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docProps/app.xml" ContentType="application/vnd.openxmlformats-officedocument.extended-properties+xml"/>
  <Override PartName="/docProps/core.xml" ContentType="application/vnd.openxmlformats-package.core-properties+xml"/>
  <Override PartName="/xl/persons/person.xml" ContentType="application/vnd.ms-excel.person+xml"/>
  <Override PartName="/xl/tables/table10.xml" ContentType="application/vnd.openxmlformats-officedocument.spreadsheetml.table+xml"/>
  <Override PartName="/xl/worksheets/sheet10.xml" ContentType="application/vnd.openxmlformats-officedocument.spreadsheetml.worksheet+xml"/>
  <Override PartName="/xl/comments1.xml" ContentType="application/vnd.openxmlformats-officedocument.spreadsheetml.comments+xml"/>
  <Override PartName="/xl/tables/table3.xml" ContentType="application/vnd.openxmlformats-officedocument.spreadsheetml.table+xml"/>
  <Override PartName="/xl/threadedComments/threadedComment3.xml" ContentType="application/vnd.ms-excel.threadedcomments+xml"/>
  <Override PartName="/xl/worksheets/sheet4.xml" ContentType="application/vnd.openxmlformats-officedocument.spreadsheetml.worksheet+xml"/>
  <Override PartName="/xl/comments3.xml" ContentType="application/vnd.openxmlformats-officedocument.spreadsheetml.comments+xml"/>
  <Override PartName="/xl/tables/table12.xml" ContentType="application/vnd.openxmlformats-officedocument.spreadsheetml.table+xml"/>
  <Override PartName="/xl/threadedComments/threadedComment1.xml" ContentType="application/vnd.ms-excel.threadedcomments+xml"/>
  <Override PartName="/xl/worksheets/sheet12.xml" ContentType="application/vnd.openxmlformats-officedocument.spreadsheetml.worksheet+xml"/>
  <Override PartName="/xl/worksheets/sheet2.xml" ContentType="application/vnd.openxmlformats-officedocument.spreadsheetml.worksheet+xml"/>
  <Override PartName="/xl/tables/table5.xml" ContentType="application/vnd.openxmlformats-officedocument.spreadsheetml.table+xml"/>
  <Override PartName="/xl/threadedComments/threadedComment4.xml" ContentType="application/vnd.ms-excel.threadedcomments+xml"/>
  <Override PartName="/xl/worksheets/sheet5.xml" ContentType="application/vnd.openxmlformats-officedocument.spreadsheetml.worksheet+xml"/>
  <Override PartName="/xl/worksheets/sheet6.xml" ContentType="application/vnd.openxmlformats-officedocument.spreadsheetml.worksheet+xml"/>
  <Override PartName="/xl/tables/table7.xml" ContentType="application/vnd.openxmlformats-officedocument.spreadsheetml.table+xml"/>
  <Override PartName="/xl/vbaProject.bin" ContentType="application/vnd.ms-office.vbaProject"/>
  <Override PartName="/xl/styles.xml" ContentType="application/vnd.openxmlformats-officedocument.spreadsheetml.styles+xml"/>
  <Override PartName="/xl/tables/table4.xml" ContentType="application/vnd.openxmlformats-officedocument.spreadsheetml.table+xml"/>
  <Override PartName="/xl/worksheets/sheet7.xml" ContentType="application/vnd.openxmlformats-officedocument.spreadsheetml.worksheet+xml"/>
  <Override PartName="/xl/tables/table13.xml" ContentType="application/vnd.openxmlformats-officedocument.spreadsheetml.table+xml"/>
  <Override PartName="/xl/tables/table6.xml" ContentType="application/vnd.openxmlformats-officedocument.spreadsheetml.table+xml"/>
  <Override PartName="/xl/sharedStrings.xml" ContentType="application/vnd.openxmlformats-officedocument.spreadsheetml.sharedStrings+xml"/>
  <Override PartName="/xl/comments2.xml" ContentType="application/vnd.openxmlformats-officedocument.spreadsheetml.comments+xml"/>
  <Override PartName="/xl/worksheets/sheet8.xml" ContentType="application/vnd.openxmlformats-officedocument.spreadsheetml.worksheet+xml"/>
  <Override PartName="/xl/tables/table9.xml" ContentType="application/vnd.openxmlformats-officedocument.spreadsheetml.table+xml"/>
  <Override PartName="/xl/tables/table8.xml" ContentType="application/vnd.openxmlformats-officedocument.spreadsheetml.table+xml"/>
  <Override PartName="/xl/comments4.xml" ContentType="application/vnd.openxmlformats-officedocument.spreadsheetml.comments+xml"/>
  <Override PartName="/xl/worksheets/sheet14.xml" ContentType="application/vnd.openxmlformats-officedocument.spreadsheetml.worksheet+xml"/>
  <Override PartName="/xl/worksheets/sheet9.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xml" ContentType="application/vnd.openxmlformats-officedocument.spreadsheetml.worksheet+xml"/>
  <Override PartName="/xl/threadedComments/threadedComment2.xml" ContentType="application/vnd.ms-excel.threadedcomments+xml"/>
  <Override PartName="/xl/tables/table1.xml" ContentType="application/vnd.openxmlformats-officedocument.spreadsheetml.table+xml"/>
  <Override PartName="/xl/theme/theme1.xml" ContentType="application/vnd.openxmlformats-officedocument.theme+xml"/>
  <Override PartName="/xl/tables/table14.xml" ContentType="application/vnd.openxmlformats-officedocument.spreadsheetml.table+xml"/>
  <Override PartName="/xl/worksheets/sheet11.xml" ContentType="application/vnd.openxmlformats-officedocument.spreadsheetml.worksheet+xml"/>
  <Override PartName="/xl/tables/table2.xml" ContentType="application/vnd.openxmlformats-officedocument.spreadsheetml.table+xml"/>
  <Override PartName="/xl/worksheets/sheet3.xml" ContentType="application/vnd.openxmlformats-officedocument.spreadsheetml.worksheet+xml"/>
  <Override PartName="/xl/workbook.xml" ContentType="application/vnd.ms-excel.sheet.macroEnabled.main+xml"/>
</Types>
</file>

<file path=_rels/.rels><?xml version="1.0" encoding="UTF-8" standalone="yes"?><Relationships xmlns="http://schemas.openxmlformats.org/package/2006/relationships"><Relationship  Id="rId3" Type="http://schemas.openxmlformats.org/officeDocument/2006/relationships/officeDocument" Target="xl/workbook.xml"/><Relationship  Id="rId2" Type="http://schemas.openxmlformats.org/package/2006/relationships/metadata/core-properties" Target="docProps/core.xml"/><Relationship  Id="rId1"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workbookPr/>
  <bookViews>
    <workbookView xWindow="360" yWindow="15" windowWidth="20955" windowHeight="9720" activeTab="0"/>
  </bookViews>
  <sheets>
    <sheet name="ALL_IN_ONE" sheetId="1" state="visible" r:id="rId3"/>
    <sheet name="2010_11" sheetId="2" state="visible" r:id="rId4"/>
    <sheet name="2011_06" sheetId="3" state="visible" r:id="rId5"/>
    <sheet name="2011_11" sheetId="4" state="visible" r:id="rId6"/>
    <sheet name="2018_05" sheetId="5" state="visible" r:id="rId7"/>
    <sheet name="2018_12" sheetId="6" state="visible" r:id="rId8"/>
    <sheet name="2019_06" sheetId="7" state="visible" r:id="rId9"/>
    <sheet name="2019_12" sheetId="8" state="visible" r:id="rId10"/>
    <sheet name="2020_06" sheetId="9" state="visible" r:id="rId11"/>
    <sheet name="2020_12" sheetId="10" state="visible" r:id="rId12"/>
    <sheet name="2021_05" sheetId="11" state="visible" r:id="rId13"/>
    <sheet name="2021_12" sheetId="12" state="visible" r:id="rId14"/>
    <sheet name="2022_05" sheetId="13" state="visible" r:id="rId15"/>
    <sheet name="2022_12" sheetId="14" state="visible" r:id="rId16"/>
  </sheets>
  <definedNames>
    <definedName name="_xlnm._FilterDatabase" localSheetId="0" hidden="1">ALL_IN_ONE!$A$1:$Q$5989</definedName>
    <definedName name="_xlnm._FilterDatabase" localSheetId="1" hidden="1">'2010_11'!$A$1:$Q$1</definedName>
    <definedName name="_xlnm._FilterDatabase" localSheetId="2" hidden="1">'2011_06'!$A$1:$Q$1</definedName>
    <definedName name="_xlnm._FilterDatabase" localSheetId="3" hidden="1">'2011_11'!$A$1:$Q$1</definedName>
  </definedNames>
  <calcPr/>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tc={0084005D-00C2-48A8-89F0-00B800E8003D}</author>
    <author>tc={003D00F6-00A3-4DAE-BFBF-007F00640095}</author>
    <author>tc={00EF0047-00AC-4128-810B-000100D40003}</author>
  </authors>
  <commentList>
    <comment ref="N1" authorId="0" xr:uid="{0084005D-00C2-48A8-89F0-00B800E8003D}">
      <text>
        <r>
          <rPr>
            <b/>
            <sz val="9"/>
            <rFont val="Tahoma"/>
          </rPr>
          <t>Autor:</t>
        </r>
        <r>
          <rPr>
            <sz val="9"/>
            <rFont val="Tahoma"/>
          </rPr>
          <t xml:space="preserve">
Die Werte wurden künstlich erzeugt, da sie nicht vorhanden waren.
</t>
        </r>
      </text>
    </comment>
    <comment ref="O1" authorId="1" xr:uid="{003D00F6-00A3-4DAE-BFBF-007F00640095}">
      <text>
        <r>
          <rPr>
            <b/>
            <sz val="9"/>
            <rFont val="Tahoma"/>
          </rPr>
          <t>Autor:</t>
        </r>
        <r>
          <rPr>
            <sz val="9"/>
            <rFont val="Tahoma"/>
          </rPr>
          <t xml:space="preserve">
Die Werte wurden künstlich erzeugt, da sie nicht vorhanden waren.
</t>
        </r>
      </text>
    </comment>
    <comment ref="P1" authorId="2" xr:uid="{00EF0047-00AC-4128-810B-000100D40003}">
      <text>
        <r>
          <rPr>
            <b/>
            <sz val="9"/>
            <rFont val="Tahoma"/>
          </rPr>
          <t>Autor:</t>
        </r>
        <r>
          <rPr>
            <sz val="9"/>
            <rFont val="Tahoma"/>
          </rPr>
          <t xml:space="preserve">
Die Werte wurden künstlich erzeugt, da sie nicht vorhanden waren.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tc={0087007B-005E-474A-8F3E-0067000C002A}</author>
    <author>tc={008A0073-0069-4DF5-AA5B-000B00330046}</author>
    <author>tc={009800B8-00F1-4D95-939F-00FA00F200CD}</author>
  </authors>
  <commentList>
    <comment ref="N1" authorId="0" xr:uid="{0087007B-005E-474A-8F3E-0067000C002A}">
      <text>
        <r>
          <rPr>
            <b/>
            <sz val="9"/>
            <rFont val="Tahoma"/>
          </rPr>
          <t>Autor:</t>
        </r>
        <r>
          <rPr>
            <sz val="9"/>
            <rFont val="Tahoma"/>
          </rPr>
          <t xml:space="preserve">
Die Werte wurden künstlich erzeugt, da sie nicht vorhanden waren.
</t>
        </r>
      </text>
    </comment>
    <comment ref="O1" authorId="1" xr:uid="{008A0073-0069-4DF5-AA5B-000B00330046}">
      <text>
        <r>
          <rPr>
            <b/>
            <sz val="9"/>
            <rFont val="Tahoma"/>
          </rPr>
          <t>Autor:</t>
        </r>
        <r>
          <rPr>
            <sz val="9"/>
            <rFont val="Tahoma"/>
          </rPr>
          <t xml:space="preserve">
Die Werte wurden künstlich erzeugt, da sie nicht vorhanden waren.
</t>
        </r>
      </text>
    </comment>
    <comment ref="P1" authorId="2" xr:uid="{009800B8-00F1-4D95-939F-00FA00F200CD}">
      <text>
        <r>
          <rPr>
            <b/>
            <sz val="9"/>
            <rFont val="Tahoma"/>
          </rPr>
          <t>Autor:</t>
        </r>
        <r>
          <rPr>
            <sz val="9"/>
            <rFont val="Tahoma"/>
          </rPr>
          <t xml:space="preserve">
Die Werte wurden künstlich erzeugt, da sie nicht vorhanden waren.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tc={008F00DC-008C-4D65-9B4D-004400B900C5}</author>
    <author>tc={00E90069-0039-43A2-ACCB-00BE00440098}</author>
    <author>tc={00AB00EC-004B-4CDE-8D22-00D80075006C}</author>
  </authors>
  <commentList>
    <comment ref="N1" authorId="0" xr:uid="{008F00DC-008C-4D65-9B4D-004400B900C5}">
      <text>
        <r>
          <rPr>
            <b/>
            <sz val="9"/>
            <rFont val="Tahoma"/>
          </rPr>
          <t>Autor:</t>
        </r>
        <r>
          <rPr>
            <sz val="9"/>
            <rFont val="Tahoma"/>
          </rPr>
          <t xml:space="preserve">
Die Werte wurden künstlich erzeugt, da sie nicht vorhanden waren.
</t>
        </r>
      </text>
    </comment>
    <comment ref="O1" authorId="1" xr:uid="{00E90069-0039-43A2-ACCB-00BE00440098}">
      <text>
        <r>
          <rPr>
            <b/>
            <sz val="9"/>
            <rFont val="Tahoma"/>
          </rPr>
          <t>Autor:</t>
        </r>
        <r>
          <rPr>
            <sz val="9"/>
            <rFont val="Tahoma"/>
          </rPr>
          <t xml:space="preserve">
Die Werte wurden künstlich erzeugt, da sie nicht vorhanden waren.
</t>
        </r>
      </text>
    </comment>
    <comment ref="P1" authorId="2" xr:uid="{00AB00EC-004B-4CDE-8D22-00D80075006C}">
      <text>
        <r>
          <rPr>
            <b/>
            <sz val="9"/>
            <rFont val="Tahoma"/>
          </rPr>
          <t>Autor:</t>
        </r>
        <r>
          <rPr>
            <sz val="9"/>
            <rFont val="Tahoma"/>
          </rPr>
          <t xml:space="preserve">
Die Werte wurden künstlich erzeugt, da sie nicht vorhanden waren.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tc={009C006B-00DF-44D7-80E6-002600E6003D}</author>
  </authors>
  <commentList>
    <comment ref="C1" authorId="0" xr:uid="{009C006B-00DF-44D7-80E6-002600E6003D}">
      <text>
        <r>
          <rPr>
            <b/>
            <sz val="9"/>
            <rFont val="Tahoma"/>
          </rPr>
          <t>Autor:</t>
        </r>
        <r>
          <rPr>
            <sz val="9"/>
            <rFont val="Tahoma"/>
          </rPr>
          <t xml:space="preserve">
Die NegotiationID wurde künstlich erzeugt, da sie im Datensatz nicht enthalten gewesen war.
</t>
        </r>
      </text>
    </comment>
  </commentList>
</comments>
</file>

<file path=xl/sharedStrings.xml><?xml version="1.0" encoding="utf-8"?>
<sst xmlns="http://schemas.openxmlformats.org/spreadsheetml/2006/main" count="6850" uniqueCount="6850">
  <si>
    <t>OVERALL-ID</t>
  </si>
  <si>
    <t>Exp-MessageID</t>
  </si>
  <si>
    <t>ExperimentID</t>
  </si>
  <si>
    <t>Gesamt_ID</t>
  </si>
  <si>
    <t>NegotiationID</t>
  </si>
  <si>
    <t>Length</t>
  </si>
  <si>
    <t>LastMessage</t>
  </si>
  <si>
    <t>NegotiationTitle</t>
  </si>
  <si>
    <t>MessageID</t>
  </si>
  <si>
    <t>SenderID</t>
  </si>
  <si>
    <t>ReceiverID</t>
  </si>
  <si>
    <t>ActionType</t>
  </si>
  <si>
    <t>NegoOutcome</t>
  </si>
  <si>
    <t xml:space="preserve">WordCount (Message)</t>
  </si>
  <si>
    <t xml:space="preserve">WordCount (Negotiation)</t>
  </si>
  <si>
    <t xml:space="preserve">MessageCount (Negotiation)</t>
  </si>
  <si>
    <t>Content</t>
  </si>
  <si>
    <t>2010_11</t>
  </si>
  <si>
    <t xml:space="preserve">Blue Star Joint Venture</t>
  </si>
  <si>
    <t>Offer</t>
  </si>
  <si>
    <t>FinalAccept</t>
  </si>
  <si>
    <t xml:space="preserve">Dear H. Husar,   On behalf of Mihalits AG,  I would like to thank you for your willingness to take part in this online negotioation, to explore the possibilities for our joint venture. I am looking forward to our collaboration to negotiate on an outcome that both parties will be satisfied with. Considering our two-week time range, I would like to present to you my first offer. In preliminary negotiations our colleagues were able to agree on the duration of the contract with a minimum of 5 years Duration of contract   5 . Also an arrangement has been made on a 5 member board. We would like the contribution of Mihalits AG’s directors on the board to be 4 Mihalits directors in board   4 . In order to push the development of the Blue Star engine, Mihalits AG will sent some of our key engineers to your plants in the Ukrain. We would like Metallurg Thechnologies to pay 100% for the workers and staff hired especially for our joint venture Payment of workers hired for the JV   Metallurg . The level of wages of all Ukrainian workers is also important to us. We feel that all Ukrainian workers working on the joint venture production should be paid an additional 20% Additional compensation Ukrainian workers   20 . Focussing on the share of future revenue, Mihalits AG would want a 80-20% split of which 80% would be Mihalits AG's share Mihalits share of future revenue   80 . Finally Mihalits AG would like Metallurg Technologies to sign a secrecy clause, to certify the secrecy of our Blue Star technology Secrecy clause   yes . Of course Mihalits AG wants to cooperate with the best intentions, but in any case we need some sort of legal option. In case something would go wrong, Mihalits AG would like all legal issues to be discussed in Austrian courts Court of jurisdiction   Austria . I hope I have informed you enough so far. If you have any questions, feel free to ask. Please consider my proposal and I look forward to hearing.   Best Regards,   Mrs. Koller</t>
  </si>
  <si>
    <t>Question</t>
  </si>
  <si>
    <t xml:space="preserve">Dear Mrs. Koller, thank you for your opening proposal! First of all I would like to tell you that all involved parties of Metallurg Technologies and Lviv, Ukraine are looking forward to the at issue collaboration with your impressive company. To reach the goal of an sustainable collaboration we consider mutual respect, trust and fairness as absolutly nessecary. For that reason I think that all parties should besides seeing their own advantages also consider the other parties needs to benefit from that joint venture. Because of that your propal is very far from an basis that Metallurg would consider as negotiable. To discuss and understand these mutual needs I would suggest to talk about the different issues point by point. What Metallurg is cocerned about is the secrecary clause. We are not reluctant towards this topic but we can't really understand your need to have a clause like that. As I explained before we see trust as a necessity for a stable collaboration. Having such an secrecy clause meens an removal of trust to us. Maybe you can explain the background of that topic to me, so that I understand your need that stands beside that clause. This would be the first step to build that negotiation on a fundament of trust. I'm looking forward to hearing from you soon! Best regards Mr. Husar</t>
  </si>
  <si>
    <t>Clarification</t>
  </si>
  <si>
    <t xml:space="preserve">Dear Mr. Husar,   First of all let me thank you for your kind and quick responce. I absolutely agree on your point of view that our collaboration should be one of mutual repect and trust. It was never my intention to give you the impression that Mihalits AG doesn’t consider you as a trustworthy partner in this joint venture. Of course we should both benefit from this, and meet eachothers needs. So maybe you can give me some more information about the needs and standards of Metallurge Technologies, so we can discuss this issue in a broader perspective and come to a mutual agreement,  because this negotiation is more than the sum of its parts. Of course we are proud of our advanced Blue Star-technology and strongly believe in its succes. If any competitive  company would get their hands on this technology and therefor could be the first to market this engine,  it would have adverse consequences for the both of us and our joint venture. I hope I have answered your question sufficiently. Have a nice weekend.   Best regards,   Mrs. Koller</t>
  </si>
  <si>
    <t xml:space="preserve">Dear Mrs. Koller, from you explanation I understand that you don't trust Metallurg not to transfer information about Blue Star-Technology to competitors. As we also have an incentive not to do so I don't think that a secrecy clause would not be necessary in a good collaboration. What do you think about that? Moreover I have a big concern about your offer. Especially the issues Mihalits directors in board   4 , Mihalits share of future revenue   80   and Payment of workers hired for the JV   Metallurg . I don't think that this offer can be basis for a fair collaboration where both parties have equal rights. Why do you think that Mihalis inserts more into the collaboration than Metallurg does?   Best regards,   Mr. Husar</t>
  </si>
  <si>
    <t xml:space="preserve">Dear Mr. Husar,   I understand you have some concerns about our full-offer. I am willing to meet you in this. So I would like to ask what your terms are on the issues you mentioned, so I am able to make any concessions. Maybe if we come to an agreement on these issues, you are able to see that we also want this joint venture to have a fair and reasonable outcome for us both, and we can show you our trust. Perhance than you also have another position towards signing the secrecy clause, and we can discuss this issue in a new light later on.       Best Regards,   Mrs. Koller</t>
  </si>
  <si>
    <t xml:space="preserve">Dear Mrs. Koller, I think that Metallurg willl have to invest a big amount of money, if we start this jv, that is even higher than the value of the technology you bring in. So an 20% share of future revenues for us is absolutly unimagineable and not even a basis for a negotiation. For the same reason majoity of Metallurgs directors in board is absolutely neccesary. As we are already bearing the majority of the burden of the human resource costs I can't consider an offer were Metallurg also has to pay the workers hired for the jv as fair or  even as loyal. To be on a level that we can negotiate about is an absolut precondition for a negotiation of that JV, so I would suggest that you sent an offer that is worth discussing for both companies. After that I will sent our offer and we have a basement for a negotiation. In fact we will not have a valueable and cooperative discussion if one of our companies does not have the nessecary respect for the counterpart. Best regards, Mr. Husar</t>
  </si>
  <si>
    <t xml:space="preserve">Dear Mr. Husar, I understand that the investments of Metallurg Technologies are high. And of course we appreciate the investments you have already made. But according to our calculations your investment shouldn’t be higher than the investments Mihalist did on the development of the Blue-Star Technology. Now I understand why you considered our offer as unfair. Maybe you can explain how your share of the investments is calculated? Our offer on the future revenues was based on the calculations of our finance department, which concluded that we had an investment of 76,5% and your investment would than be 23,5%. Therefor we didn’t consider our proposal as unfair. Based on this data, we would like to meet you on a 76,5%-23,5% split. The same goes for the next issue, the number of directors on board. I can understand your reasoning, that if Metallurg Technologies is the biggest investor, you should get the majority of directors on board and you don’t want to expand your costs on human resource by paying the workers hired for the joint venture. Because Mihalits AG, based on our calculations, is the biggest investor in this joint venture I can’t make any further consession yet. Depending on your information on the investements you made, these issues  will of course be negotiable. I hope you understand where our offer is based on and you are willing to give me some information on what would be a reasonable offer for Metallurg Technologies and why. I hope we can come to a better understanding of both party’s positions, because I would like this collaboration to work. Best Regards, Mrs. Koller</t>
  </si>
  <si>
    <t xml:space="preserve">Dear Mrs. Koller, thank you for describing your position. But I can not agree with your issues. 1. As we don't speak about past investment but about values and futre investments to bring into the jv, it would be better to consider the value of the technology you bring in. As this value can only be estimated when observing the market, we made a bountiful estimation as we don't want to estimate the value of Blue Star lower than it is. We estimate that Blue Star has a present value of € 60 million. So that is what you bring into the jv. If we access a joint venture we will have to build three new plants for about 24 million, there will be R&amp;D costs and production costs of about 30 million  and investments in security systems of roughly 15 million, as well as investments in local infrastructure of about 35 million. As you also want a compensation of our Ukrain workers, which we also will have to pay, we should consider this costs two. All in all the allocation of assets will be about 37% on Mihalitis side and 63 percet on our side when we do not consider the compensation of workers. For that reason I would suggest: Mihalits share of future revenue   35 and Additional compensation Ukrainian workers   10 .  2. As Metallurg provides the bigger asset in this JV and also has a good relationship to local authorities and local partners, which will help to achieve the goals of both companies, I suggest:  Mihalits directors in board   1   3. To be on a neutral level of jurisdication I would suggest to have the court of jurisdiction in an country that is not Ukraine or Austria:  Court of jurisdiction   Germany   4. To have a lasting relationship I would suggest to have a longer duration of the contact:  Duration of contract   12   5. As we already bearing the majority of the burden of the human recource costs in his project we think that Mihaltis should pay the workers hiredfor this JV.  Payment of workers hired for the JV   Mihalits   6. The issue secrecy clause is a topic we don't really like. I think that a secracy clause will shorten the trust in this JV.  Secrecy clause   no . I did not yet heard an argument besides ones that has todo with issues of distrust. If you can convince me that there are other reasons than distrust for that clause I will have no problem to have this clause in the contract.   I hope we now can negotiate on a level that is more adjusted to the needs of both sides.   Best wishes    Mr. Husar</t>
  </si>
  <si>
    <t>Counteroffer</t>
  </si>
  <si>
    <t xml:space="preserve">  Dear Mr. Husar, Thank you for sending me your offer. I definitely see oppertunities to come to an agreement on some issues. For instance the court of jurisdiction, in which I could relate to your argument and I could only consider it as fair that the court of jurisdiction should be on neutral ground Court of jurisdiction   Germany Furthermore, I understand from your messages  that you are concerned about the costs you’ve already made and the additional costs of the workers in this joint venture. We can lower the extra costs of the workers, to meet you in a shared payment of the workers hired for this joint venture Payment of workers hired for the JV   HalfHalf and ask for a additional payment of the Ukranian workers of 10% Additional compensation Ukrainian workers   10 . As we compensate the costs for the human recourses, I think it would be reasonable that share of future revenue should be at least 75% for Mihalits AG Mihalits share of future revenue   75 . Unfortunately I can’t agree with you on your suggestion of 1 director of Mihalits AG on the board. To push the production of the Blue-Star technology in the right direction I think it is necessary to bring in our knowlegde of this technology through having the majority of the directors on board. But because we also value your network of local authorities and partners we are prepared to lower our offer to three directors on board Mihalits directors in board   3   And finally, I have trouble understanding your resistance towards signing the secrecy clause, because you have already spent 15 million on a security system to secure this project so our competition is not able to get their hands on this technology, what would have severe consequences for our joint venture. I hope you can understand that we benefit both from this secrecy clause Secrecy clause   yes . Best Regards, Mrs. Koller   </t>
  </si>
  <si>
    <t xml:space="preserve">Dear Mrs. Koller, You are right that there are some points where opportunities to come to an agreement can be seen. But especially at the share of future there are huge differences. In fact I can't see an argument for your account of getting 75% of future revenues. You also misunderstood me that we worry about costs we had in the past, I always speak about future invetsments that have to be done if we start a JV. For that reason we can compare mutual investments in the JV, which is the Blue Star technology on your side and all I have described in the previous message. Honestly I can tell you that a share of value under 65% - 35% ( Mihalits share of future revenue   35 ) leads to the fact that a joint venture would cover our costs and as a matter of fact is worthless to Metallurg. For that reason a further negotiation can only be reasonable if you would agree to lower your offer to that level. To help you turn in I will agree to divide the payment of workers hired for the JV. Moreover we need a longer duration of the contract as we have to reduce our risk caused by the investments we have to make. But I will concede and lower our offer to Duration of contract   11 As we also provide the bigger asset in this JV we need to have the majority in board. But I can understand your argument that we need more than one director of Mihalitis in board so I raise Mihalits directors in board   2 , which can be seen as the maximum that is feasible to Metallurg. Once again a secrecy clause shows us that you don't trust Metallurg and for that reason a trustful start of a collaboration between the companies for that reason is endangered. In contrast to your message we won't benefit from that secrecy clause in any way as we know that secrecy of important information, especially towards competitors, is a principle for Metallurg. Best wishes, Mr Husar</t>
  </si>
  <si>
    <t xml:space="preserve">Dear Mr. Husar, We expect the Blue Star-technology to change the world and will be highly profitable and believe that in the long run, this is the most promising innovation in airline engine design in recent history. Because it was our R&amp;D department that succeeded in finding the major keys to develop this technology and we bring in this new technology to the project I think we must be compensated for this. This collaboration provides you to share in the good reputation of Mihalits AG and the succes of our technology, from which Metallurg Technologies will benefit too. In addition we bring in the knowlegde we already have about this technology in the further development of the combustion chamber, I think it is very important to have 3 members on the board of directors Mihalits directors in board   3 . Therefor I can’t agree to an offer where Metallurg has the larger share of future revenues. I would like to offer a share of 35% Mihalits share of future revenue   65 . What I understand from your message, and correct me if I am wrong, a share of revenues for Metallurge Technologies under 65% would not cover your costs, and if I won’t meet you in this, further negotioatons are useless. Because I don’t want this negotiation to end, I am willing to lower my offer if you will meet me in another issue. I can’t make a big concession in the share of future revenu, and also agree on the shared payment of the workers hired for this joint venture Payment of workers hired for the JV   Metallurg . But I am prepared to talk about the duration of the contract, to lower your risk and have more gain from this collaboration Duration of contract   5 . And finally, if the secrecy of important information is a principle for Metallurg, why is signing a secrecy clause a problem Secrecy clause   yes ?   Although time is running out, I hope we can still come to an agreement. Best regards, Mrs. Koller</t>
  </si>
  <si>
    <t xml:space="preserve">Dear Mrs. Koller, You are right that Metallurg will benefit a lot from an JV. Never the less we also have to be sure that we won't pay more than we earn. For that reason and the fact that time is running out here is my last offer that can be seen as the absolut maximum I can offer you. To give you an incentive to lower you revenue share to Mihalits share of future revenue   45 , I will agree to the secrecy clause : Secrecy clause   yes , agree to Mihalits directors in board   3   and raise Additional compensation Ukrainian workers   12 . To ensure our revenue at a revenue share of 55% for us I defenitely need a Duration of contract   10 . I am not authorised to agree that we pay the workers hired for the JV. For that reason I just can offer you: Payment of workers hired for the JV   HalfHalf I hope it is possible to agree to my offer as this is the biggest consession I can make. Best regards Mr. Husar</t>
  </si>
  <si>
    <t xml:space="preserve">Dear Mr. Husar, Thank you for your generous offer. Unfortunately it is not possible for me to agree on it. I have been commissioned not to lower the share of future revenue more than a fair split of 50%, and that is only when we have 3 directors on board. In addition I could offer 2 directors on board when the share of future revenues is 60% For Mihalits AG. Both concessions have the same utillity for us, so maybe you will benefit more from one or another option? Furthermore I will lengthen the duration of the contract to 8 years, but again I am not able to make a bigger concession on this issue. We are willing to pay half for the workers hired for this jv. And to compensate for the revenues I could lower my offer on the additional payment of the Ukranian workers to 10%. I hope you will have an advantage from the two options I’ve gave you. Best regards, Mrs. Koller</t>
  </si>
  <si>
    <t xml:space="preserve">Dear Mrs. Koller, witha revenue share of 50% and a duration of 8 years Metallurg will pay more than it earns. As we would benefit from the reputation we receive by this project we generally would agree to that collaboration. But as this is a risky issue for us we need an absolute trustful collaboration. For that reason we either need a higher revenue share or are not able to sign the secrecy clause. Best wishes Mr. Husar</t>
  </si>
  <si>
    <t xml:space="preserve">Dear Mr. Husar, I can understand your argument and of course this joint venture should be profitable for Metallurg Technologies as well. Unfortunately, the secrecy clause is unnegotiable for us because we can't afford to risk the secrecy of the Blue-Star Technology. And I hope you can believe me as I say that it is not that we don't trust you on this, but if we lose control of our technology, the whole investment in Blue Star could be lost and Mihalits AG is not in a position to risk this. Furthermore I am not able to lengthen the duration of the contract, as much as I would wanted to to come to an mutual agreement in this negotiation. So my previous offer still counts, but I can't make any further concessions. I hope you can understand and we can come to an agreement. Otherwise we probably will have to conclude that this jv can't be profitable for the both of us? Best Regards, Mrs. Koller</t>
  </si>
  <si>
    <t xml:space="preserve">Dear Mrs. Koller, under these circumstances I accept your offer. Thank you for the negotiations and I hope that our JV will produce a lot of value for both companies. Best wishes Mr. Husar</t>
  </si>
  <si>
    <t>FinalReject</t>
  </si>
  <si>
    <t xml:space="preserve">Hello H. Husar! They asked me to send the first message. I'm still not very used to the system so hopefully you will receive this! : )  I hope we are able to help eachother out with this negotiation case and that we will both be happy with the results. Please let me know if you received this first message so we can start to negotiate. Hope to hear from you soon! : ) Kind regards, Kim Koller   </t>
  </si>
  <si>
    <t xml:space="preserve">Hi Kim, trust you are doing well! I have received your message, and I'm really looking foward to work with you on this negotiation about our joint venture. I'm sure a long-term cooperation regarding Blue Star will strenghten both firms and will help to suceed in the future aircraft industry. I hope we can find a solution that satisfies the interests and goals of both firms. All the Best,  Hennadij</t>
  </si>
  <si>
    <t xml:space="preserve">Hi again Hennadij! First of all, sorry that you had to wait that long for my message! I've been away for the weekend which was fun but did unfortunately not allow me to send you my offer : ) But here it is!  Mihalits would like to have an extra compensation for Ukrainian workers, more or less 28% extra would do. Additional compensation Ukrainian workers   28 Mihalitis prefers Austria as the country for the court of jurisdiction Court of jurisdiction   Austria . As already been spoken of we like to have a contract of 5 years. Duration of contract   5 Our preferences for the board of directors would of course be a 5 members of mihalits but there might be spot left for Metallurg ; ) Mihalits directors in board   5 Because of the massive investments of Mihalits concerning Blue Star we really want 90 % of the future revenue. Mihalits share of future revenue   90   Due to the same investments in the technology of Blue Star Mihalits insists on a secrecy clause to protect the knowledge gained for the sake of both Mihalits and Metallurg. Secrecy clause   yes   The last aspect is the payment of the workers hired for the Joint venture, Mihaltis would really appreciate it if Metallurg would cover these costs. Payment of workers hired for the JV   Metallurg  I'm really looking forward to your answer and your counteroffers! Kim        </t>
  </si>
  <si>
    <t xml:space="preserve">Dear Kim, I'm glad you had a wonderfull weekend, mine wasn't too bad as well! This morrning I was in a meeting with Olga Yarmolenko our head of the negotiation team, and we discussed your first offer. I think the most important aspect is that we should remind us, that the development and production of Blue Star is joint venture which consists of equal partners. Therefore we think it's fair to split the benefits, as well as the risks, equally on both parties. We know that a clear value cannot be assigned to the technology that you will provide because you havn't shown us exactly what the new engine will look like. Furthermore you have to consider that we bear more risks in this joint venture as you do e.g. we have to build three new plants for the production of the goods. Mihalits share of future revenue   20    As you can see, this  Joint Venture is very risky for us, and especially the first 5 years can be very challenging . The success is not gusareanteed, and as we have to make a lot  of investments it bears a high risk for us. so threrefore we aim for a long-term relationship. Duration of contract   12 . When entering this Joint Venture we commited us as equal partners with mutual respect and trust. We will guarantee you that there won't occour any secrecy lacks. This means yu can trust us and a Secrecy clause   no is not necessary. You also have to bear in mind, that  we are looking at an “Ukrainian company” , as the production of Blue Star is located in Ukraine. We have to work with the local authorities and local partners, thus it is imporant to know these people and speak their "language". It would be very hard for Mihaltis if they had to deal with the local partners and authorities. What I'm trying to say is, that for both of us it would be more beneficial if the board would predominatly consist of locals Mihalits directors in board   1 because Mihaltis as a “foreign firm” could  suffer from its alien status. Regarding the Court of jouristriction I'm not quite sure why you suggest to have it a Ukrainian Joint Venture , which plant is located in the Ukraine should be subject to Austrian law? Why do you have difficulties with having the  Court of jurisdiction   Ukraine ? We can talk about the Additional compensation Ukrainian workers   28 As we have built the plant, and also have to pay our own workers I think it would be fair (as you come from a high wage country) to share  the Payment of workers hired for the JV   HalfHalf All the best and many greetings from could Ukraine :) Hennadij</t>
  </si>
  <si>
    <t xml:space="preserve">  Dear Hennadij, Good to hear that you had a nice weekend as well! In contrary to your counteroffer , some of the aspects really shocked me. Especially the share in future revenue, I've talked toe Mihalits about this and they can't take a future revenue of 20% serious. Although they do understand the concern of Metallurg on the investments which have to be made for the plants these investments are very small comparing to the investments already made by Mihalits for the Blue Star. Calculation has been done by the finance department which states that Mihaltis Blue Star brings at least 3 times as much value to the table than Metallurg with its investments which still have to be made. So we took at least three times as much risk as you will do when our cooperation will end successful. I can imagine you are a bit worried because you don't know what the engine would look like but our engineers have done research which pointed out that there is a chance of 85% that the Blue Star will be a success which is a very positive prospective! Because of the high value en the amount of effort everyone of mihalits has put into the Blue Star we hope you understand we would appreciate a secrecy clause. Of course we trust Metallurg but we just want an extra confirmation that no information about the blue star will end up in hands of a third party. We hope you understand our concern about this. Secrecy clause   yes For the sake of the Joint Venture I believe it is better to give a bit more space to mihalits directors in the board. Mihaltis directors have already a lot of experience with a big Joint venture like this and know a lot about the Blue Star. And of course because the Blue Star is like Mihalits baby they of course would like to have control in the Directors board as well. But Mihaltits agrees with Metallurg that we should not represent ourselves as an foreign firm and therefore we need members of both parties. But isn't a joint venture between a foreign western country and an Ukrainian company a very positive signal to the rest of the region? Which is can use a boost and some positive news according to our information? Mihalits let me suggest 2 members of Metallurg and 3 of Mihalits, so we have the experience of Mihaltits and the Ukrainian members who can represent the Joint Venture in Ukraine. Mihalits directors in board   3   I have to warn you that on this point Mihalits will not show any flexibility any more, to leave control to others about the Blue Star is a huge offer for Mihalits. For the duration of the contract Mihalits understands the concerns of Metallurg on the investments made. But in the earlier contact between Mihalits and Metallurg we agreed on a minimum contract duration of 5 years. Of course 12 years is concerning a minimum contract duration of 5 years a possibility but this lies very far from the first proposed duration. A bit to far according to the desires of Mihalits. They prefer a shorter duration. They feel that when the parties after 5 years agree the cooperation is succesfull they can expand the duration (which we of course hope for) but when things are not like expected both parties should have the opportunity to step out. Duration of contract   5 Mihalits appreciates the thought of sharing things in an honest way and therefore is willing to give in on the payment for the workers to split that. Payment of workers hired for the JV   HalfHalf So Mihalits has given in and asks in return some giving in as well. Especially on the future revenue, they are simply not responding to your offer. And the final aspect, the court of jurisdiction, they ask some giving in on your part as well. Mihalits prefers Austria of course because it has some experience there but also because the Austrian body of corporate law is known to be very comprehensive and has already been proven. In contrary to the Ukrainian law, this corporate law is very new and there is evidence that foreign countries in Ukraine had troubles defending their rights. Although we hopefully and most likely will never ever have to go to court we thus prefer the Austrian court of jurisdiction. Court of jurisdiction   Austria I hope you understand the concerns of Mihalits and we can continue to develop an agreement which is in the best interests of both parties. Kind regards, Kim</t>
  </si>
  <si>
    <t xml:space="preserve">Dear Kim, thanks for the quick response. I have to say, that your offers don't really give us the feeling that we are talking about a joint venture. We should be equal partners and apart from the Payment of workers hired for the JV HalfHalf I don't really see the characteristics of a joint venture. We also see a lot of distrust (e.g. Court of Jouristriction in Austria, Secrecy clause   no , just 5 years duration contract...) This does not really implement that you will seriously want to make business with us. We totally agree that the investments for  the development of Blue Star are much higher than the costs for building the plants. But as a matter of fact, the costs which Mihaltis has already made are no specific costs and furthermore those costs are sunk costs. You can not consider these sunk costs on your future decisions. These costs already occurred and are totally independent from the cooperation partner thus, you don't bear any risk regarding the cooperation partner.  What I’m trying to say is, that the costs for building the three plants, the installation of the new security software (for which we are bearing the entire financial burden) and in particular the costs for upgrading the transportation and electricity infrastructure in the region are all specific costs which haven’t occurred yet! As you have mentioned, even your engineers are not quite sure if Blue Star will be successful. So you see that we have to bear a very high risk, the highest risk we ever took in the history of Metalurg. As you now probably see, the specific investments on our side are pretty high. As a signal, that you believe in the success of your product we would appreciate if you could make concessions regarding the future revenues. We don’t think that 10% of the future revenues equals the specific investments and risks that we have on our side. Mihalits share of future revenue   25   Thereby you can probably also understand that we are focussed on a long-term cooperation ( Duration of contract   10 ) . It was a huge effort to covince the local authorities to get the construction permit for the whole infrastructure construction works. Just picture, that we will built streets and electrical infrastructure and after 5 years Mihaltis would end the contract... this would be the end for Metalurg and the whole region. I don't think we will find a solution if we fight about these issues. It's more important that you understand our point of view. I'm sure we will find issues where each one can make concessions. You wanted us to to pay for the workers, so  we made the concession that we will split the Payment of workers hired for the JV   HalfHalf . Of course we would have appreciated it if you would pay them. Not only have made concessions regarding the additional compensation of the Ukrainian workers, we accepted it as you requested Additional compensation Ukrainian workers   28 ! This will cost a lot of money, but we did it as a signal that we respect your requests. We are still wondering about the distrust and scruple about the  Court of jurisdiction   Ukraine   as well as the skills of the Ukrainian board members? You have chosen a Ukrainian firm as your cooperation partner in this joint venture. Don’t you think that this is a bit inconsistent? Of course your board members know more about the Blue Star and thus it is important that we have a mixed board. But we are your production partner, and therefore it is necessary to have an experienced knowledge in producing the goods and not in developing them. As the plants are located in Ukraine it is important to have the decision makers at the spot. Furthermore we have our doubts if Austrian managers can deal with cultural differences of the Ukrainians and of course if a board of “foreigners” will be accepted by the workers. It is your call, because at the end of day it is the quality of the product that decides about the success, but we think there should be at least   3 members of metalurg in the board Mihalits directors in board   2 All the best, Hennadij</t>
  </si>
  <si>
    <t xml:space="preserve">Hi Hennadij! Let's approach this differently. I have the feeling that we both have the feeling that we gave in more than the other. Maybe we can try to  focus more on the best outcome for both of us. : ) I got the impression that contract duration for Metallurg is an important issue. Therefore I'm willing to give in on this part as much as I can which is an 8 year contract Duration of contract   8 , unfortunately I am not allowed to go any higher than this, but I hope this is OK for you. I shall also lower the additional compensation of the Ukrainian workers to 20% Additional compensation Ukrainian workers   20   because you mentioned this was a sacrifice from your site. In return of both these aspects I ask you to give in on the secrecy clause. Secrecy clause   yes   I really hope this is not a very important aspect to you. I will be open about the other aspects as well. Future revenue and members in the board is equally important to Mihalits. I'm willing to give in on one of the aspects or on both a little. They might both be important to you as well or you might have an preference for one of them. Therefore I present three proposals of which you can say which one is the best for you: a. Mihalits directors in the board: 4     Mihalits future revenue: 50 b. Mihalits directors in the board: 3     Mihalits future revenue: 65 c. Mihalits directors in the board: 2      Mihalits future revenue: 80 And for the last aspect, the court of jurisdiction it is clear that we prefer our own country but I suggest the middle and neutral option: Germany, I guess both parties can live with this option. Court of jurisdiction   Germany I hope that we hereby made the negotiation more open and we can more or less make a fresh start. You might have good proposals as well of which we both benefit. Please let me know so we can find the best solution for both of Mihalits and Metallurg. All the best and I'm looking forward to your answer! : ) Kim</t>
  </si>
  <si>
    <t xml:space="preserve">Good morning Kim, I'm glad that you are also looking for a solution which benefits for both of us. So far we already agreed with the split of Payment of workers hired for the JV   HalfHalf . It is also OK if we stick to the Additional compensation Ukrainian workers   28 you don't have to make any concessions about that. It is true, that that the Duration of the Contract is very important for Metalurg, and we appreciated your concession in this issue, but still 8 years are too low to cover the risks that we will bear during this Joint Venture Duration of contract   10 . I like your idea abot the three alternatives, but we can't accept any of those proposals. You have to see that this joint venture is just reasonable for us if we get at least the half of the future revenue and if both firms are equally represented in the board of members. These are our hard constraints and can't be lowered. I think the biggest problem is, that Mihaltis wants the same. If this is not the case, and Mihaltis also accepts lower revenues and boardmembers we can talk about a secrecy clause ( Secrecy clause   no ) and also find a solution regarding the Court of jurisdiction (which would still prefere to be in Ukraine ) As the board members and the share of the future revenues is important for both sides, it could be better not to splitt both 50-50 but instead give one party the full power of the board and the other party almost the whole future revenues. What do you think about that? This would help to create more mutul trust, and both parties would be better off. Best regards, Hennadij</t>
  </si>
  <si>
    <t xml:space="preserve">Morning Hennadij! Guess we really have the same intersts! annoying : ) I would love to divide the board members and the futre revenue but... my hard constraint on the revenues is 50% .... and for the board member its 2 members so that's a bit complicated. Would be nice if Metallurg and Mihalits decided on 6 board members before, that would be way easier to split! : ) Oh and I'm really sorry about the contract duration but I cant get any higher on that than 8 years either. I understand that the compensation of the ukrainian workers is not important to you, well for me it isn't either so maybe it gives you around 5% extra when I lower to 16%? Additional compensation Ukrainian workers   16   (When its not, well than I will raise it again ; )). I can do that and give in on board members Mihalits directors in board   2   , future revenue Mihalits share of future revenue   50 and on the contract duration towards my hard constraint but in return I ask you to give in on the secrecy clause Secrecy clause   yes   and agree on Austria Court of jurisdiction   Austria   for the court of jurisdiction. Let me know! Kim</t>
  </si>
  <si>
    <t xml:space="preserve">Hi Kim, sorry for the delayed answer, but I was in a business trip on friday and had no internet access. It's a quite complicated situation at the moment, as we both thought we could gain more out of the cooperation. The number of the Mihalits directors in board   2 and Mihalits share of future revenue   50 can be accepted by us, but I have to admit, that this is really far away from what we have expected. I will give in regarding the Secrecy clause   yes . This will enlarge the security on your side, but still, we feel that our secrurity is underrepresented in the recent contract. Therefore I need you to expand the  Duration of contract   10   and find a compromise regarding the legal issue of the Court of jurisdiction   Germany Additional compensation Ukrainian workers   16 as well as the Payment of workers hired for the JV   HalfHalf   is accepted. All the best, Hennadij</t>
  </si>
  <si>
    <t xml:space="preserve">Hi Hennadij! We are coming close I guess/hope! I'm willing to give in on the court of jurisdiction and make it germany Court of jurisdiction   Germany But I really cant go for the 10 year-contract because my hard constraint is 8 years. Duration of contract   8   I am sorry about that, I agree with you that we probably both thought we could both gain more and add some value. When you agree on the 8 year contract we will have a deal. Additional compensation Ukrainian workers   16 Mihalits directors in board   2 Mihalits share of future revenue   50 Payment of workers hired for the JV   HalfHalf Secrecy clause   yes Hope to hear from you soon! Kim</t>
  </si>
  <si>
    <t xml:space="preserve">Dear Kim, I'm sorry but I'm not able to revise my last offer. Additional compensation Ukrainian workers   16 Court of jurisdiction   Germany Duration of contract   10 Mihalits directors in board   2 Mihalits share of future revenue   50 Payment of workers hired for the JV   HalfHalf Secrecy clause   yes It is your call, and I hope you will make a wise decision. Best regards, Hennadij</t>
  </si>
  <si>
    <t xml:space="preserve">Hi Hennadij! We have a disagreement about the contract duration. I can't go any higher than 8 years, it's my hard constraint. I thought I made this clear before, but you could of course have missed that. I can't believe they gave us a case where your hard constraint on this topic is 10 years and mine is 8 so we will never be able to come to a deal. So we have to try to find another way to settle things and reconsider everything or we have to conclude the joint venture is impossible or you have to agree on the 8 year contract. I am sorry but I just don't have any bargaining range left on this point. So we settle this or decide to put al our soft constraints, hard constraints and importancy factors on the table so we can see how to solve this puzzle. If you ask me it is just a lot of giving in for both parties and the current agenda is the best we will achieve for both.  kind regards, kim PS   Court of jurisdiction   Germany Duration of contract   8 Mihalits directors in board   2 Mihalits share of future revenue   50 Payment of workers hired for the JV   HalfHalf Secrecy clause   yes   Additional compensation Ukrainian workers   10 (lowering to 10% is the last gesture I could make to you, than I'm at my hard constraint on this aspect as well, I don't think it will help things because I got the feeling you didn't really cared about this item, but its worth the try anyway)</t>
  </si>
  <si>
    <t xml:space="preserve">Hi Kim, I agree with you, it's a lot of giving for both parties. We are also both very close to our hard constraints. I didn't miss the fact that you can't expand the duration. It was just a test, if this is really your hard constraint and it is really impossible for to make any concessions. I think we both thought that we could gain more utility than we have now, and thus both parties are a bit dissappointed. When I look at the offer, I see that my negotiated values a pretty far away from my aspiration level. Suprisingly, this is also the case on your end. I think we both discovered, that our positions in this Joint Venture are pretty far away. Too far away. Blue Star would have been a great chance for us, but the risk and effort that we exceed the benefits and make this Joint Venture not attractive enough for us. I have the feeling/almost know, that Mehaltis is also not satisfied  with the outcome of the negotiation. This is not a good basis for establishing a joint venture and would have influence our future relationship. I'm sorry to tell you, but Metalurg will reject your offer. I think we both should look after other cooperating partners which are more suitable for our individual company strategies. On behalf of the hole Metalurg-Team, I want to thank you for time and effort and we wish Mehaltis all the best for their future. Best Regards, Hennadij</t>
  </si>
  <si>
    <t>2011_06</t>
  </si>
  <si>
    <t xml:space="preserve">Hello, Mr./Mrs Husar. In order to negotiate the detail for our joint venture. I send a first offer with the open points. I await for your response or any explanation. Sincerely,Mrs. Koller</t>
  </si>
  <si>
    <t xml:space="preserve">Good morning Mr. Koller.I would like tosend you the followingthe proposalfor consideration.Thanks,MsHusar</t>
  </si>
  <si>
    <t xml:space="preserve">Dear Ms. Husar,By your offer, I can see we have diferent goals for that points.But I know both wanna a cooperation, then I may some concessions.The blue star technology spent a lot of investiment and your cost for its implementation will be smaller. However I reduce Mihalits share of future revenue 75. And I propose Duration of contract 6 after we can renegotiate that share.I hope your take in count my interest for preserve the control of technology with a Secrecy clause yes and Mihalits directors in board 4 .I await your response.Sincerely,Mrs. Koller</t>
  </si>
  <si>
    <t xml:space="preserve">Dear Ms. Koler,By your offer, I can see we have diferent goals for that points.But I know both wanna a cooperation, then I may some concessions.I agreethat the negotiationwould not be easy,but I  proposethe following  offer.Since thisalliance will begood forboth sides.Sincerely,Husar.</t>
  </si>
  <si>
    <t xml:space="preserve">Dear Mr./Mrs. Husar,I have considered your offer. I hope you make concession aboutlike I do in the other issues.I can agree with .I ask you remember my early considerations and understand my position, in order to we make a deal.I await your response for that offer and any explanations.Sincerely,Mrs. KollerMihalits share of future revenueCourt of jurisdictionGermany</t>
  </si>
  <si>
    <t xml:space="preserve">Mrs koller,Mrs HusarI believe thatan agreementboth partiesneed to startletting go ofsome clauses.I can agreewith the Courtof jurisdictionGermany.Ialso agreewithDurationof contract7years.But  otherpoints are alsovery importantfor us to makeagreat pair.I count  onyour  attention,</t>
  </si>
  <si>
    <t xml:space="preserve">Dear Ms. Hussar,I wanna know about what clauses you speak about.Bye,Mrs. Koller</t>
  </si>
  <si>
    <t xml:space="preserve">Good morning, Mrs Koller,There are somevery important clause.I  believethat there should  beasecretclause, because  wework togetherso we need totrust each other.Dont you?I  can notchange the number  ofdirectorson the board,but we can talkbetter aboutfuture reveune.I thinkif we closea dealwill be good forboth sides.I  keeponwaitingMr Husar</t>
  </si>
  <si>
    <t xml:space="preserve">Dear Mr. Husar,Your explanation help me to think in our cooperation. The assure the blue star technology will not be use in other project without the expressed Mihalits' authorization. It isn't a trust question, but a way to protect the investment.To show my trust in our deal, I can agree with the reduction of , but I prefer that .I hope your accept this agreement. Sinceraly,Mrs. KollerSecrecy clauseyesMihalits directors in board2Court of jurisdictionAustria</t>
  </si>
  <si>
    <t xml:space="preserve">I hope your accept this agreement. Sinceraly,Mr HusarHello, Mrs KollerI thinkthiswouldmakean idealagreement.I thoughtup tomake amerger between the companiesin order to growtogether.Acredirowe couldbe moreflexible.My wishwould be to closea dealright now.Here is agood proposal.</t>
  </si>
  <si>
    <t xml:space="preserve">Dear Mr. Husar,This is my last offer for our  agreement. I can't be more flexible rather that.I await your response.Sinceraly,Mrs. Koller</t>
  </si>
  <si>
    <t xml:space="preserve">Dear Mrs Koller,I realy wanted to accept you agreement.Unfortunately, that  agreementin this  situationcan not be  closed.But eithergrateful foryour cooperation.Awaiting nextnegotiations.sincerely,Husar</t>
  </si>
  <si>
    <t xml:space="preserve">.HiMr. /Mrs.Husar.First, I would saythat ourcompany is very satisfiedwith thiscooperation.We believethat our companiescan growwelltogether!However,as you know, we stillneed to discusssome points in ourcontract.This way, I´msending youmy offer.I´mwaiting for your reply,MrKoller</t>
  </si>
  <si>
    <t xml:space="preserve">Mr. KollerOur company believe that our cooperation is very interesting for both companies. In relation to the points we need discuss, I'm sending my counteroffer.The issue about the Secrecy clause is very ambigous and I need more information about what this clause involves and what it's inclusion in the final contract implies.Mr./Mrs. Husar</t>
  </si>
  <si>
    <t xml:space="preserve">Mr./Mrs.Husar,Unfortunately, we can’t., because the., the deal., we believe., we, so we're, the question, the...accept yourcounterofferThe issue ofa confidentiality clauseisvery important to usBlueStar isaninnovative product.The clauseserves to preservethe new technologybetween only our companies.Thedivisionof profits,our companycan’t acceptthis offerWe would like toremember that withoutour technologygoes aheadAnd asus have spent millions ofpoundsdevelopingthe motor Blue Starwe are entitled toalarger share.The case ofmemberson the boardis also unacceptable.Unfortunately, we can’taccept to haveonly one representativeHoweverreducedourboard membershipin thecounter-offer.I understand yourposition inwantingthe contractlasts longermakinga concessionin this point.Finallyof the locationof the court ofjurisdiction iscomplicatedbecause, asyou well knowcommercial law is new in the yours country.Therefore, we believethat the idealwould be to maintainjurisdiction inAustriaWe understand thatmany reflectionsare neededon both sidesWe trust thegood sense toyou tomake concessionsWe are awaiting theresponse,MrKoller</t>
  </si>
  <si>
    <t xml:space="preserve">Mr. Koller,We can't accept your counteroffer, but we make some concessions.In fact, the commercial law is new in our country. We wants to set up a join venture in Ukraine, and the location of the industrial plant is in Ukraine too, seems obvious that the court of jurisdiction will be subject in Ukraine, but we accept consider locate the court of jurisdiction in a more neutral country.The question of the duraction of contract is important for us, because we believe that the beneficts for the members of cooperation only are real some years after the joint venture starts.In relation of the members on the board, the local authorities will exert considerable influence over our joint coorporation, and it woulf be advantageous for our companies have communication with them to Ukranian members. We understand your position in don't accept our inicial offer, because this we reduce our board member-ship.We understand the importance of the secrecy clause for your company, but we need more information about this. What this clause exactly involves?Your offer about the division of futures revenues is unnaceptable for us. Remember that we will have to build new plants and install new security software in all of ours plants, we will have costs of R&amp;D e costs of production, and we have to pay part of the costs for upgrade the transportation and eletricity infraestructure in the region.Mr. Mrs. Husar</t>
  </si>
  <si>
    <t xml:space="preserve">Mr. / Mrs. HusarWe can’t accept your offer, but it seems that we are converging in one of the issues. As for the court of jurisdiction, I also agree that it is in a neutral place, like you suggested in your last email.Regarding the duration of the contract, we've done a great concession. We changed from 3 to 7 years! What do you think your company does the same now?As I had spoken to the confidentiality clause is a guarantee that the knowledge about the new engine is only between our companies. The clause says the technology can’t be shared with other companies. And it should be used in our contracts. It's just a support to ensure our competitiveadvantage.Finally, the division of profits. Your offer is unacceptable. Remember that without our technology, there would be no join venture. And yet, our investment in research was very high, so we have to recover this investment. We are considering a lower percentage than the initial one, but we are not willing to cede more.Mr. / Mrs. Husar, I hope your company is willing to collaborate more, since their latest counteroffers have not changed much between them.Sincerely,Mr. Koller</t>
  </si>
  <si>
    <t xml:space="preserve">Mr. Koller,We can't accept your offer, but we believe that we will reach a solution that is good for everyone.We understanf yout preocupation about the confidentially clause, becouse this we accept make a concession and accept this clause.In relation to the duration of contract, we accept the duration of 10 years.About the issue of the division of future revenues, our investiment to produce the technology is very high, principally because the engine is not yet at the point fo being ready for series production. We need to recover our investiment too.We await a response,Cordially,Mr./Mrs. Husar</t>
  </si>
  <si>
    <t xml:space="preserve">Mr. /Mrs.Husar. The c.., I'm sorry.our last., our investment, we open, so II alsobelieve wewill reachanideal arrangementfor both partiesonfirmationof this is thatwe areconvergingon the issuesI'mglad that youunderstood theconfidentiality clausebecause itwill bring usimportant guaranteesfor our businessRegarding theterm of the contractBut theoffer iseight yearsWe can’tdo morethan that.We understandthat your companyalso is concernedwith the divisionof profits.Buteven if the engineis not readyis much higherthan the partthat will still berequired.Howevermore concessionsin this regard.Ournegotiation timeis endingthink it would bebetterto communicatemore often.Sincerely,Mr.Koller</t>
  </si>
  <si>
    <t xml:space="preserve">Mr. Koller,I believe that we will have sucess in our negotiation.In relation of the division of profits, we can't accept, because our investiment is very high.Our last offer of the duration of the contract is nine years.We await a response,Cordially,Mr./Mrs. Husar</t>
  </si>
  <si>
    <t xml:space="preserve">Mr. /Mrs.Husar,Your offer isunacceptable.Your company's investmentmaybe high,but does not compareto the years ofinvestments we have made.Anyway,without ourtechnology,there would be nobusiness.We canfind anotherpartner tohelpwith the installations,but I guessit very difficult foryour companyfindapartner withatechnology thatensuresacompetitive edge.This is ourlast offer.Ifyour companyis not willingto make further concessions, we have tofind another partner.Mr.Koller</t>
  </si>
  <si>
    <t xml:space="preserve">Mr. Koller,You know that there are also several of your competitors that have already reached the point of series production of newly developed combustion chambers with lower kerosene consumption and lower CO2 emissions than current engines. Joining forces with one of these competitors could be less risky for Metallurg Technologies and also provide decent profits. Furthermore, we have other alternative strategies. We accept a division of 50-50.We accept do a concession in the duration of the contract. This is our last offer.We await a response,Cordially,Mr./Mrs. Husar.We trust thegood sense toyou tomake concessions</t>
  </si>
  <si>
    <t xml:space="preserve">Mr. /Mrs.Husar,Really thisis ourlast offer.We madea concession, as youcan see.Now, it'samatter of acceptingor rejecting.Mr.Koller</t>
  </si>
  <si>
    <t xml:space="preserve">Mr. Koller,In Ukraine it´s more easier for a Ukraine Company to work with the local authorities and local partners than a foreign firm who may suffer from it´s alien status. Because of this, we believe that is better for the cooperation have 3 Ukraine members, because we will have easier comunication with our partners and more incentives for the authorities of the region.Cordially,Mr./Mrs. Husar</t>
  </si>
  <si>
    <t xml:space="preserve">Mr. / Mrs. Husar,As I have said, that was our last offer. So, for our company accept the two members on the board, your company should open a concession in the division of profits.Thus, you need to make a tradeoff between the board members and division of profits.I await your reply,Mr. Koller</t>
  </si>
  <si>
    <t xml:space="preserve">Mr. Koller,We can't accept your countoffer. But we accept the two members on the boards, if you accept the duration of the contract of 10 years.Mr./Mrs. Husar</t>
  </si>
  <si>
    <t xml:space="preserve">Mr./Mrs. HusarMr KollerAs Isaid before,this was ourlast offer.We made theconcession thatyouhad asked, sonowwe askyourgood senseto acceptour offer.</t>
  </si>
  <si>
    <t xml:space="preserve">Mr. Koller,We can't accept your offer, because our cost are high, and we need a split of 50% of the revenues would allow us to cover our fixed costs of production.Use your good sense and make a concession in the duration of the contract, a longer contract it's good for both parties.Mr./Mrs Husar</t>
  </si>
  <si>
    <t xml:space="preserve">Mr./Mrs. HusarMr KollerThis is,definitely, thelatest offering fromour company.We won'treturn todiscussthe duration of thecontract, becausewe had alreadyreached thevalue ofeight years.We acceptyour50-50offerin thedivision of profits.I hopethat this negotiationis completed.</t>
  </si>
  <si>
    <t xml:space="preserve">Mr. Koller,We don't accept your offer.We accept have three members in the board or 10 years of the duration of the contract.Mr./Mrs. Husar</t>
  </si>
  <si>
    <t xml:space="preserve">Is this a joke?What is your intention, Mr Husar? Do you want our company get out of negotiation?. We still have the technology and we can get another partner. And your company, what would have?Mr KollerYouwould getnothing</t>
  </si>
  <si>
    <t xml:space="preserve">Mr. Koller,We have a number of alternative strategies: for example, we could concentrate on expanding our dominance in our home market or we could attempt to enter other Eastern European markets or even Asia. We could joining forces with partners that have already reached the point of series production of newly developed combustion chambers with lower kerosene consumption and lower CO2 emissions than current engines.But we accept make a concession in the numbers of directors in board if you accept a longer contract.Mr./Mrs. Husar</t>
  </si>
  <si>
    <t xml:space="preserve">Traduzir do: portuguêsDigite um texto ou endereço de um site outraduza um documento.CancelarTradução do português para inglêsMr. /Mrs.Husar,Yousuggestedthat we have madeaconcession in theduration of the contractbecause youwould be makinga concessionin the number ofboard members.Butyou forgotoneissue: thedivision of profits.Our companywill only accepta50-50divisionif thenumber of directorsis3and the contractis 8years. Or, we can accept to make a concession in the duration of the contract, but we need to make a tradeoff with the division of profits. What option seems more acceptable for you?MrKoller</t>
  </si>
  <si>
    <t xml:space="preserve">Mr. Koller,We can´t accept, you only increased one year in contract and decreased the number of members and our profits.We accept make only one concession: the number of members. And you make a concession in the duration of the contract. Or we accept the duration of contract, the number off members, but remove the secrecy clause. Mr./Mrs Koller</t>
  </si>
  <si>
    <t xml:space="preserve">,Mr./ MrsKollerYour last offeris completelyunacceptable.As youcan see, I keptaofferalready givenearlierhowever,increased theduration ofour contract.This is my lastoffer.MrKoller</t>
  </si>
  <si>
    <t xml:space="preserve">Mr. Koller,My offer is: Duration of the contract of 10 years, or court of jurisdiction in Ukraine.Such us the secrecy clause is important for you, the duration of the contract is important for me.Mr. / Mrs. Husar</t>
  </si>
  <si>
    <t xml:space="preserve">Isthisa joke?Mr. /Mrs.Husar, thisis definitelymy last offer!MrKoller</t>
  </si>
  <si>
    <t xml:space="preserve">Mr. Koller,That is my last offer.Mr./Mrs. Husar</t>
  </si>
  <si>
    <t xml:space="preserve">OK Mr. / Mrs HusarYour offer is not ideal for me, but as you seem irreducible, the worst would be leave the negotiation.Mr Koller</t>
  </si>
  <si>
    <t xml:space="preserve">Dear Mr./Mrs. Husar,Firstly, I would like to say that I am gladI am hopeful that this joint venture would be beneficial for both companies, and I am realy interested in establishing a partnership with you.tobe doing business withan importantcompany as Metallurg.We all know that more five issues needed to be resolved and here is my fist offer. After each issue I made a brief:explanationdescribingwhyI dideach proposal Court of jurisdictionAustriaIt is known that the Austrian body of corporate law is very comprehensive.  Duration of contract5As you know, initial calculations have shown that it will take at least five years for the investments of both companies to show decent returns.  Mihalits directors in board4I trust that managements of Mihalits AG will be be capable to handle such a big joint venture.  Mihalits share of future revenue85Mihalits AG is investing too much money in this project and I think we deserve the biggest part of the cake.  Secrecy clauseyesIt is fair that Metallurg can not use the developed technology without our express permission.I amsure we canreach an agreementthat will be good forboth partiesand I would like to know your opinionabout my first offer.I am waiting for an answer.Yours Sincerely,Mr. Koller</t>
  </si>
  <si>
    <t xml:space="preserve">Dear Mr./ Mrs. Koller,We are glad too in make this join venture with yours.  But its's necessary make some adjustment like this:: UkraineBecause we are the customers and as Mihalits AG wants to set up a joint venture in Ukraine with a Ukrainian company,  the venture will be subject to Ukrainian law.10 yearsBecause a longer relationship is important for partners like us.: 1Because we35Because we have a lot of  fixed costs of production and we want a bigger piece of cake to cover this costs.NoBaceuse we need disagree with some unclear information of yours and Metallurg Technologies had become a well-known civil aircraft producer in the Ukraine and for us is important make a relantioship based in trust.I am wainting your reply and I hope you understand the importance of each decision.Respectfully,Mr./Mrs. HusarCourt of jurisdictionDuration of contract:Mihalits directors in boardwant to ensure thatour company will bewell represented.Mihalits share of future revenue:Secrecy clause:</t>
  </si>
  <si>
    <t xml:space="preserve">Dear Mr./Mrs. Husar,Your last counteroffer was too much aggressive.In my opinion if we want to make a deal we both need to give some concessions in some issues.Here is my counteroffer..Yours sincerelly,Mr Koller</t>
  </si>
  <si>
    <t xml:space="preserve">Good night Mr./Mrs. Koller,Sorry but maybe you don't understood my conteroffer well. I just try to represent the company Metallurg Technologies...You undestand the necessity about you concede some criteria. For example, the Court of jurisdiction, Secrecy clause, Duration of contract and Mihalits* directors.We worry about you don't show the trust in us...  There is a necessity to me as a client that you concede me Mihalits share of future revenue, for exemple..Think about it.. The time is running out and you concede me less than 20% for this cake.. Is this fair? In the business market there are also several of Mihalits AG’s European competitors that have already reached the point of series production of newly developed combustion chambers with lower kerosene consumption and lower CO2 emissions than current engines. Are you in?My conteroffer is attached.Respectfully, Mr./Mrs. Husar.</t>
  </si>
  <si>
    <t xml:space="preserve">Dear Mr./ Mrs. HusarI do not want that this negotiation takes the course that we are taking. It must be clear for you that I really trust in Metallurg Technologies, otherwise I would not be trying to make a deal with your company.My point is that your offers are being really aggressive. I did not want to talk about that but I also have other alternatives: I can look for other partners in Eastern Europe, or even in Asia, who would consider it a golden opportunity to gain access to Mihalits' new technology.Considering the issues, I can not give up the secrecy clause because if your company does not write the clause, Metallurg would be able to use our particular information without our express permission. It does not mean that I do not trust Mettalurg, but we both agree that a formal clause will be more fair and clear for both parties.I can not concede more directors in board for Metallurg as well, because we would be under represented if I did so.On the other hand, I am willing to make a better offer for you in several issues.I am willing to concede the court of jurisdiction to takes place in Germany, which is a neutral country.I am willing to concede more one year (total of 7) in the duration of contract.I am willing to concede more 10% in the share of future revenue (total of 30%). I realised that it is not fair that you receive only 20% of the cake as you protested.I hope you understand my point and also make some concessions for me as I did. It is important to say that we need to be cooperative because a deal will be a great business for both of us.Respectfully, Mr./Mrs. Koller.</t>
  </si>
  <si>
    <t xml:space="preserve">Hello, Mr./Mrs. Koller,Let's talk about money, You don't still fair with me.. I gave you 35% and you just 30%. So, this offer will last forever.. You know that this negotiation only will procede if you are fair with me, do you?What do you think? Respectfully,Ms./Mrs. Husar</t>
  </si>
  <si>
    <t xml:space="preserve">Ok Mr./Mrs. Husar, let's talk about money.If I give you 40% in the share of future revenue (notice that it is more than you are offering for me) are you willing to sign the secrecy clause?Mr. Koller</t>
  </si>
  <si>
    <t xml:space="preserve">Mr. Mrs./Koller,I have a better proposal. If you give me 60% I concede you your secrecy clause and agree with the court of jurisdiction be in Germany. Because for me both criteria walk together.Respectfully,Mr. Mrs./Husar</t>
  </si>
  <si>
    <t xml:space="preserve">Dear Mr./Mrs. HusarNow I think we are making some progress. But I can not give you 60% of future revenue.Acording to our financial department  Mihalits AG will invest something  around € 76.5 and Metallurg Technologies will invest about € 23.5 mil in  the joint venture.If we consider only this issue, the fair share would  be 76-24.On the other hand, taking into account the other issues, I am willing to concede you 45%. See the offer attached for your consideration.Regards,Mr. Koller</t>
  </si>
  <si>
    <t xml:space="preserve">Mr.Mrs/Koller,I'm a little tired.I prefer finish this negociation than agree with a bad deal.Mr.Mrs./HusarNo way Iacceptedthis proposal.I thoughtour conversationwouldhave a happy endingfor both of us, butyoudeclined and</t>
  </si>
  <si>
    <t xml:space="preserve">Mr./Mrs Husar,I am really disapointed with your proposals. This way I would rather cancel this deal. I have not received any decent proposals yet. I am trying to negotiate with you, making concessions in many issues, such as number of years, share of future revenues and court of jurisdiction, where I´d be a little prejudiced and I am not seeing any effort on your part. Here is my final try.</t>
  </si>
  <si>
    <t xml:space="preserve">Hi, Mr./Mrs. Koller,Finally, we can make a fair deal. It's a pleasure negotiate with you but you know that negotiation is a wild game... Ithink we didagoodnegotiation andto avoidfuture problemsI agree with this proposal just after you concede me 50% of Mihalits share of future revenuebecause youhadmeat first onlyallowed 15% of this cake and too in duration of contract from 5 to 8,you have progressed far...So.. until now.. goodbye, so long. Thanks.Respectfully Mr.Mrs/Husar.</t>
  </si>
  <si>
    <t>2011_11</t>
  </si>
  <si>
    <t xml:space="preserve">Dear Mr. Husar,first of all, I want to thank you for your willingness to negotiate our possible cooperation online. Before we come down to business, we would like to introduce ourselves.We, the Mihalits AG, are well-known for our aircraft manufacturer. Mihalits AG was founded in 1933 in a small town in northern Austria. In recent decades we have managed to reach the top of the European aircraft industry. For our new project we are looking for a reliable partner. A reliable partner like you. So far we have only heard good reports about the Metallurg Technologies. Therefore we want to work with Metallurg Technologie in the future successful. We had already clarified some details of a collaboration, but some very important details haven´t been clarified. Last time we had not much time to talk about all important points in detail, but now we have the opportunity to negotiate all in rest.  As you know, the division of future revenues is one of the key issues.We bring a new technology to the project. We expect this technology will change the world.This is the most promisinginnovation in airline engine design in recent history, and it was our R&amp;amp;D department thatsucceeded in finding the major keys to develop this technology.We are investing more than  76 Mio in the joint venture. Metallurg Technologies invest in comparison perhaps only half. For this reason we want to have a split of 80 - 20%We want also a secrecy clause, as a part of our contract. We would like to point out, that a new security software would be indicated, becouse it would be safty for the whole project. This clause is of absolute importance for us! If we lose control of our technology, the whole investment for our project could be lost.We feel that we cannot allow Metallurg Technologies to pay its own workers in the production chain the usual Ukrainian wage. We do not want to be involved in any kind of scandal. The good reputation of Mihalits AG is very important for us. So we would prefer, if all Ukrainian workers would be paid an additional wage of 20%. Well paid employees are less induced to be bribed or to leave the firm. We would be thankful, if Metallurg Technologies take the payment of the hired employees for the JV.We already agreed with you in our first discussion on a five member board. The question now is how many of these five members will come from Mihalits AG. We would obviously like to have the majority, We would prefer 4 members. We expect the management of Mihalits AG is more capable to handle such a big joint venture Last but not least, we must discuss the location of the court of jurisdiction. The worst choice for uswould be to rely on Ukrainian jurisdiction. There is evidence that foreign companies in theUkraine have difficulties demanding their rights. The Austrian body of corporate law is known to be very comprehensive and has already been proven. Corporate law in the Ukraine is still very new. If you want , we can also choose a neutral country, like Germany.So, I&amp;#39;m looking forward to your response &amp;nbsp;Yours sincerlyM.Koller </t>
  </si>
  <si>
    <t xml:space="preserve">Dear Mr. Koller, thank you very much for your first offer. We really look forward to realize this joint venture together with you as our partner. I think it is a great chance for both of us. The main question for us is: do you want to be part of changing the world - or do you want to be left behind?! So, I think both of us don&amp;#39;t want to be left behind. So, let&amp;#39;s take the chance!Your are right, we already agreed on this joint venture basically, but now we have to discuss the last issues. On top, I want to be totally honest to you, because trust is the most important base on which we have to build up this joint venture. So, here are our opinions:Duration of contract: Yes, we agreed on a base of 5 years, but that was just to make sure that the joint venture will be realized at all. For us it is important to secure a long term relationsship and that we will not (perhaps) work for sunk cost. That&amp;#39;s why we insist on a 12 year contract. Any other solution on this issue cannot be discussed especially because it will take some time till the product will be accepted by the customers etc. - so if you want both of us to make profits...we need this duration.Payment  Ukraine workers: We understand your point and so we want to help and support you. But a 20% on top payment is a lot of money and we have to compensate it with other sales. We calculated it and the final result was that 10% would be fair to our workers. I think this is already a very good argumentation base for your issue.Court: Honestly - we don&amp;#39;t see any reason why the court should be in Austria or even in Germany, because the plants and the whole production etc., so the &amp;quot;company&amp;quot; will be located in Ukraine. We never had problems with our courts - even more we know them very well and have good connections. --&amp;gt; Board: That is also a reason why we think that it would be a great benefit for the joint venture if we would have the majority. See, the &amp;quot;company&amp;quot; is located in Ukraine, the operative decissions will be made in Ukraine, our workers will earn more money, we have an big impact on the region and so it is necessary that &amp;quot;we&amp;quot; can talk to our goverment and our court. Anything else would make the people here in the Ukraine suspicious. By the way - I think none of us is &amp;quot;better&amp;quot; in handling this joint venture. It is a challenge for both of us and it will only be successful if we work together and trust in our partner. So, that was not a &amp;quot;nice&amp;quot; point you mentioned and I feel a bit disappointed. But, I think a 4 to 1 combination is also not good, because then we always have the situation that one party is disadvantaged. So, a 3-2 combination is the best solution I think.Secrecy clause: Honestly, talking about this point is not for any economic issues - but about trust and partnership. You want us to develop and produce it - than you have to share your knowledge with us. If you do not agree on sharing your technology with us it indicates that you do not trust in us as your partner. That would have a totally negative influence in our partnership. On top, talking about &amp;quot;losing the control of your technology&amp;quot; also disappoints me. This technology is the chance for both of us. Nobody can realize it without the other, so it must be secured that we have a common base to talk and so we both need the knowledge. Revenue: this is simple because we can only pay our fix costs with minimum 65%. So, 20% is no way...again 65% is a minimum for us - otherwise there is no money to keep this project alive. But even then we do not even see any profits...Moreover, we have the additional payments for workers, plants, production, security software...etc. so, perhaps you invest 76 Mio ...but that&amp;#39;s less than we have to invest and so we have the higher risk which should be compensated. That&amp;#39;s why a 10-90 solution is acceptable for us.Payment of hired workers: again, we don&amp;#39;t see any reasons why we should pay for them alone. We already give you our existing workers to produce it. For sure you will send some enigneers etc. but that&amp;#39;s a minimum of what we can expect. so, we support this joint venture with many of our workers for the base and therefore it is just fair if you would pay for the additional ones.Best regards,Husar</t>
  </si>
  <si>
    <t xml:space="preserve">Dear Mr. Husar,Thank you very much for your quick response. The leadership of Mihalits AG has come together and discussed plenty about your response. We want to mention that we respect your opinion on this matter, but your proposals are not nearly acceptable for us. Your suggestions hardly correspond to our expectations. Nevertheless, we think that we can solve this problem rationally.Now we focus on your offer. Your opinion is that the project should have a duration of at least 12 years. We can not agree with this term. It is definitely too long. We understand your cares, that you can loose a lot of money through this decision, so we are ready to offer you a new deal. Our experts are sure, that In five years we should bethrough the worst of the development headaches and be in a better bargaining position. Therefore, we are ready to set the term to 7 years. Then we can decide, if we want to renew our contract with a new durationWe can only emphasize again and again, that the good reputation of Mihalits AG is very important for us. . So we would prefer, if all Ukrainian workers would be paid an additional wage of 20%. We are not ready to reduce this amount. Well paid employees are less induced to be bribed or to leave the firm. When workers leave the company, then the project may be in danger. If that happens, then all the millions and plans were for nothing.  We hope you are the same opinion. For this reason we insist on the additional wage of 20%. We are ready to send some engineers to Ukraine and to pay a portion of the wages for the hired workers but we are not ready to pay the total wage for the hired workers. That would be an absolute imposition! We are ready to share the payment for the hired workers in a split of 50-50%You demand that you should get 90% of the future revenues? We wouldn&amp;#39;t dream of doing something like that. An emphatic NO to your offer. We are not ready such a split. Normally it should be split in 80-20%. The reason is also very simple why it should be done in such a split. We had the discovery that can change the world. This is the most promisinginnovation in airline engine design in recent history, and it was our R&amp;amp;D department thatsucceeded in finding the major keys to develop this technology. Furthermore, our portion of overall costs are two-thirds. We make you an offer, we are willing to give you 30% of the future revenues. A higher amount is impossilble.The location of the court of jurisdiction must be in Austria or Germany. Ukraine is certainly not possible. There is evidence that foreign companies in theUkraine have difficulties demanding their rights. Maybe you had never problems with your courts, but many foreign companies had a lot of problems to demanding their rights! For this reason, we don´t want to take any risks. So there is only one solution, either Germany or Austria.We would like to have the majority on the Board of Directors, so at least three. We can´t accept your offer. We would like to mention, that we invest more then 76 Million Euros, so we want to have the majority. At this point, we want to excuse for our statement, that we would be better in handling this joint venture. As a result that we invest a lot, we are also associated with a lot of risk, so now we hope that you recognize, why we want to have the majority. So  we make you a new deal,we don´t want to have a 4 to 1 combination, because we understand your worrys and we also don´t want to have the situation that one party is disadvantaged So we would suggest, that a 3-2 combination is the best solution for both sides.We still demand for a Secrecy clause. This clause if of absolute importancefor us! If we lose control of our technology, the whole investment in Blue Star could be lost.You´re right, we want you to develop and produce it  but we are not ready to share all of our knowledge with us. We want to wait and see how our cooperation runs. If it should go well, then we agree on sharing our technology with you.Despite our different ways of thinking, we still think that we can have a good cooperation.Your sincerelyM.Koller</t>
  </si>
  <si>
    <t xml:space="preserve">Dear Mr. Koller,thank you very much for your answer. Honestly, I do not agree with all of your points and parts of your argumentation is not really undecided. On the other hand I totally understand your points and so we can accomodate you.Duration of contract: as you said we need 5 years for building up everything, then 2 years for making money? It&amp;#39;s not worth do it only for two years. so okay, 10 years should be acceptable.Add. compensation: the main problem is not that employees could think about leaving the company, but what will happen after the joint venture?! have you ever thought about that? then we will have to go on paying them the higher salary, so it is not possible for us to do 20%. Finally, let&amp;#39;s meet in the half @ 14%. (15 is not possible in the system)...Court: Germany is okayPayment of hired workers: half/half is acceptableDirectors: your argumentation based on your investment is weak - i already answered you on that the last time. Still, a 3-2 combination is okay. (remember, I never thought about a 4-1 solution...just to make it fair right from the beginning)Revenue &amp;amp; secrecy: okay, I can accept your secrecy clause and understand your point, but for that you have to accept my offer on the revenue. As I told you we need 65% to pay our fix costs, otherwise the project is not possible from the economic side = we wouldn&amp;#39;t even make 1 cent. so, minimum is 65%. But even then we wouldn&amp;#39;t have made 1 cent... Profit = Turnover - Kfix - Kvar...so, 65% means Kfix is fine...but what about Kvar?! you see the problem? I can offer you 20%...on top the agreement on the secrecy clause. I think that&amp;#39;s more than fair.Best regards,Husar</t>
  </si>
  <si>
    <t xml:space="preserve">Dear Mr.HusarThank you very much for your quick response. The leadership of Mihalits AG has come again together and discussed plenty about your response. We want to thank you for accepting some of our suggestions, but there are even some details to discuss. We are very happy that you have accept the secrecy clause. Furthermore, we are also glad, that you choose germany for the location of the court of jurisdiction and accept to share the payment for the hired workers in a split of 50-50%. We would like to thank you very much for your decision.For that reason we think that we can have a good cooperation.Let´s clear the last details to sign the contracts. Let´s talk about the duration of the contract. 10 years is a long time. We don´t want to have a contact with such a duration.. We want to see how our cooperation will be. If we should cooperate well together, then of course we are willing to extend the duration another 3 to 5 years. We make you an offer, we are willing to sign a 8 year contract. As we already told you, if we should cooperate well together, then of course we are willing to extend the duration another 3 to 5 years.We also understand that you have to defray your costs, however we don´t understand why you have such great costs. We thought that the production and wages for labers in Ukraine are cheap, so could you please explain, why your need 65% of the future revenues? We have also to pay wages for our labers, pay taxes ect. and these are greater then in Ukraine. So 20% is never ever enough. To reduce your costs, we are ready to decline the additional compensation to 10%. In Addition to it, we are willing to give you 50% of the future revenues. Therefor we want to have a 3-2 combination on the Board of Directors. Aside from the fact that we invest more then 76 million in this project, it was our discovery. It was our innovation, so we think that we have the right to decide about the combination and we want to have a 3-2 combination. This is our last offer. We still think that we can have a good cooperation. Your sincerelyMr.Koller</t>
  </si>
  <si>
    <t xml:space="preserve">Dear Mr. Koller,thanks for your answer. Yes, you are right - I already agreed on 3 (!) of your wishes...and so it is interesting that you still write what you &amp;quot;want&amp;quot;. Honestly, we have to figure out what is &amp;quot;possible&amp;quot; and not what we want.Thus, I talked to the CEO and all the other Directors and we agreed on a cross-subsiditaion, but for that we need a proof for the long term partnership with you and the possibility to act fast in daily business. In figures: we are willing to go down to 70% - but that for we need a 10 year contract &amp;amp; 3 directors. Finally, we did not change anything in the figures to our last message, but offer you 10% more of the revenue. That&amp;#39;s all we can do for you.By the way - yes, it is your innovation, but an innovation without production plants will not increase the cash in your wallet.On top it would be good if we could sign the contract contemporary and start working, because that&amp;#39;s what we really want - both of us. Best regards,Husar </t>
  </si>
  <si>
    <t xml:space="preserve">Dear Mr. Husar,this is to inform you that a cooperation between Mihalits AG and Metallurg Technologies will not be possible. We deeply regret that our negotiate ends hereby. Unfortunately, our offers doesn´t match, they´re wide apart. Many factors such as the future revenues or the Board of Directors are unconvertible. For this reason we have chosen another company and we are ready to conclude a contract with them. Another negotiating with Metallburg Technologies seemed senseless, so we decided for the other company.We wish you all the very best to to shape your future! We apologise for any inconvenience.Your sincerely.Koller</t>
  </si>
  <si>
    <t xml:space="preserve">Dear Mr./Ms. Husar,I would like to send you my first offer for our future Joint Venture. Allthough I&amp;#39;mexpecting some minor difficulties in our negotiation, I expect the outcome to be profitable for both of us. As my company, the Mihalits AG, is going to provide youthe possibility of being part of the greatest innovation in aircraft technology in the near future,and thus having the chance of dramatically improving the finacial situation of Metallurg Technologies,you have to understand, that we also expect a lot from you. Please read my offer carefully and let me know about the issues you want to discuss with me.&amp;nbsp;Kind regardsMr. Koller </t>
  </si>
  <si>
    <t xml:space="preserve">Dear Mr. KollerI received your first offer, but there are serveral points which are unfortunatly not acceptable for my company.The additional compensation for the ukrainian workers is too high, but we can offer you 10% for the additional compensation. My company also thinks that the court of jurisdiction should be in the ukrain, because we have a lot to build and invest for our Joint Venture.The duration of contract should be 12 years because we are looking for a longterm relationship with the Mihalits AG and in the early years we have a lot to invest and it will need time for the acceptable revenue.I think the Metallurg Technologies company should have four directors in board because a large part of the production will be in the ukraine.The share of future revenue should be 80 to 20 because as we said before we have a lot of investition in infrastrucre, we have to build three new plants and so on.There should also be no secrecy clause because we want  a longterm relationship and it is would kind of trust if we do not use a secrecy clause.Kind regardsMr. Husar</t>
  </si>
  <si>
    <t xml:space="preserve">Hello Mr. Husar,thanks for your detailed counteroffer. As I expected, we still have a lot of negotiation work to do.An 80 / 20 share of the future revenue in favor of Metallurg is of course inacceptable for us,since we had high R&amp;amp;D expenses in the last few years, which we have to compensate.Therefor, I can offer you a 75 /25 share in favor if the Mihalits AG. Also, I dont think that 4 members of Metallurg in the Board of Directors are appropriate, since my company is the one, which brings the most important part, the Blue Star, for our JV. I suggest, that we do it the other way around: 4 members of the Mihalits AG.Concernig the Court of Jurisdiction, I think that Austria offers both of us a much better legal platform.I&amp;#39;m afraid that the Ukranian Court could secretly be in favor of Ukranian companies.Another point of the agenda, which really matters to me, is the secrecy clause for the combustion chamber. I dont&amp;#39;t think that you&amp;#39;ll have any disadvantages from it. In fact, I think that we can both only benefit from it, since both of our companies could be sure, that we will definitely be the first ones to introduce the new Technology to the market.I know, that I ask a lot from you, but I&amp;#39;m also ready to make concessions. I&amp;#39;m willing to lower the additional compensation for the workers to 20 %, since you&amp;#39;ve also beenthrough rough times. Additionally, I could accept a contract duration of 8 years, because we know as well as you to find a depensable partner these days.I&amp;#39;m looking forward for your counteroffer. If you have any additional questions, please let me know.Yours sincerelyMr. Koller</t>
  </si>
  <si>
    <t xml:space="preserve">Hello Mr. KollerHere is my new counteroffer for you.I know that the R&amp;amp;D was expensive, but we have also huge costs to invest for the infrastructure and the new plants so we can offer a 70/30 share for Metallurg Technologies.I can improve the point with members in the board, so i think there sould be three from Metallurg Technologies because the whole production is in the ukraine.I can offer you Germany as a neutral country for the court of jurisdiction.We can make a secrecy clause, but then i want that the court of jurisdiction is in the ukrain.Kind regardsMr. Koller </t>
  </si>
  <si>
    <t xml:space="preserve">Dear Mr. Husar,I think we both made clear, that both of our companies are in some kind of financial trouble.Unfortunately, I can&amp;#39;t offer you a longer duration of the contract than 8 years, since our companies don&amp;#39;t know each other so well and we want to keep a certain flexibility. I hope, you can understand my argument, keeping in mind, that todays economy changes rapidly.Now here is my proposal:We still want 4 members in the board of directors, but I can offer you to share the Payment of the workers hired for the JV and I I can almost agree with your proposals for the additional compensation of the Ukranien workers . I&amp;#39;m also willing to lower Mihalits share of the future revenue to 70%, but I want the secrecy clause in return. 30% shouldn&amp;#39;t be too bad for you, since you can&amp;#39;t expect any government subsidies.Furthermore, I completely agree with you, that the court of jurisdiction should be in Germany. I don&amp;#39;t think that your company should have any disadvantages with Germany, since this country has a history, that connect western and eastern Europe.Kind regardsMr. Koller</t>
  </si>
  <si>
    <t xml:space="preserve">Dear Mr. KollerI can offer you a contract duration of 10 years, because we have huge investments.As before we think that  we should have 3 members in the board of directors, because the production is in the ukraine.We can not agree with the future revenue but we can offer you 40%.Kind regardsMr. Husar</t>
  </si>
  <si>
    <t xml:space="preserve">Hello Mr. Husar,Unfortunately i just cant offer you a longer duration of the contract than 8 years. This is the best I can give you concerning this point. Same for the Payment of the workers, Half-Half is my last offer for this issue, because I don&amp;#39;t see any reason, why one of us should pay the workers alone; this is a Joint Venture, isn&amp;#39;t it?But I see, that we both agree that Germany would be the optimal country for our court of jurisdiction,keeping in mind, that we will only need it in an emergency case anyways...In my oppinion, the Mihalits AG should still have the majority in the board of directors, since we invented the new combustion chamber technology, that makes our Joint Venture possible at last. Also, since the production is allready in your country, we need a certain security and control over thw whole project, to keep the balance of power of our companies.In return, i can offer you to decrease the Additional compensation for thw workers to 12% and to cut down our share of the future revenue to 55%.One more thing: we dont have much time left, please answer me quickly!Kind regardsMr. Koller</t>
  </si>
  <si>
    <t xml:space="preserve">Hello Mr. Koller!Here is my new offer!Ok it&amp;#39;s fair if we share the payment of the workers &amp;quot;half half&amp;quot;.We agreed both that the point of the court of jurisdiction should be in germany.We can make a secrecy clause, but then we want 3 directors in the board.For the point of the duration of the contract we can make 8 years, but then we want 60% of the future revenue.Kind regardsMr. Husar</t>
  </si>
  <si>
    <t xml:space="preserve">Hello Mr. Husar,thank you for your fast response. I&amp;#39;m happy that we allready agree in several points.But you still didn&amp;#39;t give me an argument, why the secrecy clause should have any disadvantges for you (Unless you are planning to sell our technology to third party companies, which I don&amp;#39;t hope....);therefor, I dont&amp;#39;t see why we should give you something in return for it (do you??)Furthermore, I dont&amp;#39;t think that you should should need a 60% share of the future revenue, since the Ukrainian government allready paid for the whole infrastructure you need to run you factoriesand we didn&amp;#39;t get any subsidies from the Austrian state. Plus, a duration of 8 years for the contract doesn&amp;#39;t justify lowering our share down to 40%. As you know, it&amp;#39;s difficult to find a new partner in this industry nowadays anyways, so you have no reason to be scared that we will end the joint venture any time soon.I could make a huge sacrifice by giving you 3 seats in the board of directors, but to lower my companies risk by having the minority, I definitely want 60% of the future revenue in return!This a good offer you, Mr. Husar, you&amp;#39;ll have the majority of the members in board of directors, allthough you dind&amp;#39;t even give a concrete argument for it, you only have to pay half of the workers salaries and you have an extreme low additional compensation for the Ukranian workes of only 12%,that is allready close to provocing a possible scandal.This is as good as it gets for you, Mr. Husar.Kind regardsMr. Koller</t>
  </si>
  <si>
    <t xml:space="preserve">Hello Mr. Koller!In our view, the secrecy clause is not a question of economic terms but of treating each other with the appropriate respect that is needed to work together.     The last point to be clarified are the future revenue, and I&amp;#39;ll cut mine to 50%. However, I need at least 50% to cover my costs.       Kind regardsMr. Husar</t>
  </si>
  <si>
    <t xml:space="preserve">Hello Mr. Husar,It seems to me, that you don&amp;#39;t have any arguments to support your counteroffer.Therefor, I see no reason to change my offer. I&amp;#39;ve allready made a lot of sacrifices for this Joint Venture, now its your turn to make some, too.Please see this as my last offer based on the arguments of my previous offer.Kind regardsMr. Koller</t>
  </si>
  <si>
    <t xml:space="preserve">Hello Mr. Koller!  Sorry there was sth wrong with the empty message!In our view, the secrecy clause is not a question of economic terms but of treating each other with the appropriate respect that is needed to work togehter&amp;nbsp;   The last point to be clarified are the future revenue, and I&amp;#39;ll cut mine to 50%. However, I need at least 50% to cover my costs.     Kind regards   Mr. Husar</t>
  </si>
  <si>
    <t xml:space="preserve">Hello Mr. Husar,thank you for the clarification.You are right, that the secrecy clause is a matter of respect, too. But if any information aboutthe Blue Star combustion chamber is given to a third-party company, Metallurg would loose as much money as Mihalits, and we both know that we can&amp;#39;t afford that.I&amp;#39;m willing to accept a 50/50 share of the future revenue AND only 2 members of my company in the board of directors, but in return i want the court of jurisiction to be in Austria. Since i&amp;#39;ve allread given you the majority in the board of directors, I need something some security in return (please keep in mind, that te court of jurisdiction is for emergency cases only, anyways).As we keep loosing money while we negotiate, this is my last offer. Please decide, if you want to accept this one or one of the last few ones, depending on your preferences.Kind regardsMr. Koller</t>
  </si>
  <si>
    <t xml:space="preserve">Hello Mr. Koller!     As you said the court of jurisdiction is for emergency cases only, so it sould be in Germany. You gave me the majority in the board of directors and you got your 8 years for the duration of the contract and the secrecy clause.     I have improved the compensation for the Ukrainian workers.  This is my last offer and now its your turn. I think its fair for you and me!      Kind regards   Mr. Husar</t>
  </si>
  <si>
    <t xml:space="preserve">Hello Mr. Husar,Unfortunately, the additional  compensation for the workers wouldnt compensatehaving only  two members of my company in the board and only getting a 50%  share at all....These are major issues that can&amp;#39;t be  balanced out by the duration of the contract orsmaller  financial issues like the payment of the workers... A Joint  Venture under these conditions would definitely not be profitable for  the Mihalits AG.Therefor, I have to reject your  offer.Regards,Mr.  Koller</t>
  </si>
  <si>
    <t xml:space="preserve">Dear Mr./Mrs. Husar,thank you very much for your willingness to negotiate our possible cooperation online. Here is my first offer. I hope we will come to a conclusion, which is lucrative for both of our companies, soon.Yours sincerly, Mr. Koller</t>
  </si>
  <si>
    <t xml:space="preserve">Dear Mr. Koller,I appreciate your interest of a possible joint venture of our companies, but jour previous offer made me a little bit suspicious and I got a feeling being exploited. If we wanna cooperate and we think about a longterm cooperation, there should not be any base for suspicion or mistrust.Yours sincerly, Mr. Husar</t>
  </si>
  <si>
    <t xml:space="preserve">Dear Mr. Husar,As I can see the ideas of our future cooperation vary widely. Mihalits AG really want this joint venture with your company, but not at any price.First of all I think there has to be a secrecy clause. As you know the Blue Star combustion chamber promises high profits, not only for Mihalits AG but also for Metallurg Technologies. If we lose control of our technology, we will lose a lot of money and our joint venture is in danger. This clause has nothing to do with distrust. It just secures that no third party is getting acces of this technology.The next issue concerns the number of members Mihalits AG will have on the Board of Directors. We think that Mihalits AG should have the majority, so at least three directors. We expect the management of Mihalits AG to be more capable to handle such a big joint venture.My last point is the division of future revenues. I think your last 10 % offer was not serious at all. Mihalits AG brings a new technology to this project, a technology which Metallurg Technologies would not be able to develop on their own any time soon. So it should be obvious that Mihalits AG deserve a bigger part of future revenues. Because the combustion chamber isn´t finished yet, I adapted my offer to 70 %.With best regards,Mr. Koller</t>
  </si>
  <si>
    <t xml:space="preserve">Dear Mr. Koller,30% of the revenues would not cover even half of our fixed costs. 3 new plants, infrastructure and security upgrades, R&amp;amp;D and much more investments we have to make, and we are not interested on a loss-making business.Due to the fact, that most of the work will be done in ukraine and that is much easier for a ukrainian company  to work with the local authorities and local partners, which will have considerable influence over our joint cooperation, we think that we are in a more capable position to handle this joint venture and so it would be better for both of us, that we have the majority.A long-term cooperation is very important to us, so we want a contract of at least 12 years.As Mihalits AG wants to set up a joint venture in Ukraine with a Ukrainian company, it seems obvious that the venture will be subject to Ukrainian law. I cant see why we, as a Ukrainian firm operating in Ukraine, would go to court in Austria?Regarding the payment of workers we are willing to pay our existing workers, and we expect Mihalits AG to pay the wages for their existing workers. As we are already bearing the majority of the burden of the human resource costs involved in this project, we would do not want to pay any of the wages of the workers hired specifically for the joint venture.Metallurg Technologies is usually not prepared to discuss any of its internal matters with any external party. Nevertheless we would be willing to pay 12% additional compensation.Because of the secrecy clause, it seems to us that you do not want to share the whole technology with us, which implies that you do not trust and disrespect us as an equal partner in this cooperation.BRMr. Husar</t>
  </si>
  <si>
    <t xml:space="preserve">Dear Mr. Husar,As I said in my last message the secrecy clause is absolutely  prerequisite for our cooperation. Mihalits AG is not interested in losing their technologie to any third company. I don´t know why you think we would not trust you and disrespect you as an equal partner. If we would not trust and respect you we would not even negotiate now. So again, the secrecy clause just ensures that the technologie stays where it belongs to, namely in our two companies. This secures us the competitive advantage and in effect brings us the money. So this clause is in favor of our both not only for Mihalits AG. I hope you now understand what the secrecy clause is about.As I can see the duration of contract seems to be really important for you. I will make you a very cooperative offer to show our willingness to work together with you. I would be willing to offer you a long term contract over 10 years but only if you give me the majority of the directors in board and 60 % of future revenue.A duration of 10 years gives your company safety for the future. In this case, we think 40% of future revenues for Metallurg Technologies would be enough to cover your fixed costs  first, and after a few years your company really profits from our joint venture. I think  we should have the majority of directors in board because Mihalits AG is a global player and the directors are really experienced. You would have two directors in board which we think is enough to work with local authorities and local press. Let´s come to the court of jurisdiction. We do not intend to play any tricks or tactical manoeuvres during the cooperation with Metallurg Technologies, but in any case, we need some sort of legal option. There is evidence that foreign companies in the Ukraine have difficulties demanding their rights. Moreover, we do not have any experience with Ukrainian courts. Most of our lawyers have not practiced there. The Austrian body of corporate law is known to be very comprehensive and has already been proven. Corporate law in the Ukraine is still very new. Maybe we should discuss a more neutral country, like germany. I think that woud be the fairest solution for all parties.Last but not least, let´s talk about the additional compensation of ukrain workers and the payment of workers hired fort he joint venture. The level of wages of all Ukrainian workers involved in the joint venture is also important for us. The good reputation of Mihalits AG is very important for us and we cannot afford to have this reputation ruined. We do not want to be involved in any kind of scandal! So we would accept your last 12 % offer but only if your company would pay the workers hired for the joint venture. Surely, we would pay our staff send to Ukrain.Yours sincerely,Mr.Koller</t>
  </si>
  <si>
    <t xml:space="preserve">Dear Mr. Koller, we are willing to say &amp;quot;yes&amp;quot; to the secrecy clause, if the court of jurisdiction is in Ukraine. we accept a majority of mihalist directors, if we get  60% of the future revenues.As we are already bearing the majority of the burden of the human resource costs involved in this project, we would prefer not to pay any of the wages of the workers hired specifically for the joint venture, but a sign of good will and how seriousity, we can take the half ot these costs. BRHusar</t>
  </si>
  <si>
    <t xml:space="preserve">Dear Mr.Husar,First of all, I have spoken with the management again. I am not allowed to offer you more than 8 years of contract duration. So 8 years are the absolute maximum I can offer you.As I said in my last messages the secrecy clause has to be there, because we are not interested in losing the technologie and we do not want to sell the technology, we both want to profit from it.So I think because of accepting the secrecy clause, you are not justified to demand for 60% of future revenues and to set the court of jurisdiction to ukrain.The fairest solution is to put the court of juridiction to an neutral place. So germany would be a good solution for both of us.I lowered `Mihalits share of future revenue´ to 55% because we really would like to cooperate with yo. But we also think that we are bringing the thechnology, which later earns the profit, to this joint venture. So we deserve the bigger part of future revenues.I hope you are satisfied with my offer.Yours sincerely,Mr.Koller</t>
  </si>
  <si>
    <t xml:space="preserve">Dear Mr. Koller, this is my final-offer and I hope it leads to a joint venture. KRMr. Husar</t>
  </si>
  <si>
    <t xml:space="preserve">Dear Mr. Husar,I am not allowed to accept your final offer. But I will make you one last offer. You have to accept or reject this until tomorrow 12 pm.This is the absolute maximum I can offer you. We are ready to offer you 50 % of the revenue but only if we can be sure that this 5 % more we will offer you are invested in the right things. Because of that we want 20% of additional compansation for Ukrain workers. Only satisfied workers can build high quality products and will stay at your company. So please think about this last offer. Think about all the advatnteges you will have. For exampel the reputation you will gain and the safe future of your company.So I hope you will accept this offer.Yours sincerelyMr. Koller</t>
  </si>
  <si>
    <t xml:space="preserve">Dear Mr. Koller, it was nice to negotiate with you, but i was not able to accept any of your offers.Thank you for your interessets on a joint venture with us. Kind RegardsMr. Husar</t>
  </si>
  <si>
    <t>2018_05</t>
  </si>
  <si>
    <t xml:space="preserve">Mihalits-Metallurg Jointventure</t>
  </si>
  <si>
    <t xml:space="preserve">Dear Mr Husar,first off I would like to congratulate your representatives and also our representatives that they have come to the agreement of joining forces and starting a joint venture. I am confident that this is going to be a fruitful working-together for reaching both, our and your, long-term goals. As far as I am informed this cooperation can not only bring you short-term and mid-term benefits: It also helps to enhance your region by improving infrastructure and might ease your market access to Western European Markets yielding long-term chances for your organization.Unfortunately, time is pressing, but I am looking forward to discussing with you the following, really important aspects of the agreed-upon joint-venture:Secrecy termsAs you have certainly been briefed, the technology we will be sharing in this joint venture is essential for the new Blue Star engine, an engine which is compared to current state-of-the-art engines extremely economic friendly. It generates extremly low toxic emissions and we have been able to reduce kerosene consumption significantly. The process of research and development has been very ressource intensive. However, we see a huge potential in this technology. The main enabler for this engine is in particular the technology, which is the reason why we see the technology itself as the most valuable good we are bringing into this joint venture.We are thankful for your agreement on installing new security software at your cost. I am certain that this is not only important for the jointventure, but in times of recurring security issues with modern data information systems this will also be helpful for your future operations.We see it of utmost importance that we agree on a secrecy clause with the following terms:Metallurg Technologies is prohibited from giving access to any third party.Metallurg Technologies is not allowed to use the combustion chamber in any other products.The Blue Star technology may only be used with the express permission of Mihalits AGSplit of # of directors in boardWe have already agreed on the number of directors in the board of our joint venture. Considering the know-how and resources we are investing in this combined project we expect to have a split of 1 : 4 (Metallurg Technologies : Mihalits AG) directors in the board. We have a long-standing, strong experience in running jointventures of this size, this is why you can rely on our expertise of managing this undertaking.Split of future revenuesWe think it is reasonable that the share each party in this jointventure invested, also receives in future revenues. Our finance department has crunched the numbers and identified an investment from us (Mihaltis AG) of € 80 Mio in the joint venture over the time-span of five years. We identified a span of investment by your party of € 20-23.5 Mio.We are providing this new, outstanding technology, which will with its most promising innovation in airline engine design in recent years change the world of aviation engines. We are of the opinion that a 20 - 80 % split (Metallurg Technologies : Mihalits AG) is in consideration of our huge quantitative and qualitative investment in both of our interests and can be considered to be very fair.Court of jurisdictionAs part of a legal agreement on jointventures we have seen in the past that agreeing on the location of court jurisdiction is important. The Austrian body of corporate law is known to be very comprehensive and has been proven several centuries. In contrast, to our knowledge Ukrainian corporate law is still somewhat younger. This is why we propose Austria being the court of jurisdiction for handling all legal issues - we do not expect that any of these issues arise, but for ensuring legal safety for both us.Duration of contractUnfortunately, our companies have not worked together in recent years. For every new jointventure with two parties not having a lot of experience working together, we think that keeping the years of binding one to another on fixed agreements should be kept to an extend which is foreseeable. In this case we propose fixing the agreement on a time span of five years.With these above points, I would like to conclude our opening offer.I am looking forward to your response and I am eager to answer any questions you have.Yours sincerely,Kim Koller</t>
  </si>
  <si>
    <t xml:space="preserve">Dear Mr Koller,In the first place, it is an honor to me and the whole company starting a joint venture with such an well-known aircraft manufacturer as you are to gain international competitive advantage. Even though we both have different problems in different areas, Iam looking positively in the future regarding our profits and working environment. Apart from our issue in the area of development of new infrastructure, it is a big opportunity for you to develop the new engine called Blue Star and in the other hand to improve your financial situation by gaining competitive advantage through establishing the new engine. Nevertheless we cant skip the major part of the joint venture, namely to discuss the conditions of the agreed-upon-joint-venture. Surely we will come to a result, which leads to an win-win situation. Secrecy termsWe as Metallurg Technologies are acquainted about your technology and its advantages regarding to extremely low toxic emissions and are convinced of the fact. On the other hand the engine is your only hope to survive. Basically it depends on us whether we finance the technology.At the same time your engine is the only aspect from which we can benefit. Due to the fact that our main goal is to gain global competitive advantage we want to use the combustion chamber in different products as well. Certainly we can agree on a secrecy clause with the following terms.1. Metallurg Technologie is prohibited from giving access to any third party2. The Blue Star technology may only be used with the express permission of Mihalits AG but not only for one product Number of directorsDue to your know-how, strong experience and resources we accept to have split of a 1:4 (Metallurg Technologies : Mihaltis AG) directors in the board. In return, we expect you to respond to our information accordingly. Split of future revenuesAs a matter of course the aim of the joint venture is not only to make friends but also to make profit. Your point of investing € 80 Mio is incomprehensible. At this point in time you cannot assign a clear value to the technology, because you didnt show us how the new engine will look like yet. Obviously the value of the innovation is not more than € 60 Mio due to lack of technical information. In addition there is a possible risk of failure. On our side we can give a clear overview of financial costs. In the one hand to build three new plants will cost about €24 Mil. In the other hand we estimate costs of R&amp;D to be about € 7.2 Mil and production costs about € 10 Mil. Furthermore we have already installed new security software and agreed to pay a part of the costs for upgrading the transportation and electricity infrastructure in the region, which will lead to advantages for both. As a whole we need to gain up to 80% of future revenues to cover our fixed costs of production and secondly to turn a profit.  Court of jurisdictionOur opinion according to resolve this topic is really simple and clear. As you want to set up a joint venture in Ukraine with a Ukranian company, seems to be intelligibly that the venture will be subject to Ukranian law.  Duration of contractI think we bot will have ups and downs, but especially in the beginning we will have tough times. The reason why is to adapt the new product and its revolutionary technology to the customers and the society regarding to environmental aspects. But to achieve the goal of our both successfully namely to gain long term competitive advantage we need to ensure a future-oriented cooperation over a period of 12 years. I am looking forward to hear back from you and hope that we can achieve our goals.Yours sincerely,Marian Husar      96     Normal  0      21      false  false  false    DE  X-NONE  X-NONE                                                                                                                                                                                                                                                                                                                                                 &lt;w:LsdException</t>
  </si>
  <si>
    <t xml:space="preserve">Dear Mr Husar,thank you for your clarifications. We now understand what is important to you and would like to send you an improved, surely more appealing offer.Duration of contractWe see your point of wanting a longer duration of the fixed contract. However, we simply cannot exceed the duration of contract of 8 years. Few members of our management are urging to sell our developed technology to Asian partners and not starting this joint venture with you. By taking a contract over 8 years, we can please these partners and convince them to still pursue a eight year-long trial with you. If we together make it through the first difficult 5 years successfully - which we are very sure of! - our management will be very happy to extend the contract even after the 8 years.Share of Future RevenueConcerning the split of future revenues, I - again - need to emphasise the aspect of all the research and development we have done so far on the BlueStar technology. As outlined in my initial offer we have invested so far € 80 Mio. in personnel, material costs and excessive testing. There is not further excessive research needed; we are expecting € 4.5 Mio R&amp;D costs on your side - compared to the €7.2 Mio you are describing. Furthermore, especially in the first five years considering the number of sales we are expecting, we strongly suggest that the construction of max. two new construction plants are required and that one of your old plants is modified slightly.Furthermore, we have compared price levels for production in Austria and Ukraine, with much higher levels in Austria. The actual price for production would amount to € 10 Mio for production in Austria. It is unclear to us how you came to the conclusion of production costs amounting to € 10 Mio at our joint-venture plants - we are expecting at the highest € 6.5 Mio for production, but to be honest - we don't exactly know your cost structure so far. This is why, we estimate here another € 0.5 Mio extra.Summing the expenditures for you side up (2 'new' plants, modifications for old one (0,4) : 8*2.4= €19.2 MioR&amp;D costs max €4.5 MioProduction costs: €6.5 Mio + €0.5 Mio = €7 MioTotal: €30.7 Mio costs for your side + risk (~15% chance of loss): €4.6 Mio = €35.3 MioCompared to our investment of €80 Mio (costs) + risk (~15% chance of loss) = €92 MioBased on these numbers we arrive at a fair split of 72% : 28% [Mihalits : Metallurg].As a sign of our dedication and trust in this partnership we agree on lowering this share to 67% for us, resulting in a one third share for your company.Please bear in mind that the stated amounts above are solely the numbers of our joint-venture. It is important to have a broader look on the investments you have agreed on with your government to improve massively your region. These improvements are very probable to increase your presence in the Ukraine, allow lower costs of production and will help you for sure to enter more partnerships with neighboring companies.Court of JurisdictionConcerning the location of court of jurisdiction we do not see the point in a bureaucratic court having a negative influence on our joint venture. Especially for larger companies and larger undertakings such as our joint-venture the Austrian corporate law is very generous, also in terms of taxes. We are very confident that our legal team will be able to handle this case and work together successfully with your legal associates. However, if you are agreeing with all other terms outlined above, we are willing to find a compromise for this issue, such as choosing country with similar legal standards - for example Germany. Please respond in form of a counter offer if you do.Unfortunately, we only have one day left. We are confident that our both parties can agree on the stated terms above.Yours sincerely,Kim Koller</t>
  </si>
  <si>
    <t xml:space="preserve">Dear Mr Kim Koller,First of all I am glad to see that you are convinced to compromise and realise the joint venture, so am I. Anyway your offer is in total unbalanced and unfair. I am trying to accommodate you but it is still from my part too biased. With this last offer I would like to propose the final conditions. Otherwise this joint venture cannot be realised. &amp;middot; Share of future revenuesI appreciate you detailed cost analysis. To sum up we got huge costs to bear. These are as I have already mentioned with numbers: the building of three new plants, costs of R&amp;D, installation of new security software and upgrading of the transformation and electricity infrastructure in the region. Our costs that you have analysed are not traceable. We need at least 40% of the revenues to cover our fixed costs. But I told you our and of course the goal of our both to make long-term profits and not only to cover our fixed costs. There is no doubt that you will achieve success by realising your technology and by cooperating with us and so do we in the future. Nevertheless we must be sure that our fixed costs will be covered and moreover that we will make profit as well. I am sorry to say that we cant corporate and set up a joint venture if you dont agree to our split of future revenues. &amp;middot; Duration of contractDue to the fact that you have to convince your business partners we can enter into a compromise. The duration of contract of 8 years provides a basis to cooperate and take advantages for our both. That is why we agree on a duration of contract of 8 years.&amp;middot; Court of jurisdictionWe both do not have experience regarding to start a business in a different country. Due to the fact that you want to corporate with us as an Ukrainian company are still not willing to subject to Ukrainian law. It seems that we both are convinced about our court of jurisdiction. For this reason it is a neutral solution to choose a third, more neutral country namely Germany without anyone being disadvantaged. In the end I would like to point out to you again that I have accepted two of your conditions so far. These are the number of directors and the secrecy clause and you havent taken one yet. Infortunately the joint venture cannot be realized if you dont accept the above conditions.      96     Normal  0      21      false  false  false    DE  X-NONE  X-NONE                                                                                                                                                                                                                                                                                                                                                                                                                                                                                                                                                       &lt;w:LsdException Locked="false" Priority="65" Name="Medium List 1 Acc</t>
  </si>
  <si>
    <t xml:space="preserve">Dear Mr. Husar,I am glad that we are both of the opinion that at some point we have to find ourselves in the middle of our 'extreme' positions. This was the case for the court of jurisdiction, but also for the duration of the contract.However, we are not able to agree on a split of future revenues 40% Mihaltis : 60% Metallurg. I find it very unfortunate that our cost findings are 'not traceable' to you and that you are not (trying to) bring light into this the issue. In the short term I am aware that it will be difficult to cover fixed costs. But I need to push this issue once more: this joint-venture will bring much more than simply making some revenues. It allows you a stronger strategic position in Western Europe, it allows you to share the costs for improving the entire infrastructure in your region and it finally allows you to make profits in the mid-term based on a completly new technology, which you did not have to develop, test and take the risk of developing it yourself. Moreover, we think that you are overestimating your costs - especially the number of production sites to be built as outlined in my previous offer (max. 2 new plants, 1 old one can be adapted).In the end, we have two options to come to an agreement:We share revenues 50:50, 4 Members on Directors Board (for us), 8y Duration of contract, With a secrecy clause and Germany as the court of jurisdictionWe share revenues 40:60 (us: 40, you:60), 5 Members on Directors board (for us), 8y Duration of contract, With a secrecy clause and Germany as the court of jurisdictionThis current offer holds the terms of the second one. If you prefer number 1, please send me a counter offer.We are very much looking forward to your decision on between these two options.Yours sincerely,Kim Koller</t>
  </si>
  <si>
    <t xml:space="preserve">Dearr Mr Kim Koller,On the one hand it makes me glad to see your effort in trying to realize the joint venture but on the hand you still haven't agreed on any conditions of us.Last night we had a final meeting regarding to our cooperation. We have discussed about your offer and come to a result as our company Metallurg Technologies.First of all as I told you in my last offer, we are still convinced that even your current offer is too one-sided. Especially since as I've come to meet you at certain points, like court of jurisdification, members on Directors board and even to agree on a secrecy clause.Now I am going to make our final offer in the interests of the whole company.We are definitively aware of the fact that this joint venture will be successful in the future. Nevertheless there are risks to bear as I told you with facts, especially on our part. We can't afford any faiulure. Based on the worst case namely the failure of this joint venture, there will be negative economicly consequences for the citizens of Ukraine, which we can never account for. As a result the coniditions of this joint venture has to be fair.I hope you understand this and have goodwill for the following options:1. First option is still the same offer.2. We share revenues 50:50, 2 Members on Director's Board (for us), 8y Duration of contract, with a secrecy clause and Germany as the court of jurisdictionAt the end I still have hope that you will accept the offer. Oterwhise this joint venture can not be realized. I am looking forward to cooperate with you. If not we still wish you all the best for the future with your Technology.Yours sincerely,Marian Husar</t>
  </si>
  <si>
    <t xml:space="preserve">Dear Mr Husar,This is the same offer you posted earlier which we would like to accept, please agree on it for the fulfilment of this negotiation.Yours sincerely,Kim Koller</t>
  </si>
  <si>
    <t xml:space="preserve">Dear Mr Kim Koller,The two options you have mentioned was confusing regarding wheter you accept or not. Nevertheless it was an honor negotiating with you.I am convinced that our joint venture will have success and our team effort as well.I look forward to working with you in the future.Yours sincerely,Marian Husar</t>
  </si>
  <si>
    <t xml:space="preserve">Dear Mr. Husar,I hope this message finds you well and hereby I wantopen our negotiation with this message and hopefor a successful and fruitful negotiation for both parties.Without further due, I want to directly focus on the topics we are to negotiate since time is money for both of us.The division of future revenue is the first points I would like to focus on. As you may already know, we are very happy and we are looking forward to the future joint venture. We also show that by the amount of money we invest into this venture (which is an equivalent of 80 Mio. Euros) and into this product that we believe will change the future of aircraft. Therefore, our approach to the division is simple. We believe that every party should get the percentage that they invest into this joint venture. With that being said, our proposal is that Mihalits' Share of Future Revenure to be 80% of the total share.The board of directors is one of the most important things that will ensure a successful cooperation and a qualitative product. Ourproffesinalism is among the best in Europe and our staff is known to be the most professional staff in any aircraft business. Therefore, we believe that you would be more than happy if our experts share with you their knowledge and expertise not only in the production are but also in the management area too. We are more than happy to offer you the best of our management staff, therefore offering that Mihalits has 4 members in the board of directors.As we already know from the first negotiation of our companies, we set an objective that the whole project will be completed in 5 years and agreed in a 5 years' contract for the joint venture. Therefore, we firmly believe that this is the best solution for both of our parties. We want to also add that we are looking forward to working with you on this very innovative product and other products in the future too, so we will be more than happy to add into the 5 years' contract an addition for future cooperation and extension of this contract.As you may already know, the secrecy clause is of utmost importance for us. We will not say that it is a non-negotiable point since we have it here to negotiate for but, aswe both know, it is a point where I believe we both agree on the same thing, which is you signing for the secrecy clause and with that, our cooperation will flow as smooth as possible.Court of Jurisdiction is also a point which we need to consider as important. We are a well-known company which is future-oriented and we don't leave anything to luck. We are also known as a serious and trustworthy company that meets their goals for every project and deadline.We are aware that even though Austria is the country with the best Jurisdiction in Europe, it will not be a possible alternative for you since it is our hometown. Therefore, we are FORa netural ground when we take into consideration the Jurisdiction activites. As the best neutral ground for both of us we see Germany.I belive I have touched all the points neccesarry for a fruitful negotiation and I firmly believe that we will acheive a fast, yet long-term agreement that will be the best alternative for both parties.I am wishing you a successful week and I look forward to your agreementKind regards,Kim KollerMihalits AG</t>
  </si>
  <si>
    <t xml:space="preserve">Dear Mrs Koller,I hope you are doing fine as well. I am looking forward to negotiate with you and further you will find our point of view.After we both stated our position, I would like to begin to negotiation with your share of future revenue. Then I would love to discuss the duration of our contract and the court of jurisdiction. After that we should continue with the secrecy clause and the amount of directors on board. Do you agree on this procedure?First of all, I will state our position on the percentage of share of future revenue. Our chief of the finance derpartment valued you investment in our joint venture about 60 Mil €. This number plus the investments we have to make in the infrastructure of our region plus the new plants we have to build for you and the new security software we already installed makes a share of 30 % for you and 70 % for us.The next important issue I would like adress is the duration of the contract. We believe that this joint venture is will be longterm sucessfull. For this reason we want a 12 year contract with you. We all know that the first few years are going to be really hard but the more years our business relationship will last the more profit we gain. So my suggestion is that we have contract about 9 years with an option to extend it for another three years.My next point is the court of jurisdiction. We would love to operate in Ukraine law because we establish a joint venture in Ukraine with us as an Ukraine company. But we are also comfortable with a neutral country like Germany.The next point is the secrecy clause. We do not want a secrecy clause in our contract. We should pay for the development of the engine and its production but can not trust us with the technology? Furthermore, what involves the clause exactly? This issue doesn't treat us with respect and the clause does not indicate a trustworthy equal business parntership.The last point I want to discuss is the number of directors. We would like to have four managers on the board because we operate in Ukraine. It is easier to communicate with the local authorities and partners because we are familiar with them and know how to deal with them. See it as advantage that you do not have to deal with local authorities.These are our points of view. I am really looking forward to discuss with you and the achieve a good solution for both of us.Kind regardsMr. HusarMetallurg Technologies</t>
  </si>
  <si>
    <t xml:space="preserve">Dear Mr. Husar,Thank your for the very fast reply and for your counteroffer.I managed to carefully review all your proposals and therefore I am writing you the following counteroofer.I understand that the percentage of future revenue is important to you as it is to us but, I must say that your finance deparment is dealing with wrong numbers about our investment into the joint venture. As stated early and also double verified by our finance manager, our company is investing into this joint an equivalent of 80Mil €, more specificaly 76.8Mil € without the traveling costs. With this being said, I believe that your proposal is not acceptable for us. We understand that you need to build two new plants for the production the needed product. Our finance department estimated that the cost foreach plant will be near 6Mil €, whith which again, your companies investments into this joint venture are lower than ours. When it comes to the infrastructre thatneededfor this joint venture to happen, we already know from the first negotiation that the costs for it will be mostly covered by your governemt with the agreement that you reached, more specifically, they will cover 80% of the infrastructre costs. Even with this 20%, our investment into this joint venture is still surpassing in a high margin your investment.As for the security software, I do not see a clear need to negotiate for, because I am informed by my colleagues that you agreed to implement it and to cover its' costs at the very first negotiation. Therefore, as a sustainable and correct share of the future venture would be 25% for you and 75% for us.The second thing you wanted to be on the discussion order is the duration of the contract. We at Mihalis AG also believe that this joint venture will be a successful one and we will try to do our best to deliver to the world a product that will change aircraft. This leads us to estabilsh a long-term relationship with you in many future projects too. To conclude, we believe that since 12 years of contract is a long period of time, we agree on the contract duration being 9 years with the possibility of extension before it expires.Thirdly, I am very glad to hear that you are comfortable with my suggestion of the jurisdiction being handeld in a neutral country like Germany. We fully understand that you would like to have it in Ukraine, but we are also aware that even for you and the recent situation, it is of the best interest of both of us to have the court of jurisdiction in Germany.The next point of the discussion is the secrecy clause.Firstly, I believe that the signing of a secrecy clause has nothing to do with our respect for your company. We are more than excited to establishing a partnership with you and to share our expertise and technology with you. If that was not the case, we wouldn't have this negotiation right now.We both know that the product we are going to develop together is a product that will change the whole aircraft business and is a product that was firstly developed by our R&amp;D. Therefore, the reason for signing the secrecy clause is to ensure that the partnership will flow in the best way possible and without any possible future interuptions.What the secrecy clause involves is the following: it prohibits youfrom giving access to this proprietary technology to any third party. It would also prohibityou from using the combustion chamber in any ofyour other products. By signing this secrecy clause,you would agree to not use this technology without our express permission.I was very honest with you by sharing ALL the points that the secrecy clause will cover. With this, I want you to know that we are respectful for your company and we have more than respect and admiration for your work. Therefore, I want to conclude that it is in the interes of both of us that the secrecy clause is signed.Your proposal for the number of board of directors is not quite clear to us. What do you mean with "See it as advantage that you do not have to deal with local authorities."? Our experts in the field of management are of different backgrounds and have had the possibility before to work in places like Ukraine, Poland, Czech Republic and Slovakia. There, they have shown exeptional capabilites and are now in the higher management positions that we have. With this, I want to suggest that our company has at least 3 members in the board, which will be people with experience in Ukraine.I firmly hope that I have touched all the points neccesary in order for you to have a better understanding of our view and for the most important thing that we both have, acheiving a successful solution.Kind regards,Kim KollerMihalits AG</t>
  </si>
  <si>
    <t xml:space="preserve">Dear Mrs. Koller,first of all I want to say thank you for your reply. I have read all your points and you will see my answers below.Firstly, I have to correct you. We need to build three new plants for the production by 8 Mil € each. I don't know what your finance management calculated. Maybe you can explain it to me? I also know that the government pays 80 % but there are still 20 % we have to pay and in my opinion this ist still a lot of money we are investing in this project. The next point you worte about was the security software. In my point of view it is an advanced concession we have agreed on. Furthermore, we do not exactly know what your thechnologie looks like and for this reason we do not exactly know how much your investment is worth. With all this in mind I would like to suggest 60 % for us and 40 % for you.I agree on the duration of contract. I am very glad that we have found a commom sense.To have the court of jurisdiction in Germany is a really good idea. I am very happy that we agree on this point.I admire your open words about the secrecy clause, thank you. I believe that you have respect for us. Am I right to say that you share your technologie with us but we are not allowed to use it in other products? Propably we can connect the shares with to secrecy clause: You recieve 45 % of the shares and we will accept the secrecy clause? Otherwise we have to think deeply about the secrecy clause.By writing this sentence I meant that it will be easier for you if you do not have to deal with Ukrain authorities. As you well know our country has a huge problem with corruption. I think it is the best if we handle the local authorities because we know them better. I also believe that your mangagers are experienced but they are not experienced enough in negotiating with the Lviv government. Therefor my suggestion is that we have at least 3 managers on the board.I am looking forward to hear from you. In Addition, I really am insterested in compromises which are usefull for both of us.Best regardsMr. HusarMetallurg technologies</t>
  </si>
  <si>
    <t xml:space="preserve">Dear Mr. Husar,First of all, I am really happy that we are almost coming to the end of our negotiation by agreeing already about the Duration of Contract and the Court of Jurisdiction. This is a sign that we will certainly reach a common agreement for the other points.I completely understand your concerns about the sharing of the future revenue. In the end, the reason for this very joint venture is the generation of a bigger and healthier revenue for both of our corporations. But, as much as I am respectful for you, I believe that I have to also be respectful for my company. This means that I cannot accept your counteroffer for this point for several reasons. Firstly, we are informed that you will builnt two new plants for the new production and not three. We are aware that you will use three plants to produce the new product but we are informed that two will be build and one of the plants will be a plant that you already have. Therefore, we cannot have a share of the budget based on three new plants. Secondly, we understand that 20% percent of the investment for the infrastructure will be paid by you and we accept that but still, that is not still acceptable for you to have 55% of the total share. Finally, and I firmly believe that this will be the best solution for both of us, I am offering you, based on the very simple calculation on which a joint venture is based on, that we divide the future revenue based on what every company is investing on the joint venture and we both know that Mihalits is investing more than 70% on this joint venture.With this, I am therefore offering you 35% of the future revenue and with showing that I really respect this collaboration between us, I agree on Metallurg having three Directors on Board.I am really happy that you understood what the secrecy clause will consist of and that it has nothing to do with our belief in you.What I forgot to mention in the last message is that, the secrecy clause is not something that we are asking from only your company. It is a regular thing that us, and other companies in Europe do when then join similar joint ventures so I believe that it is in the best interest of your company that the secrecy clause is signed because with this, you will show to other possible collaborators that you are a reliable partner.Maybe this message was shorter but I sincerely believe that I have touched all the neccesarry points in order that this negotiation ends in a fruitful way for both of us!Sincere regards,Kim KollerMihalits AG</t>
  </si>
  <si>
    <t xml:space="preserve">Dear Mrs Koller,in the beginning I want to say that I am very glad that we agreed on some points and I am really looking forward to find a compromise on the other ones.In the beginnig I want to talk about the shares again. I am aware of the fact that your information is not the same that I have. We have to build three new plants. I am willing to lower our supply to 50 % of shares for each of us and as service in return you will get your secrecy clause. As a reason I would like to mention that a joint vention means an equal partnership in several ways. In my opinion we both have to accept compromises.Secondly, I will summerize the other points:you get 2 directors on board and we get 3 directorsthe duration of contract is 9 years with on clausel for extinctionthe court of jurisdiction will be in GermanyI truly believe that this offer is a good solution for both of us. I am really enjoying negotaiting with you.Best regards,Marian HusarMetallurg technologies</t>
  </si>
  <si>
    <t xml:space="preserve">Dear Mr. Husar,I am truly happy that we are reaching into a very successful agreement and I look forward into completing this negotiation the best way possible!Your offer looks good but still, I have some final remarks for it.When I offered you three board members, it was in return to the fair and understandable share of future revenue. Inthat case, I already took it as an acceptance from your part that the secrecy clause is to be signed. Therefore I just want to summarize this final counteroffer with only two major points.I can offer you to have three members in the directors board, with us having a share of future revenue of 55%.Or, I can accept your offer for both of us having 50% of the future revenue but then, I truly believe that Mihaltis deserves to have three members on the Directors Board.I left my second offer as a final one and I leave you the honor of completing the negotiation by selecting one of these offers,which I belive to be the best for both of us!I enjoyed negotiation with you too and I look forward for our companies to collaborate even more in the future!Regards,Kim KollerMihalits AG</t>
  </si>
  <si>
    <t xml:space="preserve">Dear Mrs. Koller,I am very glad that we reached an agreement. I was really enjoying our productiv conversation.I am accepting your offer with you recieving 55 % shares and we having three directors on the board. I believe that this is the best solution for both of us.I am looking forward to work with you and I am hoping that our companies work well together.Best regardsMarian HusarMetallurg technologies</t>
  </si>
  <si>
    <t>Request</t>
  </si>
  <si>
    <t xml:space="preserve">Dear Marian Husar,Thank you very much for your willingness to negotiate our possible cooperation online.I hope that we will found a common agreement for the good and the future of our respective companies.For our company, this future agreement is really important. Indeed, we want to create a deep partnership between your company, which represent an important expertise in the aircraft construction, especially well recognized in EasternEurope, and our company!We really believe in that cooperation which can bring our companies to become a global aircraft constructor.Like both of us know, thatcollaboration is important for us in order to finalize our new engine and for you to continue your impressive development which started in the 90s and in 2005, and also continue the development theprovince of Lviv Oblast.One point which is very important for us is the Secrecy clause which covers the engine. It is important for us to protect our long R&amp;D process.We also think that, like we put a big part of funds of the collaboration, we can be more represented in the Directors in Board. Our company, which has a very stable history, wish to have 4 members on board for that first venture. If our contract will be re-conducted in the future we will probably renegotiate that number but our historic stability, forthe venture, could be an advantage for both of us.In regard to the duration of the contract, we were thinking that a mid-term contract, like 7 years, could be interesting for both of us.I'm waiting for your response in order to manage our venture with impatience,Thank you very much in advance,Yours sincerely,Kim Koller</t>
  </si>
  <si>
    <t xml:space="preserve">Dear Marian Hussar,As we agree on almost everything and we propose to each other some scenarios, my company permit itself to make you a first offer which coincides, which match with our previous negotiations.This offer is the following:Mihalitsshare of future revenue 60%, Metallurg share of future revenue40%Mihalits director in board 3, Metallurg' director in board 2Duration of contract: 12yearsSecrecy Clause: YesCourt of Jurisdiction: GermanyI hope this proposition will fulfilevery point that we discuss previously together.Waiting for your reply,Kind regards,Kim Koller</t>
  </si>
  <si>
    <t xml:space="preserve">Dear Kim Koller,I'm happy to tell you that our company accepted your offer. I think we found some good consencus, which satisfies both of our firms. We're looking forward to our first meetings and are eager to make the JV a fruitful collaboration.Kind regards,Marian Husar</t>
  </si>
  <si>
    <t xml:space="preserve">Regarding the topic of secrecy clause and seats at the board we are very happy, that we could reach such a fast agreement.Regarding the court of jurisdiction my company is also very happy with Germany, regarding it as a neutral ground so no one thinks of having an advantage over the other because of the home court.Regarding the split of revenue could you elaborate further on what your investment will be?Please keep in mind, that we developed this new combustion chamber and we are also talking to other vendors about a joint venture, but your company is the one which is favored the most by our board but I fear, that regarding our investment of around 130 mio euros over the last 12 years the management would not accept a 45/55 share.Regarding the contract time I have a limitation of 65% where I am not allowed to go below. What are the limitations your company set you regarding the revenue share distribution?Greetings--Kim Koller Mihalits AG-aerospace engineering at its best Getreidemarkt 11 | 1040 Wien | Austria  +43 254585548|kkoller@mihalits.at|mihalits.at _______________________________________________________________________  Registergericht: Landespolizeidirektion Wien ZVR-Zahl: 5458455488  This e-mail message may contain confidential and/or privileged information. If you are not an addressee or otherwise authorized to receive this message, you should not use, copy, disclose or take any action based on this e-mail or any information contained in the message. If you have received this material in error, please advise the sender immediately by reply e-mail and delete this message. Thank you.  EOT</t>
  </si>
  <si>
    <t xml:space="preserve">Hello Mrs. Koller,thanks for the clear and detailed answer, also for providing some numbers!I know there maybe are one or two points we could use some talk for, but I try to do as last time - compromise and propose - in order to meet our deadline.Concerning Secrecy Clause, Board Members and Court of Jurisdication I would simply use our last mentioned values.The numbers especially help to find a more rational distribution of the Shares of the Revenue. Our investment in the beginning will sum up to about 50 million Euros. This includes the construction of our factories, the updating of our IT security (important for the secrecy clause) such as the remaining R&amp;D spendings.We know that you have put a lot of effort into developing the engine. But opposite to us, you retain the ownership over the engine and are therefore able to sell it probably way past our contract time. During that time there will be a lot of marketing and other operations that will growyour customer base and therefore become a more and more demanded manufacturer. Your investment covers the whole life-span of the engine, ours only covers the contract time, so we have to amortize that in a shorter time.Now we're not intending to put things out of ratio. You have already spent more than double of what we will spend in the beginning.Taking into account the points above and our scope to meet, I would propose a distribution of 67:33 (67% for your company). With that share we can cover our expenses and cover a certain risk we especially have during the first years.For theContract Time I explicitly propose 12 years, because we think that is a suitable time-span to meet all our goals in developing the engine and the brand for the engine.I hope this will also meet your scopes and that you agree on these terms to be the best for us to develop a strong and sustainable relationship.Looking forward to hear from you and best regards,Marian Husar</t>
  </si>
  <si>
    <t xml:space="preserve">Dear Mrs. HusarYes I see your point and totally agree with you. I think to have a good joint venture it is more important to share the revenuesr. I think I can convince my management to make a 65 split but therefore I would need a small gesture regarding the duration that my overall numbers will still be adaptable.9 years will be an accaptable value for my company.Because I think it is possible to get the best out for both of us and I see that the revenue is very important to you.My time is sadly limited and I don't know if I will find time for a nother negotiation round so I hope this offer is acceptable for you.Greetings Kim</t>
  </si>
  <si>
    <t xml:space="preserve">Dear Mrs. Koller,thank you very much for the negotiation and the reasonable approach to find an agreement.Im very satisfied with our agreement and also approve your statements regarding the open points.I hereby accept the offer by you and look forward to a strong Joint Venture and changing the business for the future.See you soon and best regards from Ukraine,Marian Husar</t>
  </si>
  <si>
    <t xml:space="preserve">Dear Marian Husar,I'm honoured to write you on behalf of Mihalits AG. I'm Mr Kim Koller and I have been asked to negotiate the contracts for a joint venture between our company andMetallurg Technologies with you in the coming week.I'm very much looking forward to it and will not waste your time any longer and jump right into it:I've attached already a first offer from our side. Please understand this offer not as a final from our side, as we have some room in some of the points. I made this offer in order for you to understand what we would call an "optimal" outcome from our side.It would be nice if you could do the same from your point of view in order that we both understand better, which preferences we have and also that we can identify critical issues soon.Let me explain a little bit more in detail what is important for us:- Share of Future revenue and the number of directors in the Board:This are the two most critical issues for us. As it required several years and a lot of money to develop the Blue Star technology, we strongly believe that the R&amp;D that we have done is the most valuable asset within this deal and will decide if both of our companies will become prosper within the next decades or not.Due to this fact we also want as many board members as possible in the new joint venture. As we have developed this technology completely in-house, we also have the knowledge which things work and which things don't when it comes to production of our new engine. We want to have influence on operational decisions when it comes to questions regarding production, technological decisions and logistics and we think that a high number of board members is a legitimate claim to achieve this.Same counts for the Share of Future Revenue: As described above, we think that the technology that we bring into this new venture is the most valuable asset. Therefore we believe, that asking a higher share of Future Revenues for Mihalits AG is just fair.Please note that even this two points are the most critical to us, we are willing to discuss on both of them!- Secrecy Clause: This is our third critical point: Assaid, we believe that Blue Star is a technology that can revolutionise aircraft industry within the next decades or even longer. Due to this fact wedon't have room for discussion when it comes to the secrecy clausethat we want in our contracts. We are definitely open for a longer collaboration after this contract and we can always sign further agreements in case that you are interested to produce and sell Blue Star engines yourself but for now we want to have this clause within our contracts.- Court of Jurisdiction: Our legal advisors have recommended to us to have the court of jurisdiction here in Austria. Reason for this is that the Austrian body of corporate law is known to be very comprehensive and has already been proven for many years. On the other hand, our lawyers informed us that corporate law is pretty new in Ukraine. I can promiseon behalf of Mihalits AG that we are not intending to play tricks or tactical manoeuvres during the cooperation with you but in any case we need some legal option.However, depending on our preferences, we would also be open to have the court of jurisdiction in Germany as German and Austrian law are considered to be quite equal. Please note that we definitely prefer an Austrian court in any case.- Duration of the contract: Our financial department made some calculations and we believe that signing the contract for 5 years in the first place makes sense for both of us. Reason for that is that after five years we believe that all investments have paid off and first revenues are flowing in. After five years we have also seen how a collaboration between the two companies have worked out and as I've mentioned already we from Mihalits AG are also willing to continue our work together with you after that five years.However this is not as critical as the other issues above and I amopen fordiscussions in case that you have a different view on this point.I'm very much looking forward to hear your thoughts on the discussed points!Yours sincerely,Kim Koller</t>
  </si>
  <si>
    <t xml:space="preserve">Dear Kim Koller,I want to thank you for presenting to my company your companys position.However, our company is of the opinion that we need to make certain things clearer regarding the previously mentioned issues.Subsequently, I want to detail my companys point of view of the previously mentioned points.First of all, we welcome your willingness to discuss theduration of our contract. We, as Metallurg Technologies, are of the opinion that you have to consider, when you introduce a product to potential customers, that the product has to be accepted by the customers, to be successful. And even if all signs point toward a successful product, there is always a risk of failure.It could take some years to establish and optimize the engine to the wishes of the customers. Hence, we from Metallurg can agree with you that we would like to build a long-lasting relationship, too. However, according to our calculation, we think a contract length of seven years is more preferable. Furthermore, we also know that technology is developing at a very high speed. Consequently, we would also like to include an option to extend our partnership for five more years. In this way, we want to have the necessary flexibility to evaluate the situation after seven years.In terms of theshare of the future revenue, I can understand your arguments for your offer. However, you have to consider that we would also have to build three completely new plants. This is even without taking the engine production costs into account. In addition, I want to notice, that we still have not seen a build engine. Eventually, your engine is still not in series production. Thereby, there are also costs that we cannot calculate accurately, yet. Furthermore, you should not forget that we will also take the financial burden for all the security software that will be installed in the plants. I also want to mention that we have agreed to pay 20% for upgrading the transportation and electricity infrastructure in our region. This was a necessary step for our future operation in the region here. These are heavy costs that our company has to factor into our projection. Therefore, we can calculate that our company already needs a share of future revenue of at least 40% alone to cover the fixed costs of the production. A high-experienced company like Mihalits AG should know the importance of the future revenue for the future existence of a company. Consequently, my company would like to have a share of 80% of the future revenue. This issue is of extreme importance for our company. As a compromise to achieve this goal, we from Metallurg Technologies can offer you to have the simple majority of the seatsin the Board of Directors. I want to make clear at this point that, normally, we would prefer to have the majority of the seats in the board of directors, since we think that it is easier for Ukrainian managers, than for foreign managers, to work with the local authorities and local partners. But we are ready to accept the minority of the seats if you would accept our wishes regarding the share of the future revenue.Metallurg Technologies thinks that we also need to talk again about thesecrecy clause.We want to make you aware of the fact, that confidence in each other is one of the essential points in Metallurgs philosophy. All the more I can say, that our company is a bit disappointed that your company does not want to share the technology with us. According to your ideal case, you want that we pay for the development and the production of the Blue Star engine, without sharing your technology with us. This means that you do not want to share your most important asset, which is the key to the success of the joint venture. This gives my company the impression that you do not take us seriously as a business partner.The next issue, which I want to discuss, is thecourt of jurisdiction. I can understand your distrust regarding the corporate law in Ukraine. However, we would appreciate if you could show more confidence in your partnership with us. You should never forget the fact, that our company has a lot of experience with the operation of a company in the Ukrainian market, since we are operating for more than 60 years in the Ukraine. Moreover, we think that it is easier to manage a joint venture subject to the law of the country, in which it is operating. Consequently, We would definitely prefer to make the company subject to the Ukrainian law.Finally, I want to clarify, that the positions are also not terminal, by any means. We from Metallurg Technologies think that changes to some of our positions are still possible. But in terms of the duration of the contract, the share of the future revenue and the secrecy clause, we would definitely prefer to keep our position. I would appreciate it, if you could consider my companies position in the following negotiation.Im looking forward to hear from you again!Yours sincerely,Marian Husar</t>
  </si>
  <si>
    <t xml:space="preserve">DearMarian Husar,Thanks for taking the time to answer in detail. Looking at your response I think we can identify the critical issues already.Just to make sure this was said from my side: Wearehighly interestedto find a solution that isvaluable for both of us. Our philosophy is to negotiate contracts that lead to mutual benefits and we believe that only this strategy helps us to establish long-term relationships that we consider as crucial in a highly competitive field like aircraft industry.That said, I want to make sure to explain you one more timewhich issuant are of whichimportance to us. Maybe youcando the same andexplain alsoin detail how important which issue for you is. This should help to find a optimal solution for both of our companies.- As explained already, the share of future revenues and the number of directors in the board are our two most critical issues and these issues are also on the same level of interest for us.-The other three issues are also almost on the same level of interest and in sum as important to us as thethe first two issues added up. I have to admit that the duration of the contract is the issue where we are most flexible.Let me now specifythe issues in detail starting with the most delicate one:Secrecy clause:I understand that you feel disappointed that we want this clause in our contracts but I think both of us agree that a negotiation is not about discussing feelings.As I have already written last time, this clause is of absolute importance to us as the Blue Star technology is one of our most valuable R&amp;D projects that we have developed in the last years and we therefore need to protect it by any means.Just to be clear on this point: Even if it is not the most important issueregarding the negotiation, it is the most critical one. Please understand that I can not (by any means) sign a contract withMetallurg Technologies if we don't have this clause in it.Duration of the contract:We know that even if Blue Star is a far advanced and solid technology, there is a risk of failure and regarding to our engineers this risk was minimized over the last years down to ~ 15% now. This is not much but I agree that there is still a risk when it comes to finalizing the production details.However, as you explained that this is the most critical issue to you, I can tell you that in case our company agrees to extend the duration of the contract, our benefit decreases drastically over every other year that we extend the contract.However, as you explained that both the secrecy clause and the duration of the contract are critical issues to you, I can offer you to extend the duration to the full length of 12 years in exchange if you agree on the secrecy clause.Share of future revenue:Our financial department made some calculations as well and estimates the finished technology at about EUR 90M , when we sign a five year contract (if we extend the contract our technology is worth even more!). If we take the 15% chance of failure into account, we still bring in a value of EUR 76M into this deal. Regarding to our calculation, Metallurg Technologies needs to investmuch less to establish the production, but maybe you can present some more detailed numbers.Nevertheless, as this seems to be critical to both of us, I think we need to find a middle way in this case. As I have explained to you, for us theboard membersare as important to us as the Share of future revenue. It seems to me that the board members are not the most critical issue to us, therefore I can offer you, to decrease our Share of future revenue by 15% down to 65% in case that we get all 5 board members.Court ofjurisdiction:I understand your arguments, however I hope you understand mine too. Even if this is not the most critical issue, I would not negotiate any advantage for Mihalits AG in this case when I agree to have the court of jurisdiction in Ukraine. I believe that having it here in Austria has also benefits for you (as explained the body of cooperate law is tested quite well here), but I don't know if your lawyers also see it this way?However, as I have explained already, we are also willing to discuss about Germany as the court of jurisdiction. This seems to be fair trade-off for both of us, even if we still prefer to have Austria as the court of jurisdiction.Best wishes to the Ukraine,Kim Koller</t>
  </si>
  <si>
    <t xml:space="preserve">Dear Kim Koller,Thank you for your clarification regarding the secrecy clause.After reevaluating the situation with my company's management, we revised our position. I think that we are coming closer to an agreement. However, there are still certain things that we have to negotiate.We decided that we would only accept a secrecy clause in the agreement, if the agreement contains a 12-yearcontract and a share of 60% of the future revenue for Metallurg Technologies. You will make a lot of money through our cooperation. That is for sure. The other point is that you would have a lot of future options how to use this technology, since it would stay yours. Hence, we think that it would be plausible, when we would receive a share of 60% of the future revenue.I would like to underline that the share of future revenue and the duration of our contract are our most important and most critical issues. These are very important to my company's future existence and success. Of course, we want to be fair to you, since fairness is a main part of my company's philosophy. Consequently, we would be ready to give you every seaton the Board of Directors and, in addition, it would be also acceptable for us, if the joint venture is subject to German law. However, a joint venture subject to German law would be the only alternative that we would accept from you, since you do not want to have the Ukraine as the court of jurisdiction.We would really like to come to an agreement on this deal. However, I want to mention that it is not like we do not have alternative options, in case we could not come to an agreement with you. Of course, Metallurg Technologies could also try to negotiate with other European companies that already have completely developed combustion chambers, which are in series production and which have a lower kerosene consumption and lower CO2 emission than current engines. And, of course, we could also explore alternative options in other regions of the world, especially on the Asian market. Please keep that in mind, even if it is still our priority to sign a deal with you.I really hope that this is an acceptable offer from which we could benefit mutually.Yours sincerely,Marian Husar</t>
  </si>
  <si>
    <t xml:space="preserve">Dear Marian,Thankyoufor your latest offer. I read it already yesterday evening but had to sleep on it. Overall to be honestI definitely I expected a highershare of future revenue for us, especially considering that it is Mihalits who brings in the core technology for this deal.We also considered several other partners for our deal and also some big Asian enterprises wanted to work with us on this project.Nevertheless Metallurg was our favourite partner to work with and I appreciate that you accepted our secrecy clause without further discussion. I also believe that having the court of jurisdiction in Germany is a solution that fits for both of us.I decided this morning to have lunch together with Jimmy B&amp;ouml;ck and our CEOtoupdate them about your latest offer and Iam happy to tell you that, after some discussion, they both agreed on the conditions. Therefore I am permitted tosign the deal with you and we're ready to finalize all details regarding future plans.Thank you once more for your time and effort, I think this deal will provide a bright future for both of our companies and I am happy to continue working with you.Best wishes from Vienna,Kim</t>
  </si>
  <si>
    <t xml:space="preserve">Dear Mr. Husar,my name is Kim Koller and I will represent the Mihalits AG in the following negotiations regarding our planned joint venture.Luckily our colleagues already agreed on important issues which are the new security software and the investment in the infrastructure respectively.It is now time to go into more detail and elaborate the distribution of the future profits, the distribution of the members of the board of directors, the secrecy clause, the durations of the contract and finally the court of jurisdiction.I would propose to go step by step through the above-mentioned issues.I am looking forward to work and negotiate with you!Yours sincerely,Kim Koller</t>
  </si>
  <si>
    <t xml:space="preserve">Dear Mr. Husar,I would assume that the share of our future profits represents the most important issue for both of us. As you know it will be our technology for which we already invested a lot of resources especially money and workforce and we are absolutely convinced that it will be a huge success, once released. Even though your company will contribute in the following with monetary, logistical and human resources I want to remind you that we already invested a lot in this project. I therefore want to propose a share of the future revenues of 80% for the Mihalits AG and 15% for Metallurg Technologies.Furthermore, we should discuss about the distribution in the board of directors. During your history you already had some struggles within your management and fully changed your board. Therefore, we will feel more comfortable with having four board members of the Mihalits AG and one board member Metallurg Technologies. Especially as we proved through the last years that even though we went through some struggles we managed to keep a sustainable board that made decision in favour of the company.It is the first time for both of us to arrange such a Joint Venture and I believe it is therefore reasonable to agree on a contract duration of 5 years. After this period, we will be able to renegotiate terms with more information on the outcome of the technology.As you know Austria is an extremely stable country with a comprehensive law system and especially our corporate law has already been proven for several times. To reduce the risk of getting involved with a quite new corporate law system I suggest setting Austria as the court of jurisdiction.Finally, the technology we are developing together can really change the world of aircrafts and it is therefore extremely important that we keep it completely secret. It should be in both our interests, that no information will be leaked to the outside and we can keep our competitive advantage. A secrecy clause will assure to minimise the risk of leaking.I am looking forward to your answer!Yours sincerely,Kim Koller</t>
  </si>
  <si>
    <t xml:space="preserve">Dear Mrs. Koller,thank you very much for your initial offer.To keep our Negotiation more manageable, I'd propose to keep a step by step structure as far as possible instead of negotiating every point at the agenda at once.First I'd like with to begin with your Share of Future Revenue, as it is, what you already said, one of the main issues for both of us.I understand your point that you've already invested a lot of money in the project, but these are sunken costs.We're both interested in making profit and with your offer of 80% revenue for Mihalit, our company can't cover our fixed costs even close.To give you a brief overview about our costs:We have to build 3 new plants, total costs of 24M Euro, furthermore, your engine isn't ready to go into serial production. This leads us to invest alot of money into R&amp;D, we estimate over 7M Euro.For production we estimate another 10M Euro.So you see, an offer over 80% revenue for you is far away from a joint venture in which we bothreach our goal ofmakingprofit -So my fair and realistic offer is 31%as your future revenue share.Best Regards,Marian HusarMetallurg Technologies Ukraine</t>
  </si>
  <si>
    <t xml:space="preserve">Dear Mr. Husar,in the end we want to agree on one contract rather than 5 individual contracts. Due to this fact and the limitation in time we do have, I still would prefer sticking to a wholistic approach and discussing all issues from the very beginning. To keep it organised let us introduce a clear structure in order to avoid confusion.Share of Future RevenueRegarding the investment from your side we would propose to only build two new plants and use one of your old ones. This will be sufficient for our purpose. I would also like you to elaborate more clearly how you come to total costs of €24 Mil. From our experience in the industry which are now already more than 80 years, the plant should not cost you more than €5 Mil. each. This would equal to costs of €10 Mil. for both new plants.The further development of the engine should cost you around €4 Mil. according to our engineers who already worked on this engine for quite some time. And as production costs in Ukraine are much lower than in Austria, you will maximum have to invest €5 Mil. into the production leading to total costs on your side of €19 Mil. which is far beyond your values. Additional I want to remind you that we already worked on the technology for quite some time and can therefore estimate production/development costs and the value of it probably most accurate.We expect the finished technology to have a value of €120 Mil meaning 20% is more than only covering your costs.Therefore we are not willing to decrease our share of the revenue. Your offer of 31% is far away from fair and realistic. 80% will reward us for the resources we already invested and will more than payback your investment. As a sign of cooperation I would be willing to decrease our share to 75% and with it increase your profits.Mihalits' Directors in BoardDuration of ContractSecrecy ClauseCourt of JurisdictionI am looking forward to also hear your opinion on the other issues.Yours sincerely,Kim Koller</t>
  </si>
  <si>
    <t xml:space="preserve">Dear Mrs. Koller,Iunderstand Your point with the limited time, but as said, the revenue is one of the most important topics on the list so we shouldn't rush this one and lose ourselfes too much in the quantity of other stuff on our agenda.But to come towards You I'll also give you my offer on the directors in board, also to round my counteroffer on the future share.But first, the Share of future Revenue:I get Your idea of lowering our fixed costs by just keeping one old plant. Unfortunately the costs of keeping this old plant would exceed the costs of just building a new one, as we have to plan long time.In our calculation, the three new plantswill all come with the newest security package. This software costs alot and is one big reason why we've calculated with 8M Euro instead of the 5M you mentioned.But the additional price is nothing comparedto the consequences of data theft, which could ruin both of our bussinesses.Due to the saving of Mihalits intelectual property, we can completely understand thatYou didn't sent us detailed technical informations.The problem that comes with it is, that we can't quite verifysome costs as the R&amp;D + production, so unfortunately we have to calculate with our expert-engineer evaluations to avoid risk.Furthermore, we've already agreed to update ourelectricity and transportationinfrastructure in the region - 80% will be covered by theregional government of Lviv Oblast.The other 20% will be covered completely by Metallurg Technologies which is a huge financial weight.I hope I've clarified how we're calculating and invite You to overthink your revenue split.Toshow you that I'm willing to compromise,I offer You a 38% share. Thisraised my previous offer by 7 Percentage Points and should be a good deal minding our infrastructure costs.Now I want to talk about the directors on board:It's also a very important point for me as this can make a serious strategical differencceHowever, to show You my trust in your company, I'm willing to do a 3 / 2 Austrian - Ukrainian Member Split.As there will be majoirity decisions, an Austrian directors team of three members will outnumber the Ukrainian fraction which is a huge influencial advantage.I can only give You this huge concession if you overthink Your last revenue offer and appreciate my 38%, which would pave the way for a good further negotioation and cooperation.I'm looking forward to hear from You -Best regards,Marian HusarMetallurg Technologies Ukraine</t>
  </si>
  <si>
    <t xml:space="preserve">Dear Mr. Husar,even though I would prefer discussing all issues in one message to get a better overview of the whole contract I won't be able to force you to do so. And even though I agree that the future revenues represent the most important issue, I am not happy with making concessions if I do not know yet your point of view on the other issues. As a sign of good will I will however continue to discuss it step by step as suggested by you. Keep in mind though that in the further negotiations I will not be willing to make as much concessions as I would otherwise.Share of future revenuesYou are writing to give us a revenue of 38% which is an increase of 7% but expecting us to decrease our official offer of 85% with 42%. I think this numbers show really clearly who would really making the concession in this case. We already invested a lot of money in the technology and the aim of this joint venture should not be to finance another company.We have several other potential companies to connect with both in Eastern Europe and Asia. And even though we are willing to find a common agreement, we are not willing to reach that at all costs.I understand that you have a different approach to calculate your future costs. There are several things which are however not clear to me. How can it be possible that building a new plant is cheaper than using an existent one, this seems really unreasonable for me. Secondly there is no risk when trusting our engineers regarding the production and R&amp;D costs, it is I think in both our interests to define the costs as accurate as possible.Regarding your infrastructure investment, even though it will help this Joint Venture it is also an investment for the rest of your production units and an improvement for your whole company. So I am not willing to take this into consideration, at least not fully.With this points considerated and the costs we already invested I can maximum offer you 40% share of future revenues which would mean a 20% decrease on our side from my inital offer. This is my absolutly last offer on this issue and if you are not willing to accept that, then we better stop negotiating now to avoid wasting our times and give us the chance to find new negotiationg partners.Directors in boardIf you however hopefully agree on the proposed revenue share I am happy to discuss the further issues such as the directors in the board. I can understand your concerns regarding the stratigical importance of this point and I am willing to concede you two members in the board while having three members of Mihaltis AG there.I am looking forward to hearing from you with a positive reply regarding the discussed matters.Yours sincerely,Kim Koller</t>
  </si>
  <si>
    <t xml:space="preserve">Dear Mrs. Koller,first of all, Itotally understand that You want to play with open cards asap, but my experience shows me that the initial approach on the key aspects guides the negotiation in the right way.The points are correlated and the following offers highly depend on the results of the firstpoints on the agenda.Before getting back to the topic, I have to de-escalate this situation a bit.I really don't want to tell you the pros and cons of cooperating with Mihalits AG, thats not a good base for a rational and goal oriented negotiation.The fact is that we clearly also have various lucrative options to choose from, i leave this statement like this.I wouldn't reccomendnegotiating on this base, these take-it or leave-it offers won't give us a result in the end that's satisfying.So, back to the topic, talking aboutMihalitsShare:You clearly have the point that the decrese is pretty high from this perspective. On the other hand, in my opinion your initial offer was way to high and difference should be seen from the relativepoint of view.Plants have very high maintenance costs and get outdated pretty soon. So another decade or two with the old plant would lift these fixed costs astronomically high.To get straight to the point, we won't and even can't accept your 60% offer, so my 45% offer is the best I can do for You.The head of our financial department did a risk analysis and estimatedthe value of the innovation at approx. 60M Euro.Even if we adapt our risk parameter to a minimum, it won't come even close to the 120M Euro you mentioned onYour second last counteroffer.It's a very risky situation for us, we're totally relying on an unseen invention.Talking about the risk, lets head over to the Duration of our Contract:The shorter the contract, the higher the risk. Getting over the first years of the market entry is a must have condition in the joint venture becausethe product has to establish in the market first, for newand mature customersDon't get me wrong, we expect the Blue Star Engine to be a great success and hopefully maximizes both of our profits, but to minimize the risk, I'd consider a duration of 12 Years.We, Metallurg Technologies, are a very persistend and experienced Companyso you definately won't make a mistake with this contract.Best regards,Marian HusarMetallurg Technologies Ukraine</t>
  </si>
  <si>
    <t xml:space="preserve">Dear Mr. Husar,I think you did not understand me correctly. I want as well as you a productive and goal oriented negotiation. However I cannot offer you more than 40% of the revenue share as this is the point were when calculating with the expected value of the new technology we would only manage to breakeven our already invested resourses. If we go below this share, we would make a loss with this joint venture. I understand that this might not be the most satisfying answer for you, but we just can't go beyond this revenue distribution.Regarding the duration of the contract I am however willing to come towards you, especially as Ihave to be so persistent with the revenue share for the above mentioned reasons. I understand that the longer the contract, the less risky this agreement. Therefore I am proposing to change my inital offer of 5 years to 9 years which is nearly a doubling of what Mihaltis AG actually wants and 4 years more compared to 3 years less of Metallurg Technologies. This should also show you that, even though it might haven't seemed like this in my previous Email, I am more than willing to have this contract signed.Yours sincerely.Kim Koller</t>
  </si>
  <si>
    <t xml:space="preserve">Dear Mrs. Koller,Because I don't want to waste either your not my time,I wantto make a deal:If you accept a contract duration of 12 years (nothing less), I will accept the 60% share.Even though thiswillreally downgrade my expectations, I think this is a fair deal. The 12 year contract would be a sign that you really trust in your product andtreat us as the respected company that we are. If you show the willto start a long termbusiness relationship with Metallurg Technologies, I guess this is worth the share of the revenue in return!To safe time and nerves, in my opinion it would be the best toapproachme aswell as I approach you. After this, we can go to the next points on the agenda as soon as possible.Best regards,Marian HusarMetallurg Technologies Ukraine</t>
  </si>
  <si>
    <t xml:space="preserve">Dear Mr. Husar,first of all I want to thank you for your high level of cooperation. I see with your offer your willingness to find a fair and profitable deal for both of us. I understand that a long-term contract is needed from your side to reduce the risk that comes with this joint venture.And therefore I am willing to agree to a contact duration of 12 years under following requirment: we already discussed a lot about the risk of this agreement. And also for us it is extremely risky to share our technology with another company as we put a lot of resources in the development of the engine. Additional as already mentioned in my inital Email we really want to avoid that details of our technology are leaked to third parties. We therefore want to establish a secrecy clausewhich should also be in your interest. It would be too risky for us to agree on a 12 year contract without having the mentioned secrecy clause.Yours sincerely,Kim Koller</t>
  </si>
  <si>
    <t xml:space="preserve">Dear Mrs. Koller,I really appreciate your willingness to cooperate with us for a duration of 12 years.But Ican't clearly understand the point of the secrecyclause.Don't get me wrong, i really appreciate that you give us the chance to sign a 12 year contract with you.But I offered you for this contract condition, which isn't even a monetary one, a share rise from 45% to 60%!This is a jump from 15 percentage points in one offer, expressed in percentage, it was a 33,3% growing. Just to give you the relation of the deal.In my last counteroffer, I mentioned how important the trust factor is, for our Company and me and I guess (and hope) also for Mihalits AG.So, no offense, but mentioning a secrecy clause in the same breath aswe're discussing the trust compounent of the deal, just seems inappropriate.It seems that you don't want your technologie with us.Not insisting on asecrecy clause won't give you any economical disadvantages,this is a simple thing of giving each other the appropriate respect.Your duration deal was a sign of trust that you showd me, so I'll give you an additional one from my side:I'm willing to raise the Mihalits Directors in Board to a total of four. This gives you a 4 - 1 Mihalits to Metallurg ratio and even more control.I hope we'll come together on this one, because respect and trust is a big topic for us.Best regards,Marian HusarMetallurg Technologies Ukraine</t>
  </si>
  <si>
    <t xml:space="preserve">Dear Mr. Husar,let me explain more detailed why we are insisting on this secrecy clause. It is important for us that the technology stays within our joint venture and does not leek to a third party. Even within our company we have really strict secrecy rules and only a few engineers actually do know the details of the technology. And we want to keep this environment of the protection of our technology.This however does not mean that we do not trust our own engineers, but it is a way to assure and mainly reduce our risk of leakage. Therefore having a secrecy clause is not a sign that we do not trust Metallurg Technologies, actually the fact that we are willing to share our technology is a huge sign of trust already, not even to mention the 12 years contract.As you mention correctly this secrecy clause will not give us nor you an economical advantage, not having one however might increase our together risk of leakage. Especially you should understand this, as you already wrote a lot about risk in our previous messages. And if details of the technology leave our joint venture, no matter if from our or your side only brings disadvantages to both of us. Therefore I do not really understand your reasoning of not wanting a secrecy clause as I clearly elaborated that this has nothing to do with the overall trust we have in Metallurg Technologies.Coming back to the members of the board, having four instead of three members in the board will certainly give us more power regarding decisions but will not compensate the risk we would take by not having a secrecy clause.I understand that you made a huge step towards us regarding the future revenue share, we however also made a huge step towards you regarding the duration from 5 years to 2.4 times more with 12 years. But we just cannot agree on a 12 years contract if the protection of out together project through a secrecy clause is not assured.Yours sincerely,Kim Koller</t>
  </si>
  <si>
    <t xml:space="preserve">Dear Mrs. Koller,thank you for your argumentation on the Secrecy Clause issue.I asume that your statements about the actual limited knowledge of your engineer-team about the planin detail is correct and I trust you on this declaration, even though I can't verify it.Nevertheless it's still not our perception of a good joint venture base.It's the lack of trust that disunites team partners and often leads to disagreements, caused by the unecessery tension created by things such as secrecy clauses.But I see, this is a big issue for you and thats why I'll jump to the last point and approach youin this point also, I have a condition on this one, by accepting this negotiation point, you can prove your trust in us and the Ukrain, without having the fear of losing any intelectual property due to the lack of a contract clause and even without monetary costs:Our final agenda point is theCourt of Jurisdiction, we want it to be in our homelandUkraine.The Ukrainian government will, as I said, invest 80% of our infrastructure costs. Taking this advantage, you should really appreciate the Ukrainian legal system and let Metallurg be a part of it as the years before.The costs of an international legal fight areenormously high so a natural court of jurisdiction such as Germany would lower profit substantial and therefore are no option for us at all.Even thoughit is self-evident that we as an Ukrainian Company operating in the Ukrain should not have to go toa foreign court, we'd appreciate your willing to show the trust.By accepting, you will have a secretary clause that protects you in any case of IP theft and with 3 members on board,we've already talked about the influence advantages that come with this point.You have also a huge advantage in the future revenue share.So I consider that you will accept this deal and not let all the negotiation break down on this small, non monetary point. Make the last step for a succesful joint venture between Metallurg Technologies and Mihalits AG.Our two companies could make a good profit on this project and maybe, others will follow.--If the case is closed after you accepting this last offer, I want to take the opportunity and thank you in the name of Metallurg Technologies Ukraine for the efficient and succesful negotiation an we're looking forward to a glory future!Best regards,Marian HusarMetallurg Technologies Ukraine</t>
  </si>
  <si>
    <t xml:space="preserve">Dear Mr. Husar,I am happy to hear our willingness of agreeing on a secrecy clause. As already elaborated in details, it is important to us to assure that our technology is kept secret from third parties.However I cannot that easy agree to the last point in our negotation agenda: the court of jurisdiction.I do of course understand that you want Ukraine as a court of jurisdiction, but as an Austrian company we will not be able to agree on that. There is strong evidence from other Central European companies that they do have difficulties to demand their rights in the Ukraine. And even though we, I guess, both don't hope that we get into any legal fight, we cannot rely on the Ukranian law system. The corporate law in the Ukraine is compared to the Austrian law system relatively new.I understand that the Ukranian government invests a lot in the infrastructure. However officially the Ukraine, same as Austria, uses the trias poltica principle which assures that the power of a state is divided among the legislature, the executive and the judiciary. ThereforeI see no connection with the investment of your government in the infrastructure and the choice of the court of jurisdiction.Austria and the Austrian law system has proven itselfalso in fair legal procedures including foreign countries which unfortunately cannot be said by the Ukrainian law system. I agree that using Germany as a court of jurisdiction only brings unnessecary extra costs. I can assure you that in the hopefully not occuring scenario of a legal case, the Austrian court will treat Metallurg Technologies with the absolute same rights as Mihalits AG.Not wanting Ukraine as a court of jurisdiction has nothing to do with trust in your company, but more concern on your law system. As in many situations in life, not agreeing or relying on the whole system does not mean that you cannot trust single units of this system.I really hope you understand my points and that with this clear explanation you are willing to set Austria as the court of jurisdiction.In the fortunate case of your acceptance of this offer I want to thank you for your very fair and constructive negotiation. And I hope that we soon meet in person to celebrate this successful joint venture.Yours sincerely,Kim Koller</t>
  </si>
  <si>
    <t xml:space="preserve">Dear Mrs. Koller,it seems that you didn't see my point in the last offer so I'll state it again and go through your statements aswell.First of all, I excludet Germany as a possible Court of Jurisdiction and didn't mention that theAustrian court is not a possibility aswell.I thoughtthat I didn't have to mention this explicitly because based on my argumentation, this option is clearly not given from my side in this negotiation.To mention that the Ukrain law system isn't reliable is a hard statement for a company that wants to cooperate with an Ukrainian one.Saying that you trust in our company but not the environment in which we work in sounds a little bit controvers to me.Yes of course,power separation is given here and the court has no direct connection to the investments in infrastructure, but it's the system which makes this possible, coming with its will to invest,itslaws, its culture etc.The whole package is given here, so if we takethe systems investments as an advantage, we also want to beunderour systems laws.Judging our law system has something to do with the trust in us. We made a dicision based on experience and trust in the system we're integrated and work in, so to simply pass over this decision and not trust us with our perspective here isn't a trust sign at all.-&amp;gt; Don't let the media and a superficial knowledge influence your decision here too much.Metallurg Technologies ensures that we havedeeply examined the law situation in the Ukrain and the situation is highly reliable and stable.So don't be afraid and trust us on this one.In my last offer, I stated you the reasons why you should approach us on this one and why it is so important.Not giving us the chance to go into our own court, as an Ukranian Company, manufacturing your plans for a very high revenue on your side here in the Ukraine won't get us an arrangement I'm afraid.So I would suppose to make this a fair deal as equal partners - come towards me, take the whole package andmakeexcellentprofit - or harden your front and maybe leave with no contract at all.Because I didn't explicitly mention the exclusion of an Austrian court aswell, I'll give you the opportunity to accept the same offer again. Also take thisopportunity a comply from my side. Normally this would be a reason to cancle the negotiations because this much doubt in the Ukrainian system can't be the base ofa successfuljoint venture.Best regards,Marian HusarMetallurg Technologies Ukraine</t>
  </si>
  <si>
    <t xml:space="preserve">Dear Mr. Husar,thank you for explaining again in detail your reasoning behind the choice for the court of jurisdiction. Your motivation to have the court of jurisdiction in the Ukraine however seems to be more due to convenience and simplicity rather than real risk for your company.Every advantage you will have in case of choosing Ukraine will be our disadvantage and the other way around for choosing Austria. But in our case choosing Ukraine has the additional risk of an unstable political and juridical system.You write: "As we trust in the announcements and have seen plenty results of action against law violating, we consider the system as safe and stable now." That's nice to know, that you are trusting the system and of course we are again talking about trust. But trust is an emotional component, we prefer basing our decisions and evaluations on facts. And fact is that there are plenty of cases where this was not the case.Under the current situation we cannot agree to have Ukraine as a court of jurisdiction. We however really want this Joint Venture to happen, especially after all these intensive and also productive negotiation. To protect your company in case of a legal case in a financial way, we are willing to decrease our revenue share to 58% and decrease yours by 2%. When expecting a worth of the new technology of €90 Milthis should more than only cover your expenses for interpreters. And we both can rely on a proven and long existing corporate law system.I just want to make you clear that having the court of jurisdiction in the Ukraine is not an option for us. I therefore hope you will accept this last offer and we can start the successull journey of our Joint Venture.Yours sincerely,Kim Koller</t>
  </si>
  <si>
    <t xml:space="preserve">Dear Mrs. Koller,thank you for the counteroffer, but this won't work aswell I'm afraid.In a joint venture, the trust component is omnipresent. Trust is a main ressource and despite the fact that this is a emotional one in your perspective, it's key component of every cooperation.So counter all the arguments by just saying that the element of trust simply is an emotional one so all points that has something to do with it are invalid is a very rational but still inefficient way of thinking in a globalized world.You have a secrecy clause, so your risk on the deal is minimized either way, because you're just deleviering us the blue prints. Metallurg engineers have not even seen the prints yet and don'teven know what the engine will look like in technical detail.All the risk is now on our side and with a court in Austria, thisis really not acceptable.We bring a lot more trust towards you than you do at the moment.As I'm also willing to get an arrangement here, because my experience says that despite every argumentation on this point you won'twant tothe court to be in the Ukraine - even if thismight cost you a lucrative deal with very good conditions for you, I give this one a last shot.We will take the 2% Share improvement and will set the court of jurisdiction to Germany. This countryhas a highly establishedlaw system sotalking about the risk in terms of the court situation won't be necessary anymore.Still it is a country that you can reach from Austria by car and you don't have language barriers here.As it's not that simple to reach from the Ukraine and we've to hire dolmetschers (since you have to defend yourself in court in the national language), we will keep the 2% Share revenue as an obligatory addition.Having the court of jurisdiction on a neutral basis will hopefully eliminate all your doubts about the law and there would be no obstacles in the way anymore.We've already discussed all the facts and the only thing that wasnot compatible with your conceptwas the risk component, so I see no other compromises, so this will bethe last chance for our cooperation.But since the risk component is completely away now I see good chances you'll take this opportunity and give it a go!Best regards,Marian HusarMetallurg Technologies Ukraine</t>
  </si>
  <si>
    <t xml:space="preserve">Dear Mr. Husar,thank you very much for your offer and especially for your cooperation during this negotiation.In hope this deal is beneficial for both of us and that we will successfully work together in the future.Yours sincerely,Kim Koller</t>
  </si>
  <si>
    <t xml:space="preserve">Dear Mrs. Husar,Thank you for your message.As court of jurisdictionGermany is not our best choice, but I see your points and this is ok for us.Let's formalize ournegotiation and then move on.___I'm at Vienna University of Technology, but I come from Ulm :Dto push my</t>
  </si>
  <si>
    <t xml:space="preserve">Dear Mr. Koller,thank you for the first formal offering.We are happy to see, that we are finally moving on but in our opinion some aspects aren&amp;acute;t satisfying in the first offering.Metallurg Technologies especially needs a higher revenue share for fullfilling Mihalits ideas and building the actual aircrafts. Additionally we think that it is more promissing to have more Metallurg Technologies directors in Board because they have a lot experience with cooperations beetween aircraft cooperation of eastern and western european companies.Furthermore we appreciate long term agreements and we only see advantages by having a contract duration of 12 years, so that the relationship can mature and the profits can rise.It would be a fair compromise to have a secrecy clause while having a long term contract of 12 years.Altough there is a large distance at some points we are looking forward on closing a successfull Joint Venture with the Mihalits AG soon.Yours sincerely,Marian Husar</t>
  </si>
  <si>
    <t xml:space="preserve">DearMrs. Husar,I see that Metallurg Technologies, changed its business interest in the past, to civil aircrafts and is now looking to make another step to find a mutual cooperation with a stable and experienced partner.I see, that Metallurg has experience with internal aircraft companies between eastern and western european companies. We should benefit from that, but the focus on this venture is to bring the innovation to the world. As we have bring in the technology, most of the directors should be from Mihaltis.I want to say, that Mihalits has already invested around € 91 Mio into the development of &amp;bdquo;Blue Star. This development asset, we want to bring into our new joint venture.If i add now the high completion rate, 86% and our investment share of € 91 Mio i cannot see 80% revenues will happen. Quite frankly, at the moment i see higer risk on our side. I understand that your company will have some investments to make, but even then it will be profitable for your company. The absolute maximum i can offer, is a share of 25% for Metallurg and 75% for Mihalits AG.I totally agree with you on the fact, that we have to figure out an extended contract, but i rather would like to sign a shorter deal, since we have not made any business deals before with Metallurg Technologies. If Metallurgs sees this 5 years as a chance Metallurgand prove itself, we can negotiate on longer deals.Yours sincerely,Kim Koller Koller</t>
  </si>
  <si>
    <t xml:space="preserve">Dear Mr. Koller,with Metallurg Technologies you face a company with a high tradition in building civil aircrafts.Our directors not only having a lot experience in international collaboration, enabling innovation is the core of our company so a board with a good mix of innovators and enablers would be the best grounding for building innovative aircrafts. In conclusion 3 Mihalits Directors in Board would be the maximum tolerated by Metallurg Technologies.We appreciate the investment of Mihalits AG and at the same time our company has done many investments, too. For instance we only own the newest machines, which perfectly fits the Blue Star technology and guarantee high cost efficiency at the same time which is a combination you won&amp;acute;t find anywhere else.During construction the costs will be high for Metallurg while Mihalits AG had high prearrangement and innovation costs. For us the cost ratio is more equal than in your calculations, that&amp;acute;s why we cannot agree such a big share of Mihalits Share of future revenues. Additionally there are still risks while producing innovative products, because it is harder to predict future demand than relying on past results.We are looking forward to extend the contract at the end of the first chapter of cooperating. But a duration of 5 years isn&amp;acute;t profitable for both sides. The costs for closing the deal, registration, lawyers and taxes are high that&amp;acute;s why a long term contract will help to redeem the costs.In our counteroffer Metallurg comes closer to your perceptions so we expect that you react alike us at some points.Yours sincerely,Marian Husar</t>
  </si>
  <si>
    <t xml:space="preserve">Dear Mrs. Husar,First of all, I want to thank you, that we found somehow a consensus on the secrecy clause and the court of jurisdiction.I really appreciate your combative spirit, but in order to change reality, you first have to face reality.I really got that you made a lot of investments, too, but in contrast to our financial and technological investment, it's still a little. We focus since 2008 (10 years!!) on this innovative engine.So 50.0 % of future shares and more directors is definitely no option and can not be a realistic goal of a cooperative negotiation.In order to make a progress, I ask you to adapt your offers and name your most important of the three outstanding issues, that we can add a last tiny value to your business.Yours sincerely,Mr. Koller</t>
  </si>
  <si>
    <t xml:space="preserve">Dear Mr. Koller,we also appreciate the agreements we achieved so far.Regarding costs we totally respect your investments but on the other hand the majority of the production costs is on Metallurg Technologies side, that&amp;acute;s why we need a higher revenue share. We already gave in but the the deal has to be efficient for us, too.We are happy that you asked about our preferences that might be a way to get closer to each other.For us it is important to have a higher revenue share, 40 % would be our acceptance limit.And second comes the duration of the contract, we know that you first want to get to know us better, but a long term agreement is the best way to give innovations resilience.If you are able to extract the duration of the contract we are able to accept the influence of 4 Mihalits directors in board, so that you have manpower to represent your interest in a long term relationship with Metallurg Technologies.We are looking forward to close the deal for a bright future today.Kind regards,Marian Husar</t>
  </si>
  <si>
    <t xml:space="preserve">DearMarian Husar,thank you for your answer. We agree on the 4 Mihaltis' Directors in Board.Thank you for your step towards a partnership.Regarding the duration of the contract, our strategic management team thinks that the next 5 years will be the toughest for our Blue Star Engine. In these five years, we have to finish the development of the engine, start the production, and build a reputation as an innovative and future-oriented company. If we are unable to do this we will be unable to capitalize on our first mover position. We are very confident in our technology and expect the Blue Star engine to be a great success. For this reason, we would prefer the initial contract to be for no longer thaneight years.In order to make an agreement, we took a big step towards along-term partnership, we both profit from.We are looking forward to a great shared future.Thank you!Kind regards,Kim Koller.</t>
  </si>
  <si>
    <t xml:space="preserve">Dear Mr. Koller,we are getting closer to a result, thank you for your effort.We agree with your reasoning regarding the duration of the partnership and think that these aspects are a reason for a long term duration of 10 years. Final development of the engine, start of the production and building a reputation as an innovative and future orientated company are very important and challeging steps so stability in contracts with a board with 4 Mihalits directors and the excellence in constructing aircrafts of Metallurg Technologies is vital for succes.We are able to accept a revenue share of 65 % for Mihalits AG if you accept a duration of contract of 10 years. It would be a tradeoff which underlines trust towards Metallurg Technologies and rewards your investments in the Blue Star engine with a great revenue share.We are looking forward to your acceptance.Yours sincerely,Marian Husar</t>
  </si>
  <si>
    <t xml:space="preserve">Congratulation! Thank you!</t>
  </si>
  <si>
    <t xml:space="preserve">We are looking forward to negotiating the further details of the joint venture between our two organizations over the course of the upcoming week. As we believe that this collaboration would bring great benefits for both sides, we are confident that we will find an offer we can all agree on.The maincontent of this partnership is the "Blue Star" engine, which we have been developing since 2008 with many effortsin Research and Development. Over this time period, this was our main project in our effort to find innovative solutions to revolutionize our industry (as you know, our organization spent a lot of their resources on this matter). By now, we have already developed blueprints that are ready to start a first production. We already discussed that over the time period of 5 years, this technology would create a large return of the investment spent by both sides (concerning prototype construction, open research and testing, and the series production that would start afterwards).The construction of the engine would be outsourced to your plants, which would give you an increased infrastructure and security for all of your plants, as well as more skilled workforce and an enlarged portfolio (which you can show potential business partners in the future to show them that you are capable of producing a wide range of products) and we would additionally grant you 20 % of future revenues of the technology.Over the years of developing this engine, we took great efforts to prevent information leakage and ensure that we are the only company having the information to produce the Blue Star.In order to ensure that our two organizations are the only ones who can benefit from this technology (to minimize risks and secure our future revenues), our lawyers would set up a secrecy clause that prevents any information leakage on both sides. Our lawyers are experienced in this area, as we alreadyapplied this procedure concerning some other technologies.However, our lawyers would set up this clause with respect to Austrian law, so it would be best to keep the Court of Jurisdiction in Austria in order to ensure that its frictionless execution (of course, we are open todiscussing the contents of the clause with you before signing it). Anyway, if you don't agree with having Austria as Court of Jurisdiction for any reason, we would also accept a third party country which law is comparable to ours, like Germany.We believe thattheseconditions form good circumstances for a fruitful partnership where both our sides can draw their benefits from, and expecting that you agree on these terms, we are looking forward to your suggestions concerning the remaining negotiation issues.</t>
  </si>
  <si>
    <t xml:space="preserve">thank you for your Offer but there is a lot we need to talk about.First of all, we need to talk about thefuture revenues because we have a possible risk of failure of the technologyand the reason for thatis the missing Information about your Technology.We are willing to talk about these Revenueswith 20% we are not even able to pay the costs.We are willingto go to 60% but only if the duration of the contract would go to 12 yearsWe would also like to have no secrecy Clause, the main problem here is that you don't want to share the whole technology with us that gives us the feeling that you don'ttrust and respect us as an equal partner. But I thinkwe can discuss about the secrecy Clauses.Germany would also for us be a goodresult for the court of jurisdiction. Austraila is just too expensive (Germanyis more neutral)Directorsin Board. We want to have at least three members of this board representing Metallurg Technologies. It would be even better to have four managers of our firm on the board, the justification being that it is much easier for a Ukrainian company to work with the local authorities and local partners than a foreign firm who may suffer from its alien status. As these local authorities will exert considerable influence over our joint cooperation, it would be advantageous for you leave communicating with them to us. But Also here were are willing to think about another offer</t>
  </si>
  <si>
    <t xml:space="preserve">Thank you for your statement that we would like to comment on.First of all, with the future shares, we are running into the same issue as you mentioned. As we have invested quite a lot in developing the Blue Star, we need to cover these costs and also want a return that is appropriate to our input into the joint venture.Our calculations show that the technology (which we will bring into the joint venture) will bring up an estimated revenue of 76.5 Million Euros over the period of 5 years (potential risks are considered within the calculation), and the production plants + development you will bring into the joint venture will sum up to 23.5 Million Euros.These calculations lead to a split of 76:24 between Mihalits:Metallurg of the value added to the joint venture, so a split of 70:30 would seem really fair to us.Considering the history of your organization, we think that it would be also beneficial for you to have more Mihalits' Members in the Board of the Joint Venture, as we have seen that you recently tried to establish western management practices, and we would be really happy to share our long-year knowledge with you. We also believe that our management practices would be more beneficial for the success of the production of the Blue Star, and see it as crucial competitive advantage against other companies trying to implement similar technologies. We also want to make sure to keep communication with local Ukrainian authorities simple, so we would accept to have two of your directors in the board.However, we could also accept a tradeoff between Future Revenue and Directors in Board, here. We would be glad to give you 10 % more of future revenue if you would accept a fourth member of Mihalits in the Board.Concerning the secrecy clause: this formal contract would actually enable us to fully cooperate and share information and knowledge with you, as it ensures us that this information will be kept secret. Additionally, it would also make us more equal partners, as the clause is of course compulsive for both parties (so you can also feel more safe to share information with us, and be sure that our two parties are the only ones having the full knowledge about the technology).We do understand however, that there are risks involved with our technology (the possible risk of failure you mentioned in your message). That is why we see 12 years as too long-ranged for our contract. We would suggest to have it run for 7 years (both parties should already benefit after 5 years, as mentioned previously), and re-negotiate it afterwards according to the success of the technology.</t>
  </si>
  <si>
    <t xml:space="preserve">The problem is that the project is a big risk on ourside it has a lot of risks on ourside so we need to make sure to have 60% of the futureRevenue and a duration of 12 years.Furthermore, we have already agreed to install new security software in all of our plants, for which we are bearing the entire financial burden. Moreover, we have also agreed to pay 20% of the costs for upgrading the transportation and electricity infrastructure in the region, with the regional government of Lviv Oblast covering 80% of the costs.so weneed at least 60% makes some good profit out of it.if you want to get lower then 70% then we need the security of 12years to compensate our risks.On our side, we will have to build three new plants, which are estimated to cost € 8 Mil each, for a total of at least € 24 Mil. We cannot yet estimate the production costs of the engine, as Mihalits AG has not yet provided any technical information. We do know, however, that the engine is not yet at the point of being ready for series production, so Mihalits AG will send some of its engineers to finish development of the engine and to conduct final tests. Based on what little we do know, we estimate costs of R&amp;D to be about € 7.2 Mil and production costs to be somewhere around 10 Mil.about the SecrecyClausewant:you want us to pay for the development of the engine and its production, but at the same time, you do not want to share the most important asset you have, which is key to the success of the project. In our view, this is not a question of economic terms but of treating each other with the appropriate respect that is needed to work together. We will not agree to sign it if we feel insulted or slighted.Yout can have 3-4 Directors in the boardfor the exchange that there will be no secrecyClause.So we concluded that the court of jurisdiction should be Germany.</t>
  </si>
  <si>
    <t xml:space="preserve">Basically, this sounds like a fair deal, although we still can't agree 100 % on the revenue share. We are still the party that brings in the way larger value into the joint venture (see calculations from earlier), so a 50:50 split would be already a loss for us.Considering that you would grant us the 4 directors in the board, we would go down togiving you 65%, or we could also talk about a 50:50 split for having 3 Mihalits' directors in the board.</t>
  </si>
  <si>
    <t xml:space="preserve">Until now this is a very good contractfor me but I wouldlike to make you another offer.If you are okay with it pls let me know.If not, I am also happy to agree with your offer.you will get 5Mihalits' directors in the board.and you will grant us70 %?</t>
  </si>
  <si>
    <t xml:space="preserve">sounds great!</t>
  </si>
  <si>
    <t xml:space="preserve">Dear Sir,I am writing you on behalf of Mihalits AG in Germany. As you know we have been working very hard to make this joint venture happen. As we discussed this will be a very benefitial venture for both of us.In order to make the negotiations as easy and efficient as possible I would suggest that I simply outline our demands and after that we shall see which numbers we can agree on and which we need to change in order to achieve this deal.As you know this venture will be very benefital for the both of us and will ensure that both of us can stay compettive in this modern world. The damand is higher than ever and without the successfull compeltion of this deal we will both suffer inthe long run.If there is any numbers you would like to have an explanation on, please feel free to let me know and I will be more than happy to inform you as to our thought process. I am sure that we can sort out any number that you are unsure about.Please let me know which numbers you can agree with and which numbners you think need to be changed to make this exciting venture happen for all of us.Regards,</t>
  </si>
  <si>
    <t xml:space="preserve">Dear Kim Koller,       Normal  0      21      false  false  false    DE  X-NONE  X-NONE                                                                                                                                                                                                                                                                                                                                                                                                                                                                                                                                                                                                                                                                                                                                                                       &lt;w:LsdExceptio</t>
  </si>
  <si>
    <t xml:space="preserve">Dear sir,thank you so much for your quick answer and all in all quite generous offer. I am glad to hear that you are just as keen as I am in trying to make this venture happen!In regard to the share of revenue, I would be more than happy to move towards your offer. However, I dont think I can go quite as far as 30%. Please accept my counter offer of 75%. I understand that this is not what you were hoping for, but this venture will increase all of our revenue by a significant amount and therefore you will still be able to make more money than you currently do!Since we both want what is best for our companies, I am requesting that we get more than 3 members on the board. As you know we will be handling more of the construction and sale of the plane as well as most of the research. While we are very excited for you to help us in these areas it is out believe that overall will be contributing more the joint venture than just a production and therefore we should also have more seats on the board. I will be more than happy to accept four seats on the board, leaving the seat of production to you!The duration of the contract should be fixed at 5 years. The secrecy clause should be in the contract. It will be beneficial for the both of us since it will allow us to share out proprietary technology.I am very sorry to inform you that having the court of jurisdiction in the Ukraine is not acceptable for us. Given the recent issues in the Ukraine I am sure you can understand that we dont feel very comfortable having our affairs there. This is the reason we suggested Austria. As it is a neutral country (and located between us) we feel as though it is the best country for both of us.I look forward to hearing from you and figuring this out.Regards,</t>
  </si>
  <si>
    <t xml:space="preserve">Dear Kim Koller, thank you very much for your counteroffer!Regarding the share of revenue we, of course, take into account that you are interested in receiving a high amount. But our hands are tied. Because for the production of the Blue-Star engines we will have to build a few new plants that are expensive. In addition we havent received technical information of Mihalits AG, so we cannot yet estimate the production costs. Furthermore the engine is not yet applicable for series production so we will face high fixed costs. Im sorry about that, but I can still offer you a Mihalits share of 30%.My offer, that we let hold Mihalits AG the majority in the board with 3 directors of Mihalits AG was already a fair compromise, I think, to find a good solution for both of us. Mihalits AG and Metallurg Technologies will benefit from the advantages that are given if Ukrainian board members work together with local partners and local authorities. Im sorry, but we see too much disadvantages and extra effort by determining Austria as the court of jurisdication. If you really exclude the option of determining Ukraine as the court of jurisdication I can only offer you to choose Germany as a neutral country. It is situated between us and I think also suitable regarding the reliable legal situatuion there. For a successful cooperation we think it is necessary to determine the duration of the contract for seven years with the option to extend it for another five years. Im sure you can understand that especially the first few years, the joint venture will be risky for us regarding the market launch and the necessary market acceptance. The risk for us is high to be left with huge costs in the first years because of the our investments in the new production location.Last of all I want to defer to the secrecy clause Mihalits AG wants to include in the contract. In our view it is a very important foundation of a cooperation with you to share knowledge, especially regarding the Blue-Star technology we will develope and produce in Ukraine in the future. Maybe you can give us some information about why you would like to include this secrecy clause, that we can better understand. I hope you also can understand our view of things and that you will see my compromisses as a fair counteroffer. I'm looking forward to a successful working relationship.Best regards,Marian Husar</t>
  </si>
  <si>
    <t xml:space="preserve">Hi,thank you very much for your email.I was very surprised, and a little bit upset when I received the last offer. Not only did you ignore the points I made and failed to move even an inch towards our position you also included additional points that are making it even harder for me to accept this deal.As you know, the technology, the customer network and the production plans all come from our side. We have a lot of proprietary tech, which took us years to develop and we see no reason to share this tech with a manufacturer. If we continue to work together well, I am sure that in the future we can edit this out. But as of right now I will have to insist on it.The same goes for members of the board. We are bringing research, marketing, finances and the chair of the board. The position of production chair can be filled by one of your members, but the others we must insist to take over, as we are the bigger player with more experience in this field. This does not mean that you will not have a say on the board. We understand that the culture is quite different, and we are planning of having your board members actively involved in the shaping of the company. However, we must insist that in name we have 4 members on the board. This is non-negotiable at this time. If we get less than four in name, we can not justify this deal to our shareholders.As for the duration, we would like to make you the following offer. We will do 5 years and after that time, if things are in order we will grant you an extension of another 7 years, making the initial contract short but unless something mayor happens we both can extend. Which will mean that the initial offer is 5 years even though we are expecting to have the contract run for a total of 12 years.As for the court of jurisdiction, we can accept Germany.However, I was shocked to see that you did not even move an inch towards our suggested revenue sharing. We are supplying most of the technology and goods. We feel as though it would be unfair towards our people if we gave most of our money away to what is ultimately a production company. We need the money for both research as well as marketing and servicing the already active aircrafts. We pride ourselves in having modern, well researched aircrafts and we can not guarantee this if we only have 30% of the revenue. In the spirit of working together we are once again moving towards you, but it will the last time if you do not show your appreciation for our good will.I hope that I have outlined my points and bit better and that you can understand our position of theses issues.Please do keep in mind that we want to make this happen and in order to do that we will have to make compromises!Regards,</t>
  </si>
  <si>
    <t xml:space="preserve">Dear Kim Koller,thank you very much for sending my your next counteroffer. I was a little bit confused by your last message because I think you got me wrong. As I said in my first message, I didn't mention the aspects "Secrecy Clause" and "Duration of Contract" because I thought it would be easier for us to discuss first about three different points instead of all five points.However, I would still like to find a fair compromise with you.I will offer you to first just discuss about the duration of contract and the Mihalits' directors in board.Regarding the Mihalits' directos in board I have the impression, because of your last two messages, that it is a very important goal for you to keep 4 members in the board. Is it right? It would be ok to accept this.In return I also come towards you and offer you that we fix our duration of contract with 11 years. The duration of contract is really important for us, because of the risk that we have too high costs in the first years of our cooperation.I think it will be easier to talk about the other aspects, after we have agreed about the directors in board and the duration.I hope you also see this as a fair compromise! Let me know if there are other trade offs you want to discuss.Best Regards,Marian Husar</t>
  </si>
  <si>
    <t xml:space="preserve">Thanks for the offer.I would prefer to make the contract a bit shorter. How does 7 or 8 years sound?The rest I can agree on. Thank you very much for accepting my offer of 4 members on the board!As for the other issues. I must insist on the secrecy clause, even though I dont want to. I was told by my board that this is something I must ensure. I can not move towards you. I will however recommend that in the next negotiations we will drop this part. I am sure you can understand that I dont have a choice in this matter.I would like to share the profits 70-30 if that works for you. Please let me know how much you can move towards me in this issue and also how you think I can justify such a move to my board.Regards,p.s. (I send the full offer for one simple reason: It gives us both a more precise estimate of how good the deal is for us. Even though it makes it harder to talk about)</t>
  </si>
  <si>
    <t xml:space="preserve">Dear Kim Koller,thank you for you last offer.I'm very sorry, but as I also said in my last message, I can only give you 4 members in the board if we, in return, fix the duration of contract with 11 years, it is a trade-off offer. I think it is fair, because then both of us have a good result for important aspects of our cooperation! As I explained, for our company, the duration of contract is an important specification of Metallurg Technologies for the joint venture with you.It would also be ok for me if the duration of contract is fixed by 10 years, but only if we reduce the number of members and choose 3 Mihalits members in board. Please tell me which option you would prefere.If there is really no possibility regarding the secrecy clause and no chance that you will share the technology with us I just can offer the following: In case we will include the secrecy clause in the contract we, Metallurg Technologies will receive 60% of the future revenue, Mihalits 40%.I hope you also can also come towards me, thank you!Best regards,Marian Husar(p.s.: I filled in "no" in secrecy clause because we have first to discuss about, also like regarding the members)</t>
  </si>
  <si>
    <t xml:space="preserve">Hi,Allow me to be short an informal since I am on my phone at the moment and don't want you to have to wait hours for an answer (not part of the negotiations, just letting you know)I can do 4 members for 10 years with a 50/50 share for the board.I need the secrecy clause (like I said)Let me know if that works for you?Regards,</t>
  </si>
  <si>
    <t xml:space="preserve">Dear Kim Koller,thank you for the fast answer!I'm sorry but your offer doesn't work for me in some aspects.For us as your potential cooperation partner the secrecy clause is important for trusted foundation for the joint venture. So for us it is also an important aspect of the contract. Your whole technology will be implemented in our production process in Ukraine. So we find it hard to keep it in the contract. Therefore I coud make you the offer:Mihalits' Share of future revenue will be 55 %, if we fix 4 Mihalit's members in the board, set the duration of contract by 9 or 10 years, do not include the secrecy clause and have the court of jurisdication in Germany.But if you insist of including the secrecy clause I can offer you:47 Mihalits' share of future revenue, 4 members in board, 11 years duration of contract, including the secrecy clause and leave the court of jurisdication in Germany.Please tell me if one of the offers will work for you! Thank you!Best regards,Marian Husar</t>
  </si>
  <si>
    <t xml:space="preserve">what was the shared revenue with the secrecy clause?I am happy with the rest. Preferably only 9 years with the secrecy.Regards,PS. Still on my phone so please excuse the informal writing style...</t>
  </si>
  <si>
    <t xml:space="preserve">Dear Kim Koller,thank you for the message.I'm sorry but I think you mixed something up in the last message.I gave you two offers that apply seperately.As you can see in the agenda, my offer if you want the secrecy clause to be included is:47% Mihalits' share of future revenue, 4 mihalits' directors in board, 11 years duration of contract and the court of jurisdication in Germany.As I explained in my last two messages, if the secrecy clause is included in the contract, I can't undercut the duration of 11 years. As you can't quit the secrecy clause, I'm sorr that I can't minimize the duration of contract. That is something my company determines.Best regards,Marian Husar</t>
  </si>
  <si>
    <t xml:space="preserve">Hi,thank you again for your answers.I did indeed missunderstood your offer a little bit.I would be more than happy to accept that offer if we can make it a round 10 years.Please let me know if that works for you.Regards,</t>
  </si>
  <si>
    <t xml:space="preserve">Dear Kim Koller,thank you for your counteroffer.I'm very sorry, but as I said, my hands are tied. I can't go under 11 years. And as you know, after 7 years there is just the option to extend the duration to 11 years. These 11 years are not fixed by now. We came towards you with 4 members and the secrecy clause. Both are aspects that are very important for us in the contract. And regarding both aspects I am at the edge of what is also in the longterm possible for us to deal with. I also have targets of my company that I already had to restrict, especially because of the members! I hope you can understand as I understand your concern with the secrecy clause!I think it is fair that you come towards us regarding the share of revenue and the duration of contract and we come towards you regarding the members in board and the secrecy clause.I would be happy to hear from you, that we can start a successful joint venture!Best regards,Marian Husar</t>
  </si>
  <si>
    <t xml:space="preserve">Hi,I can do 11 years at 50/50 revenue. Or 47% at 11 years. I am very sorry about this but due to the restrictions of the board I have to insist on one of the two options.My board told me that I can not do anything else.I hope that you can find one of the two options good enough for your board.Regards,</t>
  </si>
  <si>
    <t xml:space="preserve">Dear Kim Koller,48% mihalits' share of future revenue with 4 members, 11 years of contract, including the secrecy clause. That's the last step I can go towards you according to Metallurg Technologies. We have to cover ourselves because of the high production costs we will receive. That Mihalits has 4 members in board is a big willingness to cooperate from Metallurg Technologies!I'm sorry for that but as I explained you in my last message Metallurg Technologies can't go under 11 years.I hope we can cooperate with this equable developed contract.Best regards,Marian Husar</t>
  </si>
  <si>
    <t xml:space="preserve">That is a great deal for the both of us!Thank you for making this so easy and for working so hard to make this deal happen!Regards,PS. thanks for being a good sport and I hope you have much fun with this as I did!</t>
  </si>
  <si>
    <t xml:space="preserve">Dear Ms. Husar,Following up on our previous discussion in Lviv, we have by now reached several agreements and a few more items are to be discussed. Here is a summary list based on our information, please confirm so we can proceed further.Already agreed upon:&amp;uuml; The business will be a join venture between Mihalits AG (our company) and Metallurg Technologies (your company).&amp;uuml; The security software will be installed on your systems at your cost.&amp;uuml; Infrastructure upgrade: the Lviv government will pay for 80% of the cost, and Metallurg will pay the 20%To be discussed:o Division of future revenueso The number of directors from each company to be on the 5-member board of directorso A secrecy clauseo The contract lengtho The court of jurisdictionPlease let me know if our information is synchronized and up to date. I look forward to further discussions with you.Best regards,Yifan Mayr</t>
  </si>
  <si>
    <t xml:space="preserve">Dear Mr. Mayr, I would like to thank you for your message and for the summery of the information we agreed on in Lviv. I hope your Team enjoyed the stay in Lviv and I would like to thank you again on behalf of our team that you have chosen us as a partner. Nevertheless there are some points we have to discuss on. To create a joint venture one of the most important issues is trust. Thus a secrecy clause, which excludes sharing important information with us, is unacceptable. In order to develop and produce the Blue Star engine in our plants, it is important for us to know the whole technology of the engine. Another topic we have to discuss on is the duration of the contract. In our first negotiations we talked about minimum contract duration of 5 years. After our calculation it takes at least 7 years to equate the cost of development. According to this fact, we would like to agree on a contract with duration of more than that, in order to compensate the risk of failure of the technology and make profit in the end. Our suggestion for a fair duration would be a contract for 10 years with the possibility to extend up to 12 years.As we already discussed the board will have 5 members and a simple majority would carry decisions. For a Ukraine company and local partners it would be much easier to work with local partners. Hence we can offer you one seat at the most, unless we don&amp;acute;t want to lose our support from the local government. For the same reason we consider choosing Ukraine as place for the court of jurisdiction as the best choice.As a last point I would like to talk about the share of future revenue. As I already mentioned we bear all the costs and risks for the project concluding installation of security software in all of our plants, infrastructural costs, costs for building 3 new plants, production costs in an unknown height and costs for R&amp;D. Therefore we consider a share of 20% for you and 80% for us as fair.I&amp;acute;m looking forward to find an agreement on those points and to change flight industry in a positive way.Kind RegardsMarian Husar</t>
  </si>
  <si>
    <t xml:space="preserve">Dear Ms. Koller, Thanks for your offers and detailed explanation.Im afraid to see that our teams have exchanged some wrong information. In our understanding the security clause was about not sharing the technology with us.Since the protection of the Blue Star engine is also in our interest, we agree to the Secrecy clause, provided you share the whole technology with us. Furthermore, the sharing of the whole technology is also imperative if we have to do any further research and development work.Let us talk about the economic facts again. Our finance department values your innovation at € 60 Mil, due to the fact that yet you havent shared the technology with us.As I already mentioned we bear all the costs for installation of security software in all of our plants, infrastructural costs, costs for building 3 new plants, production costs and costs for R&amp;D. Since you have not exchanged any technical data with us we cannot estimate the production costs of the engine. This means that the costs can be even higher. The risk and the opportunity costs are not considered in my last calculationThe planned economy ended in the 90s. That's also when our company was privatized. But if you want to risk the support of Ukrainian State we could agree on the location of the court of jurisdiction in Germany.To our knowledge, the innovation is developed to 80 percent and not accepted by any customer. This means a very high risk for us and, as we know, a high risk is rewarded with a high return. That's why we offer at most 40% of the share of future revenue. In return, we offer 4 members. In return for a higher share of future revenue, we can also negotiate over 5 Mihaltis Directors in board.Our both strategic teams think that the first five years will be the toughest for the Blue Star engine. We have to finish the development, start the production and the Innovation has to get accepted by customers. For this reason, we expect profits after 5 years at the earliest. We consider it fair to be involved in the profits throughout the product period. It would not be fair to replace ourselves with a competitor after investing so much and taking such a high risk.I would like to mention that shortly before the end of the negotiation period, we wont accept undiscussed and short-term offers.I look forward to hearing back from you.Best regardsMarian Husar</t>
  </si>
  <si>
    <t xml:space="preserve">Dear Marian Husar,Thank you very much for the offer. I'm glad that that we agree on most of the items. I can see we are moving towards an agreement.Yes, we are fully aware of the risk involved in a new product, butthe Blue Star engine has a very high chance of success. Please understand that we cannothand you the plans before the joint venture is formed. Should the deal go forward, I'm sure your engineering team will give a positive feedback and your finance department will need to re-evaluate the technology. It is worth at least 90 million in 5 years. With time, the profit is only more.Regarding the risk, since we are a joint venture, the risk falls on both of our shoulders equally, if not more on us who put in all the initial development. We know it's a large investment, but we have a hard time justifying a lower profit percentage for us. Ultimately, your production plants, security software, and infrastructure can still be used for other projects, but our entire R&amp;D effort will be down the drain if it doesn't work out.The low production cost in Ukraine is an important reason why we choose Ukraine. In total, with all costs considered, we estimate your investment to be 20 million. If we take your number of 80% completion, we have already invested 80% * 90 million = 72 million. Even if we take yourevalutation of 60 million for Blue Star, we are still investing 48 million. With a quick calculation, it seems only fair that we take at least 70% profit. Don't you agree?Regarding the length of contract, I think we both want a stable, reliable, and long-term partnership. However, 12 years is really too long. Lots can change, we would like to have the possibility toimprove the way we do things before it's too late. If everything goes well, I don't see a reason not to extend the contract with you. 8 years is a great start.Here I offer a 70/30 profit split for 8 years of contract. If it is absolutely important for you to have a longer contract, we can also accept 9 years for a 80/20 split.Please let us know what you think.Best,Kim KollerHere's the terms of secrecy clause we agreed on during our last exchange, just to make it easier if we will be drafting a contract:Mihalits: We simply want to make sure that the plans for the combustion chamber is secure and under control. In other words, we need to know that you will not leak the plans to any third parties, and that the technology is only used with our permission.Metallurg: Since the protection of the Blue Star engine is also in our interest, we agree to the Secrecy clause, provided you share the whole technology with us.(Btw, something is wrong with your formatting, some letters are thinner than others. )</t>
  </si>
  <si>
    <t xml:space="preserve">Dear Marian Husar, Thank you for your quick response.But I have to say I am more than afraid of your counteroffer.We met you in all points to present ourselves as very appropriate partner, in the point of the secrecy clause even completely and in the point of Mihalits directors in board we gave you the possibility of 4 of 5 members. Your counter offer would place us in a less favourable position than your previous offers.As I mentioned several times our investment is going to cost at least 60 Million without calculating our risk or opportunity costs. I can see no reason why you dont want to cooperate with us for 12 years expect that you do not trust us or you want to keep the possibility to search for another partner. If you do not trust us we cannot cooperate. As I said in the beginning and you agreed, a joint venture can only exist with trust and fairness.Enclosed is our last offer.I wish you a nice evening. Regards, Marian Husar</t>
  </si>
  <si>
    <t xml:space="preserve">Dear Marian Husar,Thank you very much for the prompt response. Our communication so far is supportive of a joint venture. Since you are giving all 5 members of the board, we can agree to a 12-year contract. We have now only 1 point of disagreement &amp;ndash; the profit split. We both agree the joint venture should be fair, and according to you, our investments are about equal. Therefore, its fair that we share a 50/50 split.We are approaching this joint venture effort with all sincerity, we have come so far, and this is the only thing standing between us. Unfortunately, 50/50 is all that Im allowed by my boss. If you can understand this, we have a 12-year stable deal.Keep in mind that, when all goes well, your company will be the first choice of our future projects.Whether or not you accept the offer, our communication has been largely pleasant, and I wish you all the best.Regards,Kim Koller</t>
  </si>
  <si>
    <t xml:space="preserve">Dear Ms. Koller,we accept your offer and we are pleased that we found an agreement.We are looking forward to a successful cooperation.Best regardsMarian Husar</t>
  </si>
  <si>
    <t xml:space="preserve">Dear Ms Husar,I'm here to represent the Mihalits AG and its interests. Last month our companies made a first and successful step towards a sustainable and profitable joint venture. Since we so far only outlined the general points of our cooperation there is still much to discus.I spoke to our managers and we worked on a first detailed proposal and Iam entitledto handle all the future negotiations. Since we are willing to share our revolutionary Blue Star technologie in which we already had to invest a significant amount of time and resources we think a split of 80 -20 for the revenus is appropriate. Further and since it's an immense risk for us to share such technologie, I think You will understand our need to control the spreading of our technologie. Therefor a Secrecy Clause and a number of 4 seats on the directors board are necessary for us to manage the risk.Last but not least we propose the Court of Jurisdiction to be neutral soil in Germany. With a first duration of 5 years both parties can observe the development of the next years and still be able to react to later changes in our business environment.I think these conditions and our cooperation is in the best interest of both our companies. Your Sincerely Kim Koller</t>
  </si>
  <si>
    <t xml:space="preserve">Dear Mrs Koller,Thank you very much for your message and the suggestion of your management.We are really excited from the revolutionary Blue-Star Technology and very proud to cooperatewith with a globally known aircraft producer such as Mihalits AG.As you certainly know is our Joint Venture under some really risky conditions for our side. There are a couple of European competitors which are already reached the point of series production of newly developed combustion chambers with lower kerosene consumption and lower CO2 emissions than current engine.Untill now a clear value cannot be assigned for us because you have not shown us exactly what yournew engine will look like.For these and other reasonswe can not accept your conditions in that way.On our side, we will have to build three new plants as well as we have to spend a lot of money for the product costs and theR&amp;D. There are a few more costs that we will not go in detail yet. If the engine will not work, we have to bear the full financial risk. We think a split of 70 - 30 for the revenue is a good deal for both sides.As well we have to shoulder the main burden of the final development of the engine. But not just in money even in human ressources. We are kindly ask if its possible for you to sent some key engineers to the joint venture product plants to support us.Furthermore forea Ukrainian company, its more easy to work with the local authorities and local partners than a foreign firm who may suffer from its alien status.As these local authorities will exert considerable influence over our joint cooperation, it would be advantageous for you toleave communicating with them to us. Therefore we would suggest that a number of four seats in the board of management are necessary for us to reach the best result for both sides.Moreover we can understand your concernsreagarding the secret clause but should we not be equal partner in this cooperation? A good cooperation starts for us with a reliance of trust. In our consider is the secret clause is just aunsightly formality and should not be in the contract.In the last point we are agree with Germany as a neutral place for the Court of Jurisdiction. Also we aredisagree with the 5 year duration of our contract. Our proposal would be a 7 year contract with a option of 5 more years. We want to have a long term realtionship to strengthen the partnership.I am looking forward for our great cooperationand your answer.Your SincerelyMs Husar</t>
  </si>
  <si>
    <t xml:space="preserve">Dear Mrs Husar,I can understand your concerns, so let me further explain our motivation Regarding the risk of other european competitors I can ensure you that our technology is a whole new approach on reducing CO2 emissions. It exceeds everything currently available on the market. Also since we are planning for production to be your contribution, we will have a major advantage over the european competitors. The costs of production will be will be lower and the performance and efficiency of our engine will be much better.Now since the technology is so valuable it must be protected. That is why a secrecy clause is absolutely necessary and in the best interest of our partnership. It also shouldn't interfere any future business since sharing the technology with a third party would only result in a But as you already mentioned our goal is an equal partnership that is why we propose a revenue share of 50/50. This should cover your investments and still be highly profitable. The investments you now have to make into infrastructure will not just benefit our cooperation, but also the entire rest of your business. To lower the costs for R&amp;D we will send you some of our key experts in Blue Star technology to support the final development and transfer some knowledge. Regarding the board of directors seats we must insist on a least 3 seats. The first goal of our partnership is to compete with european aircraft manufacturers. Therefor it is in our best interest to have a board with major experience in european business. For some potential future expansion towards the eastern market we would like your two seats to handle the eastern communication and negotiation. A contract duration of 7 years with a option of 5 more years sound reasonable for us and we agree on it.I am looking forward for our great cooperation and your answer.Your Sincerely Mrs Koller</t>
  </si>
  <si>
    <t xml:space="preserve">Dear Mrs Koller,Thank you very much for your fast answer.Your offer is going in the right direction right now. But we have still concerns about some points.This morning i had a meeting with our controlling department. We had an comparisonabout the future cashflows of the product and the money we have to spent for it. For us it is just possible towrite black numbers with a revenue share of 75-25. I hope that we will find a way togehter to find a solution in that point.We really appreciate your help so sent us some experts to support the final development.Regarding the board of management we can go for a compromise. We can remove the secret clause in the contract, but we need full tansparence and insight in the papers for the technology. We are not going to share it with a third party, but we need the informations to work rational. Furthermore we want togo for a minimum of 3 seats in the board of management for us.I am looking forward for our great cooperation and your answer.Your Sincerely,Mr Husar</t>
  </si>
  <si>
    <t xml:space="preserve">Dear Mrs Husar,This is my last offer. We are running out of time. Take it or leave it.Yours sincerelyKim Koller</t>
  </si>
  <si>
    <t xml:space="preserve">Dear Mrs Koller,Thank you for your message. Your offer and your way of communticating suprises me. I amhaven&amp;acute;t heard from you since 2 days. And now shortly before the deadline you present me this offer without any reason behind. To be honest i am used to handle negotitation in a different way and i am missing a litte bit the respect from your side. Nevertheless i am willing to bring it to a good end for both of us. Therefore i am offering you this. I think this is an offer with both of us can live. I hope you can see it in the same way.I am looking forward for your answer,Yours sincerelyMr Husar</t>
  </si>
  <si>
    <t xml:space="preserve">Dear Mrs Husar,I hereby inform you that we decided to keep looking for other partners more fit for a cooperation with us.I thank you for your time and whish you and your company best luck for the future.Yours sincerelyKim Koller</t>
  </si>
  <si>
    <t xml:space="preserve">Dear Marian Husar,Here is my first offer on our Joint Venture!Best regards,Kim Koller</t>
  </si>
  <si>
    <t xml:space="preserve">Dear Kim Koller,first of all i want to thank you for your offer. Unfortunatelly your offer is completely out of what is possible for us. So I would kindly give you a counteroffer.To the point Duration of Contract I think it is better of both of us if the contract is as long as possible cause we will both earn more money. I think we could also think about a contract which isn&amp;acute;t that long but has a opportunity to extend the contract for another 5 years.To the point Secrecy Clause: As I got the information you want us to build your engine but don&amp;acute;t want to show us how it is invented. I think in a partnership where both parties are even you should share this kind of secrets with your partner.And to the last point: I think it is not worth to have your Court of Jurisdiction in a country your company doesn&amp;acute;t produce your product. But I think we can still negotiate about this.Best regards,Marian Husar</t>
  </si>
  <si>
    <t xml:space="preserve">Dear Marian Husar,Your counteroffer is nowhere near to be agreeable.Since we will invest 75% for this project we also expect to get 75% of the future revenues at least.On the same term I can offer you 2 members in the director's board so we will keep the majority which is only fair in our opinion.The secrecy clause is non negotiable. This is our product and we want to keep control of it. Regardless, you will get all the information to build it.For the duration of contract, I can go up to 9 years and of course we will agree on the opportunity to extend the contract in the future.As for the court of jurisdiction,I think that Austria is a reliable and safe country where all parties can expect the same jurisdiction. What I can offer you else, is to choose Germany as a third party country.Best regards,Kim Koller</t>
  </si>
  <si>
    <t xml:space="preserve">Dear Kim Koller,thank you for your counteroffer. Unfortunatelly it is still not possible to us to agree on it in any point. Thats why I send you this Counteroffer.I can understand your point with your development costs. But I also know that your engine is not ready to build yet and we will also have high R&amp;D costs to bring it to a state where it can be produced which is still a high risk for us because no one knows if your engine will be accepted. Also you want us to build 3 new plants where only this engine should be produced-this costs also a lot of money. Also you haven&amp;acute;t provided any technical information yet so we cannot even estimate the production costs. A lucidly point from your side is that we should install a new security software and i guess you know how expensive this is. And as a last point and as a debonair act we will invest in our local transportation and electricity infrastructure to make sure that the engines will have a save travel and that the production will be without any interruptions.The problem with more than 2 members from Mihalits on the Directos Board is that they will not be accepted by our local authorities and partners which will have a higher influence on our joint cooperation. If there are more than 2 Mihalits Directors the new company wouldn&amp;acute;t count as a Ukraine one so there might be problems with the local goverment about the donations for the infrastructure.To the point Duration of Contract: I think we can manage it to agree on a 10 years contract with a possibility to extend. 9 years are too short and the risk is too high for us.What we really worry about is your adjustment to the secrecy clause. We really not feel taken as a partner with this. I mean we should work in the same company but you do not want to tell the half of your employees how to produce this engine. This really feels like you dont trust us.As I got the feedback it is possible to have the Court of Jurisdiction in Germany although it would be better to have it in Ukraine.Best regards,Marian Husar</t>
  </si>
  <si>
    <t xml:space="preserve">Dear Marian Husar,thank you for your reply. I carefully read your offer and come to you with another offer.Considering the security systems and the infrastructure: these issues were resolved before this negotiation so I don't take them into account for this negotiation. Besides, a better security system and infrastructure is more for your own benefit than mine. This way you get closer to european standards and more european companies will be interested in doing business with you. You might see all this as expenses but I can assure you, you will profit from all this in the long term.AsI did already most of the R&amp;D, I can make a reliable estimate on how much R&amp;D is still to do and at what cost. There is only a small part left. Basically all your risk in this venture is the R&amp;D that is left to do. Anyway, I am ready to lower my share of future revenue for your benefit. I think a split of 60:40 is more than fair considering all the work I've put in already.To the point of the members in the directors board. I insist on having 3 members in the board and not any less. Any donations which might be affected by this,I will cover myself.For the contract duration I can come towards you, with 10 years. This duration wasn't nowhere near my desired time. I hope you understand, I do this only for you.I already told you in my last offer that the secrecy clause is not negotiable. I feel very irritated that you still tried it. Many companies produce products without having all the details for it. Example CocaCola produces its coke in many places without exposing their recipe.For my last words, I wanted to tell you that I look for a partner who really believes in this new innovative product. I am very confident that this new engine will change everything and take us into a new era of aviation. Take this chance to disrupt the airplane market and be the leaders in airplane construction.Best regards,Kim Koller</t>
  </si>
  <si>
    <t xml:space="preserve">Dear Kim Koller,thank you for your counteroffer. We are happy that this negotiation starts to get to a point where this joint venture is acceptable for us. Anyway I need to tell you that we need to hurry up with our negotioatios cause the time I got is running out.About your calculation for the costs and risks for us: As you haven&amp;acute;t told us anything about the technical informations or the production way it is not calculable how much it costs to produce this engine which increase our risks. Also we build plats we normaly wouldn&amp;acute;t build and even if you trust in your product and that it will change a lot there are till many other companies which also develop this kind of engine.Also about the members on directors board I told you my worries about it and I need to tell you one more time that this will not only disturb the local government but also the local partners we are adicted to. I trust in you that you have thought about that carefully but I hope you can understand that this also increases our risk in this joint venture.Thank you for your approach with the duration of contract. Anyway this is good for both of us and we will both benefit from this.About your worries with the secrecy clause: We are really sad about your attitude in this point. We really not feel taken as a partner which is taken even. Your example with Coca Cola shows this clearly: It is right that Coca Cola is not sharing there secret recipe with every company they work together. But these companies are more than a production plant for Coca Cola than a partner and they are definitly not even! If Coca Cola is in a joint venture with a even partner like for example Nestl&amp;eacute; they don&amp;acute;t act like you try to do. They are working together with them and not let them work for them.Anyway as you said that a secrecy clause is not negotiable I think you can understand that this also increases our risk and our calculated costs. Thats why i need to insist to a split of the revenues to 35:65 so that you get 35% of it. We really trust in your product and we really hope that it will be accepted on the market, also for the environment but the risks and our costs are very high for this. Anyway there is no doubt that you will still earn a lot of money with it and also get really famous and reliable as a engine constructor.I really hope that this counteroffer is more in your mind and that it is acceptable for you!Best regards,Marian Husar</t>
  </si>
  <si>
    <t xml:space="preserve">Dear Marian Husar,Thank you for negotiating, I am happy that we can both agree on these conditions and I am sure we will do great work together in the future.Wish you all the best,Kim Koller</t>
  </si>
  <si>
    <t xml:space="preserve">Dear Marian,The value of the finished technology is estimated to be 90Mio€. We're going to invest precisely 76.5Mio€. You said that you're going to invest around 40Mio€. You want "trust", we're going to trust you on those numbers even though our experts are saying it's more 20 than 40 Mio€.We also know that the new software security that you're going to install cost between 10 and 15Mio€. You can, a second time, argue about the numbers if you want. Surprise me.All this bring us to the point that, in the worst case scenario, you're going to invest less than we are. Therefore, I see no reason for us to allow you to have a greater share.You might think I'm not being cooperative, you would be suprised how much I'm giving away right now... I'm, again, making a sacrifice by reducing a little bit our share with this new offer.Regarding the secrecy clause, you could give us 100%-0% of the future revenue, we would still not accept it if the clause is not signed. The reason is simple : if we lose control over our technology, we might be out of the business forever. There is no deal without this clause being signed. Not negociable.Br,Kim Koller__________P.S. : I'm sorry. I didn't know. This is really not practical. ^^'</t>
  </si>
  <si>
    <t xml:space="preserve">Dear Kim,I think there is a misunderstanding these 40 million are just our R&amp;D, production costs and to build three new plants cost these together was 40 million. There will be also more costs for the install new security software. Our finance department told me that we get higher costs up to 60 million and we can&amp;acute;t estimated the costs for the technic we don&amp;acute;t get the technical details from you.So they would have to think something realistic and with 42 % we do not have a real profit we want 60%.I'm really very accommodating on most points. We do not need to sign a clause if we do not get our share of revenue. So I really ask you to think again about the point and I'm ready to go down to 58% (for us) and to give you 5 members.I can not do anything more. I have been so generous and give you 5 Members and we would accept a secret clause. We are also accepting the court of jurisdiction in Germany although you want to work with a Ukrainian company. However, until now you only agreed to the duration of the contract otherwise I did not get a fair offer from them. So I would hope that they agree with you&amp;acute;re 42%.We should slowly come to a decision I can not offer them, unfortunately. I would, of course, look forward to working with you, but only if the points stay. If they agree with your share of 42% we could agree.Either you agree or there is no contract.Br,Marian</t>
  </si>
  <si>
    <t xml:space="preserve">Dear Marian,This will be a No.My superiors told to not to accept more than 9 years for the contract (they want 5). Now I'm about to accept 12 years !They told me to get the court of jurisdiction in Austria. I gave away that too because I knew you would accept Germany. (should have tried more to convince you...)They also told me not to accept less than 50% for the share revenue. I cannot give away everything.Furthemore, we do not know precisely how high our revenue will be. Imagine it's just a million of €. Getting 20% or 80% won't change the fact that we would both bankrupt...I'm exagerating. We're definitely not going to get a million out of this but much more because of this new technology that will change the world.My point is : since the beginning I knew when you were saying "with [insert percentage &amp;lt; 50] % we do not have a real profit" that it's not true, it's bullsh*t. Excuse the expression. There is no proof, only speculation on how much we will get. The only thing that matters is the initial investment. And the numbers you're inventing won't change the reality : Mihalitsis will be investing more than Metallurg Technologies. But I'm feeling good today and I will go down to 50%. This is my limit.Br,Kim Koller</t>
  </si>
  <si>
    <t xml:space="preserve">Dear Koller,I'm sorry but it looks like we can&amp;acute;t come to an agreement, with that 50 % of the share of future revenue I have only a 10% profit even if you don&amp;acute;t want to believe. It as you said we don&amp;acute;t know how much we will win. We have no advantages at this cooperation. Of course, we have also variable costs we would have to cover with the 10%.So it is said, that I don&amp;acute;t even have a 10% profit share I can&amp;acute;t sign a contract for 50%.My superiors have also told me that I should have my court of jurisdiction in Ukraine. I should have 5 members , but since you came to meet me for the duration of the contract I have not discussed this point further.Since I initially thought that they were willing to cooperate, which in retrospect did not prove to be correct.I would only accept the 50% share of future revenue on one condition if we did not sign a secret clause or you accept my last offer which is still valid. (42% for Mihalits share of future revenue)It is up to you now.Otherwise, unfortunately, we have to find a new company that comes into question for us and accepts our points.I would have wished for a cooperation from you, that you would not only think of your advantages.In a collaboration, both companies should benefit, which can not be shown in your offers.Br,Marian</t>
  </si>
  <si>
    <t xml:space="preserve">Dear Marian,It seems that you are able to accept 50-50. You would, according to you, "only get 10% profit" with this situation. The secrecy clause has nothing to do with that, it doesn't affect the share.There is one thing you didn't ask me at any point of this negotiation : how much profit would I get with any of the % you proposed ? If I accept your 42%, will I have any profit ? Will it cover my 70Mio€+ investment ? Imagine if I had accepted your initial 20% ? It doesn't matter now.Your first move with the 80% for Metallurg Technologies was clever because reducing it a lot won't seem acceptable. ^^You seem to think that I'm the one not trying to be cooperative, the one being manipulative... I'm not.45% - 55% in your favor, what about it ?I think it's pretty damn good and quite close to the 42-58.If you want 42-58, we want something in exchange like the court of jurisdiction in Austria (this will reduce our cost in anything related to justice in case of a problem).Br,Kim Koller---P.S. : If this offer is accepted, I just want you to know that I appreciated our negotiation. :)</t>
  </si>
  <si>
    <t xml:space="preserve">Dear Koller,Thank you for your last offer.I am pleased that we have come to an agreement after a long discussion and can tell you that we are ready to sign the deal.I think the distribution of the negotiations is now fair for both sides.We are ready to complete all details regarding future plans.Thanks again for your time and effort.In this cooperation, both companies will profit. I am glad that we can work together.Best regardsMarian HusarPS: It was a pleasure to negotiate with you. :)</t>
  </si>
  <si>
    <t xml:space="preserve">Dear Marian Husar,Thank you for the clarification of your preferences, it has some very interesting points. Let me apologize for sending the initial mail from the wrong address. Before getting into the depth of discussing further numbers, decisions, let me send you my initial offer with some generous changes in the favour of Metallurgfor the record of our negotiations.  I recommend you to do the same, Yours Sincerely,Mr. Kim Koller</t>
  </si>
  <si>
    <t xml:space="preserve">Dear Mr. Kim Koller,I would like to thank you for understanding Metallburg Technologies' situation and I hope you did not mind. I will send you the revised offer, albeit generous in the favour of Mihalits AG for the record of our negotiations.Yours Sincerely,Ms. Marian Husar</t>
  </si>
  <si>
    <t xml:space="preserve">Dear Marian Husar,Thank you for your counter offer. As I see our preferences are getting closer to each other and I am really happy about that. Although there are some questionable parts in your offer which we could not accept, because it would risk the future of the project, and Mihalits AG`s existence in the future. One of our main problem with your offer is the share of profit, because as our financial department calculated we provide the 80% project`s capital and you even taking into consideration the investments to the infrastructure and the additional plants only providing the 20%. We know that investments like that are only return their value if they used on long term, hence we could extend the time-span of our co-operation with you to reduce your risk. Therefore taking into account your long-term investment and preferable profit share, we can offer you the 25% of the profit (please consider that besides that every cost of yours are covered and it is a plus)The other two problems are the court of jurisdiction and the secrecy clause. As I mentioned the presence of a secrecy clause is not negotiable, because the absence of would threat our cooperation. About the court of juridistiction, we would recommend Germany as a 3rd country to avoid tensions. It is perfect for the future sale operations because of EU legal import-export legislations. Thank you for your understatement, I hope we will settle a agreement which is beneficial to all of us.  Your SincerelyKim Koller</t>
  </si>
  <si>
    <t xml:space="preserve">Dear Mr. Kim Koller,I am glad you liked my counter offer and know I am confident that we will come to an agreement. To ensure we reach a decision that is mutually beneficial to both of us, I have made my final offer.The main problem for both of us is how to share the profit. I can truly understand your situation, but as neither Mihalits AG nor Metallburg Technologies want to experience a loss, we will agree to a deal that is profitable for us both as per my offer.Now, to give some context behind my offer let me explain the current circumstances of Metalburg Technologies. Our main obstacle is that we are unable to give you all our investments, which is paid by ourselves and as Mihalits AG have not shown us what the engine will look like.As you may already be aware, this is my breakdown of the total costs. The first investments are the three new plants, whose costs are estimated to be at least €24Million. There are also costs for R&amp;D of around €7,2Million and production costs of about €10Million. In addition to these costs, Metallburg Technologies has already agreed to install new security software and pay for upgrading the transportation and electricity infrastructure in the region.My company is ready to invest in the new engine, given we agree to the correct terms. In addition, there is a risk that the new engine will not be successful at all or there will be delays, which again will increase costs. Nevertheless, Metallburg Technologies wants to help Mihalits AG to regain its old reputation.There is no doubt, that your company will benefit from the joint venture. Our goal is to improve our business. If we consistently share the profit, both companies will reap the benefits. My offer is to divide the profit evenly, so both have a generous 50% of the profit. As far as the court of jurisdiction is concerned, it is difficult to understand why the Ukrainian law is out of the question for Mihalits AG. However, for your ease, we will take over Germany as the third country.As I mentioned in my last e-mail, with regards to the duration of the contract, the first few years after market entry is the most difficult time for innovation. The new product must be accepted by potential customers. After this initial period, the joint venture will make real profits. As it is virtually impossible to guarantee the success of the Blue Star engine, our level of investment is directly linked to how long we work together. I can promise you, that we will be comfortable with an eleven-year partnership.Another issue is the number of directors of each company. Since we try to be successful, we have to pay attention to our competitors. As an Ukrainian company, it could be easier for us to communicate with local companies. Metallburg Technologies can do more to promote our innovations and keep an eye on the market. Therefore, the more Ukrainian partners are on board, the better it would be for innovation. Nevertheless, my company is ready to reduce to three members, although this could lead to losses. Finally, the secrecy clause, in my opinion, is very ambiguous. I appreciate that you have someconcerns, however, the joint venture will fail, if you have a second thought about us. There will, therefore, need to be an element of trust from both parties and it seems, that Mihalits AG is trying to take advantage of Metallburg Technologies. I can only repeat, what I mentioned last time. My company is feeling offended by this clause, because it seems, that it shows the lack of trust your company has in us. We can not work properly and well enough, unless we have the important asset, that you have. I can guarantee you, we will not use your faith.This was my counteroffer. Thank you for your time and I hope that we reach a satisfactory agreement soon.Your Sincerely Ms. Marian Husar</t>
  </si>
  <si>
    <t xml:space="preserve">Dear Marian Husar,Thank you for the detailed description of the situation of Metallrug. I think dividing the share of future dividends equally is beneficial for both sides. Although we will take into consideration the importance of the duration of our agreement. I have been talked with the CEO of ours to resolve this issue, therefore we can extend it from 11 years to 12 years, in exchange for the initial 4 seats at the board.On the other points we do not have furthernotes on the other points of our agreement.Looking forward hearing from you as soon as possible.Sincerely,Kim Koller</t>
  </si>
  <si>
    <t xml:space="preserve">Dear Mr. Koller,Thank you for your email and for reconsidering your offer. Unfortunately, I am struggling with the terms. I propose the below and if you accept, only then will I speak to Mr. Yarmalenko.My concern is regarding the secrecy clause and the directors on board. We may be able to reduce our sets on board from 4 to 3 and are also ready to reduce the duration from eleven-year partnership to ten-year partnership with an option to extend it for another two depending on a satisfactory relationship from both parties. For this, the secrecy clause must be removed. Metallburg Technologies cannot make any exception. Unfortunately, there are no further suggestions.You can certainly talk to your CEO about my revised offer. I am looking forward to talking to you again.Your SincerelyMs. Marian Husar</t>
  </si>
  <si>
    <t xml:space="preserve">Dear Marian Husar,I fear our point of views are started to move away further from each others with your last offer, therefore our future co-operation is in danger. Speaking in the name of Mihalits AG we have other options to get through our "difficulties" but affraid that Metallurg has no other option to collaborate with a western European firm, hencewe at Metallurg have worked out our last offer. We have taken into consideration yourpreferences as well.Thank your for your understatement, and hopeyou chose wisely.From our side we have no additional mark.Sincerely,Kim Koller</t>
  </si>
  <si>
    <t xml:space="preserve">Dear Ms. Marian Husar,You should understand that the we can not start the cooperaton without protecting our intellectual property. We have spent nearly 80 million EUR to develop this technology wich is much more compared to your contributionin the whole project. Therefore without protecting our precious immaterial capital we can not agree.Could you be so king to enlighten me about the reasonwhy Metallurg wants us to be voulnerable and lost all ourthe technological property of ours?I am sending an additional offer, but it is the final one unfortunately. We could not afford any worse for us than the current one, please understand. If you are not able to accept it Mihalits AG have to utilize its other opportunities.Sincerely,Mr. Kim Koller</t>
  </si>
  <si>
    <t xml:space="preserve">Dear Mr. Koller,Thank you for the detailed explanation of the secrecy clause. Now I can truly understand why the clause is so important to you, without us feeling insulted or slighted. That is why I talked to Mr. Yarmolenko about your last offer.On behalf of Metallurg Technologies, I am pleased to inform you that we have reached an agreement. Letting this joint venture fail after we have come this far would be a pity. We believe, that such a large joint venture can only survive and rise to the top if both parties take the concerns of others seriously.Metallurg Technologies is ready to start the process with Mihalits AG. Please inform me about the next steps, so that we can focus on the Blue Star. If you need information from us, please let us know.Looking forward to working with you.SincerelyMs. Marian Husar</t>
  </si>
  <si>
    <t xml:space="preserve">Dear Ms Husar,I hope you are well. I am writing to you on behalf of the planned joint venture of our companies. The deadline is looming ahead, so I'll come straight to the point if you don't mind.A lot of points have already been discussed, but some things still need to be finalized.Thank you for installing new security software. This is very important for us and will also help with the secrecy clause we ask you to sign. As the Blue Star technology is very important for the joint venture, it is important to us that you do not share this technology with any third party. To ensure this, we want to sign a secrecy clause.The next thing is the Court of Juristdiction. Of course there should be no need of such a thing, but both of us need some sort of legal option (management would not allow anything else). Corporate law in the Ukraine is rather new, Austrian courts have a lot of experience. But to not favor anybody, we would suggest to have a neutral court of jurisdiction in GermanyRegarding the duration of the contract, we are at aiming at least for a 5 year cooperation. In these five years the new engine should be ready for production and already be established in our first products.The last two points would be the share of future revenue and the number of directors from our company in the board. As we are investing a lot into this project, we think an 80-20 revenue split is appropriate. We would also like to bring four experienced directors to the board, but are happy to hear suggestions from your side.Hope to hear from you soon!Best regardsKim Koller</t>
  </si>
  <si>
    <t xml:space="preserve">Dear Ms Koller,thank you for contacting me. I&amp;acute;m glad to see that the cooperation is going well.We understand that the Blue Star technology needs secrecy, but we need to define the clause exactly. We are willing to sign the clause and handle the technology very carefully if we have complete transparency in the Blue Star technology.After the high investments in power grid expansion, R &amp; D and installing new security softwares, we need to make sure that we get 80% of future revenue to cover our costs. Your current offer is unacceptable for us. You must be aware that you will still earn a lot of money through this cooperation.As a ukrainian company we prefer the Court of Juristdiction in Ukraine. Nevertheless, we would be willing to compromise on Germany, if you agree in the revenue sharing.In general, the toughest time for an innovation is in the first years after it market entry. The new product has to be accepted by potential customers and mature via practical use. Even though we expect the Blue Star engine to be a success, we cannot be absolutely sure about it. The first years of this cooperation will be the riskiest. Therefore, we aim a long contract period of 12 years.It would be even better to have three directors from Metallurg Technologies on the board. It is much easier for a ukrainian company to work with the local authorities and local partners than a foreign firm. Therefore we prefer only two directors from Mihalits.Best regardsMarian Husar</t>
  </si>
  <si>
    <t xml:space="preserve">Dear Ms Husar,thank you for your message.Of course the clause will be defined exactly. We promise you fulltransparency.As we are bringing in the technology to this joint venture we alsoneed to get enough revenue out of it to support future endeavours. We still would like to keep the court of jurisdiction in Germany.Of course the earliest years are the riskiest. We expect to be successfull within 5 years. But as we believe in a good cooperation, we would be willing to extend this to 8 years.We still would like to keep three directors on board. We believe that two of your experts would excellently complement ours.Please find our updated offer attached.Best regardsKim Koller</t>
  </si>
  <si>
    <t xml:space="preserve">Dear Ms Koller,we have to make sure that our costs are covered and the joint venture is only efficient if you get 30% of the revenues. If this is not the case, we can no longer pursue the joint venture for financial reasons.We accept the compromise that the Court of Jurisdiction is located in Germany and hope you accept our share of revenue.If the contract period is exactly 11 years, which we need for risk minimization, we accept your offer from 3 directors.I hope you see our willingness to compromise and accept our counteroffer.Best regardsMarian Husar</t>
  </si>
  <si>
    <t xml:space="preserve">Dear Ms Husar,we understand that you made a lot of investments. We did too and we sure have invested a lot more into bringing this technology to life. We really believe in this technology and need a strong partner who shares our vision. We want to continue to make technology greener and more efficient, therefore we also need the financial resources to do so. We have a great impression of you and your efforts. We would be happy to share the future revenue equally.We think that the duration of contract should be no more than 10 years. It is a long time and after it has passed we are more than happy to evaluate our relationship and continue working with you.Best regardsKim Koller</t>
  </si>
  <si>
    <t xml:space="preserve">Dear Ms Koller,We appreciate your technology and would like to work with you, but we have to consider the financial aspect.We bear the costs of producing the engine and from an economic point of view, it is not possible for us to get less than 60%. We have to be able to finance the fixed costs of production and can not agree to the joint venture without this point.I hope you agree this offer and we are looking forward to the future cooperation.Best regardsMarian Husar</t>
  </si>
  <si>
    <t xml:space="preserve">Dear Ms Husar,after a long talk with management we are happy to accept your offer.We are looking forward to our cooperation.Have a great weekend.Best regardsKim Koller</t>
  </si>
  <si>
    <t xml:space="preserve">Dear Mr. Husar,I approach you now regarding the details of our plans for the joint venture. To proceed with the arrangements we should come to a conclusion about the practicalities regarding the distribution of the profits, board members, the secrecy clause, the duration of the contract and the court of jurisdiction. Starting with the distribution of the profits, I would suggest that we receive 80% of the future profits and you 20%. This is because we bring in the very valuable technology as well as bear most of the risks by our major investments in the joint venture and the technology. About the board members I would be happy with the division 4-1. This would correspond with the share of the profits (and risks and investments) of the shared venture. We also have 4 really capable experts in-house that would suit very well the management positions of our joint venture. They could make sure that the joint venture performs well for the benefit of both of us. Signing a secrecy clause as part of the deal is very important to us. Thats because were now dealing with totally new break-through technology, which really has a huge future potential. The secrecy clause would keep the knowledge of the technology within our shared venture and give both of us advantage on the market in the long run. As the duration of the contract I would start with 5 years. In that time we could see how the partnership works and how the market of the new engine develops. And, of course, if after 5 years everything looks good, we would continue the shared venture. As the court of jurisdiction I would suggest Austria, because we feel that the Austrian body of corporate law is very comprehensive and thus would serve both of us very well. So heres the suggestion from our side to start with. Please let me know what you think as soon as possible.Lets keep in touch!Best regards,Kim Koller</t>
  </si>
  <si>
    <t xml:space="preserve">Dear Mr. Koller,first of all, it is a pleasure to negotiate with a big company like yours. We as Metallurg Technologies have to talk about our Agenda because we are not happy with your offer. But I think we find a compromise. So both sides have a benefit from this joint venture.1. The share of future revenueAbout the distribution of future revenues. Twenty percent is not enough for our Company. We have to bear the whole cost of production and we don't know how high the cost will be. Additionally, we have to build three new plants. If we want to generateprofit we have to get more than your offer.So it is a high-risk project for our company. That's why we make a new offer that we receive 80% and you 20%. It is very important for us that we find a way to handle this.2. The number of directors in boardFirst of all 4 members of yourcompany is too much. We want also represent our company on board of directors. Furthermore, the production and the larger part of management have to handle with Ukraine authorities and partners. So it is better that we have more Ukrainianmembers on board.Our offer is that two director comes from your company. So they can check the quality and be a contact person for us and 3 members of our company to handle the production and the development. It seems to be a fair way to handle this point.3. The duration of the contractThe duration of the contractis an importantpoint for us. 5 Years are too short because of the first years are connected with high investments. Our aim is to get a good relationship with your company to work many years together. So our joint venture generates profits for both companies.Our offer is to get a long contract of 12 years. So we can build a well-trusted relationship to do a good job.4.The secrecy clauseIt would be nice when you tell some details on this clause. Until then our offer will be No to secrecy clause.5. The court of jurisdictionThe joint venture will be in Ukraine with a Ukraine company. Additionally, the production and the sales will be from Ukraine. So it seems to be good when the court is in Ukraine.So here is our response to your offer. Please let me know what you think about our counteroffer.Best regards,Marian Husar</t>
  </si>
  <si>
    <t xml:space="preserve">Dear Mr Husar,Thank you for the clarification! Now it's far more clear to which direction we should go to find common ground. Attached there's a new offer that might be closer to the interests of both of us.Given that for you the duration and the share are most important, we can lower our requirements fromthosesides. However,for us the absolute maximun duration of the contract is 9 years. For the share wecould lower our requirements to 50%, but them we would like to have 3 members in the board.However,from our side, the most important things are, as said, the secrecy clause and the court of jurisdiction.The aim is notto play any tricks orshow misstrust, but it isgood to state this kind of things also in the contract to really make everything clear. It also serves both of us, if we would end up in a problematic situation. Our motivation for the written secrecy clause is that we expect thata major part of ourfuture business lies on this new technology and thus, we want to protect it as much as possible. And about the court of juristiction, we do not have any experience or expertice with the Ukrainian system andwe've heard that it can be sometimes very tricky to deal with legal issues for foreign companies. The Austrianbody of corporate law is very comprehensive and the legal system is proven to be veryeven-handedto all stakeholders. We really hope that you could acceptboth the secrecy clause and the court of jurisdiction.Please let me know what you think of the these and the new offer as soon as possible!Best regards,Kim Koller</t>
  </si>
  <si>
    <t xml:space="preserve">Dear Mr. Koller,it takes time to think about the points. I understand your arguments for the secrecy clause. We as Metallurg Technologies think about that and speak with our departments and come to a decision. We will say Yes to the secrecy clause but then we want that you come really approach us.I trust you. So I know you don'tplay any tricks. The duration is really Important. So I think we can agree on 10 Years. So we can generate some profits after the return of invest.About the share of future revenue, it is not fair that we make a 50/50 share. Because as I said before. We have many costs to bear and change our production plan and build new plants to handle this. Furthermore, we build an infrastructure to have a good transport system. We support the governmentof Ukraine. That's why it is important to get 75 percent and you 25.About the court of jurisdiction. We as Metallurg Technologies and a Ukrainecompany prefer a Ukrainiancourt. It will be nice if we can agree on this point. Furthermore, all the sale and invest process is in Ukraine. So it will be easier to handle if there are problems.If we could agree on this points than i can say yes to 3 members on board. It will be nice to hear as soon as possible from you!Let's keep in Touch!Best regardsMarian Husar</t>
  </si>
  <si>
    <t xml:space="preserve">Dear Mr. Husar,Thank you once again for an counteroffer! Great to hear that you accept the secrecy clause, because it's really important for us and will serve both of us for the clarity in the future.Unfortunately, as said before, from our side the maximum duration for the contract would be 9 years. Because the product is very new and not on the market yet, there's a lot of risks related to it and thus making much longer contracts is also a big risk for all of us. Of course, we're very willing to continue the joint venture after 9 years, if thetechnology seems to perform well on the market.We really appreciate you approaching us on the members in the board. For that we could accept a share of 25% of the profits even though we're bearing high R&amp;D costs of the technology.How about change the court of jurisdiction to Germany? For before mentioned reasons, we really want to avoid the Ukranian court so Germany wouldserve as a neutral country for both of us.I think this offer is very equalso I really hope that you can accept it! We're also running out of time soon so hopefully we can come to a conclusion in a few hours!Best regards,Kim Koller</t>
  </si>
  <si>
    <t xml:space="preserve">Dear Mr. Koller,Thank you, that we meet us in the middle. We will accept your offer.We agree with Germany as a neutral court for our Joint Venture. I hope it will be a good collaboration and we do a good job. It was a nice negotiation with you Mr. Koller. Nice to meet you.I think both sides are happy with the results.Best regardsMarian Husar</t>
  </si>
  <si>
    <t xml:space="preserve">Dear Mr./Mrs. Husar,Thank you very much for your willingness to negotiate our possible cooperation online. I would like to start further negotiations regarding our joint venture as previously agreed. There are some issues that need to be resolved in order to continue, and we at Mihalits AG would like to propose the following:Duration of the joint venture to be 5 years and thedistribution of the future profits of the joint venture to be 85% to Mihalits AG and 15% to Metallurg Technologies. These numbers are based on the profit estimation and the value each party is bringing in to the joint venture, also inclunding the amount of capital/resources both parties are estimated to invest. That is why the profits should also be distributed correspondingly.And regarding the executive control, I propose that on the 5 member Board of Directors 3 members represent Mihalitis AG and 2 for Metallurg Technologies. In addition we would like to add a secrecy clause that prohibits Metallurg Technologies from giving access to this proprietary technology to any third party. It will also prohibit them from using the combustion chamber in any of their other products.Mihalits AG is bringing a lot of valuable resources to the joint venture and that is why we would like to be involved in the operational directions and decisions in the joint venture. What comes to the secrecy clause, it is just a formality to protect our newly developed technology which I'm sure you at Metallurg Technologies understand.And lastly, regarding the court of jurisdiction in case there are any legal problems during the joint venture we would like to discuss all possible law issues in the Austrian court. The Austrian body of corporate law is known to be very comprehensive and has already been proven whereas the corporate law scene in Ukraine is still very new.Looking forward for your response.Best regards,MrsKim Koller</t>
  </si>
  <si>
    <t xml:space="preserve">Good evening Mrs. Koller,first of all, thank you for your first offer. We at Metallurg are pleased to negotiate with you. Although we cant fully acceptyour offer. In the following Id like to expound our point of view and make a counteroffer:As you know for sure, the introduction of a complete new product in the first years is connectedto many risks. Amongstother things, there are financial risks for our company, because we can only estimate the sales and the outcome. Furthermore the developement of the new engine isnt finished, so we dont know the exact value of the new engine just yet.This also means the production cant start immediately and there will be no revenue in the first years. Moreover we dont know when there will be a positive outcome.Therefore wed like to exceed the duration of the contract to at least 12 years.To be honest, I cant comprehend your calculation about the next issue, the future share of revenue.Metallurg will produce the engine for Mihalitis in our plants, therefore we bear all the costs for the production, and moreover we built three new plants. Also we know so little about the new engine that we cant neither estimatethe future costs of production northe outcome. We agree to your proposal ofsending some of Mihalitis engineers to finish the developement and to conduct final tests. Wecant predict how succesful it will be and when it will be finished. All the time your engineers work fortheMetallurg company, we will have the costs of the additional working places and also we will pay for the final tests. As you can see, we invest a lot of money in theproduction of your engine and bear all of the costs of the production and part of the costs of the developement. We cant calculate the exactcosts yet,because you didnt give us any information on the technology we will have to provide. A jointventure on which we lose money isnt an option for us.Therefore we require at least 75% of the future revenue to cover our costs and to gain a profit margin.May I ask why the Mihalitis AG has the need of 3 members on the Board of Directors? Our need of 3 members in the Board of Directors is a logical conclusion because they have to communicate with the local Ukrainian authorities and local partners who accept an Ukrainian board of directors rather than a foreign. So it would bean advantage for all of us, if we would communicate with them instead of foreigners &amp;ndash; like Austrians.In case of the secrecy clause I have to be honest that we understand for sure your need to protect your new developement. But youalso have to understand that such a secrecy clause is a big risk for us if we dont know the exact content. We dont see you as untrustworthy, we only want to be sure that we know every issue in detail before signing a clausewith an importance like this. So would you please send me a detailedsuggestion of the secrecy clause? Thank you in advance.In case of the court of jurisdiction we prefer Ukraine of course becausethis is where we will produce and where all of the business of our joint venture will take place. But we also understand your concerns because the Ukrainianjurisdiction hasnt beenapprovedyet. From our point of view the Austrian jurisdiction is far away and not comfortable for us. In case we cant reach an aggrement on choosing either the Austrian or the Ukrainian jurisdiction, we suggest the German jurisdiction as an alternative. All over the world Germany is prominent for all the big companies, and the German corporate law is as proved as the Austrian corporate law.In hope to reach a well-balanced agreement and looking forward to your answers and your questions.Best regards,Mrs. Husar</t>
  </si>
  <si>
    <t xml:space="preserve">Good afternoon Mrs. Husar,Thank you for the counteroffer, you had some very good points in there, but there are still a few matters I would like to discuss. So here is my corresponding counteroffer:First of all, regarding your concerns about the duration of the contract, I see the risks within the production, but since the new engine is almost finished, we estimate that the biggest challenges in development and production will be overcomed in the first five years, and at latest by then the production will be running smoothly. And in case that something goes wrong in the last steps I think a shorter contract would benefit us both since it doesn't force us to continue the venture if it turns out to be unsuccessful. In addition the shorter time span gives both parties motivation to work efficiently. And naturally when everything goes as planned, we can always extend the contract. So I propose we settle for something in between, in this case 8 years.And what comes to the division of the future revenue, I think that it is unreasonable to divide the revenues the way you proposed, since the production of this engine wouldn't even be possible without the hard work our R&amp;D team has put in to developing this technology. And therefore the total resources and capital we are investing in this joint venture are much more than the costs of the estimated costs of production and building the new plants. I see why you would like to be careful when entering a business deal including new technology, so for the stability and security of the deal I propose that we get 60% of the future revenues, which is already much lower than the first offer I consider a fair compensation.Thirdly the number of members in the Board of Directors from Mihalits should be 3, since the joint venture is based around our technology and we want to be strongly involved in the operational decisions. What comes to communicating with the Ukranian authorities, we can nominate a chief of communications who would be responsible for these tasks, so the Board of Directors can focus on the important strategical and operational decisions within the joint venture. And as you noted, since Metallurg Technologies is local and knows the best ways to operate in Ukraine, you can nominate and select the right person for this job.Thank you for understanding the need of the secrecy clause. Of course our lawyers will make a detailed version of the secrecy clause and send it to you. But the two issues that will be in it would be as mentioned before: prohibiting Metallurg Technologies from giving access to this proprietary technology to any third party and also prohibition of using the combustion engine in any of your other products.Lastly it is great that we can agree on having the court of jurisdiction in Germany, there is no problem on our behalf of choosing Germany instead of Austria since it will be a neutral ground for both parties.I'm pleased to answer any questions you have regarding these suggestions and prehaps we can reach an agreement soon!Best regards,Mrs. Koller</t>
  </si>
  <si>
    <t xml:space="preserve">Good evening Mrs. Koller,thank you for your counteroffer. I'm very confident that we will come to a satisfying agreement.Thank you for your accommodation regarding the duration of the contract. I propose a duration of 10 years with the option to extend it by another 2 years if the joint venture is succesful.As you have mentioned the biggest challenges in developement and production will be overcome in the first five years. Therefore we would prefer twice the time for the duration of our contract.In case of the share of future revenue we perceive the costs you already had to bear. Therefore, we offer you 51 percent of the future revenue, sowe both can cover our expenses and additionally make profit. In favour for this compromise we accept the secrecy clause with your mentioned contents.We at Metallurg care about the succes of this joint venture very much. Thus, we want to ensure that decisions are made with what is best for the joint venture, so it will indeed turn out succesful. Since the decisions will bedetermined by the majority of the directors board, we still support the idea of 2 members by Mihalit and 3 members by Metallurg.Thank you for agreeing to choose Germany as the court of jurisdiction. I am sure, both our companies will be content with this decision.Best regardsMrs. Husar</t>
  </si>
  <si>
    <t xml:space="preserve">Good evening again Mrs. Husar,Thank you for your patience and adjusting your conditions to match closer to ours. I want to let you know that we at Mihalits agree to these terms you requested in the last counteroffer. I think the conditions you presented give out a well balanced and functional basis for the joint venture to be as successful as possible. Naturally the largest issue was in the dividing the future revenue, but since your company is also taking a risk with a product that is still in development I understand that you need to secure the cost structure on your company's behalf also. I am sure that both of our companies will work hard to achieve the success we both desire and make the joint venture as prosperous as we can.Looking forward to entering into the joint venture with Metallurg in the near future. And it was a pleasure negotiating with you Mrs. Husar.Yours Sincerely,Mrs. Koller</t>
  </si>
  <si>
    <t xml:space="preserve">Dear Ms/Mrs Husar,I am Kim Koller and as you may already know I represent Mihalits AG company interests in these negotiations. Now as we know some points of the contract have already been agreed on, but there are still some major important things that need to be finalized. The first thing will be the distribution of the profit and we thing its only fair to split the profit equally and that would be 85% of the revenues to go to our company and 15 % to your, this is way the investment that we have done its much higher than the investment you are required to do and also the stage that the blue star is already in has 85% chance of being successful sot taking these all in consideration we have come up with those numbers for the profit split. When it comes to the board of the directors we think it will be best for us to have 4 members out of five considering that out management already know and has more experience with this new engine. Now one thing that we must agree one is that there needs to be an secrecy clause, because we need to protect out innovation and the thing that we have been working so hard for and I do believe that you can understand our position toward this. This clause should include the fact that you will not have permission to give access to third party of our product and the fact that you will be prohibited to use the combustion chamber on your products, to agree to not use the technology without our express permission. About the court of jurisdiction we would like all the legal issues to be discussed in Austria considering the fact that the Ukraine law for corporates is still new and Austria is known for its very comprehensive low of corporate. But if somehow this is inconvenient for you we can agree to take the legal issues on a more neutral ground like Germany. Last but not least the duration of the con tract we feel is best 5 years for both parties to cover and profit from our investment. Anyway this is our offer I hope that you find it convenient as well. Will be looking forward to hearing from you.best regards,Kim Koller</t>
  </si>
  <si>
    <t xml:space="preserve">Dear Mrs. Koller,thank you for your offer.I would make some adjustments to your offer. First I want pick out as a central theme the Share of Future Renvenue.We have to bearing a big finacial burden by installation of a new security software and an additional purchase of new plants to produce your engines. Costs of production will be the human and material resources. And if I'm informed correctly, your engine still isn't completly ready to sell the first prototype. So we didn't know the shopping behaviors of the costumers, which is a big risk for our production and our companay. So, in view of the financial burden, I would propose to share 30.0 % with the Mihalits AG.Get an insight in your R+D will help us to plan and estimate the follwing costs in case we produce the engines. We need an insight in your developments to plan the costs and create an effective production process. And as partners we should trust each other to save the patent from other competitors. It is also in our interest to support a company like yours with such a sustained product in terms of the climate change. So there is no reason for us to share your development with other competitors.All investements need time to establish in the market also your engine. So I think if the running time of the contract will take more then 5 years, both companies, yours and mine, could have a chance to get more profit. I think this in in our mutual interest. So my suggestion for the running time is 10 years.In my opinion the point "Court of Jurisdiction" is easy resolved. As Mihalits AG wants to set up an joint venture with an ukrainian company the contract also should have subject to the ukrain law. As a company completly operating in Ukraine it is reasonable establish the Court of Jurisdiction in Ukraine.And because of the completly operations from Metallurg Technologies in Ukraine it could be of advantage to have four directors from my company. For an ukrainian company it is much easier to deal with the local authorities then with foreign firms. So in my opinion it is advantageous with 4 persons from the Metallurg Technologies and 1 from the Mihalits AG in the Directors Board.I'm in good spirits to create fair contract conditions.Best regards,Mr. Marian Husar</t>
  </si>
  <si>
    <t xml:space="preserve">Dear Mr/Mrs Husar,I read your counteroffer and I think we need to go through the terms of the contract again, because what you suggested its not at all beneficial for us as a company.On the devision of future revenues you suggested that we take only 20%, but thats unrealistic and we dont benefit from it at all so we can not agree with those terms. As mentioned before, our company has already done a lot of investment in this technology and as it stands now the technology has 85% chance of being successfully and we strongly believe that in the long run, this will be the most promising innovation in airline engine design. We also need to take in consideration that the production costs in Ukraine are much lower than in Austria. Our company has already done some estimations on how much it will cost you the production process, including the new security software installation and the new plants that you need to build to start the process and still the costs that we already invested in this development are much higher compared to the costs that you may have. However because we strongly believe that the profits of this new technology will be very high and the fact that we want all this to be a success for both of our companies we will consider to divide the shares 75% for our company and 25% for Metallurg Technologies.Now about the secrecy clause, you said that u agree with the fact that this proprietary technology needs to be protected but in the other hand you said no to signing a secrecy clause. What you need to understand here is that we have done a lot of investment on this technology and we are very protective of it. This does not mean that we dont trust you, its just common sense to create such a secrecy clause in order for us to protect this knowledge and its a must for us. If you were in our place you would have requested the same thing, so I imagine we have your understanding in this matter.We also dont agree that the court of jurisdiction to fall under Ukrainian law and this is not because we want to do some trick on you, contrary we really want an honest relationship and cooperation with your company. However there is evidence that foreign companies in Ukraine have difficulties demanding their rights and even though our lawyers have experience with the Ukraine law, still if it comes to that we want to avoid unnecessary problems. So since its obvious that you dont want the court of jurisdiction to fall under Austrian law, I think is better to go to a neautral country and that is Germany.About the board members first of all as I mentioned before we are more experienced with this technology development and also we have handled big joint ventures like this in the past we saw fit to have four board members , but since you did not agree with this and in the end we want both parties to be satisfied with this cooperation we are willing to give you two seats in the board of directors.Last we have the contract duration you said that it will be best to last 10 years, but we think that is a lot and not necessary. As I said we do believe in the success of Blue Star and we do think that 5 years is enough for both parties to have satisfactory results. Anywaywe are willing to extend the contract up to 7 years but not more than that.In the end I will say that we want both of our companies to benefit from this cooperation and I hope that our terms are also satisfactory for Metallurg Technologies as well.Best regards,Kim Koller</t>
  </si>
  <si>
    <t xml:space="preserve">Dear Mrs. Koller,thank you for your counteroffer.First i would be pleased, if you read my offer correctly. My first offer includes 30% share of Future Revenue, not 20%.Never the less, i would share 40% with your company. Only a share of 40% of revenues would allow us to cover our fix costs of production. Moreover, we have also agreed to pay 20% of the costs for upgrading the transportation and electricity infrastructure in the region, with the regional government. This is the only way to ensure a continously way of production and delivery, which is in both interest. I also don't think that the production is lower in Ukraine. In case of salary you might be right, but if we want high qualitiy engines we also need high qualtity material to produce the engines. And while we have running costs next years, i don't know if you had also running costs. Because large part of your delevopment is already completed if i understand you right.Our last estimates show us, that costs of productions are much higher in the following years then costs of R+D. So you can see the asymetric incomplete informations. Thats the point why we think, that the secrecy clause is a barrier for our process of production. I don't understand the reason why you, as our partner, want to protect your knowledge from us. You want us to pay for the development of the engine and its production, but at the same time you do not want to share the most important asset you have, which is key to the success of the project. In our view, this is not a question of economic terms but of treating each other with the appropriate respect that is needed to work together.In terms of directors in board we would suggest 2 members of your company. You have detailled knowledge about the development but in the following years large part is the production and the marketing of the engine. So here we need more experiences from our company. To decide marketing strategies we need professenial knowlegde in sales. This is our strength we use to increase the profit.In your second offer you write that "we strongly believe that in the long run, this will be the most promising innovation in airline engine design". This asks me the question why you only want the duration of contract for 7 years.In general, the toughest time for an innovation is in the first years after its market entry. The new product has to be accepted by potential customers and mature via practical use. Even though we expect the Blue Star engine to be a success, we cannot be absolutely sure about it. The first years of this cooperation will be the riskiest, but afterwards the joint venture will start making real profits. Consequently, we want to establish a long lasting relationship with Mihalits AG. In this case I suggest 9 years duration of Contract.Concerning the Court of Jurisdiction we agreed with Germany as a neutral country. I think this is a fair deal.Best regardsMr. Marian Husar</t>
  </si>
  <si>
    <t xml:space="preserve">Dear Mrs Husar,First of all I want to apologize for the mistake I made about future revenue share, it was a honest mistake so I am sorry for that.I am glad that you agreed the court of jurisdiction to fall under Germany. Also about the board members we are ok with only two members, because we dont want this issue to be a deal breaker for our cooperation.However we cannot agree on only 40% of future revenues, because its not enough to cover the investment that we already have done. In the other hand we have taken into consideration the fact that you will have to pay 20% of the infrastructure costs and we do believe that this is a valid point form your part and this is why we are willing to increase your share of the future revenues to 35%, which leaves our company with only 65% of the shares. But you have to understand that we cannot go lower than 65%, because then we will not be able to cover our costs of investments, which will make this whole deal not beneficial for us.About the secrecy clause. First I would like to correct you when you say that you dont understand why we dont want to share this knowledge with you, because thats not true, we are already sharing this knowledge with your company with this deal that we are making. But the secrecy clause its just a way to ensure us that you will not misuse our trust. It will prevent you from using our technology without a permission from us. So I dont understand why you insist on not doing this secrecy clause when you have mentioned before that you dont plan on sharing or using this technology for your benefits. I also want to add that we do regard your company with respect, because if we didnt we would not have come to your company with this joint venture that we want to establish and the secrecy clause has nothing to do with this , because its just a way to ensure that you dont misuse our trust.For the duration of the contract we insist on 7 because we believe that the first 4 years will be the riskiest, but after we overcome these we will see real profits and we think that 3 years are enough for both of us to have made enough profits to cover all our costs and more.Best regards,Kim Koller</t>
  </si>
  <si>
    <t xml:space="preserve">Dear Mrs. Koller,I'm happy that we agree in point of Court of Jurisdiction and the Directors in Board.In terms of the secrecy clause I understand your argumentation now, so we will accept this also.But in return we want to extend the duration auf the contract until 10 years.We also want to make a last offer in terms of the share of future revenue. We want to halve the future revenue.You had big investments last years and we will have large costs in the following years of production. So it might be a fair deal to set the future revenue at 50 percent.Please think about my last offer and i hope we will find a fair deal for our cooperation.Best regardsMr. Marian Husar</t>
  </si>
  <si>
    <t xml:space="preserve">Dear Mr Husar,I really appreciate your understanding on why we need that secrecy clause and your agreement in regard to that.Now about the revenues share, I am sorry but I really cannot go below 60%, because if I go any lower I would not benefit from this joint venture and I hope you understand this. But in the other hand I am willing to extend the duration of the contract to 9 years and this is my last offer.I really hope you understand and consider this as a fair deal. When we decide on this joint venture with your company we wanted both our companies to benefit from it and to create a future relationship that is based on trust and mutual respect and we think that these terms are balanced and fair so that we both get something from this cooperation. So I hope your company accepts my final offer.best regards,Kim Koller</t>
  </si>
  <si>
    <t xml:space="preserve">Dear Mrs. Koller,as I see we are on a good way for a fair deal.But in terms of the future revenue i would suggest 55% for your company and the duration of contract i would suggest 10 years. The duration of the cotnract will save your profit for long years so i think that 55% share of future revenue for the Mihalits company is reasonable.This is the fairest compromise i could do. I hope you will understand my financial reasons in terms of future revenue.Best regardsMr. Harian Hussar</t>
  </si>
  <si>
    <t xml:space="preserve">Dear Mr Husar,The only way I could agree for my share of future revenue to be 55% it would be if you accept the duration of the contract to be for 7 years . Because as I said 60 percent is the lowest I could go that is convenient for my company. But if you accept 7 years for the contract duration then I somehow I can work with only 55% of the shares. If you cannot accept this, then my previous offer still stands.I hope you see fit to do this compromise with the duration of the contract, in order for me to accept 55%.Best regards,Kim Koller</t>
  </si>
  <si>
    <t xml:space="preserve">Dear Mrs. Koller,i regret to inform you, we can not sign the contract. In three points we agree with each other, but in point of share of future revenue and duration of contract we have two different ways of thinking.After todays stand we cann't see an agreement for a cooperation. Maybe it might give another oppertunity in the future.We would like to say thank you for the constructive negotiation and in this sense we remain withbest regardsMr. Marian Husar</t>
  </si>
  <si>
    <t xml:space="preserve">Hello Ms. Husar,Let me first tell you that I am very excited to negotiate this deal for our two companies with you. It is my conviction that should we succeed to establish a joint venture both companies would profit significantly and it would put us into a position to become a market leader for what will be THE next thing in aerospace industry.As we are both in this industry I am sure you are aware of the corporate espionage that is going on and therefor we thank you that you agreed to tighten your security and invest into the safekeeping of our potential future products.In the spirit of this safekeeping I would like to propose as the first order of business that we agree on a secrecy clause for this negotiation as well as the future product we want to develop and push together.Further I would like to ask you if you were able to persuade the government of investing into the infrastructure?Best regardsKim</t>
  </si>
  <si>
    <t xml:space="preserve">Hello Ms. Koller,Let me first tell you that I am very excited to negotiate this deal for our two companies with you as well and thank you for your fast massage.I, too, strive for a result, which strengths both of our companies and establishes a base for our future collaboration. Relation to the secrecy clause, it seems to me that you do not want to share the whole technology with us. I hope that you can understand that this implies to our company as if you do not trust us and do not respect Metallung Technologies as an equal partner. You want us to pay for the development of a product, which we have never seen nor have technical information about. Metallung Technologies is convinced, that the topic of a Secrecy Clause is not a question of economic terms but of treating each other with the appropriate respect that is needed to work together. Please explain to me why you think it is necessary.We have agreed to pay 20% of the costs for upgrading the transportation and electricity infrastructure in the region, with the regional government of Lviv Oblast covering 80% of the costs. This is a huge financial burden to us, but we are willing to invest it into our project. As you can see our status as a well-known Ukrainian company does pay off in many ways. I hope you keep that in mind while trying to agree on points like the number of Directors in Board and the court of Jurisdiction.Best regardsMs. Husar</t>
  </si>
  <si>
    <t xml:space="preserve">Dear Ms. Husar,Unfortunatly i am unable to follow your train of thought considering the lack of respect. Of course you would have access to the full schematics and development documentation available. This is self explantory as you would be producing the parts and therefor need full access to all the information available.The meaning of the secrecy clause is that neither you nor we are going to share the technology with a third party - to maintain an edge on the competition. It's more of a formal pledge to be loyal to each other and that we both want to succeed together. Considering our previous negotiations I was under the assumption that this is established and just needs formalisation.So from our point of view having a secrecy clause is like the wedding vows. We agree to be true to each other and to stand by each other in good and bad.I am very happy that you were able to convince the ukranian government and of course we value your influence as a strong partner in the region.We have had substantial costs as well developing the engine for the last years. Our strategists currently predict that our investment into the joint venture would be about 3 times your investment. We would still in honor of the prementioned spirit of equality make a closer split in shares of revenue. Given our experience on the market and our very successful management 3:2 split in directors on the board. We are willing to reassign and renegotiate at the end of the duration of the first contact which we suggest should be 5 years.As for a mutual neutral ground to formalize our venture I would suggest germany. I am aware that you do have quite an experience on the german market - as do we. So this would be neutral ground for us both.Best regardsKim</t>
  </si>
  <si>
    <t xml:space="preserve">Dear Kim,I think that we have different information about this specific topic.My suggestion would be to either just talk later about it, so we do not get into problems with the time or maybe put an extra condition in the end which maybe excludes us from the contract.In the next passages I will answer the other negotiation topics.1. Milhatis Share of future revenuesWe will have to build three new plants and the engines. We are not even able to calculate the cost of the engines because Milhatis AG have not shown us exactly what their new engine will look like and has not yet provided any technical information. We do know however, that the engine is not yet at the point of being ready for series production, so it will take a lot of time and money as well to finish the product. Furthermore, we have already agreed to install new security software in all of our plants, for which we are bearing the entire financial burden. Moreover, we have also agreed to pay 20% of the costs for upgrading the transportation and electricity infrastructure in the region.We have very high fix costs, which we need to cover before we can even think about profit in any way.2. Milhatis directors on boardLike I tried to explain to you in my last massage, there are many benefits for our joint venue to be a Ukrainian company. We can work with the local authorities and partners much better than a foreign firm. So, it would make sense to give Metallung at least 3 members. If you have different logic reasons why you should have more directors I may be able to make a compromise here but not without you doing one yourself.3. Duration of contractYou did not give any information to why 5 years would be a good period. For Metallung this is not good at all. The first 5 years on the market are the toughest time for an innovation after the market entry. Which will take us at least 2 years to do. The product needs to be accepted by potential customers. We really do hope and want Blue Star engine to be a success but after all we can not be sure. This collaboration is a huge risk to us. The first 5+ years will be the riskiest. We want to establish a long-lasting relationship with Milhatis AG. And we also do not loose to much many, which we will in the first 7 years. Our offer would be 12 years which is the established life span of the product.4. Secrecy Clause-5. Court of JurisdictionOur most likes country would be the Ukraine of course. But as we talked before I can understand why Milhatis AG does not want that. It is not the best place for Metallung but we will take Germany as the court of Jurisdiction because we want to establish a good relationship with you and take a step into your direction.This is a long message, you can take your time to answer it thoughtfully.Regards,Ms. Husar</t>
  </si>
  <si>
    <t xml:space="preserve">Dear Ms. Husar,While we might have different information on this topic it is common sense that we cannot give you the specifics of our development as long as you have not agreed on not sharing this information. We spent over 5 years developing this engine. I am sure you do have this information - we have spent north of 70 million to develop it. While we are interested in doing a joint venture with you, our highest priority is to protect our intellectual property. We owe this much to the hundreds of employees we have that worked on this engine.So once more - You will have full access to the schematics and so on as soon as you agree on the secrecy clause.Is there any reason you do not want to sign a secrecy clause? Are you planning to give our development to another party?As i mentioned before we have invested already more than 70 million. Our estimates predict that the cost of building one of the plants would be around 6-8 million. So even in light of the investment you have done so far in regard to infrastructure and tighten security your contribution would be a lot less than our already invested amount.I find it therefor very hard to stomach the 35% of your offer.To summarize your offer: You want to take our design and invention and use it as you please and make us your junior partner because you are providing the factories. I must tell you that also other companies and lower cost countries would be very glad to get access to the prestigious aerospace market.I think we are drifting more and more apart than coming together.I want to try to turn this around. So as you will have to invest a lot of money in a short period of time, we will give you the majority of the revenue. We will have to renegotiate this point when the renewal of the contract is being discussed. As i can relate to your argument about the first 5 years being the toughest i suggest that we keep the duration at 7 years.This are the reasons: It took us about 5 years to develop our prototype engine. So as you said the expected lifespan of the product is 12 years - so after about 7 years we should decide how we want to innovate our product and in which direction the journey should continue. If we are comfortable going it on together we would then have 5 years to figure out a common strategy for the future and to develop a new product without being pressured that we are losing market share.As you see we are aiming on a collaborative approach for this joint venture. We will share the risks but also the profits and we want an amicable solution for us both.About the members on the Board I want you to consider our point of view. Made in Austria - in the Aerospace business this carries weight. If you look at the leading manufacturers in the aerospace market - you have Frequentis AG in the communication, TTTech in the networking segment and, B&amp;ouml;hler in the aero - metalproduction, Facc in the lightweight design just to name a few. So we do want to position ourselves as an Austrian company to be associated with this group of global players. Of course we would have liked that the court of jurisdiction would also be in Austria but we anticipated that you would appreciate a more neutral ground and therefor didn't push for it. So in order to still be able to brand ourselves as "Made in Austria" we would have to show a closer bond to Mihaltis and that's why we believe that we should have the majority on the board.</t>
  </si>
  <si>
    <t xml:space="preserve">Miss Kim Koller,I can explain to you why our negotiation is drifting apart.Metallung Technologies has made many compromises, while the only one you did was the Court of Jurisdiction, which was a compromise for our company as well.You want us to make a very bad deal in all negotiation points! We are said to give up on the secrecy clause which is one of the most important negotiation topics and has a great saying in whether my company will have a utility from it. So our company is going in a direction we clearly did not wanted it to go. But because we really want to corporate with you we are doing it. But this does not work if you not take a step from what you wanted as well.If we give up on the Secrecy Clause and the Number of directors in Board, we need trade-offs, which maybe arent the best for you to put us back as equal partners.The points where it would be needed is the Share of Future Revenue and the Duration of contract.(Before we have at least 60% we cannot be safe to even cover our costs)PS: If you do not agree with that I would suggest that we reveal to each other which negotiation points are the most important to our company. We want to work together not against each other.Marian Husar</t>
  </si>
  <si>
    <t xml:space="preserve">Hello Ms. Husar,I can move towards you in terms of duration of the contract - but 9 years is as far as i can go. Any longer would be quite bad for me.I can also move towards you regarding the Revenue share. I was unaware that you have that high cost, i would be interested if you could elaborate.If you are willing to renegotiate the court of jurisdiction i would also have more possibility to compromise.A successfull partnership should mean that you are making profit as well.If you are flexible on the court of jurisdiction i think i could give you 10 additional points in share revenue.best regards,Kim</t>
  </si>
  <si>
    <t xml:space="preserve">Ms. Kim Koller,First of all I am very glad that we managed to return to this kind of communication and I am confident that we will find a good deal for the both of us.Thanks for the step into my direction with the Duration of contract. The problem is that even with a 9-year duration I am still not on the better side of my utilities. Would you maybe be willing to go up to 12 years if I take a step more back in the number of the directors? This point of the negotiation is not that important to me. If you could profit from that I could give you 4 Directors on board, if that would maybe even out the longer duration? Just a suggestion.I honestly am not to well-informed about our finances. I know some number, the cost of the three new plants and the infrastructure and the development and testing. But I only have the order to get to 60% to cover the fix costs. But I can live with 51 if that is the highest your company is able to do.If we move the court of Jurisdiction to Austria I would need to go up to 80% of revenues to cover up for that loss. I do not think this is worth it for you. If it is, however, we could do that. Oh I only see your last sentence now. Thanks for the suggestion but this would put me in a way worse position.Ms. Marian Husar</t>
  </si>
  <si>
    <t xml:space="preserve">I could go for this offer - the board members would actually even out the duration.You left out the secrecy clause in your offer - was that on purpose?</t>
  </si>
  <si>
    <t xml:space="preserve">Ms. Kim Koller.Youre right, the secrecy Clause was a mistake.Im glad we found a solution and I am looking forward to our joint venue!Kind Regards,Your Partner Marian Husar.</t>
  </si>
  <si>
    <t xml:space="preserve">Dear Ms Koller,I&amp;acute;m very satisfied with the outcome of the first round of discussions.It&amp;acute;s nice to hear from you and to get a first detailed prosposal.Nevertheless I would like to discuss a few ofyour suggestions.First of all weaccept Germany, a neutral country ascourt of jurisdiction.We as an Ukrainian firm operating in Ukraine will rather be subject to Ukrainian law, but we hope for a concession on other points.In general, the toughest time for an innovation is in the first years after its market entry. This is why the proposed duration of the contract of five years is definitlytoo short.The first years of this cooperation will be the riskiest for us. We propose a duration of 12 Years.Furthermore it would be even better if wehavemore than50% of the directors in board because it is much easier for a Ukrainian company to work with the local authorities and local partners than a foreign firm. We thought of three directors in board.Mihalits AG and Metallurg Technologies are equal partners in this cooperation. That is why we don&amp;acute;t understand and won&amp;acute;t accept the secrecy clause. To share your technology with us implies that we trust and respect us as an equal partner in this cooperation. Please think about that.We know it&amp;acute;s your Blue Star technologie in which you already had to invest time and resources but on our side, we will have to build three new plants for many million dollars. Moreover we cannot yet estimate the production costs of the engine and so wethink that a division of future revenuesof 70 - 30 is appropriate.Dear Ms Koller, please let me know what you think of these conditions.Yours sincerely,Marian Husar</t>
  </si>
  <si>
    <t xml:space="preserve">Dear Mrs HusarIm glad to hear we already managed to agree on our first point. The Blue Star technology is a is our key technologie and will decide the future of our business. Sharing such a technology is a major risk for us. Therefore we must insist on the secrecy clause and 3 seats on the board of directors. Otherwise the risk is to high and it wouldn't be responsible to risk the companies survival. As equal partners we should be equally compensated this is why we propose to split the future revenue 50/50. This should cover the investments for both sides. With the investments in infrastructure you will even lay the foundation for possible future cooperation or expansion of your own business.At second thought we agree that a 5 year duration for the contract is to short. Twelve years on the other hand might be a bit too much. I think 10 years should be a good duration. Yours sincerely,Kim Koller</t>
  </si>
  <si>
    <t xml:space="preserve">Dear Mrs Koller,I'm glad you noticed that a long duration of contract increases welfare for both companies.Let&amp;acute;s meet in the middle for aduration of 11 years, all right?At second view, we recognized that you need the majority on the board of directors. Therewith you have the power of veto that lets you enforce your opinion. We will accept yor 3directors in board if there is no secrecy clause which you don&amp;acute;t need with the majority on the board of directors.It&amp;acute;s right that we will lay the foundation for possible future expansion with the investments in infrastructure, but the fact is, that we need this infrastucture for OUR joint project and only our companyhasto payfor it.Furthermore, we have already agreed to install new security software in all of our plants, for which we are bearing the entire financial burden.As you can see we have to offset the high costs by a higher proportion.We absolutely need at least 65%.I hope that we will get closer to an agreement and look forward to your reply.Yours sincerely,Marian Husar</t>
  </si>
  <si>
    <t xml:space="preserve">Dear Mrs Husar,We are getting close to s solution. Yet I can only accept a 10 year duration since other contracts are running out about the same time which will give us more flexibility to sort out our future business. Depending on the success of our cooperation this could end very well in your favor. We are appreciate your willingness to give us 3 seats at the board of directors but the secrecy clause is still more important to us. If you would accept the secrecy clause we would grant you the 3 seats at the board in return.Last but not least we the Share of Revenue.I asked the finance department for some estimations. They estimate that you will have to invest 23.5Mil until we are ready for production. Including infrastructure, security, new plants and production cost. This would be the case if you build 2 new plants and use one of your current ones. Even with 3 new plants our cooperation will be highly profitable over the whole duration of 10 years. What we did not take into account is that your other fields of business also profit form better security and infrastructure in the long term. Over all we this is a major opportunity for your company to grow and become a global player. With all those benefits we insist on a fair share of 50/50.We made a lot concessions during this negotiation and with this offer we reached a point where further concessions form our side would make the cooperation no longer beneficial.I think this offer is a solid foundation for our cooperation and very beneficial for both sides.Your sincerely Kim Koller</t>
  </si>
  <si>
    <t xml:space="preserve">Dear Mrs Koller,The end of the negotiationis in sight.Regrettably, I had to find out that your offer has not changed very much.Itappears to methat you don&amp;acute;t want to share the whole technology with us, which implies that you do not trust and respect us as an equal partner in this cooperation. You want us to pay for the development of the engine and its production, but at the same time you do not want to share the most important asset you have, which is key to the success of the project. In our view, this is not a question of economic terms but of treating each other with the appropriate respect that is needed to work together.I know these are harsh words, but I hope this shows you how important it is to us not to have a security clause.In return I will accept the duration of 10 years and the 3 directors in board.On the subject of share of future Revenue: You are right, we will have to invest around 23.5 Mil until we are ready for production, but based on whatwe know, we estimate production costs to be somewhere around 10 Mil and that&amp;acute;s why we need 55%.Please reconsider your offer again. Above all, the security clause is a no-go for us.Given the very limited amount of time I hope that we can reach an early agreement.Yours sincerelyMarian Husar</t>
  </si>
  <si>
    <t xml:space="preserve">Dear Mrs Husar,Since you are unwilling to take our final offer, we wil be looking for other partners.Your sincerelyKim Koller</t>
  </si>
  <si>
    <t xml:space="preserve">Dear Marian Husar,I am glad that we have made it to the point that we can finish of the details of the contract and start our fruitful cooperation with Metallurg Technologies.To start of, I feel it is appropriate to share the future revenue 80 - 20, taking into account the total investments made by both parties prior and during the period of the contract. We feel that for now it would be most beneficial for both companies to start of with a 5 year contract, during which we would be able to launch the Blue Star to the market. We strongly think that during those 5 years we would be able to develop our cooperation to the point that we can start growing ourshare in both Western and Eastern European market, together. After that, we would discuss the way we would continue to develop this joint venture towards making the highest quality aricrafts in Europe.By bringing the technology that makes the whole cooperation possible, we would agree to have 4 members in the Board of Directors. And to ensure that the technology, that we worked so hard on, willbe for profit for us both now and in the future, you would have to sign the secrecy clause. I am sure you understand that this is not negotiable.And last, to make sure that the joint venture does not come to a halt due to any legal issues, we propose that we choose Austria as the Court of Jurisdiction. To our knowledge, foreign companies in Ukraine have had problems regarding legal issues, and we want to make sure that the circumstances for this joint venture are assured. For us both, of course.I am looking forward to hearing from you soon.Respectfully,Kim KollerOn behalf of Mihalits AG</t>
  </si>
  <si>
    <t xml:space="preserve">Dear Kim Koller Thank you very much for your nice email and having placed your trust in us. First of all, I would like to introduce myself and give some facts about Metallurg, so you can see that we are an appropriate partner. My name is Marian Husar and I was asked to finish the negotiation with you.Metallurg Technologies was found in 1955 and is located in Lviv Oblast, a province 80 kilometers north east of Lviv. Once it was one of the leading companies in the development of high temperature superconductors and it was one of the most important producers of military aircrafts. Today, Metallurg is a well-known civil aircraft producer in Ukraine and it is a pleasure to work for this company. As you can see, Metallurg Technologies is a company with high potential and a lot of experience. In reference to your first offer, I would like to discuss some points. In my opinion, it will be clearer and more structured when we negotiate not everything at the same time, so we can both be more focused on the negotiation. So I would concentrate on two topics.First of all, you want to share the future revenue 80 &amp;ndash; 20. Taking into account the total investment, we cannot agree with that. Metallurg Technologies will bear the whole costs of producing the engine. At this time, there are still some high costs that we have to pay and investments must be made by us so that the production of the Blue Star engine can start in the first place. Mister Saizew, the chief of our finance department, just gave us a few figures on the value of innovation and the anticipated costs. We have compared these figures and due to this comparison, I think it is appropriate to share the future revenue 20 &amp;ndash; 80 (20% for Mihalits AG and 80% for Metallurg Technologies), so Metallurg Technologies can cover the costs and also make reasonable profits.Next, we should talk about the number of members each of us will have on the 5 member Board of Directors. I can understand the point that you are bringing the technology, so you want to be well represented on the Board of Directors. Nevertheless, I cannot agree with your number of members. It is much easier for Metallurg, an established Ukrainian company, to communicate in Ukraine. We will work a lot with the local authorities and local partners so the communication will be much easier for us. We know the people, the culture and the language so it would be advantageous for Mihalits AG leave communicating with them to us. Because of that, we need more members of Metallurg at the board, who would like to act and work in all conscience. Although we originally wanted 4 members of Metallurg to provide optimal care of the local authorities and local partners, we would also agree with 3 members of us, so Mihalits AG will have 2 members in the Board of Directors. In general, I would like to know what the most important attribute is for youso that we can cooperate on this point.I look forward to hearing from you soon.If you have any further questions, please do not hesitate to ask. Yours sincerely     96     Normal  0      21      false  false  false    DE  X-NONE  X-NONE                                                                                                                                                                                                                                                                                                                                                                                                                                                                                                                                                                                                                                     &lt;w</t>
  </si>
  <si>
    <t xml:space="preserve">Dear Marian Husar,Thank you for your reply.I do agree with you that it is much more clear and structured to discuss a few points at a time. Nevertheless, I would appriciate that you would discuss the points in your offer even with a sentence or two. Per your reply, meaning the duration of the contract, secrecy clause and court of jurisdiction. I would like to hear your views on those.For us the share of future revenue and the number of members on the board are the main points of interest. Which I expect is the same for you. I am happy to discuss those first.In reference on your argument on the number of members on the board, I find it somewhat disrespectful to justify the majority for Metallurg Technologies just based on communicating in the native language. As you know the board of directors is not the only body of the organization capable of communicating to the public and local stakeholders. I would suggest that the board would appoint one Communications Manager, who is not a member of the board, to be in charge of communications. And as this is a joint venture, all the board meetings and such would be held in English. There is no denying on that it is of high (maybe the highest) importance to be able to communicate there. But if it would be that Metallurg's members of the board would be doing that, our's would be left out with little to no room to influence. I'm sure you understand this. For this I am offering youto lower our members of the board down to 3. This is to ensure, that the main language of communication inside the board is English. In reference to my suggestion of the Communications Manager and all others with similar responsibilities, I would suggest that Metallurg Technologies would present their own candidates from which the board would choose from.The share of future revenue cannot be based only on pure investments. In cooperations as such, it is important that we take into account the value that each party is bringing to the table. I am well aware of the investments you have to make, and of those that we do aswell. Based on our calculations, the actual share of revenua would be justified to 85 - 15. But that is clearly not going to happen. I am well aware that you are able to make reasonable profits with percentage way less than what you are offering. To get this moving forward, I am willing to offer you a 60 - 40 share on the profits.As I mentioned, I would be glad to hear your views on the other points that you did not discuss.Hoping to hear from you soon!Sincerely,Kim KollerOn behalf of Mihalits AG</t>
  </si>
  <si>
    <t xml:space="preserve">Dear Kim KollerFirst of all, thank you very much for your response. Before I get to the current negotiation points, I would like to say something about the other aspects, you asked for.Referring to your first mail, you said that the secrecy clause is not negotiable. Before we even talk about this clause, we would like to have some more information about it. What exactly do you mean by the clause, so what does the clause involve and what consequences does the secrecy clause have for us and the final contract? I am sure that you understand that we cannot negotiate an issue when we do not feel comfortable with this issue due to missing information.To name the other aspects we can say that we advocate a 12-year contract because we think this will be best for both of us. In addition, we suggest Ukraine as the court of jurisdiction. I suggest that we discuss the reasons and explanations for these points later when we negotiate about it. I can understand your point of view of the number of members on the board. Furthermore, I think a Communication Manager is a good idea and opportunity for the cooperation. Even so, I think it is necessary that the Board of Directors is also represented by Metallurg Technologies. I weighed and contrasted the arguments. I originally wanted for Metallurg Technologies 4 members and I already went down on 3 members on my first offer. I am ready that Mihalits AG can have 3 members on the board, so you can see my respect and my goodwill to find the best solution for both of us. This would mean, that Metallurg has only 2 members if you are open to the revenue to continue to negotiate. I would like to make you the affirmation with the 3 members for Mihalits AG. On the other hand, I hope you are willing to give anything in return. In this connection, we have to negotiate about the share of future revenue. I see and accept the value of your innovation. However, I see the investments and risks on our side. Your innovation has a possible risk of failure of the technology. Even if this happens or not, we have the costs that are incurred. Metallurg Technologies will have to build three new plants for the production. Furthermore, the engine is not yet at the point of being ready for series production. So we have still costs of R&amp;D, which are not too low. In addition, to show our goodwill, we have already agreed to install a new security software in all our plants, of which we are bearing the entire financial burden. Furthermore, we will also financially participate in the expansion of the infrastructure so that we are more easily accessible to local partners, thus increasing the attractiveness of cooperation with the joint venture. As you can see, we will have spared no expense and effort for this production. We want the product to be a complete success and we can both benefit from it. In order for us to achieve reasonable profits and cover the high costs, we are ready to make you a new offer. We consider a 40 &amp;ndash; 60 (40% for Mihalits AG and 60% for Metallurg Technologies) share on the profits for both parties as appropriate and fair. I am sure you can understand this. I look forward to hearing from you soon.Yours sincerelyMarian Husar     96     Normal  0      21      false  false  false    DE  X-NONE  X-NONE                                                                                                                                                                                                                                                                                                                                                                                                                                                                                                                                                                                                                           &lt;w:LsdException Locked="false" Priority="71" Name="</t>
  </si>
  <si>
    <t xml:space="preserve">Dear Marian Husar,Thank you for your reply.My apologies onnot addressing the secrecy clause properly. I was in the understanding that this was already discussedto some end and you would have the information of it.The secrecy clause is toprotect our technology and the hard work put into innovating and developing the combustion chamber. Signing the secrery clause means that Metallurg Technologies is prohibited from giving access to this technology to any third party. This would also prohibit Metallurg to use the combustion chamber in any of their products. So, by signing the clause Metallurg would agree to not using the technology without the express permission of Mihalits AG. Our technology is the base for this whole joint venture and, of course, of high importance for us. I am sure you understand this. Nevertheless, this issue still remains not negotiable.Thank you for your understading with the number of members in the board. I am glad to agree to have 3 - 2 share of the seats.When it comes to the share of future revenue, I am willing to go down to 55-45 share (55% Mihalits AG - 45% Metallurg Technologies). According to our calculations this more than fair from us. I have to emphasize the fact that we have invested a lot in the technology before this joint venture, and are investing in the future. I am not understating your investments, but a lot of those investments I see as a valuable and a necessary thing for Metallurg even without this joint venture. Investing in the security software is keeping all your plants and hence your business secure from all cyber threats. Meaning that it does not only apply to the joint venture. Also the investments in the local infrastructure are beneficial to your business alongside the joint venture.As you mentioned, there is a risk of failure with the technology and we are well aware of this. This is one of the two reasons we are proposing the 5 year contract. If, and only if, the joint venture fails the 5 year contract means less investments in total and hence less losses for both parties. On the other hand, the 5 year contract is to make sure that the final products are out in the market as fast as possible and we would get the advantage from the "first mover" position. This means great profits for both of us. This does not mean in any way that we would not continue cooperating in the future. By putting positive pressure on the joint venture in terms of the time of the contract, I strongly believe that both companies will work as hard as possible towards making the product the best in the market.I was hoping to hear some arguments from your side on the duration of the contract and the country of jurisdiction. As you understand the negotiation stands still on those parts due to this.Looking forwardto hearing from you soon.Sincerely,Kim KollerOn behalf of Mihalits AG</t>
  </si>
  <si>
    <t xml:space="preserve">Dear Kim KollerThank you for your answer. We are ready to make an offer of a 50 &amp;ndash; 50 share of future revenue. In our opinion, this is fairest for both parties, also considering the investment that both companies have to bear. I am sure you can understand that we cannot just have an acquiescent disposition here.Mihalits AG would have to construct or buy new plants in Austria. This does not only affect you but also Metallurg Technologies. We will have to build three new plants, which are exclusive to the production of the joint venture and not for the production of any other product. The investments we make here are only in connection with the joint venture.Thanks for the information about the secrecy clause. I can understand your views. It is important to us that we get complete information about the product, finally, we enable the completion, the conversion and the productions. This Issue is, in my opinion, important for mutual respect and cooperation. Metallurg Technologies is an honest company that keeps agreements. We could agree to the secrecy clause if you assure that you respect and trust us and you would not ride roughshod over us also take into account one more important point for us. I have made an affirmation to the members and we are in the process of finding a compromise on the share of future revenue. I want you to take big steps towards the duration of the contract, which is important for us. You now have the majority on the board. Thats why you can make better decisions without us. A simple majority will carry decisions, so you have a real advantage. To see your respect for us, we propose a 12-year contract. We want the security that you want a long-term relationship too. In a joint venture, we also need time to grow together as a team. To come to the choice of a court of jurisdiction, we suggest Ukraine as our court of jurisdiction. Mihalits AG wants to set up a joint venture with us, a Ukraine company. Thats why we want to have Ukrainian law. I look forward to hearing from you as soon as possible.Yours sincerelyMarian Husar     96     Normal  0      21      false  false  false    DE  X-NONE  X-NONE                                                                                                                                                                                                                                                                                                                                                                                                                                                                                                                                                                                                                                                                         &lt;w:LsdException Locked="false" Priority="46"   Name="Grid Table</t>
  </si>
  <si>
    <t xml:space="preserve">Dear Kim KollerI have been rethinking about our discussion and in my eyes, it would be far more efficient for both of us if Mihalits AG gets their most important parts and Metallurg Technologies will get ours to make both of our companies satisfied.As a result of this, I am willing to give you 5 members of the Board of Directors. In addition, I am willing to sign the secrecy clause. As you can see, I give you all members, what is your most important point. Furthermore, the secrecy clause seems to be very important to you. Due to this, I also approve the clause.For that, I want a 35 &amp;ndash; 65 share of future revenue, a 12-year contract and Ukraine as the court of jurisdiction.After this offer, you have a unanimous majority on the Board of Directors. You can determine all important points yourself and make your own arguments without individual board members being influenced by Metallurg Technologies. If we sign the secrecy clause, we will no longer have any advantages after the joint venture, although we produced the product with you. We also cannot win new partners through this innovation. As a concession to us, Metallurg Technologies wants to have the 35 &amp;ndash; 65 (35% for Mihalits AG and 65% for Metallurg Technologies) share of future revenues to achieve reasonable profits and cover the costs. My company will bear the high costs and the risks. I can only say once again that Metallurg Technologies will have to build three new plants for the production. Furthermore, the engine is not yet at the point of being ready for series production. So we have still costs of R&amp;D, which are very high. Our target is to have a product, which is a complete success and we can both benefit from it. In order to ensure that the future Board of directors does not make decisions that speak against us as partners, we want the 12-year contract. The new product will need this time to be accepted and mature via practical use. In addition, the plants have to be built no matter how long the duration of the contract is. And also the costs for R&amp;D are incurred. We bear the risk in this connection. We will need the time too, to act together like a real team and so we can be stronger than our competitors. We need to have Ukraine as the court of jurisdiction. First of all, this would show us that Mihalits AG considers Metallurg Technologies equal, even if we are not on the board and we are not involved in important decisions. Over and above, we suggest Ukraine as our court of jurisdiction due to the fact that Mihalits AG wants to set up a joint venture with us, a Ukraine company. Thats why we want to have Ukrainian law. I look forward to hearing from you soon.Yours sincerelyMarian Husar     96     Normal  0      21      false  false  false    DE  X-NONE  X-NONE                                                                                                                                                                                                                                                                                                                                                                                                                                                                                                                                                                                                                                             &lt;w:LsdException Locked="false" Pri</t>
  </si>
  <si>
    <t xml:space="preserve">Dear Marian Husar,Thank you for your offer.First I have to address your proposal on the court of jurisdiction. As I have mentioned, we have found out that many foreign companies have had not pleasent experiences dealing with the Ukrainian legislation. This is why we do not feel comfortable with that. And I do understand that you do not feel comfortable in choosing the the Austrian legislation.This why I am proposing that we bring in a third, neutral party. I am proposing Germany as the court of jurisdiction. By doing this we take a future arguments 'out of our turf' and the court has no special interests for etiher of our interest. I think this would evoke trust around the joint venture. Both parties would feel safe by neither one gaining advantage over operating in the country in question. Choosing a third party as a court of jurisdiction is very common and highly appreciated among international joint ventures.I do appreciate your understanding on the secrecy clause. Thank you for that.Nevetheless, you havedodged my question on the duration of the contract by giving me an counteroffer. Even though we appriciate to have 5 members on the board of directors, we still cannot agree on a 12-year contract.Since you are not willing to discuss this matter, I amgoing to meet you half way (to your benefit) from my initial offer of a 5-year contract. I am proposing a 9-year duration for the contract. I am sure that this gives us plenty of time to finish the product and even continue with future developments afterwards.For the future share of revenue I am willing to give you the majority of 55%. So the share would be 55-45 (55% Metallurg Technologies - 45% Mihalits AG).Metallurg would have the majority of the profits and a longer durationof contract as you have repetitively demanded.Looking forward to hearing from you soon.Sincerely,Kim KollerOn behalf of Mihalits AG</t>
  </si>
  <si>
    <t xml:space="preserve">96     Normal  0      21      false  false  false    DE  X-NONE  X-NONE                                                                                                                                                                                                                                                                                                                                                                                                                                                                                                                                                                                                                                                                                                                                                                   &lt;w:</t>
  </si>
  <si>
    <t xml:space="preserve">Dear Marian Husar,Thank you for your reply.Thanks to your perseverance, I am willing to agree on the 12-year contract with a few terms.I understand the agreements that you have presented on behalf of the duration.In order to make this happen, I would suggest a 50-50 (50% Metallurg Technologies - 50% Mihalits AG) share of the future revenue. As you have mentioned, the risks are high with the joint venture but I have to disagree with you on Metallurg Technologies bearing the full risk. It is clear that the stakes are high and there are risks for both parties. That is why I see it fare to share the future revenue equally. This would be beneficial for us both and with the 12-year contract, a smaller risk for you.I do realize thatit is a matter of honor for you to choose Ukraine as the court of jurisdiction. But as you understand, the risks of running into any legal issues during the 12-year contract are much higher than during a shorter contract. Given the fact that many foreign companies have unfortunately had issues dealing with Ukrainian legislation and the nature ofthis cooperation,running to any legal issues would be an obstacle for both of us. The other point I want to make is due to Germanys strong hold over the European aviation and environmental laws. By choosing Germany as the court of jurisdiction we would avoid any stigma from rising due to either party having 'advantage' over the legal aspects, and we would be forced to be as best as possible in the eye of European and International aviation industry. Also by bringing Germany in as a neutral party, our cooperation would seem more open and trustworthy to the public and hence our position in the market would be stronger. I am certain that you agree with these points.I do understand that you have made concessions for us, and I am grateful for those. Still, I hope I have succeeded in explaining you the delicacy of the duration of thereasons for why it is a big deal.I as well want to reach an agreement that we would both feel good with. If you do have any questions regarding my arguments I presented above, please do not hesitate to ask. I would be glad answering those.I also want tothank you already for negotiating with us with such perseverance. I really appreciate it and see that this joint venture is of great importance for you, as it is for us too.Looking forward to hearing from you soon.Sincerely,Kim KollerOn behalf of Mihalits AG</t>
  </si>
  <si>
    <t xml:space="preserve">Dear Kim Koller, First of all, I would like to thank you and Mihalits AG for understanding our situation. Furthermore, thank you very much for agreeing to the 12-year contract. I think this will bring real benefits to Mihalits AG and Metallurg Technologies. Both companies will profit by this. The long-term partnership will also have a positive effect on our customers. When we produce a product as good as possible, through your technology and the resources of Metallurg Technologies, we will be able to attract many customers and push our competitors out of the market. I understand your views on the court of jurisdiction. After some reflections, I am ready that Ukraine is no longer the court of jurisdiction, but Germany. Even if this is not my preference, Metallurg Technologies will again take another step towards Mihalits AG.At this point, I would like to make a brief summary of the points. I have given you the whole Board of Directors and Metallurg Technologies will sign the secrecy clause. At the topic of the court of jurisdiction, we also give Mihalits AG the compromise and take back our original request. We do all of this because we want to show Mihalits AG our goodwill. However, we would like a 40 &amp;ndash; 60 (40% Mihalits AG - 60% Metallurg Technologies) share of future revenue, due to our previous efforts. I have given you again a concession with Germany, in the same way as with the other points. I understand that you also have risks, but I am convinced that my risks are higher. We have to build three new plants that can only be used for the joint venture. As the engine is not yet at the point of being ready for series production, we also have to invest a lot of money in research and development. In addition, we install a new security software at our expense so that the joint venture can work well. After the expiration of a contract, we will not be able to benefit from the joint venture through security clause of Mihalits AG, since we cannot use the technology either at Metallurg Technologies or at third parties. We take the costs and risks on ourselves, although we can no longer make any decisions in the future. If you offer me a 45 &amp;ndash; 55 (45% Mihalits AG - 55% Metallurg Technologies) share of future revenue, then I have to ask you to talk again about the number of members in the Board of Directors. In this case, I would like to have one member in the Board of Directors so that the interests of Metallurg Technologies can be represented by ourselves. Actually, I trust you, but at the moment you have the full power of decision, you can act without us and lead the joint venture according to your ideas. This gives Mihalits AG a clear advantage over us. So we will need the security with the 40 &amp;ndash; 60 share of future revenue. At this point, I would like to emphasize again that we have approached you very much. We had and have to deal with setbacks. I hope you can understand my arguments and my point of view. I still believe in this joint venture and the success. I hope that the negotiation will turn out well and that we can agree completely. I would also like to thank you for having so kindly negotiated with us so far. A respectful and friendly approach is very important when planning a joint venture. It is nice to see that the joint venture not only seems important to Metallurg Technologies but also shows your real interest. It is also an honor that we are the partner for this joint venture. Once again thank you for your understanding and the negotiation. I look forward to hearing from you soon. Yours sincerelyMarian HusarOn behalf of Metallurg Technologies     96     Normal  0      21      false  false  false    DE  X-NONE  X-NONE                                                                                                                                                                                                                                                                                                                                                                                                                                                                                                                                                                                                             &lt;w:L</t>
  </si>
  <si>
    <t xml:space="preserve">Dear Marian Husar,I am very glad to hear that you agree with the country of jurisdiction being Germany for our joint venture.After consideration of your presented arguments, I will accept your last offer. For us at Mihalits AG these details seem something that we are willing to agree with.Once again, thank you for your cooperation on these negotiations. I am looking forward to a great joint venture.Sincerely,Kim KollerOn behalf of Mihalits AG</t>
  </si>
  <si>
    <t xml:space="preserve">Dear Marian Husar,To begin with, I want to thank you for choosing to cooperate with us by forming a joint venture, in order to establish this revolutionary, new engine. I am glad that we are already on the same page about what's concerning the legal form of our cooperation, as well as the minimum duration of our contract and sharing the production costs.However, there are still some aspects that need to be settled.First of all, I want to discuss the secrecy clause issue. As you already know, the plans for the combustion chamber are a key and valuable resource for our product, being the ones that guarantee the success of our final product. Therefore, I find it of utmost importance that they are not to be shared with any third party, or used for any other product than the engine we are working together on. For these reasons, we believe that a secrecy clause is mandatory, so that we can avoid any "mistakenly generated competition", that might negatively influence both our companies.Thenext issue that I would like to discussis the share of future revenues. I will take this opportunity to thank you for agreeing to invest in the security software and the infrastructure, which will not only ease our cooperation, but also assure a better outcome on the long term for Metallurg Technologies (since they will attract potential new investors in your region).Our plans for the combustion chamber are the most promising innovation in airline engine design in the last years and are expected to "change the world"; many years of research and plenty of resources have already been invested by Mihalits in the development of these innovative plans. Moreover, it is well acknowledged that, at the moment, we are the only company to have developed such a technology that has extremely low toxic emissions and decreased kerosene consumption, therefore we have the first mover advantage (which we would be more than glad to share with you). Besides that, it is estimated these plans,as they are at this moment, have an immense potential of success, with a percentage that strives to 100%. Therefore, it could be safe to assume that agreeing to cooperate with us represents a certainty for the success of Metallurg Technologies, by giving yourself the chance to be part of the groundbreaking revolution of airline engine design as it is currently known.Being aware of the fact that your company has to invest in building new plants and developing the engine in order to bring it to the stage at which it is ready for series production, we have considered that a 20% (Metallurg) - 80% (Mihalits) share of the future revenues would be desirable for both parties, since the crucial element to the success of our collaboration are the plans developed solely by Mihalits in the past 10+ years.Passing on, the number of board members is also to be discussed. As previously decided, our joint venture board will consist of 5 members. Given that Mihalits has the technical know-how of the final product, the operational process planned out, the financial plans and estimates for costs and revenues of the product, as well as the general acknowledgement in the business as being a top quality provider (and therefore a great marketing opportunity for the final product), we believe that the final board should consists of 4 members from Mihalits (one expert for every previously mentioned division) and 1 member from Metallurg (that would represent the local division, responsible for the construction of the engine).The last issues to be discussed are the duration of the contract and the court of jurisdiction. Our calculations have showed that in 5 years' time, the product should not only be ready for production, but already widely acknowledged on the market (by then, both our companies would already be known for their astonishing, groundbreaking results and potential). Therefore, we suggest that a 5 years' time collaboration would bejust the right amount of time to establish ourselves and the product on the market. As far as the court of jurisdiction is concerned, we would like to suggest discussing all legal issues (if there would ever be the case of any "legal issues", but hopefully not!) in the Austrian court.I hope you will consider all above mentioned aspects. I expect to hear from you anytime soon!Wish you all the best!Respectfully,Kim KollerMihalits AG</t>
  </si>
  <si>
    <t xml:space="preserve">Hello Kim Koller,I'm not sure what your goal with this offer was, but hopefully both of our parties want this joint venture to happen. And that it is possible to happen, I cannot agree to an offer with all benefits on the side of Mihaltis AG, and a resulting loss for Metallurg.So you said that your company has calculated the financial plans and estimates for costs and revenues of the product, so of course you know, that building the required three plants for production, furthermore incurring costs for research and development and the production costs we have to pay, will be higher than € 40 Mil. Considered that we will pay most of the future costs, we need at least 75% of the future revenues, if the duration of our contract should just last five years. Sure we could work with a smaller share, in case you are interested in a longer duration of the contract. If you could accept a duration of ten years, we could smaller our share to 60% to still gain a profit.Unfortunately I neither can accept your offer of four members in the directors' board. In Ukraine foreign firms can suffer from their alien status, because local authorities and partners work rather more with local companies. To bring our joint venture in a good position with the local authorities, we recommend four members of our company in the board, but could also agree on just three members from our side.My colleagues at Metallurg do not understand why the court of jurisdiction should not be placed in Ukraine, while we are talking about a joint venture in Ukraine But concerning both of our companies interests, I recommend the court of jurisdiction to be seated in Germany. Not only that we have a neutral country for the court of jurisdiction, but we also have a world-widely well accepted system of jurisdiction.The last point I want to talk about, is the secrecy clause. We do not understand how we should develop the final form of the engine and implement the production, without knowing all the technical details. Can you please explain more detailed what is included in the secrecy clause? I have not enough information about it, to agree to it.Yours sincerely,Marian HusarMetallurg</t>
  </si>
  <si>
    <t xml:space="preserve">Dear Mr. Marian Husar,I am sorry to hear that you have perceived our offer as being beneficial only for Mihalits AG. Therefore, I have tried to make you another offer, hoping that this one would be more appealing.I will start by explaining the implications of the secrecy clause: mainly, its sole purpose is to assure us, the developers of the plans (Mihalits), that all ourinvestmentsup to now will not be lost, bybecoming available to any third parties. That does not imply, as you have misunderstood, that Metallurg willnot have access toall the details involved; Metallurg does get all the technical details in order to assure the successful development of the product. The secrecy clause only states that Mihalits's plans are not to be shared with third parties (any company other than Metallurg) and that Metallurg will not use the plans in the development of any product other than the common one. I hope this clarifies the need of including a secrecy clause in our contract.After discussing with our board, we have decided that a neutral country for the court of jurisdiction would be the best option for both parties and we therefore agree on having the court in Germany.Also, we believe that you are right about the "alien status" of foreign firms in Ukraine; for this reason, wefind that the optimal board would consist of 3 members from Mihalits and 2 from Metallurg.Given our calculations regarding the investments that have already been or will be made by both companies, it has resulted that Mihalits AG is investing a sum 3.25x higher than Metallurg. That would be because, as already mentioned, it has been 10+ years since we have been working on the development of the plans for this groundbreaking innovation; that would be 10+ years of invested resources, time and work that have assured us the first mover advantage on the market. We understand that you need to make some investments at this moment (in both infrastructure and development), but that does not mean that we have to neglect our contribution. If we were to make a simple math calculus based on the above mentioned 3.25x decimal, that would result in a close 75% (Mihalits) - 25% (Metallurg) share of future revenues.Given the fact that you have not provided any reason to why our contract should last for more that 5 years, we have not changed our opinion on this matter.In hope that you will be satisfied with this offer, I kindly ask you to consider all aspects carefully and understand what each of our companies brings to this joint venture (technical know-how, market advantages, innovation, development, construction etc.).Respectfully,Kim KollerMihalits AG</t>
  </si>
  <si>
    <t xml:space="preserve">Hello Kim Koller, first let me again explain our points regarding the share of revenues and the duration of contract. Like I said in my last offer, the share of the revenue we need to be profitable depends on the duration of the contract. So when you say you need 3.25 times the share, than we need, because of your investment, you forgot that after our contract 100% of revenues with the Blue Star engine is yours. Following, again like I said in my last message, the shorter the duration of our contract will be, the higher is the part of the revenue share we need in this time period to finance our investments. Otherwise we cannot be part of this joint venture, because there would only be a marginal chance for us to gain a profit with it. So if you want a shorter duration of the contract, I send you now a counteroffer with a duration of just eight years, but according to this our share of the future revenues needs to be bigger than 25% for Metallurg and 75% for Mihaltis AG. I hope you understand now what my argument regarding the duration was and what the correlation for us between duration of the contract and the share of future revenues is. Thank you also for explaining the details of the secrecy clause. Shure we do not want that details about the technology are getting to third parties, so we would accept the secrecy clause. Also we welcome that you would agree on Germany as place of the court of jurisdiction. If you will accept these points, we would agree on three members from Mihalti AG in the board, nevertheless we still think it would be better for the implementation of the production in Ukraine to have mostly Ukrainian members in the board. Yours sincerely,Marian HusarMetallurg       Normal  0      21      false  false  false    DE  X-NONE  X-NONE                                                                                                                                                                                                                                                                                                                                                                                                                                                                                                                                                                                                                                                                                                               &lt;w:LsdException Locked="false</t>
  </si>
  <si>
    <t xml:space="preserve">Dear Mr. Marian Husar,First of all, I want to apologise for the (quite very) late reply; I got caugt up with some stuff and completely forgot I have opened the notification email. So sorry..Now, about our negotiation.I have read the document several times after your last offer and, honestly, I couldn't find it stated anywhere that after our contract expires, we will get 100% of the shares; from what I understand, when our contract expires, the production would also stop, so we would therefore have no other revenues. So basically, I believe that, during the negotiation, only the contract duration should be considered when discussing the 5 points. That is why I have made you the previous offers with those percentages.Up to now, I'm glad that we're on the same page with the court of jurisdiction and the secrecy clause.We still believe, that given the split of departments (technical, operational, marketing and so on) and what our companies have to offer (know-how and implementation), the board should consist of 3 members from Mihalits AG and 2 from Metallurg Technologies.Given the explanation you have offered, we have reconsidered our duration and shares of revenues offer and we hope that a duration of 8 years would be satisfying for you, with a split of revenues of 67% for Mihalits AG and 33% for Metallurg Technologies (that because, as I said earlier, we will not be getting that 100% after the end of the contract).Please let me know if this offer would work for you as well.Wish you all the best!Respectfully,Kim KollerMihalits AG</t>
  </si>
  <si>
    <t xml:space="preserve">Hello Kim Koller, no worries, we still have some time left.That is right, it is not saying that you have 100% after our contract, but it says that there probably will be a demand for the Blue Star engine for a longer time, than the maximum duration of our contract is. And since the Blue Star engine is the development of the Mihalti AG, the possible revenues after our contract would be yours, or yours and your potential future partners.So regarding the time we have left for our negotiation, I am glad that we are clear with the duration of our contract, the secrecy clause and the place of the court of jurisdiction.For my third counteroffer I want to offer you that Mihalti AG can send three directors to the board, and following would have the majority for decision taking. What I still cannot agree on for the duration of eight years, is the share of revenue of 67% for Mihalti AG and 33% for Metallurg. But I can offer you a 40% share of the future revenues for Mihalti AG and 60% for Metallurg.I think we worked out a good deal for both our companies and hope you can agree on this counteroffer.Yours sincerely,Marian HusarMetallurg</t>
  </si>
  <si>
    <t xml:space="preserve">Dear Mr. Marian Husar,Thank you for your last counteroffer!Even if we agreed on the court of jurisdiction and the secrecy clause, we still cannot agree on your proposal for the share of revenues.Therefore, after rediscussing with the board, we came up with an alternative offer that would give you a greater share of our future profits. We would agree to offer you 50% of the share of future revenues for a contract that would last 8 years, if only we were to have 4 board members from Mihalits AG (even if we were to have an "alien status" in Ukraine, we are willing to take the risk). However, I must confess that there is no chance for us to agree on a share of profits lower than 50% for Mihalits, given all our previuos investments in the development of the plans for the combustion chamber.Please let me know if this offer fits you better!Wish you all the best!Respectfully,Kim KollerMihalits AG</t>
  </si>
  <si>
    <t xml:space="preserve">Good morning Kim Koller, on the last day of our negotiation I do not see it necessarly to newly discuss points where I thought we already have found a solution for. Especially when Mihalti AG already would have the majority for decision taking with three members in the board. But still I would accept the other points from your last offer including the share of 50%, mainly because you say that no lower share is possbile from your side and I respect that.I hope we found an agreement and it will come to the joint venture between our companies. Please understand that I will not accept a new offer with a lower share at this point of our negotiation.Yours sincerely,Marian HusarMetallurg</t>
  </si>
  <si>
    <t xml:space="preserve">Dear Mr. Marian Husar,Thank you for the very quick reply.When trying to find a "middle way" for both of us, we came up with another offer, one that we hope that would fulfill both our goals for this joint venture. Therefore, our last offer, that webelieve we could agree on would be a 7 years contract, with a 50% share of future revenues, a board formed of 3 members from Mihalits AG and 2 from Metllurg Technolgies, with a secrecy clause incuded and the court of jurisdiction being in Germany. I believe that this would be the best "middle way" for both of us.Please let me know what you think about it! :)Wish you all the best!Respectfully,Kim KollerMihalits AG</t>
  </si>
  <si>
    <t xml:space="preserve">Hello Kim Koller, unfortunately your will to have the last word seems bigger than your will to find an acceptable agreement for both of our parties. Like I said earlier the share of the revenue we need is correlated with the duration of our contract. Also it does not accord to our firms philosophy to start negotiate points again where we already had an possible agreement for, and this a few hours before the negotiation deadline. For us this shows a lack of respect and trust, and therefore we reject your offer. That is too bad because both our parties spent much time and we nearly had an fitting agreement, but my last offer already was the best I could do and now you are stepping backwards with your offer.Metallurg and I wish you and the Mihalti AG all the best for the future and good luck with finding a fitting partner for the production of your new engine.Yours sincerely,Marian HusarMetallurg</t>
  </si>
  <si>
    <t xml:space="preserve">Dear Mr./Mrs. Husar,I'm very happy about Metallurg Technologies as a well-known civil aircraft producer is interested in establishing a partnership with us. Working together in a team could be a great chance to push the Blue Star technology and to get a lot of reputation.After the first meeting in Lviv i'm still positive about choosing a Joint Venture for a legal form.During the fruitful discussions in Lviv Mihalits AG and Metallurg Technologies have agreed on only very general terms.I think for a successful cooperation it's important to have a look into the details.Regarding the duration of contract, our strategic management team thinks that the next five years will be the toughest for our Blue Star Engine. We would prefer the contract to be for no longer than nine years. In this space of time Mihalits AG has to finish the development of the engine and start the production.Developing the Blue Star technology is a big effort for Mihalits AG and the partnership takes place only between two parties. For this reason we would like Metallurg Technologies to sign a secrecy clause to protect our technology against other competitors.Also we should discuss the location of the court of jurisdiction. My offer for the court of jurisdiction is Germany. I think it would be fair for both companies to choose a neutral country. No one of us would be favoured.For the new technology Mihalits AG had to invest a lot of money and work. In the long run we have to cover expenses. For this reason Mihalits AG share of future revenue should be 70.The last issue concerns the number of members we will have on the board of directors. We already agreed with Metallurg Technologies in the preliminary discussion on a five member board. Mihalits AG is the innovator of the new technology, so our company thinks that we should have the main responsibility. But Mihalits AG depends on the Know-How and the experience of Metallurg Technologies. So we think four members should come from our company and one from your company.Take your time and have a look to my first offer.I would be very pleased to receive your answer, opinion and concrete proposals to this offer.With kind regards,Mr. Koller</t>
  </si>
  <si>
    <t xml:space="preserve">Hello Kim Koller,We have to find together a solution in some cases like the shared of revenue, the director on board, the duration of the contract, secrecy clause and the court of jurisdiction.First of all, I want to say that this is a great opportunity for us to cooperate with a globallyknown aircraft producer such as Mihalits AG. Mihalis AG have an excellent reputation internationallywe could benefit from each other. Having said that, the technology you offers seems to be verypromising.Duration of contract:Our stratistic managementalso agreed to sign a contract with a minimum duration of five years, as you already said. Initial calculations have shownthat it will take at least five years for the investments of both companies to show decent returns. Thats why I recommend that you sign a longer contract. The contract should be valid for 12 years.  the returns can be recognized only after years, so in this case 9 years are not enough. For both of us is better to extend the contract to 12 years.Every innovation has to be accepted by consumers, which takes time.Solution of court of jurisdiction and shared revenue: I understand your point to place the court of jurisdiction in Germany. But it is better to have the court of jurisdiction in Ukraine. Because the new parts are produced here. We can find together a solution which have for both of us benefits. . We can leave the court of jurisdiction in Germany, but the shared revenue should be 20%. After all, we have the primary responsibility for the new technology. secrecy clause.Developing the Blue Star technology is a big effort for both of us. and the partnership takes place only between two parties. So trust ist the main thing. For this reason we would not have a secrecy clause .It would seem that the Mihalits AG do not want to share the whole technology with us, which implies that you do not trust and respect us as an equal partner in this cooperation. You want us to pay for the development of the engine and its production, but at the same time you do not want to share the most important asset you have, which is key to the success of the project.So we don`t want a secrecy clause.Number of members director on board:So your last point was the number of members we will have on the board of directors. We already agreed in the preliminary discussion on a five member board. Mihalits AG is the innovator of the new technology thats right, but we are responsible for he production. And this ist he main thing, because we are responsibel for a good result. so we have the main responsibility. So we think four members should come from our company and one from your company.With kind regards,Marian Huser</t>
  </si>
  <si>
    <t xml:space="preserve">Hello Marian Husar,thank you very much for your answer.Duration of contract:I understand your point that every innovation has to be accepted by consumers, which takes time.But we are very confident in our technology and expect the Blue Star engine to be a great success. In five years we should be through the worst of the development headaches. So I think ten years should be enough to recognize decent returns. In this space of time the Blue Star engine will become established very well on the market. I recommend that the contract should be valid for no longer than ten years.Court of jurisdiction and share of future revenue:Well the new parts are produced in Ukraine. But there is evidence that foreign companies in the Ukraine have difficulties demanding their rights.Corporate law in the Ukraine is still very new. Germany as a neutral country for both companies should be the best solution for this problem. In the past sales of Mihalits-aircraft rapidly decreased. New models flopped due to their high kerosene consumption and production and work force costs for the Blue Star engine are very high. Due to our poor financial situation we cannot have only 20% shared revenue. Mihalits AG brings the new technology to this project. We need a share of future revenue from 65% to safe our existence in the long run.Secrecy clause and number of members on board of directors:On the one hand you want no secrecy clause and on the other hand you want four members on board of directors. In this case you would get a lot of control and power of decision. Trust is an important thing in this business. But trust develops over a long period of time. This joint venture is a new situtation for both companies and Mihalits AG has to safe the new technology against any third party. The secrecy clause would prohibit Metallurg Technologies using the combustion chamber in any of their other products. I think the sense of this cooperation is using the technology only for the project between Mihalits AG and Metallurg Technologies. So for this project we use the technology equal. The secrecy clause means no disadvantage for you, only a protection for Mihalits AG.Mihalits AG would reduce the share of future revenue to 65% and increase the duration of contract by one year. So we want to keep four members on board of directors.With kind regards,Kim Koller</t>
  </si>
  <si>
    <t xml:space="preserve">Hello Marian Husar,I'm very happy about receiving your message and I think we will bring the negotiation to a good close.The following counterofferconcerns to your last question.Mihalits' share of future revenue and duration of contract:Thank you very much for accepting my offer regarding Mihalits' share of future revenue. So for this issue we found a good solution.In this context I accept your offer for the duration of contract. In this space of time we will solve the main problems and reduce the risks.Court of jurisdiction and Mihalits' Directors in Board:We don't intend to play any tricks or tactical manoeuvres during the cooperation with Metallurg Technologies andsoMihalits AG agrees to relocate the court of jurisdiction to Ukraine. Thuswe hope for earing your trust.Mihalits AG do not has any experience with Ukrain courts. Most of our lawyers have not practiced there and corporate law in the Ukraine is still very new. But Mihalits AG is convinced of your skills and we are sure that Metallurg Technologies will do their things well.Nevertheless Mihalits AG has to assume the main responsibilty if the cooperation gets into difficulties. Mihalits AG brings the new technology to the project and so everyone will look at us, if any problems arise. I hope you will understand this.For this reason I want to increase the number of members on board of directors from four to five. You have to remember that the court of jurisdiction will be in Ukraine. So you will have a lot of controlover your production in Ukraine. I hink this is a good compromise for both of us.Secrecy clause:As you can see I also trust your company. Metallurg Technologies will produce the new engines in Ukraine, so you can be sure that we are using the same technology. It wouldn't make sense for Mihalits AG playing any tricks with you. We need your experience and your skills for this project.For Mihalits AG the secrecy clause is absolutly important. Otherwise it will be difficult for Mihalits AG working in this cooperation. Doing without the secrecy clause is no option for us. Please think about it.Let me know about your position.With kind regards,Kim Koller</t>
  </si>
  <si>
    <t xml:space="preserve">Hello Kim Koller.nice to hear from you.It looks like we solve to points of our agenda. So to summarize is it in short words:Mihalits share of revenue will be 60% and there for we will extend the duration of the contract to 12 years and have the court of jurisdiction in the Ukraine.Thats awesome!!I am very glad that we found in this cases a solution, which is a good start for our cooperation.So we have to dicuss 2 other points: The one point is the memembers of directors on board of Mihalits companyand the other point is the secrecy clause.Metallurg will accept four members of directors on board, if we don`t have a secrecy clause.Thats a eqitably deal. So you will have a enourmos power of control. So in this cases a secrecy clause is not necessary.I don`t know whats the consequences in the future for Metallurg if we accept a secrecy clause.I have often hear from friends. Thats a trick to cheat the partner. For example in this cases:every conviction should be sanctioned with a contractual penalty. Also if it was involuntary. The obligations should be permanent. So this are this are the requirements of a secrecy clause. We cant accept it. We will not sign a secrecy clause.I hope you understand the reasons. But we can find a solution in this case you will get 4 members of directors on board and so we don&amp;acute;t need a secrecy clause.kind regards,Marian Husar</t>
  </si>
  <si>
    <t xml:space="preserve">Hello Marian Husar,I definetly don't understand your reasons. After four days of negotiaton you are really think Mihalits AG is playing any tricks with Metallurg Technologies. It is absolutly not professional assuming this a potential partner for a cooperation.Mihalits AG is disappointed and under these circumstances we will reject your offer.It seems as if Metallurg Technologies don't want to understand the importance of the secrecy clause for Mihalits AG and obviously you don't trust us.Working in this cooperation could have been successful but you don't want to take this chance.So Mihalits AG will look for other partners in Eastern Europe, or even Asia, who would consider it a golden opportunity to gain access to our new technology.Mihalits AG wish you all the best for your future career.With kind regards,Kim Koller</t>
  </si>
  <si>
    <t xml:space="preserve">Dear Marian Husar,first of all, my name is Kim Kollerand I represent MihalitsAG to clarify the remaining points of our joint venture. I think the importance of this joint venture is clear to both of us, so I hope for a good deal.At the beginning I would talk about the board of directors.Since we have already clarified that this will consist of five members, I would like to make the following offer to you:The Mihalits AG would like to have 4 members in. The reason for this is because the core element of our joint venture is the Motor Blue Star. We have developed this engine for years and we therefore have a better know-how toto evaluate and implement decisions in this regard. Nevertheless, Metallurg Technologies still has the opportunity to engage with important issues and engage them in discussions.I hope that Metallurg Technologiesagrees with this first offer in the point "directors inboard", because we knowthat is the best solution for our engine to to achieve a high return during our joint venture and that should be in the interests of both companies.Sincerely yoursKim Koller</t>
  </si>
  <si>
    <t xml:space="preserve">Dear Kim Koller,thank you for youre offer, I can understand your point of view.But we think it would be better if we have more members in it than one. The reason for this is that we as the leading company can better communicate with the local authorities and our local partners than a "foreign firm".I think this is a good moment to also talk about our court of jurisdiction, we think it would be the best if we choose Ukraine, because we are a well known Ukraine company and we also know the law so we dont have to start learning new things and can fully focus on our venture.I hope you understand our point of viewthat we wantwell known environment so we all can focus more on the engine than on other problems.Yours sincerely,Marian Husar</t>
  </si>
  <si>
    <t xml:space="preserve">Normal  0      21      false  false  false    DE  X-NONE  X-NONE                                                                                                                                                                                                                                                                                                                                                                                                                                                                                                                                                                                                                                                                                                                                                                       &lt;w:LsdException Locked="false" Priority="46"</t>
  </si>
  <si>
    <t xml:space="preserve">Dear Kim Koller,thank you for youre message, i respect youre offer but I cant accept every point.First of all I like to start with the good news, we would accept Germany as court of Jurisdiction, because its more neutral and a germany company maybe look more attractive to other members on the market. Therefore we want 2 directors in board, because its a new environment and we want to be closer to everything and observe.Second we are interested in a long term relationship, so we planned with a 10 year duration for the contract without a secrecy clause because we dont wont to invest only in you, we also want to achieve new technologies we can work with and maybe upgrade, so if the contract ends we dont have to start from 0. If you accept these points we are willing to share our fututre revenue in a ratio of 50:50 despite our costs, because we want that both of us are on the same level.I hope you think about it and maybe accept our offer.Yours sincerely,Marian Husar</t>
  </si>
  <si>
    <t xml:space="preserve">Dear Kim Koller,Metallurg Technologiescant accept the contract as you offerit to us.First of all weaccept that you dont want to share youre technology of the Blue Star engine with us, so we are wiling to accept the secrecy clause but only if the contract last for 12 years. We are very interested in a long term partnership with you and we dont see any sense in a short lasting contract, because we dont know if the engine would be a success or not. So if the project fails we have enough time to solve the problem together.Second we cant accept youre share of future revenue, its way to low. We have to build new plant and therefore we need a new security system, so we have to invest a lot if this joint venture comes together. However we also cant estimate the production costs for the engine because at the moment you have not shared any technical information with us.Another problem is that with a ratio of 30:70 we are not even able to cover our fix costs of production, so we offer you a ratio of 70:30.I hope you think about it and answer as soon as possible.Yours sincerely,Marian Husar</t>
  </si>
  <si>
    <t xml:space="preserve">Good evening Kim Koller,First of all I have to say I made a little mistake, I said that we need 60 percent of the revenue to cover the fix costs, that was not right at all, we need 60 to make a small profit so we wont go under this. I hope you can understand that we want to make business not only a good partnership where we go out with nothing.Second, you were right that we first offered you 9 years and that this was enough for us, but only because we offered it to you without a secrecy clause. With a secrecy clause we are interested in a longer relationship so we have time for our own research and stand on our own feet after the revenue.Its realy hard to for us to see that we both have different goals that we want to achieve.I hope you think about it and maybe we can find a way to make us both go out as a winner.Have a nice evening,Marian Husar</t>
  </si>
  <si>
    <t xml:space="preserve">Dear Kim Koller,Metallurg Technologies cant accept the breakdown of 65:35, we understand that you have high costs for the innovation and maybe there are aboveours that we have to make to produce the engine, but the problem is that we know to less of how the engine will look like because you have not shown us. Also we dont know how much it will cost to produce the engine when its ready for series production. But we would agree a ratio of 50:50 but only if there is no secrecy clause.I think its a pitty that we cant agree in this two points, I hope you think a last time about it and answer as soon as possible.Yours sincerely,Marian Husar</t>
  </si>
  <si>
    <t xml:space="preserve">Dear Marian Husar,thats a really hard negotiation. Unfortunately, this is not an offer that we can accept. My last offer to you is a ratio 52:48 with a secrecy clause. If you dont accept this, Mihalits AG will enter into a joint venture with another partner. Both companies have costs and Mihalits AG has to cover them as well as Metallurg AG. I think we have coped well with this distribution, so both companies will benefit from this joint venture.Yours sincerely,        Normal  0      21      false  false  false    DE  X-NONE  X-NONE                                                                                                                                                                                                                                                                                                                                                                                                                                                                                                                                                                                                                                                                                                                                     &lt;w:LsdExceptio</t>
  </si>
  <si>
    <t xml:space="preserve">Dear Kim Koller,Metallurg Technologies cant except this offer. I really hoped that we find a way to make us both happy but in the end I think we both have different goals and toughts about the joint venture, so we both have to look for other partners.Yours sincerely,Marian Husar</t>
  </si>
  <si>
    <t xml:space="preserve">Hello Marian Husar,my name is Kim Koller from Mihalits AG and I'm responsible for our negotiation about a joint venture.As you may already know, our teams agreed on some general points of cooperation.Before making an offer, I would like to know which issues are the most important to you so we can concentrate on finding good compromises.For Mihalits AG, the top three issues are the share of future revenue, the number of directors in board and the secrecy clause.I'm looking forward to hear from you soon.With best regards,Kim Koller</t>
  </si>
  <si>
    <t xml:space="preserve">Hello Kim,as I said in the beginning the court of jurisdiction is important for us. The Mihalits AG want to set up a joint venture in Ukraine with an Ukrainian company, the venture will be subject to the Ukrainian law.Relating to the other offers I think the secrecy clause and your members in the board will be acceptable if you consider in agreeing to my issues.Best regards,Marian:)</t>
  </si>
  <si>
    <t xml:space="preserve">Hello Marian,I think we can agree on Ukraine to be the court of jurisdiction. Is it possible to handle the duration of the contract down to at least 8years? MihalitsAG would prefer5 years but we could make 8 years work.I think it would be fair for both of us to agree on 50%-50% share of future revenue because we are both risking a lot.Best regards,Kim</t>
  </si>
  <si>
    <t xml:space="preserve">Hello Kim,because of the production cost, we would need a minimum split of 60-40% (60% for us) to make reasonable profits. Furthermore 8 years is a too short period, we would need at least 10 years. The longer the contract the less risk we will face considering of all the cost we already had and will have in the future.Best regardsMarian</t>
  </si>
  <si>
    <t xml:space="preserve">Dear Marian,thank you for your offer but you have to understand that we are both in this and that I'm already doing my best. This is the very last offer because I can't go any further because it wouldn't be profitable for MihalitsAG. You have to understand that the duration of the contract would be best for us if it's 5 years. We should be at a better bargaining position by then. I understand that it's risky for you but it is for us too. The last offer that we can risk are 9 years. I hope it's not risking our joint venture. We would really like you as a partner.Please keep in mind that we agreed so well on other issues, don't let this one fail our contract!Best regards,Kim</t>
  </si>
  <si>
    <t xml:space="preserve">Hello Kim,thanks for going up to 9 years. I dont know if you recognized my mistake in the last mail, i accidentally switched the share of future revenue numbers in the agenda. As I wrote you we would at least need a split of 60-40% , (60% for us).Best regardsMarian</t>
  </si>
  <si>
    <t xml:space="preserve">Hello Marian,Im afraid I have to reject your offer. I have the feeling that you keep raising your own profitability and keep ignoring our requests. A partnership wont work if you dont meet us halfway. Like that, our new engine wont be a profitable bargain although it has a lot of potential because of it being an innovation. I really tried to make it comfortable for both of us but your offers wont let us cooperate with you.Mihalits AG would have to take a much bigger risk than Metallurg Technologies which cant be fair and we dont want to work with a partner whos not willing to cooperate or making sacrifices.Best regards,Kim Koller</t>
  </si>
  <si>
    <t xml:space="preserve">Dear Mr. Husar,I am writing you concerning the joint venture our companies decided on as a form of cooperation. Since our companies agreed on general terms, we have to get into the details and resolve some issues in the upcoming negotiation. So for the forthcoming week, I am going to be your negotiation partner.First of all, I want to talk about the division of future revenues between the two companies.The information I got from the finance department shows that both companies spend a certain amount of money for this project to keep going. In addtion to that, the technology we are about to bring with this project is a promising innovation that could lead to a certain change in the world, it is the most promising innovation in the airline engine design. So for us a fair division would be 70% - 30%.Second, I want to discuss the number of members we want to have on the board of directors. Our management has a big amount of experience and is top notch when it comes to managing, our offer for this issue would be that we get 4 Members in the board of directors.The next issue is a very important one, the secrecy clause. Our technology is very promising and has a bright future, in case someone else gets its hands on it, not only our company, but yours would suffer aswell, in case we form a joint venture, profit we lose is a loss for your company aswell. Furthermore we as a company see it as a contract of trust between the two companies, so we suggest you consider to sign this clause for a better future on both sides.Another point is the duration of contract. We think that our project needs time to make profit and make a change in the market, for that we suggest a contract of 9 years.The last point is the location of the court of jurisdiction. We believe that foreign companies have difficulties demanding their rights in Ukraine. Most of our lawyers in our company have not practiced there. The Austrian body of corporate law has proven himself and is very comprehensive even to foreign countries. So we want the court of jurisdiction to be in Austria if that is possible.I hope you are able to retrace my proposal especially with the given explanations - if not don't hesitate to ask.I am looking forward to your counter offer and the following contract negotiation. I hope we can come to an agreement and conclude this negotiation so that both sides are content with the result.Kind regards,Kim Koller</t>
  </si>
  <si>
    <t xml:space="preserve">Dear Mr. KollerThank you very much for your email. First of all Im glad to negotiate with you about this important contract. I can see that you want to gain the maximum with your offer because Mihalits AG brings the new technology Blue Star. But I think we can find the win-win situation for the both sides so now we should try to reach the best possible deal. Id like to make a proposal that will hopefully benefit both sides.The first point that you mentioned in the offer is the division of the future revenues. Please correct me if Im wrong, but if I understand you correctly, you are proposing the Mihalits Share of Revenue with 70%. As mentioned previously, we know that the newly developed combustion chambers with lower kerosene consumption and lower CO2 emissions than current engines could be really successful on the market. But please dont forget that the Joint Venture with us is a possibility for Mihalits AG to share the financial risk of an eventual failure to bring the Blue Star to market first. That would mean not only financial losses that mean also a damage of our image. In our Joint Venture we are combining the efforts of the two companies and share the risk. Because of the high risk of this project we suggest the following Share of Revenue: - Mihalits Share of future revenue 40%- Metallurg Technologies Share of revenue 60%The second point you proposed is the number of directors from Mihalits AG. Im aware that you will have the much control over operational decisions in the future. But 4 members of Mihalits AG make nonsense. Our offer for this issue would be that you get 3 Members in the board of directors. The next point we have to talk about is the secrecy clause. You noted that is a very important point for you. To sign this clause would mean that Mihalits AG want to pay us for the development of the engine and its production, but you dont want to share the most important asset. That means that you dont trust and respect us as an equal cooperation partner?The next issue is the duration of the contract. You proposed a contract of 9 years. That is a good point. Im happy with that for now. The only point that I want to add is that we would like to see a 9 years contract with an option to extend it for another 3 years. Do you agree with that?And the last point you mentioned is the court of jurisdiction. You said that you want the court of jurisdiction in Austria. If you are going to produce the new engine in Ukraine, cooperate with a Ukrainian company and have advantages so I think it should be possible to be the location of the court of jurisdiction in Ukraine. Would it be possible for you to agree with the court of jurisdiction in Ukraine?I hope I could give you an overview of the important points for us. Please feel free to contact me for further information. I look forward to hearing from you. I also hope that we can find the best agreement for both sides and conclude this negotiation successfully. Kind Regards Mrs. Marian Husar</t>
  </si>
  <si>
    <t xml:space="preserve">Dear Mrs. Husar,I appreciate the kind words and I want to thank you for taking your time for this negotiation.I read your proposals for each issue and understand your point of view, I will start with the points/issues where I agree with you, then move on to the points where I don't share the same opinion as you do and try to come up with a different suggestion.So first of all, the number of directors, I agree with you and think 3 Members from our company would be a reasonable distribution between the two companies.Another point is the duration of the contract, I'm glad you understood my point of view and agreed with a 9 year contract, an extension of 3 years for the contract is acceptable, provided that our sales for this project develop as we expect them to do.Now on to the points I disagree with.The first point is the court of jurisdiction, I understand that we both won't come to a conclusion even if we take the negotiation any further, because everyone would rather prefer taking the jurisdiction in his own country, thus I suggest that we nominate a third neutral country like Germany, since that would benefit both parties.As for the second point, the secrecy clause, I understand that you would think that we don't trust you by offering this clause, so I came up with a suggestion that could benefit both of us in a certain way. My suggestion is that we ajdust the share of future revenues to 50% - 50%, by that we show our trust and respect to you and demonstrate that we see your company as an equal cooperation partner provided that you sign the secrecy clause.So with that I continue with the last point, the division of the future revenues, as I mentioned above, on the condition that you sign the secrecy clause, we could come to a agreement of 50% to 50%, where both our companies would have a reasonabe share of the future revenues.I hope we can come to an agreement and conclude this negotiation with a result that benefits both parties.Kind regardsMr. Kim Koller</t>
  </si>
  <si>
    <t xml:space="preserve">Dear Mr. KollerI'm pleased to say that we can agree on specific topics. I hope that we can also find the best agreement for the other issues. In the following I will go into detail on the individual points that you proposed.Number of directors: Im satisfied that you agree that Mihalits AG will have 3 members. That means of course that Mihalits AG have the much control over operational decisions in the future.Duration of contract: 9 years with the option to extend it for another 3 years. Thats fine. Id go along with that.Share of future revenues: You find a happy medium so the Mihalits AG and Metallurg Technologies share of future revenue shall be equal 50%-50%. Thats a good solution. By and large, I accept the 3 mentioned issues, but we have to find a better solution for the -     -Secrecy clause and-     -Court of JuristictionMy proposal for the 2 opened points is:If you agreed to rely on Ukrainian jurisdiction, we could reciprocate by sign a secrecy clause (Secrecy clause:Yes and Court of jurisdiction: Ukraine). Would you go along with that?I hope I was able to give you a good suggestion. We want to find the best result for both sides and conclude this negotiation advantageously.Kind regardMarian Husar</t>
  </si>
  <si>
    <t xml:space="preserve">Dear Mrs. Husar,Thank you for answering my previous mail and taking your time to consider the points I made.I have a rough understanding of the situation now and I want to adjust some of my proposals I made before so we can reach an agreement.As I read through your proposals I recognized that you insist on relying on Ukrainian jurisdiction, what makes sense to me since you are familiar with the law of your own country.What my suggestion now is that we agree with your proposal to rely on Ukrainian jurisdiction upon condition that you sign the secrecy clause we offered to you.However with that it makes no sense for us to leave the share of future revenues like before, because we believed that this proposal would be enough to change your mind about the secrecy clause.So as I mentioned above, we want to adjust the share of future revenues by slightly raising it to 57% - 43%, since we, as far as our estimates go, invest much more for this project and we find it reasonable enough that we atleast get a fair share out of it.Again I hope you understand my suggestions and I believe we are on the right track to conclude this negotiation where in the end both of us are satisfied.Kind regardsKim Koller</t>
  </si>
  <si>
    <t xml:space="preserve">Dear Mr. KollerThank you for taking the time to write up your suggestion for an improvement. I think weve reached an agreement on the most issues. I am sure that we will find the happy medium also for the last open point.I am satisfied with the following issues:&amp;uuml; Number of directors: Mihalits directors in board: 3 members&amp;uuml; Duration of contract: 9 years&amp;uuml; Secrecy clause: Yes&amp;uuml; Court of Jurisdiction: UkraineYour proposal for the share of future revenue was 57%-43%. Our position for share of future revenues is55%-45% (55% for Mihalits AG and 45% for Metallurg Technologies). You mentioned that you invest much more for this project, but you should keep in mind that we have to build three new plants for the production of Blue Star. Because of that we have to install new security software in all our plants so we are bearing the entire financial burden. You see that would be more equitable decision. Dont you think it is more suitable?I hope you also agree with my last point so we can have a successfully joint venture. So both parties have advantages. Please let me know if something above was not clear enough so I can explain it more detailed to you. To keep an eye that I want that both parties have benefits.Kind RegardsMarian Husar</t>
  </si>
  <si>
    <t xml:space="preserve">Dear Mrs.Husar,After a long consideration time we came to the conclusion that we agree with all the given issues we discussed through this negotiation.So I am pleased to say that we accept to establish a join venture with your company and we hope that together we overcome the obstacles which we have to face in the near future.Last but not least, I would like to thank you for your cooperation and your trust in our company. I am positive that this cooperation will lead us to new heights and I hope you feel the same.Kind regardsKim Koller</t>
  </si>
  <si>
    <t xml:space="preserve">Dear Mr. or Miss. Husar,first of all, I would like to thank you and your company for the great opportunity to create a joint venture.The main focus should be to establish our new and innovative technology, the "Blue Star combustion chamber". My company developed that over the past few years and it will be changing the market completely.In order to reach that goal, we need to discuss some of the additional terms of our contract. I need to point out that the idea and the main risk of this project are on our side and therefore we need good conditions to sign it.The future revenue should be in our favour because the main developmentand engineering costs we alreadyinvested were high and a good compensation for that is indispensable.Since the employees we consider to use as directors are very competent,especially in the big western market it would be in both our interest to use four of themin Board.Seven years should be enough for our companies to benefit from the contract and if the synergy is good, we will consider signing a new contract after that period of time.Another very important thing for my company is the secrecy clause, as I already mentioned, this project is our chance to get a big market share and we can't risk losing it to other companies due to the lack of a secrecy clause.The court of Jurisdiction needs to be in Austria or Germany because the corporate law in Ukraine is still very new and you and I know that therefore manyjudicial proceedings could take a very long time to finish and according to that, it will slow us down and will cause higher costs.We hope that you consider to agree to our terms or give us some reasonable counterproposals.Best regardsKim Koller</t>
  </si>
  <si>
    <t xml:space="preserve">Dear Mrs. Koller, thank you very much indeed for your offer. Before starting to negotiate the issues our possible joint venture, i would like to emphasize that we are glad to have this opportunity. And we both know, it is important for forming a joint venture to find the right partner. We are convinced that we are suitable partners. Composing this joint venture means a additional benefit for both of us. For this reason we shall look for risk- reducing factors and compromises. So we talk about the main aim to establish the &amp;bdquo;Blue Star combustion chamber in the first round of the discussion.As I understand it, you're saying that the main risk of the project are on your side, but in my opinion the risks are distributed on both sides. For example we are will bearing the entire financial burden. Therefore we look for good solutions. In consideration of the future revenue, i unterstand what you`re saying. Of course the cost of a innovation in the first phase are high. But we can&amp;acute;t go along with this value. On the condition that we will have to build three new plants and install new security software in our plants, we carry a big part of the costs. Moreover we contribute the upgrading of the transportation and electricity infrastructure. A share of 70% of the revenues would not allow us to cover the fixed costs of production. So this issue is very important for my coverage. Do you think a share of 40% is fair?Furthermore i think we would be ready to make a compromise for the number of directors. We need to keep in mind that it is much easier for a company based in Ukraine to work with local authorities. You can be sure that our labour are also capable and qualified. Do you think you could accept two members on the Board of Directors?And can you give me some more information about the secrey-clause? What terms does this clause involve?Another main thing for me is the duration of the contract. ?As a experienced company we know that the first years of a innovation will be the riskiest. The best way to handle with this project is to establish a long lasting relationship. The option to extend the contract is a very good idea. But in no case 7 years are enough.What do you propose?Regarding the court of juridication i can`t accept your offer. The judiciary is independent from the other arms of government. I think we can talk this issue further along the line. Thank you again for your offer. I&amp;acute;m sure we can come to a mutually beneficial agreement. Sincerely, Marian Husar</t>
  </si>
  <si>
    <t xml:space="preserve">Dear Mrs. or Mr. Husar,thank you for your fast reply and your proposals.Sure the risks are on both sides but you need to consider that the money we already invested in the technology and the revenue it most likely will bring are considerably higher than the costs. Additionally, my company is dependent onthe success of "Blue Star" and we need to be sure, that our affordsare reasonably paid. For that reason, we can't accept a future revenue share that low. But we are willing to take a step towards your offer.Working with local authorities is one of theresponsibilities the management needs to take on. Butthe managers on our side already know the technology and possible problems that will occur on such a big joint venture. But we can accept having only three of our Directors in Board.The secrecy clause mainly implies that Metallurg won't have the possibility to share the Blue Star plans with third parties or using the plans for unauthorized products.If everything goes according to plan, five years should be enough already. Theadditional two years were buffer to be certain it is really enough time. As I said, a renewal could be accomplished after the success of this project. What is the number of years you would propose?The court of jurisdiction is important because our risks as an external company would rise in Ukraine.In Austria or Germany, the corporate law has already proven to be reliable.Best regardsKim Koller</t>
  </si>
  <si>
    <t xml:space="preserve">Dear Mrs. Koller, thank you for taking time for the message you have sent to me in the morning today.I can see what youre saying and unterstand that you invested a lot in the technology. But on the other hand, the problem is the development isn&amp;acute;t finished yet. For this reason we estimate high costs of R&amp;D. Furthermore there are the production costs we dont shall lose sight of them. That will get to cost savings for your company. In addition our company will be invest a lot of hours of work in the production. By and large, we know it is a hard time to managed to get so far in the development of an engine with a very low harmful substances. ?So i think we could balance the risks and efforts, if we ensure your company the patent for the development in the first half year of our Joint Venture. After this time has elapsed, a share of 45% would lead both of us to successful business. Now we can consider the second point, the issue of the number of directors. The members of our present directors are working in a project in which a new strategy should be developed. In this project significant themes for the future will be handled like globalization, mechanization and corporate social responsibility. Our CIO and two other members are highly qualified. They are advanced in process, which is why we can`t give up this opportunity. ?Simultaneously we think this would be the chance for your and our company to generate more new innovations. In our opinion, to handle with these topics seems to be very promising in terms of future achievement. ?Do you think you could remain with 2 member on the Board of Directors?Before going on with the issue of the secrecy clause, we thank you for taking time to explain more details. ?If i understand you correctly, it is important for you not to share the plans with third parties. ?So you have no problem to share the technology with us. Are we right? This would be cause harm for our plans. Even it is important to base our cooperation on confidence, respect and trust. ?If we understand you right, we think we have meet halfway on this.??Let`s deal with the question of the duration of the contract. Again we personally would love to have you as a partner of the Joint Venture. But to do this we would need the duration to longer than what you have quoted in the agenda. You can compare our request for a long term with a family. Building a family means going to marriage, buy a house for the coming kids and to aid one another. This family want to spent a lot of time and would`t give this simply up. So this Joint Venture is assimilable to our cooperation. A long term is very essential for us, so you can see our suggestion in the agenda, And can you give more specific details why you reduce the duration from seven to five years? Would you be able to come towards us?That way i sustain with the last issue, the court of jurisdiction. Absolutely, we`d go along with that view. I understand your doubt the ukrainian law hasn&amp;acute;t already been proven. The main aim is to reduce the risks for both companies. But if we take the australian law system as a basis, we would be confronted with difficulties. For example the law of taxation and competition regulations are arranged foreign and complex. After some conversation of our team we think Germany would be the best solution for us because its court system differs from that of Australia and Ukraine.?What about if we choose the more neutral system like in Germany?Do you have any questions or want us to clarify anything? We are confident that we come to an agreement and looking forward to your reply.Once again, thank you for your counter-offer. Yours sincerely, Marian Husar</t>
  </si>
  <si>
    <t xml:space="preserve">Dear Miss. or Mr. Husar,thank you for your last offer, I think we are almost ready to sign the contract.The main thing to discuss now is the secrecy clause on the other terms we will make further compromises and meet you half way.We are aware that the risks on both sides are existent and some costs will appear, but thanks to our great engineers and managers they are low for a project this size. For that reason, we need to be sure that their work leads to a financial successfor us. Therefore a 55% share should be theabsolute minimum.On the other term (the duration), we will make compromises but they're a heavily dependent on the number of directors on board. Our managers already have greatplans and ideas but it will be harder to realize if there is only two of ours working on them.The company of yours is very big and your CIO will have a lot of work to do besides our joint venture I assume. Wecan't risk having a person on boardthat can't fully commit to it, I hope yourchoice is well-thought-out.The number of directors on board determines how much control they will have over the operational decisions during our joint venture. We would be more confident in a longer contract if we had three of them. So I would propose that if you are willing to let us have this advantage, a contract with 10 years in duration is fine. If not we need to reduce it to 8 years.For our project and the joint venture, both sidesneed to have access to the plans of our technology. The secrecy clausewon't prevent that. But the plans can't be shared with third parties and won't be used for products that are not authorized by Mihalits AG.Having Germany as a neutral area we both can agree on is great to hear. So this point should be set in stone.Thank you for thecounter offer, please do not hesitate to contact me if you have any further questions or terms to discuss.Yours sincerelyKim Koller</t>
  </si>
  <si>
    <t xml:space="preserve">Dear Mrs. Koller, thank you for your response and and getting to know you are almost ready to sign the contract. Since by now, we think there is a way we could agree with the most issues if we do some other compromises. First of all, we are looking forward to tell you having our full agreement on the secrecy clause. Moreover we think we are in order to meet you on the number of directors. As i said for us the confidence and trust in our relationship is a main interest for us. But on the condition that we are ready to accept these issues maybe you could also turn a blind eye to the following terms. As you mentioned you are disposed to make further compromises. ?So a good place to start with any compromises, we would like to offer the trade off regarding to the division of future revenues and the duration of the contract. So as i accept your importance for the member of directors and the secrecy clause we expect that you see the duration of the contract and the future revenues are must haves for our company. They are essential for adjust the financial risk we are bearing. Would you be will to roll with the punches of a split in 53% - 47%, 53% for you and 47% for us? Furthermore concerning the duration we are sure a period of twelve years is needed to work together effectively and gainfully.So all in all I think this present terms in the agenda are acceptable and fair by each side. We would be satisfied to work with these conditions. ?We can not say enough, but it would be a pleasure doing business with you.We hope you would be also happy with that terms and agree with that points. If you should still have other request we will like to talk about it. ?It&amp;acute;s eventually a matter of such a big deal so it is down to us both sides are contended. Looking forward to hearing from you soon!Yours faithfully,Marian Husar</t>
  </si>
  <si>
    <t xml:space="preserve">Dear Mrs. or Mr. Husar,thank you for your last offer, we evaluated it and I am happy to tell you that we came to terms with the condition of this contract.My fellow colleaguesand I see forward todo business with you. This is a great day not only for us but also for the future of this world, a more economic future.We still have a lot of work ahead of us but the foundation for this joint venture is laid and we are very confident about it. Thank you for your time and effort.Yours faithfully,Kim Koller</t>
  </si>
  <si>
    <t xml:space="preserve">Good Morning Marian Husar,       Normal  0      21      false  false  false    DE  X-NONE  X-NONE                                                                                                                                                                                                                                                                                                                                                                                                                                                                                                                                                                                                                                                                                                                                                                       &lt;w:LsdExcepti</t>
  </si>
  <si>
    <t xml:space="preserve">Good evening Mr. Kim Koller,I am Marian Husar and I represent Metallurg Technologies for the negotiation.I hope we willcome to a joint decision.A share of 40% of the revenues would allow us to cover our fixed costs of production, therefore we think a share of at least 60% is the best for us.We want to have also four, at least three members of this board representingus, because it is easy for us to work national and it is difficult for aforeign firm to work international.The toughest time for an innovation is in the first years after the market entry, that's why the first years will be risky and not much profitably. We also want to participate in the profitable years and would accept a contract of at least seven years.We reject the secrecy clause, because we don't know the reason and it could be dangerous. It is important for us to trust und to respect each other.Thejoint venture will be in Ukraine with a Ukrainian company, so the Ukrainian law is most suitable.I hope we will come to a compromise.Best regards,Marian Husar</t>
  </si>
  <si>
    <t xml:space="preserve">Alexander Dannenmann  16.00        Normal  0      21      false  false  false    DE  X-NONE  X-NONE                                                                                                                                                                                                                                                                                                                                                                                                                                                                                                                                                                                                                                                                                                                                                                     &lt;w:LsdExcept</t>
  </si>
  <si>
    <t xml:space="preserve">Good afternoon Kim Koller,Thank you for yourpromptreply.We think that it will take severel years to realise profit, therefore we preferea long-term contract.We think a contract of 9 years is a compromise for both of us.A share of 50:50 is acceptable for us, because both companies have other but high costs.Let us come to the topics in which we can't establish understanding.I explained that it is easier for us to work national than international.These local authorities will have considerable influence over our joint cooperation, therefore it would be better for you to leave communicating with them to us. We would be statisfied with three members in board.I don't understand your uncertainty, because the conclusion of the contract means we can trust each other at all points. We underwrite that you will not lose the status as a first mover from our side. We think competitors are not able to catch up our joint venture advantages. For our safety it is important to reject the secrecy clause. I hope you understand us.As the production will take place in Ukraine, we cant see why we, as a Ukrainian firm operating in Ukraine, would go to court in Germany.I hope you can follow our way of thinking.Best regards,Marian Husar</t>
  </si>
  <si>
    <t xml:space="preserve">Good evening Marian Husar,       Normal  0      21      false  false  false    DE  X-NONE  X-NONE                                                                                                                                                                                                                                                                                                                                                                                                                                                                                                                                                                                                                                                                                                                                                                       &lt;w:LsdExcepti</t>
  </si>
  <si>
    <t xml:space="preserve">Good afternoon Kim Koller,First of all, we are very pleased for your understanding of the other topics.We believe that they will bring great benefits for both sides.We thought about the secrecy clause for a long time and we came to the decision that we want to accept the secrecy clause. It's important for us that you don't have reservations relating to the Blue Star from our side. I have to say that we hope we will not feel insulted or slighted because of the secrecy clause. We trust our cooperation partner and we think this is the beginning of a good cooperation.Thank you for the precious negotiation and hopefully for a successful joint venture.Best regards,Marian Husar</t>
  </si>
  <si>
    <t xml:space="preserve">Normal  0      21      false  false  false    DE  X-NONE  X-NONE                                                                                                                                                                                                                                                                                                                                                                                                                                                                                                                                                                                                                                                                                                                                                                       &lt;w:L</t>
  </si>
  <si>
    <t xml:space="preserve">Dear Kim Koller,thank you for choosig us as your partner for the joint venture. We are looking forward to the upcoming days of the final negotiation.We read your offer and discussed a lot about it.We think that our share of the future revenue has to be more than 30%. As you know from our first negotiation, we have to build up more than two plants for the upcoming production. With the new plants we need to hire more employees. Both, the plants and the new employees are connected with higher costs for our company.In addition, we agreed to upgrade our security system (according to your request), which is quit expensive for us too. Another point we have to invest in is our region. For a better transportation between your company and our company we need to install new streets and infrastructure. Therefore a share of 30% is undiscussable for us.Further, we think that a secrecy clause is not in our mind. That has no economic reason. More we think that in a joint venture both partners should have the whole information to have a eqaul status. A secrecy clause means that unloyality and no trust on your side. In addition a secrecy clause makes our work more comlicated and maybe our understanding will influence the production as we do not have the whole informations. Therefor we do request no secrecy Clause.The next point is the court of justice. You offered Germany But why do you want to work together with a ukraine company and do not want to go to a court of justice in Ukraine?Duration of contract: 7 years are okay for us but we want the possibility to have the chance to expand the contract for another five years. Would that be possible?Now to the directors on board. We think that it is much more easy to have 3 members from us (Metallurg) on board of the management. Reasons are that 1. we know the local partners and the authorities here in Ukraine. And also, they know us. So maybe we have more advantages if there are three of us in the management. We are a very traditional country and a foreign company could suffer from its alien status.Thank you in advance for your answer.Best regards,Marian Husar</t>
  </si>
  <si>
    <t xml:space="preserve">Dear Marian Husar,thank you for the promptreply.We read your offer with all explanation you listed. To be honest, some points aren't suitable for our company portfolio.First of all we choosed Metallurg Technologies because of good recommendation and hope of fair business. Unfortunately, we didn't have some experience with your company up to now.Therefore we request secrecy clause for at least for the first 7 years of cooperation. If the business will going well for both companies, we will be open to negotiate about it for further years.Next point to discuss isshare of the future revenue. We appreciate your commitment of building new plants. As we know, Lviv is a city with two well-known universities with excellent names. Furthermore Lviv is the place the people wish to live in Ukraine according to a lot of rankings. It becomes also a modern business hub in the last years. So there should be not a problem to hirenew employees. To balance yorcosts with share of revenue, we can put it 60x40. Our revolutionary innovation isconnected withvery high research costs. According to the actual inflation in Ukraine (1EUR almost 32 UAH) it would be enormous sum of money.As there is still the war in Ukraine and becouse of not good reputation of ukrainian court, we require to have the court of ourjoint venture outside your country. In honour of Metallurg Technologies we suggest Germany would be fair option for both of us.I lookforward to hearing from you.Best Regards,Kim Koller</t>
  </si>
  <si>
    <t xml:space="preserve">Good Morning Kim Koller,thank you your feedback regarding our counteroffer.Just a few minutes ago we finished our morning meeting where we discussed your response to our offer.There are some points we want to discuss again.First, the secrecy clause. For us this is a very important point. We think that it is not fair that we should pay for the development and research for a technique which we do not know. We as a company want to know what we are paying for. We also have financial risks and they are even higher with this secrecy clause. If we want success in our joint venture you should share this information with us.Next point is the future revenue. As I said in the last Mail, we have high financial costs in connection with the joint venture. And yes finding people to hire should not be a problem but paying them is. In addition we have to build up the infrastructure which will happen with the government of Lviv but we also have some high costs for this reason. A share of at least 60 for us would be okay.We discussed also the point of the court of justice. For us it would be okay to go to court in Germany. It is a good compromiss.Is it possible to expand the contract, lets say to 11 years?Also we want to have still the three members on board of the management for the reasons i already pointed out in the last mail. Is there any reason against?Looking forward to your response.Best regards,Corinna Barth</t>
  </si>
  <si>
    <t xml:space="preserve">Normal  0      21      false  false  false    DE  X-NONE  X-NONE                                                                                                                                                                                                                                                                                                                                                                                                                                                                                                                                                                                                                                                                                                                                                                       &lt;w:LsdException Locked="false" Priority</t>
  </si>
  <si>
    <t xml:space="preserve">Dear Kim Koller,yes, you are right, we need to come closer in our negotiation.We really think your last offer is a fair offer for both of us, Mihalits ans Metallurg.The only point which is a problem for us is the secrecy clause again. As a sign for you that we are a really trustful and reliable company we offer you four seats in Board of Management, also we offer you 2% more share of the future revenue.Would that offer be in your mind as well?Kindly, Marian Husar</t>
  </si>
  <si>
    <t xml:space="preserve">Dear Marian Husar,thank you for your offer. Partly ist was not bad, but it still needs improvement.It sems pretty sad that we can not come to compromise in secrecy clause.Hopefully, bigger compensation can better meet your needs.Best Regards,Kim Koller</t>
  </si>
  <si>
    <t xml:space="preserve">Dear Kim Koller,first of all: We think it is not fair in a negotiation with a strict time limit that we have to wait for an answer to our offers for more than 24 hours and this was not the first time that this happened. Both of us should have the chance to negotiate well and in this case we did not have the chance to do so.It is very sad that we cannot come to an agreement because of the secrecy clause so our last offer for you will be that we get again 10% more share of the future revenue. In this case we will agree to a secrecy clause. If not, I don't think we will come to an agreement which would be very sad! We just want you to show us that we are a equal partner for you and that you show us your trust in our company.Please think about well. Thank you.Best regards,Marian Husar</t>
  </si>
  <si>
    <t xml:space="preserve">Dear Marian Husar,thank you for your trust and compromises. We appreciate it very much!You are areliable partner and we hope to have successfully business with you.Slava Ukraini!Best Regards,Kim Koller</t>
  </si>
  <si>
    <t xml:space="preserve">Dear Kim Koller,thank you for the last offer. We think that it is really fair for both of us and accept it.We know that you will trust us and we are looking forwardto a great joint venture of Mihalits and Metallurg company.Have a nice weekend.Best regards,Marian Husar</t>
  </si>
  <si>
    <t xml:space="preserve">Dear Mrs. Husaras Mihalits AG we would like to relocate our production of the engines of our new aircraft abroad.In this context, we would like to work with you and produce our engines in Lviv.As part of the collaboration, both companies want to co-operate and are interested in partnering to achieve the best ROI.Followingwe would have to clarify these open points.- Distribution of the future profits of the joint venture- Executive Control: The number of members each partner wants to have on the 5 member board of directors- A secrecy clause pertaining to the plans for the combustion chamber- Duration of the contract- Court of jurisdictionCould you please send me an offer about these open points above so that we can discuss further details?Kinds regards,Kim Koller</t>
  </si>
  <si>
    <t xml:space="preserve">Good afternoon Mrs. Koller,thanks for your request!I heard about the idea to form a joint venture between Mihalits AG and Metallurg Technologies.Collegues told me that some discussions between our companies took place in the last weeks. They also let me know that they already agreed on some general points of cooperation in their discussions.Furthermore we agree with the issues we still have to discuss.I think these are good preconditions for our following negotiation. We are committed to find an agreementto both-sided satisfaction.In the agenda you will find the first offer regarding share of future revenues, the number of directors in board as well as duration of the contract.Relating to the remaining issues, our legal department needs to know what the secrecy clause exactly contains and what its inclusion in the final contract implies.I&amp;acute;m looking forward to get your answer!Sincerely Yours,Marian Husar</t>
  </si>
  <si>
    <t xml:space="preserve">Dear Mrs. Husar,Thank you for the response and sorry for the delay, but i was because of illness not in office the last days.I analyzed your offer and after I had a consultation with my colleagues I must tell you unfortunately that under these conditions it will be very difficult for us.Instead of I will suggest you our premises to all of the open points, so that you can also discuss it with your parties.Thank you in advance for your response.Kinds regards,Kim Koller</t>
  </si>
  <si>
    <t xml:space="preserve">Dear Mrs. Koller,I hope you are on the mend and we can continue our negotiation.Of course I understand that the fist offer was not like you want it at all points, but I think tthats the reason why we are negogiating the conditions.First of all thanks for your counteroffer. I looked at your points.Now I will give you a new proposal.In case of conclusion of the contract, Metallurg has to invest a big sum into new plants and also agreed to pay a part of the costs for uprgrading the transportation and electricity infrastructure in the region. Furthermore we already installed a new security software, so we had and will also have high costs because we can neither estimate the costs of the procudtion of the engine nor the risk of failure of the technology, so regarding the Share of Future Revenue I would propose 35%.To that effect I would like to make consessions to you in the number of Directors in Board. I raised my first offer here.For me, your offer of duration of contract is not comprehensible. The thoughest time of an innovation always are the first years after its market entry. Certainly we expect the Blue Star Engine to be a success but there is no safety for it. So the longer the contract the lower the risk. Also I heard that the engine is not completely developed yet so this additionally should be considered.In my last offer I ask you to give me some explanations regarding the secrecy clause. It would be great if you could look at them, that we have the same knowledge about that issue. Without additional information I can only say no.Buts lets see if we can find a compromise if I have more information about it.In your offer I can see that you choose Germany as the court of jurisdiction. Maybe you can think about the Ukraine to evolving that we want to set up the joint venture in this country.I am looking forward to get more information about secrecy clause to discuss this point with you and expect a promising further negotiation.Kind regards,Marian Husar</t>
  </si>
  <si>
    <t xml:space="preserve">Dear Mrs. Husar,thanks for your response.After we had a consultation we decided to reject from this negotiation.We absolutely disagree with the first three conditions, so it does not make any sense for us to make futher negotiations about the other points.I would like to thank you for our communication and wish you all the best for the future.Kinds regards,Kim Koller</t>
  </si>
  <si>
    <t xml:space="preserve">Dear Mr. / Mrs. Husar,my name is Kim Koller, representative on behalf of Mihalits AG.I am writing in regard toour future joint venture and it is my sincere pleasureto be your negotiation partner during the next few days.Before going into the specifics, please let meassure youthat it is our aim to find a fair solution for everyitem suitingboth parties, so that we can build and maintain a trustful relationship.Concerning our negotiation items, I think that we should at first clarify the duration of our contract.As we first have to finishdeveloping and constructing the engine and also set foot on the market,we need quite some time to establish a proper foundation. However, such a massive collaboration between two companies always bears a risk. Ifthe project fails, we both are trapped inside this contract. To avoid this risk as best as we can, Mihalits AG is suggesting a duration of 6 years. If everything goes as planned, we can still sign a new contract to expand our partnership.The next item, I'd like to deal with is the divisionof future revenue.We know, that Metallurg Technologies has to invest a serious amount of money into new plantsand the development of the engine. But taking into account, that our technologywill have a revolutionary impact on the industry and will open up huge opportunities for our two companies,we think that a division by 70:30 would be reasonable.As both of our companies are very much interested in a great partnership, Mihalits AG would like to adda secrecy clauseto our contract -assuring, that the blueprint isn't handed to a third party. If we kept this secret,we wouldtake a much higher market share, than by selling it to another company and thus creating a competitor.The penultimate item, I'd like to negotiate about is the location of the court of jurisdiction.As mentioned several times above,Metallurg Technologies and Mihalits AGboth are interested in a great partnership.But in any case of legal issues, we need an option to sort these out. Mihalits AG believes, that we should choose neutral ground, so that neither Metallurg Technologies nor Mihalits AG is in disadvantage. Therefore, we suggest Germany as the location of the court of jurisdiction.At last, we should decide, how manymembers each of our companies will have on the board of directors.Applying the same criteria as we did with the division of future revenue, it is our goal to have 4members.Mihalits AG can assure you that our managers are qualified to reach these high standards that are needed,to run such a big joint venture and will always act in the interest of both our companies equally.If you have any specific questions or might want to discuss the details a bit morebefore settling on this number, please don't hesitate to contact me.Weare looking forward towards aproductive negotiation and a successful partnershipbetween Metallurg Technologies and Mihalits AG.Kind regards,Kim Koller</t>
  </si>
  <si>
    <t xml:space="preserve">Dear Mrs. Koller,On behalf of Metallurg Technologies, I would like to thank you for your opening message. It is an honor to work with such a well-known aircraft manufacturer as Mihalits AG. And I am sure that together we will again rise to the top of the European aircraft industry. Our company is also geared towards conducting fair and mutually beneficial negotiations. I am pleased that we agreed on the legal form of a joint venture at the last meeting and would also like to agree on the following issues.Let's start with the duration of the contract. As you said, entering the market is always difficult. We can not be sure that the Blue Star Engine will be a success. It will take a few years for us to make first profits with this technology. Therefore, Metallurg Technologies proposes a term of 7 years with an option to extend the contract for another 5 years. A contract period of 6 years is too short.Let's move on to the next point, the division of future revenues. As you said before, we invest a lot of money into new plants and the development of the engine. We also pay 20% of the cost for upgrading the transportation and electricity infrastructure in our region. Therefore, we can not really understand why we should receive only 30% of future revenue. We think a 60:40 split in favor of our Mettalurg Technologies would be fair.I propose a compromise for the questions of the secrecy clause and the number of members on the board of directors. In our opinion, it is much easier for a Ukrainian company to work with the local authorities and partners than a foreign firm who may suffer from its alien status. Nevertheless, we would like to meet you on this point and assure you of 4 members on the Board of Directors. But you would have to do without the secrecy clause, since we take this as a breach of trust.Finally, I would like to come to the choice of a court of jurisdiction. Although Metallurg Technologies considers it pointless that a joint venture set up in Ukraine will not be subject to Ukrainian law, we would nevertheless agree with a neutral country like Germany to show you that we are interested in a fair process.We hope that you can understand our points of view. I am looking forward to your answer and hope that we will quickly agree.Kind regards,Marian Husar</t>
  </si>
  <si>
    <t xml:space="preserve">Dear Mr. Husar,first of all I would like to thank you for your quick response. The members of Mihalits AG as well feel honored to get the opportunity to work with one of the worlds leading aircraft producers and it is an honor to me personally to be a part of the road that will lead us to this joint venture.We discussed your counteroffer and the margin we are working with in a quickly convened board meeting and I would like to bring forth the conclusion we drew.As we both agree on the location for the court of jurisdiction I suggest, that we fix this item and agree on Germany.Mihalits AG can also agree to meet your suggestion concerning the duration of contract. Although we prefer 6 years, we are willing to accept a duration of 7 years consideringthat one additional year might give us more time to build a solid foundation.We are also willing to agree on your suggestion to include a clausethat extends the contract by 5 years in case of success.Though we can agree on the previously mentioned terms, Mihalits AG hasto insist on the secrecy clause, as we have invested a tremendous amount off effort and moneyinto the development of this technology. It is by no means that we don't trust you - otherwise we wouldn't try to form a joint venture. But if in any case a third party gets a hold of our technology, our advantage over our competitors as well as our investments would be gone. Furthermore, a secrecy clause is an absolute standard in every contract with a western-european country like ours, especially when signing a contract with a new partner. WhatI can offer you, is that we implement the secrecy clause and dissolve it as soon as we extend the contract. By then we would have established a profitable, successful business and gained a head start.Taking this demand into account,we are willing to offer Metallurg Technologies a second member on the board of directors, leavingMihalits AG at 3. We still believe in the qualities of our managers, however it cannot be denied, that a Ukrainian company would have better connections to the local authorities - as you already mentioned. So another member representing your company will most likely be advantageous.Finally, moving on to the division of future revenues, we believe that the jump from 30% to 60% in your favor is too ambitious.As you mentioned you are also investing into infrastructure and transportation, and we of course know that this joint venture still bears a risk for Metallurg Technologies, so considering this we are offering you a split of 55:45in favor of Mihalits AG.We think that the Ukrainian government might not be interested in investing money to aid us directly, but as you are investing into the infrastructure of the whole country, the government will surelycontribute by paying asignificant percentage of the costs. Furthermore, Mihalits AG still has the option to sellthe plans to potential customers and continue with a business model that is based on inventing new technologies. As the market needs innovation urgently, we believe the success rate ofthis sale as well as the price to be quite high.On behalf of Mihalits AG, I hope that we met your expectations. I sincerely believe that we will come to an agreement, that suits both of our companies best, and I am very much looking forward to your reply.Kind RegardsKim Koller</t>
  </si>
  <si>
    <t xml:space="preserve">Dear Mrs. Koller,I would like to return to our negotiations between Metallurg Technologies and Mihalist AG.Like your company, we are currently discussing the individual contract details in several meetings and, of course, have also discussed their counter offer there. Unfortunately, I have to inform you that we have not yet reached a complete agreement. We still disagree with some attributes.On the subject of jurisdiction, I can reassure you. We agree on Germany.After a lengthy meeting, we agreed to pursue a contract term of 11 years. The clause, which should be extended by 5 years in case of success, is too uncertain for us, because we can not assume with absolute confidence that this cooperation will be a success. We would rather have certainty. Please do not rate this decision as an attack.However, I have good news for you about the following issue. After consulting the secrecy clause again, we can understand your concerns thoroughly. We do not want to stand in the way of your concerns and accept compliance with the secrecy clause.Metallurg Technologies thanks for the second member of the Board of Directors. We want to use the better connection with the authorities to work with your top managers in a successful joint venture.Last but not least, we would like to make you a very fair offer for division of future revenues. We definitely agree that your technology is very innovative and we will most likely benefit from it, but we also make a very big contribution to this project. Our infrastructure is looking for the same in Europe. Furthermore, we will also have to shoulder the main burden of the final development of the engine, both in terms of money and human resources.Our idea would be to propose a split of 50:50 as we believe that it is part of a cooperation that both parties make the same profit. This division would also create a we-feeling, which would improve the mood within our companies.You have to be able to understand this counter offer and we are sure that you will accept it.Metallurg Technologies is looking forward to your answer.Best regardsMarian Husar</t>
  </si>
  <si>
    <t xml:space="preserve">Dear Mr. Husar,first of all I would like to thank you forthe sincerity you and Metallurg Technologies have been showing so far. We have come a long way and I think we both can unanimously say, that it only is a matter of small details, which separate us from asuccessful negotiation.As we both agree on the location of the court of jurisdiction and the number of directors on board, wepropose to set these aside. Although we also reached an agreement on the secrecy clause, Mihalits AG still feels obliged to thank youfor granting us this important item. Besides the legal formalities, which I mentioned in my last message, our committee - to a large majority- determined, that the secrecy clause was mandatory for the success of this negotiation. So we are very pleased, that we have come to an agreement.Turning to the unsettled items, we are left with the share of future revenue and the duration of contract. We still believe, that the value of our technology exceeds the amount of money,you areinvesting overall. However, we are willing to grant Metallurg Technologies the fair split of 50:50, ifwe come to an agreement on the duration of contract. In our view, 11 years is a bit too high, but we understandhow important this matter is to you. So Mihalits AG is willing to meet you half-way between your proposition of 11 years and ourproposition of 7. Thus, we suggest a duration of 9 years.Your concerns are understandable and I think, that we both agree that the initial contract should be as explicit as possible without involving dozens of options for different scenarios.That being said, 7 years without an option to extend the contract are too short. So, as I already mentioned, we believe that 9 years are a fair offer. This duration will give us enough planning security, as well as time to establish the we-feeling you have mentioned - a point, which we are very fond of.We believe, that you will understand our point of view as much as we understood yours. Only minor details separate us from an agreement and I think, that both Metallurg Technologies and Mihalits AG will profit from the decisions we have made.On behalf of all of Mihalits AG's employees I would like to thank you and Metallurg Technologies again for choosing our company as yourfuture partner in this joint venture and for negotiating this equitably. As we already made compromises on both sides, we honestly believe that our partnership will work out in the way we both imagine. It has been a sincere pleasure to be your negotiation partner and Mihalits AG is very much looking forward towards the bright future that awaits our joint venture.Best regardsKim Koller</t>
  </si>
  <si>
    <t xml:space="preserve">Dear Mrs Koller,Metallurg thanks you for your kind words and thinks you have been very professional so far. Since we had quite different negotiation partners.Nonetheless, we are not completely in agreement yet.In the following, I will be brief because we have agreed in the 4 points: jurisdiction, distribution of future profits, security clause and number of directors on the Advisory Board. Metallurg Technologies can not add anything to your comments on these points. We welcome the agreement on these topics and thank you for accepting our fair proposal regarding the division of future revenues.Let's come to the last outstanding contract detail, the duration of the contract. In the course of this negotiation, we have already made you a fair compromise in many issues and have repeatedly received the demands of Mihalits AG. That's why we would find it a great pity if the joint venture failed due to such a triviality. After long hours in which we have talked about it with full readiness within our company, we have come to the decision to offer you a contract period of 10 years. The duration oft he contract is essential for us. Every year more or less plays a big role for us. For this reason, we can not withdraw from our claims for more than 1 year. This is our last offer on the subject. Metallurg AG will not accept a shorter duration oft he contract.In the name of Metallurg AG I thank you for this negotiation and hope you accept this counter offer. Let us establish a great joint venture and return to our old strength.Best regardsMarian Husar</t>
  </si>
  <si>
    <t xml:space="preserve">Dear Mr. Husar,on behalf of Mihalits AG I am most delighted to inform you, that we have reached an agreement. As you have already mentioned, letting this joint venture fail after we have come this far would be a pity. To prevent this from happening after we had such great negotiations, Mihalits AG is willing to accept your proposition of 10 years.We believe, that such a large joint venture can only survive and rise to the top, if both parties take the others' concerns seriously. Furthermore, asMetallurg Technologies has made us concessions in matters of the secrecy clause as well as on the number of members on the board of directors, we on our partwould like to return the favor by granting you this additional year.We again would like to thank you and Metallurg Technologies for your sincerity and professionalism. Just like you, we negotiated with several companies over the course of the last few years and our managers as well as myself agree, that Metallurg Technologies has been the fairest negotiation partner so far. So we are glad, that we have already built a solid foundation through mutual trust.As our negotiations have come to a successful end, the next step would be the signature of the contract. While the initial negotiation took place at your headquarters in Lviv, Mihalits AG would like to invite the representatives of Metallurg Technologies to Austria to seal the deal. That way, Metallurg Technologies will get to know our employees a bit more, which will aid both of us in finding a suitable strategy for our joint venture. Furthermore, you will be able to get some insight into our production strategy as we are still continuing to produce aircraft in our domestic plants. By the time of your visit - which will optimally be within the next two weeks - we will have selected the 3 members that will be part of the board of directors. So it would be most opportune, if Metallurg Technologies sent their respective members, so that both sides will know as fast as possible with whom they are working. But as this is only the edge information, my superior, Mrs. Maria Alpha, will contact you until the end of the week to settle on the final details of the meeting.One final time I would like to thank you in the name of Mihalits AG for your cooperation and the fair negotiations. The mutual respect and the results show us that we have made the right decision in choosing Metallurg Technologies as our partner for this joint venture. Although both of us had to make a cut on some matters, we think thatthe outcome is as compromising as possible. We are very much looking forward towards the future of our joint venture, and we are most certain, that our two companies will return to the success they both had in the past, but this time together.Best regardsKim Koller</t>
  </si>
  <si>
    <t xml:space="preserve">Dear Marian Husar,Sorry, for my late first offer.First of all, I'm glad that we want a cooperation between our companies. I hope we will come to an conclusion on which we both will be satisfied.Secondly, you can see in the agenda my first offer. I want to explain them a bit.The share of revenues is an important issue for us. That's why we want 80% because we will bring new technologies to the projects and also will invest 76,5 Mio. € that's quite a lot.The issue milhalits directors in board is also a very important issue. Because of our high investment we also want a high number of members in the board. 4 members would be good.We are not interested in a long term contract. So 5 years would be fine.Secrecy clause is really essential because we really don't want that third parties steal our technologies. That's why we definitely say yes to the secrecy clause.The court should be in Austria because the Austrian courts are known to be very comprehensive and has already been proven.I'm looking forward to hearing from you and I'm excited to hear about your preferences.Best regards,Kim Koller</t>
  </si>
  <si>
    <t xml:space="preserve">Dear Kim Koller,Thank you very much for your message and the including offer.We as Metallurg Technologies are also very pleased about this cooperation with Mehalits AG.As you are also interessted in an adequate solution, I am verry sorry to inform you that we can not fully agree to your offer.Beginning with the share of revenues:In case of your last message, you said that your investment for the project is about 76,5 Mio €. I think it is very important letting you know, that Metallurg Technologies has to invest as much as you do, even more. Owing to a few unknown details, for example technical informations about your engine, we risk having to pay more than we can earn. In addition, we have to apply a lot of effort because the development of your engine is not yet very pronounced. For this reason we have high costs to bear, not only for our engineers who come to work, but also for the production. Last but not least we are bearing the entire financial burden for the new security software and also other fixed costs.Considering all mentioned points, 20% of the revenues will never cover at least a smal part of the costs. The minimum share of revenues for our company is therefore 75%.Your second point is the number of directors on board:I can totally understand, that this point is very important to you. But only one member form Metallurg Technologies is not appropriate. You have to keep in mind, that alone for our expense, there have to be a minimum of two directors on board. In addition, you certainly have the goal to publish Mihaltis here in Ukraine. From my own experience I can tell you, that it is much easier to work with local authorities if there are even more than two directors on board.So for this point my offer would be to take at least two Directors from our company.concearning to your thirt point- the duration of our contract- I have to say, that it is way too risky, having an contract for at least 5 years. Who can guarantee that the project will already be successful after this time? I guess you know that the first Period of a new Production is the toughest and we as Metallurg Technologies cooperate on a mutual basis. We should consider both sides and increase the duration of the contract to 10 Years. This should be a good way to have a long and intensive cooperation.Fourthly - the secrecy clause.The basis of a functioning cooperation is trust and respect. These are the most important points we pursue. In relation to these points there has to be a certain transparancy between our companies. Otherwise no functional cooperation can be achieved. As already said in some points above, we have to bear a lot of costs and take a certain amount of risks. Both parties have a lot of work to do, so I think it is appropriate to share your important assets with us - this would be the key to the succes of our project.Out of respect for our company we should renounce a secrecy clause.Now the last Point: The court of jurisdiction.Now that we want to work together and you also have contact with our Ukrainian company, this cooperation will also be a subject to the Ukrainian law. However, in order to not rush, I would suggest that we prefer a neutral court - how about Germany? I think that would be equal.I am already looking forward to a respectful and, above all, meaningful cooperation.Best regardsMarian Huser</t>
  </si>
  <si>
    <t xml:space="preserve">Dear Marian Husar,thank you very much for your first offer. I guess we have some different priorities, but I'm sure that we will find a balance between our preferences.First of all, we can accept the 3 members in the directors board and Germany as court. Indeed, we need more than 75% in the share of future revenue. What do you think about a fair 50:50?10 years of the duration of contract is actually a quite too long. May we will choose the middle, like 7 or 8 years.I guess my explanation for the secrecy clause was a bit unclear. For sure, we want to share our knowledge with you. That's essential in a cooperation. Indeed, we will be sure, that no additional third party will get our technologies.Best regards,Kim Koller</t>
  </si>
  <si>
    <t xml:space="preserve">Good morning Kim Koller,Thank you very much for responding to my questions.Of course we can also tell you how much we have to invest into the joint venture.The current level, excluding production costs (unfortunately, we have not received accurat information about them, yet) and 20% of the costs for upgrading the transportattion and electricity infrastructure in the region, which we do not even consider here, we amount to 101,2 Mil €.What does your financial department say?In no case I do want to apply, that you are investing little. However, you can see by yourself, that we pay about 30 Mil € more and therefore a 50:50 ratio is not really fair.How about an agreement on a 65 to 35 ratio?In the further i would like to explain how we stand to the other two points:For us, both points, duration of contract as well as secrecy clause, are very important.However we attach much more importance to the lenght of the contract than to the secrecy clause.I make you a fair suggestion:So that you receive full satisfaction with the clause, we renounce it. In return, however, we would like to have a contract that runs for at least 10 years.You have to keep in mind that we as Metallurg Company do completely without the secrecy clause here, but you still make a small profit on the duration of the contract.So we would say Yes to the secrecy clause if we can agree on a 10-years contract period.Is that justifiable for you?Thank you a lot!Best regardsMarian Husar</t>
  </si>
  <si>
    <t xml:space="preserve">Dear Marian Husar,38% seems acceptable. I toke the other preferences from your last offer.Thank you very much for this respectful negotiation. I'm glad that we will come to a contract.Best regards,Kim Koller</t>
  </si>
  <si>
    <t xml:space="preserve">Dear Kim Koller,I am really happy and proud to summerize our final agreement between our companies Mihalits AG &amp; Metallurg Technologies.The main points of our agreement can be summerized as following:38% of future revenues will be shared with Mihalits AG62% of future revenues will be shared with Metallurg TechnologiesTotal amount of directors on Board: 53 of 5 directors from Mihalits AG2 of 5 directors from Metallurg Technologies10 years contract durationvalid Secrecy ClauseGermany as Court of JurisdictionThe negotiation with you was very pleasant and we are looking forward to our future cooperation. We want to welcome you as our new partner and we are also excieted for possible common future business.Thank you and best regardsMarian Husar</t>
  </si>
  <si>
    <t xml:space="preserve">Dear Marian Husar,Im writing you concerning the contract. Maria Alpha, the head of the team, probably told you that I will be your negotiation partner.First of all, Im very delighted that our company Mihalits AG found a good partner. We are very interested to work with such a well-known civil aircraft producer in the Ukraine. As you know the following three issues are totally important for us. I hope that in the end our outcome satisfies both sides. Therefore, I look forward to a productive collaboration.Concerning the secrecy clause, it's very important that it does not lose competitiveness. You have to know that since 2011 we have been working on our latest developement, the so-called Blue Star. The revolutionary new engine is the key to our project. It is a worldwide innovation with its extremely low toxic emissions and decreased kerosene consumption.In addition, we have conducted many experiments to push the further development of Blue Star. Thats why, I think you will be also satisfied with this decision.For the same reason, in our opinion is an 80 &amp;ndash; 20% split for the division of future revenues most appropriate.In relation to the duration of the contract, we will get a lot of success for the next five years because of our new innovation Blue Star. Therefore, five years will be enough for the duration of the contract.Concerning the remaining subjects of the contract I am looking forward to your suggestions.I hope you're able to retrace my proposal especially with the given explanations, if not don't hesitate to ask.I am looking forward to your counter offer and the following contract negotiations.Yours sincerely,Kim Koller</t>
  </si>
  <si>
    <t xml:space="preserve">DearKim Koller,Im writing you concerning the latest offer you have sent to me earlier today. First of all, I`m glad to negotiate with you about this contract, which is so important for both of our companies.I would like to just start by comparing our main preferences considering the separate tasks so we can achieve the best possible agreement for both of our companies.Let`s just start with your first point thesecrecy clause. I understand that you had great efforts to develop the "Blue Star" over all those years. But on the other hand, such a big deal as we are about to get has to be based on confidence and since my company is granting you this confidence by letting your developers work in our plants we would expect the same confidence towardsus. Also, since the development of the "Blue Star" is not finished yet a secrecy clause would just unnecessarily impede the collaborationof the developers with might cause big losses to both companies. At last, we need more detailed information about what is needed to build the "Blue Star" since we're about to build three new plants only for this purpose.Your second point the share of future revenue which I considerto be the most important one will be the hardest one to find an agreement on since I would like to get 80% of the future revenue. Since my company allocates all the needed infrastructurelike e.g. plants and even has to pay for the new public infrastructure I think this is an all right distribution. Also, my companyis paying the workers and all the other project concerning costs while your company is only bringing an unfinished development of the product to the Joint Venture.The duration of the contract should be at least twelve years since we want a good working long-termrelationship and since the development of the "Blue Star" isn't even finished yet it would be a way to high risk for my company to agree to a five-year contract and also as I mentioned before the financialburden is at our side so we can't let the contract end before the invest really gets beneficial.For the Court of Jurisdiction, I would suggest Ukraine because all the production businessis done here and so should be the jurisdiction.At last, want to talk about the directors in the board. Since this point is also very important for my company we want all but one of thedirectors to be out of Metallurg Technologies because they know all the specificcircumstances about Ukraine whats very important.I hope Iwas able to give you a good inside on what my company wants to achive with this negotiation. Please let me know if something above was not clear enough so I can explain it more detailed to you.I'm looking forward toyour replay and your counteroffer.Yours sincerely,Marian Husar</t>
  </si>
  <si>
    <t xml:space="preserve">DearKim Koller,I am very pleased with your intention on this negotiation and I am sure that we will achievea compromise which satisfies both of us.Since by now, it looks like our imaginations about the contract are pretty different I would like to offer you a tradeoff considering the secrecy clause and the duration of the contract. I accept yourpoint that thesecrecy clause is a must have for your company like the long duration of the contract is for mine. Both of these points consider the minimizing of risks so I think they are well matching at this point.I would also mention choosingGermany as the court of jurisdiction since it is neither favourablefor both of us because it is neutral territory. And I think it would grant the biggest total utility since I assume you are also interestedin having this fair jurisdiction in Germany were our points get together at halfway.I hope you also agree with my points so we can afterwards move on to the other subjects.Yours sincerely,Marian Husar</t>
  </si>
  <si>
    <t xml:space="preserve">Dear Marian Husar,I thought long and hard about what you had to offer and discussed this with the management department again.We have come to the conclusion that we accept your offer in part.On the one hand, I have to say that your suggestion is such a fair decision to make the court in Germany.On the other hand, I do not find a duration of contract of 11 years justified, because the middle in this case would be9.5 years. But I could accommodate them and would agree to a ten-year contract period.If we come to the next two points: Share of Future Revenue and the directors in Board,I have to say that I am still of the same opinion as I described in the previous mail:a 75% to 25% future revenue splitfour members from our company in BoardI hope we can come to an agreement and conclude this negotiation with a result that makes both sides satisfied.Yours sincerely,Kim Koller</t>
  </si>
  <si>
    <t xml:space="preserve">DearKim Koller,considering the time pressure I want to speed up these things a little bit. Like the secrecyclause is a 0% utility compromise for me I need to get my100% utility out of the duration of the contract. The only way to lower the duration for me would be to get above 55% of the future revenue.For the directorson board, I am willing to offer two seats to you since I don't want to give up the majority without any kind of reward.I am sure we can come to a solution with which both parties are pleased very soon.Yours sincerely,Marian Husar</t>
  </si>
  <si>
    <t xml:space="preserve">DearKim Koller,Since my offer considering the secrecy clause was combined with the duration of the contract I see no point why you are still trying to trade it for the split of the future revenue.Obviously, the share of future revenue is the way more important point for me than the directors in board so I'mwilling to give you 3 seats and with this the majority. But my company is granting me no more space at this point.I hope that will make you change your mind about the share of future revenue so we can move on to get a good individual for both of us but also maximise our total utility.Yours sincerely,Marian Husar</t>
  </si>
  <si>
    <t xml:space="preserve">Dear Marian Husar,to me the split of the revenue is same important like the members on board. You said that a short time duration is acceptable for you if you get more revenue. But for me revenue is much more important than the duration, so I said you can have a long time duration but less revenue.I can't understand why you think you should get more revenue from my development.So this is my last offer wether you take it or leave it: 65/35.And I accepted a duration of 11 years and I see you understand 12. I will accept 12 years only if you accept my split of the revenue.Yours sincerely,Kim Koller</t>
  </si>
  <si>
    <t xml:space="preserve">DearKim Koller,I want to come to an end as well. So I offer you a 40/60 which means I moved my point for 20% so I think I can expect you to leave me these last 5% of the way.I'm sure its a good deal for both of us and it was a pleasure to negotiate with you.Yours sincerely,Marian Husar</t>
  </si>
  <si>
    <t xml:space="preserve">Dear Marian Husar,remember that working with our company is an additional excellent income for you.Your company is currently at an advantage with our forward-looking product for many years.Thus, your company is very well with the current percentage.See below, you will find two dates, where we cordially invite you to Austria to our company:- 02th July 2018- 13th July 2018.I wish you a nice evening.Yours sincerely,Kim Koller</t>
  </si>
  <si>
    <t xml:space="preserve">DearKim Koller,I am very disappointed with your reaction to my very generous offer with the 40/60. My companyneeds exactly 40% for just cover the fix costs we have with the production. So, in fact, you want us to participatein a loss-making-business. I alreadylowered my offer by 20% so you could do me this little favour and just give me this 5 %. We alreadycame to far in this negotiation to just throw away everything we achievedfor such a little but for me such important amount.Yours sincerely,Marian Husar</t>
  </si>
  <si>
    <t xml:space="preserve">Dear Marian Husar,just like you, I do not feel understood a bit.And I have to admit that working with your company is very important to us. So I understand the importance of the future revenue for you. I would take a step towards you: I set the distribution of future income at least to 60-40%,if you agree with 4 members on my part in the Board. Otherwise, the old regulations apply. I am looking forward to a positive feedback from you. In addition, I would also like to know on which day we can invite you to Austria to us.Yours sincerely,Kim Koller</t>
  </si>
  <si>
    <t xml:space="preserve">DearKim Koller,I want to clarify that there is no possible scenario I can think of, where you get 4 seats plus 60% of the revenues. You either compromise on the seats or on the revenue. To be direct, your share of the revenues will be 45% or you get 60% minus one seat. Make your choice, otherwise I do not see any sense in continuing this negotiation.Yours sincerely,Marian Husar</t>
  </si>
  <si>
    <t xml:space="preserve">Dear Marian Husar,okey,I accept the splitting of future incomes of 60-40%. I hope that there will be no other differences of opinion, even in the future. I wish both of us a pleasant and satisfying cooperation.After a long time back and forth we have hopefully done it now.I wish you a nice afternoon. And look forward to hearing from you shortly. Yours sincerely,Kim Koller</t>
  </si>
  <si>
    <t xml:space="preserve">Dear Kim Koller,I'm very pleased with our agreement.I wish you a pleasent day.Best reagards,Marian Husar</t>
  </si>
  <si>
    <t xml:space="preserve">Dear M. Husar,I am very happy to negotiate the following issues on our future cooperation and the future joint venture.Since we already agreed on a 5 member board, we decided to suggest that we take the main part in this issue. We expect our management to be more capable of handling such a big joint venture since we areusing western european leadership strategies that have been proven to be very successful and we are sure that we all will get higher revenues from us having the most members on the board. We will also share our strategies with you so it will be easier for you to lead your company successful in the future and rise your economical benefits for you but also your country. We are willing to have further negotiations about this though.Concerning the key issue of the shared revenues we propose a 75-25% share. For this we consulted our financial department for some numbers on which to base an estimate of a correct split of future revenues. They based their calculations on the estimated value of what each of us brings into the cooperation. They estimate the value of the finished technology to be 100 Mio Euros. And we except our technology to be revolutionary in this field, which is benefical for your side as well. Our chance that this technology will be successful is very high, given a 10% risk that we might fail.We will need you to build new plants for production and research, accounting you with approximately 30 Mio Euros, new infrastructure, security software change, as well as a 5 Mio Euro investment in further development already included.Regarding the duration of the contract, our strategic management team believes that we will need at least 5 years for both our investments to show decent returns. Therefore we propose a duration of 7 years with the option to extend the contract afterwards, giving as both the opportunity to negotiate the contract conditions once more.We do not want to lose control of the plans for our combustion chamber. We will share all the plans with you but we do not want to let this information get into the hands of a third party. Therefore we propose having a secrecy clause. Thisis extremely important and indispensable for us. By singning the clause you would agree to a term which prohibits you from using our technology for other products other than our cooperation without our express permission. We can only remain competitive if we work together, this technology will be the key for both sides.Concerning the issue about the court of jurisdiction. Corporate law in the Ukraine is still very new opposed to the Austrian which is known to be comprehensive and has already been proven. We suggest to use our law.I am open to negotiate those issues with you and hope we will find a good compromise which suits both our needs.Sincerely,Kim Koller for Mihalits AG</t>
  </si>
  <si>
    <t xml:space="preserve">Dear K. Kollar,First of all, thank you very much for sending me your first offer and for your openness to negotiate with me about all these 5 issues. I hope and believe hardly that we will find at the end of our negotiations the best solution for both sides since we wish to have a very fair win-win agreement :).This is in my Opinion particularly in long-term negotiations a vital aspect. As you said both sides have discussed already and have agreed on some general terms like the number of directors on the board, as you mentioned. But your offer to fill the board with 4 Mihalists AG directors is in my opinion, not the right solution. Okay your argumentation about sharing the European leadership strategies will strengthen our company in terms of future gains and stability might be right but you should know that our company is already strong enough we are a well known civil aircraft producer and our customers were very satisfied with our products and our company have survived a lot of crises like yours, but your right nevertheless exchanges of strategies are always good, but it&amp;acute;s not necessary for this reason to fill the board almost only with your members. That&amp;acute;s why I wouldn&amp;acute;t accept 4 directors from Mihalists AG. My suggestion would be that we take at least 3 seats representing Metallurg Technologies and your company takes 2 seat inboard, because of a very easy reason the Production will be in Ukraine and the Ukrainian Companies would prefer to work with local Partners local authorities and foreign partners will suffer from its alien status. A thing which happens in Ukraine should be managed also by Ukrainian directors, which of course will be open to the contributions of your directors.Concerning the key Issue division of future revenue, we believe also that the new technology will be successful thats why we are ready for a cooperation with you, but we can really not accept this offer its too much under our margin it does not even cover our fixed costs. I asked the chief of our finance department and he said, on our side, we will have to build 3 Plants which will be extremely expensive, the estimate costs for R&amp;D over €7 Mill. and production costs are higher&amp;hellip; , Furthermore installing new security software in all our plants is also bearing by us, and we need to have contributed according to the agreement with our local government 20% of the costs for enhancing the infrastructure of our location. All this are important for our Cooperation as well needs money and It&amp;acute;s impossible with this Division. About the duration of the Contract we will make another offer, because Its very important for us to guarantee a Profit as you know and mentioned new Innovations needs a lot of time to be accepted by customers especially in branches like Aircraft manufacturing the return of investments needs much more time as for example Car or Smartphone. Considering this phenomenon we can make directly contract for 12 years instead of extending the contract afterwards. And I think we can negotiate and change the contract conditions as well as during the 12 years.On the subject court of jurisdiction, I am asking myself why a Ukrainian company operating in Ukraine should go to the Austrian court. That makes nonsense, we prefer the Ukrainian but alternatively, if you don&amp;acute;t trust on the Ukrainian law system we could think about a third more neutral country, which is well known with its legal system like Germany. The last issue Secrecy clause, we have there some concerns I cannot understand clearly what is behind this issue. For Instance, let&amp;acute;s assume after the 12 years you have decided to cancel the cooperation but we have already done so much with supporting each other. Can you prohibit us from using this technology? I would be happy if you make it clearer. In conclusion, I have listed my counteroffer and reasons, I am glad to negotiate with you I hope you see my concerns and we will come towards each others wishes. Kind regards,Marian Husar</t>
  </si>
  <si>
    <t xml:space="preserve">Dear M. Husar,First off, let me repeat that the security clause is non-negotiable and indespensable in order to protect our and therefore the potential Joint Venture's intellectual property from third party access. This clause is not a matter of respect or disrespect and was never meant to hurt your company. It is just prudent business to protect both of our interests in this Joint Venture. Also we did not state that we prohibit you from using our technology in general, you just need to consult us beforehand if you do want to use it. Any outside party gaining access to this technology will seriously hurt the economic viability of this Joint Venture.There are also multiple reasons to choose a Court of Jurisdiction inside of Western Europe, even for a Ukrainian company operating inside the Ukraine. First of all, and for the most part the enforeability of any terms that we are agreeing on for this Joint Venture, not only the secrecy clause. The current political climate inside of Ukraine is very fragile. Transparency International ranks Ukraine at 130th place out of 180 countries on their Curruption Perception Index in 2017. Austria takes the 16th place which is why we keep proposing using the Austrian Court. This is also the reason why there is still some doubt in our management team concerning a potential partnership inside the Ukraine. Also, our Blue Star engine is a next-generation green technology which will be able to make the most revenue inside developed markets like Western Europe and an Austrian court is much better equipped to handle any issues that could potentially hurt us or occur in regard of selling our engine in this market. The World Bank estimates the European Union to have a GDP of almost 16.5 trillion USD compared to less than 100 billion USD for the Ukraine. Therefore it would make best sense to have the Court of Juristdiction for our Joint Venture in Austria to allow not only for the best enforceability of our contract. but also to have much better access to the most significant market. Of course we have not provided you with technilcal information about Blue Star yet as you currently are an outside party in this project and operate in a high-rist jurisdiction, as shown by Transparency International. If you do give me an appropriate argumentation against this or why we should use the German Court, we might consider to change our minds about this issue.I understand your wish for Ukrainian board representation for a company with production facilities inside the Ukraine which is why we are offering you two seats at the board. However, the economic viability of this project will be determined by sales made in developed markets, like Austria. With this in mind it is obvious that on the revenue generating part of this Joint Venture, the expertise offered by our board representatives is much more valuable for both of us, as the Ukraine is a much smaller market than the European Union, the market we have operated in since decades (see GDP number above). Therefore, we have concluded that it makes the most economic sense to have the max amount of board members focus on helping us to place our products in the European Union market and have two board members take care of running the operation inside of Ukraine. We are already compromising in this issue.Reflecting on these points, I am sure you understand that the Ukraine is not the market we are particulary keen focusing on in regard to selling our product. We absolutely see the viability of producing our engines there, but, as I stated before the first few years of this Joint Venture are the most critical ones in terms of placing our product in the market and we will at least need five years to show decent returns on both sides. I do not understand how a 12 year agreement, which you clearly argumented about would be necessary, given that 12 years is the maximum of this negotiation.Like I mentioned before, we ran numbers. The combined value brought into this Joint Venture is around 140 Mio Euros. Your share of this amount will be around 40 Mio Euros which accounts you for 28,6% of the value. This is far away from the share of revenue youclaim. I am struggling to understand how you arrive at an 30/70 revenue split, with 70% going to Metallurg Technologies which makes me question the seriousness of your counteroffer. We will round up the 28,6% in your favor to be able to have a well functioning Joint Venture. Keeping in mind that these numbers are excluding the potential value added by our board members in regard to give us much better access to selling our products inside the EU.Ultimately, as a sign of good faith and despite your very dubious revenue split counteroffer, we are willing to give you the rounded up revenue split but will stay at a total of 7 years for the duration of the contract.Sincerely,Kim Koller</t>
  </si>
  <si>
    <t xml:space="preserve">Dear Mrs Koller,I have read your new offer and all your detailed argumentations, firstly thank you for your contributions to this negotiation. I have considered much about your words and will list a new counteroffer also supported by arguments in Order to lead our negotiation on a better path where both sides will be satisfied and ready to cooperate!Let me first talk about the secrecy clause although you said that it is non-negotiable, I think we need to understand clearly what this clause involves you know it seems like your company has concerns about trusting in our future cooperation. We understand and believe that it was never meant to hurt us, but it implies from our angle that this clause shows us as Metallurges Technologie not as an equal partner in this joint venture rather than as a subsidiary company. If I come to your argumentation what behind secrecy clause lies that it will just be a protection in favour of both sides against any competitors. We are in the awareness that not to share the technology with others, so for that reason which is very naturally signing such a clause makes us consider. In conclusion, you don&amp;acute;t need to worry about the issue that we will share the intellectual property and also this clause will prevent us to have access to the main technology is this really fair? We will not agree on this issue. It&amp;acute;s not just about economic side is more about feeling not being seen as an equal partner.I will continue with the occupation of director&amp;acute;s in the board, actually, we are still the opinion that getting at least 3 seats on the board and keeping the simple majority will be easy our production organization and therewith will allow us to make better outputs. Nevertheless, I will accept your offer on this issue as a sign that we are willing to have cooperation, even you will obtain the majority on the board.Next, about the Court of Jurisdiction, I see your reasonable concerns about the current fragile political situation in Ukraine. In this context as I mentioned in my first, we will accept a neutral court of jurisdiction and we suggested Germany and believe me Germany will be the best solution for both sides. Since Germany is a really economically strong country and also you said that our most lucrative target customer group will be principally Western Europe. So I ask you which country would buy our Blue Star engine. Of course Germany I just mention Lufthansa. So in this regard, if we choose Germany&amp;acute;s legal system customer from Germany will prefer to buy our Products. But this is only one reason the other reason is that Germany has the 12th place in rankings (Corruption Perception Index in 2017) even better as Austria, France. We hope you will agree with these arguments and will accept Germany as the court of Jurisdiction. About the duration I offered in first step 12 years which is for you not clear why we decide for 12 years. So to make clear our thoughts behind, such innovations like ours need a long time to make real profits, because of the long period of acceptance and placing it on the market. You mentioned it will at least needs more than 5 years to gives real profits so let say at the beginning of the 6th year it will start to return real profits and you will make a contract for only 7 years this kind of time will not be profitable for us. To show you again over willingness to cooperate we will shorten it to 10 years but not shorter. Besides of the duration future revenue share is also a very important issue I think Metallurges Technologies has the most burden of the production and development the 30% share would not even cover my costs of production. We need to invest in the development of the engine because we haven&amp;acute;t reached the point of series production. On the other hand, I think you can&amp;acute;t afford in your own country all these 3 new plants hire new employees all these will hard for your company. Thats why that the share of 30% for Metallurges is really below the level of acceptance. I had a long debate about this issue with our finance department and they said we need at least 60% of share otherwise it will not be a reasonable profit. Finally, this is our new offer in order to achieve an agreement. You see we made radical changes please think about it and let me know what you think about it we will keep the negotiation on until we reach consensus.Sincerely,Marian Husar On behalf of Metallurges Technolgies</t>
  </si>
  <si>
    <t xml:space="preserve">Dear M. Husar,Thanks for cooperating on some points. Looks like, at this point, we won't get an agreement though. This is why we sent you one more offer.Let me repeat one last time, that the secrecy clause is non-negotiable. It is our and the Joint Ventures intellectual property and is NOT there to suppress you or anything like that. We want you as an equal partner and will share the whole technology with you, but not any third party. If it gets third party access it will seriously hurt our company, we might not be able tobe first on the market which will just as well hurt the Joint Venture. Again, the secrecy clause is a non-negotiable issue. If you do not accept this, there will not be a cooperation, a we will consider working with an Asian company.Thanks for you willingness to cooperation on the Board Member Issue. Glad that you understand my argumentation about this matter.We agreed on compromising on the Court of Jurisdiction as well. Germanyhas great corporate law and will be able to enforce all rules set in our contract. But will also support us in any issue with the secrecy of our Joint Venture.Since there is still a small risk we might fail with the technology I asked the financial appartment once more to run numbers. If we succeed we will need 8 years to cover the costs made by all of us plus get us an additional return of more than 35%. This is only if the share is fair. If we fail 8 years is way too long and we will be bonded together for no reason and will both continue to write red numbers. Since we put in the majority of effort into research and development of the technology and the technology will be what actually generates value in this Joint Venture we will ask you to give us the majority of the share. If you do not agree please use argumentation using numbers so I can understand why you insist on that matter. Again, we will need 5 years to cover all costs, and are agreeing to add 3 more to get the returns we want for the both of us. To not make you feel suppressed or not as an equal partner, we will agree on upping your share to 40%.Like you can see, both of us are obviously compromising a lot and we might still get to an agreement. Thanks for your cooperation, we appreciate it. Looking forward to hearing from you.Sincerely,Kim Koller</t>
  </si>
  <si>
    <t xml:space="preserve">Dear K. Koller,I have received your new offer. It makes me happy to see that you believe also in an agreement between our Companies. I think for creating a joint venture, will be the best solution of playing an important role in Aircraft-manufacturing sector in Europe and also in the World. Because the implementation of this environmental friendly Engine is promising a good potential for success. To come back to our negotiation I will state in short what we already have achieved, so we agree on that Mihalist AG is going to dominate the directors board, which allows you to give the main directives about strategical issues. So, in this case, we have accepted to play in strategical issues a passive role. Then we have agreed on the issue that the court of Jurisdiction won&amp;acute;t be in Ukraine, although being in Ukraine would be easier for us managing the production we didn&amp;acute;t ignore your concerns and came to a decision that the court of jurisdiction will be in Germany. Till this stage of negotiation, Mihalits AG is actually better off, which can&amp;acute;t be denied. And furthermore, you say that the secrecy clause is a non-negotiable issue you more or less constrain us to accept this issue. I have discussed profoundly this theme with other managers experts in the company and we come to conclusion by the time we accept this secrecy clause, which seems to be a vital issue for Mihalits AG, our company will have a very risky position in our cooperation it means we will not be allowed to know the key technologies of the new Blue star engine especially the technology used to produce the combustion chamber. And this is a risk for us as acting only like a production firm without any area of determination. After long debates, we come to a solution that we will accept this Secrecy clause to show our empathy and readiness for a cooperation. But we will have some Conditions about this. On this stage of negotiation it is striking, that our company is more depending on your decisions, as a payoff we insist on at least 10 of the duration of contract, the reason is simple, we will not be able to produce Blue star engine and should get out of the cooperation, especially on the period where the main cash flow comes. So in order to ensure our profitability in this joint, we need to keep working together at least 10 years. And the last Issue about future revenues share. You said that your company may consider working with another Asian company. Working with an eastern European Company is much cheaper than an Asian company. When you think about the transport costs and the duration of the flight and the different time zone and the long travel from Austria to any Asian Country. All this are negative aspects which speak against a cooperation with Asian companies and which are except japan not well known for their qualities of products in common mind. While our Company is very qualitative, you can ask our customers in Germany, Turkey, Russia about the quality. By the way, I need to mention the tariff schedule issue, Ukraine has signed the association agreement with EU allowing transport lots of products duty-free.Those are the facts which are speaking for a cooperation with us rather than an Asian company.So we are not willing to have a lower future revenue share. We have increased our share on 3 percent, as a trade off for accepting secrecy clause. Our company will play a huge role in implementation of this project so If we are not allowed to make a reasonable profit why should we cooperate under all these conditions with you?I have the feeling we will have a good cooperation, I hope you see how important it is for us to make a good negotiation. Looking forward to hearing from you!With kind regardsMarian Husar</t>
  </si>
  <si>
    <t xml:space="preserve">Dear M. Husar,Thanks for your great cooperation in all of these issues. About the security clause. Once again I want to state clearly that this part of the contract is essential for us working together and you as a company should have good understanding about this kind of matter. We do not want to lose control of the plans and only if we work together on this we will be able to achieve this. I'm not sure where you got the information that you won't get complete insight into our 'Blue-Star' plans. You are the ones producing it so of course we are sharing our whole information with you. Did you clearly understand what the clause is about?So, you stated that the duration of the contract issue is really important to you. In your last statement you agreed that we take the major part in the board, which is an important issue for us and will play a passive role in the strategic part of our cooperation. So we came to the conclusion, that we will accept a duration of contract for 12 years, instead we need one more of our managers at the board. This way we will be able to make great revenues and you will still have one member that takes part of the strategy process.I understand your arguments about using a Ukrainian company would be more cost-effective when it comes to transportation, production costs in Asia will be much less expensive, as well as building new plants. At this point my utility in this negotiation is why too low and I can't take any more compromises. If it falls below 50%, our financial department and our consultants are sure, that the cooperation will be too risky and the share of revenue will not be bearable for us. We are now giving you 50% of the share with a duration for 12 years which will be more than profitable for you and we want you to feel equal. If you are only willing to give us 37% with our product being the value in this Joint Venture it is impossible to agree. We can't accept a share on our side that is lower than 50%. The 'Blue-Star' technology will, as we believe, be revolutionary and play an important role in the aircraft industry.Please consider this last offer. I am sure it will be great working together.All the best,Kim KollerMihalits AG representative</t>
  </si>
  <si>
    <t xml:space="preserve">Dear K. Koller,We as Metallurg Technologies were optimistic from the beginning of the negotiation. We made all our decision by knowing that such a joint venture will be the best option for both sides. We have sure other alternatives where we had the possibility to cooperate with other companies which already producing environmental friendly engines and make profits in short term. Since we see that in long-term the Blue star is promising much more value and the new technology made us keen to take part in this visionary project. After we see your last offer we have no more doubt about the secrecy clause. Thank you in this case to clarify our concerns about the secrecy clause.Actually, the final offer you send made us a little bit considering about the number of directors in the board. We were mainly sceptical about, would our company have some influences? But in the end, we have accepted your offer because we think we have to trust each other, particularly in such big and long cooperation.Our chief of finance said that we need at minimum 60% of shares in order to have reasonable profits and the share of 50% is still 10% below the minimum. So, in this case, I really wouldn&amp;acute;t accept the contract conditions but your offer about the duration made us thinking about the acceptance of 50% revenue shares. After discussions with our risk managers and finance department, we come to the conclusion the duration of 12 years will compensate the 10% loss of shares. Finally, we accept your final offer, we believe in our joint venture and looking forward to starting as soon as possible with the cooperation. We will start the procedures immediately. I&amp;acute;m also sure our cooperation will be great.With all the best wishes,Marian HusarMetallurge Technologies.</t>
  </si>
  <si>
    <t xml:space="preserve">Dear Mr. Husar, my name is Kim Kollar. I'm the negotiator of the Mihalits AG.  For the upcoming negotiation about the pending issues, I would like to ask you for your most important points and what cases youve imagined.Could you please send me an offer for the issues? Yours sincerelyKim Kollar</t>
  </si>
  <si>
    <t xml:space="preserve">Dear Mrs Kollar,thank you for your first message! On behalf of Metallurg Technologies, we are pleased to work with such a big company and we wish a successful and fair negotiation for both sides.In order to respond directly to your question of the message, we would like to start to negotiate with three important points of the upcoming negotiation, the Court of jurisdiction, the Secrecy clause as well as the Share of future revenue.Lets start with the Court of jurisdiction. As am Ukrainian company, we would of course stay like to stay in the Ukrainian Law-system, especially since we are very familiar with the law in the Ukraine. However, we are, of course, aware that as an Austrian company you are probably less familiar with the Ukrainian law. This is of course exactly the other way applicable to us, our lawyers unfortunately never worked with the Austrian law. Accordingly, we would like to achieve a first compromise right here on the first point and propose an outside third country like Germany, where we, and probably you too, have more experience with.As the second point we would like to discuss the Secrecy Clause with you. Obviously, we are aware that you have invested a lot of time and money into the development of the technology which is used to produce the combustion chamber of the Blue Star engine. However, as we will pay for further development and production, we will find it fair and respectful to us if you would share the technology with our company. Therefore, we would like to waive the Secrecy clause.As the final point which is remaining, the Share of future revenue is left. As the main financier of the three new plants and the infrastructure, we have to cover our costs as well as make a profit. Therefore, we propose a split of 75% to 25% of the revenue (75% to us), which is very fair in our eyes, given the spending we have to do to get involved in this joint venture. We ask you to consider and discuss those three points in peace and then notify us an answer as soon as possible. If you want to include other points that you want to negotiate about, please tell them to us in your answer.Sincerely yours,Marian Husar, in the name of Metallurg Technologies</t>
  </si>
  <si>
    <t xml:space="preserve">Dear Mr. Husar,thank you for your first offer. We also wish a successful negotiation for the joint venture.The court of jurisdiction is an important issue. We &amp;ndash; as an Austrian company &amp;ndash; would obviously prefer to stay in the Austrian law system but we got your point and agree with you that it is good to have a neutral third country, like Germany. We agree that the court of jurisdiction will be located in Germany. We are glad that this issue is done so quickly and easily.The second point you would like to discuss is the secrecy clause. We got your point but please understand us too. We exhausted nearly every R&amp;D resources for the development of the Blue Star. Like you said, we spent much time and especially much money for it. The secrecy clause isnt against you. It is just to protect ourselves so we wont lose the control of our plans for our combustion chamber. You have to believe us that we trust you and accept you as a partner. We hope that you think about this issue one more time.The issue Share of future revenue is a bit precarious. We know that you have to invest money in this joint venture but you have to realize that the value of our technology is (when it is finished) 90 Million Euro. We think that you have to build two new plants and use one of your old ones. We would like to offer you to split the revenues of 70% to 30%, where you would get 30%.I would also like to discuss the issue of the directors in board. We are of the opinion that our management is capable to handle such a big joint venture. We have a big experience with our engine and know best what is good for it. We would like to offer you that the board will consist of one of your directors and of four of our directors. Would that match with your interests?The last issue I would like to mention is the duration of contract. We think that the first five years are the toughest for our engine. It is important to finish the development of the Blue Star, to start the production and to build a reputation as an innovative and future-oriented company. We believe in our technology and think that this will be a great success. In our opinion, it is the best option to let the contract last five years so that the hardest part of the development is done. After this time we are willing to renegotiate the contract. What do you think about it?Were looking forward to hearing from you.Sincerely yoursKim Koller</t>
  </si>
  <si>
    <t xml:space="preserve">Dear Mrs Koller,thank you for your fast reply and counteroffer! It is nice to hear that we can agree on the first point of the contract directly, and also of course we hope that this will be repeated in the further negotiation.We also understand your position in the Secrecy clause without a doubt. Unfortunately, and I apologize for the expression, it looks like you want to exploit us with your offer. You want a short-term contract for five years, which, as you say yourself, will be characterized by development and probably just after the five years, the Joint Venture will start to become profitable. In addition, for this short term of the contract, you are demanding 70% of the earned money and you are not even ready to share the technology, which we will develop with you and where we will also invest R&amp;D costs of about € 7.2 Mil.We are, of course, aware that this is just your first offer and therefore very high. However, you and we should really compromise more in order to ensure a successful outcome in this contract negotiation.Below I send you another contract offer on our part. We ask you again to discuss this in peace and detail with your company.Since the Secrecy Clause obviously is very important to you, we are ready to give it up, but in return we would like to have a 75% - 25% split of the revenues (75% for us). We also want to protect ourselves financially, since you will benefit from a fully developed Blue Star engine after the termination of the joint venture, while we will only make profits within the contract period.Just like you, we would like to provide four directors in board, especially the aspect that outsider us as an eastern company could be very profitable for us as this market is not yet very developed and we, especially in the Ukraine, can win many local authorities and local partners.We can also discuss the point of directors in board along with the contract period. We would like to have a long commitment, ideally 11-12 years for this joint venture, because we are also convinced that we can succeed together. So why not in the long term?Of course, we are ready to compromise on most of the points mentioned above, please give us a answer in the near future.Sincerely yours,Marian Husar, in the name of Metallurg Technologies</t>
  </si>
  <si>
    <t xml:space="preserve">Dear Mr. Husar, before I answer your request for the terms to accept the Secrecy Clause, I would like to make you a new offer for the duration of the contract and after that, Ill tell you why.Like we mentioned in our last e-mail, is this a new situation for both of us. We understand your point of having a long commitment but remember: The chance of success is not hundred percent given and there are many sticking points to be taken.So we would like to make you the offer to set the duration of our joint venture on seven years with the save option to renew this contract about two years if the development is going well and the production plants are built-on.This duration is, from our point of view, in direct relation with the Secrecy Clause. For those first nine years of the contract, we would like to have a Secrecy Clause. Not because we are unfair or disrespect you in any way but this is the first time that our companies work together in a joint venture. Many things are new and we dont know each other much good so far. Of course, we will negotiate this new after the nine years and Im sure that, if everything went fine until then, we will make you the offer to relinquish the Secrecy Clause. We would be very glad if you comprehend our reasons for insisting on this. With the revenues, we would like to accommodate you with a split of 65% - 35%, 35% for you. In combination with our suggested nine years of the contract that would be more than enough to cover your investments in the new plants and the construction of new infrastructure (what will give you a big advantage in addition to our joint venture!) and will ensure you a high profit. We would also like to make you a counteroffer for the number of directors on board. Understanding that its very important to have someone who knows the local authorities and partners and is possible to establish a network with them, we would like to remember you that we have, until now, the complete knowledge about Blue Star and it is in our implicit intention to manage the next steps in development. Not because we dont think that you could do that too but to avoid complications and accelerate the development to gain profit for both of us as fast as possible. To cut to the chase we would you like to have two directors on board and us to have three directors on board. We hope that you appreciate our accommodation in this counteroffer and are able to make some advances too. Sincerely yoursKim Koller</t>
  </si>
  <si>
    <t xml:space="preserve">Dear Mr. Husar,  I understand your point but what you forget is that we already took the risk of developing a new engine. Now we are at a point where we recognized that we are not able to finish this project alone because we already exhausted our R&amp;D resources.  We dont have the aim to cheat on you. In contrast, we want a fair negotiation at eye level so please be careful with such an accusation because if you react like this again we see us forced to stop the negotiation and quit the joint venture.  Your offer of 70% for you and 30% for us is too low. Our last offer was 65% for us and 35% for you. So we already made an advance to our last offer. We now want to offer you 60% to 40%, at which 40% is for you, within the secrecy clause. Please think about it once more. We are willing to find a compromise, you too?  I think you misunderstood me, I meant that the contract will last seven years but within an option of renewing it for another two years if everything went good and were both happy with the joint venture. Instead of making a new offer with some advances on your side you sent us the same number of years, which is not acceptable for us because we made a step in your direction. Nevertheless, we want to ask you what you think about a duration of eight years.  Im glad that you offered us to have three members in the board of directors. We would enjoy to accept this offer and hope that we can agree on the duration of contract.  In the end, I would like to please you to think about your offer seriously and I hope that your next message will be a bit more polite as ours always are. You seem a bit offended to me, what should not be the tone of our negotiation. My opinion is that we should really try to find a compromise &amp;ndash; considering the fact that our time is running out &amp;ndash; with which everyone is satisfied. Im looking forward hearing from you.  Sincerely yours Kim Koller</t>
  </si>
  <si>
    <t xml:space="preserve">Dear Mrs Koller,You talk about a discussion on eye level but write seven years into the contract and want to sell us nine years. Its not about what might be negotiated after the duration of this contract, but about whats exactly in this contract and unfortunately, I do not see a renewal of two years, just the seven years you wrote in.Furthermore, you seem to find that we are not ready to compromise. To sum up, how the previous negotiation ran from our point of view:We were glad that we could agree quickly and without discussion on the first point of the contract, the Court of jurisdiction. We have made you a fair offer in this point, which you then fortunately also confirmed.Then you said that the point Secrecy Clause is very important to you, what we accepted and offered you a compromise, so you get this clause, which would have been 75% of the revenues for us. But then you rejected this compromise and continue to want the bulk of the revenues (65% for you) AND additionally the Secrecy Clause. If you see a compromise on your side here, I would ask you to show it to me, because I can not find it. The previous negotiation on this point, it looks as if you probably want to meet in the middle (where we would maybe split the revenues). In addition, you necessarily want the Secrecy Clause. Do you think thats fair?Lets continue with the points duration of contract and directors in board. In the first offers on your and also on our part, probably the maxima were requested, which is of course fine for the beginning. Of course, we respect that you have started to accommodate us, but write seven years into the contract, while you argue all the time with nine years. Although you offer us a two-year option, I cannot find it in the contract, but that has already been said. Then you accept our three-member offer for the board of directors but go down from you previously proposed nine years to eight years. Again, I see no willingness to compromise on your side.However, that you then still speak of a negotiation at eye level and accuse us that we are not willing to compromise and threaten us to quit the negotiations, are accusations, Metallurg Technologies and I cannot accept.We hereby declare that the negotiations on the joint venture between Metallurg Technologies and Mihalits AG have come to an end.Of course, we find it a pity that no contract has been made, it would have certainly brought a lot of profit to both of our companies, but our opinion on this joint venture is too different.We wish you continued success in finding a partner.Sincerely yoursMarian Husar, in the name of Metallurg Technologies</t>
  </si>
  <si>
    <t xml:space="preserve">Dear Marian Husar,I am happy to be your counterpart in our upcoming negotiations regarding the Joint Venture.First of all I am happy, that the basics of the contract were already been set. If you are not familiar with the content both of our parties agreed on, i will summarize them for you:Last month, Mihalits AG took the step of hiring a consulting organization to search for potential partners in foreign countries. The idea is to continue the production of the main parts of the aircraft in the remaining Austrian plants and to have the future partner produce the new engine. That would mean sharing the Blue Star technology with the partner, who would bear the costs of producing the engine. After intensive research, a short list of potential partners has been drawn up, with Metallurg Technologies, located in Ukraine at the top. In order to find out whether Metallurg Technologies would be interested in cooperating with Mihalits AG, Jimmy Bo?ck, Mihalits AGs manager of foreign affairs, sent a formal letter to Metallurg Technol- ogies. Within two days, Stanislav Janko, the director of the construction department, replied to Bo?cks letter telling him that in theory, Metallurg Technologies would be interested in a joint business venture with a Western partner, but before starting any negotiations, Metallurg Technologies wants to know exactly what the deal would be about and suggesting a personal meeting in Ukraine. Although the consulting organization found Metallurg Technologies to be the most suitable partner for the construction of the Blue Star engine, some members of the management of Mihalits AG remained sceptical. Despite this, the majority of the members of the management team decided to take the chance, seeing it as the best chance for Mihalits AG to recover. A team of managers was sent to Lviv to have a first meeting and to talk about the general ideas of both parties regarding the cooperation. After one week of fruitful discussions, the Mihalits AG and Metallurg Technologies teams returned back to their head- quarters with good news: they had agreed on some general points of cooperation! The most important decision regards the legal form in which the cooperation will be embedded. Relying on general economic evidence, like strategic and environmental variables, the negotiators from Mihalits AG and Metallurg Technologies, decided that a joint venture would be the best form for the cooperation. The companies also agreed to sign a contract with a minimum duration of five years. Initial calculations have shown that it will take at least five years for the investments of both companies to show decent returns. Compared to other potential opportunities, both companies agree that this joint venture would be most beneficial, and the management of both firms are interested in establishing a partnership. To receive a satisfying resolution in our negotiation, I therefore want to create a maximum of transparency and need to know your important goals you need to achieve as our joint utility is what matters.In order to conduct a clear negotiation, I would discuss point after point.Therefore, my first offer is regarding the Shares of future Revenue.Due to the fact, that our company provides all of the technology, while Metallurg Technologies only has got production site, Our main point of strength in this negotiation is the new technology we bring to the project. We expect this technology to change the world. Even though we cannot expect immediate success, we believe that in the long run, this is the most promising innovation in airline engine design in recent history, and it was our R&amp;D department that succeeded in finding the major keys to develop this technology. We must be compensated for this. Doing some quick maths for you, the estimated value of the finished technology is going to be € 90 Mil for the full duration of a contract lasting 5 year and thetotal that Metallurg Technologies will invest is going to be € 23.5 mil. To get your money back, an approximated percentage of 25% will conver your costs. As this is one of our most important points and the knowlodge of the fact, that your company needs a new invention, I would recommend a 85%-15% spread. As you already invested in security and road infrastructure i will lower our percentage from 85% to 80%!Please let me hear about your point of view ASAP, so we can focus on the other aspects of the negotiation :)</t>
  </si>
  <si>
    <t xml:space="preserve">Dear Kim Koller,I am happy as well to be your partner in the negotiation regarding the Joint Venture. Thank you very much for your willingness to negotiate our possible cooperation online. I am hoping that we will come to a good resolution that will bring both companies a great value.For us, it&amp;acute;s very important to have a good relationship with you. I&amp;acute;m agreeing with discussing point after point. It is a really good opportunity to combine the Knowledge of Mihalits AG with our physical capital(production site). Both parties should work together to create a good value for their own. But it's not fair to reduce the production to the minimum and the new technology to the maximum. Without a good production, a new technology can&amp;acute;t be sold on the market. Production and workforce costs for the Blue Star engine are very good at Metallurg Technologies(Comparing to any other company). Thats very important because cheaper production means lower prices than the competition which results in a better position in the market and more revenues.With a good qualitative production combined with the production prices, Metallurg generates additional value. Furthermore, you said Mihalits AG cannot expect immediate success that really indicates a risk which is another reason why 80% is not acceptable for us.On our side, we will have to build three new plants, which are estimated to cost € 8 Mil each, for a total of at least € 24 Mil. In addition to that, the engine is not yet at the point of being ready for series production. Therefore we have to invest more time and money into that.We already agreed to install security software in all our plant, for which we are investing a lot of money.A share of 80% wouldnt cover our fixed costs of production.     96     Normal  0      21      false  false  false    DE  X-NONE  X-NONE                                                                                                                                                                                                                                                                                                                                                                                                                                                                                                                                                                                                                                                               &lt;w:LsdException Locked="fals</t>
  </si>
  <si>
    <t xml:space="preserve">Good evening Mr. Husar,thanks for answering my first offer that quickly.As you do know, our grade is also based on the ( number of messages x content of symbols inside the message ), which is why it is important to have contact as often as possible.I checked your offer and your backround information as well.Due to time problems and given the fact, that we have to get to an agreement till friday, we should play with open cards. I was able to do some calculations, which bring us both to the best agreementAs i know, your importance of revenue is 32%, which is why i will give you a 60% and take a 40% for myself.Because of the fact, that the number of directors is only weight with 8% on you behalf, i will bring in 5 members.As i know the duration of contact is more important for you than for me, I admit a 12 year contract.Due to the fact, that the secrecy clause is only 15% important for you, we agree on a "yes"As both parties have the multiplier of 0.7 for the country based in Germany, we will agree on that one as well.Please respond ASAP by just texting and NOT accepting the offer as otherwise we will lose points on the content.That is why I am leaving the Court of Jurisdiction opened till Friday.You can calculate the different occasions by yourself and if you find a better solution, just let me know as well :)I am sorry for doing it that way, but you seem way to smart to get tricked ;)Best regards</t>
  </si>
  <si>
    <t xml:space="preserve">Hi Mrs. Koller,I was able to fix the technical problem with help of the support.in the following, I will summarise the offer:1. Your share of the Future Revenue: 332. Your Directors in Board:53. Duration of Contract 12 years4. Secrecy Clause: "Yes"5. Court of Jurisdiction: GermanyI&amp;acute;m happy to finally conclude the negotiation. If yourcompany accept the offerboth parties can go on with the establishment of the Joint Venture.I think the cooperation will bring both parties a good value.Best Regards,     96     Normal  0      21      false  false  false    DE  X-NONE  X-NONE                                                                                                                                                                                                                                                                                                                                                                                                                                                                                                                                                                                                                                                                                                       &lt;w:LsdException Locked="false" Priority="47" Name=</t>
  </si>
  <si>
    <t xml:space="preserve">Dear Mr. Husar,thanks for cooperating so fast, that we achieved such a great result so quickly :)My utility is now based on 61%, what about yours?Regarding the next steps: My manager will settle down the papers and I am really looking forward visitting your factory for meeting you in personal!Have a great week :)</t>
  </si>
  <si>
    <t xml:space="preserve">Thank you very much for your honesty.Of course, we can understand that future revenue are just as important to you as they are to us. According to our calculations, more capital is invested in the joint venture by our company. Furthermore, the technology of the engines "Blue Star" is a new technology that we provide your company to continue researching. We bear the risk for this technology. Therefore, you must understand that we want to keep 80% of future income.Furthermore, it is important to us that a secrecy clause be signed.Please have a look at the offer and look at what you would agree with and where you still need to discuss.We would be happy to receive a counteroffer or an approval.Best regardsMrs. Kim Koller</t>
  </si>
  <si>
    <t xml:space="preserve">Dear Mrs. Kollerthank you for your first offer.It is right that you take the risk for this technology. However, we take a large financial risk, according to initial estimates, amounting to approximately 41.2 million. If you keep 80% of the future income, this does not even cover our fixed costs. Therefore, we also demand a share of 80%.Why is the secrecy clause so important to you? You want us to pay for the development and production of the engine, but at the same time do not share the information behind it? With respectful cooperation, this clause should not be necessary.Therefore, I submit you a counter offer. What do you think about this?Best regards,Mrs. Husar</t>
  </si>
  <si>
    <t xml:space="preserve">Dear Mrs. Husar,if we already talk about numbers. We are investing 76.5 million euros in the joint venture. This number is much higher than your investment. Furthermore, the inovative product comes from our own productions which is crucial for success. And as you have already admitted, we bear the risk for it. Therefore, you have to understand that we try to face them but it is impossible for us to go down to 20%. Since we carry more risk and invest more, it must be worth it for us. Of course we are ready to meet you at other points. In the point of the contract period we are ready to meet you. Of course, it is also important to us that the new technology is not passed on to third parties because we have invested a lot of time and money into this technology. You also benefit from being the only ones with this technology. You will get the plans and are included but we do not want the plans to be resold.Therefore I submit you another counteroffer.Best regards,Mrs. Koller</t>
  </si>
  <si>
    <t xml:space="preserve">Dear Mrs. Koller,thank you for your counteroffer.Considering that you also have high investment costs, we are ready to accommodate you at this point.If the clause is so important to you, I could suggest a deal for you. We sign the clause if we set the contract duration to 12 years and the number of directors of Metallurg Technologies is 4.What do you think about that deal?Best regards,Mrs. Husar</t>
  </si>
  <si>
    <t xml:space="preserve">Dear Mrs. Husar,thank you for your Counteroffer.I am ready to set the contract period to 12 years for this I need four people on the advisory board.Unfortunately you have not given us a reason why you want more future revenue, therefore because I want you to accept the offer I can only give you another 5% to reach an agreement.Since all the arguments are on the side of our company.As it is the western market, we think that our directors floors bring more experience to lead the leadership of such a large group.Thank you for coming to terms with the secrecy clause. We have now done with the contract period.Best regards,Mrs. Koller</t>
  </si>
  <si>
    <t xml:space="preserve">Dear Mrs. Koller,thank you for your cooperation.I will give you further arguments why we need a high divsion of future revenues.1) We will focus our entire production on the Blue-Star, but we have no guarantee that this innovation will be accepted by consumers.2) Also, we cannot estimate the production costs properly because we have no technical information available from you. However, we know that the Blue-Star is not yet ready for mass production. The above estimates of our costs (41.2 million) are based on very uncertain information.I do not agree with the number of directors yet. It is much easier for an Ukrainian company to work with local authorities and partners if the members are also Ukrainians. The experience for the western market is not enough.For us, it would be an option to accept more directors of Mihaltis AG, if we move the choice of jurisdiction to the Ukranie. This would also facilitate many processes.What do you think of my counteroffer?Best regards,Mrs. Husar</t>
  </si>
  <si>
    <t xml:space="preserve">Dear Mrs Husar,Of course, the risk on both sides is that the business is not running and, of course, the cost on both sides is on a forecast. Only without our technology, this business does not exist. Production halls are replaceable, but the plans are not.That's why we can not go below 60 percent but we give you 2 members and a contract for 12 years. Since the legal system in Germany is a very good one, we will not deviate from it because it is the most neutral solution for both of us. Furthermore, we insist on the clause for the reasons mentioned above.Please be aware that we have tried to meet you in many ways but our hands are bound to change anything more.Best regards,Mrs Koller</t>
  </si>
  <si>
    <t xml:space="preserve">Dear Mrs. Koller,i agree with the following points: Milhalits&amp;acute;directors in board, duration of contract and secrecy clause. Here we have discussed fairly and your arguments have also convinced me.With regard to the division of future renvenues, I can give you more shares if we can transfer the court of jurisdiction to the Ukraine. It is still clear to us that an Ukranian company should be subject to an Ukranian law.Of course, Germany would be a neutral country for both of us, but then I need more shares of future profits.What do you think about it?Best regardsMr. Husar</t>
  </si>
  <si>
    <t xml:space="preserve">Dear Mrs Husar,I came to meet you once again in the revenue therefore I hope that we can now conclude a fair contract.Best regards,Mrs. KollerNshd</t>
  </si>
  <si>
    <t xml:space="preserve">Dear Mrs. Koller,if you absolutely want Germany in the court of jurisdiction, I agree that you will meet me at the division of future revenue. The fairest division would be 50:50 for me.What do you thrink about this offer?Best regards,Mrs. Husar</t>
  </si>
  <si>
    <t xml:space="preserve">Dear Mrs. Husar,I am happy to have reached an agreement with you.I look forward to working well with your company and hope that we can generate good revenue with our innovative engines and that both will profit from it.Thank you for your cooperation. This shows us that you are the best partner for this big joint venture.Best regards,Mrs. Koller</t>
  </si>
  <si>
    <t xml:space="preserve">Dear Mr. Husar,I am contacting you regarding the potential Joint Venture between Mihailits AG, my employer, and your firm, Metallurg Technologies, in order to flesh out the remaining details, namely:The revenue sharing agreement, board composition, contract length, secrecy clause and court of jurisdiction.First off, I must inform you that my employer is very adamant on the inclusion of a secrecy clause and considers this clause to be non-negotiable, in order to protect the Joint Venture's intellectual property and to prevent any third party from gaining access to our technology and beating us to market, therefore significantly reducing the profit our Joint Venture can achieve.Given that a key component of this clause is also the enforceability, we would want the Court of Jurisdiction to be Austrian to guarantee the best protection for this secrecy clause, given the current political instability in Ukraine and concerns some of our management team has regarding a Joint Venture in the Ukraine in this climate.Given our expertise and access to human capital in Western Europe, which is also the more profitable of the European markets, we would want to bring in four of the directors, as they will be able to add the most value to our Joint Venture due to our long-standing experience and reputation inside of Western Europe.Our finance department has calculated that the value of our finished technology is 90 million Euros for the full duration of a contract lasting 5 years. Given that you will use one of your existing plants and only have to build two additional plants, plus production costs and plus investments into development on your end, we calculated your investment to be in the range of 22.5 million Euros. Therefore, the value brought into the Joint Venture from both of our firms, before accounting for the value added from our directors, would be 112.5 million Euros, 20% of which are from your end. Based on these numbers and since the exact value added from our director's expertise is not quantifiable at this stage, we would offer an 80/20 revenue split, with 80% going to Mihailits AG and 20% going to Metallurg Technologies, on a revenue sharing agreement for 5 years.I'm looking forward to hearing any suggestions and feedback from you and would ask you to respond in a timely manner as we are currently exploring multiple options regarding the commercialisation of our technology.Thank you very much for time.Yours sincerely,Kim Koller</t>
  </si>
  <si>
    <t xml:space="preserve">Dear Ms. Koller,thank you very much for your willingness to negotiate our possible cooperation online.Although your offeris very extensive and detailed I can not accept it.First, it is sure, that our calculation does not agree with yours. We have to build three new plants for a total of at least 24 Million euros. The chief of our finance department find out, that the value of your technology is not more than 60 million Euros. Not to forget: we don't know how exactly your new engine will look like and you had not provided any technical information. Besides, we will install new security software in all of our plants, for which we are bearing the entire financial burden. Additionally, we have to pay a part of the costs for upgrading the transportation and electricity infrastructure in the region. Plus, we estimate costs of R&amp;D to be about 7.2 million Euros and production costs to be somewhere round 10 million Euros. Summarized, we calculated our investment to be in the range of 41.2 million euros. The value brought into the Joint Venture from both of our firms would be at least 102.2 million Euros. Since the costs ofinfrastructure and the security software are unsafe as well as the exact value for the technology, we would offer at least a 80/20 revenue split (80 % going toMetallurgtechnologies). The division is due to the fact that we all dont know how successfully your technology will be and my company would bear the cost of producing the engine.The next topic: the duration of the contract. You as a company know yourself that the toughest time for an innovation is in the first years after its market entry.Therefore we can't understand your offer of 5 years. After the market launch, the new product has to be accepted by potential customers and mature via practical use. This can take years asa company should know. That's your chance to build a long term relationship with Metallurg technologies and the best opportunity to build a foothold in the Ukraine. Furthermore, you can profit from know how transfer and gain many new insights into the foreign market. These advantages are only possible with a contract of at least 12 yearswith the court of Jurisdiction in the Ukraine. We cant see why we as a Ukrainian operating in Ukraine would go to court in Austria.Besides, most of the production takes place in Ukraine. Thats why we want 4 of our directors that will sit on the Board of Directors. Austria may can guarantee more security thoughbut for it, it is much easier for a Ukrainian company to work with the local authorities and local partners than a foreign firm who may suffer from its alien status. We can negotiate better with the government and gain advantages for the joint venture, which is in the interest of both companies.  Finally, I would like to address the security clause. You wrote, that your employer is very adamant on the inclusion of a secrecy clause and the non-negotiable. I understand that you want to protect technology from any third party gaining access to the technology. But you have to understand that we want to pursue the same goal and also want to ensure the safety of the technology.We want you to trust andrespect us as an equal partner in this cooperation. We think, this is not a question of economic terms but of treating each other with the appropriate respect that is needed to work together. That is why the secrecy clause is not necessary in our opinion.I hope you can go through all the suggestions thoroughly again. I'm looking forward to a positive answer. Thank you very much for your attention.Yours sincerely,Marian Husar</t>
  </si>
  <si>
    <t xml:space="preserve">Dear Mr. Husar,first off, let me repeat that the security clause is non-negotiable, in order to protect our and therefore the potential Joint Venture's (a Joint Venture between Metallurg Technologies and Mihailits AG) intellectual property from third party access. Including this clause is not a matter or respect or disrespect, just prudent business to protect both of our interests in this Joint Venture, which is why I am struggling to follow your argumentation where you claim that you pursue the same goal and then state that this is not a matter of economic interest, which it clearly is as any outside party gaining access to this technology will seriously hurt the economic viability of this Joint Venture.There are also multiple reasons to choose a Court of Jurisdiction inside of Western Europe, even for a Ukrainian company operating inside of Ukraine. First, the enforceability of any terms we agree to for this Joint Venture, not just the secrecy clause. The current political climate inside of Ukraine is very fragile, Transparency International ranks Ukraine 130th out of 180 on their Corruption Perceptions Index in 2017 (https://www.transparency.org/news/feature/corruption_perceptions_index_2017), which pales in comparison to Austria's 16th place. This is also the reason why there is some doubt inside our management team as to a potential partnership inside of Ukraine. Also, our Blue Star engine is a next-generation green technology which will be able to make the most revenue inside developed markets like Western Europe and an Austrian court is much better equipped to handle any issues that could potentially occur in regards to making sales of our engine inside this market. The World Bank estimates the European Union to have a GDP of almost 16.5 trillion USD (https://data.worldbank.org/region/european-union), compared to less than 100 billion USD for the Ukraine (https://data.worldbank.org/country/ukraine). Therefore, it doesn't just make sense to have an Austrian Cour of Jurisdiction for our Joint Venture to allow for the best enforceability of our contracts, but also to have a much better access to the most significant market for our Joint Venture.Naturally, we have not provided the technical information to you, yet, as you currently are an outside party in regards to the Blue Star project and operate in a high-risk jurisdiction, as shown by Transparency International.I understand your wish for Ukrainian board representation for a company with a production facility inside of Ukraine, which is why we were offering you one seat at the board. However, the economic viability of this project will be determined by sales made in developed markets, like Austria. which is one of the reason why we want an Austrian Court of Jurisdiction to be responsible for the potential Joint Venture. With this in mind it is obvious that on the revenue generating part of this Joint Venture, the expertise offered by our board representatives is much more valuable to the both of us, as the Ukraine is a much smaller market than the European Union, the market we have operated in for decades (see the GDP numbers above). Therefore, we have concluded that it makes the most economic sense to have the maximum amount of board members focus on helping us to bring our products to market in the European Union and have one board member take care of running the operation inside of Ukraine.Reflecting on these points, I am sure you can understand that the Ukraine is not a market we are particularly keen on focussing on in regards to selling our product. We absolutely see the viability of producing our engines there, but, as you correctly mentioned, the first few years of this Joint Venture are the most critical in terms of coming to market, therefore I fail to understand how an at least 12 year long agreement, which you said you needed to get us a foothold inside of the Ukraine, is relevant regarding the commercialisation of our product, given that 12 years is the maximum negotiable amount and you claim to need at least 12 years (which implies you would prefer even more, which is technically not even possible on this platform)?If I were to run your numbers, including your questionable estimate for the value of our technology, the combined value brought into the Joint Venture is 101.2 million Euros (60 million from our tech and 41.2 million from your end) not 102.2 million Euros, as you claimed. Your share of these 101.2 million Euros would be 41.2 million Euros, which is 41% (rounded up) and which is a far cry away from the 80% of revenues you have claimed in your counteroffer, therefore I am struggling to understand how you arrive at an 80/20 revenue split, with 80% going to Metallurg Technologies and 20% to Mihailits AG, which also makes me question the seriousness your counteroffer, because this offer is clearly not even backed by your own and very favorable calculations regarding the value you are bringing to the table and the value we are bringing to the table.Interestingly, you claimed in your counteroffer to arrive at an 80/20 split in your favor because you do not know whether or not the technology will be succesful, but your Finance department has obviously made an estimate for the value of our technology (60 million Euros), which should include a discount for the potential of failure (which our analysis for the value of our technology did).The value of our technology over the next 5 years is, as I have already mentioned, 90 million Euros according to our Finance department, who naturally have a greater insight into this project. If I were to take your calculations for the value you are bringing to the table, 24 million Euros for three factories, which is 8 million Euros per factory, I will assume that you will be able to reuse an existing plant, which seems to be a possibility as you have not denied this option, I arrive at 16 million Euros for the plants plus 17.2 million Euros for R&amp;D an production, which is all based on your calculations, which are the most favorable for you. Therefore, the value brought to the table by Metallurg Technologies would be 33.2 million Euros. The overall value brough to the table would therefore be 123.2 million Euros, 33.2 million Euros coming from your end, which would amount to 27% (rounded up in your favor). Keep in mind, these numbers are excluding the potential value added by our board members in regards to giving us much better access to selling our products inside the European Union.Ultimately, as a sign of good faith and despite your very dubious revenue split counteroffer, we are willing to give you the rounded up 27% in a 73/27 revenue split and increasing the contract duration by one year to six years.Yours sincerely,Kim Koller</t>
  </si>
  <si>
    <t xml:space="preserve">Dear Ms. Koller,thank you very much for your quickreply.After much deliberation, I have come to the conclusion to make certain compromises with you. However, in return you must accept our demans. Otherwise we have to cancel the negotiation here.First, we are ready to acept the security clause. That's a very big loss for us. Therefore, in return, we require the maximum possible term of 12 years for the contract. Unfortunately, we can not accept a smaller number and increase your share of future revenue from our side to 33 percent. Secondly, we are ready to increasy the number of your directors to 3 and at the same time we require in return the court in jurisdiction in the Ukraine.As you can see, we have made many sacrifices because we are still interested in working with Mihalits AG. I hope you will meet us with your offer. It would be a pity to lose our common potential.I'll be happy to give you time to think about this offer until thursday. I'm looking forward to a positive response.Yours sincerely,Marian Husar</t>
  </si>
  <si>
    <t xml:space="preserve">Dear Mr. Husar,you have failed to elaborate as to how including a secrecy clause is a "very big loss" for you, since I have laid out in my previous e-mail to you, how a secrecy clause is able to protect both of our economic interests by prohibiting any third party from gaining access to our technology and therefore seriously hurting the economic viability of a Joint Venture between our firms. The secrecy clause is a protection for the Joint Venture itself, not just an individual party, although it certainly does protect Mihailits AG, the creator of Blue Star, from malicious intent in regards to the intellectual property we bring to the table, which you stated is not an issue from your end, wherefore I am still struggling to understand as to how you are incurring a "very big loss" by signing a secrecy clause.As you should have read in our previous e-mail, we are not inclined to put the enforceability of our contracts, which includes the secrecy clause, into the jurisdiction of Ukrainian courts, for numerous reasons, such as accessibility to the Western European markets as well as some demonstrably well-founded concerns about corruption inside of Ukraine due to the current political situation. If you are interested in access to our Blue Star technology it will have to be through a European court of jurisdiction, for security as well as economic reasons, which I have already laid out to you.We are willing to accept two directors from your end, despite the business case we have laid out for having four directors from our end, to put enough ressources into your hands to allow for a smooth operation and handling of regulatory and political issues potentially arising on the Ukrainian side of the Joint Venture's operation.However, your proposition regarding a 67/33 revenue split agreement in favor of Metallurg Technologies is absolutely out of the question and has no basis, even when using the numbers you have provided, which according to the calculation warrants, in the most favorable scenario for Metallurg Technologies, 41% of revenues when assigning revenues according to the value brought into the Joint Venture by both companies. You have again failed to address this point and have offered a revenue sharing agreement that you again have failed to justify logically and which makes absolutely no sense for us when considering what we are bringing to the table, even according to your very own calculations. Our offer from last time 27% (you can re-check the calculations behind this offer in my previous e-mail) and the best case I calculated using your numbers was 41%. As another sign of good faith from our end we are willing to meet you half-way between our last offer, which if you recall isn't the best case based on our own calculations, and the 41% your most optimistic numbers claim you bring to the table and can offer you a 66/34 revenue split agreement, with 66% of revenue going to Mihailts AG and 34% to Metallurg Technologies.There may be room for further negotiations regarding the contract length, if you choose tho address the other outstanding issues.Yours sincerely,Kim Koller</t>
  </si>
  <si>
    <t xml:space="preserve">Hello Ms. Koller, Ido not go into their points because, in my opinion, it is difficult to give a party more right or wrong. I believe equitable distribution of resources is the better way than to flood us with information about their benefits. Of course, from both sides, we have our reasons to get one more or less. But in the end, it's about getting a fair answer. We will not be ripped off. You will also understand that it is not fair for us to be low on all points.We decided to form the court in Germany. This is a compromise for me to answer. Likewise, I accept their 3 members if we extend the contract to 10 years. The profit distribution we would logically set to 50/50.I hope you can understand the conditions. From my side, that's the last offer. I hope we come to a common result.I am looking forward to a positive response.Best regards Marian Husar</t>
  </si>
  <si>
    <t xml:space="preserve">Dear Mr. Hussar,just like you, we are interested in an equitable distribution of the proceeds generated from our Joint Venture, however, we are still at a disagreement over the revenue sharing agreement, which, given an equitable distribution, isn't logically a 50/50 split as I have clearly laid out in my previous mails. You keep demanding a share of the revenues, which is greater than the percentage of value brought into the Joint Venture, even based on your most generous calculations. This isn't what we consider an equitable distribution of resources and I find it quite interesting that you are aren't interested in information about benefits and the following discussion, which, as you stated, is in the interest of an equitable distribution of resources and yet keep on making an offer for the revenue sharing agreement that is cannot be considered equitable when looking at any of the numbers.Also, I fail to understand why you are trying to tie the board composition, which we have previously agreed upon, to the condition of contract length, which we have yet to agree upon. To my understanding, we had come to an agreement regarding the number of directors provided by each side when I confirmed your suggestion with my previous e-mail, however you have just now, after we have reached an agreement, added a contingency to this part of the deal, which we obviously reject, as an agreement reached shouldn't be renegotiated without the consent of both parties involved.We accept your proposition of basing the contracts inside of a German courts jurisdiction, as this also fulfills all the requirements we have in regards to enforecability and accesability to the EU markets, albeit at a somewhat larger expense as most of the lawyers we can provide are Austrian.We are also willing to meet you half-way in regards to the contract length, at a length of 8 years, given the previously offered 66/34 revenue split, with 66% going to Mihailits AG and 34% going to Metallurg Technologies, which was already a very fair offer as we have met you, based on your calculations, in good faith more than half-way. Should you want another revenue sharing agreement we will have to look into renegotiate the contract length we are currently offering and should you want another contract length we would have to look into renegotiating the revenue sharing agreement offered.Yours sincerely,Kim Koller</t>
  </si>
  <si>
    <t xml:space="preserve">Good morning Ms. Koller,slowly we approach the end of the trial. Today at 4 pm I have to submit an offer or a cancellation to my company. At this point we would still prefer a cooperation. I did not acceptyour last offer because I still do not think that it is the best solution of our negotiation. With 3 members on your side, you have more scope for decision-making. That's why I find a 50/50 layout appropriate and fair. For this we also accept the 8-year contract period. But only if the 50/50 are respected. I hope that we get to a result before 4 o'clock. Thank you for your patience and commitment to this negotiation. Best regards,Marian Husar</t>
  </si>
  <si>
    <t xml:space="preserve">Dear Mr. Husar,with three directors we are also able to generate the most value for the hypothetical Joint Venture, value which we explicitly excluded when negotiating a revenue sharing agreement and value which will benefit both of our companies.We have also demonstrated previously how a board composition of four directors from our side would benefit the Joint Venture and have met you at a 3:2 setup, we have also clearly laid out the amount of value brought into the Joint Venture based on your and our calculations and have met you more than half-way on the revenue sharing agreement.Due to the concessions you have made so far we are willing to extend to you a final offer with a 60/40 revenue split, which means we are offering you a revenue split based on the most favorable numbers for Metallurg Technologies, for 8-years under the other terms we have previously agreed on.Yours sincerely,Kim Koller</t>
  </si>
  <si>
    <t xml:space="preserve">Dear Ms. Koller,the offer still does not match the result we hope for.I can only accept 60/40 under a contract expiration. That's why we would offer you a 60/40 split but with a duration of 11 years. Or we stay at the 8 years but with a fair 50/50 revenue split.What would you prefer?Best regardsMarian Husar</t>
  </si>
  <si>
    <t xml:space="preserve">Dear Mr. Husar,I clearly stated that the previous offer was our final one as I have given you the very best revenue sharing agreement based on the numbers you provided and have met you half-way on the contract length.I will extend the previous offer to you again for you to consider until the deadline.Yours sincerely,Kim Koller</t>
  </si>
  <si>
    <t xml:space="preserve">Dear Ms. Koller,unfortunately we could not accept the offer. We would be at a disadvantage on many levels to cooperate with you under these conditions.Thank you for your patience and interest.I wish you continued success in your search for a suitable partner.Best regards,Marian Husar</t>
  </si>
  <si>
    <t xml:space="preserve">Dear Marian Husar,first of all, I might introduce myself. My name is Kim Koller and I've been appointed by Mihalits AG to negotiate the conditions of our contract regarding the Joint Venture between Mihalits AG and Metallurg Technologies. You surely have heard about the details by the team which conducted the first round of discussions.Of course we are very delighted to have found a reliable partner like Metallurg Technologies and are keen to follow our interest in cooperating with such a well-known civil aircraft producer.So let's start of with some aspects which I assess to be highly discussed. As you know we've been working on a new technologie for aircraft engines, called "Blue Star". Our main goal is to be the first one on the market to produce such high-tech engines. In order to do that, our developement-team has worked very hard on testing and improving the technology. To be successfull we have to keep our latest tests and improvements secret, which is why we need to build in a secrecy clause in our contract. This will insure our positions as pioneers in this section of aircraft technology and will increase the revenues of both of us.Which is leading me to our next point of discussion: the future revenues. As you know we are interested in a Joint Venture. This means we have to share our revenues which we earn during our cooperation. As we are giving you access to our top secret and high-tech aircraft engines, we think it would be considerable to share the future revenues in a 80:20 relationship in our favor. Because we have a very high probability of success (if our negotiation goes well), this kind of shared revenues will insure your company a high income.We also think that the duration of our contract shouldn't extend the length of five years. In these five years we predicted to finish the developement of our engines and already have established ourselves as the number one environmental-friendly engine producer. These five years are also giving us some time to ensure that the circumstances to produce these engines are optimal.When observing a Joint Venture, a critical point is always the composition of the directors in the board. As I already explained, we think that we bring a very high vallue to our cooporation. And to be honest, I don't think anyone cares as much about the well-beeing of our companys as we do. That's why we think our experienced directors are the right people to be members in the board, because they can ensure the success of such a big businness plan. Thats why we want to offer you one seat in the board, while we would take the other four seats, to ensure the success.Last but not least the court of jurisdiction is a point of interest as well. As we already have a big legal department at our company, we would like to bring in our lawyers in case any legal questions need to be answered. But they are only highly trained at austrian law, which would lead to setting the court of jurisdiction to Austria. Of course this would mean that your company wouldn't have any costs regarding legal questions, because we are ready to take care of these with out legal department. I think this is in your interest, too.I hope you can follow our explanations regarding these points of discussion. Of course I am looking forward to your opinion on our views as I can ensure you I am very interested in your point of view and furthermore in an agreement.If you have any kind of question, don't hesitate to ask them because in the end that's why we are here - to find the best solution.I'm looking forward to hear from you!Yours sincerely,Kim Koller</t>
  </si>
  <si>
    <t xml:space="preserve">Dear Kim Koller,Thank you for your message regurding the possible joint venture between our organizations. As you alredy know my name is Marian Husar and I have been appointed to further analyse whether this cooperation would be beneficial for our company.First of all we have to admit that we were quite suprised by your initial offer. Our team that conducted the first round of discussions reported to us that they had the impression Mihalits AG is a company that is beneficial for both sides by fair means. Your initial proposal speaks a different language.In order to find a basis for further discussions we want to share some facts that were prepared by our financial department.We expect the cost for Metallurg to establish the production facilities and the associated costs to be in a range of 50 to 70Mil €.The possibility to amortize this investment is highly dependend on two terms of a possible agreement. These are the share of future revenue and the duration of a contact. In addition our analysts expect comparatively small revenues during the first years because the new technology has to be matorized and established in the market. We consider it impossible to amortize our said investment in a term of 5 years even if we would have a share of 100% of the revenue. Followung these simple calculations we (Metallurg) would needa revenue share of 75% and a duration of the contract of at least 10 yeara just in order to have a reasonable chance to make any gains from this cooperation.Let us get to the issue of the secrecy clause that you proposed. Not knowing the essentials of the technology that Metallurg is supposed to produce increases the risk of failure considerably. This fact would have to be reflected in increased revenue shares. Therefor we propose to drop this clause to achieve a real partnership that is based on trust and fair cooperation. If necessary we might agree in a penalty in case any protected information would be disclose by our side.The number of seats in the board of directors should be distributed according to the responsibilities of it's members. We would expect that most of the management tasks to be performed would deal with production and production facilities. Therefor we propose 3 members of the board to be staffed by Metallurg and 2 members to be appointed by Mihalits.Regarding the cpurt of jurisdication it would make procedures a lot easier if the court would be choosen in the country of operation which is Ukraine. We potentially agree to a neutral country where our legal department has a good working knowledge and experience. This would be the case for Germany.We hope that Mihalits AG is interested in a partnership of mutual benefits which is based least the impression of the team that was involved in the first round of negotiations. If this impression is true it should be reflected in the terms of a potential contract. That would not be the case if we would enter into anything close to your first proposal.SincerelyMarian Husar</t>
  </si>
  <si>
    <t xml:space="preserve">Dear Marian Husar,I'm happy to hear from you! I was looking at your counteroffer and I have to say we have indeed something in common - we tend to suprise each other. But as I see things, suprises can be positive and negative. So let's start of with some points from which I think an agreement is possible.I'd like to start off with the court of jurisdiction. It's only reasonable that we both proposed the country in which we are based to be the best option possible. I've just spoken with some of the top lawyers in our legal department and they told me, that if we move the court of jurisdiction to Ukraine, they could hardly help our joint venture in terms of legal questions. For us, the best option still remains Austria. But I'm willing to take your offer to move to court of jursidiction to Germany. I hope you know, that this is a disprofit espacially for our quite big legal department and I hope I can eventually see this kind of generosity in other discussion points from your side.Moving on to the duration of our contract. After seeing your offer for a contract over the length of ten years, I have to say that it is not quite what we think is the best solution. I would propose a contract with a duration of nine years. This is a big step from us towards your side and also a big risk that we are taking on us. But we want to build a solid relationship with our cooperation partners and think that with approaching your offer in this extension, such a good relationship is growing. Again I would like to point out, that we are indeed comming towards your side with big steps at very important issues. I hope we can see this kind of behaviour from your side as well in other points.I want to continue with the composition of the directors in the board. First I'd like to point towards our great history of our company. We were founded in 1933 and have since then established ourselves in the plain-building industry. This didn't come from anywhere. We have experienced top directors and managers, which are highly trained in building businesses all over the world. That's why we think we should have the majority of seats in the board. Nevertheless I see your point that, as you said, your directors are more familiar with business developements in the region of production. That's why I'm meeting halfway with proposing your company two seats in the board, while we take the other three.Now we're getting to the two very important points. At this point I'd like to point out again, that I have met your offers in an extension, which surely offers you more benefits.Getting started with the secrecy clause. This is a discussion point which is quite difficult to negotiate, because there are only two options: either we have the secrecy clause or we don't. I get your point about trusting your cooperation partner and the idea with the fee is reasonable. But it's not like we don't trust you as our cooperation partner. We do, a lot. That's why you will have full access to our technology and everything that comes with it. It's just the case, that with this secrecy clause we prevent third parties to get hold of our ideas and technologies and use them for their own profit. As I pointed out in my first offer, we want to be together with your company the first ones, the pioneers to bring this kind of technology to the market. And we need to protect this dream. That's why we need this secrecy clause and I hope you can understand and meet our offer.Last but not least the fun part: the share of future revenues. As my colleague reported from the first round of discussion, your company and the government have agreed on a 20:80 split regarding the costs of new infrastructure. This surely is lowering your investments on infrastructure by a huge amount. The production costs are also not quite precise. We planned on building two new plants in Ukraine with costs not higher than 6 million euros per plant. This means an investment of 12 million euros for production. Even with all other costs, like investments on the technology and everything around, I don't think your costs will be higher than the vallue our company brings to the joint venture. We and our technology are set to change the world. Scientists and our analysts have calculated a probability up to 90% for our engines to be world-changing. We estimated to bring a vallue over 90 million euros to the joint venture over a contract of five years. You remember that I have agreed on a contract over 9 Years, so you see that our vallue will exceed your investments by far. That's why we still think, that a small share of revenues for your company would still mean a huge amount of money. But I get it, the 10% risk and unplanned investments and so on... I'm willing to come towards you, but you need to see the vallue we bring into this joint venture. That's why I propose that we share the future revenues in the following way: Your company takes 32% of the revenues. This would still mean a huge amount of money, don't forget that. The plans we have for the next nine years will change the world and lead both of our companies to a new level. And bear in mind, that we've developped this engine and a big investment has been spend on the developement. We need to look to bring these investments back in, too. I think this offer is fair and should bring both of our companies on the same side. I really hope on an agreement on this point, as I have come towards you on other points which are very important to us as well.I'm really looking forward to hearing from you again!Best regards,Kim Koller</t>
  </si>
  <si>
    <t xml:space="preserve">Dear Kim Koller,thank you for your response to our offer. Some of your statements to our proposal sound more reasonable than your first offer. At the same time some core terms are still completely unacceptable.Let us start with the topics where we have the impression that we could come to an agreement.Allthogh we would prefer Ukraine as the court of jurisdiction we could agree on Germany.Regarding the number of seats in the directors board we could agree to 3 seats for Mihalits when the others terms can be solved.The duration of contact of 9 years gives a basis for a reasonable calculation but of course it is linked to the other parameters.Regarding your information about our production cost you probably did not have the right sources. In the first place we were informed by the team who conducted the first round of discussions that we are supposed to build 3 factories and not 2 as you assumed in your recent proposal.The biggest misunderstanding is that you assume that the government is paying a share of our investments in our infrastructure . The contrary is true. We had to agree to pay 20% of the cost to develop the regional infrastructure like roads and electricity. This is necessary to be able to build the factories we need for production. Taking all costs into account it is a huge investment for us but we will offer Mihalits production facilities and labour cost for a very competitive price compared to western European countries.Nevertheless Metallurg needs a fair share of amortize the considerable investments. Given the 9 years of duration of the contract what is the current basis for discussion Metallurg would need at least a share of 65% of the revenues to be able to amortize the investment.Assuming a contract of duration of 10 years we would be able to lower the share to 60%.The fair distribution of the revenue shares also has to reflect the following facts: Metallurgs income from the joint venture is based on the income from the Blue Star engines only. Mihhalits is offered the possibility to produce the engines very competitive costs. Sell more planes powered by the engines and keep 100% of the revenue generated by the sale of these planes.Regarding the secrecy clause it is not only a matter of trust and respect. You want us to pay for the development of the engine and its production, but at the same time you do not want to share the most important asset you have, which is key to the success of the project. That's why a secrecy clause is not acceptable. We understand your statement regarding the secrecy clause that you are prepared to disclose all confidanctial information about the new technology.We hope that the facts discribed above will be taken into account for the further discussion.SincerelyMarian Husar</t>
  </si>
  <si>
    <t xml:space="preserve">Dear Marian Husar,I'm happy to hear from you! I was reading your offer and thinking about it the entire day. I'd like to introduce a tradition back into this negotiation: Suprises. I really thought with the way I was comming toward your proposals, I could expect a similar behavior from your side. Since this certainly wasn't the case at the points that were crucial to us, it seems that I need to speek in a different language to come to an agreement, but that's fine by me.Let's summarize our agreements by now: The court of jurisdiction will be placed in Germany and your company gets two seats in the board. By now, we have agreed on these points. But don't consider these points as done and don't take them for granted. If we don't agree on the other points in the best possible way for both parties, I will revive these "agreements" for renegotiation.But before everything else, I have to point out the importance of the secrecy clause. This negotiation and following the contract are absolutely connected to this secrecy clause. I'll try to keep it simple, but I need to point out some aspects. As I have already explained, we do want to share our most important asset with you, our cooperation partner. We know that you need to pay for the development of our technology, and so do we. The secrecy clause is preventing third parties, who are not paying for the development, to get hold of our technology. Our company AND your company are going to have full access to it, because we are both responsible for its development. So I will tell you my message from the past two offers once again: This secrecy clause is going to be in this contract, or we won't reach an agreement.Now I think it isn't productive to discuss the last two points seperately, because they depend on each other.Some day, when we meet you really need to explain to me, how your analysts do their maths. The future revenue and its development are certainly not going toincreasein a linear way. The revenues will increasy exponentially, which means that every year that passes, e.g. 5% of the revenues are going to be worth much more, than 5% of the revenues from the year before. As you have assumed to have investments up to 70 million euros (which you have to explain to me some other time) in the beginning of our joint venture, I don't see why you assume that one year of contract are worth 5% of the revenues, espacially after a contract duration of 9 years. These 5% that you are offering for one year of contract, might be worth 70 million by then. That's certainly not how it works. And you completely ignored the vallue our company brings to this joint venture. Again, 90 million euros over five years and God knows how much over ten years.And yes, we truly believe, that only two new plants need to be build, because a third one, that we are going to use, is already build. Therefore only costs for two new plants would be up for payment. I'm getting an impression that you might overlook decent business oportunities, but we'll get to that later.Moving on to the misunderstanding. Now I'm not quite sure how business works in Ukraine, but when I as a enterpreneur want to build a company and I need a road for connection to traffic, there isn't any help from the government to pay for the new road. So I think a 80:20 split between your company and the government is an amazing deal. In fact, that is lowering your costs compared to the prices we've been confronted with when building a plant or any kind of business infrastructure in Austria and that's why you can produce for such a competitive price.But now I want to give you some offers, and I hope this time you don't overlook a decent business oportunity.I'll give you your 10 year contract, but for that I want 55% of the future revenues. Other than that, I can offer you an 11 year contract with 57% of the future revenues belonging to us. And last but not least, I offer you the maximum contract over 12 years with 60% of the future revenues belonging to us.Think about these offers and don't overlook a decent business oportunity.I'm looking forward to hear from you again!Best regards,Kim Koller</t>
  </si>
  <si>
    <t xml:space="preserve">Dear Kim Koller,Thank you for your response to our offer. It looks as if we are not far from getting to an agreement.I only want to discuss about those terms that are not already agreed.We understand your point of view regarding the secrecy clause and finally accept to include the term. To compensate this for the edditional effort we finally propose a revenue share of 52% for Mihalits and 48% for Metallurg with a duration of contract of 12 years.Please keep in mind this share is more than half of the revenue. This is also just a little more than your offer.We are looking forward to a good cooperation.Kind regardsMarian Husar</t>
  </si>
  <si>
    <t xml:space="preserve">Dear Marian Husar,I'm happy to hear from you! An agreement seems in sight but I think you should read my offers from my last message again and compare them to your offer.If you consider 8% of the revenue shares "just a little more", than we should again speak about how much the revenues will increase in their worth, espacially regarding a 12 year contract. But for that you can read my last message once again.I'm comming towards you, bear that in mind. I offer you 43% of the revenues over a 12 year contract.I proposed a 60:40 split for a 12 year contract in my last message, so this should be a symbol for comming towards an end. In my opinion, this is the best option for both of us. You get your maximum contract, and for that we will share the revenues as I offered. Otherwise we should reconsider a length of 10-11 years, but I don't think this would be in your interest.I really hope you're not overlooking these amazing conditions for your side.Best regards,Kim Koller</t>
  </si>
  <si>
    <t xml:space="preserve">Dear Kim Koller,I was suprised that you did not agree to my last offer because we take the risk to lower our share from calculated 75% to now 48%. That means we will only have a very smal magin considering the investment and permanent costs.After talking to our financial department and our management we finally got the permit to make the very last offer granting you a revenue share of 54%. We will not be able to offer anything above this rate!It would be a pitty if it would not come to an agreement so close to the end!!Best regardsMarian Husar</t>
  </si>
  <si>
    <t xml:space="preserve">Dear Marian Husar,I'm proud to announce, that our negotiation has come to an end with an agreement.Let me summarize our pionts one very last time:Our company, Mihalits AG will take 54% of our future revenue.The board will consist 3 directors of our Company and two of your company.The contract will have a duration of 12 years.A secrecy clause is part of the contract.The court of jursidiction will be placed in Germany.I'm happy that this negotiaton has come to an agreement. I do think, that this is the best option for both companys.It was a pleasure working with you!Best regards,Kim Koller</t>
  </si>
  <si>
    <t xml:space="preserve">Dear Marian Husar,First of all, thank you for accepting the negotiation on our five most important topics. I am honored to write you on the side of the Mihalits AG. I am Mrs. Kim Koller and I have been asked to negotiate the contracts for a joint venture between our company and the Metallurg Technologies with you in the coming week. I am looking forward to it and will not waste your time any longer.So, I have been asked to make the first offer. Please do not understand this as a final offer from our side. Of course, we have some space in some of the points. We are going to negotiate about following topics: First about the share of future revenue, then about the division of directors in board, after that we are going to talk about the Duration of our Contract, then we talk about if we are going to sign a secrecy clause and last, we decide where the Court of Jurisdiction will be.Let me explain a little bit more in detail what is important for us:- Share of future Revenue and the number of directions in the Board:These two points are the most critical issues for us. Because we have spent a lot of time and money to develop the Blue Star technology. One fact, why we want so much directions members is, that we have completely develop the Blue Star in our house, so we have the best knowledge about it, which things work and which things for example do not. Well, when it comes to questions or discussions about some production request, technological decisions or logistics we think that a high number of directions is a legitimate to archive that.- Secrecy Clause: As said, we believe that Blue Star is a technology that can revolutionize the aircraft industry. Due to this fact we believe that there is no room for discuss about this topic. In return we are open for a longer collaboration. - Court of Jurisdiction: For reasons of fairness we have decided to make the court in Germany. We believe that it is fair to both sides because it is not in our home country.- Duration of the contract: Our financial department made some calculations and we sign the contract for six years in the first place makes sense for both of us. But here we can discuss about it.I am looking forward to hearing your thoughts on these discussed points. Yours sincerely,Kim Koller</t>
  </si>
  <si>
    <t xml:space="preserve">Normal  0      21      false  false  false    FR-BE  X-NONE  X-NONE                                                                                                                                                                                                                                                                                                                                                                                                                                                                                                                                                                                                                                                                                                                                                                       &lt;w:LsdException Locked="false" Prior</t>
  </si>
  <si>
    <t xml:space="preserve">Normal  0      21      false  false  false    DE  X-NONE  X-NONE                                                                                                                                                                                                                                                                                                                                                                                                                                                                                                                                                                                                                                                                                                                                                                       &lt;w:LsdException Locked="false" Priority=</t>
  </si>
  <si>
    <t xml:space="preserve">Normal  0      21      false  false  false    FR-BE  X-NONE  X-NONE                                                                                                                                                                                                                                                                                                                                                                                                                                                                                                                                                                                                                                                                                                                                                                       &lt;w:LsdException Locked="false" Priority="46"</t>
  </si>
  <si>
    <t xml:space="preserve">Dear Marian,        Normal  0      21      false  false  false    DE  X-NONE  X-NONE                                                                                                                                                                                                                                                                                                                                                                                                                                                                                                                                                                                                                                                                                                                                                                       &lt;w:LsdException Locked="fa</t>
  </si>
  <si>
    <t xml:space="preserve">Dear Marian.I think we have negotiated well and could finally find the middle after long negotiations. I accept this offer from you with a good conscience. I think it will be a good deal for both companies. All important points from our side were covered in my view. While this is not our maximum benefit from the merger. But is certainly from your point of view as well. Both sides have to give up some points. And I think we mastered it very well. I hope the Blue Star technology will chance the world and we two companies will be the ones in charge.I am very happy to have the chance for this negoitation and it ended in a very good way.I thank you again for the pleasant negotiation phase with you and wish you much success in further projects. I hope we will hear each other again. Best regardsKim</t>
  </si>
  <si>
    <t xml:space="preserve">Dear Marian Husar,Sorry, for my late first offer.First of all, I'm glad that we want a cooperation between our companies. I hope we will come to a conclusion on which both of us will be satisfied.Secondly, you can see my offer in the agenda. I will explain in the following my preferences.Share of revenues is an important issue. That's why we want 80% because we will bring new technologies to the project and also will invest a lot in this cooperation.The issue milhalits directors in board is also very important for our company. Because of our high investment we also want a high number of members in the vorad. We think about 4 members. That would be fine.We are not really interested in a long term contract. That's why we think about 5 years.For sure, a secrecy clause is essential because we really don't want that third parties steal our incredible technologies. So we definitely say yes to the secrecy clause.We all know that the Austrian courts are known to be very comprehensive and this has already been proven. Therefore, the court should be in austria.I'm looking forward to hear from you.Best regards,Kim Koller</t>
  </si>
  <si>
    <t xml:space="preserve">Dear Kim Koller,I&amp;acute;m looking forward to come to a conclusions which will satisfy the both of us best. Regarding to your first offer, there are some important things I&amp;acute;d like to clarify with you as well. You can see my counteroffer in the agenda. I think it&amp;acute;ll be a win win situation, if we develop the jointventure this way.First of all we are not only interested in finding a longterm business partner, our main goal is to make profit and to be the pioneer in this competitive environment. And I&amp;acute;m pretty sure you are interested in this as well. If the both of us combine our forces and knowledge, we are going to be the leader in the field of ecologically and more cheaply airforce.Therefore it&amp;acute;s the easiest way to have the court of jurisdiction in the Ukraine. You want to set up a joint venture in Ukraine with a Ukrainian company, so the venture will be subject to the Urkainian law.That goes hand in hand with our directors in board. Since it&amp;acute;s much more easier for a Ukrainian company to work with local authorities and local partners than a foreign firm. Furthermore, it&amp;acute;s not only easier for you to leave communicating with them to us, it&amp;acute;s also cheaper, because you can focus on developing the Bluestar.Another important point is the share of future revenues. There is no doubt, that you as our partner will make a lot of money by cooperating with us. Based on our cooperation, we want to build three new plants, which are going to cost us a lot of money. Moreover, the costs of R&amp;D and production will be very high as well. Due to the fact, that it&amp;acute;s cheapest to work on everything in the Ukraine, we will be the party with the highest costs. We are also going to install a the latest security software in all of our plants as well, to ensure you that your secrets are save. Therefore we have to reach an agreement with a minimum of 70 % shares of futere revenues for us, to at least cover costs and make reasonable profits. We are going to finance some parts of the Ukrainian infrastructre with that money as well, to attract people and other business partners for our region. Maybe that&amp;acute;s an interesting point for you, since Corporate Social Responsibility is an increasing topic these days?Another important thing for us is the secrecy clause. We will be business partners and no competitors. In my view we should treat each other with the appropriate respect that is needed to work together. Hence, we want to understand why you don&amp;acute;t want to share full particulars with us.And last but not least the duration of contract should focus on a long term goal. The first five years will not only be the riskiest, but also the most expensive. The market and its customers have to get to know the product. I&amp;acute;m sure that they will trust in it, but this takes time. If you don&amp;acute;t want a long term contract with us at the beginning. We are willing to set the duration for at least 10 years, with an opinion to extend it another 2 years. The longer the contract, the less risk we will face.During these days, we want a business partner on who we can rely and backwards. Since we are interested to make long term relationships. Maybe we could realize further projects afterwards, if working together will be successfull.I&amp;acute;m looking forward to hearing from you.Marian Husar</t>
  </si>
  <si>
    <t xml:space="preserve">Dear Marian Husar,thank you for your first offer. Now, I can estimate your preferences of the single issues. Unfortunately, I have to mention that your way of the joint venture is not nearly a win situation for us.Sure, we want a joint venture with an Ukrainian company, but indeed it is still a joint venture and you also want a cooperation with our Austrian company. Therefore, I suggest it would be the best for both of us to choose a neutral country, like Germany.I agree that in some issues it is easier to work with local authorities. Indeed, you already will product and if you have all members in board, it actually seem to be outsourcing for me. That's why, I guess my company should have three members in the board.Exaktly, a joint venture means that both company will earn money. We know that there will be three plants need for the production. Certainly, we know that you already have one plant. So, actually you only have to build two new plants. Our finance department estimate the cost of each plant will be about 6 Mio. €. They also estimate that the production costs will be around 6,5 Mio. € because they are much lower in Ukraine than in Austria. Additional, our engineers estimate you have to invest another 5 Mio. € for R&amp;D. So in total you will invest around 23,5 Mio. €. Even if we taking into account that you will install the latest security software, which should be obvious, your investment is still much less than ours.We are business partners in the joint venture. Indeed, we want to ensure that this key and valuable knowledge resource for our company will not be used for other products or from other third parties.Especially because the first five years are the riskiest, we should have the oppertunity to conclude the joint venture if it doesn't work. After five years we can estimate if the customers want our product. If it works, we can conclude another contract. However, five years are to short for you, we are willing to set the duration for seven years.Best regards,Kim Koller</t>
  </si>
  <si>
    <t xml:space="preserve">Dear Kim Koller,Thank you for your fast reply.Unfortunately, the both of us are not satisfied with both offers. Please, let me explain in the following, why it&amp;acute;s best for our companies to accept the details of the contract as suggested from me. I guarantee you to see the win win situation, afterwards.First of all, we did a lot of similar cooperations in the last decades, in which we always succeed. Our partners were more than satisfied, because reliability is one of our basic principles. Of course there were economic crisis which forces us on our knees. But we have always recovered which speaks very much for us. Therefore we are not only experienced in many ways, you can also rely on us as a partner.To choose a neutral country seems to be best at first glance. But Germany is probably the most bureaucreatic company in the world which will cost us not only a lot of money, which we can use for our R&amp;D and a lot of nervous and time as well. Besides they are very slow. I can&amp;acute;t see any disadvantage with a Ukranian court for both of us. Quite the contrary, there are only advantages. It&amp;acute;s faster, cheaper and the communication will be easy as well.You are right, I understand that you don&amp;acute;t want to outsource your product. This is why I think that 2 members of yours is ideal. Both parties are well staffed and we are able to communicate at eye level with the ukranian government.Let me come to the share of future revenue. Those figures are incorrect, unfortunately. It would be great if the costs were as high as you said. And we need three plants, not only two. There is no reason lieing about that. The costs are always at least by 5 % higher in the end, than expected. To be honest, according to the calculations our CFO made - and he is very good at figures - it&amp;acute;s going to cost our company around 60 Mil €. There&amp;acute;s a big risk, your technology will fail and that we will sit on the costs in the end. Three plants will cost us 8 Mil € each, which is a total of 24 Mil €. Production costs will be around 10 Mil € - yes they are cheaper, but not that cheap, since we want to ensure you high quality. We thought that the R&amp;D costs will be around 7,2 Mil €, because it will take a few years and we have to consider increasing prices especially for engineers. Besides, the security system is a very expensive point and we are going to improve our infrastructure in an extensive way. Hence, driving by lorry will be possible for you and therefore transportation is cheaper for you as well. This will cost around 20 Mil € and by including risks it will be a bit more expensive. But we are confident here as well.That brings me to the next point. A duration of the contract of 7 years won&amp;acute;t satisfy us. If the customers will like the product, and we are confident by that, this duration won&amp;acute;t make sense. We need at least a duration of 9 years and with the opinion to extend our talks.I understand that you want a secrecy clause. We can widen that out. What do you think about a clause in which we have to pay penalty, if we won&amp;acute;t be able to protect your knowledge? Third parties will never be involved. This is why we are installing the highest security standards. Furthermore, we are not interested in stealing your knowledge. We want this joint venture with you as a partner, to combine our knowledge that both of us get the maximum benefit in the end.Please let me know if you have any further concern.I&amp;acute;m looking forward to hearing from you soon.Kind regards,Marian Husar</t>
  </si>
  <si>
    <t xml:space="preserve">Dear Marian Husar,Thank you for your explanation. Unfortunately, your offer is maybe the best for your company, but not for my company. It seems to me that we stuck in our negotiation. I guess both of us have to give up some issues.So, I will accept the Court in Ukraine, if you will accept the secrecy clause. It seems to me that we should find a middle in the other three issues. So you get one member more in the board and I will have a higher percentage of future revenue.Please let me know if you have other preferences. I hope we find a conclusion which both can accept.Kind regards,Kim Koller</t>
  </si>
  <si>
    <t xml:space="preserve">Dear Kim Koller,Since the secrecy clause plays such an important role for you, we will accept it. Three of your directors in board as well, if you are willing to set the duration of contract at least one year higher (normally we want a duration of 12 years) and and are going to comply the share of future revenues, due to the fact that this is very important for us as your future partner.I think this offer will meet our equal needs best.Kind regards,Marian Husar.</t>
  </si>
  <si>
    <t xml:space="preserve">Dear Marian Husar,the future revenue is now too low. In our last offer we want 65% of future revenue under the given conditions.One year longer than our acceptance level is extremly critical for us.Certainly, if you really want 8 years of duration, we have to have a higher future revenue to compensate this additional year.Now, that is definitely my last offer. I hope you will accept this offer. Otherwise, unfortunately I have to reject.Kind regards,Kim Koller</t>
  </si>
  <si>
    <t xml:space="preserve">Dear Kim Koller,Since we want you as our partner, we are going to accept your offer. Further negotiations will only waste money, time and ressources and we should start with the joint venture as fast as we can.We are looking forward to working with you and are welcoming you as our new partner.Best wishes,Marian Husar.</t>
  </si>
  <si>
    <t xml:space="preserve">Dear Sir or Madam,My name is Kim Koller and I have been assigned to negotiate on the behalf of Mihalits AG.I am looking forward to a constructive discussion and I am confident that we will come to an agreement.Firstly, I&amp;acute;d like to discuss the court of jurisdiction. Naturally, we strongly favor Austrian jurisdiction. However, I have full understanding for you having doubts regarding this. I would, therefore, like to propose a compromise. How about we pick german jurisdiction instead? German law is derived from ancient Latin law is well practiced and known by lawyers worldwide. I believe relying on a judicial system outside of both of our home countries will lessen the chances of disagreements in the future regarding fairness.We at Mihalits AG would prefer a 5-year-contract. However, if you wish so, I am happy to offer a 6-year-contract for your benefit. By then, we both should have collected revenues from the Blue Star.I would recommend four Mihalits directors on the board. Please keep in mind, that our management is experienced and highly capable. We hope that you appreciate this aspect, especially regarding the fact that your management is fairly young.I would also urge you to sign the secrecy clause. As I am certain you understand we have used considerable resources developing the Blue Star. We therefore feel that it is appropriate to ask you for certain information to remain confidential.Finally, I&amp;acute;d like to comment on the share of future revenue. I&amp;acute;m sure you know that living expenses are generally significantly higher than in Ukraine. This leads to enormously lower production costs in Ukraine. Also, like I&amp;acute;ve mentioned above, we have already invested a rather massive amount of money in the Blue Star. I&amp;acute;d therefore like to propose an 80%- 20% split in our favor.I am looking forward to your answer.Yours faithfully,Kim Koller</t>
  </si>
  <si>
    <t xml:space="preserve">Dear Kim Koller,at the beginning, I would like to introduce myself. My name is Marian Husar and Im responsible for the negotiation on the side of the Metallurg Technologies.I appreciate your offer and I think it is a step in the right direction to enter into a contract. I recognized your major issues but there are some differences between your and our expectations.Regarding the court of jurisdiction, we would obviously prefer the Ukraine due to we are an Ukrainian company. However, we can relinquish this issue and could accept Germany as a compromise, like you already offered.As the joint venture requires high investments, we want to ensure a sustainable cooperation by giving the investment the time it needs to fully develop. Therefore, we propose to extent the duration of the contract to 11 years. Unfortunately we cant accept your proposal that the contract will only last five years because of the reason I mentioned earlier.The next important issue is the composition of the board of directors. In order to create a successful company, we need to work close to the local authorities and our local partners. Consequently, it is a necessary requirement to have local directors on the board. We recommend to have four directors from Metallurg Technologies. But we are open for a counteroffer.In case of our cooperation we have to build three new plants which constitutes a high investment. Furthermore, we improve the transportation and electricity infrastructure in the region to have a good working logistic. Thats why we need a 70% split of future revenues to cover our fixed costs of production and make reasonable profits.Important for a confiding cooperation is transparency. We need transparency for implementing your concept as good as possible. With a secrecy clause that won&amp;acute;t be possible and will take more money.Im looking forward hearing from you.Kind regards,Marian Husar</t>
  </si>
  <si>
    <t xml:space="preserve">Dear Marian Husar,Thank you for your message.I&amp;acute;m pleased to read that we agree when it comes to the court of jurisdiction. I am sure that we will come to further agreements during the course of the negotiation process.We also want the investment to bear fruit before the contract ends. I can assure you, that we do not expect this process to take 11 years. Being the company that developed the Blue Star in the first place, I can give you the verifiable information that we believe the Blue Star to be a success in as little as 6 years.I can fully understand your need for more members on the board of directors. I would like to clarify my original argument. In contrast to our management, your possible members for the board of directors are fairly inexperienced. I would like you to consider that working with our managers could provide your management with a valuable learning experience. I do however acknowledge that fact that you might have the necessary cultural insight to work with the local partners. I, therefore, offer you 2 spots on the board.You claim that Matallurg will need to build three new plants. I believe that building two plants while using one of your already existing plants will meet your production needs. Furthermore, you write that Mettalurg will have to invest in the local infrastructure. We know that Lviv Oblast has been struggling in that particular area. According to our information, however, the local government has set up several plans to improve the city's infrastructure. Thus the costs for Mettallug should not be as high as you claim. We therefore propose a 75% to 25% revenue split in our favour.Could you provide further detail on how a secrecy clause costs Metallurg more money?I&amp;acute;d like to point out that the secrecy clause does not generally prohibit you using our technology, it simply prohibits you using it without our permission. Under the given circumstances that authorization can be given.I am looking forward to your counteroffer.Yours sincerely,Kim Koller</t>
  </si>
  <si>
    <t xml:space="preserve">Dear Kim Koller, Thank you for the offer, hereafter you will find our response.Of course, it is not about just to reach the breakeven point, we want to create a sustainable successful project and harvest the fruit of our efforts together. By taking this huge investment, we accept a very high-risk future. Another reason why our risk rises is because your engine is not completely developed yet. We want a sustainable company future, there for the duration of contract should be at least 10 years. Because the longer the contract, the less risk we will both face. We have a Ukraine business culture, that means that not every experience is the same. You can be sure we will send the best mix of know-how, young motivated and ambitious directors to the board. As I said bevor we can handle the local authorities very well. Thats why the chance of an investment rises, and we get an advance in competition. Therefor we propose two seats for you and three seats for us in the board of directors. A requirement for an effective development of the joint venture is for both our companies that we have these new plants otherwise there is no chance to realize the forecasted production capacity. Without them the revenues will be very debilitated, and our joint venture wont be as much profitable. Furthermore, the investment of the regional government to grading up the for us necessary transportation and electricity infrastructure just took place because we accepted to join the funding with 20%. As a result, given the massive investments, we urge you to take a big step towards our demands because otherwise the joint venture wont be lucrative at all. Even worse, it would result in a loss for us. Therefore, it is necessary that at least 70% of the future revenues be ours. I request you to accept costs of the high but necessary investments. Please take it seriously and make concessions to us, because it is a cornerstone for us in our cooperation. We need detailed insights in the functionality of the project, otherwise there is no possibility for an effective and efficient production process. Furthermore, the secrecy clause reflects another risk for the long-term development of the joint venture what can be slightly compensated by a large extend of the contract duration I hope you got the important points for our company and I look forward to a cooperative and fair counteroffer.King regards, Marian Husar</t>
  </si>
  <si>
    <t xml:space="preserve">Dear Marian Husar,Naturally, these negotiations can be strenuous. However, I am sure that with a little more patience we will find common ground.Firstly, I would like to comment on our negotiation in general.I do feel that my comments and arguments are not being referenced in your counteroffers. I do believe that we could engage in a significantly more constructive negotiation if that were so.I do understand that you are interested in a long-term cooperation. I also acknowledge our wish to reduce risk. I, therefore, would like to point out the following: A shorter contract does not necessarily mean that our collaboration ends. Instead, it gives us both a chance to renegotiate the terms. This should be in your risk-minimizing interest as well. However, for your benefit, I can gladly offer you a 7-year-contract.As mentioned, I recognize that your managers might have an advantage when dealing with local authorities. However, I would like you to consider that fact that we will not sell the Blue Star to east-European countries only. I, therefore, stand by my offer to give you 2 spots on the board.You mention the need for new plants. I did not deny that need in my last message, I simply pointed out that two new plants will suffice.I understand that you will have to contribute to the investments in infrastructure. However, you only have to do so within that 20 %. I, therefore, offer you a division of 70% to 30% in our favour.Please keep in mind that Mihalitshas already invested in the research and development of the Blue Star. Members of our financial department have done the calculationsand they expect our share of the investmentyou exceed yours by a large amount. I, therefore, believe that a higher share in revenues is justified.I also would like to comment on your current financial situation. You cannot rely on government subsidies. If you expect to survive the economic-crisis you will need to find western partners. We are happy to be such a partner!The secrecy clause is crucial to us. You write, that you need detailed insight into the project. I again would like you to consider my last message. This clause does not generally keep this knowledge from you. Instead, it simply ensures our involvement.As this clause is a matter of utmost importance to us, I am willing to extend the duration of the contract significantly, if you agree to sign.As always, I am looking forward to your answer.Yours sincerely,Kim Koller</t>
  </si>
  <si>
    <t xml:space="preserve">Dear Kim Koller,Thank you for your fast reply. I hope we come to a conclusion on the issues we don't agree on yet.The first issue I would like to come towards you is the board of directors. I'm glad to give you the opportunity to send three of your directors in the board of directors. Therefore, I would appreciate it if you approach me in the issue duration of contract.Like you said before, our joint venture doesn&amp;acute;t have to end if we chose a smaller contract time but it could. Thats why I really need the security of a ten-year-contract with an option to extend it for another two years. I would like to mention again our substantial risks in this joint venture. The first five years will be the toughest because the engine must be completed, it is not on the point of a series production yet. Furthermore, every innovation must be accepted by costumers which takes time. Hence, we really need the above-mentioned 10-year-contract.Please keep in mind that we have a lot of investments, e.g. building new plants and we already spent money on the new security software. We are bearing the entire financial burden for this security software. Beforewe can make a series production the engine has to be tested to know if it works as planned. Because of all the reasons, I specified the issue of sharing of future revenue is greatly important for us. You mentioned that the secrecy clause is very important to you. For us, it is also important because it would really give us the feeling that you trust us if we would leave this secrecy clause. Nevertheless, I would give it up if we both could go a step in each others direction. I could make you the offer that you can include the secrecy clause in the contract but in return, I absolutely need 65% of the future revenue to prevent making financial losses and to handle the risks. Due to the high costs a division like this is a necessary requirement.I'm looking forward hearing from you.King regards, Marian Husar</t>
  </si>
  <si>
    <t xml:space="preserve">Dear Marian Husar,Thank you for your counteroffer. I am confident that we will reach an agreement in the near future.I would like to express m gratitude over your offer concerning the board of directors.You are correct in mentioning that a renegotiation does not necessarily have to take place and that you, therefore, would like to extend the duration of the contract. I am happy to oblige to your wishes and I am willing to issue a contract with a longer duration.Thank you very much for including the secrecy clause. I appreciate your understanding for us wanting to protect our intellectual property.I do realize that you are bearing a part of the total financial burden and therefore want a larger share of the profits.However, like I&amp;acute;ve mentioned before, our financial department considers our part of the investment to be greater.I, therefore, would like to propose another bargain:I will either consent to a 50/50 share of the profits and a contract duration of 7 yearsora contract duration of 10 years and 70% of the revenue for the Mihalits AG.Please keep in mind, that I originally intended a contract duration of 5 years and 80% of the revenue. However, I am open to a slight modification of the bargain.I am looking forward to your answer and I am curious to learn about your thoughts about the bargain.Yours sincerely,Kim Koller</t>
  </si>
  <si>
    <t xml:space="preserve">Dear Kim Koller, We are a little disappointed about the counteroffer. We came miles towards you with our last offer, yet we saw only little steps from you with your last offer. Nonetheless, it seems that our negotiation approaches a solution. For this I would like to illustrate some points. I want to kindly remind you, that the secrecy clause has not been arranged yet. It is a huge cut of our claims and therefore we need at least a contract duration of 10 years in return. This is a very important point for us, as we can reduce the risk we take on us substantially. We enable you to have a secrecy clause by going an enormous step towards you with this offer. We even relinquish on the option for an extension of the contract.In our last Counteroffer we didnt offered only one advantage to you, but we also made another serious concession to you. We give you the opportunity to send three of five directors to the board - please keep in mind that this is the majority. With this proposal we give you tremendous decision-making power which costs us security with regards the future.This are two huge concessions we made. In return, we are allowed to expect a fair concession from your side in the same way as we did. We can offer you these two big steps in your direction if you take our requirements into respect. Just to remind you another time, we face very high investments and large risks, more than your financial departments is aware of. Please take it seriously. To offer you the secrecy clause and the majority in the direction of the board, Mihalits AG needs to give up a part of its claims regarding the profit. We need to assure our shareholders a little return on their investment. To make our investment somewhat profitable we need more than just to cover our costs. As a result, our very last offer at this point is that we are willing to give you 40% of the profits. With 60% of the profit we ensure our ability to compete and we also ensure our employees a safe future.Nevertheless, we think we are a suitable partner for the Mihaltis AG. Please be also aware, that we made very huge cuts of our original goals right from the start. I think that with this offer we can be both absolutely satisfied and that this offer is a great opportunity to finish our negotiations with a success.Kind regards,  Marian Husar</t>
  </si>
  <si>
    <t xml:space="preserve">Dear Marian Husar,I am happy to accept your latest offer.As this week-long negotiation is to end tomorrow, I&amp;acute;d like to say an additional few words. I really enjoyed our correspondence and I found the experience enriching and amusing. I hope that you did so, too!Best wishes,Kim Koller</t>
  </si>
  <si>
    <t xml:space="preserve">Dear Mr. Husar,I am very happy to finally get in touch with you to negotiate the details and find the best possible solution in order to find success for both of our company in this joint-venture.Thank you for sorting out the troubles with the security software, as well as the infrastructure cost ahead of the negotiation already, this makes things a lot easier.When it comes to the splitting of revenue, we think a 75-25 would be fair, considering we have put a lot of research and development in the blue-star technology already, and we are also responsible for marketing, sales, distribution and planning, which is also why we think we should have 4 out of 5 seats in the board of directors.Now to the duration of the contract: Seeing how volatile the market for airplanes, and airplane parts in particular has been the last years, it is impossible to make predictions about where the market will be in 10 years.Our main goal is to get Blue-Star ready for take-off, quite literally, by finishing it's development and advertise it hard to get a stable stand in the market within the next 5 years, see how the market is developing and plan from there.Now to the secrecy clause: The blue-star technology is a potential game-changer in the industry and we can not disclose any detailed information, blueprints, R&amp;D results without a secrecy clause. This is in both of our interest in order to keep competitors in the dark about this engine can be so effective and give us a few years advantage in the market.Last but not least, the Court of Jurisdiction:We would favour a neutral court of Juristdiction, to make sure that in case of any difficulties, no party would possibly be favoured by a court. Germany has a reputation for their very professional and neutral courts, so we think this is a solution fair for both of us.Thank you very much for hearing my arguments, looking forward to your answer.Thanks in Advance!Yours sincerely,Kim Koller</t>
  </si>
  <si>
    <t xml:space="preserve">Dear Mr Koller,Thank you for your massage.We are very interested in finding a successful solution for both companies.In reference to the share of future revenue we need at a minimum a 60-40% split (60% for us) to cover our fixed costs of production. Of course we would prefere to gain up to 70% of future revenues.Because of the fact, that we are an Ukrainian company, it is much easier for us to work with the local authorities and partners. So we can propose as an solution one ore two more seats in the board of directors.Regarding to the secrecy clause, we would appreciate if you could give us more information about the clause. What does the clause exactly involves? We can not agree to sign it if we feel insulted or slighted.The next point to discuss is the duration of the contact. The first years of this cooperation will be the riskiest, but afterwards the joint venture will start making real profit. So it would be in our both interest if we have a contact of more than 10 years. The longer the contact, the less the risk we will face.The last issue is the court of jurisdiction. We also think that Germany is a good proposal.I look forward to an early reply, and I hope that we find an acceptable solution for both.Yours sincerely,Marian Husar</t>
  </si>
  <si>
    <t xml:space="preserve">Dear Mr. Husar,Thank you very much for your quick response.I am glad we could agree on the court of Jurisdiction already, i am sure we will find an agreement on the other topics as well.Regarding your question about the secrecy clause: The Clause is supposed to oblige all parties involved to not disclose any details about the technology, to make sure Metallurg Technologies and Mihalits AG are the sole manufacturers of blue-star engines and their revolutionary combustion chambers, thus can secure a leading position in the market for next-generation aircraft engines. This would also prohibit Metallurg Technologies from using the combustion chambers in any of their own products, as we believe the potential of this technology can only be fully used when we work together, combining your expertise as a manufacturer with our knowledge in aircraft design.As we had excessive cost for Research and development in the past years that we will need to cover, your proposed 30/70 split in Revenue seems very unfair, considering that this new technology is the result of years of hard work and dedication of our team, facing bankruptcy as a constant threat to the project.We think a 60/40 split reflects the contribution to this joint-venture more fairly, although we would be willing to give up a bit of share in revenue for more control in the board of directors. After all, the boards main task is to lead the joint-venture in this highly competitive market to achieve our goals, simply managing production does not require more than 1 seat in the board of directors in our opinion.As for your proposed duration of the contract. 10 years seem too long and unflexible in a such a volatile, competitive, highly dynamic and evolving market like aircraft-manufacturing. A shorter duration, like 6 years would also allow us to re-negotiate our contract in 6 years and adapt it to future market-requirements. so i think a middle ground would be most benefitial for both of us.Looking forward to your response.Yours sincerely,Kim Koller</t>
  </si>
  <si>
    <t xml:space="preserve">Dear Mr. Koller,Thank you for your openness in coming forward to explain the secrecy clause. We will be happy to concede what we can. After a deliberation, we may have found a way out.Let me suggest the following:We think it seems that you do not thrust us as an equal partner in this cooperation. In our view it is very important for us to share details about the technology of blue-star. It is the key to the success of the project. Maybe we can find out another solution and draft a new contract. We can assure you that the details about the technology would be in safe hands.We want the best for the joint venture and the blue-star. So we ca give you the 4 seats on the board of directors if you give us 65% of future revenues. As you know we have already agreed to intall new security software in all of our plants, for which we are bearing the entire financial burden. Moreover, we have also agreed to pay 20% of the costs for upgreading the transportation and electricity infrastructure in the region. We thnik 65% would be an accaptable compromise.At least to the duration of the contact. In our view 6 years are to short and risky for an successfull cooperation. Let&amp;acute;s strike a balance and make a duration of 8 years.I look forward to hearing from you.Yours sincerely,Marian Husar</t>
  </si>
  <si>
    <t xml:space="preserve">Hello Mr. Husar,We very much respect you as an equal partner in this business relationship, but i have the feeling that you misunderstood my argument for the secrecy clause. It is not a safety measure to protect us from from you and of course we will share the details with Metallurg, the secrecy clause is to protect our shared interest in becoming the industry leaders, so it is absolutely essential to protect this technology and make sure no competitors figure out how to make similar combustion chambers.Seeing how Important the share in revenue is to you and to show that we do trust you, we are willing to go down to a 30% share in revenue, but in exchange ask for a fifth seat in the board of directors and the secrecy clause to be signed.Please remember that the secrecy clause is the best way to protect our joint-venture and ensure a steadily increasing revenue within the foreseeable future, preventing competitors to quickly develop similar technologies and infiltrate the market.Looking forward to your answer.Kind regards,Kim Koller.</t>
  </si>
  <si>
    <t xml:space="preserve">Dear Mr. Koller,Sorry for misunderstanding the secrcy clause. We know how important it is for you. So we will accept the secrecy clause.But let me make a final proposal:We will accept the 30/70 split, the 5 members of Mihalits in the Board of Directors and the secrecy clause. But we want at least 11 years duration of contact.We would be very happy about an agreement.I am looking forward to an early reply.Yours sincerely,Marian Husar</t>
  </si>
  <si>
    <t xml:space="preserve">Hello Mr. Husar,I'm glad you accepted the secrecy clause now, it is very important to protect our project.I'm afraid to inform you that a duration of 11 years in not within our possibilites, we have discussed this matter nonstop for the last day and have come to the conclusion that we can give up another 3% share of Revenue, but we set our limit for the duration of the contract to a maximum of 8 years.I'm very positive this would be a fair deal for both of our companys and set the foundation for a succesful partnership.When contemplating this offer, please keep in mind the tremendous potential this technology could have for the both of us, and that we could both profit from eachothers expertise.Thanks in advance,Looking forward to your response!Best regards,Kim Koller</t>
  </si>
  <si>
    <t xml:space="preserve">Dear Mr. Koller,I am happy to tell you that we can make this cooperation with the negotiated conditions.Thank you for the pleasent negotiation.I am looking forward to see you in a successfull cooperation.Yours Sincerely,Marian Husar</t>
  </si>
  <si>
    <t xml:space="preserve">Dear Mr. Husar,I'm glad we decided to create a joint venture with each other to cooperate. I am really hopeful we will find a result that will serve both of us.I'm sure you willbenefit from our cooperation. The new technology we developed over years will improve your image and will open up great new opportunities for you and your company. Together we can create something new and innovative.We would be the best people with the best technologie taking on the toughest challenges to improve the world of aircrafts.At the beginning it would be important to find out which issues would be important to clarifiy first, like theCourt of jurisdiction. So let me know whats your opinion.I'm looking forward to your response.Yours sincerely,Kim Koller, Mihalits AGAt the beginning it would be important to find out which issues would be important to clarifiy first. In my opinion it would be helpful to start with the important points like the Royalties, the responsability of the CD cover and the number of new songs in this periode.I'm looking forward to your responYours sincerelyKim Koller, Mihalits AG</t>
  </si>
  <si>
    <t xml:space="preserve">Dear Mr. Koller,It is an honor to cooperate with your company! I take into consideration the benefits of cooperating with Mihalits AG and I'm very grateful of it.We have to find out a way that satisfies our both issues.So, as you asked, let me you know our issues.As you can see in the agenda, we'd like to have the greatest revenues because the cost of labor in Ukraine is lower than in your country. Moreover, we have to cover the costs of the new plants we have to build and the new security software we have to install, if we cooperate. That's why we need to cover our fixed and variable costs of production and also to make enough profits.And about the number of directors, we are ready to give your company the majority at the Board to counterbalance our previous point. But we wouldn't be totally excluded from the Board.Concerning the duration of contract, in our thoughts, the best case would be if our relationship lasts in time, to be sure that the product gains enough notoriety on the global market.Furthermore, a secrecy clause wouldn't be, in our thoughts, necessary. But if it can bring something new in our cooperation and stronger our relationship, we are ready to accept it. So, let me know what this clause involves and what its inclusion in the final contract implies.Finally, we expect a court of juridiction in Ukraine. As your company wants to set up a joint venture in our country, it seems obvious that the venture will be subject to Ukrainian law, which would be easier to work with the local autorithies.I hope you will take these points into consideration for optimal performance in our cooperation. If you need any further information, feel free to contact me!Kind regards,Mr. Marian Husar, Mettalurg Technologies</t>
  </si>
  <si>
    <t xml:space="preserve">Dear Mr. Husar,I understand there will be costs and you have to cover them. But also you will benefit greatly from these investments.First I would like to show you what Mihalits AG brings to this Joint Venture.As you know the main ingredient is the Blue Star Technology. Climate change today plays one of the central roles in our society. People started to realize, that air pollution and climate change entails a big risk. Our Innovation could help to solve one of the biggest challenge in our century. We developed this advanced technology about 25 years, investing our resources in this project over years. Now we chose you to be our trusted partner.So let me show you some facts:Our finance department estimate the value of the Blue Star under considering of all investments to be € 90 Mil for the full duration of a contract lasting 5 years. That means we bring assets of 90 Mil to this Joint Venture and we are also prepared to provide additional capital of € 76.5 Mio.We know that you also have to invest a lot of money and i promise we take it into account, but our opinion is that a correct and fair split of the future revenues will be 70-30.Furthermore the next point is the duration of the contract. You are aiming for a contract duration of 12 Years. In our opinion it would be the best solution to choose a contract duration of 7 years, maybe 8 years. That doesnt mean a short collaboration rather we want to extend the contract and we are willing to sign a new contract with a split of the future revenues of 50-50.This is a possibility for both of us to refund the investments with the generated benefit.We have been working on this technology for more than 20 Years. We are experts because we did a lot of studies and research. Because of this we prefere to have 4 directors in board. We want to help our Joint venture at the hard phase in the beginning and lead into the right direction.We urgently need one member of your company as the controlling body, also at this time the first benefit is generated, we will offer one more seat for your company. If you can't agree with this perception we could accommodating your offer.Im sure you understand we need the secrecy clause and it also would be in your sense. We are working on the Blue Star over decades. Its something completely new if theres no secrecy clause we will lose our competitive edge. We bring a big trust to you and your company. We want you to share the knowledge about this great technology with us. If youre signing this secrecy clause, its prohibited to give this access to this proprietary technology to any third party you would agree to not using this technology without our permission. Im sure its the best for both of us. Our companies would be the only one with this technology. Metallurg will be well-known and your good image will spread all over the world.Moreover we should choose a neutral court of jurisdiction like Germany.I am very confident that we will come to an agreement that will benefit both of us.Kind regardsKim Koller, Mihalits AG</t>
  </si>
  <si>
    <t xml:space="preserve">Dear Mr. Koller,First of all, many thanks for your response!We completly agree the point that our planet needs help and that your innovation will be a great revolution; and as you said, we are a "trust partner": you can count on us on this point!But about the share of future revenue, we aren't very convinced by your argumentation. This revolutionary innovation has a very high risk of failure, which could bring us in a very bad case together, so the chief of our finance department told us that he would not value the innovation at more than € 60 Mil. There is no doubt that when you cooperate with us, you will make a lot of profits, so we would like to have our cake share! So we propose a 60-40 share of future revenue.Speaking of the secrecy clause and of the duration of the contract, you said that you choosed our company because we are trustful. So why do we need a such a clause and a only a 7 or 8 years contract? You can truly trust us, we are one of the most successful company in Ukraine. We faced many challenges and solved many problems a long time ago in our company thanks to Mr. Tourjansky. Our top management has one of the best leadership known in Ukraine, it is in our morals not to disclose information! So a 12 year contract would be the best to prove our commitment. Only 1 member from our side as the controlling body wouldn't be possible. We have 2 directors who can urgently come on the controlling, you will then have the majority on the Board. Only 1 member would not be enough from our view, it seems like we would be "exploited". So we let you the majority in this issue without being too neglected on our side.Finally, as I said in the first offer, a court of juridiction would be the easiest in Ukraine for both of us. If it were in Germany, we would have to move frequently, and this is a waste of time!I hope you will understand our views about the Joint Venture and I am very confident too that we will find an agreement together!Kind regards,Mr. Marian Husar, Metallurg Technologies</t>
  </si>
  <si>
    <t xml:space="preserve">Dear Mr. Husar,I eagerly awaited your answer and thank you for the response.Unfortunately, I can not fully agree with your argumentation. The last days we negotiatet I got the feeling you do not take it as seriously asyou should. If we want to have an accept between our companies, we have to focus on this negotiation and I am sure both of us want to.Also I think both of us have to find a compromise.A perfect compromise is an impossibility, and indeed compromise by its very nature means meeting one another halfway. At this time I don't see you want to meet halfway. The deadline gets closer and we have to conclude our debate tomorrow.In some points I feel like the argumentation of my last offer were ignored.So for example a secrecy clause is essentialat such a deal in this business andwe can not do without it. This does not mean we doesn't trust your company. It means professionalism and if you look at similar deals in history there have always been such secrecy clauses. We provide our completely technology to you but we need this clause.We do not intend to play any tricks or tactical manoeuvres during the cooperation and we will always behave fairly towards you. But most of our lawyers doesn't know Ukrain court of jurisdiction. I think it would be the only fair solution to choose a neutral court of jurisdiction. If we choose german court of jurisdiction it doesn't mean you have to move frequently to Germany it is only the legal form.Furthermore I can't understand your Finance Department estimated the value of our technology even they do not know it yet. We have years of experience and our finance department wouldnt assertif it were not true. So we know there is a risk but nevertheless we bring this value of 90 Mil to this joint venture and we are convinced of our innovation. So I can't accept your argumentation. We know about your high costs but even if these are about 30 Mil you see that our financialinput will be significantly higher at the beginning.SoI want to make you a new offer.I am sure a 40-60 split is not fair. But i will accept to give significantly higher assets and neverthelessget less revenueif our companie gets 4 directors on board. The contract duration is 9 years, our absolutely limit for the first contract even if we want to extend the contract thereafter. You got the higher revenue for the last of this contract afterwards you can decide if you want to get a second memberfor which we get a 50-50 split.With this offer we absolutely go to our limit and I hope you see we yield greatly because we want an agreement with your company.Kind regards,Kim Koller, Mihalits AG</t>
  </si>
  <si>
    <t xml:space="preserve">Dear Mr. Koller,First, I would like to apologize you had to wait for my previous message: I unfortunately had an unexpected.I understand you feel frustrated because the deadline is nearing, so let me make you regain a hard confidence in us!To begin, there are some points in your offer we can already accept. A 60 - 40 share of future revenue would suit us greatly, we accept then to have only 1 director from Metallurg on the Board. And if it isn't possible for you to go above your limit, we would accept a 9 year contract, even if we prefer a 10 year contract to be sure that our cooperation will last and grow in time.Concerning the court of jurisdiction, Germany would not be a great idea for both of us. Most of your and our lawyers would not know the German society law. If we choose Ukraine as the court of jurisdiction, our Ukrainian lawyers would feel comfortable with the Ukrainian law. It would be a benefit for both of us because we will have qualified experts on the subject and as previously said, it would be much easier for us in Ukraine.Finally, concerning the secrecy clause, we are very reluctant with what you said. You can't provide us the complete technology when we sign this clause; it is in a certain way, contradictory. So, if we sign this clause, it would be very unfair to make us pay for the development of the engine and its production and not to share with us the most important asset you have, said the Blue Star technology, which is key to the success of the project.Many thanks for your comprehension. We already achieved some way together, let's continue to find the best outcome from this negotiation!Kind regards,Mr. Marian Husar, Metallurg Technologies</t>
  </si>
  <si>
    <t xml:space="preserve">Dear Mr. Husar,We are very sorry, but without the security clause, this contract will not be concluded. Concerning the secrecy clause We can't agree. I think I have tomention again, what this clause includes. This clause implies not to give the Blue Star Technology to any third party. This is our project and the technology is intended for this cooperation. You are able to have acces to the whole Blue Star Technology so I don't understand your statement you wont have acces to the data. So also you have admission to use this technology with our permission. The secrecy clause contains a lot of safety for both of us above all, it gives us security regarding copyright. As I said before this secrecy clauseindispensable and testifies professionalism. So I hope you see the importance of this clause and thereby demonstrate your professionalism.We think that you will gain an advantage if we accept ukrain court of jurisdiction. This cooperation based on fairness and should be a Joint Venture on eye level. So we have to select a compromise. Also we renounce austrian court of jurisdiction and accept this compromise. But to keep fairness you have to accept german court of jurisdiction.So If you accept our mentioned requirements we are willing to offer a 10 year contract.I hope we can meet half way and conclude this cooperation.Together we can achieve great things.We want to have this Joint Venture with Metallurg and for this offer we go to the limit of our flexibility.Kind regards,Kim Koller, Mihalits AG</t>
  </si>
  <si>
    <t xml:space="preserve">Dear Mr. Koller,We are making a big step towards your interests and showing our best professionalism. We are ready to accept this secrecy clause if all of these conditions you mentionned are respected and more particularly if it is admitted for us to have access to your technology.Moreover, even if it is not in our advantage not to settle an Ukrainian court of jurisdiction, we would agree to settle it in Germany to establish neutrality.But as we are making big steps on our side, we would you to rearrange some of the issues to keep real fairness. As these issues are mostly in your advantage, we are hoping a 12 year contract between us. It would be the best thing for both of us to maintain our relationship.We had to make many compromises to come to a final outcome. I really hope you will accept this offer which satisfies more or less our respective issues.Looking forward to hearing from you,Mr. Marian Husar, Metallurg Technologies</t>
  </si>
  <si>
    <t xml:space="preserve">Dear Mr. Husar,Mihalits AG hereby accept the conditions offered by Metallurg Technologies for the Joint venture.We are very happy that we were able to agree and completed this cooperation.The fact we both made big compromises will strengthen our relationship and we are sure we will soon achieve the first successes.We are glad now to have you as our trusted partner and we are looking forward to the furture.I thank you very much for the candid an honest discussions.Kind regards,Kim Koller, Mihalits AG</t>
  </si>
  <si>
    <t xml:space="preserve">Due to the fact of the economy crisis a few years prior, it would be a very smart thing to do a joint venture between our companies, in order to reduce costs, risks and to be more competetive on the market.As you know we invented a new engine named the "BlueStar" wich is yet the most efficiant engine on the market right now. We are willing to share our know how with you because we want to have a strong ally to improve our reputation on the Eastern-Europe-Market. This would profit you as well, because you already did some investions on the infrastructure of our region.Another big point for the joint venture between our companies would be cost reduction. Because you can produce the engine much cheaper than we do we could be more competative on the market wich would lead to higher future revenues.Our Strategic department says that we are expect to earn the first significant revenues after five years. So we would like to sign a contract with you for seven years.We already agreed to have five members on the Directors Board. Because we invented the technology named "BlueStar" and we have experiance with this kind of technology we would like to have the control of that. This would benefit you as well because of potential competitor on the market. The point of that is that we dont want other companies to gain knowlege about that technology.This leads me to another important point. The Secrecy Clause. As I said, it is very important to portect this kind of technology from competitors due to the position on the market and according to that the future revenues, because we could gain a kind of a monopoly position with our joint venture on the market.Last but not least we need to agree about the Court of Jurisdiction. Because of the instability in you country we would like to have the court located in Austria. Our Lawers have much more experiance with courts in Austria and they are much more in favor of companies than courts in your contry.If you have any questions please let us know so that we could come up with a suitible agreement.Thanks for your time and have a nice Day.</t>
  </si>
  <si>
    <t xml:space="preserve">Dear Kim Koller,thank you very much for sending me your first offer. I'm pleased to negotiate with you about all this five Issues.First of all i'm absolutely convinced that at the end of our negotiation we find a very good - and fair- solution for both sides. As soon as we achieve this agreement our long term cooperation is going to be easy of access.We discussed already, that a joint venture is a very good opportunity for both Paties but these conditions you offered are more than unfair and for your Party -as you know- not enforceable. Yes, you're right with the economy crisis but you should know that our company has survived lots of crises before because we are a well known civil aircraft producer and our company is already strong enough. You mentioned a cost reduction for both Paties but there is no doubt that we're both looking to make a profit.I totally do not agree that you offerd me just 20% of future revenue.I have to admit i'm very happy that you are willing to share you're know how with us. Just with these technical information about the new engine we can offer you a faultless production. But let me tell you something about the costs. I have to bulid three new plants for a total of at least 24 Mil. €. Futhermore our company invest 20% in costs for upgrading the transportation and electricity infrastructure in my region. And then we have more costs of R&amp;D and production somewhere around 10 Mil. €, based on what little we know now! You're right, the production of the engine is cheaper for our company, but you have to remember that first we have to invest lots of million euro and that the future revenue is not sure. We want 75 % of the future revenue, so we can cover our fixed costs and take the risk of the new technology.We make another offer about the Duration of the Contract. As you know new technologies need a lot of time to be implemented and accepted by customers and especially in the branch of aircraft. Futhermore there is no guarantee on what your strategic department says.During these facts we can make a Contract during 12 years. Of Cause we can make a reasonable compromise that we negotiate your most important Issue after 7 years once again.As you said we discussed already about the number of directors. But your offer to fill the Board only with Directors from your company is not a good strategie. You can not say that you want a Joint Venture with us but on the other hand you want the full control. I agree with your argument sharing the European leadership strategies is a Benefit for us. And certainly i want members from your company on Board. But we shouldn't forget that the production is in Ukrain. It's much easier for our Members to work with the local authorities and local partners than for yours. And i assure you that our customers were very statisfied, so our company is a good influence over our joint cooperation. That's why my suggestion whould be al least three seats representing Metallurg technologies and your company takes two seats.In return i accept your offer that there's a secrecy Clause although it's a disadvantage for me because i could have even more oppertunities to make more profit and get quite a good position with another company. But i can understand your arguments andi think this is a good solution for us both to meet halfway.On the Issue of Court of Jurisdiction i don't understand your argument why a ukrainain company which produce in Ukraine should go to the Austrian court. Your lawers have just more experiance with austrian companies and austrian court but this is not important in our case. We prefer the ukrainian, because the production and the local partners are also in Ukrain. This is a local and temporal Benefit for both of us.In conclusion, i hope you can understand my reasons and accept my counteroffer so we will come towards each other's wishes. If you have any questions please let me know. I'm very looking forward to our joint venture.Best regards,Marian Husar</t>
  </si>
  <si>
    <t xml:space="preserve">First of all I wanna thank you for your fast reply. I'am very happy that we agreed on the first point which is the Secrecy Clause, which is very important for our strategy regarding the market.Regarding the Future Revenues you leed the argument of the cost you had regarding the infrastructure of your region. I dont get the point here. Your Goverment paid a much higher amount of the costs to make it much more interesting for foreign Companys to invest in this region. So in my opinion you can't relate really on that argument. Furthermore you spoke about the plants you need to built. I Admit you have to built new plants to be able to have enough capacity to produce the "BlueStar". So to "pay you off" for your investions you would have to take we can give you an higher amount of the Future Revenues with an longer Duration of the Contract so you can earn more money. Please find the exact Numbers on the attachment.Another big Issue is the place of the Court of Jurisdiction. You mentioned that it would be better to do it in the Ukrain, because all of the Production would be located there. The Problem is that our lawers wouldnt be as effective regarding the local law, as they would be when the court would be located in AUstria. Also you forget to mention that Mihalits AG as founder and owner of the technology would have the mandatory to handle all the law problems. But I do understand your standpoint. So to show you our good will we would like to offer you an compromise, which would be to locate the court on a neutral zone like Germany. The law in germany is similar to the Austrian law so our lawers could handel it very well which would be in your favor as well.The last point of the agenda is the number of Directors in Board. You leed the argument that your members yould be more efficiant to handle problems with the local authorities. But therefore you dont need three members in the Board, because when our joint venture yould have any problems with the local authorities you would have the support of your members because we both want just the best for our companies. Since we invented the technology we want to have control of it. But we are willing to show good will again and give you one more seat to show you that we are interested in a good workflow between our companies.Thank you for our time and we are looking forward to your response. Have a pleasant Day.</t>
  </si>
  <si>
    <t xml:space="preserve">Dear Mrs. Koller,First of all thank you for your quick counteroffer. I read your counteroffer and have made many thoughts about your words and your arguments behind them. I'm still hoping that we can make a good -and fair- agreement with this negotiation.Just as a repeat for you, i said that we can have a secrecy clause in returnfor accept my arguments on my main issues like Future Revenue and Duration of Contract.You're right. My Goverment pays 80 % of the costs for upgrading the transportation and eletricity infrastructure in the region. But let me tell you that otherwise it would be all but impossible for our company to expand our technology in our region. By communicating with our financial director, we make the agreement with the goverment and 20% ist the highest costs our company could hold. And as you know it's also a big advantage for you because you have no worries with the transport or the electricity. On top of that you benefit also from the new security software we're going to install in all the new plants we built. Our investment are somewhere about 50 Mil. € before we achieve any returns. And on top of that there's the risk that the Revenue is not even sure. In conclusion i don't agree that you offer me only 27% of Future Revenue. This percentage does not cover my fix costs neither the risk we take with this investment. We want 65% of Future Revenue and a Contract lasting 11 years. I also want to make you clear what our thoughts of the Duration of Contract are. We decide 11 years, because innovations like ours need a long time to make real profits, because we need more time of acceptance and placing on the market. A shorter time will not be profitable for us. To show you again our willingness to cooperate we can have an agreement that we negotiate your important issue after a time of 7 years.In return for accepting my offers above i agree that you could have 3 Directors from your company in Board. So you have the majority of Members inboard. Anyway i think there's a good oppertunity for both of us to become good team workers. On top of that i accept your offer that we take the german Court of Jurisdiction because it's a neutral country with good reputation and corporate law. I think it's a good compromise for both our Parties.Finally this is our new offer in order to achieve an agreement with you.Best regards,Marian Husar</t>
  </si>
  <si>
    <t xml:space="preserve">Thanks for your fast replay. We're definatly going into the right direction. But there are still some "problems" to be solved.First of all we want to to have enough time for you to cover your investments. Therefore we would offer you a duration of contract for ten years. This would be enough time, because our financial departments estimate the first profits after five years. Also it would be the best compromise for both of our companies regarding our and your offer of 9 to 11 years.Secondly you talked about the future revenues. We understand that you already took some investments like on transportation and electricity subjects. But if you would joint-venture with us you would have to built new plants and you would have to do this investions anyways.You also have to consider that we look out for an ally overseas. The companies in Asia for example would consider that as "an golden opportunity" for them when we share our technology with them. Specially for us, as the companies in Asia could produce to much lower cost that you could, which would cover the extra transportation cost. In this case you wouldnt have any revenues.But we want to keep it easy and push the European-Market by doing a joint-venture with you as an European Company.So we are wiling to give you 43 percent of the future revenues of a ten year base. This is in our opinion the best deal for both of our companies. You also have to consider that we done all the inventing and research of the technology. Therfore we want a bigger piece of the revenues to cover our costs as we are the inventor of the technology.Please think about that and give us an feedback as soon as possible.Thanks and have a nice day.</t>
  </si>
  <si>
    <t xml:space="preserve">Dear Mrs. Koller,thank you for your quick response. I'm very looking foward to our joint venture and also think we are on a good path to get the best solution for both of our parites. I'm pleased that we are in agreement with the majority of our Issues. Anyway there are a few issues we did not agree on yet better say we are worrying about.I know the fact that you can choose companies in Asia for your production but i think you forgot that our company is in the same situation. We also have other strategies which included to enter similar technologies than Blue Star in other Eastern European markets or also Asia. This means for us lower costs and less risk. Anyway i can admit in my opinion you are the best party for our joint venture because i think Mihalits AG is a excellent aircraft producer! And i'm certain the other way around, too! I can offer you 43% of future revenue. We need at least 57% of the revenue to make this cooperation profitable for Metallurg Technologies. Only with the majority of the revenue we could cover our costs and take the risk of the investment. This joint venture at this point is an opportunity for you but a risk for me. Please keep this in mind and give us an advance.Another very important issue for my company is the duration of the contract. Let me make you a new offer. I give your party 4 members in board, if in return you accept that the contract lasts 12 years. You gain more control over the production over here in Ukraine and benefit from my member in local businesses. I admit i have to lower my risk because at the beginning of this negotiation i expect a much higher Future Revenue than i am offering you now. The only chance for me to lower my risk is by receiving more years for the Duration of the Contract. Even though you said the Blue Star engine will be successful and is profitable after 5 years, no one can be absolutely sure about it. Every innovation has to be accepted by consumers, which in our branch takes a lot of time. As i said before we can negotiate your most important issue after 7 years and of course once again after 10 years.In conclusion in my opinion this is the best solution for both of our paties. Please don't forget the fact that i give your company an advantage in many issues and i would appreciate if you accept my upcoming offer. For now this is all i can do.Best regards,Marian Husar</t>
  </si>
  <si>
    <t xml:space="preserve">Thanks for the fast response.I have to admit that I do understand the point of yours regarding the duration of contract. So we will give you an twelve year contract, but you have to get me a favor as well regarding the Furture Revenues. I Think its more than fair to give you 47 percent of the future revenues. As a matter of fact we are still the Inventer and already had massiv costs for research so we want 53 percent of the revenues to cover our extra costs. Please also dont forget the point that we could sell the building plans to competitors on the market. This would get Mihalits the "qick-cash" its needed to get the "BlueStar" ready to put out on the Market, which means we would gain a Monopoly-Status for serveral months until other Companies are ready to get their technology on the market to have a competetive product. This would mean that there are much more Competitors on the market what would be bad for you as well since we dont form a joint-venture.Since we are the first company which were be able to sell airplaines with the new engine our reputation on the market would get better and we would gain a massiv customer base which would gave us a massiv advantage above all competitors which includes Metallurg.We are waiting for your feedback.</t>
  </si>
  <si>
    <t xml:space="preserve">Dear Mrs. Koller,Thank you for your fast response. I talked once again with my financial director and i have to admit he worries about the Issue of Future Revenue. I'm very looking forward to gain a Monopoly-Status but this argument don't fit to the point that you want the majority of Future Revenue. As i said before at the beginning of the negotiation i expect a much higher Revenue than i offer you now. My last offer for you is 45 % of future revenue. We need at least 55% of the revenue to make this cooperation profitable for Metallurg Technologies. Otherwise we could not make a joint venture with your company because it's not profitable for us and too much risk. But please remember this joint venture at this point is an opportunity for you but a risk for me. I had give you advantage in the Issue of Mihalit's Directors in Board, Secrecy Clause and Court of Jurisdiction, please keep this in mind and give us advance. Ifyou accept my offer, we can make a Clause in the Contract that we negotiate about the Future Revenue after seven years once again.Last but not least i want to say that i'm very looking forward to make a joint venture with Mihalits AG but if you don't give us advance in the Issue of Future Revenue it's not possible for us. In conclusion in my opinion this is a very good -and fair- solution for both of us. For now this is my last counteroffer, i could not offer you more than this!I would appreciate if you accept my last upcoming offer.Best regards,Marian Husar</t>
  </si>
  <si>
    <t xml:space="preserve">Thanks for your response.I dont get the point where you mentioned it would be an opportunity for me and an risk for you. Mihalits AG also carries 50 percent of the risk. If the engine is not making it on the market we also have a loss of costs and reputation. Another big point is that you always talk about the future cost you would have by building plants. But the thing is you are talking about estemating costs. We already had some real costs of invention and research of the "BlueStar". As I told you before we need some revenues to cover up those costs.You also talk about the advantage you gave us on Directors in Borad and the location of the court of Jurisdiction. I told you before we could live with three members on the Board but therefore we would have to cut the duration of the contract onto nine years. Furthermore you gave us an advantage on the location of the court? Whats our advantage on this and your disadvantage? You said this would be the best compromise because its a neutral zone. So we dont get the point here.But still...both of our companies would have an big advantage of doing a joint-venture, there is no doubt. Since you will have costs for building new plants, etc. and we had costs to develop the engine my last offer would be to split the futrue revenues 50/50. That is the most fair compromise for both of us.Please also think about your investments on the infrastructure on your region. This would be wasted if we wouldnt join.We are looking forward to hear from you. Have a nice day.</t>
  </si>
  <si>
    <t xml:space="preserve">Dear Mrs Koller,thanks for your quick response. Me and my main directors thought about your counteroffer and your arguments and at last we come to the conclusion that your counteroffer is fair for both our parties. We accept your offer to gain 50% of the revenue, so we could work together as equal partners. We found a very good agreement in all issues. I'm looking foward to set up the contract to our joint venture and to have a good cooporation between our companies. If any questtions occur, don't hesitate to contact me.Best regards,Marian Husar</t>
  </si>
  <si>
    <t xml:space="preserve">Dear Mr. Husar,this email contains a few details regarding our future business relation.I am glad that I am allowed to take over the negotiation from this point on and I am looking forward to agree on the terms of the contract.Please take a look at this first offer and let me know if there are any concerns on your site, so that we can clarify them quickly.I know that our offer might look agressive on the first sight Mr. Husar, but consider that we are willing to negotiate on almost every detail of the contract to achieve the best possible solution for both of us.I am looking forward to hear from you.Kind regards,Kim Koller</t>
  </si>
  <si>
    <t xml:space="preserve">Dear Mr. Koller,Thank you for your message.The first talks in Lviv were very fruitful. That's why we are interested in working with your company. However, your offer represents a major setback here.Good cooperation should benefit both companies. This only works if the offers are fair. Only then is a negotiation possible.Your offer suggests that you have only your own goals in mind. This is not how a good business relationship works.We are well aware that you are a good international company. You have an excellent international reputation. But we do not have to hide.For this reason, I ask for a fair trial. So that both sides can benefit from the cooperation.If you are willing, I ask you to rethink and adapt your offer.The cooperation is connected with large investments for us. Since we can not agree to the 20% participation in revenues. We have to build new equipment, install some software, etc.Since our expenditures are a lot higher than yours, our idea is 65% on our side.We also disagree with the choice of jurisdiction. Since the joint venture in Ukraine is to be established with us as a Ukrainian partner, it seems obvious that the venture will be subject to Ukrainian law.You also want a contract period of only 5 years. What are your arguments for this? The hardest time is after the market entry. As soon as the product is accepted by the customers, the sales revenues increase as well. Only then will the high initial investment pay off. That's why we are interested in a long-term relationship.Those are the first things we have to negotiate. If you meet us here, we can talk about more contract details.We hope for a good and fair negotiation. Iam looking forward to hering from you.Yours sincerelyMarian Husar</t>
  </si>
  <si>
    <t xml:space="preserve">Dear Mr. Husar,I am happy you replied.First of all, do not worry. As mentioned in my first message, we are willing to negotiate on almost every term of this contract. The only purpose was to give you an idea to where we stand. I am more than happy to figure out the terms with you together, so both of us get the best result possible.I do agree that you do not have to hide at all, but I hope you do not underestimate the value of a partner that operates from within Europes heart. We however do see you value as a company and that is why I am here to negotiate and make this partnership happen!Our primary goal is the success of this Joint venture. For that we need trust, and of course, results. Furthermore, I totally agree that the revenues should be shared fair. But assets do have a value too. So, we are willing to come towards you and hope you consider all the other assets you get when partnering with us. We do understand our value in terms of negotiations with third parties such your government. We belief you gained a lot from the agreement, that your government is willing to pay 80 % of the infrastructure cost that you got, because we are willing to invest. Next thing is: to make money, first, you need to spend money. We appreciate your effort and invest into this joint venture. But our construction plans are worth that investment multiple times. Regardless of the huge value we bring in, we are willing to meet you at 60% in our favor. Our choice of jurisdiction is based on recent events regarding your country. We apprehend that your jurisdiction will not be able to judge neutrally. We do not intend to go this way at any point of our partnership, we just want to be on the safe side here. But since it might seem unfair to choose Austria I would suggest a third more neutral Country. What do you say about Germany? We are willing to choose Germany as our Court of Jurisdiction if you are willing to sign a Secrecy Clause. This is not supposed to be perceived as an insult. You must understand that our company is working on that engine since 1990 and we must take all steps possible to protect that asset. Regarding the duration of the contract, we believe that if both parties are satisfied after 5 years, nothing prevents us from continuing together. We also believe that 11 years are a very long period. A lot can happen in 11 years. As a token of our good will, we are willing to meet you at 7 years duration, if you are willing to give us 5 seats on the Directors Board. I hope you see that we do take this seriously and have a lot of respect for you. I am looking forward to your next message and dont hesitate to ask anything. King regards,Kim Koller</t>
  </si>
  <si>
    <t xml:space="preserve">Dear Mr. Koller,We are very pleased that you are interested in a fair trial and have already met us at the trial.We are happy to compromise. But since all contract terms are very important to us, we first want to negotiate all the details individually. So we can find individual solutions that are acceptable to all.1. Share of future revenue:Your company brings the idea and technology to the joint venture. We can definitely benefit from that. However, the high expenses are on our side. Your plan is that we will produce the engines in the future. Thus, the production costs are with us. Since we do not currently have the necessary capacity, we have to invest heavily in new equipment. In addition, we bear the financial burden for the new security software. Of course, the government will pay 80% of the cost of expanding the transport and electricity infrastructure. But what about the other 20%. We carry them in full. We also have to bear R &amp; D costs. Since the engine is not yet suitable for mass production.         Normal  0      21      false  false  false    DE  X-NONE  X-NONE                                                                                                                                                                                                                                                                                                                                                               /* Style Definitions */ table.MsoNormalTable{mso-style-name:"Normale Tabelle";mso-tstyle-rowband-size:0;mso-tstyle-colband-size:0;mso-style-noshow:yes;mso-style-priority:99;mso-style-qformat:yes;mso-style-parent:"";mso-padding-alt:0cm 5.4pt 0cm 5.4pt;mso-para-margin-top:0cm;mso-para-margin-right:0cm;mso-para-margin-bottom:10.0pt;mso-para-margin-left:0cm;line-height:115%;mso-pagination:widow-orphan;font-size:11.0pt;font-family:"Calibri","sans-serif";mso-ascii-font-family:Calibri;mso-ascii-theme-font:minor-latin;mso-fareast-font-family:"Times New Roman";mso-fareast-theme-font:minor-fareast;mso-hansi-font-family:Calibri;mso-hansi-theme-font:minor-latin;}First and foremost, our high additional fixed costs must be covered by the revenues. As you can see, our expenses are a lot higher than yours. For this reason, we have to have at least 60% of revenues.2. Directors in board:You demand that we completely renounce our seats on the Board of Directors. Thereby you take away any say. In your previous mail you write about trust towards the business partners. By your demand, you do not seem to have them in us. As the joint venture is to be established in the Ukraine, cooperation with local authorities is also on the agenda. How do you want to handle this alone? For us as a Ukrainian company, it is much easier to work with local authorities and local partners. Since this collaboration with the authorities has a significant impact, it would be beneficial to leave this communication to us. Of course, we are aware that they also want to be involved in the Board of Directors. For this reason, our idea is that you are involved with 1 seat.3. Duration of contract:         Normal  0      21      false  false  false    DE  X-NONE  X-NONE                                                                                                                                                                                                                                             &lt;w:</t>
  </si>
  <si>
    <t xml:space="preserve">Dear Mr. Husar,in a world like the one we are living in right know, everything is connected. So, to negotiate everything individually, seems contrary to how things are. Sure, there are a few things we can negotiate about as standalones, but surely not every term. Furthermore, you might be right that you must pay that 20% cost of upgrading your regions infrastructure, but mind that such an investment will last for decades. So, it will benefit not only our joint venture, but also your other business activities where we do not take any part in. And that is also the case for your new security software which is necessary if you want to operate within Europe. But to clarify, I would love to do the math right here with you.Lets assume you build 3 new plants. Even if it takes 7 million to build each plant, we are at a total of 21 million. The cost of finishing the engine might be 7 million too, but since we will send a few of our best engineers to support, this cost is not your own burden, but the burden of the joint venture.The production costs will not exceed lets say 10 million.If I did the math correct, we are at round about 38 million euros, which is peanuts to what our plans are worth and to what you will get out of this venture. Our engine plans exceed the 80 million worth easily, so I do not see the point where you are taking the greater risk than we are. You see our biggest problem here is, that the combination of your high revenue and a 10 year long lasting contract will return way more revenue for you, than for us. But lets get to the point.1. Directors in Board is a contract term that I do not see any real significance for you. I see that you will be operating there, but what makes you think that we are not capable of handling every issue that could possibly come up. In this matter I think we are the more experienced party, so I suggest you give us the lead here and we give you the opportunity, to learn from us by giving you 1 seat so one of your managers can learn how it is done internationally. We will also make sure that there will be no language barriers with our managers already studying your language.At the end of the day, I think your biggest interest is in making money, so we should focus on that and not talk too much about administrative work that we simply are more experienced in. This is not meant offensive, we simply believe that it is in the best interest of our joint venture.As mentioned above I see that your interest is to take a huge part of revenues for a long-lasting period. This will not work for us. We are ready to come a bit closer to you, but we will not double our planned contract time. 2. We are ready to consider a contract duration of 8 years. Which is already a huge token of good will. As I already said, why push this matter, a new contract is signed quickly if both parties are satisfied after the first period. It seems however, that you do not believe into our success and therefore satisfaction on our side, so you want to hold us in a long-lasting contract. Or can you explain it otherwise, why you are pushing this matter so hard? 3. As for the Secrecy Clause, this is a term that is explained simply. We have put millions of euros into the development of the Blue Star. I think you agree, that it is our right to protect that asset. To eliminate your concerns, I will explain what that clause will mean for you. You will get complete insight in our technology, but we reserve the right to decide where the plans will be used. That means that the technology is meant to be used mainly in our joint venture. For usage outside the venture, you will have to ask us first. That is a measure we must take, to prevent competitors from getting our plans into their hands. 4. I totally agree that the key to the success of this project relies on a respectful approach to trust, so I really do not understand why you would possibly reject a court of jurisdiction in a country, that has already proved its consistency when it comes to jurisdiction. That was a kind offer from our side to really show you our good will, so for now, we take it back and demand that the court of jurisdiction should be in Austria. If you mean this serious, your next offer should consider the best possible utility for both parties, and that is definitely not a court in Ukraine, as the past has shown.5. The last matter, the revenue, is, as you already have shown me, very important for both of us. Negotiation is a great thing, but sometimes one should know, what is to greedy, so I really do not see any possible scenario, where you get more revenue than we do. I suggest a fair 45 % share for you, so everything you invest, will be returned multiple times.Please take your time and consider every point again, so we have a chance to meet at a fair spot, otherwise I doubt that we will come to an agreement, which would be very unsatisfying for, I think, both of us.However, we are open for another counteroffer, as long as it is a serious one.King regards,Kim Koller</t>
  </si>
  <si>
    <t xml:space="preserve">Dear Mr. Koller,We have now thought about your message.  I have met with our management to consider whether we are ready for further negotiations. You go back steps instead of steps toward us. Thus, you require us to take many restrictions.After much discussion, we have come to the conclusion that we still believe in good cooperation. That's why this is a really fair offer. With this offer we take a big step towards you. If you do not accept us again, we will consider stopping the cooperation.In your calculation you mention amounts of which you have no idea. Our costs are much higher than the amount you have specified. However, this amount does not include any costs such as staff or other ongoing costs.That's why we think it's fair to divide our sales fairly. This means that both sides receive 50%. We think with this offer can live both sides.It is your right to protect your asset. For this reason, we are ready to sign this secrecy clause. However, we will only do that if you meet us during the contract period. If we sign such a clause, we would like a contract period of 12 years. You will definitely see that we are interested in a long-term relationship. Since the clause gives you complete decision-making power, we must commit ourselves to the contract in the long term. We think that is a good solution for both sides.In choosing the place of jurisdiction, we have provided you with sufficient arguments why Ukraine would be the best solution. Actually, we are reluctant to blackmail. However, we want to push the negotiations forward and get involved in Germany.In the last place the hardest point. The number of directors. At this point, we feel very backward. They just want to offer us a seat. Our message was never that we do not trust you. However, we know the authorities and local partners very well here. We know the way of working and know how to deal with you. The authorities are more talkative with locals. We wanted to use this as a common benefit for the joint venture. You benefit in the same way as we do. We can not confirm the argument that your company is more experienced. Have you worked with a Ukrainian authority during your career? We are happy to make new experiences and learn. However, in this area we do not need to appoint a manager on the board who is allowed to learn. We want exactly how you have a say. The cooperation affects us to the same extent.Now I ask you, you also take a step towards us. So that we can conclude the contract positively.Your sincerelyMarian Husar</t>
  </si>
  <si>
    <t xml:space="preserve">Dear Mr. Husar,now we are talking the same language!I agree to that 50% share so both get equal amounts of revenue.I am also happy you changed your mind about the Court of Jurisdiction.The Secrecy clause however, is crucial to us, so you really do not make us a huge favor rather than laying the foundation we need, to operate together. We still are greatfull for that.In short, if you give us one more seat on the director board and meet us at 10 years contract duration, we can celebrate our succesfull negotiation.I hope we are done negotiating, since we both got a really good result here.King regards,Kim Koller</t>
  </si>
  <si>
    <t xml:space="preserve">Dear Mr. Koller,We are very pleased that we are on the right track and are about to conclude the contract.However, there is a small point that we should talk about. We are ready to give you the 3 seats on the Board of Directors. This gives you the power of decision.But since we want to sign the confidentiality clause, we would like a contract period of 12 years. This secrecy clause brings us only disadvantages and no advantages. We can only sign this clause if we agree on a contract period of 12 years.For this reason, we ask you to respect our wishes for the duration of the contract.We think this offer is a good basis for a successful and trusting cooperation.We look forward to your approval.Your sencerlyMarian Husar</t>
  </si>
  <si>
    <t xml:space="preserve">Dear Mr. Husar,we have a deal.Great news, that I willimmediately share with our management.Thank you for your effort and I am sure, we will hear from each other again, in the future.King regards,Kim Koller</t>
  </si>
  <si>
    <t xml:space="preserve">Dear Mr Husar,We are very satiesfied, that in our last meeting we agreed on a joint business venture between Mihalts AG und Metallurg Technologies and therefore look confidently into the future. But there are still some important point, that we have not come to at our meeting yet. We should now discuss these. The first and most important point is the share of Future Revenue. I think a 66-34% split would be fair and a good Deal for both companies. The Mihalits AG should receive 2/3 of the revenue, because the technical know-how comes from us and that is the basis. However, we would be prepared to make a cut here, if you compromise in another point in our favour. The next issue concerns the number of members we will have on the board of directors. We think it would be appropriate, if there were three members from the Mihalits AG. Although, we would have a small majority, but Metallurg Technologies would still have enough influence on the decisions. For the duration of the contract, i think we should leave it at five years. It&amp;acute;s for both a meaningful duration. In some cirumstances we would go for a longer term. We would like Metallurg to sign a secrecy clause that prohabits Metallurg Technologies from giving acess to the proprietary technology to any third party. It would also prohabit from using Metallurg Technologies the combustion chamber in any other products from you.The secrecy clause is very important for us and we will therefor not deviate from this condition. Last but not least, we must discuss the location of the court of jurisdiction. Because we have no experience with ukraine courts and there is evidence that foreign companies in the Ukraine have difficulties demanding their rights, the ukraine jurisdiction is a worst choice for us. We would prefer it, that all legal issues will be discuss in Austian courts or in a third more neutral country, like Germany for example. These are our point of views. I hope we can achieve an agreement in the next few days. Best regardsKim Koller</t>
  </si>
  <si>
    <t xml:space="preserve">Hello Mrs. Koller,First of all I&amp;acute;m finally happy that we can consider our values in the cantract. I&amp;acute;m sorry that I message you that late in the contract but we are currently very busy about our Partnerships, not only with you, but maybe also with other firms in the market. Furthermore, my Team of Assistant red you&amp;acute;re first offer.I would liek to get to every task step by step so we can consider every detail in our contract.So first of all the court of Jurisdicton, because this is the fundament of our business. My laywer&amp;acute;s and I spoke about this task extremly neutral. We know that you have ,with Austria, one of the best Courts of Jurisdiction in the world. But, by all means, and I don&amp;acute;t want to disrespect you or your firm but as Mihalits AG wants to set up a joint venture in Ukraine with a Ukrainian company, it seems obvious that the venture will be subject to Ukrainian law. So it&amp;acute;s simply to just do this in our country, isn&amp;acute;t it? So everything is going to carry out in our country and you don&amp;acute;t have to deal with that problem furthermore. But like an old ukraine saying say&amp;acute;s "we have an open ear with this problem for you!".So and the last task in this mail, because i think it&amp;acute;s just to much information, when we talk about all the tasks we are going through. I choose the Mihalits&amp;acute;Directors in the Board because this is most related to the court of Jurisdiction. Your opinion about this is not false. I know that probably everybody of us wants a majority at the Jurisdiction and I&amp;acute;m not against the offer by you. But our firm is based in Ukraine and we are going to build this enginges with our own energy. Afterwards we are sharing the profit and deliver this product to you. So I think it&amp;acute;s just fair to say that we need more votes then you because the problem is in our hands, not in yours. With your votes you can still have enough power to steer the Partnership! So a a 2/5 propotion is probably the best solution for both uf us.One more detail about our reletionship in this contract.We are not only one of the best-known Airlines in Eastern Europe, but also a respected firm because we deal with others likewise. We are willing to cooperate with you on every level, because this is the fundamental key in a long-standing friendship/partnership.We hope to hear from you soon!your sincerly,Marian Husar</t>
  </si>
  <si>
    <t xml:space="preserve">Dear Mr. Husar, First of all, thank you very much for your first answer. I have the same opinion as you. I think it&amp;acute;s a meaningful idea, when we solve our issues step by step. That&amp;acute;s why in this mail i only focus on the topics you are adressing on your last mail. You said, that you would prefer it, if the court of jurisdiction is in the Ukraine and your Number of Directors on board is about three. We have long consulted in our Management and propose the following compromisse. We accept, that the court of jurisdiction is in the Ukraine. We rely an you and trust on your words, that we don&amp;acute;t have to carry about problems in this way in future. In return for that, we want 3 Members from Mihalits AG on the directors board. A little mayority would be important for us and we would be grateful if you made this compromise.I hope we can come to an agreement in this points. The issues, that are still open, we will negotiate in the following mails. We would be very glad about a quick answer!Your sincerely, Kim Koller</t>
  </si>
  <si>
    <t xml:space="preserve">Dear Mrs. Koller,Glad that I hear such a positive response to my request. I would say that we keep this variables stable for the present! We can still, if needed, change our values in the negotiation.The next topic I would like to adress is the secresy clause and the duration of the contract. We know that you have maybe a powerfull technology in your hands, but still the techonoligy is not done and we need to work on this together to produce the final product. I can understand that you have done the first steps for counstructing that engine but we also need to put in human research and own capital in that project. So in my opinion it&amp;acute;s just fair if there is no secresy clause because we are going to design the engine together. I can also imagine that you don&amp;acute;t want to let other company&amp;acute;s get to your innovation but I promise that we won&amp;acute;t share this detaills after our partnership and just use this technology for ourselves.If this is not possible for you we need to solve this problem in a longer duration of the contract!In general, the toughest time for an innovation is in the first years after its market entry. The new product has to be accepted by potential customers and mature via practical use. We both have to wait till the product has gained revenue and capital. If you restrict us with a sercresy clause and a low duration of the contract it&amp;acute;s just a non-profit cooperation for us. For the first I would like to say that we have a no sercresy clause and a long reletionshipfor both componies so we can climb the businnes ladder together and form a powerfull player in the market.PS.: We are also very interested in a frequently discussion!Hope that you are happy with thisdecision,kind regards,Marian Husar</t>
  </si>
  <si>
    <t xml:space="preserve">Dear Mr Husar, Thank you for your quick answer. In this frequently way, i think we can communicate best don&amp;acute;t lose the overview. You said, that you don&amp;acute;t want a Secrecy Clause and a duration of contract of 11 years. I cannot accept both of this issues in this way. But I think we will find a meaningful solution. The secrecy clause is important for our company. It&amp;acute;s no offense to Metallurg Technologies. We think a lot of your company and don&amp;acute;t believe that you pass on our technology to a third company. But it&amp;acute;s business and it&amp;acute;s about a lot of money. Because that, we will not move away from the secrecy clause. In return, to show our trust in Metallurg Technologies, we would be ready to extend the duration of the contract to 8 years. That&amp;acute;s nearly twice the time from our first suggestion to the duration and a big compromise. Would you agree with the conditions i have mentioned? I hope to hear soon from you!Best regards,Kim Koller</t>
  </si>
  <si>
    <t xml:space="preserve">Hello Mrs. Koller,Like you said, it&amp;acute;s a business and a lot of money so we need to define both outcomes, for your and my company. I&amp;acute;m sure that your company depends on this new technology but we need to make profit too. So I agree on your comment but the duration of the contract must last longer then 8 years. Our management wants the longest reletionship, so they propose a duration over 12 years. Because of your first offer I can tell that you want to get the duration to about 8 years but like I said we are only gaining profit out of the contract and with a secrecy clause and a little duration our company has no longlasting position in the market. I would propose that we set the duration for about 10 to 12 years.I think you get my point of view, our company depends on the duration and the share of the revenue! You have in contrary to this a partner who is willing to just produce in a low-cost-production-country and not sharing a your technology to other third parties.I hope you can understand ourcircumstances, like we understand yours.Kind regards,Marian Husar</t>
  </si>
  <si>
    <t xml:space="preserve">Dear Mr. Husar,I understand your point of view. We consulted in management again. The conclusion is, that the Secrecy Clause is of very high importance. That&amp;acute;s why we will accept the duration of the contract from 10 years.But the secrecy clause is essential for us. We already made the compromise to your benefit with the Court of Jurisdiction and because of that I think it&amp;acute;s fair when you come to us in this point. Otherwise we would have to change the country from court of jurisdiction. Sincerely yoursKim Koller</t>
  </si>
  <si>
    <t xml:space="preserve">Hello Mrs. Koller,My assistant&amp;acute;s and I discussed your current offer. In our opinion it&amp;acute;s a honest and true offer that we would like to take. We can understand your matter and would like to continue on our good relationship.Furthermore, I would like to point out the share of Future Revenue. As you know it&amp;acute;s very important to have a longlasting relationship and a good revenue. As i mentioned in the beginning of our conversation is that my company builds the engines with our own resources and energy. The only thing, and thats of course the key to the whole concept, is your blueprint for the Blue Star engine.At the beginning our consultans advised us to share the revenues in a 40-60 distribution. Because of the good connection I totally can share the personal message between them and me because i feel like that you have been a good partner so far: "Furthermore, we have already agreed to install new security software in all of our plants, for which we are bearing the entire financial burden. Moreover, we have also agreed to pay 20% of the costs for upgrading the transportation and electricity infrastructure in the region, with the regional government of Lviv Oblast covering 80% of the costs. According to these rough estima-tions, a share of 40% of the revenues would allow us to cover our fixed costs of production. We would need, at a minimum a 60 &amp;ndash; 40% split of the revenues (60% for us) to make reasonable profits."Our request, as you know, is to have a good amount of capital/profit. A 40-60 split would allow us to cover all the fixed costs, but we need to have at least a profit of 30-70 split to gain a good revenue for us, maybe even more. You would still make a lot of money through to your new planes that have the cability to fly with low cerosine.We could compromise on this dilema and even offer four seats at the Board. If its not in your interest we could discuss also other parts of the contract again.Kind regards,Marian Husar</t>
  </si>
  <si>
    <t xml:space="preserve">Hello Mr Husar, first of all, i am glad to hear, that we came to an agreement in the duration of contract and the issue with the secrecy clause, which was very import for us. Let&amp;acute;s come to the next and most important point, which you already mentioned in your last mail, the share of future revenue. I think both should be satiesfied here, because with too little income, the joint venture between our companies does not make sense. You suggested a 30-70 deal, with the reason, that you already made high investments. But we think your investments and costs wasn&amp;acute;t so high, that they justify this revenue. To my knowledge one plant costs around 6 Mil Dollars. The production costs in the ukraine are much lower too. Our engineers estimate that Metallurg have investions of 23,5 Mil Dollar approximately, which is still much less than the investions of us. I can not go through this deal under any circumstances. I continue to propose a 66-33 deal on our part. Considered the other issues we negotiaded in our last mails, i cannot give you more shares. Best regardsKim Koller</t>
  </si>
  <si>
    <t xml:space="preserve">Hello Mrs. Koller,I would like to explain the circumstances:As you know, we the Metallurg company, are only gaining profit out of our production and of course the duration of the contract. You on the other hand are just delivering us the blueprints for the Blue Star engine.We need also to put in research and development costs of about € 10 Mil. .The costs for the three plants are each € 11 Mil. because the infrastructure in the current area isn&amp;acute;t ready yet.As I mentioned the infrastructure which we need to pay; thats 20% of the whole costs and we don&amp;acute;t even know how much it&amp;acute;s going to be !And of course the risk we are going to take, if the engine is not going to be accepted by the costumer                                                                                                                                                                        So if everything fails we are the one who are in a bad situation and going to stand there with empty hands. You are still gaining profit out of the planes that have this engines. We are even willing to lower our standards and give you one more seat at the board, maybe even the whole board!!! Thats the best offer we can make. I know it&amp;acute;s hard for you to not have the majority of the split but every company has to stick their head above the water and this is the only way we can gain reseanable profit out of this.I hope you have our point of view We are not leading you up the garden path but want a really good partnership and a honest split of alll tasks so we can dominate the market together.Kind regards,Marian Husar</t>
  </si>
  <si>
    <t xml:space="preserve">Hello Mr. Husar, I can understand your point of view and think we can come to an agreement too in this difficult point, because we have already come to terms with the other issues. Maybe your investment costs are higher than we estimated, but it&amp;acute;s fact, that our investment costs are still much higher and so i think a revenue of 30-70 isn&amp;acute;t a possibility. Your costs at the moment sounds of course very high, but when our joint venture is successful, and this prababilty is very high, your investment costs are low in comparison, even if there is no 30-70 share of revenue. My proposition is a 50-50 share. But lower i cannot go. In respond, we will accept to your suggestion and increase the number of our directors on board to five members from Mihalits AG. Sincerely yoursKim Koller</t>
  </si>
  <si>
    <t xml:space="preserve">Hello Mrs. Koller,I&amp;acute;m looking towards making a good partnership with you but we cannot sacrifice on this task.Our whole company depends on the future revenue. You saw my message between my assistants and me. We need to gain a 60-40 percentage of the revenue otherwise the partnership isn&amp;acute;t worthy. Also they calculated the real value of the innovation: " At the moment a clear value cannot be assigned to the technology that Mihalits AG will provide because they have not shown us exactly what their new engine will look like. However, Mister Saizew, the chief of our finance department, told me that he would not value the innovation at more than € 50 Mil, which takes into account the possible risk of failure of the technology."As you can see we have a lot of pressure from every site of our company. We just cannot go under 60% of the revenue. It&amp;acute;s not that we won&amp;acute;t but we just cant. I would appreciate that you can list your costs in this partnership too, so our company can see both costsprofiles.Looking forward to an agreement,your sincerely,Marian Husar</t>
  </si>
  <si>
    <t xml:space="preserve">Dear Mr Husar,befor the deal fails, we will deviate from our condition, that we get 50 percent.We will accept your condition and agree to establish the share of future revenue to 35-65 to your side. But that means we have to talk about already checked off point again.To compensate, we want a shorter duration of contract. We thougt about 6 years. If this is a too short time for you, we would be willing to shorten the contract by only two years to a duration of 8 years. Another oppertunity for us to deviate from our last conditons in relation to the share of the future revenue is, to change the country from court of jurisdiction to a more neutral country, like germany for example. We are open minded for counterproposals in order to reach an agreement. Sicerely yoursKim Koller</t>
  </si>
  <si>
    <t xml:space="preserve">Dear Mrs. Koller,We also don&amp;acute;t want the contract to fail but if the individual values are not going to be fair we obviously need to pass.First of all i would like to explain certan things: You are getting the full secresy clause and the full seats at the board. Thats already a huge power in a partnership which, like we said, needs to be fair. My important values are the share of revenue and the duration of the contract. You didn&amp;acute;t even give me the full 12 years and decreased my share of future value at the beginning to a 70-30 percentage on your side. I said that we are a respected company that treat others likewise. I&amp;acute;m not quite sure that you play with honest cards.                                                                                                                                                                                                                                                                                                                                                                                  The other part is Ukraine for the court of jurisdiction. I explained to you that we are going to produce the product in our country so it&amp;acute;s just correct to use this country. It&amp;acute;s just a plus for you because you don&amp;acute;t need to deal with it that much as we need to do. If you choose germany as the Court of Jurisdiction it&amp;acute;s maybe a neutral ground but it&amp;acute;s going to be the same as in Austria because it&amp;acute;s just not the production-country. Also you have an alien-status in germany like in ukraine so there is no point in doing that.I hope that you respect us like we respect your company and with that create a fair and profitable joint venture.Your sincerly,                                                                                                                                                              Marian Husar</t>
  </si>
  <si>
    <t xml:space="preserve">Dear Mr Husar, your argumentation, that it is not meaningful, if the court of jurisdiction is in austria or in third neutral country have convinced us and we will return from our demand, to change the ground for court of jurisdiction. It is probably a good solution, if this is in the country of production. Is it somehow possible, that we meet at the duration of the contract in the middle? That means a duration of 9 years.The 35-65 share is not planed from us beforehand, and it&amp;acute;s important that we compensate a little more. I think we are very close to solve the issues. Nevertheless, if you have alternativ solution proposals, we are still open for that. Sincerely yoursKim Koller</t>
  </si>
  <si>
    <t xml:space="preserve">Hello Mrs. Koller,I&amp;acute;m happy that we can almost close that deal. I consider you as a good and longlasting partner but we need to have just one year more. As you can see I have a lot of pressure around myself. The utility of just one year is for our company essential. I think your company can handle one year more. I would be proud to consider the Mihalits AG as a new partner in our circle. Together we can expand our companies and form a true friendship which even last one year longer !Does that sound good to you? - With that I reach my hand out to close this win-win deal for both sides !!!PS.: Before you accept the contract with us I would like to question just other things around our Partnership. I&amp;acute;m sure you have also other questions then just this specific tasks. Answer that counteroffer with a question and accept the the counteroffer today at eveninghours, not tommorrow so we don&amp;acute;t have to deal with the paperwork then.                                                                                                                                                  "There are also several of Mihalits AGs European competitors that have already reached the point of series production of newly developed combustion chambers with lower kerosene consumption and lower CO2 emissions than current engines"                                 With this message from my management I would like to start the production now so we are helping you to get to the peak of the market!                                                    Your sincerly,                                                            Marian Husar.</t>
  </si>
  <si>
    <t xml:space="preserve">Dear Mr Husar, we have again consulted in our management and and have decided to to accept the terms we negotiate. That means we also accept the duration of 10 years, because we except a lot of our cooperation and we trust Metallurg Technologies. We are glad, that we have finally reached an agreement. To your question: We are sure, that no competitor has comperable technology in this area. We are one, if not tow, steps ahead andwill skim nearly the entire market. If any questions arise from our side during the course of the day, we will contact you. Sincerely yours, Kim Koller</t>
  </si>
  <si>
    <t xml:space="preserve">Dear Mrs. Koller,I solved the issue with the system. I&amp;acute;m glad that we are now in a longlasting partnership. We hope to gain together a lot of revenue and satisfy our costumers with the new Blue Star engine. We will contact you again if we have other questions or finished build the three plants.Your sincerly,Marian Husar</t>
  </si>
  <si>
    <t xml:space="preserve">Good evening, Mr. Husar,I am very pleased that we have already reached our agreement on a few points. We are on a good way and I appreciate your patience with us. On the agenda, I listed our previous negotiation points and entered a proposal for the last open item.Now I would like to talk about to the secrecy clause.I would like to explain my personal opinion on this negotiation point. We, as an innovative company with many ideas and innovations, want to protect our ideas on the one hand, but on the other hand we also want to provide you with all the necessary information about the design. I feel guilty when you felt that we distrust you. That was not our intention.We are ready to disclose the highly confidential plans, if we take the secrecy clause into the contract. It provides additional security for us and in return we are also prepared to distribute the profit to 50/50 and increase the contractual term to 12 years.It is very important for us that you and also we are satisfied with the contract.We appreciate your effort and your high quality of the prototypes.Finally I would like to answer your last question about the product costs. For our controlling department it is important to have an overview of the cost structure in order to ensure that the calculated sales price can be selected correctly. This is necessary in order to be able to sell the product as soon as possible after the start of production and thus to generate profits as fast as possible and to keep storage costs low.We hope you can understand us better and the condtions of our contracts are ok for you.I think its a good solution for both parties.Best regardsKim KollerP.S: It would be great , if we can sign our contract at Thursday. Because on Friday I have a important meeting and not enough time to close the contract</t>
  </si>
  <si>
    <t xml:space="preserve">Dear Mrs. Koller,we are really glad to write you, that we agreed on your offered issues. We firmly believe in our partnership and we can imagine how powerful will be get our partnership. The combustion chamber of the Blue Star engine will be glow and all our customers will be contented of our product and all the competitor will be look surprised.Up to the secrecy clause, currently it&amp;acute;s ok when you explain and show us the design of the combustion chamber of the Blue Star. However the Metallurg Technologies thinks, when you get more experience with us then you will show us more and more about the construction eyery day.Back to your quesion, how look the product cost of the Metallurg Technologies, my manager and I though that we will prepare a PowerPoint Presentation for you. In our next meeting we can show you the PowerPoint Presentation and you can ask your questions.For the next sequel we will organize a face-to-face meeting, where both sides can written sign on the contact.I wish you good luck for Friday and enjoy your weekend!Best regardsMarian Husar</t>
  </si>
  <si>
    <t xml:space="preserve">Dear Marian Husar,I am writing you on behalf of Ms. Maria Alpha from Mihalits AG who was head of the first meeting discussing a possible cooperation between Metallburg Technologies and the Mihalits AG. We highly appreciate that both have agreed on the installation of a new security software and an upgrade of Lvivs infrastructure. Still as they could not discuss all relevant issues during their stay, they have set out the remaining points for their predecessors to discuss. Those are the share of future revenue, the members in board, the duration of contract, the secrecy clause and the court of jurisdiction.It is truly not the goal of Mihalits AG to get the best possible deal for ourselves. On the contrary we seek to reach a deal which is in the interest of both of us. Therefore I have been instructed to maximise the utility of both of us which means that we pursue a fair distribution of utility between Mihalits AG and Metallburg Technologies. Still I do not know if your task is the same as mine which is why I propose to get to know as much about each other in our conversations and make concessions step by step until we reach the best solution for both of us.I have already calculated a best distribution of utility in excel and I will try to adopt my calculations to your offers whenever necessary. I am further aware that the personal utility my company gets for each discussion point might be different from what you can achieve with this point. This is why I would invite you to have a short exchange about our preferences to ensure a good result for both sides. For my company the amount of members on boards is most important, directly followed by the future revenue we get. The secrecy clause and the court of jurisdiction are not as important as the first points and about the duration of the contract we care even less. Has your company the same preferences? This is very important as we can only ensure the maximum utility for both sides if we exchange as much honest information as possible with each other.However to give you as much information as possible about my companies preferences, I would like to make the first offer based on the best possible solution thinkable (only for my company). I assume that this would be the worst case for your company. By sending me a counteroffer including your best possible solution you could share the knowledge about your companys best solutions with me too. I would also welcome if you could send me detailed information about your set of preferences regarding the points we are going to discuss.I am very cooperative, ready to share all of my companys information and interested in the best deal for both of us to maximize the common utility. Still I have to admit that I am not sure if this applies also for you and your goals. This is why I would welcome an open and honest exchange of information at the start. Please do not hesitate to suggest any improvements.I am looking forward hearing from you soon.Best regards,Kim KollerMihalits AG</t>
  </si>
  <si>
    <t xml:space="preserve">DearKim Koller,Thank you for your first message. I really appreciate your honest and detailed clarification of the elementary facts that will form our cooperation. Representing the Metallurg Technologies I can say that we are glad about the possibility to create this joint venture with the Mihalits AG. I hope that we are able to form a result the most profitable for both parties.With a quick conclusion in mind it is also in my interest to change preferences that youve already listed in your message. Your suggestion about the way of exchanging our preferences and offers is fine for me.I already noticed that your preference order is lightly different to the one of my company. At the first point it is important to us to clarify the share of future revenues that followed the duration of contract. The next one but also important issue for us is the court of jurisdiction and the last two points would be the secrecy clause and the directors on board. Relating to the point of the secrecy clause there is still a need of clarification from our side but I will go into that later.I recommend starting with the points future revenues and the duration of the contract. To accept the cooperation with the Mihalits AG is a financial high risk for my company and the two points I mentioned build the basic of our decision if we are able to accept this risk.I am looking forward to your first offer.Kind regards,Marian HusarMetallurg Technologies</t>
  </si>
  <si>
    <t xml:space="preserve">Dear Mr. Husan,thank you very much for your kind answer. I will try to structure the following messages by giving each paragraph a bold written title.(Duration of the contract and directors on board): I agree on disuccing the duration of the contract first. However as we are both interessted in the revenue, I would suggest to discusst first about the contract duration and the amount of directors on board. For on the one hand your company cares a lot about the duration of the contract and mine less. But on the other hand for my company the amount of directors on board is quite important and your company does not really care about it. This is why I would recommend to go up to the limits to derive the maximum utility for both of us. Which means you get the years necessary and I the members necessary to derive the maximum utility. In my case 5 members for Mihalits would be necessary to derive the maximum utility. How many years do you need for the maximum utility? Please let me know if you can still get the highest utility for your company if the contract would not last the whole 12 years. This might be a way, we could increase the common utility as well.(Court of jurisdication): Talking about the other points, I would recommend trying to get an utility of 0,7 in as many cases as possible, because in total 1,4 (=0,7+0,7) will count more than 1 (=0+1). This could be achieved by taking for example Germany as court of jurisdication. What do you think about this? Germany might be a concession which will be accepted by both of us. Still this strategy will only work for discussion points which are equally important for both of us.(Secrecy clause and share of future revenue): I would suggest to talk about these points in the end after we have agreed on all other points. I think one option would be as for your company the share of future revenue matters al lot, to increase your share in return for a secrecy clause in the contract.(Question): In your last offer you offered me a share of revenue around 80% and five members on board. I assume this has already been a concession?I still care most about the best common result. But I think the best possible result is not an utility of 50-50, but one which is arount 55-60% for both of us. This might be possible as we consider different points as important. So please let me know in case your utility is too low, which points we should discuss further. Please find attached my new offer.Kind regards,Kim KollerMihalits AG</t>
  </si>
  <si>
    <t xml:space="preserve">Dear Mr. Koller,I really appreciate your clear view about the different issues that has to be discussed. I think it is the right way for us to find the best solution.Let me first clarify your question about the "offer" I mentioned in the agenda last time. Unfortunately I accidentally exchanged the values of the revenues and the number of directors on board so from my side that was not a concession yet.Referring to this I would like to mention that the revenues is an important point for us when it comes to the question about the secrecy clause. If your company insists on this clause it comes along with a high risk on our side for it is the Metallurg Technologies that bears the costs of the project. That means without knowing more about the technology and knowledge of the project we would need a higher share of the revenues.Furthermore we would need more information about this secrecy clause. Could you please tell me more about the content of it?Relating to the court of juristication I totally agree with your offer to choose Germany, as it seems to be a good compromise for both of us and might be a neutral alternative.For the next two points of the numbers of directors and the duration of contract I cant agree with your offer. Although the number of directors in the board is not one of our highest priorities it is not possible to have nobody of our company in it. It is important that we can have at least two directors because the five members in the board will carry out decisions that will have an impact of the whole production, and that also involves decisions about the capital investment our company is bearing. So please let us find a good compromise about those two points. In return I would offer less than 12 years for the duration of contract, so that youll get more utility as well.Kind regardsMarian HusarMetallurg Technologies</t>
  </si>
  <si>
    <t xml:space="preserve">Hello Husar,your last message has caused some confusion on my side. While in the first offer you made a lot of concessions and showed a hughe interessted in a deal which would maximize the common utility, your last offer was a step back and a selfish approach to pursue mainly your own goals. I tired to explain how we should proceed: To start with the maximum offer and to make concessions step by step. As you made a very generous offer the first time, I thought we might be even able to agree on a deal today. But this time you did not offer a deal similar to your last one, one which would provide similar utility for both of us and therefore lead to quick agreement.This will be my last try to argue rationally and to sent you an offer which should be in the interesst of a high common utility. Still if you continue trying to get the best deal only for yourself, I won't bother about the common utility any longer and start to argue only in support of my company's goals too. Would this be a good way? Certainly not, but the other way depends on your coorporation which has lacked in your last offer. Even if you have made a mistake you could have tried to keep at least the same utility. This is what I expect to see in your next offer or I will also return step by step to my maximum offer again which would be a waste of time and I doubt that we could make an agreement this way. So let me finally repeat that this deal is not only about achieving once own goals but a good deal for both of us!So this will be the last try to argue rationally:If you would have read my last explaination more carefully you could have seen that I am ready to give you more revenue in exchange for a secrecy clause although my company cares more about the revenue. Still as this is a concession for a high common utility, I will only agree on such a point if you stop arguing only for your own good. Concerning the content of the secrecy clause, I have to ask our legal department, but I think it will be written in the usual way.Talking about the numbers of directors and the duration of contract, it would make more sense to keep the duration of the contract as high as possible as you care most about this point. Therefore my company could get more revenue in return which is more important for my company.This is all I have to say until you tell me how you'd like to proceed.Regards,Kim Koller</t>
  </si>
  <si>
    <t xml:space="preserve">Dear Mr. Koller,I was really surprised when I got your last message. It is not acceptable at all that you would answer in that way. Were trying to have a professional negotiation about a possible joint venture and that doesnt mean I need accept all your suggestions.In my last message I didnt meant to refuse the option of finding a result that will give both of us the most high utility nevertheless I cant ignore some important issues that come along with the cooperation. In my opinion it is possible to include both. So please let us continue communicating in an appropriate manner.As I mentioned before it would be acceptable from our side to sign the secrecy clause instead of a higher share of revenues for the Metallurg Technologies. I wont repeat the arguments that you already received in my last message. As you are willing to make this deal as well, let us try to find the best composition.For the number of directors at the board I really cant offer you to bring all five directors from your company. Although the importance of it is not as high as the revenues we need to have at least two seats of the five and I hope youll understand that point from our side. Instead I am offering you to reduce the number of years for the contract.Attached please find my new offer. I am open for other compositions but please let me know in a constructive way.Kind regards,Marian HusarMetallurg Technologies</t>
  </si>
  <si>
    <t xml:space="preserve">Hello Mr. Husar,I appreciate your decicion to work together towards a maximum joint utility and I will try my best to answer your questions and comments in detail.I understand the necessity to have at least two seats in the Directors Board. Obviously I was too focused on the utility and ignored the advantages of a shared management. This way we would ensure that all decisions are made properly and that the knowledge of both sides is taken into consideration. However a reduction of the duration of the contract seems neighter to be in your nor in our interest. As you have mentioned in your first offer the duration is quite important for your company. This is why your company can derive the maximum utility from this point. Without any doubt such a durability ensures that you can profit from our revolutionary development for a long periode of time. We on the contrary do not care about the durability at all which is why we would loose important seats but would get nothing in return. This is why such a trade off can only lead to a worse result as you give away what is very important for you and I achieve nothing in return.Another better trade off possibility must be found. Unfortunately the secrecy clause has already been discussed and cannot be improved further. Also the court of jurisdication should not be changed as we both prefer the neutral and impartial jurisdication of a souverain, uninvolved nation.Therefore one possible option might be to increase the Mihalits Share of future revenue in return for more seats in the Directors Board for your company. As all other attributes are set in a sensible way this seems to be the best way. Of course I am aware that your company has been hit hard by the financial crisis and you depend on high revenues. But one should also consider that the total amount of lower revenues earned over a long periode of time can still match the total amount of higher revenues earned during a short partnership. Therefore I think the joint utility will be higher if we increase the amount of your seats in return for an increased Mihalits revenue.But how to find a good balance? I would suggest in the first step to set out all attributes as mentioned in this proposal. Afterwards in the second step we could adjust the Mihalits revenue until both sides show an utility around 55%. I assume to lower the amount of members in board below two is not an option for you?Could you agree on this procedure and such a result? Are the further things your comany wishes do discuss? I am glad we have overcome the struggle of the confusion periode and hopefully reach agreement before tomorrow 4pm.Kind regards,Kim Koller</t>
  </si>
  <si>
    <t xml:space="preserve">Dear Mr. Koller,I am glad you were accepting some statements from my last message and I see we are on a good way to finish this negotiation shortly.As I was thinking about your last offer and your arguments I was rethinking the issue about the members at the board because it is true that the share of revenues would be a high loss for my company. So why did we never talk about coming to a compromise of 4 members for the Mihalits AG? That would be my next step, because I think it is right that it would be a great gain for you, and in return the Metallurg Technologies could get a higher share of revenues.As you already gave a clear r&amp;eacute;sum&amp;eacute; about the other issues on our list to discuss, these two points I was mentioning are the only ones to negotiate about. With one member on board my company would still have at least one voice at the board and we are fine with that.Besides I want to thank you that you pointed to the fact that a reduction of the duration of the contract would be a loss of both sides. I did not notice that when I was giving my last offer.Please let me know how you think about this trade-off. I am looking forward to finalize our negotiation as soon as possible with a positive conclusion.Kind regards,Marian HusarMetallurg Technologies</t>
  </si>
  <si>
    <t xml:space="preserve">Dear Mr. Husar,I am glad we have finally reached an agreement. I apologize for all rude statements which were made out of concern about the joint utility. In case your company has an utility as large as mine, I think the both of us can be proud of having achieved such a good deal for our companies. I am excited about the work ahead of us and can't wait to see the first departure of our airplane. This will be the most efficient engine the world has seen and a profitable product in the east as well as in the west. I am looking forward to meet you in person and to get to know your new production sites. Pleased find attached the signed confirmation of your last offer.Kind regards,Kim KollerMihalits AG</t>
  </si>
  <si>
    <t xml:space="preserve">Dear Marian Husar,after a long consideration I would start with the following first offer for you:Share of Future Revenue: 64%I know its important so i have to offer somethink which is acceptable for both!and the next point we have to talk about is Duration of Contractfor the beginning we should start with 7 years and if we want go one together we would write a new oneor do you have a better solution?</t>
  </si>
  <si>
    <t xml:space="preserve">Dear Kim Koller,Thank you very much for opening further negotiations about the contractual arrangement of our planned Joint Venture. I am sure we will come to an agreement that suits both of us and helps us building up a long lasting and trustful relationship among equal partners.We very much appreciate that you already made a suggestion regarding this concern. Nevertheless, we think we have to specify some issues more in detail.Regarding the first issue on the agenda, you suggest a future revenue share of 64%. We have to burden many costs in order to being able to finish the development of your high performance technology. For example, we already invested a lot into infrasturcture and had to build new plants. As far as we are informed, your technology is not ready for serial proudction, yet we have to invest a lot into R&amp;D. All in all, this is a risky situation for us and we would prefer a higher share of revenue for ourselves. For us a reasonable share would be 70% revenue for ourselves and 30% for you.How do you feel about this suggestion?Your second point is regarding the duration of the contract. You suggested a 7 years period. I am fine with this. Still, can we include an option to extend the contract to another 5 years after the first period ended? This would help us a lot in bulding a long lasting relationship.Further issues we should discuss areWhat will the court of juridication be andof whom will composition of the Management Board consist.Regarding the Court of Jurisdication we would suggest the Ukraine. However, we heard that you would like to dicuss this further. Is there any reason that you would feel uncomfortable with the Ukraine?Concerning the composition of the Management Board we propose 4 members of Metallurg Technology. In doing so, it will be much easier to work together with local ukrainian authorities. Foreign companies often feel disadvantaged and I would like to prevent any situation that could create inconveniences on both sides. Furthermore, we have some negotiating power vis-&amp;agrave;-vis the local government since we are bearing 20% of the regional infrasturcture investment. Can we agree on this?Furthermore we want to get a better understanding of your technology and what the purpose of it is. How would you like to design the security clause about the use of your technology and how will this influence our R&amp;D engagement?I am looking forward to your response and am very positive that we will achieve an early as well as for both partners satisfying agreement on the planned Joint Venture.If you have any further questions feel free to contact me any time.Sincerely yours,Marian Husaron behalf of Metallurg Technologies</t>
  </si>
  <si>
    <t xml:space="preserve">Dear Marian Husar,Thank you for the exact description of your decision but I tihnk you have to think new in this case about your decision.Because you should know that we have to invest a lot in development and research futhermore we should not forget that our engines should be environmentally friendly because the discussion of climate change have become more intense and many politicicians and economist will take a closer look at our engines so its not possible to save up money in this area. So we think that 30% of future revenue share is not the right division. We will be happy if you will agree with 55% for us and 45% to you. We are open to suggestions improvment.The next point we talk is about the duraton of contract. You suggested a 12 years period to keep a long retationship but i think no one should be bound on the other if for example your not satisfied with or products and your no more interested in or service. In this case i would suggest a 5 years contract and we can include the option to extend to another 3 years after the third period. Would you agree with this?Regarding the court of jurisdiction and directors in board:on the one hand we would prefer a country which is impartial for both side on the other hand we dont have any expierence with Ukrainian courts. The Austrian body of corporate law is known to be very comprehensive and has already been proven by the way. So i would suggested Austria or Germany as impartial court. Relating to the composition of directors in board you should trust in us and give us a chance to have a good partnership i think with your allocation you want to keep or dicisoins and opinions away. Of course you should get more members then us so i will suggested 2 members of us to have a ballance between both.At the end we should discuss about the secrecy clause. We would like Metallurg to sign a secrecy clause that prohibits Metallurg Technologiesfrom giving access to this proprietary technology to any third party because they represent a key and valuable knowledge resource for our company and we want to keep it there.Sincere regards</t>
  </si>
  <si>
    <t xml:space="preserve">Dear Kim Koller,   I am happy to seeing our expectations getting closer.  You are right in saying that we have to trust each other. Therefore, we are willing to agree on 3 members of our company within the Management Board. Still, I do not understand your point on the court of juridication not to be in the Ukraine. I do not think that the subject is about impartiality. We are both partners in this joint venture. I thought, Mihaltis AG wanted to set up a joint venture in Ukraine. Therefore, it would be much easier to make it subject to ukrainian law. Is there any other reason you feel uncomfortable with the Ukraine?  As you were talking about trust I want to tie up on this. I feel like you are handling the duration of our partnership a little bit careless. We both have to invest a lot and it takes time until our new product will be accepted by customers. Thus, the first years will be very risky for both of us until the joint venture starts making profits. Furthermore, the half-value period of this technology will be around 12 years. Therefore, I want to emphasize that our suggestion of a 7 years duration with the option to extend to another 5 years is fair and transparent to both of us. We are willing to discuss about an extension of 4 years after the contractual 7 years.  I want to remind you that we are talking about forming a joint venture. This means that both sponsors have to bring given assets together. Both sponsors will be paid according to their contribution in the forms of profit. I understand that you will have to invest a lot into R&amp;D and that you face political and economical pressure. At the same time we also have to invest a lot into infrastructure, new production locations and R&amp;D. Please, keep in mind that the joint venture gives you the possibility to start the production of Blue Star engines as we provide the production sites and space as well as the workforce that is needed. For us, this means a lot of work and organization. Likewise, the secrecy clause you suggested is very strict. In doing so, you will keep your most important asset under lock and it makes the joint venture more risky for us. As a secrecy clause seems to be very important for you we are willing to sign it in trade-off for a higher revenue share for ourselves. We need 70% of the future revenues in order to compensate for the higher risk and the effort needed to being able to start production. Once again, as the secrecy clause makes the joint venture more risky for us I want to point out that a long-lasting duration of our partnership is crucial.   I ask you to bear in mind and understand our position and am looking forward to your positive response.   Kind regardsMarian Husar</t>
  </si>
  <si>
    <t xml:space="preserve">Dear Marian Husar,Im pleased with our progress and i hope we will agree soon.Share of future revenue:You should keep in mind that your production is tied to our development. If we have more revenue for new research and develop we could develop more and so you can produce more. But of course we appreciate your risk therefore we would devide the revevnue 50 to 50. Would you agree or do you have a certain limit?Relating to the duration of contract:This is our first cooperation with Ukrainian manufactures so we would start with a medium term contract because we do not know if you can deliver the desired quality we have looking for so we would take a huge risk with a long term contract. An 8 years contract should satisfy both and of course there is the possibility of extension after good cooperation.Regarding to the court of jurisdiction:We are not inagreement on this point. You should remember that it is our first mission in Ukraine and that we dont have any practice with the ukrainian law so we prefer a country whose laws we know and in return you have the majority at directors in board.if our cooperation works then many investors will be interested in ukraine and of course in Metallurg AG agian and more orders will be placed with Metallurg AG, consider our cooperation as the foundation for your future cause i have noticed that investors refuse to invest in your countryi hope we will conclude the negotiatations as soon as possibleregardsKim Koller</t>
  </si>
  <si>
    <t xml:space="preserve">Dear Kim Koller,I am getting your point regarding the court of jurisdiction. At the same time this means more effort for us as we need to organize ourselves in another country that we are not familiar with. We are willing to agree on Germany but I kindly ask you to consider our additional expenses. In addition, we already showed good will when agreeing on the secrecy clause that has been contrary to our strategic goals. Therefore, we suggest a duration of 10 years and a revenue share of 40% for Milhaltis AG in order to compensate for our effort.We are looking forward to our new partnership.Kind regards,Marian Husar</t>
  </si>
  <si>
    <t xml:space="preserve">Dear Marian Husar,we think that 10 years duration of contract will be risky for us so we would suggest a 45% of revenue if you would have a 10 years contract otherwise if yo want to stay with your 60% of revenue then we need to make the contract a little shorter. With a 40% share, we are ready to sign an 8 years contract. Do you haave a better suggestion?Best regardsKim Koller</t>
  </si>
  <si>
    <t xml:space="preserve">Dear Kim Koller,we are happy to announce that we agree on your first offer which includes a 10 years duration and a 45% revenue share. Please confirm the final agreement in this system, so we can finally start our business. It has been a pleasure negotiating with you. I think we set a good framework forour both future and a successful joint venture. We are looking forward to working together with you. Best regards, Marian Husar</t>
  </si>
  <si>
    <t xml:space="preserve">Der Kim Koller,please find attached our final offer based on your previously submitted proposal. Kind regards, Marian Husar</t>
  </si>
  <si>
    <t xml:space="preserve">Dear Kim Koller,i do not get your point. But here is another reworked final offer.We hope for a good end of this negotiation.Best regards,Marian Husar</t>
  </si>
  <si>
    <t xml:space="preserve">Dear Marian Husar,45% of revenue and 9 years of contract. My last offer!RegardsKim Koller</t>
  </si>
  <si>
    <t xml:space="preserve">Dear Kim Koller,we accept your offer.RegardsMarian Husar</t>
  </si>
  <si>
    <t>2018_12</t>
  </si>
  <si>
    <t>Unbekannt</t>
  </si>
  <si>
    <t xml:space="preserve">Dear Mr. Mendel,Hope you are doing well!As the management of both our companies have agreed on building a fruitful partnership to face the upcoming disruptions in our market best with the innovation of Green Spirit, I would like to introduce myself as Sasa Novak, reaching out to you to tighten the general terms Hurm AG and SVN Tech have established in their first round of discussions so far.Please find attached a proposal for the open issues of our joint venture, which I would like to explain to you as following:1. DirectorsFirst, we would like to address the unsolved the issue of the number of directors that are sent by Hurm AG and SVN Tech: Since we both agreed on a decision-making committee consisting of 5 members with a simple majority power, we strongly suggest dividing those seats 2:3, so that we, SVN Tech, would be able to deal with the local authorities and partners successfully by using our strong local network and relationships.2. EngineersTo develop a thorough and convenient product, sharing experiences from both sides is not only inspiring but essential &amp;ndash; Thus, we are looking forward to set up the production process with the valuable input of your engineers and to work a few months together to make adaptions and improve our product! In our experience, this may take about 12 months.3. Common WorkersIn establishing a high joint utility, we seek a solution with equally distributed assets &amp;ndash; Facing that each of us will continue paying their workers, we would very appreciate it if Hurm AG could take care of potentially hired common workers in the future. Since these workers would be assigned to the highly valuable and cost-intense production sites and technology provided by SVN Tech, this would be a quite forthcoming solution for us.4. Slovenian WorkersAs a well-known manufacturer in Slovenia, we already provide great working conditions with salaries far above the average in Easter Europe, which we are more than happy to continue in our relationship.5. Court of jurisdictionFor legal issues to be resolved, we support a solution that minimizes the cost for the both of us: Since our courts are quite familiar with issues regarding joint ventures that place the production sites in our country, we see a court of jurisdiction, that has great experiences with such issues, as a great option for our joint venture.Please feel free to contact me if you have any questions regarding our proposal.Looking forward to hearing from you soon.Kind regards,Sasa Novak</t>
  </si>
  <si>
    <t xml:space="preserve">Dear Mr. Novak,Thank you for reaching out to me!I apologize for the slight delay in getting back to you, my colleagues and I are in the midst of preparing for our upcoming joint venture and we couldn't be more excited! As you already know, my name is Finn Mendel and I will be your correspondence for this period of time of solidifying the agreements between Hurm AG and SVN Tech respectively.I have read your proposal for the open issues of our joint venture, however I have some thoughts on what you have discussed. Below is my explanation: DirectorsWhile we have agreed on the 5 members with a simple majority power, we believe having 4 members from Hurm AG will be more suitable for this venture. This is because our directors are extremely experienced and have completed multiple joint ventures before with other European countries. However, we will need 1 from SVN Tech for, as you mentioned previously, to deal with local authorities and partners successfully. EngineersWe fully agree to send our Swiss engineers to SVN Tech, as it is in our interest to push the development of theGreen Spirit engine. However, because of their prior commitments to our local production and the fact that they will be far from home, we propose to work for an additional 6 months together to improve the product. Common workersWe agree with you that each of us will continue paying our workers, however we believe workers specially hired for the joint venture should be paid in equal terms by both of our companies. Additionally, we would appreciate it very much if the commonly hired workers could be paid by SVN Tech only. Slovenian workersWe have heard of your good reputation of providing great working conditions for your workers, and with salaries above the average in Eastern Europe! However, we at Hurm AG believe that the workers should be compensated. We consider an additional plus should be added to their salaries of 20% paid by SVN Tech. We at Hurm AG believe this will increase their satisfaction and push the development of our joint venture. Court of jurisdictionFinally, we at Hurm AG are very open and direct. We have no intentions to play any tricks or tactical manoeuvres during the cooperation with you at SVN Tech. We propose that we rely on our reputable Swiss court, as they are also highly experienced with issues regarding joint ventures.And that is it! Please don't hesitate to contact me should you have any questions in regards to our proposal above.Looking forward to your reply.Regards,Finn Mendel</t>
  </si>
  <si>
    <t xml:space="preserve">Dear Mr. Mendel,Thank your kind response &amp;ndash; no need to hurry, I guess we both have to face some daily firefighting in our businesses! Let us take the time we need to create the frame in which our joint venture can perform and flourish best.Appreciating your feedback, I feel that we are both target the same goals and move in the same direction. To not get lost in the details, I would like to outline some interdependencies as below:Operational issues (Issue 2, 3, 4):We understand that 12 months would be quite a long time for your engineers and their families &amp;ndash; Considering this, I already reached out to our production team, asking whether it would be possible to shorten this stay. There is no official statement yet, but I feel that we could reduce it to 9 months if that would be a suitable solution for you? From our experience, this phase is very crucial for a long-term success, thus, a stay of less than 9 months would lead to a huge decrease in our product quality and production efficiency.To implement this approach, we would have to shift our resources accordingly so that we could not stem another 20 percent increase of our workers compensation. But as we always strive to improve our working and we value our collaboration, I would try to get a management approval of a 10 percent increase.Facing this increase in compensation, we would be very appreciative if the Hurm AG would be willing to cover the payment of commonly hired workers. I am aware that this is quite a lot to ask, but as SVN Tech already brings valuable production assets in place, this would reflect our consistent partnership with equally distributed resources.Bureaucratic issues (Issue 1, 5): As SVN Tech values the experience of your directors, we could agree to an additional seat to the Hurm AG so that 3 SVN Tech members would be represented in the board for a fruitful exchange of information and experience within our landsman.Appreciating you as a trusting and valuable partner, we seek for a solution that reflects our equally distributed assets in equally distributed power &amp;ndash; Thus, being represented with only 3 SVN Tech members could only be an option for this with a court in Slovenia.Thank you for your cooporation so far and have a nice evening.Looking forward to hearing from you.Best regards,Sasa Novak</t>
  </si>
  <si>
    <t xml:space="preserve">Dear Mr. Novak,Thank you for your swift reply! I have read your second set of proposals below and have discussed it with my colleagues here at Hurm AG. Below I have some feedback on what was discussed previously:Operational issues (Issue 2, 3 and 4):Considering that both of our companies want to avoid a huge decrease in product quality and product efficiency, we have spoken to the Swiss engineers and they have agreed that additional 9 months in Slovenia is acceptable. We will ensure that our engineers will work hard due to the shortened time and ensure that theGreen Spiritengine will have the optimum quality, so that they can return home soon and meet their other commitments as well.In terms of the additional compensation, we understand that 20% is considered quite high and therefore we wait for the feedback from your management. Would it be possible to decrease it to 15% for the workers?Due to the engineers are working an additional 9 months, we would be very appreciative if you could cover the salaries of the commonly hired workers. We will need to debrief and explain to our engineers and their families of the increase in work time in Slovenia for this joint venture and compensate them according to Hurm AG's guidelines.Bureaucratic issues (Issue 1, 5):I see that you agree to have 3 directors from Hurm AG on the board? If that is the case, we agree that 3 members from Hurm AG and 2 members from SVN Tech would be the most ideal situation, and to ensure that both worlds can share experience and knowledge from both companies respectively.I have yet to succeed in convincing my colleagues regarding the courts of jurisdiction, at this point we are firm on using a Swiss court for the joint venture. I will let you know if anything changes on our end.Thank you as well for your cooperation and understanding so far, have a good rest of your day and looking forward to hearing from you!Regards,Finn Mendel</t>
  </si>
  <si>
    <t xml:space="preserve">Dear Mr. Mendel,Thank you for your proposal and your efforts so far! It seems as we are getting close to resolving the open issues, so that I discussed the remaining issues in accordance to your proposal as you can find below:Operational issues (Issue 2, 4)At first - sorry for the misunderstanding, we do not plan to staff your workers on overtime as I believe both our firms want to keep their workers in a good mental and physical health. Speaking of this, it would seem to be a more sophisticated solution if the Hurm AG would not compensate additional hours for the workers but take care of additional hired workers? To make sure that this will not turn out to be a huge burden for you, I reassured with the production staff planning that these costs will stay minimal, to be specific not as high as the 10% increase would be for SVN Tech. Having said this, a compensation of more than 10% leads to a dramatic increase in cost, which could lead to a decrease in competitiveness of our final product since we would need to shift our resources accordingly.Bureaucratic issues (5)As it was quite difficult for me to justify the decision of only 2 SVN Tech board members to our management, they are quite unhappy with being the minority in the board and defining Switzerland as court of jurisdiction at the same time &amp;ndash; so unfortunately, a court in Switzerland does not seem to be an option for them. Anyway, since you and I are trying hard to reach a joint solution here, I highlighted the contribution for your experienced directors and proposed that we could send a signal as partners and look for a common solution, that is hiring independent arbitrators?Last but not least: As we both are highly involved in shaping our joint venture, I would be more than happy to invite you sometime to Slovenia to see the result of our commitment by yourself!Looking forward to your response.Best,Sasa Novak</t>
  </si>
  <si>
    <t xml:space="preserve">Dear Mr. Novak,Visiting Slovenia would be lovely! I look forward to doing so and visit your company after we have finalized the agreements for our joint venture.That being said, I do agree with you that we are getting close to resolving the open issues. I have read through what you proposed in your previous message, and I have included my feedback below:Operational issues (2,4)I propose to do half and half instead of putting the responsibility solely on SVN Tech to pay the commonly hired workers for the joint venture. We believe this is a fair outcome, and this will ensure that the project can keep going without delays in productivity and no decrease in quality. That being said, we are firm on giving an additional 15% to the Slovenian workers for compensation, as we believe this will encourage them to work hard for our benefits and also continue maintaining a good working environment and conditions. We, of course, would appreciate it very much if this compensation can be covered by SVN Tech.Bureaucratic issue (5)Firstly, thank you for agreeing to have 3 Hurm AG members on the board. While I understand the dissappointment, we assure you that despite the lower number, we will ensure we will take into account every single factor and elements whilst making major decisions. That being said, my colleagues and I have agreed with you on hiring independent arbitrators, instead of using the Swiss and Slovenian courts for our joint venture. We wholeheartedly believe that having a third party oversee our collaboration will be an acceptable solution.We hope the offers above can satisfy SVN Tech. Please don't hesitate to contact me should you have any questions, thank you and looking forward to your reply!Regards,Finn Mendel</t>
  </si>
  <si>
    <t xml:space="preserve">Dear Mr. Mendel,Great, we are already looking forward to welcoming you in Slovenia!At first, thank you for your efforts in achieving this agreement so far &amp;ndash; I am positive that our contract will set a solid foundation for Green Spirit! Anyway, I have asked my collegues to come to a conclusion, so that we are pleased to propose this contract for the remaining issues to be resolved (issue 3 and 4).As we fully understand both your arguments regarding the payment of common workers and additional compensation of Slovenian workers, we can accomodate you with the following: We take care of half of the payment of common workers and offer our workers a 10% increase at the same time orWe will come upon a way to increase to 15% but would not be able to reallocate resources for additional workers at the same time, so that we would very much appreciate if the Hurm AG could take care of the common workers.Please let me know which alternative would be the most suitable for the Hurm AG.Looking forward to resolving our last issues and starting with the actual project.Best,Sasa Novak</t>
  </si>
  <si>
    <t xml:space="preserve">Dear Mr. Mendel,Thank you for your message - I could not send a direct counteroffer to your last message either, thus, I reach out to you replying on your last offer.We are pleased to hear that we have come to an agreement, it was a pleasure working with you so far and I am already excited about our upcoming next steps! Please do not hesitate to contact me if anything comes up.Best regards,Sasa Novak</t>
  </si>
  <si>
    <t xml:space="preserve">Dear Mr. Novak,Unfortunately I have a bit of bad news. I explained to my colleagues that we are close to reaching an agreement, but having gone through the overview of our agreed proposals, my colleagues at Hurm AG asked me if we could reconsider the following issue:Court of jurisdictionInstead of hiring independent arbitrators as we agreed, they asked if you would reconsider using a Swiss court for our joint venture. We believe that by using a Swiss court, with their extensive experience with multinational collaborations and prestigious justice system, will be most ideal for our joint venture.This is also considering we are sending our engineers out to Slovenia for an additional 9 months, we want to make sure that they have a peace of mind during their expatriate commitments for our joint venture.I apologize for the last minute proposal, but please let me know as soon as you can.Regards,Finn Mendel</t>
  </si>
  <si>
    <t xml:space="preserve">Dear Mr. Mendel,I am sorry to hear that your offer has changed on such short notice.As we appreciate your thoughts on that, we can agree on a court of jurisdiction in Switzerland, given that Hurm AG sends 2 board members to Slovenia, wich will also reduce your costs. Striving for balanced partnership, we need to find a way to balance these two options.Kind regards,Sasa Novak</t>
  </si>
  <si>
    <t xml:space="preserve">Dear Mr. Novak,Unfortunately the number of board directors for Hurm AG is our final offer. We truly believe that having 3:2 on the board would benefit both of our companies in the long run.That being said, on the agenda on the right is what my colleagues and I have offered. Please let me know if you have any questions or concerns, thank you!Regards,Finn Mendel</t>
  </si>
  <si>
    <t xml:space="preserve">Dear Mr. Mendel,given that we already trusted in your word regarding our final offer, our management is afraid that their directors will not be heard in the board.Given that SVN Tech will have a very vivid exchange with our local authorities and partners, these insights of our directors will be essential for a positive long-term development that this voice will be respected and represented.I hope that you value our commitment and can understand that we are quite surprised of your recent deviations from already made agreements.Kind regards,Sasa Novak</t>
  </si>
  <si>
    <t xml:space="preserve">Dear Mr. Novak,I would like to apologize for the last-minute deviation, but to be frank with you I do not feel satisfied with what we have agreed upon. I have double-checked again with my colleagues at Hurm AG and the agenda on the right are the final numbers we are offering.We hope you understand our stance in this agreement, but we will understand if you do not feel comfortable accepting these terms. Should you have any questions or concerns please do not hesitate to contact me, thank you!Regards,Finn Mendel</t>
  </si>
  <si>
    <t xml:space="preserve">Dear Mr. Mendel,as we do understand your reasoning, again, we would be appreciative if you would share your concerns, if any, timely in the future. We, at SVN Tech, enjoy an open communication and favour if our partners do so as well.Having said this, we are looking forward to establishing our joint venture. Hence, we respect your issues and agree to the terms we have finalized as attached and are already excited to start our upcoming project!Kind regards,Sasa Novak</t>
  </si>
  <si>
    <t xml:space="preserve">Dear Mr. Mendel,I would like to send You my first offer.It is important for me to have an additional compensation of our employees. This will prevent any kind of scandal. I want You to know that reputation won't be ruined. Our working conditions are free of scandals. Our salaries are far above the average in Eastern Europe.It is also important that the project will be conducted under Slovenian Law because our joint venture will take place in Slovenia. The implementation of a team of arbitrators would lead only to additional costs for both partners.It is essential for the success that You contribute Your know-howfor the project. Therefore we expect that You keep Your engineers in our common plants in Slovenia for another 9 months. This is absolutely justifiable by the fact that normally several problems arise after the main development of a technlogy has already been finished.Since the engineers are employeed by You, we expect You to pay their salaries. By definition both partners of a joint venture have to bring in assets. We already take the majority of the burden of the human resources invested in this project. Hence it is a logical consequence that also You should put some emphasis on this topic.Since the project takes place in Slovenia, we have to provide 3 employees on the directors board. This is the only way to ensure a smooth process because it is much easier for a us to work with local authorities and local partners than for a foreign firm who may suffer from its alien status.I am looking forward to hearing from You soon.Yours sincerely,Mr. Novak</t>
  </si>
  <si>
    <t xml:space="preserve">Dear Mr. Novak,I am very grateful for your offer, but there some things that i would like to discuss.First the directors board, your offer of providing 3 slovenian employees in the board is based on the relations within the european market and not on building the product itself. The relations withlocal authorities and local partners can also be sustained / maintained via 1 representative. Therefore, we have to provide 4 representatives of Hurm AG and 1 representative form SVN Tech.Second the engineers. Without any doubt we have to send some key engineers as it is also in our interest to push the development of the Green Spirit engine. To be honest, usually in this kind of business, firms providing technology agree to keep their engineers working for additional 6 months in foreign plants to get the whole thing started and train the local staff. After these 6 months your people will be able to solve all of the problems themselves!We will pay the wages of our own staff, and we insist that SVN Tech will pay for all the Slovenian workers. Workers and staff specially hired for the joint venture could be paid for in equal terms by us and by you.I am a bit disappointed in the fact that you want the project completely under the slovanian law. It feels like there is a lack of trust so to make clear we do not intend to play tricks or tactical manoeuvres during our cooperation. But we need some sort of legal security, especially because there is evidence that foreign companies face really big problems to demand slovenian rights. To prevent this it is important that the project will be conducted under our law.The technological know-how is our key for essential first mover advantage in the future market of the engine industry. We can by no means afford to lose this knowledge to a competitor. As the workers in the production chain are the most important we suggest a additional compensation of 20%.I am looking forward to hearing from you soon.Yours sincerely,Mr. Mendel</t>
  </si>
  <si>
    <t xml:space="preserve">Dear Mr. Mendel,I am very grateful for Your fast response. Nevertheless, there are still a few points to discuss.First, I understand that You want to have 4 represantatives in the directors board. However we would be underrepresented as we are both equal partners in the joint venture. But You can send 3 representatives of Your company so Your directors are in the majority.Let's come to the engineers. Normally You are right, 6 months are enough. But not in our case because we have no know-how in producing the new Green Spirit engine. This is because it is a completely innovative new technology. Therefore we need the support of Your engineers for 9 months.We prefer that You will pay the common workers because we are still taking the majority of the human resource costs but we understand Your point of view. We will accept Your suggestion for paying the common workers in equal terms if You accept our request to have the court of jurisdiction in Slovenia.It is unacceptable for us that You want to have an additional compensation of 20%. We are willing to have an additional compensation of 10% only. As I said before we are taking the majority of human resource costs. Any other compensation would be beyond our budget. This point is not negotiable for us.Also we demand to have the court of jurisdiction in Slovenia because our project will take place in Slovenia. We do not want to play any kind of tricks or tactical manoeuvres, too. You said that You want to have some sort of legal security. Our slovenian law brings exactly this security. We are disappointed You don not trust our law. It feels like You mistrust us as a Slovenian company. We hope that You will reconsider Your position because trust is neccessary for the project's success.Yours sincerely,</t>
  </si>
  <si>
    <t xml:space="preserve">Hello Mr. Novak,I think we are close but still, there are some thing that i am not verry happy about.First the things that we have agreed on.You agree for paying the common workers in equal terms if I agree for the court jusrisdiction in slovenia. To find common ground i am willing to hire independent arbitrators to do this for us as this might solve our problem. but to do this i need you to agree to the additional compensation 20% there is no need to negotiate this any further.If you agree to these terms we have completed 3 out of 5 issues. That rest us with the directors board and the engineers.Did you realy think your offer through, first you understand my offer of 4 directors in the board then, you come up with an argument of "we would be underrepresented" but if you allow 3 members of our board your are still underrepresented. Therefore i stick with the offer of 4 respresentatives.That will bring us to our final point. Engineers. I am not letting go of the additional 6 months based on the cost that we have in the payment of the common workers. The only way for us to accept you offer of 3 directors and an additional 9 engineers is to change the cour of jusisdiction towads Switserland.Kind regards,</t>
  </si>
  <si>
    <t xml:space="preserve">Dear Mr. Mendel,there are still many points to discuss and it looks like we can't reach an agreement. So I think we need to change the way we negotiate. Instead of sending a complete offer, I am going to tell You the most important point for us, where we are not able to accept any other options. In Your reply, You may send me the most important point for You. As a result, if your point and mine are different, we will have an agreement on 2 of the 5 points.The point of the "additional compensation of Slovenian workers" is the most important one for me as I am not able to change the 10%. As I said before a higher compensation would be beyond our budget and therefore impossible. I promise You that Your reputation won't be ruined. An additional compensation of 10% will be sufficient. You have to know that our employees actually appreciate very good working conditions since our salaries are far above the average in Eastern Europe.Since this is not what You want, we are prepared to compromise on another point. So I suggest You tell me which point is the most important one for You.I hope to negotiate in this way, we will end up with a compromise.Yours sincerely,Mr. Novak</t>
  </si>
  <si>
    <t xml:space="preserve">Hello Mr. Novak,As you might already noticed my most important point is the additional compensation of 20% too. As this is both our most important issues in this negotiation and i already found common ground with you by lowering my initial standards in the issues of common worker payment and court of jurisdiction, i can therefore not go any lower than 20%.It is therefore better to look towards our second point of interest, for us it is this the court of jurisdiction. As you can see i already lowered my outcome for this issue, a reason for us to not accept an offer of 10% for additional compensation.I will await your offer.Yours sincerely,</t>
  </si>
  <si>
    <t xml:space="preserve">Dear Mr. Mendel,as I said before our budget is very limited. If You want us to pay our workers an additional compensation of 20%, then You will have to pay the cost for the common workers as we are not able to pay for both. Also You have to accept that Your engineers will stay in Slovenia for additional 9 months.Moreover, we will agree with You that You can send 4 represantatives to the directors board if the place of jurisdinction is agreed to be Slovenia. This would be the fairest solution as in return You get the majority on the directors board and therefore You could make the final decisions regarding the project. On the other hand, this gives us the necessary security to hand over the project management to You.Please note that this offer can not be further improved by us. We are already renouncing our most important point. This is very generous, as the point at issue is, the payment of our employees and that is, of course, usually our decision. Please consider this offer as a accommodation on our part and as a willingness to come to an agreement.Yours sincerely,Mr. Novak</t>
  </si>
  <si>
    <t xml:space="preserve">Dear Mr. Novak,I am sorry to hear that you are not willing to cooperate on several points and i am sad to see that issues wherein we first found common ground are now used as leverage. This is not a way to show willingness to come to an agreement.If we want to reach an agreement it has to come from both ways, therefore you have to give in on something. I am willing to accept the aditional 9 months that the engineers stay in slovenia, and also accept that the payment of common workers is done by Hurm AG (two points were i give in) if you accept that we employ 5 directors in the board.I will present the offer with my CEO today, that means that you either accept the offer or that I will find a decent counteroffer in my mailbox before the end of the day.Kind regards,MR. Mendel</t>
  </si>
  <si>
    <t xml:space="preserve">Dear Mr. Mendel,I will acccept Your offer with a single amendment. Instead of 5 represantatives we agree that You will send 4. We would like to send at least 1 representative to the directors board as we believe that both companies should be represented here. Thus You have a clear 4:1 majority and consequently the project management.Since You want to leave the engineers here for 9 months and You are willing to pay the common workers, we will accept the additional compensation of 20%, the fact of the Independent arbitrators and Your majority in the directos board.I think we will come to an agreement and thank you in advance for Your willingness to reach an agreement and Your professional appearance in the negotiations.Yours sincerely,Mr. Novak</t>
  </si>
  <si>
    <t xml:space="preserve">Hello Mr.Novak,The offer i did before was my final offer. If you change the amount of directors on board i need some compensation for the the lose i make.This is my final offer.Kind regards,MR. Mendel</t>
  </si>
  <si>
    <t xml:space="preserve">Dear Mr. Mendel,the offer I made was my last offer too. This was the fairerst as we made a compromise in the last point and each of us got 2 points. As the additional compensation is the most important point for both of us it is fair that we get at least 1 representative for the directors board.The only alternative (as You can see in this offer) is that the project will be conducted under Slovenian law and in return You can send 5 representatives.Yours sincerely,Mr. Novak</t>
  </si>
  <si>
    <t xml:space="preserve">Hello Mr. Novak,I hereby inform you that we have accepted your offer.Kind regards,Mr. Mendel.</t>
  </si>
  <si>
    <t xml:space="preserve">Dear Mr. Mendel,I hope you are doing well,You will find attached here our opening offer, I am sure you will appreciate some compromise we came up. Concerning the content of the offer, as we have been discussing, the engine is still in an early stage of development, if there is needs for adjustments without the assistance of your engineers it is going to be problematic. Therefore we are asking for them to stay for 9 months.Then, we agreed to a raise of 10% of additional compensation of Slovenian workers, although considering the region standards they are already very well paid. While on the other hand, about the commonly hired workers we insist the Hurm takes this burden and pays their wages. SVN tech is already providing the majority of human capital and the plants in this JV, we do not intend to go further unless you present a very good reason. For the two residual issues we are to discuss, we believe that being the activities of the JV consistently on Slovenian ground, first it would be better that SVN take care of the relationships with local authorities, and therefore Hurm should have two members on the board. Second, if anything had to happen - and we really hope it wont be the case - the court of jurisdiction should be here in Slovenia. I must say to you, I have talked with the management of SVN on the issues I just presented above, and they made me understood that two things are most likely not going to change: the Hurms directors on the board and the months your engineers should spend in Slovenia.To conclude, I would like to talk about what a joint venture for our companies represents to me and to the management in SVN Tech. What are we about to negotiate is a perfect and typical example of a business case about JV in school. On one hand, you are surely concerned about protecting this innovative technology on which you invested not only financial resources, but also the hopes for the future of Hurm AG. On the other hand, while we are more than willing to commit to this project that represent a huge opportunity for SVN Tech to grow and expand its capabilities, we are equally concerned about engaging in a relationship that could potentially result in a very costly failure. What I want to say is that I truly believe that we need to overcome our differences and set aside our potential individual gains, and if we establish a strong mutual trust - starting from this negotiation - then I think we can reach the scenario where we create a long-term profitable and functioning relationship. Something that is far better than any alternative Hurm or SVN may resort to.I am confident we can come to an agreement, and it is going to be a terribly great opportunities for both Hurm AG and SVN tech,Best regards,Sasa Novak</t>
  </si>
  <si>
    <t xml:space="preserve">Dear Mr. Novak,Thank you for patientlywaiting on my counteroffer. Please see my counteroffer. Please allow me to illustrate;Without any doubt, we have to send some key engineers as it is also in our interest to push the development of the Green Spirit engine. However, it would be best for us to bring them back as soon as developments have finished.Concerning the payment of the workers,Hurm AG is willing to paythe wages of our own staff, however, we want to suggest SVN Tech paying for all the Slovenian workers. Also,Workers and staff specially hired for the joint venture could be paid for in equal terms by us and by your company, SVN Tech.In addition to the basic payment issue, an additional compensation is only fair for all Slovenian workers involved in this cooperation. We believe that a compensation of 20% is fair.Well-paid employees are less induced to be bribed or to leave the firm. The technological know-how is our key for essential first mover advantage in the future market of the engine industry.Lastly, we believe it would be better to rely on a Swiss court or a team of arbitrators. as thisteam of arbitrators is specialised on cross-national cooperation and relies on international standards.To finalize I would like to stress the fact that this joint venture is very beneficial for both of us, so I hope to hear back from you soon and come up with an agreement that both parties feel comfortable with.Kind regards,Finn Mendel</t>
  </si>
  <si>
    <t xml:space="preserve">Dear Mr. Mendel,I took as well some time to review your counteroffer. I understand your point of view, and on some level I do agree with you, although I have some remarks to make.I do not think that I have to tell you, but the early stage of production of a new engine is a complex and delicate phase, where usually many issues arise and they need prompt resolution in order to contain the costs. Your engineers will come here exactly because the development is not finished and the situation requires knowledge and assistance that we simply do not have. Also, according to our estimations, we individuated in 9 months the optimal time for your engineers to work in our plants, as a whole year would be excessive (i.e. simply more costs) and half year would not be enough (i.e. to follow the implementation and to reach the required levels of production).On the other hand, I understand that you will need them to push further your R&amp;D activities, and also I would like to tell you that I am well aware of the limited financial resources of Hurm. Although SVN is already bearing the majority of the costs for providing the human capital and the plants, I agree on your proposition of splitting the cost of the commonly hired workers, if you accept to keep your engineers here in Slovenia for 9 months.Another very delicate issue, as I explained to you along with my first offer, is the number of directors from Hurm. Considering the role and the responsibilities of the board, it would make more sense to have a majority of SVNs member, because they have the necessary experience and network to deal successfully with the Slovenian business environment. Also, a very close argument stands with the location of the court of jurisdiction: the JV will be established here in Slovenia, ergo the jurisdiction should be the Slovenian one. This would - for clear reasons - simplify things and make more sense, since the activities concerning the production of the engines are going to be carried out here, and only the final product will be delivered to Switzerland, to Hurm AGs plants located there.Similarly for what concern the Hurms engineers moving here for the initial period, I understand that Hurm is rightfully concerning in protecting its own interest and its revolutionary technology. That is why I agree on hiring independent arbitrators instead of having the court of jurisdiction either in Slovenia or in Switzerland, and I also agree on giving up the majority of the board to Hurm (with 3 directors). In exchange for giving you more control over operations carried out here in Slovenia, and to the more costly of the independent arbitrators that you - probably with the same reasoning of mine - suggested, I am asking you to trust in SVN, and accept an increase of just 10% of the compensation of our employees. I gently remind you that SVN is usually not prepared to discuss with external entities any of its internal policy; however, we can assure you that our workers are very satisfied with the working conditions in general, and their wages are already 10% higher than the average in Eastern Europe. Therefore you can be sure that there will not be any leakage of your technology, on which we also are betting our future on.Please, if possible, I would like to discuss more in details your issues concerning the additional time your engineers would be spending in SVN and the additional compensation for our workers. These are themes that are very sensible to us, and I hope we can better understand each other on these. Of course, please be open in sharing what is instead most sensible to Hurm, I am sure there is no subjects of this negotiation that we cannot solve and get to a good result for everyone.Best regards,Sasa Novak</t>
  </si>
  <si>
    <t xml:space="preserve">Dear mr. Novak,Thank you for your reply. I read your suggestions carefully and I would like to make some alterations to your offer.Eventhough it is not ideal, we are willing to have our engineers stay an additional 6 months at the plant in order to resolve any issues that may in the early stages of theproduction of our new engine, I hope that this does not affect your suggestion to split the cost of the payment of the common workers in half.Furthermore, we belief it is wise to have 4 members of Hurm AG on board as we are an established company with a lot of experience in the field. This does not mean that we know everything, which is where we would really appreciare 1 person of your company to come in and compansate for this knowledge gap. We think this is a good distribution for the board.Also, we would like to meet you halfway on the compensation of the Slovenian workers, however please know that we are not willing to settle for anything less than 15%.Lastly, as I mentioned in my previous correspondation to you, we still believe that Switzerland would be a better fit for the court of jurisdictionas thisteam of arbitrators is specialised on cross-national cooperation and relies on international standards.The last two items are of crucial importance to us, and are the two items which can make or break this deal. I hope you bare this in mind.Thank you for your time and I hope to hear back from you soon.Kind regards,Finn Mendel</t>
  </si>
  <si>
    <t xml:space="preserve">Dear Mr. Mendel,Here my offer.I understand that the additional compensation and the court of jurisdiction are important issues for you. Therefore I decided to agree on your terms on these. However, in exchange I can allow for 3 Hurm directors and additional 9 months. Also, because of the misundertanding about the court of jurisdictiom, I cannot allow for an equal paymetn of the common workers, and I ask Hurm - in exchange for the trust we showing - to take this on its shoulder.Best regards,Sasa Novak</t>
  </si>
  <si>
    <t xml:space="preserve">Dear mr. Novak,I accept your offer! It has been a pleasure!Regards,Finn Mendel</t>
  </si>
  <si>
    <t xml:space="preserve">Dear Mr. Mendel,my company SVN Tech and I are happy about the fact that we have decided that a joint venture would be the best form for our cooperation. Especially, we are satisfied that Hurm AG has chosen us as a potential partner. We are really looking forward to a stable partnership. But there are some points we have to talk about.My first offer includes the points Hurm directors in board, Engineers in Slovenia and Additional compensation Slovenian workers. For Hurm directors on board, wed like to have 2 members and for your engineers, we propose additional 12 months. For the issue Additional compensation of slovenian workers, we expect an additional compensation of 15%.For the remaining two issues, Id like you to make an offer, because it is important for us taking the concerns of Hurm AG into account.I would propose, you are looking at our offer and then we can negotiate about that and of course, you can directly ask me questions about that. But I dont think it makes sense if I explain our positions in that message without knowing what you want. You should know that, for us, cooperation is based on a mutual understanding of interests. Therefore, wed like to know your positions and which are very important for you. In return you can be sure, we also share our interests.Best regards,Sasa Novak</t>
  </si>
  <si>
    <t xml:space="preserve">Dear Mr Novak,I am pleased to hear that you are happy about the joint venture because so are we at Hurm AG. I would like to thank you in advance for stipulating your points of discussion for us to make this partnership a reality.In regards to the "board of directors", I would like Hurm AG to have 4 seats in the board. Since it is important for our company to carry the vision of our company throughout the project till its final stage of course with the help of SVN Tech representative in the board to provide the support and knowhow to realize our vision.In regards to our engineers stay in Slovenia, it is impossible for them to stay that long due to their production commitments here Switzerland to ensure the success of our joint project. If needed, our engineers can stay in Slovenia for a maximum of 6 months to help to start the project and eventually train the staff. As for the additional compensation of the workers I do agree with the 15% paid by SVN proposed by you.For the remaining issues I would like to propose the any jurisdiction to be handled in the court of Switzerland. We propose to pay the wages of the additional staff hired for the project to be paid in equal terms bus HURM AG and SVN Tech. However, to avoid unnecessary administrative efforts we would like that the wage payments of the hired workers would administrated by SVN Tech.Please if you have any questions or concerns regarding our position please do not hesitate to ask as It is important for us that together we reach a mutual understanding in which both parties can benefit from this joint venture.Yours Sincerely,Finn Mendel.</t>
  </si>
  <si>
    <t xml:space="preserve">Dear Mr. Mendel,Thank you for your explanatory counteroffer!My previous offer for the issue Hurm directors on board was 2 persons for you. For us, it is acceptable to have 3 hurm directors on board instead of 2. With 4 members, we wouldnt be able to meet up on an equal footing and this would not be good for our partnership, we strive for.In terms of your engineers, I have a question. I dont understand why your engineers cannot stay longer than 6 months. Which production commitment do you mean? I want to make sure we both understand us. For SVN Tech, it is better to have your engineers additional 9 months. Furthermore, 6 months make no sense for us. The reason is, that several problems arise after the main development of a technology. And your engineers have the expertise to handle those problems. But if you say there is no option for you to agree on 9 months because your engineers cant stay, it is no problem for us to accept on 0 months. In order to show us that our partnership is important for you, it would be fair if you make concessions to us in another point. But just in case you choose 0 months.Regarding the issue Additional compensation , we have to correct our suggestion. Now, we are willing to pay 10 %. But everything above 10 % is not negotiable, because this is a really important issue for us. We really understand that good working conditions are necessary. This is underpinned by the fact that our salaries are above the average in Eastern Europe. I think the correction of this suggestion is really justified due to our concessions on the issues above.We also have to write about the issue Payment of common workers. I think, the suggestion you made is not really partner friendly. I mean, just to say we want to avoid unnecessary administrative efforts. Please understand, that we are already take the majority of the burden of the human resources invested in this project and this is a fact. I ask you for accepting that we are paying half-half.Concerning last Issue Court of jurisdiction, you dont explain why we should set up this joint venture in Switzerland. Youd like to have a joint venture with a Slovenian partner. So, it is obvious that we want to have the joint venture setting up in Slovenia. Maybe it is compromising for both of us, choosing independent arbitrators.Summarized, I try to comply with your concerns. You can always emphasize your important issues so that I can respect them. SVN Tech thinks, that we both can get the best out of this joint venture.Best regardsMr. Novak</t>
  </si>
  <si>
    <t xml:space="preserve">Dear Mr Novak,Thank you for your counteroffer and detailed explanation thereof.I understand your concerns regarding the division of the seatings for the board of directors. It is important to us that both parties should have an equal voice on the operational decisions of our joint venture. However, after some thoughts on your previous offer we had a change of mind on the issue. Since the production of the new engine will be in Slovenia we believe that overseeing production should be mostly done by SVN Tech. Since you a better understanding of your company operation and capabilities to deliver the product and we trust that you could carry our vision and make it a reality.However, to leave the board majority in hands of SVN Tech, there are certain key points that we believe are important for us (HURM AG) that we should agree on. Concerning the additional payment of the employees, you previously mentioned that you downgrade the proposed 15% to 10% considering that according to you the Slovenian wages are above average in Eastern Europe. After some in-depth analysis of the Slovenian job market and advice from my team, we would not be able to accept you requested 10%. Here at Herm AG its very important t properly compensate our workers as they are the backbone of our company. A well-deserved compensation would make sure that our employees will be satisfied with their job, job retention, and, will ensure that they will not leave of firm for other competitors. Risking the chance that they might share their knowledge of our project to our competitors. As this can be devasting for both of our companies especially to the reputation and future foreign endeavors with SVN Tech. Therefore, we propose to raise the additional compensation to 20%.Secondly, we understand the importance of our engineers to stay a few additional months after project completion to ensure that no problems will arise or that these could be promptly fixed. The sole reason for our engineers to go to Slovenia is to help in the engine development process and train the staff to deal with any problems that may arise with the production of the engine. We believe and expect that SVN Tech employees are willing and more than capable to quickly learn how to solve that may arise in the production. Again, if needed our team can stay a maximum of 6 months after completion as they are needed back home to help with production of the cars domestically. These is the only way to ensure that production would be ready on both sides for our launch as soon as possible which also can give us the first mover advantage in the market. Concerning payment of the employees we agree that Hurm AG employees will be paid by us and SVN Tech employees will be paid by SVN Tech. any additional employee hired specifically for this project can be paid half and half by both companies.Third, as we leave the majority of operational decisions is hands of SVN Tech we would like to at least have the court of jurisdiction to be in Switzerland. From first hand weve experienced the difficulties of doing business with foreign companies. We trust SVN Tech but we would also like to feel save and ensured about our joint venture.I hope that I have informed you properly and that we may agree to the terms of our joint venture. Ill be waiting for a positive reply soon.Best regards,Finn Mendel</t>
  </si>
  <si>
    <t xml:space="preserve">Dear Mr. Mendel,Thank you for your response. We accept your suggestion on the points Hurm directors in board, Engineers in Slovenia and payment of common workers. But regarding the two other issues, we have to discuss finally.I summarize, we have very different concerns on the two remaining issues Additional compensation of Slovenian workers and court of jurisdiction. Especially, those two issues are the most important for us, SVN Tech. And the hardest part is, that we have exactly opposite positions we want to achieve.As I said before, compensation of 20% are far too great for us. This is a great financial risk for us we have to burden.The only chance to compensate this burden is to have the court of jurisdiction in Slovenia in exchange.Otherwise, we wont accept the very last offer choosing Switzerland at that point. It has a very bad influence on our negotiation result if we choose Switzerland including the additional compensation of 20 %. I think, you dont want us rejecting the complete offer (with the issues we come to a compromise already). And I assume, you wont offer Switzerland again because you are a very responsible partner, we trust in.I would ask you to understand that we cannot comply more to your wishes without having a worse result afterwards.In conclusion, SVN Tech thinks accepting 20 % additional compensation and on the other side setting up the court of jurisdiction in Slovenia (and of course all the other issues we discussed about) is the best solution for both! The emphasis is placed here on the advantage of both parties.We hope that our offer is generally satisfying for you. Our goal is getting out the best not only for SVN Tech, but also for Hurm AG. It would be nice getting a message from you quickly, knowing that you want this possible partnership with us, too.Best regards,Mr. Novak</t>
  </si>
  <si>
    <t xml:space="preserve">Dear Mr Novak,I am pleased that we have reached an agreement on the board of directors and our engineers stay in Slovenia. However we are still open to stay for 6 months after project completion to ensure that everything runs smoothly and to give additional support to SVN Tech employees where needed as we leave the full engine production in their hands. Therefore, I've adjusted the proposition in the agenda.Regarding the other issues, I understand that 20% of additional payment may seem as a burden but let me assure you that the benefits of properly compensating your workers outweighs by far the negative consequences that you think may arise. The 20% would be nothing compared to the amount of revenue we would make from our successful product/joint venture. But to do so we have invest in workers as they are truly the most important people into the creation of this new and revolutionary engine that will redefine the car industry.Concerning Switzerland as court of jurisdiction, our proposition still stands the same. To have the jurisdiction to be in Slovenia while also having the least amount of board members is too high of risk for Hurn AG. This would leave partially all control to SVN Tech. I would like you to just put yourself in our shoes for a brief moment. What would you do if the tables was turned ? Would you give away all control in a joint venture?To conclude, I believe this agreement would be the best not only for HURM AG and SVN Tech but most importantly also for our employees. I hope that you can consider this proposition and that you will accept our offer so that we can immediately start conquering the car industry together. However, consider this as my final offer. If by any chance you do not agree with this proposition, I am afraid that we will have to go our separate ways and find other partners that we can work with.Looking forward to your acceptance or rejection of my offer.Best regards,Finn Mendel</t>
  </si>
  <si>
    <t xml:space="preserve">Dear Mr. Mendel,I regret to inform you that SVN Tech is rejecting your offer. After long decision making, we realized that your offer does not yield us the benefit weve expected. I summarize the offers of the last days of SVN Tech in order to make you understand why we are rejecting your offer. We feel that you havent internalized some of our points.Firstly, I want to emphasize that we are happy meeting in the middle at the point payment of common workers.On the other side, I said, it would not make sense to us having your engineers additional 6 months at our plants, because main problem arises within 9 months. We wanted to have 9 months because wed like to ensure that the main problems will be fixed within 9 months by your engineers who have mainly more knowledge about your own technology at that point. We made concessions to you on that point, because you send me signals that it isnt an option for you keeping your engineers longer than 6 months at our plants. Furthermore, I wrote that either 9 months or 0 months are possible for us. You, however, send me a suggestion of 6 months? This is not really partner friendly although you want a partnership with us. This is one reason we reject now.Above all, I do not understand your argumentation on setting up the court of jurisdiction in Switzerland. It was you, proposing me 2 Hurm directors on board of our joint venture instead of 3? SVN Tech said that it is okay to have 3 members instead of 4. It was your chance to realize that we dont want to have 6 months for the engineers in Slovenia and it is okay to have 3 members of Hurm AG in directors board instead of 4. SVN Tech is convinced that I state those positions clearly. So, if this was the reason not to choose Slovenia as the court of jurisdiction, it would be a very bad one and you threaten our trust and partnership.Especially, I do not like to repeat myself, but in the last offer, I said, we cannot accept an offer with setting up a court of jurisdiction in Switzerland while also having 20 % of additional compensation. I said that this combination would have a very bad influence on our negotiation result. Particularly, I emphasized that we will reject your offer if you choose Switzerland a second time. Unfortunately, it occurred because you proposed me exactly that. We wont like to have a joint venture where one party would benefit much more than the other party.SVN Tech is now very unhappy with the situation, because we really have the impression that you dont respect our main points. I repeat what I wrote: For us, cooperation is based on a mutual understanding of interests. This is not the case, because you violated our main issues.I hope that Hurm AG will be successful in searching for another partner for that project in the future. However, SVN Tech is open for new offers of Hurm AG regarding other projects. It would be nice staying in contact. Apart from this, I wish you a nice weekend, Mr. Mendel. Hope to see you soon.Best Regards,Mr. Novak</t>
  </si>
  <si>
    <t xml:space="preserve">Dear Mr. Mendel,I appreciate the possibility to negotiate with you about the Joint Venture of our firms Hurm AG and SVN Tech.In the name of SVN Tech, I want to thank you for your interest in our production expertise. We should keep in mind, that we have the possibility to revolutionize the automotive industry with your technological know-how of the "Green Spirit", experience of over 100 years in the automotive industry and our reliable and competent production plants which led to a great satisfaction of our customers in the past. With our Joint Venture, we are able to start something great - if we just pull together. We believe that our cooperation can be very fruitfully, because we think that the "Green Spirit" engine is advantageous compared to hybrid engines in the long term, and it also perfectly fits to the ecological trend customers currently tend to.We are confident, that this Joint Venture is a great opportunity for both sides - if we manage to find a cooperative solution. Therefore, I am interested in a transparent negotiation process, where we both clarify our aims and the underlying reasons for them. So if you have any questions on any move of our negotiation, please feel free to ask me about some background information - I would appreciate, if this view on our negotiation was both sided. I am confident, that we can find a valuable solution, if we both offer enough informational input to each other.So now, to get our negotiation started, I would at first like to negotiate about the legal component: the choice of a court of jurisdiction, because i think that this issue is a good basis for our further negotiation. Since the Hurm AG is about to set up a Joint Venture in Slovenia with us, the SVN Tech, a Slovenian partner, the whole project will be conducted under Slovenian law. Therefore, it seems salient to us, that the court of jurisdiction should be Slovenian as well. Although Mr. Kos (who you already got to know) told me, that you seemed a little bit skeptical about a Slovenian court of jurisdiction. Could you please give me some background on your skepticism? I think an alternative independent arbitrator team would just lead to additional costs for both of us - and since our budgets are restricted, we should take the opportunity to save costs here.Thank you for your time. I am looking forward to your reply.Yours sincerely,Sasa Novak</t>
  </si>
  <si>
    <t xml:space="preserve">Dear mr. Novak,I can not do anything else but degree on the statement that this joint venture can be a great step for both the companies. To keep the negotiation fair and transparant, I fully agree on the statement to express background information truthfully when one of us asks for this information.It is understandable that you propose the Slovenian jurisdiction, but for Hurm AG this is not really an option. We need some kind of legal security when we enter this collaboration. There is evidence that foreign cvompanies face really big problems to demand their rights once they have chosen to work by the Slovenian jurisdiction. This is why Hurm AG does not want to work by the Slovenian jurisdiction. I agree with you that the option for independent arbitrator team will lead to additional costs. So it is a possibility to work by Swizz jurisdiction? If not, could you provide me with some background information of why SVN Tech will not work by Swizz jurisdiction?I look forward hearing from you!Kind regards,Finn Mendel</t>
  </si>
  <si>
    <t xml:space="preserve">Dear Mr. Mendel,Thank you for your quick reply. I am happy to hear, that you fully agree on the statement of exchanging background information. I think this makes the negotiation process easier for both of us.I understand that you worry about the choice of a Slovenian court of jurisdiction, since you heard of such evidence. I did not hear about any difficulties related to the Slovenian court of jurisdiction, so it would be very kind if you could explain this evidence to me.The choice of jurisdiction is a quite important issue for the SVN Tech, therefore I am of course willing to give you some more background information:On the one hand, it is advantageous to choose a Slovenian court of jurisdiction, because the whole project will be conducted under Slovenian law. A Slovenian court knows best about Slovenian law, what might lead to faster decisions and for this reason to less opportunity costs. The Swiss court of jurisdiction may have to investigate further on Slovenian Law, also.On the other hand, we should not forget, that a joint venture is always a risky proposition for both sides, not only for the Hurm AG. So I believe that it is important that we have trust to each other. We trust in you and your technology, since it seems very promising to us. Therefore we are already willing to take the risk the innovation involves due to customer acceptance etc.For these reasons a Swiss court of jurisdiction is not valuable for the SVN Tech. I hope that I was able to clarify our concerns on this issue. Knowing that there is risk for both of us, I prepared two solution suggestions for the issue court of jurisdiction.The first suggestion is prefered by my company. Here we stick to the Slovenian court of jurisdiction, but therefore we offer you the majority in the board of directors, as a compensation of risk. Your can find this suggestion in the agenda of our counter offer.The second suggestion is a compromise. This is not the prefered solution, because here both of our companies face additional costs. So this might not be the best possible solution for both of us. But it may be more valuable, than a Slovenian court of jurisdiction for you.With these suggestions I want to show you, that we are willing cooperate with you.We really hope that one of the solution suggestions finds favour with your idea of our Joint Venture. I would appreciate some feedback on both mentioned suggestions.I am looking forward hearing from you.Kind regards,Sasa Novak</t>
  </si>
  <si>
    <t xml:space="preserve">Dear mr. Novak,I understand your point of view on the court of jurisdiction, but the Slovenian court is really not an option. I did not get specific evidence of companies from Maria Alpha, the person you spoke to before. I would rather go for the Swizz court of jurisdiction but I realize this is not an option for SVN Tech. Maybe we should go for the additional costs and go with independent arbitrators. It may have additional costs but I do not want to start of our collaboration with an issue like this. It may be better for both parties.In the area of boardmembers, I think the best option is to have 3 or 4 members of Hurm directors anyway. This because they know the overall product that we're making the best. Of course we really need SVN Tech for the engine but the rest of the cars that are going to be made is best known by Hurm AG employees.I am looking forward to hear from you!Kind regards,Finn Mendel</t>
  </si>
  <si>
    <t xml:space="preserve">Dear Mr. Mendel,Thank you for your reply.Reconsindering your counteroffer astonished me quite a bit. I am curious about, if you got the intention of my suggestions right. These suggestions I offered to you were meant as mutual options. Including the issue "Hurm directors in board" to this point of the negotiation was only for the case that you would agree on a Slovenian court of jurisdiction.An independent arbitrator team is already a compromise for both sides. It is not the most valuable solution for both of our companies. For this reason, including the number of Hurm directors in board as a trade-off for an independent arbitrator team is not an option for SVN Tech.As I mentioned before, the agreement on the choice of an independent arbitrator team is not dependent on the outcome of any other issue. I hope for your understanding on this and that we can come to an agreement on this issue.To keep our negotiation ongoing, I would like to be responsive to the number of Hurm directors in board.I understand that it is important for the Hurm AG to have the majority in the board of directors, since the technology is provided by your company and your employees are very competent for our project.Nevertheless, there are good reasons for the representation of SVN Tech directors in the board as well, since it is much easier for Slovenian firms to work with local authorities and local partners. Foreign directors might suffer from the "alien-status" they have in Slovenia. So the communication with local authorities could be difficult. So for the communication with them (and their considerable influence on the cooperation) its would be advantageous to have at least two directors of SVN Tech in the board or even three.Coming back to the expertise of your employees in the field of our project I would like to go over to the issue of the time Hurm engineers stay in Slovenia. As you already mentioned, your employees are familiar in the field of the production for our project - so I think it is in our both interest, that your engineers spend enough time to teach our employees the process of production. Our employees are reliable and competent as well, but they need some time to learn the certain processes of the production. Since the "Green Spirit" is the key component of the cars you want to sell in the future, it is important that your engineers take some time for this exercise.I am positive, that our employees are learing fast, so I am sure they can acquire the necessary knowhow in under one year. Therefore a period of nine month would fit optimally for our project.I hope to hear from you soon! Please give me some feedback on the suggestion and let me know if you need additional information for my argumentation.Kind Regards,Sasa Novak</t>
  </si>
  <si>
    <t xml:space="preserve">Dear mr. NovakI now understand your suggestions, I am sorry for my a bit enthousiastic counteroffer. I agree with 3 Hurm AG directors in the board.About the time that the engineers of Hurm AG should be in Slovenia after the development is finished, I do not think that it takes 9 months to learn the necessary knowhow. Since it is about the time that Hurm AG's employees stay there &amp;aacute;fter the development is finished I think that half a year, so six months, is long enough for the employees of Hurm AG to teach the knowhow to the employees of SVN Tech. This way if something goes wrong after the production Hurm AG's employees can explain to the employees of SVN Tech what has to be done. Six months is long enough for this to happen.Next to this I want to talk to you about the additional compensation of Slovenian workers. I think we both agree that our future joint venture does not want to be involved in any kind of scandal. The good reputation of Hurm AG, so also of our future joint venture in the public is one of our most important power, we do not want to ruin this. This is why we can not afford to pay our employees the usual Slovenian wage rate. Another reason for this additional compensation is that well-paid employees are less induced to be bribed or leave the firm for another organization. This would be catastrophal because the knowledge that we now have is the power we have, and if employees start working at another company our knowledge will be shared with a competitior. This would mean that our future joint venture has a really big risk of losing the advantage of the knowledge we have. I hope I have informed you enough about this issue.I hope to hear from you, and that you understand my point of view. If you need some more clarification, please ask for it! I will be happy to explain more to you if this is necessary.Kind regards,Finn Mendel</t>
  </si>
  <si>
    <t xml:space="preserve">Dear Mr. Mendel,I am happy to see that we came to an agreement on the issues court of jurisdiction and Hurm directors in board. There is no need to be sorry for your counteroffer, since we were able to overcome this missunderstanding. But for the further negotiation, we should both try to formulate our arguments clear, so that we do not lose additional time.Countinuing with our negotiation, I would at first like to start with the issue of time, that Hurm engineers stay in Slovenia.I understand, that the Hurm AG is interested in a rather short stay for their engineers in Slovenia. Although we should not forget, that our employees do not have experiences in the field of automotives - since we are a producer of motor cycles. You might be able to compare engines of cars to engines of motor cycles, but still there are some differences in their processes of production. Additionally, when we speak of the "Green Spirit", we have to take into account that our employees face a revolutionary technology, which appears on the market for the first time. Also, in terms of costs, I think it is better to rectify possible problems in production in the beforehand, than in retrospect. For these reasons I must insist on the period of nine month for your engineers to stay in Slovenia.The case of a time period of six month is not valuable for the SVN Tech, since it is not enough time for our employees to acquire the necessary knowhow. In this case, we necessarily have to engage an additional local company, because we will not have enough resources to set up the production after six months, what results in higher costs for us. So then we prefer the option that no engineers of Hurm are sent to our common plants, although it means that we can not profit from the expertise of your employees.At next, I would like to come to the issue of additional compensation of Slovenian workers. I totally agree that we do not want to be involved into any kind of scandal and we want to keep up the good reputation our companies have built up in the past. For this reason, there is no need to discuss, that the SVN Tech is willing to pay additional compensation for the Slovenian workers, although this means additional costs for my company.To determine the ratio of the additional compensation, we should take into account the payment of common workers. These two issues are very costly, as they are involved with wages for our workers, so we should not hold back any useful information.Unfortunately, an additional compensation in the amount of 20% is not an option for the SVN Tech in any case. We already pay good wages to our employees, so 20% in addition would definitely be over the top.We can offer you a maximum of 15% for the additional compensation of Slovenian workers in the case that the Hurm AG agrees to bear the costs for the payment of common workers.I am looking forward to hear from you, soon! I hope you can retrace my argumentations. For now, I do not have further question, but for the case that you need some further explanation on my argumentation, please feel free to ask me at any time.Kind Regards,Sasa Novak</t>
  </si>
  <si>
    <t xml:space="preserve">Dear mr. Novak,It is good to hear that we are still starting off on the right foot.I can not accept an additional 9 months of the workers of Hurm AG staying in Slovenia. I think you misunderstood the case. In your previous message you said that you prefer no employees of Hurm AG coming, does this mean the option of 0 months? If this is the case I agree with this. If this is not the case my highest offer is six months. It is the time they stay AFTER the development of the car is done, so I really do not think that it is necessary that the employees of Hurm AG stay in Slovenia for 9 months.About the payment of the common workers, I think it is only fair to split the costs half-half. This because it is a joint venture and both companies make the same amount of money out of this project.I hope to hear from you!Kind regards,Finn Mendel</t>
  </si>
  <si>
    <t xml:space="preserve">Dear Mr. Mendel,Thank you for your counteroffer.Although I have to tell you that i am not pleased, that a stay of nine months for your engineers is not an option for the Hurm AG.Maybe I can convince you off sending your engineers for nine months by offering you one more Hurm director in board? (4 Hurm directors in board; additional 9)In the case that this is still no option for your company, we keep the three Hurm directors on board and therefore come to the agreement, that no engineers of Hurm will be sent to Slovenia at all after the research is finished. For us, this means that we face higher costs because we have to engage a local company for setting up the production. For this reason it will only be possible for us to pay 10% as an additional compensation for our Slovenian workers. I hope for your understanding in this point.Now I would like to come to the Payment of common workers. As you already mentioned, both partners of a joint venture have to bring in assets. We should not forget, that the SVN Tech already takes the majority of the burden of the human resources invested into the project. Additionally, we also have to pay additional compensation for our workers, who already face wages far over the average in Eastern Europe. For these reasons, I think it is just fair, if Hurm AG takes responsibility for this issue. If you do not agree with my argumentation, please give me some more information on your point of view.At this point, I would like to make a stand on the issue of additional compensation for Slovenian workers. As I mentioned earlier, I agree on an additional compensation. Nevertheless, SVN Tech has strict budget constraints for the upcoming project of our joint venture. Hence, I want to make clear, that if we accommodate you with one of the issues Engineers in Slovenia or Payment of common workers, we will only be able to pay 10% additional compensation for our Slovenian workers.I hope for your understanding and look forward hearing from you soon.Kind Regards,Sasa Novak</t>
  </si>
  <si>
    <t xml:space="preserve">Dear mr. Novak,I would like to stay with the offer of 0 additional months after the development is finished and stay with the three directors of Hurm AG in the board.At last, I can accept that Hurm AG pays for the common workers, but since Hurm AG pays all the workers I would like to propose a 20% of additional compensation to Slovenian workers. Since SVN Tech doesn't pay the workers at all this means the costs for SVN Tech would not be higher whether the addituonal percentage is 10 or 20.I hope you agree with this offer since time is almost there to end the negotiation. I hope to hear from you as soon as possible!Kind regards,Finn Mendel</t>
  </si>
  <si>
    <t xml:space="preserve">Dear Mr. Novak,Thank you for your fast reply.I like to see that we have an agreement on zero months after the research finished, although this means additional costs for the SVN Tech.What I do not agree on is the additional compensation of Slovenian workers. As I already mentioned in an earlier message, there is no possibility for SVN Tech to play an additional compensation of 20% in any case, due to the high wages we already pay for our workers. (By far above the average in Eastern Europe!)Also, I should let you know, that the costs of additional compensation weight more than the costs for payment of common workers for us. Therefore, it is not true that our costs do no increase. Since we are also facing increased costs due to the engagement of the additional local company we are not able to exceed the ratio of 10% for the compensation.I know that our negotiation should come to an end soon, for this reason, I want to make one last offer: We share the Payment of common workers half-half, but therefore we insist on the 10% additional compensation. I want to highlight, that here we accommodate you with the issues Engineers in Slovenia and Payment of common workers. So now it is your turn, to show goodwill for our joint venture.I hope that you understand that we cannot exceed the ratio of 10% and hope to hear from you soon.Kind Regards,Sasa Novak</t>
  </si>
  <si>
    <t xml:space="preserve">Dear mr. Novak,Although we do not agree on all point I am happy that we have come to a solutions for all issues. I speak for the whole of Hurm AG if I say that I am looking forward to the adventure of the joint venture!I hope to speak to you again in the future!Kind regards,Finn Mendel</t>
  </si>
  <si>
    <t xml:space="preserve">Dear Mr. Mendel,regarding the week of exchanging first ideas and the agreement on some general points, we are pleased to possibly conclude a joint venture with the Hurm AG and as a result being part of a new milestonein sustainability in the automotive industry.After analyzing our productive week we came to the conclusion to make a first offer which will achieve the most beneficial effects for the joint venture and the success of the future produced engine.I kindly look forward to hear from you.Best regardsSasa Novak</t>
  </si>
  <si>
    <t xml:space="preserve">Dear Sasa,Thank you for your offer.. However, in order to achieve beneficial effects for a joint venture, i kindly have to decline your offer.With kind regardsFinn Mendal</t>
  </si>
  <si>
    <t xml:space="preserve">Dear Finn,First of all thank you for your answear.Since you declined my offer and you did not dereive any precise counter offer,I would be interested in your point of view. Are there specific points from the agenda you do not agree with?I defenetly look forward to achieve a beneficial agreement for both sides. In order to reach this goal I would suggest you list the points with which you disagree and make a appropriate counter offer which could build the base of our negotiation.Best regardsSasa Novak</t>
  </si>
  <si>
    <t xml:space="preserve">Dear Sasa,Thank you for your reply and i sincerly apologize for my email.First issue i'd like to adress; number of member in the board of directorsWe have agreed that we would assign 5 members altogether from both Hurm AG as well as SVN tech. Therefore, we would like to assign 4 of our members of Hurm AG to the board of directors.Second issue; Engineers in SloveniaIn our experience usually engineers return as soon as the development has finished, however, we would like to meet your needs halfway and would like to add an additional 6 months , so that the engineers could train the local staff and get things startedThird issue; Payment of "Common Workers"We do not agree for SVN tech to pay it's own workers in the production chain the usual Slovenian wage rate. We would like to offer an additional plus about 20% and consider that as sufficient.Last issue; Court of jurisdictionWe at Hurm AG need a legal secruty and our opinionm is that it should either be a Swiss court of a team of ArbitratorsI would like you to take my issues into consideration and hope you agree with our terms.I patiently wait for your replyWith kind regardsFinn Mendel</t>
  </si>
  <si>
    <t xml:space="preserve">Dear Finn,Thank you for sharing your status quo and point of view. Your first offer helps a lot finding an appropriate solution for our future Joint Venture.Additional compensation of Slovenian workersWe can assure Hurm AG that our employees actually appreciate very good working conditions since our salaries are far above the average in Eastern Europe. We considered no additional compensations beforehand. The case of paying an extra of 20% is far to high. I would suggest to add my opninion up to 10%.Payment of common workersYou forgot to mention this point. We already have to pay for the majority of the human ressource costs since most of the employees are from SVN Tech. Nevertheless we are a joint venture and I think in this case we should just share the costs of the few common workers.Engineers in SloveniaThe most important point is to focuse on a successfull set up for the production to reach effectiveness and efficiency with the Joint Venture. As I can see you agree in this point with my point of view.We expect that the set-up process will take definitely more than half a year. I would consider a duration of 12 months at it's best but still both our sides have to deal with higher costs. In this case I would suggest we just meet in the middle of your offer and my 12 months. I think both sides do well with nine months. What do you think?Court of jurisdictionHurm AG decided to set up a joint venture in Slovenia with us as a Slovenian partner. I cannot get the point of relocate the court of jurisdiction to Swiss. On what base do you see the venturethreatened by the Slovenian law? Replacing the location to Swiss would make it more difficult to controll juristic situations on the fly. Not to forget the costs which would raise and as far as I know, Hurm AG was looking for a partner to compensate the money issue.Number of members in board of directorsSince companies in Slowenia are influenced by local authorities in a political way it would be very important to have a board seated with three directors from SVN Tech to ensure that the venture will not suffer from its alien status. Besides other beneficial and local partners are more willing to cooperate with us when the lead of the board is local. I do not have to come up with all the benefits we would win. I am sure you defenetly see these points as well.It is more a representive effect we want to achieve than to enforce the power of majority regarding operational functions. You should keep these facts in mind based on success factors and futur opportunities of the venture in Slowenia.Let me know how your feelings are considering the given aspects. I hope we can soon find a good agreement.Thanks.Sasa Novak</t>
  </si>
  <si>
    <t xml:space="preserve">Dear Sasa,Thank you for sharing your opinion.Concerning additional compensation for Slovenian workers, i have to say that we decline your offer of 10%, since we consider this as to low. As a counteroffer i would suggest 15%!Concerning Payment of common workers. I agree that since this is a joint venture, we should share the costs.Concerning Engineers in Sloveniai would like to keep this to 6 months. I think it would be sufficient to get things started an to train the local staffConcerning court of jurisdiction;the reason why we do not want to choose Sloveninan jurisdiction, is due to evidence that foreign companies face really big problems to demand their rights.Therefore we would like to avoid this scenario, by involving a different country accept the consequentes mentioned in your email.Concerning number of members in board of directors;If 4 board members is possible due to your own reasons, i would suggest to alternate the number of directors ona regular basis, so dat both Hurm AG and SVN Tech will both have majority of seats on an alternating basis.Please let me know what you think of my counter offer. I hope we can agree on the above mentioned propositions.With kind regards,Finn Mendel</t>
  </si>
  <si>
    <t xml:space="preserve">Dear Finn,I would like to clarify a final offer. I hope we meet this state. Otherwise I have to reject the negotiation. Nevertheless there is hope we can agree on my final propositions.In terms of directors in board I propose three seats for Hurm AG and two for SVN Tech. Besides I go that far to accept the 15% of additional compensation! Also we already agreed on dividing the payment of common workers (half-half).Due to these benefits for your side, I defently want the court of jurisdiction be handled by an independent arbitrator and to keep the engineers in Slovenia for nine months!There is defenetly no more room for further negotiations from our side.Best wishesSasa Novak</t>
  </si>
  <si>
    <t xml:space="preserve">Dear Sasa,Thank you for your reply.. There are some things we can agree on, however, other offers we simply cant agree on and therefore have to reject. I would like to offer you a final offer as well!In terms of directors in board:I do not agree, 3 board members is less then we have offered and still strongly emphesis that we would like the majority of directors in the board, if you do not agree with that then you can still choose thatboth Hurm AG and SVN Tech both have majority of seats on an alternating basis.Court of jurisdiction: AgreedSlovenian worker:I cant agree on this. Like i have mentioned a cople of times 6 months is more then enough to get the job doneFrom our side this was our last offer. I have agreed on this that were more beneficial for you, so therefore i have hard limits that i can't derive from.Thank you in advance and i hope we can work this outWith kind regards,Finn Mendel</t>
  </si>
  <si>
    <t xml:space="preserve">Dear Finn,thanks for understanding that three in board from your side is more attractive then alternating.If you want your engineers to return earlier than 9 months, we have to involve other partners in terms of the set-up. In this case you can keep all engineers (zero will stay). I agree with that fact only in exchange for the jurisdiction to be placed in Slowenia. I guess this outcome should also fit your needs in total and we have a deal?CheersSasa Novak</t>
  </si>
  <si>
    <t xml:space="preserve">Dear sasa,Like a mentioned before.. jurisdiction in Slovenia will have a negative effect for foreign companies. Why would you want to take the risk of facing big problems! That to me doesnt make any scene! Out of protection for you I do not agree with a Slovenian jurisdiction.Concerning Slovenian workers, 9 months will be sufficientFinn Mendell</t>
  </si>
  <si>
    <t xml:space="preserve">Dear Finn,as you know our company was founded in 1993. We never focused any problems with Slovenian law. Our law department is very strong. Anyway you just agreed with the 9 months and we have a deal. So I step back to an independant arbitrator.CheersSasa Novak</t>
  </si>
  <si>
    <t xml:space="preserve">We accept</t>
  </si>
  <si>
    <t xml:space="preserve">Dear Mr. Mendel,now it is up to us to complete the previous negotiations with a satisfactory result for our two companies. I am convinced that, despite some remaining issues, we will create a common ground for great future cooperation, which will greatly benefit both sides. Please take my first offer from the attachment.Sincerely yours,Sasa Novak</t>
  </si>
  <si>
    <t xml:space="preserve">Dear Mrs. Novak,First I would like to thank you for your e-mail. I am confident we will bring this negotiation to a successful conclusion for both parties. However, I am not really satisfied with your current offer. I have therefore made a counter offer which you can find in the attachment. Kind regards,Finn Mendel</t>
  </si>
  <si>
    <t xml:space="preserve">Dear Mr. Mendel,thank you for your quick response and the assessment regarding my offer. I think we can work on this basis. First of all, I would like to address a very important topic for SVN Tech: the payment of our own employees. Normally we are not used to discuss internal aspects with external parties, but because of our joint project, I would like to share our point of view. We are aware that Hurm AG is an internationally well-known company with an excellent reputation and is therefore keen to avoid any kind of scandal. Rest assured that we are in the same position because, in addition to our cooperation, we also have our own business areas whose success, just like yours, depends on our public perception. Since our main business is in Slovenia, we cannot afford to let our own compatriots work under bad conditions. We already pay above average for Eastern European conditions. To really dispel any doubts about the working conditions, we consider an additional compensation of 10% to be absolutely sufficient. I would ask you to trust us in this regard because of our precise knowledge of the Slovenian labor market.We should also once again address the proposed whereabouts of your engineers in our plants. For the initialization of the production in our opinion at least 9 months are necessary. In order to achieve the best possible result, it would be advantageous if your experts were also present for this time span. Otherwise, we will need to hire a service provider who will help us build the production because we do not have enough resources in this regard. This means for SVN Tech to realize additional costs. In addition, the implementation by another party may take more time, which would delay the further course of the project and thus certainly is in no one's interest. I ask you to reconsider your offer regarding my arguments.I do not understand your offer with regard to the jurisdiction to be chosen. Hurm AG wants to conduct a joint venture with a Slovenian company in Slovenia, but does not trust the Slovenian law. Nonetheless, I would like to make you the offer to install a common team of arbitrators so that no party can feel disadvantaged. Although this is an additional cost, we have a compromise with which both can be satisfied.According to the definition of a joint venture, the parties involved have to contribute assets in some form. Since SVN Tech bears the main burdens, in financial terms as well as in terms of human resources, it seems only fair that Hurm AG pays the comparatively few employees hired jointly. In return, Im ready to provide you a majority in the Board of Directors. However, I would like to point out that a Slovenian-majority would make sense and would be an asset to you, as local authorities and partners should not be underestimated. Interaction with them would be greatly simplified. This should be taken into account in your decision.Please let me know your opinion on my proposals.Yours sincerely,Sasa Novak</t>
  </si>
  <si>
    <t xml:space="preserve">Dear Mrs. Novak,I would like to thank you for your mail and proposal. With this mail I will concisely comment on all points. To start, I am glad to hear we agree on the fact that the wellbeing of the compatriots is of great importance. As you stated, the excellent reputation of Hurm AG is very valuable to us and should be maintained at all costs. Regarding the additional compensation for the Slovenian compatriots, we believe the percentage should be around 20%. In addition to the points that you already mentioned, the additional compensation should also work as a leverage against corruption. Well-paid employees are less induced to be bribed or to leave the firm. The technological know-how is our key for essential first mover advantage in the future market of the engine industry. We can by no means afford to lose this knowledge to a competitor as this would mean to run risk of bankruptcy for Hurm AG.Concerning the whereabouts of our engineers in your plants. I agree with you that our experts should be present when the production gets initialized. Although we prefer to have our engineers back in 6 months, I would like to meet you at this point by accepting the proposed duration of 9 months. Then, I would like to explain my offer with the regard to the jurisdiction in more detail. It is correct that we do not want to rely on Slovenian jurisdiction. This because there is plenty of evidence that foreign companies face really big problems to demand their rights. Therefore, the Swiss jurisdiction has our preference. Also I would like to give you my word that we do not intend to play any tricks or tactical manoeuvres during the cooperation with SVN TechConcerning the payment of the workers, surely, we will pay the wages of our own staff. However, it seems very reasonable to use that the workers and staff specially hired for the joint venture will be paid for in equal terms by both parties.To conclude, I am satisfied with the proposed number of members that Hurm AG will provide to the Board of Directors.I look forward to your response.Kind regards,Finn Mendel</t>
  </si>
  <si>
    <t xml:space="preserve">Dear Mr. Mendel,I agree with your offer regarding the number of directors and the duration of the whereabouts of your engineers. For the time being, I will not continue to address these issues further. I am convinced that we will find a mutually satisfactory solution in the remaining ones as well.First of all, I would like to reiterate the issue of jurisdiction: I understand Hurm AG's position and may be willing to agree on this point, but unfortunately you have not responded to my proposal regarding arbitration. This would ensure a compromise of both sides safety. SVN Tech would therefore like to accept the additional costs on this point. Please let me know your opinion.Furthermore, I am willing to agree to the half-half payment of our joint employees. In return, however, I demand a concession from you. I have already explained to you in my previous message that we already offer above-average working conditions to our employees for Slovenian standards. An additional payment of 10% raises our wage level far beyond the usual national level and should be able to withstand all imponderables such as corruption or the overflowing of dissatisfied employees. Even higher pay will not make industrial spies or greedy individual offenders unlikely or completely harmless, but only cause higher costs for SVN Tech. However, rest assured that we are aware of the precarious situation and will take appropriate security measures. It is in our own interest not to jeopardize the outstanding possibility of such an advantageous market positioning. I ask you to consider this in your decision.Yours sincerely,Sasa Novak</t>
  </si>
  <si>
    <t xml:space="preserve">Dear Mrs. NovakBecause I think we both have to make concessions regarding the three remaining points, I want to propose the following:I accept the additional compensation to be 10%, however, SVN Tech will pay for the joint workers and we will choose for the Swiss court of jurisdiction. In my opinion this would be a satisfying deal for both of us. Kind regards, Finn Mendel</t>
  </si>
  <si>
    <t xml:space="preserve">Dear Mr. Mendel,basically, I agree with your offer; however, the question of jurisdiction is of such importance that we should talk in the course of my acceptance on this subject, once again on the payment of common workers. I offer to put our joint venture under Swiss jurisdiction. Since this will mean significant disadvantages and additional costs for SVN Tech in the case of potentially occurring problems, I consider it in the least appropriate for the joint workers to be paid half of each.Under these conditions, I am ready to accept the offer.Yours sincerely,Sasa Novak</t>
  </si>
  <si>
    <t xml:space="preserve">Dear Mrs. Novak,I can accept your proposal to both take responsibilty for the payment of the joint workers, however, in that case I would like you to make a concession regarding the additional compensation. I'm afraid that if you cannot accept SVN Tech to pay for the joint workers or accept the additional compensation to be 20%, it gonna be very difficult to enter into an agreement.Kind regards,Finn Mendel</t>
  </si>
  <si>
    <t xml:space="preserve">Dear Mr. Mendel,we can not accept a 20% increase in wages. I have given you my reasons in detail. Since I still consider our partnership worthwhile and are largely satisfied with the result, I do not want to jeopardize it because of a relative trifle. I am ready to accept the offer on the previous conditions.Yours sincerely,Sasa Novak</t>
  </si>
  <si>
    <t xml:space="preserve">Dear Mrs. Novak,I am glad to hear we have come to an agreement. Via this mail I would like to thank you for your time and effort during our negotiationm, it was nice doing business with you! I am satisfied about the outcome, and I very much hope this goes for you too.Kind regards,Finn Mendel</t>
  </si>
  <si>
    <t xml:space="preserve">Good Morning Mr. Mendel,I hope you had a lovely weekend!I am happy to be the representative of SVN Tech in the negotiation regarding our joint venture with your company.Even though we have a lot of points to still be settled, I am looking forward to the cooperation with you and I amConvinced that, in the end, we will reach an agreement both sides will be more than satisfied with. After all, the synergies of our joint venture promise a prosperous future for both our companies. As we previously agreed, I prepared an agenda on the open points we did not get to discuss the last time. I commented on the sections, in order to clarify our point of view on the subjects. I would like to start out with the more general, administrative and organizational topics - The number of directors sent by each company, the court of jurisdiction and the period, for which the engineers will stay in Slovenia.As we both know, communicating with the local authorities in a foreign country can be a very time consuming, complex and inconvenient. In that matter, SVN Tech has over two decades of experience in working with the authorities, while our company was founded and built after the former system of Yugoslavia was left behind. You therefore can count on our know-how and relationships when it comes to administrative matters. In order to guarantee a credible formation of the board of directors in our joint venture facing Slovenian authorities, we propose 3 members to be sent to the board by our company (2Hurm directors in board) . In addition, to ensure a smooth execution of the administrative matters, we propose to keep the Court of jurisdictionwithinSlovenia. This would then keep our backs free regarding the work of the engineers and workers in the plant. Speaking of the engineers sent to our joint venture by Hurm AG, we suggest a period of Additional 12months, in which they would be staying on-site. Regarding the time it takes to adapt to a new location, country and also new colleagues, it would be fair to grant the engineers the time to experience the joint venture to the fullest. Here, I personally advocate the possibility for your engineers to get in touch with the Slovenian culture, which I am sure they will like. As in every business negotiation, we also have to address the financial part. But facing the great opportunities our joint venture yields for each side, I have no doubt that we will reach an agreement in this point without any problems. Firstly, regarding the wages of the commonly hired employees for the joint venture, we would propose to take over the administrative matters and HR procedures and concede the payment of the wages to your company (Payment of common workers). Thus, the overall financial burden (wages and administration) is equally split between us. Secondly, I would like to address the additional compensation of our employees. As pointed out before, our company enjoys the reputation of a well-known manufacturer, which is eager to fulfill the high requirements our customers demand from our products. In the economic climate of the last years and decades it is more than understandable, that you might have concerns about the working conditions in a company you consider to be a possible partner. I can assure you, that our employees are payed way more than the average person earns in Slovenia, and without a satisfied salesforce SVN Tech would not have reached the point it has reached today. Therefore, we think it is reasonable to offer you to leave out any additional compensation of our employees of our negotiation (Additional compensation of Slovenian workers). This would not impose any further financial burden or risks for both parties. I hope the overview of the open issues gave you a better understanding of our point of view, and I hope this offer is already settled close to what is feasible and desirable for you and your company. Please let me know, if there are any open questions or any further information you need from our side. I am looking forward to hear from you soon and of course I am looking forward to a successfull negotiation with you!Kind regards,Ms. Novak</t>
  </si>
  <si>
    <t xml:space="preserve">Dear Ms. Novak,First of all. Thanks for all your kind words about our upcomming partnershop. On behalf of Hurm AG I can disclose to you, that Hurm AG are equally as excited to enter into a future and hopefully fruitful partership with SVN Tech.Secondly. I would like to thank you for your very elaborate explanation of the terms of offer, and even though they are very recommendable - there simply are some issuess which Hurm AG cannot commit to. But with said, I do believe that we will come to agreement which will suit both Hurm AG and SVN Tech.In regards to some of the administrative tasks, we appreciate that SVN Tech has a deep and valuable understanding of the Slovenian market and its mechanisms. However, in order to maintain a succesful development of our Green Spirit technology it is great importance that Hurm AG retain a majority in the board of directors (Hurm directors in board). This is not only so as to give Hurm AG a majority vote, but we strongly believe that by having control over the daily operations it will streamline operational aspect and therefore make a more profitable business. But as you mention yourself, Ms. Novak, SVN Tech has a thorugh understanding of the Slovenian market, and their inputs would be greatly appreciated. We are therefore prepared to offer SVN Tech 1 seat on the Board.Even though we you mention that SVN Tech has a great understanding of the Solvenian market we must acknowledge that your company is not a law firm. In the future, we anticipate that there will be a lot of patent issues and whatever in relation to the ground-breaking Green Spirit technology, which is why Hurm AG must be adamant that theCourt of jurisdiction will bein Switzerland. However, Hurm AG does understand the reasoning behind the workers staying behind in Switzerland. We conceded that the Green Spirit technology is as ground-breaking as it gets, which mean it will take time to implement and transfer the standards and processess upheld by Hurm AG and its engineers. On that basis, we will like to offer that ourEngineers stay another 6 months in Slovenia, in order ensure the nessecary pratices and processess being implemented. And we are more than certain, that our engineers would enjoy both the culture and beautiful nature that Slovenia has to offer, just as our directors did when the first visited SVN Tech.As you note yourself Ms. Novak the financial part is really where we have to keep ourselves in check, but I too am sure that we will eventually find common ground. Hurm AG appreciates that SVN Tech are prepared to take care of the HR-related tasks, but as you state this create an "equal division of the financial burden". Even though the sentiment is greatly appreciated, this is however unacceptable for Hurm AG. We firmly believe that the production related tasks (e.g.Payment of common workers), should be the sole responsibility of SVN Tech, as your part of the joint venture would be to run the production facilities. But even though we are differ on this matter as of now, then I am sure that we can reach a satisfiable outcome on this matter for both Hurm AG and SVN Tech. Finally. We are fully aware that SVN Tech enjoys a well-renowned reputataion in Slovenia, and we are more than sure that your payment lives up to every standards. However, at the brand Hurm AG are only as strong because of the perception and reputation it enjoys among our customers. Hurm AG has for more than 40 years worked continually on keeping this image intact, and have thus far been very succesful. We have worked relentless on developing our new Green Spirit techonology, and a misstep in this final phase would be too much to endure for us. We must therefore insist that SVN Tech pays anAdditional compensation of Slovenian workersof 20 %. We are aware, that this may sound like a lot, but we must trust that any potential scandal (and there is evidence of this happening for other firms engaging in activities in the Eastern part of Europe) will potentially ruin everything we have worked for.As I mentioned in the beginning I do believe that this is a great starting point for our negotiation, and even though we may have some way to go. Hurm AG are sure that we will strike and acceptable deal for both parties.We look forward to hearing back from you Ms. Novak.Kind regards,Finn Mendel.</t>
  </si>
  <si>
    <t xml:space="preserve">Dear Mr. Mendel,I hope you had a great Monday!Thank you for your quick response. I am happy that our opening offer resonated so well with you and your company. That said, we are probably on the best way to reach a great agreement!I totally understand that the conventions of a negotiation probably always require more than just one opening offer to satisfy both parties. Nevertheless, I am glad that you came to reflect on my elaborations on our position. I definitely see that we are moving in the right direction and therefore, I would like to go through your offer in order to explain in which points SVN Tech would be happy to make some positive concessions to Hurm AG.Here, I would like to start with the general administrative topics. I definitely agree, that the development of the Green Spirit technology is the key to the success of our joint venture. Respectively, we can understand that you want to maintain the ability to essentially influence the administrative and strategic management of the Green Spirit technology within our cooperation. In that context, we are willing to offer you the majority in the board of our joint venture with 3Hurm directors in board. In exchange, we would demand two seats in the board for SVN Tech. Even without the majority of seats we would like to have a second voice inside the board of directors, to also signal a fair and cooperative distribution of opportunities in our project to the public, possible investors and other stakeholders.We understand that the ground-breaking technology our companies are about to support will spark patent issues and a lot of administrative work around that matter. It is therefore also clear, that the know-how and property around the Green Spirit should remain at Hurm AG. But the core business of our joint venture will take place in Slovenia and all production processes based on the technology are being executed outside of Switzerland. Keeping your points in mind, we would propose to keep the Court of jurisdictionin Slovenia. Moreover, we would be willing to support any patent topics that will ensure that Hurm AG will keep control over the Green Spirit Technology. Regarding the period, your engineers would stay on-site, we would like to agree to reduce the overall time to Additional 9months (Engineers in Slovenia) . We know that a whole year can be quite a long time (even if I still advocate the opportunity for the engineers to explore Slovenia in all its facets), but we also have to consider that the implementation of all processes will take some time. Being on-site for 9 months should be enough to take on any issues that come up in the initiation phase.With respect to the financial issues, I think SVN Tech, again, can make some positive concessions to you.After talking to our finance department and some crunching of numbers, we derived a possible suggestion regarding the additional compensation of our workers and the payment of our common employees. Firstly, I agree that the financial burden is a crucial topic and a fair distribution between each party is the fairest way to cope with that matter. Therefore, we would like to propose the common employees to be paid half-halfby our companies (Payment of common workers). That way, we can assure a completely equal distribution of the costs. Secondly, thecompensation of our workers at SVN Tech. I want you to know, that SVN Tech is completely aware of the decade long success of Hurm AG and the obligations that relate to keeping up a good reputation. SVN Tech itself enjoyed a good reputation for almost three decades and is eager to build up on that past. But to show you that we are willing to commit to our promises and to also assure you of our full commitment to our joint venture, we want to take actions instead of now crunching words. We therefore suggest an additional compensation of our workers of 10%(Additional compensation of Slovenian workers). That said, please keep in mind that this would mean an additional dual financial engagement from our side. We are ready to take over the risks combined with the costs and carry the costs in order to value our partnership and create the best conditions for our cooperation in the future.I hope this response did meet your demands a lot better than my initial offer. I am looking forward to hear back from you and in the meanwhile I am happy to answer any questions that might come up.Kind regards,Ms. Novak</t>
  </si>
  <si>
    <t xml:space="preserve">Dear Ms. Novak,Thanks for your message.I understand your concerns regarding the board of our future joint venture, and we at Hurm AG feel that your reasoning behind this is reasonable, which is why we, with the hope that it will make the path your reaching a full agreement more reasonable, would like to accept the your proposed offer of the Hurmdirectors in board. This would make the split 3 members from Hurm AG and 2 from SVN Tech. We thank you for your understanding regarding this matter.We understand your reasoning behind the court of jurisdiction being placed in Slovenia, but as mentioned in my last message, we must secure everything in order to keep the Green Spirit technology safe with Hurm AG. This does not mean, however that we will not let SVN Tech be a part of this process, on the contrary your cooperation is very welcome. But time has taught us that foreign companies can have face vast problems with regards to demanding their rights, which is why we would feel most safe by having the court of jurisdiction placed in Switzerland.We hope you can understand these concerns.As much as we would like to engineers to enjoy all the benefits that Slovenia has to offer, and we are sure that there are many. We are currently in a detrimental pahse for Hurm AG - a transitioning phase that can potential be make or brake for the our company, which is why would like to have our engineers back as soon as possible, as time is of the essence. Furthermore, our engineers all have familiies, some of them with newborns, which means that it would of course be in our interest to get them back as soon as possible. However, we understand that the implementation takes time, which is why we, as mentioned in the last message, believe that it is more than resonable to have the engineers stay behind for an additionalsix months.In regards to the financial matters, we still feel that SVN Tech should pay for the common workers, as these are used in the production. However, we understand that engaging with another partner means comprimse from both parties, which is why Hurm AG are prepared to commit itself to a half-half payment of the common workers.We are really happy that SVN Tech are prepared to divide the financial obligations. We are also more than sure that SVN Tech are both a credible within the Slovenian as well as the International enviroment, and are a well-renonwed business partner. This was exactly one of the reasons that Hurm AG contacted SVN Tech. When that is said, Hurm AG must insist that SVN Tech adds an additional compensation to its Slovenian workers of 20 %. We are well aware, that SVN Tech pays their workers a very high wage in regards to the standards and norms of the Slovenian society, but this does however not like up to the standards that Hurm AG has in terms ofremuneration of our workers. As it is not possible for us to lower our payment terms for our workers, as this would case quite stir (as you may well imagine) we feel it is more than reasonable to have SVN Tech raise its compensation for its workers. We can assure you, that our new ventureship will still be more than fruitful for both of us.I hope that you will take some of these thoughts into consideration, when replying to this offer. We look forward to hearing from you again Ms. Novak.Kind regards,Finn Mendel</t>
  </si>
  <si>
    <t xml:space="preserve">Dear Mr. Mendel,Thank you for getting back to me so soon. I really have to admit that I am enjoying our negotiation so far!I found the time to go through your second counteroffer this morning, and I think we can already see that we already are on the same page with the majority of the issues. Nevertheless, there are still some small points I want to address and one point, where I would like to ask you for some further clarification.As far as the distribution of the seats in the board and the payment of our common workers are concerned, we would like to accept your current offer.I see that the Court of jurisdictionis a topic, where both our companies have strong opinions. I definitely agree to your argumentation, that having legal topics discussed outside of the domestic legal system can be a vexatious undertaking. As you already can imagine, our company has made the same experiences facing legal demands of foreign companies. Therefore, please let me be the first to propose a compromise to this issue. We would like to hear your opinion on going for a solution with Independent arbitrators. In that matter, Hurm AG and SVN Tech could both incorporate the topics that are the most crucial to them while having a neutral third party acting as a mediator. Additionally, the effort to coordinate patent issues etc. with foreign and domestic administrations could be outsourced to the arbitrators to a great extent. Keeping in mind that both our companies did not want to give in on this topic, I suggest this solution to be the best way to cope with that issue.For the remaining two issues I would like to ask you to further clarify your second counteroffer regarding the period of the engineers staying in Slovenia. As you wrote in your mail, you suggest a period of 6 months. In the data sent with your mail, you entered a value of 9 months. Therefore, I want to propose two options that would be equally feasible for SVN Tech and would also represent a deal I think both parties can be more than happy with. In the two cases the two remaining issues of our negotiation &amp;ndash; the period of the engineers in Slovenia and the additional compensation of the SVN employees &amp;ndash; will be addressed.Option 1:Based on the argumentation of your last offer, I can agree to the fact that staying abroad for work can be not only an experience, but is sometimes also combined with small downsides. Therefore, in that option we would like to agree to an additional stay of the engineers for additional 6 months.In this case, the remaining on-site implementation phase would require further resources from SVN Tech side. As we already agreed to an additional compensation of our workers of 10%, we could not deviate from that value any further. The compensation in this case would already be half way through to what you expect, compared to our plans to leave out an additional compensation of our negotiation.Option 2 (current offer):This option involves a proposal forming the counterpart to option 1 and is the option that was entered in the system by me for this offer. Please note that we would be happy to agree to both of the options and the current choice has no deeper meaning. This option is based on the notion that you are willing to agree to a period of Additional 9months of the engineers staying in Slovenia. As mentioned in my previous argumentations, this would ensure a smooth implementation process on-site without further need for additional resources from SVN Tech in that matter. To compensate this, we would be willing to increase the additional compensation of our employees to the 15%you suggested. Please understand, that the differences in the compensation might seem small to a Swiss company with a higher salary-level, but they are quite a big financial burden even for a well-situated company like ours. Still, to balance this option out, we would agree to take on this investment.Please take all the time you need to trade-off the options I composed within this offer and let me know your thoughts on them. I am looking forward to hear from you!Kind regards,Ms. Novak</t>
  </si>
  <si>
    <t xml:space="preserve">Dear Ms. Novak,First of all. Thanks for noting the mistake in my previous message. I am very sorry for any inconvenience this may have caused. As you yourself pointed out, I did indeed meant to have the Engineers stay behind for an additional 6 months, and not 9 as I incorretly had noted in the Agenda.I do also agree that this have been a very pleasant process, and I think we both can agree, that a conclusion is nearing in the horizon. And now to your offers.I do agree that the matter of jurisdiction seems to be detrimental to both SVN Tech and Hurm AG. The idea you propse with independent arbitrators are indeed intriguing, and certainly something that has got me thinking. However, after conferring internally with Hurm AG, they are adamant that they would indeed feel more comfortable with the the court of jurisdiction being placed in Switzerland. However, my indication is that they could be turned around of this issue. Moreover, we are very well aware that small compensation percentages will be a more of financial burden for you, than it probably would be for us. However, we must again stresss that any questions or issues over compensation will fall back on Hurm AG, and we simply are not in a position where we can gamble with our image or brand. We must therefore be adamant, and hope, that you SVN Tech can agree to add an additional compensation of 20 % to their workers.Option for considerationHowever, as we understand these demands are a large burden for SVN Tech, we would like to propse an option, that we hope you will take into consideration. We would like to offer our engineers to stay behind in Slovenia for another 9 months. Furthermore, we understand your company can be somewhat constrained by the additional financial costs, therefore Hurm AG are prepared to take the full responsbility of payment of common workers throughout the entire joint venture process.We know that this was not exactly what you proposed, but wesincerely hope you, and SVN Tech, can understand how important it is for Hurm AG to be in control over any potential legal disputes that may come as an effect of the Green Spirit technology, as well as howquintessential it is that we do everything to ensure that image of Hurm AG stay as strong as before this joint venture.I am sorry for troubling you so late in the evening, but I hope that, when you have the time, you will consider the propsals and thoughts set forward in this message, and I can certainly tell you, that we are very interested in hearing your thoughts on the matter.I hope that you will have a plesant evening Ms. Novak, and look forward to talking to your again.Kind regards,Finn Mendel.</t>
  </si>
  <si>
    <t xml:space="preserve">Dear Mr. Novak,There is no need to apologize, I think this was a great opportunity to go through our issues once again. I definitely can see that you took my points into consideration and your counteroffer is already really close to the best case outcome of this negotiation from my perspective. As I do not want to keep you waiting, in the following please find my response to your third counteroffer.As for the majority of issues that we discussed, SVN Tech would be happy to agree and accept to our current status. This includes the points period of the engineers in Slovenia, distribution of seats in the board and payment of the common workers. We are really grateful for any concessions Hurm AG is facing in making this offer.I think it became clear that our conversation boiled down to the discussion on the court of jurisdiction and the additional compensation of our employees. I guess to reach a satisfying deal, we have to find one last compromise for these points.As I did understand your last message, the two points are very crucial to Hurm AG and I can assure you they are also very important to SVN Tech. Regarding the additional compensation of the workers at SVN Tech, I do agree that this topic is of great importance for the reputation of our joint venture and our cooperation as a whole. And even though I know you understand the financial burden this will impose on our company, we are ready to go all in on that point and agree to the Additional compensation of Slovenian workersof 20%.That said, you probably know that this concession from our side would require a compromise from your side regarding the Court of jurisdiction. I do sympathize with your situation, as you probably had the same internal discussion on that topic as I did with my colleagues. In that point I would like to re-suggest the option of Independent arbitrators. I am hoping I can build on your indication in that matter, that you might be able to talk to your colleagues about this solution once more. I am sure that you can win them over with the several arguments we discussed on that point.Concluding on that, I hope that you consider this a fair offer from our side and might even consider it as one of the last steps in our negotiation in the direction of an agreement. But for now, please take the time to get back to your colleagues.I hope you have a lovely evening and I am looking forward to hear back from you!Kind regards,Sasa Novak</t>
  </si>
  <si>
    <t xml:space="preserve">Dear Ms. Novak,Thanks for your message. I have been very busy today, which is why my reply comes to you so late. I apologize for any inconvenience this may have caused you and SVN Tech.Hurm AG is very happy that you agree to make an additional compensation of 20 % for your workers. This will by no doubt help Hurm AG keeping its valuable image thourughout the whole joint venture process. I do also agree with you, that most of our issuess seem to have been resolved.After conferring internally with the responsible parties at Hurm AG, I am more than pleased to annonce to you, that Hurm AG is prepared to use the option of independent arbitrators, even though it does still pose a threat to any future legal disputes for Hurm AG. However, it was also discussed during our internal meeting, that by making this concession to SVN Tech we must ask for another concession in return.What I would therefore like to offer you, and SVN Tech is, that in return for comitting to the use of indenpendent arbitrators. We will split the costs of paying the common workers between Hurm AG and SVN Tech.I am aware, that this issue was previously agreed upon, and I apologize for bringing it up again. However, as previously mentioned you, Hurm AG believes that we will see a lot of future legal disputes over the rights to the Green Spirit technology. This is mainly due to the fact, that this technology is so ground-breaking, that every company would, most likely, try to take advantage of this, and thus gaining a critical first-mover advantage in the market. As we expect, that these legal disputes over potential technology rights would most likely be paid for by Hurm AG - and I am sure that you know how much potential legal battels can endure cost-wise. It is with these concerns in mind, that it would be most welcome for Hurm AG if SVN Tech would agree to split the payment of the common workers.I look forward to hearing your response regarding this matter, and again I would like to apologize for disturbing your at this late hour, but, as mentioned, it has been a hectic day at the office.Thanks for your understanding.Kind reagards,Finn Mendel.</t>
  </si>
  <si>
    <t xml:space="preserve">Good evening Mr. Mendel,Thank you for getting back to me so soon. I understand that you needed some time to evaluate my last offer. I am happy to hear that Hurm AG was able to agree to the suggested solution to go for Independent arbitrators. We are aware that this might have caused you to re-think the other issues as well.As for the financial topics, I am glad that Hurm AG valued our concession of rising the additional compensation of our employees to 20%. Even if I know that we are now talking about the fine-tuning of our agreement, I am sorry to tell you that we cannot agree to the suggested splitting of the payment of the common workers, as this would again, double the financial burden for SVN Tech. I definitely understand that you might have worries about possible future legal disputes regarding the Green Spirit technology. But you also have to understand that the anticipated costs linked to these disputes will come up for our joint venture as a whole, and thus for both our companies (Payment of common workers). Therefore, agreeing to make a compromise regarding one more financial topic is no option when we are already try to make everything possible to prevent any reputation risks for Hurm AG by agreeing to the higher compensation.But please do not get me wrong, I talked to one of our managers to present you the best option to balance out the financial side with our administrative issues. Therefore, I would like to also apologize for bringing up one of our settled issues, but I guess this is one step we have to take in taking the last step towards our agreement. That said, I would like to suggest one more seat for Hurm AG in the board of directors of our joint venture (in sum 4Hurm directors in board). I think you will understand that this will ensure your administrative power in our cooperation and I think this might even be more useful to prevent any inconvenient costs arising from legal disputes. Besides the legal disputes, you will also have a larger impact on any administrative issues with that solution. Moreover, this solution would form a fair and balanced outcome for our negotiation.In conclusion, I hope that this forms a plausible counteroffer for you. I also know that my message might be a little late, but I definitely did not want to keep you waiting. Please take your time to consider my points and let me know if there are any uncertainties.I am looking forward to hearing back from you. In the meanwhile, have a pleasant evening!Kind regards,Sasa Novak</t>
  </si>
  <si>
    <t xml:space="preserve">Dear Ms. Novak,Thanks for your understanding regarding the matter, and as you mention, I am equally as troubled by bringing up already agreed upon matters. However, I do believe that by doing this we are certainly nearing towards an agreement.First of all. We understand that also splitting the payment of the common workers, would be too much of a financial burden for SVN Tech, which is why Hurm AG are prepared to take on this responsibility. We are very pleased that you will agree the divison of the board of directors to be 4 for Hurm AG and 1 for SVN Tech. This is certainly a pleasing concession for Hurm AG. However, the payment of the common workers are indeed a large financial burden, even for a company for our statue. We expect, that the extra hours needed to complete the production, engineering, administration, marketing etc. of the new cars with the Green Spirit technology will be substantial. This is mainly because, we don't believe that we do not have the capacity to have our current departments in Germany take on these tasks, which is why we expect the need to hire a quite a lot of new people. If we agree that Hurm AG will do the full payment of the common workers, this would therefore ensure quite the financial burden. What I would like to propose then is as follows.We at Hurm AG also have to have an eye on our core business in Germany and German market, but the fact is that this joint venture will require a lot of our resources being transferred to Slovenia, which is a great thing for the future, but it does however put quite the strain on our current affaris. This is why, we would propose that our engineers stay behind in Slovenia for an additional 6 monts instead of the 9. I can understand, that 3 months may not seem that important to you, but getting our engineers home 3 months earlier would really help ease the pressure on our teams in Germany. Furthermore, as stated in an earlier message, it would also be much welcome by the families of the our engineers.Finally I would just say that I, and the people at Hurm AG, can see the light at the end of the tunnel, which I hope you can too. But let me hear your thoughts on this matter, and then hopefully we can reach an agreement.Have a nice day ahead.Kind regards,Finn Mendel.</t>
  </si>
  <si>
    <t xml:space="preserve">Dear Mr. Mendel,Thank you for getting back to me so quick. Regarding the time frame of our negotiation I think our initial wish, to reach an agreement as fast as possible now becomes harder.I know that we both did deviate from previously settled points during the last messages, which ist why I want to try to geht back on track to reach an agreement we both can live with. Regarding your current counteroffer, I am sorry to tell you that an earlier departure of the engineers paired with less managerial influence in the board for SVN Tech is not bearable for us.Taking these points into consideration, I had a meeting with my colleagues this morhing. They were all pleased to hear that the negotiation process is going so well and I did assure them that both our sides are looking forward to reaching an agreement. As I presented your counteroffers including the most recent one, we did decide to agree to something, you also mentioned as something we did not saw in our scope. Therefore, I am happy to get back to you with your own counteroffer 3, which - in the light of our recent discussion - seems to be the best outcome we can reach. This might even show, that "crunching the numbers and words" could actually not improve a deal we both would have agreed to two rounds ago. That said, I hope that you are willing to think about accepting the offer you made before, taking into account SVN Tech is not able to make any further concessions. I guess we both would be more than pleased to settle this negotiation on a high note, with both parties having a good feeling.Therefore, let me speak for SVN Tech, when I tell you that it was a pleassure to negotiate with you and I hope agreeing to this final offer is also in the best interests of Hurm AG. In anticipation of a positive response from you, I also want to let you know that I am looking forward to being able to further work with you throughout the cooperation of our companies.Please let me know, what your answer is to this offer, I am really hoping that this is now the light at the end of the tunnel we both were seeing.Kind regards,Sasa Novak</t>
  </si>
  <si>
    <t xml:space="preserve">Dear Ms. Novak,I believe this agreement settles our business. On behalf of Hurm AG I would like to extend my gratitude for your commitment and cooperation during this process, and I hope you, and SVN Tech, are also satisfied with the outcome.I look forward to our future partnership, and hope that both Hurm AG and SVN Tech will experience a fruitful future partnership.Kind regards,Finn Mendel.</t>
  </si>
  <si>
    <t xml:space="preserve">Dear Mr. Mendel,Im very glad to negotiate with you for the next days.Before starting with the negotiation, I would like to briefly introduce myself and our objectives because in my opinion a good and trustful relationship is necessary for an efficient and fruitful outcome for both parties. My name is Sasa Novak and I will represent our company SVN Tech during the next days. The entire company is looking forward for this crucial week and a hopefully positive agreement by the end of the week. Unfortunately, I had very bad experiences in international projects until now, especially with partners from Western Europa and therefore hope that this wont be the case in our upcoming negotiation. We, SVN Tech, are looking forward for a bright future with you together as our partner and my personal objective will be to get the most beneficial overall outcome for both sides. In order to reach this goal, we want to be very cooperative with you, because in my opinion, only this strategy will lead to a satisfying outcome and as well as a successful long-term relationship. More precisely this means that we are ready to make some concessions in some specific points in order to get a better outcome and we hope that your side is also interested in this cooperative relationship.In the first meeting our management members already agreed that our future cooperation will be a Joint Venture because it will be the most beneficial form of cooperation. Moreover, to make this cooperation as successful as possible, I would suggest discussing at first on the following issues and later the other issues, and please dont misinterpret these issues as unnegotiable.At first, lets have a look on the additional compensation of our Slovenian workers and the responsibility for the payment of the common workers in greater detail.In order to secure your as well as our good reputation and your position as a fair salary-paid company in the market, we are ready to pay our workers a ten percent additional compensation. We think that this is fair enough in comparison to other companies and for not being involved in a scandal to threaten our well reputation. I guess that the image is a major issue for a successful implementation of the Green Spirit for both of us? What do you think of this additional compensation and what would be your suggestion on this issue?Another issue which is needing to be discussed is the payment of the common workers. We expect that the common workers will be paid by your company and let me explain why. Both companies agreed on the cooperation as a Joint Venture and by definition both parties have to bring in assets. As we have brought in the majority of the human resources in this Joint Venture we want you to pay at least the common workers, because we think that both parties should put emphasis on our cooperation. Additionally, we are ready to pay a 10% compensation for our workers here in Slovenia which means that we have 10% higher human resources costs, which is, as you know, the one of the biggest parts of our overall costs. Furthermore, your workers in Switzerland have quite high wages and if we need to pay them too, our HR costs will increase dramatically, and we expect no high revenues during the first months because of the further research of the Green Spirit and in the worst case so we must fear bankruptcy. How important is the payment of common workers for you and what is your opinion on the share of the payment of the common workers?I would be very grateful if you could response quickly because we would like to finish the contract as early as possible because the deadline is on Friday and otherwise if we dont meet this deadline we will lose the investments of the government of Ljubljana, which would be a disaster for both of us.Thank you very much and Im looking forward for your counteroffer.Kind regardsSasa Novak</t>
  </si>
  <si>
    <t xml:space="preserve">Dear Mrs Novak,Thank you for contacting me about further negotations. It is pleasant to hear that you and your company are willing to engage in a coorperative relationship! We from Hurm AG are always happy to work with commited professionals as business partners.We believe as well that such relationships are most beneficial for each party. I am sorry to hear that you have had bad experiences in the past. Unlike you, my experiences were all positive, since all our similar prior projects were very reliable, competent and always focussed on the overall project goals. Therefore, I would like to share my knowledge with you and bring this project to a success for both parties.First, an additional compensation for all Slovenian workers involved in the cooperation is also very important to us. We understand your point of view on this subject, however, we suggest a 20 percent additional compensation. In my experience well-paid employees are less induced to be bribed or to leave the firm. Furthermore, their know-how is very important for the 'Green Spirit'. Therefore, it is important to keep our employees satisfied. Do you understand my point of view and how do you think about this matter now?Second, thank you for sharing your opinion regarding the payment of the common workers. Unfortunately, if we need to pay the common workers all by ourselves it would be very inefficient for us due to heavy administrative effort. Therefore, it does seem more logical if SVN Tech pays for the common workers. However, if this is not possible at all, we are willing to share the payment of the common workers. How do you think about this issue?Third, the court of jurisdiction is also a very important subject for us. I hope you already noticed that we do not to intend to play any tricks during this cooperation. However, we need some sort of legal security. We advice to have a Swiss court, since this team of arbitrators is specialised on cross-national cooperation and relies on international standards. This is very relevant for this cooperation! What is your perspective on this matter?I hope to hear from you soon!Kind regards,Mr. Mendel.</t>
  </si>
  <si>
    <t xml:space="preserve">Dear Mr. Mendel,First of all, thank you very much for your quick reply. We are also very happy to work with a commited and competent partner. Furthermore, it is nice to hear about your positive experiences and after the first exchange I am sure to gain this time some positive experiences too, especially regarding our common project goals. We are also looking forward to bring this project to a success for both parties and that is why we have to discuss some issues offered by you.As the compensation for all Slowenian workers is in the interest of both parties and one of the most important issues for us, we would like to stay at the 10 % additional compensation. Normally, these are highly secret internal matters and our management is not prepared discussing it with external partner, but we would like to get to an consensus and already took with those 10 % some steps towards you. We are in line with your statement, that well-paid employees are less induced to be bribed or to leave the firm and have to emphasize that our employees already enjoy very good working conditions and our salaries are far above the average in Eastern Europe. Moreover, to get in line with you in order to keep our workstaff motivated and to keep the necessary know-how within the joint venture, we propose that a ten percent additional compensation is a good solution for both, our employees and us. Furthermore, by building a joint venture to produce new technology-based engines and beeing a pioneer in this market, we are well prepared for the future of the car industry, which implies a high job security for our workers. I guess that our workers will be more than satisfied to get a salary increase and a job guarantee too, which means a lot to a worker in an Eastern European country. We will promise you, that our workers will be more than motivated and satisfied with this solution. Can you get in line with our proposal and how do you think about it?Regarding the second point, thank you very much for your explanation and you concession to split the costs. Unfortunately, we have to face a high cost increase with the 10% additional compensation of all Slowenian workers, which makes it even harder to compensate also the payment of the common workers. We highly unterstand the inefficent administrative effort, but we guess that in comparison to our costs it won't be that expensive for you to pay the common workers. Furthermore, our workers are far more cheaper than your workstaff, which which would not lead to high cost increase for you. What do you think about this suggestion? But if there is no room for further concessions from your side, we would also agree to a split of the costs of the common workers.As you have made some concessions, we are sure that this third point would be in you favour and will surely convice you. If you are ready to accept our above mentioned proposals, we would be ready to make a huge concession towards you: We would give you the legel component and accept that the court of jurisdiction will be in Switzerland. As it is a very important subject for you and outstandingly important for this cooperation, we are ready to make this huge concession. For us it is also a very important issue, because the joint venture will set up on Slovenia, with a Slovenian partner and Slowenian people. So normally it would be an obvious solution that this project will be conducted under Slowenian law, because we have a lot of experience with the Slowenian buracracy and know which steps we have to take into account. Moreover, it would be also the faster solution, because of some lanuage contraints which are likely to occur. Additionally, an implementation of arbitrators is out of question for us, because this would lead just to additional costs for both sides, which can be saved. And with this step towards you, we would like to emphasize that we trust you, rely on you and give you the legal security that you need in order to build a stronger relationship for the future.What is your perspective on this matter and the first issues discussed? We are looking forwards to get your confirmation for some of the points, before negotiation about the last issues.Thank your in advance and we are looking forward for your answer.Best regards,Mrs. Novak</t>
  </si>
  <si>
    <t xml:space="preserve">Dear Mrs. Novak,Thank you for contacting me again. I will briefly respond to your proposals.First of all, thank you for your amazing gesture. Since Switzerland has the best court of jurisdiction we believe that this choice the best option for both parties. Since we see that you made a huge concession, we are willing to to the same regarding next issues (the common workers and the additional compensation).Firstly, the subject of the common workers. Unfortunately, we are afraid that with splitting the costs we already have to make a consession towards you. There is no room for further concessions, since this really is bad for our administrative department. Thereby, we also need to pay our own workers, and therefore we do not have the means to pay for the common workers as well. Because we understand that your own workers loans are pretty expensive, we believe that splitting the costs is the best solution for both parties and to reach our common goal: the launch and success of the 'Green Spirit'. Therefore, it would be really nice if you are willing to split the costs.Secondly, the additional compensation for the workers is one of the most important issues for us as well. I think it is positive that we are both so engaged in this general goal. We agree with your statement that being a pioneer in this market is beneficial for job security. However, because technological know-how is our key for the essential first mover advantage in the future market of the engine industry, we can by no means afford to lose this knowlegde to a competitor. Hence, we believe in high additional compansation. Since you have made a concession on the previous issue, we are willing to make a concession as well and go for fifteen percent. If this is not an option, we are still willing to look at your previous proposal of ten percent. However, it would be a huge concession for us as well. How do you feel about this issue?We hope to hear from you soon!Kind regards,Mr. Mendel.</t>
  </si>
  <si>
    <t xml:space="preserve">Dear Mr. Mendel,Thank you very much for your response and the concessions you made. Im happy to see that we are both interested in the other sides interests and strive for an overall outcome maximization.Furthermore, we would like to emphasize that in our opinion it is not really the best option to choose as court of jurisdiction the Switzerland, but we understand that this point is one of the most important for you and that you need some legal security as our partnership is still very young. With this concession we would like to build trust in us and our young and hopefully long relationship together.Firstly, its very positive to see, that we have the same intention with the additional compensation. On one hand we agree with you, that we cant afford to lose our workers to competitors, but we can assure you that this wont be the case, because for workers in Eastern Europe the job security plays a bigger role and with an additional compensation of 10% they will be more than satisfied, because they already know that their salary is far above other companies in our country and they enjoy very good working conditions. However, if we make a high 15% compensation, we believe that our workers will insist on an even higher compensation in future, which will be unaffordable for us. On the other hand, we believe that extrinsic motivation should not be the only motivation factors to work in our company, they should be also intrinsic motivated to work for a big company and with the introduction of the zero emission engine Green spirit we are going to achieve this motivation. And as we have to shoulder the main burdens in financial terms as well as in human resources, we cant afford a higher compensation than 10%. So in this point we cant make a greater concession that these 10%.Secondly, as you mentioned before the technological know-how is our key for the essential first mover advantage in the future market and therefore we need your technological experience in this case. To be able to ensure this know-how and to educate our workers, being able to produce high quality engines, we need your engineers to stay here for additional 12 months. So we highly agree with you that the know-how is necessary, but as it is a completely new technology and our employees arent sufficiently qualified for this technology, we need your engineers to stay here for 12 months for a professional development of our workers. Moreover, you have enough experience in the car industry to know that high quality engines are quite necessary in this market and little mistakes could have high negative impacts, as we will implement a completely new technology. To ensure, that this scenario wont happen we need a longer introduction, because we experienced that a longer introduction phase in the beginning will lead to fewer mistakes at the end. I hope you can agree with us, because we know that for new products the customers acceptance is very necessary and in order to get their acceptance, we cant afford any mistakes. So what do you think on this issue? Are you in line with our opinion on this point?What is your opinion on the numbers of board members you want to have? Maybe we can find a better overall solution for the payment of the common workers if we take this issue into account?We are looking forward to hear your opinion on these issues.Kind regards,Mrs. Novak</t>
  </si>
  <si>
    <t xml:space="preserve">Dear Mrs. Novak,Thank you for your quick reply once again. So far I am glad with our way of communicating as well, since I truly believe that you care for both interests and want to reach a positive outcome for both parties.First, we understand your issues concerning the additional compensation of Slovenian workers. Because this is a really important issue for you, we are willing to settle and go for the ten percent compensation of Slovenian workers. However, we would like to emphasize as well that in we believe a higher additional compensation of Slovenian workers is still the best solution. With this consession we want to show to you and SVN Tech that we are willing to make some consessions and we are determined to make this coorperation work.Secondly, without any doubt we have to send some key engineers as it is also in our interest to push the development of the Green Spirit engine. However, it would be best for us to bring them back as soon as development has finished. This is because we need the engineers back in Switzerland since the development there completely stops and this is not beneficial for the development of the 'Green Spirit'. Therefore, additional twelve months is unfortunately not possible. However, we understand that this subject is important to you as well as to our overall goal. Furthermore, as already mentioned we want to build a sustainable relationship with you and therefore we are willing to make a another concession and send the engineers for six months. In our experience with this business firms providing technology keep their engineers working for additional six months in foreign plats to get the whole thing started and to train the local staff. Therefore, we consider six months as a sufficient amount of time. We hope you are willing to settle for this option, because I am afraid it would be a disaster if the engineers are away for a longer period of time.Thirdly, we already agreed with SVN Tech on having 5 members on the board altogether. Since Hurm AG created 'Green Spirit', we believe that the best oppurtunity for the 'Green Spirit' is if all the members are from Hurm AG. Since the previous concessions we made, we hope that you see the importance of this matter for us and are willing to do some consessions on your behalf. What is your view on this matter?Kind regards,Finn Mendel.</t>
  </si>
  <si>
    <t xml:space="preserve">Dear Mr. Mendel,thank you very much for your complete counteroffer. I'm glad to see that we are in line with each other to the most points and expect to come to an agreement as soon as possible.First of all, it is very positive that we are both commited in the development of the Green Spirit and of course, we can understand you, that it would be the best for you to get your engineers back as soon as development has finished. But in my opinion it is necessary to implement an engine in the market with an error rate of (nearly) zero and if this step can be guaranteed, then we expect to take further development on the 'Green Spirit'. Imagine the worst scenario that our 'Green Spirit' engine failed in the market due to high error rates which is caused by a too fast qualification of our workers and then we both will suffer of these mistakes, which we can prevent easily just by enlarging the training time of our workers. And this risk is in our position way too high, because your company has always the solution to sell your idea of the 'Green Spirit' to competitors, but our company, which has to shoulder the biggest part of the costs of our joint venture will not get anything and then we have to struggle with high expenditures without getting any revenues back. But getting back to my point, we believe that this implementation will not be completely ready in six months. We get your point that you are not ready to send your workers for 12 months otherwise it would end in a disaster for your company, but we believe that 6 months would be too short. As it is a very new technology we are not ready to take any high risks and therefore would like to make also a concession and suggest that 9 months will extremely decline the risk for both of us. We can't allow any mistakes in our implementation and only one broken engine will destroy the whole effort both companies put in. If it would be an implementation of a quite standard product, we would agree your statement, that six months are enough to getting started everything, but as it is a completely new product and we enter a new market, we have to make sure that everything will go right. Of course 12 months would be the best solution without any risks for us, but we understand also your situation and that you can't relinquish on your workers for such a long period and therefore we would like to propose 9 months, which would be a concession of both sides and enlarge the overall outcome for both. What do you think of this suggestion?Unfortunately, your suggestion of five members in the board from Hurm AG made us question the entire cooperation. We understand that your company created the "Green Spirit", but your explanation why it should be five members of your company doesn't sound very logical to us. You (Hurm AG) were ready to build this joint venture with us together, but I can't see which role we should play in it. It seems like you want us to produce your engines, pay higher wages for our workers, want as security the jurisdiction of law to be in Switzerland, but don't want us to have any part in the board which means that we have no voting rights about the future decisions of our "common" joint venture. So does this seems fair to you? In this situation we would like to have also some security that not all decisions are made without our opinion and therefore we expect to have at least three members of board, which also means that your company has two members of board. I hope that you have trust in our joint venture and it would be the best if we would have three members of board because as the production will take place in Slowenia it is much easier for a Slowenian firm to to work with local authorities and local partners than for a foreign firm. If you would have the majority I fear that we would just suffer from the alien status. As these authorities exert considerable influence on our cooperation, it would be the solution and obviously the most advantageous for Hurm AG to commit the exercise of communication with them to us. As you see, we know that this issue is important for you and we want just the best for our joint venture and we see more advantages than disadvantages if we would have the majority of board and because your opinion and your votes are also very important to us, we want you to take also place in the board with two members. What do you think about this issue?Hope to hear from you soon.Kind regards,Sasa Novak</t>
  </si>
  <si>
    <t xml:space="preserve">Dear Mrs. Novak,Thank you for your response.First of all, thank you for your opinion on the engineers matter. I am glad to hear that you are so dedicated to the implemantation of the 'Green Spirit'. We understand your worries regarding this implementation. However, we can assure you that 6 months is a sufficient amount of time to completely reduce the risks of an implementation error as well as other errors. As I mentioned before, we are very experienced with these type of issues so we know that 9 months is simpy not neccessary and would be detrimental for both parties as well as the 'Green Spirit', because we need the engineers to work on further developments. If you trust us in this matter we can assure you that this wont be harmful for the 'Green Spirit' or SVN Tech. If it would be, we wouldn't even consider it as an option since we want to make it a success.Secondly, we are sorry if our last offer made you think that we feel like we do not want to work with you, because that is not the case at all. However, what you are stating ("It seems like you want us to produce your engines, pay higher wages for our workers ..."common" joint venture) is not correct. We have already made a lot of concessions on our behalf on almost all the negotiationable issues, also the ones that are really important to us. Therefore, we show that we are willing to let this cooperation succeed and we can be trusted. We feel like you are saying again and again that you want to make this cooperation work, but your action say otherwise.Overall, we made some huge consessions on almost every negotiationable issue. In your last offer, we do not believe to see the same cooperation on your side. If we have to overcompensate on the last two issues, it will be neccessary to look at the previous discussed issues before, since the overall costs for Hurm AG would be to big. It would be a pity to look at those again since we came to an agreement on those issues already. We believe that a good cooperation is all about the willingness to split the costs and to keep in mind the overall goal. We are looking forward to hear your opinion.Kinds regards,Finn Mendel</t>
  </si>
  <si>
    <t xml:space="preserve">Dear Mr. Mendel,thank you very much for your message. It would be definitely a pity to renegotiate these issues again, maybe we can find a better solution. Furthermore it is quite necessary to split the overall costs in order reaching higher outcomes for both parties, but at the current offer, we would like to emphasize that the SVN Tech has to shoulder the most costs, we have to bring in the most assets like the production site here in Slovenia, the human capital, the additional compensation and the only issue we splitted the costs is for the common workers. So I guess that we have to bear the higher costs, but we are ready to make this concession, if we can agree on the following counteroffer.We hope that it is not the case at all that you don't want to work with us, because we really want to work with you and want this cooperation to be as fruitful as possible for both of us. Furthermore we would like to apologize if we insulted you with our hard description of the assets we brought in until now, but after your proposal that all board members should be of Hurm AG we felt very exploited. Another point is that almost both parties made really huge concessions towards the other party, it is not the case that only you have made concessions. We made also huge concessions on each issue which is not the best outcome for us, but we guess it will be the best outcome for our joint venture and this is of more interest than our own position.In our latest offer we would like to propose a compromise and hope that both sides are commited for it, because both issues are important for us but for you too. In this case we would be ready to make a concession and accept that four members of board would be from Hurm AG, but as an point we definitely need the additional 9 months as security issue. We think that this would be the best solution in order to get an agreement. We still believe that a higher number of members in the board on behalf of us would be the better solution because the production will take place in Slowenia and the Slowenian authorities could be very hard. With three members you already would have the majority which means that you, the Hurm AG, can make decisions without any of our votes, but we would like to build the trust to you and therefore give you four seats of the board and want in contrast some security from your side. We need the security that the implementation will be good enough to reduce the errors to zero, because we experienced from other cooperations and partners that six months are as fruitful as no implementation and at the end we needed more than a year to overhaul the mistakes. We understand your situation that you need your engineers for development, but we need them too for the implemetion and in order to prevent any mistakes we need a larger implementation phase. Another arugument is that our workers may not have the same intellectual skill as your worker and even more not the same language skills. In our opinion to minimize the risks, to launch the "Green Spirit" with zero mistakes and gain the maximum of the first mover advantage we need your engineers for another three months. What do you think about this issue?We would be glad if you would accept this offer because with the members on board we made a huge concession and with the nine months we alredy made a concessions towards this issue too and hope that you could take some steps towards us and grant us your engineers for furher three months.Kind regards,Mrs. Novak</t>
  </si>
  <si>
    <t xml:space="preserve">Dear Mrs. Novak,Thank you very much for your message. We are sorry for the late reply, it is kind of hectic these days (I bet you can imagine).We really want to work with you. You seem like the perfect partner to cooperate with, and we are honoured that you put in the effort to work with us as well. However, we just wanted to make sure that we are both on the same side.As for the concession issue, we agree with you; we have both made concessions already. It is very nice of you that you are willing to agree with the number of Hurm directors in the board. If we would think that 9 engineers in Slovenia would be positive for the overall outcome of the 'Green Spirit', we would make this concession to. However, we do not see the benefits this concession. As previously stated, if the engineers will stay six months in Slovenia that will give them plenty of time to implement the neccessary things and train the local staff. Again, we guarantee that this decision will not harm the 'Green Spirit' nor the employees of SVN Tech. Furthermore, eventually the employees have to do it on their own. By staying six months in Slovenia the employees also are given the chance to solve problems on their own and work with each other efficiently. Hence, they are preparing themselves for the future, something which cannot be done properly if the engineers are still in Slovenia. Also this is a reason to choose for the additional six months instead of nine.What do you think of our reasoning? We are looking forward to your reaction.Kinds regards,Finn Mendel.</t>
  </si>
  <si>
    <t xml:space="preserve">Dear Mr. Mendel,of course we can imagine the stressful days, but I think that we need to come to a solution as soon as possible as the negotiation deadline will end tomorrow.We could not agree more to you, because we want this cooperation too and we are also looking forward to get the best solution for both sides.We see that you really insist on this point, so we can imagine that it will be highly important for you. And we hope that your experience is high enough to confirm for another time that six months will be enough for implementation and qualification of our workers. If anything will go wrong, then please remind on our suggestion of nine months. On one side we are very anxious if this will concede as you promised but on the other side we are at a point where we almost build a trustful relation to you. It is a hard step to make these concessions towards you, so we hope that this solution will be more in favour to your expectations. We are ready to give you 4 members on board and accepted to have your enginners only for six months than our proposed 12 months at the beginning, but then we need also a small concession from your side. We almost bear the most costs as we will provide all employees, the production site, the machines, we will improve the working conditions by a pay raise of 10%. Therefore it would be a huge concession if you could take the entire payment of the common workers in order to take also a small part of the enormous costs that we have to face. What do you think of this solution? Another possible solution, to grant a higher security of implementation, would be to stay your engineers for 9 months but in this case we would be ready to bear the whole payments of the common workers. Because in this case, the higher security is worth enough to compensate them with higher costs. So what is your opinion on this proposal? Is this offer the better solution for you or the second, we proposed above, to pay the entire costs of common workers but then we expect your engineers to stay for 9 months? Please give us your opinion on this suggestion?We hope to get your agreement on this proposal and we hope that we will finish negotiation as soon as possible and start our fruitful cooperation.Kinds regards,Sasa Novak.</t>
  </si>
  <si>
    <t xml:space="preserve">Dear Mrs. Novak,First of all, thank you for your opinion and thinking of possible solutions to have an agreement as soon as possible, I really appreciate that. However, the solution you proposed is unfortunately not really beneficial for us. To be straight forward: we are willing to accept the additional nine months, because we notice this issue is really important for you. However, we would like the additional compensation of Slovenian workers to be fifteen percent, because this is still a really important issue for us. To illustrate: you believe that 9 months are beneficial to train the employees, and we believe that fifteen percent is a better compensation to keep the employees satisfied. If we agree on these terms, the employees get the best of both words, and the 'Green Spirit' as well as our companies will benefit from this. What do you think of this solution?We hope to hear from you soon.Kind regards,Finn Mendel</t>
  </si>
  <si>
    <t xml:space="preserve">Dear Mr. Mendel,thank you for your quick reply, but I think to start regogiation about the most important issues would not lead to a good solution until the deadline. Furthermore the additional compensation seems to be our most important point, like the court of jurisdiction is yours, so we don't want to go "back to the roots" and start negotiate about these issues. I hope you can understand us in this situation.The main is point is that we have to struggle with to high costs, and to pay a 5% additional compensation for all workers lead to much higher costs than to take the whole payment of common workers. But how about the situation to compesate the additional 9 months with a further member in the board. As we know, you are interested in our outcome too and won't exclude us from the decision process, therefore this following counteroffer would be also possible for us. It is not the best situation for us, but we would be ready to make these concessions to reach a high overall outcome. The second suggestion on splitting up the other issues would be, to take the offer you made, but with a small change: We would give you the four members, but as a compensation for the 15% we need you to take the payment of common workers because otherwise we have to face to0 high costs, which we would not be able to compesate. So a short summery of the other solution would be:Hurm members on board: 4Enginners in Slovenia: Additional 9Payment of commen workers: Hurm AGAdditional compensation 15%Court of jurisdiction: SwitzerlandWould this second solution suit you more?We hope to hear from you soon.Kind regards,Sasa Novak</t>
  </si>
  <si>
    <t xml:space="preserve">Dear Mrs. Novak,Thank you for your response. We understand your situation and we share that opinion. We feel like both parties have made a lot of concessions and expanded their field of agreement regarding different issues. In addition, we believe we reached an outcome which is beneficial for both parties and more importantly for the 'Green Spirit'. Hence, we accept your last offer!The final agreementHurm directors in board: 5Engineers in Slovenia: additional 9Payment of common workers: half-halfAdditional compensation of Slovenian workers: 10%Court of jurisdiction: SwitzerlandWe thank you for being a great listener and talker (for giving insights in how you viewed certain issues). This really helped the negotiation a lot.We are looking forward to a fruitful coorperation with you.Best,Finn Mendel</t>
  </si>
  <si>
    <t xml:space="preserve">Dear Mr. Mendel,my name is Sasa Novak and I am happy to meet you during our negotiation here online via the Negoisst system. At first, let me say that I am really looking forward to our cooperation in the next days in order to fully close the deal between our two companies. The upcoming Joint Venture is a one-time opportunity for both of our companies, and I am really confident that we will agree on a contract that suits our expectations and build the basis for future sustainable production of our companies.As our management partners have already agreed on building a Joint Venture in Slovenia with the given settings, I think we should focus on the five open issues left which are named subject of this negotiation in order to close our deal until end of the week in order to secure the governmental investitions. I would like to propose that, according to the offer attached to this mail, we start negotiating about the Court of jurisdictionas well as Engineers in Slovenia. In order to give you some background information to the offer, please see below some explanations for those issues. Court of jurisdiction: as the Joint Venture has already been discussed to have its main value add in Slovenia, we think that it will be best to have the court of jurisdiction in Slovenia as well. Furthermore, dealing with local authorities while producing already includes jurisdiction and governmental rules. Therefore, we recommend to have the jurisdiction in Slovenia. Engineers in Slovenia: although production of our product Green Spirit will take place in Slovenia, you will agree on how important and essential the know-how of your engineers will be in order to secure a good ramp up. As Hurm AG has more than 100 years experience in production, you know which risks and threats occur during ramping up a new production site, therefore we recommend to have your engineers at our plants for 12 months after research ended. We know that 12 months is a long time, but your workers will also profit from working abroad and directly handling the problems on site rather than via telecommunication. From this approach we expect that our Joint Venture will be profitable as fast as possible which is in the interest of both of us. As of above, you know our reasons for choosing the offer levels of these two issues. I would be glad if we could settle on these issues. Furthermore, I would like you to make an opening offer for the other 3 issues left for negotiation. I am looking forward to your reply.Best regards from Slovenia,Sasa Novak</t>
  </si>
  <si>
    <t xml:space="preserve">Dear Sasa Novak,Thank you for your first offer. I am very pleased to meet you too and I am looking forward to a beneficial negotiation for the both of us. May this be the beginning of a successful cooperation. The Green Spirit is a beautiful sustainable product and we, Hurm AG, are grateful for the help that SVN Tech will offer us in the process off realizing an automotive industry with environmentally conscious engines. In that way we both contribute in making the world greener. Below you can see our offers and explanations for each issue:Hurm directors in board: We already came to an agreement on having 5 members altogether. Since the Green Spirit is developed by us, we would like to have control in the future over operational decisions. Therefore, we propose that the board of directors will consist of 5 members assigned by Hurm AG. Please remember that we truly value the opinion of SVN Tech while making operational decisions. That is why we want to communicate transparently and gather and brainstorm regularly. Engineers in Slovenia: Without any doubt we have to send some key engineers to your country for the development of the Green Spirit engine. For us it would be best to bring them back as soon as development has finished, since we need them in our own country as well. But we understand that usually in this kind of business, firms providing technology agree to keep their engineers working for additional 6 months in foreign plants to get the whole thing started and train the local staff. Therefore, we would like to meet in the middle and we propose to have our engineers at the plants for 6 months after research ended. We are confident that our experienced engineers do not need more than 6 months.Payment of common workers: Surely we will pay the wages of our own staff. We insist on SVN Tech to pay for their own Slovenian workers, so it would be not more than normal to pay for our own Swiss workers. We do not expect that staff specially hired for the joint venture is needed, since we both have driven and disciplined workers in our companies. But if this is the case, we want to propose that commonly hired workers are paid by SVN Tech because they are working on Slovenian ground and will probably be of Slovenian nationality (it is harder to find workers that have to move to another country). As I said before, we assume that these costs will be minimal.Additional compensation of Slovenian workers: An additional compensation for all Slovenian workers involved in the cooperation is very important for us. A good reputation is one of our most important values, which we really want to preserve. Therefore, we want equal rights and payments for Slovenian and Swiss workers. This means that Slovenian workers cannot be paid the usual Slovenian wage rate, but should receive an additional plus of 20%. This will benefit for both of us, because well-paid employees are less induced to be bribed or to leave the firm. Otherwise Slovenian workers may feel disadvantaged and we definitely do not want that.Court of jurisdiction: We want to come to a fair solution for both parties and definitely do not intend to play any tricks or tactical manoeuvres during our cooperation. We do trust you, SVN Tech, but to make sure that no legal issues occur in the future we need some sort of legal security. Other foreign companies have faced big problems to demand their rights while relying on Slovenian jurisdiction. Although we have confidence in a pleasant cooperation with SVN Tech, we want to propose to rely on the Swiss court or otherwise on a team of arbitrators (specialized on cross-national cooperation and relies on international standards). We can imagine that it is a big step for you to rely on the Swiss court (as it is a big step for us to rely on the Slovenian court), thus relying on a team of arbitrators may be the fairest option since it is independent. Therefore, we offer to rely a team of arbitrators.Please let me know what your thoughts are. I hope we can create a win-win situation for the both of us. I am looking forward to your reply.Yours sincerely, from Switzerland,Finn Mendel.</t>
  </si>
  <si>
    <t xml:space="preserve">Dear Mr. Mendel,thank you for your detailed reply. I really appreciate your fast feedback. I have a good feeling that we will be able to conduct these negotiations with an outcome fitting both of our expectations. Therefore, please see some background information below, also giving some feedback to the points you have stated.Hurm directors in board:SVN is fully commited to the range of 5 directors in the board, and we are happy to see that the Hurm AG also wants to rely on this agreement. We appreciate your offer to communicate transparently and to get some advices from SVN, but we would like to focus on our cooperation. As cooperation is also necessary in the board of management, it is essential that we as SVN also receive seats in the board. As the production will take place in Slovenia, we recommend having 3 seats representing SVN Tech. Especially since most of the employees included in the Joint Venture will be in responsibility of SVN, we need those workers to build trust to the board of management driving their company which will be way easier if the majority of seats is represented by SVN directors. The input of Hurm AG in the board of management is essential for us, therefore the rest of the seats definitely has to be in charge of Hurm AG members to further develop our cooperation, starting in the board of management and inducing the cooperation through the whole organisation.Engineers in Slovenia:We as SVN appreciate the commitment that engineers of Hurm AG will be on site while the production is ramping up. As you would know from former ramp ups, many problems can occur in the first 12 months of production. Of course this includes the first pieces falling out of our production lines, but especially during the 2nd 6 months, a trustful and reliable cooperation on site is necessary from our point of view. But we as SVN can understand the point that you do not want your engineers to work abroad for that long. Therefore we propose a compromise in the middle of our two initial offers, proposing a 9 month stay abroad which should be benefitial for both of us.Payment of common workers&amp; Additional compensation of Slovenian workers : we understand that the necessarity of additional common workers is not mandatory and can not be estimated completely, nevertheless we should handle this issue as well during this settlement. There is nothing leading to more arguments in a cooperation than uncleared issues. We dont want our cooperation to be exposed to that risk. Concerning the additional compensation of Slovenian workers we are, in contradiction to our general internal guidelines, ready to discuss the issue with our cooperation partner as this seems to be very important to you. We are happy to share with you the information that SVN already is paying higher salaries than other companies in average in eastern europe. This is the reason how SVN ensures its employees to work on long time contracts in our plants, leading to happy and satisfied employees and a good working clima. We understand that the Swiss salary level is way higher than the Slovenian. Therefore, we would like to propose the following: SVN is ready to pay the salary of the commonly hired workers, in reverse conclusion we request that these additional costs for SVN will be subtracted from the additional compensation of Slovenian workers leading to a 10% increase of Slovenian workers salary. This combination should be more than sufficient for you and we think that this offer will fit your expectations. Please be ensured that recalculation of the business case has been reviewed with several combinations and we can assure that other combinations can not be accepted by SVN. We recommend this bundle to be accepted by Hurm AG.Court of jurisdiction: we understand the point that Slovenian law on the first look is not an easy issue to settle, but we think that there are two points which lead our preference on this issue to the Slovenian jurisdiction: on the one hand, the location of our plant is the key to this. As our suppliers will deliver their products to Slovenia, Slovenian law automatically is valid (the same apparently applying for our customers for e.g. customer claims). Furthermore, as we are ready to pay the commonly hired workers, those workers will be automatically (as you mentioned) working and living on Slovenian law. This leads to the assumption that Slovenian law will be responsible, especially concerning social jurisdiction. Therefore, we can not exclude the Slovenian law anyway. In order to prevent additional costs for both of us while consulting independent arbitrators, we propose to settle on the Slovenian jurisdiction.I hope that the points above fit your expectations and I hope that Hurm AG accepts our trustful offer. I am looking forward to your reply.Best regards from Slovenia,Sasa Novak</t>
  </si>
  <si>
    <t xml:space="preserve">Dear Sasa Novak,Thank you for your response. I really appreciate it that we are transparent and that we express our preferences. See our thoughts and new offers below:Hurm directors in board: We understand that SVN Tech wants to have some control in the board and wants to focus on the cooperation with Hurm AG. The last thing we want is you to feel ignored. But we hope that you understand that we need to be more present in the board than 2 seats, because we need to control operational decisions (since the Green Spirit is developed by Hurm AG). We have to say that for us, it is no possibility to be the minority in the board. Therefore, we want to propose that 4 of 5 seats in the board will be assigned by Hurm AG. The other seat will be assigned for SVN to participate in the operational decisions.Engineers in Slovenia: We understand your perspective that it brings more certainty when our engineers are at the Slovenian plants for 9 months. But we do not think that this is beneficial. We are very sure that the same thing can be done in 6 months and that the extra 3 months will be sins of time and money. In 6 months the whole thing can be started and the local staff can be trained. The motivation and efficiency will weaken if more time is given for this. Moreover, 0 months is the ideal situation for us, thus we already met you in the middle in our first offer. Our proposal therefore remains 6 months.Payment of common workers &amp; additional compensation Slovenian workers: It is pleasant to hear that SVN accepts the payment of our common workers. We really appreciate this. You have clearly recognized that the additional compensation of Slovenian workers is of great importance to us. The Slovenian salary level is indeed way lower than the Swiss salary level. As I said before, we want equal rights and payments for Slovenian and Swiss workers. But we understand that a 20% additional plus is not possible for SVN. We find that a 10% additional plus does not come close enough to the Swiss salary level, but we are willing to meet in the middle and settle for a 15% additional plus.Court of jurisdiction: We understand your point of view on this issue, but it is no option for us to rely on the Slovenian jurisdiction. We do not want to run any risks. The ideal situation for us is to rely on the Swiss court, but we can imagine that this feels cumbersome for SVN. Therefore, we again propose to rely on a team of arbitrators. We know this is not the best situation for the both of us, but it is the fairest situation. Hopefully you agree with this.I hope you realize that Hurm AG goes for the win-win situation. We are already settling for less and try to meet in the middle. Hopefully this works for SVN too.Kind regards,Finn Mendel.</t>
  </si>
  <si>
    <t xml:space="preserve">Dear Mr. Mendel,thank you for your response and sorry for my delayed answer, but after your message we had a management meeting here at SVN discussing the offer you have made. See below our reasons for the offer attached to this message.Hurm directors in board: we understand that the main know-how of this joint venture comes from Hurm AG, but it is also necessary that the joint venture partners are able to act (almost) equally in the board of management deciding on strategic as well as operational topics. Therefore, we propose that the majority of 3 seats is in responsibility of Hurm AG. This way, both parties will have their voice in the board, ensuring Hurm AG to be able to decide but having SVN representing 40% of the boards decision making competence. This way, SVN directors would also be a major representer for our staff in the board of management.Engineers in Slovenia: as the certainty for our production is one of our main concerns, we would like to remention that the success of the production really depends on this issue. Therefore, we would like to propose to meet in the middle of our two opening offers which would settle at 9 months. For lower duration of the stay of your engineers, it is very likely that SVN would need to hire external engineers from other companies which would lead to additional costs if the set up process is not finished (which is very likely according to our estimations). In addition, those engineers might not bring experience which is as excellent as the one's from Hurm AG. In terms of a good cooperation in our JV, this 9 months stay is absolutely necessary to ensure our success.Additional compensation of Slovenian workers,Payment of common workers: Unfortunately, I am not having the feeling that Hurm AG is approaching closer to SVN Tech on the additional compensation of Slovenian workers. As we already offered to pay the common workers completely based on the assumption that the 10% additional compensation would be accepted by Hurm AG, we can not come any closer to the aspirations of Hurm AG on these topics. We already compromised on the 10% even though that SVN normally is not discussing salary levels with externals. Please be aware that due to the already high salary level of SVN compared to other Slovenian companies, our employees are already well paid. Of course, in comparison to Swiss standards, this is not maching your salary level. In comparison to Switzerland, living costs in Slovenia (and JV workers will work and live mainly in Slovenia) are way lower than in Switzerland, and this leads us to the assumption that a common salary level is not possible/needed. Therefore, SVN can be trusted that the 10% additional compensation is more than enough to both ensure the confidence of our employees and not building a gap between Swiss and Slovenian employees.Court of jurisdiction: As a decision of the board of management, even though the issue court of juridiction is very important to us, we would like to approach our offer to your offer and accept the independent arbitrators to clarify this issue as you have clearly stated that it is really important for you. Let us take this close approach and use it to settle the additional compensation of Slovenian workers and the Directors in the board.It would be good to see progress in our negotiations as time is running out tomorrow afternoon. We expect Hurm AG to accept our offer as SVN has already compromised on many issues. I am looking forward to your message.Sincerely yours,Sasa Novak</t>
  </si>
  <si>
    <t xml:space="preserve">Dear Sasa Novak,First, I would like to apologize if you have lost faith in the cooperation with Hurm AG based on our previous message. This was absolutely not our intention.Second, we also want to clarify some points you said in your last message. We do not agree with the statement that 3 of 4 issues are negotiated in favor of Hurm AG. See below the development of our requirements in our point of view:Additional compensation: 20% -&amp;gt; 15%Court of jurisdiction: Swiss court (ideal situation, but not our first offer because we already made a concession) -&amp;gt; independent arbitrators.Eng. in Slovenia: 0 (ideal situation, but not our first offer because we already made a concession) -&amp;gt; 6Payment of common workers: SVN -&amp;gt; SVNHurm directors: 5 -&amp;gt; 4 -&amp;gt; 3We think it is not very thoughtful to say that Hurm AG is not making any concessions, because we made concessions prior to the negotiation. You came with the first offer of having our engineers in Slovenia for 12 months, and we thought it was unfeasible and unjustified to come with an offer of 0 months (because those are two extremes). Therefore, we came with the compromise of 6 months, in between our preferences. The same thing counts for the court of jurisdiction: your first offer was to rely on the court of Slovenia (the opposite of the court of Switzerland), so we already made a concession to rely on a team of arbitrators. These two issues are both not in our favor like this, just like they are not in your favor. This means that it is not true that Hurm AG is not trying to make any compromises.We are very honest with you and are open about our interests. In the first offer, you let 3 of 5 issues blanc so we filled in our preferences. One of those issues was the payment of common workers by SVN Tech, which is accepted by you and we are thankful for that. The second one is the additional compensation of 20%, which is not possible for you. We understand this from your perspective. However it is essential to us, thats why we now offered an additional compensation of 15% (concession). The third one is the number of Hurm directors in the board, which has increased from 5 to 4, and now to 3 (concession).The reason why our last message included the question of which issue is most important to SVN Tech, is because we wanted to process this (in your favor) in our last offer. We now understand that SVN was only offering the combination of 10% and the payment of common workers. We agree with this, provided that our engineers will stay in Slovenia for a period of 6 months. This is a honest concession, since its between our preferences (0 and 12 months). In addition, below you can see our explanation around this issue, as we described to you before:Without any doubt we have to send some key engineers to your country for the development of the Green Spirit engine. For us it would be best to bring them back as soon as development has finished, since we need them in our own country as well. But we understand that usually in this kind of business, firms providing technology agree to keep their engineers working for additional 6 months in foreign plants to get the whole thing started and train the local staff. Therefore, we would like to meet in the middle and we propose to have our engineers at the plants for 6 months after research ended. We are confident that our experienced engineers do not need more than 6 months and we cannot miss them for a whole year. We understand your perspective that it brings more certainty when our engineers are at the Slovenian plants for 9 months. But we do not think that this is beneficial. We are very sure that the same thing can be done in 6 months and that the extra 3 months will be sins of time and money. In 6 months the whole thing can be started and the local staff can be trained. The motivation and efficiency will weaken if more time is given for this. Moreover, 0 months is the ideal situation for us, thus we already met you in the middle in our first offer. Our proposal therefore remains 6 months. Finally, we want to express that we regret it that wrong feelings have arisen. We have good intentions. We hope SVN now better understands our point of view. We are convinced that this offer is established in a honest way and look forward to SVN to accept our final offer.Kind regards from Switzerland,Finn Mendel.</t>
  </si>
  <si>
    <t xml:space="preserve">Dear Mr. Finley,thank you for your explanations in your final lost offer, but SVN Tech is stilling missing new argumentation, especially concerning the last open issueEngineers in Slovenia. Our argumentation has been reviewed but not commented at all by Hurm AG. This, to be honest, does not feel satisficing for me at all. In addition to that, you have just copied the two argumentations of your first offers, not giving any additional information.I have to admit that the argumentation for the concession steps was not completely thoughtful, ignoring that with the first offer Hurm AG might have already done a concession. Nevertheless, it looks like those real "first" offers are the aspiration levels that Hurm AG wants to keep for the issuesCourt of jurisdiction,Engineers in SloveniaandPayment of common workers. That feels like there was no intention to further compromise on one of these issues in favor of others (or vice versa). It is not everything about the ideal situation which would have looked different for SVN Tech as well, and you can trust me on this point.Concerning your explanation of a bundle consisting of additional payment, payment of common workersand engineers in Slovenia. This bundle was never mentioned before - neither by you nor by me - and this is also the reason why SVN Tech will terminate the negotiations in this point. This is the same pattern as with the offered bundle of payment of common workersand10 % additional compensation. This was offered by SVN Tech without theEngineers in Sloveniaissue, but you act like you were totally ignoring this fact, offering now a combination of all three of these issues without admitting that the first two issues were already a compromise by us and taking advantage of our open and creative offer for the first two issues. Therefore, I highly recommend reading carefully through your next negotiation partner's messages, maybe also more than one time.We as SVN feel very sorry and disappointed about the termination of our Joint Venture and of the outcome of our negotiations. We are sorry if we have misinterpreted certain issues, but SVN Tech feels too exploited with your last and final offer which you state as an offer with good intentions. As mentioned before, good argumentation for us is missing on certain issues. In addition, the financial and economic situation with this outcome does not fit our reservation levels. This is the reason why we will close the negotiations now.Regards,Sasa Novak, SVN Tech., Ljubljana, Slovenia</t>
  </si>
  <si>
    <t xml:space="preserve">Dear Mr Mendel,my name is Sasa Novak. I represent the company SVN Tech and Im very pleased to negotiate with you the contractual conditions regarding our future cooperation. As can be seen in the agenda, there are several issues that need to be clarified with you. Our goal is to reach an agreement that should be beneficial and fair for both sides. We are very interested to get to know your positions, so at the beginning I just want to give you some crucial information about our points of view concerning the more basic issues for us.The first issue we would like to take up is the legal aspect. As you want to set up the joint venture in Slovenia, its obvious that the project will be conducted under Slovenian law. As part of the European Union, Slovenia offers very high standards concerning the jurisdiction. Especially in order to avoid additional costs for both of us, the choice of a Slovenian court of jurisdiction should be the best solution, without doubt.Our second concern we would like to shortly inform you is about the additional compensation of our employees. We can understand your worries to some extent, but we can assure you that our employees actually appreciate very good working conditions. In order to comply with your concerns, an additional compensation of 10 % should be truly sufficient.I hope I could give you some reasonable suggestions, but I think that there shouldnt be much discussion about these two issues. So, we are looking forward to a first offer.Kind regardsSasa Novak</t>
  </si>
  <si>
    <t xml:space="preserve">Dear Sasa,thank you for the email and for sharing your positions. I'm looking forward to negotiate with you the contractual conditions about our future cooperation.As a foreign company the best outcome for us according to the firs issue would be relying on a Swiss court, what will not lead to additional costs for both parties and due to the fact, that we have a big experience in this filed, from your side would be minimum effort required. As you can see, this choice is beneficial for the both parties. However, we would like to show your our willingness to cooperate under favourable conditions. According to this I would offer to rely on a team of arbitrators. They team of arbitrators is specialized on cross-national cooperation and relies international standard, what is very important for both of us.There is no doubts that your employees are working under good working and favourable condition. However,well-paid employees are less induced to be bribed or to leave the firm. The good reputation of Hurm AG in the public is one of our most important values. The second thing, which explains why we are insisted upon increasing an additional compensation up to 20 % is the fact, that the technological know-how is our key for essential first mover advantage in the future market of the engine industry. We can by no means afford to lose this knowledge to a competitor as this would mean to run risk of bankruptcy for Hurm AG. Thereby, I would like to notice, that we are not expecting our engineers to say in Slovenia after development has finished.Referring to our last agreement, we have concluded having 5 members altogether. We expect, that all the 5 members will be assigned by Hurm AG in order to make operational regional decisions. The qualification and experience of our directors is on very high level, so your side could be sure in their professionalism.Other aspect we would like to discuss is the paying the wages of staff. We would like to develop our relationship in a fair way and due to that we are ready to cover all the payments of our staff. However, the paying the commonly hired workers as we presume should be paid by your side.I hope we could reach the agreement soon according to presented statements and im looking forward to hear from you.Best regardsFinn Mendel</t>
  </si>
  <si>
    <t xml:space="preserve">Dear Mr Mendel,Thank you very much for the quick reply. We appreciate your willingness to find an optimal solution for both of us.According the choice of a court of jurisdiction, I have to point out again that you are going to set up a joint venture in Slovenia with a Slovenian partner. In such cases, it is common to apply local law unless there are considerable reasons not to do so. To avoid legal uncertainty and additional efforts, its advantageous to choose a court of jurisdiction within the legal system. Therefore, a Swiss jurisdiction wouldnt be advisable. Regarding a Slovenian court of jurisdiction, you would be able to rely on the jurisdictional standards of the European Union. This will give you as well as us a much higher guarantee to achieve equitable solutions then a team of arbitrators. Furthermore, you have to consider the additional costs caused by arbitrations. So, we are still taking the choice of a Slovenian court of jurisdiction as granted. There are further reasons why arbitrations shouldnt be the first choice, but I dont want to go into that at this point.In terms of additional compensations, I just want to mention again that we can really understand your concerns, but we are surprised in some way. As you know, our company is an attractive employer throughout Slovenia and beyond. We also have to defeat our reputation and competitiveness, so you can be sure that we are pretty interested to avoid any kind of scandal and to retain our employees. An additional compensation of 10% is quite enough and should be a good basis for establishing trust regarding our future cooperation. Our purpose is to ensure safety as much as possible for what reason we set such an offer of 10%, please keep this in mind.To respond to your position concerning the engineers, please consider that we have to shoulder the main burdens, in financial terms as well as in terms of human resources. Therefore, we are actually expecting to keep your engineers in our common plants for at least another 9 or 12 months. This is absolutely justifiable by the fact that normally several problems arise after the main development of a technology has already been finished. Otherwise, both of us have to take care about the upcoming risks. Our goal should be to minimize all kinds of risks as much as possible.With regard to the board of directors, we must focus on a more cooperative approach, otherwise this will have for sure a negative impact on the success of our project. Think about the upcoming cooperation with local authorities and partners. So, SVN Tech has to appoint at least 2 directors, but you would still hold the majority. I guess this would be a great concession to you.The last issue you already mentioned is about the payment of the common workers. According to your position, I think you can imagine what my purposes should be. But in order to reach a compromise, I would accept a half-half payment.Im looking forward to your reply.Kind regardsSasa Novak</t>
  </si>
  <si>
    <t xml:space="preserve">Dear Sasa,thank you for the quick reply and for sharing your position.We appreciate your willingness to achieve a solution concerning the choice of a court of jurisdiction. However, according to our experience abroad, the choice of arbitrations as a court of jurisdiction is most preferable for both parties, because, as I already mentioned, the team of arbitrators is specialised on cross-national cooperation and therefore provide very high standard concerning the international jurisdiction. We have taken into account the additional costs caused by arbitrations and have compared this costs with the costs caused by relying on local jurisdiction. The cheapest option for us is to rely on Swiss jurisdiction, as for you in case of relying on Slovenian low. Nonetheless we are willing to cooperate and to develop a fair negotiation process. According to this we are ready to cover a half of the costs caused by arbitrations.For our company the reputation and the safety of our innovations are the most important values. We are pleased to cooperate with a professional and high developed company, like yours. However, due to the fact that our company is entering the Slovenian market for the first time, we would to build a very good basis for future cooperation and strong authority within Slovenia. Additional compensation of 20% on the one hand will keep our technological know-how away of competitors and on the other hand will develop trustful relationship on Slovenian market. This issue is one of the most important fur us to achieve.As we clarified previous points once again, I hope there shouldnt be much discussion. We would like to show you our willingness to work under fair and favourable conditions for the both of us and for that, after discussing of your offer, me and my college have decided to share the half of the costs of common workers. To back up our cooperation we are offering to SVN Tech to appoint one director to, what would be a great concession for both parties.However, our position concerning the engineers cannot be changed, because we will need them to be in Switzerland straight after development has finished to present their progress for headquarters. It doesnt mean, that there will be no support after the development. We will provide your stuff with main techniques and our engineers would be very glad to support them from Switzerland. It wont be difficult due to the many communication possibilities, which has been establishes in our time. In emergency situation there would be also a possibility for a business trip for them.Im looking forward to hear from you.Best regardsFinn Mendel</t>
  </si>
  <si>
    <t xml:space="preserve">Dear Mr Mendel,I'm very pleased about your dedication, thank you for that.You should know that we are interested in proper and fair business relations with our potential partners. Arbitration is unfortunately neither transparent nor independent. We became somehow suspicious, because you are extremely insisting on the choice of an arbitration team. You are still avoiding a court of jurisdiction within the European Union, what is bringing up some questions. Please keep in mind that we are a much smaller company than you, so we have to bear much higher risks in this context. I do not really understand why the choice of a Swiss court of jurisdiction would be cheaper for you, can you maybe explain this? Anyway, the coverage of arbitration costs is not part of this arrangement.Regarding the requested compensation of 20%, in my opinion our company should maybe not be the best option for you. We are firmly convinced that no additional compensation is needed at all. Your claim is truly exaggerated and does not build a healthy basis of trust between us. But lets talk about some facts. Our financial department has calculated that there will be no significant difference between an additional compensation of 15% and 20% due to the upcoming finance and tax law. Further, such additional compensation will lead to a negative impact on the working atmosphere of other employees as they will feel disadvantaged. For that reason, we will certainly have to expect serious consequences. I want you to realize that you are going to achieve the opposite with such a claim. To find a compromise, I would accept to start with an additional compensation of 15% if we could keep your engineers in our plants for another 9 months. Your engineers should feel free to present the progress at any time, but its important to be on site. It doesnt make sense to keep your engineers less than 9 or actually 12 months, please understand this.According the board of directors, your point of view is absolutely unacceptable. You have to defend your good reputation, but why you are not insisting on equality? We also have a qualified and highly experienced leadership. As I mentioned before, with such an arrangement we are going to have serious trouble. Therefore, we will not accept more than 3 directors who will be appointed by your side. Please be aware that you could still hold the majority.About the payment of common workers there is no further discussion needed.Im looking forward to find an acceptable comprise for both of us.Best regardsSasa Novak</t>
  </si>
  <si>
    <t xml:space="preserve">Dear Sasa,thank you for the reply.According to the size of the company I would say that for us, exactly due to our size, will be more difficult and costly to reject from Swiss jurisdiction and rely on some other. We dont have any experience in relying on any other local law and the research of this new field for us will lead to a higher additional costs caused by localisation. Due to this fact, it is not an option for our company. We already worked with a team of international arbitrators in other projects, and we are very satisfied about the job they did. Our offer to hire a team of international arbitrator took a place only because we were taking into account your company. We understand, that relying on Swiss jurisdiction might be complex for you and thats why we suggested to rely on a team of an international arbitrator. As I already mentioned, according to our experience, we are expecting them to provide us a very high standard of jurisdiction, but we would be glad to hear some argumentation for your negative opinion according to them.We are very sorry to notice, that your company bears a distrustful and suspicious relation to our company. During the whole negotiation process I was trying to build up a durable basic for our future cooperation, based on compromises and trust. We wanted to show to SVN Tech our willingness to cooperate and maybe thats why you got a wrong image of our firm. We are very flexible and ready to give up in some points in order to get more in another, but it doesnt mean that we would neglect all our values and preferences in order to develop the favourable conditions for the negotiation process. However, we would like to continue the discussion under respectful conditions and would kindly ask you to follow the requirements of professional communication.Today I had a meeting with our team of engineers, according to the points you shared with me in a previous email. I offered them a possibility to stay in Slovenia after the development has finished and asked them for how long, according to their professional experience it might be necessary. For them, its more preferable to come back after the development has finished, but after long discussion we have reached an agreement.They assure me, that a period of 6 months will be more than enough to optimise the processes and to make sure that our staff will be able to handle it on their own.Thank you for providing us some additional information about the additional compensation. We agree for an additional compensation of 15%, so there is no further discussion needed.Although your communication style was at some points surprising for us, we understood your worries and we are ready to do one more step towards developing friendly and respectful relationships and we hope you will follow and support us in this. We are ready to agree on following: 3 members will be assigned by Hurm AG and 2 - by SVN Tech.I think we both did a great job and have developed the agreement which will satisfy all parties.Looking forward for your reply,Best regardsFinn Mendel</t>
  </si>
  <si>
    <t xml:space="preserve">Dear Mr Mendel,Thank you for sharing your positions once again. Im pleased to see that we are moving forward, thats great. Im very sorry if you felt somehow disrespected during our discussion, that wasnt my intention at any point. I want to apologize for these misunderstandings. Im just trying to substantiate our discussion by reasonable arguments.Regarding a Swiss court of jurisdiction, my concerns are not about some complexity, but about the additional efforts we all together would have to deal with. These additional efforts would lead to higher costs and longer proceedings. Please consider that you have to deal with Slovenian law in any case. As you know, our company stands for fairness and transparency. An arbitration stands mostly for the opposite, so you can see that there is a contradiction. I have already mentioned a few points, e.g. arbitral decisions are not bounded to any kind of verification, so there is no certainty. Anyway, from our point of view, there will never be a reason to avoid the normal legal way. If you are going to accept a Slovenian court of jurisdiction, we are willing to give up our claim according to your engineers, even if this is truly not advisable. We should focus more on sustainable success, 6 months are truly too short.I suppose that we have clarified all other points so far, thank you very much for your willingness to compromise. If you are going to accept my offer, in my opinion both sides should be satisfied with such an agreement. I hope you can agree.Kind regardsSasa Novak</t>
  </si>
  <si>
    <t xml:space="preserve">DearSasa,thank you for the quick reply!We are happy to meet an agreement and we are looking forward for our future cooperation.Best regardsFinn Mendel</t>
  </si>
  <si>
    <t xml:space="preserve">Dear Mr. Mendel,my name is Sasa Nova. I represent SVN Tech in this negotiation.First of all, I would like to make it clear that SVN Tech is very interested in a positive outcome of this negotiation.You can find my starting offer in the agenda. My offer may surprise you. However, it is not in my interest to make you an initial offer where you will achieve 0% utility, because it is very improbable that you would accept it. In return, I would ask you to make me a comparable counteroffer so that we can make fast progress and lose no time.In the following I will explain my offer:I would like to suggest 3 Hurm directors to the board. Thus, all issues could either be blocked or enforced without our intervention. However, it is important to us that we still have a voice.We think it makes sense to keep the engineers in Slovenia for another 9 months so that production can start successfully.The payment for "common workers" should be half-half in our opinion, so that no party feels exploited, but costs are shared equally.The additional payment for Slovenian employees should be 10%, so that the costs remain sustainable in the long run.Any court hearings that may be necessary, should take place in Slovenia. You may have concerns that the legal system in Slovenia does not meet Swiss standards. However, I can calm you down, as we have to meet certain requirements as an EU member. Furthermore, it would be useful to be able to benefit from the advantages of an EU member state.I hope that our cooperation will be successful.Yours sincerely, Sasa Novak</t>
  </si>
  <si>
    <t xml:space="preserve">Dear Sasa,thank you for you offer. I agree with you on many points.Directors: I see your point and accept your offerEngineers in Slovenia: it is much harder to find engineers who are ready to stay more than a year away therefore and also because we think that your engineers are good at their jobs we strongly believe that 6+6 months are suficient. However at the end of the year we can make an adhoc analysis and decide based on the results if its necessary to stay longer or not.Payment of common workers: I can also agree on that with you.Compensation: initially we would have liked a compensation of 20% for your workers however you stressed that you are in the EU therefore we hope that your factories are conform the EU labor law and if they are an additional 15% would be acceptable for us.Jurisdiction: Unfortunately Switzerland is not in the EU therefore we cant rely on that because it only regulates EU member states. We would kindly ask you to accept the Swiss jurisdiction which is also fair and since you are in the EU your position isnt weaked.looking forward hearing from youbest regardsFinn</t>
  </si>
  <si>
    <t xml:space="preserve">Dear Mr. Mendel,I am very glad that we have similar expectations about the outcome of this negotiation.If I have understood you correctly, we agree on the directors on the board and who is in charge for paying the common workers.The additional compensation for the employees should remain at 10%. We would, however, be willing to increase the compensation of our employees in the future after SVN Tech has stabilised financially. At the moment it is not financially feasible for us to pay the Slovenian employees more than 10% extra.Furthermore, the additional stay of the Swiss engineers for 6 months does not bring any advantage to our plant in Slovenia, so SVN Tech does not suggest to employ engineers of Hurm AG in Slovenia. In our opinion, it is very doubtful that 6 months will be enough. We are therefore forced to employ external engineers who will stay for 9 months to ensure that the upcoming production runs smoothly.Because Hurm AG has a certain advantage in the board, it would be very important for SVN Tech to keep the jurisdiction in Slovenia. From SVN Tech's point of view, this should prevent Hurm AG from additionally supporting Swiss decisions by Swiss jurisdiction. With this offer a possible imbalance of the two equal partners should be avoided.Yours sincerelySasa Novak</t>
  </si>
  <si>
    <t xml:space="preserve">Dear Sasa,yes, you understood it correctly.It is okay for me that we review the compensation when your finances are stabilized.However our engineers are not ready to spend 15 months in Slovenia but they would accept a contract for 12 months with possible extension up to 24 months if the cooperations wouldnt work out us planned. It would also be better for you because it could be fitted to the progress.Well regarding the jurisdiction I can now see that it is equally important to you to have it in Slovenia and for me to have it in Switzerland. I think we should meet in the middle and choose international law with independent arbitrator. In that way you dont have to worry that we would get more support and we dont have to worry about that either.Best regardsFinn</t>
  </si>
  <si>
    <t xml:space="preserve">Dear Mr. Mendel,I am very pleased with your willingness to make a compromise.I accept your offer regarding the additional payment of 10% for the Slovenian workers, as well as independent arbitrators. In this case, we both agree with the exception of the engineers in Slovenia.I do not want to stop the negotiations by asking a separate question, because I think we are already on the right track. That is why this counteroffer is also a question.In your request you describe a period from 12 to a maximum of 24 months. In your agenda, 6 months are offered. Is this a mistake? If not, it would be very helpful if you would explain your offer to me in detail.As I have already described, the plant in Slovenia has no benefit from the fact that Swiss engineers are only stationed in Slovenia for another 6 months, because we would be forced to hire external engineers. The costs would therefore be higher for us if we had to employ Swiss engineers as well.That is why I suggest that no Swiss engineers should be employed in Slovenia beyond development.Yours sincerelySasa Novak</t>
  </si>
  <si>
    <t xml:space="preserve">Dear Sasa,i just wanted to offer you the possibility but I understand your position which is actually very beneficial for me.Thank you for the friendly and cooperative negotiation.Best regardsFinn</t>
  </si>
  <si>
    <t xml:space="preserve">Dear Mr. Mendel,how are you? I wanted to let you know that SVN appreciates the progress that our companies made so far towards a joint venture about the production of Green Spirit in Slovenia. To settle a contract we should concentrate on finding an agreement on the topics mentioned in the agenda on the right hand side.I prupose to split these topics into two packages, negotiated successively:1. Technical/wages: (Engineers in Sl., Payment of common workers, Add. compensation)2. Administrative/legal: (Hurm directors in board, Court of jurisdication)Concerning the first package and the topic of yourEngineers in Slovenia, we suggest to agree on keeping them forAdditional 9months in our common plants in Slovenia, as we expect this duration for the set-up process as a minimun. As your technical experiences about the new technology is irreplaceable for us, we are happy to be supported in the start-up phase, which is in the best interest for both of us.With respect to theAdditional compensation of Slovenian workersSVN acknowledges Hurm's extraordinary reputation in the market, as well being known for your good working conditions. This is in line with the good work environment in our plants, which is appreciated by our employees and gets reflected in the wages that we pay them, which are far above the average in Eastern Europe. However, we can imagine that your company might dread to be involved in problems that could arise from our current payment, due to future press reports from western countries' media. Therefore, an10%optimization of wages will prevent any potential problems in the future, and according to this be benefitial for both parties.Following this, thePayment of common workersshould be under the responsibility of Hurm AG, again to ensure that no future problems about working conditions arise.Kindly regards,Sasa Novak</t>
  </si>
  <si>
    <t xml:space="preserve">Dear Mr. Novak,It is great to hear from you. I am very excited about our negotiation and hope that it will be fruitful and beneficial for both companies.We are very lucky to have you as our partners and will do our best to maintain and reinforce good relationships between Hurm AG and SVN Tech.Concerning your first point - the duration of our engineers in Slovenia, we are ready to take your conditions and let the engineers stay in Slovenia for additional 9 months, but instead we would like to ask you to increase the additional compensation of Slovenian workers of 15 %, as the workers will be more qualified and experienced due to the training program from our engineers that will stay there for 9 months. So your workers deserve higher wages, that will have a positive impact on your company, as your workers will be delighted by those conditions and therefore the risk that they will switch to your competitors is low. It is, without any doubt, is also very beneficial for us.And the last point is the payment of common workers. Unfortunately, it is not possible for us to cover the whole payments only by our side. Therefore, we would like to offer you to split it half-half, and therefore the workers and staff especially hired for the joint venture would be paid in equal terms by our and your company. We consider it to be fair, as the staff and workers will work not only for us, but it will benefit your side too, therefore the joint venture is established for.I would like also to thank you for your first email and hope that we will find a compromise on all the issues, which due the negotiation possibly will arise.Sincerely,Finn Mendel</t>
  </si>
  <si>
    <t xml:space="preserve">Dear Mr. Mendel,I hope you are well. It is great to hear from you and indeed- I am also optimistic that we will find the best solution for both of our companies, as we had a good start.First of all, we appreciate your concession about theEngineers in Slovenia. For SVN it is important to know that Hurm puts effort in the joint venture to produce your superior engine in the desired quality, which we can assure with this measure.We can see your point about thePayment of common workers, which is the reason why we agree to a payment of half-half.TheAdditional compensation of Slovenian workersis a key topic for SVN. Of course, we are not interested in loosing just one of our employees to a competitor as well.Similar to Hurm, SVN drives a quality-strategy. This is only possible because of the outstanding skills of our employees which gets reflected in being the market leader for motorcylces in eastern Europe for years. Obviously, we don't want to jeopardize our position in the market, which is one of the reasons why we pay them today more than the average salary in Eastern Europe. The qualification of our workers is on a high level already and will be increased by the influence of your enigneers, without out a doubt. We cosidered your concerns and came to the result that their future development will be covered by a10%increase of wages which is on the one side a huge adaption for a Slovenian company. On the other side this will prevent any fluctuations as we already pay our employees far more than all of our competitors, and will expand this advantage in the future. Additionally, this higher conditions are an appreciation for our long-employed workers and will be, as you mentioned before, benefitial for their motivation for working in this joint venture.I look forward to hear from you and to proceed with the constructive discussions we had already.Kindly regards,Sasa Novak</t>
  </si>
  <si>
    <t xml:space="preserve">Dear Mr. Novak,It is nice to hear from you again and I am glad we have reached already agreements regarding a few points.However, sadly to hear that you are not welcoming -15% increase of wages as it would increase also your reputation in Slovenia even more. In addition, it would bring your company to the next level professionally and globally. It would drive the potential foreign partners/investors to perceive your company being equipped with really professional and highly qualified workers, as most of the time we perceive companies, which underpay their employees, to be cheap and therefore possessing bad quality products or services. We would be grateful if you would rethink that point one more time. Please, let me know your final decision.Our further two points which are left open are: Hurm directors in boardand Court of jurisdiction. To maintain and sustain the holistic development of the project, we would like to have -4 seats in board of directors. Our main point to back up this point is that Hurm AG is leading the whole process of the project including research, implementation, making strategic and operational decisions while SVN Tech will perform the manufacturing work without any additional efforts and no thinking which strategies to apply and what materials to use. Moreover, as we mentioned before, your workers will be trained by our engineers to perform the work properly without any additional cost. Every issue connected with the project is on us. We are taking responsibility to solve all the problems arised along the project.And the last point is Court of jurisdiction. We truly believe that SVN Tech is a reliable and consistent partner, but we still require some sort of legal security. We would propose to rely on -Swiss court as they are specialised on cross-national cooperation and relies on international standards. Another alternative for us would be -a team of arbitrators who are also highly-qualified experts regarding international joint ventures and the rights of both parties in them.I hope to hear you opinion regarding points I mentioned above soon.Sincerely,Finn Mendel</t>
  </si>
  <si>
    <t xml:space="preserve">Dear Mr. Mendel,I hope you are well. It is great to hear from you again while looking at the progress that we made so far. Surely, we will find a well-suited solution for the remaining topics for both companies.Currently we reached agreements on:-Engineers in SloveniaAdditional 9-Payment of common workershalf-halfAs mentioned in my last message, SVN pays its workers a high wage already, far above the average salary in eastern Europe. Therefore, anAdditional compensation of Slovenian workersabout10%reflects as well their capacities at the moment as their expected development during our joint venture. Our offered product quality gets reflected by the leading position in our target markets, and will be ensured by this pay-rise as we see it as an high investment in our quality. Additionally, we are very happy that a high-quality company such as Hurm considers today to set-up a joint venture with SVN, based on our current abilities and good quality.Concerning theHurm directors in boardwe acknowledge your interest to have the majority in decision power over your technology. However, we propose that Hurm gets-3 seats in the board and SVN occupies the remaining two. This solution will not harm your decision power, as we agreed in our first meeting round on simple majority power which will decide on all issues. Additionally, you could benefit from an easy communication with the local authorities. It is much easier for aSlovenian firm to work with local authorities and local partners than for a foreign firm who may suffer from its alien status. As these local authorities exert considerable influence on our cooperation, it would be advantageous for Hurm AG to commit the exercise of communicating with them to us.Having these points and potential outcome in mind, we would be able to discuss the question about theCourt of jurisdiction. SVN needs - as Hurm - some sort of planning security about this joint venture. Since the joint venture will be established in Slovenia, it is a logical consequence that it would fall under Slovenian law. However, if we could find a solution about the two topics above, we could think about to independent arbitrators as an alternative to our preferred solution.I look forward to hear from you.Kindly regards,Sasa Novak</t>
  </si>
  <si>
    <t xml:space="preserve">Dear Mr. Novak,Thank you for answering so quickly. We truly believe we will find a solution that will benefit both companies encouraging our partnership in the future.Regarding Additional compensation of Slovenian workers , we understood your point, but we want to emphasize once again that we are talking about your company not in terms of Slovenian competitors, but in terms of globally acknowledged companies that pay even more higher wages in order to be competitive and to attract by this way highly qualified and experienced workers, but even more important foreign investors and partners. The managers of those companies admit that human resources are one of the main competitive advantage they have and their employees are those, who constantly improve the quality of products and keep up with the highest and newest standards and thus the revenue of the company in the long-run. Moreover, we also want to mention, that the perfect rate for us would be even 20%, (that is in our opinion is not so high, we are not asking about 50%) but since we are partners and we also understand your side on that point, we are ready to compromise on -15%.Unfortunately, that is not only point we do not agree with you. As you mentioned, since we will be dealing with a foreign market, that is a good point to have a representative from Slovenian firm. However, based on it Hurm AG came to a conclusion that it is not necessary to have 2 persons in board of directors, but -1 person would be enough to resolve issues associated with local authorities and partners. Apart from that, having majority in board of directors would also mean to us a security over technology we might bring and share with your company. For Hurm AG it is essentially important to be a pioneer in the field of engines without any CO2 emissions, and not having a majority in board of directors would also mean not having control enough over our technological know how. Loosing that for us would mean loosing a competitive advantage over all those products available now on the European market. We can not allow that happen.Regarding our last issue on the agenda Court of jurisdiction, even though the joint venture will be established in Slovenia, it would be a fair solution, if Swiss court is not acceptable for your company, to rely on the -independent arbitrators, who are specialised on international joint ventures and will handle the problems (in case those arise, but hopefully not) unbiased.We are looking forward to hearing from you and expect to deal with all the issues left open to be soon managed!Best regards,Finn Mendel</t>
  </si>
  <si>
    <t xml:space="preserve">Dear Mr. Mendel,thank you again for your response and your thoughts about the remaining issues. Since we understood them and considered your offer, we hope that SVN is now able to provide Hurm a counteroffer which could be accpetable for you.SVN understands that the topics of Hurm directors in boardandAdditional compensation of Slovenian workersare mandatory for both.-Independent arbitrators as theCourt of jurisdictionwould be fine for both of our companies.Therefore, please consider our proposal below as we think this is a compromise as well for Hurm as for SVN:We think that Hurm would agree on the statement that a joint venture is always a risk for both partners. Following this, it is benefitial for both if a compromising agreement can be established which acknowledges the interests of the partners in a satisfying fashion.We think that it is mandatory for Hurm to keep the control over the joint venture to maintain the power over your technology. SVN understands and respects this desire, which is the reason why we propose that theHurm directors in boardcould have the majority in board with-4 directors.SVN however, would take the main financial burden of the joint venture, because we put-in not only our manufacturing sites (which requires investments in the infrastructure for the engine production), but as well many of our employed workers (which would receive an additional compensation and not being available for our regular production) as we would hire commonly workers with Hurm that need to be paid. The GreenSpiritengine is truely an innovative product that has the potential to change an industry. However, every innovation takes some time to develop in the market and even more important to be accepted by the customers (i.e. just take a look at the development of electrical cars). Therefore, we have to balance the potential and risk that we can consider at the moment. As we offer you to maintain the absolut board control over the joint venture, SVN would like to see its cost structure on a solid and not over-stretched base and propose you, following this, to accept our terms of a-10% increase of compensation of Slovenian workers. In addition, we offer that after one year of production we could re-negotiate this rate in case the joint venture develops as calculated.We are looking forward to hear your decision about this offer and hope that we can find a satisfying compromise for both companies. In case you would like to accept the offer, please fill-in the values in the agenda on the right-hand side so that SVN can accept it either.Kindly regards,Sasa Novak</t>
  </si>
  <si>
    <t xml:space="preserve">Dear Mr. Novak,Thank you for your compromise regarding the Hurm directors in board as this question is of a great importance for us.There is our last offering, as the time is almost up. We hope you will take your time to answer till 4 pm and we will have our negotiation settled.Concerning the Additional compensation of Slovenian workers, as we can see that is an essential point also for Slovenia and we find your arguments totally reasonable. Therefore, we would be interested in your opinion of trading off in that case Additional compensation of Slovenian workersfor Court of jurisdiction. Our counteroffer would be to get the Court of jurisdictionin Switzerland and you will have important for your side 10% the additional compensation for Slovenian workers. Since it is impossible for you to raise this rate, we would prefer to protect us from any kind of scandal caused by not paid enough workers. The reputation in the public is a priority for Hurm AG and we do not want to have it ruined. We have become one of the biggest employers of the regions where the main plants were located. And since the extremely important development of our company - the green engine will be introduced to the car market the very first time, we want to secure us from any negative consequences occurred by the possible scandal on the issue of labour employed. So, in case something similar happens, we want to be sure that the rights of your company as well as ours will be seen properly. Our last point would be that, Swiss court is actually acknowledged in the whole world as fair and unbiased.We think also that over the risks you may perceive by forming a joint venture with us, your advantages are still outweigh the risks significantly. You could,of course, joint the another firm that produces hybrid engines, but in that case your revenue in the long-run would still be lower in comparison to the revenues you will gain by producing the engine without emissions, we invented. Actually, our innovational product is a great chance for your company to get a significant competitve advantage over competitors on the whole European market. And that is possible with us.We are looking forward to hearing from you and expect a fruitful cooperation with SVN Tech.Best regards,Finn Mendel</t>
  </si>
  <si>
    <t xml:space="preserve">Dear Mr. Mendel,I am glad to announce that the negotiation between Hurm AG and SVN came to a successful end, since we agreed your counteroffer.It is important to know that you are interested in a good partnership with SVN and, as you mentioned before, we think that this joint venture will be a fruitful cooperation.In the name of SVN, I would like to thank you for your genuine and deal-oriented attitude, which was at least one of the reasons why we accept this deal.We are looking forward to start our cooperation with Hurm as a strong partner.Kindly regards,Sasa Novak</t>
  </si>
  <si>
    <t xml:space="preserve">Hello,First of all, I look forward to take part in this negoiciation with you and I really think that being honest with each other during the following days concerning the matter at hand would benefit us all greatly. That is why you can expect me to act in consequence. This said and if you agree, we can proceed right away.The first issue that I would like to go over is the number of directors in the board. During the first negociation, M. O'Brien and M. Kos agreed that there would be five of them. I hence think that it would benefit us all if two of those five members come from Hurn AG. This way, Hurm AG can have an insight on all the issues that we encounter in production and can participate in the decision making of the firm while we take care of the communication with our partners and local authorities that are most of the time hostile to foreign firms. What do you think about it?Also, SVN Tech aknowledges the fact that the engineers from your firm hold an unrivaled knowledge regarding the field of engines, that is why our former negociators agreed to have some of them come to Slovenia to set up the production process. This way, the making will take a lesser amount of time, that we expect will be around 9 months, and will cost less than if we decided to hire a local company for it.This is our personal insight on some of the issues at hand, I would be pleased to know what you think about it.Looking forward to your reply,Yours sincerlySasa Novak</t>
  </si>
  <si>
    <t xml:space="preserve">Dear Sasa,Thanks for your kind welcome message and the first offer. Our response is detailed below:The first issue - Because the production is in Slovenia, it is important for us to have enough people on board that can have a good insight of the situations. Therefore, we would prefer to have 3 members on board. This way, our company can have an insight on the issues in production and can participate in the decision making of the firm.Second issue -Without any doubt we have to send some key engineers as it is also in our interest to push the development of the Green Spirit engine. To be honest, we can onlykeep our engineers working for additional 6 months in foreign plants to get the whole thing started and train the local staff. Longer than that is not preferred because they are the key engineers and they need to get back to the company as they are important here as well.If you want to discuss other issues, please feel free to write about it.Looking forward to your response.Best regards,Finn Mendel</t>
  </si>
  <si>
    <t xml:space="preserve">Hello M. Mendel,I kindly thank you for you quick response,I read your point of view concerning the first two issues and here is what the company overall thinks. We are a little bit concerned about the employees feeling oppressed if the board is majoritarely constituted of Hurm directors. Indeed, the persons that would take the seats in the board are used to interacting not only with Solvenian employees but also with Slovenian authorities and partners. This means that if supposedly we agreed on having three board members from Hurm, this would mean that only two members of the board (the ones from SVN) will be in charge of dealing with all human resources and contracts with partners and the government, which we fear will be far from enough. Please, consider our side of the situation! We can assure you that the people that would take charge are highly qualified members of our company and have long experience of West European mindthinking, they would surely follow the path imagined by your company.Now concerning your engineers, I fully understand that they are also highly needed in Switzerland. Unfertunately, our experts assure that 6 months is a too short notice. It is considered to be the worst case possible because they would leave the project unfinished and we will have to hire another external company to finish the work. And I am certain that this scenario will lead to a great loss of time and money. If you consider that a 3 months additional stay for your engineers is too much, we can understand but unfortunately, this would mean that we will have to hire a local company to set up the production process in its whole. We will reduce the cost, but the company will most unlikely have your expertise, which means that setting up the production line may take more than 9 months.Thank you for transmitting your wishes concerning the other issues, can I have your insights regarding the additional compensation and the court of jurisdiction?I look forward to hearing from you,Best regards,Sasa Novak</t>
  </si>
  <si>
    <t xml:space="preserve">Dear Mr. Novak,Our response is detailed below:The first issue - our side of the situation regarding this issue has been described and is up for consideration as well.Second issue - our engineers are staying in Slovenia until the project is set. We are negotation here about 'additional' time they would stay in Slovenia and 6 months is usual.Third issue - payment of common workers should be half-half.Workers and staff commonly hired should be commonly paid in equal terms.Fourth issue - additional compesation of Slovenian workers is important to us because this project is top secret/very confidential (due to our innovative product) and if the workers are paid well, they are not going to leave the company or tell someone about it. If you accept that we compensate Slovenian workers with20% then we could offer you our engineers for 9 additional months.Fifth issue - court of jurisdiction should be in Switzerland because there is evidence that foreign companies face problems in Slovenia. You wrote that you need more people on board because of Slovenian authorities(no wonder why), we could offer you 3 from your company on board if you accept Swiss court.Thanks in advance.Looking forward to your response.Best regards,Finn Mendel</t>
  </si>
  <si>
    <t xml:space="preserve">Hello,Thank you very much for your detailled response, and for taking into account my requests.Concerning the compensation of the workers, the approach is very ingenious. It is strue that if satisfied, the workers won't think for a second to quit their jobs. Although, you should know that we do a survey every year to hear about the satisfaction of our employees and it happens that they appreciate very good working conditions. Also, their salaries are way above average in Eastern Europen, which comes from a strategy of ours to keep the best workers within the walls of our company. We think that, for these reasons, an additional compensation is a very good idea but we can't afford more that 10%, otherwise we would have trouble keeping all of our employees.Also, if you are willing to keep your engineering for an additional period of 9 months, not for the setting of the project indeed, but to take care of eventual problems, we would be willing to allow you three seets in the board instead of two.For common workers, please take into account that we are willing to take the majority of the burden of the human resources invested in this project, you taking care of the costs of common workers would show us how much you see this future project as a joint venture and not just a company producing your revolutionary engine. Although, we would be willing to accept Switzerland as the court of jurisdiction if you could give us this part of the bargain. Remember that either way, the best part about investing in Eastern Europe is the low cost of salaries.Thrilled to hear from you again.Best regards,Sasa Novak</t>
  </si>
  <si>
    <t xml:space="preserve">Dear Mr. Novak,Our response is detailed below:The first &amp; second issue - 3 directors from Hurm AG on board and our engineers can stay additional 9 months in Slovenia. This combination is ok. However, look at the fifth issue for the alternative offer combination.Third &amp; fourth issue - payment of common workers should be half-half. Workers and staff commonly hired should be commonly paid in equal terms. However, if you are willing to accept that we compensate Slovenian workers with not less then 20%, then we could cover the costs of the common workers.Fifth issue - we can offer you 3 directors from your company on board and our engineers for 12 additional months, if you are willing to accept the Swiss court of jurisdiction.Let me know what are your thoughts about this offer combination.Thanks in advance.Best regards,Finn Mendel</t>
  </si>
  <si>
    <t xml:space="preserve">Hello,I think that we can work on 3 directors from Hurm AG and 9 months of additional time for your engineers in Slovenia. I personally think that 12 months would be unnecessary.However, regarding the fifth issue, we can't possibly understand why you wouldn't want the project to be conducted under Slovenian law when the set up of the joint venture occurs in Slovenia with a Slovenian partner. We are accustomed with Slovenian laws and we can assure you that we know how to deal with them. But we feel that this subject is important to you. If you are too afraid to deal with Slovenian laws, we can work on the implementation of a team of arbitrators but as this solution leads to additional costs, we wouldn't be able to go higher than 15% regarding the additional compensation.Thank you in advance for your response,Yours sincerely,Sasa Novak</t>
  </si>
  <si>
    <t xml:space="preserve">Dear Mr. Novak,We can't accept the Slovenian court because they are hostile to foreign firms and the independent arbitrators are unreliable for such projects.Third &amp; fourth issue (remained same as in the last response) - payment of common workers should be half-half. Workers and staff commonly hired should be commonly paid in equal terms. However, if you are willing to accept that we compensate Slovenian workers with not less then 20%, then we could cover the costs of the common workers.Best regards,Finn Mendel</t>
  </si>
  <si>
    <t xml:space="preserve">Hello,The matter of court jurisdiction is really vital to us, we would be walking blindfolded if we were to adopt Swiss laws. The only way my superiors would accept it is if we could agree on a 15% additional compensation because as I understood, 10% is unlikely to happen plus a full payment of common workers done by Hurm AG. What do you think about this proposition dear M. Mendel?Best regards,Sasa Novak</t>
  </si>
  <si>
    <t xml:space="preserve">Dear Mr. Novak,Thank you for the counteroffer, it is better but still not there. Our executives still don't want to take a risk of not additionally compensating your workers with less than 20%. However, they would be willing totrade all other elements off for the court in Switzerland and 20% of additional compensation.Please consider this offer combination and feel free to offer other combinations if you have other ideas. Thanks in advance.Best regards,Finn Mendel</t>
  </si>
  <si>
    <t xml:space="preserve">Hello,As I can see, your true concern is about the additional compensation and the court of jurisdiction! Here is the only combination that could be possible as alternating would make the board unstable and would badly impact the project. Also as I said before, 6 months is not enough while 12 are taking it over the top. Here is the combination that I can offer if I have to let go of the court of jurisdiction and additional compensation! If this combination doesn't suit you, the only other one possible would be having 3 Hurm directors in board, 15% compenssation, and the same results for other issues.Waiting for your response,Best regards,Sasa Novak</t>
  </si>
  <si>
    <t xml:space="preserve">Dear Mr. Novak,Thank you for the counteroffer. We are delighted to announce to you that we decided to accept your last offer. We are looking forward to our joint project.Thank you for your time and considerations.Best regards,Finn Mendel</t>
  </si>
  <si>
    <t xml:space="preserve">Hi Mr Mendel,I am happy to start negotiating with you!As you will probably know, we are very interested in cooperate with you in that project. Talking about the negotiation terms, i think that Hurm AG should have 2 directors in the board, because it is easy to Slovenian firm to work with local authorities and establish better contracts. Also, as the project is expected to last 9 months, it would be better if Hurm AG engineers stay for another 9 months, to finish to establish the production system.Moreover, we think that is logical that the common workers will be paid half-half. Our employees really apreciate our work conditions, and also Hurm AG has a really good reputation in european market, so an additional compensation of 10% i think it would be perfect.Finally, due to the reason that the project is going to be developed in our slovenian plants, i think it is reasonable to be conducted under slovenian law, to prevent any problem and risk.I look forward to hearing from you!Best regards,Sasa Novak</t>
  </si>
  <si>
    <t xml:space="preserve">Hi Mrs Novak,I am also happy to start negotiating with you!Talking about the negotiation terms, i think that Hurm AG should have 4 directors in the board to have a better division of responsibilities. The additional 9 are fine for us. The payment should be done by SVN Tech. The additional compensation should comprise 20% in our opinion to create further incentives. As the legal structure in Slovenia is not comparable to Western European standards, we would prefer an indipendent arbitrator.I also look forward to hearing from you!Best regards,Mendel</t>
  </si>
  <si>
    <t xml:space="preserve">Hi Mr Mendel!I am happy to recieve notices from you!From my point of view, as there are only 5 directors in the board, it would be more compensate if there are 3 Hurm AG directors, and 2 of us. Because of that, i think that, as you said, Independent arbitrators in the Court of jurisdiction would beneffit both of us.Talking about the employees, i think that due to the reason that the workers are going to work here (and most of the members of the project are form SVN Tech), we should pay half part of the common workers each one of us.Finally, an additional compensation for Slovenian workers of 10% would be enough to mantain Hurm AG european's image, and the workers will be satisfied with the working conditions.I hope this offers fits you more.Best Regards,Sasa Novak</t>
  </si>
  <si>
    <t xml:space="preserve">Hi Mrs Novak!I am also happy to receive notice from you!I accept your offer.Best Regards,Mendel</t>
  </si>
  <si>
    <t xml:space="preserve">DearFinn Mendel,First of all we should discuss about the board of directors, which as you will understand, it is in our best interest to have 2 Hurm directors onboard, but we are all ears if you would like to propose a different arrangement as a tradeoff in other topics.It is in both parts best interest to have the Hurm engineers involved to stay at our common plants for 9 months.Regarding the payment of workers, It would be logical that Hurm covered the expenses, as SVN Tech is alreadly handling the major part of the workload in our factories.We recognize Hurm AG is a very well-known company and enjoys a very good reputation, our employees would really value an additional compensation of just 10% and that would most likely avoid any future scandals. Furthermore, as a swiss company you are, you would barely notice thiss additional expense on Sloveniaan salaries, it would be a win-win situation.Last but not least is the agreement on the court of jurisdiction. We are positive that it makes sense that the project will be conducted under Slovenian law as it is in your interest to set up a joint venture in Slovenia with a Slovenian partner.We could considertheimplementation of a team of arbitrators, but that would cause greater costs to both parts.Now you have an overview of our position, obviousily it is to be expected to have different points of view in some aspects and we are open to discuss about it and reach an agreement that is best for both parties.Yours Sincerely,Sasa Novak.</t>
  </si>
  <si>
    <t xml:space="preserve">Dear Sasa,thank you for the first offer.Without using any high-brow language, which does not suit me, I have the following offer for you:Due to the fact, that the board of directors is not of major importance for your side, I suggest 4 People of Hurm in the board. Furthermore, we agree on the additional 9 months, as long as we get the 4 Directors.The next point is the payment. We will cover the expenses only, if you agree to an additional compensation of 20%. We do not want to lose our good reputation. In addition, I comprehend your arguments to have the jurisdiction in Slovenia, but, due to the fact that Switzerland is known as a neutral and stable country we consider to have the court of jurisdiction in Switzerland.We are open to discuss the points and we hope to reach an agreement best for us both parties, too.Yours sincerly,Finn</t>
  </si>
  <si>
    <t xml:space="preserve">Dear Mr. Mendel,Off to a good start. We understand that is in your best interest to have a gobernance over the project and we can agree on having 4 Hurm directors in board having the 9 additional months, nevertheless having accepted on this aspect we expect a cooperationg behaviour in further topics.On the other hand, it would not be beneficial for us to have a 20% additional compensation and it is of utmost important to keep it at 10%, which I believe will not make a an impact on future issues. As a tradeoff for the payment of commont workers (we understand because of past events that you do not trust Slovenian Jurisdiction, even though we do not share the feeling, and are positive things would go flawlessly), we could have a team of independent arbitrators having lawyers that are experienced in handling high-profile arbitration cases, that would make sure there are no issues regarding law, would that make sense to you?.Thank you for your understanding.Yours Sincerely,Sasa Novak.</t>
  </si>
  <si>
    <t xml:space="preserve">Dear Sasa,thank you for your cooperation. Of course I am willing to cooperate in a manner that is beneficial for both of us and our companys. It would be nonesenss if we have something bad in mind. We are going to work together, so we have to reach the best result possible, which maximize the performance of our future work.As I understand we have an subject of debate in the court of jurisdiction and the additional compensation. It is very important for us not to lose reputation. In addition, the court of jurisdiction is important for us because we cannot overlook the manufacturing process and so on the whole time.Our new offer is: 20% additional compensation of Slovenian woorkers and we will take care of the payment of the common workers.Well-paid employees are less induced to be bribed or to leave the firm. So, we can decrease the risk of lossing our knowledge. Furthermore the court of jurisdiction will be in Switzerland and we will provide you our engineers for addtional 12 months in Slovenia. There is evidence that foreign companies face really big problems to demand their rights. But, as a symbol of trust we give you our most important ressource - our engineers.Thank you.Yours sincerly,Finn</t>
  </si>
  <si>
    <t xml:space="preserve">Dear Finn,I am afraid the fact that the engineers stay here for longer will only mean adding more costs to both parts, as the set-up process will take definitely up to 9 months, and that would not be convenient for either part.With that said we should settle the time for additional 9 months, would you agree at this point?Having seen the court of jurisdiction being in Switzerland is of high priority to your side of the deal, being that the worst case scenario for our part, the only tradeoff we can offer is to reduce the compensation to 10%, which would be more than enough to deter any employees to leave due to finantial or reasons.Yours sincerly,Sasa</t>
  </si>
  <si>
    <t xml:space="preserve">Dear Sara,in genaral I agree on the 9 months, but due to the fact to save cost for both of us, I propose you 6 months. I hope it is beneficial for both sides.Not only the court, but also the additional compensation is very important for us. Therefore, I suggest you the offer to split the payment between our companys and for that we agree on 15% additional compensation.An offer lower as currently propesed, means that we have an utility far under 50%. Our intention is to reach an fair arrangement for both sides.I hope we get the deal done.Yours sincerly,Finn</t>
  </si>
  <si>
    <t xml:space="preserve">Dear Finn,6 months would not be enough to complete the process so would not be beneficial.Last counteroffer meant for us an utility under 30%.If the high additional compensation is of such value to you, we could relax on that aspect up to 20% being an indispensable condition to have Independent arbitrators, and (still majority to your side) 3 directors onboard, that would have no influence on corporate decisions.For a lowered 15% compensation you could keep the 4 directors on board if that would be better to you.Thanks for understanding,Sasa.</t>
  </si>
  <si>
    <t xml:space="preserve">Dear Sasa,I am very willing to find an agreement, but the provided offers are always worse and you do not accomodate me either with the compensation nor with the engineers in Slovenia. I offered you already 15% and for that we could have split up the payment. Furthermore, it seems you take it for granted that we pay the common workers. Furthermore it seems that you do not want to move from the 9 months either upwards nor downwards. But, to remember you, it is a joint venture. We want to work togehter with you. Maybe your reputation as a team player procedes you. We are not sure anymore, if you see it as joint venture or a solo trip.We are willing to have only three directors in the board. Still, you get the 9 months, which means for us high additional cost and a loss of knowledge and technology. In addition, we will carry the payment of the common workers, which is also connected with very high cost. In return, we claim to get the 20%. Everything under 20% is very dangerous, due to a possible loss of the technology and the first mover advantage. And, because of the problem of high legal uncertainty in Slovenia I propose again the Court of jurisdiction in Switzerland.If you are still interested to work together take it or else reject it.Thank you very much indeed.Yours sincerly,Finn</t>
  </si>
  <si>
    <t xml:space="preserve">Dear Finn,I guess I have little margin to negotiate at this point. I will take the offer despite I believe we could have reached a better joint utility after all.We have reached an agreement so that is the positive part, I hope it is a decent deal for both sides.Yours sincerly,Sasa.</t>
  </si>
  <si>
    <t xml:space="preserve">Dear Mr Mendel,I am Sasa Novak from SVN Tech company in Ljubljana. I am writing you to discuss about some important points of our collaboration about "Green Spirit" project. We are delighted to work with you about this promising project that could bring us a lot for both sides.To start our exchanges, I invite you to consult my opening offer. Please tell me what you think.Best regards,Sasa Novak</t>
  </si>
  <si>
    <t xml:space="preserve">Dear Ms. Novak,thank you very much for contacting me, I am glad to hear from you.I think that your first offer is a very good starting point for negotiations. Regarding the number of the board of directors from our side, we are happy with your proposal of four members from Hurm AG and would thankfully agree on that. Also concerning the additional compensation of Slovenian workers, we agree on your proposal, that you pay your workers an additional 20 % on their basic payment. Thereby we can both increase our reputation and you induce your workers to not leave the firm. Since the court of jurisdiction is a very important issue to us, we propose you to rely on the Swiss court. In fact, our product is of Swiss origin and although we do not plan to play any tricks or tactical maneuvers with you, we want to ensure a legal safety instance for our product. Regarding the payment of common workers, we propose to halve the aggregate amount. In sum, we pay our staff then, you pay yours and any additional staff or workers needed are paid by equal terms to ensure an equal distribution among us, keep efficiency high and reduce administrative effort. The last issue refers to the amount of time our engineers spend in Slovenia. Your proposal of having them stay in Slovenia for an additional 12 months is unfortunately not manageable for us. We need them back as soon as possible in our headquarter to work intensively on further research and development. Of course, it is in our interest to push the development of the new engine, but we rely on your know-how and experience so that we can bring our key engineers back as soon as the development has finished. I am looking very much forward to your response.Kind regards,Mr. Mendel</t>
  </si>
  <si>
    <t xml:space="preserve">Mr Mendel,Thank you for your reply. I have examined your counteroffer carrefuly and I have some suggestions to do.Concerning the number of directors in board, I assume that is the project of your company so we can stay at this number. Also for the payment of common workers, I can accept to split costs in half-half payment but I would like to emphasise that we have already all the human resources burdens to support.Regarding court of jurisdiction, as you wish to set up a joint-venture in Slovenia with a slovenian partner, it is obvious that the project will be conducted under Slovenian laws. But I have the feeling that you are unwilling with that that's why I suggest the implementation of independent arbitrators. The last issue refers to the amount of time of your engineers in Slovenia, as all new technology development, we are afraid that several problems can arise once the project will be launched. You have developed it and only your engineers can solve any problems about this new engine so we do not want to take the risk. That's why I expect that you keep your engineers in our common plant in Slovenia for additionnal 9 months.I am looking forward to hear you.Best regards,Ms Novak</t>
  </si>
  <si>
    <t xml:space="preserve">Dear Ms. Novak,thanks a lot for your fast response and the clarification of my question.If I get it correctly there are now three issues to be still negotiated on, where we could not find an acceptable solution for both of our parties yet. Also, I have carefully read through your proposal and I would like to make you a second offer.Let me start with the stay of our engineers in Slovenia. In this case, we are willing to let our key engineers stay in Slovenia for the desired additional nine months. With this measure we hope to satisfy your wish of getting the production side started properly and to train your local staff in the best possible way. In addition, we are willing to provide your staff with workshops on practical and theoretical knowledge that help them to educate new apprentices in the future. This knowledge transfer will help you to educate your future staff independently on the basis of high qualitative education level.Now let me focus on the two major and most relevant issues to us, as pointed out already a couple of times. Concerning the additional compensation of Slovenian workers, we would like to beg you on sticking on the negotiation terms of your first offer, namely the additional 20 % payment. The good reputation of Hurm AG in public is essential to us and we do not want to ruin it under any circumstances. If you pay our workers the additional 20 % you will receive highly motivated staff that is less prone to leave the firm and work for your competitors. This additional payment from your side should work as a kind of leverage against corruption and it will help you to gain a very good reputation as a Slovenian employer.Regarding the court of jurisdiction issue, I carefully thought about the consequences of implementing independent arbitrators. This option means additional costs for both of us which we would like to keep as low as possible. In this context, I would again like to point out that this decided court of jurisdiction is just a preventive measure and a legal safety instance that intervenes in the worst case. Our ambition is to avoid any confrontation with you or a lawsuit. Since we already started our discussions so successfully, we are looking very much forward to keep on going like this. This is why I ask you to agree on our offer to rely on the Swiss jurisdiction.I hope that this offer pleases you and I am very much looking forward to your response.Best regards,Mr. Mendel</t>
  </si>
  <si>
    <t xml:space="preserve">Dear Mr Mendel,Thank you for your second offer which is really interessant.I have read it carefully and taken into account your wishes. I would like to discuss with you about the three last issues.First, I would like to say thank you to accept my wish to let stay your engineers 9 months longer in Slovenia. Besides, your offer of education by workshops for our staff is quite a good idea and generous from you. I can let you know that we can offer our help to your engineers for their stay in Slovenia regarding accomodations and so on.The, the fact that our country is very recent can make you reluctant about our legal systems (and I can understand this point), also you and me do not want to put money in foreigner arbitrators concerning the court of jurisdiction issue. Iagree on your offer to rely on the Swiss jurisdiction for this project.For the last issue about additional compensation of Slovenian workers, I have the regret to insist that I would like to stay on my second offer. Slovenia is the best country of Balkan and Eastern Europe for working conditions of his employees and particularly for wages which are far above the average. Our reputation as a good employer is already settle down and well established, almost all of our employees have been working with us since the beginning of SVN Tech.Your engineers will be able to confirm the working conditions of our workers, they want to work on new projects and increase their knowledge.I think we are waiting for confidence from both part in this project, so I ask you to agree on this point about compensation of Slovenian workers.I am looking forward very much to hear you soon.Kind regards,Ms Novak</t>
  </si>
  <si>
    <t xml:space="preserve">Dear Ms. Novak,thank you for your interesting third offer. It seems as if we are getting closer to a mutual agreement, which I welcome.As stated already a couple of times, the 20 % of additional payment from your side to your workers is extremely important to us. In order to make this possible, I have two suggestions for you to make this possible.In return that you pay your workers the desired additional 20 % we are either willing to give you one additional seat in the board of directors, or we pay the common workers fully form our ressources, instead of half-half.To avoid any confusion with the agenda overview on the right side, since there is no alternating offer possible to visualize, I will summarize both possible options below. Exemplified, option 1 is illustrated on the right side in the agenda.Option 1:- Hurm directors in board: 3- Engineers in Slovenia: Addtional 9 months- Payment of common workers: half-half- Additional compensation of Slovenian workers: 20%- Court of jurisdiction: SwitzerlandOption 2:-Hurm directors in board: 4- Engineers in Slovenia: Addtional 9 months- Payment of common workers: Hurm AG- Additional compensation of Slovenian workers: 20%- Court of jurisdiction: SwitzerlandI am looking very much forward to your response and hope, that we can agree on a final solution now.Best regards,Mr. Mendel</t>
  </si>
  <si>
    <t xml:space="preserve">Mr Mendel,Thanks for your reply and for the two simulations.I understand that compensation of Slovenian workers is really important for Hurm AG and I am willing to accept an additionnal compensation of 20% for them only if you fully take on the payment of common workers. So that corresponds to Option n&amp;deg;2 as you can see in the agenda overview on the right side.Please let me know if you can confirm this final solution.Best regards,Ms Novak</t>
  </si>
  <si>
    <t xml:space="preserve">Dear Ms. Novak,thank you very much for your last response.I am glad we achieved a mutual agreement that is in favor for both parties. Hereby you receive the acceptance of your last offer, that corresponds to my previous message regarding option 2.We will draw up a contract as soon as possible and send it to you for submitting your signature under the given terms.In name of the entire Hurm AG, we are very happy having established a joint venture with you. We are looking forward to a successful and profitable partnership in the coming future.Best regards from Switzerland,Mr. Mendel</t>
  </si>
  <si>
    <t xml:space="preserve">Dear Mr. Mendel,My name is Sasa Novak and I am working for SVN Tech in Slovenia. I guess our all view is that a joint venture between SVN Tech and the Hurm AG would be very beneficial for both of us is that right? So we are very interessted in this partnership, same like you but if this should work out we really need to talk about some issues that are present at the moment. So first I would like to talk about the Hurm directors in board and the time which the Hurm egineers are staying here in Slovenia and i would like to make you an offer for these points. Please tell me what you are thinking about that and just send me an email as soon as possible. Thank you in advance!Sincerly,Sasa NovakSVN Tech</t>
  </si>
  <si>
    <t xml:space="preserve">Dear Sasa Novak,Thank you for your e-mail and offer.It will be indeed the best for Hurm AG and SVN Tech to form a joint venture. To start, we think that only 2 of our directors in board is not enough. A better solution would be to have 4 Hurm directors in board.As for our engineers, we want them to return home as soon as the developments finish.Kind regards,Finn MendelHurm AG</t>
  </si>
  <si>
    <t xml:space="preserve">Dear Mr. Mendel,Thank you so much for your quick answer. I am glad that this is also in your interesst. Mh, 4 is a little bit too much for us, but what if we are doing a compromise and we agree with 3 hurm directors in board? For the time the Egineers are staying in Slovenia we would really like to keep them for another 9 months, this is very important because it is normal that after the main development there are several occuring problems.Another important point for us is the payment of the common workers. Since we are trying to start a joint venure, both parts need to bring in assets so we are currently bring in the bigger part of the human ressources in this project so it would be logic that the Hurm AG pays this part to stay in balance. Please take a look at our counter offer and tell me what you think as soon as possible. Looking forward to hear from you!Thank you in advance,Kind regards,Sasa Novak</t>
  </si>
  <si>
    <t xml:space="preserve">Dear Susan Novak,I have discussed the matter of the directors and weaccept your offer. However, the additional 9 months are still toolong. We are in need of our key engineers and wecannot miss them for that long. May there be any problems after the 6 months we can send1 or 2 of our engineers to find a solution to the problem.Concerning the payment of the common workers, we already have made so many expenses that we cannot pay all the workers. Surely, we will pay the wages of our own staff, and we suggest you do the same for your workers.Let me know what you think.Kind regards,Finn MendelHurm AG</t>
  </si>
  <si>
    <t xml:space="preserve">Dear Mr. Mendel,Thank you for your Counteroffer. I am very happy that we found a solution for the directors in board so we have one point less to talk about and maybe getting closer to our all goal.So we need to talk about the time the egineers are staying in slovenia. It takes 9 months to set up the set-up process. At 6 months we have to hire another company to finish this process. But these workers have to be set-in first by the employees from Hurm AG to take over, so that means we have higher costs and more expenditure again. If the workers stay 9 months, SVN Tech will contribute a lot of the funding. This brings us back to the point of paying common workers. As a result of the fact that SVN Tech is already making the bigger contribution to costs, Hurm AG should also provide the staff, because both parties have to make their contribution to the joint venture.The payment of the common workers we would also recommend if you are paying for your own workers, as i said everybody needs to bring in assets in a joint venture and we are paying for our workers. Also wealready take the bigger part of the investments for the human ressources as i explained in the part before.About the additional compensation we can assure that our employees actually treasure very good working conditions since the salaries at SVN Tech are far above the normal standard in Eastern Europe. So in this case 10% additional compensation is totally adequate.Lastly we would like to give you an offer for the part of the court of jurisdiction. The Hurm AG wants to start a joint venture in Slovenia with a Slovenian partner, so in this case the problem is easy to solve and we would like to conduct the project under Slovenian law. We can understand that you are not 100% happy with this point but it is the most rational solution.Please discuss our offer and contact us again asap.Thank you in advance!Sincerly,Sasa NovakSVN Tech</t>
  </si>
  <si>
    <t xml:space="preserve">Dear Sasa Novak,Thank you for your fast reply.We can agree on the 9 months if you agree on the 15% additionalcompensation for your workers. We really wished 20% for your workers but as your workers already receive a salary above the standard salary we can agree on 15%.As we both need to bring in assets in this joint venture, We are glad that you agreed on also paying for the common workers.As for the court of jurisdiction, we cannot agree otherwise than on the Swiss jurisdiction. As we are a Swiss company and we came up with theGreen spirit, it is not more than logic to havea sortof legal security.Please let me know what you think of our offer.Kind regards,Finn Mendel</t>
  </si>
  <si>
    <t xml:space="preserve">Dear Mr. Mendel,Thank you for your counteroffer. We are happy that you accept the 9 months. We are going to agree to the 15% if you are going to agree to the court of jurisdiction here in Slovenia. As I said before since the project is in Slovenia with a Slovenian partner, we would like to conduct the project underSlovenian law. I can completley understand that you have trust issues in our law system but in reverse it is the same situation for us. It is much mor easier for all of us to conduct the project under Slowenian law. I think we both take compromises and bring in much assests in this project. But i'll guess both of us wants that this joint venture works out, so I'll really hope that you are accepting this offer and we can finally start with the process. Looking forward to hear from you!Kind regards,Sasa NovakSVN Tech</t>
  </si>
  <si>
    <t xml:space="preserve">Dear Sasa Novak,Thank you for your counteroffer.We are disappointed that we did not come to an agreement on the jurisdiction. Unfortunately,we cannot agree with conducting the project on Slovenian law.Kind regards,Finn Mendel</t>
  </si>
  <si>
    <t xml:space="preserve">Dear Mr. Mendel,We are pleased to inform you that this is our last Counteroffer. We did compromises with you on each part, since we are willing to get this joint venture to work out. But the current conditions are not acceptable for us. So our last offer is that we would still like the court of jurisdicition to stay in Slovenia because it is easier for every lawful part which is happening within the project, but you get one more Hurm director in board in return, so instead 3 directors you get 4 and we hope we can accomodate to you with this offer. Please take your time to think about our last offer. We are looking forward to hear from you.Sincerly,Sasa NovakSVN Tech</t>
  </si>
  <si>
    <t xml:space="preserve">Dear Susan Novak,Thank you for your last counteroffer. Hereby our last counteroffer.As mentioned in the privious email, we cannot count on the Slovenian law as we are a Swiss compnay and we need a sort of legal security. The last option that we can agree on is to choose for independent arbitrators.Let me know if you agree on our last counteroffer.Kind regards.Finn MendelHurm AG</t>
  </si>
  <si>
    <t xml:space="preserve">Dear Mr. Mendel,we are very sad that we need to reject your last counteroffer. Agreeing on independent arbitrators means agreeing on more costs because the implementation of them brings new additional costs what we really want to prevent. We are very sad that this joint venture will not come to a completion but sadly you are not able to take compromises in the most important parts for us since we have the bigger expenditure and responsibility for this project as it happens in our Organisation. Thank you for your time and all the best.Sincerly,Sasa Novak</t>
  </si>
  <si>
    <t xml:space="preserve">Dear Mr. Finn Mendel,At the beginning I want to introduce myself, my name is Sasa Novak and I represent SVN Tech company. I am really hapy that I was chosen to make negotiations with you.Now, I would like to underline, how profitable for both of our companies can be sucess in this joint venture. I believe that we have great opportunity to revolutionize car industry. However, this market is very competitive and fast changing, that's why all big companies are looking for cooperation with smaller manufactures.First of all, we have made huge step forward in our first meeting. Our discussion about Green Spirit engines was very important and meaningful.As far as I know, your company is one of the most interesting in car industry, however you have to face with new ecology problmes.I would be grateful to know more details about these issues:- Payment of common workers- Additional compensation for Slovenian workers- Court of jurisdiction- Hurm directors in board- Time Hurm engineers stay in SloveniaPlease, let me know what is your offer about these cases.Your sincerely,Sasa Novak</t>
  </si>
  <si>
    <t xml:space="preserve">Dear Mrs. Novak,Thank you for your email.We are also very pleased to start the next round of negotations with your company and yourself.In the agenda on your right hand side, you will find our first offer for your consideration.We look forward to receive your feedback on this offer and eventually reach a mutual agreement before 4 pm on Friday, November 30th, 2018.Regards,Finn Mendel</t>
  </si>
  <si>
    <t xml:space="preserve">Dear Mr. Mendel,At the same beginning we would like to thank you very much for the fast response and for giving us all information we requested. I am strongly convinced that our joint venture should be based on honesty. It will fasten our negotiations and help us to achieve desired target. Turning these words into action, we want to inform you that all our negotiation team and management is deeply shocked with the given propositions. However, we can calmly understand you. It was the first offer and we did not introduce you our statement.To be able to understand each other, I spent many hours to know better the history of both companies, analyse the most important decisions and to find some similarities. As we know, Hurm AG has a long experience in automotive industry. Beginnings were very though, but after 35 years thanks to the international help, business started to develop quickly. All has dramatically changed after eco-friendly Paris Agreement was ratified by the most countries. Massive, fuel-consuming engines could not compete with hybrid or fully electric engines. It made your company to fire over 1600 workers and to close many plants. Now, Hurm AG is in serious financial troubles and the only hope is the last engineering project Green Spirit. However, Peter OBrien, who is responsible for international affairs in your company, has informed us in the first letter, that you are not able to produce them. Nonetheless, one of the best consulting company has chosen SVN Tech as the most suitable option to solve your problem.Our firm located in Slovenia is fast-developing manufacturer, well-known of its advanced technology. Local government has announced huge investments in infrastructure, what will trigger rapid inflow of foreign entrepreneurs. Independent economists are convinced that the best period to bring capital to Liubljana is now. We are receiving many lucrative offers from the biggest players in the market to produce their hybrid engines.Now we would like to introduce you our statement, which will be the most appropriate also for you. We are going to explain our decisions in detail under each presented offer1. Hurm's directors in board (our offer: 2)Directors, who are responsible for operational issues, must know how to cooperate with the local firms and all the aspects of the local market. Slovenian community is quite conservative and usually do not trust strangers. It will be much harder for the foreign directors e.g. to persuade suppliers to the lower prices or to make decisions faster. We are better oriented in rules of the Slovenian society, what help us to achieve better financial results. However, we understand Hurms needs to train managers, that is why we invite two of them to our team.2. Time Hurm's engineers stay in Slovenia (our offer: additional 9 months)Afterwards we have to deal with the issue, how long Hurms engineers will stay after the finished researches. As we all know most of the defects with newly invented engines come out after the first half a year. Taking this into account, your offer of 6 months is disrespectful and offensive for us!We cannot build our joint venture in these conditions!For the proper development of Green Spirit your engineers, who are responsible for this project, must stay at least 9 months. After this period major problems should be solved. We do not see any reasons why your engineers should stay longer, because our staff can implement basic amendments, however by way of exception we are able to agree for that.3. Payment of Swiss workers (our offer: Hurm AG)Crucial feature of joint venture are assets brought by two companies. SVN Tech already take the major burden of human resources. Moreover, our company is responsible for factories, machines, taxes, public relations, administration etc. We have been in engine industry for 21 years, your company for 103 years! Hurm AG had to struggle with financial problems for first four decades. You should understand that we also have additional expenses. We are hardly able to pay our employees. SVN Tech cannot afford to pay your workers in Slovenia Swiss salaries, which are many times higher than ours.4. Additional compensation for Slovenian workers (our offer: 10%)Next step relates to the previous one. According to joint venture policy of transparency we want to reveal that this issue is the most important for SVN Tech. As we mentioned before, our budget is very tight. Our company must struggle with many expenses for the development and repayment of loan instalments. We can ensure you that we provide excellent working conditions and salaries far above the average in Eastern Europe.We are not willing to pay any additional compensation for our workers, however taking our future cooperation into account we are able to make concessions in this most important issue for us. We hope that you will appreciate this gesture. With the great effort from our side, we can offer 10% pay rise. One the one hand it will tear our budget, but on the other we are aware that you want to avoid international scandal. This 10% compensation will be certainly sufficient. 5. Court of jurisdiction (our offer: independent arbitrators)The last part of our negotiations is the legal component. In the first meeting Hurm AG insisted on setting up a joint venture in Slovenia with fully Slovenian company. The whole process of designing and producing engines will be conducted under Slovenian law. We totally do not understand your lack of trust to our country. Since many years we are part of European Union, what means that the whole law is compatible and almost the same as in the other members. SVN Tech considers that the best solution for both sides will be jurisdiction of Slovenian court. It will allow our joint venture to save a lot of money and make decisions much faster. However, as in the previous point, we would like to reach a compromise with Hurm AG, that is why we can agree to implementation of a team of arbitrators.---At the end we want to explain, why we are so strongly convinced to our offer and why it is so attractive for you. SVN Tech is quite young, fast-developing company with the great perspectives to the future and excellent opinion. Even if we dont sign this contract, we will exist well in the market for long years. We are producing reliable motorcycles and the government wants to invest a lot of money to support our enterprise. Moreover, economists expect rapid growth of Slovenias GDP in the next years, what means we will experience meaningful progress too. It is not a coincidence that the consulting company has chosen us as the best potential partner for your further development.In contrast Hurm AG is strongly threaten by bankruptcy, many workers were fired, and many plants were closed. You cannot afford to produce engines in your place, because you are out of money and you do not have enough space to do it. We all know that costs of business in Switzerland are many times higher than in Slovenia. It is true that you can sell idea of Green Spirit to the other company, but this money will finish very quickly and you will lose the last opportunity to keep your firm in the market.We have had bad experience with foreign partners so far. They were focused only on their goals, not on the joint goals. This joint venture is highly risky to us. We will have to cover all costs of producing Green Spirit and we cannot be even sure that your company wont go bankrupt. Both of our comapanies are aware that the key of success is acceptance of our common product by customers. Unfortunately, it takes sometimes a lot of time, what means additional risk for us. However, if we success, both companies will enjoy long-term profits.We hope that our attractive offer will be accepted by you. If not, please, show us your proposition until the Thursday (29.11) noon, then we will have enough time to give you response.Yours sincerely,Sasa Novak("SVN Tech" Negotiator)</t>
  </si>
  <si>
    <t xml:space="preserve">Dear Mrs. Novak,We are very disappointed to receive the counteroffer presented by your company and must reject the offer. Please allow me to explain.First, we opted not to present you with our most ambitious first offer, but with one that was open for further negotiations. At no point did we intend to insult your firm and that was also the reason why we mentioned in the email that it was the first offer for your consideration. However, SVN Tech chose to insult Hurm AG's by making unnecessary and derogatory statements about our current financial position. This is not the way we would like to start any agreement with business partners and with those statements made it is clear to us that your firm is uninterested in our business.Second, we waited for over 48 hours for your counteroffer and are now surprised to read that we are given 8 hours and 6 minutes to be exact to respond. This is unreasonable and unheard of. Your delay in responding with a timely counteroffer jeopardized a potential partnership that may have assisted Slovenia with international exposure it needs to attract foreign investors.Last, the content of your counteroffer is unfortunately so far off of our goals it will be unrealistic to achieve a mutual agreement before today's deadline of 4 pm.We wish you all the best and hope to have informed you accordingly.Regards,Finn Mendel</t>
  </si>
  <si>
    <t xml:space="preserve">Dear Finn Mendel,I have been authorizied to negotiate with you about the remaining issues. I am really looking forward to this, since previous talks between our companies have been really promising. Moreover, I have been told that you were acting really professionally. Therefore I am sure that we can complete our negotiations in a way that suits both parties.Let me start with the most important issue, the court od jurisidction. Since this project is a joint venture and we are a slovenian company, we are absolutely convinced that it would be best if the project will be conducted under Slovenian law. As a local company, we do have most experience with local common law. Besides, the implementation of a team of arbitrators would lead only to additional costs for both of us.The next issue is the additional compensation of our workers. As a company we find it really important to ensure that working conditions are suitable and feel responisble for our workers. Yet, to ensure competetive prices, we find that 10% additional compensation is absolutely suitable for our workers. We can ensure that this is a common standard here and that our workers are more than happy to work under these conditions.Since we already have the largest share of labour costs, we would insist that your company pays for common workers and that your engineers stay in Slovenia for another 12 months.For the distribution of seats in the board, we would suggest that two seats are taken by Hurm directors. This may seem a bit unusual, but we are convinced that this is in the interest of both of our parties. We can assure you that your influence over the project will be guaranteed with two seats, while a majority of our directors ensures efficient cooperation with local authorities. Since we ware a slovenian company, we do not only have most experience with local communication, but also enjoy trust by local institutions. Through that the success of our project is guaranteed. I am lookign forward to hear from you.Kind regardsSasa Novak</t>
  </si>
  <si>
    <t xml:space="preserve">Dear Sasa Novak,I hope I find you well! Thank you for making the first step towards agreeing on the points of the joint venture of Hurm AG and SVN Tech. I am completely sure we can agree on the outcome that is beneficial for both companies.I will follow your lead and start with a legal safety instance, namely a court of jurisdiction. We are very transparent with the business we do, and there are no intentions to play any tricks or tactical manoeuvres during the cooperation, and I am truly positive that this is the case for SVN Tech as well. Nonetheless, it would be almost na&amp;iuml;ve of us not to ensure ourselves some legal security. There is strong evidence that foreign companies face really big problems to demand their rights. We need to avoid this scenario, hence, we find it important to rely on a Swiss court of jurisdiction.Hurm AG has been carefully building and preserving the good reputation for many years, and we find a good reputation to be very important to us and to our partners and clients. We absolutely do not want to be involved in any kind of scandal. We have been keeping the same level of proficiency for years and we insist on keeping it in collaboration between Hurm AG and SVN Tech as well. We consider an additional plus of 20% as sufficient (paid by SVN Tech). Additional compensation as this works as a kind of leverage against corruption &amp;ndash; well-paid employees are less induced to be bribed or to leave the firm. Concerning the payment of common workers we want SVN Tech to pay them.Our engineers are our treasure, especially when it comes to the development of Green Spirit engine, and it is in our interest that they come back as soon as the development has finished.We think that for Hurm AG having 2 board seats is way too less in this situation. Since we are transferring our designs to Slovenia, we are extremely keen on establishing the major control over regional decisions, therefore we absolutely insist to take 5 seats on the board.Expecting to hear from you soon.Please receive my best regards,Finn Mendel.</t>
  </si>
  <si>
    <t xml:space="preserve">Dear Finn Mendel,thank you very much for your nice message. I was more than pleased to receive your counteroffer. Moreover, I really hope that you and your team are doing well.Again, I am absolutely sure that our negotiations will be succesfull for both sides. I suggest to focus on the most important points first and to come back to the others later.First of all, let me make clear that we take your concerns considdering the court of jurisdiction really seriously. We are more than willing to reach out to you. Therefore, I suggest the compromise of independent arbitrators. Moreover, I suggest the compromise of an additional compensation of Slovenian workers of 15%. For slovenian standards, this is already an extraordinary high share. As I mentioned before, as a company we feel responisble for our workers. Still, we have to ensure competetive prices. In the end, both companies will benefit from than.I sincerely hope that we can agree on these points, But I have no doubt that such an experienced and professional negotiator like you will see how benefitial this counteroffer is for your company.Yours faithfully,Sasa Novak</t>
  </si>
  <si>
    <t xml:space="preserve">Hello Sasa,Thank you for showing the willingness to make this negotiation beneficial for both sides as possible.I am glad you are showing an understanding of how important court of jurisdiction is to us. Therefore, I assume you understand that we are very determined to keep it under Swiss law. However, we are willing to show some cooperation in a way to compensate on other issues. Therefore, Hurm AG is offering to reduce the wanted number of Hurm directors in the board to 4 members. Moreover, we are willing to leave our engineers in Slovenia for an additional 6 months after the research on Green Spirit has finished. I hope you are aware of how these additional 6 months will be without a doubt beneficial to the SVN Tech in a matter of knowledge, expertise and competitiveness on the market.For now, we are leaving our offer of 20% additional compensation of Slovenian workers. It is a matter of reputation and we want to keep it on a high level as we did so far. It is one of our key values which cannot be degraded, especially in a joint venture in which we share our leading design with the foreign company. Hopefully, we will encounteryour understanding on this matter as well.We have a great respect for SVN Tech and a truly positive stand of how this negotiation will turn out for both parties.Sincerely,Finn Mendel</t>
  </si>
  <si>
    <t xml:space="preserve">Dear Finn Mendel,thank you very much for your counteroffer. Again, I am absolutely sure that we will find an agreementthat suits both sides. However, I want to remind you that we will run out of time, soon. So we have to make sure to reach an agreement, quickly.In understand how important the court of jurisidction is. We are willing to accept Switzerland as the court of jurisditcion. However, since this means a lot to us, only under specific conditions. First of all, we demand that the amount of Hurm directors, does not exceed 3. Furthermore, we want to keep the Engineers for 9 month.Yours faithfully,Sasa Novak</t>
  </si>
  <si>
    <t xml:space="preserve">Dear Sasa,I am very delighted to see that this negotiation is going towards the common benefit. Thank you for accepting the Swiss court of jurisdiction. In the manner of expressing our gratitude, we are willing to decrease the number of Hurm directors in the board to 3 members, as requested. Furthermore, in the same tone of voice, we are willing to leave our engineers in Slovenia for additional 9 months, if we can agree that compensation for Slovenian workers will be of 20% addition. This way we are preserving our reputation on the high level, and in return, we are giving you our highly knowledgeable experts and workforce to get the whole project started and train the local staff. In this business, I assume you know, 9 months is way longer than what firms providing technology usually agree to when keeping their engineers in foreign plants.In consideration of the rest of the issues, leaving our highly skilled engineers for this long period in Slovenia means great expenses to Hurm AG. Due to that, we insist that SVN Tech pays common workers.I sincerely hope that you can recognize this as a very fair and beneficial offer for the both Hurm AG and SVN Tech. Since we have a very few hours left to conclude our negotiation, I expect we will soon come to an agreement.I will be waiting for your answer.Wish you all the best,Finn Mendel.</t>
  </si>
  <si>
    <t xml:space="preserve">Dear Finn Mendel,thank you very much for your positive reply. I am very glad, we were able to agree on the three Hurm directors in bord, the additional 9 months of your engineers in Solvenia and the court of jurisdiction.Furthermore, we are willing to pay a 20% additional compensation to our slovenian workers. However, this means very high costs and will be a huge burden for us. Please recall, that we already take the majority of the burden of the human resources invested in this project. Since you insist on the 20% additional compensation of slovenian workers, we simply do not have the resources to pay common workers, too. After all, we are quite a small slovenian company and our resources are limited. Therefore, we have to demand that the Hurm AG pays for common workers.I am sure that you, as a professional negotiator, will see that this offering is fair and that it brings equal benefits for both parties.I am looking forward to your reply.Kind regards,Sasa Novak</t>
  </si>
  <si>
    <t xml:space="preserve">Dear Sasa,This is our final and complete offer.We believethat paying common workers in a half-half manner shows the true colorof our willingness to collaborate.This offer is completely up to our limits, and there is no way we could adjust it more. Hopefully, our last and final offer will find your acceptance so we can conclude our negotiation.In awaiting of your message, sincerelyFinn Mendel.</t>
  </si>
  <si>
    <t xml:space="preserve">Dear Finn Mendel,I have been authorized to accept your offer. I am really glad that we were able to conclude our negotiations successfully and am sure that the cooperation between our companies will be benefitial for both sides.Kind regardsSasa Novak</t>
  </si>
  <si>
    <t xml:space="preserve">Dear Mr.Novak,I am so glad both of our sides are making continous efforts in reaching the agreement. But I may say sorry that this would be my last email because I have tried our best to 50%. Happy to partner with you Sasa and witness the birth of our joint business together.Best wishes for both of us and our cooperative project!Finn</t>
  </si>
  <si>
    <t xml:space="preserve">Dear Mr. Mendel.I am glad to receive changes in your offers but the last offer is even worst for SVN Tech. Your offer give me 31% of utility, so far from a fair 50%. Because engineers 6 months more don't give me any utility.Please revise the conditions that I send to you. This offer report me 49% I think it is so fair for Hurm AG.Best regards,Sasa Novak.</t>
  </si>
  <si>
    <t xml:space="preserve">Dear Mr.Novak,Okay I have revised.Best Regards,Finn</t>
  </si>
  <si>
    <t xml:space="preserve">Dear Mr. MendelI'm so glad to achieve an agreement. I wish the best for the join venture and I hope the Green Spirit lead Hurm AG and SVN Tech to the highest.It has been a pleasure to negotiate with you and get a cooperative agreement. My deepest thanks.Best regards,Sasa Novak</t>
  </si>
  <si>
    <t xml:space="preserve">Dear Mr. Mendel,At the very beginning, I would like to thank you for choosing us for your business partner regarding the development of the new engine. After a week of discussions in Slovenia, we both agreed on the legal form of our cooperation which will be a joint venture. But now we will have to agree on more detail issues:Number of directors in boardPayment to common workersTime Hurm AG engineers stay in SloveniaCourt of jurisdictionAdditional compensation for Slovenian workers.You can find our preferences attached to this email. I will be more than happy to explain all the issues and understand your point of view.I deeply believe our negotiations will be fruitful and we will reach an agreement which will fulfill our goals.Best regards, Sasa Novak</t>
  </si>
  <si>
    <t xml:space="preserve">Dear Ms. Alpha,Please, call me Finn. We will be messaging a lot in the upcoming days, so let's make it bit easier.First of all, I want to state that I am very happy with our co-operation! I strongly belief SVN Tech and Hurm AG can take the market leading position together and provide sustainable and green solutions for every customer.I can see your preferences in the attachment. Let's discuss them and try to find the best solutions for the both of us! Maybe it is a good idea to discuss 2 issues per email, so we can both state our preferences extensively and figure out the best option. However, I will fill in every issue in the attachment, so you can keep track of our proposition. I hope you will do the same.So, concerning the hurm directors in board. You state that you prefer to have 3 directors on board. However, from our perspective, we would prefer having 5 directors on board. But, I cannot count you out. Therefore, I would like to propose having 4 hurm directors in board. I think this is a good compromise and will affect both parties positively. What do you think?Concering the engineers in Slovenia; I am very curious about your proposition of having our engineers for 9 months in Slovenia. I would like to mention that we have much experience working abroad, and that the perfect time for engineers working in foreign plants is less than 4 months. By that time, in almost every case, the engineers have done 98% percent of their work, and the last 2% can be done online. So, I want to propose sending the engineers for 4 months to Slovenia. However, in order to meet your preferences, I will propose 6 months. I hope this solution works for the both of us.I hope to hear from you soon what you think about the first 2 propositions. If you want, you can also explain one or two of the next offers in the next email.Thank you in advance,Finn</t>
  </si>
  <si>
    <t xml:space="preserve">Dear Finn,I love your idea of being less official, so please call me Sasa. And discussing 2 issues in one mail will make our negotiations clear.Concerning the first issue, I think you understood me wrong. I stated that SVN Tech thinks it will be the best for both of the parties to have 3 directors from Hurm AG and 2 directors from SVN Tech. During our negotiations in Slovenia, we agreed that simple majority power will decide on all issues. You cannot exclude us from having control over the future development of the project. The second reason we will insist on having at least 2 directors is the contact with local authorities and local partners. Trust me, it will be so much easier for our directors to work with them, than your directors who may suffer from its alien status. As these local authorities exert considerable influence on our cooperation, it would be advantageous for Hurm AG to commit the exercise of communicating with them to us. I hope you understand the importance of this fact.Referring to the second issue, I need to say we really appreciate the experience of Hurm AG. And in order to keep up with your advanced technology, we would like to learn as much as possible from your engineers. I am sure you have a lot of previous experience working abroad, but you need to remember that Slovenia is still a developing county and maybe we will need some more time than your other partners. So, I will still stick to my proposition to have your engineers for another 9 months. Please, discuss this issue with the decisionmakers of Hurm AG.Now I would like to move to the third issue- the choice of a court of jurisdiction. I think this issue is easy to resolve. Hurm AG wants to set up a joint venture in Slovenia with us- the Slovenian partner. I think it is obvious that the project should be conducted under Slovenian law. Please tell me what do you think about my proposition.If you have any other questions or doubts, dont hesitate to ask. Now, I am waiting to get to know your point of view and preferences about other issues.Best regards,Sasa</t>
  </si>
  <si>
    <t xml:space="preserve">Hello Sasa,Thank you for your quick response. I have read your propositions and your arguments carefully. In order to maintain a strong relationship and find the best solutions for us both, I have come to the following propositions.Concering the the first issue, I will rely about your certainty that 3 directors from Hurm AG and 2 directors from SVN Tech is the best solution. However, this solutions does not comply with our wishes and needs. Therefore, I propose the following:Concerning the second issue, about the engineers in Slovenia; we are very well aware of the fact that Slovenia is still a developing country. You state that you will need some more time than our other parties. However, HURM AG works with other parties stationed in developing, and even third world countries (green technology is everywere, as you will know). Long before we closed the deal of our co-orperation, we incalculated the fact that Slovenia is developing, and came to the thought-out decision that despite this fact, Slovenia and therefore SVN Tech, is however a perfect partner for us. Therefore, we absoluty do not doubt your ability of your engineers to work efficiently with the development of the engine. Furthermore, please rely on the experience and skills of our engineers; 6 months willdefinitelybe enough time for them to learn everything to your engineers. I hope you won't doubt their, and therefore our, experience.So; referring back to my proposal: based on aboved mentioned reasons, I will agree with your proposition of 3 directors of HURM AG and 2 directors from SVN Tech, if you agree with my proposition of 6 months. By this, in my opinion, we create a win-win situation for both. I hope you agree.So, now the third concern. Unfortunately, as much as I wished it would be, I don't think this issue is the easiest to resolve. You stated that because of our joint venture with a Slovenian partner, the project should be conducted under Slovenian law. However, you just mentioned that Slovenia is a developing country. So, I am confused how you can ensure me that conducting the project under the Slovenian law is the best solution. HURM AG is not sure whether the Slovenian law fully covers our whole joint pioneer market of sustainable and new engines, and therefore, a large, new and risky joint venture. And protecting our project and make sure our joint venture is going to last, is one of the most important factors for us both, isn't it? Therefore, we would like to proposerelying on a Swiss court or a team of arbitrators. The team of arbitrators is specialised on cross-national cooperation and relies on international standards. This sound like an optimal idea, with ensures for both parties. Please let me know.At least, I will propose the fourth concern: the payment of common workers. I, personally, think this concern is the easiest to resolve.Workers and staff specially hiredfor our joint venture could be paid for in equal terms by HURM AG and SVN Tech.An unequal division would be inefficient due to heavy administrative effort. Therefore, I would propose a payment of half-half, so the amount of administrative efforts is the same for both parties. I think this is the fairest solution for us both.Hope to hear from you soon,Finn</t>
  </si>
  <si>
    <t xml:space="preserve">Dear Finn,Thank you for your prompt response and extensive explanation of all issues. Im really happy we both are really concerned about the strong relationship, are focused on our common goal and that we want to achieve a win-win situation. Let me refer to all of your propositions.Concerning the first and second issue, the number of directors and time your engineers will stay in Slovenia, I think we can come to an agreement. I deeply trust your experience and the skills of your engineers. At the same time, it is really nice to hear that you are sure about the learning abilities of the engineers of SVN Tech. I appreciate that you took into consideration my point of view regarding the number of directors. So, I think these two aspects are already established and both parties will agree on this deal.Now, let me move to the last issue, which is the most important for us and we havent discussed yet &amp;ndash; the additional compensation of the employees of SVN Tech. As I have seen in your last two offers, Hurm AG would prefer to give additional compensation of 20%. I can imagine your company dreads being involved in a scandal regarding the working conditions of our employees here in Slovenia. We can assure you that our employees actually appreciate very good working conditions since our salaries are far above the average in Eastern Europe. However, we understand your concern about this issue. We can guarantee an additional compensation of 10% is sufficient to prevent any kind of scandal. We are aware of your good reputation and you can be sure we dont want to ruin this advantage because SVN Tech can also benefit from this. Also, a compensation of 20% would mean more expenses for both of the parties and we would like to avoid this kind of situation.As I have already said this issue is the most important for us and if you agree for this deal, I will agree for other 2 propositions you made ( court of jurisdiction and payments to common workers). Your suggestions are not entirely compatible with the guidelines of the board, but I deeply believe they will be open-minded enough to accept what you have proposed.Please let me know what do you think about this solution, so we can prepare a final version of our deal and proceed to establish the joint venture.Awaiting your response,Sasa</t>
  </si>
  <si>
    <t xml:space="preserve">Hello Sasa,I have the feeling that we are coming to an agreement, which makes me very happy!You have stated that the additional compensation of the employees of SVN Tech is by far the most important issue for you. I can imagine this. Furthermore, I will rely on your expertise and will accept the offer of 10% additional payment. Hereby, I am sure we have a strong agreement which works for both parties.Now, to be sure, you told me if HURM AG agrees with this offer, you will accept with the2 propositions I made ( court of jurisdiction and payments to common workers). I told you that HURM AG would like to have the court of jurisdiction based in Switzerland. However, in your agenda points I can see that you proposed independent arbitrators. So, to be sure: when I agree with the additional payment of 10%, you will agree with my proposition of Switzerland of court of jurisduction and payment of the common workers to be half-half. I will fill in the agenda points as I think our agreement now is. Please check it, and if this is okay, we have a deal!Thank you for the pleasent negotiation.Greetings,Finn</t>
  </si>
  <si>
    <t xml:space="preserve">Dear Finn,Let me move straight to the key points.As you stated in your last email Therefore, we would like to proposerelying on a Swiss court or a team of arbitrators, I understood you are also for choosing the team of arbitrators. Additionally, you mentioned the benefits of choosing this sort of solution. You also said Hurm AG do not really trust in Slovenian system of law. This is understandable, therefore I believe you will understand our concerns about relying only on a Swiss court.So choosing the team of arbitrators should an optimal solution and a compromise we will both benefit from. Let me know what do you think.All the best,Sasa</t>
  </si>
  <si>
    <t xml:space="preserve">Hello Sasa,I am confused about our deal, and I think this is my fault because of a stupid typing mistake. I indeed said, 'Therefore, we would like to proposerelying on a Swiss court or a team of arbitrators.' However, I meant to say that we wanted to rely on a Swiss court instead of a team of arbitrators, because of their expertise in cross-national cooperation.I hope that you are willing to put yourself in my shoes and take a look about our negotiation so far. I have the idea thatI am the party that is yielding the most to your preferences. Let me please point out that this is a negotation that should lead to the best outcomes for both parties. However, I have the feeling that I am the one that is living up to those standards the most. I want to remind you about the fact, as can be seen in the statistics, that I yielded the most towards your preferences, but you barely did the same. This does not makes me very happy. Please take this in consideration.Furthermore, when I proposed to agree with your proposition of 3 directors of HURM AG and 2 directors from SVN Tech, if you would agree with my proposition of 6 months, I thought this was a good deal. However, it turned out you only wanted to close the deal if you received an additional compensation of 10%. However, I was willing to agree with the compensation of 10%, if we could come to an agreement about choosing for the Swiss court. But you stated that you would rely on independent arbitrators. Let me remind you about the fact that we definitely think that relying on a Swiss court is thebestoutcome for both parties. As mentioned earlier, HURM AG has worked before with foreign countries, and during all those co-operations, we relied on the Swiss court. I can assure you about their impartial point of view and their expertise in our shared pioneer market. And what is more important to legal secure our joint investements when putting both so much effort in it?Please, again, I am sorry for the miscommunication, but I think we still have time to close a good deal. I want to remind you about the fact that you have to be aware about yielding towards each other preferences. I have done my very best to make the deal as attractive for SVN Tech, and I explained all my preferences to you, and I hope you do the same. So please take in my wish for the Swiss court, as I agreed to your wish of the additional compensation of 10%. I think both issues are the most important for both parties.Hope to hear from you soon,Finn</t>
  </si>
  <si>
    <t xml:space="preserve">Hello Finn,We dont have much time so I think we can skip all the nice structures and long emails.I am confused that a person with such good English skills made a such a bad typing mistake. This sort of situation just makes me feel, you're trying to get out of the commitments and taking the advantage of us. It really disappoints me because I was always honest with you and had it out with you.And about yielding forward each other preferences- from the very beginning I lowered the preferences of the board of SVN Tech because I was sure they would be unacceptable for you. Now all the propositions are a compromise for our preferences and so should be a court of jurisdiction- the team of independent arbitrators. The board of SVN Tech wont accept other option. Awaiting your response, Sasa</t>
  </si>
  <si>
    <t xml:space="preserve">Hello Sasa,I'm afraid we can't get a deal if you are not willing to give me more utility. You are telling me that you have yielded as much as I did, but how is it possible that my utility is 23% percent, and yours is way higher?I never meant to mean harm and take advantage of you. As I stated serveral times, I really wish that we have a good outcome for both parties, since we are trying to cooperate. I want to state out to you that I am truly a genuine person.Therefore, to try to come to an agreement; I will meet you at the arbitrators, If you want to meet me halfway at other issues. I did not wanted to start a discussion all over again, but I think this is a better deal for the both of us:I suggest you pay all the common workers and the engineers won't stay longer after the development (0 months) and then I will agree on the arbitrators.Finn</t>
  </si>
  <si>
    <t xml:space="preserve">Dear Finn,I honestly had no idea that your utility was only 23% and thank you for being so honest with me right now. As we both want to achieve a win-win situation I think I can accept your offer. Creating an innovative project as the Green Spirit is, requires some sacrifice and willingness to compromise from both of the parties. WE HAVE A DEAL!Summarizing, I have to admit, Finn, that negotiation with you was a big pleasure for me. Youre a really well-specialized negotiator. I hope we will have a chance to work together again in the future and that we will meet soon in Slovenia or Switzerland.I wish you all the best,Sasa</t>
  </si>
  <si>
    <t xml:space="preserve">Dear Mr. Mendel,I am happy to see that the first steps for our joint venture are already done. We already worked out some attributes we can negotiate on, and that was a hard part for both of our companies. I am sure we will be able to make the best out of it and that we will find a solution fitting both of our needs. It is a great opportunity to join our forces in the engine industry. We have faith in the success of the Green Spirit and the competence of your engineers.As a representative of SVN Tech, I need to be sure that our financial input in this joint venture is worth the relatively high risk that new technologies like the Green Spirit bear. Hybrid cars are already well known on the existing market and therefore a threat.To compensate for these high risks, we prioritized the different topics and I am sure your company did that as well. To make it easier for both our sides we should be honest with each other and we should try to find the best consensus to maximize the total outcome without leaving oneside behind.Therefore, I would like to start with the attribute Additional compensation Slovenian workers as it is our most important one. SVN Tech already has very high standards regarding working conditions and pay for our employees. But we will add an additional compensation of 10 % just for this project. This will not only motivate our employees but also serves as a positive marketing instrument for Hurm AG. Thus, you will partner up with a company that not only has already far above average salaries but will further increase them for this project.If you have questions or proposals regarding this attribute or any other, feel free to ask. This negotiation should be founded on trust.Best RegardsSasa Novak</t>
  </si>
  <si>
    <t xml:space="preserve">Dear Mrs. Novak,Thank you for your email and your first offer.The Additional compensation Slovenian workers it is also one of our most important topic.We consider an additional plus of about 15% as sufficient (paid by SVN Tech).This should work as a kind of leverage against corruption. Well-paid employees are less induced to be bribed or to leave the firm.For Hurm AG is important to get our engineers back as soon as possible but we can agree to keep our engineers working for additional 6 months in foreign plants to get the whole thing started and train the local staff. Moreover, we would like to have 4 of our members in the directors board and 1 member of the SVN Tech.If you have any questions, please feel free to ask. I hope this negotiation will be based on trust and understanding from both side.Kind Regards,Finn Mendel</t>
  </si>
  <si>
    <t xml:space="preserve">Dear Mr. Mendel,I can assure you that our employees are loyal even with their current salaries. A 10 % increase in compensations should, therefore, be enough to keep them happy.An additional six months is surely not enough to counter the problems that often occur after the development of a new technology. Because of that, we should make sure, that the engineers are still near reach if there is a need to change some parts of the product. Especially with a product that has high safety risks for its users, like an engine. That's why we should at least keep them around for 9 months.I agree that the main knowledge of the product lies within your company, therefore you should have the majority of the directors inboard. Many of the financial aspects, including the new factories, local partners but also local authorities will mostly be handled by us. Because of that high extent of work, we should have 2 directors inboard.If you have anyremarkson the discussed attributes, feel free to express them. And if you believe it is easier to estimate the attribute values in the context of all the other attributes, just send me your idea of a good value for "Payment of common workers" and/or"court of jurisdiction". Or ask for mine.I hope you have a very nice day.Kind Regards,Sasa Novak</t>
  </si>
  <si>
    <t xml:space="preserve">Dear Mr.Novak,The additional compensation of the Slovenian workers is a very important topic for both of our companies. For our joint benefit and well-being of our companies we believe thatan additional 10% increase in compensation is surely not enough and the employees must have a 15% of an increase in order toinduced to be bribed or to leave the firm. This is something that both companes will benefit from.In order to be able to have a positive negotiation, I can agree with the 3 members in the directors board and tokeep our engineers working for additional 9 months but we can agree on those terms if you rise the additional compensation to 15%.Morover, we believe it is fair for both companies to pay half- half the common workers.Finally, we cannot follow the Slovenian court of jurisdiction because need some sort of legal security, therefore, we propose to follow the Swiss court ofjurisdiction since they are an independent court and will be fair to both countries.I am looking foward to your discussion.Kind regards,Finn Mendel</t>
  </si>
  <si>
    <t xml:space="preserve">Dear Mr. Mendel,I think we are getting really close to an agreement now.It seems that the additional compensation of our workers is a crucial topic. Therefore I'd like to present you two alternatives that include the 15%.The first option is, that we agree that Hurm AG is willing to pay the common workers. SVN Tech already bears most of the human resources costs and the commonly hired employees are a great way to even this out. As compensation, we would agree to a court in Switzerland and the 15 % raise.The second option is that the payment of the common workers will be paid half-half. But as compensation, we would like to have the court in Slovenia. We already worked with a lot of partners in our country, we know the court here and that experience will be helpful to get certain warrants. As a court in Switzerland is most likely more bureaucratic, it will be too expensive and time-consumingworking under this conditions.If you have another option, that is a little more forthcomingtowards SVN Tech please let me know. I am sure we will find a solution. If you decide to take option one pleasesend it back like a normal counteroffer. I will afterwards accept it.Best Regards,Sasa Novak</t>
  </si>
  <si>
    <t xml:space="preserve">DearMr.Novak,With your propositions, we believe that our new revolutionary technology is not appreciated. Since you recognise that the additional compensation of Slovenian workers is a crucial topic, I would like to let you know that we cannot accept any of your combined offers. The additional compensation of 15% is already a big step for us to come to a win-win negotiation. We would like to keep the employees satisfied and loyal to the project.Moreover, we believe that the court of Switzerland will have the best of interest for both companies and this is the best solution. Thecourt of Switzerland is an international court which has dealt with many serious international cases in the past, has the most experience.The payment of the common workers should be equal (half-half) for both companies. The costs should be equallydivided for both our companies.After long meetings with our engineers, we concluded that the engineers can only stay in Slovenia 6 additional months. We want to make sure the whole thing gets started, train the local staff and share the knowledge but since we will send our best engineers they have to be back within 6 months. They are very qualified and they are sure that do not need more than 6 months in Slovenia.Please share yourthoughts with me.Kind Regards,Finn Mendel</t>
  </si>
  <si>
    <t xml:space="preserve">Dear Mr. Mendel,i am sorry to hear that you think we would not appreciate your technology. Of course we do but as we are the main financial source for this project, we need assurance. I already told you about the high risks.We were forthcoming by raising the additional compensation to 15 %, therefore I don'tunderstand that your current offer reduces the time your engineers stay, by three months. You already offered me 9 months under the same conditions and I could still accept that old offer. Six months are not a viable option for us, too many projects in history failed because of a lacking support after the development. And even though the previous offer (28. November 2018 23:06) was better than this one, I can't accept it either.The financial risk for us istoo high and the additional costs that a court in Switzerland creates willintensify this problem. Therefore this offer will be based on your old one(28. November 2018 23:06). I am sure that we will find another western country with similar conditions but lesser costs than Switzerland. Because of that, the only attributeI want to change as a last resort is the court of jurisdiction. Independent arbitrators should guarantee a truly independent and economical option to both of our companies.I hope you understand that we can't accept an offer that is worse compared to a previous one. Both sidesshould make compromises and keep to their words.If you have further, fair and realistic ideas please let me know.Best RegardsSasa Novak</t>
  </si>
  <si>
    <t xml:space="preserve">Dea,Mr.Novak,I want to thank you for your cooperation and fruitful discussion but I am sorry that we cannot come to an agreement so I have to reject your offer.Kind Regards,FinnMendel</t>
  </si>
  <si>
    <t xml:space="preserve">Dear Mr. Mendel,My name is Sasa Novak and I am the resposible manager of SVN Teach to negotiate the condititions of our new project, the engine "Green Spirit". It is a pleasure negotiating with your company about this interesting project.I am imformed about the topics of the first round of discussions. Now, I am studying the issues that have to be resolved. Therefore, I would like to negotiate the best conditions for both companies. In addition, I would like to know your preferences about the project to start resolving the different issues and achieving our optimal outcome.I will be waiting your answer in order to reach an agreement with you.Kind regards,Sasa Novak</t>
  </si>
  <si>
    <t xml:space="preserve">Dear mrs. Novak,Nice to meet you! My name is Fin Mendel, international business manager at Hurm AG. Last week our teams agreed on some general points of the cooperation. I hope we can agree on the details of our project this week.I like your suggestion to negotiate the best conditions for both of our companies. I will start with my preferences regarding our project, which will hopefully lead to the achievement of an outcome that fits both our needs.To start, I suggest that the board of directors will consist of 4 Hurm AG members. Actually I would like to have 5 members in the board, but I can agree with 4 since I understand that your company wants to know what's going on as well. The cars will be produced in our domestic plants, except for the green engine, so I believe Hurm AG should be in control in the board and have at least 4 members in it.With regard to the engineers we send to your country, I would like them back as soon as the development has finished. We want to push the development of the Green Spirit engine, but the engineers cannot stay when the development has finished.Concerning the payment of the workers, Hurm AG will pay the wages of our own staff. I insist that SVN Tech pays for the Slovenian workers. In addition, Hurm AG suggests that SVN Tech will also pay for the common workers. The workers work in Slovenia and work with colleagues form SVN Tech, so I think that would be most fair.Next the the basic payment, an additional compensation for all the Slovenian workers involved in the cooperation is important for Hurm AG. The good reputation of Hurm AG in the public is most important for me. That's why I cannot allow you to pay your workers in the production chain the usual Slovenian wage rate. I suggest you pay your workers an additional plus of 20%. Well-paid employees are less induced to be bribed or to leave to firm. The technological know-how is our key for essential first mover advantage in the future market of the engine industry. We can by no means afford to lose this knowledge to a competitor. This is very important for me!Last, we need some sort of legal security. In Switzerland we have good cross-national safety instances that relies on international standards. It's called 'Security Switz', have a look at their website, than you will see that it will be a good solution that fits both our countries regimes.I hope we can come to an agreement soon. Please let me know what your preferences are so we can discuss the project further.Kinds regards,Fin Mendel</t>
  </si>
  <si>
    <t xml:space="preserve">Dear Mr.Mendel,I have read your preferences and I would like to discuss the different issues according to my preferences, too. Therefore, I inform you about them.Firstly, our both companies have hurm directors in board is important because we are a joint venture. For this reason, it would be interesting that we make decissions together to have succes. I also would prefer to have 4 hurm directors in board. However, we can discuss about it because we have the same interest.According to engineers in Slovenia, it is vital to keep them in our common plants because normally several problems arise after the main development of a technology has already been finished. It would be the best decission for our project. Keeping your engineers for another 12 months is important to solve the possible problems with the "Green Spirit" and guarantee the succes of our product.Regarding the payment of common workers, Hurm AG should bear these costs. The reason for that is we already take the majority of the burden of the human resources invested in this project. Therefore, it is a logical consequence that also Hurm AG should put some emphasis on this topic.Concerning the additional compensation of Slovenian workers, I understand your view. For that, I assure you that our employees actually appreciate very good working conditions since our salaries are far above the average in Eastern Europe. Moreover, as I understand your situation, I offer an additional compensation of 10%.Accordind to the last issue, your company wants to set up a joint venture in Slovenia with a Slovenian partner. For this reason, I think that the project would have to conduct under Slovenian law.Kind regards,Sasa Novak</t>
  </si>
  <si>
    <t xml:space="preserve">Dear mrs. Novak,I am glad that we already agreed on one point! I think it is good to have one director of SVN Tech and 4 of Hurm AG in the board of directors.With regard to our engineers, I understand that several problems can arise after the main development of the technology. However, our engineers will train the workers beforehand in Slovenia so that they know what to do when a particular problem arises. For that, our engineers doesn't have to be in Slovenia anymore. In a case that a problem will arise that your workers cannot fix by themselves, they can always call us for help digitially. By this we can also garantee the succes of our wonderful product. Is this ok for you? If you really cannot live with this option I can offer 6 months extra if that's makes you feel more secure, but that is the most I can offer you and it will not promote the process.Hurm AG cannot bear the costs for the common workers. Our emphasis on the project is the knowledge we bring into the project. Producing this Green Spirit engine would not exist without Hurm AG. In addition, Hurm AG is not in contact with the common workers, cannot check if the workers actually have worked etc. Your company is in contact with the workers so it would be logical if you would pay these workers. It is very inefficient if Hurm AG have to check everything with your company first before paying the workers.Good that you understand my view on the additional compensation of the Slovenian workers. However, paying the workers an additional compensation of 20% is really important for me. The reputation of Hurm AG has to be high to make sure the Green Spirit engine will be a success. Failing of the engine also means losses for your company. So the reputation needs to be good and that means 20% extra. Can we agree on this?According the court of jurisdiction, Hurm AG cannot allow the project to be conducted under Slovenian law. There is evidence that foreign companies (i.e. Hurm AG in our joint venture) face really big problems to demand their rights. I don't think we are going to need a legal safety instance. However, we do need to have one in case things will go wrong. Since it is hard for Hurm AG to demand our rights in your country, Slovenia is not an option for me. Can you please consider Switzerland as an option? I can give you 6 additional months of engineers in Slovenia in return if you agree with locating the court of jurisduction in Switzerland.Kind regards,Fin Mendel</t>
  </si>
  <si>
    <t xml:space="preserve">Dear Mr. Mendel,I think that my explanation about the hurm directors in board was not good. Sorry for the inconvenience. I wanted to explain that it is very important that we make decissions together and our both companies have hurms directors in board. However, I do not agree with your offer. As we cannot have the same number of directors, I would accept to have 2 directors and you have 3. I understand that it is your project idea and you have more directors than me. Do you agree with that? Therefore, as I am being understanding, I hope that you give me in another issue.According to engineers, I cannot accept your offer. There are many problems with new products. So, I think that it is essential that we resolve the problems together. My employees have a lot of work and they cannot work alone resolving them. Furthermore, your engineers are expert and it would be easier if they stay in the company some additional months. If we have an important problem and we should resolve it urgently, we could not resolve it on time digitally. For this reason, if you do not want your employees stay 12 months, we can agree 9 months. I think that it is the best way to consolidate the operation of our engine.Regarding to payment of common workers, both partners of a joint venture have to bring in assets. As I pay the majority of the burden of the human resources invested in this project, it would be fair that you bear this cost. It is not fair that you only pay your employees and I bear my employees and the rest of project costs.On the other hand, the employees wage is high and I agree with an additional compensation. It is very important to take care employees for my company, too. But, I cannot accept the 20% because it is a great effort for my company. Furthermore, the employees are very happy with their wage and your reputation will be fantastic with 10%!You can trust me.Ultimately, I do not understand why the court of jurisdiction would have to be in Switzerland. I think the most logical thing is that it would be in Slovenia. I think so because the system of law in Slovenia is very good and our common plants are in Slovenia. So, if you want to set up a joint venture in Slovenia with a Slovenian partner you have to accept that the court of jurisdition is in Slovenia. However, if we cannot agree, we can consider the court of jurisdiction in an independent arbitrator.Kind regards,Sasa Novak</t>
  </si>
  <si>
    <t xml:space="preserve">Dear mrs. Novak,We already agreed on having 4 Hurm AG directors in the board. I have already linked this back to the rest of the Hurm AG board. It would be silly to tell them that you made a mistake and changed your mind. It would not be good for the other directors trust in your company. The only solution I can come up with is that I tell them that the directors in the board changed, because by changing the directors you agreed with paying the common workers 20% extra. You have to give something in to make this right, changing your mind is not a good thing when we have just started this project. We have to have trust in each other and find solutions for both or our needs. So, can we agree on having 3 Hurm AG director in the board, but your company will pay the common workers an addition 20%? I give one director in now, safe our trust in each others, and also get something in return which is important for me.About the engineers in Slovenia. I am really sorry, I understand your posititon, but I cannot miss the engineers for an additional 9 months. Your first offer was an additional 12 months, my first offer was 0 months. Can we meet each other in the middle? That would mean 6 months. I am not happy with this but i can live with this option. 6 months is all I can give you, otherwhise we are not able to agree on this point I guess.I am given in a lot right now.. but I think we have to meet each other also in the middle here by paying the workers half-half. I really believe that these cost should be on your shoulders, the workers are Slovenian, work in Slovenia, and should be paid by a Slovenian employer. However, i will pay half if you are giving in on the court of jurisdiction. I want this court to be in Switzerland. We have bad experiences from previous collaborations with courts in Slovenia. You believe that the sysem is very good. Yes the sysem is very good for Slovenian people. However, the system is really bar for international people like me. Switzerland is set up better to arrange this sort of business internationally.I hope we can come to an agreement. We are not able to get exactly what we want, because our preferences are to diverse. I have giving in a lot with this offer, I hope you can meet me also. Can you tell me what point is most important for you? I already told you that the additional compensation is most important for me. Maybe we can fix the most important things by giving in on the less important ones.Kind regards,Fin Mendel</t>
  </si>
  <si>
    <t xml:space="preserve">Dear Mr. Mendel,I did not agree on that and I did not change my opinion. It was a confusion because you did not understand well the meaning of my words. If you want to make sure, you can read the previous message another time to check it. However, you have to link the different agreements at the end of the negotiation. So, you made a mistake and I am not the responsible. I would like to have 4 directors of my company. But, I accept that you have more directors than me and it is not enough for you. We cannot get an agreement if you ask too much. We are partners and we have to get the best conditions for our both companies.Regarding the next issues, I think that it is very important that your employees stay in our common plants several months. However, my employees could resolve the problems without your engineers help if you pay our common workers. Furthermore, you have to bear this cost because I bear the others. Bearing all the costs is really hard for my economy.According to the additional compensation of Slovenian workers, I accepted to pay it. I know that it is very important for your reputation. For this reason, I want to satisfy you with an additional compensation of 10%. I give you and you ask the best for you another time.I do not agree on your view according to the court of jurisdiction and I have already argue my view. It seems difficult to reach an agreement. For that, I think that we choose an independent arbitrator is the best option.The additional compensation of Slovenian workers also is the most important issue for me.Kind regards,Sasa Novak</t>
  </si>
  <si>
    <t xml:space="preserve">Dear mrs. Novak,I will cite your first offer from 28 november 17.22u: "I also would prefer to have 4 hurm directors in board". You also added "4" in the agenda that clearly stated "Hurm directors in board". So don't blame me for your own mistakes. In your last offer you gave me "2" Hurm AG directors and said that you are okey with me having more directors in the board. I don't know if you can count but 2 out of 5 directors is 2 for me and 3 for you, so you still gave yourself the most directors. I cannot accept this and I am really not happy with this. In my last offer I offered you to have 2 directors in the board, so that I can have 3. If you are okey with this you have to fill in 3 in the agenda. But my offer is only when you give something in return.The common workers have to be paid by SVN Tech. I cannot pay these cost on my own. If I meet you with giving in 1 member of the board (so that I have 3 instead of 4) you have to meet me with bearing the costs of the common workers.You want to pay 10% extra for the Slovenian workers, I think 20% is the best. Can meet each other in the middle with 15%. That would both fit our needs a bit then.I agree with you on the independent arbitraitors. We are not coming to an agreement otherwise.The previous negotiations that my colleague conducted also took a long time. Since we only have 1 day left I suggest we meet each other in the middle and end up with having both 50% of what we want.Kind regards,Fin Mendel</t>
  </si>
  <si>
    <t xml:space="preserve">Dear Mr. Mendel,I explain the confusion. When I said "I also would prefer to have 4 hurm directors in board", I wanted to say "I also would prefer to have 4 hurm directors in board of my company". You can read the next sentence "we can discuss about it because we have the same interest". I mean, you wanted to have 4 directors of your company and I wanted to have 4 directors of my company. When I select the number in the agenda, I select my prefferences. So, I select that I want to have 2 directors of my company. I am going to select 2 another time because I accept to have 2 directors and you have 3 directors.I accepted that your employees do not stay additional months and I ask you that you pay the common workers. I think that it is a fair agreement.For me, it is better if I do not pay an additional compensation because it is a cost for my company. So, if you want 20% and the best option is 0% for me, the middle is 10%.I think that it is a good agreement for both companies.Kind regards,Sasa Novak</t>
  </si>
  <si>
    <t xml:space="preserve">Dear mrs. Novak,I understand what you mean but you are filling in the agenda wrong. The agenda states: "Hurm directors in board", so if you fill in 2, you actually say that you want to have 3 yourself. So if you give me 3, you have to fill in 3.However, if you give me 3 and I have to pay for the common workers my utility is way beyond 50%. That means that you still have to much and I have to less. For that, I suggest you pay for the common workers. If you pay for the common workers I will accept the additional 10% (probably).I know the outcome can be around 50% for both of us so we have to find this middlepoint to make an agreement that fits us both a bit.You have to please yourself in my shoes, would you pay for common workers if you were the one that came up with the Green Engine and had not much money left?Make me an offer I can't resist :)Kind regards,Fin Mendel</t>
  </si>
  <si>
    <t xml:space="preserve">Dear Mr. Mendel,If I select 3 directors in the agenda, it means that I want to have 3 directors of my company and I do not want it. So, the selection in the agenda depends on the person who writes the message. I mean, if you select 3 directors is the number that you want for your company. But, if I select 2 directors is the number that I want for my company.The only offer that I could change is the payment of common workers. We can choose half-half. Check your outcome with that and tell me if it is fine for you, please.Kind regards,Sasa Novak</t>
  </si>
  <si>
    <t xml:space="preserve">Dear mrs. Novak,You are making a mistake. The agenda is just about the Hurm AG directors, you fill in how much Hurm AG directors you want in the board, so 3 or 4 not 2. Believe me, all the other parties in this negotiation are doing this also. I just checked with them and the agenda is just about Hurm AG not about SVN Tech. The amount that is not in the agenda is automatically for SVN Tech. So just fill in how much Hurm AG directors you want, not SVN Tech because otherwise this is really biasing the results if you understand it in the wrong way.How is this offer for you? I think I found the middleway probably.Kind regards,Fin Mendel</t>
  </si>
  <si>
    <t xml:space="preserve">Dear Mr. Mendel,You are right. I was totally wrong. Sorry for the inconvenience.I give you the majority of directors in board and I accept your employees do not stay in Slovenia. Please, consider half-half the payment of common workers because it is the middle point. Furthermore, I give you 3 directors. However, I think that we cannot make decissions together if I just have one director in board.Kind regards,Sasa Novak</t>
  </si>
  <si>
    <t xml:space="preserve">Dear mrs. Novak,Haha I am glad that you admitted your mistake. Now the real negotiation can begin. Thanks for checking.So, we can pay the common workers half-half, and you can have 2 members in the board instead of one. However, I need the additional 20% compensation for the common workers by then.If you cannot pay an additional 20%, than I suggest that you pay the costs for the common workers and only have one member in the board.I either need the 20% additional compensation, or you need to give in on other less important points to reach an agreement.Can you tell me which 2 points are the least important to you? Maybe we can agree on having both 1 point that is important to us, and find a middle way for the less important ones. What is your opinion about this?Can you give me an offer that is in the middle for both of us? My last offers meet each other half way, all your offers have far to much profit for you only.I think we had a difficult start today, but I really hope we can come to an agreement and start with the production of the Green Engine as soon as possible!Kind regards,Fin Mendel</t>
  </si>
  <si>
    <t xml:space="preserve">Dear Mr. Mendel,Additional compensation of Slovenian workers is the most important issue for both. So, I think that the best agreement is 10% because it is the middle point.On the other hand, you can see in my agenda that we have 3 points in the intermediate situation (half-half, 10%, independent arbitrators). In the other 2 issues, I gave you the majority of directors and I accepted that your employees do not stay in Slovenia. For this reason, the only change that I can offer you is having 4 directors in board but, you would have to pay the common workers.My most important topics are additional compensation of Slovenian workers and court of jurisdiction. The others have a similar importance.Your last offer is not the middle point because my current utility is below 50%. I do not know if your current utility is above 50% with my offer or with the possible change that I offer you. Please, check it and notify me. I would like to come an agreement with you because it would be very positive for both companies.Kind regards,Sasa Novak</t>
  </si>
  <si>
    <t xml:space="preserve">Dear mrs. Novak,My utility on your last two offers is 33%. You understand that I cannot except this. The offer I now offer is exactly the middle. If I give up one Hurm AG director in the board more my utility is below 50%.My most important topics are also additional compensation of Slovenian workers and court of jurisdiction. The others have a similar importance too.Kind regards,Fin Mendel</t>
  </si>
  <si>
    <t xml:space="preserve">Dear Mr. Mendel,I understand your situation. However, if I pay the common workers, my utility in this issue is 0%. I cannot accept to give you an additional director and pay the common workers, too.Please, consider the payment of common workers half-half and check if your current utility is above 50%. If you agree on that, we can sign the agreement.Kind regards,Sasa Novak</t>
  </si>
  <si>
    <t xml:space="preserve">Dear mrs. Novak,My current utility is far below 50%. So I cannot accept your offer at all. We have to make some changes to come close to 50%. Otherwise I will reject and that would be a shame for the both of us.You don't yield at all. This is a cooperation and we both have to give in on some of our wishes.This is my lowest offer, still in your favor.., but close to 50% so that we can still make a deal.Kind regards,Finn Mendel</t>
  </si>
  <si>
    <t xml:space="preserve">Dear Mr. Mendel,I accepted several issues that you wanted. You have more directors than me, I accepted that your engineers do not stay in our common plants and we reached an intermediate point in the most important issues. Now, I accept to pay the common workers to come an agreement although my utility in this topic is 0%. I think that it is an intermediate agreement for both companies.Thanks for collaborating and reaching an agreement with my company.Kind regards,Sasa Novak</t>
  </si>
  <si>
    <t xml:space="preserve">Dear Finn Mendle,My name is Sasa Novak and I am representing the SVN-Tech company in our negotiations for our joint venture.This is my is inital poroposal, but of course we are willing to conceed to certain points in order to get the best outcome for both parties.Im looking forward to hear from youYours sincerely,Sasa Novak</t>
  </si>
  <si>
    <t xml:space="preserve">DearSasa Novak,Thank you for your message, I appreciate your interest.In the appendix of this message, I provided a counteroffer.I am looking forward to come to an agreement with you.Therefore, I would like to ask you what your preferences (the most important attributes) are so we can work this out together.Kind regards,Finn Mendel</t>
  </si>
  <si>
    <t xml:space="preserve">Dear Finn Mendle,thank you for your fast answer.Our three most important points are: Court of jurisdiction, The additional compensation Slovenian workers and Engineers in Slovenia.We need the engineers in order to be able to solve problems arising after the main development. Since your engineers are far more experienced with the technology than ours this should be reasonable to provide us the best possible start of production.Regarding the additional compensation, we think 10% should are appropriate. We now it is your priority to avoid any kind of scandal regarding the working conditions, but our salaries are already above the average in Eastern European. An additional compensation of 10 % is sufficient to prevent any kind of scandal.Last but not least the Court of jurisdiction. Since you want to set up a joint venture in Slovenia with a Slovenian partner, I think it is obvious that the project should be conducted under Slovenian law. This would also enable our lawyers to handle any opposing thread for our joint venture, since they are of course very familiar with our law system.I hope my answer is helpful and I looking forward to hear from you againWith best regardsSasa Novak</t>
  </si>
  <si>
    <t xml:space="preserve">Dear Sasa Novak,Thank you for your extensive explanations. First of all, I want to let you know that I respect your most important points. Unfortunately, I can not completely serve your needs since we have some conflicting goals. To us as as a company, the Court of Jurisdiction is also very important. Furthermore, the additional compensation of the Slovenian workers are also very important to us. The last important point is the payment of common workers. Since we do have some space for negotiation in the Engineers in Slovenia (your important point) and the payment of common workers (my important point), I suggest that we give each other what we want. So therefore, I would suggest that I give you the additional 9 if you give me full payment of workers by SVN Tech.Hopefully, we can find our way in the other points when we sorted this out first.Thank you for your response in advance!Kind regards,Finn Mendel</t>
  </si>
  <si>
    <t xml:space="preserve">Dear Finn Mendle,I think it is a very good sign that we could settle on the engineers staying for 9 months and the payment of the common workers by SVN-Tech.We are willing to conced to15% of Additional compensation of Slovenian workers, but 20% is to high.In return for 3 directors we are willing to conced to the Court of jurisdiction beeingIndependent arbitratorswith best regradsSasa Novak</t>
  </si>
  <si>
    <t xml:space="preserve">Dear Sasa,Thank you for your willingness to cooperate.I think that it's a wise decision to have independent arbitrators as the court of jurisdiction since it's a midway in what we both want.However, we as a company feel like we have already give into the engineers, the compensation and the court of jurisdiction.Because I do not want to put pressure on you and think about your needs too, I will agree with the court and the additional compensation.However, I would like to have more hurm directors in board since we face a lot of drawbacks concerning the climate change and the policies.Therefore, I would agree with your offer but only if we can have a higher amount of directors.We were thinking about 5, but since you have also given in some points, I would suggets that we would keep it at 4.Thank you for your response in forward, I hope you agree with this.Kind regards,Finn Mendel</t>
  </si>
  <si>
    <t xml:space="preserve">Dear Finn Mendel,This is the start of a successful cooperation.Kind regards,Sasa Novak</t>
  </si>
  <si>
    <t xml:space="preserve">Dear Ms. Novak,I assure you that there is no misunderstanding. We would just prefer for the jurisdiction to be in Zwitserland for legal security. As SVN tech presents itself as a trustworthy company as are we, Horum AG trusts that there will be no need for the use of jurisdiction and therefore no worries of incurring any costs. Please refrain from future speculations regarding our choices and state of our finances Ms.Novak, that is highly unprofessional. We assure you that any proposition brought to the table is thought out by Horum AG as a collective and not reckless.Further, we remain on the offer of our engineers staying 6-months post developments for reasons that we delineated in the previous email. I would also like to remind you that it is only the engine that will be produced in Slovenia not the body of the actual car. Operations are still going forward in our factories therefore we need our engineers back after 6 months. This will make sure that we both meet or respective production goals to assemble the car in time for launch to achieve first mover advantage.Regarding the payment of the employees we do not see the sense in us paying for "common" employees that already work for you. Since it is a joint venture like you mentioned many times in your email it is common sense that we only pay for any additional workers needed for the project. I am sure that this JV is not the only project that SVN tech company has. Therefore, Horum AG will not be paying your workers for jobs that are not related to the JV. Further, we feel that the 15 % additional compensation will serve as additional insentive to maintain our confidentiality and also as motivation for the employees for them to perform 110%. They are after all one of the back bones of our project. I hope that the above was able to clear your misunderstandings.I'd like to remind you that this joint venture with Horum AG is also the most profitable for SVN tech therefore its in both our best interest that we come to a mutual agreement. However if by any chance you do not agree with this last proposition of ours I am afraid that we will have to cut our losses and find another partner that is more fair and understanding.Looking forward to your reply to accpet or reject our offer.Regards,Finn Mendel</t>
  </si>
  <si>
    <t xml:space="preserve">Dear Mr. Findel,I am truly sorry, but I believe that this agreement cant be reached.We are on a different page, we really believe in your technology and our intentions consist in building a long-term relationship based on trust and cooperation, which both seem to lack in this situation. Our proposals are mutually advantageous and they keep being refused, whereas we are just asked to do things. Indeed, what you ask is not life-changing for your firm but it's just your hard line that cannot be put aside for the sake of our joint venture. Actually we have been involved in this project to help you develop Green Spirit. That is not in line with our way to do business, we do not just execute someone else's orders, much less for our internal matters.Moreover, yes, we have other possibilities which are less risky with an increasing potential market, but still we think your technology is worth exploiting, thus we need some more security and guarantees. That is why this email is a take it or leave it. We need some steps in our direction, otherwise as you said try to find another partner who offers better conditions, and when you wont find it come back to me.Sincerely,Sasa Novak</t>
  </si>
  <si>
    <t xml:space="preserve">Dear Ms. Novak,It appears that we have chosen the wrong partner for this JV. Which is disappointing. We will just have to find another partner who is more flexible and reasonable. Nevertheless, we wish you success with your future endeavors.Ps. We are not keen on being exploited.Regards,Finn MendelHorum AG</t>
  </si>
  <si>
    <t xml:space="preserve">Dear Mr. MendlWe are pleased that we were able to agree on some points of the cooperation during the last negotiation. This cooperation will benefit both of us. However, there are still some issues left open and we hope that we can come to an agreement quickly and work together on this great project.SVN Tech can make you the following offer:For the court of jurisdiction we think that the best solution for us all is Slovenia, because the project will be conducted in Slovenia under Slovenian law.We agree with you that our employees should receive additional compensation. We propose 10% for this because we think that this is fair compensation for our employees.Since we already carried a large part of the human resources, we find it fair in the course of the joint venture when Hurm AG takes over the payment of the common workers.Setting up the production process will take a lot of time. We expect it to take about 9 more months. We would like your engineers to spend another 9 months in our factory building the production process together.In the last negotiation we agreed on 5 members in the Board of Directors. We think that the best solution is to have two of your employees on the Board, because it is not easy for a foreign company to work with local authorities and local partners in Slovenia. Thats why we need the expertise of our employees in the Board of Directors.I am looking forward to hearing from you. Best regardsSasa Novak</t>
  </si>
  <si>
    <t xml:space="preserve">Dear Sasa,First of all, please call me Finn. Our team is also fully aware that this coorperation will be beneficial for us both and we think it is very possible to agree on the issues that are still left open.You made the following offer: the court of jurisdiction in Slovenia, a 10% additional compensation of slovenian workers, Hurm AG takes over the payment of common workers, 9 months keeping our engineers in Slovenia, and finally, two of our members in the board.I would like to thank you for the explanation of your choices, and your reasonable offers. However, unfortunately I am not able to accept all these offers, since the overall outcome will be less beneficial for us. Therefore, I would like to make a counteroffer:1. Five Hurm members in the board, since we contacted you and we know exactly want we want/need for this project.2. That our engineers stay zero months in Slovenia after finishing the product. Since they have been there a long time and it is far away.3. We would like the commom payment to be for SVN Tech, since the project takes place at your organization.4. The additional compensation for the Slovenian workers should be higher than 10% since this is very important for both our images afterwards. Therefore, we suggest 20% as this will be earned back when consumers will have a more positive attitude towards our brands when they find out (and the product might sell better for it).5. We would like the court of jurisdiction in Switzerland, since it initially will be sold here, so we have to comply to the law of Switzerland first.I know I'm asking a lot right know (please do not be shocked), but I really hope you can come a few steps more to my side. If you do, I might be more willing to come to your side. Since I am already thinking about comming to your side, I would like to make some suggestions for you to think about: I might be willing to pay the common workers half-half and also only send four members to join your board.I am looking forward to your reply.Kind regards,Finn</t>
  </si>
  <si>
    <t xml:space="preserve">Dear Finnthank you for your counteroffer. Dont worry, Im not shocked about it. I understand that you try to reach the best solution for your company. But we also have to focus on what is the best for the project.As I explained in my first offer, we do not believe that it is good for the project if the 5 members of the Directors Board come from one company. You can trust me, when I say that local authorities and the local partners in Slovenia are special. They have some inhibitions about foreigners. To work with them effective and efficient we need some people who speak the Slovenian language. In addition, our employees have been working with them for many years and have a good relationship with them. I hope you can see that it will make our job easier if we have SVN Tech employees on the board. My suggestion is that we include 3 instead of 2 of your employees on the Board of Directors, because then you already have majority power and we have 2 members from SVN Tech which can communicate with the local authorities and partners.We understand that you want the jurisdiction in Switzerland because of the sale. However, we believe that it is better to have jurisdiction here in Slovenia, because the project has to be manufactured here before it can be sold.The additional compensation with 20 % is too high. Our employees already earn more than the average in Eastern Europe. Therefore, we believe that 10 % compensation for our employees is a lot of money and this is an appropriate compensation.I would like to meet you instead with the payment of common employees. We would agree in payment of the common workers half-half. But the condition is that it stays with the 10% of compensation.We know that it will be hard for your workers to leave Switzerland for the project und to life here in Slovenia. I promise you that we will do our best to make your employees feel comfortable here. We need help with the set-up process because we do not have enough resources for it and you have the technical know-how. We assume that the set-up process will take 9 months. Since we want to close a joint venture, we both need to do our part. Since we bear the financial burden, it is only fair if you provide your staff for this.I'm looking forward to hearing from you.Best regardsSasa</t>
  </si>
  <si>
    <t xml:space="preserve">Dear Sasa,Thank you for your offer. I think we are already making progress, so that is a good thing.I do see the point where you are coming from and agree with your view that it might be better to have a Slovenian member in the board. Therefore, I would like to suggest four Hurm directors in the board.I think that we both really want to have the jurisdiction in our own country, therefore I think that it might be better if we decide to have the court of jurisdiction by independent arbitrators.I can understand that 20% additional compensation may be too high, but for us 10% is way too low. See my final suggestion below for more information.I would also like to meet you with the payment of the common workers in half-half, but not on the condition you mentioned because we cannot go half-half here, and then also come more to your side on an other issue, that seems a bit unfair?I see that the months afterwards is very important for your company. I might agree on the 9 months, but this means that your team would also have to come closer to our teams needs.See my final suggestion below for more information.I might be willing to even come further to your side if we can call that a deal. This deal would include:Three Hurm directors (which you wanted)Court of jurisdiction by independent arbitrators (both compromising)20% additional compensation (which we wanted)Payment of common workers half-half (both compromising)Our engineers staying in Slovenia for 9 months afterwards (which you wanted).As you can see in the suggestion above we both compromise twice. Besides the compromising you can have what you needed twice, and I can have what I needed once. This sounds like a fair deal since we are willing to give in to your needs more times (2x), and for our need (1x) you come over more to our side. For now, I have put in my first preferences in the agenda and lowered the Hurm directors in the board.I am looking forward to your reply, it could be possible that we have a deal!Kind regards,Finn</t>
  </si>
  <si>
    <t xml:space="preserve">Dear Finn,thank you for your counteroffer und your other suggestion.We are happy that you agree on some points of our last offer. Your suggestion with the following conditions comes very close to a deal:Three Hurm directorsCourt of jurisdiction by independent arbitrators20% additional compensationPayment of common workers half-halfOur engineers staying in Slovenia for 9 months afterwardsYou are right that the time after research finished is important for us. But the most important issue in our agenda is the additional compensation. Having a Court of jurisdiction by independent arbitrators will also lead to additional costs. Therefore we can't pay more than 10 % additional compensation. 10 % is already a big step on your side, because we usally do not pay any additional compensation. If you agree on 10 % compensation, we can make another step on your side. Your workers don't have to stay in Slovenia after the research is finished, because we can use the money we save on the additional compensation to hire a local company for the set-up process. Therefore I can make you the following offer:Three Hurm directorsCourt of jurisdiction by independent arbitratorsPayment of common workers half-half10 % additional compensationYour engineers staying in Slovenia for 0 months afterwards I'm looking forward to hearing from you . Best regardsSasa</t>
  </si>
  <si>
    <t xml:space="preserve">Dear Sasa,If you want this than it's a deal. Our deal right now would be:- 3 Hurm directors in board- Our engineers 0 months in Slovenia- Payment of common workers half-half- Additional compensation 10%- Court of jurisdiction by independent arbitratorsBut I thought, that maybe it would be beneficial to us both if we agreed that you will pay the common workers completely. In return, the court of jurisdiction can be in Slovenia. For me, this would enhance my total outcome. I was wondering if that is also the case for you? Than our deal would be this:- 3 Hurm directors in board- Our engineers 0 months in Slovenia- Payment of common workers SVN-Tech- Additional compensation 10%- Court of jurisdition SloveniaI think that the second suggestion would be best for us both, but if you do not agree with me on this one, then please suggest the first suggestion above and we can call it a deal as well. For now I have put in my optimal preferences in the agenda, this is ofcourse not the case.I am looking forward to your reply.Kind regards,Finn</t>
  </si>
  <si>
    <t xml:space="preserve">Dear Finn,thank you for your answer. I'm glad that you thought about the Court of jurisdiction again and that you finally accept the Court of jurisdiction in Slovenia. This is the right decision for our project. We are glad that you cooperate in this issue and we know this is a big sign of confidence. Therefore we will also accept to pay the common employees alone. So the deal will be as you suggested:- 3 Hurm directors in board- Your engineers stay 0 months in Slovenia- Payment of common workers: SVN-Tech- Additional compensation: 10%- Court of jurisdition in SloveniaWe are happy that we found a solution which fits to both of us. It was a pleasure to negotiate with you. I hope you agree now on my offer so that we can start with this project as soon as possible.I'm looking forward to hearing from you.Best regardsSasa</t>
  </si>
  <si>
    <t xml:space="preserve">Dear Sasa,I very much agree on this deal. Thank you for your cooperation and understanding. I hope everything goes well for you in the future and maybe we will meet again.Kind wishes,Finn</t>
  </si>
  <si>
    <t xml:space="preserve">Dear Mr. Mendel,I am contacting you on behalf of SVN Tech so we can negotiate the terms of our cooperation.First of all I would like to discuss the composition of the Board of Directors.We believe it would be much easier for us to communicate with the local authoritiesconsidering we are a local firm and we have been working with them since our inception.Therefore I propose there be 3 members of our company in the board in order to best guidethe project and deal with issues with the authorities efficiently to our mutual benefit.Regarding your engineers at our common plants in Slovenia we strongly believe they should stay in the plants for atleast 9 months in order to set up the production process properly. We all know there are always problems arising in development of new technologies and we all want them to be dealt with efficiently in which your engineers will play a key role.We also believe it should be upto Hurm AG to pay commonly hired employees as we are already taking the majority of the burden of the human resources invested in this project, as well as all other plant expenses.As far as the satisfaction of our workers goes I can assure you the conditions at our company are above average and our workers are satisfied and motivated. However, for this project we plan to also provide 10% additional compensation of our workers so as to really motivate them and make sure we are all working 100% on this.Last but not least, we believe it is only logical for the court of jurisdiction to be in Slovenia as the project will be done in Slovenia and under the Slovenian law. We can assure you this will be the most efficient way both in terms of safety and the costs.I hope you are satisfied with our proposal and that we can procceed with the project implementation. There are good times coming for us.Best regards,Sasa Novak</t>
  </si>
  <si>
    <t xml:space="preserve">Dear Sasa Novak,Thank you for your mail. It is nice to finally contact you. I will contact you on behalf of the management Hurm AG. The first issue concerns the number of members we will send to the board of directors. We already agreed with SVN Tech on having 5 members altogether. Since the company is situated in Slovenia it is important for us, in order to have some control over regional decisions, and thereby to have the majority of board directors from Switzerland. But since we want to work with our Slovenian partner, a satisfying goal for us would be 4 members.Regarding our second concern. Without any doubt we have to send some key engineers as it is also in our interest to push the development of the Green Spirit engine. However, our offer is to bring back the engineers after they finished research on Green Spirit.Concerning the payment of the workers. An unequal division would be inefficient due to heavy administrative effort. We would be more satisfied if paying the commonly hired workers was a duty of SVN u Tech alone.The good reputation of Hurm AG in the public is one of our most important factors, and we do not want to have this reputation ruined. This is the reason why we cannot allow SVN Tech to pay its own workers in the production chain the usual Slovenian wage rate. We consider an additional plus of about 20% as sufficient. This should also work as a kind of leverage against corruption. Well-paid employees are less induced to be bribed or to leave the firm. The technological know-how is our key for essential first mover advantage in the future market of the engine industry. We can by no means afford to lose this knowledge to a competitor.Last but not least, the court of jurisdiction. We need some sort of legal security. There is evidence that foreign companies face really big problems to demand their rights. Hence, we will try to avoid this scenario by relying on a Swiss court.Please let me know whatyour most important factors are. So that we manage the best joint venture for both parties.Best regards,Fill Mendel</t>
  </si>
  <si>
    <t xml:space="preserve">Dear Mr. Mendel,I must tell you, and I hope you will understand, that your Green Spirit engineers will be of utmost importance for the success of our project and therefore I think it is in everyone's interest for them to stay another 9 months in order for everythingto go smoothly.Furthermore, we assure you that our workers are well beyond the slovenian standard. With additional 10% bonus they will be even more so and it will certainly make the employees motivated and satisfied. We also think that you paying the common workers would be a sign of good faith from your side but if you so insist we can talk about splitting the payment half-half.Having the court of jurisdiction in Slovenia is honestly the most sensible decision, Slovenia is a part of EU after all and our laws are well regulated, in addition it would be the most affordable solution. However, if you strongly disagree with that we can talk about implementation of a team of arbitrators but I believe that wouldbe an unnecessarily costly solution.In order to build mutual trust we offer you the majority in the board so you can be sure you will have the control over the future development of the project.I hope you understand our reasoning and I am awaiting your response.Best regards,Ivica &amp;Scaron;imi?</t>
  </si>
  <si>
    <t xml:space="preserve">Dear Sasa Novak (Ivica&amp;Scaron;imi?),Since we are working together, building mutual trust is important for our succes. Therefore, I gave long thought to your counteroffer. It is important for us to have four directors in board. However, we can agree to keep our engineers working in Slovenia. To be honest, usually in this kind of business firms providing technology doesn't take longer than 6 months to get the whole thing started and train the local staff.In addition to the basic payment issue, an additional 20% compensation for all Slovenianworkers involved in the cooperation is important for us.Therefore, we will agree to pay the common workers and splitt the payment half-half. However, only if there is an agreement to compensate the Slovenian workers for 20%. Well-paid employees are lessinduced to be bribed or to leave the firm. I believe this is in everyone's interest.The option of installing a legal safety instance is a big factor from our side &amp;ndash;During the cooperation with SVN Tech we are in need for legal security.I hope you understand our reasoning.Best regards,Dunja Hanic</t>
  </si>
  <si>
    <t xml:space="preserve">Dear Mr. Mendel,I have to admit I am a bit surprised that you take right in deciding the pay of our workers, I once again assure you their standard is well above the slovenian average and the bonus we will provide will make that even more so.I also feel like you just want to get the better of me for no reason requesting 4 board members while 3 already secures you the majority, I think there is no need for such requests.Concerning the payment of common workers we believe they should either stay for additional 9-12 months in order to finish the project properly or they shouldn't be staying at all, I hope you are aware of the necessity of this request, I say if we are going to do it lets do it properly.Lastly, since you want to create a joint venture in Slovenia with a Slovenian partner we cannot understand your distrust in us and our laws. I once again offer you an implementation of a team of arbitrators as an alternative but I am afraid Switzerland is out of question.Looking forward to your response.Best regards,Sasa Novak</t>
  </si>
  <si>
    <t xml:space="preserve">Dear Mr. Mendel,I have to tell you that I am serious when I say that our workers compensation is our concern, we also appreciate your concern for them but that topic is closed for us.I am glad you have understood my propositions and I can feel we are on the same boat now. One last thing I would like to say is that according to our project plan we would need your engineers for 9 months, that is the optimal period, but if you wish to send them for longer and you do not mind the costs I suppose that is ok too, I am just afraid it might turn out to be an "overkill".Looking forward to your response and I hope we are now at the gates of a great collaboration.Best regards,Sasa Novak</t>
  </si>
  <si>
    <t xml:space="preserve">Dear mr. Novak,Fair point, sending our engineers for a longer time than mandatory would be anunnecessary extra expanse. Therefore, we will accept that the engineers stay for no longer than 9 months. The money we spare, will be used to compensate your Slovenian workers, meaning their paycheck will raise with 20%.The good reputation of Hurm AG in the public is one of our most important arguments in these negotiations and we do not want to have this reputation ruined.Hurm AG is a well-known car manufacturer. We are collaborating with other partners in Eastern Europe, who would consider it to be a golden opportunity to gain access to our new technology.I can't imagine our generous condition would be a dealbreaker during this stage of the negotiations.Since we've come so far, I hope we can come to an agreement.Best regards,Fill</t>
  </si>
  <si>
    <t xml:space="preserve">Dear Mr. Mendel,thank you for your good will I think that is an excellent idea. However, contract demands of us to state the amount SVN Tech will provide for the compensation of the workers. But, we can certianly create an annex to the contract later on in which you can provide an additional 10% raise for our workers.With that being said, I think we finally come to the end of our negotiation and we can close it on these terms. I would like to thank you for your time and your willingness to cooperate and I am sure this project will be a great success.Best regards,Ivica &amp;Scaron;imi?</t>
  </si>
  <si>
    <t xml:space="preserve">Dear Ivica &amp;Scaron;imic,I'm afraid I cannot accept your latest offer. Therefore, I suggest we stop wasting each others time. I believe you misunderstood my last offer. Hereby I send it again.These are the only terms I can accept, and thereby close the deal. Since these terms are more than reasonable, I trust that you will accept them. Otherwise, I wish you all the luck in your future acquisitions.Best regards,Dunja Hanic</t>
  </si>
  <si>
    <t xml:space="preserve">Dear Mr. Mendel,I am sorry to say this but you are acting quite strange and inconsistent. In your last message you have clearly offered to compensate slovenian workers thereby increasing their compensation to 20%. As we cannot do that in this contract I have offered you a reasonable alternative. You are now trying to back out of that which is honestly quite disturbing. I am not sure I am comfortable making a deal with someone unreliable as that.I am repeating my last offer which corresponds to everything we negotiated, I hope you will stay true to your words and offers and we can rebuild mutual trust in the future. Otherwise I am afraid the deal is a no go since we do not want to involve ourself in a project of this magnitude with someone unreliable and inconsistent.Best regards,Sasa Novak</t>
  </si>
  <si>
    <t xml:space="preserve">Dear mr. Novak,To my regret we have to inform you that our companies are not able to come to an agreement. Dispite my goodwill and clear terms, you choose to stay stubborn. I was confident that we could come to an agreement, especially when I was showing goodwill and approached on your terms. The 20% is, as I informed you from the beginning, a dealbreaker for my company. Therefore you have to carry the consequences.Goodluck in the future.Yours sincerely,Mr. Mendel</t>
  </si>
  <si>
    <t xml:space="preserve">Dear Mr. Mendel,as a representative of my company, SVN Tech, I am more than happy to get in touch with you. First of all, please allow me to introduce myself: my name is Sasa Novak and I am in charge of the negotiation part of this joint venture project.As already mentioned in previous meetings, SVN Tech is still interested in a strategic cooperation with Hurn AG, which might be highly beneficial for both parties. In order to unleash the potential of this joint venture on a large scale, there are quite a few success factors, which have to be clarified in the first place. These determined success factors include the following aspects:Splitting of directors in boardTime Hurn AG engineers stay in SloveniaPayment of workersAdditional compensation for Slovenian workersCourt of jurisdictionAs a first step towards a common solution, we prepared a decent offer covering the aforementioned issues. With this, we hope to meet not only our but also your expectations.If you have anyremarks or suggestions for improvement, please let me know. Im looking forward to a fruitful collaboration with you and Hurn AG.Best regards,Sasa Novak</t>
  </si>
  <si>
    <t xml:space="preserve">Dear Mr Novak,Thank you for starting the process of these negotiations which we, at Hurm AG, hope to lead to satisfying results forboth parties in the end. I also want to introduce myself: my name is Finn Mendel and I am going to represent Hurm AG in the following negotiations. The main goal for us as a company is that we walk out of this project with an innovative and highly-qualitative engine, which would help both Hurm AG and SVN Tech to become leaders on the market.Indeed, the main points you have outlined are the most important ones for this project. Thank you for the offer you have made. I examined it thoroughly and want to discuss some of the points with you. Firstly, regarding the number of directors on board, I believe Hurm AG should have the right of four members because its engineers have designed the engine and have all the valuable knowledge needed to direct the project. At the same time, You can be certain we are going to send to Slovenia our best engineers who will ensure the development of the Green Spirit engine will run smoothly. However, we do not want to oblige them to spend so much time in a foreign country (12 months as you suggested) so we would like to have them back immediately after the research is finished.As for the common workers' wages, I think SVN Tech can afford to pay the common workers hired for the project since Hurm AG is going to pay to the engineers that work on the engine. I also think that paying additional wages (20%) to the Slovenian workers would be highly beneficial - all workers would feel satisfied with their wages and happy to work on the project.Finally, the court of jurisdiction matter is also a debatable one - Hurm AG would prefer to work with the Swiss regulations because we are already familiar with them and have never had any problems before. We believe this should not be a problem for Slovenia.You can find the overview of our offer in the system. I look forward to receiving your response and your thoughts on this.Kind Regards,Finn Mendel</t>
  </si>
  <si>
    <t xml:space="preserve">Dear Mr Novak,Thank you for your last message. I read carefully your concerns about the matters discussed and decided to give you a new offer, together with clarification. This is why I am responding to the last formal message you sent me. Before I clarify the issues I would kindly ask you to stick to the polite tone of voice because we are partners after all, not competitors. I think we will be able to find the golden area and give a soft launch to the project. Another remark I want to make is that our company is called Hurm AG and not Hurn AG as you refer to it.Share of Directors in Board:Regarding this matter, there is no doubt the SVN Tech organization brings assets of high quality to the table. However, the idea was produced at the Hurm AG company and the engineers of Hurm AG are going to go to Slovenia specifically for this task. Since SVN Tech brings in only the manpower, we believe it will be more reasonable if we have 4 seats in the Board of Directors so that the project is managed in the best way. If we do not cooperate with your organization, we could find another company that would be happy to realize the potential of the idea, so this is not a valid point at the moment.Engineers in Slovenia:Thank you for not doubting the quality of our engineers. We hope everything will go well and they will introduce the project properly. We really hope that there will be no problems after the research is done. However, we want everyone to feel safe that the project is going to have a good launch. This is why we can let our engineers stay foradditional 6 months. I think this will be more than enough to fix all obstacles that might arise.Payment of common workers and additional compensation of Slovenian workers:I am addressing these two issues together because I want to make a specific offer that could be beneficial to both parties. After careful consideration, we decided that we can pay for half of the common workers if SVN Tech does not agree to cover all the costs. After all, the project is a joint one so we can dividethe costsequally- this is true. However, we really believe that the additional compensation of the Slovenian workers is necessary: we have absolutely no doubt that your workers are well-paid and satisfied with the working conditions but please consider the risk that some of them may be willing to "sell" our project ideas under the table to other organizations if they are offered more. In other words, we will keep them satisfied and loyal to the project. Please reconsider this matter and tell us what you think.Court of jurisdiction:As for the court of jurisdiction, you are right that the project will operate in Slovenia but since we are a Swiss company and have never worked with the Slovenian laws, we cannot be fully sure of the success of the project if we do not know what we are allowed to do and what not. Therefore, we would propose a third solution - the use of independent arbitrators. We think this is a good option for joint projects like this one.I believe this information should clarify the situation. Please consider the new offer and I look forward to your response.Kind Regards,Finn Mendel</t>
  </si>
  <si>
    <t xml:space="preserve">Dear Mr Medel,thank you for your last message and the given clarifications. I have to apologize for misspelling your company &amp;ndash; of course its called Hurm AG and not Hurn AG. I also agree with you that we are still able to find the golden area in order to start this project as equal partners. I propose to continue with the point by point approach of reacting to each others replys.Share of Directors in Board:It is actually not true, that the idea of the Green spirit engine was producedby Hurm AG, as it was only developed by your company. The reason you need SVN Tech as a strategic partner is to produce the engine as a marketable product. Therefore Hurm AG needs SVN Tech since we are able to provide the manpower to produce it, the production capacities as well as the financial resources. If you start threatening to search for other potential partners, I have to inform you that this is not your exclusive option. We also have alternative partners since some of your competitors have comparable engines, which already reached to point of series production. These companys would without any doubt be less risky for us to cooperate with. So again: we want to achieve a joint venture which requires an equal share of board members.Engineers in Slovenia:Thank you for your understanding in this point. I think its in the interest of both parties that no major difficulties occur after finishing the project. In order to provide high quality products, I highly recommend keeping the engineers for another 9 months at our plants.Payment of common workers and additional compensation of Slovenian workers:Even though we have a deep and unshakes confidence in our employees, we can see your point in this issue and would like to make a compromise: We accept the shared payment for the common workers (50/50), but we are firmly convinced that a 10% wage increase is more than enough. 10% more will definitely serve the purpose of loyal and discreet workers. Furthermore, it demonstrates our goodwill and it doesnt jeopardize the financial planning of our project at the same time.Court of jurisdiction:I can fully understand your concerns for a foreign legal system. However, I can assure you that weve never had any problems with the Slovenian law and the dealing with Slovenian authorities. Therefore, I would like to ask you to reconsider the option of Slovenia as the court of jurisdiction since the implementation of a team of arbitrators would lead only to additional costs for both partners.I strongly believe that we are already getting closer in some of the points and will be able to find a consensual agreement.I look forward to your response.Best regards,Sasa Novak</t>
  </si>
  <si>
    <t xml:space="preserve">Dear Mr Novak,Thank you for the new offer and the detailed explanations on the matter. Since tomorrow we have to close the deal, I have to say that the things you offered indeed are a sign of good will and we really appreciate that. However, based on the requirements of my firm, I have to propose a new, final offer. The current one will not please my managers and, therefore, I hope that we can come up with a satisfying joint outcome. To be completely honest with you, I would say that our biggest priorities are the additional compensation of the Slovenian workers and the payment of common workers. I am not going to go into many details as much of our offer is the same as yours.Hurm AG will agree on having our engineers stay for additional12 months in Slovenia (which was your initial request) but we do demand that we have 4 directors in the board. Moreover, we will also agree to comply with the Slovenian law and not demand independent arbitrators. However, if we do make these concessions, I have to demand that the payment of common workers is indeed paid by SVN Tech only (as we requested in the beginning) and that the additional compensation of the Slovenian workers remains 20%. I suppose that if you insist so much on the court of jurisdiction then this must be of high priority to you. This is why I offer you something that I believe will be beneficial for both companies.Please let me know what you think about this. There will probably be no time left for counteroffers so you might just accept or reject our proposition.I believe that you will make the right decision and I hope that we will come to a good agreement in the end.If there is indeed no more time left for correspondation, I want to thank you for the discussions. It was a pleasure negotiating with you.Kind Regards,Finn Mendel</t>
  </si>
  <si>
    <t xml:space="preserve">Dear Mr Medel,thank you for your recent offer and the given clarifications. I agree on the fact that we are running out of time. However, we still have got plenty of time to discuss some of the matters, since SVN Tech cant accept your proposal. I really appreciate your honesty concerning your priorities and that is why I would like to return the favor.Indeed, the additional compensation of our Slovenian workers is a critical point for us, as the project success will stand and fall with the additional costs the increase of wages would imply. Therefore, our initial request was 0% increase, which was lowered in favour of your priorities. I propose to meet at the golden mean of 10% wage increase.Regardless of all arguments that a joint venture requires a balanced directors board, you still insist to have 4 board member (out of 5, which is 80% of the board). It seems that this issue is also a key point in your priority ranking. We decided to accept this matter, but demand to split the costs for the common workers in return.In terms of the engineers staying at our plant in Slovenia, SVN Tech is willing to reduce its initial request of 12 months and lower it to 9 months, which should be long enough to ensure high quality products and the prevention of possible problems after finishing the project. Another concession we would like to make is the location of the court. Even though we are greatly convinced of the Slovenian law system, we understand your concerns in this matter. As a gesture of goodwill, we would like to propose an independent arbitrator as our joint solution. We really hope that these signals of kindness and respect will be appreciated by Hurm AG.I am deeply convinced that this offer will meet most of our individual and joint needs and therefore is the ultimate solution for our joint venture project. Speaking as a representative for my company, we would be more than happy to work with Hurm AG under the discussed conditions.To conclude, I would like to say thank you for the lively discussions and your good manners. It was a pleasure negotiating with you.Kind regards,Sasa Novak</t>
  </si>
  <si>
    <t xml:space="preserve">Dear Mr Novak,Thank you for the offer and for being honest. Unfortunately, I still cannot accept that offer as it does not fulfil most of our demands. Therefore, I propose you a new offer as a sign of good will even if we do not have much time left. Please see the offer attached. The only thing that is different from your last offer is the additional compensation on which we really insist. Please keep in mind that offering them 20% will keep the reputation of both companies and also stimulate them greatly to work with inspiration on this project.I believe Hurm AG already made a lot of concessions from our original ideas so I would be very happy if we can close the deal with this final offer.Thank you once again and I look forward to your final response.Kind Regards,Finn Mendel</t>
  </si>
  <si>
    <t xml:space="preserve">Dear Mr Medel,Unfortunately, we had to realize that our last offer has been declinded, even though it would have been a reasonable solution for both parties. Furthermore, we would like to express our surprise that our gestures of goodwill weren't appreciated by your side. In the most important matter, the additional compensation for the Slovenian workers, you haven't made any concession at all, which is counterproductive in a cooperative negotiation. On the contrary, we as SVN Tech increased our offer continuously and maxed out to 15%. 20% is unfeasible for us and won't be accepted under no circumstances.As a result, we would like to propose you our very last offer, which includes a further compromise on the additional compensation matter.Since this is our last offer, please make sure to accept or decline. After that, we will notengage in further negotiations.Best regards,Sasa Novak</t>
  </si>
  <si>
    <t xml:space="preserve">Dear Mr Novak,I deeply regret that I have to reject your offer regarding our project. I am sorry that we could not find common ground on some matters and this costed us to end up our fidcussion in such an unpleasant way.I wish you lots of success.Kind Regards,Finn Mendel</t>
  </si>
  <si>
    <t xml:space="preserve">Dear Mr. Mendes,Thank you for your willingness to negotiate our possible cooperation online via negoisst. My name is Sasa Novak. I am representing SVN Tech in our electronic negotiation. My college Enej Kos, who was part of the first negation between the Hurm AG and SVN Tech briefed me. Mr. Kos sends regards and im looking forward to take place in our fruitful negotiation.Please find enclosed the negotiation agenda, which contains the first issue Hurm directors in board I would like to negotiate about.If you need more transparency on my positions please feel free to contact me!Best regards,Sasa Novak?</t>
  </si>
  <si>
    <t xml:space="preserve">Dear Ms. Novak,Thank you for your message. I am Finn Mendel the negotiation representative of Hurm AG, nice to meet you.I see your proposition of the inclusion of two directors of our company in board. However, for both of our companies I think we would benefit from having as many Hurm directors in the board as possible. In this way, we could namely ensure that the development process runs as smoothly as possible. We could then ensure that important decisions as a result of the latest technology and know-how changes are implemented in the right way. A smooth implementation of important decisions will provide both of us with major financial benefits.I hope that you are seeing the usefulness of my proposition and I am very much looking forward to the next steps in our negotiation process.If you have any questions regarding my proposition, please do not hesitate to contact me!With kind regards,Finn Mendel</t>
  </si>
  <si>
    <t xml:space="preserve">Dear Mr. Mendes,thank you for your detailed justification. I do see the usefulness of your proposition. Ensuring important decisions as a result of the latest technology and know-how changes being implemented in the right way are key componentes for our joint venture being benefitical. I totally agree!This is why i would suggest to sent 3 members of board sent from Hurm AG and 2 members of board from SVN Tech. This way Hurm AG would have the majority of board members. Since our joint ventrue is going work with Slovanian authorities and partners it is important to have at least two Slovenian members of board. By having 4 members of board sent from Hurm AG our joint venture would be seen as a foreign firm that may suffer from its status.I think with this counter offer you can ensure important decisions by having the majority of board members and our joint venture would not suffer from a foreign firm status.I'm also looking forwardto the next steps in our negotiation process, so we get the best situations for both companies and our joint venture.Best regards,Sasa Novak</t>
  </si>
  <si>
    <t xml:space="preserve">Dear Ms. Novak,I understand and agree with your reasoning and therefore I agree with having 3 Hurm directors in board and 2 members representing SVN Tech.Besides, to make the development of the Green Spirit engine run as smoothly as possible, we can send you a number of our key engineers. However, we will need them back as soon as the development has finished so that other processes here in Switzerland will not be compromised. I hope for your understanding for this, so that we can send some of our key engineers to support in the development of the Green Spirit.I am looking forward to hearing from you soon!Best regards,Finn Mendel</t>
  </si>
  <si>
    <t xml:space="preserve">Dear Mr. Mendel,thank you for your agreement and the offering a number ofEngineers in Slovenia.I guess we both agree that having the Hurm engineers in Slovenia for additional 12 months will not benefit us. Sadly i can't agree on your offer to send the Hurm engineers back after finishing research on Green Spirit. I would appreciate to have the Hurm engineers in Slovania forAdditional 9, since normally several problems arive after the main development of a technology has already been finished. At this point im going to be honest with you, having the engineers for 6 months in Slovenia wouln't have any benefit.Additional i would like to negotiate about the Additional compensation of Slovenian workers. In my opinion anadditional compensation for Slovenian workersof10%is sufficient. Please give me information on this issue if you contradict.I think we both of us have the power to make the values of out joint venture transparent. If you need further informations on any issues please feel free to ask!In you I see a I'm looking forward for your response.Best regards,Sasa Novak</t>
  </si>
  <si>
    <t xml:space="preserve">Dear Ms. Novak,I agree with you on the fact that it could be helfpful to keep our engineers at your plant for some additional months. However, to stay ahead of the competition by, amongst others, constantly coming up with technological innovation for the Green Spirit engine, we really need our key engineers at our own center of knowledge. This would also be beneficial for you as the producer. I hope that you can agree with me on this and otherwise I am happy to provide you with more information.Regarding the "additional compensation of Slovenian workers", it would for both of us be important that our employees are happy to work for us and therefore less induced to leave the firm. An additional compensation of 10% is not enough to have a reasonable wage that meets the satisfaction of our employees. I would therefore ask you to agree with an additional compensation of at least 20% that contributes to good conditions for our employees and a good reputation for both our companies.I hope you agree with me on the abovementioned propositions and hope to hear from you soon!Kind regards,Finn Mendel</t>
  </si>
  <si>
    <t xml:space="preserve">Dear Mr. Mendel,thank you for your quick response!It is important for our joint venture to stay ahead of the competition, this is whyI could agree on your offer of having 0 engineers in Slovenia after the research is finished if we could agree on having an additional compensation of Slovenian workers for 10%. We can assure that the SVN Tech employees actually appreciate very good working conditions since the salaries are far above the average in Eastern Europe. The reputation of Hurm AG and SVN Tech will not suffer by having an additional compensation in the amount of 10%.If we can't agree on this maybe could additionally add the other issues and find a comprimise.Kind regards,Sasa Novak</t>
  </si>
  <si>
    <t xml:space="preserve">Dear Ms. Novak,Thank you very much for your clear response.I am happy that you agree with me on sending back the key engineers directly after the development has been finished. However, unfortunately I could still not agree with you on having an additional compensation for Slovenian workers of only 10%. In order to meet your wishes, I would like to propose that our engineers stay for an additional 6 months in order to ensure that your staff can be trained as good as possible and you give these well-trained Slovenian workers an additional compensation of 20%. If we close this compromise, you can see the additional compensation as an "investment" in the training of your workers so that your workers will produce more efficiently and you will need fewer workers for the production process. In the longer term, therefore, this compensation will certainly be earned back.If you have any questions, do not hestitate to ask me!Best regards,Finn Mendel</t>
  </si>
  <si>
    <t xml:space="preserve">Dear Mr. Mendel,thank you for offering the Hurm engineers to stay in Slovenia for additional 6 months. Based on the cost benefit ratio it would not benefit to have the engineers in Slovenia for 6 months since porblems arive later. Having the engeneers for addition 6 months is no option for SVN Tech. Having them for additional 9 months would be the best, 12 would be also an alternative. This is why i would stick fo my first offer having them for additional 9 months.I assume that the issue of additional compensations is as important for Hurm AG as it's for SVN Tech. Being competitive does not work at this issue. If we could agree on 15% of additional compensations of Slovenian workers we would meet in the middle, but really can't agree on 20% based on my previous arguement.Additionally i added the issueCourt of jurisdictionto the negotiation agenda. In my mind, this issue is quite easy to resolve as our joint venture will be conduted under Slovenian law. This is why why i would appreciate to agree on Slovania for the court of jurisdiction.I'm looking forward for your response!Kind regards,Sasa Novak</t>
  </si>
  <si>
    <t xml:space="preserve">Dear Ms. Novak,Thank you for your response. I would like to have a more in-depth explanation why problems would only occur after 6 months and why you would accept an additional stay of 0 months but not an additional stay of 6 months. In my opinion, problems are most likely to arise within the first months as workers still have to get used to the way of producing. I do not see the usefulness of an additional 3 months after the first 6 months and therefore I stay with my additional 6 months, which is already a commitment for us.With regard to the "additional compensation of Slovenian workers", I am glad to hear that this item is just as important for you as it is for us. I really cannot agree with a compensation of 15% as this is far below our policy on wages and a good payment of our employees belongs to our core values. I hope that you, just like us, see your employees as the most important asset that needs to be rewarded and therefore would agree with the compensation of 20%.I am willing to revise one of our two abovementioned propositions if you do this as well, so that we are both able to limit our risks.With regard to the "court of jurisdiction", I think that we both benefit from a different law. For you it is most advantageous to have the Slovenian one and for us it is most beneficial to have the one from Switzerland. Therefore, I would suggest to solve this by means of independent arbitrarors, which seems to me the best compromise.I am looking forward to hearing from you soon!Best regards,Finn Mendel</t>
  </si>
  <si>
    <t xml:space="preserve">Dear Mr. Mendel,thank you for the counteroffer that includes all of the issues! Your counteroffer sadly doesn't fit the expectation of SVN Tech. So here is my counteroffer.There is a low probabilty that problems arise in the first 6 months after the reasearch is done. Therefore having the engineers in Slovenia for additional 9 or 12 months would be beneficial for both of us, since solvable problems would come up after 6 months. By not having the engineers in Slovantion for additional months they could focus onprocesses in Switzerland. So, having them for additional 6 months would only cost but doesn't solve any problems and therefore not benefit. Additional 9 months would be in my opinion the best option followed by additional 12 monts, followed by additional 0 months. Thats why I would stick to the offer of having Additional 9 months.I see the additional compensation of Slovenian workers is very important to you. This is why I could agree on an additional compensation of Slovenatian works of 20%. In return i would like to have the Hurm AG to take the payment of common works, since SVN Tech brings in the majority of the burden of human resources invested in this project and the court of jurisdiction should be in Slovenia.I hope you can comprehend my positions. I'm looking forward hearing form you!Best regards,Sasa Novak</t>
  </si>
  <si>
    <t xml:space="preserve">Dear Ms. Novak,Thank you for your quick reaction.I am happy that you agreed to have 20% compensation of Slovenian workers. I think this will benefit both of our companies.If you prefer an additional months of 0 above 9 we could go for 0 months.Besides, I think we should do the payment of common workers half-half and the court of jurisdiction by means of independent arbitrators, as we both have other preferences and in my opinion there is no reason why one of us should have the advantage in both of these items. To make an honest deal, I would therefore suggest to take the "middle" option.Please let me know what you think of my counteroffer!With kind regards,Finn Mendel</t>
  </si>
  <si>
    <t xml:space="preserve">Dear Mr. Mendel,I could agree on the additional compensation of Slovenian workers of 20%, if we agree on having the Engineers in Slovenia for additional 9 months, Hurm AG takes the Payment of common workers and have the court of jurisdiction in Slovania. Additionally i would agree on giving another seat to Hurm in the directors board.I gave up my most important issue which is "additional compensation of Slovenian workers". This is why i stick with the other issues. I would like to give you further informations on my choosen positions:Hurm directors in board: You mentioned that its important for Hurm AG to have the power of decision and toensure the development process. --&amp;gt; Advantage for Hurm AGEngineers in Slovenia: For SVN Tech it would be the best option if the Hurm engineers would stay for additional 9 months in Slovenia. --&amp;gt; Compensation for SVN TechPayment of common workers: By definition both partners of a joint venture have to bring in assets. Thus, there is no question that both of us have to pay for workers. With regard to wages of commonly hired employees we take the position that again Hurm AG should bear these costs. We already take the majority of the burden of the human resources invested in this project. --&amp;gt; Compensation for SVN TechAdditional compensation of Slovenian workers: I guess this is the most important issue for both of us. Hurm AG is not willing to make any compensation because of the policies. I do understand your position, but therfore i would like to have compensations on other issues. --&amp;gt; Advantage for Hurm AGCourt of jursidiction: I hope we can agree on Slovenia. Independet arbitrators would be an alternative but the implementation of a team of arbitrators would lead only to additional costs for both partners. --&amp;gt; Compensation for SVN TechPlease dont interpret it like Hurm AG only "benefits" from two issues. I guess with these two issues you got the best utility for important Hurm issues.Feel free to clarify, if i got someting wrong. I have a feeling, that we are on the right track for our joint venture!Kind regars,Sasa Novak</t>
  </si>
  <si>
    <t xml:space="preserve">Dear Ms. Novak,Thanks for your clear overview.Although you ask me to not interpret it as if Hurm AG is only benefiting from two issues, we cannot deny that your proposition does only provide Hurm AG with benefits on two issues. If I would agree with you on the items "payment of common workers" and "court of jurisdiction" than you get the maximum out of both these items, while we only get the maximum out of the "additional compensation of Slovenian workers". This does not seem fair to me. Therefore, I am still asking you to accept my 0 months for the "Engineers in Slovenia", so we both get the maximum out of two items.In addition, to keep the fair distinction, I need to stick with my proposition of independent arbitrators for the "court of jurisdiction". If you agree with my abovementioned propositions, then I could accept your proposition that Hurm AG pays for the common workers. Please let me know what you think!Best regards,Finn Mendel</t>
  </si>
  <si>
    <t xml:space="preserve">Dear Mr. Mendel,the counteroffer you sended me does not have any issue SVN Tech would benefit from.4 Hurm directors --&amp;gt; not beneficial for SVN Tech0 Engineers in Slovenia --&amp;gt; not beneficial for SVN Techhalf-half payment of common works: fair20 % additional compensation --&amp;gt; worst for SVN TechCourt of jurisdiction --&amp;gt; fairI have the feeling that we lost the our common goal: We want a joint venture where both firms can benefit from. I know Hurm AG would benefit the most if SVN Tech pays 20% of additional compensation of Slovenian workers. By having the 20% additional compensation, Hurm AG definetly have full benefit of the strongest issue. If we stick to this Hurm AG need to do more compensations, since the utility for SVN Tech suffers from this.Hurm AG could have the majority of directors in board and 20% additional compensation. Here Hurm AG would benefit.The court of jurisdiction would equally benfit. The issues engineers in Slovenia and the payment of common workers would mostly benefit SVN Tech.Due to time restriction I tryp to answer tonight otherwise im going to answer tomorow morning. I will be completly available tomorow from 1pm - 4pm. So the time restriction should not endanger our negotiation.Kind regards,Sasa Novak</t>
  </si>
  <si>
    <t xml:space="preserve">Dear Ms. Novak,Thanks again for your clear overview and I definitely see your point!I am glad that you accepted to arrange the "Court of jurisdiction" by means of independent arbitrators.Because of your explanation, I agree with you that we should take responsibility for the payment of common workers. The only thing I would like to revise is the number of months of our key engineers in Slovenia.I think as we are approaching the end of the negotiation process and I notice that we do not have much time left, I think I can be really honest with you and tell you that your last proposition only yields me utility of 38%. I think if we could only set the months to 6, and I assure you that this will be enough as we have the best engineers that will train your employees to solve all problems that could encounter, I think we have the best deal for both of us!Please let me know if you agree with me and Hurm AG will accept to be responsible for the payment of common workers.I am looking forward to hearing from you soon and I have the feeling that you really are willing to think with me to get the best out of this deal.Best regards,Finn Mendel</t>
  </si>
  <si>
    <t xml:space="preserve">Dear Mr. Mendel,thank you for your honesty! Attached you find our negotiation agenda.I think with this agreement we made the best decision for our joint venture. We will be able to face the current environmental and political changes.Kind regards,Sasa Novak</t>
  </si>
  <si>
    <t xml:space="preserve">Dear Ms. Novak,I agree with you that our current agenda is the best agreement! I would therefore like to accept this proposition and thereby conclude our negotiaton process!Thank you very much for the pleasant cooperation and I am looking forward to working with you!With kind regards,Finn Mendel</t>
  </si>
  <si>
    <t xml:space="preserve">Dear Mr. Mendel,My name is Sasa Novak and Im going to be your negotiation partner for the next few days. Im looking forward to having a fruitful negotiation with you. Let us both do our best, so we can feel proud of ourselves to have accomplished something that will not only benefit both our companies but also society and make the world a cleaner place. Time is of the essence, so lets get right into it. To the right you can find the starting offer.Please let me know what you think.Sincerely,Sasa Novak</t>
  </si>
  <si>
    <t xml:space="preserve">Dear Novak,How are you?I am pleased to hear that you will be my negotiation partner for the upcoming days. I hope we can come to mutual grounds since it is in the best of both interests to establish a sustainable partnership.As you stated yourself, your starting offer in an initial one. Therefore, I assume that there is plenty of room to negotiate. I know that we both have our ideal outcome in mind. Thus, I will not neglect your preferences.Attached you will find my first offer.Ps: You can call me Finn now.Kind regards,Finn</t>
  </si>
  <si>
    <t xml:space="preserve">Dear Finn,Thanks for your offer. You can call me Sasa then.We're willing to let 3 members of the board to belong to your company. In exchange, we would like the additional compensation to stay at 10%. This is absolutely sufficient to stay out of trouble. I hope this is a step at the right direction.Sincerely,Sasa</t>
  </si>
  <si>
    <t xml:space="preserve">Dear Sasa,I am sorry but I don't think that you are taking this negotiation seriously. I admire your offer but this is far from acceptable. I can only accept your 10% additional compensation of Slovenian workers offer if you accept my other terms. So, if you want to come to mutual terms you have to do better than that.Kind regards,Finn</t>
  </si>
  <si>
    <t xml:space="preserve">Dear Finn,I have to disagree on that. In fact, this is as serious as I can get. Unfortunately, your offer still has left much to be desired. But I think we're slowly getting there.You can have 3 board members and take all your researchers back if you agree to the 3 other terms.Sincerely,Sasa</t>
  </si>
  <si>
    <t xml:space="preserve">Dear Sasa,I am glad to hear that you are taking this negotation seriously. However, as we both know we do have alternatives in finding other companies to create a joint venture with.However, developing the 'Green Spirit' in cooperation with SVN Tech will make us vulnerable. Hurm AG will have to share valuable technology and therefore risk their key project. This comes with risks and we want to be sure this is worthwile.Attached you can find the counteroffer.Kind regards,Finn</t>
  </si>
  <si>
    <t xml:space="preserve">Dear Finn,it's good to know that I have an understanding negotiation partner. Unfortunately, we're still not there yet (but we're definitely moving forward).15% of additional compensation is certainly not necessary. We already pay salaries that are above of Eastern Europe and our workers appreciate very good working conditions, which we are proud of.We will concede the place of jurisdiction to you as well as agree to let you take back your researchers after they have finished.However, we would like you to provide the payment for the common workers, since our budget is only limited, as well as relinquish 3 seats of the director's board to us simply because having the majority there will certainly make it easier to work with local authorities and partners.You can find our counteroffer to the right. We're looking forward to hearing from you and thanks in advance.Sincerely,Sasa</t>
  </si>
  <si>
    <t xml:space="preserve">Dear Sasa,Thank you for your clarification. As for imagination sake.. I am guessing we are on the same wavelength here ;)!Kind regards,Finn Mendel</t>
  </si>
  <si>
    <t xml:space="preserve">Dear Finn,I think we're almost there! It really looks like Hurm AG doesn't want to pay for common workers at all costs... But how about this? I think this counteroffer looks appropriate, no? We're even willing to relinquish a seat on the director's board!Sincerely,Sasa</t>
  </si>
  <si>
    <t xml:space="preserve">Dear Sasa,Thank you for the offer! I am feeling that we are getting closer. However, I believe were are not there quite yet.Regarding the payment of the wages:Hurm AG we strive to maintain good face with our stakeholder. Moreover, we insist on an additional compensation for the Slovenian employees. This will make sure that the employees will be satisfied and valued. We do not want to be involved in any kind of scandal (bribe/employees leaving the firm).Therefore, the well-being of the Slovenian workers is part of our great concern! I hope you can relate to this.In essence, we both want to enhance our corporate reputation.Kind regards,Finn Mendel</t>
  </si>
  <si>
    <t xml:space="preserve">Dear Finn,we can see where you're coming from. A scandal for a company is the last thing they want. A bad reputation might scare off investors after all. We're willing to pay an additional 15%.However, we expect you to shoulder the burden of paying common workers because - again, our budget is limited and giving our own workers a higher payment puts even more of a strain on us. Additionally, those common workers are affiliated with your company, so why would we have to pay for them? We also would kindly ask you to give up on 3 seats on the directors board and leave your engineers for another 9 months in Slovenia.We're looking forward to your response!Sincerely,Sasa</t>
  </si>
  <si>
    <t xml:space="preserve">Dear Sasa,I think that I can agree on this issue. We also want to take responsibility for paying the common workers. We would have liked the thought of SVN Tech paying the fees. In exchange, we do want to include another board member. This is of the essence so that we can back the decisions that will be made from the headquarters.Hope this solves our problems!Kind regards,Finn</t>
  </si>
  <si>
    <t xml:space="preserve">Dear Finn,we want make one thing clear: earlier, we agreed that we don't want you to have a scandal. In an earlier offer we already said that 10% payment is more than enough for Slovenian workers and this still holds true. You certainly will not have a scandal. Therefore we want to leave the payment to 10%, but we're willing to pay for your workers due to the fact that a few common workers will not cost as much as our own workers, who are more in numbers.We hope this will be finally it!Sincerely,Sasa</t>
  </si>
  <si>
    <t xml:space="preserve">Dear Sasa,I admire your honesty and promptness. I hope that I can take your word on protecting the reputation of our joint venture. I agree that you will have to pay more '', own workers'. However, salaries are much lower in East-European countries (Hence the move to Slovenia). Therefore, this cannot be compared to the salaries we have to pay ourSwiss employees.Yet, I am willing to concede and accept your offer of 10% additional compensation of Slovenian workers paid (which we agreed on initially) if you will allow our engineers to leave after they finished (which we also agreed on initially). This will be no more than fair.Hope this will settle the negotiation!Kind regards,Finn</t>
  </si>
  <si>
    <t xml:space="preserve">Dear Finn,well we have agreed on some things and retracted our stands quite a lot in this negotiation.Unfortunately, we feel like we're not making any progress here. The glimmer of hope we had is starting to fade away slowly.First of all, we conceded the majority of seats to you (3:2) on many occassions already. We want to have at least 2 board members.Secondly, in this offer we concede the issue regarding your engineers. You can take them back after they have finished.Thirdly, paying for your workers as well as our own workers (which you want them to have a raise) is infeasible for us. It has to be one way or the other.Fourthly, we concede the place of jurisdiction (like we did on many occassions, since it's presumably your most important agenda point).If you don't want to accept this offer, pick one of the earlier ones, or reject even. From our side, this is it. I wish you the best of luck for the future!Sincerely,Sasa</t>
  </si>
  <si>
    <t xml:space="preserve">Dear Sasa,This is the best I can do for now!Kind regards,Finn</t>
  </si>
  <si>
    <t xml:space="preserve">Dear Finn,What do you think about this?Sincerely,Sasa</t>
  </si>
  <si>
    <t xml:space="preserve">Dear Sasa,Sorry this is not acceptable. You have to do better than that!Kind regards,Finn</t>
  </si>
  <si>
    <t xml:space="preserve">Dear Finn,Your offer is also unacceptable. You also need to do better, please!Can this one do it?Sincerely,Sasa</t>
  </si>
  <si>
    <t xml:space="preserve">Dear Sasa,I don't think that your offer is not acceptable. This is the max I can go!Hope you can agree.Kind Regards,Finn</t>
  </si>
  <si>
    <t xml:space="preserve">Dear Finn,This is still not in the green. We're sorry.You can have the entire board but we get your workers to stay the full duration of 9 months in Slovenia. You will pay for your own workers and we get the place of jurisdiction to be in Slovenia, in return we pay a whopping 20% additionally for our workers as compensation.If this doesn't do it for you like all the other offers, then we have to press on reject on your next offer. This is the most we can do.</t>
  </si>
  <si>
    <t xml:space="preserve">Dear Sasa,I admire your ways of thinking! It's open and direct. Therefore, I am willing to concede so that we can find a win-win situation!Kind regards,Finn</t>
  </si>
  <si>
    <t xml:space="preserve">Dear Finn,I admire your tenacity. Sadly we can't go any lower than this. It seems you're overly agressive with your offers. This is a joint venture, so both of us have to hit at least a utility of 50%, which is not the case as of now. You're probably aiming for more than 70% but as long as you do that we will never accept your offers.Sincerely,Sasa</t>
  </si>
  <si>
    <t xml:space="preserve">Dear Sasa,It has been a pleasure working with you. As time is diminishing, and our interests lie far from apart currently. I suggest that we come to a mutual agreement or end this negotation.Ps: You don't know what my utility is now and what I am aiming for. But I can assure you that I am nowhere near aiming for a utility of 70%. You have to trust me on that one.I hope to achieve a happy ending for the both of us :)Kind regards,Finn</t>
  </si>
  <si>
    <t xml:space="preserve">Dear Finn,Unfortunately your last offer has reached a new low. It has actually the lowest utility out of all offers coming from your side. It saddens us to tell you that negotiations have to be cancelled.We wish you the best of luck for the future and hope you will find another partner who will actually put up with your exploitative ways. Cheers!PS: Your last offer has a utility of 13% for our side. No offers that you provided has ever reached a utility above 46% for us. Since we're ending this negotiation now, we figured we could tell you.Sincerely,Sasa</t>
  </si>
  <si>
    <t xml:space="preserve">Dear Mr. Mendel,I am excited to write the first offer regarding the contract between Hurm AG and SVN Tech. Nevertheless there are just a few issues remaining, about which we have to discuss.My claimsinclude following issues:- Payment of common workers by Hurm AG- Additional compensation of Slovenian workers of 10%- Court of jurisdiction in SloveniaI wish you a very good day and I am looking forward to your reply!Best regardsSasa Novak</t>
  </si>
  <si>
    <t xml:space="preserve">Dear Ms. Novak,Thank you for your initial offer. It leaves some comfortable space to maneuver, which is always appreciated. I suggest we both make the best of it.I hereby present Hurm AG's counter-offer on four of the agenda points. The 10% additional compensation for Slovenian workers you ask is audacious, but audacity is admirable, and we are willing to grant that if we can supply 5 directors.We also suggest maintaining a Court of Jurisdiction in Switzerland, which insures a measure of professional arbitration both our companies can profit from, as you might know.I will leave you to inspect these and the other points we suggest.Sincerely,Finn Mendel</t>
  </si>
  <si>
    <t xml:space="preserve">Dear Mr. Mendel,Thank you for your prompt reply.I am pleased to see that we have already agreed on one point.However, I see this point as an accommodation on our part.Also for this reason we are of the view that Hurm AG should pay for its employees and not SVN Tech (Payment of common workers).We are also of the opinion that it would make sense if the Court of Jurisdification were in Slovenia, because this joint venture is entered into with us, a Slovenian partner, and is also stationed in Slovenia. The conduct also will be based under Slovenian law.We also cannot accept 5 directors from your side as we believe that 3 directors would be a better equilibrium.I hope for your understanding and a good agreement in the future!Best regards,Sasa Novak</t>
  </si>
  <si>
    <t xml:space="preserve">Dear Ms. Novak,I have perused your counteroffer with interest.Considering the amicable nature of our negotiations, a trade-off may be possible. Hurm AG is willing to pay for all the expenses of common workers, if the court of jurisdiction is to remain in Switzerland.Hurm AG's presence in the board of directors is of primary importance to the oversight over the development and production of this new technology, and we believe 5 directors are warranted to this end.The company does understand that you value the compensation of Slovenian workers, and is willing to increase it using the money that is saved with the efficiency of a quick return of its engineers.Sincerely,Finn Mendel</t>
  </si>
  <si>
    <t xml:space="preserve">Dear Mr. Mendel,I thought you might not be satisfied with my offer. In spite of all this, your offer is in no way a concession, but rather an insistence on your own interests.Let us look at the facts. You are still entering into a joint venture with a Slovenian company based in Slovenia. In addition, you have not yet been able to give me any reasons why we should leave the court of jurisdiction in Switzerland. I can understand that you are afraid that you cannot rely on the Court of jurisdiction in Slovenia because you think that different standards prevail in Switzerland than in Slovenia. Therefore, in order to accommodate you, I would suggest taking the middle road and choosing an independent arbitrator.As far as the Hurm directors in board are concerned, you are of course right that you as the developer of the engine should keep the overview. But to create a not so strong imbalance and because it is advantageous to know how to deal with the Slovenian authorities, we think that at least 2 members of SVN Tech are necessary.That brings us right to the next point. On the one hand, you say that it is important for you to have an overview of the development and production, on the other hand, you want to pull out your engineers immediately after the test phase. These two points contradict each other for me. I assume you already have project experience. Then you will surely know that especially in the initial months errors can occur again and again, which can of course be solved much faster and more efficiently when an expert is present, as by the employees on site or via a Skype call. In our experience, another 9 months would be enough to ensure a good and long-term start to production.Yours sincerely,Sasa Novak</t>
  </si>
  <si>
    <t xml:space="preserve">Dear Ms. Novak,After all our hard work it is disappointing to hear that you do not appreciate the concessions on our behalf. What would you do if your attempt at a mutually beneficial trade-off was ignored?Having the engineers on site, as you have said, is certainly preferable. We agree on that. But it is a very cost intensive commitment, and the costs do not outweigh the benefits if our engineers remain abroad after the research phase is over. At the same time, we see that the court of jurisdiction is an important point for you. After long deliberation we have decided that, given adequate compensation, the court of jurisdiction can be transferred to Slovenia. Our offer has been adjusted to accomodate for this. Hurm AG is pleased to inform you that we can agree on your offer of four Hurm Directors on the board in the present offer.Sincerely,Finn Mendel</t>
  </si>
  <si>
    <t xml:space="preserve">Dear Mr. Mendel,I'm not quite sure how to misunderstand my words that way. You are obviously not responding to any of my arguments.That is why I will try one last time to explain my points to you and to deal with your arguments as well.First, the Court of jurisdiction. We have offered you the choice of an independent arbitrator because it seems that we could not agree whether it should remain in Switzerland or Slovenia. An independent arbitrator is of course a cost factor. If that is an additional argument in favour of leaving the Court of jurisdicition in Slovenia, then we are of the same opinion on this point.By abandoning the independent arbitrator, we save costs that we can use at another point. We see it the same way.You can use this saving to pay your own employees. In return we are also as already mentioned, despite the already higher salary level in our company, ready to pay 10% more salary.In order to avoid disproportionately high costs for you, we would like to give in to the longer stay of your engineers and agree to a quick return of your engineers.I hope that I have made it clear how we imagine a cooperation and I would like to make it clear to you that we are very keen to find a satisfactory solution for both negotiating partners.We look forward to a good and long-term cooperation with you!Yours sincerelySara Novak</t>
  </si>
  <si>
    <t xml:space="preserve">See offer ---&amp;gt;</t>
  </si>
  <si>
    <t xml:space="preserve">Dear Mr. Mendel,I don't think we can agree on the same denominator anymore. The problem is mainly due to the lack of explanation of your points of view.Apart from the cost factor, you have not given me any recognisable reasons for your offers. And since I have addressed the cost factor, I do not understand why you do not accept my offer. The additional salary we are willing to pay is clearly a cost factor for SVN Tech and you have given me no further reason why it should be strained even further.If the communication turns out to be difficult during the negotiations, then I do not see any future for a common cooperation.I think it is a great pity that we could not reach an agreement, but sometimes you just have to call a spade a spade and declare the negotiations a failure.Best regards,Sasa Novak</t>
  </si>
  <si>
    <t xml:space="preserve">Dear Finn,Thanks for your effort. Before we have a formal discussion, I want to say sorry to you for the last 2 same e-mails and strange punctuation because there was something wrong with the system.For the issues,the number of directorsandthe court of jurisdictionwe had already made a compromiseand got an agreement, it is unnecessary to repeat them again. For the rest of the open issues I also discussed with my directors and we found a solution which would be fair for both of us. SVN Tech pays for the commonworkers and agrees the engineers go back to Switzerland after the development finished, we can keep in touch via e-mail and video conference, and if there are any emergencies Hurm AG will take the responsibility for risks, I do believe you can do it as you promised.And in exchange, we want to get 10% additional compensation. This is already our biggest concession and bottom line. I hope you can understand our hard position and we can continue our cooperation.Best regards,Sasa Novak</t>
  </si>
  <si>
    <t xml:space="preserve">Dear Sasa,What a great offer! Now we're talking! Really nice that you decided to take on the costs of the common workers and send our engineers home after the development.I can see you made some concessions, therefore, I want to accept this deal. The 10% isn't really what we wanted, but maybe along the way, we can increase this bit by bit in the future. Let's wait for the results of the development.It was a pleasure negotiating with you! And maybe we will speak again in the future!Finn Mendel</t>
  </si>
  <si>
    <t xml:space="preserve">Dear Mr Mendel,In the following you can find the initial offer regarding the points on cooperation that are still open for our future joint venture.The first issue we would like to address treats the distribution of directors on the Board of Directors. We propose that we provide three of the five directors, leaving 2directors on the board for your company. Since we believe that the directors being locals will benefit the joint venture.Regarding the time that your engineers will stay in Slovenia, we suggest that Additional 9 months are sufficient.Furthermore, we propose that your company,Hurm AG, will provide the wages of the commonly hired workers.Additionally, we suggest that our employees should receive an additional compensation of 10%on top of the wage they are already receiving from us.Last but not least, we are convinced that for the best interest of our joint venture, the court of jurisdiction should be in Slovenia.We hope that you can agree to our initial offer for the joint venture. If not, we are looking forward to receiving your counteroffer. Furthermore, please do not hesitate to contact us if anything is unclearYours SincerelySasa Novak</t>
  </si>
  <si>
    <t xml:space="preserve">Dear Ms Novak,Thank you for your offer regarding the open issues for our future joint venture.Firstly, let us discuss the Board of Directors. We propose that we provide 3of the five directors since it makes more sense for the company providing the technology for the manufacturing process to have more members on the board. We do agree that it is of great importance that the local company should have decision power as well, so we would like to give you 2 of 5 seats.Ideally, we would prefer for our Regarding the time that your engineers not to stay at all after finishing the research. However, we concede on that matter to an Additional 6months since we place more importance on other aspects of our negotiation. Furthermore, it makes more sense for SVN Tech to provide the wages at first, as the workers will be hired in Slovenia and we do not trust the environment enough yet to be willing to pay for the wages. We are open to discuss new conditions in the future, after having gained trust in the workers.We fear that our technology might not be safe against foreign ears, so it is very important to us to add 20%on top of the wage they are already receiving. We are determined that in the long run this will benefit all of us.Finally, we have had bad experiences with the Slovenian court in the past which is why we are determined to have the court of jurisdiction in Switzerland.I know, our counteroffer is quite different, however we do hope we will find something suitable for all parties.Yours SincerelyFinn Mendel</t>
  </si>
  <si>
    <t xml:space="preserve">Dear Mr Mendel,Thank you for proposing a counteroffer. Unfortunately, the conditions for the joint venture do not yet meet our expectations and we believe that together we can shape the future of our joint venture in a better way.We can agree to your suggestion that you will provide3of the five board members. Since that gives your company more power over the future of the joint venture, we hope that you can meet our suggestion that your engineers will stay for Additional 9months instead of 6 months. Furthermore, we thinkAdditional 9months is an appropriate time to guarantee that the production is running fine and any starting problems have been taken care of.Additionally we can understand your concerns regarding paying wages in a new environment but since we already bring in the majority of human resources into the joint venture we think that it is fair if theHurm AGpays for those wages. Of course, we would be willing to provide support for the selection of the workers to find trustworthy workers.Moreover we can guarantee you that our workers are trustworthy and are already receiving a fair salary, that is far above average. Therefore, we proposeAdditional compensation of Slovenian workersof 10%. In return we are willing to forego Slovenia as court of jurisdiction, although we are convinced that this is the obvious alternative, since the joint venture will be set up in Slovenia. Thus, we propose we suggest Independent arbitratorsregarding the Court of jurisdiction.We think that the above stated propositions regarding the points of cooperation are in the best interest of our future joint venture. However if you cant agree to the proposed points of cooperation, we are convinced that we can find a solution that is in the best interest of both parties.Yours SincerelySasa Novak</t>
  </si>
  <si>
    <t xml:space="preserve">Dear Ms Novak,I am glad that we are starting to come together in this negotiation!Firstly, we agreed on the 3 board members. We are also willing to agree to an Additional 9months for the engineer. Although we did not want them to stay at all, we see your point of having an Additional 9months to guarantee that the production is running fine.It might probably be best if we paid the common workers half-half, because otherwise I don't think we will come to agree.The Additional compensation of Slovenian workers is of tremendous importance to us. Instead of 20%, we will reduce our proposition to 15%. Thank you for your willingness to forego Slovenia as court of jurisdiction. Since we agreed to the 9 additional months of our engineers staying in Slovenia and also reduced the addtional compensation of workers, we would like to stay with the preference of Switzerland as the Court of jurisdiction of our joint venture to somewhat counter-balance the previous claims.Let us know what you think, we are looking forward to hearing from you.Best regards,Finn Mendel</t>
  </si>
  <si>
    <t xml:space="preserve">Dear Mr Mendel,We are also glad that we are making progress and appreciate that you have agreed to some of our propositions. But unfortunately, we cant agree to all your proposed points of cooperation.TheAdditional compensation of Slovenian workersposes significant importance to our company as well. Since this point interferes with internal matters that we are not willing to discuss under normal circumstances. Therefore, we kindly ask you to elaborate why theAdditional compensation of Slovenian workersis of such importance to you.If you are worried about a scandal regarding working conditions or the salaries of our employees, we can assure you that our workers -as stated in the last message- earn a salary far above average and also enjoy very good working conditions. Furthermore, because of the above mentioned working conditions and that we also have a reputation to lose, we can assure you that you do not need to worry about the technology falling into wrong hands, as you have stated in the first message.Therefore, we would like to propose 10%as Additional compensation of Slovenian workersand thus are consent to forego international arbitrators as Court of jurisdiction. Moreover, we are willing to pay for the commonly hired workers, if you can agree to10%as Additional compensation of Slovenian workers.Please let us know whether you can agree on the terms stated above, if not we are sure that we can still find an agreement that suits both parties.Best regardsSasa Novak</t>
  </si>
  <si>
    <t xml:space="preserve">Dear Ms NovakWe agree to your proposition. We are looking forward to working with you.Best regards,Finn Mendel</t>
  </si>
  <si>
    <t xml:space="preserve">Dear Mr. Mendel,Many thanks for your fast reply. Please find enclosed our first offer, looking forward to receiving your feedback!Thanks &amp; Brgds,Sasa</t>
  </si>
  <si>
    <t xml:space="preserve">Dear Ms. NovakReally thanks for the offer. Here is the counteroffer.We understand that it is necessary for you to have certain control in the firm, but it is necessary for us currently to have more directors in board because the cooperation at present is mainly technology. When the collaboration became stable in the future and when our strategies need to be changed, it could be possible that we adjust the structure of the board. So we assume 4 directors from our side is reasonbale.Our engineers are not only important for our joint venture, but also for further development of the technology, which is also essential for the capability of the joint venture to gain margins in the long run. Therefore, we hope that at most 6-months staying in Slovenia, they can come back.As the common workers are not solely employed by us but by the joint venture, we hope we can split the payment.The compensation of Slovenian workers is important for both you and us. It is a chance for us to establish reputation in the country and attract the local talents to our joint venture and to generate the future potentials based in Slovenia. Therefore, we think 20% is necessary.We think that the introduction of independent arbitrators could be a solution to alleviate our doubt on institutions in counterparts' country.I am looking forward to receiving your reply.Best Wishes,Finn</t>
  </si>
  <si>
    <t xml:space="preserve">Dear Finn,Thank you for your fast reply.After consulting with my team, we decided to show flexibility and we can agree regarding the payment of common workers (50%-50%) and the court of jurisdiction.Regarding the number of directors, we could agree to have 2 (3 directors for Hurm), as long as you agree to the 10 % additional compensation for the Slovenian workers. Our employees have anyway much better salaries than the average ones in Eastern Europe and 20% is not really justified, it is far from profitable for us.6-months of your engineers to stay in Slovenia it is not sufficient I am afraid, as most problems related to the development of a new technology arise in the second half of the next year, so I am hoping 9 months is a fair consensus.Let me know what you think, hopefully we can agree on a solution soon!Kind regards,Sasa</t>
  </si>
  <si>
    <t xml:space="preserve">Dear Ms. Novak,Thanks for your reply.We can only accept that if we have only 3 members in board, the additional compensation of Slovenian workers should stay at 15%.In addition, if our engineers are supposed to stay in Slovenia for 9 months, we hope you can agree the court of jurisdiction will be in switzerland to protect both the secrect of the technology and our engineers.Best wishes,Finn Mendel</t>
  </si>
  <si>
    <t xml:space="preserve">Dear Finn,I can offer you the following alternatives, hopefully one of them suits your interests:We can accept Switzerland as a court of jurisdiction, but we must insist on need 10% additional compensation.We can accept 15% additional compensation and even allow 4 of your directors in the board but then you would have to pay the common workersWe pay the common workers completely, but then additional compensation remains 10%, and the court of jurisdiction is led by Independent arbitrators.Looking forward to a positive reply!Brgds</t>
  </si>
  <si>
    <t xml:space="preserve">Dear Sasa,Thanks for your e-mail. If I correctly understand your statement, I suppose the following conditions could be agreeable.1. We have 4 directors in board2. The engineers will stay in Slovenia for 9 months3. We will pay the common workers4. The additional compensation of Slovenian workers will be 15%.5. Court of jurisdiction will stay in SwitzerlandBest wishes,Finn Mendel</t>
  </si>
  <si>
    <t xml:space="preserve">Dear Finn,Your offer would be workable, if not for the court of jurisdiction (which in the case you stated should be independent). In order to make things clear &amp; flexible, I am sending you below 4 alternatives which would be workable for us.I do hope our transparency and willingness to find a suitable solution for both are appreciated and that we will manage to findsoon a resolution.Many thanks,SasaContractual aspectsAlternative AAlternative BAlternative CAlternative DHurm directors in Board2433Engineers in SL99912Payment of common workers50-50100 % - HurmSVN100 % - HurmAdditional compensation SL workers10%15%10%15%Court of jurisdictionSwitzerlandIndependentIndependentSlovenia</t>
  </si>
  <si>
    <t xml:space="preserve">Dear Sasa,Thanks for your reply. We have reviewed your proposals but we do hope there should be possibilities for further negotiation.We can agree that the additional compensation of workers is 10% and we will pay the common workers and we have even only 2 members in board. But under such conditions, we expect that the engineers could come back to Switzerland immediately after the research is finished and the court of jurisdiction is supposed to be in Switzerland.By the way, if it is convenient for you, we were just wondering what are the most and least significant issues for SVN Tech or what might be your rank of the issues? For us, the most significant issue is the additional compensation to workers and the least important one is directors in board. We were just wondering whether it is possible for us to make trade-offs based on our different weight on different issues.Best wishes,Finn Mendel</t>
  </si>
  <si>
    <t xml:space="preserve">Dear Finn,The most important criteria for us is Additional compensation Slo workers, and least important is the Hurm directors in board. The rest have approximately the same (not small though) importance level. I would say somehow we are quite balanced in terms of choosing a criteria.I reviewed your last offer and I guess we may have a deal. Could you please confirm the following:Hurm directors in board 2Engineers in Slovenia 0 (after research finished)Payment of common workers Hurm AGAdditional compensation of Slovenian workers 10%Court of jurisdiction Switzerland</t>
  </si>
  <si>
    <t xml:space="preserve">Dear Sasa,thanks for your e-mail! I think we can reach an agreement now. Hope for our future cooperation.Best wishesFinn Mendel</t>
  </si>
  <si>
    <t xml:space="preserve">Hi Finn,How are you?We are so happy that the negotiations have come this close to its end. Our partnership and the creation of our joint venture will be a step forward for both of our companies and will allow us to establish a dominant position in the car manufacturing industry. Despite your actual fragile financial situation, our company believes that this project and the collaboration with such a highly experienced company as ours will help you to return to your bright times of the 20th century.Hence, to reach our final agreement, there are some minor details that we wanted to discuss with you.As you know, Slovenia is a unique country, and we are now creating the infrastructure to make possible the investment of European countries. That said, it will be a major competitive advantage to have the Court of jurisdictioninSlovenia and a board that has a majority of Slovenian representatives as it will get us much more "room for manoeuvre" and influence among the government and the institutions. So, to guarantee that and still be fair we want you to have2Hurm directors in board.Moreover, we also understood that you wanted to discuss the Additional compensation of Slovenian workers. SVN perfectly understands that but we are very proud of the working conditions and we think that a10% extra will be more that sufficient to prevent any complication. Still regarding the workers, as its our company who provides the employees and the facilities, I thing it you'll easily agree on the fact that the Payment of common workers is done by Hurm AG.To conclude, there is also a question regarding the permanence of your engineers in Slovenia. We are very excited with the "Green Spirit" technology and we thing we have the right personal to handle it but, in any case, your company was the one who develop it and so your engineers have all the knowledge and capacity to deal with unexpected situations that might occur under the implementation phase. Concerning our past experience and to guaranty a correct implementation of the project, we believe that an Additional 9month permanence of theEngineers in Sloveniais required.We strongly feel that under this conditions our partnership will be fruitful for both companies, but in any case, we are open to discuss certain issues if your company is not 100% comfortable with that, as this cooperation needs to be beneficial for both of us.Hope we can celebrate our new contract soon. :)Best Regards,Sava Novak</t>
  </si>
  <si>
    <t xml:space="preserve">Dear Sasa, I'm fine, hope you are also doing well!In order to have an agreement I would like to send you our counteroffer, because we were not really delighted with your last offer.We agree on Hurm directors in board2and also onPayment of common workers will be done byHurm AG. We think thatAdditional compensation of Slovenian workersof20%will pay off and in those circumstancesEngineers in Sloveniawill not need any additional months0 (after research finished), which will be more efficient for us.RegardingCourt of jurisdictionwe will also stick withSlovenia, as you mentioned it would have major competetive advantage in this case.We are very pleased with our cooperation and looking forward for our partnership!With kindest regards,Finn Mendel</t>
  </si>
  <si>
    <t xml:space="preserve">Hello Finn,Ive received your message and we are very pleased with the fact that your company understood our position and you're able to make very advantageous for both of us.We can't say that we are unhappy with your offer but there a few issues that we believe that will not represent a big problem to our negotiation and that could have a huge impact in the future development and success of the project.As we told you in the previous message, SVN is a company that values very much the team spirit and we are undoubtedly proud of having such a very committed and motivated workforce to whom we offer great working conditions. That said, the additional compensation that you proposed will certainly be misinterpreted among the employees and function as an instability factor that can impact their productivity.Moreover, and I don't want to sound repetitive, but it is of our both best interest that your engineers stay in Slovenia for an extra 9 month. We are prepared to provide them with the best possible conditions an bear with those costs, as we understand that this is such a fundamental aspect. Without it, the course of the whole project might be compromised. Additionally, it will force us to hire external experts and might create the need for your engineers to come back to Slovenia in the near future.After this explanation, what we offer you is a concession regarding the number ofHurm directors in boardthat will now be 3, getting you a majority, but in return, we drop the Additional compensation of Slovenian workers to 10% and you allow the yourEngineers in SloveniaforAdditional 9month after the beggining of the project.We believe that this offer truly represents a deal that would be beneficial for both companies and with that, we can build a fruitful partnership that will satisfy our interests and create the conditions for the "Green Spirit" to conqueror the market. As I said last time, if you have any question or doubt, let me now.Hope to hear from you soon.Best Regards,Sasa Novak</t>
  </si>
  <si>
    <t xml:space="preserve">Hello Sasa,Things got very complicated because seems like we are not going to come to an agreement.It's kind of hesitate us the way you are cutting off all our profit and thinking only about yourself and your company.Anyways, we will acceptHurm directors in board3,Engineers in SloveniaAdditional 9,Payment of common workersHurm AG only in one case thatCourt of jurisdictionwill be then inSwitzerlandand Additional compensation of Slovenian workers15%.So this is our last counteroffer.Best Regards,Finn Mendel</t>
  </si>
  <si>
    <t xml:space="preserve">Dear FinnOur company was reviewing your proposal and your final one is worse for us so we want to take a step back and accept your oppening offer.Please accept it so that we can conclude the negotiation until the deadline.Sasa</t>
  </si>
  <si>
    <t xml:space="preserve">Thank you for accepting our offer.We are very glad that we came up to an agreement!Best wishes,Finn Mendel</t>
  </si>
  <si>
    <t xml:space="preserve">Dear Finn,Thanks for your previous message. Im very pleased to work with you. You can also contact me by Sasa. I hope that our joint efforts will run into a fruitful partnership.As we dont have much time to negotiate due to tight schedules and the need of an agreement as soon as possible, I will go straight to the point.Im not going to explain you in detail the functioning of Slovenia, since its very complicated, even for me. But I can assure you that government and administration still have strong policies and that building partnership with a foreign company, as we intend to do, is subject to very strict rules. Therefore, to facilitate work with authorities and local partners, I strongly recommend that SVN Tech has a high majority in the Board of Director. I so claim that 4 members of this Board coming from SVN Tech is the best solution. Such a structure will positively influence the willing of authorities to let us pursue our joint venture project and to delegate us some decision-making power.For the same reasons, an issue that is not debatable is that the joint venture will be conduct under Slovenian law. Without agreeing on this, we will not be able to go further.Let me know whether you agree with these points and then we will continue by discussing on additional issues concerning workers and payments.Best regards,Sasa NovakDepartement of ConstructionSVN TechSlovania</t>
  </si>
  <si>
    <t xml:space="preserve">Dear Sara,Thank you for the first offer and statement which shows me that SVN Tech requires sole control over legal and organizational decisions. Nevertheless, the goal of a Joint Venture is to find common and equal ground.In your role as a cooperation partner that is only responsible for the production of the Green Spirit engine, you carry a much less risk on both sides of handling highly sensible data and financial commitment. Moreover, the Hurm AG has no intentions to perform a tactical maneuver during the cooperation with SVN Tech. Nonetheless, we require legal security and thus cannot accept the choice of Slovenian law as the Court of Jurisdiction of our future Joint Venture. The necessary legal security is provided by a Swiss court. By agreeing to this point, both SVN Tech and Hurm AG are not disadvantaged and are equally protected by law.For the same reasons to preserve our sensitive data and market position, Hurm AG cannot agree on assigning 4 members of the board to SVN Tech. Hurm AG will provide at least 4 directors to the board to clarify further future decision concerning the Joint Venture and the unique product. Nevertheless, internal decisions are made in the Board. Therefore, a majority of SVN Tech directors to handle local authorities and partners is not necessary. Especially since no further partnerships with other Slovenian companies or local people are planned. At this point, I would like to reiterate that the production of Green Spirit demands complete integrity and information should by no means be shared with third parties.The above issues require a lot of attention and I hope you can agree with that.Best regards,Finn</t>
  </si>
  <si>
    <t xml:space="preserve">Dear Finn,Even if I can understand your point of view over the fact that the plans of GreenSpirit must stay secret and not be overdistributed to another party, its absolutely not a realistic offer regarding Slovenian legal situation and a fair trade. As I said in my previous message, and I am going to repeat it again, it is out of question that the joint venture can be led under Swiss jurisdiction. Your mistrust in Slovenian jurisdiction, that at my point of view is totally unfounded, has nothing to do with the legal security of the plans. Slovenian laws are globally the same as any other European countries and had already proved its reliability. So working under this jurisdiction is a way to facilitate contact with authorities, which are necessary contrary to your words. Indeed, we have to demand work licences, plant licences, legal status. And working with authorities had never said sharing all the work, plan, project and so on with them.Hurm AG will not loose anything by accepting a contract under Slovenian Law, and it will only show your willingness to develop over Europe, which will be good for Hurm AGs reputation. Your market position will just be reinforced and absolutely not threatened.Furthermore, I underline that the Joint Venture is intended to be led in Slovenia with a Slovenian firm, so it seems obvious that the jurisdiction which has to be taken is the Slovenian one. Otherwise, it will be no sense.Finally, the discussions will take more time, and so will cost more, if the authorities didnt know the interlocutor yet. SVN Tech had already worked with such authorities, and therefore already know how to deal with such administration. I can assure you that it represents a high gain of time and then of costs.Nevertheless, concerning the Board of directors and after discussing with my superior, we agree on the fact that you have to keep an eye on the activities at SVN Tech. Therefore, it would be possible to divide the ownership of seats as follows:-3 seats for Hurm AG;-2 seats for SVN AG.I dont see any reason to grant you an additional seat since it already gives the majority to Hurm AG.I hope that you will follow my reasoning and understand that what I propose is the best for the Joint Venture between Hurm AG and SVN Tech. The power is globally shared between the two firms and ensure control from both sides.Sasa NovakDepartement of ConstructionSVN TechSlovania</t>
  </si>
  <si>
    <t xml:space="preserve">Dear Sara,Thank you for the quick respond.Exactly for willingness to develop safely in Europe, we have to set our legal certainty only on an international basis and not on the legal situation of a Slovenia. The choice of Swiss court as our futureCourt of jurisdiction is the only option to install a legal safety instance. There is evidence that foreign companies have tremendous problems to demand their rights in Slovenia in the recent years. Hurm AG has to protect its expertise and reputation. Therefore we insist on a Swiss Court, which represents the best form of international court jurisdiction. Concerning your underlining and argument about Slovenia as leading position of the Joint Venture associated with the Slovenian Jurisdiction, I have to emphasize that a multinational Joint Venture obtain its legal rights from international law not domestic. In this regard, I would also like to add that in case of a violation of the law, an international association is prosecuted by an international court. This is a fundamental part of our economic system. It is not about losing, it is about equal rights and transparency between two multinational companies in a fair partnership.For the same reason of protecting the reputation of Hurm AG we expect from SVN Tech Additional compensation of Slovenian workers. This is one of Hurms most important values. We dont want to ruin the established name by any sort of scandal. This implies that SVN, as our future partner, is paying his employees too low. Therefore, the future Joint Venture has to conclude the requirement of SVN paying their workers an additional compensation of 20% to their usual wage.Regarding your complacency in the Board of directors, I would like to emphasize the main reason that SVN would not need more than one seat. On the one side, future production decisions need to be made mainly by departments which are subordinated to the Hurm AG, not the production. Product development processes of the machine are still the main concerns of Hurm AG. The role of SVN Tech is clearly in the pure production and from there one director of SVN Tech would be more than sufficient to represent your side. Nevertheless, we accept your counteroffer unless there wont be any further misunderstandings in der choice of jurisdiction.In the end of your last message, you mentioned the phrase globally shared which is very interesting and durable. In this regard, we have to judge our future decision and actions on a global scale and not locally said in your last sentence we have to judge by a global scale and not locally. Our goal should be a transparent exchange of interests and labor.Best regards,Finn</t>
  </si>
  <si>
    <t xml:space="preserve">Dear Finn,Thanks for your answer.1/ Jurisdiction and Board of membersAre you aware that the only solution you propose to me, is to delegate the whole power on Hurms side? In the case of a Swiss jurisdiction and the Board of Directors with 3 Hurms members, the only part which is completely free to decide is Hurm AG. And the whole control would be on your side and not shared, what was yet the aim of my proposition. You can very easily understand that it is completely out of question, to let Hurm AG take all decisions. If I accepted to let you the majority at the Board, it was to share responsibilities and power, since we could be under Slovenian jurisdiction.In case of trouble or disagreement, SVN Tech has no more decision-making power. This is totally crazy!You said in the previous message that Swiss Court [&amp;hellip;] represents the best form of international court jurisdiction. I find that very pretentious, and it triggers a very deep problem. Indeed, Switzerland doesnt belong to the European Union and so doesnt refer to a higher authority, on the contrary to Slovenia which entered this institution in 2004. Therefore, Slovenian laws are closer to international laws because partially depend on the European laws, than Swiss law which is only applicable at the level of only one country. Therefore, developing the Joint Venture under Slovenian law will ensure an international basis as you argued at the beginning of your message, and not a domestic basis, in the case that the Swiss jurisdiction would be taken as a reference. Legal security is then provided by the belonging to European Union.Therefore, I will stay on my position concerning the 3 Hurms members at the Board of directors, only if you accept to work under Slovenian jurisdiction.2/ Additional compensation of Slovenian workersConcerning the compensation, I state that until now there were any kind of scandal at SVN Tech. I will not discuss with you about internal issues, because it only regards SVN Tech and not external firm, partner or not. By the way, I emphasize that actually workers appreciate their working conditions, since the salaries are high enough to provide a sufficient life standard level. A scandal could destroy SVN Techs name as well as Hurms one, so I dont see any reason why you consider it as a threat. SVN Tech also fears scandals and will certainly not give arguments to its workers to create such occasion. Furthermore, SVN Tech already has to support the whole costs of production, so 20% is impossible without leading SVN Tech into bankruptcy. This case will lead Hurm to a very negative situation as well as SVN Tech.Nevertheless, an additional compensation of 10% is largely enough, since the actual salaries already assure your reputation against scandals.3/Payment of workersMoreover, if SVN Tech agrees with paying additional compensation to Slovenian workers, Hurm has to support its own workers and engineers which are going to work in Slovenia as well as additional workers who are certainly going to be hired to handle the amount of work, that Green Spirit will bring. The simple reason for that is that SVN Tech already takes the majority of the burden regarding human resources. A joint venture defines that both partners have to bring in assets, so Hurm has to support its part of the costs of human resource. There is no reason that SVN Tech pays for Hurms workers and additional workers.4/ Technical issueMore technically and as seen previously in the first round of discussions, engineers from Hurm will come in Slovenia to help in the set up of production process. As you certainly noticed it, if you have already worked in production industries and implementation of production process, it takes around 12 months to achieve the adjustment of such a process. Since this is the first project in Europe with such development of engines, and as Hurm has the experience in that field, I advise that your engineers must stay at least 9 months to ensure the total reliability of the process. Then they are going to be able to deal with problems that would arise after the main development of the technology.Indeed lets work on a global scale, so dont only focus on your self-interest. I hope I was as transparent as possible regarding all the issues that have to be discuss, and that you also act so. I will add that we have to work neither on the locally scale neither on an individualistic scale. Unless I dont think it would be pleasant to continue this discussion.Best wishes,SasaDepartement of ConstructionSVN TechSlovaniaP.S.: My name is SASA and not Sara, I thought that the first time was a typing error, but obviously not.</t>
  </si>
  <si>
    <t xml:space="preserve">Dear Sara,How can one speak of reality and offer a utility of 13% to its negotiating partner. We should not forget our position in this hypothetical joint venture. Hurm AG offers a unique and revolutionary product that can greatly increase sales and revenue of both sides, Hurm AG and SVN Tech. This investment will help to develop the infrastructure of Ljubljana. In the process SVN Tech is accountable for a successful production, nothing more. The already from your Governemnt provided Implementation and existing of several production plants dont cause new costs and offers enough production capacity. As far as I understand the concept of a production plant, it is responsible for manufacturing and does not have to worry about development costs, testing, etc. In this regard, I would like to add that Hurm AG has borne previous costs of the R&amp;D and testing of prototypes which exceeding any scope of additional compensation of Slovenian employees or hiring enough personnel to handle the new production volume. Therefore, we will not accept full costs of common employees. To show again our common willingness of a successful joint venture, we can accept splitting the Payment of common workers half by half. Nevertheless, we expect our demand of additional 20% of compensation to be pursued after our previous investments of R&amp;D and protecting of the Hurm AG reputation. Also, I cannot support your assumption of fair wages based on the low Slovenian employees average wage of 12500€ per year.The stakes are higher for us and the opportunity we can offer SVN Tech and the Slovenian country are more profitable. Furthermore, I would like to mention that the sponsors of a Joint venture are paid according their contribution to the Joint Venture. So far, Hurm AG has borne the majority of investments and cost through the development of Green Spirit. On this basis, we insists on Switzerland as the future court of jurisdiction to protect our sensitive product data and previous successes of developing the Green Spirit engine. In addition, I have to correct you again because the Hurm AG wont delegate the whole power on their side. The attempt of SVN Tech to use the Slovenian legal system as a means of power shows us that we have to pursue the goal of an in an internationally recognized legal system as our choice.Regarding the period of time that our engineers spend in Slovenian I have to point out to you that the length of the stay depends on the research. After completion of this research and working time, all Slovenian employees should be adequately trained. Thus, we see no sense to waste further costs, working hours and living standards of our employees. Above all, an additional 9 months to an already granted period of time is more than inefficient. As a well-known manufacturer of motorcycles you should then have enough reliability to deal with arising problems. Therefore, we will not separate our employees more than necessary from their families and living environment. Nevertheless, a provisional time buffer of 6 months can be negotiated depending on the state of research and the level of development.Best regards,Finn</t>
  </si>
  <si>
    <t xml:space="preserve">Dear Finn,I could not guess that my proposition corresponded to a utility of 13%, since you didnt give me all information concerning each discussed point. Indeed, the product can increase sales, revenues, reputation and so on, but it would be so if the production is conducted so far and if all is settled to support the development of the process. And as long as sales doesnt increase, the financial situation will stay the same, and will not permit SVN Tech to so senseless increase salaries as you proposed and pay many additional employees. Concerning the numbers you gave for salary, they are true but unfortunately refer to the minimal wage, which is not the point here. You seem to think that SVNs workers are paid with the minimal average which absolutely not corresponds to the actual salary grid of SVN Tech. Again, I will not expose internal issues, yet if you have a look on wage level through Europe, you would see that salaries in Slovenia (around 900 euros/month) are largely higher than in Eastern Europe (around 350euro/month) following a 2017 report of Council of Europe. Therefore my assumption is well based. I would like to add that if ever you were thinking about a Slovenian worker with such a salary, trying to live in Switzerland, obviously wages are not fair. Indeed, costs of living are very different, since Switzerland has the first place in Europe, with 119.98 points against 52.93 points for Slovenia, which put it at the 19th place, following Numbeos numbers in 2018. However, someone with a Slovenian salary is intended to be able to afford to live in Slovenia and not in Switzerland. However, I accept additional compensation of 10%. In this case, SVN Tech would have enough financial resources to pay half of the common workers. Nevertheless, an alternative would be that Hurm AG takes care of all common workers, in that case additional compensation can raise up until 15%.SVN has to support new costs due to this new production, so cant afford high additional costs in human resources. Research investments and costs concern Hurm AG and not the Joint Venture. Here the point is to create a Joint Venture, to implement the process of production. And since Hurm AG is not able to product Green Spirit by itself, you need to find a firm which will be able to handle the production, with correct financial amount. Otherwise your research would be useless. Therefore the majority of cost are on SVNs side, and Hurm AG must contribute to this financial effort.Furthermore, regarding the expatriation of engineers, the duration doesnt depend on research that must have been completed in Switzerland. Here the purpose is to deal with the implementation of a process. It requires improvement and adjustment. And these are necessary because even if SVN Tech is reputed for manufacture of motorcycles, processes are different for engine without CO2 emission, like Green Spirit. Indeed, it requires more effort and more steps to be efficiently performed. Thats why the experience of Hurms engineers is demanded. SVN Tech doesnt have the resources to setting up the process. If none of Hurms engineers stays in Slovenia or stay a to short time, it will trigger new costs, as we have to hired experienced people in that field and engage an additional company to do the work that could have been done by Hurm AG. Slovenia is not so far from Switzerland (a little more than 1 hour by plane). They so will not be far from their families, assuming that they have a family. You also can send engineers without family engagement. Again, I recommend your engineers to stay for 9 months in Slovenia.Now concerning the jurisdiction, I will provide some current numbers, that prove the reliability and efficacity of Slovenia Court. These results are picked from ECEJs report (European Commission for Efficiency of Justice). Allocated budgets, quantity of judges and public prosecutors, quantity of processed cases place Slovenia over the European average and no far from Switzerland. I would like to stress the level of efficiency and quality of courts and public ministries, which in my opinion is the best indicator. In 2016 it was equal to 2.7, 0.2 point over the average. These numbers come neither from me, neither from SVN Tech, neither from Slovenian government, so are more than reliable and non-biased. I so maintain my willingness to adopt the Slovenian jurisdiction.Contrary to your words, which power do remain for SVN Tech?Nneither the legal one, neither the decision-making one. So your proposition obviously allocate all power on Hurms side. Otherwise, tell me what is SVN Techs power. I would be curious to discover it.Kind regards,SasaDepartement of ConstructionSVN TechSlovania</t>
  </si>
  <si>
    <t xml:space="preserve">Dear Sara,Since you have all information concerning each discussed point your utility is still at 18%. How should Hurm AG even consider this offer as serious? Due to time pressure and appointments with alternatives, I will try to be shorter.Of course, the sales will not rise unless we come to a sale. Empty production sites also do not generate revenue. I think you are unaware of your situation in this negotiation and the opportunity of the Joint Venture. To give you a brief definition of Joint venture, it is a legal entity that arises when two sponsors bring given assets together. So far, Hurm AG provides capital, investments in R&amp;D, managerial know-how and the technology. On the contrary, SVN Tech provides the production plant. SVN Tech acts as a service provider in this joint venture, providing us with the service of manufacturing our product. In other words, there are many production plants but only one product like the Green Spirit engine.Hurm AG has taken on enormous costs and investments and has come to a successful development of a marketable product. The only points that has emerged from the negotiation so far is that SVN Tech has nothing to contribute except the provision of machinery and a sufficient manufacturing facility. For this SVN Tech demands excessive power in the directors board, a legal system that does not protect our product comprehensibly and a professional training of their employees. After discussing the previous negotiation process with my supervisor and the board, I have to notify you that Hurm AG consider to choose one of your European competitors, unless you finally consider the situation rationally and make an acceptable offer.Regarding the question of the distribution of power. How much say you voice in a Joint Venture do you need when you have the opportunity to receive an incomparable chance of winning with little effort.Best regards,Finn</t>
  </si>
  <si>
    <t xml:space="preserve">Dear Finn,I hear your point of view, and I will try to be as comprehensive as possible. I try to change my demands and make compromise and I expect that you do so, even if your last offer was the same as previously.SVN Tech will be willing to pay half of the common workers, as you have already spent some financial resources on previous research steps and paying all common workers would be too heavy. Moreover, SVN Tech may make a very big financial effort, but increasing the additional compensation to 15%. But it is the maximum, SVN Tech can do. This rate of compensation is only possible if Hurms engineers stay 9 months in Slovenia, otherwise, hiring additional engineers from Slovenia would trigger new costs and then the money could no more be allocated to additional compensation.Obviously the situation concerning the Jurisdiction is frozen. Nevertheless, I would propose a third alternative. SVN Tech and Hurm AG could hire a team of independent arbitrators. This one would be more expansive, certainly less efficient, and more time costly but would have the advantage to find a compromise between the two law system and will create a defined basis according to both needs and wishes. Do you agree with that, knowing that working under Swiss Court is absolutely not feasible for SVN Tech?Kind regards,SasaDepartement of ConstructionSVN TechSlovania</t>
  </si>
  <si>
    <t xml:space="preserve">Dear Sara,My supervisor and I are pleased to see that SVN Tech has decided to rethink the offer. We are on the right track.Hurm AG agrees to take a higher risk regarding the choice of the legal system. Although it was assumed to me that there wont be an acceptable alternative to the Swiss court, I will consider the independent arbitrators. However, this only happens on the condition that our company has to take a lower risk in the area of ??the preservation of the company's image and reputation. This manifests itself in maintaining the additional compensation of Slovenian workers of 20%. Since Hurm AG's current expenditure does not amount to some financial expenses, as you may think, our available funds have already been exceeded.For these and other reasons, Hurm AG cannot send its employees abroad for nine months. On the one hand, we used the opportunity to question our employees regarding expatriation, where we encountered a low level of readiness. On the other hand, as I already mentioned, our financial resources cannot allow it. In addition, we are still in a continuing development phase and need every specialist, which makes an expatriation of every single employee to a huge financial expenditure. At the same time, we are willing to increase our spending and pay extra compensation to our personnel who agree to go to Slovenia. However, this means that at the beginning of the joint venture we have no means to pay our common workers. Therefore, a period of 6 months after the already granted period of residence would only be possible if SVN Tech takes over the payment of additional employees.I hope that SVN Tech and Hurm AG can finally unite under these conditions, because I am not allowed to free further measures.Best regards,Finn</t>
  </si>
  <si>
    <t xml:space="preserve">Dear Finn,I also hope that an agreement will be found as soon as possible. Even if its not the ideal solution for SVN Tech, Im very pleased to hear that you agree with the alternative regarding the jurisdiction.What I understand from the previous message is that Hurm AG wants to put all costs for human resources on SVNs side, including an insane level of additional compensation, all the common workers and the additional experts who are going to be hired as Hurm AG is not willing to let its own engineers stay in Slovenian more than 9 months, which is not sufficient at that point. Its not consistent.After discussion with the HR department, it was concluded that 15% is definitely the highest addition compensation that can be allocated to Slovenian worker, provided that common workers costs are shared half-half, as decided before. If you take part in the payment of workers, it would be for Hurm AG a protection against scandal, because wages are going to be fair enough. To avoid additional costs for hiring experts in Slovenia, again I want to reiterate that, Hurms engineers should stay 9 months. They dont have to decide if they want or not. As Hurm AG internationally works, they had to be aware that one day they could be sent abroad for a certain period of time, when they were committed to work for Hurm AG and signed their employment contract. Furthermore, its an opportunity to enrich their experience.Otherwise an alternative which is far from the best one, could be an 10% additional compensation and all common workers are paid by SVN Tech. But its a last resort solution, which is not really approved by the HR management. In that case and only in that case, SVB Tech would be able to hire new experts from another firm to replace Hurms engineers, who could leave direct after research finished. Keeping them at home would leave some funds to pay common workers.As already said, a joint venture is based on sharing. Its not just sharing expertise or skills, but also costs, including costs for human resources.Thats why I will stay on my last position. I expect that you will choice one of the two alternatives proposed above, with a clear preference for the first one on my side.Kind regards,SasaDepartement of ConstructionSVN TechSlovania</t>
  </si>
  <si>
    <t xml:space="preserve">Dear Sara,After extensive discussions with my supervisor and the board, we do not accept the offer.This train of thought of the "put all costs for HR on SVN" is not a secret and I also emphasized that. We lack the financial resources due to the immense investments.Of course it does not seem efficient, but it would not be easier for SVN, if Hurm AG presents a bill to you. On this would be previous expenditure and investments which were necessary to develop the Green Engine. Following your plan with the equal participation of the costs, it would be fair to take over from SVN half of the previous costs. As so often said, this is a joint venture in which both parties should be equally committed. So far it has all been left to Hurm AGs side. So it is time to help us out of our financial position and build for the future.As far as this assumption about if they want to or not is concerned, you should be aware that an expatriation hasnt been listed in our employees contracts. One cannot force an employees to do this kind of things without their agreement, this is unthinkable in these days. At least in Switzerland, I cannot speak for what obsessive working conditions affect them in Slovenia due to lacking transparency.As for your last sentence, let me just say that the origin of products happens 80% on the paper and in the minds of the employees and if any 20% in the manufacturing of parts. We have developed and borne the majority by ourselves, we do not demand too much but a comprehensible basis for further joint cooperation.In the end I want to leave you the last decisions, purely out of solidarity we will try to convince some of our experts to stay 9 months.Either you decide to accept thereby you can help your company and its infrastructure or you decline our last offer, then Hurm AG will take the offer of a competitor.Finn</t>
  </si>
  <si>
    <t xml:space="preserve">Dear Finn,Thank you for your willingness to take some costs for your side. After meeting the board team, SVN Tech agrees with each point except one.Unfortunately, the financial situation of SVN Tech would not be able to support so high costs for human resources. The only think I expect is that the additional compensation stays at 15%. Otherwise it would place SVN Tech in a critical financial situation. And following our experts of the finance department, who made simulations, a so bad balance would bring SVN Tech into bankruptcy in short to medium term. This would give a negative image for both firms, what Hurm AG is absolutely trying to avoid, if I understand well, and this would also stop the production of Green Engine. This reduction will cost nothing for you and will not affect you finances, it would just help to keep SVN Tech alive.Unless Hurm AG accepts this last point, I am sorry to say that SVN Tech is going to reject the offer.Kind regards,SasaDepartement of ConstructionSVN TechSlovania</t>
  </si>
  <si>
    <t xml:space="preserve">Dear Sara,thank you for the offer. Nevertheless, my hands are tied.In the last message is the last offer from Hurm AG that our company can and wants to afford. All counter offers that undercut this we do not suit our financial position. In addition, we do not expect from our future partners such a small commitment to the cause. In this regard, we already offered SVN Tech a financial compensation for the advanced payments of common employees in the following years.The previous absence of an appreciation of our product and the almost power and profit-oriented behavior of SVN Tech does not seem fair to us.Therefore, Hurm AG will further represent the strength of its name and Green Spirit by not responding to inappropriate offers.Best regards,Finn</t>
  </si>
  <si>
    <t xml:space="preserve">Dear Finn,Contrary to your words, SVN Tech is totally aware of the great opportunity that the production of Green Spirit would bring and in this perspective had made some concessions. Nevertheless, SVN Tech could and would not accept a partnership which put at risk its integrity, and in particular its financial integrity. Regarding your offer, SVN Tech has more to lose and less to gain. Hurms financial contribution is not sufficient, and the imposed additional compensations were too large, to be effectively supported. Moreover, you said that any other offer will endanger Hurms financial position, but additional compensation is part of SVN Techs contribution, and doesnt affect your financial situation.I presented this offer to the management board and my supervisor and we all agree with the outcome of the negotiations. Even if I tried to reach a consensus, I think that the lack of compromises is due in particular to your willingness to share only the opportunities and not the necessary linked costs, power and other obligations.Therefore, I will take the decision and I regret to inform you that your last offer is rejected. A Joint Venture is so not possible.I hope the negotiations with any other firm would be more successful, but perhaps to avoid some issues that seemed essential to you, you had better to find a Swiss firm, which could conform to your mould and respond to all your criteria. To that end, I wish you good luck.Kind regards,SasaDepartement of ConstructionSVN TechSlovania</t>
  </si>
  <si>
    <t xml:space="preserve">Thank you for sending me your first offer. Although I'm quite surprised that the offer you made was quite unacceptable.As you know in our first round of discussion we decided to create a joint venture and it would be best for us to have a fair and even partnership to secure a prosperous future for us both.You will see the details of our counteroffer in this program.I want to add that you are not the only option for us and having such an agressive offer wouldn't work out for both of us.</t>
  </si>
  <si>
    <t xml:space="preserve">Dear Mr.Mendel,I would like to thank you for your counter offer.I believe that my agenda seemed like I have a aggressive attitude however I would not want to project a image like that.Unfortunately the agenda you have sent to me is not going to work for us.Thus we can negotiate some of them.We can agree on 4 Hurm directors on board if and only if you can agree to have 9 engineers to stay in Slovenia.I could not find any reason why you would like have court of jurisfiction in Switzerland.You may find the other details on the agenda.Kind regards,Sasa Novak</t>
  </si>
  <si>
    <t xml:space="preserve">First of all thank you for your message.Since our firm has many companies who are also interested in this joint venture this will be our final offer you can find the agenda as usual attached to this message. We tried to make it as fair as possible.Best regards</t>
  </si>
  <si>
    <t xml:space="preserve">Dear Mr.Mendel,Thank you for your better offer to us however we are trying to negotiate in order to have a good deal with you.If this does not work there is no way to agree on a deal with you unfortunately.As I have mentioned you in my last message we can only agree on 4 Hurm directors in board if and only ifyou accept additional 9 engineers in Slovenia.So we will kindly reject it and we can only accept an offer in case that which Hurm has only 3 directors in board.On the other we can agree on payment of common workes as fifty-fifty, and have an independent arbitrators.Lastly,15% will be enough for additional compensation of Slovenian workers.I really hope we can agree on this conditions.Yours sincerely,Sasa Novak</t>
  </si>
  <si>
    <t xml:space="preserve">Since it is important for you how many engineers are going to Slovenia I will give you as many as you want but a additional compensation of 20% needs to happen for our firm for a good branding of our firm therefore I recalculcalted the ulities on my part to give you a nice deal in my opinion.Best regards</t>
  </si>
  <si>
    <t xml:space="preserve">Dear Mr.Mendel,Thank you very much for you message.It is quite difficult to understand your strategy.We are willing to come up with an agenda that will work well for both parts.Sadly we are afraid to have the seats on alternating basis because this will result in an unstable development of the project.I do not understand why you would like to make an agreement with a Slovenian partner in Slovenia but you still insist on having the court of jurisdiction at Switzerland,though the project will be conducted under Slovenian law.This is our last offer.Kind Regards,Sasa Novak</t>
  </si>
  <si>
    <t xml:space="preserve">Thank you for your message but our company will take it's business elsewhere.Best regards</t>
  </si>
  <si>
    <t xml:space="preserve">Dear M. Mendel,The point you mentioned is important too and we are agreed on add it into our agenda.Then, as you can see on the title of this mail, we would like to share with you our proposition regarding each point of the negotiation.First, concerning the number of directors we want to see on the board, we thought that for a best cooperation between our two companies, it will be good for us to have the majority with 3 people from SVN Tech. Indeed, this will allow the cooperation to have a better communication with the local authorities.Second, we thought that concerning the technical part of the project which consist on the development of the Green Spirit, it will the best to have engineers in Slovenia for 9 months. This duration is for us a guarantee of a complete success of the Green Spirit development.Thirdly, for the payment of common workers, we expect that each company pays its own workers. It will be easier to manage the joint venture from a financial point of view.Fourthly, regarding the point that you mentioned in your mail, 10% of additional compensation will be fine for us. Our employees appreciate the working conditions. Furthermore, their salaries are above the average in Eastern Europe.And finally, as the development of the project will be in Slovenia, we thought that the court of jurisdiction needs to be in our countries.While waiting for your return,Best regards,Sasa Novak,SVN Tech</t>
  </si>
  <si>
    <t xml:space="preserve">Dear M. Novak,thank you for sharing your ideas and elaborating on the stated points of our prospect collaboration. In the following, I will state our propositions and thoughts on the issues to be discussed.First, we agree that a fluent communication system is crucial for the success of our joint venture. However, this can also be achieved without having a majority in the board. Since Hurm AG is specialized in the automotive industry for decades, we strongly think that a majority of directors, i.e. 4 directors from Hurm AG, would allow us to exploit the full potential of our zero CO2 emission engine by contributing our know-how in automotive engines and production processes within first-level management. As a possibility to ensure a stable communication, we could implement specific communication processes (e.g. run by an SVN Tech employee) which have to be introduced and followed by every employee concerned.Secondly, by the help of a good communication process, we would like our highly qualified engineers to stay for six months in Slovenia after completing the research on Green Spirit. We agree on the importance of the presence of our key engineers on site, since we also want to ensure a stable development of the new engine. Nevertheless, experience shows that a duration of six months is absolutely sufficient. We assure that our engineers will actively support the start of the new production and also train the local staff.Thirdly, if I understand you correctly, we would agree on the proposition that the common workers in the joint-venture are payed in equal terms by Hum AG and SVN Tech.Fourthly, we expect SVN Tech to pay 20% of additional compensation. It is important for the employees to be well-payed in order to avoid any risk of employees to leave the company. Since we would both launch an extremely innovative engine, which is highly anticipated in the public and political eye, we want to avoid any loss of know-how as well as insight into the new technology.Finally, we suggest the court of jurisdiction to be in Switzerland for several reason. Although Slovenia shows a very positive development, we would like to rely on the very stable and independent jurisdiction of Switzerland.As already declared in the first round of discussions, a joint venture would be beneficial for both of our companies due to the fact that we would both have the possibility to push forward the future of the automotive industry. Therefore, I want to stress the importance of an agreement that is based on mutual respect and aims for a beneficial agreement for both of us.In case you disagree with our propositions above, it would be helpful to know which issue is most important to you. Based on this, we could try to develop a setup of the joint venture in every ones favor.Best regards,Finn MendelHurm AG</t>
  </si>
  <si>
    <t xml:space="preserve">Dear M. Mendel,We are very pleased that we have a first agreement on the third point concerning the payment of the common workers in the joint-venture. For the remaining four points, we understand your point of view and therefore, we would like to propose you a second offer based, as you mentioned in the counteroffer, on the mutual respect and to reach the best beneficial agreement for both of us.First, we agree on conceding the majority in the board of the joint venture with directors from Hurm AG but we expect to have 2 directors from our company at minimum. Indeed, we consider that it is better not to work alone in a team and espacially in a joint venture which is quite different as usual.Secondly, we take into consideration that you intend to send your highly qualified engineers in Slovenia. We want to succed in together in this project. Therefore, the teamwork must be done in good conditions and that the reason why we request a stay of 9 months in our company.Thirdly, concerning the additional compensation, the maximum we can do is 15% of additional compensation. We agree that we want to avoid any problem regarding this new technology.Finally, we guarantee you that our jurisdiction is as competent as the jurisdiction of Switzerland. It has been for 27 years that we have left the Yugoslavia. But if you have some difficulties with the Slovenian court of jurisdiction, we agree on the creation of a court with independent arbitrators.If you have some points that are not clear, do not hesitate to ask. We will do our best to answer you.Best regards,Sasa Novak,SVN Tech</t>
  </si>
  <si>
    <t xml:space="preserve">Dear M. Novak,thank you for your quick response.Concerning the second offer, we would like to work on some points, in order for us to find a mutual agreement.We understand that a balanced board of directors is needed, especially in a joint-venture. Therefore, we would be willing to agree on the partition of seats of 2 from SVN Tech and 3 from Hurm AG, if the court of jurisdiction will be located in Switzerland. It is crucial for us to assure the safety of the technology used in the engine which is the basis of our joint-venture. We rely deeply on the Swiss jurisdiction and assure you that SVN Tech will not have any trouble when working under the Swiss law. Feel free to address any kind of concerns you have towards the jurisdiction of Switzerland, so we can respond to them.Although a stay of 9 months would mean a very long absence of our key engineers from our headquarters, we would agree on the three extra months if we find an agreement concerning the additional compensation of Slovenian workers to be 20%. It would be much appreciated by all our costumers to know, that every employee in the production chain is paid legitimately. Also, it would attract highly qualified employees in the future and enhance the reputation of both our companies wihtin the automotive industry. Please take this into consideration.While waiting for your return,Best regards,Finn MendelHurm AG</t>
  </si>
  <si>
    <t xml:space="preserve">Dear M. Mendel,Regarding your second counteroffer, we would like to share with you our third proposition. We thought that we are almost getting the agreement.We accept to have 20% additional compensation of Slovenian workers in case of your engineers stay 9 months in our company. We appreciate the effort you do to do this for the cooperation.Then, as you mentioned that it is crutial for the joint venture to assure the safety of this technology, we thought that an independent arbitrators is the best way to manage our cooperation. Indeed, the mutual confidence is the key in this relation and must not be influenced by different parts.Best regards,Sasa Novak,SVN Tech</t>
  </si>
  <si>
    <t xml:space="preserve">Dear M. Novak,we are pleased to hear, that we agree on the following issues:additional 9 months stay of key engineers from Hurm AGpayment of common workers of our joint-venture by equal parts (half/half)20 % additional compensation of Slovenian workersSince you do not agree the court of jurisdiction to be in Switzerland, we would need to adjust the number of Hurm directors in the board, in order to assure the safety of the new technology within the joint-venture. We would much appreciate if you would come forward with this issue. In this case, we would of course agree on the independent arbitrators.If not, please suggest an alternative issue in which you could come forward, so we can reach an agreement today, by 4 p.m.Thank you in advance.Best regards,Finn MendelHurm AG</t>
  </si>
  <si>
    <t xml:space="preserve">Dear M. Mendel,Thank you for your feedback. Concerning your counteroffer, we would like to share a remark for the last point of the negociation. Indeed, we do not understand why you request one more person on the board in order to assure the safety of this new technology. Indeed we conceded the majority of the board. You will have the opportunity to manage the most important decision in the joint venture. This also means that if something does not correspond to the way you see the development, you have the power to decide. Moreover, we consider that the communication in a team in a project like this is important and that why we think that with two people the sharing of information will be good.While waiting for you return,Sasa Novak,SVN Tech</t>
  </si>
  <si>
    <t xml:space="preserve">Dear M. Novak,we understand your argumentation and accept your final offer.As a result, we agree to the following conditions:3 Hurm AG directors in boardAdditional 9 months stay of key engineers from Hurm AGPayment of common workers of our joint-venture by equal parts (half/half)20 % additional compensation of Slovenian workersA court of jurisdiction including independent arbitratorsWe would like to stress the importance of loyalty and respect in order to establish a respectful relationship in favour of our joint-venture. We aspire the development of our innovative engine to be a great success and create a new level of environmental conciousness within the automotive industry.We are pleased to have found an agreement and embark on the success story of Green Spirittogether.We will communicate the terms and conditions we agreed upon with our legal department, which will afterwards send you all necessary contractual forms as soon as possible.Best regards,Finn MendelHurm AG(PS: It was really fun to negotiate, have a nice weekend!)</t>
  </si>
  <si>
    <t xml:space="preserve">Dear Finn Mendel,After our successful first negotiations and having reached the agreement that our two compenies become a joint venture, I think now it's time to talk about more specific issues.Taking into account the situation of our both companies, and knowing that an agreement between us would be interesting I have set in the agenda my first offer regarding all the issues we have to discuss about. I really hope we can get an agreement soon.Hope to hear from you soon.Kind regards.Sasa Novak</t>
  </si>
  <si>
    <t xml:space="preserve">Dear Sasa Novak,Before anything else, I would like to thank you for contacting me. We are very satisfied with the process and the outcomes of the first round of discussions. We praise the transparency culture at SVN Tech.Regarding the issues, I am confident that we will be able to reach a mutually-beneficial agreement. We carefully considered your proposal and we decided to improve some points in the agenda in order to reach a successful relationship at the end.I have set our first counteroffer in the agenda. We await your reply with interest.I look forward to hearing from you.Regards,Finn Mendel</t>
  </si>
  <si>
    <t xml:space="preserve">Dear Finn Mendel,Thanks for answering and consideing some of the terms established in the first offer. However, at the moment I can not accept some other conditions you are exposing as it won't be beneficial for my interests.Fist of all, when it comes to the amount of directots in the board, I can understand it's interesting for you to have 4 of your directos. But, not just caring about the prospoerity of my business but also taking into account a mutual benefit, I think it would be a better idea to have just 2 Hurm directors in the borad. The explanation is very simple. It's much easier for an Slovenian firm to work with local partners than for a foreing firm who may suffer from its alien status. If we want to earn the respect and trust of our clients, it's best to make it this way.Apart from that, we also would like Hurm AG to keep your engineers in our common plants for at least another 9 months. Several problems arise after the main development of a technology has already been finished and the presence of your engineers would really facilitate the process.We also have deided to keep the additional compensation in 15%. I would like you to take into account that a 15% is not either the best offer for us but it is the one we consider more rational for the benefit of us both.We have set everything in our agenda too. Thanks for your comprehension.Looking forward to hearing from you soon.Sasa Novak</t>
  </si>
  <si>
    <t xml:space="preserve">Dear Sasa Novak,Thanks for your quick response and the information regarding your specific interests. Although we are in-line for a mutual benefit, I am not be able to accept your offer. I hope that you can understand that some conditions in your offer wont be beneficial for Hurm AG.But to reach a mutually profitable agreement with SVN Tech, we have decided to make another counteroffer. We know that a joint business with a western partner is interesting and important for your company.Therefore, we accept to keep our engineers in Slovenian plants for additional 6 months to get the whole process started and to train the local staff. This would be best for both parties to push the developments in the plants.When it comes to the amount of directors in the board, we understand that it is easier for you to work with local partners. Taking into account your concerns on this issue, we propose to send 3 directors to the board. In this way, we as Hurm AG would have more trust in this relationship since the development of the project is in Slovenia.With regard to the additional compensation we support the idea that 15% would be more rational for the benefit of us both. However, concerning the alterations we decided to change the course of jurisdiction and the payment of common workers.I have set the alterations in our agenda. I look forward to hearing from you.Best wishes,Finn Mendel</t>
  </si>
  <si>
    <t xml:space="preserve">Dear Finn Mendel,Sorry for the delay in my response. We have evaluated all the proposals you have made and now we would like to discuss some aspects.Among the proposals you have made, I agree in having 3 of your directors on the Board and it's going to be SVN Tech who's doing the payment for common workers.Unfortunately, the number of months your engineers are in Slovenia is an issue we're not really willing to discuss. As we will have to shoulder the main burdens, in financial terms as well as in terms of human recources involved, we really expect Hurm AG to keep your engineers for another 9 months.You also set Switzerland as a court odf jurisdiction. Discussing with my partners, we have assessed that Slovenia would be a better idea as the project is going to be conducted under Slovenian law. This decision arises from the will of avoiding additional costs for both parts by chosing another court of jurisdiction.Hope you consider our proposalLooking fordward to hearing from you soon,Sasa Novak</t>
  </si>
  <si>
    <t xml:space="preserve">Dear Sasa Novak,Thank you for your response. I am satisfied that we agree on most of the points for this joint venture. I believe in the fact that we can establish a relationship that would be beneficial for both of us.We appreciate your comprehension regarding the directors on the board and the payment for common workers.Furthermore, we have evaluated your concerns about the time of our engineers in Slovenia. We understand your concerns regarding this issue and the main burdens you will deal with during this project. Therefore, we decided to keep our engineers for additional 9 months in Slovenia.However, the court of jurisdiction is still an issue for us. Concerning the alterations, we have made in our agenda, you must understand that we need to keep the court of jurisdiction in Switzerland. Since the project is conducted in a foreign country, we will have more confidence in this relationship under control of a Swiss court.Thanks for your comprehension.With kind regards,Finn Mendel</t>
  </si>
  <si>
    <t xml:space="preserve">Dear Finn Mendel,Thank you very much for considering my previous offer.I guess that at this point the only issue we must agree is the court of jurisdiction. We un understand that you feel more comfortable in with Switzerland jurisdiction but, as we previously mentioned, we think this would carry additional costs for both of us. To Fer an intermedial point and mutual benefit what about letting independent arbitrators to be in charge of this issue?Hope you consider the idea.Thank you.Sasha Novak.</t>
  </si>
  <si>
    <t xml:space="preserve">Dear Sasa Novak,Thank you for your response.I have evaluated en discussed your propose regarding independent arbitrators with my team. Unfortunaltely, considering the situation of our agenda at this moment, the independent arbitrators couldn't be an option for us.There is evidence that foreign companies face really big problems to demand their rights. You must understand that we need some sort of legal security for HURM AG in this situation.But we decided to come up with a new proposal for SVN Tech. We decided to keep our engineers for additional 12 months in Slovenia. If SVN Tech would accept a Swiss court, we wil guarantee to keep our engineers for additional 12 months in Slovenia.I hope we will reach an agreement as soon as possible.Looking forward to hearing from you.With kind regards,Finn Mendel</t>
  </si>
  <si>
    <t xml:space="preserve">Dear Finn MendelTaking into account that it seems that you are not willing to change the court of jurisdiction we can set it in Switzerland. But I ask something to do the payment of the co-workers half-half.When it comes to the months your engineers are in Slovenia, the most suitable number for us is 9 so we can leave it as in the beginning.Taking into account the time we have left to close out dealing, I would like you to consider that, by doing this offer we're letting you a very good deal and for that reason we have agreed on not renunciate to anything else.Hope we can get an agreement soonThank youSasa Novak</t>
  </si>
  <si>
    <t xml:space="preserve">Dear Sasa Novak,Thank you for your response and your comprehension.Unfortunately, it is not possible for Hurm AG to accept your last offer.Changing the payment of the common workers wouldn't be beneficial for us in this relationship.Therefore we have to consider to cooperate with an alternative partner for this project.With kind regards,Finn Mendel</t>
  </si>
  <si>
    <t xml:space="preserve">Dear Mr. Mendel,it is a pleasure to get in contact with you for the negotiation about the SVN and Hurn joint venutre.I thought it would be good to tell you my thoughts about the agreement directly without any detours, so you are getting an idea of my expectations. Please have a look to my offer attached.If you need any explanaitions please don't hesitate to contact me.Kind regardsSasa Novak</t>
  </si>
  <si>
    <t xml:space="preserve">Dear Mr Novak,Thank you for sending me an email to cooperate for a joint venture between SVN and Hurm AG. I am looking forward to collaborate with you.I just read your offer to negotiate and became shocked about this. Your offer certainly does not meet our expectations for an honest agreement.In your last email, you mentioned that I shouldnt hesitate to ask you for an explanation. Therefore, I have some questions regarding your first offer.- Can you please tell me the reason why you want to cooperate with Hurm AG?- What are you willing to offer to set up a valuable agreement?- And what do you need from Hurm AG to cooperate for a joint venture?You can find my offer attached.Kind regards,Finn Mendel</t>
  </si>
  <si>
    <t xml:space="preserve">Hello Mr. Mendel,Thank you for your email.Of course I will give you some explanations:- Can you please tell me the reason why you want to cooperate with Hurm AG?We could have another cooperation partner to join the Western market, but we know, that this joint-venture would be the best for Hurm AG and SVN Tech. The reason is, that we really honor the development power of the Hurm AG and know that no other firm could come close to this emission free innovation. But we also know, that Hurm AG had some financial struggles the last years and needs a trustful partner. We are an established company in the Eastern Europe countries and compared to other potential Eastern partners, our working conditions are much better.- What are you willing to offer to set up a valuable agreement?- And what do you need from Hurm AG to cooperate for a joint venture?Let me answer these questions together. I really hope that we can find a way to solve the interest gap. Of course, we are willing to cooperate and willing to waive the ideal conditions for our side. But on the other hand, we hope that Hurm AG has the same position and presents itself as a trustful cooperation partner, which is not only on his own benefit.So, I see your counter offer and think that the positions are clear. Maybe we can make some arrangements in a few points, what do you mean?Court of jurisdiction: Independent arbitrators would be a good compromise for both of us, I think. So, I agree to that point.Additional Compensation: From our point, it is not necessary to have an compensation at all for the workers. But we understand, that Hurm AG is worried about its reputation. So we would agree to a small compensation, because our employees appreciate very good working conditions already. But these is a serious point for us, because we occupy a lot of workers and are scared, that in other plants employees become unsatisfied.Payment of common workers: We have to carry the majority of the human resources and think it would be fair that also Hurm AG should put some emphasis on this topic.Engineers in Slovenia: It would be better for the technical details and set up process to have the Engineers in Slovenia. If this is definitively not possible, we would agree that Hurm AG doesn't send any engineers at all, because the costs would be too high otherwise.Hurm directors in board: To show you, that we mean it serious when we say we want to be a trustful partner, we come a step closer and suggest 4 members are Hurm directors in board.Best regards from SloveniaSasa Novak</t>
  </si>
  <si>
    <t xml:space="preserve">Dear Mr. Novak,Thanks for sending me your answers to my questions.Great to hear that you honour our organization and that you are willing to cooperate for aiming a fair agreement for both sides. I also heard some good reviews about the transparency culture of SVN Tech and that you have proven to be a partner that sticks to agreements.We also want to set up a fair cooperation with you, looking at the benefits for both parties. Therefore, we will also take your point of view in reasoning.Regarding your offer, I have some feedback about this:1. Court of jurisdiction: In my previous offer, I mentioned that we should be willing to choose for independent arbitrators. The reason for doing this was because I wanted to show you that I am a reliable partner and that I also concern your benefits. Otherwise, a Swiss court of jurisdiction would be much better for us to ensure legal security. In case we choose for the independent arbitrators, can you also accommodate us somewhere? I propose you to also accommodate at the additional compensation below (this results in benefits for both).2. Additional compensation: You said that you don't think it is necessary to give a compensationto the employees. I don't agree with that. In order to successfully produce theGreen Spirit engine and to be the first on this market, I think it would be important for both of us to provide some compensation. Well-paid employees will be less likely to bribe or leave the company. The technological know-how is key for both of us to be the first in producing this kind of vehicle and to gain an advantage of it. In case that we do not offer a compensation, employees may switch to another competitor (many competitors would be willing to buy plans of the Green Spirit to finish research on their own), which results in a loose of knowledge. In that case, we will both lose our advantages and work would be for nothing.3. Engineers in Slovenia: you said that it would be better to have some Engineers in Slovenia. I agree with your argument, we have to send some key engineersto push the development of theGreen Spirit engine. However, most of our engineers are swiss and do not want to workfor a long time abroad. After finishing the project, our engineers want to return home to go back to their families and friends. In order to provide them with some good working conditions (just as your employees have), we strive tobring them back as soon as the project has finished. These engineers will also be a part of your organization, so we need to provide them with some good working conditions.Otherwise, they won't talk positive about Hurm AG and SVN Tech, resulting in reputational damage for both of us.4. Payment of common workers: I don't really understand your idea about your offer. In your first email, you offered that SVN Tech should do the payment of the workers. In your last offer, you changed this idea to Hurm AG doing the payment. I thought you already agreed to do the payment forhiring people to work in Slovenia?5. Hurm directors in the board: thank you for trying to be a trustful partner, I appreciate that. Regarding the number of board Hurm directors on the board, my first idea was to have 5 Hurm directors on theboard. The reason for this is because we continue the production of the main car components in our domestic plants, and only produce the new engine in Slovenia. Therefore, just a small part of the vehicle is produced Slovenia. Secondly, we are already since 1915 a well-known car manufacturer, resulting in that we have much knowledge within this field of products. We need to use that knowledge for the board. However, I can imagine your side that SVN Tech also wants to have a seat on the board. Therefore, I would be okay with that in case that you also accommodate at another point (for example that our engineers can go home after finishing the project).What do you think about my feedback? In case you have any questions, don't hesitate to contact me.Hopefully, we can find a proper agreement.Kind regards,Finn Mendel</t>
  </si>
  <si>
    <t xml:space="preserve">Dear Mr. Mendel,I am a bit worried, that SVN Tech is the only party that tries to come to a fair happy end in this negotiation, when I see your suggestion. But hey, let's have another try!Firstly, I am glad to hear and see, that we can agree in two points: the Hurm directors in broad and the Court of jurisdiction. I guess it is not the perfect way for both of us, but I mean you got the majority in board what means that Hurm AG has the majority power in all issues. It would be good if we have at least 2 members in broad. The reason is, that it is easier fora Slovenian firm to work with local authorities and partners than for a foreign firm which may be treated as "strangers". But never mind, we can live with that compromise if this is important for you. Also, the location of court of jurisdiction is acompromised solution that we totally accept.We do understand the points with the swiss engineers and don't want a bad reputation at all. So, we can definitively talk about them going home after the project is finished. Please mind, that we have to engage an additional local company because than we do not have enough human resources to handle the set-up procedure.We hope that you understand how important it is for us, that we don't exaggerate the additional compensation of our workers. Especially because we are actually not willing to discuss internal matters with any external party. In return, because we were open with your interests concerning the engineer issue, we hope you are open with our interests concerning the compensation issue.Let's find a solution for the payment of the common workers together and say let's do it half-half as a sign that we are equal partners?What do you think? Would this be a fair suggestion?Looking forward to hear from you soon,Kind regards,Sasa Novak</t>
  </si>
  <si>
    <t xml:space="preserve">Dear Mr Novak,It is definitely not my intention to come to a happy end for only our side after the negotiation, we also want to keep in mind the advantages of SVN Tech. We have to figure out what we are both willing to give up so that we can set up a fair agreement.Firstly, thanks for understanding our opinion about our Swiss engineers! I appreciate that you are also striving to let the engineers go home after the project is finished. To speed up the process of developing the Green Spirit engine, we can train our employees and give them a good briefing so that they can start working on it immediately.In case that we continue with the 4 Hurm directors in the board, the independent arbitrators and the engineersreturning home after the project, we need to make a compromise about the payment of the workers and the additional compensation of Slovenian workers. Below you can read myideas about these issues.The payment of common workersRegarding the payment for the common workers, I think that we are already equal partners when SNV Tech do the payment. Only the new engine will be produced in Slovenia, all of the other main car components will be produced in our domestic plants in Switzerland. Therefore, we already pay the workers who are working on all of the other components to finish the cars. We don't ask SVN Tech to also pay the workers in the Swiss plants, so we hope that you also won't ask this from us. But I guess we need to find for a fair compromise to both give up something about the payment of the common workers and the additional compensation of the Slovenian workes.Additional compensation of Slovenian workersUnfortunately, we have opposingideas concerning the additional compensation of the Slovenian workers. We do understand your idea that you don't want to exaggerate lots of compensation for the workers, but we also see this issue as a priority. The employees will work on a new project in which they have to invest lots of time to understand the technology and to set up a sustainable process of production. In case that the employees become unsatisfied about their payments, they will switch to another competitor. This may result in other competitors stealing our idea and a loose of our knowledge and benefits.This will cause disadvantages for both of us.Do you believe that your offer of paying a low compensation will solve the risks of losing ouremployees and knowledge?Let's find a compromise!But... I also want to accommodate something to you so that we can find a fair agreement. Therefore, I propose to pay 15% of the additional compensation of Slovenian workers. This is the last I can do about the compensation. In return, it will be nice if SNV does the payment for the common workers. In your first offer, you already proposed to do the payment of the common workers, so I guess this will not a problem for you?What do you think about my offer? Hopefully, we can set an agreement and start working on the implementation of the Green Spirit engine.Kind regards,Finn Mendel</t>
  </si>
  <si>
    <t xml:space="preserve">Dear Mr. Fendel,first of all, I have to say that doing negotiations with you is challenging. You have an iron will to enforce your goals, which is not easy for finding a satisfying solution. But Iappreciate that and make a last final offer.I hope you understand that we have goals too and I have to say that 15 % additional compensation of Slovenian workers is neither possible nor necessary. The salaries and working conditions of our employees are far above the average in Eastern Europe. The workers know this and moreover all of them have signedConfidentiality Agreements with high penalties (this is a common practice you should know). So as a compromise 10 % is all we can offer.Because you mentioned twice that we had a volatile opinion about the payment of the common workers: we try to consider the utility of this joint venture as a whole project with different issues. So, we do make compromises, when you do too. We are willing to give you 4 seats in board, we will accept to let the engineers go home right after the project to avoid bad reputations and we will accept that SVN Tech will overtake the payment of the common workers, like you wished also.In return for our concessions, we want you to accept the 10% compensation rate, following the give-and-take principle. I mean, like I told you in my last email, we don't want others to care about our internal matters and probably so don't you. This point goes beyond the limits of cooperation.This is our last word, in case you don't accept this fair offer, we don't see a purpose in doing business with your company.Im looking forward to get a positive response.Kind regards,Sasa Novak</t>
  </si>
  <si>
    <t xml:space="preserve">Dear Mr Novak,It is insulting that you do not want to choose for a mid-way regarding the additional compensation for the Slovenian workers. I thought that you also wanted to work on a good reputation for both of us and to guarantee that the workers will not switch to another competitor.I know that compensation is a priority for both of us. But to make you more satisfied, I am willing to give up something for you. We can choose for the 10% compensation, in return that we can have 5 seats on the board. We already have 103 years of experience in car-manufacturing, so we can use that and when the development of the Green Engine is finished, we can minimize our seats till 4 members, so you can have a seat as well. The additional compensation and the court of jurisdiction were very important for us, so we already accommodated a lot for the agreement.I am looking forward to your response. Hopefully, we can finish this negotiation with a fair happy end for both of us.Kind regards,Finn Mendel</t>
  </si>
  <si>
    <t xml:space="preserve">Dear Mr. Fendel,please mind that we can only accept formalities that concern present matters. Your offer to change the number of Hurm directors in board after the development of the Green Spirit project is a good will action but doesn't count for us as long as it is not mentioned in the contract. If you want 5 seats in the board, we want you to take care of half of the part of the common workers to reach our negotiation goals. This is all we can offer to you.In hope we find a final agreement.Yours sincerelySasa Novak</t>
  </si>
  <si>
    <t xml:space="preserve">Dear Mr Novak,I guess we will not come with an agreementin this case. Maybe we can look for another solution? Here you can find my offer, but we have to find a solution as fast as possible!I know that 10% of additional compensation is a priority for you. Also, you would like to have some responsibility in the board of directors. You can have the 10% of additional compensation and two seats in the board, in return for the Swiss court of jurisdiction. Now we both give up some important priorities.Hopefully, now we both have a win-win situation :)In case that you do not agree, we have to contact other companies to cooperate with.Kind regards,Finn Mendel</t>
  </si>
  <si>
    <t xml:space="preserve">Dear Mr. Mendel,I hope you see that you don't act considently. Why should wejettison the whole negotiation?We stay strict to our last offer and this is the last one you will get from us and defenetly a fair one.Kind regardsSasa Novak</t>
  </si>
  <si>
    <t xml:space="preserve">Dear Mr. Novak,What do you think my reaction is on that offer?I guess you don't want to jettison the whole negotiation, neither do me. I was trying to look for another solution for both of us, but this did not work out.Unfortunately, this is not a fair agreement for us. My colleaguesaid that you are reliable and fair, so I hoped to find a win-win situation for both of us.This is my last offer. In case you do not agree with it, we have some alternatives to cooperate with. SVN was my preference to cooperate with, with is the last I can do.Hopefully, we can still cooperate for the joint venture!Kind regards,Finn Mendel</t>
  </si>
  <si>
    <t xml:space="preserve">Dear Mr. Mendel,we don't see an end of this negotiation and as you said "time is ticking". So we will accept your offer and send you congratulations.Thank you for this exciting experience. We wish you the very bestRegardsNovak</t>
  </si>
  <si>
    <t xml:space="preserve">Dear Mr. Mendel,i am very pleased that the first round of negotiations between Hurm AG and SVN Tech has laid such a good foundation for our future cooperation. And it is now our task as representatives of these companies to resolve the remaining terms for the joint venture.We are pleased to have found with you a partner whit over 100 years of experience, and who is interested in building a successful partnership based on transparency and reliability. and we are pleased to offer you the opportunity to produce the Green Spirit in Slovenia at a price that will make it as a pioneering technology in the market and raise the sales of your cars to a new level.We are aware that the current situation confronts the entire automotive industry with a huge challenge, which in the past has already lead to job cuts and threatens future perspectives. With these partnership, however, we have the tools in our hands to better position ourselves for the future and more than compensate the losses of the recent past. Therefore let us find an agreement from which both of us will benefit to a great extent. In order to clarify the last open points, we have developed the following recommendationsSlovenia is an upcoming business location and offers a wealth of economic development opportunities. In order to make the best possible use of these opportunities, communication with the local authorities is of absolute importance. In this point we have 25 years of experience and therefore recommend to staff the Board of Directors in such a way that we can use this experience and in which your expertise is also represented.Because our joint venture is set up in Slovenia the court of jurisdiction should also be in Slovenia, in order not to create additional obstacles.We are aware that an additional compensation of our employees is very important to you. In this point we can assure you that our employees actually appreciate very good working conditions since our salaries are far above the average in Eastern Europe. After long consideration we can present you with an additional compensation for our employees which will also allow them in a high extend to benefit from our successful partnership.Our partnership contains the potential for enormous economic and technical success. And gives you an absolute pioneering role. We should not risk this success by withdrawing your technical knowledge too early from our common plants.A partnership that carries such great success in itself naturally also offers certain risks. We are very committed to our joint project and to the risks it contains. Therefore, we are willing to contribute a large part of the Human Resources. To spread the risk equally between the two of us, you should bear the costs for commonly hired employees.We are aware that we have only a short time available to finalize our future cooperation, in order to ensure that the contract can be prepared and signed in time to claim the infrastructure investments from the government of Ljubljana in this years budget. And therefore ensure a good start together. But we are absolutely convinced that we both are so committed to this project, that this is absolutely possible.I look forward to hearing from you.Best regardsSasa Novak</t>
  </si>
  <si>
    <t xml:space="preserve">Dear Ms. Novak,I too am very pleased that the first round of negotiations between our two firms went so well. It is indeed of vital importance for us to resolve the remaining terms for the joint venture, so our companies can get to work.This partnership can make our companies very successful, and we are excited to have such a valuable partner like SVN Tech, with its high standards, consumer satisfaction and experience in the Slovenian and Eastern European markets.As I am Swiss, I like to keep things orderly, so I will now methodically go through your recommendations for the joint venture.Number of Hurm directors in boardWe understand that connections and communications with the local authorities are important. Having SVN Tech directors on the board is, therefore, a must. We think however that 1 SVN Tech director will be enough to ensure these warm bonds with the local authorities. Since the entire board of SVN Tech will also be in Slovenia to smooth things over for the joint venture if necessary, we as Hurm AG would like a presence there too, to oversee our part of the venture. Since the board of our mother companywill stay in Switzerland, we believe 4 board members for the joint venture will be a valuable opportunity for us to have managers learn about Slovenia and SVN Tech, to continue fruitful cooperation in the future.Court of jurisdictionWe understand why it would make sense to have the court of jurisdiction in Slovenia. Sincethe work will take place there. However, and I say this with the deepest of respect for SVN Tech and want you to know that we trust that our cooperation will run smoothly, there is some evidence that foreign companies have a hard time with getting their rights in Slovenian courts. The government of your country is working really hard to change this and is making real progress in making Slovenia more attractive for foreign companies, but as of today that risk is still too big. If problems would occur, we would feel much more comfortable if the court of jurisdiction was Switzerland. We hope you understand.Additional compensation of Slovenian workersThe additional compensation is indeed very important to us. We know that SVN Tech is taking good care of its workers, this is one of the main reasons we chose to enter this joint venture with you. At Hurm AG we see our workers as the backbone of our company and we value them incredibly highly. We are a family, and in a family, you take good care of each other. Since we will combine our companies in a joint venture, for us it cannot be the case that one half of the family is paid worse than the other. We believe that this joint venture can great a golden future for both our companies and thus that the workers should share in the success. As you do in a family. We would like to see the additional compensation be a little higher than 10%, namely 20%. So our twocompanies can really be onefamily.Engineers in SloveniaWe thank you for recognizing the pioneering role of our engineers and their vital part in the success of this partnership. It is very important for them to train your workers and get production and testing up and running. But because they are pioneers who need to finalize the Green Engineand we think they will work harder if there is a tight deadline (Swiss mentality) an additional 6 months will suffice. It can always be lengthened if necessary but let's not lengthen it prematurely.Payment of common workersIt is true that despite the success this partnership will surely bring, there are certain risks. We think it's entirely fair to share these risks. Since you provide the Human Resources and the workers and we provide the technical knowledge and expertise, we think its more than fair to share the costs of the common workers. We're both in it equally then.On the basis of this first conversation I think this will be a succesful partnership for both our companies. A brighter future for SVN Tecn and Hurm AG.I look forward to hearing from you soon,With kind regards,Finn Mendel</t>
  </si>
  <si>
    <t xml:space="preserve">Dear Mr. Mendel,thank you for your fast reply. I am very confident that we will be able to meet the outstandingterms quickly. In addition, the mutual respect shows the good basis on which our joint venture will be build.I appreciate your methodical approach and will be glad to answer in the same order.Number of Hurm directors in boardWe are aware that the geographical distance between your headquarter in Switzerland and our joint venture may cause some discomfort. We would like to take this away from you. On the one hand, our management will not involve itself in the matters of the Jonit Venture and respect it as the independent legal entity it is by definition. On the other hand, for us a constellation with 3 Hurm directors in board would be acceptable, so you have the power of decision, since we have agreed that simple majority power will decide on all issues. And through the more balanced relationship of the directors in board, a fruitful exchange and mutual understanding between the members of the board is possible.Court of jurisdictionIn fact, this point is always important when creating a new corporation. There has been some instability in Slovenia in the past. However, this past situation could be successfully overcome and many people are working hard to maintain Slovenia as a fair and growing business location. However, there can always be the feeling that one of the initiators of a joint venture is preferred if the court of jurisdiction is located in his home country. To avoid this feeling right from the beginning and to keep the additional cumulative effort for our both companies as low as possible, we recommend the implementation of a team of arbitrators.Additional compensation of Slovenian workersThe additional compensation of our employees is also an important point for us. I appreciate your point of view very much, because we also see our company as a family, a family in which people work very hard and in which all family members appreciate very good working conditions and are paid very well and above average. Of course, a higher salary for our employees is to be welcomed, but we cannot forget the other family members either. These are our employees who will not be part of the Jonit Venture and who will remain mainly in the motorcycle division of SVN Tech, they will have to accept a big salary difference compared to their colleagues, this would lead to big differences in our staff and does not correspond to our approach in personnel management and the appreciation towards our employees.A smaller increase of 10 percent would still be internally acceptable, as the joint venture's employees will certainly have a higher learning and workload. In addition, this increase represents a very comfortable situation for our employees compared to the Slovenian cost of living. Even if it appears rather unsatisfactory compared to Swiss conditions, but this can be attributed to the differences in income and living costs between the two countries.Engineers in SloveniaSince your engineers are absolute pioneers in this field, it should be of special importance that the project is not influenced by avoidable technical problems. A Hard Deadline is also in our interest but we should not underestimate potential inconsistencies that usually first occur while setting up the production, so we absolutely recommend a duration of 9 months. Furthermore, this results in an enormous additional benefit for your engineers through the learning effect and the resulting possible scaling and continuous development. We should avoid a short-term lengthening as we may also need external specialists as a back-up then and the procurement of these specialists represents a disproportionate cost block or such a short period especially through the contractual definition of company secrets.Payment of common workersWe are already investing a very high amount of personnel expenses in this joint venture, and therefore taking a high part of the risk, and we must avoid overabundance of these costs in order not to threaten existing jobs. The additional employees should therefore be paid by you. Whereby you can use the financial resources for this purpose you save by a lower additional compensation of our employees. Thus the financial burden for Hurm AG is kept within acceptable limits.Our communication is very positive and makes me feel very positive about the joint venture of Hurm AG and SVN Tech.I look forward to hearing from you soon.Best regardsSasa</t>
  </si>
  <si>
    <t xml:space="preserve">Dear Ms. Novak,I too am confident that we can quickly work out the remaining obstacles. I'm happy to hear you appreciated my methodical approach and chose to adopt it.I will respond to your offers in kind.Number of Hurm directors in boardWe are glad that you understand our discomfort with the geographical distance between our headquarters in Switzerland and the location of the new company. We are also happy with your decision to allow the Hurm AG directors to have 3 seats on the board. Of course, we want SVN Tech to have a place on the board table, we are confident that even with 1 seat your presence will be well represented, as we strive to make decisions unanimously. This might seem like nitpicking. Why 4 directors if you already offered us 3? We will explain this in the paragraph below.Payment of common workersWe had a long discussion about this. We understand that you are already investing heavily in this joint venture, and are vitalin supplying the workers. Since we both need to benefit from this joint venture, we don't want the extra financial burden for SVN Tech to threaten existing employees. We have therefore decided to take the financial burden of the common workers entirely for our account. Since we will be taking care of all the common employees, we feel it's necessary to have 4 Hurm AG directors on the board, to make sure everything runs smoothly. We hope you understand.Court of jurisdictionAs we will be taking care of the employees of the joint venture we feel it's reasonable to have the court of jurisdiction be Switzerland. We want to stress that this is a fully joint venture. The product we intend to create is only possible if both our companies are in it fully. If one were to back out, this would mean huge financial losses and bowing out of the race for a truly sustainable engine. The most important thing we have to give is our knowledge. Our engineers will give that knowledge to our common workers, this requires a great deal of trust. So far the experience with your company, your country and you, have been nothing but positive. But the stakes are high, we would feel most comfortable if the employees we pay, and the knowledge we give them would be safeguarded by Swiss law.Additional compensation of Slovenian workersSince we have decided to take thefinancial burden of paying the workers of the joint venture. We feel it's absolutely vital to make them a part of our new common family. We appreciate and respect that you at SVN Tech see your company as a family too. Because we have decided to pay for the wages, we can also pay for the wage increase. These steps will improve the financial condition of SVN Tech greatly. We encourage you to improve the wages for your own employees so no one will feel left behind. You certainly have the financial room for it now. We are confident that this joint venture will prove to be very successful, so our pockets will only grow in the future. A 20% wage increase is more than reasonable.Engineers in SloveniaWhat can we say? Your arguments were valid, this entire project rises and falls with the capacity of our workers. If they are not well trained, it threatens the future of the entire project. We have therefore decided to send our Engineers for a full 9 months, just as you asked.What lies here is a great deal in our opinion. We provide the knowledge and the money, you provide the workers, the location and the experience. Looking at this deal we feel very proud and hope you respond in kind.We agree that communication has been quick and very positive. We have full confidence in this joint venture.I hope to hear from you soon.With kind regards,Finn Mendel</t>
  </si>
  <si>
    <t xml:space="preserve">Dear Mr. Mendel,thank you for your reply. An enormous common project like the joint venture between Hurm AG and SVN Tech requires a high amount of trust and the willingness to compromise. I see these attributes on both sides and therefore I think that we are very close to our common goal and can finalize the last points soon.I have slightly adjusted the order of the points to be discussed, this serves the chain of argumentation and should be easy to follow.Number of Hurm directors in Board To give the power of decision over such an enormous project which will be crucial for the future development of SVN Tech and which affects so many of our assets, almost exclusively to Hurm AG, would be a huge step and a tremendous prove of confidence of our side. However, we would be willing to take this step because we believe in the project and in you as a long-term partner.Payment of common workersWe appreciate that you put our mutual success in the foreground and do not want to threaten our existing employees. Furthermore we appreciate your cooperation and believe that with 4 Hurm directors you have the power to do a lot more than only to take care of our common employees.Additional compensation of Slovenian workersThis point is crucial for us. As stated in my last submission, an additional compensation of our workers would strongly affect our financial burdens and therefore to a large extend our financial risk, as unequal treatment of our employees does not fit with our management culture. Since each additional percentage point of such an additional compensation means a large increase of cost for us and would stress our financial resources very strongly, this was discussed very widely internally. In order to achieve our goal, the Joint Venture between Hurm AG an SVN Tech, and due to the appreciation of Hurm AG, this would be imaginable for us under certain circumstances. In order to satisfy all internal decision makers an adjustment to the next point would still be necessary.Court of jurisdictionOf course, we also see the risks on your side and the great trust you place in us and understand that you want to safeguard both. And of course, our joint project will only work if both partners are absolutely committed to this project. We do this by bringing many assets into the project and putting the decision-making power over these assets, through the staffing of the management board, almost exclusively in your hands. Thereby giving you the opportunity to influence and control your risk significantly through the decisions made in the board. In order to underline our commitment to our Joint Venture, we would also be prepared to accept the additional payment of our workers, which in turn means an enormous additional financial burden and thus an enormously increased dependency risk on our project. So there are big risks on both your and our side, these should be safeguarded on both sides in the same way and not be bound to the law of one country. Under the condition that independent arbitrators are implemented, we would see the mutual risks and the mutual trust sufficiently covered. By taking this condition into account, we could accept the remaining contractual conditions proposed by you.Even if this section deals with the possible risks from both sides, you can be sure that we absolutely believe in the success and the enormous potential of this project, otherwise we would not be willing to enter into a project that is so crucial for our future.Engineers in SloveniaWe appreciate that you share our views and are sure that our Joint Venture will benefit from this decision to a high extend. I am already looking forward to the first ride in a car with a well-built and smoothly running Green Spirit engine.As already mentioned at the beginning, I see us very close to our common goal. And I feel that we are close to an agreement from which both Hurm AG and SVN Tech will benefit. The prospect of having a partner with whom such a constructive discussion is possible is more than encouraging for our Joint Venture.I hope to hear from you soon to finalize the last points,Best regardsSasa</t>
  </si>
  <si>
    <t xml:space="preserve">Dear Ms. Novak,We have considered your answer to our question. Based on your answer we deliberated and came to a final offer.We will reduce the number of Hurm directors on the board from 4 to 3. And lengthen the stay of our engineers from 9 months to 12 months.We will still take the full financial burden of covering the payment of our common workers.In return, the additional compensationstays at 20% and thecourt of jurisdictionwill be Switzerland.We hope to meet your expectations with this offer. We feel like we're very close to a deal that will bring success to both SVN Tech and Hurm AG and look forward to a positive and strong future.With kind regards,Finn Mendel</t>
  </si>
  <si>
    <t xml:space="preserve">Dear Mr. Mendel,i must inform you that we cannot accept your offer in this form. Unfortunately your offer deviates too strongly from our expectations.As I mentioned in my last message, we would have needed additional financial ressources to accept a jurisdiction in Switzerland.Unfortunately, your offer does not include this financial ressources for us.An additional seat on the management board does not give us any additional financial freedom. Neither does the longer presence of your engineers. On this point we cannot understand your offer either, because we thought we had already agreed that a presence of 9 months would be the best for a succesfull project, a presence of 12 months is too long in our opinion and may damages the project.Only a lower additional compensation for our workers would have given us more financial resources, unfortunately you did not respond to this proposal.We would have been very interested in a joint venture with Hurm AG, but cannot accept it under these circumstances. The expenses and financial risks are too high for SVN Tech and will not be offset by the potential success of the project.Even though we could not reach an agreement I would like to point out again that I have always enjoyed the open and respectful communication with you.We wish you all the best for the future.Many regards and a nice weekendSasa</t>
  </si>
  <si>
    <t xml:space="preserve">Dear Mr. Mendel,Im Sasa Novak, from SVN Tech. As you know were so interested in Green Spirit. Our first agreements were good, but now its time to go into detail. I hope that our cooperation could be possible and I expect you to consider the opportunity we have in our hands.I want to talk you about some aspects that we have to negotiate before achieve an agreement:Hurm directors in boardWe want to have the majority of members in board because is easiest for us to work with the authorities from Slovenian given that youre a foreign company. So, we want 4 members in board.Time Hurm engineers stay in SloveniaAbout your engineers, we expect your company to keep them in our common plants in Slovenia for another 12 months due to we will have to shoulder the main burdens in financial terms as well as in terms of human resources involved.Payment of common workersWere not going to pay your engineers that are working in Slovenia as you could imagine due to in a joint venture the both partners have to bring assets. So, we expect youre going to pay the common workers.Additional compensation for Slovenian workers ?If you want to satisfy my workers and prevent any kind of scandal you should give them an additional compensation of 20% to maintain your reputation.Court of jurisdiction ?The project will be conducted under Slovenian law because youre the one who is going to be the foreign company.To sum up, I hope you will consider positively our offer because is the last chance for your company to recover and if you dont want to cooperate you will lose the advantages of the first mover effect.Im looking forward to hearing from you.Yours sincerely,Sasa Novak</t>
  </si>
  <si>
    <t xml:space="preserve">Dear Mrs. Novak,Thanks for you kind regards and detailed information regarding our cooperation on this promising project. However, there are still some issues that we want to further negotiate with you.First, about the number of directors in board, we feel that since our company is in charge of the design and development of this engine, we have more experience and detailed ideas of how to operate it and put it into market. Therefore, we believe it will be more suitable to have 4 directors from us Hurm AG in board so as to better facilitate the whole process.Second, regarding the engineers in Slovenia, we are planning to send our key engineers back home as soon as they finish the development of the project. Considering that we still have other projects in schedule in the coming months, we need their contribution indeed. Of course, they are still able to provide their assistance online or through other means about this project.Third, considering that we are going to cooperate as joint venture, we believe it is our responsibility to equally share the cost of the salary of common workers. This is how joint venture usually works and is fair to both of us.Fourth, we agree on an additional compensation of 20% on the payment of Slovenian workers responsible by your company, since you are the one who should be in charge of your own employees and offer them desirable benefits.Lastly, we are afraid that a local institution of jurisdiction would not be experienced and competent enough to deal with cross-national cases. Therefore, we suggest to rely on a third party such as a Swiss court which has first-level reputation for its experience in dealing with cases as such. We believe that with their fair and professional jurisdictions we can avoid conflicts and misunderstandings more effectively!Appreciate your understanding of our suggestions above.Looking forward to your early reply!Finn MendelHurm AG</t>
  </si>
  <si>
    <t xml:space="preserve">Dear Mr. Mendel,Thank you for your comments. It was great to hear from you, but I want to continue neogitating with you because there are some issues to discuss.About the directors, I think we have to cooperate more. So, maybe in board could be 2 members of Hurm and 3 of SVN Tech. Besides, inreference to the engineers in Slovenia they should stay at least 9 months. But, I'll accept your proposal about the payment of common workers. So, we can share the responsability. However, I'm totally disagree with you with respect to the additional compensation of Slovenian workers. You should pay them at least a 10% compensation. At this way, everybody will be happy. If you want we could discuss other topics, but not this. Either, I couldn't accept another court of jurisdiction. The Slovenian law is the best for all of us.I hope you will consider positibely my new offer. Besides, I have an important appointment this Friday and I can not be able to answer to you the last day. So, I will be very gratefull if we can reach an agreement this Thursday. Thank you so much.I'm looking forward to hear from you.Yours sincerely,Sasa Novak</t>
  </si>
  <si>
    <t xml:space="preserve">Dear Mrs. Sasa Novac,I am really thankful for your instant reply, although I have noticed that there are still a lot of disagreements regarding our future coopertion in this project.In terms of the number of directors, I think we can both make a bit compromise on this issue as you suggested, and I propose there can be 3 directors from Hurm AG and 2 from your side. This will work more effectively because our side has more experiences in operating a project like this and for sure opinions from your side can also be heard.As I mentioned in the previous letter, all engineers are supposed to be sent back home from Slovenia as soon as they finish their tasks, because they also need to follow other previously schduled projects. I believe there must be many equally excellent technicians from your company who can take in charge of this project at later stage. So the absence of our engineers should not be a big problem.I am glad that we have reached an agreement on sharing the payment of common workers. But with regard to the payment of Slovenian workers, we still believe it is your responsibility to pay an extra 10% of the average salary. This is a common rule in managing joint venture and each party should be responsible for its own staff. This will also help to improve your corporate image in your country.Lastly about the jurisdiction, we still contend that a third party would be the most appropriate for our case. We believe that neither of us wants to get involved in scandals of unfair and discriminative judegments or jurisdictions. In this sense, relying on a professional agency is the best choice.Please take serious consideration of our offers, and I really do not want to see our previous fruitful negotiations being destroyed by these solvable disagreements.Have a nice day!Finn Mendel</t>
  </si>
  <si>
    <t xml:space="preserve">Dear Mr. Mendel,Thank you also for your instant reply. I was thinking a lot aobut it and I want to reach an agreement with you so I could be a bit more flexible as long as you take the same cooperating attitude.It's okei for us If you want to have 3 directors in board and SVN Teach only 2. But If we accept this it's only because we want an Slovenian Court of Justice.About the Engineers in Slovenia I could let them to return after the research is finished only if Hurm accept to pay a 10% compensation to Slovenian workers.About the payment of common workers it's nice to know that we already reach an agreement!From now on, I hope you'll be agree with me. Otherwise, our way will branch itself.I'm looking forward to hear from you!Have a nice day,Sasa Novak</t>
  </si>
  <si>
    <t xml:space="preserve">Dear Mrs. Sasa Novac,Nice to know that you are as eager as me to reach an agreement regarding this project. However, I am afraid that I cannot agree on some of your terms.We believe that additional 20% payment on your party is the best way to both promote your staff's working efficiency and your corporate image. If you agree on this condition, we think we can have our engineers stay for another 6 months at most so as to help your workers and this project, even though this means that we will have to make much extra work to reschedule.If you do not agree on employing a Swiss court, we also suggest that independet arbitrators may be another good option so as to avoid potential conflicts and disputes. A Slovenian court may not be suitable for cross-national case as such.Above all, I am still satisfied with our agreements on number of director and payment of common workers.These are all and best compromises we can make regarding our coorperation. Please know that we have always put your company as our priority when considering other possible partners to work this project.Looking forward to hearing good news from you!Finn Mendel</t>
  </si>
  <si>
    <t xml:space="preserve">Dear Mr. Mendel,Thanks for your counteroffer, but i'm still not agree with you in some issues and I want to solve this because our project it's a good one. So, I have a new and interesting proposal to offer you.You want to have your engineers in your country after research finished and also an additional compensation of Slovenian workers in charge of my company. So, I'll let your workers to come back at time and I would pay an 10% compensation to my workers if you accept only one condition: Slovenia have to be the court of jurisdiction.I'm being so flexible so please think about it! It's my last proposal. I hope you're going to consider this positively. SVN Tech is willing to cooperate with Hurm!I'm looking forward to know your answer!Best regards,Sasa Novak</t>
  </si>
  <si>
    <t xml:space="preserve">Dear Sasa Novak,I am glad to see our agreement on most of the issues. I believe it is a good start of our future cooperation in this project.Since you have emphasized a lot on your desire for a Slovenian court, I think I can make more concessions in this issue, but it is only possible under the premise that you agree to pay another 20% compensation of your Slovenian workers. Please understand how much risk we would bear to have a Slovenian court in our project, and I only take this step back in light of your sincerity and our mutual efforts in making this great project possible.I hope we can reach consensus on all terms of this project as soon as possible.Best wishes,Finn Mendel</t>
  </si>
  <si>
    <t xml:space="preserve">Dear Mr. Mendel,If you want to reach an agreement I only could accept to pay at most 15% compensation for my workers, but not 20%.I hope you're going to accept this.Best wishes,Sasa Novak</t>
  </si>
  <si>
    <t xml:space="preserve">Dear Mrs. Sasa Novak,I am afraid I really really cannot make any compromise on the additional compensation further, because 20% is the only requirement for us to agree on involving a Slovenian court. Please understand how much risk we will be faced with in order to meet your requirement regarding this.I hope we do not have any argument over this anymore and close this negotiation as soon as possible.Looking forward to good news from you!Finn Mendel</t>
  </si>
  <si>
    <t xml:space="preserve">Dear Mr. Mendel,I think it's a good idea to continue with our project although i'm not still agree with Hurm in some issues. But as all the projects between different parts it's obviosuly that we have to deal with converse opinions. So, I accept your offer.I wish the best for our project! From now on we have a lot of work! Thank you so much and I'm very grateful for your initiative of fall back on SVN Teach.Best wishes,Sasa Novak</t>
  </si>
  <si>
    <t xml:space="preserve">Dear Mr. Mendel,I am writing you because of the planned Joint Venture between your firm, Hurm AG, and our firm, SVN Tech.Before talking about the issues which has to be discussed before setting up our new partnership, I should send greetings from my boss and superior Mr. Kos to you. He told me that you both already had contact, when Mr. Kos was working for a different company. He explained me that you both had a really good negotiation in which your firm and the one of my boss could find an agreement, which provided a win-win situation for both parties. Moreover, I have heard from other colleagues that your former projects were very successful. I hope that our negotiations are also a complete success and that we both can present a good result to our bosses. Furthermore, I want to use this chance to introduction myself. My name is Sasa Novak. I am working at SVN Tech since the independence of Slovenia &amp;ndash; this year I have my 20 anniversary at the firm. As a person I stick to my believes. I am a reliable and competent person and I am especially focus on the needs of my business partners. Because of that a lot of our customers are most satisfied with the technology they use from us. My character traits are also reflected in our company mission &amp;ndash; SVN Tech is a reliable and strong partner. Although we are not that long established at the market, one of our strength is that we are very adaptive to new situation and that we have a quick decision-making process.In addition to this, Slovenia is an ambitious country. Our government is investing a lot in our infrastructure in recent times. Our roads, ports and airports getting better and better that as a result our shipments all over the world are more reliable and quicker. Our connection to the mediterrean Sea is an enormous advantage.But now to our negotiation: I think we both were briefed by our bosses that the first steps in the negotiations were made. The first general points of the cooperation were discussed and accepted by both parts. Now five issues have to be negotiated by us two. My boss set me a deadline that all issues have to be discussed and solved until Friday.On the right side of the message box I submitted a proposal for the issues of the contract that are not discussed yet. I would like to explain, how our offer originated.Additional compensation of Slovenian workers:We know that your company was involved in a scandal regarding working conditions of your employees. We totally understand your point of view that you want to ensure that our workers are paid sufficiently so that a scandal like this never happens again. Due to the fact that we really want to form a joint venture with you, we decided to talk about this topic with you. Normally we only discuss those topics internally. We can completely ensure you, that we pay our employees more than the average salary paid in Eastern Europe. Furthermore, we are paying a better salary than our competitors. With us as a partner, you do not have to be afraid that your reputation suffers. If you want to have a review of the actual salary we pay you could also have a closer look in our accounts.In our understanding we believe that our workers dont need an additional compensation.Court of Jurisdiction:We believe that the court of Jurisdiction should be in Slovenia. Hence, the Joint Venture is located here. Moreover, I would like to tell you that the development in Slovenia&amp;acute;s judicature is very impressive. Our Courts are independent and since our membership in the EU we have to prove this to the Institutions of EU annually. Moreover, the implementation of a team of arbitrators would be very expensive for both of us.We hope that you can understand our argumentation?Payment of common workers:Mr. Mendel, in matters of the salary of the common hired workers, we rely on you. We believe that your firm should pay for those employees completely. I hope you and your firm understands that we are investing the mayor part of human resources in this project already. Due to the fact that both parties should bring assets in the project, it would be in the interest of all, if you pay for those employees.Engineers in Slovenia:We have to admit that we do not have the expertise in the technical terms than your engineers have. Because of that we rely on a longer stay of your engineers, also when the development of the new technology is already finished. We would like propose to you, that your engineers stay for additional 12 months. Mr. Mendel, you work long enough in this business, due to this you know that in the beginning of production often problems arise. If your engineers are on-site, the problems can quickly be eliminated and the production does not have to be stopped. As a result, no revenue losses for both of us occur.Board of Directors Like our bosses already decided the Board of Directors should embrace five members. We would like to staff 3 seats in this committee and I would like explain why. It is very important that the majority of the board comes from the Slovenian firm. We will have a lot of contact with local authorities and partners, where it will be important to understand the local concerns and solve them quick. Both of us do not want to lose time. Time is money and we both want to make money with our Joint Venture. Let SVN Tech carry out the communication with the stakeholders especially in Slovenia and you can fully concentrate on the development of the new Green Spirit engine.I hope that our offer matches your expectations. We are looking forward to begin a new era with you as your partner. We want to help you to make the world a better and cleaner place. We believe in your Green Sprit engine and want to produce it for your cars.I am looking forward hearing from you.Kind regards,Sasa Novak</t>
  </si>
  <si>
    <t xml:space="preserve">Dear Ms. Novak,Thanks for your kind greetings. It's my honor to have the chance to work with you in the final round of this current project. I have heard about your positive personal reputation of negotiation tables from your previous projects. Hope we can reach beneficial outcomes for both parties in the joint venture.I'd like to go straight forward to the issues you mentioned in your email:1. Additional compensation of Slovenian workers:I believe that there was a misinformation here. Hurm AG has never experienced any scandal regarding employees' working conditions before. Conversely, our good reputation in the publicis our best advantage in all the business negotiations we have been through so far. Our long history has shown that well-paid employees are less induced to be bribed or to leave the firm. Therefore an additional compensation for workers is strongly necessary for our business model. Also, workers are one of the most important stakeholders of us, don't you agree?Thus, I suggest that SVN Tech should support us by sharing 20% in this issue.2.Court of Jurisdiction:I agree that an independentarbitrator team would cost more for both parties. I also appreciate your preference in this issue. However, this joint venture surely is a transparent company and I believe that our legal departments can handle the legal documents without troubles. Hurm AG is the biggest firm in Switzerlandsince 1980sthat brought a great amount of jobs for people here, therefore we have our own power in terms of the relationship with the Swiss government. Let Hurm AG take the Court would be a safe choice for this joint venture. We also can consider carrying all the costs related to legal work.3.Payment of common workers:We are sending you our most skillful engineers to work on this cooperative project. As you may know, paying for their high salaries and taking care of all the fees when they are living abroad are already a huge amount for us. Moreover, since you can take advantage of paying cheaper local Slovenian workers, I believe that it would be fair if SVN Tech pays for the common workers.4. Engineers in Slovenia:I understand your concerns. Our highly-skilled engineers are able to train your staffs during the time they are there. Furthermore, to my knowledge, SVN Tech's engineers are well known for their quick-learning and adaptive competences, would you confirm this?But for the best security in terms of technical issues, we will manage to stay there additional 6 months.5. Board of Directors:Hurm AG is the one who understands the Green Spirit the most as we have spent a lot of time and efforts with countless experiments on it for years. We are able to work effectively with the engineers and workers to ensure that the process is in the right direction and meet the time constraint. Thus, we would like to have 3 seats in the Board. Propose us the two excellent individuals from your side, who have large networking in Slovenia, and they will dedicate themselves to communicate with stakeholders.All your comments on the above issues are very welcomed.Regards,Finn.</t>
  </si>
  <si>
    <t xml:space="preserve">Dear Mr. Mendel,thank you for your response.Like we both mentioned, we want to reach a beneficial outcome for both of us. In the actual situation both offers are conflictive. Due to this we internally discussed how we can find a common solution.Additional compensation of Slovenian workersAs you said, workers are the most important stakeholder of a company. Because of that we already pay more than the average salary paid in Eastern Europe. As a result, we are very valued by our employees. In twenty years no act of bribery occured in our company. But to overcome the obstacle and making a step towards your initially offer, we would agree to 10% additional compensation to our workers.The prepared figures show, that in the future joint venture SVN Tech will provide the majority of the workers. Due to the high amount of workers, a 10% increase represents a huge financial burden for us. But to show you our commitment to the joint project, we would do so. But again, you have to take into consideration, that this increase will affect all the projects that we conduct also those with other partners. Due to this we hope you will appreciate our change of mind.In this context we believe if we do something about the additional payment of our workers, which will be very expensive for us, in return we want to discuss the time span your engineers will stay in the joint venture. Although our engineers are highly skilled and known for their quick-learning abilities, the Green Spirit engine is a disruptive innovation, that is completely different to the standard engines, which are right now produced for the market. Because of that it will be necessary that your workers stay longer than 6 months at the plants in Slovenia. We believe that 12 months are needed. But probably it will be possible that 9 months are sufficient. I will talk again with our head of operations. But all we know right know is, that 6 months will not be sufficient.With the additional salary we accommodate to your claim. We hope that you will take a longer stay of your engineers into consideration.The other points of the offer we can hopefully discussed in another message. Up to now I believed that the additional payment as well as the stay of the engineers are important topics that matters to both of us.I wish you a nice day.Kind regards,Sasa Novak</t>
  </si>
  <si>
    <t xml:space="preserve">Dear Ms. Novak,To be honest, I was trying to offer you a first nice counteroffer, but your second offer seemed not very cooperative. Your second try was not even significant compared to my first offer.I understand that we are trying to reach the best outcomes for both parties. So let me make it clear:Additional compensation of Slovenian workers: I appreciate your efforts to move forward to the joint outcome. But I don't see the consistency between your words of "focus on the needs of business partner" and what you actually offered. My second offer, and also my last offer on this particular issue, is SVN Tech share 15% for the additional compensation. Less than this, I don't think this negotiation would bring a positive result!Engineers in Slovenia: The maximum staying time we can offer to your company is 6 months. In fact, my Technical Board never keeps our staff abroad after the production period. This is our very first and only exception and it's not something that I can bargain solely by myself.Payment of common workers: To compensate with the additional compensation above, my company will share a half of this payment. That's common workers, so half-half would be the fairest way.Court of jurisdiction:I don't see it make sense to risk our legal rights by putting the court of jurisdiction outside the country, while we have powerful political influence here. So, again, it MUST be located in Switzerland.Directors in board: So far Hurm AG got several offers for a joint venture in Switzerland as the information of our Green Spirit somehow spreads out in our industry. They see the long-term benefits and its potential to produce great revenue in the future so they all want to own this advanced technology. Just for a friendly reminder, SVN Tech is not our only option. Hurm AG is possessing the key to be in the front line of the car industry. If you really want to benefit your company, think about it. If SVN Tech does not accept 2 seatsin the Board, Hurm AG may have to consider other alternative options.Don't disappoint me this time!Regards,Finn.</t>
  </si>
  <si>
    <t xml:space="preserve">Dear Mr. Finn,in the beginning of this message I have to admit that I am a little bit surprised about the tone in your last message. Like I said in my first offer, SVN Tech is very interested to build a Joint Venture with your company. Due to this we tried, while concentrating on two specific issues, to push this negotiation. We are sorry, if our offer did not matches your expectations, but you have to understand that we also want to benefit from the Joint Venture. With your current offer, it will be difficult to build a partnership, because the financial risk is too high.Our new offer states these adjustmentsDirectors in board:Also we believe it wont be the best possible scenario for the future, we will accept your offer and will take only two seats in the board of directors. After internal discussion we consider that the treasure trove of experience of your manager is so immense, that the future development of the joint venture is well secured with decision majority of your people. Our two members in the board will do their best to arrange a good communication basis with local authorities.Engineers in SloveniaYesterday I had a conversion with our head of operations. He warned me that if your engineers won&amp;acute;t stay for at least 9 months in Slovenia an effective production, without long machine stops occurring, won&amp;acute;t be possible.We know about your critical financial situation right now. I dont believe that you will endanger the existence of your whole firm because of 3 additional months. You are the biggest employer in your region, please also consider your employee &amp;ndash; they are one of your most important stakeholders. To find a consensus we decrease our offer from 12 months to 9months, because we believe that this will be sufficient enough to build a faultless production. We dont accept less than 9month.Additional compensation of Slovenian worker &amp; Payment of common workersI did a lot of calculation and at first I want to say that I recognise that you offered that we should split the payment of common workers. Due to my calculation I would propose to you &amp;ndash; SVN Tech will pay totally for the common workers but in return the additional compensation of Slovenian workers will be increased by 10% in total. With considering and matching both issues we try to meet your expectations.But make something clear &amp;ndash; we won&amp;acute;t increase the salary of our employees more than 10%. Due to this increase, the calculation for new projects is very difficult. Especially in Eastern Europe it is impossible to win a tender for a new project with the increased personal cost. Therefore 10% is our last offer.Court of JurisdictionLike I stated in my early offers &amp;ndash; the plants of our future joint venture will be placed in Slovenia, so the Court of Jurisdiction should be in Slovenia. We will not accept the court of jurisdiction in Switzerland. We anticipate the danger, that the ruling will be often in your favour &amp;ndash; because national interests are also considered by independent courts. If we do not find a common ground, we should think about a team of arbitrators.In Summary I sacrificed a lot of my initially proposed offers. And let me say something: Your attempt to intimidate me &amp;ndash; you would have other alternatives &amp;ndash; I dont think that this will be helpful for an excellent future partnership. Thanks in advance.Kind regards,Sasa Novak</t>
  </si>
  <si>
    <t xml:space="preserve">Dear Ms. Novak,Thanks for your understanding and cooperation. I truly appreciate that. It seems that we are going to anend of the negotiation with positive results:I confirm the deal of 3 seats for Hurm AG and 2 seats for SVN Tech and SVN Tech will pay for the common workers. Now we reach the agreements on 2 issues.Moreover, in return to your cooperative move, Hurm AG will expand an additional 9-month stay of our engineers in Slovenia.On the last 2 items, I'm afraid that Hurm AG cannot compromise with what you offered.We will use an independent jurisdiction only ifSVN Tech accepts 20% compensation for Slovenian workers. Hurm AG will pay for the annual fee of thisindependent jurisdiction.Or: We will confirm 10% amount of this compensation only if the court of jurisdiction is placed in Switzerland.I really hope that we can close the negotiation as soon as possible since the deadline to submit the results to our bosses are tomorrow.Regards,Finn.</t>
  </si>
  <si>
    <t xml:space="preserve">Dear Mr. Finn,as you said, the deadline is tomorrow.But your last offer illustrates me, that you want to find a common solution - I am really thankful about it.But with respect to the last two issues I have to say, that I cannot accept your terms.Both topics are too important for my bosses, that I cannot compromise related to them.We carry most of the financial risk and no official test shows, that the Green Spirit engine will be a total success. Moreover, to predict the behaviour of the market is nearly impossible and furthermore a lot of technical risk are included in the new engine.If you dont mind I would submit unorthodox offer. We are very interested in the joint venture due to that we checked every possibility that both parties benefit from this partnership.We would offer you a fourth seat in the board of directors, we would reach an agreement in court of jurisdiction with a team of arbitrators, and a least we stick to 10% increase of additional payment of our workers.I believe that the board of directors is very important to you. You will have the power to determine the future direction of the joint venture. No one can change your plans and your long term revenues are secured._________________________________________I know that my offer is only a small step forward in our negotiation. But probably it is a bigger one for you?We cannot accept another increase in the payments of our workers. Our low personal costs are the reason why we are so interesting for a partnership with companies from western Germany.Tomorrow I will be available all time. You can contact me every time.We want to make the DEAL with you &amp;ndash; believe me.I wish you a pleasant day.Kind regardsSasa Novak</t>
  </si>
  <si>
    <t xml:space="preserve">Dear Ms. Novak,Thanks for your prompt response and your kind offer. We think we can manage well with 3 seats in the board, since we also want to share the important decisions with SVN Tech.After thoughtful consideration, we agree that Hurm AG should also share financial burden in the joint venture, so we agreeon the additional compensation of 10% from your side.Only the last item, the court of jurisdiction, is unnegotiable. But to be honest, we are almost there: a 50-50 win-win negotiation. Hurm AG has compromised in the additional compensation, why would you put a perfect close for this deal by accepting this last item?Looking forward to seeing your smart last decision.Finn.</t>
  </si>
  <si>
    <t xml:space="preserve">Dear Mr. Mendel,like I stated in the last offer - we cannot compromise in the issue "court of jurisdiction".The product of our joint venture is too new, too disruptive, so that we anticipate that there can be judicial disputes - due to this we would meet in this decision halfway "a team of arbitrators". It will be too risky to have a potential trial in Switzerland - where your company is located for nearly 100years.Like I said in my last offer. As a tradeoff I can offer you a fourth seat in the board of directors.We believe that your top managers are better prepared to map the future strategic orientation of the joint venture. But I can already tell you that we will fill our seat with our CEO, Andrej Mojca. This project is too important to send another person. Due to this fact it will be enough if we only send one person, because it will be the person who can make the decisions straight ahead - so you share the important decision with the most powerful man in our company directly.I hope that is will be our last message and online contact.We are more than happy that all issues are discussed and we hope that you accept our final offer. Due to this open and cooperative negotiation, I would like to invite you for a weekend to Slovenia. My family has a beautiful country house, where we can celebrate the successful negotiation. If you like, you are more than welcome.Thank you and have a great dayKind regards,Sasa</t>
  </si>
  <si>
    <t xml:space="preserve">Dear Ms. Novak,Thanks for all of yourdedication in this negotiation so far. I would like to adjust one more issue for the very last time and give you the decision to close the deal.We will agree to use an independent arbitrator, in turn, our engineers will NOT stay in Slovenia after the production period has been done.By this last move, we offer exact 50 - 50 benefits for both parties. Let us celebrate our joint success in my next trip visiting Slovenia.I hope our bosses will be happy to see the final results.Kind regards,Finn.</t>
  </si>
  <si>
    <t xml:space="preserve">Dear Mr. Mendel,your current offer is not acceptable for us.I do not understand why you challenge issues,that we already discussed and closed as done.It will be a big mistakes if your engineers won&amp;acute;t stay in Slovenia for additional 9 months - we already discussed that.Moreover, i am a little bit surprised, how you can say that it will be a 50-50 benefit decision - do you know our preferences?As a last tradeoff I can offer you, that the court of jurisdiction will be in Switzerland. In return the payment of common workers will be split.We are offering this tradeoff, because it seems to me, that the issue with the court of jurisdiction is very important for youPlease let us end this negotiation, with two pleased parties. We want to have this joint venture.I hope you accept my last offer. Time is running - Deadline is in two hours.Kind regards,Sasa</t>
  </si>
  <si>
    <t xml:space="preserve">Dear Ms. Novak,As the deadline is coming very close, I've had an urgent meeting with Hurm AG Board. We accept 3 seats in the Board and we confirm that the Court will be placed in Switzerland.I don't want to make it more confusing on the agreed issues, but we would like to make some changes:We compromise to let our engineers will stay additional 9 months after the production period. Plus, Hurm AG will pay completely for common workers. In return, we ask SVN Tech to take 20% for additional compensation of Slovenia workers. Please don't bargain to 15%, it's impossible as we have tried our best.By this division, SVN Tech gainsmore for the joint outcome. Hope you would be happy with this.Regards,Finn.</t>
  </si>
  <si>
    <t xml:space="preserve">Dear Mr. Mendel,due to time conflicts i will send you the terms of your offer from the message "We are both winners" from november 29th.I will accept the terms you offered in this message.Please accept the offer with an message within the deadline.The terms are exactly the same like you offered them to me two days ago.Hurm directors:3Engineers in Slovenia: Additional 9 monthsPayment of common workers:SVN TechAdditional compensation of Slovenian workers:10%Court of jurisdiction:Switzerland.Please take the time into consideration and accept the offer.I have to say that I appreciated cooperative negotiation with you. Also we both had to make sacrifices I believe that our future joint venture will be a total succes with long term revenue flow.Thanks again and I wish you a nice dayKind regardsSasa Novak</t>
  </si>
  <si>
    <t xml:space="preserve">So, Ms. Novak, this is our official acceptance of the joint venture.Thanks for your cooperation. It's my pleasure to know and work with you on this project.I wish you have a great weekend ahead.Cheers!Finn.</t>
  </si>
  <si>
    <t xml:space="preserve">Dear Mr. Mendel,thank you for taking the time to discuss the open points regarding the joint venture between Hurm AG and SVN Tech. It&amp;acute;s a great honor for me to have the negotiation with you on behalf of SVN Tech. The partnership with Hurm AG, one of the most innovative car manufactures, is very important to us. By working together on the Green Spirit project, we can expand our know-how in the field of eco-friendly mobility and do something together to reduce enviromental pollution. It is very important to our company that both partner benefit equally from this joint venture, as this is the only way to create a long-term partnership. Enclosed you will find our first offer, which I would like to explain to you in more detail.Issue 1 (Number of Hurm directors in board): Good cooperation with the Slovenian authorities and other Slovenian partner is extremely important for the succes of the joint venture. Their decisions can have a big impact on our joint project. However, they often have a difficult mentality that could cause big headaches among foreigners. For this reason, we suggest that the majority of the board consists of members of SVN Tech ( Hurm directors in board 2 ). Therefore we are responsible for the communication with local authorities and partners, which is also a great advantage for Hurm AG.Issue 2 (Time of engineers in Slovenia): Hurm AG and its employees have a great deal of expertise in the field of car production. Especially in the field of emission-free engines, the knowledge is incomparable. SVN Tech has only little knowledge in the production of emission-free engines, which is the reason why we need the support of your engineers at our plant. According to our assesment, aAdditional 9 presence of your engineers is neccessary to get the production running. A longer presence is not needed and incurs additional costs for both parties.Issue 3 (Payment of common workers): The largest part of the production staff in the plant of our joint venture consists of employees of SVN Tech. This means a huge financial and personnel burden for us, why we are unable to pay for additional employees.Issue 4 (Additional compensation of Slovenian workers): We are aware that your used to other working conditions and wages in Switzerland. Since we do not want to jeopardize your worldwide excellent reputation through this joint venture, we are ready to adjust our already above-average wages. We consider a wage increase of 10 % to be appropriate.Issue 5 (Court of jurisdiction): Since our joint venture was established in Slovenia, it is subject to Slovenian law. For this reason, it is recommended that the court of jurisdiction is located in Slovenia. I am aware that you may have doubts about the courts in Slovenia. However, I can assure you that everything will be right after Slovenia&amp;acute;s accession to the European Union.I hope this offer meets your expectations and I look forward to a good cooperation with you and Hurm AG. If you have questions about the offer, don&amp;acute;t hesistate to contact me.I am happy to hear from you!Sincerly yoursSasa Novak</t>
  </si>
  <si>
    <t xml:space="preserve">Dear Ms. Novak,Greetings from Switzerland.Thank you for your email and we would like to convey our utmost appreciation for the offer below. We understand that the first-round negotiation flow between us and SVN Tech went very well, thus, has resolved many principle items in respect of our cooperation. At the moment, it is clear that our intention is to conclude an agreement with SVN Tech on the remaining moving items and have the local JV company established at the soonest possible. We, therefore, wish you to ponder our response below as part of steps to expedite the negotiation process based on what we consider commercially reasonable for the interest of us and the JV company ultimately.Issue #1: The number of Hurm Director on Board:It is understood that the board members will be the authorized representatives of our joint company and have the authority in handling day-to-day management, including establishing a communication chain and relationship with local authorities and partners. We also fully understand that this task is very crucial for the smooth operation in the future and the representative of SVN Tech will be crucially needed to run this task. In this case, for the sake of efficiency of workstream and budget, it is highly recommended that the SVN Tech only has one member of BoD that will be taking care of local government and partner relation tasks.The remaining of board members (4 members) will consist of representatives appointed from our end. We consider this is very important since the joint venture company is a newly-established entity. Taking into account our long-established reputation in this type of industry, the operational side, as well as the quality and safety of production process, must be strictly maintained by our representative in Board. Hence, the end-products will meet our standard and are well-received by the customers. Our representatives will have positions in the board to ensure (i) the management of the joint venture running smoothly; and (ii) the financial aspects managed efficiently due to tight budget nature of our joint venture.To sum up our position, the representative of SV Tech will have 1 seat in the JV Company to handle local government and partner relations. The rest of the board duties will be handled by our representatives, including operational, management and financial aspects. Thus, it is crucial for us to have 4 seats in the BoD, including the President Director.Issue#2: Time of engineers in SloveniaRegarding the time needed for our engineers to be in Slovenia, we agree that we want to share our knowledge about the Green Spirit technique. Therefore, we are going to send our best engineers to Slovenia to ensure that the knowledge-sharing process is as smooth as possible. However, our concern is that we have to manage our budget in the most efficient way. We would be really happy to let our engineers stay in Slovenian for not more than 1 month after the research finished. Afterward, we still can continue our communication through conference calls when needed.Issue#3: Payment of common workersAs I understand, this issue is our big concern too because of how crucial this issue is. However, we would like to propose solving this issue by equally divide the payment. Therefore, we can bear the responsibility as a joint venture together.Issue#4: Additional compensationBased on your offer, we agree that there is a slight difference between our working conditions. However, for us, we still put our workers' welfare first. Since we are going to do this joint venture, we would like to guarantee, not only our workers but also Slovenian workers, to have equal welfare. Therefore, we consider raising the wage to 20%.Issue #5: Court of JurisdictionWe fully understand your concern to choose Slovenian court as a prevailing court jurisdiction in our cooperation agreement. Nevertheless, as a company that has presences in many countries across the world, it is our long-established internal policy not to choose local law as the prevailing court jurisdiction. The same approach prevails for each of our cooperation with third parties coming from different jurisdictions. Our internal policy strictly prevents us to bear any unforeseen legal risks by choosing other foreign court jurisdiction, in which, we have inadequate knowledge and experience on the law at stake. None of our precedents allowed us to choose foreign court jurisdiction in our cooperation agreements. To be clear, we strictly propose to use Switzerland law as a court of jurisdiction in our cooperation agreement.With this offer, we look forward to starting this agreement, since this joint venture with SVN tech is still our best interest.If you have any questions or concerns, feel free to contact me.Thank you.Best regards,Finn Mendel.</t>
  </si>
  <si>
    <t xml:space="preserve">Dear Mr. Mendel,thank you for taking the time to look in detail at our first offer. We are pleased that your concern is to build a successful joint venture that will benefit both parties in the future. After extensive internal review of your offer, we have decided to make you a counter offer, which takes into account the preferences of both companies and thus ensures the future success of the joint venture. As we are very interested to a successful and harmonious cooperation with Hurm AG and partly agree to your reasoning, we are ready to accommodate you in the points of distribution of seats in the management board ( Hurm directors in board) and presence of your engineers in Slovenia (Engineers in Slovenia) . In the following, I will explain the details of our counter offer in more detail.Issue #1: The number of Hurm Director on Board: We are pleased that you agree to our proposal regarding communication with the local government and partners through representatives of our company. This is an important prerequisite for the long-term success of the joint venture. However, we can not accept your proposal regarding the distribution of seats on the management board. SVN Tech represents a very large part of the human resources of our joint venture. Our human resources executives have many years of experience and maintain a close and trusting relationship with our employees. Also for our joint venture we want to bundle our competencies, which is why a reasonable number of our company&amp;acute;s represantatives are indispensable. For this reason, we consider the following distribution of seats to be appropriate: Hurm AG has 3 seats on the baord and looks after the finances, production and quality. SVN Tech has 2 seats and is responsible for public relations and human resources.Issue #2 Engineers in Slovenia: We are delighted that you are sending your best engineers to Slovenia to share their know-how with our staff. As we enter completely new territory in the field of emission-free engines, we believe that one mont&amp;acute;s presence of your engineers is too short. Through a 9-month presence, we want to ensure that production starts properly and that the products meet our common requierements. This can not be replaced by conducting conference calls. In the harsh automotive industry, we can not afford quality deficiencies, so short training would jeopardize the succes of our joint venture.Issue #3 Payment of common workers: A project of this magnitude will put a huge financial burden of our business. However, we have decided to start a joint venture with Hurm AG, why we are willing to bear the costs together.Issue #4 Additional compensation of Slovenian workers: #As already mentioned, our salaries are already well above the average salary in Slovenia. Increasing the salary by 10 % is more then adequate and economically viable in the long term. We can not agree to a 20 % increase in salary, as this will jeopardize the existence of the joint venture in the long run, and lack of reputation will be our smallest problem. In addition, this imbalance in the salaries of our current employees and the employees of the joint venture is damaging SVN Tech&amp;acute;s work climate and morale, which we definitely want to avoid.Issue #5 Court ofjurisdiction: We are delighted to have a globally partner in our ranks with Hurm AG. We understand that you want to minimize the risk of another jurisdiction. However, the joint venture was established under Slovenian law, why the choice of Slovenia as the court of jurisdiction is the most obvious choice. By choosing a jurisdiction outside Slovenia, there will certainly be problems with the Slovenian authorities, which would seriously jeopardize the operation of the joint venture. We understand that you currently have no experience in Slovenian law. However, our company has an excellent legal department that will assist you in any matter and contribute to the succesful and, above all, conflict-free future of our joint venture.I hope this offer meets your expectations and I look forward to a good cooperation with you and Hurm AG. If you have questions about the offer, don&amp;acute;t hesistate to contact me.I am happy to hear from you!Sincerly yoursSasa Novak</t>
  </si>
  <si>
    <t xml:space="preserve">Dear Ms. Novak,Thank you for your quick response. After a careful discussion with our internal team, we delighted to see that our understanding in some of the issues is quite similar. Weareglad tosay that ourof our issue (Issue#3: Payment of common worker) is reaching an agreement. Therefore, we accept this offer forpayment ofcommon worker to beequallydivided betweenHurm AG and SVN Tech. However, we still have some issues that need to be discussed. We would like to inform you regarding your first counteroffer, as described below.Issue#1: The number of members on BoardWe are fully aware that the human resource matter is very important in our joint venture company as the manpower constitute one of our crucial assets that will carry the joint venture company moving forward. As such, one of the Board functions should also take care of the matter at stake. Again, as always be sounded from the very first round of our negotiation, the joint venture company will operate under a tight budget in nature. It will always be our strong intention to position one person to handle a wide range of job desks. In this case, a representative director from SVN Tech could handle relation with local parties and government as well as human resources. We believe that these two tasks would not be burdensome for your representative. Therefore, we will have another representative to sit at the CEO chair. This seat is really important to supervise and responsible for all of the board members in general.Issue#2: Engineers in SloveniaRegarding this issue, we fully understand your concern. We really consider yourthought about this issue and discussedcarefully what is the best possibility for both Hurm AG and SVN Tech. Therefore, we might place our engineers for an extended 6 months, however, the number of engineers that we are going to place will slightly decrease than what we initially planned.Issue#4: Additional compensationWe are also fully aware of the risk of this issue. As we mentioned before, we extend the amount of time for placing our engineers in Slovenian longer than what we intended concerning the time to learn the Green Spirit technique. Therefore, this issue became our more important for us. Alsoas we stated in the previous counteroffer, we want to ensure all the Slovenian workers to have a better welfare in our joint venture company, especially because they will need to put some more effort into work, learn the new technique, and moreover developing it. Thus, we still consider the rise of a 20% compensation is appropriate.Issue#5: Court of JurisdictionWe are under the impression that there must be a misunderstanding between both of us on the matter in question. We do apologize if our message is not very clear in reflecting our intention. Nevertheless, we are of the view that the court of jurisdiction issue will only be triggered when a legal dispute occurs between us on the cooperation agreement. Therefore, the choice of court jurisdiction will not, in any case, jeopardize the operation of our joint venture company as mentioned in your counteroffer. The operation of the company will be fully subject to and comply with Slovenian Law. We also believe that our legal department will have depth-knowledge on this practice. As for the court of jurisdiction, we are unable to move from our initial position, that we will use our local law as per our previous explanation. If SVN Tech still holds its position to use the Slovenian Law for the court of jurisdiction, we are afraid that this will be a dead-lock to reach our agreement. A situation that both parties do not want to happen at this stage.To sum up, we agree on the matters of Issue#3. We also agree to extend the time for engineers in Slovenia to 6 months (Issue #2). However, the rest of the issues still needs to be discussed.With this explanation, I hope that SVN Tech understands our concern and with that we still aim for the best agreement in our future joint venture.If you have any questions or concerns, feel free to contact me.Thank you.Best regards,Finn Mendel.</t>
  </si>
  <si>
    <t xml:space="preserve">Hello Mr. Mendel,Thank you for your feedback on our counter offer. On a positive note, we already agree on one issue of the negotiation. However, an agreement is pending in four negotiating issues, as these do not meet our expectations of a long-term successful joint venture. After intensive internal consultation, we would like to make you the following offer.Issue#1: The number of members on Board:Our company is aware of the financially strained situation in the same way as your company. We want also to do everything we can to ensure that the joint venture remains successful in the long term. However, the focus must not be exclusively on the finances. Imagine problems arise in the workforce. For example, we face a major wave of fluctuation, which deprives us of production workers, which would bring production to a standstill. Or the previous employees are not matching for the challenges and the HR department needs to raise new suitable staff. This shows the importance of a board member who is solely responsible for the staff. Moreover, our understanding of a joint venture is that a company is co-founded and co-managed. In your constellation, this does not correspond to our understanding of an equal joint venture, which is why we do not accept your proposal for the distribution of seats of the Management Board!Issue#2: Engineers in Slovenia: We are pleased that you share our opinion on this point. However, a 6-month presence of your engineers is not sufficient for a successful induction, so we would then be forced to employ an external service provider who takes over the training of our employees. However, this would only make sense if the external service provider would take over the entire training, as a change between your engineers and the external service provider would be very counterproductive for the training. An external service provider incurs high costs and does not ensure a successful induction to the same extent as your highly qualified employees. We understand that you want to minimize costs due to the financial pressure of the joint venture. However, this should not affect the quality of the products, which would jeopardize the long-term existence of all companies involved. For this reason, we believe that having your engineers present for 9 months is the best solution for all parties.Issue#4: Additional compensation:Your offers so far give the impression that you have a great focus on minimizing costs. The same approach is followed by our company, but only if the quality of the products does not suffer. As we provide the majority of the staff, the personnel costs also account for a large part of our costs. Increasing the salary by your desired 20% leads to a massive increase in our costs and is therefore not sustainable for our company. We think that an increase of 10% is quite sufficient and a bigger increase is not financially feasible for us. In addition, we believe that working conditions are not defined solely by wages. SVN Tech offers its employees not only above-average pay but also other offers for child care and sports programs, why we are willing to accept only an increase of 10%!Issue#5: Court of Jurisdiction:We apologize for this misunderstanding and thank you for the clarification. We understand that this point of negotiation is of great importance to you. However, in our previous cooperation it was the case that we chose Slovenia as the court of jurisdiction. As a result, we have no experience in choosing a jurisdiction outside Slovenia similar to yours. Since we both have the same concerns and we want to prevent the joint venture from coming to fruition, we have the following suggestion for you: We choose an independent jurisdiction for both companies. After intensive examination, we have decided to choose Germany as the place of jurisdiction. The past has shown that German jurisprudence is characterized by its objectivity. This makes it unlikely that a party will be favored in the event of litigation and appears to us the best possible option.I hope this offer meets your expectations and I would be very happy if it comes to an agreement.If you have further questions, feel free to contact me.Sincerly YoursSasa Nowak</t>
  </si>
  <si>
    <t xml:space="preserve">Dear Ms. Novak,Thank you for responding back.Based our internal team discussion about your second counteroffer, we would like to say that we agree with 3 board members from Hurm AG (Issue #1). We fully understand your concern and would like to take the offer of this issue with the positions from Hurm AG as stated before.However, for other issues that we still discussing (Issue #2, Issue #4, Issue #5), we could not agree on the offer. We still have our offer as stated below:Issue#2: an additional 6 months for our engineers to be placed in SloveniaIssue#4: an additional compensation of 20%Issue#5: Switzerland jurisdictionUnfortunately, this is our final offer regarding our negotiation. Nevertheless,we would like to thank you for taking the time to do this negotiation, Ms. Novak. I, personally, hope that we still can reach an agreement for our joint venture company. We still think that our joint venture between Hurm AG and SVN Tech is the most beneficial for us both.Look forward to hearing from you.Best regards,Finn Mendel</t>
  </si>
  <si>
    <t xml:space="preserve">Dear Mr. Mendel,thank you for sending your counter offer. Unfortunately, we are still very far apart in the three outstanding negotiating issues, why we have decided to reject your offer. Unfortunately, no joint venture between Hurm AG and SVN Tech is concluded. We would very much like to have cooperated with one of the world's leading car manufacturers and made our contribution to reducing air pollution. However, not on conditions that jeopardize the existence of our company. We wish your company all the best for the future.Sincerly yoursSasa Nowak</t>
  </si>
  <si>
    <t xml:space="preserve">Dear Mr Mendel,It's a pleasure to contact you and make your acquaintance. I am Sasa Novak and, from this moment on, I am your representative for SVN Tech. I sincerely hope that we will be able to create an excellent synergy of intent and understanding, and that we will be able to find a satisfactory solution for our needs. I would like to start dealing with you about two aspects essentially, in order to be as clear and orderly as possible. For any misunterpretation, or if you need more details, feel free to ask me.We understand your need (which is also ours) to be reliable and transparent not only for the market that we are going to serve and all the shareholders involved, but also within the company boundaries. A well-built house rests on solid foundations. We have welcomed your request for an additional compensation to our workers, and I would like to offer you this solution. A good-level salary is certainly the simplest way, from the quantitative point of view, to measure the satisfaction of our employees, and that is why we have thought of granting a 10% increase in wages. But our idea was also to create a real organizational culture within the company, which allows us to measure the satisfaction of our workers not only at the end of the month, but also in the while." It would be nice to work together for a true "well-being" rather be on an economic wellbeing only. Moreover, benefits increase the company's reputation and, with reference to the different fiscal treatment, involve a "gain" both for the worker and for the company. Could we work together for achieving this, or do you see any limitations in terms of cost efficiencies? Do you think of other solutions in this perspective that I mentioned? I am sure that together we can find a well-functioning middle ground.Now, I shift your attention to the legal aspect of our incoming joint venture. I am very interested in knowing your opinion about the jurisdictional constitution that you would like to assume. As we established the joint venture in our country, it would be a real pleasure for us to be under our jurisdiction. This would result in a savings of funds very useful for achieving the objective mentioned above, or for other purposes that we could discuss later. Before looking for an optimal solution for both, it is essential to know our sincere point of view. Consequently, I am looking for a feedback from you on this aspect.Our intent is to put at your disposal a dynamic and accommodating environment. As a result, our aim is to give you set a range of alternatives that we can discuss and analyse together. Neither winners nor losers, in short.In the hope of having been as clear and effective as possible, I remain waiting for a response from you. I am available for any clarifications if necessary.King Regards,Sasa Novak</t>
  </si>
  <si>
    <t xml:space="preserve">Dear Mrs. Novak,Thank you for your message. It is nice meeting you and I am eager to start the negotiation on this great opportunity for both of our companies! As you already know, my name is Finn Mendel, and I will be representing Hurm AG and will be the person to contact during the settlement of this joint venture. We genuinely feel like SVN Tech is the most suitable partner for the construction of our Green Spirit engine and feel that together we can make changes to the world. We are therefore very happy that we have come to an agreement on the joint venture and I am looking forward to resolving any issues and get into more detail about this. It is a good idea to have a clear and organized negotiation by starting with two topics and then move onwards the rest of the aspects.First of all, I would like to thank you for your understanding about our reliability and transparency towards our stakeholders. Over the years we have established a great reputation among them and we would both benefit from this if we keep this level of reputation or even enlarge this. Therefore, the additional compensation of your Slovenian workers is of great importance to us. An additional plus of 20% should be sufficient for us. In addition, because the technology of the Green Spirit is a Key Performance Indicator for our company, we would like to decrease the possibility of any form of corruption. You could understand that well-paid workers are less likely to leave the company with our knowledge.Your idea on measuring satisfaction among the workers is in our opinion a great idea! In that way, we can make them even more loyal and we could only benefit from this. Please let me know how you feel about the additional compensation of 20%, I know it is somewhat higher that your proposition, but I think we can come up with a suitable solution.Moving on to our next agenda point: court of jurisdiction. We would like to have the jurisdictional constitution under our Swiss jurisdiction. It is true that we have established the agreement on a joint venture in your country, but because only the production of the engine will be outsourced to your company and the rest will be produced in our Swiss plants, we feel more fore a Swiss jurisdiction. I would love to hear your consideration about this.I hope I have been clear on our point of view. If you have any questions about our propositions, please let me know. Looking forward to your response.Kind regards,Finn Mendel</t>
  </si>
  <si>
    <t xml:space="preserve">Dear Mr Mendel,I am very glad of your diplomacy and of your way of argumenting, we are on the same wavelenght. I will reply fast end effectively to your offers, in order to have the possibility to have a short overview also on the third issue that we have to solve.The payment of the 20% is a big effort from our side. In fact,our salaries are far above the average in Eastern Europe despite being decidedly inferior to your average wages, as a consequence of macroeconomic diversity. Our workforce is definitely a competitive advantage. Reason why, in the previous mail, I talked to you about trying to avoid reputation problems in other ways (not only related to the wages of our employees). I think that would be a great deal to exploit this opportunity at best.By the way, in these hours, a possible trade-off came in my mind: what would you think about granting our workers 15% more? If this might be an acceptable solution for you, we can agree for the joint payment of common employees (linking us to the third issue that we need to discuss). It would be too burly for us to pay the common employees entirely alone. As you know, we already take the majority of the burden of the human resources invested in this project. Let me know what are you feeling about it.For what is concerning the court of jurisdiction, I completely got your point: you are telling me that as the biggest part of the process is supported by you, it would make more sense that the legislation adopted was yours. By the way, I do not understand why you are not comfortable with our jurisdiction, and if you want to tell me what are your concerns, we can discuss about the and view together the pros and cons. As you know, there is also the possibility to implement a team of independent arbitrators, even if it will certainly result in additional costs for both of us. I think that we can find a way to be effective as most avoiding further expenditures.Although it is difficult to find a solution that satisfies both, I see a lot of potential in this way of proceeding. So, I am sure we will soon be able to agree in the best way. Pondering and, of course, without going in a hurry. While waiting for a feedback on your part, I wish you a good day and good work.Kind Regards,Sasa Novak</t>
  </si>
  <si>
    <t xml:space="preserve">Dear Mrs. Novak,Thank you for your quick response. It is nice to see that you are willing to resolve any issues in the best possible way regarding the little amount of time we have. So, lets get to business.First of all, I can imagine that an additional compensation of 20% is a big effort from your side. As I feel like it is important that (y)our workers in Slovenia are treated and payed equal compared to our workers in Switzerland, I am willing to compromise and accept your offer on an additional compensation of 15%. However, as these are your workers and we already pay for our own workers, this payment should be done by SVN Tech alone. Of course, we are willing to have a joint payment in equal terms by us and SVN Tech for all the workers that are especially hired for this joint venture. But I feel like us paying (half) for your workers would be an unequal division and would be inefficient due to heavy administrative effort. I hope you can agree with me on that one.Things brings me to the following point. We will send some of our best key engineers, which we will pay for, your way to help setting up everything for the production of The Green Spirit. I know we have talked about possible alternatives regarding their time spend at your company during the last round of preliminary negotiations. For us it would be best to bring them back as soon as the development has finished, so that we can work on any other innovations with the best of our best. I am wondering what your thoughts are on this aspect?Concerning the court of jurisdiction, I will be completely honest to you by saying that we have had some previous issues showing evidence that foreign companies, in this case Slovenia, face some big problems to demand their rights. We would like to try and avoid this scenario by relying on our Swiss court. Maybe you can show me some counterarguments regarding my issue, but we can indeed also rely on a team of arbitrators. However, I also wonder why in your case you dont feel comfortable with the Swiss jurisdiction? Please, let me know your how you feel about this, I hope we can come to an agreement.Waiting for your response, I wish you a nice day and I am looking forward to our next steps.Kind regards,Finn Mendel</t>
  </si>
  <si>
    <t xml:space="preserve">Dear Mr Mendel,Thank you for your fast reply. In order to proceed faster, I want to give you our decisions about the issues discussed. I would also like to clarify some aspects about the Court of jurisdiction, so that, after this point, we will not have any doubt left. Or at least, I hope. By the way, feel free to ask me anything that is unclear to you and I will reply as fast as I can.I am glad to tell you that we accept to pay with 15% more our workers, obviously not forgetting to elaborate later in time, I hope together, a plan for the employees benefits.I also take this opportunity to thank you for this great compromise on your part. In the face of this, following a briefing with my superiors, we decided that we will support the burden of paying the common employees entirely by ourselves. With the hope of making it clear that what really matters to us, beyond the final utility of each part, is the success of the "Green Spirit" project. You asked me why we would like to rely on our jurisdiction system, and what are our concerns about yours. For sure, being under our Court of jurisdiction have both advantages for us and for you (unfortunately not proportional, but as you can see, we are open to find compromises on the other issues we are disccusing about).Being physically established the joint venture in Slovenia, using your legal system would involve a lot of obstacles to the success of the project. I am referring to everything concerning patents, information and licenses. As you well know, in recent years our government has undertaken very resourceful and reliable plans with regard to the partnership with foreign investors. I'm sure this is also one of the reasons why you chose to cooperate with us. I wait to know your feelings and thought about this issue.Last, but not least, is whatconcerns the engineers in our territory. I know that your company is very reactive in dealing with new plans and that you need your engineers back as fast as you can. However, it would be better for us to stay a little longer on our territory after the end of the Green Spirit. The simple reason for this request is that many problems often come out as a result of the first implementation of a project. For a complete success of Green Spirit, it would be better not to risk and wait a little bit more after the end of it. Thus resulting in an excellent reputation for you, for us, and for our joint venture. And who knows, maybe for some future projects. Furthermore, we also believe that a good result may attract more expendable funds in research and development for your company. How do you say it already? More haste, less speed!I apologize for the length of the e-mail, but I hope to have been clear on every aspect. Thanking you sincerely for your diplomacy, professionalism and efficiency, I wish you a good day and I wait for your feedback. Kind Regards,Sasa Novak</t>
  </si>
  <si>
    <t xml:space="preserve">Dear Mrs. Novak,I am happy to read that we have come to our first agreements! That gives me hope for the remaining issues to solve.I can understand your opinions/ concerns about the court of jurisdiction. However, after a long meeting with my supervisors, we have decided to go for a team of arbitrators if the jurisdiction of the joint venture cant be under the Swiss court. There are too many consequences for us if we decide to go with the Slovenian court. The patents, any further information and licenses can also easily be established in Switzerland as we have come up with the idea and technology of the Green Spirit. Because we are running out of time and I feel like this is a sensitive and important aspect for both of us, I would propose to go with a team of arbitrators despite the extra costs. I would like to establish a good collaboration with your company and feel this is the best option to keep both parties happy. Let me know what you think about this.I agree with you saying that there might be some problems after the implementation of the technology and that you would therefore like to have our engineers stay a bit longer. As you have been very kind one our first two agreements, I would like to offer you the following: our engineers will stay for an additional six months at your plants to get the whole thing started and train the local staff. A good opportunity to get to know your company a bit better and try to establish a good reputation and joint venture for both of us as you said!Now moving on to our last issue to resolve: the division of the board of directors. I am wondering if you had already thought about the number of members of SVN Tech you planned to have in this board. As the main components of the car will still be produced in our domestic plants and we have developed the technology of the Green Spirit it feels fair to us to have major control over regional decisions. Of course, since you also have a saying in this joint venture and any developments made in the future we think it is important to make the right division. We would like to propose four members of Hurm AG and one of yours? How would you feel about that?Sorry for my late response. I will be available the rest of the day to come to an agreement as quick and convenient as possible.Kind regards,Finn Mendel</t>
  </si>
  <si>
    <t xml:space="preserve">Dear Mr Mendel,Feel free to take all the time you need to reflect on my proposals. I think that now that we have discussed about all the issues concerning our possible joint venture, it is time to draw conclusions that may be acceptable (or not) for both. For this, to summarize, I will list you what we arewilling to accept and the issues for what we would need a further compromise. If it is not possible, we will unfortunately have to consider the possibility of not pursuing this project. But, do not count the chicken before they are hatched and let us try to find affordable solutions!1) I think that the decision of independent arbitrators can, particularly for our first collaboration together, could solve any problem about trust of the legal system, patents and certificate concerns, and basically different jurisdiction systems.2) As we already mentioned, also the additional compensation of Slovenian workers could be granted for the 15% more.3) We assume the burden of paying by ourselves the common employees.By the way, for the other two issues, we feel like there is a little bit of umbalance between what we are willing to offer, and what you are willing to give us. We know that you are affording the biggest part of the procces, that we only provide the engine, and this at a first glance could result in a asymmetry in terms of overall contribution.Furthermore, we already dealt with european partners for other projects and nine months were the right "middle ground" between six months, which turned out to be too few, and twelve months, which eventually turned out to be too many.For this reason, given the above concessions, nine months seem to be the least compromise that we can go down yet, and that we can accept.I am speaking sincerely and with complete humility. Even if our contribution to the project is only for a minimal ( but, fundamental) part, we have received and have many european partners to cooperate with, eventually. Nonetheless, we are very interested in collaborating with you at theGreen Spirit ,so we are trying to get down to terms as much as possible.If you agree on extending the presence of engineers to nine months, three of your directors in the board can be sufficiently advantageous for both, and moreover, among those three, we agree that the President of the board can belong to your company. Moreover, considering the past partnerships with other european partners, it would be faster and more effective for us to work with local authorities. And, as I understood from the previous conversation, you already had some issues with our legal and bureaucratic system (that it is the reason why we are going to rely on independent arbitrators...).As these local authorities have a strong influence on our cooperation, it will be easier for us communicating with them. Instead, if our members are not enough, as you previously proposed, this could result in a further extension of the project and need for more funds ( in addition to those we have already decided to employ for the independent arbitrators).I hope that you can understand my point of view and that we can decide whether to undertake or not this deal.I wait for your reply and I wish you a good day and a good work.Kind Regards,Sasa Novak</t>
  </si>
  <si>
    <t xml:space="preserve">Dear Mrs. Novak,Thank you for your clear and direct response. I am happy we have resolved the jurisdiction issue and came to an agreement on the team of arbitrators. I think that it should also be possible for us to come to an agreement on the rest of the issues, without having to reject this deal. That would be a pity for both of us right? ;) We both have the possibility to work with other companies, but we have chosen to work with each other for the right reasons, so lets try to make this work.Your offer shows me 9 additional months for our engineers and two of our directors in the board. To be honest, this is not an acceptable offer for us. As we already made an effort towards you by sending our engineers for an additional 6 months instead of getting them home immediately after the implementation of the production, nine months is in our opinion too long. I can assure you that our engineers are capable of training your workers within these 6 months. If you, after that period, experience any problems that cannot be solved by your workers or virtual support from us, we are always willing to send one or two engineers your way for a short period of time to resolve the problem. I hope you understand we do need our key engineers for our research and development team to make sure that the Green Spirit technology stays up to date with the ongoing innovations and development in the hybrid engines market.If you agree with me on the additional 6 months, we are willing to accept your offer on the division of the board: 3 members of Hurm AG and 2 members of SVN Tech. Let me clarify myself that I, in no possible way, had the intention to make you feel that the contribution of SVN Tech is of little importance. We are very happy that you are willing to collaborate with us and produce the Green Spirit in your plants in Slovenia.I wish you a pleasant evening and I am looking forward to your reply.Kind Regards,Finn Mendel</t>
  </si>
  <si>
    <t xml:space="preserve">Dear Mr Mendel,I quickly reply to you usign a short consideration again about the number of engineers, since it seems to me that we quite agree on the other points. And since the time is running very fast.I can clearly see that you do not wantto leave the engineers for more than six months on our territory. I can understand your need to devote a lot of time and effort to other projects, but as you well know, post-project support, especially in this field, cannot be sporadic. I am sorry to have to be so categorical after the long diplomatic understanding of these days, but for our part the concessions have been numerous. Unfortunately, given the high responsiveness of the players on the market, and the amount of bids received, we are forced to put some minimum thresholds of acceptance.If you think about other points on which we might bargain, I remain at your disposal, as always during these days. Otherwise we will arrive at one, of course, diplomatic conclusion. While waiting for a kind feedback from you, I wish you a good evening and I apologize for the late hour.Kind Regards,Sasa Novak</t>
  </si>
  <si>
    <t xml:space="preserve">Dear Mr Mendel,After a confrontation with my superiors, and given the negotiations of the past few days, we have drawn some conclusions. I give you a little clarification about what I meant with my, perhaps misinterpreted, "many concessions on our part". We did not search for a middle ground exclusively basign ourselves only on the "current utility", but also making comparisons with the other options available to us.Having reached a certain point in the discussion, we saw a situation not so convenient from the economic and financial aspect, but we did not attribute great weight to that. With this statement, I refer to the increased payment of the workforce, the payment of the common employees and the choice of relying on independent arbitrators.In the end, after analyzing the remaining issues, the project turned out to be not stable even in terms of "future". The impossibility of being able to perpetuate the presence of engineers, moreover not justified by "solid positions", has undoubtedly directed us towards a negative conclusion of our possible partnership.For this reason, we regret to inform you about our decision to reject your offer, coming from the feeling of improfitability for both of us.I thank you, however, for the collaboration and professionalism demonstrated in these days, which is the best reliability of the company you work for.I wish you a good day and I hope to hear you soon for other profitable collaborations.Kind regards,Sasa Novak</t>
  </si>
  <si>
    <t xml:space="preserve">Dear Mr. Mendel,My name is Sasa Novak, the manager of SVN TECH.First of all, we are studying what was raised in our first meeting a futrure collaboration of both companies in the production of Green Spirit.As far as i know, your company is one of the most interesting in cars manufactures, so that i s the reason why i am really interested in negociate with you.I would like to discuss some topics that we didn&amp;acute;t do in our last meeting:-Hurm directors in board -Time Hurm engineers stay in Slovenia- Payment of common workers- Additional compensation for Slovenian workers- Court of jurisdiction.So, let me know as far as you can your interests in this topics.That is all for now, I will be waiting your answer.Best regards.Sasa Novak.</t>
  </si>
  <si>
    <t xml:space="preserve">Estimado Sr.Mendel.Voy a enviar mis preferencias.Estar&amp;eacute; esperando su respuesta.Muchas gracias.Sasa Novak</t>
  </si>
  <si>
    <t xml:space="preserve">Dear mrs. Novak,I would prefer it if you would negotiate in English, as I'm sure it is a language we both can understand. The Spanish language unfortunately is not one of my fortes.In regards to your preferences, what would be a topic you would consider compensating on? In terms of the engineers, I need them back on the workfloor in Zwitserland as soon as the research is finished. I also don't think they are of any added value if they stay once their work is done.Look forward to hearing from you.Finn Mendel.</t>
  </si>
  <si>
    <t xml:space="preserve">Dear Mr.Mendel.In what language did receive this message?.The other message i sent in english too i don&amp;acute;t know why this sent in spanish.I will think about next offer.Sasa Novak</t>
  </si>
  <si>
    <t xml:space="preserve">Dear Sasa,This is the exact message I received:Estimado Sr.Mendel.Voy a enviar mis preferencias.Estar&amp;eacute; esperando su respuesta.Muchas gracias.Sasa NovakMy appologies if that was not what you sent, I don't know what went wrong here.I look forward to your counteroffer.Finn</t>
  </si>
  <si>
    <t xml:space="preserve">Dear Mr.Mendel.I could accep your offer about engineers .I propose to you to make an agreement about payment of common workers, i think we can pay each one half of the this.Also, i think additional compensation could be more low that offered me.i will be waiting for your answer.Sasa Novak</t>
  </si>
  <si>
    <t xml:space="preserve">Dear mrs. NovakI would be willing to agree to the half-half payment of employees, however I do feel like this would not be very beneficial due to the heavy administration effort that results out of this decission.In terms of the additional payment, I think it will result in higher satisfaction levels among employees when they receive a high level of payment, which I am sure you will agree with me on. I therefor cannot agree to comming down on this matter. I do however can lower the hurm directors in board to 3 instead of 4, if that satifies your needs a bit more.Let me know what you think.Kind regards,Finn Mendel</t>
  </si>
  <si>
    <t xml:space="preserve">Dear Mr.Mendel.I was thinking abour payment of common works and finally i agree with you , i think is better if only one controle that.with the rest of topic i agree with you.i wish we could make the agreement as soon as we can.i will be waiting for his answer.Sasa Novak.</t>
  </si>
  <si>
    <t xml:space="preserve">Dear mrs. Novak,Just a quick check, because I don't think you fully understood what I was saying. I would rather agree to a half-half payment of the common workers, than agreeing to us paying them completely. I also think this would be a more fair agreement.I also want to check that we have agreed on the other four agenda topics, so we can come to a complete agreement before the deadline tomorrow.I look forward to hearing from you.Finn Mendel</t>
  </si>
  <si>
    <t xml:space="preserve">Dear Mr.MendelYes, you are right I was wrong i understood bad, sorry for my bad understanding.I think is a good agreement for us .Do you have any objections or more preferences?i will be waiting your answer.SASA NOVAK.</t>
  </si>
  <si>
    <t xml:space="preserve">Dear mrs. Novak,The only thing we could further discuss is the payment of employees. If you would be willing to pay all, instead of half-half, than I can lower the Hurm directors on the board to 3.Let me know what you think.Kind regards,Finn Mendel</t>
  </si>
  <si>
    <t xml:space="preserve">Dear Mr.Mendel.I would be willing to accept all the payment of workers ,if you give at least one engineer ,as you know if i did all the payment, I would waste a lot of money ,so i want a compensation for doing this.I will be waiting your opinion.SASA NOVAK</t>
  </si>
  <si>
    <t xml:space="preserve">Dear mrs. Novak,Just to check, is this the change in agreement you meant? So an additional number of engineers staying after completion of the work? Or is that not what you meant?Please let me know.Finn Mendel</t>
  </si>
  <si>
    <t xml:space="preserve">Dear Mr.Mendel.Yes i wanted to say that.so, what do you think about this? Are you agree with that?SASA NOVAK.</t>
  </si>
  <si>
    <t xml:space="preserve">Dear mrs. Novak,I can agree on all the points. My last point of possible negotiation would be the hurm directors in the board. I don't know how valuable this point is for you, but maybe we could raise that number up to 5.If not, we will leave it at 4 and agree on the agenda points.Kind regards,Finn Mendel</t>
  </si>
  <si>
    <t xml:space="preserve">Dear Mr Mendel.This is my last option , i was thinking your offer but is not enough good for me sorry.i am not going to change my mind.i will be waiting your answer.SASA NOVAK</t>
  </si>
  <si>
    <t xml:space="preserve">Dear mrs. NovakI am very dissapointed to hear that you suddenly decided to change the entire offer, while we have gotten to an agreement already.If you are not willing to agree to the points we discussed thus far, and as established two messages ago, I am not sure we will have an agreement at all.Would you care to explain the sudden change, other than "it is just not good enough"? I think the agreement we have reached would be beneficial to both of us, and I cannot see how your "last option" is a win-win situation.Please let me know asap.Finn Mendel</t>
  </si>
  <si>
    <t xml:space="preserve">Dear Mr.Mendel.i am so sad to hear that , but i realized if i accepted your offer, i would lost more than i could earn.i was very good and i didn&amp;acute;t read good.SASA NOVAK.</t>
  </si>
  <si>
    <t xml:space="preserve">Dear mrs. Novak,I can see where you're coming from. I hope however that due to the deadline fastly approaching, I am not very happy with how you've dealt with this situation.Based on your last offer, I made some concessions. I hope this will come closer to what your preferences are.Let me know how you feel about this.Finn Mendel</t>
  </si>
  <si>
    <t xml:space="preserve">Dear Mr.Mendel.i am so sorry for change the offer .yes , i think this is a good option.it was a pleasure negociated with you.SASA NOVAK.</t>
  </si>
  <si>
    <t xml:space="preserve">Dear Mr. Mendel,my Name is Sasa Novak and I am representing SVN Tech in the negotiations regarding the future Joint Venture between us, Hurm AG and SVN Tech.After the first discussions last week, here in our plant in Slovenia, we hope to conclude the negotiations about the last issues as successfully as last week. As both of us pursue common goals, namely the successful production and implementation of the "Green Spirit", I am sure we will have a pleasant, honest and especially cooperative negotiation.Therefore, after analyzing the missing issues, we came to the conclusion that the following conditions would be the best regarding our Joint Venture. Please note that this are just recommendations from our site and that in our opinion would lead to the best results regarding our common goals, the success of the "Green Spirit".As future partners in a Joint Venture transparency is essencial. For us it is very important to develop a joint solution in a cooperative way, so that the interests of both are respected in the final agreement. According to that we decided to share with you our ideas and thoughts on the issues:Regarding the number of directors, having 3 managers of SVN Tech in the board would be really helpful. Since in our opinion it is easier for a Slovenian firm to work with local authorities and local partners, than a foreign firm, having 3 managers of SVN Tech would substancially accelerate the processes. Nevertheless we are very interested in your thoughts on this issue and open for proposals from your site.An important issue is the additional compensation of Slovenian workers. Acoording to the fact that the salaries of our employees are far above the average in Eastern Europe and further our employees appreciate very good working conditions, an additional compensation of 10% is sufficient and very considerable in reltaion to the usual conditions in Eastern Europe.As the expected set-up will defintely take up to 9 months, we think it would be best if your engineersstay in Slovenia during this period. Since several problems usually arise after the main development of a technology has already been finished, having your engineers in our plant would accelerate the production processes, as we were able to react immediately on-site if problems occur.Looking at the legal site of our Joint Venture, the choice of a court of jurisdiction is another issue to be analyzed. Considering that the Joint Venture will be settled in Slovenia and in addition with a slovenian partner, the project should also be conducted under Slovenian law in our opinion. Nevertheless we want to know your point of view on this issue. Maybe this will bring up some points that we have not taken into account in our analyses.Last but not least the issue concerning thepayment of common workers. For our Joint Venture we will provide nearly our whole capacity of human resources, with the risk that our core business could suffer from that. Given the fact that the majority of employees working in our Joint Venture are provided by SVN Tech, we would appreciate that at least the payment of common workers would be beared by the Hurm AG.With that statements I hope I could give you a good first impression of our thoughts and ideas on the missing issues, as basis for a trustful and cooperative relationship.We hope that this is the first step towards a long and successful cooperation between Hurn AG and SVN Tech.I look forward to hearing from you.Best regardsSasa Novak</t>
  </si>
  <si>
    <t xml:space="preserve">Dear Ms. Novak,What a pleasure to work with you. Maria Alpha, who is the head of the team that conducted the first round of discussions with you, already told me that the previous negotiation was a very pleasant experience. She also told me that you are a team player and very cooperative. So, I agree with you that we will have a pleasant, honest and especially cooperative negotiation.Since we want to respect the interests of both parties, I suggest to exchange what the most important issues are for each other (e.g. the 2 most important issues). We probably have different preferences for different issues. When we exchange this information, it will allow us to create the most prefered outcomes for our high-priority issues. This will result in everyone getting more and the joint outcome will be higher. What do you think of this idea? If you agree on this, you can mention this in you next mailing.I've read your recommendations from your side and I want to compliment you for the good foundation. However, with the goal of respecting both interests and reaching a joint venture, I want to make some adjustments.Regarding thenumber of directors, you suggested having 3 managers of SVN Tech in the board, because it is easier for a Slovenian firm to work with local authorities and local partners. However, since Hurm AG has a very good reputation, we think that managers of Hurm AG would be good to have in the board. Another reason to have Hurm AG managers on board is because they are already familiar with the development of the Green Spirit engine. Because they are more familiar, this could result in a more critical attitude and higher performance.Yet, it is, as you stated, very important to have also managers of SVN Tech on the board. We think that 1 manager of SVN Tech would be enough to communicate with local partners, especially because our market not only focuses on Slovenia. However, since we expect to grow in the long term, 2 managers of SVN Tech would be better than 1. Therefore, we suggest 3 managers of Hurm AG and 2 of SVN Tech, in order to get the most out of our joint venture.The next issue that you discussed is theadditional compensation for Slovenian workers. I agree that the employees should work under good conditions. However, an additional compensation of 10% will be too low. Out of experience, we know that employees easily leave a firm when they get a better payment at another firm. Since we expect that we will generate good revenue in the long term, other competitors really would like to know our inside information. This could result in companies offering employees better additional compensations and employees leaving the firm. The changes are then high that they reveal inside information to the competitor. We can by no case lose this knowledge to a competitor as this would mean to rund risk of bankruptcy for our joint venture. Therefore, we suggest to take no risk and give the employees an additional compensation of 20%. This sounds quite a lot, but since we will generate great revenue in the long-term, the costs will ultimately be less then the benefits for our joint venture.You suggested that theengineers should stay in Slovenia for 9 months. However, we already have a protocols in place that suggests that it would take 5 months to get the whole thing started and include how to train the local staff. I agree with you that having our engineers after this 5 months is smart to react immediately on-site if problems occur. Therefore, we suggest to stay one more extra month, so 6 months in total. If there will occur other problems in the upcoming months, we can also fix this immediately, because we have bought a very good working video-communication program. This will allows us to 'be with you' if there is a problem.Looking at thecourt of jurisdiction, it is very important for us to rely on Swiss court. There is evidence that the company of Hurm AG will loose their rights when our joint venture relies on Slovenian (foreign) jurisdiction. This could result in more problems, more expenditure and less budget for investments. It will also make it less easy to let our joint venture to grow as quickly and good as possible. Because our Green Spirit is already under good conditions under Swiss court, we have a good basis. This good basis will allows us to not worry about the court of jurisdiction anymore but a purely focus on our good cooperation.At last, thepayment of common workers. I really appreciate that you are wanting to provide nearly your whole capacity of human resources. I also understand the risk for you. However, since we are a joint venture, the risk will be for both SVN Tech as Hurm AG. So, you do not need to worry that when things go wrong, that the risk is only for SVN Tech. When things go wrong (what we do not expect), we will come with a solution (e.g. sending our own employees to Slovenia). With this in mind, I suggest to pay the common workers half-half.I really like to read your recommendations about our negotiation. I think it is clear that we strive for an integrative negotiaton and that we want the maximum outcome for us both. Do you want to reconsider my suggestion about sharing our most important issues? This could result in getting the most out of our joint venture.I look forward hearing from you,With kind regards,Finn Mendel</t>
  </si>
  <si>
    <t xml:space="preserve">Dear Sasa,It is great to see that you share my point of view that exchanging information is an important step before making another offer.I agree with you that all issues are important for our joint venture. Our priority lies with three issues (all the same value):payment of common workersandandcourt of jurisdiction.As I see in your mail, we have both 'court of jurisdiction' as priority point. I suggest that if you agree with me that the payment of common workers will be paid by SVN Tech, I will lower my offer of additional compensation from 20% to 15%. You initially suggested 10% and I suggested 20%, so we the outcome is in the middle of our initial offers.The payment of common workers by SVN Tech will not have any risks for you. When you have staff shortcomings or other problems, we will also take the risk on our responsibility (since we are a joint venture). We are in this together! :)The court of jurisdiction is also important for me, but also for you. I think that it is very important that we stick to the Swiss court, because this will result in less paperwork and troubles for further cooperation. I think that we will have already have many costs that go to the development of the Green Spirit. So, I suggest that we do not want to loose more money on paperwork for a new court. Do you agree with me? I understand that it will be new for you, but we will inform you openly how it works in Switserland. It will be the best for us both and the outcomes of our joint venture.Based on our priority points. I suggested a new offer. I changed the three discussed points in this e-mail.I really want to say that I like working with you. You come across as a very genuine and trustworthy person. I like that! I am sure that we will come to an agreement if we will further keep exchanging information. It seems logical to me to not keep focussing on our differences, but also on what wedo agree on. Do you think this is an good idea?I look foward hearing from you,With kind regards,Finn</t>
  </si>
  <si>
    <t xml:space="preserve">Hello Finn,to be honest I am a bit disappointed with your offer.After exchanging this important information with you, I thought your next offer would be adjusted regarding and respecting our interests.Compared to your first offer, the only change was made regarding the additional compensation of Slovenian workers. The change from 20% to 15% only offered us an improvement of 2% of our utility, compared to your first offer. As you may know, your first offer was far away from our expectations ( Don&amp;acute;t worry: I know that my first offer was also far away from your expectations).We appreciate that you respected the high-priority of this issue for us, but we hope that we can make some more adjustments regarding other issues as well.So let&amp;acute;s analyze again:Regarding the fact that additional compensation of Slovenian workers is an very important issue for me and a less important issue for you, in my opinion it would be very cooperative if you comply with my offer of 10%.As mentioned previously in my first offer,the salaries of our employees are far above the average in Eastern Europe and our employees have very good working conditions.Further I can ensure you that we have a very low fluctuation of our employees at SVN Tech. The most of our employees are working already their whole professional life at our company. They appreciate the conditions offered by SVN Tech and this is shown by their loyalty and performance. So I can ensure you that an additional compensation of 10% would reduce the risk of an employee leaving the firm to nearly 0%.In return I would make an huge step towards your interests and accept that the payment of common workers is beared by us.Regarding the fact that we will provide nearly our whole capacity of human resources for this project and in consequence of that we have to reduce the production of our core business (motorcycles), this is a considerable concession.Analyzing the number of Hurm directors in board,I agree with the point thatHurm AG has a very good reputation. I think that 2 Hurm directors in board would be enough to transmit the good reputation of Hurm AG. You also mentioned the familiarity of your managers with the Green Spirit and that this would probably result in an higher performance.However we may not underestimate the importance of a good relationship with local authorities and partners, especially in East European countries. This relationships have a considerable influence on the development of our project.Nevertheless we would accept having 3 managers of Hurm AG in board if in exchange for that your engineers would stay for additional 9 months in Slovenia. As I mentioned already in my first offer, several problems usually arise after the main development of a technology has already been finished. Having your engineers in our plant would accelerate the production processes and thus result in a higher performance. We should do all the possible to reach a high performance of our workers, therefore we accept having 3 managers of Hurm AG in board, but as logical consequence your engineers should stay additional 9 months in Slovenia to reinforce the importance of a high performance.Additional to that issue we have to mention, that we had bad experiences in the past with video-communication programs. Especially regarding such specific subjects, like the "Green Spirit", the communication by video is not a good solution. We made the experience that when communicating by video a lot of problems arise (e.g. wrong understanding) which leads to unmotivated workers which in turn leads to a lower performance. So it&amp;acute;s important to have your engineers for additional 9 months in our plant.The court of jurisdiction is a very important issue for both of us. But taking into account that our joint venture will be settled in Slovenia the natural consequence should be that the court of jurisdiction should also be conducted under Slovenian law.I think none of us is prepared to cede this issue to the other one. So we should take into account the option of independent arbitrators.Furthermore this little amount of costs resulting from using independent arbitrators should not represent a problem for you anymore, since we will bear the costs for the payment of common workers.As we both brought up some good arguments for both sites, independent arbitrators would be the best solution.Based on the information of your priorities I adjusted the offer. I think this offer takes into account the interests of both parties and thus offers a reasonable utility for both.I agree with you that exchanging information will facilitate reaching an agreement.As future partner we are also interested on your success, as this will leadwill lead to a high common utility and which in turn will lead to a successfull Joint Venture.With this offer I hope you notice that I am not focussing only on my interests but trying to find an agreement which will provide a reasonable utility for both.I look forward to hearing from you,Best regardsSasa Novak</t>
  </si>
  <si>
    <t xml:space="preserve">Dear Sasa,It was not my intention to dissapoint you. People from higher up push me to get things done. If I do not get things done for our joint venture by friday (how they see things), I will get removed of our negotiation and someone else of the board will take over the negotiation with you.I really do not want this to happen, because I think with them it is difficult to negotiate and the changes are high that they will go find another partner. I really do not want this to happen, so I will leave them out till friday. This because I know you are a very good and trustworthy partner and I know we will come to a good outcome.I really appreciate you to accept with our interests that the payment of common workers would be payed by SVN Tech. Therefore, I will agree with you on the engineers in Slovenia being there for 9 months. So, we have our first agreement on two issues. I think we did a good job!Furthermore, I will agree on yourstatement of anadditional compensation of Slovenian workers on 10%. I know this is a very important issue to you and this is also the third most important issue to us. I will tell you, because I fiind you reliable, that this 10% will not gives us any value. So this is a big step for us to agree on. So, then we have already four agreements! :)Our direction (people from higher up) force me to go for a Swiss court. If I not agree on this with you, changes are 99% that they will go find another partner. As I stated before, I really do not want to let this happen. This is also a reason why I agreed with the 10% additional compensation.Youare right that when you stated that the costs will be less when going for independent arbitrators, since you bear the costs for the payment of common workers. I think I have a better idea for us both. When we go for a Swiss court, we do not need to look at this any further because all this has already been arranged and is stable. The costs that we save with this, Hurm AG will pay new machines and will invest in new technologies for SNV Tech in the future. This will result in less costs for us with the court of jurisdiction at this moment, but also will save costs for you on longer terms. And when you have better technologies, Hurm AG is able to keep the advantage of the first-mover. How does this sound? :)As I see now, wehave approximately both 50% utility. I think this is very good for us both. I also wanted to show with my agreements that I really appreciate your interests and that we have now both 50% of utility, I hope you see I also want the best for both of us.I hope you can find yourself in this and I really look forward to your reaction,With kind regards,Finn</t>
  </si>
  <si>
    <t xml:space="preserve">Dear Finn,first of all I want to thank you for your quick responses. This is a good basis to reach a good agreement within short time, so our project "Green Spirit" can start as soon as possible.The last thing I want is you to get removed. Meanwhile we know each other better and have also constructed a reliable relationship in this short time. Thus, negotiating with someone else would be a large step backwards in our negotiation. Nevertheless you have to understand that I, too, have to show an economically viable result of the negotiation to my supervisors.I think we agree both that the Joint Venture between Hurm AG and SVN Tech would be the best solution for both sites. Furthermore, I think we are on a good way to reach an agreement with which both will be very satisfied.The trade off between the issues payment of common worker (payed by SVN Tech) and additional compensation of Slovenian workers (10%) is really fair, as in each case this is an issue that is important for one of us and less important for the other one.Regarding the issue Hurm directors in boardI complied with your first offer of having 3 Managers of Hurm in the board. In return you accepted my offer of your engineers staying in Slovenia for additional 9 months. Again, this agreement seemed fair to me concerning that these were two issues that are less important for both.As the court of jurisdiction is a very important issue for me as well, you can&amp;acute;t expect me to cede this issue. Having the court being conducted under Swiss law would have a strong negative impact on our (SVN Tech) utlity. So this agreement would not be fair in my opinion since both of us had good arguments regarding this issue. Again, I think independent arbitrators would be the best and fairest solution. Nevertheless to show you, the importance of that Joint Venture for us and as a sign of respect towards you and our trustfull relationship, I would accept havingthe court being conducted under Swiss law by adjusting the number of Hurm directors in board and the payment of common workers.So for having thecourt being conducted under Swiss law, we should reduce the number of Hurm directors in board to 2. Additionally, we should agree on paying the common workers half-half. Otherwise the agreement would not beeconomically viable for us (SVN Tech). I think this is a big concession from our part.If this offer does not increase your utility, you should take into account my previous offer (which was already really fair in my opinion).Just a quick reminder of my previous offer:Hurm directors in board : 3Engineers in Slovenia: additional 9Payment of common workers : SVN TechAdditional compensation of Slovenian workers : 10%Court of jurisdiction : independent arbitratorsI think you are now in a very rewardig position, as you have two options to compare with each other and you have the possibility to choose the best one for you.I hope you take into account the big concession this is from our part.Furthermore, I hope that this offer meets your expectation, so we can complete the negotiations and conclude the contract to start our great Joint Venture.I look forward to a positive response,Best regardsSasa Novak</t>
  </si>
  <si>
    <t xml:space="preserve">Dear Sasa,Yes, I agree with you that replying fast will keep the communication synchronous. This is a good foundation for out negotiation. I appriciate that you see that I am under pressure by really hard and insensitive people.I appreciate the fact that you want to think along with me. I am also so releaved that you want toaccept havingthe court being conducted under Swiss law by adjusting the number ofHurm directors in boardand the payment ofcommon workers. I agree immediately with this, since this is an important step to keep continuing our cooperation. A very big thank you.However, I agreed now with you on 3 points:1. From 3 to 2 hurm directors in board2. From 6 to 9 engineers in Slovenia3. From 20 to 10% additional compensationI hope that you can see thatpayment of common workersisa very important issue for me. We have different viewpoints on this issue, but I hope that you can see that i cannot give in on 4 out of 5 issues. This would make me very unhappy.. So I would suggest that this payment will be beared by SVN Tech.With the adjustment of Hurm directors from 3 to 2, here my adjustments to your offer. This results in me having 49% utility and you having 51% utility. This would be very fair I think. Other wise, I suggest this alternative:Hurm directors: 3Engineers in Slovenia: 9 monthsPayment of common workers: SVN TechAdditional compensation: 10%Court of jurisdiction: Switserland.However, this alternative will result in less utility for you than for me. In my present offer, you will have more utility than me. I want you to have a slightly more utility than me, because I appreciate you as a partner. I think that with my present offer, we come close to a 50-50 deal, with you having the advantage.I would love to hear from you,With kind regards,Finn</t>
  </si>
  <si>
    <t xml:space="preserve">Dear Finn,first I want to thank you for the pleasant and very cooperative negotiation.I think both parties are satisfied with this offer, so that we can now take the next step and sign the contract. I am sure that this was the first step of a revolutionary innovation for the automotive industry.It was a pleasure to negotiate with you.Hope to see you soon here in our plant in Slovenia.I wish you all the best,With kind regardsSasa Novak</t>
  </si>
  <si>
    <t xml:space="preserve">HelloI am writing to you because in our last meeting, some points were not clear enough.I would like that you contact me to establish a work plan, as well as the points that you consider most important to talk about.Best of regards.Sasa Novak.</t>
  </si>
  <si>
    <t xml:space="preserve">Dear Sasa Novak,I am glad you finally reached out. My team and I have been waiting for your message. I would like you to let me know which points of our last meeting were not clear for you so that we can talk about them.Following our previous discussions, a group of 5 people will be sent to the board of directors. I would like to let you know that after our agreement we have been actively looking for the most qualified candidates for this mission. We are planning to send 5 people that have been chosen from us after many detailed evaluations. Their skills have been assessed thoroughly as well, to make sure that they will represent our company abroad appropriately. Moreover, they will be in constant contact with your company and regular meetings will be arranged so that common decision can be taken.Alongside the 5-member board of directors, a group of our engineers will travel to Slovenia. These engineers are experts to the Green Spirit engine project and they will be a big help during the development of the engine. After that they will fly back in Switzerland. We suggest that during the development, a group of your engineers will be present so that after the development is finished, your engineers are ready to take over and train more engineers of yours. Of course, if any questions or problems arise, our engineers can virtually solve them.As for the wages, while discussing for this joint venture, we knew that the costs occurring in Slovenia for the Green Spirit engine would be covered by SVN Tech. Thus, we expect the wages of the engineers in Slovenia working on the development of Green Spirit, to be covered by SVN Tech. Due to differences in the average wage between the two different countries though, we want to make sure that those that will be working on this project, they will get a wage that is respective to the wages of both of the two countries. So, at least 20% compensation is requested.Last but not least, you understand that we need a legal safety in this big step that we are taking. The court of jurisdiction in Switzerland was chosen to rely on, as it will be very difficult for us to let this also run in a different country. I am looking forward to receiving your response,Kind Regards, Finn Mendel</t>
  </si>
  <si>
    <t xml:space="preserve">Dear Finn Mendel,After a long day of meetings, I transmit the possibilities that we can offer you.We agree with the incorporation of people to our board of directors, we are sure that they will be excellent professionals and we leave you totally free in their election. However, we consider that 5 people are excessive, because our power of decision would be very diminished,so we believe that the most convenient thing is that you send us only 3.We are agree to assume your proposal in relation to the engineers that you will send us to develop the engines.However, obviouslly the costs of production of the Green Spirit engines will be assumed by our company, but we are not disposed to assume the payment of the workers of your business. We understand that they belong to your company and therefore it is your company who must pay them.Respect to the compensation of Slovenian workers, we believe that there is no reason for the increase you claim us, because they work in Slovenia and therefore they get the salary that corresponds to them according to our company politics.Finally, we believe that the court of Swiss jurisdiction is too regulated and probably it is better to follow the court of Slovenian jurisdiction, because this will give us greater flexibility and freedom.Kind regards.Sasa Novak.</t>
  </si>
  <si>
    <t xml:space="preserve">Dear Sasa Novak,After meeting my team and going through your counteroffer, our response to your requests is the following:We still think that the group of 5 people to be sent to the board of directors should be assigned by us. You understand that running such a big development abroad is a step that we have to watch closely. Thus, we need our team strong. Of course, they will be having a constant communication with you and all of your requests will be taken into account. No decisions will be taken without your permission.As for the payment of our common workers, during our first meeting it was agreed that since we will share such a revolutionary engine, you would bare the production costs. Such costs are those of the payments. These workers will be located in Slovenia, working in your plants, under your control. Therefore, it is expected that you will take care of their wage. Moreover, for all those working on the Green Spirit engine, we believe that they should be compensated extra since they work in such a revolutionary project. We understand your claim, that they will still be working in Slovenia, but now they will be working on a project different from what they have been doing so far. We need to keep them motivated from the beginning and make them understand how important this project is. This will inspire them and make them work harder, giving us the best results possible. You understand that this will make both of the companies proud and it will lead to a success. Finally, we cannot follow the Slovenian court of jurisdiction. It will be very difficult for us to rely on a foreign court. Without feeling legal safety, you understand we cannot be confident. We give you access in such a new technology that many competitors would be willing to buy, so we want to rely on a domestic court.Kind Regards,Tsepa Eleni</t>
  </si>
  <si>
    <t xml:space="preserve">Dear Finn Mendel,We still think that 5 people in our board of directors are too many, we understand your position, but we believe that 3 people are enough to maintain an exhaustive control of your project from here.Tt is true that their workers will work in Slovenia. But, we have a fairly defined staff and we can not afford to incorporate workers at this time, so if you want this project to be carried out, you will have to pay for the expenses of your workers.After hard negotiations, we have decided to keep our workers motivated from the beginning and make them understand how important this project is. We are willing to offer them a maximum supplement of 10% in their salary.Finally, we believe that the Slovenian court is the best option, because this would facilitate the procedures of our project, it is a court that we know and we can assure you that it satisfy the expectations to develop this project.Kind regards.Sasa Novak</t>
  </si>
  <si>
    <t xml:space="preserve">Dear Sasa Novak,We can accept sending 3 people to the board of directors from us and fill the two remaining places with people from your firm. In return, we ask you to opt for the Swiss court of jurisdiction. We truly need this security to feel confident during this step. You know that this project will be running far from us, and we are talking about such a revolutionary technology, which we want to treat it as carefully as possible. My team will not reach to an agreement if this condition is not met. The workers that will be occupied on this project will be common. They will be working for the project that we both have in common. We are going to share with you the technology from which you will also be benefited in the future. Consequently, why should we bare the payments of the workers as well? It seems as you do not take into account the importance of the revolution that we are sharing with you.Lastly, we really appreciate that you recognize the importance of keeping the workers motivated. 10% as their compensation is a good start and in the future we can discuss it again for a further increase. Kind Regards, Finn Mendel</t>
  </si>
  <si>
    <t xml:space="preserve">DearFinn Mendel,We have been discussing your proposal, and we are willing to approve your requirement to regulate our project with the Swiss court, but in return we want that you to take charge of the payment of your workers in Slovenia, this project will entail a large investment on our part and we will not be able to do it without your support.Thank you.Sasa Novak.</t>
  </si>
  <si>
    <t xml:space="preserve">Dear Sasa Novak,We are happy to receive this response. However, by covering the wages we feel like we are not only providing the technology but the workforce as well. It seems unfair for us to be responsible for this as well.There are two possible solutions and i hope you find one of these suitable.If we pay the wages then we expect you to raise the additional compensation of Slovenian workers, otherwise we cover the wages half-half.What do you think about these propositions?Kind Regards,Finn Mendel.</t>
  </si>
  <si>
    <t xml:space="preserve">Dear Finn Mendel,We are agree to share thewages half-half, but to get the approval of the directive we need that you send us only 2 directors in our bord, that is the only way we can approve your conditions.Are you agree?Kind Regards.Sasa Novak.</t>
  </si>
  <si>
    <t xml:space="preserve">Dear Sasa Novak,From 5 we agreed to send 3 directors. I believe that this is extreme.You are asking us to send the least directors possible, pay the wages and keep the additional compensations to the bare minimum.At the same time we are sharing such a technology with you, a technology that numerous firms would like to get their hands on. We will send only two people to the board of directors if you accept to cover the payments completely or increase the additional compensation to 15% at least.Our company is very proud of this project and does not want to give up on it.Unfortunately it is not just up to me, i am representing a whole firm right now.Kind Regards,Finn Mendel</t>
  </si>
  <si>
    <t xml:space="preserve">Dear Finn Mendel,After long meetings, your offer didn't convice the directive, but we have decided accept your last offer, are you agree?We will be happy to work with you.Kind regards.Sasa Novak.</t>
  </si>
  <si>
    <t xml:space="preserve">Dear Sasa Novak,Thank you for your message. My team accepts your propositions. We find it a fair agreement for both firms and we are sure that we will have a very successful future.It was nice negotiating with you and i wish you best of luck in your future plans.We are very excited for our next joint steps.Kind Regards,Finn Mendel</t>
  </si>
  <si>
    <t xml:space="preserve">Dear Mr. Mendel,First of all, we would like at this point to emphasize once again, that we are very pleased about your company's decision to form a future joint venture with us.We are looking forward to work together with one of the well-known and innovative car manufacturer in Switzerland. With your expertise considering your previous projects and our resources, we can create a new techonology.In addition to that, Ljubljana provides the perfect environment for a successful Green Spirit project, since our government decided to develop our infrastructure.For finalizing the contract we would like to clarify the following remaining open issues:#Hurm directors in board:Considering the number of Hurm directors we think it would be best to have 2 Hurm and 3 SVN directors in board due to the reason, that it is easier for a Slovenian firm to work with local authorities and local partners than for a foreign firm, which would suffer because of intercultural communication. We would ask you to leave the communication to our company, so we can prevent the Green Spirit project from any serious obstacles.#Court of jurisdiction:Considering last point's reason, additionally, we think it is best, that the court of jurisdiction should be in Slovenia, because our joint venture will be set up in Slovenia and as we are a Slovenian company, you would especially benefit from our experience.#Engineers in Slovenia: Regarding your engineers we would like them to stay for additional 9 months due to the reason, that normally after the main development of a new technology, problems could arise, which need to be fixed. In that case, we would need your expertise, because you are specialized in that field. Another point is, that we would safe a lot of time and could ensure a reliable engine technology.#Payment of common workers:Due to the fact, that we have to burden the majority of the human resources for this project, we think it is fair for both sides if you bear the costs for our common workers.#Additional compensation of Slovenian workers: We are aware of your good reputation as a car manufacturer, so do we have a good reputation in our local market. A scandal is the last result we would like to have out of this joint venture. Therefore, we are willing to give them a maximum additional compensation of 10 %.Yours sincerely,Sasa Novak</t>
  </si>
  <si>
    <t xml:space="preserve">Dear Sasa Novak,Thank you for your offer, however, I cannot accept it in the current fashion. First off all, I have to insist on more than two Hurm directors in board. Five seems a reasonable amount, seeing as we created the technology. Secondly, nine months is too long for our engineers to stay in Slovenia, six months seems reasonable. Because this venture will be undertaken by both our organizations, it seems only reasonable that we both bear half the costs of the common workers. One of the most important issues that I must press you on is the additional compensation of the Slovenian workers. We believe the best results will be met if they are compensated more generously, and it will also prevent any negative backlash against both our organizations and the project. Therefore, I propose 20% additional compensation. While I agree that your expertise cannot be overstated, we believe the surest way to reach maximum collaboration outcomes would be to use an independent third party for our court of jurisdiction. Therefore, we propose Switzerland as a fair independent third party.I am looking forward to hearing from you,Finn Mendel</t>
  </si>
  <si>
    <t xml:space="preserve">Dear Finn Mendel,thank you for your response. We prepared a new offer for you, which should meet the interests of both sides.Regarding the constellation of the board members we understand your point and are willing to give you the majority in the board, but 5Hurm directors in boardis not appropriate from our point of view. It would mean, that we have no voting rights in the board. Considering the fact, that we are shouldering the main financial and human resources terms, we also have to shoulder the risks for a technology, which still has to be researched and is not ready for series production yet. Therefore, we3Hurm directors in boardwould be a fair deal.ConsideringEngineers in Slovenia6 months are not possible, because otherwise we have not capacities for the production anymore, which means that we have to engage an additional company and as mentioned above, we are already shouldering the main financial terms.Additional 9would be still our offer oranother option could be sending your engineers directly back after research is done.As it is the most important point for you, we are willing to increaseAdditional compensation of Slovenian workersto15%, which would mean even higher financial costs for us. Therefore, we would expectHurm AG to shoulder the Payment of common workers. In addition to that, as mentioned in our first offer, the whole project is taking place in Slovenia, so in case of problems, we can react faster due to our expertise and contacts. It would be a good solution to have theCourt of jurisdictionin Slovenia. Besides, in case of any doubts, you would still have the majority with your3Hurm directors in board, so decisions are still dependent on your voice.We are looking forward to hearing from you,Sasa Novak</t>
  </si>
  <si>
    <t xml:space="preserve">Dear Sasa Novak,Thank you for your new offer. We understand your argument about the amount of Hurm directors in board, and are willing to agree to three Hurm directors in board, to ensure a large degree of cooperation. However, as this means we will be giving up a large amount of overview of the project, we suggest the court of jurisdiction to be Switzerland, as this is, in our eyes, the most fair and independent third party. Agreement on this point would be a very important step towards a comfortable cooperation.Regarding the amount of months our engineers stay in Slovenia after research, we are okay with return directly after the research, and would prefer this option to the nine months option.We still believe the fairest distribution of costs would be for both of us to shoulder the payment for the common workers half-half. If you must insist on Hurm AG paying the costs for the common workers, we do request an increase in the additional compensation of Slovenian workers, in order to keep the costs distribution as constructive as possible.Looking forward to hearing from you,Finn Mendel</t>
  </si>
  <si>
    <t xml:space="preserve">Dear Finn Mendel,Thank you for your response. First of all, we would like to inform you, that we agree with3Hurm directors in boardand0 (after research finished)additional months for yourEngineers in Slovenia.Regarding the distribution of the cost structures we cannot take on much more additional costs, as we already provide this project with the optimal environment considering financial and human resources, plus an upcoming developed infrastructure. We agree on increasingAdditional compensation of Slovenian workersto the maximum amount of20%as it is the most important point for you and we also would not want to put your reputation in danger.But therefore we expectHurm AG to take on the Payment of common workers, because with an additional increase of20%, we cannot take on any additional costs for thePayment of common workers.As both sides insist on having the Court of jurisdictionin their own country, we propose to engageIndependent arbitrators. It would be the fairest solution for both sides due to the fact, that neither Slovenia nor Switzerland are considered as independent for the other party.Thank you in advance and looking forward to hearing from you.Sasa Novak</t>
  </si>
  <si>
    <t xml:space="preserve">Dear Sasa Novak,We accept this offer. We are looking forward to working with you and I would like to mention that negotiating with you has been a joy.Kind regards,Finn Mendel</t>
  </si>
  <si>
    <t xml:space="preserve">Dear Finn Mendel,My name is Sasa Novak, the manager of SVN Teach. Firstly, we have been studying what was raised in our first meeting on the future collaboration of both companies in the production of Green Spirit. We think it may be beneficial for both parties if we can reach an agreement.However, there are some aspects we did not discuss in the last meeting. For this reason, I would like to know about your company wants in terms of: - Hurm directors in board - Time Hurm engineers stay in Slovenia - Payment of common workers - Additional compensation for Slovenian workers - Court of jurisdiction On the other hand, it could be important for us if you explain your main objectives you intend to achieve with this cooperation.I will be waiting for your answer in order to continue working about our issue.Best regards,Sasa Novak.</t>
  </si>
  <si>
    <t xml:space="preserve">Dear Sasa Novak,The main objective of this cooperation for Hurm AG is to increase future revenue by entering a partnership which is beneficial for both sides. We aim for sustainable and longterm growth of sales, revenue and the overall business.With this message you also receive our offer which sets out our requirements for the deal.I am looking forward to hearing from you.With best regards,Finn Mendel</t>
  </si>
  <si>
    <t xml:space="preserve">Dear Finn Mendel,First of all, we agree with you that the main objective is to get the maxium benefit for both parties, so we are going to collaborate with your company for it. However, we do not have the same interests as to the relevant aspects. For this reason, we would like to communicate our offer.At the beginning, we think we only need 4 directors in board, so we could save a little bit of spending. Moreover, for the project, our company have studied that is better if the engineers stay in Slovenia for 9 months, because maybe they get a more powerful engine. And of course, as you can see, we prefer Slovenia as a court of jurisdiction.Finally, about economic terms, we do not think that the common workers have to be paid by our company, for that, this expenditure should be share, as both parties will use these workers. On the other hand, about additional compensation, it is more economical for both organizations if we only pay 10% instead of 20%.Anyway, we are still interested in listening to your opinion and adjusting both needs to the same point.Best regards,                                                      Sasa Novak.</t>
  </si>
  <si>
    <t xml:space="preserve">Dear Sasa Novak,Thank you for your counteroffer.We agree with some points while there is also some others we cannot accept. In this email I will provide you with some additional information in order to clearly outline the point of view of management of Hurm AG.An equal division ( half-half) of the Payment of common workersfor the joint venture seems fair to us. We agree on this. In case desired by SVN Tech we can also discuss that Hurm AG takes over the payment of common workers.There is, however, two prerequisites for the deal which the management of Hurm AG agreed on. For the joint venture to be accepted theCourt of jurisdictionis required to beSwitzerland and theAdditional compensation of Slovenian workersis required to be20%. If those two aspects are not fulfilled we can unfortunately not go any further with the deal because it may harm our business and reputation in other markets as well as the reputation of the newly founded joint venture.Firstly, it is extremely important that the good reputation of Hurm AG in public will be preserved after the establishment of the joint venture with SVN Tech. This public perception can be highly positively influenced by a high rate of Additional compensation of Slovenian workers. Furthermore additional compensation would serve as a kind of leverage against corruption. Well-paid workers would less likely be affected by bribery or leave the firm. This is especially important due to the value of technological knowledge for the future company. The technological know-how is the key for essential first mover advantage in the future market of the engine industry. Loss of this firm specific knowledge to competitors would result in a loss of the first mover advantage and possible bankruptcy of the newly founded joint venture.The reason of our management for insisting on theCourt of jurisdiction to beSwitzerlandisthe risk of corruption in Slovenian jurisdiction. A corruption would ruin the image of the joint venture and most probably similarly result in bankruptcy of the firm.Regarding the Engineers in Sloveniaour studies have shown that it is bad for the future business of the joint venture if employees of one of the mother firms stay in the company too long. By keeping engineers of Hurm AG in the new company for too long, it becomes more likely that the new workers hired specifically for the joint venture will not fully take over their work duties and the new company will not perform as good as expected in the end.The new firms most valuable asset is the specific technical knowledge. Our management oulined that as Hurm AG contributes this asset to the joint venture it should also be assigned the majority of seats in the board.I am looking forward to your response.With best regards,Finn Mendel</t>
  </si>
  <si>
    <t xml:space="preserve">Dear Finn Mendel,We have read your conditions carefully, but we cannot accept them all. However, we think we could try to get to the nearest positions without having to break the negotiation,Since reaching an agreement, makes us more powerful in the market and so compete directly with big companies.In a way, the creation of this engine needs the knowledge of the two companies, so we believe that it is important to work as a team and to complement the different interests. For that, we have to yield a little bit.We are willing to take the first step. We know you want to pay 20% in additional compensation of Slovenian workers. However, we think we could pay it but if the results are good. For that,We propose to start with 10%, and in function of the results, increase to 20%. We think it would be a fair choice.Likewise, since we're at the beginning, we think it's interesting to start only with 2 directors in boards, an then, we can evaluate if we need any more.On the other hand, we can see that is important for your company the courts of jurisdiction because of the corruption. We are with you, so I could accept Switzerland to avoid Slovenian problem.Finally, about the time of the engineers in Slovenia, we are going to trust in your study about that and we are going to accept 0 months.We expect a vote of confidence from you and be able to get a joint resolution without having to break negotiations.I am looking forward your response.best regards,                                                       Sasa Novak</t>
  </si>
  <si>
    <t xml:space="preserve">Dear Sasa Novak,Thank you for your cooperation.A rate of 10% of Additional compensation of Slovenian workershowever seems to low to us. If the wage difference to other companies in Slovenia is that low, the risk is still high that the employees may leave the joint venture with the valuable knowledge they gained with the training. Similarly the risk for corruption remains relatively high. We propose to settle at a rate of 15%.Having only two directors on the board is in our opininon not a good option as this potentially causes lots of conflicts. If the two people are of different opinion no decision can be made and the business will suffer. We therefore propose to have 4 directors in the board. Our experience is that this usually is the best size of a team to come to a conclusion.We hope that we can find an agreement.With best regards,Finn Mendel</t>
  </si>
  <si>
    <t xml:space="preserve">Dear Finn Mendel,Firstly, about directors in board, we believe that it is fair to choose 3 directors in board, as it is the middle point between the two offers and can be positive for both.In teh same way, we hace accepted our offer about de court of jurisdiction. For this reason,We need your trust with 10% in additional compensation of Slovenian workers and the way we proceed for our experience in it.Finally, about court of jurisdiction, we know about your insecurity in Slovenia, so we can develop our project in Independent arbitrators because it is in the middle as well.With that, we think both companies could be happy because in general the points are in the middle and we could close the agreement.Best regards,                                                       Sasa Novak</t>
  </si>
  <si>
    <t xml:space="preserve">Dear Sasa Novak,We cannot accept this offer because of the previously outlined reasons. I can make a last adaptation of the offer corresponding to your needs.The number of directors in the board can be adapted to 3.The change from an additional compensation of 20% to only 15% at the start was a large step towards a mutual agreement for us. This does not correspond to our needs. Going any lower than 15% is not possible. I am sorry for this.Best, Finn Mendel</t>
  </si>
  <si>
    <t xml:space="preserve">Dear Finn Mendel,We understand that for your company is unnegotiable 15%. However, it does not correspond to our studies. Therefore, we ask you to accept our offer in terms of court of jurisdiction.This means that the site is located in Slovenia and trust in our management against corruption.The project is the result of teamwork, and consequently, mutual trust in the other.I hope we can reach an agreement as soon as possible.Best regards,                                                        Sasa Novak</t>
  </si>
  <si>
    <t xml:space="preserve">Dear Sasa Novak,I am sorry, but this is not an acceptable offer for our side. We already outlined that theAdditional compensation of Slovenian workersand theCourt of jurisdictionare the most important issues for our management. There is reasonable arguments for this requirements.What is the most important issue for your side? At the moment we get the impressions that values are randomly changed without any valid arguments to reason them.Best regards,Finn Mendel</t>
  </si>
  <si>
    <t xml:space="preserve">Dear Finn Mendel,We understand your points. For that, we respect you fundamentals about court of jurisdiction and additional compensation. But we think it is fair that you respect our important points on the basis of our studies.For this reason and because you are not being very flexible when negotiating, I think it is fair that you respect these 2 applications that are fundamental to us: Additional 9 months engineers in Slovenia and the payment of common workers for your own, because you want to pay more in additional compensation.To sum up, we have 3 directos in board, that is in the middle. On the other hand, we respect in a mutual way 2 of our fundamental aspects.Our company believes that it is a fair pact, respecting preference being collaborative.We hope your collaboration and acceptance of the offer.Best regards,                                                       Sasa Novak.</t>
  </si>
  <si>
    <t xml:space="preserve">Dear Sasa Novak,Thank you for clarification.We can agree on all propositions and make trade-offs if theAdditional compensation of Slovenian workersis 20%.Thank you.With best regards,Finn Mendel</t>
  </si>
  <si>
    <t xml:space="preserve">Dear Finn Mendel,I accept your propose.It's been a pleasure negotiating with you.Best regards,                                                        Sasa Novak.</t>
  </si>
  <si>
    <t xml:space="preserve">Dear Mr. Mendel,I am Sasa Novak. I work at the business development apartment of SVN Tech. I am in charge of the project that SVN Tech and Hurm AG corporated.First of all, I am so much glad that our both managers are so excited about this joined project and I really hope that we will set the corporation as the top priority through our discussion implementation.After working with my college, we would like to send you our offer for this project as the file attached to this email. We work in the spirit of the corporation so we would like to consider the best solution for both companies. Hope you will check carefully and give me your opinion.We look forward to your reply and our corporation in the near future.Best regards,Sasa</t>
  </si>
  <si>
    <t xml:space="preserve">Dear Mr. Sasa Novak,as representative of Hurm AG, first I would like to express my pleasure to have negotiating partner like you, about whom I have heard only the best. Since we share same devotion to find succesful agreement for both companies, I must say that your first offer cannot completely meet our expectations regarding our future cooperation.Therefore, please consider our counteroffer. Thank you in advance and I will be waiting for your response.Kind regards,Finn MendelHurm AG</t>
  </si>
  <si>
    <t xml:space="preserve">Dear Mr. Mendel,Thank you so much for your reply.I saw your counteoffer and I have some points to discuss as below:1. For Hurm directors in board: I understand that there are 5 in total and each company wants his company to have more people in the board. We think that it is reasonable. We really want to corporate in this project so we will offer 3 directors from your side and 2 from us. I think it is the farest solution for both.2. For the engineers: With other projects that we corporated to EU Companies, normally they leave their engineers in Slovenia for 12-18 months. As you know, after the development finishes, there is numerous problems coming up to the work at our site. It can affect to the whole project launching new product. That is the reason why I offer 9 months because I know you also need your engineers come back to your head company. Under than 9 months cannot ensure the quality of project at my site.3. For the payment of common workers, we agree with half-half4. For the additional compensations of Slovenian workers: could you give us a reason why 15%because we normally take 10%. It would be safe in any case for both of us.5. For the workers working in Slovenia, we always need to apply for Slovenia law, so we suggest to apply our contract to Slovenia court of jurisdiction. Since the Slovenia really supports for foreigners who invest to our country so you do not need to concern about this. Working with court is the unexpected situation both of us do not want. Besides, if there is any thing, Slovenia court can handle fast with cases happening in our own country, so I would suggest Slovenia Court of jurisdiction.Hope to receive you email soon,Sasa</t>
  </si>
  <si>
    <t xml:space="preserve">Dear Mr. Sasa,We are strongly interested in coperation with Sven Tech, however we cannot accept the Offer you presented, while we have some issues that concern us.First, our reputation is very important to us and underpaid workers are huge problem, therefore we asked for additional 15% for workers from Slovenia. Moreover, we belive that it can be in your best interest, also. Because every company is interested in having satisfied and loyal employees, who are the best in their field.Second issue is court jurisdiction, we again need to ask for neutral arbitrators in case of necessity, although we strongly believe that it will not be the case in our coperation, because we find it is the fairest.I must appologize for late responce and i hope that it will not cause delay in our negotiations.Kind regards,Finn Mendel</t>
  </si>
  <si>
    <t xml:space="preserve">Dear Mr. Mendel,Sorry for my late reply, I hope that we can sum up the negotiation in the next 2 hours so that our managers will have final answers.We are consistent with the 9 months additionally. First of all, the 9-month periodis suitable for our shared project because as I said there would be a lot of problems coming. Secondly, 12 months is our best choice but we think that you also need your engineer so 9 would be perfect for both of us. I really hope that you can accept it.Besides, the law of Slovenia gives us the minimum of 5% for additional compensation so we think 10% would be perfect (double of the minimum level). Im pretty sure that we do not have any scandal nor problems with treatment to workers. You can count on us with this situation.Thank you so much and hope to receive your acceptance.Sasa</t>
  </si>
  <si>
    <t xml:space="preserve">Best regards,Finn Mendel</t>
  </si>
  <si>
    <t xml:space="preserve">Hello Mr Mendel,how are you? I hope everything is fine Switzerland so far.After this really fruitful week here in Slovenia, where we both agreed on launching a joint venture, to build the future of car-engines together, I think it is now time to discuss some further topics regarding our joint venture.By the way, I'm really looking forward working with you, since my colleagues said how pleasant it was working together with you.But let's get directly "in medias res" and think about some issues regarding our joint venture.Since we agreed on having five directors in the board of our joint venture I think the best allocation is two directors from Hurm AG and three directors from SVN Tech. And I tell you why I think this is the best allocation: Here in Slovenia things are a bit different than in Switzerland. Especially when we are talking about local authorities! Here in Slovenia the local authorities unfortunately exert a considerable influence in local companies, so therefore it really makes sense if SVN Tech does the communication with local authorities.We also need to talk about the time your engineers are staying here in Slovenia. The set-up process for the production here in Slovenia will definitely take up to nine months. And as the technology comes from your firm, I think it is the fastest AND cheapest way to set the production up. So, I hope you will send us the engineers for nine months. More or less will only lead to more costs.Another important issue is the payment of the workers of our joint venture. As you know, both parties of a joint venture must bring assets to the JV. And to keep it simple, I would suggest, that SVN Tech pays for their workers within the JV and Hurm AG pays their workers within the JV. And because SVN Tech has to take the majority of the burdens of human resources invested in the JV, it is only fair if Hurm AG pays the wages of the commonly hired employees.And when we are talking about employees and wages, I heard Hurm AG is not really happy with the wages SVN Tech is paying its employees. I know, Hurm AG does not want bad reputation because of bad working conditions, but I can promise that we are already paying above the average in Eastern Europe. And normally we do not talk with external parties about internal matter, but in the light of the fact that we want a promising and reliable relationship, SVN Tech is willing to pay an additional compensation of 10% to prevent any kind of scandal!The last issue we need to talk about is the court of jurisdiction. I think we can keep this short. We want to incorporate a JV in Slovenia, with us, SVN Tech (a Slovenian firm), and under Slovenian law. Therefore, it is pure logic that the court of jurisdiction should be in Slovenia.As I said before, I'm really looking forward working with you and hope WE find the best solutions for OUR joint venture.Yours sincerelySasa Novak</t>
  </si>
  <si>
    <t xml:space="preserve">Dear Mrs. Novak,thank you for your email and your proposition. We want to thank you for the interesting and fruitful discussion. I&amp;acute;m sure we can find a solution which is suitable for both sides and supports our new joint venture.As for your first point, we think it would be appropriate for the Hurm AG to have four seats at the board. Since the the know-how which makes this business so lucrative is completely provided by us, it is very important to us to make the operational decisions. We would be very happy if SVN Tech participates in the communication with the authorities.We fully support the fact that SVN Tech pays for their worker within the Joint Venture while Hurm AG pays their own workers. Nevertheless, Hurm AG hast already spent over a decade and a huge amount of expenses on this invention which is why we think SVN Tech should cover the costs of the common workers, as they equally profit from our know-how.Concerning the stay of our experts: without any doubt we are willing to send the key engineers to Slovenia to push the development of the Green Spirit engine. It is crucial for our company to bring them back to Switzerland as soon as the development has finished.Additionally, we appreciate you discussing the wages of your employees with us, nevertheless we think it is very important that SVN Tech pays an additional compensation of 20% to their workers. A scandal would not only affect Hurm AG, but also SVN Tech which would have a very negative effect on our common joint venture. Still we appreciate your support on this matter and are willing to let our experts stay in Slovenia for an additional 6 month, if you agree to raise the wages by 20%.Furthermore, as for the court of jurisdiction we are not able to set it up in Slovenia. Unfortunately, the Slovenian jurisdiction has a very doubtable reputation. Switzerland on the other hand is known for a fair and just, as well as very neutral court of jurisdiction, treating both parties as equal. Which is it is crucial to us to set up the court of jurisdiction in Switzerland. We think that this would be the fairest treatment for both of our companies.Please let me know what you think of our propositions. I&amp;acute;m looking forward to a fruitful discussion and am sure that we are able to find a fair agreement.Kindly,Finn Mendel</t>
  </si>
  <si>
    <t xml:space="preserve">Hello Mr. Mendel,thank you for quick answer.I think we should rethink the allocation of directors. Maybe three directors from SVN Tech was a bit ambitious, but I do not think four directors from Hurm AG are acceptable at all. We (Hurm AG AND SVN Tech) want to have a JV together, were we both bring assets into it. And we are also going to produce in Slovenia, in the plants of SVN Tech. So, I would suggest two directors from SVN Tech and three directors from Hurm AG. Im also thinking about alternating the number of seats, so it would be completely fair, regarding the assets, which are going to be brought into the JV.I do not really get your point, that the common workers should be paid by SVN Tech! You wanted a JV with a company from East Europe, so the wages will be lower than in Switzerland. If you do not want to pay the workers, you shouldnt have launched a JV and just buy the finished motors from SVN Tech as a supplier.Unfortunately, you understood me wrong, regarding the additional compensation for our workers. I didnt want to discuss it with you, I was willing to tell you internal (normally secret) information. And as I told you, the wages SVN Tech pays their employees are already above the average in Eastern Europe, so I think 10% is largely enough! No one expects us to pay the same wages as in Switzerland.The thing with the engineers staying in Slovenia is, that it does take about nine months to set up the production process. The engineers know the best, how to set it up, simply because they invented it. If the engineers are leaving right after the research, our JV has to engage an additional local company to set the process up (SVN Tech is not able to). This will cost our JV a lot of money AND maybe a part of the know-how, which sticks in the Green Spirit. So, the six months you are offering dont make any sense, because we would still have to engage a local company to set up the process.The court of jurisdiction is not a easy topic, I have to admit. But Switzerland has also no good recommendation here in Slovenia. Switzerland is not known for its EU-open politics. And as I said, local authorities unfortunately exert a considerable influence in local companies. And they will do so, regardless of whether the court is in Switzerland or in Slovenia. So there would be less regulation (through court) and more possibilities to settle obscurities (outside court).An offer, I can make, is that we split the wages for the common employees half/half, and the additional wages will be 10%. And because of the big assets SVN Tech is now bringing into the JV (SVN Tech shoulders the main burdens in financial terms) it would be just decent, that SVN Tech gets minimum two seats in the board of directors.So far, Im really appreciating our discussions and just let me know what you think about this offer.Kindly,Sasa Novak</t>
  </si>
  <si>
    <t xml:space="preserve">Dear Mrs. Novak,Thank you for your quick and considerate reply.I think your proposal of the allocations of the directors is fair enough and we can settle for three Hurm AG directors on the board. Like this we can profit from each others knowledge as well as experience.Concerning the additional compensation of the Slovenian workers, we would be very grateful if you would rethink your decision. We are aware that no one excepts you (nor do we) to pay the same wages as in Switzerland, in order to do so, the raise would be fair above 20%. One of the pillars of the success of our joint venture is the fact that we would be the first-movers. Being the first ones to introduce a product like that is a major advantages which cannot be compensated by anything else. Paying the workers an additional 20% prevents bribery, corruption as well as people leaving the company and taking their knew know-how to both of our competitors. If any of the know-how leaves the firm this would mean immense financial losses for the JV. Therefore, raising the wage 20% is very beneficial for both parties.As for the engineers staying in Slowenia, it is common practice that engineers stay another 6 month, but not longer. Letting our engineers stay longer would mean significantly higher expenses for the Hurm AG. In our experience and due to our calculations six month are enough to set up the process.Regarding your statement that SVN Tech shoulders the main burden in financial terms, I think you clearly underestimate the sums Hurm AG has invested in decades of research that where necessary to reach the know-how that we have now and are willing to bring to the Joint Venture and from which you will equally profit. Which is why we expected SVN Tech to take over the payment of our common workers. Your profit from being our Joint Venture partner are significantly than being just a provider, which is why you were very happy to form a joint venture.I think the court of jurisdiction is a topic more complicated than we would have expected. However, we must disagree that with your statement. Surely, as you rightly stated, Switzerland is not known for their EU-open politics, however the legislative is completely separated from the politics and so far the Swiss courts have not taken the nationalities into account and were very neutral towards the nationalities of the parties.If you would consider to raise the wages to 20% we would be willing to let our engineers stay in Slowenia for 9 month in order to make the process easier for you and grant SVN Tech two seats in the board. Furthermore, I think we can settle for a half-and-half payment of the common workers if the court of jurisdiction is set up in Switzerland. Thank you for taking the time to consider our offer, I really enjoy our discussion.Looking forward to hear back from you.Kindly,Finn Mendel</t>
  </si>
  <si>
    <t xml:space="preserve">Hello Mr. Mendel,I like, that we agree on the numbers on directors on board. I think we are slowly coming to an agreement. And I think this is quite a good negotiation we are having.Sorry for not answering your last mail that quit, but I was quite busy. So again, sorry!I liked your last offer, which you wrote at the end of your counteroffer from the 28th of November. And I also thought about your points of criticism. Maybe you are not so wrong, that you also invested so much in research. Originally, I only thought about the human resource payments and forgot about R&amp;D costs.You are also right regarding our court of jurisdiction. This is way more complicated than we thought.Now, coming back to your offer. I really appreciate, that you let stay your engineers for nine months. Also, I think the six months just wouldnt be enough. And maybe it is just fair, that we split the wages of the common employees half-half. But I still have a problem with the increase of 20% of the wages and with Switzerland as court of jurisdiction.After my consultation with SVN and realizing our two stances are completely apart, I would recommend independent arbitrators instead of discussing this issue over and over. If you agree with that opinion, SVN is willing to pay 20% more for their employees.Im really confident, that we find a solution that fits for both of us and gets the best out of our Joint Venture.Thank you once again for you time and let me know what you think about this offer.Kindly,Sasa NovakP.S. tomorrow forenoon I have an important meeting [in real-life it is lecture:) ], so Im ready writing you bike right after 12:00 pm.</t>
  </si>
  <si>
    <t xml:space="preserve">Dear Mrs. Novak,thank you for your considerate reply.I&amp;acute;m also very confident that we can find a solution and I like where this discussion is going.However, I think that due to the delay we have to move quickly in order to make the deadline in order for you to apply to the Slowenian subsidies fort the infrastructe, which would have very positive long-term effects for SVN Tech. .I&amp;acute;m happy that your are pleased with the allocation of the directors in the board.As for our agreement on the rest of the issues I&amp;acute;m sure we can find a solution. You may recall that I offered you, the additional 9 month and a half-half payment in return for 20% additional compensation and the court of jurisdiction in Switzerland. Even though, I can relate to your attitude towards this court of jursidiciton, I&amp;acute;m not able to keep the other offers if this condition is not fulfilled.However, I thought of another solution which might benefit both parties. SVN Tech keeps its promiss of raising the wages of the Slowenian workers 20% and agrees to pay the common workers by themselves. As already mentioned, the Hurm AG has spent enourmous sums in gaining the knowledge, and is giving up part of its security by agreeing to a court of jurisdiction outside of Switzerland. So in return to the above mentioned conditions, the Hurm AG would be willing to organize a court of jursidiction with independent arbitrators, of course with SVN Tech managers part-taking in this process. I really hope that this solution of the court of jurisdiciton seems adequate for your.Furthermore, the Hurm AG would raise their offer of letting the engineers staying for 6 month up to 12 month. Like this SVN Tech, can profit from their knowledge long enough to speed up the set-up process and have some buffer left in case of difficulties and have some time left to help their workers get a routine in the working process.I think this is a solution with which both parties can be satisfied as the knowledge of our joint venture and its prosperous future is granted.I really enjoy our negotiation and I think we are on a way towards a great and innovative future. Let&amp;acute;s hope you agree to this proposition as time is moving forward.Kindly,Finn Mendel</t>
  </si>
  <si>
    <t xml:space="preserve">Hello Mr. Mendel,thank you for your reply and your honest words.The last few days were quite stressful and we both did our best for the upcoming joint venture and the our big future.Yes, you heard right: I think your last offer is a good and fair start for Hurm AG, SVN Tech and, of course, the new joint venture. We have a good balance in bringing assets into the joint venture and, in addition, the financial burdens (when also regarding the last decades) are now split quite fair.Unfortunately, like everything, this negotiation has to come to an end. So, one last time, I really thank you for your efforts you put in and I hope you had a great time negotiating, because I definitely had.See you soon and best wishes!Sasa Novak</t>
  </si>
  <si>
    <t xml:space="preserve">Dear Mr. Mendel,my name is Sasa Novak and I will be you contact from SVN Tech person for the following discussions about our Joint Venture.I&amp;acute;m verry happy to cooperate with you and the Hurm AG, a company with such a great tradition and history. We are very satisfied with the process and the outcome of the first round of discussion but as you know we still have some open points to clarify.So therefore I want to start with a first offer for you which I hope is also in the interesset for you and the Hurm AG.So for the first pointHurm directors in boardwe want to give you the possibility to take decissions with us so thats why we decided to also give you 2 chairs in the board. I hope this is fine for you.A more important issue for you is the number ofEngineers in Sloveniawhich will stay from your side another 12 month in our common plants in Slovania. This would be verry important for our cooperation due to serveral porblems arise after the main development of a technology has already been finished. So I would suggest thatAdditional 9 is a fair ammount for both of us. But this refers dirctly toPayment of common workers. I hope it makes sense for you that you are resposible for your own workers and also in the future have to pay them.Regarding theAdditional compensation of Slovenian workers we heared that you want to prevent any kind of scandal. So we ware already paing our employees way more then the averidge in eartend europe does and we have great working conditions. But as we can fully understand you we could add aditional10%for the compensation.The last point is quite clear I would guess. As you want to set up a joint venture in Slovenia with a Slovenian partner it only males sennce when we conduct this also under slovanian law. I think you will agree here?Pleas let me know if this offer is fine for you.Thank you and Best RegardsSasa Novak</t>
  </si>
  <si>
    <t xml:space="preserve">Dear Mr. Novak,Thank you for reaching out to me. I look forward to negotiating with you and I very much hope that we will find an agreement in the best interest for both of us.Since I value honesty, i will be very honest with you throughout this discussion and i hope you will be the same.As you probably might have expected i cannot accept your first offer and i will make you a first counter offer:As for Hurm directors in boardwe would like to have 4 members on board.To have our Engineers in Sloveniastay for additional 9 months in Slovenia is not in our best interest, but we understand the importance for you. We think 6 additional months should be enough to deal with the problems that will arise after the main development.Concerning thePayment of common workersI would suggest that they will be paid half-half.You are absolutely right about theAdditional compensation of Slovenian workersbeing very important to us. In fact it is the most important issue, since we value our good reputation a lot. We are glad to hear that you already pay your employees more than just the average wage, however, we would prefer the additional compensation to be 20%.We look forward to a fruitful cooperation with SVN Tech and we do trust you, but we still need some sort of legal security, if this Joint Venture is going to happen. So, we would like theCourt of jurisdictionto be in Switzerland.Of course this is just a first draft of an offer, so that you can get a general idea about our interests, and we do not expect you to accept this offer. There is still some room to negotiate. I would just like you to keep in mind that theAdditional compensation of Slovenian workersand the Court of jurisdiction are our most important issues.I look forward to hearing from you.Best regards,Finn Mendel</t>
  </si>
  <si>
    <t xml:space="preserve">Dear Mr. Mendel,thank you very much for your reply.I also look forward to negotiating with you and I&amp;acute;m sure that we will find a solution thats satisfys both of us.So the conflict is now that also for us, SVN Tech, the attributeAdditional compensation of Slovenian workersis also one of the important ones.So if you want we can focus first on this manly and maybe we can compensate them with other topics.But to be honest for us the 10% of theAdditional compensation of Slovenian workersis the most important one. So I hope that we can find a way in this case.In a first step I could say that the 10% will stay in this place but I will accept that you will have 4 Hurm directors in board. This is quite hard for us because we don&amp;acute;t have any chance to outvote you in anydecisions. We would have only 1 member in this case in board.The second thing would theEngineers in Slovenia. So we don&amp;acute;t think that 6 month are enough to handle al the upcomming probelems. If it&amp;acute;s in your interesst we could train our own personal and we could reduce number on0 (after research finished).I look forward to hearing from you.Best regards,Sasa Novak</t>
  </si>
  <si>
    <t xml:space="preserve">Dear Mr. Novak,If theCourt of jurisdictionis not in Switzerland, even if it is with independent arbitrators, we do not gain any utility. Although it is our second most important issue, i would agree to let the court of jurisdiction be in Slovenia, if we get the 20%Additional compensation of Slovenian workers.We would keep 4Hurm directors in board, and ourEngineers in Sloveniawould stay for 9 additional months.thePayment of common workers would be paid by SVN Tech.What do you think of this offer?Best regards,Finn Mendel</t>
  </si>
  <si>
    <t xml:space="preserve">Dear Mr. Mendel,thank you verry much for your reply. I&amp;acute;m very happy that our negotiations are already facing a good direction after that short time. I really appreciate working together with the Hurm AG.So the first attributeHurm directors in boardwe both agree with4 members from your side in the board. Also that yourEngineers in Sloveniawill stay forAdditional 9month is fine for us.So let&amp;acute;s focus on the others.You said that you will agree on theCourt of jurisdictioninSloveniawhen we offer you the 20% for theAdditional compensation of Slovenian workers. So I would go here down to the level of15%. Is this in your interesst?Normally SVN Tech is not able to discuss such internal matters with external parties. But as we are looking forward to build this jointventure sucessfully with you we can of curse negotiate in this case.So what do you think of my counter offer? I did not mention thePayment of common workersbecause I want to negotiate step by step so it is not going to be confusing. But by now I see the payement on the side ofHurm AG.What do you think about this counter offer?Best regards,Sasa Novak</t>
  </si>
  <si>
    <t xml:space="preserve">Dear Mr. Novak,I'm also really glad that we are both trying to find a reasonable agreement for SVN Tech and Hurm AG.Sadly, all the deals you have offered so far have not given me a utility over 29%.I think it is easier to try a few deals and not fix anything yet, because for example i can only agree to the 9 months ofEngineers in Sloveniaif we get the 20% ofAdditional compensation of Slovenian workers. Otherwise it is not profitable for Hurm AG.So i'm just trying a few things out:Just out of curiosity, how would this deal be for you?2Hurm directors in board.0 months forEngineers in Slovenia.Payment of common workers by SVN Tech.10%Additional compensation of Slovenian workers.and theCourt of jurisdictionin Switzerland.Best Regards,Finn Mendel</t>
  </si>
  <si>
    <t xml:space="preserve">Dear Mr.Mendel,I&amp;acute;m very sorry to hear that. I did&amp;acute;t want to offend you. I was not aware that this case will lower your utility that much.I can fully understand that you can not accept that. But to be honest the counteroffer you made is worse that the one before. So how about sticking to the one before?So how much does thePayment of common workersdoes effect your decisson?If the Additional compensation of Slovenian workersis for you and the Hurm AG is really that important I can talk to my collegues and we will pay them the20%you had requested before. But is it feasible for you to take thePayment of common workers?So I would refere to the offer you made before but paying the 20% instead of only the 10%.Maybe this is more in the interesst of you?We have still some days left for negotiating. So please just think about this new offer and let mek now your oppionen.Thank you and best regardsSasa Novak</t>
  </si>
  <si>
    <t xml:space="preserve">Dear Mr. Novak,Don't worry, I was not offended at all. I just wanted to inform you about this.Your last offer already looks a lot better, i think we just need a few more changes. I hope we can both get a result with a utility of more or less 55%.As for thePayment of common workers, I either get the full utility or nothing. If we pay it half-half I also only win 5% utility. I assume for you it is about the same?What about this offer:TheCourt of jurisdictionstays in Slovenia and theAdditional compensation of Slovenian workersstays at 20%.ThePayment of common workersis paid by SVN Tech.We will go down to 3Hurm directors in board, and theEngineers in Sloveniawill stay for 6 months.Would you consider this offer?We might need to try a few more alternatives with theHurm directors in boardand theEngineers in Slovenia. How do they affect your utility?Best regards,Finn Mendel</t>
  </si>
  <si>
    <t xml:space="preserve">Dear Mr. Mendel,thank you for your reply. So I took a look to your offer and checked back my preferences.This constelation is only possible for me when we adjust theEngineers in Sloveniafrom 6 toAdditional 9. Because we are paying the slovainian workers the additional compensation of20%.If we also take over thePayment of common workersI would suggest to lower theHurm directors in boardto2.This would be a compromise we, SVN Tech, could life with. How about this counter offer? I think this is more in your interesst in the direction you are facing. We know that the Additional compensation of Slovenian workersis important for you.Best RegardsSasa Novak</t>
  </si>
  <si>
    <t xml:space="preserve">Dear Mr. Novak,I am glad that we seem to approach the end of our negotiations.I would accept your last offer if we raised the number ofHurm directors in boardto 3.(Another possibility could be: 4Hurm directors in board andEngineers in Sloveniafor 12 months and the rest stays the same, if this offer is better for you than the last one.)Best regards,Finn Mendel</t>
  </si>
  <si>
    <t xml:space="preserve">Dear Mr. Mendel,I&amp;acute;m also glad to had such great negotiations with you and the Hurm AG.But I&amp;acute;m sorry to say that I can only accept the offer if theHurm directors in boardis staying on2. Due to I&amp;acute;m offering you the20%for theAdditional compensation of Slovenian workersI would need the majority in the board.I hope this offer is also in the interesst of the Hurm AG and we can finally found the jointventure.Thank you and best regardsSasa Novak</t>
  </si>
  <si>
    <t xml:space="preserve">Dear Mr. Novak,After some consideration I have decided to accept your offer.I look forward to forming this joint venture and I hope we can build a bright future for SVN Tech and Hurm AG.Best regards,Finn Mendel</t>
  </si>
  <si>
    <t xml:space="preserve">Dear Mr. Mendel,Thank you for agreeing to take part in the final negotiations of the joint venture of Hurm AG and SVN Tech with me. After the so far fruitful discussions about the general terms of our cooperation we at SVN Tech are looking forward go into details of our upcoming venture. I am very pleased to begin bytaking up the discussion about the remaining open points left to negotiate in this matter.The first issue I would like to address is the number of directors that are sent by SVN Tech and Hurm AG to the Board of Directors. As was discussed previously the total number directors will be five in total. Since our agreement for the joint venture was that SNV Tech is responsible for all general operations issues we propose that we will therefore represent SVN Tech with three seats on the board. Even though Hurm AG does not play a role in operative business we think that the company should have two seats to represent other matters e.g. R&amp;D or strategic aspects. That way the board will have the necessary expertise to ensure educated decision making concerning operations topics while representing both companies. By choosing this setup, we also expect to facilitate the communication with Slovenian authorities and local business partners, which would be in both our interests.Secondly, there is the issue of how long the engineers for Green Spirit are going to stay in plants in Slovenia after the project is finished. We would propose an additional nine months to ensure that all technical problems occurring immediately after go-live and also after a longer period of implementation can be solved quickly. We fully trust in the competence of your engineers but since this technology is highly advanced and there is no similar plant to compare this project to we advise that a team of engineers stays on site until the risk of unforeseen problems decreases.Another issue we should talk about is the payment of the workers. Currently SVN Tech is employing the majority of workforce of the Green Spirit development plants. To ensure an equal investment on both sides we kindly ask Hurm AG to pay for the additional workers hired for the venture. Since the additional hires will be a substantially smaller amount than the existing ones this should not have that big of an impact financially.Lastly, I would like to discuss the legal topic. Since we are an international joint venture this raises the question of which court of jurisdiction we should agree upon for legal cases. From our side Slovenian law would be optimal considering that we are establishing the joint venture in Slovenia. Considering your point of view, we may be able to explore other options for the legal court and meet somewhere in between.I look forward to hearing your points of view on these issues and wish you a good day.SincerelySasa Novak</t>
  </si>
  <si>
    <t xml:space="preserve">Dear Ms. Novak,thank you for your email! I hope you're having a great week so far. I am very pleased to be discussing the joint venture of Hurm AG and SVN Tech with you and thank you for your first offer. Please see below my suggestions to the open topics.As for the members of the Board, I would like to offer you 1 place in the Board to ensure that the communication with Slovenian authorities as well as local business partners goes smoothly. I can reassure you that we are taking the strategic aspects as well as the R&amp;D into consideration and are more than open to discuss these issues, however we would like to smoothen the general operations issues as much as possible therefore we suggest having 4 out of the 5 Board members from our side.We agree with your proposition of having Engineers staying after the project is over in Slovenia to take care of the possible technical problems, however we suggest to have 6 Engineers instead of 9, please let me know your thoughts on this.As for the payment for common workers, we suggest half-half system with additional compensation of Slovenian workers of 20%.Regarding the legal topic, we believe the best in this situation would be to choose Switzerland to ensure neutrality in an unlikely case of a legal issue.I'll be very much looking forward to be hearing from you soon and I wish you a great day!Best regards,Michal Džujka</t>
  </si>
  <si>
    <t xml:space="preserve">Dear Mr. Mendel,Thank you for your quick reply and your input on the issues concerning the joint venture. Please find my views on the individual issues below.Concerning the Board of Directors, you stated that Hurm AG would like to smoothen the general operations issues as much as possible. I completely agree on this point and think this is exactly the reason why we need an equal number of members from SVN Tech on the board. They are essential to setting up smooth operations in Slovenia, as the government has a high influence on the approval of building plans, patents rights etc. If the board is 4:1 the government and other businesses would think that Hurm AG is not seeing SVN Tech as an equal partner and using this cooperation because of cheap Slovenian workers and land. We both know of course that this is not the case, but we need to actively convey an image of equality and cooperation and an equal board of directors is the first step in this direction. I therefore propose three seats for Hurm AG and two for SVN Tech, this way you still have the majority vote and SVN Tech is well represented as an equal business partner.As for the engineers for Green Spirit working in the Slovenian plants, we neednt discuss the exact number of engineers at this moment. However, their duration should be decided on in this negotiation in order to be able to plan better ahead. Our reason for proposing an additional nine month stay after project implementation is that statistically the most problems at a production plant appear directly after implementation and continuously in the following nine months. It takes this time until all processes have been used and unforeseen errors occur. After nine months very few problems usually occur and it would be safe for the engineers to return to Switzerland.Regarding the workers contracts, you stated that we should raise the salaries of our employees. As a growing tech company, we are proud of paying our workers continuously higher than market average. Could you please explain why we should give the workers this substantial raise?As for the newly acquired workers, we think that Hurm AG would be best suited to pay for them. Please understand, we already take most of the burden of the human resources invested in this project. For us to be able to split up the costs of the new workers we would have to use the resources that could also go towards the raise of wages for our employees that you are asking for. Taking this into account, if you would be willing to pay for the new workers, we would agree to raise the wages 10% company wide.Regarding the court of jurisdiction, as we are creating a joint venture between a Slovenian and a Swiss company, locating the court in Switzerland would be hardly neutral. I think the best way to go is to contract an independent arbitrator who can decide impartially on any disputes. That way neither of us has an advantage over the other in the unlikely case of a legal issue.What are your thoughts on this proposal? I look forward to hearing your opinion and continuing the discussion.Best regardsSasa Novak</t>
  </si>
  <si>
    <t xml:space="preserve">Dear Ms. Novak,thank you for your message, I accept your conditions.I'll be looking forward to be working with you and have a nice day!Best regards,Michal</t>
  </si>
  <si>
    <t xml:space="preserve">Dear Mr. Mendel,I am excited to be allowed to negotiate such important topics with you and to be able to design the future of our companys together with you. I think the outcome of our negotiation will be the best for both of us and may lay the foundation for the future of cooperation between our companies.Now to the business topics:Since our workers wage rate is totally average for Slovenian conditions, we do not want to change them.Also, the payment of the common workers should be of to you, since we are carrying some calculated risk while cooperating with you. I think this is just fair, but I am as always, open for discussion.I would also suggest that you would send us your engineers for 9 months, so we can initiate a good working relationship and really integrate your companys mindset and know how in to our production.Also, we Slovenians really trust in our new democratic local jurisdiction. So of course, I would suggest you that we place the Court of jurisdiction for our joint venture company in Slovenia.Regarding the Hurm directors in board. I would suggest building the board out of 3 SVN Tech directors and 2 HUM directors.Kind regards,Sasa Novakin the name of SVN Tech</t>
  </si>
  <si>
    <t xml:space="preserve">Dear Mr. Novak,Thank you very much for contacting me on the issue of our future joint venture. Let me tell you how delighted I am talking to you personally! I have only been hearing good things about you and SVN Tech.I am looking forward to negotiating the basis of our cooperation and to finding the best possible outcome for both of us, too. We are indeed very happy with the process and the outcome of the first round of discussions.Regarding the Hurm directors in board, we would really be pleased to have 4members from Hurm AG to be able to stay in control over regional decisions.Concerning the Engineers in Sloveniawhich we will send to you, we are pleased to keep them working for additional Additional 6(instead of 9) to get the whole thing started and train the local staff.When it comes to the Payment of common workers, I first want to thank you for being open for discussion. We would really appreciate it, if workers and staff specially hired for the joint venture was a duty ofSVN Tech.We need to inform you, that an Additional compensation of Slovenian workersinvolved in the cooperation is of major importance for both of us. The good reputation of Hurm AG in the public is of essential need for this project to turn out well. An additional plus of 20%should also work as a kind of leverage against corruption and is very important to minimize the risk of this joint venture.With regard to the Court of jurisdiction, my offer contains suggesting installing a Swiss court. This would mean a lot to us, since we already have a lot of experience with relying on the Swiss court.Best Regards,Finn Mendel</t>
  </si>
  <si>
    <t xml:space="preserve">Dear Mendel,after discussing with other officials from my company, I&amp;acute;ve decided to start approaching you on 2 points first.The first point is theHurm directors in board, where I would say it is rational to meet in the middle at 3 directors. It just seams like very rational decision and I really feel like that this will strenghten the joint venture cooperation.The second point is Additional compensation of Slovenian workers. It would really hurt our rentability if we would execute a wage raise about 20%. It should not be in your interest that your joint venture partner is writing red numbers. After extensive discussion with the controlling team, we decided that the only offer, we can give you on this topic is10%. Since higher raises would extensively hurt our rentability, you should see this as a take it or leave it offer here.We still can negotiate over the other topics, to compensate this topic with another one.Kind regards,Sasa Novakin the name of SVN Tech</t>
  </si>
  <si>
    <t xml:space="preserve">Dear Mr. Novak,Thank you for your reply.Regarding the Additional compensation of Slovenian workers, we once again want to make sure you understand the underlying urgency of this issue.Well-paid employees are less induced to be bribedor to leave the firm and we can by no means afford to lose the technical know-how, which is our key for essential first mover advantage. Therefore, it would be great if you would reconsider paying an additional plus of 20% Should we lose this knowledge to a competitor, this would mean to run risk of bankruptcyfor Hurm AG and therefore could destabilize the project.If you would agree to that, we would be satisfied to have 3Hurm directors in boardas well as agreeing to the Payment of common workershalf-half.If you agree to the Court of jurisdictionin Switzerland, we would even consider letting our Engineers in Sloveniastay for Additional 9months after the completion of our project. According to our consultant agency, there is evidence that the Hurm AG (especially all foreign companies) would face really big problems to demand their rights in Slovenia. Therefore, it would be great if we could manage to reach an agreement here. This will benefit both our needs and expectations.Kind regards,Finn Mendel</t>
  </si>
  <si>
    <t xml:space="preserve">Dear Mr. Mendel,as I allready told you, our 10% approach is a take it our leave offer, it since our branch would not be rentable anymore if we raise it any higher. We allready came closer to your demands by 10%, we will not change our opinion on that topic anymore, it is non-negotiable. We also can assure you that our workers are very loyal and company orientated. We never hat problems with bribes.I really appreciate you offer to compensate the jurisdiction with the additional 9 month of engineers, but the court of jurisdiction choice is partly a compliance topic at our side. I would suggest you that SVN Tech will be responsible for the Payment of common workers. In exchange we would like to have Independent arbitrators, it feels like the most diplomatic option on that topic.I feel like that this offer is very fair right now and suggest you to really think about it.Kind regards,Sasa Novakin the name of SVN Tech</t>
  </si>
  <si>
    <t xml:space="preserve">Dear Mr. Novak,I think we have an agreement concerning the Engineers in Slovenia.After consulting the rest of the Hurm AG-team, we decided to agree on the 10%offer under the following precondition:Since you do not agree to paying a plus of 20%, we would need to kindly ask you to install the Court of jurisdictionin Switzerland. I can assure you that we do not intend to play any tricks or tactical manoeuvresduring our cooperation. If we could agree to that, my company would be ready to take the risk that comes with paying the Slovenian workers 10% less than our consultant agency thought would be best. Now that you have disagreed to compensate with 20%, we see this issue as non-negotiable on our side.Thank you for your offer to pay the common workers by SVN Tech. My partners and I also see this as fair. I hope you will too.Kind regards,Finn Mendel</t>
  </si>
  <si>
    <t xml:space="preserve">Dear Mr. Mendel,I appreciate your offer very much. I still would suggest you one more alternative:If we would take the Independent arbitrators as a very diplomatic solution, we would be able to grand you another director in the board, so that there are 4Hurm directors in board.Kind regards,Sasa Novakin the name of SVN Tech</t>
  </si>
  <si>
    <t xml:space="preserve">Dear Mr. Novak,I can see your point. Thank you for considering letting us have 4 seats in the board.Nevertheless, we are not very comfortable with the 10% of the additional compensation and therefore need to make sure, that the court of jurisdiction is placed in Switzerland. How about the option that we leave the court of jurisdiction in Switzerland, therefore we agree to only have 2 Hurm directors in board?Best regards,Finn Mendel (Hurm AG)</t>
  </si>
  <si>
    <t xml:space="preserve">Dear Mr. Mendel,it was a nice negotiation with you.After reviewing our negotiation achievements, I would say that we built a nice foundation for the joint-venture of our companys. I strongly hope that you are as satisfied from our achievements as I am.I anticipate to negotiate with you in the future again.Kind regards,Sasa Novak</t>
  </si>
  <si>
    <t xml:space="preserve">Dear Mr. Finn Mendel,at first I want to say thank you for agreeing to make our negotiation though this portal to have hopefully the best outcome for us both. I am looking forward to our future cooperation, my colleague Enej Kos was already enthusiastic about your friendly nature. I hope that we will find a common solution, because the joint venture is very important to both of us and we depend on each other as the future of both companies depends on our negotiation results.Before we begin, I want to introduce myself to you. My name is Sasa Novak, I am working alredy 5 years at SVN Tech. Recently I am responsible for the care of our joint venture relationship. So if you have any questions, you can always call me or contact me via Mail. Before that I worked in the sales department for a long time, but originally I started at SVN Tech in the quality department. So I think that my experience at SVN Tech and in the Slovenian market could be an advantage for both of us.Now lets come to the Agenda, we have 5 issues to negotiate:Additional compensation Slovenian workersCourt of JurisdictionEngineers in SloveniaPayment of common workersHurm directors in boardI think the best approach is to tell you our ideas and arguments on every point.Additional compensation Slovenian workersDemand: 0 % of additional compensationWhy? This point actually only concerns about employees of SVN Tech and is independent of the joint venture, as it would also concern employees working on other projects.Anyway, we can assure Hurm AG that our employees actually appreciate very good working conditions since our salaries are far above the average in Eastern Europe.Court of JurisdictionDemand: SloveniaWhy? Since were setting up a joint venture in Slovenia with us, a Slovenian partner, the court of jurisdiction should be as well be in Slovenia. The whole production of the Green Spirit will take place in our plant in Ljubljana. As well our sub-suppliers are from Slovenia, if it would occur, that we might have any problems with them it would be easier to go to Slovenian court. The same applies to Hurm AG. Since in Slovenia, most of the factors of input come together, it is only logical if there is the place of jurisdiction.Engineers in SloveniaDemand: additional 12 monthsWhy? Your experience of the development of an engine without any CO2 emission is irreplaceable for us. We dont have that experience and research in this field. As we will have to shoulder the main burdens, in financial terms as well as in terms of human resources involved, we expect Hurm AG to keep their engineers in our common plants in Slovenia for another 12 months. This is absolutely justifiable by the fact that normally several problems arise after the main development of a technology has already been finished. When it really comes to the production of the engine the tools may not work from the beginning right, there will be a high amount of scrap and parts which have mistakes or do not fit in the tolerances. To avoid further delay in production and to solve those issues very quickly it is necessary to have expert engineers on site in our plants.This would help us both to have a good and smooth start in our production. And of course it is also good for you to permanently observe the further development and production. Your engineers get a daily impression of our work.Payment of common workersDemand: paid by Hurm AGWhy? By definition both partners of a joint venture have to bring in assets. Thus, there is no question that we should pay for your workers, but we have to pay for ours.With regard to wages of commonly hired employees we take the position that Hurm AG should bear these costs. We already take the majority of the burden of the human resources invested in this project. As well the costs for our plant in Ljubljana. Hence, it is a logical consequence that also Hurm AG should put some emphasis on this topic.Hurm directors in boardDemand: 2member from Hurm AGWhy? As we agreed the last time having 5 members in total, to easily decide with a simple majority power. The reason why we should take the majority in the board of directors is that it is much easier for a Slovenian firm to work with local authorities and local partners than for a foreign firm who may suffer from its alien status. As these local authorities exert considerable influence on our cooperation, it would be advantageous for Hurm AG to commit the exercise of communicating with them to us. Furthermore, decisions should be taken quickly. This would be ensured by a majority of us.I am looking forward to your response and hope that we will discuss on a common basis and pursue the same goals.Until then, I remain with kind regards,Sasa Novak</t>
  </si>
  <si>
    <t xml:space="preserve">Dear Mrs. Sasa Novak,Thank you for your fast and very detailed message. I want to thank you as well for your agreement on communication via this portal. Thank you for this compliment. I appreciate it. I hope we can work together in a way we give each other this compliment after the negotiation as well. I am also aware of the importance of the results of this negotiation for both of our companies. I am really looking forward to work with you.Before we begin, I will also introduce myself. My name is Finn Mendel. I work at Hurm AG for several years now. I have been on several international projects and therefore I can say that I have a lot of experience that can help in this negotiation as well. Lets use both of our experiences and make this negotiation a project we can both be proud of.Thank you for your detailed description and your arguments. I think it is a good idea to tell each other about our ideas and arguments on every point. Of course I also like to emphasize my point of view on these 5 issues, but I think we will keep a clearer overview if we negotiate per 1 or 2 issues at a time. I hope you agree on this with me?Lets start with your first point: the additional compensation Slovenian workers.Your demand is 0% of additional compensation. You argue that the compensation should be 0% because it would be independent of the joint venture. Of course I take your argument realy serious, but I think we should look at it in a different way. I think we should see it as a kind of leverage against corruption and my demand is 20% of additional compensation. The reason for this demand is that research has shown that well-paid employees are less likely induced to be bribed or to leave the firm. The technological knowhow of these employees is key in the future market of the engine industry. My request to you is to see the compensation as an insurance of the essential knowledge.I am looking forward to your response and I hope we can get an agreement on this first issue. I hope to hear from you soon.Kind regards,Finn Mendel.</t>
  </si>
  <si>
    <t xml:space="preserve">Dear Mr. Finn Mendel,Many thanks for your first positive feedback. I am sure that both of us will be motivated to work towards the same goals.I would also like to thank you for the presentation of you. I think it is very important to get to know each other first so that you can work together on a common basis. We can both benefit from our shared experience.I appreciate the proposal you made about how to proceed. I prefer it when we negotiate in packages of 2 issues.Issue: Additional CompensationThank you very much for your perspective on this subject. I understand your concern that you do not want to miss the knowledge about technology through corruption, or employee migration. I fully agree to the results of the research, which shows, that well-paid employees are less likely induced to be bribed or to leave the firm. I've had the same experiences. I accept that a compensation payment would be useful. Of course, I don't want to endanger our joint venture because of this. Since our employees already earn an unusually high salary (above the average), I propose a compensation payment of 15%. What I have to note is that in Slovenia it is already a lot of money and will certainly have an effect. I hope we can agree on this.Issue: Court of JurisdictionAs I already mentioned in my previous message, my arguments didnt change. I hope you can come up to me in this matter. As you can see, I have also come up to you considerably with the additional compensation payments. The Place of Jurisdiction should be in Slovenia, since the production and mainly all workers are located locally there.I am looking forward again to your thoughts and comments on my message and hope to hear from you soon.Until then, I remain with kind regards,Sasa Novak</t>
  </si>
  <si>
    <t xml:space="preserve">Dear Mr. Sasa Novak,Thank you for your kind and fast response. I agree that it is more efficient to negotiate in packages of 2 issues (also because of the time pressure).Thank you for your response on the first issue: Additional Compensation. I am relieved that you also understand my point of view and take my arguments into account. Of course I understand your arguments as well and that this payment is above the average. In my opinion we can agree on a compensation of a 15% payment. I think it is a good compromise.Lets move on to the next issue: The court of Jurisdiction. I understand that in your opinion Slovenia is the best place of jurisdiction, but have you thought this through enough? I agree that it sound very logical for you to keep the court of jurisdiction in Slovenia for SVN Tech, because it is a Slovenian company of origin, but you have to admit that Hurm AG is also an important part of this joint venture and it is a better plan for Hurm AG to rely on a Swiss court.In my past projects, I have had a very negative experience with Slovenian jurisdiction. As a foreign company, we faced really big problems with demanding our rights and I really want to prevent Hurm AG but also SVN tech from happening again. Of course we do not intend to play any tricks or tactical manoeuvres during this cooperation but nonetheless, we need to come to an agreement on this issue. Since we both want the complete opposite, I suggest to meet each other in the middle and I suggest that we rely on a team of arbitrators. This team of arbitrators is specialised on cross-national cooperation and relies on international standards. I think this is the best option for both of us.I also read your arguments about issue 3: Engineers in Slovenia and I would love to give you my point of view. I think you are right about the fact that some problems arise after the main development of technology has already been finished. I also agree with you that we do not want further delay in production and it is important to solve issues very quickly by our own expert engineers, but your demand of staying an additional 12 months is way to much in my opinion. I think a period of an additional 6 months is more than enough to get the whole thing started, train the local staff, and solve the problems that arise after finishing developing the main technology.I am very curious to hear your opinion towards my proposals and that we can agree upon these issues. I hope to hear from you soon.Kind regards,Finn Mendel</t>
  </si>
  <si>
    <t xml:space="preserve">Dear Mr. Finn Mendel,I think we are cooperating very fairly and efficiently together. Thank you for agreeing to negotiate in packages, I share the same oppinion like you, that it is better like this. Especially with the background that we must have agreed on all points by friday.Additional Compensation: For me this point is checked away, thank you also for your courtesy.Court of Jurisdiction: I understand your concerns and can follow your thought process. I also think, however, that it is a good compromise to choose a third party as the legal authority. So none of us would be exposed to legal arbitrariness. But we should keep in mind that a third party will cost us extra in the event of a conflict. I just want it to be mentioned. But as well, this point is checked away for me.Engineers in Slovenia: I find your approach very fair to divide the time in the middle. However, less than 9 months is none use for us. We would have to hire again personnel, which would be related again with additional costs, because we don't have enough resources to set up the production. That's why I'm proposing nine months as a demand.Payment of common workers: Here I stand by my demand that Hurm pays all costs for common workers. I think it is such a fair distribution of costs. Since SVN Tech already bears the running costs for the production. These include equipment costs for the machines, rental costs for the hall, material costs and costs for purchased parts. If you look at it as a whole, I think it is fair that Hurm AG bears all personnel costs. In return for that I would agree to that Hurm AG takes over the majority of directors in board, with 3 seats from Hurm AG.Now I'm very curious to hear your opinion. I think we're now proceeding very fast. I find it very pleasant to negotiate with you. My colleague was right about his statements.Have a nice evening,Sasa Novak</t>
  </si>
  <si>
    <t xml:space="preserve">Dear Mr. Sasa Novak,I am very pleased with the way the negotiation goes so far.Engineers in SloveniaUnfortunately it is impossible to agree with you on this point. In my experience, 6 months is already more than enough time to solve the problems that arise after finishing research on Green Spirit. I therefore ask you to trust me in this and agree with me on the additional 6 months. Maybe you can have a little more rely on the expertise of the engineers.Payment of common workers and directors in boardI want to agree on your demand that the common workers will be paid by Hurm AG, but than I expect of you that you will agree with me on the demand of 5 Hurm directors in the board since Hurm AG bears all personnel costs I think it would be more than fair. Otherwise we cannot come to an agreement.I hope you can agree with me therefore end this negotiation. I am looking forward to hear from you soon.Have a nice day.Kind regards,Finn Mendel</t>
  </si>
  <si>
    <t xml:space="preserve">Dear Mr. Finn Mendel,in my opinion were on a good path to end our negotiation in a good way.I will agree to your proposal in the issuespayment of common workers.Thank you for coming towards me. I appreciate your fair style. This is why I want to be generous to you and agree to the 5 members of Hurm AG inboard.I see with this as well these two points as checked away.Concerning theengineers in Slovenia, I cannot agree to your proposal. Im very sorry, but this issue is one of the most importants to me. The success of our joint venture and as well of the Green Spirit depends on this issue. I see here two important arguments why the engineers should stay in Slovenia for 9 months. Of course you developed the technical and physics know-how, about how to build the Green Spirit vehicle. Youre at least 5-15 years ahead with your knowledge on this innovation. This is irreplaceable by other personnel. This specific knowledge is really needed when the production starts. Most of the mistakes or questions arise in the first months (regularly in the months 4-8) after the start of the production. Tolerances must be clarified, the tools and machines should be adjusted correctly. The other argument is, that if your engineers would leave after 6 months we at first have to find good engineers to help us (which is really hard to find in Slovenia, since most of the educated workers are working abroad) and when those engineers are found, it is related with additional costs for salary and as well in time. We loose weeks or even months to explain to a new employee our processes and aims. I really want to avoid this. Ibe also met your needs so far and now I hope for your understanding. We should have the common aim to start the production and bring the green spirit to the market as soon as possible.Have a nice day ahead, Im waiting for your response.kind regards,Sasa Novak</t>
  </si>
  <si>
    <t xml:space="preserve">Dear Mr. Sasa Novak,I am also happy to see that our negotiation is going the good direction. I really like to work with you. Thank you for your fast response. In my opinion the issues payment of common workers and the issue about the board members are also checked away. It is so pleasant that we can agree on this.Concerning the engineers in Slovenia, it is really hard for me as well to agree with your proposal because this issue is also important to me. But, I understand your point of view and because our negotiation went so good this far I think it would be very regrettable if we could not come to an agreement because of this only issue. Therefore I suggest that we agree on the additional 9 months if the 15% additional compensation Slovenian workers (were we previously agreed on) is increased from the 15% to 20% since I am generous to you as well and agree to the 9 months.I hope this is also a fair proposition to you and we can finally agree on everything and close this negotiation.I hope to hear from you soon.Have a pleasant day.Kind regards,Finn Mendel</t>
  </si>
  <si>
    <t xml:space="preserve">Dear Mr. Finn Mendel,thank you as well for your fast response!For me the last open topic to discuss about isengineers inSlovenia. I dont think that it is a good idea to re-negotiate about topics which are already closed. I would still stick to the agreed 15% of additional compensation.So the last topic is about the engineers.I already explained all my arguments to you and I just could repeat myself again. Since we want to have as well in the future a great relationship, I would really appreciate your decision to have your engineers 9 months longer in Slovenia. As you could see from the other topics, I was very generous as well with you. I accepted your proposal of 5 members in board, in order not to jeopardize our relationship. As well I already came more than half of your proposal towards you with the percentage of additional compensation.I think you can see the costs of engineers in Slovenia for 9 months as an investment in our future relationship.As I already mentioned before, I can tell you from my technical experiences that, it is necessary to have good engineers in our plant. Especially after half a year, when the production comes in to series.Im waiting for your response.Have a nice day and kind regards,Sasa Novak</t>
  </si>
  <si>
    <t xml:space="preserve">Dear Sasa Novak,I really think it is a sad that you indirectly say I am deliberately jeopardizing the negotiation. We knew beforehand that we had a different opinion on all issues and I think I was very open to your arguments and came towards you with the proposal of the payment of the common workers as well. I think it is unfortunate that we have to close our negotiation like this. If you really want the additional 3 months, you can get it. With this agreement the negotiation can come to an end. I am satisfied with the outcome, I hope you are as well.Maybe we will meet each other some day in real life, but for now: thank you for your responses and good luck in the future.Kind regards,Finn Mendel</t>
  </si>
  <si>
    <t xml:space="preserve">Good night,In the last meeting we didnt talked about some &amp;iacute;tems that we consider important, so i would like to know what do you want to get from this negotiation so we can get to an agreement.Please answer this email with your first offer and the topics that you want to discuss with us.thank you,Sasa Novak</t>
  </si>
  <si>
    <t xml:space="preserve">Dear Mr. Novak,Thank you very much for your Email. I agree with you and I do think that we can come to an agreement that can be most beneficial for both of us. Therefore I suggest to play with open cards and state what we want and needso that the other one can respond to it in the same honest way.I make the first step, my first offer will reflect what my basic needs are. I will put the best outcome for me, it is possible that your utility rate will be very low, but that doesn't mean that I will stick to everything. It's just to give you an idea of my priorities.Looking forward to your next Email!Finn Mendel</t>
  </si>
  <si>
    <t xml:space="preserve">Dear Mr. Mendel,As you can see i am being fair enough with my offer, i hope we can get to an agreement.thank you,Sasa Novak.</t>
  </si>
  <si>
    <t xml:space="preserve">Good morning Mr. Novak,Thank you for your offer.Okay, I think we have several items we both have priority on. Let's try to reach both something higher than 50%, I really do think this is possible.So, I will tell you, I can make concessions regarding our directors on board and how long our engineers stay in Slovenia. Is one of these points high priority for you?Hope to hear from you soon!Finn Mendel</t>
  </si>
  <si>
    <t xml:space="preserve">Good afternoon,my hight priority points are the additional compensation and the courst of jurisdiction. I can be flexible on the rest of the points.this way i get almost a 50%. Hope it is good for you.thank you.</t>
  </si>
  <si>
    <t xml:space="preserve">Hello Mr. Novak,thank you for your offer. Unfortunately this offer is barely a 40%What if we agree on our firm paying the common workers, then maybe the additional payment becomes less important to you? Let's check this out.Since I can also be flexible with the rest, I decided to try a bit around, for me if I make some concessions there I reach a 50%. Is this for you the same? If it does, I think it may be the best we can get together.If not, try one more counteroffer.Thank you in advance for your reply!Finn Mendel</t>
  </si>
  <si>
    <t xml:space="preserve">Dear Finn Mendel,i can accept this offer.Best regards,Sasa Novak.</t>
  </si>
  <si>
    <t xml:space="preserve">Good Morning Mr. Mendel,My name is Sasa Novak and I am the representative of SVN Tech. I am glad that our companies agreed on working together in order to develop the best technology Green Spirit in the market. My colleague Enej Kos already told me about your previous meeting and how pleasant it was talking to you. So I am looking forward to our conversation about how the final cooperation between Hurm AG and SVN Tech will look like. Kindly see my offer in the attachment.If you have any questions please dont hesitate to contact me.Best regards,Sasa Novak</t>
  </si>
  <si>
    <t xml:space="preserve">Dear Sasa Novak,Thank you so much for your e-mail! It is really appreciated. It's good to hear that you're looking forward to our collaboration, so we can find a good solution for "Green Spirit".My colleagues of Hurm AG and I were very curious about your first offer. Of course, I've just gone through it and firstly I'm wondering if you thought about the Additional compensation of Slovenian workers.We consider an additional plus of about 20% as sufficient (paid by SVN Tech), for sake of the welfare of our employees. Please see the other part of the offer attached in this email.I'm looking forward to your reply,Enjoy your evening!Kind regards,Finn Mendel (Hurm AG Company)</t>
  </si>
  <si>
    <t xml:space="preserve">Dear Mr. Mendel,thanks a lot for your quick response.Our team has already discussed the additional compensations and we thought about 0% as our employees appreciate very good working conditions since our salaries are far above the average in Eastern Europe. 20% additional compensation is too expensive, we cant afford such high payments. I would appreciate a solution which suits both of us at 10% compensation.Regarding keeping the Engineers in Slovenia, I would like to make a compromise. You have been working in these fields for a long time and developed such a great technology. The support of your experts would be important for us as normally several problems arise after the main development of a technology has already been finished. Thats why we offer you a reduction from the previously proposed 12 months to 9 months. In return for that we would like to have the court of jurisdiction in Slovenia, as we are setting up a joint venture here.Kindly find attached all further information in the following document.I wish you a pleasant evening and look forward to your reply.Best regards,Sasa Novak</t>
  </si>
  <si>
    <t xml:space="preserve">Dear Sasa Novak,Thanks a lot for your quick response,I appreciate your help and please don't be scared we won't find a solution. Seeing our both preferences, I'm sure we will find a good solution for Green Spirit.It's good to hear that you and your team have already discussed the additional compensation for all Slovenian workers. My team and I discussed your counteroffer, and are willing to reduce this to an additional 15%, but only if this additional compensation is paid by SVN Tech. Please take into account this should also work as a kind of leverage against corruption; well-paid employees are less induces to be bribed or to leave the firm. I hope you and your team members of SVN Tech would take this into consideration.Additionally, the number of members we will send to the board of directors is already discussed. A couple of months ago, we already agreed with SVN Tech on having 5 members altogether. It would really disappoint us if only 2 of this members will be assigned by Hurm AG. A satisfying goal for us would be 4 members. Me and my team members hope you would appreciate this offer, since we already reduced the additional compensation from 20 to 15 percent and increased the amount of engineers in Slovenia from 0 to 6.We don't think installing a legal safety instance in Slovenia is a proper plan, because it's too risky for the new integration of Green Spirit. We hope SVN Tech does also wants to avoid this risk and we hope that you want to cooperate, installing the legal safety instance in Switserland. You can be assured that this is the best option to guarantee the success of Green Spirit.If you have any additional questions, please feel free to ask me. Kindly see attached all further information about our offer attached in this file.I'm looking forward to your reply,Kind regards,Finn Mendel (Hurm AG Company)</t>
  </si>
  <si>
    <t xml:space="preserve">Dear Mr. Mendel,nice to hear from you. I am not scared about finding a way working together with you. I think we will find a good solution that suits both of us, as both of our companies can benefit a lot by cooperating with each other.I am confused to hear that you had another discussion with your team about the additional compensation for all Slovenian workers. I thought we already got a good solution by meeting in the middle between the 0% we offered and the 20% you suggested. You mentioned that we should consider that the money should work as a kind of leverage against corruption, I understand you, but as I wrote in my last E-mail the salaries of our employees are anyway much higher than the average of Eastern Europe. The 20% compensation you offered in your message is far too much for us. Unfortunately, it is hard for us to offer more money to our employees. I understand your point of a higher additional compensation as you are a well-known company and you enjoy a very good reputation. But in our mind an additional compensation of maximal 10% is a good solution for both of us and is enough to prevent any kind of scandal.In return we could offer you to reduce the number of our directors in the board. I agree with you that we consent to 5 members in the board, but never talked about how many directors will be sent by us, the SVN Tech and how many by your company. I have the feeling, that this topic is quite important for you, as you mentioned that you will be disappointed by having only two directors. Thats why we can offer you to reduce the members from the previously proposed 3 members to 2 members, which means you will have in total 3 directors in the board. However, the support of your experts should stay with the additional 9 months, as the most problems arise after the development.Additionally, you mentioned the legal component, so the choice of a court of jurisdiction. You think installing a legal safety in Slovenia is too risky for the new integration of Green Spirit, but the Hurm AG as well as the SVN Tech decided to set up a joint venture in Slovenia. Thats why the project will be anyway conducted under Slovenian law. In my point of view, it is hard to understand why you are thinking it is too risky. But if you feel more comfortable I can propose to you the option of using independent arbitrators. The implementation of such a team of arbitrators would lead to additional costs for us, but if you would feel more comfortable with that solution it would be okay for us. The payment of the workers sent by your company to our common plants in Slovenia should be payed by you, as both partners of a joint venture must bring in assets and we already have to pay for ours. Especially after we would be willing to pay 10% additional compensation to our employees.Kindly find attached all further information in the document.I wish you a pleasant evening and look forward to your reply.Best regards,Sasa Novak</t>
  </si>
  <si>
    <t xml:space="preserve">Dear Sasa Novak,Thanks for your quick response. I will try to briefly explain my offer further within this email.First, I am willing to consider to accept the 10% addidiontal compensation. I think it is a good and well-considered solution if we come to this agreement, when SVN Tech pays this additional compensation. Giving an additional compensation is really important to us and it shows also some empathy next to the fact wages are already high in Slovenia, and has actually the highest priority for Hurm AG. What if we can agree on paying an additional percentage of 10 percent, paid by SVN Tech?Second, I hope we can find a deal that suits us both, and therefore I'd like to offer you the location of the court of jurisdiction in Slovenia. I hope you will appreciate this.I want to give you some confidence, because I know that SVN tech also have an interest in setting up Green Tech. Because I give you this confidence, I would kindly ask you to reduce the amount of engineers to zero. In this way, we both reach an interest that is entirely to our own concerns.I'm looking forward to your reply. If you have any questions, please feel free to ask.Kind regards,Finn Mendel</t>
  </si>
  <si>
    <t xml:space="preserve">Dear Mr. Mendel,Thanks a lot for your quick reply. Yes, I think we almost got a deal. Maybe this one is the final one?In the first part of your last message, you offered to accept the 10% additional compensation, if we would pay for them. As you mentioned it is really important for you and has the highest priority. That is why we would like to agree on this part and pay the 10% additional compensation and will bear the costs.Furthermore, your second part of the e-mail is almost a good deal, but we should talk again about the following points. I really appreciate your offer to have the location of the court of jurisdiction in Slovenia. But for us reducing the amount of months your engineers will be staying in Slovenia to zero is not possible. As I tried to explain to you the experience of your engineers is irreplaceable for us and we really need the support of your employees to avoid as many problems as possible which will arise after development. This should be in your interest as well, as problems can lead to delays in production and we could therefore lose money as well as valuable customers to the competition. I would like to offer you to reduce the amount of months from 12 months to 9 months, as I mentioned in my last offer. In return we would like to offer you 4 members in the board as you requested in a previous e-mail. Therefore, you have the majority power and will decide on all further issues.I hope you will appreciate this offer, as I think it is a fair deal that suits both of our companies and we will both benefit.Kindly find attached all further information in the document.I'm looking forward to your reply. If you have any questions, please feel free to ask.Kind regards,Sasa Novak</t>
  </si>
  <si>
    <t xml:space="preserve">Dear Sasa Novak,A good morning for you and thank you for your reply,I think we finally came to an agreement. Since you reached your full interest in the Court of Jurisdiction, I think the only thing that Hurm AG now is an additional 6 engineers (the half of your first offered 12), instead of the additional 9 you offered in the last email. With this agreement we reach an joint venture and I hope we can start with the further expansion of Green Tech. Both companies benefit from this!Kindly find all additional information in this email.I'm looking forward to your reply,Kind regards,Finn Mendel</t>
  </si>
  <si>
    <t xml:space="preserve">Good morning Mr. Mendel,What do you think about the final deal?I think it was a fair offer and a very good deal I provided to you. Comparing our offers in the beginning I got my full interest in the court of jurisdiction in Slovenia and you got it regarding the payment for the additional compensations, as we will bear the costs.Secondly, we made some compromises as I had to reduce the number of months from 12 months to 9 months the engineers staying and supporting us in Slovenia and I offered paying 10% additional compensation to our workers instead of giving them 0% additional compensation. In return to them I offered you 4 directors in the board instead of having 0. You mentioned, that it would be really disappoint having less than 4 members in the board and it is a satisfying goal for you to have the 4 directors. As I mentioned with this number of persons in the board you have the majority power and will decide on all further issues.I hope you understand my points and accept my final offer as we negotiated about all important aspects and both of us had to make compromises. I think it is a fair deal for having a great cooperation and the Green Spirit will be a success.I'm looking forward to your reply. If you have any questions, please feel free to ask.Kind regards,Sasa Novak</t>
  </si>
  <si>
    <t xml:space="preserve">Dear Sasa Novak,Thank you for your reply.It disappoints me you are not willing to give in regarding the engineers in Slovenia. However, I think we found an OK solution for now. Thank you for this negotiation and I wish you all the best.Kind regards,Finn Mendel</t>
  </si>
  <si>
    <t xml:space="preserve">Dear Mr. Mendel,first of all I would like to introduce myself. My name is Sasa Novak and I am the representative of SVN Tech in this negotiation. I hope we could have a trusting cooperation.In this first offer I like to talk only about two issues.The first issue is the number of Hurm directors in board. I offer 2 Hurm directors in board, as our Joint Venture takes place in Slovenia and we as a Slovenian firm could much easier work with local authories and local partners than a firm from Switzerland could. I hope you can comprehend this argumentation and we can check this issue off very fast.The second issue I want to talk about is the additional compensation of our employees. I can absolutely understand, why we need to talk about this topic, as you are a very well-known company and enjoy a high reputation and therefore do not want to be involved in any scandal regarding the working conditions of our workers. I can definitely assure you, that our employees appreciate very good working conditions since our salaries are far above the average in Eastern Europe. But nevertheless as I want to show you that we are willing to give concessions to you, I offer you an additional compensation of 10%.Looking forward to your reply.Yours sincerely,Sasa Novak</t>
  </si>
  <si>
    <t xml:space="preserve">Dear Sasa Novak,Thank you for your understanding, it have been a busy the day in the company, but the counteroffer was one of the major issues discussed today. Hereby, you can find the best offer we can make for the best cooperation. Each issue will be explained, so as this offer is clear to you. Clarity is one of the most important values in our company.According to the first issue you have already initiated in your your email, the head of our team - Maria Alpha, have informed our team that in the first discussions in Slovenia was mentioned that the board needs to be consisted of five directors from our company. The best offer we can make is at leastfour directors from our company, and this is for the reason you have well explained, one director could be a trusted person of you that has a good knowledge of the Slovenian authorities. We would basically do this because it has been asked from you. Other than that, we agree that we should overpass this issue fast.Regarding the second issue you have initiated, the concession which is appreciated by our side. However, unfortunately we would like to aknowledge a counteroffer which is higher than the concession. The additional compensation of Slovenian workers needs to be at least 20%. We do not ignore that the employees are having good working conditions and salaries, but the employees must be awarded a variable compensation because they will be gone above and beyond their job description to contribute to the SVN Tech's success after Hurm AG shares the technology know-how with the employees. Variable pay may be awarded in a variety of formats including profit sharing, bonuses,holiday bonus, deferred compensation cash, and goods and services such as a company-paid trip or a Thanksgiving turkey. The format would be definetely be chosen by SVN Tech.For the next issue we have concluded to cover half-half the costs of the payment of common workers. Payment is a crucial component of engagement because its not just a number, and we consider that the employees should get payed from both companies, because we are the companies they need to be engaged. We would not insist on this point, if you would suggest to cover all the payment, for any kind of reasonable reason.We would not hide from you our bottom line which is the Court of jurisdiction. The Swiss court in light of Switzerlands rather relaxed policies of benevolent non-interference towards foreign investment because of its economic and political stability, transparent and fair legal system, reliable and extensive infrastructure and efficient capital markets. Legal security must be created to your company, SVN Tech will be able to rely on the Swiss jurisdiction and this benefit would not appear if the agreement was between other European countries.Last but not least, the Hurm AG Engineers will only be able to stay six additional months, right after the research will be finished. The local staff should be informed about the limited amount of time, and they should fully exploit the presence of our Engineers in Slovenia. We only want to make sure that you have this part straight, we will send the most aspiring Engineers of our company, but this means that they sacrifice quiet a lot by sharing the know-how.We value all employees, they come first even if this is a common worker, a Slovenian worker or an Engineer.I would kindly ask you to share with me your biggest concerns on the those issues.Kind regards,Finn Mendel</t>
  </si>
  <si>
    <t xml:space="preserve">Dear Mr. Mendel,thank you for your reply and for explaining your arguments very detailed. We still have to talk about all topics, but I think we are on a good way into our joint venture.Regarding the first issue you have mentioned - the number of directors from Hurm AG in board - I can absolutely understand your argumentation, but I hope that you also keep my arguments in mind. As I can see that this is an important issue for you, I want to make you a combined offer:We will accept the 4 Hurm AG directors in board, if you can accept an additional compensation of our workers of 10%.I think the additional compensation is an important issue for both of us and I like the ideas for variable payment you mentioned. But from our side 10% compensation is absolutely enough to implement a variable payment for our workers. So all in all, I think the combined offer is fair for both of us.As you introduced all remaining topics, we I will make you a counteroffer for all of them.According to the next issue you refered to - the payment of common workers - it is nice to hear that you do not insist on this point. In a joint venture, by definition, both partners have to bring in assets. We already pay for all of our workers and take the majority of the burdens of the human resources invested in this project. Besides this, we are also willing to cover the costs for an additional compensation for our employees, so it would be just fair, if you pay your own employees.The next issue you mentioned was the court of jurisdiction. I can definitely understand, why you as a Swiss company would prefere to choose the Swiss court. From our side this would not make that much sense, as you want to set up our joint venture in Slovenia, not in Switzerland. Therefore it is obvious that the project should be conducted under Slovenian law. But as you should see that we absolutely try to understand you and that we are willing to make concessions, we offer you the implementation of a team of independent arbitrators, although this would lead to additional costs.For the last issue - the engineers in Slovenia - I can understand, that the time of your engineers is quite limited and that they sacrifice a lot by sharing their know-how. It is nice that you offer us 6 months to set up the production process, but according to our plans this set up will take definitly 9 months, so it is necessary that you engineers stay in Slovenia for this time period. If you will not leave your engineers in Slovenia for this time period, we will have to engage an additional company, since we do not have enough resources for setting up the production. This would lead to high additional costs, so I hope that you as our future partner are willing to help us in this point.Looking forward to your reply.With kind regards,Sasa Novak</t>
  </si>
  <si>
    <t xml:space="preserve">Dear Mr. Sasa Novak,Maybe we need to make clear that having 4 Hurm directors on board would not be the best case scenario, but it is a solution in order to come closer to your needs. We hope this also can explain the reason we would not accept your combined offer.The payment of our common workersand staff, especially hired for the joint venture, should be paid for in equal terms by SVN Tech and our company. We get back to you by thinking long-term, with a proposition in which the common workers who stay for longer time than the joint venture, will continue geting payed half-half until the last day of their contract in your company. We did not insist on a payment of the common workers only by your side, but we insist on the half-half payment which one might guess that would also lead to a real win-win agreement.We can detect a positive aspect in our negotiation. You already have an alternative - engaging an additional company - in case 6 monthswould not be enough. It seems that you can take the responsibility of leading independently the project after our cooperation. The success of Green Spirit is assured, this will also provide SVN Tech resources to use for setting up the production further.Our combined offer, by considering your argumentation is that we can accept having independent arbitrators as Court of jurisdiction, only in the case that SVN Tech offers 20% additional compensation of Slovenian workers. There must be one of the two issues which guaranty that our reputation is not in a risk.I would kindly ask you to share with me your biggest concerns on those issues.Kind regards,Finn Mendel</t>
  </si>
  <si>
    <t xml:space="preserve">Dear Mr. Mendel,thank you for your quick response.I absolutely know that 4 directors of Hurm AG in board is not the best case scenario for you, but you should keep in mind that it is almost the worst scenario for us. We would also like to have the majority of members in board, but I made this offer of four members of Hurm AG in borad to show you that we are willing to make concessions for having a good cooperation. Actually I can not see that on these two points of the combined offer (Hurm directors in board and additional compensation of our workers) you are willing to make a stept towards us. I hope that you will change your opinion on these issues.Regardin the next issue - the payment of common workers - it is nice to hear that you are thinking long-term. I think it is not a win-win agreement if we pay for the workers half-half, but we are willing to make this concession with regard to reaching an agreement.Therefore I really hope that you will start to make concessions on the next issue too. You pointed out that enganing an additional local company if you won't leave your engineers in Slovenia as long as they are needed here is a positive aspect. I have to contradict you on this point. Engaging an additional company for only three months would lead to extremely high costs for us. As we are already bearing most of the financial expenses of this joint venture, we are not able to cover this additional costs. So refering to the concessions I have already made, I hope that you are willing to make concessions on this point too.I can absolutely understand that you don't want to loose your good reputation, but therefore I already offered 10% additional compensation, which is from our point of you absolutely not necessary as our salaries are far above the average in Eastern Europe. So I have already made a lot of concessions to you to get into a good cooperation. Choosing independent arbitrators as court of jurisdiction is also a concession for us, as we think it would be much easier to conduct the project under Slovenian law.I really hope that you can show me that we are not the only party that is willing to make concessions in this negotiation.Looking forward to your response.With kind regards,Sasa Novak</t>
  </si>
  <si>
    <t xml:space="preserve">Dear Sasa NovakThis is a completely new offer in which our concessions are hopefully more clear and they can lead to our final agreement.First of all, we thought that compromising the Hurm AG directors in board, and allowing to have a Slovenian member between the Swiss members would not be possible in this alternative offer. However, we do not want to change the only issue we have agreed on from our first e-mails.The common workers will get payed only by your company, and your company should provide at least 10% compensation to the Slovenian workers as you insist from your first offer. We fully understand the importance of that issue to you, which highly risks our reputation. Our company culture, we would hope that your employees also have benefit from our agreement.After that, we have decided to bring back in Switzerland our engineers as soon as development has finished. It is also what happens with any firm that provide technology.I think that being easier to your company conducting the project under the Slovenian law is not enough argumentation to persuade my team. In our previous e-mails we have mentioned many of the reasons that for both of us the Swiss court of jurisdiction is the best option.Unfortunately, many of your positions were different than ours until now. But we are assured that this time our offer would cover your expectations.Kind regards,Finn Mendel</t>
  </si>
  <si>
    <t xml:space="preserve">Dear Mr. Mendel,thank you for your response. I really hope that we can reach an agreement within this day.I am really glad to hear that you accepted our combined offer for the 10% additional compensation of our workers and therefore you can have the majority of directors in board (4 Hurm directors in board). So I think we can check off this two issues and go to the next ones.Regarding thr next issue (payment of common workers) you already offered me to share the costs in past offers, so I hope that we can come back on this. Please keep in mind that we are already taking the majority of the costs of this Joint Venture, so I think it would be just fair to share these costs.For the next issue (engineers in Slovenia), I can hardly understand your arguments, but due to the restricted remaining time window we have in order to start this Joint Venture, we will accept that your engineers will go back to Switzerland directly after the research has finnished.As you can see, we are still willing to make a step towards you, so I hope that you can do the same on the last issue (court of jurisdiction). It is sad to hear, that my argumentation was not strong enough to convince you, so I try to explain it better. We want to do a Joint Venture in Slovenia, so choosing Slovenia as court of jurisdiction would be the easiest and cheapest choice (relating that there are no barriers of language and no costs to overcome the distance). As I can understand, that you do not fully trust our system, I would agree on independent arbitrators. I really hope you can do so too and we can end up this negotiation with a positive result.I hope to hear from you within the next few hours if there is any issue left we need to talk about, but I really think that this is a fair offer for both of us.Kind regards,Sasa Novak</t>
  </si>
  <si>
    <t xml:space="preserve">Dear Sasa Novak,Our agreement is coming to the end, and we would like to be consistent to our last alternative offer. New alternatives cannot be developped because of the restricting amount of time and we reject your final offer.We would like to thank you for the cooperation and the respectful process in this negotiation. We have tried our best to come closer to your needs by creating several alternatives. This is the last chance for you, if you are willing to join forces with us which without any doubt would be more risky for SVN Tech than cooperating with our competitors. We would assure you tha compared to other engines, Green spirit is expected to generate more revenue in long-term.I hope you will find this offer satisfactory and look forward to receiving immediate confirmation to our last offer by email.Kind regards,Finn Mendel</t>
  </si>
  <si>
    <t xml:space="preserve">Dear Mr. Mendel,I am sorry, nur I can not accept your offer. I really hoped that we could find a solution which is in the sense oh both of us. As this us not the case, I have to reject your offer.Thank you for negotiating with me. Maybe we could find other ways for future cooperations.I wish you all the best.Kind regards,Sasa Novak</t>
  </si>
  <si>
    <t xml:space="preserve">Dear Finn MendelAt first I would like to say thank you so much for your willingness to negotiate our possible cooperation online. In this mail as a representative of my company, i submitted all our demand from this joint venture. If you have any argument from your side, you are most welcome,Now we lookforward to hear from you.Thank you so muchSasa Novak (SVN Tec)</t>
  </si>
  <si>
    <t xml:space="preserve">Dear Sasa Novak,Firstly, I would like to thank you for your offer. I appreciate your willingness to cooperate as well. However, there are some issues that we need to discuss in order to come to an agreement.Instead of 2 Hurm directors in the board, I propose that we install four members of Hurm A.G. This because Hurm is supplying all technical know-how in this joint venture, and therefore it would be convenient to install four of our own board members, that are already up to date about all technical information. As we will not have to informall board members about the technical information, this will save us a lot of time.Secondly, I suggest that we send back the Hurm A.G. engineers as soon as the processes have been installed. This could be in the interest of SVN Tech as well, as you do not have to pay these engineers anymore.The additional compensation of the Slovenian workers has to be 20%, as it is important to us that people are paid a good salary.Lastly, the court of jurisdiction that we would like to use in this joint venture is the Swiss court.I look forward to hearing your reaction. I hope we can come to an agreement that brings both of us the most profitable solution!Kind regards,Finn Mendel</t>
  </si>
  <si>
    <t xml:space="preserve">Dear Finn MendelAt the begining, I would like to say Thank you so much for your immense interest to cooperation with us for making a join venture.Still there are a lot of scope for discussion by which both company would be more profitable.First Issue, Number of directors, I agree your point but not fully, you have to understand that frim will operate in Slovenia. So Firm will have to work with local authorities and local partners. To deal with these type of activities would be much easier for Slovenian firm rather than a foreign firm. I propose number of Hurm directors in boards is 2 instead of 4, to make its a Slovenian frim that might be frutful for both company.Second Issue, Engineers in Slovenia, Engineers from Hurm AG has been working in these fields for more than 100 years and they are the only firm get managed development of an engine without CO2 emission.Since a huge investetment are engaged with this joint venture so our company expect thatEngineers from Hurm AG stay more 1 year in Slovenia.Next Issue, payment to common worker, when i saw your proposal regarding this issue it was funny to me because when our frim will make joint venture with your company then our company would be a part of your compnay. so employee must expect higher payment than in general. you also mentioned that employee should get good salary but you did mistake that you consider compensation as a salary. So I expect that we gonna focus more in common workers payment instead of amount of compensation. Because all activities of a frim depend on common worker. so i propose that panyment would be half half and compensetion reduce to 10%.Lastly, the court of jurisdiction that we would like to use in this joint venture is the independent arbitrators.Now,I look forward to hearing your opinion. I strongly believe that we can come to an agreement that brings both of us the most profitable solution!Thank you so muchSasa Novak (SVN Tec)</t>
  </si>
  <si>
    <t xml:space="preserve">Dear Sasa Novak,I appreciate your professionalism in this negotiation. I think that we both have to make some concessions in this negotiating project to come to the most profitable outcome for the both of us.Firstly, for theHurm directors in board-issue, I suggest that I give in a little and that we make it three Hurm-directors in the board. This is not something I like to do, but I understand that SVN Tech has a large part in this joint venture and we will have to make concessions.Secondly, I am willing to let the engineers stay in Slovenia for an additional six months. This is longer than I was willing to allow at first. This way, the engineers can help start up processes in Slovenia and pass along their knowledge until the Slovenian engineers can work individually.I however have to stick to some decisions as well. The payment of the common workers should be done by SVN Tech. I understand your point of view on this, but let me explain. We will pay the wages of our own staff. The Slovenian workers that will be hired for this joint venture fall under Slovenian jurisdiction, and therefore, for legal reasons, it would be far more efficient if SVN Tech pays these workers. Dividing the payment of these workers would be highly inefficient for the administration department, as well as the workers themselves.I have to stick to the 20% additional compensation as well. This is the way that Swiss companies operate when they hire their staff. Therefore, we should also apply this to our joint venture.Last, I would like to ask you if you could consider using the Swiss court of jurisdiction. As Hurm A.G. is the company bringing in the knowledge for this joint venture, it is the most reasonable thing to do as Swiss law has many protocols and patent rights that can protect the knowledge that is shared in this joint venture.Thank you for negotiating honestly with me. I look forward to reading your reaction.Kind regards,Finn Mendel</t>
  </si>
  <si>
    <t xml:space="preserve">Dear Finn MendelI appreciate your offer, you glad to hear that i accept some of your offers only to be part of this joint venture.But still some point you have to consider to make sucessful joint venture.First Isuue, We accept your offer.Second isuue , you offered last time that Engineers should go back after set up the firm. We also accept this offer.We are very strict in the following issue, we expect half half common worker payment but we give chance to make less compensation 10% instead of 20%.Lastly, we want to follow independent jurisdiction, we have no chance to change this.In this offer we clear our position, now we expect your decision. We hope your company show the optimum professionalism regarding taking decision.Thank you so muchBest RegardsSasa Novak</t>
  </si>
  <si>
    <t xml:space="preserve">Dear Sasa Novak,Thank you for your offer. I have some other requests to make.For me, it is of the highest importance to have the compensation of the Slovenian workers at 20%. I simply cannot change this. It seems to me that a compensation of 20% would be beneficial for you as well. So it could benefit us both to give the Slovenian workers a compensation of 20%.I am able to let the engineers stay in Slovenia for an extra 6 months, but in exchange for this, I would like the court of jurisdiction to be set to Switzerland.I still would like to ask you if you would consider the payment of the common workers to be arranged by SVN Tech.Thank you for your reaction. I hope we can come to a beneficial agreement!Kind regards,Finn Mendel</t>
  </si>
  <si>
    <t xml:space="preserve">Dear Finn MendelThank you so much for your cooperation.I already clear about our position in my last email. For us, Workers are very importnat part of our firm. I clearly mentioned that we expet very resonable demand regarding our worker payment but you overlooked. Even,for this we give up 10% compensation but its not satisfied you. Besides we expect individual court of Justification but you always highlight Switzerland.I regret to inform you that our company Reject your offer. We are not going to participate in this Joint venture anymore.Hopfully we will come again with new project in near future.Thank you so muchBest RegardsSasa Novak</t>
  </si>
  <si>
    <t xml:space="preserve">Dear Mr. Finn Mendel,first i want to introduce myself. I&amp;acute;m Sasa Novak, I&amp;acute;m working for the SVN Tech. You may not know me but i heard you are as truly committed to our future joint venture as I am. So i think we will come to a decision both of us can accept and we can start our succesfull Joint Venture as soon as possible.The first issue i want to negotiate about is the number of directors that we want to send to the Board of Directors. With our Joint Venture we will have to deal a lot with local partners, local authorities and with the local government. So we think it will much easier for our new Joint Venture in case the SVN Tech will have the majority in the Board of Directors.The next issue we want to discuss is the time your engineers will stay in Slovenia. In our opinion it will be necessary that your engineers will stay between 9 and 12 month. So all of us can be sure there won&amp;acute;t be the big problems at producing the new engines here in Slovenia. So can you give us your thoughts on that issue, please?The next thing we have to deal with is the payment of common workers. The SVN Tech will bring in a lot more of the human resource, so it will be fair that the Hurm AG is paying their part of the costs of commonly hired employees.What is your opinion?I heard you will discuss an additional compensation of our employees. Could you explain that, please? In our opinion that is a internal matters of SVN Tech. Furthermore we can assure that our employees actually appreciate very good working conditions here at SVN Tech. But if there should be a good reason, I&amp;acute;m sure we can work something out.There is one other point we should talk about. It is about the choice of a court of jurisdirection. What do your company think about it? In our opinion the most salient solution is that the Joint Venture will be conducted under Slovenia law.We are excited to hear your opinions about the discussed issues and we are sure we will find a good trade off for both companies.If you have any questions, do not hesitate to contact me.kind regards,Sasa Novak</t>
  </si>
  <si>
    <t xml:space="preserve">Dear Sasa,as we are most probably starting a joint venture I would like to speak more relaxed to you. I am Andr&amp;eacute;a, the "assistant" of Finn. I really appreciate your open statement and am excited to get in touch with you and Slovenia. I think we all want to have a proper future and a proper future needs good souls and most importantly - a good relationship. We both are the ones to take care of that and I think that we can perfectly come to common sense:) So I want to be open with you: lets solve this integratively (as we learned in negotiation class at university :D ) - as it is our innovation that we bring to You, we would like to have it under Swiss court, that is very important to us. Also, well paid workers like to stay and work harder. We need that for our soon coming future. We need hard working people in your factory and avoid our idea being carried out to other companies by leaving workers. So here we insist on a very high compensation (that we can pay half-half as you see in my offer). I guess you can understand that, as it is in both our interest to grow fast AND keep our idea within our borders. As long as the innovative heart is fostered and protected we are a team, and that is what you want as well I guess:) So now the following: for me the left matters to discuss are in this case the board of directors, the time our team spends in Slovenia and the workers payment. Please let me know which one of these matters is important for you. We can find a good deal! For this offer my calculated utility is at 62%, I hope for you it is around that size, too!Best, Andr&amp;eacute;a (if you want you can tell me your real name, too, but you don't have to of course;)</t>
  </si>
  <si>
    <t xml:space="preserve">Dear Andr&amp;eacute;a,it is nice to make your acquaintance. And thank you for your kind reply. It is nice to know that you also want to solve this integratively. I also want to be honest with you. Your counteroffer is giving us an utility below 20%. So i think we should just discuss the matters fair and honest to find a good solution and create win win situations.I agree with you that we need hard working and more important loyal workers. As i wrote in our first offer, we already pay salaries that are far above the average in eastern europe and our working conditions are really good in our company. That is for sure one reason the consulting company you hired thinks that we are the most suitable partner for the construction of the Green Spirit engines. Although we are usually not prepared to discuss any of our internal matters with any external party we are willing to pay a additional compensation up to 10 % and we will pay it on our own. I hope you will appreciate that big step towards you. Maybe there is an opportunity where you can take a step towards the SVN Tech. As you asked the time your engineers will stay in Slovenia is very important not only for us but especially for our new Joint Venture. There will be a lot of public interest in our big project. So we should avoid any problems in our new plants and not send your engineers back to soon. In that matter i think we can&amp;acute;t be disunited.We want to create a win win situation for both company and want to achieve a working level where we can trust each other. So we want to make you a proposal for the matters of the board of directors and the court of jurisdiction. In our opinion it make sense that one party will have the majority on the board of directors and the other party will decide where the court of jurisdiction will be. So the power in the new Joint Venture will be divided fair. What do you think about our proposal. Best wishes,Sasa</t>
  </si>
  <si>
    <t xml:space="preserve">Dear Sasa,your proposal concerning the court and the board sounds fair. A very good solution. Thus, I choose to establish the court in Switzerland. For you to have the majority on the board of directors you need to have minimum 3 people on the board. In my offer I chose for us, Hurm AG, to even have an alternate director (the worst case for us). So I think this matter we can close (if it is the best case for you) and focus on the left three:)Now, I want to be open, the 20% compensation is most important for Hurm AG and we are not interested to move away from that point. Please let me know about your important issues that we can make a deal here. How important is the board for you, how important is the engineers staying time for you and how important is the payment issue for you? Try to give me your best deal and fairest offer. Thank you!Best,Andr&amp;eacute;a</t>
  </si>
  <si>
    <t xml:space="preserve">Dear Andr&amp;eacute;a,For me it is okay that you choose the court of jurisdiction will be in Switzerland even though that is the second most important point for us. The most important issue for us is also the additional compensation of Slovenian workers. I think it&amp;acute;s a fair deal that we move from 0 to 10% and we proposed to do also the payment. The payment is also important for us. But as you said we want to have a good soul in our Joint Venture we step away from the court of jurisdiction what is an important issue and also from the payment of common workers. Please consider to do also a step towards us. Maybe we change the additonal compensation to 15 % and you will pay for them if you care that much?Or we have to discuss once more. The SVN Tech did a lot of proposals and did really care about both of the companies. Hurm directors in board we want to have 2. Alternate is not an option because our Joint Venture needs a staple majority, so we can focus on business not on power. What is your oppinion about how long your engineers will stay in Slovenia? Please tell me your thoughts about that issue. So now i send you an offer where we make another big step towards you and our new Joint Venture. I hope you will appreciate that this time. Best wishes,Sasa</t>
  </si>
  <si>
    <t xml:space="preserve">Dear Sasa,so I was thinking and as you say, that the court is very important to you as well, lets try for you to take to court. Thus, we can have the 20% compensation. The board of directors is again your call, but therefore the payment will be taken by your side.I think for the engineers to stay 6 month is more than enough and a good point to meet in the middle:) As you prefer, think around for the board and the engeneers as I don't no your preferences concerning those. I am now at a utility of exact 50% and won't go deeper than that as you can understand.What do you say?All the best,Andr&amp;eacute;a</t>
  </si>
  <si>
    <t xml:space="preserve">Hello again Andr&amp;eacute;a,i think we are very close to start our new Joint Venture. Whether you insiste so hard in the additional compensation of our workers, which is also the most important issue for us we can allow you to pay the compensation you want if you are going to pay that.As we said before i think it is fair that one company will have the majority at the board of directors and the other one the court of jurisdiction. So we don&amp;acute;t need the majority of the board of directors and we hope we can now start now our great future. You have the majority of the board of directors, the compensation you want, which is also the most important issue for the SVN Tech and your engineers will stay just additional 6 month in Slovenia, as you want them to stay. So you have 3 big issues, i think you should take that offer so we can start our Joint Venture.Best wishesSasa</t>
  </si>
  <si>
    <t xml:space="preserve">Hi Sasa,I really appreciate your willing to experiment, but unfortunately this resulted badly for us. I feel like that for you, for SVN Tech, it makes a big difference of the additional compensation between 15 and 20 percent. Thus, I propose the following one:- Hurm takes the court, therefore you get the board.- We agree on the 15% compensation which seems to be in the middle of the utility for that certain issue for both of us.- SVN tech pays the common workers and therefore you get our engineers for 9 month.or try out this szenario:- Court: Switzerland- Com: 15%- Pay: Hurm- Engineers: 0 (make it 6, but then 5 directors)- Directors: 4 HurmThat's all I can do, please lets finish this now;)Kind regards,Andr&amp;eacute;a</t>
  </si>
  <si>
    <t xml:space="preserve">Hey Andr&amp;eacute;a,now i am not sure you really want this to be happen. In the last mail the SVN Tech offered you three of five issues and you aren&amp;acute;t satisfied? Instead you send me two offers which both give us utilities under 40%. In one of your last mails you wrote: "I am now at a utility of exact 50% and won't go deeper than that as you can understand." We hope you understand the SVN Tech won&amp;acute;t go deeper than that as well.We really want to have you on our side. Please don&amp;acute;t let this big future slip away just because of 2 or 3 procent. Think about the big revenues we can receive in the future with our Joint Venture.You get the board, the time of engineers will stay in Slovenia and the compensation you suggested. Therefore you pay the common workers and the court of jurisdiction will be Independent arbitrators.With this offer the SVN Tech shows again how much we want this to be happen. Let&amp;acute;s have a deal Andr&amp;eacute;a.Kind regards,Sasa</t>
  </si>
  <si>
    <t xml:space="preserve">Hey Sasa,for that I have a utility of 25%. I am sorry but this way it doesn't work out for me. Unfortunately I will be in a plane leaving at 12, so I won't be able to answer anymore.Take it or leave it like that. I think this is a very good deal for both of us.Kind regards,Andr&amp;eacute;a</t>
  </si>
  <si>
    <t xml:space="preserve">Dear Andre&amp;aacute;,i wish you a pleasant flight and i hope you will check at least one more time your mails. Thank you for your hones negoation style and i wish you good luck for your remaining time at the university!Looking forward to start with our Joint Venture.Best wishes,Sasa</t>
  </si>
  <si>
    <t xml:space="preserve">Dear Mr. Mendel,I am glad, that we have finally the opportunity to get in contact with each other.First, I will mention, that we as SVN Tech are very satisfied with the communication we had already. My colleague Mr. Kos appreciate the so far discussions and meetings. I think also that together we have the great ability to produce the engine of the future and build a strong connection and economic power in Europe.As you know, we have still a few issues to discuss about in detail.We already agreed on having five directors for deciding on operational issues. Of course, we need both, Hurm AG managers and SVN Tech managers. In reason of the location of our joint venture we admit, that we place at least three members. I will explain you why that is important for our common success. As you know, we have to work with suppliers and firms here in Slovenia to produce the Green Spirit. The reason why we should take the majority in the board of directors is that it is much easier for a Slovenian firm to work with local authorities and local partners than for a foreign firm who may suffer from its alien status.The next decision we have to make is the about how long your engineers stays here in Slovenia to implement the production of the Green Spirit. As you know, we provide the human resource to produce the engine but we need your experts to do that well and successfully. Your firm has a 100 years history; therefore, you know that problems arise often after the main development of a technology. We expect that the engineers support as in the first 9 month. Your experience and expertise is irreplaceable to run that project successfully. By the definition of a joint venture, both partners have to bring in assets. Therefore, we represent the position that we pay the wages for our workers as you should pay your workers and engineers. If we have to hire common employees, we expect that the Hurm AG pay their wages. As I mentioned before, we provide and invest a huge amount of human resources already in our project. To link to this point, we have to discuss the height of the additional compensation you want us to pay to our employees. We respect your opinion on that, and understand that that is a critical reputation issue for you. I want to clarify that we pay our employees salaries far above the average in Eastern Europe. However, we also understand your point and we are willing to have an additional compensation of 10% to prevent any kind of scandal.The last issue we have to discuss in detail is about the legal component &amp;ndash; the choice of a court of jurisdiction. We set up our joint venture here in Slovenia with us as a Slovenian firm. Hence, it is for us obvious that the project will be conducted under Slovenian law. Any other solution or alternative just lead to additional costs for our common project. To conclude that is the offer from us, the SVN Tech. We hope that we complete the contract for our common project, the production of the Green Spirit, successfully. I am looking forward to hearing from you soon.Sincerely yours Sasa Novak, SVN Tech</t>
  </si>
  <si>
    <t xml:space="preserve">Dear Mr. Novak,Thank you for getting in touch with me.I am also very pleased that we finally have the opportunity to further develop the relationship between Hurm AG and SVN Tech. My colleague Ms. Alpha also briefed me about the first meeting with Mr. Kos and his team. I am convinced that the cooperation between Hurm AG and SVN Tech will be a success if both parties put their utmost effort into building this new relationship. However, before I will make a final decision on behave of Hurm AG, I would like to propose a counteroffer.Firstly, we indeed agreed to have five directors on the board of our new joint venture. However, for this new business to work it is important to have four Hurm AG managers and one SVN Tech manager. The reason for this choice is that Hurm AG is the company that has all the technical knowledge that is necessary to succeed in this business. Moreover, one SVN Tech manager can work with local Slovenian authorities and other important partners.Secondly, at Hurm AG we think it is most efficient to keep the engineers that will implement the production of the Green Spirit in Slovenia for a maximum of 6 months. We understand that our experience and expertise are very important, however, the engineers are also needed at Hurm AG. Therefore, we cannot afford to have the engineers in Slovenia for more than 6 months.Thirdly, at Hurm AG we are convinced that it is appropriate that SVN Tech will pay the engineers that will be hired for our new joint venture. This joint venture will be located in Slovenia which means that all of the engineers that will be hired will be from Slovenian soil. This new joint venture between Hurm AG and SVN Tech will tremendously contribute to the Slovenian economy which will benefit the entire country. Therefore, we are convinced that it is your responsibility to pay all the engineers.To protect and maintain the reputation of Hurm AG it is indeed very important to keep the engineers satisfied. All the knowledge that will be shared is highly valuable. We cannot take the risk to lose these engineers to our competitors. Therefore, to keep everyone satisfied we propose to give all the workers an additional compensation of 20%.Finally, to keep the newly created joint venture healthy &amp;ndash; it is, therefore, important to have the court of jurisdiction in Switzerland. This solution is the most beneficial for both parties involved in this joint venture.On behave of Hurm AG these are the points we would like to concede. We hope that we can have a successful collaboration and that we can conquer the European market with the Green Spirit.Looking forward to your reply.Sincerely yours Hurm AgFinn Mendel</t>
  </si>
  <si>
    <t xml:space="preserve">Dear Mr. Mendel,thank you for your quick reply.I have to say thank you also for your detailed explanations on each issue we discuss about. We as business people know how important it is to find and make the right decisions. Therefore I understand your counteroffer from the perspective of the Hurm AG. Nevertheless we are proposing to join a joint venture together and therefor with have to find compromise. When I am compare my offer to your counteroffer we both have to realize that we are far from the final decision. But I am also convinced that we as partners will find a compromise on each issue to have a successfully joint venture and partnership.So first I have to say that I am not agree with the choice of having four Hurm AG managers and just one SVN Tech manager. Of course it is right that you bring the technical knowledge in but we provide the human resources for the production of the Green Spirit. So the majority of the workers of our joint venture are SVN Tech members. So therefore I suggest three Hurm AG managers and two SVN Tech. That is a compromise for us and will show you, that we accept the Hurm AG in the lead of the joint venture. I think that that constellation will be also accepted by our Slovenian suppliers, investors and business partners.Furthermore I have to clarify what opinions we have to the issue of Hurm AG engineers staying in Slovenia. We understand the point that you cant afford it that your engineers say so long at our plans. Also we understand that a long stay would be expensive. But if your engineers stay less than 9 months, we need to engage an additional local company, since we do not have enough expertise resources for setting up the production. In this case, it is better for us if Hurm AG does not send any engineers at all than if Hurm AG keeps them only for a short period of time in our plants. So that is my counteroffer that you will send no engineers at all and we have the support of the additional local company from the beginning.On the next point I can also offer a compromise. When we have that joint venture we will act like one firm. So we pay our new common workers half-half. We do not have to hire just Slovenian engineers. We can do this recruitment together and across Europe. We know that we as SVN Tech benefits from that joint venture but so do you. In my opinion it would by a nice compromise if we split the payment costs. You bring in the technology and we the majority of the burden of the human resources and further costs we bear together.For the next two issues I unfortunately cant propose a compromise or counteroffer.We agreed a 10% additional compensation and that is already an accommodation on our part. Like you certainly know, that is an internal matter of the SNV Tech and we actually do not discuss about that. But we find and offer you the 10% compromise. We know that the Hurm AG is afraid of a scandal regarding to the working condition of our employees. Anyway, we can assure you that our employees actually appreciate very good working conditions since our salaries are far above the average in Eastern Europe. An additional compensation of 10 % is sufficient to prevent any kind of scandal!On the last issue I am also disagreed. We decided to set up a joint venture in Slovenia with us as a Slovenian partner. Hence, it is obvious that the project will be conducted under Slovenian law. As I mentioned be for we are not willing to except your counteroffer on this point.So I hope that you will accept the compromises I offer to you. Of course I am interested to hear what you think about it and what your next step or offer will be. Although we arent on the same opinion right now I look forward to hear from you and hope also for a successful collaboration.I am looking forward to hearing from you soon.Sincerely yours Sasa Novak, SVN Tech</t>
  </si>
  <si>
    <t xml:space="preserve">Dear Mr. Novak,Thank you for sending me your counteroffer.I agree on the fact that if we want the newly created joint venture to work, it is unavoidable to make concessions on both sides. After reading your counteroffer, I am convinced that we will reach a positive agreement.Firstly, Hurm AG agrees to have three managers on the board of our joint venture instead of the initial four that we proposed. This means that the new board will consist of three Hurm AG managers and two SVN Tech managers. With this division, I am highly convinced that we will reach our goals in making the Green Spirit the number one engine in Europe and the world.Furthermore, it is unavoidable to keep the engineers of Hurm AG at home. Our engineers have all the technological know-how that is necessary to make a success of the Green Spirit engine with the help of your Slovenian engineers. Therefore, at Hurm AG we propose to keep the engineers at your plants until the development is finished. Which means that the engineers will go home when the development is finalized. However, before our technical staff will leave Slovenia they will make sure that they have trained the local staff in such a way that the workers are capable of working independently. In case of an emergency, the local staff can always get in touch with our Hurm AG engineers in Switzerland.Concerning the payment of the workers, I want to state that we will continue to pay the wages of our own staff, and we insist on SVN tech to pay for all the Slovenian workers. However, workers and additional staff specially hired for the joint venture could be paid for in equal terms by us and by SVN teach. Thus, we will split the payment cost of our workers that will be specifically hired for our new joint venture.Furthermore, Hurm AG has agreed to keep the additional compensation rate at 10% instead of the 20% we proposed for all Slovenian workers. This means that the Slovenian workers will get an extra compensation of 10% on top of their monthly salary. The importance of this compensation is that it will protect our joint venture against corruption and other possible scandals.As you can read Mr. Novak, Hurm AG has agreed on your points to make this deal a great success for both parties. Last but not least, the option of installing a court of jurisdiction needs to be finalized. Hurm AG is convinced that it will be necessary to have the court of jurisdiction in Switzerland. As Hurm AG has all the technological know-how it is wise to keep the jurisdiction in Switzerland. On behalf of Hurm AG, Ihope to have informed you accordingly.I am looking forward to hearing from you soon.Sincerely yours (Hurm Ag)Finn Mendel</t>
  </si>
  <si>
    <t xml:space="preserve">Dear Mr. Mendel,as you might see, we, the SVN Tech, accepted your counteroffer. We are very happy to conclude our negotiation successfully. I am also glad that we could successfully finish the negotiation Mr. OBrien and Mr. Kos have started. I am looking forward to see you and other members of the Hurm AG in Ljubljana, Slovenia, soon.This is also a big step for us. After our beginnings in the pump production, going on with the motorcycles and now producing green engines for a western European company. This is a great success for us and shows us, that we as a company are on a good way. As you know our customers are most satisfied with the technology used in our products. And I am sure that that can guarantee for our common project.That joint venture is also a great chance for Slovenia. As you might heard there are plans for a new and expanded infrastructure. Now we are getting even more attractive for foreign investors.I will also explain our decision (the acceptance) in the following.Like we said in the beginning, we both, Hurm AG and SVN Tech, can benefit a lot by cooperating with each other. Comparing this partnership to potential others, this joint venture would be the most beneficial one both for Hurm AG and for SVN Tech. Therefore, we as the management are very interested in establishing a partnership.For us the most obvious advantage of the agreement with Hurm AG is gaining access to a revolutionary innovation. The cooperation with Hurm AG represents the only possibility to access the technology of how to produce Green Spirit. Therefore we accept the final issue we are not quit agreed with, the court of jurisdiction. But we rather agreed on that issue then stop the whole communication and loose maybe the opportunity for having the joint venture.I am pleased that you are agreed on all the other issues and one the compromises I suggested. To bunch the outcomes together:- we will have three Hurm AG and two SVN Tech managers- the Hurm AG engineers go back after finishing the development of the Green Spirit(Thank you for your offer to train the local staff before leaving.)- splitting up the payment costs for common hired employees- an additional compensation of 10%- and the court of jurisdiction in SwitzerlandI have to say thank you very much for our successful, respectful and honest negotiation and communication we had.I think for all organizational issues with have to clarified in the near future we stay in contact.We are looking forward to our joint venture. To a good cooperation.Sincerely yours,Sasa Novak, SNV Tech</t>
  </si>
  <si>
    <t xml:space="preserve">Dear Mr. Mendel,Im glad to negotiate with you on the remaining obstacles. I hope we will continue our fruitful discussions and set the starting point for our joint venture. I briefly want to explain you our offer so you are able to understand our position regarding the different issues.Hurm directors in the board: On our first issue treats we agreed having 5 members in our Board of Directors. We need at least two members to represent our concerns and ideas about future developments of the project. Please take into account that it is much easier for a Slovenian firm to work with local authorities than for a foreign firm therefor it may be better to increase the number of our directors in the board to support the communication with our local partners.Engineers in Slovenia: For us it is really important to have your engineers here in Slovenia because we need their technical experience. We want them to stay in Slovenia for another 12 months due to the fact that normally problems arise after the main development of a technology has already been finished. So we are able to resolve the problem speedily and satisfy our customers.Payment of common workers: In our opinion it is fair that both of us should bear our own personnel costs. Considering your financial problems we would offer you to split the personnel costs and pay half of the salary of your common workers.Additional compensation Slovenian workers: We understand that it is really important for you to keep your good reputation. We actually have very good working conditions and our salaries are far above the average in Eastern Europe. Because of this reason there should not be any problems with a scandal regarding our working conditions. To demonstrate our willingness to participate in this joint venture we would agree on an additional compensation of 10%.Court of jurisdiction: I heard that you do not trust in our system of law. Thats a great pity. For this reason I see only one solution, we should establish independent arbitrators which will be also fine for me.If you have any further questions please do not hesitate to contact me.Im looking forward to your reply.Yours sincerely,Sasa Novak</t>
  </si>
  <si>
    <t xml:space="preserve">Dear Sasa Novak,Hope you have a good day today and I want to apologize for my quite late respons. I agree on the fact that the first offer was not the way I expected to see it. Neverthless, I have faith in the fact that we will come to an agreement and have a good cooperation in the future. In this email I'll tell you more about my preferences.Hurm directors in boardI'll indeed stick to the fact of having 5 members to represent our concerns and ideas about futures developments of the project. I'm not really convinced by the argument why we should have at least two Slovenian members, since I thought that we also discussed that we are going to strive to prevent these language obstacles between Swiss board members and Slovenian. I prefer to have 5 Swiss members in the beginning, since the process need to start quickly and we already have gained the knowledge which is necessary for a very quick start which is efficient for both of us.Engineers in SloveniaWe see that you really value having our engineers in Slovenia. Nice to hear that. We can guarantee that these engineers have many technical experience and they are willing to help you out and share their knowledge with Slovenian. However, we still need these people as well in Swiss and we cannot agree on let them stay for another twelve months. First, because of the argument mentioned above, second because they have families too. It was already hard for us to convince them to come over to Slovenia, so we have to confess that Im not going to bag them for another long time period. Although, we can image your concern regarding the arise of problems after the main development of a technology has already been finished. Althoudh, we would like to come up with another offer. We think it is best for all of us if our enigneers can hiding back home for a while after the research is done. Also, to make sure that our technical engineers are not going to pull back in the project in general, we think it would be best to do it this way. If indeed problems appear, we can always rearrange this aspect. We dont want these problems as well and want to them have fixed really soon since it also affects our Green Spirit reputation.Payment of common workersWe really want to thank you for showing your empathy regard our financial problems.Additional compensation Slovenian workersThanks for offering an additional compensation of 10%. But how do you think that this offers solve our hesitation regard a possible future scandal? Please note that we do not think that your work conditions are bad, but we have to keep our good reputation and our good reputation also influences your reputation if we start cooperation. Having a scandal would be the biggest disaster for both of us. So we would like to have a 20% addition compensation at least.Court jurisdictionWe feel sorry that you have heard that we do not trust your system of law, because this is not the case. Besides, we do really appreciate your arbitrators offer. However, we have to figure out whether this can violate our process, since arbitrators needs to be trained first in our cooperation which probably takes lots of time.Hope to hear from you soon.Best regards,Mr. Mendel</t>
  </si>
  <si>
    <t xml:space="preserve">Dear Mr. Mendel,Thank you for your offer and the detailed explanations regarding the individual issues. I think we create a common understanding of our preferences which will help to achieve an acceptable agreement for both of us. I hope you understand that Im also not able to accept your counteroffer in this way. Id like to explain you why.Hurm directors in boardI understand that you want to have 5 members in the directors board. But please be aware that weve been taking the majority of financial expenses and therefor want to be involved in the further development of the project. To resolve your concerns regarding language problems I want to inform you that one of our directors had previously lived and worked in Germany for 10 years. Therefor he is fluent in German and will not have any language problems.Engineers in SloveniaIm glad to hear your engineers will share their technical experience with us. Im totally agreed with you that we need to fix problems as fast as we can. Im able to follow your argumentation regarding the families which stay at home. But we need some technical support here. Maybe we could arrange flights back to Switzerland on a regularly basis and try to keep their stay as short as possible.Payment of common workersIm happy that we have a common understanding on this point.Additional compensation Slovenian workersIm really sorry but we are not able to pay a compensation of 20%. As a motor cycle manufacturer we have a lot of employees which we need to pay. It would be to cost expensive to pay a compensation of 20%. You also profit from our workers due to the fact that the majority of human resources invested in this project will be from our plants. A compensation of 15% is the highest amount we are going to pay to our workers. Otherwise we cannot afford the participation in this joint venture.Court jurisdictionI my opinion training of arbitrators will not be a big deal and I would appreciate it if we could stick to this solution.Tomorrow Im on a business trip. Therefor Im not able to answer your email until Friday morning. Im really sorry about that.Have a nice evening.Best regards,Sasa Novak</t>
  </si>
  <si>
    <t xml:space="preserve">Dear Sasa Novak,Thanks for your fast reply. Since you are on a business trip tomorrow I'll come up with my counteroffer directly.1. Hurm directors on boardOkay we do understand you do really want to have Slovenian board member as well. The point we were referring about was not about language problems (you may have interpreted it the wrong way). We were referring to the fact, that we want to make sure that our board members are also able to communicate in Slovenian. Thus, language is not going to be a problem at all.2. Engineers in SloveniaWe see that you do understand the family issues regard our technical engineers. However, in our opinion it would be better to have them home and arrange quick flights to Slovenia if problems indeed seems to appear. First, we can also try to solve these problems trough computer mediated communication, life-calls etc. To demonstrate our willingness to participate in this joint venture we would agree on an additional six months.3. Payment of common workers and &amp; 4. Additional compensation Slovenian workersIf we can assume that you think it is going to be too expensive offering everyone a 20% additional compensation, than we may bargain about the payment of our common workers. We do imagine that it is the most honest way to share these costs, however our workers also share their knowledge with yours which positively influence the capabilities of your workers as well.5. Court of jurisdiction.Still have to bargain about this. We are not feeling really safe by still having the chance to get caught in a scandal because of the wage compensation. In our opinion we need something in return which have the best skills to provide these things. Do you have another idea how to prevent such a scandal if you don't want to have an agreement on the 20% additional wage compensation?Have a nice evening and a good business trip.Best regards,Mr. Mendel</t>
  </si>
  <si>
    <t xml:space="preserve">Dear Mr. Mendel,I hope everything is fine. Yesterday I had really good conversations with our directors and we agreed on this final offer we want to share with you. It's the best solution we can offer you after knowing your preferences.I would be pleased if you accept this offer and we can start our joint venture with producing the Green Spirit.I'm ooking forward to your response.Best regardsSasa Novak</t>
  </si>
  <si>
    <t xml:space="preserve">Dear Sasa Novak,Thanks for your last offer. Sorry, but I cannot accept this offer besides the fact that I like the 20% additional compensation.I'll also show you my last offer. Hope we can make a great deal before 4pm.Have a great day.Best regards,Mr. Mendel</t>
  </si>
  <si>
    <t xml:space="preserve">Dear Mr. Mendel,thank you for the nice negotiaton. After receiving your last offer I'm really sorry to tell you that it is far away from our ideas for this joint venture. Therfor we see no change to come to an positive conclusion. I'm a little bit dissappointed that you changed the court of jurisdication to Switzerland, because in my opinion we had a common understanding of using independent arbitraitors.Nevertheless I wish you good luck with your product and hope to see it soon on the market.Have a nice weekend.Best regardsSasa Novak</t>
  </si>
  <si>
    <t xml:space="preserve">Dear Mr. Mendel,we, the team of SVN Tech, are really deleighted with the decission to make a joint venture with the team of your company. We all think that this coorporation could help booth companies and together, we could get a very strong player. Furthermore, I really appreciate working together with you to find good solutions for the future joint venture.I think we will find good solutions for booth of our companies to get a win-win result.Therefore, I will send you our first offer. This is just a first offer, so we can have a look about your expections and then we can discuss open goals.Hurm directors in board4We think 4 people in the directors board will help all of us, because it is much easier for our coorporation if there are many local authorities to work with slovenian local employees and partners.Engineers in SloveniaAdditional 12The past showed us that there will come up more technical problems than expected before. Therefore, we think we should plan to keep your engineers for another 12 months at our plants to solve problems and to gain best results.Payment of common workersHurm AGWe think it would be fair, if your company would pay the costs of the common workers, because we invested a lot of human resources in this project and paid for that burden costs.Additional compensation of Slovenian workers10%Our employees appreciate very good working conditions. But we are really aware that it is important for you to have good working conditions for the worker. Therefore, in order to have a good relationship in the future years, we would like to pay additional compensation of slovenian workers about 10%. This a lot more than the average in Eastern Europe.Court of jurisdictionSloveniaThe last point is about the court of juridiction. We are really happy that you asked us to make a joint venture. Therefore, our meaning is that the court of jurisdiction will be in Slovenia.At last I want to say that it is important for us to find a win-win situation to build a base for our longterm relationship.For upcoming or further questions, feel free to contact me.With kindly regards,Sasa</t>
  </si>
  <si>
    <t xml:space="preserve">Dear Ms. Novak,It is my pleasure to finally get to know you.I am also very pleased withthe decision to make a joint venture with your team of SVN Tech. I strongly believe that this collaboration will make both of the companies pioneers of the future car industry with its foundation build on sustainabilty.Without a doubt, I endorse your vision of finding the best solution to create awin-win result.I have taken a look into your offer and determined that it could be further enhanced.Hurm directors in board4I agree that fourpeople in the directors board will be beneficial for all of us and acknowledge your reasoning, therefore agreeing with the number as the appropriate sum in the directors board.Engineers in SloveniaAdditional 6I understand that the process will be difficult and that the engineers could face technical errors. I therefore agree with extending their residence in Slovenia. However, I would like to emphasize that our engineers also have families and friends here in Switzerland. I think it is inhumane to keep the engineers seperate from their loved ones for such a long period. All things considered, I believe that a total of six additional months will be a reasonable amount to let the engineers reside in Slovenia.Payment of common workersSVN TechandAdditional compensation of Slovenian workers20%I agree that the working conditions of the workers should be uphold, I therefore would like to increase the additional compensation of Slovenian workers to another 20%. Additionally, I believe that the better the working conditions are, the smoother the whole process will go, therefore being an investment that can be reacquired after a while. However, I also regard that the payment of the common workers is the responsibility of SVN Tech and not of Hurm AG. I understand that you have to invest in human resources, but please consider that we have to do the same.Court of jurisdictionIndependent arbitratorsThe last point regarding the court of jurisdiction was rather difficult. One thing that is for sure, is that the regulations differ between Slovenia and Switzerland. I believe it is unwise to point the court of jurisdiction to either one of the countries, as choosing one of the countries will always be unfavorable for one of us. Best would be to choose independent arbitrators, as they have a great knowledge ofcross-national cooperation and also rely on international standards instead of only the Slovenian or Swedish standards.I am curious as to what you think of the new offer. If you have any questions, feel free to contact me.With warm greetings,Finn</t>
  </si>
  <si>
    <t xml:space="preserve">Dear Finn,Thank you for your answer and your open words.To be honest, we can't accept your proposal. Therefore, I want to give you a look from our point of view. Your proposal looks like we have to pay the common workers and we have to pay for higher compensations for our slovenian worker. Furthermore, you would like to have 4 out of 5 directors in board and your common workers would stay just for 6 additional months in Slovenia.The only point we could accept your offer is that the court of jurisdiction. We agree to choose independent arbitrators.That is a good first step. I think you and me will find comprimises for the other open points. Thereore, I would like to send you another offer.Hurm directors in board3With 3 directors in board you will have tha majority in board and our two directors will support them.Engineers in SloveniaAdditional 9In understood the situation of your workers and their families. Therefore, I think 9 additional months would be a good compromise. Maybe, we can give them some extra holidays.Payment of common workershalf-halfLet us share this cost together and pay the wokers together. So every party needs to pay 50%. I think this is a fair proposal for booth of us.Additional compensation of Slovenian workers10%This is a really critical situation, because our working conditions are good and more than 10% for additional compensations would have a strong encrease of our costs. Therefore, we would like to stay at 10%.We think this offer is a good compromise for booth companies. If you need further information, just let me know and I will answer your questions.Kindly regards,Sasa</t>
  </si>
  <si>
    <t xml:space="preserve">Dear Sasa,Thank you for your reply. However, I am a somewhat confused regarding your recent offer. See my explanation below, which is linked to the new proposal.Hurm directors in board4In your first offer you state that you would like to have four members in the board because "it is much easier for our coorporation if there are many local authorities to work with Slovenian local employees and partners." I therefore find it strange that in your recent offer you reduce the number to three members. Please take your own argument in mind, and that a decrease of number will harm this joint venture.Engineers in SloveniaAdditional 6I do not see a reason why I have to compromise to nine months, therefore staying with my offer of six months. As I mentioned in my previous proposal, it is understandable to let the engineers reside longer because of technical problems. However, bear in mind that an alternative would be not to extend their stay at all and force them to finish within the time given, so already extending their stay with six months is from our point of view very generous.Payment of common workershalf-halfandAdditional compensation of Slovenian workers20%In your recent offer you would like to share the costs. However, as I mentioned in my previous offer, the payment of common workers is the responsibility of SVN Tech and not of Hurm AG. Since I understand that you would like to share the responsibility of the costs, I would like to propose a new offer. I agree to share the costs of the payment of common workers only if the Slovenian workers will also get an additional compensation of 20%. If it is the case that Hurm AG has to pay for your workers as well, then we also want to make sure that their payment comply to our standards as well.I am curious about what you think of the new proposal. Also, I would kindly ask you to think carefully about your next message. The two offers you sent seem somewhat contradicting. Please imagine standing in my shoes and how it raises suspicion, which is detrimental for the relationship we are just trying to build.With warm greetings,Finn</t>
  </si>
  <si>
    <t xml:space="preserve">Dear Finn,Thank you for your fast answer. i am sorry if my last offer confused you. I will explain it below.Hurm directors in boardAt my first offer I wrote you "it is much easier for our coorporation if there are many local authorities to work with slovenian local employees and partners." Local authorothies means that there should be several slovenian directors in board, because this would facilitate good implementation of the decissions. 4 Hurm partners means that there is only one director from SVN. To be honest, I tipped in the wrong number and haven't realized it. I thought my first offer was also about three Hurm directors in board. I am really sorry for that if it confused you. Therefore, I changed the amount from 4 to 3 Hurm directors last time. This means you will have the majority in the board. Furthermore, our two directors will support them to find best solutions for several problems and they will be very helpful to communicate the decissions to our worker especially if difficult questions will come up. What is your opinion abou this balance of directors?Additional compensation of Slovenian workersIn your last offer you proposed us to pay 20% additional compensations to our worker and share the payment of common worker. In that case we would have too much costs and can't affort them. Therefore, we would make the following package as an compromise.Additional compensation of Slovenian workers15%Payment of common workersHurm AGEngineers in SloveniaAdditional 12We know the additional compensation is a important point of your company. Therefore, we will pay 15% additional compensation to slovenian worker. In that case you won't lose anything of your well-known reputation. To balance these costs we think you should be responsible for the payment of common workers. Furthermore, we think your engineers should stay for additional 12 months in slovenia to teach them basical knowledge and further know-how for solving upcoming problems by themselves. This is a very powerful foundation for our longterm goals especially for the product quality.At the end I want to apologise for confusing you. This was not a trick or shouldn't confuse you.With warm greetings,Sasa</t>
  </si>
  <si>
    <t xml:space="preserve">Dear Sasa,I understand where you are coming from. I would like to propose my final offer.Hurm directors in board3I will agree with you on the matter of the amount of Hurm directors in the board. I will also condone your error.However, propose a new 'package' for the rest of the costs.Payment of common workershalf-half,Additional compensation of Slovenian workers20%andEngineers in SloveniaAdditional 12I do not understand how SVN Tech does their bookkeeping. It seems to me that when we enlighten your costs by also contributing to the payment of common workers, that you should have a fair budget available for the additional compensation for the Slovenian workers. Therefore, this is the bottomline that I will go. Also, to still show some goodwill, I will agree to let the engineers stay for an additional 12 months, which is twice as much in comparison to my last offer. Just as you mentioned, it is a way of investing in your human capital. So that in the long run it will even save you costs as you no longer require help from the outside.I hope you can come to an agreement with this final offer. For questions, you know where to find me.With warm greetings,Finn</t>
  </si>
  <si>
    <t xml:space="preserve">Dear Finn,Thank you for your open message. I see that we coming closer to each other.I have no clue how our finance are calculate those results, but I got this information from them.Therefore, I had a meeting with our upper managemant to find a solution for the open points. They agreed to the following points.Hurm directors in board3Engineers in SloveniaAdditional 12Court of jurisdictionIndependent arbitratorsAfter long and arduous argumentation with the upper management and the finance sector, they agreed to pay20%forAdditional compensation of Slovenian workers ifHurm AGwill bear thePayment of common workers. This will stable guarantee your well-known reputation in international business and of your products.The alternative would be that SVN will bear thePayment of common workers but then we will pay only 10% forAdditional compensation of Slovenian workers.In summary with this deal you will have the majority in the directors board. Court of jurisdication is independent and absoulutly fair. Engineers will stay for additional 12 months for solving problems train slovenian worker. This ensures high quality for further years and products. We will pay very high additional compensations for our worker and therefore you need to pay for common workers. But this is just a little effort for your company against to SVN. Therefore, we believe this is a win-win solution and together we can look forward to a golden future.I really appreciate your effort. We still think within this coorporation we could make your products to a market leader. According to this goal we believe this is a fair trade and a good start for our partnership and ensures longterm coorporation.Best greetings,Sasa</t>
  </si>
  <si>
    <t xml:space="preserve">Dear Sasa,I see you have made some substantial changes regarding my last offer. To a great extent I am willing to come to an agreement. However, I would like to change one of the points.So in conclusion, we will have three members in the board. We will pay the costs of the common workers. There will be an additional compensation of 20% for Slovenian workers. The court of jurisdiction will be dealt by independent arbitrators. But, our engineers will reside an additional 6 months.As I proposed this offer to the board, they were concerned about our financial health when taking over a great deal of your costs. Therefore, to limit the financial risks I am reducing the additional stay of the engineers to 6 months. As you might be aware of, every extra month that our engineers will stay in Slovenia will be large expenses for us, so having them stay a whole extra year is not an option anymore. But as promised, we do not want to hang you out to dry, so we decided that six months is the best compromise that we can make.I see a very prosperitive future with this proposal. I certainly hope you feel likewise. Since we are close to the deadine, please in your next responses let me know whether you reject or accept this offer. If your next response will be a counteroffer, I will reject the offer with no further due.To conclude, I really appreciate your effort. I am certain that this joint venture will only bring us closer to a sustainable automotive industry. As it will be a win-win situation for both of us, I believe that both SVN Tech and Hurm AG will grow stronger and better.With warm greetings,Finn</t>
  </si>
  <si>
    <t xml:space="preserve">Dear Finn,We agree to your changes. We believe that within this deal we booth have a win-win situation and it is really a fair deal for all of us.We are looking forward to the following months and working with you all as a partner. Together we will make a great future for our companies.At last I want to thank you for your effort and our discussions. I hope you have the same good feeling about our work than I have.With best greetings,Sasa</t>
  </si>
  <si>
    <t xml:space="preserve">Dear Mr. Mendel,Im Sasa Novak your partner in the Green Spirit engine joint venture. I heard you already met my colleague Enej Kos. He speaks highly of you that you are a highly motivated, reliable partner who brought all his projects to success.Im looking forward to work with such an experienced business partner like you and Im sure we will bring this project to another joint success.This is our first offer at which we can work on. We already gave in some of our aims without knowing your preferences to start fair. Working together on this I'm sure we can improve our joint outcome significantly. Feel free to ask if there are questions from your side why we chose a specific number or allocation. Im looking forward to your answer which points on the agenda we should tackle first.Best wishes,Sasa Novak</t>
  </si>
  <si>
    <t xml:space="preserve">Hello Sasa,This is Mendel, and I am glad to hear from you!Obviously we are in the first steps of this negotiation but the terms proposed are far from being acceptable from our side. As you said, we understand you do not know our expectations as well as we do not know about yours.In any case, I am sure we will be able to find positive solution for both parts.You can see my counter offer in this message: Here we are losing regarding our expectations in terms of engineers in Slovenia and the Payment of the common workers. However, the additional compensation for workers and the jurisdiction are key factors for us so I do not think we can change this terms maintaining the others as they are.Looking forward to hear from you!</t>
  </si>
  <si>
    <t xml:space="preserve">Hello Finn,Sorry for my delayed answer I had to finish some projects today to make sure I can concentrate 100% on our joint-venture which I can do now. Im really happy that you are that honest with us. I guess Enej was right about you and our upcoming project resulting in a beneficial long-term joint success. That makes the negotiation much easier.I have a question to your message. Do I understand you right that using arbitrators or having the court of jurisdiction in Slovenia does not make any difference to you. Both is seen as worst-case scenario? Further is this the top priority on your agenda? I have to admit I do not understand why these alternatives are worst case scenarios for you, because of the stated arguments in my last message and you did not explain to me why you have a different perspective on this. Nevertheless, if I understood it right and both results in a 0-utility condition for you, of cause we will give that decision to you even though also for us it is second priority on our agenda and yielding 0 utility to us.Further I would like to ask if it makes a huge difference to you if we change from 15% additional compensation to 20% compared to changing it from 10% to 15%, because for us only the first 5% have a dramatic impact on our company. If it is the same for you also here it would only make sense to make a full concession at that point. As for us there is a higher than 10% priority difference to some other points on the agenda, which causes an impact similar of giving the decision of the court of jurisdiction to you. I would suggest giving this point to us and changing other parameters. To find out about how we should change the other parameters I would like to ask what you would prefer: a reduction of the time your engineers have to stay in Slovenia to 0 or a half-half payment of common workers? Because for us the latter is more important, but they are exchangeable if there is a bigger advantage for you.Further are there any big changes in increasing the utility by changing the number of directors in board from 2 to 3 or 4?I limit the set to those three options, because choosing 5 Hurm directors or alternating directors in board would limit the perspective of the board causing strong polarized decisions, therefore these both approaches I think we should agree to avoid. As we are doing a joint venture in Slovenia, we would suggest that our local directors should have the majority. They simply know best about how to treat local suppliers, employees and how to deal with the legal situation. Nevertheless, additional to a broader perspective by including also your directors in the board we see the importance of your expertise about how the Green Spirit engine will develop under certain conditions and how to support this development the best. Therefore, I think not less than two Hurm directors should be in the board as well.Due to the information we both now have I think it is possible to make a fair offer, which should fulfill close to 60% of the prior set aims. Which I hope my following offer will do:</t>
  </si>
  <si>
    <t xml:space="preserve">To be honest, your last offer was about a 40% of our expectations so I think we can make up some aspects and reach an agreement.Our ideal additional compensation would be 20% but we understand that is too much for you. However, 15 % is already a bad result for us so let's keep it there. Less than 15% would complicate other concessions.As we internally discussed, the worst option for us would be to rely on Slovenian jurisdiction. There is evidence that foreign companies face really big problems to demand their rights. Hence, we will try to avoid this scenario by relying either on a Swiss court. That's why this is very important for us. International arbitrators would also be a big loss for our company strategy.The members on the board are also really important for us. You can say we are not really trusting your company, but we need at least 4 of them to not be losing in this aspect (compared to our expectations)Following these ideas, I send you this counteroffer which I can tell you is barely positive for us overall. Unless this is a distributive negotiation, it should also be at least positive for you.Best,Finn</t>
  </si>
  <si>
    <t xml:space="preserve">Your offer results a 40% of our expectations aswell so ther is still need for change.For the additional compensation that is why I meant that it does not make sense to make a concession at that point because 15% is also a very bad result for us. We lose the most by increasing this first 5% which causes us a loss similar of giving in the court of jurisdiction. Therefore, if you only get a little closer to you desired expectation level by increasing to 15% and we lose a lot it is just harmful for our joint result, it would be similar like if we would agree on using arbitrators which would harm you a lot more than the increase would be for us.On the directors in board we can agree on futher changings but then we made huge concessions, we only got 2 of the points on the agenda. The only reason why this is still acceptable for us is because additional compensation has that a strong impact for us. Also, the first concession in terms of the payment of common workers would directly cause such a huge loss that we could not accept that. Both of these points are characterized by a huge impact for the first change and a comparable small for the second which makes them hard to negotiate like Court of Jurisdiction for you.Therefore, we cannot agree on further changes leaving the other factors as they are. Nevertheless, I could offer another bundle leading to a similar result for us. So, if the following written offer would be preferable for you can send it back and we are willing to agree on that:Directors 3, additional 9 month, Hurm AG, 15%, SwitzerlandBest wishes,Sasa</t>
  </si>
  <si>
    <t xml:space="preserve">I am happy to hear the idea you proposed in last message:"Another offer I could make isThat you have 3 directors in bord,Let your engeneers stay 9 additional month in SloveniaHurm is paying for the addtional workersBut therefore you get the both priority points 20% additional comensationAnd of cause the court in Switzerland".I am going to write it down in an offer and let's see if it is ok for you.Don't worry about the first offers, it was difficult to know what the other part wants</t>
  </si>
  <si>
    <t xml:space="preserve">Again it was a pleasure.I hope to meet you at the opening celebration.Until then I wish you further success with your upcoming projects,Sasa</t>
  </si>
  <si>
    <t xml:space="preserve">I can only say the sameA pleasure from our side</t>
  </si>
  <si>
    <t xml:space="preserve">Hello Mr. Mendel,this is Sasa Novak from SVN Teh. I am contacting you, so that we can find an agreement on the Joint Venture contract and can start working on the Green Spirit as soon as possible. You can find our openning offer attached. Please check it carefully and tell us if this is consistent with your ideas. For us it is important that we have 10%Additional compensation of Slovenian workersand that theCourt of jurisdictionwil be fully in Slovenia.I hope we can find a satisfying solution for both of us!Best regardsSasa Novak</t>
  </si>
  <si>
    <t xml:space="preserve">Dear Mr. Novak,dober vecerand thank you for contacting me.I am happy with the fact that Hurm AG is going international and that you are so eager to start to collaborate with us. Green Spirit is our little company newborn child and we are happy to be able to not growing her up alone.We believe that paying Slovenian workers a slightlyhigher additional compensation is really important for both of us. As a matter of fact, this would ensure our new joint venture to gain a good reputation. Hurm AG already has a good reputation and I am aware of the fact that SVN Tech does too, but building a good company reputation as a duo is something we both need to ensure the success of Green Spirit.Moreover, we from Hurm AG would also like to point out that one of the mottos of Sss court of jurisdiction is "clear and precise paths: it is one of your rights". Furthermore, as you probably know, our country has a strong history of impartiality. This value has remained rooted in our culture and mindset and it is consequently also a principle that drives our jurisdiction. For this reason, it is our belief that utilising Swiss court of jurisdiction would increase the chance for both of us to be treated fairly and equally.You can find attached our offers for the remaining issues.I look forward to your response.Best regards,Finn MendelHurm AG</t>
  </si>
  <si>
    <t xml:space="preserve">Hello Mr. Mendel,I agree with you on paying a higherAdditional compensation of Slovenian workers, but we think that 10% is enough, since the wages of our workers is an internal matter that we actually do not want to discuss with others. For the purpose of our collaboration we can accept a raise of 10% but not more. In terms of zhe reputation this wont do damage, because we have very good working conditions since our salaries are far above the average in Eastern Europe.As your company wants to set up a joint venture in Slovenia with a Slovenian partner, it is clear for us that theCourt of jurisdictionwill be in Slovenia. Hence, it is obvious that the project will be conducted under Slovenian law.Concerning theHurm directors in boardI suggest we split the difference and agree on 3.We will also need some Engineers in Slovenia,because normally several problems arise after the main development of a technology has already been finished. But therefore I can offer you that we can split thePayment of common workers.I am looking forward to your response and our collaboration.Best regardsSasa Novak</t>
  </si>
  <si>
    <t xml:space="preserve">Dear Mr. Novak,I hope you agree with me that we should maintain an integrative and collaborative behaviourin the interests of both our companies since this is the only way in which our joint venture can work. Therefore, I would not state that there are "clear" or "obvious" solutions or answers to our common issues as all decisions are still open.I see in your previous email that you agree on paying Slovenian workers a higher additional compensation, but afterward, you state that you would like to keep it at 10%. This quite confused me. I would suggest we try to meet our needs trying to compensate in this way:You could pay20% additional compensation to Slovenian workers and we could then use independent arbitrators as the court of jurisdiction instead of the Swiss one. This would guarantee a more than fair treatment and would avoid disparities in interests. Please, notice that we will not accept negotiations on this topic with a Slovenia court of jurisdiction proposal.I understand the reasons for which you would like to have some engineers in your country for a short period of time. However, the onlyway for us to cover the costs of our professionals being away for 6 months from their home-company is that SVN Tech pays for the common workers. We do not have any other solution for this in terms of budget, this is therefore not changeable.I hope to hear from you soon and I wish a nice day.Finn MendelHurm AG</t>
  </si>
  <si>
    <t xml:space="preserve">Hello Mr. Mendel,you are telling me that we should maintain a "integrative and collaborative behaviour" and there are no clear solutions, while at the same time you say you understand my point but yours is not changeable. That does not look too collaborative to me either.Concerning theAdditional compensation of Slovenian workerswe agreed on a raise of the wages in general, like you required. But as I told you our salaries are far above the average in Eastern Europe so 10% should be a good deal for all of us.I also do not see a fair treatment in giving away theCourt of jurisdiction from Sloveniaand therefore having to pay an even higher wage raise of 20%.In the interest of our collaboration we can agree onindependent arbitrators as the court of jurisdiction and a split of the Payment of common workersif there will be 9Engineers in Slovenia ad not more than 3 Hurm directors in board.RegardsSasa Novak</t>
  </si>
  <si>
    <t xml:space="preserve">Dear Mr. Novak,as I stated before, the only way in which our employees could stay 6 months more (not 9) in Slovenia is that you pay for the common workers. This is due to the budget problems and restrictions I have outlined in the previous email.I, we from Hurm AG, believe that using arbitrators would be best as would be the meeting point between our two opinions.We are happy to accept your offer about the number of Hurm directors, therefore we hope you can accept our way of reasoning as we look forward to settling things.I hope to hear from you soon and I wish a nice evening.Finn MendelHurm AG</t>
  </si>
  <si>
    <t xml:space="preserve">HelloMr. Mendel,I am not sure where this is going as your are not moving from your points at all but expect me to do so. Especially theAdditional compensation of Slovenian workersis our very private matter, as it concerns our employees and you just insist on a 20% raise without even reacting to our concerns.Since you are not willing to keep theEngineers in Sloveniawe can send them home after research finished, when you agree to pay for the common workers.For theCourt of jurisdictionwe can settle on independent arbitrators for the purpose of the Green Spirit, thus this means additional costs for both of us.Best RegardsSasa Novak</t>
  </si>
  <si>
    <t xml:space="preserve">Good morning Mr. Novak,As stated in my first email, the additional compensation of Slovenian workers touches us directly and significantly since we are now part of a dual joint venture and external stakeholders will start perceiving us a single entity. We cannot for any reason lower the percentage, as this would mean goingway under what we Swiss usually pay workers in this kind of collaboration. I believe this is also in your interests, as in this way you will open up to a new international market matching the European standards.As mentioned before, we are actually willing to keep our engineers in Slovenia, as you requested, for 6 additional months. This would generate restriction in our budget, but not as much as we paid for common workers. I claimed that our budget for this project is now limited, due to the adoption of the new technologies you already know. For this reason, it is basically impossible for me to change this.I am very happy we have basically reached an agreement and I look forward for the start of our cooperation!I wish you a pleasant day.Finn MendelHurm AG</t>
  </si>
  <si>
    <t xml:space="preserve">Hello Mr. Mendel,I am really disspapointed, but we decided to stop the negotiations as we were not making any progress towards an agreement.You are not reacting to my offers and not willing to compromise. These are no acceptable Preconditions for a collaboration.I would have agreed with some concessions like independent arbitrators, 3 Hurm directors, a split of the payment or a dispensation with the engineers in Slovenia, but not if you are not willing to compromise in any of the points.Even though we really wanted to work on the Green Spirit with you, we can not accept a contract like this in the interest of our company and employees.Wishing you all the best for the future!Sasa Novak</t>
  </si>
  <si>
    <t xml:space="preserve">Dear Mr. Finn Mendel,my name is Sasa Novak and I am negotiating with you as a representative of SVN Tech. Due to climate change we consider a technology such as the Green Spirit to be necessary and pioneering. So first of all, I would like to reiterate that we are very happy that Hurm AG is ready to develop the Green Spirit together with us and share your plans with us. Together, we can revolutionize the market and be a pioneer in this time. In many general points of the cooperation we are already in agreement, so we are looking positively into the upcoming negotiation of the last points. We are also grateful for the past transparency culture. We hope that we continue to do this.Perhaps we can first find solution at the most important points of both companies which is good for both of us. What negotiation point do you consider to be very important to you?The additional compensationis for us an important point. We already know that this is also important for you and we also understand the reason why. As a traditional company, we understand that you do not want to being involved in any scandal over working conditions in Slovenia. We know that Hurm AG has a very good reputation, which SVN Tech would also benefit from. We can therefore guarantee that we would not violate them in any way because this reputation is also in our interest. Our employees actually appreciate very good working conditions since our salaries are far above the average in Eastern Europe, but we would offer you an additional compensation of 10%.Because of the additional compensation and the costs of the production, we would appreciate it thatHurm AG will bear the wages of commonly hired employees. SVN Tech pays its own employees. Therefore, we would also like Hurm AG to pay its own workers and engineers.What do you think about this proposal? What is important for Hurm AG?We are convinced that we can together benefit a lot by cooperating with each other, so we hope that you also understand our position.Yours sincerely,Sasa Novak</t>
  </si>
  <si>
    <t xml:space="preserve">Dear Sasa Novak,First of all, thank you for your message. I have put my counteroffer in the agenda.We find the additional compensation for the Slovenian workers very important. We want to put that first.Second, the court of jurisdiction is of high importance and it would be wise if we could rely this on a Swiss court.Also the payment of the "common workers" of your plant is important to take into account. We think it would be fair if the Slovenian workers will be paid by you and we will pay our own staff. This will not change anything for them and for us.</t>
  </si>
  <si>
    <t xml:space="preserve">Dear Mr. Mendel,thank you for your answer. First of all we are very glad that we have found a correspondence in the point "wages of commonly hired employees". In the rush, however, you have probably made a false statement in the agenda. If every company pays its own workers, we have to record in the agenda Hurm AG, since Hurm AG then pays its own workers, which Hurm AG wants to send to us.Lets talk again about the additional compensation. Why do you want 20%?We definitely understand your point of view, but SVN already offers their employees very good working conditions. Similarly, salaries are already well above the average in Eastern Europe without additional compensation. With a 10% additional compensation any risk of a scandal is already excluded. For us, this point represents an internal issue. Should Hurm AG accept this point, we would also be willing to decide that the court of jurisdiction is Switzerland.I think this would be a good compromise for both of us, finally, we should consider the project as teamwork.The engineers in Slovenia is the next point we would like to talk about. The experience of Hurm AG is irreplaceable for us, because Hurm AG has been working in these fields for about 100 years. Because in the case that normally several problems arise after the main development of a technology has already been finished, SVN expect Hurm AG to keep their engineers in our common plants in Slovenia for another 12 months. We know that this is a long time, but we both want to be a pioneer in the field of zero-emission engines. Therefore, we should minimize the risk of problems or interruptions. That should be in both interests. Alone we are not able to keep the risk as low as possible.What do you think? Are these suggestions also acceptable to Hurm AG? Maybe we can reach an agreement by including the point number of directors.Think about it and contact me again. Likewise if you have any questions. The successful implementation of the joint venture is very important to us and offers us both tremendous opportunities.Yours sincerely,Sasa Novak</t>
  </si>
  <si>
    <t xml:space="preserve">Dear Sasa Novak,thank you for your counteroffer.For the payment of the common workers, I choose that it would be payed by SVN Tech, not by Hurm AG. We will pay for our own employees that will work in Slovenia, and you keep on paying your Slovenian Employees, like nothing has changed. If you won't agree with me on this, we can chose to pay 50/50 which means that SVN Tech will pay half of the wages and Hurm AG wil pay the other half. If Hurm AG has to pay the entire wage of our own employees and the employees of SVN Tech, our expenses will be to high.Now, for the additional compensation, we find it, of course important to keep a good reputation. We believe you when you say that you won't violate anything and will try to keep the good reputation. However, it is important to keep our employees in the company because of the knowledge they have. When they will not be paid enough, they will be more induced to be bribed and leave the firm. We should contain the knowledge in our firm to keep the essential first mover advantage in the future market of the engine industry. Therefore, 20% will be a valid additional compensation.As I said before, we find it very important that the additional compensation will be 20%. You want to compromise by giving the court of jurisdiction to Switzerland, but we are als willing to give this to Slovenia if you agree on the additional compensation percentage.Moving on to the engineers in Slovenia, we understand that you want to keep them longer in Slovenia. However, 12 months will be to long since the engineers have to get back to their work in Switzerland as well. We would like to offer a period of 6 months. In these 6 months, the engineers will have the time to get the whole project started and keep it running, and additionally train the local staff that if they leave after 6 months, the local staff can keep everything running on their own.We would like to see 5 members in the board of directors, however, we know that is too much and SVN Tech has their say in this as well. Since the project has to come off strong, we think it is necessary to put enough member of Hurm AG on the board of directors. We therefore would like to see 4 members of Hurm AG in the board so they can start the project and can lead it smoothly. How would you feel about this?Kind regards,Finn Mendel</t>
  </si>
  <si>
    <t xml:space="preserve">Good evening Mr. Mendel,Thank you for your answer.First, the additional compensation, we understand what you mean. Our employees are important for the success of the joint venture. But you say, that the employees will leave us if we wont pay them enough. Sorry because I will repeat our point of view. The salaries are already well above the average in Eastern Europe without additional compensation. So, if we offer them an additional compensation of 10%, there will not be another company which also do this. Therefor we think 10% are enough. We could better save this money and invest in R&amp;D or something else. But we would be willing to offer you a 15% additional compensation, if Hurm cant accept our point of view.Second, the payment of the common workers. Its hard for us to accept your offer because we already take the majority of the burden of the human resources invested in this project and also take the hole cost of the production. So we think a logical consequence that also Hurm AG should put some emphasis on this topic. We hope you are willing to agree in this.Definitely, we cannot accept a 20% additional compensation and also payment by SVN or a half-half division. These costs would be too high for us.Next, if we agree on Slovenia as a court of jurisdiction, SVN would be ready to accept the 6 months stay of the engineers.However, if there are unsolvable problems after the 6 months, we would be glad if Hurm AG will help us to find a solution together. Just saying.Last point the directors on board. Yes, youre right. 5 members of Hurm wouldnt be acceptable for us. It is much easier for a Slovenian firm to work with local authorities and local partners than for a foreign firm as Hurm. As these local authorities exert considerable influence on our cooperation, it would be beneficial for Hurm AG to commit to the exercise of communicating with them about us. Also, we will invest much money in this joint venture, so we should have at least 1 director in board. We would be glad if we would get 2 directors on board (3 members of Hurm on board), but we are also willing to accept 4 members of Hurm. But maybe we could define a clause that this point will be renegotiated after some time of cooperation.Yours sincerely,Sasa Novak</t>
  </si>
  <si>
    <t xml:space="preserve">Dear Sasa Novak,I would like to inform you that we accept your agenda.It is hard to come to an agreement but I think we met each other half way.I would like to thank you for the cooperation and wish you the best.Kind Regards,Finn Mendel</t>
  </si>
  <si>
    <t xml:space="preserve">Hi Finn,thank you for your reply. Our team has worked on it and we would to like to explain you our offer:1) We are willing to concede you 3 of your directors on the board. I hope you appreciate that gesture from our team.2) We think that the best solution would be that your engineers stay in our common plants in Slovenia for another 9 months. If they stay any longer that would mean higher costs for both parts. We definetely want to avoid that.3) Regarding the payment of workers, we think we will both agree to say that you take care of the employees, given that we have already taken care of the majority of the burden of human resources invested in this project.4) About the additional compensation of the Slovenian employees, we consider that 10% is more than sufficient to prevent any type of scandal. We also hope you acknowledge our effort here.5) Lastly, the Joint Venture is set up in Slovenia. Therefore, the logical consequence is that the entire project will be enforced under Slovenian law.I hope that our offer will please your demands and that we could close the deal as soon as possible. If you have any suggestion, please dont hesitate to ask. We are very positive about closing these deal with you.SincerelyFernando Moraleda</t>
  </si>
  <si>
    <t xml:space="preserve">Dear Sasa Novak,I was sure that I was negotiating with Sasa and not someone else, so I just name you by name again. The other name I will forget.I appreciated your first offer. However, I have some things that I would like to see changed.Since the court of jurisdiction and the additional compensation are the two most important factors for us, I want to suggest what we believe is the best option.- The court of jurisdiction in Switzerland, because we know from research that as a foreigner company, it is difficult to demand your rights if needed under Slovenian jurisdiction. Another option would be a group of arbitrators specialised in cross-national collaborations, but Switzerland is our preference.- The compensation of 10% we find really too low, the Slovenian workers deserve 20% in our opinion. Our reputation is important, we are a generous company who is good for its employees.Further, I want to meet you in the middle with the number of directors in board. Our preference of course would be 5, but I suggest that 4 would satisfy us both.Also, we would prefer to have our engineers come home as soon as they are finished, to their families and children. However, since you suggested an additional 9 months, we can live with a maximum of 6 if really necessary.Finally, the payment of the common workers we think should be your responsibility. We pay our own workers, you pay yours.I hope to hear back from you soon!Best,Finn Mendel</t>
  </si>
  <si>
    <t xml:space="preserve">Hi Finn,thank you for your reply. Now we are both aware that the most important issues for both parts are the court of jurisdiction and the additional compensation of the workers. If we want to reach an agreement, I think we should try to reach a middle point in our demands. What do you think about this second offer?1) 4 directors in the board.2) 9 additional months for the engineers.3) We take care of the payment of the workers.4) 10% additional compensation of Slovenian workers.5) Court of jurisdiction: Switzerland.I think that is a fair offer, considering that both parts make concessions in their demands. Please let me know what do you think about it.RegardsSasa Novak</t>
  </si>
  <si>
    <t xml:space="preserve">Hello Sasa Novak,Thank you again for your offer. I am glad to see that you are as willing as I am to make concessions, so that we can both be happy. However, I want to suggest some final adjustments.1) 4 directors is OK for us2) 9 months we find too long. Think about the families of these engineers. Do you have children? How would you feel if you could not see them for almost a year? That is psychologically and emotionally very hard, and this provides our workers with a heavier work load, which comes on top of their responsibilities they already have resting on their shoulders to make sure the project goes well... Preferebly they go home straight when the finished. Considering this, we think 6 months is long enough.3) Thank you for taking the payment of the common workers on your responsibility. We appreciate this a lot.4) Since the additional compensation is an important issue for both of us, I want to suggest meeting in the middle. You want 10%, we want 20% so 15% would be a perfect solution.5) Cour of jurisdiction as suggested would be Switzerland, this makes us very content.I hope we can cut this deal today, as I proposed, since these options will make us both happy and provide a proper basis for the future.Best,Finn Mendel</t>
  </si>
  <si>
    <t xml:space="preserve">Hi Finn,thanks again for your mail. As you already know, if we dont try to reach middle points, we will never close a deal, no matter whom we are negotiating with. We already gave you 4 directors on the board, we agreed on the payment of common workers and that the court of jurisdiction will be in Switzerland. In a negotiation with only two participants, it is very easy to "compensate" each concession from the other part with the same number of concessions form your own part. Otherwise, both participants will just wait till the very last moment to make a move. Given the fact that I wont be able to do that, I ask you to reconsider our previous offer. We think is completely reasonable and we took into account your most important concerns. Hope you can see the effort we put in this negotiation. It has been a pleasure to work with you. Maybe we see each other in the future in a different negotiation:)Best regardsSasa Novak</t>
  </si>
  <si>
    <t xml:space="preserve">Dear Finn Mendel,After the first meeting and in view of doing business with you only report good results and benefits for both os us, I will tell you my aspirations in the negotiation to develop these clean cars.i would like to know if you agree with my first offer,if not we can negotiate it, and try to reach an agreement.I am looking foorward to your response.yours faithfully.</t>
  </si>
  <si>
    <t xml:space="preserve">Dear Sasa Novak,Thank you for your email, it is nice to hear from you and I am looking forward to doing business together.I looked over youraspirations for the development project. I have sent you over what my company would like to aspire to from these negotiations. As you can see, the issues on the agenda have different aspirations for both of our companies. Yet, I have faith that we can come to an agreement that will benefit both parties.Please look over the agenda I have sent and if you have any questions, please do not hesitate to ask.Kind regards,Finn MendelAdditional compensation of Slovenian workers20%Court of jurisdictionSwitzerlandPayment of common workersSVN TechEngineers in Slovenia0 (after research finished)Hurm directors in board5</t>
  </si>
  <si>
    <t xml:space="preserve">Dear Finn Mendel,I have seen your offer, i have been thinking about it, we have many differences in our objectives, but i hope that we can reach an agreement.Maybe i can give in some aspects and you in others, for me is very important the additional compensation of the Slovenian workers, and also the court of jurisdiction, i must achive those objectives.On the other hand there are other isssues that are not so imprtant than the others and i can give some points to you.Please look my agenda i have change some issues in order to come to terms,i hope that you also are going to change some points of the negotiation.We are in contactKind regards,Sasa Novak.</t>
  </si>
  <si>
    <t xml:space="preserve">Dear Sasa Novak,Thank you for you email and for the current changes in the negotiation.As I understand, what is important to you is the additional compensation of Slovenian workers, and the Court of Jurisdiction. These are my top priorities too! They do mean the most to me during this negotiation.However, what I am willing to do is to compromise on the additional compensation, dropping this down to 15%. I will also give you full jurisdiction of the court. For this however, I except that all other issues in this negotiation to be upheld.Please read over what I have suggested and let me know your decision.Kind regards,Finn Mendel</t>
  </si>
  <si>
    <t xml:space="preserve">Dear Finn mendel,After seen your offer, i have to say that i am not interested at all.If you want to have the 15% of additional compensation of Slovenian workers, and do not chnge the other isssues i am not going to have benefict, i should have more issues to my favour, for example the payment of common workers.i also decided that 5 Hurm directors in board is overmach, i prefer 4 or less.let me know the final decision.Sasa Novak.</t>
  </si>
  <si>
    <t xml:space="preserve">Dear Sasa Novak,Thank you for your email.I am a little confused about your objection to my previous offer. I was under the impression that the additional compensation of Slovenian workers and the Court of Jurisdiction was your top priorities. These actually happen to be my top priorities. Therefore if you prefer we can switch what I was suggesting and I will have my two top priorities and you can have the three remaining issues? I was trying to be generous with my offer. I think this is a fair way to divide the issues.Please let me know if you want to continue with this offer. I am trying to be fair and also generous. I believe my previous offer would be more beneficial to you, and I would be happy to offer you this again if you change your mind.Kind Regards,Teri-Louise Grassow</t>
  </si>
  <si>
    <t xml:space="preserve">Dear Finn MendelI did not change my mind with the other offer, i just was traying to meet my goals , i know that the addtional compensation of Slovenian workers and the court of jurisdiction, are very importat for you as well, but we had divided, that is logical.But the other issues should provide benefits to both of us, not only for you. that is why i was trying to divide them in my last offer, but you did not undestand it.This last offer that you have done, does not give me points in my favour, the most importants issues are for you, and the other three do not bring me almost benefit.Nontheless, Thank you for all, maybe in the future we can unsdestand each other better.Sasa Novak</t>
  </si>
  <si>
    <t xml:space="preserve">Dear Mr. Mendel,Thank you very much for the fruitful discussions last week, we are happy to be dealing with professionals and are very looking forward on working towards our common goals. As settled last time, next step for our cooperation is the negotiation of the contract and taking this opportunity we would like to present some aspects that are of a great importance for us:Hum directors in board: 4We believe that for a productive cooperation between our companies, 4 of 5 members of this board should represent SVN Tech. We believe that a majority in the board of directors would be only an advantage for everybody when working with Slovenian authorities and partners.Engineers in Slovenia:12 monthsAs most of the times after developing the product some problems might arise, we expect that engineers will stay for another 12 months in Slovenia to support the quality and control phases. In this way we will avoid further additional traveling and communication costs.Payment of common workers: Hurm AGWe take the position that Hurm AG would be responsible for the wages paid for the commonly hired employees. As we already take the burden of making relationship specific investments regarding this project by hiring addition specialized workforce and machineries for production.Additional compensation Slovenian workers: 10%This is a highly important issue for us, and we are already very glad from cooperating with a company with such a good reputation as yours. Moreover, we absolutely understand that our collaboration would create for us a very good imagine in the future; therefore, an additional compensation of 10% is sufficient.Court of jurisdiction: SloveniaConsidering the fact that the joint venture will be set up in Slovenia with a Slovenian partner, it makes more sense that the project would be conducted under Slovenian law.We are looking forward to hearing from you soon and beginning what promises to be a very lucrative relationship for us both.Best regards,Sasa Novak.</t>
  </si>
  <si>
    <t xml:space="preserve">Dear Sasa Novak,My apologies, we are not familiar with the system yet. Thank you for you explanation. As you can see, we are not really on one line. I'm sorry for this. How can we solve this problem?Kind regards,Finn</t>
  </si>
  <si>
    <t xml:space="preserve">Dear Mr. Mendel,so we tooke carefully the time to analyse your offer. So we decided to make some consecions regarding some issues that you mentioned. So here comes our offer:Hum directors in board: 2As apparently this is a very important issue for you we decided that a ire mixed equilibrium in the bord would be perfect for both partie. (reduction of 2 members)Engineers in Slovenia:9monthsWe perfectly understand your concers, indeed perhps one year would be too much, but we want to deliver the best results, so we do believe that at least a period of 9 months the engineers have to stay in our production facilities. (reduction of 3 months)Payment of common workers:Hurm AGRegarding this issues we unfortunately cannot change our position that Hurm AG would be responsible for the wages. Our investments in this project are already too high, so I believe that this part must be taken over by Hurm AG.Additional compensation Slovenian workers:15%We made some comprimised also in this issue, and our last offer that we could agree is 15%.Court of jurisdiction:SloveniaThis issue is very sensitive for both of us, we still can not make consecions regarding it. We keep on believing Slovenian jurisdiction would work the best. The one and only other alternative could be having a court of indipendet arbitrors, but this would take additional costs and time to organize. So we let you decide what would you opt in for.Thank you very much for your cooperation! We believe that this offer fits better our both parties interests.Best regards,Sasa Novak.</t>
  </si>
  <si>
    <t xml:space="preserve">Dear Sasa Novak,I really wish I could do that, I really do. With the deadline in sight, I find it very unfortunate, but I simple can't.Would you be opposed to this if we give you the 9 months as far as the engineers are concerned and we go for a swiss court of jurisdiction?Kind regards,Finn</t>
  </si>
  <si>
    <t xml:space="preserve">Dear Mr. Mendel,indeed considering the deadline, here are our small changes to your pervious offer, and this is our last and final offer we could do for Hurm AG.1.Hum directors in board: 2There is no joint-venture where the Board of Directors won&amp;acute;t be represented by both partners equally, so 2 from SVN Tech and 3 Hurm AG is the already the best option. 2.Payment of common workers: half-halfAs you are not ready to make compromises regarding this issues, we set this would be then the one and only option3.Court of jurisdiction:Independet arbitrorsAs the court of jurisdiction is an issue that is very sensitive for both, then in the end the best option would be to have a team of Independet Arbitrors.Considering all the trade-offs we did for Hurm AG, regarding all the issues this is the best we could offer, otherwise we would have no deal, which we hope is not the case for us as our partnrship is forecasted to be a very fruitful one in the future.Best regards,Sasa Novak</t>
  </si>
  <si>
    <t xml:space="preserve">Dear Sasa Novak,I'm sorry, I can't.It sounds like your are not happy with our compensation. I understand you want to end the negotiation. We are lacking a join-venture if we do not split the payment of common workers. How can we help you better?Kind regards,Finn</t>
  </si>
  <si>
    <t xml:space="preserve">Dear Mr. Mendel,we have been negotiating for a while, we tried our best to give you detailed explanations and reasons to each of the issues , and we made already compromises and big concessions, but undofrtunately we cannot accept the conditions you offer to us.Thank you very much for all the invested time, and wish you all the best with the future perspects!Best regards,SVN Tech Team.</t>
  </si>
  <si>
    <t xml:space="preserve">Dear Mr. Mendel,After finishing the first round of discussions that was done pleasantly, I would like to propose for your company, the remaining organizational issues to start our partnership. They are 5 focal points to start our cooperation.We offer you a perfect production line for the new Green Spirit engine. Our agenda is based on the benefit of both of us and is emphasized on the target of achieving incredible results.Whats more is that we guarantee u peace of mind when it comes to this production process since we value quality in our service and trust that we do our job right all times.Enclosed are our partnership terms and agenda for your perusal.These terms can be further tailored to fit any requirements you may have in mind. Please feel free to contact me via Negoisst platform for any inquiries.Yours sincerely,Sasa NovakSVN Tech</t>
  </si>
  <si>
    <t xml:space="preserve">Dear Mr Novak,Thank you for your offer. I agree with you on achieving the best results for both of us, nevertheless here is our counteroffer.Before working on an answer, I want you to consider the fact that, as we both knowall business operations are linked to a certain amount of risk, e.g. failing in bringing this new technology to the market first. This would not only result in fatal financial losses, for us, but also in losses in reputation. However, a joint venture is always a risky proposition, especially with for us right now, since we have only had swiss cooperations throughout our entire journey. Nevetheless we are willing to make this step and make this joint venture possible.Please let me know if you want me to go into detail on a certain point.Kind Regards,Mr. Mendel</t>
  </si>
  <si>
    <t xml:space="preserve">Dear Mr. Mendel,Reference to your email, we still agree together on developing a successful project. Its lucid that any joint venture is accompanied with a percentage of risk. However, considering the points you referred to in your email. Here is our modified agenda. Again, we took into consideration both companies interest, and more importantly the success of the Project.We want to reach a common ground that suits our companies and that could reflect positive influence and stability to our project in order to ease the process of development.Please Mr. Mendel considers that since the project is on our land, we would have better communication with the Slovenias authorities we can deal with them better. Nevertheless, we can agree on 2 seats from our side in the Board of Directors if it suits Herum AG.Concerning payments of common workers, as we already carry the burden of almost all other human resources problems by nature since the project is done on our land; hence, Herum AG should share with us some of these burdens as a cooperation term. But again, as a one step closer to the cooperation achievement, we agree on your offer in this issue and workers to be paid half- half.Engineers in Slovenia, I am sorry but your offer on this issue is unfair. As far as I know, we are partners and you dont want to overload SVN Tech with losses. Additional 6 months choice is not possible for us. As it is accompanied with huge losses for our side; consequently, this issue is to be kept as is additional 9 months.If you need more justification behind choosing this number please let me know, I will provide you with detailed cost analysis.I hope we reach together a successful agreement. I look forward to hear from you.Yours sincerely,Sasa NovakSVN Tech</t>
  </si>
  <si>
    <t xml:space="preserve">Dear Mr Novak,I would very much appreciate if you would maybe take in consideration what is actually important to us so that we, in our turn can give you what is important for you.The most important think for us, in order to make a fair team work possible, is that your workers get on average the same wage as our workers, I know it's creating further costs, but trust me this is totally worth it, since there is no way a healthy work relationship could take place between everyone. Anything under that level would just be contraproductive.Second most important thing for us is the juristiction. And here I'm gonna be honest with you,we do not intend to play any tricks or tactical manoeuvres during the cooperation with you. Nonetheless, we need some sort of legal security. There is evidence that foreign companies face really big problems to demand their rights under the slovenian jurisdiction. We both know, a Swiss court is always going to be fair. We are also not going to have deals only within Slovenia but internationaly, this is why we insist on having a reliable juristiction.For that we would make the compromise to agree on having our engineers 9 months with you, pay our own workers and let 3 people in the director board.Kind regards,Mr Mendel</t>
  </si>
  <si>
    <t xml:space="preserve">Dear Mr. Mendel ,Thank you For the clarification.Here is our offer after spending a while from both sides analyzing the situation.Herum AG and SVN tech are sharing this project and thus, I am sure you are keen on prodviding the stability to the project as it will be eventually on the Slovenian's land.Appreciating your understandingKind Regards,Sasa Novak</t>
  </si>
  <si>
    <t xml:space="preserve">Dear Mr Novak,here is what I would intend to do, since fairness and legislation is the most important point for us. We let the additional compensation at 20% BUT we take all the costs for all the workers so these two points would 100% be on our expence. In return we insist to have a swiss legislation, since there is no way we can get fairness with a Slovenian legislation. Again no coruption and keeping our good fair swiss reputation, is very important for us.Kind regards,Mr Mendel</t>
  </si>
  <si>
    <t xml:space="preserve">Dear Mr. Mendel,Your offer is very appreciated. However, as we mentioned before the project is located in Solvenia and thus it does not make any sense that is ruled under Switzerland law. Consequently, and option of having independent arbitrators would be issued, nonetheless it adds extra costs to both sides.I think this offer is fair from all Dimensions of all partners to create this joint venture.Kind Regards,Sasa Novak</t>
  </si>
  <si>
    <t xml:space="preserve">Dear Mr Novak,unfortunately I don't see it as a fair offer, since we are the bigger company also the mother company that would carry all the risks and almost all of the costs. The business will not take place only in Slovenia, we are talking international here, just a part of the production will take place in Slovenia. And since We do not intend to do any illegal businesses we do not see why would you insist so much on having a Slovenian juridiction. Since we are the ones to carry most of the responsibilities, we do not see why jurisdiction would play such an important role for you. Also as you said, there is no point for us in having extra costs for independent arbitrators, since a swiss legislation is the fairest there can be.Please keep in mind, this is our most generous offer.Kind regards,Mr Mendel.</t>
  </si>
  <si>
    <t xml:space="preserve">Dear Mr. Mendel,Thank you for your most generous offer. Nebertheless, It is obvious that easy to resolve as Hurm AG wants to have a joint venture in Slovenia with a Slovenian partner. thus, the project should be under this country's law, even we offered this independent arbitrators to keep us on a common ground. But, you are partner insisiting on this issue subtlely.We know that you are a big company and we resepet you. SVN tech offers a plethora of Concessions for Hurm AG to help this cooperation succeed. But, please also keep in mind that SVN tech is a striking company in the field and I am sure you chose us for this reason.We both companies will take the costs of the independent arbirtators in order to ensire fairness in the process.Please Mr. Mendel did a lot of Concessions for Hurm AG as it is a valuable company to us.Kind Regrds,Sasa Novak</t>
  </si>
  <si>
    <t xml:space="preserve">Dear Ms Novak,Since you are not very convincing, of why it is important for you not to have a swiss juridiction, the only way for us to carry these aditional costs for the independent arbitrators is that we step back a little from the other sides. Butwe would still carry all the costs for the payment of the workers.Kind regards,Mr Mendel</t>
  </si>
  <si>
    <t xml:space="preserve">Dear Mr. Mendel,I don't why you returned us back to the starting point we have already been agreed on some terms.For us it seems that you don't want to reach a middle ground with our company.Please be noted that this is based on a partnership and not an acquisition case.I am sorry to inform you that this offer is not accepted by all means.We still have our offer as is for our perusal with additional compromise from our side but I am afraid to tell you that this is our last possible offer.Kind Regards,Sosa Novak</t>
  </si>
  <si>
    <t xml:space="preserve">Dear Ms Novak,please reffer to the information in our last messages if you have any unclarities about our reaction. Here from our part again, our last counteroffer.Please keep in mind it is in no interest for us to accept your offer level.Kind regards,Mr Mendel</t>
  </si>
  <si>
    <t xml:space="preserve">Dear Mr. Mendel,As mentioned before Me. Mendel, Switzerland is not a possible option on our side and the costs of the independent arbitrators will be handed by both sides.We reject your last offer.Our final offer is still available for review.Kind Regards,Sosa Novak</t>
  </si>
  <si>
    <t xml:space="preserve">Dear Ms Novak,With such a low utility you are offering us, we are better off having no agreement at all.Kind regards,Mr Mendel</t>
  </si>
  <si>
    <t xml:space="preserve">Dear Mr. Finn Mendel,I hope you are doing well. It is an honor for us to work together with you in our joint venture cooperation for the Green Spirit production.Please kindly allow me to introduce myself, my name is Sasa Novak and my role is to conclude our final negotiation between Hurm AG and our company SVN Tech.As agreed in our first discussion to form a Joint Venture, we have already found the agreement on the general terms. Nevertheless, there are still several open topics that need to be solved in order to have a detailed understanding between us.Please allow me to represent the SVN Tech agenda concerning operational matters. Following are the requests of attributes and values to be negotiated:Additional Compensation of Slovenian Workers: 10% additional compensationCourt of Jurisdiction: the project is conducted by Slovenian lawPayment of common workers: Common workers are paid by Hurm AGEngineers in Slovenia: stay 12 months after finishing the research in SloveniaNumber of Director from SVN Tech: 3 managersThe requests from our side are the opening for our final negotiation, we have considered this request as our row perspective and need to get the feedback from your side. Please kindly let us know your thought and your concession requests. Hopefully, we can reach our goal in our expected time and meet our equally distributed assets.Thank you very much in advance and looking forward to our discussion.Sincerely,Sasa Novak</t>
  </si>
  <si>
    <t xml:space="preserve">Der Mr. Novak,I'm looking forward to a joint venture cooperation for the Green Spirit production.As I flew over your offer, I cannot yet agree to your proposals.Here is my counteroffer:Hurm directors in board:5Engineers in Slovenia:Additional 9Payment of common workers:SVN TechAdditional compensation of Slovenian workers:20%Court of jurisdiction:SwitzerlandI'm looking forward hearing from you.Sincerely,Finn Mendel</t>
  </si>
  <si>
    <t xml:space="preserve">Dear Mr. Finn Mendel,thank you very much for your counteroffers. Since we have a tight deadline for our negotiation which is until this Friday, I would like to be straightforwardto propose a win-win solution action for our better payoffs. Please find below the offers and the reason based on the Slovenian condition:1. Hurm directors in a board: 3 managersAs we know that the production will be in Slovenia, it will be beneficial for us that we have the local representative to deal with the local authorities and local partners. The reasons are first we have a better understanding of our system which is really different from Schwitzerland. With at least two from our managers that represent our Joint Venture, could ease our negotiation process with the local parties and minimize the risk of misunderstanding which in the end will give us a bad impact on our business. We understand that Hurm AG wishes to control the quality process in Slovenia, but with our contribution and knowledge, it could, in the end, support our quality goals.2. Engineers in Slovenia: Stay for an additional 9 monthsAfter discussing with our management, we agree to have your engineers to stay for 9 months after the development process is finished. In order to deal with defects and several problems from the new technology, we consider that 9 months is sufficient enough.3. Payment of Common Workers: half halfIn fact that SVN Tech has mostly invested the burden of the human resources in this projects. We expect that Hurm AG should put also an effort on this topic. After discussing with our management, we will contribute to our Joint Venture to propose a half-half payment. This we consider also as a fair payment because the workers are commonly hiredby both of us.4. Additional Compensation of Slovenian Workers: 10%We need to stick to this 10% additional compensation due to the fact that the salary of SVN Tech has already above average in Eastern European level, therefore, we have a satisfying working condition. We are aware of the risk of scandal that Hurm AG might concern regarding the salary level of any kind of your company offshore or outsource activities abroad. We could assure you for Eastern European salary level with an additional 10% is sufficient to preventfrom any of the working condition scandals.5. Court of Jurisdiction: Independent arbitratorsWe have seen an opportunity of having a fair and neutral law for our joint venture. Since our cooperation is consisting of two parties from different countries, we, therefore, would like to have independent arbitrators for our law, even though the production process is in Slovenia, but we aware that we received also other cooperation from your company in Switzerland.Hopefully, this win-winsolution proposal could meet our final negotiation process and therefore we can start our joint venture as soon as possiblesince we are aware of your company goalto be the first moverin this technology. We would also like to be your reliable partner by providing better off understanding for our success.Please kindly let us know your thoughts and we look forward to our cooperation.Kind regards,Sasa Novak</t>
  </si>
  <si>
    <t xml:space="preserve">Dear Mr. Novak,I am still not quite satisfied with your proposal. I think we can make some concessions towards you, so that both partnes will be satisfied.In attachment to this message you are receiving my proposal for the joint venture.Sincerely,Finn Mendel</t>
  </si>
  <si>
    <t xml:space="preserve">Dear Mr. Novak,since you weren't pleased with our latest offer, we have overthought it.Have another one in the attachment of this message. I hope you are more pleased with this one.Sincerely,Finn Mendel</t>
  </si>
  <si>
    <t xml:space="preserve">Dear Mr. Finn Mendel,apparently, we did not really get your answer towards the reasons of deciding your counteroffers to us. It would be great if you could provide us with that in order to have a better understanding between us. We wanted therefore to come back to your previous offers and let's discuss it step by step.Engineers in Slovakia stay for another 9 months as you proposed earlierThis time duration is sufficient enough to deal with the possibility of defect from our new technology. We therefore agree to have this time duration, less than that is also not good for our quality. We both need to assure the defect management by giving at least 9 months' time observation. Less than 9 months will not be an optimal result.Court of Jurisdiction to take independent arbitrators as you have accepted from our second offersWe are agreed to take this earlier offer by taking independent arbitrators in our Joint Venture. This could give us neutral opinions and solutions since we both are from two different countries.Payment of common workers: half-halfWe agree to have a half-half payment for our commonly hired employees.Additional compensation of Slovenian workers: 10%We need to keep our sustainability in the production process but not breaking any rules. By giving 10% additional compensation to Slovenian workers is already large. For your information, the normal salary in SVN Tech without an additional compensation is already above the Eastern European salary level. As we mentioned earlier, it will not cause your company to any working condition scandals.Hurm AG director in board: three managersWe also want to have a good quality process in our joint venture production in Slovenia, we are native people here and our managers are professional in handling the local suppliers and Slovenian regulations. The risk of getting misunderstanding or scandal in our production sector is not a pleasant situation. Therefore, with at least two managers from us could give board of our joint venture the better decision. Whether to take a certain action in Slovenian or not. We could also imagine without at least two strong perception from our professional managers, our Joint Venture will lose the efficiency and effectivity value to deal with local issue. We want to have two of our managers in the board.Please let us know your thought and hopefully our explanations can delight you well.Thank you very much and looking forward to hearing from you shortly.Kind regards,Sasa Novak</t>
  </si>
  <si>
    <t xml:space="preserve">Dear Mr. Novak,In attachment to my message you have my final offer. I'm ready to make some concessions, hoping that both of us will be satisfied with this outcome.We can't go under the15%Additional compensation of Slovenian workersI'm sorry to say that. I hope the rest of the offer is at your please.Sincerely,Finn Mendel</t>
  </si>
  <si>
    <t xml:space="preserve">Dear Finn Mendel,Thank you very much for your counteroffers. We wish to know the reason why you propose those utility values since we want to understand your situation too. But apparently, we did not get any information about that, we, in the end, have no clues on dealing with each topic that could give both of us a better-off or win-winsolution. So far, we are the only one who put more effort into explaining everything in our negotiationprocess.We do not agree with the additional compensation of 15% because for us is too much and it will not meet our sustainability plan. On the other hand, since this is a joint venture from two countries and this production is located in Slovenia but the court of jurisdiction is from Switzerland, this is not an option for us. Because we will not get a neutral opinion and we consider it as a risky decision for the cooperation especially for our side.Concerning our tight deadline, our company sadly have to inform you that we reject your counteroffers. Hopefully, we can have a better negotiation for the next topics and we appreciate yourdecision to agree on the rest of our topic.Thank you very much and I wish you have a nice day!Kind regards,Sasa Novak</t>
  </si>
  <si>
    <t xml:space="preserve">Dear Mr. Novak,I would really like to close the deal, but it wouldn't be successful at all for Harm AG to close it under these conditions. I can accept an additional payment of 15%, but just if our engineers will not stay in Slovenia anymore after the research.I hope that you understand our point of view and that we will close a deal today before 16:00 p.m.I wish you a good start of day and hope to receive some good news.Kind regards,Finn Mendel</t>
  </si>
  <si>
    <t xml:space="preserve">Good Morning Mr. Mendel,after discussing you offer with our board we agreed on your suggested point and modify our last final offer.This includes that the engineers leave right after reserach is finished. But in order to be confidend with this deal, we have to insist that Hurm AG fully pays for common workers.Please take your time to think over this offer, since we are not able to sacrifice more.Thank you very much in advance.Kind regardsSasa Novak</t>
  </si>
  <si>
    <t xml:space="preserve">Dear Mr. Novak,We are getting closer and closer to an achievement.We accept the fact that Hurm AG will pay the common workers, but just if there will be 4 Hurm directors in board.I hope that this option will pe suitable for both companies.Kind regards,Finn Mendel</t>
  </si>
  <si>
    <t xml:space="preserve">Dear Mr. Mendel,we want to inform you and Hurm AG that we are willing to accept this Joint Venture under the given circumstances. This is a good solution for both companies and furhter provides a solid fundament for our cooperation.Personally I want to thank you for your part on this successfull cooperation. Thank you!We are really looking forward to the future of our companies.Thank you very much and best regardsSasa Novak</t>
  </si>
  <si>
    <t xml:space="preserve">Good morning Mr. Mendel,First, I would really like to thank you for our highly satisfying negotiation process. So far, the outcome of our first round of discussions shows the success of our both willingness to cooperate with each other in this joint venture project. I appreciate your excellent teamwork a lot and I hope we will keep this momentum for our remaining negotiation issues.To build up further on our transparency I would like you to share some information with me when discussing the next negotiation issues, in order to allowing us to follow the reasons for our both decisions.Therefore, I would like to hear the offers from your side and an explanation of your decisions for the following remaining five issues:Additional compensation for our Slovenian workersCourt of jurisdictionDuration of stay of your engineers in SloveniaPayment of common workersThe distribution of board directorsI am sure we will come to an agreement, which will be of benefit for the both of us in the end.If you need any further information or if there are any questions or concerns from your side, please do not hesitate to contact me at any time.Kind regards from Slovenia,Sasa Novak</t>
  </si>
  <si>
    <t xml:space="preserve">Good evening Mr. Mendel,Thank you very much for your quick reply. I hope you have had a great start into the week.In addition, thank you very much for providing us your opening offers. We are very pleased by your readiness to negotiate on a transparent basis and to find an agreement, which will benefit our both sides. Therefore, we would like to discuss each of your proposals and provide you our counteroffers with some extra information, which will help you to understand the justification of our decisions.I would like to start with the additional compensation packages for our employees. SVN Tech is aware of your concerns in getting involved into a scandal regarding the working conditions of our Slovenian employees. Please be sure, that we guarantee very good working conditions for our employees, who enjoy salaries, which are well above the average in Eastern Europe. That would keep our employees from switching to competitors. Therefore, our proposal is, that an additional compensation package would not be necessarily mandatory, i.e. 0%.I am very happy that you mention trust at this point and I am sure you have the best intentions in cooperating with us. Therefore, regarding the choice of a court of jurisdiction, you should trust us that from our perspective it would be most beneficial for the both of us, Hurm AG and SVN Tech, to operate under Slovenian law since the joint venture is operated out of Slovenia. We are aware of your concerns about the Slovenian law system. Nevertheless, please understand that this issue is highly important and an implementation of independent arbitrators will cause additional costs for the both of us. Our government is making huge progress recently in working tightly together with the European Union and many Western companies are entering our attractive country.Discussing the duration of stay of your engineers in Slovenia, SVN Tech is proposing, that we would like to keep your specialists for 12 months in our country. We justify our proposal by the fact, that several problems arise typically after the main development of a technology has been finished. We totally agree with you on the points of sharing experience, knowledge and future relations. Therefore, we would like your engineers to ensure effective problem solving.We would agree on paying the larger necessity for human resources, which arises from our joint venture project, i.e. our own workers. It is important, that both partners contribute assets into our partnership. Therefore, when it comes to the payment of commonly hired workers, we would like Hurm AG to take responsibility for the costs.Regarding the last issue, the distribution of board directors, we would like to explain you, why it is important, that we will have the majority power in our board of directors. Nevertheless, it is much easier for a Slovenian firm to operate and communicate with local authorities and partners. Since these local authorities exert a considerable influence on our cooperation and a foreign firm would suffer from its alien status, it would cause large barriers for our common project. To solve this problem and guarantee a stable development and control over the future development of our joint venture, we would like you to give us majority in the board of directors and accept our offer of providing you two positions for board directors.I hope you understand our argumentation and that our decisions are based on best intentions, which are aiming to create the most beneficial outcome for the both of us.Nonetheless, should you have any questions or concerns, please contact me at any moment.Kind regards from Slovenia,Sasa Novak</t>
  </si>
  <si>
    <t xml:space="preserve">Good morning Mr. Mendel,Thank you very much for your message.SVN Tech is very happy as well about our common agreements as well as our willingness to collaborate with each other in such a well way.Please be sure that we will support you and provide you any useful and necessary information material needed about Slovenian jurisdiction.Regarding the payment of common workers, we are willing to accept your offer of a half-half solution. As this our joint project, we would like to support you financially as we understand your financial situation.We would like to thank you for acceptance of letting your engineers stay in our country for 9 months. Of course, in any kind of emergency we are willing to discuss about the time frame in the future.If you agree on our proposed terms, please accept our offer.In the meantime, should you have any questions or concerns, please contact me anytime.Kind regards from Slovenia,Sasa Novak</t>
  </si>
  <si>
    <t xml:space="preserve">Dear Novak,Thank you very much for understanding andacceptance of offer of a half-half solution in case ofpayment of common workers.Also, I would like to thank you for being honest and open during our negotiations. It was a pleasure for me to solve and discuss the main issues with you and your team.I would consider that we have agreed on all proposed terms and achieved benefitial positive common outcome. This is really important and very well.Best regards to you and SVN Tech team,Finn Mendel</t>
  </si>
  <si>
    <t xml:space="preserve">Dear Mr. Mendel,First of all, a warm welcome from my side. My name is Sasa Novak and I am looking forward to this negotiation. I appreciate the opportunity of our joint venture and that we together are able to contribute an important part to the future of our firms.As some of our colleagues already agreed on basic issues in a first round of disscussion my belief is that we will find a benefical solution for both of our companies during this talk.In the following I will provide you with some internal information from our side to some of the topics on our agenda.For both our companies it would be benfical, if the majority of board is from SVN Tech as it makes working with goverment, suppliers and other partners much easier. My suggestion is that the number ofHurm directors in boardis2. In line with this argumentation we should set the Court of jurisdictioninSloveniaas our joint venture will be located there.An other issue is theAdditional compensation of Slovenian workerswhich I can assure you of that all our workers are paid fair and far above the Eastern European standard. You do not have to worry that any of our employees is treated unfair. As a gesture of goodwill I want to invite you to a tour through our plants to convince you that you do not have to worry. Out of the given reasons I propose no increase in compensation.My opening offers for the other issues are attached in the overview. Please do not hesitate to ask an questions regarding any of the topics.A heads up regarding the next few days. I have a busy day with other appointments on Thursday and might only have time to reply shortly that day. I beg your pardon for this inconvenience.I am looking forward to hear back from you.Kind regardsSasa Novak</t>
  </si>
  <si>
    <t xml:space="preserve">Dear Ms. Novak,thank you very much for your nice welcoming. I am also looking forward to our negotiation. We at Hurm AG are also very pleased about the opportunity of our joint venture, as it will result in a synergy for both our firms.I want to thank you for your offer. I will now share our point of view and submit you our counter-offer.First of all, I want to talk about the additional compensation for the Slovenian workers. To be honest, this is a topic of upmost importance to us. Our payment standards are very high and we have always achieved to maintain a satisfied workforce thereby. These standars and our reputation are important to us, which is why we want to be consistent in this topic in all of our subsidiaries and undertaking. Therefore, we suggest that you pay anAdditional compensation of Slovenian workersof20% in order to ensure a fair treatment of all our workers.In regard to theCourt of jurisdiction, we think that due to the fact that R&amp;D and the patent of the new technology has been made by our company in Switzerland the courts should be set inSwitzerland.Continuing with the topic of our engineers that we will be sending to Slovenia, we know that as our know-how in regard to the technology is very important. However, we think that after the intensive research on Green Spirit over several months, the local staff will be able to go on from there very well. Therefore, we will send them home after 6 months.About theHurm directors in board, we think that due to the fact that all knowledge and R&amp;D comes from Hurm AG, we should occupy all5seats on the board. In doing so, we will be able to manage an excellent knowledge transfer process and introduction of our new innovative product to the market.Finally, as we will bring most engineering staff that will be needed for the knowledge transfer with us, from our talent pool, we would be interested in you paying our common workers, as we will already bring in the technology for the product.If you have any more questions, please feel free to contact me.I am looking forward to hearing back from you too.Best Regards,Finn Mendel</t>
  </si>
  <si>
    <t xml:space="preserve">Dear Mr. Mendel,thank you for your broad explanations on your most important topics. I appreciate your honesty and belive that from our first offers we will be able to find a fair compromise.In the following I will present you my next offer that from the perspective of SVN Tech represents a good compromise for both companies.Regarding theCourt of jurisdictionand theAdditional compensation of Slovenian workersI believe that we can agree on the middle ground on both topics. My offer therefore is that SVN Tech pays an additional compensation of10%. As my company usually does not debate on internal topics such as payment of employees this is a major concession for us and a sign of how important this negotiation is to SVN Tech. For theCourt of jurisdiction we both seem to have a clear stand on or own judicial system out of the resons presented in our first messages. A fair agreement for both companies is to setIndependent arbitratorsin place.Concerning theHurm directors in boardmy new offer contains one more concession from my side. We will give the majority of the seats to Hurm AG with3directors, but still demand two seats for SVN Tech directors. In your offer you proposed that all five directors should be from Hurm AG. In my belief this would be harmful for business as a collaboration with suppliers and autohorities will be tough, if no domestic party has a vote in the board of directors.Continuing with the topic of the time Engineers will stay in Slovenia I have to tell you that the propsed six months are not long enough. From our point of view Additional 9months are necessary because even after research and implementation of the green spirit engine, problems can arise during the production phase. Six months would not be efficent for us as we would have to cooperate with another company that would support us during the production pahse, which would lead to increasing costs.To conclude my offer I am questioning if we both agree on the same understanding for thePayment of common workers. Most human resources of our joint venture will already be contributed from SVN Tech. Thus, a rather small contribution to the payroll of workers should be carried by Hurm AG as well.I am very curious to hear back from you.Kind regardsSasa Novak</t>
  </si>
  <si>
    <t xml:space="preserve">Dear Ms. Novakthank you very much for your offer and your elaboration on the details.And let me also apologize for my late responses. Unfortunately, I am very busy at the moment and therefore I am very occupied. I really appreciate your good intentions and your willingness to find a good compromise. However, we do not feel that it would be a good compromise for us to accept your last offer.In regard to the directors on the board, I actually agree that there should be a Slovenian representation in order to maintain the good relationships with the suppliers. However, as the production of our developed product and know-how will take place outside Switzerland, we need to make sure that we have sufficient control. I am sure you udnerstand that especially in our industry, tacit knowledge like our know-how is of upmost importance. Therefore, we propose a relation of 4-1 on the board of directors.I also want to be honest with you about the additional compensation of Slovenian workers. Our reputation is the foundation of our success and we would really like this to continue to do so. Therefore, our international image is essential for us, which is why we insist on an additional 20% compensation.Due to past incidents in Slovenian courts with foreign companies, where they had severe problems in demanding their rights. As there is really a lot at stake for our company, as we invested a lot in research in order to develop a very innovative product that might change the whole market, we need to have legal security. This is why it is important to us to know that our contract will be evaluated by a Swiss court of jurisdiction.As this means a big commitment from your side, we are willing to let our engineers stay in Slovenia for additional 9 months.If you were willing to pay the common workers at the Slovenian factory, we would even be willing to let our engineers stay in Slovenia for additional 12 months.However, as you would integrate the production of Green Spirit into your already existing production processes with your staff and we would contribute the technical staff, technology and the know-how to your employees, we think that you should pay the common workers due to the fact that we would leave our expensive experts there longer in order to ensure a smooth production.I hope that you will agree to this, as we really think this is a good compromise for both of us.Best regards,Finn Mendel</t>
  </si>
  <si>
    <t xml:space="preserve">Dear Mr. Mendel,thank you for your response. I acknowledged that you made concessions on the topics ofHurm directors in boardandEngineers in Slovenia. Thank you for that! Unfortunately I cannot accept your offer in the proposed way, but want to propose a new offer myself.Please note that time for a deal is elapsing on Friday afternoon as formal contracts would not be ready in time to claim the infrastrucutre investment from the goverment leaving us with no chance of agreement as our joint venutre would under not circumstances run profitable. Out of this reason this will be my final offer.To start with I am willing to fully compromise on thePayment of common workersto be paid bySVN Tech. All commonly hired workers as well as already employed workers that will work on the development and production of the Green Spirit will be on our payroll which is a massive compromise for SVN Tech as this means a major increse in costs.Given this compromise and major cost inrease I cannot follow your offers on Additional compensation of Slovenian workersandCourt of jurisdiction. In my last offer I already proposed to meet half way which is a fair compromise for both side. In this offer I will stick to this offer. An increase in additional compensation of more than 10%,accountig for the fact that all common workers would by paid by SVN Tech, is not acceptable as profitability would not be existent.Furthermore, I fully understand that due to past incidents in Slovenian courts you do not want to bear the risk of legal unsecurity. But you have to recognize that our knowledge of the Swiss legal system is not the best as our main focus of business is in Eastern Europe. We do not want to take unknown risk either. Therefore the best option for the Court of jurisdictionfor both firms are theIndependent arbitrators.At last for theHurm directors in boarda three to two ratio already gurantees sufficcent control as you have the majority vote. Which gurantees you decision power on all issues of our joint venture. Two directors from SVN Tech would be a good signal for local authorities and local suppliers that would be beneficial in communication with them.Please take this offer under consideration and agree to it as this will be my final offer.Kind regardsSasa Novak</t>
  </si>
  <si>
    <t xml:space="preserve">Dear Ms. Novak,thank you for your offer. I am also very aware of the deadline for our negotiations. HOwever, if you are already submitting your final offer, this is very unfortunate as we will not rush into a business partnership if we are not satsified with it.Therefoe, I want to make you another offer and I would still be willing to negotiate. If you decide that tis is your last offer, we will have to accept that.In regard to the Hurm directors in board, we would be willing to accept 3seats for Hurm AG.Also, we would accept a stay of Additional 9months of our engineers.In regard to theAdditional compensation of Slovenian workers, we really have to insist on the additional20%as our reputation and our image is the foundation for our business and is the reason why we are so successful in the market. This is also what will bring us the advantage in the future when we want to sell togehter our product Green Spirit. Therefore, we are not willing to accept potential degradations to our reputation.Also, you would have to compromise in regard to theCourt of jurisdiction. It is really important to us to protect our R&amp;D and our tacit knowledge as we have developed a major innovation for the whole field. Our Green Spirit will be the future of the industry and will generate hue revenues on the long term. Therefore, we insist on the Court beingSwitzerland.Nevertheless, to reduce your costs we are willing to compromise in thePayment of common workers. If you can accept our terms about the compensation of slovenian workers and the court of jurisdiction, we will pay for the common workers.I hope that you will accept the offer and that we can both agree on these terms as they are very fair in our opinion and are a good foundation for a fruitful and succesful partnership.Best regards,F. Mendel</t>
  </si>
  <si>
    <t xml:space="preserve">Good evening Mr. Mendel,thank you for your instant replay to my offer. Unfortionately, my day was very busy and I have not been able to react to your offer during the day.I appreciate the hard and unremitting work that you put in our negotiation. I am deeply sorry, but I cannot accept your proposal as it is right now. I cannot accept your terms on the issues ofAdditional compensation of Slovenian workersand theCourt of jurisdiction as I as represantative of SVN Tech already made heavy concessions on both topics.First of all, all ouf our employees are treated fair and our business culture is one of respect, fairness and equality. In our culture all wages to employees are fair and way above the Eastern European standard. Thus, as stated in my first offer I truthfully believe that no additional compensation is necessary at all to keep the reputations at stake out of any degradations. Again, as already prposed in one of my other offers we care about your concerns. Concluding this I am willing to make further concessions on this topic agreeing on a15%increase.Yet, there is no further room for compromising on the topic of theCourt of jurisdiction. For our joint ventureIndependent arbitratorswould be a sufficent solution that will work perfectly as it does not hinder business. Both sides on this topic have been presented and make clear that neither Hurm AG nor SVN Tech is willing to accept the judical system of the other party leavingIndependent arbitratorsas the only suficent solution.I hope to hear back from you in the morning.Kind regardsSasa Novak</t>
  </si>
  <si>
    <t xml:space="preserve">Dear Ms. Novak,thank you for your offer. Well, as I see that you are insisting on theIndependent arbitrators, I will consider it. However, if we do this we really need you to compromise on other issues. If not, the Joint Venture will not be beneficial for us, rather risky and too costly. We have several other companies that would be interested in a Joint Venture with us, therefore, I am sure you will understand that entering a merely risky and costly undertaking is for no company of benefit.Therefore, here I will present to you my last offer, due to the upcoming deadline at 4pm.If we agree to theIndependent arbitrators, we really need to insist on an20%increase of the slovenian workers. I truly believe you, that your payment standards are fair in your country and even better in Eastern Europe. However, we apply Western European Standards and this will also be our first target market and also the most profitable one. Therefore, it is of upmost importance to also adapt the standards to the Western European Standards in order to stay competitive. If not, this will be a major future hindrance to our revenues, which both parties cannot want. Therefore, we are not willing to risk this over an 5% increase.Also, as we already agreed on theHurm directors in board and theEngineers in Slovenia, I will leave these two topics as they are and as you proposed. I really hope that you see that we are making big concession to you on these two topics as discussed earlier.However, if you insist on theIndependent arbitrators, which means a lot of risk for us, we want thePayment of common workersdone bySVN Tech.I really hope that we can agree on these terms, as we both have made great concessions, but still are intrested in this Joint Venture to work.I am looking forward to hearing from you soon.Regards,F. Mendel</t>
  </si>
  <si>
    <t xml:space="preserve">Dear Mr. Mendel,thank you for your last offer. I am not able to accept your offer out of several reasons. In the following I will explain to you why. Further, I do not see any possibility to come to an equaly benefical agreement for both of our firms. SVN Tech will therefore withdraw itself from this negotiation.First of all, I want to thank you for the honest and good negotiation talks we had during the last few days. I want to point out that I truly believe that you were willing to make commitments and concessions, but in the end we unfortunately did not find a common path for our joint venture.In the following I will point out why I cannot agree on your final offer.In the beginning I want to recognize that during the course of our negotiation you made several concessions on the topics ofHurm directors in board,Engineers in Slovenia,Payment of common workersand in your last offer for theCourt of jurisdiction. I thank you for your willingness to compromise on these topics, but in none of your offers the mix of concessions between your company and our company felt equaly distributed.From our point of view massive concessions from our side onAdditional compensation of Slovenian workersandPayment of common workersare not acceptable. Remember that for example my opening offer for the additional compensation was 0% and that in my last offer I almost fully accomodated to your opening offer with a 15% increase.Moreover you have to recognize thatIndependent arbitratorsare a concession not just for you, but for us as well.Concluding, I felt that in none of your offers the composition of the three issuesAdditional compensation of Slovenian workers,Payment of common workers andCourt of jurisdictionwas fair. In my opinion most of the weight was distributed onto the side of SVN Tech.In the end I want to thank you again and wish you and Hurm AG all the best with the final development and production of the Green Spirit engine.Kind regardsSasa Novak</t>
  </si>
  <si>
    <t xml:space="preserve">Dear Mr. Mendel,I hope this message finds you well.On behalf of SVN Tech I would like to thank you for the first rounds of discussions that we have done. We are glad to start the cooperation with Hurm AG in form of a joint venture. To have Hurm AG, a well-known and well reputed company, as our partner makes us proud. I am convinced we can continue our further agreements in an open communicating way.Please find attached our offer. If you have any questions or concerns, please do not hesitate to ask.In order to have a successful long-term relationship, it is important to be on the same information level and to find a good work basis for both sides.We look forward to hearing from you.Yours sincerely,Sasa Novak</t>
  </si>
  <si>
    <t xml:space="preserve">Dear Mr. Mendel,Thank you for your message and the offer.I have carefully reviewed your offer and want to share some essential information with you.We have proposed to have the majority of members in Board sent from SVN tech, because it is much easier for us to work with local authorities and local partners due to our experienced business relations in that environment. This way we would avoid additional costs incurred by communication problems which may arise for a foreign firm. Do you already have experience with Slovenian partners? If so, we would agree to a majority of members (3 members) from Hurm AG. But we would still need to have at least two members of us in order to make sure we bring all expertise in the decision making process.We already shoulder the main burdens in financial terms as well as in terms of human resources. That is why we have asked you to bear the costs of commonly hired employees. Anyway we want to have a good cooperation with you. Therefore I had several talks with our high level management. I am happy to inform you that I was able to get an approval for SVN Tech burdening the costs of commonly hired workers. In the last discussions we have noticed your concerns about our working conditions. That is why I have already included it into the offer. We can assure that out employees appreciate very good working conditions since our salaries are far above the average in Eastern Europe. For us it is very important that you trust in our working environment as we are going to have a joint venture. Anyway we understand your concerns and that is why we are ready to pay an additional compensation of 10% to our employees.Regarding the legal component, we expect to conduct the project under Slovenian law as we are going to set up a joint venture in Slovenia. All processes are going to be conducted in Slovenia and also our local partners are working under Slovenian law. That is why we strongly recommend using the Slovenian law for our joint venture. Of course we are ready to brief you on Slovenian law topics and differences to the German law. To have independent arbitrators would only lead to additional costs for us. Do you see our point?If you have any questions or concerns, please do not hesitate to call.I look forward to hearing from you.Kind regards,Sasa Novak</t>
  </si>
  <si>
    <t xml:space="preserve">Dear Mr. Novak,since you weren't pleased with our latest offer, we have overthought it.Have another one in the attachment of this message. I hope you are more pleased with this one.Sincerely,Finn Mendel</t>
  </si>
  <si>
    <t xml:space="preserve">Dear Mr. Mendel,thank you for sending a new offer. I reviewed it and I have some questions.Why did you decrease the additonal months from 9 to 6? I have accepted the 9 months, but 6 is too less.Normally several problems arise after the main development of a technology has already been finished, that is why we would like to kindly ask you to keep your engineers in our common plants in Slovenia for another 9 months. Your experience and support would help us a lot to meet our common goals. Is that manageable for you?Out last possible offer regarding the additional compensation of Slovenian workers is 15%. We can assure you that our employees have good working conditions and a good payment.For the court of jurisdiction we propose independent arbitrators. What do you think about that option?We agree on the common workers to be payed half-half and 3 members of Hurm AG to be in board.I would kindly ask you to explain your point of view in more detail in order to find a good solution for both. I look forward to hearing from you.Kind regards,Sasa Novak</t>
  </si>
  <si>
    <t xml:space="preserve">Dear Mr. Novak,I accidentally said 6, that was not on purpose.In attachment to my message you have my final offer. I'm ready to make some concessions, hoping that both of us will be satisfied with this outcome.We can't go under the20%Additional compensation of Slovenian workersI'm sorry to say that. I hope the rest of the offer is at your please.Sincerely,Finn Mendel</t>
  </si>
  <si>
    <t xml:space="preserve">Dear Mr. Mendel,thank you for the explanation and for sending us the final offer.I am happy to inform you that we accept your offer. We are looking forward to a good partnership.Kind regards,Sasa Novak</t>
  </si>
  <si>
    <t xml:space="preserve">Dear Mr. Mendel,Mr. Kos from SVN Tech have asked me to further negotiate with youabout the Green Spirit. I really appreciate your idea and I'm glad to negotiate with you the further aspects. As Mr. Kos told me, you had before really pleasant exchange and I hope that we can continue on the same way.We can first speak about the number of employesfrom ours company to be in the joint venture. I wanted to know what is your plan ? I think that as the company will be in Slovenia, it will be easierfor us to manage the company. I will propose you to have2Hurm directors in board. But let me know what is your plan.To make a good joint venture, we should fairly separate the cost. As I'm taking the majority of the cost for the human resources, it will be very appreciate if you can pay for the common workers.I'm open to speak more aout these points, just let me know. I hope hearing from you soon.Yours sincerly,Sasa Novak</t>
  </si>
  <si>
    <t xml:space="preserve">Dear Mr. Novak,it is nice to meet you. First of all, I hope that we will have a fair and friendly negotiation as we will hopefully work together for a long period of time.For us the minimum of managers would be 3 as the Green Spirit is our idea and our managers and employees know all the details best.I understand that you would like to seperate the costs as we both make a profit of this Joint Venture, but we will be paying our own staffs wages, therefore we would appreciate it if you could pay for your own workers.One of the next questions would be an additional compensation for your Slovenian workers, which is very important for us. Our good reputation in the public and therefore it is not possible for us to let the Slovenian workers get too little wage. We would like to raise it by 20% as this could also work against corruption as our Green Spirit would be the first on the market, which we don't want to lose because of unsatisfied workers. We would hope that SVN Tech takes this payment as the workers are working in your fabrics and are your own workers. We are open for discussions and would be happy to hear what you think about this and the other discussed points.Hope to hear from you soon.Best regards,Finn Mendel</t>
  </si>
  <si>
    <t xml:space="preserve">Dear Mr. Mendel,Thank you for your answer !For the number of managers, I can really understand your argument and I totally agree that the Green Spirit is your idea and it's reallya brillant idea. The board will actually only decide on decisionsabout the joint venture. It will however be easier to deal with the localauthorities and local partners if the joint venture has a majority ofour employes.For the payment of common workers, we will both have to pay for the wagesof our employees; we are on the same level for it. We are talking aboutthe commonly hired employees. As I wrote you in the last e-mail, wealready take the majority of the burden of the human resources. So tomake it fair, you should take this costs.In your last e-mail you introduce the question about the additional compensation of Slovenian workers. I totally understand that you need avery good reputation. We do not want that you have any problembecause of the salary of our employees. We usually do not accept to speakabout it as it's our own internal matters. But we agree to make an agreementwith you. The salary of our employees are far above the average in Eastern Europe and they appreciate the good working condition.We will of course bear this costs, but we will not be able to make a compensationhigher than 10%.I just want you to present briefly my opinion for the last 2 points. It will be really benefit for the Green Spirit if your engineers can stay Additional 9months in Slovenia. I know that you have a lot of experience in the technicalterms and it will be benefit for the Green Spirit. Your experience is irreplaceablefor us. You want that the joint venture is based in Slovenia so it will have torespect the Slovenian law. For me, there is nothing to discuss : the court of jurisdiction has to be in Slovenia.I hope that we will find the best solution for the joint venture, as it concerns your company and my company. We can further discuss all the points above.I hope to hear from you soonBest regards,Sasa Novak</t>
  </si>
  <si>
    <t xml:space="preserve">Dear Mr. Novak,we are okay to have just two members on the board if the court of jurisdiction will be Switzerland. Your answer about that one was really clear, but I think that you are going overboard if you are telling us that there is nothing to discuss. I thought we were here to negotiate and therefore, I would like you to think about this option again. If that is not possible we are also open to discuss the use of an independent arbitrator.For the payment of the common workers we are also open to discuss if you go a bit higher with the additional compensation of your workers. 10% is not enough for us as a swiss company we have to show people that we are together trustworthy companies and therefore, I hope that you will think about this option and give the workers an additional compensation of 15%.Thank you for the last point of disscussion. We really appreciate your trust in us and our teams technical know-how, however as you say they are irreplaceable, therefore we also need them in Switzerland. We can give our workers for additional 6 months, but not longer. I hope you understand.I hope to conclude this negotiation in happy and friendly terms. Please think carefully about our offer. Thank you and I hope to hear from you soon.Best regards,Finn Mendel</t>
  </si>
  <si>
    <t xml:space="preserve">Dear Mr. Mendel,I'm of course open to discuss. But we could have speak more about the different issues if you had reply my message earlier. Never mind ... As we will have to make an agreement relatively quickly, let's discuss further !I agree to make a big concession about the number of Hurm directors until4Hurm directors in board. But as I wrote you in my last e-mail, the company will be based in Slovenia so it will have to respect the Slovenian law. If the court of jurisdiction is in Switzerland we will face some problem regarding the law. I think that neither you and I want this for the joint venture. If you think to another alternative, it could also be possible to have independent arbitrators but this will only lead to additional costs for both of us. The solution of having the court of jurisdiction in Slovenia brings us to the best solution for the joint venture.In exchange of the 4 directors, I would want you to accept that the court of jurisdiction will be in Slovenia.I can agree to make an agreement and accept to pay half-half for the common workers altough we are taking the majority of the cost for the human resource. The additional compensation of our workers didn't imply your company. I understand that for your reputation as a swiss company, you need to show that the salary of the employees are good. As I already told you, our employees already have good salaries, but if you are afraid that this could affect your reputation, we can only make an additional compensation of 10%. To have such a compensation will be largely sufficient to prevent any kind of scandal. We will not be able to pay half for the common worker and in addition even 15% of additional compensation. We agree to pay half for the common worker, so the amount for the additional compensation is 10%.I would have really appreciate to have the help of your employees for the additional 9 months, as 9 months is the time we excpet to set-up the process. If your employees stay 6 months we would need to engage an additional local company since we do not have enough resources for setting up the production. It would be better that your engineers does not come instead of coming only for a short time.I hope that you will put more emphasis in negotiating with me, with answering my offer quicker.I hope that we would find a solution very quickly and hope to hear from you very soon.Yours sincerly,Sasa Novak</t>
  </si>
  <si>
    <t xml:space="preserve">Dear Mr. Novak,I'm really sorry for letting you wait. I will try harder now.We are okay if you don't want the engineers to stay. So, here I think we can agree that it will be 0 months. We also think that it is great that you are agreeing on the term of paying the common workers together. But, if we have to give up the juristiction of court then we would like you to pay 20% additional compensation to the Slovenian workers, otherwise we can't accept the offer.I also hope to find a quick solution and hope to hear from you soon.Best regards,Finn Mendel</t>
  </si>
  <si>
    <t xml:space="preserve">Dear Mr. Mendel,Thank you for you quick answer. I'm very happy that we have already find an agreement for 4 points. I hope that we could find an agreement for the last point that satisfied both of us.You know, we already make concessions for the Green Spirit to work :- we accept to let you have 4 employees in the board - we accept to pay half-half for the common worker (although we already take the majority of the cost for the human resource)- we find an agreement that your employees will not stay. We will have to find another company to do this work and although pay them.We give up all these three points. And I think to make a good agreement we both need to make some concession.These are costs for us. With all this, it is not possible to make an additional compensation for our employees more than 10%. Otherwise it will probably bring us to a bankrupt. This will be very bad for the joint venture... I find it quite strange that you want to impose to my company an additional compensation. It's our employees and we know that they are paid enough. We can't give our employees a Swiss salary as the cost of the live is different in Slovenia.We could have speak more about the court of jurisdiction and perhaps make a concession but I think that we have not enough time now as I have waited for 2 days for your answer.I hope to hear from you soon and reach an agreement.Yours Sincerly Sasa Novak</t>
  </si>
  <si>
    <t xml:space="preserve">Dear Mr. Novak,as said before the compensation is too important for our company to let it slide like that. We need the 20% of compensation for all of our sakes. As I also said before this can help us to prevent any risks with the Slovenian workers. We don't want our employees to be unsatisfied with their situation and got taken over by our competitors. The Green Spirit is too important to let it go because of unsatisfied workers who can be corrupted.I hope that we can find a solution on the last terms, so I'm offering 3 seats of the directors board from your managers and just 2 from our side.Hope to hear from you soon.Best regards,Finn Mendel</t>
  </si>
  <si>
    <t xml:space="preserve">Dear Mr. Mendel,I think we will arrive very soon to an agreement and I'm happy for that.Thank you for your offer. I can let you have 4 employees from your company to be in the board. To make it fair, I will not accept your offer for the number of the employees as I'm not accepting the compensation.I think that you forgot what I wrote in my last email. But I can repeat it again. Our employees appreciate very good working conditions since our salaries are far above the average in Eastern Europe. We already make a concession in accepting to make a concession. So it will be 10% or nothing. 10% will be largely sufficient to prevent any kind of scandal. I think that you are not very clear about the percentage for the compensation as you proposed me once 15%. Now you have changed to 20% and say that you need 20% for all your sakes.I hope that you can understand that we can't afford more than 10%. And as I said this will affect financially our company to have a compensation higher than 10%.The only last concession I can make in exchange of the compensation is to choose independent arbitrators for the court of jurisdiction.I hope to reach an agreement very soon.Best regardsSasa Novak</t>
  </si>
  <si>
    <t xml:space="preserve">Dear Sasa Novak,thank you for your offer. I hope we will come to an agreement, which satisfies both sides. Therefore, I am asking you for 15% of the additional compensation and you can have court of jurisdiction in Slovenia. Or we can change the number of members to 3 on our side and we will get use of independent arbitrators. The decision is yours, but we can't go under 15% for the compensation of workers.Best regards,Finn Mendel</t>
  </si>
  <si>
    <t xml:space="preserve">Dear Mr. Mendel,I would really appreciate to reach an agreement but I can feel that you didn't really care about my welfare. If you can't make some concessions now, we will not be able to make a joint venture with your company. I had heard that you were really cooperative but I can't see that in your last e-mails.I think that you are not really emphasis of having this joint venture as you are only looking for your interest. To make such an agreement as said before, we both need to make concessions. I didn't really see a lot of concession from your part. In definition for a joint venture both of us have to bring in assets.As I told to more times before you still didn't really realized that to make an additional compensation of Slovenian workers is actually already a concession from our part and it will only be of 10%. In exchange to it the only concession I can make is to pay for the common workers but it will be too much for me to make a compensation higher than 10%. The 15% will actually not affect your company as it is more cost for our company. I find it not really fair from you to enforce this percentage. We will not change our position for this point.We already take the- majority of the costs for the human resources,- we will pay for engineers from another company,- we will pay for the common workers- we will have costs from the independent arbitratorsAll this make it impossible for us to have a compensation higher than 10% as I already told you more time before.If you cannot accept the 10% for the compensation, we will not be able to make any joint venture.I hope that you can come one time in our way and accept it.Yours SincerlySasa Novak</t>
  </si>
  <si>
    <t xml:space="preserve">Dear Mr. Novak,thank you for your offer.Im happy to say that we are able to work on these conditions with SVN Tech. As you know I haverestrictions given from my company side, as you probably have to do too.Im really sorry if you felt like I just thought about our company, that was not my intention, as Hurm AG and SVN Tech are trying to build up a long relationship with both partners being happy with the outcomes that will come in the next years.My last message to you is just that you can still be objective while negotiating, you don't have to be so personal. It is a negotiation to work together and not against each other, so you should not nag so much. I understand that you wanted to talk a bit more about this case, but everbody has different schedules, so you should try to understand.Best regards,Finn Mendel</t>
  </si>
  <si>
    <t xml:space="preserve">Dear Mr. Mendel,Following our recent successful discussions with your company Hurm AG, we would like to continue our pleasant cooperation. Im very happy to work with such commited professionals as business partners, and so Im very confident to achieve a fair agreement within the scope of a joint venture contract.To work through the open issues in the agenda, I execute them successively and explain our point of view. In doing so, I would like to propose, that we view each issue separate as one negotiation to reach an agreement with the most advantage for both sides.With regard to the open points we like to prioritize the additional compensation of our Slovenian workers. Due to the fact that our salaries are far above the average in Eastern Europe, our employees at SVN Tech appreciate very good working conditions. As is known, your company the Hurm AG enjoys a very good reputation, what will help our cooperation to promote our product in the market and must on no account be lost. So an additional compensation of 10% is reasonable considering the market reputation.The next issue to negotiate adresses the choice of jurisdiction. We know that the system of law in Slovenia was not as mature as in Western Europe, but the SVN Tech company was founded in 1993, two years after the Slovenians independence, what means theres no risk for you to set up the joint venture in Slovenia. Additionally, Slovenia belongs to Europe whereby our joint venture could break into new markets easier. In our mind, it is obvious that our project will be conducted in Slovenia.After presenting the strategical issues I like to speak about the operational issues. This issue treats the number of directors that are sent by us and your company to the Board of Directors, deciding on operational issues. The SVN Tech engages many employees with year-long experience in producing engines and for them, its much easier to work with local authorities. However, we suggest to have 3 managers of our firm in the board to control over future development producing Green Spirit engines.About the technical terms, I want to underline the broad experience of Hurm AG for about 100 years in these fields. I must stress here the respect I feel for this performance in automotive industry. So, It would be very pleased to keep your engineers in Slovenia for additional 9 months to set up the production process with the know-how of your employees.Adding to this, the last issue to mention was the payment of common workers. Regarding this issue we take position that Hurm AG should bear these costs, because we do not see any reason to pay for engineers sent form Hurm AG to our plants in Slovenia. Since SVN Tech already pays the burden of the human resources within this project, this would be the fairest solution.We are looking forward to this swiss-slovenian cooperation and we are confident to reach an agreement as soon as possible.Thank you and your team in advance for the positive discussion. If there are some unclear points, please do not hesitate to contact us.Kind regardsSasa Novak  SVN Tech</t>
  </si>
  <si>
    <t xml:space="preserve">Dear Mr. Sasa Novak,First of all thanks for your message. Second, about our last fruitful discussion we are happy too and we hope this happiness and agreement last. In your message you mentioned a fair agreement and an agreement with the most advantage for both of us, but unfortunately, our position is different from yours. Im afraid we cant come to a final agreement because based on your message you have taken all the advantages.Lets start by having a look at the agendas and your offers for each of them in not particularly order:1. Court of jurisdictionAs you mentioned and we do agree, we are going to set up the joint venture in Slovenia. We request to installing a legal safety instance to protect our right in Switzerland. We have it for all our joint ventures partners. We trust you and we know you do not intend to play any tricks or tactical manoeuvres during the cooperation with us. Nonetheless, we need some sort of legal security. 2. &amp; 3. Hurm directors in board and Time of engineers in SloveniaFirst of all as you know we are a well-known company and whole Europa with our joint venture partners we have the majority of managers, so we cannot accept your offer. Our offer is 4 Hurm AG and 1 SVN. But we can have a deal, as you mentioned your workers are so experience on producing engines, so if you really believe that, training them shouldnt take so much time. In that case our engineers will return after they transferred their knowledge and shared their researches. Without any doubt we will send the most key engineers as it is also in our interest to push the development of the Green Spirit engine. We appreciate you if understand that our key engineers are so important for our homeland factory. We cannot give you for some extra months our best engineers meanwhile you have the most control by three main directors. 4. Payment of workersI just want to make sure I got this part straight. We will pay our engineers and you will pay the common workers? We can agree on that. We will pay all our managers, engineers and stuff and you will pay the Slovenian workers based on your own country rules and wages. It is the international way of having joint venture cooperation. 5. Additional compensation Slovenian workersThis part is so important for our headquarters and I think we cannot come to an agreement without solving this issue. This works as a kind of leverage against corruption. Well-paid employees are less induced to be bribed or to leave the firm. The technological know-how is our key for essential first mover advantage in the future market of the engine industry. We can by no means afford to lose this knowledge to a competitor as this would mean to run risk of bankruptcy for Hurm AG. We want to keep the employees with good benefits and wages. The workers in any industries are like treasure because they have know-how leverage. Also we do not want to be involved in any kind of scandal and the good reputation of Hurm AG in the public is one of our most important arguments in these negotiations and we do not want to have this reputation ruined. So we propose 20% additional compensation. Unfortunately we cannot come below that.We wish to have Swiss-slovenian cooperation too. We have an offer from Slovakia but you are our first choice so we are looking forward to hearing from you soon.Best regards,Finn Mendel, Hurm AG negotiator</t>
  </si>
  <si>
    <t xml:space="preserve">Dear Mr. Mendel,Thank you so much for your thorough response. After reading your message and thinking about the different aspects, we have reached the decision to propose a give and take in some issues to you. Consequently we also expect that you will grant some benefits for SVN Tech.Before giving you these concession I would like to make some things about our contractual partnership and distribution of resources clear:We, the SVN Tech, are also considered as well-known being an innovative and rising enterprise in the industry sector of eco-friendly technology. Since our customers are most satisfied with our technology, the SVN Tech has other possibilities to enter a prosperous cooperation, too. But we want to help the Hurm AG to resurrect the glory days by taking the last chance to recover. In conclusion, this is an eye-level partnership as equals. As we raise the ressources (space, SVN human and material) for producing Green Spirit on the basis of our experience in eco-frienldy engines and your experience in power engines, this is no business relation similar to your other joint venture partners.Please lets start from scratch and take a look at my adjusted offer:Court of jurisdictionTo mention the legal component again, this issue is quite easy to resolve as Hurm AG wants to set up this joint venture in Slovenia with a Slovenia partner, because there are no free plants in Switzerland. Hence, it is obvious that the project will be conducted under Slowenian law. We assure you that the legal security in Slovenia is as much safety as in Switzerland. However, the economic barriers would be too high, if a joint venture settled in Slovenia is conducted under Swiss law.&amp; 3. Hurm directors in board and Time of engineers in SloveniaIn that point, we can comply with your wishes. You can have 3 Hurm AG directors in board and 2 SVN Tech directors. In this constellation it will be like with your other joint venture partners, you will have the majority of managers.We expect that the set-up process will take definitely up to 9 months. If Hurm AG stays less than 9 months, we need to engage an additional local company, since we do not have enough resources in this period. So if you want to have this deal, your engineers have to stay 9 months. As you have the control by three main directors now, you can give your engineers for 9 months.Payment of workersRegarding the payment of worker, we disagree your propose. By definition of a joint venture both partners have to bring in assets &amp;ndash; it is an eye-level partnership. So we do not see any reason why we should pay for common workers sent to our plants. As mentioned at the beginning of this message, we raise the resources for space, SVN human and material to produce the engines. Thus, there is no question that we should pay for commonly hired employees too. We already take the majority of the burden of human resources invested in this project, because we produce in Slovenia and not in Switzerland. Hence, it is a logical consequence that also you should put some emphasis on this topic.Additional compensation Slovenian workersWe agree that it is important to keep employees with good benefits and wages. But we can assure that our employees actually are well-paid and appreciate very good working conditions. Our salaries are well above the average. An additional compensation of 20 % would be too high for a country in Eastern Europe and we wont be able to pay such high salaries in future. But our positions can be brought to meet in the middle. So we are able to cope with 15 % additional compensation.We hope you will be agreeable with our new offer and will accept some of our issues.We are looking forward to hearing from you soon.Best regardsSasa Novak, SVN Tech</t>
  </si>
  <si>
    <t xml:space="preserve">Dear Mr. Sasa Novak, Thank you for your response and for your new offers, now the offers seem to be fair. Thanks for considering our situation too.1. Additional compensationUnfortunately we cannot accept 15%, it is the most critical topic for us, we can deal with other issues but not this one.2. &amp; 3. Hurm directors in board and Time of engineers in SloveniaWith three directors we can let our engineers to stay there 6 months. I think it is a good deal. Really I cannot go further than if you really think that the existence of our engineers is critical and you need them for 9 months we want to have 4 directors.4. &amp; 5. Payment of workersThe definition of joint venture mean half and half I dont understand how you are putting the payment of common workers in our shoulders, if you are paying for your engineers we are paying for our engineers, managers and stuff too. We are bring our technology and know-how and you are preparing the space for the plant. You said  we have taken the majority of the burden of human resources invested in this project would you please elaborated that? Because in our point of view the majority of human resources means common workers. In one case we can accept it to be half and half if the court of jurisdiction be in Switzerland. You said in that case economic barriers would be so high we will accept the related cost of Court of jurisdiction.It seems we are coming to an agreement I hope you accept our new offers.We are looking forward to hearing from you soon.Sincerely yoursFinn Mendel, Hurm AG</t>
  </si>
  <si>
    <t xml:space="preserve">Dear Mr. Mendel,I thank you very much for your honest reply to my question. Even though our interests aren't easy to bring together, I would like to make you an offer, which respects the interests of both parties.Having said all board members discussed in advance and agreed that both the Hurm AG and the SVN Tech will profit from this Joint Venture. Please keep in mind that it is from major importance that both parties are happy with the fundament of this cooperation.Within this Joint Venture cooperation the recommended way would be to split the issues, because there is no possibility to take maximum advantage of all issues.The SVN Tech is ready to compromise, therefore I ask you to do likewise.We have found out that the issue of additional compensation of Slovenian workers is most important for both sides and the most critical topic in this discussion. Due to the fact, our company is also well-known and has proven consistency over several decades, we are not in a situation where our employees would leave our enterprise on a regular salary. So there should not be any doubt by your side, since we have a very low fluctuation rate. We have to mention, it would be a financial cut for us paying additional compensation more than 10 %, splitting the costs of common workers, providing the plant space and bearing the most of incurred costs in HR. Since the production will be in Slovenia, most employees (especially operative worker) will come from SVN Tech and have to be paid from SVN Tech too. You couldn't compare the financial power of SVN Tech with Hurm AG, so an additional compensation of more than 10% would be to expensive for us in the moment.Our deal looks as follows: Our financial assets depends on the way you support us after research finished. If you send additional 9 engineers to Slovenia, we would pay an additional compensation by 15 %. In this way we can secure, that our production directly will be continued and we will be able to bring up the financial ressources to repay our debts.Speaking about the court of jurisdiction, please explain to us, why you think that Switzerland is a suitable solution. Because of the poor relationship to the EU there is no advantage in that. On economic grounds Slovenia would be the best solution, as we are a close EU member since 2004. However, I think an independent arbitrators wouldn't be profitable for our cooperation and it would be better to make a deal.As I give you the majority of directors in board, I think it is a good deal that the court of jurisdiction will be in Slovenia instead. Unfortunately, we cannot go further this offer.We are certain that our cooperation will be successfull and we will produce our Green Spirit engines soon.Thank you very much in advance.Sincerely yoursSasa Novak, SVN Tech</t>
  </si>
  <si>
    <t xml:space="preserve">Dear Mr. Novak,Unfortunatly, I cannot accept your offer because our utility is not acceptable by our headquarter.In addition, court of jurisdication has no deal with EU. It is just for our safety that of we faced a problem we could have our low as support too.Our last offer is:1. Directors in board for us 4.2. Staying our engineers in Slovenia 5 months3. Additional compensation 15% !!4. Court of jurisdication Switzerland5. Payment of common workers SVN TechSincerely yoursMendel, Hurm AG</t>
  </si>
  <si>
    <t xml:space="preserve">Dear Mr. Mendel,I am very disappointed about your offer, as it got even worse. It would, in fact, have been important to make a gesture in relation to some issues, because on our part we subordinated our own's interests.In addition, I cannot believe that your headquarter only accept such an one-sided deal after these long periods of fruitful discussions. Moreover, the managers of both parties have agreed to cooperate on the basis of this Joint Venture on equality. Since your offered issues aren't substantiated with solid and valid arguments, I would recommend you really to ask your headquarter and overthink your rejection.Please, keep in mind your cooperation with SVN Tech could be the last chance of Hurm AG to recover!This is our last offer. You should decide carefully.1. Directors in board 3 of Hurm AG and 2 SVN Tech.2. Staying of your engineers 9 months.3. Additional compensation 15%.4. Court of jurisdication decided by independent arbitrators.5. Payment of common workers half-half.Greetings,Sasa Novak, SVN Tech</t>
  </si>
  <si>
    <t xml:space="preserve">Dear Mr. Novak,unfortunatly I cannot accept your offer. I do care for your interests too, I tried to get an agreement with around 50% utilization for each parties. But 27% based on your last offer is not acceptable at all. I know this contract was important for our headquarters but I can explain to my headquarter that this agreement cannot be beneficial for us.By the way thanks for your time and effort. We are looking forward to have other cooprations in near future.Sincerely yours,Mendel, Hurm AG</t>
  </si>
  <si>
    <t xml:space="preserve">Dear Mr. Mendel,I appreciate very much that we are now going to negotiate together about the future joint venture.My name is Sasa Novak and i'm working now for a few years for SVN Tech. My colleague Enej Kos, which you already met, told me that it was a pleasure for him to meet you and that you already have negotiate about many successfull projects. This makes me proud that I have the pleasure to get you as my negotiation partner. I hope that we can solve this negotiation together and with the purpose to get the maximum use for both our firms.I think it is the best way to start to talk about the number of Hurm directors in board and the court of jurisdiction, because these points are essential for communicating with the local authorities. We made the experience and diffrent other companys we work with, that the local authorities are a bit suspicious about foreign directors. Unfortunately we can not tell you why they are suspicious about that, but we want to get the authorities to work with us. But also we would like to show the authorities that foreing companys can be a benefit for the country and this is why we think that two directors in the team of five directors is a good start.To stick with the local authorities it would be helpfull to set the court of jurisdiction to Slovenia. Because the plant is based in Slovenia and the government do not like to have a different country which can take law actions in their properties.For me this seems to be the point to start with.I am happy to hear your agreement or your counter offer in any way.Yours sincerelySasa Novak</t>
  </si>
  <si>
    <t xml:space="preserve">Dear Mr. Novak,thank you for contacting me! My colleague Maria Alpha which you met in the previous negotiations has a very positive opinion about you and the whole process.To begin with the number of members in the board of directors is a really important issue and needs to be addressed. I think that the best solution is to pick five or at least four members from our side. We have been working on this project for a very long time, so we would be very happy if you join our mission.Concerning the court ofjurisdiction, our legal team informed us that many foreign companies did not have good experiences dealing with the Slovenian courts and legal system in the past. We would, therefore,suggest setting the court of jurisdiction in Switzerland. The Swiss legal courts are recognized for being very fair and transparent. Consequently, this choice would provide legal certainty to both parties.Last but not least I want to discuss the time which our engineers will stay in Slovenia. Without any doubt we will send our key engineers as it is very important to push the development of the Green Spirit engine. But we need to bring them back as soon as the development has finished.Yours sincerely,Finn Mendel</t>
  </si>
  <si>
    <t xml:space="preserve">Dear Mr. Mendel,at first I want to thank you for your fast reply.I can totally understand that you want to have the most directors in the board because of your knowledge about the technologie and the time you already invested in that project. But you have to understand that we woud like to have at least one director in the board, because we are also a part of the project. I think it would be fair if you got three directors and we got two. Then you got the majority in the board and when it comes to an voting you can take the lead. On the otherside we can show the local authorities that this project is an equal joint venture. If it is one of your most important topics we can talk about it again.On the one hand you have to understand that the court of jurisdiction is one of our most important point, that is why we would like to have it set to Slovenia. But on the other hand i can totally understand that that your legal team wants to have it set to Switzerland. What do you think about independent arbitrators? Is this an option for you or not?I understand that you want to get your engineer as fast as possible back to you. I want to be honest with you, we do not have the capacity to set up the production process on our own. We need to engage another local company to help us if you send back your engineer as fast as possible. We expect that we need additional nine months to set up the production process completely.I am looking forward to your next E-Mail and your respond.Yours sincerely,Sasa Novak</t>
  </si>
  <si>
    <t xml:space="preserve">Dear Mr.Novak,thank you for your promptresponse.To make things clear, the most important issue for me isanadditional compensation Slovenian workers, which wehaven'tdiscussed yet. For you it is very important to have a court of jurisdiction in Slovenia. So I would suggest a compromise for both of us. We can set a court of jurisdiction in Slovenia, which would be a big disadvantage for us. But then wewon'tgive any additional compensation Slovenian workers and"common workers"willbe paid by SVN Tech.I would also suggest one more compromise. What if you get two directors but then our engineers will definetely back home straight after finishing research on Green Spirit.Of course this scenario has somedisadvantagesfor both of us, but each of us also gets great benefits. It seems pretty fair to me. What do you think about that?Yours sincerely,Finn Mendel</t>
  </si>
  <si>
    <t xml:space="preserve">Dear Mr. Mendel,As I can see we both got the same most important topic: The Additional compensation of Slovenian workers. The problem is now SVN Tech has to take all the costs.It would be nice when Hurm AG could take at least an Additional compensation of Slovenian workers of 10%, then it is not to much for you and we don't have to pay all the costs alone. Because we have to pay the Payment of common workers alone and have to engage another local company that we have to pay also on our own. So this 10% would be a good compromise.The compromise with 3 Hurm directors in board in exchange for your Engineers in Slovenia leaving after finishing the research on Green Spirit sounds good for both of us in my opinion.Yours sincerely,Sasa Novak</t>
  </si>
  <si>
    <t xml:space="preserve">Dear Mr.Novak,thank you for understanding our concerns and your efforts to find mutually beneficial solutions.I am glad that you agreed to the proposition I put forward in my last email,i.e.that the engineers will leave Sloveniaimmediatelyafter finishing theresearchon the Green Spirit and in exchange there will be only threeHurmdirectors in board.We are very much concerned with the payment of the workers in Slovenia.HurmAG has always put a highemphasison securing the welfare of workers. Consequently, we want to maintain this policy and therefore have to insist on an increased compensation of theSloveniaworkers of 20%.I hope that those terms are acceptable to you.We are very excited to do business with you!Yours sincerely,Finn Mendel</t>
  </si>
  <si>
    <t xml:space="preserve">Dear Mr. Mendel,thank you for your fast respond and your clarification. Now everything is clear.To come back to your offer: 20% of Additional compensation of Slovenian workers is way above what we expected. For us these 10% of Additional compensation of Slovenian workers is totaly enough because normaly we do not discuss our internal stuff with other companys. Normaly we wouldnt pay any Additional compensation of Slovenian workers , but we can come up with these 10% . Even though we already agreed on the number of Hurm directors in board I would also give you a 4th director for compensation.Yours Sincerly,Mr. Novak</t>
  </si>
  <si>
    <t xml:space="preserve">Dear Mr.Novak,we accept the offer you put forward in your last email. I am glad we were able to negotiate terms that are beneficial to both Hurm AG and SVN Tech.Iam convinced that our joint venture will be a great succes and I am looking forward to working with you in the future.Yours sincerely,Finn Mendel</t>
  </si>
  <si>
    <t xml:space="preserve">Dear Mr. Mendel,my name is Sasa Novak and I am the representative of SVN Tech. I am writing you as the representative of Hurm AG to introduce the final negotiations concerning the shaping details for the successful cooperation of our firms in the future. The head of constructions departments at SVN, Enej Kos, already found very warm words about previous experiences with Hurm mentioning Mister O'Brien as well as your persona. I am myself excited about the new common project which I believe represents a great opportunity for both companies as well as the protection of the environment.I am looking forward to be able to continue the successful pre-negotiations with you. As a start, let me communicate first ideas concerning some of the characteristics of the issues at hand (see agenda).Let me also provide short reasoning for those topics from SVN perspective, to enable you to understand where the values are coming from. I am very interested in your opinion and respective input, so that we can discuss the issues in an open exchange.In terms of setting up construction in the best possible way here in our plants in Slovenia, the progress of the whole project will directly benefit from an extended stay of your engineers for the duration of the set-up, which is expected to last about 9 months.As the joined company will be based in Slovenia, consequently I would suggest Slovenian court of jurisdiction as a natural solution. This would, together with a majority of Slovenian directors on board, allow for an improved communication and collaboration with local authorities and therefore represent great potential for our joint company - starting from simplified everyday government visits up to influencing governmental subsidies and directing investments in infrastructure and the like to our new company's advantage.So far to the first few issues. Let me know what your ideas are and where you see your preferences, so we can identify any potential contradistinctions and work out a solution best for both of us.With best regards to beautiful Switzerland,Sasa Novak</t>
  </si>
  <si>
    <t xml:space="preserve">thank you very much for contacting me. I'm very excited about our bright future together or better to say about the future of our joint ventureIf i'm alloud i will go directly to our negotiation. First of all, I must say, our company will definetly prefer Swiss Court of Jurisdiction. Not because we are Swiss, but because it will be beneficial for both of us. Swiss Court is independent, very reliable and incorruptible Court. It has proven itself according to its history. Nowadays a distance is nothing, but fairness matter a lot.It's very important for us as we are not in Slovenia to see all the progress of our project and be sure it goes the right way. That's why we would like to have 4 directors im board as we can provide all the information for the innovation.Further i might say, our engineers will provide co-workers with all necessary knowledge during their staying in lovely Slovenia and also provide all necessary information about all the project's details, but i don't see a point of beeing them there afterwords. After a project ending (&amp; of course they will do all the checks is needed for correct work) they may leave.As i already mentioned it's crucial for both of us to keep our innovation save. And we both know that a satisfied worker can keep a secret. But for a good reward. That's why i will suggest you firm additionally compensate Slovenian workers with 20%.And last but not least, i think we haven't discussed payment of common workers. We will definetly pay our workers ourself. And i suggest SVN Tech paying common workers as they will be domestic workers.Looking forward to our agreement.With best Regards,Finn Mendel</t>
  </si>
  <si>
    <t xml:space="preserve">Dear Mr. Mendel,thank you very much for your answer and the sharing of your perspective on the matters on hand. I am sure that, in an open and respectful discussion like this, we will find a way to work out our currently somewhat divergent points of views, in order to achieve an agreement for our joint venture.First of all, I agree with you about your positive statements regarding the Swiss court system. Worldwide, the Swiss and their neutrality are well known and respected. Nonetheless, Slovenian Court would give us benefits in terms of simplified processes while its reliability is also given. Plus, it would make contracting with local suppliers and employees much easier and as a consequence, less costly for both Hurm and SVN. In case that your mistrust in Slovenian Court of jurisdiction really cannot cleared out by any chance, I would offer you the use of independent arbitrators as a fair solution, so that the interests of both parties are considered appropriately.Regarding the additional compensation of Slovenian workers, let me ensure you that I share your opinion on increasing Slovenian workers pay. It is in both our best interest to guarantee the loyality and dedication of our workers. Additionally, SVN is willing to protect Hurm's good reputation in any way, which is why I agree to your suggestion in investing a little more in labour costs to protect classified information and avoid unnecessary scandals because of alleged low wages and the like. However, you can be reassured that we are already paying wages above Eastern European standard and are enjoying a very good reputation as a manufacturer of motorcyles in Slovenia. Nevertheless, I can still offer you an additional compensation in wage of 10%, so you can really feel very safe about the secrecy and loyalty of our workers.I also understand the importance of your innovation as the central asset of Hurm and crucial factor for future succes of our joint company. I can also relate to your urge to be close to the project and have control of the operations. However, as the perfect candidate chosen for cooperation, SVN brings in valuable assets into the project as well and therefore naturally is interested in bringing in members of the board as well. As we take a high risk by suppling the required ressources necessary to be able to construct the product and bring Hurm's innovation to life, in both workforce-related and financial terms, we also need to have decision makers in place, as you will understand. Taking in your argumentation, I would therefore propose a compromise and actually offer Hurm the majority of the board with 3/5 members. In return, I would like to insist on having your engineers here for the duration of the setup phase, as this is the best way for you to make sure that everything goes the right way, and that Hurm pays the commonly hired workers in the light of SVN already supplying the financial resources and included risk. Our own employees will be paid by us, of course.I hope this offer will appeal to you and we will be able to make promising steps towards a bilateral success story.Looking forward to hearing from you, with warm regards,Sasa Novak</t>
  </si>
  <si>
    <t xml:space="preserve">i really appreciate how friendly our discussion goes. It's very important to have a good atmosphere to reach good conditions for both of us and our joint venture project.The first point where we both agreed is workers payment. We are getting close!:)I'm sorry, if you got me the wrong way. But i wan't pointed onto mistrust in Slovenian Court. Rather to the point, where you also were agreed: neutrality. As we are both in EU, it actually doen's matter if workers are from Slovenian or from elsewhere. But what important for both of us: everyone will be treated equally. That's why i still think, Swiss Court would be better.Of course, I totally understand, that you want to keep quality level after ending the project. I will offer 6 month of engineers staying and i ensure you, they will be able to handle all questions during this time.SVN Tech employees definetly have good loan. But as you know due to our low Hurm's engineers have a little higher loan. It would be great to evoid all the conflicts if you could give them at least 15% bonus. It will be seen definetly fair from both sites.If you'll agree on this points we can be sure we will have stable environment and can go with 3 directors as our thank you for your cooperation.Looking forward to your answer!sincerely yours,Mendel</t>
  </si>
  <si>
    <t xml:space="preserve">Dear Mr. Mendel,thanks for your message.As we are both sitting in one boat, relating to our joint venture, let me share myperspective regarding the points you made and propose solution ideas in order to allow for constructive progress of final negotiations.First, concerning the question of court of jurisdiction, please let me note that Switzerland is in fact not part of the EU. Also, I again can ensure you that, like you said, there is no reason to mistrust the Slovenian court system - so fair and equal treatment will be guaranteed. But as I sense that we both are equally convinced by our respective courts, I thought that a compromise would be the best, truly independent alternative solution, which is why I still plead for Independent arbitrators. This way, we ensure indeed neutrality favoring neither Hurm's nor SVN's interests.Second, I am happy to hear that despite a few divergent point of views, we share the same position in terms of additional payment of workers. I understand your concerns mentioned in your last email, which is why I was and still am ready to offer you a substantial increase in wage of our Slovenian workers of 10%, despite this actually being an internal matter of SVN. This rise is more than sufficient to prevent any kind of harm for both Hurm and our joint company. Obviously, as your equal partner of the joint venture, it is very important to me to prevent any risks from the project as well - we are on the same side here. Though, we are not able to increase the wages even more, as this would be inefficient use of resources which we need since SVN finances the majority of the project already.On another subject, I appreciate the acknowledgement of the neccessity and value of your engineers in the setup phase. As Hurm researched for many years for the innovation, and the new engine will be the core product, I support the importance of a smooth and high quality start of setting up business together, as we will both directly profit from it. Unfortunately, the engineers will be required for the whole duration of the setup process. Otherwise, we have to hire an additional company to help us with that which will cost a lot of money. So it would only work out positively if you send your people for 9 months - that would be the best option for our joint company. Everything under 9 months means we would have to hire the other company just the same. However, if you are not going to send your engineers for the whole 9 months, we would at least expect Hurm to take the costs of Payment of common workers, because then you don't have to send engineers at all (0 (after research finished) ) but we would have to pay an extra company. Let me know what you think of this approach.I would be willing to still offer you the majority of the board, without your support in the setup phase, as a sign of cooperational effort and to show how much SVN believes in the potential of our partnership.With kind regards,Sasa Novak</t>
  </si>
  <si>
    <t xml:space="preserve">Dear Mr Novak,thank you for your reply.But i see some steps back from your side.After reading your points, i can offer you a totally fair option, in my opinion.After discussion with my collegues and some research, i can agree on independent arbitrators. What i meant before is Eu law, whereby the Swiss Confederation has adopted various provisions in order to participate in the Union's single market. But surely if you insist on arbitrators i will be fine with that.I also would agree on 10% additional payment, but i do think, first of all, that is why you have to carry payment of common workers. Especially when we are paying most expensive loans.We agreed on most important points of yours. But we need a secure deal because it's our innovation and we want to make sure it works as it has to work, because only in this case it will bring both of us positive outcome. That's why i will stand by 4 Hurm directirs in board.Time is crucial for both of us and as they say: time is money. I am very sure, i've made you a very good offer now and i am sure you will decide in your best interest. But consider it as my last and very fair offer.Best wishes to beuatiful Slovenia,Mendel</t>
  </si>
  <si>
    <t xml:space="preserve">Dear Mr. Mendel,thanks for your answer.Let me start by saying that I also am interested in achieving a solution rather sooner than later. But let me also state that I don't think that any ultimatum is appropriate here. You need me to help your company out of misery and I need you to sell the newly developped engines.So let us find a solution which satisfies both of us.Please acknowledge, that the solution of independent arbitrators is also not optimal for me, but the best in light of shared cooperational effort. I am also giving you successions here by not insisting on Slovenian Court of Jurisdiction.In my former offer, I tried to find a way to approach your interests by accepting that you don't send your engineers, even though this is more difficult and more expensive for SVN. And I still offered you majority of the board, even without you meeting my proposal from the offer before. In conclusion, I don't see any steps back but attempts in reaching compromises for an greater overall benefit for both you and me. Of course you have any right to have a different opinion so sharing of your ideas in a constructing way is very much welcomed.That being said, I am willing to accept your offer giving you the clear majority in the board, but therefore have to insist on Hurm paying the common workers only, since you can keep your engineers at home and we have increased extra costs.This is my offer.Looking forward to your answer,Sasa Novak</t>
  </si>
  <si>
    <t xml:space="preserve">Dear Mr Novak,it was not an ultimatum at all. What i mean is that for all innovation time is crucial. And we have to hurry so we have benefits of being first ones."Our misery" is kind of benefitial for you. Because in the long run financial part of yours also will look much better. Our situtation righ now is still not fatal so our work together is just a good match. So i hope we can reach an agreement and start our history together with a good note.I think you misunderstood me. Our engineers will work in Slovenia during the whole project. What I am saing is just after the project is finished they go back to Swiss and not staying at Slovenia. That is why you also do not have any extra costs. But you will also have some regular workers working there. So it doesn't make any difference whether they work for you or they work for joint venture. Because of that i think it is appropriate to ask you paying common workers.Looking forward to your answer,cinerely yoursMendel</t>
  </si>
  <si>
    <t xml:space="preserve">Dear Mr. Mendel,I agree on the need of bringing this negotiation to an end and to reach an agreement.I think we both profit from our joint company equally. We help you with financial resources, as well as human resources and production capacity to make use of your innovation. So we both profit from joining our respective assets.What I was trying to say in the last email(s) is that at the start I asked for your engineers to stay here and help with the setup phase, so we can start production smoothly and don't need to pay money for an extra company. As you didn't like that idea very much, I agreed on the way you wanted to do it, which means the engineers would leave directly after the research.Then, I agreed on you getting the clear majority of the board with only one director for SVN left, even though the financial risk is on our side and this is a joint company!So in order to get an agreement good for both sides, I think it is more than fair to handle the topic of compensation and payment of common workers as SVN proposes. Or please offer other alternatives which value the interest of SVN equally. I tried to show compromise readiness on many issues and only ask for your concession on the two topics of compensation and payment of workers. The question of court jurisdiction is a compromise from us both.I really think that I came towards you with my last approach and hope we can agree on it, because we need compromises so we both have benefits from this cooperation.Let me know what you think.Kind regards,Sasa Novak</t>
  </si>
  <si>
    <t xml:space="preserve">Dear Mr Novak,unforunately your offer is not in our good interest. I cannot exept it.Hopefully you will find better option to earn money. I wish you all the best.with kind regardsMendel</t>
  </si>
  <si>
    <t xml:space="preserve">Dear Mr. Mendel,my name is Sasa Novak and Im going to represent SVN Tech in the following negotiation on our joint venture.We are very happy that the first round of discussion about out shared future went very well and Im looking forward to negotiating with you about the details to form our joint venture.First, we need to negotiate the personal structure of the board of directors. We suggest sending 2 members of Hurm directors in board. This would facilitate transactions, because it would be easier to work with local authorities as a Slovenian firm than as a foreign firm. The communication with local partners would be easier, this would be in our shared sense.As the next negotiation point, we have to discuss is the time your engineers stay in Slovenia after finishing the development. We must consider possible scenarios where we could get different kind of problems with the technology after the main development. Therefore, it would be safer to have your engineers for a longer time in our plants. We propose Additional 9 months to prevent a failure of the technology after the main development.The next detail in our joint venture is the Payment of common workers. In our point of view the common workers should be paid by you. In this joint venture we take most of the burden of HR and your payment for the common workers would undertake your emphasis on this topic.Next, we understand the negotiation point about theAdditional compensation of Slovenian workers as your worry to be involved in a scandal about working conditions. In this case you dont have to worry at all. Our employees appreciate very good working conditions. But of course, we want to accommodate you with 10% additional compensation.As a last detail we must negotiate the choice of a court of jurisdiction. In our opinion we should definitely choose Slovenia, because it is a joint venture in Slovenia, with us, a Slovenian partner.Here you have the first offer from us, the SVN tech. Im looking forward for your answer and hopefully find a compromise, that works for both of us thus we can start the joint venture to develop an amazing technology.Yours sincerely,Sasa Novak</t>
  </si>
  <si>
    <t xml:space="preserve">Dear Mr. Novak,thank you for your letter with proposals.The first issue concerns the number of themembers of the board of directors. We would like to have 3. And as we would have joint venture we would operate as international company so I do not see any point that it would be easier to work with local authorities as a Slovenian firm and that the communication with local partners would be easier. In addition, as we give to you our technology we would like to control how it is used and what is going on the local markets.Without any doubt we would provide technology workers to keep engineers working even after the development is finished because we interest to push the development of the Green Spirit engine. Nevertheless, I would suggest only 6 month. I am sure that is more than enough to get the whole thing started and train the local staff.Concerning the payment of the workers, I want to state that as we have joint venture it would be fairer to split expenses. Workers and staff specially hired for the joint venture could be paid for in equal terms by us and by your company. An unequal division would be inefficient due to heavy administrative effort.In addition to the basic payment, issue there is an additional compensation for all Slovenian workers. We are happy that you understand the situation but it is not only about not to be involve in the scandal. It is more about people. This additional compensation should work as a kind of leverage against corruption. Well-paid employees are less induced to be bribed or to leave the firm. The technological know-how is our key for essential first mover advantage in the future market of the engine industry. We can by no means afford to lose this knowledge to a competitor as this would mean to run risk of bankruptcy for our future joint venture. That is why we insist on 20%.Finally yet importantly, court of jurisdiction has to be discussed. We need some sort of legal security. We could not completely rely on Slovenian jurisdiction. We both know that there is evidence that foreign companies face big problems to demand their rights. In addition, I would totally understand you that on the same reasons you would not like to rely on the Swiss court. So as compromise that would both satisfy us I would suggest to have Independent arbitrators. As the team of arbitrators is specialized on cross-national cooperation and relies on international standards.Therefore, as our company is international it would be better for us.That all what I could suggest for our future cooperation. As we both working in the same project we should be both interested to make the business grow and it is only possible when both two parties have win-win situation. I hope that you would consider my offer. I am looking forward for your answer.Sincerely yours,Finn Mendel</t>
  </si>
  <si>
    <t xml:space="preserve">Dear Mr. Mendel,thank you for your response. Unfortunately I'm not able to accept your offer. We have to keep negotiating, but I'm confident we will find a way that works for both of us.About the directors in board I am willing to change it from 2 to 3 of your directors. You have to see that in this case you have the control over any kind of discussion, because we agreed on a simple majority power. In contrast we want to keep 10% additional compensation of the slovenian workers. We trust you about the directors in board, so you have to trust us about the right treatment with our workers. With the 10% we already come towards you and also towards the workers. There is no danger about corruption, because we already pay salaries far above the average in Eastern Europe. In addition we want to keep you, Hurm AG, as responsible for the payment of the common workers. You get the majority in board, you should get more involved in the payment of the workers.The other issue about the court of jurisdiction, we can agree on Independent arbitrators, because I can understand your worries about the slovenian law and we want to give you a safe feeling about the joint venture. In return I want to keep the months the engineers stay in Slovenia by Additional 9 months. These few months more contray to your offer is what makes us feel safer about all possiblities that could happen after the main development.So, this is how my next offer looks like. I hope you can agree with some of my points, or maybe all of them. I'm looking forward to your next response.Yours sincerly.Sasa Novak</t>
  </si>
  <si>
    <t xml:space="preserve">Dear Mr. Novak,thank you for your response. I really appreciate that we both using trade-offs and trying to understand another party for common profit.I would agree as you kindly asked to leave my engineers for 9 month, but I still insist on 20% of additional compensation. Because we afraid that some workers could switch the company and tell all our technologies. Especially when my engineers would work extra 9 month with Slovakian colleagues. They would communicate and of course discuss many topics including their payment. So to avoid the situation of misunderstanding and that the workers are treated differently in two countries when they work for the one cooperation we would like to have 20%.Talking about the payment of common workers, I still believe we should pay half-half. Your argument that we have more people in the board directors did not convince me because in the board directors we would like only to control operations over regional decisions as we have new technology and we would like to be sure that it is used the right way.This is my new offer. I hope that you will understand my point of view. I am looking forward for your answer.Sincerely yours,Finn Mendel</t>
  </si>
  <si>
    <t xml:space="preserve">Dear Mr. Mendel,I am pleased that we agree on the negotiation points Hurm directors in board, Engineers in Slovenia and Court of jurisdiction.About the other two negotiation points, I think we are able to change the payment of the common workers in half-half payment, but in return I want to keep the additional compensation of the slovenian workers at 10%. The workers know that it is a joint venture and that there are differences in the payment dependent of the company. To get a better understanding, you should compare our payment to other companies in Slovenia. Our workers are in an above-average salary postion. There is no need for a higher compensation.Yours sincerely,Sasa Novak</t>
  </si>
  <si>
    <t xml:space="preserve">Dear Mr. Novak,I am also very glad that we are moving towards our common goal.I am very thankful that you are also trying to find trade-offs which are beneficial for both of us. Still the issue of additional compensation for Slovenian workers is important to us. I understand that your company provide really good compensation for your workers but for our future joint venture it is necessary to have first mover benefits and to be secure about them we need to be sure that workers would not go to the other company with our technology. Therefore, I insist on additional 20%. I understand that you do not want to spend additional 10% but they will make significant difference for future joint venture. Anyway to neutralize yours spending for compensation I would agree to make concession and my company would pay for additional workers.Sincerely yours,Finn Mendel</t>
  </si>
  <si>
    <t xml:space="preserve">Dear Mr. Mendel,thank you for your next offer.I am happy that you offered to change the payment of the common workers to Hurm AG to get in return 20% additional compensation of slovenian workers. To be honest 20% is still too much in my opinion. So let's meet in the middel and fix 15%.In the hope, that you are able to accept this offer, I'm looking forward to your answer.Yours sincerely,Sasa Novak</t>
  </si>
  <si>
    <t xml:space="preserve">Dear Mr. Novak,thank you for your new offer.I am sorry to write it again but we really need 20% of additional extra payment. I could not expect less. This is not just our whim or mere words but strategic expediency. I really hope that you will understand that. I have already tried to offer you trade-offs in every issue. I expect you will understand my persistence in this matter. Believe me this is not just a simple extravagance. There was a work of experts done and risks were identified. I would never interfere with the affairs of your company if we do not have joint venture with you.I hope that you will understand my persistence and we will find compromise.Sincerely yours,Finn Mendel</t>
  </si>
  <si>
    <t xml:space="preserve">Dear Mr. Mendel,I understand your position. But in our point of view 20% is still very much. If you insist on this additional compensation, could we go for 2 Hurm directors in board instead?I hope this is a alternative for you.Yours sincerely,Sasa Novak</t>
  </si>
  <si>
    <t xml:space="preserve">Dear Mr. Novak,thank you for your understanding. I accept your offer. I am glad that we have found agreement on all issues. It was a pleasure to negotiate with you.Sincerely yours,Finn Mendel</t>
  </si>
  <si>
    <t xml:space="preserve">Good morning Mr. Finn Mendel,First of all, I would like to say that SVN Tech is very excited to start this joint venture with such a reliable partner such as Hurm AG. I believe we have all the ingredients to make this a very profitable enterprise that will guarantee bright futures for both our companies!I'm very looking forward to begin this negotiation and I hope we can reach an agreement that will satisfy both partners and get started to work.That said, I have annexed our first draft of the contract and, following, I will explain the reasoning behind it.For the first issue, we must discuss the number ofHurm directors in board. As you know, the burocracies in Slovenia are not the same as they are in central Europe. I'm afraid that if the majority of the votes goes to Hurm, the company might suffer from its foreign status, as opposed to having local Slovenian representatives dealing with the authorities. Taking that into account, I would recommend having at least three (3) SVN Tech directors on the board, that is,2Hurm AG directors.On the matter of the number of Hurm AGEngineers in Slovenia, we really value the expertise and experience you are bringing into this deal. We believe that for the project to be successful it's really important that you keep your engineers on our common plant for the duration of the implementation phase, to make sure everything goes according to plan and quickly sort out any eventual problem, as we do not own the resources to do it ourselves. We are expecting that this will take definitely up toAdditional 9months, so this would be the ideal time for your engineers to stay there.ThePayment of common workersis another topic we need to discuss. As I'm sure you know, when beginning a joint venture, both companies must bring in equal resources, so they can share evenly the profit. So far, we have agreed that SVN Tech will supply most of the human resources needed for the production, so I believe it's fair ifHurm AGpays for the commonly hired ones, so as to share the burden of this matter.You mentioned you would like to discuss someAdditional compensation of Slovenian workers. First of all, I must assure you that all SVN Tech employees appreciate very good working conditions, with salaries well above Eastern Europe average! However, I understand why you believe this might be an issue, as you would like to keep your very good reputation and we are willing to budge and settle at an additional10%. Considering the cost of living in our country, I can assure you this is more than enough to prevent any scandal in regards to working conditions.The last issue we need to settle is theCourt of jurisdiction. Since you are establising a partnership with a slovenian partner in Slovenia, I feel that the most logic solution is to do it underSlovenian law. Please don't forget that hiring independent arbitrators will mean additional costs for both partners...With all that in mind, I believe you will be able to accept our argumentation for some issues, and we are open to discuss some changes you would like to make, in an effort to find the best possible outcome for the both parties.Looking forward to your considerate reply.Best regards,Sasa Novak</t>
  </si>
  <si>
    <t xml:space="preserve">Dear Mr. Sasa Novak,I am glad to hear from you and your excitement about the start of our joint venture!First of all, I want to thank you for your initial draft of the contract. Nontheless, I cannot accept it this way, since I do have different views on the issues.Starting with the number ofHurm directors in board, I understand that burocracies in Slovenia are not the same as they are in Switzerland. That is why I was thinking of staffing the entire middle management with local Slovenian employees to ensure a smooth operation. Considering this, we would need several managers in the upper management to coordinate the development of our new engine and I would therefore recommend having at least4Hurm directors in board.Talking about engagement of Hurm employees in the joint venture, we are more than happy to support you withEngineers in Slovenia. They are fully responsible for the final development of the Green Spirit on-site and will do their best to create a future-oriented technology. By sending our engineers to Slovenia we have a high amount of additional costs (travel expenses, surcharges, etc.) encouraging us to keep their time abroad as short as possible. We have to keep in mind, that our engineers have family at home and do not want to seperate them for too long! Thus we are targeting0 (after research finished)months.Your believe, thatPayment of common workersis fair if we pay for the commonly hired workers, is unacceptable for us. As you mentioned, when beginning a joint venture, both companies must bring in equal resources. You will supply most of the human resources, but you totally forgot about us bringing in the technology! Without our technology you still would be obligated to pay your staff and since you are bringing in human resources, we think it is only fair that SVN Techpays for the common staff.And since we are on the issue of staff payment, we need to talk about theAdditional compensation of Slovenian workers. I think it is great thatall SVN Tech employees appreciate very good working conditions, with salaries well above Eastern Europe average and you understand my position, that Hurm is not willing to lose the good reputation. Nevertheless, I can tell you openly and honestly that we do have another concern regarding the additional compensation. We fear, that an additional 10% loan would not be enough to prevent workers to be corruptive or to leave the firm, which could lead to loss of our technological know-how. Since know-how is key for essential first mover advantages in the future markets of the Green Spirit engine, we cannot afford to lose this knowledge to a competitor as this could risk the existence of the whole joint venture! Therefore I would value an additional compensation of at least20%.Last, I want to inform you about our shareholder concers regarding theCourt of jurisdiction. Since they put a lot of money in our company to fund the development of the new engine, they are afraid that the Slovenian legislation will not allow us to protect our product as good as Swiss legislation does. On top, one of our main shareholders experienced big problems with another foreign company demanding their rights relying on Slovenian jurisdiction, which we definetly want to avoid. By bringing in the most valuable asset to this joint venture - the engine technology - we think it is understandable, that we want to protect this asset as good as possible and therefore plead for the court of jursidiction to be based inSwitzerlandI hope my argumentation helps you to understand our position in this joint venture and makes it easier for you to accept our conditions. In case of doubts or questions regarding single issues we are more than happy to discuss changes with you, since we strive for an agreement both parties benefit in the end.I am looking forward to your reactions.Best wishes from Switzerland,Finn Mendel</t>
  </si>
  <si>
    <t xml:space="preserve">Good evening,First of all I would like to thank you for such a quick response... I am feeling optimist to reaching an agreement until the established deadline!Now that we defined the preferences for us both, I believe we can start working on a middle ground that will maximize our joint satisfaction with the deal and give a happy start to our successful partnership.For the first issue, after hearing your reasoning, I believe that plan of action should provide a good operational strategy to control the company, so SVN Tech is willing to give the majority of the votes to Hurm AG and structure the board with3 Hurm directors in board. Taking that into account, I would hope that you would be willing pay for the common workers in full, that is,Payment of common workersbyHurm AG, to share some of the fixed expenses of the enterprise.Moreover, I must tell you that we feel very strongly about keeping theAdditional compensation of Slovenian workers in10%. We understand your point of view and appreciate your honesty, but maybe we could find some additional measures to maintain the secrecy of the technology. By keeping the workers focused on their task, they will have a hard time understanding the complete method to produce the Green Spirit and I'm sure that such a complex and advanced design is not that easily captured by blue collared workers.Moreover, most of our workers have been with us since the beginning so they are quite loyal to the firm and motivated to see it succeed.On the other hand, taking into account your shareholder's fears I would suggest usingIndependent arbitratorsfor theCourt of jurisdiction. This will protect you from Slovenian law and make the process faster than resorting to courts.As for the number ofEngineers in Slovenia, if you are not able to keep them in our common plant, SVN Tech would have to hire some additional experts to set-up the process during those 9 months, from a local company. I worry this would increase your fear with technological know-how leaks, so I would recommend staying for theAdditional 9months.Waiting your feedback and comments.Best Regards,Sasa Novak</t>
  </si>
  <si>
    <t xml:space="preserve">Dear Sasa,thanks again for your message. As you mentioned before, I am positive on reaching an agreement with you!I do think so too, considering both our preferences, that we should work on finding a joint solution which maximizes our utility of the deal.I am glad that you got my point of having the majority with 3 Hurm directors in board! Therefore, we do accept the issue, that Hurm AG is responsible for the Payment of common workers.However, in consideration of our responsibility of payment of common workers, we are insisting of paying anAdditional compensation of Slovenian workers of 20%. It is great to hear that most of your workers have been with you for many years and are quite loyal to the company, but it is in our interest of compensating the Slovenian workers above average. By doing so, we hope on the one hand, as mentioned in my first offer, to ensure even stronger loyality and on the other hand to keep the knowledge in the JV. Additionally ,we hope to attract future talents by paying a high salary!Nevertheless, I have to tell you, that in the case of being responsible for the payment of common workers, we have to base theCourt of jurisdiction in Switzerland due to needed control over payment transactions and legal security.For the duration of Engineers in Slovenia, I definetly see your point and am glad that you remided me about the risks of employing external short time experts for setting up the process. Therefore, I would suggest to keep our engineers forAdditional 6 months on-site, to make sure the process is set up correctly and give them the opportunity to train local staff in the meantime. This would ensure that know-how is kept in the company and local workers are fully involved in the process, resulting in a stronger commitment to our joint company.Looking forward to hearing from you soon!Best regards,Finn</t>
  </si>
  <si>
    <t xml:space="preserve">Dear Finn,I'm glad we settled the first two issues in a satisfying way!As for theAdditional compensation of Slovenian workers, I feel pretty stongly in keeping it on the10%. However, I am willing to budge for0 (after research finished)fortheEngineers in Slovenia, since I believe it's important to you, are since keeping them only for 6 months provides no additional advantage to me as I would still need to hire additional experts.As for theCourt of jurisdictionI would be like you to agree on the middle option, that is Independent arbitrators, to make it more fair for both partners.As always looking forward to your comments and discussion.Best regards,Sasa Novak</t>
  </si>
  <si>
    <t xml:space="preserve">Dear Sasa,thank you for your message!I deeply appreciate your goodwill to bring ourEngineers in Sloveniadirectly back after the development(0 (after research finished)). The Engineers and their families will be happy to hear that!Subsequently, as you pointed out, we will need to hire additional experts, which makes me thoughtfull considering possible loss of know-how. We should definetly pay wages above the average to ensure the loyalty of all workers (internal and external) and therefore think about anAdditional compensation of Slovenian workersof20%or even higher! Since we are paying for the common workers, we see it as our area of responsibility to set the wages.Considering all additional costs we are covering, we would like to keep minimize our costs regarding theCourt of jurisdiction and therefore insist to locate it inSwitzerland.I hope that you understand my point..Best regards from the Alps,Finn</t>
  </si>
  <si>
    <t xml:space="preserve">Dear Finn,I feel like we might have different expectations for theAdditional compensation of Slovenian workers. What you have offered me so far, %20, represents the worst case cenario from my perspective. That said, and since I feel like it's a really important issue for you as well, I will upgrade my offer for theHurm directors in boardto4. I hope this sign of goodwill will make you budge in theAdditional compensation of Slovenian workers and for the middle ground on theCourt of jurisdiction,that is,Independent arbitrators.As always, looking forward to keeping up our good relationship and to reaching a satisfying agreement.Best regards,Sasa</t>
  </si>
  <si>
    <t xml:space="preserve">Dear Sasa,I understand your perspective of the issue ofAdditional compensation of Slovenian workers. However, it is in my biggest interest of paying way above average. But, as we are trying to find an overall solution we both can profit from, I will offer you my goodwill to only pay addtionally15%. By doing so, I do not receive any utility out of this issue (+ no utility from covering all payment of common workers) and therefore insist of at least havin theCourt of jurisdiction inSwitzerland!I hope this offer is more reasonable for you, and I hope to set the foundation for a good and successful partnership.Best regards,Finn</t>
  </si>
  <si>
    <t xml:space="preserve">Dear Finn,After some deliberation, I think I have come up with an agreement that will benefit us both.On the issue ofAdditional compensation of Slovenian workers, I have understood the importance you put on it, and I will offer that it is settled at the maximum amount, that you originally had asked for, that is,20%. I think this should be sufficient to increase the quality of life of slovenian workers and insure the secrecy of the Green Spirit.Striving for cooperation, I think that you will agree to keep theCourt of jurisdictioninSlovenia, in exchange for this concession.All of the other issues would be kept at the values we had previously agreed on.Looking forward to making this deal with you, and get started with out most successful partnership.Best regards from our beautiful lakes,Sasa</t>
  </si>
  <si>
    <t xml:space="preserve">Dear Sasa,I think we reached an agreement and are ready to get this partnership started!Was a pleasure negotiating with you!All the best,Finn</t>
  </si>
  <si>
    <t xml:space="preserve">Dear success partner "SVN Tech",I would firstly thank you for your cooperating in creating this upcoming great project.After a long detailed study, be decided these conditions you can see in the Agenda.kind regards,Hurm AG</t>
  </si>
  <si>
    <t xml:space="preserve">Dear Finn Mendel,Sorry for the misunderstanding, just forget the first message and let us pretend that it didn't happen.Now let us beging.We totally understand your requirements at SVN Tech, but in order for us to assure that the project will be a success we must create the perfect environment and start for our teams.Kind regards,Sasa Novak</t>
  </si>
  <si>
    <t xml:space="preserve">Hello, No problem, it is hard to know who you really are :PI#M looking forward to having this negotiation with you, but unfortunately the deal you proposed is just not possible for us at all. I would offer the following solution to our Joint venture problem (see Agenda)It is very important for us that the court of jurisdiction is in switzerland, since we dont know the slovenian law at all and feel like we could be worse off in a slovenian deal. we know however that in switzerland all inquiries are treated eually, no mattter where the company is from. Since we dont want to lose our control over the production of the super-secret green spirit engine, we need to know that our values and ideas are well represented in the joint venture, which means at least 3/5 board members should come from our company.Looking forward to hearing from you,Best wishes,ME</t>
  </si>
  <si>
    <t xml:space="preserve">Hello,It is very important for us to be recognised as partners not as something else, having the court of jurisdiction is in switzerland does not make any sense at all because the project implementation is not in switzerland.Since you don't know the slovenian law and the project is in slovenia and we are slovenian, we will make it in the best way in order to success and clear it for you.In slovenia all inquiries are are also treated equally, no matter where the company is from.We respect your need for control over the production of the super-secret green spirit engine, we need also want your values and ideas are well represented in the joint venture because it is important, but we can not be treated unequally in a partnership which means a 1/5 board members come from your company not more.(see Agenda)Thank you for your cooperationkind regards,Sosa Novak</t>
  </si>
  <si>
    <t xml:space="preserve">Hello and thanks for your response.Unfortunately the offer you just sent is not acceptable at all. I see that we have many things to overcome before we will reach a solution that is benefiting to both of us.Alternating the lead in the board of directors is not realy an option, sorry. We are afraid this will result in an unstable development of the projec and we just cannot afford this. we would, however go down to 3 seats in the board, so it would be more equal and we would still have the protection we need.I mentioned my concerns with foreign courts before and we as a company have unfortunately made very disappointing experiences with courts in other countries not taking our interests seriously, which resulted in bad outcomes for our company. So Slovenia is not an option. If you dont like the swiss courts, which have been going for centuries and are well respected in the world, then we'll have to look for another option.I would like to repatriate all of our engineers right after the project is done, however I can offer you to let our engineers stay in slovenia for 6 months, as is usual in such types of business. I cannot, however, expand this stay to 12 months since we need our engineers back at our factories as soon as possible.12 months is not an option, we cannot afford to have our employees away for that long...We also think it would be good to have the slovenian workers overcompensated by up to 15%, since we dont wanna have bad publicity where it says we dont pay the workers a fair wage.Last but not least, we would like SVN to pay for the common workers in Slovenia as we see ourselfs responsible for our workers in our factories, however we think it would be only fair and also best if you paid for common workers in slovenia.Best wishes,Finn</t>
  </si>
  <si>
    <t xml:space="preserve">Dear Finn,We always believe that the cooperation is always behind success of any joint projects, therefore you should understand that we are the ones who are will be responsible for directing and managing the project on our land.we could always find something in middle to achieve that.Swiss courts are not an option for us, which does not make any sense and practical reason to us at all.Kind regardsSasa Novak</t>
  </si>
  <si>
    <t xml:space="preserve">Hello and good morning,I see that you have your opinion and so do we. We still do want that Joint Venture, we'll just have to figure out a way that we both end up benefiting from it. We cannot see ourselfs in a Slovenian court, so lets opt for Indeoendent arbitrators.As i mentioned before, we are willing to compromise and let our engineers stay for 6 months, not longer.please find my counteroffer in the agenda and please keep in mind that we are willing to compromise, just not up until a point where we dont benefit anymore. If you dont come up with a decent offer that not only benefits yourself but also grants us a fair share of the profits, I'm worried that we will not come to a solution at all. Best wishes,Finn</t>
  </si>
  <si>
    <t xml:space="preserve">Dear Finn,Thank you for your understanding and cooperation.We agree to the additional compensation of Slovenian workers.We agree to Independent court jurisdiction.So about the payment of common workers it is clear that we should share it, unless you want to pay them by yourself.This made me understand that Hurm AG want to take control of the board but not take responsibility of additional cost.We want additional 9 engineers, and the last option for the number of directors is a alternate the number of directors on a regularly basis, so both Hurm AG and SVN Tech will have the majority of seats on an alternating basis. which we find very fair to both of us and the success of the venture and the upcoming projects.Kind regards Sasa NovakSVN Tech</t>
  </si>
  <si>
    <t xml:space="preserve">Hello Sasa,thank you for your message. I keep having this feeling that we're not going anywhere. Your last offer was the first that has some base to work on. Please find our counteroffer in the agenda. I want to point out that this is the lowest we can get to still be profitable.AS you can see we agree to pay the shared payment of common workers, however, we have to insist that the common workers get paid the 20%.We also have to insist of having 3 board members, we just would not feel comfortable with our invention if it were split differently. I hope you can see our perspective on this.As usual in the business our engineers will stay for 6 months to train and help employees where needed.This is our final offer. We compromised wherever we could, just keep this in mind.best wishes,Finn</t>
  </si>
  <si>
    <t xml:space="preserve">Dear Finn,Thank you for your reply.I Have the opposite feeling, and I see that we are already agreed about most of it, just let us discuss the disagreement of only 2 parts of the agenda.1- Hurm directors in board#2- engineers in slovenia#So now it is your decision and you can decide whether it is a Deal or No Deal, if you want to keep the 3 Hurn directors in board, we will not agree at all except if you agreed to increase "engineers in slovenia"#(See agenda) to additional 9 in Slovenia.Thank you for making the negotiation clear and honest.  Best wishes Sasa NovakSVN Tech</t>
  </si>
  <si>
    <t xml:space="preserve">Hello,Lets just be clear, We at Hurm are not really happy with the deal that you proposed, but it will be possible to clear the funding necessary for the agenda we have agreed on.It will be tough, but we will make it.All in all, we are just a little below the utility we wanted to achieve in the first place, and I really dont care anymore, since i'm going to switch to a rival company soon (little joke on the side) Thanks for this negotiaton exercise,Farewell,Finn</t>
  </si>
  <si>
    <t xml:space="preserve">Hello Mr. MendelAs you know, our organizations Hurm AG and SVN Tech are involved in negotiations to reach an agreement about the production of the Green Spirit engine. I am Sasa Novak and will be the person in charge in this second round of negotiations, i want to let you know that we are really interested in the partnership, due to of the great innovation of the technology, it's applications and the international prestige for our country that will supose the development of a project of this magnitude.Reviewing the points of the discussion, i think we can group them in two main categories:Logistics: directos board, engineers stay and jurisdictionMonetaries: payment of common workers and additional compensationIn my opinion, both categories have the same importance, the economic factors will affect significatively to the develpment of the project and so will do the logistics, in part because Eastern Europe have some delicate politic details we should look up, here is the initial offer that i think we can start working with:Engineers stay: 9 months, the reason behind this is that is the perfect time we have calculated for the engineers stay, because after the product development there will be mistakes to fix and we will need qualified workers. If the stay is longer than 12 months it will incur in a lot of costs for both of us, if it's less, we will have to make a partnership with a local company because we will face a shortage of engineers, which will cause increased costs and delays. We don't know what is the perfect time you consider the engineers should stay, but we will like to know it.Directos board: 3 for SVN Tech, the reason behind this is that outside companies have problmens working with the government and local partners, if we get majority, we can accelerate the process, get legal permits, adapt to the legislation and close deals with local partners much faster than a foreign company, this will significantly reduce the development time and costs. We know that this can be a delicate topic due to Hurm AG being the designer of the engine, we would like to hear your opinion.Payment of common workers: half-half, the option half-half is not the best for us because of the salary differences between our countries, we will have to dedicate a big part of our budget to cover them, but we are willing to do it if there are no best options.Worker compensation: 10%, we understand that the salary difference can cause social outrage and we are willing to increase the salaries of our workers, we can not increase too much the salaries due to the high expenses it will cause, and we consider that there are other ways to show a good image of the company and the working conditions that are not related to the salary.Jurisdiction: Independ arbitrators, we consider Slovenia this to be the best option due to the legal benefits that the project will have by us being a local company, but we understand that this can be uncomfortable, so, we are willing to set Independ arbitrators for the legal supervision of the project, although it will incurr in extar costs for both of us.I tried to exposed my point of view and consider your needs in this initial offer, i would like to know about your point or view to refine the details further and try to reach a good agreement for both partsKind regards,Sasa Novak</t>
  </si>
  <si>
    <t xml:space="preserve">Dear Mrs. Novak,thank you for contacting us.As we are also very interested in a joint partnership, I would directly get down to the business by responding to your initial offer:Common workers additional compensation: We consider very important the issue of good reputation sustainability, for both of our firms. We researched the Slovenian market and came to the conclusion, that the wages there are way too low in comparison to other countries, in which such kind of technologies are developed. The low wages could jeopardize our joint success for instance by having employees, who could leave at any time and even go to another competitors. We simply cannot afford to lose them, also because they possess very valuable know-how and replacing them with sufficiently qualified workforce would be time and resources consuming. If we could agree on 20% of salary incrementation, we would be able to prolong the stay of our engineers in Slovenia (originally, we planned to withdraw the whole engineers-team from Slovenia after the research will be finished).Payment of workers: We understand the salary- gap between our two countries and therefore we agree with you on this point. A half-half payment is fair enough, however, if we could reach good agreements in other issues, we would be ready to finance the common workers by us alone.Engineers:At the moment, we are developing also other products than engines and we need our qualified workforce to work on them. If we do not manage to stay competitive in our domestic market, we can easily lose our good market position and we will not be able to finance our projects, also those abroad. Therefore our proposal is to send our engineers- team back to Switzerland right after the research phase. Nevertheless, we could eventually prolong they stay in Slovenia if we manage to agree on a higher compensation for the common workers.Directors in board: Thank you firstly for considering our point too. Yes, the idea of the new engines is basically ours and since the production will take place abroad (due to the additional production capabilities your firm possesses), we need to have at least some kind of control assurance over the production, which can be guaranteed by having ideally 4 Hurm directors in board. We understand the power your firm brings by knowing well the market in which we are about to operate, but we think we could greatly collaborate also with fewer members of yours in board, since their opinions and decision making would be equally important due to better knowledge of the domestic market. We would certainly not make any important decisions without any previous consultation with your members.Jurisdiction: We would like to draw your attention towards the fact that we dispose of a team of Swiss arbitrators specialized in cross- national cooperations with a large experience in similar businesses. The teamrelies on international standards and therefore it is advantageous to have them in our court of jurisdiction since they follow standardized rules. However, if everything goes smoothly, we actually will not need any court intervention. And, since the production of new engines will take place in your country, we would need also some kind of legal protection in case something goes wrong which we hope really will not.I believe this response gives your more and less an idea in which direction we are thinking. We would like to reinforce again, how much we are interested in a frutiful partnership with your company. There is no doubt that both of our firms can jointly profit from our union with unified forces. We are therefore looking forward to hear from you very soon.Best regards,Finn Mendel</t>
  </si>
  <si>
    <t xml:space="preserve">Dear Mr. Mendel,Thank you for your counteroffer, after reviewing it, we can say that we both have common points, having taken into account your point of view, here are the changes that can make us reach a better agreement:Engineers and additional compensation: We understand that you want to retain the talent and experience on your company and your employees are valuable. Salaries in Slovenia are low in comparison with other countries, but this is a competitive advantage in the way that will reduce costs. A wage increase of 20% is too high for us if the engineers leave, because technical problems allways arises after the development and we will need extra capital for third parties and workforce to cover the departure of your engineers. We hear your concerns and understand your position and we can work without them, but only will be possible with a 10% wage increase, if the expenses are higher we may incur in future economic problems.Payment of common workers: we agree on this point, and as we can see, both of us will prefer better options, for us, half-half is a good option with this offer.Directors board and Court of jurisdiction: Those are the most delicate points; the initial offer proposed 2 Hurm directors in board and independent arbitrators, the counteroffer involved 4 Hurm directors in board and Swiss jurisdiction. You expressed the same concern as us regarding the legal problems that may appear in the development of the project, and having Swiss jurisdiction will be an enormous problem for us in that matter. We can solve both conflicts by exchanging the majority of the board with the jurisdiction; we will give you majority on the directors board with 3 members and we will keep the jursidiction in Slovenia, by this way, you will retain the ownership and the course of the project and we will able to intervene in case that legal problems appear and accelerate certain processes using our influence.We think that the exposed modifications over your offer will cover your main concerns and, at the same time, will allow us to get enough resources in order to guarantee the success of the project, which is our main priority. As i said in the first e-mail, we are really interested in a strong partnership. We are convinced we will reach an agreement soon, looking forward for your response.Kind regards,Sasa Novak</t>
  </si>
  <si>
    <t xml:space="preserve">Dear Mrs. Novak,we appreciate your quick reply. Based on your previous counteroffer, let me please introduce you a very beneficial new offer:1. We keep 3 Hurm directors in board in exchange for 6 additional months of our engineers in Slovenia AND 20% of additional compensation of common workers from you (since we would pay the half of their wages). We understand that the wage increase may be at the moment high for you but we do not see a competitive advantage in low wages for the workers in terms of long-time business since they are the most valuable asset for both of our companies.2. Regarding the court of jurisdiction, we kindly ask you to reconsider our offer since our Swiss arbitrators team is specialized exactly in this kind of long- distance businesses. In case you want to have more decision power in our joint partnership, we could eventually offer you to have 3 directors of yours in board in exchange for Swiss court of jurisdisction.We hope we can soon reach an agreement and start to explore our joint power.Looking forward to read you!Best regards,Flinn Mendel</t>
  </si>
  <si>
    <t xml:space="preserve">Dear Mr Mendel,We considered our second offer to be well balanced, we addressed your main concerns regarding the directors board and the availability of your engineers.In the offer you proposed you didn't addressed any of our concerns regarding the compensation and stay of the engineers. For us, a stay of less than 9 months will be a really bad solution, because we will have to pay for the engineers and then, when they leave, we would have to make adjustments and find extra workers, if they can't stay for 9 months, it would be better for us to let your engineers return after the project and hire workers since the beginning.Regarding the directors board and the jurisdiction, we were sure we could find an agreement by exchanging the positions, giving you the board control, which we thought it was your main concern. In this offer you asked for both the directors board and the jurisdiction, we consider this slightly unbalanced.We are sorry to say that we can not work with this offer overall, because it leaves us in a delicate position with almost no margin to make exchanges, and drift us far away for a middle point. We made some adjustments to our second offer that you may find more interesting; you will retain control of the board, the jurisdiction will be made with independent arbitrators and workers will get a 15% pay compensation, in exchange for the payment of the common workers by your side and 9 months stay of your engineers. This offer has the possibility of exchanging the jurisdiction to Switzerland for the majority of the directors board AND 10% compensation, if this makes a better deal for you, we can adapt and make it work.If you don't find this offer appropiate, then we fear we are arriving a deadlock, in that case, we may have to go back to the starting point. We still believe we can make a good agreement for both parts and we want to express our interest in continuing the negotiations.Kind regards,Sasa Novak</t>
  </si>
  <si>
    <t xml:space="preserve">Dear Mrs. Novak,thank you for your counteroffer.After short reconsideration, we can make you the following offer:We let our engineers stay for 9 months in Slovenia after the research is done under these conditions:We both pay the common workers (half-half)The additional compensation will be 20% - we really cannot afford to lose our workforce to our competitorsSwiss court of jurisdictionAnd 2 Hurm directors in board so that you can have a majority and therefore a considerable control over our operations in your home countryIf you want us to pay fully our common workers, we could do it under the condition of a Swiss court of jurisdiction, 20% additional compensation and 3 Hurm directors in board.We really hope to come to an agreement since we are currently running out the time we could use right now more productively to develop our new engines.Sincerely,Finn Mendel</t>
  </si>
  <si>
    <t xml:space="preserve">Dear Mr Finnley,Thank you for you new offer, we found it more interesting and we think we can reach an agreement with only a few changes:We will let you keep the jurisdiction in Switzerland and we will give your workers a 20% compensation in exchange for the payment of common workers.We think this change should approach us to a middle point and allow us to finish the negotiations with a good agreement for both parts.Kind regards,Sasa Novak</t>
  </si>
  <si>
    <t xml:space="preserve">Dear Mrs. Novak,thank you for your counteroffer.We think we have a business here! Therefore, we accept your offer and are looking forward to meet you soon in person in order to sign the necessary documents. I will get in touch with you to set up a meeting as soon as possible.Best regards,Finn Mendel</t>
  </si>
  <si>
    <t xml:space="preserve">Dear Mr. Mendel,we are pleased to start negotiations on a joint venture with you, and hope to reach a mutually beneficial agreement. I propose the following details as an opening offer, and explain the reasoning behind these suggestions.Since our company bears the majority of the human resouce investments in this project, we would like to suggest that your company takes on the costs of common workers, to balance out the costs. In exchange for this investment on your part, we would be willing to have minority in the venture's board of directors, with the setting of 3-2 in your favor. If you find this unacceptable, we would prefer to renegotiate the composition in the board of directors, since having a Slovenian majority would make it easier todeal with bureaucratic processes etc. with the local authorities, which would essentially result in a much smoother operationality.The same applies to the issue of Court of jurisdiction, in our perspective; since the manufacturing takes place in Slovenia, it would be best that the project is conducted under Slovenian law. If you find this solution unacceptable, we could also consider independent arbitrators; please let me know what you think.We already pay our workers an above average salary, but we respect your wish to discuss an additional compensation for Slovenian workers. How does a 10% additional compensation sound to you?Lastly, we would like to discuss the matter of how long after the research phase your engineers would stay in our plant. We suggest a period of 9 months. Their expertise is very relevant in the process, and we believe 9 months would be an optimal time.Please let us know how you find this offer, and what kind of solutions or alterations you would like to suggest. We are looking forward to finding a mutually beneficial agreement and engaging in this venture.Best regardsSasa Novak</t>
  </si>
  <si>
    <t xml:space="preserve">Dear Ms. Novak,Thank You for your offer. We believe that reaching a fair agreement with which both parties will be satisfied is in our common interest. I read carefully your proposition and would like to make few suggestions to the issues mentioned in it.First one was payment of common workers. Although your company would bear the human resources costs, the basis of our joint venture will be revolutionary technology created by our engineers. Our input will be their knowledge and expertise. This is why I would suggest considering paying wages of all commonly hired workers by your company or divide this cost equally.As it was mentioned above we value our engineers very much. As they skills are essential in the process of development and after we could agree on period of 6 months. This is usually the time needed to get everything started and train the stuff. We would be willing to let our engineers stay for additional 9 months if you would decide to pay for the common workers.Regarding the issue of choosing court of jurisdiction I would like to propose relying on the Swiss law and courts. After all Swiss law is most commonly used by independent arbitrary courts around the world when considering cases with international companies. It would be easier to just choose it from the beginning.As we discussed before our company see the need for additional compensation for Slovenian workers, but have to admit that we were expecting 20%.We are satisfied with your proposition of setting of the board of directors. As our technology is very dear to us we would like to have majority in it. However we could consider giving up one spot if you would agree for other of our propositions.Sincerely,Finn Mendel</t>
  </si>
  <si>
    <t xml:space="preserve">Dear Mr. Mendel,we would like to suggest a compromise for the payment of common workers and additional compensation: if SVN pays for the common workers, we believe it would be fair that we would only pay a 10% additional compensation to our workers, as our costs are going to rise significantly by paying for the common workers alone.We would still wish that the engineers would stay at our plant for 9 months, since we believe that their expertise would be most helpful if the set up ends up taking longer than expected: there are always variables that cannot be predicted. Unfortunately we would get a disadvantage at a shorter time period than 9 months, as I mentioned in my previous letter; if the engineers would not be able to stay for 9 months, my next suggestion would be that we take care of the set-up after the research by ourselves, and have your engineers sent back right after the research phase.But in this deal, we would be willing to pay for the common workers, as stated above.Perhaps we could implement independent arbitrators for the court of jurisdiction, since we disagree on the matter? While it may create some extra costs, it wouldn't put one company in an advantage over the other.Best regards,Sasa Novak</t>
  </si>
  <si>
    <t xml:space="preserve">Dear Ms. Novak,I would like to suggest that our companies would pay common workers half-half and meanwhile pay a 20% additional compensation. This way both companies would bear the costs. Well paid workers are less likely to give up secrets of our technology and our joint venture would have better reputation. After all workers are part of the company too and fair deal should include their interests also. In such case unfortunately I would not be able to agree for our engineers to stay in Slovenia for additional 9 months after research. Then, as it was suggested, we would pull them back just after it.But if SVN would agree to pay common workers and give 20% additional compensation then we would have no problem to let our engineers stay in Slovenia for additional 9 months.I can agree on independent arbitrators for the court of jurisdiction, but only if the there would be four Hurm directors in the board. Although if other issues would be settled in the matter stated above then we could set for only three seats.Sincerely,Finn Mendel</t>
  </si>
  <si>
    <t xml:space="preserve">Dear Mr. Mendel,I would like to propose that in return of having your engineers with us for 9 months and paying a 10% additional compensation, the court of jurisdiction could be in Switzerland, we would pay for the common workers, and you would have the majority of 3 in the board of directors. We would like to have 2 representatives in board, but you would still have the majority.Best regards,Sasa Novak</t>
  </si>
  <si>
    <t xml:space="preserve">Dear Ms. Novak,As I understand the issue of additional compansation is important for both companies. This is why I am not going to press on it, but would you be willing to compromise for 15%? Or maybe instead it would be better option for you iffour directors in the board would be from Hurm? Please tell me which would you prefer.In case that you feel like both propositions would put you in a disadvantaged position then I intend to accept your proposal, but I think with one of these changes both of us would be satisfied with the result.Sincerely,Finn Mendel</t>
  </si>
  <si>
    <t xml:space="preserve">Dear Mr. Mendel,Sorry for the delay of my message. How about this current proposition? If we would go with independent arbitrators, we could raise the compensation to 15% without being disadvantaged, as it seems to be of great importance to you. Unfortunately both suggestions in your previous message do make us slightly disadvantaged with the court of jurisdiction in Switzerland, but if this offer would suit you better than the previous one I made, we would be happy with the contract - or if you still would prefer the previous one I made, I would be happy to settle with that as well.Best regards,Sasa Novak</t>
  </si>
  <si>
    <t xml:space="preserve">Dear Ms. Novak,The previous proposal was more preferable so as I previously said I would like to settle for it.I am glad that we manage to find a satisfying solution for both companies. I believe that it will allow us to create a great relationship in the future.Sincerely,Finn Mendel</t>
  </si>
  <si>
    <t xml:space="preserve">Dear Mr Mendel,thank you for accepting the previous proposal, I am glad that we came to a mutually beneficial agreement. We are looking forward to our joint venture, I am sure that together we will achieve great things. I wish you all the best, and look forward to working together.Best regards,Sasa Novak</t>
  </si>
  <si>
    <t xml:space="preserve">Dear Mr Finn,As member of SVN Tech I want to thank you your time and dedication to make this joint venture come true. I know there are still some points to set up before the final agreement and for that reason I am opening throught this message our negotiation.I hope we can find a sactisfactory agreement for both parts before friday morning, as you know this joint venture is the best for the future of our companies knowing the situation of Hurm AG, with a great technology developed, but without enought space at the plants and a economical situation not strong enouth to buy plants or assume the production cost, which are expected to be high. We can offer you that, our production plants in Slovenia, and our human resources, assuming the production cost and the salary of our employees. We see it as a great oportunity to grow as a company and to increase our benefits in the near future.Said that I attach you our inicial offer, and I going to explain the mains points of it. I hope it is satisfactory and we can get to a deal soon.Regarding to the directors in board we think SVN Tech has to be mayority in order to make it easier dealing with local authorities, our plants are in Slovenia, so it makes total sense that if someone has to represent the company it&amp;acute;s better to be a member of Slovenian Tech. For that reason SVN Tech consider to split the 5 places in board in 2 members of Hurm AG and 3 members of SVN Tech, so there is a simple mayority of SVN Tech members.The next issue is the time your engineers are staying in Slovenia, as you know the Green Spirit is a new thecnology that your engineers know perfectly, so we consider it essencial to have them in our plants until there is no clue that something can go wrong. This could be realy important in order to garantie the success of our partnership.The third issue is the way we afford the payment of common workers. In this item SVN Tech consider that we are already assuming the most part of the human resources costs in this project, all ours workers are going to work in the green spirit project, so that shoud be enought for our part and we consider Hurm AG shoud assume those costs.My company has comunicate me that Hurm AG is interested giving the slovenian workers a compensation, which would be a percentage increase of their salary. We expect Hurm AG to understand that those are costs that increse our human resources aportation to this project. We whant you know that our workers are satisfied with their salary, which is one of the highest in this field in Estern Europe. But we are disposed to satisfy that will. We where thinking about a 5% of increase.Finally, the court of jurisdiction seems clear to SVN Tech that has to be Slovenia, as far as you are stablishing a partnership in Slovenia with a Slovenian company, so it has to be under the Slovenian law. I hope we do not have even to discuss about it.Regards,Sasa NovakRepresentative of SVN Tech</t>
  </si>
  <si>
    <t xml:space="preserve">Dear Mr Novak,thank you very much for reaching out to me and starting this negotiation. I highly respect and understand you opinion. However, in some points we do not share the same opinion yet but I am sure we will come to a decision both parties can live with soon.1.) Directors in BoardI understand your offer, but unfortunetly I cannot accept it. Our first goal was to receive 4 seats in the board for our company since we are investing our idea. We are putting a highly important resource into this projects, our ideas and development, which cannot be replaced very easy and therefore has to be supported the best way possible. However I still understand your points and therefore would like to lower our expectations - I want to represent the idea of 3 places for Hurm AG and 2 for SVN Tech.2.) Time engineers stay in slovenia Usually in this kind of business, firms agree to keep engineers working for additional 6 months in foreign plants to get the whole thing started and train the local staff. This is what we would like to suggest.3.) Payment of common workersSurely, we will pay the wages of our own staff. But workers and staff specially hired for the joint venture could be paid for in equal terms by us and and by SVN Tech. This would lead to a fair devision of costs as an unequal division would be inefficient due to heavy administrative effort anyways for both sides.4.) Additional compensation for Slovenian workersWe are very thankful for your interests and commitment. However, we're doubting that 5% is a representative increase the workers would actually feel and what to suggest an increase of at least 10%.5.) court of jurisdictionAs you can imagine we have to protect a very senstive resource and therefore would like the court of jurisdiction to be in witzerland. However we could think of taking an independent arbitrator if you are not happy with it.Looking forward to hearing from youBest regards,Finn Mendel</t>
  </si>
  <si>
    <t xml:space="preserve">Dear Mr. MendelFirst of all I have to say sorry, I just realized I was calling you by your first name in previous messages.I will go directly to the point this time, because I already explained in the previous message the main points of the new offer I am going to make.However, there are two issues I didn&amp;acute;t talk about in the previous message.-Payment of common workers: I understand your arguments in this issue, and I know that splitting cost in this point seems the fair decision. But we are not discussing about a single issue in this negotiation, but in several of them, so the important thing is the overall result of the negotiation, and how fair is the total result for both sides. SVN Tech still think is putting a high human resources capital by bringing all our staff into the Green Spirit project. So we still consider Hurm AG has to pay for the extra workers that are going to be needed.-Court of jurisdiction: SVN Tech doesn&amp;acute;t understand what is the problem on having the court of jurisdiction on Slovenia, as I said before, we are a Slovenian company working in Slovenia, and hence acting under the Slovenian law seems the right thing. Despite that, we would be open to consider the independent arbitrators if you explain us the reasons why can&amp;acute;t we act under the Slovenian law. So I will not include this point in the offer by now.Best regards,Sasa NovakRepresentative of SVN Tech</t>
  </si>
  <si>
    <t xml:space="preserve">Dear Mr. Novak,please find my answers below:- payment of common workers: we are not very happy with your proposal. For us it would be a very high administrative effort making sure we're paying wages to workers in another country. As we are not in the same state we have limited access on checking time stamps, availabilities and working hours besides the legal administration we would have to check. It would be the easiest if would take over this responsibility.- jurisdiction: the importance does not lie with the working but with our idea that is getting work on here. We putting a lot of knowledge and ideas into this project that cannot be replaced and easily re-created if the project goes wrong. Therefore we would actually want the jurisdiction in Switzerland.However, I can also think about taking the responsibilty for the payment of the common works if we can decide to have the court of jurisdiction in Switzerland. This way I can at least assure that the payment of workers in a different country is legally assured.Best regards,Finn Mendel</t>
  </si>
  <si>
    <t xml:space="preserve">Dear Mr. Mendel,We will acept your last offer if you want. However, I want to make a last proposal. As I said we are satisfied with the las offer and we will have no problem to acept it if you tell us to do it.But we want you to be as satisfied as us with the agreement. So, as you said that you were not happy with the payment of common workers issue, and we are not plenty happy with having the court on Switzerland, I send you this offer.</t>
  </si>
  <si>
    <t xml:space="preserve">Dear Mr. Novak,if there is a possibility that you can live with it I would kindly ask you to accept it.BR Finn Mendel</t>
  </si>
  <si>
    <t xml:space="preserve">Dear Mr. Mendel,After considering your offer SVN Tech has decided to accept your conditions.Congratulations,Sasa NovakRepresentative of SVN Tech</t>
  </si>
  <si>
    <t xml:space="preserve">Dear Mr Mendel,Im glad we agreed on a joint venture for our cooperation.Now that this important point has been dealt with, we need to tackle other main subjects. Indeed, issues concerning - your directors in board, the time your engineers are staying in Slovenia, how to pay the common workers, additional compensation for Slovenian workers, the court of jurisdiction - have to be resolved at the end of our discussions.First of all, to settle our cooperation, it is important to talk about the repartition of the number of directors from each company in the board, knowing that there are 5 seats in total. Im speaking on behalf of my company, and the majority should be entrusted to SVN Tech with 3 directors for our side and 2 for you. Why this choice ? Do not worry this is not a tactic to have all the power on our side. On the contrary, we are offering that for the sake of our joint-venture. Indeed, working with local authorities and local partners is much easier than with foreigners because people know each other and trustful relations are more likely to happen. Thus, for both of us, the majority of the board should be given to SVN Tech to enable good relationships with local authorities (Slovenian) who have a huge influence on our cooperation.Looking forward to speak with you concerning this first point and the upcoming other issues.Kind regards.Sasa Novak.</t>
  </si>
  <si>
    <t>.</t>
  </si>
  <si>
    <t xml:space="preserve">Dear Mr Mendel,After receiving your counteroffer, I feel really offended.I am sure you can understand how rude it can be to propose to a company in their own country that they will have not a word to say concerning the joint venture because none of their directors will be on the board.What you propose in exchange for you having the majority in the number of directors in the board (4 directors for Hurm and 1 for SVN) is to offer an additional compensation. But the 20% you are talking about are not what you think: it is the percentage of compensation but for SVN Tech employee concerning the working conditions.Thus, a real compensation from your side would be to bear all the costs concerning the wages of commonly hired employees. If this compensation happened may be, I will be able to reconsider our majority in the board (with 3 directors on your side and 2 in mine).Concerning the court of jurisdiction, this issue is quite easy to resolve as Hurm AG (you) wants to set up a joint venture in Slovenia with us (SVN Techn) which is a Slovenian partner. Hence, it is obvious that the project will be conducted under Slovenian law.Best regards.Sasa Novak.</t>
  </si>
  <si>
    <t xml:space="preserve">Dear Mr. Novak,I did not mean to offend you. Let me be honest with you. We are offering you a great opportunity by providing our secret technology and our know how. Hence, we want some safety, meaning that we want at least four members on the board.As I mentioned in my previous mail, the location of the court of jurisdiction is non-negotiable.. Switzerland is worldwide known to be a neutral country and to have independent courts.Regarding your request to having us paying all the commonly hired employees, I can only say that they are commonly hired and therefore, we would be okay with sharing the wages. If you agree on sharing the wages, we would leave our engineers for another six months in Slovenia.Best Regards,Finn Mendel</t>
  </si>
  <si>
    <t xml:space="preserve">Dear Mr. Fendel,I want to inform you that concerning extra-time of Hurm engineers in Slovenia, 6 months is a really BAD option for me. Indeed, splitting the project into two parts will induce lots of problems. And I will have to hire another company which is a local one. But as I understood, you neither trust our legislation nor our directors &amp;hellip; Thus, letting the production process into the hands of the Slovenian for the rest of the process must go completely against your principles.So, 9 months is the right option because your engineers will be able to help us finish the production on time and you will trust them, their work and their expertise.Moreover, I would like you to acknowledge that our cooperation is supposed to be a joint venture so we both need to give things. As we are taking care of the production, the only way we could accept to give you the majority of board seats is to have 2 directors in the board (and 3 for you), because only one person wont be enough to deal with the local government, the partners, the workers and other Slovenian parties, who are most of the time not willing to interact with foreigners. And if this is happening, this is really something important for us, but we are ready to make concessions like letting you the majority to thrive our cooperation.In addition to that, when you are saying something is non-negotiable for example concerning the court of Jurisdiction, this is really not the purpose of a negotiation. Thus, you need to give me something in exchange if you want it to happen. Otherwise I can totally do like you and stick to my position and always say no to your proposals. And when Im reading your messages, Im feeling like you are seeing us like bad workers who are not reliable, but your assumption is really far from the reality. We have a good reputation, with employees who are appreciating their very good working conditions since our salaries are far above the average in Eastern Europe. Thus, we are not ready to pay an additional compensation for Slovenian workers.I think we should start againonasoundbasis. We can both benefit from this joint-venture and the best way to apply it, is to cooperate. I understood the court of Jurisdiction is really important for you and Im ready to discuss this point with you. Thus, in exchange, I will need you to bear all the wages of our common workers.Best regards.Sasa Novak.</t>
  </si>
  <si>
    <t xml:space="preserve">Dear Mr. Novak,First of all, my name is Mendel, not Fendel.So, if I understand you correctly, that you want my engineers to stay for additional 9 months, you are kind of giving me the point that you cannot be trusted.You are saying we both should give things, yet I do not see you giving things to me.And yes, this is a negotiation. This does not mean, that this is a one by one trade.I think you have a good point in wanting to start all over again. Maybe we should try to reach the highest combined outcome instead of trying to reach the best one for ourselves only.Most important for me would be the court of jurisdiction in Switzerland, the additional compensation of the Slovenian workers and having at least 4 members on the board. What about you?Best regards,Finn Mendel</t>
  </si>
  <si>
    <t xml:space="preserve">Dear Mr Mendel,Im sorry concerning your name it was a typing mistake and I didnt mean to offend you.I really tried to offer you some possibilities even if it was difficult for me.But you are completely right lets start again on sound basis.In order to reach the highest combined outcome, I understood the most important for you is having the court of jurisdiction in Switzerland and an additional compensation for Slovenian workers of 20%.The only way for me to give you these two big things is to:Have the guarantee that the common workers will be paid by Hurm AGand to:Have your team for 9 additional months in Slovenia, to support the production and to ensure the success of our collaboration.Moreover, Im ready to let you the majority of the board but we will need to have still 2 members from our company, otherwise our we will not be able to work correctly and we will loose money.I really hope we can find an agreement together as trustful partners before tomorrow 4pm.Let me know about your position.Kind regards.Sasa Novak.</t>
  </si>
  <si>
    <t xml:space="preserve">Dear Mr. Novak,I am happy to accept your offer. I hope you have been as honest with me as I have been with you and I'm looking forward to work together with you in the future. Thank you very much.Best regards,Finn Mendel</t>
  </si>
  <si>
    <t xml:space="preserve">Dear Mr Mendel,I am very pleased that we are negotiating a joint venture contract together. We are excited about your revolutionary innovation, an engine without any toxic emission. Due to climate change, we consider such a technology to be necessary and pioneering. We would like to be part of the realisation of your plans. As your partner we would bear a large part of the cost of producing the engine and incorporate our know-how in this sector. My name is Sansa Novak and I am allowed to negotiate with you as a representative of SVN Tech. I am sure that together we can agree on a contract that is successful for both sides.During the last negotiation, the point came up that additional compensation from our employees is important to you. Although this is actually an in-house issue, we have dealt with it. We can understand that you do not want to be involved in a scandal regarding the working conditions in Slovenia. We are aware that the salaries of Switzerland and Slovenia differ significantly. Anyway, we can assure you that our employees actually appreciate very good working conditions since our salaries are far above the average in Eastern Europe. Occupational safety is also of great importance in our company. We know of the very good reputation of Hurm AG. This reputation will also help us to promote our future products in the market. It is therefore also in our interest to maintain this reputation. For this reason, we would like to accomodate you with an additional compensation of 10 %.At the same time, the compensation represents an additional financial burden for us. So with regard to wages of commonly hired employees we would like Hurm AG to cover these costs. Especially since these are the workers and engineers you sent to our common plants in Slovenia. Of course we would pay the wages of our own employees ourselves.What do you think about these two issues? Which other issue is particularly important to you? Please do not hesitate to contact me if you have any questions.I am looking forward to hearing from you.Yours sincerely,Sasa Novak</t>
  </si>
  <si>
    <t xml:space="preserve">Dear Ms. Novak,Very pleased to meet you, as you already know my name is Finn Mendel and I will be the representative of Hurm AG. I am also very delighted about our negotiation, as well as working together to make SVN Tech and Hurm AG a prosperous partnership. I am sure that our common interests on gaining the best for this partnership will make a successful contract that benefits both parties.Indeed the additional compensation point is of great importance to us. We believe that every worker should have a fair and competitive salary. We also believe that well-paid employees are less induced to be bribed or to leave the firm, and this will only benefit both parties. We are very well aware on the salary differences between Switzerland and Slovenia, and I have no doubt that SVN Tech offers the best working conditions. Hurm AG believes in offering the best conditions to their workers too, and as you very well stated, we have a very good reputation regarding this issue that we would like to maintain. That is why I would suggest to raise the additional compensation to a 20%.Regarding the wages of commonly hired employees, I understand your concern of covering these costs. However, I think the best solution for this case is to have the common workers costs paid by the both of us, half-half. These are workers that represent the unity of our companies, which is why this is the fairest solution regarding this topic.There is another issue I would like to point out. The option of installing a legal safety instance &amp;ndash; namely a court of jurisdiction. Please do not get me wrong, Hurm AG does not intent to play any trick, but we need some sort of legal security. We would like this to be handled by our Swiss court. Please let me know what you think. I am looking forward to hear back from you.Kind regards,Finn Mendel</t>
  </si>
  <si>
    <t xml:space="preserve">Dear Ms. Novak,Thank you for your reply.I agree with your proposal regarding the points of additional compensation and wages of commonly hired employees. Your suggestions are in line with what we also believe is a good outcome for both SVN Tech and Hurm AG.The court of jurisdiction is of great importance to us. I am aware that the project will be conducted in Slovenia, but we rely a lot in our legal security measures and the Swiss law. There is evidence that foreign companies face really big problems to demand their right, and that is why we would feel more comfortable if the project would be supervised under the Swiss court.Following, should also talk about the number of members we will send to the board of directors. As you may know we already agreed to have a total of 5 members altogether. We would like to assign 4 members from Hurm AG for these positions. Please let me know what you think.Lastly, regarding the engineers we send to Slovenia. Without any doubt we will send some key engineers as it is also in our interest to push the development of the Green Spirit engine. Anyway, it would be best for us to bring them back as soon as development has finished. We are aware that sometimes projects may take a bit longer than expected, therefore we would agree to keep our engineers working for an additional 6 months to get the whole thing started and train the local staff.Looking forward to hear back from you.Kind regards,Finn Mendel</t>
  </si>
  <si>
    <t xml:space="preserve">Dear Mr Mendel,I am very pleased with our agreement on additional Compensation and wages of commonly hired employees.The choice the court of jurisdiction is also of great importance to us. Of course we take your concern seriously, we must be able to rely on legal security measures, too. But as you may have noticed, a lot has changed in our country in recent years. The government has realised that it has a lot to do to make Slovenia attractive to foreign investors. In order to identify investment needs, the Chamber of Foreign Trade in Slovenia interviewed companies from Western Europe. As a result, plans have been drawn up for major infrastructure investments. And great attention was also paid to legal security measures. Therefore we are of the opinion that Slovenia is an as reliable place of jurisdiction as Switzerland. A possible alternative would be the implementation of a team of arbitrators. But this would lead to additional costs for both partners.The second issue you have mentioned is the number of members we will send to the board of directors. I could offer you 2 seats in the board of directors. This would allow Hurm AG to be represented on this board and to include its concerns and proposals in the decisions. At the same time, through the majority of SVN Tech-managers it would make it much easier to work with local authorities and local partners than for foreign managers. As these local authorities exert considerable influence on our cooperation, it would be advantageous for Hurm AG to commit the exercise of communicating with them to us.The last issue regards the engineers you send to Slovenia. We would like to thank you in advance for your support. Your experience in these field is irreplaceable for us. Our experts consider a period of 9 months to complete the development and set-up the production process to be realistic. Even if this is associated with rising costs, we consider this to be necessary. Insufficient training of the local staff would cause significantly higher costs in the long term, as processes in production would not be carried out optimally. Moreover, we need to engage an additional local company, since we do not have enough resources for setting up the production without the engineers of Hurm AG. As a consequence the plans for the production of Green Spirit hast o be shared with another Partner. We could also avoid this by a 9 month stay of your engineers. We would therefore like you to schedule your engineers for at least 9 months. At regular intervals it could be checked whether their presence is still necessary. If not, they could return earlier. Please let me know what you think.Looking forward to hear back from you.Yours sincerely,Sasa Novak</t>
  </si>
  <si>
    <t xml:space="preserve">Dear Ms. Novak,We can both agree to disagree when it comes to the choice of the court of jurisdiction. Since it is of great importance to the both of us I suggest the only solution is to implement a team of arbitrators. The team of arbitrators is specialized on cross-national cooperation and relies on international standards. That way we both can be agree with this outcome.Following the issue of board of directors, since the project will be taking in Slovenia we want to make sure that enough members of Hurm AG are there so they can overview how the project is operating and advancing. So at least we would want 4 members. If we cannot settle on the division of seats, the last option is to alternate the number of directors on a regularly basis, so both Hurm AG and SVN Tech will have the majority of seats on an alternating basis.Lastly, having our engineers an additional 6 months already supposes a great effort economically for Hurm AG, and that is why we cannot go any further than that. Our experts believe that this would be sufficient time for having the proper training to the local staff and a successful outcome on the project.Looking forward to hear back from you.Kind regards,Finn Mendel</t>
  </si>
  <si>
    <t xml:space="preserve">Dear Mr Mendel,I share your opinion that the choice of the court of jurisdiction is too important for both of us, to renounce it. For this reason I agree with your solution to implement a team of arbitrators. Through their specialization in cross-national cooperation they will be able to represent both our interests and offer us legal security.Regarding your suggestion to let both Hurm AG and SVN Tech have the majority of seats on an alternating basis, I have to say that I have great concerns whether this would lead to a stable management of the project. By alternating composition of the majority, each party would possibly try to implement its own goals and thereby reverse decisions of the previous majority. I do not think that is in both our interests. So we should agree on how to occupy the majority of the seats.I am convinced that both Hurm AG and SVN Tech are interested in a successful implementation of the project. Our decisions will be focused on this goal. Both parties will benefit from achieving this goal, regardless of whether it was achieved through the decisions of Hurm AG or SVN Tech. Therefore, I would give you the majority of members in the board.However, this offer is subject to the condition that your engineers are planned for another 9 months in Slovenia. As already described in my last counteroffer, it could be checked again and again during this time whether we need to exhaust the 9 months. I fear that the damage would be greater if we would plan with 6 months and it were determined in the short term that the engineers will be needed longer in Slovenia. With great probability, Hurm AG would plan its engineers after these 6 months in other projects of Hurm AG, so that the same people would no longer be available for the implementation of the joint venture within the framework of Green Spirit. But the training of new engineers would be time-consuming and cost-intensive.Therefore, I can make you two offers:Hurm AG can provide 3 board members if we can agree on additional 9 months. In exchange we could offer you a financial compensation if the engineers can return after 6 months and Hurm AG could not schedule them for other projects due to the assumed 9 months.Hurm AG can provide 4 board members if we can agree on additional 9 months, but without the financial compensation.I hope that we can agree on one of these two offers and look forward to your answer.Best regards,Sasa Novak</t>
  </si>
  <si>
    <t xml:space="preserve">Dear Ms. Novak,So we can agree that the court of jurisdiction issue can be fixed by implementing a team of arbitrators then.Briefly summarizing we both agree on the previous issue, as well as having the additional compensation of 10% and SVN Tech handling the payment of the common workers.Regarding your two offers about the Hurm AG directors in boardand the additional months of our engineers in Slovenia, I will have to reject both of them. I feel like your offer only benefits SVN Tech and leaves Hurm AG without any good share of the negotiation. My only offer as stated before is to have 4 Hurm AG directors in board and an additional of 6 months. If you have any inconvenience then I am afraid that this negotiation will not be terminated in a satisfying way for both parties.The only solution I can think of is if SVN Tech raises the additional compensation to a 15%, then we are willing to add an additional of 9 months, as long as we keep 4 Hurm AG directors in board. That way is only fair for the both of us.Let me know what you think.Kind regards,Finn Mendel</t>
  </si>
  <si>
    <t xml:space="preserve">Dear Mr Mendel,I am really sorry you have such a bad impression of our negotiation. I had the feeling we were on the right track.After we quickly agreed that I would pay the common workers and in return only 10 % additional compensation would be paid and compromised in the choice of the court of jurisdiction, I thought it would only be fair for each party to determine one of the remaining two issues to its satisfaction.In my opinion an offer in which SVN Tech grants you the issues payment of common workers, engineers in slovenia as well as directors in board, concludes only one issue to its own full satisfaction and makes a compromise on the last issue is quite unfair.Your other offer includes two compromises, one issue for me and two issues that I should fully concede to you. With this result you would be in a much better position, too.Let us take a step back. Which issue is the most important to you? Maybe I can grant you this issue, I keep 10% additional compensation, we find a compromise on one issue, for example on court of jurisdiction, if this is not your most important issue, and everyone can determine another issue for his/her satisfaction.I very much hope that we will be able to bring the negotiation to a good outcome. I would really regret it if we will not form a joint venture. Please let me know what you think.Yours sincerely,Sasa Novak</t>
  </si>
  <si>
    <t xml:space="preserve">Dear Ms. Novak,Since we are running out of time I propose as following, then you can decide whether you want to accept or reject. Based on what I believe would be the fairest outcome for the both of us and also based on our priority at Hurm AG.Hurm AG directors in board: 3 membersEngineers in Slovenia: Additional 9 months Payment of common workers: SVN Tech Additional compensation: 10% Court of jurisdiction: SwitzerlandLet me know if you agree.Kind regards,Finn Mendel</t>
  </si>
  <si>
    <t xml:space="preserve">Dear Mr Mendel,I am very pleased with your offer. I think it is very fair to both of us, so I accept it.I would like to thank you once again for your open words and coming towards me. I believe that our joint venture will be a complete success and I am looking forward to our further partnership.Best regards,Sasa Novak</t>
  </si>
  <si>
    <t xml:space="preserve">Dear Mr. Mendel,For the final part of the negotiations between our two companies SVN Tech commissioned me to negotiate the last objectives of our Joint Venture. I already talked to Mr. Kos who spoked well of you so Im looking forward to work with you. He also gave me instructions about what our Board Members expect from this Joint Venture. I want you to consider that this is just the first offer and we can negotiate about every single issue and hopefully come to a satisfying conclusion for both of us. In the following paragraph I want to give you a quick overview why SVN Tech choose this numbers as first offer.Numbers of authorities: As we will produce in Slovenia it will be much better to have more directors from SVN tech because they will work better with local authorities and local partners. This doesnt mean your directors couldnt work with locals but just remember the language difference.Engineers in Slovenia: We need to set up our common plants and this will take a lot of time thats why the months your engineers will spent here are set to 9 months.Payment of common workers: The Management of SVN Tech insists that Hurm AG will pay the common workersbecause both of our parties have to invest in the future together.Additional compensation Slovenian workers: As you may know the working conditions in Slovenia are quite different to those in Switzerland. Thats why we dont think that it is necessary to raise the compensation of our workers.Court of Jurisdiction: The Joint Venture is in Slovenia with a Slovenian partner.Please remember that this is just the first offer and we can figure out how both of our companies are able to get the best results.Best regardsSasa Novak</t>
  </si>
  <si>
    <t xml:space="preserve">Dear Mrs. Novak,Thank you for your mail from the 26th of November. We are pleased to be able to enter the negotiations with you now. The last internal discussions took place in the last few days, so it was unfortunately just today possible to send you my first counter-offer.Unfortunately, your first offer is in no way acceptable to us. Although we would like to merge with you, but not at any price.Hurm directors in board: We see your point of view in that point. But we are the leading company in this negotiation. So we would prefer all 5Hurm directors in boardfrom our Company. Switzerland is known for a excellent justice, and so does our company.Engineers in Slovenia: We do know, that it is a lot of work to start such a project. But our engineershave done a lot of research, what should make the start easier. Hurm AG takes the position, that we do not needengineers in Slovenia at all if all researches are finished. If your company doesn't get along with that, we wouldconcede a few months for the engineers in Slovenia. The assessment of that belongs of course to you. But we have the trust in your company, that you get along with less than 9 months.Payment of common workers: We know that we hve to invest both in our Join Venture. But we do think, that every company can come up for their own costs.Additional compensation of Slovenian workers: It is very important for us, tht our reputation we have right now, will be the sme in the future with the cooperation of our two companys. We are convinced, that well payed workers are more trusty and more willing-to-stay in the company. So fainess is very importnt for us. Therefor you should pay them20%more.Court of jurisdiction: It is not acceptable for us, to let the wholeCourt of jurisdictionin your hands. For a fair and professional solution we suggest, that it is best, whenIndependent arbitratorshndle everything for us.Hope to hear soon of you.Best regrdsFinn Mendel</t>
  </si>
  <si>
    <t xml:space="preserve">Dear Mr. Mendel,Thanks for you Counteroffer. It is no problem that you had to discuss this topic internally first and responded today, but please keep in mind that we have a deadline until tomorrow to seal the deal. Unfortunately i cant accept your offer right away because there a several issues that dont corresponds with our exceptions, although i think we can work something out together.My counteroffer is as follows:Hurm directors in board: I know that you are the leading company in this negotiation and Switzerland as well as your company has a good reputation but please keep in mind that this is a Joint Venture and not an acquisition and thats why i propose that there will be at least 2 SVN director in board. As Hurm will still provide 3 board-members i think this is a fair commitment.Additional compensation of Slovenian workers: I understand the importance of this point for you and i also understand your arguments about the motivation of the workers. But as i mentioned in my last mail, these workers are getting paid very high for Slovenian conditions. Nevertheless we are willing to raise the compensation up to 10% in order to prevent a scandal and/or motivate or hard working employees.Engineers in Slovenia: As you may know it could happen that even after everything is working sometimes there still can occur a problem during the production-process. In addition SVN Tech will shoulder the main burdens in financial terms and thats why i propose that your workers will stay with us for 9 months in order to avoid problems and relieve us in financial terms because if your workers will stay we dont need to commission a local company. And please keep in mind that SVN Tech will pay up to 10% more for the compensation of Slovenian workers and thats why we need that financial help.Payment of common workers: SVN Tech will pay the costs of common workers only if you are willing to let your engineers in Slovenia stay for 9 months. The 9 months will safe SVN tech a lot of money and we are able to pay the common workers.Court of jurisdiction: If we will choose an independent arbitrators we will both have to pay additional costs which we cant invest in other projects. Thats why i propose that the court of jurisdiction will be in Slovenia.Hope i will hear from you soon.Best regards,Sasa Novak</t>
  </si>
  <si>
    <t xml:space="preserve">Dear Mrs. Novak,thanks for your quick response. I am familiar with the deadline and I am sorry, you had to wait for my first counter-offer.Of course I do understand, that we have to discuss the points in our negotiation.I am glad, that you see the importance of theHurm directors in board. Thank you for your consession in this point. Unfortunally I am not happy with your counter-offer. For the reasons I mentioned already in the last email I would suggest4Hurm directors in boardfor our cooperation.For the offer on the pointPayment of common workers, I think we can come together. Hurm AG would approach to you with Additional 9months for our engineers to work with you in Slovenia. For this we pressuppose thePayment of common workersofSVN TechandAdditional compensation of Slovenian workersof20%.For theCourt of jurisdictionwe are not agreeing to you. Eaven ifIndependent arbitrators mean additional costs it would be the most professional and safe solution for the both of us.We do not intend to play any tricks or tactical manoeuvres during the cooperation with SVN Tech. Nonetheless, we need some sort of legal security.Best regardsFinn Mendel</t>
  </si>
  <si>
    <t xml:space="preserve">Dear Mr. Mendel,Thanks for your quick response. I think it is no problem for us to find a solution together before the deadline.First of all thank you very much for the agreement on the payment of common workers. Im very happy with this point and i think we can figure something out regarding the other issues.Our company is willing to except the offer about the 4 Hurm directors in board and also the choice of an independent arbitrators, but therefore we are just willing to pay 10% of additional compensation of Slovenian workers, due to the financial aspect.It is very important for SVN Tech to only raise the compensation to 10% and save money in that aspect.Please keep in mind we are already paying the full amount of costs for the common workers. I understand that the choice of an independent arbitrators is good in terms of professional and safety but it will cost a lot of money. Saving money in this aspect is not only good for SVN Tech but also for or Joint venture!I need to check back with the board of directors and maybe we can offer you:Payment of common workers + independent arbitrators in exchange for 10% compensation raise.But i will reach out to you regarding this offer in my next mail. Best regardsSasa Novak</t>
  </si>
  <si>
    <t xml:space="preserve">Dear Mrs. Novak,Thanks for the agreement in pointHurm directors in board.As you have read in my last mail I only agreed to the additional 9 months within some conditions. In this countr-offer I would provide you, an I have to let you know that I am making huge concessions with that, that our engineers would work with youAdditional 6 months, to get the whole thing started without any problems. Maybe this is a taff time &amp;uuml;lan for you, but we both have to make concessions. We are willing to pay half ofPayment of common workers, when you aggree toAdditional compensation of Slovenian workersof20%.With the assumption of 50% of the costs of common workers, it should be possible for you, to make accomodations in pointCourt of jurisdiction. Maybe we are both happier with this solution.Kind regards,Finn Mendel</t>
  </si>
  <si>
    <t xml:space="preserve">Dear Mr. Mendel,As i mentioned before i will only except the 4 directors in board if you are willing to make a concession with 10% compensation. We are also willing to accept an independent arbitrator with this conditions. For our Board of Directors it is really important to only pay 10% more compensation because these will be running costs that after the Joint venture both of our companies have to pay. As you read in my first e-mail these workers are already payed above average.For us it is more important to have your engineers stay with us than paying the common workers. Therefore i offer that your workers will stay additional 9 months with us to prevent any failures in production but therefore SVN Tech will pay the common workers. This will save us money because if something happens in production this will be bad for both of our companies in the future.Best regardsSasa Novak</t>
  </si>
  <si>
    <t xml:space="preserve">Dear Mrs. Novak,as you may have read I agreed to4Hurm directors in boardalready before 2 mails. But I am glad in this point nothing has changed. Also I think we agree in point ofCourt of jurisdiction.For the rest of our negotiation there are two options Hurm AG could go along with.First:Engineers in SloveniaforAdditional 9monthsAhalf-halfPayment of common workers but anAdditional compensation of Slovenian workersof20%.Second:Engineers in Sloveniafor additional 6 months, but Hurm AG will take all costs ofPayment of common workersand with this it should not be a problem of anAdditional compensation of Slovenian workersof20%.Please read these two offers carefully.Let me tell you that we can not make further concessions. Eaven if we would likely work with you our concessions to this Joint Venture are huge at this point. Maybe you have got a point which is very important to you which we have not discussed yet, you could let me know in your next mail.Best regards,Finn Mendel</t>
  </si>
  <si>
    <t xml:space="preserve">Dear Mr. MendelIm very sorry to tell you that i cant accept both of this offers. SVN Tech made hugh concessions to make this Joint Venture work. Let me list my starting offer:3 Members from SVN Tech for the boardAdditional 9 months EngineersHurm AG pays the common worker0 % CompensationCourt of jurisdiction in SloveniaWe already gave you:4 seats in the board of directors which will give you most of the power of our Joint VentureWe will pay the worker10 % CompensationAnd Independent arbitratorsAs you may see we already sacrificed a lot of this to make the Joint Venture work. But our company isnt in the position to make further concessions.We cant accept that Hurm AG engineers will only spend 6 months because after they will leave we need to hire other employees to do their work. They will need additional training and we have to pay them for 3 months. This will cost more than the compensation of 20% we have to pay. Furthermore as i mentioned several times our workers are getting paid way more than average and therefore a raise of 10% is enough. For my bosses it is really important to only raise the compensation to 10%.But they will accept 15% if you are willing to pay the common workers and your engineers will stay in Slovenia for 9 months. Please remember that the additional costs are running costs and we have to pay them also in the future. This will definitely hurt our profit in the next years.Furthermore the offer about the independent arbitrators was only possible if you would accept 10% compensation.Otherwise it will cost to much money for our company.Best regardsSasa Novak</t>
  </si>
  <si>
    <t xml:space="preserve">Dear Mrs. Novak,these negotiation lead in the wrong direktion. It seems that we both have to make more concessions.Let me take up counter-offer four again. Obviously we both made a lot of concessions in the last counter-offers which is heading to no cooperation.After consultating Mrs. Alpha who is the head of Hurm AG, it seems to be an acceptable offer. We both have an added value out of this Joint Venture eaven if the both of us have to make concessions.We would accept your offer four, because we think, that SVN Tech could be the right partner heading green technoligies.Best regardsFinn Mendel</t>
  </si>
  <si>
    <t xml:space="preserve">Dear Mr. Mendel,Im very happy that you accept this of offer, because i think this was a fair deal and both of our companies made hugh concessions. But I think that this concessions are worth it and SVN Tech is looking forward to work with Hurm AG to help the world go green.It was a pleasure for me working with you!Best regardsSasa Novak</t>
  </si>
  <si>
    <t xml:space="preserve">Dear Mr. Mendel,I was delighted when I heard that our two companies want to cooperate in developing apromising joint venture and take the lead in sustainable technologies for a new era of zeroemission mobility. Hurm AG with its technological advantage will be a perfect partner for SVN Tech, who is in a stable and growing economic situation and can reliably master bigchallenges.As I already heard of your trustworthy work in previous projects I am looking forward to work with you. I am sure we will find the best possible solution for the upcoming joint venture and create a cooperation we both will be proud of.After analysing the situation of both Hurm AG and SVN Tech I came to a good insight aboutthe individual strengths and weaknesses of our two companies. Hence, I suggest thefollowing solution to utilize the full potential of our cooperation:After the initial development of a new technology there are always same flaws to solve.Therefore your engineers are welcomed to stay anAdditional 9months with us in Slovenia.We don't see the necessity for an Additional compensation of Slovenian workersas ourworkers already have an above average salary. Since we account for most of the resources used in this joint venture we would be happy about an affirmation that Hurm AGwill cover the Payment of common workers.Given the fact, that our common joint venture will be realised in Slovenia and our experience in dealing with local and political authorities we suggest the SVN Tech takes the majority in the board of directors. Of course a joint venture can only develop in the best way if we get valuable knowledge input from both sides. Therefore SVN Tech should only get a small minority which will result in 2Hurm directors in boardand three directors of SVN Tech in the board. This will match perfectly with the Court of jurisdictionin Slovenia, which will create an environment allowing our joint venture to grow successfully.I am looking forward to hear your thoughts on my proposals.Best regardsSasa Novak</t>
  </si>
  <si>
    <t xml:space="preserve">Dear Mrs. Novak,Thank you for your mail from the 26th of November. We are pleased to be able to enter the negotiations with you now. The last internal discussions took place in the last few days, so it was unfortunately just today possible to send you my first counter-offer.Unfortunately, your first offer is in no way acceptable to us. Although we would like to merge with you, but not at any price.Hurm directors in board: We see your point of view in that point. But we are the leading company in this negotiation. So we would prefer all5Hurm directors in boardfrom our company. Switzerland is known for a excellent justice, and so does our company.Engineers in Slovenia: We do know, that it is a lot of work to start such a project.But our engineers have done a lot of research, what should make the start easier.Hurm AG takes the position, that we do not need engineers in Slovenia at all if all researches are finished. If your company doesn't get along with that, we wouldconcede a few months for the engineers in Slovenia. The assessment of that belongs of course to you. But we have the trust in your company, that you get along with less than 9 months.Payment of common workers: We know that we hve to invest both in our Join Venture. But we do think, that every company can come up for their own costs.Additional compensation of Slovenian workers: It is very important for us, tht our reputation we have right now, will be the sme in the future with the cooperation of our two companys. We are convinced, that well payed workers are more trusty and more willing-to-stay in the company. So fainess is very importnt for us. Therefor you should pay them20% more.Court of jurisdiction: It is not acceptable for us, to let the wholeCourt of jurisdictionin your hands. For a fair and professional solution we suggest, that it is best, whenIndependent arbitrators handle everything for us.Hope to hear soon of you.Best regrdsFinn Mendel</t>
  </si>
  <si>
    <t xml:space="preserve">Dear Mr. Mendel,waiting for any response of yours for several days made us wondering about your commitment to this joint venture, therefore it is good to finally hear from you.Of course we want a fair and purposeful negotiation, therefore we are willing to make important concessions. Obviously we are pleased to see your commitment to our common goal, too.As you are the leading company in this negotiation I see your point about leading the board of directors. We are willing to give you the majority in the board, but for sure we still like to have an appropriate say in the matter. Hence, we will give you the majority in board with3Hurm directors in board.SVN Tech will also accept your suggestion about theCourt of jurisdictionhandelt byIndependent arbitrators.Even though we already pay our workers an above average salary, we will grant anAdditional compensation of Slovenian workersof10%which will be more than enough to lead to a strong loyality of the workers to our common joint venture.As a sign of your appreciation for the fact that we will give you the majority in corporate governance and that we are making hugh concessions concerning the additional compensation of slovenian workers we request Hurm AGto be responsible for the Payment of common workers. Taking the lead in the board of directors does not only bring perks, it also brings obligations. Please have in mind, our expenditure of ressources, exspecially financial ressources, is already very high.Last but not least we would likte to have yourEngineers in Sloveniato stay forAdditional 9months as proposed bevore. Having them not arround long enough could lead to problems in developing a stable and profitable production, which could cost us our common goal.This proposed deal will help us all to achieve a common sustainable joint venture. While Hurm AG can take the lead by having the majority in the board of directors, SVN Tech will have the ressources to obtain an optimal working und production environment.Best regardsSasa Novak</t>
  </si>
  <si>
    <t xml:space="preserve">Dear Mrs. Novak,thanks for your quick response. I am familiar with the deadline and I am sorry, you had to wait for my first counter-offer.Also I am gald, that we found a committment in pointCourt of jurisdiction.Of course I do understand, that we have to discuss the points in our negotiation.I am glad, that you see the importance of theHurm directors in board. Thank you for your consession in this point. Unfortunally I am not happy with your counter-offer. For the reasons I mentioned already in the last email I would suggest4Hurm directors in boardfor our cooperation. Furthermore this would be better for you, too. The payment of a director means a high salary and with this high costs. This would be up to us.For the offer on the pointPayment of common workers, I can not agree at this point. Hurm AG would approach to you withAdditional 9months for our engineers to work with you in Slovenia. For this we pressuppose thePayment of common workersofSVN TechandAdditional compensation of Slovenian workersof20%.Best regards,Finn Mendel</t>
  </si>
  <si>
    <t xml:space="preserve">Dear Mr. Mendel,It looks like the number of directors is very important to you and your workers would like to spend as little time as possible in slovenia. Provided that Hurm AG covers thePayment of common workersSVN Tech will have the sufficient liquidity to hire more own engingeers, so yourEngineers in Sloveniacan go home as soon as the research is finished. Of course I understand that higher financial expenses entail a greater risk, therefore we are ready to accept4Hurm directors in board.Unfortunately we can't give the slovenian workers even more additional compensation. Since we already do anAdditional compensation of Slovenian workers of 10%, although we already pay them way more es average. Hence, I am sure you will understand that we can't give in a second time on this point.Best regardsSasa Novak</t>
  </si>
  <si>
    <t xml:space="preserve">Dear Mrs. Novak,thank you for your fast response. I am glad we are making this fast improvements, towards our cooperation.The point of costs seems very important to you. So I would like to offer you ahalf-halfPayment of common workers. With this assumption of costs theAdditional compensation of Slovenian workersof 20%should not be a problem anymore for you.Actually in this point I did not understand your last Mail, in which you wanted to assume us thePayment of common workersand only wanted the 10%.I really do think that this offer is fair for the both of us. With carrying 50% of the costs of common workers,20%Additional compensation of Slovenian workersis a benefit for SVN Tech and for Hurm AG. I really do hope we come together with this offer. You have to see that with this huge point of costs we make huge concessions and a huge step towards you.Hope you agree with that offer and to hear soon of you.Best regardsFinn Mendel</t>
  </si>
  <si>
    <t xml:space="preserve">Dear Mr. Mendel,of course costs are one of several issues which have to be considered when making long term contracts. But right now I am concerned, that Hurm AG sees SVN Tech less as an equal partner in this joint venture but as an service provider.Founding a joint venture in slovenia whilst neither the court of jurisdiction is in slovenia nor the majority in board is occupied by Slovenian people is already a hugh concession to you. Additionally we are willing to pay our workers an additional compensation even tough it would not be necessary, only to show you SVN Tech's commitment to our common goal.A possible solution I can see is by considering a different angle to our issues. If Hurm AG would be willing to let theirEngineers in Sloveniastay for anAdditional 9months, SVN Tech could cover half the cost of thePayment of common workersand grant fourHurm directors in board.I hope this different viewing angle is to your satisfaction and we can bring the negotiation to a satisfactory conclusion.Best regardsSasa Novak</t>
  </si>
  <si>
    <t xml:space="preserve">Dear Mrs. Novak,Your actual counter-offer is not that viewing what we wanted it to be.How does that sound to you:Engineers in SloveniaforAdditional 6months, what woud be in your interest and to your benefit.TheHurm AGwould completly take care of thePayment of common workers. With the complete assumption of thePayment of common workerswe are automaticlly taking care of the20%Additional compensation of Slovenian workers. This would mean for you no costs in point ofPayment of common workersandAdditional compensation of Slovenian workerswhat would exclude these two factors of your burden and means two benefits more.Please read this offer carefully and think over it. Hurm AG can not make much more concessions to go a step towards you. Also remember the deadline tomorrow. In this short term this should be good conditions for the both of us.Best regardsFinn Mendel</t>
  </si>
  <si>
    <t xml:space="preserve">Dear Mr. Mendel,the last our in negotiation tend to be very important, therefore we should not rush anything.It might be that we do not have the same understanding about the definition of the term "payment of common workers". This does not include all Slovenian workers, therefore your argument about "no costs for me" doesn't hold.Also having your engineers in Slovenia for 6 months would meen: not long enough to solve all possible problems after research, but too long to do without additional own engineers.How about this:Wie split the payment of common workers and your engineers can leave Slovenia directly aber the research is finished.Therefore we stay at 10% additional compensation for Slovenian workers (which is, like stated above, not included in the payment of common workers) and settle with a small minority of Hurm directors in board.This allows both of us to have the smallest possible ressource expenses, Hurm AG and SVN Tech are equal and fair partners und Hurm AGs lead in emission free technology is represented by the majority in the board of directors.This offer shows several strengths of our common future: We can agree on important issues and can make concessions where it is important for the other party.Therefore settling with this condition will be the foundation for a strong collaboration.</t>
  </si>
  <si>
    <t xml:space="preserve">Dear Mrs. Novak,thank you for your soon response.I am happy that we got along during these negotiations. It was a pleasure to negotiate with such a smart person. Hurm AG is looking forward for a good and successfilly Joint Venture with SVN Tech.Mrs. Alpha and me are looking forward to the contract signing, where we finally meet pernonally.Best regards,Finn Mendel</t>
  </si>
  <si>
    <t xml:space="preserve">Good afternoon, this is Sasa Novak, I am one of the board member for SVN Tech and as you already know we made an agreement to develop the Green Spirit. Moreover, I would like to dicuss the next topic we couldn&amp;acute;t do in the last meeting, here they are;- Number of directors.-Engineers-Commonly hired employees.-Additional Compensation.-Court of Jurisdiction.I would like you to let me know what Hurm AG is looking forward to reaching about the topics I mentioned before.Hope you reply this first message as soon as possible to keep negotiating. Yours faithfully,Sasa Novak.</t>
  </si>
  <si>
    <t xml:space="preserve">Hello Mr Novak,It's a pleasure to meet and negotiate with you. I heard about your dedication and commitment to this joint venture, be assured of mine. I intend it to go smoothly and in the best terms.Let's begin. Please find my offers regarding the several points we have to come to an agreement on. I'm waiting for your reply to know more about your preferences.Yours sincerely,Finn Mendel</t>
  </si>
  <si>
    <t xml:space="preserve">Hi again, sorry for taking me so long to replay, we have been thinking of your first offer and we express our regret of rejecting it. Here I informe you about our terms:-Hurn directors in board, we think that it will be much easier for an Slovenian firm to work with local authorities and partners than for a foreign. That&amp;acute;s why we think that the most suitable for both companies should be 3 SVN Tech vs 2 for Hurm AG.-Engieneers: Since our company is going to face the financial problem, we expect Hurm AG, once the research is finish, to keep their engineers for 9 months. It is said that several problems arise after being finished the development of the technology.-Commonly hired employees. We take the position that you should pay for them again, SVN Tech took the majority of the human resources invested in this project.-Additional Compensation. Hurm AG is said not to provide good working conditions, moreover, our salaries are above the average in Europe. Anyways, we would try to understand you and we have considered that we could reach a middle way of 10% compensation.-Court of jurisdiction. Both of us are aware that the Green Spirit will be developed in Slovenia, so the law which would be applied for this poject should be Slovenian&amp;acute;s.Now that both companies know the interests of each other we can start to negotiate from now. Yours faithfully, Sasa.</t>
  </si>
  <si>
    <t xml:space="preserve">Hi Sasa,Thank you for getting back to me.All right, we both played the same card, namely what brings each other the most utility possible. Obviously, it can not work. So, let's talk about compromise. Here is my offer, I would suggest you reply emphasizing what variables are your absolute priority, so that we both know where it would be nice to be a bit more flexible, in order to come to an agreement.-Directors in Board. I would really like to have 3 directors on Board.-Engineers in Slovenia. I offer an additional 6 months. We already bring you the work force for the whole project, I think it's reasonable and kind enough of us to let go of our experts for that much time. Please don't forget that we have a company running in Switzerland, and it absolutely needs engineers working there. In the course of the shared project, they will bring their expertise and also, I stress it, they will also train yours. Therefore your own engineers will be perfectly fine when ours are gone, and even more so 6 months after the project is done.-Payment of coworkers. I think this one is a no brainer actually. We share half-half. I see no reason whatsoever why it would be one or the other who takes the entire financial responsability. You know it too.-Additional compensation. Ok this one the is crucial for us. Let me tell you I won't let go of this one. Given the known reality of corruption in your country, and our pristine reputation that we keep that way for decades, we have no choice but to secure our deal by giving a higher salary to slovenian workers, making sure they won't share confidential information, or be tempted to go work for the competition. That would jeopardize our business deal, and ruin both our reputations, leading to potential bankruptcy. This is the reason why I'm willing to have only 2 directors on board IF you agree to give your workers an additional 20% compensation. This is a pretty big compromise for us, I hope you understand the importance of it.- Court of jurisdiction. Again, given Slovenia history of bribery and corruption in business, I strongly recommand we refer to a Swiss court of jurisdiction for legal instances. We assure you of our honesty and no intention of being malicious in any way. Our standards are very high and being irreproachable and trustworthy partners in business is not be proven anymore. I think it's even a great opportunity for you to be represented by one of Europe's most reknown court of juridiction, and you don't have to bear the financial responsability of it. So I think we have a mutual benefice here as well, what do you think?I'm looking forward to hearing from you. Have a nice day.Yours faithfully,Finn</t>
  </si>
  <si>
    <t xml:space="preserve">Hi again, Finn.I will explain our reply step by step so that you can understand my boards partner&amp;acute;s regret.According to directors in board, we aprecciate you yielding in this issue. Anyways, we are considering Hurm AG to have more directors in board if you give us this aditional 9 months we mentioned in the last e-mail in return. I would like to emphasize that one the technology has been devolepment may arise many issues that we couldn&amp;acute;t face by our own, that&amp;acute;s why we need the experience of the engineers who have built the engine for this period of time.Regarding, payment of common workers. The disbursement that SVN Tech will be doing during this project is pretty large and, on top of that, by dealing with this payment too.My board members, I regret saying this but, they are really upset on how you suggested our company is all covered in corruption. This claim makes us not be able to give in as much as we would like if you haven&amp;acute;t dropped this false accusation on us. Despite blaming us, I have succeeded in overlooking this unrespectfull claim in order to make an agreement which helps both companies. Therefore, this is our view; we can be in yours shoes and not feeling confident about Slovenian law due to the fact of these many corruptions cases, that&amp;acute;s why we want to reach the point where independets arbitrators will decide. However, corruption, as we said, has nothing to do with the smooth running of our company and I think that my partners will stand firm on this.Hope your next approach is more respectfull and with any excuses to take advantage of us.Yours faithfully,Sasa.</t>
  </si>
  <si>
    <t xml:space="preserve">Hi Sasa,Before anything else I'm sorry if you felt offended, that was never my intention. I talked about some corruption happening in Slovenia, not in your company. We would not do business with you otherwise.I accept your offer about hiring independant arbitrators. I think it's the most reasonable and neutral thing to do.Now, we thought a lot about it and have an offer to make you and your team. If you accept a 20% additional compensation of slovenian workers , Hurm AG is willing to pay the common workers.You keep our engineers for an extra 9 months and we have 4 directors in the board.I tried to make compromise for us to both maximise our utility, I think we could agree over this offer. Both us have an advantage over 2 variables, and the 5th one is neutral.I look forward to hearing from you before the end of this negotiation tomorrow.Faithfully yours,Finn</t>
  </si>
  <si>
    <t xml:space="preserve">Hi Kinn,my board members and I are to glad to comunicate that, once it is clearly solved the corruption misunderstanding, we feel confident about the terms that you, Mr. Kinn, have sent us.We agree about everything but the directors in board. I have been said that we must have at least 2 workers for SVN Tech in this development field. Due to the fact that only one worker won&amp;acute;t be enough to handle all the problems which could arise. That&amp;acute;s why he would need another one in whom ask for advice when exchanging info with the authorities.Hope you can accept our terms, in SVN Tech we are also looking forward to hearing from you as soon as possible.Yours faithfully,Luis.</t>
  </si>
  <si>
    <t xml:space="preserve">Hi again Sasa, or should I say Luis ;)The board and I are thrilled to say that we do accept your offer. I think we have come to acceptable terms of the contract.Thank you for your cooperation and quick replies. I enjoyed negotiating with you.Have a nice day over there,Finn</t>
  </si>
  <si>
    <t xml:space="preserve">Dear Mr. Mendel,I am very pleased to work with you as a representative of Hurm AG. We can look back at a very good first round of discussions and I am looking forward to another successful round for our joint venture. I am sure that we all can benefit from this project and we will create a successful team.First, I would like to talk about the numbers of directors. As we agreed on having 5 members at the Board of Directors, I suggest that we send 3 members to the Board. It would be better to have Slovenian directors because they know how to handle the local Slovenian politicians and partners. They are not always easy to work with and our directors would be used to it. They would act advantageous for our joint venture and would reach good results and cooperation with local partners.We know that you and your engineers have collected a lot of experience in the last 100 years which is not easy to reach for is. This is the reason why we would like to keep your engineers in our plants in Slovenia for another 12 months. We expect some arising problems after the main development and hope to learn all necessary things from your engineers during this time to be able to solve all these problems afterwards with the engineers from SVN Tech. It is important for the joint venture to have a common ground of knowledge and know-how to build the best engine.As SVN Tech has to pay most of the production costs for the engine and puts most of the staff for our joint venture, it is my concern that Horm AG would pay the wages of commonly hired employees. Like this you would take a burden from our shoulders and we would share the costs more equally in our joint venture.I am aware of your firms fears about a scandal regarding the working conditions of our employees but I can assure you that our employees are well payed and have good working conditions. The salaries are even above the average in Eastern Europe. This is the reason why would only suggest an additional compensation of 10% which is sufficient to prevent any scandal. We do not want to endanger a loss of reputation of our joint venture due to such a scandal.For the sake of form, we have to agree on a court of jurisdiction. As the joint venture will mainly act in Slovenia with Slovenian partner, it would be the best to chose the court in Slovenia.I am looking forward to hear your opinion to my suggestions. I am sure we will find an agreement.Kind regards,Sasa Novak</t>
  </si>
  <si>
    <t xml:space="preserve">Dear Ms. Sasa Novak,in the name of the management of Hurm AG I also want to thank you and your representatives for the pleasant start of the discussion so far. With regards to your offer I would like to discuss the different aspects and present you a counteroffer in the following.First we understand that your Slovenien directors know the Slovenian politics and partners very well. Since we will sell the finished car on the global markt we think that our advisors with experience in this large scale operations will be very important, so we would suggest that there will be 4 Hurm members on the board.We do understand that we need to have a common ground of knowledge and that your engineers would highly beneft from getting help in the first couple of months. We do believe though that a period of 12 months is not necessary and would suggest therfore that our engineers stay with you for 6 additional months.Since we are a joint venture and both sides to have theire share of expenses although they migth be in different areas we would suggest that both sides pay half of the commen workers salary.We do believe that the Slovenien workers should get an additional compenstaion of 20% since a loss of reputaion is a major issue that would ruin both our companies.Regarding the court of jurisdiction I would propose a court in Switzerland since Switzerland as a neutral country will grant the best legal security for both partners.I am looking foward to hearing from you how you think about this proposal. We do also believe in a succesful cooperation with you.Best RegardsMr. Mendel</t>
  </si>
  <si>
    <t xml:space="preserve">Dear Mr. Mendel,thank you very much about the argumentation and your offer. I would like to discuss the aspects and present you another offer.We understand your point according to the members in board but we think 4 members of Hurm AG and only one from SVN Tech is too unequal. One member of SVN Tech is not able to trait all necessary stakeholders in Slovenia. So maybe we could agree on 3 members of Hurm AG and 2 members of SVN Tech in board.As SVN Tech came along with the aspect of the members in board, I would like to ask you to approach to our needs in the aspect of the payment of common workers. It is really important for us that the Hurm AG will pay the common workers. We have to burden a lot of other financial aspects and it would relieve this burden.According to the aspect of the stay of your engineers in Slovenia, we perceive that you dont think a stay of 12 months is too long. But as we think most of the problems occur after half a year, we would ask your engineers to stay for another 9 months after finishing the main development. 9 months would be ok for us and should be better for your engineers as well.On the other hand, we want to ask you to approach to our point of view according to the aspect of compensation of our workers payment. I agree that none of our companies want to endanger such a scandal. But we really think a too high compensation makes people suspicious and therefore the risk for scandals arise with a higher compensation. This is the reason why we want to stick at a 10% compensation.We both want to have the court of jurisdiction in the country of the own company. As you mentioned a neutral solution would be good for both of us, we want to suggest an independent arbitrator. I know this arbitrator would cost some additional money, but I think we cant agree on any court of jurisdiction by ourselves and some help for an agreement would be good.I am looking forward to your response and I am very interested in your opinion to our counteroffer.Kind regards,Sasa Novak</t>
  </si>
  <si>
    <t xml:space="preserve">Dear Ms Novak,thank you for bringing up your arguments. Lets talk about some points you mentioned.First of all we can understand that one member of SVN Tech migth not be able to trait all necessary stakeholders in your country. We would accept your proposal of having 3 Hurm directors in board.To ensure a better start and with your knowlege that most problems occure after half a year we would be willing to let our engineers stay 9 months additionally until the main development is finished.Since the payment of commen workers is of such importance to you we are willing to to fully cover the payments of the commen workers.Since we made tradeoffs on the first two topics and also relieved you from the burden of having to pay for commen workers we would like you to reconsider the last two points.We do not believe a too high compensation makes people suspicious and increases the risk of scandals. Moreover we believe that a good salary will keep the employees and we will not loose information about the new engine to competitors which is of great importance since this knowlege is what will be the one great advantage of our joint venture.Moreover we would suggets that the court of jurisdiction will be in switzerland since we alllready have skilled lawyers and as you mentioned an independent arbitrator would cost additional money that can be saved to keep the costs for both our companies down.I am looking forward to your response to my counteroffer and your opinion on the proposed details.RegardsMr. Mendel</t>
  </si>
  <si>
    <t xml:space="preserve">Dear Mr. Mendel,I want to thank you for the tradeoff you are willing to do. I want to add something to the last two aspects of our discussed issues.Since you agreed on some of important issues for us, we are willing to accept an additional compensation of our Slovenian workers of 20%. We still think it is not necessary to have such a high compensation but as it seems to be very important for you, we will accept it.I think the lawyers in Slovenia are as skilled as the Swiss lawyers. As we both force to have the court in our own country, I would really recommend to get help by independent arbitrators. When we will actually go to the court, we also have to pay the process costs of the proceeding. These costs are most often even higher than the additional costs for an independent arbitrator. Additionally, it is important for a successful joint venture to have an intact relationship, which is often injured by proceedings at court but not by an independent arbitrator.Thank you for the successful discussion until now. I am looking foward to your opinion to our proposed counteroffer.Kind regards,Sasa Novak</t>
  </si>
  <si>
    <t xml:space="preserve">Dear Ms Novak,I am very glad that we agreed on a compensation of 20% and in general we are allready very pleased with this offer.Since we made some tradeoffs earlier and are also willing to agree on the issue of an independent arbitrator we would like to suggest that in compensation for that there will be 4 Hurm members in board.I am looking foward to your opinion on this suggestion.Kind regards,Mr. Mendel</t>
  </si>
  <si>
    <t xml:space="preserve">Dear Mr. Mendel,thank you very much for the last offer you did. We noticed your willingness for concessions and thereforewe are willing to reduce our directors in board to only one member and thank you for your concessions.I am very happy to tell you that we have reached a good result for our joint venture, as I think, and I am glad to accept your offer.I know we both had to compromise on some aspects but as we both had the focus on a successful joint venture, we reached a good solution for future teamwork. Our joint venture will profit from our good result.I want to thank you for the effective and successful discussions and your trust in SVN Tech. We are looking forward to the start of our project and hope the teamwork will be as good as our negotiation rounds.I really enjoyed working with you and think we did a good grounding to strengthen our relationship.Thank you very much and kind regards,Sasa Novak</t>
  </si>
  <si>
    <t xml:space="preserve">Dear Mr. Mendel,I am glad to get in contact with you. At first I would like to introduce myself. My name is Sasa Novak and Im representing SVN Tech in this upcoming negotiation. I come from Slovenia and work for SVN Tech for more than 10 years.We, at SVN Tech, were very pleased that some of your managers came to Slovenia to make the first steps on our cooperation. Now we are very looking forward to starting a joint venture with Hurm AG and are interested in finding a solution that is best for all of us!As a start off point I will shortly summarize the latest agreements concerning our negotiation:So far the managers of Hurm AG and SVN Tech agreed on a joint venture as the legal form of the cooperation.The last time our companies met, we agreed on having 5 members on the board of directors and the simple majority power will decide on all issues.If you agree, I think we can use them as our basis for the negotiation.Now, it is up to us to fill this joint venture with details and to hopefully agree on a contract that is best for all of us.The last weeks my department and I were very busy discussing an appropriate offer to propose to you and we came up with the following:Hurm directors in board :Our proposal is that we offer you2 seats for this board, so that you have an impact on our cooperation.Engineers in Slovenia :Concerning the next point I would like to say, that we are in need of your support especially to make our new engine very efficient in a short time. Thats why we would like your engineers to stay for Additional 12months due to the fact that we both know that normally several problems arise after the main development of a new technology.Payment of common workers :Myproposal for the payment of the common workers would be, thatHurm AG pays them, because we already have a big financial effort.Additional compensation of Slovenian workers :This is a point I am not very willed to share information with you, because it concerns our internal manner and as you can understand one is not very happy to share those information, but of course I can understand that your firm may have a great interest to keep your good reputation. I really want to point out that we are very willed to even find a good solution for that, but to be honest I don't really see a margin for that. What would your proposal be for this point?Court of jurisdictionThis is absolutely clear to me. We are a joint venture in Slovenia so our court should be in Slovenia, right?Thank you for your time,Sasa Novak</t>
  </si>
  <si>
    <t xml:space="preserve">Dear Mrs. Novak,I hope you are doing well. As you already know, my name is Finn Mendel and I will be representing our company Hurm AG.Here in Switzerland we are looking forward to start this joint venture with SNV Tech. Hopefully we will manage to find the best solution which would benefit both sides equally!As you have already noted, previously we had agreed on a few points, namely:The management teams from both; Hurm AG and SVN Tech have agreed on a joint venture as the legal form of the future cooperation.Furthermore, they have agreed on the board of directors consisting of 5 members where the majority powers decides on the issues.Now, it seems like a logical step to fill this joint venture with details and to hopefully agree on a contract that is best for all of us.We find your offer unfortunately unacceptable. For us 4 members of our team would make much more sense for the quality of our cooperation.Engineers in Slovenia :6 mothsWe believe that additional plus of 20% would be sufficient which should be paid by SvN Tech.Court of jurisdictionAs for the court of jurisdiction Switzerland is the only possible option if we want to habe any legal security for both sides.Thank you for your time,Finn Mendel</t>
  </si>
  <si>
    <t xml:space="preserve">Dear Mr. Mendel,I am positivley surprised to hear from you again. Due to the fact that we are under timepressure now I tried to make another acceptable offer for which includs your points and considers your arguments accordingly.1. Concerning your first point the Hurm directors in board I do get your point, that you want to be able to react and adopt operational decisions quickly. So we don't want to stand in the way, therefore I think 3 Hurm directors are a good solution because then you have the majority but SVN Tech still has an impact.2.Since you said you would agree on our estimation of 9 months I put this in my offer.3. Accutaly I can't comprehend your concerns, because there we see some prejudices, but I see that we won't come together at this point and it's not helpful if you don't have any trust in our law. Therefore I will accept to have the Court of jurisdiction in Switzerland.4. I agree that our joint venture should not be brought into connection with corruption, bribes and loosing the workforce. There fore I offer a 10% Additional compensation of Slovenian workers .5.Since we haven't spoken about the common workers I think paying those half-half could be a good compromise.What do you think of this offer?Due to the fact, that you didn't respond for a long time I feel that you are not very interessted in this cooperation anymore. This is okay for me, but be aware, that our cooperation may not be the best solution for both of us then.Kind regards,S. Novak</t>
  </si>
  <si>
    <t xml:space="preserve">Dear Mrs.Novak,Firstly, I would like to apologize for my late reply earlier. However I hope that we could reach an agreement.Your last offer seem more reasonable for both sides.1. Although we consider that 4 of Hurm members in the board of directors would be more efficient, we do accept your offer of 3 our members since that would still benefit the decision making process.2. At the second point you should be very satisfied with our offer of additional 9 months because it extends our initial estimation in your favor.3. As for tge court of jurisdiction, I strongly believe that we wont have any legal issues in our future cooperation. The Swiss court of jurisdiction is only assuring that both sides are treated equally and within international standards.4. It is beneficial for both sides that our workers are satisfied with the payment terms, by providing an additional payment of 10% this should be achieved.5. Although compromising on additional payment for the workers by splitting those expenses seems to be exceeding our limits, we will try our best to fulfill that agreement.Despite the fact that our negotiations could have been more beneficial in the terms I still believe that we will work it out. We are an international company with the tradition over 100 years and the great reputation. We believe that now, together with you, if we manage with our joined forces to deliver the new engine as the first mover it will bring for both sides many advantages and new opportunities.Best regards,Finn Mendel</t>
  </si>
  <si>
    <t xml:space="preserve">Dear Finn Mendel,As you know, our companies wish a smooth relationship, and we have to fix some details. I am convinced that we can reach a fair agreement, which would satisfy each one of us.As we have a short timeline, I would like to offer you a first proposition, which is of course not definitive. I have made efforts to take account on your interests.First of all, our Slovenian workers benefit of very good working conditions, compared to many other similar firms. I can assure you that there is REALLY no need for a compensation. But I can understand your motivations, and I propose you a 10% additional compensation for Slovenian workers, which is already a lot.Concerning the court of jurisdiction, as we set up a joint venture in SLOVENIA with a SLOVENIAN firm, that would be way easier if the project is conducted under slovenian law. But once again, I understand your fears, and I propose you independent arbitrators, although that means additional costs again.Then, to ensure a good relationship within us and local authorities and partners, I give a lot of attention that SVN Tech has the majority on board. Indeed, it is the only way for us to be credible and trusted by local providers and contributors. Thus I propose that Hurm has 2 directors in board, to ensure our joint venture a prosperous future, because we will have do deal a lot with local institutions.Then, we already take the majority of the burden of the human resources invested in this project. That's why it seems fair for us that you contribute as well. By definition, both parts of a joint venture have to bring its own assets. There is no reason that we pay for these workers.Finally, our agreement is quite unbalanced, concerning human ressources and costs involved. That's why we would like to ask you if it was possible that your engineers stay for a period of 9 additional months, to resolve all problems that will arise after the main development. It is a burden for both of us if they stay longer period is not, because it will just mean additional costs for both of us. If they stay less, there will be no time enough to solve every cases, so that we would have to hire a local partner.I did my best to explain you all my purposes honestly, I hope it will lead us to a fair and honest agreement.I wish you a nice day.Best regards,Sasa Novak</t>
  </si>
  <si>
    <t xml:space="preserve">Dear Sasa Novak,I look forward to working with you on this deal. As this will be a joined venture you must understand that there must be compromises for both sides.The first issue we need to discussed is the Additional compensation of Slovenian workers . We as a more that a century old company would like to keep our good name intact and keep our workers happy. Because of this we must insist that the workers receive no less than 20% .The next issue is the Court of jurisdiction . Because of our experience and good repotation of our justice system I would suggest we have the court of justice in Switzerland .I understand the importance of having a majority on the bord, but as I have previously said we have more experince so I would recommend we have one more member in the bord.Our engineers are very important to us and we would not want to have them away for too long, thus we would wish them to stay only 6 additional months.Lastly we have the Payment of common workers. As this is a joined venture we believe we should at least split the costs.Naturally we are open to negotiation, nonetheless I must say that for us the two issues Additional compensation of Slovenian workers and Court of jurisdiction are of greatest importance so we would like to get the upper hand on them.With kind regards,Finn Mendel</t>
  </si>
  <si>
    <t xml:space="preserve">Dear Finn Mendel,Thank you for your answer. Nevertheless, I have to admit that I am so disappointed by your behaviour. I was told by my boss that you were very collaborative and team player. You didn't show that in your proposal, where you are looking only for your own interest. You have just simply asked for EVERYTHING. Really, I don't find it really fair. You talk about "compromises" at the beginning of your email, where are they ? You just want 100% everywhere, without caring of my interests.In my first proposal, I did propose you some compromises. Had I behaved as you, I would also have proposed you a 100% satisfing offer for me. But I didn't. I have already proposed you :- Independent arbitrators, which is for me the fairest deal, it is an actual compromise, because you really want it in Switzerland, and I really want it in Slovenia as well. So this is at the middle.- Then, we already take the majority of the burden of the human resources invested in this project. That's why it seems fair for us that you contribute as well. By definition, both parts of a joint venture have to bring its own assets. Our agreement is quite unbalanced, concerning human ressources and costs involved. There is no reason that we pay for these workers. But I understand your point. So I can propose you an additional compensation of 10 %, which is already much more than I should do.Lastly, I propose you an offer. You want 3 directors on Board, which is a really big effort for us. Indeed, all the processes will be way harder for us. But I might give you that, at the condition you give me : - 9 months your engineers, which is only 3 more months than your proposal - you bear the costs involved with common workersI have tried to offer you a fair deal, taking account of your purposes. I hope you will do so, as we can reach a fair agreement, which will satisfy both of us.Best regards,Sasa Novak</t>
  </si>
  <si>
    <t xml:space="preserve">Dear Mr Novak,I must say I was not expecting such behaviour from you. As you said this must be a win for both of us and both of your offers are do not work for us. With my last offer I was expecting to get some understanding from you as it was far from a 100% win fo us.Let us begin with the Hurm directors in board , the biggest compromise our company can make is to have 2 directors in the bord. As this is a huge compromise I suggest we get those 20%Additional compensation of Slovenian workersWe could agree with Independent arbitrators as this realy is the faires choice.The only way we can leave our engineers Additional 9 months in Slovenia is if we split the Payment of common workershalf-half .I hope this works better for you.Kind regards,Finn Mendel</t>
  </si>
  <si>
    <t xml:space="preserve">Dear Finn Mendel,I am totally fine with all of our agreements, excepted the additional compensation. Actually, as I told you, we are already undertaking most of the costs involved in human ressources. Normally, we should not even bear these costs. But since the beginning, I have been fair and honest with you, trying to propose you a compromise. Even if we have no reason to give them an additional compensation, we want to understand you, and we propose you a 10% compensation, which is already a lot. But as it sounds not enough for you (it is already a big effort for me), I propose you the majority on board.I hope you will understand my point, and I wish you a pleasant day.Best regards,Florian</t>
  </si>
  <si>
    <t xml:space="preserve">Dear Mr Novak,as we have prevously stated the Additional compensation of Slovenian workers is crucial for us so in exchange for the20% we would like to offer you the Court of jurisdiction and having a majority in the board. If you would agree to this we would be happy to leave the other two issues as you proposed.Kind regards,Finn Mendel(P.S. I thought I was communicating with Mr Novak )</t>
  </si>
  <si>
    <t xml:space="preserve">Dear Finn Mendel,I think your last proposal is smart and fair. I think we found a fair agreement !Thank you for your understanding and collaboration.I wish you the best.Best regards,Sasa Novak (sorry for the mistake !)</t>
  </si>
  <si>
    <t xml:space="preserve">Dear Finn Mendel,I'm vey happy to work with you, and i'm sure that we will achieve an agreement very soon !Best regards</t>
  </si>
  <si>
    <t xml:space="preserve">Dear Finn Mendel,Thanks you for your complete answer !To dealAbout your main points "additional compensation Slovenian workers" and "court of juridiction", we are not used to discuss about our internal matters with an external party, but to show you our wish that this partnership between our compagny will be successfull, we can accept an additionnal compensation of 10%. Moreover, we can assure yourself that our employee appreciate very very good working conditions as far above the average Eastern Europe. We want you to keep safe your reputation, it is usefull for us too to work with a compagny as famous as yours ! If you want to increase these compensation, we will not be able to paid common workers, so you will have to. If we stay at 10%, we agree to split the cost.To deal withcourt of juridiction,as Hurm AG wants to set up a joint venture in Slovenia with a Slovenian partner and a majority of Slovenian workers, we think that put the project under Slovenian Laws could be more efficient. But we can understand your distrust of a court of jurisdiction that you do not know. That's why, to deal withthe number of Hum directors in the board, we think that the best would be to have 4 managers of our firm in the board because it will be much easier for a Slovenian firm to work with local authorities and local partners than for a foreign firm, must of slovenian firm and laywers are not very used to work with foreign compagny.About engineers in Slovenia, like you said, Hurm AG has been working in these fields for about 100 years and they are the only firm that managed to get that far in the development of an engine without any CO2 emission. That's why we need your enginneers more than 6 monts, we all know that several problems arise after the main development of a technology has already been finished. When project is going from theory to reality, that's why 9 months should be enought in order to start a large sclae production without problems.I hope that this offer will be more suitable for you !Best regardsSasa Novak</t>
  </si>
  <si>
    <t xml:space="preserve">Dear Mr Novak,thank you for your fast answer. Nonetheless your offer does not comply with the wishes of our company.Firstly I must say that as this is a joined venture I believe it is only fair to have Independent arbitrators for the court of justice, we believe this would be best for both of us. Furthermore as you have stated it is only fair if we split thePayment of common workers half-half.As this is a joined venture I believe we should at least have 2 Hurm directors in board , if we give you the majority we expect to get our wished 20% for the Additional compensation of Slovenian workers .As a sign of good will we will let you have our engineers Additional 9 months.I hope this offer is of your liking.Kind regards,Finn Mendel</t>
  </si>
  <si>
    <t xml:space="preserve">Dear Finn Mendel,Thanks for you quick answer, I am very glad to inform you that your last offer has benn accepted !Thanks you.Best regards Sasa Novak</t>
  </si>
  <si>
    <t xml:space="preserve">Dear Finn Mandel.After our two firms have agreed on a joint venture it is my pleasure to workout the last detail about this project with you.In this first offer i wanted to tackle issues that i find straightforward for us to deal with. After consulting with my HR department we gladly accept your offer to pay an additional compensation for our worker. A 10% increase seems fair to us and should ensure no scandal. We would like to remind you that our firm already pays its workers fairly above the national average and beleive you respect us enough to beleive that we treat our worker well. If you want to do more Hurm AGcould pay for the common worker since we provide the HR structure and the plant in think that sharing the costs this way doesn't seems fair.Feel free to comment on these issuea and to bring some more to discussion.In the hope of a cooeperative response from your part. yours sincerely.Sasa Novak, SVN Tech</t>
  </si>
  <si>
    <t xml:space="preserve">Dear Sasa Novak,thank you for your offer. I am glad, that we do have the chance to work together, as I have heard, that your previous projects were quite successful and you are very comitted to build up this joint venture. The Hurm AG aspires a fruitful and fair partnership in which both both parties evolve together and push the production of the new engine forward. With your constrution plants and production capacity as well as our know-how and the plans for the new engine combined, this joint venture can reap all of the advantages of the first mover effect, which should be our common goal. Therfore, at this point it is crucial, that we don't allow any outflow of knowledge. Your proposed 10% surely should ensure no scandal, but workers need to get paid at least a 20% premium to their usual wage, in order to safeguard angainst corruption and the possibility of poeple switching to another company, i.e. to prevent an outflow of knowledge form happening. As the Hurm AG already provides SVN Tech with the needed know-how and the plans for the new enginge, which is worth a lot more than the payment of wages, it is only fair, that SVN Teck comes up for the payment of the "common workers". On the other hand, the Hurm AG, in order to reward this, is offering to leave engineers for additional 6 months in Slovenia, with the goal to oversee processes and ensure a smooth workflow.I am sure that we will have an interesting and inspiring collaboration, togehter will be able to push our new technology further along and be the first company in the market to offer such a futuristic and sustainable technology.Kind regards,Finn Mandel</t>
  </si>
  <si>
    <t xml:space="preserve">Dear Finn.I feel a very deeply that you beleive we treat our workforce so poorly. I once again reiterate that our compagny has already high standards regarding it's worker's well being. I don't want any animosity to develop between us hense this stern reply do not misinterpret it as ill intention. Personally, I do think that a slight raise would help ensure good publicity from your part. Howver, in all honesty, 10% is for now as high as i am willing to go. I sincerly hope you can understand.Concerning the engineers you are willing to sent this seems like a great idea and after consulting with my technical staff we are proposing an Additional 9 month stay. taking into account the relative complexity of the green-spirit and a will for both of us to push high quality engines this would ensure we can confortably remedy any issue that may arise in production.Given you accept the above i an willing to offer a half-half concerning the payment of the workers.Finally i would prefer for the court of jurisdiciton to be inSlovenia it would make it much more easier for us having the infrastucture here. In proof of my good place i can offer you4 seat in the board this would assure you maintain a majority and the one seet to handle legal issues.In the hope we can find a deal that can work for both of us.Sasa novak SVN Tech</t>
  </si>
  <si>
    <t xml:space="preserve">Dear Sasa Novak,by now means do I beleive that you treat your workers poorly. But it is very important for us to protect our kwonledge make workers feel respected even above average. As you are not willing to pay more than 10%, the Hurm AG is willing to come up for the remaining 10% so that in total all workers get paid the 20% premium. As you already stated, this will lead to good pulicity, but not only for the Hurm AG, but for you as well. It is one of our aspired goals to be the employer with the best work envoironment, which will also benefit SVN Tech because workers that feel that well respected spread the word, wich in turn will atract new talent. The Hurm AG is following a new sustainable strategy that is comprised not only by ecollogical factors, but by social and economical ones as well.This also holds for our engineers. You are right, that it is helpful, that they oversee production in the first phase, but after six months they are more valuable here, creating new products and doing R&amp;D. We should not make the mistake to rest after having achieved first mover effects with the "Green Spirit" engine. This will provide SVN Tech with higher revenues in the future, as it is very important to stay competitve in an ever changing industry and our new joint venture, this way, will be the market leader.With 4 seats on the management board, the Hurm AG will push the development of new ground-breaking products and the fulfillment of the new strategy further along and kindly accepts that offer.The payment of common workers split half-half will be accepted by the Hurm AG and will further reduce adminitrative costs for our new joint venture.As the Hurm AG now also will be investing in the Slovenian workforce, we propose to work with independent arbitrators, that are experienced in international law and will act as a mediator regarding any upcoming problems, which is positive for both sides.The Hurm AG regards this as a very fair offer and hopes that we can reach deal with this.Kindly,Finn Mendeley</t>
  </si>
  <si>
    <t xml:space="preserve">Greetings,Taking one part of the deal without the other is I am afraid not the way to go. However, in the case a slovenian court is no good for you i can propose that you let us have the majority being 2 Directors on board and Independent arbitrators are an option. This will ensure some level of control either by law or by decision over the whole process.when It comes to production 6 month doesn't seem desirable for us. We are currently lacking in this domaign and our production team are stressing that 6 month might just be too short. therefore i am asking for a minimum of an Additional 9 months. I feel it is the best case for both of us and would ensure the sucess of the green spirit and by extention of both of our company. Please tell me if this is too much of an issue for you perhaps we can work something out.Concerning the Compensation for slovenian worker it is already seen as imperialism from your part by some of management. Our workforce salary is alrady way above avrage and giving an additional 20% is once again somewhat insulting and won't grant you the cooperation you'd like from the stakeholder at SVN.I am fully opened to any kind of discussion i do feel that you havn't been as opened as i'd hope and should you open up some more on what issues are key to you we may be able to find some common ground.Time is of the essence here and i hope that a deal could be found it would be a shame for you and me if we can't find a solution by the end of the week.Best regards.Sasa novak - SVN Tech</t>
  </si>
  <si>
    <t xml:space="preserve">Dear Sasa Novak,what I can do, is shift some key factors for you. If we agree that the Hurm AG gets the marjority of seats being 4, we are willing to leave our engineers for additional 12 months in Slovenia, but expect that in return SVN Tech pays for the common workers. Further, we are willing to accept the 10% premium for Slovenian workers, but then need the court of jurisdiction to be in Switzerland.Our key factors are:1. The additional compensation of Slovenian workers2. The court of jurisdiction3. The number of directors on the boardIn total that gives us a 51% utility.What are your key factors ?KindlyFinn Mendeley</t>
  </si>
  <si>
    <t xml:space="preserve">Greetings.if you wifh to have the legal control through the board it is at a minimum that you shold pay at least in part for the worker. If worker management is too much of issue for you then i would gladly take the full charge in additional for an additional seat on the concil (whater fits you best). Having the worker staying 12 month is better than 6 but i fear it might incapacitate you further hence why am offering 9 month. They will be here to help but i don't want them to burden you by their absence and us from developping faster.In the hope that this deal suits you. Kindly Sasa novak - SVN Tech</t>
  </si>
  <si>
    <t xml:space="preserve">Dear Sasa Novak,the Hurm AG is proud to announce, that it will accept your offer.To conclude: the Hurm AG will get 3 directors in the management board, key engineers will be pulled back after nine months, SVN Tech will come up for the payment of the common workers, Slovenian workers will get a 10% premium and the court of jurisdiction will be in Switzerland.I am glad that we could work out a deal and am looking forward to our future cooperation.Warm regards,Finn Mendeley</t>
  </si>
  <si>
    <t xml:space="preserve">Hello Mr. Mendel,my name is Sasa Novak and i would like to negotiate with you about our last details of our deal. I am looking forward to work together with you and your company.First i want to talk about the directors in the board. We would like to have the majority in the board, because the company is in slovenia and its easier for them to talk to the slovenian partners and government.We also would need some enigneers from your company to help us build the engine. To ensure a good quality, i would suggest to send the engineers for additional 12 months.I am looking forward to your response.Best regards,Sasa Novak</t>
  </si>
  <si>
    <t xml:space="preserve">Dear Mr. Sasa Novak,Thank you very much for your letter, We as Hurm AG are looking forward to discuss our future cooperation plans with your company.As the technology is very new and sensitive we would see 4 board members a great way to check that the process is flawless.As we are depedent on our engineering team - we would like to draw them back after the research in the joint venture is completed - but they will be always able to assist your team with techincal assistance.We are very sensitive about our brand image that would be the reason why we would give a salary premium of 15% to the employees and it is our mutual sense to have them on SVN tech payroll.We would like to keep the Jurisdiction in Switzerland where the laws are more protective - This would benefit the Joint Venture for your and for our company as well.The more flawless the cooperation is the more beneficial the agreement is - Effectivity brings more results than the pure details.Looking forward to hearing from you.Should any of these matters be essentialy important to your company, please let us know and we might come to a better understanding of our companies needs.Best Regards,Finn Mendel</t>
  </si>
  <si>
    <t xml:space="preserve">Dear Mr. Finn Mendel,you tell me you are very sensitive about your brand image, but you dont want to pay for it? If you want a compensation at this height, you have to pay for it.If you take care of the payment of common workers i would aggree to send your engineers back after they finished research. We would have enough resources to train some engineers by ourself.Because we are producing in slovenia, we have to comply with the slovenian law for sure. Thats why i would suggest to keep the jurisdiction in slovenia. We are aware of our law and it should be much more easier to produce here with our juridiction instead of switzerland. Can you tell me what benefit would we have here with switzerland law?If you agree, i would give you the three directors on the board even though we think production would be better with more directors of the producing company.Best regards,Sasa Novak</t>
  </si>
  <si>
    <t xml:space="preserve">Dear Mr. Sasa Novak,Since the product we are developing will profit us mutually based on our image - We find it a common interest to set it up accordingly.I would like to share our new counter-offer with you.We would delegate 3 Board members therefore your company would have a bigger influence in the joint venture.And we propose paying the workes Half-Half but with a premium of 20% - Since our companies are paying 50% of the fee the premium could be higher - the cases of corruption, stealing, destruction or the danger of our employees leaving the company would be reduced therfore It would be a common effort to maintain a strong, functional, strong Premium brand with satisfied workforce being able to provide on a maximum premium level as expected.We would strongly recommend Switzerland as country of Jurisdiction and we are willing to delegate less board members but keep Switzerland as the location of Jurisdiction.Best Regards,Finn Mendel</t>
  </si>
  <si>
    <t xml:space="preserve">Dear Mr.Finn Mendel,we really want to work together with your company, but we also have to take care of our own company and cant give away all the responibility. We want a Joint venture, we dont want to be controlled by another company.If we give our workers that much compensation it would be not fair to other workers, so we would prefere 10% even if we Split the costs.If you cant come towards our offer we will have to start negotiations with other companies again.Best Regards,Sasa Novak</t>
  </si>
  <si>
    <t xml:space="preserve">Dear Mr. Sasa Novak,I truly understand your concern about not letting the control in our hands therefore I agree to your last terms and having 2 Hurm members in the Board.We have a deal and can instantly start setting up the Joint venture and making profit instantly with a very small last of the last modification:The Local board of members from your company will be able to control HR issues therefore a 15% premium is desired form our side to ensure the quality and premium workforce and branding which will lead to more profit on the long run - the new local workers will be working under a Joint venture, Controlled by a board where your company has majority,so even promoting workers from your already established firm is possible and its an opportunity for creating more jobs, promoting people, supporting career plans therefore we find this list small modification necessary (and not costly since we pay the extra fee on a 50%-50% basis) and we can think about our future strategy to make our Joint Venture grow and produce value.I Hope this is version is close to our mutual desires,Best Regards,Finn Mendel</t>
  </si>
  <si>
    <t xml:space="preserve">Dear Mr. Finn Mendel,because we want this Joint Venture see working we will Accept your offer! Looking forward to produce some engines with you.Have a nice day.Best Regards,Sasa Novak</t>
  </si>
  <si>
    <t xml:space="preserve">Dear Finn Mendel,I introduce myself, I am Sasa Novak and i will be the representative of SVN Tech. So according my collegue Enej Kos, that you have already met, the first round of disccusion went well, and both our companies reached an agreement. So now it is time to discuss some detail which seems important to us.First i would like to discuss about the number of directors sent by you and by us. So last time w agreed on a number of 5 directors in total. We think that the best solution would be to have 3 directors from SVN Tech and two from your companie. Why? Because as the company will be inplanted in Slovenia it is much easier for a Slovenian firm to work with local authorities and local partners than for a foreign firm who may suffer from its alien status. Thats why for good of the joint venture it will be a wise choice to do like that.We would also appreciate if you can keep your engineers in our plants in Slovenia for another 9 months, so as to set up the production process. And also as you know often problem arise after the main development of a product. So it will be more practical if your engineers can stay a while in slovenia to be able to solve faster these potentials problems.Concerning the payment of worker, it seems logical that you will pay for the workers ad engineers you will send in Slovenia, as well we will pay for ours. Regarding the commonly hired employees, as we already take the majority of the burden of the human resources invested in this project, we think it can be great that oyu payed for them, so as to balance the cost.You also wanted to discuss about the additional compensation of our employees. To be honest, we are not used to do that kind of things. Nevertheless we understand that it could be good for joint venture. But you have to know that our workers enjoy good condition of work and that our salaries are far above the average in Eastern Europe. Thata why we think that an additional compensation of 10 % seems good. Financially speaking, it will not be possible to do more for us. I have to tell you i will not be able to be flexible on this point, 10% is definitevelu the maximum we can do.Finally, concerning the choice of a court of jurisdiction, as the joint venture will be set up in Slovenia, it is logical that the project will be conducted under slovenian law.So i think i have discuss the main points. What do you think about that? Do you have other point you want to discuss? I am waitng for your message.Best regards,Sasa Novak</t>
  </si>
  <si>
    <t xml:space="preserve">Hello Sasa,as you've already adressed me i gather you already know who i am. Still i am pleased to make you acquaintance. I sincerly hope we can find an agreement here. To that end i think it is necessary for both of us to be honest and open with each other.To that end let me state the goal Hurm has for this Joint Venture. Hurm wants to find a reliable partner in you to produce the engines for our new inovative Green Spirit - Model. We want to sell said Model European, if not World wide. The biggest selling point here will be that the Green Spririt is the first car to be 100% emission free, so to say really accoding to the spirit of nature.Considering this selling point, we have to safeguard the patent right if the green engine. While those right will be part of the Joint Venture we establish they are inherently a product of Herm and thus securing them is our top priority.Because of that we definitly want the Court of jurisdiction to be Switzerland . Let's be honest here with each other, Slovenia has not a really elaborate patent law.Furthermore we'd like toset the Additional compensation of Slovenian workers to 20% to establish a base of loyalty and make it a lot less attractive for our (the Joint Ventures) Competitors to try and bribe workers for the designs. Additionally this would enable us to gaind more credibility for our quality in westers europe.In return we'd agree to you leading the Board of directors and only take 2 spots in the board. But considering you are the leader of this Joint Venture with this, it is only fair that you take care of the Payment of common workers . As compensation we could increase the number of months concerning the Engineers in Slovenia .Kind RegardsFinn Mendel</t>
  </si>
  <si>
    <t xml:space="preserve">Dear Finn Mendel,I totally agree with you about the fact that we have to be honest with each other, so as to reach an agreement.So if i well understand, you really refused to conduct the project under slovenian law. I put myself at your place, and I can understand that it can afraid you to do that, because it is a legislation that is not familiar to you. But you have to understand, that leading the project under switzerland law, does not put us in a confident situation as well. Establishing a joint venture in Slovenia, but conductiong it under switzerland law, doesnt make any sence. I am affraid that we will meet a lot of administration problems, and disagreements, that will just slow down our project, if we do so. But I take into account your request, and we can find a middle solution, by taking independant arbitrators. What do you think? We have to make a concession on our both side, because if we dont, it will be complicated to find an agreement.Concerning your offer, to have only 2 directors, but in exchange we pay the common workers, financially speaking it will not be possible for us. Moreover you ask us to pay 20% of additional compensation. We can not afford all of that. If we do it, our firm will sink and close, and you will loose a lot and probably close as well. So we have to find another agreement, for our both interrest.As i already told you, i can not be flexible on the 10% of additional compensation. But i can propose you to have 3 directors and so the majority, but in counter part you have to pay the common workers. Our financial ressources, which are restrain in comparison with yours, push us to abandon the majority. But i think this is the best solution for both of us, knowing that you have bigger financial ressources than us and that for you paying a slovenian salary is not a lot in comparison with the salary you pay in switzerland.Concernng the number of month, your ingeneers will stay in slovenia, 9 month seems a good option, beacause it leaves us enough time to deal with all the potentials problem. If we do more, it will probably be useless, and means a lost of money.Best regards,</t>
  </si>
  <si>
    <t xml:space="preserve">Hello Sasa,from your last message i gather that your firm's first priority is safing costs. I can understand that and honestly, so is mine after guranteeing the safety of our patent rights.So i have to admit, i can't really concede for the Additional compensation of Slovenian workers and the Court of jurisdiction . Because safeguarding the capital of the our Joint Venture is priority Nr. 1 . Still in the spirit of cooperation we can agree to share the costs of paying the workers half-half .Furthermore please keep in mind that we are both sharing in the profit that this Joint Venture is going to make, so this should definitly take care of all expenses in the long run. But before we continue, are you sure the short term investment of paying the workers is really your top concern? If that is really the case we might want to restructure the whole offer here. Kind Regards,Finn</t>
  </si>
  <si>
    <t xml:space="preserve">Dear Finn Mendel,To be honest, my top concern is the additional compensation of slovenians workers. And as i already told you, i will not be flexible on it.Concerning the court jurisdiction we dont want to do it under switzerland law, just as you dont want to do it under slovenian ones. So lets make a concession from our both side, and choose independant arbitrators. It is the only balance solution that i can see.Concerning the payment of the workers i can agree on half half, if you agree on independant arbitrators. I hope that as me you want a balance agreement between us, and so that you will consider this offer.Best regards,</t>
  </si>
  <si>
    <t xml:space="preserve">Dear Sasa,If those are your top priorities i can try to incorporate them. But please keep in mind that both of us have alternatives here, so weh should try to keep a spirit of cooperation and meet somewhere in the middle.At that note The Court and Compensation of workers are the main priorities of Hurm as well. So if we accomadate you there it will increase the other issues towards us a lot. Otherwise we can not achieve a cooperation here that benefits both firms and we might as well go with alternatives.This means if you insist on Additional compensation of Slovenian workers of 10% and we try to agree to Independent arbitrators, which are only slightly better for us than a court in Slowenia, i have to increase the other issues to the following just to keep a minimum of profit in this cooperation for Hurm.Best regards Finn</t>
  </si>
  <si>
    <t xml:space="preserve">Dear Finn Mendel,I really appreciate you spirit of cooperation, and I thank you for that. The only main problme for me in you offer is the fact that your engineers dont stay at all in slovenia, and also i think we can both agree that if the 5 directors are from your firm, it is unbalance. And an unbalance contract is not a good one.So we will propose you something else. If we keep only 10% on additinal compensation, then we will propose you to pay half half the worker. But in counter part we would like your engineers to stay 9 month, and to have at least one director from our firm.What do you think?Best regards,</t>
  </si>
  <si>
    <t xml:space="preserve">Hello Sasa Novak,first off, i really want to find an solution here, but i have to consider the best interest of the firm. As such your last Offer did not come even close to the threshold of what i am free to consider accepting. The last offer i sent you is the best i can do while keeping Additional compensation of Slovenian workers to 10% and the Court of jurisdiction to an independent arbitrator comitee. For any further concessions from that point owards my hands are just bound.I will try however to maybe propose a different approach in the following.From our Conversations i gathered that we both value the Court of jurisdiction and the Additional compensation of Slovenian workers quite hight, so let's try to split that up.I propose that we put the Court in Slovenia but increase the additional pay towards 20%.We can agree on splitting the Payment of common workers half-half and strife for balance by sending only 4 directors for the board. But in return i'd need to insist, unless we get some profit through another agreement, to withdraw our engineers after the research is finished.Do you think we could get this to work like this ? Yours, Finn Mendel</t>
  </si>
  <si>
    <t xml:space="preserve">Dear Finn Mendel,I also really want to find a solution, but as you all the offer you propose me since the beginning are also far from the threshold of what i am free to consider accepting. Thats a little problem. And this last offer is even worst.I would like to find a balance aggreement between us, so i will propose you an offer, in which both of us make concessions, and choose the middle option for each issue. It is the best i can from my side, i hopt you will be interrested by it.What do you think ?Best Regards,</t>
  </si>
  <si>
    <t xml:space="preserve">Dear Sasa Novak,from our exchanges it seems our interests are quite opposite of each other. This makes all of this a lot more difficult. Furthermore some of the Options for our issues really don't bring any real value to the table.This is worst for the Court of jurisdiction , Slowenia or independent arbitrators ....it's just bad and worse because both results in us not being able to apply Swizz law-standards.This in itself means that your heart felt proposal to take the middle way doesn't work for Hurm.The situation is similar for the Additional compensation of Slovenian workers , which we honestly value even more than the Court of jurisdiction . Once we undercut a certain pay level we will have problems to sell our products in our other markets, so it is basically all or nothing with a not absolutly bad middle step of 15 %.Since your priorities seem to be similar for these points, maybe we should try to give each one of us a "win" in these points and try to sort out the other three issues accordingly ?For this Hurm would be willing to concede our most important issue of Additional compensation of Slovenian workers to 0% . In return i hope to gain the Court of jurisdiction in Switzerland . The other 3 issues are filled to make this offer acceptable for Hurm, we can still negotiate them.What do you think ?</t>
  </si>
  <si>
    <t xml:space="preserve">Dear Finn Mendel,This new offer is the worst you never proposed me, i win nothing in it.I am affraid we will never find a aggrement, i mean i have made the best i can, it was the mawimum i can offer you.I will make a last offer very similar, from the last one, which is also the maximum i can do. If you still don't see any aggreement in it, i think we will not find any agreement.Best regards,</t>
  </si>
  <si>
    <t xml:space="preserve">Dear Sasa Novak,i am confused, am i to gather from your messages that you strife for a middle compromise in every issue ? if that is the case , then yes you are right we will not find acceptable terms here.But is that really the case ? I mean i told you that Additional compensation of Slovenian workers of 0% or 10 % is neglectable for our company, it's all about treshholds.So the big question in the room is : Are there no Issues here you want to be soley on your side? Because from my perspective it seems we are quite fixated on the Additional compensation of Slovenian workers and the Court of jurisdiction . Accodingly we try to press the other issues around those two to still try and reap benefit. (Which obviously is not working really well). Yet you are still ready to make concessions here (from my view) so unless you actually aim for the "middle" option on all Issues i think we are still capable of finding a solution here.What do you think ? it could look like this.You get the Engineers in Slovenia to share know how and establish a good quality level, i assume this is in your best interest. Furthermore we place the Court of jurisdiction in Slovenia assuming you care about this issue more as for example Payment of common workers .if this is not the case though i am afraid we might as well cease to negotiatekind regards,Finn</t>
  </si>
  <si>
    <t xml:space="preserve">Dear Finn Mendel,The new proposition you made to me is still very bad for my firm. It ie very far from what i can accept &amp;hellip; I dont know what to tell you , i have already tried my best.Ideally i would like your enginners to stay in slovenia 9 month, not more bacause it will add cost. Also 9 month is long enought to deal with the potential problem. So 12 months is not very good for me.So it seems like the middle way dont work. So will try something else:I can offer you, to have the court juridaction in switzerland, and the 20% additional compensation, but you have to make concessions on all other issues.It will be my last offer. If you want to make an other one, please be sure that you think to the interrest of our two firm, and not only to yours.If you still not agree, i am afraid we will not find any agreements.Best regards,</t>
  </si>
  <si>
    <t xml:space="preserve">Dear Sasa,I think this might work like this. Thanks for your time, it has been a pleasureYoursFinn Mendel</t>
  </si>
  <si>
    <t xml:space="preserve">Dear Finn Mendel,I have been designated as the representative of SVN Tech in the negotiation process towards the new Joint Venture (JV) with Hurm AG, regarding the new 'Green Spirit' motor, and I'm sure we can make this a profitable and pleasing experience for both parts.First of all, I'd like to thank you in the name of SVN Tech for trusting our company in the common journey this JV represents, offering a great opportunity for both parties involved.We will be pleased to set up a JV with you in Slovenia, which will allow us to fully benefit from the current development in the region, and make best use of our knowledge of the local political environment. To ensure this is carried out in the most effective and efficient way, the JV must be conducted under slovenian Law and SVN Tech have the mayority of the seats at the directors board (3/5), leaving 2 seats for Hurm to keep a close eye on what is decided and provide with valuable expertise.Getting down to more practical topics, as most of the work will be conducted in our facilities, and there will most likely arise further problems in the development of the technology, we expect Hurm AG to deploy experts engineers in the commont plant of the JV for 12 more months, so we garantee that the project is successfully implemented without unnecesary delays.Looking forward to your answer, in order to discuss further topics.Yours sincerely,Sasa Novak</t>
  </si>
  <si>
    <t xml:space="preserve">Hello Sasa,From your eleborate response i gather that you prioritize the Hurm directors in board and the Court of jurisdiction over everything else in this negotiation. I understand your point of wanting to give our JV a Slovenian Feel by staffing the Board of directors. With this i can agree.For the Court of jurisdiction i have to ask you to meet me in what i hope is the middle for you and Agree to establish a comitee of Independent arbitrators . This is the biggest concession we can make for that point since this together with the Changes in the board of directors would lower our influence in this edavour to the agreeable minimum.Furthermore, if we stage this JV as based out of Slovenia we think it necessary to pay the workers to an extend where bribary gets highly unlikely. Thus we propose an Additional compensation of Slovenian workers of 20% .Furthermore since this is going to be an Slovenien branded Endavour i'm assuming that Payment of common workers is going to be taking care of by you. Additionally to further help the branding of "not being Swizz" we are ready to pull our Engineers in Slovenia relativly soonIf i misunderstood your priorities here i humbly ask you to clarify them for me. Thanks a lot for your timeYours, Finn</t>
  </si>
  <si>
    <t xml:space="preserve">Hello Finn,For us, all topics are relevant, I just picked the ones I thought would be easier to agree on to start the negotiation.Although we would rather have theCourt of jurisdictionin Slovenia, I think that establishing an independent comitee of arbitrators is a good compromise we can reach to satisfy both companies.I'd also like to draw your attention on the fact that SVN Tech is already taking the majority of the burden regarding human resources in this JV, so we see it as a fair business that you, Hurm AG, take the payment of common workers.It also seems to me that you are concerned about the working conditions and the moral integrity of my employees. I can assure you that our wages are far above the average in Eastern Europe, and the working conditions are remarkably good. In our opinion, no compensation at all would be necesary, but as a gesture of good will, I'm going to accept 10% of additional compensation for our workers. This issue is very important for us, as it compromises the stability of the company in the region.To allow you to keep a close eye on all these issues, I'm willing to increase your number of seats in the board of directors to 3, and keep your engineers in Slovenia for 12 months, so they can keep a close look at our factories as well as solving on site any problems that may arise after the main development has been done.I'm conviced this proposal is in the best interest of our Joint Venture, I hope you can make further suggestions to improve it even further.Yours sincerely,Sasa</t>
  </si>
  <si>
    <t xml:space="preserve">Hey Sasa,First off i want to say something about this Joint Venture.You mentioned to act in the best interest of this JV, as far as i am concerned the best interest of the JV is the sum of the interests of SVN Tech and Hurm. sadly your last proposal is not attractive for hurm at all.Lets talk about the Additional compensation of Slovenian workers for example. I understand your argument of not wanting to pay specific workers more or at that point paying more at all. We both are trying to save costs because that is what companies do. But just an increase of 10 makes this close to a walkaway for Hurm.I ask you to consider our point of view, we established our products trough the last 100 Years of firm history because of our qualitiy standards and the loyalty of our employees.This means even if, and from our perspective this is not given, we establish the same comitment with your workers in this JV, we are prone to lose a lot of revenue and gain a lot of bad press in the rest of europe. This means we smaller our profit margin a lot by not paying those workers with a Western standard. This means the JV , so both of us lose profit here.So the best i can agree to here, if you insist, is 15% .On another note (or actually the same since its about saving money), Hurm is not interested in letting our engineers stay longer in Slovenia than necessary. Since you also framed that as trying to do me a favour by letting them stay, i will thank you but kindly decline and hope to return the favour by saying :no problem we will let them leave as soon as they are done.And lets go on with the thought of costs. As far as i am informed everyone pays their workers in this JV , the question is who pays the workers constructing the engines.And on that note i ask you to remember that an engine alone is not a whole car. So i sadly can not agree to stemming those additional costs in good faith.Lastly we have to revisit the Court of jurisdiction and the Hurm directors in board . For Hurm Independent arbitrators are just slightly better than a Slowenian Court. This means if we can not agree on a Court in Switzerland i have to ask you to increase our presence in the board to make up for the loss in safety and control otherwise brought by Swizz laws.This also means might as well place the Court of jurisdiction to Slovenia and in return increase Hurm directors in board to 5 .I hope we can come to an agreement and continue to talk openly about our interests.Kind regards, Finn</t>
  </si>
  <si>
    <t xml:space="preserve">Hi Finn,To be honest, your proposal is unacceptable to SVN Tech.Settling the Court of jurisdictionin Slovenia is an important aspect for us, but leaving all seats in the board of directors to Hurm is out of question. I thought we had already agreed on 2 seats for Hurm AG.I think that Hurm's Engineers in Slovenia will be needed in the plant in case any issues arise, which is common issue in new developments. We would agree on 9 months after the main development. In return, we'd cover thePayment of common workers. I do think that this, along with a 15% Additional compensation of Slovenian workers, is a reasonable agreement for both parts.Hoping this agreement is closer to your aspirations, yours faithfullySasa</t>
  </si>
  <si>
    <t xml:space="preserve">Hello Sasa,Thanks for your response, i do hope we are moving towards an agreement here.The increase in Hurm directors in board is necessary due to us loosing influence by locating the Court of jurisdiction in Slovenia . If you are not comfortable with that i can also propose to further raise the Additional compensation of Slovenian workers to 20% . So that Hurm can be assured of the safety of our Designs even though we are not capable of influencing or rather controlling the manufacturing directly through the JV. This would also mean we'd have to withdraw our Engineers in Slovenia sooner as to minimize unsupervised activities.Tradeoffs between the Directors and months our engineers stay migth be possible though.What do you think ?YoursFinn</t>
  </si>
  <si>
    <t xml:space="preserve">Hello Finn, We are indeed getting closer to an agreement, I hope my next proposal will meet everyone's expectations.On my side, I'll be willing to papy for the common workers as long as the Engineers stay in Slovenia for 9 months. I think that's a fair exchange.If you need more control over the board of directors, I'm willing to offer you up to 3 seats, in exchange for only 15% of compensation for slovenian workers.I hope that meets your needs. If you cannot accept this agreement, I'd be open for giving away one more seat at the board, let me know what you're willing to give in exchange.Best regards,Sasa</t>
  </si>
  <si>
    <t xml:space="preserve">Hello Sasa,i felt the need to try and communicate the priorities of Hurm here. This is purely meant as a clarification to speed up this negotiation since time is running out and not as a threat.The main Junk of this negotiation for Hurm is the Additional compensation of Slovenian workers and the Court of jurisdiction . Furthermore options that simbolize a compromise for these issues is a last resort for Hurm incase there is absolutely no other way to reach an agreement. But honestly we'd rather take the bitter pill on one of those issues and take the best option on the other one in return than compromise for a middle way in both of them.A middle way for those issues also means i'd have to make somewhat onesided demands for the other negotiation points since i have no other way to make this deal profitable for Hurm.In that spirit I have the feeling you value the Engineers in Slovenia and the Court of jurisdiction highly, so i will try to concede these in the bounds that are possible for Hurm.By bounds here i basically mean the specification of the other issues.The result you can see in the included offer. Please note that we naturally can negotiate about a tradeoff between Engineers in Slovenia , Hurm directors in board and Payment of common workers .But i think we tried distributing the last two issues evenly and that did not yield statisfactory results so i propose to just split them.Best regards,Finn</t>
  </si>
  <si>
    <t xml:space="preserve">Hello Finn,Thank you for your quick answer!For SVN Tech, theAdditional compensation of Slovenian workers is the most sensitive topic, followed by the Court of jurisdiction: would you agree on settling the JV in Switzerland and keeping the compensation for Slovenian workers on 10%?About theEngineers in Slovenia andPayment of common workers, both issues are equally important to us, so we'd be willing to give you one as long as we keep the other.Finally, the board of directors: we'd rather keep the mayority, but if you insist we'd be able to give 3 seats.From my offer, if you want you can change the 9 months of engineers in Slovenia for the payment of the common workers (no compromise desired) and increase by 1 the seats available for Hurm in the board of directors.Best regards,Sasa</t>
  </si>
  <si>
    <t xml:space="preserve">Hey Sasa,i think we are really getting there. This now should be something like fine tuning. So i was wondering why you put the Additional compensation of Slovenian workers to 10% instead of 0% . If we pay them less than the european standard, we pay them less...so between 0% increase and 10 % is not a lot difference for Hurm. We'd rather concede that point completly and instead take lead in the board of directors. Do you think that is possible ? Kind regardsFinn</t>
  </si>
  <si>
    <t xml:space="preserve">Hi Finn,I get your point, so I'll be honest: for some reason I don't really understand, 10% is actually more valuable for us than 0%Additional compensation of Slovenian workers, so let's stick to that.About theHurm directors in board, (I think the other topics are settled), it makes a huge difference for SVN Tech to have at least one seat, so 4/5 seats for Hurm and letting SVN have at least one seat to see what's going on seems to me a fair trade off.If you agree with these terms, just accept the offer. In that case: it has been a pleasure negotiating with you.Best regards,Sasa</t>
  </si>
  <si>
    <t xml:space="preserve">Hello Sasa,That about the Additional compensation of Slovenian workers is good to know, might have been easier to know that earlier though. Anyways i think we have come to an agreement here. Thanks a lot Sasa it has been a pleasure.YoursFinn</t>
  </si>
  <si>
    <t xml:space="preserve">Dear Finn,I'm glad it all turned out well in the end.As said, I think we both did a great negotiation, it's been a pleasure.Sasa</t>
  </si>
  <si>
    <t xml:space="preserve">&amp;Mu;r. Mendel,I'm Sasa Novak, I'm the representative from the part of SVN tech and from now on we will discuss together about the last terms of negotiations in order we to conclude to an effective solution for both sides.First of all, I would like to highlight the importance of the additional compensation of Slovenian workers. I think that the best case is to keep the percentage of the compesation of Slovenian workers in the 10% because our workers will handle some new technologies and will operate some new techniques that they are not used to, so the presence of some injuries is something logical and SVN tech is not completely rensponsible for that.Secondly, we can propose to you to have 2 directors in the board that they are going to be the representatives of your company and will convey you with the information, the decisions and the developments of the project.Moreover, I believe that it would be usefull and good for the both sides the project to be operated under the court of jurisdiction of Slovenia.Concerning the payment of the workers, the right thing is your company to pay for the workers that they will be sent to Slovenia and our company to cover the payments of its workers. Nevertheless, I tend to believe that we can have an agreement about your workers to stay in Slovenia additionally 9 months. Maybe this it would be costful for both of us but i think that in this way we can achive the maximum of our goal.This is my proposal. I hope you to find it fair so as we to have an agreement.Thank you very much!Kind Regards</t>
  </si>
  <si>
    <t xml:space="preserve">Hello Mr. Sasa,I am pleased to finally make your acquaintance. I heard quite a lot about you from Maria Alpha, maybe you remember her from previous projects ?. She was quite impressed by your cooperative and team playing attitude. Since we both want the best for our future joint venture, and we probably both have alternatives we can turn to i hope we, as well, can achieve an honest cooperation together.Regarding your offer, i frankly have to tell you that it's about the worst case we (Hurm) can get. To fix this i'd propose we tackle this not all at once but try to find tradeoffs between issues.For this i want to focus on two issues that are dear to us first. The Court of jurisdiction and the Additional compensation of Slovenian workers . The reasoning behind this is the following:The Goal of our Joint Venture is the production of the first car that is absolutely 100% emission free car, that is our(the ventures) selling point. Accordingly our first priority should be to secure the joint Ventures patent rights. These rights have two come in jeopardy the moment we start producing, and even more so once we start selling cars. To minimize the risk here, and make it inherntly less attractive to steal the ventures designs we propose to safeguard them with a Court of jurisdiction in Switzerland .Secondly we'd like to pay the workers additional wages of about 20% to establish a base of loyalty as well as have a cause to advertise our car efficently in west european countries.I sincerly hope we can find an agreement in this negotiation that'd allow these proposed points. If you have any questions, please feel free to ask.Kind regards,Finn MendelPS: I have no qualms with being called Finn if you feel more comfortable that way</t>
  </si>
  <si>
    <t xml:space="preserve">Hello Finn,You can call me also Sasa, as I can call you only with your first name.Yes we also had a really good partnership and she also refered you about how devoted you are to your job but I didn't have the chance to meet you in person.To be honest with you, your are right about my proposal. I imagine that it wasn't the best case for you, and sorry for that, but I wanted to be clear to you about the issues that are of high importance for us. Nevertheless, of course we can find some alternatives, I'm sure about that.Because I see that the additional compensation of Slovenian workers and the court of jurisdiction are very important for both of us, we should find a solution in the middle. I'm sure that none of us are willing to back out of their ''wants'' about these two issues, otherwise we are not going to find any common ground, so I think that the best we have to do is to find a fair case for both of us.I can understand the fact that your company is afraid of your patent rights to be stealed, but due to the fact that the manufacturing of the car will take place in Slovenian ground make the things more complicated for us if Swizerland is the court of jurdisdiction. However, since both sides have one part of right, we can use indepent arbitrators in order to help us to overcome our problem and to find a beneficial solution.Concerning the additional compesation of additional compesation of Slovenian workers, unfortunately I cannot accept the proposal of the 20%. We can olnly have a deal at 15%.I guess that all the other issues are fair for both of us.Thank you.With Kind Regards.Sasa Novak</t>
  </si>
  <si>
    <t xml:space="preserve">Hey Sasa,i appreciate you trying to take a step towards me here and i am quite grateful for that. Sadly i have to inform you that The Court and The Compensation make up a huge junk of what Hurm is prioritizing. This means while i can try to take astep toward you with the Court of jurisdiction i will have to press for more Hurm directors in board . Otherwise the Hurm AG will not gain anything out of this cooperation. Thus i can not agree to this in good faith. So if you really prioritize the Court of jurisdiction and the Additional compensation of Slovenian workers over the Engineers in Slovenia and the Hurm directors in board we would have to moce in the following direction.Kind Regards,Finn</t>
  </si>
  <si>
    <t xml:space="preserve">Hello Finn,As I stated you in the previous mail, concerning the additional compesation of Slovenian workers, the only way is to find a solution at 15%. Unfortunately there is no way for us to accept the 20% and since it is something very important for both of us I think that the best we can do and the fair to to agree in the middle. So we can discuss about the other two issues.We can agree about your proposal about your engineers staying in Slovenia but regarding the Hurm directors in board I feel that the most fair, in general, is for you to have 2 and I will explain you right away. The manufacturing of the product will take place in our industry so the most logical is for us to have the majority in the board, is important for us to know the developments , to have directors who are experts in different fields to supervise the production and inform us. If i had the opportunity to divide the directors in the middle I would do that but the thing is that the board consists of 5 directors. Apart from that fact I think that it is useless for your company to have more than 2 directors in the board since it is very possible for them to be needed for the negotiations with some local companies later.The latter issue that I reffered to you is going to be the aftermath of the leaving of engineers after the research is finished and as a result of this we have to engage some local companies so as to help us with the resources needed for the production. At that time WE will need for sure the other 3 directors that you want to be in the board.What do you say?With Kind regards,Sasa</t>
  </si>
  <si>
    <t xml:space="preserve">Hey Sasa,Thanks a lot for your fast response. I gather that from it that a Additional compensation of Slovenian workers of 15% is not changeable at this point, so i will assume it as fixed and try to work around it.But in the spirit of cooperating here i have to inform you, that your last offer is still quite a shot away from what Hurm can barely accept as a Joint Venture Deal.This is caused by the simple fact that we value the Court of jurisdiction and the Additional compensation of Slovenian workers quite alot. Thus i have to propose here that we, while keeping the Additional compensation of Slovenian workers at 15%, move the Court of jurisdiction to Switzerland to make this agreement feasable for Hurm. Furthermor i have to ask you to relocate the Payment of common workers to SVN Tech .As an alternative we could also try to change that (According the Court and the Compensation stay as they are) by trying to find an agreement through Engineers in Slovenia or the Hurm directors in boardhave a nice day and kind regards,Finn</t>
  </si>
  <si>
    <t xml:space="preserve">Hello Finn,Sorry for being late. To summarise our negotiation until now, we have agreed at the 15% of the additional compensation of Slovenian workers. Moreover, I would say that we can have an agreement for the leaving of the Swiss workers after research finished, I think this is the most fair case because after that period we can take advantage of them, use their knowledge and their helping us to impove our research and our products generally which will be beneficial for us and pointless for your company.Concerning the number of Hurm directors in board, I understood that this issue it can be under negotiation, if we don't find any other solution, from the end of your previous mail as you mentioned.The only way to accept your proposal about SVN tech paying the common workers is to reduce the the additional compensation from 15%-10% and to use the Slovenian court of jurisdiction, because apart from the fact that our company will be commited to paying the common workers the whole amount of money, it will also spend a lot of money and time either we use the court of jurisdiction of Switzerland ( transportation, lawyers ) or the Independent Arbitrators ( Hurm AG has to pay also ) and plus the 15% additional compensation...This is too much for our company since only costs can provide us a deal like that, given that we put our business at a risk while we invest so much from our capital.Therefore, I propose SVN tech to take on, completely, the costs of the payment of common workers, to reduce the 15% of the additional compensation to 10% for the reasons that I expained to you, and to use the Slovenian court of Jurisdiction so none of us need to pay additional cost ( transportation, use of Independent arbitrators ).Finally, if you can't agree with some of this issues let me know to fix it changing the number of Hurm directors in board.With Kind regards,Sasa</t>
  </si>
  <si>
    <t xml:space="preserve">Hello Sasa,i think we are slowy getting there, but sadly time is of the essence. Never the less i thank you for the big step we took with you last offer. This is only slightly off to what i can agreee to yet still not there.But since fine tuning with these complex issues is hard i will try to change our approach a bit.You stated that you taking care of Payment of common workers is restricted by the additional costs for Additional compensation of Slovenian workers and the Court of jurisdiction . So i am proposing to just turn that around.Hurm AG will take care of the Payment of common workers and in return we switch the Court of jurisdiction to Switzerland .I'd also like to increase the the Additional compensation of Slovenian workers to 20% while withdrawing our Hurm directors in board to a minimum.From your previous argument i assume that this is finically possible for your side since Hurm takes care of the Payment of common workers .Do you think we might get to an agreement this way ?As a representative of Hurm my Hands are sadly bound considering the Additional compensation of Slovenian workers and the Court of jurisdiction , i simply can not concede for both of them.Your,Finn</t>
  </si>
  <si>
    <t xml:space="preserve">Hey Finn!I feel that we are getting close, but still we need to change some issues from the last proposal that you sent.Thus, I agree about the use os Swiss Court of jurisdiction but since I mentioned in my last mail SVN tech is going to be full of costs after that so i will reduce the percentage of the additional compensation to 10% again and I can guarantee you that you can have 3 directors in the board.If you don't agree with the 10%, we can have a deal at 15% but we will use Independent arbitrators in order we to have less costs.With Kind regards,Finn</t>
  </si>
  <si>
    <t xml:space="preserve">Hello Sasa,i will adress the elephant in the room, this offer is worse for Hurm than your last. The Additional compensation of Slovenian workers and Court of jurisdiction issues here are basically win or loose issues for Hurm. The middle way here is binding me to make high demands for basically everthing else. And as we've tried here, i do not think we will find a solution this way.Thus i propose we just split them issue wise. I will leave them both open in this offer and you decide which one is more important for you and we go on from there. Obviously we could also allocate that win to any other issue. In fact i'd be rally happy to trade concessions Issue by Issue here . This would leave us with only one issue where we have to find a middle way. (yes the middle way is usually not attractive for Hurm ) For the case the Additional compensation of Slovenian workers and the Court of jurisdiction are the most important one for both of us i filled in the other issues with values that would make this offer acceptable for Hurm regardless of which issue you choose.</t>
  </si>
  <si>
    <t xml:space="preserve">Hello Finn,Due to the fact that I leave tomorrow for a business trip I would like we to hurry up and have an agreement tonight. So this is my last proposal. This is the best that I can do, I think it's fair for both of us and it is my final proposal. I hope we agree and close the deal tonight.With Kind regards,SasaPS: I would appreciate if you could answer tonight in order to have an effective aggrement because tomorrow is going to be very difficult for me since my flight dures many hours and I won't be able to answer. Thank you for your understanding in advance.</t>
  </si>
  <si>
    <t xml:space="preserve">Hello Sasa,i'm sad to hear that. i think we were finally starting to get on a good path here.but as it stands now this is still slightly below what i can accept.I will tweak that offer a little bit and then you are free to decide how to proceed since you are the one leaving.Still it has been a pleasure negotiating with you and have a nice flight.Yours Finn</t>
  </si>
  <si>
    <t xml:space="preserve">Hey Finn,Okay thank for your quick response and for the understanding also. So I agree with the change of your issue about the Hurm directors. Therefore, I think that we can have this agreement.Thank you for all, it was a pleasure for me to work with you. I hope to meet you in person in future.Yours Sasa</t>
  </si>
  <si>
    <t xml:space="preserve">Dear Finn Mendel!I am pleased that you agreed on negotiating online, mainly because we have time pressure.I hope that we will cooperate well and try to understand each other needs. I heard that you are a successful man and full of knowledge, so I am glad to work with you.Although it may seem that one week is a lot of time, I usually like to conclude my project slightly few minutes before then a few minutes after the deadline. I hope that the same stands for you!As you are probably informed, we have to agree on five issues. I am aware that all of those issues are crucial for both of us. However, I was already thinking about those issues and I found a possible solution. I want to present it to you, and I also argue all of my choices.About the number of directors on board. As we already made a general agreement about creating a Joint Venture, and we agreed to set it up in Slovenia, in my opinion, the best solution would be for the future of that company that you have #two members on board #. The reason for that is because we, Slovenians have a unique culture and it is much easier for us to communicate with our local authorities and partners. We can better understand their thoughts and ideas. And in this case, also your senses will be well heard.This could be in some way connected with our issue about a court of jurisdiction. We could both agree that if the work is done in one country and if employees are working here, also the court should be here. I can tell you that our law system is getting better and you should not have any concerns about that.I know that your company is very experienced and that you have a lot of successful projects behind you. Because of that, I think that you know that transferring technology to another location is a complicated process. Even more complicated are the start and the first year of the operation of the company/ production line. For that reason, because we would both like to avoid any further problems, I propose that your engineers stay here for the next 12 months. With that, we will provide a steady start of the production.About paying the &amp;raquo;common workers.&amp;laquo; We already take the majority of the burden of human resources invested in this project, so I do not think that there is a need to split the costs. We know that we should pay for our workers that mean that you should pay for yours. Also, we should both bring some assets to the joint venture. We are already having huge troubles with all the HR problems.Last but not least we should discuss additional compensation to prevent any scandal. I am proposing 20% additional compensation. Would that be acceptable to you?I want to tell you one more thing about using Negoisst. I am not sure if you could accept only one proposal, but I would like to ask you to not do it like this. I made this proposal based on future cooperation and also in some issues I took the worst option for me, to generate a good deal for both of us. So overall this agreement could be acceptable for my company, but please do not accept only one proposal for one issue. I do not know if that is even possible here in Negoisst but to clarify this.I am looking forward to reading from you!Best regards,Sasa NovakP.S. After this negotiation is over I would like to know with whom I negotiated. If that is also your wish, I would like to share my data with you after we reach an agreement.</t>
  </si>
  <si>
    <t xml:space="preserve">Hi Sasa,Thanks for your e-mail and therewith for taking the initiative to come up with a first offer. I share your thoughts about trying to finish the negotiation before the final deadline and as well as your thoughts on trying to reach the highest utility for the both of us.As you may have been informed about in the negotiation course your management took (which was an idea of our HR department), we need to try to reach an outcome in which the utility is 50%+ for the both of us. This is obviously possible because our needs are not directly mirrored.To gain insight in this, our R&amp;D department found a tool which uses an algorythm to visualize our needs and how important they weigh to our total utility. This tool however, doesnt show your utility with all possible negotiation outcomes, only ours. The only thing there is left to do is share each others utility with all negotiation possibilities. I will give you mine and I will explain you how to do this:1. For every point we need to negotiate on, select the one that is most suitable for you, so that your utility will say 100%.2. Then start selecting each possible outcome for 'hurm directors on board' and write down the percentages of utility for every of the possible options.3. Change 'Hurm directors on board' to the option that is most beneficial for you again (which must be 'alternate' if im not mistaken) and repeat the process for the other negotiation points.4. Dont forget to select the option that is most beneficial for you again after you are going to write down the utilities of the next negotiation point, otherwise the decrease of utility of multiple points will count towards your utility and you wont be able to see which negotiation point is resbonsible for which part of the decreased utility.My utility values:Hurm directors:5 - 100%4 - 92%3 - 88%2 - 86%1 - 84%Engineers in Slovenia:0 - 100%Add. 6 - 90%Add. 9 - 87%Add. 12 - 84%Payment common workers:SVN tech - 100%half/half - 87%Hurm AG - 82%Add. compensation of Slovenian workers:20% - 100%15% - 82%10% - 75%0% - 70%Court of jurisdiction:Swiss: 100%Ind. arb. 83%Slovenia: 80%So how are we going to apply this? Well, in short, all negotiation points that decrease drastically in utility for every stap are important for me. If your utility for court of jurisdiction for example decreases less drastically than my percentages, this means we will need to find an outcome that is more beneficial for me, so that you give in a little and I win big. We will do the same for the negotiation points that are important for you: If payment common workers for example decreases more drastically for you, I will need to give in here a little so you can win big.F**k the traditional system right? This is the future.Thanks for your cooperation Sasa! Talk later.Kind regards,Finn Mendel</t>
  </si>
  <si>
    <t xml:space="preserve">Hi Finn,We have to communicate a lot, that both of us will know what is best for ourcompanies.You can imagine that those points are also essential for us.I still think that we should leave the court in Slovenia and common workers should be paid by you. If you could accept this, I can offer you 20% additional compensation which is not my best option and here I am willing to show that our company is prepared to cooperate.In that case, I would take you two critical things, court location and payment of common workers, which is very important to you.If you are prepared to accept that, I can offer you 9 months for engineers in Slovenia and 3 members on the board. In that case, you would have a majority in the board.I am lookingforward to reading from you.All the best,Sasa Novak</t>
  </si>
  <si>
    <t xml:space="preserve">Hi Sasa,Thanks for being so cooperative in this negotiation, if we go on like this we will definitely come to an agreement.theres a couple of things I conclude from your e-mail:Payment of common workers and court of jurisdiction is very important for the both of us, so we probably will need to compromise on these parts.Additional payment of slovenian workers is very important for us and you showing us that you are willing to give in on this negotiation point motivates us to come towards you on a negotiation point that is important for you.could you let me know which three negotiation points are relatively seen mist important for you, just like I did in my last e-mail? This way we can see on which negotiation point we could best give in to you.For now I propose a compromise on payment of common workers, but the jursidiction is highly preferred to be in Swiss.Thanks Sasa!</t>
  </si>
  <si>
    <t xml:space="preserve">Hi Finn!As I said, my most important issue is additional compensation, second is a position of a court and third is payment of common workers.So that is the reason that I am willing to give you my most importantissue if you could give me my second and third.What do you think about that offer? Is it acceptable for you?Kindest regards,Sasa</t>
  </si>
  <si>
    <t xml:space="preserve">Hi Sasa,While considering the topics that are most important for your company I came to the following changes in my proposal:I will get this:Hurm directors in board - from 4 to 5This is what you get in return:Engineers in Slovenia: From additional 9 to additional 12Payment of common workers: from half-half to Hurm AG.Weirdly enough this offer suits me better than my previous offer (even though I have the feeling that I take your wishes into account even more). Does this offer suit you better than MY previous offer as well (so not compared to your previous offer but mine from the last e-mail 'slowly getting there')? I am curious.I guess I gain relatively more from having more Hurm directors in the board and you might gain relatively more from Engineers in Slovenia.Looking forward to what you think of this proposal Sasa!</t>
  </si>
  <si>
    <t xml:space="preserve">Ok, I can give you one offer that I think that would be quite good for me and I hope good enoughfor you to accept it.What do you think?best regards, Sasa</t>
  </si>
  <si>
    <t xml:space="preserve">Hi Sasa,Almost there now!Ok this is what I want to give you:- Engineers in Slovenia: additional 12- Court of jurisdisdiction: SloveniaThis is what I'm getting back:- 5 Hurm directors in boardAwaiting your reply Sasa!</t>
  </si>
  <si>
    <t xml:space="preserve">So here is a superb offer! I hope you would accept it this time.Wish you all the best!Sasa</t>
  </si>
  <si>
    <t xml:space="preserve">Hi Sasa,As I said in my last e-mail, I either need 3 Hurm directors in the board:- 3 Hurm directors and 9 additional engineers in sloveniaHowever, as I really want to make this work I can provide an alternative as well, if this suits you better:- 4 Hurm directors and 12 additional engineers in slovenia.Looking forward to your reply.Kind regards,Finn</t>
  </si>
  <si>
    <t xml:space="preserve">Hi Finn,I am sending you my offer one last time. I know that this is the best offer for both of us &amp;mdash; yours and mine utility matters.Best regards!Sasa</t>
  </si>
  <si>
    <t xml:space="preserve">Hi Sasa,Allright let's finish this today. It's a deal!Best,Finn</t>
  </si>
  <si>
    <t xml:space="preserve">Dear Mr Mendel,thank you very much for taking time to discuss the open issues of our planned joint venture. Please find attached my first offer to you.Regarding our negotiation agenda I would like to start with the number of Hurm directors in board. We suggest the number of2as it makes strategic sense from our point of view. A big value adding advantage is, that in a long-term view it will be easier to communicate with local authorities and partners - for us as a joint venture, based inLjubljana.The next issue concerncs your Engineers in Slovenia. We propose Additional 9months as this time horizon should be enough to exchange technical know how and also to implement and optimize production processess.We are willing to bear the costs of producing the engine Green Spirit, but this does not include the Payment of common workers. A cost benefit analyses which was done by our operations management team shows that the profitability is to small for us if we would have to pay common workers aswell. Therefore we would like to kindly ask you to bear this part of labour costs.The next issue is Additional compensation of Slovenian workers.The well-being of our workers is very important for us as they are adding high value to our products. Therefore we are already paying them higher wages than the local minimum wages in Slovenia and also higher ones than our competitors, based in Eastern Europe. Still, we are ready to offer an additional compensation of 10%.With regard to theCourt of jurisdiction we propose Slovenia. As the project is conducted under Slovenian law it will be easier for all of us to proceed withgovernmental approval processes and also all kinds of administrative procedures in the future.Please let me know your feedback and decision by tomorrow.If you have any questions regarding this offer please do not hesitate to contact me.Yours sincerly,Sasa Novak</t>
  </si>
  <si>
    <t xml:space="preserve">Dear Mrs. Novak,thank you for your first offer.First let me response you to the number ofHurm directors in board. Our suggestion is, that we need5more directors on board.Furthermore we think, that after our research has finsished we do not need anyEngineers in Slovenia.ThePayment of common workersshould be handeled bySVN Tech.Your offer forAdditional compensation of Slovenian workersof 10% is great, but we would erase this to20%.For theCourt of jurisdictionwe would preferSwitzerland, because of the ancestry of the label.Looking forward for a response.Sincerly Finn Mendel</t>
  </si>
  <si>
    <t xml:space="preserve">Dear Mr. Mendel,thank you for the quick response.Unfortunately I have to tell you that we can not accept your counteroffer for the number ofHurm directors in board. Can you explain to me please why you need 5 directors on board? As we are going to form a joint venture and we agreed to invest many resources in this project, you have to understand that we need at least three members in board. Thus, our proposal is to form a management board which consists out of2of your directors and 3 of ours.On the one hand we can understand that you don't want to keep yourEngineers in Slovenia after research finished. On the other hand we both have to understand that joint forces are needed if any technical problems occur in the first months of production. Both parties need to make sure thatour engineers and industrial mechanics are teached by yours, so they can fulfill a zero error target and minimize machine downtime. Nevertheless, I would like to accommodate you on this point.Why do you suggest us to do thePayment of common workers?Our response to the Additional compensation of Slovenian workersis the following:    We stand for fair treatment of all our employees and pay them an above-average salary. We want to protect our reputation and also yours. Without any doubt we pay our employees already enough to prevent any kind of scandal and risk.With the10%we try our best to meet your request we also reach our limits.For a common understanding -can you please explain to me more detailed why you need Switzerland to be theCourt of jurisdiction?Looking forward for your reponse.Sincerly,Sasa Novak</t>
  </si>
  <si>
    <t xml:space="preserve">Dear Mrs. Novak,I do not want you to orgnize an interpreter. It is no problem to communicate in english, if you are not familiar with german leanguage.In our last Mail we agreed to theEngineers in Slovenia.Now we hve to focus on the other points.Hurm directors in board:We see your point of view in that point. But we are the leading company in this negotiation. So we would prefer4Hurm directors in boardfrom our cooperation. Switzerland is known for a excellent justice, and so does our company. For this reason our compny should led on this cooperation. It would be better for the reputation for the both of us on the world wide market.Payment of common workers:We know that we have to invest both in our Join Venture. But we do think, that every company can come up for their own costs.Additional compensation of Slovenian workers: With a damage of the good reputation of Hurm AG non of us is helped. For this reason we should both work this out with the fair pyment of all workers. Wht means for us a minimum of20%Additional compensation of Slovenian workers.At last we have to discussCourt of jurisdiction. I can exactly explain why Switzerland should beCourt of jurisdiction.We do not intend to play any tricks or tactical manoeuvres during the cooperation with SVN Tech. Nonetheless, we need some sort of legal security.But it seems to be a problem for you.So for a fair and professional solution we suggest, that it is best, whenIndependent arbitratorshandle everything for us.Looking forward for your reponse.Sincerly,Finn Mendel</t>
  </si>
  <si>
    <t xml:space="preserve">Dear Mr. Mendel,thank you for the detailed answer. Please see below our counteroffer.Our position on the outstanding issues is as follows:Hurm directors in board: Without any doubt it is important that your company is strongly represented in the management board. However, it will be a big advantage for you if at least 2 of our directors are in the board. As I explained to you in the first email, local authorities exert a considerable influence on our joint venture.The more SVN Tech directors there are on the board, the greater the bargaining power in talks with local authorities. We share the same values, benefit from a good network and speak the same language that means - communication will be very easy for us. Also the cooperation with local partners will be more easy. I really want to accommodate you in that point, so I ask you kindly to accept our offer of having3Hurm directors in board.Regarding theAdditional compensation of Slovenian workersyou don't have to worry about losing your reputation. We are paying our employees fairly as I explained to you in detail in the email before. If you want I can do a market analysis for you to show you the wages in Eastern Europe for our industry. We are not refusing any additional compensation of slovernian workers. Quite the opposite, we are willing to pay a compensation of10%. Unfortunately we are not capable to pay more than 10%. I can understand if you are not satisfied about our view in this issue but we want to come closer to your offer regarding the Payment of common workers.The majority of human resources in this project is ours and of course we are willing to cover all production costs. Therefore we are ready to accept that thePayment of common workerswill be divided between our two partieshalf-half. The reason is that we are not willing to pay for workers which you will hire especially for this project.Court of jurisdiction: I agree with you that it isindispensable to have some sort of legal security. As the project will be conducted under Slovenian law it would be better and less costly for us to have a Slovenian court. However, we need to come to a conclusion. We agree on havingIndependent arbitrators.I am looking forward for your answer.Yours Sincerly,Sasa Novak</t>
  </si>
  <si>
    <t xml:space="preserve">Dear Mrs. Novak,Additional compensation of Slovenian workersis an important point for us. For this reason Hurm AG is willing to take complete costs of ofPayment of common workers. Therefore we pay them20%more. This would not be an extra compromise but rather a profit for you. Eaven if Hurm AG is of the mind, that every company should take their own costs and this offer is a huge financial burden, it is worth for us to pay the common workers with anAdditional compensation of Slovenian workersof20%.In the rest of the points I absolutely do aggree to you and would be happy if we would come together with this offer.Kind regardsFinn Mendel</t>
  </si>
  <si>
    <t xml:space="preserve">Dear Mr. Mendel,first of all I would like to thank you for your willingness to bear the costs for the Payment of common workers. Based on our agreed points I have made a calculation concerning our financial capacities. Thus, I am glad to announce that we are capable to pay anAdditional compensation of Slovenian workersof15%.It would be great if we could agree on this and start with the rollout of the project.I am looking forward to a close and fruitful cooperation.Best regards,Sasa Novak</t>
  </si>
  <si>
    <t xml:space="preserve">Dear Mrs. Novak,If Hurm AG take all the costs ofPayment of common workers, it shoud not be a problem to pay theAdditional compensation of Slovenian workersof20%, because these are costs of Hurm AG then..So if the rest of our Deal is ok for you the 20% are non of your burden. ThePayment of common workersis all up toHurm AGthat means no financial limitations for you.Hope we can do the cooperation like this, because it seems that the rest of the points are ok for you.Best regardsFinn Mendel</t>
  </si>
  <si>
    <t xml:space="preserve">Dr Mr. Mendel,It is better to have a deal than no deal, so we accept your offer. Thank you for your time and all this fruitful discussions.We are looking forward for the rollout of the project.Best Regards,Sasa Novak</t>
  </si>
  <si>
    <t xml:space="preserve">Hello mr Finn Mendel,My name i Sasa Novak.I m so glad that we have reached the final stage of negotiation and our two companies has so high collaborating level.We appreciate a lot your position and your reputation in europe.The first issue to mention is the additional compensation of slovenian workers.Our employees appreciate very good working conditions.And i want to make it clear that it is very important for our company to have the number of additional compensation at 10%.Of course we can have a discussion on this part but i wanted to point out how important is this case for our company.Another issue that i want to mention and to discuss is the legal component.As we want to set up a joint venture in to slovenia it is obvious that this project will be conducted under the slovenian law.Any other option i kindly believe that it would be costfull for both of us.Now , about the number of directors i think that it is very important for our company to have the majority beacuse is much easier for a slovenian firm to work with local authorities.I m sending you my complete proposal and i m willing to discuss every different option that you might have. I m waiting for your respond.</t>
  </si>
  <si>
    <t xml:space="preserve">Dear Sasa Novak,I look forward to working with you on this deal. As this will be a joined venture you must understand that there must be compromises for both sides.The first issue we need to discussed is the Additional compensation of Slovenian workers . We as a more that a century old company would like to keep our good name intact and keep our workers happy. Because of this we must insist that the workers receive no less than 20% .The next issue is the Court of jurisdiction . We very well know this is a joined venture, but I must emphasize on the word joined, this means both side are equaly invested. Nevertheless because of our experience and good repotation of our justice system I would suggest we have the court of justice in Switzerland .I understand the importance of having a majority on the bord, but as I have previously said we have more experince so I would recommend we have one more member in the bord.Our engineers are very important to us and we would not want to have them away for too long, thus we would wish them to stay only Additional 6 months. Nevertheless we are ready to leave it at 9 months if it is of such importance to you.Lastly we have the Payment of common workers. As this is a joined venture we believe we should at least split the costs.Naturally we are open to negotiation, nonetheless I must say that for us the two issues Additional compensation of Slovenian workers and Court of jurisdiction are of greatest importance so we would like to get the upper hand on them.With kind regards,Finn Mendel</t>
  </si>
  <si>
    <t xml:space="preserve">Dear Finn Mendel,Of course because we re working on a joined venture it is necessary there are compromises from both sides.So both of us should negotiate rely on this situation.First of all , it is that i want to point out that also for us additional compensation and court of jurisdiction are having greatest importance. So the only solution is both of us understand the real needs of each other.So let s start with the Additional compensation of slovenian workers.The 20% that you re asking is impossible to have cons for both of us. Because we also want to continueto have our employees happy and i also respect your company s employees i believe that the 15 % is the best case for both of us . I understand your needs and i respect them but i would be happy if you also understand our needs.Now ,about the court of jurisdiction i have full of respect to your company and to your success all these years but i kindly believe that it would much more helpfull for our joined venture project to work with the court of jurisdiction in slovenia. In my opinion , the switzerland s law has a lot of restrictions and and because of my experience here in slovenia all these years i suggest and i believe that it would be much more helpfull for our project to work under slovenia laws.I accept your proposal for having another member of your company on board.Tottaly repsected.About the payment of the common workers i believe that is tottaly fair that your company is gonna take the responsibility of the payment. We are responsible of bearing the cost of the producing of the engines of our project.Thank you for your collaborating about the additional months it would be perfect for us to stay 9 additional months.This is the spirit that we want for our project.With kind regards,Sasa Novak</t>
  </si>
  <si>
    <t xml:space="preserve">Dear Mr Novak,thank you for the fast response. Nontheless I must say your proposal does not suit our needs.We are happy with your decision on the issues of the number of Hurm directors in board and the stay of our Engineers in Slovenia.The issue of the Payment of common workers does not suit us, we strongly believe that in a joined venture we should at least split the costs.Furthermore we cannot accept the proposed 15% procent. We understand the diffrence in the life standard of our two countries but we as a swiss company must insist that our workers are well paid. This means that we cannot accept any less than20% .On the issue of the Court of jurisdiction I believe we can reach an understanding. We propose we have Independent arbitrators , this way we do not have to choose a side and the whole process can stay uncorrupted.This is our offer and I must say not much compromise can be done on our side.With kind regards,Finn Mendel</t>
  </si>
  <si>
    <t xml:space="preserve">Dear mr Finn,I want to explain you again some important things and needs about our company sp maybe now you change your mind about some of them.First of all we re also happy of our deal with the hurm of directos on board and also the stay of engineers in slovenia.Secondly i want to mention that we also believe and we accept that is gonna be good for both of the sides to have independent arbitrators.So we finally reached a common line about this.But ,i have to make it clear to you that the additional compensation can not be at 20 %. This would be a tottaly desrespect desecion for our workers. I would suggest a 15% .I hardly believe that this is the best option for both of us so to give to both of our workers what they deserve.The last topic that i want to mention is about the payment. I can understand that the project is joined venture and i tottaly respect you proposal about the payment of common workers but as i told you in my previous ansewrs we re responsible for the payment of the engine.This is a very difficult to afford situtation from it s own. So because as you already said we re working in joined venture project i think that you should take care about the payment fot the common workers.kindly reagrds,Sasa Novak</t>
  </si>
  <si>
    <t xml:space="preserve">Dear Mr Novak,I am glad we can reach an understanding on most issues, but we still have some issues to discuss.Firstly, we cannot accept the proposed 15% for the Additional compensation of Slovenian workers . This issue is non negotiable for us, therefore the workers need to receive 20% .Our second problem is the Payment of common workers , we can agree to pay only if we have one more director in the bord. If you can accept this we, will gladly pay the common workers.On the issues of the Court of jurisdiction and the stay of our Engineers in Slovenia , at this point of the negotioation we can agree to the negotiated terms.I hope we can find the middle gorund.With kind regards,Finn Mendel</t>
  </si>
  <si>
    <t xml:space="preserve">Dear mr Finn,I m also glad that we have reached to an aggrement for the most issues that we had before.That show me that you re a very collaborating person and give me hope for the future.Nonetheless we have also some problems to solve.About the additional compensation i have to remember you the difference of payments in our countries are huge.So the only possible way is the 15% and i think it is very clear to you that it is not fair for us to pay 20 %.Now about the one more director in board i think we should keep the balance in this situation.We are working in to a common project so this helpfull for both of the side to keep a common line especially for the workers.The payment of common workers as i have said to my previous mails i think that your responsibility of paying is the only right solution.Since this project depends in the coperation and the understanding for both companies , as we re responsible for the payment of the engines that they are one the most important elements of our success, you should be responsible about the payment of common workers so have a balance.Thank you a lot for your understnding.Kindly regards,Sasa Novak</t>
  </si>
  <si>
    <t xml:space="preserve">Dear Mr Novak,We have discussed your offer and shoud say that the only way we can let you have your wish and pay the common workers and have only 15%Additional compensation of Slovenian workers is if we have one more director in the bord and get our engineers right back after the research is finished. I should say this is the best we can do without having a huge loss on our side so we expect understanding from you. In the end as we have so many times said this is a joined venture.Kind regards,Finn Mendel</t>
  </si>
  <si>
    <t xml:space="preserve">Dear Finn,I can not agree with your last proposal it not healhty for a joined venture.But i can agree with your previous offer with 4 directors in board.Thus you can have the 20% of additional compensation that you re asking. You re gonna be the responisble for the payment of common workers and also for the court jurisdiction we can have the independent arbitrators.The engineers in slovenia should stay additional 9 months.That was your previous offer and i hope to still believe in this offer.kindly regards,Sasa Novak</t>
  </si>
  <si>
    <t xml:space="preserve">Dear Mr Novak,I am so happy you have changed your mind and have decided to go with our previous offer. It was great doing business with you. Thank you for your time and pacience in this negotiation.Kind regards,Finn Mendel</t>
  </si>
  <si>
    <t xml:space="preserve">To whom it may concern,I would like to talk about this offer, please let me know if it is ok for you to start a business under this circumstances.RegardsS. Novak</t>
  </si>
  <si>
    <t xml:space="preserve">Dear Ms. Sasa Novak,in the name of the management of Hurm AG I would like to discuss your offer and propose a counter offer since we are not pleased with the circumstances yet.Since we will sell the finished car on the global markt we think that our advisors with experience in this large scale operations will be very important, so we would suggest that there will be 4 Hurm members on the board.We do believe though that a period of 9 months for our engineers to stray is not necessary and would suggest therfore that our engineers stay with you for 6 additional months.Since we are a joint venture and both sides to have theire share of expenses we would suggest that both sides pay half of the commen workers salary.We do believe that the Slovenien workers should get an additional compenstaion of 20% since a loss of reputaion is a major issue that would ruin both our companies.Regarding the court of jurisdiction I would propose a court in Switzerland since Switzerland as a neutral country will grant the best legal security for both partners.I am looking foward to hearing from you how you think about this proposal.RegardsMr. Mendel</t>
  </si>
  <si>
    <t xml:space="preserve">Dear Mr. Mendel, I have read your mail very carefully and discussed with my team. To clerify the situation, we are willing to work with you and doing business together has great potential for both. Hurm AG has great history with a lot of important achievements. Yet unfortunately this doesn't change current situation. We are aware of that things not going well for your company at the moment. But it is opposite for our company. You may realized doing business with Hurm AG is more risky than doing business with your competitors for our side in exchange it is less risky for you to work with us. After mentioned this important facts we are willing to work with you anyway because we belive your new products potential so with working together you can save your company and be great again also we can reach our goals and expected potential. Let's come to the point, we are trying to reach an agreement for both good. Thus best way to do looks like Joint Venture way like we agreed. So I would like to clarifyincomprehensible points. First of all you are not buying our company but we will make business together so don't you think 4 Hurm directors in board would be to much, let's strike a balance and say 3. I belive we do not need to mention how significant is this project for your company even more than ours, so engineers should stay more than 6 months in order to be sure there won't bean unhandled exception in case of in the event they can easily interfence to the situation. So for safety of project they should stay here 9 monts. More than this time also will be too much and not efficient.For the additional compensation of Slovenian workers I feel the same way with you but than please remember difference of payments in our countries are wide. So we can not effort %20 but we gonna pay %10. Another topic is payment of common workers, since we will work in collaboration, I agree your offer to pay common workers payments half and half. So we will pay the half. We would like to have court of jurisdiction here where research, production and all other things will done. Also I would like to remind you that most of the workers will be Slovenian so regarding this facts a local jurisdiction will be efficient. However I recompense since we are two different companies from different countries you do not want to agree a local jurisdiction it will be same for us, this is nothorns of a dilemma. Consequently best option will be Independent arbitrators.Looking forward to agree upon and start production in two ticks.With my sincerity,Novak.</t>
  </si>
  <si>
    <t xml:space="preserve">Dear Ms. Novak,We are happy to hear that you are willing to discuss the details of the contract with us to seize the great oppurtunity both our companies have.We are certainly not buying your company so we are willing to reduce the number of Hurm directors in board to 3.As you mentionded this project is of great importance for the Hurm AG and we understand that some aditional technical help from our engineers would help the project to a smooth start. Therfore we would accept that our engnineers stay for 9 months.Talking about the Payment of commen workers I would suggest that the Hurm AG will fully cover the costs of the salary and in return the Slovenian workers will get an additional compensation of 20% and you will be able to pay this with the savings from not having to pay the commen workers.Since we would make some big tradeoffs we would like to you to consider having the court of jurisdiction in Switzerland, since we allready have a good relations and experience with legal jurisdiction in Switzerland.Looking forward to hear your thougths about this proposalMr. Mendel</t>
  </si>
  <si>
    <t xml:space="preserve">Dear Mr. Mendel, I am glad to hear from you again. It seems we are aboutclinch the deal. In case of the payment of common workers payed by Hurm AG, it is obvious that we will have more possibility to cover additional compensation of Slovenian workers. Yet wide range of the workers in this project will gather by Slovenian workers which means pay 20% extra to every single worker on project have great potential to pose a challange. Therefore even you cover all of the expences of all workers who only work in this project. So the money we gonna save from not paying half of the worker salaries won't cover the compensation. Therefore more than 10% won't be feasible and hard to cover in terms of reality regarding Slovenian conditions. The last significant point is placement of the court of jurisdiction. We are agree for the point that Switzerland has greater and better law system and you may have better connections. Also we understood your relations with local law and it organisations. But you have to understand that all the work will take place in Slovenia. The money will transfer to Slovenian bank accounts and for any problem which can be big or small issue we may need a law instution immediately. Thus as you can clearly see best option for both sides, select Slovenia as the center of Jurisdiction in order to save time and money. We ofered Independent arbitrators to show, we care about your willings and we are trying to find out the best common point for both companies good. I have no doubt about you will understand the fact and again even we are sure that Slovenia is the best option we gonna accept Independent arbitrators for agreement. With all my sincerity,Novak.</t>
  </si>
  <si>
    <t xml:space="preserve">Dear Ms Novak,I also think we are near an agreement that suits both our companies. I read your arguments regarding the last two points and we can understand your opinion on this topic but we would like to make a propsal.You would like to have the court of jurisdiction in Slovenia since all the work will take place there and it would save time and money. We would agree on having the court of jurisdiction in Slovenia, if in return we raise the compensation of Slovenien workers to 15%.I hope that this offer will please you and I am looking forward to hearing from you.Best regardsMr. Mendel</t>
  </si>
  <si>
    <t xml:space="preserve">Dear Mr. Mendel, I am glad to say under this circumstanses, we can approve the aggreement. Hope it will be good for both companies. Looking forward to start working in colloboration as soon as possible. Soon my team will arrange the legislative background and get in touch with Hurm AG. With all my sincerity,Novak.</t>
  </si>
  <si>
    <t>2019_06</t>
  </si>
  <si>
    <t xml:space="preserve">International Student Association</t>
  </si>
  <si>
    <t xml:space="preserve">Dear Chris,i hope you are doing well and i am happy to have the opportunity to work and discuss with you upon all crusial issues reagarding the ISA conference celebration in Constance.I am looking forward to a good and successful collaboration and i am sure that we will come to an agreement soon.After studing all details i would like to start our discussion by sending you my very first proposal, which is as follows:Sponsor Selection:Art Inc.Music Act:Pop band FreeLifePresentation Tasks:Awards Chris, opening speech AlexDate of conference:Week 3Catering:International three course mealI'm looking forward to hearing from you soon!Best ragards,Alex Kramer</t>
  </si>
  <si>
    <t xml:space="preserve">Dear AlexThank you for your offer.Now obviously we both have different utilities and I want the both of us to end up as high as possible, since our common goal is to make us both profitable. I assume that your offer below represents the highest utility possible for you.I will try with my offer to adapt to your wishes as much as possible, so that we both reach a minimum of approx.70% in utility. Should we try?The biggest importance/weight for me are 1.Sponsor Selectionand 2.Music Act. 3. comes Cateringand then the rest. Which are the most important to you, if I may ask?Therefor I can agree with 2 of your offers:Presentation Tasks:Awards Chris, opening speech AlexDate of conference:Week 3Though I need to change the following:Sponsor Selection:BoomerangMusic Act:Local folklore bandCatering:Traditional Swiss three course mealLooking forward to hearing from youKind regardsChris</t>
  </si>
  <si>
    <t xml:space="preserve">Dear Chris,thank you for your counteroffer and for willingness to exchange information so openly in order to both of us reach the highest possible utility.So i am ready to agree with you upon sponsorship, which is probably the most important for you but let us find a middle solution regarding catering and music.Sponsor Selection:Boomerang It's not that favourable for me, but i am ready to accept it, if:Music Act:Pop band FreeLifeCatering:International buffetLet the following 2 issues remain unchanged at the moment, until we agree on the 3 issues above..Presentation Tasks:Awards Chris, opening speech AlexDate of conference:Week 3Best regards,Alex</t>
  </si>
  <si>
    <t xml:space="preserve">Okej I understand.So for you the most valuable isCateringand for me it isSponsor Selection.Let's agree to compromis on those two first.I suggest: we take my preferred option forSponsor Selection:Boomerangand your preferred option for Catering:International buffetNow the distribution inMusic Actis quite irregular, I believe for the both of us (?)So we have to even it out somehow with the Presentation Tasksand Date of conferenceI choseAwards Alex, opening speech ChrisandWeek 3, but I can swap to Awards Chris and Week 4 if that gives you higher utitlity. Let me know!Kind regardsChris</t>
  </si>
  <si>
    <t xml:space="preserve">Dear Chris,i would let theAwards Chris, opening speech Alex , because for me its very important to open the speech, but i could Week 2in case [Week 3] doesn't fit you that well.According to Sponsorship i could give youBoomerangeven if its the mpost important for me also, since it has the highest issue utility value. As i said before, i would prefer [Corporate Ltd] the most here, but then probably you are clearly in trouble..But if i'll let you free to select sponsorship thenPop band FreeLifeandInternational buffet. [DJ Happy] would be the best selection for me, how about DJ Happy?BR Alex</t>
  </si>
  <si>
    <t xml:space="preserve">Even thoughSponsor Selectionis very important to me it doesn't hurt me to compromise that much. So you have that one!Corporate Ltd.is yours.I have difficulty in compromising the music art: So I really would preferLocal folklore band, if fine for youfor the other three: Let's find a balance:I suggest:Awards Alex, opening speech ChrisWeek 1International three course mealLet me know your thoughts?Kind regardsChris</t>
  </si>
  <si>
    <t xml:space="preserve">Hey Chris,i appreciate your counteroffer, but the highest utility valued issue is not enough, when all other are worst selected. So i agree with you, lets find the middle way!Local folklore bandis killing me totaly, but i could accept it, if at leastInternational buffetWeek 2i could agree with thatThird personcould be a fair compromiseandArt Inc.What about that?BR Alex</t>
  </si>
  <si>
    <t xml:space="preserve">Dear AlexIf you read through the instructions one more time you will see that we are allowed to share our untility values, if we trust each other and it helps the negotiation, but of course I respect if you don't want to.I'm sending you my lowest possible offer. Where I basically compromised in every aspect, except of Catering.I really cannot go lower than this, otherwise it makes more sense for me to reject.Kind regardsChris</t>
  </si>
  <si>
    <t xml:space="preserve">Dear Chris,i talked to the service team and ita not allowed, i woukd also like to finish that way, since it would be win win situatiin, bit its unfortunatelly not allowed.BoomerangPop band FreeLifeAwards Alex, opening speech ChrisWeek 3International buffetI really want to come to an agreement, because rejecting doesnt help anybody. I believe that my offer above can be interesting to you. I am ready to give you the presentation and the sponsoring , give me the catering and week 2 or week 3 and let us agree on Pop band freelife or DJ Happy if ots better for you!Please agree upon that, it cant be that bad for you, i am really slightly over 50%.BR Alex</t>
  </si>
  <si>
    <t xml:space="preserve">Dear AlexI hope I can believe you when you say you are only slightly over 50%, which is my case as well.So that shows that we have reached a middle way, which was the goal.It was a pleasure to negotiate with you!Kind RegardsChris</t>
  </si>
  <si>
    <t xml:space="preserve">Dear Mr Meyer,Let me Introduce myself. My Name is Alex Kramer and i will be your counterparty during this Negotiation.Regarding the Negotiation, please propose the Intital Offer to me.I am looking forward hearing from you.Yours Sincerely,Alex Kramer</t>
  </si>
  <si>
    <t xml:space="preserve">Dear Alex Kramer,you're surprised me with your first message. Certainly, I thought you will start with the inital offer. Now then, I will explain my offer in the following.In my opinion, it is significant that the event has a traditional touch. So, theMusic Act should be a local band, I preferLocal folklore band,and theCatering should be aTraditional Swiss three course meal.Because ofBoomerang is willing to sign a long-term contract, I prefer Boomerangas sponsor.I prefer Week 4 as Date of conference, certainly I'm also fine withthe first week.Finally, we have to choose who is leading the conference, I suggest you will be in charge of giving the awards and I will be responsible for the opening speech.I look forward to hearing from you soon.Kind regards,Chris Meyer</t>
  </si>
  <si>
    <t xml:space="preserve">Dear Chris Meyer,I received your offer and considered it intensively. I think it is necessary to make some alteration in order to come to terms.I think the Sponsor Selectionis of most importance to the event. In my opinion ISA hasnt reached its full potential yet and is still able to grow further. Hence, it would be unwise to commit to a long term contract. Taking this into consideration I would suggest choosingArt Inc.as our sponsor. The not only offer us a higher payment than Boomerang but also a short term contract.I got you point that the event is in Switzerland but I think we can agree on the fact that it is still and international event.We are simply and international organisation with people(30000 members) all around the world( 20 different countries). Due to this fact i would prefer asCateringanInternational buffet. Everybody would be free to move around and talking while eating would be much more relaxed. Another point would be that everybody could choose its own food and wouldnt be forced to eat whats on the plate.Do you know DJ Happy? He is an famous international act and would be exactly the right thing to attract the guests the ISA is looking for. So personally I would like to go for him as ourMusic Act but since I probably cant get both I would concede at this point and accept Pop band Free Life as our choice of Music.Coming to next point, the Presentation Tasks. The opening ceremony provides the perfect opportunity for reaching out to broad audience and for creating a lasting impression. It is furthermore very prestigious and looks quite good in everybodys CV. Either we let a Third persondo this task or I would concede that point to you as well but I would need something in return. What do you suggest?Regarding theDate of conference I would certainly preferWeek 2 due to no conflicting events. Week 4 would be during the Christmas holidays and several ISA members would be absent. Week 5 is around Christmas and therefore a no &amp;ndash; go. I think we should focus on Week1 Week 2 and Week3 and I willing to discuss this topic further.I am looking forward to hearing from you soon.King Regards,Alex Kramer</t>
  </si>
  <si>
    <t xml:space="preserve">Dear Alex Kramer,I'm pretty surprised about your offer.As you already said correctly, the sponsor is very important. Therefore, in this regard, only Boomerang comes into question for me. They have offered us a little less money (but you know as well as I, that is completely sufficient) but they are also willing to enter into a long-term contract with us.ISA stands for an international organization. Therefore it is very important for us that our event also plays back the local culture. One goal of our mission is to cultivate as many contacts as possible with local companies. A local folklore band brings local culture spirit with us makes for a depleted mood. For this reason, only a local folklore band comes into question for me as a musical act. For exactly the same reason and because we have invited very important people who are particularly sensitive to formality, we should definitely offer a traditional swiss course meal.We can just keep the presentation together. (shared activities).The 2 week is actually a bit impractical, because at the same time a different event takes place in Konstanz. To you, we could consider the 2 week. You should know that I accept you and I hope that you will consider it a bit.Yours sincerelyChris Meyer</t>
  </si>
  <si>
    <t xml:space="preserve">Dear Chris Meyer,I have to admit I'm pretty surprised about your offer as well.Let us start with the easy one. I am pleased to hear about the Date of conference. Week 3 is slightly worse for me but I would accept it as well ,if you think it is a better choice.Unfortunately it is not an option holding the presentation together. It would simply be too confusing. I would be willing to let you held the speech if you would agree with me on certan other points. E.g.DJ Happy orInternational buffet orArt Inc. as a sponsor.Regarding theSponsor Selection Boomerang isnt offering what we need. Like I mentioned in my previous offer, we are not looking for a long-term contract. Why would you commit ISA into a long-term contract with Boomerang? What is goal behind that? Please clarify that thought because I dont get your point and you aren&amp;acute;t providing any reasonable arguments for it.One goal of our mission is to cultivate as many contacts as possible with local companies.I dont think this statement is correct. ISA is a student organisation or how would you justify the student part of the name? Leveraging such an important event for politics is definitely not the right approach. We should set our focus on a different group. Students! If ISA can recruit the future talents then business partner will automatically want to work with us in order to get access to these talents. Therefore aMusic Actwhich is attracting students would be the logical choice. DJ Happyor Pop band Free Life(Not so ideal but still acceptable.)For the same reasons I stated above a traditional Swiss course Meal is actual not an option for me. In my mind only an international buffet is viable.I am looking forward to your answer.King Regards,Alex Kramer</t>
  </si>
  <si>
    <t xml:space="preserve">Dear Alex Kramer,Nice to hear from you again.Unfortunately, I do not agree with you about the purpose of our conference. Although we are a student organization, we want students to gain hands-on experience in leadership positions. This is only possible in cooperation with companies. Unfortunately, you have forgotten that we can offer our students job opportunities only through companies.For this reason, I offer you an offer, which, however, is possible only in the following composition.Concerning the Spnsors I can refer to the Corporate Ltd. agree with you as we move in line with the local focus band. For the reasons mentioned above, it is indispensable for us to offer a traditional swiss three course meal. We have to respond to our customers. These otherwise do not allow us access to the labor market for our students.King Regards,Chris Meyer</t>
  </si>
  <si>
    <t xml:space="preserve">Dear Alex Kramer,You already understood me correctly. A long-term relationship would bring us financial benefits while at the same time providing our students with better internship opportunities. For that reason, I would still prefer boomerang. The Corporate Ltd. I could already imagine in principle, but let me make another offer. My suggestion would be the following:We agree on Boomerang and in return DJ Happy would appear. The event is expected to take place in the 4th week as the holidays have already started.Then many students could attend.We expect important people and representatives of various companies who value formalities. That's why we should definitely choose a three-course menu. I would prefer a three-course menu because the local culture would be appreciated.But we could agree on an international three course meal.A shared presentation would mean a high coordination effort. Through a personal address, it is difficult to make a good impression. That's in our both interest.Kind regards,Chris Meyer</t>
  </si>
  <si>
    <t xml:space="preserve">Dear Chris Meyer,I read your answer to our last offer with great interest, but unfortunately I can still not accept certain issues. However I do think we are progressing.Conceding to Boomerang is really unfavourable for me and therefore I must insist on an international buffet as a trade of. I would concede from DJ Happy to pop band free life. Would be another compromise for us both I think.Week 4 isnt possible like I mentioned in a previous message before. Week 3 would be also be acceptable but I would rather choose week 2 due to no overlapping events.However I would then also like to hold the opening speech.If this isnt working for you I do have another proposal.King Regards,Alex Kramer</t>
  </si>
  <si>
    <t xml:space="preserve">Dear Alex Kramer,You should be aware that I have really approached you with my offer!If I now grant you the international buffet and the presentation, we have to stamp a local festive band in return for the reasons mentioned above.In the second week there will be another event in the city center so there will be very few parking spaces. That's why I would choose the first week.I hope you are aware that the contract is in our both interests and we don&amp;acute;t have too much time left.Kind regards,Chris Meyer</t>
  </si>
  <si>
    <t xml:space="preserve">Dear Chris Meyer,I am aware of the time component but I am not willing rushing into an unfavourable contract for me due to this fact. Even though we are constantly making progress towards an agreement I unfortunately cant accept this offer.Because I dont want to risk letting the negotiation unfinished (either with accept/reject) I hereby reject your offer.However I really enjoyed negotiating with you and I am sure if we had maybe 2 more days we would have reached an agreement. But this this timeframe was simply too short for our passionate negotiation.I wish you all the best.King regards,Alex Kramer</t>
  </si>
  <si>
    <t xml:space="preserve">Dear Chris Meyer,I am really looking forward to nagotiate the organisation of the upcoming ISA Conference.It&amp;acute;s going to be very special, because we will celebrate the 50th anniversary of ISA. Since it is my turn to start the nagotiation I will make you an offer.Furthermore, I want to start a discussion about some points. Maybe we can start to talk about some issues. For example the date of the conference and the presentation task if you want.My offer:Taking place in theWeek 3with an International buffet as Catering.Sponsored byArt Inc. and thePresentation TasksAwards Chris, opening speech Alex.As aMusic ActthePop band FreeLife.I look forward to your reply.Best regards</t>
  </si>
  <si>
    <t xml:space="preserve">Dear Alex,Thank you for your email and your first offer. I am also looking forward to our cooperation and the conference. I am sure it is going to be a great success.I am also very open to discuss the issues you mentioned.Let me touch upon them in detail.You have mentioned week 3 as a possible date. Given that multiple high ranking members of the ISA will not be available during this time and that they might see our planning as inconsiderate, I would suggest week 4 as the date for our event.Regarding the catering, I would suggest a Traditional three-course meal would be more suitable and also keep up the level of the past events.As sponsor I suggest Boomerang given that they offer a long-term cooperation. Therefore would not have to deal with this topic in the future.As for the other issues I suggest shared activities for the presentation tasks and a local folklore band.Please let me know what you think about my suggestions.I am looking forward to your reply.Best regardsChris</t>
  </si>
  <si>
    <t xml:space="preserve">Dear Chris,thank you for your quick respond. I think so too, that it will be a great success.I can fully understand that the week 3 is not the best date, if there are some high ranked members not available. A must also say that week 4 ist not that great. Maybe we can talk about week 1 or 2?Since this event is an international event, I would suggest one of the international dishes. We will have some participants from Asia, and I&amp;acute;m afraid that they are lactose-intolerant. This might be a problem with a traditional Swiss food. I would be very sadisfied if we have an international buffet because we will not get any problem that some people can or don&amp;acute;t want to eat some of the food. We will also have some people which are vegeterian or vegan and also people from India und some from islamic countries.To satisfy everyone I think we would have to offer a lot of different 3 course meals and therefore I would prefere an international buffet.The local folkore band sounds interessting, because most of the people don&amp;acute;t know this kind of music yet, but since it is an event with a lot of students it might not be the best idea. To have good vibes at this event I think we need that kind of music, students are listen too.Is the Bommerang the only sponsor that offers a long term cooperation?I Send you a new offer with some changes. Let me know your thoughts about the changes as well.I&amp;acute;m looking forward to your answer.Best regards Alex</t>
  </si>
  <si>
    <t xml:space="preserve">Dear Alex,Thank you for considering my offer and your quick response.Would you mind explaining why week 4 is not that great? I am open to discussing week 1.Yes, Boomerang is the only sponsor that offered a long-term solution. I would strongly suggest to go with them. It would ensure financial security over the past years.I can understand your arguments about the international guests. What do you think about a three course meal but international?If you insist on a buffet I would, however, be willing to compromise in that point if we go with Boomerang as a sponsor.As you have said, we will have many international guests and many people are not familiar with the local music. I am sure everybody will enjoy getting to know music that they have not heard before. If we were to go to an event in India, for example, we would also enjoy to get to know traditional Indian music.Why are you interested in leaving the presentation tasks to a third party? I think if be both share the tasks we can both profit from it.Please find attached my new offer. As I said, an international buffet will be fine by me if we choose Boomerang.Have a great evening!Kind regardsChris</t>
  </si>
  <si>
    <t xml:space="preserve">Dear Chris,I am really sorry for the late response, I wanted to write you yesterday, but it was not possible. It was not a good idea that I sent you a message that it will take me some hours to respond. I can not send you a question and respond to your counteroffer before you answer my question first (or make a new counteroffer). I am very sorry. I was not aware of that.The week for is not that great because in this week a lot of students from the US are not able to come. Furthermore, students from Argentinian and Brazil are not able to participate in week 1. In week 2 and 3 all students are able to participate due to the information I have right now.I can understand your argument on the sponsorship, financial security is very important, but there is another issue. Other sponsors like corporate Ltd. and Art Inc. have a lot better reputation than Boomerang. It is also very important for our Institution to reach more students and win them as members. The reputation and the number of members would be much higher if we go with the sponsorship of these 2 sponsors.I also have to say that the Sponsorship is my biggest issue, but I am open to make a compromise. (See my offer below)About the music, I see your point that it is interesting to experience swiss traditional music, and I experienced it already in a vacation in Graub&amp;uuml;nden. But we want to celebrate our 50th anniversary, it is not a kind of music you can celebrate. To have a good celebration-party I think we go much better with the other kind of music especially the DJ.About the presentation task I would suggest that I make the opening speech and you present the awards?All in all, I want to send you a new offer.BoomerangDJ HappyAwards Chris, opening speech AlexWeek 1International buffetLet me know what you think about this new offer?I am looking forward to your thoughts.Best regards Alex</t>
  </si>
  <si>
    <t xml:space="preserve">Dear Alex,Dont worry about the delay.Thank you for sharing your thoughts this thoroughly.I am happy we could agree on the sponsor and catering so far.Lets talk about the remaining issues.:  Date of conferenceI can agree on week 1 if we go with the local band. Otherwise I think we should keep do it in week 4. Not everybody will be able to come anyway.Music ActAs mentioned above, if we go with week 4 I would no longer insist on the folklore band. What about the pop band then? Live music is, in my opinion, by far nicer than a DJ and will be suitable for a broader range of audience.Presentation TasksIn order to avoid that one of us will feel left out I think we should go with shared activities. What do you say?I think my offer is very fair.I look forward to your reply and hope you are willing to accept this.Best wishes,Chris</t>
  </si>
  <si>
    <t xml:space="preserve">Dear Chris,I am sorry, but maybe I expressed myselfe not perfect in the last message. I am open to discuss Boomerang as a Sponsor, but I don&amp;acute;t except the catering in exchange of the sponsor.About the presentation tasks, I think it really is a good opportunity for both of us to make a good impression. I can not understand why we shouldn&amp;acute;t do the presentation task, since this could be a opportunity for our future career.I don&amp;acute;t share your opinion on the music. A DJ has the biggest range of music possible, because he can play all kind of music.I suggest a compromise on the issues Music Actand Date of conference, to go along with thePop band FreeLife and the Week 1.My offer isBoomerangWeek 1Awards Chris, opening speech AlexPop band FreeLifeInternational buffetI think this is a fair compromise for both sides.Best regards Alex</t>
  </si>
  <si>
    <t xml:space="preserve">Hi Alex,your last offer is almost fine by me.Please find my new offer. If you really insist on the DJ and giving the opening speech, I will leave it to you. I am only asking week 4 in return.So attached you will find my new offer. I hope we can agree on that now.BestChris</t>
  </si>
  <si>
    <t xml:space="preserve">Hi Chris,I also can not think of a better solution. Thanks for the negotiation it was a pleasure. I hope we have a good result, but I am quite sure.I wish you the best. Was nice "meeting" you!Alex</t>
  </si>
  <si>
    <t xml:space="preserve">Dear Chris,i am excited to work together with you to organize the perfect 50th anniversary of ISA! I am highly motivated to do this well and make it a celebration of our history and all the students, that invested their passion and time to get us that far. It is a very big and important event and therefore we need to get the main points already figured out one year in advance.Maybe it is best, if I introduce myself first: My name is Alex Kramer and I am studying business administration at the University of Copenhagen. Currently, I am on leave from my studies and working. I joined the ISA in 2009, right when I started studying, and always enjoyed doing projects in the ISA. I am a music enthusiast and besides my work I like to organize small concerts here in Copenhagen.Have you been at the ISA anniversary last week? Then maybe you remember me from holding a speech about the evolution of party music before the dinner.But back to the event. I think we should figure out the hard facts first: money and time.I looked at the four best sponsoring offers (Art, Boomerang, Corporate and Documenta) and to get the most money it appears pretty obvious to accept the offer of Art Inc., right? What's more: The ISA has been working together with them for quite some time, and it seems that they really like us. Maybe we can talk with them about making custom designs for the banners, invitations, ... of the event. This should be no problem for them, as they are pretty big in the Art&amp;Design business.About the week, in which we host the event: I looked a bit into the options, and for me Week 2 is the best option. What is your opinion?I am looking forward to planning this event together with you and make it a legendary celebration, that noone will forget!best greetings,Alex</t>
  </si>
  <si>
    <t xml:space="preserve">Dear Alex,first of all, I would like to thank you for your kind e-mail. I have already heard a lot about your awesome work at ISA and I am pleased to work with you! We are on the same page: This event is highly important for our company and I am sure, we will find a suitable solution for both of us.Let me introduce myself to you as well: My name is Chris Meyer and I joined one year after you the ISA in the context of a student internship at one of the business partners of ISA. I am about to graduate in two months. Since I am a member of ISA, I only experienced very positive and pleasant project outcomes with other students. Therefore I am more than happy to receive another great possibility to work with someone as professional and full of team spirit as you. Let's talk about your input regarding money and time: 1. sponsor: I have a slightly different opinion about this topic. I totally get your point about the money - they offered the most. But I am concered about their offered short-term cooperation. I would rather choose a company with less money, but with the security of a long-, or mid-term contract. I am convinced, that a smaller amount of money is balanced out by the offer of a long- or mid-term contract, because it would ensure some financial security for future events. So in conclusion, I would rather choose Boomerang (long-term contract) or Corporate Ltd. (mid-term). 2. time: I would not define week 2 as a bad option for us, but I have to inform you about a big event occuring at the same time in the historic centre of Constance. Our conference is also held in the historic centre, so I am worried about the parking spots for our guests since the centre will be crowded. What do you think about week 1?In addition, I would like to bring another point to our discussion: the presentation tasks. I believe we are both willing to and especially would love to be able to be a part of the opening ceremony! In fact, I would not hire anyone to moderate. As we both love the ISA and stand behind this great association, this is not necessary. Indeed, I would be happy to share the awards and opening speech with you. I know, that this would cause a higher coordination for both of us, but would it not be awesome to work on this project as well together? Alternatively, I would love to do the opening speech. I am looking forward to hear your opinion on this!I hope we'll find a consensus for both of us, so we are able to talk about the more "fun"-topics like good music and delicious food.Waiting for your response and input on these topics!Best regards,Chris</t>
  </si>
  <si>
    <t xml:space="preserve">Dear Chris,thank you for your e-mail and your good input! As you were saying, I would like to get to an agreement soon in these three topics in order to move on to the "fun"-part.I will address the choice of sponsorfirst. I understand your point about financial security in the future. But we should not think so bad about our ISA. We are growing continuously and as a consequence get higher sponsorship deals every year. By binding ourselves to a contract for more than this event we are giving away the chance to make bigger and better events in the future. The best example is our situation right now. If the organizers of the 2018 event would have taken on a mid- or long-term contract, we wouldn't even be able to access these very good deals right now. Therefore I stand by the offer of Art Inc. Also: This company has supported us in the past and will do so in the future, if we keep up the good relationship. This is also some kind of financial security.date of the conferenceOh, I did not know about the other big event in Constance. This may or may not be a problem. If we get the better sponsorship deal, we can probably even rent out the closest parking deck for this day. This would add an even more exclusive feeling to the event.Unfortanutely theInternational Conference on Economics and Business Management in Zurich takes place in the first week. Many of our business partners are present there. So maybe our contacts at these companies cannot make it in this week. So I would still prefer handling the parking situation in Constance, but am open to hear your opinion. Another very valid option would be the third week. To my knowledge their are no other rivaling events there. I already heard that some higher ranking members of the ISA are unavailable in this week, but some can still attend at least the opening speech. I feel like this is a better option than week 1 and depending on how hard it is to rent a parkdeck, maybe even week 2.presentationFirst of all I like that you already put some thought into it! The opening ceremony is something everybody remembers after the event, so it has to be perfect. As I see it, holding the Award ceremony and the speech together is the hardest way to present it well. I am sure, that we both can give good speeches, but I wouldn't put away the idea of an external speaker so quickly. It would make our event more relevant. Furthermore it is not the same hearing about how great the ISA is from us - members of the ISA - as hearing it from somebody in the business world. Also, we could ask an ISA allumnus, that was a member during the first years. It would be very interesting to hear of the old times, how this time helped him in his later work and maybe how he sees the ISA now with the eyes of an business man. This is just an idea that I wanted to share. Let me know what you think of it.Of course I would also love to have the opportunity to speak in front of such a crowd - like you. I am sure we will figure out who will be in charge of which part, if you really don't agree with my idea of an external speaker.Please share your thoughts on what I have said! I am sure we can find a solution, which we both like!best regards,Alex</t>
  </si>
  <si>
    <t xml:space="preserve">Dear Alex,thank you for your well-thought-out input. First of all, I would like to apologize my short and late answer - I had a very stressful day at work.There is no doubt, that we both have legit reasons for every preffered solution. Nevertheless, I would like to accelerate our negotiation by offering you the following options:1. option: I totally get your point regarding Art Inc. as sponsor, so I would accommodate you with this sponsor and compromise on week 3 and, in addition, I would like to do the opening speech. My reasons for this option are the following: I am still not convinced, that it is a suitable financial safety in comparison to a long- or mid-term contract. But since we have a good relationship with this company and it offers the highest amount of money, we could agree on this. Week three is definitely not the best option since it is inconsiderate to make plans for a timeslot knowing that ISA's highest ranked members are not available, but a better option than week 2. Regarding the presentation tasks: For sure it would be an excellent opportunity to let a ISA alumnus speak in front of the audience, but we as "insider" and organisator of this big event should not only take responsibility behind close doors, but rather be also present in front of the audience. In addition, without being impolite against our alumnis, it would be a great opportunity for both of us, from which we could take advantage of for our close future. And I am more than sure, that we would be able to present as vivid and enjoyful as an ISA alumnus.2. option: Again, I would offer you to agree onArt Inc.as sponsor, go forweek 4andshare activitiesregarding presentation tasks. My reasons for this option package are the following: I already explained my compromise with Art Inc. To the point of the date: We did not discuss about week 4 yet, so I'll give you my opinion on this week: As we both know, week 1 and 2 are not the best option since there are two big events occuring at the same time. Week 3 is not optimal since it would be kind of rude to set this date, knowing our highest ranked members are not able to attend. Week 5 is around Christmas and I guess this is the worst time slot we could pick. Week 4, on the other hand, has no parallel big events as I know and the parking situation may be more relaxed, because many families are going to visit their relatives or are travelling to ski resorts. In addition, I would feel grateful to share the presentation tasks with you, so we both are able to do the opening speech, which is very prestigious and announce the winners of the yearly ISA award, what would be an honour as well and a perfect completion of our project.What do you think about my options? Could we agree on one of these or are you able to offer me another compromise, so we could discuss about the other points without further due?Have a good evening.Best regards,Chris</t>
  </si>
  <si>
    <t xml:space="preserve">Dear Chris,thank you for your email and the concrete options. I totally understand that work can be stressy sometimes, so don't worry about it. But as we are indeed a little bit pressed for time I also do want to come to an agreement on these three topics.I think the points you made are fair and I am agreeing on the first proposed option. Art Inc.is clearly the best choice for sponsor. Week 3is a good and uncomplicated choice for all our guests, and for us. About the opening ceremony:Awards Alex, opening speech Chris.I really do think that only one person should hold the speech. And you are right, regarding not wasting this great opportunity for both of us by giving it to an outside speaker. I would have loved to speak myself, as one can set the mood of the night with these opening words. And of course it looks great on a CV. :)But, I am ok with you holding the speech, as I am sure you will do a great job! To complete the atmosphere framework of the event, we can now focus on the music and food.foodThese events are all about networking, right? Nobody really comes for the food. Business partners want to get in touch with the high potential students that are part of our organisation. And students want to set themselves up in the business world and/or have some fun. This is why I am convinced that offering anInternational buffet,that allows you to move around and talk, is the best option by far. This way the guests can easily get in touch with as many persons as they want. As opposed to a classical dinner situation, where you have to sit for hours next to the same people - which goes completely against the idea of networking.musicIn order to make this event as attractive for students as we can, I think we should hire the famous DJ Happy. As I mentioned in my first mail, I organise small concerts from time to time and these mainstream-DJs always attract the most students. The Pop Band FreeLife will not have quite the same effect, but their music is well known and liked right now. So they could be a good option as well.I personally have nothing against folklore bands, but it just does not fit our setting of an international event. A big international name on the invitations will attract the most students and will give the event a higher prestige. Because even our business partners know these famous musicians and through their fame our event elevates in importance.So, these were my opinions on the remaining two issues. I hope you understand my arguments and am gladly awaiting your opinions. Have a good evening!Best regards,Alex</t>
  </si>
  <si>
    <t xml:space="preserve">Dear Alex,I am so pleased to hear that you accepted one of my options. I think we found a good consensus of both our suggestions.Let's face the last open topics of our big ISA event:FoodI totally agree with your opinion, these events are more about networking! But catering is an important part of an event - it is often underrated by everyone. Even though catering is not the centre of the event, it has indeed an impact on the overall opinion of the event. If food is bad or not equal for the event purpose, the whole event is considered as bad organised. If the catering was moderate, it does not carry weight regarding the individual resume&amp;eacute;s. But if food is delicious and suitable, it will complete notion of the perfect evening. So in my opinion, a traditional Swiss three course meal would suit the purpose to show appreciation to the local members and guests. Furthermore, important people are invited to our event, so they expect a certain level of formality and not a buffet.MusicAnd as I can see, we both have different points of view on this topic as well. But I am sure, we will be able to find a solution fitting both of our expectations! Music is an easy way to show ISA's reflection on the local culture. Local musicians can take care of the atmosphere and offers visitors the opportunity to get an idea of the local cultural spirit. I am concerned about booking DJ Happy, as he is a very famous international music star, so his reputation can overshadow the ISA and distract attention from the actual occasion of our event.To conclude, we have two possibilities since we are not really on the same page:We either break our "one way"-solutions (yours: casual and cool. Mine: formal, classy and traditional) and combine those two or we'll completely meet in the middle and choose compromises. Indeed, I would propose to book the local folklore band to show our integrity and reflection on the local culture, but would change the traditional three course meal into aninternational/trinational course meal. Anything less than a three course meal would be a decline from the conferences over the last few years, which even had no important occasion as ours right now. A buffet would harm the prestige of ISA and is more suited to an internal and local ISA event without any marketing purposes.I'm really exited to hear your opinion.Something off-topic: I really want to apologize because of my disability to answer during the day today (thursday). As the last days, my week is very tough and I won't find the time to reconsider our discussion well enough and think about the best solution for us. I hope you'll understand my predicament and accept my apologies. I will only be able to answer in the late evening, since I am attending an business event in the evening (for real though).I'm looking forward hearing from you!Regards,Chris</t>
  </si>
  <si>
    <t xml:space="preserve">Dear Chris,i am surprised, that we see things that differently. But you made some interesting and thoughtful remarks.I kind of understand your point about the food. If you want to make the event more formal and grand, a nice gala dinner looks better. But as I already statet, in my opinion it is more boring and also inferior in terms of getting to know other people. Also, after all we are a student organisation and do not have to completely follow the rules of the bussiness world and their events.But I am willing to compromise with you as follows: We are not doing the international buffet, but after the opening ceremony, the dinner and everything formal we will have DJ Happy perform. This way you get your way with making the event formal and classy. Together with your opening speech you can shape the event as you like. But please let the people let go and party after that.As we can already see from us two, people have different interests and different feelings about what is appropriate and how they want to spend the night. So let's try to give all our guests, all types of students and business contacts, a good time.I completely agree with your words about how the quality of food impacts the perception of the event. But what good food is, is subjective. As we have members in 20 countries I am willing to bet that there is a significant amount of people which will not like the swiss cuisine for whatever reason. That is just very probable, given the number and origin of our guests. That is why I think offering only Swiss food is a mistake. One we can easily avoid. By offering german soup as a starter, continuing with traditional Swiss meat fondue and closing with Austrian dessert. This way even if someone does not like the taste of one of those dishes they can still enjoy the others.In conclusion: Our event will be well funded withArt Incand taking place in Week 3, where we expect the least amount of trouble with other events. You get to open it with a speech and can set the tone of the event however formal you like. After that, and during the other official points of the agenda, a international three course meal will be served, which is a classy option where hopefully every guest will be able to enjoy the high quality food. After all the main points of the agenda are done, DJ Happyperforms for the ones who are willing to stay and enjoy themselves.I hope you agree with me, when I say that this looks like an evening that every one of our guests will look forward to. I tried to find a compromise of your and my own intentions for the event. Formal for the most part and more relaxed at the end.I am looking forward to hearing from you! If you are too tired to answer after your business event, you can also send it the next morning. I will gladly answer your response as long as it is sent before Friday, 10:30Central European Summer Time. Unfortunately later than that will be very difficult for me.Best wishes,Alex</t>
  </si>
  <si>
    <t xml:space="preserve">Dear Alex,first of all, I am thankful for your last input, especially regarding the catering. Due to our lack of time and your obligations after 10:30 am tomorrow morning, I would like to make it short and simple:In my opinion, combining three cuisines in a course menu, which do not suit together, is not a good idea. Swiss, German and Austrian cusine are kind of similar, but in some points too different for a well-rounded combination. So I do not get your point, that someone may not like a special kitchen and is able to get satisfaction at one of the other three courses since they all are kind of suitable for a "mainstream tongue" and similar to each other. I would totally get your point of view, if we would talk about opposite cuisines like Asian and German. But in this case, I would still like to go fora Swiss three course menu. With this we would be able to offer a completed and suitable menu for the formal part of our event. And yes, not everyone is going to like our catering, but this has nothing to do with the Swiss cuisine per se, but more with everyone being an individual. So we should offer a perfect harmonized menu without experimenting and throwing three cuisines together.To be able to spend the night with some fun, I would agree onDJ Happy, so everyone will be able to spend the night with some fun music.What do you think about this concluded:Art Inc, DJ Happy, Awards Alex, opening speech Chris, 3 week and traditional three course menuI really hope, that you accept this option and I would appreciate, if we could be able to get out of this negotiation with an agreement rather than a rejection.Have a great evening and last workday tomorrow!Br, Chris</t>
  </si>
  <si>
    <t xml:space="preserve">Hello Chris,just really quick, because sadly I had something coming up today.At the one hand you say, that the three three cuisines are too different for a well-rounded combination. On the other hand you say, that they are too similar for someone not liking one of them and liking the others. I don't follow your argumentation here. I agree, that they are indeed pretty similar and can fit together (unlike asian and german). And if you truly want to "show appreciation of the local culture" we should definitely represent Austrian, German and Swiss culture. As Constanz lies on the Bodensee which connects the three countries. Therefore the region as well as the city has strong connections to each of them.Because of the ISA being founded in this meeting point of the three countries I feel like it would be a nice touch to represent it in the celebration with the food.I am happy about all the other issues in which we came to a concensus with each of us bringing in their point of view and ideas. I would ask you one more time to reconsider on the food topic.In case, I don't get the chance to write you again (because of how the system works), I just want to say, that it was a pleasure working on this evening together with you. And I would be happily looking forward to organize the event with you in the following months.best wishes for your future,Alex</t>
  </si>
  <si>
    <t xml:space="preserve">Dear Alex,thank you for your time and thoughts on this.I really wanted to discuss this last topic with you more intense since I am still not that convinced, but due to your obligations and our time pressure, I am going to sacrify my wishes in the sake of a positive conclusion of this negotiation.The r&amp;eacute;sum&amp;eacute; of our outcome is as follows:Sponsor: Art Inc.Music: DJ HappyPresentation Tasks: Awards Alex, opening speech ChrisCatering: International three course mealThank you for your time, your polite mails as well as your willingness to negotiate.I am looking forward to this event and to meet you in person!Regards and a happy weekend,Chris</t>
  </si>
  <si>
    <t xml:space="preserve">Dear Mr. Meyer,I am happy to be able to negotiate the details about the ISA Conference with you!The offer i provided is just a starting point for our negotiations and of course I am willing to find a good result for both of us. Just tell me what your ideas look like and we work out a good deal from there!Art Inc.as a Sponsor would be very important for me, as well as having anInternational buffetfor the conference.With best regards,Alex Kramer</t>
  </si>
  <si>
    <t xml:space="preserve">Dear Mr. Kramer,thank you very much for your message! I am sure we will find a satisfying deal for the both of us.I can accept your request concerning the catering but as the sponsor selectionand the music actis of high importance for me, I worked out an adjusted offer.Please tell me what do you think of it.Best regards,Chris Meyer</t>
  </si>
  <si>
    <t xml:space="preserve">Dear Mr. Meyer,thanky you for your fast response!For me Boomerang as a sponsor is very disadvantagous. If we agree on that I would like to have eitherDJ Happy orPop band FreeLifeas an music act (the second one is not my preference but fine as well) and it would be great if we can set the date between Week 1 - Week 3.If that is ok we can agree on boomerang, else we try to find another compromise regarding these points.Also since boomerang is not a good choice for me it would be great if i could make the opening speech, but we can talk about this some more later on.Tell me what you think!With best regards,Alex Kramer</t>
  </si>
  <si>
    <t xml:space="preserve">Dear Alex,thank you for your revised proposal!As DJ Happy and the upon agreed international buffet are the least advantageous options for me, I may only accept the deal if we could agree on a date in Week 4 and an untouched allocation of tasks concerning the presentation.What do you think of it? I am looking forward to your response!Best regards,Chris</t>
  </si>
  <si>
    <t xml:space="preserve">Hello Chris,I think we are close to an agreement, I am almost satisfied with the deal. Yet I have to make a cut in in 3 out of 5 categories, and would like to see if we can find a way to comprimise regarding one negotiation point.Maybe regarding the conference date? Is week 1 a possibility for you? Else I would like you to propose something different, so we can maybe find something where we both profit a little more than with your last offer.What do you think?Best regards,Alex</t>
  </si>
  <si>
    <t xml:space="preserve">Hello Alex,thank you for your last message!I am satisfied with our progress so far and I think we reached agreements on the most important topics. Week 1 works for me, if we could agree on the Pop band FreeLife as the music act. Tell me what you think of this adjustment!Best regards,Chris</t>
  </si>
  <si>
    <t xml:space="preserve">Hello Chris,the last offer works for me as well, but it is equivalent to what we had before, so if it is worse for you we can also just stay on the offer before.Another idea would be a compromise regarding the week and the speakers + music act. What do you think?Best regards,Alex</t>
  </si>
  <si>
    <t xml:space="preserve">Hello Alex,thank you for your feedback!So let&amp;acute;s stick with this deal. Your idea of making a compromise is great but unfortunatly harms my utility even more than my last proposal.I hope you are satisfied with what we agreed on, please message me if there is still anything bothering you.Best regards,Chris</t>
  </si>
  <si>
    <t xml:space="preserve">Dear Chris,I am not 100% satisfied but I don't think it makes sense to negotiate over such a small margin much longer, overall this is fine for me!Thanks for being a cooperative partner and best of luck to you!Best regards,Alex</t>
  </si>
  <si>
    <t xml:space="preserve">Dear Chris Meyer!I am looking foward to start this negotiation with you, as we both seem to be very successful in being cooperative and I'm convinced that we will find a well-thought solution for this important event.In my opinion the most important thing to consider about the event are our roots, which made us so successful as we are today - the students. Once these group is feeling supported and happy, then we continue to get the most motivated and engaged young people from all over the world, which automatically attracts the top companies.For the issues I have following suggestion:First of all, I consider a fun and pleasant event as the best for all party. I would choose an International buffet for the Catering because being free to move and talk with different people while eating would create a more easy-going atmosphere. And it should definitely be international because it reflects our international association and everybody will find something they like.As Music Act I would prefer DJ Happy due to the same reason. He is incredibly popular for students and very international.Another important thing is the date of the conference. I think we agree that Week 5 is no option because of Christmas, so I would suggest to choose Week 2. There is no important event in that time.What do you think about the first discussed topics?Looking forward to hearing from you, and excuse my late offer.Yours Sincerely,Alex Kramer</t>
  </si>
  <si>
    <t xml:space="preserve">Dear Alex Kramer,Thank you for your message !I am also looking forward to start this negotiation and am glad to see that we are both motivated.However it seems that our views on the organisation of the events are quite different. Unfortunately your offer does not bring me much utility. I hope that we can both make concessions to find the best agreement for both of us.According to me, an international buffet is not a good idea. I think it is very important to fit to the local culture, so my best proposition would be to have a Traditional Swiss three course mealfor theCatering.For the Music Act, I think that DJ Happy being a very famous DJ, he would distract attention of the event to him, which would not be beneficial for us at all. Again, to fit to our the local culture, I would suggest aLocal folklore band.Concerning theDate of conference, you are right, week 5 is not an option. However, during week 2 there is another big event in the historic center of Constance, which would make it very difficult for people to find parking slots. Therefore I would suggestWeek 4or maybe week 1.Concerning thePresentation Tasks, it seems like we both want to be the one opening. How is it for you if we share activities ?Finally, for the Sponsor SelectionSponsor Selection, how good do you thinkBoomerangis for you ? I think that Art Inc and Documenta are quite bad. It is for me very important to find the right sponsor.What do you think ?Kind regards,Chris Meyer</t>
  </si>
  <si>
    <t xml:space="preserve">Dear Chris Meyer!It's great that we found a good time to negotiate with each other. In the following you can read another offer and some clarifications.First of all, I think the Sponsor Selection is a clear choice becauseArt Inc. gives us the best payment and as most of our experts expect us to grow and get even better deals in future, so we do not rely on a long-term plan.As a trade-off I can offer you that we choose the Pop band FreeLife as Music Act (better utility for you?)or maybe that we do the Date of conference in Week 3since only a few members are missing and the vice president could still attend the opening speech.Or would week 2 be better than week 3? What do you think?Week 4 seems pretty bad, as several members of the ISA are apsent.For the Presentation Tasks the shared option is the badest option in my opinion because it will be really hard to coordinate. We could also let a third person talk, which also would be beneficial to have someone talk about the importance of the ISA for the business world.In Catering it is hard for me to find a trade-off since the meal options would be such a disadvantage for communications. How important is that for you?Yours Sincerely,Alex Kramer</t>
  </si>
  <si>
    <t xml:space="preserve">Dear Alex Kramer,For the Sponsor Selection, I think that it is also very important to think about the future. That's why in my opinion BoomerangBoomerang is the best as it would offer us a long term contract. The problem that I see with Art Inc is the lack of perspective in the future. If you let us have Boomerang as a sponsor and let me present the opening for thePresentation Tasks I can concede on some other things such as theInternational buffetfor theCateringand theWeek 3for theDate of conference.Concerning theMusic Act,Pop band FreeLifeseems to be a fair trade off (better than DJ happy for me).What do you think ?Another question; what would you think about telling to each other which utility our "propositions package" brings us ? In order to find a deal that would be the fairest.Kind regardsChris Meyer</t>
  </si>
  <si>
    <t xml:space="preserve">Dear Chris Meyer,As our grade is combined from the sum of our both utilities and difference is bad for us, that would be a good option. Your counteroffer has just 55% utility from my sight.My offer is that I let you do the opening speech forPresentation Tasks and you let me have Art Inc. as Sponsor Selection because every other sponsor is just really really bad.How about that?Best regards,Alex Kramer</t>
  </si>
  <si>
    <t xml:space="preserve">Dear Alex Kramer,My last offer (the one that has 55% on your side) had 53% on my side.The offer you just made me has 28% for me.If you let me have theLocal folklore band, theAwards Alex, opening speech Chris, theInternational three course mealwith the event on theWeek 3andArt Inc., my utility would reach 51%. How would it be for you ?Kind regards,Chris Meyer</t>
  </si>
  <si>
    <t xml:space="preserve">Dear Chris Meyer,Your last offer ("respond to offer 3") with 50% was even bader for me, as your "counteroffer" with 55%.So we have not talked about my second favourite sponsor Corporate Ltd. Would you prefer to have that sponsor and therefore have an international buffet at the event?For the music act it is not possible for me to lose so much utility as to choose the folklore band, so we should keep the compromise in that issue.Which of my offers was the best for you and why?Another offer would be the change of this offer to week 1 (should be better for you) and Dj happy. Does that increase your utility?Best regards,Alex Kramer</t>
  </si>
  <si>
    <t xml:space="preserve">Dear Alex Kramer,First of all to reply to your last question, week 3 and pop band is better than week 1 and DJ Happy for me.Then, I would like to tell you something that I noticed. I think that if we want "fair" (meaning that we would both have about the same utility), our respective utility will probably not exceed 55%. For example in my reply "counteroffer" I had a utlity of 53% and you 55%. In the "respond to offer 3" I had 51% and you had 50%. Those both deals seemed the fairest to me.In your offer 4 I get only 35% of utility.So I could have Corporate Ltd as a sponsor and have an international buffet, but I would have a utility of only 47% even if we have the event on week 4 which is my favorite.So in my next offer, I put the sponsor that would be the best for me, the band we agreed on which is "ok but not the best" for both of us, I would open the speech, you would have the international buffet and it would be on week 2 (your favorite ?)And this all gives me a utiliy of 51%. How is it for you ?Best regards,Chris Meyer</t>
  </si>
  <si>
    <t xml:space="preserve">Dear Chris Meyer,I analyzed your suggestions and altogether it was a worse outcome. I think there is no way to increase our joined utility sufficiently, so we can be pretty happy about the good outcome.Thank you for the fast and efficient negotiations.Best regards,Den</t>
  </si>
  <si>
    <t xml:space="preserve">Dear Mr. Meyer,I am contacting you regarding the organization of the International Student Association conference. I understand that my task is to negotiate the details of the organization of an event, specifically the date of the conference, catering, music, sponsor selection and, presentation tasks. As I am sure you are aware, being the 50thanniversary of the conference, means that event will be attended by a number of important figures and is a perfect opportunity to showcase our organizational skills. I am very keen to make the most of this task and am looking forward to our cooperation. I sincerely hope it will be a successful one.Date of conferenceIn my view, it would make perfect sense to agree on a date of the conference first, since it is not possible to organize other aspects of the conference as contractors need to be notified of the date to determine if they are available or not on the day. I strongly believe that the event should not be held immediately before or during Christmas week. It goes without saying that the attendance of the event would be very low in those cases as people would presumably prefer to spend time somewhere else during the holidays. What is your view on this matter?I am looking forward to your response.Best regards,Alex Kramer</t>
  </si>
  <si>
    <t xml:space="preserve">Dear Mr Kramer,Thank you so much for starting the negotiation! Happy to work with you - heard y lot about you from my colleagues!I think, that your approach is pretty reasonable and ready cooperate. Date of the event is also my concern. Id prefer week 4, because before that there are also other important events, which can distract our participants, and parking possibilities and students aviability in the first week of Christmas Holidays could be higher. But I would be ready to consent to week 1 as well.As you also probably know reaching the highest joint utility would mean success in the case for both of us. As we are not allowed to share preferences, I would suggest to point out to each other, what issues are most important for everyone of us. This way, we would be able to maximize our utility in the shortest way possible.For me the most important would be to Choose Boomerang in Sponsor Selection, Local Folclore Band inMusic Actand Traditional Swiss three course meal forCatering . The other issues I can trade off. Thus, I offer week 1, though is not my highest priority.One more thing regarding our cooperation - tomorrow I am on a important event since very early in the morning till late in the evening. But on Wednesday I'll write you back by all means!BR,Chris Meyer</t>
  </si>
  <si>
    <t xml:space="preserve">Dear Mr. Meyer,I am afraid that information you sent to me now is exactly the information we should not be exchanging. Therefore, I am afraid I will not point the issues that are most important to me, because that could be interpreted as us trying to cheat the system.Date of conferenceAs far as date of the event goes, as I stated in my previous message I genuinely do not believe that the conference should be held either during the Christmas week, or the week before (in other words during weeks 4 and 5). The fact that there are no other events being held during that time is exactly why I am against organizing our event in that period &amp;ndash; people probably wont be attending anyway because it is Christmas time (and people are on holidays). As a result of that I am afraid that I am going to have to insist on us agreeing on a date within weeks 1-3.Best regards,Alex Kramer</t>
  </si>
  <si>
    <t xml:space="preserve">Dear Mr. Kramer,Thank you for a prompt answer and sorry that I should have delated my, as I have warned you I couldnt avoid the delate.First of all Id like to clear out &amp;ndash; trade-offs (agreeing on high-priority values and sacrificing the other ones) is a proved negotiations tactic, which we are supposed to use. In order to reach maximized joint utility value we have to use it, and hopefully we will come to it at the end. We could do it after million of messages or could start right away, as I have suggested. I have especially asked about it and got the answer, that we are not allowed to share actual values of our issues, but not the information, which issues are more or less important for each of us. If you have some doubts you could also enquire about it. Otherwise I would consider it to be a non-cooperative tactic from your side. You are absolutely entitled to do so, but Im afraid it wont bring to much no neither of us.I would also kindly recommend you to choose the values of the issues (on the right of our screen) and try to choose more than one at once (ideally the whole combination). This way you will be able to assess your utility and would speed up negotiations.You could see in my previous email, that I have already consented to choose week 1 in exchange of to your approving Boomerang as a Sponsor selection.Those, my set up remains unchanged. Please have a look at it and I am open to trade off, for example, the Catering option in case that you would like to change some values suggested by me.Im really ready to cooperate and hope for the successive future partnership. If you have some questions regarding the system functionalities, I am also happy to assist as well as our helpdesk.Today I am available till 12:30, tomorrow all the morning till 14:30. Ill try also to keep Friday morning free, so that we have some time to reach the agreement.BR,Chris Meyer.</t>
  </si>
  <si>
    <t xml:space="preserve">Dear Mr. Meyer, Thank you for your willingness to help me, but I am aware of how the system works. As I have told you in my very first e-mail I am really ready to cooperate and to make the most out of this task.Date of conferenceFirst of all, I do agree that we choose Week 1 as the date of our conference and I believe that that is pretty much ok for both of us. Secondly, let's talk about Sponsor Selection. I would prefer Art Inc.. In my opinion, the contract that they are offering is the best for ISA at this particular moment. I would prefer short-term contracts (that Art Inc. is offering) rather than long-term ones (that Boomerang is offering) simply because a lot can change in a year or so and, we I am sure that we could get some new (higher) sponsorships.Also, we can discuss the Music Act. As you are probably also aware of, last year many people were not impressed with the music acts at the event. Therefore, I think that we should have a different selection of music acts this year, we could have pop, folklore, jazz or any other genres of music if we choose DJ Happy. That way we could fulfill all the music wishes of our international guests. In my opinion, Local folklore band is not a good option for our event purely because the event is international and many people are not familiar with that kind of music so chances are way bigger that they would not be happy with it.I would also just like to mention that I have a feeling that you are a bit impatient with this negotiation process. Hope we can stay patient and resolve all our issues and finally reach agreement.Best regards,Alex Kramer</t>
  </si>
  <si>
    <t xml:space="preserve">Dear Mr Kramer,Thank you for a constructive dialoge! I am sure, we are moving in the right direciton. I am happy to receive from you the offer for 3 issues. Nevertheless, I would prefer to negotiate a whole set of issues, which would help both of us be more effective.This way, I have prepared a new offer for you. As you remember, I consented to your suggection ofWeek 1, though it is not my best option and hope that in return you could acceptBoomerangas a Sponsor. I am sure, that long-term partnership would strenghten our organisation and would help it a lot in the future. Discussing a Music Act, I can see your point about international audience, and though I am still sure, that sticking to the concept of national set up would have been the most appropriate, ready to consent toPop band FreeLifeas a compromise that would probably meet your wishes. Making conference in the shadow od DH Happy seems to me not to be a good solution for our management guests, and is likely to disctract the audience from the main events of the conference.The other issues are still to be dicussed. Here I show you my priorities, but I amopen for discussion. For example, if you won't like to present only awards, I would be ready for shared activities in the issuePresentation Tasksif you would agree with my sponsor choice.I'd like to remind you again, that the result of our negotiation will be assessed as our joint utility, so let's try to find the compromise that would satisfy both of us.If you have time to respond today till 14:15, I promise to write back already today, if not - I am at your disposal early tomorrow.Have a lovely day and all the best,Chris Meyer.</t>
  </si>
  <si>
    <t xml:space="preserve">Dear Mr. Meyer,Thank you for your e-mail and counteroffer. So my offer is as follows: Date of conferenceas I already told you I believe that Week 1 is the most suitable for both of us in the end so let's leave it like that. For the Music Act, I am ready to accept Pop band FreeLifeas that would be a good compromise between DJ and folklore band. And now the Sponsor Selection. I would still preferArt Inc.because in my opinion they really offered the best contract ISA could possibly get at this moment. But, are you willing to consider Corporate Ltd? They offered more annual payment than Boomerang did and still their contract is a mid-term one so we are not long-term obligated to their contract. I am more keen on choosing them over Boomerang. As far as Presentation Tasksgo, I would like to hire a Third person(external speaker). I believe that would be beneficial for our event and that way we could focus more on other tasks during an event. And the last thing would be Catering. I strongly suggest that we choose the International buffet. Firstly, I would prefer a buffet because this is a student event and it should be (a bit) less formal and secondly it should give students an opportunity for networking. If we would just sit down for a few hours and eat, people will hardly speak to anyone else who is not seated next to them. And I would also like to mention, since we have a lot of international guests who are not familiar with Swiss cuisine that it would be better to choose something more international and that way we could have a mixture of different cuisines. What do you think about all of this?Best regards,Alex Kramer</t>
  </si>
  <si>
    <t xml:space="preserve">Dear Mr Kramer,I was delighted to hear from you so soon and really like your approach of negotiating the issue set up. Now your preferences are more clear to me and I can try to suggest you some alternatives.I see, that our wishes differ. That's why I'd like to suggest you 2 alternatives, and hope that one of them could be accepible for you.Option 1: I truely believe, that long-term partnership with a reliable sponsor could provide security for the future upcoming ISA events, and hope you could agree to it, if I consend to the other your suggestions. In this case I'd even be ready to give you the opportunity to make the opening speech, shared activities would be more preferable for me. I'm ready then to consent to a buffet, though it is the worst option for me.Wrapping up,Option 1:BoomerangLocal folklore bandAwards Chris, opening speech AlexWeek 1International buffetAnd I'm ready to offer you another option. I could consent to Corporate Ltd only if you would agree on the other options. Please, have a look, probably it could be better for you.Option 2:Corporate Ltd, Local folklore band, Awards Alex, week 1, Int 3 course meal.I'm absolutely convinced, that trading the sets of issues would be more efficient and hope, that we would be able to come to a mutually beneficial solution.BR,Chris Meyer.</t>
  </si>
  <si>
    <t xml:space="preserve">Dear Mr. Meyer,Thank you for your options. However, let's discuss a few things a little bit more.I think that theDate of conferenceis resolved, so we will chooseWeek 1.As far as choosing ofSponsor Selectiongoes I think we can meet somewhere in the middle and choose Corporate Ltd., as Iobviously would preferArt Inc. and you would preferBoomerang, maybe this would be a good compromise.Then, Presentation Tasks. I would really like to hold an opening speech but as I previouslystated, the best for us and the ISA would be to hireThird person, so that we are not in conflict about it and also, as I already said we could focus more on other tasks during an event.I also thought that we agreed on the Music Actby choosingPop band FreeLifeas a compromise that would meet our wishes?And the last thing that is left for us to resolve would beCatering. For all the reasons I already mentioned before I strongly believe thatInternational buffetshould be the way to go.I hope you will consider my offer and we could finish this negotiationsuccessfully.Best regards,Alex Kramer</t>
  </si>
  <si>
    <t xml:space="preserve">Dear Mr Kramer,Today is the last day of our negotiation and a truely hope, that we would be able to reach a successful solution. And I also suppose, that it's a high time to play more open and discuss our preferences. I'd like to remind you, that your goal is to reach maximal joint utility. Till now with all the offers I received from you my utility is so low, that it won't add quite little to our joint result.As you probably understood,Sponsor Selectionissue is the most important for me. I could consent toCorporate Ltd.only if Music ActisLocal folklore band. Or otherwise: Boomerang+FreeLife could be acceptable, depending on your proirities.But now, with Corporate Ltd as aSponsor SelectionI can only agree as it is shown in the offer. And it is really mimimal offer, that I can possibly accept.Nevertheless, ifSponsor Selectionis not the most important issue for you, and you coul possibly choose Boomerang, I would be happy to consent to you making the awards (3d party is theworst value for me) and to the buffet.Please consider my suggestions and hope to hear from you soon!BR,Chris Meyer</t>
  </si>
  <si>
    <t xml:space="preserve">Dear Mr Meyer,Good morning! OK, soSponsor Selection is also the most important to me, andBoomerangis really not a good choice for me, but if we can agree on other issues I am ready to take it.I am sure that we can make a compromise withMusic Actas I already stated and choosePop band FreeLifealthough it might not be our first choice. TheDate of conferenceshould stayWeek 1.But now, If I accept Boomerang as a sponsor, I would like to hold an opening speech (Awards Chris, opening speech Alex) and also I would strongly preferInternational buffetas a Cateringoption.I am looking forward to your response.Best regards,Alex Kramer</t>
  </si>
  <si>
    <t xml:space="preserve">Dear Mr Kramer,Thank you so much for your offer! I think it is a good basis for our final solution, although I am still well below the half of the possible individual result in case that I accept it as is.I see, that aDate of conferenceis quite important to you, and I won't touch it, as well as theMusic Act, although I loose here also auite much.As a final-tuning I suggest to compare how much would you loose if I offer this compromise onCatering? I would gain 4 points comparing to your offer, still being below a half. But at least it would make it for me more or less acceptible. Shared presentation forPresentation Tasks could give me a couple more points. If you loose more, than I gain, I am ready to reconsider. You see, I am quite open and would like to maximise our joint result, even if my individual utitily is still quite low.I am ready to answer to our mail today till 14:00, later I'm likely to be unavailable till 16:00...BR,Chris Meyer</t>
  </si>
  <si>
    <t xml:space="preserve">Dear Mr. Meyer,Thank you for beeing cooperative.I think I could accept your offer. SoSponsor Selectionwould beBoomerang,Music ActPop band FreeLife,Presentation TasksAwards Chris, opening speech Alex(shared activities would be very bad for me),Date of conferenceWeek 1and finnaly I am ready to acceptCateringInternational three course meal.I hope you could accept this offer.I am looking forward to your response.Best regards,Alex Kramer</t>
  </si>
  <si>
    <t xml:space="preserve">Dear Mr Kramer,Thank your work. It was a pleasure to cooperate with you!I accept and wish you a good luck.BR,Chris Meyer</t>
  </si>
  <si>
    <t xml:space="preserve">Hello, its Mr. Kramer, member of the International Student Association.I am very happy to have this opportunity of being able to organize this event. And Im also glad to talk to you. I have only heard good things about you, Mr. Meyer, and your previous successful projects, so I really hope we both achieve our goal of making this event as best as possible.I would like to ask you which are your intentions for the events Sponsor Selection, Music Act, Presentation Tasks, Date of conferenceor the Catering. Ill be looking forward to your reply.Kind regards.Alex Kramer.</t>
  </si>
  <si>
    <t xml:space="preserve">Hello Mr. MeyerI can agree with you about date and sponsor are both important.About theSponsor SelectionI think the best option is Art Inc. due to the biggest amount of money we would recieve, that would provide more opportunities for this event.About the Date of conference, I'm already thinking about that. The only thing I know is that it would be very bad if we organize the event during the Week 5 because it would coincide with the Christmast holidays and some of our members couldn't come. Tell me about your preference.Best regards, Alex Kramer.</t>
  </si>
  <si>
    <t xml:space="preserve">Dear Mr. Kramer,Thank you for your mail. We have to think about following topics:Date of conference:I totally agree with your opinion. Scheduling the event in week 5 wouldnt be a great idea. I suggest putting the event in week 4. Therefore, we have enough time to organize it and it will not collide with the events in week 1 (Conference on Economics and Business Management) and in week 2 with the event in the historic center of Constance. In week 3, high ranked members of our company are unavailable.Please let me know if week 4 is ok for youSponsor selection:I agree with you that Art Inc is providing the biggest amount of money for the event. But we should take in consideration that Boomerang is offering a long-term contract. Sure, they will give less money for the event, but in other perspective, our company can take advantage of the offered long-term contract. Art Inc will not sign a written contract regarding the future. The other company, Corporate Ltd would also provide a written contract. The option without future perspective is a factor of uncertainty and might hurt our company in the long run. We definitely should also think about the financial security for our companyPresentation task:Regarding the presentation, we both can share the activitiesCatering:We could think about an international buffet or an international three course meal. To be honest, I would prefer the three-course meal, as there are many important people to be there who will expect a certain level of formalityPlease let me know your ideas and suggestions, also regarding the Music art during the event.Best regards,Chris Meyer</t>
  </si>
  <si>
    <t xml:space="preserve">Dear Chris Meyer, regarding about the topics I think we should go step by step.About Catering I agree about your point, Internation food is always better. Nevertheless I think a buffet would create a better enviroment for working and creating new professional relationships.About the Presentation task is good that both participate in the talk, but I think it would be better if we split it in two parts, for example I could take care of the opening speech and you could follow with the award. Is this okay for you?About the Sponsor selections I think we have the biggest difference. I think it is very important a better contract with more money but I assume you would like a more "long-term" agreement. I have been reading the information about Corporate, it is quite interesting because they are willing to offer a longer contract than Art Inc, and also with more money than Boomerang.About the date of conference week 4 is not as bad as week 5 but it is still the beggining of Chirstmas holidays and some colleagues told me they couldn't assist. Week 2 is indeed an event in the center of Constance but it has nothing to do with ISA so we have the guarantee tht everybody could come to the ISA event.And we shouldn't forget about the music of the event. I found a very good DJ with very International prestige, DJ Happy, that would fit very good in our event.Tell me if you agree with this, and I hope we can reach soon an agreement.Best Regards.</t>
  </si>
  <si>
    <t xml:space="preserve">Dear Mr. Kramer,Thank you for your mail. We have plenty to discuss and I will follow the structure you provided.Catering:In my opinion, a real menu is better than some kind of buffet, since we are expecting many important people to be there who expect a certain level of formality. A buffet is more suited for an internal and local event without any marketing purposes. We shouldnt forget that Constance is characterized by strong swiss influences. So, the traditional swiss three course menu would perfectly fit.Presentation task:This event is a good opportunity for both of us, so I think that the best thing we can do is working together. Organizing this event will have a great impact on our future development in the company, so we should share the tasks.Sponsor: I give in on that. We can agree on Corporate Ltd.Date:If we schedule the event in week 2, it is colliding with another important event in the city center. Therefore, it will be a problem for our guests to find parking spots.What do you think about scheduling the event in week 1?Music:I dont agree with you on that point. It is a business event and not a festival or party. We should consider the environment and the age of the participants. DJ Happy is more attractive for the younger generation and I think the strategy of the event should be focused on maintaining a good relationship with the companies and the invited official.Please let me know your ideas and what compromises you are willing to make.Kind regards,Chris Meyer</t>
  </si>
  <si>
    <t xml:space="preserve">Hello Mr.MeyerI would really like to get an agreement, and I think we should work in a collaborative way to be as happiest as possible both of us. It's good that we agree about Corporate as our Sponsor.But I really think is incongruent your last offer about the Catering. As you said, the best is the International food (either buffet or three meal). So I don't understand why you changed your opinion to Traditional Swiss Menu.I would like to work with coherence and because of that I will send you the same offer because I didn't understand very good your new offer and your change of view.Best regards, Alex Kramer.</t>
  </si>
  <si>
    <t xml:space="preserve">Dear Mr. Kramer,i have to apologize, it was my mistake. You are rigth, we agreed on the international food for the event. I updated and send you the offer again. Sorry for the inconvinience.Catering:international three course meal.In my opinion, a real menu is better than some kind of buffet, since we are expecting many important people to be there who expect a certain level of formality. A buffet is more suited for an internal and local event without any marketing purposes.Presentation task:This event is a good opportunity for both of us, so I think that the best thing we can do is working together. Organizing this event will have a great impact on our future development in the company, so we should share the tasks.Sponsor:I give in on that. We can agree on Corporate Ltd.Date:If we schedule the event in week 2, it is colliding with another important event in the city center. Therefore, it will be a problem for our guests to find parking spots.What do you think about scheduling the event in week 1?Music:I dont agree with you on that point. It is a business event and not a festival or party.We should consider the environment and the age of the participants. DJ Happy is more attractive for the younger generation and I think the strategy of the event should be focused on maintaining a good relationship with the companies and the invited official.Kind regards,Chris Meyer</t>
  </si>
  <si>
    <t xml:space="preserve">Hello Mr. Meyer. It's good knowing news from you again.I have been checking the dates and I think week 3 would be a perfect time to do it. There are not important events that coincide with ours. And it would be a common agreement way to fix it. What do you think?I think this event should be useful to introduce to new students and make this organization bigger, so DJ Happy would be perfect becuase it's very famous and the kind of music students like. Moreover, the International buffet is the perfect way to interact and making new friendships or working relationships and it's also more dynamic.In the presentation Tasks I see we have so many differences, so we could agree on a third person (probably famous), who could manage with the presentation and the prizes ceremony.I hope you are fine. Best regards.</t>
  </si>
  <si>
    <t xml:space="preserve">Dear Mr. Kramer,we have still to discuss some topics before coming to an agreement.Presentation task:i really don't get it. The event is a good opportunity for both of us and for our careers. So why would you give away that opportunity and invite a third person for the presentation? We definitely should take advantage of the situation.Music and catering:introducing the students is fine, but you should not forget that they are not our target group.The aim of the event is to maintain contacts to as many local business people and officials as possible. We as company should show the long-time business partners and guests that they are important and make them feel appreciated. And this business people are no students any more. Please consider this.Regarding the date, we can fix the event in week 3Best regards,Chris Meyer</t>
  </si>
  <si>
    <t xml:space="preserve">Dear Mr.MeyerI would like you to focus on the common things or the middle agreements we can get.I appreciate you liked week 3, it's not perfect but there won't be major problems for organising the event in these days.About Catering I think, as you said, international food is important, so a buffet is the better solution. We will be avoiding unconfortable situations at the begginig, because a three-meal dinner is something too serious, where people that doesn't know each other would have to take sit together and they won't feel so good. The buffet will save them those unconfortable moments.About Presentation task, if you want to do it between us both, I think is the best. But as I said, it's better if we split the tasks. I'm willing to do the opening speech and you could do the awards part.Moreover in the music ground I discovered a Pop band called FreeLife. They are not as famous as DJ Happy but they will also fit in the atmosphere of the event. They will be able to play everyay and also they have a wider range of music, not only electronic or folk staff.I would also appreciate if you try to get middle agreements or new purposes, it will be easier for both.Best regards. Alex Kramer.</t>
  </si>
  <si>
    <t xml:space="preserve">Dear Mr. Kramer,thank you for your new ideas. But there are still some issues we have to discuss about:Catering:Our event is a formal event, therefore you should stick to the three course meal. And we should not forget about the size of the event. The practicality of a buffet decrease as the guest list grows.Almost everyone would prefer to be served their food as opposed to getting it themselves. Table service allows for better conversation between guests and maintains consistent serve time for each individual. Perhaps more importantly, it eliminates wait times and the need to meander through a maze of tables and chairs while carrying plates and glasses. Overall, plated meals provide a uniform experience for everyone.Music:in my opinion FreeLife does not meet the older ISA member's and local business partner's music taste.The local opinion on the folklore band is good and their songs are not controversial. I'm sure that the local musicians are a good option as they also give the visitors an idea of the local cultural spirit, which is important for our international guests.Presentation task:both of us should have the possibility to do a part of the speech. The best thing we can do is to share the activities.Let's work together and we should try to find an agreement. Therefore, I'm looking forward to your next message and your compromises.Best regards,Chris Meyer</t>
  </si>
  <si>
    <t xml:space="preserve">Hi Mr.MeyerLet's be serious.Both of us have different opinions about how to prepare this important event.Both of us explained our points of view and it's good to talk about them, because in a way I can feel we can learn from each other. Because two brains think more than only one.But I feel I'm talking to a wall because I have just received from you the same offer as the last time. C'mon, both we know that it is impossible we agree on the conditions you or me are saying. But, we are here to organise this together and give away in some points.At this moment, I don't know how to continue because I feel I am the only one to purpose new things and start the common agreements (that's the goal of the negotiation,isn't it?). So I ask you to do a new counteroffer.</t>
  </si>
  <si>
    <t xml:space="preserve">Dear Mr. Kramer,sure, let's be serious. I don't understand why you are blocking all my suggestions and why you are not willing to make any concessions.It's not about competing against each other, it's about being collaborative and trying to find a solution. I don't understand your attitude and I really missed that in your last offers.I just remember you:you suggested to schedule the event in Week 3 =&amp;gt; I agreedyou suggested Corporate Ltd. as sponsor =&amp;gt; I agreedyou suggested the international meal =&amp;gt; I agreedIn the last mails I missed the willingness to make concessions from your side. So I'm sending you a last offer. You get the international buffet, therefore we agree on the local folklore band and sharing the activities.Please make up your mind, otherwise we will not find an agreement at all.Best regards,Chris Meyer</t>
  </si>
  <si>
    <t xml:space="preserve">Hello Mr. MeyerI didn't block your previous suggestions basically because you didn't do any. Now, I'm happy you made this change, and at the same time I recognise my part of fault for having been more conservative than necessary.I really appreciate your change of position about catering.About Presentation Tasks, I'm still not convinced about Shared activities, I think it would be better split tasks or a third person but at the end I have decided to accept it, however I would like we agreed about the pop band FreeLife for the Music Act.Pop it's nice for everybody, they wouldn't bother anyone and they would have a wide range of songs to play during the whole festival.Best Regards. Alex Kramer.</t>
  </si>
  <si>
    <t xml:space="preserve">Dear Mr. Kramer,thanks for agreeing on the catering an presentation task. But please read my last message again. I told you it was my last offer and I made a huge step towards you, when agreeing on the international buffet.It seems that the international buffet was the most important issue to you, so I respected that. Therefore, I ask you to consider it in my case, the music art, as well.There are two options:1. we come to an agreement (which in this case is a good outcome for both of us) and conclude the negotiation2. we continue arguing about the music act, don't find an agreement and therefore risk the execution of the event.I repeat that the music art is a way to show ISA's reflection on the local culture and, all guest become an idea of the local spirit. It's also the best option for our older business guests, which are very important partners for our company.I already told you my position regarding the music act before, so it's not new to you. Therefore, I hope you consider it, as I did in your case, and come to an agreement.Best regards,Chris Meyer</t>
  </si>
  <si>
    <t xml:space="preserve">Hello Mr. MeyerFrom the beggining I have being proposing middle points to agree and you didn't change anything. Appart from your first offer you didn't propose anything new. The only thing you have been doing is accepting the ideas that I'm proposing, and that doesn't mean that you are giving in the agreement, because those ideas were not my first proposal, but a second option that I gave you as a middle point.I have been giving you a lot of ideas and you practically changed nothing until the Catering Interntional Buffet. I have been trying to collaborate and you can see this in the last offer I sent to you. You have shown me that you didn't want to be collaborative.We have in the Sponsor Selection a middle point agreement between Boomerang (proposed by you) and Art Inc (proposed by me). Another middle point agreement in the Music Act (that would be Pop band Free Life) and Week 3 was a middle ground between your proposal (week 4) and mine (week 2).Moreover, I accepted your proposal in the Presentation Tasks (Shared Activities) even I didn't like it and you accepted mine in Catering (international Buffet).I know that this offer quite fair and is good for both. So I will keep it. And I will be direct, if you are not willing to accept it we can do 2 things:1) We can stop negotiating and we won't have agreement. So the event won't be organized and we will suffer the consequences.or 2) We can negotiate new conditions, change some things that we had established at the begginig and try to get a fast agreement.I am very dissapointed with your attitude, but we have a common goal that is to start the event, so if one of both is not happy with the conditions we won't be able to achieve it.</t>
  </si>
  <si>
    <t xml:space="preserve">Dear Mr. Kramer,before we are going to end the negotiation, we can stick to the middle point agreements and the preferences.Therefore it will be:Sponsor: Corporate Ltd. (middle point agreement)Music Act: Local folklore band (my preference)presentation task: shared acitivities (my preference)Date: week 2 (your preference)Catering: international buffet (your preference)In this offer I include the middle points that you mentioned in your previous mail. Furthermore it inclueds two preferences of each of us.The Coprotate Ltd. was good anyway.Best regards,Chris Meyer</t>
  </si>
  <si>
    <t xml:space="preserve">Hi Mr.MeyerI don't like your proposal.I will propose you one new thing:Boomerang (your proposal)Shared Activity (your proposal)DJ Happy (my proposal)International buffet (my proposal)Week 3 (middle point)I actually prefer this one. I actually think it's better for both.Tell me what you think, I'm open to change things, but obviously it must be good for both.Best regards.</t>
  </si>
  <si>
    <t xml:space="preserve">Dear Mr. Kramer,I'm not happy with the new offer you just sent me. So we will stick to the other one you provided me.If its ok for you, please send me the agreement.Kind regards,Chris Meyer</t>
  </si>
  <si>
    <t xml:space="preserve">Dear Mr. MeyerI am happy we negotiated this. Both we gave in some aspects but definitely I think it will be very positive for the ISA having an event like that.I'm glad to collaborate with you. It's been a bit difficutl in some aspect but I'm happy with the final conditions.Best Regards. Alex Kramer.</t>
  </si>
  <si>
    <t xml:space="preserve">Good morning Mr Meyer! It is a pleasure to start contacts with you.I don&amp;acute;t know if you have heard something about me, but anyways I&amp;acute;m going to introduce myself to you. My name is Alex, and I&amp;acute;m currently studying at the University of Copenhagen, where I&amp;acute;ve been working with the ISA for many years.I&amp;acute;m very happy to negotiate with you, I have heard good thing about you and I really think we will make a deal with respect to de atmosphere of the celebration, that will be profitable for both parties, for sure!Greetings, Alex.</t>
  </si>
  <si>
    <t xml:space="preserve">Dear Alex Kramer,thanks for introducing you. My name is Chris Meyer andI&amp;acute;ve been working with the ISA for many years, too. Basically, I work on orgainizing internships for other students and, therefore, I have a profound knowledge about these business contactsand their interests.I hope we will have a good negotiation and finally come to an agreement that will match to both preferences as well.I look forward to hearing your first offer.Kind regards,Chris Meyer</t>
  </si>
  <si>
    <t xml:space="preserve">Good morning Mr. Meyer! I&amp;acute;m very happy to read your message, so I will tell you about my interests with respect to the celebration, and I&amp;acute;m looking forward to receive yours.In first place, we feel that we have encountered a very good opportunity to hire the worldwild recognised musician DJ Happy. This artist has shown interest on this event, and taking into account his experience on this type of events, I think this is an unique opportunity, that we can&amp;acute;t let it go since the decreasing dissatisfaction with respect to the music acts at the lasts ISA events.Other issue that I thinkthat could be very beneficial for ISA is the contracting of ArtInc as sponsor for the event, due to its availability for payment, directly and shor-term,and that will take away many problems.These two are my special interests for the celebration, we have to discuss about some other issues like the presentation taskas, the date of the conference or the catering, so I&amp;acute;m looking forward to listen your preferences about this and I&amp;acute;m sure that taking into account the preferences of both parties we will reach a deal good for both.Greetings, Alex.</t>
  </si>
  <si>
    <t xml:space="preserve">Dear Alex Kramer,The sponsor is very important. Therefore, in this regard, only Boomerang comes into question for me. They have offered us a little less money (but you know as well as I, that is completely sufficient) but they are also willing to enter into a long-term contract with us.ISA stands for an international organization. Therefore it is very important for us that our event also plays back the local culture. One goal of our mission is to cultivate as many contacts as possible with local companies. A local folklore band brings local culture spirit with us makes for a depleted mood. For this reason, only a local folklore band comes into question for me as a musical act. For exactly the same reason and because we have invited very important people who are particularly sensitive to formality, we should definitely offer a traditional swiss course meal.We can just keep the presentation together. (shared activities).What about the Date of conference?I think the 4th week is the most practical, because at that time there are many students who would like to attend the event.Yours sincerelyChris Meyer</t>
  </si>
  <si>
    <t xml:space="preserve">Dear Mr Meyer, It&amp;acute;s a pity that you don&amp;acute;t like my approach. With respect to what you propose, It is not feasible to celebrate it in the week 4, since those dates are conflicting with other events because It&amp;acute;s December, so I it must be celebrated in the first half of the month.About the other issues of your offer, I feel sad that you are not happy with my offer with respect to the sponsor, since I have special interests in a short-term payment directly after the event. And about the contacts with the local culture, due to the failure in this aspect in the issue of music, in the last editions, I think a change is very important and that is why we can not let go of the opportunity we have with DJ Happy.I also propose a change regarding the traditional swiss course meal, in which we should consider offering a more relaxed and easy-going option for the public, through the buffet, so that they do not have to sit for hours in the same place, and have a greater and more open interaction with a lot more people.As you can see, we have very different interests in all aspects of the event, so the only way to reach a beneficial agreement for both is to take into account the other's preferences as well. For example, in terms of the presentation tasks, I think we should separate the posts between you and me, one that deals with awards and another of the opening speech, which I think is much more efficient.However, as I think it is good to reach an agreement, I propose that if you want in this section we can present it together, as you have indicated, if you allow us to hire ArtInc as a sponsor. I hope you see this agreement as appropriate, and if you do not propose another change that you think may be beneficial for both of you, because in the previous offer you have simply given me a list of your preferences.Greetings, Alex.</t>
  </si>
  <si>
    <t xml:space="preserve">I'm glad to hear from you. Unfortunately I did not understand your offer at all. In addition, you do not justify your viewpoints at all. That's too bad. That's why I'll make you an offer again.Regarding the sponsor we should agree on Boomerang, because they offer us a long-term contract. A representative of the sponsor will introduce the company during the event. If we have a long-term contract our students can make contacts and find it easier to get an internship. Boomerang pays only slightly less than Art. Inc and we also get a long term contract. From our experience, twice as many students get an internship if we have long-term contracts than without a contract.Furthermore, Boomerang pays us only slightly less than Art. Inc. and this sum is more than sufficient.Furthermore Boomerang supports us at other events in the future. The contract also provides additional financial security and allows us more future events. Without the long term contract Art Inc. may change its intentions at any time and stop supporting us.The music act is an easy way to show ISA's reflection on the local culture. Traditionally local musicians take care of the atmosphere after the formal part ends. It offers a great opportunity to give visitors an idea of ??the local cultural spirit. That's why I would actually choose a local folklore band. I would also like to take your point of view into consideration here and could get involved with DJ Happy if we choose the other negotiating points as follows:The event was supposed to take place in the 4th week as the holidays have already started here and many students have time to attend the event.We expect important people and representatives of various companies who value formalities. That's why we should definitely choose a three-course menu. I would prefer a swiss three-course menu because the local culture would be appreciated.I would respond to you again and we can agree on an international three-course menu.A shared presentation would mean a high coordination effort. Hiring a third person to moderate the ceremony and to do the opening speech is not an option because it is expensive and we want to make a good impression on our audience through a personal address. That's in our both interest.Kind Regards,Chris Meyer</t>
  </si>
  <si>
    <t xml:space="preserve">Dear Mr. Meyer,I&amp;acute;m glad that you took into consideration all the points, and that you have listened some of my approaches, for example with respect to music, but I wanted to clarify some aspects of the negotiation. For example, with respect to the sponsor, I unterstand the reasons why you have special interest in Boomerang, since it could bring us special benefits as the ones that you metioned, butI still think that the best option would be a short-term contract, which could allow us to rectify if we are not comfortable with Boomerang. However, I think that to reach an agreement, we have to put ourselves in the place of the other and accept some conditions that we are not comfortable with. That&amp;acute;s why I would accept this contract with sponsor Boomerang, if you are willing to accept other conditions:I&amp;acute;m happy that you have accepted the hiring of DJ Happyin order to increase the level of the performance and the event, and turn it into a recognized ceremony, with the level it deserves.But for this we need the buffet of Austrian, German and Swiss food, due to the facilities they would provide for our public, which I have already mentioned before. If you have already mentioned that you would agree to this meal but in the form of a three course meal, I think it is a good idea to take advantage of the buffet option so that our audience can feel in a more relaxed atmosphere.If you accept these conditions, I would be willing for you to handle the opening speech, which we both know brings much more prestige and recognition by ISA, than the person in charge of simply announcing the awards. But even though I know that we are both especially interested in this part, I would let you do the opening speech if you accept that the event is held in the first half of December, so that it does not overlap with other events during the holiday period.I hope you are happy with this offer, and otherwise we will have to reach an intermediate point in these aspects.Greetings, Alex.</t>
  </si>
  <si>
    <t xml:space="preserve">Dear Alex Meyer,Nice to hear from them. You should be aware that I have really approached you with my offer! I accept DJ Happy although our organization incorporates the respective culture. Furthermore, I have explained to you several times that we expect very well-respected people and important representatives of large companies which value certain formality. For this reason, we can not offer a buffet but have to prepare a three course meal.I hope you are aware that the contract is in our two interests and we don't have too much time left.Kind regards,Chris Meyer</t>
  </si>
  <si>
    <t xml:space="preserve">Good morning Mr Meyer,I have studied you offer and I decided to accept it since we don&amp;acute;t have too much time left.However, I would like to delay the event one week because it collideswith the International Conference on Economics and Business Management in Zurich, one of the biggest business conferences in Switzerland. I&amp;acute;m sure that&amp;acute;s not a huge problem to you, since I have finally been flexible with the last issues so we can make a deal in time.</t>
  </si>
  <si>
    <t xml:space="preserve">Dear Alex Kramer,Although I am not really happy with the second week, but due to the advanced time, I accept your offer.I enjoyed negotiating with you and I wish you all the best. I think with a little more time we could have achieved an even better result. But that's the rules.Kind regards,Chris Meyer</t>
  </si>
  <si>
    <t xml:space="preserve">Hi Chris,I'm glad to hear that we are in the same area.You're right, we have to go as fast as possible, so I'll begin with the beginning: when do you think we should organize the event? I think that the week 4 and week 5 are too late to be reasonable (Christmas/New year holidays), so maybe we shall choose one before... What do you think about this:Date of conferenceWeek 2. I think it should the best choice regarding to everyone disponibility.I'm waiting for your answer.Best regards,Alex Kramer</t>
  </si>
  <si>
    <t xml:space="preserve">Hallo Alex,You're right, in week 4 there are the Christmas holidays, nevertheless I preferWeek 4 asDate of conference becauseISA student members would havetime to attend the conference and the parking spots situation should be more relaxed compared to week 2. Additional, in week 2 is another bigevent in the historic centre of Constance which would collidate with our conference.Further, I guess the event should be traditional and local. So, in this case, I prefer theTraditional Swiss three course mealas ourCatering and theLocal folklore band asMusic Act.Kind regards,Chris</t>
  </si>
  <si>
    <t xml:space="preserve">Hi,To explain you my views, I think that this event is an amazing showcase for ISA, and a way to attract funds in a narrow future. As we are an international (student) association, I think we should be as international as possible, to represent our members, don't you?Well, of course students attending the conference should be a good think, but I think it's more interesting to have as much as representatives from companies (which could donate money to ISA if they are attracted). However, to make a deal, we both have to conciliate, so I could do an effort: to have theDate of conferenceonWeek 3should be good for you: students are near from their holidays, and even if some of ISA representatives won't be part of the anniversary, they would be enough to have a good event.But I think you could understand that even if I'm trying to conciliate our points of view, you could meet me on the international vision of the anniversary: aCatering like anInternational buffetwould be more interesting for our international guests, as a performer likeDJ Happy for theMusic Act.We also have to find aSponsor Selection(I would think toArt Inc., which did the best offer to sponsor our event). For thePresentation Tasks, I thought that we could have something likeAwards Chris, opening speech Alex, what do you think about it?Alex</t>
  </si>
  <si>
    <t xml:space="preserve">Hello Alex,thanks for your explanation. I guess our preferences are very disparate and we should find a consensus that hopefully fit both parties as well.TheDate of conference on week 3 would beinconsiderate related to the ISA representatives. So, what do you think aboutWeek 1? It is not optimal because of the other conference but actually I guess it is fine.In terms of internationality and local we should find a compromise. What do you think about anInternational buffet and theLocal folklore band as ourMusic Act.ForSponsor SelectionI prefer theBoomerang because they want a long term contract which will be easier for following events.Finally, for thePresentation Tasks, I would like to have the conversely allocation compared to your preference, soAwards Alex, opening speech Chris.Kind regardsChris</t>
  </si>
  <si>
    <t xml:space="preserve">Hi Chris,I carefully read your last offer. I agree that our preferences seem far way one from the other, and I'm ready to make more concedings if you continue to do the same. Our common goal is of course to have the best individual utility, but also to maximise our joint utility, and I'm afraid we're still away from it.Actually, the first week seems very inconvenient, because a lot of company representatives would rather go to the other event than to our anniversary, and it would threaten the possibility for ISA to raise funds in the future. Furthermore, students won't be enough to come on Week 1...Week 2 (no event) or Week 3 (only some ISA members missing) seem far better to conceal everyone asDate of conference.For the international/local compromise, people (and internationnal investors) would be more attracted by a Star likeDJ Happy. And then, we should have them eating aTraditional Swiss three course meal, discovering the local culture. I think this way will attract more people and make more people discovering the local culture, if you think it is worth.Finally, future investments will be higher if we make an impressive event with a lot of money invested in, soArt Inc. seems to be the best one. However, if you accept this, I would let you the opening speech (Awards Alex, opening speech Chris).What do you think about this?Best regards,Alex</t>
  </si>
  <si>
    <t xml:space="preserve">Hello Alex,Actually, as I mentioned in a previous message, week 2 asDate of conference is inconvenient because there is anotherbigevent in the historic centre of Constance which would collidate with our conference. You mentioned that students won't be enough to come on week 1, well Week 4 seems to fit largely.I reconsider the whole thing. I will accept the international aspect withDJ Happy andInternational buffet. To counterbalance the experimental orientation, we should be more conservative to theSponsor Selection with choosingBoomerang.Kind regards,Chris</t>
  </si>
  <si>
    <t xml:space="preserve">Hi Chris,As week 4 is during the holiday, the main part of ISA member's and of representatives won't be available. So I maintain that we should avoid holidays, and it's why I thinkWeek 3would be a good compromise for both of us. As an other compromise on Corporate Ltd., I thinkCorporate Ltd.would be the best compromise between our two points of view: mid term contract (rather than Art Inc. short term) and quite important annual payment (rather than Boomerang lower payment).I tried to make the best compromise between our two best options, so could we say that we have a deal?Best regards,Alex</t>
  </si>
  <si>
    <t xml:space="preserve">Hello Alex,thanks for your offer, indeed, I cannot accept it. It seems to me that your offer is a good deal more to you than to me.I approach inMusic Act andCatering, which actually both is completely vice mine preferences. So, I really assumeBoomerang as ourSponsor Selection will enrich further events.Additional I guess, thatWeek 1 is a better compromise to us than week 3.Kind regardsChris</t>
  </si>
  <si>
    <t xml:space="preserve">Hello Chris,I understand your point of view, and to me your last offer is almost acceptable.But I need one last conceding from you, for the deal to be ok:Week 1 &amp; Corporate Ltd. or Week 3 &amp; Boomerang.Best regards and thank you,Alex</t>
  </si>
  <si>
    <t xml:space="preserve">Hello Alex,to be honest neither week 1 and coperate ltd. nor week 3 and boomerang.Actually, my last offer was I guess a really fair offer to both of us. Whereas it seems to me, that you aren't sincere interested in a fair agreement, I insist to theDate of conference which should be onWeek 4.Moreover, a further inappropriate offer will be rejected.Kind regards,Chris</t>
  </si>
  <si>
    <t xml:space="preserve">Hi Chris,I was sad when I read your last message: I did all the conversations being as polite as possible in English, which isn't my mothertongue, so I'll continue in the same way. The Negociation Game goal for us is to have the best personal and join utilities: so, if I understood - tell me if I'm wrong - the game well, my objective is to have a quite good utility (I think that aiming 50% as a minimum is good) and to make you having a good utility too.So when your offers were far to reach my aim, I was doing hard offers. Now, you're almost reaching my goal, so I accepted concessions and I'm trying to smooth the contract at a good enough level for both of us. So, if you want to leave the game and to loose everything, it's your will and I can't do anything against it.For my part, I want a fair deal. I was offering you a choice between two offers barely good enough for me but equal in term of utility. So I reiterate my last offer, and I stay open to negotiations.Sincerely,Alex</t>
  </si>
  <si>
    <t xml:space="preserve">Hello Alex,I guess you already know that our preferences completely differ. So, we both have to compromise in various issues. Additional, your offers don't approach approximately to an acceptable offer for me, which is about 50%. Futher, I guess we get stuck. Hence, either you approach or rejection is the only option.Compared to your last offers I guess there are at least two issues which fit completely to your preferences and only one which fit to mine.Therefore, that's your very last chance to send me a reasonable offer, that exhibits cooperation. Or certainly, you also can accept my previous offer.Kind regards,Chris</t>
  </si>
  <si>
    <t xml:space="preserve">Hi Chris,In my offer "Boomerang, DJ Happy, Aw Alex/OS Chris, Week3, International Buffet", they were two issues completly fitting my objectives, two completly fitting yours and one fitting for none of us, so it was quite fair. And it's why you didn't leave: you're not in a so bad position. But you ask to much with three totally fitting your goals. If we were in "true life", maybe I would have accept it, but we won't have any negotiation after this one, so if you want to play unfriendly, so do I.So I want at least two completly fitting for me and one intermediate result for both, and two completly fitting for you. However, I can understand that all the 2/2/1 combos aren't equal, so I offer you an other repartition, that could raise your personnal utility.Alex</t>
  </si>
  <si>
    <t xml:space="preserve">Hallo Alex,actually that is right, in this offer it seems fair related to the issues, but I guess not to the importance of our issues. Hence, I thought we could reach a higher single and joint utility.We can spilt the issues in your given way. However,Week 1 is also an intermediate result for both.Kind regards,Chris</t>
  </si>
  <si>
    <t xml:space="preserve">Hi Chris,as I see it, the choice importance for you in the week is: 4, then 1, then 3, and for me its 2, then 3, then 1. So if week 1 is also an intermediate offer, it has less value for me than week 3 as an intermediate offer. And asSponsor SelectionandPresentation Tasksare number 1 and 3 in their importance for me and you have your best choice on them, I think you could do an effort with Week 3: it will be the fairest deal possible.Alex</t>
  </si>
  <si>
    <t xml:space="preserve">Hello Alex,you're right with the order of the prefernces forDate of conference. My utility is also not high enough.Okay, if you're low on your two most important sectors, feel free to make a new offer.Kind regardsChris</t>
  </si>
  <si>
    <t xml:space="preserve">Hi,what about this deal? Is it better for you? Only asking.Alex</t>
  </si>
  <si>
    <t xml:space="preserve">Hallo Alex,Sponsor Selection andMusic Act are also my two both important issues, so it will be less than the offer before. What do you think about you gotSponsor Selection andMusic Act with your best preferences and I take the others?Kind regards,Chris</t>
  </si>
  <si>
    <t xml:space="preserve">Hi Chris,well, to be honest, my last offer before you're question was suiting best... anyway, let's continue!AlexP.S. : however I'm affraid that we found the best suiting agreement for both, with only the question of week 3 or week 1...</t>
  </si>
  <si>
    <t xml:space="preserve">Hello Alex,your last offer is beneath what i can agree to. If this continues i am afraid this is not going to end in an accept.I will be frank, i must insist on theSponsor Selectionand theMusic Act. DJ happy is definitely no option for me. I checked him on youtube and i will not accept any proposal including him.ThePresentation Tasks,Date of conferenceand theCateringi can submit to you but i will have to insist onBoomerang. If you are not comfortable with this we will need find an agreement by changing the other issues in my favor.Good dayChris</t>
  </si>
  <si>
    <t xml:space="preserve">Hi Chris,what do you think of this?Best regardsAlex</t>
  </si>
  <si>
    <t xml:space="preserve">Hello Alex,I guess this is fine. Thanks for the negotiation.Kind regards,Chris</t>
  </si>
  <si>
    <t xml:space="preserve">Dear Meyer,I would like to outline my vision for the ISA conferance. As an international student organisation we need a vibrant event focused on the students needs and wants.DJ Happywould be the perfect artist to get this vibe going. Continuing with anInternational buffetwould allow students and company representatives to mingle and create important connections. Ideally the event would take place inWeek 2so everyone will have time before going home for christmas. The natural sponsor isArt Inc.as they are a trusted parter, and they pay the most which would allow us to make the greatest event possible!What is your thoughts regarding the presentation task?Best Regards,Alex Kramer</t>
  </si>
  <si>
    <t xml:space="preserve">Dear Alex,you are right, we are ready to communicate in the formal thread now. Here my counteroffers:Sponsor selection and music act: The sponsor selection is of highest priority for me and unfortunately Art Inc is ranked very poorly in my preferences. Would you therefore be willing to compromise on the following &amp;gt;&amp;gt; We choose Boomerang as sponsor and the DJ as music act? Unless you are almost as happy with the pop band as you would be with the DJ, then I'd prefer the pop band. Making this exchange may lead to a higher utility for both instead of compromising on both issues.Presentation tasks &amp; catering: Alright, your offer seems reasonable. I'll hold the opening speech and you will organise the awards and the guests will have a buffet.Date of conference: Regarding week 2 I have information that there will be another big event in the city centre at the same time and it is in the city centre where our event will also take place. Guests may thus have a hard time finding parking lots and they may also be bothered by noise. Week 4 is still before Christmas and it is then when the holidays begin. So if the event took place in the beginning of week four, students would have time to attend the event (as they do not have to go to uni) before they leave for home. Also, finding parking lots may be easier around that time.Best regardsChris</t>
  </si>
  <si>
    <t xml:space="preserve">Dear Chris,1.Sponsor SelectionI appriciate your willingness to find deals that create value instead of compromising! However Boomerang has in my opinion given us simply to bad of a deal for me to really consider, but withCorporate Ltd. I am willing to make this value creating trade.2. Great that we could find a way to solve these issues!3. If Week two really does not work for youWeek 3could be a good compromise?Best Regards,Alex</t>
  </si>
  <si>
    <t xml:space="preserve">Dear Alex,1) Sponsor selection and music act:Art Inc. indeed made the best offer in terms of a short-term payment directly for the event. Boomerang offered slightly less money for the event than Art Inc, that's true. However, they are willing to sign a long-term sponsoring contract with ISA. I think, such a commitment is hard to find in somebody else. In the long run, collaborating with Boomerang will be more profitable than collaborating with Art Inc. or even Corporate Ltd., the latter willing to sign only a mid-term contract. Finding short-term and mid-term support will be easier than finding long-term support anyway. Those who want to support ISA only on special occasions or on a short-term basis are still welcome to do so. Yet, I think that it is hard to find somebody with a long-term commitment. I think this is a good opportunity for ISA right now.As I said, I am willing to trade the DJ for Boomerang. Yet, if you really detest the thought of having Boomerang as sponsor, I could imagine the following compromise, even though it will be a hard one for me since I clearly and above all prefer Boomerang as sponsor: Having Corporate Ltd. as sponsor and the local folklore band as music act.2) Date of conference:Week 2 and 3 are my least favourable choices I have to admit, unfortunately. Week 1 would be a reasonable choice, too. The issue with week 3 is as follows: ISA's higher ranked members, among other's its vice president, would not be able to attend the event in week 3. I'm afraid they will be upset if we do not give them the chance to attend the anniversary.Best wishes,Chris</t>
  </si>
  <si>
    <t xml:space="preserve">Dear Chris,Sponsorshipseems to be both of our top priorites and I find both Corporate and Boomerang to be bad deals in different ways. Since ISA will grow it is actually a risk to bind us down with long contracts, when our sponsorship revenue probably will grow year on year. Therefore I see the value in signing shorter term deals. Corporate might pay less but we have the chance to renegotiate earlier.However I could stomach the Boomerang and DJ Happy deal if we move the date to Week 2 where I belive the event has the largest posibility of (financial) success which could ofset the lower fee.Best regards,Alex</t>
  </si>
  <si>
    <t xml:space="preserve">Dear Alex,I think that we are close to finalising negotiation. I just want to optimize the final result a little.The option Boomerang-DJ-W2 would be fine for me.However, would this second option be closer to an optimum for you? &amp;gt;&amp;gt; Corporate-local folklore-w3?Or corporate-local folklore-w2?Best wishes,Chris</t>
  </si>
  <si>
    <t xml:space="preserve">Dear Chris,I like your thinking, but unfortunatly those deals are not at all workning for me.Let&amp;acute;s sign the deal and create a great conferance!Best whishes,Alex</t>
  </si>
  <si>
    <t xml:space="preserve">Dear Alex,very well, the final deal is accepted.Let's have a great conference!Best regards,Chris</t>
  </si>
  <si>
    <t xml:space="preserve">Dear Chris Meyer,I am extremely happy to have the opportunity to work with you. I have followed your projects at ISA and I am incredibly impressed by all of them. I feel that working for an organization like ISA is a fantastic opportunity to help other young students, in addition to my own professional development.I am looking forward to work with you organizing this event. I am sure we will both find a way to make this event as satisfying as possible for all visitors and for the company. Being an event organized by a student organization, I think it should focus on young students who are the potential customers. If we can get students (the future talents) interested in the ISA, then the business partners will automatically work with the ISA to get easier access to these talents. Hence, my idea is to create a conference which puts the students in the focus of this event.As you surely know, we have to decide about 5 different issues: Sponsor SelectionMusic ActPresentation TasksDate of conferenceCateringI will love to hear about your ideas for the event and to start to talk about all different issues.Best regards,Alex Kramer</t>
  </si>
  <si>
    <t xml:space="preserve">Dear Chris Meyer,You do not have to worry for the time, I think that we have enough to organize the event together. I agree with you in the idea of trying to find an intermediate point between students and companies, but I believe that we can not forget that we are a student organization and we have to work for them.Having said that, I considerMusic Actmight be an important factor to attract a young target. So, a concert of a famous singer in our event could be very positive. I am thinking, for example, of the world famous permorferDJ Happy.Changing the subject, I would like to start to think when the event will be performedDate of conferenceand how we organize the differents Presentation Tasks. From my point of view, the best week for doing the event is theWeek 2 because there are any other affair which could collide with our event. The first week the International Conference on Economics and Business Management in Zurich will be organized, it is one of the biggest business con-ferences in Switzerland and it will attract a lot of attention. On the thirk week of the month, some of the ISA's member will not be available. Finally, on the last two week, we have the holiday vacations. I would like to know what dates are better for you and try to find the best for both of us. On the other hand, I believe that hire aThird personfor the presentation could be benefitial for the event. Having someone important talking about the importance of the ISA for the business world would be good for the organization.I am looking forward to hear your proposals and I am completely sure that we would be able to organize this event in the best possible way for both of us.Best regards,Alex Kramer</t>
  </si>
  <si>
    <t xml:space="preserve">Dear Alex Kramer,Speking of the famous DJ Happy, I think this guy is probably too famous and will draw away the attention of the event. So we should consider someone less popular. in the music business. Personally i would go with a local folklore band, because some of our major clients in Germany, Austria and switzerland mentioned that they would really appreciate it, if we could take something more traditional.Considering the date of the conference i would reccomend week 1 or 4. Your are surely right that there is the International Conference in Zurich, but as we know we mainly deal with global players, so they should be able to send important employees to both of the events. A Perfect match would be week 4, because most of students have time in this week and it is not right into the Christmas holidays. Furthermore in this specific week we have a lot more room (parking lots), because most of the people in constance are up to skiing holidays.Speaking of the presentation task, I would consider that one of us needs to to do it, in order to present our company. Maybe I could do the opening and you the rewards or the other way round. Another option would be to split up the presentation task in general, so both us could do partly one of the tasks.As I already mentioned, our major partners in Austria, Germany and Switzerland, mentioned that they would appriciate it, if we could show some tradition to them. So considering the catering I would reccomend the traditional swiss three course meal. Beside that, i think we should show some class by ordering a menu, which would impress the companies and show the students the seriousity of the event and maybe some part of their future.Finally to the sponsoring. As you maybe already know I handled previously a view contracts with other companies for ISA. So I can tell you that Boomerang made the best offer. Not only for now, also for the future. This deal would save our financial side of the comapnie for several years.Kind regards,Chris Meyer</t>
  </si>
  <si>
    <t xml:space="preserve">Dear Chris Meyer,I reallt think that a famous singer who attract all the international atention would be better for the event. If you think that DJHappy is too famous, we could find someone who is not as famous as DJ but also famous, I am thinking onPop band FreeLife.Talking aboutDate of conference, I consider that in week four, some ISA members might be absent because of the date and we organize this precisely for our members. In order to avoid that, I would say thatWeek 3shoud be a good solution because, even some higher rank psotions of ISA's said that maybe they can not come all the event, they could at least attend the opening speech.AboutPresentation Tasks, if you prefer us to do it, I suggest you to give the awards and me for the opening speechAwards Chris, opening speech Alex.On the other hand, I genuinely believe that a relaxing and easy-going atmosphere should facilitate networking and make new acquaintances for the companies. Having a buffet during which you would be free to move around and talk while eating would be much more relaxed and give the posibility to the students to make contacts with different companies without the formality of a sit down meal. Hence, I would chose anInternational buffet.Finally, I see that Boomerang made a good future offer. However, I expect ISA to grow further in the future and get higher sponsorship money, so surely we will be able to get better offer than this. I study dufferent offers and the one did byArt Inc.could give us the higher amount of money. Furthermore, they have supported the ISA for a long time and therefore I am sure that their support will continue in the future.Best regards,Alex Kramer</t>
  </si>
  <si>
    <t xml:space="preserve">Dear Alex Kramer,I am glad that we can make a compromise about the music act. So I agree that we hire the Pop band FreeLife.However, since the muscic act was quite important to our partners, I would like you to think about choosing Boomerang as our sponsoring partner. Sure, Art offered more money, but only in a short term basis. Boomerang on the other hand offered also a quite good offer, but on a long term contract, which is a way better contract for us combining to all of the other opportunities.Considering the catering it comes to two points why I believe that we should at least offer a menu. First its our 40th anniversary and because of that I have explicit orders that it should be at a certain level of class. Second, in the past we also offered a menu and the CEO believes that we shouldn`t fall under a certain level of service, respresenting our company. But maybe to make a compromise, I would reccomend to choose the international three course menu, which is not that classy and leaves the students a more freely and convenient opportunity to chat with our partners.Maybe after finding a compromise in catering I would stay with week 4 belonging the conference date. Because, as you already said, the students should be a major part of our plannings and this date is clearly the date most of them have time to come. Besides that personally I think it won`t be possible to find a date where everybody out of our company has time anyway.Finally about the Presentation task. Since you primarly thought of picking a third person, I doesn`t seem to me that the presentation task is that important to you. However I still think we should do it, in order to present our company in good light. But since this part is very imporant to me I would like to do the speach, so you can do the rewards.I hope that we are getting closer.Best regards.Chris Meyer</t>
  </si>
  <si>
    <t xml:space="preserve">Dear Chris Meyer,I am happy that we arrive to a middle point inMusic Act. I believe that we can continue in this way and agree with the other issues.Since you told me that it is very important to you doing the openning speech, I am willing to give you the oportunity of doing this Awards Alex, opening speech Chris. However, I consider that it would be fair to let me do something in exchange. I have to insist in theInternational buffetbecause I really think that it would be way better to students to networking and to knowing new companies. An informal atmosphere would give the image of a modern organization, and I believe that it is what we need. I am sure that you can see it in that way.Related to the issue ofDate of conference, I can not agree with you right now. As I said before, we do this for our students and if a great part of them can not assist to the event, I consider that it is a failure. Maybe we can continue talking about it. I think that the second week is the better one. On the other hand, the third week it could be worth it for the reasons I told you in the previous mail. Even some high executives can not stay all the event, they can stay in the important part, which is the presentation.Finally, I see that you prefer some sponsor which will be able to offer a good offer on a long-term contract. In this case, I believe that we can have a middle point.Corporate Ltd.has an offer with enough money in a short term basis, but also with a long-term contract. I believe that it may accomplish the desires of each one of us.I hope that we can continue working in a cooperative way.Best regards,Alex Kramer</t>
  </si>
  <si>
    <t xml:space="preserve">Dear Alex Kramer,I am glad that we could find a final solution about music and the presentation task and i thank you for the compromise.Considering the point of the catering I would agree to do a international buffet, if you could give me something in exchange. Because with the compromise in music and doing an international buffet, it is going to be a dissapointment for our local partners. Therefor I would suggest the Boomerang company as our sponsor, because i still think they are the best choice. So I could get at least a good deal for our company for the future, while we dissapointed our current partners with the choice in music and catering.When it comes to the the date of the conference i think we could agree on the compromise of week 3. Although some of our higher ranked employes are not there at that time. However their pressence is not absolutly neccesarry. Personally I would feel better with week 4 especially because all the students have time at this point and it is the week prior to christmas, so not right in the holidays. S maybe you could tell me why you don`t feel comfortable with week 4. If it is possible in any way to go with week 4, we should do it.We`re getting closer, appreciate it.Kind regards,Chris Meyer</t>
  </si>
  <si>
    <t xml:space="preserve">Dear Chris Meyer,I am glad that you think ofInternational buffetfor theCatering. I can see that theSponsor Selectionis a very important issue for you. I understand that it is the long-term contract option and it might be well seen for the executives of the organization. I think that with this sponsorship andPresentation Tasks(doing the presentation) you are winning a lot of points in order to be well consider by the CEO and executives of the organization for future promotion. I completely undertand that, but I am trying to have the most dynamic and enjoyable event for the students with my ideas and may be it would be good if we can do promotion at the same level.I have to say that, for this event, Boomerang is the worst option for the Sponsor Selectionbecause, as I told you before, it does not give us enough money to pay it all. However, as the sponsor is an important point for you, I would be able to contractBoomerangand think in other ways to get money for this events. But I believe that itwould be fair if, for exchange, I do the presentation Awards Chris, opening speech Alex. In that way, both of us get some points for the future in the company.Finally, I have to apologize with you because I thought that I let clear the problem with the week 4. It is true that it is not exactly christmas day, but the christmas holidays start that week and the students go to their respectives family houses and countries to spend those days with their family. On the other hand, I have been recommended week three because their all will be here and also the executive will be here in the important time to give a good image of our organization. In this case, I think that maybe we can have a common point here because in the second week there are any trouble related with other events or with people and anyone of us see this week as an unapropiate time. So maybe forDate of conference the second week could be the appropiate.Best regards,Alex Kramer</t>
  </si>
  <si>
    <t xml:space="preserve">Dear Alex Kramer.,It is nice to have an agreement on music, sponsoring and the catering.Finally I cannot agree with week 2 as the date of the conference, becasue it this time there is one of the biggest historic events in constance, visited by most of the people in constance and also people all around the globe. This would lead to major location and infrastecutrue problems. I could agree with week 1 or 3, if you could give me the the opening speach as presentation task. This way I am maybe able to find extra room for us in this specific weeks. It is up to you wich of this two weeks you want to choose, personally i would go with week 1.Kind regards,Chris meyer</t>
  </si>
  <si>
    <t xml:space="preserve">Dear Chris Meyer,I am pleased to see that we are arriving to a common objective.As I said before, if you get the points for acquire Boomerang in a long-term contract in front of the organizations executives, I believe that, to be fair, I should do theAwards Chris, opening speech Alexin thePresentation Tasks.In this point, I have thought in some different possibilities for getting what is the best fot both of us.The first one, I am willing to accept theWeek 1 and the Boomerangcomapany as our sponsor for the organization of the event in case that I can do the presentation Awards Chris, opening speech Alex.The second one, If you consider that it is very important for you the presentation part and the Boomerangsponsor, I would like that the event will be organized during the week 2 because I do not think that it will be a problem the organization of the other event in Constance. Contrary, i think that it could attract more people to our event. Furthermore, you are getting all the points in front of the board and I am risking my future in this event, so I believe that the second week is the best one for it.I am sure we are near to an agreement.Best regards,Alex Kramer</t>
  </si>
  <si>
    <t xml:space="preserve">Dear Alex Kramer,Since I complety gave up my believes about the music act and catering, which will lead to a major diassapointment for our partners, I think its only fair to choose the more better comapany in Boomerang in sponsoring. Furthermore we made a compromise in the date of the conference with choosing week 1.So finally i would suggest that we make a final compromise in Catering and Presentation Task, in order to even it out. So I would reccomend that when it comes to the presentation task, we could do shared activities. However doing another compromise has to give me something in exchange. I would reconsider the cateringto a international three course meal. This would give us something in between and the atmosphere would be still comfortable for the students.This is the lowest I can go, otherwise we maybe should open up the other issues again, in order to find a better solution.Kind regards,Chris Meyer</t>
  </si>
  <si>
    <t xml:space="preserve">Dear Chris Meyer,I am a little bit shocked with this change of behavior. I thought that we are near to an agreement before that. I tried to give different posibilities in the previous mail in order the get the best for both of us.I see that you are changing theCatering. I hardly believe that theInternational buffetwould be the best for the students and the companies also. If I accept to contractBoomerang, I think that the Catering should be a buffet.Regarding theMusic Act. You do not want to have DJHappy in the event and we reach a common point where not a famous singer as DJHappy Pop band FreeLifesing.Arriving to that point, I believe that we have to talk about the other two issues searching the middle point. Clearly, you want to present thePresentation Tasks. I would be able to give the awards if the event is organized during theWeek 2. In this case, I the event will take place in a week in which we can have an enormous success if everything is okay. Furthermore, you will take the points with the presentation and the sponsor.I really think it is a good offer for both of us and I am being completely honest with you. I am looking forward to hear your opinion and I would appreciate a constructive point of view.Best regards,Alex Kramer</t>
  </si>
  <si>
    <t xml:space="preserve">Dear Aley Kramer,I apologies if my last email was maybe a bit too rough. I honestly want the best for both of us.I think we finally reached a point there we both got compromises which satisfies our needs.So I agree with the choice of music, cateirng and sponsoring.I am glad that you did me a favor with giving me the opening speech as the presentation task. Considering this I am good with changing the date of the conference to week 2, although i still think it is not the most suitable date. However I think we found a final solution finally.Summing up:Sponsoring: BoomerangMusic: Pop band FreeLifePresentation Task: Awards Ales, opening speech ChrisDate of conference: week 2Catering: International buffetI hope, this is at least an agreement we can both live with. I enjoyed working with you as you seem to be a real teamworker and nicely to negotiate wirth. Thank you for the chat.Kind regard,Chris Meyer</t>
  </si>
  <si>
    <t xml:space="preserve">Dear Meyer,I am delighted to have the chance to collaborate with you in this event organization. I am sure that we will get an angreement which fits best our interests.First of all, I would like to talk to you about theDate of conference. I think it is important to talk about which date fits us best in order to arrange all the dates with theCatering,Music Act,Sponsor Selection and thePresentation Tasks.Since we are close to Christmas and also some events are close to our event during the first and third week. In order to have the maximum assintance i would suggest to do it during theWeek 2.I will be glad to know your thoughts.Best Regards,Alex Kramer</t>
  </si>
  <si>
    <t xml:space="preserve">Dear Kramer,sorry for the delayed answer, i was confronted with some difficulties. Thanks for sharing your intrest with me. I want to be completly open with you, so I have no problem talking about the issues openly. Setting asside the Sponsor Selection, how about you make an offer for Music Art and Date of Conference?A good Presentation Task for me would be Award Chris and for Catering I'd like a traditional Swiss three course.What are your thoughts about this?Best regards,Chris</t>
  </si>
  <si>
    <t xml:space="preserve">Dear Meyer,I am glad to hear an answer from you and know your concern about the issues we should discuss about.First of all, I would like to answer you about the Catering. Since it will be an event with a lot of people, We should facilitate a networking and easy-going atmosphere. That's why I think that the multicultural factor is dominant in this choice, in order to make the larger number of people happy with the meal I would suggest to takeInternational buffet. This will make easier to fullfit the preferences of all the guests and also let them know a little of the German, Austian and Swiss cousine.Secondly, joining the multicultural athmosphere that we will be surrounded by I think i have a good choice for the Music Act. I have been thinking and we should invest our time thinking for the best option since last years the success of ISA event's was not satisfactional. The first question we should answer in order to get to an answer is: which type of people are we interested in, in order to make of this event a successfull one?I think the answer is clear, we are looking for dynamic guests who fulfill our interests and withDJ Happywe could achieve to improve the enviroment of lasts years.On one hand, as I texted you in my first offer, I consider that the best Date of conferencewhich will not be close to Christmas, and more people will not be busy in familiar events. I would suggest theWeek 2.Last but not least, I want to share my thought with you. I also am really interested inPresentation Tasks, and also presenting the Awards, more than the opening speech. But, I consider that i could acceptAwards Alex, opening speech Chris. If as aSponsor SelectionI could get Art Inc. or Corporate Ltd.For now, I would offerCorporate Ltd.I am looking forward to know from you soon.Best regardsAlex Kramer</t>
  </si>
  <si>
    <t xml:space="preserve">Dear Kramer,I'm sure we both have good reasons to chose for our own preferences, but i want to remind you, that we should aim an outcome, where we both get the most out of it. So what are your thoughts about you and me both choosing two issues to solve? Then I completely stand behind Wekk 2 and Dj Happy.Best Regards,Kramer</t>
  </si>
  <si>
    <t xml:space="preserve">Dear Meyer,I think i am not just giving options, but justifying my offers in order to let you understand why i do offer one option before another one. If you want another option because it fits better to you i would be glad to know the reason why it is like it is.Regarding i do agree that we with the points we discussed aboutDate of conference,Presentation Tasks,Music Act.But i would like to discuss more about the two issues left. Since theCateringand the Traditional Swiss three course meal does not fit with the eviroment that we want to create: multinational and easy-going atmosphere. That's why I will suggest to do an International buffet or three course meal. Also, people will be allowed to get to know more about our cousine and the chances that people is satysfied is higher.I would suggest i accept Boomerang for theSponsor Selectionwhen theCateringis based onInternational buffet in order to promote the multidiversity of dishes and interconexion between people.I would be glad to know your thoughts and find the agreeement which fits best to both of us.Best Regards,Alex Kramer</t>
  </si>
  <si>
    <t xml:space="preserve">Dear Kramer,I thought about your poitns regarding the international aspect of the conference and you are absolutely right. But I suggest a three meal course instead of a buffet. As you already said, there are a lot of people attending and I never had a good experience with large crowds and buffets. Furthermore buffets do not leave a good impression.Of course there might be more options with a Buffet, but I'm sure we will come up with a good three course meal.Best Regards,Meyer</t>
  </si>
  <si>
    <t xml:space="preserve">Dear Meyer,I am super glad to hear from you and your thoughts. But I am not totally satisfied with this offer.First of all, i do agree with theCatering, and theInternational three course mealcan be the best option if you consider it can be a mess with the buffet, even if it does not really fit with my interests.I suggest a change in order to improve our agreement. This will be tohave as aSponsor SelectionaCorporate Ltd..And also, regardingPresentation Tasksi am thinking that the weigh of presenting the opening speech and anouncing the winner is not equal for both of us. Since we are trying to have an equal result of this negotiation i would say it is not fair for the one who does not do the opening speech because he will not have the same impact in front of the ISA and neither in his own CV and the opportunities which will be offered to him. That is the reason why i think hiring aThird personis the most benefitial way of organizing all this event and having the same importance and relevance in front of the ISA managers. Don't you think so?Thank you for your early answer again it is a pleasure discuss all this points with you,Best Regards,Alex Kramer</t>
  </si>
  <si>
    <t xml:space="preserve">Dear Kramer,to be honest I have impression you are not looking for a solution which is also in my intrest. From the beginnig I was considering your preferences and willingly disregarded my own wishes so I do not quite understand your last offer.I hope you reconsider my last offer or come up with a counteroffer which does not only benefit you.Best Regards,Meyer</t>
  </si>
  <si>
    <t xml:space="preserve">Dear Meyer,I dont think this should be the attitude to face this negotiation. I was just suggesting another offer and i am willing to have argumentations in order to understand what is also best for you. Since i don't get any reason for your preferences i just try to guess again what is best for both of us. So, I honestly apologize if you have this impression of my offers but i dont have any hint from where i can find what is also best for you. I hope we can find a better one from now on.First i will try to justify why your offer does not fit for me and try to find another one to offer you. As i mentioned in my last offer, it is not fair for both of us regardingPresentation Tasksbecause one will be way more protagonist than the other way around and the benefit out of it it's way bigger of you than for me. That's why my offer of a third person is the neutral for both of us and we both win since we organized this event and the publicity of this person doing a good job benefits both of us. But i can offer that you take the speech ( Awards Alex, opening speech Chris) if i can take as aSponsor SelectiontheCorporate Ltd.I hope this fits better your interests and if it does not, please give me explanations in order to allow me to understand your positioni am glad to hear from you againBest Regards,Alex Kramer</t>
  </si>
  <si>
    <t xml:space="preserve">Dear Kramer,I am happy with you choosing sponsor selection if we could change DJ happy to local folclore band.Although I know the international aspect is important to you, I think we really should incorporate a local factor to the event. I'm sure the CEO would be very glad to hear that.Beat regards,Meyer</t>
  </si>
  <si>
    <t xml:space="preserve">Dear Meyer,i feel like i am the only one looking for something reasonable, thats why if you ask to change Music Actknowing that this is not a good option for me. I will suggest changing theSponsor SelectionforArt Inc..if i keep recieving non reasonable-offer i am afraid we wont get an agreement here.I consider that i send you again a reasonable offer. I really want to achieve the best option for both of us, let me know when it is the same for you.ThanksBest Regards,Alex Kramer</t>
  </si>
  <si>
    <t xml:space="preserve">Dear Meyer,Well I'm very sorry we couldn't get to an agreement. I aimed for an 50/50 agreement from the beginning but you calling me unreasonable and hinting an rejection leaves me no other choice.Regards,Kramer</t>
  </si>
  <si>
    <t xml:space="preserve">Dear Chris,Im very happy to colaborate with a fellow ISA student to organize this event. Ive heard about your past success in event organization, and Im sure we will work out how to make this one the best way possible.Id like to know about how you see this upcoming event. Since our main goal is to attract new students and improve ISAs reputation between them, I think an informal atmosphere would be the most effective approach. We must find out how our guests will be more comfortable and open to interact with each other, so I'm sure an informal choice inCateringwould be the best approach.We also have to set the event date as soon as possible to get in contact with personalities who will direct the events and appear in our conferences. Ive examined our possibilities and Im positive our best option will beWeek 2 in December, since its the least conflicting week of this month. I think having someone important recognising the importance of the ISA would be benefitial for the whole event, so at first I would considerThird person but Id like to know your opinion in this matter.I look forward making advances and organize the best event possible.Kind regards,Alex Kramer</t>
  </si>
  <si>
    <t xml:space="preserve">Dear Alex,I'm pleased to hear from you and just as happy to be collaborating with you on this project.I admire your experience in event planning and organization and since we both have the interest of ISA in mind, I am sure we will find the best solution.I think our opinions differ on a crucial point: about the main goal of this event. Whereas I agree it's important to attract new members, I think we must strongly focus on our marketing purposes,the reputation of ISA is on line. We have to maintin the good relationships we have built with local companies over the years. Thus, while being a fun and enjoyable conference, the event should reflect professionalism and local traits as well.First, allow me to address the issues you mentioned:In my opinion, a formal approach toCateringwould work better since we expect a lot of important people for the event, so we must keep it as prestigous as before.Regarding thePresentation TasksI would not advise hiring a third person, it would require too much extra work (and money). My suggestion is either Shared activitiesor I would be happy to make the opening speech if that's okay with you - how do you feel about presenting the awards?As for theDate of conference, I disagree week 2 would be the best option. As far as I know, another event is being organized in the center at that date, so finding parking spots would be way too difficult. What do you think aboutWeek 4? Since it's the beginning of the holidays, a lot of students could attend and parking would be easy, too. Week 1 is also a viable option. In any case, I'm willing to compromise on this area, I'm not excluding your suggestion of week 2 either, let's see how our options develop.The issue ofSponsor Selection is also important to discuss. After carefully reviewing our options, I think Boomerang's offer is the best one, because they are thinking about a long-term partnership, we would benefit most from this. What do you think?What is your take on the Music Act? My suggestion would be a local band, to fit the local image and appeal not only to the younger guests.Looking forward to hearing your ideas!Best regards,Chris Meyer</t>
  </si>
  <si>
    <t xml:space="preserve">Dear Chris,It's nice to see we can start organizing the event already, I was worried that if we had different takes on the potential of the event we may have to rush decisions and that would harm the event overall. However I can see that my worries were justified and we do have very different perspectives on how we should approach to it.I think we as a student organization are defined by how many students we represent and the quality and diversity of them. We represent the International Student Association, and we are growing every time more and more. I think focusing on the marketing and the business aspect is a mistake, since we are the ones that they need to find potential employees and not vice versa.Taking this into account and considering my past experience in this kind of events I think we must focus on having an informal and open-minded atmosphere, where the communication between students and sponsors is as direct as possible. To make this possible we need to offer International buffet, this is our best chance to show the diversity and freshness we represent as the ISA.I understand your point of view and worries on the marketing aspect, and Im sure that working together we will find ways to satisfy this aspect of the event. With this in mind I have considered different options for theMusic Act too, and the option that would attract more people is hiring Dj Happy. Considering you prefer a more local approach we could instead get Pop band FreeLife, but this would already decrease the amount of people we attract.In order to compensate this loss we would need a good sponsor, beingArt Inc. the most profitable one. This choice may not fit your long-term interests, but considering the quick growth of ISA in the last years I think a short or middle-term sponsorship would be wiser.We still must address the issues ofDate of conference and Presentation Tasks, but to make this discussion more efficient I think we should first address the points I mentioned.Best regards,Alex</t>
  </si>
  <si>
    <t xml:space="preserve">Dear Alex,I understand your point perfectly and you do make some valid arguments about us needing to represent the students. However, if we do not focus on our approach towards our partners as well, how will we organize internships? Of course they need us to find potential employees - but we need them just as much to find potential employers. It's a fragile symbiosis, neither works without the other. Increasing our membership is one thing but focusing on developing our professional network and managing partnerships is another key part of our organization's activities. Believe me, I have years of experience on this field, I know how to represent the interests of our business partners.I think we will make a good team, given we represent both sides of the coin, if we work together, we will make the best out of this event. Since obviously neither view is less important than the other, I would suggest a proactive approach: let's both make some compromises so that we can satisfy both our goals.This is our 40th anniversary, needless to say how prominent this event is. We cannot focus solely on the students, a lot of important people will show up who expect a level of formality. The buffet-style works perfectly on informal, local gatherings but not on an event of this importance. However, in order to support our I am willing to concede on the Cateringissue and go for theInternational three course meal option, at least that's still a real menu, even if less formal.I offer you an "exchange": since you know my area of expertise is business relations, let me choose our sponsorship. The growth of last years does not necessarily mean we can keep up this speed in the future. Nothing is sure, anything can happen, so focusing on economic stability is the wise and proactive move. Hence, I must insist onBoomerangbecause they offer only slightly lessmoney than Art Inc. but a long-term contract, which would provide financial security to ISA and future events. The trade-off is clearly worth it.As a sign of my gratitude, I am willing to compromise on the above mentionedCateringarea. Furthermore, even though I really think we need the local aspect, if you do agree to my sponsor-suggestion, I am willing to concede on theMusic Acttoo, choosingPop band FreeLife- like you mentioned, they probably would attract more young audience than the Local band.Are these choices acceptable to you, can we move on to the last two issues?Best regards,Chris</t>
  </si>
  <si>
    <t xml:space="preserve">Dear Chris,I appreciate your understanding on my points, I agree that a joint effort will be the best approach to make the event as succesful as possible. We do differ on what should be the associations focus being an event of this importance, but I think my proposal with satify both of our perspectives.Preciselly because it is the celebration of the ISA we must encourage a direct communication between each student and different companies. I understand your take on the Catering perspective, but this effective communication will not be achieved unless we offer an International buffet. You suggested that the agreement on the Pop band FreeLife is enough to satify the friendly-student atmoshphere, but I think only the combination of those two choices will be sufficient, else we will need to take a more appealing choice in the music aspect as DjHappy would be, which is still my preferred choice.On the Sponsor Selection issue, I agree that your experience in business relationships will be valuable, as my take on the relationships with students is. You suggested that considering the future uncertainty we should choose a long-term relationship with the sponsor, as Boomerang demands, while the big-growth ISA is predicted to have in the short-term make a short-term deal more atractive like what would be my preference Art Inc. I suggest we choose then the middle-term option and go with Corporate Ltd., this way we could satify the worries of us both and still have enough funding fo the event.I have already considered theDate of conference choices you mentioned, and Im afraid that week 4 would not be a good choice because its proximity to Christmas will cause several ISA members to be absent, and considering how big of an event this will be I want to avoid that. I see The that there is another big event organized for week 1, so that option isn't attractive either. My research however suggests thatWeek 2 would be the best choice, and since you said you did not exclude this option I'd go with this choice. I could expand my points on that if you need me to and we decide to further discuss other points too, but I think this agreement is as good as possible for the both of our perspectives.Our joint effort has brought us very close to a final agreement, and I think the proposition made in this e-mail is fair and accomplishes what we both want. I know yoy may want to further discuss some of the issues but I suggest you accept this proposal since I really took care of respecting both our desires. I would accept the presentation tasks that you want, it being Awards Alex, opening speech Chris,if we agree on the points I have developed before. A change in them would require more time and effort by the both of us and my personal interest organizing this event goes through giving the opening speech myself, but I'm willing to concede it for the sake of the event.I really appreciate the point of view brought by you, and look forward future cooperation.Kind regards,Alex Kramer</t>
  </si>
  <si>
    <t xml:space="preserve">Dear Alex,I appreciate you want to cooperate but I honestly do not feel like our efforts would be proportionate.You did not take into consideration that in case of theMusic Act, not only you are compromising but so am I, since my preferred choice for the reasons mentioned before is the Local band. Which meansPop band FreeLifeist the middle ground. About this we can agree it's simply a joint effort.However, you demandInternational buffeteven though I explained multiple times how important it is to keep the prestige of our association, for which an informal buffet style absolutely does NOT suffice. The only way I would agree to such a huge compromise from my side is if you agree to my Sponsor Selectionchoice. I think this is a more than fair solution.I am happy to see that you were willing to compromise in the minor issue of thePresentation Tasks, thank you, I'm glad we came to an understanding on this point already, too.As a sign of my appreciation I am willing to concede further in theDate of conference. I'mjust convinced week 2 is not a good solution because it would just lead to chaos thanks to the other event organized that same week. But I understand your concerns about week 4 (even week 1, even though that event has a comple different audience than ours, so I don't think it would really interfere). So I would suggest another middle ground we haven't explored yet but hopefully we both can be content with:Week 3. Each date requires sacrifices, but after careful consideration, I think week 3 is the one where our event would suffer least.I really hope this offer is acceptable for you too, as I put in a lot of thoughts and effort to find the solutions that are fair and that would lead to our most successful event yet. Lookiung forward to your answer.Best regards,Chris</t>
  </si>
  <si>
    <t xml:space="preserve">Dear Chris,Thanks for your understanding on theInternational buffet, I'm positive this will be the best for the sake of the event and all the attendants will have a wonderful experience with us. This atmosphere combined with thePop band FreeLifewill have the impact we both desire.I agree on your proposal of fixing the date onWeek 3, this date is not the optimal according to my research but it is a common ground in which we can fit both perspectives.I understand that you got the impression my efforts with theSponsor Selectionwere not sufficient even though I explained that a long-time sponsorship is very likely to not be as good as the other options. I thought that giving up the affair about thePresentation Taskswould be sufficient for you to agree on that middle ground, but from your last message I see it does not have as much importance for you.I really think we should not choose Boomerang considering the future perspectives, but since for me this issue does have personal implications I would agree on you choosing the sponsorBoomerangif you accepted onAwards Chris, opening speech Alex.I think this choices will lead to a very succesful event, I'm glad we're making this progress to cooperate in such an important task.Best regards,Alex Kramer</t>
  </si>
  <si>
    <t xml:space="preserve">Dear Alex,I am sorry, but the solution you proposed is not acceptable for me, I cannot compromise this way.I was under the impression that you understand what big of a sacrifice I'm making in the issue of Catering. I tried to be clear that I can only accept the International Buffet if you agree with my Sponsor choice, without demanding further compromises for this.I do feel I gave up a lot already on the Catering (and Music) area. The Sponsoring was the only issue I wasn't willing to compromise, just like Catering for you. soi gave in completely, so the only fair solution would be what I mentioned, you reciprocating my gesture.If you do insist on holding the speech however, I'm willing to concede if you agree to move the date of the conference, back to my original suggestion of week 4.Basically it comes down to my previous or current offer.I think with this level of effort from both sides, we can truly find a solution we both feel good about, without feeling forced to give up too much.Best regards,Chris</t>
  </si>
  <si>
    <t xml:space="preserve">Dear Chris,I appreciate you being more clear about the issue with theSponsor Selection. This however shows that we have different takes on how important this issue really is. Your current choice puts ISA in a long-term relationship with a company, even though we have previsions og quick-growth that will put us in a more powerful position to negotiate soon better deals. I understand however that this safer path can be attractive, but this choice is clearly more important than the outcome of the particular event we are organizing, since it will not affect only ours but also future effects that our colleagues will organize.For these reasons I was very clear about my adversity on choosing this long-term agreement, but since our perspective on the event was different I considered this option too. On the last message you put thisSponsor Selectionat the same level of theCatering, and I think this is not a fair "exchange" between our perspectives as you called it.I have revised our messages in order to find a possible solution, and I think I found a possible agreement1-As you are more interested in the business face of the event, you get to choose both the Sponsor Selectionand the Date of conferenceof the event, being the SponsorBoomerangand the event happening on theWeek 4. I have huge concerns about this date because students will already have started holidays, so we will need an extra incentive to make our event more appealing in this situation.2-As I am more focused on the overall atmosphere and dynamic of the event, we will focus on the core themes of the International Student Association and we will offer anInternational buffet, and the presentation will be Awards Chris, opening speech Alexas I'm the one in charge of the atmosphere and we agreed that I valued more the act of giving the opening speech.3-The key element for this combination is the change on theMusic Act. If we have the event on week 4 we need to have this extra incentive to attract the students, and this will be the performance ofDJ Happy. This choice respects the atmosphere of the event as well as solving our problem with the date.I know your first impression may be that this distribution is not optimal for your interests but revising our messages it seems like the most beneficial for both of us and the event. TheSponsor Selectionis a huge deal and choosing one that in my opinion is a mistake is not something I can agree on, unless I'm sure the event will be a complete success as it will with this plan I explained.If you think this music choice is not alligned with your plans for the event I would suggest a change in the date of the event. The Pop band will have the effect we need if the event is on weeks 1,2 or 3 of December, but in order to do it on the 4th we must hire Dj Happy.I hope this deal is clear enough on all my points, and you can choose what combination of date and music suits better your interests. As you have noticed it doesn't have major changes respect your last offer, I simply structured the options in a way it's easier for us to see the final picture of the event.Best regards,Alex Kramer</t>
  </si>
  <si>
    <t xml:space="preserve">Dear Alex,Thank you for the proactive approach, your latest message got us significantly closer to reaching our final agreement, I'm glad to see you are truly willing to consider my arguments.First, let me just explain a bit better why I insist on Boomerang. What you say about the provisions is true but like I mentioned, provisions are not guarantees. The uncertainty of the future is always a risk and Boomerang made a very competitive offer on the money side, whatever less they offer is compensated with a guaranteed long-term contract. Weheras any offer without a future perspective would likely hurt ISA on the long run. So I'm glad we could agree on this matter.However, my concerns about your Music Actand Cateringchoices are still far from resolved. I understand that you have a different take on the question of what could make our event truly a hit but as I mentioned in one of our early messages, focusing solely on our students and having an informal, completely laid-back atmosphere is only one side of the coin. We do have many older members, partners, highly esteemed guests who would definitely not enjoy an event that clearly targets only young people. In my opinion, it would appear as if we didn't respect our local, older members and guests and ISA cannot allow itself to be this disrespectful.I do understand your point about the weights however, so let's see what other solution we can come up with.First I'd like to address a sentence you just wrote. I never said that I don't value the task of giving the opening speech. I only called it a minor issue in the context of the Music, Catering or Sponsorship choices. I actually do favour holding the speech - remember, it was my first suggestion. Since you agreed to it before, I would like to go back to that choice again, Awards Alex, opening speech Chris.As a sign of my appreciation for you giving me this opportunity, I am willing to agree to your very first date suggestion, even though I honestly think it will cause serious organizational issues. But because I don't want you to worry about the date and I can see how uncomfortable week 4 makes you, let's do it onWeek 2. It would definitely not be my favoured choice for the concerns mentioned, Week 1 or even week 3 would be better but I remember your concerns so I feel like making this concession is fair from my side if we can agree on thePresentation Tasksand Cateringarea.Since I got the impression Catering is not as important to you as I originally assumed, I would suggest you to compromise on this matter (instead of the Music) and go with anInternational three course mealso that it still has some traditional elements. This way, we can show respect towards all the important people we are expecting, while upholding the prestige of the ISA (don't forget, every major event in the history of our organization so far included a three course meal, never a simple buffet. That's something we have to keep in mind.)I do hope you understand why I suggest this, I have a profound knowledge of the interests of our partners. But at the same time, since I truly want you to feel comfortable with this, I am willing to agree to your Music Actchoice. Let's go withDJ Happyso that we can better appeal to our young members andthe overall atmosphere and dynamic can match your expectations.With these choices, a three course meal combined with DJ Happy, both the business aspect and the overall atmosphere of the event is covered. In my opinion, this is the more beneficial choice for the success of our event and can match both our approaches.I truly hope we can come to an agreement like this.Best regards,Chris Meyer</t>
  </si>
  <si>
    <t xml:space="preserve">Dear Chris,I appreciate your understanding on the matter of weight in our decision making issues, but I feel like in our last interaction, even though it brought up interesting points, we lost the track of the discussion and you didn't realize the efforts you make are as big as the ones I do. This new proactive perspective I brought has the danger of losing coherence in our decision-making, as I will explain.Organizing a three course-meal and then bringing a famous Dj would feel weird for the overall atmosphere, since you would start sitting in a table only meeting the few people around you and then a very informal event would start without any natural transition for our guests. The only way to satisfy both the purpose of students meeting a lot of potential employers and vice versa is theInternational buffet, which is also the only choice that allows our more notorious guests to interact with each other and also with the students, without being forced in a too-informal or even awkward interaction if someone does not want to further interact with the one sitting next to him.My current prefered choice on theMusic Actis the one we already agreed on,Pop band FreeLife. This way the event has the young and fresh atmosphere we need to make it successfull, but also respect the more local approach you are so interested in. In my last offer I defended the option of Dj Happy because it represents an extra incentive for the students to come, and we need this extra if you want to organize the event on week 4. Since you agreed on organizing on a different week we can go back to the band that satisfies both of us and organize the event onWeek 3, since I got the impression this was your preference between the first three weeks of the month. If I didn't get you right and you have information I haven't considered in this matter explain it to me so we can find the best date for the event.Organizing the event's course as you suggested made no sense in my opinion and I'm glad we are getting to discuss this issues so long before the event starts, this way we are being able to develop our different points of view. I have experience organizing this kind of events and know personally the preferences of both students and high class members of the ISA, and without any doubt this is the approach we must take.I know your main concern is on theSponsor Selectionmatter, and since you have previous experience dealing with brand agreements I chose to go with your option so far but you got the impression I did it with no concerns. We have to understand that there is risk-averse and risk-seeking types of people, and we are very different in this aspect. The very positive predictions of growth make me think that a long and comfortable agreement with Boomerang would be bad for the ISA at the long term, since a short term contract would give us more flexibilty and growth potential. Considering your aversion to the uncertainty of the market I agreed on a middle point, going with Corporate Id. to not choose a too-short contract but still have certain freedom to negotiate in the future. This option is still the middle ground I think we should go with considering both our perspectives.This discussion however has shown me that we must find a middle ground over all the issues we must decide on, so in exchange of you letting me organize the atmosphere of the event (which I am more experienced on) I agree on letting you choose the next sponsor of ISA,Boomerang. This issue is not something of the same weight as a single decision taken before only on one of the minor issues, but it is a very important one that will affect the future of ISA. I respect your decision in the same way you have to consider my decisions on the atmosphere of the event, in which I already made changes to adjust to your perspective.Lastly I would like to address the way you referred to "going back to your previous choice" on the Presentation Tasksmatter. I have taken my decisions so far considering in first instance the reputation and future of the ISA and the success of this event, and so far I've had the same impression about you. I think that this change of choice was not justified since we already agreed that I would give the speech, after making clear both our points of view and given the fact that choices regarding the atmosphere of the event are my area of expertise, and your would decide and the approach with the brands. So far nothing of it has changed so I still thinkAwards Chris, opening speech Alexis the most logical thing to do, since this way both of us participate in the speeches in a logical way.Please consider the points I have detailed before making a new proposal. I feel that on the last message we kinda went back and doubted on points we already agreed on, like the Cateringand Presentation Tasks, without bringing anything new to change the reasons on why we agreed that was the best.We have already found a middle ground on theMusic Actand I'm expecting you to communicate me which you think is the best choice aboutDate of conferencethat our music choice does not conflict with (weeks 1,2 or 3 would be compatible with our choice but week 4 would require a change). In exchange of the responsabilty put on me about the buffet and overall atmosphere I will trust your choice about ourSponsor Selection,given the huge importance it has for you, but changing the distribution of choices would mean I wouldn't be sure about the success of the event so I would want to have my voice heard in this issue too, as yours has been in the other aspects. I'm not saying you do not care about the other issues as you suggested, I'm saying that the only way I could accept your choice of sponsor is by being completely sure about the success of the event.I'm sorry this message turned out to be this long but I wanted to address all the points you brought up in the last message, I hope this last part is a summary clear enough about my position and what is still up to decide. I really appreciate the efforts you are making for the sake of the event and hope this message represents the last step to an agreement.Best regards,Alex Kramer</t>
  </si>
  <si>
    <t xml:space="preserve">Dear Chris,perhaps I made a mistake before, I thought I communicated my point of view clear enough but it seems I should clarify it better as well. You see, with all my suggestions, I also had the success and coherence of our event in mind. The one thing you need to understand is that we have very different approaches and ideas as to what makes this event successful and I must emphasize again: neither of these is better than the other but they could compliment each other quite well.Of course I respect your experience in event organizing, don't ever doubt that. However, I also know that you gained your expertise on the area of smaller, more informal events. The aniversary is of vital importance and brings up different issues as well: besidesbeing a very enjoyable conference for all visitors,the atmosphere of the event should reflect some local cultural aspects as well. Because in my opinion, a successful adoption of local culture has vastly contributed to the success of ISA, since I think this is a vital part of creating a good relationship with our current business partners. Based on our last two offers, I think that you lost track of this perspective, that we organize this event not only for our students and one of ISA's goal with this conference is attracting new possible partners, too.It's not a minor event but our 40th anniversary conference, which means we must plan everything carefully. Our esteemed members and partners will expect some level of formality.In your previous message you said that in your opinion(!), organizing the event the way I suggested makes no sense. You see, I respect your opinion, however I expect the same from you. I may not have expertise in event organizing yet but I did attend a lot of ISA events before: the recipe of success was ALWAYS a combination of formality and informality. A formal dinner followed by an informal party satisfied not only our members but our partners, too. It does not "feel weird" for the overall atmosphere.The Sponsor Selectionissue is only one aspect of the more serious, business-oriented approach but let's face it, the sponsor choice does not affect the atmosphere of the event so I do not feel our approaches would be equally respected, balanced and satisfied. But I definitely appreciate that despite our differing opinions, you are willing to put your faith in me by accepting my suggestion. This decision from you was and is a key gesture that has proven me we can work together.As I wrote you in my last message, I feel very strongly concerned by the idea of a buffet combined with a non local band (Pop band FreeLifedoes not exactly represent a local approach. But I agree it's a lot better than DJ Happy.) If I accept all these choices, I think our event would suffer because, again, we do not organize the whole anniversary conference only for our students, it should represent a level of formality to keep the interest of ISA in mind.Now, I do have a suggestion that doesn't particularly make me happy but I got the sense from you that even though you say you understand my point of view, your actions show it different: you think the only right way to go about the atmosphere of the event is what you have in mind.I could keep on trying to convince you in these last 2 days we still have before having to finalize our choices but I would rather focus on starting the effective organization as soon as possible. Which is why I am willing to accept your proposed choices, put my faith in your professionalism in event organizing, even though I'm convinced this isn't the right way to go.There is one controversial point left, thePresentation TasksYou behave as if we have agreed to this matter a 100% sure which was never the case, it was always up to a debate, since we both esteem the opening speech highly. I was willing to give in on this matter only when I felt like my suggestions are better taken into consideration (i.e. with a combination of week 4, in which case however you had concerns about the Music act choice.)With your current suggestions, I found only one way I could feel comfortable and confident in the success of our event. Since I do not see the local approach is represented with these choices, the one thing to compensate for this is if I hold the opening speech. The atmosphere of the event is already set with the buffet-style and "fun, youthful band". With the opening speech however I would have the possibility to address many important aspects of the future development of ISA so I feel I could introduce some level of formality and express our respect to our partners - after all, brand management is my area of expertise as you pointed it out as well. I am certain with this speech I could represent and voice the interests of ISA.You asked me to clarify theDate of conference. As I mentioned before, none of the options is perfect, every week faces us with different challenges (other events, winter break, conflicting schedules). I mentioned before why I would have preferred week 4 or week 1, but I findWeek 3is an acceptable compromise for everyone.As you can noticem with this offer the only thing I changed compared to your suggestion is the issue ofPresentation Tasks and I hope I managed to communicate you clearly why I did it.To be honest, I already gave in a lot more than I originally planned, the approach to this event turned out completely differently than I think it should, without any local or formal aspects. I do not think it's the right way to ensure success - I hope my point is clear now too. I appreciate we both are willing to compromise on some aspects so we can come to an understanding.Please consider the arguments I made here and take into consideration how the event is currectly reflecting mainly your more informal, student focused approach. I truly hope my offer is acceptable as it is, I don't see how else we could convince each other, given we have such different takes on the topic of what the success of this event lies in.Best regards,Chris Meyer</t>
  </si>
  <si>
    <t xml:space="preserve">Dear Chris,I see we finally are on the same page about the most important points to decide, I'm glad we both could agree on the matters of the sponsorship and the atmosphere since they have been the ones in which we disagreed more since the beginning.I understand the points you made about the opening speech being more important now that we decided to go with a more informal atmosphere for our guests, but I don't thing this is incompatible with me giving the speech. The points where we have agreed on already are theInternational buffet, in which we decided to trust my choice because of my experience; the performance ofPop band FreeLife, a middle ground between both our perspectives on the event; and the most important so far, chosing Boomerangas the sponsor of the ISA not only for this one but for future events too. I'm not saying you have made no efforts so far, but until this point I'm sure your voice has had more repercussion.It is for this reason that I feel that the only two points still left to discuss should also be chosen in favor of both, but if that is not possible I should have the last word in one of them if the result is not too drastic for you.We both want to give the opening speech and I assure you I will take notes on what points you think are more important to satisfy the local business perspective too, so that should be no concern for you. I propose three alternatives, between which I'd like to know your preferred one and maybe it be our final agreement for the event organization.1-You to let me do the opening speech and in exchange you get to choose the presentation date between the first 3 weeks of the month, presumably on week 1 since it has been your preference between them. This is the option I would prefer since I'm very invested in the event and I've always done an excellent job in this kind of tasks, you don't need to worry about it being to informal because with my experience I always find the perfect balance.2-In this option we go the other way, you do the opening speech so our choice would beAwards Alex, opening speech Chris, but in this case I'm the one that chooses between the first three weeks, my choice beingWeek 2 since it is the best choice according to my research. This is the option that has less change respect your previous message, only changing the date one week in advance, so I think it may be more interesting for you than the other one.3-The last case would be if both of us refuse to let go the opening speech, something not optimal but understandable. In this case my experience tells that the best option would be to have a third person make it, since having an important personality of the ISA give the opening speech always has good results. In this case the event would be organized on week 3 as this is also the middle ground between our perspectives.I hope one of these options satisfies you and we can finally agree on what's the best path to take for this event.Best regards,Alex Kramer</t>
  </si>
  <si>
    <t xml:space="preserve">Dear Alex,Let me keep this short this time.Although as I expressed, I don't feel confident that these choice will lead to the most successful event, given our current discussion, negotiating any longer will lead nowhere.It's better for our event if we make these decisions sooner so that the actual work can start. Your last offer is the most acceptable one, which is why after some consideration, I decided to go with it.I'm glad we could finally reach an agreement and I truly hope my concerns will be proven wrong and everything will work out for the best.I appreciate we were both willing to compromise in the sake of the conference and hope we will have the chance to cooperate in the future as well.Best regards,Chris Meyer</t>
  </si>
  <si>
    <t xml:space="preserve">Dear Chris Meyer,Good afternoon my name is Alex Kramer and it is a pleasure to be negotiating with you.Attached is my opening offer, please take a look and consider. Of course i am open to negotiations.Looking forward to your reply,Kind regards,Alex Kramer.</t>
  </si>
  <si>
    <t xml:space="preserve">Dear Alex Kramer,thank you for your offer. After a consideration i have the following counteroffer in mind.With the presentation tasks we both come along but concerning the other points i would like to please you to rethink about it.Looking forward to your reply.Best regardsChris Meyer</t>
  </si>
  <si>
    <t xml:space="preserve">Dear Chris Meyer,Thank you for your consideration, however there are some issues i cant accept. i am willing to negotiate through this so we both could get a desirable outcome.As a consession, i am willing to change theDate of conferencetoWeek 1. Which seems agreeable to your counteroffer.For the issuePresentation Tasks, since we dont agree why dont we use hire an external Third person, which in my opinion could be beneficial for the event.I hope you see my goodwill in this counteroffer.Looking forward to your reply,Kind regards,Alex Kramer.</t>
  </si>
  <si>
    <t xml:space="preserve">Dear Alex Kramer,i am sorry, that i misunderstood the issue presentation task. I am completely against a third party, so why don't we agree on shared activities?I am glad that we came already to the conclusion for the date conference (1 Week).The sponsor selection is a really imporant point to me and Boomerang would fulfil this issue perfectly.Best regardsChris Meyer</t>
  </si>
  <si>
    <t xml:space="preserve">Dear Chris Meyer,thank you for your reply, for the issue Presentation Tasks i would rather the previous offer Awards Alex, opening speech Chris. however the Sponsor Selection is also really important for me and i believe Art Inc. would suit.what do you think about the other issues?looking forward to your reply,kind regards,Alex Kramer.</t>
  </si>
  <si>
    <t xml:space="preserve">Dear Alex Kramer,i agree with the two issues presentation tasks (awards alex, opening speech chris) and date of conference (week 1).What do you think about the sponsor Corporate Ltd.?Best regardsChris Meyer</t>
  </si>
  <si>
    <t xml:space="preserve">Dear Chris Meyer,i will think about making concessions on the issueSponsor Selectionif you accept my offer on bothDJ Happyfor theMusic ActandInternational buffetforCateringlooking forward to your reply,kind regards,Alex Kramer</t>
  </si>
  <si>
    <t xml:space="preserve">Dear Alex Kramer,i would agree with you in the pointsDJ HappyandInternational buffetif you accept the sponsorBoomerang.Otherwise you need to lower your sights.Best regardsChris Meyer</t>
  </si>
  <si>
    <t xml:space="preserve">Dear chris meyer,done dealpleasure,Alex Kramer</t>
  </si>
  <si>
    <t xml:space="preserve">Dear Mr Meyer,I'm very happy to collaborate with you for the organisation of the 50th birthday conference of the ISA. I've heard so much about your past archievements within this association and I hope that our collaboration may be as efficient and productive as possible.Now let's get down to business ! I'm writting you this email about the details and I'm looking forward to discuss them with you. First of all, I would like to adress you conserning the Sponsor Selection: I think collaboration with Art Inc.is the most rational choice as they have been our sponsor for years now and they offer us the possibility to cover the expenses of this event, without long term engagements. I personally think that looking for another partner would be a waste of time as Art INC. has proven its interest and loyalty to our association.Furthermore, Concerning the Music Act, I do think that for the past years this issue has been neglected and therefore brought a rather non-dynamic image for a student association. There I do think that a DJ such asDJ Happywould be perfect for this event as it would give a dynamic image of our association and would entice more students to join our association, which would be beneficial for the future as I think the compagnies are interested to collaborate with a dynamic student association that knows the current trends in many fields. If you are not convinced, I can considerer hiring a Pop band even if I don't think I would provoke the same effect as escompted.Concerning the Presentation Tasks I do think that hiring a Third personwould be beneficial as an famous external speaker could give more credibility to our association, rather than having you and I sharing activities.Fourthly, concerning theDate of conferenceI'm looking forward to discuss them with you. Indeed, I'm rather optimistic for organizing it during theweek 2 as no other events are orginized this week, but I'm also open for discussing organizing it the 3rd week even I don't think it would be better considering the date proximity with christmas.Finally, about thecatering, I do think that a buffet or a three course meal would be suited for the event. What do you think ?I'm looking forward for your answer,Best regards,A. Kramer</t>
  </si>
  <si>
    <t xml:space="preserve">Dear Mr. Kramer,thank you for your offer. I have heard quite good things about your successful previous projects.My choice for sponsor yould be Boomerang. they would be willing to sign a long term contact. they would sponser future events which would privide financial security for many upcoming events and also to some extent for ISA itself. I think, looking at furure stability for ISA Boomerang would be by far the best choice.Music is an easy way to show our reflecion on the local culture and I think this has been a huge benefit for us in the past. therefore I would prefer chosing the local folklore band as the music act for the conference. I know DJ Happy is a very famous international star but we want to reflect our image and this has always been to reflect local culture.concerning the presentation tasks I think we would go through so much more truble hiring a third person. not only financially but also a lot ofwork without the benefits from public attention. I think it would be great for both of our personal careers to do the presentation. It would be a huge honor to have you do the awards and I would love to do the opening speech. but we could of course also do shared activieties but that would mean a lot of coordination effort.The issue i see wth your choice of the 2nd week is that there is an other event taking place in constance and I want to avoid our guests not finding parking spots because of the historic event taking place and our location is right in the historic center.For the third week, some of ISAs higher ranked members, among others, the organisations vice president, are unavailable and thus would be unable to join the event. I dont think that this would be a considerate move.my prefered date for the event would be the beginning of the Christmas holidays in week four. A lot of ISA student members would have time to attend the conference. It is very important for ISA, that also the students are represented adequately. Due to the Christmas holidays, the parking situation would relax as well, as many families are going to visit their relatives or are travelling to ski resorts. So I think this would be perfect.For catering of course as mentionaed above we do want to reflect local culture and therefore having a traditional swiss three course meal would be the best option.I am looking forward to your answer,best regards,Chris Meyer</t>
  </si>
  <si>
    <t xml:space="preserve">dear Mr Meyer,thank you for your quick answer.i read really carefully your proposition and I understand your concern about putting our local culture forward for this event. However as I express in my previous offer Im really keen to open our association to the international.Therefore i do think that we should go halfway our both visions of the event. Im ready to compromise on some things, if you are keen to do as well.Therefore I would like you to consider hiring the pop group as I think a local band wouldnt be accessible musically speaking for every invited person. Also I do think that a Swiss diner would be a problem for vegetarian people and the one allergic to cheese. An international three course diner would be more efficient and more formal than a international buffet.Concerning the opening speech, I would agree on sharing the tasks. Considering your image of a ancient member of ISA i think that you giving the awards would be more valuable and striking for the awarded. I can take care of the opening speech.Concerning the week, I think you mistake the dates as no other event is planned on the second week (its the week 1!), therefore it would be perfect for us the week 2.Finally im willing to concede the sponsoring to give it to corporate inc as it would go halfway our interest.im looking forward to your answer as I know you are a rational and thoughtful person.AK</t>
  </si>
  <si>
    <t xml:space="preserve">Dear Mr. Kramer,Actually in week two there is another big event taking place in the historic centre of Constance!I would be willing to meet in the middle but i think it is better if we make bigger concessions on individual topics instead of meeting in the middle for each topic.The most important concern for me is the sponsor. Going with Boomang would help ISA in the future and I think it is important to also look at that. if we can agree on that we can talk about other concessions.If you could agree with the traditional swiss three course meal for example i would be willing to let you choose the music act.The presentation task: sharing the task would be ok for me.Concerning the date of the conference please look at that historic event that is taking place in week 2! week 4 would still be the best option in my opinion. if that is not at all possible for you i wuld be willing to agree on doing it in week 1 instead but everything else is really not a good idea in my opinion.Best regards,Chris Meyer</t>
  </si>
  <si>
    <t xml:space="preserve">Dear Mr. Meyer,I'm coming back to you for new propositions.I'm agreeing on theTraditional Swiss three course meal if the music act would be animated byDJ Happy.After consideration I'm ready to so concede the Sponsor. Therefore I would like to do the opening speech.Finaly I'm really no conviced for Week 4 as it will be christam holidays and our students and partners will be home with their family to celebrate it (you do know how christmas season is important in the local Swiss culture). I do think that week 2 is perfect as the historical event doesn't have anything to do with our student association and Constance is big enough to welcome everybody as it is used to such event. Any other week would be problematic as either a huge economic event will take place (week 1) and therefore compromise the presence of some of our partner, and during week 3 the presidents of ISA wan't atend the entire ceremony.Wishing you would agree on those propositions,Best regards,AK</t>
  </si>
  <si>
    <t xml:space="preserve">I would be willing to go with week 3 if week 4 and 1 are not an option for you.With everything else I am ok!Regards,Meyer</t>
  </si>
  <si>
    <t xml:space="preserve">Perfect !Thank you fo your colaborationAK</t>
  </si>
  <si>
    <t xml:space="preserve">Good Morning Sir,I apologize, I have just read your message. Today and tomorrow I will be fully avaible for the Negotiation so let&amp;acute;s start!Said this, I think We should share our needs and desires in order to establish a start point. I will tell you what I want and Why I want it. I hope you will do the same. Probably we will have differences but i am ready to achieve an agreement. And for my part, if there is colaboration and reciprocity I will try to do this the better I can.1&amp;ordm;. About theSponsor SelectionI wantArt Inc.to be our sponsor because they offer a lot of money for the event, they are a strong ally. (Be aware that they are Boomerang, and Cooperate Ldt. competitor, so if we sign with other firm we can loose Art Inc.).2&amp;ordm;. About theMusic Acti think we should choose something that could content everyone. For Instance:DJ Happy. It&amp;acute;s a well known Dj so he could rise the standard of the act. An local band it would be a very wrong idea having in account that we will receive people of all parts of the world.3&amp;ordm;. About the Presentation Tasks, I would really like make the Opening, but we can discuss that.4&amp;ordm;. About theDate of conferenceI think the better option is theWeek 2(And I think you will be agree) because the Week 1: There is the "International Conference on Economics and Bussines Management" in Zurich and it can dwindle the event assistance.The week 2 is free.The week 3 is not avaible for the ISA hight members, and they are essential for the event.And the week 4 is Christmas Holiday and it can really ruin our event.5&amp;ordm;. To finish, we have to talk about theCatering. Like the music I think that an international atmosphere it will be the best, so what about anInternational buffet?.I am waiting your Response,Regards: ALex</t>
  </si>
  <si>
    <t xml:space="preserve">Dear Alex,Thank you for your reply and ideas, and I also apologise for the late answer, I had busy days as well.I would have a bit different conception concerning the conference, but I am cooperative to discuss it.1. I am not sure, that Art Inc. is our best choice as a sponsor; I would prefer Boomerang. It is true, that they gave us a slightly less offer, however they provide a long-term sponsoration, while Art Inc. only short-term. In this view, the view of Corporate Ltd. is mid-term, so that would be also a better choice than Art. Inc. In my opinion, the stability of our future events is significant for ISA and both of us.2. I think, the concept of this event to show our visitors a part of local culture. Although DJ Happy is internationally well-known, I do not think that he fits to our concept. I think, Local Folklore Band would be the most suitable, because they really represent a part of the local cultura.3. Concerning the presentation, I would be happy to make the opening speech and you the awards part, but I am also flexible.4. I kindly remind you, that on the 2. week there is another important event in the historic centre of Constance; thus the number of parking spots can be problematic. In my opinion, week 4 could be the best choice, because a lot of ISA student would have time to attend the conference and the parking situation would be also solved. Week 1 could be also a better option rathen than week 2.5. As I mentioned before, the concept of our event, to present the local culture, wich could appear in the catering as well. I would prefer the Traditonal Swiss three course meal.I hope, that I could convince you in some differences. I am waiting for your reply. Thank you!Best regards,Chris</t>
  </si>
  <si>
    <t xml:space="preserve">I see we have big differences in the main Issues. If it is okay for you, let&amp;acute;s start small establishing a base for the peripheral issues and then we can disccuss the big ones. We don&amp;acute;t have much time so I think will be faster this way.So I would like to start discussing theDate of conference: I haven&amp;acute;t been informed about the event in Constance in the second week, nevertheless I can understand that it can be a problem with the park slots. It will be also a big problem, in my opinion, having the event in Christmas days. The people are usually home with their family and they will want to disconect from the school and their jobs. In the WEEK ONE is the Economic Event in Zurich and may also affect our event assistance, but it can be considered like a date of last resort. What aboutWeek 3???Respect theCateringI have a big doubd. I am not sure if it is the best option to give traditional food to foreign people. That will put the guests out of their confort zone, and we want the people relaxed, not worried about the possibility to going to bathroom after the meals. Despite this, I am ready to give up the food if you let me to make the Opening speech. Or option 2: If you want to make the Opening let me choose food.What do you think?</t>
  </si>
  <si>
    <t xml:space="preserve">Hi Alex,Okay, you can do the opening speech, and the catering will be the Traditional Swiss three courses option.The Date discussion we could combine with one of the big &amp;bdquo;categories. If we take Local folklore band and week 3, I can accept Art Inc. as our sponsor. What do you think?Best,Chris</t>
  </si>
  <si>
    <t xml:space="preserve">I think is fair, it was what I was trying to achieve, thanks to you it was fast without inconvenience. I hope you get also a good utility rate. The final result is the sum of our utilities. Thanks for your time.Regards,Alex</t>
  </si>
  <si>
    <t xml:space="preserve">Dear Mr. Meyer,My name is Alex Kramer and I would be your negotiation partner.I was very pleased when I found that we will work together in order to organize the ISA conference and I truly believe that we could reach a great agreement and organize an amazing event.I would like to hear from you what do you think that could be the best options for you and also for our organization.Best regards.</t>
  </si>
  <si>
    <t xml:space="preserve">Dear Mr. Kramer,I am very happy to hear from you and seeing how motivated you are makes me feel optimistic. I am sure we will find the best solution for all issues.I am sending you my suggestions for the event. I hope you have similar views and can agree with some points.Looking forward to seeing your suggestions.Kind regardsChris Meyer</t>
  </si>
  <si>
    <t xml:space="preserve">Dear Mr.Meyer,Thanks a lot for your first suggestions; I have a little bit different offer that I attatched below.I believe that from now on we could discuss our points of view and make some concessions to reach the best deal possible for both of us.For example, I truly believe that our main sponsor should be the "Art Inc", since they made an excellent offer even though the short-run terms, our good relationship with them should be taking into account.I hope to hear from you soon,Best regards,Alex Kramer</t>
  </si>
  <si>
    <t xml:space="preserve">Dear Mr. Kramer,Thank you for your offer! I am happy that we could agree on presentation tasks, but also very dissapointed to hear about the sponsor that you favor. In my opinion Boomerang would be the best choice. I do not have the same positive experiences with Art Inc. as you do and would strongly suggest to choose Boomerang knowing their reputation, I am sure you would not be dissapointed if we choose them.Although I would recommend to choose traditional swiss three course meal over a buffet, I compromise and agree with your suggestion. But concering the music I strongly disagree with you and think that DJ Happy simply does not fit the event. A local folklore band would create the right atmosphere.I hope I could change your mind.Best regardsChris Meyer</t>
  </si>
  <si>
    <t xml:space="preserve">Dear Mr. Meyer,I am also very happy that we could agree on the presentation tasks issues; in relation to the sponsor selection even though I truly believe that the Art Inc. would be the best option, I could make a concession on that, however I believe that the mid-term contract with Corporate Ltd. could be more beneficial to our company than the contract with the Boomerang.Regarding the Music Act I don't believe that a local folklore band fit in a international association's meeting as ours, we should have a broader vision, more international; and so, I have to insist regarding the DJ Happy, since it could attract a lot of international people too to our organization.I think that we should decide a date of conference that didn't interfer with the other events, so in my opinion the best option should be the week 2.I hope you could analyse my suggestion.Best regards,Alex Kramer</t>
  </si>
  <si>
    <t xml:space="preserve">Dear Mr. Kramer,I really hope that we can find a solution that makes both of us happy. This is why I want to offer you a compromise.If I agree with the sponsor that you suggested in your first offer and we choose Art Inc., I would ask you to set the date of the conference on week 4 and invite a local folklore band for the music issue.I think this would be a good compromise, but am also open for your suggestions.Kind regards,Chris Meyer</t>
  </si>
  <si>
    <t xml:space="preserve">Dear Mr.Meyer,I think that we are very close to reach a solution that will make both of us happy. I appreciate a lot your concession and I could also compromise relatively to the folklore band; however I believe that the week 4 would be really the worst to do our event and I suggest to do it, if not in week 2, in week 3.It would be a great deal for both of us. If you are able to accept that, I am available to close our deal.I hope that you agree,Best regards,Alex Kramer</t>
  </si>
  <si>
    <t xml:space="preserve">Dear Mr. Kramer,What I offered you in my last E-Mail was honestly the lowest expectations that I had and what you offered me back is even much lower than my worst expected outcome. So forgive me for not accepting your offer and let me suggest another option. If we are changing the date to Week 3, let us go back to your previous sponsor suggestion and choose Corporate Ltd.I hope that this offer is better for you because for me it's still below my wishes, but I am willing to agree on this, if it fits your expectations.Kind regardsChris Meyer</t>
  </si>
  <si>
    <t xml:space="preserve">Dear Mr. Meyer,I'm sorry but what you are suggesting is even worse for me than your last suggestion, which I can't accept.I could accept your option of doing the event on week 4, however the sponsor chosen has to be Art Inc., and I think that we are having a problem of communication related to the presentation tasks. I can accept your conditions, however as you said that you agreed on your second email, I would like to be responsible for the opening speech.Best regards,Alex Kramer</t>
  </si>
  <si>
    <t xml:space="preserve">Dear Mr. Kramer,I have a feeling that we are going in a complete wrong direction. It seems to me that our will to find a compromise is leading us to bad options for each other, but we want to find something that will leave both of us happy, don't we? I don't know if I got you right. Did you mean that you would agree on my offer from my second Email if we just switch the presentation tasks? If this is the case, then what I am offering you now should lead us to an agreement, I hope. Otherwise feel free to adapt the offer, but for me this is an acceptable outcome.Kind regardsChris Meyer</t>
  </si>
  <si>
    <t xml:space="preserve">Dear Mr. Meyer,You are completly right, we want to find an agreement beneficial for both of us, so, I appreciate your offer but I only suggest a change on the sponsor selection.. I couldn't really accept the Boomerang, if you aren't able to accept the Art Inc. I suggest that we choose an intermediate option, as Corporate Ltd.I hope that you could accept this suggestion and we can finally reach a deal, I think it is fair for both of us.Best regards,Alex Kramer</t>
  </si>
  <si>
    <t xml:space="preserve">Dear Mr. Kramer,The sponsor selection was a very important point for me, so choosing anything other than Boomerang makes me worse off. If we are changing the sponsor, I want to offer you changing the catering to traditional swiss three course meal, but instead we can agree on week 2 like you wanted in the beginning. Or you can choose whatever date you like if you agree with all other suggestions. Is that maybe an acceptable deal for you? For me that would be like almost exactly half of my expectations.Kind regardsChris Meyer</t>
  </si>
  <si>
    <t xml:space="preserve">Dear Mr.Meyer,I'm sorry but that offer is much less than half of my expectations. I can't accept change the international buffet; however if you could accept the week 2, I can compromise relatively to the sponsor and accept your suggestion.I hope that it could be a good deal to you.Best regards.Alex Kramer</t>
  </si>
  <si>
    <t xml:space="preserve">Dear Mr Kramer,Thank you for negotiating with me and for your offer! I think we agreed in the middle and hope you are happy with the outcome.Wish you all the best!Chris Meyer</t>
  </si>
  <si>
    <t xml:space="preserve">Dear Chris Meyer,My name is Alex Kramer and I will be your negotiation partner. As you are aware, we need to agree on five issues regarding the ISA conference 2019. To begin with I suggest the following:1. I have noticed an increasing dissatisfaction over the last years with the music acts at the ISA events. Therefore, I think a famous international act would be a good way to attract the kind of guests ISA is looking for. I suggest DJ Happy since he is very famous and I know he would attract a lot of guests.2. I suggest an international buffet. By having a buffet the guests do not have to sit around a table with the same people, instead they can move around and talk with a lot of different people. This would lead to a veryrelaxed and easy-going atmosphere, which is always good for networking.3. I suggest the conference would take place week 2.4. I would prefer to give the opening speech. However, I can imagine that you also would prefer that. Therefore, I think an external speaker could be an alternative if both of us want to give the opening speech.5. I suggest Art Inc. as a sponsor since the company made the best offer in terms of a short-term payment directly for the event.I look forward to hearing your thoughts and opinions about these suggestions.I hope you have a nice day!Best regards,Alex Kramer</t>
  </si>
  <si>
    <t xml:space="preserve">Dear Mr. Kramer,Thank you for your mail. I have heard many great things about yourwork at ISA and am really looking forward to working together with you on organizingthe event for our 50th anniversary.Considering your history with ISA and my experience in organizing ISA events and business contacts, I am confident we will find a successful solution.After carefully reading yourrecommendations concerning the 5issues,I would respectfully proposesome adjustments.Regarding the sponsor of our conference,I do agree with you that Art.inc has made the best offer in terms of a short-term payment for this specificevent. However,based on my experience, finding a strong an appropriate sponsor hasalways required a significant investment of time and money. I suggest we chooseBoomerang as a sponsor since their offer is almost as high as the Art.incoffer, with the additional benefit of long-term security. This will save ISA a lot of time and money on finding sponsors for future events.Concerning theaspect of entertainment, you recommend DJ Happy who is a famouspartyDJ also known forattracting party guests. However,Iam of the opinion thatby hiring a world-famous DJ we will spend a lot of money and distract ourguest'sattention from our actual event.I think that a lot ofthe local business leaders attending theconferencewould value entertainment provided by a well-known regional band and therefor recommend a local folkloreband as entertainment for our venue.I have similar concernsin regard tothecatering. Since the event is rather formal, I strongly suggest a traditional swiss three course meal as this in my opinion will not have a negative effect on ourguest'spossibility of networking.In regard tothe scheduling adate for the conferenceyou recommend week 2. However, I would like to bring to your attention that in week 2 there will be anotherbig event in the historic centered of Constance. What do you think about week 4, it seems thiswould be a good weekfor students' availability to represent the ISA.Lastly, I would like touch on ourpresentation tasks. As you mentioned, you are right, I would love to hold the opening speach as it would be a great honor for either of us to do so. At the same time, I respect all the work you and I have both done for the IRS in the past.Therefore,I would also be fine with ussharing thepresentation tasks.WiththatbeingsaidIwouldrecommendthatI holdtheopeningspeachasI am alsofamiliarwiththebusinesscontactsthatwillbeattendingtheevent.Howdoyoufeelaboutthat?Thankyouandbestregards,Chris Meyer</t>
  </si>
  <si>
    <t xml:space="preserve">Dear Chris Meyer,Thank you for getting back to me.I am also confident we will find a successful solution. Nonetheless, I would like to propose some adjustments to your counteroffer.In my opinion, a short-term contract would be better than a long-term contract regarding the sponsor selection. ISA is expected to grow and get higher sponsorship in the future. Thus, there is a risk we will lose money if we sign a long-term contract with Boomerang. We also need to keep in mind our good relationship with Art inc. and that they have supported us for a long period of time. I am afraid they will lose confidence in us if we choose Boomerang instead since Boomerang is a direct competitor of Art inc.I understand your points regarding the music act.The focus should be on ISA, not a world-famous DJ. However, a local band does not really fit the character of aninternational associations meeting. Therefore, I suggestthe pop band FreeLife. The band is popular enough to keep our guests satisfied but the band would notdistract ourguest'sattention from our actual event.Regarding the catering, I still believe an international buffet would be the best option. I believe it would have a negative effect on networking if we choose to have a three-course meal instead. I would also like the event to be more relaxed and not that formal. I want the event to attract more students since they are the talent of the future.Thank you for informing me about theevent in the historic center of Constance in week 2. I was not aware of this event. However, week 4 would be during the Christmas holidays. I am afraid several ISA members would be absent. I suggest week 3 instead as a date of conference.I know you are familiar with business contacts of ISA and I really admire your work with organising internships. However, I think we should focus more on ISA and our members instead of business contacts when we hold the opening speech. With that said, I think we both really want to hold the opening speech and I also believe we both would do a great job. Unfortunately, I think it would be too difficult to coordinate shared presentation tasks.I would really like the results of our negotiation to be beneficial for us both. Therefore, I can agree on you holding the opening speech if you agree on having Art Inc. as a sponsor. I think this would be a fair solution. What do you think about this compromise?I look forward to hearing from you!Best regards,Alex Kramer</t>
  </si>
  <si>
    <t xml:space="preserve">Dear Mr. Kramer,I appreciate your fast reply. It looks like we are going to have to work hard on compromising on some of the issues at hand, in order to ensure a successful organization of our conference.In order to give you a better insight on some of my major preferences and thoughts regarding the conference, I would like to be open and upfront with you when it comes to the sponsorship. I understand that ISA is expected to grow in the future and therefor expects to be able to negotiate highersponsor contributions, however this argument is based on speculations. These possibly higher payments are not guaranteed, and it would be very risky to bet on those. Like yourself, I also believe in strong and good business relationships. However, by not willing to comit to long-term sponsorship, Artnet is demonstrating that they are not really interested in securing a stable business relationship with our organization. Therefore, I cannot promote Artnet and am in favor of a relationship with Boomerang, who is willing to invest in a lastingfuture.I find this point so important, that as a tradeoff, I would be willing to compromise on this with you by agreeing to theinternational buffet for catering.As you mentioned this would also give the conference a more relaxed vibe for networking.Since our focus is on networking rather than on partying, I think thefolklore bandwill be a great accompany to the international buffet. In return I would love to seeyou take on the task for the opening speech!This would leave us with the schedule of a date for the event. Unfortunately, in week 3 many high-ranking members of ISA including our vice president will not be able to attend. Scheduling our conference for that week, knowing that many of our leaders are going to be absent, will in my opinion make us look inconsiderant towards our senior leaders. I would recommend for us to stick withweek 4. Even though some members may have challenges to attend, week 4 will work out perfectly for most ISA members anditis a good week for the availability of the ISA students.I really feel this is proposal is a good solution that is beneficial to both of us and amlooking forward to your response.Best regards,Chris Meyer</t>
  </si>
  <si>
    <t xml:space="preserve">Dear Chris Meyer,Thank you for your reply. I agree that we need to compromise on some of the issues. However, I am confident that we will find a successful solution.I agree on your compromise regarding the music act and the presentation tasks. I think it is a fair solution to hire Local folklore band and to let me hold the opening speech. I also appreciate that you agree on having an international buffet.I understand your point of view concerning the sponsor selection.I agree that a long-term contract with Boomerang would provide financial security for ISA. However, Art inc. would donate a considerable amount of money for the event. We need to remember that we are going to celebrate ISA's 50th anniversary. Thus, the guests will have higher expectations than the previous years, which means higher costs. I am afraid that the donation from Boomerang will not be enough to cover the costs.Considering thedate of conference I am aware that some members of ISA will not be able to attend the event in week 3. However,two of our members already stated that they could at least attend the opening speech and leave afterwards. This means that they could at least attend the beginning of the event.Their presence at the event is not absolutely necessary either. I also believe less people could attend the event in week 4 than week 3 because of the christmas holiday. But if we can not agree on week 3 or 4, I suggest week 1 instead. What do you think about this suggestion?Have a nice afternoon!Sincerely,Alex Kramer</t>
  </si>
  <si>
    <t xml:space="preserve">Dear Mr. Kramer,It looks like me are making progress, which is great.I am pleased that we couldagree on the entertainment and presentation tasksfor our event.Regardingthe sponsorship of our event, I would like to reiterate my stance on hiring a sponsor who is willing to comit to a strong business relationship while securing long term financial stability.I get your point that this eventfor our 50thanniversary is special also in terms of possible higher guest expectations. However, I am certain we will be able to cover the cost now since we are hiring aninexpensive local folklore bandinstead of the costly world famous DJ and in addition to that theless formal international buffet, which you prefer,would save a lot of moneyon staff such as waiters and waitresses. Looking at the numbers I conclude, thatwithBoomerang as a sponsorwe will be well positioned to cover the cost of satisfying our guests expectations and will also secure future financial stability. In my opinion this is a win-win situationand therefor I would kindly recommend that we hire Boomerang and in return go with the international buffet as you suggested. If we do this, I would also be willing to compromise on the scheduling and accept your recommendation of goingwith week 1. Sounds good?I am looking forward to hearing from you.Best regards,Chris Meyer</t>
  </si>
  <si>
    <t xml:space="preserve">Dear Chris Meyer,I believe we are close to an agreement. We have only two issues left that we need to agree on.I understand that a long-term contract is important for you even if I am convinced that a short-term contract would be the best for ISA. However, it is true that we save money by hiringaninexpensive local folklore band and by having an international buffet. Therefore, I am willing to compromise even on this issue. I suggest we meet halfway and have Corporate Ltd. as a sponsor instead since they offer a mid-term contract.Regarding the date of conferencemy recommendation was initially week 2, not week 1. In my opinion, week 2 would still be the best option. The event in the historic center of Constance will not affect our event, since I am sure members of ISA will prioritize ISA's 50th anniversary.I look forwardtoreceiving your inputand opinion about these issues.Best regards,Alex Kramer</t>
  </si>
  <si>
    <t xml:space="preserve">Dear Mr. Kramer,Like you I also feel that we should be able to come to an agreement quick.As you probably have realized, the issue with the sponsorship is something that I take very important. I am determined to awardBoomerang the sponsorship, as out of a business perspective they are offering us the best deal.Therefore,I offered to compromise with you on choosing the catering option of theInternational Buffet.To be quite honest, personally I do not like the buffet at all, but I feel that you are very keen on it because you feel that it will give better opportunities for networking. So again, I would recommend for us to compromise here, by me putting trust in your vision of the buffet and you trusting me on the sponsorship.As far as the date for the schedule goes. You are right, I did not notice that you said week 2. However, I am not keen on week 2 at all, it is going to be logistical nightmarefortraffic and parking for our guest! This is something we should really avoid since we already know that it will be inevitableif we choose week 2. With that said,letsagree to agree on week 1, yes, we are competing with Zurich, however that really should not be a deal breaker for companies, also I think I is also a date that is probably close to second best to both of our preferred date.I think my proposed solutions are fair and will benefit ISA and the conference while also shining light both your and my project management skills.I hope we can come to a final agreement on theseterms.Best regards,Chris Meyer</t>
  </si>
  <si>
    <t xml:space="preserve">Dear Chris Meyer,There are still some adjustments I need to propose.I understand that is is important for you to have Boomerang as a sponsor. I also appreciate that you are putting trust in my vision of the international buffet. However, the sponsorship is the most important issue for me. Nonetheless, I am willing to accept Boomerang as a sponsor if you agree on hiring Pop band FreeLife instead of the Local folklore band. I think an international buffet and an international band would be a perfect combination for the event.If you accept my suggestion, I am also willing to accept week 1 as a date of conference.What do you think about that?Have a nice day!Best regards,Alex Kramer</t>
  </si>
  <si>
    <t xml:space="preserve">Dear Mr. Kremer,Your new proposal seems to be mixing our previous consessions up again. I dont think that is good for our progress. To tell you the truth, I was not planing on moving away from my last proposal, but Iam willing to give in on one more issue and would aggree to week 2 for the conference date as you previously recommennded.Best regards,Chris Meyer</t>
  </si>
  <si>
    <t xml:space="preserve">Dear Chris Meyer,Thank you for your input. I am happy that we are finally reaching an agreement.I am willing to accept your counteroffer. However, in your counteroffer you have "Awards Alex, opening speech Chris". Our agreement was that you would let me hold the opening speech if wehire Local folklore band. I make this adjustment and hope that you will accept it in accordance with our previous agreement.Thank you for a successful negotiation!Best regards,Alex Kramer</t>
  </si>
  <si>
    <t xml:space="preserve">Hello Mr Kremer,Thank you for being such a team player!I really appreciate the experience of negotiating with you!All the best and cheers to a successful convention!</t>
  </si>
  <si>
    <t xml:space="preserve">Hi Chris,The following will be what I think would be appropriate for the ISA Conference, what do you think?Sponsor: Corporate Ltd.Music Act: DJ HappyPresentation Task: Award (You); Opening Speech (Me)Date: Week 2Catering: International BuffetBest,Alex</t>
  </si>
  <si>
    <t xml:space="preserve">Hi Alex,thank you for your first offer. After careful consideration, I cannot accept your offer at this point, but I did prepare a counter offer that I hope you will find agreeable:Sponsor: BoomerangMusic Act: Local folklore bandPresentation Task: Award (You); Opening Speech (Me)Date: Week 4Catering: Traditional Swiss three course mealBest, Chris</t>
  </si>
  <si>
    <t xml:space="preserve">Hi Chris,After my thoughtful consideration, I've made some changes on my offer (catering). I hope you can consider changing your options which we can make a good end for our negotiation.Best, Alex</t>
  </si>
  <si>
    <t xml:space="preserve">Hi Alex,thank's for your offer! The changes in catering are a good start. I've made a change to the date of the conference. We'd, of course, prefer for it to be held in four weeks, but if you want to hold it sooner, how about in one week?If at all possible, we'd like to use Boomerang as the sponsor. Is this issue of great importance to you?All the best, Chris</t>
  </si>
  <si>
    <t xml:space="preserve">Hi Chris,I am glad to see you make the move to change the date of the conference, however, I would be more likely to hold it on the 3rd week rather than Week 1, will it be a big problem to you or what is your consideration?Indeed, the sponsor selection is the thing that I concern the most. Personally, I would prefer the Art Inc. the most as they offer a short term contract with the greatest sum of money. As I believe the association will grow fast which it can optain better contracts in the future. So as present, a short term contract is more preferred. In such a case, I would highly prefer either Art Inc. or the one that I chose before, which is the Corporate Ltd.Best wishes, Alex</t>
  </si>
  <si>
    <t xml:space="preserve">Hi Alex,thanks for your answer. For me the Sponsor selection is also the most important followed by the music act.For this offer, I went with your prefered sponsor, but my prefered music act and presentation task, and the middle ground in date of conference and catering.How does this look for you?Best, Chris</t>
  </si>
  <si>
    <t xml:space="preserve">Dear Chris,Thank you for negotiating for such a long time. Unfortunately, I am afraid that we have so many differences on the main idea on holding the conference. This is why I choose to reject the offer that you gave me. Hope you understand and wish we could have a better cooperation next time.Best, Alex</t>
  </si>
  <si>
    <t xml:space="preserve">DearChris Meyer,Nice to know you.I am Alex Kramer and I will be your negotiation partner.In attachments you can find my first offer.This is just a first step and of course we can negotiate certain pointsI would like to hear your point of view on my argumentation.Kind regards,Alex Kramer</t>
  </si>
  <si>
    <t xml:space="preserve">Dear Alex Kramer,nice to meet you and thank you for tour first offer. I took a look your offer, and I think there are several points to be negotiated further.Id like to suggest my offer as below. Please take a look and give your opinion about that.Hope to hear you soon.Best,Chris Meyer</t>
  </si>
  <si>
    <t xml:space="preserve">DearChris Meyer,It would be good to know that you would like to reach a consensus together.Concerning your offer, I thinkArt Inc.is a better choice. Our event is expected to grow significantly in the future. We may gain more sponsorship later. A short-term and large amount of sponsorship would be more beneficial.For theMusic Act,DJ Happyis more suitable. A local band is beyond doubt a good choice to raise the interest of the locals. However,DJ Happywho is famous internationally will definitely suit this international event. Therefore, our guests will find the music acts fun and satisfactory.For thePresentation Tasks, we could invite theThird personto manage it. On one hand, his speech would be more advantageous to ISA as he is more prestigious. On the other hand, we could have more time to make other arragements.For theDate of conference,Week 2allows more guests to attend our event. The reason is that there will be an international conference on week 1. Would it be better for us to avoid clashes of the events?For theCatering,International buffetwill suit our event more. A three-course meal will be too formal for us. People may not be relaxed enough to exchange their thoughts and ideas. On the contrary,International buffetallows people to walk around and talk to people not next to them.Look forward to seeing your reply. We could negotiate on the details.Thank you so much.Kind Regards,Alex Kramer</t>
  </si>
  <si>
    <t xml:space="preserve">Dear Alex Kramer,Sorry for the late reply and thank you for your opinion.I've considered your counteroffer, unfortunately, there are some issues I'd like to discuss with you further.I think I can make concession regarding theDate of conference and Catering. As you suggested, I agree with Week 2andInternational buffet.However, concerningSponsor Selection I hope you reconsider my offer. I thinkBoomerangis a better choice because we've been in a good relationship, which means that we may gain stable sponsorship in the long-run. As you mentioned, we expect that our event is going to be extended significantly in the future, therefore, maintaining the extant sponsor would be important for now and the future.For theMusic Act, I'd like to suggest Local folklore band again. A local band can raise the interest of the locals as well as spread the local culture to international participants. DJ Happy might be a ok choich, however, inviting him would not differentiate our event from others.Regarding thePresentation Tasks, I thinkAwards Alex, opening speech Chriswould be better than inviting the third person in terms of cost reduction as well as showing our identity better.I hope this counteroffer could increase your utility. I've made a quite big concession, so I hope you also reconsider some issues in productive way.Look forward to seeing your reply.Thank you so much.Kind Regards,Chris Meyer</t>
  </si>
  <si>
    <t xml:space="preserve">DearChris Meyer,Thank you for making the concession. I think we have consensus onDate of conferenceandCatering.For thePresentation Tasks, I would still be fine withAwards Alex, opening speech Chris. As long as there are positive effects on the event, I would not mind handling the awards.However, for theSponsor SelectionandMusic Act, I think it is better to stick withArt Inc.andDJ Happyrespectively. As I have mentioned, our event is expected to grow in the future, we will need to find a more substantial sponsor later. Therefore, I think a short-term but a considerable amount of sponsorship will be more suitable for us this time. The amount provided by Boomerang may not be able to support us in the future and we may not need a long-term relationship at this stage.Moreover, some guests found the performances in the past not satisfactory. Therefore, we may need to find an prestigious performer to make our event stunning by providing performances more people are familiar with. I think there are more ways for us to differentiate our events from others.Hope you could consider it. Thank you so much.Kind Regards,Alex Kramer</t>
  </si>
  <si>
    <t xml:space="preserve">Dear Alex Kramer,I really appreciate your agreement onPresentation TasksDate of conferenceandDate of conference Regarding the rest of issues, may I ask which one is more important for you? For meSponsor Selectionis the most important issue because I think having a stable sponsor is essential for sustainable expansion of our organization. Also, Boomerangcan afford the amount we need.ForMusic Act, how aboutPop band FreeLife? They are also very well-known artist who can satisfy the audiences expectation. Not only are they world wide famous but also sing such a good songs. I hope this might satisfy you.Best,Chris Meyer</t>
  </si>
  <si>
    <t xml:space="preserve">Dear Chris Meyer,The changes have been made forMusic Act. Hope it will work to you.To me, theSponsor Selectionis an important consideration. My stance is that it would be better for us to find a sponsor that could maintain a short-term relatioship instead of a long-term. It is because we could find sponsors out of the list in the future in case we need more sponsorship.Thank you so much.Best Regards,Alex Kramer</t>
  </si>
  <si>
    <t xml:space="preserve">Dear Alex Kramer,Sponsor Selectionis also very important to me, but you seem not to make concession this issue, I agree with you onArt Inc.if you agree with me onLocal folklore bandregardingMusic Act.I hope you notice that I have made a lot concession so far, and appreciate your affort as well.Please consider this and hope to hear you soon!Sincerely,Chirs Meyer</t>
  </si>
  <si>
    <t xml:space="preserve">Dear Chris Meyer,I think we have reached a consensus. Hope that we could cooperate well.Thank you so much.Kind Regards,Alex Kramer</t>
  </si>
  <si>
    <t xml:space="preserve">Hello Chris,I am delighted to talk to you about our upcoming collaboration regarding the conference of the International Student Association.As I sadly have no information your desired specifications I would like to present to you what I thought would be a good event:We have worked with Art Inc. as a sponsor for a long time now and would like to continue the sponsorship. We see a strong partner in them and don't want to harm our relationship.We have noticed a growing dissatisfaction with the the music at our events. Therefore I think that a currently popular international act would be to the liking of our visitors. We could furthermore accelerate our attendance rate by inviting a heavyweight international DJ. That is why I propose to invite DJ Happy to the upcoming event.As the organizer of the event I would like to give an opening speech, thank our sponsors and welcome all attendees. After that you will have the opportunity to announce this year's awards winners, which will have a positive impact on your brand image as a friendly and giving company.We chose week 2 for the event date because every other week has other events. That would hurt our attendee rate and furthermore both our interests.I would suggest to serve an international buffet, because the purpose of the event is to network and get to know people. If we serve full meals, our attendees are going to be sitting and eating for a couple of hours. Therefore no networking would be possible and the satisfaction of our guests would drop significantlyI hope you can understand my choices for the given issues and am looking forward to hearing from you.Best RegardsAlex</t>
  </si>
  <si>
    <t xml:space="preserve">Dear Alex,thank you very much for your message and your offer. Unfortunatelly, I would have to disagree with you about some terms you mentioned.-Firstly, I think that Art. Inc is not an appropriate choice of a sponsor. It is true that they have made a generous offer to us and that you have had a cooperation with them before. However, their offer is a short-term offer which means that they are financing only this year's event. I would suggest Boomerang, as they agreed to finance ISA's events in the long-term and this would basically mean that they give us the same amount of money as Art. Inc. and plus would guarantee a long-term relationship with us. That means we won't have to worry about the money in the future! :)-Secondly, I think that DJ Happy, is the worse possible option for this kind of event. It is a prestigous event, a lot of influental people and potential business partners are going to attend it and we should not allow the DJ to drive away the attention from the event. Since a lot of local business partners will attend the event and they are rather conservative, I would suggest choosing local folklore band.-Thirdly, I would prefer to hold the speech at the event but I am willing to cooperate with you and reach the agreement about this point easily. Since we both want the same, my proposal regarding this point would be to cooperate and share the tasks.-Regarding the catering, the event will be in Constance and people there show very high Swiss influence. That is the main reason I think that that your option would not be suitable because they prefer Swiss meals. Also, other ISA conferences in the past had typical Swiss meals and were not that important as this one! Having any other meal that 3 course traditional Swiss meal would harm the reputation of the organization!-Finally, I vote for the week 4 since there are no other events in this week and it will be no traffic jam or difficulties to find parking spot for our guessts. Also a lot of students are going to be able to attend this event in the 4th week.Hope that we can successfully cooperate about it.Looking forward to hearing from you.Chris Meyer</t>
  </si>
  <si>
    <t xml:space="preserve">Hello Chris,I want to come to a fast agreement here. We will not come to one if you literally alter every single point that i propose. We need to take the preferences of the other party into consideration.Let's talk one point after the other and start with the sponsor. We have forecasted the event to be growing by a lot in the next few years. So a bigger short term payment would also be better for the long term as we are not bound to a longer agreement and are able to demand higher payments. Additionally, Art Inc. is a long term partner and will continue to be so if we take their offer. So these payments are secured anyways.As i understand you have some hidden motivation to get Boomerang as our sonspor I am willing to make a commitment for it. I would let you hold the opening speech - as you said you want to - in return for Art Inc. being our sponsor.How does that sound to you?Regarding the date of the event I think that the 4th week - during the Christmas holidays - hardly anyone would attend to the event as many students travel back to their hometown in those days. As per my documents the only other week without any colliding event is the second week. Is that the case for you too?As I said in my last message. The main factor of the event is networking - not eating. If there was a Swiss buffet I would take it. Sadly nobody offered one. I get your point though. As our goals regarding the music act seem to differ in nature I would suggest to make a compromise here. I would brush my goals aside and take your band (which is the worst option in my opinion) if we take the buffet as the catering.I tried to take multiple steps towards you at the same time here. I hope I could sufficiently understand your concerns and propose a possible solution.Have a nice day!</t>
  </si>
  <si>
    <t xml:space="preserve">Hello Alex,I also want the same as you, to reach quickly a good agreement for both of us. I am in general very satisfied with you proposals. I am also ready to make steps towards you and cooperate.That is why I would accept your catering of international buffet although this choice has no utility at all for me.I appretiate your choice of a folklore band and me holding the opening speech.I want to stress out that I have no hidden benefits here from choosing Bomerang as a sponsor, I simple think that it is the best choice for the event and the ISA in general, since it was the only sponsor to offer a long-term contract. But to show you my willingness to reach an agreement with you, I would be able to accept Corporate Ltd. instead of Art. Inc. because they are willing to make a mid-term contract and provide financial security for our future events. Boomerang was my best choice, but I will give it up for Corporate because I think it can be suitable for both of us.I would also agree with you then about the second week for the event.So, eventually, I agree with all of your proposals except about the sponsor. I hope that we can find a common language about this one thing that I proposed above.Hope we can reach an agreement now.Best wishes,Chris</t>
  </si>
  <si>
    <t xml:space="preserve">Hey Chris,I am very glad you liked my proposal. I also accept your tweak to the sponsor selection.Looking forward to an awesome event.Best RegardsAlex</t>
  </si>
  <si>
    <t xml:space="preserve">Hi Chris,Finally nice to get in touch with you! Sorry about the wait, I had encourted a few technical difficulties on my end. I would like to clarify a few things before we begin negotiations over the plannign and establishing of the ISA conference on behalf of Dr Illenschitz.As such the 5 main areas of focus for this event will consist of the following:- Sponsor Selection-Music Act- Presentation Tasks-Date of conference-CateringThe issues above are listed in terms of importance to myself.I hope we can establish a clear line of communication so we can come to a mutual beneficial agreement for both parties and maximize our effective utility. This being said I am of the belief shared information will benefit us both and I hope that you concur.Thanks and hope to hear back soon,Alex Kramer</t>
  </si>
  <si>
    <t xml:space="preserve">Hi Alex,I'm incredibly delighted to be able to go through this negotiation with you. Don't mind the tardiness, it's alright.Concerning this negotiation, the importance of the order of the 5 main areas of focus you listed nearly line up with my own. My own order is as following:Sponsor SelectionMusic ActCateringPresentation Tasks&amp; Date of conference on the same levelBefore we decide on anything, I'd like to share with you the options, which will be the most disadvantaged choices for me to chose, as they do not give me ANY value. I hope we can solve this in an open and fair matter.-Sponsor Selection: I do not want to decide on Documenta as they have made a low offer on their sponsorship with no long-term benefits. There would be better choices with a higher value and/or benefitting us for a longer time, financially securing the ISA and their future events as well.- Music Act: DJ Happy is indeed very famous, but I believe his appeareance would overshadow the reputation of ISA, making it his event and not ours.-Catering: The international buffet is a no-go, as we will have many important guests which will expect a certain level of formality. I don't think we can afford to go hurt the prestige of ISA with that choice.-Presentation Tasks: We absolutely can't have a third person presenting in our stead as that would harm both of our interests as we wouldn't get any public attention.-Date of conference: As christmas is in Week 5, we can not consider this date, as people would want to be with their families and celebrate this holiday.I have a slight feeling that the worst options for me will be the best options for you. Would you mind sharing your worst options so we can either meet in the middle, or have a fair trade-off between our issues? I don't mind stepping down and chosing an issue which gives me no or close to no utility, if I can get a better outcome in another issue, which is of more importance to me.I would also like to ask you your opinion of disclosing our current utility so that we can achieve a high joint utility. With this I'd also like to point out, that this would have to happen under oath, that neither of us would lie to the other one to get a better utility. I've heard before from other colleagues, that you've always been a team player and very cooperative, so I hope that I can count on you in this matter.Sincerely,Chris Meyer</t>
  </si>
  <si>
    <t xml:space="preserve">Hi Chris,I'm glad we could come to a mutual understanding that we believe we can openly disclose information in order to best come up with the best possible win-win solution. I will be more than happy to negotiate over any and all sections so we can come to such a solution.I think your hunch was a good guess and would have guess the same myself, however, the ability to have a high utility for us both. That is why I have included both mymost advantaged and most disadvantagedoutcomes.As requested, here is a list of allthe most advantaged optionsfor myself.Sponsor Selection-Art IncMusic Act- DJ HappyPresentation Tasks- Awards Chris, opening speech Alex:Date of conference- Week 2Catering-International BuffetI will also go ahead and include my most disadvantaged optionshere:Sponsor Selection-DocumentaMusic Act-Local folklore bandPresentation Tasks-Shared ActivitiesDate of conference-Week 5Catering- Traditional Swiss 3 course mealGiven the information above would you mind sharing yourmost advantaged possible outcomes for both equity and understanding purposes.Also, I believe we can begin to narrow down options in all categories by eliminating commonmost disadvantaged optionsand then working from there. "A bottom to up" in terms of narrowing down options." If we start with this approach then we can elimiatedSponsor Selection-DocumentaandDate of conference-Week 5 as no longer viable options.And to your last included point, I agree completely that we should negotiate under oath inorder to ensure honesty and maximum compatibility. I also am open to sharing utility of offers throughout negotiations inorder to reach the highest possible joint utility - maximum benefit - for us both.I look forward to hearing back from you,Alex</t>
  </si>
  <si>
    <t xml:space="preserve">Hi Alex,I'll list you my most advantaged options here:Sponsor SelectionBoomerangMusic ActLocal folklore bandPresentation TasksAwards Alex, opening speech ChrisDate of conferenceWeek 4CateringTraditional Swiss three course mealAbout eliminatingSponsor SelectionDocumenta andDate of conferenceWeek 5 I agree with your choice completely......which leaves us with the options between the following choices in no particular order, with your most advantaged option bolded and mine in italics:Sponsor SelectionArt Inc., Boomerang, Corporate Ltd.Music ActLocal folklore band, DJ Happy, Pop band FreeLifePresentation TasksAwards Chris, opening speech Alex; Awards Alex, opening speech Chris; Shared activities, Third personDate of conferenceWeek 1, Week 2, Week 3, Week 4CateringInternational buffet, International three course meal, Traditional Swiss three course mealIf you don't mind I'll start with suggesting an offer and we can go along, adjusting it to meet our needs and changes.As Art Inc. will give me a worse value than Corporate Ltd. which is right between Boomerang and Art Inc. I will temporarily suggest we chose Corporate Ltd. in the middlefield as theSponsor Selection.Knowing, thatCateringis more valuable to me than thePresentation Tasksfor you, I don't mind giving you the best option of Awards Chris, opening speech Alex andMusic ActDJ Happy, if you let me have the traditional swiss three course meal as well as Week 4Date of conference.My personal utility for this arrangement would amount to 49%.As a sidenote, I'm not sure if your importance of e.g.Sponsor Selectionlines up with the exact value of mine. If you valueSponsor Selectionmore than me, I don't mind leaving that to you as well, while I could get another issue, which is valued higher to me. I'm also not sure about how far we are allowed to share this information with each other.I'll be waiting for your counteroffer.Until then,Chris</t>
  </si>
  <si>
    <t xml:space="preserve">Hi Chris,For starters my utility percentage score for your first offer was in the low 40s, so i believe we are off to a good start.I would also like to clarify a mistake made on my end, I listed Sponsor Selectionas greater than theDate of conference; however, they are in fact equal. I take complete responsibility for this mistake and promise it will not occur again in the future.In the mean time I agree we should use Corporate LtdSponsor Selectionas a place holder for the time being. In terms of this specific issue, simarily,Corporate Ltdserves as mymost advantageous alternative. In terms of utility, at this time, I am willing to disclose that it sits near the 30% percentage. This way we can compare and if need be make appropriate concessions.In regards to your inital proposal I am happy to provide an alternative position that may benefit us both better, utility willing of course.In terms ofMusic ActPop band FreeLifeprovides me a high utility alternative when compared to other available concessions in other issues. Like always, will be willing to negotiate further over this category. I'm curious to see if this Pop band FreeLifealternative is of a similar case for yourself.With regard toAwards Chris, opening speech AlexI will be more than wiling to accept a one for one issue swap withTraditional Swiss three course meal. Aslong as our utility values are quite similar in these categories (in my case high teen %)As for theDate of conference, I am willing to negotiate as I have 2 relatively strong alternatives from my most advantageous position. For this offer I have listedWeek 3. If this is the case I suggest we discuss this further to look into this possibility.Even if this option of discussion does not pan out, I am of the opinion it is worth examining and exploring a possible routes of discussion and alternative consideration.I am glad to clarify anything further that you may need. As well I hope we can reach an agreement with themost advantageousoutcome possible for the both of us.All the best,Alex</t>
  </si>
  <si>
    <t xml:space="preserve">Hi Alex,for the counteroffer you've given me, I get exactly 40% of utility, less than I have gotten before.As I can see now, thatDate of conferencedoes matter more for you than it does for me, I don't even mind giving you your most advantageous optionofWeek 2, if in turn, we could changeSponsor Selection into my most advantageous optionBoomerang.That means, both of us would have our most advantageous options in the issues, which matter the most to us, withMusic Actbeing chosen with some kind of middle field - temporarily once again, unless we can find an alternative in trade-off with something different, which I highly doubt at the moment.Possibly something concerning presentation tasks and/or catering, but I don't get as much utility from e.g. Shared Activities and International three course meal compared to the following valuesAwards Chris, opening speech Alex(your most advantageous option)Traditional Swiss three course meal(my most advantageous option, which also has a preference of high teen%).I barely have any strong alternatives, with the only ones being somewhat Week 1 and Corporate Ltd.which are 50% and 40% of preference respectively, whereasDate of conferenceis of weakest importance to me, but strongest to you. Shared activities, would also be around the middle 30%, but that's a 0% option for you. I believe, that for my options, it's "I get my most advantageous choice" and if not, "I get nothing, because the difference barely matters to me in the alternatives"I'm not sure, if I got it right, but I'd like to recheck your importance of the issues on hand, with the most advantageous options chosen in this counteroffer listed next to the issues:Date of conference -Week 2 &amp;Sponsor SelectionMusic ActPresentation Tasks -Awards Chris, opening speech AlexCateringwhile mine beingSponsor Selection- BoomerangMusic ActCatering- Traditional Swiss three course mealPresentation Tasks &amp;Date of conference.For this counteroffer I'm giving, I receive56% utility.I'm happy, that our negotiation is heading off into a good direction!Take care,Chris</t>
  </si>
  <si>
    <t xml:space="preserve">Hi Chris,I believe that your current counter offer is headed in the right direction as it gives me 53% utility. Starting from this basis, we should both have above 50% utility from here on out. Since we I believe we are headed in the right directond and I have decided this maybe time to share approxiamte importance %s for all of the categories. As majority of changes will now likely come as marginal ones. Unless, of course, we decide to restructure the deal.In terms of my total importance rankings, I believe you may have misunderstood my correction to a previous rankings:Sponsor Selection(approximately but not greater than 30%)Music Act( approximately 20%)Presentation Tasks&amp;Date of conference(approximately but not greater than 20%)Catering(approx 15%)I'm curious see to that your importance % might be more heavily weighted in direction of Sponspor Selection than mine and I'm curious with the other categories.This counterproposal is presented as more of a formality and out of curiousity of how it effects your utility. It results in the following;1.Sponsor Selection-Boomerang. This company is not my first choice, however, I believe that this matters more for me than for you (higher importance % and therefore a larger portion of your utility) depsite that.2.Music Act-DJ HappyThis give me mymost advantageuouschoice in my second most important decision, but one that is of less importance and has a smaller effect on my overall utility.3.Presentation Tasks -Awards Chris, opening speech Alex This gives me mymost advantageousin an issue that matters more to me and is tied for the lowest for you.4.Date of conference-Week 1 This gives us a compromise as both of us have an approximate 50% utility on this issue and i believe this is the one issue where we can fine a clear direct 3rd alternative.5.Catering-Traditional Swiss three course meal This gives you yourmost advantageousoption and I will gladly concede this issue in return for presentation taks.My current counterproposal gives me the exact sameutilitily of 53%.As always a summary of the offer will be listed on the side - I am just curious too see how this may effect your utilityIn terms of theory I am of the belief that we should have changes at the IAS Conference, while I am under the impression that you believe in a more continuity based approach.Cheers,Alex</t>
  </si>
  <si>
    <t xml:space="preserve">Hi Alex,the counteroffer you've given me gives me 59% utility, 3% more than the one I've given you, while yours still stands at 53%.My importance %s for the issues are as following:Sponsor Selection(exactly 30%)Music Act(exactly 20%)Catering(approx. 20% but not greater)Presentation Tasks &amp; Date of conference(both approx. 15%)I do believe my importance weights a tiny bit more heavily on theSponsor Selection than yours.Considering the counteroffer you've proposed as a formality, I'd like to know, if we shift theDate of conference toWeek 2, if your utility would rise as well. I'm not sure if it's yourmost advantageousalternative, but it would be great, to somehow reach a higher utility for both of us.This offer would make my utility be at 56%.I'll also let you know, that chosing between alternatives and your most advantageous choice makes just a small difference in utility value to me. Even if you were to trade off a single bit of, let's say DJ Happy to Pop Band FreeLife, which would lower your utility by a single bit, I can't give you anything else in return, as anything more favourable to you, would make my own utility fall by a big lot. I'll disclose to you the preference difference between my most advantageous choice and my most advantageous alternative in each issue here:Sponsor Selection(exactly 60%)Music Act(approx. 90% but not greater)Catering(approx. 75% but not greater)Date of conference(approx 65%)Presentation Tasks(exactly 50%, but this alternative gives you 0% as it's the least favourable for you)All my least favourable choices give me exactly 0%. So it's either a "go big or go home"-kind of choice. I wish I could take all three most favourable issues ofSponsor Selection,Music ActandCateringwith my most advantageous values, but that would leave you with a very low utility value, and that would not work out for the both of us.I'm also kind of curious what kind of utility value you would reach, if we decide on the following issues:Sponsor Selection- Boomerang (my most adv)Music Act- Local folklore band (my most adv)Presentation Tasks- Award Chris, opening speech Alex (your most adv)Date of conference- Week 2(your most adv)Catering- International buffet(your most adv)for this combination, I would get 55% utility value, and if you've gotten the exact same, then I would be delighted.I really highly doubt, it would be possible to get higher than 60% for each of us, without disadvantageing the other one.Also, to correct you at point 3. of your counter offer:Presentation Tasks-Awards Chris, opening speech Alexdoes not tie with my least advantageous choice, it's just slightly better than it, but worse than my best alternative, which ties with your least advantageous choice.For the last part, I must say, it's about the upheld prestige of IAS, as well as the creating of a favourable relationship with all of our current business partners. As we'll hold the conference with partners in Austria, Germany and Switzerland, I really want our guests to be able to enjoy their stay and be locally and culturally connected. I'm afraid that the very new changes you are planning would either change the level formality we've been keeping or distracting from the conference itself. I'm also curious in why you were thinking of these changes.Can't wait to hear from you,Chris</t>
  </si>
  <si>
    <t xml:space="preserve">Hi Chris,For starters, the official offer that you submitted has a utility value of60% for me has a utility of value.The counteroffer presented here in this message consists of what you were inquiring about:Sponsor Selection-Boomerang (your most adv)Music Act-Local folklore band (your most adv)Presentation Tasks-Award Chris, opening speech Alex (my most adv)Date of conference-Week 2(my most adv)Catering-International buffet(my most adv)This counteroffer leaves me with autility value of 58%.This may be 2% less than the previous set of concessions, but depending on your own utility value it may be beneficial. It is higher than you anticipated, of a 55-55 scenario.I feel that we likely will not come up with a scenario that gets us an equal utility outcome, however, I believe we should attempt to maximize our joint utility. As long as we explore as many options as possible to reach a neutral agreement win-win where we are both happy with our highest possible outcomes of respective invidividual utility.In this offer, we shift Date of conferencefrom week 1 toWeek 2and it benefits us both because it is mymost advantageous outcomeand this alternative provides you with a high utility %. To me this a no brainer, and we should settle on this if this is our path to reaching an agreement.For equality of information sake I will include a similar list of the approximate difference between my most advantageous outcomes and most advantageous alternative for each issue.Sponsor Selection(approximately 60%)Music Act(approximately 35%)Presentation Tasks(approximately 60%)Date of conference(approximately 45%)Catering(approximately 80%)Like you mentioned in your previous email any strategy that is completely "go-big or go-home" for either of us, where we attempt to maximize our own . utility we will likely end the possibility of a higher joint utility.With regards to maintaining continuity, I understand the value of maintaining the "prestige" of the IAS and maintaining relationships with our current business partners. However, I believe that as our prestigous organization grows and the expectatiions of our student members change, we as an organization must adapt to meet them or else we my find ourselves left behind. We cannot lie that as our international presence grows across Austria, Germany and Switzerland we must keep match this growth or we may be lose these valauble business partnerships with international organizations.Cheers,Alex</t>
  </si>
  <si>
    <t xml:space="preserve">Hi Alex,I've made a mistake by saying my utility to my offer was 55%, it was in fact 53%, I must have made a mistake, I was trying to inquire about your Week 3, and not Week 2. Please kindly excuse my blunder.The offer you've made this time gives me 55%, more than I could get at my previous offer. I know that getting the same utlity value seems near to impossible...but I would still like to know your utility to the previous offer I intended to make. I know, that our joint utility is a goal, but I'd like to line our utility values to the same level too. We've been negotiating for some days, and I'd like to tell you, that while we both have the ISA conference in mind, and the winner of this negotiation will actually get to manage it. That's why I'd like to go for a third way out, a way where both of us get a high joint utility as well as a high individual utility to not get sorted out in this screening process.I know, that you want to increase our joint utility, but I'm not very content, that if we were to choose the most extreme cases for each of us, your joint utility would skyrocket while mine would just wave at the same level.This intended offer I wanted to make last time has 56% utility value.If this doesn't make us the same, then I'm leaning to accept the last offer you've given withSponsor SelectionBoomerang,Music ActLocal folklore band,Presentation TasksAwards Chris, opening speech Alex,Date of conferenceWeek 2 andCateringInternational buffet.I also know that change can happen and is important. If we do things as they have been as they are, people know what to expect and will in most matters not be disappointed. Now, if we aren't sure if there's change, or if people actually seek change and want to experience new things, this could end either well or in a complete disaster. As a side note, if it was possible, I would like to survey our future guests about their actual thoughts about the IAS to be able to completely do a satisfactory job in deciding, but I doubt we have the required resources and time for this...Adapting to change is indeed an important factor, as much as appreciating the cultural aspects of the country...Hope we can sort this out in the next offer! The end is nearing after all.Take care,Chris</t>
  </si>
  <si>
    <t xml:space="preserve">Hi alex,Have no worries, but thank you for clarifying error. I've accidentally provided incorrect information, but it allowed us to move forward - no big deal.In response to the counter offer you delivered in your previous email, my utility is 57%.I believe this leaves us with a 57% to 56% utility ratio - a utility difference of 1%. This is extermely slightly in my favour, and will be willing to try and find possisble alternatives - however, in my opinion we should settle for this outcome. And I agree, creating a win-win out of a win-lose situation is ideal given the circumstances and nature of running a conference and further implications of the ISA as a whole.I am willing to concede:Date of conference-&amp;gt; Week 2 (my most advantageous option) toWeek 3 (my most advantageous alternative).I would be willing to take this offer across the line; however, if you would like for some reason - to take the offer in my previous email - I am okay with that too.As far as the future of ISA and what we are trying to accomplish here, now for in the future, I believe that it is in ISA's best interst for us to work together and incorporate both a long-term growth and developement along side maintaining the core of what makes and made the ISA what it is. Accomplishing both these goals requires comromise and balance, with this agreement I believe we have successfully walked that balance.cheers,Alex</t>
  </si>
  <si>
    <t xml:space="preserve">Hi Alex,I'm glad we've sorted things out and made a good approach in this negotiation. I'll accept the offer you've given me with 57% vs 56%, I can look past that 1% and don't think it's going to affect the results very much. You've been very good partner the last days and hope until the results come in, that we can manage the IAS possibly together!Wish you stay in good health,Chris</t>
  </si>
  <si>
    <t xml:space="preserve">Dear Chris Meyer,This is the first offer. Look forward to our cooperation.Best Regards,Alex Kramer</t>
  </si>
  <si>
    <t xml:space="preserve">Dear Alex Kramer,thank you for your message!This is my counteroffer. I am looking forward to discussing these different issues with you and hope we will have a successful cooperation.Best regards,Chris Meyer</t>
  </si>
  <si>
    <t xml:space="preserve">Dear Chris Meyer,As the preferences are not matched with our expectation, we cannot accept the offer this time.Kind Regards,Alex Kramer</t>
  </si>
  <si>
    <t xml:space="preserve">Dear Chris Meyer,This is the first offer. Looking forward to our cooperation.Kind Regards,Alex Kramer</t>
  </si>
  <si>
    <t xml:space="preserve">Dear Alex,thanks for reaching out! how are you doing? hows your week?I am glad we have the chance to talk about the upcoming event.Thanks for your suggestions on how we should proceed. Due to some personal preferences and strong beliefs in how we should set up the event i offer you my suggestions as follows.I am very thankful for your thoughts about this, contact me any time. Hope to hear from you soon!Cheers, Chris</t>
  </si>
  <si>
    <t xml:space="preserve">Dear Chris Meyer,Unfortunately, we cannot accpet your offer this time.Kind Regards,Alex Kramer</t>
  </si>
  <si>
    <t xml:space="preserve">DearChris Meyer,As a member of ISA I really enjoyed all the live events and I think they were organized the best way possible. I'm very glad, that I get an opportunity to contribute to the organization of the next annual ISA conference. So, I'd like to discuss the details of the conference organization and make a couple of offers to you.I want to begin with the music, as it is a very important part of a live event. I have thought about the type of Music Act, which we want to have during the conference and came up with the idea of an informal and relaxing series of songs. My option would be aDJ Happy. He is very popular as in Germany, as well as on the international base.The second point I want to discuss isSponsor Selection. Among all the offers we got,Art Inc.offered the best short-term payment possibilities and I'd prefer to make a deal with them.Another important issue isDate of conferenceand I'd preferWeek 4for the following reasons:Christmas is a great time to come together and spend a great time with ISA membersIf we decide to have a DJ Happy, we can have a little party after the conference and people will get to know each other much betterAs an opening act, you could have an opening speech. This way, you could address all the important things and reach out to the audience. I, on the other hand, will present the awards.As forCatering, I'd go withTraditional Swiss three course meal. In my opinion, the live event will mostly attract people from the nearest locations and traditional Swiss dishes will be preferred.I'm looking forward to hearing your thoughts on my suggestions.Best regards,Alex Kramer</t>
  </si>
  <si>
    <t xml:space="preserve">Dear Alex,Regarding theMusic ActI think that the music act is an easy way to show ISAs reflection on the local culture. Traditionally local musicians take care of the atmosphere after the formal part ended. It offers a great opportunity to give visitors an idea of the local cultural spirit. My plan is having aLocal folklore bandas the music act. I think DJ Happy and the pop band called FreeLife would probably be more attractive for the younger generation. The strategy of the event should be focused on maintaining a good relationship with local companies and officials. I also think that DJ Happy is the worst option since there is no guarantee that his reputation would not overshadow the reputation of the ISA, dis-tracting attention from the event towards the music act and regarding FreeLife, I think they would probably satisfy the younger guests, but doesn't meet the older ISA member's and local business partners' music taste.Secondly, talking about the catering, I'm totally agree with you, I think that a traditional Swiss three course meal would suit the purpose to show appreciation to the local members and guests. In particular, the cuisine in Constance is characterised by strong Swiss influences.Another issue, the date of the conference, I'm also agree with you and I would prefer to have the event in the beginning of the Christmas holidays in week 4.A point that is important to us is the Sponsor Selection.Boomerangmade a very good offer but offered slightly less money for the event, but they also said that they would be willing to sign a long-term contract.In this contract, they would ensure thesponsoring of future events of the ISA. Such contract would provide financial security for several upcoming ISA events and to some extent for the ISA itself. Without a written contract regarding the future, Art Inc. can always decide to change their intentions. Therefore, I see the option without future perspectives as a factor of uncertainty which can only hurt the ISA in the long run.Finally, regarding presentation tasks and date of the conference, I'm fully agree with you.I'm looking forward to hearing your thoughts on my suggestions.Best wishes,Chris.</t>
  </si>
  <si>
    <t xml:space="preserve">Dear Chris,Thank you for hearing out my points. I have taken into account all your suggestions and I consider them very rational, but I want to make slight changes:AboutMusic Act, when I proposed DJ Happy, I was considering our main audience to be students and not local business members. Nevertheless, I can understand your point and in this case, I am willing to agree with you onLocal folklore band.As forDate of conference, now that we decided, that the audience is local business owners and members, I consider Christmas time is not well suited for this type of people, as most of them would be having vacations and are not going to attend the conference. So, my suggestions would beWeek 2, as this week there won't be another important live event, that visitors may attend.Further, I want to discuss ourPresentation Tasks. I have thought about another option, which can be attractive to both of us and ISA. We could agree on an external speaker, to hold a presentation speech. He or she could be a famous business speaker and this way we could attract more local business members to the conference.Another point isSponsor Selection. In my opinion, ISA is a fast-growing company and in the future, we can have much better options than Boomerang. For this reason, I don't consider a long-term contract to be a good option at this moment. I would insist onArt Inc.to be this one time sponsor.The last issue would beCateringand I am glad that we both think thatTraditional Swiss three course mealwould be a good choice.Let me know what you think about my small changes. I think we are both interested in organizing the perfect conference and I am sure we'd come to the solution that is beneficial for both of us.Best regards,Alex</t>
  </si>
  <si>
    <t xml:space="preserve">Good morning Alex,I was more in agreement with the first option that you gave me than with this one.Talking abut the Presentation Tasks, I would like to do the opening speech in order to have the possibility to address many important aspects of the future development of ISA. Having someone else do everything would harm you, and it would be much work without the benefits form public attention.In the other hand, regarding the Date of conference,week 2 doesn't fit to my interests, because there's another big event in the historic centre of Constance. The location of the conference is also in the middle of the historic centre, therefore, I think that it would be very difficult for the guests to find parking spots. I really prefer to have the event on the beginning of the Christmas holidays in week four.We are totally agree with theCateringandMusic Act.Another important issue is theSponsor SelectionWe can also think about Corporate Ltd. that offered a mid-term contract with more annual payment than Boomerang. We have to have in mind that without a written contract regarding the future, Art Inc. can always decide to change their intentions.Therefore, I see the option without futureperspectives as a factor of uncertainty which can only hurt the ISA in the long run.I want to make surethat also the financial perspective of ISA is safe for the upcoming years. Therefore, instead of Art Inc. I would prefer to sign a mid-term contract with Corporate Ltd.I'm looking forward to hearing from you.Best wishes,Chris.</t>
  </si>
  <si>
    <t xml:space="preserve">Dear Chris,I am glad that we came to the conclusion onCateringandMusic Act.AboutSponsor Selection, I understand that a short and mid-term contract brings a lot of uncertainties, but as I pointed out in my previous offer I am sure that in future we can get a better paying long-term contract. So, if you agreed on Corporate Ltd., then it is much better when we go with Art Inc..As forPresentation Tasks, I understand very well that you want to address your important aspects during the opening speech, but so do I. Nevertheless, I understand that we are trying to negotiate the best possible solution for both of us, so I am willing to agree onAwards Alex, opening speech Chris.The last point isDate of conference. I am going to insist onWeek 2, as the reason you gave me on that one can't be considered as enough, because it meets only your interests and not mine.Lastly, I want to emphasize the point that I already mentioned before, namely, we are trying to get the best possible solution for both of us as a team and not as an individual.I'm looking forward to hearing from you.Best regards,Alex</t>
  </si>
  <si>
    <t xml:space="preserve">Good afternoon Chris,I am glad also that we came to the conclusion onCateringMusic ActandPresentation Tasks.I understand that we are trying to negotiate the best possible solution for both of us, so I am willing to agree onSponsor Selection to beArt Inc. as you suggest that.But regardingDate of conference, I'm not thinking only about my interests, I'm thinking about the guests. That week there's an event in the centre and the location of our conference is also in the middle of the centre, thus, it would be very difficult for the guests to find parking spots. I was also thinking about the week 3, but some of ISA's higher ranked members are unavailable and they wouldn't be able to join the event and I think it would be inconsiderate to make plans for this timeslot knowing that they would not be able to attend. I'm still thinking that the week 4 is the best week to do it, because then a lot of ISA student members would have time to attend the conference, and it's important for both of us that the students are represented adequately. Due to the Christmas holidays, the parking situation would relax (many families are travelling to visit their relatives or somewhere).I hope to receive your answer soon.Best wishes,Chris</t>
  </si>
  <si>
    <t xml:space="preserve">Dear Chris,We already agreed on 4 out of 5 issues and I'm very happy about it.I have considered your suggestions onDate of conferenceand unfortunately, I can't accept them. You say that Week 4 is a good option for you and I could understand it if we were aiming for students to be our main audience, but we agreed on local business members. Christmas time is great for having a vacation with family, as you said, for that reason, I am going to insist onWeek 2.I understood thatMusic Act,Presentation TasksandCateringwere important issues for you, so I was ready to compromise with you on them. Nevertheless,Sponsor Selectionand Date of conferenceare very important issues for me and I can't change my offer anymore, so this is going to be the last one. I hope we can reach an agreement on the last one.I am looking forward to hearing from you.Best regards,Alex</t>
  </si>
  <si>
    <t xml:space="preserve">Dear Alex,We already agreed on 4 out of 5 issues and I'm very happy about it.I hope it has been a pleasent negotiation for both of us.Kind regards,Chris.</t>
  </si>
  <si>
    <t xml:space="preserve">Dear Chris Meyer,As a part of the organization of the annual International Student Association (ISA) conference at the end of the year in Constance, when ISA will celebrate its 50th anniversary, I would like to discuss some very important organizational issues with you such as theSponsor Selection, theMusic Act, the Presentation Tasks, the Date of conference and theCatering. I suggest we chooseArt Inc. as our sponsor for the event, we inviteDJ Happy who will be responsible for the music and we choose anInternational buffet for the taste of our guests. I find it most suitable for our event to take place in the first half of December and more specificallyWeek 2. And last but not at least we have to choose who is leading the conference - I suggest you will be in charge of giving the awards and I will be responsible for the opening speech.I am glad we can negotiate together and I am looking forward to hearing your opinion!Best regards,Alex Kramer</t>
  </si>
  <si>
    <t xml:space="preserve">Dear Alex,thanks for your first offer.Indeed, I can't accept one single issues of your offer because your explanation are kind of vague to me.Additional, my preferences differ to your offer. So, I will give you an other which might fit to your preferences too.First of all, I seeBoomerang as the rightSponsor Selection. I suggest the event should be more traditional and local, so theMusic Act should be a local band, I preferLocal folklore bandand the Catering should be a Traditional Swiss three course meal. Additional, I would like to swap the roles ofPresentation Tasks, so I like to do the opening speech and youwill be in charge of giving the awards. I'm fine withDate of conference at the beginning of December, however I would prefer the first week.I look forward to hearing from you soon.Kind regards,Chris</t>
  </si>
  <si>
    <t xml:space="preserve">Dear Chris,I can't agree at all with your preferences. To be more accurate with my suggestions I will explain you the reasons behind them.My impressions over the last years are that the guests are not satisfied with the music acts at the conference. That's why I came up withDJ Happy as an alternative. He is very popular lately and I am sure he will attract many guests, who can be interested in the ISA.I find it more important and more relaxed for our guests to be free to move around the venue and talk with different people while eating instead of sitting at one table with the same people goes completely against the idea. As we know that our guests come from different countries we cannot determine their taste and have only traditional Swiss cuisine. That's why I find theInternational buffet as the best option for theCatering.I didn't choose the first week for theDate of conference because it conflicts with another event - the International Conference on Economics and Business Management in Zurich.As I can see we both want to do the opening speech. To avoid conflicts between us I can compromise as we hire an external speaker for the Presentation Tasks. I find this idea preferable for the event if we have someone important talking about the importance of the ISA for the business world.Art Inc. gave us the best offer in terms of a short-term payment directly for the event and they have supported the ISA for a long time and I am sure their support will continue in the future and we don't need to change them when we have trust in each other.I am looking forward hearing from you soon.Best regards,Alex Kramer</t>
  </si>
  <si>
    <t xml:space="preserve">Dear Alex,thanks for your offer. Now, I know your main arguments. Indeed, your offer actually is completely vice mine preferences. Further,I guess our preferences are very disparate and we should find a consensus that hopefully fit both parties as well.I can acceptDJ Happy asMusic Act. Actually, international meal is also with anInternational three course mealpossible.I guessWeek 4 would be perfect because there are no further events and mainly students should have time to be there too.Boomerang asSponsor Selection is a constant for further events.Kind regards,Chris</t>
  </si>
  <si>
    <t xml:space="preserve">Dear Chris Meyer,I totally agree that we should find a consensus for both parties.You are right that Boomerang would be constant for further events but ISA has the potential to attract more people and to grow. That's why there is an expectation of getting higher sponsorship money for the future and is recommendable for our association not to sign a long-term contracts.The fourth week is around the Christmas holidays and I don't find it appropriate. If the second week is not suitable for you we can agree onWeek 3 for theDate of conference.I can compromise on thePresentation Tasks given by you. We can both gather experience as hosts of the conference.I still keep my proposal for theCatering. I find it better if the people don't sit all the time but have the opportunity to network with different people.Best regards,Alex Kramer</t>
  </si>
  <si>
    <t xml:space="preserve">Hello Alex,thanks for your explanation and offer. I guess we have already some fixed issues and I'm optimistic that we will come to an agreement which would be fine for both.I'm fine with theDate of conferenceonWeek 3, so conversely I would like to invest in a long-term relationship with Boomerang.I till guess that we should have some traditional aspects in this event. Particulary, I would acceptInternational buffet as ourCatering, if theLocal folklore band fit our local and traditional part.Kind regards,Chris</t>
  </si>
  <si>
    <t xml:space="preserve">Hello Chris,On my opinion a local band play at such an event does not fit the character of an international association's meeting. I find it better if theMusic Act is more international oriented and as I already said we need a performer who will attract many guests andDJ Happy's presence is perfect for it.I suggest we accept theCorporate Ltd.'s offer for a mid-term contract and with more annual payment than Boomerang.Best regards,Alex Kramer</t>
  </si>
  <si>
    <t xml:space="preserve">Hello Alex,I really do not want to intrude on your personal taste but i do ask myself if you've ever checked the work of DJ Happy. I myself did this the last 20 Minutes (on youtube) and i have to say... this is just folklore being butchered. So exactly why is he better than a folklore band.Apart from that, we both know that a lot of older clientee is going to attend since all our partners are sending a delegation. Thus i think adressing only the younger generation at our anniversary would be a mistake.So i really implore you tomake some concessions so that we can appeal to both generations.This means i'd be happy to yield theDate of conference theCateringand thePresentation Tasksif you do not insist on DJ-Happy. Furthermore i'd ask you to agree toBoomerangas this is a unique opportunity to establish a long lasting and profitable relationship with them. This could very well open doors for generations of ISA Members into the economy.Kind regards,ChrisPS: really go listen to DJ Happy on Youtube</t>
  </si>
  <si>
    <t xml:space="preserve">Hello Chris,I see that you insist onBoomerang and to facilitate our agreement I will accept it.Obviously you have a very negative impression of DJ Happy so I came up with another performer - Pop band FreeLife. I am searching for a performer who will keep our guests satisfied because over the last years there was an increasing dissatisfaction of the guests with the music acts at the ISA events and my intention was to exit the loop.Best regards,Alex Kramer</t>
  </si>
  <si>
    <t xml:space="preserve">Hello Alex,Finally, I can say, we get it. Thanks for this trustful negotiation.Good dayChris</t>
  </si>
  <si>
    <t xml:space="preserve">Dear Chris Meyer,happy to hear that we both are part of the organization team at this year&amp;acute;s annual ISA-Conference in Constance this December with its special occasion the 50th anniversary. Thus there are still some issues that need to be discussed and elaborated thoroughly.Generally speaking I would like to create an atmosphere that leverages the students and puts them in the limelight. Unlike some of our last events whereas successful relations with our business partners where the main goal in my opinion. In short: Focus on the core business of ISA and be true to our roots &amp;ndash; creating a meaningful platform for students to start their careers and gain long lasting experience in real life cases.The following issues need to be discussed. I included my personal preferable options as well as a short explanation why.1.Sponsor Selection &amp;ndash; Art Inc.: They have the best offer in terms of short-term payment directly for this event and also have supported the ISA-Organization for quite some time and I am sure they will do so in the future.2.Music Act &amp;ndash; DJ Happy: He is a famous performer that regularly fills huge venues. I think only his presence will attract many guests regarding our target group. Those students are likely to be interested in ISA and possibly join and further grow the ISA-Organization.3. Presentation Tasks &amp;ndash; Awards Chris, opening speech Alex: Since I am part of ISA for a longer period of time, I would like to do the opening speech and address many important aspects of the future development in ISA and provide a brief overview of our history.4.Date of conference &amp;ndash; Week 2: Since this week is the only one without any conflicting events and also in the first half of December before Christmas holidays.5.Catering &amp;ndash; International buffet: A buffet is a great chance to create an atmosphere that facilitates networking and making acquaintances which requires a relaxed and easy-going atmosphere. Because the Constance cuisine is characterized by its Swiss influence, which not everybody is familiar with, I would have some kind of a international mixture of Austrian, German and Swiss dishes, so everybody is able to find something they like.I would aim the best outcome for the upcoming event, therefore I am to be sure willing to negotiate on certain points of the event-organization. I look forward to your reactions Chris.I wish you a nice dayWith best regards,Alex Kramer</t>
  </si>
  <si>
    <t xml:space="preserve">Dear Alex Kramer,thank you for your message. I am also delighted to have you as my partner for organizing this great event.Regarding the atmosphere of the celebration I like your idea with focusing on the students. This would be something different in comparison to the last events- you are right. But I have to admit that I have some doubts with this idea. There are long-time business partners and important guests invited which might not feel appreciated. Therefore, I think we should achieve an atmosphere which makes our existing partners feel comfortable and which enables us to attract new business partners.My ideas to your suggestions:1. Sponsor Selection- Boomerang: I do understand your argument, but without a written contract regarding the future, Art Inc. can always decide to not support us anymore. This is a factor of uncertainty which could harm the ISA. Hence, I suggest to take Boomerang: They also made a very good offer and also said that they would be willing to sign a long-term contract. In this contract, they would ensure the sponsoring of future events of the ISA.2. Music Act- Local folklore band: To be honest, I must admit that I don't like your plan with DJ Happy. I am scared that his music act will distract attention from the main ISA event and therefore main ideas the event will disappear in the background. I would prefer the local folklore band, because I think integrating the local culture is essential to create a good relationship with our current business partners.3. Presentation task- Awards Alex, opening speech Chris: I know that we are both really keen on giving the opening speech. I appreciate your long-time experience and work at ISA, but therfore I think you might could give me the chance to use this chance to support my future perspectives in ISA. If you are not willing to compromise in this point, I think we should talk about shared activities.4. Date of conference- Week 4: Unfortunately, week 2 is not preferable to me because there is another big event in the historic centre of Constance. Due to the fact that the location of our conference is also in the middle of the historic centre, I am scared that there are not enough parking spots for the guests. I would prefer the event to take place in the beginning of the christmas holidays in week 4. A lot of students will have time to attend the event and the parking situation also will be more relaxed.5. Catering- Traditional Swiss three course meal: I think your idea, that everybody will find something he/she likes really good! But I am sorry to tell you that I am convinced that a real menu is the right choice. There will be many important people who expect a certain level of formality. In order to preserve the prestige of ISA and to appreciate the local guests, a traditional swiss three course meal would perfect!I am looking forward to hearing from you and I hope we can find the best solutions for a great conference.Best regards,Chris</t>
  </si>
  <si>
    <t xml:space="preserve">Dear Chris Meyer,I am pleased to hear from you and thank you so much for your suggestions. As I see we have quite differing opinions about the event atmosphere but generally agree on focusing more on the students &amp;ndash; how else would you be able to justify the student part of the name.In my opinion attracting students implicitly means attracting business. If you get students (possibly future talents) business partners will automatically engage with us to get easier access to those talents. If we should stick to this current roadmap I have reservations about ISA getting older while the competition grows stronger.As I aim the best possible outcome for both of us and the event, I have considered your suggestions and changed 2 of my issues:1.Sponsor Selection &amp;ndash; Art Inc.: Boomerang is a direct competitor of Art-Inc., which I mentioned is a longtime supporter of ISA and choosing Boomerang might cease our relationship. Nevertheless, I think ISA is going to grow further and will get higher sponsorship money in the future. Therefore I rather prefer short-term contracts that allow more dynamic reactions to growing potentials &amp;ndash; as Art Incs contract is.2.Music Act &amp;ndash; Pop band FreeLife: The local folkore band doens&amp;acute;t fit the international character of the event and would probably fit better in an completely local event. Since you are not pleased with DJ-Happy, the Pop Band Freelife is a good middle ground between the different music acts. They aren&amp;acute;t as popular as DJ Happy, but will probably get the job done to satisfy the guests.3.Presentation Tasks&amp;ndash; Awards Chris, opening speech Alex: If we compromise in this point, shared activities aren&amp;acute;t my preferable option. They require a high coordination and would possibly create some confusion with constant switches between us. A third person giving that speech could be beneficial for the event. Someone important talking about the importance and impact of ISA (possibly an alumni) would definitely be worth it.4. Date of conference&amp;ndash; Week 3: Week 4 would be a bad choice as several ISA members are absent. What do you think about Week 3? Some high ranked members (such as our vice president) might be unavailable, but two of those members already stated that they could at least attend the opening speech.5. Catering&amp;ndash; International buffet: My concern with an traditional swiss three course meal is &amp;ndash; since we have such an international audience - that not everybody likes the food and some variety with 3 different cuisines would counteract that concern. Since swiss cuisine is included, our local guests should be supplied with adequate and known dishes. To change the events focus more on the towards the students we have to have a more casual atmosphere, like a buffet does provide.I am looking forward to your answer and hope your also compromising in certain points.Best regards,Alex Kramer</t>
  </si>
  <si>
    <t xml:space="preserve">Dear Alex Kramer,thank you for your counteroffer. I am also thankful that you have taken my suggestions into considerations.I have taken your arguments about the atmosphere of the conference into account and I must say that your concept sounds well thought through and is pretty convincing. Since you have such a long-time experience at ISA I guess I should trust your strategy. Therefore, I am willing to compromise in many aspects.My ideas to your suggestions:1. Sponsor Selection- Boomerang: Before choosing Art Inc. I would rather be interested in Corporate Ltd. Corporate Ltd. offered a mid-term contract with more annual payment and this contract will ensures the financial perspective of ISA in future. But to be honest, I would still stick to my favourite Boomerang as I mentioned in the beginning. If you agree on this point with me, than I would consider to step back with my wish of the music act and we can take the pop band FreeLife.2. Music Act- That depends on your agreement of the sponsor selection. If you accept that we will sign the contract with Boomerang I will agree with having the Pop band FreeLife. If not, I really would like to stick to the local folklore band, since I still want to keep some local feeling and atmosphere in the conference.3. Presentation task- Awards Chris, opening speech Alex: I am sorry I cannot accept your suggestion to include a third person. That would be much work without the benefits from public attention. I am sure that would harm my interests. If you are really not interested in sharing the activities, I would step back and accept that I will give the awards speech and you will give the opening speech.4. Date of conference- Week 1: Ok, I accept that week 4 is not your favorite choice, but what do you think about week 1? I know that there is the International Conference of Economics and Business Management in Zurich, but I am convinced that this is no deal breaker, since most companies will have more than enough employees to send someone to both events. I feel that this would be a compromise solution.5. Catering- Internaditional three course meal: I really understand your arguments. The ISA is only once celebrating its 50th anniversary und thus I think it is a special occasion which also should offer a special meal. In my opinion a buffet would be more appropiate for internal and local ISA events. To find a compromise, I decided to offer you the international three course meal with threedifferent cuisines as you have suggested.I am looking forward to hearing from you again. Hopefully we can find soon an agreement.Best regards,Chris</t>
  </si>
  <si>
    <t xml:space="preserve">Dear Chris Meyer,thank you for your suggestions, but unfortunately I can still not accept all issues. I appreciate your concession.I have taken all your given proposals into account and elaborated a new plan:1.Sponsor Selection &amp;ndash; Art Inc.. They are still my favorite option as a sponsor due to their loyalty and short-term contract than would give us more flexibility in the future. In regards to Corporate Ltd. and Boomerang I prefer Corporate Ltd. because as you elaborated they offer a mid-term contract with a slightly higher payment than Boomerang. As a compromise taking Art Inc. into consideration I propose to let you determine which kind of catering we choose.2. Music Act &amp;ndash; Pop band FreeLife. When taking the swiss 3 course meal into account we could achieve some local feeling and atmosphere at the conference. The music act with Freelife could be a possibility to satisfy both of us with a local and international mixture at the same time. I feel like that could be a compromise solution.3.Presentation Tasks - Awards Chris, opening speech Alex. I really appreciate your proposal on that issue.4.Date of conference &amp;ndash; Week 1. I think week 1 is a good middle ground solution and the conference in Zurich shouldn&amp;acute;t be a deal breaker for this event.5.Catering &amp;ndash; Traditional Swiss three course meal. Depends on our consent on the issue Sponsor Selection. As mentioned, I would step back and accept a traditional Swiss 3 course meal, although it is my least preferable option &amp;ndash; for reasons already acquainted in previous messages.I am looking forward to hearing from you soon. Let me know what you think.With best regards,Alex Kramer</t>
  </si>
  <si>
    <t xml:space="preserve">Dear Alex Kramer,I appreciate your compromises and I think we have set up a good plan for this conference in order to achieve a successful event.Thank you for this good collaboration. I am happy to work with you again in future.Best regards,Samira</t>
  </si>
  <si>
    <t xml:space="preserve">Dear Mr Meyer,my name ist Alex Kramer andI am very pleased to meet you. It is a veryresponsible task and I hope we do our best to organize a very successful conference.These issues are very important to me, but I am willing to negotiate with you so that we both can come to an agreement.Futhermore you can tell me which issues are the most important for you.The Issue Sponsor Selection i choose Art. Inc. because he is one of the longest sponsors in our company and I expect the most revenue from them.Furthermore the music act DJ Happy will be the best option, because he is very flexible and can play every music request for our guest.To the point Presentation Task: I have prepared a very special presentation so i offer you that i can do the opening speech and you can do the part with the awards.The other issues you can se on your left side. I think we should choose the the date of conference in to weeks.Also we should chose an internatinal buffet for our guest. So we can offer them a lot of alternatives and there is something for everyone.I hope you agree with my points and argumentation.Don&amp;acute;t forget: We want the best for our guests.I am happy to hear from youYour sincerelyAlex Kramer</t>
  </si>
  <si>
    <t xml:space="preserve">Dear Alex Kramer,thank you for your message. I am looking forward to negotiating with you. I am sure we will find a good solution and the event will be a big success.So let me start right away... :-)Actually, the most important issue for me would be Sponsor Selection, which is why I would prefer the company Boomerang to be the main sponsor of the event.The issue Music Act is also very important to me. I think it would be nice to have a Local folklore band to perform at the event and show the guests some Swiss/German tradition.This is also why I think the Catering should offer a Traditional Swiss three course menu.These above mentioned issues are the most critical ones to me and matter the most.Regarding the Date of Conference I am willing to concess, so I think we can agree on Week 2 !About the presentation: Actually, I'd also like to open the Event. But I am happy to make concessions about that... :-)Looking forward to your counteroffer.Best Regards,ChrisP.S. You can call me Chris :)</t>
  </si>
  <si>
    <t xml:space="preserve">Dear Chris,I am very happy about your Message. You can call me Alex, too. I think it's great that you have make compromisses in some ways.I will do the same for you. But i have some Points where i disagree with your argumentation.AtMusic Acti agree partially with you. You told me its very important for you, so i will come a step by your side. I would agree if we choose the Pop band FreeLife. So i hope you will agree in other issues.Open Points:Sponsor Selection: At this Point I am still thinking that Art. Inc is the Best solution for the conference. He is costumer of many years and he was alway statisfied and hehas always given us good feedback. . This Point is very important for me and i think my argumentation is comprehensibly. I hope you will agree.Awards Chris, opening speech AlexI have prepared a very good speech. I want to tell something about the past of ISA and their corporate philosophy. So i would prefer that i will do the opening speech.CateringI think we should take an international buffet. I think a greater variety is positve for the atmosphere.Think about it if someone does not like traditianal german and swiss food. So the guests can choose whatsever they like.At this issue I am tolerant and i will think about it, if your argumentation is good and if you agree in other points i can change the date of conference for 3 Weeks.I am willing to make concessions towards your goals.So we can try to find the best for us both.Best RegardsAlex</t>
  </si>
  <si>
    <t xml:space="preserve">Hello Alex,Thanks for your mail!Regarding the official sponsor of the event, I am sure that Boomerang would be the best choice. I hope we can agree on that.Other than that I am happy to make further concessions on the Catering. I think you are right, that an International three course meal would be the best for everyone, since every one has their own taste...Still, I think it's important to me to have one Swiss/German element: That would be a Local folklore band, which will also play some covers of more "international" and modern songs :-) I hope we can compromise on that.On the point presentation task: I am also very interested in opening the event.. But I am open to agree on shared activities later on if you are willing to conceed on some points of my proposed offer.Thank you very much for your patience to negotiate with me! I think it takes some time to come to an agreement, but I guess from now on our concessions will be greater and will find a compromising solution very soon. Maybe even today? :-) ...Best regards,Chris</t>
  </si>
  <si>
    <t xml:space="preserve">Dear Chris,thank you for your answer and for your effort.I see that you want to compromise with me. But in the issues you send me wasn't very cooperative.I told you which issues are the most important for me. There was no compromise in your last offer and also no reasoning.SoI would wish if you can give me some explanations, why you choose this issues.In my last message i made detailed explanation about the issues i choose.I told you that theSponsor Selectionis very important for me. Furthermore theMusic ActandPresentation Tasks. I was willing in the issues Music Act and Cateringand i hope you are willing to do the same in other issues.Maybe i can make a compromise in your most important issueMusic ActPop band FreeLifeand maybe you are willing to make a compromise in my most important issueSponsor Selection Art Inc..Don&amp;acute;t forget, that my step was very big after your first countoffer. I hope you appreciate it.Furthermore i hope we will find e good solution soon.Thank you very much!Best RegardsAlex</t>
  </si>
  <si>
    <t xml:space="preserve">Hey Alex,ok now I understand the system :-)As you may have understood my most important issues are: 1.Sponsor selection, 2.music and 3.catering. Presentation tasks and date of conference are not my top priority, but matter the same to me.What we know: Both of us are really convinced that their sponsor is the best for the event.Boomerang is a Swiss company, that is willing to donate a big amount of money in order to sponsor our event. They like the Swiss/German theme and would like to sponsor the Traditional Swiss Course Meal :-)Since you also care about presentation tasks and music, I am willing to totally conceed on that. You convinced me, that your speech might be better than mine. DJ Happy might be also a good pick, because his booking fee is cheaper as well than the Swiss Folklore band. There is only one change of plans: The date of conference has to be set for week 4, since DJ happy is only available in that week. Also, we will have more time to organise the event :-)I would like to keep one Swiss / German element which would be the catering then. We will get that for free anyway. Are you ok with that?Looking forward to hear your counteroffer :-)Best regardsChris</t>
  </si>
  <si>
    <t xml:space="preserve">Hey Chris,This time you are very insightful and i see that you are willling to negotiate with me.I am a bit confused, because we had agreed on some other issues before and now you have change your opinion.For your information: For me also the issueSponsor Selectionist the most important.So maybe we can make a compromise in this way that we choose Corporate Ltd. He ist also a good sponsor and i think he is also a good choice. It has a very big impact on me and my utility.But i want to be coorperative and so I am willing to make a compromise in my most important issue.I really hope you appreciate it.In my first countoffer i offer youDJ Happyin combination with the date ofWeek 2. SoI've already thought about it and found out that it works. We shouldn&amp;acute;t postpone the appointment. The organisation for the conference works fine andwe have already done a lot.The speech is almost done. We have only invite the sponsor, talk withDJ Happyand with theCatering.At last we have only to talk about thetemporal organization. For example when exactly we want to do the opening speech and the awads etc.I think two weeks are more than enough time for the little things we have to do.We should also show everyone that we made it possible in the time.Although we opted for an International three course meal, now you decide to order an international swiss course meal in your last message. I think about it, and i think it should be better International three course mealin the combination with ourMusic ActDJ Happy. So we offer variety in theMusic ActandCatering.I really think thats a good way to please both.I would like to thank you for the great negotiation and the effort.You also tried very hard to find a good solution.I also think we complemented each other very well.So Chris, i hope we will find a solution soon.Best Regards,Alex</t>
  </si>
  <si>
    <t xml:space="preserve">Dear Alex,to be honest, I don't think that this is the way we should negotiate with each other. Your arguments are not really reasonable and your offer is quite disappointing. I told you that we could have the catering for free if Boomerang is the main sponsor, but do not really seem to care. This is why I have to make a step back again. I might review my positions if you are willing to concede much more. Currently, I feel like you are not really trying to make a further step towards finding a compromise. This is why I have to make a step back again. Your offered utility for me is 22% ... I guess you understand that this offer is simply unacceptable. I don't think you are playing fair, because you even said my previos offer has been at a utility level of 31% for you, which was much higher than yours now. I feel a little bit betrayed by your negotiation style.Actually, I gave you the opportunity to open the event and to hire your preferred music act. I conceded on two points, which are critical to you. Now it's your turn to accept my critical issues. If you are willing to concede on my two points I will go back to where we were before. I repeat my two main points:I want one Swiss/German element: you chose the music, so I want to take care of the the cateringThe Swiss sponsor Boomerang should really be the main sponsor, since they made a great offer to sponsor the cateringThe issue date of conference is open and can be manipulated to achieve utility equality.Since we do not have much time left, I'll advice you to make me a better offer. Otherwise we will not come to a conclusion at all!Best wishes,Chris</t>
  </si>
  <si>
    <t xml:space="preserve">Hey Chris,I am very shocked by your choice of words and about your accusation.Since the first message, I've been getting more and more in your direction to show you that I am willing to negotiate with you. So now I can&amp;acute;t unterstand why do you think i don&amp;acute;t want to negotiate.You expect me that i make the biggest step in my most important issueSponsor Selection.You can not compare the issuesSponsor Selectionand for exampleMusic Act.Because theMusic Actisn&amp;acute;t as important asSponsor Selection. So it isn&amp;acute;t the same when yous say you have make two steps in two issues when they haven&amp;acute;t the same value f&amp;uuml;r the utility.I will respond to your request in the issueCateringand i hope you will appreciate it.In reality, I do not understand your intention. First you make a good step and then you go back to 25 %.It was a regression of 20%.This is my offer now. I will go to 0% atCateringfor you.I thought about it a lot and i think we should find a solution now.The IssueCorporate Ltd.it is not changeable for me. But I have told you in two other messagesthat it is the most important issue for me. I think here ist the middle the best for both.I would like to say that for me it is only 40% what I agree withCorporate Ltd.. Maybe now you see that my step was very big, because this step in the most important issuemust be appreciated.This step restricts me in other issues. So thats why I can&amp;acute;t make other big steps in other issues. I hope you understand me.Maybe you should think about my words and decide what you want to do.I think I have told you in all my message very well whats important for me. And i told you very often that I want to negotiate with you.I justified every decision i made, just to let you understand why I act like that.And I did it in every single message.If you want you can tell me, if you want to make small changes. Big changes are no longer possible. So i hope you send me a countoffer.I hope for your understanding.It was a very great week to negotiate with you. Thank you for your effort.Best Regards,Alex</t>
  </si>
  <si>
    <t xml:space="preserve">Hello Alex,I am truly sorry if I came on a little bit too harsh. I just felt like I needed to say openly what problems I am currently facing during our negotiation and especially with your negotiation technique. I realized that our strategy approaches are simply too different.I told you openly in the very beginning that I am willing to concede down to 50% utility at the very end, if you do the same for me but you didn't (your highest proposed utility for me was 22% while I offered you 45% as you said in the previous message).This makes me think that you are not willing to lower your utility in order to reach an agreement with me. I think it's a pity, but this is your decision to do so... Personally,I really do care about finding a solution which makes both of us happy.Now back to the negotiation :-)I will directly reply to your quotes regarding the most critical points:You said"This is my offer now. I will go to 0% atCateringfor you. " -&amp;gt; Thank you very much for that, I appreciate it very much. It will be the best for our event. Actually, I am willing to receive 0% for DJ Happy as well which is my 2nd biggest issue after the sponsor; Catering is not even in your TOP3 priority as you told meYou see, we both have to sacrifice on some issues."Because theMusic Actisn&amp;acute;t as important asSponsor Selection. So it isn&amp;acute;t the same when yous say you have make two steps in two issues when they haven&amp;acute;t the same value f&amp;uuml;r the utility."-&amp;gt; But this is why I am cooperative and willing to let you have the opening speech AND let you choose the music Act.My most important issue is the sponsor as well, this is why I never offered any different sponsor than Boomerang. In this point I am very assertive and not willing to concede on that, I am sorry. If you really want to proof that you are an cooperative negotiation partner you would accept that and try to negotiate more on theDate of conference. This issue is still open and flexible.All in All: The bold issues are fine for me, the issue date of conference may be discussed.Sponsor: BoomerangMusic: DJ HappyPresentation Tasks: Awards Chris, opening speech AlexDate of conference: my suggestion Week 1Catering: Traditional Swiss three course menuBest regards,Chris</t>
  </si>
  <si>
    <t xml:space="preserve">Dear Chris,you told me in your last message "Answer" that you are not willing to compromise at issueSponsor Selection"I have to insist on Boomerang".I asked you if there is a chance to make a compromise in this issue. I was ready to make a comromise in other issues.Since the first message you didn&amp;acute;t do any steps in the issue sponsor.That disappoints me a lot and I'm really sorry that we can not agree at this point.Because this point is just as important to me as it is to you, soI can not take two steps if you do not do one.In my last Question I tried hard to find a solution, but you insist on your statement.I am not able to accept it, that way.I had hoped that you would be more coorperative in the last message.I was constantly approaching you since the first message. I told you why I choose the issues, becauseI explained it.I appreciate that you made steps in other issues, but in the most important you didn&amp;acute;t. So that makes it impossible to accpet your offer.I wish you a nice weekend and thank you for your effort.Best RegardsAlex Kramer</t>
  </si>
  <si>
    <t xml:space="preserve">Dear Chris Meyer,since we don't have many hours left to find an agreement I would welcome it if you could answer your E-Mails during sooner at the day and not so late in the eveningI can not check my mails that late in the evening and it would allow a smoother and faster communication between us.I would like to find an agreement with you until tomorrow at 2 p.m., but we still have a lot to discuss, so the first offers should bei exchanged this evening.I can see me agreeing with you on week 1 but we have to see where our negotiations will go with the other issues. I found another possibility I can see for the conference: maybe we can meet in the middle and agree on week 3?There will be no conflicting events during this week in Constance, only some members won't be available. This is not ideal but their presence is not absolutely necessary since our president and two other high ranked memebers will be there at least for the opening and the event is mainly for other members and those who are interestend in a membership. In my opinion this is a great alternative to week 2 (my ideal date).Sponsor SelectionI agree with you that the long-term offer Boomerang made us is good and tempting, but I still stand my point that we don't need a long-term contract since we are a rising and growing organisation and I am highly convinced that there will be no problems in the future to get highly payed sponsorships.Yes, it will take time to aquire new sponsors, but we have full-time employees that can do this and it has another great advantage: We keep in contact with businesses and maybe new relationships will form that will have positive outcomes for our members (e.g. internships or even job offers, you should know this best).I don't like the idea of choosing a competitor of Art Inc. as our main sponsor because we have had a long-term business relationship with them: we know them and they know us and first and foremost we shouldn't risk this relationship with choosing a competitor of Art. In over them. They will feel &amp;Uuml;BERGANGEN and the risk is very high that we will lose their support completely in the future.There is one more side to choosing another sponsor over Art Inc.: The message will be spread that we are not loyal and this can likely prevent other companys to offer us a sponsorship.Music Act I can see your fear of DJ Happy being too prominent for our event, but I don't see a problem in it. Maybe you can tell me about your experience with a musician too famous? I can't see this being a problem, rather he brings us more dynamic guests and they are more likely to like our organisation and becoming a member.I am not happy that I have to disapprove your idea of having the local folklore band playing at our event. I noticed an increasing dissatisfaction of our members during the last events because of the chosen music. A folklore band does not embody the international and dynamic vibe our organisation stands for and it surely does not fit the character of an international meeting.Because we don't have much time left I want to bring the other issues to the table.CateringAs you may noticed, I am really standing for the international aspect of the conference. Moreover I don't forget our goal of giving our students the possibility of networking and getting great opportunities to find internships and jobs.Therefore I recommend an international buffet for our international guests, with Austrian, German and Swiss food so everybody will find something they like to eat. And the buffet style will allow a realxed and easy-going atmosphere so that the people can network instead of sitting next to the same person the whole time. Do you ever experienced following phenomenom during a vacation or a semester abroad: as soon as people find other people the same nationality as theirs they will keep talking to them instead of being open and talking to the people there.I don't want anything like this to happen during our event, so a international buffet will be perfect.Presentation TasksThe last topic we have to talk about is the distribution of the presentation tasks. What do you think of this distribution:- You do the announcement of this years' award winners, this is a great opportunity for you to get to know them and being a part of this important section of the evening.- I will do the opening speech at the beginning, I really would like to do this.With best regardsAlex Kramer</t>
  </si>
  <si>
    <t xml:space="preserve">Dear Alex Kramer,excuse me for my late answers, unfortunately, I have had recently too much work and didn't access to my email. However, today it will be better with my time and I can answer you in better times. :-)In the second week, there is really no otherconflicting event. However, It seems to me extremely ruthless to organize such a big event like 40 anniversary at time, when we know for sure that those important people won't be able to be present at it. And I am sure, that they are expected to attend the anniversary and it would look bad if we cut them off from the possibility of being present in the anniversary, which they would certainly like to. Because of that, I would really highly prefer the 1st week.In the matter of the sponsor selection, I agree with you in almost all the points of your view. Nevertheless, I would still be more in favor of the Boomerang. I am convinced that even though the organization is growing, there still should be made use of the opportunity of financial security for a longer period if there is any. And in this case, it is a really very good offer and in my opinion, it would be a big mistake to waste such a good possibility. And I am sure, that also the head positions and managers would really appreciate having a longer-term contract with a good and reliable sponsor. Besides, it is no competition for Art Inc. However, if you know they are competitors, then I would suggest Corporate Ltd. which is offering a mid-term contract and with an even more annual payment than Boomerang. This would provide us the financial security for a shorter period of time, but on the other side of a higher extent of money.Which means it also represents a very good option.I understand your view of point and I partly agree that it might not fit the character of an international meeting we are planning. On the other hand, DJ Happy is a star because of which would from the conference become a concert, which is really undesirable. There are some expectations and goals of the conference which would surely be thwarted by this "concert". We do not want to make from it a musical experience and put to the foreground the music itself. It should really be only in the background in order to make the conference and time there more pleasant and it should not become the center of interest.So, I would then suggest another good pop band &amp;ndash; FreeLife which is attractive for the younger generation and as I heard from a lot of people and colleagues with different taste of music, they really liked it and I have heard, that it is an appropriate music suited to accompany the evening without being the main act. What do you say? I think it might be a great option for satisfying the character of the conference.The catering is also a very important part of such an event and creates the atmosphere there. I understand the aspect of the risk of people sitting next to each other for the whole time and talking to the same people, however I am not afraid of happening something like that, since the people attending such conference are interested in getting in touch with other nationalities so they would not be all the time only with the people from the same country. Moreover, the sitting order wont be determined and it will take only a small part of the time when eating. Then from the perspective of the last years, there always have been at least three-course meals and it wasnt even in any special events, just in usual ordinary conferences. This time it will be also a celebration of the 40th anniversary, where a certain level of prestige and formality is expected. And as I talked to the superior managers and members of ISA, they also are expecting at least something like in the last conferences over the past years. It means since there also will be a lot of eminent and important people, anything less than three-course meal would mean a decline over the past years and it would harm the prestige of the ISA. From this point of view, the buffet is the easiest option, but yet really inappropriate for such occasion. Therefore, I would vote for traditional Swiss three-course meal which would provide to guest from all over the world very unique opportunity to experience and to get know the traditional Swiss cuisine, especially when the conference is taking place in Switzerland. Besides, searching for something international so that it would satisfy all the nationalities would be hard and in my opinion, not even feasible.Getting to the last point of the discussion &amp;ndash; the presentation tasks &amp;ndash; I would like to say, that I am really very interested in giving the speech since I already have a lot of experiences and I have a lot to say. Of course, I would gladly hear out your ideas and discuss the speech with you. And you would announce the awards. Another possibility then would be to share the tasks so that we both would take part in both tasks. Tell me what do you prefer?Thank you in advance for your answers and I am looking forward to hearing from you.Kind regards,Chris Meyer</t>
  </si>
  <si>
    <t xml:space="preserve">Dear Chris Meyer,thank you a lot for your your detailed messages, it is a pleasure to negotiate with you because I think most of your points are valid but mine are, too Since I don't think that it will get us anywhere if I bring more arguments (I basically have said everything in the messages before) and your first offer went in a good direction I would like to make you an counter offer.I am no fool, we can not both walk out of this negotiation with 100% and I am very pleased that we already found compromises in the middle. I am willing to give in to you for some issues, so that we both can get some of our first preferences - sounds like great team work, doesn't it?My offer is the following:For the Date of conference I would like to settle with you on Week 1, although week 2+3 would be more fitting in my opinion. In my eyes the presence of a few high ranked members is not mandatory because we have other members available.For the Sponsor Selection I am afraid that I really really am standing my point that Art Inc. is by far the best option. Because you didn't know, yes Boomerang and Corporate Ltd. are direct competitors to Art Inc. why it is so difficult in my opinion to chose one of them over Art Inc.Regarding the Music Act I would be fine if we can meet in the middle and choose the Pop band FreeLife. Thus I would really like to get us DJ Happy, I can see your point that our conference is not a concert and we shouldn't forget the companies attending.For the Catering I am convinced that we have to try something new, at least this time. Nothing great arises from old patterns! The great thing about theInternational buffet is, that the swiss cuisine is also included! Everybody can try some Fondue or R&amp;ouml;sti if they want to, but they still have the possibilty to try some Kaiserschmarrn or German bread dumplings with roasted pork (and since Constance IS in Germany, we shouldn't forget some other typical southern German Food).And I still think a light atmosphere is the way we should go so that everybody can make new acquaintances.I can see that you really want to do the opening speech from the Presentation Tasks, thus I already saw myself on that stage during the opening ceremony since I am embodying the more international character of ISA. Giving this speech really looks good in the CV and I want to speak about the future of ISA, but it would be my pleasure to give this opportunity to you: I can announce the winner of the ISA award and you can do the opening speech. In this case we both won and lost something we really wanted to have.I am looking forward to your opinion!Best regardsAlex Kramer</t>
  </si>
  <si>
    <t xml:space="preserve">Dear Alex Kramer,I definitely don't have doubts about the validity of your opinions and points of view. :-)It is true that if we want to come to an agreement (which I would love to), we need to reach a compromise.However, with your proposition, I would only reach 19% which is desperately insufficient. It means if you insist on the sponsor of selections (which is for me the most relevant thing of the greatest importance from all the points) to be the Art Inc. and the Catering to be the International Buffet (which is also one of the most important point and what you are suggesting is not even little one of my preferences, I was absolutely against it - the same as by the sponsor) and I let you take care of these points and decide, then in return for that, I am demanding the music act to be the Local folklore band and the date of the conference to be in 4th week. The rest remains the same - I really appreciate that you let me do the opening speech, thank you very much for that. How much % would you get when choosing these options? I think it would be fair if we both would reach about 50% of what we really want. What do you think? I want a fair play. :-)I am looking forward to your answer.Kind regards,Chris Meyer</t>
  </si>
  <si>
    <t xml:space="preserve">Dear Chris Meyer,The sponsor selection is also my most important issue, followed by the catering. I don't want you do walk out with only 19% because we both shall get happy with our decisions! But I don't think I can agree on your last offer.What do you say to my following offer? You get 2 of your first choices (opening speech and date) and I get 2 of my first choices (sponsor and Catering) and for the music we meet in the middlethis will bring me some more than half the utility and we must not forget that we will be measured by shared AND individual utilityWith best regardsAlex Kramer</t>
  </si>
  <si>
    <t xml:space="preserve">Dear Alex Kramer,Well, now I have only 40%. And it is not fair to take it equally as 2 points for you a 2 points for me, and the last one like shared one, since your 2 are in total of much higher importance (in total almost 50%). That is why I think it is fair to do it like that. Don't you think? How many % do you have with this division??Best regards,Chris Meyer</t>
  </si>
  <si>
    <t xml:space="preserve">With your division I have barely ober 50%, I am not comfortable with this at the moment. Because with week 4 I barely get any use out of it (like I would have with week 3 or better with week 2) I don't like the folklore band at all and I would be more happy if we chose a third person for the speech instead of you giving the speech and me announcing the award winners, thus I know it will be more work to organize a third person.I didn't think we would have completely opposite points of view! Didn't go as I expected.I send you my offer again, I need some more minutes to make up my mind and to decide if I'm okay with compromising so much in 3 of the 5 issues. Maybe I find another idea in this time, I'm trying it in my spread sheet!Best regardsAlex Kramer</t>
  </si>
  <si>
    <t xml:space="preserve">Now with your division I have only 24%. I thing, we should be cooperative and try to make the best of it (not individually, but together).It means if you have barely over 50%, which is also my case when it is according my supposed division, then it could be the ideal case, don't you think? ?Best regards,Chris Meyer</t>
  </si>
  <si>
    <t xml:space="preserve">With you having 27% I am not happy! Maybe one Last try to find something we both are happier with than the ones we Had before:If you are not happy with my suggestion please send a counteroffer with the values we discussed already: Art. Inc, folklore band, you doing the speech, week 4 and the international Buffet. (I think this was the case we both got approx. 50%). I will agree on it. But maybe this case is a better Option for us both.With best regardsAlex Kramer</t>
  </si>
  <si>
    <t xml:space="preserve">In this one you sent now I have only 19%. :D So, I am going back to my previous suggestion. I hope it will be right now. :)</t>
  </si>
  <si>
    <t xml:space="preserve">Dear Chris Meyer,Well it was worth a try as you would have got your preferred sponsor and maybe get more use out of it.Since we can't find any better solutions, I am happy (well, kind of) that we found a compromise.Now the conference can take place!I wish you a nice weekend! Thanks a lot!</t>
  </si>
  <si>
    <t xml:space="preserve">Dear Chris,thank you for the answer.After we talked about the date of the conference (Week 2) , it' best to talk about the other details.As we are an international association and there are a lot of international guests coming to this event, I would prefer an international buffet. Not only becaus everyone has the opportunity to find something to eat he/she likes, but also because the buffet-style allows you to interact with other guests. You can eat in a relaxed atmosphere while talking to other guests and move around. Networking is way easier this way.Because a great party would'nt be a great party if there wasn't any good music I would suggest DJ Happy as an act for the conference. I've heard a lot of people were dissatisfied with the choice of the last music act. DJ Happy is very popular and would possibly attract a lot of people the ISA is trying to attract.For the presentation task I would suggest a third person. It would be nice to hear someone external speak about the importance of ISA. And we don't need to coordinate and prepare the speach. so we could focuse on the other parts. Or are you willing to take a part of the presentation?For the sponsorship I would take Art Inc. The ISA had good experiences and a good relationship with this company. I know they have offered only a short-term contract but I think they had the best offer in comparison to the others.Maybe you can have a look at my offer.Best regardsAlex Kramer</t>
  </si>
  <si>
    <t xml:space="preserve">Dear Alex Kramer,thank you for your quick respond.I'm okay with the things you suggested, as you know what to do and I completely trust you in your decisions.Best,Chris</t>
  </si>
  <si>
    <t xml:space="preserve">Dear Chris Meyer,I may welcome you to this weeks negotiation, my name is Alex Kramer and I am your negotiation partner. I am very glad to have the opportunity to prepare this conference with you and I hope that we will find a good solution for both of us.In this offer, you can find my preferences considering all five negotiation issues. I expect that our preferences might differ in most of them, but I am sure that we can find a good compromise. Let me explain my preferences to you:In general, I think that the focus of this conference should be on its main client base and members: students. My main preferences are based on the following belief: If the ISA is attractive for students and unites a lot of smart minds, it can fulfil its purpose in the best way. That is possible since the ISAs attractiveness to companies (both sponsors and commercial partners) is depending on its range and the potential future leaders.My first issue is Catering: I already organised a few conferences in the past and found out that two things are very important: flexibility and agility. That is why I would strongly prefer the International Buffet, because food is a key factor on student-conferences. By that, I understand a mix of Austrian, German and Swiss food, so everyone can find something they like. The main advantage of this is the agility. You can take something to eat and go from group to group, meet different people, have interesting discussions and many more positive experiences.As the next important issue I regard the Sponsor Selection: Art Inc. made the best offer in terms of a short-term payment directly for the event. They have supported the ISA for a long time and therefore I am sure that their support will continue in the future. Since they gave us a fair offer we should not displease them especially while we did not get a significantly higher offer by another company.Considering the Music Act, I would choose DJ Happy. He is very famous and he would attract a lot of people to this event. Also, this would stress the I for international in ISA. My second favourite would be the Pop band FreeLife, but (in my opinion) the Local folklore band would not fit into this kind of event.At the beginning of the event, there will be the award ceremony and the Presentation Tasks. I would really like to give the opening speech so you could give the awards. Alternatively, we could engage a nice third person as an interesting guest speaker. I don't think that shared activities are worth the extra coordination efforts.Last (but nor least) there is the Date of conference: Regarding that I prefer Week2. If this is a problem for you we could talk about Week3 or Week1 as well, although some officials (e.g. ISA's vice president) could not attend then. We should not choose Week4 or Week5, since these are the days around Christmas and there would be fewer visitors and crew people for organisation topics.I hope you answer soon, so we can exchange our thoughts and organise a nice event. Please tell me your preferences and your opinion about mine. I am looking forward to your answer!With best regards,Alex</t>
  </si>
  <si>
    <t xml:space="preserve">Hello Alex Kramer, i am glad you messaged so early! may I call you Alex to proceed in this negotiation a liiitle bit more personal?I see you put in a lot of effort explaining all your reasons. And thanks for being so detailed! My main aim is to reach an agreement which both of us are satisfied with. According the issues: I would actually prefer a Swiss Course Meal, as the event is quite formal and a buffett seems not as grand and sufficient. The reason is that expact important people to attend and a 3 cours meal shows an appreciation of the local members and guests. The date is (too me) best in Week for. As all the students will have time to attend as the christmasholidays will have started already.The music should not only serve the students but also the higher ranked authorities. so to be hoonest DJHappy is the worst option in my opinion.You could probably have guessed already that I would like to do the opening speech as well. a third person is actually not really in my interest. he or she would just draw the attention to neither of us.the sponsor: I do understand why you prefer Art Inc. however they where, unlike Boomerang not keen on sighning a long term contract. so to me the sightly lesser amout PLUS the long-term contranct from Boomerang is the best option. I do know that we do not agree in any point so far, but i am sure we will manage to find a solution. kind regards! Chris</t>
  </si>
  <si>
    <t xml:space="preserve">Dear Chris,I am sorry for my late answer, but I had a very busy day today. I hope that we can write more messages in the next days, so that our negotiation can come to an end until Thursday or Friday. And by the way: of course you can call me Alex, I will call you Chris in return.Obviously, our views on the event are very different. I would really like to convince you on some of our issues: I think that the focus should really be on students. Not only because they are our only members, but also because it is an ISA conference, not a job fair. I really need to stress this point, since you focus seems to be mainly on business style. Our target group consists of students, not business people. We try to give everyone the opportunity to learn about leadership, we try to form leaders &amp;ndash; so we do not need to attract leaders but students with large abilities and a lot of motivation and chances. Please understand that point of my view &amp;ndash; you might not share it, but if you understand and respect my beliefs, we can find a fair compromise as a solution.I think we agree on the point, that trying to convince the other one will not be completely successful, since we have our own solid views. So, let us try to find a solution, that unites our beliefs and makes both of us happy. Let us negotiate, we need to find compromises on all issues, including formal and relaxing/student-like aspects:Let us speak about the Catering: I understand that you expect important people to attend, but I regard that as a chance rather than a disadvantage for an international buffet: I think we can show them, that we are different to all those company-conferences in expensive hotels with champagner. We are a student organisation and so we do not need to be perfectly formal. Instead we can show, how flexible and agile we are and impress by alternative, fresh and inspiring ideas. As I mentioned, I organised a few conferences in the past and flexibility and agility are key factors and advantages of the buffet. On the other side I understand your point of view: But if I meet you at this point (with the International three course meal), I expect you to meet me on another issue as the music and the date.Considering the Music Act, I would approach you and propose the Pop band FreeLife. This is a more serious and formal alternative to DJ happy while it is still more international and flexible (and thereby better to me) than the Local folklore band, which would not fit into this kind of event.Regarding the Sponsor Selection: Art Inc. made the best offer in terms of a short-term payment directly for the event and together with their long-term support for the ISA I think this is the most important factor. As a compromise we could choose Corporate Ltd.. They offered a midterm sponsorship and would pay more than Boomerang. But in that case, you need to meet me at another issues as the date and the presentation task.To talk about the Date of conference: Regarding that I can meet you at the music and the sponsor, I would expect you to approach me at the date. IfWeek 2is a problem for you we could talk about Week3 as well, but in this case you would need to make some concessions at the sponsor selection. At the days around Christmas I expect less students to have time, so to be honest Week 4 or 5 are worst for me.I do not know yet a solution for the Presentation Tasks. I see, that both of us would prefer to give the opening speech so that the other one could give the awards. I would prefer to engage a nice third person as an interesting guest speaker, maybe a famous local person? Sadly I see no sense in shared activities since they are to difficult to coordinate.Never forget: We can exchange our thoughts and organise a great event together, what a honour to us, what a great experience is awaiting us. Please tell me on which issues you can rather meet me and approach my preferences, but also on which issues rather not. I made large concessions to you, so I expect ou as well to make large concessions to me. I am looking forward to your answer!Best regards,AlexPS: Do you know how to write an informal message? I think that would be helpful to exchange some utility values or information in preferences. I would do that, since it feels very difficult to me, to guess where it is efficient to approach you and which compromise is the best on each issue.</t>
  </si>
  <si>
    <t xml:space="preserve">Hi Alex! no worries, i am busy myself too as i have an exam tomorrow. I do know you put in a lot of effort into writing all your reasons but maybe we can shorten the text a little bit? its quite hard to respond to every singe item you mention.alright. So to me (Chris) the folklore band and the boomerang sponsor is really important. If you can agree on them I can agree on you doing the opening speech and we can hold the event in the 2nd week. and compromise both on the catering and getting a international course meal.what do you say?kind regards.oh and the informal message: i think its the message type "question". however you cant rank your issues in there</t>
  </si>
  <si>
    <t xml:space="preserve">Dear Chris,I hope your exam went well. I must finish some exercises today, so this will probably be my only message today. But no worries, I can answer your next message in the night.Do not worry about answering all my points. You can put your focus on the preferences on the five issues and the bold sections. I will try to shorten my messages a little bit, but a part of the rating for my performance is based on the word count in my messages, so I will still bring up a lot of arguments. Also, this shall help you to understand my view (if you want to read it).So, let me come to the issues again:I think we are very far and can soon come to an end, as we only disagree on the Sponsor Selectionand the Music Act. To me the Local folklore band is the worst option considering the music and thereby barely inacceptable. Also, regarding the sponsors I would prefer Art Inc. and even Corporate Ltd by far in comparison to Boomerang.But we have to find some compromises: I could accept the Local folklore band, but only in case that you agree on the International buffet. In that case I would also make the concession to agree on Boomerang as the sponsor. I know that I am expecting a lot from you, but I can also offer you two alternatives, you can respond with one of them as a counteroffer:Alternative 1:I would insist on taking Art Inc. as the sponsor, but I would totally approach you on the Music Act (Local folklore band) and the traditional swiss three course meal as the catering. I would prefer the Pop band FreeLife but I would renounce that in return for your approach on the Sponsor.Alternative 2:I would propose Corporate Ltd as a compromise on the Sponsor selection and accept the International three course meal, but in return I would expect you to meet me on the Pop band FreeLife. If this is the deciding point I could maybe even accept Boomerang as a sponsor in this scenario, but that depends on the question if this scenario is in general acceptable to you so we can discuss it.So I hope this time my many words expressed more relevant content to you and our negotiation can come to an end soon. I hope for a positive answer and wish a good evening to you.Best regards,Alex</t>
  </si>
  <si>
    <t xml:space="preserve">Hey! its alright when you cant message back so frequently. The exam went ok I guess... (with the course Japanese its always had to tell).Alright, so to your alternatives:you missed to mention the presentation task and the date of the conference. so ill just tell you my preferences.Alternative 1:art inc., folklore band, swiss 3 course meal + you can do the opening speech and we hold the event in week 4 OR i do the the opening speech and do it in week 2Alternative 2:Boomerang, Pop band, swiss 3 course meal + opening by you and week 4 OR opening by me and week 2I would prefer any option of alternative 2. Moreover I could even accept Boomerang, DJ Happy, you as opening speech, Week 4 and 3 course meal. However, this option would be a big concession on my side.kind regards! and good luck with your uni stuffChris</t>
  </si>
  <si>
    <t xml:space="preserve">Dear Chris,you are right, I missed two points in my last offer, the presentation task and the date. I must tell you, that your last offer is less attractive to me then the previous one. But that does not necessarily mean that you have to weaken your position. I think maybe we should change our agreements on all issues, rethink our deal and find a good new mixture. Maybe we can find a solution that altogether fits both of our aims: satisfying the students and respecting the official guests.The solution that I hereby propose is not that far from your first alternative, but you need to approach me both at the music and the date, but each time only by one step:To me a continuous sponsorship of a loyal sponsor is the most important point. It guarantees us stability, since Art Inc. have supported us for years now and are willing to continue with that, but it is also flexible, since we are free to change the sponsor in the future. With Art Inc, we do not need to sign a longterm contract. We can rely on them, but if we increase our attractivity in the future we can easily make a better deal with them.I know that you prefer Boomerang a lot over Art Inc but to me the selection of the sponsor is very important. But we need to be fair to each other, so let me make a concession: Until now I understood that catering is an important issue to you, as important as the sponsor selection is to me. So I would agree on the International three course dinner, to give the event a more formal character since that is important to you. And I can imagine that the students will also appreciate the international component of it. Together with the sponsor selection it would be a fair compromise in my eyes. Do we agree on these two issues by that?Regarding the music: To me the Folklore band is the worst option and it does not really fit into this event. We should not choose them just to get a deal. Since to me the music is very important but I do not want to disappoint the officials, the Pop Band FreeLife seems to be a fair compromise for both of us. Neither of us is perfectly happy about it but we can both live with that. It fits both students and officials the same.Considering the presentation task, I would offer you to give the presentation. I would give this large opportunity to you and stay a little bit in the background. This makes the coordination much easier and also I believe that you can deliver a speech that is fresh for the students and pay respect to the officials.In return for meeting you at the presentation task, I would like the conference to take place in the second week. I know that this is not the best date for you, but I think it is a compromise to you, since it is not my preferred option (which is Week 2). Week 4 and 5 are really inacceptable to me since I think that not enough people have time at the holidays. But I would let you choose between week 1, 2 and 3. That is again a compromise, but I think altogether this is a fair solution on all five issues.Best regards and I am awaiting your response,Alex</t>
  </si>
  <si>
    <t xml:space="preserve">hi Alex!im happy you responded. The thing is, i will probably not be able to answer tomorrow so we will have to manage to come to an agreement by today. I am really sorry about that.Did neither of all the alternatives I gave you (i think there where 5) suit you? the offer you made just now is sadly not accaptable to me. so we need to negotiate further.More importantly than the catering I would like to agree on either the folklore band or boomerang. I think agreeing on a compromise everywhere, where neither of us really gets what they want is not the best option.I&amp;acute;d rather say: You get your prefered music (as you hate folklore we choose your DJ) and I therefore get Boomerang.Thank you for letting me do the opeing speech. I hope you agree on week 1 which is also a compromise for me (id prefer week 4) in return and additonally I can agree on the international three couse meal. I hope to hear from you and I hope this offer is better for you now! kind regards!Chris</t>
  </si>
  <si>
    <t xml:space="preserve">Dear Chris,I am sorry, but I hope that you can still answer one or two times today since we have not yet reached an agreement. But in the last two days we were getting further and further to a solution, so let us finish everything today.Sadly neither of the alternatives you gave me suited me, but I think we can continue on the last offer I made you. It is clear to me that I have to meet you on more issues until the solution fits to you, but I think that this is possible. I would try to build a new solution up on your point, that compromises everywhere are not the best solution.To your proposal: Sadly I can neither agree on the folklore band (since to me they are the worst alternative regarding the music) or Boomerang, since the sponsor selection is by far the most important issue to me. In return for meeting me on the issue of the Sponsor Selectionand choosing Art Inc. I would approach you finally on the Cateringand we could have the Swiss three course meal. This might be less favoured by the students, but I think for me the sponsorship from Art Inc. is more important in the end. So I would do the far approach to you on the catering in return for your approach on the sponsor selection.Also, I would ask you to meet me on the issue of the presentation tasks. I know that you would prefer shared activities, but if youre not very keen on that, I would rather like to do it and choose Week 4 for the date, instead of Week 1. So I would meet you completely on the Date of conference(which is a large step to me) while you would meet me on the Presentation Tasks(which, I guess, is the same step to you as the date-step is to me).On the last remaining issue, the Music Act, I would then propose a compromise since my proposals on all other issues are either mine or your preferred options. So I would choose the Pop Band FreeLife as a compromise there.This is really the maximum approach that I can do to you, i guess I can not give you a better offer. So I would be really pleased if you agree with me on this offer.Best regards and I am awaiting your response,AlexPS: I hope you can still write a little bit today, we should still come to a solution</t>
  </si>
  <si>
    <t xml:space="preserve">Hello Alex.I am in a bus for the next hours and I will make my last offer now as your offer gave me a utility far under 50. I really don't want to sound rude here, it's just really a hassle doing this on the phone.My most important issues are sponsor and musik. I want at least either to be my favourite choice. I do understand you want that too so I suggested already that you can chose one and I chose the other one. (That's a good compromise for both of us).My utility doesent rise much if you agree on the 3 cousre meal and take away my heaviest two issues. So I can agree on the international buffet.Week 1 is alright but not really good either for me so id like to do the opening speech.I hope you can agree on this. Which is the nicest offer I can make (my loest utility I can accept).Due to me traveling right now, I will only check later if you argeed or not. I sadly can't accept your last offer and if this was the best you could do i am sorry for not coming to a conclusion. I really hop to receive an acceptance.Kind regardsChris</t>
  </si>
  <si>
    <t xml:space="preserve">Dear Chris,I agree with you on your last offer as you described it:You can choose the Music Act(local folklore band), in return I would choose the Sponsor Selection(Art Inc.). In return for meeting you at the Presentation Tasks(you can give the speech), and a compromise on the Date of conferenceissue (Week 1), I would expect you to meet me on the Catering (international buffet).Sadly you made a small mistake in your last offer, you described to meet me at the catering with the international buffet, but in your offer you chose the international three course meal. I corrected that point in this counteroffer and now I hope you can still write and accept this last offer from me.Kind regards,Alex</t>
  </si>
  <si>
    <t xml:space="preserve">Hi,you are right this was a spelling mistake and not a mistake in the offer. I thought I wrote international 3 course meal. This is already a compromise for me as I would prefer the swiss 3 course meal.I am really sorry for that writing error and that it lead you to "wrong" assumptions.So here again the offer.Kind regards</t>
  </si>
  <si>
    <t xml:space="preserve">Dear Chris,I am sorry, but your offer is inacceptable to me.I can meet you at the Cateringwith the international three course meal, but in return you definitely need to approach me at theMusic Actand accept the Pop Band FreeLife.We need to come to a solution and this one seems to be fair from my point of view. I can not approach you any further. Please agree on this. We both want to have a solution.Kind regards and have a nice bus trip,Alex</t>
  </si>
  <si>
    <t xml:space="preserve">Hello Alex.None of all of your offers where over a utility of 50 on my side and this was the lowest I would have accepted to go.As I am attending an event right now and I don't have time to reply, please understand that I have to reject your offer.I hope this doesn't effect your grade on the course.Kind regards</t>
  </si>
  <si>
    <t xml:space="preserve">Dear Chris Meyer,I am Alex Kramer and I will be your negotiation partner.In attachments you can find my first offer.This is just a first step and of course we can negotiate certain pointsI'd like to hear your point of view on my argumentation,Kind regards,Alex Kramer</t>
  </si>
  <si>
    <t xml:space="preserve">Dear Alex KramerThanks for the offer you sent me and I m attaching my offer as the counter and I wish we can acheive both some compromises and agree on it the way which is beneficial for both partysincerlyChris</t>
  </si>
  <si>
    <t xml:space="preserve">Dear Chris Meyer,First of all, I would like to tell you that I&amp;acute;m very pleased to get in contact with you! tank you for your e-mail. I Have heard much of your previous successful projekcts. Hats off!I&amp;acute;m looking forward to a sucessful negotiation.I have read your offer carefully and I think we have to discuss several points.I&amp;acute;m sure we can negotiate several points, although some of them are very important for me. In my opinion , is the Sponsor Selection a very important point! We should select theArt Inc.A short-term deal will be perfect for ISA. I expect us to grow and get higher sponsorships in the future.In addition it&amp;acute;s important to select the rightMusic Act. In fact, in recent years I&amp;acute;ve noticed a growing discontent of the guests regarding the music. A famous artist is just right for this event. It attracts many dynamic guets- guests as we , the ISA look for them. For this reason,DJ Happywill be the best choice.please reconsider your counteroffer and reconsider ceratin points.Please give me a few , for the arguments which formed your opinion.best regards.Alex Kramer</t>
  </si>
  <si>
    <t xml:space="preserve">Dear Kramerthanks for the very immediate response and I appreciate the way you compose your texts but the offer you sent me does not fit my wishes and I think it will decrease the utility of both parties so I was trying in my email to make concessions and be somehow more generous but in your email I didnt find unfortunately generosity so I attached you my new counter offerand as you said that the sponsor selection is way more important so I am preferring to select boomerang because we have to think about long term and some strategic contracts and the rest of my offer I arranged the priority based.thanksChris</t>
  </si>
  <si>
    <t xml:space="preserve">Dear Chris Meyer,I asked you to clarify and explain your points of view.Of course, I'm open for compromises if you could tell why the several points are so important for youCertainly is also in my interest to come to an agreement which is satisfying for both of us. For that reason it&amp;acute;s important for me you explain me your point of view exactly.Why aren&amp;acute;t you satisfied with the selection of Dj Happy? What would you consider alternative to the Pop band FreeLife as Music Act?I think we can find a compromise between your targeted long-term and my short-term deal.Corporate Ltd.with there offered mid-term deal would be a perfcet compromiseWith the mid-term deal, we will ensure the financial security of our near future eventsand we are able to find higher sponsoring as we are growing.yours sincerly Alex Kramer</t>
  </si>
  <si>
    <t xml:space="preserve">Dear KramerI m sorry for replying a bit later because I was not able due to mass of thing i had to do, so i think my vision is somehow clear as the local aspects in the conference would be preferred mostly from my side because i want to show the participants mainly the local culture which would be also a bit more desirable for them (participants)so i prefer local folklore band than the dj happy as I think dj happy is for young generation and it would be very distractive to the participants, And sponsor selection I appreciate your selection I m gonna select the corporate ltd as well because they offer more money what we need at this time mostly.I would also add thing up on catering as three course meal Swiss tradition again as I mentioned about I wanna present some local aspects to the participants that attract them the most.and on the tasks in presentation I am practicing the conference opening since I was in school ceremonies and I m fully experienced with it so plz check once again check my new counteroffer and looking forward for your responseyour sincerlyChris</t>
  </si>
  <si>
    <t xml:space="preserve">Dear Mr. Meyer, Don't worry about your late answer. I willUnderstand that you're a very busy person entirety.I'm glad about our first agreement !And I'm looking optimistic forwards to find another agreements With you! I would imagine with the Corporate Ltd.we made the best decision. Unfortunately I can't agree with the local folklore band. The character of an international meeting doesn't fit together. So I think it will be a good tradeoff when we chose the Pop band FreeLife.I guess the guests will be satisfied with FreeLife.I'm unconvincedly with your choice. In my opinion a three course meal Swiss traditional catering doesnt fit for such a event! A formal meal where everybody sits down for several hours with the same people pletely against the idea of a relaxed an easy- going atmosphere. The conference should have an atmosphere to facilitate networking and make new acquaintances which, in my opinion, requires a very relaxed and easy-going atmosphere.During a buffet you will be free to move around and talk while eating to anyone you want to. For these reason in my opinion the buffet is the best choice. As you are so pressing we find a agreement in a International three course meal .Due to the fact that many international guests are strange to this kind of meal , it will be a good solution to serve a traditional three course meal, olthough I prefer the choose of a Buffet. Nevertheless I will strike up with your kind of choice.I think we cant get a positive result regarding to thePresentation Tasks.Before doing so controversial things , we can split the difference and transferring this task to a Third person. In myopinion, hiring an external speaker could be beneficial for the event.Even though an external speaker would mean less publicity for both of us, having someone important talking about the importance of the ISA for the business world would definitely be worth it.</t>
  </si>
  <si>
    <t xml:space="preserve">Dear Alex Kramerthanks for understanding me and the situation and answering in a very proper way that ones expectation is fulfilled.the new offer you just sent me looks great but I want to still negotiate about two poringainly now and about the others maybe later if you dont agree them the way I want.the first point is still about music act which I mentioned you before that I want our guests and participants to enjoy something local where the musical players would be clothed very traditionally like the Germans and I m sure it would put a good impression and will be enjoyable.The second point is about presentation task as you know at the first we were looking for a sponsor that could give us a better money and help us more but now against of that we are looking to hire an external third Person where I m sure he will be expecting us to pay him an amount at the time we will need this amount by ourself.wish you a good dayChris</t>
  </si>
  <si>
    <t xml:space="preserve">Dear Mr. Meyer,I'm very sorry for my late reply. I used the time for giving the negotiation a sercious consideration. As that I get the conclusion that we can't really found a suitable agreement. We talk at cross purposes.That's whyI will execute you an something extraordinary offer.It so chanced that you aren't incilned to make concessions. Although I was very co-operative according to my opinion.You're dead right! We should save expenses! Because of that I would like you to do the opening speech. I also need to mention that I want to do the opening speech ,too!Nonetheless I dedicate the opening speech as yours!I'm well aware that theCateringand thePresentation Tasksare one of your important points! For this reason I will agree with your idea reagrding to this both points and supporting you.You should also take that into account.I hope you will make concessions to appear in the same play.TheMusic Actand theDate of conferenceare big relevant points for me. I can't agree with your position. I had given you a alternative to my first choice. At this Event we would reach a young audience, thereforeDJ Happyis still the best.Just after I give you my agreement for your important points I hope you will be cooperative and give me yours to achieve an equality.So please check my offer.In my view this offer will be perfect for both of us. It illustrate a good balance for you and me.This message will be the last, so please take it or leave it!I'd like to say a big thank you to you!It was a glory for me to beeing in contact with you and to be your negotiation partner.Notwithstanding we aren't in a completement , i was delighted negotiating with you.Nevertheless the event will be a sucess and the ISA will get a big progress in future.Wish you a nice time!Best regardsAlex Kramer</t>
  </si>
  <si>
    <t xml:space="preserve">Dear Kramerthanks for your last message (offer) so I am a type of person who never gives up in negotiations and am petience and give always chance to my partner so if you remember in one of your offers the pop band freelife was also once mentioned I m gonna give you one more chance if we can still find a compromise on this I mean wouldnt you prefer the pop bond freelife? And i agreed about the date of conference as you wantedso this would be also my last offer and more or less I cant add up or decrease, if you think this give you a good result on your utility as I observed the both side utility 50/50 then you accept otherwise you can reject.i really enjoyed negotiating with you and wish we could have negotiated even face to face in order could have met you in person so wish you a good time and a successful life.best of luckyour sincerelyChris Meyer (matin)</t>
  </si>
  <si>
    <t xml:space="preserve">Dear chris Meyer,Thank you for understanding my points and for agreeing theDate of conference.I really wanted to send you a new offer, however i was really pleased about your reaction and the fact that you Show cooperative featurs.For that reason I will send you a new and last offer which presents a really high quote of equal. And i think its really fair.I would abandonment the choice for theMusic Actup to you.So we can find a agreement inLocal folklore band.If you agree with my choice of theInternational buffet.So we would made in equal measure concussions to each other.Both of us gets the opportunity to get happy with the first choice in the own opinion and giving the other the opportunity for the first choice.Im pleased to see you face to face.Best regardsalex Kramer</t>
  </si>
  <si>
    <t xml:space="preserve">Dear Kramerlets agree??????Sincerlychris</t>
  </si>
  <si>
    <t xml:space="preserve">Dear mr. Meyer,thank you for your really quick respond!This was a really successful negotiation for both of us.Yours sincerlyalex Kramer</t>
  </si>
  <si>
    <t xml:space="preserve">Dear Chris Meyer,the ISA Conference in Constance will take place in 12 months and I wanted to discuss a few things with you, since we have to both agree to a few things about the planning.In the Agenda you see how I prefer the issues to be solved: For the sponsor I would prefer a short-term payment directly for the event and Art Inc. made the best offer so far.For the Music Act I noticed in the past an increasing dissatisfaction with the music at ISA Events. I would consider a famous international act and I thought ov DJ Happy. He would really fit in to the event.Now we also have to decide who takes which presentation tasks. If you agree I would hold the opening speech and you announce the awards.For the catering I think of an relaxed and easy-going atmosphere, so having a buffet where you would be able to move arround freely and talk while eating would be a good choice. For the food I would say a International Buffet would be perfect, since we have many international guests, who arent familiar with the Swiss cuisine.And last but not least we have to decide for a date for the conference. The second week would be my prefered options, if we include factors like Christmas and other events, which are colliding.That were all Issues, send me your Counteroffer, so we can see in which points we agree and in which points we have to change something. I await your answer.Kind Regards,Alex Kramer.</t>
  </si>
  <si>
    <t xml:space="preserve">Dear Mr. Kramer, Thank you for your mail. I heard fantastic things about your work at ISA and am really looking forward to collaborating together with you on organizing the event for our 50th anniversary. Considering your past experience with ISA and my expertise in organizing ISA events and establishing business contacts, I am confident we will find a successful solution. After carefully reading your propositions regarding the 5 issues, I would respectfully propose some adjustments. I agree with you that Art.inc has made the best offer in terms of a short-term payment for our conference. Based on my experience, however, a strong and valuable sponsor is willing to commit his engagement over a reasonable period of time, thus saving our organization time and money by eliminating search cost for sponsorship in the near future. I suggest we hire Boomerang as a sponsor, as their bid is almost as high as that of Art.inc, on top of that we have the benefit of long-term security. When it comes to entertainment, you mentioned that you have noticed a dissatisfaction with the previous choices of music. I was not aware of this as it was not reported to me by anyone. But your argument makes sense, this is why I recommend something new as well. The local folklore bands will be a pleasant surprise for our international guest and local business leaders attending the conference. In addition to that, it will save us a lot of money compared to hiring a world famous DJ. In regard to the catering, I think that a buffet would be a good idea for a family reunion but not a good solution for our conference where maintaining a certain level of prestige is of utmost importance. I highly recommend a traditional swiss three-course meal. Looking at the date for the conference you suggest the second week. However, I think u forgot that in week 2 there will be another big event in Constance. That will be a major conflict. What do you think about the fourth week? I know it is doing a holiday season, but historically it is a good time for the students' availability. Lastly, I would like to talk about our presentation tasks. As you can imagine, I would love to hold the opening speech as well. If that is fine with you then I would be delighted to take on that job. However, I totally understand that it is a prestigious task for either of us. Therefore, I would be fine with dividing the responsibility. I would be totally against hiring a third person to handle the presentation, as I think this would give the impression that we both are not capable of taking responsibility for that important task.I hope you will find my adjustments reasonable.Thank you and best regards, Chris Meyer</t>
  </si>
  <si>
    <t xml:space="preserve">Dear Mr. Meyer,thanks for your Counteroffer! I am sure that we find a solution for the Conference, but for now I have to propose another adjustments to your counteroffer.First, the sponsor selection. I agree that Boomerang also made a very good offer, but like you now it isn't that high as the offer from the Art Inc. The long-term contract would provide a long-time security, but I am looking forward and in my opinion the ISA will grow and we will get higher sponsorship moneys for the future. So in that case a short-term contract would make more sense. So i would definitely rather to take the contract from Art Inc.For the music act, I understand your opinion about the money we would have to spend for the famous DJ. But I think a folklore band doesn't fit the character of aninternational meeting. So I thought as an alternative of the Pop band FreeLife, if you would like to save money.As for the catering, I don't share your opinion about the buffet. It would provide a good atmosphere to facilitate networking and make new acquaintances, which couldn't be reached with the formal meal, where everybody sits down for several hours. Furthermore I don't see why it have to be a swiss meal. In the international buffet, there would be something for everybody, including swiss meal.For the fourth week for the date of conference, I think during the fourth week several ISA members would be absent. What about week 3? I know that some of the ISA higher members are unavailable, but there presence wouldn't be absolutely necessary, if we can't agree.As for the presentation, I think dividing the tasks would require a high coordination and while I think you are right, that with a external speeker would mean less publicity for both of us, it could be beneficial for the event to have someone important talking about the importance of the ISA for the business world. But I also understand that you would like to make the opening speech and I can imagine that a few of my offers on the other issues could go away from your imagination, so if you would agree on my counteroffer I can consider to give you the opening speech. But for now I think the third person would be fair for both of us.I hope you consider it fair and find my adjustments feasible.Kind Regards,Alex KramerP.S.: I friendly remind you that you can use the agenda the next time for choosing your options for the issues.</t>
  </si>
  <si>
    <t xml:space="preserve">Dear Mr. Kramer,Thank you for your quick reply. I value your opinion and time and therefore would like to propose a quick solution that I think will benefit us both.I understand what you are saying about the future growths and higher sponsorship contribution ISA is hoping to achieve. How nice that sounds, the reality is that it is not guaranteed. To come to an agreement, I would be willing to compromise on Corporate Ltd. Then at least we have a midterm guarantee of financial support, with the possibility to switch sponsors in the near future. I can also give in somewhat on the entertainment and would be willing to settle for the pop band, which will give the audience the opportunity to loosen up some and network. I think if we go this route we can compromise on the traditional Swiss three-course meal. This would give us international music with traditional cuisine.As you mentioned in the week 3 many ISA leaders will not be able to make attend and scheduling our conference knowingly that our executives will not be present can shed a negative light on us both as this can be seen as inconsiderate. I strongly suggest we stick with week four as this will also give plenty of ISA students the convenience of attending the event.Regarding the presentation task, I will be fine you taking on op speech if we schedule the convention in the fourth week.I believe my proposals will benefit us all and am looking forward to hearing from you.Best regards,Chris Meyer</t>
  </si>
  <si>
    <t xml:space="preserve">Dear Mr. Meyer,thanks for your offer, I really appreciate your proposals.Still there are a few things I want to discuss. It's mainly about the Sponsor Selection. I would really prefer the Art Inc., especially because we have a very good relationship with them right now, so even if the ISA doesn't grow higher, they are the sponsors who offer the most money. They have supported the ISA for a long time and I am sure they do in the future.As a concession I would accept a three course meal, but what about a international one? There would be food, which everybody likes, I see no reason to limit just to the Swiss kitchen.I am happy to hear, that you agree with the idea of having the Pop band FreeLife s music act.About the Date of conference, I make another proposal: What about week 1? There is another event in Zurich, but most companys have more than enough employees to send someone to both events, so that wouldn't be a point that matters.I hope that offer fits more your vision and I am looking forward to your reply.Kind Regards,Alex Kramer</t>
  </si>
  <si>
    <t xml:space="preserve">Dear Mr. Kramer, I have the impression that you are not ready to make compromises for the sake of a common goal - the success of the conference.It almost looks like you have lost sight of an important point - we will both benefit from the conference only, if we come to a commitment which works for both of us, and not one of us.Despite the fact that I recommended a compromising solution for both of us regarding the sponsor, you insist on a solution that will bring big problems in the future. You were giving up a long-term contract with Boomerang, and I offered to come towards you with Corporate Ltd. Unfortunately, we can not rely on Art.inc, as they are not willing to commit to a business relationship based on contracts, this is a very suspicious suspicious behavior for a business partner to display. First and foremost, we should think about ISA, and not about personal priorities. Furthermore, there are rumors about your unofficial connection with Art Inc. andthat for the promotion of this sponsor, you will receive personal benefits. I do not believe in these rumors. But it could severely damage the reputation of ISA. So I insist on choosing a reliable sponsor that is willing to invest in a present and future relationship. I am glad that we came up with a choice of music. Unfortunately, I must inform you that our director insisted that we respect the host country. This city was chosen for a reason. ISA wants to establish contact with local businessmen and that is why we must show that we honor the traditions of the Swiss by at least choosing a traditional Swiss three-course meal for our. Moreover, I am ready to make concessions to you and agree on week 1 for our party.I have done you a big favor and agreed to let you hold the prestigious opening speech and I think you should also give in to some of my arguments for the benefit of our company and our common cause.Best regards, Chris Meyer</t>
  </si>
  <si>
    <t xml:space="preserve">Dear Mr. Meyer,I don't share your opinion, that I'm not ready to make compromises, since I accounted your proposals in almost every issue. But I also appreciate it that you would go with the compromising solution, to take the mid-term contract from the Corporate Ltd. Since there is no another way for us to come to an agreement, I accept to go with Corporate Ltd.However, I would also accept the traditional Swiss three course, if you would come towards me in another point. I thought that with the money the Sponsor would offer us, we could afford the DJ, also because the Catering wouldn't be as much expensive as a international buffet. So I would like to know what your opinion is on that. A famous DJ could bring much attraction to our event.There is one last thing I would like to discuss. I know we would both be fine with week 1, but your reason to don't go with week 2 was that there is another event in Constance. However if there would be no problem for week 1, where there was another event as well, I don't get why you couldn't not agree to go with week 2. Anyway it is just a suggestion, but I would rather go with week 2.I hope that is now a fitting solution for both of us, I would like to hear how you think about it.Kind Regards,Alex Kramer</t>
  </si>
  <si>
    <t xml:space="preserve">Dear Mr. Kremer,I must really admit that I am very disappointed that you are trying to switch up concessions that we have already agreed on. Truthfully, I am almost convinced that you are not interested in a positive solution and therefore think it may be better for us to agree on not agreeing at all. Nevertheless, I am willing to give it a last chance to find a fair compromise. Given what you have said here is my final proposal. We stick with Corporate Ltd as a sponsor, you hold the opening speech as discussed, schedule the convention on a date if your preference, we hire the folklore band for entertainment along with the three-course Swiss meal. This is pretty much my final attempt to come to an agreement with you.Best regards, Chris Meyer</t>
  </si>
  <si>
    <t xml:space="preserve">Dear Mr. Meyer,first of all, I have the impression you forgot what you have written in your last offer. I just wanted to discuss Issues, where you haven't given me a good reason why we shouldn't go with that, like the Music Act. But more important you said you accept the Pop band Freelife as music act, if we take the traditional Swiss three course, to beware the traditions like you said. I am totally okay with that, but I don't want to go with the folklore band AND the traditional Swiss three course, that's not what we both have agreed to and more it is a bit unfair, that you don't make compromises in both of the issues, while I had to go down in the most important point, the Sponsor Selection. You said we have to honor the country by at least a Swiss meal.So my final offer is almost like yours, just with the pop band FreeLife as Music Act, how we both agreed, a few previous massages. On that way we honor the county, have good music on the event and an agreement about the other points.Kind Regards,Alex Kramer.(not Kremer)</t>
  </si>
  <si>
    <t xml:space="preserve">Dear Mr. Kramer,I must point out that cooperating with you appears very difficult to me. From the list of points that we discussed, I compromised you on 100% on the speech and the choice of a date, while you allowed me to dwell only on the choice of dishes I proposed. The remaining points are tradeoffs. In this regard, I ask you to concede me the music, otherwise, I will be forced to consider our negotiations as unsuccessful.Kind Regards,Chris Meyer</t>
  </si>
  <si>
    <t xml:space="preserve">Dear Mr. Meyer,maybe it would be easier to negotate, if you can point out reasons for your proposals, instead just saying that i am not able to cooperate. I feel like you just want to force your own intentions, instead to look what would be better for the Conference. More important than the date is the music and the catering, in general the atmosphere, where you are not able to cooperate and that without any reasons.You accepted the Popband and still didn't told me why it should be the folklore band now, especially where I was accounted your concerns about the Swiss tradition, although I still think that isn't the right way to make a successful Conference. If you want the Folklore band, sure, than let us have an international buffet, where there is also Swiss food. But if you don't want that, take the current offer or we let the Conference fail. Also the Date wasn't that important, so that isn't a big deal for me that you have agreed to the week I proposed.You should look what is good for the event and our guests and not just force your will, because of personal preferences.Your current offer I can't accept and it would be a really unfair conclussion, where the ISA wouldn't profit from the event. So if you don't accept this offer or come towards me with another idea (maybe for a change, proposals with an good argumentation), we have to cut the negotiation.Kind regards,Alex Kramer</t>
  </si>
  <si>
    <t xml:space="preserve">Dear Mr. Kramer,There is one important argument for choosing traditional music. Since we agreed to hold a conference on week 2, which will also host an important traditional festival in the center of Konstanz, our event should also be held in a traditional style.If week 4 or 1 were chosen, then the choice of music might not depend on what is happening in the city. But not in week 2.There is no question of my personal gain, as I prefer rock. But we are organizing a conference depends on many factors that we can not ignore.Kind regards,Chris MayerP.S. Last chance for you to make the right choice.</t>
  </si>
  <si>
    <t xml:space="preserve">Dear Mr. Meyer,okay if you can make a compromise, we go with week 1 and then would be able to take the popband Freelife (or even the Dj if you dont mind? if so, you can change it in your offer).How do you think about that? Week 1 was a Date we both considered at dome point.Kind regards,Alex Kramer</t>
  </si>
  <si>
    <t xml:space="preserve">Dear Mr. Kramer,I have realized that there is no considerable progress in our negotiations. Therefore I have decided to reject your offer.Sincerely, Chris Meyer</t>
  </si>
  <si>
    <t xml:space="preserve">Dear Chris Meyer,I am Alex Kramerand I will be your negotiation partner. I&amp;acute;ve heard only good things about you and I&amp;acute;m looking forward to a successful negotiation.In the attachment, you can find my first offer. I&amp;acute;m sure we can negotiate several points, although some of them are very important to me. I think a very important point is theSponsor Selection, in my opinion, we should selectArt Inc.. A short-term deal would be perfect for ISA, because I expect us to grow and get higher sponsorships in the future. I also think it's important for us to getDJ HappyasourMusic Act, he would beexactly the right thing to attract the kind of dynamic guests the ISA looking for.I&amp;acute;m hoping to hear from you soon.Yours sincerely,Alex Kramer</t>
  </si>
  <si>
    <t xml:space="preserve">Dear Alex Kramer,Thank you for your email. I believe that we can reach a very satisfying agreement for both of us which meets our concerns and preferences, and I will do my best to make it possible.I have reviewed your offer carefully and would like to share my opinion with you. although I preferred to do the opening speech, I would like to accept your offer, because I believe that you can handle it very well and your previous successes in your projects convinced me to do so.Furthermore, I totally agree with you about the importance of music act. with having a folklore band, we can maintain our relationship with local companies and officials. besides, DJ Happy is a very famous artist which may distract attention from the event towards the music act.Moreover, I have a great suggestion about the catering for the event. I think that a traditional Swiss three-course meal would be the best way to show appreciation to the local members and guests.In the end, as you also mentioned in your email, Sponsor selection is one of the most important issues. for that reason, Boomerang seems to be the best choice of us. With a long-term contract with Boomerang, we will ensure the financial security of our future events in the long-term and will focus more on the quality of events rather than financial matters.Once again, I would like to thank you and hope that my new offer meets your expectations and preferences.Yours Sincerely,Chris Meyer</t>
  </si>
  <si>
    <t xml:space="preserve">Dear Chris Meyer,thank you for your email. I have read your offer carefully and I think you are on a good way to a successful event, although we have to discuss several points.First of all, thank you for yourconcession regarding the opening speech. Because of thatMoreover, maybe you are right and DJ Happy is a distraction for the event. But I can&amp;acute;t agree that a folklore band is the right choice. A local band, in my opinion, does not fit the character of aninternational associations meeting, therefore we should pick thePop band FreeLife. They represent our international mind, without being a distraction.Furthermore, I like your Idea to show appreciation to the local members and guests, although since many of our international guests are probably unfamiliar with Swiss cuisine, I think it would be smarter move to have some anInternational buffetwhere everybody is able to find something they like. So we could combine both the Swiss cuisine to show appreciation and we make sure that everybody finds something they like.I think you can find a compromise between your targeted long-term and my short-term deal.Corporate Ltd.with there offered mid-term deal ideal for both of us. With the mid-term deal, we will ensure the financial security of our near future events and we are able to find higher sponsoring as we are growing.So I hope that my new offer fits your preferences and we get an agreement.Yours Sincerely,Alex Kramer</t>
  </si>
  <si>
    <t xml:space="preserve">Dear Alex Kramer,I am happy to see some progress in our negotiation, although your new offer does have almost no effect on my overall outcome.TheSponsor Selectionseems to be the most important issue for you. Therefore, I have tried to prepare my new offer by considering this issue. I should inform you that I can acceptCorporate Ltd.if you agree with the other terms of the agreement.I hope that my new offer fits your preferences and we get an agreement.Yours Sincerely,Chris Meyer</t>
  </si>
  <si>
    <t xml:space="preserve">Dear Chris Meyer,thank you for your new offer, but I can&amp;acute;t accept several issues. First of all, I thought we made an agreement regarding thePresentation Tasks, so I&amp;acute;m not willing to negotiate this point.TheSponsor Selectionis an important issue for me, even though I tried to find aconcession becauseCorporate Ltd.isn&amp;acute;t my favored solution.It seems like theDate of conferenceis important for you, so I&amp;acute;m willing to acceptWeek 4, if you agree that the best solution for the Catering is anInternational buffet. I&amp;acute;m convinced that it would be smart for international guests.I hope I was able to explain to you my point of view. I think we are able to find a common stand if both of us are willing to make some concessions</t>
  </si>
  <si>
    <t xml:space="preserve">Dear Alex Kramer,Thank you for clarifying your point of view. At first, I must mention that each offer is consist of 5 different issues and should be evaluated based on the whole package. The reason is that, in each offer withmodification of alternatives, I am trying to get closer to the best final solution among 720 possible outcomes. Therefore, eliminating one issue may result in decreasing the chance of finding the best outcome.For me the importance of theDate of conferenceis equal to thePresentation Tasks, therefore I am ready to make some trade-off between these two issues.TheSponsor Selectionis also an important issue for me, even though I tried to find a concession becauseCorporate Ltd. isn&amp;acute;t my favored solution.I think we are able to find a common stand if both of us cooperate to find the best solution.</t>
  </si>
  <si>
    <t xml:space="preserve">Dear Chris Meyer,I&amp;acute;m happy that you are willing to find a concession.Although I have to say will be my last offer, but I&amp;acute;m confident that it works for both of us.I&amp;acute;ll accept the trade-off between theDate of conferenceand thePresentation Tasks.Our last issues are theSponsor Selectionand theCatering, so I&amp;acute;ve made up my mind to acceptBoomerang, if you are willing to accept anInternational buffet. I think this last trade-off would be a good solution for both of us.I hope this last offer works for you and we have an agreement.Yours Sincerely,Alex Kramer</t>
  </si>
  <si>
    <t xml:space="preserve">Dear Alex Kramer,Unfortunately, I cannot accept your last offer but it seems we are almost close to an agreement. the only issue remains is theMusic Act. I can acceptInternational buffetas theCateringif you agree toLocal folklore band.I think this offer would be the fairest solution for both of us.Yours Sincerely,Chris Meyer</t>
  </si>
  <si>
    <t xml:space="preserve">Dear Chris Meyer,unfortunately, I cannot accept this offer.This will be my last offer. So take it or leave itYours Sincerely,Alex Kramer</t>
  </si>
  <si>
    <t xml:space="preserve">Dear Alex Kramer,I can not accept your offer with such a low Utility which I get.This is my last offer. I can also accept the previous offer which I sent to you. The choice is yours.I believe my last two offers are the best solutions for a fair agreement. Please accept it if you find it fair enough. otherwise, I do not see any other chance to have a deal.Yours Sincerely,Chris Meyer</t>
  </si>
  <si>
    <t xml:space="preserve">Dear Chris Meyer,unfortunately, I have to reject your offer. I think my previous offer was very fair to both of us.I have to say your last offer was a bit unfair and it showed me that you are not willing to find a concession.I explained to you my point of view and for which reason a suggested each solution for the issues. I think my last offer would be the perfect solution for a successful event.So I&amp;acute;m unhappy we could not make an agreementYours sincerelyAlex Kramer</t>
  </si>
  <si>
    <t xml:space="preserve">Dear Mr. Meyer,my name is Alex Kramer and I am your negotiationpartner in terms of the negotiation about the organisation of the International Student Association Conference 2019. I am delighted to have a negotiationpartner with a profound knowledge about business contacts and interests and experience in dealing with business partners. I am sure our respective skills will complement each other and will lead to an optimal outcome of our negotiation.At the start of our negotiation I am going to present my concept of the conference. Our main target group should be the "future-talents" thus the young students. If we can gather a large amount of young and talented students we would be able to attract big companies and so potential business contacts. Furhtermore we lose ground to our competitors in terms of attracting young talented students. Due to this reason I would adjust the conference to our students.My first point is the choice of the Music Actmusic act. To attract a large amount of young students I would chose a famous musician like DJ Happy. With him as an music act we would also attract young students who are undecided and unsure if they come. I would also consider the band FreeLife but I would be happier with DJ Happy. However I would be satisfied with a compromise in chosing FreeLife.Next i would adapt ourCateringto the young students. Therefore I would prefer anInternational buffetin order to enable communication between the students and the businesses. This is an important point and hence I am not quite willing to change the buffet for an international three course meal.Regarding theDate of conferenceI would hold the conference at theWeek 2 because there aren't any conflicts with other conferences or festivities. If you wouldn't agree on the second week we could find a compromise on the first or the third week. I am not considering to hold the conference in the fith or the sixth week. So I hope we could agree on the other three weeks.Farther we should discuss theSponsor Selection. I would considerArt Inc.offers the best sponsoring. They would provide short-term payment for the event and supported the ISA for a long period of time and would continue in the future. I would be really unsatisfied with chosing one of the other options, because with short-term payment we could enchance our chances to attract bigger sponsors who would pay more than the long-term sponsorship by Boomerang. Boomerang and Corporate Ltd. are only competitors toArt Inc.and would cause a discontinuation byArt Inc.. I am not taking Dokumenta in consideration.Lastly we must organize thePresentation Tasks. I would like to hold the opening speech and I would be pleased if you could present the awards. From my position a external speaker is also an option. I would agree on you holding the opening speech but therefore I would exspect a good offer in terms ofSponsor SelectionorCatering. I hope you can take my proposals in consideration and structure your counteroffer accordingly.I'm looking forward to your reply!Sincerely,Alex Kramer</t>
  </si>
  <si>
    <t xml:space="preserve">Dear Mr. Kramer,Thank you for contacting me. I am looking forward to a good and productive negotiation. Due to time restrictions I hope, we can soon find a solution, we can both agree upon. You made very good points. However, I dont see myself in the way, you would plan the conference. I would suggest a differentiation with a focus on the local and traditional focus for the conference.Music is what brings people together. I would suggest to choose a Local folklore band.Congenial to the music I would suggest for the catering a Traditional Swiss three course mealFor the Sponsor Selection I would say, that a boomerang is a better choice in Selection.Sharing the activities in the Presentation Tasks would only seem fair for me. For the date of the conference I would suggest the first week. There the people are still motivated.I hope you can come up to meet some of my suggestions. If some are very inconvenient for you, I am open to negotiate. However, you have to meet me in some points as well. The traditional and local theme would be very important to me.I'm looking forward to your reply!Sincerely,Chris Meyer</t>
  </si>
  <si>
    <t xml:space="preserve">Dear Mr. Meyer,thanks for your response and for respresenting your concept of the conference. Unfortunately we don't share the same idea about the target group, but I'm sure we will find a solution. I can not accept your offer due to some suggestions which don't meet my expectations, so I would suggest finding a compromise. Maybe we could share our main points in terms of which issue is the most important one for you and at which aspect you are ready to find a compromise.I am rigid in terms of theSponsor Selection, because it is the most important issue from my point of view. Hence I am not able to chose Boomerang or Documenta. I am convinced that it is too soon to accept a long-term sponsorship, because we will find more rewarding sponsor-ships in the future if we would recruit many young talents and thus attract big comapnies.Regarding theMusic ActI am able to approach your offer but I am sure we can find a solution. I would propose thePop band FreeLife. Thereby we would chose a band suitable for the young students on the one hand and for the representatives of the local businesses on the other hand.ThePresentation Tasksaren't this important to me. However I am against the idea of sharing activities altough it seems fair, the expenditure should be spend elsewhere in my opinion. I comply with taking a step in your direction and suggest aThird person. This external speaker could be a famous businessman who would share his experience and would motiviate the whole audience.I am willing to accept your offer concerning theDate of conference. I am relativley open for suggestions on this issueif it is an important point for you and you would come towards me at negotiating other issues. I would be more confident with the second or the third week but it's not that important to me.More significant is theCatering. For me a tradtional meal would drive away some potential "future talents" and sitting on a fixed place prevents communication between the guests and less contacts could be established. Therefore I am still considering theInternational buffetand I not quite willing to change this issue and maybe we could find other issues we I could come towards you.Lastly I would suggest you could tell me which issues are the most important or the costliest in order to find the best individual outcome for each of us.I am looking forward to your response!Sincerely,Alex Kramer</t>
  </si>
  <si>
    <t xml:space="preserve">Dear Mr. Kramer,Thank you for the fast response and your argumentation. Although the Sponsor Selection is also one of the most important for me, I am willing to meet you at Corporate Ltd.I do not see how you are taking a step in my direction with choosing a third person since this is the last choice I would have made there. For the Presentation Task I would suggest awards by Alex and opening speech by Chris. In turn I have to insist on the Choice of Music Act. Having a Local Folklore Band and a Traditional Swiss three course meal as Catering is really important for me. I am convinced, that will fit perfectly for our Conference. However I would be willing to meet you at the international Buffett if we can have the the award is presented by Alex and the opening speech is held by Chris. I hope you can meet me there.Sincerely,Chis Meyer</t>
  </si>
  <si>
    <t xml:space="preserve">Dear Mr. Meyer,Thank you for your response. Unfortunately I am not able to accept your offer, because I am still dissatisfied with some of the issues.First I would like to chooseArt Inc.in theSponsor Selection. I cannot see how Corporate Ltd. would be a compromise, because I am still convinced that a short-term sponsorship is the best choice. But I can comprehend your offer that a long-term sponsorship provides financial secruity regarding the prospective events of ISA. In exchange of choosing Art Inc. as our sponsor I would come towards you in terms of theCatering.Regarding theMusic ActI would suggest a compromise on the band FreeLife. I cannot meet you inCateringandMusic Actat the same time. I think if we have the local businesses on the one hand and young interested students on the other hand as guests at our conference, we should provide a music which is liked by all our guests. Therefore I would suggest FreeLife.In terms of thePresentation Tasksit would be great if we could agree on me holding the speech and you could give the rewards. This would seem fair to me, because I come towards you at theDate of conferenceand theCatering. Therefore it would be beneficial for me to haveArt Inc. as sponsorand holding the speech.TheDate of conferenceseems to be cleared up. I agree on the first week although I would have choosed another date. But I come towards you on this issue.I would agree on aTraditional Swiss three course mealasCatering, because it seems to be an important topic for you. I would relinquish my ideas of theCateringif you come towards me at theSponsor Selection.I hope we can meet there because I havn't got many options left to come towards you without agreeing on an unsatisfatory outcome. Moreover I would invite you to answer more frequently because my time is restricted on friday.Sincerely,Alex Kramer</t>
  </si>
  <si>
    <t xml:space="preserve">Dear Mr. Kramer.Thank you for your suggestions. Due to very limited time resources, I will keep it short and simple. I think we can agree on Catering and Presentation Tasks.I am willing to meet you in terms of Presenation Tasks.I cannot compromise on Music Act and Sponsoring. If I get the Boomerang Sponsoring you can choose whatever Music Act you want or if I get the Local Folklore Band you can choose whatever Form of sponsoring you want. I would suggest you get Art Inc as Sponsoring and I get the Local Folklore Band.In terms of date: I also compromised on the week. My preferred week would be week 4.Sincerely,Chis Meyer</t>
  </si>
  <si>
    <t xml:space="preserve">Dear Mr. Meyer,thanks for your offer, but the outcome would still be slightly dissatisfying.Regarding theSponsor Selection I would be happy withArt Inc.. TheSponsor Selectionis more important to me. I am sure we will find better sponsorship-deals in the future if we are able to find a satisfying solution for both sides.I come towards you in terms of the Music Act. We can book aLocal folklore band which will add a local flair to our conference. Thus the local businessmen will enjoy themself and maybe the younger guest like it as well.Thank you on agreeing on the me holding the speech. I am motivated to present the ideas of the future ISA and the challenges and choices we will be confronted with. But I thank you for presenting the rewards as well.I am sorry to adress theDate of conferenceagain but if we agree on Week 3I would accept the deal. Otherwise I would be comfortable with Corporate Ltd., DJ Happy and Week 1. I hope we can agree on this. I think this would be a fair outcome for both of us!TheCateringshould be clarified with theTraditional Swiss three course meal. I am happy to let you have your required issue.I hope we can agree on this and end this negotiation with a good success on both sides!Sincerely,Alex Kramer</t>
  </si>
  <si>
    <t xml:space="preserve">Dear Mr. Kramer.I think I can make week 3 work. So I will agree to your offer. I am glad we found a good solution for our conference. It was a pleasure negotiating with you. I must say you had some really good arguments and ideas for the conference.I am convinced that the conference will be a great success.I wish you a nice weekend.Sincerly,Chris Meyer</t>
  </si>
  <si>
    <t xml:space="preserve">Dear Chris,thank you so much for the great cooperation! Now I know why everyone at ISA says you are a fantastic team player.You can find the negotiated contract in the attachments.Looking forwardto seeing you at our conference!All the best,Alex</t>
  </si>
  <si>
    <t xml:space="preserve">Dear Alex,thank you too for this valueable negotiation. You will have a good time at ISA.All the best,Chris</t>
  </si>
  <si>
    <t xml:space="preserve">Dear Chris Meyer,I am your negotiation partner in this case. We should, in my opinion, focus on the students themselves for this event. If we are able to &amp;bdquo;catch these talented students with our concept, big firms and business people will follow to the ISA to recruit them. For the music act I thought of "DJ Happy" a talented, internationally known act. Since the visitors were pretty dissatisfacted with the last years music we should probably overthink the situation and go for a good and entertaining artist. With DJ Happy we could also appear much more attractive for the young students. In this case we could probably talk about the band "FreeLife" if the DJ is too much action in your opinion for such an event.For the catering I would suggest a buffet. It gives a pretty good networking atmosphere for our guests. I highly recommend an international buffet with food from Austria, Swiss and Germany for our international guests. Since the date of the conference is wide range open, I would prefer to pick a date around week 1-3. In my opinion week 2 is the best choice since there are no other events planned in this week and it is before christmas holidays.If it is okay I would do the opening speech by myself and you can go for the award ceremony, since I am more talented in giving a speech than interpret something freely like at the ceremony.Our last point, the sponsor selection, is pretty important to me. I would highly recommend the Art Inc. as our sponsor since we worked with them together for a long period of time and we can not leave them behind. Their offer was the best short term paid offer for us and I am convinced that the ISA will grow in the future so a short term offer is the best choice. I am convinced that if we choose the Art Inc. they will extend their participation in the future and we can probably be very successful partners for the next years. I hope you can understand my point of view in the terms above and I am confident that we will come to an agreement both of us are pleased with. With best regardsAlex Kramer</t>
  </si>
  <si>
    <t xml:space="preserve">Dear Alex Kramer,I appreciate your offer, but I think that we have to make a deal that is reasonable for both of us.First of all, if we hire DJ Happy, his reputation will only distract attention from the event and will overshadow the reputation of the ISA. My opinion is that it would be a great idea to hire a local folklore band, as a way to show the visitors the local cultural spirit. What is also important is that they would play after the formal part had ended. I do not have any preferences about the band, as long as they are not controversial and the local opinion about them is good.Regarding catering, I really think that a buffet is not suitable for this occasion. We need to show a certain level of formality, because very important people are expected to be there. I think that the best solution is to have a traditional Swiss three course meal, as a way to show appreciation to the local members and guests.It is not quite accurate that there is no event in the second week. Actually, there is a big event happening in the historic centre of Constance, which is also where our event is taking place. Therefore, it will be impossible for the guests to find a parking spot. I think that, without any doubt, the ideal solution would be the week four, because a lot of ISA student members would have time to attend the event and there will also be enough parking spots.I must say that your suggestion concerning the presentation tasks does not really match my expectations. I think that we can not be selfish about this, so I suggest that we do both parts together. Honestly, I think that hiring Art Inc is the worst decision because they just offer a short-term contract, so even if they donated money in the past, they are not really reliable for the future. If we choose to hire Boomerang, they will provide financial security for the upcoming events and for the ISA itself.I can assure you that my experience has helped me gain some knowledge about the interests of business contacts of ISA, because of my involment in the organization of internships for students, where I had the chance to cooperate with business contacts. I sincerely hope that we can reach an agreement that would meet our needs and expectations.I am looking forward to hearing from you.Best regardsChris Meyer</t>
  </si>
  <si>
    <t xml:space="preserve">Dear Chris Meyer,I can understand some of your points, even though in others I am not your opinion.I understand your point with DJ Happy and I would like to offer to book the Pop band FreeLife as our music act to you. They can play, like you suggest, after the formal part has ended. Their popularity is, in my opinion, still big enough for our guests to get an international flair for the event. For the catering I think I could accept an international three course meal, so everyone of our international guests gets satisfied by the meal. Nevertheless I am willed to accept the traditional three course meal if you accept another point that I suggest like the sponsor of the event. I do not think that week 4 is the best date of the conference since it is around Christmas holidays and there will probably be a lot of ISA members absent. I suggest week 3 as an option. I know there are some higher ranked ISA members unavailable. But two of these members already signaled to attend at least at the opening speech which would be great for our guests.It would take too much organizational work, if we would share the opening speech and the award show. I still think that you doing the awards and me giving the opening speech is a great opportunity for both of us. Nevertheless I think for examplea third person taking place for us and does both, the opening speech and the awards could be another option if we find agreement in other cases.Someone important talking about the the importance of the ISA for the business world could be worth it. In my opinion is the Art Inc. still the best choice as our sponsor. They supported us now for a long time and we can not risk to anger them that they will probably stop the sponsorship. Boomerang is also a direct competitor of Art Inc. and this could be a decision which let them cut their partnership with us.I hope you can understand my point of view and I am looking forward to reach an agreement with you.With best regardsAlex Kramer</t>
  </si>
  <si>
    <t xml:space="preserve">Dear Alex Kramer,I am willing to accept the band FreeLife as a band, as well as the week 3 as an option. But as I already said, I think that we have to find a compromise and not just look at what is best for one of us.I do not agree that me presenting the awards is a great opportunity for both of us. That is why I think that we should share the activities. If we hire a third person, neighter of us would benefit from this.As we already agreed that we will not have a local band playing, I think that we should at least have a traditional Swiss catering. I think that we should show the locals at least in that way that we respect their tradition.I am sorry, but I can not accept Art Inc. as the sponsor, because as I said, it is too much of a risk for us. If they supported us for a long time, then I do not understand why they are not willing to sign a long-term or at least mid-term contract with us.I hope that we can reach an agreement soon.I am looking forward to your response.Best regardsChris Meyer</t>
  </si>
  <si>
    <t xml:space="preserve">Dear Chris Meyer,Since we already reached an agreement in the cases of week 3 and the band FreeLife, I think that we are pretty close to get an adequate agreement for both of us. I prefer the Corporate Ltd. over Boomerang as our sponsor since their offer was higher than Boomerangs and they offered a mid-term contract. Since you are more focused on the long-term and I am more focused on the short-term, I guess this is a good compromise. I could also accept the traditional Swiss three course meal for the opportunity to give the speech at the beginning of the event and you making the awards, because if we share both it would, as I said, require way to much organization for it.I am looking forward to hear from you.Best regardsAlex Kramer</t>
  </si>
  <si>
    <t xml:space="preserve">Dear Alex Kramer,I am glad that we have agreed concerning the band, the date and catering. I also accept the fact of you doing the speech. I think that taking into consideration that I accepted most of your offers, it would be fair that I choose our sponsor. I am still conviced that the perfect choice is Boomerang.I hope that you understand my point.I am looking forward to hearing from you.Best regards,Chris Meyer</t>
  </si>
  <si>
    <t xml:space="preserve">Dear Chris Meyer,thank you for your last offer, I will definetly keep it in mind.I just overthought the situation a bit and came to the conclusion, that it would probably be a good choice to let you choose the week and the sponsor while I will choose the catering and the presentation task. And the music act will be the pop band FreeLife so we meet up there in the "middle".If this offer doesnt suit you, I would be open to accept your current offer with the small change from the "traditional Swiss three course meal" to the "international three course meal".I guess we will find an agreement very soon.With best regards,Axel Kramer</t>
  </si>
  <si>
    <t xml:space="preserve">Dear Alex Kramer,thank you for your quick response.Your first suggestion would be acceptable for me. But if I choose the week, it would be the week 4 and not week 3.I hope that we have finally reached an agreement.I am looking forward to our collaboration.Best regards,Chris Meyer</t>
  </si>
  <si>
    <t xml:space="preserve">Dear Chris Meyer,sorry I did a mistake and choose week 3 instead of week 4 and the international three course meal instead of my Suggestion for the buffet. So herr is my real offer.If you can not accept this I would go back to our previous deal as I already said in my last Mail.With best regards Alex Kramer</t>
  </si>
  <si>
    <t xml:space="preserve">Dear Alex Kramer,I am glad that we finally reached an agreement that could work for both of us.It was a pleasure negotiating with you.I am looking forward to the event.Best regards,Chris Meyer</t>
  </si>
  <si>
    <t xml:space="preserve">Dear Mr. Meyer,My name ist Alex Kramer and I am looking forward to our joint organisation for the anniversary. Furthermore I am very excited that we have the opportunity to negotiate in an electronical way this week. I hope in the end we finish our negotiation in a satisfactory way.In this message I want to sent you my opening offer for the organisation of the celebration to our 50th anniversary.Art Inc. They have supported the ISA for a long time in a very good way. Due to that we should continue the collaboration.DJ Happy He is a famous international act and that would be the right thing for our international guests.Awards Chris, opening speech Alex I think we as the organizers of the event should do the two presentation tasks. I have already a few ideas for the opening speech and have also experiences in giving a speech.Week 2 From the five weeks this week ist the only one all members of ISA get the possibility to participate in our anniversary.International buffet We are an international organisation so it is clear we have to serve international food.Yours sincerely,Alex Kramer</t>
  </si>
  <si>
    <t xml:space="preserve">Dear Mr. Kramer,thank you for your delightful e-mail, it would be a pleasure for me to negotiate with you during this week. I hope that we will find an optimal solutions in organising 50th anniversary of ISA, as we both understand how important it is for the organisation.Regarding your offer, I'm grateful for your suggestions and I think that they are very interessting. Although, I have also some ideas concerning this event.I understang your choice of sponsor, though they give as no guarantee for future cooperation. In this situation I would suggestBoomerangas not only one-event sponsor, but also our sponsor for future events.Music ActDj Happy is an amazing artist, especially for young people, but our guest are very important influential representatives of companies and I think we have to pay more attention to them, in this case more suitable isLocal folklore bandthat can also bring some local spirit to our conference.I totally agree with you in that we both have to do presentation tasks and I'm sure you have a lot of responsibilities during the event, so I can make it easier for you and do the spreech by myself.Awards Alex, opening speech ChrisI've had a lot of experience in speaking to the big audience and that would be not difficult to do for me at all.As during a second week we have a big event in the historic centre of Constance, it may cause a lot of problems for our guests to find a parking places and they could be also interessted in visiting those events. We can make it easier and more comfortable for them, if we organise the conference on theWeek 4We are intenational organisation, but since we are making an event in Constance, I would say Traditional Swiss three course mealwould be a better option to create a local atmosphere.I'm looking forward to hearing from you!Yours faithfully,Chris Meyer</t>
  </si>
  <si>
    <t xml:space="preserve">Dear Mr. Meyer,thank you for your new offer. In this message I want to negotiate theSponsor Selectionan thePresentation Tasks. I hope we can find a compromis between our first offers.I think that I can go with you and chooseBoomerangfor the sponsoring. A long term contract could be very good for us in the future.But in return it would be nice if I could do the opening speech and you the award task Awards Chris, opening speech Alexbecause that is a very important point for me.Sorry for writing so late, in the next days I will be more active in the negoisst system!Yours sincerelyAlex Kramer</t>
  </si>
  <si>
    <t xml:space="preserve">Dear Mr. Kramer,Thank you for your response!I'm glad that you also agree with me regarding theSponsor Selection, because it is very important for the Organization.ConcerningPresentation TasksI understand you and that it is important for you, though I think that we both can Shared activities, because giving speech is a great opportunity for both of us, so than we could both get benefits from it. Moreover, giving speech is a huge responsibility and it is very important for our event and in this case you would not have such a pressure on yourself.Yours faithfully,Chris Meyer</t>
  </si>
  <si>
    <t xml:space="preserve">Dear Mr. Meyer,thank you for your answer. I am afraid I can not accept your offer.It would be okay for me if you choose the sponsor for our conference, because you already cooperated with our business contacts and therefore have good connections with them.As I personally have already organised events like this, I would love to decide on our presentation tasks, aswell as the date of our conference. In my opinion, we would get the best result, if each of us gets to decide on issues we are already experienced with. As a result of that, I think it would be a good decision if you would allow me to give the opening speech and if you could do the awards then.Please let me know your opinion on this compromise.With kind regardsAlex Kramer</t>
  </si>
  <si>
    <t xml:space="preserve">Dear Mr. Kramer,thank you for such a quick response.I understand you and the fact that it is important for you, though it is also important for me and if I would not even take part in it, I lose a lot of great opportunities. I could agree to give aAwards Chris, opening speech Alexonly in case you accept this offer.RegardingDate of conference, as I've already mention, we have to think about our important guests and when we are organising event on the 2. week, we would create for them a lot of difficulties, because they simply would not be able even to find a parking place. Because of the other huge event that will happen that week in Constance, they may even decide not to go for our conference.Yours faithfully,Chris Meyer</t>
  </si>
  <si>
    <t xml:space="preserve">Dear Mr. Meyer,I think this negotiation should be about finding compromises, so I am happy with you agreeing on the presentation task. Because of that, I do not think it's fair that you decide on four of five aspects, including the most important ones aswell.You can find an offer, which I think is fair for both of us, in the attachments. As you can see, I would be fine with you deciding on the very important aspects of our sponsor and the music act, but only as long as you would be willing to let me decide on the other issues. Those are issues I am relly experienced with, so I think it would be very useful aswell for the conference, as for our combined utility.Your planned date in week 4 is a major problem, as we should not organise an event during Christmas holiday, as neither our own members, nor our business contacts would find the time to visit our event.It would be really sad if we could not find a compromise, which suits both of us. Please let me know what you think about this offer.With kind regardsAlex Kramer</t>
  </si>
  <si>
    <t xml:space="preserve">Dear Mr. Kramer,I understand you completely, though this conference is not about finding compromises on who decide what, it is about organazing the most successful confrence for ISA, that have ever happened.Date of conference- week 4 is not Christmas time, but it is week before Christmas, when there will be more comfortable conditions with finding a parking place for our guests and moreover, our students will be more relaxed and engaged in the conference, because at that time they will have more free time, when on the week 2 they will be for sure also interested to visit that big event in Constance. It is very important for me that all of our guests would be able to participate.The one thing more that I can suggest as a compromise, we can make a conference on the Week 1, even when at that time there would be an International Conference on Economics and Business Management in Zurich, I think that in companies there are enough employees to come to our event too.I hope that we are on the same page and we can organize one of the greatest conference that will be ever happened at ISA.Thank you for your understanding.Yours faithfully,Chris Meyer</t>
  </si>
  <si>
    <t xml:space="preserve">Dear Mr. Meyer,I'm sorry, but you are wrong when it comes to the purpose of finding compromises.We would have a huge advantage, if both of us were allowed to decide on the issues they already collected experiences with. As an effect of finding this compromise, our conference would be the best if we could use our experience, instead of finding small compromises, which are not satisfying for any of us.About your concerns over the date: I do not think that parking lots should be a problem for us, as most students do not even own a car. Apart from that, it would be better to have a few less visitors because of the other event in Constance, instead of having no visitors at all because they are already with their families or on Christmas holiday.As your constant deny of finding a fair compromise for both of us leaves me no other choice (regarding our deadline), please consider this as my last offer. I think you should be aware of the fact, that not only your single utility, but also our combined utility and the result for the conference should be considered.Yours sincerely,Alex Kramer</t>
  </si>
  <si>
    <t xml:space="preserve">Dear Mr. Kramer,As I said before Date of conferenceweek 4 is the best offer regarding time of the conference, because it is not Christmas time as week 5, it is a week before.Yes, of course, not all students have cars, though we have a lot of guests that are companies representatives and that we have to appreciate and do everything in order to make them feel comfortable, because not only we as organizators, but also the organization can have a profit from that.Nevertheless, I will make a compromise on Date of conference, because some guests may not be available at that time, and that is my last offer.Regarding Cateringis not a good idea to organize a buffer and to make our conference only for students, we both understand how important are our guests, right? We have to show them out respekt and appreciation to provide them with a delicious dinner.Thank you for your cooperation.Your faithfully,Chris Meyer</t>
  </si>
  <si>
    <t xml:space="preserve">Dear Mr. Meyer,I think it is very nice that each of us decides on two points. You on the Sponsor Selectionan the Music Actand I on the Presentation Tasksand the Date of conference.But the two points I decide are not giving me my highest utility. Due to that it would be nice if we can unite in the last point of the catering on theInternational buffet. Otherwise my utility would be less 50% an I can not accept that.Yours faithfully,Alex Kramer</t>
  </si>
  <si>
    <t xml:space="preserve">Dear Mr. Kramer,I've already made some compromises based on your requests, my last offer is following, I would be grateful if you accept it, I've made everything for you to feel comfortable, though we still have to think about our guests - students and representatives of different companies. You can not offer them a buffet, because neither they would feel comfortable, nor it tastes good enough as three course meal.I hope for your cooperation and you need to understand that not only I have to make a compromises from my side.Thank you for cooperationYour faithfully,Chris Meyer</t>
  </si>
  <si>
    <t xml:space="preserve">Dear Mr. Meyer,I think not only you made compromises. In my first message of the negotiation my demand onSponsor SelectionandMusic Actwere Art Inc and DJ Happy, so I think I made compromises there. And as you said you made compromises inPresentation TasksandDate of conference.With theSponsor Selectionand theMusic Actyou decide two very important points and I can only achieve my goal if I select theCatering.But as I said I can not leave this negotiation with an utility less 50%. I think our contract imbalance might be too high. Because of that I have to send you a reject.Nevertheless I want to thank you for the negotiation.Yours sincerely,Alex Kramer</t>
  </si>
  <si>
    <t xml:space="preserve">Dear Chris Meyer,Hope you are doing well!As you know, we need to cover different points for this event. Of course, we strive for the best result in order to create a successful event, for which we would like to offer our visitors the best. Are there any preferences and values for certain points for you? I'll send you my first offer in advance, tell me what you think about it. Of course we will work together at some points. I look forward to your feedback and the upcoming cooperation.Best regards,Tim Walker</t>
  </si>
  <si>
    <t xml:space="preserve">Dear Alex,thanks for your first offer.Indeed, I missed some explanation of your offer, so I cannot really comprehend your preferences.In my opinion it is significant that the event has a traditional touch. So theMusic Act should be a local band, I preferLocal folklore band,and theCatering should be aTraditional Swiss three course meal.Because ofBoomerang is willing to sign a long-term contract, I prefer them over an mainstream DJ Happy.Additional, I would like to swap the roles ofPresentation Tasks, so I like to do the opening speech and youwill be in charge of giving the awards.I prefer Week 4 as Date of conference, certainly I'm also fine withthe first week.I look forward to hearing from you soon.Kind regards,Chris</t>
  </si>
  <si>
    <t xml:space="preserve">Dear Chris,Thank you for the offer. You are right, I reserved the preferences and first wanted to get your opinion.As you know, this year is the 50th anniversary and a special occasion for all members. Due to the importance of the event, I would recommend Art Inc.for the Sponsor Selection.They have great reputation and a lot of experience sponsoring big events.I think a bigger party will do more justice to the occasion, rather than a traditional one. I wish to have a special entertaining atmosphere and also want to adress young people.Therefore, we should at least organize the Pop band FreeLifefor theMusic Act.Additionally, we estimate a lot more participants from different countries and cultures, thats why I think a traditional swiss meal wouldn&amp;acute;t be satisfactory. TheCatering should be an International buffetto make sure everybody can find something, which is compatible with different religions or diets (vegetarians, gluten free, etc.)If you agree, I would like to keep my part for the Presentation Tasksand do the opening speech.For the Date of conference, I would agree withWeek 1as well.Lookingforward hearing from you soon.Best regards,Alex</t>
  </si>
  <si>
    <t xml:space="preserve">Hello Alex,thanks for your explanation. I guess our preferences are very disparate and we should find a consensus that hopefully fit both parties as well.In terms of internationality and local we should find a compromise. What do you think about anInternational buffet and theLocal folklore band as ourMusic Act.I will agree to the Presentation Tasks, if you will agreeBoomerang as ourSponsor Selection.Kind regards,Chris</t>
  </si>
  <si>
    <t xml:space="preserve">Dear Chris,Hope you are doing well! Thanks for your offer.Although we have different views, I believe that we find an agreement that is satisfactory for both of us. For the Sponsor Selection, it is important to me that someone with experience organize the event. Therefore, I would leave you the opening speech in terms of thePresentation Tasks, if we chooseArt Inc.for the Sponsor Selection. Next to that, I would agree with your compromise, that we choose theInternational buffet for theCateringandLocal folklore bandas Music Act.An agreement often requires concession from both parties.With that being said, I hope we come to a final agreement.Best regards,Alex</t>
  </si>
  <si>
    <t xml:space="preserve">Hello Alex,TheSponsor Selection,Presentation Tasks,Music Actand theCateringi can agree to your offer but i will have to insist onWeek 4 asDate of conference. If you are not comfortable with this, we will need find an agreement by changing the other issues in my favor.Kind regardsChris</t>
  </si>
  <si>
    <t xml:space="preserve">Dear Chris,I am ready to accept your offer. It was a great negotiation and I wish you a great time.Best regards,Alex</t>
  </si>
  <si>
    <t xml:space="preserve">Dear Chris Meyer,Its nice to meet you. I would like to start the negotiation with my ideas for the organisation of the event. I hope we may come to a conclusion that satisfies both of our needs.Im looking forward to your answer.Kind regardsAlex Kramer</t>
  </si>
  <si>
    <t xml:space="preserve">Dear Mr Krammer,First I want to say that I am glad to be working with you and hope that we can easily reach an understanding that will satisfy both our interests.Our biggest prority is theSponsor Selection and would opt to have Boomerang . This a choice we will not hardly reconsider.For Music Act we would like to go with a Local folklore band but we are open to negotiations.For the Presentation Tasks we are chose Shared activities , but can concider all other variants except for a third person.We chose Week 1 but can consider the other options except week 5, as it doe not suit us at all.For the Catering we chose a International three course meal but also have no problem with a Traditional Swiss three course meal.I am looking forward to your answer.Kind regards,Chris Mayer</t>
  </si>
  <si>
    <t xml:space="preserve">Dear Mr. Mayer,Thank you very much for your detailed answer. It is very helpful for me to understand your positions.The biggest priority for me is also the Sponsor Selection, where I would like to work with Art Inc.But I could accept Boomerang as Sponsor Selection, if we use DJ Happy as the music act and as presentation task Awards Chris, opening Alex.For the Date of conference I would like to choose Week 2.And for the Catering I can offer you the international three course meal. But the traditional Swiss three course meal doesnt suit me at all.Have a nice day, and looking forward to your answer.Kind RegardsAlex Kramer</t>
  </si>
  <si>
    <t xml:space="preserve">Dear Mr. Kramer,thank you for your quick response. I have revised your positions and whould be happy to oblige to your choices for Music Act , Presentation Tasks and Date of conference , when in turn you accept a Traditional Swiss three course meal for the Catering .Another variant that is acceptable is for you to do the awards and I- the opening speech and then we can have the International Three Course Meal.Think about my prepositions, hope to hear from you soon.Kind regards,Chris Mayer</t>
  </si>
  <si>
    <t xml:space="preserve">Dear Mr. Meyer,Thank you for the response. I think the negotiation is working well and I believe that we both will come up with the best solution.But if you want to keep the Sponsor Selection with boomerang I cant change my offer from before. Beacuse for the Catering, the traditional three course meal doesnt make me happy at all.The only offer I can make is that I will get the Sponsor Selection from Corporate Ltd. in return you can get your Traditional Swiss three course.I hope that you will accept my offer. Thank you for taking time in this negotiation with me.Best WishesAlex Kramer</t>
  </si>
  <si>
    <t xml:space="preserve">Dear Mr. Kramer,frankly your last offer is even worse than the one before, and if this truly is your final offer I would be much happier taking the previous one, so that we can end this negotiation on a good note.Nevertheless I can take you current offer with one very small edit - the date is moved to Week 4 .Kind regards,Chris Meyer</t>
  </si>
  <si>
    <t xml:space="preserve">Dear Mr. Meyer,I absolutely agree with you. I think this will be the best solution.Kind regardsAlex Kramer</t>
  </si>
  <si>
    <t xml:space="preserve">Dear Mr. Kramer,thank you for the understanding and the patience. I am happy we could come to an agreement that satisfies us both.Kind regards,Chris Meyer</t>
  </si>
  <si>
    <t xml:space="preserve">Dear Mr. Meyer,my name is Alex Kramer and I joined the ISA in 2009 at the beginnings of studies at the University of Copenhagen, Denmark.Im looking forward to planning the conference with you. I have heard many positive things about you and your successful projects before.To organize the upcoming event we have to discuss some important points.First of all we have to select a suitable sponsor. I would suggestArt Inc. as sponsor due to the fact that they made the best offer in terms of a short-term payment directly for the conference.We also have to select a music act. In my opinion we should organize an international DJ for the event to attract and satisfy the kind of dynamic guests the ISA is looking for &amp;ndash; the students. Therefore I think the best music act for the event isDJ Happy because he regularly fills huge venues with his events and I think that his presence will attract many students who maybe will join the ISA.The next issue is: Who is going to do the opening speech and who is going to announce the award winners? What would you say if we outsource these tasks to a Third person?Another point to discuss is the catering. Due to the fact that many international guests will participate in the event it would be great to provide an international mixture with Austrian, German and Swiss food. So I would suggest aInternational buffet - the buffet to create a relaxing atmosphere and to give the guests the possibility to get to know each other.Currently the date of the conference is not fixed yet. We have to choose between five weeks within the conference has to take place. In my opinion we should choose the Week 2 for the event because in this week there are not any conflicts with other events.I hope that you sympathize with my views.Im looking forward to planning the conference with you and to hearing from you soon.Best regards,Alex Kramer</t>
  </si>
  <si>
    <t xml:space="preserve">Dear Mr Krammer,First I want to say that I am glad to be working with you and hope that we can easisly reach an understanding that will satisfy both our interests.Our biggest prority is theSponsor Selection and would opt to have Boomerang . This a choice we will not hardly reconsider.For Music Act we would like to go with a Local folklore band but we are open to negotiations and as a sign of good will, if you comply with our choice of sposor, are ready to go with your current choice.For the Presentation Tasks we are chose Shared activities ,as it is only fair that both sides participate. We do not find the option of using a third person appropriate, but can consider all other variants except for a this one.We can comply with Week 2 , although except for Week 5 it is the most unfavourable time for us, nevertheless we know that it can not all go our way.For the Catering we chose a International three course meal but also have no problem with a Traditional Swiss three course meal. We believe that the international buffet does not rise up to the occasion.I am looking forward to your answer.Kind regards,Chris Mayer</t>
  </si>
  <si>
    <t xml:space="preserve">Dear Mr. Meyer,thank you for your answer.Why do you want Boomerang as a Sponsor Selectionsponsor? I thinkArt Inc. is a better choice because they have supported the ISA for a long time and therefore I am sure that their support will continue in the future.I think the local band isnt a good choice as a Music Act due to the fact that we want to attract many students to join the ISA. In my mind a local band does not fit the character of an international associations meeting. If you are not happy with my first choice of DJ Happy, it is okay for me to meet in the middle and organize the Pop band FreeLife as music act.Now to the Presentation Tasks: If we share both activities it would mean more work to do. This option would require a high coordination. The conference organization requires lot of other work to do so what speaks against to organize a Third person to do the presentation tasks for us? Okay perfect, so theWeek 2 fits for both of us and the conference will take place in week 2, right?Why do you think the buffet doesnt rise up to the occasion? We are a students organization and want to attract more students in this event. We want, that the people get to know each other and talk to each other. In my mind there is no better choice than an International buffet as Catering.If you dont agree with my opinion, please tell me your point of view and your arguments.Im looking forward to hearing from you soon.Best regards,Alex Kramer</t>
  </si>
  <si>
    <t xml:space="preserve">Dear Mr. Kramer,thank you for your swift response. I reviewed your proposal and can accept some of your wishes if you can accept my modifications.I can accept your choice for Sponsor Selection and Date of conference only if you are prepared to have a Local folklore band for Music Act and Traditional Swiss three course meal as our Catering variant.As I said before, the idea to have a Third person for the Presentation Tasks is not one that can be accepted, any one of the other three is options is ok for me.I hope we can reach an agreement in the little time we have left.Kind Regards,Chris Mayer</t>
  </si>
  <si>
    <t xml:space="preserve">Dear Mr. Meyer,thanks for your quick answer So we agree with Art Inc. as Sponsor Selection , the Week 2 as Date of conference right?The Presentation Tasks you suggested Awards Chris, opening speech Alex is also a good choice.But could you please give me some arguments why you want to have the local folklore band as the Music Act? As I said in my last offer I don't think that a local band fits for an international associations meeting. So why do you want to have the local band and not the Pop band FreeLife. In my opinion they fit better because they are more international.I will accept your choice of Catering - the International three course meal.I think we will reach an agreement and will organize a successful event.Best regards,Alex Kramer</t>
  </si>
  <si>
    <t xml:space="preserve">Dear Mr. Krammer,as I said in my last message, the only way I can agree to your wishes for the Sponsor Selection and Date of conference is if we have Local folklore band for Music Act . Lets try to be tolerant, as I am giving you the Sponsor Selection , which was my biggest priority. The only way I will give you the Music Act is if you give me in return the Sponsor Selection . Kind regards,Chris Meyer</t>
  </si>
  <si>
    <t xml:space="preserve">Dear Mr. Meyerthanks for your clarification.So I want to be tolerant and accept your choice of Local folklore band as Music Act because you accepted my choice of Art Inc. as Sponsor Selection and Week 2 as Date of conference .So is it right that now we agree on every issue? We will have a Traditional Swiss three course meal as Catering and Awards Chris, opening speech Alex for the Presentation Tasks ?Thanks for the negotiation and compromising.Best regards,Alex Kramer</t>
  </si>
  <si>
    <t xml:space="preserve">Dear Mr Kramer,thank you for the understanding! I believe as this as good as it will get for my side and I am ready to accept your offer.Kind regards,Chris Meyer</t>
  </si>
  <si>
    <t xml:space="preserve">Dear Mr. Mayer,my name is Alex Kramer and I am contacting you regarding our upcoming negotiation about organisation of ISA confereence. It is always nice to work with other ISA students. So that I am very pleased to have you as my negotiating partner.The annual ISA conference in 2019 will be a very special and therefore challenging conference. I hope we will organize a fabulous event together and will get a lot of excellent feedbacks on the end.Attached please find my proposal for the organization of the conference.Sincerely yoursAlex Kramer</t>
  </si>
  <si>
    <t xml:space="preserve">Dear Mr Krammer,First I want to say that I am glad to be working with you and hope that we can easily reach an understanding that will satisfy both our interests.Our biggest prority is theSponsor Selection and would opt to have Boomerang . This a choice we will not hardly reconsider.For Music Act we would like to go with a Local folklore band but we are open to negotiations.For the Presentation Tasks we are chose Shared activities , but can consider all other variants except for a third person.We chose Week 1 but can consider the other options except week 5, as it does not suit us at all.For the Catering we chose an International three course meal but also have no problem with a Traditional Swiss three course meal.I am looking forward to your answer.Kind regards,Chris Mayer</t>
  </si>
  <si>
    <t xml:space="preserve">Dear Mr. Mayer,I was so excited while explaining my viewpoint of catering, that I forgot some ideas I wanted to write. Thank you for bringing my attention to it.In my opinion, it would be much more relaxed to have a buffet where you can move freely and talk while eating. So that the food must contribute to an easy-going atmosphere. Furthermore, it meets the latest catering-trends of such events.I appreciate your honesty about priorities and I am willing to compromise. I hope so, you are also ready to take a step towards compromise.Sincerely yoursAlex Kramer</t>
  </si>
  <si>
    <t xml:space="preserve">Dear Mr Kramer,i am glad we could come to an agreement about the Sponsor Selection .I have reviewed your choice for the Catering , and have decided to agree to it, eventhough I do not agree with your opinion. However this combination does not suit me entirely and whould find it great if you would agree to change the Date of conference to Week 1 or week 4, as have just learned that there would be another conference at the same time, which will limit the parking opportunities. Week 5 is also not a good variant as it is right before christmas.Hope to hear from you soon.Kind regards,Chris Meyer</t>
  </si>
  <si>
    <t xml:space="preserve">Dear Mr. Mayer,I'm glad to hear from you again. Everyone would be happy about such good news. We have almost come to an agreement and there in fact is only a punk to clarify &amp;ndash; the date of conference.As you wrote earlier, you can consider every week except 5th week. And now you have discovered that there is another conference at the same time. Which week exactly did you mean: was it the talk about the 2nd week?There is still the possibility to organize the conference in the third week. But honestly the 2nd week is my priority. Third week does not suit me, butit could be a good alternative for the 1st week also.Even if there is another conference in the 2nd week nearby, I dont necessarily see it as a disadvantage. Two conferences will attract more people. That means we should think about how we can use this situation as an advantage for us. Parking would not be so important in this situation. We can also offer shuttle buses from the universities directly to the conference and back. It solves the parking problem and at the same time we would be visited by much more students. Isn't it a great idea?This point is extremely important to me. I hope we can come to the agreement on this point too.Sincerely yoursAlex Kramer</t>
  </si>
  <si>
    <t xml:space="preserve">Dear Mr Kramer,When I said there whould be another conference I meant the second week, and that is why I believe it whould be a poor choice. The finding of accomodations will be harder and the traffic will make the whole experience worse for our gusts. I do not find the idea good at all to have too much people there at the same time. It will not be comfortable for anyone, most certanly for our gests.Please rethink you choices, in the end the idea of this negotiation is for both of us to walk away happy with the final product.P.S. From your email I did not understand which week was better for you (3 or 1), but I guessed you prefered week 1?Kind regards,Chris Meyer</t>
  </si>
  <si>
    <t xml:space="preserve">Dear Mr. Meyer,When I wrote about my priorities, I meant the 2nd week as Prio 1.As I said, another possible alternative would be 3rd week.There are no great overlaps with the other events this week. Therefore, i think this option would nevertheless be worth considering. Then this week would be neither mine nor your 1st priority. Honestly, I am a little bit sad, that you don't want to discuss this option any more.But I want also us both to be satisfied at the end of the negotiations. SoI have decided to agree to the first week,eventhough I do not agree with your opinion.Your reasons are still implausible to me.On the end I want to thank you! It was nice to negotiate with you!I wish you all the best for the future!Kind regards,Alex Kramer</t>
  </si>
  <si>
    <t xml:space="preserve">Dear Mr. Meyer,I was looking forward to plan the upcoming event to our anniversary with you. From collegues I have heard only good about you and I am pleased to negotiate the following week with you the details for our event.First of all I want to discuss theDate of conference. Becaurse we haven't got any collisions with ohter events in the area I would preferWeek 2for the event.Second I would like to talk about Catering. By reason of very international guests I would suggest, that aInternational buffetwould be the best for everyone. So there is for everyones' taste something to eat.Next point we have to discuss is theMusic Act. The fact, that we want to adress students for the further networking in our company we should make it more attractive for these people. For that I am very proud to say that we have got the chance to getDJ Happyfor ourMusic Act.Furthermore we have to debate which would be the rightSponsor Selectionfor our event. We already have taken four sponsors into closer consideration but now have to choose one of them. My preference isArt Inc.. Tey made the best offer in terms of a short-term payment directly for the event.The last Issue to be discussed are thePresentation Tasks. I do not know if you have a preference on that topic. For me it would be great to have the chance to give the opening speech. I never had the chance to do a speech like that and it would be great for my personal experience to do that.I hope to hear soon of you and I am looking forward to this week and a successful negotiation.Sincerely yours,Alex Kramer</t>
  </si>
  <si>
    <t xml:space="preserve">Dear Alex Kramer,thank you very much fro your message and your offer.I am looking forward to working with you and organizing an unforgettable event! I too have only heard great things about you and happen to know your are a good team player .I assume the proposition you made shows your best case scenario?There are some great ideas and I would like to thank you for your work so far. I would like to tell you about my best case scenario and explain my point of view on a few issues. Of course I am open to change things up and I am eager to see what sort of event we will agree on in the end.In the case of theDate of conference I would like to suggest week 4 as it would be in the beginning of the Christmas holidays and so a lot of ISA student members would have time to attend the event and have the chance to be represented adequately. Furthemore there would be no problem about finding parking spots as many inhabitants of Constance would be away on holidays. Week 2, as you proposed, woud be a little risky in my eyes as there is another big conference in the historic centre of Constance and parking would become a real issue.ForCatering you proposed an international buffet and I would opt for a traditional Swiss three course meal. This way we could best show our appreciation to local guests and members.As for theMusic Act a traditional folklore band would easily give guests an idea about the local culture and spirit. Maybe other options would take away our focus from the relationship with local members and companies.Concerning theSponsor Selection, Boomerang would be my number 1 choice as they would be willing to sign a long-term contract and therefore ensure the sponsoring of future events of the ISA.Last but not least, thePresentation Tasks. I would love to make the opening speech as it would be an honour to talk on such an important event and would make for a great experience.I am looking forward to receiving your next email and know more about your point of view on these different issues.Best regards,Chris Meyer</t>
  </si>
  <si>
    <t xml:space="preserve">Dear Chris Meyer,thank you for your mail of today. I was glad to hear of you and I agree that we will organise an special event.You are right. The first offer was my best case scenario. I am glad you are presenting yours now. I see, that we have very different prefereces, but I suggest we will find a result which we both can live with an also get a great event.I would get directly to the point of the date. The problem I see with the holidays around christmas is, that all students will visit their familiys. Most students do not come from where they are studying. So you are definetly right, that it is free time for the students, but I do not think that a lot of them will spend their holidays in constance. What aboutWeek 3? It is short term before christmas holidays and in university is not a lot to do, so the students have time for some activiy.For theCateringI really do see a problem in a fixed meal. People would not have the chance to go around and talk to each other. It would be a more relaxed atmosphere when you can walk around, chatting with diverse persons and make some networking with different people. With a three-course meal I do think people are constricted in their freedom to walk around. Furthermore with a buffet you get everyones' taste. There is always something to eat eaven you have allergys or if you are vegetarian. If you serve a fixed meal you have to know before every intolerance of each person which is an enorm effort to organise. Of course I do see your point of view and I do understand that you want to have something of the local kitchen, but I do not think that it would be the right thing for this kind of event.Before we discuss further issues. I would propose we reach an agreement on these two points. For the ther points I just filled in my preferations from the begining, but of course we can negotiate on these points in the following mails.Hope to hear soon of you.Best regardsAlex Kramer</t>
  </si>
  <si>
    <t xml:space="preserve">Dear Alex Kramer,thank you very much for your message.Concerning the date of the event I think week 3 would be a mistake as some of ISAs higher ranked members &amp;ndash; among others, the organisations vice president &amp;ndash; are una-vailable and thus would be unable to join the event. Their presence is not absolutely necessary, but it would be inconsiderate to make plans for this timeslot knowing that they would be unable to attend.However I agree that week 4 might not be ideal and therefor I am ready to make a concession and come back to your first option, week 1 would be a compromise I am ready to do.Would it be possible for you to make a concession concerning the sponsor selection and agree on Boomerang being the sponsor for this event and thus enabling future events to take place as well? If so I would also be ready to make new concessions in the future for our next issues.I am looking forward to hearing from you soon.Best regardsChris Meyer</t>
  </si>
  <si>
    <t xml:space="preserve">Dear Chris Meyer,thank you for message from today. I would purpose we should writing a bit more often because friday afternoon comes soon.In your last message you did not respond to my Cateringissue. Please give me a few arguments why we should not take theInternational buffet. I do think it would be pergect for our event.Second point is theDate of conference. I woul preferWeek 2or Week 3. InWeek 2every important person of the company could be there. I entitle you, that there is another conference in this term ofWeek 2but that really does not matter because it is another topic for that conference I think.If we getting together with theSponsor SelectionI would give you the opening speech.Art Inc.is giving most money this year for sponsoring. And in the next few years we are growing all over the world, so we will not have any problems with finding sponsors.With theMusic ActI am actually not happy with the Folclore Band. I would give in and engage thePop band FreeLife instead of DJ Happy. I do not think that our guests (students) will be very happy with a band they do not like. When the atmosphere is bad they will leave early an that is not what we want to achieve.Hope to hear soon of you.Yours Sincerely,Alex Kramer</t>
  </si>
  <si>
    <t xml:space="preserve">Dear Alex Kramer,Thank you very much for your last message.You are right, friday will be here before we know it.To answer your request about Catering I would like to say that I think that a traditional Swiss three course meal would suit the purpose to show appreciation to the local members and guests. Further more the mix of the three cuisine is not the best suited in my eyes as it could come across as confusing to our guests if courses don't go very well together. Furthermore we expect many important people to be there who expect a certain level of formality. Therefore, I think that anything less than a three course meal would be a decline from the conferences over the last few years, which werent even some special events such as the upcoming 40th anniversary and thus would harm the prestige of the ISA.As of theDate of conference my preferences would be week 4 or 1. If I concede and agree to organize it on week 2 I must insist you agree to Boomerang for ourSponsor Selection.I can agree to the compromise of having the Pop band FreeLife as ourMusic Act if I am the person who can give the opening speech and you give the awards as you suggested for thePresentation Tasks.I am looking forward to hearing back from you and I hope we will soon be able to reach an agreement that sitisfies us both.Best regards,Chris Meyer</t>
  </si>
  <si>
    <t xml:space="preserve">Dear Chris Meyer,thank you for your prompt message.The Issue I do think we agree on is theMusic Act. I fell we both can live mit thePop band FreeLife. It will be the best for all guests at our event. Young and old.With aTraditional Swiss three course mealthe costs will climb. So I really do have to insist toArt Inc.for theSponsor Selection. You are right, that Boomerang woud sponsor diverse other events. But it is very clear, that the ISA do not have any problems to find sponsors for any event.If you are giving up the opening speech to me I am delivering you Week 1 for the Date of conference. In my actual offer I have not recorded it yet. But let me say it is an option for me. Otherwise I can offer a third person for thePresentation TasksinWeek 2. But I think it is for the both of us useful to stand in front of the audience.Hope to hear soon of you and really hope I have given you some good options.Best regards,Alex Kramer</t>
  </si>
  <si>
    <t xml:space="preserve">Dear Alex Kramer,Thank you for your last message.Yes indeed I think we are getting closer to an agreement, thank you for your concessions.For the event to take part on week 1 I would be ready to share the responsibility with you and give the speech together if that would be alright.I hope we can agree on those points.I must insist to keep Boomerang as a sponsor but I could be ready to compromize for the catering and agree on an international three course meal. I have not yet shown this in the counteroffer.I hope to hear from you soon.Have a great day.Best regards,Chris Meyer</t>
  </si>
  <si>
    <t xml:space="preserve">Dear Chris Meyer,thank you for your last mail.Maybe your are making big steps but this is going in the wrong direction for my preferences.I do not understand why you are finding arguemts for Boomerang. Yes you said Boomerang would be a sponsor partner for more than one event. But it really is necessary to can pay the event. And with a three course meal - traditional swiss or international does not matter at that point - there are costs coming up whih have to be payed.So if you are insisting onBoomerangI do have to insist on theInternational buffet. Otherwise I do not know how we can handle the costs.Also I am absolutely against the shared activities. There would not be a red ine through the evening.Hope to hear soon of you.Kind regards,Alex Kramer</t>
  </si>
  <si>
    <t xml:space="preserve">Dear Alex Kramer,I can see that it might get difficult for us to find a suitable solution.The offer you just sent me only give me a 38% utility and I am not willing to settle for this. I could be talked into compromising on one more point but not more compared to what I offered in my previous email.If I give in and agree that Art Inc. would be the sponsor then what I could offer is for the event to take place on week 4 and for me to give the opening speech.What are your thoughts on this option?Best regards,Chris Meyer</t>
  </si>
  <si>
    <t xml:space="preserve">Dear Chris Meyer,the fact that you can not state a reason for your preferences, I am not up to make concessions to you.I am making my points now clear for you. If you have arguments against my points, please do not hesitate to convince me of your point of view.[Please remember, that I should not know your utility! This is practicing for negotiation. In your last two messages I did not notice you did.]I am glad you see thatArt Inc.is the rightSponsor Selectionfor us. Whereby the huge difference in the highness of the sumSeveral companies have contacted the ISA and are willing to sponsor the event with varying amounts of money or promotional goods.Art Inc.made the best offer in terms of a short-term payment directly for the event. Iexpect ISA to grow further and get higher sponsorship moneys for the future. Therefore, I prefer rather short-term contracts donating a considerable amount of money.In my opinion, the good relationship with Art Inc. should be considered when making the decision. They have supported the ISA for a long time and therefore I am sure that their support will continue in the future&amp;ndash; unless they change their mind, which I deem improbable in case we dont give them a good reason for it.I do think that theMusic Actis clear, too.Over the last years, I noticed an in-creasing dissatisfaction of the guests with the Music Actat the ISA events. Therefore, I think that some currently famous international act would be exactly the right thing to attract the kind of dynamic guests the ISA is looking for. I immediately thought of DJ Happy, a very famous performer, who would be perfect for this event. This DJ regularly fills huge venues with his events and I am sure that his presence will attract many guests, who in turn became interested in the ISA. But in this point I would make a concession. The popularity of thePop band FreeLife is not exactly comparable to DJ Happy, but it could be enough to keep the guests satisfied.Next Issue to discuss, is the Date of conference.During the first week, the conference would collide with the International Conference on Economics and Business Management in Zurich, one of the biggest business con-ferences in Switzerland.The only week without any conflicting events is Week 2. Considering these factors, the second week would definitely be my preferred option. In your first message you mentioned an historical event in constance inWeek 2. You had doubts about the parking situation. I do not think it is dealbreaker for our event inWeek 2because the most guests are students. They are not coming by car but by the public transprots.Another unresolved issue is the Catering. The conference should have an atmosphere to facilitate networking and make new acquaintances which, requires a very relaxed and easy-going atmosphere. Having a very formal meal where everybody sits down for several hours with the same people goes completely against that idea. Having aInternational buffet during which you would be free to move around and talk while eating would be much more relaxed. Another important aspect is the choice of the food itself. The cuisine in Constance is characterised by strong Swiss influences. Since many international guests are probably unfamiliar with Swiss cuisine, it would be smarter to have some kind of international mixture with Austrian, German and Swiss food where everybody is able to find something they like.This would show our appreciation to local guests and members and would handle the international clientele.Last but not least thePresentation Tasks. It would be a pleasure to do the opening speech. But I am also fine, if aThird personwould do thePresentation Tasks, so it is fair for the both of us.Hope to hear soon of you.Sincerely,Alex Kramer</t>
  </si>
  <si>
    <t xml:space="preserve">Dear Alex Kramer,I was trying to find compromises and find a solution that suits us both. Unfortunately I had to realize this is not your strategy. I am afraid I will not be able to accept this offer or any similar one if all you are ready to do is compromize for the musical act.Concerning thePresentation Tasks I would like to give the opening speech as you have mentioned you don't have any experience in this field and I have already given a few speeched. Especially for such an important anniversary I would not find it very appropriate for you to give the speech on your own. If we worked on it together we could both benefit from the experience so I suggest we split the responsibility here. Bringing in a third party would again bring up the costs, which as far as I understood is not in your interest at all. Furthermore a third person for the opening speech is not an option because it would be much work without the benefits from public attention for neither one of us.As I said before Boomerang is still the best option for theSponsor Selection in my mind as we would benefit much more from a long term contract than from a short term one and would reduce work load and stress load for he organization of future events. Plus it would ensure financial security for many future events.What about the SPonsor option Corporate Ltd.? This would offer a mid-term contract option.Concerning the date of the conference I still think that week 4 especially and also week 1 would be good options. As you said yourself most of the attendees will be students and the business event in Zurich would not be an issue for them yet. Week 4 doesn't collide with any event and students will not necessarily be away to spend the holidays with their families. Here week 4 is my preference but I could also agree to week 1.Concerning theMusic Act we can agree on the Pop band FreeLife as you said.ForCatering I can only repeat the arguments I have already given you. A traditional Swiss three course meal would suit the purpose to show appreciation to the local members and guests. A real menu and not some kind of buffet, since we expect many important people to be there who expect a certain level of formality. Therefore, I think that anything less than a three course meal would be a decline from the conferences over the last few years, which werent even some special events such as the upcoming 40th anniversary and thus would harm the prestige of the ISA. I would really dislike having a buffet at the conference. Having a buffet is more suited to an internal and local ISA event without any marketing purposes.I hope you can be as collaborative as I heard you were.Best regards,Chris Meyer</t>
  </si>
  <si>
    <t xml:space="preserve">Dear Chris Meyer,Sadly I can not accept one of your options.In the following I am proposing the maximum I can go.Because of the short term I am not argumenting my options. I think the issues should be clear.Best regards,Alex Kramer</t>
  </si>
  <si>
    <t xml:space="preserve">Dear Alex Kramer,Thank you for your offer. Unfortunately I cannot accept it as I would loose too much.Thank you for your cooperation in this negotiation.Have a great weekend!Best regards,Chris Meyer</t>
  </si>
  <si>
    <t xml:space="preserve">Dear Chris Meyer,My name is Alex Kramer and I am very excited to be your negotiation partner regarding the organisation of the annual ISA conference in Constance in 12 months. I m sure we will figure out an agreement that will please both of us.In the attachments you can find my first offer. We can discuss certain points if you are not pleased with it.I believe thatWeek 2 a suitableDate of conference and that theCatering should include an International buffet. I would suggestArt Inc. as our Sponsor and for theMusic ActI would suggest the Pop band FreeLife. Regarding thePresentation Tasks I would propose the idea of a Third personhandeling this task.I am looking forward to hearing from you soon.With best regards,Alex Kramer</t>
  </si>
  <si>
    <t xml:space="preserve">Dear Alex,I am pleased to be able to work with you on the conference schedule. I have heard great things about you, and therefore I am convinced that we will be able to negotiate the best agreement possible.I have looked at your initial offer, and I must confess that it strongly differs from my perception of a successful 50th anniversary Conference of our organisation.Therefore, I would suggest the following options:RegardingDate of conference I would suggest Week 4. Cateringshould includeTraditional Swiss three course meal. Moreover, I thought aboutBoomerang as our Sponsor Selection. I am also sure thatLocal folklore bandwould be a great Music Act for the Conference. I think that we should take over thePresentation Tasks, and split it between both of us as follow:Awards Alex, opening speech Chris.Of course, I am aware that this offer is not acceptable for you, but I hope we are both willing to make concessions, which will lead us to the perfect solution.Im looking forward to hearing from you.Best,Chris Meyer</t>
  </si>
  <si>
    <t xml:space="preserve">Dear Chris Meyer,Thank you for your response and willingness to negotiate certain issues. I do agree that on the first impression our views on how the conference should be organized differ a lot but I am still convinded that we will work out a good solution.Unfortunately I cant agree with your opinion on the issue of the Sponsor Selection. I do believe that Art Inc.is thte rigth choice since we already have a good relationship with them and therfore this would be the option to go to. Moreover I believe that a Third person speaker would be a good way to go so we can fully concentrate on organising this big anniversary and make sure the conference will be great!Regarding the issue of the Date of conferenceI would suggest that the conference could also be held in Week 3 which is closer to your proposed Week 4. I am also willing to make some confessions regarding the isse of theCatering and we could organize an International three course meal for our guests.I am eagerly awaiting your answer and thaugths on the new offer.With best regards,Alex Kramer</t>
  </si>
  <si>
    <t xml:space="preserve">Dear Alex,Im delighted we are already on the right way to find the mutually satisfactory schedule of the upcoming conference.I understand your point about taking Art. Inc as a sponsor, however, we really need to ensure the long-term financial support for our organisation, and Boomerang is the only one who has offered us a good sponsorship contract so far. Therefore, I insist on choosingBoomerang as our Sponsor Selection. If you are willing to accept Boomerang, then I can make a concession on thePresentation Tasksand agree to hireThird person, even though I personally think it is the worst option possible. Being a speaker during the conference gives us the opportunity to create a lasting impression on our partners and can enrich our CVs.Regarding Date of conference, Im still not sure if suggested by you week 3 is that convenient since some of the ISAs higher ranked members will be unable to attend the conference. What would you say about Week 1?International three course mealas Cateringis definitely better than a buffet. Im still not convinced about this option, but I might be willing to agree on it later on.Best,Chris</t>
  </si>
  <si>
    <t xml:space="preserve">Dear Chris,Im Sorry for my late response but I am glad to hear from you. Reading yout argumentes I am trying to comprehend your point of view on a sucessfull conference.I understand your point of view that a long term relationship is of great importance and I would suggest that we meet in the middle and choose Corporate Ltd. as our partner since they offer a mid term contract which is a good option in my eyes. Regarding the point of Presentation Tasks I comprehend your point of view that being part of the openning ceremony can make a great impact and I certainly dont want you to have to agree on an option that doesent suit you. Therefore I am willing to split up the Presentation Tasks like this: Awards Chris, opening speech Alex. I am willing to make some confessions regarding the issue of theDate of conference and agree on your proposed Week 1. But I have to onsist on having the Pop band FreeLife and the International buffet. I am convinced that we need an International buffetand act like Pop band FreeLife to suite our international guests, so everyone finds something that he recognizes and feels welcome. Thank you very much in advanceYours sincerely,Alex</t>
  </si>
  <si>
    <t xml:space="preserve">Dear Alex,I really appreciate your willingness for making concessions and searching for a perfect solution. However, I do believe we could be both more satisfied with the outcomes if we picked issues on which we can fully capitulate and those, which are of the highest importance to each of us. Trying to find a middle point within each category makes us both dissatisfied with all issues.Therefore, as I stated before, I am still going to insist onBoomerangas our Sponsor Selection. They will provide our company with long-term financial stability, and this is the core issue for me.I know that the music, which is going to entertain our guest during the Conference, seems to be very important to you. For me, it is also crucial that people enjoy the atmosphere of the event and the local band, according to my taste, is just a perfect way to not only please the guest but also give them an idea of the local cultural spirit. However, if you accept my demands regarding the sponsor, I will agree on thePop band FreeLife.Nevertheless, since I already agreed on the international pop band, I want the local spirit to be present in the form of Catering. Therefore, I suggest we take the Traditional Swiss three course meal.According to your initial offer, it seems to me that Date of conferenceis the most crucial issue for you. Therefore, I am additionally willing to accept your initial offer and agree onWeek 2.Regarding thePresentation Tasks, we should still try to negotiate on it. As for now, Shared activities, which split the work equally between both of us, are the most fair option.I am open to your suggestions.Best wishes,Chris</t>
  </si>
  <si>
    <t xml:space="preserve">Dear Chris,thank you for your response. I understand that the Sponsor Selection is of great importance to you but I do believe too that it is of great significance for our confernce. I believe that Boomerang is not a good option since it may hurt our relationships that we allready have with other companies that have been supporting us for a long time. But I can see the issue is of great importance to you I am willing to agree to choosing Boomerang even though I think regarding the circumstances it is a far from an ideal option. The Date of conference sure is important but I am willing to make some confessions on tis issue and on the issue of the Presentation Tasks. I am willing to agree on the demand of your first offer and agree on Awards Alex, opening speech Chris and for the Date of conference I would suggest Week 3. Having made all this confessions I need you to make some confessions regarding the issues of the Music Act and Catering . I understand that you are trying to get a local spirit to be present but after all we are an international student organisation so having an international top act like DJ Happy and and International buffet suits the conference of an international student association best.I hope we can make a good deal.I am looking forward to hearing from you soon.With best regards,Alex</t>
  </si>
  <si>
    <t xml:space="preserve">Dear Alex,I think we have almost found the perfect Conference schedule.Im happy that you allowed me to pickBoomerangas ourSponsor Selectionand sharePresentation Tasksas follow Awards Alex, opening speech Chris. In return I am willing to accept DJ Happyas Music Actand International buffet. However, in this case we should switch Date of conferencetoWeek 1.Best,Chris</t>
  </si>
  <si>
    <t xml:space="preserve">Dear Chris,Thank you for your last offer and willingness to make the confessions regarding the international orientation of the event.After consideration I am happy to inform you that I am willing to agree on having the conference in Week 1 since you made confessions on the issues Music Act and Catering. Therefore I am accepting your offer since I can agree on all the issues you offerd in your last offer. I believe that we have found a common solution and both of us can be satisfied with the outcome. With this deal the Conference in Constance will sure be an great event for students and business alike. This will be an awesome celebration of ISA&amp;acute;s 50th birthdy!I enjoyed negotiating with you and wish you the best for the future!With best regards,Alex</t>
  </si>
  <si>
    <t xml:space="preserve">Dear Chris Meyer,I am pleased to do the negotiation at the application process with you as an ISA student. I always admired the professionalism among ISA students while I was working in different projects and I hope not to remain confounded this time.I am very glad to be part of the International Student Association and I am looking forward to the conference which includes the 50th anniversary and which takes place in 12 months.It is time to start with the organisation of this conference.So first of all I would like to talk about the Music Act. I suggest to hire DJ Happy. He is a a very famous performer which fills huge venues with his events. I am sure that his presence will attract many guests, who in turn became interested in the ISA.Another point which also relates to the welfare of the guests is the Catering. The conference should have an atmosphere to facilitate networking and make new acquaintances which requires a very relaxed and easy-going atmosphere. In this case I think aInternational buffetwould be perfect - with a mixture of Austrian, German and Swiss food where everybody is able to find something they like.In point of the Presentation TasksI would say that you will hand out the awards. In doing so you will take part of the opening ceremony and meet important ISA members that have made a big impact for the ISA organisation. And I will give the speech.Relating to Date of conferencewe do not have much possibilities because there are many events and also christmas time in the given timeframe. I prefer the Week 2because there are no conflicting events in this week.Needless to say that we have to talk about the financing oft he conference. Art Inc.made the best offer, we have a good relationship with them und they also have supported the ISA for a long time. So there is no other possibility than choosing them inSponsor Selection.I am looking forward to get to know your opinion about organising this conference.Sincerely yours,Alex Kramer</t>
  </si>
  <si>
    <t xml:space="preserve">Dear Alex kramer,It&amp;acute;s really a pleasure to be partner with you. I have heard a lot of good thing about you and I hope that I can learn from you. Since you told me about your self, I will tell you a little about myself as well.My name is Chris Meyer and I joined the ISA in 2010 in the context of a student internship. Since then, I have cooperated with busness contacts of the ISA and therefore I have a profound knowledge of these business contacts.When it was announced that you were my partner I was very delighted. I hope we can reach a beneficial agreement for both of us and work as a team.Thank you for your input on the issues, after reading them and considering them I came up with a some ideas of my own. Please read the following proposal and let me know what you think.First of all about theSponsor Selection,I know that Art Inc. made the best offer in terms of short-term payment, but without a written contract regarding the future, they can always decide to change their intentions. Therefore I would prefer to sign a mid-term contract with Corporate Ltd.On the matter ofMusic Art, I must say I am totally against DJ Happy and I think it is the worst option since there is no gurantee that his reputation would not overshadow the reputaion of ISA. I think a local folklore band would be the best option, but I am open to discussion about a third option.About the Presentation Tasks, we both know that the Openning Speech is way more important than announcing the awards, so I propose that we do it together.On the issue regarding the Date of conference, on the 3rd week some of ISA&amp;acute;s higer ranked memeber can&amp;acute;t make it and I think it could affect the event. So I suggest we hold the event on Week 4.Regarding the food I am against a buffet and I think it could send the wrong message. We want our event to be formal and respectful. So how about a Traditional Swiss three course meal or even an International Three course meal.Best RegardsChris Meyer</t>
  </si>
  <si>
    <t xml:space="preserve">Dear Chris Meyer,thank you for your message. For me it was very interesting to become acquainted with your opinion. I will respond to your arguments and explain my perspective as well as I will make a counteroffer to you.You have chosen another order for the issues we are discussing but that is no problem. I will adapt my order to the order you chose so that we get a structured negotiation.But before I will start I have to explain my thoughts about the event to you. ISA is a student organisation, which means that first and foremost, it should cater to its client base &amp;ndash; the students. The association is getting older while the competition grows stronger. I want to focus on the core business of ISA, by creating a conference which puts the students in the focus of this event.The first point you were talking about was the Sponsor Selection. In this case I cannot agree with you because I think ISA will grow further and get higher sponsorship moneys for the future. Therefore it is better not to fix a sponsor and I am against a mid-term contract as well as a long-term contract. The Art Inc.will be the best choice. They have supported the ISA for a long time and therefore I am sure that their support will continue in the future.I think that we should have a look for the internationality while choosing the Music Act. So I suggest to engage thePop band FreeLifeinstead of a local folklore band. That will be better to attract the kind of dynamic guests the ISA is looking for.Your option to the point of the Presentation Taskswould require a high coordination and we have to organise so many other things so in my opinion we do not have to saddle us with that. My proposal is to hire an external speaker, a Third person.I do not think week 4 will be a good time for the Date of conferencebecause it would be during the christmas holidays and several ISA members will be absent. You did not respond to my suggestion about Week 2. I think that will be the best option but I am also open to talk about week 1.Since many international guests are probably unfamiliar with Swiss cuisine, I think it would be smarter to have some kind of international mixture with Austrian, German and Swiss food. As I already said we need a very relaxed and easy-going atmosphere to attract students. Having a very formal meal where everybody sits down for several hours with the same people goes completely against that idea. So my desire for theCateringis theInternational buffet.I am looking forward to hear from you again.Kind Regards,Alex Kramer</t>
  </si>
  <si>
    <t xml:space="preserve">Dear Alex Kramer,thanks for your reply and your inputs regarding this event. I gave read your message carefully and went through it line by line so I don&amp;acute;t miss anything.On the matter regardingSponsor SelectionI can understand what you are trying to say but unfortunately I can not agree with it. I know thatBoomerangmade the best short term offer, but unlike your point of view I think we must think logn term.Boomerangcan always decide to change their intentions. Therefore, I see the option without future perspectives as a factor of uncertainty which can only hurt the ISA in the long run. YouBoomerangas the sponsor and I think that&amp;acute;t our best choice.About theMusic ActI think that the it is an easy way to show ISAs reflection on the local culture. Traditionally local musicians take care of the atmosphere after the formal part ended. It offers a great opportunity to give visitors an idea of the local cultural spirit. Therefore, I plan on having a Local folklore bandas the music act. I do not have a particular band in mind, but as long as the local opinion on the band is good and their songs are not too controversial, I only have very few additional requirements.On the matter ofPresentation Tasksif you are interested in hiring a third party, why don&amp;acute;t you just trust me and let me do it? I have a lot of experience in this field. It will be more beneficial than the third party and we will send a better message to our audience. And of course you can announce the awards, that way we are doing it as a team.Week 4is not really preferable to me as there is another big event in the historic centre of Constance. The location of our conference is also in the middle of the historic centre; therefore, in my opinionit would be very difficult for the guests to find parking spots. So I suggest that we hold the event onWeek 4.FrrCatering Ithink that a Traditional Swiss three course mealwould suit the purpose to show appreciation to the local members and guests. In particular, the cuisine in Constance is characterised by strong Swiss influences.I am looking forward to hear from you again. Please don&amp;acute;t hesitate to contact me if you have any questions.Best RegardsChris Meyer</t>
  </si>
  <si>
    <t xml:space="preserve">Dear Chris,I really thank you for you last clarification message. I carefully read your arguments and I am willing to make a new counteroffer to you.I cannot agree with all of your arguments in case of Sponsor Selection. I think it is better to have a contract donating a considerable amount of money for the event. I am also future-orientated as you said a manager has to be but we have a good relationship with Art Inc.. They have supported the ISA for a long time and they will not change their mind in case we do not give them a good reason for it. Selecting Boomerang &amp;ndash; a direct competitor ofArt Inc.&amp;ndash; could be such a reason. Our association has manystudents &amp;ndash; the future talents &amp;ndash; so the business partners will automatically work with the ISA (and spend money) to get easier access to these talents.Regarding to theMusic Actwe both have to compromise because in my opinion DJ Happy is still the best choice. So I accommodated you already with my suggestion to engagePop band FreeLife.Having a local band play at such an event, however, does not fit the character of an international associations meeting. Therefore, I am clearly opting for a more international orientation of the music act.Relating to thePresentation TasksI would enjoy doing the opening speech. It is the perfect opportunity for reaching out to a broad audience and for creating a lasting impression. The opening speech is very prestigious and I would have the possibility to address many important aspects of the future development of ISA. I think we both want to do it but it would take to much time and effort if we want to do it together. So I suggested to hire aThird personfor the presentation task. In my opinion this is the only solution.You do not like to have theDate of conferencein week 2 because there is another big event in the historic centre of Constance. I do not like to have week 4 because it would be during the christmas holidays and several ISA members will be absent. So what do you think about Week 1?For the CateringI think we also have to compromise. What do you think about an International three course meal? So I will pass on the buffet and you will only pass two courses because one of the course will be swiss. I do not think we can have a traditional swiss three course meal because we do not only have local members and guests. So there will be different likings and we have to take notice of this while we are choosing the food.Let me know what you think about all of the issues.Best regards,Alex</t>
  </si>
  <si>
    <t xml:space="preserve">Dear Alex,thank you for your offer.In case of Sponsor Selection you said : " I think it is better to have a contract donating a considerable amount of money for the event. I don't agree.""I am also future-orientated as you said a manager has to be but we have a good relationship with Art Inc.. They have supported the ISA for a long time and they will not change their mind in case we do not give them a good reason for it. Selecting Boomerang &amp;ndash; a direct competitor ofArt Inc.&amp;ndash; could be such a reason. Our association has manystudents &amp;ndash; the future talents &amp;ndash; so the business partners will automatically work with the ISA (and spend money) to get easier access to these talents"Instead of that I offer Corporate Ltd and I suggest we make that compromise.Regarding to theMusic Act."we both have to compromise because in my opinion DJ Happy is still the best choice. So I accommodated you already with my suggestion to engagePop band FreeLife.Having a local band play at such an event, however, does not fit the character of an international associations meeting. Therefore, I am clearly opting for a more international orientation of the music act."No argument there. I agree.Relating to thePresentation Tasks.you said : "I would enjoy doing the opening speech. It is the perfect opportunity for reaching out to a broad audience and for creating a lasting impression. The opening speech is very prestigious and I would have the possibility to address many important aspects of the future development of ISA. I think we both want to do it but it would take to much time and effort if we want to do it together. So I suggested to hire aThird personfor the presentation task. In my opinion this is the only solution."I don't agree and to be honest I am a little disappointed in you for making such a suggestion. My counteroffer is that you do the awards and I do the opening speech. On this matter I must insist."You do not like to have theDate of conferencein week 2 because there is another big event in the historic centre of Constance. I do not like to have week 4 because it would be during the christmas holidays and several ISA members will be absent. So what do you think about Week 1?"Week one is not acceptable in my opinion, it is not a deal breaker but I think I have compromised enough. So I must insist on Week 4."For the CateringI think we also have to compromise. What do you think about an International three course meal? So I will pass on the buffet and you will only pass two courses because one of the course will be swiss. I do not think we can have a traditional swiss three course meal because we do not only have local members and guests. So there will be different likings and we have to take notice of this while we are choosing the food."I agree on the International three course meal.So please consider my counter offer very carefully becasue I think it the best deal we can make and it benefits us both.Let me know what you think.Best RegardsChris</t>
  </si>
  <si>
    <t xml:space="preserve">Dear Chris,I am happy that we were able to find some good compromises. Unfortunately I do not agree with all the cases you were talking about and so I am making a last counteroffer to you. This is a really good deal for the both of us. Since my first offer I accommodate you with four out of five issues and I think that is fit.If we choose Corporate Ltd. in our Sponsor Selectionit is the same argument as for Boomerang. Corporate Ltd. is a direct competitor of Art Inc.. So I insist on Art Inc..For the Music ActI think we found a good compromise with the Pop band FreeLife.About the Presentation Tasksyou said &amp;bdquo;My counteroffer is that you do the awards and I do the opening speech. On this matter I must insist. I cannot find a reason in your statement to do it this way. I will not accept it only because you made the counteroffer. The only solution we have is to engage a Third personbecause we both would enjoy delivering the opening speech. I stick to it.According to the Date of conferenceyou said &amp;bdquo;Week one is not acceptable in my opinion, it is not a deal breaker but I think I have compromised enough. So I must insist on Week 4. I do not think that this argumentation is really good but I will accept Week 4even though it will be during the Christmas holidays.For the CateringI think we found a good compromise with the International three course meal.I thank you for the good negotiation. So, I hope you can understand my point of view and you will accept my offer. As I already said at the beginning of this message it is a really good deal and I think I will be happy to celebrate the 50th anniversary of ISA within the framework of the annual conference like that.Best regards,Alex</t>
  </si>
  <si>
    <t xml:space="preserve">Dear Alex,"I am happy that we were able to find some good compromises. Unfortunately I do not agree with all the cases you were talking about and so I am making a last counteroffer to you. This is a really good deal for the both of us. Since my first offer I accommodate you with four out of five issues and I think that is fit.""If we choose Corporate Ltd. in ourSponsor Selectionit is the same argument as for Boomerang. Corporate Ltd. is a direct competitor ofArt Inc.. So I insist onArt Inc.."I dont agree and I am so disappointed in you. I thought you were a team player but now I see that you are a selfish person."For theMusic ActI think we found a goo compromise with thePop band FreeLife."We reached that agreement because I compromised."About thePresentation Tasksyou said &amp;bdquo;My counteroffer is that you do the awards and I do the opening speech. On this matter I must insist. I cannot find a reason in your statement to do it this way. I will not accept it only because you made the counteroffer. The only solution we have is to engage aThird personbecause we both would enjoy delivering the opening speech. I stick to it."I dont agree and again it shows how selfish your offer is."According to theDate of conferenceyou said &amp;bdquo;Week one is not acceptable in my opinion, it is not a deal breaker but I think I have compromised enough. So I must insist on Week 4. I do not think that this argumentation is really good but I will acceptWeek 4even though it will be during the Christmas holidays."That is the only good offer I can agree on."For theCateringI think we found a good compromise with theInternational three course meal."That is ok."I thank you for the good negotiation. So, I hope you can understand my point of view and you will accept my offer. As I already said at the beginning of this message it is a really good deal and I think I will be happy to celebrate the 50th anniversary of ISA within the framework of the annual conference like that."But I must say you need to work on your negotiation skills. With your way of negotiating you wont make it so far in our line of business. Maybe you are a new in this business.Best ReagrdsChris</t>
  </si>
  <si>
    <t xml:space="preserve">Dear Chris Meyer,When my partner has been announced for this project, I was delighted. I have heard from you and your previous projects. My friends within the ISA also told me that you are a good partner for a successful project.I am Alex Kramer and I also have some experience in planning and organizing smaller events. For me it is very important that we can agree and in the end be satisfied with the result of both sides of our negotiation.In my opinion, the students are very important for the upcoming event. If we can get the students, who will be the future talents, interested in the ISA, the business partners will automatically work with the ISA to get easier access to these talents.That's why we should create a conference which puts the students in the focus of this event. Am I right?Now I would like to justify my first offer.For the music act, I would recommend DJ Happy. Because I have noticed an increasing dissatisfaction of the guests with the music acts at the ISA events in the past. That is the reason why I thought that some currently famous international act would be exactly the right thing to attract the kind of dynamic guests the ISA is looking for. Maybe many potential guests would come because of the DJ's fame. In my opinion that sounds like a good opportunity to increase the satisfaction of the guests. Our best option is an international orientation of the music act.The conference should have an atmosphere to facilitate networking and make new acquaintances. Having a very formal meal where everybody sits down for several hours with the same people goes completely against that idea. That is the reason why I was thinking about a buffet. It is easier for people to connect, because you are free to move around and talk while eating. It creates a more relaxed and good dynamic atmosphere for everyone. I just cant imagine having one predefined local meal for such an event.I also prefer a mixed buffet, because everybody ( we have many international guests) can find something what they like to eat. Our main goal is to reach the internationality, especially, as mentioned before, attracting international guests, thats why I wouldnt focus on the swiss meal.For the date of conference I think it is better to choose week 2, because this is the only week without any conflicting events like the International Conference on Economics and Business Management in Zurich. Since the event is due to take place in December, I would prefer to have the event in the first half of the month.So that you do not have any more stress and can concentrate on the essentials, I would make you the offer to prepare the opening speech and then present it myself. You could hand over the awards to the several ISA members who have done a lot for the ISA organization in the past. If we do the opening speech together, I think it doesnt make much sense for both of us. Is my offer in your interest?At last we have to discuss about the sponsor selection. Several companies have contacted the ISA, but after comparing, I have come to the conclusion that the sponsor Art Inc. is the best choice. Because Art Inc. made the best offer in terms of a short-term payment directly for the event. My expectation is, that ISA will grow constantly and get higher sponsorship for the future. Therefore, I prefer short-term contracts. Do not forget, when making a decision, Art Inc. and the ISA has a good relationship. So If we also really want to have a good relationship with them in the future, it is better for us not to choose one direct competitors of Art Inc. Please keep this point in mind. Do you agree with this proposal? If you have any suggestions, i am happy to hear.Yours sincerely,Alex Kramer</t>
  </si>
  <si>
    <t xml:space="preserve">Dear Alex Kramer,i am likewise very pleased that it is you who is to be my negotiating partner, since i am sure that the two of us can reason out a position which favours us both.As for the points at hand, i will firstly give a selection which is preferable to me, and i hope also fair to your point of view.1. Sponsor selectionGiven the fact that ISA is definitly going to host a multitude of events such as these in the future, i would strongly insist that the sponsor should be a company which will provide us with long term financial security. From what i understand, there is only one solid contender in this regard - Boomerang2. Music ActGiven the vibrant and interesting local traditions. I think that a Local folklore bandwould be much more preferable. It will establish us as an organisation which values diversity and local traditions3. Presentation tasksAs i am sure you will understand, since i am sure you feel the same way. The opening speech brings with it much more prestige than a simple award announcment. This is why i will hope to be able to participate in s&amp;aacute;id opening speach. And yet, i might be able to entertain further discussion on the subject, maybe a compromise can be achieved?4. Date of conferenceFor the conference day, i would disagree. Given the fact that week 4 is a christmas holiday i think that the attendence would be much improved. The parking situation will definitly be also much more favourable since the locals will likely be going on travels of their own. Than again... I would maybe be able to compromise on this point5. CateringI see your point that it is more dynamic with a buffet, i would still like to present a counter point.A buffet, although nice, does not really capture the audience quite like a proper three course meal. In fact i propose a traditional swiss three course mealto show respect to local culture.Another point. As you know this is not just any event... This is out 40th anniversary, and i think that a buffet is a bit too informal for such an event.i have no illusions that my first offer will be accepted just like that, i see it more as a little guideline, so that you can see my points and also my areas where i might be willing to compromise.I am sure that we will be willing to agree on a mutually benifitial arangement, as we start to meet each other towards the middle.I look forward to your reply!Kind regards,Chris Meyer</t>
  </si>
  <si>
    <t xml:space="preserve">Dear Chris Meyer,Thank you very much for your kind words. I am also pretty sure that we would find a solution for everything, although we have very different views about the upcoming event. I think it would be helpful for both sides if we could agree on the main points where we have completely different views. That's why I suggest that we work through these points for now. It would be very grateful if you could answer me a little faster next time, because I unfortunately have another business appointment on Friday and can therefore no longer be reached from 1 pm.To help us reach a result faster, I will give you a few options in the following. What would be the best thing for us?1. First OptionSponsor SelectionI believe that the only sensible sponsor is Art Inc., but I would make a very big compromise with you on this point and propose Corporate Ltd. Why? Because I think Art Inc. made the best short-term payment for the event. However, my second option would be Corporate Ltd, because this company, unlike Boomerang, offered a mid-term contract with more annual payment than Boomerang. In my opinion, that would be more preferable than with Boomerang. However, I would only agree to this if you would give me your approval for the International Buffet and the presentation task, because this is a really big compromise for me. If I accommodate you on this point, I would also like you to accommodate me on these points.CateringI understand your reasons for a swiss three course meal, to show respect to local culture. However, I would prefer that we serve an international buffet including swiss local food.Then all guests could find something they like to eat and we would create a more relaxed and good dynamic atmosphere for everyone through a buffet. I think that not all guests like Swiss food and so we could prevent that every guest is satisfied with the food. When the guests are served delicious food, the guests are happy and in a good mood, which is also very good for the ISA. Presentation TasksYou are right that the opening speech brings much more prestige than a simple award ceremony. I think both of us would like to make the opening speeches. But if you accept the sponsor selcetion, then I would like to speak the opening speech and you could present the awards to the several ISA members.Music act I also understand your point about the music act. However, the guests have been dissatisfied with the music acts at the ISA events over the last few years, which is why I would definitely prefer more international orientation of he music act this year. Having a local band play at such an event, however, does not fit the character of an international associations meeting. If you really think that DJ Happy doesn't fit to this conference and I think we need international music for our international event, I would suggest the pop band FreeLife as a big compromise. Would that also be in your interest?date of conferenceWe are still free to discuss the date of conference, but I am prepared to make a compromise like you. How about we hold the conference in week 3, just before the Christmas holidays. During the holidays everyone prepares for the holidays with the family and is very stressed. Week 5 is also suboptimal for our event shortly before New Year's Eve. Therefore, I think that week 2 or week 3 would be possible for a compromise.2. First OptionA completely different suggestion from me would be that they compromise and we agree on Art Inc. for the reasons given in the last message. For that, I would leave you the priority in the presentation task and you would be allowed to make the opening speech.I would still be very much obliged to you if we could agree on an international buffet and would still propose the pop band free life as music act for the conference as a compromise from both sides.For the date of the conference we can negotiate about it again, but excluded from my side are week 4 and week 5, because (as already explained above) these two weeks would only make little sense.If you have any comments or questions, please feel free to ask me. I hope that you can understand my reasoning and that one of the two options sounds promising to you. Is one of the two options a beneficial agreement for you?I wish me and you a good cooperation!I look forward to your reply!Yours sincerely,Alex Kramer</t>
  </si>
  <si>
    <t xml:space="preserve">First of all, thanks for the quick reply and for your suggestions.After carefully reviewing and thinking through your offer, i would like to continue to the matter at hand and propose an offer of my own.I will try to keep the matter brief and to the point, in order so that we can conclude our discussions until your friday deadline.The following offer would try and divide the factors in a way which i hope will be fair to both parties.I hope that my offer will be of interest to you.When it comes to sponsors, i would be willing to move towards you a bit and make it Corporate LtdI would also be able to give your prefered choice of a buffet,as well as to make the date of conference week 1.For these concessions i would really like it if you could allow me the choice of a local folklore band, as well as a chance to give the oppening speachat the event.Please review my offer and tell me what you think.Kind regards,Chris</t>
  </si>
  <si>
    <t xml:space="preserve">Dear Chris Meyer,I am very grateful for your understanding.I am still very interested in coming to a joint result with you. Nevertheless I cannot completely accpet your conditions that you proposed in your counter offer. Therefore I would like to renegotiate the two certain issues.Unfortunately I have to inform you that we are getting closer, but I still can't agree with your offer, because our opinions are still very far apart.Perhaps it is better to focus on the most important preferences for the time being.I think for both of us is the Sponsor Selection and the music Act the most important points. Am I right? So these are the most important point to talk about.I have heard from your counter-offer that the Music Act seems to be very important to you at our conference.For me, however, the choice of sponsor would be very important. That is why I would like to propose a small change. As I mentioned in my first two messages, I would have preferred ART Inc. to be a sponsor at our event. But I would have made a compromise with Corporate Ltd. But if the Music Act is so important to you, I would accept you despite other opinions if we could agree on Art Inc. as a sponsor. Then I would vote with you about the local folklore band as music act.But that would be a very big step for me and therefore I would like to see cooperation on your side in another point.I'm very happy that we were able to agree on catering. Because of the presentation tasks, I would suggest that we propose a third person to make the speech. Would that be all right for you?Because of the date of coference I would say that we put this point behind instead and we negotiate about it last.My question is whether I'm right with my guess about your preferences and I would help you with that?Please review my question and tell me what you think.Yours sincerely,Alex Kramer</t>
  </si>
  <si>
    <t xml:space="preserve">You are right about my preferences to an extent.The two most important issues for me are the sponsor selection and music act. In that order.Therefore i would consider the choice of Art inc. a very large concession from my side, for which you seem to have given me the choice of music act, for which, i am grateful.Hopefully we could continue in this way, and figure out an optimal solution which will take into account both of our preferances.When it comes to presenting. The third person option would not do at all from my point of view. In fact, given that i have made another large concession when it comes to catering, i would like to make an agreement in which i would open the presentation.I am hoping that this could be fair from your point of view, so that we can finally discuss the date of conference.Please share your thoughts.Kind regards,Chris</t>
  </si>
  <si>
    <t xml:space="preserve">Dear Chris Meyer,I understand your arguments, but to be honest I must tell you that I would do you a huge favor, in my opinion, if I gave you consent for giving the opening speech.For me, the opening speech would be of paramount importance. This means that I would only do you this favour if you would give me the opportunity to decide the date of the conference. Does that sound like a deal for both of us? I dont agree with you. I think that an external speaker will be also good for our conference by the way.I will give you the opportunity to make the speech, but only on the condition that you will also make a major compromise and that we fix the date of the conference at week 2.In my opinion, every week we have the problem to "find the right date". However, some dates are conflicting with other events or situations which have to be considered.I agree with you on the third week after long consideration. For me, however, the same reason as yours, namely the Business Conference in Zurich, would mean that this week would not be ideal for us either. The only week without any conflicting events is the second week.Of course, we could turn the whole thing around. Then you would leave the opening speech to me and you would participate in the negotiation of the date of the conference.In fact, I would prefer that.Yours sincerely,Alex Kramer</t>
  </si>
  <si>
    <t xml:space="preserve">Dear Alex,Since week 2 would be a big compromise from my side, how about i grant you that, but also try and move you to a compromise on sponsors?From my point of view, that would be about as fair as i can go, given the circumstances.Kind regards</t>
  </si>
  <si>
    <t xml:space="preserve">Dear Chris Meyer,I have a counteroffer. How about we leave everything as it is and only replace week 2 by another week? In your last message you said that you would be ready for a compromise. I did also a lot of big compromise for you,so I would be very happy if you would at least agree to week 3.I'm pretty sure this offer is more than fair to both of us. You should give your opening speech and have also been able to assert your opinion on the music act. So it would be very grateful if we could agree on week 3.Would that be okay for you?Kind regardsAlex Kramer</t>
  </si>
  <si>
    <t xml:space="preserve">Dear Alex,I think your offer is fair to the both of us, therefore i wish to inform you that i accept.Kind regards</t>
  </si>
  <si>
    <t xml:space="preserve">Dear Mr. Meyer,first, I want to thank you for and appreciate your long cooperation of nine years with the partners of ISA. Your colleagues honestly spoke very highly of you and I am glad to have such a reliable person as negotiation partner. As a long-standing member of the association as well, I can say that the achievements of the ISA are a major concern of mine. Helping other students should be our main focus &amp;ndash; who was responsible for it is in second place.Proudly, we can say that the two of us were chosen to have the chance of developing the new vision of ISA further in Constance. I am sure that you, as part of this group, also have the collective interest in mind. Therefore, I am looking forward to discussing a few open points about the upcoming event and finding common ground.May I introduce myself: I, Alex, joined the ISA in 2009 during my Bachelor at the University of Copenhagen in Denmark. My experience includes planning and organizing smaller events at the university as well as supporting a huge company in Copenhagen.To ensure that the upcoming event in December fits the new vision of ISA, I have some suggestions and want to know whether you would agree with them.As I have taken responsibility for financial matters in the past, the sponsor selection was the first thing I have been dealing with. Art Inc. is a very reliable and fair priced company with which we already have some experience. They also made the best offer regarding payment and date, so that we consider them as a long-term partner. This would be a great benefit for our association since we could lower transaction costs. Thus, we could save time and money in the future and concentrate on the event itself. Do you aree that this could help the whole team?Regarding the music selection: I guess you are of the same age as me and know DJ Happy? I was at a concert of him and was very impressed by how he motivated the people! The atmosphere was breathtaking, and the youth loved his music. For this reason, I really recommend this artist for our event in December. This way, we can emphasize the importance of the youth and the students for the ISA. We can show that their interests are in focus and we want them to enjoy our activites we provide for them, don&amp;acute;t you think so? I mean we are one of the worlds largest organisations focusing on students interests and needs.In order to pick up this point, I would like to say a few words about catering. The mission of ISA is to develop a network and to focus on leadership development in companies all over the world. Every country has its own characteristics and preferences. If we want to show them our respect towards the different cultures, we should consider an international buffett to ensure that everyone&amp;acute;s needs are met with such a mixture. Choosing a dinner where everyone must sit down, the possibility of flexible and vivid conversations is restricted. We should think about the guests: If they like it and if they can communicate in a relaxed atmosphere, they are more likely to stay for a longer time and to make connections to our business guests who are our sponsors in the end. How do you see it?Talking about our guests, we should also take the Christmas holidays into account. The last week is right before Christmas, I am sure that this is also not in your interest. The third week is also problematic because of the holidays. During the first week of December, there will be another event and I fear that many guests and speakers will be absent or otherwise occupied. Therefore, I recommend the second week of December, so that we can lay the foundation for a good event: choosing a date on which the majority of our potential guests are at least ABLE to come.My last point which I would like to justify and explain so that you understand everything right is the presentation task. In the past, I held many speeches and have developed a routine in writing and preparing them. I don&amp;acute;t know how experienced you are in this regard but if you suggest that you rather concentrate your effort on other things (you are an organizational talent if I believe the claims of your colleagues), I can take care of the opening speech. If you then need help with your part of the preparation for the award nomination, please let me know!Hopefully, everything was understandable and I am looking forward to hearing your opinion.Kind regardsAlex Kramer</t>
  </si>
  <si>
    <t xml:space="preserve">Presentation TasksLocal folklore bandDear Alex KamerFirst of all thank you for your cooperation. I can accept your some suggestions but i have an another offer for you. In my experienceSponsor Selectionis one of the most important thing that we should aware, in my experience i thinkBoomerang would be best choice for us.Music Act i think better to choose fromLocal folklore bandbecause we dont need to spent that much money for music. Presentation Tasks if you dont mindAwards Chris, opening speech Alex I have also quite experience on speech . I can agreeWeek 2 with you. Last point isCatering i think we need to choose more traditional foods so i want to chooseTraditional Swiss three course meal.I am looking forward to hearing from you.Best regards</t>
  </si>
  <si>
    <t xml:space="preserve">Dear Mr. Meyer,I am delighted by your friendly offer and that we already agreed on the date of the conference: week two really makes the most sense for us. Regarding the sponsor selection, we both are of the opinion that the financial support lays the foundation for the success of the project. Why exactly do you prefer Boomerang - do we already have experience with them? Could you please explain this matter further? I am then able to consider this point in my offer. As far as I am informed, Art Inc. has made the best offer in terms of the highest payment for our event. Boomerang offered slightly less money. Moreover, if you look at the development of ISA, you can see that within the last 10 years, ISA established offices in eight countries and gained almost 5.000 new members. Today we announce over 30,000 members in 20 countries &amp;ndash; this means a sixfold increase in members! This positive trend is highly likely to continue. Therefore, the expectation of getting higher sponsorship contracts in the future with lucrative cooperation partners is justifiable. For this reason, with short term contracts we can be more flexible. We don&amp;acute;t necessarily need a long-term contract to ensure reliable finances. With Art Inc., we already have experience. The most preferable point in their case is that due to our long-standing cooperation they will probably finance us the year after, even without a fixed contract. This means flexibility AND liquidity at the same time.Coming to the food: To better understand you, we should first split this discussion into the two main points: The way the food is served and the food itself. Is it the way the meal is served that bothers you? Or is it the meal itself? With my preferred choice of a buffet, everyone can walk around and talk instead of sitting at a table. This will facilitate communication flow. If, on the other hand, the food bothers you, we could edit some specialties, for example, at the entrance. If this is too expensive and you want to show some specialties from Swiss, it is also possible to hand out some little Swiss chocolates. The guests can even take them home and we could print our logo on them (or just stickers to save money). Therefore, I stayed with my choice for the international buffet mainly because of the way the food is served.Finally, a decision has to be made about the choice of music. We conducted a survey which revealed that our guests were very dissatisfied with the music choice at the past two ISA events. This time, it will be wise to show our guests that we respect their feedback and thus change our music acts. Don&amp;acute;t you think that music is very important, and you can attract many students with that &amp;ndash; more attendance means more business dates in the end. Maybe we can save money elsewhere, for example by having the band not the full evening and playing playback in the very end for two hours.Is it just the money you are concerned about? You argued that folklore is the cheapest band. This might be right. I just want to point out that a local band won&amp;acute;t fit the mission of the ISA which is an international association. By having a local Swiss meal AND a local band, it might be more difficult to show our international orientation.Did you hear about the pop band FreeLife, what do you think of them? This would be a compromise and they are cheaper than DJ Happy, there you are right. Maybe I am misinformed. Please correct me and explain your decision so that I can understand it.Kind regards,Alex Kramer</t>
  </si>
  <si>
    <t xml:space="preserve">Dear Alex KramerFirst of all i would like to say that i am veryappreciated for this great opportunity that working with you on this big event.The reason i choose Boomerangis , they willing to sign in long term contract. In this contract its ensure the sponsoring of future events to the ISA. Such contract would provide financial security for several up coming event and some extend for the ISA itself. Coprorate Ltd a offered mid-term contract with more annual payment than Boomernag wich means not profitable for us. Art Inc made best offer but it is short term. I believe we will organize again more and more events internationally thats why we need long term contract for sponsorship.ForCatering issue, reason i chooseTraditional Swiss three course meal Is in purpose to show appreciation to the local members and guest. International buffet is a good idea but i want to have real menu not some kind of buffet. Buffet is more suited to an internal and local ISA events . I think we should understand that day will come people who expect a certain level of formality.Music Acti thin Music act is easy way to show ISA reflection on the local culture . It offers a great opportunity to give. Visitors an idea of local cultural spirit. I know DJ happy is famous but it is more fun for young people but our strategy of this event should be focused on maintaining a good relationship with local compannies and officials.Local folklore bandtake care of the atmosphere after formal part end .I am looking forward to hearing from youBest regard</t>
  </si>
  <si>
    <t xml:space="preserve">Dear Mr. Meyer,thank you for your response! Since this is the last day to reach an agreement, I really encourage you to answer my questions thoroughly. The end for the negotiation is important for me and an agreement would benefit the two of us.Some points were already clear I thought. In the last message, we agreed upon theDate of conferencewhich was the second week. We both set our preferences on week two, what changed your opinion? You now chose week four without any further explanation. As we already discussed, this week is the Christmas holiday week and many of our speakers will be absent or have to leave earlier. It would be a great pity if we miss many of our possible speakers who really want to attend our event but wouldn&amp;acute;t be able to come because of their family and the holidays. This would also to the guests and students. Many of our students are from abroad because of our international background. They often live in accommodations and their families may even be in another country. These students would not make it to our conference as well. Please explain your change of mind to me, this would be great and helpful. Since you did not mention this point in your argumentation, I can not come up to you and I thought, week 2 is your preference as well as you stated the day before.Thank you for your explanation of theSponsor Selection Boomerang, this was very useful for me and will bring us closer to our goal of an agreement. You are right, Boomerang is willing to sign a long term contract to ensure finance for the next events and even years so that we won&amp;acute;t have to worry about that. You also mentioned Art Inc. and stated that you see that they have the best payment offering but you rather prefer Boomerang because of the contract duration. This shows me that you really weighed up the arguments and different possibilities and I am therefore willing to choose Boomerang as our main sponsor as well. This way, I hope to meet your requirements and you see that I am willing to make concession if I can comprehend them. You considered their profitability and this is a well reasoned and rational argument for me.Coming to theTraditional Swiss three course meal as Catering, you mentioned that you want to show appreciation to the locals and also Swiss guests we invited. There you have a point. This is a very nice gesture and reasonable consideration of you. I did not mean to offend or neglect the Swiss guests by no means! This event is for, among other guests, students with an international background. Here you should keep in mind the occasion of this event: It will be the tenth anniversary of the International Student Association. The mission of the ISA which is the courageous ideal of becoming a global organisation for students. The word students is even part of the name so we should focus on these guests. At its 10th anniversary, the main goal should be getting and attracting new possible members, rather than showing respect to our home country traditions. These values are important, I understand you there. We also have other events where we can show our appreciation for the local guests. Can we keep this idea in mind so that we can come to this when organizing another event? Or maybe we can think of another way to appreciate our local members. Maybe we can invite many local speakers and local companies. They will also benefit from this event in terms of financial and economic matters. Reaching a new type of people and expanding their network will benefit them in much greater and more long lasting way that one meal.In addition, the international meal will be delicious and in our feedback round I mentioned in my last message, we already tried this international caterer and the response was extremely satisfying. This way, we can ensure that all of the guests will have a pleasant meal with much variation. We can for example offer Swiss Wine or Swiss chocolate if you want to emphasize local food or tradition.The argument of the buffet is not yet comprehensible for me. Students are the main contact persons and I don&amp;acute;t think that they expect much luxury and posh meals. They come for the people and to reach as many people as possible which is difficult when you take a seat. But yes, you are right that some companies will like a certain level of formality. We can also reach that with a buffet if we have standing tables or the possibility to take a seat. That does not mean that all of them have to stand, we can mix so that they can choose their seat flexibly and also change their seat instead of having a fixed seat.Regarding the Music Actchoice: You did not give you opinion on the Pop Band Free Life. What do you think of them? There I thought we can reach an agreement. Here I can see that your conception of the ISA event differs from mine in the way we see the main guests. I want to respect your opinion that DJ Happy is rather for young people and this DJ will then not be my preference either. The local folklore band will bring a very formal atmosphere. Almost too formal, don&amp;acute;t you think? You almost forgot about the other important group of attendance: the younger students. Therefore, to keep both interests in mind, we could agree upon the Pop Band Free Life. This band won&amp;acute;t solely play teen music, they are also able to adjust to your wished and play more calm songs. There, we can choose their program.To sum it up, I will make some concession regarding the choice of the sponsor, I agree upon Boomerang. With the music act, please tell me what you think of the Pop Band because I really want to see your points and want to know if this fits you as a compromise. Your decision regarding the date of the conference, you please have to explain this to me since you changed your mind although we already found common ground on week two. Talking about the catering, I can offer to appreciate the Swiss tradition in another way, for example by small gestures.Today, I can be reached the whole day. My E-Mail settings will inform me immediately when a message of you arrives so I will response as quickly as I can. Please take this opportunity so that we can understand each other better. These are the last hours before the ISA wants feedback and a final decision of us.Thank you very much in advance! I am really looking forward to hearing from you soon!Kind regardsAlex Kramer</t>
  </si>
  <si>
    <t xml:space="preserve">Dear Alex Kammer ,Thank you for you Response .The reason i changed my mind the Date of conference into Week 4 is , i found out exactly that day there is another big event in the historic centre of Constance . The location of our conference is also in the middle of the historic centre;therefor i afraid that it would be very difficult for the guest to find parking spots. Since the event is going to to take place in December i prefer to have the event in the beginning of the Christmas holiday, the parking situation would be relax as many families are going to visit their relatives or are traveling to ski resort. I think parking issue is also important for us .Music ActHonestly I dont have much prior knowledge about the FreeLife. So far i know it that their music is suited to accompany the evening without being the main act and that would probably satisfy the younger guest. So that i think they doesnt meet the older ISA members and local business partners music taste. I already mentioned local comany and some guests are more important that we need to appreciate them ;) .CateringI think anything less than a three course meal would be a decline from the conferences over the last few years, which werent even some special events such as the upcoming 40th anniversary and thus would harm the prestige of the ISA. I would really dislike having a buffet . But regarding on your concern . We can change intoInternational three course meal.AdditionallyOpening speech and announcing the winners this years awards ,which is not equally attractive. Opening speech is very prestigious and you would have the possibility to address many important aspects of the future development odf ISA. Having such an important part in the conference would have a high impact on your future perspectives in ISA . So i let you make a speech .Lets make our final decision.I am looking forward to hearing from you soon!Best regards</t>
  </si>
  <si>
    <t xml:space="preserve">Dear Mr. Meyer,thank you for your quick response. As I promised, I have read your message immediately and will now answer you. Unfortunately, your offer does not fit my expectations well enough although you explained some points further. Let me explain why I chose to decline your offer; it is of great significance for me to part in good.In view of the little time that is left, I want to come to a final conclusion.It is a pity that you were given the information of the other big event in the Historic Centre of Constance just so recently. If you had told me that earlier, it would have been possible to consider this time schedule in my concession. Now I have to say that this collides with the Christmas holidays for many speakers and we are afraid that many of them will not make it to attend our event. Some of them are mandatory so the time slot is very critical.Regarding the music act, I also do not see much common ground. Because you state that the FreeLife Pop Band is absolutely no alternative for you, I am disappointed to say that this was the only alternative for me despite DJ Happy. This is no accusation; I just want to mention that the folklore band is no possible option for me and that I hoped for the compromise of the FreeLife Band.The Catering was another big discussion topic for us. There has been a misunderstanding. Since you always emphasized the importance of the Swiss tradition and the local people at the ISA event, I thought that changing my selected food option to international three course meal will not suit you anyway. My understanding was that I was in favor of an international meal and your must have was a meal which fits the Swiss or local preferences. Now that this is clear, I would even be willing to make a concession on that point. But overall, that would no longer meet my requirements in the whole agreement because there are so many other open points we did not find an agreement upon. Your change from week two to week four made my decision clear.On Boomerang as main sponsor of the event, we found common ground. There I am very happy about. It was fair of you that you considered that by letting me do the opening speech. This indeed is a very prestigious act and a big plus in my CV. Therefore, I want to thank you.In addition to that, I would have been willing to agree on the sponsor Boomerang, as catering the International three course meal and the Pop Band FreeLife. Since you did not accept the choice of the Pop Band, my personal limit of my agreed points has been exceeded. I am honestly disappointed but also really want to comply with my specifications which I made before the negotiation has begun. There, I am very strict because I do not negotiate for myself but in the name of my whole department. This is a very great responsibility which rests on my shoulders. This made me quite hard on my arguments.Nevertheless, you were very polite and willing to show respect for my opinion. As members of ISA, hopefully we will meet again and in person. There will be many other opportunities where we can work together. You were passionate about your opinion and arguments and always stayed calm. This is a character trait which is absolutely helpful for your future, I compliment you on that. Your colleagues did not understate when they said you are very competent. My decision has nothing to do with you in person. This was a business task and I had to meet the specifications of my client. Therefore, I acted in the interest of my department.Because my goals, which were set from the beginning, were not achieved I have drawn a conclusion.I wish you the best for your time at ISA. This is the way we deal with people here: Separate the subject of the negotiation and the person and relation from each other. Respect and friendliness are our core values, but you already knew that.Thank you once again for your time and effort. Itwill be a pleasure to meet you in person at the event or at ISA one day!Kind regardsAlex Kramer</t>
  </si>
  <si>
    <t xml:space="preserve">Dear Chris Meyer,My name is Alex Kramer.I was very delighted when you were announced as my negotiation partner. I already heard much positive about you. Your previous projects were all successful and I hope, that our negotiation will just be as successful for both of us.I think the focus of the ISA conference should be the students. The International Student Association has student in its name and therefore we should cater to our client base.That is why my offer will aim to create a conference which puts the students in the focus.Over the last years I noticed an increasing dissatisfaction of the guests with the music acts at the ISA events. That is why I would like for this conference to have a currently famous international act. Therefore, I propose to use for the Music Act music of DJ Happy. I think that will attract the kind of dynamic guests the ISA is looking for.The atmosphere of the conference should in my opinion be relaxing and easy-going. One of the goals of this conference is to facilitate networking and to make new acquaintances. Thats why a buffet, where you would be able to move and talk freely while eating, is the best way to create this kind of atmosphere. Another point is the choice of food. Because the conference will have many international guests, who are probably unfamiliar with Swiss cuisine, an International buffetfor the Cateringwould be the best solution.Another negotiation issue is the Date of conference. Week 2is the most suitable for the timeframe of the conference, because it is the only week without any conflicting events.For the opening ceremony we need someone who makes the opening speech and someone who announces this years award winners. My first suggestion for thePresentation Tasks is, that you could announce the awards and I could make the opening speech (Awards Chris, opening speech Alex).My last negotiation issue is the Sponsor Selection.Art Inc. is the company offers the best short-term payment. I expect the ISA to grow further ang thus getting higher sponsorship moneys in the future. Therefore, I think a rather short-term contract donating a considerable amount of money is now the best option.Art Inc. supported the ISA for a long time and will so in the future - unless we give them a reason to end their support, for example because we choose Boomerang or Corporate Ltd. as the sponsors. Thats why I suggest to selectArt Inc. as our sponsors for the ISA conference in Constance.Even if you do not agree with my suggestions, I think we will be able to come to an agreement, which will be positive for both sides.Yours sincerely,Alex Kramer</t>
  </si>
  <si>
    <t xml:space="preserve">Dear Mr Kramer,I am, as well as you, pleased to be working together. I have heard of your hard work and accomplishments over the years.I agree, that the students should be of great importance but for this event being the 40th anniversary, we must focus beyond our students, for there are important alumni members and new business partners will be attending the conference where we can use this event and build a bridge to work with potential business partners. Thus, I propose for theMusic Act we go withLocal folklore bandto show that our community has the ability to adapt and respect local cultures. I respect your proposal (DJ Happy) but bringing in a well-known DJ to a formal event wouldn't suit the agenda of the ISA. Furthermore, the costs would surely be much higher than theLocal folklore band.Cateringis also very important to the ISA because we are expecting important guests from various different big companies. We, as the ISA have the possibility to impress them. Therefore, prioritizing the incoming guests, I suggest we go forth withTraditional Swiss three course mealto pay homage and let them experience the heavily influenced Constance cuisine. AsCatering, buffet doesn't, in my opinion, suit this occasion. As said before, this is a very important formal event and serving a formal 3 course meal is only fitting.As for selecting the Date of conference, I propose we chooseWeek 4. Your proposedDate of conferencedoes collide with the other big event that is being held in the historic centre of Constance, one of the major problems being finding parking space and the collision of 2 events. Therefore, I suggestWeek 4before Christmas time. Many people would have taken off and that means, our guests would have an easier time to find parking spaces.Presentation Tasksis also one of the things, I propose otherwise. We both know how important it is to host the event, and opening speech does set the tone for the evening and it plays a vital part in both our careers. Therefore, I suggest with great enthusiasm that we Shared activitiesof the whole presentation where we BOTH host the opening speech and the awards. It does shine the limelight on both of us, thus preventing the feeling of being less important. AlsoShared activitiesdoes show great coordination and cooperation between us, which is a great value to show our guests.ForSponsor Selection, I do agree with you that Art Inc., does seem to be a better option but we must keep the future of ISA in mind. Even though Art Inc., has offered a higher payment, we (ISA and Art Inc.,) wouldn't be contractually binding over the coming years. Our priority should be securing a sponsor that would financially assist for multiple years to come and consistently. If we choose Art Inc., as above mentioned, there wouldn't be contractual obligations for both parties and who knows, they might not sponsor us next year. Having inconsistent sponsors may send a negative message to guests. With saying all that, I suggestBoomerang would be a wiser choice.Please consider my suggestions and offer. I do hope we figure the coordination of this event effectively.Best regards,Chris Meyer.</t>
  </si>
  <si>
    <t xml:space="preserve">Dear Mr Meyer,thank you for your fast counteroffer.Unfortunately, I cannot accept your offer as it is now. But I am pretty sure, that at the end of the week we will have a consensus.I already assumed that you would want the conference to cater to alumni members and business partners and I understand where you are coming from.But in my opinion, if we can get students &amp;ndash; the future talents &amp;ndash; interested in the ISA, then the business partners will automatically work with the ISA to get easier access to these talents. Consequently, attracting students implicitly means attracting businesses.In my opinion the most important negotiation issue is theSponsor Selection and therefore I really think, that theArt Inc. is the most suitable, especially because they supported us for that long it would seem rude to not choose them as supporters for this event. The risk, that they would not sponsor us next year is in my opinion very low. From my point of view an alternative toMusic Act would be Corporate Ltd. because they offered a mid-term contract with more annual payment than Boomerang. That is why I think a contract with Corporate Ltd. would be more preferable than with Boomerang.Your suggestion to use local folklore band as theMusic Act would in my opinion "scare off" all the young students. And we have to keep in mind, that this conference is an international event. Thus we should use international oriented music, to satisfy our guests. But I do understand, that DJ Happy could be a little inappropriate for this formal event. Pop band FreeLife is a good middle way. They are still an international band but less famous, which was your critic point by DJ Happy.For the Catering the International buffet is at least from my point of view suitable for this occasion. Buffets can be formal and exclusive. We do not need a traditional swiss three course meal. I also find the risk of not "meeting the taste" of our international guests too high to be ignored. That's why I would like to not change my suggestion to use International buffet.Shared activities are in my opinion not a real option for thePresentation Tasks because it would require a high coordination (which you already acknowledged) and would have a much weaker impact for both of us. I will leave my offer Awards Chris, opening speech Alexas it is for now, but I will take some time to reconsider this point and to look after a better alternatives.Week 4 would be during the Christmas holidays and I expect several ISA members to be absent. I didn't consider the event held in the historic centre of Constance and the resulting problems finding parking space. Thus, I suggestWeek 3 as the Date of conference, because there are no major events or holidays. Some of ISAs higher ranked members (among others, the organizations vice president) are unavailable in this week but their presence is not absolutely necessary and two of these members already stated that they could at least attend the opening speech but have to leave afterwards.I hope that my concessions were (at least a little bit) in your favor.Yours sincerely,Alex Kramer</t>
  </si>
  <si>
    <t xml:space="preserve">Dear Alex Krammer,I can see your point of view on some of the pressing issues. However, I must insist on some of the "issues" open discussions. We both understand that we are not going to get what we want out of this but I ask of you to keep an open mind.For Music ActI would have preferred to invite the local band but I'd like to meet you in the middle. Thus,Pop band FreeLifeseems to be an appropriate choice. Now thatMusic Actis out of the way, onPresentation TasksI find your proposal not agreeable. We both can agree that the opening speech is more desired but as rational people, I'm sure we can come to an agreement. For both of us want to the opening speech and if only one of us are to do it that wouldn't be all that fair, would it? I, therefore, stand by my initial proposalShared activities.Date of conferenceis a tricky one because on your proposed week 3, some of ISAs higher ranked members among others, the organisations vice president are unavailable and thus would be unable to join the event. Thus, holding the event in week 3 would be ineffective. I suggestedWeek 4for a reason because in week 5, its right around Christmas. If the vent is held inWeek 4which is at the BEFORE Christmas, participants still have time to make it to their families in time.Cateringwould be best if we have a sit-down formal dinner. As mentioned before, we are expecting high-officials from various different companies. Yes, the ISA should pay attention to its students but by this 40th anniversary we should also take into consideration the possibility of working with other potential business partners. When the ISA is expecting high ranking business officials, I would thinkTraditional Swiss three course mealbetter suits the occasion.Sponsor Selectionis vital. Yes, we've worked with Art Inc., before but for the upcoming several years, I findCorporate Ltd.better alternative to Art Inc.I hope you reconsider some of the proposals.With respect,Chris Meyer.</t>
  </si>
  <si>
    <t xml:space="preserve">Dear Mr. Meyer,I am glad to see, that we were able to find a consensus by the Music Act.I do understand your reasoning for the issue Presentation Tasks. And you are right. My suggestion was very egoistic, and I want to apologize for that. I found another solution for this problem. After thinking about this topic, I concluded that hiring aThird person as an external speaker could be beneficial for this event. Even though an external speaker would mean less publicity for the both of us, having someone important talking about the importance of the ISA for the business world would definitely be worth it. That would mean, that we both would step aside in the favor of the ISA. In my opinion that would be a fair solution.At the moment I am not able to make concessions in the issue Catering, #catering and Date of conference.Choosing Corporate Ltd. is a concession I am willing to make, but than I am not able to make different concessions in the two other mentioned issues.I agree, that Week 5 is the worst option we could pick. Week 3 has the problem, that a few high ranked members wont be at the conference all the time, but at least some of them are able to come. The problem I see with Week 4 is just that it is in the holidays, where many ISA members wont be able to come. I also do not think that our clients, the alumni and the business officials will all have time to come in such a busy time of the year. That is why I would sayWeek 3 is a good concession.TheCatering is in my opinion too important for our client base, the students, to be a traditional swiss three course meal. A International buffetwould suite our modern image and would also be very beneficial for the alumni and the business officials, because they would be able to communicate better between themselves. They would also have the opportunity to get to know the students and ISA members. That would benefit the whole conference.Maybe you are able to accommodate a few of my proposals, so that we can complete this negotiation successful.But overall, I am happy to see, that we made progress in our negotiation.Yours sincerely,Alex Kramer</t>
  </si>
  <si>
    <t xml:space="preserve">Dear Alex Kramer,I'm glad that we have come to an agreement on some aspects of the event. So, henceforth we will be excludingSponsor SelectionandMusic Actfrom the discussions.Date of conferencebeing held on week 3 would send a bad message to our guests, especially to the important representatives of the ISA and partner companies. Hence, as in my previous mail I insisted onWeek 4because it will be held way before Christmas festivities so everybody has time to attend the conference and also celebrate the festivities without both major events clashing.ForCatering, I have given it a lot of thought, and it's important for us to cooperate and work things out together. Therefore, I would love to go forth withInternational buffet. As forPresentation Tasks, I don't agree with hiring a third person to host the event because as you know, we are well over budget and hiring a third person just doesn't financial sense and anyways, taking part in hosting would profit us and the ISA.Shared activitieswould show our ability to adaptability and send a great message to our guests, as well as impress all of them.Will be eager to hear from you! Also, glad to have seen past our differences and hope to come to a conclusion in the near future.Best regards,Chris Meyer.</t>
  </si>
  <si>
    <t xml:space="preserve">Dear Mr. Meyer,Im also glad to see, that we are getting closer and closer to a successful end of our negotiation.Now after Cateringis excluded too, we just need to get an agreement on the two last issues, Presentation Tasks and Date of conference.Im sorry, but the fact, that we are over budget is something I am not aware of. With the Corporate Ltd. supporting us, there should not be a problem with money. Of course, it could be, that I overlooked an important detail. Maybe you can elaborate on that point a little bit.About the Date of conference, I have information, that not everyone can attend the conference, if it is held in week 4. Several ISA Members will be absent. And not just that. Students and business officials wont have time too. In Week 3, we have no reason to think that students and business officials wont have time in that week. It is true, that some high ranked members of the ISA are not able to attend, but in my opinion it would send an even worse message if we held the conference in a time where not just ISA members but also our clients are not able to come. (I hope I am not too much repeating myself)From my point of view shared activities is the worst option for the issue Presentation Tasks. Thats why I suggest, that YOU are doing the opening speech and I will be presenting the awards (Awards Alex, opening speech Chris). In this negotiation I realized, that you really want the conference to be the best it can be. You are not just clinging on your ideas and preferences, but you are also considering my point of view. That is why I want to honor your efforts by letting you do the much important and prestigious task of performing the opening speech. It would allow you to address many important aspects of the future development of ISA.To be honest I would like to make no more concessions. But if you are not happy with this offer we can exchange different issue combinations over the informal message thread. Maybe we are even able to find a better solution for both of us! I assure you that I just want the best outcome for both of us.Yours sincerely,Alex Kramer</t>
  </si>
  <si>
    <t xml:space="preserve">Dear Alex Kramer,though i would have hoped some of the categories had gotten other means of choice, I accept your offer hindering further discussions and finally go forth with the event organisation.Sincerely,Chris Meyer.</t>
  </si>
  <si>
    <t xml:space="preserve">Dear Mr. Meyer,I am very delightful to have you as a Partner on my side, to plan the upcoming ISA event.First of all, I think the Sponsor selection is the most important issue to clarify. Since we have a strong relationship with Art Inc. , I would suggest to select them as our Sponsor. Furthermore they would pay best which is necessary to cover other issues for the event.Another point to discuss is the exact week in wich we will plan our event. Since Christmas Holidays are in the end of December, I am thinking about the first three weeks. I prefer week 2, because there won't be any collisions with other main events and all members would be available.We probably share different opinions on the athmosphere of the celebration. In my point of view, it is important to organize an international event, so that we attract local partners and dynamic guests as well as students (our future talents), which implicates attracting businesses.For that, I would suggest a buffet where everybody is able to have a chat and to create a relaxed athmosphere during the event.Another important aspect is the choice of music. To please every guest of ours I would again suggest an international well-known DJ that could represent the ISA as a global organization. As an alternative, the band FreeLife would also suit the event.Last but not least we have to discuss how we are going to present our event.It would be a big honor for me to hold the opening speech. I imagine the same for you. I was also thinking about a third person even though an external speaker would mean less publicity for the both of us it. In the end, the most important thing is a professional opening speech that the ISA benefits from. I hope that you will share similar thoughts and I am looking forward to hearing from you soon! Best regards,Alex Kramer</t>
  </si>
  <si>
    <t xml:space="preserve">Dear Mr. Kramer,thank you for your message. First of all, as I am sure we are going to organize a great event together, I would like to offer you to call me Chris. I think we both share the goal to make this evening the best possible experience for our organization and our guests so I believe a less formal tone is suitable for our conversation.Nevertheless you are right, that our ideas differ in some points. Therefore I want to share my thoughts with you to find a compromise, we can both be happy with.I understand that Art Inc. pays best and is an attractive sponsor for you. I still believe that Boomerang would suit the event much more. They offered only slightly less than Art Inc. but we would win a reliable long-term partner with them for upcoming events and various cooperations. This would provide ISA with financial security for the foreseeable future. I believe that this is a huge benefit.You suggest the date of the event to be in the first weeks because of christmas. From my point of view, Christmas would benefit us. If we have the event at the beginning of the holidays at week 4, a lot of ISA students would have time to attend the meeting. Also the parking situation in the area will be way more relaxed. You suggested week 2. But as you might know there is another big event in the centre of Constance. So especially the parking situation might cause a lot of stress for our guests. Also many higher ranked members of ISA won't have time in week 2. Including the vice president. It would be somewhat inconsiderate to plan sth this big at a date that is not suitable for them. So I just believe week 4 would be the best timeslot.I like the idea of a buffet for a relaxed atmosphere for conversations. I just don't think that this suits the atmosphere of our event. As you mentioned, our ideas of the atmosphere might differ the most. I think an buffet is more suitable for an informal internal ISA meeting. But this year we have the 40th anniversary and are expecting some important guests. Therefore I would suggest a traditional Swiss three course meal. Constance's cuisine has some strong Swiss influences and this way we can show appreciation to our local members and hosts.Regarding the music I know DJ Happy and love his music. I get why you want him to come to our event as he is very well known and has a good reputation. But might that not be a problem? Him at our event might make the ISa conference a "side gig" to his performance. He might just overshadow the main event. As you probably noticed by now I am a fan of a local atmosphere at the event and therefore would suggest a local folklore band. It honers the locals and gives the guests a great idea of the local spirit.Last but not least - to put it in your words - the topic of presentation.I agree with you: the opening speech would be a honor, we both would like to enjoy. I would offer you to hold the award speech, while I would like to hold the opening speech. I don't really like the idea of hiring some external person for the job. If we do the work of organizing everything we should get some of the glory, too, don't you think?As an alternative, it would also be okay for me to just share the speeches. It would mean a little more coordination effort but this way we both don't have any reason to feel like we pulled the shorter straw.Even though our ideas differ in some points, I am sure we will eventually find a good compromise, that will suit both of us and make the upcoming event one of the best - if not the best ISA has seen in a while.GreetingsChris</t>
  </si>
  <si>
    <t xml:space="preserve">Hello Chris,thank you for your quick response. I am glad to hear that this event is such important to you than it is to me. However we are having slightly different opinions on the issues to discuss.I can understand that Boomerang would suit as a Sponsor and the fact that we would gather financial security for several upcoming ISA events. Still I find that Art Inc. would be the better choice. Our organization has grown so fast in the last couple of years that I think if we will sign a long-term contract we wont maximaize the full potential. I expect that the ISA will grow further and get higher sponsorship moneys in the future. In my belive a short-term contract would fit better. In addition I have to mention that Art Inc. have supported the ISA for a long time and therefore I am sure that their support will continue in the future. If we would sign a contract with a direct competitor they might never want to negotiate with us again.I like your suggestion that the date of the event should be in beginning of the holidays at week 4 and a lot of ISA students would have time to attend the meeting. Also your point with parking situation in the area makes sence. Still you must keep in mind that many other members (besides our stundents) ar unavailable and probably already in christmas celebrations. I would suggest Week 3 as a compromise. I think students, members of the ISA and business partners would still be available. Furthermore I think the praking situatuon will clear up due to the fact that most people are allready in christmas holidays.Because we are celebrating the 40th anniversary and we are expecting many different and important guests I still think buffet would be the best choice. Having a buffet you would be free to move around and talk while eating it would create a much more relaxed athmosphere. With an international mixture of Austrian, German and Swiss food, everybody would be able to find something they like and we will even show some appreciation to our local members and hosts.I agree to your point about having such a famous DJ and maybe causing the problem our event might not be the center. But I still dont think a lokal band is the right choice. Since we are having so many different guests everybody should be pleased with the music. With all respect I dont think that a swiss local band would captivate the audience. Therefore I would suggest the pop band "FreeLife". The popularity of FreeLife is not exactly comparable to DJ Happy, but it could be enough to keep our guests satisfied.Since our main goal is to make this evening the best possible experience for our organization, I agree on you holding the opening speech and me simply announcing the winner of the yearly ISA award and handing out the certificate to the respective person.  I trust in your qualities and I am sure that because of your team player capabilities you will mention our both effort making this event possible.I hope you can compromise in the same way that I did with the goal to make the upcoming event the best ISA has seen in a while.Best regardsAlex</t>
  </si>
  <si>
    <t xml:space="preserve">Hello Alex,thank you for your message. It is nice to see that we can negotiate on a friendly basis and find compromises. I can see that we follow a mutal goal.So first of all i want to thank you for your openness for my offer regarding the presentation tasks. It is much easier for me to move towards compromises when I see that my negotiation partner is willing to do the same. Of course I will not make the opening speech only about myself but will honor our mutual work. I think this should be the general tone of our moderation anyway. We both put the same amount of work into this so we both deserve some shoulder patting, if I may say so.I see where you are coming from talking about the sponsorship partner. I just think Art Inc. as a partner might be too much of a short term solution as we both believe that the ISA will gain in importance and reputation but still can't be sure.Nonetheless I agree with your thought, that a long-term contract with Boomerang might limit us in our development possibilities and might end our link to Art Inc. for good.So what do you think about Corporate Ltd. as a compromise? We would get more money than from Boomerang while they offered a mid-term contract. This way we would stay on good terms with the other companies while receiving a good funding. And with the contract being only mid-term we have both the security of a contract and the possibilities to develop ISA on the long run.I believe this is a very good solution for us, the sponsor and ISA.What I am still unhappy with is the date of the event. You suggest week but might forget that none of our leading members will be available at that time. As this is ISA's 40th anniversary, I still believe it would be respectless not to give them the opportunity to join. I therefore stll believe that the beginning of Christmas holidays at week 4 offers us the best opportunity. Most of our students will still be here and the vize-CEO and his colleaques can join, too.Something I am just attached to is the local folklore band. I understand your concerns about maybe not meeting everyone's taste in music. I just love the idea of keeping up ISA's tradition to reflect on local culture. I think our guests especially like this part of our spirit and will enjoy some background music that underlines the local theme of the event. What kind of music does the band, which you suggested play?What I agree with is what you say about the catering. A more multinational approach might suit our guests more. What do you think about compromising between my swiss three course meal and your multinational buffet and go for an multinational three course meal? I think that this will also give our guests something to talk about at the get together after dinner as they tried food from three different countries and might have found some new favorite dish.Greetings,Chris</t>
  </si>
  <si>
    <t xml:space="preserve">Hey Chris,nice to hear that your thoughts on this negotiation are getting closer to mine. I am also very happy that we can discuss these issues on a positive and friendly basis.Since we already discussed the presentation task, there are four more issues we need to argue about.I still find Art Inc. would be the best choice for our event. They have always supported us over the last couple of years. I am sure that their support will continue in the future. But I still get your point, which is why I am willing to reconsider my thoughts and agree on the Corporate Ltd., if you could agree with me on the international buffet and the band "FreeLife".The band "FreeLife"is a talented and energetic music group. They create a great atmosphere. They play various kinds of music, but are mostly known for their pop-songs. Since the band is known for their great choreography as well , I think our guests, especially our students, will get emotionally touched. They create a musical highlight that invites our audience to dance and experience pure goose bumps.Regarding the catering, I am happy that you can agree on my idea, although I would still choose the buffet over the multinational three course meal. I just like the idea of everybody moving around freely and having a chat. This would create a relaxed atmosphere, which is an important point in my opinion. Since our program is pretty strict, I am not sure if our guests are able to have a chat after dinner. I am sure that dinner time is the best time to talk to each other.Last but not least, we have to make up our mind on the date of the conference. Is there any other week than week 4 you could suggest for our event?I had an email exchange with some of our ISAs higher ranked members including the organisations vice president. As already known they are unavailable in week 3 but they assured me that their presence is not absolutely necessary. However, two of these members already stated that they could at least attend the opening speech, but would have to leave afterwards. Therefore, I think this option is nevertheless worth considering. I also checked week 2 again and I can't find any conflicting events in this week. You said something about another big event in that week, but the International Conference on Economics and Business Management in Zurich is in week 1. Maybe you can give me your thoughts on this suggestion?I hope to hear from you soon.Best regardsAlex</t>
  </si>
  <si>
    <t xml:space="preserve">Hey Alex,I can see that we come closer to an agreement. I think we can wrap this up very soon and actually start organizing everything. Especially as we already found agreement on some points and are getting closer in the others.To stick with our usual structure I'll start with my thoughts about the sponsorship. I still see Art Inc. as a suboptimal solution. Yes, they were a good partner so far. But their refusal to sign at least a mid-term contract is somewhat alarming for me. Of course they have always donated some money for various events but without a written contract they can always change their minds. I see a big risk in this as it is a factor of uncertainty which can only hurt ISA in the long run. I want to make sure that also the financial perspective is safe for the upcoming years. This is why I prefered Boomerang with their openness for a long-term commitment. I am not even very happy with Corporate Ltd. but see them as the only reasonable alternative to Boomerang. Going with Art Inc. would just mean playing with uncertainty, while Corporate Ltd. is a nice compromise between room for development and financial stability.I must admit that after your description of "Free Life" I am considering to hire them for my next birthday. And I agree that they will mostly be liked by our students. Just most likely they won't meet the older ISA members' and especially not our local business partner's music taste. I am afraid they might leave as soon as they can as the show of the band might be too lively or eve hectic for them.In that case, your idea of a buffet would lose its' purpose as all our older guests might just leave and no-one would stay to eat and chat.Reading this you might already have guessed my compromise: I'd agree on the buffet if you'd agree on the local folklore band. I believe our younger students will go in a clib to party after the event anyway. And this way we offer everybody to have a chat at the buffet with some music everybody can wrap their head around. And after our older guests leave, we can still play some different music via the sound system, if the students want to stay instead of going to another place.Last but not least we have the point of the date of the conference.You suggested week 2 and asked for some more details about the information I have.I'll try to summarize real quick why I believe week 4 is the best option:week 1 -&amp;gt; our event would collide with the International Conference on Economics and Business in Zurich. This is the biggest businees conference in Switzerland and a big competition for usweek 2 -&amp;gt; in week 2 there is another big event in the center of Constance. As our location is very near, our guests would have a lot of trouble finding a parking spot. It's a recipe for frustrated guests even before the event itself started.week 3 -&amp;gt; most of our senior members can't come. You are right that they might leave early anyway but planning a 40th anniversary event without even giving them the opportunity to show up will not raise our popularity, if I may say so. Beside of that I just don't think it's a good tone.This leaves us with week 4. The city will not be too full to find a parking spot, our senior members have time to attend the meeting and most of our students will not yet be in the holidays and can come, too.I don't think that we have to talk about week 5. Everybody will be in holidays then for sure.I hope you can agree on week 4 as the date for the event and find my arguments for the other points valid. I am trying to avoid some risks and give all of us a good time.You convinced me with the idea of the buffet, though. I now like the idea of everybody standing together, old and young mixing, and just having a chat. Thank you for that.GreetingsChris</t>
  </si>
  <si>
    <t xml:space="preserve">Hello Chris,I am happy we are making such progress in our negotiation. Since we have to present our results on friday, I would be glad to come to a final agreement with you soon.Sticking to our actual structure, I am happy to accept the compromise choosing the Corporate Ltd. Even though I did not prefer this option in the firat place, I am sure we will gather enough money for our event. Additionally, it will ensure the sponsoring of future events of the ISA. Furthermore, such a contract would provide financial security for a few upcoming ISA events and for the ISA itself.Regarding the music act, I still share a complete different opinion than you. Since the ISA is mainly a student organisation, we should cater to them as our biggest client base. The Pop band FreeLife is known for their pop music. Sonce they are very talented, I think they are also taking music requests. That means we could still design a playlist of music that will also suit our local partners. In the end of the evening we should let the band heat up our students.I think both our local partners as well as our old members still have in mind how it was attendig the ISA event as a student. I think they will be glad to have dinner, wait for the presentation tasks and to get a short impression of the band even though they won't stay the whole night.I am very pleased that you accepted my suggestion to have a buffet. Still I just can't accept on the lokal folklore band. Having a local band play at such an event, however, does not fit the character of an international associations meeting. Therefore, I am clearly opting for a more international orientation of the music act, which would be guaranteed by "FreeLife".I would like to thank you for the detailed argumentation regarding the date of the conference.I would really like to accept week 4. Nevertheless, Week four will be covered with Christmas holidays and we can expect several ISA members to be absent, even more than in week 3. This is the reason why I am sure that week 3 is a good compromise. There won't be any other event which our event could colide with, the parking situation is relaxed since most people already are on christmas holidays and the majority of our members are able to attend the event. Having had the same fear it wouldn't be the right tone to not remember our vice president I had the mentioned email exchange with some of our ISAs higher ranked members including the organisations vice president. They really assured me that their presence is not absolutely necessary.Maybe you could reconcider your ideas and give me a short feedback. I am already looking forward to the event!Best regardsAlex</t>
  </si>
  <si>
    <t xml:space="preserve">Hey Alex,Thank you for your detailed mail. I can still see that we have soem disagreements but we are still moving. So that is a good thing.But as the event needs to be organized and we run out of time I will make a final offer.I really cannot agree upon excluding most of our senior members inclunding our vize CEO from our event by scheduling it on week 3. Thanking me for my detailed information about the possible dates I am very sure that you see my point in this. As you seem to stronlgy disagree with week 4 I am going to sacrifice this week. I don't believe holidays would be such a big factor but I get why you are worried about it. So what can be a compromise? I only see a possibility in week 1. Even though there is another conference in Zurich, I think there might be a good chance, that most of our cooperating companies have enough representatives to send someone to both events.It's also nice that we can agree upon the buffet. Nevertheless I had to connect it to the music act. I think it is nice to have an international and a local factor. If we have an international buffet, it would have been nice compromise to have a local touch with the folklore band as well.But to show my good will I accept to swallow the bitter pill to not hire the local band but go with FreeLife. I just hope that our older members will like it as you promoted.To balance this lack of local culture I will have to insist on the Traditional Swiss dinner. Our local business guests will be pleased, our senior members will be pleased and after dinner we will have a relaxed atmosphere by your preferred band. Am I completely happy with it? No. But I believe we can make most of our very diverse guests happy with at least one factor. And if they might not enjoy the other one, they will still not hate it.As we will have to start organizing the event very soon, I hope that you understand that this will be my final offer. I hope that we can agree upon this compromise and realize a great event. If this is an unacceptable offer for you, we might have to agree to disagree and hand over to another team and let organize the event. I sacrificed quite a bit of important points for me. So moving any further just is not possible for me. I hope you understand.I am looking forward to your agreement and our soon to start work!GreetingsChris</t>
  </si>
  <si>
    <t xml:space="preserve">Hello Chris,thank you for your last message. Since we are running out of time and you said this mail to be your last offer, I dont think we are coming to an agreement. Its probably hard for us both to except the facts but your are right that we might have to hand it over to another team and let them organize the event. I am bit sad that we only negotiated once a day. It would have maybe been possible to come to an agreement if we exchanged our ideas more frequently.Still it was nice to negotiate with you on a friendly basis even though we did not come to an agreement. Maybe we will have the opportunity to try again in the near future.I wish you all the best and I hope your engagement for the ISA stays as it is.Best regardsAlex</t>
  </si>
  <si>
    <t xml:space="preserve">Dear Chris Meyer,I have the honor to conduct negotiations with you about the organisation of the ISA Conference 2019. I am really looking forward to discussing all the aspectswith you that are relevant for the event. I am sure that we will come to an agreement that is beneficial for both of us.Therefore I would like to propose the following conditions.I would like to start with one of the most important issues, which, in my eyes is theSponsor Selection. I have taken a close look at the options that we were given. The challenge is to weigh between short-term payments and long-term contracts. Since ISA is still growing very quickly I presume that the most intelligent decision would be to go with a sponsor that provides a big short-term payment. In the future ISA can then conclude more lucrative long-term contracts. Considering the high short-term payment and in order to maintain the good relationship between ISA and Art Inc.I consider them to be the ideal choice.Regarding the Date of conferenceI believe it would make sense to schedule the event forWeek 2. However I am relatively indifferent concerning the date, as long as it doesn't take place in the last two weeks of december. The later the event is scheduled during this month, the more likely that big numbers of important ISA members and friends of ours are absent and can't attend the conference, which would be a shame.Like every year, there will be severalPresentation Tasks during the conference.What would you think about inviting aThird personfor those? I know that the opening speech would be a chance for both of us and a prestigious entry in the CV. But since it is inevitable that one of us is disappointed if the other one gets to hold the opening speech I consider the external speaker as the fairest solution.As I have mentioned internationality has been and is a key for success for ISA. That should also be represented in the choice of theMusic Act. For that reason I am convinced that local traditional music would be somewhat inappropriate for this event. I assume that the Pop band FreeLifewould be a good compromise since they would create a relaxed atmosphere. Nevertheless they would not take away the attention from the actual importance of the event, like DJ Happy might do.Furthermore I would like to discuss an aspect which is also of high importance this year: The Catering. As the name of our association proudly indicates, we represent students on an international level. That is why, from my point of view it is crucial to have international food. An added benefit of that choice would be that everyone is more likely to find food he or she likes. Additionally, communication on events like the ISA conference is essential when it comes to establishing new contacts. Having a pre-defined meal would limit the opportunity to meet new people for a considerably long amount of time. You know as well as I do that networking and making new acquaintances is a very significant issue for ISA members. A lot of them would be disappointed if they were restricted in that aspect. Having a buffet would create a more communicative and relaxed atmosphere. I would strongly suggest anInternational buffet, as it would fulfill all the criteria for ISA that I have pointed out.Please take a look at the conditions I have proposed and let me know your stance on them. I hope that they are acceptable for you.We have a big chance to create an event which lasts in peoples minds and gives them a chance to shape their future with the help of ISA. Thank you in advance.Yours sincerely,Alex Kramer</t>
  </si>
  <si>
    <t xml:space="preserve">Dear Alex Kramer,First of all thank you for your first offer. I am looking forward too discussing the issues for the event. I think we will agree on terms that are acceptable for both of us.I kindly suggest you to think again about theSponsor Selection. In my opinion it would be better for us to chooseBoomerangbecause they would ensure to sponsor future events and ISA would have no troubles to find new sponsors.For theDate of conferenceI have some doubts with week 2. Don&amp;acute;t you think there might be a problem with the parking spots as there is another big event in the historic centre. I would suggest Week 4because there are holidays and from my point of view most of the students would have time to attend the event.Regarding thePresentation Tasksyou are right. But what if we solve this problem with Shared activities? So both of us could speak and we don&amp;acute;t have extra work with an external speaker.I think you are totally right with the issueMusic Act.Pop band FreeLifewould really be a good compromise for both of us.But I have to state that I cannot agree with you with theCatering. I would like to serve aTraditional Swiss three course meal, to show appreciation to the local members and guests, furthermore it would be also nice for international guests to get to know the Swiss kitchen. And an important aspect is that it is the 40th anniversary of ISA so a three course meal would be more formal.I am looking forward to hearing from you soon.Yours sincerely,Chris Meyer</t>
  </si>
  <si>
    <t xml:space="preserve">Dear Chris Meyer,thank you for your response. Your offer sounds interesting. However I would like to kindly ask you to reconsider and take a look at my new suggestions.Even though I cannot agree to all of your proposed points I am willing to make concessions in certain aspects that I will present to you in the following.First of all, I am glad that we share the opinion on the Music Act. I am certain that thePop band FreeLifewill do their job to help create a relaxed atmosphere during the event.Secondly, I would like to make concessions regarding the Catering. I understand that you would like the catering to be more formal for the 40th anniversary of ISA. Even though I think that this kind of catering is outdated for such events, I accept that one might consider theTraditional Swiss three course mealto be more appropriate for an an anniversary and will therefore agree to it.Respecting theSponsor SelectionI have to tell you that I cannot accept Boomerang to be the main sponsor for the event. As I have tried to explain in my message before, ISA does not stop growing, not only in terms of members but also and most importantly, in matters of reputation. Thus, it is definitely more profitable for ISA to focus on the short-term payments of sponsors for single events and to renegotiate new deals for every event, rather than to be bound to long-term contracts that are not doing the association justice after a short while. This is why, unfortunately, I have to insist on choosingArt Inc.as the main sponsor for the ISA Conference 2019.Like you have correctly pointed out for the Presentation Tasks, the shared activities would be an option, but they have a major downside. In most cases they require a huge amount of complicated coordination. The only feasible solution to share the tasks would be that one of us gives the opening speech and the other one has the honor to host the award ceremony. I would propose that you announce the winners of the ISA awards and I give the opening speech of the event. This would also be a distribution of the tasks like you suggested. Moreover, we would not have the difficulty finding and briefing an external speaker. So in conclusion, this would be the allocation of the tasks: Awards Chris, opening speech Alex. How would you feel about that?What are your thoughts on the third week as a compromise for the Date of conference? DuringWeek 3two important ISA members could attend the opening speech, as they have assured me. This would furthermore solve the problem with the parking slots as there is no other event during this week. Besides, the last week of university before Christmas holidays is rather relaxed for the majority of students which is why I expect that most of them will be available for Week 3.Please feel free to message me if you have any doubts or questions. I look forward to hearing from you.Yours sincerely,Alex Kramer</t>
  </si>
  <si>
    <t xml:space="preserve">Dear Alex Kramer,it is nice that we already have a consens in 2 of the 5 issues.However I am not fully satisfied with your terms for the remaining points.Do you think we can agree onCorporate Ltd.asSponsor Selection? It is not a long-term contract and it is nice to have some extra money in the background if it is needed unexpectedly.For theDate of conferencein the third week I see problems because some higher ranked members like the vice president can&amp;acute;t attend the event. Don&amp;acute;t you think that would be inappropriate? What do you think aboutWeek 1 instead?In terms of thePresentation TasksI still believe thatShared activitiesare the best solution. I know it will be more work, but it would be the fairest way for both of us and I am sure it would be worth it.I hope you can reconsider the remaining issues as I have justified my objections.Best wishes,Chris Meyer</t>
  </si>
  <si>
    <t xml:space="preserve">Dear Chris Meyer,thank you for your quick response.I feel like we are coming closer to an agreement. I have taken a close look at your last offer and if we modify some aspects I think we can agree on conditions that are beneficial for both of us.However, concerning theSponsor Selection, unfortunately I still don't agree with you. ISA is very popular and attractive for sponsors which makes financial support easy to find. The biggest companies all over the world are looking for the talents that have developed leadership qualities at ISA and for that reason want to sponsor our events with the intention to profit from us. This means that it is not necessary to have some extra money saved because it is no big effort for ISA to find new sponsors. Hence, I would still like to remain withArt Inc.to ensure sufficient short-term funds for the event.Besides, I have reconsidered the aspect of the Presentation Tasksand came to the following conclusion: in order to avoid the complicated organisational work for the shared activities, I would give up on the speech and instead announce the awards, while you give the prestigous opening speech. Would that be a solution or do you still prefer the shared activities? The separation of the tasks would then be:Awards Alex, opening speech Chris. In addition to the arguments I mentioned, I think that, all in all it appears way more serious for such a conference if we do not have to rotate during the presentation situations while on stage. Instead we should have a clear separation between the two different tasks.With regard to the Date of conferenceI can live withWeek 1,even tough there will be a collision with the International Conference on Economics and Business Management in Zurich, which is considered one of the biggest business conferences in Switzerland. We have to hope that the important companies have the capacities to send employees to both events, which I honestly expect to be the case. I am glad that we both agree to scheduling the conference for the first week.Furthermore, I still accept your proposals about theCatering. We should stick with theTraditional Swiss three course meal.However, in order to make these concessions regarding thePresentation Tasks, theDate of conferenceand before, theCatering, I have to kindly ask you to reconsider the Music Act. The popularity whichDJ Happyhas on an international level would be excellent for our associations image and would attract a lot of guests, mainly the type of guests ISA is searching for: young and dynamic people who are motivated to carry responsibility on their job. It would be the perfect opportunity to advertise for new members. Thus, I think that this would be an even better choice than the pop band FreeLife.Please let me know your position on my proposals. I am looking forward to hearing from you and settling soon.Kind regards,Alex Kramer</t>
  </si>
  <si>
    <t xml:space="preserve">Dear Alex Kramer,thank you too. I hope you are right.Firstly I want to thank you for reconsindering thePresentation Tasksand for offering me the opening speech.Therefore I want to agree with your suggestion concerning theSponsor Selection. If you believeArt Inc.is the right company as a sponsor then I will support your opinion. So we have cleared that point as well.I think so too that the important companies have the recources to send several employees to different events so that should be really fine. I am glad we could agree withWeek 1.Now I want to come to the last point, namely theMusic Act. I thought we were both the opinion that thePop band FreeLifewould suit perfectly to the event. I can&amp;acute;t really understand your change of mind in that point. If you could think about this point again and choose thePop band FreeLifeas well I would be perfectly satisfied.I hope my offer matches your expectations as well and that we can finally come to an agreement.Kind regards,Chris Meyer</t>
  </si>
  <si>
    <t xml:space="preserve">Dear Chris Meyer,I am very happy to inform you that I accept your last offer.Firstly, I want to thank you for acceptingArt Inc.as the sponsor. I think we have made the right choice with them as they will provide enough funds to create an event which all of our guests can enjoy because of its quality. The extra money will certainly show in several aspects, like for example the Cateringand the Music Act.Speaking of, I rethought theMusic Actand I decided to agree to thePop band FreeLife,as you suggested. Even though they will not draw as much attention to young people who potentially might become ISA members, they will definitely do a decent job at keeping the atmosphere of the Conference relaxed and entertaining people with their music. Thus, choosing them instead of DJ Happyshould be a fair compromise after all.Furthermore it is great that regarding theDate of conferenceand theCateringwe are still on the same page.Last but not least, I want to express my congratulations to you on having the honor to give the prestigous opening speech of the ISA conference 2019. As you know, it will be an extraordinary entry for your CV and strongly enhance your job opportunities, since important representants of the worlds largest companies will be present. They will get to know you and remember you for overcoming such a big task. I wish you the best for it!In conclusion one can say that the negotiations have been tough at times but I am really glad that they always stayed fair and friendly until the end. That is, in my opinion, exactly what ISAs philosophy stands for and what I have always experienced when communication and negotiating with fellow ISA members.So now that all of the points have been discussed and decided we can actually start with the organisation of the event and book theTraditional Swiss three course mealas well as the Pop band FreeLifeand give feedback toArt Inc..I am really looking forward to the Conference and I am sure it will be something we will remember for a long time. See you then.Best wishes,Alex Kramer</t>
  </si>
  <si>
    <t xml:space="preserve">Dear Mr. Meyer,My name is Sarah Wagner and i will negotiate for the organisation.I am pleased to hear from you. An initial offer can be found in attachments.I would aim the best possible outcome for us both, therefore I am of course willing to negotiate certain points.I'd like to hear your point of view on my argumentation,Kind regards,Sarah Wagner</t>
  </si>
  <si>
    <t xml:space="preserve">Dear Ms. Wagner,I was very happy to receive your message, however, I would like to negotiate on some points.First of all, I believe thathaving a local folklore band as the music act would be the best in terms ofgiving visitors an idea of the local cultural spirit. Ithink that FreeLife does not meet the older ISA members and local business partners music taste. And you know, that the main goal of the event is to show the long-time business partners and guests that they are important and make them feel appreciated.Secondly, I really do believe, that choosing Boomerang as a sponsor is the wisest choice we could make, as they are willing to offer a long-term contract which would ensureour financial security over the next numerous events. Andwithout a written contract regarding the future, Art Inc. can always decide to change their intentions.Furthermore, Ireally dislike having a buffet at the conference. Having a buffet is more suited to an internal and local ISA event without any marketing purposes. As you know, our guests expect a certain level of formality. Therefore, I think that anything less than a three-course meal would be a decline from the conferences over the last few years, which werent even some special events such as the upcoming 40th anniversary and thus would harm the prestige of the ISA. Having that said, I assume that the choice of a traditional Swiss three-course meal wouldsuit the purpose to show appreciation to the local members and guests, as the cuisine in Constance is characterized by strong Swiss influences.What is more, I think that is would be clever tohave the event at the beginning of the Christmas holidays in week four. Your choice was week 3, but I guess, that some of ISAs higher ranked members &amp;ndash; among others, the organisations vice president &amp;ndash; are unavailable and thus would be unable to join the event. So it would be inconsiderate to make plans for this timeslot knowing that they would be unable to attend.Last, but not least, I would like you to announce the awards and me to open the event, although we could negotiate it so that we share activities.I look forward to hearing from you!Best wishes,Chris Meyer</t>
  </si>
  <si>
    <t xml:space="preserve">Dear Mr. Meyer,thank you for your message and your argumentation.I agree with the Sponsor Selection and the Presentation TasksHowever we have to discuss about the music act, date of conference and catering. It would be great if you compley with my wishes.Firstly, I suggest to have a DJ for the conference because all the visitors are international so the DJ can play a famous song from each country.Secondly, I already got some information from the secretary that for the vice president the best date of the conference is Week 2.At least, I recommend an international buffet because it is better for all the visitors because I think some have an food allergic and so everyone has a free choice abou the food. Furthermore, I am speaking from experience that a buffet is better for networking.I hope that fits with your plan.I look forward to hearing from you!Best wishesSarah Wagner</t>
  </si>
  <si>
    <t xml:space="preserve">Dear Ms. Wagner,I was very pleased to receive your counteroffer! I am sure we are on the right way, we both are willing to make some concessions.You said, that you accepted my wish about thePresentation Tasks, but on the agenda, you have selected just the opposite. So I was really confused about it. I hope, that you really meant the same that I wished, namelyAwards Alex, opening speech Chris.Furthermore, your initial proposal consisted ofPop band FreeLifeasMusic Actand your second one was about DJ Happy. I consider, thatPop band FreeLifebrings you more utility. Am I right? If it is the case, I would agree on it and never come back to this issue, if you accept one of the following: EITHERDate of conferenceisWeek 4ORCateringisTraditional Swiss three course meal. So you can choose one, that brings you most utility:)Hope to hear from you soon!Best wishes,Chris Meyer</t>
  </si>
  <si>
    <t xml:space="preserve">Dear Mr Meyer,I was very pleased to receive your counteroffer Mr Meyer. I am sure we are absolutley on the right way.I am so sorry, it was m fault about thePresentation Tasks. The right value for the agenda isAwards Chris, opening speech Alex. I hope it is going fit to your wishes.Unfortunately, you are not right the most utility for the organisation and for me is to choose Music ActDJ Happy, however I repsect your wishes and I will agree for thePop band FreeLife.We have an common goal that we have the same sponsorBoomerang.Honestly, your choice aboutDate of conferenceandCateringdon&amp;acute;t have any utility for me. The utility is 0%. I suggest that it would be nice if you comply to my request.All in all, I already accepted your requests for the issue: Sponsor SelectionBoomerangand the music actPop band FreeLifeSponsor SelectionThank you so much for message!            I look forward to hearing from you!Best regardsSarah Wagner</t>
  </si>
  <si>
    <t xml:space="preserve">Dear Ms. Wagner,Thank you for your message! Unfortunately, I see a lot of misunderstanding there and it is a pity, but your latest proposal has not improved my utility at all (compared to your proposal yesterday).AboutPresentation Tasks, I do not really think, that your choice is fare, so I will propose Shared activitieseven by decreasing my utility.Now I have the problem that your choice ofDate of conferenceandCateringhas 0 value for me, BUT I decided to comply with your request if you agree on my choice ofMusic Act. If this is the case, you can change theDate of conferenceto WEEK 1 or WEEK 3, if that suits you more.Hope to hear soon from you!Best wishes,Chris Meyer</t>
  </si>
  <si>
    <t xml:space="preserve">Dear Mr Meyer,thanks for your message.I am sorry for the missunderstanding!AboutPresentation TasksI suggest that we agreed to our last commitmentAwards Alex, opening speech Chris because in this case you can increase your utility.I am so sorry but I have to disagree theMusic ActThe local folkore band is not fitting to the event. I have to pass. I still agree for thePop band FreeLife.I think it is the best utility for all of us.TheDate of conference forWeek 3I totally agree.Thank you for all!            I look forward to hearing from you!Best regardsSarah Wagner</t>
  </si>
  <si>
    <t xml:space="preserve">Dear Ms. Wagner,I was very pleased to receive your rush answer!I would agree with all of our proposals if you make a small concession in terms ofCatering. I understand that you want it to be more international and it brings you the most utility. But first of all, it brings me absolutely 0 of utility and secondly, I still dowant to have a real menu, since we expect many important people to be there who expect a certain level of formality. Thus, combining our wishes, it results inInternational three course meal.I look forward to hearing from you soon!Best wishes,Chris Meyer</t>
  </si>
  <si>
    <t xml:space="preserve">Dear Mr MeyerI am pleased to hear from you.thank you for your commitment. I am so happy that we clarified theDate of conferenceandPresentation Tasks.The offer fits perfect to me.I would accept the offer.I wish you a nice day!Best wishes,Sara Wagner</t>
  </si>
  <si>
    <t xml:space="preserve">Dear Mr Meyer,I'm looking forward to a good negotiation with you.This is my first offer and I would be very happy if you agree onArt Inc., DJ Happy, Awards Chris, opening speech Alex, Week 2 and International buffet . If you have any questions, please dont hesitate to ask me.I very much look forward to hearing from you.Yours sincerely,Magda Dunz</t>
  </si>
  <si>
    <t xml:space="preserve">Dear Ms. Dunz,I am as well looking forward to negotiating with you.I am sending you my counteroffer: I could maybe agree with you on Week 2, but on the other subjects of the negotiation I would prefer Boomerang, Local folklore band, Traditional Swiss three-course meal, andAwards Chris, opening speech Alex.I hope to hear soon from you and I am looking forward to your counteroffer.Yours sincerely,Anto Krizanovic</t>
  </si>
  <si>
    <t xml:space="preserve">Dear Mr Meyer,I am willing to find the best solution for us both.When it comes toAwards Chris, opening speech Alex , Week 2 and Traditional Swiss three course mealI agree.But I definetly can't deviate from the point Art Inc. . That's a very important point.And having the Pop band FreeLife instead of the Local folklore band, because I noticed an in-creasing dissatisfaction of the guests with the music acts at the last ISA events. A local folklore band does not fit the character of an international association's meeting but a Pop band does.I am looking forward to your answer.Yours sincerely,Magda Dunz</t>
  </si>
  <si>
    <t xml:space="preserve">Dear Ms. Dunz,as you can see I am willing to make a concession concerning theSponsor Selectionby agreeing on choosingArt Inc.. Therefore I would have to ask you for a concession regarding theMusic Actby agreeing on aLocal folklore band. By giving you these concessions both of us would have a great deal.I am looking forward to your answer.Yours sincerely,Mr. Meyer</t>
  </si>
  <si>
    <t xml:space="preserve">Dear Mr. Mayer,As I said before in my first offer I want to find the best solution for us both.I am willing to give you the Traditional Swiss three course meal and then you can give me the DJ Happy. That was there's a bit culture but also something new.I am also willing to give you the Awards Alex, opening speech Chris and then you can give me the Art Inc. Sponsor.In my opninion that's a good deal for us both.Yours sincerely,Ms. Dunz</t>
  </si>
  <si>
    <t xml:space="preserve">Dear Ms. Dunz,I agree with you on the issues:Art Inc.,DJ Happy,Awards Alex, opening speech Chris,Traditional Swiss three course meal.There is just one issue remaining to be settled:Date of conference; I would ask you to agree on Week 4, otherwise, I would have to reopen the other issues to find a suitable deal for me.Yours sincerely,Mr. Mayer</t>
  </si>
  <si>
    <t xml:space="preserve">Dear Mr. Mayer,Is week 1 also ok for you?Because then I'm in the middle and made as much compromisses as possible.I am looking forward to your answer.Yours sincerely,Ms. Dunz</t>
  </si>
  <si>
    <t xml:space="preserve">Dear Mr. Dunz,Week 1 is possible for me if we switch from DJ Happy to Pop band FreeLife.Yours sincerely,Mr. Mayer</t>
  </si>
  <si>
    <t xml:space="preserve">Dear Mr. Mayer,I accept your offer.I thank you for the good Negotiation, for your willingness to compromiss.I think we reached the best solution for us both.Yours sincerely,Ms. Dunz</t>
  </si>
  <si>
    <t xml:space="preserve">Dear Mr. Meyer,my name is Alex Kramer and I will be your negotiation partner.I really appreciate your cooperation and I am pleased to collaborating with you for zhe next 12 months. I joined the ISA in 2009 at the beginnings of of studies at the University of Copenhagen, Denmark. I am experienced in planning and organising of big events. Currently, I am on leave from my studies to work as a student in a huge company in Copenhagen.Starting with the five issues we have to enter into an agreement it is important to me to create a smart and casual atmosfere of the celebration for students, showing that students are the most important part of our core business. Concerning this matter I prefer for the organisation of the music act "DJ Happy", a very famous performer who will attract many guests.In addition I thought about the catering arrangements. To make sure that we will have an atmosfere to faciliate networking and make new acquaintances, in my opinion, the conference requires a very relaxed and easy-going atmosfere which we can achieve with an international buffet.Furthermore the exact date of the conference has not been fixed, so I suggest the second week for the conference considering factors like other conferences in the same time period.Another point is the sponsor selection: Art.Inc., one of the four companies which are willing to become main sponsor, made the best offer in terms of a short-term payment directly for the event. Regarding to my experiences I expect that ISA will grow further and get higher sponsorship moneys for the future.In conclusion we have to talk about the presentation tasks: The opening ceremony consists of an speech by the head of the ISA and by us, the organisers. In my opinion you should be the award speaker that already have made a big impact for the ISA organisation in the past. I am sure announcing this year`s winner is a great job you need really good presentation and entertaining skills for, so in my opinion you are the right one for the announcement of all important award winners.Last but not least I am sure we will have a good negotiation, so I would appreciate a transparent and clear communication for both of us.Please help me to create the best anniversary ISA ever had! I am really looking forward to putting this event on its feet with you as my collaboration partner, so I am sure that ISA will get the most successful anniversary in the history.Yours sincerely,Alex Kramer</t>
  </si>
  <si>
    <t xml:space="preserve">DearAlex Kramer,thank you for your email.I am really happy to have this collaboration with you for the next 12 months. I joined the ISA in 2010 in the context of a student internship at one of the business partners of ISA, while being on leave for a semester at the University of Lucerne, Switzerland. Sincethen, I have cooperated with business contacts of the ISA in order to help organising internships for other students on a voluntary basis and, therefore, I have a profound knowledge about these business contacts and their interests.The most important we have to negotiate is the sponsor. Boomerangwould be willing to sign a long-term contract. In this contract, they would ensure the sponsoring of future events of the ISA. Such contract would provide financial security for several upcoming ISA events and to some extent for the ISA itself.In my opinion, the success of the ISA has always been partly due to the successful adoption of local culture. I think that this is a vital part of creating a good relationship with my current business partners in Austria, Germany and Switzerland. The atmosphere of the event should thus reflect some local cultural aspects while being a very enjoyable conference for all visitors. That is why I would like to have a local florklore band.I know that this music act would probably be more attractive, especially for the younger generation, but I think the strategy of the event should be focused on maintaining a good relationship with (local) companies and officials. I also think that DJ Happy is the worst option since there is no guarantee that his reputation would not overshadow the reputation of the ISA, distracting attention from the event towards the music act. I have heard about festivals with DJ Happy as the performer and I cant imagine to have ISA as a side-act to DJ Happy.The next issue which has to be discussed is the catering. I think that a traditional Swiss three course meal would suit the purpose to show appreciation to the local members and guests.Since the event is going to take place in December, I would prefer to havethe event in the beginning of the Christmas holidays in week four. A lot of ISA student members would have time to attend the conference. It is very important for me, that the students are represented adequately. Due to the Christmas holidays, the parking situation would relax as many families are going to visit their relatives or are travelling to ski resorts.I think there are many difficulties with the week two.Week two is less preferable to me as there is another big event in the historic centre of Constance. The location of our conference is also in the middle of the historic centre; therefore, I think that it would be very difficult for the guests to find parking spots.Another conflicting aspect are the presentation tasks. What you described would mean a high coordination effort.First, the opening speech is very prestigious and I would have the possibility to address many important aspects of the future development of ISA. You can announce the winner andgive a certificate to the respective person.I am really looking forward to hearing from you.Yours sincerely,Chris Meyer</t>
  </si>
  <si>
    <t xml:space="preserve">Dear Mr. Meyer,i am delighting to hearing from you. Thank you for your answer.First of all I understand your argumentsand I promise we will find a justifiable solution for everyone.I can understand that you would like to open the awards as opening speecher, me too. Unfortunately we only have one prestigious job, so I suggest we will engage a third person to divide the jobs as fair as possible. Concerning the Date of &amp;lt;conferences Week 4 has at the beginning of Christmas holidays a vantage considering the parking situation. On the other hand many students go home for Christmas preparation to their families. We should also consider the uncertainty due to weather and traffic why I suggest to choose Week 2.An ISA Conference with only a few members is a NO-GO! I know, Constance during Christmas preparation is breathtakingly beautiful, but the organisation will suffer.In addition I thought about the Catering and I like your ideas to show them our homeland, so I think we should offer a special german, austrian and swiss buffet because of the fact that COnstance is closed between these 3 countries.Furthermore, I would like to mention that we make our core business with young people and DJ Happy reflect it perfectly.In conclusion the sponsoring is also important to me, but we should not forget the other important topics to organize. Do you really think a long-term cooperation with Boomerang is a better choice than a short-term collaboration with a very very good offer like Art. Inc.? Next year we can search again for another short-term-best-price collaboration.I am looking forward to hearing from you soon!Best regards,Alex Kramer</t>
  </si>
  <si>
    <t xml:space="preserve">Dear Mr Kramer,thank you for your email.I assure you that we are going to have the best cooporative agreement.I think the most important thing is the sponsoring, as it would ensure the sponsoring of future events of the ISA. We have to think forward, I mean in the long-run, not just consider this event.Art Inc. has always donated some money for different events. However, without a written contract regarding the future, Art Inc. can always decide to change their intentions. Therefore, I see the option without future perspectives as a factor of uncertainty which can only hurt the ISA in the long run. I want to make sure that also the financial perspective of ISA is safe for the upcoming years. Therefore, instead of Art Inc. Iwould prefer to sign a mid-term contract with Corporate Ltd.In addition, Ithink that the music act is an easy way to show ISAs reflection on the local culture. Traditionally local musicians take care of the atmosphere after the formal part ended. It offers a great opportunity to give visitors an idea of the local cultural spirit. Therefore, I plan on having a local folklore band as the music act. I do not have a particular band in mind, so we can negotiate that.I want to have a real menu and not some kind of buffet, since I expect many important people to be there who expect a certain level of formality. Therefore, I think that anything less than a three course meal would be a decline from the conferences over the last few years, which werent even some special events such as the upcoming 40th anniversary and thus would harm the prestige of the ISA. I would really dislike having a buffet at theconference. Having a buffet is more suited to an internal and local ISA event without any marketing purposes.Because of the outstanding importance of the 40th anniversary I would suggest thea traditional Swiss three course meal. In particular, the cuisine in Constance is characterised by strong Swiss influences.Furthermore, hiring a third person to moderate the ceremony and to do the opening speech is not an option because it would be much work without the benefits from public attention. I think that having someone else do everything would harm yours and my interests as well.Alternatively, you and I could share both tasks. In this case I do half of the opening speech and half of the awards ceremony together with you. This would mean a high coordination effort and we can do this.I can understand your reasons in connection with the date of conference. If we can not have the week 4, than I can recommend you the week 1. Week two is not as a good choice as you think. There is a big event in the near and we would divide the guests if we choose this date. I feel that week 1 could be a compromise solution.I am looking forward to your cooporative offer.Yours sincerely,Chris Meyer</t>
  </si>
  <si>
    <t xml:space="preserve">Dear Mr. Meyer,I am looking forward to hearing from you. Thank you for your email.I read your offer and reach the decision that a good collaboration is based on a good compromise solution, therefore, in my opinion Corporate Ltd. is also a good choice for our sponsoring. I am still not sure about a mid-term contract which will have many risks. For example we can not assure that Corporate Ltd. will offer us the same next year, but I am looking forward to try it.Regarding to the presentation tasks: Avoiding a lot of chaos I suggest that you will be the opening speaker at the ISA Conference, a very prestigious job to push your own Career, and I could announce the this year`s winners as award speaker.Catering, The Date of Conference and Music Art. persist as previously suggested.It would give me great pleasure if you agree to my offer .Yours sincerely,Alex Kramer</t>
  </si>
  <si>
    <t xml:space="preserve">Dear Mr Kramer,thank you for your email.I am really appreciate your offer.I think we can agree on two thing, the sponsor and the presentation tasks.Regarding to the music art, if you do not agree with the local florklore band, then I can suggest youthe pop band FreeLife. However, one of my colleagues told me that theirmusic is suited to accompany the evening without being the main act and that they would probably satisfy the younger guests.The next issue which has to be discussed is the catering. As I mentioned before, Iwould really dislike having a buffet at the conference. Having a buffet is more suited to an internal and local ISA event without any marketing purposes. In any case, I want to have a real menu and not some kind of buffet, since I expect many important people to be there who expect a certain level of formality. Therefore, I offer you to have an International (Austrian, German and Swiss) three course meal.We have to negotiate the date of conference as well. What do you think to have the organisation in the week 3?I really appreciate to agree as soon as possible.I am looking forward to hearing from you in the near future.Yours sincerely,Chris Meyer</t>
  </si>
  <si>
    <t xml:space="preserve">Dear Mr. Meyer,thank you for your email.I am afraid to say that this is my last offer in this negotiation. Otherwise I can not fulfill the requirements to get this job as a branch manager. In my opinion as well Music Act as Catering and Date of Conference are well selected to present our guests a professional Conference with celebration at the 50th anniversary. In addition I let you vantages relating to the Sponsor Selection and the Presentation Tasks.I can not negotiate in this way if our negotiation does not bring me enough benefits.I hope you are able to relate to my situation.I am pleased to hearing from you soon.Yours sincerely,Alex Kramer</t>
  </si>
  <si>
    <t xml:space="preserve">Dear Mr. Kamer,thank you for your email.I can not accept your offer, as I do not belive that this music art, date of conference and catering bring out a pleasureable event for the 50th anniversary.Thank you for the negotiation.Yours sincerely,Chris Meyer</t>
  </si>
  <si>
    <t xml:space="preserve">Dear Chris Meyer,thank you for your answer.First step in my opinion is to talk about the sponsor of the event. I checked all offers of the sponsors and think the best option for the event is the Art Inc. becouse of the high pay and the short contract. What is your opinion of the sponsor?Your sincerely,Alex Kramer</t>
  </si>
  <si>
    <t xml:space="preserve">Dear Alex Kramer,I think it is a good idea to start talking about the sponsor for the event because that is a major point. It looks like we have different opinions about the choice of a sponsor.Although Art Inc. may be the best choice short term, we should not underestimate the importance of a potent long-term sponsor which will guarantee our event to be held for more years to come.Reviewing all of the offers I came to the conclusion that Boomerang offers the best value for our needs. They offer more than enough money for our event and moreover ensure a safe planning for the future.Yours sincerely,Chris Meyer!</t>
  </si>
  <si>
    <t xml:space="preserve">Dear Chris Meyer,Thanks for your answer. I understand your argumentation but can't Agee with you. We should be flexible in the next years so I think a short contract would be better.So my new offer is we take a sponsor with high pay and a middle long contract. The Corporate Ltd. Is the best choice? What's your opinion?And what's about the music at the event? In the paste, events wasn't so well becouse of a bad music choice. In my opinion we should do this better so I think we should engage a international musician like the DJ Happy or the band FreeLife. The event is also international oriented and the members of the event also so we maybe can motivate more people to come.I'm looking forward to hear your opinion.Yours sincerely,Alex Kramer</t>
  </si>
  <si>
    <t xml:space="preserve">Dear Mr. Kramer,I can understand your wish for flexibility, so i am willing to accept your choice of Corporate Ltd.I am not very keen on your decision about the music. I think as a local event it is very important to think about the people there and have references about the culture. I think an international music act is counterproductive to this idea but i would be willing to accept the band FreeLife if we agree therefore on an Traditional Swiss three course meal.Yours sincerely,Chris Meyer!</t>
  </si>
  <si>
    <t xml:space="preserve">Dear Chris Meyer,thanks for your new offer and the compromise with the meal. But I can't accept that, because in my view wie should offer the members of the event the chance to connect to other people and spend time to have some constructive conversations. If we offer a meal as a buffet the peoble are flexible with having the meal and speaking with other people. In my opinion we should offerInternational buffet, too. Also the international people which aren't from the swiss don't know the swiss meal so we should offer them some international food. What does it need so you can accept this offer?Yours sincerely,Alex Kramer</t>
  </si>
  <si>
    <t xml:space="preserve">Dear Mr. Kramer,I insist on honoring the tradition of the host country and therefore either choosing the local band or atleast choosing the traditional three course meal but I would leave the decision to you, if you would rather choose the music of your liking or the catering.Yours sincerely,Chris Meyer!</t>
  </si>
  <si>
    <t xml:space="preserve">Dear Chris Meyer,thanks for your answer and leave me the selection. So I know you are interested in a local oriented event and I'm interested in a event for everyone we should do a deal which isn't the best for both of us but a compromies and the best selection for the company ISA. So I think we should select the optionPop band FreeLifeandInternational three course meal? Whats about that?For the time of the event i suggest we should select one of the first three weeks because of the holidays and chrismas stress in the to last weeks of decembre. So in my opinion we should do the event inWeek 2or Week 3. What is your preference?Your sincerely,Alex Kramer</t>
  </si>
  <si>
    <t xml:space="preserve">Dear Mr. Kramer,I am all for a compromise but I am sorry to say that this does not look like one. As I said before, the possibilities would be the local folklore band and a catering of your choice ORtheSwiss Mealand the music you prefer.I am not sure if it is the right time to talk about the possible date when there are so many other points undecided but maybe we can find a solution for an other matter.I know that everyone of us would like to have the chance to do the opening speech so the logical decision would be to share the honor. Therefore I would suggestShared activitiesYours sincerely,Chris Meyer!</t>
  </si>
  <si>
    <t xml:space="preserve">Dear Chris Meyer,in view of the fact that you sayed the local band and the international buffet OR the music I want and the traditional swiss meal are one option each, I offer you that we take the swiss meal and the well known DJ happy.I also coud offer that I accept theShared activitieswhen we organize the event in the second week of the decembre.Yours sincerely,Alex Kramer</t>
  </si>
  <si>
    <t xml:space="preserve">Dear Mr. KramerI am fine with your music choice and I am happy that we could find an agreement on this matter.I am grateful that we are making progress but I am sorry I cannot accept the second week but what I could offer you is the fourth week.Yours sincerely,Chris Meyer!</t>
  </si>
  <si>
    <t xml:space="preserve">Dear Chris Meyer,thank you for your answer. I'm happy we find a compromies for the meal and the music.Like I already argumented in the last mails, I think the Week 4 and 5 aren' so goof becouse of the holidays and chrismas stress. Also I told you i could accept the shared activites only when the event starts in Week 2. If you want to do it inWeek 4, I want to do the opening speach and you can do the awards. If u don't accept one of both of this options maybe we can find a compromies like Week 3 and a thired person?Your sincerely,Alex Kramer</t>
  </si>
  <si>
    <t xml:space="preserve">Dear Mr. KramerI think this latest offer is the one I am most willing to accept, so I am very happy to conclude this negotiation. It was a pleasure negotiating with you!Yours sincerely,Chris Meyer!</t>
  </si>
  <si>
    <t xml:space="preserve">Dear Mr. Mayer,Both of us were entrusted with the task of organizing this year's ISA conference.I look forward to a good cooperation.I have prepared the following preliminary schedule:- As far as the Date of conferenceis concerned, Week 3would be a good choice.- As a Sponsor Selectionof the event, I suggest Art Inc.- The Music Actis made by the Pop band FreeLife- As CateringI suggest an International buffet- I would divide the Presentation Tasksas follows;Awards Chris, opening speech AlexIf you have any suggestions for improvement, please let me know.I look forward to receiving your reply soon.Yours sincerely,Alexander Kramer</t>
  </si>
  <si>
    <t xml:space="preserve">Dear Mr. Kramer,I have to admit I was also delighted to get the chance to organize the conference and I heard some really niche things about your work in the organisation as well, so I am certain we will be able to come to an agreement that would be optimal for both of us.I think Week 3 is not very suitable as a Date of conferencesince some of ISAs higher ranked members will not be able to attend and taking into account that this conference is the 40th one I think it would be nice to have as many people as possible there. I thinkWeek 4would be the best date since it's the beginning of Christmas holidays and alot of our student members would have time to attend the conference, therefore we will have a range of different memebers present.What concernsSponsor SelectionI understand your suggestion of Art Inc., however I seeBoomerangas a better fit since I believe we should also use the conference as a platform to strengthen our organization in the future and Boomerangsaid that they would be willing to sign a long-term contract.Even though I would prefer to have a lokal folklore band as aMusic Act, I agree thatPop band FreeLifeis also a decent option.Since I have quite a lot of experince in organizing conferences for ISA, I believe that it's highly important to show respect for the local culture of the country the conference takes place in, and since we would not be hiring a lokal folklore band to perform we can only use theCateringfor this purpose. Which is why I strongly suggest having aTraditional Swiss three course meal.As to how thePresentation Tasksshould be divided, I suggestAwards Alex, opening speech Chris.I look forward to hearing your feedback.Best regards,Chris Meyer.</t>
  </si>
  <si>
    <t xml:space="preserve">Dear Mr. Mayer,Thank you for your prompt reply and your counteroffer. I see that you are prepared to compromise. I am convinced that we will be able to organise the event in the best possible way for both of us.I can, of course, accommodate you with your offer on a number of points;- As far as Music Actis concerned, we agree with thePop band FreeLife.- We can agree on the Date of conferencefor Week 1if you are willing to meet me on the following points;- Unfortunately, I cannot deviate from my previous offer with regard toSponsor Selection, to choose the Art Inc.. because this company offers us the best sponsor services.- Regarding the Presentation Tasksof the event, I would of course prefer the conditions of my previous offer, but we can agree on a Third person.- The same applies to Catering. Here I propose an International three course mealas a compromise.I hope we can agree on this, but of course I am also open to suggestions for optimisation. I wish you a pleasant evening.Yours sincerely,Alexander Kramer</t>
  </si>
  <si>
    <t xml:space="preserve">Dear Mr.Kramer,I have a number of points I would like to elaborate on.First of all, the Date of conferenceI proposed wasWeek 4. I don't think Week 1 is a proper fit since during the first week, the conference would collide with the International Conference on Economics and Business Management in Zurich, which is as you are surely aware is one of the biggest business conferences in Switzerland. Keeping in mind that a lot of our student members study Business Administration or similar disciplines, it would be unkind of us to deny them this opportunity.Secondly, I believe it's incredibly important for us to show appreciation to the local culture since the conference will surely be attended by a lot of Swiss students. HavingTraditional Swiss three course mealas theCateringwill also help us attract the interest of non-Swiss students who will definitely be excited about the famous Swiss cheese and chocolate.I understand your wish to choose Art Inc. as aSponsor Selection. It feels easy and cheap, but we need to act wisely in such things: a long term partnership such as the oneBoomerangis suggesting is way important for the organization in the future. We have a lot of events where we constantly seek sponsors and having a long-term contract with a reliable sponsor such as Boomerang will save us money and will make it easier for future generations to navigate the organization of such events.The last point I would like to make is that bringing the third person to give an opening speech is really hindering the possibilities this conference provides for both of us. Which is why I would suggestShared activitiesfor thePresentation Tasks.I look forward to hearing from you and insist that you provide arguments for the options you suggest since your previous messages are tragically lacking those.Best regards,Chris Meyer</t>
  </si>
  <si>
    <t xml:space="preserve">Dear Mr Meyer,Thank you for your message, but I still have a few concerns.First of all, the positive thing is that we agree with the Pop band FreeLifeabout the occupancy of the Music Act. We can also agree on the Date of conference, Week 4. Also, after some thinking I came to the conclusion that at the Presentation Tasks"Awards Alex, opening speech Chris" is an appropriate solution.Unfortunately, I also have the feeling that my suggestions for planning the event are not sufficiently taken into account by you.Therefore I have to insist on choosing Art Inc.as Sponsor Selectionfor this offer.In addition, I call again for an International buffetfor theCatering.Yours sincerely,Alexander Kramer</t>
  </si>
  <si>
    <t xml:space="preserve">Dear Mr.Kramer,I like most of your suggestions, but I think a buffet at such a conference is not a good look on us, so I can agree to have anInternational three course mealas aCateringoption, however, in that case, I would insist we takeBoomerangas our Sponsor Selection.I hope we can come to a satisfying conclusion in the next few hours.Best regards,Chris Meyer</t>
  </si>
  <si>
    <t xml:space="preserve">Dear Mr Meyer,thank you for your quick feedback. As mentioned before, the Sponsor Selectionis not negotiable for me. Enclosed I send you my last offer.Yours sincerely,Alexander Kramer</t>
  </si>
  <si>
    <t xml:space="preserve">Dear Mr.Kramer,then I will insist we have aTraditional Swiss three course mealasCatering.I look forward to your quick response.Best regards,Chris Meyer</t>
  </si>
  <si>
    <t xml:space="preserve">Dear Mr Meyer,We can agree on that.Yours sincerely,Alexander Kramer</t>
  </si>
  <si>
    <t xml:space="preserve">Dear Mr. Maier,our company is happy to present you the following offer.By our company we mean the International Student Association (ISA), a multinational operating organization, which was founded by local alumni in Constance, Germany. The company's goals are to provide a platform for leadership development. Due to a new vision, the ISA has established new offices all over the world and is still growing. Within the last 10 years, ISA established offices in eight countries and gained almost 5.000 new members. Nowadays, with over 30.000 members in 20 countries, ISA is one of the worlds largest organizations focusing on students interests and needs. You see, we have well established business contacts throughout the world.At our annual conference, we will celebrate our 50th anniversary. Therefore, we plan a special Event, with the Music ActArt Inc., a Catering in form of a International buffet and some Presentation Tasks in form of Awards Chris, opening speech Alex.This event will cost a lot of money, so we have to rely of Art Inc. sponsorship. Another important fact is the Date of conference. It has to bee at Week 2.We hope our offer meets with your expectations.Have a great start into the week! Please reply soon.Kind regardsMr. Kramer</t>
  </si>
  <si>
    <t xml:space="preserve">Hello Mr. Kramer,thank you for your timely start of our negotiation. First off, i have a question about the generell standpoint of our negotiation. As far as i know we are both part of ISA assigned to plan the Anniversary event in Constance and try to achieve the best result for everybody involved. Because of this understandin i am quite confused what company, and with that whose preferences you are representing that i am not aware of.Regarding your Offer, would you mind actually explaining why you choose those options ? Otherwise i find it rather difficult to make a step towards you, hence the only thing i can do is cite my wish list the same way as you.I will give you an example :Hey i want...eh i mean propose.... : For Sponsors, obvoiusly Boomerang is the best choice. For music i say Local folklore band , the Opening speech should be hol without a doubt by me and the Date should be Week 4 , and only Traditional Swiss three course meal is an option in constance. Kind Regards,Chris MeyerPS: Please prepare for your next message and do not speel my name wrong again...</t>
  </si>
  <si>
    <t xml:space="preserve">Dear Mr. Meyer,i&amp;acute;am sorry for the confusion. Yes I&amp;acute;am also working for the International Student Association (ISA), as well as you do. I&amp;acute;ve liked to point out the topic, where this negotiation is about. Therefore I have to provid some facts of this anniversery event. So dear collegue, please dont mind my confusing first offer.Furthermore i would like to point out, why I choose the different Options in my offer. I&amp;acute;ve choosen the SponsorArt Inc. because it is a well known Company, which provides the most amout of money and some gifts like pencils and gadgets for the people. TheMusic ActDJ Happy is also a famous artist, which i know in person from a birthday party of a friend. ThePresentation Tasksis provided by the 2 best speakers of our companyAwards Chris, opening speech Alex. Food enriches the soul, so theCateringhas to be aInternational buffet! The date of the conference is also important, because many of our collegues are currently on vacation. So the bestDate of conferenceisWeek 2.I hope my explantations help you to make a fundamented descision.I hope to hear from you soonKind RegardsMr. Kramer</t>
  </si>
  <si>
    <t xml:space="preserve">Hello Mr Kramer,Thanks for your attempt to clarifiy things, whilest it did help me in some points i can not say i'd agree to them.For Sponsor Selection , in fact Art Inc is only the most lukrative deal if we consider the short term, Boomerant is actually paying nearly as much as them short term and they commit themself to support all of our future events as well. So if we let the cash talk Boomerang wins.Furthermore i think just being present on someones birthday does not qualify you to be "famous". I actually did not know of him. So i checked him on youtube....and i am not amused, you really want this ?! : https://www.youtube.com/user/DJHappyVibesThis is basically taking folklore music and butchering it, so we might as well take the real deal.With the Presentation Tasks i agree with you, but we both know the opening speech will get all the credits, so whom are you trying to trick here, i'd propose to either share it or let a 3rd person take over.As for the buffet i guess i could agree if you make concessions on other points.And lastly i have to inform you that while many collegues are indeed on vacation they will be back by week 3, sadly this would lead to collusion with other events which would mean a contest for attention which we really do not need, furthermore it means that in those weeks the local traffic will be a catastrophic, and i certainly do not want our guests to arrive pissed.So i propose Week 4 here to avoid other events and to NOT get into conflict with the christmas holidays.Regards ,Chris</t>
  </si>
  <si>
    <t xml:space="preserve">Dear Mr. Meyer,I see, I have to make a step towards you.But in case of theSponsor Selection I can&amp;acute;t disagree more with you. I think you loose focus here! The event will cost a lot of money in the shortterm, so we have to deal with this expenses...Now and not in the future! SoArt Inc.is the only possible solution for theSponsor Selection. It&amp;acute;s not a bad company at all and they will also support us in the future, I&amp;acute;ve alredy contacted the serving CEO and discussed the Values. He will provide us a better deal and some scholarships for our members. There will also be a type of tombola sponsored byArt Inc.where some lucky ones will recive a full paided year abroad. I think a better deal will hardly be negotiateable.When it comes to theMusic ActDJ Happyisn&amp;acute;t that bad as you think. He also does some "new Vibe" music and we can choose the playlist on our own. He is a very talented guy, very honorable. So I think he is the best choice here. What will be the alternative? The folcore band? That could&amp;acute;t be your serious choice. This will be a event for young people and not for the old generation. And nowadays DJ&amp;acute;s are the stars of the youth. The other possiblity is also a bad one. The pop era is over, young people and even older alumnis would not like this kind of music. So lets chooseDJ Happyin this issue.By thePresentation Tasksi can step towards you and pick theThird person.In case of theDate of conference I could fully agree with you, so the event will now happen inWeek 4.TheCateringthen will be served as aInternational buffet, as you said.I hope my offerings meet your expectationsKind RegardsMr. Kramer</t>
  </si>
  <si>
    <t xml:space="preserve">Hello Mr. Kramer,Thanks for your reply, and yes we made steps alas very little ones. I mean, did you check the link i send you ? that is folklore in bad...so i really can't see why you detest folklore but want DJ-Happy to play the music.Anyways, i am invested in making this event a serious business opportunity for all of us. This sadly means i can not agree on changingSponsor Selection,CateringandMusic Actsince this would mean we are losing all character of a serious, long standing and appreaciative Association.Thats why i proposed to you a tradeoff with you gaining the Catering decision. Assuming you still insist on an international buffet there, i have to insist onBoomerangto ensure financial stability and on theLocal folklore bandto convey our appreciation of tradition.I could only agree to DJ-Happy if we , for example, change the Catering to a swiss three ourse meal.Regards,Chris Meyer</t>
  </si>
  <si>
    <t xml:space="preserve">Dear Mr. Meyer,I would like to offer the following things. We choose theBoomerangcompany as sponsor and take theDJ Happy as theMusic Act. But in order to make it a deal you have to make a compromise. That would be thePresentation TasksfromAwards Chris, opening speech Alexand theDate of conferencehas to be atWeek 2. TheCateringwill be theTraditional Swiss three course meal. Seems to me this will be a fair deal for both of us. I mean if we consider that you started off so lately and I was always willing to provide you a solution of the issue that bothered you.I hope you will take this deal and I&amp;acute;am waiting for your answer.Kind RegardsMr. Kramer</t>
  </si>
  <si>
    <t xml:space="preserve">Hey Alex,i am happy to tell you we can make this work like this.Best regards,Chris</t>
  </si>
  <si>
    <t xml:space="preserve">Dear Chris Meyer,how are you? I was very delighted to hear that we are going to negotiate together! I hope we can reach an agreement, concerning our negotiation issues, which is pleasing the interests of us both by Friday afternoon. Please let me know if you dont have time to negotiate during the week, I will do so too. Generally I think we can talk really openly to eachother. If there is any problem or anything else, we should talk about it immediately. It is in my interest that we both reach a high individual utility and a high joint utility. So I am aiming the best possible outcome for us both, therefore I am of course willing to negotiate certain points. I am sure we will have a really pleasant negotiation!Maybe we could start by getting to know each other a bit more. I want to tell you a bit about myself. Right after starting my studies at the University of Copenhagen in Denmark I joined the ISA. I had the opportunity to gain a lot of experiences in organizing events. Now I am about to graduate, in 2 months my studies will be done. Currently I am working in a big company. The ISA offers such a good opportunity for students to gain experiences and to improve themselves, I really enjoyed my time as a student in the ISA. I already heard a lot of good things about you, but maybe you want to tell me something about yourself too!Being members of the ISA for quite a while now, we both had the chance to gain a lot of experiences within the organisation. I am very interested and excited to hear about your ideas and opinions about the Conference we have to exchange us about! It is a really great chance for us to have such an impact on the organisation of the Conference. And despite the negotiation I am really excited for the Conference itself, because it is the 50th anniversary!Regarding the negotiation I think it would be the easiest if we talk about the issues successively. I would suggest to start with the music act. In the last years I noticed an increasing dissatisfaction of the guests with the music acts at the ISA events. And to be honest I can understand that. It is really sad that we are such a young organisation (50 is still young I think!) and cannot really entertain our guests with good music. So I immediately had to think aboutDJ Happy. I am sure you already know DJ Happy. I am the opinion that inviting him would prove of our internationality. His presence will attract a lot of guests, who in turn will become interested in the ISA. He would be the perfect performer for our Conference. So our music act would be more international oriented. In times when almost everyone is listening to international songs, it is almost essential to have an international musician on the stage. I hope you are on the same opinion with this one and enjoy his music too!Maybe the most important topic for most of our guests: the food. It is very important to have the right catering and food because it is creating the whole atmosphere of networking. We are aiming an atmosphere to facilitate networking and make new acquaintances, which requires the right catering and food. In my opinion we need a very relaxed and easy-going atmosphere. The best way to create such an atmosphere is with a buffet. I am not really keen on having a formal meal where the guests have to sit for very long with the same people. A buffet would offer the opportunity to move around freely and talk while eating, what would make everything a lot more relaxed. I think our guests would be able to communicate a lot more and get to know a lot more people. And concerning the food I think we should offer international food. We should definitely pay attention to the location of the Conference, the beautiful Constance in Germany close by Switzerland and Austria. I am a big fan of trying local food myself, but for the Conference it would not be right to only offer one pre-defined local meal. The chance that people don't like something is very high. We should offer an international mixture with Austrian, German and Swiss food. By doing that we can prove of our international orientation once more! Also everyone would be able to find something they like to eat. I think an international buffet would create a really relaxed atmosphere and everyone would be able to network. What are you thinking about the food?Next I want to talk about the date of the conference. As you know we got a timeframe of five weeks during which the conference has to take place. In my opinion the second week of December is ideal. Does it collide with an important event for you? Checking the other weeks I realized it would make most sense to have the Conference in the second week. During the first week there is the International Conference on Economics and Business Management in Zurich. It is one oft he biggest business conferences in Switzerland, but I am sure you know about that one anyway. In the third week some of the ISAs higher ranked members are not available and in the last weeks Christmas holidays are starting and then it is Christmas, so a lot of the guests wont have time there. The second week of December seems like the perfect time slot for the Conference.I think for the beginning these points should be enough to talk about. I am really excited to hear about your opinion. In the next messages we can also start talking about the presentation tasks and the sponsor selection. In the attachments you can find my first offer, I tried to explain my points to.I am looking forward to hearing from you soon.I hope you had a good start into the new week!With best regards,Alex Kramer</t>
  </si>
  <si>
    <t xml:space="preserve">Dear Alex Kramer,I am pleased to hear from you so soon. I have heard of you as well and in my opinion we will be able to cooperate successfully. My experiences in projects with other ISA students have been very positive and pleasant sofar and I am always happy to work with other ISA students and admire their professionalism.I joined the ISA in 2010 as an intern while being a student at the University of Lucerne, Switzerland. I cooperated with business contacts of the ISA in order to help organising internships for other students, therefore I have a profound knowledge about these business contacts and their interests.The 40th anniversary is a great opportunity to attract new business partners. In my experience it definitely pays off to adapt partly to the local culture and one needs to admit that the success of the ISA has always been due to the successful adoption of local culture. The atmosphere of the event should thus reflect some local cultural aspects.TheMusic Act is an easy way to show ISA's reflection on the local culture. I have heard about festivals with DJ Happy but I think his reputation would overshadow the reputation of the ISA, distracting attention from the event towards the music act. I would suggest to hire a Local folklore band which would offer a great opportunity to give visitors an idea of the local cultural spirit.Regarding theCatering I would love to have a real menu and not a buffet. I understand your point of view, but since we expect many important people to be there, they also expect a certain level of formality. Not speaking about the 40th anniversary, which would definitely deserve a three course meal. Due to having international guests, I advise to combine German, Swiss and Austrian cuisine International three course meal.As for the exact Date of conference, the worst we could have is the second week. The city of Constance will organize a big event in the historic centre. My colleagues asked for parking spots and many our guests come by car. Please let me remind you that our location is exactly in the middle of the historic centre of Constance. It would not only cause stress but also inconvience amongst the guests while looking for parking spots. That is why I haveWeek 4 in the beginning of the Christmas holidays in mind. The parking situation would relax as many families are going to visit their relatives or going ski. Also our colleagues would have time to attend the conference as I was told which is very important.We need to discuss the remaining two issues as well. If I may turn your attention to our sponsors, luckily we have been contacted by several companies.Boomerang made a very good offer of slightly less money though. However, they are willing to sign a long-term contract which means they would ensure the sponsoring of future events of the ISA.And at last but not least, we need to talk aboutPresentation Tasks. If we split up the opening speech and awards, both of us can attend the opening ceremony. I already have a plenty of ideas how to lead the opening speech addressing many important aspects of the future development of ISA. Furthermore, if you could give theAwards Alex, opening speech Chris and congratulate the winners, you would not even have the honor to shake their hands, but also the opportunity to take pictures with the winners and upload them on the social media which would mean us great publicity.I am eagerly waiting for your answer.Best regardsChris</t>
  </si>
  <si>
    <t xml:space="preserve">Dear Chris,thank you for your last message, I am very pleased to hear from you. Unfortunately there a few open points which we have to discuss furthermore. But in my opinion we are on a good way to find a solution that will suit both of us.I understand your arguments, but I think we both have a different idea about the atmosphere of the Conference. It is surely important to have the local influence on the event but we have to be careful not to forget that the ISA is an international student organisation. We have members from all over the world. The event should mainly orientate on the needs of students and the atmosphere should make all students feel comfortable. Also focusing on the internationality of the event will acquire a lot of students what in turn will attract new business partners. I am sure we can find a way to combine our ideas.Concerning theMusic Act I understand your point. I still think getting DJ Happy on stage will show the guests (especially students) what and who the ISA is able to reach and contact. A lot of students will get interested in the event itself and attend. As the ISA it is important to show that we are interested in every culture. Getting a local folklore band would go against the idea of the ISA. The ISA should unite students from all over the world and that could work best with an international performer. Having dynamic students from different countries united would represent the ISA very well and we would be able to connect with new members easily.Taking your points about theCatering in regard, I think you are definitely right. First talking about the food itself, it seems like we are on the same opinion that we need the combination of German, Swiss and Austrian cuisine. The variety of different food influences will offer all of our guests something to eat and try out. Regarding the catering I considered your points and I can fully understand them but I regret to tell you that my opinion differs. A three-course meal would be really pleasant for the important guests. On the other hand the ISA is still a student organisation and should offer food by creating the best possible atmosphere for students to network. The majority of our guests will be students and the imporant guests are aware of that too, so they are not expecting a formal three-course meal. Quite the contrary our business partners and representatives are very much interested in getting in touch with a lot of students by talking in a relaxed atmosphere. Putting the students into the center of attention would make them feel a lot more comfortable and they could easily exchange with everyone. I would like to suggest the international buffet again.If you ask me about the Date of conference the 4th week of December is almost the worst option. I suppose we are sharing the opinion that the worst option is during Christmas, the 5th week of Decemebr, and definitely not worth considering. I am glad you are drawing my attention to the event in the historic center in the 2nd week. Weighing up the both weeks, I do not think the parking spots should be much of a problem. Constance has a really good mobility infrastructure and a lot of our guests will use public transport to get to the event location anyway. However, if the event takes place during the Christmas holidays, we will lose a lot of our guests. Most of the students will go together with their families visiting their relatives or skiing. A lot of students would prefer being at home during that time. What would be another option despite from the second and forth week for you? The third week would also work for example, even if I would prefer the second week for sure.The decision for the right Sponsor Selectionis a very important topic. It could change the whole future of the ISA. You are right, we are really lucky to be contacted by so many companies. We should definetely take all the offers seriously and consider all of them. Checking all the offers, I guess we can agree on rejecting Documentas offer. The offer is considerably lower than all the others. Left with Art Inc., Boomerang and Corporate Ltd. I would like to draw your attention to our good relationship with Art Inc.. They already supported us for a very long time now and will continue doing so in the future unless we give them a reason not to. By taking an offer of the competitors we would give them a reason to stop working with us. Art Inc. knows the ISA already very well and we could always rely on them in the past. The short-term payment would really help us to finance the Conference. And with Art Inc. we dont even need a long-term contract due to our good relationship with them.Splitting up the Presentation Tasks is another important topic we need to talk about. It would be really nice if we both were on the stage and I appreciate how good you organized it already. I also already assumed that you might like to do the opening speech and have ideas for it because I also had an Agenda to talk about already. In my point of view it would only be fair to hire an external speaker because I think both the tasks are not really comparable. The external speaker would be really beneficial for the event talking about the importance of the ISA for the business world. Our business guests would enjoy that speech too. Someone external speaking about the ISA would prove of our qualities in the organisation because he could convince about us from a more objective view.I am willing to concede on some of the issues so we can reach a successful negotiation.Id like to hear your point of view.I wish you a nice day.With best regardsAlex</t>
  </si>
  <si>
    <t xml:space="preserve">Dear Alex,I thought it through thoroughly and I understand your position. ISA is a student organization after all, but one should not forget that the adoption of local culture is for the sake of a good relationship with our current business partners in Austria, Germany and Switzerland. In my opinion, the easiest way to show appreciation of the local culture would be through food and drink and a carefully picked music act.We use the event to maintain contacts to as many local business people and officials as possible and as I mentioned, attracting new business partners is essential. DJ Happy would make ISA a "side-act" and people would only come to see him and lose interest for the rest of the ceremony. This cannot happen. I would need then an another suggestion, if we'd like to please both the students and the business partners. I am still for theLocal folklore band though.The same goes for the food part. Having a buffet is more suited to an internal and local ISA event without any marketing purposes. I would like to stretch that this is the 40th anniversary which could not exist without a formal three course meal. Please reconsider this.As for theDate of conference, I recommend to set it on the first week. Apart from the International Conference, I do not think, that the most companies do not have enough emloyees to send to both events. It is still not the best option but even better than the second week.I strongly oppose a third person to handle the Presentation Tasks. You and I worked hard for ISA and deserved our opportunity to be on stage and represent our organization. Would you just give up on it? It is the hugest event of ISA and everyone would talk about it. How often would you get a chance like this?And to be honest, I am not keen of Art Inc. I know that Art Inc. has always donated some money for different events. But that is the point, without a written contract regarding the future, Art Inc. could always change its mind and walk away. I understand your view and trust towards them, but one can never predict what future brings. I would like to make sure that the financial perspective of ISA is safe for the upcoming years. I would like to have a contract.We are on a good way to understand each other, I am looking forward for your answer.Kind regardsChris</t>
  </si>
  <si>
    <t xml:space="preserve">Dear Chris,thank you for your latest offer. I read your answer to my last offer with great interest and I can assure you that I have a high regard for your efforts. Unfortunately, I cannot agree with all your claims. But since I comprehend your point of view I am willing to make some alternation in order to come to terms and I hope you will reconsider some points too.TheMusic Act is one of the most important points on the Agenda. Picking it carefully is very important, just like you said. We should aim to create a networking atmosphere for the students. The main focus of the event is to acquire students. So the students should feel comfortable at the event with the music they enjoy. Getting the students talkative by doing so will automatically get them connected with the business partners. A local folklore band is nice to see if you are interested in the culture you are living in but it doesnt represent what the ISA stands for: internationality. Although creating the right ambience would work best with a more international orientation of the music act with thePop band FreeLife we still would be able to keep our guests satisfied. Inviting the pop band should be our best interest. The students and the business partners would be able to chat with eachother by kind of &amp;bdquo;neutral music and both of them could feel comfortable at the Conference.Putting the students into the center of attention again I regret to tell you that I am still in favor of an international buffet. I understand your point of view that you want a formal meal for the 50th anniversary and under other circumstances I would support that idea. However, the risk that someone would not like a course is very high. I would like to remind you that we mainly have international guests and it would make the catering a lot easier to give the guests the freedom to chose their food by themselves. Noone has to leave the Conference hungry and there won't be an uncomfortable situation where someone is not able to finish their plate. Also with a relaxed and pleasant atmosphere, the guests can talk with each other without being forced to sit with the same people around them throughout the whole meal. Students would get the opportunity to network with our business partners. A lot of my friends from the ISA were able to start their career by having a chat at the buffet with one of our business partners. This is a great chance for students. In the last years I also realized that our business partners enjoy exchanging with the students in an easy-going atmosphere.What is your opinion on placing the Conference on the 3rd week of December? Even though some of ISAs higher ranked members are unavailable, that week is still an option. A lot of students will still be in Constance because theDate of conference is still before the Christmas holidays and at the same time not colliding with any other event in Constance. Two members already stated that they will attend the opening speech and that is almost the most important part of the day anyway. I would prefer Week 3 instead of the first week, even though the second week is my most preferred one.Speaking of the opening speech I have to admit that your arguments concerning thePresentation Tasks are really convincing. I already had a lot of experience in holding presentations and giving speeches so the opening speech would be a great opportunity to prove of that quality for sure. And with your argumentation I was really motivated to do the opening speech. Although I already made a lot of experiences and already know the topics I would like adress on the stage I would like to make a concession here to show my goodwill and I am suggesting Awards Alex, opening speech Chris.I can fully understand your concerns about the future of the ISA. We are carrying the responsibility to ensure the financial security for the future of the ISA and have to make sure to select the right sponsor for that task. With a long-term contract we would work too short sighted. Art Inc. supported us for a very long time now and by picking another sponsor we would not only lose our most important sponsor also a big supporter of the ISA from almost day one and a strong business partner. Would you really prefer losing our longtime partner? As you know the chosen sponsor will not only give a short presentation of the company on the main stage during the event but also prominently displayed with banners around the podium. By selecting the sponsor we should take into consideration to chose a company we are supporting and we are supported by. We are already getting a lot of good offers by a lot of big companies and it is justified to expect even higher sponsorship moneys for the future as the ISA is growing further constantly. Growing rapidly in the last years the ISA already showed off the tendency for the next years. The 50th anniversary will be a big event with a lot of marketing and coverage. Local companies, as well as international companies, will get interested in the ISA through the Conference. A long-term contract with an even higher offer will sure come and until then we should continue to keep the ISA attractive for potential sponsors.In my opinion we are on a good way to find a result that will suit both of us.I am eagerly awaiting your answer.I wish you a nice day.With best regards,Alex.</t>
  </si>
  <si>
    <t xml:space="preserve">Dear Chris,thank you for your latest offer. I read your answer to my last offer with great interest and I can assure you that I have a high regard for your efforts. Unfortunately, I cannot agree with all your claims. But since I comprehend your point of view I am willing to make some alternation in order to come to terms and I hope you will reconsider some points too.TheMusic Act is one of the most important points on the Agenda. Picking it carefully is very important, just like you said. We should aim to create a networking atmosphere for the students. The main focus of the event is to acquire students. So the students should feel comfortable at the event with the music they enjoy. Getting the students talkative by doing so will automatically get them connected with the business partners. A local folklore band is nice to see if you are interested in the culture you are living in but it doesnt represent what the ISA stands for: internationality. Although creating the right ambience would work best with a more international orientation of the music act with thePop band FreeLife we still would be able to keep our guests satisfied. Inviting the pop band should be our best interest. The students and the business partners would be able to chat with eachother by kind of &amp;bdquo;neutral music and both of them could feel comfortable at the Conference.Putting the students into the center of attention again I regret to tell you that I am still in favor of an international buffet. I understand your point of view that you want a formal meal for the 50th anniversary and under other circumstances I would support that idea. However, the risk that someone would not like a course is very high. I would like to remind you that we mainly have international guests and it would make the catering a lot easier to give the guests the freedom to chose their food by themselves. Noone has to leave the Conference hungry and there won't be an uncomfortable situation where someone is not able to finish their plate. Also with a relaxed and pleasant atmosphere, the guests can talk with each other without being forced to sit with the same people around them throughout the whole meal. Students would get the opportunity to network with our business partners. A lot of my friends from the ISA were able to start their career by having a chat at the buffet with one of our business partners. This is a great chance for students. In the last years I also realized that our business partners enjoy exchanging with the students in an easy-going atmosphere.What is your opinion on placing the Conference on the 3rd week of December? Even though some of ISAs higher ranked members are unavailable, that week is still an option. A lot of students will still be in Constance because theDate of conference is still before the Christmas holidays and at the same time not colliding with any other event in Constance. Two members already stated that they will attend the opening speech and that is almost the most important part of the day anyway. I would prefer Week 3 instead of the first week, even though the second week is my prefered one.Speaking of the opening speech I have to admit that your arguments concerning thePresentation Tasks are really convincing. I already had a lot of experience in holding presentations and giving speeches so the opening speech would be a great opportunity to prove of that quality for sure. And with your argumentation I was really motivated to do the opening speech. Although I already made a lot of experiences and already know the topics I would like adress on the stage I would like to make a concession here to show my goodwill and I am suggesting Awards Alex, opening speech Chris.I can fully understand your concerns about the future of the ISA. We are carrying the responsibility to ensure the financial security for the future of the ISA and have to make sure to select the right sponsor for that task. With a long-term contract we would work too short sighted. Art Inc. supported us for a very long time now and by picking another sponsor we would not only lose our most important sponsor also a big supporter of the ISA from almost day one and a strong business partner. Would you really prefer losing our longtime partner? As you know the chosen sponsor will not only give a short presentation of the company on the main stage during the event but also prominently displayed with banners around the podium. By selecting the sponsor we should take into consideration to chose a company we are supporting and we are supported by. We are already getting a lot of good offers by a lot of big companies and it is justified to expect even higher sponsorship moneys for the future as the ISA is growing further constantly. Growing rapidly in the last years the ISA already showed off the tendency for the next years. The 50th anniversary will be a big event with a lot of marketing and coverage. Local companies, as well as international companies, will get interested in the ISA through the Conference. A long-term contract with an even higher offer will sure come and until then we should continue to keep the ISA attractive for potential sponsors.In my opinion we are on a good way to find a result that will suit both of us.I am eagerly awaiting your answer.I wish you a nice day.With best regards,Alex.</t>
  </si>
  <si>
    <t xml:space="preserve">Dear Alex,I was pleased by your offer and appreciate your concessions. I am very certain that we are close to reach an agreement.Pop band FreeLifeis a quite well-known pop band and their music is more attractive for me than DJ Happy. They are suited to accompany the evening without being the main act and they would probably satisfy the younger guests, as you also said.Although on the third week the higher ranked members of ISA will be absent, but their presence is not absolutely necessary. We will have parking spots, students and businessmen can attend our event, overall I am happy with your choice.I am also very glad to hear that you changed your mind about the Presentation Tasks. I would like to show you that I appreciate your willing to make concessions and I will accept your international buffet instead the three course meal.The only remaining issue I still do not agree with and that is what needs to be further discussed, our sponsor. I can see your loyality towards Art Inc. but from a financial aspect they are not our ideal partner. I understand that they were supportive and they grant us a fine short-term payment.I would like to convince you to still go for contracts. It is clear for me as well, that Boomerang is not attractive for you because they offered us less money for the event and the money would pay off only years later. I suggestCorporate Ltd.which would offer us more annual payment than Boomerang and is willing to sign a mid-term contract which means - financial security.In case you are not satisfied, a mid-term contract expires sooner than a long-term one. And I am sure that we would find another partner, since we were approached by so many companies. An anniversary is a good marketing for them after all.Have a nice day you too, Alex. I am all in anticipation for your answer.Yours sincerely,Chris</t>
  </si>
  <si>
    <t xml:space="preserve">Dear Chris,I am very happy about your last message. I think we are about to reach an agreement that is pleasing both of us.I am very delighted by the changes you made. I am also ready to make some more concessions. I am glad we could agree on the Music Act, Catering and Presentation Tasks. We have a really pleasant negotiation.I would like to make you a new offer concerning the date of the conference.I understand your point of view that you are aiming for a contract. And I share your opinion that it is important to have financial security for the ISA. For the future, I am also aiming a long-term contract and at the moment a mid-term contract would be a compromise. However, I remember you mentioned you would prefer the event taking place in week 1 or week 4 of december. Since the good relationship with Art Inc. is so important for me and I would not want to lose them as a sponsor and supporter I am ready to make concessions with the date of the Anniversary. So I thought we could discuss the date once more. I am suggestingWeek 4 because I remember you preferred this option over the others. I am aware that we will lose some of our student guests chosing that day but the pop band might attract students who are really interested in getting to know the ISA better instead.I hope this is also an option for you.With best regards,Alex.</t>
  </si>
  <si>
    <t xml:space="preserve">Dear Alex,I considered your offer thoroughly and I will accept your suggestion. If you believe we could carry on working with Art Inc., I will trust you and support you. In addition, I hope, we can work together on other projects again in the near future, because it was a pleasure to negotiate with you and I learned a lot from you.My very best wishes to you and see you in Constanze at the 40th anniversary!Yours,Chris</t>
  </si>
  <si>
    <t xml:space="preserve">Dear Mr. Meyer,my name is Alex Kramer and I am your negotioation partner in the case of the upcoming annualInternational Student Association(ISA) conference at the 50th anniversary of the ISA.Thus I hope we can reach an agreemwnt which provides both of us with a lucrative utility.Lets start with the Sponsor Selection, for me the most important issue,hence I would definitely choose Art Inc.since we need a trustworthy and competent partner for this special anniversary.Concerning the Music Actthe most effective way to create an enjoyable event, is to offer a big variety of gernes. Therefore a DJ like DJ Happywould fit the best.To match its international recognition I think the ISA needs an International buffet. The guests could choose between diffrent meals and are not bound to a menu.Im not sure about the Presentation Tasks. I just suggest:Awards Chris, opening speech Alex, but other options might bee good as well.When it comes to the Date of conferenceI'm flexible about that, but for formal reasons I would suggestWeek 2These are my opinions about the organisation of the 50th ISA Confcerence. Tell me about your thoughts concerning this topic. Hopefully we will reach an agreement which serves both of us.SincerelyAlex Kramer</t>
  </si>
  <si>
    <t xml:space="preserve">Dear Mr Kramer,First of all thank you for your request. I am Chris Meyer and I will be your negotiation partner.This is just a first step of our negotiation and I would like to discuss s?me certain points which can be more beneficial for the both parties, and of course we can negotiate certain points.Sponsor Selectionis of course the most important issue, but I would like to suggestBoomerang, which has a great network opportunities for us both. Regarding to Presentation Tasks, I can have your burden for opening speech so can suggestAwards Alex, opening speech Chris. I can be flexible withDate of conferenceindeed, what will you think aboutWeek 1?Music Actis very important in such events, it should be more fit for the atmosphere like this and I consider Dj Happy wont be suitable for such an event unfortunately, instead that I would like to suggestPop band FreeLife.I understood your point withCateringbut there will be important CEOs and soTraditional Swiss three course mealcan be more elegant.I am looking forward for your answer and opinion.Have a nice eveningBest RegardsChris Meyer</t>
  </si>
  <si>
    <t xml:space="preserve">Dear Mr. Meyer,to begin I would like to thank you for your kind answer. You made some good points, thus I'm ready to think again about some issues.If you feel more comfortable with Chris doing the opening speech I could live with:Awards Alex, opening speech Chris.Concerning the date, Week 1would be acceptable if we stayed with a DJ since a Band, in my opinion, bears more insecurities. Furthermore a bigger organizational effort is necessary to perform a good show. Imagine if one of the members got sick or would like to cancel the show. In this case a DJ would be easier to replace. Altough DJ Happymight not be some CEO's favorite artist, we have to keep in mind that the ISA is a student association to help young people establishing some leadership skills. Nevertheless if you still prefer a band I would choose a laterDate of conference. I simply fear they won't have enough time to prepare.Moreover I would like to stick with my opinion on Cateringand Sponsor Selection.Whilst there are some important CEO's, a three course menu isn't really something special I think. Additionally Constance is indeed at the swiss border but still a part of Germany, hence some traditional swiss food wouldn't be suitable.I should add that I insist onArt Inc.as sponsor. I'm sure that it's the sponsor that provides the most advantages for us.I hope that my counteroffer fits your expectations. I'm really looking forward to continue our negotiation. One the one hand I will do my best to find a compromise, on the other hand I also would like to realise some of my ideas. Surely we will reach an agreement!Best RegardsAlex Kramer</t>
  </si>
  <si>
    <t xml:space="preserve">Dear Mr Kramer,I am glad to hear your points and ideas, within I considered my last offer and would like to change few things, for our both benefits.I hope aboutSponsor Selectionthat we can have a deal instead of Boomerang, withCorporate Ltd.According to your idea aboutMusic Act, I want you to consider and rethink about DJ Happy, as you mentioned, in a band there will be more than 1 person, but if Dj Happy would cancel in a last minute, then it will be harder even to replace and find a new Dj in a very short time period. I would like to suggest thenLocal folklore band, can be also amusing and traditional.I will be glad if you can still agree onDate of conferenceforWeek 1.Furthermore, I reconsider about my opinion withCatering, I can understand your point of view, Constance have the both of these cultures, so maybe indeed it can be better for everyone instead of stucking with 3 course Swiss Meals,International three course meal.AboutPresentation Tasks, if you are still agree onAwards Alex, opening speech Chris, I would like to keep it that way.I hope this offer will fulfill your expectations, and I sincerely hope to end our negotiation as partners.Do not hesitate to write your additional ideas.Kind RegardsChris Meyer</t>
  </si>
  <si>
    <t xml:space="preserve">Dear Mr. MeyerI see that both of us are willing to find an agreement which serves both sides. I really apreceate that but to be honest your first offer was mor suitable for me. Nevertheless it's a step in the right direction in my opinion.Concerning the topicsPresentation TasksandCateringit seems like we can agree in this situation.I'm not really happy with theDate of conferencebecause you would like to hear a band. But as long as we can make a compromise on theMusic Actby choosing the option you suggested first (Pop band FreeLife),Week 1would be acceptable, although I have my doubts with a band.Under these circumstances I'm not ready to change my opinion about theSponsor Selection.We could consider Boomerang as Sponsor if you let me decide on the issuesPresentation TasksandCatering. In this case I would acceptPop band FreeLifeandWeek 1.Hopefully one of these possibilities is a great solution for the two of us or at least a step in the right direction.Sincerely,Alex Kramer</t>
  </si>
  <si>
    <t xml:space="preserve">Dear Mr Kramer,I appreciate your will to continue and to find the ways for us both.I am glad to hear you can considerMusic ActforPop band FreeLifeandPresentation TasksforAwards Alex, opening speech Chris.For theDate of conferenceI can newly suggestWeek 4. till you have some doubts about the day. Nevertheless I might adapt with theCateringasInternational buffet if theSponsor Selectionwould beBoomerang.I believe that we can do a fair offer for us both and have improvement with our deal.Looking forward for your response.SincerelyC.Meyer</t>
  </si>
  <si>
    <t xml:space="preserve">Dear Mr. Meyer,as I said: I will acceptBoomerangas sponsor if I can decide on the issuesPresentation TasksandCatering. If you would like to stay with Alex doing the Awards and Chris the opening speech let me decide about theDate of conference.If Awards Chris, opening speech Alexis okay, would you consider letting it happen one week earlier? So it would beWeek 3. Else we could stay with Week 1as I got rid of my doubts about a band after talking to a friend who organized some gigs.I understand that you as well want to achive a good result for yourself. Therefore if my suggestion would lead to a terrible utility on your side we can find a compromise about theDate of conference and thePresentation Tasks.It would be great if you could send me an answer till Friday 1pm (CET), so I can propose one last counteroffer from my side till 2pm and you have the opportunity to propose one last from your side.Best RegardsAlex Kramer</t>
  </si>
  <si>
    <t xml:space="preserve">Dear Mr KramerAs we are almost running out of our deadline, I would like to finalize our negotiation with this very last and fair offer.If you let me choose BoomerangforSponsor SelectionandPresentation Tasks, which would beAwards Alex, opening speech Chris, I would agree that as you wished, to choose theMusic ActasDJ Happy,Date of conferenceasWeek 1andCateringasInternational buffet.I find this offer from us extremly fair, and believe that we are already giving so much of your demands. I hope you can consider all the issues of this final offer.I sincerely hope in final we can have a clause.Kind regardsChris Meyer</t>
  </si>
  <si>
    <t xml:space="preserve">Dear Mr. Meyerit was a pleasure to negotiate with you. I really apreciate your last offer.Thank you for your will to reach an agreement.See you at the conference.Best RegardsAlex Kramer</t>
  </si>
  <si>
    <t xml:space="preserve">DearChris Meyer,today I want to start thenegotiation about the organisation detailsof the annual ISA conference in 2019.First of all I want toemphasize that this is an event for students from different countries and we shoud maximize the beneftit for them.According to that we shoud choose asMusic Actthe famouseDJ Happy. I think that this DJfits perfectly to the international und dynamicaudience at this event.TheCateringis also a imporntant issue. In my opinion theInternational buffetwill be the right thing at these conference. Especially theatmosphere to facilitate networking will be given through a buffet.Also theDate of conferencehas not been fixed. In our given timeframe I think the best date will be atWeek 2because there are no conflicts with other events or conferences and the most students have time at this date.My personal favoritechoice of theSponsor Selection is the CompanyArt Inc.. They made the best offer for this year and we had alreadygood cooperations with them.As last issue we have to discuss about thePresentation Tasks.I would suggest that you make the award part of the conference and I hold the opening speach this year.What do you think about my offer?Kind regardsAlex Kramer</t>
  </si>
  <si>
    <t xml:space="preserve">Hello AlexThank you for your email.We have to make the best possible about this event,because as you said it is very important for all of us.But in some point I have another opinion.The Date of Conference you have have said it will be OK at the Week 2,but during Week 2 is not good because is another large event in the historic center so the most importamt persons will be here.I think the best is Week 4.The Music Art I think that we should had local folklore band in order to attract more attention and it will also be attractive for the business people who are not all young and DJ HAPPY will attract all the attention and that is what we do not want.The Catering I think should be Traditional Swiss Three Course Meal which suits the purpose to show apprecation to the local members and guests.The problem about the Sponsor is that we could not have any written contract with ARTInc and they can go out whenever they want.The best Choice should be the Boomerang who are balanced and offer long term contract.For the presentation Task we can make it on the other side,that you can make the award and who takes the award will allways rememeber you and this is a great occasion and I can hold the opening speech.Best regardsChris Meyer</t>
  </si>
  <si>
    <t xml:space="preserve">DearChris,Thank you for your fastreply!Lets talk first about theDate of conference.Your suggestion at week 4 is in my opninion not the best date for the conference because it is during the christmas holidays. I think there are some ISA members absent. For me a possiblecompromise can be theWeek 3. What do you think about this option?In my opinion your choise of the localfolklore band asMusic Actdoes not fit to the international character of the conference. Also i can't understand your argument thatDJ Happywill not be attractive for the bussiness people. I think this is an event for students and not forbusinessman.About theCateringI want to emphasize the international orientation of the conference. Soin my opinion the traditional swiss three course meal is no option for this event.It is true that we don't have anywritten contract with Art Inc.. But until now we still have a really good connection to the company Art Inc. and I think their support will continue in the future. If we choosethecompetitor of this company we will maybe lose the goodrelationship to Art Inc.As the last point lets talk about the presentation task. I think the onlyfair solution will be if we choose aThird personas speaker.What do you think about that?Best regardsAlex Kramer</t>
  </si>
  <si>
    <t xml:space="preserve">Dear Alex,Thanks for you last email and I hope that we can reach an agremment at the end.TheDate of conference,so the event will be in the begining of the Christmas Holiday and a lot of ISA student members have time to attend the conference.About theMusic ActI have told you that DJ HAPPY is not a good choice because if we take him,his reputation will overshadow the reputation of the ISA.And for theCateringwe can make a compromise if we decidde to have an International three course meal,because in this way we would not have a decline from the conferences over the last few years.I also know that we had had a good relationship with ART Inc till now but the problem is taht this option is without future persepective and it can only hur tha ISA.And BOOMERANG also ensure the sponsoring of the future events of the ISA.And about thePresentation Tasks,I think that the Third Person is not a good choice.We can make shared activities.From my last purposes I have made a lot of steps to you,I think that you will appreciate it and think good my offer.Best regardsChris Meyer</t>
  </si>
  <si>
    <t xml:space="preserve">Hello Chris,thank you for your last message. With this message I will send you a counteroffer and I have some questions about your last message.Lets start with theDate of conferenceagain. You are right with your opinion, that your suggestion (week 4) is at the beginning of the christmas holidays. But I have to tell you that many students will spend as much time over the christmas time at homewith their families as they can. So I think that it doesn't matter if the event takes place at the beginning or the end of the christmas holidays. Also you don't tell me what do you think about my last suggestionWeek 3.To the music act I have to tell you that I can understand you argument about the popularity fromDJ Happy. But I think this is the best option we have. Maybe an alternative to DJ Happy will be the band free life. The local band is in my opinion a big issue because they doesn't fit to the international orientation. They are to small and nobody knows them.About theSponsor Selectionyou wrote me, that Art Inc.as sponsor for our events is without any future persepective. Can you please tell me exactly why do you think so? Like I already sad, until know we had no problems with them and we shoundembezzle the fact, that they give us the best offer and will pay the most money. I think this is one of the most important argument for a sponsor.I have also questions to your argument about thePresentation Tasks. Can you please tell me why do you think exactly that aThird personis not a good choise? To your suggestion (the shared activitys) I think that we will have higher coordination if wearrange us and make shared activitys. Because of that I think the best and most fairesolution is to have a third person as speaker.At the end lets talk about the catering. I think the compromiseyou suggested is a really good option. I also agree about the argumengtsyou mentioned. So I think we shoud take theInternational three course meal!What do you think about my last offer?Best regardsAlex Kramer</t>
  </si>
  <si>
    <t xml:space="preserve">Hello Alex,Thanks for you reply and I am very happy that we have made compromise for the catering that will be International Three Course Meal.So for the Date of Conference I have said Week 4 because the student would have time to attend the conference and after go home.Week 3 is not a good option because the organisatio's vice president and other members are unable to join the event and that is not good.About the Music Art we have to make a mix between the local and international culture.As we decided to have an International Catering we have to offer also the local atmosphere and we can make it with the option of the Local Folklore Band.The most important point is the Sponsor Selection.I have said that Art Inc has no future perspective because I find it very difficult to believ when we di not have any contract.Would you rent a flat without any written contract?Boomerang also made a very good offer and they also will sponsor future events and this contract will provide financial security.And Boomerang is balanced by the offer of a long term contract and in the future they can offer more money,but Art Inc can go aout in each second that they want.About the Presentation Task.I told you that Third Person is not a good option because it would be much work witthout benefits for us and also for the public.And the third party will also harm our reputation and will attract all the attention.Better more arrange between us than another person who takes all the attention of our work.Please think it through at let me know you opinion.Best regardsChris Meyer</t>
  </si>
  <si>
    <t xml:space="preserve">Dear Chris,thank you for your last E-Mail. The negotiation will end tomorrow, so we have to moveforward and make some compromises if we want to finish this project. I think we had shared our arguments andboth sides can understand the other position.I have the following suggestion for you:As wehave discussed we take theInternational three course meal for the catering.If you accept the companyArt Inc.as the sponsor for this event, you can hold the opening speech and the date will be at Week 4.For theMusic Actyou told me, that you think we have alredy enough international character at the event through the three course meal. But at this menu thefirst course will be a traditional swiss menu. So the traditional role of the event is also given. I think we should make also here a compromise and shoud choose thePop band FreeLife asMusic ActWhat do you think about this compromises?Best regardsAlex</t>
  </si>
  <si>
    <t xml:space="preserve">Helo AlexAs you said tomorrow is the last day and we have to comunicate more frequently.I give you another compromise:Catering-International Three Course MealSponsor-BoomerangMusic Art-Pop Band FreelifeDate of conference-Week1Presentation Task-Awards Alec,Speach Chris.Please think it and give me yor response in order to conclude this project.Best regardsChris Meyer</t>
  </si>
  <si>
    <t xml:space="preserve">Hello Chris,I want to make yo another offer:We can choose as sponsor your favorite option (Boomerang) if we choose as the music act the famouseDJ Happy. And the other options from this offer are the same as your last offer.Have a nice eavening,With best regardsAlex</t>
  </si>
  <si>
    <t xml:space="preserve">Hello AlexI am very happy to say you that we have made it and I hope we will good cooperation in the future.Best regardsChris Meyer</t>
  </si>
  <si>
    <t xml:space="preserve">Dear Chris,i heard a lot about you and i&amp;acute;m happy to work with you. I think we can plan a nice event together if we do this as a team. So, in the attechments you can see my first suggetions. If you aren&amp;acute;t happy with something just send me a e-mail about it.I&amp;acute;m looking forward to your reply.Best regardsAlex Kramer</t>
  </si>
  <si>
    <t xml:space="preserve">Hello Alex,Thanks for your valued and fast input. I also hope we can achieve the best outcome for all parties. On that note it appears your standpoint as of now is completly opposite of mine.You see, i'd like to adjust or rather use the classical ambiente of constance to set our anniversary in scene, thus i tend towards a Traditional Swiss three course meal and traditional music.As for Presentation Tasks , i think we both know that the opening act will get all the credits while the award handling is rather unimportant. Thus i'd propose we play nice and share both.Furthermore i'd like Boomerang to be our Sponsor.Kind regards,Chris</t>
  </si>
  <si>
    <t xml:space="preserve">Dear Chris,thanks a lot for your answer. Im not really happy with your suggestions... But i think we can agree on some terms.What do you think aboutCorporate Ltd.as our sponsor? I think they wolle be okay for both of us.As music act i thinkDJ Happyis the very best alternative. He is very famous, so i think the people would like it!About theCateringi think thatInternational buffetis the best, because everyone can find somethink they like.Im looking forward to your answer.Best regards,Alex</t>
  </si>
  <si>
    <t xml:space="preserve">Hello Alex,So basically we can agree on shared activitie, yes ? Well it is a starting point. As for sponsor, i really am a fan of Boomerang with there substantial payment for the event and the longterm contract they propose.As for Catering and Music Act , maybe we can find a tradeoff here ? Since it seems i have my focus on traditional aspects and you are rather keen on modern and international options.So how about agreeing on a Local folklore band and for the Catering we take your proposed International buffet ?As for the Week i'd really favor Week 4, but i am ready to make concessions here if you could agree to Boomerang .kind regards,Chris</t>
  </si>
  <si>
    <t xml:space="preserve">Dear Chris,i&amp;acute;m happy that we can agree on the Music Act, thePresentation Tasks and theCatering.As sponsor i really preferArt Inc., because they made the best offer in terms of a short-term payment directly for the event. Boomerang offered slightly less money for the event, so i think Art Inc. is the better alternative.What do you think aboutWeek 3 as date for the conference? I hope we can agree on this terms, too?Best regards,Alex</t>
  </si>
  <si>
    <t xml:space="preserve">Hello Alex,Sadly i can not make concessions on the catering AND the sponsor, but i'd be willing to surrender the attention brought by the opening speech as well as the catering to you if you would agree toBoomerang. You have to understand that this point is really important to me as it coulg gurantee the financial and opportunity stability for years to come.Week 3is not ideal for me but in hopes you support mySponsor Selectioni'd also be willing to make a concession here.Does this seem like a deal to you ?Regards Chris</t>
  </si>
  <si>
    <t xml:space="preserve">Hey Chris,im happy to tell you, that i accept your offer.Best regardsAlex</t>
  </si>
  <si>
    <t xml:space="preserve">Hello Mr. Chris Meyer,my name is Alex Kramer and it will be our joint responsibility to design a convincing concept for the ISA conference. Due to your successful record and good reputation within our organisation, I was delighted when first hearing we were going to work on this together. I am much looking forward to having a constructive negotiation and am sure we are going to come up with a pleasing result for all parties included.As for the event, I will be including my first proposals for our five issues, as well as I am about to give brief explanations about why I am putting these forward.Please feel free to tell me about your preferences in the future, so we can come up with the best solution possible.Concerning the Main sponsor, I see great value in the offer form Art Inc., our reliable partner in the past. They proposed a great short-term value and I am sure both parties are looking forward to having more valuable cooperations in the future.              When looking for possible dates the conference could take place , week 2 seems like the ideal opportunity, since most of our members and business prospects will be available during that time. But i also see value in week 1 or 3, as the loss of participants seems to be only marginaly lower.As for the music, I am hoping to sign an artist with international reputation. DJ Happy seems to also be a good crowd pleaser and we could attract a lot of possible new recruits for the ISA.I belive the catering should please our audience from all over the world. Hence I am proposing to have an International buffet, as it will also create a more relaxed atmosphere for talks and networking, rather than during a strictly planned three course meal.As for the presentation tasks, I am especially looking forward to your ideas. In my opinion, there should not be any shared abilities taking place, since it usually creates confusion and the preparation is very time consuming. Due to my experience in organising events , I believe I could give a nice and friendly welcome speech, as your good reputation amongst ISA`s partners makes it very plausible and gives a great value to having you presenting the award ceremony.As I already mentioned, I am very much looking forward to organising the conference together and grateful for your input in the future.Many thanks and best regards,Alex Kramer</t>
  </si>
  <si>
    <t xml:space="preserve">Hallo Alex,I'm also very pleased to be organising this event with you. I've heard all about the great work you've done previously, and i'm very confident, that we will organise this conference to the best of our abilities and find a good solution, which is suitable for everyone. I am looking very much forward to working with you on this project.I've read your proposal and considered all your points. But I think, at the moment we are not on the same page.Let me start with the Sponsoring selection: I think we should have a long term view, and also consideret future events and with Art Inc. we only have a short contract, maybe for this event it is nice to have the extra money, but in the long run i think we would be way better of with Boomerang. They offer only slightly less but future cash-flow would be guaranteed.Secondly, unfortunately i can not agree with your music choise at all. Due to my profound knowledge about the business partner and their interests, i know for sure, that they would not be happy with a DJ at all. I agree, that we also should try to meet the taste of possible new recruits, but we shouldn't leave the business partners out, since they are one of the main pillars to our organisation. I was thinking about a local folklore band, they might have a nice programm and i imagine that also young people from different cultural backround could enjoy it.Now to the presentation task, i was thinking that i do the opening speech, because i would like point out many important aspects of developments, which i have gained troughout all my years with ISA. And you would have the great task of presenting the award winner and and to hand over the certificate.Another big issue is the day of ther conference, i know you suggested the 2nd week. I don't know whether you've heard, but there will be another big event ind the center of Constance. First of all, there will be very limited parking for our business partners and secondly there might be less people at our event because of the other event, and i think i would be a pitty if we organised it to the best of our abilities and then less people, then we planned will show up. I think it would be a little frustrating for the both of us, what do you thing?Last but not least, the food issue. Since it is the 40th Anniversary i think we should have a served meal, it would represent ISA better and it would suit the event than with a buffet. The networking issue is good, but you should also consider, that at a buffet it will always be super crowded, some food might me empty, people don't eat at the same time or the food looses on quality. At a three course meal, everyone would be served at the same time, and it would fit better to the whole event, since we celebrate 40 years. I was thinking about traditional swiss cuisine, but if you prefere a International because of all the different people, from all different countries, we could do that too.I look very much forward to hearing from you, and what you think about my ideas and suggestions.Kind regardsChris</t>
  </si>
  <si>
    <t xml:space="preserve">Hello again Chris,thank you very much for your fast response and input towards our project. Even though I see very few common ground so far, I am sure there will be a sufficient solution we can both agree on. I have looked through your ideas and will try to take them into account for our future draft.As for the Date of conference,you proposed the event to take place during week 4. I am not quite satisfied with this choice since I believe as though some students can take advantage of Christmas holidays, very few business partners will send representatives in the festive season and I already know some ISA members will not be able to attend the conference either. But I also see why you were dissatisfied with my choice of week 2. So I am willing to propose Week 3as it might prove to be a proper middle ground between both our initial choices, though it might be some valued members of ISA will be absent. I would like to hear from you about this.Since you stated very clearly that you think of my coice of DJ Happy as a Music Actas insufficient, I would like to trust your opinion on our business partner's interests. Though I am very confident, a localfolklore band will not be able to represent the spirit of an event with international importance for ISA well. As an alternative, I believePop band FreeLifecould be a better choice as they might not be a crowd pleaser as good as DJ Happy, but still satisfy both our business partners and possible recruits.Regarding theCatering, I am happy to hear that you are open to have a choice of international food. But since you proposed to have a local band as a music act, I dont belive that having overall different themes in catering and music, one local and the other international, go well with each other. So for now I like to stick to the choice of my first offer, the International buffet, due to reasons I have already stated, such as creating a relaxed and productive atmosphere. Though in case you agree on my thoughts about the Musical Act, I too belive the International buffet might be a good compromise.Concerning thePresentation Tasks, I am still in favor of the option ofAwards Chris, opening speech Alex. It is the case though, that I am willing to consider other options in case you will be more appretiative of my choice regarding theSponsor Selection.As you knowArt Inc.have supported the ISA for a long time and it is still a valuable partnership today. By selecting a direct competitor to them such as Boomerang, we might burn some bridges that can not be rebuilt. Since I believe ISA to grow further in the future, the short-term value of Art Inc.'s offer might prove a great deal as we can further negotiations with even more valuable outcome. A partner we are bound to a long time will slow ISA's growth significantly.Yet again thank you very much for considering my proposal and I am sure you will be able to enrich the conference even further.Best wishes,Alex Kramer</t>
  </si>
  <si>
    <t xml:space="preserve">Dear Alex,I see, it will be harder for us to find a solution then i thought. Nevertheless, I got some new suggestions.For the day of the event: in week three a lot of high ranked ISA memebers won't be able to attend to the event, i don't think that week three is a good choice. I see your points for week four that people might be on x-mas breaks already. I still think, if people know early in advance, and i mean, it will take place in 12 months, so there is still a long time till the event. I think week four would be the best time for it. But if necessary i might can make a consession, and propose to you week one, but week two and three would not be good choices at all.I can't really understand your point when it comes to food and music, i don't really see why international food and local music don't go well with each other. I think to such a event as the 40th anniversary, a three course meal, is very appropriate and should be strongly considered. Therefore we should take the Traditional swiss the course meal, and a lokal folklore band would go perefectly with it.How would you like the idea, of sharing the presentation task? That way, we both can say what we would like, and can make a great opening speech together. Such strong individuals, as we are, I think it would work out really well, and could be a night to remember.Last but not least, our sponsoring issues, we wouldn't have to rebuilt bridges with Art Inc. in case they burn down, if we have Boomerang as sponsor. We could get a very valuable long term contract with him, and that way, we will have a secure cash flow to expand our organisation. And i few it quite the opposite, i don't think that it will slow our growth down - we wouldn't have to worry about money issues. What if at some point Art Inc. doesn't support us anymore, and we rejected Boomerang this time, next time, they won't offer anything or a very bad deal for us. I think we should take the opportunity for this great chance and take the deal now.I am looking forward to see what you think about my ideas, and hope we can find an agreement that works for the both of us till friday.Best regardsChris</t>
  </si>
  <si>
    <t xml:space="preserve">Hello Chris,thank you for having a look at my adjusted offer.Though I must say I am quite not happy with how you took up my ideas. I tried to give you some incentives to to broaden your offer, and with my following proposals I hope I can further show you my will for compromise. But unless I see some initiative from you as well towards my ideas, I fear there might not be a solution to satisfy the both of us.I am content, that regarding the Date of conference, you are at least shifting away from you initial idea of week 4, that i still regard as unfitting. As for you not liking my 2nd option either, I also see some promiseWeek 1. It may not be my ideal choice but it might prove as a compromise.Considering thePresentation Tasks, I dont really see value in sharing the tasks, as the amount of preparation grows immensely. With each of us having their own program, the amount of time necessary to prepare is much lower. It is also a chance to present ourselves in a light that each choses for themselves. As a sign of good will, I am even willing to consider your initial thought ofAwards Alex, opening speech Chris,as it seemed you had some plans already. This is a big shift from what I originally envisioned, I hope you will also grant me some wishes regarding the remaining issues.You might have noticed that I dont see Boomerang as a suitable solution towards our choice asSponsor Selection. The value a contract withArt Inc.provides is just too valuable for us to ignore, and i was sure that i pointed out sufficiently that even for the future Art Inc. is the most profitable solution. I am hoping you could overcome your concerns regarding this issue and move away from your initial choice.As for the cases of catering and music, I cant see why you dont see any value in the choices I offered you in my second proposal, as I already moved away from my initial preference to find a solution more suitable for you as well. I was hoping you valued my offer of havingPop band FreeLifemore, and thus moved away from your choice of having a traditional swiss meal as well. Especially since you mentioned before you were willing to move away from this and thereby appreciate my vision of a more internationally oriented event.Concidering your lack of compromises so far, I am not willing to move away from my prefered option of havingInternational buffet, unless you also provide me with some choices that I can agree on.I hope I delivered a direction towards agreement with my adjustments, and if you take my remaining wishes into account, as I hope I did yours, we can still find a proper soil to make the conference a success.Kind regards,Alex Kramer</t>
  </si>
  <si>
    <t xml:space="preserve">Dear Alex,I think we should settle for week 1, this might not be the best week for either of us, but i guess it would be a good compromise. How do you like this idea? At least we would have settled one issueTo come to the sponsores, what would you say about Corporate Ltd.? We wouldn't have such a long contract as with Boomerang, but not as short as with Art Inc. As well as, they offer more money then Boomerang - and we can expand nevertheless. I think they might be a good alternative. Let me know what you think about them.I can see, that you moved away from your initial offer in regards with music - so I'm happy to move away from my folklore band as well. I say let's take the pop band FreeLife. Would that sound good to you? I think it might fullfill everyones music wishes.Towards the presentation tasks, i am pleased to hear, that you could consider my initial proposal, because I did prepare things already, and i would really apppreciate it, if i could do the openening.For the buffett, could i might get you to go with a international course meal instead of the swiss three course meal? I just think it would with better with the event then a buffett.I hope you see that i try to also consider your suggestions and that i really try to make it work for the both of us.Kind regardsChris</t>
  </si>
  <si>
    <t xml:space="preserve">Hello Chris,thank you for taking my words into consideration. I am glad that you made some arrangements within your offer. I believe the both of us have shown that we are willing to find a common ground and sacrifice our sole opinions in favor of a good result.Considering the date of the conference I also believe we have decided on a sufficient solution within our possibilities regardingWeek 1.Considering the Musical Act, I do appreciate your effort to move away from your initial choice, and settled for the compromise I suggested asPop band FreeLife. The International atmosphere this group provides will be able to attract all kinds of guests and Business partners alike.I appreciate your effort considering the Musical Act highly, and therefore chose to move away from my original choice for catering as well. Having an International three course mealwill satisfy your wish for a more structured event, while I still see disadvantages towards a buffet. Though now it is in sync with the overall international theme the Musical Act will provide, and I belive that fits an event of the size we aspire very well.I am glad you appreciate my offer to have you preform the Opening ceremony. I was very much looking forward to presenting myself to the guests and colleagues doing the Opening as well, but I decided it was a sacrifice I was willing to make in order to have you consider my ideas in return.Which brings us to the last issue that remains unsettled. Unfortunately I dont think very highly of the alternate sponsor Corporate Ltd. either. As i have mentioned before, I am very much unwilling to give up our good business relation withArt Inc.. The value Corporrate Ltd.'s offer provides seems much minor to me. Considering I am willing to grant you your initial wish regarding the Presentation Tasks, I am sure you understand it would be very valuable to me to have a preference of my own represented in our final result. The importance of having a reliable sponsoring partner is what guarantees ISA a profitable future and a chance to expand our brand even further.I hope you are content with my adjustments towards your proposals. We agreed on quite a few compromises now, but I am not sure wether I will be able to move away from my initial draft even further.In my opinion we now have a properly planned out draft that could make the ISA conference a success. I really hope you will agree to this offer.Best wishes,Alex</t>
  </si>
  <si>
    <t xml:space="preserve">Dear Alex,I think i can agree with you, Art Inc. is still not in my favoir but you have made alreadg a lot of consession as well, so i am willing you leave the sponsoring choice yours. I hope it will also work out with them in the future.All the rest sounds very good to me, and i'm very happy that we managed to find a way that suits for the both of us.All in all i think it will be a great and very well planned event.Was great to work with you and I see you there.KRChris</t>
  </si>
  <si>
    <t xml:space="preserve">Dear Mr. Meyer,I'm looking forward to our negotiation and hope we can come to a satisfying solution.I've attached an offer that would bring me 100% utility. My most important issues are theSponsor Selectionand theMusic Act.It would be nice if you'd send me your "perfect" offer so we can see where we stand.Best Regards,Alex Kramer</t>
  </si>
  <si>
    <t xml:space="preserve">Dear Mr. Kramer,Thank you for your offer. I am also looking forward to our negotiation and hope that we can find an agreement that suits us both.For meSponsor SelectionandMusic Actare the most important issues as well, nevertheless I believe that we can find a great solution.Please find my offer in the attachements.Kind regards,Chris Meyer</t>
  </si>
  <si>
    <t xml:space="preserve">Dear Mr. Meyer,thanks for your counteroffer! We have a long way to go, but I think we'll find a solution.Can we agree on thePop band FreeLife? My utility is 0% for the local folklore band.Maybe we should let aThird persondo thePresentation Tasks. But I'm willing to make concessions regarding that issue.How about doing it in Week 3? Week 1 would be OK too.I hope we can agree on theInternational buffetbecause I don't get much utility out of the other options.I'm looking forward to your counteroffer.Best Regards,Alex Kramer</t>
  </si>
  <si>
    <t xml:space="preserve">Dear Mr. Kramer,We have a long way to go indeed but I am also positive that we will find a solution.Concerning thePresentation TasksI would be willing to doShared activitiesif this would be fine with you.For theDate of conference I am happy to hear thatWeek 1is ok for you as well.Concerning theCateringI could maybe agree to the International three course mealbut not to the International buffet as this brings me 0% utility.For theMusic Actanything but theLocal folklore bandbrings my very low to no utility so for that to happen you would need to make concessions concerning theSponsor SelectionandCatering.I am looking forward to hearing from you.Kind regards,Chris Meyer</t>
  </si>
  <si>
    <t xml:space="preserve">Dear Mr. Meyer,I'm happy that we can agree on theSponsor Selection.I hope you can acceptDJ Happyas theMusic Act. I'm willing to take a step in your direction regarding theCateringbut "shared activities" isn't an option for me, as I don't get any utility out of it.Best Regards,Alex Kramer</t>
  </si>
  <si>
    <t xml:space="preserve">Dear Mr. Kramer,I am also very happy with this step and I am sure we will find a solution for the other issues as well.Thank you very much for your concession concerning theCatering.I am willing to choosePop band FreeLifeas theMusic Actand might be open to choosing DJ Happy under the condition that thePresentation Tasksare divided the followingAwards Alex, opening speech Chrisotherwise my utility gets too low.Concerning theDate of conferenceWeek 4is no option for you, right? (I put it in the offer for now but I am happy to go back to Week 1 if this is better for you).Kind regards,Chris Meyer</t>
  </si>
  <si>
    <t xml:space="preserve">Dear Mr. Meyer,thanks for your answer but I think we should look at it from another perspective.I think it would be better for our utility ratings if one of us gets their preferredSponsor Selection. So I'm willing to chooseBoomerangif we can agree onAwards Chris, opening speech Alex.Regarding theDate of conference: WouldWeek 3be okay with you?I think we're close to a solution here.Best Regards,Alex Kramer</t>
  </si>
  <si>
    <t xml:space="preserve">Dear Mr. Kramer,Thanks for your last offer. I think we are really close to a solution here!I can agree to DJ Happy if we choose week 1.If we choose week 3 I would prefer to choose the Pop Band FreeLife.The rest it would work for me.Would this be ok for you?Kind regards,Chris Meyer</t>
  </si>
  <si>
    <t xml:space="preserve">Dear Mr. Meyer,Week 3 and FreeLife decreases my utility under 50%, so maybe we could do it like this.I would be at 60% utility now.I hope we can find the perfect solution that suits us both.Best Regards,Alex Kramer</t>
  </si>
  <si>
    <t xml:space="preserve">Dear Mr. Kramer,this offer would bring my utility under 50% so I think the best option will be the attached offer which should give us both a utility above 50% if I am right (56% for me and 57% for you). It looks like this would be the best equal possibility.Hope this works out.Kind regards,Chris Meyer</t>
  </si>
  <si>
    <t xml:space="preserve">Dear Mr. Meyer,thanks for the compromise and for sacrificing some utility.I think this is the best possible solution (can't think of anything better).This negotiation was really fun.Best Regards and good luck in the exam,Alex Kramer</t>
  </si>
  <si>
    <t xml:space="preserve">Hello Mr. Meyer,I'm really looking forward to our negotiation, because I've already heard that you're a pretty cooperative and at the same time successful member of the ISA.So here is my first offer concering the organistation of the annual ISA conference. All in all I'm of the opion that this event has to focus on students and especially their needs. Business people and companies will be attracted if many good students join the ISA.Due to this I think we should chosse DJ Happy as the music act. He is a very popular musician and will attract many students. Furthermore I'm pretty sure that an international buffet is the perfect solution for the issue catering, because everyone will find something he likes and it is possible to communicate with different people during the meal. I also think that Art Inc. is the perfect sponsor for this event, because they offered a short-term contract and a huge amout of money in comparison to the other sponsors. The date of the conference should be in Week 2 of the given timeframe, because there would not be any collisions with other events. At last I'd really like to do the opening speech and hope you are satisfied with doing the awards.Best regardsAlex Kramer</t>
  </si>
  <si>
    <t xml:space="preserve">Hello Mr Kramer,Its nice to hear from you and I am also looking forward to our negotiation, and I was excited when I heard you are my competitor because I knew It will be really interesting and sophisticated to negotiate with you.But to start with the organization: I think we must find compromises between to main points: Attracting students AND appreciate the participation of our business partners and members of the local firms.Another important point should be representing the local culture due to Constance is the origin of ISA and it is its 40th anniversary. I would like to bring in some local culture and cuisine and at least the same formal standard as last year.Because of this I would like to hire a local folklore band and serve a swiss three-meal menu, to keep a certain level of formality and impress our guests. I think having a buffet is more suited to an internal and local ISA event without any marketing purposes. Also, the students wont say no to a nice three-meal menu ;)For the date of the conference I would prefer 4th week but I also think the first could be an option.As we are competitors for the job I think we should share the presentation tasks equally.For the Sponsorship I would like to make a deal with a long-term perspective, also if they will not pay the most and it will allow us to organize smaller upcoming events, without searching a new sponsor every time. Because of this my choice would be Boomerang as our sponsor.Let me know what you think about this! And excuse my English skills.Greetings Chris Meyer</t>
  </si>
  <si>
    <t xml:space="preserve">Hello Mr. Meyer,first of all I'd like to say that I agree with your point that we have to find a solution concerning the organisation, that includes attracting students and attracting business partners and members of international (not only local) firms. As I already said in my first offer I'm of the opion, that attracting students means also attracting business people, because they are searching for qualified and good workers. So our main focus as a student assoziation should always be on students first, but that doesn't mean we should completely do not consider the business people in the organisation of the conference.With your choice of the Sponsor SelectionI definitely do not agree. I think that a long-term contract with Boomerang isn't a good solution. This will not be the perfect solution for the future of ISA. Although this kind of deal will grant us financial security for a longer time than e.g. Art Inc., I'm pretty sure we don't need such a long-term contract. ISA will grow in future and due to this ISA will get many offers from sponsers, that will pay much more than Boomerang. So Art Inc. would be perfect for the conference. We have much money to plan the conference and we still have the opportunity to grow and choose new higher-paying sponsers in the future.As a Music Act I'm of the opinion that a local folklore band is a really bad choice. Especially beacuse the music acts in the last few years caused much dissatisfaction I think this is a pretty important point. DJ Happy will attract many students because of his international popularity. A local folklore band wouldn't fit to ISA as an international student assoziation.To solve the issue Presentation Tasks I think that shared activities are not a good solution. This would mean a huge coordination effort which also means more money and time. Another solution that seems to be possible for me is to hire a third person to do the opening speech and the awards. This means that someone important can talk about ISA and its importance in the business world. So it would be worth to spend some money on a external speaker.As you said the Date of conference could also be the first week in the given timeframe. I think this also a good solution. 4th week wouldn't be that good, because this would overlap with the christmas holidays where many students and business people don't want to visit a conference.The Catering can not be a traditional Swiss three course meal, because as I already said we are an international student assoziation which means there will be students and business people from different countries. So I think they wouldn't feel that comfortable with a Swiss meal. Everyone's needs should be considered at the conference so an interenational meal is definitely necessary.Best regardsAlex Kramer</t>
  </si>
  <si>
    <t xml:space="preserve">Hello Mr. Kramer,I'm happy that we agree that we have to focus on both groups of participants of the conference and I agree to week 1 as the date of conference, I think its a nice compromise between our options.For the catering I would like to bring up your first idea of making an internationalthree course meal with dishes from Austria, Germany and Swiss. It would represent the culture of the three nations around the lake, it shows the international character of our organization and it would fit a certain level of formality to celebrate our anniversary.Concerning the music act I am really afraid of having such an popular DJ as music act because I think it would distract the focus from a conference, where you want to make new contacts and have nice talks with represantives from companies, to a concert where the people concentrate on dancing, drinking and partying. I know a local folklore band will not attract that much students like an international act but would those extra students really be the kind of people we want to attract for this kind of event?Regarding the sponsor selection I see your point that Boomerang is not paying enough but I think we should not only concentrate on this event but also consider the financial security of our upcoming events. What do you think about Corporate Ltd. as a compromise between long-term security and a higher annual payment?Also we have to talk about the presentation tasks, I think letting a third person hold the opening speech and hand over the awards is the badest choice. It also cost us a lot of effort and also money and none of us will benefit from the public attention. Before that I will hold the presentation by myself.I hope we will make some progress :)Best regards Chris</t>
  </si>
  <si>
    <t xml:space="preserve">Hello Mr. Meyer,I'm also pretty happy about the solution we found for the issue Date of conference. I think Week 1 should be a timeframe where most of the important participants are able to visit the conference.Concerning the Music Act I'm still of the opinion that a local bad doesn't fit to our image as an international organisation. How do you think of the Pop band FreeLife as the music act? This would be a good alternative to Dj Happy because it is still an international music act. Furthermore this won't lead to an event where partying and drinking is more important than communicating with each other and building new business relationships, as you fear.To find a good solution for the issue Sponsor Selection you suggest to choose Corporate Ltd. with their offer of a middle-term contract and I think this is a perfect way to unite our opinions on this issue. Corporate Ltd. will pay us enough money for upcoming events and we still have the opportunity to choose a new sponsor, that is paying even better, in the future.Also I'm still sure that the best way to communicate with each other during the meal is to have an International buffet . We don't want the participants to just sit on the same place all the time. The International buffet could be a great possibility to get to know with each other. So a buffet where everyone walks around would be a great solution. An international three course meal is a bit better than just a swiss meal but I still think this isn't a good solution.Concerning the Presentation Tasks I see your point that a third person as a speaker will cause a huge effort and also additional costs. So in my eyes the only good solution is Awards Chris, opening speech Alex.But here is an offer from me: If we can some on Awards Chris, opening speech Alex as the solution of the presentation task, I'll feel comfortable with choosing the international three course meal as the solution for the issue catering. How do you think of my suggestion?Best regardsAlex Kramer</t>
  </si>
  <si>
    <t xml:space="preserve">Hello Mr. Kramer,good to hear that we agree on Corporate Ltd.as our sponsor.I am disappointed to hear that we can not agree on theInternational three course meal, because I think it would be a nice compromise between the international aspect you brought in and the certain level of formality I mentioned. To be honest i will not agree on the International Buffet. And I wonder why you dont like the idea anymore even though it was yours.Concerning the last two points: I am willing to give you the opening speech if you agree on theLocal folklore bandas our music act. It would bring in at least a little bit of local culture and support the atmospere of the evening without being a distraction. Being International also includes adapting to local culture, which was always a strenght of ISA.Best regardsChris</t>
  </si>
  <si>
    <t xml:space="preserve">Hello Mr. Meyer,if there is no other solution for the issue Catering I would agree to choose an International three course meal. This is a way better solution than the Swiss meal. We still kepp the meal international, although it may be a bit harder to communicate and get to know with new people during the meal.So there are only two issues left to negotiate about:Concerning the Music Act I think that the Pop band FreeLife is a great compromise for both of us. I definitely disagree to choose a local folklore band, especially because there was a huge dissatisfaction about the music act in the last year. A local folklore band is the complete opposite of what students would expect on the ISA conference. ISA is still a student assoziation and a local folklore band doesn't fit to us and to students.The issue Presentation Tasks should be solved by giving me the opening speech and letting you do the awards. So we both would have the opportunity to do an important part of the opening. I'd really appreciate it to do the opening speech and hope you'll fell comfortable with doing the awards.Best regardsAlex Kramer</t>
  </si>
  <si>
    <t xml:space="preserve">Hello Mr. Meyer,refering on your last question the only possible solution for the issueMusic Actseems to bePop band FreeLifeas an international music act that perfectly fits to ISA as an international student assoziation. We can attract students from different countries and still keep our conference formal.Concerning thePresentation TasksI would agree to let you do the opening speech and I'll do the awards. So in my eyesAwards Alex, opening speech Chrisis the fairest solution for this issue. Although it's really hard for me to dispense with the opening speech, I think that there is no other way to find a compromise.All in all I think we won't find another soltution that leads to an equal individual utility value (mine is 42%) for both of us while maximizing our joint utility and minimize the contract imbalance.Hopefully you'll accept my offer. It was pretty fun to negotiate with you until now!Best regardsAlex Kramer</t>
  </si>
  <si>
    <t xml:space="preserve">Hello Mr. Kramer,AltoughPop band FreeLifewas not my first choice, I think it is a good one for our event.I hope you are also happy with the overall outcome of the negotiation withCorporate Ltd.as our sponsor, theInternational three course mealand the split of thePresentation Tasks.It was fun to negotiate with you and we will see each other at the conference inWeek 1.Best Regards Chris</t>
  </si>
  <si>
    <t xml:space="preserve">Dear Mr. Meyer,I&amp;acute;d like to welcome you to our negotiation and I&amp;acute;m looking forward to plan our upcoming event.In my opinion the negotiation should benefit both of us.With reference to the sponsor selection, I can highly recommend the Art Inc. They could provide the necessary capital for a fast growth of our company.As our target group consists mostly of students, the most reasonable choice for the music act would be DJ Happy. He is the most popular artist and favoured by young people (e.g. students). Unfortunately the last music acts didn&amp;acute;t reach our target group.In my point of view the event should take place in week 2 or 3. The other dates are inappropriate, because of other upcoming events.To fit the values of our organisation we can choose the international buffet. The audience consists of different cultures. We should provide a good meal to everyone.Furthermore I&amp;acute;d like to deliver the opening speech, but I am open to hear your point of view.In the attachements you can find my first offer.I am looking forward to hear from you soon and try to come to terms.Best regards,Alex Kramer</t>
  </si>
  <si>
    <t xml:space="preserve">Dear Mr. Kramer,Thank you for email!First of all I want to express that it's a pleasure for me to work with you and I really appreciate your willingness to negotiate certain points with me!In fact, there are some points which I wanted to discuss with you.Regarding the first point- the Sponsor Selection- I understad why Art Inc sounds highly attractive for us. But after considering more the future output and its effects I would highly recomment to go with Boomerang. I know they offered a bit less money for the event but in terms of future events they would be a better fit since they are also willing to sign a longterm contract. After reflecting this criteria, I think this would be more beneficial in the long-run.I was also looking for the Music Acts and would say that a local folklore band would be more fitting, since this will help to reflect the local culture. I understand that the younger members would definitely go with DJ Happy but we should also consider the local business partners and this would keep it more genuine. For this reason, I would also suggest to come up with a traditional sweiss three course meal, to bring the swiss culture closer.Referring to the presentation tasks, I wanted to ask you what would you think to share the presentation? I think in this case its for both of us important to presence, hence I think it would be fair for both of us to divide both parts, the opening speech and announcing the winners, what do you think?When it comes to the date of conference I find week 4 would be better suiting, since our VP would be able to join this event. I find it more attentive to be able to invite our higher ranked members as well. In fact , in week 4 a lot of our members would have the time to join this event as the week before christmas is usually not that busy anymore.I know it's a lot of information to consider, but I'm also willing to discuss these point in more detail if you like.If you have any questions, please don't hesitate to contact me anytime.Looking forward hearing from you!Best regards,Chris Meyer</t>
  </si>
  <si>
    <t xml:space="preserve">Dear Mr. Meyer,thank you for your offer.The pleasure is all mine and I&amp;acute;m looking forward to negotiate with you as well.After studying your offer intensively, there certain points to discuss.Considering the sponsor selection I can understand your argument, Boomerang offers a long-term contract butI expect ISA to grow further and get higher sponsorship moneys for the long-run. Therefore, we should prefer rather short-term contracts donating a considerable amount of money. After taking all these facts into account you can clearly see, that Art Inc. is the most fitting sponsor.The folklore band is surely an interesting choice. The problem is that the band will attract little to non attention at all. Our audience wasn&amp;acute;t interested in acts like this in the past.Having a local band play at such an event, however, does not fit the character of an international associations meeting.Furthermore DJ Happy regularly fills huge venues with his events and you are sure that his presence will attract many guests, who in turn became interested in the ISA.Let us face the fact, holding the opening speech would be beneficial for both of us.I think, sharing the presentation would require a high coordination and would cost too much time. I would rather invest the time to arrange the event. Why don&amp;acute;t we invite an external speeker for our event? Having someone important talking about the importance of the ISA for the business world would definitely be worth it.Referring to the date, the fourth week is out of question. Week four would be during the Christmas holidays and I expect several ISA members to be absent. The only week without any conflicting events is the second week. Week three is an option as well.When it comes to the catering, I would like to have an atmosphere to facilitate networking and make new acquaintances which, in my opinion, requires a very relaxed and easy-going atmosphere. Having a very formal meal where everybody sits down for several hours with the same people goes completely against that idea. Since many international guests are probably unfamiliar with Swiss cuisine, I think it would be smarter to have some kind of international mixture with Austrian, German and Swiss food where everybody is able to find something they like and have a little movement.Of course, I am willing to discuss these points with you and I am really looking forward to your answer.Best regards,Alex Kramer</t>
  </si>
  <si>
    <t xml:space="preserve">Dear Mr. Kramer,thank you for your email and especially for explaining why these points are particularly important for you. As I can withdraw from your last email, I noticed that there are certain discrepancies between our ideas, thus, I'm willing to meet you halfway at specific points.In terms of sponsor selection, I really do understand why Art Inc. sounds attractive for you. However, I was wondering if you could consider Corporate Ltd. as well? I really think we should keep in mind that these sponsors will help us with the next annual conference and, again, would be long run orientated. In my opinion, this is a decisive point whichs needs to be considered in more detail! ISA would definitely profit from a long run sponsorship, hence, I find Boomerang or Corporate Ltd. as the most fitting option.I can clearly see that the younger members would love to have DJ Happy at the ISA conference. Nonetheless, we should keep in mind that this is a business event and DJ Happy's reputation wouldn't match with our companies. I'm afraid that he would withdraw the attention of the members towards him. Thus, I find a swiss folklore band more adequat for the audience.I think to hire a third person is a no-go for both of us! This is the chance where we both can make a great impression towards our superiors and our partners. I would highly recommend to share this, although I understand it could mean more coordination. I'm asking you to re-consider this, as we already said, we want this to be beneficial for both of us. Apart from this, if you would do the speech this will also take time and effort. This time and effort could be spent on sharing these activities together, where we can also represent our team work!I like the idea of an international mixture for the catering. Since there will be members who expect a certain level of formality, I would rather go with a three course meal, where there is variety for vegetarians and in terms of tfood intolerance, while a buffet is more a mass-processing solution.Week 3 is fine for us then.I'm kindly asking you to reconsider some certain points mentioned above. If you have any questions, don't hesitate to contact me anytime.Thank you and kind regards,Chris Meyer</t>
  </si>
  <si>
    <t xml:space="preserve">Dear Mr. Meyer,thank you for your email. Reading through it, I noticed with great appreciation your willingness to cooperate. Of course I have given a little more thought to your proposal, but there are still some things I would like to discuss further.Regarding the sponsor selection I can clearly see your concern why a long term sponsor such as Corporate Ltd. is more attractive to you. However, I really do believe that we should seize the opportunity of a huge financial support provided by Art Inc. It is a lot more beneficial if we would use the money for the upcoming ISA conference in order to attract more guests and therefore possibly future members.Considering the music act I am afraid that I won&amp;acute;t be able to meet you with your folklore band since ISA stands for International Student Association. Young people are not interested in this kind of music and therefore I would highly recommend to stick with DJ Happy. In the past he has proven himself to be the most successful musician out of the three acts we can choose from.I can totally understand that a third person in charge of the awards and the opening speech is not an option for you. Unfortunately, I still believe that sharing these tasks is too much coordination and time consuming. Therefore, I can imaging you giving the speech.I am very happy that we were able to find a date for the conference that suits us both. Week 3 it is then.I like your concern regarding vegetarians and people with food intolerances, but would that problem not be best solved with a buffet? Then they could choose for themselves what they want/can eat and another advantage is that they would not have to review the menu beforehand. This option is a lot more convenient for everyone involved.I am looking forward to hearing from you soon. Please let me know what you think about my points of view.Yours sincerely,Alex Kramer</t>
  </si>
  <si>
    <t xml:space="preserve">Dear Mr. Kramer,again, thank you for your email!First of all, I want to express my gratitude and that I really appreciate that you are willing to let me do the opening speech! This is really important for me and I'm happy to do this!After considering your points regarding the sponsor selection I'm willing to go with Art Inc. even if I'm of the opinion that this won't be our best option.I can also agree on going with the international buffet- as you're right- this would probably be the most pragmatic solution in terms of food intolerance and vegetarians.However, when it comes to our music act, I would like to keep it a bit more suiting for our older members and our business partners. Thus, I find the folklore band more fitting, especially for this clientele. I'm aware that this is the International Student Association, nevertheless, we should signal the older members and especially our partners that this is a serious organisation. This is the key aspect, I'm afraid DJ Happy would not signal these standards.I would be really greatful if you could consider my point with our music act.If you have any questions, don't hesitate to ask.Thank you and best regards,Chris Meyer</t>
  </si>
  <si>
    <t xml:space="preserve">Dear Chris Meyer,thank your for your last offer. I really thought about it and I came to the point that I will accept your proposal.I really appreciate hearing your points of view about our negotiation issues.I think we found a common solution and I will also accept the local folklore band after thinking about your arguments you mentioned during our negotiation. I got your point thatwe should signal the older members and especially our partners that this is a serious organisation.Hopefully we meet at the ISA Conference so we get to know each other in real life as well.I enjoyed negotiating with you and I am really looking forward to meet you some other time.Have a nice day!Yours sincerelyAlex Kramer</t>
  </si>
  <si>
    <t xml:space="preserve">Dear Chris Meier,I am writing you to discuss the appropriate arangements for the ISA Conference organization.For the Sponsor Selection I'd like to propose Art Inc. given their outstanding Engagement.I prefer to have the Conference early and thus have the Date of conference in Week 2, with the Presentation Tasks done by Awards Chris, opening speech Alex. Considering our International ties I'd recommend the Catering to offer an International buffet. For the afterparty DJ Happy as a Music Act would offer a great Selection of the latest hits.Let me hear what you think about it.Yours sincerely,Alex Kramer</t>
  </si>
  <si>
    <t xml:space="preserve">Dear Mr.Kramer,It's a pleasure to make your acquaintance.I am very interested in coming to a joint result with you.However, I can not accept the conditions that you proposed in your initial offer. I therefore would like to negotiate these issues.My initial idea for the Sponsor Selection would beBoomerang. A better time for the conference would be Week 4. I`d like to suggest to distribute thePresentation Tasks in the following way:Awards Alex, opening speech Chris. As we love to make our visitors feel comfortable, I recommend preparing a Traditional Swiss three course meal.Also, it would be great if theMusic Actcould be aLocal folklore band.Is that an offer you can work with?Yours sincerely,Chris Meier</t>
  </si>
  <si>
    <t xml:space="preserve">Dear Mr. Meier,I am willing to change the Music Act to Local folklore band if we can agree on keeping the Catering as an International buffet. Im am furthermore willing to change the Date of conference to Week 3, inbetween our two proposals. Unfortuantely i cant agree on your selection for Sponsor Selection and Presentation Tasks, do you have another offer for those issues?Kind regards,Alex Kramer</t>
  </si>
  <si>
    <t xml:space="preserve">Dear Mr. Kramer,The trade-off betweenCateringand theMusic Actis a good idea. I propose a similar approach for theSponsor SelectionandPresentation Tasks. I could concede on thePresentation Tasksto be distributed as follows:Awards Chris, opening speech Alex. In turn, we would be keeping theSponsor SelectionasBoomerang. Furthermore, I suggest moving the conference toWeek 1.I am looking forward to your answer.Kind regards,Chris Meyer</t>
  </si>
  <si>
    <t xml:space="preserve">Dear Chris Meyer,I agree with your selection of Sponsor Selection, Presentation Tasks and Date of conference. It was a pleasure negotiating with you.Kind regards,Alex Kraemer</t>
  </si>
  <si>
    <t xml:space="preserve">Dear Christian Meyer,Id like to introduce myself to you. My name is Alex Kramer and have been a member of the ISA since 2009. From my time there Ive learned that this annual conference, which we are planning together, is very important, not just for the attendees but for every member. Its the best opportunity for students to network and connect with fellow members, as well as to celebrate a successful year and in this case our 50th anniversary. So, Im happy to have the opportunity to work with you to make this years celebration a special one.The first thing I would propose is an agenda for the following week. Our deadline for the negotiation is Friday the 24th of May at 4 pm CET so I would like to come to an agreement before 2 pm to avoid any hasty last-minute decisions. For today and tomorrow, it would be appropriate to talk about our ideas for the event. Maybe our expectations are not so different after all.There are a few things, which should be done timely. One of those things is theSponsor Selection. We have 5 offers from different companies, but there is only one that I find suitable for this memorable event, which isArt Inc.. The 50th anniversary should remind us of the long way we have come and sinceArt Inc.has been a sponsor for a long time it would surely be a good fit. They have also offered the highest sponsorship money, which could come useful considering the expenses that we are looking at for the event.We must also take the growth of our institution into consideration. Over the past few years, we have continuously strengthened our network and our partnered companies know that too. Im sure they are willing to pay more if we can offer them a bigger reach. The short-term contract would allow us to renegotiate the conditions of our contract withArt Inc.according to our development.I have attended a lot of ISA events so far and have noticed that a lot of people didnt seem to enjoy the music very much. So, I have thought about possible ways to change that. The music industry is constantly evolving, and I think we should adapt to that. Thats why I would propose to hire DJ Happy. He is a world-famous performer that regularly fills huge venues. But Im sure you have heard of him before. He is the perfect artist in order to attract the dynamic and motivated attendees that we are looking for.The other options are not a good fit for the character of the event that we are trying to convey. A local folklore band just doesnt fit the international character and FreeLife wont attract people as much as DJ Happy will do.Every event should also have a good presentation. The two Presentation Tasksthat we have to deliver on are announcing the recipients of the annual ISA awards as well as giving the opening speech. Since I know how important the development of our organization is to you, I would let you have the honor of awarding the most impactful members of our association. I have a decent amount of experience in giving presentations, because of my job at a big firm and would thus like to do the opening ceremony.Because the event will take place over quite some hours, we should also be wary of the eating habits of our attendees. So, selecting the rightCateringis important. Thats why I would propose to prepare international foods from Austria, Germany, and Switzerland. That way everybody will find something they like.Because we have such a strong focus on connecting people from over the world, I suggest we prepare an International buffet. This will give everyone the opportunity to walk around and connect with new people.The last issue that we should agree on is the Date of conference. The 5-week timeframe that we can choose from has a lot of collisions with other events that we should keep in mind. The 4th week is in the Christmas holidays, so not many people would be able to attend because most students spend this rare time off with their family or friends. The last week is right around Christmas and thus would have the same problem as the week before. So, Im sure that we can agree that these two weeks are out of the picture.The first week is at the same time as the International Conference on Economics and Business Management, considering that this is one of the biggest business conferences of Switzerland it wouldnt be a good idea to celebrate our anniversary at the same time. We want to have as many companies attend and support our event and might cause some of them to not be able to do so.Sadly, some of our managing board members will be absent in the third week. But I have talked to a few of them myself and they assured me that they could at least attend the opening ceremony. However, this wouldnt make the best impression.That is why I would strongly suggest we host the event onWeek 2. As far as Im aware there is no collision with other events there so this would be the ideal time for our event.I hope are with me on these points that I have mentioned. Tell me what you think.From what Ive heard you are engaged and motivated to make this successful event, so lets work together to make this an anniversary that will never be forgotten!Best wishes,Alex Kramer</t>
  </si>
  <si>
    <t xml:space="preserve">Dear Alex Kramer,It was a great surprise to see you work so quickly and already propose a deal! I can already tell we will get along just fine and hopefully reach a great conclusion to this negotiation together.In order for you to know me a bit better, I&amp;acute;ll give a quick introduction and summary of myself. My name is Christian Meyer and I have joined ISA one year after you, so in 2010. So I do consider myself a seasoned member and take the conference very seriously, taking great joy in its continuous sucess.Getting right to business, I do agree that this should not be left for the last minute, so my focus will be on concluding this negotiation on the next two days. I&amp;acute;d rather have it done before Friday, but understand that other event do happen and so delay can occur. At the same time, we will surely figure our common ground pretty fast.Starting off with the Sponsor Selection, I&amp;acute;m afraid we do see things a bit differently. I do find Art Inc. money offer quite generous, but while talking to other members, old and new alike, the consensus seems to be that we should stick with Boomerang. I understand that a bit of distance would allow us to renegotiate the conditions of our contract, but why risk damaging this long term relationship? I&amp;acute;m open to consider other options, but would rather avoid that unnecessary risk.Secondly, music! Such an important element in any ceremony, let alone our50thanniversary. I will discuss the Music Actand the Cateringtogether, since they fit a certain vision we had of the event: that of a more traditional Swiss experience. I understand that is not everyone&amp;acute;s cup of tea, but remember our roots and our mission! We want to become a global organization for students. How can we archieve that if we don&amp;acute;t commit to showing the different cultures when given the opportunity? I believe a Local folklore band and a Traditional Swiss three course mealwould convey that message just fine.Now, I understand that asking for a full traditional expericence is a lot, so I&amp;acute;m willing to consider the alternative ways we can organize thePresentation Tasks. I agree with your proposal, I&amp;acute;ll happily award the most impactful members while you are charged with the very important opening ceremony.Lastly, theDate of conferenceis still open. I admit you make some very persuasive points Alex, with the last two weeks being impacted by the Christmas holidays, and although I would find a Christamas ceremony, on Week 4, wonderful, I am forced to give you this one. But I would prefer, given the circumstances,Week 1. While the Int. Conference on Economics and Business Management is important, data shows companies rarely book all the days of the event. Which means they have personel available and wanting a change of scenerie. I believe that with apropriate time to promote our anniversary, enough companies will sign up.So, I hope I&amp;acute;ve mentioned and explained my position regarding the most important topics, and look forward to read your reply. I hope you consider my suggestions and see where I&amp;acute;m more than willing to negotiate further and where it is a rather binding topic.Best wishes,Christian Meyer</t>
  </si>
  <si>
    <t xml:space="preserve">Dear Chris Meyer,Thank for your swift reply. I do like your suggestion of finishing this negotiation on Thursday if possible and am happy that you are as passionate about this event as I am.Looking at the offer that you proposed, I noticed that we do have different expectations of the atmosphere of the party. But I still think we can bring this negotiation to a conclusion that we both are happy with.Getting back to business, Id like to touch on a few points that you made in your counteroffer.I believe that the Sponsor Selectionis a great opportunity for the ISA to expand the scope of not just for this years celebrations but of future events to come. That is also the reason why this point is especially important to me.We have worked together with Art Inc.for a long time now and it would surely impact our relationship if we were to exclude them from our 50th anniversary. They are also a very interesting company and I believe that the attending crowd would profit from their introduction. Regarding your concerns about possibly losing Art Inc.as our sponsor, if we were to renegotiate the contract conditions, I can assure you that this wont be a problem. Im currently working in a big firm and know just how hard it has become for companies to connect and recruit motivated students. Working with the ISA allows companies to do just that in a very effective way. If we also consider our growth, I think we have a good basis for negotiations. Thats why I find it very unlikely that we would lose Art Inc.as sponsors.Another thing, that we should not forget is that Boomerang and Corporate Ltd. are direct competitors of Art Inc.. If we were to ask one of these companies to sponsor our 50th anniversary, we would most definitely end our long and for both parties very profitable partnership.Another thing I would like to talk to you about is the Music Act. We seem to have different opinions on the character of the event that we are hosting. I think its important to not forget about the roots of the organization, so I see why you proposed the local folklore band but at the same time, I think its more important to go with the time. Many of today's students are not that into folklore music and it would be challenging to entertain the attendees that way.Our goal is to organize an international associations meeting and a folklore band would be a rather bad fit for this. Because I want to come to a good conclusion with you, Id like to propose a third option, the Pop band FreeLife. They probably wouldnt attract quite as many people as DJ Happy but would satisfy the guest's music taste as well.The next thing I would like to discuss is the Date of conference. While Im not completely against Week 1, Week 2 or 3 would suit me much better. In my last offer I proposed hosting the event in Week 2, is there a reason, why you prefer the week of the Conference on Economics and Business Management over this one?As Ive mentioned in my first offer, I know for a fact that some of the board members, which said they couldnt come, would be able to attend the opening ceremony after all. And Id rather have some of the board members missing for some of the later parts of the event, than to risk not having enough representatives of our partnering firms there. But after all, Im sure we can come to an agreement on this point.Sadly, I cant agree with you on your proposed choice of Catering. You said it yourself, we are a global organization and thats why it would fit just perfectly to offer international food to our guests.Eating habits vary strongly even across parts of Europe and I dont want anyone to have a bad time, just because they couldnt find the right thing to eat. Another big issue, that I found with the Swiss three-course meal is that it makes it challenging to talk to and connect with other students and company representatives. While eating at a single table gets you in contact with the small group of people around you, being able to walk around and joining new groups during a buffet lets you get to know a significant more amount of interesting people. In todays world, a good network is essential to successful business life, so I think its important to give the people that are supporting us in every way they can the best chance to develop their network.While I do understand the charm, a local-oriented event can have, I hope you are able to see my points.Lastly, Id like to address the Presentation Tasks again. Im happy that you are willing to hand out the awards and am already looking forward to holding the opening speech. However, while reading the Agenda you attached, I noticed that you had set it to the exact opposite, so I have changed it accordingly. If this was a mistake on your part, let me know, and we can talk about this point again.I feel like we are getting on the right path to a successful conclusion. Hopefully, my offer made my good intentions and my preferences clear.Best wishes,Alex Kramer</t>
  </si>
  <si>
    <t xml:space="preserve">Dear Alex Kramer,I appologize for not sending the follow up message I was planing, as I feared something came in between. But I&amp;acute;m happy to inform that we have reached what seems to be an agreeement!Let me list the points:1. Date of conferenceWeek 1 - we both agree that it seems like a reasonable week to celebrate.2.Presentation TasksYou&amp;acute;ll give the all important opening speech, while I give away the awards. I&amp;acute;m confident we will both do an excellent job, being comftable with our respective jobs.3.CateringTraditional Swiss three course meal. I&amp;acute;m happy you understand and agreed to my wishes of a traditional aproach. This is quite an important point to me.4.Sponsor SelectionI still have many reservations about this particular Sponsor for our 50th anniversery, prefering both Boomerang and Corporate Ltd. before Art Inc., however, I trust your good judgement. Since this event is supposed to please both old and new members, and the money is a very solid argument, let&amp;acute;s ask Art Inc. for their sponsorship. I&amp;acute;m hoping your satisfactions transfers over to me somehow.5.Music ActNow, I&amp;acute;ve left Music as the last point because it is still unclear to me: is a local folkclore band acceptable for you, or should we go with FreeLife? I do have to say, these two (Music and Catering) were the points where I decided I could fullfil my friends and associates expectations, then make concessions on the others, which I have. I have put Local folklore bandin the official details of this message, in case you find those term acceptable and could accept this offer right away. If you find yourself not earning any benefits from this choice, we can further discuss about changing this point to FreeLife.I&amp;acute;m satisfied in seeing we have almost reached a positive conclusion to our negotiation. Looking forward to your reply.Best wishes,Chris Meyer</t>
  </si>
  <si>
    <t xml:space="preserve">Dear Chris Meyer,thank you for your follow up. I still think we will be able to conclude our negotiation by today. The concrete suggestion that you made is going in a good direction. Sadly, Im not quite satisfied with the option you proposed.Let me hit on a couple of points, so you know where I have concrete issues with your offer.While we are in consensus about hosting the event in Week 1, there are other options which would suit me better. Week 3, for example, seems like a good, but not the perfect week to host the event. I still believe that having the most important members of our organization be present during the opening ceremony, would be less of a risk to the event than the possibility of a partnering company not being able to attend.But as mentioned earlier, I am still willing to give you this point.Regarding the Presentation Tasks, Im sure that the event is going to be a success with both of us presenting the two of the major parts of the event.Another issue Im happy with is the Sponsor Selection. Should we bring this negotiation to a successful conclusion, I would love to talk about how to best invest this money into our event, as well as over future negotiations with Art Inc..The next point that Id like to touch on is your choice of Catering. I dont think that I have to clarify my position on this point any further than I already have. But as this is an important point to you and because Id like to further work with you on organizing this event, I would give you this point as well. Lastly, Id like to discuss the Music Act. I still believe that we should have some international character to the event. But because we have already agreed on theTraditional Swiss three course meal, the only option for me is having thePop band FreeLifeplay at our event.Im certain that your associates will come to love FreeLife as they have great live shows. I went to one of their concerts last year myself and it was great. Their concerts are invigorating and through good breaks and silent parts make it possible to still have a conversation while enjoying the music.Under these conditions, I am willing to agree to conclude this negotiation to further plan the event with you. I hope you too are satisfied with this offer.Best wishes,Alex Kramer</t>
  </si>
  <si>
    <t xml:space="preserve">Dear Alex Kramer,It&amp;acute;s done!I wish we had more time because that would mean a bit more time and energy to negotiate further, but I&amp;acute;m counting on you getting very good reviews from our peers so that everyone is satisfied with the event as a whole and our performance.It was a great pleasure to negotiate with you, hope you keep doing fine.Best,Chris Meyer</t>
  </si>
  <si>
    <t xml:space="preserve">Dear Chris Meyer,i&amp;acute;m looking forward to negotiate the outstanding event issues with you.I would aim the best possible outcome for us both, so that we both go out of this negotiation with a win-win-feeling. Let&amp;acute;s talk honest and forthright with one another.I&amp;acute;d like to negotiate one thing at a time, and want to start withCateringandDate of conference.Let me know, how you feel about my offer and the negotiation in general.With best regards,Alex Kramer</t>
  </si>
  <si>
    <t xml:space="preserve">Dear Alex Kramer,Thank you for your kind message and the thoughtful offer.Basically, I think the idea of ??negotiating two parts at first is not bad, but I think it would be a lot easier to make concessions in each single part, if we include all aspects from the beginning.Would that also be a possible option for you? Because it seems very hard for me to give you already concessions for the Cateringand the Date of conferenceif i don&amp;acute;t know your preferences about the rest.What i really like is the idea about the both of us benefitting equally from that deal, which is why i&amp;acute;ll sent you a counteroffer that should fulfill this.I&amp;acute;m looking forward to hear from you!Best regards and wishes,Sophie Rottmeier</t>
  </si>
  <si>
    <t xml:space="preserve">Dear Chris Meyer,its alright, we can negotiate all of them at once, i dont mind :).Thanks for your offer. Unfortunately, I cannot agree with all your claims. But since I comprehend your point of view and your situation I agree to concede in some issues.My focus is lying onSponsor Selection. If we can agree to choose Art Inc. as the sponsor, i&amp;acute;m willing to fulfill your wish on another subject. Art Inc. made us the best and especially the most profitable offer. Thats why i think we should choose them.With theMusic Act DJ Happy i&amp;acute;m fully satisfied, same with theCatering .I think with thePresentation Tasks and theDate of conference i can offer you your best option, if you can agree on the Sponsor Selection :).Kind regards,Alex KramerPS: Ich nehme mal an du sprichst deutsch, aufgrund von deinem Namen :D. So wie ich es verstanden habe, sollten wir immer im Namen der Verhandlungspartner sprechen, also "Chris Meyer" anstelle von "Sophie Rottmeier"PPS: Was h&amp;auml;ltst du von der Idee, die Verhandlung heute voranzutreiben und noch abzuschlie&amp;szlig;en?</t>
  </si>
  <si>
    <t xml:space="preserve">Dear Alex Kramer,Thanks for your quick reply.Since you have explained why the Art Inc. Sponsor Selection is the best option for you and under the condition that i can choose the Date of conferenceand the Presentation Tasksi can agree on having Art Inc. as Sponsor.In terms of Music Acti would not prefer the DJ Happy, but i can surely agree on that if we can have the 3 course swiss meal regarding the Catering.I&amp;acute;m looking forward hearing from you.Best wishes and kind regards,Chris MeyerPS: Oh das habe ich dann wohl falsch verstanden mit den Namen :P und ja das w&amp;auml;re mir auch mehr als Recht, wenn wir das heute noch fertig bek&amp;auml;men ;)</t>
  </si>
  <si>
    <t xml:space="preserve">Dear Chris Meyer,thank you for acceptingArt Inc.as the Sponsor.I&amp;acute;m also fine with DJ Happy as the Music act, and i&amp;acute;ll acceptAwards Alex, opening speech Chrisregarding the Presentation.How do you think about Week 1, Week 2 or Week 3 for theDate of conference?Does this make a huge difference or is it okay if we choose one of these weeks?Because Week 4 is conflicting with other events we&amp;acute;ve planned.I think our guests deserve at least an International three course meal, so that everyone can eat something they like. I guess you appreciate good food too :D.Our concessions show me that we are on the right way to a successful outcome.With best regards,Alex Kramer</t>
  </si>
  <si>
    <t xml:space="preserve">Dear Alex Kramer,Ok so then we&amp;acute;ll have Art Inc. asSponsor Selection.About theMusic Act: DJ Happy would be my worst case in this, because i think people love life acts. I would be ok with DJ happy asMusic Actif you could make a concession regarding theCatering. I think most of the guest would really like the swiss cuisine.It would be even better for me to have the Folklore Band as a nice traditionalMusic Actand offer the international buffet asCateringoption, if that fits your needs better :)About theDate of conferenceweek 4 would work out a lot better for me, but since you&amp;acute;re beeing busy in this week, we could also have the conference in week 3 under the condition that we&amp;acute;ll have the Folkslore asMusic Actand the international buffet asCatering.I hope my offer suits your needs.Kind regards and best Wishes,Chris Meyer</t>
  </si>
  <si>
    <t xml:space="preserve">Dear Chris Meyer,i am delighted that we are coming to end :).I&amp;acute;m accepting the local folklore band as theMusic Act, and theCatering.If we make one last change in theDate of conference from Week 3 to Week 2 we can end the negotiation and i&amp;acute;m certain that both sides are satisfied with the outcome!Kind regards,Alex Kramer</t>
  </si>
  <si>
    <t xml:space="preserve">Dear Alex Kramer,Thanks a lot for your thoughtful offer.If only week 2 works for you regarding theDate of conferencei don&amp;acute;t mind.Best wishes and i&amp;acute;m looking forward to our cooperation,Chris Meyer</t>
  </si>
  <si>
    <t xml:space="preserve">Hello Mr. Meyer,I heard a lot of good things about you and so I am very pleased that we will plan this celebration together.My name is Alex Kramer and I hope we will find the best solution for our common issue. So I've already thought about the celebration and how we can make it as excellent as possible.I hope you will like my first suggestions.First of all and in my opinion we should try to connect ISA with its clients to satisfy the &amp;bdquo;student part of the name. When this part is done, the business partners will automatically work with us to get easier access to our talented students. But let me know if you think differently.Let us now turn to our important points:Over the last years I noticed an increasing dissatisfaction of our guests with the music acts at the ISA events. We have to set something in motion! For this I thought of a very famous performer, DJ Happy. As a popular DJ he could attract the kind of dynamic guests the ISA is looking for. He would be perfect for this event, wouldnt he?Next, we should decide how the catering should take place. In my opinion a relaxed atmosphere to facilitate networking and to make new acquaintances requires a buffet. A buffet makes possible to be free to move around and talk while eating. Another important aspect is of course the choice of the food itself. Therefor I thought of a International buffetwith Austrian, German and Swiss food - So everybody will be able to eat something they like.Dr. Illenschitz gave us a timeframe of five weeks during which the conference has to take place. I realized, that the only week without any conflicting event is Week 2. So this is my preferred week.Regarding the Presentation TasksI would like to find the best key for us both. So I start with what is the best for me and after that you can tell me what is the best for you: Well, I would like to do the opening speech with great interest if it is okay for you?Of the four sponsors that are available to us, I suggest Art Inc.. Considering the good relationship with Art inc. and the fact that they made the best offer in terms of a short-term payment directly for the event, we should prioritize them. I want to underline that this point regarding the event is important because our main sponsor will be prominently displayed with banners around the podium and a representative of the company will give a short presentation of themselves.This would strengthen our relationship with the Art Inc. even more.Thank you for reading!Now&amp;hellip; Let me know please, what is important for you.With best regards,Alex Kramer</t>
  </si>
  <si>
    <t xml:space="preserve">Dear Alex Kramer,I am really happy to hear from you and to negotiate with you, because I heard lot of good things about you.My Name is Chris Meyer, you can call me Chris if you like and of course I also hope we will find the best solution for our common issue.In my opinion the most important part of this celebration is to create a good realtionship with our current business partners. The easiest way to show appreciation of the local culture of our business partners is through typical food and drink and a carefully picked music act. Therefore I would suggest the following counteroffer:1. Of course a very famous perfomer would probably be more attractive, especially for the younger generation, but I think the strategy of the event should be focused on maintaining a good relationship with companies and officials. Futhermore it would not only attract our guests but also distract attention from the event towards the music act, and this should be avoided. Therefore I would suggest aLocal folklore band as music act.2. Since we expect many important people to be at this event who expect a certain level of formality, I would suggest aTraditional Swiss three course mealnot some kind of buffet. I think a traditional Swiss three course meal would suit the purpose to show appreciation to the local members and guests.3. Since in Week 2 there is another big event in the historic centre of Constance and the location of our conference is also there, I think it would be very difficult for our guests to find parking spots. I would suggestWeek 4.4. I also thought about doing the opening speech, since it is very prestigious. But since we are both attracted to it, maybe it is possible to find a compromise. E.g. by dividing the oppening speech into two parts?5. Of course Art Inc. made the best offer, but I think we should also look at the fact, thatBoomerangalso made a very good offer (only slightly less money) and also they are willing to SIGNa long-term contract, which would ensure the sponsoring of future events of the ISA.I am looking foreward to your counteroffer!With best regards,Chris Meyer</t>
  </si>
  <si>
    <t xml:space="preserve">Dear Chris,Thank you for your quick response and nice to meet you!By the way, you can call me Alex.I have carefully read every single point you have written. Unfortunately, I realized that I cant agree with many points.In my opinion, we should satisfy the students at least as well as our business partners. ISA, as the name implies, is an international student association and so it is run by young people for young people. Consequently, our main clients are students.Of course I agree with the fact, we shouldnt forget to satisfy the business group. But if we manage to attract a large number of talented students for us, then the business people come to us by themselves.Nevertheless, I would like to compromise with you and so I change some of my previous points while holding on on some other points:No matter if we try to focus on maintaining a good relationship with companies, officials or students - a local folklore band does not fit the character of an international associations meeting. Our business partners are multinational &amp; international and thats why we can not expect them to understand or like folk music. So I still suggest staying modern by hiringDJ Happyat this point.I agree with you that formality plays a certain role regarding Catering. But a traditional three course meal is very inflexible when you want to facilitate networking. Everyone -students and partners- should be free to move around. We cant reach this with a course meal. Especially, I cant imagine having a traditional Swiss three course meal for such an international event. This is why I ask you to reconsider these facts, please.I get your point regarding week two. Unhappily, week four is also not a good choice, because the event would be during the Christmas holidays and we expect, that several ISA members will be absent. A celebration many people can not come to makes little sense. Thats why I propose Week 3when you unlike the second week.It's understandable that you also want to do the opening speech. But dividing the speech into two parts can be very strenuous. This option would require a high coordination and would have much weaker impact for us both. So what about a Third personas an external speaker? In my opinion, hiring an external speaker could be beneficial for the event and for us two. Even though an external speaker would mean less publicity for us both, having someone important talking about the importance of the ISA for the business world would definitely be worth it.The question that comes up here is if we need long-term contracts or not. As we all know ISA is represented worldwide and is growing more and more from day to day. Furthermore we expect ISA to grow even more and get higher sponsorships in any case. That's why we don't have to make sure our sponsors are safe with long-term contracts. Above all, we could lose more if we make a contract with Boomerang. Because Boomerang is a direct competitive of Art Inc. and in case of conclusion of a contract with Boomerang, we will endanger our esteemed relationship to Art inc. But as long as we dont put our relationship with them in risk, there will be no problem regarding the sponsoring by Art Inc.and they will support us in the future while we are growing.I hope we can reach an agreement in favor of the celebration.Have a nice day and with best regards,Alex</t>
  </si>
  <si>
    <t xml:space="preserve">Dear Alex,in your counteroffer you wrote about compromising with me, but unfortunately I couldnt see many compromises in your counteroffer. Of course I understand the importance of our students as clients, but as a student myself I now that the only thing that attracts this students are the business partners. Without them the International Student Association wouldnt be attractive to the students. The only thing that differs us from the many others Student Associations that exist nowadays are our extraordinary business partners. Therefore I want to repeat again: Our main goal should be to create a good relationship with our current business partners!Of course I understand we have very different approaches to celebrate 10th anniversary of ISA, but I hope we will agree in some points soon, because we are a little bit in a hurry.You simply wrote a local folklore band DOES NOT FIT, I want to take the same harsh words and say I think DJ Happy doesnt fit. But saying such harsh words wont solve our problems. Music is not about understanding every single word, its about creating an atmosphere. And I dont think creating a disco-like atmosphere with an DJ, who would probably distract our guests. Its about creating an proper atmosphere to help the students to interact with our business partners and maybe make new contacts. By the way speaking about understanding, I cant imagine any time I said the words: &amp;bdquo;This DJ speaks right from my soul. so I think use understanding the music as an excuse to not hire a folklore band is somewhat contradictory. So to conclude what would you suggest as an compromise?I think you are right that the students and partners should be free to move around but shouldnt dinner be a restful time where every one is having a great time talking to each other and not getting constantly distracted by people standing up to refill their plates. So why shouldnt we take the chance of paying someone to refill their plates instead of making it at our own?I really appreciated the fact that you like to compromise on this term, but Week 3 would be as bad as week 2, because in this week some of ISAs higher ranked members - among others the organisations vice president - are unavailable. Therefore I want to suggest the first week? To be honest with you, it wont be the week I prefer, but maybe it would be a good compromise for us both.Honestly I dont think hiring a third person is a compromise at all. It would mean that it would be much work without any benefits for us. So what is your problem with dividing our speech? Of course I know it would be hard to coordinate, but in the end we both get a piece of the cake. I know that the best option for you would be to hold the opening speech alone and for me would it also be the best option to hold this speech alone, because as we both know it is very prestigious. So I think the only real compromise is to split it up, unless no-one is giving way.You wrote about Art Inc. supporting us in the future but what makes you sure about this? As long as they dont provide us a written contract regarding the future, Art Inc. can always decide to change their intentions and replace us with any other firm. We need a contract to ensure our future!All in all it might seem that I am not willing to compromise about most of the terms because nearly any points stayed the same. I wanted to make sure, that you understand the agenda of this counteroffer: to answer open questions. I want to hear from you honest compromises and honest answers to my questions otherwise I dont think we will be able to successfully complete our negotiation any time soon.With best regards,Chris</t>
  </si>
  <si>
    <t xml:space="preserve">Hello Chris,Thank you for the detailed reply.When I was saying "does not fit", my intention was only to emphasize the importance of it the same way you did when you capitalized the word "sign. I just wanted to say that a local folklore banddoes/would not fitthe character of an international associations meeting. However, I apologize if this has caused any misunderstanding on your part.On the other hand - I think it's a pity that you imply my answer to be dishonest on my first counteroffer.. When I said that I will compromise, I specifically mentioned that I want to change some points and keep the other points (and so I did). By a compromise, I mean changing my previous points. Whether you want these new points or not is up to you and I can't know that from the beginning. So I try to make concessions step by step and am not able to change suddenly all my points.. I hope we clear up any misunderstandings with this.Now, I would like to continue staying objective and explain which aspects are important to me and where I am willing to get nearer to you.Presentation Tasks: Im ready to let you do the opening speech. So we would solve the problem at this point in your favor. I know that this is prestigious for you and so its okay for me when you do it.Next, I'll also make a compromise by agreeing to you forWeek 1, even when I don't prefer the first week. I think this is alright for you, too.I would now like to turn to the points that are most important to me:Concerning the Sponsor Selection, I have indicated two aspects. First, I said that we are a growing organization that will have no problems being sponsored in the future. I can also explain to you why: Very many companies have already asked us to become our sponsor and we have only selected the top five companies of several. This is an indicator that we are a globally popular organization and that we have more sponsors than we currently need. In addition, as I mentioned before, we are constantly growing and becoming more and more popular for the sponsors from day to day. Nowadays, we are a organization with 30 thousand members in twenty countries - So why should we be less attractive for our sponsors tomorrow than we are today, as our success rises? Now, let us move on to the second aspect I mentioned. You asked me why I am sure that Art inc. will continue to sponsor us in the future. That's a fair question and here is the answer: First, as I said, we are a continually growing and successful organization, which will be at least as attractive for Art inc. in the future as it is today. So Art Inc. will always be interested in us and they will always sponsor us like they did all the years. Secondly, unlike other companies, Art Inc. does not want to sponsor us for the first time. The company has been sponsoring us for a long, long time and this without any contractual binding. As a result, a long-term basis of trust has developed between Art inc. and ISA on which we can certainly trust. It would be inappropriate to lose this long-standing relationship, which always provides us with maximum sponsorship money, because of other companies. For this very important reason, I unfortunately cannot make any concessions here. I would make an irreversible mistake if ISA would lose its most important sponsor for all time because of my agreement to Boomerang. I greatly hope my points are only more understandable to you.You're right when you say standing people can distract. But in our case, we have enough space in the room and won't have any problems with that. The problem with a three course meal is that, as mentioned before, you are not flexible. One sits for a whole evening largely at the same table with the same neighbors. But a buffet would give you the opportunity to get in contact with many and various people. We should take advantage of every opportunity to bring students and business people into contact. In addition, the International buffetoffers the opportunity to eat what you want - in more than one round. Our guests are therefore free to decide what and how much they want to eat compared to a three course meal.If I get this right, you connect a disco atmosphere with a DJ performance. Well, I never said a word aboutDJ Happyjust playing party/disco music. The DJ will not only play pop music, he will also play some chilled music. This would create an atmosphere for the group of students as well as for our important business partners. We can also ask the DJ to turn the music down when it' s too loud for us. In times of modernization it is very common for famous DJs to play at important events. So why shouldn't we hire a DJ if we are a modern organization? Please don't misunderstand me, but in the 21st century folk music is no longer everyone's taste and counts more or less as "old-fashioned". As a young and modern organization, we should be careful not to get carried away by other motives.I would like to kindly remind you that we have enough time until Friday 16 o'clock to achieve a result. That's why you don't have to hurry. We'll make it together!With best regards,Alex</t>
  </si>
  <si>
    <t xml:space="preserve">Dear Alex,My attention wasn't to be rude to you by repeating it "does not fit", and I don't want to harm our current relationship by saying this.To your counteroffer:1. Week 1is also a big compromise for me, and defintily not my prefered week. But I am glad that we could find this compromise.2. Although thePresentation Tasksare a importent topic, but are honestly not as important for me as theSponsor Selectionfor me. Therefore to repeat it again, i don't insist on beginning with the opening speech. It would be also fine for me if we agree on split it into to parts or even if you start with the opening speech, IF we can compromise on other topic like theSponsor Selectionor theMusic Act.So let's move to the interesting parts of our negotaition:1. Speaking about theCatering, I can understand your concerns about sitting the hole eveningat the same table with the same neighbors. But this won't be the case, because the dinner will only be a little part of our hole event and won't be lasting so long, to give them the feeling that they only can sit and talk next to the same neighbors. There will be plenty of time for the students to talk to our business partners. To repeat the concern I have: We expect many important people to be there who expect a certain level of formality. Having a buffet is more suited to an internal and local ISA event without any marketing purposes. But I won't to show you that I also want to compormise and therefore I could agree with you on a International three course mealto minimize your concerns about not beeing international enough, if we can agree on other issues. In this context I want to metion again, having a International three course mealis definitely not my prefered offer.2. Now lets continue with the other issues. DJ Happy won't definitely not be a option for me, because of the many reasons I metioned in my last messages to you.3. Concerning theSponsor Selection, I don't want to repeat myself and again write you the points that concern me about Art Inc.Of course I understand we are a growing and successful organization, but you can't predict this growth for the future. There can allways occur some troubles, no company is save, no matter how much it is growing at these days. Without a written contract regarding the future, Art Inc. can always decide to change their intentions, although we have a long relationship with them. Now, as you said, we are growing and Art Inc. has no reason to decide to change their intenion, but we need to face that if we are no longer that attractive to them, we most probably will replace us, because as all companies, they are attracted to THEIR financial profit and in this case our relationship won't matter. Therefore, Isee this option without future perspectives as a factor of uncertainty which can only hurt the ISA in the long run!Thank you in advance for your response.With best regards,Chris</t>
  </si>
  <si>
    <t xml:space="preserve">Hello Chris,I'm glad to hear from you again as we're running out of time.Due to time limits, I'll try to keep it short:Date of conference: I am also pleased that we agree on this point.Presentation Tasks: I will make you a new suggestion regarding the music act and the catering (see below) - for that I demand, as you have already offered, to do the opening speech.I have an idea: I'm willing to go along with your total desire here, IF you follow one of my wishes and agree with me on the choice of sponsor. Which means I'm even willing to let you choose the food (I remember that your wish was theTraditional Swiss three course meal) and therefore I want to chooseArt Inc.. As I can see, the choice of food and sponsor is our two most important factors - and unfortunately we can hardly meet in the middle. That's why I'm offering you to share the decisions. I do not want to repeat my reasons for Art inc. but I want to add one thing: Of course, we can never assume that we will always be as successful as we are now and that we will continue to grow. But we have very good forecasts that confirm this and even if we stagnate, we are already so large that we are one of the most successful student associations in the world. So we are very interesting for our sponsors despite stagnation. About how long we are already sponsored by art inc, I do not want to repeat again...I don't want to repeat my detailed reasons against a folk band either, but I understand that you have a strong dislike for the DJ atmosphere. So please understand my negation against a folklore band, too. What do you think about a pop band? This pop band is not my first preference, but it is still better than a folk band. I hope that in your opinion a pop band will fit much better to an international evening than a folklore band.I wish we had more time to get better results. Unfortunately, time is getting very short. I've come down a lot from my opening ideas and hope that this suits you.PLEASE reply quickly..With best regards,Alex</t>
  </si>
  <si>
    <t xml:space="preserve">Dear Alex,Since for both of usSponsor Selectionis a great deal I think this will be the main topic we should talk about, to finally agree on something and end our negotiation till today.So here is my short suggestion:I am willing to agree on bookingDJ Happyas Music Act, if we can find a compromise between ourSponsor Selection. I know Art. Inc is in your opinion the best solution and you probalbly knwo that I thnik Boomerang is. Since we can't compromise between these two, why don't we consider the ohter opportunities we have. What to you think aboutCorporate Ltd.? I think we both agree that Documenta wouldn't be a compromise since they have made a lower offer than all others. Although Corporate Ltd.wouldn't be the best choice in my opinion, they are offering us a mid-term contract and would therefore be a better option than this risky offer from Art. Inc with no contract at all.With best regards,Chris</t>
  </si>
  <si>
    <t xml:space="preserve">Dear Chris,First of all, I'd like to thank you for the negotiation.Unfortunately, the benefit resulting from your last offer is too low.We both have always tried to create the best for the evening and for our interested people. I still could make you more offers and try to get closer. But first of all we don't have the time because we have reached the end and secondly I can't give up our long-term sponsor and trusted partner for a short-term success (as I had already explained in longer texts before).I understand that you're risk-averse and you're attached to contracts. But I also can't risk making us unpopular with our long-term partner by joining forces with his competitor - even after Art inc. made the best offer. I also think it is easier to sign a contract with another sponsor than to lose Art inc. forever. Therefore, I am sorry that I cannot give up my position on this like I gave up on other points, even if I wanted to.I have tried to change other points in your favor just so that I can maintain Art inc. But unfortunately this was not possible for both of us. The goal of a negotiation is always to reach an agreement, but with our strong differences of interest this will not be solvable within the next hour. I'm sure we could have done better if we'd exchanged more. So I honestly don't understand why no answer came from you for two days.In our case, it's best not to agree.Have a nice day andwith best regardsAlex</t>
  </si>
  <si>
    <t xml:space="preserve">Dear Chris Meyer,Its my pleasure to inform you, I am your negotiation partner for the simulation which we both attending. Before we draw our attention to the issues we discuss within the framework of the agenda, I would like to introduce myself briefly.I am Alex Kramer and I joined the Institute of Association in 2009 at the beginnings of studies at the University of Copenhagen, Denmark. I believe the journey is the reward. Therefore, I am proud to be a part of the ISA and its dedicated young team, who constantly contribute to high levels of students and graduates on a multinational platform for leadership development. To me it is inspiring to encourage continuous self-assessment among students, teachers and administrators; collaborate to build a sense of ownership and accountability that students have over their education; and maintain adherence to high standards. Ever since we work alongside for quite a time now, even overcome obstacles together that ISA were facing through their growing progress, I have &amp;ndash; as a matter of course - heard from you before. As a quick note to say, I am very delighted to meet you.Moreover, I am keen to discuss the issues with you on different angles and to do the things right for our organisation. On the strength of past experiences, I think we both agree our utmost importance belongs to the upcoming event. So initially I would like to address the following: During my studies I gained experience in planning and organising smaller events. On that account I would like to submit some proposals in the first place. As I know, ISA has its origin in Constance, which is such a wonderful place to be. Regrettably, I havent been there for a while, but the beautiful surrounding landscape is quite simply unforgettable. Its understood that the celebration will take place there, isnt it? With whom would you most likely to collaborate and whats the qualitative advantages of your choice?In accordance of the organisational structure I would like to suggest the celebration atmosphere should &amp;ndash; at first and foremost - cater its client base, which become invariably versatile. How else would be able to justify the student part of the name better than the students themselves. New ideas, disruptive thinking and progressive leadership skills are the crucial factors of who we are and what we preach. Hence our new vision is declared to be global, we should also break new ground regarding our incentives and motives. Whats your thoughts on that? How unique is our organization in comparison to our competitors? -or more specially, how we can ensure to stay unique and competitive? From its roots to the present hour, in all its vicissitudes, ISA has been the steady, unvarying friend of students best interests. That is the reason why I think leveraging such an important event for politics is a definite sign of adjusting our objectives to a new level. Consequently, I prepared a draft agenda referringSponsor Selection ,Music Act ,Presentation Tasks ,Date of conference and Catering , which you can find in the attachments. In terms of students needs, what are the prospects to meet the demand?I would be grateful hearing your opinion and argumentation about these certain issues. Further in these negotiations I refer why I proposed to arrange the agenda like that. A priori, I would like to find out what your priorities and preferences in order to get to know you better. Im excited to speak to you soon.I am eagerly awaiting your reply. If you have any questions, please do not hesitate asking them.Yours sincerely,Alex Kramer</t>
  </si>
  <si>
    <t xml:space="preserve">Dear Alex kramer,It&amp;acute;s really a pleasure to be partner with you. I have heard a lot of good thing about you and I hope that I can learn from you. Since you told me about your self, I will tell you a little about myself as well.My name is Chris Meyer and I joined the ISA in 2010 in the context of a student internship. Since then, I have cooperated with busness contacts of the ISA and therefore I have a profound knowledge of these business contacts.When it was announced that you were my partner I was very delighted. I hope we can reach a beneficial agreement for both of us and work as a team.Thank you for your input on the issues, after reading them and considering them I came up with a some ideas of my own. Please read the following proposal and let me know what you think.First of all about the Sponsor Selection,I know that Art Inc. made the best offer in terms of short-term payment, but without a written contract regarding the future, they can always decide to change their intentions. Therefore I would prefer to sign a mid-term contract with Corporate Ltd.On the matter of Music Art, I must say I am totally against DJ Happy and I think it is the worst option since there is no gurantee that his reputation would not overshadow the reputaion of ISA. I think a local folklore band would be the best option, but I am open to discussion about a third option.About the Presentation Tasks, we both know that the Openning Speech is way more important than announcing the awards, so I propose that we do it together.On the issue regarding the Date of conference, on the 3rd week some of ISA&amp;acute;s higer ranked memeber can&amp;acute;t make it and I think it could affect the event. So I suggest we hold the event on Week 4.Regarding the food I am against a buffet and I think it could send the wrong message. We want our event to be formal and respectful. So how about a Traditional Swiss three course meal or even an International Three course meal.Best RegardsChris Meyer</t>
  </si>
  <si>
    <t xml:space="preserve">Dear Chris Meyer,Thank you very much for your response. I am writing you in connections of your alterations you made in your last message. Unfortunately, I disagree with you in certain points.I appreciate that you are open to negotiations and that you explain me your point of view. A mutually beneficial solution is what I aim, too. Therefore I would like to point out my point of view more specially on the Music Act .The question we need to ask ourselves in this early state is, why do we actually would like to involve a music act in this event. I suggest we both agree, its for entertainment and an attraction to lure a huge number to this event. I understand you concern about the positive feedback of DJ Happy.To that account I would like to point out, why a local folkore band would be unreasonable. I underline that with two incentives, which complement each other.- Firstly, a systematic analysis of claims constitutes an important source of information. I gathered information in survey research with students. The results are various, but it shows a clear tendency: a local folklore band is unpopular to attract a huge segment of students. Since our students come from all over the world, we both know serving a wide range is the essential key. Im afraid folklore bands are unlikely on the edge of everybodys perceived quality. In this case I strongly recommend an international music in order to get a beyond interest in the event itself. We are an international organisation and it would be unflattering to choose a german folklore band, because half of the student arent able to understand the song lyrics.- Secondly, its our unique setting point to be as close as possible to our students, because we are still somewhat students on our own. Consequently, its a family-oriented perspective what define us in the first place. On a plus side we are aware of the power of social media, which gives us a wide-ranged, even exponentially growing platform throughout the network effect to reach out to new potential students, ISA members and cooperation links. To me our origin is where we began, but our roots lay in our way to communicate on an equal basis. If we advertise with a well-known star like DJHappy on stage, ingredient branding will leverage us a competitive advantage regarding public interest. We can be proud who we are, but its time to move on and rethink what plays a role in a bigger picture.Do you still think it is worthwhile ranking a folklore band as the best choice? Do you would like to evince any concerns as well?I would be grateful hearing your point of view after my argumentations.Furthermore, I would like to address the Presentation Tasks briefly. Shared activitieswould be ok. I agree with you that announcing the awards shouldnt be the main part at all because we all partake the ceremony as winners in some way.To be honest, its incredible I have been a member of the ISA for twelve years now. It kind of feels like a lifetime, moreover like a family. Therefore it would be such a pleasure for me sharing my experiences with the attendants.Hence I would be pleased to open the ceremony. How should it be arranged in your opinion? What programme points are your must-haves in order to create a fun, interesting and friendly event atmosphere?Another issue I am responsive is the Sponsor Selection. I still unconvinced if Corporate Inc would be the best choice, but -as I can concede so far - its my second. May can i ask you to give me additional and more detailed information, why you favour Corporate Inc instead of Art Inc.?The duration of the contract shouldnt be the main relevant aspect because the ISA hasnt any experiences with Art Inc. Im unsure if it would be a clever idea to close a mid-term contract up to 5 years without any special termination term. As my experience goes, I expect the ISA will grow rapidly in the next two years. So there has to be a parameter which adjust our requirement and needs in order to be competitive and to be able to make higher innovations. Thats the reason why I thinkArt Inc. is a more pleasant alternative. They supported the ISA for a long time which demonstrates their loyality to us.I am looking forward hearing your opinion on these proposals for amendment.Have a nice day.Best regards,Alex Kramer</t>
  </si>
  <si>
    <t xml:space="preserve">Dear Alex Kramer,thanks for your inputs on the issues. It was really educating and I was really interested to see your point of view. First of all, I am glad that we can agree on one issue for now and it would be an honour to share the Presentation Tasks with you. I am sure I will learn a lot from you.On the matter of Music Act I agree that many students would enjoy DJ Happy more than the other options, but I think we must remember it is not just a party, it is a great celebration and in my opinion it deserves something more formal and we must focus on showing ISA&amp;acute;s reflection on the local culture. of course I am willing to talk about this issue further and maybe we can find a compromise.Regarding the Sponsor Selection issue I can see us compromising on Boomerang and may be that could be our middle ground. I am eager to know your inputs regarding this.On the last two issues I see my self agreeing to an International three course meal if you could meet me halfway and agree to holding the conference on week 4.Please let me know what you think and don&amp;acute;t hesitate to contact me if you have any questions.Best RegardsChris Meyer</t>
  </si>
  <si>
    <t xml:space="preserve">Dear Chris Meyer,Thank you very much for reply. I appreciate that you are willing to concede onPop band FreeLife, but I won't accept any terms without discussing it. I compromised onMusic Act in order to show my goodwill. This still isn't my favourite option, but I am cooperative so I come on terms with you. I hope this case isn't going to be the regular outcome, because it won't be a mutually beneficial solution at all. I don't aim to meet you halfways all the time, because it create any extra value for both of us.I suggest you undertood me wrong with the latest message, in which you argued about the sound volume ofMusic Act . I think the difference between a live act and a DJ is the fact, a DJ is able to adjusting the sound volume whereas a singer doesn't. Have you ever told a singer to sing more softly? The voice of a singer is as loud as it is. I am sorry that's no argument. Nevertheless I am relieved we found a solution in this matter now. It was really hard to bargain but in order to make it binding, I already changed it toPop band FreeLife.Furthermore I would like to discuss other issues likeInternational buffet for example. It is unresolved yet, so I would like to point out why it is an better option to arrange International buffet. To me your suggestion of a Swiss meal actually sounds appealing, but three courses are a bit too heavy for an event like this. In addition to that, it's hard to bring together all visitors together on one table at the same time and place. Moreover the person sitting next to you stays the same during the whole meal, which doesn't support the intention behind this event. It should also be an opportunity to get in contact with each other. Our goal is to open up an access to our best talents. Do you agree with me in that issue? Therefore a buffet ensures the students and cooperative partners to speak to as many people as possible since there isn't an unflexible sitting plan. What advantages does your option offer exept of the fact it's local cuisine?I would be delighted hearing your argumentations on that. I am looking forward for a reply.Best regards,Alex Kramer</t>
  </si>
  <si>
    <t xml:space="preserve">Dear Alwx Kramer,I am truely disappointed. After our long discuasion about music art you are still arguing about that, which I find completely unreasonable. You take some part of my message that you like and delete the parts that you dont, thats not how team work works. I said I would accept your comprosmised term on Music Art if you are willing to compromise on other issues as well. But since I want it to work, lets agree on the pop band Freelife.On the matter of food I can see your point about International buffet but I can not accept it. The path that you are leading us, will make this event like a semseter opening party. Unfortunately I can not compromise what I believe would damage our reputation and most importantly ISAs reputation. I am willing yo compromise on an international three course meal, only if you are willing to accept that we hold the event on week 4, which I think is the perfect time for having this event.I will send you my counteroffer with this email, and I hope sincerely that you read them and think about them more. Because to me it is like you are dictating term to me and you dont want any cooperation or comprose at all. And again if thats the case I would be really disappointed.Best RegardsChris Meyer</t>
  </si>
  <si>
    <t xml:space="preserve">Dear Chris Meyer,Firstly I would like to point out that we are both unhappy in this phase of negotiation. Certainly I understand why you are disappointed, but all I asked for in my last message is to rethink or accept DJHappy on theMusic Act. In return I considered on compromising and conceding on other issues as well. That condition was not valid for the alternativePop band FreeLife that I mentioned afterwards. The pop band FreeLife would be fine, but it's also a compromise on my side which shrink my utility. - and yours probably as well. We should make ourselves aware that a win-win solution can't be reached like that. How can we ensure we both get what we want at the same time?To that account I would like to propose a different approach. What about maximising our joint utility, -which is the sum of our single utilities? Maybe we should focus on that more?I actually made a huge concession in the early state of negotiations inPresentation Tasks which gives me zero utility and I gave up on this in order to show that I would like to find a common solution and to incorporate you as an equal partner. I don't want to regret that.I'm afraid I cannot concede on both proposals you are offering at the same time. It is cleary unreasonable for me to do this. What do you prefer more? I will changeDate of conference toWeek 4 if you concede onArt Inc.. How's about that?Furthermore I don't agree International buffetwill lead us to a semester party since a lot of serious enterprises actually arrange event like this similarly. It creates a more friendly and open-minded atmosphere. Nevertheless I will rethink about it if you can give me good argumentations, why it's the better choice?I am looking forward hearing from you soon.Best regards,Alex Kramer</t>
  </si>
  <si>
    <t xml:space="preserve">Dear Alex Kramer,I have read your counteroffer and I spent a lot of time pondering on what we can do and achieve. I have made too many compromises so far. First on the shared activity like you. The second compromise was about the Music Art which I thought we both agreed on Pop band FreeLife but it seems you are again pushing for DJ Happy, which is a little confusing to be honest.The best Offer I can give you is that I would comprose on the Sponser Selection and go for Corporate Ltd if and only if you accept both my proposals on the Date of Conference and Catering. Believe me when I say that I have comprised too much because of the respect I have for you. I really want this to work out.Please let me know what you think and ask any questions you might have.Best RegardsChris Meyer</t>
  </si>
  <si>
    <t xml:space="preserve">Dear Chris MeyerAfter some considerations, I am the only one who makes clear cooperative concessions. Are you actually serious about your statement? This is such an unfair, misleading argument since I just changed Date of conference to 4 days in my last message. Did you forget about it while maximising your own utility? If this is the case, take a short glance at it.Therefore I draw the obvious conclusion from you misguided action I changed Presentation Tasks intoAwards Chris, opening speech Alex .I'm badly disapointed in you. I thought you were more cooperative.There's the reason why it is a better option: since you have experiences with trading links, it should be your task to introduce the award winners and the sponsorship partner each other. Whereas I am the better person who is able to share my experiences with an opening speech the best. What's about that? That would also mean to sharePresentation Tasks .In order to still show my goodwill, I altered theSponsor Selection intoCorporate Ltd..Thanks for your effort, but it won't will work out like this.I hope you will rethink your point of view and please deal with that matter urgently.Yours sincerely,Alex Kramer</t>
  </si>
  <si>
    <t xml:space="preserve">DearAlex Kramer,I am really suprised by your message and sudden change of perspective and offers. From the beginning of our talks you have tried to dictate your terms and after I thought we made a break throught you suddenly send me this message and every thing in your offer has changed.It seems you want to do it from the scratch. But I can see that there is no point trying to reason with you. I am truly disappointed and surprised.I won&amp;acute;t be negotiating with you anymore.Best RegardsChris Meyer</t>
  </si>
  <si>
    <t xml:space="preserve">Dear Chris Meyer,my name is Alex Kramer and I will be your negotiation partner. I am a student at the University of Copenhagen and joined the ISA in 2009.Since the ISA will celebrate its 50th anniversary soon, its time to organize the annual ISA conference. Hopefully we are able to get students interested in the ISA, so they can join our organisation. For a good organisation we need to negotiate the issues Sponsor Selection, Music Act, Presentation Task, Date of conference and catering. In my opinion good music is a great magnet to make students aware to the ISA. An also important issue is the date of the conference. I think that the avoidance of collision with other events is an advantage for the ISA.Because its a special anniversary, i hope we find an agreement that suits both of our perceptions. I am looking forward to hearing from you soon.With best regards,Alex Kramer</t>
  </si>
  <si>
    <t xml:space="preserve">Dear Alex,my name is Chris and I will be your negotiation partner. I joined ISA in 2010 and since then I cooperated with business contacts of the ISA.I am very happy to you have as a companion as I heard many possitive feedback about you. I know you have a good knowledge on involvement of students and as I was always working with business within ISA, I have a broad knowledge on sponsors and their interests when it comes to cooperation and participation in ISA events. This I find as a very good combination of our strenghts to make this event impressive and high quality.As you very well indicated all the negotiation topics, I think we could start looking into details.Because its a special anniversary, i hope we find an agreement that suits both of our perceptions.I am looking forward to hearing from you soon.With best regards,Chris</t>
  </si>
  <si>
    <t xml:space="preserve">Dear Chris,thank you for your offer.You are right, I think its a very good combination of our strenghts to make this event impressive and high quality. Because you have a broad knowledge on sponsors and their interests, I believe Art Inc. as our sponsor would be a better idea. The Art Inc. supported the ISA for a long time and I am sure, that their support will continue in the future. In my opinion, short-term contracts are beneficial since I expect the ISA to grow further and get higher sponsorship moneys for the future.To come towards your perception of the issue Music Act, I would suggest the Pop band FreeLife. I think this Music Act is a good alternative to DJ Happy to keep the guests satisfied. In my Opinion, your suggestion with the Music Act would not fit the character of an international associations meeting. Therefore I would choose a more international orientation of the Music Act. Hopefully you see my point.Maybe we can also negotiate a suitable alternative for the issue Presentation Tasks.I would like to hear your point of view on my argumention.With best regards,Alex</t>
  </si>
  <si>
    <t xml:space="preserve">Dear Alex,Your proposals are interesting. I do have a few suggestions to optimise our apprpoach. Knowing that our corporate partners have a tradition for longterm partnerships I believe we should look into Sponsor SelectionBoomerang to develope ressources that last longer than this event. I truely believe this is in the best interest for ISA and find the approval for our CEO. He is always pro long term lasting cooperations that Arc. Int. does not offer.In regards to the Music Act I think Folk band would be best, but as I can see your interest in having a younger pop band that probably would also interest students.I understand that you do not want to have your presence on stage, but I think it would be very good for both of us to share activities. Therefore I can make a concensus here and take the responsiblity for the opening speech. You would only have to hand over the awards.On the matter of theCatering, we can not have a buffet style when having such high profile donors. This is the celebration of our 50th anniversary I am sure you would not offer the CEO of your current company, dressed in black tie (and women in ball dresses) to queue for food (and most likely drop smth on clothes that leaves long lasting stane) but rather be served. Therefore I suggest to go with Traditional Swiss three course meal that is nicely served.Dr. Roman Illenschitz would expect the same to be seen as equal amongst our business partners. The same goes with theDate of conference. Week 4 is the time when most of our members are able to attend. For us this means we can showcase the strenght of ISA and proof to be a relevant partner that is at the end most beneficial for the students as they have more opportunities to get internships as well as jobs. I do not see the benefit having week 2 as there is other big event in the city, basically same location. This would mean that all prices are high as well as people can not attend both events at same time. Having no guests does not make sence for ISA.I am sure you find my input appealing and waiting to hear from you!Chris</t>
  </si>
  <si>
    <t xml:space="preserve">Dear Chris,I really appreciate your suggestions and I am glad that we could agree on the Music Act.Boomerang as our Sponsor Selection would provide financial security for several upcoming ISA events, but this selection would offer less money. I totally understand your interest in a long-term sponsorship and therefore your interest in Sponsor Selection Boomerang. But like I already mentioned, I expect the ISA to grow and get higher sponsorship moneys. I believe a long-term sponsorship would give away this opportunity. Since you prefer contracts that lasts longer, I would agree on Sponsor SelectionCorporate Ltd.. This sponsor offered a mid-term contract with more annual payment than Boomerang, which would be more profitable for the ISA. Thus I would prefere Corporate Ltd. over Boomerang.In regards of the Presentation Tasks I do want my presence on the stage, it would be a pleasure. But I am not attracted in simply announcing the winner of the yearly ISA award and handing out the certificate to the respective person. I would rather take the opportunity to show my presence on stage with the opening speech.As far as the Date of conference is concerned, I think its not a good idea that the event takes place in week 4. Because the event is going to take place in December, which week 4 would be during the Christmas holidays, we should note that several ISA members would be absent and people could not attend the event anyways. Maybe we should consider another week for the event to take place.In regard of Catering I need more time to think about it.I am eagerly awaiting your answer.Kind regards,Alex</t>
  </si>
  <si>
    <t xml:space="preserve">Dear Alex,thank you for your email.I see that we have some points where we see the event different, nevertheless I hope we can understand each other.I was happy to make a consensus with you regarding the Music Act , I would be very interested to hear which of my ideas you find acceptable as the success of even depends on our common efforts and cooperation. I got to know you as a cooperative and experienced person and I hope to see this part of you.Regarding the Sponsor Selection you seem to agree to my argument, but for some reason still suggest the company offering not a long term, but only a mid-term contract that in overall calculation supports ISA less than Boomerang. Please review and reconsider this point.It is very difficult to follow your opinion onPresentation Tasks as you are jumping from one extreme to other extreme (third party &amp;ndash; no task to making opening speech). It is bit inconsistent and challenging to understand your motivation. Therefore, the only option I see here is to haveShared activities that would clarify the situation and satisfy both of us. In this scenario we both are seen as a good team even able to share tasks when presenting.Could you please clarify your point on Date of conference , as I am not sure I get your sentence "Because the event is going to take place in December, which week 4 would be during the Christmas holidays, we should note that several ISA members would be absent and people could not attend the event anyways." Week 4 seems to be the best for all business and its better to lose 1-2 members in week 4, than having none in week 2, because they all are in other event at almost same location that makes us to compete with strong corporations and even this way there is a possiblity to ruin our image because of wrongly chosen dates. What is more important, Week 4is exam free time and therefore a lot of ISA student members would have time to attend the conference and event. I am sure, you can agree that it is very important to have are adequate presentation of students.Still looking for your remarks regarding Catering .Looking forward to hearing from you,Chris</t>
  </si>
  <si>
    <t xml:space="preserve">Dear Chris,thank you for your message. Since we both are very cooperative, I am sure we can agree on certain points and find the best solution for us both.First of all, I am trying to understand your point of view regarding Sponsor Selection. The Art Inc. also supported the ISA for a long time and we have a good relationship with them. Nevertheless the short-term contract enable to consider other sponsorships as well. I am still against a long-term contract because I think the ISA could have better sponsorships in the future and a long-term contract would prevent the ISA to grow. Also a higher payment would be more porfitable. Thats why I proposed Corporate Ltd. as Sponsor Selection. Because our conceptions differ, I thought I could be cooperative and meet you in the middle. I seeCorporate Ltd. as a good alternative to the Art Inc.I personally would prefere aInternational buffet regarding the Catering because in my opinion a buffet is more relaxed and people would be free to move while eating and connect with other people, but I can understand your argument and would only consider an international three course meal as an alternative. Also since many international guests are probably unfamiliar with swiss cuisine, it would be smater to have some kind of mixture of all foods where everybody is able to find something they like.Regarding the Presentation Tasks I considered a third person as an option because I thought having someone important talking about the importance of the ISA for the business world would have a big impact on the ISA. I really appreciate your suggestion and I think its a better solution for both of us to share the activities. Dr. Illenschitz gave us a timeframe of five weeks during which the conference has to take place. The given timeframe is in November/ December. Consequently, week 4 would be during the Christmas holidays. And like you already mentioned, its better to have 1-2 members absent than a lot of members. Because of the Christmas holidays I expect people to not come to the event. But can you please tell me, what event also takes place in week 2. According my considerations, week 2 is the only week without any conflicting events.Hopefully I could clarify the missunderstandings.I am looking forward to hearing from you.Kind regards,Alex</t>
  </si>
  <si>
    <t xml:space="preserve">Dear Alex,I have read your proposal with interest.Regarding the Sponsor Selection , I unfortunately do not see a point in your argument especially as it is not very easy to find companies, willing to sponsor with this ammount. I know you have never worked with partners, therefore this might look different for you, but when some company offers you such a good long term contract, you take it. Therefore, I strongly suggest to stay with my decision and have Boomerang as a sponsor.I am also not sure, if you read the letter of CEO carefully, where it's put black on white thatDate of conference in week 2 there is a big event in the historic centre of Constance. Also same letter states that week 4 is the the best for students, which you are directly responsible for. But if you are so much insisting on it, I would leave it for your decision (and go with week 2) as you leave me the sponsorship.Catering is a two sided situation that is not exactly about food only. You probably are aware, that Constance city geographically is located on the border with Switzerland as the food taste is strongly influenced by Switzerland. As we want to demonstrate tradition, we have to open again the question of Music Act. If we go with traditional swiss meal, than we could have international music or the other way around. So here we have to think carefully, how we want to express and demonstrate the culture of Constance: through music (traditional folclore or through food swiss meal). I still suggest that we stay Traditional Swiss three course meal and have more open music style.Hope this brings us to final decision.Best regards,Chris</t>
  </si>
  <si>
    <t xml:space="preserve">Dear Chris,thank you for your email.Since you have experience with partners, I will trust your decision and leave Boomerang as Sponsor Selection. I am glad we could agree on the Date of conference.Regarding Catering and Music Act I see your point. But if we go with a Traditional Swiss three course meal I would insist on my first choice DJ Happy. DJ Happy is a very famous performer and I think his presence would attract more guests than the Pop Band FreeLife. In my opinion this choice would fit perfectly in the character of an internationals associations meeting.I hope you agree on this point, so we both can get satisfied.I wish you a nice day.Kind regards,Alex</t>
  </si>
  <si>
    <t xml:space="preserve">Dear Alex,I think it is a good conclusion and the 50th Anniversary will be a very good event.Thank you for sharing your opinions and working together.Regards,Chris</t>
  </si>
  <si>
    <t xml:space="preserve">Dear Chris Meyer,I am Alex Kramer an i will be your negotiation partner.In attachments you can find my offer. This is just a first step and of course we can negotiate certain points. I hope we will find a good result for us both.I am looking forward to hearing from you soonWith best regards,Alex Kramer</t>
  </si>
  <si>
    <t xml:space="preserve">Dear Mr. Kramer,I am Mr. Meyer and it is a pleasure to meet you this way.Indeed I am also interested in an outcome that is suitable for both of us. I have therefore analyzed your offer in detail and please find my counteroffer attached and several explainings below:1. Sponsor selection: As Boomerang is offering a long term contract that also secures future events financially, I would strongly suggest Boomerang as sponsor.2. Music Act and Catering: In my oppinion local music and food will suit the purpose to show appreciation to the local members and guests. A DJ may not be the best act for elder managers. Additionally those managers are used to a certain level of formality.3 Date: In Week 4 a lot of ISA student members would have time to attend the conference as there are Christmas holidays.I hope my proposal is suitable for you and look forward to your reply.Best Regards,Chris Meyer</t>
  </si>
  <si>
    <t xml:space="preserve">Dear Mr. Meyer,I read your answer with great interest,but unfortunately I do not agree with certain issues.As a sign of appreciation of your contributions to the negotiation, I would be willing to accept Pop band Freelife.Please find my new offer attached and I want to explain you my reasons for this offer.1. Sponsoring: I prefer rather short-term contracts donating a considerable amount of money. So I suggest Art Inc. And it should also not be forgotten that ISA has a good relationship with Art Inc. because they supported ISA for a long time.2. Music act/Catering: I understand your point of appreciation but we would like to reach international guests. DJ happy and Pop band attract the kind of dynamic guests the ISA looking for. I think local folklore does not fit the character of an international assocications meeting.In my opinion conference should have an atmosphere to facilitate networking and make new acquaintances. So having a buffet during its the best to free to move around and talk while eating. Furthermore with German, Austrian and Swiss food everybody is able to find something to eat.3.Date of conference: You are right that around christmas all students have holidays but for this reason i expect that several ISA members will be absent. Because they want to visit and celebrate with their families. So week 1 - 3 would definitely be better.Yours sincerely,Alex Kramer</t>
  </si>
  <si>
    <t xml:space="preserve">Dear Mr. Kramer,I understand your positions, but unfortunately I am not able to agree on your proposal. However, I am willing to make concessions on certain issues with the hope that it may be supported from your side together with the expectation of concessions on your side as well.1.Sponsor Selection:I still have to insist on Boomerang as the sponsor, as I am looking for a long term partner.2. As mentioned before, I could make a concession on theDate of conferenceand would therefore suggest Week 1.3. Additionally, I would give you the chance to give the opening speech.Best Regards,Chris Meyer</t>
  </si>
  <si>
    <t xml:space="preserve">Dear Mr.MeyerYour last offer showed me your interest in a joint result due to the concessions you made. To show you my interest and in order to find satisfying result for both of us , I am willing to give you some concessions,too.1. Altough the sponsoring selection is very important for me, i am willing to give you a big concession.Therefore I will accept Boomerang as a sign of appreciation to your concessions regarding the Date and the Presentation Tasks.2. Catering:I still have to insist on the international buffet because i think its the best way to meet new people and talk to them in an relaxed atmosphere.3. Music act:Since our opinions regarding the music act are very different, I suggest to take the Pop band Freelife as a compromiseI hope my proposal is suitable for you and i am looking forward to hearing from youHave a nice dayBest Regards,Alex Kramer</t>
  </si>
  <si>
    <t xml:space="preserve">Dear Mr. Kramer,I read your proposal with great interest and definitely see a good progress, hence I am willing to make one further concession with the hope to find a final solution.I am glad we now agree on theSponsor Selectionand I am therefore willing to acceptPop band FreeLifeas theMusic Actand would also agree onWeek 1for theDate of conference.In order to close the deal I would suggest to find a compromise for thePresentation Tasksand therefore share the activities. I could also make a compromise on theCateringand would therefore offer theInternational three course meal.Beyond that its impossible to make further concessions without reopening already agreed issues and hope you are now in the position to agree on the above described topics.Kind regards,Chris Meyer</t>
  </si>
  <si>
    <t xml:space="preserve">Dear Mr.Meyer,I am glad about your last message, ithelped me a lot to continue our negotiation.I really appreciate your proposal about the opening speech.Unfortunateley i can not accept the international three course meal without changing the sponsor, music or date as i made big concessions with Boomerang.After some consideration about what you said regarding the importance of the date for you , i would like to give you the chance to take week 4 or 5 altough its a no go for me as i mentioned before. In return i have to insist on the international buffet because it has high priority for me.I would be happy if we could reach a suitable agreement now.Kind regards,Alex Kramer</t>
  </si>
  <si>
    <t xml:space="preserve">Dear Mr. Kramer,due to your proposal ofWeek 4for theDate of conferenceI am able to accept your offer.I would like to thank you for the pleasant negotiation which was very honest and open minded. I am sure we found a solution that is good for both of us.All the best,Chris Meyer</t>
  </si>
  <si>
    <t xml:space="preserve">Dear Chris Meyer,Its a pleasure for me to be authorized to organise such an important event with you.First of all I want to introduce myself. My name is Alex Kramer and currently im working for a company in Copenhagen. I joined ISA in 2009 at the beginnings of my studies. After my graduation in 2 months, my desire is to gain more international experience.I have heard a lot of good things about you, especially that you were very successfull on previous projects regarding ISA and that your are a very good teamplayer. For me teamwork is also significant and Im always focused on the overall project goals.So Im looking forward for a good cooperation and Im convinced that we can set up a great concept for the event.ISA is the best network to bring the best talents from the universities together, so the business partners get easier access by ISA to the talents. It would be great to get the best students from every ISA department to the annual ISA conference.In order to organise the conference we have to speak about several issues.Whats your opinion on the Sponsor Selection?.I heard that a lot of companies are willing to sponsor the event with varying amounts of money or promotional goods, that's very great.After a close look on the potential sponsors, my first choice would be to selectArt Inc.as our main sponsor. The Art Inc.company has supported the ISA for a long time and they also made the best financial offer. Wouldnt you agree that its important to maintain this long cooperation? Furthermore im sure that their support will also continue in the future, if we choose them.We also want to speek about the selection of theMusic Act. In my view the annual multinational ISA conference and especially the 50th anniversary at the headquater in constance deserves an international music act. I would propose to book an international star, which presence will attract many guests. What do you think about this choice? Wouldnt you say an international star would be adaquate for ISA's 50th anniversary?Presentation TasksAs you know we have also the opportunity to organise the opening ceremony. Regarding this issue, it would be great for me to give the opening speech. I also thought about a famous international external speaker. The value of the event would be a lot higher and the interest in particapting would increase ernormously if we could get an important, famous Third personspeaker.I think its also essential to clarify some main points. Regarding the exact Date of conferencewe have to find a suitable date.I think you would agree that we should concentrate on the first 3 weeks, because the christmas holidays are going to start in week 4 and many participants are on leave. Its important that everybody has the possibility to participate. Which date would you prefer?Another issue we want to speak about is the Catering. My proposal would be to have anInternational buffet. In my view a relaxed and easy-going athmosphere is required to be able to make new acquaintances. A buffet would be perfect for that, because everybody would be forced to move around and could get in contact with business partners. Furthermore i would suggest a mix out of austrian, german and swiss food where everybody is able to find something they like. What are your proposals in this case?So there are many points to talk about and the time is short.Please let me know what your proposals are regarding the issues. Its important for me to find a good solution with which we are both satisfied.I hope to hear from you soon and Im looking forward to a good cooperation.Kind regards,Alex Kramer</t>
  </si>
  <si>
    <t xml:space="preserve">Dear Alex Kramer,I am happy that the feelings about our work are mutual. Thank you for your email, I appreciate your quick reaction regarding the points that we have to discuss.I am flattered to know that you have heard good opinions abot me. I was delighted to learn that we would be working together. I heard of you before and am aware of your experience in planning and organising smaller events. As far as I have been informed all of your previous projects have been successful which I was personally very impressed by. I am always happy to work with other ISA students and admire the professionalism among ISA students. Work in ISA is most efficient I believe when we live the spirit of the Assossiation and identify with its goals. I am sure that this is the case for you.I would like to introduce some more information on my experience in ISA. I joined in 2010 in the context of a student internship at one of the business partners of ISA, while being on leave for a semester at the University of Lucerne, Switzerland. Since then, I have cooperated with business contacts of the ISA in order to help organising internships for other students on a voluntary basis. In two months time I will be graduating and am looking for the start of my career and thus am very fond of this opporunity provided by Dr. Illenschitz.When it comes to the issues concerning our planning I would like to discuss the already suggested options by you and propose some that I consider could be another way we could approach the conference. In my opinion, the success of the ISA has always been partly due to the successful adoption of local culture. I think that this is a vital part of creating a good relationship with the current business partners in Austria, Germany and Switzerland. The atmosphere of the event should thus reflect some local cultural aspects while being a very enjoyable conference for all visitors.In concerns with the sponsors I would like to suggest Boomerang who made a very good offer. They also said that they would be willing to sign a long-term contract. In this contract, they would ensure the sponsoring of future events of the ISA. Such contract would provide financial security for several upcoming ISA events and to some extent for the ISA itself. I would prefer sponsor Boomerang over Art Inc., eventhough that Art Inc. has always donated some money for different events. Without a written contract regarding the future however Art Inc. can always decide to change their intentions. Therefore, I see the option without future perspectives as a factor of uncertainty which can only hurt the ISA in the long run. What would you be your consideration on that?Next, the  #music art is an easy way to show ISAs reflection on the local culture. That is why I would propose having a local folklore band. I think that tjis would meet the older ISA members and local business partners music taste better than DJ Happy. What is more I am afraid that his reputation would not overshadow the reputation of the ISA, dis-tracting attention from the event towards the music act.I will elaborate more.</t>
  </si>
  <si>
    <t xml:space="preserve">Dear Chris Meyer,thank you very much for your answer and your proposals to the several issues.I'm also very pleased that you've already heard positive feedback towards my person. I'm sure that we can combine our experience and our skills to organise a conference which is worthy a 50 anniversary.With reference to theSponsor Selectionthere are still some certain points to discuss. My immediate reaction after i saw the potential sponsoring contracts, was also to choose Boomerang because of the long-term contract. You are totally right that such a contract would provide finanical security for upcoming ISA events. But i reconsidered my opinion: I'm sure that we need a lot of money to organise the conference and the 50th anniversary. Therefore Art Inc.made the best offer in terms of a payment directly for the event. Furthermore I feel confident, and i'm expecting that ISA will grow further in the following years. We surely can get higher sponsorship money for the future, and that's the reason why i wouldn't sign a long-term contract with Boomerang. In addition, i think it could be risky to jeopardise our relationship to Art Inc. , if we would choose another sponsor. I hope i could convince you, otherwise I'm always open for new proposals.Another point you wrote about is related to the selection of a suitableMusic Act.You are right, that a local folklore band is an easy way to show ISAs reflection on the local culture, but in my view that's not the intention of the conference in 2019. Having a local band play at this event, does not fit to the character of an international association's meetingwith visitors from all over the world. This event deserves more. I'm convinced that a international act would be exactly the right thing to attract the kind of dynamic guests the ISA is looking for. However, i'm prepared to find a compromise if you won't go for DJ Happy. I also thought of the Pop band FreeLife, they are not as famous as DJ Happy, but i think it would be also a possibility we should think about. Would you think thePop band FreeLifewould be a good alternative ?Regarding theDate of conferenceyou prefer week 4? I really think we should concentrate on the first 3 weeks. Week four would be during the Christmas holidays and I expect that several important ISA members will be absent. It would be a pity if they could not participate.I'm looking forward to hear from you soon and I'm curios to hear your proposals regarding the issuesCatering&amp;Presentation Tasks.I'm delighted to cooperate with you and I think we are on a good way.Have a nice day,Kind regards,Alex Kramer</t>
  </si>
  <si>
    <t xml:space="preserve">Dear Alex Kramer,thak you for the response and the considerate approach. I apologize for not elaborating more on the options suggested from my side and would like to further explain why I believe these are promising for a successful outcome of our project.Firstly, on the Sponsor Selection I am very wary on choosing Art Inc. as our main sponsor. We surely have had them as sponsors for a while now, however that would not mean that we would lose them as such nor harm our relationship by not accepting their offer. As someone who has cooperated with business contacts of the ISA in order to help organising internships and thus has a profound knowledge about these business contacts and their interests I am confident to say that having relations with sponsors that are based on a long-term contract are vital for the future of the Assossiation and its sustainable finances. What could be the case here is that by not having a written contract with Art Inc. regarding the future we could lose them as partner at any point in the future. Thus we could not base our partnership on a current one time payment as Art Inc. can always decide to change their intentions. I agree with your point on the amount of financial ressources we would need for such an important event. But if we focus only on this event with our planning without taking into consideration upcoming events it would mean that we choose uncertainty which brings the possibility to harm the financial stability of ISA. What is more if Art Inc. sees that we value relationships based on a contract they might as well reconsider their future offers in a sence which provides more clarity for the future cooperation we could have with them. Hence, I strongly believe that choosing Boomerang can help so that the financial perspective of ISA is safe for the upcoming years. I hope my explanation could make you consider the options we have.A way we could approach the Music Act is as another alternative to assure better partner relationships. I think the strategy of the event should be focused on maintaining a good relationship with (local) companies and officials. Unfortunatelly, I do not have much prior knowledge about this option pop band FreeLife but suppose that their music is suited to accompany the evening without being the main act. But would be open for further consideration.Concerning the Date of conference I would like to explain why I see 4th week as a good option. What worries me about the third week (I am not sure whether you are aware of that or not) is that some of ISAs higher ranked members (among others, the organisations vice president) are unavailable and thus would be unable to join the event. Their presence is not absolutely necessary of course, but it would be inconsiderate to make plans for this timeslot knowing that they would be unable to attend. What is your opinion on that? The reason I suggested the beginning of Week 4 - in the beginning of the Christmas holidays is that a lot of ISA student members would have time to attend the conference. It is very important for that the students are represented adequately. And due to the Christmas holidays, the parking situation would relax as many families are going to visit their relatives or are travelling to ski resorts. Another solution could be 1st week but then the conference would collide with the International Conference on Economics and Business Management in Zurich, which is one of the biggest business conferences in Switzerland. But then other guests and ISA members would be more available.Regarding Presentation Tasks I think hiring a third person to moderate the ceremony and to do the opening speech is not an option because it would be much work for us without having the benefits from presenting in front of all our guests. The opening ceremony provides the perfect opportunity for reaching out to a broad audience and for creating a lasting impression. For that I suggst here dividing the tasks the following way: Awards Alex, opening speech Chris . If of course that is also alright with you! I think that would be a great opportunity for both of us and a reward after all the work we would have done to be able to speak in front of our audience.The reasoning behind me suggesting Traditional Swiss three course meal is that it would suit the purpose to show appreciation to the local members and guests. In particular, the cuisine in Constance is characterised by strong Swiss influences. It is expected that many important people will be there who have a certain level of formality. Therefore, I think that anything less than a three course meal would be a decline from the conferences over the last few years. After all the conference is for our big anniversary. Having a buffet is more suited to an internal and local ISA event without any marketing purposes. I hope that you could see my viewpoint on this.I am looking forward to your answer and discussing how we could come to a satisfactory decision!Have a nice evening!Best regards,Chris Meyer</t>
  </si>
  <si>
    <t xml:space="preserve">Dear Chris Meyer,Thank you very much for your last message and also for your proposals on the open issues.After some reflections on your offer, i think there are still some points we have to talk about.In terms on your proposals regarding the Sponsor Selectioni liked your reasoning. Especially the consideration that if Art Inc. sees that we value relationships based on a contract they might as well reconsider their future offers. That's a good point. Nevertheless I'm convinced that we could get a lot higher sponsorship moneys for the future if ISA gets more attention and keeps growing. I'm sure that more sponsors become aware of our association in the future, and therefore a long-term contract with Boomerang wouldn't be wise. Maybe we can find a compromise in choosing Corporate Ltd.as our main sponsor. I think the content of the contract would be satisfying for both of us. On the one hand, they are willing to sponsor a higher amoint than Boomerang, on the other hand they offered a mid-term contract which will provide financial security for the next years. The perfect mix of our proposals. I hope that you can agree with that. Presentation TasksYou've convinced me that we should divide the tasks to have the benefits from presenting. I think it's a pleasure that we have the opportunity to speak infront of such a huge crowd.And- let's face it: I think both of us would like to give the opening speech. But as a sign of appreciation I am willing to give you the possibility to do the opening speech. The announcement of this year's awards winners and the possibility to dignify ISA members that have made a big impact for ISA, is also attractive for me. I would appreciate it if you could make some concessions regarding theCateringin return.As i mentioned earlier, i would like to have a relaxed and easy-going atmosphere to facilitate networking. In my view an international conference is the perfect opportunity to speak with other students and business partners to make new contacts. Having a formal meal where everybody sits down for several hours with the same people goes completely against that idea. During a buffet you would be free to move around and could talk to different people. I'm sure that also the important people who have a certain level of formality don't want to sit down the whole evening, speaking to the same persons. They also want to make new acquaintances and I'm convinced that they will be comfortable with this new situation. Another aspect is the choice of the food itself. You are right that the cuisine in Constance is characterised by strong Swiss influences, but I think many international guests are probably unfamiliar with that kind of food. Nowadays there are so many different tastes, and i'm concerned that some people won't like the swiss cuisine. Therefore, it would be smarter to have some kind of international mixture with Austrian, German and Swiss Food where everybody is able to find something they like. With swiss food included we can alsoshow appreciation to the local members and guests. I hope i could convince you.Regarding the Date of conference i have to tell you that I don't agree on your reasoning for week 4. I think especially in the christmas holidays the students and also the business partners are going to travel to ski resorts and want to spend their time with their family and friends.As you mentioned, week 1 would collide with the International Conference on Economics and Business Management. I think that wouldn't be the best solution...I have carefully checked which dates would colide with other events. The only week without any conflicting isWeek 2. This would be perfect, because i think it's important that everybody has the possibility to participate.Week 3 is an option as well, even if some of the higher ranked members are unavailable. Two of them already stated that they could at least attend the opening speech, but have to leave afterwards.Regarding the selection of theMusic Acti would appreciate it if we can find a compromise and go for thePop band FreeLife. As I mentioned, an international orientation of the music act is essential for an international event with guests from all over the world. I'm sure that thePop band FreeLifecan fulfil our expectations and is suited to accompany this evening without beeing the main act.I think we are on a good way to find a satisfying solution for both of us.Hoping for a quick answer, because we have not much time left.Have a nice day,Kind regards,Alex Kramer</t>
  </si>
  <si>
    <t xml:space="preserve">Dear Alex Kramer,I really appreciate your quick response!I am happy that we have a similar opinion on the Sponsor Selection and agree that we can decide on Corporate Ltd. as a satisfying solution. I will leave this point as fixed for now and continue on the other things we have still unclarity with.Regarding the Presentation Tasks I am impressed on this generous agreement from your side. Knowing however that you too are interested in giving the opening speech I could suggest we have Shared activities and share both tasks. In this case each one of us does half of the opening speech and half of the awards ceremony together. This will help with our cooperation and provide both of us with equal exposure.On the concern of Catering I am highly wary that a buffet could only harm the significance of the 50th Anniversary. I agree with the point that you made about the different tastes people have and how there might be some who do not enjoy swiss cuisine that is why a thing for both of us to compromise with could be having International three course meal . This would provide variety for people with different tastes and provide a chance to experience a few types of meals. And as far as I understand you are worried that our guests will not be able to communicate and acquaint as many people as possible due to the formality of the catering I could suggest having spaces in our programme where people could get to network. An example here would be having a so called "Human Library" where people from different generations can share about their exerience with ISA and engage with others. As this is a 50th annuversary we will have many members and partners who are big part of the history and we can create a corner "ISA through the decades" with memorable pictures and milestones for the assossiation. How do you see that kind of solutuion?About Date of conference what worries me is another big event in the historic centre of Constance. The location of the conference is also in the middle of the historic centre as you know. Therefore it would be very difficult for the guests to find parking spots. That is why I will agree on you first suggestion to have the event on Week 1 .And finally about Music Act I am concerned that pop band FreeLife does not meet the older ISA members and biggest local business partners music taste. I believe that we both could look for a Local folklore band with good reputation and popularity that satisfies our preferences. As Constance is the most important historic place as HQ of ISA I think this is a good way to appreciate the importance and a small act of appreciation to the "place where it all started".I hope these points can be soething you agree with and am looking forward to you answer. I am hopeful that we will be able to reach a decision in time!Kind regards,Chris Meyer</t>
  </si>
  <si>
    <t xml:space="preserve">Dear Chris Meyer,thank your for your last answer and your renewed counteroffer. In the beginning of your negotiation we agreed that we want to find a common solution which is satisfied for both of us. I regret to tell you that my conceptions on some issues still differ.First of all i want to tell you that I'm happy that we could find a common solution for ourSponsor Selection. I'm sure Corporate Ltd. is a satisfactory choice, they fit to our requirements and I'm sure they will fulfil our expactations.Regarding theCateringi liked your suggestion on having spacesin our programme where people could get to network and make new acquaintances. I think a corner with memorable pictures and milestones with the title 'ISA through the decades' and also the 'Human Library' are good ideas and also a great diversion and supplementation to the main programme. So i think theInternational three course mealwould be a good compromise for both of us.Date of conferenceAs i mentioned earlier my proposal would be to concentrate on the first 3 weeks, not especially on week 1. When will the big event in the historic centre take part? In week 2? I have no information about the fact that there are any other events coliding with our conference. So my suggestion would be to set up week 2 orWeek 3as our fixed date.Another issue which we have not yet agreed, is the selection of theMusic Act. In my view, we have to put the students and not just the ISA members in the focus of this event. I think attracting students implicitly means attracting businesses. If we can get these future talents interested, then the business partners will automatically work with ISA to get easier access to these talents. I'm convinced that the students defintely prefer an international act over a local folklore band. We have to attract the kind of dynamic guests, the ISA is looking for. The students are the future talents and not the older ISA members.. My first choice and proposal was DJ Happy, but you don't want to pick him. Nevertheless I'm prepared to choose thePop band FreeLifeto find a compromise. I hope you can agree with that music act, because in my view a local folklore band is absolutely the wrong choice.The last point to discuss are thePresentation Tasks. I must say, sharing activities would require a high coordination. Furthermore it would not give a good impression if we constantly change the speaker in the middle of the opening speech and the awards. I made a lot concessions in terms of the music act and the catering. I also gave you the posibility to give the opening speech, but if that's not too important for you, it would be great if you could accommodate me with giving me the opening speech in return. I would be very grateful and hope you can change your mind on this issue!I hope we can find a common solution over the last hours and I'm curios to hear what you think about this offer.Hope to hear from you soon,Kind regards,Alex Kramer</t>
  </si>
  <si>
    <t xml:space="preserve">Dear Alex Kramer,I thought by suggesting in my last email the previous options for Presentation Tasks , Catering and Date of conference I was the one making the compromise. The reason why I so strongly stood behind my choice of Music Act was because the two other options are completely against my belief and understanding of the sole purpose of the conference.Here, I am making my final offer accepting to have Pop band FreeLife as the main Music ActIt is not that giving the opening speech is not important to me, I was hoping our coordination would improve by having to split the two tasks and it would be equal benefit for both of us. It has happened before that presenters coordinate better together and the result is flawless to the public. However, I would like to take the oportunity as I have given up on the thing I stood most strongly for and namely theMusic Act .We still have some time left and I would very much like to apologize for the late response! Thank you for the clear communication!Kind regards,Chris Meyer</t>
  </si>
  <si>
    <t xml:space="preserve">Dear Chris Meyer,After careful consideration i have decided to accept your offer in the sense of ISA.All in all i have to say that i was not always satisfied in how our negotiation went. I would have liked to exchange a few more messages to discuss more about several issues. Unfortunately that was not possible because you needed to much time to response.Nevertheless I think we set up a good concept for the event.Kind regards,Alex Kramer</t>
  </si>
  <si>
    <t xml:space="preserve">Dear Mr. Meyer,first of all I want to introduce myself, my name is Alex Kramer and I am a member of the ISA since 2009. It will be our task to design a convincing concept for the 2019 ISA conference.I am very happy to work with you together on this project, due to your successful record and good reputation in our organisation. For the event, I have already collected some ideas and offers for the open issues we need to solve. You will find my preferences and explanations why I am putting them up below. Please feel free to contact my if you got any questions or suggestions, I am pretty sure we will find a solution together.For the Sponsor I highly recommend Art Inc., because they made the best offer for the Event. Their short term value is great and it is definitely something we can build on with them in the future.As for the music, I think we need somebody who is international famous, because for the ISA it is important to attract the dynamic guest, that won't happen when we have the local folklore band. In this case DJ Happywould the perfect fit for us.As for the Presentation Tasks, I am looking forward to get some ideas from you, because your experience can really help here. The option with you presenting the awards and me doing the opening speech sounds perfect to me.I guess we are more or less flexible when it is about the dates. Most of the members will be available in Week 2. If you like week three more just let me know.For catering we should think about having a International buffet. I think it is the easiest way to satisfy everyone. Also for us it is easier to organize.I am looking forward on a successful negotiation and I think we will create a pleasant solution for everyone.Sincerely yoursAlex Kramer</t>
  </si>
  <si>
    <t xml:space="preserve">Dear Alex KramerFirst of all, thanks for sending your opinion. When I heard that you are the partner of the negotiation, I was quite motivated. This is because I have already heard of your positive reputation through my colleagues. I am looking forward to having discussions and reach the concession with which both of us can be satisfied.I hope you also heard of my reputation, but I would also like to make quick introduction. My name is Chris Meyer, who belongs to the ISA at the University of Lucerme since 2010.In terms of the event, I considered this event as of the opportunity to establish a relationship between local companies and students. Therefore I would kindly like to offer the main theme for 'Collaborating with Local Culture'.Since I am considering this as the theme, I consider we still have some gap between us. My recommendation for issues and supporting reasons are seen below, but it is just my opinion so I would really like to discuss every issueSponsor Selectionshould be considered not only the success of this ceremony but also the future forecast simultaneously, therefore I would kindly ask you to chooseBoomerang. Their offer is matched what I suggested above.Music Actwould beLocal folklore band. This is because along with my main theme, this band is suitable I considered.As of the Presentation Tasks, I would also like to make some concession for this. Of course my first priotrity isAwards Alex, opening speech Christhough.In terms of theDate of conference, I recommend you to chooseWeek 4, because this is the period of the beginning of the Christmas break so I think lots of students have time to join our conference.FinallyCateringsholud beTraditional Swiss three course meal. As I described above, I am thinking about this conference as of the traditional suff. That is why I recommend to use this system.As I described above, I have some space to make concession and also I would like to achieve the conference with OUR contribution.I am looking forward to getting a reply.SincerelyChris Meyer</t>
  </si>
  <si>
    <t xml:space="preserve">Dear Chris Meyer,thank you for your quick answer and your suggestions, I am really thankful to get a different opinion in that case. I thought about the points you mentioned and updated the offer you sent me. Have a look and let me know what you think:-As for the Date of conferenceof the conference, I think week four isn't really the best option. It is during Christmas and I assume a lot of ISA members won't be there, this would really hurt the conference in my eyes, please have that in mind. My preferred option is still Week 2, because everyone could be there. This will create a nice atmosphere. If you got any other weeks you are open to just let me know.-As for the Presentation TasksI would just give you another option here, why we don't have a Third persondoing the presentation? I can imagine this would make that part a little bit more interesting for everyone.-As for the Music Act, I can't really see the folklore band at our 50th anniversary, it does not really fit for the dynamic group we want to be. Do you have any other ideas who we can get? Otherwise, for me, DJ Happy is still the frontrunner for that.-I can really see your points with the traditional parts (especially in the food) for the anniversary. I just want to make you aware of the Swiss food in the buffet. So with the International buffetwe really can meet everybody's expectations and that is important for me.-I thank you for the recommendation of Boomerang, but it is really not the best offer we can get for ISA, because they offered us less money. I think we should really think about ISA first and that is why I would prefer Art Inc.. They really want to help us grow and that is what ISA needs. So the short-term payments will be a great fit, also mind that we will have a strong partner in the future with them.Please rethink the issues and consider my opinions, while finding the best solution for ISA.Do not hesitate if you got any more questions or suggestions left.Have a great evening!SincerelyAlex Kramer</t>
  </si>
  <si>
    <t xml:space="preserve">Dear Alex KramerThanks for responding quickly and showing your opinion for the detail.I show my opinion below, with considering your opinionAs forSponsor Selection, I think you misundertood my opion, I also considering the ISA first and looking the future success and sustainability of our ISA budget in the future. That is why I reached theBoomerang, which clearly offer to sign a lontg-term contract, as of my best option. I also understand your opinion to chooose Art.ink, which offered us the best amount of aid in this celebration. Though considering our future, i recommend us to cotract with the company which clearly offer the long-term contract. My second option is Corporate Ltd. They offered us the mid-term contract and annual payment is better thanBoomerang.As for theMusic Act, I still would like to recommend a local folklore group. This is because, in my opinion, the main objective of this celebration is going to maintaining a good relationship with local companies and offices. I know DJ happy is quite popular all around the world though too innovative for local people.As for thePresentation Tasks, I consider that we, as for the organizer, both of us should gain some positive reputation from the audiences. therefore actually the third pereson is the worst option for me. Instead I would like to sask youShared activities. This is going to be affect positively for both of our future!As for theDate of conference, I understand your concern though it is not completely overbooked Christmas so students can come because the semester is finished and still have time to celerate Christmas with theiir family.Therefore I thinkWeek 4is fine for everyone. And week 2, which is your recommendation, is overbooked with the other huge conference. Therefore we can easily to predict the difficulty of finding parking lots. My second priority is week1, though there is a huge Expo and some companies will be suffered from difficulties with send employees for both of them. I think they can deal with this.As for theCatering, in oreder to make the conference formalI consider we should not introduce style of buffe. Therefore applying my main theme of the'fusion with the local culture'Traditional Swiss three course mealis the best option for me. However if it is the course, i can make a concession.In my opinion, both of us make a concession either to choose the catering or artist. It is going to be satisfied both of our condition. What do you think?I am looking forwrd to hearing for your opinion! And sorry to reply late.SincerelyChris Meyer</t>
  </si>
  <si>
    <t xml:space="preserve">Dear Chris Meyer,I am really happy that we are making good progress. Also that we found a consents with week 1 for both of us, is something which brings us way further. I just want to let you know that I am still open to move to a different week if this would help in our negotiation.I guess I missed the passage where you told me about the offer from Cooperate Ltd., I am really sorry for that.Thanks for your question about the Music Actand Catering. For me, the Music Actis also more important than the Catering. But I am willing to give your Music Actchoice priority in our negotiation (I assume this will be the Local folklore band). So I would prefer the International buffetfor Catering.Attached to this mail you will find a new offer. Have a look and let me know what you think. I do not see either Boomerang or Cooperate Ltd. as the best fit for our Sponsor Selection. The value of the Art Inc.offer is the best by far, so it would be smart to start a partnership with them and even the path for a long term partnership in the future with them. I would really appreciate if you would follow my thoughts and make a concession here to get the best sponsor for our 50th ISA anniversary.For the Presentation Tasks I would kindly ask you to do the awards, I would do the opening speech in this case. This would really help me especially after letting you choose the Music Act.If this would be a hard transition from the plans you already made, I would be fine with doing the awards and you the opening speech. In that case I would kindly request 'FreeLife'as ourMusic Act.I really see this going in the right direction, I hope we will find a conclusion soon. Thank you for the energy you putting in!Kind regardsAlex Kramer</t>
  </si>
  <si>
    <t xml:space="preserve">Dear Alex KramerI am also happy to reach our conclsusion at the point ofDate of conference. I condider our negotiation goes quite nice way as well.You do not have to mind that you skipped some points of the message because I sent so much information at the same time.Thanks for showing your compromise for my question. In addition, I am really pleasure to hear that you considered my offer in a positive way.In terms of theMusic ActandCatering, if my understaning is correct. You consider thePresentation Tasksas the same relating isuue. Unfortunately I cannnot acceot your offer straight foward. However I can also show and make a concesion. My offer is described belowI can also acceot thatDJ HappyandTraditional Swiss three course meal.Instead of accepting this offer I needPresentation TasksforShared activities. However I think this is going to be a spiral for worse direction.This one below is going to be the best concesssion which I can make. What about I chooseCatering, in return you chooseMusic Act. And also Let us say we chooseShared activitiesas of thePresentation Tasks.Actually this is going to be the best concession for me. Therefore if it is going to be rejected, I have no way to negotiate for real.I am looking forward to having your acceptance.SincerelyChris Meyer</t>
  </si>
  <si>
    <t xml:space="preserve">Dear Chris Meyer,Thank you for your honest answer to my last offer. It is definitely my priority to find a solution which is working for both of us, I am sure you feel the same way. That is why I want to propose a new deal which in my eyes works perfectly for both of us, because I do not want to quit that close to a solution.Please have a look on the offer I attached to this mail.I retained the points we were clear about yesterday:Week 1 would still the best for both of us, so I would like to keep that fix.Your wish was the Local folklore band as Music Act. I would be fine with that, if we stick to the plan with the International buffet.You mentioned a few days ago that your favorite option for Presentation Tasksis Awards Alex, opening speech Chris. I think we also could mark that as fix, if that is okay for you.Our last issue would be the Sponsor Selection, I would really appreciate if we decide in that case towards Art Inc.. I already mentioned the positive points about the Art Inc. offer, I hope you see them as valuable as I do.I would be really happy to get that deal done, and I am pretty sure we are closer than ever before to a conclusion. A conclusion which is satisfying for both of us at the end and for the ISA is my first priority.I am looking forward to a response from you.Sincerely Alex Kramer</t>
  </si>
  <si>
    <t xml:space="preserve">Hi AlexThanks for replying such quickly. As u tod me it's the best offer ever and I think there is no better for both of us!I'm really glad to accept this offer! Thanks for such a long time and good job for both of us;)Chris</t>
  </si>
  <si>
    <t xml:space="preserve">Hi Chris,I'm looking forward to negotiate with you.Do you prefer negotiating over the whole week or on a single day? (maybe Friday 8 am - 15 pm CET)Here is my first offer:Art Inc. DJ HappyAwards Chris, opening speech Alex Week 2International buffetGreetings Alex</t>
  </si>
  <si>
    <t xml:space="preserve">Dear Alex,thank you for your message. I am delighted to negotiate with you. As I am quite busy Friday I would prefer to finish before by negotiating the whole week. I will try toa swer as fast as possible.After thinking about your offer, I think some issues do not fit me very well. I am ready to cede on Week 2, however the Traditional Swiss three course meal andLocal folklore band are 2 points I very strongly insist on.I also think Shared activities would be a nice compromise.Furthermore, a long term relationship with the sponsor is way more desirable. This is why I think thatBoomerang should be prefered to all the other sponsorsI really hope this offer will be ok with youBest regards,Chris</t>
  </si>
  <si>
    <t xml:space="preserve">Dear Chris,thank you for ceding on Week 2 .I can accept Boomerang as Sponsor. In return I prefer Awards Chris, opening speech Alex .For the music act I suggest Pop band FreeLife as a compromise.Because it is an international event, I would like to have an International buffet .Greetings Alex</t>
  </si>
  <si>
    <t xml:space="preserve">Dear Alex,Thank you for your good will! I'm ok with the Pop band FreeLifeHowever I really think Shared activities is the best way to go as it keeps an equilibrium in the task division. Also, because we have to stay on a local level, I am ready to compromise on International three course meal . It combines a large choice with the international aspect that you deem as important si I think this would be a good solution for this issue.Let me know what you thinkThanksBest regards,Chris</t>
  </si>
  <si>
    <t xml:space="preserve">Dear Chris,Thank you for your accommodation with Pop band FreeLife .You mentioned an equilibrium on Presentation Tasks . What do you think of a Third person doing it? I think an external speaker, talking about the importance of the ISA for the business world, could be an enrichment for the entire event and our association.Greetings AlexP.S. I am sorry for answering so sporadically, the last days were really stressful. I have more time now and I am hoping I am able to answer your messages faster.</t>
  </si>
  <si>
    <t xml:space="preserve">Dear Alex,The Third person would be a good compromise. But to offer a good quality reception, I really think an International three course meal would be great! As for the others issue, I'm perfectly fine with the solutions we agreed upon. Thanks!No worries, I understand perfectly that the exams are approaching. Good luckBest regards,Chris</t>
  </si>
  <si>
    <t xml:space="preserve">Dear Chris,I'm not really satisfied with the international three course meal as Catering , because I prefer the relaxed atmosphere of a buffet.But I have an alternative suggestion: If you accept International buffet , I agree with your earlier mentioned Shared activities .Thank you for being sympathetic about my busy schedule.Greetings Alex</t>
  </si>
  <si>
    <t xml:space="preserve">Dear Alex,This seems like a good compromise. Perfectly ok with that!I think we settled all the issues!Thank you. It was a pleasure negotiating with you!Best regards,Chris</t>
  </si>
  <si>
    <t xml:space="preserve">Dear Mr. Meyer,I am very pleased to work with you at this event.It seems to me that some members of the ISA have become complacent over the years, ISA is getting older while the competition grows stronger. Now we can change something and make ISA a better and a more competitive association.We should use this event not for politics and the companies, we should use this for the students after all we are an International Student Association. If we get students "the future-talents" interested in ISA, the business partners will automatically work with the ISA to get easier access to these talents.Therefor I have some ideas how we can get the students interested in ISA.First of all the conference should have an atmosphere to facilitate networking and make new acquaintances which, in my opinion, requires a very relaxed and easy-going atmosphere. To achieve this we need a buffet. Having a buffet during which you would be free to move around and talk while eating would be much more relaxed. It's also important to have an international buffet so that everybody has the choice to eat what he or she likes. Some guests are probably unfamiliar with Swiss cuisine, so it would be better if you have an International buffet.To create a relaxed an easy-going atmosphere especially for the students it's necessary to have a famous international actor to attract the kind of dynamic guests the ISA is looking for. e.g. DJ Happy or the Pop Band FreeLife. But I would prefer DJ Happy cause he is more famous and more attractive for students.The date of conference has not been fixed. So i don't want to decide everything. I guess in this case it's up to you. Also the presentation tasks are your decision.For the sponsoring we have a few offers of serval companies. The Art Inc. is a company which makes a short-term sponsoring only for the conference with a high amount. Which is perfect for us. The high amount is necessary for the Music Act and the Catering. Another good point is, that it's only a short-term sponsoring. So if this conference get successfull, we maybe get a better sponsoring next year and can make this event much bigger. So a short-term sponsoring is very good for us. I hope that there are some issues where we are the same opinion.I am looking forward to hearing from you soon.Sincerely, Alex Kramer</t>
  </si>
  <si>
    <t xml:space="preserve">Dear Alex KramerThank you for your message.I was waiting for your message because I could not send you a second message.Your proposal for the buffet suits me. Indeed I also think that we must satisfy a maximum of people.I chose week 4 to have the time to organize perfectly.I hope this choice suits you too.If not, we can obviously discuss it.I propose to change the sponsor selection.I'm waiting for your answer and wish you a great day.Best regards</t>
  </si>
  <si>
    <t xml:space="preserve">Dear Chris Meyer,First of all I want to excuse me. It was absolutely my fault. Sorry for that.Your counteroffer is not that bad for me.I'm fine with the Presentation Tasks.I'm also glad to see that we have the same opinion on the catering and the music act. It's important for this event to convince the students of ISA.Now we have only two issues left.That's great progress.I'm not really happy with the date of conference. I would prefer week 2 or week 3 to accept the sponsor selection. But if these both weeks doesn't fit for you I would suggest the sponsor Corporate Ltd. combined with week 1.Otherwise we have to discuss one of these points under separate consideration.Best regards</t>
  </si>
  <si>
    <t xml:space="preserve">Dear Alex Kramerthank you for your message.I am very happy to see that we agree on several aspects.I changed the date and I propose to do this during the week. I try to do my best and I hope it suits you.I think it's a choice that may be suitable for both parties.I'm waiting for your answerBest regards</t>
  </si>
  <si>
    <t xml:space="preserve">Dear Chris Meyer,I think a contract with Boomerang is not that bad, but I expect that ISA to grow further and get higher sponsorship money for the future. Therefor I prefer rather short-term contracts. So Corporate Ltd. offerd us a mid-therm contract with more annual payment than Boomernag.Sso maybe we can meet us in the middle.You prefer a lon-term contract and I prefer a short-term contract. Corporate Ltd. offers us a mid-term contract. I also don't know if the money we get from Boomerang is enough for this event. The DJ Happy and the International buffet is not the cheapest.Just give me your point of view of the situation with the sponsoring.We are on a good way to have a very good conference.Best regards</t>
  </si>
  <si>
    <t xml:space="preserve">Dear Alex KramerI tried to do my best butI am unable to accept this offer. You told me that if I changed the date to week 3, it suited you and that's what I did.I hope we can work together later and don't hesitate to contact if you have other questions.Best regards</t>
  </si>
  <si>
    <t xml:space="preserve">Dear Alex Kramer,I am Chris Meyer and I am going to be your negotiation partner.I am pleased to hear from you.In attachments you can find my first offer. But if course I am willing to negotiate some points.I would aim the best possible outcome for us both.I am looking forward to hearing from you soon.With best regard,Chris Meyer.</t>
  </si>
  <si>
    <t xml:space="preserve">Dear Chris Meyer,thank you for your answer and that you are willing to negotiate.I also aim the best possible outcome for us both.Therefore, you get my counteroffer in the with the request to accept it.Best regardsAlex Kramer</t>
  </si>
  <si>
    <t xml:space="preserve">Dear Alex Kramer,After thinking about your offer, I would like to talk about some points where we do not agree.First, aboutSponsor Selection, in my opinion, the organization is in a situation where we want to find a more long-term relationship. Although it is true thatArt Inc. has been always helping us, they do not have intention to have a long-term relationship. On the contrary, with Boomerang, we will have a relationship for more events.Then, inPresentation Tasks, what do you think aboutShared activities? Both would like to present, do the opening speech, but maybe sharing it is a beneficial for both of us.I hope you take in consideration the different appreciations made.I am looking forward to hearing from you.Best regards,Chris Meyer.</t>
  </si>
  <si>
    <t xml:space="preserve">Dear Chris Meyer,thank you for your suggestion. Unfortunately, i have to tell you that i see your point about the Sponsor Selectiondifferently. Our organization is in the situation that we do not have to rely on long-term contracts. We have so many sponsoring request that we have to sort the sponsors in closer consideration. Additional, we already have a long-term relationship namedArt Inc.. Ok, without a long-term contract in the background, but Art Inc. was always loyal and helpful to us and now it is our turn to show them and other partners that we are not a organization which just only looking for trusted documents, but we trust on our partners. Also, we are growing further every day and if we have more money for just this event, we do not need long-term contract with less money anymore after the event, because if this event is successfull, we will get many new partner relationships automaticly. And in case of that, long-term, we can collect and earn more money with short or mid-term contracts. Therefore, we should choose theArt Inc. company.At the issue Presentation Tasks. I my mind, if we choose your choice it will be a lot of more work for us doing everything together on stage. So, what do think about aThird person?That is not my favorite choice but if you would accept theArt Inc.as our main sponsor it would be alright for me.Thus, to the issueCatering. May you tell me, why you do not willing to choose anInternational buffet?I am looking forward to hearing from you.Best regardsAlex Kramer</t>
  </si>
  <si>
    <t xml:space="preserve">Dear Alex Kramer,Thank you for your suggestion. After thinking intensively about it, I do not see some of the points.I see and understand your concerns aboutSponsor Selection. It is true that we have been working with Art Inc for some time, but without a contract that establishes a long-term relationship, the possibility of that company of abandoning the relationship anytime and besides, they have denied to accept a long-term contract. So, I still think that a good option isBoomerang because we will have their help for future events and I think it is a point to valorate.I do not know if I understood your last email correctly because you say that we should chooseBoomerangbut you attach Art Inc., I imagine it would be an error. Could you clarify me this issue? Because I read it several times on the email. Thank you!As far as I am concerned, inPresentation Tasks, if we leave the speech to a thrid person any of us will have the opportunity to show our skills to important members of the organization. However, I am willing to make some concession in this issue and willing to accept that you present the opening speech if you are willing to make other concessions.I think that an international buffet could be use for a dinner with employees for example. Nevertheless, as we are in an important event as the 40th anniversary is, I think a forCateringissue, aTraditional Swiss three course mealwill be ideal.I am willing to make a concession inDate of conferenceas I saw in your attachments toWeek 2.Take into account the appreciations of the values and the several concessions I have made.I am looking forward to hearing from you.Best wishes for you and your family,Chris Meyer.</t>
  </si>
  <si>
    <t xml:space="preserve">Dear Chris Meyer,thank you for your suggestion. First, the second paragraph in your mail. I did never say, we should choose Boomerang. How did you come to this idea? There is no line in the mail which i make refenrence to Boomerang.So, for the issuePresentation Tasks, i have to tell you, that your points are no arguments. You only look after a piece of paper where some names are in there. And besides, also long-term contracts can be terminated. So, i don't see any reaseon why we should choose Boomerang because we append to them for long time with less money, although we have a good chance of getting several short-term contracts with significantly more money. Additional, what i already said, we should be an orgnization our partners can trust, also without a piece of paper our names stands in it. Therefore, that is why we should chooseArt Inc..I hope it is a little bit clearer for you now.So, i you are willing to accept my attaches in the issuesSponsor Selection andMusic Act, i am willing to make a concession inPresentation Tasks. Thus, you can do the opening speech.How do you know that the people want to eat swiss food?There will a lot of international people are there, so we it should be anInternational buffetwhere everyone can choose what she or he likes to eat.For the Date of conference. What do you think aboutWeek 3?Take into account the appreciations of the values and the several concessions I have made.Best regardsAlex Kramer</t>
  </si>
  <si>
    <t xml:space="preserve">Dear Alex Kramer,thank you for your clarification, I should have read it wrong.Okay, after considering your points in the issueSponsor Selection, I see that if no one is going to do a concession in that point, maybe we could decideCorporate Ltd., it may be a good solution for both of us.You are asking me to accept your wishes of two issues, while you are only making me a concession inPresentation Tasks being this issue a concession I have made just in the previous email and then, you offer the same as I just did. As far as I am concerned, I do not think it is fair. I have not seen a lot of appreciations compared with the ones I have done in the last email.With respect toCatering, an international buffet is something more informal, compared with aTraditional Swiss three course mealthat fits more with a 40th anniversary of the organization. Although it is called Swiss, it has different plates of Swiss, German and Austrian food. People is able to eat whatever they prefer.I am willing to acceptWeek 3inDate of conferenceif you are willing to make some concessions.I hope you consider the appreciations I have made.I am looking forward to hearing from you.Best wishes,Chris Meyer</t>
  </si>
  <si>
    <t xml:space="preserve">Dear Chris Meyer,i accept your wish that i should be try to make more concession.AtSponsor Selectionit is exactly the same thing as it would be with Boomerang.Therefore in that case my choice do not changes.I already see that you absolutley prefer a three course meal. Because of that, i am willing to accept an International three course meal.Best regardsAlex Kramer</t>
  </si>
  <si>
    <t xml:space="preserve">Dear Alex Kramer,I see that you are not going to change the idea aboutSponsor Selection. Thus, I came to another solution that I think it is fair for both of us.If we leave inSponsor SelectionArt Inc., I think it is fair that finally,Music ActisLocal folklore band, because of the concession I have made before.Same withCatering, I am willing to acceptInternational three course mealif you agree also in some of the other points.I hope this is a deal which is fair for both of us.I am looking forward to hearing from you.Best wishes,Chris Meyer.</t>
  </si>
  <si>
    <t xml:space="preserve">Dear Chris Meyer,I saw the points you changed. In summary, i accpet that you get theCatering, theDate of conference and thePresentation Tasks like you attached in your previous mail. For this you accept that i get the pointsSponsor Selection andMusic Act.Attention. This will be the best offer you will get from me.Best regardsAlex Kramer</t>
  </si>
  <si>
    <t xml:space="preserve">Dear Alex Kramer,I am so sorry but I cannot accept that offer, it does not enter in my posibilities.There has been a misunderstanding. The issueCateringis something that we are willing to accept, but it is not my first option I mentioned in my first messages. If inCateringisTraditional Swiss three course meal, I am willing to accept a change inMusic Act.In issueMusic Act, your option is DJ Happy and mine a local folklore band. Hence, from my point of view, I think that a Pop band FreeLife may be fair for both parties.I hope you are willing to continue negotiating, because I am willing to try to get to an agreement equally fair for both of us.Best regards,Chris Meyer.</t>
  </si>
  <si>
    <t xml:space="preserve">Dear Chris Meyer,I am sorry, but i think if you decide in four of five points what we have to choose and think that i accept this, you are going wrong.So in the attachement you find my choices.I think it is really enough if i let you decide three of five points.Think about the concessionsI have made.Best regardsAlex Kramer</t>
  </si>
  <si>
    <t xml:space="preserve">Dear Alex Kramer,I am so sorry to inform you that I cannot accept that offer due to the fact that my utility level is still below the minimum. Think also about the importance given to each point, it is not about me deciding some points, it is about finding a solution that please at least both desires.I came up with an idea that may be fair enough for both to accept. I hope that we get to an agreement.I am looking forward to hearing from you.Best regards,Chris Meyer.</t>
  </si>
  <si>
    <t xml:space="preserve">Dear Chris Meyer,please think about the offer.Best regards,Alex Kramer</t>
  </si>
  <si>
    <t xml:space="preserve">Dear Alex Kramer,thank you for your last offer but I cannot accept it. As we cannot find a fair and suitable outcome for both of us and we are running out of time, I think we should stop our negotiations due to the fact that we are not finding a pleasing solution for both of us.Thank for your cooperation.Best wishes for you and your family,Chris Meyer.</t>
  </si>
  <si>
    <t>2019_12</t>
  </si>
  <si>
    <t xml:space="preserve">Hello, Mr. Mayer,my name is Alex Kramer and I congratulate you first of all, as well as both of us, for making it so far in the selection for the branch manager position up to this negotionation simulation. I am very happy about our upcoming and following planning for the event of the 50th Anniversary of the ISA. I hope we can use our expertise to work together and find a well thought and superior solution in order to organize an event that fits the character of the ISA and appropriately represents our organization, for which we should set the highest priority. If our views differ dramatically and we won't find access to each other, I wouldn't see it as a shame to resign from negotiations, in the sense that we wouldn't be the best fit to organize this event together. But I don't think I can imagine that in this respect and I am sure that we will find a good and mutually influenced solution.I would like to start by explaining my vision for the event and why I think that it is the right direction for our event. In the 50th Anniversary of the ISA everything should focus on the students, because they are the basis of our organization. The students and their talents are the most precious resource for the further growth of our organization. The ISA must become even stronger in its position to stand up to the growing competition. The most effective way to do this is to occupy the longer leverage position, which is the one that can acquire the best and most competent students and bring them under the ranks of our own organization. Companies and potential business partners will be pressed to approach in order to acquire some of our skills.In the planning of the event and with this first offer, I considered the criteria in such a way that this event corresponds exactly to the above mentioned ideas of the ISA. The event should be big and modern and appeal to as many students as possible, it should make an big impact and provide good PR. An international celebration for an international organization like the ISA, to address a diverse range of students and potential business partners. Of course I have weighed up the costs and put them in a relation that is acceptable. If I should go into depth with my explanation in certain points, I am always available to answer your questions.Even if I want to keep it general at first, I have to address the organizational point of the presentation. Here I am sure that personal interests of both of us will be involved and I am sure that both, you and I would like to take over the part of the opening speech. Perhaps this point should be atleast discussed in advance and I would like to hear your opinion on how you feel about it.Otherwise I would like to hear your vision for the event to better understand your point of view. I am also happy to listen to suggestions for changes in any of the organizational points, but I would ask for an argumentation from your side for each point you would like to make and why the ISA in its character would benefit more from this representation.I hope for a good success,Alex Kramer</t>
  </si>
  <si>
    <t xml:space="preserve">Hi, Mr. Kramer,First of all, thank you for your sincere and kind words, and I could not agree more with your words andcongratulate you for making it to this point as well. I very much appreciate yourextensive explanation on how you see the 50th ISA Anniversary. However, I must admit that I am more favourable for a "to-the-point" negotiation. So, I do apologize in advance if you have the feeling that I am being to direct. If this is the case, please do not hesitate to let me know.Please correct me if I am wrong, but from the way I see it, you would like to organize a big, outstanding andoverwhelming 50th Anniversary for ISA? I think this is something we could not agree more on. Unfortunately, we do not completely agree about the way we interpret "big, outstanding, and overwhelming" for the 50th Anniversary of ISA. In my opinion, it is so important to not forget where ISA comes from and how ISA started. A small German company trying to help alumni and students. I feel that it is so important to involve this local culture within the 50th Anniversary, to celebrate how it all started and what the company has achieved.In my several years of working for and with ISA, I experienced the feeling of being proud of the organization. Being proud of how it all started, from a small organization to an international well-known international business. And being proud of the local traditions and culture. Also, still finding it very important to appreciate the traditionally local culture. The key to success is then, to remember where you come from and how it all started. Therefore, in my opinion, it is so important to involve these local traditions and culture within the celebration of the 50th Anniversary.To answer your question about the presentation of the event. I do think that this is too early in our negotiation to achieve a completely agreement on this part. We first have to get to know each other a bit better to see who would fit which part best. Therefore, in this point in our negotiation, I do not know what your best qualities are and if presenting the opening of the 50th Anniversary would fit you.Maybe we should both think about how we could better structure this negotiation in order to come to an agreement as soon as possible. Then we have more time to organize this amazing 50th Anniversary.Kind Regards,Chris Meyer</t>
  </si>
  <si>
    <t xml:space="preserve">Hello, Mr. Meyer,I am pleased to hear that you have accepted my invitation to a more intense negotiation and I will strive to serve with punctuality next Thursday. I am also delighted that you can imagine finding a joint solution that is entirely in line with our motivation, which would be the best possible 50th anniversary planned for the ISA. Personal preferences or not, I must nevertheless suggest that some planning points could become a red flag, regarding a successful celebration, unless we consider some specific issues correctly.Issues in the planning that I would like to take over due to my competences would be the choice of the sponsor as well as the selection of the music act. I already explained my qualification for this in my previous writing, in the last ISA events it has occurred with increasing tendency to receive very negative feedback and strong dissatisfaction regarding the Music Acts. And to quote your words here, you also have the intention of organizing a "big, outstanding and overwhelming event". You have to admit here that an internationally known music act, like DJ Happy it is, would be just the thing to make waves and get the PR we need with his announcement for a groundbreaking event that draws everyone's attention.In the sponsor's point, we need to focus on the biggest payment that allows us to pay all the costs for such a big event. With Arc Inc we have a long term partner of ISA who is willing to sponsor such a large amount. This should be also in your sense of tradition, which you have addressed and which it is to be preserved. With an already long-term partner one could further strengthen the bond for a broad future. The choice of other sponsors would push away the Art Inc as a long-term partner and communicate exactly the opposite, than our gratitude in traditional collaborations.I have already mentioned the task of the Opening Speech and the presentation of the Awards and I will leave it, for the beginning, up to a third person until we have discussed it. Here we could certainly consider not to shy away from any costs and to engage a very highly qualified speaker, who could take over this task in perfection.In the organization of the catering, I could imagine that you would be the more competent person and possibly you already know on the basis of your Swiss origin a company which could provide a suitable three course meal for the event.In the last point we have to consider in which week we set the date because December is packed with some other events and obstacles. I consider the planning here with attention and as very important for the event, because the time of the Anniversary should be included in the schedule of so many people as possible.Now let me know on which certain organizational points you have an eye on and in which you could shine with your competencies to enrich the event.Alex Kramer.</t>
  </si>
  <si>
    <t xml:space="preserve">Hi Mr. Kramer,Thank you for your explanation and your willingness to compensate on such parts. I do agree that we should keep in mind organizing the best 50th anniversary of a lifetime.Refering back to your explaination of the sponsor selection as well as the music act. First of all, it would be fine by me to have DJ Happy as the Music Act in order to have the international toutch at the anniversary and attracting the students. However, I must admit that I do not completely agree with your choice of sponsor selection.I do see your point of view of course on receiving as much money as possible. However, you mention a long-term relationship with Arc Inc, nevertheless, they are not willing to sign long-term contract. Which is in my opinion, still a risk wheares Boomerang still pays a great amount of money and is willing to sign a long-term contract. Therefore, I would suggest, also keeping my previous experiences in mind, to have Boomerang as our sponsor to be assure of this long-term financial assurence.I appreciate your confedence in the catering part. One small detail that I would like to discuss with you is the date of the anniversary. Unfortunatelly, week 3 would look really bad for us, due to the fact that some high ranked members of the ISA would not be able to join. This is something we both would not want I assume, right? Therefore, my suggestion is week 4 because this is the week of the Christmas Holidays and therefore a lot of ISA students and high ranked members have the time to attend.I am looking forward to hearing from you,Kind regards,Chris Meyer</t>
  </si>
  <si>
    <t xml:space="preserve">Hello, Mr. Mayer,First of all, I would like to discuss the topic of the sponsor. I find any decision other than the choice of Arc Inc to be very irrational in our case, first of all we already have a long-term partner with Arc Inc and would most likely lose them if we reject their offer. So why should we exchange them for a lower paying partnership? In management you also learn very early on that short-lived and larger sums are worth more than small payments spread over a longer period of time. This is especially true since we are tied to a longer-term contract, which means that we are unable to take advantage of the opportunities of the future, in addition to the fact that these payments are very small. If we want to continue to hope for growth for the ISA, we shouldn't make such a mistake. And as a possible future Branch Manager of the ISA, I would definitely like to maintain this trend and let the size of our events grow step by step. With a commitment to Boomerang for the sponsoring of future events this would not be possible and so I feel obliged to insist on the Arc Inc in terms of sponsoring. We will also be able to pull such offers and even higher ones for future Events, if the 50th Anniversary becomes a success. So there is no need to worry.I would rather do concessions in other planning points where I am sure that they do not represent an x factor.Another such factor is the date for the Anniversary, good that you are re-addressing it, as there are actually some crossings with other events there. You have suggested the fourth week, this would be during the Christmas holidays. I'd like to understand your thoughts on why most people would have time there. A large proportion of the students return home during the Christmas holidays to prepare for the holidays with their families, and the pre-Christmas period is also a popular period for the winter sports season. Around Konstanz there are some ski resorts which are relatively close and so there will be many students attracted. I think it would be better if we set the date to the beginning of the month (week 1-3). In week 2 I don't know about any crossings and even those of the first or third week would be less bad than the Absences of people during week 4 or 5.As part of the presentation, I still think we should hire a third and possibly professional speaker who could put the ISA message into words better than anyone else. I admit that it also would mean a lot to me to hold this opening speech, but for the sake of the ISA i think thats the better option, putting our own preferences aside, like you stated already.I hope I hear your opinion on these points.Alex Kramer</t>
  </si>
  <si>
    <t xml:space="preserve">Hi, Mr. Kramer,In none of my information about ISA I have read that there will be a guarenttee that Art Inc will sign a long-term contract with us. This in contrast to Boomerang. However, I would like to compromise on this with the next proposal. Furthermore, in no case we will have a third party presenting the event. This would look very bad for both of us. Therefore I propose the following; I will agree on the sponsor selection Art Inc. However, when we do, I am reconsidering my earlier acceptance for the music Act and therefore, I would like to invite the Local folklore band.Also, like I mentioned above, in no case we will have third party presenting the event. I suggest that we do shared activities. Furhermore, going back to the date of the event. Week 4 is still the best option in my opinion because it is before the holidays, everybody is already in a 'celebrating-mood'. Furthermore, given the status of the event, I can imagine that everybody is eager to be there and that this will not conflict with their holiday plans because, like I mentioned earlier, it is days before the actual Christmas holidays.Chris Meyer.</t>
  </si>
  <si>
    <t xml:space="preserve">Mr Mayer,I think you should read the documents again or get more information about the current partners of ISA, Arc Inc has been a long-term partner of ISA for quite some time now, outside of events and supports the ISA. Why should we risk the entire further cooperation with them in order to gain a partner like Boomerang, only for events, that is to note. In addition it comes that the bad payment of Boomerang can be covered easily by future offers. It would only mean for our future events that we are committed to Boomerang as a sponsor, which in turn means that it will have a negative impact on the size and quality of our events. And with our future path for even greater impact events, this cannot be combined. With the size of our events, we will also get larger sponsor deals.Now to the Music Act, how come you change your mind so quickly? From an International Music Act like Dj Happy and their consent to make a big impact with it, straight over to the other extreme of a local folklore band. Such mood swings, if I may call them that, seem to me to contradict anything rational and are more influenced by personal preferences. Why not an argument about the path to a healthy balance? That's exactly why I have appealed in my first message to you, to always give enclosed argumentation, in order to prevent something like this. With pop band FreeLife we wouldn't have such a big PR, but I think it will satisfy our guests and also create a good atmosphere.I have the feeling that you need another outlet for your personal preferences, which I would even offer you, since im a generous guy, in a point that does not influence the festival in its foundations. I would even leave the opening speech to you if you feel confident about this task. I would reject a shared activity because I personally worry about an increased number of errors in synchronizing the speech.On the date of the event, you say that people will be in "party mood" during the Christmas holidays and I agree. They will be indeed in a great mood while celebrating with their families and on the ski slopes. It is also a matter of this event attracting students who are not already connected to ISA. I am sure that our own members plan their holidays so that there is no crossover with the event. But it is about attracting students from outside. In the second week there are no crossings with events I know of and they are still before the holidays having everybody stationed at the universitys.With this offer I find we have all points covered for the event and in each of the points there is a compromise or concession from our side to make it possible to convey our visions. The points are organized in such a way that critical planning tasks and dangers have been rationally considered in order to have an event that promises the greatest possible success. My own preferences have been left out of the equation and I have also offered you an outlet to follow your preferences and have the honor of the opening speech. I see no reason why you should be disappointed.In this simulation I see it as my duty to approach the event in the same way as I would as Branch Manager. My approach is rationally chosen, with the welfare of the ISA in mind, and I believe these values are shared by the ISA, otherwise I would not have applied for the position of the Branch Manager. My offer is formulated as I believe it will make the event a success while combining our both views. I don't find your extreme suggestions for change from the last message to be very productive and rational at this point. If you can't share this positive view on this event, I would suggest that we leave our negotiation in good terms. I am willing to face criticism from the neutral ISA Committee about this decision to adjudicate. But ultimately, I see it as an obligation to do what we would do as Branch Managers. In this way, we offer the neutral committee a real and good basis for assessment.Thank you very much for the negotiation,Alex Kramer.</t>
  </si>
  <si>
    <t xml:space="preserve">Mr. Kramer,It is a shame that you feel that way, for some reason we have the same goal but we have a difficult time getting there. Furthermore, from the beginning I mentioned my point of view on the Anniversary, so I sorry that you feel that I just "need another outlet for your personal preferences"with the traditional band.Expecially, since I was the one mentioning that we should let go of our preferences. That is called negotiating.Furthermore, I do not think that we are going to achieve another agreement, however, I do have a last suggestion for a week. Since you find week 4 not appropiate and week 2 is not desireable because of another big event in the centre and parking could be a problem. Therefore I suggest week 1. I do not remember you having any problem with this week because you suggested this week already in your third offer.Chris Meyer.</t>
  </si>
  <si>
    <t xml:space="preserve">Mr. Mayer,Exactly here you have to understand why I have the feeling that hidden intentions or personal preferences are involved. I had week 3 and also week 1 in my offer(besides week 2), to use them as a basis to share our views and arguments as well as possible information the other person doesn't have. I have explained my reasoning why I would reject weeks 4 and 5 and why I would prefer weeks 1-3, although there are similar obstacles. From your side I have not yet received any extended argumentation on any other week apart from your preferred week 3 except that events take place there. That you now suddenly want to refer to week 1 simply shows that behind your actions there are intentions and information that you would not like to share with me, considering that this negotiation has been going on for 3 days already. With these Sudden Offers you go against your own argumentation and through the asymmetry in the information you keep for yourself, I have no other choice but to suspect hidden preferences here. A relationship of trust that I had imagined to be a little different and and having a stronger bond of trust through honest argumentation.You said you were more of a direct and brief person and I appreciate that, but you have to know that this inevitably leads to the fact that the other have to fill in the missing gaps themselves. And here I have unfortunately often felt an irrational approach that goes against my intuition.In my last message I was perhaps not clear enough, but with my last and renewed offer we already have "a middle way" and an almost equal distribution and influence on the organizational points. I leave the offer once again without obligation in the room, it is up to you to reject or accept this offer, if I receive a new counter-offer, I will reject it. Since we have arrived at a composition in which every further tradeoff or logroll would come from an irrational basis and will have a negative effect on the event. And this is my very last intention.Thank you very much,Alex Kramer</t>
  </si>
  <si>
    <t xml:space="preserve">Mr. Kramer,This is not negotiating in a proper way. You already had week 1 in an earlier offer. When you had week 3 or week 1, I did always ask for week 4, because in my opinion this was a more proper week. Now I am willing to meet you in week 1, and you still are not happy. I explained why week 3 is not ideal in my last offer.Furthermore, your tone of voice is everything except for 'professional'. However, to stay in your terms, this is my final offer. I do not understand what the big deal is, because earlier you proposed for week 1.Mr. Meyer</t>
  </si>
  <si>
    <t xml:space="preserve">Dear Mayer,How do you describe this as an unproper negotiation? As already mentioned, I have placed weeks one to three in the system so that a mutual exchange can take place. One offer is only binding electronically if the other accepts it, for a further understanding of the electronic data my argumentation in the news serves, that what you have to reconsider again. While I have described arguments at every period as well as a sober opinion you have limited yourself only to option 3. In Negotiations there is something called coherence which forms a fundamental basis for Negotiation Communication. Also you have not reacted to my arguments which disputably cross out the period of week 3. I like to get into offers, but they should be well documented so that I can understand why they are rationally the better option than others. Besides rationality, I missed this very much in our conversation and I hesitate to accept offers that are solely based on the preferences of the opponent, without being strengthened in a form of argumentation and countering rational arguments.I still think I have learned a lot from this negotiation challange and I will definitely recognize a negotiation style like yours earlier the next time I face a challange like this. I also hope you could draw some conclusions out of this Negotiation.Good luck for the future SelectionAlex Kramer.</t>
  </si>
  <si>
    <t xml:space="preserve">Dear Chris Meyer,my name is Alex Kramer and I will be your negotiation partner.First of all, I am pleased that we got paired with each other for this negotiation. I have only heard positive about you and thus, I think we can have a friendly as well as cooperative negotiation. Together we will surely come to a satisfactory solution.I would appreciate it, if you could already make a first offer. Based on your offer we can initially exchange opinions on how to organise this year's edition of the ISA conference and discuss the important issues.I am eager to receive your feedback and hope I will hear from you soon.I wish you a good start to the week!Yours sincerely,Alex Kramer</t>
  </si>
  <si>
    <t xml:space="preserve">Hi Alex Kramer,I am pleased to hear from you!I also heard only great things about you and the things you already have done for the ISA! I think we will come to a solution that we both are satisfied with.Hereby my first offer, because I think we can work together very well, I think it would be suitable if we do the Presentation Taskstogether, withShared activitieswe both get the credit we deserve.I would like to hear from you!Kind regards,Chris</t>
  </si>
  <si>
    <t xml:space="preserve">Hello Chris,thank you for your fast response and your offer!I would like to discuss the different issues of your offer, because they scarcely meet my expectations.Regarding the presentation task, I like your thoughts but you have to keep in mind that shared activities require a much higher coordination. To avoid this, I would suggest that we separte thePresentation Tasksas in the following:Awards Chris, opening speech Alex. So both of us can focus on one task and we have less effort in coordination.For theSponsor SelectionI would clearly prefer theArt Inc., because they made the best offer based on the direct payment for the event. I think it is very important to get the highest possible amount of money for the event, so that ISA can be represented very well to attract as many students as possible.Another crucial issue is theMusic Act, because I noticed an increasing dissatisfaction of the guests with the music acts at the past ISA events. Here I think a famous international act, likeDJ Happy, would be very appealing for the students.For theDate of conferenceI would highly preferWeek 2and concerning theCateringanInternational buffetwould be appropriate, in my opinion.What do you think about that? Of course we can argue about the different issues.Have a nice evening!Kind regards,Alex</t>
  </si>
  <si>
    <t xml:space="preserve">Hi Alex,Thank you for your response!I would like to address the different issues in your counteroffer because also for me, the offer is far from my expectations. I hope we can both make some compromises so that we also can come to a deal that suits us both.Let's begin with the presentation tasks. You stated in your first message that you would like to have a 'cooperative' negotiation, that is why I already have refrained from doing the opening speech by myself because we both know that this is the much more prestigious than doing the awards.Although I find it somewhat selfish that you want to do the mostprestigious presentation all by yourself, I am willing to make this concession if you will hear me out and make some compromises about some other important issues about theSponsor Selection,Date of conferenceand theCatering.I think it would be much better, looking from long-term perspective, to choose forBoomerangas a sponsor. With this contract, we would ensure the sponsoring of future events of the ISA. Don't you agree that providing financial security for several upcoming ISA events and to some extent for the ISA itself is much more important than one 'quick win' with Art Inc?Furthermore, I think you did keep in mind that in week 2 there also is another big event in the historic centre of Constance. The location of our conference is also in the middle of the historic centre; therefore, I think that it would be very difficult for the guests to find parking spots. That is why I preferWeek 4 because many students are free from school that week and they can come and visit, which I think is very important.Moreover, I think that the Local folklore bandis perfect because people really can visitors an idea of the local cultural spirit. Furthermore, I think that the reputation of DJ Happy will overshadow the reputation of the ISA and I think that it is much more important to enhance the reputation of ISA than make sure DJ Happy has a 'cool party'.Furthermore, I think that aTraditional Swiss three course mealwould suit the purpose to show appreciation to the local members and guests.I hope you will appreciate the compromises I made, I would like to hear from you soon!Kind Regards,Sander Kuipers</t>
  </si>
  <si>
    <t xml:space="preserve">Hello Chris Meyer,thank you for your new counteroffer.I think we already made a big step in the right direction. First of all, I really appreciate it that you are willing to make some concessions in order to get a solution which satisfies both of us. Therefore I will try to do so, too, and I hope I am able to present you a better counteroffer than last time!Let me explain my thoughts on thePresentation Tasks. Of course my first choice would be giving the opening speech, wherefore I am very grateful that you entrust me to do this task. Nevertheless I also accept it, if we agree on a third person which means hiring an external speaker. By that we could have someone important talking about the importance of the ISA for the business world. This could be quiet beneficial for the event. I would even let you do the opening speech and take on the less prestigious task, doing the awards, if you are able to make bigger concessions in some of the other issues. Summing up, I can say that I rather prefer the last two mentioned options over the shared activities, because sharing the activities would just have a weaker impact on both of us.Now I want to address theSponsor Selection. I get your argument that a long-term contract provides financial security and therefore you would rather choose Boomerang over Art Inc. But don't you expect ISA to grow further and get higher sponsorship moneys for the future? I definitely think so, espacially if the conference will be a success because as a consequence much more students and companies will get attracted by ISA. Although, I propose to chooseCorporate Ltd.as a compromise. Since they provide a mid-term contract, we would still have a financial security for a certain amount of time, but also more money to organise the conference due to a higher annual payment compared to Boomerang.Regarding theDate of conferenceI do not know anything about an event taking place during the second week. But if that is the case, you pointed out a good argument because it is not in our interest to give rise to difficulties in the parking situation. The fourth week is certainly not the best alternative, since it is at the end of December. It would be during the Christmas holidays and doubtlessly several ISA members will be absent. Thus, I reccomend to let the conference take place inWeek 3. On the one hand, it would not be my first choice because some of ISA's higher ranked members will not be available, but on the other hand, I think their presence is not absolutely necessery. The important thing is that it takes place right before the start of the holidays and the important ISA members as well as the visitors should be able to attend the conference.By choosing the Music Actfor the conference you stated DJ Happywill overshadow the reputation of the ISA. I can understand your point of view, although I think a local folklore band does not fit the character of an international associations's meeting. Moreover, as already stated in my previous message, I believe an international act could attract the kind of dynamic guests the ISA is looking for and lead to more satisfied guests than in past ISA events. To make a compromise I propose thePop band FreeLife. We would still have an international music act but also a music act whit a lower popularity than DJ Happy and therefore it would not overshadow the reputation of the ISA.Last but not least, theCateringshould be choosen as wisely as the music act because an appealing and satisfying meal ensures the well-being of the guests. Therefore I suggest anInternational buffet.With a traditional Swiss three course meal we cannot assure that all of the guests are satisfied. Furthermore with an international buffet everyone can choose perfectly what they want to eat by theirselfs.I am looking forward to hear from you soon.Have a nice evening!Kind regards,Alex Kramer</t>
  </si>
  <si>
    <t xml:space="preserve">Hi Alex,I have thought long and hard about your offer. And I hope you will see that this is a deal than possibly can suit us both.I really appreciate your explanation about thePresentation Tasks. I think I am able to make some bigger concessions that is why I would suggest that I would do the opening speech and you can do the awards.I think you mentioned some good things aboutCorporate Ltd.that is why I will agree with you on this matter.Furthermore, because you are willing to do a concession regarding the Presentation TasksI am willing to do another concession and we can do the conference inWeek 2as you suggested earlier.On the other hand, I really hope you will agree with me on the fact that we really need to give the students a taste of the local culture, that is why i would suggest for the Music ActTo do theLocal folklore band and for theCateringtheTraditional Swiss three course meal.I really hope we can conclude the deal in this manner.Kind regards,Chris</t>
  </si>
  <si>
    <t xml:space="preserve">Hi Chris Meyer,thanks for your answer! I also have given big thoughts on your new offer.I think we are on a good road and already made some crucial progress in finding an approriate solution for both of us, although we have not reached a common goal yet.First of all, as I suggested in my previous message, I am fine with you doing the opening speech and me doing the awards at the Presentation Tasks. But in consequence this means you should think about some more concessions than just giving me my first preference in the date of conference. Since the presentation task is a more important issue than the date of conference, I hope you understand my point of view.Nice to hear, that we can agree onCorporate Ltd.in theSponsor Selectionfor the conference. Although the Sponsor selection is the most important issue to me and it was definitely not my first choice to go with Corporate Ltd, I think we found a good compromise for this issue and we will not regret this decision. We can create a great conference with the provided money but we still will have a financial security for the future.Thank you for your concession in theDate of conferenceand agreeing on Week 2. As already mentionend previously, this date would be perfect in my opinion. Depending on your suggestions for the other issues, for example if you are able to do some concessions in the Catering or Music Act, i would also accept Week 3 or even Week 1. But I hope we can agree that we should on no account choose the Week 4 or Week 5 because it collides badly with the christmas holidays and lots of people would not be able to attend the conference.Talking about theMusic ActI remind you once again of the bad resonance of the past music acts at the conference. I am still convinced of my position, that a local folklore band will not provide a positive effect on the students. Moreover, in my opinion, it is not about giving the students a taste of the local culture. We rather should organise a conference that attracts as many students as possible. With that in mind, I hope you can make a confession for this issue and I think choosing thePop band FreeLifeinstead of DJ Happy is also a good compromise from my side.Closing I want to discuss the Catering. Here you brought up the same argument, that we should give the students a taste of the culture. I partly agree on that but I think we should not force them to do so, but rather let them decide if they want to try the Swiss food. Therefore theInternational buffetsuits perfectly because it also contains Swiss food, but the guests of the conference additionaly can choose between Austrian and German food.I hope my argumentation is conclusive and you understand my point of view. But please feel free to make a new offer if this doesn't suit your expectations yet, but also keep in mind to match with my expectations in a better way. In this way we will get a fair solution which is suitable for both of us.I am pleased to hear from you soon!Kind regards,Alex Kramer</t>
  </si>
  <si>
    <t xml:space="preserve">Hi Alex,Thank you for your offer, it seems like we are really close to an agreement.But, there are still some issues we need to resolve.I can comprise on theMusic Actif you are willing to compromise on theCateringI think then we got a deal that suits us both.Kind regards,Sander</t>
  </si>
  <si>
    <t xml:space="preserve">Hello Chris Meyer,thanks for your fast counteroffer and your willingness to make some concessions. I also think we are very close to reaching an agreement.As I see by now we reached an agreement on three issues. So in order to get a better overview the three following issues are the ones we already agreed on:Sponsor Selection,Presentation TasksandDate of conference.The two issues we could not agree on yet are the Music Actand the Catering. Therefore we should put our focus towards them and find a proper solution for these two problems.So I have to say you did not come up with any counter argument which states why your solution should be better than mine. I think in my latest message I made it very clear why we should go with a more international music act as well as organising an international meal, preferably a buffet. But to repeat my main point and also summing it up, with the conference we should attract as many new students as possible. This goal can only be reached by creating an atmosphere which satisfies the students and we should avoid to impose the Swiss culture on the students.Additionally, I think you did not really made a big concession in the music act because my originally and also my first choice was DJ Happy and not the pop band FreeLife. In order that I can make a concession in the catering, you should make a bigger concession in the music act, beacuse I think the music act is a more important issue compared to the catering.So here is my new offer:I am willing to agree on a compromise regarding the Cateringand we could go with a three course meal as you suggested but a meal that not only contains Swiss food but also Austrian and German food. This means I propose to choose theInternational three course meal.In return and based on my previous argumentation you should think about a bigger concession in theMusic Act. Here i suggest to chooseDJ Happy, like already suggested in the beginning.Due to the fact, that it was a very enjoyable negotiation so far and I am pleased to have you as an negotiation partner, I came to the decision to already make an alternative offer for you. If and only ifyou really do not like my offer and would not be satisfied with the result of the negotiation, you can just send me a new counteroffer by changing the Catering issue to your prefered traditional Swiss three course meal. I would be willing to immediately accept this alternative counteroffer and we could fastly get to a proper outcome which sould be fair for both of us.I hope you like my offer and I am happy to year from you soon.Have a nice day!Kind regards,Alex Kramer</t>
  </si>
  <si>
    <t xml:space="preserve">Hi Alex,Thank you for offer and your clarity. I indeed did not give any clear extra reasons because I thought the quality of the deal spoke for itself.As you stated we agreed on three issues, but, I would like to know how you feel about this proposal. Maybe this can be a slightly better alternative compared to the one you mentioned at the end of your latest message. If it is not better for you, you can sent me a counteroffer with the offer you mentioned.</t>
  </si>
  <si>
    <t xml:space="preserve">Hello Chris Meyer,thank you for the fast response!If we maintain the speed in answering, we will already come to a conclusion today.Unfortunately your latest offer is much worse than that before. In consequence it is also not better than my suggested alternative offer, mentioned in my last message. The problem with the offer is the fact, that Week 4 in the date of conference is my second last option I would choose. As stated earlier in the negotiation, Week 4 is a bad choice in my opinion, because the students and maybe also other visitors will probably be in the holidays and therefore can't attend the conference.Therefore, as you said, I will now send you my alternative offer.I suggest to chooseWeek 2in theDate of conference, as we already agreed on previously.The music act and the catering remain the same as given in your offer. So in theMusic Actwe decide on my prefered choice, which would beDJ Happyand in return I will do a concession in theCateringissue. There I will leave you the prefernce and we can choose theTraditional Swiss three course meal. From my point of view this is a nice balance of organising a conference with an international character but also giving the guests an insight to the Swiss culture and thus it should be guaranteed that we will have a successful conference. I am optimistic that you think in the same way and that you like my suggested solution.Hopefully we can conlude our negotiation this very day and I really appreciate it, if you would accept my offer.Have a nice evening!Kind regards,Alex Kramer</t>
  </si>
  <si>
    <t xml:space="preserve">Hi Alex,Thank you for your offer. Although I think that this deal is slightly better for you than for me, I will accept this deal in light of the bigger picture, which is the ISA.I really appreciate you making compromises we needed to make a deal. Thank you for that!Yours sincerely,Chris</t>
  </si>
  <si>
    <t xml:space="preserve">Hello Chris,I am writing to you about the upcoming 50th anniversary of the ISA Conference, which will take place in Constance in 12 months' time. As we are at the beginning of our negotiations, I will simply send what I think is the best way to hold the conference. If you have any objections, please let me know.As for the music act, I think that an international musican would be best, because we are an international organization and since this is the 50th anniversary, I thinkDJ Happy would be perfect for this event. This will attract the kind of dynamic guests the ISA is looking for.Regarding the Catering an International buffet for our international guest would probably be the best solution. And also because when I think about swiss cuisine, I think of cheese and since vegans and lactose intolerant people are a thing, I think going international might be our best option.TheDate of conference should be in Week 2in December. I think that a later date with the coming Christmas holidays would be problematic. Since it would be an international conference, I don't think people would want to travel that close to Christmas.For the Presentation Tasks weshould probably get a Third person. A good speaker will give the whole conference a boost. If you have someone in mind, you can tell me, I'm personally proposing Danny Devito.About Sponsor Selection, I think we should work withArt Inc. as always, we have a good relationship with them and they have offered a lot of money, so this should be by far the best option.I am interested to hear your thoughts, if there are any obstacles, I'm sure that we can find a common ground.Best RegardsAlex Kramer</t>
  </si>
  <si>
    <t xml:space="preserve">Dear Alex,Thank you for your message. You have some great ideas regarding theISA Conference that I would like to supplement. I am sure we will come to a solution that benefits both our goals, so we can present a nice plan for ISa's 50th anniversary.I noticed that you would like to give this event an international twist, and I understand your point of view since it seems attractive to everyone. I agree with you on your point of the upcoming trend on veganism and lactose intolerant people. For this reason, I would like to suggest an international three course meal. A three course meal will have a more luxury charisma than a buffet. Agreeing on international food, I hope you can agree on a three course meal instead of a buffet.Furthermore, going ''international'' is also often cosidered plain and boring, which is a reputation we do not want to be known for during our 5oth anniversary. Presenting international food is a safe solution, but when it comes to the music act, I think we should select a local folklore band. During the conference, many local business-partners and guests will join and I believe they would appreciate a local touch. Additionally, I believe that ISA should support the local economy, as ISA itself started as a local organization. By giving the event a local theme, we will embrace where ISA came from.Additionally, I agree with you on the fact that late in December is not preferred due to the Christmas Holidays. Many guests and students probably also receive invitations to Christmas celebrations from other partners. I therefore would like to suggest to arrange the date of conference asap, preferably in week 1.Furthermore, since we will work together on this conference, I think for the presentation tasks, we should share the credits. We can give an interactive speech together and putting ourselves on the map for a large audience, which will give our connections and carreer a boost. A third person does not understand our ISA Culture and therefore might miss the mark.Lastly, regarding the sponsor selection, Art Inc. indeed is a partner we have known for a longer time. However, when it comes to payments, they have a reputation of being a bit unpredictable. Since I believe we should keep an eye on the future, Boomerang will be the best option as they are willing to sign a long-term contract. A contract with them will not only benefit us now, but also in the future.I am interested in your thoughts on these suggestions and looking forward to your response.Best regards,Chris Meyer</t>
  </si>
  <si>
    <t xml:space="preserve">Hello Chris,thank you very much for your feedback, as we are organizing this event together, your opinion is very important to me!I somewhatagree with your music act, although a local folklore band is my personal nightmare (just go to Youtube and listen to Swiss folklore) I can understand that it might not be attractive to get a generic pop band. Personally I still believe that it would be better to get a big name like DJ Happy. But for the sake of compromise I would agree to the music act if you could agree with the sponsor. You said that Art Inc. might be unpredictable, but I think getting a whole new sponsor with whom we never worked with is also unpredictable. Boomerang of course has a good offer, but I think the event could get bigger over time and we should not be restricted by a long-term contract. If you insist on Bommerang, than I need a compromise, possibly Dj Happy.For the presentation task I don't like the idea of a joint presentation. I think it would be awkward and it would also require a lot of communication between us to prepare for it and since we will need a lot of time to organize the event, I'm not sure if we can create a timeframe to practice together. So I would suggest that eigher you or I will give the opening speech alone. If you want to hold the speech then we could maybe move the date of the conference to the second week. Which in my opinion is the best time to hold the conference, as it does not collide with other conferences. For the catering I'm fine with a three course meal, though I think that a buffet would make the whole conference more casual and less formal.Best regardsAlex</t>
  </si>
  <si>
    <t xml:space="preserve">Goodmorning Alex,Thank you for your quick reply. I was happy to read that some points are negotiable and hope you perceive me as flexible as well.To come to the point: a local folklore band is not my personal favourite as well. However, this event is not about our personal preferences but the best representation of ISA. DJ Happy indeed is a big star, but I am affraid his popularity will overshadow our event, which we do not want to happen. What is your opinion about Pop band Freelife? We have not really considered them yet, but I think they would be a perfect ''meeting in the middle''. They will attract our younger public as they are quite well-known but they will not overshadow our event.Additionally, I am really keen on having at least one local element during our event. Since I noticed a local folklore band is not an option to you, I hope it is a possibility to then switch to a traditional Swiss three course meal. By choosing for atraditional Swiss three course meal, we will add at least one local element to the conference.Regarding the presentation tasks: if you do not feel comfortable giving the speech, I then would like to suggest I will give the speech and you will hand out the awards. This will require less preparation for you and it hopefully will make you feel less awkward.You mentioned that in week 2, our event will not collide with other events. However, during this week there will be another big event in the historic centre of Constance. Two big events in the city centre will give our visitors many logistic problems, I assume. I still think week 1 is our best option as a date for the conference, so I would like to ask you to reconsider this option. However, if you really insist on week 2 as a date, I am willing to give in on this.Then, lastly, we have come to the point of our sponsor selection. Boomerang has, with this contract, agreed onsponsoring of future events of the ISA. Such contract would provide financial security for several upcoming ISA events and to some extent for the ISA itself. I therefore do not perceive their offer as unpredictable at all. Art inc. is not willing to sign a contract and therefore can change their intention in the short run.I am looking forward to your response and hear your thoughts.Best regards,Chris</t>
  </si>
  <si>
    <t xml:space="preserve">Hi Chris,Thanks for your response. I think we are on the verge of a solution that can satisfy both of us.In general, I have no problem with the proposal you send me, but I would make one small adjustment. I will agree to the issues if I could give the opening speech. I think this would be a really good outcome for the both of us, since you will get your sponsor + catering and I will get the opening speech + the date of the conference and we have a compromise on the music act. So I think the request for the opening speech is not too selfish because my initial Sponosr, Art Inc. is very important to me and the ISA since they are a long-term supporter and I think we should be very careful not to upset them. Therefore we should inform Art Inc. early about our plans for a new sponsor. This could even give them the chance to come up with a new sponsorship contract that can compete with the offer of Boomerang.Thank you for your compromise on Week 2, for me the first week collides with the International Conference on Economics and Business Management in Zurich, which is of course one of the biggest business conferences in Switzerland. This could make our conference a second choice for many participants who may be more interested in the Zurich conference. Thats why I think the second week is the better choice, but of course you are right to mention the event that will take place in the second week. But I belive with enough preparations on our side, that shouldn't be too much of a problem.All in all I have no problems with the rest of your proposals and I hope that you can agree on these terms. If something is unclear or problematic for you, please let me know.Best regardsAlex</t>
  </si>
  <si>
    <t xml:space="preserve">Hi Alex,Thank you for your reply. I agree with you that it is very likely we will come to a solution soon!However, I am a little surprised you mentioned you would like to give the opening speech as you previously mentioned that it will make you feel awkward. If you give the opening speech, I am affraid you will overshadow me. You already have an established name within ISA and you are a respected member, while I am trying to put myself on the map within ISA. To be honest with you, organizing this event is therefore not only important to me on an organizational level, but also on a personal level.Giving us both a stage by sharing the activities, would be a fair solution, considering the time and energy it will take the both of us to organize this conference. I still believe that we can hold an interactive speech together that will be pleasant to listen to for our audience.Looking forward to your response.Best regards,Chris</t>
  </si>
  <si>
    <t xml:space="preserve">Hey Chris,I think you misunderstood me, I meant that a shared presentation would be awkward and honestly my least favorite pick. I can understand that the opening speech is very important to you and I am by no means trying to overshadow you. But you have to give me something to work with, thats why I modified my counteroffer.If you want to give the speech than I need to insist on Art Inc. as a sponsor. As a tradeoff I changed the date of the conference to Week 1.But if you would feel more comfortable with a joint presentation, just send me a counter-offer in which you only change the Presentation Tasks, because if you could agree to the sponsor, I could agree to a joint presentation.Best regardsAlex</t>
  </si>
  <si>
    <t xml:space="preserve">Hi Alex,My apologies for the misinterpretation. I will agree on the suggestion that you will hold the speech. Switching to Art Inc. as a sponsor is thus not necessary. Hopefully you will agree on holding the conference in week 1, like you suggested.I hope this offer satisfies you.Best regards,Chris</t>
  </si>
  <si>
    <t xml:space="preserve">Hey Chris,I think we should work togheter on this to get the best possible solution for the both of us.Therefore I have altered my offer and I think there are three possible solutions to our problem:1. Option is the offer you're getting right now. This would combine international and local interests. This option should be in the best interest for both of us and it's my personal choice. If week 3 is a No-go for you than I would be o.k. with week 1 (Since I don't think we really discussed week 3, I just wanted to mention it as a possible middle ground). Although some of the higher ranked members may not be able to attend in week 3, it should not be too much of a problem.2. Option would be changing (in regards to my current offer) the Music Act to Free Life and Catering to international three course meal. Sponsor, Presentation and Date would be unchanged or you can change Date of conferenceto week 1. Since this offer has no local aspect, I guess it wouldn't be too interesting for you.3. Option is changing(in regards to my current offer) the Music Act to Free Life again, the Date to eighter Week 2 or 3 (whatever works best for you) and in exchange you would get your traditional swiss three course meal.Again, I don't think that we should look for personal advantages, but rather focus on our joint results. If we work together, we can achieve the best possible outcome for the conference.Best regardsAlex</t>
  </si>
  <si>
    <t xml:space="preserve">Hello Alex,Thank you for this clear summary of possible scenario's. The first scenario you described indeed works best and I am glad this has your personal preference, as it has my personal preference as well. The only adjustment I made, was changing the date to week 1, as you mentioned you are okay with this. I believe it would be relevant to give our highest ranked members the opportunity to attend the event.I hope you can accept this offer so we will come to a final agreement.Best regards,Chris</t>
  </si>
  <si>
    <t xml:space="preserve">Hey Chris,thanks for your quick and reasonable responses. As I mentioned in the last Mail, I have no problem with this solution and I therefore accept your offer. I hope you have a nice evening!Best regardsAlex</t>
  </si>
  <si>
    <t xml:space="preserve">Dear Mr. Meyer,I am Alex Kramer your negotation partner. How are you?I am looking forward to negotiate with you and I hope we can create a win-win situation for both of us.In my opinion we should put the students in the focus of the event. They are the future talents our cooperation partners need.Therefore I give my first offer in the attachements.Firstly, we should choose Art Inc. as a sponsor because they supported us for years and I am sure, that they will support us in the future.Secondly, we should hire DJ Happy for the party. He is famous and therefore will attract many people for our event. We all noticed that in the last years the party was not as good.Then we should talk about thePresentation Tasks . I propose that you will do the awards and I will do the opening speech.Another point is that we should find a common ground on theCatering . I propose anInternational buffet . Due to the fact that a buffet is more talkative than a course meal and everybody can choose what they like.AsDate of conference a propose the Week 2 because al important people can make a appearance in this week.I am very eager to generate a good solution for both of us.Kind regards,Alex Kramer</t>
  </si>
  <si>
    <t xml:space="preserve">Hi Alex,Thank you for your message! I am doing very well, thank you for asking. I am looking forward to organize a successful event together and I am sure we can do so in a way that suits both our interests.Looking at you ideas for the event I don't fully agree on your offer.I think the atmosphere of the event should reflect some local cultural aspects while being a very enjoyable conference for all visitors. We should show the long-time business partners and guests that they are important and make them feel appreciated.Therefore, I suggest to book a local folklore band as it is a great opportunity to give visitors an idea of the local cultural spirit and serve a traditional Swiss three course meal would as this would suit the purpose to show appreciation to the local members and guests.Concerning the sponsor, I know Art Inc. made the best offer in terms of a short-term payment directly for the event, but Boomerang also made a very good offer and said they would be willing to sign a long-term contract, which would be wonderful!In my opinion week two as the date of the event is less preferable because there is another big event in the centre of Constance. Our location is also in the middle of the historic centre and therefore it would be difficult for the guests to find parking spots, which is a not so welcoming gesture. I think week 4 is the best optionas this is the beginning of the Christmas holidays and a lot of ISA student members will have time to attend the conference. As you said representing the students is very important and this week the students are represented adequately.Lastly, about the presentation task I also want to do the opening speech. This can have a high impact on my future perspectives in ISA and it would look good in my CV, which I really need because I will be looking for a job in a couple of months.Looking forward to what you think of my ideas.Kind regards,Chris Meyer</t>
  </si>
  <si>
    <t xml:space="preserve">Dear Chris,thank you for your answer and your first counteroffer. I see same potential to organzie a solution that please both of us.I know that our business partners are very important but in the end we are a student organization. In my opinion we should organzie an event that shows our business partner our strenght: easy acces to future talents.We are an international student assocation and therefore, and for our international business partners, we should hireDJ Happy . He is worldwide famous and we can attract more students from around to world to stay at the event. Our main goal is to match students with companies and therefore we need good students, so that the companies are attracted by our talent research. In additon to the international musical guest, I suggest a international buffet. As I mentioned above we want to match students and companies. During a three course meal you can only talk to your neighbours.You are rightArt Inc. made the best offer and boomerang made a good offer for a longterm relationship, but we also work withArt Inc. for several years and they are great as sponsors for this particular event.I see your point with the lack of parking spots but I am sure we can reservate enough parking spots in the parking house near our event hall. I not sww your point hwo the students can be "represented adequately". Right before christmas are in the most universites exams and the student that we want to participate in this event have to learn to ensure that their grates are great.With thePresentation Tasks I am sure that we both want to do the opening speech for our CV. I want to adress same important issues on the development of ISA. What are your issues you want to adress?I am looking foward to your opinions.Kind regards,Alex Kramer</t>
  </si>
  <si>
    <t xml:space="preserve">Hi Alex,Thank you for your message! I see your point about representing the students at the conference. However, in my opinion the event should focus on maintaining a good relationship with (local) companies and officials as they are the key to our existence and ability to be a student organizationin the first place.Firstly, about DJ Happy, I really don't think he is a good idea. There is no guarantee that his reputation will not overshadow the reputation of the ISA and distract the attention from the event towards his music act. In the end the ISA has to be the center of the event. I have heard and been to festivals with DJ Happy as performer and I cant imagine to have ISA as a side-act to DJ Happy, that would just be an insult. Therefore, I think the local folklore band is a better choice as this also meets the ISA members and local business partners music taste.Concerning the sponsors I think it is also good to think ahead and about the future of the ISA. The contract with Boomerang ensures us the sponsoring of future events of the ISA. It would provide us with financial security for several upcoming ISA events and to some extent for the ISA itself, which would be great as it frees us from financial stress. I am sure that the smaller amount of money spent by Boomerang is balanced out by the offer of a long-term contract which ensures financial security.I think you misunderstood me about the date of the event. I meant week 4 as in the beginning of the Chirstmas Holidays, thus after the exams. Due to the Christmas holidays, the parking situation would be very relax as many families are going to visit their relatives or travel to ski resorts.I see we both have the same iterest in the opening speech. If I would give the speech I want to address important aspects of the future development of ISA. I think our ideas might have some overlap here. Therefore, to make sure the presentation tasks are as successful as possible I am willing to concede on this term and we could share both tasks? We both do half of the opening speech and half of the awards ceremony together?Lastly, about the catering I agree we need to impress the companies by our talent research and we want to match students and companies. However, we expect many important people to be there and they expect a certain level of formality. I think anything less than a three course meal is a decline from the conferences over the last few years and they werent even a special event as this upcoming 40th anniversary. A buffet would harm the prestige of the ISA as it is more suited to an internal and local ISA event without any marketing purposes. To make sure the companies and students can match I suggets we make a different table setting after each course so companies can talk to a variety of students. Also, by not booking DJ Happy after dinner there would also be the oppertunity to talk to students or companies who people might have missed during dinner, because now the attention would stay with the event and networking and not the music act.Hopefully after my concession you are also willing to concede on some of your terms.Kind regards,Chris</t>
  </si>
  <si>
    <t xml:space="preserve">Dear Chris,thank you for your answers to my questions. I really appreciate your honesty and willigness to point out your view.I have adjusted my first offer. As you can see in the attachements.Firts of all, in my opinion we should stay withArt Inc. because we also have a kind of longterm relationship with them. Furthermore, ISA is going to grow and therefore I see no problem to find more sponsors in the future.Secondly, I have researched an alternaticMusic Act . ThePop band FreeLife makes pop music but is not as famous as DJ Happy and for this reason does not overshadow the core of our event.I do not get the idea of seperate the awards and the opening speech. I think it will be confusing for our guest. I have another Idea. What do you think about hiring a third person for thePresentation Tasks ? It would be a compromise for both of us.I am sorry for the missunderstanding with theDate of conference . I suggest the third week. I know that some members are not available but their presence is not necessary for our event.In my opninion, the Catering should still be an internationale buffet. We want to be modern and commuicative and changing places after each course would be confusing and distrubts ongoing talks. And we have so many members of different states that it would be better if we have anInternational buffet so that everybody finds something to eat. We can put the main emphasis on the Switzerland, Austria and German part of the buffet.I hope you appreciate my adjustements.Have a nice day!Best regards,Alex Kramer</t>
  </si>
  <si>
    <t xml:space="preserve">Hi Alex,Thank you for your new proposal.I would like to start of with the sponsor selection where I really think Boomerang is a much better choice. Without a written contract regarding the future, Art Inc. can always decide to change their intentions. Therefore, I see the option without future perspectives as a crucial factor of uncertainty which can only hurt the ISA in the long run. In my opinion we have to make sure that also the financial perspective of ISA is safe for the upcoming years and Boomerang does this.About the presentation tasks I think you might misunderstood me because I didn't mean we have to seperate the awards and the opening speech, but we do them together. So first we both present our important aspects of the future development of ISA and second because there are several award winners we can devide them and switch turns in presenting a winner. This would also make the award ceremony go smoother as one of us can start talking about the next winner as the other hands over the price. I think hiring a third person to moderate the ceremony and to do the opening speech is not an option because it would harm your and my interests. Someone who has no affiliation with the ISA would do the work without the benefits from public attention. This would look bad on both of us, I think sharing is the best option.Organizing the conference in week 3 knowing some high ranked members and the organisations vice president would be really rude in my opinion. It would be inconsiderate to make plans for this timeslot knowing that they are unable to attend. Then, week 1 would even be a better choice.Lastly, about the music act and catering. It is good to hear the band would not completely overshadow the core of our event. However, we can't make sure of that and the band FreeLife does not meet all the ISA members and local business partners music taste thus for them the event would be not so pleasing. If we hire a local folklore band I don't have many demands as long as the local opinion on the band is good and their songs are not too controversial. This way all the guest will have something to talk about. Leading me to my next point of keeping the three course mail people also have time to talk with each other after the mail. You said switching places would disrupt ongoing talks but this is a bit contrary with your opinion that people would only talk with their neighbours. If you make sure people switch seats you also make sure that people don't get stuck with ongoing talks and at the end only talked to a few persons. Also, in my opinion the menu combination of the three countries does not fit together. In particular, the cuisine in Constance is characterised by strong Swiss influences so I still think would should focus on that in a three course mail.Kind regards,Chris</t>
  </si>
  <si>
    <t xml:space="preserve">Dear Chris,thank you for your counteroffer. I think we are on our way to find a solution.I have I have more trust in the future of ISA than you do. ISA has grown in the last your and will be growing in the future. Another point of me is that we should keep in mind that the requests to such an event will change in the future. Therefore we maybe need a new sponsor in the future anways.I did not misunterstood you. But I personally find it disturbing when two people handle such things and we have enough things to organzie and coordinate during the event. A third person would put the pressure away from us and nobody has an advantage or disadvantage. Plus the process is clear to our guests.In my opinion we can speak with the members, that will be missing, if the date is okay for them. Otherwise, I will be willing to accept week 1.We should not think so much about pleasing our business partners because they are very different. We sould thing about our event as a whole and what makes sense for the most of our clients and students. Our business partners hire our student talents because they like thier creativity, internationality and innovation, so why don't show that in our programm?I think you missunderstood me a little bit. I think switching between courses disturbs talks but they are forced to talk to their neighours during a buffet you can choose who you want to talk to. Personally, I think you make the best impression when yyou know wiht who your are talking with and you can choose to do that or not.I hope we cann reach an agreement. Have a nice day!Kind regards,Alex Kramer</t>
  </si>
  <si>
    <t xml:space="preserve">Hi Alex,To be honest I don't find it a really nice thing of you to say that you have more trust in the future of ISA than I do. That is deffinitely not the case, I just think it is good to have one main sponsor for the long term, as it provides financial security and the oppertunities to think bigger as we don't have to worry about money each year. What you say about different requests is precisly my case if we would have one sponsor that would always back us up (written in paper) we can focus and still be flexible the comming years with collaborating with other sponsors.I also had another idea about the catering, I am willing to concede to the international influences concerning the food, which suits your opinion about organizing an event that has creativity, internationality and innovation as focus, but we should keep it as a three course mail. And to have a balance in the creativity, internationality and innovation which is now in the food it would be perfect to have the local folklore band as this is totally different.I understand your point about the speaker and I am willing to concede on this one as well, even though I still think it is a shame that we give someonelse the credits for our work. Because I concede on the the speaker and the catering on your part I find it fair if I we can also agree on the sponsor and band on my part. Than we have a mix of local and international influences.Kind regards,Chris</t>
  </si>
  <si>
    <t xml:space="preserve">Dear Chris,I am sorry if you missunderstood me. I want to state that the future of ISA looks good and we should not be concerned about it. What we did not think about in our discussion about theSponsor Selection . There is a third option:Corporate Ltd. . It would be a mid-term option with a higher payment than boomerang. That option would meet both of our important points.In my opinion we should still choose the international buffet for commuication arguments. I see your adjustments to my arguments therefore I am willing to accept theLocal folklore band .Thank you for making concessions in term of theDate of conference and thePresentation Tasks .We can make a good deal for both of us.Yours sincerelyAlex Kramer</t>
  </si>
  <si>
    <t xml:space="preserve">Hi Alex,Thanks for you quick reply, I think we are very close to making a deal.I was aware of the third option but in my opinion a mid-term contract is still an option without future perspectives and I see this as a factor of uncertainty which can only hurt the ISA in the long run. Therefore I really want to stay with Boomerang and I think you really want to stay with the international buffet. Thus, if I concede on this one, are you than willing to concede on the sponsor part? I think we than both have what we want and what we find important in the conference and we conceded on parts as well.Kind regards,Chris</t>
  </si>
  <si>
    <t xml:space="preserve">Dear Chris,thank you for the last offer. I accept your concession.I enjoyed negotiating with you and I wish good luck to your future.I hope to meet you want day in person to celebrate our deal.Have a nice dayYours sincerely,Alex Kramer</t>
  </si>
  <si>
    <t xml:space="preserve">Dear Mr Mayer,how are you?I was very happy when I heared that we both were assigned to. I have only heared positive things about you.I think that we both together can found an overall accepting solution for the organization of the upcoming event of the ISA in 2019 in the beautiful Constance.I thought about the issues that we need to discuss for the Conference ( Sponsor selection, music art, presentation task, date of the conference and catering) .I made you some first proposals of the issues.There may be some points which doesnt meet your thoughts yet. If this is the case, please let me know, so that we can discuss the issues in an orderly manner, so that at the end both of us are happy with the outcome of our negotiation.I am looking forward to hear from you and also for our negotiation.Best wishesAlex</t>
  </si>
  <si>
    <t xml:space="preserve">Dear Mr Kramer,Nice to hear from you. I am doing great. I hope you to?I heard a lot of good things about you, so I am very happy that we can work together.Thank you for your offer, I am looking forward to work with you om the upcoming event. However, there are some point that do not fit my preference yet. Therefore, this is my counteroffer.I would like to create a local atmosphere on the event location. Some cultural aspects like typical food and drink and a music act. I think this would work really well for all the guests.I am looking forward to your response.Best wishes,Chris Mayer</t>
  </si>
  <si>
    <t xml:space="preserve">Hello Mr Kramer,thanks for your offer.I see that you want to offer an traditional swiss three course meal. I think that this wouldnt be a great solution since this type of catering is very static. In the Conference there will be a lot of people and it is a great opportunity to make some connections. With such a three course meal it is hard to do it, since everyone needs to sit at the table and only can communicate with people whitch are sitting at the same table. Another problem with this traditional meal is, that we have many international guests and they may be unfamiliar with the swiss cusine. In order to meet all of our guest needs and to not let them hungy, the international meal would be way better.One problem with shared activities is the high amount of coordination. A better soultion would be that we use a thrid person, since it would be faire for both of us. In the mean time we could focus on other relevant tasks of the conference.To the music: Since the ISA is widespreaded and multinational we need to offer international music by the famous DJ Happy. A local folklore band would not create good intense atmosphere, like the DJ. One good point for choosing the DJ is, that our guests are able to give him some song choices. So that we can keep all guests satisfied. We may can discuss with the DJ if he also could play some local music ;).In Week 1 there is a big International Conference in Zurich and therefore the companies whitch are attained at this conference cant be able to come to our Conference. The Week 2 is the only week which is not coliding with any events.Regarding the Sponsor selection: Boomerang Inc. may gives us a good offer but they are giving us less money. In case to compensate it they offer us a long-term-relationship. In some cases a long-term relationship is a good solution but in time of flexibility and agility not. We want that ISA grow in years, therefore we can expect more money from the Sponsors. But sticking with Boomerang Inc. doesn&amp;acute;t allow it and we don&amp;acute;t get the money which we could get. Art Inc. made the best offer in terms of a short-term payment directly for the event.Best wishesAlex</t>
  </si>
  <si>
    <t xml:space="preserve">Dear Alex,Thank you for your response. Unfortunately, there are still some issues we need to discuss.First of all the catering, I do understand that there are guests from all different countries. However, the guests will expect some formality according to the food, therefore a three course meal would fit better. A swiss three course meal would suit the purpose to show appreciation to the local members and guests.Next the presentation tasks, I think it works best if we share both tasks. So, we both do half the opening speech and half of the awards ceremony. Then we can coordinate the ceremony together. I think a third person would give us extra work, because we need to tell this person everything. Next to that, we organize this event, so it would be nice if the guests can see us instead of a third person.According to the music, I dont know the reputation of DJ Happy, but if you say he plays nice music then I trust you about the DJ. So, DJ Happy can play the music during the event.The sponsor selection is another point we need to discuss. Art Inc. made a nice offer of a short-term payment, but what about the long-term? Art Inc. can change their intentions after this event and then we dont have any money.Boomerang made a good offer for a long-term contract. This will give us a sponsor deal for the future, we can organize more events, and this will give is financial security. I think we can use some financial security.I hope you understand my point of view, so we can come to an agreement.With kind regards,Chris Meyer</t>
  </si>
  <si>
    <t xml:space="preserve">Hello Mr Meyer,thanks for your fast respond.Regarding the presentation tasks: I dont see any problems if a third person would take this part. But you need to think of another direction: If the external speaker is very important, and the external speaker is imporant and well knowing, this would increase a lot of the popularity of the ISA, hence it will make our Conference more public, because the ext.speaker has a bigger impact (e.g. social media followers) than us.There is another option for the Catering: We could use the interational three course meal. Meaning: We have international food which is well known and have formality. But we need to check up with the catering that they serve the food probably, such that everyone gets the food at (nearly) same time.Long-term contraction should not be a discussion for picking a sponsor in the first place. For this event we need a hugh amount of money immediately, which Art Inc. offers us. The problem of long-term contractions are that we don&amp;acute;t know ho we are working well together. If the chemistry isn&amp;acute;t working then we still have to stick together. It would be more appropriate to make short-term contracts at first. Even if, e.g. Bommerang has a great reputation, but everyone has another history and therefore not every reviews are the same. It would be horrific if the long-term contract with Boomerang will back fire at us.Best wishesAlex</t>
  </si>
  <si>
    <t xml:space="preserve">Dear Alex,Thank you for your response.According to the presentation tasks, I prefer that we present it together. I don't see why a third person should present the event, because it is our event. So in my opinion it would still be better to do it together.I'm fine with the international three course meal, but under one condition. Boomerang will be our sponsor for the event. I think that is a fair middle way.Best wishes,Chris</t>
  </si>
  <si>
    <t xml:space="preserve">Hello Mr Meyer,It isn&amp;acute;t that necessarily that member of the ISA holding the opening speech. You can read my arguments on the previous message again and think of the positiv effects, which an external speaker brings with. You need to think bigger.Thats not a discussion to take the catering in relation with the sponsor selection. I decreased my preference regarding the catering in order to compute a middle way (because you want some formilarity which I understood and accept it). Also don&amp;acute;t forget that we I give up Week 2 for Week 1.And due to sponsor selection:Art Inc offers us the best short-term deal, but yes, boomerang offer an long-contract term. If now an external speaker is holding the speak at our conference, and makes some publicity, the popularity of ISA will grow more, therefore it is possible that more sponsors want to cooperate with us and we can demand way more money. But if sticking around now with boomerang, it isn&amp;acute;t possible.In order to get an result of our negotiationg, you may come with better arguments since we have less time.Best wishesAlex</t>
  </si>
  <si>
    <t xml:space="preserve">Dear Alex,Since I also agreed with you about the DJ Happy instead of a local folklore band I thougth that the sponsor was a good middle way.I think it is better to have a sponsor that will give us a long-term contract, it will give us financial security for a longer period.A short-term contract will give uncertainty and I think that could hurt the ISA. I want to make sure that the financial perspective of ISA is safe for the upcoming years, therefore Boomerang is in my opinion the best option.Next to this, I think it would be better to do the presentation ourself. So, if we don't do it together, you could do the opening cerenomony and I can announce the award winner. I prefer doing this ourself instead of finding a third person.I hope this could work for you.Best wishes,Chris</t>
  </si>
  <si>
    <t xml:space="preserve">Hello Mr Meyer,I think the presentation task is okay, due to limited time we have left to search for an third person.Still, I am not very happy about the sponsor selection I will go with you, because you were willing to take the DJ.Thanks for the negotiation and let us hope that the conference will be well.Best wishes and have a nice day,Alex</t>
  </si>
  <si>
    <t xml:space="preserve">Dear Mr. Meyer,how are you?I am very delighted to work with you together on the organisaton of this ISA conference! I really admire your work for ISA - helping so many international students to get internships is truely something you can be proud of.Let's bring the international spirit of ISA in this event together! This event is a chance to attract more highly qualified students as talents for our student organisation. So, in my opinion, we have to dedicate our work on our peer group - the students. Only if we keep the future young talents interested - and in conclusion, keep business partners interested - ISA has a good future.I did some research on possibilities to do so and noticed that a lot of negative feedback from former events came about the Music Actthat was often classified as "boring" and "not up to date". So I see a chance to attract a lot of dynamic, well educated students with booking the internationally popular DJ Happy. This will suit all students from all countries and will create the international atmosphere we need.Networking and making new acquaintances is the main goal of the event (as ISA was founded for this purpose) so a buffet would be the most suitable catering form to create a less formal atmosphere. Since we have a lot of internationals, that are propably unfamiliar with swiss cuisine or have some cultural or religious habits which we should consider, we should think about an nternationally orientated food choice. To unite these two requirements, an International buffetis the best choice.Since I am expecting ISA to grow in time, we should focus on rather short termSponsor Selectionto keep all options open. But - of course! - we have to maintain relationships. In regards of these two factors, Art Inc. is the perfect sponsor: We are only bound for a short time and maintain our good relationship with them. When changing the sponsorship to direct competitors of them, like Boomerang or Corporate Ltd., we could lose both the sponsoring money now and in the future. So I'd like to go with Art Inc.This has the downside of lack of financial security for ISA, but I am sure, despite the fact that the contract is only short term, they will continue to support us in the future, since we helped them to hire a lot of good talents and they are preparing to hire even more people. So they will be open for renegotiating in the next year when we had a very successful event and a lot of more interested people.What do you think about the Date of conference? I think, the christmas holidays is the time of the year in which most of people are driving home for christmas, so we should do the event in the three earlier of the possible 5 weeks. In regards of our valued sponsors, we should possibly avoid the first week, since theInternational Conference on Economics and Business Management is taking place. The week without any conflicting events for students, sponsors and ISA's higher ranked members is week 2 - so maybe we can host our event there?The last topic is the Presentation Taskson the event. I'd really like to do the opening speech since I want to adress the many important aspects of the future development of ISA - especially in regards of our increasing average age of members and my doings in the last years for ISAs growing and modernization. But I also thought about intoducing an external speaker - this could be a chance for the event itself, "bringing fresh wind in" and getting more attention when somebody really important talks about the importance of ISA.What do you think about the Presentation Tasks?I am looking forward to heraring from you soon!Kind Regards,Alex Kramer</t>
  </si>
  <si>
    <t xml:space="preserve">Dear Mr. Kramer,It was nice to receive the news that you are my negotiation partner on this project, as you already are more experienced in organising events. I am doing fine, how about you? Others have told me about your previous work as well, and I have to say I am impressed by your succeses.I agree with you we should emphasize on the international spirit of ISA in this event. I have several ideas that can be implemented in order to make this happen. An important first aspect in order to achieve this could be the ambiance that we create. I believe that we should focus on making people feel comfortable and also show that we have respect and knowledge of other cultures. I do however not think a DJ will do this for us. Instead we should hire traditional local musicians to take care of the atmosphere after the formal part: a local folklore band. This can be any band, as long as the songs are good and not too controversial, and of course up-to-date and not boring. This way we also maintain a good relationship with local companies and officials. Furthermore, I am afraid that the reputation of DJ Happy could overshadow the actual event, unfortunately.For the same reasons we should consider hiring a local music band, we should also provide a traditional Swiss three course meal, for Constance is characterized by strong Swiss influences. If we provide a buffet with food from three different countries, people will likely be confused because this menu combination does not really fit together well. By serving three courses that complement each other we create a more formal, organized, and professional image. Especially since this is the biggest conference of the past 40 years we should take the prestige of ISA into account.I agree that regarding the sponsor situation we should focus on creating and maintaining relationships. I am afraid that without a long-term contract Art Inc. is still prone to changing their intentions. Therefore, I see the option withouth future perspective as a factor of uncertainty to us, which will be harmfull for the ISA in the long run. We want to make sure that the financial perspective of ISA is safe for the upcoming years and therefore it is better for us to sign a mid-term contract with Corporate Ltd., or even more a long-term contract with Boomerang to provide financial safety.Regarding the date of the conference I suggest we take the fourth week, as this is the first week of the Christmas break. This week a lot of ISA students have time to join the event and it is important that they are represented adequately. I agree we should avoid the fifth week as well. The first week we should probably avoid as well indeed because of the International Conference on Economics and Business Management, however if there are no other options we could likely work with this week for most attending companies do have enough employees to send to both events. The second and especially the third week are no-go's because in the second week there is another great historical event happening in town, and the third week some of ISA's higher ranked members are unavailable, and if would be really inconsiderate to make plans for that timeslot knowing they are not able to be present.I agree that both of us should speak at the event. I am not very fund of the idea of introducing another external speaker, as both of us want to take some credit for the event of course. And the best way to do this is of course by speech. For the same reasons as you I would like to do the opening speech myself as well. This would be a great opportunity to increase future perspectives within ISA. We could of course also do this together!Let me know what you think of this!Kind regards,Chris Meyer</t>
  </si>
  <si>
    <t xml:space="preserve">Dear Mr. Meyer,I am fine, too, thank you!I am so happy that you agree with me that an international focus is the goal of the event. Nevertheless I think we have different opinions about some issues, but I think we'll find good solutions together!Regarding the Music Actwe agree on the atmosphere we want to create. The problem I see with a lokal folklore band is, that nobody outside of swiss knows them. We use the music for recruiting new students and I fear that a local folklore band wouldn't help with that. I appreciate your concern about the relationship with the locals, but as mentioned above we are an International Organisation and we have to please all international Students to attract new members. So I would be happy if DJ Happys reputation overshadows the event - of course only at first glance -, because it means that students will visit our event and become interested in ISA that would normally not come to our events because they either don't know us or think that we are boring - what we clearly are not! So maybe considering DJ Happy is a good idea in the end?The point that is most important for me is the Sponsor Selection. Since I am very active in this area for ISA, I am really keen to get the best out of my experience for ISA. Looking at our member growth in the last year, I don't think we should rely on long term contract since we are clearly "selling" us under our worth. With this big event now, I expect the growth to be even bigger than in the last year. And the rising amounts of sponsorship money in the last years clearly states that relying on long term contracts is harmful. I don't want do destroy the good relationship with Art Inc. since they informed me about their support plans in the future and it seemed very beneficial.Regarding the Date of conference I am happy that you reminded me of the historical event. I doubt that this will be a problem to unite on one weekend, but I understand your concerns and I am happy to make concessions. Since we are already that late in the year for planning, the christmas weeks (4+5) are no gos in my opinion. I am sure that most of people already booked their flights or drives home and most of people I know already leave in the fourth week. I would prefer the third week over the first despite the fact that the higher ranked ISA members aren't here. If this week was a no go for them, they wouldn't have given us this option as available.I think we have really different opionions all in all, but maybe I can offer you the following: I am uncomfortable with the first week asDate of conference, but we could agree on this if we agree on Art Inc. forSponsor Selection. How about this?The prestige of ISA is really is an important issue. But I think, the prestige comes with it's members and sponsors and we don't have to rely on food choices to be like that. The problem I see with a three course meal is, that you sit with the same people for hours. This is not an atmosphere for networking, legere talks and options to get to know each other ( of course, more than the hand full of people sitting around you) in my opinion. And this is, what ISA is for, isn't it? The thing about the food itself is, as mentioned in my first email, that some of our international guests will have problems with the food. Not that swiss food is bad, don't get me wrong. But some people will be unfamiliar with the food and maybe dislike the taste due to their cultural habits - or even worse, have religious beliefs or allergies or other reasons against it. For me myself it would be problematic since I am allergic to dairy and would have a problem with the food. To avoid uncomfortableness with the food for all students, I think a International buffetis the only considerable option. This does not lack of prestige - last time I organized an event the buffet was really stunning!The Presentation Tasksissue was clear to be conflicting. I think that introducing a third person might really benefit the event, so I don't want this to go out of consideration at the moment. Doing the speech and awards together seems a good idea at first glance but I think that this will be really stressful to coordinate everything. So I'd prefer an external speaker over this solution. But maybe we can make some compromises with other issues here, what do you think about this?Happy to hear from you again!Kind regards,Alex Krahmer</t>
  </si>
  <si>
    <t xml:space="preserve">Dear Mr. Kramer,Thank you for your email. I am willing to negotiate on some of the points you mentioned. First the music. I do still think that hiring an internationally well known DJ really overshadows the actual purpose of the event. You say this as if this is not a really bad thing, but I think it does take the focus of the part that the event is actually about. Therefore I suggest that you maybe look into the benenfits of hiring the local folklore band. This is really important to me, so I hope you are willing to make concisions on this. Furthermore, as you mentioned, the sponsoring is a really important aspect of the event. I think that especially because, as you say, we are a fast growing association it is really important for us to have financial stability. If we risk hiring a sponsor that could drop us any time, I think we will not be playing a safe game, and that could be harmfull for ISA. I hope you are willing to see my point here. Furthermore, I do agree with your point about the christmasbreak to some extent, however I still think the fourth week is the best week to choose. You said you prefer the third week over the first one, but I do really think that choosing that week is not really respectfull towards the people of ISA. Furthermore, it looks way better when they are present as well, because this shows signs of loyalty within ISA as well. The third week could maybe be an option if you are willing to consider having a traditional Swiss three course meal anyway. I think this is the best way to host the event. Furthermore, regarding the presentation tasks I think that hiring an external speaker is the least favourable option for us. It looks way better when people see the faces behind organization of the event. Of course I would like to present the opening speech, but we could also do it together to show the people the way we cooperated to organize this event.I look forward to hearing from you soon!Kind regards,Chris Meyer</t>
  </si>
  <si>
    <t xml:space="preserve">Dear Mr. Meyer,Thank you for your answer! I think as we are working together for a longer time you can call me Alex from now on if you like.Happy to hear about your willingness to negotiate - I think we can really get the best out of this for us both and of course, most important, for ISA as a whole.As you offered in your last counteroffer, I'd like to look into a third option as aMusic Act:Pop band FreeLife. I know that this is not your preferred option and neither is mine but I think we can make a comprimise here since we are both putting an emphasis on music and this band serves both of our points. I don't see another productive solution here, at least not when only looking at the music act seperately.I see your point with financial stability but as you can see we have at least 4 sponsoring offers at the moment. So if - and I don't think that will happen at all in regards to our good relationship - Art Inc. chooses not to support us in the future we have plenty of other options. And with our growth, I think the options will get more with time. So I'd really like to have Art Inc.here. I want this for the future of ISA so I'd be happy to make a comprimise elsewhere to get this fixed. This is so important to me that I'd consider doing thePresentation Taskstogether if you want this. I think it will be highly problematic to do so and I'd really prefer an external speaker over this but I want both of us happy here. What do you think about this tradeoff?Regarding your offered comprimise for Date scheduling in week 3 and the catering as a swiss three course meal I have to reject kindly. The concession with the food is a big one for me. And please remember that I already talked about my wish to host the conference in the second week but made a concession for the local event.So first thing that would be acceptable for me is Scheduling in week 2 and you can have the swiss three course meal in exchange. But then I really urge you to have a thought about this concession when thinking about the sponsorship.What I'd prefer is If you'd accept International buffet as a food choice because I really think this is very important for the atmosphere, I am even considering Week 4- but risk of people not showing up because of flights already booked is on you ;)I am really looking forward to you reply!Kind regards,Alex</t>
  </si>
  <si>
    <t xml:space="preserve">Dear Alex,I would like that, you can call me Chris of course as well.It is nice to hearing you are willing to make concessions regarding the music act. Regarding the sponsoring however, this is a really important aspect in my opinion - the most important maybe. And I would really like to see that we choose for Boomerang here anyway. Maybe if we compromise on having an international buffet instead of my preferred options of traditional Swiss three course meal or an international threecourse meal. I could also agree on letting you do the opening speech and myself doing the awards in that case. We could also take the first week to host the event. But all of this on one condition: having a local folklore band perform at the event. This would really make me very happy! I would love to hear your thoughts on these offers.Kind regards,Chris</t>
  </si>
  <si>
    <t xml:space="preserve">Dear Chris,thanks for your reply. I am really sorry that I am answering relatively late but I had a busy day. The deadline is upcoming fast and so I decided to make you 3 offers that are acceptable for me.To be honest, I am not sure why you changed your offer so much, but I looked into it anyway. I get that you want your local band and another sponsor but I fear I can't agree to both of this. So I made up my mind and found 3 possibilities:#1 A possibility for me to give the band selection to you will be the following:Sponsor Selection: Art Inc.Music Act: Folklore bandPresentation Tasks: you do the opening speechDate of conference: week 3Catering: International buffetIf you don't like week 3 we can do week 4 in this scenario if I can do the opening speech. Cooperation in presentation is not an option for me, sorry.#2 And if you like to have Boomerang as a sponsor, this would be acceptable for me:Sponsor Selection: BoomerangMusic Act: DJ HappyPresentation Tasks: I do the opening speechDate of conference: week 4Catering: International buffetI'd favor the following due to good arguments for the choices:Sponsor Selection: Art Inc (for obvious reasons, as I told you this is my to go for thing)Music Act: Pop band Free life. I think comprimise here hurts us both the least in relation to comprimising in other things.Presentation Tasks: Last time I offered to do the presentation together, but I think it will be fair if you do the opening speech when we take Art Inc as a sponsor.Date of conference: Week 4 - big comprimise for me to get you convinced to take art Inc for a sponsor :)Catering: International buffetWhat do you think about this? Do you prefer#1, #2 or #3? Maybe you can tell me what is more important for you since I really want to get the best out of this for both of us and I couldn't really figure out what your preferences are to the fullest. I am okay with evey offer I made here.Happy to hear from you!(Note for you: I am available for negotiating until the deadline except when I am sleeping)Kind regards,Alex</t>
  </si>
  <si>
    <t xml:space="preserve">Dear Alex,Thank you for your offers. First I would like to clarify which points are the most important to me, as you requested. To me the most important thing is the sponsor selection. Therefore I would really benefit from choosing Boomerang as a sponsor, or very maybe go with Corporate Ltd. Furthermore, the music act is the second most important point to me. Unfortunately, DJ Happy is the least favourable option here for me, and having a popband perform is also a poor choice for me as well actually. Therefore I would really benefit from picking the local folklore band. The things that hurt me the least are choosing for the third week, having an international buffet and having you do the opening speech. I hope this suits you well too, but if I go any lower I have a pretty low utility (as this it is currently at 58% with these options selected to me), and going any lower sounds not too great to me.Let me know what your thoughts are on this. If this is too low for you I have additional offers:1. Art Inc. + local folklore band + you do the opening, me awards + week 4 + traditional Swiss three course meal2. Boomerang + DJ Happy + you do the opening, me awards + week 3 + traditional Swiss three course meal3. Corporate Ltd. + DJ Happy + me opening, you awards + week 4 + traditional Swiss three course meal4. Boomerang + DJ Happy + me opening, you award + week 1 + international three course mealI hope any of these offers suit you well. I look forward to hearing from you soon.Kind regards,Chris</t>
  </si>
  <si>
    <t xml:space="preserve">Dear Chris,thanks for the clarification, that helped a lot!Regarding your offers I must say that I don't reach 50% utility with even one so far. But I thought about every offer and here are my comments:1. Art Inc. + local folklore band + you do the opening, me awards + week 4 + traditional Swiss three course meal -&amp;gt; I could agree to that when the event is hosted in week 2.1a. Alternative I think is fair: Art Inc.+Local folklore band+Awards Alex, opening speech Chris+Week 3+International buffetThis would be fair I think since we both get 2 points (one of the more important, one of tle less important) and in one we comprimise where it is okay for us both and hurts the least. I think more comprimises make us both more unhappy. What do you think about this?2. Boomerang + DJ Happy + you do the opening, me awards + week 3 + traditional Swiss three course meal -&amp;gt; Agreement from my side with week 2 and international three course meal.3. Corporate Ltd. + DJ Happy + me opening, you awards + week 4 + traditional Swiss three course meal -&amp;gt; Agreement from my side with week 1 and an international buffet.4. Boomerang + DJ Happy + me opening, you award + week 1 + international three course meal -&amp;gt; Agreement from my side with week 2 and international buffet.I am happy to hear from you soon.Kind Regards,Alex</t>
  </si>
  <si>
    <t xml:space="preserve">Dear Alex,Thank you for your offers. Out of these offers the second one (number 2) is the most beneficial for me. I hope we can settle for this outcome? Let met know!Kind regards,Chris</t>
  </si>
  <si>
    <t xml:space="preserve">Dear Chris,I think i made a terrible typo, sorry. I got a bit confused with the mass of alternatives and wrote about a three course meal when I meant the buffet. Apologies for that. I double checked but I missed this as it seems. So I can't accept the offer.What about this: I changed your offer from a comprimise at the meal selection to a comprimise at scheduling. Is this okay for you? This lifts me over the 50% utility and then I can live with it.Sorry for my mistake again!Kind Regards,Alex</t>
  </si>
  <si>
    <t xml:space="preserve">Dear Alex,This is unfortunately not a really beneficial offer for me any longer because this does not lift me over the 50% utility line. I would prefer using the same terms as you just offered, except for with the second week, I would like to go with another week. Preferably the fourth week, but I understand that this may not be beneficial for you. Therefore I suggest we go with the same conditions, except change the week from the second to the first.I hope this suits you well.Kind regards,Chris</t>
  </si>
  <si>
    <t xml:space="preserve">Dear Chris,to lift me over the 50% mark I'd like to make you a last counteroffer. I hope this suits you. I only exchanged the sponsor and the band selection so that I can accept a shift to week 1.It is a pleasure negotiating with you.Have a nice day!Alex</t>
  </si>
  <si>
    <t xml:space="preserve">Dear Alex,Unfortunately this end up being lower than your previous offer. If we go with the fourth week instead this would work for me. Let me know what you think about this.Kind regards,Chris</t>
  </si>
  <si>
    <t xml:space="preserve">Dear Chris,sorry for the late reply, it was due to negoisst downtime.Your offer is lower than the one before, too. So I think this offer is not something we should put more negotiating in.So I am going back to one step before. I want to point out that you get the most important point (for us both priority 1 I think) - the sponsor selection. So I think it is fair if the comprimise in date is a bit more in my direction to make up for this, isn't it? That is why I am making you this offer again. I really want this to be fair and I hope you are open for my concern and we can finalize this negotiation.Kind Regards,Alex</t>
  </si>
  <si>
    <t xml:space="preserve">Dear Alex,This offer is still relatively low to me (50% only), and I feel there should be a better outfits. What about this?kind regards,Chris</t>
  </si>
  <si>
    <t xml:space="preserve">Dear Chris,your last offer is far below 50% for me, sorry. But good idea to try it that way. I feel that we are both really into resolving this the best possible outcome and I like that a lot. I am sad that the other solution doesn't work well for youI think that one of us has to give up some utility to get an agreement. We exchanged arguments and I see both of our arguments strenghts but due to importance of issues and fairness I think mine is a bit stronger to be honest.What do we do now? I figured that - when you have the same weight on your preferences than me - week 3 must give you about 4% utility (about 25% in the category) if you say you have 50% in total for my last offer. How does your utility improve with change to week 1?Kind regards,Alex</t>
  </si>
  <si>
    <t xml:space="preserve">Dear Alex,I don't think I will be able to work all of that out, as I am really bad at math haha. I will therefore except your offer of 50%, as I do not think we will be able to a lot more out of it both.Thank you for the negotiation!kind regards,Chris</t>
  </si>
  <si>
    <t xml:space="preserve">Dear Chris,it's so nice to finally get to know you. Friends of mine from ISA already told me a lot. Looking forward to organise the 50th anniversary with you. Hope we will have a constructive collaboration and will come to an agreement, which satisfies both of us in the same manner.In case I have no clue what your preferences are, let me just suggest something at first and then negotiate about the different issues one after another.Hope you had a good start into the week,Alex</t>
  </si>
  <si>
    <t xml:space="preserve">Good afternoon Alex,Nice to finally hear from you. Good to meet you too. Before we get down to business let me first tell something about myself: I'm Chris Meyer, and I have been working for the ISA since 2010. I love my job and I'm looking forward to organizing the anniversary with you.In reaction to your proposal, I would like to discuss a few things first before making my counter-offer.First of all, I am of the impression that this event should be a celebration of the local culture. Therefore I propose we use Boomerang as the Sponsor. In addition to that, the music act. I know DJ happy will generate a young audience but is that really what we want? In my opinion, it is important that we celebrate a 50th anniversary for a broad public and not only a young one, don't you agree?As for the date, for me it would be best to do it in either week 1 or week 4, any other week will not work out due to Christmas and other major activities that take place in weeks 2,3 and 5.For the presentation tasks, I would love to give the opening speech! I feel like I'm very equipt to do this and set a high standard for the night. However, I also don't mind sharing the presentation duties if that is what you want.As for the catering I'm open to pretty much anything, however, I feel like a buffet is a bit tacky and unprofessional and I am of the impression that we all want to portray the class and professionalism of our company. What do you suggest on this?I have made my offer, now it is up to you.Please letme know what you think, so we can further negotiate and plan the event.Have a great day!Kind Regards,Chris Meyer</t>
  </si>
  <si>
    <t xml:space="preserve">Hello Chris,it's great to hear from you that quick. Sorry for the delay of my first offer! I really appreciate that you are a very cooperative person and we both focus on a nice event for all who come.In general I do not fully agree that the event should be a celebration of the local culture. To my mind this should not have such a great impact on an ISA event since we celebrate that in the last 50 years we have spread through 20 countries and are therefore quite international. Maybe we can have a compromise between local and international asprects to satisfy all attendees of the event.How about having a local folklore band as a Music Act, but serving international food in buffet style for the Catering? I would recommend buffet for 3 reasons. First of all having a buffet to my mind fits a relaxed atmosphere that could match with local music als well, what do you think about that? Second, having a less formal meal gives the chance to not sit down for several hours with the same people. As the event can be a good chance to connect to new people a less formal meal can offer great opportunities. And at last, a buffet is easy-going regarding special meal habits (vegetarian, vegan, gluten-free, etc.). Offering a course meal will therefore mean a lot of coordination and potential for unsatisfied attendees.Many thanks for offering the opening speech to me. Thats a real pleasure to me and shows that we already have a trustful relationship. In return, I would like to choose one of your preferences for theDate of conference. As the 4th week is closer to Christmas holidays and the end of the year, partners from companies will be more busy and unrelaxed due to annual audits. The first weekcollides with the International Conference on Economics and Business Management in Zurich, but maybe some perople can use the chance to vitist both events for a while. So let us choose week 1 if this is in your interest.For the last point,Sponsor Selection, I think we should not only focus on local sponsogard, due to a lot of international guests. What do you think about Corporate Ltd. as a compromise between a short-term constract with Art Inc. and a long-term contract with Boomerang?Kind regards,Alex Kramer</t>
  </si>
  <si>
    <t xml:space="preserve">Good morning Alex,Sorry for my delayed reply. I've been quite busy. I agree on a compromise between local and international aspects to satisfy all attendees of the event. However, as for theSponsor Selection,I still think Boomerang made the best offer even though they offered slightly less money for the anniversary event.Boomerangmade the promise that they would be willing to sign a long-term contract. In this contract, they would ensure the sponsoring of future events of the ISA. I am convinced that the smaller amount of money that Boomerang offers is balanced out by the offer of a long-term contract which would ensure some financial security. I know you know that Art Inc. has always donated some money for different events. However, without a written contract regarding the future, Art Inc. can always decide to change their intentions. Same with Corporate Ltd. Therefore, I feel these options are uncertain, which can only hurt the ISA in the long run.Let's keep theMusic Actand thePresentation Tasksas they stand now.As for the catering, would you be willing to compromise on theInternational three-course meal, I get your point but we are organizing this event for marketing purposes and I would rather have a real menu and not some kind of buffet. People have to register and can indicate their dietary wishes that way, that is no problem at all. We expect so many important people to be there and they will expect a certain level of formality. A buffet would harm the prestige of the ISA.My reasoning for organizing it inWeek 4was that because the event is going to be held n December, I would prefer to have it at the beginning of the Christmas holidays. Because that means a lot of ISA student members would have time to attend the conference. Our location is very busy and the parking and traveling situations are horrible during a workweek. However, week 4 being this close to the Christmas holidays, the parking situation would relax as many families are going to visit their relatives or are traveling to ski resorts. If you are not willing to compromise on the week, I think we can make week 1 work as well. However, I'd rather notthe conference collides with the International Conference on Economics and Business Management in Zurich.I hope you understand my reasoning and that we can finalize our deal soon.Have a great day!Chris Meyer</t>
  </si>
  <si>
    <t xml:space="preserve">Hi Chris,no worries for the delay. We still have almost 3 days left and I'm looking forward to come to an agreement soon as well.I was wondering about the change of my utility, but I think you mixed up the suggestion of thePresentation Taskswith what we've had before.To be honest, keepingAwards Chris, opening speech AlexandLocal folklore band, there are 3 possible options for me:Option 1: What about offering the Swiss Meal to you, but keeping Art Inc as a compromise? This would work for me with week 1.Option 2: It only works for me to choose Boomerang as the sponsor if we select Week 1 and the buffet.Option 3: Keeping in mind week 4, I can offer the international course meal as an alternative and Art Inc. as the sponsor.What do you think about those 3 alternatives? Which of them work well for you?I hope, I could clearify our possible agreements from my side if we stay withPresentation Tasks andMusic ActBest regards,Alex</t>
  </si>
  <si>
    <t xml:space="preserve">Hi Alex,I did click the wrong presentation task. Sorry!Please look at my counter-offer as it is now. Art Inc. is not an option for me. I would be willing to give you the speech and week 1, but have a traditional three-course meal and boomerang as a compromise.Please consider this new offer.Kind regards,Chris Meyer</t>
  </si>
  <si>
    <t xml:space="preserve">Dear Chris,the speech is a willing to me, bis week 1 is already a offer of my side, as week 4 and week 1 are not a quite good option for me.As the sponsor is the most important part whicht weights a lot for the event and you really want to choose boomerang, I would like to choose two other options that almost weight the same. So let me suggestBoomerangand as a compensationAwards Chris, opening speech AlexplusWeek 2.For the other two issues I can offer either two favourites of usLocal folklore bandfor you andInternational buffetfor me or as an alternative two compromises for both of us:Music ActPop band Free Life andCateringinternational course meal.As two of my offers last time only enabled a utility of 51% for me, which is a real copmromise I offered, I feel like you focus your own utility much more than our added utility. Please make a fair offer and I will accept.Best regards,Alex</t>
  </si>
  <si>
    <t xml:space="preserve">Hi Alex,Please do not accuse me of things I am not doing. I'm not going with only my utility, the last offer I made you was only 54% on my side as well so we are going wrong somewhere.So as I see it, we can compromise on theShared activitiesif that gives you a better utility. But I get the Local folklore bandin return. I will give you theInternational buffetand Week 3if that's what you really want and I get Boomerang.Let me know what you think of this divide.Good evening!Chris Meyer</t>
  </si>
  <si>
    <t xml:space="preserve">Hi Chris,for me it's hard to guess whether my offer brings a good utility for you or not. Probably you are right. If we both gain a bad utility, we will have to change things. I think we can both end something like 50/50...AsSponsor SelectionandMusic Actare 50% of my utility, I can't make any other compromises if you only want to have Boomerang and the local band. But thats what we already discussed.For thePresentation Tasksshared is not in my mind. I could imagine to choose a third person, but probably this doesn't fit for you, right?ChoosingBoomerangfor the sponsorand a compromise for music withPop band FreeLife, I can offer thePresentation Tasksto you andWeek 1as a compromise with the buffet.If this doesn't raise your utility, maybe you can make an offer with Art Inc. asSponsor Selection and Week1 for theDate of conference. Then maybe it will work if you choose the other things in your interest. Let us try this... I really want to find a good compromise for both of us soon.Hope you will have a good day.Alex</t>
  </si>
  <si>
    <t xml:space="preserve">Hi Alex,Could we do week 4 instead of 1 and keep the rest the same, or is this bad for you?Let me know, please?Kind regards,Chris Meyer</t>
  </si>
  <si>
    <t xml:space="preserve">Hi Chris,seems like we are getting closer to a good compromise.We can change to week 4 if either the music act is changed (my actual offer) or the music stays the pop band but I could do the presentation task.How these two options sound for you? Better or worse?Best regards,Alex</t>
  </si>
  <si>
    <t xml:space="preserve">Yes this is fine for me!</t>
  </si>
  <si>
    <t xml:space="preserve">Hello Mr. Chris Meyer,my name is Alex Kramer. I already joined the ISA in 2009 when I started studying at the University of Copenhagen, Denmark. I already have a lot of experience in planning and organising events. Thats one reason why I think that we can organize a very nice event together. Another reason for that is that my friends within the ISA confirmed me that you are a team player and very cooperative, as I am too.At first I am going to start with a suggestion for our negotiation style. I think it would be easier for both of us if we try to keep the order of the issues in our texts as good as we can (thats shurely not always possible). And also it may would be easier to communicate if we mark the issues we are talking about on the top of every paragraph like in the following where I tell you my needs. Do you think so too?To be straight from the beginning I have to tell you that I have no scope for the issueSponsor SelectionArt Inc.because we already made them some promises in our latest cooperations with them. We can not destroy this relationship. They are the only sponsor who gave us a acceptable offer. So as there is no possibility for me to make concessions here and I feel very guilty for that, I can promise you to make concessions in other issues in return for that. I highly hope that you understand my position here.As theDate of conferenceI would suggestWeek 2because its the only week without any conflicting events. But like I said before I can definitelly make some concessions here.As theMusic ActI am thinking aboutDJ Happybecause he regularly fills huge venues with his events and in return we sure can attract a lot of people for the ISA which is our primary goal. For me it is also ok to make another concession here but I cant imagine the lokal folklore band because we are a international organisation and that absolutely wont fit the character of a international assositation&amp;acute;s meeting.Presentation Tasks:I think you are also interested as me to do the opening speech by ourselfes. So my prefered option would beAwards Chris, opening speech Alex. Please let me know your prefered options. I am excited about them and I think that we will find a compromise solution for both of us.What do you thin about theCatering? We are a international orientated organization and we will have an international event so I think that the international buffet is the best choice.Im excited what you think about my advices. Like I said I am ok with a lot of different concessions Because I think that you are so too I think, that we can find a goodsolution for both sides. I hope that you are also interested in a fast solution like I am.Best greetingsAlex Kramer</t>
  </si>
  <si>
    <t xml:space="preserve">Hello Alex! How are you doing? I am excited to work with you on this project. Thank you so much for your detailed email. As you might already know, I joined ISA in 2010 and have been working on many projects since then. I heard very good things about you from my colleagues and am very keen on working with you.I agree that having clear and distinct paragraphs for different issues makes communication better and more effective.To get started with the Sponsor selection, I completely get why you would like to pick Art Inc. over others. I feel picking Art Inc. is not the safest option as they havent signed a written contract about the future and thus can change their intentions any time. On the other hand, Boomerang has offered less money for this event, but have agreed to sign long term contract and thus would be beneficial for ISA for the future events a well. So, I would prefer to choose Boomerang over Art Inc. any time.As for the date of the conference, week 2 does have a conflict. There is a big event scheduled in the historic center of Constance and the location of our event is very close to the other event. This means that guests would have difficulties such as unavailability of parking spots, hotel rooms and other such things. I would pick Week 4 as this would mean that all students can participate and you know how important such events are for students. And the added benefit is that the city would be free as a lot of people would be on holidays and availability of parking and other things would be much better.As for the Music act, I do agree that DJ Happy has the reputation of attracting large crowds. But remember that he would be a good fit for students and not for companies and organizations. For ISA, it is very important to maintain relationships with companies and organizations. Also, music act shouldnt be the talk of the event, it should rather be a side act. Though ISA is an international organization, the participants would be eager to learn and experience the local culture and get a sense of the Constance. So, I feel a local folklore band would be a better fit for the event.I would like to talk about catering as this is again connected to the local culture. Having a three course Swiss meal would represent the local cuisine and would be a perfect fit along with the local folklore music. Having a buffet is more suited for internal, informal events. A three course Swiss meal would be consistent with the past conferences that have been over the past few years and wouldnt be a decline in any way.I see that you would want to take the opening speech. I would ideally like to do the opening speech as well as I have done many of them in the past and have been pretty successful. As a compromise, we could do it together and divide the presentation tasks so that it will be a win-win for both. Let me know your thoughts about all of this. Looking forward to hearing back from you! Have a good evening!Regards,Chris Meyer</t>
  </si>
  <si>
    <t xml:space="preserve">Thank you for your offer, Chris.Unfortunatally I have to tell you, that your offer didnt fit my expectations at all. Thats okay at the beginning of a negotiation but it also means that we both quickly have to find compromises. In perspective to the time pressure I really hoped that you will already start with some concessions in your first counteroffer.We both have to keep in mind, that the joint utility and the contract imbalance count 2/3 and the individual utility just 1/3 of our total points which we can reach. That means that a fair contract is much more important than just a strong individual outcome. We should try that both of us become a utility of a bit more than 50% in the end. Due to that I am going to give you a sign of my goodwill and that I really want to reach a good outcome for both of us in form of some huge concessions.I told you before that I dont have any space to deal at the issueSponsor Selection. It is my most important issue and everything else than Art Inc. will give me a utility of "0".Thats because the promises we gave to Art Inc. should be fullfilled and the other sponsors pay way to less. But since I already described that in my first message and you still didnt make a concession here I expect, that you will insist on your sponsor Boomerang. Do I understand that right? If it is like that I can just hardly accept this concession --&amp;gt; Art Inc.&amp;lt;--. But keep in mind that this is my most important issue. It would be really hard to compensate.My second most important issue is the Music Act, so in exchange for my concession at the sponsor selection I would ask you to accept theDJ Happy. What is your opinion about the Pop band free life? For me they would also be ok but it wouldnt compensate my concession for the sponsor. If I have to make concessions on my 2 most important issues, I need everything out of the rest to get the 50% utility, which is my goal. My problem with the local folclore band is that it doesnt fit the character of an international event and we wont win a big range of people for our event because nobody will like it. We need a big crowd. The pop band "Free live" could be ok for me as a compromise for both of us. But in this case I couldnt accept the sponsor Boomerang.CASE 1: If you insist on both of the first two issues and want to get the sponsor "Boomerang" and the music act "lokal folklore band" I cant make any concessions on the other issues anymore. So it would be:Presentation TasksAwards Chris, opening speech AlexDate of conferenceWeek 3and CateringInternational three course mealCASE 2: If you CAN make concessions or even compromises on the first two issues (sponsor and music act):On the issue Presentation Tasks I can just offer you the compromise "third person". I dont want to hold the award speech and shared activities are absolutely no option for me because the coordination between us would be too difficult. A third person could represent our organization better than that and it could be pretty interresting for our guests.It would also be ok for me to selectweek 3 for theDate of conference because it is not that bad that some members of the ISA are not available there and most of them can still join the event for a short time. Another date which would be ok for me but not as good as week 2 (best) and week 3 (second best) would be week 1. Week 1 would collide with the International Conference on Economics and Business Management in Zurich, one of the biggest business conferences in Switzerland. In my opinion, this is no deal breaker, since most companies would probably have more than enough employees to send someone to both events.On the issue Catering a compromise would be hard to find because I dont really like the international 3 course meal and the traditional swiss 3 course meal is absolutely nothing worth for me. Most peoply dont like this strange food at all. The big advantages of an international buffet are that theres something for everybody and that you dont sit arround with the same people all day long. This would not fit the sence of the event to collect to many people.As you see I told you a lot of different options now. Please let me know what you think about the different options so that we can go one straight path in our further negotiation. I hope that the options didnt make it to complicated to understand. If they did, I am very sorry about that. Please let me know your possible compromises which are not best for you but ok. Like I did it too. It would make it much easier for finding a solution for our very unequal needs. :)In the agenda (on the right) I chose to type in the CASE 2 where you are able to make concessions in the 2 most important issues of me (sponsor and music act). So because of that, I typed in possible compromises for the other 3 issues. Do you prefer presentation task "third person"? That would also be ok for me if you Prefer that. As a next step I could change the Date of conference to week 1 if you prefer that compared to week 3 or week 2. Please tell me that.If you tell me that CASE 1 would be the better way to continue the negotiation, you can choose another sponsor or/ and music act but you have to be clear that I need huge concessions in return for that, because this are my most important issues like I told you before.I hope that you like my concessions. Please start telling me you possible concessions and which compromises are no option for you.Best regards and I hope too hear you soon,Alex Kramer</t>
  </si>
  <si>
    <t xml:space="preserve">Hello Alex,Thank you so much for your offer. I completely know and understand that this deal is much more than personal utility. I chose the options and justified all of them but I am ready to negotiate.I would pick Case 1 that you have offered that is Boomerang as the sponsor selection and Local folklore band for he music as I truly believe that having a signed long term contract by the sponsor is good for ISA. I also believe that the Local folklore band will give all the visitors an idea of the local cultural spirit.I am okay compromising on the presentation part though I would really like to take up the opening part. I am also fine with Week 3 for the date of the conference even though some of the ISA's higher ranked members make it as their presence is not absolutely necessary. I feel that a traditional three course Swiss meal goes very well with the local folklore band and this would show appreciation to the local guests and also make the anniversary celebration much more special. Could we please have that?Please let me know what you think!Regards,Chris Meyer</t>
  </si>
  <si>
    <t xml:space="preserve">Hello Chris,I am happy to tell you that your last offer fitted my expectations better.But like I told you before, I need the whole rest of the issues if I have to give you the two most important issuesMusic Act andSponsor Selection. Thats the reason why I gave you two options. If you cant accept that it is now your turn to find a compromise. I described my whole advantages and disadvanteges to every issue while you didnt. That makes it really hard for me to find a solution which you like.I am offering you now case 1 like I explained it to you. And if thats not enough for you, we have to find another solution where I get minimum one of my most important issues. I have no more space to negotiate if you choose case 1. I am very sorry for that but I told that before. :)Best regards, Alex Kramer</t>
  </si>
  <si>
    <t xml:space="preserve">Hello Alex,I meant that I am fine with Case 1 which wasSponsore selection - BoomerangMusic Art - Folklore bandPresentation tasks -Awards Chris, opening speech AlexDate of Conference - Week 3Catering - International three course mealI was trying to negotiate and request if we can have the Traditional Swiss three course meal as it will go well with the theme of local culture as we are choosing local folklore band. But it looks like you are not willing to accomodate my request. We can hopefully end the negotiation with this offer. Please confirm!Regards,Amrutha</t>
  </si>
  <si>
    <t xml:space="preserve">Dear Amrutha,I think thats not the way how we should negotiate with each other. Unfortunatally your last message made things even worse for me. Are you shure that you were really reading the information which I sent to you where I described my opinions. For telling me your options its too late now. You never told me about your different possibilities to make concessions like I did. For me its not possible to make you better offers because I still dont know what you want. I asked you several times for that.Because its too late now to start discussing a whole new option, and also I still dont know what you like and what not, it is not possible for me to make you a new offer. I will sent you my last offer again. If its not okay for you, you should send me another idea, because you already know my opinion. So it should be easier for you to make an offer which is good for both of us. I sent you this information about me, which you didnt sent me about you.Regards Alex Kramer</t>
  </si>
  <si>
    <t xml:space="preserve">Hello Alex,I literally wanted you to accept Case 1 of what you offered. I am not sure why you decided to change your stance. I am pasting a snippet of what you offered. Anyway keeping time constraint in mind, I am going to accept the offer though I want to make it clear that I am not happy that you didnt stick to what you offered.Here is the snippet from your letter.CASE 1: If you insist on both of the first two issues and want to get the sponsor "Boomerang" and the music act "lokal folklore band" I cant make any concessions on the other issues anymore. So it would be:Presentation TasksAwards Chris, opening speech AlexDate of conferenceWeek 3andCateringInternational three course mealIt was good negotiating with you over this week :) Good Luck!Regards,Chris Meyer</t>
  </si>
  <si>
    <t xml:space="preserve">Dear Mr. Meyer,My Name is Alex Kramer and I am your partner for the upcoming negotiation concerning the organization of the annual ISA conference in 2019. Right now, Im working in a big company in Copenhagen and Im about to graduate from university within the next two months. Im very pleased to work with you since I already heard about your experience in completing projects successfully. Also, I have been told that you are very cooperative towards other team members which will also help our negotiation to find a satisfying agreement for both of us.To start off the negotiation, I want to show you my point of view over the tasks we are about to negotiate. As a common ground I would invite you to recognize that since we are an international student association and we have many international clients we should focus heavily on satisfying different cultural needs with our conference.Referring to that I would suggest DJ Happy for the Music Act since he is well known internationally. Also he is known to be open minded towards different music genres to satisfy the different expectations of our clients while also showing our international spirit.According to this I would choose anInternational buffet for two main reasons. The first one is again the international character of our association which I think we cant highlight enough since its the main reason for the success of ISA. Even more important is the fact that having a buffet enables a more open atmosphere to walk around and have more informal chat with different persons.The next issue we need to talk about is the Sponsor Selection of the event. Since we already have a good cooperation with the Art Inc. for many years and they are also offering us the most money I would choose them so we can even improve our cooperation.For the Presentation Tasks I would suggest sharing the jobs so we can both have our appearance and since you have a very team-oriented way of thinking I would offer you to give you the awards since I think its fitting better to you as a person. Since I dont want to leave you alone with all the work I would prepare and give the opening speech. I hope we can agree on this.The last and in my opinion most simple point is the Date of conference. Since theWeek 2has no other mentionable appointments in it, I would have the date of the conference placed there.I hope for a good negotiation and look forward to your reply.Yours sincerely,Alex Kramer</t>
  </si>
  <si>
    <t xml:space="preserve">Dear Mr. Kramer,My Name is Chris Meyerand I joined the ISA in 2010 in the context of a student internship at one of the business partners of ISA, while I was on leave for a semester at the University of Lucerne, Switzerland. Since then, I have cooperated with business contacts of the ISA in order to help to organize internships for other students on a voluntary basis. I'm about to graduate in two months time, and the job in Constance is a perfect start of my professional career. I'm very grateful to have you as my partner in organizing the event in Constance. I've heard many positive things about your successful projects. Also, I have been told that you have some experience in organizing smaller events and that you're are a very cooperative team player which would help our negotiation to find a satisfying agreement for both of us.I was very satisfied by noticing that the cultural needs of the conference are a high priority in the organization of this event. And, as you proposed, we should stay focused on the culture sharing part of the event. In contrast to your offer, I think other options would better fit with this aspect. I first list my preferences and later on, we can discuss per individual point if that is fine for you?I would suggestLocal folklore band for theMusic Act since the locals mentioned that this was the best band to have and which matches the culture. Also, this band will spread the cultural feelings to our international guests and, in my opinion, share this ambiance better than a pop band or a DJ. This will not stand out or represent the country/locals.According to this I would choose aTraditional Swiss three course meal.I think that a traditional Swiss three-course meal would suit the purpose to show appreciation to the local members and guests. In particular, the cuisine in Constance is characterized by strong Swiss influences. In contrary, a buffet is in my opinion not possible since this looks cheap and the whole culture and local feeling will be gone.The next issue we need to talk about is theSponsor Selection of the event. I would prefer to haveBoomerang as the main sponsor for our event, although I know that Art Inc. has always donated some money for different events. However, without a written contract regarding the future, Art Inc. can always decide to change their intentions. Therefore, I see the option without future perspectives as a factor of uncertainty which can only hurt the ISA in the long run. I want to make sure that also the financial perspective of ISA is safe for the upcoming years. Hopefully, you also see the financial and long-term-oriented advantages of this sponsor.For thePresentation Tasks I agree with sharing the jobs so we can both have our appearance and since we both have a very team-oriented way of thinking. But if we share the activities we both do the speech and award announcement. Otherwise, it wouldn't be shared activities since the award and opening speech differs in the level of prestigious. I hope you can agree on this point.TheDate of conferencewould better be inWeek 4. Because in week 2 it is less preferable as there is another big event in the historic center of Constance. The location of the conference is also in the middle of the historic center; therefore, I think that it would be very difficult for the guests to find parking spots.I hope for a good negotiation and look forward to your reply. I would also suggest to first discuss 1) catering, 2) date and 3) presentation tasks. Would you let me know if you also prefer this way to negotiate? Then we first discuss these points and later on the sponsor and music act, so that we can come to good choices or at least a compromise before Friday night.Yours sincerely,Chris Meyer</t>
  </si>
  <si>
    <t xml:space="preserve">Dear Mr. Meyer,Thank you very much for your prompt reply. I think I need to clarify one of my suggestions. I mentioned that we should focus the event on the international character of ISA and not on the local characteristics. Of course, we can include some local influences, but I would keep this within limits and not only limit it to Switzerland but also include some German elements as well.Unfortunately, I have to decline your question as to whether we can negotiate the points individually. If we were to consider the points individually, we would not be doing justice to the overall tasks. In addition, this would enormously restrict the scope for our negotiations. I hope that my points will convince you and that we can now continue to look at the negotiation as a whole.Considering the Music Act I think we shouldnt use a local band since whether you like their music is heavily taste dependent. And since we want to address all of our guests, we should choose DJ Happyto underline our willing to satisfy all of our clients and not just the local ones.Since I understand that the Presentation Tasks is important to you, Im willing to offer you a different and in my opinion fair solution for both of us. In my opinion sharing both of the tasks will result in a poor performance, I would suggest letting aThird persondo these two tasks so we can focus on the organization of the event. Also, since we can hire someone famous it could help us to increase our prominence on an international stage.For the Sponsor Selection Im convinced that Art Inc. is the best possible sponsor for the event. I get your point of having a long-term contract would be nice. But there are two problems coming with such a contract. First it is simply less money that we get for this event. And even more importantly the amount of money wont increase over the following years so that if our association continuous to grow. And I think you are also convinced that this will surely happen. Also, since Art Inc. has been a trustworthy business partner for many years now, I think its a little risk to take their sponsoring offer for a huge reward.Concerning the Date of conferenceyou mentioned week 4. I get your points how it would be a critical situation with the parking spots during week 2. Nevertheless, I think week 4 is even worse since it is already in the holiday time, so many of our members wont be able to come. Therefore, I would suggest picking Week 3 since there is neither a parking issue nor an issue with the holidays.At this point I want to underline my previous argumentation for the International buffetsince this is a conference and no formal meeting. Also, its not a conference about the local habits but one to show the world who we, ISA, are and what we do. Furthermore, for such a big event and with so many international guests it is very complicated to organize such a meal and will result in a very tense atmosphere since you need a fixed seating arrangement.I also hope we can reach an agreement before Friday night. If you have any questions regarding my offer dont hesitate to ask me.Yours sincerely,Alex Kramer</t>
  </si>
  <si>
    <t xml:space="preserve">Dear Mr. Kramer,Thank you very much for your counteroffer. You seem very inconsistent to me and about what you want, also I could not take this offer seriously since this last offer is even worse than your opening offer. To come back to the international aspect of the event, we have internationals visiting this beautiful city so we need to focus on local traditions and maybe have some international (e.g., German) influences to keep everyone satisfied. Also, the locals would feel passed when ISA is not cooperating with them for this event. They are very close with our ISA community and members when it comes to events or community-related activities. This is an important factor, but I understand that you couldn't know this since you did not experience ISA more closely to this location with the local ISA members.I prefer to discuss every point individually but if you really want to focus on all discussion points that's also fine for me, but then we have to both give in on some points to come to good solutions and both be satisfied. So once again, here is my overall offer:For theMusic Act I think we still should use a local band to transfer the local ambiance. The visitors are guests in the nice city and this is, in my opinion, a little bit of adaptation to the locals is great to mix with the local and international ISA members. And since we want to cooperate and maintain a good relationship with the locals I would again recommend to invite theLocal folklore band.Your offer on thePresentation Taskswas actually not the best offer, since this moment is a great opportunity for both of us to speak up and fulfill a prestigious task (e.g., opening speech). This can be done together as I mentioned earlier, but if you think this won't work out well we could also split both parts (opening speech and award ceremony). Then I would suggest let me do the speech since I gained more experience with ISA international events and doing speeches in this community. Then you can also show off with the award ceremony so that we share the stage but it is still clear who does what and we both have our own part and responsibilities. So for this point, I would suggest:Awards Alex, opening speech Chris.For theSponsor Selection I would still suggestBoomerangor Corporate Ltd. as the best options due to the financial and long-term relationship aspect.For this event, we can not take any risks in choosing Art Inc. And Boomerang had, after Art Inc., the best offer so I would suggest choosing Boomerang to ensure we have a stable sponsor with a nice offer and with an eye on the long term relationship for future events. Since there is a big chance that we both will work longer for ISA and we also need to organize more events it's nice to lower the risk involved and choose for a save sponsor option. Because when the sponsor has only an initial good offer and if they afterwards offer less or nothing the events can't take place without a good sponsor deal and finding a new sponsor in the short term would be a difficult job we both don't want to do last minute. Then the responsibility will lie on one or both of our shoulders and I want to avoid the risk in this situation. Of course, stress or pressure is not bad. but minimizing this before the event organization would be nice, right?Concerning theDate of conferenceyou suggested week 2 I get your points about how it would be a critical situation with the parking spots during weeks 2 and 4 due to the events and holidays. Therefore, I would suggest picking a complete another week, for example,Week 1 since there is neither a parking issue nor an issue with the holidays. There will only be an event in Zurich but this would not influence our event and there are enough parking lots for both events when they are occurring at the same time.I understand your argumentation for theInternational three course mealand I agree on this point. A three meal course is good to keep the dinner informal and the international menu is the best option for both local and international ISA members that visit the event.I also hope we can reach an agreement on the other issues. Please let me know if you have any questions or a counteroffer.Yours sincerely,Chris Meyer</t>
  </si>
  <si>
    <t xml:space="preserve">Dear Mr. Meyer,Thank you very much for your counteroffer. First of all, you should take my offers serious since Im willing to achieve a good deal for both of us. Concerning my last offer, I have to say that it wasnt my intention to give you a worse offer since to me it seemed like I tried to fulfill your requests. Obviously, I assumed your preferences wrong so the offer which I meant to be a compromise was worse for you than my initial offer. Of course, I understand that this was confusing for you so we could exchange our main interests since it would help to avoid further misunderstandings. Also, Im very happy that we already achieved a first compromise which I think is a solid basis for our further negotiation.Therefore, I would like to offer you a in my opinion really fair deal. For my part Im very focused on getting Art Inc. as a sponsor since this would enable a big potential for our company. Also, I think we agree that loosing Art Inc. as a business partner is way to big of a risk considering the good connection and the overall volume of our ongoing cooperation with them. I see your points of the safety aspect and that there might occure more work if the cooperation won't result in further sponsoring. But Im willing to convince you by accommodate to your position in two points. Since it seems like the prestige task of holding the opening speech is even more important to you as it is for me, I would agree to do the awards which I consider to be the more unimpressive Presentation Tasks. Although this would be a great option to present myself to the other members of the ISA as well as to our business partners, I think it is a fair deal to give you this opportunity.As I mentioned earlier, Im also willing to accommodate in a second point concerning the Date of conference. You mentioned an event in Zurich duringWeek 1 which in your opinion would have no impact on our conference. Since the event you are referring to is the International Conference on Economics and Business Management in Zurich (correct me if I am wrong) there are many companys willing to attend to both of these conferences which might impact the number of visitors. Also, this other conference in Zurich could be very interesting for some of our ISA members. But since I hold my word, I concede on this issue because I want both of us to be satisfied with the outcome of our negotiation. As a solution for the problems I just mentioned we could send a delegation of ISA members to represent us in Zurich and to report the results to the other interested ISA members afterwards.Regarding the final open issue of the Music Act for now Im still convenienced that DJ Happy is the right choice for our guests since he is able to satisfy different taste of music. But since this should be our last issue that we need to solve I think it would be an option to meet in the middle and on the one hand have live music but on the other hand also varied kinds of music.I hope you agree with me in these points so we can soon reach an satisfying agreement for both of us and begin with the planning of the conference.Yours sincerely,Alex Kramer</t>
  </si>
  <si>
    <t xml:space="preserve">Dear Alex,Thank you very much for your counteroffer. Im very happy that we already have set some compromise and can negotiate on the left discussion points.I'm open to make a fair deal on some big points of our negotiation. For my part, Im very focused on getting-as I mentioned before the argumentation is very stable (financial and long term risk-reducing). But also I don't mind taking a step back on this point but not giving all in, since we have to come to a compromise (e.g., the best way for both of us). But Im willing to make a good agreement for you on both the sponsor and music topics. For thePresentation Tasks it's is a nice offer, but I see this compromise, not as an equal offer to the sponsor option since the presentation task is less important. Therefore, we need to make compromises on maybe the second or third most favorable choices. Even if we have to switch this presentation task offer. My offer is to compromise on topic that are equal in percentage of importance to both of us. I would like to get some input from you and what you think about this compromising tactic. What do you think about this tactic and what are your priorities towards this event?We had a compromise on theDate of conferencein-.I think this is a good compromise and you already mentioned a possible solution by sending some ISA members to Zurich. Then we have both of best worlds or events, in our case.Regarding the final open issue of theMusic Act, for now, I think we have a huge opinion gap so why not choose get a compromise on two discussion points? I would still suggest to have a local act like to-to satisfy both the visitors and the locals since visitors can easily adapt to the country they're staying and I asked some international ISA members and they also confirmed this opinion. To come to a compromise or good option that is in the middle, maybe we can make a deal on this point and the sponsor's choice? What would you suggest? Maybe we can share our personal preferences according to based on the importance of these topics, let's be open and transparent?Quick recap: The catering point was already an agreement and now the date is also clear.I hope you can agree on one or more topics so we can soon reach a satisfying outcome for both of us and negotiate the last day about the last open choices. Let's set a deadline time? I would suggest tomorrow (Friday 29th) around noon (12:00u) at the latest? Let me know what is reachable for you. If we reach a total agreement today that would even be better, so I hope you can elaborate on the compromise tactic of the last open choices.Yours sincerely,Chris</t>
  </si>
  <si>
    <t xml:space="preserve">Dear Chris,First of all, I have a question regarding your last offer. I assume you didnt intentionally left open all the values for the issues. Concerning the deadline, Im absolutely fine with your suggestion about the date and the time. Also, I hope we can already reach an agreement today.First Option:To start with your recap of the situation as it is now, I disagree with your point since I dont see an agreement concerning the date. Both the date of the conference in week 1 as well as the presentation task where you have the opening speech are really unfavorable for me. The only way I can accept both of this Points as they stand is, if I can get Art Inc for as a sponsor. Otherwise I cant make up for the loss of utility there since the sponsor is my biggest issue. Thats why I am willing to give you this two for one offer. I want to underline that there is no realistic way for me to achieve an adequate utility value without Art Inc. since the compromise possibility of the Corporate Ltd is already very bad for me. The only possible reason why I could change my mind on this point is if your importance about the Sponsor Selection is above 30%. But then I would need many of the other tasks to be way more favorable for me then they are right now.Second Option:Since you offered me a trade of concerning the Music Act and the Sponsor Selection I could only agree to this by having the date of the conference changed to the second week so my utility can make up the big loss of the music act since this is my second most important point although here the compromise solution of the pop band FreeLife would also give me at least some utility points.Third Option:The last thing I can offer you is the offer I am sending you right now. For the Date of the conference (Date of conference) I would completely concede my point so that I can have Art Inc. as a sponsor and the music act Pop band FreeLife as a compromise of our both positions. Please notice that I cant reduce this special offer anymore since it would leave me with way to low utility values.I hope the insides I gave you will help you to understand my position. I would be very pleased to hear your preferences about the issues so that we can create the best possible solution for both of us. I think with the three possible alternatives I described to you previously you should be able to choose the best fitting option of these for you. I hope we can find an agreement very soon so we can begin with the planing of the event. Since this could be the one offer fitting our both needs the best, we might not be able to communicate afterwards. Therefore, I would like to thank you for this really nice negotiation.Yours sincerely,Alex</t>
  </si>
  <si>
    <t xml:space="preserve">Dear Alex,Indeed I had some technical issues with the system, so that's why the values were left open. Great that you get my point and came up with nice insights and possible compromises. Concerning the deadline, I would try to finish our negotiation and get the best out of it for both of us.For sponsor act, I will reach out to you and haveSponsor SelectionArt Inc.. This is for me also an important point, but then I hope you can in return reach out to me with other points.Also, music act is important for me but to give us both a compromise I think theMusic ActPop band FreeLifeis the best option.Then I hopefully can get some agreement on my points to gain more utility. Therefore thePresentation TasksI prefer to doAwards Alex, opening speech Chris. This is not the most important point but if I get a nice agreement on some other point (for example date) this is fine for me. The most preferred Date of conference for me isWeek 1. Second option, but way less utility points is Week 1.Then forCateringwe already decided to chooseInternational three course meal.Please let me know if this is fine for you. Also, if it's an agreement I would thank you for your negotiation and best wished for your professional study/work career.Yours sincerely,Chris</t>
  </si>
  <si>
    <t xml:space="preserve">Dear Chris,At first I have to admit a mistake of mine considering the Catering task. Trough the negotiation I thought we were talking about the international buffet as the choice. So I calculated my last offer wrongly which might leave us up in a bad spot but I think we can recover from this. So right now I see two acceptable options for me and I leave it up to you to choose which you prefer more.Option 1 is the same as I already send you with Sponsor Selection on Art Inc. , for the Music Act the Pop band FreeLife and for the presentation task you as a speaker and me holding the awards. For the date of the conference I would offer you your first preference with week 4 which gives me no utility. To make up for this I need the international buffet where the compromise is also unfavorable for meOption 2I will just list it up due to the lack of time:Sponsor Selection:Art Inc.Music Act:Pop band FreeLifePresentation Tasks:Awards Alex, opening speech ChrisDate of conference:Week 2Catering:International three course mealSadly there is no much time left so we need to get to an end fast now. Nevertheless, I want to thanks for the cooperation during this negotiation.Yours sincerely,Alex</t>
  </si>
  <si>
    <t xml:space="preserve">Dear Alex,Not very consistent again to have the wrong value, but I now understand how the importance works for both of us. Anyway, thanks for the quick response. Here's what I listed after your respond. hopefull this is correct and fine for you?Our list:Sponsor Selection:Art Inc.Music Act:Pop band FreeLifePresentation Tasks:Awards Alex, opening speech ChrisDate of conference:Week 4Catering:International buffetSo you get the buffet (even after being inconsistent, I can give in on this point to reach out) and I get the week 4 date. I think the system messed the value up in last message because I entered 4 as preferred and week 1 as the second option... I think this is quite fair since I did not gain any utility on the most important points.Hopefully, you can respond to this offer with an acceptation (or rejection, hope not). If you come with a counteroffer or question I will be stand-by until 16x.00h.Yours sincerely,Chris</t>
  </si>
  <si>
    <t xml:space="preserve">Dear Chris,First of all I accept your offer and Im really pleased by the outcome of the negotiation. I hope we will get the pleasure again to negotiate with one another. I hope you are also satisfied and we can now start into planning the event.Our list we agree on:Sponsor Selection:Art Inc.Music Act:Pop band FreeLifePresentation Tasks:Awards Alex, opening speech ChrisDate of conference:Week 4Catering:International buffetYours sincerely,Alex</t>
  </si>
  <si>
    <t xml:space="preserve">Dear Mr. Meyer,I really appreciate having you asmy negotiating partner. I have already heard about your successful projects and look forward to getting to know you. I have already gained experience in planning and organizing smaller events, but I am curious about what I can learn in the process.What is your suggestion regarding the points to be clarified for the upcoming event?I look forward to hearing from you.Kind regards,Alex Kramer</t>
  </si>
  <si>
    <t xml:space="preserve">Dear Mr. Meyer,yes, I understand your point. I am convinced that if the event attracts many students, it implies that the companies are interested in the event, too. After all, the students will be attractive employees in the future.Here you will find my first suggestion regarding the five aspects. Let's first talk about the selection of sponsors, because in my opinion this is the most important point. I have heard that four companies have already contacted us that they are interested in a sponsorship contract. On closer inspection, I think that Art Inc. offers the best deal. Since we assume that ISA will grow strongly in the future and therefore higher sponsorship money is expected in the future, I would put the focus on short-term contracts with a high amount of money.I really would have thought that you ski, especially because you once lived in Switzerland. But of course swimming is also perfect in summer!Kind regards,Alex Kramer</t>
  </si>
  <si>
    <t xml:space="preserve">Dear Mr. Kramer,Thank you for your first offer regarding sponsor selection. I agree that Art Inc. made the best offer in terms of a short-term payment directly for the event, but I think a long-term contract has also a lot of advantages.Boomerang made a very good offer and said that they would be willing to sponsor not only this event, but also future ISA events. They pay slightly less money for the upcoming event than Art Inc., but in the contract, Boomerang would ensure the sponsoring of future events of the ISA. Such contract would provide financial security for several upcoming ISA events.Since you already mentioned that we assume that ISA will grow strongly in the future, I think it is better to go for a company that is willing to sign a long-term contract.Kind regards,Chris Meyer</t>
  </si>
  <si>
    <t xml:space="preserve">Dear Mr. Meyer,Thanks for your feedback. I understand your point, but I have a different opinion. Clearly a long-term contract is a good opportunity, and gives us, as ISA, a certain security. However, I think the fact that ISA is a growing network, not justified the Boomerang selection. Just because we are constantly growing it will be even easier in the future to find suitable sponsors, and therefore I think we will lose a large amount of money, not only now, but also in the future if we enter into this long-term business relationship. But I think we agree in the point, that Documenta is not an option, aren't we?An important point to clarify is the date. Without a fixed date it is also difficult to order the sponsors or the catering.I have heard of a five week period that is available. Since the last two weeks slip into Christmas time, I would disregard that. In the second week the event would not collide with any other event. Wouldn't that be the best option?What is the weather like in Konstanz? Is it really as foggy as everyone always claims?Kind regards,Alex Kramer</t>
  </si>
  <si>
    <t xml:space="preserve">Dear Mr. Kramer,I understand your opinion about the large amount of money that Art Inc. is donating for the event. I know that Art. Inc has always donated some money for different ISA events. However, withouta written contract regarding the future, Art Inc. can always decide to change their intentions. So, I see the option without future perspectives as a factor of uncertainty which can hurt the ISA in the long run. Maybe a mid-term contract with Corporate Ltd.is more suitable? They also pay a large amount of money for the upcoming event.I agree that Documenta is not an option. They made a considerable lower offer than all the others.The date is also an important point to discuss indeed. The last week would be around Christmas, so I also think that this will not be a good option. I think week 4 would not give any problems. At that time, the Christmas holidays has already been started, so a lot of ISA student members would have time to attend the conference. And that is an important target group, as we discussed before.I heard that in the second week, there is another big event in the historic centre of Constance, so maybe we will lose some employees to visit our event.Yes, the weather is very foggy and rainy at the moment. Are you still living in Copenhagen? It's still on my bucket list to visit that city!Kind regards,Chris Meyer</t>
  </si>
  <si>
    <t xml:space="preserve">Dear Mr. Meyer,I understand your point. It does contain a certain insecurity. Even though I am convinced that if Art Inc. will jump off in the future, lots of sponsors would be waiting in line. Okay,Corporate Ltd. would definitely be better than Boomerang. Corporate Ltd.would be a good compromise so far. Well, we understand each other at this point, then we can exclude Documenta finally.I agree with you completely that the fifth week does not have to be considered thereby further. But with regard to the fourth week, I disagree. The week before Christmas is always very stressful because most people still have to buy presents or prepare other things. Be honest, when do you buy the Christmas presents? In addition, many students are already going home and will no longer take the road to Constance. Do you really think that the historical event will hinder our event? I see this as an additional incentive to visit Konstanz on this date and experience the history of the city.That's a pity, I'm not a fan of dull days at all. Yes, I currently live in Copenhagen. You really should come, the city is incredible.Kind regards,Alex Kramer</t>
  </si>
  <si>
    <t xml:space="preserve">Dear Mr. Kramer,I am glad that we came to an agreement regarding the main sponsor of the event. I also thinkCorporate Ltd.would be a good compromise so far.I understand that the week before Christmas (week 4) is always a very stressful time. But when we announce our date early, visitors can take that into account and can buy their presents at another time. Another advantage of Week 4 is that the parking situation would relax a many families are going to visit their relatives or are travelling to ski resorts. So, a lot of students and business partners can visit our event without having any parking struggles.Yes, I defenitely think that the historical event will hinder our event. The location of our conference is also in the middle of the historic centre; therefore, I think it would be very difficult for guests to find parking spots.Are there maybe other weeks in december that will fit our plans?Have you already thought about the presentation tasks during the event? I heard the opening ceremony consists of a speech and announcing the winners of this year's awards. My preference goes to providing the opening speech, because I see it as a nice possibility to talk about future aspects and the development of ISA. But, of course, I am open to your opinion regarding the speeches.Oh well, I really believe that Copenhagen is a beautiful city. What is the best time of the year to visit the city?Kind regards,Chris Meyer</t>
  </si>
  <si>
    <t xml:space="preserve">Dear Mr. Meyer,I am glad that we come to a compromise, too.I don't think that's gonna work. Everybody always plans to get the presents earlier, but every year you are surprised how fast Christmas is coming and you still don't have any presents. Don't you feel that way? In my family this is unfortunately the standard. In addition, there is the danger that the representatives of the companies or the sponsors will already be on holiday and therefore not be able to be there. The parking problem is a good point, I haven't considered the parking problem yet. But isn't there a large car park nearby that could be recommended to visitors and that can be reached by public transport? I stick to my opinion that the historical event does not hinder us. But what is your opinion about the third week? I've heard that the vice president doesn't have time. But I don't think that's a big obstacle. There would be time for important ISA representatives to make the opening speech. Good that you address that. I also see the opening speech as a good opportunity to talk about the future and development of ISA. But these are general topics and I think I would be just as willing to take on this task. I would be really happy to take up this challenge of the opening speech.Copenhagen is always worthwhile, but the best travel time is summer. In winter the days are very short and cold.Kind regards,Alex Kramer</t>
  </si>
  <si>
    <t xml:space="preserve">Dear Mr. Kramer,I think you made a very strong point about the danger that a lot of representatives of the companies or sponsors will already be on holiday in the fourth week. It would be a shame if they could not make it to our event. I prefer the third week over the second week. In my opinion, the presence of the vice president is also not necessary, since there are a lot of other members available to visit the event.So, we both prefer to do the opening speech. I think it is better when I do the opening speech and welcome all the visitors of the event, since I already have cooperated with business contacts of the ISA. I think it will work when the ISA members and other visitors see a familiar face durnig the opening ceremony.Thanks for your advice. Now, I know where my next summer trip is going to!Kind regards,Chris Meyer</t>
  </si>
  <si>
    <t xml:space="preserve">Dear Mr. Meyer,Yeah, I agree with that. Companies should have the opportunity to present themselves. And also the selected sponsor should be brought on stage for a short presentation. I am glad that you agree with me on the point, that the vice-president is not absolutely necessary to hold the event. Because of that I think that theWeek 3 is a good date.I asked, and two of the senior ISA members have time to participate in the opening speech, but have to say goodbye relatively quickly afterwards.I understand your wish to give the opening speech. It offers a great opportunity and, of course, is very good in your curriculum vitae. I also understand your point that you already have more experience and a higher commitment to ISA. Nevertheless, it would also be a good opportunity for me to reach a broad audience and leave a lasting impression. Maybe we can make the following compromise. If you come again towards me regarding the sponsor, and we nevertheless assign Art Inc. as a sponsor, I would gladly come towards you with this task. I don't see the point in splitting the opening speech. Regarding the sponsor, I still think Art Inc.is the most attractive so far. I have informed myself, and ISA has gained 5000 new members in the last 10 years. We have 30000 members in over 20 countries, and I don't think we really have to worry about those numbers. I think that even if we sign a medium term contract we will miss a great opportunity to get higher sponsorship money and to push the development of ISA even further. What do you think of the proposal?Of course I hope that I will live in Constance until then. But of course I can give you some tips for your trip!Kind regards, Alex Kramer</t>
  </si>
  <si>
    <t xml:space="preserve">Dear Mr. Kramer,I am glad that we agree on that point and that we found a suitable date for the event. Week 3will be perfect. Now, we can send invitations to all our partners and ISA members so they can save the date.Thank you for inviting two senior ISA members to particpate in the opening speech. That will be absolutely great. It's regrettable that they have to leave quickly afterwards and can't make it to dinner. I appreciate your compromise about the sponsorship and presentation speech and I will agree regarding the opening speech and sponsor. Thank you for having trust in me about the opening speech, this is really an honor for me. Therefore, I will come again towards you regarding the sponsor Art Inc.. I agree on your point that future sponsoring will not be an issue since we have gained so much new members.Have you already thought about the music act during the event? I love music and I am curious if we have the same taste of music.Kind regards, Chris Meyer</t>
  </si>
  <si>
    <t xml:space="preserve">Dear Mr. Meyer,Yeah, perfect. Who should take care of the invitations? They are sent out from Constance, aren't they? I haven't made a deal with the two senior ISA members yet, but if you like I can take care of that. Yeah, I think we really made a good compromise. And I hope you'll mention me in your speech as part of the organizing team. That would be a good introduction to me giving the awards later. So in my opinion DJ Happyis the most suitable for the event. He is very popular and also contemporary. I am sure that such a famous music act will attract many guests. Especially because we always say "ISA is run by young people for young people", this would be the best opportunity to attract young people. I don't find the local folklore band suitable at all. Since our organisation has the word 'international' in its name, you should also orientate yourself to it when it comes to the music act. What do you think about it?Kind regards,Alex Kramer</t>
  </si>
  <si>
    <t xml:space="preserve">Dear Mr. Kramer,Yes, the invitations sent out from Constance, so maybe it is more convenient when I sent them out. If you can take care of making a deal with two senior ISA members regarding the opening speech, I think we are doing a great job. Of course, I will mention you in the opening speech as part of the organizing team.I definity don't agree with DJ Happy. I know he is a very famous international music star, but our target group don't only consist of young people. Also a lot of older ISA members and companies will visist us which we have to take into account. I also think inviting a DJ is not very prestigious and is way too informal. Therefore, I thinkLocal folklore bandis the best option regarding the music. It is an easy way to show ISA's reflection on the local culture and fits the best with the atmosphere of the event.Kind regards,Chris Meyer</t>
  </si>
  <si>
    <t xml:space="preserve">Dear Mr. Meyer,Okay perfect, then we have divided this task well. I'm really happy that we work so well together. I've already heard from friends that you're a team player, but I'm really impressed.I was afraid that our opinions would differ a lot on that point. I think that if we organize the folklore band, the young people will run away quickly after dinner because it just doesn't suit their musical tastes at all. In Constance there are some bars or clubs that would be attractive for the evening. In addition, I have noticed an increasing dissatisfaction with the music performance at ISA events in recent years, and I think we should adapt to today's times. I think a famous international act would be the right thing to do to attract the kind of dynamic guests the ISA is looking for. That's why I stick to my opinion that DJ Happy is clearly the right choice. The folklore band doesn't fit our international character. Can you understand my arguments?Kind regards,Alex Kramer</t>
  </si>
  <si>
    <t xml:space="preserve">Dear Mr. Kramer,I am also very happy with the negotiation so far. My friends within the ISA told me that you are a teamplayer and very cooperative and I really confirm on that. But, the music act is an important issue we have to discuss. I understand your arguments that the folklore band does not fit our international character, but I think it is nice way to make possible new ISA members (so, also internationals) familiar with Constance.In my opinion, the success of the ISA has always been partly due to the succesful adoption of local culture. I think that this is a vital part of creating a good relationship with our current business partners in Austria, Germany and Switzerland. The atmosphere of the event should thus reflect some local cultural aspects while being a very enjoyable conference for all visitors (also students).Therefore, my plan is to have a Local folklore bandas the music act. I don't have a particular band in mind, but as long as the local opnion of the band is good and their songs are not too controversional, I think it will work. What do you think about my arguments? Keep in mind that they will just play for a few hours. I think that the students will grab a drink in town after the conference anyways, don't you think? They are still students and I think they like it to explore the nightlife in a new city. Constance has a lot of nice bars an clubs, so they can seek out for DJ music over there after the (more formal) event.Kind regards,Chris Meyer</t>
  </si>
  <si>
    <t xml:space="preserve">Dear Mr. Meyer,That makes me happy to hear and I am grateful for the positive feedback! I am completely with you that the music act is an important part of the event. And it's quite possible to bring Constance closer to the guests. Nevertheless I think that, as already mentioned, due to the dissatisfaction of the last years, we should make a change.It is always advantageous to consider the feedback from past events to ensure future success.And can you maybe explain one point more detailed. Why do you think that this band would bring Constance closer to the guests, but you were against the Week 2in terms of finding a date. Because that was exactly my argument to hold the event during the historic festival in Constance. There's no better way to get to know the city than by visiting something like this. Furthermore, a buffet with delicacies from Switzerland, Austria and Germany can bring the cuisine of Constance closer. Due to the small distance to the two neighbouring countries, the food there is very much influenced by all three countries. So we can focus on the 'locality' here.Kind regards,Alex Kramer</t>
  </si>
  <si>
    <t xml:space="preserve">Dear mr. Kramer,I still think the folklore band is the best option. Maybe you think a folklore band has an old-fashion image, but traditionally local musicians can play swinging songs, which can also be nice for students. We have to meet the music taste of students, older ISA members and local business partners, and I think the local folklore band suits best for all partners. I think such band create a nice atmosphere after the formal part ended and is not as overwheling as a DJ.When we invite DJ Happy, I am afraid his reputation would overshadow the reputation of the ISA and distracts attention from the event towards the music act. Imagine that visitors see the ISA event as a "side-act" of DJ Happy, that is really not desirable, right?Of course I can explain that point in more detail. I think the local music act is an easy way to show ISA's reflection on the local culture.It offers a great opportunity to give visitorsan idea of the local cultural spirit and they will become acquainted with their possible future work city.I think you understand me in the wrong way. Week 2 is less preferable to hold te event, because there is another event in the historic centre of Constance. It is not an "historic event about the history of Constance", but the event is hold in the historic centre of the city.About the catering, I think a real menu is better than some kind of buffet, since we expect many important people to be there who expect a certain level of formality. Having a buffet is more suited to an internal and local ISA event without any marketing purposes. In contrast, I think that a traditional Swiss three course meal would suit the purpose to show appreciation to the guests.Kind regards,Chris Meyer</t>
  </si>
  <si>
    <t xml:space="preserve">Dear Mr. Kramer,Oh, we really disagree about that. I understand your points and it's quite possible that the folklore band also manages to create the right atmosphere. But I stick to my opinion that DJ Happy would be the right choice. But since we won't come to an agreement status quo, I have the following suggestion. How about the pop band FreeLife? The band isn't as well known as DJ Happy for a long time, but I've only heard good things about them. I think it would be a good alternative that the guests like.Ah yes then I really misunderstood that. Thanks for the explanation. Yes then we just stay at week 3. I'm sure the invitations will be printed soon. Regarding the food I have unfortunately also again a completely different opinion than you. You meant that a buffet does not fit to an event with marketing character. I am of a different opinion. The conference should have an atmosphere to facilitate networkingand make new acquaintances. And we, as ISA members, are the best marketing instruments. At a buffet you can easily get into conversation with other guests and network successfully. You have so the possibility to move freely and to get to know many new people. With a 'boring' 3-course-menu at the place one sits the entire time beside the same people. I am curious about your opinion, because I personally think that a buffet offers only advantages.What is the weather like in Konstanz today? Are the Christmas markets already open?Kind regards,Alex Kramer</t>
  </si>
  <si>
    <t xml:space="preserve">Dear Mr. Kramer,Great, I think week 3 will be perfect too. I sent you a first draft version of the layout of the invitation. What do you think about it? Did I forget some important information?Yes, I also heard some good things about the pop band FreeLife. One of my colleagues told me that their music is suited to accompany the evening without being the main act and that they will satisfy younger guests. Nevertheless, I think FreeLife does not meet the older ISA member's and local business partners' music taste. So I still think inviting a local folklore band would be the right choice.I see we have different opinions about the catering of the event. Maybe you were right in one of your previous messages, that the diner has to be an international character.Therefore, I would gladly come towards you regarding your first offer about the food. An international three course meal would suite the purpose to show appreciation to the local members and also to the neighbouring countries. I agree with the point of your last message that at a buffet, you can easily get into conversation with other guest and network succesfully, but we expect many important people at the event who expect a certain level of formality.I was at a conference a month ago and they also served a 3-course-menu. But, instead of sitting at the same place besides the same people for a long time, they switched from places after every course! So, after the starter, everyone had to move to another place. So, this was a very nice way to talk to different people and to make new contacts. After the main course, we again switched from chairs. Everyone really liked this concept. I am curious what your opinion is about this idea regarding the international three course meal?The weather is still bad in Konstanz, it is raining the whole day. Yes, the Christmas markets are already open and the atmosphere in the city centre is lovely with the lights and Christmas music. Do you like Christmas?Kind regards,Chris Meyer</t>
  </si>
  <si>
    <t xml:space="preserve">Dear Mr. Meyer,The invitations look very nice, thanks for the design. I would just highlight the date, time and place a little bit. Oh perfect that you also heard so many positive things about the Pop band FreeLife. My parents and also my parents' friends are celebrating this band, so I strongly assume that this is not a problem. The older ISA members and also the business partners are modern people and will be just as enthusiastic about the band. Thank you for meeting me there. I don't think at all that a buffet has an informal character. Especially for people like me, who are really choosy and don't like a lot of food, this is the best way to cater to all tastes. I speak for lots of people, not just for myself. I think a relaxed atmosphere is not only perfect for ISA members or future members, but also increases the well-being of business partners. Of course I agree with you that the older ISA members should also enjoy the event, but I would rather concentrate on the attractiveness for new students or business partners, because the latest can be the new sponsors if necessary. I like your idea of changing tables. But there it is not a big step to a real buffet, which as already explained above also considers the choosy guests. With both variants you have to get up again and again. But the advantages of the buffet outweigh clearly.Somehow I have the fear that we think too differently in the two points. How about we make a compromise? I offer you to get your local folklore band. On the other hand, I would like to host the international buffet. Is that a deal?I believe that immediately! I love to walk through it in the evening and to feel how everyone is just happy for the moment. I also like Christmas because it always gives me the opportunity to sit together as a family and just enjoy it.Kind regards,Alex Kramer</t>
  </si>
  <si>
    <t xml:space="preserve">Dear Mr. Kramer,Thanks for your feedback regarding the invitations. Do you prefer online invitations or spread hardcopy intivations? It doesn't matter for me.I agree that for people who are choosy and don't like a lot of food, a buffet is the best option. But, I think that anything less than a three course meal would be a decline from the conferences over the last few years, which weren't even some special events as the upcoming 40th ISA anniversary and thus would harm the prestige of the ISA. I think having a buffet is more suited to an internal and local ISA event without any marketing purposes. So, we can definitely have a buffet for other ISA events in the future.Overall, I really appreciate your compromise and I hope that we will soon come to an agreement. Hopefully you agree on my opinion that an international buffet is not the right option for this event, however, I really like the international character. So, the three course meal really has to be international (Austrian, German and Swiss).Do you accept my proposal?Kind regards,Chris Meyer</t>
  </si>
  <si>
    <t xml:space="preserve">Dear Mr. Meyer,I think printed invitations are better. That shows quality.I think it's a pity that you understand my arguments but don't go into them any further. I took a big step towards you and you didn't raise your offer at all.If you stick to it, I don't think we'll reach an agreement.Kind regards,Alex Kramer</t>
  </si>
  <si>
    <t xml:space="preserve">Dear Mr. Kramer,I already came towards you and took a big step regarding the sponsor, which is the most important aspect of the event. Please, keep that in mind.I have also adjusted myself regarding the catering, because I prefer the most to have a traditional Swiss three course meal. But, you convinced me that the catering should have some international character, so I came towards you regarding that aspect.So, yes I do understand your arguments and go further into them. But I stick on my position that a buffet is really not an option.Please, don't think that I am just thinking about myself. But, I want the best for our guests.Kind regards,Chris Meyer</t>
  </si>
  <si>
    <t xml:space="preserve">Dear Mr. Meyer,I understand your points. And of course I know that you made a big step towards me with regard to the sponsor, for which I am very grateful to you. I also understand that you approached me about the catering, but I also approached little steps towards you with regard to the musik act or finding the date. Status quo I can't accept the offer, because from my point of view too many points are not in my interest.Since I as the organizer should stand completely behind the event, I simply cannot represent the state of affairs at the moment.I'm sorry, because I actually had a good feeling about our cooperation right from the start. I hope you understand me and I hope we hear from each other. I am happy to have met you.Kind regards,Alex Kramer</t>
  </si>
  <si>
    <t xml:space="preserve">Dear Mr Meyer,I am glad that we have the opportunity to negotiate about the organization of next years ISA event in Constance.One major concern of my in planning the annual occasion is that we underline the student character of our event and of your entire organization. Therefore, I plan to organize the event so that we attract manly students. I think if we manage to attrac as many students as possible then alsomany companies will attend the annual meeting because the students of today are the managers of tomorrow and companies always try to improve the size of their network.One of the most important points to fulfil this goal is a Music Actwhich matches the preferences of today students. That is why I suggestDJ Happyas the music act. With this famous performer we get as much attention as possible with the relevant target group.Attached to this message you get a first offer of mine. Please note, this is first draft and not a final offer. Im open to negotiate each issue to find a optimal solution for both of us.With kind regards,Alex Kramer</t>
  </si>
  <si>
    <t xml:space="preserve">Hi Mr Kramer,Its a pleasure to meet you through this online channel. I am exited to discuss with you the possibilities for the ISA event next year.Thank you for discussing your concerns on the character of the event. However, I have to disagree with you on taking the approach focussing on students. I believe that the core of the success of the ISA is due to our adoption of the local culture and relations with local businesses. In my opinion, we should pay homage to the local cultures by hiring aLocal folklore band. This band will surely get the students exited to dance as much as a DJ would. Furthermore, I am concerned that DJ Happys reputation will overshadow the events main purpose.However, before hiring a music act we should consider which week the event will be. My suggestion will be Week 4as this is the week before Christmas where many students will be able to join the event and the city will have available parking spaces due to people visiting their relatives for Christmas.Let me know how you feel on these two proposed options.Kind regards,Chris Meyer</t>
  </si>
  <si>
    <t xml:space="preserve">Hello Mr Meyer,thank you for your quick answer.I understand your opinion that you want to target mainly local businesses with next years ISA event.With all due respect for the local culture in constance. I think hiring a Local folklore band is a really bad idea. Because no student really likes folklore music beside special happenings like the "Oktoberfest" in Munich. Yours and mine time as a student is not long over yet, can you remember an event where folklore music was played? I cannot.As a comprise, I propose that we hire the act Pop band FreeLife. So, the main purpose of the annual ISA meeting won't beovershadowed and despite that we will have an act which the students will really appreciate.I cannot share your thought of holding the conference in week 4 because of the reason that its close to Christmas so as many students as possible can attend the event. I think the closeness to Christmas would decrease the attendance by far because this time frame is already located in the Christmas break of the lectures and many students will travel home to see their families during this time.As an alternative time frame, I suggestWeek 2of December. At this period there will be no major collisions with other events and so numerous students and other interested people can attend the conference. What would also be in our favor.Regarding to the catering of the event I would recommend an International buffet. With this kind of catering on the one hand every international student has the possibility to find something what he prefers to eat and on the other hand we create a relaxed and easy-going atmosphere to facilitate networking and make new acquaintances.I hope you understand my suggestions. Otherwise I'm open for other propostions from your side.With kind regards,Alex Kramer</t>
  </si>
  <si>
    <t xml:space="preserve">Hi Alex,On the music we have to agree to disagree then unfortunately. I do like you suggestion of hiring the Pop band FreeLifeso we can agree on the music act.Furthermore I disagree with you on choosing week two. Looking at the city calendar you will see that there is another event planned that will most likely clog up the city with traffic. How you do feel about choosing Week 1for the event? This week will not conflict with the schedules of main figures within the ISA and will allow for students, companies and employees to join the festivities.I will comply with your request on an international type meal but only if we can make it a International three course meal. This will add to the character of the event and I personally believe a buffet is quite cheap looking.Now on the sponsorship of the event my preference will go to either Boomerang or Corporate Ltd. Boomerang will provide us with a long-term contract, which will be very beneficial in the long run and Corporate Ltd. Can provide us with more frequent payments made and a similar but shorter contract. My personal preference goes to Boomerangbut I am open to your suggestion.Looking forward to your response.Kind regards,Chris.</t>
  </si>
  <si>
    <t xml:space="preserve">Hello Chris,I'm glad we agreed on music act. I'm also satisfied with theInternational three course meal, as choice for the dinner at next years ISA event.I think now it's the time to talk about the Sponsor Selectionof next years ISA event. In my opinion we only should take two possible sponsors in serious consideration. This assessment is justified by the contract length. For the moment only mid- and short-term contracts qualify for our event. The two options are Art Inc. and Corporate Ltd. I think the optimal choice for ISA would be if we select Art Inc..I would make this choice because they offered use the biggest donation in comparison to the other potential sponsors. But more importantly the contract will only last for this one event. I guess this would be in our favor because I except ISA to grow in the next few years and under this assumption the International Student Association will receive much bigger sponsorship offers in the future which we would have to reject if we were bounded by another contract.The last aspect we didnt talked about yet is the Presentation Tasks. I suggest that we split this task in two parts. The first part will be the announcement of this years award winners and the second will be the speech of the organizers. In my view the announcers of the winners and handing out the certificates to respective persons is one of the most important tasks at this evening. I think this would be a great possibility to get in touch with these persons of outstanding merit. In my opinion It would only be fair if you do the announcement if you agree on my sponsorship selection. In return, I'd be willing to hold the less important speech of the organization committee.I would like to add that if we split thePresentation TasksasI mentioned before I also would offer in returnWeek 1as the conference date.With kind regards,Alex Kramer</t>
  </si>
  <si>
    <t xml:space="preserve">Hi Alex,That sounds like a plan to me. I am glad we have come to an agreement on the catering and music act.Looking at the sponsorship I do not agree with your choice for Art Inc. I believe it is important to gain more from this contract than just a short-lived sponsorship and think that something long-term would be more appropriate. You mentioned Corporate Ltd.as well as an option so as we both agree that it an option I would suggest choosing them as a compromise.On the matter of the presentation acts I believe it will be most fair if we Shared activities. Then we both are able to maximize our chances of getting in contact with everyone attending the event. Trading the presentation tasks in for a less desirable sponsor is not something I am open to.Kind regards,Chris</t>
  </si>
  <si>
    <t xml:space="preserve">Hello Chris,I really think a short-term sponsorship would be the best for the event next year. But I'm still willing to talk about the alternatives we have.If we takeCorporate Ltd.as the company thaht sponsors the event then it is also necessary that you accommodate my points. The sponsorship selection is one of the most important issues of next years event for me. So I would suggest we take Corporate Ltd.as the sponsorship and in return were going to hold the conference in the second week of December (Week 2)and the Presentation task will be spilt as I mentioned in my previous message.By the way I think splitting the presentation task just as you imagine would lead to confusion in the audience and no and neither one of us can get in contact well with represent of companies or have any other benefit. In my eyes this would be the worst solution for the presentation task.Please let me know your thougts about my offer.Kind regards,Alex Kramer</t>
  </si>
  <si>
    <t xml:space="preserve">Hi Alex,Looking at the sponsorship you have to remember that Corporate Ltd.was not my first choice, Boomerang was. Therefore, I believe a compromise is unnecessary as I have already compromised initially on the sponsorship.Besides that I believe that splitting the presentation tasks will not lead to any confusion and might even increase the presentation. Having done many presentations in a duo I have found this to be quite helpful in making it a fun and interesting presentation.In the side-bar you will find my final offer. I hope you can agree on the terms.Kind regards,Chris</t>
  </si>
  <si>
    <t xml:space="preserve">Hello Chris,thank you for your quick answer.I see that we are on point wherefurther compromises are difficult, and time is running out.I get your point that you think another trade-off isn't necessary here. But you must understand my side too, I also need to get some issues in my favor. Otherwise we wont come to an agreement.Besides that, I adjusted my offer. You have written that your last message was the very last offer. So now its up to you. Accept my last adjustments or reject it.If you change your mind Im open for another recommendation from your side.With kind regards,Alex Kramer</t>
  </si>
  <si>
    <t xml:space="preserve">Hi Alex,Unfortunately, you cannot see that in that case I will have made compromises and not gain any issues in my own favour. Therefore I will conclude this negotiation by rejecting your final offer, as you cannot compromise on the other aspects.Have a nice weekend.Kind regards,Chris</t>
  </si>
  <si>
    <t xml:space="preserve">Dear Chris Meyer,I am Alex Kramer, your co-organizer for the ISA event. In the attachment, you can find some of my suggestion for the event.I am looking forward to your answer and willing to discuss for better outcome.Best regardsAlax Kramer</t>
  </si>
  <si>
    <t xml:space="preserve">Dear Alex Kramer,First of all, I want to say that I am very pleased that we are assigned together to organize the ISA event. I have heard wonderful things about you and your previous projects. I know you have quite some experience with organizing small events for ISA. In my previous work for ISA, I noticed how important it is to adopt local cultures in my previous work for ISA. I actually think that this is a vital part of creating a good relationship with the current business partners from Austria, German and Switzerland. Therefore, I would like to propose the following arrangements.In the third week, some of ISA's higher-ranked members are unable to attend the event. I think it is important that they make it to the event.I also think that it is important to look at the long-term benefits for ISA when considering our Sponsor and would, therefore, like to select Boomerang.I would like to give you the opening speech so that you can make a good first impression of all the important people that will attend our event and I will present after you.I am looking forward to hearing your point of view on the issues.Kind regards,Chris Meyer</t>
  </si>
  <si>
    <t xml:space="preserve">Dear Chris Meyer,Thank you for your suggestion. Unfortunately, I cannot completely agree with you on some issues.First of all, local business partners are important but ISA is a successful student organisation. Therefore, the organisation should use their competence to focus on students - the future talent of ISA. That is why I would like to make internationalize the atmostphere of the event and also make it youthful. In order to do that, I suggest we could hireDJ HappyforMusic Act.Secondly, I would like to discuss theCatering. I do not think it is best for our participants sit still the whole time during the event. So I suggestInternational buffetfor our event. People can go arround talking and meet more people. Networking is what students and also our business partners need, do you think so?Thirdly, the fourth week of December might not be good for our event. It is really close to Chrismas, I would expect a lot of ISA members will be absent. On the first week, there will be a big economic conference. For the third week, some of ISAs higher ranked members &amp;ndash; among others, the organisations vice president &amp;ndash; are unavailable. So I suggest that we will held the event on the second week.Finally, I am appreciated that you give me the opportunity to make the opening speech. As a good will and a concession from me, I would acceptBoomerangas our sponsor.I am looking forward to hearing from youBest regardsAlex Kramer</t>
  </si>
  <si>
    <t xml:space="preserve">Dear Alex Kramer,Thank you for your suggestions and concession. Unfortunately, I do not completely agree with you on some issues.First of all, I think for theMusic Actthat DJ Happy has major downsides. The strategy of the event should be focused on maintaining a good relationship with (local) companies and officials. Besides that, DJ Happy will overshadow our event and thereby the reputation of ISA. The music act will distract too much attention from our event. Therefore, I think that we should keep the tradition of theLocal folklore bandintact. Which has worked quite well for ISA in the previous years.Secondly, I think a buffet would not meet the expected level of the formality of our guests. And we want to come over as professionals wright? Therefore I would like you to reconsider the option forCateringtheTraditional Swiss three course meal.Thirdly, I agree with what you are saying about the Date of conference. But I disagree that the fourth week would not work. I think students will have time to attend the conference because they are free then. I least prefer week two to be honest, because then there is a historic conference in the centre of Constance. This has tremendous consequences for the parking space that will be available for our guests.However, I do want to come a bit closer to your preferences. Therefore I would like to suggest Week 1 to you. This is not my preferred option since there is a conference that would collide in Zurich. And therefore I would like to ask you to still keep in mind week 4. But as a goodwill gesture, I also will accept week 1.I am looking forward to hearing from you,Chris Meyer</t>
  </si>
  <si>
    <t xml:space="preserve">Dear Chris Meyer,Thank you for your suggestions. Unfortunately, I need to make adjustment in some issues in order that we can achieve a better outcome for both.As I check, there will be no other big event in the second week, but if it is more suitable to your preference I could make a concession and might be fine withWeek 1.Secondly, I do not think our 50th anniversary should only focus on the relationship with state officals and local business. If so, what does it mean to have "student" in our organisation name? Therefore, I still think we should make it more international and youthful. So as concession, I will be find withPop band FreeLifeasMusic Act andInternational three course mealasCatering. These can be suitable for me and also for you.But, in order to get these concession, I requireArt Inc.as our sponsor, because it will meet my preference and also I think if Boomerang want to be our sponsor in long-term, they will come back to us anytime.Please consider my concessionBest regardsAlex Kramer</t>
  </si>
  <si>
    <t xml:space="preserve">Dear Alex Kramer,I got a bit upset reading your last message. I thought we had decided on the sponsored ship in which I counted on. So I would like to keep you to the promise of the Sponsor Selection forBoomerang.So, we agreed on the date of the conference in week 1 which is good. And i also keep my promise to let you do theAwards Chris, opening speech Alex.As for the Music Actand the Cateringwe can compromise on these aspects. I am willing to accept theInternational three course mealif you accept theLocal folklore bandPlease consider my previous concession which I adhere to,Chris Meyer</t>
  </si>
  <si>
    <t xml:space="preserve">Dear Chris Meyer,Thank you for your email. I make the change inSponsor Selectionto Art Inc, because of a large amount of sponsorship for the event. And also I want to make an exchange for 3 concession inDate of conference,Music Act andCateringin my last offer so we could meet half way.As I said before, there is no event in week 2 in comparison to week 1 in which there will be a big economic conference in Constance. That could lead to the adsence of many officials and business partner who go to other event to find partnerships and connections instead of attending to our event.But If you still insist onBoomerangas our sponsor and on helding the event onWeek 1, could you give meCateringandMusic Act, which I feel that they could meet both of our preference.Please consider also my preference and ultility through these concession.Best regardsAlex Kramer</t>
  </si>
  <si>
    <t xml:space="preserve">Dear Alex Kramer,I am pleased to see that we are slightly comming more towards eachother and closing the deal. Therfore I would like to propose my last offer.I do still insist onBoomerangas our sponsor, but I am willing to led the event be held inWeek 2which is my confession to you. In return I would like to ask you to reconsider theMusic Actto switch it back to my preferenceLocal folklore band. With regard of the speeches, my earlier consession stands that you get the opening speech which is very benefitial for you. Based on my consessions I would like to propose that we settle on theCateringand go for the option in between both our preferences and therefore choose for theInternational three course meal. This is our way of 'splitting the difference' in my opninion.Please consider both our preferences and utilitys in accepting or rejecting the dealKind regards,Chris Meyer</t>
  </si>
  <si>
    <t xml:space="preserve">Dear Chris Meyer,Thank you for your offer.Unfortunately, I cannot agree with you in the issue ofCatering.As a concession inSponsor Selection, I acctually reduce a hugh part of my ultility. Therefore in exchange for this concession and also for theMusic Act. I require International buffetin return.I do thank you for the concession in 2 issues but it cannot make up my ultility. Therefore, I do not think I will have other better offer for you.Please consider carefully my maybe last offerBest regardsAlex Kramer</t>
  </si>
  <si>
    <t xml:space="preserve">Dear Alex Kramer,Thank you for your counteroffer. I accept your offer for the ISA event.Thank you for your cooperationsKind regards,Chris Meyer</t>
  </si>
  <si>
    <t xml:space="preserve">Dear Chris Meyer,In attachments you can find my first offer.I would aim the best possible outcome for us both, therefore I am of course willing to negotiate certain points.I am looking forward to hearing from you soon.Kind regardsAlex Kramer</t>
  </si>
  <si>
    <t xml:space="preserve">Dear Alex Kramer,Thank you for your first offer! It looks nice but unfortunately, there are some points that I cannot agree on.Of course, I also want the best for us both!I am really keen on having Boomerang as Sponsor and the Local Folklore band as Music Act. If necessary, I would be willing to move the date of the conference from the 4th to the 1st week.Let me know what you think!Greetings Chris</t>
  </si>
  <si>
    <t xml:space="preserve">Dear Chris Meyer,Thank you for your quick response and your counteroffer. From your counteroffer, I understand that our current perceptions do not overlap and I hope that we will find a solution that satisfies both of us.I would like to address the following points:Music Act Over the last years, there has been an increasing dissatisfaction of the guests with the music acts at the ISA events. I think that a currently famous international act would be exactly the right thing to attract the kind of dynamic guests the ISA is looking for. Because of that, I would suggest DJ happy.CateringI think it is a good idea that you want to represent Swiss cuisine but many international guests are probably unfamiliar with it. However, in my opinion, it would be smarter to have an international buffet with Austrian, German and Swiss food where everybody is able to find something they like. Also, this kind of food is more appropriate as theInternational Student Association (ISA)conference, as the name implies, is an international event. In addition, Constance is in the tri-border region and thus the food would also reflect the three cultures.Date of conferenceI consider the fourth week as very inadequate as it will collide with the Christmas holidays and thus many ISA members will be absent. As the ISA is a student organization, the focus should continue to be on the students. Therefore,I think mid-December is the smartest.Sponsor SelectionI would prefer Art Inc. because they offer more money for a short-term contract than Boomerang. So we would not be tied to a long-term partner.I ask you to reconsider my suggestions and I am looking forward to hearing from you.Greetings from DenmarkAlex Kramer</t>
  </si>
  <si>
    <t xml:space="preserve">Dear Alex Kramer,Thank you for your counteroffer and your explanation. However, I feel like you are not working with me and you have offered the same things as in your first bid.I am willing to give you the presentation tasks for Chris and Alex but then I am absolutely keen on having Boomerang as a sponsor. I am absolutely convinced that the smaller amount of money spent by sponsor Boomerang is balanced out by the offer of a long-term contract which would ensure some financial security.And what about switching the day of the conference to week 1? There is another conference then but all the companies have enough employees so they can split.Let me know!Kind regards,Chris Meyer</t>
  </si>
  <si>
    <t xml:space="preserve">Dear Chris Meyer,I can assure you that I have a high regard for your efforts. But our opinions differ on a crucial point, I, therefore, would like to discuss some points with you.In your last message, you made some interesting concessions for me and I'm willing to do so, too.Since theSponsor Selectionis more important to me, I would like to plead for Art Inc. again. I think it is more important in this case that we get more money because we can use this for the ISA conference and so, for example, can use the money for theMusic Act DJ Happy.Thank you very much for giving me the opening speech. However, the atmosphere at the event is more important to me, which is why I propose to hire an external speaker (third person) for the Presentation Tasks so that it is fair for the two of us.Regarding the Date of conference : Whilst this timeslot is not my preferred one, I feel like this could be a compromise solution for both of us. Because of that, I'm ready to agree on the first week.Kind regards,Alex Kramer</t>
  </si>
  <si>
    <t xml:space="preserve">Dear Alex Kramer,Thank you for your counteroffer.Let's do the presentation together! In that way, we can both have fun and we have a more personal conference than when we hire an external person.Nice that you agree on the week with me, week 1 it is!How about going in the middle with the sponsoring and opting for Corporate Ltd. They offer a mid-term contract and it seems like we would both like that.DJ Happy does not sound very appropriate for a conference to be honest. I agree that folklore is also a little out there so maybe we could come to an agreement to go for the pop band? A lot of people like pop! Nice for everyone.Let me know.Kind regards,Chris Meyer</t>
  </si>
  <si>
    <t xml:space="preserve">Dear Chris Meyer,The concessions of your last offer showed me that I am on the right way to a successful outcome. I also want to show my goodwill, therefore see our accommodations in this offer.As a sign of appreciation of your contributions to the negotiation, I would be willing to accept the pop band FreeLife for the issueMusic Act.I think we should hire an external speaker (third person). In my opinion, having someone important talking about the importance of the ISA for the business world would be beneficial for the event. However, sharing the activities would require a high coordination and would have a much weaker impact for both of us.Furthermore, I think it is more important that you and I should focus on organizing the conference. In my opinion, the good relationship with Art Inc. should be considered when making the decision. They have supported the ISA for a long time and therefore I am sure that their support will continue in the futureI wish you a nice day.Yours sincerely,Alex Kramer</t>
  </si>
  <si>
    <t xml:space="preserve">Dear Alex Kramer,I do not feel like we are making any big progress here. I understand your thoughts about the third person but then I do want Boomerang as our sponsor for the reasons I have mentioned before.I am absolutely not going to serve our guests a buffet. The traditional Swiss three course meal would show appreciation to the local members and guests. In particular, the cuisine in Constance is characterised by strong Swiss influences. I want to have a real menu and not some kind of buffet, since I expect many important people to be there who expect a certain level of formality. Therefore, I think that anything less than a three course meal would be a decline from the conferences over the last few years, which werent even some special events such as the upcoming 40th anniversary and thus would harm the prestige of the ISA.Let me know your thoughts,Chris Meyer</t>
  </si>
  <si>
    <t xml:space="preserve">Dear Chris Meyer,I read your answer to our last offer with great interest, but unfortunately, I can still not accept certain issues. I must insist on our proposal.I have already agreed on two of your issues and made compromises. I wish that you also take care of my wishes and look at the offer in the attachment again.Sponsor Selection : As I said before, Art Inc. has supported the ISA for a long time and therefore I am sure that their support will continue in the future. Selecting Boomerang &amp;ndash; a direct competitor of Art Inc. &amp;ndash; could be a reason to change their mind and, consequently, I am definitely preferring Art Inc.Catering : The conference should have an atmosphere to facilitate networking and make new acquaintances which, in my opinion, requires a very relaxed and easy-going atmosphere. Having a very formal meal where everybody sits down for several hours with the same people goes completely against that idea. Having a buffet during which you would be free to move around and talk while eating would be much more relaxed. As you said, the cuisine in Constance is characterized by strong Swiss influences because it is bordering Switzerland. Since many international guests are probably unfamiliar with Swiss cuisine, I think it would be smarter to have some kind of international mixture with Austrian, German and Swiss food where everybody is able to find something they like.I hope that we finally come to a conclusion that satisfies both of us.I wish you a nice day.With best regards from Denmark,Alex Kramer</t>
  </si>
  <si>
    <t xml:space="preserve">Dear Alex Kramer,Thank you for your offer but I am still not satisfied with this. Attached you will find my last and final offer. Please think carefully if you feel like rejecting my final offer and by that ending our negotiation because I truly think that this is a great agreement for both of us.This arrangement has features that satisfy us both as well as dissatisfies us both. It is a fair arrangement in which we meet each other in the middle.I look forward to your acceptance. In case of a rejection, I am disappointed that we could not reach an agreement but thank you for your effort.Kind regards,Chris Meyer</t>
  </si>
  <si>
    <t xml:space="preserve">Dear Chris Meyer,Thank you for your offer but unfortunately, I can still not accept certain issues. Attached you will find my last and final offer.I am not happy that you are suggesting changing theMusic Act because having a local band play at such an event does not fit the character of an international associations meeting. However, I am ready to accept this offer if we have an international buffet and then hire a (famous) local folklore band, as a compromise solution.Regarding theSponsor Selection ,I ask you again to consider my arguments in the last e-mails. Please note that not only me but you too should compromise in this negotiation to get the best result for both of us.Finally, I would like to say that we are balanced in my offer: we would choose two of your preferences, two of my preferences and an alternative of the two of us. I think this offer will satisfy both of us and be fair to both parties.Thank you for taking the time to do this. I am looking forward to hearing from you.Yours sincerely,Alex Kramer</t>
  </si>
  <si>
    <t xml:space="preserve">Dear Alex Kramer,I accept your offer, happy to have worked with you!Kind regards,Chris Meyer</t>
  </si>
  <si>
    <t xml:space="preserve">HiChris! Very nice to meet you!My name is Alex and we wil create the best celebration together!Still, we have to decide on a few issues. For me, the most important one isSponsor Selection and Music Act.Because this is also where the money comes from, we have to carefully decide about one Sponsor.Art Inc.made the best offer in terms of a short-term payment directly for the event. And because we expect ISA to grow, it does not make much sense to make long-term contracts right now (as future contracts will be better).For theMusic Act, the best choice in my opinio is DJ Happy, but I am willing to settle withPop band FreeLife.Also, because of the international level of this event, the food should also serve all tastes, and even though the International food would be best, I guessInternational three course mealwould fit you better.I am thinking about the date ofWeek 2for this conference. Other possibilty is the Week 3 for Date of conference, even though someISAs higher ranked members are unavailable,If needed, for me it is best to negotiate overCateringandPresentation TasksI would like to have the best joint utilty possible for both of us, so please let me know which issues are your main concern.Best,Alex</t>
  </si>
  <si>
    <t xml:space="preserve">Hi Alex! Nice to meet you as well.I am looking forwar to our collaboration. I am sure we will organize an amazing event together. Thanks for your offer, however I have some other preferences.I agree with the fact thatSponsor SelectionandMusic Actare very important issues to discuss.I do not completely agree with your choice for Art Inc. as a Sponsor Selection. They offer more money compared to the other three potential sponsors, however I see some uncertainities in a collaboration with Art Inc especially for the future of ISA. I thinkBoomerangwill give us more financial security for the future. What do you think about the other two sponsors (Corporate and Documenta)? Documenta does not have my preferences at all, since their offer is very low. Do you agree with that?For theMusic ActI disagree to choose DJ Happy, since I am scared that is popularity will overshadow our event. I was thinking about a Local folklore band, because I would like to reflect some local cultural aspects in our event. People should see the beauty of the culture of Constance.A three course meal is a perfect option forCatering, but I prefer theTraditional Swiss three course meal. However, can you tell me more about this international three course meal?I am not sure if week 2 will be the perfectDate of conferencesince there will be another big event in the Centre of Constance. There could be a possibility that it will be difficult to find parking spots because of the big amount of people. What aboutWeek 1?About thePresentation Tasks, I would love to write the opening speech. Hopefully you will give me that opportunity.I would like to hear from you!Best,Chris Meyer</t>
  </si>
  <si>
    <t xml:space="preserve">Hi Chris!I understand that you have different priorities when it comes to organizing this event. Let's try to get the best out of our different issues!I can give you the concessions of having theTraditional Swiss three course mealas ourCatering, and also theDate of conferenceto be on theWeek 1, as it seems like they are very important for you.Also, regardingPresentation Tasks, we can settle withAwards Alex, opening speech Chris, because you told me you would love to have the opportunity to do the opening speech.As for theSponsor SelectionandMusic Act, I must insist onArt Inc.andDJ HappyThisDJ Happyregularly fills huge venues with his events and I am sure that his presence will attract many guests, who in turn became interested in the ISA.I really expect ISA to grow further and get higher sponsorship moneys in the future, so Boomerang would lock us in a contract that would yield less value for us. That is the main reason I prefer rather short-term (for this event) contracts with higher donation value. So the best choice in my opinion isArt Inc..Hope to hear from you soon!Best,Alex</t>
  </si>
  <si>
    <t xml:space="preserve">Hi Alex,Thanks for your quick response.If you can ensureDJ Happyhis reputation would not overshadow the reputation of the ISA, we can agree on having this dj at the conference. If not, I would prefer one of the other two artists.However, I still thinkBoomerangwould be a betterSponsor Selectionfor our event.In their contract, they would ensure the sponsoring of future events of the ISA and such contract would provide financial security for several upcoming ISA events and to some extent for ISA itself.Hope to hear from you soon.Best,Chris</t>
  </si>
  <si>
    <t xml:space="preserve">Hi again Chris,If you really wantBoomerang as a sponsor, than we have to change other issues.For example,Cateringbeing anInternational buffet, or we can change thePresentation Tasks.Other solution would be go withSponsor Selectionas Art. Inc. and then switching theMusic Actto local folklore band.Best,Alex</t>
  </si>
  <si>
    <t xml:space="preserve">Hi Alex,I can understand that you would like to change some issues.What about set thePresentation TaskstoShared activities?Best,Chris</t>
  </si>
  <si>
    <t xml:space="preserve">Hey Chris,No need to be sorry! I am sorry if my last message seemed too direct!Which Date of conference is the best and the second best for you?For me, week 2 is the best choice.. but my second option is week 3.Given those issues preferences with Boomerang, week 1 is a difficult compromise for me.Hope to hear from you soon!Best,Alex</t>
  </si>
  <si>
    <t xml:space="preserve">Hi Alex,Sorry for the late response, I had a busy day yesterday.For me first, week 4 and second, week 1 are prefered asDate of conference. Week 2 is the worst option since there will be another big event in the city centre.I could change theDate of conferencetoWeek 3, however in that case I would like to doShared activitiesfor thePresentation Tasks. Or was this even a worse option compared to let me write the opening speech?Hope to hear from you!Best,Chris</t>
  </si>
  <si>
    <t xml:space="preserve">Hi,For theDate of conference,Week 1should do the trick, then.Shared activites forPresentation Tasksis the wors possible idea for me. It must be you or me in the spotlight. This offer is valid asAwards Chris, opening speech Alex.For theSponsor Selection, Art inc is the best for me, and if Boomerang is the best for you, then it is fine if we keepBoomerang. Documenta is out of picture.For theMusic Act, DJ Happy is the best solution, but Pop Band Freelife could also work if we change a few issues.RegardingCatering, It must beTraditional Swiss three course meal(Which I suppose is the best option for you) or International Buffet, as the the International Three course is the second choice for me but very low utility.How about your issues?Best,Chris</t>
  </si>
  <si>
    <t xml:space="preserve">Hi Alex,This seems like a good deal for both of us. I would like to accept this offer.Since you have changed theDate of conferenceback toWeek 1, I'm okay with the optionAwards Chris, opening speech Alexfor thePresentation Tasks.I think we have made some compromisses to both get 2 of our best options.I'm looking forward to organize an unforgettable conference for ISA!Best,Chris</t>
  </si>
  <si>
    <t xml:space="preserve">Dear Mr. MeyerMy name is Alex, unfortunately I don't think that we know each other personally yet. But I am looking forward to organizing the event with you and of course I hope that both of us will be satisfied with the final result.Since we only have a few days for the negotiations, I would like to start with a few points that I want to discuss with you. Specifically, I am going to start with the big questions about which week we are going to date the conference and how or with which company we're going to pay for the conference.As I understood it, Dr. Illenschitz limited the time frame of the conference to five weeks. Personally, I would prefer either the third or the second week. Why not the others? In the first week the International Conference on Economics and Business Management in Zurich is coming towards us, and since the ISA has become a really big organization in the meantime, also thanks to your work, I don't think we can afford to compete with such a conference. Furthermore, I am afraid that not all people who want to participate here will be able to participate then since they have to decide between the two conferences. The last two weeks would be already in December and therefore almost into the Christmas season. Personally, I think that during the Christmas season you usually spend more time with friends, family and colleagues at the Christmas market or at a simple Christmas party, and less time at a conference for which you maybe have to travel a long way. But would I be interested in your opinion. What do you think of week 2 and 3?The second point I would like to discuss with you is, as announced, the selection of sponsors. I have already noticed that we have received many requests for sponsorship, which of course makes me very proud as a long-time ISA member! I guess we already can agree that the company "Documenta" with its comparatively low bid is out of the options. The question then is which of the three remaining companies we should choose. Personally, I think that we should concentrate only on short-term money. Even if a long-term contract, as proposed by "Boomerang", offers us planning security for the coming years, I am of the opinion that we do not need it. Why? We are getting bigger, better known and more attractive for all kinds of companies from year to year. If we negotiate a long-term contract now, we will certainly regret it in the coming years, as larger companies with more money are very likely to knock on the door. Accordingly, at least for this year's conference, I will continue to focus on the short-term solution (which also brings us the most money) with Art Inc. What do you think?I am looking forward to receiving feedback from you on the two points mentioned above, including further negotiation points, if you want to address something.SincerelyAlex Kramer</t>
  </si>
  <si>
    <t xml:space="preserve">Hey Alex!Thank you for taking the initiative and contacting me about organizing the conference! Also for the verbosity of your message - that makes it possible for me to track your thoughts, so I'm sure we'll get a good result together!Let's first discuss the date - I totally agree, that this is one of the most important points and that we should make sure that the time for the participants is especially pleasant. However, I have my concerns with week 2 and 3, because in the second week there is a big event in Constance which would cause a very busy city and thus park and accommodation problems and in the third week some of our high ranked member will not be there become - among others the vice president. Were you not informed about that? I think it is important that they are present to adequately represent the organization.I understand your pre-Christmas concerns, but my experience is that business people and students have relatively few commitments during the pre-Christmas period during weeks. Since the conference is not supposed to take place on the weekend, I think that the best date is in the week before Christmas - week 4 - no collision with other events and hopefully participants in a happy pre-Christmas mood! ;-)If you think that's not an option, we should consider the first week again, since the conference in Zurich does not actually have much to do with our conference, and companies usually have enough people to send representatives to both events!Regarding the sponsorship, I agree that Documenta is out of the question. However, I believe that long-term funding is currently very important (though there have not been any problems in the past), as the regular funding we have is not contractually secured at all. We should therefore choose the boomerang option and the opportunity to take out a contractually-regulated long-term financing.Another thing that I really care about is the music during the conference. In recent years, we have always been able to achieve particularly successful networking, given a generally good and cheerful mood among participants. I would suggest to run the whole conference under the motto "typical Switzerland" and to invite a classic local folklore band (we would already have a good offer!). This could be well combined with a traditional Swiss menu for dinner.Looking forward to your reply and meeting you in person!BestChris</t>
  </si>
  <si>
    <t xml:space="preserve">Hey Chris!Thank you very much for your quick answer. I just realized that we only have three days left to organize this event. Accordingly, I will mention all the negotiating points this time. Thank you for already addressing the catering and the music act!With these two points I would like to start right away. I think it's a great idea to run the conference under a motto. But I don't quite understand why you want to bring Switzerland to the fore. Sure, Constance is close to the border, but to hold a conference in Germany under the Swiss motto would be a bit strange. But if you want to have a Swiss touch, I would suggest to do it under an international flair, with adding Germany and Austria as well, for example with an international buffet and a DJ or a pop band. To be honest, I wasn't particularly pleased of the chosen music during the past years, and most of the guests agreed with me. I think, especially with pop music you can't do anything wrong and it appeals to most guests, unlike the local folklore band, which is very special and undermines the international character of the conference.On the date of the conference, I was unfortunately not informed that a big event will take place in Constance in the second week. However, I was aware during the third week that some members might not be there. But I was also told that these people only leave a little earlier and are not completely absent. I still found this more pleasant than packing the event into Christmas time, or colliding with other events like the first week.We should also talk about sponsoring again. The figures show that we have been growing continuously for years and will continue to do so in the future. We are becoming more and more popular for companies from all sectors and I think, especially when it comes to financing, that we should attach great importance to this. Accordingly, I think it is wrong to go for the long-term, secure option on this point and I would like to really like to focus on big money in the short term. That, of course, is also in the interests of the conference as a whole, as we can offer much more with a much larger budget and represent ourselves much better. I would be willing to compromise with you, to date the conference to the first week, but then to accept the short-term sponsorship with Art Inc.The last point we should clarify is the presentation task. The way I see it, there are two big speeches with the Awards and the Opening Speech, of which each of us can take one. Here I would like to take over the opening speech. Alternatively, we can hire an external speaker who has a good reputation in the industry. That would be of little benefit to both of us personally, but it would be in the spirit of ISA. I have also thought about shared activities, but personally I find this a very bad solution, because the voting here is very complex and complicated - with the remaining time until the conference not to make.I look forward to your feedback!SincerelyAlex</t>
  </si>
  <si>
    <t xml:space="preserve">Dear Alex,I would like to directly start with the question of sponsorship. I do not know which point matters the most to you - maybe you would like to tell me that?For me, sponsoring is the most important thing, and I'm really happy to accommodate you for the Date and PopBand.However, I would like to insist on the long-term sponsorship. I think that this is the best way to get a satistfying common result of this negotiation. I think that should be the focus, shouldn't it?Regarding the catering, I am very open to mix culinarily! However, since very "high animals" would be there: how about agreeing on an international dinner but in form of a three course menu? (I'm afraid a buffet could be a bit weird for the high class managers ...).I've already thought that you would like to take over the opening speech, because of course I also want it ;-).I think it's the fairest to divide the entire speech between the two of us. I do not think it's necessary to get a third person on board because it costs unnecessary money and is also less personal to the sponsors and participants!I feel like we understand each other well, so I think sharing on stage will be fun too!Let me know what you say about my points :-)best whishesChris</t>
  </si>
  <si>
    <t xml:space="preserve">Hi Chris!Unfortunately, I have to admit, that the Sponsor Selection is also one of my most important topics. I don't quite understand why you said that the long-term contract would be the most satisfying result, because I don't support it at all. However, I would be willing to offer you a compromise here: We accept the long-term offer from Boomerang, but in return I will get the Opening Speech and the International Buffet. Does that sound like a deal?To go into these two points briefly, the event is a conference. In conferences it is usually usual to network while eating and to exchange ideas with different people in a pleasant atmosphere. A formal dinner would not be appropriate here, because who wants to sit at the same table with the same people for hours and talk when networking is appropriate?Regarding the opening speech I already said in my last message that shared speeches involve a lot of organisational effort and are not possible with the time we have left. However, I would like to come back to the deal, which I think is very fair and accommodating. I hope that you will accept it and that we can finish our negotiation.SincerelyAlex</t>
  </si>
  <si>
    <t xml:space="preserve">Dear Alex,let's stay with that :-)I am looking forward to a successful event and meeting you!All the best,Chris</t>
  </si>
  <si>
    <t xml:space="preserve">Dear Mr. Meyer,i am Alex Kramer and i will be your negotiation parter for the upcoming organization of theISA Conference.Since we are both long-time members of the ISA, I am very much looking forward to this negotiation,because I believe that we both share the same values and both know how important this 50th conference is, for the whole ISA organization.I will start this negotiation with a request, in which I will communicate my suggestions concerning the 5 issues, Sponsor Selection, Music Act, Presentation Tasks, Date of conference, Cateringto you.Since I know, that we both have a slightly different vision about the organisation of this conference, you can see this request as a first step. Of course, I am willing to negotiate certain points with you this week.I am really looking forward to your answer, an wish you a nice day.With best regards,Alex Kramer</t>
  </si>
  <si>
    <t xml:space="preserve">Dear mr. Alex Kramer,Nice to (e)meet you! I have heard many positive words about you and I hope our negotiation will go well and smooth. Also, I hope as well that we both will achieve our goals regarding the organization of the ISA Conference.Thank you for your first request. As you can see I have some different preferences regarding the ISA Conference. I would like to hear your thoughts about my preferences (aboutSponsor Selection,Music Act,Presentation Tasks,Date of conference, andCatering).I look forward hearing from you!Kind regards,Chris Meyer</t>
  </si>
  <si>
    <t xml:space="preserve">Dear Mr. Meyer,thank you for your quick answer! I am sure, we will have a good time negotiating with each other and find an overall good outcome.For me personally the issues Sponsor Selection and Music Actare of special importance. I would suggest to take theArt Inc.as our sponsor because they will give us the highest amout of short term payment and I am sure their support will continue in the future. But as you know, the Boomerang and the Corporate Ltd. are direct competitors of theArt Inc., so with this issue we first have to makea decision of principle. What are your thought on this?Related to the Music Act, i would always chooseDJ Happy, because in the last years, thecrowd was not satisfied with theMusic Act. Iwould also like to add that the Music Actfirstly starts really to play after the main event, at this point a lot of high-ranking sponsors have already left and it is more important, at this time of the evening, to strive for a good atmosphere for the younger audience.In return I'm willing to compromise on the issuePresentation Tasks. The organization of the event can be easier for both of us, if we just add aThird personfor thePresentation Tasks. What do you think about this? I think this should be a benefit for both of us.Concerning the Date of conference,I would suggest that we both inform the other about the conflicting events in every week. This should make it easier for us to find a compromise. So please let me know about other events on each week.The last issue I want to discuss with you is theCatering.For me personally, a compromise does not make much sense here. We should either choose the international buffet or the traditional Swiss three course meal.I think it makes more sense to organize an international buffet, so that each of the international participants will find something they like and that you are more flexible to make contacts while eating.However, I would also agree on your proposal here, depending on how we can reach agreement on the other issues.So please think about my suggestions and let me know more about yourpoint of view.Have a nice evening and best regards,Alex Kramer</t>
  </si>
  <si>
    <t xml:space="preserve">Dear Alex,Thank you for your answer.I will elaborate more on my preferences. Firstly, regarding theSponsor Selection, I think it is important to us both to look at the future. AsBoomerangis willing to sign a long-term contract, this contract would ensure the sponsoring of future events of the ISA. This means less worrying in the future about sponsor selection.Secondly, withMusic Actit is easy to show ISA's reflection on the local culture, which is one of the successes of the ISA. Besides, the ISA Conference is an important event to maintain contact to as many local business people and officials as possible. Therefore, having alocal folklore bandas the music act offers a great opportunity to give visitors an idea of the local cultural spirit.Thridly, regarding theCateringit is important to show appreciation to the local members and guests. Therefore, atraditional Swiss three course meal would suit the purpose.Thridly, theDate of conferenceshould be in week four, then the event will take place in the beginning of Christmas holidays. In week four students will be able to attend the conference. As you know as well, ISA (International Student Association) is focused on students. Therefore, it is important that they should be able to be present the conference. Can you see where I am coming from?Finally, I can see where you come from by asking a third person for thePresentation Tasks. However, I think having someone else do the whole presentation will harm both of us. Of course I would like to do the opening speech, so you can do the awards.But I am willing to settle here.I look forward to hearing from you.Kind regards,Chris Meyer</t>
  </si>
  <si>
    <t xml:space="preserve">Dear Mr. Meyer,thank you for your counteroffer. With regret I must notice that you have taken no further steps towards me, concerning the issues.Regarding theSponsor Selection, I can understand your point of view but we also have to focus on the upcoming event.In order to organize an extraordinary conference, it is of great importance to generate a large amount of money from a sponsor. As you know, it is our turn to organize this event and in the future we willalways be measured by the result of the conference. Due to the growth of ISA, I also expect many financially strong sponsors in the future from whom we can choose in the long run.As it could be difficult to reach an agreement on this issue, we should consider an alternative, the Corporate Ltd. This company offers a mid-term contract but with an higer annual payment, so I think this can be a good compromise for both. What are your thoughts on this?Secondly theMusic Act. This actwill have a decisive influence on the course of the evening. Since we mainly have a younger audience (as you have mentioned the S in ISA), I think it's very important to hire the famous artistDJ Happy.But since we have big differences here, I think a compromise in the form of the Pop band FreeLife could make sense. Do you agree?Regarding to thePresentation TasksI agree on your opinion about "harming both of us",but I see the same problem with the Catering.A compromise in this issue will also "harm" both of us, so we should make a deal.My suggestion is, that I will perfom the opening speech (Awards Chris, opening speech Alex)and you do the awards, in return I would agree on yourTraditional Swiss three course meal.I would like to hear your thought on my "package deal". Do you agree that this would make sense in order to achive an overall good outcome?Finally we have to about theDate of conferenceagain. Week 4 is not possible for me to agree on because I have heard that many ISA members are absent during this week because of the vacations. My preference isdefinitely Week 2, because there is no conflicting event for me. Which event makes it impossible for you to agree on Week 2?But as I know, your shedule is thight,I would offer youWeek 3.As you can see, I am very dedicated in achieving the best possible result for this event.Please take some time and think about my offer.Kind regards,Alex Kramer</t>
  </si>
  <si>
    <t xml:space="preserve">Dear Mr. Alex,I am sorry for not taking any steps towards you in my previous message. I just wanted to elaborate more on my preferences regarding the subjects. Of course I am aware of the fact that we have to come both to an agreement.Regarding theSponsor Selection, I am aware of the fact that we need to focus on the upcoming event. However, I certainly think that in the future there will be more financial insecurities (e.g. more conferences like this) and therefore a long-term contract will be preferable. Therefore I hope you are willing to go forBoomerang.About theMusic Act, I am willing to settle for DJ Happy only if you can assure me to go for Boomerang, Traditional Swiss three course meal andawards Alex opening speech Chris.Thirdly, redarding theDate of conference, I do not think it is a good idea to go with week 3 as some of the ISA's higher ranked members (among others, the ISA Vice President) is unavalable and therefore not able to join the event. How do you think aboutweek 1? As in week 2 there is another event where I have to be present, which is also in the historic centre of Constance. Therefore, it is difficult for our guest to find parking spots.What do you think about my proposal?I look forward hearing from you.Kind regards,Chris Meyer</t>
  </si>
  <si>
    <t xml:space="preserve">Dear Mr. Meyer,it was nothing personal in the previous offer, with you not taking any steps. I just wanted to make sure that we both are highly interested in reaching a good agreement. So thank yoiu very much for your current offer, I think we are on a really good way, we just have to make some small adjustments, that we have to talk about again now.So let us start off with theDate of conference. Since we seem to have completely different schedules, I would agree with your suggestion and we would agree onWeek 1.So do we have an agreement on Week 1?Regarding theSponsor Selectionwe have a big conflict here.It's a big loss for me to go withBoomerang.But since it is important that we get a fair result, that is satisfying for both of us and without too much imbalance, I will suggest you a deal.It seems to me, that the Sponsor Selectionis very important for you, I will agree with you onBoomerang, but only in return for theInternational buffet. Otherwise the loss for me, in choosingBoomerangis to big for me.To come to the last point, thePresentation Tasks, I have to go with theThird personagainto compensate for the big loss withBoomerang.However, we can renegotiate the issue Presentation Tasksagain, when we really finalizing our agreement.So thank you again for your offer, I think we are on a good way of finding an agreement.Since the joint utility and the imbalance are also an important factors for both of us, I think we can reach a really good result by renegotiating about thePresentation Tasks.Do you agree?So I wish you a nice day and kind regards,Alex Kramer</t>
  </si>
  <si>
    <t xml:space="preserve">Hi Alex,Thank you for your counteroffer. I can see where you are coming from.TheDate of conferenceis set then;week 1 it is!The loss will be too big for me if we go for as well asMusic ActDJ Happy and asking athird person for thePresentation Tasks.Therefore, I am willing to go forPresentation Tasks:shared activities,andMusic Act: Pop band FreeLife, as I think we cannot have what we both like the most ;).I really hope as well we can also renegotiate about theCatering; since I expect that many important people will be present at the conference, they expect a certain level of formality. Therefore, I think that anything less than a three course meal would be a decline from the conferences over the last few years, which werent even some special events such as the upcoming 40th anniversary and thus would harm the prestige of the ISA. That is a reason for me to dislike buffets. My suggestion is therefore an International three course meal.I hope it is possible to make an agreement on these topics, as I am having a good time negotiating with you!Kind regards,Chris Meyer</t>
  </si>
  <si>
    <t xml:space="preserve">Dear Chris,thank you for your offer, let us finalize this deal! I can see that we are really close to each other. There is only one difference between our stand points that we have to solve.My loss in giving youBoomerangis really big. I agreed on this issue completely, that we can find a satisfying solution for both. But therefore you have to give meDJ Happy.I am willing to accept on your last offer, if you just agree onDJ Happy, then we have a deal from my point of view.If you agree on this fair offer, there is no further work to do for both of us and we achieved an agreement before the deadline. I am also sure we have achived a good outcome.Think about it and let my know about your thoughts.Kind regards,Alex</t>
  </si>
  <si>
    <t xml:space="preserve">Hi Alex,Okay, we are amost there! I'll give you DJ Happy, when you can give me the shared activities regarding thePresentation Tasks.Then we will have an agreement!I hope to hear from you soon!Kind regards,Chris Meyer</t>
  </si>
  <si>
    <t xml:space="preserve">Dear Chris,thank you for your answer. Sadly your last offer is not acceptable for me because my overall utility is even lower than in your previous offer.I really can not agree on the shared activites in thePresentation Tasks. I made way more compromises than I had planned, only to reach a fair agreement. As I can see in your last offer, you are interested in doing the same, so my very last offer is to give you yourTraditional Swiss three course meal. But therefore, thePresentation Taskshas to remain the same(Awards Chris, opening speech Alex)If I let our negotiations pass in review, then I think we can achieve a fair with this final offer.Unfortunately, I can not go any further towards you and hope that we can reach an agreement with this one.Do we have an agreement?Hope to hear from you soon, since the deadline is tomorrow.Have a nice evening and kind regards,Alex</t>
  </si>
  <si>
    <t xml:space="preserve">Hi Alex,We have an agreement! Thank you for your cooperation and for this pleasant enegotiation.Have a nice evening yourself and I wish you all the best!Kind regards,Chris Meyer</t>
  </si>
  <si>
    <t xml:space="preserve">Dear Chris,I am very delighted to have you as my negotiation partner for the application procedure for the ISA branch manager position in the office of Constance, as I only heard good things about you and your projects. My name is Alex Kramer and I joined ISA in 2009 at the beginning of my studies at the University of Copenhagen in Denmark.To successfully negotiate the organizational issues about the ISA event together, I would like to firstly express my point of view.I would like to start with the organization of the Music Act. Over the last years, I noticed an increasing dissatisfaction with the music acts at ISA events. In order to solve this problem and not only satisfy our current members, but also attract the dynamic talents ISA is looking for, I would like to propose the booking of a currently famous international act like DJ Happy. As the DJ regularly fills huge venues with his events, I think that his presence will attract many guests and potential future ISA members.Continuing with the issue of Catering, I would like to highlight the networking aspect of the event. A very important part of this event is the atmosphere, which I think should be relaxed and easy-going for making new acquaintances and networking with other students possible. Furthermore, I think that international cuisine would satisfy our largely international guests rather than the Swiss influenced cuisine that is common around Constance, as most of the guests might be unfamiliar with it. Therefore, I propose to have an International buffetto underline the networking character of the event with cuisine that satisfies the needs of our guests.Regarding the Date of conference, I propose the first half of the month of December, as the second half is shaped by Christmas. I think that especially the Week 2would be perfect, as there are no collisions with other events nor holidays.As you know, we are given the opportunity to organize the opening ceremony with the parts of an opening speech and the awards ceremony. I believe, that due to my ten-year membership at ISA I am an excellent fit for making the opening speech of the ceremony and I already made some plans on how to lead through the ceremony. Therefore I hope you agree with me to divide the Presentation Tasksin the awards ceremony which can be handled by you and the opening speech which will be done by myself (Awards Chris, opening speech Alex).Last but not least, I would like to talk about the Sponsor Selection, which represents a crucial point for me. As I expect ISA to grow further, I think we should focus on short-term deals for now, as it is very likely that we get higher sponsorship support in the future. In my opinion, the offer made byArt Inc. is by far the best. Not only is their offer the highest of any of the possible sponsors, but ISA has had a very good relationship with the company which should be considered. I think it is crucial to not accept a deal with the direct competitors Boomerang or Corporate Ltd. in order to keep that good relationship.All in all, I hope we will find a good solution for both of us and I am looking forward to negotiating these issues with you in the upcoming days.Best regardsAlex Kramer</t>
  </si>
  <si>
    <t xml:space="preserve">Dear Alex,I am happy to be working with you on this negotiation. I heard great stories about your work for the ISA. My name is Chris Meyer and I started at ISA in 2010.Thank you for expressing your point of view however I think we still have a lot to negotiate about, so I will express my point of view to you.I would like to answer your points in the order you proposed. I firstly like to start withMusic Act. I understand you noticed a decreasing in satisfaction with music acts in the ISA events. However, DJ Happy would be to much of a distraction and will take all the attention away from ISA and will not attract our target audience. So I suggest to book either a Local folklore bandto show ISA is fond of their location, the culture and it shows we are very considerate of the locals and be interesting for are important business partners.Second, I would like to address the issue Catering. I agree it is important to highlight the networking aspect of the event. As we are there to attract young people and give people the oppurtunity to interact with eachother. However, the idea of an international buffet is something that I cannot agree with. I would either suggest Traditional Swiss three course meal, as it is important to me we think about our local business partners and a three course mealwould show our appreciation. However, if you are willing to give in on some of the areas you prefer I also suggest we go for a International three course meal. Either way I think a meal with at least three courses will show proffesionality and prestige of ISA.Third, theDate of conference. I would suggest the event to be held inWeek 4, as this is the Christmas holiday. This means all students and potential talent for ISA could join our event. I would argue week 2 would not be the most suitable week as there is another event in Constace which would mean the city is very busy and the availability of parking places will be very minimal.Then regarding the Presentation Tasks. I am very happy we are given the oppurtunity to organize the opening ceremony. You are suggesting you should open the event as you work at ISA for 10 years now, however I don't think this would be a legitimate reason for you to do the opening ceremony as I also have worked at ISA for 9 years now. I woul suggest that either I do the opening speech and your present the award or we do both together (Awards Chris, opening speech Alex).Lastly, but of course one of the imporatant parts of the conference, theSponsor Selection. I would like to suggest we go for Boomerang, as they are offering us a long-term contract. Even thought they offer a little less money, this would mean we have enough money for future ISA events.I hope we will have a good negotiation and I am confident we can work this out with a good outcome for both of us. I look forward to continue our negotiatoin the coming few days.Kind regards,Chris Meyer</t>
  </si>
  <si>
    <t xml:space="preserve">Dear Chris,thank you for your fast reply! I agree that we still have plenty of aspects to negotiate about and I hope that we will find a solution that satisfies both of us equally.As we have quite opposite positions about the different organizational aspects of the ISA event, I would propose to focus on a smaller part to agree upon first, in order to find a quicker agreement.The points I am aiming at are the Sponsor Selectionand the Presentation Tasksof the event.Let me acknowledge your argumentation about preferring a long-term deal with Boomerang instead of Art Inc.Nevertheless, I still represent my standpoint to firstly focus on a short-term deal that provides us with a large enough amount of money to finance the near future and the ISA event in December. As I already said, we are currently having a very good relationship with Art Inc.and got numerous deals with them in the past already. Therefore, I think it is very likely that we will be able to win them over for future deals as well. Furthermore, I estimate that there is a high probability of losing Art Inc.as a sponsor if we select a direct competitor instead. Additionally, agreeing on a long-term deal might limit the possibilities of ISA to complete bigger deals in the future if we are bounded to one sponsor over a longer time period. In the past ten years, ISA could register a growth of 5000 members and I expect ISA to grow even bigger in the future. Therefore, I can imagine bigger companies getting attracted to sponsor ISA and if we chose to select a long-term sponsorship, we will not be able to capitalize on this positive development.If you give me carte blanche with the Sponsor Selectionas I explained in the previous section, I am willing to give you the opportunity to do the opening speech. In my opinion, doing the Presentation Taskstogether requires a high amount of coordination and therefore I would not prefer this solution. If your favorite way of doing the Presentation Tasksis holding the opening ceremony by yourself, I would be happy to take over the part of announcing the award winners (Awards Alex, opening speech Chris). Alternatively, another option might be hiring an external speaker that could be beneficial for the event, but I would leave this decision to you.I hope that I can satisfy your expectations about these two aspects and we can discuss the remaining points in the next days.Best regardsAlex</t>
  </si>
  <si>
    <t xml:space="preserve">Dear Alex,Thank you for your quick reply! I am really happy you are suggesting to solve our differences in the negotiation one at a time.First of all thank you for proposing your solution with thePresentation Tasks. I am really happy you are giving met the oppurtunity to present the opening. I do not think hiring a third party to do the speaking at the conference is a good idea as I think this would harm both our interests. So I am happy to do it like thisAwards Alex, opening speech Chris.Then regarding theSponsor Selection, I can see your point with taking on a contract for a year might lose us the oppurtunity to get even better deals in the future. I also think you are right that maintaining our relationship withArt Inc.is also very important. Therefore I agree with your suggestion.Lastly I would like to add a third part we can negotiate about in our next messages, which isCatering. I am still of the opinion that it is very important to adhere the local Swiss culture. I understand that the networking part of the conference is a very important part of the conference. Therefore I would like to propose another solution which would really help out with networking, which is drinks in the foyer of our location. It gives people the oppurtunity to have drink and walk around to talk to other people and network with each other. This will also give us the possibility to haveTraditional Swiss three course meal.I look forward to your response.Kind regards,Chris</t>
  </si>
  <si>
    <t xml:space="preserve">Dear Chris,I am very glad that we could agree upon the two issues Presentation Tasks and Sponsor Selection!As you already picked up the topic of catering, I would like to express my opinion to you.I can understand yourCateringpreference for organizing a traditional swiss three-course meal, as it gives a different kind of professionality to the event. Nevertheless, I still think that the networking aspect of the event is very important. Even though you proposed to offer drinks in the foyer of the location, I still think having an open buffet would make a big difference to the atmosphere of the event. There it is possible to move around and talk while eating, instead of having a fixed seat and a static atmosphere. Additionally, I think that offering some international food options might meet the guests expectations better as they are probably unfamiliar with swiss cuisine.Furthermore, I would like to discuss the selection of the Music Act. You prefer the booking of a folklore band to show that ISA is fond of its location and culture. Furthermore, you said that it shows that we are considerate of the locals and more interesting to our business partners. These are valid points in my opinion, but nonetheless the target group of this event is students. As I already mentioned in an earlier message, there is increasing dissatisfaction with the music acts at ISA events. One of the most important aspects of this event is not only to content our members, but also to recruit new students.Therefore, I still propose having DJ Happyas our music act. I am sure that such a well-known DJ will help to satisfy the expectations of our members. In return, I would accommodate your proposal of having anInternational three course mealinstead of an open buffet. The international dinner consists of a German starter, continuing with a Swiss meat fondue and closing with an Austrian dessert. By having the International three course meal, the local culture is respected as well, as the cuisines of these countries show many similarities. In addition, this will preserve the professionalism and prestige of the event and ISA whose importance you emphasized earlier. But to keep the networking character, I would still like to offer drinks in the foyer because this is a great idea!I hope that these suggestions work for you as well and I am looking forward to your next message!Best regardsAlex</t>
  </si>
  <si>
    <t xml:space="preserve">Dear Alex,Thanks for your fast reply.Firstly, I would like to say I am willing to agree uponDJ Happyas long as we can make sure he won't overshadow the ISA conference. I also agree with your point that in fact we are happy to attract new students so if theMusic Actwill help with this I will trust your expertise.Then regardingCateringI can see where you are coming from and I agree that interactin between guests is indeed important. However, I am still not fond of a buffet, so then the best option is to go forInternational three course meal. I am happy you agree with my suggestion for drinks in the foyer because I think will really ad something to the atmosphere of the conference and will help our guests to network with each other.Finally, regarding theDate of conferenceI would still suggest the event to be held inWeek 4, as this is the Christmas holiday. This means all students and potential talent for ISA could join our event, which is important to you as well. I would argue week 2 would not be the most suitable week as there is another event in Constace which would mean the city is very busy and the availability of parking places will be very minimal.I am looking forward to your message!Kind regards,Chris</t>
  </si>
  <si>
    <t xml:space="preserve">Dear Chris,I would like to express my satisfaction with our cooperation so far.Thank you for accepting my proposal about the Music Actand the Catering. I am sure that our joint organization of the ISA ceremony will be a complete success.As you mentioned, the last issue we need to discuss is the Date of conference. You argued that Christmas week might fit because all students could attend the event. In my opinion, exactly the opposite is the case. By the fourth week of December, many of the students are already accompanying their families at home rather than attending events such as the ISA conference. Especially for students who have to travel long distances because they do not live near Constance, this would be a bigger problem. Therefore, my idea was to hold the event in the second week of December, as I believe that a disconnected event in the city is not a deal-breaker. Nevertheless, I would like to proposeWeek 3for the date of the conference in order to meet your expectations, although I believe that the second week is still the best option. To underline why I chose Week 3as the next best option, let me explain to you the points that speak against the other remaining time slots. In the first week of December, the event would collide with the International Conference on Economics and Business Management in Zurich, which is important for potential business partners interested in working with ISA. Furthermore, the last week is just before Christmas and even worse than the fourth week.To sum up, I would like to suggest that the event should take place inWeek 3, which I consider being the second-best option.I hope you agree to these terms and look forward to your next message!Yours sincerelyAlex</t>
  </si>
  <si>
    <t xml:space="preserve">Dear Alex,I am also very appreciative of our smooth negotiation so far.Regarding theDate of conferenceI would like to propose one final date that I think would suite better than week 3, which isWeek 1. I know there is another event during the first week, namely the International Conference on Economics and Business Management in Zurich, one of the biggest business conferences in Switzerland. However, in my opinion, this is no deal breaker, since most companies would probably have more than enough employees to send someone to both events.I look forward to hear from you and hope we can come to a final agreement.Kind regards,Chris</t>
  </si>
  <si>
    <t xml:space="preserve">Dear Chris,thank you for your suggestion. Nonetheless, I am still convinced that the third week will be a better fit for theDate of conferencethan the first week. The collision with the International Conference on Economics and Business in Zurich might not be a big deal with respect to our cooperation with bigger companies. Nonetheless, I think smaller companies might not be able to attend our event in that week as they would need to spare at least two employees.Even though we disagree in that point, I might have an idea that satisfies both of our expectations. If we chooseWeek 2for theDate of conference, as it is my preferred option, I am willing to choose the Traditional Swiss three course meal as theCateringoption in return. For me, the Date of conferenceis more important than the Catering, therefore I would be glad if you accept my proposal.Best regardsAlex</t>
  </si>
  <si>
    <t xml:space="preserve">Dear Alex,I am happy that you are willing to change theCateringto aTraditional Swiss three course mealin exchange for the conference being inWeek 2en therefore I accept your proposal.I would like to thank you for a great negotiation, which I think went quite smoothly. I am looking forward to hosting the ISA Conference with you.Kind regards,Chris</t>
  </si>
  <si>
    <t xml:space="preserve">Dear Chris Meyer,I am Alex Kramer and I am very delighted to be your negotiation partner! I have already heard about your high level of professionalism and your cooperative way of working, so I'm really looking forward to this negotiation. I'm sure we will be able to reach a benefitial outcome for the international student association that is also satisfying for us both! :-)We get to negotiate about important issues that are directly affecting the atmosphere of the annual ISA celebration. Our experience has shown that some members of the ISA have become complacent and that over the years, ISA is getting older while our competition grows stronger. That's why It is very importantant for us to attract a lot of students - attracting a lot of students implicitly means attracting businesses.The first thing i'd like to bring up is theMusic Actfor the celebration. We're known as an international student associasion (ISA!) with a worldwide network. Therefore I think it's very appropriate to choose aMusic Actthat fits our values. It's also important to mention that over the last years, I've noticed an increasing dissatisfaction of the guests every time we've had local bands playing at such big and international events. That's why I think choosingDJ Happywould be perfect for this kind of event. He regularly fills huge venues with his events and we will be able to attract many guests with his presence.In order to create a pleasing atmosphere for all our national andinternational guests, we will also have to choose a corresponsingCateringservice. The conference should have an atmosphere to faciliate networking and make new aqcuaintances which, in my opinion, requires a very relaxed and easy-going atmosphere. Having a very formal meal where everybody sits down for several hours with the same people goes completely against that idea. Having a buffet during which the guests would be free to move around and talk while eating would be much more relaxed. Since we want to attract a lot of international guests I think it's very important to not only serve Swiss food - a lot of international guests are probably unfamiliar with Swiss cuisinge and we won't be able to please them. Therefore, I strongly recommend to choose theInternational buffetto make sure that the guests get food they like.Another important issue is the exactDate of conference. It has not been fixed yet and we've got a time frame of five weeks to choose from. Since the event is going to take place in December, I would prefer to have the event in the first half of the month. Week four would be during the Christmas holidays and we know that several ISA members will be absent. The last week would be right around Christmas and I think this time slot is the worst option. I propose to chooseWeek 2as the date for the event.Another unresolved aspect regards thePresentation Tasks. We get to negotiate about who will do the speech and who will hand out the awards. So, this time our choice is not directly infuencing the atmosphere of the event - it's more of a personal perference. However, the two tasks are not equally attractive for me. I would really like to do it this way:Awards Chris, opening speech Alex. Of course I'm eagier to hear about your opinion because we need to find a solution that is satisfying and benefitial for us both.The last issue to be discussed is theSponsor Selection. We know that several companies have contracted the ISA and are willing to sponsor the event with varying amounts of money or promotional goods. Donating a considerable amount of money, the main sponsor would be prominently displayed with banners around the podium. The chosen company will also give a short presentation of the company on our main strage during the event. Therefore, our choice is very important for the public perception of the ISA and our values. Art Inc.made the best offer in terms of a short-term payment directly after the event. I know - a long-term contract would be better, but who knows what the future holds for the ISA? One of the goals of this event is to increase our popularity and I expect the ISA to grow further and get higher sponsorship money for the future. That's why I personally prefer rather short-term contracts donating a considerable amount of money.Keep in mind, this is just a first step and of course we can negotiate certain points. :-)I am looking forward to hearing from you soon.With best regards,Alex Kramer</t>
  </si>
  <si>
    <t xml:space="preserve">Dear Alex Kramer,Thank you very much for your extensive first message! I am also very optimistic about organizing this event together, since I enjoyed all of my earlier ISA projects and I heared you were very cooperative. I am certain that we will organize a great event together by some good and clear communication.The success of the ISAhas always been partly due to the successful adoption of local culture. I think that this is a vital part of creating a good relationship with our current business partners in Austria, Germany and Switzerland. The atmosphere of the event should thus reflect some local cultural aspects while being a very enjoyable conference for all visitors. The ISA plans to use the event to maintain contacts to as many local business people and officials as possible. Furthermore, the 40th anniversary provides the chance to attract new business partners. In my experience it definitely pays off to adapt (at least) partly to the local culture. The ISA should show the long-time business partners and guests that they are important and make them feel appreciated.Firstly, I get that not all young people like local music. However, I think that theMusic Actis an easy way to show ISA's reflection on the local culture. ALocal folklore bandcantake care of the atmosphere after the formal part ended. I think DJ Happy's reputation couldovershadow the reputation of the ISA, distracting attention from the event towards the music act. We wouldn't want the ISA to be just a side-act of this DJ Happy. I am curious how you think about this issue.Next, theCateringwould also suit the purpose to show apprectiation to the local members and guests.In any case, I would like to have a real menu and not some kind of buffet, since I expect many important people to be there who expect a certain level of formality. Therefore, I think that a Traditional Swiss three course mealwould be most suited for the event.As for theDate of conference, I understand that week two might be a good option. A problem with this week is that there is another big event close to ours. This would make it harder for our guests to find parking spots. I think the beginning of the Christmas holiday, soWeek 4, would be better. A lot of members of the ISA would have time to come, since it is a holiday anyways and there would also be plenty of parking spots. There might be some members unavailable because they are of on vacation, but there are also more members available since everyone has a free week.I agree that thePresentation Tasksare more of a personal preference. I definetely think one of us our both of us should do the opening speech. i have quite some experience in this kind of speeching and would love to this for this great event. Therefore, my suggestion is:Awards Alex, opening speech Chris. I would love to hear why you would want to do the opening speech.Lastly, the issue of theSponsor Selection. I understand your choice, but I think a higher offer is not automatically the best.Boomerangalso made a very good offer but offered slightly less money for the event. However, they also said that they would be willing to sign a long-term contract. In this contract, they would ensure the sponsoring of future events of the ISA. Such contract would provide financial security for several upcoming ISA events and to some extent for the ISA itself. I amabsolutely convinced that the smaller amount of money spent by sponsor Boomerang is balanced out by the offer of a long-term contract which would ensure some financial security. Art Inc. can always decide to change their intentions because of their short-term contract. Therefore, I see the option without futureperspectives as a factor of uncertainty which can only hurt the ISA in the long run. I want to make surethat also the financial perspective of ISA is safe for the upcoming years.I am looking forward to hearing you opinions about the opinions I mentioned. As I said in the beginning of my message, I think clear communication is key. That is why I think it is important to mention to eachother what points we really find important, so the other can take this into account while negotiating. This could increase our joint outcome, as we know eachothers priorities. For me, theSponsor Selectionis an important issue, since this could also secure financial certainty for upcoming events. After that, theCateringandMusic Acthave a high priority for me, since they could best show ISA's reflection on the local culture.I hope to hear from you soon what you think about these points and my last mentioned strategy!Kind regards,Chris Meyer</t>
  </si>
  <si>
    <t xml:space="preserve">Dear Chris Meyer,thank you very much for responding so fast!I can assure you that I have a high regard for your efforts.But our positions seem to differ greatly on every issue, I therefore would like to discuss some points with you. I will respond to your suggested strategy at the end of this message!Firstly, I would like to negotiate about theMusic Act. As you've already mentioned: local music is not pleasing for the majority of our guests. We know about the increasing dissatisfaction of the guests with the music acts of the past few years and we have to learn from those past mistakes.So, ignoring this fact is a crucial mistake we can easily avoid. We need to attract the kind of dynamic guests the ISA is looking for - that's why choosingDJ Happyis so important for the association. I don't think his reputation will overshadow the reputation of the ISA. I think it's a way to greatly improve our reputation and attract new guests that haven't been interested in our association before. Being able to hire a popular artist likeDJ Happyis not an everyday situation - we need to use this opportunity!I also have some concerns regarding the Catering. I can definitely understand your position - but having a traditional Swiss three course menu is a very outdated option. Even for big companies like Daimler it's common to offer buffets at their annual general meeting. So, I really don't have concerns regarding the level of formality - buffets are common these days. Offering a buffet will also allow for communication between the guests - this way it's a lot easierto faciliate networking and make new aqcuaintances. That's why I really insist to choose theInternational buffet.However, it's very important to reach a satisfying outcome for us both. In order reach this goal, we both have to make some concessions. I will do so by acceptingBoomerangas our sponsor. I still think a long-term contract is not the main criteria because I expect our reputation to grow after this event, leading to higher sponsorship money for the future. But I'll have to agree with you - we can't be sure if Art Inc. changes their intention or not and I don't want to risk hurting the ISA in the long run. This way the financial perspective of ISA will be safe for the upcoming years. Thank you for changing my position regarding this issue!As for theDate of conference. Thank you for reminding me about the big event close to ours - of course we want to make sure there are enough parking lots for all our guests. I'll make another concession by suggestingWeek 3. It's definitely not an optimal solution because some of ISAs higher ranked members are unavailable, but It's better than Week 4 because a lot more ISA members will be absent in Week 4 and it's important to keep a balance between regular guests and ISA members.Lastly, we still have to negotiate about thePresentation Tasks. I don't think sharing the tasks is a good option because it will likely lead to confusion and it requires a very high coordination. Splitting the tasks will allow us to focus on the specific task a lot better, resulting in a better experience for the audience. The reason why I want to do the speech is simple: I really like talking and standing in front of big audiences, I guess it's a talent of mine, so my preference is stillAwards Chris, opening speech Alexfor now.But I'd like to know why you would like to do the opening speech, so I can understand your position as well. We can definitely talk about this issue a lot more! I'm definitely not as strict about it as for theMusic Actand theCatering.I think your suggested strategy is the right way to approach this negotiation. Communication is key. And it's important to focus on maximising our joint utility rather than only our individual utility. However, we also need to minimize the contract imbalance to reach a fair agreement (around 50% utility for each of us!).TheSponsor Selectionis by far the most important issue for me - so I really hope you appeciate the big concession I made by accepting Boomerang as our sponsor - I really would have preferred Art Inc., choosing Boomerang is providing almost no utility for me. After that, my most important issues are theMusic Actand theCatering. I'll have to admit I'm very strict about these two issues. But I'm totally open for further negotiation regarding theDate of conferenceand thePresentation Tasks!I am looking forward to hearing from you again!With best regards,Alex Kramer</t>
  </si>
  <si>
    <t xml:space="preserve">Dear Alex Kramer,Thank you for your suggestions! I think that when we continue this way, we will certainly come to an agreement on alle of the discussion points. I want to thank you for agreeing to theSponsor Selection ofBoomerangthat I suggested. I really think this will be the best for the ISA and future activiteis.I think the most important point for discussion are theMusic Actand theCatering, since we both seem to find these important. I still think that a huge DJ does not fit with this formal event, altough we want it to be fun and attract younger audience. I heard from colleagues that DJ Happy really overshadowed previous event they went to and I would really hate that to happen to our event. I do understand your point that the audience did not like previous local music acts, so I would like to suggestPop band FreeLifeas a good option. This band does not take over the entire event as a DJ might do and creates a nice atmosphere.As for theCatering, I still think a buffet would not be a good idea for this event. I think that anything less than a three course meal would be a decline from the conferences over the last few years, which werent even some special events such as the upcoming 40th anniversary and thus would harm the prestige of the ISA. You would really dislike having a buffet at the conference. Having a buffet is more suited to an internal and local ISA event without any marketing purposes. So, if we do a three course meal just like the previous event, we might as well do one that compliments the Swiss kitchen and have courses that fit together. That is why I still think theTraditional Swiss three course mealis still the better option.Next, theDate of conference.For the third week, some of ISAs higher ranked members &amp;ndash; among others, the organisations vice president &amp;ndash; are unavailable and thus would be unable to join the event. Their presence is not absolutely necessary, but it would be inconsiderate to make plans for this timeslot knowing that they would be unable to attend. Therefore, thisoption is not preferred by me. I suggestWeek 1as a better option.During the first week, the conference would collide with the International Conference on Economics and Business Management in Zurich, one of the biggest business conferences in Switzerland. In my opinion, this is no deal breaker, since most companies would probably have more than enough employees to send someone to both events.Lastly, thePresentation Tasksare difficult to assign. I understand that we both like to do this kind of speeches. Alternatively, we could share both tasks. This would mean a high coordination effort and is therefore not my preference. I think this might be a point of discussion later when we have agreed on other subjects, since it is not really important but we still want completely the opposite. For now my preference stays atAwards Alex, opening speech Chris, since I really like doing speeches and have held some great similar speeches before.I hope to hear from you soon and I am curious if we can find some compromises to make us both happy with our event!Kind regards,Chris Meyer</t>
  </si>
  <si>
    <t xml:space="preserve">Dear Chris Meyer,I'm thankful for you taking this negotation very seriousldy and for responding so fast and thoughtful. Overall I think we are on the right way to reach a satisfying and fair agreement very soon. However, there are still some issues I'd like to negotiate about, mainly theMusic Actand theCatering.But firstly, I'd like to thank you for suggestingWeek 1as theDate of conference. It is not our optimal solution and we both had to make some concessions regarding this issue, but I'm fine with choosingWeek 1. You are right - during the first week, the conference would collide with the International Conference on Economics and Business Management in Zurich. I also think this is not a deal breaker, so I'm happy we have been able to make an agreement regarding this issue!As for theSponsor Selection, we both bave chosenBoomerangafter I've made a really big concession because I know how important this issue is for you and because your explanation was reasonable for me - but this is offering almost no utility for me. That is why I hope you will accomodate on a similar level regarding theCatering.I know this is not an usual ISA event - it's our 40th. anniversary after all! But that's exactlywhy we have to break up with old habits, surprise our guests and move on to current standards. As I've already mentioned, these days it's common to offer international buffets, even for big companies like Daimler and Bosch. That's why I don't have any concerns regarding a decreasing level of formality. It is worth sacrificing an old-fashioned three meal course in exchange for the numerous advantages of anInternational buffet! Our guests will be able to communicate very intensively with a lot our ISA members instead of the few ones sitting next to them by the table. This will result in a greatly increasing probability of them joining our student association. I am sure breaking up with old habits will make this event unforgettable!That is also why I have to insist to chooseDJ Happyas ourMusic Act. It's exactly the artist we need in ordner to create a relaxing atmosphere where everybody feels free to talk to each other - this has also a great synergy with choosing theInternational buffetand it's a one-time opprtunity I definitely don't want to miss. Keep in mind that when we sign a contract withDJ Happy, we will be able to settle some rules he has to follow - for example the max. volume or the frequency of his songs. This way we can assure he will definitely not overshadow our reputation! Choosing Pop band FreeLife will not satisfy any of us and will only lead to a lower joint utility - I think we can agree that this is definitely not our goal.Now, I get that this is not what you had in mind. That is why I'm willing to make another big concession in favor of your individual utility regarding thePresentation Tasks! I am willing to completely give up on the speech and hand out the awards instead. This way you can perform your preferred task and reach you maximum individual utlity regarding this issue.Overall, I've made big concessions regarding the Sponsor Selectionand the Presentation Tasksin favor of your individual utility. In exchange, I am kindly asking you to change your mind about theMusic Actand theCatering . I don't think I can make further concessions at this point! And finally, we have both made concessions regarding theDate of conference.I think this is a very fair counteroffer and I really hope we can agree this time and organize an unforgettable 40. anniversary for our student association!Kind regards,Alex Kramer</t>
  </si>
  <si>
    <t xml:space="preserve">Dear Alex Kramer,Thank you very much for your elaborate response. I am glad we already found outcomes we are both satisfied with forSponsor Selection,Date of conferenceandPresentation Tasks. Thank you for your concessions.Of course, I am also willing to give in on some points. My only struggle at this point is that both DJ Happy and the International buffet are both my least prefered options which give me no utility, while these points are also quite important to me. I hope we could find a compromise for one of these points. If we could come to one of the concessions for one of these, so the pop band or theInternational three course meal, I would gladly accept the offer. As you can see in my counteroffer, my preference is the compromise of theCatering. I really think that both a big DJ and a buffet would make the setting to informal for all our important partners and potential partners, and think we should change one of these two to make it a bit more formal without making it unattractive to the younger audience.I hope we can come to an agreement if we just compromise on one of these two last discussion points. I think that we both would have a good utility and the event would be a great succes. I hope to hear from you!Kind regards,Chris Meyer</t>
  </si>
  <si>
    <t xml:space="preserve">Dear Chris Meyer,Thank you very much for your elaborate response. Negotiating with you has been a great pleasure so far. Unfortunately, it seems like we have reached a deadlock at this point of our negotiation process.Please keep in mind that I've also had to give up almost all of my utility regarding theSponsor Selection, which is by far my most important issue. The same goes for thePresentation Tasks. I did so in order for you to get your highest possible utility regarding these issues.In exchange, I need to get my the best possible utility regarding the issuesMusic ActandCateringto compensate for the big concessions I made. Otherwise my individual utility will be way too low and I won't be able to make an agreement.So, I can definitely understand your struggle! But I've had the same struggle when deciding to give up my utility regarding theSponsor SelectionandAwards Alex, opening speech Chris. We both have to make concessions in order to maximize our joint utility and reach a fair amount of individual utility, which should be above 50% with the values of my current offer. This way, the contract imbalance should also be very low, which is very good.I have to admit, I really don't understand your concerns regarding the level of formality because it really is common practise to to offer an international buffet or a DJ for student associations, especially for international ones.I hope we can come to an agreement this time. Unfortunately, I really can't make more concessions. I hope to hear from you soon! Have a nice day!With best regards,Alex Kramer</t>
  </si>
  <si>
    <t xml:space="preserve">Dear Alex Kramer,I understand your view on the consessions you have made and see that this will be the best outcome we could have. Therefore I agree on your last proposal. Thank you very much for this negotiation, it was great fun and very collaborative. I am looking forward to our event.Kind regards,Chris Meyer</t>
  </si>
  <si>
    <t xml:space="preserve">Dear Mr. Meyer,I have already heard a lot from you and I am looking forward to the negotiation with you.I hope at the end we will reach a good result which is great for ISA and also us both. I can imagine well that we can both organize a fantastic conference together.Below you can see my first offer. I am very interested in your opinion about that offer and also about your ideas for the ISA Conference.Best regards and see you soon!Alex Kramer</t>
  </si>
  <si>
    <t xml:space="preserve">Dear Alex,Thank you for you email. I myself also am looking forward to negotiate with you.I would ike to thank you for your first offer. I'm looking forward to the event, since it is also a very important day to create a good relationship with other business partners. Therefore I think it is important to keep the local culture in mind.Besides this, to make sure that all the business partners are able to come to the event, I suggest a later date.You can find my offer below. I'm looking forward to your opinions about these matters.Have a good day,With kind regards,Chris Meyer</t>
  </si>
  <si>
    <t xml:space="preserve">Dear Chris,thank you for your counteroffer. Unfortunately, our ideas for the organisation of the conference are very different. If we want to reach an agreement, it will be necessary to compromise.Because of that, I would agree with your suggestion to take Week 4as the Date of conference. It may not be optimal because not all ISA members will be able to attend the conference then, but I agree with you that all business partners should be at the conference.Concerning the other points more accomodation from my side will be very difficult. Regarding the Presentation Tasks I think it is a good idea to give this job a Third person. We both know how prestigous the openining speech is. Therefore I consider it would be fair if none of us takes these tasks. We could hand over these tasks to founding members from Constance, which surely would make also the local business partners happy.With an International buffet we still would have local culture (one part is swiss food) and we would be able to have a relaxed and easy going atmosphere, where it is easy to network (with a three meal menue you just sit at one place).I agree with you that local culture is important, but we are an international organisation, so we should please not only the local partners and members. Therefore an international music act likeDJ Happy would be great for the mood (the last years there was a lot dissatisfaction with the music acts).Regarding the Sponsor Selection I would suggest Art Inc. because they are able to pay to highest amount. I think a long-term sponser is not neessary right now because we are expanding anyway and will get better long-term offers in the future.I am really looking forward to your answer and wish you a nice evening.Best regards,Alex Kramer</t>
  </si>
  <si>
    <t xml:space="preserve">Dear Alex,Thank you for your respond and taking some of my ideas into consideration. Even though we have some different thoughts about the event, I believe that eventually we will come to a conclusion that will suit us both.I'm very happy that you agree to have the conference inWeek 4! Like you said, I think it is very important to have all business partners present. Because we are international, it is nice to show other countires some of local specialties. Besides this, when we keep it local, we show appreciation to our local guests and members. That is why I still insist on having theLocal folklore bandas the music act and theTraditional Swiss three course mealas catering.Considering the presentation tasks, I would like you to think again about my offer. I would really like to have the presentation tasks as following:Awards Alex, opening speech Chris.With a third person, It will cost us a lot of extra work and will not have the benefits from the public attention.Lastly, I do agree with your offer on sponsor selection, namelyArt Inc.I agree with you that we can check on offers later on, and besides that, Art Inc. has always donated money to several events.I hope to hear from you soon again, have a nice day!Kind regards,Chris Meyer</t>
  </si>
  <si>
    <t xml:space="preserve">Dear Chris,thank you for your respond and new offer. I think we are getting closer to an agreement.I am very happy that you share my opinion about Art Inc. as the Sponsor Selection. Thus, we have already reached an agreement over 2 issues.And I want to add on a third one, because I would accept your offer concerning the Presentation Tasks. Since this is a huge step in your direction, I expect also a lot accomodating from you concerning the last two issues.I think we already show a lot appreciation to the local guests and members by holding the conference in Constance. I think more food choices at aInternational buffetwould significantly lower the likelihood to make our guests from all over the world upset and we also would still offer local food.If we would choose DJ Happy as the Music Act, all of our guests will most likely be satisfied. I think we should show that we are an international organisation and we care about all members and partners, otherwise we distance ourselfes from our motives. In addition, we would get publicity in the media, because DJ Happy is very famous. Thus, we would attract dynamic people who are exactly what the ISA is looking for.I hope that we will soon reach an agreement and wish you a nice evening!Best regards,Alex Kramer</t>
  </si>
  <si>
    <t xml:space="preserve">Dear Alex,Thanks again for considering my options! I am very happy that you agree to the distribution of the presentation tasks.Regarding the last two issues: I think it is best to compromise here. As I think it is very important to appreciate the local guests but also introduce our international guests to these local culture.Therefore I suggest to still have theLocal folklore bandas the music act. This is because this kind of music will fit better with the somewhat older guests. However, to compromise in the catering, since I also get where you are coming from, I think it might be a good idea to have anInternational three course mealas the catering. A three course meal is more formal, and since there will be coming a lot of important and formal guests, whereas a buffet is more informal.I like to hear your opinions. Have a nice day!Kind regards,Chris Meyer</t>
  </si>
  <si>
    <t xml:space="preserve">Dear Chris,thank you for your offer. I guess the best way to get an agreement now regarding the last two issues is to meet in the middle. So I have accepted your offer concerning the Catering.My suggestion for the music act would still be to choose DJ Happy. I understand your objection that the folklore band would be a better fit with the older people. Altough, we are a student organisation and we should orientate ourselves towards the young people.I think the offer below would be a great result of the negotiation for both of us. Each of us two would have fulfilled his ideas of the beginning in two of the issues. I think this is a really good compromise.Have a nice evening!Best regards,Alex Kramer</t>
  </si>
  <si>
    <t xml:space="preserve">Dear Alex,I'm happy to see that this negotiation goes so well. I agree with you that it is best to meet in the middle with the final two issues.I am very happy that you have accepted my offer concerning theCatering. I agree with you that we also have to focus on the students and therefore have a music act that is also attractive for a younger audience.However, I am sure that DJ Happy will not fit with the older, already existing partners. Moreover, I'm afraid that this music act will distract the visitors from the event. Even though we want to orientate more on younger people, it is important that we keep the older partners happy as well. That is why I think it might be best to meet in the middle here as well. Therefore I suggest to have thePop band FreeLife as our music act. This band will satisfy the younger guests as well, but will not overshadow the rest of the event.I think that in this way we all have something we would like to have, and we make some great compromises. I'm curious about your opinion.Have a nice evening!Kind regards,Chris Meyer</t>
  </si>
  <si>
    <t xml:space="preserve">Dear Chris,we have an agreement as I accept your offer.See you in Constance! Best regards,Alex Kramer</t>
  </si>
  <si>
    <t xml:space="preserve">Dear Chris Meyer,thank you for your message!I can see your points, but I have to tell you, that our opinions differ on a crucial point. I therefore would like to discuss some points regarding the mentioned issues with you. When I heard of you as my negotiation partner, I was very delighted. My friends within the ISA confirmed that you are a team player and very cooperative. Therefore, I am pretty sure, that we will find a good solution for both of us if we both concede some issues.In attachments you can find my first offer containing some important issues. This is just a first step and of course we can negotiate certain points, so that we are both better off!Sponsor Selectionis a very important issue to me as well. You are right, Boomerang would offer us a long-term contract, which might be seem as an advantage. In contrast to that,Art Inc. supported the ISA for a long time, so why shouldnt we choose them as our sponsor? Even though they offer us a short-term contract, I am pretty sure, that they wont change their intensions unless we give them some reasons to do so. Choosing Boomerang as a direct competitor will be such a reason, so that won't be in our interest. Would choosing Art Inc. as a sponsor be an alternative to you?Regarding the Music Act I will tell you my thoughts in the following. As the ISA conference is an international meeting, I dont think that the local folklore band fits to the character of an international associations meeting, do you? In addition to this, I noticed an increasing dissatisfaction of the guests with the music acts at the ISA events. Due this, I think DJ Happy as one the famous international acts will be exactly the right to attract the different and dynamic guests the ISA is looking for. Do you agree with me at this point? Will it be an option to you to agree with DJ Happyas our music act at the ISA conference?Maybe we should have a look at the other issues, so we can find a good deal and accommodate each other. Which of the remaining issues is important to you? I hope we can find good solutions, so lets have a look at the Catering.In my opinion, the International buffet will be our best choice, because we have many international guests. I am pretty sure that the mahor part of them is not familiar with the Swiss cuicine. With an international meal we can guarantee a mixture where everybody can find something they like. Do you go with me regarding this issue? What is your preference here?What are you preferences regarding the Presentation Tasks and Date of conference? Are these issues much important for you? I am looking forward to have a good cooperation with you and to see your point of view!Best wishes and kind regards!Alex Kramer</t>
  </si>
  <si>
    <t xml:space="preserve">Dear Alex Kramer,Thanks for your information.I agree with you, we should both concede some issues to find the best solution for us both!I think we can work this out really well.ForSponsor SelectionI agree to your arguments. But I think I even found a better solution than both of our first preferences. I foundCorporate Ltd.tooffer a mid-term contract with more annual payment than Boomerang. I reallywant to make sure that the financial perspective of ISA is safe for the upcoming years, so it seems a lot better for our future then the short-term contract of Art Inc.Regarding theMusic Act,I still think that a Local folklore bandis the only music act that does meet the older ISA members and local business partners music taste. And I think the strategy of the event should be focused on maintaining a good relationship with (local) companies and officials. This is the most important for us. So I can not agree with DJ Happy for this event.For theCatering, I still think the international buffet is our best option. But I can come towards you and then think the best option for us both is anInternational three course meal. I think then we have best of both worlds.The Date of conferenceshouldbe inWeek 4, I don't think there are much other options there. For thePresentation Tasks, I think you can do the award part, and it's best if I do the opening speech (Awards Alex, opening speech Chris).I hope you can agree with most of these preferences, I did my best here toaccommodate you.I hope to hear from you soon!Kind regards,Chris Meyer</t>
  </si>
  <si>
    <t xml:space="preserve">Dear Chris Meyer,thank you for your last message, I appreciate your offer very much, but I think we have to negotiate the mentioned issues in order to achieve a good deal. I can accommodate you in some issues if you accommodate me as well! Therefore, I am sure, we will find a good solution so that we are both better off!In the following I will tell you my thoughts and make an offer to you, which might be profitable for both of us.Regarding the Sponsor Selection I can see your points with choosing Corporate Ltd., wich would offer us a mid term contract and more annual payment than Boomerang. Even though I think thatArt Inc. would support us in the future as well. In my opinion, the good relationship with Art Inc. should be considered when making the decision.If you agree with Art Inc. as our Sponsor Selection I will accommodate you with the Music Act. There is no profit for me at all if we choose theLocal folklore band. I dont think, that this will attract our international guests and therefore DJ Happy would be our best choice, especially because there was a huge dissatisfaction during the last years with the music act at the event. Because it is a high loss for me and there won't be no profit for me at all, it will be only fair if you concede the Week 4 as our date of conference. It will be fine for me and a compromise, if we choose Week 2 instead as our Date of conference. This is the only week without any conflicting events. In contrast to that, week 4 shouldn't be an option for us, because its during christmas holidays, where most of our guests including me either wont be in town or have other plans.So my question to you: In order for us both to be better off, it is a good deal if we choose the Local folklore band as our Music Act , Art Inc. as our Sponsor SelectionandWeek 2 as our date of presentation, isn't it?Let us consider the Presentation Tasksas well. I know about your skills of presenting as well as your profound knowledge about business contacts and their interests you have with respect to your experiences. It would have been a great opportunity for me as well to do the opening speech and address many important aspects for the future development of the ISA. If I accommodate you with the presentation tasks, so that you are doing the opening speech and I do the awards, you should concede the international 3 course meal for ourCatering and we choose the International buffet instead. The conference should have an atmosphere to facilitate networking and make new acquaintances which requires a very relaxed and easy-going atmosphere. That is why an International buffetfor our international guests would be a good compromise, because it is a high loss for me, if I only do the awards.What do you think about my point of view? Do you accept my offer?I am glad, that we both accomodate each other, because we both have some whishes, which should be considered. We are on a good way to find an optimal solution, which is profitable for both of us!I hope to hear from you soon, have a nice evening!Kind regards,Alex Kramer</t>
  </si>
  <si>
    <t xml:space="preserve">Dear Alex Kramer,Thank you for your reply and thinking along.TheLocal folklore bandindeed still seems to be te best option for me for theMusic Act. Because itmeets the older ISA members and local business partners music taste, which is really important.Then, regarding theSponsor Selection, I already give up on my first choice (Boomerang), but I really don't thinkt Art Inc. is suited for us.Art Inc. can always just decide to change their intentions. Therefore, I see that option without future perspectives as a factor of uncertainty which can only hurt the ISA in the long run.I really think it's a better idea to still go forCorporate Ltd.In order to do so, I am willing to accomodate you in multiple ways! First, I then can agree on your first choice for having theInternational buffetfor ourCatering. And moreover, I am willing to change my schedule and plan theDate of conferenceto weekWeek 1, which is not during Christmas, so this must suit us both. So in these two ways I can accomodate you. Together with the plans for thePresentation Tasks, I think this is our last option to find a good solution for both of us.I hope you can accept my order, I think we now both have some of our first choices, and also accomodated to each otherequally.I hope to hear from you soon!Kind regards,Chris Meyer</t>
  </si>
  <si>
    <t xml:space="preserve">Dear Chris Meyer,thank you for your last message, I think we are on a good way to work out the best solution for both of us. I am still very interested in coming to a joint result with you! Nevertheless I can not completely accept the conditions that you proposed in your offer. I therefore would like to renegotiate the issues regarding the Date of conference,Sponsor Selection as well as the Music Act.I appreciate your latest offer very much and will concede in some points as well!Regarding theSponsor Selection I can understand your points and in addition to that, Corporate Ltd. offered a mid-term contract with more annual payment than Boomerang. I have given up my first choice as well (Art. Inc.). Maybe this issue is the most important one for both of us, but going from my first choice to the other alternatives is a much higher loss for me than it is for you! As a sign of appreciation of your contributions to the negotiation, I am willing to accept the Corporate Ltd. as our sponsor if you accommodate me in the Music Actand Date of conference. I know, that the Local folklore band might meet the local business partners music taste. But as the ISA is a student organisation, we should focus on the student as our future talents. If we get students interested in the ISA, then the business partners will automatically work with the ISA to get easier access to these talents! So if DJ Happy (which is my first preference due to the international guest) is no option for you, I am willing to accept the Pop band FreeLife even if its not comparable to DJ happy. This would be a good compromise for both of us, right?I appreciate your offer regarding the Date of conference, but I think we have to think about it more detailed. During the first week, the conference would collide with the International Conference on Economics and Business Management in Zurich, one of the biggest business conferences in Switzerland. Maybe this is not the best idea since many of our guests would rather join there. Therefore I suggest Week 2as our date of conference, because there are no conflicts with other events. I think this would be fair since I made a big loss regarding the sponsor selection as the most important issue for both of us. If this is really no option for you, I would change my scheduling as well and accomodate you with Week 3 as a middle way, this would be for me okay as well and I think this would be a good compromise! Would this be a better option for you? I therefore offer you to decide between Week 3 andWeek 2 as ourDate of conference. It is up to you!I think, regarding the Presentation Tasks and Catering we both accommodate each other in order to get one of our first choices, so this will be a good deal for both of us, do you agree? We should not consider this two issues in our next negotiation steps.I think we are on a good way to come to a solution within the next 2 days! Thank you for being a cooperative negotiation partner!Kind regards and best wishes,Alex Kramer</t>
  </si>
  <si>
    <t xml:space="preserve">Dear Alex Meyer,Thank you for your message.Unfortunately I have to disappoint you to say that this deal seems more like a step backwards compared to your last offer.Regarding theSponsor SelectionI'm still okay with the middle way,Corporate Ltd.. And it indeed seems important for both of us to go this way.Second, I can accept your first choice for theDate of conference,Week 2. But only if you are willing to meet me on my first choice for theMusic Act, with a brilliantLocal folklore band.Regarding to theCateringandPresentation Tasks, we still can both accomodate and have one of or first choices, even though the catering is more important for me than te presentation, I am willing to give you your first choice with theInternational buffet.This way, we both accept with one middle-way deal, and both have two times our first choice in our deal. I hope you can accept this because there seems no more room for me to negotiate in this. Thank you for thinking along in thiscooperation.Kind regards,Chris Meyer</t>
  </si>
  <si>
    <t xml:space="preserve">Dear Chirs Meyer,Thank you for fast answer! I am sorry, that my last deal seemed like a step backwords to you and I hope we still can find a new solution. For me, your last offer is not a good deal for me as well, so we have to renegotiate a few points again.Regarding theSponsor Selection I also think choosingCorporate Ltd. is the best solution for both of us, but only if we also cooperate in the issue Music Act.I appreciate it, that you offer me week 2 if we choose the local folklore band. I have to disappoint you as the Music Act is much more important for me than the Date of conference. Therefore I can only aceept Pop band FreeLife as our Music Act, this would be the middle way and still a good solution for us. This two mentioned issues are very important for me and I can't accomodate you there further.Therefore I will accomodate you with choosing Week 3 as our Date of conference. Even though inWeek 3 some of ISAs higher ranked members are unavailable, I think their presence at the conference is not absolutely necessary. Will that be fine to you as well? There is only room for me in accomodating you with the Date of conference, I hope you can accept my deal! What do you think about the Date of conference ? Regarding theCateringandPresentation Tasks, I think we worked that out very well since both of us achieved their first preferences in one of those two issues and accomodate each other.Thank you for your cooperation! I hope we can still find a solution, which we both can be happy with! Kind regards and best wishes,Alex Kramer</t>
  </si>
  <si>
    <t xml:space="preserve">Dear Alex Kramer,Im sorry to tell you that this option is still a big step backwards for me compared to your message on the 27th of November, 20:26. So let's go back to that time if you don't mind.In that option you offered me the following:Sponsor Selection:Art Inc.Music Act:Local folklore bandPresentation Tasks:Awards Alex, opening speech ChrisDate of conference:Week 2Catering:International buffetI can almost agree on that. The only thing I need to ask you is that we find a middle-way option in either theDate of conferenceor theCatering. We can for example go for the middle way and choose theInternational three course mealfor the catering, which is my offer for now, together with the options you sent me yesterday.I hope you can accept this, or otherwise find a different solution in the date of the conference (week 1, 3 or 4), and then keep the internatinal buffet instead.Thank you for your cooperation! I hope now we can find a solution, which we both can be happy with!Kind regards,Chris Meyer</t>
  </si>
  <si>
    <t xml:space="preserve">Dear Chris Meyer,Thank you for your message, I think we are about to complete the negotiation.In my opinion, I can almost agree on that!I would accomodate you with Week 1 as our Date of conference, because it is still in the first half of the month. Therefore I prefer the International buffet as our Catering.Maybe this is the best solution! Is this a good deal for you as well?Since the Music Act is one of my most important issues, I would choose the Pop band FreeLife. Sorry, but I can not go with the local folklore band! I hope you can see my points and therefore accept Week 1, which is your first preference!I hope you can accept my offer! In my opinion this will be the best solution and I hope, this is a good solution for you, too!Thank you for your cooperation!Best wishes and kind regards,Alex Kramer</t>
  </si>
  <si>
    <t xml:space="preserve">Dear Alex KramerSince your message on the 27th of November, 20:26 you are only making steps backwards in our negatiation for me. I'm sorry to say, but this is not the way we are coming to a good solution. The suggestion you sent me deviates much from what I asked, and also from the suggestion that you sent me before (27th):Sponsor Selection:Art Inc.Music Act:Local folklore bandPresentation Tasks:Awards Alex, opening speech ChrisDate of conference:Week 2Catering:International buffetIn this deal you had a better choice for your Sponsor Selection, and I had a better choice in the Music Act. I had my preference for thePresentation Tasks, you had your preference for theDate of conference. And, you had your first choice for theCatering. That comes to a 2v3 solution, in your advantage. That's why I ask, can we make this to a 2.5v2.5 deal? So you accomodate me on either the date or the catering. I now sent you a different option with the catering, theInternational three course meal, which is not one of or first choices, but a good middle-way solution.I hope you can agree on this or atleast react to this suggestion. Then we can finally come to a agreement that we equally profit from.Thank you for your cooperation.Kind regards,Chris Meyer</t>
  </si>
  <si>
    <t xml:space="preserve">Dear Chris Meyer,thank you for your message! The new solution with your first preference for Local folklore band as our Music Act and my first preference with Art Inc. as our Sponsor Selection sounds good as well. Although I thought that we already made a decison with Corporate Ltd. and the Pop Band FreeLife, so I can't see the reasoning why you changed that. It will be okay for me if you do the opening speech and I do the awards regarding the Presentation Tasks.You made me the offer to accomodate you either on the issue Date of conference or the Catering, therefore I accomodate you in the Date of conference .I will offer you Week 1 as our date of conference, which is your first or second best preference and not very profitable for me. Regarding the Catering I still think that the International buffet is the best solution. Will that be fine to you? With this deal, there will be a 3:2 advantage on your side.I still think that my last offer will be the best solution for both of us, maybe you should consider this in your decision making!What do you think ?I hope we can finally find a good solution and I am looking forward to see your point of view!Kind regards and best wishes,Alex Kramer</t>
  </si>
  <si>
    <t xml:space="preserve">Dear Alex Kramer,Thank you for your message. Sometimes you have to change some previous thoughts in order to find the best options.Thanks for your accomodation in your last offer. In this case, it's okay for me to go with theInternational buffet. This offer sounds a lot better than your last offers.I think we found or way to go then. The sponser selection will beArt Inc., the presentation task wil beeAwards Alex, opening speech Chris, the date wil be inWeek 1, the music act will be aLocal folklore bandand the catering will be anInternational buffet.I think, even tough we have to give on quite some first choices, this is the best outcome we can find.Thanks for the negotiation and thinking along. It was a pleasure.I am looking forward to the event!Kind regards and best wishes,Chris Meyer</t>
  </si>
  <si>
    <t xml:space="preserve">Dear Mr. Meyer,I want to talk to you about the planning and organisation of our annual ISA conference 2019 in Constance. As you know we will celebrate our 50th anniversary and this is the perfect occasion to return to our roots. We were founded as a student organisation and I still believe that young people are the future of our business. If we can attract these young talents with events like this, we will also get the attention of our business partners who need these talents and in the end everyone is better off.Thats why we need some changes regarding organisation and execution of this upcoming event.Our last conference was a bit dusty and boring and not suitable for young people like students. Thus we need a renewed international event which is ready for the future.First, I think that we should talk about the Date of conference, the Sponsor Selectionand the Music Act. I want to discuss Cateringand the Presentation Taskslater if you dont mind.For the Date of conferencethere is a time frame of five weeks and for me the second week would be my preferred option. OnWeek 2 there is actually no other conflicting event. What do you think?We absolutely need a refreshing change of theMusic Act. I would suggest a more international orientation and this can be done by signing upDJ Happywho is a very famous international act. This kind of music attracts many young and dynamic people and also improves the atmosphere. The band FreeLife is worth a discussion. In my opinion we cannot hire a local folklore band, this simply doesn`t fit for an international event.We have four companies who offered us a sponsoringSponsor Selection . Documenta made a worse offer than all the others, therefore I think we can exclude this company. I also have to inform you that I would rather focus on short-term payments than long-term because I expect better sponsors in the future. We have a conflict with Art Inc.,Corporate Ltd.andBoomerang because they are competitors and offer different temporary contracts.We can only choose one of them and I want Art Inc.to be our sponsor. We can rely on the good relationship we have with them and maybe this sponsoring can lead to a long time cooperation in the future.I believe that you have other plans for this event, but I hope we can work together to make this event special for everyone.Best regardsAlex Kramer</t>
  </si>
  <si>
    <t xml:space="preserve">Dear Mr. Kramer,Thank you for your message. The50thanniversary of the ISA conference 2019 is an exciting event in which we should praise the local culture and keep looking to future. The anniversaryof the ISA could not have been organised without the adoption of local culture.I want to thank you for your suggestions. I agree that we should discussCateringandPresentation Taskslater. Here are my suggestions forDate of conference,Music ActandSponsor Selection.1. I have to say that organising the ISA conference in the second week is not a great idea. Because there is another large event in the historic centre of Constance, I'm afraid there will be limited parking spots in the city centre. If people cannot park their car, I think that our guests won't attend the conference. How about to setDate of conferencein Week 4?2. We indeed should have a great Music Actto avoid the dustiness of last year. However, a world-wide known DJ like DJ Happy might overshadow the event with his celebrity status. That's something we should definitely not have. I would like to discuss the option ofPop band FreeLife.3. Documenta is indeed terrible. Let's get rid of that offer. ForSponsor Selection, I want to discuss the offer byBoomerangwith you. The thing is, a long-term contract gives ISA financial stability and this can ensure future events rather than the short-term contract you previously offered byArt Inc.I would suggest accepting the offer byBoomerang.Let's make a wonderful event of it!Best regards,Chris Meyer</t>
  </si>
  <si>
    <t xml:space="preserve">Dear Mr. Meyer,Thank you for your counteroffer, I appreciate your opinion on this case.You can call me Alex if you want.I have different wishes for the Date of conferencebut I'm willed to talk about this issue. For me Week 3would also be an option for me, although some of ISA's higher ranked members and the vice president are unavailable. Considering this I hope we can come to meet somehow.The Pop band FreeLifedoesn't really fit for this international event. Therefore if we take them, you have to give me some compensation regarding other issues like the Sponsor Selection.The sponsor Art Inc.is very crucial for me. As I said, I think that there will be better options in the future and therefore a short-term contract would be the better decision.I already changed two aspects of my offer to your favour.We still have the issues Presentation Tasksand Cateringto negotiate, but the visitors need to recognize a different influence for this event. Im very sure that you focus on traditions and our local business partners but sometimes you have to take risks to succeed.Best regards,Alex</t>
  </si>
  <si>
    <t xml:space="preserve">Dear Alex,Glad to see that we can call each other by our first name. I see we're willing to compromise so that we have a conference where have all the aspects we both prefer. Here are my suggestions based on your latest offer:1. ForDate of conference, I truly believe thatWeek 4is important. Therefore, I think we should stick to that week.2. Can you elaborate on why you don't thinkPop band FreeLifeis a good act for the international event? In terms of local culture, a local folklore band would have been better. But, I can imagine that there should be some room to make it more pleasant for our younger guests. So I hope we can agree on this.3. I'm still not convinced why we should haveArtInc.as our sponsor. For now, I keep it onBoomerang, unless you come up with better arguments.I look forward to hear from you.Best regards,Chris</t>
  </si>
  <si>
    <t xml:space="preserve">Dear Chris,I also think that we can find a solution.I could agree with Week 4, although our conference would then take place during the Christmas holidays. Many of our ISA members will not attend our conference. In fact I cant find any reason for this date. Have you thought about week 1? At the same time period there is an international Conference on Economics and Business Management in Z&amp;uuml;rich but I think the companys should have enough workers for both events. For me this would be a compromise solution.The Pop band FreeLifeis not that famous. In my opinion a famous artist should perform at an international event to provide advertising. This is definitely not my preferred option but a compromise.Our sponsor will be displayed with huge banners around the podium and there will be a short presentation on the main stage. We have to take a sponsor who is appropriate and up-to-date for an international event. Moreover Art Inc.supported us for a long time and they will also support us in the future, but only if we dont have Boomerang as our sponsor.If we agree about Week 4and the Pop band FreeLifethen I need a compensation, otherwise the contract balance will be unequal.About thePresentation Tasksare you a good speaker?Best regards,Alex</t>
  </si>
  <si>
    <t xml:space="preserve">Dear Alex,It is good to see you respond quite quick. I like that!1. I'm happy that you're willing to agree withWeek 4for theDate of conference. I can imagine you feel a bit uncomfortable, but I see some great options: Yes, it might take place during the Christmas Holidays, but that means that alot of ISA student members would have time to attend the conference. Their attendance is, after all, the most important right?2. As for theMusic Act, I still don't think we should base it based on popularity. However, I'm glad to see you're willing to compromise for that. Just to verify: does this mean we agree on this?3. Thank you for your explanation regardingArt Inc.. The reason why I believeBoomerangstill a great option for our Sponsor Selection, is thatArt Inc.has the opportunity to break with us as we do not havea written contract with them regarding the future. This could mean that Art Inc. can always decide to change their intentions. The idea already would be terrible. Maybe we can get compromise by saying that would should chooseCorporate Ltd.. I'm curious how you see that.Regarding your question about Presentation Tasks: I'm an excellent speaker and love to speak in public!Best regards,Chris</t>
  </si>
  <si>
    <t xml:space="preserve">Dear Chris,I appreciate you as my negotiation partnerand thank you for beeing thatcooperative.I could say the same about you.Im very curious to hear your opinion about Week 1. Week 4is no compromise for me at all, it would be a concession. Many members will spend time with their family instead of visiting our event. Why should they have more time when they celebrate Christmas?Yes, we can agree on the Pop band FreeLifebecause I think we wont find a better compromise.I honestly think if we agree onWeek 4 and thePop band FreeLifethenArtInc.should be our sponsor.I could agree with Corporate Ltd., who offered a mid-term contract, but only if I get a compensation regarding Catering and Presentation Tasks.For the CateringI would go for an International buffet. I believe that this will create an open atmosphere at our event, which facilitates networking. Furthermore, during a formal meal, you always sit beside the same people and there is no dynamic. Additionally we have many international guests who have a different taste than our fellow Austrian, Swiss or German visitors.Talking aboutPresentation Tasks, you have to know that Im a very good speaker too.Best regards,Alex</t>
  </si>
  <si>
    <t xml:space="preserve">Dear Alex,Apologies for the late response. Because time is a bit running and we have some agreements, I propose to decide on all elements what we're going to do.1. ForDate of conference, Week 1is not a preferred option. In that same week, there is already a large conference meaning that people have to choose to which one they want to give. By choosingWeek 4, everyone is available and there are no conflicting events.2. Awesome!3. Here is a disagreement. IfSponsor Selectionis not going to beBoomerang, I would stick toCorporate Ltd.. I'm only willing to compromise withArtIncif you accept my offer forCateringandPresentation Tasks.4. ForCatering, I believe this the perfect opportunity to show the local culture aspect at the conference. This is an important aspect which is so far not visible. Therefore, I would say we should chooseTraditional Swiss three course meal.5. As forPresentation Tasks, my suggestion is that it would be as follows:Awards Alex, opening speech Chris.Best regards,Chris</t>
  </si>
  <si>
    <t xml:space="preserve">Dear Chris,No Problem we can do this, my time is running too.We have a different Information set, but I will concede Week 4. to you, hoping I get something in return.No further argumentation needed.I would be okay withCorporate Ltd.but then I want changes for this event.We both brought our arguments for catering, I cannot agree with a traditional three coursemeal, having in mind that I made concessions for other issues. Our international guests dont want Schnitzel and R&amp;ouml;sti. Now its your turn. We have toagree on theInternational buffet.Its clear to see that we both are very good speakers and I guess we both want to shine. I believe that this is not the time for ego-trips. I want this constellation:Awards Chris, opening speech Alex. Maybe we need a suitablethird Person for this Job.We are close.best Regards,Alex</t>
  </si>
  <si>
    <t xml:space="preserve">Dear Alex,1.Week 4it is!2. -3. This is really interesting. First, you were fully focused on havingArtInc., but now you're willing to negotiate aboutCorporate? You may have your sponsor deal withArt Inc..4. Are you insulting theTraditional Swiss three course meal? That's a shame since the locals really helped us out with this conference. Luckily for you, this is a private mail conversation, but imagine that our local sponsors would have heard this. Now theCateringis even more an important topic for me. TheInternational buffetis not even an option.5. Good to hear that you're a great speaker too, but looking to your response of the previous mail, I'm doubting it's a great idea to let you do the opening speech. What if you insult people in public? A third person is not even an option. That would mean that our work has been done for nothing.Best regards,Chris</t>
  </si>
  <si>
    <t xml:space="preserve">Hello Chris,1.-2.-3. In our last four messages we negotiated aboutCorporate Ltd.how can you forget that?I said that Corporate Ltd. is not my first preference. I always said that Corporate Ltd. would be a compromise, but only if you make concessions at other issues too. But sure,Art Inc.is a way better option.4. We have no local sponsors, we need only one sponsor. I think you missunderstood that i only made an example of food, which is maybe not accepted by our international guestsbecause they don't know it and this is no insult, that's fact. Furthermore vegetarians won't like this food either. Nevermind, maybe you would be fine with anInternational three course meal?5. I wanted to hear your opinion on a third Person.You can think what you want, but that's not nice to say. I'm a longtime member of ISA and I still think that you are the nice person everyone told me about. Therefore we can try it this way:Awards Alex, opening speech Chris.best Regards,Alex</t>
  </si>
  <si>
    <t xml:space="preserve">Dear Alex,3. I'm trying to concise with you. You may choose: it's either accepting Art Inc., but then choose forCateringtheTraditional Swiss three course mealor go forCorporateas our sponsor and then for catering havean International three course meal.It's up to you.4. Is no 'vegetarian food' seriously an argument? That's definitely an argument that could be used for other cultures/kitchens as well. Oh, and since you're going that way:R&amp;ouml;sti is veggie. Besides, how can you say no their delicious chocolate?5. Thanks! I'm nice, but never insult food. That's a disgrace. Regarding the third person: I stand by my previous choice. I'll promise that I mention your wonderful work and give you extra shine during the speech.Hopefully, we can make this suitable for both of us.Best regards,Chris</t>
  </si>
  <si>
    <t xml:space="preserve">Dear Chris,For me there are only two options.Either you accept my previous offer, or this one.3. WithCorporate Ltd.this is the only way to come to a deal.4. Yes, it is an argument and swiss chocolate can also be part of anInternational buffet that's no argument.5. Maybe you think about the meaning of the word "insult". I'm sorry that i said my opinion. Maybe you forget this part and put more effort into your speech.best Regards,Alex</t>
  </si>
  <si>
    <t xml:space="preserve">Dear Alex,Based on your previous mail, here is my final offer. I hope you agree with this because I think this is a great opportunity for both of us. We both have aspects we are satisfied with and some aspects we are not satisfied with. It is now balanced.I look forward to your acceptance. If not, I would be disappointed. Nevertheless, I would like to thank you for your cooperation.Best regards,Chris</t>
  </si>
  <si>
    <t xml:space="preserve">Dear Chris,I'm sorry to say that I think we can't come to an agreement.Based on this offer, which is worse than all of your previous offers, i have no other option than to reject your final suggestion.At some point during this negotiation I thought that we were close to an agreement, but your last messages were not what I expected. Furthermore with this offer i can't fullfill any of my goals that I have set for this negotiation. We already agreed on some Issues, but none of them was my preferred one and that's not enough. I wanted something special on the occasion of the 50th anniversary of ISA.I hope the ISA Conference 2019 will still take place in other circumstances.All in all I think we tried a lot to find a compromise and I liked negotiating with you.Best regards,Alex</t>
  </si>
  <si>
    <t xml:space="preserve">Good afternoon Mr. Meyer,Firstly I would like to introduce myself. I am Alex Kramer, from Copenhaguen. I am really happy to have you as my partner, I have heard so many great things about you and your work in ISA, I hope not to dissappoint you with my work as your partner, I will do my best.According to the ceremony preparatives, I would like to discuss about some issues that could be changed or not based on the last years experiences. I have some ideas:1) In relation with theMusic Act, I consider that it could be interesting if we were able to contract a well-known music artist. I thinkDJ Happycould be the best option in order to get the interest of new young members. But if it is not possible to be contracted, a B plan could be the band FreeLife.2) Other issue is theSponsor Selectionof the ceremony, I have been thinking about the possibility of continue our actual sponsorArt Inc..3) Another important issue is also theDate of conference. I have been studying the dates and the best one could on theWeek 2 of december.4) Regarding theCateringI thought anInternational buffet could be interesting for our international guests but an international three course meal would be interesting too.5) In relation withPresentation Tasks I would like to do in this way:Awards Chris, opening speech AlexI am looking forward to your answers, please let me know as soons as possible.Best wishes.Alex Kramer.</t>
  </si>
  <si>
    <t xml:space="preserve">Good afternoon Mr. Kramer,Good to speak to you for the first time! I look forward to our collaboration and hope that we'll organize an amazing ISA conference this year.First of all, thanks for the kind words. I also heard a lot of positive things about you. I'm sure that we'll form a good duo for organizing the event.Concerning the preparations for the event; I have also thought about some ideas. As this is the 40th edition, I think it is best to come to a well-thought-out plan. On the five issues, I propose the following:1. Concerning the Music Act, I think a local folklore band would be best. As ISA plans to maintain contact with local business people and officials, I think it would be best to adapt to their culture. With a local folklore band, we'll also strengthen our relationships with our current business partners and make a homage to where ISA started (Germany).2. For the Sponsor Selection, I propose to go with Boomerang. With them as a sponsor, we'll secure financial security for all future ISA events as they offer a long-term contract. Personally I think that a contract with Art inc. won't have a future.3. For theDate of conference I see two options. I would prefer week 4, but could also do with week 1. Could you perhaps explain why you think week 2 would be best?4. Regarding theCatering, I propose a traditional Swiss three-course meal. I think the local business partners will really appreciate this. I honestly fail to see how a buffet fits the status and identity of the ISA. A buffet would make a rather 'cheap' impression...5. Lastly, for thePresentation Tasks, I think it would be best if I did the opening speech and you the awards. I have a lot of experience speaking to big crowds and because I have been living in Switzerland for some time now, I will be able to fit in some German remarks in the opening speech (which will surely be appreciated by the local business partners). I think, as you're from Denmark, you'll be less suited (not to be taken personally).Really looking forward to your reply and I'm sure that we're going to organize an excellent 40th ISA conference.Yours sincerely,Chris Meyer</t>
  </si>
  <si>
    <t xml:space="preserve">Dear Chris Meyer,Thanks for your offer! I have been readen it carefully and as you asked me to do, I would like to explain you my point of view deeply.1.- In relation with theMusic Act, I thought that Dj Happy would be the prefect performance because the lasts years I have been noticing an increasing dissatisfaction of the guests with the music acts. So I thougth that this is an important year for our organization and it should beremembered diferent of the others. Due to this thought I had proposed youDJ Happy. I still thinking that this is a good option but I understand your point of view of keep the tradition, so I am opened to talk about this. As I mentionated on the first email there is another option too, a German Pop Band called FreeLife that also could fit very well with our event and could be represent our local culture aswell.2.- About the Sponsor Selection, I would like to ask you, in a friendly way, why do you think Art Inc has not future as our sponsor. Considering your idea, I belive that a long-term contract could be worst in the future because I expect ISA to grow further, so a long term contract could restrict our growth. In order to promote this growth I think that could be interesting to get a short or middle term sponsor, which we would be able to change in the nearest future. I thougth that Art Inc could be a good option because we had been doing the events together for a long time and I have the feelling that it will be like this for a long time too and It is also a short-term contract. However, I agree with you with the fact that we need a financial security, this could be important if we want to grow, so maybe we could considered the option ofCorporate Ltd. offering a mid-term contract with more annual payment than Boomerang. So at the end I think that corporate Ltd. and Art Inc are our best options, being documenta unexceptable because of the lower amount of money that they offered considering that we need as much money as possible.3.- About theDate of conference, I think the perfect date is on theWeek 2because I have been checking out the agendas of our company employees and the dates of other events in december and I found out that this week is the only one without any coincidences. In my opion the event should take place on this week. Because on the third weeksome of ISAs higher ranked members, e.g. the organisations vice president, are unavailable and on the fourth and fifth weeks It is already christmas time so many of ISA&amp;acute;s members will be absent. So for me It no make sense preparing an ISA event in a date that we know that it&amp;acute;s a bad date for our members and also knowing that exist a date without coincidences.4.- In relation with theCateringI am keeping my idea of theInternational buffet and I would like to give you my reasons. considering that the most of our guests are from so many parts of the world, could be a good option have diferents kind of cuisines in our menu if they don&amp;acute;t like Swiss cuisine. I am not saying with this that we have to forget our traditions and delete our cuisine of the menu, it should to be included in the buffet. I am not talking about a pizza-burger buffet, I am talking about a mixed international buffet with Austrian, German and Swiss food where everybody is able to find something they like. About your thougts of this could be seems like we are not wasting enough money on the food, I would like to say that could be good save money on this and waste it in other issue because I think that our guests won&amp;acute;t mind about the cost of the food but yes about its flavor or about the music act. I have to mention too that the buffet style is trending now in this kind of events and we will give to our guests a modern imprssion of us. I think that the buffet also could give the possibilty to our guests of beingfree to move around and talk while eating, making easy the networking.5.- Lastly,Presentation Tasks.As a sign of show that I want to collaborate with you and considering your confident to do it, I will let you make the opening speech. So I will make the Awards.Sorry if I had made this to long but I pretend to be clear with you. I will be looking forward to your answer and i would appreciate if you could reflex about some points and some make concessions to me.Thank very much, Best wishes.Alex Kramer.</t>
  </si>
  <si>
    <t xml:space="preserve">Dear Alex,Thank you for your reply. I also would like to thank you for your extensive explanation. I've also read it carefully and below are my thoughts about the issues.1. Regarding theMusic Act, from who did you get the information that in the recent years, guests were not satisfied with the music acts? I personally think that DJ Happy will be too eccentric, as the event will be rather formal with lots of business partners. I really insist on going for a local folklore band as the music act. I already had contact with a band that is willing to come. FreeLife would be viable, but I think they would be rather expensive and as you said regarding the sponsor; we need as much money as possible. Going for a local band, save a lot of money.2. About theSponsor Selection, I think Art Inc. won't be a good choice as a company's representative will also make a speech during our event. I've done some research on the company and I don't think they fit very well with the ISA's image as they're a really small organization with different ambitions than ISA. I truly insist that we choose Boomerang as this will solidify the financial aspect of the coming ISA's events. Also, Corporate Ltd. could be an option, but their payment is only marginally higher than Boomerang. With the latter, we won't have to worry about the coming years and we'll truly build a lasting partnership.3. Regarding theDate of conference, I'm willing to make a concession as we came to the agreement about the presentation issue. I supposeWeek 2 would be fine and I propose that we start organizing things for that period right away (as we now have a date).4. Regarding theCatering, I still think that we should go with a traditional Swiss three-course meal. However, another option: how do you feel about if we meet in the middle and both make a concession? I propose we could do an international three-course meal. We'll combine your preference of international cuisine and my preference for keeping it somewhat formal (as it is a three-course meal). Additionally, the advantage of having a three-course meal is that we'll be able to strategically arrange the seatings (who sits where), which will facilitate worthful networking. Guess we'll have to negotiate about this as well then I suppose. :)I am really looking forward to your answer. You don't need to be sorry for your long explanation at all. I hope that we can come to an agreement soon and hope that you're happy with the concession regarding the date of the conference I made.Yours truly,Chris Meyer</t>
  </si>
  <si>
    <t xml:space="preserve">Dear Chris Meyer,It is good to hear from you. I am happy to see that we are going forward with this negotiation. Thank you for share your thoughts with me with every little detail. I have been thinking about your words and this are my thouthgs:I realized that you are so interested in make a contract withBoomerangas our sponsor so I would be willing to accept this company as our sponsor if you can accept an International buffetfor our catering. I still thinking that the buffet is a great idea and could be the best way to make our guets confortable with the meal. I think that doing this kind of concessions we are winning both.About theMusic Act, I am open to change my mind and go for thePop band FreeLife. I have been reflexing and I think that this is good option too.So What do you think about this offer? I&amp;acute;m looking forward to hear your about your feelings.Best wishes,Alex Kramer.</t>
  </si>
  <si>
    <t xml:space="preserve">Dear Alex,Thank you for your last message. I hope that we can get to a final agreement this time. I'm proposing the following:To return the favor for the Sponsor Selection, I'm willing to go with the international buffet for theCatering. I hope that you're just as satisfied with that as I am with Boomerang for the sponsor.Regarding the last issue, theMusic Act, let's just go with the local folklore band and finalize our deal and this negotiation.I'm confident that, with our agreements, the 40th edition of the ISA event will be the best one yet.We'll be in touch and hope to so you see in person for organizing the event.Yours truly,Chris Meyer</t>
  </si>
  <si>
    <t xml:space="preserve">Dear Chris,I am very grateful with your agreements of make this concessions to each other. I think that with this concessions each one is winning in two issues of our negotiation, so in this last one we could meet in the middle and choosePop band FreeLife, I still think that making a change in theMusic Act we can make the best event never seen in ISA, and they are not so expensive so we can use the money fromBoomerangand conclude the negotiation here.I am also looking forward to meet you in person and I hope that to be soon.Best wishes,Alex Kramer.</t>
  </si>
  <si>
    <t xml:space="preserve">Dear Alex,Thank you for your message.Regarding the final issue: I fail to see how Popband FreeLife would be a better choice than the local folklore band. The local folklore band is way less expensive than Popband FreeLife and as you stated multiple times before; we could then use the money for other things (that we'll save by not choosing Popband FreeLife). Above all, I swear that truly nothing can beat a party with an authentic German local folklore band (have you ever been to an Oktoberfest...?). I hope that you'll believe me on this.Looking forward to your reply.Yours truly,Chris Meyer</t>
  </si>
  <si>
    <t xml:space="preserve">Dear Chris,Thank for your reply. I am so sorry but I still thinking that a local flolklore band is not the best option for this kind of event, this event requires more professionalism and guarantees. So We cannot compare this event with an oktoberfest...Please I would appreciate if could sleep on this and change your thougs towards a successful agreement, where we can meet each other at the middle of this issue. ThePop band FreeLifeis a good option with a good price and a really good performances behind.Looking forward to read your reply, best wishes,Alex Kramer.</t>
  </si>
  <si>
    <t xml:space="preserve">Dear Alex,Let's just settle like this then.Thanks for the negotiation and to a succesfull 40th ISA event!Yours truly,Chris Meyer</t>
  </si>
  <si>
    <t xml:space="preserve">Dear Chris Meyer,My name is Alex Kramer and I am reaching out to you to discuss the organisation of the upcoming conference. Before getting down to the details I want to say that I am looking forward to negotiating all relevant issues with you and I am sure we will get to an outcome that will suit both of us.In my opinion the conference and all its characteristics should represent the values the organisation stands for. While the ISA is constantly growing, I perceive an alienation from its original roots. Of course, the relation to companies is very important but the main purpose of this organisation is to attract and promote students from all over the world. Therefore, I suggest an international music act such asDJ Happy and an International buffet. Regarding the Presentation Tasks, I would like to take the opportunity to speak at the opening ceremony, where I could point out the importance and emphasise the benefits of ISA's work.When it comes to the question of sponsor selection, I think thatArt Inc. is the only logical choice. They are not only offering the most amount of money but also a short-term contract. In consideration of the association's growth in the past few years I think we could negotiate an even better deal for the future.The conference should take place on a date, on which the many people could attend. A convenient option here would propably be Week 2.I think these conditions are a good foundation to start with and I am looking forward to reading your point of view.Best regards,Alex Kramer</t>
  </si>
  <si>
    <t xml:space="preserve">Dear Alex Kramer,It is a pleasure for me being your negotiation partner. I am sure we will be able to find a solution for both satisfying. I have carefully read your proposal and I am very glad we both have the same goal: creating a great event able to mirror the values the organization stands for.As you reported, I also perceive the alienation of the organization from its original roots and therefore I do believe we should strengthen this roots. The success of the ISA has always been partly due to the successful adoption of local culture, that is also a vital part of creating a good relationship with current business partners in Austria, Germany and Switzerland. Therefore, I think that the conference should highlight and emphasize this cultural aspect and DJ Happy would not suit for this purpose. I think a local folklore band would provide a great and familiar atmosphere to the conference. I do not have in mind any specific band, would you have any recommendations?As for the food, I think it should also reflect the local culture, so I would prefer having traditional Swiss dishes. In addition, I believe buffet is not an option. We are going to have a big celebration and our guests deserve the best: three main courses.Regarding the presentation tasks, I would love to provide the opening speech. What do you think of announcing the winners of this year's awards?As for sponsor selection, we do have another option: Boomerang. It offers slightly less money for the event, but it would be willing to sign a long-term contract. I think that having future perspectives is crucial for the company and should be the first aspect to consider.I think week 2 is not the best option since there is going to be another big event in the historical centre of the city and it would be very difficult for the guest to find parking spots. What do you think about week 4?I hope you would understand my points. However, I am open to discuss them further.Looking forward to hearing from you.Chris Meyer</t>
  </si>
  <si>
    <t xml:space="preserve">Dear Chris Meyer,Thank you for your message. I have read and reflected on your thoughts and I do understand your standpoint. I was pleased to read that we share the same concerns about the organisation, which put us at least on a similar starting point. But while some of your arguments sound reasonable, they come with tremendous flaws in regard to the success and purpose of this event.On the subject of Sponsor Selection, you propose to choose Boomerang, who are, we should not ignore, one of the main competitors of Art Inc.. We have had a good relationship with Art Inc., and we have experienced a very good support and cooperation on their part. Choosing Boomerang would corrupt every effort we made in the past to build up this successful relationship.If you accept my sponsor choice, I would concede on one of the other issues. For example, the selection of the Music Act. I noticed some discontent of the guests with the choice at the last event. You should not forget that the conference is also made for young people, who feel more familiar with popular international musicians. A local folklore band would not attract and maybe even deter people from joining our event. However, I am ready to acceptPop band FreeLife as a compromise.Regarding the Presentation Tasks I must admit that I am not really fond of announcing the winners of the awards. I have some good ideas I could use in the speech and would only reluctantly give up on this chance.But to show my willingness to cooperate I would concede on the Date of conference. Week 4 is definitely not the best option here because it is during the Christmas holidays and many members would not be able to participate in the event. As I previously suggested week 2, I would like to meet you halfway and suggest Week 3.I do not understand your argument concerning the Catering. Like you said our guests deserve the best and a International buffet is far superior compared to a single three course meal. People can eat as much as they want and what is more important, they can choose what they want to eat. Imagine people who could not eat because of their beliefs or allergies or just because they do not like the food. Furthermore, it would contribute to a more relaxed atmosphere.While our positions are far apart right now, I hope that we will meet halfway on some points to ensure a positive agreement for both of us. I am looking forward to reading your opinion on this.Best regards,Alex Kramer</t>
  </si>
  <si>
    <t xml:space="preserve">Dear Alex Kramer,First of all, I want to apologize for replying so late, but you know well how busy we are. I am very glad you seem willing to find a reasonable compromise. I have understood your points, but some of them need to be discussed further.I can understand your concerns about the sponsor and I want to trust you, even though I do not really agree with you. I can accept your proposal, so Art Inc., but I need you to accept 2 conditions that I think are crucial for the success of the event. First of all, I do believe that the pop band FreeLife does not meet the older ISA members and local business partners music taste, so I am sure a local forlkore band is the best option. In addition, I think that having a buffet is more suited to an internal and local ISA event without any marketing purposes, so I cannot accept it for a big celebration as the one we are organizing. I pick a traditional Swiss three courses. I am sure that the catering service will be able to find a solution for those who have allergies, intolerance or any other problem.As to the date of the conference, during the third week some of ISAs higher-ranked members&amp;mdash;among others, the organisations vice president&amp;mdash;are unavailable and thus would be unable to join the event, so I would suggest meeting halfway and choose week1.Last but not least, I have understood that we both have at heart the opening speech so why do not we share the tasks?I hope you can see my efforts to arrive at a fair compromise. I am looking forward to hearing from you.Best regards,Chris Meyer</t>
  </si>
  <si>
    <t xml:space="preserve">Dear Chris Meyer,Thank you for your reply. I can understand you, the time before Christmas is in fact always very busy for everyone. First, I want to thank you for trusting me on the choice of the sponsor because Art Inc. is indeed the best choice for us. However, there are some other points I would like to work on.Giving up two positions for one does not seem fair to me. Especially not if they both affect the whole purpose of the event. I think we have the same intention to emphasise our roots but apparently, we have different understandings what the roots are. It is not just about the geographical location and the local culture but also ambitious young people whose interests are our top priority. Maybe you are right that pop music is not exactly the first choice for older people, but it would attract many young people who could learn about and maybe get interested in the organisation. Therefore, I must insist on DJ Happy. In return I will accept a traditional three course meal although it would lead to a very formal atmosphere and prevent guests to talk to each other.Provided that you agree on my sponsor selection, I would renounce from my claim to hold the opening speech. While it would be a very prestigious task, I am willing to reciprocate your efforts to find the best compromise.Regarding the date I would still propose to choose week 3 because the international conference on economics and business management takes place in Zurich in the first week. Two higher ranked members have already stated their willingness to attend the opening speech of our event. But I dont think that their presence is crucial for its success.I think these terms contain a fair share of our both interests and ideas and I am looking forward to hearing your opinion on this.Best regards,Alex Kramer</t>
  </si>
  <si>
    <t xml:space="preserve">Dear Alex Kramer,Thank you for your quick answer, I think we are working well to reach a good compromise. Thanks for your understanding, but there are a few points that need to be discussed further.For all the reason I have already told you Dj Happy is not an option for me. However, if you really cannot yield on this point, I can accept Dj Happy only if I can pick the week of the conference, and the fourth week is the best option, in my opinion.I am very sorry, but tomorrow I am having an important meeting, so I will not have time to deal with the organization of the conference. By agreeing to meet each other halfway, I do believe we have now settled a good compromise. Please, accept this as a final offer so we can start with our work as soon as possible.Looking forward to hearing from you.Best regards,Chris Meyer</t>
  </si>
  <si>
    <t xml:space="preserve">Dear Chris Meyer,I think we are almost there. We have met halfway by trading off four issues. But in my opinion, it would only be fair to find a compromise on the last open point. Week 1 is not one of my favourite options because of the mentioned downsides but I will accept it, nevertheless.I would also consider swapping the music act and the catering, if you think that would benefit your position. But please note that achieving one of my points on these issues is important to assert the interests of the students. I would accept your music choice if you accept an international buffet.I understand the time pressure on your part, and I am making effort to reach an agreement today. Please let me know what you think about my second idea.Best regards,Alex Kramer</t>
  </si>
  <si>
    <t xml:space="preserve">Dear Alex Kramer,I think we are almost there. I understand your points, but for all the reasons I have already explain you I do believe that a buffet would not be convient for the event we are organizing. I would accept an international three course meal though.I please you to understand and accept this as last offer. I think our conference is going to be great.Looking forward to hearing from you.Best regards,Chris Meyer</t>
  </si>
  <si>
    <t xml:space="preserve">Dear Chris Meyer,I'm afraid your last proposal is unacceptable. I told you in my last mail how important and it is to get either my favorite music act or catering. This is a key point, which I can not abandon. In our previous offers we both agreed on conceding two points to each other. In the matter of the date of the event I offer Week 1 as a compromise, which is, as I understand, a better solution for you. I think it is a very fair deal for both of us. Please consider to accept my offer, because I cannot accept an outcome that strongly neglects my interests.Best regards,Alex Kramer</t>
  </si>
  <si>
    <t xml:space="preserve">Dear Mr. Kramer,I yielded on a point for me crucial because I thought you could understand my position on the other issues, but it seems you do not. Therefore, I need to take a step backwards. I can accept your last offer only modifying a point that is actually the most important, the sponsor. I accepted your sponsor thinking it would have led you to trust me and to leave me some space on the other matters, but it did not work well. So, I can accept your last proposal only if you accept Corporate Ldt as sponsor. It is not the best choice for me, but it is much better than Art Inc. that, since we have no guarantee for the future, is too risky.I hope this offer suit you.Best regards,Chris Meyer</t>
  </si>
  <si>
    <t xml:space="preserve">Dear Chris Meyer,thank you for sharing your thoughts. I take your point but I have understood your position. I also explained my though progress regarding my understanding of a fair deal. Unfortunately you did not adress my concerns in your replies. You did not want to yield on catering, which I respected because it seems to be crucial for you. Don't forget that we both have one or two important issues we don't want to give up on. However, taking a step backwards may be a necessary act to progress further. But before abandoning the negotiation path we walked before and starting to negotiate some principle points again I would like to make a last attempt, since the time we have left today is very short.I would accept the pop band FreeLife as the music act. They are not as popular as DJ Happy but they also make music, that is well received among the younger audience. By making this concession I ask you to meet me halfway on the issue of the date and accept week 3.Please think about this offer. In case you do not want to accept, please come up with a realistic offer, on which we could build on.Best regards,Alex Kramer</t>
  </si>
  <si>
    <t xml:space="preserve">Dear Alex Kramer,Thank you for sharing your concerns. I am very sorry, but for me it is your offer that is not realistic. I think you did not understand my position. I did not yield on the catering because I left you the power to decide on the sponsor, the most important matter. However, I really want to find a fair agreement so I can meet you halfway and accept an international three courses, but at least the music has to be my favorite. As I have already told you, a local folklore band is the best choice, in my opinion. In order to show you that I am really considering your points, I am also accepting your proposal about the date of the conference.I really hope you will accept this offer. Please consider it carefully, it is really the best I can do.Best regards,Chris Meyer</t>
  </si>
  <si>
    <t xml:space="preserve">Dear Chris Meyer,I took my 4th offer and changed the music act to your favorite but the catering to my favorite, since music is more important for you. What do your think about this offer? It suits me a bit better than your 3rd offer and is abit worse than my 4th offer (from my point of view).Kind regards,Alex Kramer</t>
  </si>
  <si>
    <t xml:space="preserve">Dear Mr.Kramer,I do appreciate all your efforts, but I have the feeling that our agreement is still not entirely fair. I want to try a last time. This offer means really meeting you halfway for me, I cannot do more.Hope this message finds you well. Looking forward to hearing from you.Best regards,Chris Meyer</t>
  </si>
  <si>
    <t xml:space="preserve">Dear Chris Meyer,thank you for trying to meeting me halfway. But regarding the utility value I can not accept your last offer. Based on my understanding of your postition, my next and final offer will lead us to a similiar utility value.I really appreciate that you accepted my sponsor choice, since it is a main issue for both of us. In return I gave up on my second and forth most important points by accepting your catering choice and presentation assignment. With my last offer, I am trying to make a concession on my third important issue by accepting the band FreeLife, which is a big compromise. I told you how important the atmosphere of the event is and I don't find it easy to indulge. However, I have to insist on a better compromise in the matter of the date. Week 3 is a fair compromise for both of us.Please comprehend my standpoint. I made two steps to meet you in the middle between your third and my 4th offer. This offer shares both your and mine ideas and I think the conference would represent your interests aswell as mine equally. Please accept or reject this offer since I cannot concede on any of the relevant issues anymore.Best regards,Alex Kramer</t>
  </si>
  <si>
    <t xml:space="preserve">Dear Chris Meyer,thank you for your understanding. I'm trying to stay put and answer your messages as soon as I can. Yes, I would accept my seventh offer, which is propably the best compromise since my last offer was a step backwards for you.Best regards,Alex Kramer</t>
  </si>
  <si>
    <t xml:space="preserve">Dear Alex Kramer,I am very sorry for putting pressure on you, but I could not do otherwise. I am very glad we finally have found an agreement. I am sure the conference is going to be great.It has been a pleasure negotiating with you, I really hope you have enjoyed it as much as I have.Best regards,Chris Meyer</t>
  </si>
  <si>
    <t xml:space="preserve">Dear Chris Meyer,I am Alex Kramer and I will be your negotiation partner for this negotiation.Since I know the ISA from 2009 on and already have experience in the organization of events, I would like to make a first suggestion for the annual ISA conference.Overall, I think the focus of the event should be rather on the students than on the collaboration with local business people and officials because in the end, &amp;bdquo;ISA means &amp;bdquo;International Student Association and not &amp;bdquo;Business Association. If we are able to recruit the future talents, who are students, we will automatically attract businesses. Since the organization is getting older and the competition grows stronger, we will need to focus on the core business of ISA, by creating a conference that puts the students in the focus of this event.Based on this I would like to make a first suggestion for the different issues we have regarding the event.First, I think we should pick DJ Happyfor the Music Actbecause in the last years I noticed an increasing dissatisfaction of the guests with the music acts at the ISA events. DJ Happyis currently a very famous international act and regularly fills huge venues with his events. So this would certainly attract future talents to become interested in the ISA and satisfy our guests.Second, regardingCatering, the conference should have an atmosphere to facilitate networking and make new acquaintances which require a relaxed and easy-going atmosphere. So having a buffet during which you would be free to move around and talk while eating would be a good fit. The food itself should be a kind of international mixture of Austrian, German and Swiss food where everybody is able to find something they like. So an International buffetwould be perfect.The Date of the conferencehas not been fixed yet, but we already have a timeframe of five weeks. In the first week, the event would collide with the International Conference on Economics and Business Management in Zurich and in the third week, some of ISAs higher-ranked members e.g. the vice president of the organization are unavailable. Since we are planning the event for December, I would suggest the first half of the month as the date of the conference, because during the Christmas holidays, many would not be able to show up to the event. So finally I would suggestWeek 2as the perfect fit for the Date of the conference.Regarding the Presentation Tasks, I would suggest myself for performing the opening speech because I have prepared many important aspects of the future development of the ISA to address in front of the audience. Since I am a member since 2009, I was able to gather a lot of experiences, which qualify me for this speech and I think this could be a very good opportunity for the ISA.Lastly, I would suggest selecting Art Inc.as a sponsor for our event. They are offering a high short-term payment and we already made good experiences with them, which makes them a great fit for our event.I am sure, we will find a compelling solution for both of us.What do you think about my suggestions?Looking forward to your response.Best regardsAlex Kramer</t>
  </si>
  <si>
    <t xml:space="preserve">Hi Alex,Thank you for your e-mail, seems like you already put a lot of thought into the event. I am happy to be able to organize this event with you as I have heard many good things about you from friends at ISA. I think with both our own fields of expertise we should be able to organize a great event for both our fellow students and our business partners.As you probably heard already, my background with ISA has mainly been focused on the relationship with the business partners and organizing internships, so to my end I would like to thank our business partners somehow and show them all the qualities our organizations has. Enhance our (future) relationship. Many students could benefit from such good relationships. Over the years I met lots of students who are very enthusiastic to be given the opportunity to meet with potential employers. So saying that putting focus on only students is a missed opportuniy for both the students and the business partners if you ask me. I hope youll agree with me on that.As for your suggestions, I saw you mentioned that you wanted to suggest to ask Art Inc. to be our sponsor. However, I would like to suggest otherwise. In my experience over the years I have seen that short-term contracts of the highest bidder are not always the best option even if it may seem so. I believe this event could provide ISA with future financial security if we would contract with Boomerang. Boomerang offers slightly less money, but, they do offer a long-term contract. Meaning that ISA, and especially you and your team, will receive donations for all (local) events in the future.The date of the conference seems like a fairly difficult issue, due to the Christmas holidays. I just checked with the venue and it seems that there is another big event in Constance in the week you are suggesting. Wouldnt you think this might be a bit problematic? I wanted to suggest the fourth week as in my experience lots of students are already free from college due to the Holidays. They should be able to attend the event. How would you feel about week 4?Furthermore you mention that you prefer a buffet because you want the event to be easy-going and you want to give our guests the opportunity to make new acquaintances. I believe that due to the anniversary it would be nice to facilitate something a little more fancy. But since I understand your preference towards a buffet because of networking, etc. I would like to suggest to implement the dinner with a different seat with every course. That way people will have lots of interaction but still be able to have a bit more festive and fancy dinner. I would really like this event to be a little more special than usual due to the anniversary. Since well host the event in Constance, I think it would be nice to arrange for a traditional Swiss three course meal. How does this plan suit you?As for the music, I agree with you on choosing a more popular musician than other years. But I am doubting if DJ Happy will be the best choice for this, since he is so popular that I am scared that he will not address the right public. We wouldnt want students to only come for the DJ, right? Also, I am not sure if a great artist like this would even be willing to come to our event. Also I think his music set is more suited for dance parties and you just mentioned that you wanted a more easy-going network event, so I have serious concerns towards this choice of music. I was thinking we could give the stage to an upcoming local band and give them a stage. How would you feel about that?Lastly, you propose the presentation task to be yours. I thought this to be a little blunt to be honest, as I would have liked for you to ask my opinion on this first. As we are hosting the event together and we both have accomplished many important tasks during our time at ISA (I also have been a member since 2010), I feel it no more than right that you should also give me the opportunity to put myself forward. Because I want to do this together and I understand you really want to host the event I am willing to compromise and say to do the opening speech together. Mostly because we are equally contributing to this event. That way the both of us can represent ourselves.I think we are really making progress here and I am curious about what you think about my suggestions. Looking forward to your reply. Thanks in advance.Best regards,Chris Meyer</t>
  </si>
  <si>
    <t xml:space="preserve">Hi Chris,thank you very much for your e-mail, I am also very delighted that you are my partner for this negation since I already heard many good things about the projects you have been involved in. I am always happy to work with other ISA students, because of the high level of professionalism, which is well expressed through your first mail.While I do agree that our students will be able to benefit from good relationships to the businesses, I still think that leveraging such an important event for politics is a definite sign of distancing ISA from ist roots and motives. In my opinion, attracting students implicitly means attracting businesses, so I want to focus on the core business oft he ISA, putting the students first.Opinions can vary and we may not reach a full agreement on this, but to make progress in this negotiation, I will tell you my thoughts on your offer in the following.Regarding the sponsor selection, I also think that financial security can be important. Still, I am convinced that the ISA will grow further with our support and will get higher sponsorship money for the future. We should also consider the good relationship, we already have with Art Inc. As you said, the students should be able to benefit from good relationships with businesses. Already having a guaranteed good relationship with Art Inc. should make them the clear choice for us both, we should not put that at risk.I saw you also mentioned the date of the conference. You are right, the second week could be a bit problematic as well. I still have an issue with week 4 since I think most of the students will spend more than two days at home for Christmas and sometimes stay until new years eve. They will probably prefer their family and friends at home that they see rarely. Most students will also have to travel to Constance fort he event, so I do think it is far from likely they will travel a long distance just for one day. I think week 3 could be a good fit and compromise because the presence of the higher-ranked members might not be necessary. What do you think about this?For the buffet I understand your point of view, wanting to have it a bit more fancy for the anniversary and I like your idea of implementing a new seat with every course. Still, I think the atmosphere will suffer a bit in comparison to the international buffet. Other than that, I fear many international guests are probably unfamiliar with Swiss cuisine, so it will occur that someone will not find something he or she likes. I still think it would be smarter to have some kind of international mixture where everybody can find something they like while maintaining the networking aspect. Since we both want the best for our guests, I hope you agree with me on this. If you have other suggestions regarding this point, please let me know.As for the music, I am delighted that you agree with me on DJ Happy. I really appreciate how much you care about addressing the right public and the network atmosphere. Also, your idea of the local band is great. I already thought about the space between dinner and the actual party afterward. Since the networking part takes place in the evening, networking already has been done and numerous connections have been made thanks to DJ Happy because he will be able to attract many of especially young &amp;bdquo;future talents, who due to their age mostly are not thinking much about network events yet. Maybe the local band Freelife would be nice to fill the gap between eating and the party. What is your opinion on this idea?Lastly, I am very sorry for being a bit rough on the argumentation fort he presentation task. I also think each of us should have the opportunity to present himself. However, we will both be very busy that day and sharing this task will require high coordination and would have a much weaker impact. As part of an apology, I would like to let you step forward and do the opening speech because I have trust in you to perform this task very well and I know you are embracing the spirit of ISA. Vice versa it would mean a lot to me if you would agree with me on the sponsor selection.I think we are making big steps forward to achieving a great result for both of us.I am looking forward to your response once again.Best regardsAlex</t>
  </si>
  <si>
    <t xml:space="preserve">Hi Alex,Thank you for your e-mail. Good to hear that we both value a successful event. However, since we are organizing this event together we must not forget to make a few compromises. Therefore I would like to suggest the following.My expertise lies more in the relationship with our business partners, therefore I think I should focus more on the sponsor selection. Although I really appreciate it that you want to give me the opening speech in return for letting you choose the sponsor, I feel like choosing Art Inc. would be a mistake and would be a waste of my knowledge. I have spoken to the director of Boomerang and what he offers sounds more promising than what Art Inc. has to offer. Not only are they promising a long-term contract, they were already talking about recruiting students for jobs and internships. As I told you before I have seen that in the past these kind of promises are hardly being made. If we would agree on Boomerang, I suggest we offer Art Inc. another deal in which they can become VIPs or something, giving them their own table or presentation stand during the event. Id like to suggest this because I agree with you on keeping them as good partners. How would you feel about this approach?As I dont want to insult you or under value your expertise in comparison to mine, I would be willing to settle with you on the music selection. Even though I dont think DJ Happy is the best choice, I am willing to argue that you might be a better judge on this. I would like to suggest though to ask a few local bands as support acts. But again, I am willing to leave that up to you.As for the date of the conference, I understand that you do not feel comfortable with week 4 because you are scared that it will be too closely to the Holidays right? I think your suggestion to host the event in week 3 could be a good solution, but I was wondering what you thought about week 1. As week 3 might be the least convenient for the two of us, since I think this event could really be a game changer for both our careers. Having the important people from ISA there could mean more success for us right? In the first week the only thing I can come up with is another business event. Maybe we should just take this for granted. In my experience companies are big enough to send someone to both the events and it might be the most convenient for the students because they wont have to worry about their exams. How does that sound to you?As for the food, I could agree with you on having a more balanced menu so all our guests can find something they like. But as I said, I feel like a three course meal is still more festive than a buffet (which we offer with all our other events). Could we compromise and go for an international three course meal? That way we would have the food you like and my way in how to serve it. Also, I still think we could apply the changing seats to enhance networking as you preferred.As I said before I am sorry that I have troubles with giving you free choice on the sponsor selection since I feel this is the part were my experience is most accurate. I would be very happy about giving the opening speech. Please let me know if you are still okay with this, otherwise I think we should still consider giving the speech together.I think with the suggestion above we might have settled a few things with which I could be happy. So I am looking forward to your reply.Thanks in advance.Best regards,Chris Meyer</t>
  </si>
  <si>
    <t xml:space="preserve">Hi, Chris,Thank you so much for your feedback. I am very pleased that you agree that we should both compromise to achieve the best possible solutions for both sides.If we look at the fundamental data we both have on ISA, you can see very well that my reasoning about growth is firm. As we have opened new offices in eight different countries over the past 10 years and gained 5000 new members. I wouldn't question your expertise, but these are facts and I honestly prefer them to your feeling it could be a mistake.It would be a fatal mistake, in my opinion, to risk the good relationships we already have with Art Inc., especially when we have such clear facts.In addition in recent projects, I have also been given the opportunity to talk to the Recruiting Board, which has also assured me that Art Inc. will definitely give us the opportunity for internships and working student jobs. In addition, Art Inc.wants to give the students insights through seminars, which I greatly appreciate. With Art Inc., we have a strong sponsor, who will probably make us better offers in the next few years because we are growing and already have a good relationship. For me, the decision here is still clear. Nevertheless, I don't want to talk small about your expertise with business partners and I fully respect that you would like to have Boomerang as a sponsor, so I would suggest to set up the VIP booth for Boomerang to introduce them. If Art Inc. will let us down next year, we will have the opportunity to switch to Boomerang, which we will not have with a long term contract the other way around.In case we don't agree on this topic, I would offer to accept the band Free Life as a music act in exchange. I think it would attract fewer young students, yet the guests would probably be satisfied in contrast to recent years.Concerning the Date of conference, I think that a successful event does not depend on the presence of high-ranking members. If we are as successful as I guess, the numbers of students present and the feedback will make enough impression on the board for us.As I said before, I think your idea aboutCateringfor changing seats is good. However, when I thought about it for some time I noticed that it sounds good in theory but will be difficult to put into practice. Cutlery and drinks would have to be exchanged (not everyone uses the same cutlery per course), which would require a lot of coordination and personnel. Since our catering staff will be very busy with the waiters, I think it would be a better idea to relieve the burden and simply make an international buffet.Since I agree that we can only get ahead through compromises in our negotiations, I would suggest that I agree with you on the date, which would be in week 1, and continue to allow you to hold the opening speech, because I am still very much convinced of you. In the opening speech you might also like to briefly introduce Boomerang, what do you think about this idea?In return, I would keep the clear choice of the sponsor Art Inc. and organize an international buffet. In the end, I would keep the compromise regarding the music, which would mean the pop band Freelife.So we would both win 2 preferences and split one. It sounds very fair to me, so what is your opinion about this?My counteroffer will not include all values that derive from my argumentation. If you agree with me, we can adjust the issues accordingly. Please note that this is a huge step for me and there is hardly any room for more negotiation.I'm looking forward to your feedback.Best regardsAlex</t>
  </si>
  <si>
    <t xml:space="preserve">Dear Alex,Thank you for your e-mail. I got a little confused with your introduction about the growth of the company, I dont see how this is relevant in choosing your preferred sponsor. How does a long-term contract from Boomerang not add to the growth of the company? I am simply trying to explain that I think a long-term contract would mean more growth for the company, but I understand that you are not agreeing with me on this due to our established relationship with Art Inc. already.I think it is a fundamental mistake to take Art Inc.s word for future sponsoring when we have the possibility to receive a written contract from Boomerang. It has nothing to do with my feelings that a written contract is more reliable than a good relationship, this is factual (basic marketing) information. What if Art Inc. creates a better relationship with our competitors? Or what if they decide to simply stop sponsoring events in general? Our good relationship with them wont get us anywhere then. This relationship is not as reliable as a written contract. Dont get me wrong, I believe good relationships are important but I prefer these relationships to be in writing instead of just promises. I believe that a company should always do what is best for itself and as I said before I think financial security in combination with written agreement on future event sponsoring and an agreement on internship placement for our students, is simply overruling a good relationship. Therefore I cannot accept this offer and I stand by my former offer in providing Art Inc., some sort of VIP spot but giving the head sponsoring to Boomerang. I you really dont agree with me on this, we might consider to choose neither of these businesses and compromise to one of the other offers we have received.Although I appreciate your offer on compromising with me on the music selection, I was making a big effort in letting you decide this since you have more experience with organizing events. I have nothing to gain when we book DJ Happy, since I dont like his music and I think our event is not really suited for this. Then again, this should be your decision since this is more related to your expertise. I am willing to compromise of course to the Free Life band, but I am doubting this is really what you want. If you could agree with me on the sponsor selection I have no problems in giving you the free choice of music selection.As for the date of conference I can agree on week 1, however keep in mind that my preferred week was week 4, so I am already compromising here. Giving me the preferred date is not really what is happening here then and I feel like I am making all the compromises here. Given that I have given you the music that you preferred and we both know that music is an important issue for the event. Planning the event in week 1 is already a compromise for me.I was also a little disappointed about your choice of catering. I thought we were making steps here. I compromised with you by changing the food from traditional Swiss cuisine to an international cuisine, as that is what you preferred. I already provided a solution for the networking thing, which was your argument against the three meal course. Your new argument on difficulties with cutlery is one I have never experienced before. I have been to several dinners in which this idea was implemented and it did not give any problems. If you dont feel comfortable believing this from me, I could give you the number of one of my colleagues who organized a dinner like this in one of our business partner dinners.The way I see it we have a few options left to make this offer a better fit for the both of us. I would therefore like to sum up my preferences and compromises in the following offer. If you could agree with me on choosing Boomerang and providing Art Inc. with a VIP spot, I wont mind that we will be serving an international buffet and giving the stage to DJ Happy. We compromise with the date by setting it on week 1 (or if you are more happy with week 3, I am also willing to do that). I will also let you do the awards and mention you during the opening speech which I will be giving. You mentioned that in your first offer the outline would be to win 2 preferences and split one; in your offer that was not the case for me. The way I am suggesting it here it is.Hoping that this might be satisfactory for the both of us. Looking forward to your reply.Best regards,ChrisPS: my counteroffer might also not include all values that derive from my argumentation. Please look at the paragraph above for my summarized offer. Thanks</t>
  </si>
  <si>
    <t xml:space="preserve">Hi, Chris,thanks for your feedback.The facts about the growth I brought out to support my argument from the previous mail. I continue to believe that as we grow year after year we have the opportunity to get better offers each year from sponsors, so it would be wrong to enter into a long term contract. I hope you can understand it now.In the last mail you only spoke of your "feeling it could be a mistake", whereupon I argued accordingly.I'm a bit confused because you are suddenly referencing a written contract that you never mentioned before.Leaving a contract without my consent disappoints me. Since we should organize the event together and everyone should have a say, I thought we had the same opinion here. Since the event will take place in 12 months, it makes no sense for me to have such a contract now in final form. I don't have a contract from Art Inc. yet, because I would have included you in the negotiation before, I think we can still get some out of their offer. All in all, I have to say that I am very disappointed that you have a written contract, according to your message, without informing or involving me beforehand. I am still of the opinion that Art Inc. offers us the best-added value both in terms of financial security (Again: shorter contract period means the possibility of a new, better contract after the contract expires). We will certainly get a better contract due to our growth, which I have proven with the facts).What you refer to with "Art Inc could prefer others" or "stops sponsoring events I don't consider to be a valid argument, because the support is anchored in the contract and because of my argument, a short contract period also has the possibility to change the sponsor (maybe Boomerang next year) more quickly than a long term contract.My other arguments still make sense to me. Since you only argue with experience reports, unfortunately, I lack the stab resistance a bit. You can give me the number of one of your universities and I will check your statement.Because I want to keep the mails a bit shorter in order to enable faster replies, and we run out of time, I suggest you two counteroffers.Please don't misunderstand me, but after the latest message, I am not convinced of the arguments pro Boomerang regarding sponsoring despite your expertise. Since you have to make compromises in negotiations, I am willing to come a little closer to you.1)You take care of catering and presentation plus you have the choice of week 1 or week 3 and I take care of sponsors and music.2)In the case that I still leave the sponsoring selection to you, you would have to approach me a little bit more, as this means for me to give up a longtime partner of ISA and the potential for earnings of ISA would not be as I imagined it would be, which greatly limits excursions and marketing expenses. In return, I would take over the music selection, the catering, and the speech. Of course, I wouldn't give the speech without introducing you and letting you present the awards. I am a bit more flexible with the date, I could imagine week 3 or 1, but I would leave the choice to you here.3) You take Sponsor and opening speech, I take Music, Catering, and date. Please note this is probably my last offer and my biggest commitment to your direction.I look forward to your feedback or counteroffers, maybe we can already agree on one of my suggestions.RegardsAlex</t>
  </si>
  <si>
    <t xml:space="preserve">Hi Alex,Thank you for your reply. I would like to start off with saying that with a written contract I simply meant that I had an offer for a long-term contract; thereby meaning that we would have a good relationship in written not just by words. Of course I would never sign of a contract that you would not feel comfortable with, I am sorry if I gave you that impression. Nevertheless, I think we might be coming to a conclusion due to your last e-mail.I would like to take you up on your second offer. I will have the final say on sponsor selection and the date of the conference. You can then be responsible for the music selection, the catering and you could give the opening speech. I do would appreciate it if you could give me a fair introduction. I believe that I elaborated on my preferences and even though you will have the final say on the completion of the event and I will mostly work on business related topics; I do hope that all other things we have discussed will be evaluated by you once more. Thereby I mean that we could still ask a local band as a support act before the performance of DJ Happy, and that you introduce me in the opening speech as well.I have full faith in you organizing your part to a great success. I will start drawing up the final contract with Boomerang and give the venue our approval on the date if you wish to accept this offer.Looking forward to hearing from you.Best regards,Chris</t>
  </si>
  <si>
    <t xml:space="preserve">Hi Chris,Thanks for your feedback.I'm very glad we could come to an agreement. Of course, I will introduce you fairly to the audience. I think we discussed all the other points in detail.I will immediately take care of the first preparations for the planning, booking the DJ and catering. It would be great if you could show me the contract with Boomerang again before we sign it.I am convinced that together we will create a great event and I am looking forward to the final event.If you would have time this weekend it would be great to meet and to get to know each other in person.Best regardsAlex</t>
  </si>
  <si>
    <t xml:space="preserve">Dear Mr. Meyer,my name is Alex Kramer and I'll be negotiating the terms for ISA's 50th anniversary celebration with you.Attached you can find my first offer. I'm sure we can discuss certain issues and find solutions that benefit both of us.Looking forward to hear from you!Best regards,Alex Kramer</t>
  </si>
  <si>
    <t xml:space="preserve">Dear Alex Kramer,Thank you very much for your email. I look forward to cooperating with you in the organization of this event. I have heard a lot about you and your previous successes and was very pleased when I found out you would be my partner in this project.I appreciate your initial offer, but I do see that we have differing opinions on a few of the issues. However, I agree with you that we will come to an agreement that suits us both. Please see my counteroffer, I will be happy to discuss the separate issues in more detail.I look forward to receiving your response!Kind Regards,Chris Meyer</t>
  </si>
  <si>
    <t xml:space="preserve">Dear Chris Meyer,thanks for the quick response. I've also heard a great deal about you reassuring me that we'll manage to plan a great event with solutions that work for both of us.Discussing the issues in more detail sounds perfect.Starting with theSponsor SelectionI would preferArt Inc.as they made the best short-term offer and have been supporting us for a long time now. Also, as ISA continues to grow, finding better sponsorship deals should come automatically. A long-term contract would therefore just restrain us.In return I'd be willing to concede on another issue, e.g. theDate of conferenceor theCatering.Looking forward to hear from you!Best regards,Alex Kramer</t>
  </si>
  <si>
    <t xml:space="preserve">Dear Alex,Thank you for getting back to me on my counteroffer and for our continued cooperation to make this event the best that it can be.I understand that theSponsor Selectionis important to you, it is for me as well. I do agree that Art Inc. made a good offer. However, I believe a contract would provide financial security for future events. Perhaps we could meet in the middle and go for Corporate Ltd.since they've offered a decent amount of money but only a mid-term contract which would ease some of your concerns about a long-term contract.I would also like to stress the importance of this event to give visitorsan idea of the local cultural spirit through theMusic Act. I believe aLocal folklore bandwould be the best choice in order to maintain good relationships with local companies and officials.Please have a look at my revised offer and let me know how you would like to proceed with the remaining issues.Kind Regards,Chris Meyer</t>
  </si>
  <si>
    <t xml:space="preserve">Dear Chris,thanks for your latest offer. ChoosingArt Inc.as our sponsor is rather important to me and I cannot emphasize enough on the great previous experiences we had with them. Maybe we can find a compromise; e.g. in return for letting me chooseArt Inc.I'd be willing to give up on the issuePresentation Tasksand choose Awards Alex, opening speech Chris. This would give you the opportunity to adressmany important aspects regarding the future development of ISA and to make a lasting impression on our visitors. Alternativley, I'd also be willing to compromise onCateringinstead incase that issue gives you a higher utility.I agree with you on the importance of giving our visitors a great experience. However, with regards to our international and dynamic audience, I think alocal folklore band would miss the character of an international associations meeting. Thus, I'd strive forDJ Happy, afamous performer that regularly attracts a huge audience and therefore gives us the chance to get many guests interested in our organisation.Please let me know what you think about my offer and what issues still need further negotiation.Best regards,Alex Kramer</t>
  </si>
  <si>
    <t xml:space="preserve">Good morning Alex,Thank you for coming back to me. I have revised your offer and since I understand it is difficult to reach an agreement on theSponsor SelectionI am willing to agree onArt Inc..However, since the Sponsor Selectionis an important issue for both of us I would kindly ask that you in return would reconsider theMusic Act and that we choose aLocal folklore bandfor the event, as I believe it would be more fitting for the music taste of the older ISA members and our local business partners.Please let me know how you feel about such a compromise. I look forward to your response.Kind regards,Chris Meyer</t>
  </si>
  <si>
    <t xml:space="preserve">Good morning Chris,thank you for your latest offer and your willingness to compromise in theSponsor Selection. I really appreciate it and would therefore accept theLocal folklore band as the Music Act, even though I still consider an international act as more fitting.Now we have three issues left to discuss and I think we're on a good way to reach a fair agreement with high joint utility.I think anInternational buffetwould be perfect for the event as it offers a relaxed atmosphere that facilitates networking and everyone has a wide variety of different cuisines to choose from.Considering your own preferences I'd be willing to compromise on the issuePresentation Tasksand let you do the opening speech in return.I really hope my offer works for you and I'm sure we'll find aDate of conferencethat fits for both of us.Best regards,Alex Kramer</t>
  </si>
  <si>
    <t xml:space="preserve">Dear Alex,Thank you for accepting my suggestion to choose theLocal folklore bandfor theMusic Act, I appriciate your compromise and also think we are close to reaching an agreement that benefits us both.When it comes to theCateringI would ideally choose the traditional Swiss three course meal in order to show appriciation to the local members and guests, but I am willing to make a compromise and choose theInternational three course meal. This way there would be more cuisines presented, but we would keep the formality of a sit down meal.Regarding theDate of conferenceI believe week 3 would be a good compromise for us, although this is not the ideal date for either of us.I'm looking forward to your response on this offer.Kind regards,Chris Meyer</t>
  </si>
  <si>
    <t xml:space="preserve">Dear Chris,it seems like we engage the end of our negotiation and can reach an agreemnt that satisfies both of us. Week 3sounds like a fair compromise we can agree on.However, I still consider anInternational buffetas the best option since it would give our visitors the option to roam around freely and expand their network in a more efficient way. Given that our goal should be to attract many students I think a formal dinner misses the idea of an easy going atmosphere that encourages intercultural exchange with many different people.As I mentioned before, I'd be willing to let you choose the Presentation Tasks- e.g. Awards Alex, opening speech Chris -in return, which gives you the opportunity to adress important aspects regarding ISA's future and make a lasting impression on our huge audience.Looking forward to hear your thoughts about my latest offer. If this doesn't work for you at all I'm sure we can find a solution.Best regards,Alex Kramer</t>
  </si>
  <si>
    <t xml:space="preserve">Good morning Alex,Thank you for your latest offer, I believe we are near to reaching a satisfying agreement.I am willing to accept your offer ofCateringand choose anInternational buffet. However, since catering is also an important issue for me I ask of you in return to offer me more leniency when it comes to theDate of conference. I ask you to consider to set the date inWeek 4. This way you will get your wish when it comes to theCateringand I will get my wish when it comes to theDate of conference, which I believe would be fair.Please let me know what you think of this compromise.Kind regards,Chris Meyer</t>
  </si>
  <si>
    <t xml:space="preserve">Good morning Chris,thank you for understanding my point of view and your willingness to concise.However, asPresentation TasksandCateringare two issues equally important to me I cannot make that many concessions regarding theDate of conference. Nevertheless, as a sign of good will and considering the great negotiation we had so far, maybe we can agree onWeek 1instead.I hope this is a compromise you can be happy with and looking forward to hear from you soon!Best regards,Alex Kramer</t>
  </si>
  <si>
    <t xml:space="preserve">Dear Alex,Thank you for your last offer. I have thought about it and I believe we have now reached an agreement that is beneficial for both of us and which leads to a high joint utility. I appreciate your cooperation with this task.I hope our agreement is also satisfactory for you, thanks for a pleasant negotiation. I enjoyed it!All the best,Chris Meyer</t>
  </si>
  <si>
    <t xml:space="preserve">Dear Mr. Meyer,I am Alex Kramerand I am going to be your partner in this negotiation.At first, as for theMusic ActI think the best option is theDJ Happybecause is an international DJ and veryfamous performer and i amsure that his presence will attract many guests, who in turn became interested in the ISA.Another issue what should be covered is theCatering.The conference should have an atmosphere to facilitate networking and in myopinion, requires a very relaxed and easy-going atmosphere. For me the best option is anInternational buffetbecause there are manyinternational guests are probably unfamiliar with an specific type of cusine and it is important to have different types of foodwhere everybody is able to find something they like.Moreover, theDate of conferencehas not been fixed but, the first week takes part theInternational Conference on Economics and Business Management in Zurich so, for that reasonthis is no deal breaker, since most companies would probably have more than enough employees to send someone to both events. On the other hand, on the third weeksome of ISAs higher ranked membersare unavailable and considering these factors, the second week would definitely be your preferred option.Another unresolved aspect regards thePresentation Tasks.The opening ceremony provides the perfect opportunity for reaching out to a broad audience and for creating a lasting impression.The last issue to be discussed is theSponsor Selection.Art Inc.made the best offer in terms of a short-term payment directly for the event.They have supported the ISA for a long time and therefore you are sure that their support will continue in the future.I send you attached my first offer and I hope you like it and we reach an agreement soon.Looking forward to your reply,Alex Kramer.</t>
  </si>
  <si>
    <t xml:space="preserve">Dear Alex,I am looking forward to organise this event with you!I would like to come back on two topics in your previous email: the dates of the conferences and the catering.There is another important meeting in town during week 2 it might be difficult for our guests to find a parking sport. Thus, I think it might be more convenient to plane Date of conference during Week 4, the parking situation should be more relax due to the Christmas break. What do you think?Regarding the Catering, I think a real fancy menu would be more appropriate than a buffet. Maybe we could celebrate Swiss cultural with a Traditional Swiss three course meal, instead of a buffet?I hope we will manage an aggreement together soon too!Regards,Chris Meyer</t>
  </si>
  <si>
    <t xml:space="preserve">Dear Chris Meyer,Thank you for your offer. I am glad to hear from you! Your offer is quite good but there are some points to be cover and there are far from the expectations of the company. I send you another offer and I hope you like it. I explain you my point of view.I am checking the dates for the event and I saw that it is imposible to do the event in the fourth week because it would beduring the Christmas holidays and several ISA members will be absent. Moreover, I really think that this time slot is definitely the worst option and should not even be considered due to the fact that the attendees to the event want to be close to their families. So, in conclusion, it have to be in the week 2 or in week 3.I am absolutely convinced about the fact that the traditional Swiss three course meal is not a good option because if you are a vegetarian or vegan person it is probably that you can't eat anything. Moreover, the international buffet woud have awide range of food and you can choose what you want.Having a buffet during which you would be free to move around and talk while eating would be much more relaxed. Another important aspect is the choice of the food itself. Another option could beto provide an international three course meal with German soup as a starter, continuing with traditional Swiss meat fondue and closing with Austrian dessert. With that option they could taste different types of food and if they don't like the starter they could eat the dessert or the traditional Swiss meat fondue.I hope we could reach an agreement soon!Regards,Alex Kramer.</t>
  </si>
  <si>
    <t xml:space="preserve">Good evening Alex,Your argurment regarding Date of conferenceconvinced my and I am welling to make a concession and accept your suggestion for Week 3.Since I make concessions for Date of conferenceand Catering byfollowing your advices, let me suggest you the Local folklore bandfor the Music Act. DJ happy is, indeed, wellknown and famous accross young generation. But, this could overshadow our event, which would be regrettabled regarding the efforts me put into the organization of this event. The Folklore band is also a way to celebrate the hosts culture and to make participants discover something they might never hear.Finally, I would like to suggest you another Sponsor Selection. Boomerangmaybe offered less money than Art ict, but they are welling to sign a long-term sponsoring contract. This financial security could benefit for a long run to ISA for its future events.I hope you will appriciate my concessions and considare, as I did for yours, my suggestions.Best regards,Chris</t>
  </si>
  <si>
    <t xml:space="preserve">Dear Chris Meyer,First of all, tell you that my preferences for theDate of conferenceand for theCateringare theInternational three course mealand theWeek 3but I accepted the week 3 and the international three course meal because you don't accept my offer.On the other hand, the local folklore band it is a bit boring for our event and I after talking with my coworkers we decided to accept thePop band FreeLifeor the DJ Happy.Regarding theSponsor Selectionfrom my point of view it is necessary to have a good sponsor and if you have the best sponsor you can arrive to other people who might be interested in the event too. Moreover, I think it is a good inversion and if weleave the most important part of the event in the hands of unskilled people we will lose more money than it costs us to hire a good sponsor.Regards,Alex Kramer</t>
  </si>
  <si>
    <t xml:space="preserve">Dear Alex,It is nice to know that you accept Boomerang as a sponsor.For the music, I understood you do not want to hear about the traditional music. But, DJHappy represents a too big risk for our conference in my point of view. Should we cut this issue in half, and go forPop band FreeLife?Well, if you think Date of conferenceis better, then I trust you.I do not have any further questions :)Chris</t>
  </si>
  <si>
    <t xml:space="preserve">Dear Meyer,I am glad to hear that offers from you! I know we reach an agreement soon.I accetp theSponsor Selection, theMusic Act and theCateringbut there are some topics to be covered.First of all, I want to change thePresentation Taskscould beAwards Chris, opening speech Alex. For me is to important to give a good image and I prepare some opening speech wich have a high impact on the future development of ISA.I think this offer is fair for both of us.I hope you understand it and accept it.Regads.</t>
  </si>
  <si>
    <t xml:space="preserve">Dear Alex,I have also prepared a presentation that took me a day! But, if you really want it, I am weilling to give it up if we do the meeting onWeek 4.Does that seems fair for you?Otherwise, we can share the activities?I am really happy with our negotiation process!Chris.</t>
  </si>
  <si>
    <t xml:space="preserve">Dear Mayer,I see your point, but I prefer to change thePresentation Tasksand for me is betterAwards Alex, opening speech Chrisand theDate of conferencehas to be theWeek 2.Is it good for you?Regards.Alex Kramer.</t>
  </si>
  <si>
    <t xml:space="preserve">Dear Alex,I am so happy that we reach to an agreement, that seems to me equilibrate and fair!Hope you share this point of view.It has been a pleasure to negotiate with you.Best regards,Chris</t>
  </si>
  <si>
    <t xml:space="preserve">Dear Chris Meyer,My name is Alex Kramer and Ive been a member of the ISA since 2009 when I was studying at the University of Copenhagen in Denmark. I am contacting you in regard to our upcoming annual ISA conference to celebrate ISAs 50th birthday.Since many of our colleagues have told me how successful your past projects were and how well you work in teams, I am very much looking forward to our negotiation and coming to an agreement that is beneficial and fair for both of us.As there are five core aspects for us to discuss, my first offer is the following:Firstly, I would like to propose a change in the Music Actfor our event. Since the music is what majorlycontributes to the events atmosphere, it is very important that we hire an internationally well-known and up-and-coming musician to attract as many guests as possible. Therefore, I think hiring someone as famous as DJ Happyas our music act would be perfect for us.In regard to the events Cateringwe also have to think about the atmosphere that we want to create. Hence, I believe that an International buffetwould be the best option for us. It would give our guests the opportunity to walk around or meet and talk to new people, whilst providing a relaxed and easy-going atmosphere. Furthermore, I suggest the buffet to serve Swiss, German, and Austrian food so that everyone &amp;ndash; even those unfamiliar with Swiss cuisine &amp;ndash; can find something they like.For the Date of conference, considering Dr. Illenschitz set up timeframe, I would like to suggest Week 2since it is the only timeslot during which there are no other conflicting business events or holidays. As we want as many guests and business partners as possible to be able to attend our event, Week 2 would be our best option.Regarding the Presentation Tasks, I believe that it is most effective and impactful for both of us to do the awards presentation and opening speech ourselves. Given my previous experience with organizing and hosting events in the past, I would like to suggest doing the opening speech by myself. On the other hand, since Ive heard that you are well known and engaged in our organization, I think it would be perfect for you to undertake the awards presentation. Thus we would be deviding the tasks like this:Awards Chris, opening speech Alex.Finally, concerning the Sponsor Selection, it is important that we collect enough money for the event without tying ourselves down with long-term contracts. Given our good history and relationship with the company as well as the considerable donation theyre willing to make, I suggest that Art Inc.is the perfect sponsor for us.Please let me know if you have any questions or concerns regarding my first offer, as I would be open to negotiate any specifics regarding ISAs upcoming event with you.I look forward to hearing back from you.Best regards,Alex Kramer</t>
  </si>
  <si>
    <t xml:space="preserve">Dear Alex,Thank you for your message, I am glad to see I will be able to do this negotiation with you as I heard really positive things about you from some of my friends in ISA. Ive been a member since 2010 and I will hopefully graduate within two months so I hope to learn a lot from this experience. That we get to host the 50th birthday of ISA is an amazing opportunity and will be really fun.The event takes place where it all began, in Constance, I believe it is an opportunity to thank the local community for their support over the years. Many of our business partners started supporting us here 50 years ago. It is also great if we can involve the local culture as this is where ISAs culture comes from. It gives us the chance to give new business partners a feeling of what we stand for. What do you think about this "local" focus?I like some of your ideas a lot but I do have a few suggestions myself, I am sure we can discuss the issues together.For the music art, I want to make the local businesses feel appreciated by focusing on the local music. It will also give new visitors a taste of the local cultural spirit with a folklore band that speaks to all ages present at the event. We can look into this together as I do not have a specific artist in mind yet. Although I am a big fan of DJ Happy myself, he is so incredibly famous, that he would probably distract our visitors (mostly the youngsters) from ISA and the event itself. It would be a shame to have all the focus on the DJ because this day has to be about ISA and its celebration.This event is huge, our most important (mostly local) business partners will attend and I believe that we need to show them a certain level of formality. Every other big event we have organized did include a three course meal with a menu. I believe this event is a chance for us to show how much we care about our roots and the long-term partners, a traditional Swiss three course meal is therefore in my opinion the best choice.About the date of conference, I unfortunately just learned that there is a big event in the historic center of Constance. Our conference also takes place right in the center. Therefore, many of our guests will have problems with finding a parking spot and will not be happy to walk for a long time to our event. I suggest choosing the fourth week, this is the week before Christmas. Many people will be able to attend, especially students who just finished their exams at that point.I think we both want to do the opening speech as this has the biggest impact. The fairest thing to do is to share the activity, to put it straight forward. We would both be including during the opening speech and the award ceremony. We can show how coordinated we are and how well ISA members can work together.The sponsor selection is extremely important for ISA, for this event and future events. I think it is important for ISA to look at long-term contract and relationships with sponsors. Although Art inc. is offering us the largest donation, I think Boomerang offers us a better opportunity. The donation is less but they can give us financial security for other upcoming events.I am sure we can talk about the specifics and figure out how this event can benefit ISA and us both in the most effective way possible. We can look for compromises on the topics we ifind most important ;).Kind regards, Chris</t>
  </si>
  <si>
    <t xml:space="preserve">Dear Chris,Thank you for your counteroffer, as it was very interesting to see your perspective and ideas for the upcoming event.First off, I would like to talk about the local focus that youve described. Whilst I can agree with you that we should involve local business partners in our event, I dont think that this is really what we should be focusing on.We have to remember that, at its core, ISA is a student organization, which is why I think that we should first and foremost concentrate on catering to our client base &amp;ndash; the students. Not only would this help our problem of ISA getting older while our competition is getting stronger. But it would also attract new students as future talents, which will then automatically attract the attention of many local as well as international business partners that want easier access to those talents. Therefore, I suggest that we shift our focus to something closer to our roots, namely the students.Regarding your ideas, therere also a few things I would like to discuss:I can understand your point in saying that DJ Happy would be too distracting for our event. Though I believe that his international dynamic would be perfect for many of the young guest, I would like to suggest the Pop band FreeLifeas a compromise for the Music Act. Since FreeLife is a lesser-known band, they wouldnt be too distracting and wouldnt take too much focus away from our event. But they are still a popular and international band that would fit well with the image our organization wants to convey. I appreciate your suggestion but I dont think that a local band fits the character and the international orientation of our association and especially this event.Unfortunately, I have to disagree with you on the aspect of the Catering. I dont think that the formality of a pre-defined three-course meal suits the needs of our event at all. One of the core aspects of this conference is social networking and having the possibility of making new acquaintances. If everyone had to sit down for hours for their meal, then that simply wouldnt be possible. Therefore, I still believe that a International buffetwhere everyone can be relaxed and move freely would be the best option here.Furthermore, I dont think that a high level of formality would be right in our case since many of the guests are students who might feel uncomfortable in such a formal setting.As for your idea of concentrating on traditional Swiss food, I can only agree. But I do suggest that we serve at least a few German and Austrian dishes as well since many of our international guests might not be familiar with Swiss food.I can understand your concerns regarding the Date of conferenceand the parking situation. Since Week 4 is during the Christmas holidays Im sure that many ISA members will be absent then. Therefore, I suggest Week 3. Although some of our higher ranked members wont be available then, theyve informed me that they could at least attend the opening speech and then leave afterwards. Whilst this isnt optimal I still think that it would be a good compromise.Of course I can understand that you want to do the opening speech as well. But sharing both Presentation Taskswould require a lot of effort in terms of coordination and preparation. Furthermore, it could be confusing for the audience to have two people do the opening speech and awards presentation. Hence, I suggest that we hire a Third personas external speaker as a fair solution. This could be very beneficial for our event since the person could talk about the importance of ISA for the business world, which would improve our image and reputation.Unfortunately, I have to disagree with you on the long-term contract with the Sponsor Selectionsince future financial security shouldnt be a concern for us. As we are expecting ISA to grow further and become a bigger organization, we will certainly get higher sponsorship moneys in the future. Therefore, a short-term contract is preferable in our case, which is why Ive initially suggested Art Inc.. Moreover, given our good relationship with Art Inc. and how long theyve supported us, it wouldnt be advisable to choose a direct competitor &amp;ndash; Boomerang &amp;ndash; as this events sponsor. This would hurt our business relationship with them and would probably prevent them from supporting us in the future.I hope that my counteroffer meets some of your ideas as well and I look forward to hearing back from you soon.Best wishes,Alex (:</t>
  </si>
  <si>
    <t xml:space="preserve">Dear Alex,Thank you for your counteroffer and sharing your vision for the event.I agree with you that ISA should focus on students and we can do so by giving them the best opportunities. To satisfy our students we need business partners that can offer our students the best internships. Therefore, we need to find a way to satisfy both the students and the local business partners during this event.I believe that ISA has been successful partly due to the adoption of local culture, wherever we are active. I think we can set an example during this event. Especially with the increasing competition, it is important to attract the largest companies and keep them satisfied. It will help to adopt a local atmosphere to attract even more companies active in this region to offer our students internships at the best companies within this region. As you described, I hope that with these suggestions we can go back to the roots of ISA and give our talented students a taste of the working life.I want to thank you for making a compromise by suggestion the Pop band FreeLife. I think they fit this event better for students, but I believe this would not satisfy the business partners that we want to attract. A folklore music act should be able to satisfy the local business partners music taste and if we pick the right artist, we can make this music attractive to the students as well. I also believe that folklore music is less distracting than a pop band and that students will be able to network and talk more with potential business partners during the performance of a folklore band. We could potentially save money with this option as well.For the catering I do not agree that a three-course meal does not suit this event. This is one of the largest events that ISA has ever organized and our business partners in this region are used to formality. We are not like other student associations in this way. I believe that a buffet can hurt our prestige that we build up over the years which would discourage some of the companies to create a relationship with us and our students.Week 4 is actually the week right before Christmas, so many students will have the time to visit the event without interrupting their studies. They will still be able to go home before Christmas. However, I would like to know your opinion on having the event in the first week of December. I believe this might be another option to plan the event in order to ensure that most business partners and students can attend the event.Unfortunately, I do not agree with asking a third person. This would not be in the best interest of either of us. Although I would really love to do the opening ceremony, as I could learn a lot from this experience, I could also learn a lot from you doing the opening ceremony as you have done these tasks before. I will be able to apply that during the award ceremony in that case.As you mentioned, we have growing competition from other student associations. Art Inc. has donated to us before for other events. However, they can stop supporting us at any time, especially with the competition getting more active. Getting a long-term contract is beneficial for us as it will give us the financial stability is this dynamic environment. The contract ensures our future events are sponsored. The money boomerang is offering is still enough to make the event a big success and we get ourselves a long-term business partner.I hope my new suggestions fit your vision for the event better.Best,Chris</t>
  </si>
  <si>
    <t xml:space="preserve">Dear Chris,I am glad to see that we are starting to come to terms with our ideas but there are still a few things left that I would like to discuss with you.Firstly, I appreciate your consideration of the economic aspects regarding the selection of the Music Actas Ive thought about this as well. Since the band FreeLife is not as popular as many other music acts (DJ Happy for example), our costs in this case would actually be quite acceptable.Though I can understand your argumentation for the local band, I have to disagree with you on this. As Ive mentioned before, we have to keep in mind that we are an international student organization. Our young members come from 20 different countries all over the world, so in order to represent this aspect of multi-nationality it is the best option for us to hire an international music act. Therefore, I strongly suggest that we reconsider thePop band FreeLifein this case.Moreover, many of our guests have expressed their increasing dissatisfaction with our past music acts at events, which have all been local bands. Hence, a new approach in hiring an international band can attract many guests, who in turn could become interested in our organization as well. And I am sure that we can decide on the kind of music that the band will be playing so that our business partner will be satisfied as well.Since you have agreed to my offer of me doing the opening speech I want to come your way as well regarding the Catering. I would like to suggest a compromise on theInternational three course mealas we have to focus on the internationality of the food as well. Since many of our international guests are unfamiliar with traditional Swiss cuisine, it would be smarter to have some kind of international mixture with Austrian, German and Swiss food where everybody is able to find something they like. My idea would be a German soup as a starter, then continuing with a traditional Swiss meat fondue and closing with an Austrian dessert. This way we can make sure that each guest gets at least some food that they like, whilst still being representative of our local roots and keeping a high degree of formality as you wanted.I would gladly accept your idea of moving the Date of conference to Week 1. Although there will be the International Conference on Economics and Business Management in Zurich at the same time, we shouldnt worry too much about this since most companies have enough employees to send someone to attend both events. And since it will be in the first half of the month there wont be any scheduling conflicts in regard to Christmas. Thus I believe that Week 1 would here be the best option for us.Thank you for offering me to make the opening speech; I highly appreciate it and I gladly accept. I am sure that after successfully organizing this years conference and doing the awards presentation, youll be sufficiently prepared to do the opening speech next year.Regarding the Sponsor SelectionI have to agree with you that a longer-term contract could bring us a certain degree of financial security for our upcoming events but we dont want to be tied down by such a binding contract for too long.As Ive mentioned before, ISA is expected to grow further in the future, which will open doors to new investors who are interested in us and who are willing to sponsor larger amounts of money than before. Having a long-term contract would mean that wed risk missing those new opportunities. Therefore, I would like to offer you a sponsorship from Corporate Ltd.as a compromise. They have offered us a mid-term contract, which would ensure us financial security, especially in regard to our competitors, without being tied down for too long. Besides, Corporate Ltd. would be willing to pay higher annual sponsorship moneys than Boomerang, which is of course beneficial to us. While I still believe that risking our good relationship with Art Inc. by selecting another sponsor is not an optimal choice, I think this middle ground would be the fairest for both of us.I hope that this counteroffer is closer to your preferences as I am looking forward to hearing back from you soon.Best wishes,Alex</t>
  </si>
  <si>
    <t xml:space="preserve">Dear Alex,I'm really happy that we settled three of our five issues so quickly. It seems like a very smooth negotiation. Now we just have to get settled on the date and sponsor.I am glad that you agree that a long-term contract can be very beneficial for us. Boomerang wants to be the main sponsor for this event, however, the long-term contract does not imply that they will be the main sponsor at all of our events. Of course, we would promote and advertise for them in other ways in the future, but we would still able to get opportunities from new investors that are willing to sponsor us with even larger sums of money. I think that long-term business partners are more important with the growing competition, and Corporate Ltd. Is offering less money than Boomerang for this event which is also not that great.It seems like many of the dates have pros and cons, so I will not be too hung up on the date of the conference, if we can agree on the sponsor.Yours,Chris</t>
  </si>
  <si>
    <t xml:space="preserve">Dear Chris,I am glad to see that we are close to an agreement as this negotiation has also been very pleasant for me. Im sure that we can find a suitable solution for both of us in regard to the final two issues as well.Firstly, regarding the Date of conferenceI believe that we can both agree on Week 1as a good compromise for both of us since the collision with the business conference in Zurich shouldnt be a deal breaker.Secondly, we have to further discuss the issue of the Sponsor Selection. Whilst I agreed with you that a long-term contract could have financial benefits for us to some extend, I unfortunately cant agree with you on choosing Boomerang as our sponsor.Such a long-term contract can be very risky and restricting for our organization. As Ive mentioned many times by now, we are expecting ISA to grow rapidly in the future and therefore broaden our international network significantly. This not only means that we will attract more companies as sponsors for our upcoming conferences, but also that we will gain a large amount of new members who are going to attend those events. If we were to sign such a long-term contract, it could be that the sponsorship moneys that Boomerang offers us now wont be enough to finance those larger events in the future.Moreover, it seems very unlikely that other companies would be willing to additionally sponsor us in the future once we have signed a long-term contract with Boomerang. Since our main sponsor (which then would be Boomerang) is prominently displayed with banners around the podium and also presented during the event, those other companies will have few incentives to sponsor us with large amounts of money, as they wont be gaining any prestige from this.Therefore, I have tried to meet you halfway in suggesting Corporate Ltd.s mid-term contract, which would allow some form of financial security whilst also providing us with a certain degree of freedom. The time difference between a long-term and a mid-term contract isnt that big, so it would still ensure us to have financial support and security in the future. But by the time the mid-term contract ends ISAs growth will have hit its peak, which then gives us the perfect opportunity to look for a new and higher sponsorship deal. This chance could easily be missed if we wait too long or were to be tied down by a longer-term contract.Aside from that, I rechecked both offers again just to see that Corporate Ltd.s offer would actually give us a higher annual payment than Boomerang, which of course is another point to consider. (:I hope that you can understand my argumentation for this issue and that you reconsider my offer, as it is also very important to me to find the right sponsor for this and our upcoming events.Best wishes,Alex</t>
  </si>
  <si>
    <t xml:space="preserve">Hi Alex,Our last issues seem to be quite hard to figure out, but I am sure we can get to a settlement.A few days ago I asked your opinion regarding week 1 of the conference. However, I am not very keen on the idea of hosting it at the same time as the conference as I believe some important people will be missing.While I believe we will grow in the following years, as you are strongly suggesting, there are risks in not getting a long-term contract. There is no assurance that we will grow and the long-term contract will not restrict us in the future as you are stating. For future events, other companies can still sponsor us too and be the main sponsors. Therefore, I do not believe that it is either risky or restricting. The larger sum of money we are getting for this event from Boomerang is significantly more than what we are getting from corporate, even if they offer more in the coming years. We would have to make an investment in this event ourselves in case we go with corporate.However, I get the feeling you do not want to give in onto this. Therefore, I am willing to make a last compromise. I will agree with corporate as sponsor if the event can take place in week 4. In my opinion this is by far the best time to plan the event. As I said before, the students will be done with school and are able to attend the event right before Christmas. And did I mention how pretty the city is around Christmas? Let's give our partners and students the chance to experience this.I hope you can agree to this compromise, as we have compromised important issues before. I am very satisfied with our negotation up til now, however, this will be my last offer.Best wishes,Chris</t>
  </si>
  <si>
    <t xml:space="preserve">Hey Alex,The system did not allow me to send both an answer to your question and send a new counteroffer. But without further ado, here it is. I accept what you suggested!Best wishes,Chris</t>
  </si>
  <si>
    <t xml:space="preserve">Hey Chris,I am very glad that we were able to come to an agreement in regard to the final two issues.Therefore, I am happy to hereby accept your last counteroffer. It seems to be a good compromise and fair solution for the both of us.Thank you for your contribution to this negotiation, as it was very pleasant for me to discuss all the issues with you as well as getting to see your ideas and point of view regarding the conference.I look forward to negotiating with you again in the future.Best wishes,Alex</t>
  </si>
  <si>
    <t xml:space="preserve">Dear Chris Meyer,Its my pleasure to greet you and to begin our negotiations regarding the upcoming ISA event. I have heard of you and the success of your previous projects; therefore, I have no doubts that together we are able to organize a truly successful event.As you know, there are several issues to be solved. To start with, I would like to ask for your opinion about the sponsor of this event. My offer would be to interact with Art Inc., due to their already long-ago established support of ISA and, so far, productive cooperation. Moreover, among all other companies their payment seems to be the best offer, so that we could afford more.Then, as soon as this will be settled, we will understand when the event could possibly be held. Dr. Illenschitz provided me with 5 possible weeks, when the conference needs to take place. My own thoughts led me to the first half of December to avoid absence of people due to Christmas preparations. Therefore, I would suggest it within the first two-three weeks. What do you think?Now, turning to the ancillary services of the event, we need to deal with music and catering. The music act definitely needs to be on top this year, as ISA received some complaints on music being not that great at the previous events. In my opinion, this year, having enough support from Art Inc., we will be able to book DJ Happy. Not only he has a huge experience in performing at huge venues, he is also very popular. The music he plays, in my opinion, is a nice background for the ISA conference.As for catering, there might be some options, like a one pre-defined meal, three course meal or a simple buffet. In my opinion, the last one is the easiest in terms of organization and flexibility of participants. I think most of the events like ours currently use this option.Last but not least is the distribution of presentation tasks. I would like to know, how in your opinion this would better be organized. From my side I can tell, that I already have a draft of the opening speech, so you dont have to make efforts in creating one. The opening ceremony also implies the important announcement of this years award winners, which could be done by you, if you dont mind.I think so far I went briefly through all of the issues and I am looking forward to hearing you opinion on my offers.I wish you a nice day! Kind regards,Alex Kramer</t>
  </si>
  <si>
    <t xml:space="preserve">Dear Alex Kramer,I am happy to hear from you! I also heard a lot about your great work that you did for ISA and I hope you are enjoying your studies in Copenhagen! I am also convinced that we will come to a good and fair outcome in the end of this negotiation.Regarding the first issue that you have addressed, the sponsor, I get your argument, however, I have another suggestion. The boomerang company also made an attractive offer, even though it is slightly less money than offered by the Art Inc., they offered us a long-term contract to sponsor future ISA events. I believe that working together with Boomerang is more convenient option since the company is willing to work together with ISA for a longer amount of time. This will give ISA a financial security and ensure that we can also host more successful events in the future.I also heard about the time frame of 5 week and I think that, in general, the first three weeks are a good time. But in my opinion the 4th week would fit the best. I know that this is the beginning of the Christmas holidays, nevertheless, a lot of students and members could join the events since they do not have any lectures anymore. Since we also host the event for our members to get in touch with the companies, it would be nice to have as many students there as possible.I agree with you that the music is an important part of the event! But I am afraid that the popularity of DJ Happy could overshadow the initial intention of our event and our association. Moreover, there will be a lot of representatives from companies that we cooperate with and there is a probability that they might not be a big fan of this kind of music. In conclusion, I would suggest to invite a local folklore band to make the guests feel comfortable since they are from the area.In combination with the local music, in my opinion, a traditional Swiss three course menu would be the most appropriate option. This would give the evening a more glamorous touch and show the guests that they are important to us. So maybe a buffet would convey the wrong impression of ISA. What do you think about this?I already heard about your great presentation skills and I am glad that they chose both of us to present on stage. Since I already have a lot of experience as well in presenting due to a lot of other charity events, I would also like to hold the speech. But, of course, I am open to negotiate about this.I am looking forward to discuss these topics with you in greater detail!Hab einen schoenen Tag :)Kind regards,Chris Meyer</t>
  </si>
  <si>
    <t xml:space="preserve">Dear Chris Meyer,Thank you very much for your quick reply. From my side I must apologize for quite a long time to answer: I had a lot to accomplish yesterday. From now on I will be much more often available for our negotiations.I think it is great, that we have quite different visions of the event and I am convinced that the combination of those is a key to a positive result. I have read all of your points and would like to discuss them in more details.First of all, regarding the issue of sponsors, I totally understand your point. Signing a long-term contract is usually a very attractive option, however, this is not exactly the case, and I can explain why. The ISA is expected to grow and extend the scope of activities, which implies higher sponsorship support for the future. A binding long-term contract with Boomerang will, of course, mean constant financial support during a certain period, but this collides with ISA growth objectives. This is why a short-term contact with Art Inc. seems to be a better option for this event.Now, turning to a week selection, I see what you mean, but I would say that the 4th week is quite a challenge. The main problem here is the beginning of Christmas holidays, which leads to several ISA members to be absent. Moreover, students, especially international ones, tend to be absent during this time as well, that I noticed according to my own experience. What do you think about the 3rd week? I think it the atmosphere will be quite relaxed already, but we could avoid more participants unavailability than during week 4.Concerning the musical background of the event, I would not fully agree that DJ Happy could overshadow the initial intention of our event. In other words, it seems to me that his performance is, in contrast, able to attract new people to the event and even to increase its prestige. In my opinion, the folklore band does not comply with international orientation of the event and does not fit its character, while dynamic and international DJ rhythms certainly do.Same approach, in my opinion, is relevant to food, provided at the event. As the event is about to connect very different people with different tastes, the traditional Swiss three course menu can be unfamiliar to them. I would suggest buffet again, and I am also interested why do you consider it to be an image-breaker of ISA. As I see it, along with general convenience, a wider range of cuisines can be included in a buffet. For example, one can include an international mixture with Austrian, German and Swiss dishes in there, so that everybody can find something they like, according to their food preferences.I am also informed about your capabilities in giving speeches and presentations. In my opinion, as we both are equally interested in the opening ceremony, I would offer delegating it to a third person, which could be an important external speaker. In my opinion, this would be quite fair and easier to handle, as we both have a lot to decide on besides that. Would that be suitable for you?Looking forward to your reply. I wish you a nice and productive day!Bis bald Kind regards,Alex Kramer</t>
  </si>
  <si>
    <t xml:space="preserve">Dear Alex Kramer,No problem! I am also quite busy with finishing my studies here in Constance, so I understand your struggle and I am sorry that I am now the one answering late.Yes, you are right, I think combining our two ideas of the evening will lead to a good and successful event.I was looking at the offers of the possible sponsors again and I have to say that from my perspective Boomerang is still made the best offer. Of course, I have to agree with you that the goal of ISA should be to expand and grow in the future, but would a constant source of money not only support this plan? Money is an important resource for us and we might even attract even more sponsors in order to realize bigger projects.I was also thinking about the fact that most of the students will be home during the Christmas holidays, however, most of the exams are right before Christmas and I think a lot of students couldnt join during the 3rd week either. More importantly, most of ISAs higher ranked members, including the vice president, are unavailable during that week. I think hosting such a big event without them would make no sense. What about the 1st week? That seems like a good option!The next issue, the musical background, is a tricky one I guess. I get your piont that a famous artist can also motivate a lot of people to join the event, I am just afraid that the event in the end will not be an anniversity party anymore, but it will turn into just a concert of DJ happy. Besides that, I think it would be better to not invest such a huge amount of money into a live act and rather use it to built up our business. In the end people will mainly concentrate on building new connection and having great conversations during the event.Concerning the food that is going to be served during the event, I have to admit that I am still convinced that a three course meal is the best option. Of course I think that since an award ceremony and several speeches are part of the program, people that would stand up and walk to the buffet during these program items could disturb the audience. Moreover, we are celebrating the 40th anniversary of our association and I think it is suitable to serve typical food from our region of origin .How do you think about a three course meal in general?Lastly, there is the division of the presentation tasks. I apprecited your suggestion to ask a third person to do it. Although, from my piont of view, it would be nice if the presenters are also part of ISA that would give the event a more personal touch. So I wanted to offer you that we could do the two presentation tasks together as a team :)I hope you are already sleeping and I hope you have a great day tomorrow!Liebe Gr&amp;uuml;&amp;szlig;e,Chris Meyer</t>
  </si>
  <si>
    <t xml:space="preserve">Dear Chris Meyer,I was glad to hear from you even at this time of the day. Besides, I totally understand that you might be busy as well. I will try to start answering right away.So, now turning to the main points of the ISA event. First of all, I understand your concerns regarding the constant financial support. Meanwhile, apart from secured financing, there are also relationships with business, which are of high value for ISA itself. Art Inc. has been supporting ISA for a long time already, and the association would certainly prefer this cooperation to continue. Selecting a direct competitor &amp;ndash; Boomerang, will lead to terminated relationships with Art Inc. Frankly speaking, I would not like to take this risk on our shoulders and generate problems for the associations events in the future.I have just checked the timetable and found out, that the first week is exactly the time when the International Conference on Economics and Business Management in Zurich will take place, which can also create the issue of absence of business representatives. Could you please remind me, why arent we considering the week 2? I consider this timeslot to be quite doable.Regarding the music, I would say that we seem to have enough money to invite a famous DJ and later on receive a positive feedback. In my view, the complaints and disappointment in music acts of previous years should not be repetitive, therefore the music should be international and not too authentic.As for the food, well, I would still stand for an international mixture. If it is a three-course meal, then the cuisine should not be fully Swiss-based. The event will attract many different people and we need to ensure that everyone can find something to eat. I would vote for buffet again, as its the only option that is able to provide a relaxing atmosphere and help creating new acquaintances, as people will have a chance to move freely without being assigned to tables and time to get the food served.Last but not least, the opening ceremony. Your offer sounds quite interesting, although I dont see this as a suitable solution. In this case we need to ensure a higher coordination, which might not be easy to cope with.I wish you a nice day tomorrow and cant wait to continue our organization process!Kind regards,Alex Kramer</t>
  </si>
  <si>
    <t xml:space="preserve">Dear Alex Kramer,it is nice to hear that you understand my current situation and that you are obviously also a person that likes to work quite late in the night :DRegarding the decision of the sponsor, I am also really happy about the successful cooperation that we ha dso far with Art Inc. I am just a bit suspicious about the fact that they are not willing to sign a long-term contract. That could indicate that they planning to stop the sponsorship in the near future, which could harm our business. As Art Inc knows us already for quite a while, they should be more trust in us and support our visions .With choosing another partner we can show them, that we are expecting more our relationship.I also saw that theInternational Conference on Economics and Business Management in Zurich will take place in the 1st week. However, since the Zurich is quite close to Constance, companies from far away can combine both events with each other. Furthermore, not every employee of a company will participate at the Conference and I am sure that the companies will at least find one representative to join our anniversay. The second week would be less preferable as in that exact week another big event is taking place close to our location. Therefore, hotel rooms as well as parking spots will be rare.I thought about the catering since we want to find a solution together, I can offer you that we choose the international buffet option here and therefore go for the local folklore band for the music act. This way we combine both, local as well as international aspects. What do you think about this?I think a shared tasked would be not to difficult as we maybe even find a better and more creative way, if we do it together. Nevertheless, I am open to discuss and make a step towards you, if you willing to do the same :)I hope you had a good day so far!Kind regards,Chris Meyer</t>
  </si>
  <si>
    <t xml:space="preserve">Dear Chris Meyer,I am delighted to hear that our productivity phases are quite alike. And I am also glad that we have already started to communicate more often.I understand your suspiciousness regarding the absence of the long-term contract with Art Inc. but, so far, they never let ISA down and have never refused from providing support. Moreover, I would see this as an opportunity to ask for more in the future, which is not quite an option when having a signed long-term contact. In other words, without the contract, ISA has both the support and flexibility.Also, I see your point regarding the mixture of local and international mood during the event. I think international buffet and local folklore band are a good combination, although we can look through other possibilities in case they will pop up, as well.If you consider the 1st week to be the most suitable one so far, and that the nearby conference wont affect the attendance, we could go for it.Today I have read through my prepared opening speech again and thus wanted to ask you again if this could be an option to divide it this way. This would be such an honor for me.I hope you had a great day, too!Kind regards,Alex Kramer</t>
  </si>
  <si>
    <t xml:space="preserve">Dear Alex Kramer,I have to appologize again, it took a while for me to answer. However, today I will reply faster, so that we can find a solution and host a successful event :)I think regarding the sponsor we are both really convinced of our choice. Did you already had a look at the other sponsors and what they are offerring as for example the Corporate Ltd.?Furthermore, I think our current solution is quite good already since this way we also show that for us as an association our roots are important for us, but we also have an international focus!I think the 1st week is a good option, nevertheless, in the end I would prefer the 4th week over the the 1st week. If it is okay for you, we can host the event in the 4th week and you can hold the opening speech! I am excited to see what you prepared :)Have a good day!Kind regards,Chris Meyer</t>
  </si>
  <si>
    <t xml:space="preserve">Dear Chris Meyer,I was glad to hear from you! Since we have maximum one day left to decide on everything, I will hope for a more intensive coordination from now on Regarding the weeks, I think the already settled 1st week is a nice compromising solution and we don't need to move further to Christmas, at least not later than the 3rd week. For me the 1st week is not the greatest decision, but I see it as a good compromise.As we already found a compromise within music-catering combination, I suggest you the following mutual concession: I would step back and give you an opportunity to hold and opening speech, but in return we stick to the sponsor of my choice. What do you think?This way we fulfill equally each others' needs and for the conference date we go for a compromising decision.Hope that you will like my offer!I wish you a nice day!Kind regards,Alex Kramer</t>
  </si>
  <si>
    <t xml:space="preserve">Dear Alex,I reply immediatly now, I hope they are not a lot of typos in my message since I am currently sitting in a lecture :DYes, I think we did a good job with the divison of the event issues already and I also think it is a good idea to continue like that! We are headding in the right direction! That&amp;acute;s why I offer this new solution to you: We cacn sattle with Art Inc. as an sponsor. As I realized during our converstion that this is not only an important issue for me, but also for you, I would asked you in return for this to change the date of the conference then back to week 4. What do you think about this?Greeting from my lecture!Kind regrads,Chris Meyer</t>
  </si>
  <si>
    <t xml:space="preserve">Dear Chris,It's same for me actually I am at University as well, but the exitement regarding our negotiations is so strong... I am sorry for the typos as well :)I am really glad to reach an agreement in most of issues, however, the week 4 is not at all a good option for me. As long as you wanted to be as close as possible to Christmas holidays, let's agree on week 3 maybe? The 4th one is causing the absence of ISA members, I would not really like that  I am sure you would also prefer to start preparing for Christmas already, won't you? I like the second week as well, you could also have a look again, if possible.Best regards,Alex Kramer</t>
  </si>
  <si>
    <t xml:space="preserve">Dear Alex,I think your English is really good, I didn&amp;acute;t spot any typos! I am also really excited about the outcome of our negotiation :)I understand that you are not willing to go for the 4th week, so what do you think about this solution? I think Corporate Ltd. is also a really good option for the choice of the sponsor since they offered us a mid-term contract with a even bigger financial support. If we chose this option we kind of meet in the middle and have a sponsor that provides support for a certain amount of time, but we are still flexible since the contract is not long-term. And then the event will take place in the 1st week.Kind regards,Chris Meyer</t>
  </si>
  <si>
    <t xml:space="preserve">Dear Chris,Thank you very much! I hope you had a great lunch.As for your offer, I still consider the risk of loosing Art Inc. as a partner to be too heavy to be put on our shoulders. Therefore, I would appreciate sticking to this initial plan.As we already discussed a lot, the final decision should be compromising for us both and, of course, count on the demands and objectives of ISA. As we found a decision between food and music, we both like, each of us also made a concession in the sponsor - opening ceremony issues.In my opinion, we need to find a compromise in the time issue now.What do you think? I would suggest making the time decision to be the final point in the negotiation process.I am looking forward to hearing your opinion!Best regards,Alex Kramer</t>
  </si>
  <si>
    <t xml:space="preserve">Dear Alex,I tought we still have one day to end the negotistaion, so I am sure that we will come to a solution on time :)Since I think the presentation task is the most important issue for both of us, I think we should meet in the middle and compromise regarding this issue. If we do that, I can also give you the 2nd week, which I think you prefered over the 1st one, right?What is your opinion about this solution?Best regards,Chris Meyer</t>
  </si>
  <si>
    <t xml:space="preserve">Dear Chris,I just realized that you already sent me today before lunch an offer, which, regarding, to the latest debades, would kind of satisfy both of our demands.Here it is shown again. I would accept your preferred week 4 and leave other parameters unchanged. So, would you be willing to accept this one?Best regards,Alex Kramer</t>
  </si>
  <si>
    <t xml:space="preserve">Dear Alex,that sounds like a good solution to me! So I guess we are finished our negotiation :) I really enjoyed negotiation with you!Looking forward to see you at the ISA event!Kind regards,Chris Meyer</t>
  </si>
  <si>
    <t xml:space="preserve">Dear Chris,How are you doing? I have been once there an it is a lovely city. My name is Alex and I am currently located in the lovely but cold Copenhagen. I currently work beside my studies at Maersk which will end soon. I heard you are located down south in Lucerne. How is daily life over there?As we both have been chosen to negotiate certain aspect of the upcoming ISA 2019 event, I would give it a start and discuss with you following topics: Sponsor Selection, Music act, presentation tasks, date of the converence and the catering.As you know the event mainly relies on sponsoring (Sponsor Selection)from external parties, the Art Inc.company really fits for our event. During the last years we establised a good relationship with this local company which mainly focus on trading arts in the tri-border area. As this is a really good running business they promised us high short time payments for the event.Like on every event, you should not miss a goodMusic Actwhich entertains our audience. Thus, I am already in touch with the booking agent of the famous " DJ Happy" artist. I am sure you heard about him and he fits quite good into the atmosphere as his target groupd is mainly our audience.As you know the opening presentation (Presentation Tasks) is split into two: Handing over awards and do the presentation speech. I am completly fine by taking over the opening speech as I already did this for other events I organized and I feel confident speaking infront of a big audience. If you want, you can go for the award hand over. (Awards Chris, opening speech Alex)I considered many dates when we should carry out the event. (Date of conference) I think the 2nd week (Week 2) fits quite well as it is not too close the christmas holidays when everybody is on a leave."The way to a man's heart is through his stomach." - therefore, food ( Catering) is probably also very important for you as it is for me. As mentioned before, Constance is located in the tri-bordered area and would perfect fit to an International buffet.What do you think? Let me know your opinion and we can discuss this topic further.Kind Regards,Alex Kramer</t>
  </si>
  <si>
    <t xml:space="preserve">Dear Alex,I am doing good here in Lucerne, Switzerland is really a beautiful country. How are you Alex? I unfortunately never happen to visit Copenhagen; I should probably come by one time.As you stated in your first correspondence, we were both chosen for this important task, therefore, our cooperation is crucial for the organization of the ISA event in Constance.All the topics mentioned by you in the previous mail are also equally essential for me. You firstly mentioned the Sponsor Selection. I accurately considered your proposition and noticed that even though their offer might be appealing considering the high entity of money, we, as members of the ISA we have the duty to consider future opportunities, and I believe, after careful research, that the company BoomerangBoomerang is the most suitable candidate as sponsor for this event. Boomerang will not only promote the event, but they will be willing to sign a long-term contract with ISA in the future.Regarding the entertainment part (Music Act) I also considered your offer for DJ Happy, however, I thought on hiring a Local folklore band. My choice is explained with the fact that this band might give the audience an idea of local musical culture and traditions, which I find a key point to create a nice atmosphere during the event.Concerning the Presentation Tasks, I greatly appreciate your offer in making the opening speech, on the other hand I already find myself with a draft of the opening speech which I would like to present to the public (Awards Alex, opening speech Chris). We can certainly discuss this furthermore later on.The Date of conferenceto pick are many and difficult to pick, you mentioned the second week of December. As I checked the Constance event program, in the second week there will be another event in the city. Thus, I am opting for theWeek 4of December. It is indeed close to the holidays, however most of the students will be free to attend the event since they do not have class anymore.As you rightfully said in the mail, food #is indeed important, and we have no intention of starving our precious guestsCatering. Nevertheless, I was thinking about a more formal option than just a buffet and so in a Traditional Swiss three course meal.This is the end of my expected plan for the ISA event. I understand we have visions but as we are still trying to meet our views, I am open to discuss with you over further implications.Kind regards,Chris Meyer</t>
  </si>
  <si>
    <t xml:space="preserve">Dear Chris,I am really glat to receive your offer and you see this event also as a great oportunity so present our skills.I totally agree that we should keep a good long term relationship with our sponsorsSponsor Selection . But as we already realized in the last years, that even when Art Inc. offered us only a short term annual sponsorship, we have been able to keep this relationship in a good shape over the past years. I am convinced that also in the upcoming years Art Inc. will provide us high short term sponsorships and the risk loosing them is quite low. Even if that happens we can discuss again next year this topic with Boomerang. It is always only a verbal commitment with our sponsors, not a contract, therefore they can always cancel it. Thus I would appreciate according to financial benefit of the ISA to keep this sponsor.I really like the idea taking a local band to perform on our event.Music Act But I am really concerned about the feedback from our (mainly young) student audience. What do you think they would appreciate more? As this event is mainly based on the feedback of the students, it can happen that they wont repeat their annual event.To be honest, I think both of us try to get the main gig doing the openeing speach.Presentation TasksWhat do you think if we consider an external speaker for this task? This would be a more neutral situation for both of us.I am really concerned about the 4th week of December as it is between Christmas and New Years Eve. Its the main holiday season and most people are together with their families. Also international students mainly use this time to visit their families back in their home countries.Date of conferenceConcerning the dinner, dont you think we shouldnt just focus on one country, and go more for an international dinner? (For an event in Constance I would personally prefer having a German Dinner, but the trip-border area also allows us to choose some mix from Germany, Switzerland and Austria). What is your reason to choose a Swiss dinner ? (Beside you live there :)CateringLet me know your opinion about these topics - I am really looking forward reading your answers.Sincerly,Alex da housecat</t>
  </si>
  <si>
    <t xml:space="preserve">Dear Alex,I am happy to see that you are taking this event in the same serious manner as me. I am also very pleased to see your conditions, and as we can clearly see, they differ greatly from mine. However, I am confident that we can make things work and compromise our views towards our common goal.To start, I believe that the sponsor topic is one of our major concern regarding the event. As you particularly described in your previous mail the company Art Inc. is a reliable company that made a conspicuous offer as a sponsor. However, I believe that we should consider the difference between short and long-term contracts and a long-term deal would be considerably interesting for ISA. The choice is hard to make as we have contrasting option, therefore, I would like to discuss this topic on a future mail. In the meantime, I will make some research about the other company who made another offer, Corporate Ltd.Unfortunately, I feel like we are not on the same page regarding the entertainment part. In my honest opinion I feel like that bringing some local spirit to the event could spark the atmosphere. As you mentioned DJ Happy could be highly appreciated among the students, but dont you think that his famous reputation could shift the attention from the event? Perhaps, my traditional taste might sound a bit boring, but I also believe that this could be a fun way to show our interest to the local music and most importantly we should focus on maintaining relationship with local companies. Maybe we should point on a different direction for the choice of the band, did you have another one in mind?Concerning the presentation, I had the same vibe, its an important occasion and we should both benefit from it. Perhaps hiring a third person would not fully capture the passion and intentions that we both invested in this project. I fell like we should both share the stage and make the opening speech and the awards our part. I understand we will need to work a bit more on this, but after all, this is our event, we own it.The choice of the week is a gamble, I have been thinking about and I also considered your proposition for the second week, which as cited before it collides with another big event in the city. The fourth week is also very close to the Christmas holidays. I suggest then to make the event on the first week of December. What do you think about this?Finally, the dinner. My reasons to pick the traditional Swiss dinner with three courses is derived from the fact that the event which we are organizing will be for the 40th anniversary of ISA, which is a crucial celebration. Therefore, a formal dinner will be the most suitable option, according to me. However, we can still discuss this part, and perhaps choose the international three meal course (?).These are my propositions until now, I am looking forward to see your response. ?Best,Chris Pratt</t>
  </si>
  <si>
    <t xml:space="preserve">Dear Chris,I am really glad to receive another offer from you and thank you for your detailed explanation.I completly understand your argument about long and short term sponsorship. But as we already worked with them together for years, and we have a really good relationship with them - dont you think we should just keep them? I can not see any reason why switching them as the chance losing them in the next years seems to be low. They have supported the ISA for a long time and therefore I amare sure that their support will continue in the future. Beside this the ISA should also consider its growth rate of the past few years, which will attract bigger sponsors in the mid term. Thus signing a long term sponsorship would be contradictive.Concerning the the music act i could consider switching to pop band as it still targets a young audience if we agree on a third person who takes care of the presentation task.I still dont get your point about the reason of choosing a "swiss" meal - can you please explain me this further why this should be related to Switzerland?Please let me know your thoughtsChris Martin</t>
  </si>
  <si>
    <t xml:space="preserve">Dear Alex,I am glad that we are getting close to a compromise. But we still have some arguments to discuss, which will be addressed in this mail.I find myself in the position to disagree with the proposal from Art. Inc. At this time I am not so sure that this company could provide us with the right feeling of financial safety that Boomerang could provide to ISA. Your certainty about their support being reliable even in the future is not definitive since we still do not have a signed contract. However, instead of discussing which company would be the most suitable between the two, I would like to ask you in what way could Corporate Ltd support ISA in a better manner than the two previously cited companies. What do you think?Concerning the catering I have proposition for you. You asked me why I intend to have a Swiss dinner, well, the reason is that, in my mind having a traditional dinner could be a sophisticated way to show appreciation to the locals, besides, living here in Switzerland I started to appreciate their culinary culture much more. However, I cannot choose over all our guest based on my personal taste, I therefore, would like to make a proposition to you. I would let you pick the catering if you allow me to keep my traditional entertainment show.Lastly, I would like to ask you the reason for you to refuse over making a shared presentation and opt for a third person instead. I find it quite inconsiderate as WE are investing a lot of effort in this project. If you insist in letting the presentation be made by a third person then I would like to offer myself to make the opening speech.I will waiting for your response, hoping that we can get closer to an agreement.SincerelyChris Hemsworth</t>
  </si>
  <si>
    <t xml:space="preserve">Dear Chris,thank you again for your offer.As explained earlier the good relationship and an informal agreement with our sponsors are not a signed contract. They can always refuse any further payments as we are not yet playing in the BundesligaThus i would prefer to choose the Art inc as the main interest in choosing a sponsor is the money (beside of ethical issues)I can offer you that we take the local folklore band if you willing to offer me the openeing speech. Let me know what you think about. Concerning the dinner I am fine If i can choose, when we agree on the local band.Kind RegardsAlex Baldwin</t>
  </si>
  <si>
    <t xml:space="preserve">Hi Alex,I feel like things are not going as simple as I thought. Personally, I would like us to find a compromise in the shortest time possible, and as I am giving up in very valuable aspects for this event, I would like you to do the same.First, I would like to mention one thing, I thought we agreed on the first week of December in our previous correspondence. Since this topic was not mentioned anymore, I believed it was settled, however now I see that you are going for the second week again.With the next paragraph I will describe a new proposition which I would like you to take into consideration. I am willing to give you some of your choices which you pointed out on the first message. These parts are the presentation and the catering, for those you can pick the international buffet, and you will have the honor to hold the opening speech as you desire. On the other hand, I say that the local band as an exchange to the above mentioned aspects is not a fair trade, therefore I feel the necessity to pick the date as well.Concerning the sponsorship, since we cannot find a middle ground in relation to that I am here to give up my choice on Boomerang and opt for Corporate Ltd. which has all the right features to be picked and would solve our discussion related to the short and long term issue. I am sure that Corporate Ltd, even if it is not our best choice, will be a successful alternative to pick.I wish you will consider this offer as a valid and definitive one.Kind regards,Chris Pine</t>
  </si>
  <si>
    <t xml:space="preserve">Dear Chrisde Burgh,Thank you for your latest offer.As you already mentioned, we need to compromise and find a solution until today.Attached you can find an updated offer.This would give you the honor to hold the openeing speech, a compromise between local folklore band and the dinner.Let me know what you think about.Alex Honnold</t>
  </si>
  <si>
    <t xml:space="preserve">Dear Chris,thank you for your last offer.I can agree with you on all the points except of the week.If we agree on Week 1 for the Date of the conference we have a deal.What do you think?</t>
  </si>
  <si>
    <t xml:space="preserve">Dear Alex,I am sorry to say that no matter how close you are trying to get to my latest offer it still does not meet my fair exchange. I am hereby then to propose you again that offer. It is fair for both of us.I will not go beyond this line of requests from my side. If you do not agree with it you can choose to reject it. Please, consider it.Kind regards,Chris</t>
  </si>
  <si>
    <t xml:space="preserve">Dear Chris,thank you again for the great conversation and negotiation.Too bad that we could not find an arrangement - but it seems that our discussion did not lead to a suitable solution for both of us. Perhaps we should give it a try and discuss these topics face-to-face in a nice environment when I be in Switzerland soon. Or we perhaps have a second chance to negotiate again for upcoming events. Anyway, it was a pleasure to had these conversation with you.To sum up, we discussed the following topics.Date of conferenceI could not see any reasonable argument from your side why the event should take place between Christmas and New Year, especially as during this time the people are mainly with their family and enjoy their private time. I agreed from my favorite 2nd week to switch to the 1st week in December - even I could not really understand why it is an issue if in week 2 another event takes place - everyday an event takes place somewhere around the world :)CateringTo reduce this topic to the main facts, we had the chance between sit in dinner or buffet. The reason why you want to choose a swiss dinner was very incomprehensible for me. I got your point that you want to choose swiss food as you located in Switzerland and you like the food- but we need to postpone our own preferences and we should focus on 'what is best for our guests'. Especially as we are located in the tri bordered are, a mix of German, Swiss and Austrian food would perfect match for our event. If we have a dinner or a buffet is a seperate discussion - I agreed on that the it is a special event and therefore a 'formal touch' can be nice - but it is often proven that a buffet supports the communication and interaction of our guests. In addition, a buffet is also cost wise quite cheaper, which leads us to our next topic: sponsorship/financialsSponsor SelectionYou main point was that your favorite sponsor is willing to support us in the long term. But as we have seen with our current sponsor (Art inc.), that they support us now for many years even they only agree on short term payments. But if we just add all these past years together, we can already say that this sponsor is kind of a 'long term supporter'. As sponsorship is mainly about financial support, my intention was to choose just the best for ISA: A reliable, sustainable and high sponsorship: Art Inc.Music ActI was open minded about your local folklore band even it is not my favorite. I still think we should entertain our guests by either DJ Happy or a similar famous pop band. Our young clients also deserve a good party as many of them travelled from far away. Anyway I agree on your argument about giving the audience an idea of local muisical culture and traditions. Thus I accepted your favorite music act.Presentation TasksAs both of us actually want the hold the openeing speech, I think the best and neutral case is that a third person presents it. Sharing this activity wont make neither you nor me happy. Anyway as this point was really important for you, I yet offered you the openeing speech in my last offer, which still not satisfied you.As already written above, I would anyway thank you for your nice discussion and wish you a great pre-christmas time and soon a happy new year. As I offered I would be more than happy to have further negotiation with you in person.Have a pleasant weekend.Sincerely yours,Alex 'Pippilotta Viktualia Rullgardina Krusmynta Efraimsdotter L&amp;aring;ngstrump' Kramer</t>
  </si>
  <si>
    <t xml:space="preserve">Dear Chris Meyer,My name is Alex Kramer and Im so glad to announce that we are going to organize the ISA conference in its 50th-anniversary celebration together. As you know organizing this conference is important for us and I hope we could get the best result from this cooperation together and have a great experience in our mutual project. Honestly, if we focus on attracting international students then businesses will be attracted to our association so quick due to the fact that the ISA association is a great source of educated, talented and fresh employees. Asthe start of our journey, I have a suggestion over the main issues such as Sponsor Selection, Music Act, Presentation Tasks, Date of conferenceand Catering. In attachments, you can find my first offer. I am so excited to hear your point of view on this argumentation.Im looking forward to hearing from you soon!kind regards,Alex Kramer</t>
  </si>
  <si>
    <t xml:space="preserve">Hi Alex Kramer,This is fantastic news! I am looking forward to our collaboration! Unbelievable, the 50th anniversary, exciting momt to organize and being a part of this historical moment of ISA conference. I looked to your offer, and it is very interesting. However, I am worried about the Date of conference. We will organize an awesome event, but we will loose a lot of guests when we organize in week 1. So to be sure that we have a big audience, I suggest forWeek 4. Next about thePresentation Tasks I think you will be the perfect person for presenting the awards, because I heard of many people that you can make things very exiting. And I can do the speech, and also include you in my opening speech and speak about our collaboration and your strenghts as a person Awards Alex, opening speech Chris. I like the suggestion about theCatering, different countries food! But a lot of guets will be at this event. So a lot of people need food, and the use of buffet will not be easy for the guests because of the queue. So why notInternational three course meal? We keep your suggestion about the international but with a little adjustment.So we are sure that everyone had enough food during the event :).About theMusic Act, I am not sure if our guests are the good dancers, haha! I like Happy DJ, but maybe you like the idea ofPop band FreeLife? They are very good.Last but not least! About theSponsor Selection, I preferBoomerangbecause they are going for a long-term contract. Why you perhaps think? I am afraid that next year the economic problems will emerge. Art Inc, sounds good for now, but perhaps not for the future.Oeps, a long mail! Sorry! I can not wait for organizing this with you :). We will make this unforgetable event.I am curious what you thinkAfter this, we need to cheers this with some drinks!Looking forward to your message.Kind Regards,Chris</t>
  </si>
  <si>
    <t xml:space="preserve">Dear Chris Meyer,First of all, Thank you so much for your quick response and I am so pleased to hear from you. As heard from your previous experiences I'm totally sure that we will organize this conference in the best way. I looked at your counteroffer and thanks for all the information that you have provided in your last offer in order to reach the best agreement point. To show you my interest and excitement in this cooperation, and in order to find a satisfying result for both of us, I am willing to accept your preferences forPresentation Tasksand Cateringissues.Regarding theDate of conference,as you said you are worried about the absence of so many people, I think the best option would beWeek 2because week 4 will be during the Christmas holidays and so many ISA members will be absent for sure. additionally, about theSponsor Selection, I was thinking aboutArt Inc.because, in my opinion, It would be great if we could have a short-term contract and get a higher amount of money. I'm sure our association will grow and grow every day and in the near future, we can attract a much better sponsor with a higher amount of payments so I think the short-term contract is the best choice for this situation. Furthermore, I was thinking ofDJ Happysince he is really famous for providing a great atmosphere and experience for events and since a high percentage of the people who attend the event are young people so I think there would be not that much problem and also we are going to celebrate the 50th anniversary and it is kind of a Birthday Party as well:)After all, these were my perceptions of the issues and situations. I'm eagerly want to hear your point of view and your suggestions to achieve the best in organizing this huge and interesting event!Looking forward to hear from you, my friend!Kind regards,Alex Kramer</t>
  </si>
  <si>
    <t xml:space="preserve">Hi Alex :)!Sorry for my late responds. I became sick since yesterdaynight. After whole day bed rest and trying to sleep a couple of hours, I am feeling much better and ready to organize with you about the event. Thank you for responding so fast. And happy to hear for accepting my ideas! After reading your clear explanation it makes so much about the Music Act! Indeed it is big party, 50 years! DJ Happysuits pefect with our audience and famous. More people will post this on there social media as well! So, I will wear my comfortable shoes, otherwise it will be impossible to dance all night haha!Next,Date of conference I checked your suggestion about week 2, however in week 2 we have problems with parking space because of another big event that takes place at the same night. The party will be all night, and unfortantely we don't live in London that has 24/7 public transport regulation. So that's why I think that week 2 is risky. And if we inform students on time about the event, the students can book there flights/train/bus on time for travaling back to there families.We have still the time, because the students close to there deadlines and exams, so booking will happend later.In week 3 will also not be a good option because important high-ranked members of ISA can not join the event sch as vice-president.I understand about theSponsor Selection, with short-term contract we can attract others, and we will build a relationship with Art Inc. at the same time. I also saw at the potential future in long-term contract with Boomerang, but I believe in you and your experience :).So I hope you believe me about the week 4 suggestion.Thank you for sharing your perceptions!And again sorry for my late responds. It is in The Netherlands cold! I hope that the weather in Germany is not too cold like here.Looking forward to hear from you!Cheers,Chris</t>
  </si>
  <si>
    <t xml:space="preserve">Dear Chris Meyer,No worries about replying late! Im so sorry for hearing that you felt sick, But Im so happy that you feel better now. I hope you get well soon and organizing this event make you feel better and energic:)I want to say a big thank you for all your concessions and the acceptation of these two super important issues, Music Actand Sponsor Selection. I am completely sure we will get the best outcome from these choices.The only issue that I am really worried about is theDate of conference. Although I got your points about week1 and 2 and I totally believe in you and I agree with you, but, honestly, there is a point that I really like to consult with you and see your point of view in order to reach the best result for our event. I thought a lot about week 4 that you have offered and I'm sure you want the best for both of us but Im a bit anxious about the number of people who would attend this conference. Since week 4 will be at the beginning of the Christmas holidays we will lose so many people who want to either attend this conference or help us in the organizing of the event. As you know the Christmas holidays are really important for everybody and it is time for people to be with their family so Im really afraid of not having an acceptable percentage of students and businesspeople in this important event in week4! As you mentioned about Week 3, I have to say that the other day I've contacted the chair about this issue and they told me although their presence is not absolutely necessary but two of the members already stated that they can at least attend the opening speech and leave afterward, which is quite enough for this conference.All in all, In my opinion, Week 3is a good alternative because we can somehow handle this week's problem as I talked to the chair but Im so worried about week 4 and I believe that the risk of having the event in week 4 is much higher than Week 3. Hence, I would appreciate if you think about this alternative and write your opinions about this alternative!Im so happy that we are almost to the point and we have just one more step to have wonderful cooperation in organizing this important event for the ISA association. Im sure it will be an unforgettable experience for both of us.Again, thank you so much for all you have done for this amazing cooperation and experience!I can't wait to hear from you, dear Chris.Kind regards,Alex Kramer</t>
  </si>
  <si>
    <t xml:space="preserve">Hi Alex,We are almost to the end! With you arguments I looked back to the schedule of Zurich conferences. Thank you for contacting with the chair! But I think with he 50th anniversary we want to make a very special night. And giving the students also an opportuntiy to meet them and talk with them. You only be once 50 year! Although they can be present during the opening, I think it will be too bad if they miss the rest of the event. In my opinion is week 3 not a good moment to held the event. I understand your arguments about week 4. However, if we take a close look at the calender of the students. It is just the beginging of the Christmas holiday. They just finished with there deadlines and exames. So, most of them don't have the time to pack the luggages during the exams and deadlines. And most of the students has a sidejob, and they are official free on 24th of december. It would be a good moment to held it in week 4, because they can de-stress themselves of the exames and deadline with there friends during the party ( DJ Happy his music is the best medicine!). For them it is a good party to enjoy the night after the study stress. And because we have DJ Happy, most of the students will come either way. He is so popular, and his concerts are always sold-out. We are still on time to announce to the students about the event if it is held in week 4. Because most of the students will buy the tickets on this upcoming friday (because of the black friday discounts on airlines/bus/train.). So, that's why I think week 4 will be perfect.Students will de-stress, DJ Happy is at the party and they have the opporunity to say goodbye the friends because of the Christmas holidays.I hope you can take look at week 4 :). But I understand your point, but I think we can do this. Becuase of your DJ Happy suggestion, students will do anything for him!We are so close! I like how positive we are in our cooperation and that we are given good reaosns about the suggestion that we present. With your points of view and with mine, this special ISA event will be not only for us unforgettable but also for the guests :).Thank you for your time and your work! And specially for this cooperation. I am enjoying this experience :)!Looking forward to your point of view :).Speak you soon!Cheers,Chris</t>
  </si>
  <si>
    <t xml:space="preserve">Dear Chris Meyer,Thank you so much for your quick response and all the points you have mentioned in your last email, they were really helpful. I totally agree with you about the importance of ISAs higher-ranked members' presence, but I really cant trust in week 4! As I mentioned before, in my opinion, the risk of having the event in week 4 is much higher than the week1, week2 or week3 with all their problems. The main points about week 4 which make me nervous is that attending this event cannot motivates people to not go to their home on time and spend the last days before Christmas with their family, furthermore because the tickets are really high in Christmas holidays students prefer to buy the earlier tickets to pay a bit less. Additionally, as you know exam dates in different universities and majors are totally different so Im sure there will be so many people who will not have exam in last weeks and also most of the students have part-time job and they can manage the last week hours and workload at their company and go back home earlier to be with their family in these important days.As you did not agree with week 3 and I totally agree with you and can see the points, I was thinking back again of Week 2as the best alternative for week 4! In our previous discussion, you talked about the parking spot problems in Week 2 but there are some facts that make me be sure that this week would be the best alternative. As you know considerable percentage of the people in this event will be students and most of the students (even business people), especially in Europe, use public transportation so we dont need many parking spots and Im sure although there is another event in that time, but there will be enough parking spots for the people who have car.As I told you before I think the risk of handling these 3 weeks problems is much lower thank having the event just before the Christmas holidays! I really want us to get the best result from this organizing and it would be really painful if we arrange everything in the best possible way and we dont have the number of guests that we planned to have. So, although all the choices can have some risks, but I think making the best possible decision help us to be on the safe side and I believe that Week 2 is that rational choice.After all, Im looking forward to your suggestions and your opinions! And I would appreciate if you think a bit more about Week 2 or even week 1 and take a look at all possible choices risk and write about your suggestions.Im so glad that I have you as a partner for organizing this event and Im sure we will get the best outcome out of this cooperation. Cant wait to read about your opinion, Chris!Kind regards,Alex Kramer</t>
  </si>
  <si>
    <t xml:space="preserve">Hi Alex!Thank you for mentioning your points in a clear way and I understand your part of reasoning. For preventing the stress of guests, parking issue and lack of important members I like the suggestion that you give about week 1. There is anthor big event Zurich that will be hold at the same time, but this will not effect on our event. I hope that the students will come (although of the exams and deadlines). But I think that the students don't want to miss this anniversary.Oh wauw, I think we have deal :). This went very fast and smooth. I am happy too to have you as a partner for organizing this event! The first step is done! Now let's organize some one goood party! DJ Happy DJ Happy!I hope you like this deal :).Cheers,Chris</t>
  </si>
  <si>
    <t xml:space="preserve">Dear Chris Meyer,I am so delighted to tell you that I accept your latest offer. thank you so much for all you have done for this cooperation. I'm so glad that we have reached a common solution and agreement that suits both of us, and leads us to the best result in managing this amazing conference. I'm sure we will arrange an unforgettable night for all the people who will attend this event and also it will be an unforgettable 50th-anniversary celebration for us as the ISA association!I wish you all the best for your future and good luck Chris! we will be in touch for the next steps of the organization!Kind regards,Alex Kramer</t>
  </si>
  <si>
    <t xml:space="preserve">Dear Chris Meyer,I am Alex Kramer and will be your negotiation partner. First I want to introduce myself briefly. I joint the ISA in 2009 and are currently working for a bigger company in Copenhagen. Further, my graduation will probably be in about two months at the University of Copenhagen, which is the reason why I am interested in the job as a branch manager at ISA. For myself, I am really excited to become acquainted with you.Your call precedes you, thus, I am pleased to encounter such a competent and cooperative counterpart in our negotiation. Therefore, I am confident that we will find a good compromise and a satisfactory solution regarding the upcomming ISA event.In my attachments you can find my first offer.In advance I want to emphasize that theSponsor Selection is an important issue regarding the ISA event. In my opinion Art Inc. is the only rational decision. This follows from their open-handed payment offer, which refers directly to the event. Due to the increasing size and the remarkable growth of ISA in the following years, I expect higher sponsorship moneys in the future. Consequently, I clearly prefer a short-term contract.Additionally, we have to take the great relationship with Art Inc. into our account. Due to their huge support, which was given for a long time,Art Inc. will probably support ISA in the future too. The choice of a direct competitor will harm this relationship and the corresponding support persistently.Regarding the other issues I want to state my individual point of view later in the negotiation, after you have sent me your counteroffer.This is just a fist step and we will probably find a good solution. Certain points are of course negotiatable and I can make some concessions.I am really interested in your thoughts about my argumentation and looking forward to your reply.Kind regards,Alex Kramer</t>
  </si>
  <si>
    <t xml:space="preserve">Dear Alex,Much obliged to meet you and otherwise to compete with you for the job. Lest us get carried away, I'd say we try and focus on the negotiation and not on personal stories, though. Although your kind words are certainly not taken in vain.The first topic I want to discuss further is Sponsor Selection. We both agree that it is an important issue regarding the event, so let's keep that on top of the agenda until we have come to a compromise on that. As you may have gathered from my writing, I do not agree with Art Inc. Their offer is admittedly grand, but looking at future prospects I doubt they will be the right fit. Their shady company history makes me wary about them continuing with us after our event. For certainty, alone, I would say we have better alternatives.My proposal is Boomerang. First of all, their offer is almost the same as that of Art Inc. However, their willingness to sign a long-term contract makes me put them miles above Art Inc. It would ensure sponsor deals for future events and provide not only our events but also our organisation with some financial security, which can never hurt these days. Additionally, their brand is almost a complete match to ours. Their banners being put up during our event would look great and they are known for having very interesting speakers.Another issue I would like to discuss early on is the Date of conference. We will be unable to book the Music Act and Catering, without one. It may also influence the allowance in time we have to prepare our Presentation Tasks.My preference would be Week 4. Right before Christmas, this means that students are free from school duties. Considering we are a student association after all, it is very important to me that students will be represented. In addition, the city is known to be less crowded during those times which means there will be a lot of parking availabiilty. This could be good for some students, but it would definitely satisfy our business partners. Because of their scarce time, I assume they would not like to spend hours finding a parking spot.That could be a problem during your proposed week 2, as the city center is also housing another big event. It could also mean that many students are thus occupied. The aspect I do like about week 2 is that it is very early. This makes me assume you are just as eager to have the event as I am.My preferences for Music Act and Catering are also different from yours. However let's focus on the aforementioned topics until we reach some conclusion. The sponsor and date may influence availability, fit and willingness of artists and catering companies.Kindest regards,Chris Meyer</t>
  </si>
  <si>
    <t xml:space="preserve">Dear Chris,thank you for your reply and the corresponding offer. Although I appreciate some endeavours getting to know each other better, I agree with concentrating primary on the issues to be negotiated.Before we continue discussing about the addressed aspects, I want to make a suggestion regarding the negotiation method. Despite some possible interrelational dependencies between certain issues, there is, in my opionion, a better fitting procedure to shape the negotiation in a more equitable way. Due to our diverging attitude towards the importance regarding the issues I don't want to discuss issue by issue. Thus, treating the issues from the beginning as a whole, or rather as a changing composition, would be my preference.Regarding the issues, our opinions still differ on some crucial points.I understand your argumentation towards theSponsor Selection, but am still completely convinced ofArt Inc. . Although you are not confident with the history of them, they supported us significantly during the last years. Choosing a direct competitor of our long-standing and estimated partner would harm the good relationsship sustained. Without giving them a reason to disconnect, they will support us in the future too.Another reason for my selection is the prospect of ISA. Considering the last few years, the predictions in terms of growth and prominence are great. Thus, I don't prefer short-term contracts like from Boomerang, because we can require much higher sponsorship money for the upcoming years. The risk to be captured in an underrated contract, despite of several better opportunities, could inhibit our sustained growth. Further, the look of the banners should also be second-rated concerning our decision, because these fromArt Inc. are likely as nice as from Boomerang.Your suggestion of theDate of conference could be problematic due to the absence of several ISA members. Not only ISA members, but also many students are probably busy due to following exams in january and february respectively their vacations. Concerning the parking problems, this won't be a huge problem. On the basis of ISA's internationality, many members will travel by airplane. Zurich, Stuttgart and Friedrichshafen are the most probable possibilities. From there, and additionally, many other spots around Constance, you can reach the event by train efficiently.In general, the event take place in about 12 months, thus, I don't expect an advantageous impact on the preparation or the availability of the Music Actif it will occur a few weaks earlier.Although I prefer week 2 as the Date of conference - the reason is the presence of all important ISA memebers as well as many students and the lack of collision with other equivalent events - I can make some concessions in this point.Week 3 is acceptable for me, if you will be cooperative regarding other issues. Week 1 is also negotiable, but only if you provide a compensation.Regarding the issue Catering, I still insist of the International buffet. We must provide an atmosphere to foster networking and ease the encounter between differnt people. This is still a main goal of our association and a strong requirement of our success. Therefore, we need a very relaxed and agile atmosphere. Spending a huge part of the evening with the same people, which corresponds with the three course meals, will contradict this purpose. If you will concess regarding that issue, I can also go with thePop band FreeLife, which is a considerably admission on my one.The local folklore band is, in my point of view, not an adequate choice for such an international assocation's meeting at all. The international orientation is, indeed, satisfied by DJ Happy best, but thePop band FreeLife ought to make an impact of the attraction of the kind of dynamic guests we need.Moreover, sharing thePresentation Tasks seems not useful to me. Obviously, there will be a high necessity of coordination if we split every single part. On this point, I still suggest my aforementioned choice. However, we can find a good compromise onto this aspect (with an adjusted offer on my one), if you will modify your proposal regarding theSponsor Selection. I even could go with the shared activites, but only if you agree with theArt Inc..I'd like to hear your further opinion on my argumentation and, of course, wish you a nice day.With best regards,Alex Kramer</t>
  </si>
  <si>
    <t xml:space="preserve">Dear Alex,Although I stand by my preference to negotiate things case-by-case as were we to use an agenda, I accept your proposal to discuss each issue continuously.Let's first discussSponsor Selection, as it seems paramount to the both of us. Calling Boomerang a direct competitor to Art Inc. seems like you misinterpret their brand vision. However, what I find most interesting is your underestimation of Boomerang's potential growth in the coming years. Their economic prospects have been very strong for years, and there is zero doubt that they will fulfill those prospects.If they deem this cooperation strong enough they are very likely to use that growth for further investments in ISA. Art Inc. may have been a long-standing partner, however, we are able to build a long-standing relationship with Boomerang or another strong prospectus like Corporate Ltd. In the experience of me and many of my acquaintances, the history with Art Inc. is not strong enough to continue that partnership in favor of a new one.As for theDate of conference; Missing several ISA members is indeed worrisome for our conference, however they seem to not have formally denied presence at that date. Nor have our students presented any worries over exams in january, let alone february. Week 4 could thus stand.I do not see the need to provide 'compensation', when we can come up with logical alternatives. However, the best alternative would otherwise clearly be week 1. It is far away from the exams and, since we have a 12 months advance, our members have plenty of time to find a suitable guest for our event.To continue with Catering. In my opinion it seems disrespectful to many of our longstanding members - some of which have gotten at age - to make them walk past a buffet. Especially since we have never had a buffet before - it comes off like a downgrade to those who have visited our conference before. For the catering I am certain that we can foster networking and create an at ease atmosphere with a three course dinner. A simple suggestion for this would be to have people swap tables after each course. The less mobile people can then stay seated, of course, because their company will also change between each course. After the dinner, people can always seek out those whose company they have missed during the dinner or whose company they particularly enjoyed. Making it a Traditional Swiss three course meal, will not only show our appreciation to local caterers and guests, it will also provide an interesting talking point for those who are not yet acquainted.I understand your issues regarding Music Act to be a local folklore band. From my standpoint, DJ Happy is not a strong option. Thus, I am happy to oblige both of our wishes by choosing Pop band FreeLife. From what I have heard they may be an adequate addition to the evening, although I am not familiar with their music. Could you tell me more about them?Sharing thePresentation Tasks may indeed not be helpful. Therefore I am very happy to take the time and effort to prepare the opening speech and also help you with text for the awards.Hopefully this correspondance can bring us some closer. Of course we both aim to create the best possible event, and I am certain that we will be able to do so.Kindest regards,Chris</t>
  </si>
  <si>
    <t xml:space="preserve">Dear Chris,thank you for your understanding regarding the negotiation procedure.From my point of view, we aimed an agreement on the issue Music Actfor the current moment. I appreciate your endeavours regarding this aspect. Regarding your question, Pop band FreeLife is a very popular, diverse band with an international orientation. They have tours all over the world. They offer a broad portfolio of songs, beginning with simple texts with calm melodies up to danceable rhythms. Thus, I think they fit for the dinner as well as for the later hours, and additionally, is a good choice in order to attract those dynamic guests we want for ISA.Although aTraditional Swiss three course meal provides not the same relaxed atmosphere as the buffet, I understand your points in terms of the restricted mobility of some guests. Nevertheless, the food quality, from my perspective, seems comparable. I would not talk about a downgrade, but from a new experience which fosters networking like never before.Though, I want to make you an open-handed offer. Admitting on theTraditional Swiss three course meal could be an option for me, if we realize the seat change after each course. But, I only go with theTraditional Swiss three course meal if and only if you concess regarding thePresentation Tasks. I tender to adopt the opening speech on my own so that you have enouh time to prepare for the catering. Consequently, you will have the opportunity to take over the awards and honor several important ISA members.In my opening speech I would adress some important aspects of the future development of ISA as well as praise your support onto this event. Maybe you do have any additional advices for the opening speech for me?The reason why I offer this trade-off is quit simple. Taking the middle way for both items ( Presentation Tasks and Catering ) will produce, in my opinion, a smaller impact on the success of the event as well as on our individual satisfaction than my aforementioned resolution. Giving both of us only one completely desired choice would be more helpful than the middle way. This refers to the two issues above.Do you share this opinion with me?To continue with theDate of conference. During the first week, our ISA event would collide with the International Conference on Economics and Business Management in Zurich, which is a very popular and significant conference. This collision will not take place inWeek 3. Despite there is an absence of some higher ranked members, which isn't a huge fracture for the success of the event, we have an adequate solution. Two of these members asssuered joining the opening speech. This leads to my impression, thatWeek 3 is still the better alternative.Finally, we still need to discuss the issueSponsor Selection, which turns out as a serious obstacle in our negotiation. Unfortunately, the assessment regarding the direct competition is not my part, but the task fromArt Inc. on their own. After many encounters with representatives from Art Inc. in the past they clearly prove that among others, Boomerang is a competitor.Beyond, I trust your expectation towards the potential growth of Boomerang, but signing a long-term contract automatically leads to a commitment for many years. This binding provides a fixed declaration regarding the sponsor money, whose amount is too little in the future. Considering the prospect of ISA, we could gain more profitable offers in the following years. Hence, a short-term contract seems more sizeable, which enables us to reach agreements adaptively in terms of our own growth.Due to the difficulty regarding this issue, could you imagine about another alternative?Thanks in advance for your endeavours and your reply. I think we are on a good way reaching an agreement fitting both interests.I wish you a nice day.With best regards,Alex</t>
  </si>
  <si>
    <t xml:space="preserve">Dear Alex,Thanks for your extensive reply.Regarding the Music Act; Pop band FreeLife sounds like a fine band. Which seems like they will suit all our guests' preferences to some extent. It seems like we agree on this topic, and I suggest we leave the topic at rest.As for the Catering, I want to make clear that it is not the food quality that I am afraid will be a downgrade. It is the experience. We expect esteemed guests, of who I expect that they will not be very enthusiast about the idea of standing in line for their food.You may have noticed that this is a very important thing for me, and I am glad that you are willing to compromise on this. I accept your proposal for this split in presentation tasks, considering the mentioned specifics. We will have a Traditional Swiss three course mealwith seating changes. This is of course with my trust in you that you will indeed not take my effors in vain during the opening speech.Additional people that I would say are important for the opening speech are those who stood with us over time. We have an anniversary, so it would be nice to show people how far we've come. This includes international and local parties of course.Good to hear these issues are resolved, so that we can spend our time and energy on the last two issues. Date of conferenceand Sponsor Selection.Regarding the Date of conference. The ISA event would occur with another conference, however I do not see the need to reschedule because of that. The conference is in a different city and is also in a different field.The issue I have with week 3 is that it is not just some higher ranked members who cannot attend. It is - among others - the vice-president. To plan an event like this without them, would be inconsiderate and in my opinion quite disrespectful. It is after all, also a celebration of our organisation. You, yourself, have already mentioned the importance of all important ISA members being there.The Sponsor Selection is indeed a more serious obstacle than I expected. It may indeed be up to Art Inc. to decide for themselves whether they deem Boomerang a competitor. However, I am very certain that they are not a good choice for us as a sponsor. There is little trust from my part that they will continue their efforts with us in the future. Therefore the only debatable alternative I see is Corporate Ltd. They have also shown considerable growth over the years and seem to be a good fit with us in terms of brand image and the potential that lies in a partnership with them for the future.Regardless, I am still very certain that Boomerangis by miles the top choice for us.We seem to be very well on our way to good results and I look forward to your next message.Kindest regards,Chris</t>
  </si>
  <si>
    <t xml:space="preserve">Dear Chris,as I can conclude, we got a provisionally agreement regardingMusic Act ,Presentation Tasks andCatering. I am pleasant that we found a compromise on this issues.If you estimate our guest's preference that they won't like to stand in line for their food I will trust you. Additionally, thank you for your incentives for my opening speech. I will take this hints into consideration. Additionally, I will honor your endeavours regarding the organisation and praise our good collaboration.Spending our energy on the last two issues and focus on a fair compromise sounds good.In order to reach this compromise, I am willing to make a different proposal as you can see in my attachments. AlthoughWeek 4 is completely contradicting my priorities I can concess on this issue under the following conditions:If we can agree onArt Inc., where I am fully convinced about their further effort and partnership, you can have the pitch regarding theDate of conference. The long-term commitment seems still inappropriate in terms of our further organizational growth. Hence,Art Inc. is in my opinion still the best fitting solution.In case we can't reach this agreement, unfortunately, we must consider Corporate Ltd. as an alternative for our Sponsor Selection. Hence, we must also renegotiate theDate of conference, which, all in all, reduce probably our both satisfactions.I am excited looking forward to your reply. It looks like we are on a good way reaching an agreement soon.With best regards,Alex</t>
  </si>
  <si>
    <t xml:space="preserve">Dear Alex,As you can see, I accept this offer. It seems like we reached a nice middle ground where both of us got some preferences.If Art Inc. proves to be the poor sponsor partner that I have been proclaiming, we are luckily only stuck to them for a short while. If they prove you right, we may deem ourselves lucky because we can hire an extra cook for the buffet now.The date of the conference is in my opinion a good choice, therefore I am glad that you accept that timeslot.Seems like we have reached the end of our negotiation. I want to thank you for your time and the pleasant experience. Good luck on your continuation.Kindest regards,Chris</t>
  </si>
  <si>
    <t xml:space="preserve">Dear Mr. Meyer,I am very happy to have the opportunity to come together with you to organize the upcoming annual ISA Conference in Constance. I heard much about you and we also met 3 years ago at one of our ISA member conferences - not sure if you remember me, Alex Kramer from Denmark. I really enjoyed talking to you when you told me about your successful projects and I love that you really live the spirit of ISA. I am currently on leave from my studies to gain working experience in a large company. How are you doing? And where are you staying at the moment? I hope you are doing well.I am really looking forward to our joint planning. As a starting point I made up my mind on the five most important topics we have to prepare and discuss for the event. As it is 50th anniversary it should be something special and I would love to have a atmosphere the members of the conference will never forget.For me overall it is really important to bring the students in the foreground of the meeting. As they are the core of ISA, its roots so to speak. I think attracting students automattically attracts valuable business partners.What we also have to consider is the Sponsor Selection. The most important topic to make the whole thing running, we need money from sponsors. I would make a proposition of takingArt Inc.as a sponsor due to our really good and long relationship where I am pretty sure it will continue. They would be willing to give us short-term contract for the conference, donating a considerable amount that would cover all our costs.Secondly a very big point is theMusic Act. We have to plan it advance really well in case we need to asc several options. Thinking about what would fit to such a big, dynamic, colorful celebration, the currently very famous international DJ,DJ Happy, came into my mind. Years before we had many complaints about the music, I think as he is filling huge venues,DJ Happywould be an appropriate artist attracting yound, dynamic students.AboutPresentation TasksandCateringwe have to discuss. Feel free to state your opinion on the two points. I think it would be a really good idea to have anInternational buffetas it is a international conference where many cultures meet. A buffet would be a great idea to get in contact with each other by feeling free to move around while eating and starting networking from the beginning on. For thePresentation TasksI would offer you that I can do the part of the speech as I did many of these opening speeches at smaller events in my company where I organised the wohle event. It would be really great for me to experience this also in a bigger audience. SoAwards Chris, opening speech Alexwould be my proposal. But we can talk about this later on for sure.The last point that we have to discuss is theDate of conference. As we have a time interval of five weeks right before the end of the year, not many time slots are really attractive. I did some little research and found out that week five is absolutely not feasable due to christmas break and also in week four, holiday already starts. In week 3 some important ISA members would be absent, what is also an issue. I just thought aboutWeek 2being a good one.I am really looking forward to hearing from you soon. I hope we can make this event incredible for all our members and I think we are a good team. Just tell me your points of view.All the best,Alex Kramer</t>
  </si>
  <si>
    <t xml:space="preserve">Dear Chris,I am very happy that we can talk to eachother by our "forenames" from now on and I am really looking forward meeting you face to face.I absolutely agree on your proposal of finding a middle ground and I think we are able to reach one as we are both cooperative persons.Regarding the topic ofSponsor SelectionI absolutely see your point giving an advantage for a long term contract to have more security and to ensure funding of further events. But I would really be happy if we can stick toArt Inc.. Look, they are only sponsoring on a short term basis - but the money donated is very high and covers all our costs. I am really sure that the ISA will grow further and I expect more sponsors as well as higher donation amounts for the future due to this reason. So it will not be a problem to find a sponsor for the next event - as sponsors (big companies) will fight for cooperating with us - do yous ee my point? Maybe you can make a concession on this issue for me. And consider that we worked with them for a really really long time and they always restart funding our events so they will so in future!For the other issuesMusic ActandCateringI see your point of brining in the tradition. Do you kow thePop band FreeLife? They have a really mixed program from really traditional performances to also modern songs - maybe this would be a compromise? That everyone's ears are satisfied in the end? Would that be an option for you?For theCateringI made up my mind on your preferences. How about a 2/3rd meal representing Switzerland and Austria also as the location of the conference Constance has a swiss touch? I would propose aInternational three course mealwhere the main course is from Switzerland (well the most important course :)) and the dessert from Austria. Only the starter would be international as a little gesture for our international students. Would that be a middle ground for you we can agree on? Would be really great. I mean at least nearly nothing is international then anymore so maybe we can give them the starter. I think this would be important because food has a huge impact on the satisfaction of our conference participant's satisfaction and also overall for the reputation and feedback of the conference.For theDate of conference. What aboutWeek 2? Is there any problem you see with this week? Would you have time there? This is the only green week I see having no conflicts with things we cannot influence, so:- no christmas break as in week 4-5- no international conference of economics as in week 1- no abscence of important ISA members as in week 3What do you think?And finally what would be your proposal for splittingPresentation Tasks? Have thought about something so far? Maybe also about aThird persondoing it?Would be great to hear from you soon, I am looking forward. Just tell me your counteroffer and maybe we can come to one middle ground overall. Remember the one and only thing I would really like to stick to is Art Inc. as our sponsor. MAybe you think about my words above.Sorry for the late reply I was so busy the whole day as we had a big meeting in our team at my company.All the best,Alex</t>
  </si>
  <si>
    <t xml:space="preserve">Dear Alex,Thank you very much for your offer. I can better understand your point of view on the different topics now.You say Maybe you can make a concession on this issue for me. regarding the Sponsor Selection. I do not agree with your point regardingArt Inc., but it seems you mean a lot to you. I would be willing to go with you on the conditions that I take charge of two less important topics: Date of conferenceand Presentation Tasks.TheDate of conferenceshould really be inWeek 4. This is the only time we do not have conflicting dates with other events. Moreover, we are sure all important members of the ISA will be available, including the vice president. The fact that it is during the Christmas holidays is an opportunity to make it more festive and a lot of students have time to visit because of the holiday school break. Students should, and this is my important point, be properly represented. Right before Christmas itself would not make sense of course. Also to make it even after Art Inc., I would like to do the Presentation Tasksof the opening.For Cateringand Music Act, I like your idea of askingPop band FreeLifeand having an International three course meal. It would not be my first choice, but I would be willing to do you a favour there on the above conditions. Especially since the deadline of this negotiation is tomorrow morning 6AM.I hope we can conclude this negotiation with this last e-mail. Thank you very much for your collaboration, and good luck with your application. In any case, we will see each other at the event!Best regards,Ramon</t>
  </si>
  <si>
    <t xml:space="preserve">Dear Ramon,thank you for your message ! I really think we are great team and we can really meet at the middle ground. I will love organizing all the things with you!Thank you to acceptingArt Inc.in theSponsor Selection. Yes it really means much to me ! Also for coming to a middle ground for theMusic Act with thePop band FreeLife. It wasa also not my first choice but as they are able to perform both kinds of music we both would like to have on stage, it is perfectly alright. Also for theCatering. I mean we are both so cooperative what helps us a lot to make things easier. Look how fast we got to this really beneficial agreement for both of us. TheInternational three course mealwill for sure fullfill what you wanted - that there is lots of traditional food from Switzerland and Austria. We can start to collect offers from Catering services the next weeks.Where I have to make a really big concession is to takeWeek 4asDate of conference. To be honest it was the worst option for me as I am on my yearly skiing trip at that time and I suggested many other students to so too. But I also see your point that we could connect it to a christmas party and have a great atmosphere for our conference the students and also cooperation partners will never forget. So lets do it on week for I will cancel my holidays for you! But it is ok as you also made a big concession for me withArt Inc..The only option where we are not really on the middle ground is about thePresentation Tasks. I know that for you a big concession was theSponsor Selectionas for me it hurts to cancel my holidays. But you know, thePresentation Taskshas a really big influence on both of our careers and it would be not fair to give it to one of us a 100%, you see? I has an impact on our future career in ISA, maybe to become a board member for example and it also looks good in a CV. I mean only handing out the awards is more than less attractive compared to the opening speech. Could we come only in this last case also to a middle ground by engaging aThird personto do the speech? I mean we could introduce the evening, hand out the awards together and both stand in front of the audience, but the speech we give to aThird personthat does it professional and also fits into our ISA atmosphere and catches all our members. We could maybe think of a popular actor or a popular company owner, for example from Switzerland a manager of the UBS Bank or Swiss Re. Maybe this would motivate the students and it could be a aspiration as well as inspiration for their future careers. What do you think about that?I hope we can agree on this as the negotiation is about to end that is true. I mean we both made concessions and we both made some important points. I think each of us made one hard concession and the rest is the middle ground. So lets finished it of with the fair deal to take aThird personas all of our preparation and negotiation was that fair and cooperative. If this is really no option for you and a showstopper - it would be great if you could agree on week two for theDate of conference. Then it would be ok for me to let you do thePresentation Tasksbecause it would save me from canceling my skiing holidays. So just give me your answer and then we can close our negotiation. Or just close it if you agree on it. I think it fits very well for both of us.I really thank you for being such a good partner Ramon. And that we discussed all points in that short time. I hope we can finally conclude this negotiation with this last modification from my-side as it is only a small one and the deadline is straight ahead.Thank you very much for your collaboration and the nice conversation. It will and would be really interesting to get to know you in more personal.Have a good time finishing your internship and collecting valuable experiences. We will meet at ISA Conference for sure and I also look forward to upcoming preparations with you.All the best,Alex</t>
  </si>
  <si>
    <t xml:space="preserve">Dear Alex,Thank you very much for your reply late this evening. However, it does not feel fair at the moment. As you said yourself in your earliest message,Presentation TasksandDate of conferenceare way less important thanSponsor Selection, so these will have to be combined to compensate for it. Therefore, I will make the same offer again. I am sorry, but unless we can compensate it in another way, this is the only deal I can make.Apologies for the late message.Best wishes,Chris</t>
  </si>
  <si>
    <t xml:space="preserve">Dear Chris,ok I see your points. You made your biggest points and I made mine. It is hard to abandon the topic of the Presentation Tasks but I see that you made also a big concession with theSponsor Selection . So all in all I think that we found a middle ground and I can accept it this way.t will be real fun also with theMusic Act and the greatInternational three course meal .Lets give the conference a great christmas atmosphere the students will never forget and that will aspire them.Thanks so far and I am looking forward meeting you !For further topics we can keep in touch regularly so that everything is well prepared in the end.Have a good time and all the bestAlex</t>
  </si>
  <si>
    <t xml:space="preserve">Dear Chris Meyer,thank you for the email. I think we can get along well with our preferencesI have noted your preferences. My preferences are also on the sponsor and on the pub band. I send you a first offer and am looking forward to your answer. I would like to meet yourpreferences. So ichoose Pop band FreeLifeas a Music Act. For the accommodate, I would like to choose Art Inc.as a Sponsor Selection.I look forward to hearing from you.Many greetingsAlex Kramer</t>
  </si>
  <si>
    <t xml:space="preserve">Dear Alex Kramer,Thank you for your message!You mentioned that asSponsor Selectionyou would like to have Art Inc. Despite they have the highest offer in terms of short-term sponsoring for the conference, I think we also have to considerBoomerang, since they offered us a long-term contract in which they will state that they are willing to sponsor future events of ISA as well. They only offer slightly less money for the event, but because they are willing to sponsor future events as well, I have the feeling that eventually, they will sponsor more for ISA.As for the Music Act, I would preferLocal folklore band, since I have the idea that this would be beneficial for the business people who will be present, since it will show our appreciation of their local culture. To add on to this appreciation of their local culture, I think it might be a good idea to show that in theCateringby offering aTraditional Swiss three course meal.Just let me know what you think of my propositions, to see how we can work this out!Kind regards,Chris Meyer</t>
  </si>
  <si>
    <t xml:space="preserve">Dear Chris,thank you for your quick response and I appreciate your understanding. I am very glad that we were able to agree onPop band FreeLife as aMusic Act. Although I do not think Boomerang is the best option for Sponsor Selection. Corporate Ltd. offering mid-term contracts with annual payment thanBoomerang. But, I'll agree. I want to get the best possible agreement with you, because of that I agree. In return, I would be happy if we agree onAwards Chris, opening speech Alex as Presentation Tasks.You know that the opening ceremony includes awards for good partners within the company. And you, dear Chris, like to take over the awards. The audience would be very happy. Although this does not match my ideal idea, I would like to meet with you. Unfortunately I can not compromise on theCatering and I prefer the International buffetbecause it is a very formal meal where everybody sits down for several hours. And it is advantageous if the German, Austrian and Swiss cuisine is offered at the same time, because everyone can get to know all countries.I am looking forward to your answer and wish you a nice dayKind regards,Alex Kramer</t>
  </si>
  <si>
    <t xml:space="preserve">Dear Alex,Thank you for your message and for agreeing with me on theSponsor Selection! To get back to your question about at what time I would be available today: I made some time free, so I will be available the coming hour.So for now, I think we agreed on theSponsor Selection,Music Actand theDate of conferenceright?I am not sure whether you think that for thePresentation Tasks"awards Chris, opening Speech Alex" or "shared activities" would be better, since you say that "awards Chris, opening speech Alex" doesn't match your ideal idea. For me, I think Shared activitieswould be more beneficial (after "awards Alex, opening speech Chris"), so if Shared activitiesis also more beneficial for you, we might can agree on that one for the presentation?With giving in on the presentation, I would be very happy if we still can do theTraditional Swiss three course mealforCateringsince it show appreciation for the Swiss culture and the visitors of other countries can get a taste of the Swiss culture. Do you think this would work I change my preference for the Presentation Tasks? I would love to hear your opinions about my proposal.Kind regards,Chris</t>
  </si>
  <si>
    <t xml:space="preserve">Dear Alex,unfortunately I did not wait for an answer from you after your last message. Therefore, only now this message follows. I could start tomorrow from 04:30-05:30 pm.I want to confirm that we have agreed for theSponsor Selection. Although this is not my number 1. But I can accept this because you have come to meet me in some other issues. Thank you for that! We also agreed with theMusic Act andDate of conference.I think it's a great honor for you to handle out the award you awards and you can step into the limelight at the beginning. The staff will be very grateful. Dear Chris, I know that you are very eloquent. That's why I'd like you to say kind words to the winners. I am more of the "practitioner", you the "good speaker". So my conviction is forAwards Chris, opening speech Alexfor thePresentation Tasks.About theCatering. I have already been able to speek with a few guests. Many have expressed their doubts. Since many international guests are unfamiliarwith Swiss cuisine we Should take a mix anyway. I would not like to see the guests unsatisfied and hungry. Because hunger leads to a bad mood. That's why I stick to my request aboutInternational buffet.Dear Chris, I am looking forward to hearing from you again and hope for an early agreement.best regard,Alex</t>
  </si>
  <si>
    <t xml:space="preserve">Dear Alex,I noticed that in your last offer, you haven't changed a thing from your offer before that one. Since I didn't agree last time, I won't agree with this offer either.I will go on with your preference for thePresentation Tasks, soAwards Chris, opening speech Alex, if you are willing to go on with me on theTraditional Swiss three course mealforCatering. I hope you can agree with this solution, so we have a deal on this and the party can go on. Otherwise I am not sure if we can get to a solution together unfortunately.Kind regards,Chris</t>
  </si>
  <si>
    <t xml:space="preserve">Dear Chris,as you have already noticed, I could not deviate from my last offer. I'm really convinced that it's better if you make the awards. So I would like to thank you again for coming to meet me and choosingAwards Chris, opening speech AlexforPresentation Tasks.Regarding theCateringI would like to trust you and choose Traditional Swiss three course meal, even if complaints came.Dear Chris, It was fantastic to negotiate with you and I am looking forward to a great conference with a nicePop band FreeLifeinWeek 1withBoomerangas aSponsor Selection.I am looking forward to working with you in the future as well, because it was fun!Thanks and kind regardsAlex Kramer</t>
  </si>
  <si>
    <t xml:space="preserve">Dear Chris,I&amp;acute;m texting you because of our jointly task to organize the big ISA event.But first to get to know each other better, I want to give you some information about me. I&amp;acute;m Alex Kramer and I joined the ISA in 2009 when I started my studies at University of Copenhagen, Denmark. During my time at ISA I already gained some experiences in planning and organizing some small events. Because of that I very excited to get the chance to organize a big event now and I hope I can benefit from the experiences I gained with ISA.I already thought about some framework conditions of the event, that you can find in the attachment.I hope you can agree on that.Thank you.Best regardsAlex</t>
  </si>
  <si>
    <t xml:space="preserve">Hello Alex,Nice to meet you!I am Chris, I joined ISA in 2010 for an internship. After the internship I have cooperated with business contacts of the ISA to help organize internships for other students. Therefore, I feel like I have some good knowledge about needs and wants of business contacts and their interests and those of students.I heard that your previous projects have been successful, so I am eager to work together with you to create the best event we can.With my previous knowledge about the invited people, I would like to suggest another approach. See the attachments. For example, in my experience it definitely pays off to adapt to local culture. Therefore I choose a Local folklore band and the Traditional Swiss three course meal.Looking forward to your reply.Kind regards,Iris Sijm</t>
  </si>
  <si>
    <t xml:space="preserve">Hello Chris,thank you for your quick reply.I can&amp;acute;t agree on all your points, so I think we still have to talk about some points.We both know that ISA is an international organisation and lots of people from different countries are joining the event. Because of that I think it is important that we don&amp;acute;t serve very special food. I would suggest theInternational buffetto make sure that everyone can find something to eat.I would suggest DJ Happyfor theMusic Act, because I talked to the people who organized the event the last years and people were not very satisfied with the music. I think therefore it would be a great idea to have a famous international act.Another thing we have to talk about is theSponsor Selection. I read a lot about the sponsors and I would chooseArt Inc.as our sponsor. We already made good experience with them over the last years and even getting a short-term payment, we can still almost be sure to have them longer as our sponsor.Thank you.Best regardsAlex</t>
  </si>
  <si>
    <t xml:space="preserve">Hello Chris,thank you for your message.Concerning your question, all my goals are high ranked and therefore they are all very important to me. But I want to find a solution that is good for both of us. I can comply and we can have theInternational three course meal.But therefore, how can you comply to me?Thank you.Best regardsAlex</t>
  </si>
  <si>
    <t xml:space="preserve">Hello Alex,Thank you for coming my way a bit with the three course meal. It is still not my preference, but I am willing to accept it if we can agree on the Local folklore band. The band is able to take care of good atmosphere after the formal part. For me it is important to have at least one cultural thing in the event, because this will work nicely in an event like this, speaking from experience.Then I will explain why the other point are important like this as well.The date is week 4 because the students will be able to come, who are an important stakeholder for ISA ofcourse. Furthermore, there will also be more parking space because the neighbouring families will already be on holiday.Then the sponsorship of Boomerang would be best, because they guarantee security for ISA for a long term.And for the presentation you stated that we could do it together, but then you selected the "award chris, speech alex". This is not my definition of a fair deal. So for me to accept this deal. You would have to make a bit concession too.Hope you understand my explanations.Kind regards,Chris</t>
  </si>
  <si>
    <t xml:space="preserve">Hello Chris,thank you for your answer.The local folklore band is not my preference at all and does not satisfy my utility, because as I already said before the guest were not satisfied with the music acts the last years and it does not fit the character of an international association&amp;acute;s meeting.But I will agree on that when you agree on doing the awards and I can do the opening speech. I can reach out the whole audience with my speech and make the international character more clear and tell them why we picked the local folklore band. I think this can help to sensitize the guest and this can help that they like the band.As I already said, my preference for the meeting is week 2. Week 4 is not such a good date, because lots of people from ISA will already be absent because of christmas. How about meeting in the middle and pick week 3?Last but not least, lets talk about the sponsor. I think it is still the best to pick Art Inc.as our sponsor because they are paying a lot more money than Boomerang is. I also think it is better to pick a short-term contact, because ISA is expected to grove in the next years and therefore we will find other sponsors that pay more money and are more attractive for us.I hope you can understand my arguments.Best regards,Alex</t>
  </si>
  <si>
    <t xml:space="preserve">Hello Alex,Thank you for your counteroffer. I think we are working together very nicely.The consession I made for the catering is already a big step in your direction. So therefore, I cannot do another concession to get the music act. Maybe we can negotiate about the other items among each other?It is clear to me that you want to do the speech really badly. However, I am not convinced that you would do that better then me. I also really want to do it and I think I am also very well able to do the speech.About the week, I am happy to see that we could move around there. I think, however, that week 3 is not a good option. I think that because a lot of important people within ISA are not able to come then. It would be very inconsiderate to make the plans while knowing they cannot come. This might also not be good for our application process. I suggest therefore week 1. In week 1 some organizations have to attend other events too, but this is not a problem. I know these companies from before and they are big companies who can easily send other people.Looking forward to your reply.Kind regards,Chris</t>
  </si>
  <si>
    <t xml:space="preserve">Hi Chris,well nice that you share this opinion I`m not that convinced as you`re.The point of catering is herewith accepted.As you surley can remember within my past mails I prefered clearly another catering option. So its not only you who made a big step into each others direction! I cannot see why I should do you this favour? Theres no point where you accepted my original request!Personally I have no problem with the first week but consider that during that date we absolutley collide with the international Conference on Economics and Business Management in Zurich. It`s one of the biggest business conferences in Switzerland so quite a bad date. Especially within the acutal economic situation no company will be able to participate on both conferences. As we have high costs and efford to organise our conference everyone expectes that all invited companies are able to participate!So its clearly that its not that important that members of ISA are able to participate than the most well-know companies.To summerize in total for me week 2 or 3 would be only options, you can choose BUT theres no doubt that therefore I have free hand for choosing our main sponsor as well as I`m doing the opening speech.Think about the above mentioned points, I`m not expecting an answer within the next hours. But keep in mind that I`m on the limit and not able to give you more concessions.Thank you.Best regardsAlex</t>
  </si>
  <si>
    <t xml:space="preserve">Hello Alex,I am rather disappointed that you switched your tone of voice so much. For me your original offer was just completely not an option, so therefore I am trying to find out on which items we can negotiate on.Thought we said that I would make a consession on catering to get the folklore band, because we need to have at least some culture in it.Furthermore I am able to do the following, but like you said as well, working on limits here: I can do the shared presentation (because I do not believe that one of us is better than the other) and I can give you week 3 (even though that is my least preffered option after week 2). For these two consessions I think a fair offer is for me to keep Boomerang as sponsor.Now I made big consessions on 3 of the 5 items. Hope you can see that.Hope you accept this offer, because it will not get better.Kind regards,Chris</t>
  </si>
  <si>
    <t xml:space="preserve">Dear Chris,thank you for your mail. I agree on that but for me negotiation is also giving not only just getting. But as time is valuable please find below my absolutley last offer.Regarding the date of the conference, even if week 2 would be better, we can agree on week 3 to move a step forward. About dinner we already found a solution as well. To honor you and also in sense of negotiation for me it would be ok if you`re doing the opening speech. I think that should suite you perfect.I you mentioned before the local culture is important to you. Therefore we can have the traditional three meal course for food but on the other hand, I will choose the band and this would be DJ Happy or if you absolutley insist the pop band would be also possible.For giving you here again one option to choose, its mandatory that the sponsor will desided by me. As stated in my mails before, Art Inc. pays most money of all potentional sponsors (I think theres no other argument which can beat that?).I also think it is better to pick a short-term contact, because ISA is expected to grove in the next years and therefore we will find other sponsors that pay more money and are more attractive for us.I hope we can agree on that.Best regardsAlex</t>
  </si>
  <si>
    <t xml:space="preserve">Hello Alex,Nice that you send a new offer. However, you changed the whole negotiation again. I thought we had agreed on the international three course meal and folklore band. So I will keep it that way.Thank you for giving me the opening speech.Furthermore, I could settle on week 2, but only if I can keep Boomerang. Boomerang gives just so much certainty for ISA. For a long time, ISA is safe from economic changes. As you said before, apparently the current economic situation is uncertain (see your message "only small progress"). Please keep in mind here that week 2 is my total worst option for the date. Hope you appreciate the effort.Kind regards,Chris</t>
  </si>
  <si>
    <t xml:space="preserve">Hi Chris,thank you for your message. I know that I changed some parameters, but as I said in my message "finding a solution" I can only agree on the folklore band when you agree on me doing the opening speech and you are doing the awars. But we did not agree on that, so for that reason I don&amp;acute;t see the folklore band as fixed. But I see you are not happy with DJ Happy as the music act, so I can offer you the Pop band as well as bringing in some traditional swiss character with the catering, which was you preference in the beginning.I can come towards you and choosing week 3 as the date, so you don&amp;acute;t get your worst preference.As I already said, I can give you the opening speech, but therefore I want the Art Inc. as our sponsor. It is not the best solution to have a high savety. It is more important that we can use our chances in the next years and can terminate the sponsor quickly while growing fast and getting better sponsors.Because of time, we have to come to an agreement soon, so this will be my last offer. I hope you can agree on that.Best regardsAlex</t>
  </si>
  <si>
    <t xml:space="preserve">Hello Alex,Unfortunately, I cannot accept your last offer. If you want to make a deal you will have to accept this.I need to keep fighting for Boomerang, because of the security it brings ISA. Then I would like to keep the folklore band and the international dinner like we had. Then we can do the shared activities and week 2 as date.I gave almost this offer before, with the message that it would not get better. I think you can see now that this really is the limit. Please accept the offer.Kind regards,Chris</t>
  </si>
  <si>
    <t xml:space="preserve">Hi Chris,I&amp;acute;m sorry, but I can&amp;acute;t accept your offer. But it was nice working with you.Kind regards,Alex</t>
  </si>
  <si>
    <t xml:space="preserve">Dear Mr. Meyer,its a pleasure to meet you! I have heard amazing things about you from other colleagues and they highly commend you.To introduce myself in a nutshell: My name is Alex Kramer and I joined the ISA in 2009. I am going to graduate from the University of Copenhagen in two months and was able to gain a solid amount of international experience.I am very keen that we are going to organize the best possible event for the upcoming 50th anniversary of the ISA.I already phrased my request for the event on the following topics:Since I am a member of the ISA for quite some time, just like you, I have experience some kind of dissatisfaction when it comes to the music. I am sure, you have experienced the same thing.To enhance the core business of the ISA, I think it is necessary to focus on the students. According to that, I would like to suggest Pop band FreeLifeas Music Actfor the event.Let us talk about the Sponsor Selection. I have the strong intuition that ISA is going to grow a lot in the upcoming years and to be able to get higher and more profitable sponsorships. I have seen the offers of the businesses Boomerang and Corporate Ltd., but they cannot offer as much in the short run as Art Inc.. Mid-term or long-term sponsorships do not really make sense in this case, because we need the money immediately and I am keen that ISA is going to end up with much higher sponsorship money in the future.Additionally, I have to point out, that we are maintaining a very good and cooperative relationship with Art Inc. and we should really not disappoint them.To make everyone feel comfortable and to be able to enhance the aspect of networking amongst the guest, I would suggest a International buffet when it comes toCatering. Sitting on the same table over hours could lead to a tense atmosphere, if the people do not get along very well or feel like they already talked about everything. A buffet would easily prevent this issue and is probably even cheaper than ordering several meals.When it comes to the actual food, I think that an international cuisine is optimal for our event &amp;ndash; with international I mean combining the best foods from Germany, Austria and Switzerland. I bet everyone will find something delicious.Since the Date of conferenceis going to take place in December, we should be careful that we do not collide with the holiday break or with other festivities going on at that time of the year. My suggestion is to aim the Week 3,because we do not clash with the Christmas break.The Presentation Tasksare very important for the overall atmosphere of this event and I think we should agree on a great speech. In the last years, I experienced some repetitions when it came to the speech of the organizers, so I have some great ideas how to spice the opening ceremony up.If that is alright for you, I would like to the opening speech after the head of the ISA finishes and you could do the winners announcement of the yearly ISA award, which is a great solution for both of us. So I would go forAwards Chris, opening speech Alex.Obviously, I am interested what your thoughts are on these topics and I am looking forward hearing from you soon. I am sure that we can agree on great terms for both of us.Thank you and best regards,Alex Kramer</t>
  </si>
  <si>
    <t xml:space="preserve">Hi,My name is Adriaan but if you want to continue with the Meyer/Kramer thing we can do that. I saw your offers and this will be a tough negotiation. So let's start.</t>
  </si>
  <si>
    <t xml:space="preserve">Hello,yes, it would be great, if we proceed with the given names as instructed.I was very delighted when I heard from other ISA members, that you are so corporative. That is why I would like to proceed with some more detailed information in our negotiation.Regarding thePresentation Tasks: Why do you want to share the activities? I do not really feel like, it would make sense to share the speech for example, because that results into a continous back and forth. I am sure, that this gets very exhausting for the audience. How do you like the idea ofAwards Chris, opening speech Alex? As I said, I have some really great ideas for the opening speech, which I want to discuss with Dr. Illenschitz before the actual event.Additionally, I see that you suggested BoomerangasSponsor Selection. As explained earlier, I would definetely go withArt Inc., because it is beneficial if we maintain a good and friendly relationship with them. What are your incentives to work with Boomerang? The offer I have seen, is clearly inferior to the offer of Art Inc.As far as I see, we agreed on theMusic ActPop band FreeLife.Concerning theDate of conference, your offered Week 4 is not optimal for the event, because we collide with the Christmas break. Does maybeWeek 2fit you better, then my first offer Week 3? Why would you want the event to take place in Week 4?It would be awesome to hear about your considerations for the internation three course meal as far as theCateringgoes. Don't you think that anInternational buffetis a great compromise? We would still have the international character that you aimed for, but achieve the open atmosphere because of the buffet.I am very open to concessions, if you are willing to explain your motives to me. I am sure, we can definetely find a great solution for both of us, to enlighten the atmosphere of this event.Thank you and best regards,Alex Kramer</t>
  </si>
  <si>
    <t xml:space="preserve">I think we Both want to share our thoughts about the opening speech and the easiest way to give us bot the opportunity to share Them is if we share the opening speech.I feel like boomerang Is the obvious choice for the sponsor because they offer more.Regarding the agenda: week 4 is really the only week that doesn't clash with other events and holidays.Also, a three meal course is more standard for such An event than a buffet. We dont want important people to fetch their own good.</t>
  </si>
  <si>
    <t xml:space="preserve">Dear Mr. Meyer,thank you for your response.Just a few info up front: I would be great, if you could tell me a specific time frame where you have time to negotiate with me. I do not work tomorrow, therefore I would suggest to text more intensive tomorrow (Thursday), 10am MEZ (German time)? What do you think?I am open to to some concessions, if you are willing as well, to achieve the best joint result.Concerning thePresentation Tasks: I do not really like the idea of a shared activity, because it gets exhausting for the audience, as I already experienced. As an alternative, I would like to bring in aThird personfor the opening speech.I am open to make a concession with the presentation tasks, but it would be great if you could to the concession regarding theSponsor Selectionas well. Maybe you have seen different offers, but I see that Art Inc.offers the most short-term benefit for our event. Additionally, I have to point out, that the good relationship should be maintained.Please think again about your offer concerning theDate of conference. Week 4 is clashing with the Christmas break. I am still suggesting another week, for exampleWeek 3. We can definetely talk about another date as well, but week 4 and 5 are honestly not reasonable.Let's talk about this three issues first and where we are able to find compromises. The values forMusic ActandCateringare reasonable for me, but I would like to discuss them in another round.Regarding our deadline of the negotiation, which is already in 2 days, it would be necessary to have a faster communication. Please give me a response to my suggestions of the issues and if you are free tomorrow morning.Thank you in advance and kind regards,Alex Kramer</t>
  </si>
  <si>
    <t xml:space="preserve">If you think sharing the presentations would tire the audience, I propose to switch the tasks and let me do the opening so you can do the awards.I am Willing to change the schedule from week 4 to week 2 if you are Willing to give a three course meal a chance.</t>
  </si>
  <si>
    <t xml:space="preserve">Dear Mr. Meyer,thank you for your quick response. I really hope that we can continue with this great and fast communication.I think the idea to agree onWeek 2regarding theDate of conferenceis an amazing idea - thank you for your corporation!I think we both agree, that an internationalCateringis immensely important. Even though I prefer a buffet, we can agree on anInternational three course meal, because of your concession with the date of the conference.Concerning theSponsor Selection, we can definetely agree onArt Inc.. I am very delighted to see, that you have changed your mind and understood the importance of such a good and corporative sponsorship. I am absolutely sure, that Art Inc. is going to support ISA from now on and for a very long time.I was thinking about thePresentation Tasksfor quite a while now. What do you think of, if we could make a concession here, where we agree that I do the awards and you do the opening speech, thusAwards Alex, opening speech Chris, but change theMusic ActtoDJ Happy.DJ Happy is know for his amazing skills and brings the audience to a happy (like his name) mood. Since we should focus on the students of ISA, which are the core of our business, they should be the ones who enjoy the music the most. A local folklore band is honestly not a good idea and quite boring/ monotonous. Additionally, I have heard that he is going to make a great deal for us... and who knows? Maybe we are able to keep him long-term for our events. What do you think about this "trade"?Otherwise, I am quite happy how this negotiation goes so far and looking forward to hear from you soon. I am sure we will be both end up with very good results - let's keep continuing this spirit.Thank you and kind regards,Alex Kramer</t>
  </si>
  <si>
    <t xml:space="preserve">Sorry, I really cant do a DJ, I really thought a folklore band is the best option to get us Both what we want.</t>
  </si>
  <si>
    <t xml:space="preserve">Hello Mr. Meyer,could you please explain why you are against DJ Happy as our Music Act? If it is about the money, I am sure we can figure it out - let me do the negotiation with the DJ and I am certain we can agree on a good deal.To be completely honest with you, a folklore band is really the worst option in this case. What are your motives to hire a folklore band. Since I have visited a lot events of ISA (like you did), I realized that the audience wants good music for an awesome atmosphere - therefore the DJ is my best bet. I would be able to agree onPop band FreeLife, but not on a folklore band.Please give this a thought. Otherwise we have to do some concessions somewhere else: My suggestion would be concessions concerningPresentation TasksorCatering.In the attachements you can see my current offer. Please respond as quickly as possible, so we will have enough time until tomorrow to come to a great result for the both of us.Thank you in advance and best regards,Alex Kramer</t>
  </si>
  <si>
    <t xml:space="preserve">It is not about the money, it is about the concessions I made already about important parts. So this is the deal I am willing to make.</t>
  </si>
  <si>
    <t xml:space="preserve">Dear Mr. Meyer,unfortunately, you have just sent me two different approaches to solve the problem. I am giving you a few options to chose from, but it is necessary to talk about the development of these issues.I am trying really hard here to find good solutions for the both of us, but it would be great if you could corporate with me a little more and maybe tell me, what issues are the most important to you. This could be a way to finalize this negotiation.Let us try to adjust theMusic Act, thePresentation Tasksand theCateringhere.If you would let me to go start with the speech, since I have some great ideas to open up the event, thusAwards Chris, opening speech Alex, I will agree on aLocal folklore band, even though I still do not see how this is a good option. In all honesty, the most important thing here for me, is that we agree on a good compromise.Please give this offer a thought or maybe try to adjust some of the issues we still did not agree on. We have some time left to end up with a great negotiation! I would suggest to try and find the best possible outcome for us.Thank you and kind regards,Alex Kramer</t>
  </si>
  <si>
    <t>Reject</t>
  </si>
  <si>
    <t xml:space="preserve">Dear Mr. Meyer,My name is Alex Kramer. I am a member of the ISA since 2009 and will be your negotiation partner in the organization of the ISA conference 2019. I am really looking forward to working with you on that, and I am sure we will find a solution that fits both our interests.In my opinion, one of the most important aspects in which we need to agree on is the Sponsor Selection. After carefully studying all our options I think the option that fits us best would be Art Inc., since they are the sponsor who offered a higher amount of money. Would you agree on that?Regarding theMusic Act, I think our best option is going to beDJ Happy since he is a really famous, international performer. There are other pretty good options we could discuss as well, in case you don't agree on that specific point.Concerning thePresentation TasksI would suggest that you announce the award winners, while I could do the opening speech. I think it's a good way the share the workload. Otherwise, we could also consider hiring an External Speaker to do bothPresentation Tasks.We also need to decide about theDate of conference. I would definitelychoose the second week since is the only one where there are not any other conflicting events. I am sure you will agree on that.Our last issue to discuss it's the Catering. After considering all the available options, I think the best alternative it's going to be to offer an International buffet that includes dishes that everybody likes. Also, using a Buffet style allows for a more relaxed and easy-going atmosphere, and increases the networking opportunities.I am looking forward to hearing your opinions about these topics.Best regards,Alex Kramer</t>
  </si>
  <si>
    <t xml:space="preserve">Dear Mr. Kramer,Thank you for contacting me. I am looking forward to the ISA conference as well. In this message I will elaborate some more on my perspective on the event.Let us start of with theSponsor Selection=, since you indicate that it is really inportant for you.I agree that Art Inc is an option, but in my view we should consider the long term benefits of Boomerang.In my opinion, the long-term contract they offer is really valuable.Regarding theMusic Act, I think that we should choose another one. DJ Happy is indeed very famous, but we should not want that his presence overshadows the festivities of our anniversary.A Local folklore band bandsuits the event better.About the Date of conference, I think that the event in the historic centre of the city is an conflicting event because it will definitely cause problems regarding the accessibility of our conference.Furthermore, I think that a Traditional Swiss three course meal would be better, since there are many important guests that we should treat with some comfort and hospitality that a buffet cannot provide.I agree on sharing the workload of the Presentation Tasks, but wouldn't it be nice if we both get some time to shine during the opening speech as well as during the awards? I suggest Shared activities.I would love to hear your thoughts about my suggestions. Please let me know if there are any specific aspects really important to you. We might want to focus on those first.Kind regards,Chris Meyer</t>
  </si>
  <si>
    <t xml:space="preserve">Dear Mr. Meyer,Regarding the Sponsor Selection, I have to disagree with your choice of Boomerang. I think it is a better option if we find a sponsor who donates more money, even if it is a short-term contract. I am sure there will be no problem for us to find other sponsors in the future.In exchange, I would agree to meet an intermediate solution for the issue of theMusic Act, hiring then thePop band FreeLife. I think the guests would still be satisfied and amused by this option, but this band is not as popular as Dj Happy, so it wouldn't overshadow the conference.Also, I am willing to find a different solution as for theDate of conference, what do you think of usingWeek 1instead? Does it fit your interests better?Regarding the Presentation Tasks, I think sharing the activities will mean too much time and effort in order to coordinate everything. What do you think about hiring aThird personinstead? Having someone important talking about the importance of the ISA for the business world would definitely be worth it.As for the Catering, I really don't see that the traditional swiss three-course meal is going to be a good option. I still think we should consider doing theInternational buffet. Is there any issue that you are in particular interested in exchange of keeping this option? I am sure we can agree on a solution that fits us both.I am looking forward to hearing from you.Best regards,Alex Kramer</t>
  </si>
  <si>
    <t xml:space="preserve">Dear Mr. Meyer,Thank you for your response. I think that we might find another sponsor in the future, but maintaining relationships with companies can be valuable as well. IsCorporate Ltd.a agreeable compromis for you? They offer more money than Boomerang does and with that choice we still think about the future.I will compromise onWeek 1for the date, since this is one of the first things to settle when organizing an event.However, I totally disagree on hiring a third speaker because this still means a lot of work for us and we both won't benefit from the public attention. What about focussing on seperate tasks like your initial idea, but turn it around? SoAwards Alex, opening speech Chris?A buffet is not a option whatsoever in my opinion. What do you think of aInternational three course mealinstead of the Swiss three course meal?I think that there should be some attention for the local culture somewhere. So the choice for theMusic Actwill depend on theCatering. So if we can agree on a Internation three course meal, I would still like to see the Local Folklore Band.So until know I think we agreed on the date and eliminated some options for the other issues. I'm happy we are making progress!I am looking forward hearing from you again.Kind regards,Chris Meyer</t>
  </si>
  <si>
    <t xml:space="preserve">Dear Mr. Meyer,I am happy to see we are getting closer to find a solution. I am willing to make some concessions in order to reach a common ground.As I mentioned before, theSponsor Selectionis quite an important issue for me. I would be willing to acceptCorporate Ltd., and also the solution "Awards Alex, opening speech Chris" regarding thePresentation Tasks; if in exchange we agree on keeping theInternational buffet.Do you think that could be a solution?Best regards,Alex Kramer</t>
  </si>
  <si>
    <t xml:space="preserve">Dear Mr. Kramer,I think we are really close to an agreement.I can agree on theSponsor SelectionandPresentation Tasks.However, the International buffet is really a pain in the ass for me. The only way I can agree on that is when we choose theLocal folklore bandand we adjust the date toWeek 4.What do you think about this?Kind regards,Chris Meyer</t>
  </si>
  <si>
    <t xml:space="preserve">Dear Mr. Meyer,Sounds good to me. This is the order of my preferences:1. Sponsor selection2. Music Art3. Presentation Tasks4. Catering5. Date of conferenceSinceCateringis more important for you than for me, I can agree on theTraditional Swiss three course meal.Since thePresentation Tasksare more important to me, then we could go forAwards Chris, opening speech Alex.As for the other three issues, we get the solutions in between we discussed. Do you think we can close the negotiation here?Have a nice day,Alex Kramer</t>
  </si>
  <si>
    <t xml:space="preserve">Dear Mr. Kramer,I think that it was a good idea to put our cards on the table. I think we are almost there, but I'm not really satisfied about the outcome yet.Can you agree onWeek 4for the date? If so, then we have a deal.Kind regards,Chris Meyer</t>
  </si>
  <si>
    <t xml:space="preserve">Dear Mr. Meyer,Unfortunately, the change from week 1 to week 4 is too much a loss to me. I could only agree on that if we would choose thenDJ Happyfor theMusic Act. Then I could agree on changing the week.Otherwise, we could stick to the last offer I made?Best regards,Alex Kramer</t>
  </si>
  <si>
    <t xml:space="preserve">Dear Mr. Kramer,Although this offer is still a bit worse than my previous was, I will accept these conditions. This offer is better than your previous one in my eyes. I think that we are both at a point that there is not that much more to win or lose.Thank you for the professional negotiation and I'm looking forward towards the ISA conference.Kind regards,Chris Meyer</t>
  </si>
  <si>
    <t xml:space="preserve">Dear Mr Meyer,First of all i am very pleased about the fast, that we both are responsible for the ISA Conference.This is my first offer to you that we can use as negotiation Base.For the Sponsor Selection my first Suggestion for the Sponsor Selection would be Art Inc, because we Made in the past very good experince with Thema.For the best possible feeling we would like to provide DJ. Happy because of the superb Feedbacks in the last Conferences.In state of our trust to you we would like the opening speech by you.We thought about the Week 2 for the date of conference in fact of to get the most members for the conference.And we would suppose an international buffet because you know everybody has a different taste and some people only eats kosher and helal so we have to pay attention for this people as well.Wish you a nice monday and have a good dayWith best regards.</t>
  </si>
  <si>
    <t xml:space="preserve">Dear Mr. Kramer,First of all, thank you for your offer. I am very pleased to work together with you for the ISA conference.It is good that we have a base to negotiate on, however, I still have some remarks on your offer which we can discuss.For the sponsor selection, I would prefer Boomerang, because they made a good offer and they are willing to sign a long-term contract, so we don't have any risks there. Art inc. is not willing to sign this contract.Furthermore, for the Music Act, I prefer a local folklore band, because there are also quite some older ISA members attending this conference for who DJ happy is not appropriate.You mention you trust me to do the opening speech, so I agree on that and I would like to do the opening speech if you can do the awards. However, you mention this different in your diary key points...Also, week 2 sounds good to have the conference, we can agree on that week and gather as many members as possible to visit the conference.However, I would suggest having a traditional Swiss three-course, I think other meals would harm the prestige of the ISA. We can, of course, take into account several diets, so we can change some elements in the three-course.I hope we can agree on some points and I am looking forward to your reply.Have a nice Monday as well.Kind regards,Chris Meyer</t>
  </si>
  <si>
    <t xml:space="preserve">Dear Mr Meyer,For the Sponsor Selection, we can also suggest Corporate Ltd.What do you think about this Sponsor Selection? In fact, we heard from other parties that this Sponsorpartner is a trustful partner as well.For the music Act, we think with DJ Happy we can have a good mix for the old ISA members and for the new members. We can provide DJ Happy a playlist so that everybody would have a good time.For the presentation task we can agree on the part to take the awards in exchange we would really have the international buffet for the point which I mentioned in my first message. I think this would not harm the prestige of ISA, I am that sure it would support our prestige.Kind Regards,Mr Kramer</t>
  </si>
  <si>
    <t xml:space="preserve">Dear Mr. Kramer,For the sponsor act I prefer still to go for Boomerang, because of the huge risks we have with the other parties. I don't want to take any risk with the financial perspective in the future.We all know DJ Happy, he is very famous, therefore I am worried that he will overshadow the image of ISA, so that ISA is more a side-act. This is my biggest concern about DJ Happy.Maybe instead of the international buffet, we can agree on an international three course meal, still I think it is inappropriate for the conference since it would be a decline from the conferences over the last few years, a buffet would be better for a conference without marketing purposes. However as you were talking about people who follow a religious diet, we can do an international three-course manual with these diets in mind?I hope to hear from you soon.Best wishes.Mr. Meyer</t>
  </si>
  <si>
    <t xml:space="preserve">For the point with the Sponsor we can go for with Boomerang but only If we can get DJ Happy otherwise I would insist at least Corporate LTD. As an alternative . And do not worry we will not overshadow the ISA as a said it would only gives a little boost in the Reputation and nothing more and this is something that we both want.I would still prefer a international buffet a buffet gives the people much more advantage in the style of eating then in a three course mealKind regardsMr.K.</t>
  </si>
  <si>
    <t xml:space="preserve">Dear Mr. Kramer,We can agree on going for Corporate Ltd. as a sponsor, however only if we have a local folklore band instead of DJ Happy, this is more appropriate for the members who are coming and the reputation of the event. DJ Happy would be a good opportunity to have for the next conference without marketing purposes, where a lot of you people are.For the catering I still would go for the Swiss three course and as I said before we can take diets into account. In this case people don't have to walk around for their food.I hope to hear your opinion about this.Don't hesitate to ask me any questions if this is needed.Kind regards,Mr. Meyer</t>
  </si>
  <si>
    <t xml:space="preserve">In the music Art we think local Folklore band would have negativ effects for the new members why not have dj happy on this time in fact that we thinking about taking him for the next time.And for the menu goes the same. If we thinking about taking diets into the menu why not offering them in a buffet because then everybody can choose what they want to.This two points are important issues to get new members for the ISAKind regardsMr.Kramer</t>
  </si>
  <si>
    <t xml:space="preserve">Dear Mr. Kramer,I see your point here, if we choose for DJ Happy, then I would go for boomerang so we have at least one point of certainty. If DJ Happy has a negative effect, we still have a good financial contract with Boomerang. So we could give it a try with DJ Happy.For the menu, I would like to have the traditional swiss three course menu. In my opinion a menu instead of a buffet would suit this event better, especially for older people it is nice that they don't have to walk around and it is much more professional.With these points we can get new members and keep our current members satisfied.Kind regards,Mr. Meyer</t>
  </si>
  <si>
    <t xml:space="preserve">What you think about this idea. I think this would be the best outcome for both of us.At least have international three course meal :).This would be the only point I would like to have :)Hoppe this is ok for youKind regards</t>
  </si>
  <si>
    <t xml:space="preserve">Dear Mr. Kramer,Thank you for your clarification. I accept your offer, I think this is the best case for both of us.Thank you for your collaboration.Have a nice day today!Kind regards,Mr. Meyer</t>
  </si>
  <si>
    <t xml:space="preserve">Dear Chris Mayer,nice to meet you and welcome to our negotiation! My name is Alex Kramer and i am from Denmark. I am very happy to be part of the ISA. I will be your negotiation partner and very excited for our collaboration.As a first step, i'll just send you my first offer, as you can see in the attachement. Of course we can negotiate the certain issues.Wish you a nice day and looking forward hearing from you.Alex Kramer</t>
  </si>
  <si>
    <t xml:space="preserve">Dear Alex Kramer,What an incredible pleasure to meet you too! Thank you for welcoming me to the negotiation. You might have already heard about me, nevertheless I would like to briefly introduce myself.My name is Chris Mayer and ever since I joined, I have been an enthusiastic member of the ISA. I'm very much looking forward to organizing the 50th anniversary celebration with you. I think together we will be able to pull off a great event.Thank you for your initial offer. It is already looking quite formidable. I would nevertheless like to discuss a couple of points :).First of all, what do you think about holding the even during the first week? I know it would collide with the EBM conference in Zurick, but I think we could still make it work well :)Also, since we both have the unique opportunity to host this event, it might be better to share the presentation tasks, so we can both make a name for ourselves in the ISE community.I can't argue with you that Art Inc. isn't a worthy sponsor, but have you already heard that Booomerang would be willing to form a long-lasting contract with ISE should we select them as a sponsor? I think this could have great implications for our organization.Finally, I do have some concerns regarding DJ Happy as the musical act of the event. While I love to listen to him in my free-time, I think our older members as well as local business partners would not be too keen on his music. I'm also a little bit worried that he might draw away the attention from the ISE event itself. While I agree that the music isn't the most engaging, I think the ISE would be best served if we hired a local folklore band to play at the event. Both our local partners and sponsors, as well as all our members could then all dance together, and everyone would feel included :)Regarding the food I'm absolutely in line with you. I think all our guests would be very happy with the international three course meal.I would like to thank you for taking my points into consideration and I'm very much looking forward to hearing from you.Kind regards,Chris MayerP.S. I kind wait for the event, can you? :)</t>
  </si>
  <si>
    <t xml:space="preserve">Dear Chris,thank you for your counteroffer. I think this negotiation brings us to a pleasant result for both of us.First of all i want to go in detail in terms of Date of conference. I see the point of you in terms of Week 1, but did you also think about Week 2. I checked this out and there are no conflicting at all, maybe this would be the best outcome for both of us.Second, with thePresentation Tasks i have a lot of concerns. Of course this part is a great opportunity for both of us. However, sharing this ponit is in my option the worst. This option requires a high coordination and if we would split the speech we probably loose some important facts. A better option would be, to hire an exteranl speaker. To do so, having someone important talking about the importance of the ISA would defenitely be worth it.The issueSponsor Selectionis another controversial topic. Boomerang made a good offer for a long-time realtionship, but with less money than the others. I expect ISA to grow further and get higher sponsorship moneys for the future. Therefore, i prefer a short-term or even mid-term contract, to more annual payment.With theMusic Acti see your point, that DJ Happy is not the usual music elderly people hearing to. However, the latest years i noticed a disatisfaction of our guest concerning the music. In my opinion we are looking for dynamic people, as the ISA it is. We could attract younger guests and i am sure the DJ will attract them.I am happy hearing from you again and wish you all the best!Kind regardsAlex Kramer</t>
  </si>
  <si>
    <t xml:space="preserve">Dear Alex,Thank you reply. I am getting more and more excited about the event, how about you?In respect to the points you have made, there are a few things I would like to discuss though.Regarding the date of the conference, I'm afraid that in week 2 there will be another event happening in the historic center of Constance at the same time. Due to the limited parking spots in the city, many of our guests would have to find different ways to travel than by car, which, for many, would be a great inconvenience. I just checked and in the fourth week we would have the city completely for ourselves, and all ISA members are available. This is probably the best option, isn't it?I fully understand your concerns regarding the presentation tasks. You are right, sharing might get a little messy. While hiring a third party to represent us would mean great publicity for them, I think we would miss out too big an opportunity if we didn't do it ourselves. I propose that I do the opening speech and you do the awards, that way we will both be able to represent ourselves but keep the complexity at a minimum.In regards to Boomerang, it is true that their offer is a little lower than the others'. However, we are currently on a good financial footing. I calculated the budget if we concluded the sponsorship contract with Boomerang and we would have excessive funds the coming years. While Art Inc. would be willing to pay more, without a written contract we would run the risk of having inadequate funds should they decide to leave the agreement in the future. Choosing Boomerang would give us enough financial backing to seize new opportunities, without having to be afraid of taking risks.Lastly, I regret to year that our younger guests have experienced dissatisfaction regarding the music in the last years. Hiring the musical performance is always quite tricky since everyone seems to have a different taste. I would, however, appreciate if you would be willing to reconsider hiring a local folklore band. We should not forget that one of the main purposes of the event is to maintain a good relationship with local companies and officials. I think we we would therefore be well advised to cater to their needs. We can always hire DJ Happy for our big ISA summer festival next year.I'm looking forward to your thoughts on this.Best regards,Chris</t>
  </si>
  <si>
    <t xml:space="preserve">Dear Chris Mayer,thanks for your lates offer. I am sure we get closer to a nice agreement. Of course can't wait for the event.I have still concerns about theSponsor Selection. I can understand you in terms of loosing the sponser in the next years. On the other hand,Art Inc.supported the ISA for such a long time in the latest years. As a result i am sure they do so in the future. Unless we give them reason to leave us and then they wouldn't even pay a small amount. Boomerang made a good offer, but a long-term contract with a really small amount of money? Is that what we are looking for? Maybe you consider this again and i am sure we will find a good solution.According to thePresentation Tasksi make concessions to you and i am pleased to go with your offer. However theDate of conferenceis still problematic. Week 4 will be during our christmas holidays and a lot of students will be absend. Holding the event with a lot of business people in front of just a few students might not that luckily since the ISA tries to attract the talents. How do you think aboutWeek 3?Another good cmpromise is thePop band FreeLife. I think it is a good alternative to DJ Happy and the local band. In any case, DJ Happy is very nice for our Summer Festival! I figure FreeLife is a great chance to create a good atmosphere for both, the students and the business people.Have a nice evening and best regardsAlex Kramer</t>
  </si>
  <si>
    <t xml:space="preserve">Dear Alex,I am also getting a really good feeling about this. I just have a few last thoughts.I think we both made good points regarding the sponsor selection. The way I see it, we have two different approaches but want the same thing. How about we meet in the middle, by awarding Corporate Ltd. with this great opportunity. The contract would only be mid-term, and the annual payment would exceed that of Bloomberg.After some consideration, I think hiring the Pop band FreeLife is actually a good idea. That way, our entire audience is catered to, and I think we will solve an additional problem:In light of their performance, I am sure most students will be happy to stay a couple of days longer in the beginning of the Christmas holidays, allowing us to host the event in week 4. Under these circumstances, I expect this years event to be the greatest and most successful event in ISA history!Rest well; I am looking forward to hearing from you tomorrow.Kind regards,Chris</t>
  </si>
  <si>
    <t xml:space="preserve">Dear Chris Mayer,i reflected on your latest offer and have now still two open points.I am totally with you saying, we have two different approaches reagardig theSponsor Selection. I know, it is againArt Inc.in my counteroffer, but at least i am trying to convince you, this is the right sponsor. As it is really familiar, Coperate Ltd. and Boomerang, are a dirct competitor for Art Ink. If we gave Art Ink. a reason for leaving us (selecting any other sponsor) we have a huge loss. I think it is a really good offer in terms of our business people and for our studends to hire them and get the best event, ISA ever had.TheDate of conferenceis the second issues. I mean, you are right with your arguments for Week 4, nevertheless i think in Week 1, which you already offered, is then still the better choice. Therefore all students would be present and it is no deal breaker if there would be some employees absent.The event is so close, i am very excited.Wishing you the best!Alex</t>
  </si>
  <si>
    <t xml:space="preserve">Dear Alex,Thank you for your quick reply. I am pleased to hear that we are getting very close to an agreement. Regarding your two last points, I have the following thoughts:As you said, by choosing another sponsor than Art. Inc, we run the risk of losing them as a sponsor in the future. However, an ongoing cooperation with the company is not guaranteed anyway, as their offer only involves a short-term payment directly for the event. For the sake of profitable ISA operations in the future, I strongly suggest that we at least form a mid-term sponsorship contract with Corporate Ltd. It is in our responsibility to ensure that the financial perspective of the ISA is safe for the upcoming years, and we simply cannot guarantee that by relying on a short-term agreement with Art. Inc. Therefore, I would highly appreciate if you could reconsider choosing Corporate Ltd. as our sponsor.Regarding the date of the conference, I think hosting the event in week 1 will leave us with a too short time span to organize the event, after all. For me personally it would be very stressful to make all the necessary arrangements and prepare the opening speech in such a limited time. Based on the assurances I have made regarding the musical act and the catering for the event, it would be more than welcome if you could reconcile with the idea of hosting the conference in week 4. I am more than convinced that ample students will be available during that week.I hope you find this offer acceptableWith best regards,Chris Mayer</t>
  </si>
  <si>
    <t xml:space="preserve">Dear Alex,thanks for your latest offer. Trying to get in the final few throes i am really looking forward to come up with a final agreement.Since i put it into consideration i am willing to go with the Coperate Ltd. as Sponsor Selection. However, i am just ready, if the Date will be in the Week 2. Even though there is another event in constance, it is still better in my opinion than week 4. It will be a historic event and i dont think the event will be attendet by to many students. It is not adjustable for me to require the attendet of the students during their holidays. Since a lot of them are internatonal students and i think they want to be at home at christmas.I think this is a really good compromise and hoping you will agree.Wish you the best!Kind regardsAlex</t>
  </si>
  <si>
    <t xml:space="preserve">Dear Alex,I regret to inform you that in light of these conditions, I cannot accept your final offer. I simply have too many concerns regarding the collision with the other big event in the historic center.Regardless, I would like to thank you for your efforts and the pleasant communication.I wish you all the best!Kind regards,Chris Meyer</t>
  </si>
  <si>
    <t xml:space="preserve">Dear Mr. Chris Meyer, My name is Alex Kramer and I will be your negotiation partner. I joined the ISA in 2009 at the beginning of studies at the University Copenhagen, Denmark. In the following, we will consider five negotiation points and certainly find a good agreement based on my first offer. This is just a first step and of course, we can negotiate certain points. The most important issue for me to discuss is the Sponsor Selection. In my opinion, we should consider Art Inc. as the most essential company because of the good relationship over years. As I expect ISA will grow more and get higher sponsorship for the future, Art Inc. will be the best sponsor with its short-term payment directly for the event. Furthermore, I noticed the increasing dissatisfaction over the last years of the guests. That brings me to my second point, which I would like to make a purpose to change. Therefore, I think that some currently famous internationalMusic Act would be exactly the right thing to attract the kind of dynamic guests the ISA is looking for. Consequently, I thought DJ Happy would be perfect for the event. Another unresolved aspect regards the Presentation Tasks. As we both get the opportunity to organise the opening ceremony of the event, we should wisely think about the person who deliver the speech. Since the beginning of my studies I have been a member of the students representation and have already given several speeches to the Dean`s committee as well as numerous panel discussions. For this reason, I find myself best suited to deliver this opening speech. Unless you have other preferences that let us negotiate elsewhere. Due to the fact, that the conference should have an atmosphere to facilitate networking and make new acquaintances, in my opinion, it requires a very relaxed and easy-going atmosphere. Since many international guests are unfamiliar with the Swiss cuisine, it would be smarter to have some kind of international mixture with Austrian, German and Swiss food, where everybody is able to find something they like. The last issue, which I would like to discuss, is the exact Date of conference Due to the timeframe of five weeks, I think the Week 2 would be the best option. Because this is the only week without any conflicting events and so, everybody who would like to join is able to make it. The order of the items to be negotiated also corresponds to the importance of my preferences. I look forward to hearing from you soon and have a good negotiation, too. With best regards Alex Kramer</t>
  </si>
  <si>
    <t xml:space="preserve">Dear mr. Alex Kamer,I am pleased to hear from you. I would also like to introduce myself. I am Chris Meyer and I joined the ISA in 2010 in the context of a student internship at one of ISA's business partners. I was delighted to hear that you are my negotiation partner, since I am also a team player and very cooperative.Hereby I present you my first offer. I would aim the best possible outcome for both of us, therefore I am willing to negotiate certain points.First of all, in terms of the Sponsor Selection, I know that Art Inc. has always donated some money for different ISA events, but it would be better to choose for the sponsor Boomerang, since they also said that they are would be willing to sign a long-term contract with us. This long-term contract would ensure some financial security.Second, regarding the Music Act, DJ Happy sounds very amusing, and it would probably be very attractive, especially for the younger generation, but the strategy of the event should be focused on maintaining a good relationship with (local) companies and officials. Therefore, I suggest to plan on having a Local folklore bandas the music act to show ISA's reflection on the local culture.Furthermore I would also like to address thePresentation Tasks, since this is in my respect one of the most important part of the conference because it is a opportunity for ISA to broad out their audience and for creating a lasting impression. I admire your ambitions, but I think someone else is better suited for the opening speech since you only have experience in planning and organising smaller events. Correct me if I'm wrong.I think that doing the opening speech would suit me best. I have nine year experience in cooperating with ISA's business contacts in order to help organizing internships for other students. Thus, I have profound knowledge about these business contacts and their interests (Awards Alex, opening speech Chris).In terms of Catering, your suggestion on the International buffet seems very interesting. But, in my opinion, the three quisines do not really fit together. Next to this, a three course meal would be suitable since we expect many important people to be there who expect a certain level of formality. Therefore, I suggest to serve the guests aTraditional Swiss three course meal.Lastly, I would like to react to your suggestion on theDate of conference. You state that the second week is the best choice. However, in this week there will be another big event in the historic centre of Constance. Since our conference will also be in the middle of the historic centre, it would be very difficult for our guests to find parking spots. Therefore, I suggest to plan our conference in Week 4. In this week al lot is ISA student members would have time to attend the conference. Since our students represent ISA, it is very important the students are represented adequately.Also, I would also like to thank you for letting me know the importance of your preferences. For me, sponsorship selection and the music art, are also the two most important aspect of our negotiation. Therefore, I aim for the best possible outcomes for both of us. I believe that this is achievable. I am eagerly awaiting your answer.With best regards,Chris Meyer</t>
  </si>
  <si>
    <t xml:space="preserve">Dear Chris Meyer,Thanks for your quick response and the detailed description of your preferences.Unfortunately, I cannot accept any points in the first stage of our negotiation, but I think we will find a way to come to a conclusion that is suitable for both of us.First of all, I would like to mention again that the Sponsor Selectionis one of my most important preferences, too. I understand your points about Boomerang, but Art Inc.has supported the ISA for a long time and will continue this relationship if you dont give them a good reason to change their mind. In this case we would have the best short-term payment and the further support of Art Inc. As expected, that ISA is growing in the very near future we also get higher sponsorships as extra money. To sum up I think Art Inc. would be the best option to make ISA great again.Secondly, I agree with you that DJ Happy is maybe more attractive for the younger generation. However, I think that the local folklore band does not fit the character of this international association meeting. Therefore, I suggest we get the Pop band FreeLife. It is not comparable to DJ Happy, but with this choice we also would follow a more international orientation of the Music Act. Would this an alternative for you?Furthermore, I would like to negotiate about the Presentation Tasks. How about the option to invite an Third person?This would mean less publicity for both of us, but in my opinion, this could be beneficial as well. Because having someone important talking about the importance of the ISA for business would definitely worth it and so the organization becomes more attractive for future sponsorship, too.In terms of the Catering, I cannot understand your point to choose a traditional swiss three course meal. As I already mentioned that this conference should have an atmosphere to facilitate networking and make new acquaintances which requires a very relaxed and easy-going atmosphere. I suggest a International buffetand not a formal meal where everybody sits down for several hours with the same people. If we create such an atmosphere the students move more into the focus and so the ISA gets more attractive to growing faster, too.Lastly, I would like to concern your suggestion of the exact Date of conference. Maybe we can find an agreement if we choose the Week 3. At this point of time, there are some higher ranked members of the ISA unavailable, but their presence is not absolutely necessary. How sounds that for you?Hopefully, we are in a way to find the best possible options for both of us.Have a nice day.With best regards,Alex Kramer</t>
  </si>
  <si>
    <t xml:space="preserve">Dear Alex Kramer,Thank you for your counteroffer. I am glad you could made some concessions. However, your proposal did not change much for me. Since I want to be open and honest to you, I would like you to know that your counteroffer have only increased my utility with 1% (12%). I don't really think that is a fair deal. Therefore, I would like to suggest the following.First of all, your choice for Sponsor Selection, Art Inc., has only made the best offer in short-term payment directly to the event. However, since you indicated that you find the payment part the most important, I'd like to search for the best outcome for both of us. That's why I want to suggest to choose for Corporate Ltd.as our sponsor. They offer a mid-term contract (which I like) with more annual payment than Boomerang (which you like.Second, I want to mention that the success of the ISA has always been partly due to the successful adoption of the local culture. The best way to show some appreciation of the local culture would be through a local band. That's why I still want you to consider the Local folklore bandas ourMusic Act. I do not have a particular band in mind, but as long as the local opinion on the band is good and their songs are not too controversial, we can discuss which band we will choose.Next, I like you idea on hiring a third person for thePresentation Tasks. However, I do think that a representative of ISA should organise the opening. What do you think about Shared activities?In this case we both do half the opening speech and half of the awards ceremony, this would mean high coordination effort. And, ofcourse, we both get what we want.I understand your Cateringidea that this conference should have an atmosphere to facilitate networking and make new acquaintances. But I still think that serving a buffet is very unprofessional. Having an buffet is more suited to an internal and local ISA event without any marketing purposes. I'd like to accomodate you and suggest to choose for the International three course mealLastly, theDate of conferenceis an very important aspect of the conference because I think that enough students should be represented adequately. Think is only a possiblitity inWeek 4.I'd like to hear your point of view on my argumentations.Kind regards,Chris Meyer</t>
  </si>
  <si>
    <t xml:space="preserve">Dear Mr. Chris Meyer,Thank you for clarifying my questions. In my opinion we are in a good way to find a solution which fits for both of us. Regarding to our equal strategies as you already recognized.Concering the first two issues:Sponsor SelectionandMusic Act. How about the idea, that you get the Local folklore band and in exchange I will obtain as sponsor selection theArt Inc.company?I would also like to make you the following proposal with regard to the pointsPresentation TasksandCatering.You can give the opening speech, and in return, we'll agree on the international buffet. How sounds that for you?One more small comment: Since I have to work on Friday, I would be happy if we could reach an agreement on the majority of the issues beforehand. Of course, I will be able to reply, but not quite so regularly.I looking foward to hearing from you soon &amp; have a nice evening.With best regards,Alex Kramer</t>
  </si>
  <si>
    <t xml:space="preserve">Dear Alex Kramer,Thank you for your offer.I am really looking forward to coming to terms. But there are still one thing I'd like to discuss before we can come to a agreement before friday.For now, I would be willing to accept the Local folklore bandas ourMusic Act andArt Inc.as ourSponsor Selection. I can also agree on having theInternational buffetso i can have thePresentation Tasks.However, I feel like we could make some concessions to have the best outcome for both of us. What do you think of planning the Date of conferencein Week 4 instead of week 2. Week 2 is not preferable since there is another event in the historic centre of Constance.I'd like to hear from you.Kind regards,Chris Meyer</t>
  </si>
  <si>
    <t xml:space="preserve">Dear Mr. Chris Meyer,Thanks for acceppting my suggestion. I am very happy that we find a way where we both get our best outcomes.As you mentioned, Iunderstand the problem about theDate of conference. I would like to make one last suggestion: how do you think aboutWeek 1?I know that at this time is one of the biggest business conferences in Switzerland, but in my opinion this is no deal breaker, since most companies would probably have more than enough employees to send someone to both events.Because during week 4 are christmas holidays and I expect that several ISA members will be absent. In this case our event will be not that visited and so the lost of future possiblities may be big.Hopefully, you understand my point of view and we get a good solution for this issue, too.I look forward to your message.With best regards,Alex Kramer.</t>
  </si>
  <si>
    <t xml:space="preserve">Dear Alex Kramer,Maybe we can make one small concession. I think that your sponsor selection share is somewhat bigger than the other shares, just as mine. Therefore, I would like to ask you how you would feel about anInternational three course meal, instead of the international buffet.I'd like to hear from you soon.Kind Regards,Chris Meyer</t>
  </si>
  <si>
    <t xml:space="preserve">Dear Chris Meyer,Thank you for your last response. It is right that the sponsorship has a higher percentage than the other issues.I think we are both fine, when you will accept your counteroffer from this morning.In three of 5 issues you get the option you want to. In contrast I get the sponsorhip and the catering. How sounds that?Have a nice evening.Kind regards,Alex Kramer</t>
  </si>
  <si>
    <t xml:space="preserve">Dear Alex Kramer,That sounds great. I accept your offer.Thank you for the nice negotiation (and I hope you get a good grade ;)).Kind regards,Chris Meyer</t>
  </si>
  <si>
    <t xml:space="preserve">Dear Chris Meyer,as we're about to negotiate the organizational issues for the annual ISA conference, I'm looking forward to achieve the best outome for everybody and very pleased to have the opportunity to negotiate with you.As it is the 50th anniversary of the International Student Association I think it is important to put the students and their interests in the focus of this event.For the first issue - theMusic Act- I think we should pickDJ Happy. He is a very famous performer and therefore would be perfect to attract more guests. Also the music act was increasingly dissatisfacting our guests in the last few years, so we should hire somone who can satisfy all our guests.Another issue to discuss is theCatering, for which I suggest anInternational buffet. This form of serving food is perfectly for making conversation and new acquaintances so it would fit the atmosphere of our event perfectly.Besides that we have to set up aDate of conference. The best date will definetly beWeek 2, because this is the only week without any conflicting events.Last but not least we got the great opportunity to organize the opening ceremony of the event. This includes as you already know the opening speech and the announcement of this year's award winners. I would be very honored to do the opening speech and give you the opportunity to announce the award winner.But for all of this we need to decide over theSponsor Selectionto finance this event. The highest amount of money was offered byArt Inc., which is why we should go with them.I'm looking forward to receive your opinion on these suggestions and hope that we will achieve an outcome which is best for both of us.With best regards,Alex Kramer</t>
  </si>
  <si>
    <t xml:space="preserve">Dear Alex Kramer, Thank you for your message. I am looking forward to negotiating with you and organizing the conference to the best of our abilities. The success of ISA has always been due to the successful adaption of local cultures. Both music and catering wise it would be better to adapt this local culture, as this conference is meant to maintain a good relationship with our local business partners. The best way to show our appreciation to them, is to have the Local folklore bandas the main act and a traditional Traditional Swiss three course mealas our food choice. I looked extensively at all of our options to schedule the event and cannot agree with you on week 2. I am not sure if you are aware, but another big event is happening in the city center in this week. Therefore, it would be almost impossible for our guests to find a place to sleep as all hotels have been fully booked by now. A much better option would be Week 4, this is the beginning of the Christmas holiday so most students will be able to attend. Regarding the sponsor selection, Boomerangis our best choice. I am aware Art Inc. offers a slightly bigger amount of money, but this would only help ISA short-term. As I like to try to think a bit further, Boomerang would be the best choice as they are willing to sign a long-term contract. This would ensure the sponsoring of many future events! Presentation tasks wise, I think the opening speech and announcing the awards are both very important and honorable tasks. Personally, I would prefer to give the opening speech. Let me know which issues you value most so we can come to an agreement and organize the best annual conference ISA has ever seen. Kind regards, Chris Meyer</t>
  </si>
  <si>
    <t xml:space="preserve">Dear Chris Meyer,thank you for your fast response. On the basis of our shared goal to organize the best annual conference the ISA has ever seen that we can get to an agreement. But therefore we have to find a common ground on all of the negotiated issues. At this point of the negotiation your conteroffer gave me a very low utility.In respect of the adaption of local cultures I can't perfectly agree with you. The last years have shown that the guests are dissatisfyed with the music acts. Therefore we should reconsider our choices of local musicians. Moreover we should consider to reach new guests who as a consequence will be interested in the ISA. This is why we should go with a popular music act likeDJ Happyor if this is not suitable for you the pop band FreeLife.In regard to theCateringI also can't agree on a tradtitional Swiss three course meal. We have to consider that the ISA is now an international organization. There may be many guests who do not like this food. I could agree on an international three course meal but still do not think that this is convenient for our event. In my opinion this event is much about making conversations and new acquaintances which isn't possible if the guests sit on the same place for three courses and can only communicate with the few people sitting around them. Therefore I still prefer theInternational buffetwhere everyone is able to find something they like.Regarding theDate of conferenceI did not know of the other big event in the city and understand your point perfectly. Week 4 isn't that perfect either because I think that several ISA members are absent as well as the students who may already have left the city to visit their family and friends. Maybe we can agree onWeek 3. In this week our event would collide with the International Conference on Economics and Business Management in Zurich but most companies would probably have more than enough employees to send someone to both events.At the issue of theSponsor SelectionI assume you prefer a long-term relationship.Art Inc.and the ISA have a good relationship that exists since many years without any long-term contract. Therefore I am sure that their support will continue in the future even if they did not offer it explicitly. But I suspect they will end the relationship if we choose one of their competitors like Boomerang or Corporate Ltd. This issue is the one I value the most, to fulfill your wish of telling you so.In case of thePresentation Tasksmaybe we could compromise on aThird person.Please share with me the issues you value the most as well as your current utility so we can come not only to a satisfying but also to a fair agreement for both of us.I am looking forward to exchange more arguments with you so we can find the best solution for a rememberable 50th anniversary of the ISA.With best regards,Alex Kramer</t>
  </si>
  <si>
    <t xml:space="preserve">Dear Alex Kramer, Thank you for your quick reply. Even though we have some different visions, I am sure we can work this out. Regarding the music act of our preference, I can see where youre coming from. However, a widely known DJ such as DJ Happy would not be in favor of the event. As he is so popular and well-known, hes never the side-act but always the main attraction. Therefore, he would take all the attention away from our event and why we are actually organizing it. The local folklore band still is our best option as they reflect the country we are in. As the annual conference is always held in a different location, therefore I would say previous bands do not reflect the successes or failures of this years event. I agree ISA is an international organization, therefore it would be nice for everyone to meet the Swiss culture. Whatever we decide on food, a three-course meal is important since we will have a lot of important guests who will expect a certain level of formality. A buffet would not meet the expected standards. In regard of the date, I think you are confusing some weeks? I agree the week of the International Conference on Economics and Business Management would be a good option. However, this event takes place in week 1. Week 3 should not be considered as some of ISAs higher ranked members -among others, our own vice president- are unavailable to join the conference this week. Can we therefore agree on week 1?Regarding the sponsor selection I agree a long-term relationship is favorable. Art Inc. has indeed sponsored us over the years, however, because theres no contract between Art Inc. and ISA, they can always decide to change their intentions. By deciding to go with Boomerang we are sure of a financial security for the upcoming years. In case of the presentation tasks, I agree another option might be better. I would like to propose to share the tasks as this is the fairest option. The sponsorship selection is the most important issue for me as well, as this is vital for the future of ISA. Hopefully, we will find an agreement beneficial for both of us. Kind regards, Chris Meyer</t>
  </si>
  <si>
    <t xml:space="preserve">Dear Chris Meyer,thank you for your quick answer and please excuse my belated reply. I attended a demonstration for the future financing of our university today.Regarding theMusic Act, I understand your point of view. Maybe we can agree on thePop band FreeLife. They still would attract many more students who afterwards would be interested in ISA. The other way round this will attract more organizations to cooperate with us as we have more talents.As this is the second important issue to me, I hope we can agree in this issue as well as we did onWeek 1to be the date of conference.Regarding the change in business to decline the formality, I still think that the International buffetis our best alternative to serve the food. If you take a look at big business presentations for exmaple, no one has to wear suits anymore. Additionally, many big companies I know choose a buffet to serve food because it is easier for the guests to connect, to get together and exchange ideas, make new acquaintances and so on. All of this is very important for a company to stay succesful and that includes the ISA and their partners. Not only this but also would the ISA show herself as a young organization that follows the current trends.In case of the presentation tasks, to share both tasks would require a high coordination as well as much time and effort. Therefore I prefer to hire aThird personwho could even be beneficial for our event. Maybe we find someone important talking about the importance of the ISA for the business world. This would make a good impression on the guests and point out the importance of the ISA even more as if we would share both tasks.TheSponsor Selectionseems to be the most difficult issue for us to solve. Nevertheless I am sure we can find a good solution for this issue as well as for all the others. As I mentioned before I am sure thatArt Inc.will continue the relationship. But if we insult them by picking another sponsor like Boomerang or Corporate Ltd. they will for sure end the relationship. To make sure this will not happen we should pick them as a sponsor.Hopefully these concessions will bring us a step forward to an agreement.With best regards,Alex Kramer</t>
  </si>
  <si>
    <t xml:space="preserve">Dear Alex Kremer,Alright, let's find the best solution for this event. We are both going to have to compromise in order toclose this deal. Since the sponsor selection was your most important issue, I'll agree on Art inc. However, I can only agree to this if you do some concessions in return.Kind regards,Chris Meyer</t>
  </si>
  <si>
    <t xml:space="preserve">Dear Chris Meyer,thank you for your fast response. I appreciate your concessions.Sadly your last offer gives me an utility of 35% what is still a big success compared to the other ones before. But I am still sure that we can do better than this. Maybe it is helpful if we share our rankings of the issues.To start with this cooperation properly maybe the following information helps us both.In case of theMusic Actthe local folklore band has no value to me at all. Hopefully thePop band FreeLifeis an opportunity to get utility for both of us. From our past conversation I assume that you do not get any value from DJ Happy, is that right?Regarding thePresentation Tasks, I still prefer to hire a third person over me doing the awards and you doing the opening speech. But my favourite option would be to give the opening speech myself and for you to do the awards. To share the activities has no value for me at all.In respect of theDate of conferenceI still would prefer week 1 over week 3 and my favourite option in here would be week 2. I am aware of us agreeing already on this issue but suggest to include it again in our negotiation process if it helps us to improve our outcome.Another issue that is really important to me is theCatering. The only doable option for me is to agree on an international three course meal which would decrease my utility very much. But the Traditional Swiss Three Course Meal gives me no utility at all, therefore I would appreciate to choose another one in here.In case of theSponsor SelectionI really appreciate your concession and would honour the decision to go with the Art Inc.. But if it helps the both of us I would be able to change it to Corporate Ltd.Hopefully these information are helpful for us to achieve an optimal outcome.The offer aside is a suggestion towards this goal. Please let me know if these concessions are an improvement to you.Kind regards,Alex Kramer</t>
  </si>
  <si>
    <t xml:space="preserve">Dear Alex Kramer,Thankyou for your fast response. As you can imagine, all of my values are exactly the other way around.Additionally to Art inc., I could give you the presentation tasks. However, since the sponsor selection is my biggest issue as well, I would really expect some compromises in return.Kind regards,Chris Meyer</t>
  </si>
  <si>
    <t xml:space="preserve">Dear Chris Meyer,sadly you were not willing to share the information with me as detailed as I did it before.I really appreciate your concessions and understand that these are big. But still I like to find a common ground, so maybe we find a compromise for all of the issues. I believe that compromises give both of us a better utility than it does if you give me one issue and I give you another in response.Hopefully we will be on the same information level after your next message.Kind regards,Alex Kramer</t>
  </si>
  <si>
    <t xml:space="preserve">Dear Alex Kremer,I'm doing a lot of concessions, but you are not making any in return.If I were to select my second choices for all of the issues, my utility is under 35%, you understand this is unacceptable? This cannot be very different for you? Therefore, it's better to divide the issues fairly.Kind regards,Chris Meyer</t>
  </si>
  <si>
    <t xml:space="preserve">Dear Chris Meyer,if this is the case we can try to find the a mixture of sharing and compromising, maybe this will improve our situation.In respect of all the concessions you made and due to the fact that this is possibly the best outcome we can get I am willed to accept the offer you made before your last one.Just to be sure I would really appreciate you to share your utility with me on this offer. Maybe we still have a chance to improve the outcome for both of us.Kind regards,Alex Kramer</t>
  </si>
  <si>
    <t xml:space="preserve">Dear Alex Kremer,Yes, that sounds like a good idea. Thank you for making concessions as well, this is appreciated.Here is the same offer as you mentioned. This gives me a utility of 50%, does it give you around the same utility?I am happy we're getting closer to an agreement.Kind regards,Chris Meyer</t>
  </si>
  <si>
    <t xml:space="preserve">Dear Chris Meyer,sadly you confused something. The offer you made isn't the same as I did. Indeed I think we are really close to a good agreement.There is only one issue I would like to change in your last offer. This is theDate of conferenceon which we had already agreed. If we stick to our former agreement ofWeek 1it would be much more better for me and for our planned event than week 4 is.Hopefully this gets us to an agreement.Kind regards,Alex Kramer</t>
  </si>
  <si>
    <t xml:space="preserve">Dear Alex Kremer,Thank you for your offer. I would really like an agreement, however, you get the biggest, most important issue (the sponsor selection), therefore the date of the conference is not something I want to compromise on.Kind regards,Chris Meyer</t>
  </si>
  <si>
    <t xml:space="preserve">Dear Chris Meyer,thank you for your last offer. I really appreciate that you made this big concession to me on theSponsor Selection. As I see it you get the issuesCatering, which is the second most important one, theMusic Actand thePresentation Tasks. I agreed on all of these issues to give you the one you value the most. Therefore I assume that your utility must be pretty high on this offer.All I am asking for is theDate of conferenceto beWeek 1. Hopefully we can stick on our former agreement.Kind regards,Alex Kramer</t>
  </si>
  <si>
    <t xml:space="preserve">Dear Alex Kremer,I think you're confused. Additional to the biggest issue, the sponsor selection (which is my most important issue as well), you &amp;agrave;lso got the presentation task. Those are two very big concessions.I think it's fair to ask for three of the much smaller issues in return.Kind regards,Chris Meyer</t>
  </si>
  <si>
    <t xml:space="preserve">Dear Chris Meyer,thank you for the negotiation. I think we will have a good event coming up.Kind regards,Alex Kramer</t>
  </si>
  <si>
    <t xml:space="preserve">Dear Chris Meyer,This is Alex Kramer, your negotiation partner in this case study. I hope that we can get our best result for both of us in this exercise.Hope you a great day,Alex Kramer</t>
  </si>
  <si>
    <t xml:space="preserve">Dear Alex Kramer,I'm looking forward to negotiate with you! I really hope that we can reach a good agreement for the both of. Is there anything that's especially important to you of the different things we have to sort out?Here's my counteroffer. Let me know how that suits you.Looking forward to hearing from you,Best regards Chris</t>
  </si>
  <si>
    <t xml:space="preserve">Dear Chris MeyerThank you for your feedback, tomorrow is the deadline for our decisions, do you think that we should speed up our progress a little bit more?here are my counteroffers, please check how it suits you.Hope to hear from you soon,Best regardsAlex</t>
  </si>
  <si>
    <t xml:space="preserve">Dear Alex,I think we're on the right track now :-) The International buffet and the pop band FreeLife I can accept. However, if I accept those, I need us to work a bit more on the other issues to be able to reach a good agreement. Please have a look at my offer and tell me what you think. And once again let me know if there is anything that's especially important to you - maybe it's not equally important to me and then it will be easier for us to reach an agreement.I will be avaliable this evening and tomorrow, but yes let's try to speed up the progress.Have a nice evening,Chris</t>
  </si>
  <si>
    <t xml:space="preserve">Dear Chris Meyer,It's good that we've agreed in in Catering, and Music Act,for the rest I would aggree with you on presentation tasks using the option Awards Alex and Opening speech Chris, However I need either our Sponsor to be Corporate Ltd or date of the conference to be week 2 or week 3? please let me know what do you think or what would be your preferences?Hope to hear from you soon,Hope you a great evening.Alex</t>
  </si>
  <si>
    <t xml:space="preserve">Dear Alex,Week 2 and 3 are not very good for me unfortunatly.. But! I can agree on week 2 if we then could do the three course meal instead of the buffet. Would this work out for you?Best regards,Chris</t>
  </si>
  <si>
    <t xml:space="preserve">Dear Chris,We could still make it on week 4, if you agree to use the Sponsor Art Inc instead of Boomerang because Boomerang seems to be a really bad option for me.Let me know your thought,Best regards,Alex</t>
  </si>
  <si>
    <t xml:space="preserve">Dear Alex,I can agree to use the sponsor Corporate Ltd. instead and then do Week 4 + the Swiss menu. Would this work for you?Best regards,Chris</t>
  </si>
  <si>
    <t xml:space="preserve">Dear Chris,Unfortunately, your offers seem to be worse for me Chris, What would you say to my offers in this email?Let me know your thouth,Thank you,Alex</t>
  </si>
  <si>
    <t xml:space="preserve">Dear Alex,Oh, that's not good. Hmm.. What if we choose DJ Happy and still keep Corporate Ltd. as sponsor?Best regards,Chris</t>
  </si>
  <si>
    <t xml:space="preserve">Dear Chris,I would accept that, but for the date of conference, I can only accept week 4 but we use International Buffet instead of traditional Swiss. Another option would be week 3 and International three course meal,Which one work better for you?Best regards,Alex</t>
  </si>
  <si>
    <t xml:space="preserve">Dear Alex,Your last offer was pretty bad for me, unfortunately. I have some flexibility with the weeks and food, but only if I then get the local band or the Boomerang sponsor. I'm sure we'll find a good solution, we just have to think about the different possibilites. This is a puzzle ;-) Well, what do you think about this offer?Best regards,Chris</t>
  </si>
  <si>
    <t xml:space="preserve">Dear CHris,This offer is even worse than the last one,What would you say to my offer in this email?Best regards,Alex</t>
  </si>
  <si>
    <t xml:space="preserve">Dear Alex,Same for me, so we have to do something different now I think.. I remember you had Art Inc. in your initial offer. What if we say Art Inc. for you and then I get the Local folklore band? Let me know what you think of this offer.Best regards,Chris</t>
  </si>
  <si>
    <t xml:space="preserve">Dear Chris,I would be happy to accept your last offer, so we can close the deal for both of us.Thank you for your great cooperating.wish you a good night and great result for Negotiation module.Thanks and Best regards,Alex</t>
  </si>
  <si>
    <t xml:space="preserve">Hi Chris,I'm glad we're partners in this negotiation and I hope we'll both do very well in the application process.To get things started, I'm sending you my first offer. Just take a look at it and tell me what you think. WhatDate of conferencewould you preffer?Best regardsAlex</t>
  </si>
  <si>
    <t xml:space="preserve">Dear Alex,Thank you for your first offer.I am also delighted we are partners in this negotiation.I believe that it will be a nice and efficient cooperation between us.I like your way of thinking about the preparation of the important issues but my perceptions are a little bit different.I agree to keep the quite well-known Pop band Free Life because the younger guests will really appreciate them. So we are already on the same page with this issue.Thanks for asking my opinion about the date. My suggestion for the date of the conference isthe beginning of the Christmas holidays in week four.Most of the ISA student members could come to the conference which is a really essential aspect.I am really curious about your opinion regarding the other issues.I look forward to hearing from you.Best,Chris</t>
  </si>
  <si>
    <t xml:space="preserve">Hey Chris,great to hear from you. Didn't have a chance to ask you, how it's going in Lucerne.Thank you for your offer. I was looking through it:I'm delighted to see, that we could agree that Pop band FreeLife should be our Music Act. I think Pop band FreeLife will be a great compromise between the international and the local flair of the upcoming event.Week 4 as the Date of conference is not great for me. Although I could accept it, if we could agree to take Art Inc. to be our Sponsor Selection. Art Inc. is a long-time supporter of ISA, I think we shouldn't cut our ties with them, since I think the CEO of Art Inc. is a former ISA branch manager. I'm quite affraid, they will reduce their future support of ISA, if we choose Boomerang or Corporate Ltc, since they're their direct competitors. And I think we don't even have to talk about Documenta, since their offer is the lowest among all the offers.I'd suggest, we'll talk about the other issues, once we settled about the Sponsor Selectionand the Date of conference.What do you think about this roadmap going forward?So I'm looking forward to your counteroffer and let me know your preferences, regarding Date of conference and Sponsor Selection.BestAlex</t>
  </si>
  <si>
    <t xml:space="preserve">Hey Alex,Thanks for asking, it is going very well. How is the semester going for you?I took a look at your suggestions and I like your idea to discuss the issues step by step. So let's focus on the sponsor selection and the date. I think both of us agree on that the right sponsor selection is essential in the life of ISA. Therefore, we should consider the long-term goals of the organization:I agree with that Art Inc.made the best offer for the event butin terms of a short-term payment. Boomerang offered slightly less money for the event. However, they also said that they would be willing to sign a long-term contract. In this contract, they would ensure the sponsoring of future events of the ISA. Such contract would provide financial security for several upcoming ISA events and to some extent for the ISA itself. Honestly, I think that the smaller amount of money spent by Boomerang is balanced out by the offer of a long-term contract which would ensure some financial security.Here is my suggestion for you:After I accepted the Pop ban FreeLife as our Music Act, I would truly appreciate if we choose sponsor Boomerang over Art Inc. Although, I know that Art Inc. has always donated some money for different events. However, without a written contract regarding the future, Art Inc. can alway decide to change their intentions.Date of conference:Would you prefer Week 1 for the date of the conference instead of Week 4? Week 1 can also work for me.Let me know what you think about these suggestions. I am looking forward to your opinion and counteroffer regarding the certain issues.Have a nice day!Best,Chris</t>
  </si>
  <si>
    <t xml:space="preserve">Hi Chris,my semester is going great as well.Thank you for your offer, I took a look at what you offered. So let me go through it step by step:First Sponsor Selection: You're right, Boomerang might be interested in signing a short-term contract. While at the same time, Art Inc. is already a well-known partner and thereby already a long-time partner. Since Art Inc. is paying more than Boomerang right now, it's likely they will be continue to do so in the future. So if we stay with Art Inc., we will not only get more sponsoring now, but it's very likely that they will also pay more in future events, than Boomerang would pay.The second issue is the Date of conference: I appreciate that you offered week 1, but I don't think that would work too good, since there is the International Conference on Economics and Business Management in Zurich, one of the biggest business conferences in Switzerland at the same time. Since I know that some of our ISA alumni are participating in that conference, I would prefer to change the Date of conference. I could acceptWeek 3 as a compromise, what do you think about that?Let's talk about the Music Act: I thought we've been over that. Pop band FreeLife is a compromise for me too, but I offered it to you as a sign of good will, since I think you'd rather have the local folklore band.To sum my point up: Since we only got two days left to get this done, what do you think about starting to talk about the last two open points: Presentation Tasks and Catering. What do you think about the plan, that we settle on Art Inc. and on Week 3, and you get to call one of the values on either Catering or Presentation Tasks and I'll get to decide the value on the other issue. This way we could get to an agreement literaly within minutes.I hope this pragmatic approach is something we could both profit from.Best regardsAlex</t>
  </si>
  <si>
    <t xml:space="preserve">Hi Alex,Thank you for your quick reply.Firstly, let's focus on the Sponsor Selectionand the Music Actsince these are the two most important issues regarding the conference:Sponsor Selection: There was a big misunderstanding here. Boomerang would be willing to sign along-termcontract, not a short-term contract.I think it is neccesary to reconsider the Music Actsince it is hard to find the balance between the different preferences. I really appreciate yourgood will, but you are right I'd rather have the Local folklore band.Secondly, you are also right with the time, so I am willing to take a big step in order to have an agreement:I am willing to accept theArt Inc.as our Sponsor Selection, if we can takeLocal folklore bandas ourMusic Act.Furthermore, I am also willing to do thePresentation TasksasShared activities and accept theDate of conferenceasWeek 3, if theCateringcan be theTraditional Swiss three course mealto show appreciation to the local members and guests. In particular, the cuisine in Constance is characterised by strong Swiss influences. Therefore, it would be great to have areal menu, since we expect many important people to be there who expect a certain level of formality.I hope you appreciate my offer in order to get an agreement which is prosperous for both of us. I think we can utilize a lot from our pragmatic approach so I just hope we can continue this pathway.Best,Chris</t>
  </si>
  <si>
    <t xml:space="preserve">Hi Chris,thank you for your quick reply.I'm very happy to see, that you're a pragmatic as well.Nevertheless I got some last minute changes to propose:I'm very happy that you consider taking Art Inc. as our sponsor.I'm not that happy about your change concerning the Music Act. I think Pop band FreeLife is a good compromise for both of us, so I would suggest we kepp that.I'm fine with Traditional Swiss three course meal, if we can meet in the middle concerning Presentation Tasks and you doing the award ceremony.I'm glad we could agree to take Week 3 as the Date of conference.To be totally transparent: I just did two minor changes to your offer: I changed the Music Act to our previous agreement (Pop band FreeLife) and changed the Presentation Tasks.I think this is a really good compromise between the local and the international set up of the event. To be totally honest, I just love the local cuisine, so I'm fine with a Traditional Swiss three course meal. Since we have a local meal, I don't think we also should have a local music act. Most of the attendees are not from Switzerland or Constance, so I'm affraid that could be too much for them. Therefore I think the Pop band FreeLife is not as famous as DJ Happy, but still a good choice and their performance would underline the international character of ISA and the event.Altough I would prefer a third person speaker, I would offer you to do the award ceremony. This way we can both be on stage and get our names and faces out there. Since I'm not a professor, I will give a very brief opening speech, only to hand over to you and your award ceremony. As we both know if the press publishes photographs of the opening act, it's very likely, they will use pictures of the award ceremony. Since everyone looks better handing out awards, than giving a speech ;) And meanwhile you will also be getting a lot of sympathy by the awarded members, who are most likely to succeed in their field of work. In order for you to not share the stage, I would offer you to leave the stage after my opening remarks and I will not pose for any pictures with the awarded members.I hope this is an offer, you can accept. It is an acceptable compromise for me, a compromise, with neither side having an overreach. Each side got one of their preferences and the other issues are somewhere in the middle.So I think this a great deal for both of us, that gives us a great chance to get some high grades in the application process.Best regardsAlex</t>
  </si>
  <si>
    <t xml:space="preserve">Hi Alex,It is nice to see that we are almost at the finish line.I would like to focus on our final agreement, therefore, I do not have big changes regarding your offer either. I understand you just madetwo minor changes to my offer but those are really essential for me and I could only partly accept them.Maybe it was not clear enough, but I could have accepted Art Inc. as Sponsor Selectiononly if we take the Local folklore band as Music Act. Since it did not happen, here is a new suggestion regarding theSponsor Selection:Corporate Ltd.can be the perfect compromise for both of us. Corporate Ltd. offered a mid-term contract with annual payment. Also, I still would like to ensurea safe financial perspective of ISA for the upcoming years. Therefore, instead of Art Inc. -which still doesn't provide any written contract regarding the future - I would prefer to sign a mid-term contract withCorporate Ltd..I see your point regarding the localMusic Actand theCatering. Therefore, I agree to have the combination of thePop band FreeLifeand theTraditional Swiss three course meal.I do not think it is a ggod idea to have a third person for the Presentation Taskssince we know more about the organization as member of ISA. Unfortunately, your offer about the award ceremony and the opportunity for pictures with the awarded members are not so tempting for me. Since I always enjoyed public speaking, it would not be a problem for me to give a short opening speech. Also, I do not like posing for pictures, so I can guarantee I will not spend too much time on the stage. I agree with you during the award ceremony you will also be getting a lot of sympathy by the awarded members, and the interaction with them is a great opportunity for networking.If the aforementioned suggestions are acceptable for you I am willing to stick toWeek 3as well.At the end, you can see I made also only two minor changes which created an acceptable compromise: the Sponsor Selectionand thePresentation Tasks. I hope we can finalize our agreement very soon.I look forward to hearing from you.Best,Chris</t>
  </si>
  <si>
    <t xml:space="preserve">Hi Chris,thank you for your offer.Let me be clear, the offer you sent me, is not acceptable to me. The offer you sent me has a utility lower than 40 to me. I can't possible agree to such an agreement.Since you have your first preference concerning the catering, I can't agree to a deal, where I don't have any of my first preferences. I therefore propose, both of us get a first preference: You get the Traditional Swiss three course meal for Catering and I get Art Inc. as the Sponsor Selection.I suggest we go on forward, accepting Art Inc. and Traditional Swiss three course meal.I can also accept Pop band FreeLife as the Music Act.If we agree on these three issues, we just have to deal with the remaining two issues.What do you think about following trade-off:We accept on Week 1, which is (I suppose) better for you, while we agree on Awards Chris, opening speech Alex, which is a bit better for me.To close my point: I hope we can at least settle on Art Inc., Traditional Swiss three course meal and Pop band FreeLife.I'm looking forward to your counteroffer. I hope we can get this deal closed today.Best regardsAlex</t>
  </si>
  <si>
    <t xml:space="preserve">Hi Alex,Thanks for the quick reply again.After I read your email I understand if you cannot accept the previous offer because it has a utility lower than 40% for you. But right now, I am literally in the same situation with your current offer. My current utility is lower than 40%, therefore, your offer is unacceptable for me.I appreciate your idea about having one first preference for both of us. However, I have to emphasize that the relative importance of the Cateringis 18% and of the Sponsor Selectionis 30% for me. So therefore, I really don't find it fair to have your first pereference forSponsor Selectionand my first preference forCatering. It is really not in balance considering the overall utility.I agree to acceptArt Inc.,Traditional Swiss three course mealandPop band FreeLifeif we can agree on the following issues:havingWeek 3as a compromisedDate of conferencebut then I would like to take thePresentation TasksasAwards Alex, opening speech Chrismainly because of the previously mentioned reasoning about the overall utility and relative importance of the certain issues.Looking forward your opinion about the offer and hoping for a satisfying agreement for both of us.Best,Chris</t>
  </si>
  <si>
    <t xml:space="preserve">Hi Chris,I'm very thankful for your last offer. That's an offer that could work for me.Nevertheless you have been a very fair negotiation partner and you stated in the last offer, that you don't find it to be fair, that I have my first preference in Sponsor Selection and you have your first in Catering.I'm therefore sending you an offer, where we switch our preferences conerning those two issues. I also had to change the Music Act to DJ Happy. This way my utility in this deal only decreases by 2 point.Since I don't know, how your utility changes by this offer, I'm open to go back to the last offer you made, if you wish so.Since we have roughly 7 hours left, I suggest you either accept this offer, or you propose the last offer you made to me and then I will accept that offer. This way we can get the deal done within minutes.BestAlex</t>
  </si>
  <si>
    <t xml:space="preserve">Hi Alex,I found your last offer acceptable and fair so I am willing to accept it. I am really happy we can finalize our agreement.It was a great and effective negotitation with you, honestly I really enjoyed it.Thank you again for your cooperation and I wish you the best for the future!Best,Chris</t>
  </si>
  <si>
    <t xml:space="preserve">Good Morning Chris,I hope youre doing well.I am very excited to plan the upcoming event which will be a great success for the ISA with you.I have heard only good things about you and your professionalism which is why I am certain that we will achieve a great outcome here.Before getting too much into detail, I would suggest on selecting a Date of conference. What are the thoughts on the dates for the event?Again, lets rock this!Best,Alex Kramer</t>
  </si>
  <si>
    <t xml:space="preserve">Good afternoon Alex!First of all, sorry for the delayed response. Let's get this event started!I'm doing very well, thankyou. I hope you are as well!Regarding theDate of conference I would like to suggest Week 4. Christmas holidays will have started by then, which means a lot of ISA student members will have time to attend our wonderful conference!Best regards,Jesse</t>
  </si>
  <si>
    <t xml:space="preserve">Hi Chris,better a late response than no response.I was again checking the calendar for a Date of conference.I think in week four many people will be absent. People - especially students - will be driving home for the Christmas holidays to their families and loves ones and I think that it&amp;acute;s important that as many students as possible will be able to attend the event.Week 1 will not work so well, because there is the International Conference on Economics and Business Management in Zurich. Many businesses will attend the conference instead of our event. Week 5 is not possible due to the Christmas holidays.What do you think about week 2 or 3?I don't see any collusion in week 2. Can you think of any that I am missing here?In week 3, two of the higher ranked members will be gone but could attempt the opening speech, which I would be fine with. Again, I think students should be the focus of our event.I hope we can come to an agreement with one of the dates above. I think Week 3is a good time.Depending on the date, let us talk about the Presentation Tasks .I would really like to hold the opening speech.I also don't think we should split the tasks. That would make coordination a lot more difficult in the small time frame we have.I think its also fine to let a third person handle the opening speech. If you do not agree, I would be very happy to hold the opening speech and for you to handle the awards. So we can split it the following: Awards Chris, opening speech Alex.Once we set the date and the presentation task, I am happy to talk about catering, music and the sponsor for the event.Please let me know what you think about my ideas so we can finish the planning by Friday, November 29th.Best,Alex Kramer</t>
  </si>
  <si>
    <t xml:space="preserve">Hi Alex,Thanks for your message once again.Considering the Date of conference , I agree with you that Week 5 is not feasible because of the Christmas Holidays. I also understand your points about Week 4, so I'm willing to let that idea go.However, In Week 2, there is an other event near us in the historic city centre, which will cause a lot of problems considering parking and traffic, which will be a big dilemma in the narrow streets of the historic centre. Therefore, I think chosing Week 2 would be a big mistake.Also, the idea of our high ranked members not being there, isn't a good one. It would be very inconsiderate of us planning our event in Week 3 while knowing that our higher ranked members can't attend. That won't go down well with them and could give us big problems in the future.Week 1, on the contrary, shouldn't be a problem, because the invited companies will have more than enough employees to divide over both our and the other conference. And as you said in your previous message, students, and not companies, should be the focus of our event. That's why I think Week 1 will be the best compromise that suits both students, our higher ranked members and the majority of the companies. I hope you agree with me on that.Next up, the Presentation Tasks . An external third speaker is out of the question, I don't like the idea of that. I want someone from our organisation to do it.I know you mentioned you don't like the shared tasks, but because we both want to do the opening talk, I think we should maybe reconsider Shared activities. That way we can both get equal time in the spotlight during the prestigious opening talk. If you really don't agree with that, let me know and maybe I can reconsider.I hope we can agree on this before we move on to the next topics of discussion.Best regards,Chris (sorry for using my middle name  yesterday).</t>
  </si>
  <si>
    <t xml:space="preserve">Hi Chris,thanks for the fast response. I am glad communicating with you is working out well.I am happy to see that we could eliminate week 4 and 5 for the event.I still think week 2 would be a good fit, since most students will arrive by foot, bike or public transportation anyways.I am willing to accept Week 1for a compromise on your site too.It is very important to be to hold the opening speech. Please agree on me doing this since we followed the date fitting well for you.Again, sharing tasks does not work for me. We have so much planning to do for this event, the coordination with speeches is not feasible. Does this work?What is your take on theMusic Actfor the event? I am fine with either the Pop band FreeLife or DJ Happy.Pop band FreeLife will attract students and bring more students. DJ Happy is a well known artist and would be a great name to represent our event. In earlier years, people were more and more dissatisfied with the artists so I think we should make a good choice.I leave the choice between the two with you. Again, I am trying to suit us both by giving you freedom with theDate of conferenceand the selection ofMusic Act.I am curious to hear back from you!Until then,Alex Kramer</t>
  </si>
  <si>
    <t xml:space="preserve">Hi Alex,Let's keep these fast responses up! I'm sure we will get to an agreement eventually.To be fair, not chosingWeek 4 was the compromise for me, I still rather would have had that week, but I can agree on meeting each other in the middel at Week 1I am willing to agree Awards Chris, opening speech Alex, however this is an even bigger compromise for me, because I wanted to do the opening speech as well and apparently sharing the speech is not an option for you. I think it could be done fairly easily, but anyways.In exchange for me compromising and giving you the entire opening speech, I would like to skip the music act for now and first focus on the Sponsor Selection . Looking to the future, I thinkBoomerang is by far our best option to sponsor our event, because they are willing to sign a long-term contract with us, whereas the other sponsors might offer a bit more money short term, but the deal Boomerang is offering us, we can't refuse.That means we will ensure fincanciel security for several upcoming events of the ISA as well as the organisation as a whole. Also, several old ISA-members currently work at Boomerang, so they will know how valuable our organisation will be as a partner.So, in sum. We met eachother in the middle for Week 1, and I am willing to give you the prestigious opening speech, as long as you agree to chose Boomerang, so that we can secure the financial future of ISA for at least the upcoming years and organise a kickc-ass event. Regards,Chris</t>
  </si>
  <si>
    <t xml:space="preserve">Hi again, Chris.so lets keep record of our agreements:We agree on thePresentation Tasks to be:Awards Chris, opening speech Alex and theDate of conferenceto beWeek 1.Looks like we both compromised so far and now can talk equally about our next topics.TheSponsor Selectionis a very important topic to me. I am willing to work with the following Sponsors for the event:- Art Inc- Corporate Ltd.I think we shoulddefinitely eliminate the vendor documenta. The offer they made is too low compared to others and should not be considered. My problem with Boomerang is the long term contract. I expect the international students association to grow in the future and I am sure we can get better deals in the next years.Art Inc made a great offer and is short term. Next year the international students association can renegotiate new offers for the sponsor of the event.Corporate Ltd offered a mid term contract and is therefore also an option.Can you choose one of my options?If not, maybe we need to move on to another topic first and come back to this later.Again, sponsorship is a very important topic for me and I am not willing to compromise here. I hope you understand.I am also very happy for you to express where your focus is so we can find a suitable way for both of us.Idon'twant to come off as a super strict decision-maker, so please let me know where you focus on.Thanks for your time!Best,Alex Kramer</t>
  </si>
  <si>
    <t xml:space="preserve">Hello Alex,We agreed upon Presentation tasks and the date of the conference.However, I'm not willing to chose any other sponsor than Boomerang. I feel they are the perfect sponsor for this event. Just as you giving the opening speech was crucial for you, this is crucial for me.When looking further on, to theMusic Act, my preference is with the local folklore band, but in your earlier message you said that for you the options were either Pop Band Freelife or DJ Happy.If you can agree with mySponsor SelectionforBoomerang, then I'm willing to compromise again and go withPop band FreeLife. DJ Happy probably won't go down well with our sponsors and our visiting business partners. Pop band FreeLife could be the perfect middle way then, I guess.While we are at it, I will throw theCateringin the mix as well. Maybe we can come to an overall agreement immediately. Because we won't go with the local folklore band I feel like our event could use some local influences. That's why I would like to suggest aTraditional Swiss three course meal. A buffet seems to be a bad idea, because our sponsors won't like the idea of standing in line in food.I hope we are reaching an agreement now, now I compromised on the music act and you will hopefully compromise on the sponsor part.Best regards,Chris</t>
  </si>
  <si>
    <t xml:space="preserve">Hi Chris,sorry for the late response, I was celebrating thanksgiving with my family I think the decision for you to only be willing to work with Boomerang is very strict and will be a mistake.I am still willing to accept this decision if you are open for change when it comes to the Cateringselection. I think the three-course meal is too formal. Since we are a student organization this should be a more relaxed atmosphere. Also, people should be able to walk around and do Smalltalk. I therefore suggest that we do anInternational buffet.International students will be attending and I think therefore international food is the best. I hope you can agree on this with me.I don't think standing in line will be in issue at all since the venue will be big enough.I hope you can accept my offer as time is running out.Alex Kramer</t>
  </si>
  <si>
    <t xml:space="preserve">Hi Alex,We're close to an agreement, but I can't agree with your last suggestions.We are almost there, but only the Catering is still a problem for me. I really would like to see the Swiss three course meal and don't like to see a buffet. Again, our sponsors expect better than a buffet.I'm willing to meet you in the middle. You get your international food and then I will get the three course meal:International three course meal . That way I think our whole negotiation will be balanced out.We then both got two of our important things: you got your opening speech and I got Boomerang as a sponsor, and we met each other in the middle on the three other subjects.I'm certain that our event will be a succes like this.Best regards, Chris</t>
  </si>
  <si>
    <t xml:space="preserve">Hi Chris,I cannot agree on this offer.I am not completely happy with the date of the conference, the music act and I am completely dissatisfied with the sponsor.In return I am expecting the speech but also theCateringto beInternational buffet.Please accept this final offer of mine and I hope we are both happy with this.Sometimes it is better to have no agreement than a bad agreement. This is the minimum I need.All the best,Alex Kramer</t>
  </si>
  <si>
    <t xml:space="preserve">Hi Alex,I'm sorry, but I can't agree on this either. It's either the International three course meal , or no deal for me. So if that's your final offer, I'm afraid we won't reach an agreement. So for me, this is also my final offer. I you don't agree, then you will have to reject it.Best regards.Chris.</t>
  </si>
  <si>
    <t xml:space="preserve">Dear Chris,I am sad to hear that we can&amp;acute;t come to an agreement.I wish you all the best for your future and the future of the organization.Take care,Alex Kramer</t>
  </si>
  <si>
    <t xml:space="preserve">DearChris Meyer,I am happy to see you as my negotiation partner! Here is my first offer conserning the celebration issues.I am open to discuss any details.Best regards,Alex Kramer</t>
  </si>
  <si>
    <t xml:space="preserve">Dear Alex,Thank you so much for your first offer regarding the 40th ISA anniversary. Hereby my counteroffer. I would like to further explain my views on the current issues below.For the issue of our sponsor, I understand your point on accepting the offer by Art Inc. Though I value them as a partner, I would like to ask you to consider Boomerang. Their offer for the anniversary in particular may not have been as high as that of Art Inc., but does ensure us to have a reliable sponsor for upcoming events. I believe future financial security is an important factor to consider in signing with a sponsor.Then on our music act; I have heard of DJ Happy and am sure he would provide an amazing show! However, I am afraid he would overshadow our event with his fame. Even though he is more popular with the younger generation, our target audience consisting of local companies and officials will probably not be familiar with him.Traditionally, localmusicians take care of the atmosphere after the formal part ended. It offers a great opportunity to give visitors an idea of the local cultural spirit. Therefore, I would like to invite a local folklore band as the music act. I think this would suit our target audience perfectly.On the issue of the Presentation Tasks, I would like to invite you to give the award speech. I think you would be a great speaker for this task. I could then take the opening speech for my account. Having a third party present the evening could possibly harm our own reputation, as on earlier conferences the hosts have presented the evening as well.Regarding the date of the conference, I see you proposed week 2. In this week, there is another big event in the historic centre of Constance next to our anniversary. Ithink that it would be very difficult for our respected guests to find parking spots and it would make their first encounter with our event a negative one, which I would dislike a lot. I propose to host the event in week 4, as alot of ISA student members would have time to attend the conference around Christmas time. As we are a student association, I believe the students should be represented adequately. Due to the Christmas holidays, the parking situation would relax as many families are going to visit their relatives or are travelling to ski resorts.For our last issue of catering, I would dislike having a buffet the conference. I think thisis more suited to an internal and local ISA event without any marketing purposes such as our conference. I would like to suggest a traditional Swiss three course meal, which would suit the purpose to show appreciation to the local members and guests. In particular, the cuisinein Constance is characterised by strong Swiss influences. As you know, we expect many important people to be there who expect a certain level of formality. Therefore, I believe that anything less than a three course meal would be a decline from the conferences over the last few years, which werent even some special events such as the upcoming 40th anniversary and thus would harm the prestige of the ISA.I hope you understand my considerations and am looking forward to your response. Hopefully we can come to a joint-outcome!Kind regards,Chris Meyer</t>
  </si>
  <si>
    <t xml:space="preserve">DearChris,Thank you for the detailed reply and here is my view on the issues:1) Selecting Boomerangwillgive Art Inc. a good reason for stopping the support, becauseArt Inc.is their straight competitor and till this moment we have a good relationship withthe, so considering any other sponsor is a risk for us.2) I saw what local music make with students - they basically get bored of it and, as our main focus should be on attracting new young students, we should choose an intermediate which will satisfy both students and older generation - this isPop band FreeLife.3) In my opinion, invitingThird personforPresentation Taskswill lower internal competitiveness for the prestigious part of the ceremony among the members of ISA.4)Week four would be during the Christmas holidays and I a lot of ISA members to be absent. Christmas is a family holiday and family is a higher priority almost for all people. Thus, week four would be definitely not perfect. So, as an alternative I advice to chooseWeek 3as aDate of conference. Some of ISAs members are unavailable, but their presence is not absolutely necessary. Moreover, some ofhave to leave after the opening speech.5) As forCatering,traditional options do not create an atmosphere to facilitate networking and make new acquaintances which, in my opinion,our conference should have, that requires a very relaxed and easy-going atmosphere. People shouls move around and talk, because if they will be sitting for several ours, our conference would loose any sence. So, I insist onCatering. Let people eat what they want, freely move and speak to one another. We profit.Best regards,Alex Kramer</t>
  </si>
  <si>
    <t xml:space="preserve">Dear Alex,Thank you for your reply. Though I understand your concerns, I'd like to ask you to consider the following:1)Boomerangwould give our association financial stability for the time to come. As you said, Art Inc. could terminate their contract at any point, making them a less stable factor for the future of ISA. In the end, the financial stability would definitely be more beneficial for ISA than a partner that could step out at any time. This is a pretty big deal for me, so I would like to ask you to reconsider your choice of sponsor.2) I can see how our younger guests would dislike the music by a folkore band, and want to compromise with you regarding the sponsor. For this reason, I will concede to you onPop band FreeLifefor the entertainment of the evening.3) A third person for thePresentation Tasksshould, in my opinion, not be considered. We put a lot of work into the conference and our guests expect one of us to step up and give the presentation. I would be more than happy to do so.4) I understand your concern with Week 4. However, if we are making adjustments to the music in regard to younger guests, we should also choose a date on which they will be able to attend. Also, it is important to me that the students can attend, as our association is there for them the most after all. To compromise, I'd like to suggestWeek 1: I know there is another big event during this week, but most companies will have more than enough employees to send someone to both events.5) Due to our marketing purposes, I would really like to ask you to reconsider the Traditional Swiss three course meal. At all earlier conferences, we have used this three-course-meal type ofCateringand it has always been a great success in the past. Therefore, I do not see a reason to change our ways regarding this issue, especially on an event as big and important as our anniversary conference.I'm looking forward to hearing from you.Kind regards,Chris</t>
  </si>
  <si>
    <t xml:space="preserve">DearChris,I am pleased we agreed onMusic Actand I agree also onWeek 1.1) As forSponsor SelectionI then would suggestCorporate Ltd.as an optimal option between Art Inc, that is my perfect choice and Boomerang, which is yourperfect choice.2) As forCatering, lets also choose middle solution:International three course meal, because focusing on one Swiss cuisene is too narrow for such an international event.3) If you strictly do not want to consider third party forPresentation Tasks, i then suggestAwards Chris, opening speech Alexoption.I think these are optimal conditions to finally agreeBest regards,Alex</t>
  </si>
  <si>
    <t xml:space="preserve">Dear Alex,Thank you for your response. I'm afraid I can't agree with you on everything quite yet.Let's set theDate of conferencetoWeek 1and theMusic ActtoPop band FreeLife. For theCatering, I'm willing to concede to anInternational three course meal, even though it would be a shame to not show off the fine Swiss cuisine.However, for the Sponsor Selection, I would really like you to consider Boomerang. Again, Corporate Ltd. only wants to sign a contract with us for 1 year. This type of uncertainty can really hurt us in the long run, whereasBoomerangprovides us with a high level of financial security which I'm sure our guests and students would appreciate most.Furthermore, I would still very much like to give the opening speech.I hope we can come to a conclusion shortly!Kind regards,Chirs</t>
  </si>
  <si>
    <t xml:space="preserve">DearChris,I can agree to takeAwards Alex, opening speech Chris, but tonlu in the case of following option according toSponsor Selection. As you said, Corporate Ltd. only wants to sign a contract with us for 1 year and that is the real reason not to choose them. ISA isgrowing further and we should get higher sponsorship moneys for the future, that is why we should prefer short-term contracts donating a considerable amount of money.As I see, we have already chosen not the best options for a student-oriented event. At least, choosingArt Inc.will guarantee success of our upcoming events. They are our most reliable partner.If you do not want to accept these options, I can return to my previous offer. Which of these two offers suits you more?Best regards,Alex</t>
  </si>
  <si>
    <t xml:space="preserve">Dear Alex,I must say I was a little bit shocked by your previous message, as it comes across pressuring. I have made many concessions to you already, and the sponsor can't be another one. Also, it feels as if you are contradicting yourself. You said ISA needs sponsorhip money for the future, yet you suggest a partner we have no certain future with, as opposed to Boomerang.For my final offer, Boomerang is the sponsor. This will guarantee ISA with the future stability it needs. However, I understand this is not optimal for you, and therefore concede to your want of an international buffet to compromise this with you. As I've mentioned before how important the traditional three-course meal is to me, I hope you will accept this concession.Kind regards,Chris</t>
  </si>
  <si>
    <t xml:space="preserve">DearChris,Pleased to inform you we have reached an agreement.Thank you for cooperation!Best regards,Alex</t>
  </si>
  <si>
    <t xml:space="preserve">Dear Chris Meyer,It is a pleasure for me to meet you. My name is Alex Kramer and I joined the ISA in 2009. At the moment, I'm working as s student for a huge company in Copenhagen.I'm really glad to see that you are also part of the final competition of the application process. As we have to organise the ISA conference for this year, I think we should negoatiate some issues regarding this event.First, I would propose to start talking about the selection of an appropriate Sponsor Selection, as we definitely need some monetary support to organize this event. I received a really good offer fromArt Inc. which would be a good decision, as our relationship is quite good.Furthermore, I would prefer to set theDate of conferencein Week 2because in this timeslot there will be nocollision with other events like theInternational Conference on Economics and Business Management in Zurich or Christmas holidays.I hope you can accept my first offer and wish you a nice day.I'm looking foward to hearing from you!Best regardsAlex Kramer</t>
  </si>
  <si>
    <t xml:space="preserve">Dear Alex Kramer,Nice to meet you too. I have heard of a lot about you before and about some of your successfulprevious projects. To tell you a bit more about myself, Ijoined the ISA in 2010 in the context of a student internship at one of thebusiness partners of ISA. Since then, I have cooperated with business contacts of the ISA in order to help organising internships for otherstudents on a voluntary basis in which I gained a profound knowledge about these business contactsand their interests. I feel delighted to work on this project with you, and I am sure we can negotiate about the issues in a cooperative way so that we can both have a succesful outcome.Regarding your first offer, I would like to propose a counter offer. Even though I agree that Art Inc.would be a good decision for the Sponsor Selection as you have a good relationship, I would like to proposeBoomerang instead. Although I know that Art Inc.has always donated some money for different events, without a written contract regarding thefuture, Art Inc. can always decide to change their intentions. Therefore, I see the option without futureperspectives as a factor of uncertainty which can only hurt the ISA in the long run. I would like to make surethat also the financial perspective of ISA is safe for the upcoming years. What do you think about this? Furthermore, as theMusic Actis quite important to me, I would like to propose aLocal folklore bandsince this would offer a great opportunity for visitors to gain insight in the local cultural spirit. This also accounts for theCatering, I think we should go forTraditional Swiss three course meal, since it would suit the purpose to show appreciation to the local members and guests.I do have some additional questions, how would Week 1work for you regarding the Date of conference? I know that this would collide with the International Conference on Economics and Business Management in Zurich, however, in my opinion, this is no deal breaker, since most companies would probably havemore than enough employees to send someone to both events.Week two is less preferable to me since there is another bigevent in the historic centre of Constance. The location of our conference is also in the middle of the historiccentre; therefore, I think that it would be very difficult for the guests to find parking spots. And do you have any preferences for the Presentation Tasks? Maybe we could do it together as Shared activities?Please let me know how you feel about my counteroffer. I think the emphasize of our negotiation should be on the benefits of this joint venture, and I am looking forward to receiving your reply.Best regards,Chris Meyer</t>
  </si>
  <si>
    <t xml:space="preserve">Dear Chris Meyer,I received your offer and I'm really glad to see that we are on the right way to come to a solution which is appropriate for us both. Nevertheless,I considered your counteroffer intensively and I think it is necessary to make some alteration in order to come to terms.I appreciate your latest offer very much and will concede in some points, but it is very important for me to keepArt Inc.regarding theSponsor Selectionsince our relationship has been such a fruitful one in the past years. Furthermore I expect ISA to grow further which requires higher sponsorship moneys for the future. Therefore, I prefer rather short-term contracts donating a considerable amount of money.Regarding theCateringand the Music ActI'm willing to find a compromise which fits for us both. I would suggest to choose anInternational buffetas the CateringandDJ Happyas theMusic Act. Since this event will be an international associations's meeting I don't think that a local folklore band does really fit the character of this event, that's why I would prefer an internationalMusic Actfor the conference. Furthermore I'm convinced that this famous performer will attract many guests,especially international and young guests (for example students), who in turn became interested in the ISA and who are willing to join the ISA. Since we are a student organisation and we want to grow, we need those students. Additionally I think, if we can get those students interested in the ISA, then the business partners will automatically work with the ISA to get easier access to those talents. This is also the reason why I would prefer to choose anInternational buffetas theCateringbecause I expect many international guests who will be unfamiliar with the traditional Swiss food. Therefore an international mixture of Austrian, Swiss and German food will be the appropriateCateringfor such a conference. Moreover anInternational buffetwill allow to walk around and talk while eating in order to connect with others.As a sign of my cooperation, I would be willing to accept theDate of conferenceinWeek 1because I can understand the difficulties regarding the finding of a parking spot during the event in the historic centre of Constance in week 2, as you mentioned in your latest offer, although there will bethe International Conference on Economics and Business Management in Zurich inWeek 1.In Consideration of the last issue which are thePresentation Tasks, I propose that the best alternative for both of us is, that thePresentation Tasksare done by aThird personas it might be very beneficial for this event. Even though an external speaker would mean less publicity for both of us, having someone important talking about the importance of the ISA for the business world would definitely be worth it and would also attract some potential members of the ISA.I hope my offer is also acceptable for you and I'm sure that we will find an appropriate solution for both of us.I am eagerly awaiting your answer.Best regards,Alex Kramer</t>
  </si>
  <si>
    <t xml:space="preserve">Hello Alex,Thank you for your quick reply. I am glad we agree on the Date of conferenceto be in Week 1.Besides, I have come to the insight that you are probably right; the a local folklore band may not be the best fit for theMusic Actof this event. However, to meet you in the middle, I would like to propose the Pop band FreeLifeinstead of DJ Happy. I know that both of these music acts would probably be more attractive than the local folklore band, especially for the younger generation. To be honest with you, I think that DJ Happy is the worst option since there is no guarantee that his reputation would not overshadow the reputation of the ISA, distracting attention from the event towards the music act. Therefore, I feel that the music by pop band FreeLife is well-suited to accompany the evening without being the main act and that they would satisfythe younger guests as well. Furthermore, I do like your idea of tri-national food adventures for the Catering, but since I expect many important people to be there who expect acertain level of formality, I would like to proposeInternational three course mealinstead of an international buffet. What do you say?Regarding thePresentation Tasks, I see where you are coming from. I can definitely understand that this might be beneficial, however, it would be muchwork without the benefits from public attention. I would prefer for you to do the awards, and for myself to do the opening speech. However, I can understand that you would like to do the opening speech and for me to do the awards. Therefore, I think that Shared activitieswould be the best fit to divide thePresentation Taskshonestly.I slightly feel that the Sponsor Selectioncould be an issue, since I strongly prefer to choose forBoomerang. I do see where you are coming from with Art Inc., but still I find there are too many potential risks with choosing them. I do have a question though, how would you feel about choosing Corporate Ltd.?I sincerely enjoy the negotiation with you and still hope for the highest joint utility in order to make this event a success. Looking forward to your reply!Best regards,Chris</t>
  </si>
  <si>
    <t xml:space="preserve">Dear Chris Meyer,I just received your latest offer and I really appreciate it. However, after some reflections on your offer, I think we still have to discuss some points in order to find a suitable solution.I'm also really glad to see that we reached an agreement regarding theDate of conferenceinWeek 1.In your last message you made some interesting concessions for me and I'm willing to do so, too. Therefore I'm definitly willing to agree on your compromise concerning theMusic Act. As you already mentioned, the popularity of DJ Happy might overshadow the real purpose of the conference and will distract the attention from the event towards the music act. Thus, I will agree on your proposal to book thePop band FreeLifeas theMusic Actfor our event. Furthermore I would do without giving the opening speech and would leave it to you. As this opening speech is very prestigious, you would have the possibility to address many important aspects of the future development of ISA. Having such an important part in the conference would have a high impact on your future perspectives in ISA and the speech additionally would look quite good on your CV. So I would concede thePresentation Tasksmainly to you, what is quite a huge concession from my side.Nevertheless I hope you will appreciate my contributions to this negotiation by conceding in the two other issues, which are theSponsor Selectionand theCatering.As I mentionded in my last offer I still prefer to chooseArt Inc.as the sponsor for the conference because theyhave supported the ISA for a long time and therefore I'm sure that their support will continue in the future, but they will definitely change their mind if we select direct competitors ofArt Inc.as a sponsor of our event, for example Boomerang or Corporate Ltd.Regarding theCateringI think choosing anInternational buffetis still the best solution as I like the idea of improving the possibility to network while eating. Moreover, this alternative will suit the relaxed and easy-going atmosphere of this conference best. Also it might be very interesting and a new experience for guests who don't know this rather informal way of getting in contact with others.I hope you are willing to appreciate my contributions to this negoatiation by accepting my offer. Then I'm sure this event will be very successful.I wish you a nice day and I'm looking forward to hearing from you!Best regards,Alex Kramer</t>
  </si>
  <si>
    <t xml:space="preserve">Dear Alex,Unfortunately, I cannot accept your counteroffer as it requires too much compromising from my side. As you insist on having Art Inc. for theSponsor Selection, I am willing to leave Boomerang where it's at now and give in. In the end, we can always decide on another sponsor if Art Inc. ever decides to leave us hanging or confront them with the fact that we are also looking at other sponsors so they might be willing to have a (short-term - like we could also consider with Corporate Ltd.) contract with us. However, since theSponsor Selectionwas of high importance to me as well, this means that I expect some compromising from your side about the other obstacles. TheDate of conferenceandMusic Actare now settled already withWeek 1andPop band FreeLife.Thank you for considering to divide the Presentation Tasksas the following Awards Alex, opening speech Chris. It would indeed give me the possibility to put myself on the map within the ISA. Since you already have an established name within ISA and you are a respected member, I feel that this solution would be fair to both of us, as well because I made a huge concession in the Sponsor Selection. Therefore, I will also need you to agree with theTraditional Swiss three course mealfor theCateringissue. I am very keen on having at least one local element during our event, since the local folklore band is not an option for you. I hope you are willing to go with aTraditional Swiss three course meal, so that we will ad least add one local element to the conference.As this conference already has a relaxed and easy-going atmosphere, there will be plenty of time for the guests to network with others in informal ways.If you would consider giving me Boomerang for theSponsor Selectionand thePresentation TasksasAwards Alex, opening speech Chris, I would be willing to give you theMusic ActwithPop band FreeLife, theDate of conferenceat week 2, and an international buffet for theCatering.Please consider my new counteroffer. I hope you appreciate me compromising quite a lot. Nice day to you too and let me know whether you will accept the offer or not.Best,Chris</t>
  </si>
  <si>
    <t xml:space="preserve">Dear Chris Meyer,I'm really glad to see that we almost reached a solution which suits for both of us, although you could not accept my latest offer.I value your counteroffer, but I want to offer you a compromise which is somehow a mixture of your proposals and which seems to be the appropriate offer to come to terms.To summarize our progress so far, we agreed on the issuesSponsor Selection,Music ActandPresentation Tasks. Thank you for your concession regarding theSponsor Selection, I think withArt Inc.we have a quite competent and reliable sponsor.As a sign of my appreciation of your contributions to this negotiation, I'm willing to agree with theTraditional Swiss three course mealfor theCatering. After some considerartion I have to agree on your point concerning theCatering. I even think it might be attractive for our guests to try aTraditional Swiss three course mealas this food might be not really common and therefore interesting for most of the guests.However, as I made some huge concession concerning the issuesPresentation Tasksand theCatering, I hope you are willing to agree on theDate of conferenceinWeek 2. I think this Date of conferenceis suitable for both of us and seems to be a good solution as you made a huge concession on theSponsor Selectionand I made huge concessions on the issuesPresentation TasksandCatering.I'm quite sure, that this offer is acceptable for you and we will find an appropriate solution soon.I'm eagerly awaiting your answer!Best regards,Alex Kramer</t>
  </si>
  <si>
    <t xml:space="preserve">Hi Alex,Thank you for your reply. I think we are indeed very close to a solution that would be beneficial for the both of us.Since theSponsor Selectionand Music Actare of highimportance to me, I can only accept theDate of conferenceto be inWeek 4and not in week 2, sorry. Let me know if week 4 would work better than week 1 for you, but otherwise I suggest that (leaving all other issues the same as well) we stick with week 1.Let me know what you think.Best,Chris</t>
  </si>
  <si>
    <t xml:space="preserve">Dear Chris Meyer,Thank you for your counteroffer. UnfortunatelyWeek 4is not acceptable for me if we stick to your offer. If you want to keepWeek 4as theDate of conference, I expect from you to accept theInternational buffetfor theCateringas a compensation.However, another proposal from me would be stick to the Traditional Suiss three course meal for the Cateringas we decided it before and change theDate of conferencefrom week 2 to week 3.I hope one of these offers is appropriate for you. If so, please let me know.I'm looking forward to hearing from you!Best regards,Alex Kramer</t>
  </si>
  <si>
    <t xml:space="preserve">Hello Alex,Week 3 will not be possible for me, sorry. Shall we just stick to week 1 then? I am now compromising on all issues except for the presentation tasks and the catering - which are (I think) together worth as much for me as the sponsor selection is for you.Best,Chris</t>
  </si>
  <si>
    <t xml:space="preserve">Good evening Chris Meyer,Thank you for your reply. As Week 3 isn't possible for you, I will agree on your proposal to stick toWeek 1as theDate of conference.However I do not agree on your suggestion, that the Sponsor Selectionworth as much for me as thePresentation Tasksand theCateringfor you. I think these two issues worth more for you. Since we compromised on the issuesMusic ActandDate of conference, I debate for also meeting up in the middel regarding theCatering, so we will offer anInternational three course mealwhich fulfills each of our requirements. Thus we will have three compromises and each one an issue with the preferred value.In my opinion this is a quite fair solution and I hope you can understand and accept this offer.Best regards,Alex Kramer</t>
  </si>
  <si>
    <t xml:space="preserve">Hello Alex,Thank you for letting me know that this is not worth as much for you as it is for me. Therefore, I would like to come back on your counteroffer 3.I know that you made some huge concession concerning the issuesPresentation Tasksand theCatering, I hope you are still willing to agree on theDate of conferenceinWeek 2. I think thisDate of conferenceis indeed suitable for both of us and seems to be a good solution as I made a huge concession on theSponsor Selectionand you made huge concessions on the issuesPresentation TasksandCatering.By doing it like this, we both have two of our preferences and one compromise. I think this would then be a fair solution.Best regards,Chris</t>
  </si>
  <si>
    <t xml:space="preserve">Dear Chris Meyer,I'm glad to see that we found an appropriate solution which is suitable for both of us and I will accept your offer.The Date of conferencein Week 2suits perfectly for me and as you already mentioned, I think the solution we found is appropriate since both of us have two of our preferences and one compromise.Thank you for this very pleasant negotiation andI'm looking forward to working with you in the future as well.I wish you all the best for your future.Best regards,Alex Kramer</t>
  </si>
  <si>
    <t xml:space="preserve">Good afternoon Chris Meyer,First of all, I would like to introduce myself. I am Alex Kramer and I am finishing my studies at the University of Copenhaguen. I was happy when I found out that you were going to be my negotiation partner, as I have heard that you are very professional.Regarding to the ceremony, there are some issues I would like to discuss. You can find them all attached to this email.In relation to the Music Act, I think that the best option is DJ Happy. As you may know, he is a very famous performer and I am sure we will attract many guests. In my opinion, this is a good way to give the ceremony a more international orientation.Talking about this, I consider that theCatering should be anInternational buffet. I think it would help to create a very relaxed ans easy-going atmosphere as everyone would be free to move around and talk while eating.Another important issue is the Date of conference. In my opinion, theWeek 2 of December would be the best option, as the other weeks some members of ISA are absent.Regarding thePresentation Tasks, I believe that we should hire aThird person to make the speech. Even though that would mean less publicity for both of us, I think that having someone important talking about the importance of the ISA for the business world would be worth it.Finally, in relation to theSponsor Selection, I considerArt Inc. as the best option. They made the higher offer and they have a very good relationship with us. They have supported the ISA for a long time and I am sure their support will continue in the future.I look forward for knowing your opinion. I am sure we will reach the best agreement.Have a nice day,Alex Kramer</t>
  </si>
  <si>
    <t xml:space="preserve">Dear Alex,Thank you for your message. I am very pleased to hear from you! I heard you are active in the Denmark branch and have completed very succesful projects. I hope this event will be as successful and we will be able to come to an agreement that works for the both of us.Perhaps it is a good idea to find out which issues are important to us and work towards an agreement this way.The sponsor selection is a very important issue for me and I would like to take on Boomerang as a sponsor as their offer is longterm and therefore secures ISA's future.The music selection is another very important issue for me. I think our (local) business representatives will not be happy with DJ happy and this is therefore a choice that I am not willing to risk. I think a local folklore band is the best option as this gives visitors a taste of local cultures.The third important issue for me is catering. You proposed a buffet but I am wondering whether this is too informal. I think a traditional Swiss three course meal is the best option as it is shows appreciation for the local cuisine.The two least important issues for me are presentation tasks &amp; date.Regarding presentation tasks, I would prefer to give the opening speech. However, I am willing to concede to shared activities.Regarding the date of the conference, my preference goes out to week 4. This way most students can be present. I am willing to concede to week 1, as this is the least problematic other week. In week 2, there is another big event in town so this would not be preferable for me.I hope to have given you enough information and that we can work towards reaching an agreement together.I hope to hear from you soon.Kind regards,Chris Meyer</t>
  </si>
  <si>
    <t xml:space="preserve">Hello Chris,Thank you very much for your message and for letting me know which issues are important for you.The sponsor selection is also a very important issue for me. I must insist on Art Icn. It is true that Boomerang's offer is long-term, but I believe that in this moment short-term contracts donating a considerable amount of money are better, as we expect ISA to grow further and ger higher sponsorship moneys for the future. I would really appreciate if you could consider this.The second most important issue for me is the music act. I've considered your idea but I think that having a local band play at such an event doesn't fit the character of an international association's meeting. An alternative can be the pop band FreeLife, I think they will be good enough to keep the gests satisfied.Regarding the presentation tasks and the catering, they are in the third place for me and the least imporant is the date.I am willing to concede you the presentation of the opening speech if you agree on the Week 2 as the date of the conference. You proposed week 4, and I'm afraid that would be during the Christmas holidays and several ISA members will be absent.I look forward for your answer.Kind regards,Alex Kramer</t>
  </si>
  <si>
    <t xml:space="preserve">Dear Alex,Thank you for getting back to me so quickly. I have some issues with my email system so I only saw your response now. I will try to be more swift from now on.It is good to know sponsor selection is also a top priority issue for you. I am afraid Art Inc. is not a good option for me. If I were to concede on this issue, I would prefer to concede to Corporate Ltd. This is my second best option. Perhaps it is also second best for you and we can make an agreement to both concede to second best in that case.If you really insist on Art Inc., I must really insist on a Lokal folklore band for the music act and a traditional Swiss three course meal regarding catering.Regarding presentation tasks, I have now set it to me giving the opening speech and you handing out the awards and like you asked conceded to week 2 for the date of the conference.I hope you can consider this proposal and I look forward to hearing from you.All the best,Chris</t>
  </si>
  <si>
    <t xml:space="preserve">Dear Chris,Thank you for your last message. I feel that we are close to reach a good agreement that suits the both of us.I have a proposal for you. I can concede to Boomerang if you concede, in exchange to DJ Happy and International buffet. I think it's a fair deal, as I'm making a concesion on your most important issue.I am glad that you agreed on the date of conference and presentation tasks. It is a pleasure to negotiate with cooperative people.Let me know what you think.Best wishes,Alex Kramer</t>
  </si>
  <si>
    <t xml:space="preserve">Dear Alex,Thanks for your quick reply again. I too feel like we are close to reaching an agreement and am happy we can cooperate with each other.Thank you for conceding to Boomerang regarding sponsor selection. In that case, I accept DJ Happy as the music act.However, if the choice of catering is also going to be an international buffet (both DJ happy and the international buffet are my leats favorite choices), I would like to discuss still the date of the conference. I would like to move this to week 4. I hope you can accept this as this issue is not as important to you.I hope we'll reach an agreement soon!Kind regards,Chris</t>
  </si>
  <si>
    <t xml:space="preserve">Dear Chris,Sadly, week 4 is one of my least favourites and if I concede to that, my utilty value would be low. I hope you can understand that.What do you think about week 3? Maybe it's your second best option (like in my case).As you said, we're almost there!Kind regards,Alex</t>
  </si>
  <si>
    <t xml:space="preserve">Dear Alex,Thanks for your reply again. We are indeed almost there!I am happy to hear you are willing to change the week. I understand week 4 is not an option for you then. Week 3 is not my second option, that is week 1. What do you think about that? Is your utility value still low in that case? Let me know.Kind regards,Chris</t>
  </si>
  <si>
    <t xml:space="preserve">Dear Chris,I am sorry for replying so late, I was kind of busy yesterday.I would prefer week 3, if it is not a problem for you. Is your utilty value low in that case? If it is, then I would concede to week 1.Let me know what you think.Best wishes,Alex</t>
  </si>
  <si>
    <t xml:space="preserve">Dear Alex,No worries, we all get busy sometimes. I hope we will be able to conclude the negotiation today and can both be happy about the outcome!If you can agree to it, I would prefer week 1 as my utility value is otherwise quite low. Let me know if you are okay with it.All the best,Chris</t>
  </si>
  <si>
    <t xml:space="preserve">Dear Chris,I am happy to tell you that I agree to it and I accept your last offer. I think we've reached a really good agreement for both of us.It was a pleasure negotiating with you.Hope you have a lovely weekend,Alex</t>
  </si>
  <si>
    <t xml:space="preserve">Dear Mr Meyer,I am very delighted to negotiate with you about the organization of the conference.As you probably know, we should discuss the following five topics:- Selection of sponsors- Music Act- Presentation Tasks- Date of the conference- CateringI would suggest that we go through all the topics separately and everyone shares his opinion on the chosen topic. I would aim the best possible outcome for us both, therefore I am of course willing to negotiate certain points.First of all, I would like to start with the point "Sponsor Selection" because it is very important for me. In this area, Art Inc. made the best offer in terms of a short-term payment directly for the event. In my opinion, the good relationship with Art Inc. should be considered when making the decision. They have supported us for a long time and therefore I am sure that their support will continue in the future. Do you agree with this idea or do you have other views?I look forward to hearing you in the near future.Yours sincerely,Alex Kramer</t>
  </si>
  <si>
    <t xml:space="preserve">Dear Mr Kramer,Thank you for your message!I am also very delighted to negotiate with you about the organization of the conference. I am sure that we will reach the best possible outcome for both of us.Starting with the first topic Sponsor Selectionis a good one and I can understand that it is an important topic for both of us.Art Inc. has indeed made a goodoffer in terms of a short-term payment directly for the event. If we take into account other aspects except money, Boomerang is also a one of the options for this event, eventhough they offered slightly less money for this event. Boomerangsaid that they would be willing to sign a long-term contract. In this contract, they would ensure thesponsoring of future events of the ISA. Such contract would provide financial security for several upcomingISA events and to some extent for the ISA itself. This means that Boomerang offers indirectly 'more' for the long-term relation. I amabsolutely convinced that the smaller amount ofmoney spent by sponsor Boomerang is balanced out by the offer of a long-term contract which would ensurefinancial security.I know that Art Inc. hasalways donated some money for different events. However, without a written contract regarding thefuture, Art Inc. can always decide to change their intentions. Therefore, I see the option without futureperspectives as a factor of uncertainty which can only hurt the ISA in the long run. That is why I think that Boomerang is the best sponsor to work with.What do you think about this?Looking forward to hearing from you!Kind regards,Chris Meyer</t>
  </si>
  <si>
    <t xml:space="preserve">Dear Mr Meyer,Thank you for your prompt reply.I regret to say that I was not completely satisfied with your opinion on the selection of the sponsor. However, I am firmly convinced that we will reach an agreement.You are right, that a contract withBoomerang would provide financial security for several upcoming ISA events. But you should not forget that ISA is an organisation that grows enormously every year. If we have a long-term contract, we will not be able to generate increased sponsorship revenue in the future. As a constantly growing organization, we should sign short-term contracts in order to maximize our sponsorship income over the next few years. SponsorSponsor Selectionoffer is the best conditions in this context.I would like to emphasize that the selection of sponsor is a very important part of this negotiation for me and I hope for your understanding my view.Furthermore, I have seen that you have already attached further suggestions in the appendix. As a compromise, we could make the choice ofCateringas you wish.Do you agree with the deal?Im look forward to hearing from you.Best regards,Alex Kramer</t>
  </si>
  <si>
    <t xml:space="preserve">Dear Mr Kramer,Thank you for your reply.I have considered your counteroffer forSponsor Selectionand I think that for both of us this factor is very important.I know that ISA is an organisation that grows enormously every year. And mabye a long-term contract will to a certain extent hinder us to generate increased sponsorship revenue in the future. But as a constantly growing organization andwithout a written contract regarding the future, Art Inc. can always decide to change their intentions. So as I said, Isee the option without futureperspectives as a factor of uncertainty which can only hurt the ISA in the long run.I also agree with your point about short-term contracts in order to maximize oursponsorship income over the next few years. Maybe it could be an option to find a middle ground by sigining a mid-term contract with Corporate Ltd.. I think that this is good for both of us and of course for ISA!I'm curious about your thoughts about this.And I indeed have already attached further suggestions to make clear my direction. The choice of Cateringis another important point, because I reconsidered and think that a Traditional Swiss three course mealwould suit the purpose to show appreciation to the local members and guests. In particular, the cuisinein Constance is characterised by strong Swiss influences. That's why I think that we need to have a real menu and not some kind of buffet, since I know that many important people will be there who expect acertain level of formality. Therefore, I think that anything less than a three course meal would be a declinefrom the conferences over the last few years, which werent even some special events such as the upcoming 40th anniversary and thus would harm the prestige of the ISA.Looking forward to hearing from you!Chris Meyer</t>
  </si>
  <si>
    <t xml:space="preserve">Dear Mr Meyer,Thank you for your reply.I agree with the proposal ofCorporate Ltd.and think that we can both be satisfied with this decision.I can't say the same thing about your second proposal. I understand that you attach great importance to formality, but the conference should have an atmosphere to facilitate networking and make new acquaintances which requires a very relaxed and easy-going atmosphere. Having a very formal meal where everybody sits down for several hours with the same people goes completely against that idea. Another important point is that many international guests are probably unfamiliar with Swiss cuisine. It would be better if we included this aspect in our decision.Since we have got along very well so far, I would suggest that we cancel the buffet and instead provide an international three course meal with German soup as a starter, continuing with traditional Swiss meat fondue and closing with Austrian dessert. I will just make sure that our guests get food they like, even if it the formality does not suit the needs of the event perfectly. I will emphasize that I cant imagine having one pre-defined local meal for such a special event. The choice ofInternational three course mealwill be a solution that satisfies both sides.I hope my suggestion for you is acceptable, too.Looking forward to hearing from you!Best regards,Alex Kramer</t>
  </si>
  <si>
    <t xml:space="preserve">Dear Mr Kramer,Thank you for your reply.A three course meal is good for me if we talk about finding a middle ground. But to keep the conference in touch with our traditions I would suggest a Local folklore bandregarding theMusic Act. Traditionally localmusicians take care of the atmosphere after the formal part ended. It offers a great opportunity to give visitorsan idea of the local cultural spirit. I am sure that a local folklore band willmeet the older ISA members and localbusiness partners music taste.This aspect is really important for me. I would really appreciate it if you agree with this.I have also suggested my other preferences since I would like to make a final decision for our negotiation this evening.Regarding thePresentation TasksI think it is fair to parcipate together since we are planning it together. I think thatShared activitieswill be valuable for both of us.Lastly, I think that theDate of conferenceis another issue that I would like to agree on.Since the event is going to take place in December, I would prefer to havethe event in the beginning of the Christmas holidays in week four. A lot of ISA student members would havetime to attend the conference. It is very important for us, that the students are represented adequately. Dueto the Christmas holidays, the parking situation would relax as many families are going to visit their relativesor are travelling to ski resorts.Looking forward for your responses.Kind regards,Chris Meyer</t>
  </si>
  <si>
    <t xml:space="preserve">Dear Mr. Meyer,Thank you for the detailed reply. As you mentioned already, I would also like to reach a final decision of this negotiation today.On the topic ofMusic Actyoure partially right, that Local folklore band would offers a great opportunity to visitors to get an idea of the local cultural spirit. But we noticed an increasing dissatisfaction of the guests with the music acts at the ISA events over the last years. Therefore, I think that a currently famous international act could be exactly the right thing to attract the kind of dynamic guests the ISA is looking for. In my Opinion the world-famous performerDJ Happy would be perfect for this special event. This DJ regularly fills huge venues with his events and Im sure that his presence will attract many guests, who in turn became interested in the ISA.The idea of the shared activities asPresentation Taskswould require a high coordination. I know it's very important for both of us as organizers to give the opening speech. As a friendly gesture and compromise to the choice of theMusic ActI would leave the speech to you. I could distribute the awards afterwards. I think this proposal (Awards Alex, opening speech Chris) is fair for both sides.Unfortunately, I disagree with you on the topic Date of conference. I think that the choice of DJ Happywill attract young people also in the other weeks. In addition, the last week is rather inappropriate due to the Christmas and holiday season. As you probably know, other dates are conflicting with further events or situations which have to considered. During the first and third week there are other important and big conferences in Switzerland. All these reasons could have a negative effect on the number of guests. We should prefer theWeek 2 or the third week to reach the maximum number of guests.I hope for an early feedback on my suggestions and wish you a nice evening.Best regards,Alex Kramer</t>
  </si>
  <si>
    <t xml:space="preserve">Dear Mr Kramer,The issue about theMusic ActI don't agree on. Iknow that a music act from a DJ Happy would probably be more attractive, especially for the younger generation, but I am sure that the strategy of the event should be focused onmaintaining a good relationship with (local) companies and officials. I think that DJ Happy is the worstoption since there is no guarantee that his reputation would not overshadow the reputation of the ISA, distracting attention from the event towards the music act. You have heard about festivals with DJ Happy as theperformer and you cant imagine to have ISA as a side-act to DJ Happy. We need to keep focus on the actual program and actual happening of the evening and that is the ISA event itself and not a concert from DJ Happy. That's why we need to choose for aLocal folklore band. This part is the most important part from my turn.With this option, I think we can change the Presentation Tasksif you want. I proposed to do it together as it would be valuable for both of us, but if you want you can start and then I will do the awards part; if you think that this would be suitable for you.Regarding theDate of conference, maybe we can find a middle ground too. You proposed week 2, but this weekis less preferable to the whole event as there is another bigevent in the historic centre of Constance. The location of your conference is also in the middle of the historiccentre; therefore, I think that it would be very difficult for the guests to find parking spots. There are indeed conflicting dates, but maybe we could fix it forWeek 1; I know that itwould collide with the International Conference on Economics and Business Management in Zurich, one of the biggest business con-erences in Switzerland. In your opinion, this is no deal breaker, since most companies would probably havemore than enough employees to send someone to both events. Whilst this timeslot is ALSO not my preferred one,I feel that this could be a compromise solution.Looking forward to hearing from you!Kind regards,Chris Meyer</t>
  </si>
  <si>
    <t xml:space="preserve">Dear Mr Meyer,first of all, I would like to thank you for the nice gesture concerning Presentation Tasks. I gladly accept this responsibility.I understand your concerns about the choice of Music Act. To accommodate your concerns, I would suggest an alternative: Pop band FreeLife. This option would be more relaxed than DJ Happy. With the choice ofPop band FreeLife we can create a pleasant atmosphere while attracting younger generations. Otherwise I strongly believe that young people will get bored with Local Folklore Band. That should be avoided in any case. Another point to add, having a local band play at such an event, does not fit the character of an international associations meeting. Therefore, I would clearly be opting for a more international orientation of the music act.To complete this negotiation slowly, I agree with Week 1, even though it's not my first priority.I hope, that we find a final agreement after my suggestion. Looking forward to hearing from you.Best regards,Alex Kramer</t>
  </si>
  <si>
    <t xml:space="preserve">Dear Mr Kramer,I agree with your suggestions and think that we could come to a final agreement.It was a pleasure to negotiate with you and I think that we made the best choices for the ISA event. Looking forward to it!Wish you a pleasant evening.Kind regards,Chris Meyer</t>
  </si>
  <si>
    <t xml:space="preserve">Dear Chris Meyer,how are you? I am Alex Kramer &amp;ndash; your negotiation partner for the assessment center.Our job is it to organize the annual International Student Association (ISA) conference in 2019, which is this year very special because ISA will celebrate its 50th anniversary. Since we are both experienced in such tasks, I think we will do this very well and am looking forward to our joint efforts.As you know, there are a lot of issues which are important for organizing such a big event. First of all, we have to find a date on which the event should take place. Dr. Illenschitz gave us a rough timeframe of five weeks. But as you can see in your calendar, not every week is optimal. Another task is finding an appropriate sponsor for this event. There are four main sponsors available &amp;ndash; Art Inc., Boomerang, Corporate Ltd. and Documenta. Looking at their offers, Art Inc. made the highest bid, and accepting it would also mean respecting our continuously good relationships with them. Which one would you prefer and why? Another important point of which we should take notice of is the music. For a big event, it is necessary to find a music act which relates to the audience and also fits the organisation. Another crucial aspect for the conference is catering. There are two main questions we have to decide on: The first question is whether we want a course meal or a buffet and the second one is whether we think an international or a swiss meal is optimal for the conference. Im leaning towards an international buffet to emphasize the variety of the border triangle whilst making sure that everyone can get the kind of food he likes. What would you say? The last point we have to agree on, is the presentation task. If I understood it right, we must decide who makes the opening speech and who confers the awards. I would be very happy to hold the speech and as a fair distribution you can be responsible for the awarding of the awards. If you don't agree, we can alternatively use an external speaker. What is your opinion to that?I hope I made my thoughts about how these issues should be decided and how the event should look like transparent and comprehensible. What are your ideas on the named points &amp;ndash; and are there further points we have to think of, which I forgot in my initial summary?I am looking forward to our cooperation in these matters and very curious to hear about your thoughts on this great event for the ISA.Kind regards,Alex Kramer</t>
  </si>
  <si>
    <t xml:space="preserve">Dear Chris Meyer,thank you for your message. First of all, a technical remark: I read your mail carefully and couldnt find a question in it. I dont really understand why you used the header Question when you werent exactly asking anything. Because of that, I decided to respond to an earlier message of you so we can keep the conversation going since I have a few annotations and proposals.I agree that Week five is not a good date for the upcoming event. In my opinion, it isn`t absolutely necessary that the Vice President of ISA is available. But if this is very important for you, I would propose Week 2. This is the only week where no parallel event is taking place and where all the higher ranked employees have the possibility to partake. So, I think we can find a good solution here.Considering the Sponsor Selection, I cannot agree with you. The Sponsor Selection is the most important thing for such a big event. These are the companies which are highlighted, presented and seen when they sponsor the event &amp;ndash; regardless of their contribution being money or promotional goods. Art Inc. made the best offer in terms of a short-term payment. This ensures our liquidity and gives us the possibility to properly finance this important anniversary event. I see why you proposed Boomerang &amp;ndash; their offer was just slightly lower and long-term in exchange. However, in my opinion we dont need a long-term contract; in fact, I see it as a potential burden. We are continuously expanding in terms of reach, influence and importance. The anniversary will further foster that growth. I am convinced that we can get much better and lucrative sponsorship contracts in the future than the one offered by Boomerang. So how I see the sponsorship situation is the following: Why should we accept a lower amount of money both now and in the future?I agree that is important to reflect our roots to the attendees. But since we are an international organisation, so we should not only play local music but international music. The last years, the guests werent too satisfied with the music acts, so we maybe we should just play it safe and go for an artist that is famous and popular across the globe. DJ Happy is a very good and well-known musician and I am sure that his presence would attract many guests &amp;ndash; potentially also ones that would not have come otherwise. We have the chance to make our Music Act an actual pull factor.Considering the Catering, you raised an important point - the atmosphere. The conference should have an atmosphere that facilitates networking and making new acquaintances, which requires a very relaxed and easy-going atmosphere. In my opinion, this is exactly the type of atmosphere we need and which is offered by a buffet. During a three-course meal, the guests would just sit in the same place for the whole evening with a very limited amount of talking partners, namely their seat neighbours. As I see it, this doesn&amp;acute;t fit the theme of our association and the conference: Coming together, meeting new people, networking. But if I understand you right, we are in agreement that an international meal is a must have for the event of an international organisation.Regarding the last point, the Presentation Tasks, as you probably expected, I don`t agree with your proposal. In terms of meritocracy, I should be the more fitting person since I am a member for a longer time and, coincidentally, I also have an anniversary &amp;ndash; holding a speech in my 10th year would be very fitting. However, I see how this might come across a bit unfair to you since you arent exactly a rookie either. What we could think about is me holding the speech this year and ensuring you can do it next time, so we can both have a great memory of our personal anniversaries. Im not trying to take advantage of you here, and this is where things get a bit personal, so if we cannot agree on one of us holding the speech, I would also opt for an external speaker.I hope you understand my argumentation and reflect my points in your counteroffer. I am fully convinced that, if we continue working as a team, this will become a great anniversary and the best event the ISA organisation ever had.I am looking forward to your answer.Kind regards,Alex Kramer</t>
  </si>
  <si>
    <t xml:space="preserve">Dear Alex Kramer,Thank you for your reply. I found that you were right in pointing out this technical remark and will use the appropriate header this time.I am glad that you concur with my resining of the Vice President of ISAs presence, I think it could be seen as rude to plan it knowing he cant make it. Regarding your proposal I took a look at the calendar and it seems there is another event in Constance at the historic centre where we plan to hold our event as well. This could make It difficult to find parking spot and let our attendees avoid a busy Constance. Another important point to note is the presence of our students which would be highest right before Christmas when a lot of ISA members usually have time to visit.Considering the sponsor selection, I can see your point why we should go with Art inc. They of course have been loyal and could finance our current event but I am looking to the future, now this is not so clear for ISA. Sure we hope that the huge companies attach themselves to us due to the conference but this is not a sure thing we should count on. A binding contract for future money is really nice to have and whos to day that we cannot look around for other sponsors in the future, maybe even combine them at events, all I am saying is that we as ISA could be set for many years to come which is what we both want.Considering the music act, I get your point to play it safe, but thats not what ISA is about, ISA is proud of its roots so I am proposing to go with the Folklore band.My issue with DJ Happy is not the music but I expect it to draw attention away from our conference and the celebration of ISA. As you mentioned, other people showing up, this can be good but also reflect poorly towards possible clients when all the people do is party and talk about DJ Happy. A safe option might very well be the Folklore.The caterings atmosphere is indeed important and I get your point that the mingling might be good for the making of new acquaintances. An international meal would however still have my preference, since the people still have the opportunity to mingle during the conference. For the reason that an international three course meal would suffice for the International reason and that it connects with the values of ISA in a way that food is important and a buffet does not reflect this value all to much.The last point, presentation tasks can be divided to your liking. I can see your point that it would be best to do it on your 10th anniversary. As long as we can agree that Ill do it next year.I hope you understand my argumentation. I agree that we will make this a great anniversary together.I am looking forward to your response,Kind regards,Chris Meyer</t>
  </si>
  <si>
    <t xml:space="preserve">Dear Chris Meyer,thank you for your message. As the technical issues are fixed, lets get straight to planning.Considering the date of our planned event, I noticed the event at the historic centre as well &amp;ndash; however, I see this as an advantage, if anything, and dont think it will disturb our event in any way. We have separated parking spots and a separated area for our event, and traffic in Constance is, frankly, always a mess. We should probably point out to our guests that while we do have reserved parking spots, we still recommend using the train, as the roads of the city are always cluttered with tourists, visitors and shoppers. Instead of avoiding this time slot, we can use the other event to raise some attention and possibly even get more interested guests. I agree with your second point &amp;ndash; the presence of our students is very important. But, speaking from experience, most of the students jump straight into the next train after the last lecture before Christmas to spend time with their families at home, so wed have a very poor student presence in Constance. And, as you certainly know, the weeks around the Christmas holidays are some of the most busy weeks in the year. Everybody has to buy presents, bake cookies or think about how to deal with the weird uncle at the family reunion. I am sure that most people have a lot more to do than visiting our event. To sum it up, considering the high number of absentees around Christmas, we should definitely abstain from holding the event there. I personally think week 2 is the best possibility we have now, due to the high expected number of visitors, the lack of collisions with other conferences and the fact that our Vice President could take part in the event. Otherwise, I guess that the presence of the Vice President isnt as important. It would be very nice if he could make it, but instead of missing a large number of students because of the Christmas Holidays I would prefer to miss only the Vice President &amp;ndash; especially because his presence isn&amp;acute;t necessary. This renders weeks 1, 2 &amp; 3 possible options. How do you think about that?Respective to the Sponsor Selection, I would like to point out the importance. I think were just selling below current and projected market value if we go for the deal with Boomerang now. I talked about playing it safe with the music, but this is where it really hurts if we are too defensive. Looking at our numbers, you can see the trend clearly: We are growing and scoring record numbers continuously. You are right, it isnt 100% certain that every huge company we dream of right now will want to support us, but looking at our numbers, its just a question of how much better the contracts will be in the future. We are now in the comfortable position to pick from a bouquet of contracts already &amp;ndash; knowing our internal data, why should it become worse in the future? I feel like we are giving up our flexibility and liberty way too freely if we sign with Boomerang now. If they are really interested in supporting and sponsoring us, they will propose a better deal &amp;ndash; this year or the next year. But looking at the other possible sponsors: Art Inc. made already a better deal, which we can use to host a great event which will further strengthen our position with future contractors. You are right &amp;ndash; we both want ISA to not only survive the next years, but grow and prosper. But under current financial circumstances, this is only possible if you get sponsored more and more. In their offer, Boomerang has not even considered adjusting for inflation. Speaking figuratively, the whole sponsoring money might not even be enough to pay for aperitifs in ten years. Getting back to my favourite sponsor &amp;ndash; Art Inc.: They have supported the ISA for a long time and therefore I am sure that their support will continue in the future. If we switch sides and sign with Boomerang, ditching our loyal partners, we will lose them forever and possibly even get bad press for it. This is the worst case &amp;ndash; we wouldnt just lose out on money, but also in terms of credibility and image. I think sticking to Art Inc, accepting their offer, renegotiating it next year and possibly including more partners in the future is the single best option we have, both for the present and the future.I agree with you that ISA is proud of its roots, but for me, this isnt really a reason for playing a folklore band to students. It feels a little out of place playing folklore when we want to attract young people. I also dont understand why it is bad when many people join because of DJ Happy - this shows that we as an organisation have a good taste and reputation to attract such a star. If I understood it right, you have no problem with the kind of music but with the popularity of the artist. So, maybe we can find a compromise and invite FreeLife instead? They make similar music which is also very radio-friendly and popular, but they fly a bit more under the radar and are a less flashy alternative, while still catering to the students.Considering the catering, I am glad that we agreeing on international food. But I dont get your points for a three-course meal. The meal is the main act at the event and will take a few hours. During the courses, there are the opening speech, the awards and the music act, with people staying at their respective places. These are all things which make it very difficult for our guests to pursue their networking and talking to each other. A buffet would give them the possibility to enjoy every program act while getting in contact with each other. In my opinion, the buffet just fits our values best &amp;ndash; networking, variety, branching out and making new experiences are all core aspects of ISA. If youre adamant about the three-course meal, however, maybe we could brainstorm about this specific issue and see how we can optimize the whole procedure? Right now, to be completely honest, Im just not really convinced of it, but maybe this is just my shortcoming and youre seeing things I dont see.Coming to the last point: Presentation tasks. In your message you said, that it would be okay for you if I held the opening speech, as long as youll do it next year. But, in contrast, your counteroffer says you give the opening speech. I guess this is just a result of a misclick and we can mark this topic closed so we can continue with the other areas of interest?I know that it isnt possible for you to accept all my preferences. As you can hopefully derive from my paragraphs above, I am simply trying to find the right decisions for both us and our organization, but this doesnt mean I cant make concessions and propose compromises, especially as you definitely presented valuable input I hadnt considered yet I hope I made my suggestions above reasonable and transparent.I am looking forward to your response.Kind regards,Alex Kramer</t>
  </si>
  <si>
    <t xml:space="preserve">Dear Alex KramerHow are you this evening?I am happy with our cooperation thus far, however I think we should make decisions because of the deadline being tomorrow. I would like to get this done in the fairest way possible because we both have our opinions. I agree the speech suits you more this year however I let a big opportunity slide, please keep that in mind during the rest of this task of us. After carefully reading your case for the scheduling of the event I agree with you on week 1.Moving on to the sponsor selection. I can see why you pick Art.inc over boomeriang in the short term but I am still unsure about the future and this would mean a lot to ISA if it would be a little more secure. I am sticking with boomerang since I believe they have the potential to grow along with ISA. When we would hypothetically agree with boomerang I dont think that we would get bad press, it shows that ISA is capable of taking on a chance and and is prepared to look to the future, besides that we can also negotiate with other sponsors as well for next year should we come short. I cannot stress enough that I feel Boomerang is the best choice for us to make.The roots are indeed important to ISA however regarding the difference in opinion there is I agree that we are to go with FreeLife instead of the Folklore. This then wont divert all of the attention.Considering the meal I agree with you that the buffet might also work, I trust your convincingness.The presentation was indeed a misclick and you can have this opportunity.Regarding these decisions I hope you can see that this is a more than fair compromise on both of our sides. I hope that we can reach a decision tonight since tomorrow I will be out of the country.I am looking forward to your positive response.,Kind regards.Chris Meyer</t>
  </si>
  <si>
    <t xml:space="preserve">Dear Chris Meyer,thank you for your reply. I am, after having read it, very fine &amp;ndash; I think we came to good conclusions we can agree on. I fully agree with you that it is about time to seal the deal on the agreement due to the deadline coming closer.Week 1 is booked. I am convinced that avoiding the weeks around Christmas is the right thing to do, and I am glad that the Vice President can make his appearance &amp;ndash; he is not a resentful person at all, but he might have taken it the wrong way if we knowingly planned without him, and its good to have the important representors on board for the anniversary.Regarding the sponsor, I completely understand where youre coming from. We basically agree on the facts, we just value them differently and have differing beliefs about our ability to attract potentially better partners in the future. I personally still think Art Inc. would be the better choice &amp;ndash; not by a large margin, though. It is definitely close. Since you are backing Boomerang with full force, Ill just go ahead, trust your gut feeling and agree with you on signing with them. However, we must keep in mind that Art Inc. will probably not like this decision too much, so we might have lost them for future sponsorship opportunities &amp;ndash; a gap we need to fill, but also are capable of filling adequately.In terms of music &amp; food, I think we found good compromises. FreeLife is a solid middle ground between Folklore and DJ Happy, just like the buffet is a great opportunity for our guests to grab their preferred snacks, network and make new contacts. Were about to have a great atmosphere with these choices.I am very happy to have the possibility of giving the opening speech. At the moment, I already have a good grasp of what I want to say in my head &amp;ndash; I will note down these thoughts over the course of the next couple of days and make sure to highlight how it was our great cooperation that resulted in a great anniversary. I will send you the formulated draft as soon as it is finished so you can leave remarks.We have a lot of work left to do, so I am glad that we can now move on with our planning endeavours. In my opinion, we found a very fair solution &amp;ndash; we both made compromises while trying to convince each other, pursuing the best overall blueprint for our event. I think we can both happily agree on our joint proposal and continue planning the event in more detail.Closing this mail, Id like to personally thank you for being a respectable and respecting negotiation partner. I am looking forward to our continued cooperation and the next steps in drafting a great event. I wish you a very pleasant journey!Kind regards,Alex Kramer</t>
  </si>
  <si>
    <t xml:space="preserve">Dear Mr Meyer,my name is Alex Kramer and I will be your negotitation partner for the organizational issues for ISA's 50th anniversary, which will take place in 12 months in Constance.First of all, I am really interested in a good outcome for both of us, this is why I hope we will find a proper solution. In all my former ISA projects all my partners were very reliable, competent and always focused on the overall project goals. Therefore, I am always happy to work with other ISA members and I admire the professionalism among ISA students and members and thus, I am looking forward to negotiate with you.There are many open issues for us to discuss, therefore I already made a first offer I would like to pass on to you.I am really interested in organizing a pleasant event for all the participants by creating a conference which puts the students in the focus of the event, since they will be the centerpiece of our conference.I am eagerly awaiting your answer.Best regards,Alex Kramer</t>
  </si>
  <si>
    <t xml:space="preserve">Dear Mr. Kramer,Thank you very much for your message and the first offer. I'm looking forward to negotiate with you.Because there are many points we have to agree on I give you a brief summary of why I chose the options below.First, music art is an easy way to show ISA's reflection on the local culture, therefore I state that the Local folklore band is appropriate for the event.Second, catering. Important people come to the event so they expect a certain level of formality. So in any case, I would prefer a real menu over a buffet.Third, the date of the event. In your first offer, you proposed week 2, but then there is a big historical event and it will be difficult for guests to find a parking spot. Therefore, I propose week 1.Fourth, the presentation task. Only announcing the winner of the year is not attractive to me at all. So I think we should share the activities so both of us can shine.Fifth, the sponsor selection. Art Inc. sure did a good offer for the event but this is only short term. Boomerang is also willing to sign a long-term contract. So if you want to ensure ISA for sponsoring in the future and give them financial security. Boomerang is a good option, also for the long run.I would like to hear your counteroffer.Best,Chris Meyer</t>
  </si>
  <si>
    <t xml:space="preserve">Dear Mr Meyer,thank you very much for your message and your counteroffer.I can understand your argumentation, but I also want to present you my reasons why we should renegotiate on these issues.1. Music Act: Over the last years I noticed an increasing dissatisfaction of the guests with the music at the ISA events. Therefore, I think that some currently famous international act would be exactly the rigth thing to attract the kind of dynamic guests we are looking for. In this case,DJ Happy, would be the perfect option.2. Catering:I understand your point, but also I think it is important to create an atmosphere to faciliate networking and make new acquaintances which requires a very relaxed and easy-going atmosphere. A traditional menu woud make people sit down for several hours with the same persons which workes against our idea. Therefore, I think aInternational buffetwould be the best choice.3.Date of conference: Even though I would prefer week 2, I can agree with you on this point and would accept Week 1as the date of the conference if you could concede in some other issues. But I think we are on a good way here.4.Presentation Tasks: Unfortunately, I can't concede to this issue and your opinion here. Sharing the task requires a high coordination. I would prefer this option:Awards Chris, opening speech Alex5.Sponsor Selection: I don't think that Boomerang is the best option. But they offer less money than Art Inc. And also a long-term contract might not be the best option, since we expect ISA to grow and attract more sponsors in the future where we might get new sponsors with higher sponsorship moneys in the future. Therefore, I propose that we should choseArt Inc.as a sponsor.Please think about these issues and let me know if you can concede on them!Best regards,Alex Kramer</t>
  </si>
  <si>
    <t xml:space="preserve">Dear Alex,Call me Chris ;). Thank you for your quick response. I like to be straight forward and I'm not able to concede on most of your issues.Music Act: I understand you want to give the event a boost with an artist who could attractive to the younger generation. But did you consider that the reputation of DJ Happy could overshadow the reputation of the ISA and could be experienced as distracting? Therefore I think DJ Happy is actually the worst act. The main focus of the event is to maintain good relationships and the Local folklore band could give our visitors an idea of the local cultural spirit.Catering: Sure, I understand your argument, but this way of catering would be definitely a decline from the conferences over the last years and could harm the prestige of the ISA. For an event like this, I would like to settle at this point and maybe we could do an international three course meal to give the event an international aspect as you want.Date of conferenceThank you for your allowance. Because you concede on this issue I would like to tell you that I concede on thePresentation Tasksin a way you do the speech and I present the award.Sponsor SelectionAccording this point, I totally do not agree. Your expectation about growth in the future is an assumption and I want to make sure that we have settled for the long run, even if this means there is less sponsorship now.I would like to hear your opinion about the above argumentations.Best,Chris</t>
  </si>
  <si>
    <t xml:space="preserve">Dear Chris,thank you for your fast answer. Honestly, I am a little disappointed since I thought we both would like to get a deal and I think therefore, we both have to concede in some issues also if this lowers our own utility, but we also have to think about the joint utiliyt we'll get by organizing this event.Regarding theMusic ActI don't agree with you at all. Since we experienced an increasing dissatisfaction I think we should try something new, which defintiely is not hiring a local folkore band. For this issue I could offer you that we think about the pop band Freelife.Secondly, regarding theCatering, I could agree with you on that issue in order to show you my intention to come to a deal and we can go for theInternational three course meal. So let's settle on this.Referring to theSponsor SelectionI can understand your concern. But I think we both believe in the future of ISA and therefore for an ongoing growth of our organisation. That's why I don't see why we should agree on a sponsor, which only offers us a long-term contract and less money. In the past, we never had a problem getting sponsors. Also setteling for a long term contract might be difficult for the future because we always would have to be aware of the fact that when we have them as a sponser we will make advertisment for them. This means we would become dependent of Boomerang and this is not a good way for ISA to go in the future.Besides that, I am actually glad, that we already could concede on the issues of theDate of conferenceand thePresentation Tasks. I think that shows, that we are both willing to try to organize an informative but also interesting event for our participants.So I kindly ask you to consider my line of argumentation!Best regards,Alex</t>
  </si>
  <si>
    <t xml:space="preserve">Dear Alex,Thank you for your counteroffer. I'm considering your arguments but I'm also disappointed in your counteroffer. I will explain to you why:I'm am conceding on the week, catering and I give you all the credits for the presentation tasks. Not one of my utilities is 100%. I am able to settle on the Sponsor Selection and Music Art also but only under the following conditions:We take Boomerang as a sponsor and DJ Happy for the music act or we take Corporate Ltd as sponsor and Pop band as a music act.Feel free to message me your counteroffer by filling in the corresponding utilities.If you do not agree on one of my proposes there is no other option for me than to decline this negotiation and I feel very sorry for that.I would like to hear from you.Best,Chris</t>
  </si>
  <si>
    <t xml:space="preserve">Dear Chris,thank you for your answer. I also don't reach 100% in none of the categories. I already conceded on Date of conferenceas you did regarding the Presentation Tasks.Luckily, for the issueCateringwe both conceded and found a good solution, which works for both of us.So I expect from you that maybe you can concede in one of the other open issues, which would be now the Music Act and Sponsor Selection. Therefore, consider the option that we chose Art Inc. as out Sponsor and agree on the local Folkore band in terms of theMusic Act. ThisI am really interest in coming to an end of this negotiation, as you are.Therefore, I will give you another counteroffer for you to consider.Best regards,Alex</t>
  </si>
  <si>
    <t xml:space="preserve">Dear Alex,Thank you very much for your quick response and considering my arguments. As I mentioned, I also conceded on the date of the conference because week 1 was also not my first choice but was convenient for both of us. That's why I introduced it during the opening offer.I'm interested in a good outcome for both of us, so I sent you another counteroffer.I would like to hear from you so we can close the negotiation before 04:00 tomorrow.Kind Regards,Chris</t>
  </si>
  <si>
    <t xml:space="preserve">Dear Chris,since I really want to close this negotiation I will agree on your offer.Best regards,Alex</t>
  </si>
  <si>
    <t xml:space="preserve">Hello Mr. Meyer,I'm very happy to hear that we are going to take over the organisation of this years conference in Constance. I have heard a lot about your previous projects and I am looking forward to working with you.If you haven't heard about myself, my name is Alex Kramer. You can call me Alex if you want to. I have been with the ISA since 2009 and I'm graduating in two months. Currently, I am working at a company in Copenhagen.Excuse my late message today, I had to work in the morning. As there are quite a few points to discuss about the conference, I hope that we can keep this exchange as quick as possible.I have attached my first offer.Looking forward to hearing from you!Best Regards,Alex Kramer</t>
  </si>
  <si>
    <t xml:space="preserve">Dear Alex Kramer,I'm really looking forward to work with you, Alex Kramer. I already read you first offer and I took all the points into account.Based on your offer and my personal experiences with conferences, I create this offer. First of all, I think that it is a wise idea to take each others preferences into account to hopefully get a perfect ISA conference.Therefore, I think that the date of the conference in week 3 is not a bad idea, because we can work on it a few more weeks than when it for instance took place in week 1 or 2. However, I had some negative prior experiences with the sponsor Art Inc. This organization often present themselves as really reliable, but unfortunately I experienced it else. For that reason, I will propose to select Boomerang, which is a really reliable company. Moreover, I think that it is a great idea to present ourselves during the conference, because we are working on this conference: so, who knows better what it is about than you and me? Therefore, I propose that we can present during the conference. In my opinion, a unique chance to explain everything in the best way. Moreover, I think that it is great to create a 'Swiss-culture' during the conference: with a traditional Swiss three course meal, combined with music from a local folklore band to get in the real Swiss mood.Looking forward to hearing from you!Regards,Chris Meyer.</t>
  </si>
  <si>
    <t xml:space="preserve">Hi Chris,thank you for your quick response and the counteroffer.I have considered the proposed values and have come to a few annotations.First of all, I think that we can agree toWeek 3 as the date of the conference. Also, I would be fine with you holding the opening speech while I present the awards, because I believe that you can use the chance of the speech to address the issues and goal of ISA in the future. I'm confident that you are well fitting for this task.In return, I ask you to trust me with the Sponsor Selection. I have worked withArt Inc. in the past and I have a good relationship to them. I know that the cooperation with them can be complicated at times, but as I will be managing it you should not worry about that. Also, I think I will be able to leverage my contacts to ensure a trouble-free conference regarding the sponsor.Another point I would like to discuss is theMusic Act. In order to reach the target group of our organisation, which are students, we should use an internationally known act. This would also be helpful for your speech, because you will have a greater audience you can talk to.Please let me know what you think about my offer.Best Regards,Johannes</t>
  </si>
  <si>
    <t xml:space="preserve">Dear Alex,Thanks for your response in advance.First of all, nice to see that we are coming closer and closer to each other. However, you mentioned the following:I know that the cooperation with them can be complicated at times, but as I will be managing it you should not worry about that. This makes me worry about the sponsor a bit less. However, I think that is really important that we both like the sponsor, because we are really dependent about this party, therefore I will give another option to you.In your first idea you think it is a good idea to choose the Pop band. For that reason, I think that we can probably help each other to get the best conference. For that, I think that it is also important to give them a bit more Swiss related food, to get more international music which was your well-explained preference, combined with some national food. This would be really great in my opinion!Kind regards,Chris Meyer.</t>
  </si>
  <si>
    <t xml:space="preserve">Hi Chris,as you already mentioned, I think we are getting closer to a good conference.Nevertheless, the topic of the Sponsor Selection seems to be a crucial point. You already said that we should both be confident that the sponsor will help the ISA as much as possible. That's why I can only stick with Art Inc., because aside from the good relationship that I maintain, the company made the best offer. As I expect the ISA to grow further in the future, it simply makes the most sense to take the sponsor who offers the biggest one-time payment. For future events there will be a growing interest in sponsoring us due to the increase of reputation.Regarding the Music Act I was thinking that DJ Happy is more popular. Also, with a DJ we are very flexible regarding the choice of music. Throughout the evening he can adjust the music to the mood within the attendees of the conference.The last point we need to discuss is Catering. With a International buffet we provide the participants the possibility to network with each other. As a student organisation that should be our main focus to generate more value for our student attendees.Again, I'm awaiting your feedback.Thanks!Best Regards,Johannes</t>
  </si>
  <si>
    <t xml:space="preserve">Dear Alex,First, let's hope that we will get to an agreement in an efficient way, in order to come closer to each other, I think that it is really important to get our both views into account.First of all, I want to explain my term satisfaction in relation to the sponsor selection. In this case, I normally relate trust and satisfaction to each other. More concretely, you mentioned satisfaction with working with Art Inc. However, this was not the case for me in my previous time working with this company. Therefore, I lost some trust in this company, which makes me less satisfied about this sponsor. To make both of us satisfied about the sponsor, I think we have to take more option into account, because there are few more really good sponsors which we can select. Moreover, Boomerang makes it able to sign a long-term contract, this could be really useful for future!However, as we both know, the time for negotiating is still short, so I think that it is important that we both want to take others' view into account.In doing so, I think that many choices are also made based on expectations, wherein we have to believe each others explanations based on previous experiences. So, I'll start with this by keep the date on week 3. Moreover, I see that we both think really differently about the sponsorship and the music. Maybe, it is an idea to keep others' previous experiences into account? I'm really satisfied with the sponsor Boomerang and the Music of a Local Lolklore band, and you are really satisfied with the sponsor Art Inc and DJ music. Me as business woman, is more targeted to serious conferences in the first place, but as we both adapt our ideal concept a bit. Maybe we could then come to the best conference? Therefore, I'll propose: Boomerang with DJ happy, or Art Inc with Local folklore band? However, I don't trust Art Inc that much and I really like a long term contract with Boomerang, but if you don't like this first opportunity, I can possibly consider to go in with your previous experiences.About the catering, I think that it is really important to serve a three course meal. For me personally, it is not really an option to oblige the guests to walk through the building to get the food they wish. From previous experiences with conferences, I really know that they prefer to stay on the place, and so get an three course meal.Kind regards,Chris Meyer</t>
  </si>
  <si>
    <t xml:space="preserve">Hi Chris,unfortunately I can not understand your argumentation regarding theSponsor Selection. You state that a long-term contract could be useful for the future, but you don't name any reasons for it. As I have explained in my previous messages, a short term contract simply makes more sense due to the growing reputation of ISA.Also, you say that you start by keeping the date to week 3 although we agreed on that date at the start of the negotiation. You make it sound like it is a concession on your side even though it isn't.The idea of linking of the two issuesSponsor Selection andMusic Act seems a little bit late. Nevertheless, I can offer you the combination ofArt Inc. andPop band FreeLife.Regarding theCatering I would like to say that with aInternational buffet people will not be walking around the building, but instead they will be able to choose from a buffet whatever food they like. Also, it is a common thing to do at conferences in order to allow all attendess to network with each other. I'm wondering on what previous experiences you are basing your argumentation here.Best Regards,Alex</t>
  </si>
  <si>
    <t xml:space="preserve">Dear Alex,Here is a fast reaction from my side, because I will try to make my points clear again in a fast way. Hopefully we can communicate today a bit more than the previous days, because we have to do some more things to come closer to each other.First of all my explanation of the sponsor selection:Boomerangwould be willing to sign a long-term contract. In this contract, they would ensure the sponsoring of future events of the ISA. Such contract would provide financial security for several upcoming ISA events and to some extent for the ISA itself. So, as answer to your question: it would provide financial security for the several upcoming ISA events. This is an ideal option, because financial security for more years offered more security for the event in the future. And what we both want, make the conference succesfull for more years! :)Then about the music:Local folklore band offers a great opportunity to give visitors an idea of the local cultural spirit. As stated before, the success of the ISA has always been partly due to the successful adoption of local culture. However, I will think with you.. So, in this offer I can keep the pop band in mind, because this could also be attractive for the audience, especially then the younger audience.However, as mentioned abovethe success of the ISA has always been partly due to the successful adoption of local culture. Therefore, after chosing a popband instead of a local band, I really recommend to take the traditional swiss three course, to still get the local culture involved. Moreover, because I do not agree fully with your point. You stated the following: 'people will not be walking around the building, but instead they will be able to choose from a buffet whatever food they like.' I agree with your point that people are able to choose the food they like, when they take a buffet. However, this does not mean that they do not have to walk to get their food. In my opinion, both three course meal and buffet have pro's and con's, but with formal activities like conferences as this,I think that visitors expects a high level of formality. This could be reinforced with a three course meal, and I think this weights with formal visitors more strongly than that they can choose what they want.With regard to the sponsor. I explained it, but as the time of consultation comes close to end. Maybe we should both take a midpoint.I'm namely sure that is it relevantthat the financial perspective of ISA is safe for the upcoming years. Therefore, instead of Art Inc. and Boomerang, we could also sign the sponsor in-between: Corporate Ltd, which offers a high value &amp;aacute;nd a mid-term contract.Kind regards,Chris Meyer.</t>
  </si>
  <si>
    <t xml:space="preserve">Hi Chris,I'm still struggeling with understanding your argumentation and as there is no more time left I unfortunately will have to reject your offer.Best Regards,Alex</t>
  </si>
  <si>
    <t xml:space="preserve">Dear Chris Meyer,My name is Alex Kramer and I will be your negotiation partner to organise the annual ISA conference. I joined the ISA in 2009 at the beginning of my studies at the University of Copenhagen, Denmark. I am delighted to work with you on this project, because I have heard many positive things about you.Attached, you will find my first offer.Obviously, I am open to other proposals and ready to negotiate on certain points. However, ISA is a student organisation and I think we should take this into account and focus on our client base. How else would we be able to justify the student part of the name?I hope we can reach an agreement and make this conference unforgettable.I am looking forward to hearing from you soon.Best regards,Alex Kramer.</t>
  </si>
  <si>
    <t xml:space="preserve">Dear Alex Kramer,Thank you for introducing yourself. I have also heard great things about you. My name is Chris Meyer and I joined the ISA in 2010 in the context of a student internship at one of the business partners of ISA, while being on leave for a semester at the University of Lucerne, Switzerland.Thank you for sending your first offer. I agree with you that we should focus on our stakeholders. However, I think we should not forget the other stakeholders, outside the students who joined ISA. Especially because the event is not only for students.Hereby I send you my counteroffer. I'm sure we can reach an agreement and make this conference indeed unforgettable!Best regards,Chris Meyer</t>
  </si>
  <si>
    <t xml:space="preserve">Dear Chris Meyer,Thank you for your offer.I now have a better understanding of your expectations for the annual conference. Although students represent our most important clientele, I agree that we should not totally ignore the other participants. That's why I would find it nice to take Pop band FreeLifefor theMusic Act. It's a good compromise between international and traditional music. For theCatering, anInternational three course mealwould be a good alternative too.However, with regard to ourSponsor Selection, I am not really ready to negotiate. I prefer rather short-term contracts donating a considerable amount of money because I expect ISA to grow further and get higher sponsorship moneys for the future. That's why I think Art Inc.is the perfect sponsor for the conference.Art Inc.made the best offer in terms of a short-term payment directly for the event.If you accept this, I will agree onWeek 4 as the Date of conference.Regarding thePresentation Tasks, what would you think of doind like that :Awards Chris, opening speech Alex?Presenting the awards would also be an important task for you...I feel very comfortable speaking and would therefore greatly appreciate giving the opening speech.Thank you in advance for taking into account my suggestions.Yours sincerely,Alex Kramer</t>
  </si>
  <si>
    <t xml:space="preserve">Dear Alex,Thank you for your input. I think we have a good starting point for our negotiation.Because I highly appreciate the offer of coming to a compromise. I do however think it is not really fair to compromise the week for the sponsor. The sponsor selection will be a great deal of income, which will have a greater impact on the event then the week. And of course, the future if you agree on Boomerang.I would like to suggest to compromise on week 4, if you give the opening speech. As you refer to as an important factor of the conference.About the other topics, I would like to suggest we keep in mind the local business. This would be a great way for our students to interact with them and build on their networks.I look forward to your reaction!Kind regards,Chris</t>
  </si>
  <si>
    <t xml:space="preserve">Dear Chris,Although I appreciate the fact that you agree to negotiate, I have the impression that you don't take my opinion into account. I agreed to negotiate on the week in exchange for the sponsor, and you stay on your positions keeping theDate of conference and the Sponsor Selectionyou wanted at the beginning.It's the same for Music Actand Catering, you want something local and I want something international... A good compromise would be to find the right balance, but once again you keep your original ideas. However, I accept your idea of a Traditional Swiss three course meal, because I think most guests will enjoy a traditional meal if it is of good quality.About the sponsor, I ask you to trust me because I really thinkArt Inc.is the best option for us. They will bring us a lot of money in the short term, which will allow us to make ourselves known and then win other sponsors.Thank you in advance.Regards,Alex Kramer.</t>
  </si>
  <si>
    <t xml:space="preserve">Dear Alex,I'm sorry to hear you think I don't take your opinion into account. I do. However, I just suggested we should negotiate on other items first. And I have to say I don't really appreciate the tone of voice you are using in this negotiation. I did give in on the presentation tasks because you were willing to comprise aswell.However, you only care about the sponsor, while I already said that is a big issue for me and I would prefer to settle the other items first. I'm willing to compromise on the band of choice thePop band FreeLife.To get into the argument about our sponsor selection. This is a big agreement, for which I will be willing to negotiate on. If you provide any solid arguments, just trusting you, will not do it for me. I have the feeling you only care about winning the job and you are not taking the future of ISA into account. I would highly recommend doing so. Boomerang will be the best option if we want to ensure our future events and this one. If the money is a really big dealbreaker for you, I would really like to know why.Thank you in advance,Chris Meyer</t>
  </si>
  <si>
    <t xml:space="preserve">Dear Chris,Of course I'm always still ready to negotiate with you. If you didn't appreciate the tone I used, I'm really sorry. My intention wasn't to rush you, on the contrary. I think we're just having trouble understanding each other.However, I appreciate that you're willing to compromise and I don't want you to think that I only care about the sponsor... The whole conference is important to me, and I really want this project to be a success.My initial idea was to choose Art Inc. as a sponsor because they offered the largest amount of money. With this money, I was expecting ISA to grow further and get higher sponsorship moneys for the future. Consequently, I didn't see the point of a long-term contract.... I heard your arguments and I now realize that my idea was a little risky. So how about choosingCorporate Ltd. as Sponsor Selection?Corporate Ltd. offered a mid-term contract with more annual payment. I think it's maybe a good alternative. We receive a lot of money to organise the conference and other events, but we have a mid-term contract that ensure the future of ISA because that our priority.Of course I am interested in the job, but I would never want to accept a job in a company that doesn't work the way I like it.That's why I wanted so much to explain my point of view to you.I hope you will like this proposal more than the previous one.Kind regards,Alex Kramer</t>
  </si>
  <si>
    <t xml:space="preserve">Dear Alex,Thank you for apologizing and understanding my opinions. I think you make a very valid point with Corporate Ltd.. Therefore, I'm please to say I have accepted your offer.Thank you for the negotiation. I think the conference will be a great success!Yours sincerely,Chris</t>
  </si>
  <si>
    <t xml:space="preserve">Dear Chris Meyer, I was delighted when I heard that I have to contact you regarding the ISA event as I know how all your previous projects were very successful. I understand that we have differing opinions about the atmosphere of the celebration so this is why I am making this offer, to negotiate the five main issues and find a solution that will be beneficial for both of us. So, 1. I propose a change in the organization of Music Act as I have noticed that in the last ISA events there was an increasing dissatisfaction of the guests with the music acts. I think that some currently famous international act would be exactly the right thing to attract the kind of dynamic guests the ISA is looking for. Therefore, I propose DJ Happy, a very famous performer, who would be perfect for this event. This DJ regularly fills huge venues with his events and you are sure that his presence will attract many guests, who in turn became interested in the ISA. 2. We have also to decide for the Catering . I will insist on having a buffet because during the event you would be free to move around and talk so eating would be much more relaxed. I suggest to have an International buffet so the guests can taste everything they like and not only one local meal. 3. I know that the exact day of the event has not been fixed yet. But as it is going to be on December, I checked the availability and I propose that the week would beWeek 2 as it is the only week without any conflicting events.4. The ISA gives both of us, the opportunity to organise the opening ceremony of the event. ThePresentation Tasks are very important to be nice structured in order to have a succesful event. My suggestion it that you will present the awards and I will do the opening speech. Then both of us will have an active role. 5. The last and very important aspect to discuss is the Sponsor Selection . According to my research, Art Inc. should be considered. They have supported the ISA for a long time and therefore I am sure that their support will continue in the future too. You will find attached my proposed agenda. I am looking forward to hearing from you, Best regards, Alex Kramer</t>
  </si>
  <si>
    <t xml:space="preserve">Dear Alex,I am very glad that we are going to work together on this ISA project. I heard a lot about you and the success of your previous projects. I hope that our cooperation will lead to great results.Firstly, I want to thank you for your offer. This is a great starting point for our negotiation. I read it very carefully, and unfortunately, have to admit that we do not agree on several issues. However, I would be glad to solve them with your help.1. Regarding theMusic Act I totally understand your position that DJ Happy will attract more guests and isespecially interesting for the younger generation. However, I think the strategy of the event should be focused on maintaining a good relationship with companies. Therefore, DJ Happy is not the best option as he will atract too much attention and will distract people from the main event. My initial thought was to have a local folklore bandto give the visitors an idea of the local cultural spirit. I reviewed this issue and now i propose to havePop band FreeLifeas our musicians. They aresuited to accompany the evening without being the main act and they will certainly satisfy the younger guests.2. Now about theCatering.I do not agree with you on this matter as having a buffet is more suited to an internal and local ISA event without any marketing purposes. Whereasnow we expect many important people to come and those people expect acertain level of formality. Over the last few years we always offered a three meal course at ISA eventsand doing otherwise would harm the prestige of the ISA. Thus, I suggest that wethat we should go for aTraditional Swiss three course meal. This will suit the purpose to show appreciation to the local members and guests.3. Let us now discuss the Date of conference. Week two is less preferable to me as there is another bigevent in the historic centre of Constance. The location of our conference is also in the middle of the historiccentre and this is why I think that it would be very difficult for the guests to find parking spots. I suggestto have the event in the beginning of the Christmas holidays in Week 4. It is very important that students will attend the conference, which is why the time during their Christmas holidays is the most convinient. Moreover,the parking situation would be better during that time as people go away for vacations.4. I like the idea of sharing the active role in thePresentation Tasks. However,I really would like to do the opening speech myself as I like giving speeches on public. I would also give a special shout out to you and you will receive a great applause, that is for sure. You, in your turn, will give the awards and have the opportunity to greet all the celebrities personally.5. There is an important issue regarding theSponsor Selection.Art Inc. does not offer a written contract which influences our long-term cooperation.Art Inc. can always decide to change their intentions. Therefore, for me this is a factor of uncertainty which can only hurt the ISA in the long run. This is why I suggest we select Boomerang. They offered slightly less money for the event, however, with their help we can also have a sponsor for upcoming events as they agreed to sign a contract with us. I insist on this option because I really want to make sure that we are financially safe in the future.My proposed agenda is attached.Looking forward to hear from you!Best regards,Chris Meyer</t>
  </si>
  <si>
    <t xml:space="preserve">Dear Chris Meyer,Thank you for your offer. It is nice knowing that you like to cooperate with me. I read your proposed agenda and I see your point but there are certain issues that I do not agree with.RegardingSponsor Selection I understand that Art Inc not signing a contract creates uncertainty but they have supported the ISA for a long time and therefore you are sure that their support will continue in the future and they will not change their mind unless you give them a very good reason for it. Furthermore I must point again thatArt Inc.made the best offer in terms of a short-term payment directly to the event.I agree with you that DJ Happy could attract too much attention but I do not agree that the main focus is the collaboration with the companies. ISA is a student organisation, which means that first and foremost, it should focus on students. Therefore, I do not agree at all with the local folklore band as it gives a very formal and old feeling to the event. YourMusic Actchoice ofPop band FreeLifeis a good one for me too.For thePresentation TasksI have the feeling that we could negotiate for hours and this is not I what I want to. I really consider you a good presenter that people pay attention to, but I know my skills and I would definitely do a great job with the opening speech. If you totally disagree with that I can respect and change my proposal so we hire an external -Third personto do both presentations. But I would ask you to consider again of me doing the opening speech and you presenting the awards as it would be a nice performance for both of us.I understand your point regardingDate of conferencebut Christmas holidays could be also a tricky time period, as most students go back to their family houses to celebrate holidays with their families and that means that they will not be in the city. Furthermore, according to my knowledge and experience most employees of the companies take the days off to spend also time with their family and avoid business for two weeks. Therefore, I would suggestWeek 3. I know thatISAs higher ranked members and the vice president are unavailable but their presence is not necessary. However, two of these members already stated that they could at least attend the opening speech, but have to leave afterwards. So I think this option would nevertheless be worth considering.To end with, I know that the cuisine in Constance is characterised by strong Swiss influences. Since many international guests are probably unfamiliar with Swiss cuisine I think it would be smarter to have some kind of international mixture with Austrian, German and Swiss food where everybody is able to find something they like. Therefore I will insist again on having anInternational buffet. I undestand that over the last few years we always offered a three meal course at ISA events but doing otherwise it believe that it would not harm the prestige of the ISA but instead the companies and the ISA members that are here every year will have the option to eat something different and understand that ISA is an innovative organisation that keeps moving forward, makes a different and not stays constant.Please find my agenda attached.I am looking forward for your decision.Best regards,Alex Kramer</t>
  </si>
  <si>
    <t xml:space="preserve">Dear Alex,I hope everything is okay with you?Thank you for your offer. I see that we agreed on one issue and that is already a nice step! Let us consider concessions in our agenda and then we will have great results.A big issue for the event remains theSponsor Selection. I see your point that they are our long-term partners, however, I strongly advice that we not only think about the upcoming event, but also consider our future financial safety. In our world we cannot be sure that a partner will remain our partner in the long run without documents. Yes, it is very burocratic, but that is how things work. HavingBoomerangis not only beneficial for the ISA events, but also to some extent for the ISA itself. Having a contracted partner will only make the future save from unpredictable crisis situations, that is my point.. I hope you understand my reasoning and we can come to terms regarding this issue.I am very happy to see that we agreed on theMusic Actchoice and have it settled! Nice job that we did here! Let us keep it this way!I see that thePresentation Tasksdivision is the most delicate issue. I see your point in asking a third person to do the presentation for us, but I think that we want some attention and credits for the work we have done so presenting ourselves would be better for both of us. What if we share the tasks? In this case I do half of the opening speech and half of the awards ceremony together with you. It would be only fair for both of us. What do you think?I feel that regarding theDate of conferencewe need to compromise. Can we maybe consider the first week of December?During the first week, the conference would collide with the International Conference in Zurich,however, I don't think that it is a deal breaker, since most companies would probably have more than enough employees to send someone to both events. I must say that this option is not my preffered one because week 4 is only the start of Christmas holidays so not many people will be away yet, but I understand that we want to be certain that guests will attend the conference. To conclude, I feel that Week 1could be a compromise solution.You said that we want people to give the option to eat something different and I totally agree with you on this matter. And this is why Ihave to insist on having aTraditional Swiss three course meal. Have you ever tried a Swiss fondue? I don't know anyone who disliked itAnd if we give a traditional Swiss apple pie as a dessert, everybody will be very happy, that I know for sure. I highly doubt that people unfamilliar with traditional Swiss cuisine will not appreciate it. It is not an exotic cuisine so people will not have to eat something completely unusual. Don't you agree?You can find my agenda attached.Have a nice week!Best regards,Chris</t>
  </si>
  <si>
    <t xml:space="preserve">Dear Chris Meyer,Thank you for your email. It is nice seeing that we have some common thoughts and this is for sure a big step for our cooperation but still we do not agree on certain issues that we must solve in order to proceed.To start with,The big issue of the event, theSponsor Selectionis currently one of our biggest part of negotiation as I still do not agree with your point of you. I will not insist on Art Inc. as I understand your concerns. But Boomerang is not a good option as we have on the tableCorporate Ltd.Corporate Ltd. offered a mid-term contract with more annual payment than Boomerang so a contract with them would be definitely more preferable and you have to agree with that.RegardingPresentation TasksI will reject your idea of Shared activities and I will argue about that. This option would require clearly a high coordination and that means that we should rehearse a lot of times to make it look professional and nice and we clearly do not have time to prepare for such performance when we wave to organize such an event. In addition, this option has a much weaker impact for both of us, as our guests will think that each of us is not able to make a good presentation and in that point we are not allowed for bad impressions on our resume. Since you do not want me to do the opening speech and you to present the awards, I will stick with the option of theThird person. It is a safe option, we will not be stressed and we will enjoy this evening among our guests.About theDate of conferenceI am not sure for Week 1. As you also mentioned during the first week, our event would collide with the International Conference on Economics and Business Management in Zurich and it is one of the biggest business conferences in Switzerland. Maybe this is not deal breaker as you think too but it is tricky to do our event the same time with this size of a conference. We do not want to loose valuable guests and companies in case students and employees would prefere to participate there. Since it is better to have the guests in our event why should we compromise on this week and not doing it onWeek 3that only the vice president and some of the high ranked members will not be available and this is actually not a deal breaker at all.To end with,Catering. Our organisation should present to the world that it is moving, it is not constant and it does not afraid to change in order to attract more young people and innovative companies. Staying with something traditional gives the impression that you afraid to go out to the modern world. Maybe you think that I exaggerate but the cuisine- that means the food is something that connects people and cultures. And since we are doing the traditional meal so many years that all our regular guests have already tasted it, I clearly insist that it is time to do something different that people will talk about that after. Having an International buffet, gives the opportunity for all guests to taste different flavours and to show that we respect also their culture and that we are not self-centred. Also, as I mentioned in my first email, the buffet is clearly a good choice for such an event so that people have the option to move and talk to each other.Except of these small issues that we have to overcome, I have the feeling that we indeed made a big step towards a succesful collaboration.I am looking forward to hearing from you,Best regards,Alex Kramer</t>
  </si>
  <si>
    <t xml:space="preserve">Dear Alex,Good to hear from you.Thank you for your agenda. I really hope for us to come to a common ground as soon as possible because we don't have too much time left (the decisions have to be made by tomorrow!!!)I suggest that we all make concessions. I want to be completely honest with you and for the benefit of us both we need to cooperate!As in our custom, we will start with Sponsor Selection. I don't like the idea of choosing Corporate Ltd as our sponsor. Even though they offer a mid-term contract with more annual payment, I really feel that we don't know too much about them and after this mid-term ends we will need to find someone else, while withBoomerangwe can be safe for a long time.If we agree on Boomerangas our sponsor I will be happy to let you do the opening speech for the conference so I can do the awards. So thePresentation Taskswill be divided between us without the need for calling a third person who did not put any effort in the organization.Now about the Date of conference.I understand your concern about the other conference and while I still think that it will not affect our conference at all, I also want to be 100% sure that we have all the guests and students by us and not at another place. That is why I also do not agree on week 3. I am very sorry but it will be VERYinconsiderate to make plans for this timeslot knowing that the vice president would be unable to attend. I am sure he won't like this idea either. I reconsidered all the options and I think that we need to come back to my first proposed date. As I already said it is the very beginning of the Christmas holidays and the students will still be in town. You should also understand the difference between week 4 and the last week of December which is right around Christmas (which is also why I don't suggest it). That is why Week 4is still the preferred option for me.We can consider having an International three course meal. I am really not a fan of people going around with food. As modern as we want to be, I don't feel that people will appreciate standing while eating which a buffet implies. I agree with your point about showing respect to different cultures during the meal so that is why I agree on making the concession in favour of an international course but I have to insist on a 'traditional' but convenient three course meal.I like our collaboration and I feel that we can soon come to beneficial outcomes.Please, find my agenda attached.Best regards,Chris</t>
  </si>
  <si>
    <t xml:space="preserve">Dear Chris,Thank you for your email. I also want to find a common ground as we have to decide till tomorrow. I agree with you that we should collaborate at this point.I accept your offer to selectBoomerangas a sponsor if you let me do the opening speech and you will present the awards forPresentation Tasks. I will not disappoint you and I am sure that our performance will be great. I have my concerns about Boomerang, but I trust your judgement since you made so many successful events so far.RegardingCatering, I agree that the international three course meal you proposed would be an option that fullfills requirements for both of us.ForDate of conferenceI have to admit that I did not like the idea of doing the event during Christmas period from the first time we discussed it and I argued about that. So if we do not have a different option then I think we should stick to Week 3we were discussing before since there are not any conflicts with any other events and holidays. The vice president not to be there it is not such a bad thing since all other members will attend, at least for some hours. We both will be there to make this event amazing anyway!If you agree then from my side we have our agenda ready and we can start the preparations as soon as possible!I am looking forward to hearing from you again.Kind regards,Alex</t>
  </si>
  <si>
    <t xml:space="preserve">Dear Alex,I am happy to say that we came to terms and have our agenda set now.It was fun collaborating with you!I hope you also enjoyed our negotiation.Lot of success!Best regards,Chris</t>
  </si>
  <si>
    <t xml:space="preserve">Dear Mr. Meyer,My name is Alex Kramer and I will be the responsible for carrying out this negotiation.First of all, I want you to know that I will be flexible and I am willing to make some concessions, so I expect you do so.I send you attached my first offer, where you can see all my preferences.Looking forward to your reply,Alex Kramer.</t>
  </si>
  <si>
    <t xml:space="preserve">Dear Alex Kramer,Thank you very much for your first offer. I see that you are willing to make concessions and I want to let you know that I am certainly willing to do so as well. However, you probably understand that I unfortunately cannot agree with your last offer. Therefore, I have another offer for you, as you can see in the attachment.I look forward to hearing from you. Please let me know what is and what is not negotiable for you, so we can try to work it out together.Kind regards,Chris Meyer</t>
  </si>
  <si>
    <t xml:space="preserve">Dear Mr. Meyer,Your last counteroffer was a great surprise for me. I am happy to hear that you are willing to make some concessions and to listen to what is not negotiable for me.As you can see attached, I am willing to make a concession in regard to the issuePresentation Tasks. However, I can't accept theDate of conferencethat you propose in your previous counteroffer, but I think that it won't be a problem to reach an agreement in that issue.The issueSponsor Selectionis not negotiable for me, so I need you to acceptArt Inc..Yours respectfully,Alex Kramer.</t>
  </si>
  <si>
    <t xml:space="preserve">Dear Alex Kramer,Thanks for your last offer. I also have some issues I am willing to negotiate about and some issues I am not willing to negotiate about.I am only willing to accept Art Inc as a sponsor if the music act, catering and presentation tasks are as I propose (see attachment). I hope you can understand. I look forward to hearing from you! I am sure we can work this out together.Best regards,Chris Meyer</t>
  </si>
  <si>
    <t xml:space="preserve">Dear Chris Meyer,I am willing to accept the issuePresentation Tasks, but I can't accept some other issues.TheDate of conferencehas to beWeek 2, or maybe I can accept Week 3 if you make a concession in the issues Music ActandCatering.I hope you like this offer, in my opinion it is a good offer for both parties.Kind regards,Alex Kramer.</t>
  </si>
  <si>
    <t xml:space="preserve">Dear Alex Kramer,I understand your motivation. I am willing to make a concession regarding the date of conference provided that I do not have to make concessions regarding the music act and catering. In my opinion, this should be the best possible outcome for the both of us. I therefore really hope that you are willing to accept this offer.I look forward to hearing from you!Kind regards,Chris Meyer</t>
  </si>
  <si>
    <t xml:space="preserve">Dear Chris Meyer,I think we are so close to reach an agreement. You have made some concessions and I really appreciate it, so I hope you appreciate my concessions as well. However, there is one issue which I want to talk about.This issue isPresentation Tasks. It is an important issue for me, so I hope you can make a last effort and accept my offer, which I send you attached.Looking forward to your response!Alex Kramer.</t>
  </si>
  <si>
    <t xml:space="preserve">Dear Alex Kramer,I have to say I was a little surprised about your last offer, since you told me you wanted to make a concession regarding presentation tasks. I have made huge concessions on my account, and therefote just cannot accept your last offer. This is very unfortunate for you and me.I am willing to make a concession regarding presentation tasks, but that means that Art Inc cannot be the sponsor. I hope you can understand. You can see my new offer in the attachment.Kind regards,Chris Meyer</t>
  </si>
  <si>
    <t xml:space="preserve">Dear Chris Meyer,I prefer you to make a concession on the issueSponsor Selectionand I am going to make a concession regarding to the issuePresentation Tasks.I have made concessions on theMusic Act, thePresentation Tasksand theCatering, so I expect that you can made concessions on the issuuesSponsor Selectionand theDate of conference.Probably this is the best offer for both parties.Kind regards,Alex Kramer.</t>
  </si>
  <si>
    <t xml:space="preserve">Dear Alex Kramer,I am very happy to inform you that I agree with your last offer! I think this is the best possible outcome for the both of us as well. I am really satisfied with this outcome and I hope you are as well.Thank you for the nice negotiation, I really appreciated your efforts and correspondence.Kind regards,Chris Meyer</t>
  </si>
  <si>
    <t xml:space="preserve">Good afternoon Chris Meyer,My name is Alex Kramer and I'm a student from the University of Copenhaguen. I am happy to have you as my negotiation partner, I'm sure that we will reach an agreement soon.There are some issues I would like to discuss about the ceremony. You can find them attached to this email.In relation to theArt Inc., I believe that the best option isArt Inc., as they made the highest offer. Also, they have a really good relationship with the ISA and I'm sure that they will support us in the future.Regarding theMusic Act, I thought aboutDJ Happy. He is a very famous performancer and he will attract many people.Another important issue is theCatering. In my opinion, we should do anInternational buffet. It's the best way to create a relaxed atmosphere, as everyone can move and talk while eating.In relation to thePresentation Tasks, I think that a good idea is to hire aThird person. In my opinion, having someone important talking about the importance of the ISA for the business world would be definitely worth it.Finally, regarding theDate of conference, I believe that we should celebrate in on theWeek 2 of December.Let me know what you think.Kind regards,Alex Kramer</t>
  </si>
  <si>
    <t xml:space="preserve">Hi Alex,Thanks for your message. The pleasure is all mine. I am looking forward to having a fruitful negotiation and I sincerely hope we can come to an agreement we are both satisfied with. O, by the way: if you agree, let's get rid of the formalities and also try to have some fun. After all, we don't organize such an event every week!Thank you for your first proposal. I understand that we have divergent ideas on several topics, but let's try to figure those out. To start with the sponsor selection. I agree that a collaboration with Art Inc. sounds attractive as they made the highest offer. However, the fact that it is only a short-term payment scares me a bit. I would suggestBoomerang, as they are willing to sign a long-term contract.Then with regards to the music: I think DJ Happy would be a great idea for a different occassion, but for now I think it would be wise to include a local element to create a close relationship with the companies and people we work with. What do you think of aLocal folklore band?For theCatering, I think a buffet is somewhat to informal for this conference. In my opinion, aTraditional Swiss three course mealwould be suitable. What do you think?In relation to thePresentation Tasks, I think this would be an amazing chance to present ourselves to a great deal of clients. Of course, it would be an honour to do the opening speech. However, this does not sound fair to you. Why don't we share the stage and do the speech and award ceremony together? For me,Shared activitiessounds great!Finally, some remarks about the date you proposed. The second week of December could work, but I happen to know that there is another major conference in town that week. I guess it will be extremely difficult for our visitors to find a suitable hotel and parking spot. I think the best option would beWeek 4, as - at that point - the holidays have just started so students will also be able to attend the event. The first week of December could also work, in my opinion, although it's not ideal since there is also an important conference in Zurich.Please let me know what you think of my ideas!Kind regards,Chris</t>
  </si>
  <si>
    <t xml:space="preserve">Hi Chris!I read all of your suggestions, and I'm not totally agree with your proposal. I really understood your point of viwe, and for this reason, I have more suggestions that can be better for both.The first important point is the Sponsor Selection. I understand that the short-termpayment scares you, for this reason I think thatCorporate Ltd.can be a good option. We can achieve a long-term contract.Relationed with theMusic ActI think that local folklore band is not a good idea for this event, on my point of view we need a group that they can like to everyboody. For exemple,Pop band FreeLifeis a band that they like a lot of universitary students.Talking about thePresentation Tasks, obviously I want to do the opening speech and you the awards. Butis better if Awards Alex, opening speech Christhan do Shared activities,I think it won't be a good idea.For theCateringI unterstand that a buffet can be a little bit informal in a conference, but in my opinion, aInternational three course mealis better for this occasion.The date of the conference is better to do the second week, but another option can be the Week 3. What do you think about it?I hope that you can unterstand my proposal, say me something If you aren't agree with some points.Best wishes,Alex.</t>
  </si>
  <si>
    <t xml:space="preserve">Hi Alex,Thanks for your proposal. Although some of your ideas already sounds reasonable to me, there are still a few factors I would really like to discuss with you.But let us start with the good news. Although I still think thatWeek 3of December won't be a good idea, I am willing to compromise on that. However, I really think that theTraditional Swiss three course mealis the best option, so I hope you can help me on that point!Again I want to stress that I sincerely hope that we can come to a reasonable agreement for both of us. Therefore I think we have to meet each other halfway.I would like to propose two scenarios to you. (Since the program does not allow me to include to proposals, scenario 1 is my official proposal of this message and this one, scenario 2, is the alternative)1: For theSponsor Selectionwe stick to my first choiceBoomerang, but in return we will hirePop band FreeLifeas theMusic Act.2: I am willing to agree on Corporate Ltd. with regards to the sponsor selection. However, I would really like to stick to the Folklore Band as our music act. I have seen them play and they provide an amazing show - take my word on that! ;)Finally, I was really hoping to share the stage in both the awards ceremony and the opening speech, but I am also fine withAwards Alex, opening speech Chris.Please let me know what you think of the two scenarios I just presented. I really hope you are happy with one of them!Kind regards,Chris</t>
  </si>
  <si>
    <t xml:space="preserve">Hi Chris!You're last proposal sound so good. In my opinion, the scenario 2 is better and I can accept the proposal.But I think If we put aLocal folklore bandwe have to put an international dinner, in that way everyone can feels more confortable. It's true that is more informal aInternational buffet, but is a good view to know new people.Let me know if you are agre with this option, I think is the best agreement for us.King regards,Alex.</t>
  </si>
  <si>
    <t xml:space="preserve">Hi Alex,So nice you agree that this sounds like a reasonable compromise and a good deal for both of us. I think we discussed all factors and this seems to be the best option we can both live with. In the end, we both have to give in on several factors, but I still think this is going to be an amazing conference.So, all in all this means:For theSponsor Selectionwe pickCorporate Ltd.For theMusic Actwe pick theLocal folklore bandFor thePresentation Taskswe go forAwards Alex, opening speech ChrisFor theDate of conferencewe stick toWeek 2And finally, for theCatering, we choose aTraditional Swiss three course mealIf you are willing to accept this offer, I assume this is our last interaction. I would like to stress that I really enjoyed the negotiation and I want to thank you for it. I must admit that I am very curious who I have been talking with. What about you? If you agree, we could share names. Think about it! ;)Kind regards,Chris</t>
  </si>
  <si>
    <t xml:space="preserve">Hi Chris!I'm so happy for your answer. I don't chieve all the things that I want, but can be an excelent conference. I accept you're las countreoffer, I think that we are more or less agree with all the meanings.Thank you for do this negotiation more easlier and confortable. I enjoy negotiate with you, we did an excelent job!I'm so courious too! We could tell each other the names.King regards,Alex.</t>
  </si>
  <si>
    <t xml:space="preserve">Dear Mr. Meyer,I am Alex Kramer I am very glad to be your negotiation partner for the organization of the upcoming international ISA conference.Given the relevance of the event, I think we both agree we should carefully discuss a number of issues together.Starting from funds securisation, I personally think that weshould seek short-term payments and avoid any long-term cooperation with our sponsors. Sincewe are all expecting the association to grow further, we all hope it will acquire a good position to attract higher money for future events. So far,the deal offeredbyArt Inc.seems to perfectly suit our needs.We both know that the opening ceremony will be the very first key moment, when guests will develop their very first impression on the association and find out about its core ideas and future development. In my opinion, appointing aThird personin charge of the opening speech and the awards announcement will help us avoiding coordination issues and taks imbalance between us.At some point then, both students and business partners will meet up for dinner: given the international context of the event and the different needs of our guests, I think it would be convenient to have aInternational three course meal, so that we can assure that everyone will find the food they like.Regarding the music act, I personally think that having a young popular international dj, such asDJ Happy, will not only perfectly reflect the character of an international association run by young people for young peole, but it will also help advertise the event, since many students will be excited by his performance.Finally I hope you will agree that the most convenient time to run the conference will be Week 2of december; this will avoid collision with other events.This is just a first step and I really look forwards hearing your point of view on my argumentation,Best regards,Alex Kramer</t>
  </si>
  <si>
    <t xml:space="preserve">Dear Mr. Kramer,I was very pleased to hear I was assigned to do this negotiation with you. I have heard from several other students that your projects are always very successful and I am determined to make this 40th anniversary a night to remember.I have read your offer carefully and want to make a counteroffer:First, the sponsor selection. I can understand your reasoning for choosing Art Inc., but my preference goes to Boomerang. I know that they offered slightly less money for the event than Art Inc., however, they are willing to sign a long-term contract with us as sponsor for future ISA events. This gives us not only financial security for this event, but also for all of the following events.Regarding the opening ceremony and awards announcement, I agree with you that we should not devide tasks between us two to avoid imbalance. However, I think it would be good for both of our CV's to do the opening ceremony. That is why I propose we should do Shared activities. I know this takes a lot of coordination, but, as I said, it will be good for our CV's.Thirdly you mentioned the catering. What I think is an important aspect of the celebration is that we adapt the local culture. This has always been the succes of ISA and is a vital part for creating a good relationship with our partners in Austria, Germany and Switzerland. This is why I think we should serve a Traditional Swiss three course meal that would suit the purpose to show appreciation to the local members and guests.Next topic, the music act. I think DJ Happy might distract the attention from the event towards the music act and I think this may lead to ISA to become the "side-act" and DJ Happy to be the main-act. I propose we invite aLocal folklore band to stay in the local atmosphere. It offers a great opportunity to give visitors an idea of the local cultural spirit.At last, the date of the conference. In week two there is another big event in the historic centre of Constance. As our location is also in the middle of the historic centre, I am afraid it will be very difficult for the guests to find parking spots. I propose to set the date in Week 4, at the beginning of the Christmas holidays. Because of these holidays, a lot of ISA student members would have time to attend the conference. As you already said, it is important to represent the students to reflect the character of an international association run by young people for young people. Also, due to the Christmas holidays, the parking situation would be relax because a lot of locals will be out of town.I am looking forward to your counteroffer.Best regards,Chris Meyer</t>
  </si>
  <si>
    <t xml:space="preserve">Dear Mr Meyer,Thanks you for your email. I am always very happy to work with other ISA members, because I can be sure that they fully identify with the associations main vision and goals.Im very delighted to hear that other students speak highly of my projects results and I must tell you that I happened to hear that you made also a huge positive impact on the association with your projects. Im sure you would be a reliable and cooperative partner and that we are both aiming at the best possible outcome.Unfortunately, our perceptions differ on many issues and I think we should discuss them thoroughly to find a common solution that will suit both of our needs.Starting with sponsor selection: we should consider the fact that even if Boomerang is offering a long-term contract, Art Inc.would be a much more reliable sponsor, given the support it has always given to our association and the good cooperation we had in the last few years.In addition, as you know, ISA is currently one of the largest student association in the world and if it keeps on growing at this rate, in the next few years many sponsors will be fighting to get its sponsorship. This is why I think we should stick to a short-term perspective.Regarding the opening ceremony, although I perfectly agree that it would be a good adds-on to our cv, I dont think it will be worth the effort:we will be both busy with sorting out all the other aspects of the event and we won't have enough time to make face to face meeting. We can't really risk on not having a nice and fluent speech to make the best possible impression on our guests. If we can't really agree on this, agood compromise can be on the other hand to split the tasks, one of us could handle the speech and the other will be in charge of the awards announcement so that we can at least have something good on our cv. I would love to hear your opinion on that.Then, for the music act: I can understand your point. DJ Happy could easily distort the attention from the main focus of the conference given his popularity among students. However, we should keep in mind that the music act is a key part of the event and has to reflect the strong international spirit of the association. Having a local folklore band would not be in line with that. What is your opinion about hiring a Pop band FreeLife, which is slightly less popular than dj Happy, but still help in setting up an international atmosphere?The same works for catering. As I said earlier, I think adapting to the local cuisine would not stress enough our international focus, even if I know that ISA has always had a good experience with local catering.Instead of having a three course meal which is quite formal, we could offer International buffetwith a mixture of Austrian, German and Swiss food. This will create the right setting for networking and show appreciation to our Austrian, German and Swiss business partners.Finally, for the date of the conference. I was not aware of this event, thank you for letting me know. But, I dont think the parking spots will be a big issue, since most of our guests will be students and they will reach the location by public transport. We will make sure to secure enough parking spots for our business partners. On the other hand, week four will be too close to Christmas and we know already thar many students are planning to leave on that week.I look forward hearing your point of view on this argumentation and I am willing to make some concessions if we can find a common ground together,Kind regards,Alex Kramer</t>
  </si>
  <si>
    <t xml:space="preserve">Dear Mr Kramer,Thank you for your quick response. I agree with you that we should discuss a solution that will fit both of our needs.I know that Art Inc. has always supported us with our events, but I think it is quite a risk to cooperate with them without having a contract with them. I would rather look at the long-term perspective, but I understand you think the short-term perspective is more important. That is why I think we should choose an option that is more in the middle of our preferences: Corporate Ltd.. They offer more money than Boomerang and thet offer us a middle-term contract. I hope this is something you want to consider.However, I am willing to accept your prefence for Art Inc. if I can have something from you in return. I really think that a Local folklore band is the best option as music act. This is an easy way to show the local culture to our guests.And then, the opening ceremony. I agree with you that it may be difficult to split the presentation tasks and that it is better if one of us does the speech and the other is in charge of the awards announcement. I prefer to do the opening speech, so Awards Alex, opening speech Chris.Regarding the catering. I actually don't like the idea of a buffet. I prefer a real manu over a buffet because I expect that many important people who will come to our event expect a certain level of formality. I think that anything less than a three course meal would be a decline from the conferences over the last few years, and those weren't even some special event such as this event. I still think a Traditional Swiss three course meal is the best option. The cuisine in Constance is characterised by strong Swiss influences, so this course meal will suit the purpose to show appreciation to the local members and guestsFinally, the date of the conference. I can agree with you that week 4 may lead to problems concerning the students who are already going home. I have looked at the other weeks, an I think Week 1 is also a good option. This week colledes with the International Conference on Economics and Business Management in Zurich, but I don't think this would be a deal breaker. Most companies would probably have more than enough employees to send someone to both events.I love to hear what you think about this. Best regards,Chris Meyer</t>
  </si>
  <si>
    <t xml:space="preserve">Dear Mr. Meyer,Thank you very much for your quick response. After some reflections on your last offer,I think it is necessary to fix some points in order to find a common negotiation result.I will be willing toaccept yourrequest on the Local folklore bandin exchange to your concession onArt Inc.as main sponsor. You are right, this can be a way to show our guest the local culture. However, I still think this choice is completely disaligned with my view about the atmosphere of the event.Therefore, I kindly ask you at least to consider the option of having anInternational buffetto reflect the spirit of the conference, which will be completely lost with a swiss meal: there would be nothing more in line with the young, international character of ISA than a buffet with a mixture of german, austrian and swiss food, which will be certainly enjoyed by all our international guests.In addition, the buffet atmosphere will facilitate networking and help students get in touch with business partners, and this is what our association is really about after all.I personally don't think formality will be an issue, since I have been to many formal buffets lately; we will make sure to find the best catering company in town.If you are willing to accept this last request, I think I will highly consider to make a concession about Awards Alex, opening speech Chris: we both know that this last task will have a much higher impact on our cv compared to the awards announcement, but since I really trust your confidence and skills, I am pretty sure you would do a great job and make a long-lasting impression on our guests.The last issue to sort will be the week of the conference: week 1 could work, but looking at the calendar I think we should opt for Week 3, which we haven't considered yet. Itseems the best option both for our business partners, who will not have any overalppiing conference to attend, and students who will certainly have less workload in view of the approaching Christmas holiday.I hope you will carefully consider my offer, looking forward your answer,Best regards,Alex Kramer</t>
  </si>
  <si>
    <t xml:space="preserve">Dear Mr. Kramer,Thank you for your response. I think we are getting closer to an agreement. I have only a few points left.As we have already accepted, the sponsor will be Art Inc. and the music act is a Local folklore band. Thank you for your confidence that I can be responsible for the opening speech, so Awards Alex, opening speech Chris.Regarding the catering. I am still not a fan of buffets, but I agree that a international meal will be in line with the young, international character of ISA. I would than rather have the option you offered in your first message: International three course meal. The date of the conference is still an issue. I still think that Week 4 is the best option. Eventhough some students may have already gone home, I think if we sent the inventation early enough that still some students will still attend the conference and go home a few day later. This week has no overlap with other events. In week 3, the week you suggested, some of ISA's higher ranked members (among others, the organisation's vice precident) are unavailable and will thus not join the event. I think it would be a real pity if they are not present at the conference.I hope you are willing to accept my offer so we have an agreement by tomorrow.Best regards,Chris Meyer</t>
  </si>
  <si>
    <t xml:space="preserve">Dear Mr. Meyer,Thank you for your email. I think we are on a good way to reach a deal that will suit both of us. However, I think we should still discuss a few issues.As you said we already agreed on the sponsor selection and the music act.I am afraid our opinions differ on the International buffet. I can't really see why you don't like the idea of the buffet. I can understand your point regarding the international aspect of the dinner, but personally I think that a three course meal where everybody sits will not facilitate networking between business partners and students, who will get bored at some point. I could have accepted it, like I suggested in my first email, if at least, we were having an international band playing some young music, which students could actually enjoy.But since we later agreed on having aLocal folklore band, I think these two elements coupled together will bring us very far from the purpose of the event and our core clients, namely students; there is a high risk to result in a boring business conference.I am glad you appreciate my concession on theAwards Alex, opening speech Chrisand I hope you will consider it to make this last concession on the catering issue.Finally, for the week of the conference. As I said before, week 4 is the worst option, because even if we will send the invitation earlier, students will not stay in town just for the event. However, I think I will consider to accept your previous suggestion, which wasWeek 1in order to have a quick deal.I am hoping you will consider this last offer so that we can reach an agreement today.Best regards,Alex Kramer</t>
  </si>
  <si>
    <t xml:space="preserve">Dear mr. Kramer,Thank you for your quick response.I am pleased that we have come to an agreement on the sponsor selection, music act, and presentation tasks.I think than with a buffet because this lowers the level of formality of the event. I do not understand why you don't want to agree on International three course meal, as this was your first offer. I think this is the best combination of both worlds: international for the guests and three courses for the formality.Regarding the date, I am willing to agree on Week 1. If you think week 4 is the worst option, than week 1 is fine with me. I hope that you can agree with me that this offer is the best combination of both of our preferences.Kind regards,Chris Meyer</t>
  </si>
  <si>
    <t xml:space="preserve">Dear Mr. Meyer,Thank you for your quick reply. I think we are at a crucial point here, and I would be really disappointed if we could not reach a common negotiation agreement.As I said in my previous email, I made the first proposal on the international three course meal, because the issues differed quite a lot, as you can see if you check from my first offer.At that time, I was hoping to have a music act in line with the students preferencesm and at the same time satisfy our business partners with a comfortable three course meal. This solution would have kept a good balance between the interests of the two types of guests we will host.However, if I make this last concession, I think we will set the entire focus of the event on the business partners, who are not even our core clients and loose the students' interest.In addition, I hope you noticed that I made two big concessions for you, namely the one regarding the music act and the presentation tasks, whereas it seems that the only concession you made was the one about the sponsor. Whereas, finding an agreement on the conference week was not a big deal for both of us.I hope you agree we should bring this negotiation to a both beneficial and pleasant result, which will not be the case if I accept your last offer. Therefore, I will make this last attempt and hope you will consider the efforts I made to find a common ground and do the same.I look forward you answer,Kind regards,Alex Kramer</t>
  </si>
  <si>
    <t xml:space="preserve">Dear mr. Kramer,I am disappointed that you are unwilling to change your previous offer. As you said that week 4 is for you the worst option, the buffet is the worst option for me. You are right that you have made more consessions, but I think that the consession that I have made is of bigger value.I have already agreed that Week 1 is the best combination of our preferences, I also think that the International three course meal is the best combination of our preferences. As you are not willing to move to me, I am also going to keep my offer as alrealy was. I hope that you can think about this offer.Best regards,Chris Meyer</t>
  </si>
  <si>
    <t xml:space="preserve">Dear Mr. Meyer,Thank you for your email. I appreciate that you recognize my efforts on making more concessions, and honestly, I don't want to argue about their value, since we both know that our perceptions differ and negotiating after all is really about compromising and finding a common solution to get the most out of the deal.Since it looks like you really care about the date of the conference, what I can offer you is to acceptWeek 4in exchange of your concession on theInternational buffet. This is my last attempt to get a better deal for both of us, since the date of the conference is not such a big issue for me.If you don't accept this last solution, I would reject your offer as well, but I would be very sorry since I had all the best possible intentions to find an agreement with you.I am nevertheless thankful for the pleasant atmosphere of this negotiation.Looking forward your response,Kind regards,Alex Kramer</t>
  </si>
  <si>
    <t xml:space="preserve">Dear mr. Kramer,Thank you for your quick response.As I am really eager to come to an agreement, I am willing to accept your offer. Thank you for looking again at our preferences and making a good fit for them.I found it really interesting to be negotiating with you this week and am looking positively back on it.Kind regards,Chris Meyer</t>
  </si>
  <si>
    <t xml:space="preserve">Dear Chris Meyer,How are you? It's really nice having you as a negotation partner. I already heard a lot of positive things about you and it's a pleasure for me to negotiate about the upcoming annual ISA conference 2019 with you.My name is Alex Kramer and I'll be your counterpart.Attached you'll find my first offer.For theDate of conferenceI would proposeWeek 2 of December due to christmas- and public holidays.As we expect many guest from different cultures I like the idea of anInternational buffetas aCatering. What do you think about this?To raise the mood and increase the amount of the guest we should book somebody popular likeDJ Happyfor the Music Act. I already heard him life and really liked him.We should chooseArt Inc.from theSponsor Selectionlist, because the best offers in terms of a short term payment and they're willing to pay directly for the event.At least we have to conclude about who of us will hold thePresentation Tasks. I am a pretty good talker and like to speek in front of many people. Therefore I would be really satisfied if I could hold the opening speech and if you would do the awarding.I'm looking forward to hear from you soon as we don't have many time left until the annual ISA conference.With best regards,Alex Kramer</t>
  </si>
  <si>
    <t xml:space="preserve">Dear Alex Kramer,It's very nice to meet you! I was delighted when I heard that you are my negotiation partner, and I also heard that you havesome experience in planning and organising smaller events which were all a success! Myfriends within the ISA confirmed that you are a team player and that you are very cooperative. I have faith that this is going to be a great negotiation.Thank you for your first offer. I see why you suggest the options you mentioned, but I have a different opinion about some of them, and I hope we can come to an agreement that suits us both! I will explain my thoughts to you while making my counteroffer.Week two is less preferable to me as there is another big event in the historic centre of Constance. The location of our conference is also in the middle of the historiccentre; therefore, I think that it would be very difficult for the guests to find parking spots. I therefore propose Week 1; I realize that this is in the beginning of the Christmas holidays, but alot of ISA student members would have time to attend the conference.Regarding the Catering, Ithink that a Traditional Swiss three course mealwould suit the purpose to show appreciation to the local members and guests. To me, it seems best to havea real menu and not a buffet, since there will be many important people there who expect a certain level of formality.I see why you would like DJ Happy to play at the conference. Iknow that his performance would probably be very attractive to the great crowd, but I think the strategy of the event should be focused on maintaining a good relationship with (local) companies and officials. Maybe DJ Happy willovershadow the reputation of the ISA, distracting attention from the event towards the music act. I therefore, think that a Local folklore bandoffers a great opportunity to give visitors an idea of the local cultural spirit.For the sponsor selection list, I think we should choose Boomerang. Iknow that Art Inc.has always donated some money for different events. However, without a written contract regarding the future, Art Inc. can always decide to change their intentions. Therefore, I want to make sure that also the financial perspective of ISA is safe for the upcoming years. We could also go for Corporate Ltd, if that's what you prefer.Regarding the Presentation Tasks, I'm not that confident talking to a group, so it's fine by me if you want to do the opening speech and I will do the awards!I hope we can come to an understanding soon!Kind regards,Chris</t>
  </si>
  <si>
    <t xml:space="preserve">Dear Chris Meyer,thanks for your quick response and the detailed desciption of your preferences.Unfortunaltey I can't appreciate everything you mentioned but I think we'll find a way to come to a conclusion that is suitable for both of us.First I want to thank you that you're agreeing with my proposal concerning the Presentation Tasks.For theDate of conferenceI would agree withWeek 1of december if you'll acceptArt Inc.as a sponsor. I noticed your argumentation regarding the short-term contract but I have the opinion that they won't change their intensions unless we won't give them a reason to do so. Choosing Boomerang or Coporate Ltd., which are direct competitors of Art Inc. could be such a reason. Would this be an alternative for you?Regarding theCateringyour argumentation is not really coherent for me. Our focus for the ISA conference should also be on the students as we want to attract young people - the future talents - in a competition that is getting stronger every year. Therefore I think a buffet offers a realaxed and easy-going atmosphere where the people feel free to move around and talk while eating. This offers the possibility to enlarge their network. Please think about that issue again.As the ISA conference is an international association's meeting I don't belive that the lokal folklore band fits to the character of such an event. If DJ Happy is no option for you than I would rather preferePop band FreeLifeasMusic Act.I think we're on a good way to find an agreement.Have a nice day/evening!With best regards,Alex Kramer</t>
  </si>
  <si>
    <t xml:space="preserve">Dear Alex,Thank you for your response. I am willing to take as much of your preferences in consideration, and by doing so, I am taking a big step in your direction. I really hope that you will agree to my terms.I noticed that you are willing to set theDate of conferenceinWeek 1if I acceptArt Inc.for theSponsor Selection. I am willing to do this for you.However, because I have been willing to adapt to your preferences twice (with the Presentation Tasksand the Sponsor Selection), I am afraid that I can not change my opinion about the theCateringand theMusic Act. I hope that you accept theTraditional Swiss three course mealand theLocal folklore band, as I have also adapted twice to your preferences.I hope that we have reached an understanding this way.I wish you a good day, and I hope to hear from you soon!Kind regards,Chris Meyer</t>
  </si>
  <si>
    <t xml:space="preserve">Dear Chris Meyer,thank you for your response and the concession.I'll first repeat the issues for that we have already found an agreement:Sponsor Selection:Art Inc.Presentation Tasks: Awards Chris, opening speech AlexDate of conference:Week 1It's right that you accepted my preferences twice and I'm willing to give you also your preference for two of the five issues. Please remember that I already admittedWeek 1for theDate of conference.I would appreciate it if we could meet us in the middle for the third issue.So please decide which of the issues is more important for you: either theCateringor theMusic Act.The values I sent to you attached are only a first proposal of mine. Of course we also could switch to the "International three course meal" for the Catering and the "Local folklore band" asMusic Act.Please have a think about it and let me know your decision.Have a nice day! I hope to hear from you soon.With best regards,Alex Kramer</t>
  </si>
  <si>
    <t xml:space="preserve">Dear Alex,You are completely right, you also did a concession regarding theDate of conference. I really appreciate that you also want to make a second concession for me. In this case, the music act is more important to me so that's going to be theLocal folklore bandthen, if that's alright for you.We can meet in the middle for theCatering, which is going to be theInternational three course mealthen.I hope these terms are acceptable to you, but with you last message in mind, I am sure that they are!I am satisfied with the outcomes of this negotiation, and I hope you are too.I hope to hear from you!Kind regards,Chris Meyer</t>
  </si>
  <si>
    <t xml:space="preserve">Der Chris Meyer,It was a pleasure for me to negotiate with you.You're right that you were very cooperative in many points but for further negotiations and for a good relationship I would appreciate if you would answer by time.I'll accept your appology this time.I'm looking forward to a good relationship with you and your company!Best regards,Alex Kramer</t>
  </si>
  <si>
    <t xml:space="preserve">Dear Chris,my name is Alex and as you may know we get to organise the ISA conference together. I am very excited to be part of this event and I am looking forward to build something special for the ISA with you! But enough talking, let's get things done!In advance, I have already prepared an initial offer on which basis we can start figuring out the actual organisation. I am, of course, willing to talk about this, so that we both are satisfied with the result!Attached you find my offer. If you have any questions, don't hesitate - as already said, this is a proposal and I am happy to talk about everything. My focus was on creating an event that highlights the young and modern spirit of the organisation, since students are the core of ISA and without us, the ISA won't have any companies to cooperate with either. This is the reason why I am recommending a modern music act and an international buffet. I am looking forward to hearing your thoughts about my offer.Thank you and kind regardsAlex</t>
  </si>
  <si>
    <t xml:space="preserve">Dear Alex,Thank you for your message.My name is Chris and I joined the ISA in 2010 for a student internship at one of the business partners of ISA.My experience in projects with other ISA students has been very positive and pleasant. Therefore, I am also looking forward to organizing this ISA conference together and hope to create a special day for both of us.Thanks for sharing your attached offer and preferences for this proposal. Attached you can also find my initial offer. I would like to focus more on the local culture through typical local drinks, food and a music act. I think it is an important aspect that the ISA should show the long-time business partners and guests that they are important and feel appreciated. In my opinion, this definitely pays off to adapt (at least) partly to the local culture (f.e. a local folklore band and a traditional Swiss three-course meal).Also, dont hesitate to ask me questions about certain decisions! :)I hope to hear from you soon and I am happy to hear your thoughts about the offer I made today.Kind regards,Chris</t>
  </si>
  <si>
    <t xml:space="preserve">Dear Chris,thank you for your quick response. I totally agree with your point to make our guests feel appreciated. We definitely have to create an outstanding experience.Regarding local food I see that you want to convey this local thought. In order to combine this local and traditional thought with the international vision, what do you think about actually making an international buffet that offers something for everyone - since food really depends on taste and by this we can ensure that everyone has something he likes! To then include the local thought we could consider the local folklore band that you recommend.I do have some further thoughts about our sponsoring. As you know the ISA is continually growing. I think in the future we will be able to acquire sponsors that will be able to offer us much more beneficial contracts than now (for both sides). This is why I'd prefer a sponsor who offers us a rather short-term but attractive cooperation. Also, this event is very outstanding and exceptional due to the anniversary, I really think we will be able to acquire further organisations that are interested in sponsoring future events. Regarding our speeches - I think we both know about the attractiveness of holding the speech. Maybe we should nevertheless consider a third person to take over this task. So none of us feels stepped over and we have a professional talking - maybe with a special topic reflecting the ISA's values! What do you think, is that a good compromise?I am looking forward to hearing from you! Do not hesitate to ask me whatever you want!Kind regards,Alex</t>
  </si>
  <si>
    <t xml:space="preserve">Dear Alex,Thanks for your message and understanding.I think the combination of local thoughts and the international vision is a great idea, thanks for sharing. You are also right about organizing a buffet, there is always be something to choose for everyone. However, I think that we expect many important people for this event and I think that those people expect a certain level of formality. Therefore, I think it will be much better to choose for the International three-course meal. In this case, we have a mix of local and international and we have a certain level of formality for this event.Regarding the sponsoring, I see what you mean. Personally I think it's a little bit dangerous to choose for short-term cooperation.Without a written contract regarding the future, Art Inc. can always decide to change their intentions. So why would you take that risk if there are other, better options? For instance: a long or mid-term contract where theyensure the sponsoring of future events of the ISA.Such a contract would provide financial security for several upcoming ISA events and to some extent for the ISA itself. What do you think?According to our speeches, I think that a third person would not be beneficial for both of us. It is an important part of the conference and it would have a high impact on our future perspectives in ISA when we give the speeches ourselves (and people get to know us as well). Besides that, it could look quite good on our CV's. So why don't we share these activities and strengthen each other, right? ;)I hope to be hearing from you soon.Kind regards,Chris</t>
  </si>
  <si>
    <t xml:space="preserve">Dear Chris,thank you for sharing your thoughts. I am totally fine with the compromise on serving an international three course meal. I think this is a solution we can both live with.I would though like to think over some other points again. For instance regarding the sponsor collection, I'd like to point out that maybe Corporate Ltd. could be a solution. It is a mid-term contract with a higher annual payment than boomerang. What do you think - that could be an agreement in the middle?Regarding the music I would also like to suggest a compromise. I feel like we both imagined two different "extremes". I do feel like the most international and young the better, and I assume you prefer more traditional and formal aspects. Therefore we could agree on a pop band which could appeal to both business partners and younger people.I am gonna be totally honest about my preference regarding the presentation. I see your point that sharing the activities may seem appealing so we can split all "attention" and tasks. However, this will require a much higher coordination than the other options. Meanwhile, the actual impact for us personally will not nearly be big enough to argue for it. Therefore, I woud like to still suggest a third person. I really want us to find a compromise in every point, so I hope we can meet halfway. :)I am looking forward to hearing from you.Kind regards,Alex</t>
  </si>
  <si>
    <t xml:space="preserve">Thanks for your message. I also think that the international three-course meal would be a great solution for both of us.Regarding the sponsor collecting, Boomerang offers slightly less money for the event but offers a long-term contract. In this contract, they would ensure the sponsoring of future events of the ISA. As I said before, such a contract would provide financial security for several upcoming ISA events and to some extent for the ISA itself. I think that we do not have to take risks at all. Art Inc. may offer more money, but in the end, the risk is greater when we do not receive any money at all..Besides sponsoring, I was thinking about the date of the conference. I think that Week 4 would be a great date for this event. This is the beginning of the Christmas holidays where a lot of ISA student members would have time to attend the conference. Besides that, the parking situation would be calmer because many families are going to visit their relatives or are traveling to ski resorts. I d like to hear from you about what you think of this! JIn reference to the music act, I think that the pop band is especially for young people and not for the business partners. Besides that, the costs for a local folklore band will be much less than the pop band. For this event, I think that we could use this money for another element of this event dont you think?I understand what you mean with the presentation part. But dont you think that it would be better for ourselves (our CV and career perspectives) to give the presentations by ourselves? I think that if we organize this well in advance (beforehand), the coordination should go well. I think this would be a good compromise and were really taking advantage of this..I hope to hear from you soon because we only have a couple of hours left to come to a great solution for both of us! JKind regards,Chris</t>
  </si>
  <si>
    <t xml:space="preserve">Dear Chris,thank you for your message.Unfortunately, your latest offers is equal to your offer before. I am afraid that if we can't find a compromise that suits both of us, a cooperation may not really work out. I do not feel like you are really taking my argumentation and my preferences into account.With my latest offer, I did already reduced all of my preferences. I think I did communicate clearly what is important for me. If you are not willing to compromise, I would suggest we overthink the organization of this even and if we should find a different combination in the event organization team.I am hereby sending you another offer for organizing the event, considering even more points that you made. Please be aware that with every offer of mine I did strengthen your position and I can now honestly tell you that your first offer was 13% utility for me and the other two only 11%. I really hope you consider making some concessions to me, otherwise I do not feel comfortable representing the event we are creating. I am sure you understand that?I hope we can find a compromise we can both represent before the deadline.Kind regards,Alex</t>
  </si>
  <si>
    <t xml:space="preserve">Dear Alex,Thanks for the message.I understand what you mean. In my opinion, we had decided we'd go for the local folklore band One message later, you wanted to reverse this again. That's what I don't understand..I'm really willing to look for a compromise but I think it's also important to maybe stay a more consequent in our choices and things we say..I'm a flexible person, but what do you think about it if we choose for the Pop band Freelife because of the focus on young people (your focus) and choose for the shared activities regarding the presentation tasks because I think that this is a really important element for me. By doing this, we both have something we'ill be happy to have, right? :)What is your exact reason to choose for week 3? Becausesome of ISAs higher ranked members (the organisations vice president) are unavailable for the event on that date. It would be inconsiderate to make plans for this timeslot knowing that they would be unable to attend don't you think so?I hope to hear from you soon :)Kind regards,Chris</t>
  </si>
  <si>
    <t xml:space="preserve">Dear Chris,I was willing to book the folklore band if we can stay more modern and young in other choices, which you did obviously not take into account. I do agree with the Popband but I really think deciding for shared activities does not benefit any of us. For me, this has no utility at all. If you insist on not taking a third person into account, I will step back and let you do the opening speech. This way, I will at least minimally benefit.Regarding the week, I did offer week 2 in the beginning because there are no conflicting events and I think this is the best option. Since you did offer week 4 in all of your proposals which does not work for me because in the Christmas holiday most ISA members will not e able to attend, I offered week 3 as compromise. You are right that some high ranked members are not available but at least two of them assured that they will be attending the opening speech. I still think week 2 is the best option, because there is no conflict with other dates. Maybe this is still worth considering? Otherwise, feel free to get back to me regarding week 3, which could be a compromise in the middle.Also, with the sponsoring you did not meet me halfway in any offer. You only offer Bommerang while I am willing to go down in my preferences from Art Inc. which is my favourite to Corporate Ltd. Again, I would ask you make some concessions.I really hope we can find a soultion in which we both make concessions even if that means we both can't have our first choices, but at least solutions we can live with. With regard to the time I hope you can live with my offer or give me an offer which considers my wishes as well.Thank you and kind regards,Alex</t>
  </si>
  <si>
    <t xml:space="preserve">Dear Alex,Regarding the other elements, there are no other options to focus on the young and modern right? I also changed the catering for you because you wanted to have a more international kind of diner. So it's not really fair to say that I do not take any other options into account.. As I said before, I am willing to change the Music Act into the Pop band FreeLife.Therefore, I also think that we both benefit if we do something with the presentation task. I am pleased with your concession and I think this would be the best option for the both of us!In reference to the date of the conference, week 3 would not be an option at all becauseit would be inconsiderate to make plans for this timeslot knowing that ISA higher ranked members would be unable to attend. In my opinion, these are really important persons for our event. Thereby, it's a little inconsistent with what you're saying about week 4: In the Christmas holiday most ISA members will not be able to attent.This also applies to week 3 then, right? Besides that, if we choose for week 2 or 3, there will be a lot of problems regarding the parking situation. If this happens, we also have to coordinate this which gives us probably a lot of organizational stress and I don't think it's worth it.. In week 4, the parking situation would be much better as many families are going to visit their relatives or are travelling to ski resorts. What do you think about this?I agree with you that I don't make a lot of concessions about the sponsor selection. As I said before, Boomerang offers a Long-term contract whichprovides us financial securityfor several upcoming ISA events and to some extent for the ISA itself. I think this would be much better for us and for the ISA overall. I am willing to think about the option to choose for Corperate Ltd but I'm not convinced enough yet..Kind regards,Chris</t>
  </si>
  <si>
    <t xml:space="preserve">Dear Chris,I am really sorry to have to tell you I am rejecting your offer. I think we will have to find another way of organizing the event, maybe including a third person into the event organization because I don't see us getting together here.I am willing to make even strong concessions but I honestly do not feel comfortable with our cooperation. I don't feel taken seriously by you and I have to say the way you have been talking to me the last messages makes me realize we will not be able to orgaize this event together. It is very unfortunate because I really looked forward to organizing this with you but I can't go through with it unless I don't even slightly stand behind what I am creating.My suggestion would be to speak to the organization and find another solution. A cooperation really only makes sense if we can find a solution for both of us, otherwise it will never be a representable solution. I think it is better to admit that it does not work out the way it is right now, and openly communicate this in order not to jeopardize the event.I hope you understand my decision. Kind regards,Alex</t>
  </si>
  <si>
    <t xml:space="preserve">Dear Mr. Meyer,First of all, I would like to congratulate you for having made it to the final round of the selection process too, in order to get hold of the coveted profession of Branch Manager. Behind us lies a long and difficult selection process, which I think we have mastered well. I am looking forward to the last task together with you!In order to introduce myself to the final round of selection, the negotiation simulation, I would like to briefly introduce myself to you.My name is Alex Kramer and I have been working at ISA since 2009. Currently, I am on leave from my studies to work as a student in a huge company in Copenhagen, Denmark. Since the position as Branch Manager suits me very well and I consider this as a great further step in my career. Becaus of this, I applied to ISA in Konstanz.Now coming back to our last common task, the negotiation simulation. I would like to give you a first offer of some facts.Based on my previous experience in organizing and planning events, I can safely say that for a relaxed atmosphere at such an important event, Cateringplays a crucial role. In my opinion an International buffetis the best choice. The present people can move freely and make contacts.In addition to the catering, the Music Actis a decisive fact. Since we are the International Students Association, the Music Act, which will accompany us throughout the evening, should be an international star. I'm thinking of the famous DJ Happy. The choice of this DJ would draw a lot of attention to this event and attract many guests. This would further improve our already positive image.In order to make this 50th anniversary a special event, a Sponsor Selection should be considered. Since ISA stands for continuity as well as internationality, I would choose the company Art Inc.for this. They have been supporting us for a very long time and would be a very good partner for us.I hope you can agree with me on these points. I am very much looking forward to the negotiations with you and think that together we can reach a good result.Yours sincerely,Alex Kramer</t>
  </si>
  <si>
    <t xml:space="preserve">Dear Mr. Kramer,Congratulations to you too for making it to this point. I have heard about you and your previous projects before. My colleagues told me that you are very cooperative so I feel very hopeful that this characteristic will show during the negotiation. I was very pleased when I heard about the last step in the selection process. It feels fair that, thanks to Dr. Illenschitz, the application process is now performance-based and controlled by a neutral committee. I genuinely wish you all the best luck for the last part of the process. My name is Chris Meyer, I joined the ISA in 2010 when doing a student internship at one of the business partners of ISA. I did this while I was on leave for a semester at the University of Lucerne (Switzerland). Since then I have cooperated with business contacts of the ISA in order to help organize internships for other students, which resulted in having profound knowledge about these contacts and all their interests. I am graduating in about two months and therefore the job in Constance would be the perfect start of my career.Looking at your initial offer, Im afraid there are still some points that we need to discuss further. ISA has been very successful, and this partly has to do with the fact that ISA adopted the local culture very well. And since we are celebrating the companys 50th anniversary, we should therefore show appreciation of the local culture by using typical food, drinks and a carefully selected music act. Also, the ISA is using this event to maintain contacts with local business people and officials. What better way to do this than by integrating aspects of the local culture!I therefore want to propose the following. For the Music ActI suggest we use a Local folklore band. Especially since a music act is the perfect way to show ISAs reflection on the local culture. I dont have a band in mind yet as long as the local opinion is good. Whereas I like DJ Happy because he is very famous and well known, I do think that his reputation would overshadow the overall strategy of the event. We cant have ISA being perceived as a side act to a party of DJ Happy.For the CateringI suggest we use a Traditional Swiss three course meal, as the cuisine in Constance is particularly characterized by Swiss influences. This way, we preserve again the culture.For the Sponsor SelectionI noticed we have quite some options available. I saw that Art. Inc. offered the highest amount of money, however this was only for a short-term payment and only directly for the event. Looking at the future, we should consider options that focus on a long-term contract. Boomerangwould be willing to sign such long-term contract which provides us with financial security for other upcoming events of ISA.I noticed you did not make an offer on the Date of conferenceand Presentation Tasks yet, therefore I hereby send you my offer to hold the event inWeek 4. I would also like to give you the opportunity to present the awards then I will do the opening speech.I am looking forward to hearing back from you and reading what you think of the proposed options. kind regards,Chris Meyer</t>
  </si>
  <si>
    <t xml:space="preserve">Dear Mr. Meyer,thank you very much for your quick and detailed message. I was very excited after hearing that you would be my negotiating partner. I had heard a lot about you during my time with ISA. What was particularly impressive for me was that your projects were consistently successful. I hope that I can affirm their qualities as team players and cooperative communication partners throughout this negotiation. I am looking forward to the negotiations with such a competent partner!Let us now come back to your offers from the negotiations. Unfortunately, I cannot agree with you on some of these points. ISA stands for International Student Association. Within the ISA, we have the philosophy to continue to grow and to expand our international efforts. Because of this, I would not reduce this 50th anniversary of ISA to the local culture. ISA stands for internationality and diversity. It is very difficult for me to convince myself that only the local culture plays a role in such an important event because we have the word "internationality" in our name. These views should be taken into consideration so that this event is not forgotten for all our national, but also the numerous international guests who appear.Unfortunately, the last few years have seen an increasing dissatisfaction with the choice of Music Act. In order not to repeat this mistake I prefer DJ Happyin this case.You have already said it. DJ Happyis an internationally sought-after and celebrated DJ. Winning him for us for this event will draw a lot of attention to the ISA, which will help us gain international recognition more quickly. Furthermore, it would make the young talented people aware of the ISA, which would allow us to grow further. DJ Happywould be an enrichment for this event.At an international event with international guests and an international music act, it also belongs an international Catering. I can well understand your opinion that you would like to offer a Traditional Swiss three-course meal for our guests. However, many of our guests are not familiar with Swiss cuisine. So that everyone can enjoy the food, I think of an International buffet. A buffet is a great advantage in terms of networking and getting to know new acquaintances.We should be particularly careful when choosing the sponsor. This Sponsor Selectioncan influence our future projects. As you mentioned, Boomerang offers a long-term contract. This could ensure the sponsoring of future events. However, if we choose Boomerang, we run the risk of losing Art Inc.as a sponsoring partner. We have developed a very good relationship with Art Inc.over the last years, which should not be jeopardized by an event. In order not to take risks, Art Inc.should be considered as a sponsor.For the Date of conference, you have considered the fourth week in December during the Christmas holidays. It is possible that some of the ISA members may not be present during the Christmas holidays. This would be detrimental to our event rather than positive. The only week without any conflicting events is the Week 2. Considering these factors,Week 2should be our preferred option.Many thanks for the opportunity to host the award ceremony. However, I think you are better suited for thisPresentation Tasks, the award ceremony. By organizing internships for other students you have already made many contacts. A person who lives the spirit of ISA like you to run the award ceremony makes it a very special event for all award winners. Because of this, I would offer you the award ceremony and I take over the opening speech.I look forward to hearing from you again soon. I hope we can agree on some of these outstanding issues.Yours sincerely,Alex Kramer</t>
  </si>
  <si>
    <t xml:space="preserve">Dear Alex,Thank you for your fast reply, but as I can see we still have a long road to go before we can reach an agreement. Adopting the local culture is vital for creating a good relationship with our current business partners in Austria, Germany and Switzerland, especially since this partly reflects the success of ISA. Since we clearly want different things, we need to make some compromises somehow. I therefore would like to propose the following;I really disagree with the Music Act, simply because the popularity of DJ Happy is going to overshadow the aim of the event. The event is based on maintaining relationships with local companies and officials. We do not need an audience that is only present for the music act instead of being there for the actual event and the ISA. This would completely change the main goal of the event. I would suggest we stick to theLocal folklore bandto preserve the cultural aspect of the event. This would also be better in the long run, as we then only have guests who are of actual meaning to ISA instead of just a high number of guests without any connection to the company.In exchange, I am willing to compromise on Presentation Tasks. Since were both after the same tasks, I would propose for us to doShared activities. That way we both get to do the opening speech and awards. The opening speech is very prestigious and as you know this can have high impact on our future careers and of course it would be a great addition to our resumes. Therefore, the best option would be to share both activities. In terms of Catering, an international buffet does not suit the appearance of the event and the ISA itself. When looking at the guests we are expecting for the event, an international buffet will clearly not suffice. We expect important people to be there which is why we need a real menu instead of a buffet that will be perceived as being cheap. Over the last years, each conference had a Traditional Swiss three course meal, an international buffet would definitely harm the prestige of ISA.The Sponsor Selectionmight be the most important part of the preparations as this shouldreflect our long-term goals. There will be many more events to come, and with Boomerangbeing willing to sign a long-term contract to sponsor more events I can assure you that this is the best option. We can have long-term financial security for several upcoming ISA events and even to some extent for the ISA itself.In order to make some more compromises, for the Date of conferenceI would like to propose that we hold the conference in Week 1. Even though week 4 would be most advisable as a lot of student members would then have time and the parking facilities will be normal. And even though there is an event (International Conference on Economics and Business Management in Zurich) in week 1 as well, I think most companies have more than enough employees to send to both the events.As you can see Ive made some big compromises in order to reach an agreement and I am hoping that you are willing to do this to.I hope to hear from you soon.Kind regards,Chris</t>
  </si>
  <si>
    <t xml:space="preserve">Dear Mr. Meyer,thank you so much for your counteroffer. I have examined their proposed facts and compared them with mine. Unfortunately, we continue to disagree on a number of issues. I would therefore like to make you the following offer and accommodate you.I would like to leave thePresentation Tasksto you. You are to present the opening speech. In the course of this, I take over the presentation of this year's awards. I think you are very suitable for this presentation and will give a great speech. As you have already mentioned, this will open up further opportunities for your career. I think you will find this suggestion very helpful.In return, however, we decide in favor of Art Inc.for our Sponsor Selection. I think that through the constant growth of ISA and its cooperation with various companies, the future sponsoring of events will be ensured. Art Inc.has been a partner of ISA for many years and has supported us with some events. In case of a selection of Boomerang, we risk losing this partner (Art Inc.). This would clearly damage the ISA.In terms of Date of conference, I can unfortunately not represent your points. On the one hand, you expect, as I do, that important guests of the different companies will come to this event. On the other hand you want to organise the event in the first week of december. In this week, the conference collides with the International Conference on Economics and Business Management in Zurich, one of the largest business conferences in Switzerland. This could result in the loss of important people for our anniversary. Although companies have numerous employees, we also want to have the most important people from the companies in our ranks at the event.The Week 2would be a perfect Date of conference. This week there is no major competing event that could deprive us of important guests. You have already offered two of the five weeks available, but didn't say anything against the Week 2in December. From your point of view, why not hold the event in the Week 2of December? I think we could find a suitable solution for both of us!In terms of the Catering.In my view, an International buffet is not as cheap as you describe it. In this case we should think pragmatically and prefer it if our guests can move freely and talk to each other and are not tied to a table. What advantage does it have for us if, for example, four important business guests sit at one table, separated from our members? This would create new contacts, but only among business partners and not between members of ISA and business partners.Now about the Music Act. From my point of view, a local folklore band does not fit the character of an international association meeting. In order to counteract the growing dissatisfaction of the guests regarding the Music ActI would consider DJ Happyas Music Act.As you can see, I have come towards you with my offer. I hope we can continue to negotiate open issues and come closer on some of these issues.I look forward to hearing from you soon.Yours sincerely,Alex Kramer</t>
  </si>
  <si>
    <t xml:space="preserve">Dear Mr. Kramer,I am very glad to see that were getting a little bit closer towards an agreement. Im happy that youre willing to make some compromises. I can see some progress in your last proposal; however, I remain unsure about a number of things.To begin, the Sponsor Selectionis a very critical point for me and I really think that it would be more advisable to build up a strong relationship with Boomerang. They want to sponsor many more events and even though they might have offered less than Art. Inc. I am sure we can still sit with them in order to further discuss this cooperation and maybe even increase the amount for the sponsorship. I dont think selecting a new sponsor would damage anything, sometimes it is necessary to create new relationship. This is especially important for our long-term goals. Even though I know that Art. Inc has donated money before, without an official written long-term contract regarding the future, Art. Inc could still change its mind at any time. I feel like that is a position which would be too risky for a big company like ISA. You said that losing Art. Inc as a sponsor would damage the ISA, but have you thought about uncertainty of future perspectives that comes along with this option? We have to be critical and make sure that the financial perspective of ISA is to be preserved for the upcoming years at least.Since we need to compromise on some more points, I am willing to do so for the Music Act. As we do not seem to convince one another of our preferences, Id say we meet in the middle and go forPop band FreeLife. One of my colleagues has told me about this band and he said that their music is suitable for accompanying the event without taking away all the attention from the event itself. I still feel that their music probably does not suit the older ISA members and local business partners taste. However, I think this option would then be a better option as it is still attractive for the younger audience.I am very glad that you decided to compromise on the Presentation Tasks. I feel very thankful that you want me to do the opening speech. This will indeed create many opportunities for my future career.Considering the Date of conference, Id say week two would be a tough week for us to hold the event. There is another big event in the historic centre of Constance. Our location is right in the middle of the historic centre as well, therefore I would say that handling the parking facilities becomes quite hard. I would be possible, but I do want to ask for your opinion to hold the event in week 3. Im not saying no to the proposed date in week 2, however I am just considering the other options as a last resort. Please let me know what you think about holding the event in week 3. Otherwise we could still go with week 2 instead.I am making a lot of concessions already so far, however there is one last thing we need to discuss which is the Catering. You wanted an international buffet but I still feel like this does not suit the aim of the event as with a buffet everybody will be gone from the table at different times to get food. Some guest will be sitting and eating alone at their table while the rest is getting food and vice-versa. I understood that you didnt like the option of a three course Swiss meal, for such big events with such important guests, there are some expectations that we have to meet. I would still aim for a prestigious Traditional Swiss three course mealas this preserves some of the local culture. Especially, since I have already let go of my wishes to use a Local Folklore band.I think weve come a long way already and with this proposal I have made a lot of compromises to your wishes. Please let me know what you think about holding the event in week three as I am curious to your opinion on this.I hope to hear from you soon.Kind regards,Chris</t>
  </si>
  <si>
    <t xml:space="preserve">Dear Mr. Meyer,thank you very much for your quick response. This shows our mutual interest in an early solution. Until then, however, there are still a few points to be clarified.I would like to start by talking about Sponsor Selectionwe can agree on, as you also say on your own initiative that this decision is one of the most important for you. You are right that the contract with Art Inc.is not long-term oriented at the moment. However, in this type of business relationship, it should be noted that a long relationship of trust would support our long-term goals and could not have any negative consequences for us. While I agree with you that a new long-term business partner could have a positive impact on us, it would be the wrong choice to exchange a long-term partner for this event. We should choose those who have been supporting us for years to show continuity. For a new business partner, we should not only decide on the basis of this event.Here I would like to draw your attention again to the fact that you may have misunderstood me during the negotiations. Leave the speech to you was linked to the fact that we agreed on Art Inc.for the Sponsor Selection. In my opinion, this is a good compromise because, as you wrote, the Presentation Taskscreates many opportunities for your future career.I am pleased to say that we have already come close on a number of issues. One of these is the choice of the Music Act. A meeting in the middle would be a suitable solution for both of us. I think the Pop band FreeLifeis suitable for such an event in order to achieve a compromise between the musical tastes of our young and older members and guests.Another issue in which I show a willingness to compromise relates to the Date of conference. If we want to host our event without high-ranking members like our Vice President, the Date of conferenceis also possible inWeek 3.In return for setting your preferred date, however, it would be desirable to choose a different Catering. As you wrote in your last message, everyone could individually get some food at an International buffet. This does not represent a negative aspect in any case, as it ensures that all tastes are met. The International buffetincludes a mixture with Austrian, German and Swiss food. Thus, a classic Swiss meal stays part of our evening, as you wished it to be in your choice of Catering. However, our international guests still get alternatives.I can see that we are on the right track to let our mutual interest flow in. I am looking forward to your opinion on my accommodating suggestions.Yours sincerely,Alex Kramer</t>
  </si>
  <si>
    <t xml:space="preserve">Dear Mr. Kramer,Thank you for your counteroffer. Its good that we have already come to an agreement on the topic of Music Act and Presentation Tasks, however there remain some last unsolved issues. I really hope we can come to an agreement on these last points!Since you are very sure of your choice for Cateringand choosing to do an international buffet, I would be willing to compromise on this point and to agree with an International buffet. I do, however, expect you to compromise on the Sponsor Selectionand therefore to go with the sponsorship of Boomerang.Since the catering is a very important point for me as well and because I am willing to give this up for you, I do wish for us to reschedule the Date of conferencetoWeek 4instead. I think week four is our best option especially since this is in the beginning of the holiday break. Since it is right at the beginning of the break a lot of students will still be in town and will be free to attend the event. The weeks before would also be hard because students will be too busy with exams to attend the event. For me it is important that students are represented adequately and therefore it is important that they have the time to attend the event. Families that live around the location of the conference would be going away for the Christmas break which definitely solves the parking problem. I am looking forward to your reply!Kind regards,Chris</t>
  </si>
  <si>
    <t xml:space="preserve">Dear Mr Meyer,thank you very much for your message. I have read your message and analysed your proposed facts. However, based on my past messages, I would like to address and clarify important points. From my point of view, there have been some uncertainties, which I would like to eliminate with the following section in order to ensure mutual understanding.You wrote in your last message that we were able to agree on two issues. Unfortunately, I cannot agree with that statement. This refers to the Presentation Tasksand the Sponsor Selection. We can only agree on the Presentation Tasksand your opening speech if we select Art Inc.as our sponsor for the upcoming event, like I wrote in the previous message (Heading: We are on the right way!). Since the opening speech was very important to you, I would like to accommodate to your offer in this specific issue, even though this speech could mean the same career boost for both of us.Based on the last messages you sent, it became clear to me that among other things, you preferWeek 1in December as Date of conference. Therefore, I would like to continue to accommodate to you and suggest the first week of December as our event week. From my point of view, it is possible that some of our guests and students will not be able to attend our event due to the International Conference on Economics and Business Management in Zurich, but I would like to make this compromise with you and offer you this week.In the course of this, we would both show ourselves to be cooperative if we agree on Week 1in December and in return select an International buffetas Cateringservice in order to prepare our guests for the Christmas season with food from Switzerland, Germany and Austria.I hope that we can now clarify the last open points and reach an agreement. We are on a very good way to organize a great event and to solve different issues by mutual willingness to compromise.Yours sincerely,Alex Kramer</t>
  </si>
  <si>
    <t xml:space="preserve">Dear Alex, I am really getting the feeling that we are not making progress. I am making a lot of concessions here for you but I dont feel like this is mutual. To start off, I wrote in my previous email that we have agreed on Music Actand Presentation Tasksalready (didnt say anything about sponsor selection). How about we both discuss whats most important for us? For me Sponsor Selectionis of high importance and I simply cannot agree to use Art. Inc. as a sponsor. In exchange however, I can offer you to go with Corporate Ltd.. Art. Inc. offers us no long-term contract, and it seems like you find the amount of payment of more importance. Corporate Ltd. is able to offer us a mid-term contract, which in my case is better than no contract and their annual payment is higher than Boomerangs offer.You write that week 1 is my preferred option for the Date of conference, however for me week 4 would be the best option. Week 1 would actually not work for me since in the first week our conference would collide with the international conference on Economics and Business Management in Zurich. This is one of the biggest business conferences in Switzerland, therefore week 1 would not be advisable. However, it seems that week 1 is best for you and therefore I would be willing to go with your preference and take Week 1instead.In exchange however, I would advise the Catering to be a Traditional Swiss three course meal. Since I have already made a lot of concessions for you and since I have already given up on the folklore band to preserve the local culture, I think this would only be fair to do so. So, to remind you, I have now made concessions on the music act, the sponsorship and the date of the conference. Even though, sponsorship and music act are of very high importance to me. So, I think this proposal will only be fair for the both of us like this. Yours sincerely,Chris Meyer</t>
  </si>
  <si>
    <t xml:space="preserve">Dear Mr. Meyer,thank you so much for your message. I think we should be aware of the following things.As you can read from the past messages, I never agreed on the Presentation Tasks. This issue was always linked to the condition that we agree on Art Inc.as the Sponsor. I wanted to try to combine different issues in one package to prevent the issues from being resolved individually. I don't think your proposal to work through the issues one by one is a good one. For example, it implies that an issue for example(e.g. Sponsoring Selection) that is important to you is also an issue that is important to me. However, as we have already seen, this is not the case in our negotiations (Just an example).Now back to the negotiation of the outstanding issues. You assume that the first week in December is the best opportunity for me for the Date of conference. However, too much was interpreted in this statement. I have tried to reach a compromise factually on this issue which could suit both of us.In order to further accommodate you, I would accept the Traditional Swiss three course meal, if in return we could agree onWeek 2in December for theDate of conference! Here I would support your proposal of the Cateringifthe condition connected with it (Date of Conference: Week 2) is kept on your part.The only issue solved for me is the Music Act. We have both reached a compromise in order to find a solution. Without this mutual compromise, this issue would remain unresolved. You gave up the folklore band and I gave up the choice of DJ Happy in order to find a mutual solution. I think we can both live with thePop band FreeLife.To take up your point of summary as well, I would like to summarize too. You now have made concessions in the topics Music Act, Sponsoring Selection and Date of the conference. However, I also make a few exceptions for you too. The selection of the Music Act is, as already mentioned, not the best choice for me, nevertheless, I can accept the PopBandFreeLife. In addition, I will leave the Opening Speech to you completely, if the associated conditions are met. The Opening Speech could be a boost for both of us in our career and would not only be an advantage for you.Besides these issues, I would accept your Catering choice ifthe event takes place in the second week of December. The choice of Cateringis a compromise for me to bring other issues to the fore. You want to offer aTraditional Swiss three course mealthis event and serve it to our guests. Due to the internationality of the ISA, the event and our guests, this choice would not be optimal for me. However, I am willing to compromise on this specific issue to hold the event in the second week of December.Based on the issues summarized above we both docompromises. Without mutual compromises, we cannot come to a suitable solution for us. Nevertheless, we can agree together on the issues, because both of us have already made concessions and we both had to cut back on our own interests.I hope we can agree on a solution despite the difficult negotiations, with which we can both be reasonably satisfied. I think the issues and related values described above allow for such a solution.I look forward to hearing from you.Yours sincerely,Alex Kramer</t>
  </si>
  <si>
    <t xml:space="preserve">Dear Alex,As you might know Art. Inc. would be my last resort and therefore I would not be accepting this as the Sponsor Selectionunder these conditions. I am however, willing to accept Art Inc.as our sponsor if (and only if) you would agree on taking theLocal folklore bandasMusic Actfor the event.If you would not be willing to accept this first offer, I have one final solution, which is where you would have to make amends concerning theDate of conference. Then we would move the event to Week 4 instead of week 2.To recapitulate the options for you (if you really want Art. Inc. as a sponsor);- Art Inc., Local Folklore band, Awards Alex, Speech Chris, week 2 and the traditional Swiss course mealOR- Art. Inc., Pop band FreeLife, Awards Alex opening speech Chris, week 4 and traditional Swiss course mealI do not have more to give up for you in order to reach an agreement. I really hope that one of these options is suitable for both of us. Should this not be the case then maybe we won't be able to find a solution after all, which in my eyes would be a shame of all the effort we put in!Hope to hear from you very soonKind regards,Chris</t>
  </si>
  <si>
    <t xml:space="preserve">Dear Mr. Meyer,thank you so much for your message. I have read your message and still have to admit that I cannot accept any of your offers. I have given a great deal of thought and have come to the conclusion that both of your offers are not fair offers for me or for my benefit to make mutual compromises.In case of your offer, you decide for the local folklore band and the opening speech to choose Art Inc. as a sponsor in return. In addition, you want to offer our guests the traditional Swiss three-course meal as a Catering service. From my point of view, this whole package and related issues is not fair. In the course of the negotiation, I have always tried to respond to your demands as soon as you brought a conclusive argumentation with them and you also accommodated me. Furthermore, I do not believe that we will find an optimal solution for both of us. To do that, we would both have to cut back on our wishes. We can continue this little game and always offer different values for the given issues to the other. However, from my point of view, this has only few advantages, if not both are willing to make compromises to the other. After such a long and arduous negotiation, I think I can come up to you one last time and present you with the last counteroffer that could be acceptable to both of us.My final offer is the following:I am ready to meet you one last time and make you a new offer.In summary, you will get thePresentation Tasks(As we, according to you, have clarified from the beginning without responding to the associated issues) and you will give the opening speech. Furthermore, we will serve our guests with a Traditional Swiss three course mealof your choice. In return, we will choose Art Inc.for the Sponsor Selectionand meet with the Pop band FreeLifefor the Music Act. We both give up our first choice and come towards each other. Choosing Art Inc. as our sponsor would be only fair after choosing your above-mentioned preferences!To further meet your demands, we will host the event in Week 3of December. Although some of the senior ISA members - including the Vice-President - will not be available, this week is still an acceptable week for me. I hope you will come towards me and accept this week as the Date of conference.This will be my final counteroffer for you. Unfortunately, I could not accept your offers, since it would reduce my use clearly.I hope you think about it again and take a close look at my last offer. You can either accept it or reject it. In case of rejection, however, I would be very disappointed because we both came together and tried to understand each other's offers. Even if this was unfortunately not always the case and conditions were not kept, it was a nice and difficult negotiation with you that was a lot of fun.Nevertheless, I wish you good luck in the application process for the position of Branch Manager in Constance. I hope ISA will choose the right one to continue to do a good job and grow internationally. May the better one be given the position of the Branch Manager.Yours sincerely,Alex Kramer</t>
  </si>
  <si>
    <t xml:space="preserve">Dear Alex,I saw your last offer, however as you may already know this would not be as beneficial for me as it would be for you. I have been talking to some colleagues and I have discussed the negotiation with them.I am willing to come up with a final offer that should be equally beneficial for both of us (50/50) :)If you would accept my option for theDate of conferencewhich isWeek 4. I would be willing to give you back your choice ofMusic Act, which isDJ Happy.To sum up, I am willing to give you your first choice forSponsor Selection, which isArt Inc.and your first choice forMusic Act, which isDJ Happy.Since we both know these first two are most important for the both of us I do expect you to give me my first choices for the other three (which are obviously of less importance than the first two) ,Week 4for theDate of conference,Traditional Swiss three course mealfor theCateringand in terms ofPresentation TasksI would be doing the opening speech.I think that we should now both be meeting in the middle if i'm correct? I'd even say my advantage is a little bit lower, however I really think we should find an agreement now.Please let me know ASAP what you think about this offer.Kind regards,Chris</t>
  </si>
  <si>
    <t xml:space="preserve">Dear Mr. Meyer,thank you very much for your counteroffer. However, as you could already read from my previous message, this was my last concession in your direction. Because of this, I cannot accept your offer. Furthermore, the current negotiations on both sides are unfortunately no longer based on factual arguments regarding individual issues.Before things go on like this and we change the issues values with every message, without mentioning factual arguments regarding the issues, I would like to end the negotiation here.Unfortunately, we were unable to reach an agreement in the course of the negotiations, despite the fact that we were both accommodating. We both had to cut back, but I think we both had a limit where we couldn't go any further. Nevertheless, in my opinion, the negotiation showed that we were both willing to compromise, but unfortunately could not agree. I hope that the ISA will be able to organize a great event and satisfy our local, national and international guests.It should be an unforgettable celebration for our 50th anniversary.Furthermore, I wish you much success during the application process. Due to the most transparent, rigorous, and performance-based application process in the history of ISA, I believe that ISA will select the most suitable person for the position of Branch Manager in Constance. Even though unfortunately we did not come to a suitable result for both of us, I still think that we have a good chance of being awarded the job. In order to get the job, we have to achieve a better result, all the other applicants. In my opinion, however, it is precisely this statement that has contributed to the fact that we were, unfortunately, unable to reach an agreement.If we both continue to work together on future projects at the ISA, I hope that this negotiation will not be resentful. This is a competition but should have no impact on future ISA projects. I look forward to continuing to work with you in the future, whether as Branch Manager or not. That should not play a role here.With kind regards and much success in your future career,Alex Kramer</t>
  </si>
  <si>
    <t xml:space="preserve">Dear Chris Meyer,I am delighted to organise the ISA Conference 2019 in Constance with you.There are still a few issues that we need to agree on, I guess you have heard about them.Please find attached my first offer. Of course we can talk about the issues and I am sure that we will come to an agreement that suites both of us.For the Sponsor Selection I would suggest Art Inc. , regarding the Music Act DJ Happy and for theCatering I think an International buffet would be appropriate, so that everyone can choose the food they like.My proposal for the Date of conferenceisWeek 2 as the event does not clash here with any other conflicting event. Regarding Presentation Tasks I suggest Awards Chris, opening speech Alex .I am looking forward to your answer.Kind regards,Alex Kramer</t>
  </si>
  <si>
    <t xml:space="preserve">Dear Alex,Thanks for reaching out! I'm also looking forward to organizing the ISA 2019 conference &amp;aacute;nd 50th ISA anniversary with you. I've heard great things about you through ISA friends, so I'm confident we'll be able to work out a solution that satisfies us both!Regarding your first offer, I'd love to hear more about the motivation for the choices you forwarded, since I have quite a different vision (see the attachments).For the sponsor selection, i would suggestBoomerang. I know Art. Inc. made a attractive offer, but i feel like Boomerang will benefit us more on the long term.Regarding the music, I would suggest thePop band FreeLife. I don't know too much about them, but my colleagues here assured me theirmusic is suited to accompany the evening without being the main act.For catering, instead of the international buffet, I'd like to suggesta traditional Traditional Swiss three course meal. I think this would best suit the purpose to show appreciation to the local members and guests. In addition, I feel like a real menu reflects a certain level formality which many of the important guests do expect from us.As of the Date of conference, I don't think it's a good idea to choose week 2, becauseduring that week another big event is planned in the historic centre of Constance. Since our location is also situated there, I think this will hinder our conference and guests greatly, especially when looking from a logistic point of view. Therefore, I'd like to suggestWeek 4: there is no other event in the city centre, and mani ISA student members will be able to attend since it'she beginning of the Christmas holidays.And finally thePresentation Tasks, I feel like we both prefer to present overannouncing the winners of this years awards. Therefore I think it's might be fair to share the activities between the both of us (Shared activities).I know we have different visions concerning the different topics, so please let me know why some option might or might not be a good idea.Looking forward to your reply!Kind regards,Chris</t>
  </si>
  <si>
    <t xml:space="preserve">Dear Chris,thank you for your answer.Yes, we probably have some different visions, but I am sure that we will find a solution that suites us both.Regarding theSponsor Selection I opt for Art Inc. , as they offer more money for our event.I can agree on Pop band FreeLife for the Music Act , although I think that DJ Happy would attract more guest, as he is a very famous international performer. Unfortunately I disagree on you Catering opinion. I think that the event requires a relaxed an easy-going atmosphere and a formal meal where we all sit down for several hours goes completely against this idea. The meal is a great opportunity for everyone to network and chat with different people.As I can see that we probably both can&amp;acute;t agree on who is going to perform the Presentation Tasks , I think it is beneficial to hire a Third person to present. Sharing the task would mean high coordination. On top of that, having an important Third person talking about the importance of ISA, would definetly be a great opportunity to spread our message.Lastly, regarding the Date of conference I have different information: In Week 2 there are no conflicting events. In my opinion week 4 is unsuitable, because this is during the Christmas holidays and many important ISA members will be absent.Please let me know what you think about my suggestions.I am looking forward to your reply.Kind regards,Alex</t>
  </si>
  <si>
    <t xml:space="preserve">Dear Alex,Thanks for your reply! I've enjoyed reading the motivations for your choices, I appreciate the effort you've put into it.Very happy to hear we're agreeing on theMusic Act! However, I feel like the other topics need some more discussing.Regarding theSponsor Selection, I agree with you in that they offer us the most money. However, this amount is only attrictivein terms of a short-term payment directly forthe event. Boomerangalso made a very good offer, even though it's slightly less money for the event. However, they ensured that in addition to financing the event, they would also be willing to sign a long-term contract. This contract is going to ensure the sponsoring of future events of the ISA. Such contract would provide financial security for several upcoming ISA events and to some extent for the ISA itself. Please let me know why Art Inc. would be a better sponsor than Boomerang in addition to the amount of money they're offering.Concerning the presentation tasks, I understand why it might be just as fair to hire a third person. However, I think hiring a third personwould be much work, without the benefits from public attention, which I think we do both deserve by organizing this event. Having someone else do everything will harm our own interests. I know that Shared activitieswould mean high coordination between the two of us, but I think that's worth it. No one can talk about the importance of ISA andspread our message better than we do.Regarding the Date of conference, I can assure you week 2 is unsuitable due to the other big event that is taking place in the city centre that week. I can agree that week 4 might interefere with Christmas plans ISA members might have. How about we both compromise and choose Week 1? I know the conference would collide with the International Conference on Economics and Business Management in Zurich, but I think this won't be a deal breaker, since most companies have more than enough employees to send someone to both events.Regarding the Catering option, I do agree with you that a buffet would create a more relaxed and easy-going atmosphere. However, I thinkhaving a buffet is more suited to an internal and local ISA event without any marketing purposes. Our conference is ofcourse mainly focused on celebrating our 50th anniversary and to show appreciation to our business partners. To ensure this level of formality that guests do expect from our conference, I think a three course meal is the most suitable. That's why I strongly prefer the three course. I understand if the three course swiss meal might not be what you want at all, therefore I'm willing to make a consession: instead of a Swiss three course meal, how about chosing theInternational three course meal. I know you indicated that the meal is a great opportunity for everyone to network and chat with different people, but I feel like there are multiple more informal moments during the conference in which this is possible.I'm looking forward to your reply! Hope you have a nice day.Kind greetings,Chris</t>
  </si>
  <si>
    <t xml:space="preserve">Dear Chris,thank you for letting me know your thoughts about my counteroffer.I thought about your mail title. Let&amp;acute;s make concessions:How about you do the Presentation Tasks( Awards Alex, opening speech Chris ) and in return we chose Art Inc. as a sponsor? I do explain my motivation: I am concenrned by the long-term contract that Boomerang offers, as I am sure that ISA will grow further and we will therefore be able to attract higher sponsoring in the future. Furthermore, I don&amp;acute;t want us to mess it up by sharing the tasks.For the Date of conference : What do you think about Week 3 ? In week 1 the conference would collide with a big International Conference on Economics and Business Management in Zurich, one of the biggest conferences in Switzerland.I am not really your opinion at all regarding the Catering and would still vote for International buffet , as it would fit the atmosphere of our organisation much more and facilitate communication. On top of that, we don&amp;acute;t make people feel obliged to eat something they don&amp;acute;t like because they got it served. What is your position to this issue?I am looking forward to your reply!Just one note: On friday I will only be availiable until 1pm, because I will then drive to my hometown and will not have internet during this time. Due to traffic I am not sure when I will arrive, so it would be good if we find a solution before. I assure you this is no strategy.Kind regards,Alex</t>
  </si>
  <si>
    <t xml:space="preserve">Dear Alex,Thanks so much for considering making consessions! I think we're almost there.I think it's fine to divide thePresentation Tasks( Awards Alex, opening speech Chris), and in return to chose Art Inc.as sponsor. However, as Art. Inc. is my least favorable option, I hope I can count on your willingness for the following concession:How about planning the Date of conferenceinWeek 2as you suggested in your opening offer, and in return we forCateringwe do theTraditional Swiss three course meal?And thank you for being honest about your availability! I think we'll manage to finalize an agreement well before tomorrow 1 p.m., no worries there.Looking forward to your reply!Best wishes,Chris</t>
  </si>
  <si>
    <t xml:space="preserve">Dear Chris,thank you for your agreement and accepting my concession offer!So, we made a great process and agreed on Sponsor Selection , Music Act and the Presentation Tasks .For the Date of conference and the Catering: How do you feel about Week 4 , I think this was your first offer right? And in return do the International buffet ?I am looking forward to your reply.Kind regards,Alex</t>
  </si>
  <si>
    <t xml:space="preserve">Dear Alex,Great! We almost reached an agreement!Unfortunately, as I indicated, by agreeing with Art Inc. for sponsor selection, I've made a big concession, since this is the least beneficial sponsor and overall choice for the conference on my part.I therefore cannot negotiate further on switching week and catering, as this would regress my position further.The offer I have to stick with is stillWeek 2in exchange forTraditional Swiss three course meal. I sincerely hope you can understand my position on this.Hope to hear from you soon! Have a nice eveningWarm regards,Chris</t>
  </si>
  <si>
    <t xml:space="preserve">Dear Chris,I get your point here, but as I see it, you got you preferred Catering , Date of conference and Presentation Tasks . I have my prefered Sponsor Selection .Can you see as Music ActDJ Happy in return?I hope to hear from you soon and wish you a nice evening too!All the best,Alex</t>
  </si>
  <si>
    <t xml:space="preserve">Dear Alex,I think you made a valid point, so I can see having DJ happy perform in return is the fair option! We have a deal :)I've enjoyed negotiating with you the past week! Hope you have a safe travel to your hometown this afternoon.All the best,Chris</t>
  </si>
  <si>
    <t xml:space="preserve">Dear Chris Meyer,my name is Alex Kramer. Firstly, I want to introduce me. As a student of the University of Copenhagen I had the opportunity to join the ISA a long time ago. It was in 2009. I look forward to negotiating with you about the annual ISA conference in 2019. The conference will be very special in 2019. We are going to celebrate the 50th anniversary of the ISA. Therefore, it should be the best of the best.To start with, I want to talk about the general atmosphere of the conference. The ISA is an association, which was founded as a local student and alumni organization. That is why the students also should be in the foreground. Out of this reason, it is suggestive to focus on the students.There will be many people from all over the world. As a consequence, theMusic Acthas to fit the character of an international association's meeting. That why we need an international act.DJ Happyis not only a famous performer but also an attraction for many guests. He would make many people to be interested in ISA.Another aspect is theCatering.As already mentioned, the atmosphere is very important for me. People should have the opportunity to network with other people. It is also very important, that we have international food. If I were a person from another country I would be very happy to have an international choice of food. It is the best possibility to play safe that everyone will find something to eat. In addition, a buffet makes it easier to network with other people. Out of these reasons, I prefer an International buffet.A very important aspect is theSponsor Selection.The ISA already has a good name. It grows further and further. Because of that, we will get high sponsorship in the next month. I would like to emphasize that we have the opportunity to make a perfect deal withArt Inc.. Firstly, we would donate a considerable amount of money. It is the offer with the highest amount of money. Moreover, we already have a very good relationship with them. The support already support us for a long time. Now, the only made an offer with a short-term contract. But if we now take the offer they will make more perfect offers in the future. There is no getting around it. We will take the offer of Art Inc.Furthermore, we have to talk about thePresentation Tasks.I am very happy that we can also organize the opening ceremony of the event. We both would have the opportunity for reaching out to a broad audience and for creating a lasting impression. There are two things to do: The announcement of this years award winners and opening speech has to be done. I would like to make a proposal that will hopefully benefit us both.So, I could give the opening speech and you could announce the winner of the yearly ISA award. SoAwards Chris, opening speech Alex is great.This is the opportunity to present ourselves.Not forgetting, we also have to talk about theDate of conference. Well, we have a range of five weeks. I paid attention to potential schedule conflicts. As you also should know, there is the international Conference on Economics and Business Management during the first week. This is not perfect, but also no deal breaker. In the third week, some higher ranked members are unavailable, but this is also no problem. In my opinion, week 4 and week 5 are not a good solution. These two weeks are around Christmas. Many people are absent is this time. Therefore,Week 2is an optimal solution for everyone. There are no conflicting events.I would like to hear your point of view on my argumentation. Please tell me exactly what you want.I am looking forward to hearing from you soon.Best regardsAlex Kramer</t>
  </si>
  <si>
    <t xml:space="preserve">Dear Alex,First of all, I would like to thank you for investing your time in such an extensive message. It is clear to me who you are and what you want to achieve. I think it is a great opportunity that we need to organize the upcoming ISA conference! Although my first impression says to me that we have to discuss quite some points, it is good to hear that both of us want the best for our students.One thing that bothered me was the following, but correct me if I'm wrong! Your message contained a lot of information, but it felt to me that you've made quite some choices already. Hopefully, this is just a miscommunication and I assume that there is still a buffer to negotiate! Therefore, instead of focussing on our differences I would like to give you a counteroffer with our common interests (e.g., prioritizing the students) kept in mind.As I can see from your initial offer there are three things that I would really like to change drastically. To start with, theSponsor Selection that you provided does not seems a good idea to me. You proposed to accept the money from Art Inc, but I think that we, the ISA and our students are better of by signing a contract withBoomerang. In a recent conversation with someone fromBoomerangthey offered me a long-term contract. Although the amount of money we receive for a single event is lower than Art Inc is offering, I strongly believe in a long term contract. This means a lot of security and stability for the ISA in the (near) future!Secondly, we really have to talk about theMusic Act. I like the fact that you thought about the international audience by chosing DJ Happy. However, I think this would be a terrible idea. One possible scenario I can see is that the ISA conference might be seen as a side-act to DJ Happy. ISA might therefore lose the attention of the students and professional appearance towards the companies involved. Although we need to organize something awesome for our students, I think it is very strategically to provide our audience with aLocal folklore band. Inviting a local music act is a great opportunity to give visitors an idea of the local cultural spirit. Who doesn't want to get to know the locals more during a trip outside of your comfort zone, right?Thirdly, keeping the local spirit in mind, we have to arrange something about theCatering. In line with my previous thought, I think it is a smart and professional move to incorporate the locals. Therefore, serving aTraditional Swiss three course mealwill fit perfectly in this mindset.Well, these were my most important topics I wanted to discuss with you. I can completely understand that I'm asking a lot from you, but I truly believe that it will be a smart move. Because I also want to meet some of your offers, I'm willing to sacrifice on thePresentation Tasks andDate of conference. Despite you proposed to organize the event in week 2, I personally think that week 4 would suit the best. However, I agree with you thatWeek 1wouldn't be a deal-breaker. Shall we already agree and blockWeek 1 in our agenda's?Furthermore, I would like to present as well. What about sharing our activities? You may still take the lead, but I think it is good to show both our faces during the opening and closing because we are part of the organization. What aboutShared activities?Please take some time to process my counteroffer. I can imagine that you have other obligations to fulfil, but I think that we can make a deal in a day or three. The faster we've made a deal, the faster we can start actually organizing everything and the faster we can let our students know something about what to expect!Looking forward to your reply Alex!Kind regards,Chris Meyer</t>
  </si>
  <si>
    <t xml:space="preserve">Dear Chris Meyer,thank you for your detailed answer. I regret to tell you that my expectations differ. But according to my opinion, we are on a good way to find a solution that will suit both of us. I am sorry for these much information in my first message but I wanted to show you my point of view how we could organize the anual ISA conference.I noticed, that we have some different imagination about how to organize the annual ISA conference. Therefore, I suggest we both outline our alternatives. There is no way around that our expectations collide. For this reason, we both should consider alternatives. Maybe there are some point where you or where I have no alternative or where you can not choice an alternative. In this case, please make it clear.I would to start with theSponsor Selectionwhich is a very important point for me. I can see your point, that you are interested in a long-term contract. It is understandable that it could give financial security to the ISA. My first conception was to have a contract which gives us a lot of money in a short time because I am sure to get higher sponsorship moneys in the future. Therefore, it would give me great pleasure if you were also agreed in the opinion which is Art Inc.. An alternative toArt Inc.could be a mid-term contract with Corporate Ltd. But this should be as a last resort.In addition, you gave me your opinion towards theCatering.This aspect is also very important for me. To be honest, I would choice the Traditional Swiss three course meal under no circumstances. A buffet would make a relaxed and easy-going atmosphere. This would be a perfect opportunity for the students to network with business people. In this point, I really hope to convince you. We emphasized that we both want the best for our students! Therefore, theInternational buffetis very good.Moreover, thePresentation Tasks have to be discussed.You prefer shared activities. But I am firmly convinced that this would require a high coordination. That is why it would be the best to split the tasks:Awards Chris, opening speech Alex.If you do not find it easily, a third person could also do the opening ceremony. But this case would have a smaller impact of us.Now, I described all my wishes. Out of this reason, I want to accommodate your wish to organize the ISA conference in Week 1. But only if we chooseArt Inc.as our sponsor. TheDate of conferenceis very important for you, theSponsor Selectionis very important for me. That is the best option for both of us!Feel free to ask me about other alternatives. We can also make more compromises when we both have completely different expectations.I am looking forward to hearing from you soon.Best regardsAlex Kramer</t>
  </si>
  <si>
    <t xml:space="preserve">Dear Alex,Thank you for your reply. Indeed I agree, our expectations differ... However, I think we need to act professional and let go on a few topics to reach a consensus.As I can see theSponsor Selectionis quite important to you. Therefore I'm willing to meet your wishes to go forArt Inc.. However, we're still not there.For theCatering, I think a buffet wouldn't be that relaxed and easy-going. Since people need to stand up and get their food, it would we restless and students will need to cut-off (network) conversations. ATraditional Swiss three course mealis easy, just like you want. People can sit down, and all the food and drinks will be served to the students. No need to stand up and walk away. The students can sit down, relax and have network opportunities without the need to think about their food. The same goes for their counterpart and when we talk about the appearance of our event, aTraditional Swiss three course mealwould be more fancy for our visitors than a simple buffet... We want to keep the prestigious appearance of the ISA right?I think you've misinterpreted my offer of week 1... I offered you to organize it in week 1 because you said it "is not perfect, but also no deal breaker.". My offer was already a consensus to your initial offer, because actually I do prefer Week 4. However, I find it a bit unprofessional that you frame it in a way that you are willing to provide consensus on me by choosing week 1, while in reality I already did that to you. However, since I agreed on your wish to go forArt Inc., I think it would we reasonable for you to agree with me to organize the event inWeek 4.In addition, because I agreed onArt Inc., I would like to present the opening as well. Therefore, I do preferAwards Alex, opening speech Chris as a fair distribution of our input.I don't know exactly if you are willing to agree on this, but I truly believe that if we can agree on this that we've made a huge step forward. Hopefully, you are happy and satisfied withArt Inc., and that you can agree on my whishes.Let me know what you think and I'm looking forward to your reply.Kind regards,Chris</t>
  </si>
  <si>
    <t xml:space="preserve">Dear Chris,Thank you for your quick reply. First, sorry for misunderstanding your argumentation about week 1. I hope that it does not affect our collaboration in a bad way. The more we talk about different issues the better I understand your point of view.First of all, thank you for collaborating in theSponsor Selection.Regard to the Date of Conference you told me that week 1 is also an alternative for you.You have also never told me your opinion towardsWeek 3. Could you please tell me your preferences? IfWeek 3is no alternative to you we will choose week 1.Other aspects are theCateringand thePresentation Tasks.Here we have completely different opinions. You made me clear that you want to have theTraditional Swiss three course meal.I personally think that I can't convince you to change your opinion in this issue. Nevertheless, you also have to accept that I have a clear opinion in the presentation tasks. That meansAwards Chris, opening speech Alex.This compromise would help us both.Furthermore, you have not mentioned theMusic Actin your last message. In my opinion, it is also important to plan the music. It is the bases for a good atmosphere. As already said, I preferDJ Happyas an international and very famous performer. I would appreciate it if you would give me also an answer to this issue.I hope it is also clear to you that we can only agree if make compromises. But all in all I think that we can make a deal in one or two days.Looking forward to your reply.Best regards,Alex</t>
  </si>
  <si>
    <t xml:space="preserve">Dear Alex,Good to hear that we're both willing to make compromises and that we'll go forArt Inc..Regarding theDate of conference, week three isn't an option for me. Like I said, I strongly preferWeek 4, but I'm willing to choose week 1 only if you are willing to make another sacrifice on your whishes. One thing I suggest you to agree on is theMusic Act, by choosing theLocal folklore band. Otherwise, I don't think we can make a deal within 2 days. Also, I did not specifically mention this in the previous message because I saw that you changed your preference to the Popband (without saying anything about it), but I thought I would be good to negotiate about a few things at a time.About thePresentation Tasks, I think it is very selfish to say that I have to accept that you have a strong opinion on this topic. To me, this is not negotiating at all, but just trying to force another one to your preferences. Hopefully, this attitude can change in the future and can we 'split' this our differences in preferences by choosingShared activities. Also since you said that this would not be an issue for you.Furthermore agreeing on bothWeek 4 and the Local folklore bandwould be also a nice sign from your side that you are willing to make important sacrifices. I've already showed you that I'm willing to do this by agreeing onArt Inc..Let me know what you think Alex!Kind regards,Chris</t>
  </si>
  <si>
    <t xml:space="preserve">Dear Chris,Thank you for your message. Our negotiation slowly draws to a close but we still have to talk about some issues.Regard to thePresentation Tasks, we have to make a compromise. Because we do not come to an agreement we should let aThird persondo thePresentation Tasks. In this case, nobody of us has an advantage or disadvantage.In addition, I have already made a sacrifice in theCatering. I personally do not want to haveTraditional Swiss three course meal. I sacrificed this issue so that you give me the opportunity to let me plan thePresentation Tasks. But now, I even accomodate with thePresentation Tasks.Therefore, I want you to accomodate in theDate of conferenceor in theMusic Act. Because we already determinedWeek 1as a goodDate of conferenceI wantDJ Happyas theMusic Acton the ISA conference.Now, we have already that much compromises. So please stay realistic. I have already did a sacrifice on many issues and we both want the best for our students. Therefore, it will be great if can agree not later than tomorrow.I am looking forward to hearing from you soon.Best regardsAlex Kramer</t>
  </si>
  <si>
    <t xml:space="preserve">Dear Alex,Sorry for my late reply, I've had a busy schedule today...Regarding the ISA, to be honest I think we can figure it out quite easily.I've already agreed with you on theSponsor Selection, which is the most important topic in organizing this event. Although you agreed with me on theCatering, that part is way less important than the catering, so even if though you've agreed on me,Cateringhas less impact than theSponsor Selection. To compensate this, I think it would be reasonable from your side that you agree with me onLocal folklore band. Especially, because we've already agreed on theTraditional Swiss three course meal. Having local food and music would be a great combination. Furthermore, I've got the information that DJ Happy asks way more money than the Local folklore band. And sinceArt Inc.gives us quite some money, I think it would be good to invest this wisely. By choosingLocal folklore band we have more money for other things, like the transportation possibilities for the visitors, than if we choose DJ Happy. However, we can only start thinking of those future topics when we have an agreement on our current preferences.If we can agree on this, we've got two topics left, namelyPresentation TasksandDate of conference. Sadly, I do have the feeling that I need to provide more consensus to you than I'm receiving from you. Also, not all of your arguments do not really seem logical to me. Unfortunately, therefore I'm doubting if we can even come to an agreement... Hopefully, you're having a win-win mindset and not the selfish mindset like in your previous message. Therefore, please let me know what you are willing to sacrifice in order to convince me that we can figure this out and can come to an agreement.What I suggest is the following. SinceWeek 1is something we agree both on (right?) we leave that out. Regarding thePresentation Tasks, it is clear that we both want to present. So if we share the activities we can both get what we want. Because if we agree on what you suggested (third person), both of us are missing out of something we want. I think we need to get over it, be an adult and be professional by splitting this activity so we can do both what we like to do.I do think that we can come to an agreement tomorrow, that would be nice. However, you need to convince quite a bit because of the previously stated reason.Please let me know your thoughts and we'll speak to each other soon.Kr,Chris</t>
  </si>
  <si>
    <t xml:space="preserve">Dear Chris,Thank you for your reply.I can see see your point but theSponsor Selectionis the reason why I agreed on theTraditional Swiss three course meal. TheCateringis also very imortant for me.I will agree onShared activitiesif we chooseDJ Happyas ourMusic Act.So these two are very fair compromises.TheDate of conferencewhich we discussed is also very fair for both of us.Week 1fits for both of us.To sum up, everybody has two issues. You have thePresentation Tasksand theCateringand I have theSponsor Selectionand theMusic Act. This is really fair.I hope that you will accept this offer.Best regardsAlex</t>
  </si>
  <si>
    <t xml:space="preserve">Dear Alex,I'm having a feeling that we are not getting to an agreement.It is true that we both have two topics, however, there is a difference in the 'value' of the topics. I've agreed on higher value topics and I started from the start with providing consensus to you. From the beginning I've showed you my benevolence to corporate, which is something I've had trouble with to see that from your side (as mentioned before).Therefore, to devide our consensus' more equally I suggest you my final offer. You can do thePresentation Tasks and I'll take theMusic Act. Again, the event is way more a 'solid' event when al choices are made logically and everything enhances each other. By doing this, we'll create a better experience for not only our students but also the visitors.Let me know what you think, for me this is the lowest I'm willing to go. So it is either this, or (unfortunately) no deal. Hopefully you're aiming for a win-win situation, instead of situation where we both lose.Looking forward to your reply.Kind regards,Chris</t>
  </si>
  <si>
    <t xml:space="preserve">Dear Chris,Thank you very much for the latest offer. You made me clear that theMusic Actis very important for you. In return, you give me the opportunity to take thePresentation Tasks. This is also a realistic and fair compromise for me.To sum up, I can say that this is a win-win situation. After some consideration I am very happy to say that I agree with you on the remaining issues. Therefore, I accept your latest offer.We both want to have a great celebration of the annual ISA conference! It will be great for all guests.Thank you very much for taking the time to cooperate with me.With best regards,Alex Kramer</t>
  </si>
  <si>
    <t xml:space="preserve">Dear Chris Meyer,I have heard a lot of good things about your previous work and I am very looking forward to negotiating with you about the details of the upcoming ISA conference. I have given some thought to the framework of this conference, which you can find attached to this mail. The topics include the selection of sponsors, the type of music, the choice of catering, the distribution of tasks for the presentation and, last but not least, finding a suitable date for the conference. Of course, we can discuss particular aspects and you can tell me your view of things.Basically, however, I think that we should not focus our attention on the successful collaboration with local business people at this conference, but rather on the students in this event. Business partners that are really interested in individual students will work with ISA sooner or later anyway to get easier access to them. I am looking forward to your answer.Yours Sincerely,Alex Kramer</t>
  </si>
  <si>
    <t xml:space="preserve">Dear Alex,Thank you for your proposal. It is a pleasure to be corresponding with you. I too have heard great things about your previous projects so I am very much looking forward to a fruitful collaboration.I have considered your thoughts on the framework of the conference, however, I have to disagree with your idea to focus on the students rather than the relationship between the ISA and local business people. After all, it is these connections that allow ISA students to gain experience as business leaders. Therefore, I think it is in the best of everyones interest to focus on nurturing these collaborations during the conference.Attached you will find my approach to the conferences framework regarding the selection of sponsors, the type of music, the choice of catering, the distribution of tasks, and a conference date. I look forward to hearing your thoughts on these points.I hope to hear from you soon.Kind regards,Chris Meyer</t>
  </si>
  <si>
    <t xml:space="preserve">Dear Chris Meyer,First of all, I would like to discuss the topic of Sponsor Selection. My favorite company would be Art Inc. This view is supported by me as the most important part because of the fact that Art. Inc simply makes more money available to ISA, and this money can be accessed directly. Due to the fact that ISA is a very promising organization for the future and that the number of ISA members has risen by about 5000 to 30,000 within the last 10 years, it can be assumed that ISA will continue to gain popularity and grow in the near future. As a result, there are likely to be more lucrative offerings in the near future from companies that ISA can deal with.A long contract would be suboptimal for this, as it would then no longer be possible to react flexibly to offers from other companies. Should the ISA miss out on potentially lucrative offers in the near future because it is still contractually bound to another company, this could have an enormous negative impact on future financial opportunities. With Art Inc., ISA receives a donor who is willing to donate a large amount and a relatively short contract period.In return, I would offer you that we can handle Presentation Tasksin such a way that I would give you the possibility to do the opening speech and I limit myself to the distribution of the awards. In this case, you would have the opportunity to reach a broad mass of people with your speech and to make a good impression at the business people.I would be pleased if you would consider this alternative.I am looking forward to your answer.Yours Sincerely,Alex Kramer</t>
  </si>
  <si>
    <t xml:space="preserve">Dear Alex,Thank you for reconsidering your first proposal but, unfortunately, I cannot accept your second offer. I am willing to compromise on certain topics but theSponsor Selectionis of utmost importance to me.I think that Boomerang is most definitely the best sponsorship choice because Boomerang ensures financial security for the ISA, while Art Inc. could always change their intentions. You make a valid point with the growth of ISA over the last 10 years. Nevertheless, I do believe we should never take this success for granted and simply assume that sponsorship offers will come our way without having some kind of safety net. Such a safety net is exactly what Boomerang provides and, thus, I am convinced that the slightly smaller amount of money is balanced out by the offer of a long-term contract.As I mentioned, I am more than happy to compromise on other items so I took the liberty of providing you another offer. It would be enormously helpful if you could provide a bit more information about your preference for certain topics. For example, on which item would you be willing to compromise? I think this information could help us reach a mutually beneficial agreement.I look forward to your reply.Kind regards,Chris Meyer</t>
  </si>
  <si>
    <t xml:space="preserve">Dear Chris Meyer,Regarding Sponsor Selection, we need to talk a little more about it, because I also see it as a very important point and I see my reasoning as a good basis to reinforce this election, as the past has shown that ISA has the potential for tremendous growth. Also Besides, the financial losses that would result from the long contract and the associated missed contract offers to other companies would be enormous and far greater than the profit we would generate from the longer contract with Boomerang.As I have already explained to you, I would be happy to have you give the Presentation Tasks. If you don't consider that, I would like to know how you could accommodate me if we consider Boomerang in the Sponsor Selection.Another important aspect for me would be the Music Act. During the last few years there have been complaints about the type of music. In order to avoid this problem, I think it would be best to engage an internationally known star who is known to every guest. In this way not only probably further guests are attracted, who become attentive thus to the ISA, but besides a good atmosphere generated, in order to lead good discussions. In my opinion, DJ Happywould be a very good choice for the musical entertainment on this evening. In the past he has already filled very large halls with people and is known all over the world. Also Besides, the advantage of a DJ is that he has the opportunity to play music to any genre and can therefore spontaneously respond to the various musical tastes of each guest.Concerning the Catering, I agree with you that an International buffetis the best alternative. In this way every single guest can be satisfied and the best specialities from the most different countries can be offered. In addition, a buffet provides a better basis for business people to have interesting conversations with individual students during the meal and vice versa.I would be pleased if you would consider this alternative.I am looking forward to your answer.Yours Sincerely,Alex Kramer</t>
  </si>
  <si>
    <t xml:space="preserve">Dear Alex,Thank you for elaborating on the importance of the Music Actto you. I understand that the Sponsor Selectionis valuable to you too, thus, I am willing to offer your desired Music Act to show my appreciation for your compromise. Although I am extremely worried to haveDJ Happy as our musical act, it is only fair to hand you such an important aspect of the event if you allow Boomerang to be the sponsor.I hope that you will consider my offer. In any case, I am very pleased to see that we are getting closer to an agreement.Looking forward to your response.Kind regards,Chris Meyer</t>
  </si>
  <si>
    <t xml:space="preserve">Dear Chris Meyer,Thank you very much for this offer. However, I wonder why you think DJ Happyis not a good choice, or what would consider as an alternative and for what reason?I also think that we should talk again about the Sponsor Selection, because I think that we are simply too inflexible with a long-term contract, and this inflexibility could cost us a lot of money in the near future. So maybe you could consider the company Corporate Ltd.. Among other things, they would pay more money than Boomerang and, in contrast to Art Inc., offer ISA a midterm contract, which in my opinion represents a good compromise between a very short and a longterm contract.In my opinion, we should also talk about the Date of conference, because many factors have to be taken into account.So I find the fourth week in December that you have suggested being a relatively inopportune time because this week is exactly during the holiday season this year. Due to the fact that ISA is a student organization, it is very likely that many students are already on vacation or in their hometown and therefore cannot attend the conference. That would be an unrealizable factsince the students and their interests are the main goals of this organization and with them, the conference stands or falls. This is also the reason why I would not consider the fifth week of December. Of course, it is difficult to find a date that is fair to all, or that can be attended by all interested people, but probably more people will have time in the first half of December than in the second. For this reason, I would ask you to consider Week 2as a possible solution.I would be pleased if you would consider this alternative.I am looking forward to your answer.Yours Sincerely,Alex Kramer</t>
  </si>
  <si>
    <t xml:space="preserve">Dear Alex,Although I acknowledge that DJ Happy is an international music star, it is exactly the DJ's stardom that I consider the problem in this situation. I think he would be our absolute worst option for theMusic Actbecause all the attention would be on the DJ rather than the students themselves or the opportunity for them to expand their network. I think that a local folklore band would not overshadow the event's true intentions and show respect to the culture of our guests.As for theSponsor Selection, I can understand how Corporate Ltd. is an option that we can both be satisfied with. However, if we would choose Corporate Ltd. as our sponsor I will retract my offer of DJ Happy as the music act and propose a local folklore band instead.Regarding theDate of conference, you make a valid point about the possible absence of students due to the Christmas holidays. However, I do not agree with week 2 as a counteroffer because of logistics. There is another event taking place in that week in the same area of the historic centre where the ISA conference will take place. Based on my previous experience, I know that this will become a tremendous problem in terms of parking and other logistics. It could potentially jeopordize the success of our event. Therefore, I propose week 1 as an alternative. The holidays will not have started yet so the students will be able to attend. This week was not my first preference because it collides with the International Conference on Economics and Business Management in Zurich but I am sure that the attending businesses will have enough employees to cover both events.Thank you in advance for considering this offer and I look forward to hearing from you.Kind regards,Chris Meyer</t>
  </si>
  <si>
    <t xml:space="preserve">Dear Chris Meyer,Thank you very much for your comprehensive answer, I think we will be able to reach a compromise within the next few days.First of all, I would like to speak again on the subject of Music Act. However, I do not share the fear that the attention of many students or even business people will increasingly be drawn to this because of the DJ Happyhigh profile. I am of the opinion that the presence of a famous person is an important aspect to generate more visitors. Moreover, the conference cannot be compared to a concert or a visit to a discotheque. On this evening the DJ is only supposed to accompany the evening, so the main focus is not on the DJ. In addition, the Local Folklore Band simply does not meet the musical tastes of all students or business people. This can quickly lead to a bad mood during the event, as has been the case at some conferences in the past. Nevertheless, it is not just any conference, but the 50th anniversary of ISA. That is why an international music act would be a far more appropriate choice for this special occasion than a local folklore band.Regarding the Date of theconference, I am divided. On the one hand, I agree with you that it would be more difficult organizationally if another event in this area were to take place in the same week. However, I think that this could be solved by using public transport. As an alternative, I would like to propose Week 3in December. There is no overlap with other events this week. It is only clear that the Vice-President cannot be present all the time, but that would not be a great loss. Moreover, he would not be present until later and would be able to welcome all important business people and students and would get your complete opening speech.I would be pleased if you would consider this alternative.I am looking forward to your answer.Yours Sincerely,Alex Kramer</t>
  </si>
  <si>
    <t xml:space="preserve">Dear Alex,It is unfortunate to read that you do not think that DJ Happy will take away all the attention from the students and business people. I think it is wrong to assume that such as profound celebrity will not be the center of attention. Like I mentioned in my previous message, I am only willing to accept DJ Happy as ourMusic Actwhen Boomerang will be theSponsor Selectionfor the conference. I am, however, able to accept the pop band FreeLife as our music act if we decide on Corporate Ltd. as our sponsor.As for theDate of conference, I have mixed feelings about week 3. I think it would be very inconsiderate of us to plan the event in this week knowing that ISA's highest ranked members will not be able to attend. Thus, in order to compromise, I could come to terms with week 3 as the date of our conference if we change theCateringto a more sophisticated traditional Swiss three course. If, among others, the ISA vice president will not be able to attend we need to make sure that we still portray ourselves as a professional and distinguished conference. If the highest ranked members of the ISA do not attend while, on top of that, providing guests with a buffet style meal, we could just as well be organising an internal and local ISA event without any marketing purposes.I would be pleased if you could consider this offer. I hope to hear from you soon.Kind regards,Chris Meyer</t>
  </si>
  <si>
    <t xml:space="preserve">Dear Chris Meyer,As far as the Date of conferenceis concerned, I have to say that the people mentioned may well participate, but will not be there at the end of the evening. In my opinion, however, this is no reason not to schedule the conference for this week, precisely because the other weeks are far more inappropriate. The Vice President will be present at the opening speech, as well as a time afterward, so there is still enough time to get in touch with other business people or students.Nevertheless, I think that Week 2is still the best alternative. First of all, there is plenty of parking available and every guest can use public transport if they are informed early enough that another event is taking place.Furthermore, I, unfortunately, do not think it is good in which direction this negotiation is now developing, insofar as aspects that have already been recorded, such as the International buffet, are being changed.Apart from that, I consider this change to be very unclever, as first of all not all guests have ever tried Swiss cuisine, let alone it can be assumed that all guests have a preference for Swiss cuisine. The risk that our guests will express their displeasure on the spot due to the monotony of our food selection is too great for me to accept. Moreover, the consequences would be that the guests might leave the conference prematurely or express their displeasure about it. There would no longer be a pleasant atmosphere for animated conversations.With regard to animated conversations, I also think that a buffet would be a far more logical choice than a three-course meal. During a buffet, it is possible for each person to have animated conversations with other interesting people. On the other hand, one is bound to a fixed seat during a menu and has to have a conversation with the people sitting at a table.I would be pleased if you would consider this alternative.I am looking forward to your answer.Yours Sincerely,Alex Kramer</t>
  </si>
  <si>
    <t xml:space="preserve">Dear Alex,Thank you for reconsidering Boomerang as theSponsor Selection. I think it is a good compromise to make to have DJ Happy as theMusic Act.As for theCatering, with the previous offers that I made I was willing to overlook the disreputable international buffet for the sake of a mutual beneficial outcome of this negotiation. However, in light of changes concerning theDate of conference, I reconsidered this offer.Nevertheless, I do truly wish to reach a fair agreement with you for which I am willing to meet you halfway. I would like to have an international three course meal for theCateringif the conference will take place in the second week. An international three course meal combines your vision of having a trinational food adventure as well as my vision of an appropriate three course meal.Another alternative that I think could satisfy us both would be week 1 as the date of conference and an international buffet for the catering. I would be more than happy to accept either two of these offers so I am looking forward to hear which one has your preference.Kind regards,Chris Meyer</t>
  </si>
  <si>
    <t xml:space="preserve">Dear Chris Meyer,Thank you very much for your renewed offer. Anyway, I think it's a pity that you changed your mind about the International buffet. We cannot afford to have dissatisfied guests at our conference. This would affect the whole mood in a very negative way and therefore the mood at the whole conference. In my opinion, it is therefore essential to offer an International buffet, as it cannot be assumed that every guest likes Swiss cuisine.Regarding the Date of conference, I don't think there is a plausible alternative to Week 2or week 3, so I can't fully understand your suggestion. Furthermore, if the ISA Conference were to take place in the first week, it would collide with one of the biggest business conferences in Switzerland, the International Conference on Economics and Business Management in Zurich.Finally, I would like to remind you that I took a big step towards you right at the beginning with the fact that I gave you the presentation task, so I would kindly ask you to take a step in my direction.I would be pleased if you would consider this alternative.I am looking forward to your answer.Yours Sincerely,Alex Kramer</t>
  </si>
  <si>
    <t xml:space="preserve">Dear Alex,It is unfortunate to read that you haven't changed your previous offer, since this is simply not an offer that I can accept.As for theCatering, I don't quite understand why you are counterarguing a Swiss cuisine when in my previous offer I mentioned that I would be willing to accept an international three course meal for the catering and week 2 as theDate of conference. Like I mentioned in my previous message, an international three course meal will satisfy us both by having multiple cuisines to make sure that all guests' wishes will be accompanied, while also having a more prestigious sit-down dinner.However, since you are not willing to consider this offer, I am prepared to give you an international buffet but only when theDate of conferencewill be in week 1 or 4. Since you previously rejected week 4 as a potential offer, I am willing to compromise and offer week 1. This is most definitely a plausible alternative, albeit not my preferred week, because all students will be able to attend as well as the vice-president of the ISA.I am well aware that you have made a step in my direction with thePresentation Tasks, which I am very appreciative of. However, I would like to remind you as well that offering to have an international buffet for theCateringwas also a significant step in your direction on my part. On top of that, I have stepped away from my preffered date of conference (week 4) in hopes of reaching a mutual beneficial and fair agreement.I hope that you will sincerely consider this offer because otherwise I am afraid that this negotiation will end in a rejection.Kind regards,Chris Meyer</t>
  </si>
  <si>
    <t xml:space="preserve">Dear Chris Meyer,I understand your reasoning and I think we are on the verge of reaching an agreement. The last point I have to negotiate is only the Date of conference. Here I would like to accommodate you and set Week 3as the Date of conference. As already mentioned, we can compensate for the absence of the Vice-President at a later date and we do not have a big problem. However, due to the fact that sponsor selection is the most important aspect for both of us and therefore I have left the biggest decision to you, I hope that you will think about my new offer and hopefully accept it.Yours Sincerely,Alex Kramer</t>
  </si>
  <si>
    <t xml:space="preserve">Dear Alex,Thank you for your offer but I am still not satisfied with this. Attached you will find my last and final offer. Please think carefully if you feel like rejecting my final offer and by that ending our entire negotiation because I truly think that this is a great agreement for the both of us.This arrangement has features that satisfies us both as well as dissastifies us both, a fair arrangement in which we meet each other in the middle.I look forward to your acceptance. In case of a rejection, I am dissappointed that we could not reach an agreement but thank you for your effort.Kind regards,Chris Meyer</t>
  </si>
  <si>
    <t xml:space="preserve">Dear Chris Meyer,thank you for your latest offer. Unfortunately, this offer is too far away from my expectations. As we can not find a suitable solution, I am sorry to tell you that I think that we have to stop our negotiations without a pleasing outcome for us both.Since we have other alternatives, I will not accept any outcome under the conditions of your offers. I am nevertheless very thankful for our past cooperation and I thank you for the pleasant atmosphere of this negotiation.Maybe we will find common ground again in the future.Yours Sincerely,Alex Kramer</t>
  </si>
  <si>
    <t xml:space="preserve">Dear Mr. Meyer,I am happy to discuss the planning and the general conditions of the event with you.Here you will find my initial offer. Particularly important to me is the Sponsor Selection, which I would like to focus on at the beginning. I would strongly recommend choosing Art Inc.as they provide the highest amount of money. Furthermore, this sponsor has been supporting the ISA for a long time, which is why we can expect another ongoing relationship, unless we fail to include them in an important event as the one we are talking about in this case. I am certain you understand that there are plenty of good reasons for this decision.I am of course prepared to make concessions in other areas as well andlooking forward to your response.Kind regards,Alex Kramer</t>
  </si>
  <si>
    <t xml:space="preserve">Dear Mr. Kramer,It is a pleasure to meet you!Thank you for your email and for your offer. It is a smart idea to start our planning with the sponsor selection.I see your point in choosing Art.Inc. as they offered the highest amount of money and was the sponsor for some time in the past. However, Boomerang offered a very good offer including the long-term contract so we are ensured for the next events of ISA in the future. If we work with Boomerang this time, we have financial security for upcoming ISA events and to some extent for the ISA itself. So we will not be in the rush of searching for new sponsor partners for upcoming events.In my opinion, the long term contract is very important for the planning of the next events. While with Art.Inc we do not have a written contract, and in this case, they always can change their intentions, and I think it is quite risky. Another solution might be choosing Corporate Ltd. as a sponsor because they offered a bit more but at least with the shorter contract, at least we are ensured for half a year.Thank you so much for your consideration,And I am also willing to consider options for your suggestions!Best Regards,Chris Meyer</t>
  </si>
  <si>
    <t xml:space="preserve">Dear Mr. Meyer,The pleasure is on my side. Thank you very much for your answer and your view on the sponsor situation.I am very happy that you have responded to my point of discussion and that you have given a comprehensive explanation of your view. I have already heard from many sides that you are a cooperative negotiating partner and I am very excited about our further progress.I understand your preference for Boomerangdue to the possible long term contract and the avoidance of effort in the future to find new sponsors.However, I am sure that we will have no problems finding sponsors in the future and will not have to rely on a long term contract with a small amount of money as ISA is growing steadily and we already have such a large selection of sponsors that we have to cancel most of them. In contrast to the comparatively small amount of money currently negotiated with Boomerang, we are very likely to find sponsors in the future who will offer a significantly higher amount of money, which in my opinion outweighs the comparatively small extra effort. Art Inc.is therefore the best choice for this area.I hope that you can understand my arguments. If we still don't come to a common denominator on the subject, we can either discuss the Corporate Ltd. option you mentioned, as this company offers both the advantage of a long term contract and a slightly higher sum of money than boomerang. Another possibility would be that I make a concession in another discussion point, which is perhaps more important to you than the selection of the sponsor. I am happy to meet you here and look forward to your suggestion.I am sure that we will reach a result with which both of us will be satisfied.I look forward to your message.Many greetings,Alex</t>
  </si>
  <si>
    <t xml:space="preserve">Dear Alex,Thank you so much for your detailed answer, really appreciated. I have heard that you were very successful in managing your previous projects, and your clear argumentations in the previous email confirm that.You mentioned that you are willing to make a concession in other discussion points. I am willing to make the concession for choosing Art Inc instead of Boomerang as our sponsor if you allow choosing the catering and music act of my choice. I suggest choosing a traditional swiss three-course meal for catering and local folklore band as music art.As Constance is located on the border with Switzerland and has a strong Swiss influence, with catering Swiss traditional three-course meal ISA would express appreciation to the local members and guests. Additionally, it is a big event, the 50th anniversary, therefore the three-course meal is more appropriate and a perfect fit for such an important event, rather than casual catering as a buffet, which we normally offer in the minor events. Moreover, the Swiss three-course meal is better in terms of taste because the dishes in the course are in the harmony of taste and flavors in this combination. The catering of Swiss three-course meal and music choice of traditional folklore band would be a perfect combination to show ISAs reflection on the local culture. So our guests will experience the local spirit, and by showing respect to the local culture we can show our appreciation to Constance city.The 50thanniversary is the cornerstone of ISAs development and official celebration with opportunities for expansion and attracting new business partners. Moreover, by organizing the event in an official manner, we ensure maintaining a good relationship with (local) companies and officials. I understand that we are an organization for young people and having contemporary music stars like DJ Happy and pop band FreeLife is a cool thing to do, and we definitely can invite them for our further events. As the 50th anniversary is such a grandiose event, I think we should keep it more official.Once again, I think it would be a great idea if the catering and music act would correspond to each other. This is the 50th year anniversary and commemorating this event with respect to local culture will be a good sign of appreciation.If you agree on the catering and music act of my proposition, I will happily agree to have Art Inc as our main sponsor.Thank you for your considerationAnd looking forward to discussing presentation tasks and the date of the conference.Best regards,Chris</t>
  </si>
  <si>
    <t xml:space="preserve">Dear Chris,Thank you very much for your quick and detailed answer. I am also very grateful that you accepted my second suggestion and described your ideas regarding music selection and catering.I can understand your argumentation for the choice of catering very well and agree with you that it suits the local conditions and that the foreign guests can get to know and enjoy the culture of the area by choosing the traditional Swiss meal. Originally, I disagreed on this point, as an international buffet relaxes the atmosphere and encourages spontaneous conversation and networking. Nevertheless, as mentioned in the last mail, I am willing to make a compromise and choose the Traditional Swiss three course meal.With regard to the choice of music, I would like to express a few thoughts. Since we are already covering the point of establishing the local culture at the event by opting for the traditional meal, I would like to choose one of the other two music options. The focus of the event should be primarily on the students. In recent years they have unfortunately always been very dissatisfied with music at our events. Having a local band play at such an event does not fit the character of an international association's meeting. The best fit for me would be DJ Happy, Pop band FreeLifewould also be appropriate. Through the mix of traditional food and contemporary music we can achieve a good mix, which hopefully will satisfy all guest groups, students as well as company representatives.I'm sorry that I can't completely agree with your suggestion in both points and hope that we'll find an agreement anyway. Do you have a particular preference regarding the date of the event? Here it would be easier for me to make a compromise than with the choice of music, as I care a lot about the mood of the guests and would like to satisfy all interest groups. If the agenda and contents of the event appeals to all our guest groups, I am certain that they will be more flexible regarding the date of the event.I look forward to your answer.Many greetings,Alex</t>
  </si>
  <si>
    <t xml:space="preserve">Dear Alex,Thank you for such a quick reply and agreeing on the catering of the Swiss three-course meal.As you could assume, choosing the sponsor is a big deal of my negotiation consideration and since you refused the music act of my suggestion let's discuss the sponsor selection again.You gave valid reasons to choose Pop band FreeLife, thanks, so then we will have a traditional Swiss three-course meal and contemporary music. I confirm pop band FreeLife as our music act.Back to the sponsor selection, you mentioned in the previous emails that Art Inc offered more money for funding than Boomerang. Corporate Ltd offers more annual payment also, plus the mid-term contract whereas Art Inc. did not offer the contract at all. What do you think about the proposition of selecting Corporate Ltd as our main sponsor for the 50th-anniversary event? Regarding the date of the event, after some consideration of conflicting events happening in the vicinity of Constance city, in my opinion, the 4th week of December is the most convenient time to conduct our event. The fourth week of December is right before (16-22 of December) the Christmas holidays, during which many people won't be able to participate in the conference. Additionally, many locals would go for Christmas vacation, so the parking situation nearby the university will be relaxed. As for the 1st and 2nd week of December, there are two major conflicting events that might hinder the participation of important guests and bring a lot of inconveniences for the guests in terms of parking (it is wintertime, walking from the further parking lot will be very inconvenient for our guests). For the 3d week, some ofISAs higher-ranked members including our vice president are unavailable. So in my opinion, the fourth week of December fits the most convenient date for our conference, which can avoid much of the confusion and discomfort for our guests. Thank you for your consideration, Alex.From my side, I should point out that it is a great pleasure working with you )))Best regards,Chris</t>
  </si>
  <si>
    <t xml:space="preserve">Dear Chris,Thank you very much for your quick answer and your suggestions. I think we are making good progress, even if we have to renegotiate theSponsor Selection.Since the sponsorship issue seems to be the most important issue for both of us, I understand that the compromise I am making must be correspondingly large. As we have not yet been able to reach an agreement on this compromise, I agree with your proposal to settle on Corporate Ltd.for the time being. Your mentioned reasons make sense to me, as both the points of a higher sum on my side and a long-term contract on your side will be fulfilled.Since my agreement to let you choose the Catering and compromise on the choice of the Date of conferenceand the Cateringis determined by the fact that we choose Art Inc. as our sponsor, I'm afraid we'll have to adapt this part as well.What do you think about agreeing on the music and the catering depending on each other, since these two decisions are closely linked, as we've pointed out in our recent conversations? I found our agreement to have both a part that appeals to the company representatives (catering) and a part that appeals to the students (music) very good. Would you agree to choose DJ Happyas the music act if we chose the Traditional Swiss three course mealas the catering? I think that we can benefit from both decisions and the whole evening will be even more varied.Regarding the date of the event, I'm completely at odds. You wrote that the fourth week is before the Christmas holidays, but to my knowledge it is already in the middle of the holidays, so many ISA members in particular are absent, which should definitely be avoided, as you already stated.You wrote that the parking situation for the first two weeks of December is bad and the guests have to look for a parking lot or walk for a long time. I don't know Konstanz as well as you do, but I am sure that many tourists from outside will travel to Konstanz during the winter holidays to see the beautiful city. The parking situation is additionally alleviated by the fact that students usually come by train and Konstanz is very well connected in long-distance traffic. I am therefore of the opinion that the first half in December, especiallyWeek 2, is the most suitable, since it does not collide with the International Conference on Economics and Business Management in Zurich.I am curious about your point of view and look forward to meeting you in Konstanz.Many greetings,Alex</t>
  </si>
  <si>
    <t xml:space="preserve">Dear Alex,Thank you for your elaborate reply, many things became clear regarding your priorities and I weigh out mine. I am glad we are both flexible for the better outcome for organizing the 50th anniversary of ISA and our personal matters.By carefully reading your email, I could understand that the priority of sponsorship is quite important for you. On my side, I think it is very important to provide the best catering and corresponding music act. So I want to propose a deal: we can have Art Inc as our main sponsor according to your proposal and consequent reasoning while we choose catering on my choice (Swiss three-course meal) and Music act to be the folklore band. As I already mentioned the style of catering and the music act will be in the same theme.Additionally, I can make the concession for the date of our conference, we can choose the second week according to your proposal.And for the last organizational topic - the presentation task, I think it would be fair to share the activities equally since we are both equal organization managers of this conference. Even though I would prefer having an opening speech at this event.Please, see the agenda with my proposal offer for all five issues attachedThanks again for your consideration and cooperationBest regards,Chris</t>
  </si>
  <si>
    <t xml:space="preserve">Dear Chris,thanks for your precise and adaptive mail. Sorry my answer is so late, I had to work all day.I am very grateful to you for changing your sponsor back to Art Inc. and for being so considerate of my preferences. Nevertheless, we had exactly this discussion in the emails before and unfortunately I am still on the position that one of the two things of catering and music that make up the whole atmosphere of the evening should be a part that is aimed at the students who are supposed to be the focus of the event.For this reason I would like to suggest that you compromise at least on the part of the music and agree on the Pop band FreeLifewhich is still not my first choice, but at least a much better alternative than the Local Folklore Band. In return, I would like to accommodate you with the Presentation Tasks, because you have also made such a big compromise to me with the sponsor and the date and hope that that outweighs the music issue for you.You suggested that we share the two tasks. In my opinion this leads to a great coordination effort, which becomes very stressful in addition to the thousand other topics we have to deal with and organize. Although I would really like to give the opening speech myself, I am very sure that you are an excellent and professional speaker and would be willing to leave this part of the speech to you, so that we haveAwards Alex, opening speech Chris. I hope this is an appropriate counteroffer for you. Having the opening speech at such an important event is a great honor and you also mentioned in your last mail that you would like to have that part.Have a nice evening and many greetings,Alex</t>
  </si>
  <si>
    <t xml:space="preserve">Dear Alex,Thanks for your email,From my previous lengthy emails, you could see that sponsor selection is my important priority, however, I am willing to make a concession on it and choose the sponsor according to your proposition. And in regards to the music act, it is my second priority in importance, and in this case, I am willing to reconsider the catering. In my opinion, it is very important to show appreciation to the locals and introduce the spirit of Constance to guests at such big even as the 50th-anniversaryconference.In my current offer, I make a concession in sponsor selection and catering, and if you are willing to agree with me in the music act and the presentation tasks, then we both can compromise the date of the conference: the 3d week.Please, see my offer in the attached agendaThanks for your consideration and cooperation,Best regards,Chris</t>
  </si>
  <si>
    <t xml:space="preserve">Dear Chris,thank you for your message and your final counteroffer. I appreciate that you are willing to compromise on the point of Cateringand still leave the choice of the Sponsor Selection to me.I don't quite understand your argument why we should move the event toWeek 3and not Week 2. I explained to you in detail in my last mail why the second week is the best choice. Unfortunately, there are no reasons on your side why the third week is a good compromise. In contrast, in your previous mail in which you were expressing your preference for the fourth week, you wrote that many ISA members are not available in the third week. Therefore, I cannot agree with you on this point as I do not see any good reasons why Week 3is an appropriate compromise.Unfortunately, we don't have time to discuss this topic to the end now, the event is getting closer and the longer we wait, the fuller the guest calendars get.Due to this and the fact that we have not yet reached a complete agreement on the topic of music and catering, I regret to have to reject your offer.All in all, I am still very happy to have such a cooperative and compromising negotiating partner as you. I am sure that if we had had more time to discuss, we would have reached an agreement that is satisfactory for both of us. I believe that it was rather the tight timeframe and not our unwillingness to cooperate that prevented us from reaching agreement in the end. I would therefore be delighted to plan events with you in the future as well.I wish you a nice weekend and thank you for the good cooperation. Hopefully we will see each other in person at some point, whether in Denmark or in Switzerland.Best regards and many thanks again,Alex</t>
  </si>
  <si>
    <t xml:space="preserve">Dear Chris Meyer,I am very excited that we have the opportunity to plan the event for the ISA together. Organizing the conference is going to be an excellent opportunity for us.Having heard a lot of great things about you, I believe that we can provide the best possible event plan together.I am delighted to work with a fellow ISA Student together that shares the same passion and fully identifies with the goals of the ISA.In the attachments, you can find my first offer. Hopefully, this proposal will benefit both sides. It is for our benefit if we can focus on the overall project goal and leave our interest aside.I wish you a beautiful day, and I am eagerly awaiting your answer.With best regards,Alex Kramer</t>
  </si>
  <si>
    <t xml:space="preserve">Dear Alex Kramer,Nice to meet you!Thank you for your message, I am happy to hear from you. Indeed, I am very excited to plan the ISA conference together, I am sure we can make it a great success. I am looking forward to the collaboration with you, as I have heard that many of your projects have been successful.Thank you for sending me your first offer. I agree with you that it is important to focus on the overall project goal, however I have some remarks from my side.First of all, I would like to discuss the Music Act that will be played during the event. I prefer the local Local folklore band as a music act. As the event will be held in the founding city in Germany (Constance), I think it is obvious that important aspects as these are taken into consideration, and that the music at least represents some local culture. Furthermore, ISA was founded by local alumni and local student organizations, and as the event celebrates the 50th anniversary of the association, I believe it is important to homage to the roots of ISA. I respect your opinion of booking DJ Happy, I think this option will overshadow the reputation of ISA, which will definitely distract from the whole purpose of the event.Next, I would like to discuss the second point on the agenda, which involves the Catering during the event. I understand that you would like to serve an international buffet during the conference. However, in my opinion, I dont think this is very appropriate. I think that we should really put in some effort and celebrate this amazing anniversary with all the people joining the event. Moreover, as local culture is highly valued within ISA, and as the event takes place in the founding city Constance, nothing would be more appropriate than serving our guests a typical Traditional Swiss three course meal. Lastly, a lot of important people are coming (including our CEO Dr. Illenschitz), so it is important that we can ensure a level of formality. I think the Swiss three-course dinner would be a great possibility for doing so.I would like to hear what your thoughts are about these agenda points. Maybe we could also already think about the other elements in organizing the event (the Date of conference,Presentation Tasks, and Sponsor Selection). I would like to hear your thoughts about these three as well.I am looking forward to hearing from you, and for now I wish you a very nice evening.Speak soon!Best regards,Chris</t>
  </si>
  <si>
    <t xml:space="preserve">Dear Alex,It is a pleasure to meet you too.I appreciate your first offer, although we have to discuss specific points.I'm glad you brought up the Music Act. Over the past couple of years, I have noticed an increasing dissatisfaction by the guests with the music act. My initial idea was to hire an internationally known performer, to solve this issue. As we want to focus on our international students, I am not sure if a local german folklore band would be the best fit. My goal is to create a new, young, and dynamic character of the event. Nevertheless, I am not entirely settled on DJ Happy. What is your opinion on FreeLife?Next, I would like to discuss theCatering. I really liked the fact that you wanted to incorporate the local culture into the dinner. Nevertheless, In my opinion, the conference should create an atmosphere to facilitate networking and making new acquaintances even during dinner. In conclusion, we need to create an easy-going and relaxed atmosphere. Therefore I am not sure if we can achieve this with a 3-course menu. Choosing a buffet would give the students the option to move around freely and get to know lots of different people. Another point is that with the international buffet we would still not give up the local culture. I propose that we center the feast around the German, Austrian, and Swiss cuisine.Subsequently, I want to talk about the Date of conference. The first week collides with another activity. In Zurich (not very far from Constance) is the International Conference on Economics and Business Conference, one of the biggest business conferences in Switzerland. It is not a real deal-breaker, but it's not ideal either. In the third week, the vice president of the ISA and other high ranked members are only available for the opening ceremony and would not attend the dinner and the other festivities afterwards. Is that a deal-breaker for you? I am really interested in your opinion. Week 4 and 5 are during Christmas time. Consequently, I have the concern that not everyone could attend the event. Therefore, the plausible option would be to choose week 2. Nevertheless, I would be willing to compromise on this issue.We both agree that It would be an honor to give the opening speech of the event. The announcement of the year's award winners and the opening ceremony are not equally attractive. We must deliver an excellent opening speech. The opening ceremony provides the perfect opportunity for reaching out to a broad audience and for creating a lasting impression. Therefore I propose that we could consider hiring a known external speaker to avoid any conflict between us.The last issue we should be discussing is the Sponsor Selection. This issue is crucial to me. In the past couple of weeks, I have been in contact with several companies. The primary sponsor is going to be prominently displayed with banners around the podium. Art Inc. offered the most amount of money for the event. Boomerang made a good offer as well but offered significantly less money. Instead, Boomerang offered us a long term contract. Nevertheless, I do expect the ISA to grow even more in the upcoming months and years. It may not be the best decision the stick with Boomerang for now. The offer from Corporate Ltd. was lower on the money side in comparison to Boomerang, but they offered a mid-term contract duration. I would recommend not to consider the offer from Documenta since it was lower in every aspect than the other offers.I hope that we can start a great conversation about the topics mentioned above. I am eagerly awaiting your answers and thoughts.Have a great evening.Best regards,Alex</t>
  </si>
  <si>
    <t xml:space="preserve">Dear Alex,Thank you for your response and for making another offer. I agree with you on some parts, though we need to further discuss some issues. First of all, I understand that you have noticed some dissatisfaction from the guests in previous years concerning the Music Act. I do believe that FreeLife is a better option than DJ Happy, but in my opinion, it does not meet the older ISA members and local business partners music tastes. I really believe that the local folklore would be enjoyable for everyone, as it really gives them an insight into ISAs original culture, and makes them identify more with the association. I think it is important that we maintain a good relationship with the local companies and officials, and as the Local folklore band 's songs arent too controversial, this would be a very plausible option.Moreover, regarding the Catering, I like your idea that we center the feast around the German, Austrian and Swiss cuisine, so Im willing to compromise here. However, I still believe that we should go for a three course meal instead of a buffet. Even though a buffet would allow people to talk more freely, the buffets are organized at more informal and internal ISA events. As this is concerns a professional conference, with many important people attending, I think a three course meal would be most appropriate here. Anything less than a three course meal would be a decline from conferences over last few years, we have to ensure some level of formality. Moreover, we could also provide networking opportunities here by asking students to give their top-5 companies theyre interested in, and take this into account for the table arrangements. Therefore, I believe that the International three course meal would be the best possible compromise here.Thank you for bringing up the Date of conference. I certainly agree with you that the first week would not be ideal. I dont believe week three is such a deal-breaker as well, but it is definitely inconvenient. In my opinion, I believe the most appropriate date for organizing this event would be in Week 4. Even though week 4 takes place in the beginning of Christmas holidays, it would mean that a lot of our students would be able to attend, and there are no contrasting exams/deadlines or other obligations that students are still concerned with. Moreover, as the lack of parking spots during these kind of events have been an increasing issue in past years, I believe that this would be the best possible option to provide enough parking spots for our guests. In week 2, another big event takes place in Constance at somewhat the same location, where it would be more difficult for people to find a parking spot. This could negatively affect our key (important) guests. Regarding the Presentation Tasks, I respect your proposal of considering hiring a third person. However, I really do believe this would harm our interests. I am willing to give up the announcement of the winners of the awards, and let you do it. I believe that this would be a great opportunity for you to show your appreciation towards the winners and as you are already a known-face among the ISA community I think ISA members would be happy to see the awards announcement coming for you. I can do the opening ceremony in this respect, and give an opening speech to our members and local companies and organizations. I can share some personal experiences of my internship at one of ISA business partners, and tell some more about the cooperation with the business contacts (as Ive already cooperated with many during the organizations of internships). What are your thoughts?Focusing on the Sponsor Selection, I think this is a crucial aspect for me as well. During my whole ISA-membership and experiences I have been in close contact with our business partners, and I value my relationships with them a lot. It is not really clear to me which of the companies you would prefer. For me, it would definitely be Boomerang. Even though they offered less money for the event, they want to sign a long-term contract which will definitely provide us with the guarantee of sponsoring future events of ISA and a level of financial security. I think this is very important, thus that we are sure that ISA will be secured concerning financial activities and sponsorships for the next couple of years. I agree with you that Document should not be considered, as it indeed was the lowest offer.I hope we can reach some agreements on this and I am really looking forward to your thoughts. I wish you a great evening, and I am hoping to hear from you soon.Best regards,Chris</t>
  </si>
  <si>
    <t xml:space="preserve">Dear Chris,Thank you for your counteroffer. I can see that you are willing to compromise on specific points. Nonetheless, we have to discuss some issues further.I am glad that we value the Sponsor Selectionthe same way. In my opinion, the only option we should consider is Art Inc. Besides the fact that they offer the most amount of money, they support the ISA for a very long time now. Working with them was always very professional and nothing but positive. If we choose them, I am sure that they will work with us again in the future. Therefore, I am not concerned about the financial security of the ISA in the future. As you said, it is essential to appreciate the relationships with business partners. We should focus on maintaining good relations with current business partners instead of finding new ones with less appealing offers. As I said in my last offer, I am not convinced of the proposal from Boomerang. As the ISA is still growing actively, I think it is a mistake to bind the ISA to a low financial offer over a long time. The bigger the ISA gets, the more attractive it is going to be for more financially potent investors. Nevertheless, I am glad that we could come to terms to eliminate the other sponsors.Next, I would like to discuss the Presentation Tasks. I appreciate the words. Sharing the opening ceremony and the announcements of the winners of the award seems like a good idea. However, these two tasks are not equally attractive. The opening speech is very prestigious.In contrast, merely announcing the winner of the yearly ISA award and handing out the certificate to the respective person is clearly less attractive. I don't want to diminish your experience, but you never held an opening ceremony in front of hundreds of people before. It is essential that in the opening ceremony, many vital aspects of the future development of ISA are going to be addressed. Hence it's the 50th anniversary I don't want to risk any minor inconveniences. Even though I would like to give the opening speech as well, I still believe hiring an external speaker would be the right choice.Following, let's talk about the Music Act. I understand what you are saying, though our primary focus should be international students (the future talents) and not the older ISA members. Young students are the future of the ISA. It's not a coincidence that we are called International Student Association. I understand that you want to focus on local business people. Instead, I believe, if we attract student, it implicitly means attracting local businesses. The dissatisfaction from the students towards the music in the last years was caused by a sloppy selection of the music act. My favorite option is DJ Happy, but I would be willing to compromise on this issue by choosing FreeLife. A local folklore band might be interesting for tourists, however, we want to reach young and dynamic students. In my opinion, the local folklore band would be the worst option to go for.Regarding the Date of conference, I am happy that we are almost on the same page already. I was not aware of the fact that there is a local event in week 2. I can see what you are saying with the exams and deadlines. That's a good point. Nevertheless, I would not consider week 4 to be an option. As I know from my family, there are a lot of family feasts during this time of the year. Even though I prefer week 2, I was thinking about alternatives. I talked to the vice president of the ISA, and he agreed to participate in week 3 for the opening ceremony. Therefore I propose week 3 as a concession.It's great to hear that we found common ground regarding Catering. I'm not yet willing to compromise on the issue. As the event is focused on students, I don't see a problem with the informality. Your suggestion at the end is really creative, and I like it. However, this option is going to require high coordination and more costs. I understand that you want to make the event as formal as possible, but in my opinion, the ISA needs a fresher look to appeal to students. As I mentioned before, we should not lose our roots as the International Student Association.I hope that we can reach an agreement on the aspects and move forward. I wish you a great day, and I am hoping to hear from you soon. I want to remind us again that it is for our benefit if we can focus on the overall project goal and leave our interest aside.With best regards,Alex</t>
  </si>
  <si>
    <t xml:space="preserve">Dear Alex,Thank you for your reply, I was looking forward to hearing from you. Indeed I am willing to compromise, I am still missing some compromising from your side. I am hoping that collaboratively we can reach an agreement. Thank you for reminding me that it is for our benefit to focus on the overall project goal, I am aware of this.To start off with the Sponsor Selection, I respect your opinion to only consider Art Inc. I am sorry to say that I do not agree with that. I think it is important to sometimes switch main sponsors, to indeed ensure financial security especially for the long-term. It would be a real pity if ISA would not be able to organize events anymore due to sponsorship cancellation. I understand that Art Inc offers the most amount of money, though this is not a guarantee for us that they will continue supporting us in the future. No worries, Art Inc could still be a sponsor, though I would definitely prefer Boomerang as the main one. As you said, it is important to focus on the overall project, which also considers ensuring the continuation of organizing these projects.Regarding the Presentation Tasks, I hope you dont want to diminish my experience, there is no need for doing so. I know you believe that hiring a third external speaker would be a good decision, I am sorry to tell you that I believe that this would harm not only mine but also your interests. I know its important to focus on the overall project goal, though, as Dr. Illenschitz also emphasized, this is our opportunity to present ourselves in the best possible way. I believe that hiring a third person would be considered as an easy way out. Nevertheless, I am willing to compromise here and do Shared activities, so that it is equally divided and there is no need to discuss who gets which activity.Regarding the Music Act, I am willing to compromise here. I know that it is a student association, however I still do believe presenting the local culture is very important, as a big part of ISA has been successful due to the adoption of local culture. However, I understand your point of view. In my opinion, Pop band FreeLife would be a compromise here.Next, the Date of conference is an important topic on the agenda. Thank you for considering my arguments about the local event in week 2. I am willing to compromise for week 3, as the vice president (supposedly) has agreed to participate in Week 3 for the opening ceremony.Lastly, focusing on the Catering of the event, Im sorry to read that you are not willing to compromise. Maybe youve missed it, but the focus of the event really is on reflecting the local and cultural aspects, and as Dr. Illenschitz emphasized to use before, they want to show the appreciation of local culture through typical food and drink, and a carefully picked music act. However, I was already willing to compromise on the pop band, so I am hoping that you could do some compromising here. As the music will not be local anymore, I really can not emphasize more that a Traditional Swiss three course meal would be so essential. It will definitely pay off to adopt at least here to the local culture. Dr. Illenschitz told me multiple times that we have to show long-time business partners &amp; guests that they are important and make them feel appreciated by engaging with them through the local culture, and allow them to get to know the roots and local identity of the organization. Moreover, as the event marks the anniversary of the association, it is so important to reflect some local culture. As I said, we can adopt the networking aspect in there, that should not be an issue in my opinion. I am willing to make the table arrangements if you think that it would take up too much time. Im not sure why this would require more costs. I am willing to go for the pop band Free life, however I really do believe some locality has to be represented. I know that you would like to do a buffet, but with all due respect, you only have experience with organizing smaller events. Ive learned from previous experiences in organizing big events that a buffet gets really messy, so I do not believe that a buffet would be suitable for an event like this.I hope that you are willing to make some concessions, as Ive done as well. I am willing to compromise on the date, music act and presentation tasks, so I would really appreciate some compromising from your side as well ?.I am looking forward to hearing from you Alex, speak soon!Best regards,Chris</t>
  </si>
  <si>
    <t xml:space="preserve">Dear Chris,Thank you for your response. I appreciate your offer. I feel like we are on the right way to find a middle ground. Nevertheless, I want to discuss some further issues. However, I realize that I am going to make some compromises as well.First of all, I want to talk about the Date of conference. I am happy that we could come to terms with this issue. In my opinion, week 3 represents an excellent alternative to each of our preferred dates.Concerning the Music Act. It is great to hear that you are willing to compromise. I acknowledge that, and as a conclusion, I am going to make trade-offs on my side as well. I feel like this is the right choice. Last few years, the music act was not well received. By choosing FreeLife, we can attract new and young students for the ISA.Subsequently, I want to talk about thePresentation Tasks. You made a good point that a third speaker would maybe harm our interest. I have never thought about it like that. Similarly, you are right as well that we should take the opportunity to present us in the best possible way. That's a good point.In conclusion, you mentioned that you don't want to compromise on this issue. On the other hand, I think that sharing both speeches, Opening ceremony, and handing out the awards would require high coordination. As we already discussed, the speeches are not equally important. Nevertheless, I want to offer you to deliver the speech for the opening ceremony. I do believe that you would give an excellent host for the opening ceremony. As you mentioned before, you already were able to gain experience because of your internship. Even though I was interested in the opening ceremony myself, I am gladly willing to compromise here. You should do the opening ceremony, and I am going to show our appreciation for the winners.Lastly, we have two remaining issues to discuss. We both value them highly. Therefore, we both have to make compromises regarding theSponsor Selection. As I said before, I prefer Art Inc. Overall this would be the best fit for the ISA, in my opinion. However, I would be willing to choose Corporate Ltd. as a sponsor for the ceremony instead. They offered less money than Art Inc. but more money than Boomerang. This means that we would be more comfortable planing the ceremony. We should not forget that it is the 50th birthday. Therefore, we should not have to worry about monetary issues. Choosing Boomerang would mean that we would have to make bargains for the ceremony at some point.Additionally, Corporate Ltd. offered a mid-term contract. This means that the future of the ISA would be secured, and we would maintain the option to get a more prominent investor in the future. I totally agree with the fact that we are obligated to ensure the continuation of the organizing.And finally, I want to discuss the Cateringof the event. You made a good point on emphasizing the local culture. However, I don't see any contradiction among a buffet and a three-course menu. The International buffetwould consist of food from Austria, Switzerland, and Germany. As Constance is situated on the border of all three countries, I believe it's not fair in regards to the local culture to only serve on swiss food. If we serve only food from one specific cuisine, it is a real possibility that there are going to be people who will dislike the dinner. I was already willing to compromise on my most important aspect of the sponsorship. I am hoping that you could make the same compromise here. Like I said before, we should not be focusing the feast on the likes of local business partners. The main goal of the ceremony is to celebrate our 50th birthday and to attract more international students. We can't achieve this by satisfying only local business people. Attracting more students means attracting new business in the long run, as well. I am sure that local business partners would appreciate a relaxed and easy-going atmosphere. I appreciate the offer for the table arrangements. Nevertheless, if we choose the international buffet (Switzerland, Germany &amp; Austria), you can focus entirely on hosting the ISA ceremony. Even more, I can't see a lack of local culture.I want to remind you that you have to understand that by choosing FreeLife, not only you had to make compromises, but I had to trade-off as well (my first choice was Dj Happy in the first place). The three-course international menu is not off the table, in my opinion. Although that would mean that we would have to re-negotiate e.g., the music choice.I wish you a great evening. Hopefully, we can come to terms soon. I am eagerly awaiting your response.Best regards,Alex</t>
  </si>
  <si>
    <t xml:space="preserve">Dear Alex,Thank you for your message, I will certainly take your offer into consideration. I am happy to see that you are willing to compromise on some parts. Unfortunately, we are yet from forming an agreement. I am sorry to tell you that I am unable to accept your proposed concessions now. However, I enjoy negotiating with you as we are really cooperatively working towards a solution.The music act is fine for me, there is no need to further discuss this. I am happy that we have reached an agreement here. However, I want to propose a new date in week 2. This would be a better compromise in my case.Regarding the presentation tasks, I am happy to read that you are willing to give me the opening speech and that you do not longer question my expertise. I promise that I will not let you down!However, to keep it short, I am simply unable to compromise on the international buffet and sponsor selection. Though, I respect your preference for Art Inc, this is simply not an option for me. Thus we need to find other aspects to compromise on. Im sorry if this is inconvenient for you, I will try to keep both of our interests in consideration as much as possible.I am willing to provide you one more compromise: for the Sponsor selection we could do Corporate Ltd. As you said before, Corporate offers a mid-term contract, so we could definitely compromise here. Than we have both our interests secured: a prominent investor for the future, a mid-term contract, and quite a good offer overall. What do you think?Lastly, regarding the catering of the event, I am aware of the fact that you would really want to do the international buffet. However, I would really like to do the three course traditional meal. I understand your points of view, however a three-course international meal would sound most suitable to me.Im sorry that this message is a bit shorter, but I thought this would make it more convenient. I hope that you can agree with this proposal, and I really hope that we collaboratively can come to an agreement soon.Looking forward to hearing from you,Best regards,Chris</t>
  </si>
  <si>
    <t xml:space="preserve">Dear Chris,Thank you for your message. It's great hearing from you. I feel like we are not far off from finding a solution that is going to fit both our needs. I do enjoy negotiating with you, as well.First, it's great to hear that we agree to compromise with the Music Act.Next, the new Date of conferenceis fine with me. This way, we can ensure that the vice-president can attend the ceremony.Regarding the Presentation Tasks, I am happy that you are satisfied. I believe you are going to deliver an excellent opening ceremony.However, we have to discuss the Cateringand Sponsor Selection. I do realize that they are both one of the essential aspects for you. Nevertheless, this is the same for me, as well. I think there is no possible solution where we are going to have the best possible outcome for both of us in those aspects. Nonetheless, I want to offer you the Traditional Swiss three course meal. The main point I want to emphasize is that this is my worst option for dinner. In converse, I hope that you can compromise the sponsor selection from your side. I would take Art Inc.instead. I get your point that this is probably the worst option for you as well. In my opinion, this is a fair offer. From my experience with businesses, I can assure you that Art Inc. would be a great fit.In the same way, I am going to acknowledge that we should not lose our local roots. Therefore I would be willing to compromise here totallyI tried to keep it short as well so that we can focus on the last issues. I really hope that we can come to an agreement soon.Best regards,Alex</t>
  </si>
  <si>
    <t xml:space="preserve">Dear Alex,Thanks for your reply. I am happy to see that we are meeting common grounds soon (hopefully). In short, I can not agree with the offer that youve just mentioned. Im sorry to tell you this.I understand that both the catering and sponsor selection are essential aspects for you as well as for me. But I am sure that we can find some common ground here as well.The Music Act is not necessarily a problem, we can still leave the compromise on the Pop band FreeLife. I am also happy to leave the Presentation Tasks as it is.I am willing to make Art Inc. the main sponsor if we can move the Date of conference to Week 4. I reconsidered it, and I think week 4 is still a plausible option as a lot of ISA students have time to attend at the beginning of the Christmas holidays. In addition, this also means that there are enough parking spots available. This will be really beneficial for all the important people that are going to be there.I would like to thank you for offering me the Traditional Swiss three course meal. I still believe that this is the best possible option for the overall event. Therefore, I am willing to compromise on the Sponsor Selection from my side, and let Art Inc. be the main sponsor of the event (which is the worst option for me).In conclusion, I am willing to give you Art Inc as a main sponsor, if we could move the date of the conference to week 4. I really hope that we can come to an agreement soon, and I am looking forward to hearing from you!Best regards,Chris</t>
  </si>
  <si>
    <t xml:space="preserve">Dear Chris,Great to hear from you so soon. I appreciate your offer. However, we still have to talk about small distinctions. Nonetheless, I am confident that we are very close to find an agreement.As you mentioned, we don't have to talk about the Music Actany further. To sum this up, we both made compromises regarding this issue.Subsequently, I am delighted that we found common ground regarding the Sponsor Selectionand Catering. I genuinely appreciate that.Next, I want to go over the Presentation Tasks. I need to clarify that I made the compromise with this issue. We clearly where both interested in the subject. However, I recognized how passionate you were about the opening speech. Therefore, I was willing to offer you the opening ceremony. Yet, It feels like you won't show me the same willingness to compromise in other regards. Concerning the Date of conference, I can't provide you week 4. I am just extremely concerned about the Christmas holidays (many local and influential business people might already be on vacation).As you know, I still do prefer week 2. I think it is the best solution. I am sure we are going to find a creative way to solve the parking issue. We could use the extra money we received from choosing Art Inc. as a sponsor to reserve the parking lot next door exclusively for our special guests upfront. Unfortunately, I am just not prepared to take week 4. Although, I would be willing to take an alternative to week 2. Besides planing a great event, it is my main goal to attain the optimal solution for both of us. Fortunately, I am open to all three alternatives (week 1, week 2, week 3) besides week 4. As we already discussed, I am going to propose week 2 again.I hope that we can find a feasible solution for our last pain point.I am looking forward to hearing from you!Best regards,Alex</t>
  </si>
  <si>
    <t xml:space="preserve">Dear Alex,Happy to hear from you. Even though I feel like we are going into the right direction, I don't think we have achieved an agreement yet. I'm sorry to say this.What you proposed to me (Art Inc., FreeLife, Awards Alex, Week 2, and traditional three course) is simply just not possible for me to accept. In my opinion, I have been more than willing to compromise on multiple aspects. So I think we need to find another solution. I will try to keep it short.First of all, we could compromise on the Sponsor Selection again. I still believe that Art Inc. would be a feasible and plausible option and I am sure we can make the event a great success with them as main sponsor. This means that I have compromised on the Sponsor Selection, Pop band, and the date of the conforence. However, I am aware that you have also made some consessions from your side.On the other hand, I am willing to provide you with Art Inc. as the main sponsor, if we could do the Local Folklore band, or if the date of conference could take place in week 4. I feel like this would be a feasible combination, as the sponsorship is actually very important to me (I value Boomerang a lot as a partner).Nevertheless, there are other solutions we can think of. I am also willing to make Art Inc. the main sponsor, and fully provide you with the Music Act of your choice (DJ Happy). These are both major elements from bot our perspectives. I am willing to do this, if I can do the opening speech (I have already been working on my speech), week 4 of the conference, and in order to maintain at least some local culture, theTraditional Swiss three course meal. What do you think about this?My last feasible offer, which I think would be beneficial for both of us, is that I am willing to provide you with Art Inc., op brand FreeLife, opening speech for me, date in week 1, and the traditional Swiss three course meal. In this respect, I feel that all of our interests are met, and we are taking each other's needs into account.I have provided you with multiple solutions now, so I am hoping that you can see now that I am more than willing to compromise on multiple aspects. Now I would like to see the same from your side, I am sure that we can do this Alex. Please let me know what you think of my proposals and if one suits you best. If not, please propose to me what you would like to see different.I am sure that we're almost there.Looking forward to hearing from you!Best,Chris</t>
  </si>
  <si>
    <t xml:space="preserve">Dear Chris,Thank you for your counteroffer. I am happy to announce that I am delighted to accept it. I am glad that both of us were willing to compromise on multiple aspects. I appreciate the effort to even offer me numerous solutions at the end.Having thought about both offerings, I conclude that I would rather choose Dj Happy for the Music Act instead of the Pop Band FreeLife. Although I am still concerned about theDate of conference, I am willing to choose week 4 here. I believe we found a way to give the ISA a fresh, dynamic, and new face without losing its local roots.To sum things up, the ceremony of the ISA is going to take place in the 4th week in December. We are choosing Art Inc. as our sponsor. You are going to perform the opening speech, whereas I am going to announce the winners of the awards. During the ceremony, there is going to be a Musical Act provided by DJ Happy (celebrated international music star). And lastly, we have an excellent dinner with a Traditional Swiss three course meal.Now, I am excited to be a part of this ceremony.I had a lot of fun negotiating with you and enjoyed our conversation. Thanks a lot. Speak soon.Best regards,Alex</t>
  </si>
  <si>
    <t xml:space="preserve">Dear Chris Meyer,I was very delighted when you were announced as my partner. My contacts have confirmed that you are a team player and very cooperative. I'm looking forward to coming to a joint result with you which benefits both of us.In the following, I stated the reasons for my preferences in detail, in order to gain a mutual understanding. I hope this helps us to reach a successful outcome. If you have any questions please do not hesitate to contact me in an informal way.As you know, the exact date of the conference has not been fixes but there's a timeframe of five weeks. However, four out of five weeks are in conflict with the absence of ISA members and/or business guests or with the Christmas holidays. Only one week is free from any negative impacts, namely the second week. Considering these clashes, the second week would be my preferred option.The second issue I want to discuss is the catering. For ISA is based on a strong and valuable network, the atmosphere of the conference ought to facilitate networking and making new acquaintances. Therefore, a very relaxed and easy-going atmosphere is required, in my point of view. On these grounds, a buffet which allows you to freely move around and talk while you're eating would be favourable.Another crucial aspect to discuss is the food itself. One will be very satisfied when the food is good and unsatisfied when the food doesn't meet one's taste. ISA as being a multinational organisation will host many international guests at the conference. Since many of them are probably unfamiliar with swiss cuisine, I think it would be smart to have some kind of international mixture with Austrian, German and Swiss food. In this way the guests can try new things, find something new they like but are also able to stick to food they already know and enjoy. In this way everyone would be satisfied.The next unresolved aspect regards the presentation tasks. As you know, the speech by the head of ISA is followed by two tasks - the speech by the organisers and the announcement of the winners of the award. I dare say both of us want to give the opening speech, so this is a tough conflict of interests, am I right? If that's the case, we ought to agree on a compromise. As such I thought about an external speaker. On the one hand this would mean less publicity for both of us, on the other hand having someone important talking about the importance of the ISA for the business world would be worth it. For this reason, I could agree to a third person as a compromise if I can't give the speech myself while you announce the winner of the award.The third issue I want to discuss is the music act. Over the last years, I noticed an increasing dissatisfaction of the guests with the music acts at the ISA events. Therefore, I think that some currently famous international act would be exactly the right thing to attract the kind of dynamic guests the ISA is looking for. I immediately thought of DJ Happy, a very famous performer, who would be perfect for this event. This DJ regularly fills huge venues with his events, and I am sure that his presence will attract many guests, who in turn became interested in the ISA. In addition to these benefits, DJ Happy would underline the internationality of ISA itself and the character of the international association's meeting. Therefore, I would like to book DJ Happy.The last issue I want to discuss with you is thesponsor selection. As you know, several companies have contacted the ISA and are willing to sponsor the event with varying amounts of money or promotional goods. I expect ISA to grow further and get higher sponsorship moneys for the future. Therefore, I prefer rather short-term contracts donating a considerable amount of money. From this point of view, Art Inc. made the best offer in terms of a short-term payment directly for the event. In addition, we established a good relationship with Art Inc. in the past. They have supported ISA for quite some time and will continue doing this - unless we will choose another sponsor. For these reasons, I would like to stick to Art Inc. as our sponsor.Though I gave you much to consider, I'm sure it will help you to understand my point of view.I'd like to hear your point of view on my argumentation,With best regards,Alex Kramer</t>
  </si>
  <si>
    <t xml:space="preserve">Dear Alex Kramer,I hope all is well. First of all, thank you for your message and nice to e-meet you. The pleasure is all mine, and I have to say that Im delighted as well to have you as my partner, as Ive heard many good stories about you. Some of my well-trusted contacts have informed me that you are a team player and very cooperative yourself as well.Furthermore, I want to thank you for your pleasant and elaborative first message and offer &amp;ndash; this definitely helped me to get a better understanding of where youre coming from and what is of high importance for you.With regards to all the points youve highlighted, Ill respond to them below accordingly. While we might not immediately agree on everything and surely have different preferences, Im convinced we will be able to have a pleasant negotiation and ultimately reach a successful outcome that fits both of us as much as possible. Please find my elaboration regarding my counteroffer in response to yours below.With regards to the date of the conference, thank you for informing me that some of your ISA members and/or business guests wont be able to attend in certain weeks. In week two however, there is another big event taking place in the historic center of Constance. Considering the difficulty with regards to parking for our guests in the historic center, I would strongly advise to not have the conference taking place in the second week. Therefore, I would like to propose the event to take place in week four instead. This will be the first week of the Christmas holidays, and most guests will then still be able to attend the conference as they will only go home afterwards to celebrate Christmas with their families. Furthermore, a huge advantage of week four is that the parking situation would be relaxed and thus perfect for our event.As for the catering, considering the special event that were hosting and the important guests that were expecting Im worried a buffet would not be very suitable. Our guests would definitely expect a certain level of formality and therefore Im concerned that anything less than a three-course meal would be of harm to the prestige of ISA, and a decline from the conferences over the last few years &amp;ndash; which werent even as big and important as the current event. Thus, Im convinced a traditional Swiss three course meal would suit the purpose to show appreciation to our local members and guests. Especially, as the cuisine in Constance is characterized by strong Swiss influences. I hope you see my point and agree on this.Regarding the to be divided presentation tasks, thank you for sharing your preferences with me and can confirm that the speech is indeed something we would both wish to do. However, I believe an external speaker would not be a suitable option as this would be much work and be without the benefits from public attention, and may even be of harm to both of us and our interests. Even though I would obviously love to give the opening speech myself, I believe a have a more suitable alternative that would be good for both of us. Therefore, I would like to suggest that we share both tasks. Meaning, we both give part of the speech and we both take care of half of the award ceremony. Even though Im well aware of the fact that this alternative option would involve a high coordination effort, Im convinced we will be able to do this. As the opening ceremony provides the perfect opportunity for reaching out to a broad audience and for creating a lasting impression, this will definitely assure a good return of (time and coordination) investment for the both of us.Next, I would like to discuss the music act. Even though Im familiar with this famous international music star and like his music, Im afraid this music act would be more attractive to the younger generation while Im convinced that we should focus more on maintaining the relationship with (local) companies and officials. Furthermore, I would like to raise my concerns in that in the case of DJ Happy there would be a high chance of his reputation overshadowing the reputation of the ISA, distracting attention from the event towards the music act. Which Im sure is something we would like to avoid in any case, right? Having said this, DJ Happy is indeed a great performer and filling huge venues with success however, imagining him as a side-act of ISA is something that just doesnt seem very realistic. Therefore, I would like to suggest having a local folkore band as the music act instead. This is an easy way to show the ISAs reflection on the local culture and traditional local musicians are well known for taking care of the atmosphere after the formal part of the event has ended &amp;ndash; which would be perfect for our event! Having a local folkore band performing would furthermore be a great opportunity to give visitors an idea of the local cultural spirit.Finally, I would like to respond in regards to the sponsor selection. Although Art Inc. definitely made the best offer in terms of a short-term payment directly for the event and even though Art Inc. has always donated some money for different events, we dont have a written contract with them. Without the contract we will never be guaranteed of future donations and therefore they can always decide to change their intentions. I therefore believe Art Inc. wont be the safest and wisest option for us as having no contract with them is a huge factor of uncertainty which can only hurt the ISA in the long run. Regarding the long relationship we have with Art Inc so far and considering the fact that theyve always donated just a small amount for previous events, we can explain to them that just for this big Anniversary event we would like to do things slightly differently and, in that way, avoid harming our relationship and raise understanding. Instead, I would like to suggest to choose Boomerang as a sponsor for this event. While they may have offered slightly less money than Art Inc., they guaranteed that they would be willing to sign a long-term contract, which would ensure the sponsoring of future events for ISA. Which of course would be an amazing opportunity for ISA, as this would provide financial security for several upcoming ISA events and for the ISA itself. In contrary to Art Inc. choosing Boomerang would guarantee that also the financial perspective of ISA is safe for the upcoming years.I hope all the above is clear. However, should you have any questions please dont hesitate to contact me.I genuinely hope you understand and appreciate my counteroffer and the elaboration that came with it. As mentioned earlier, I really hope the above helps to get us closer to a successful outcome for the both of us. While Im aware that you might not immediately agree on all that is mentioned above, I hope the above serves as a good framework and starting point of our further and pleasant negotiation.I look forward to hearing from you and to receive your next offer.Best regards,Chris Meyer</t>
  </si>
  <si>
    <t xml:space="preserve">Dear Chris Meyer,I also want to thank you for your amicable and detailed message and counteroffer &amp;ndash; this contributes to a high degree of mutual understanding. Furthermore, it highlights yourself as a thoughtful and fair negotiator.I considered your counteroffer intensively. I can relate to all your arguments and I now see where you are coming from. While you want to put emphasis on the business guests and the professionality of our organisation as well as on the local characteristics, I want to highlight the roots of ISA as an international student association. Therefore, all values of your offer have none or the smallest utility for me. However, I'm sure it's the same for my first offer in your point of view. I hope we can exchange beneficial concessions to reach a successful outcome.Allow me to elaborate on some of your arguments.First, I want to touch upon the date of the conference. Thank you for informing me about the event at the historic centre of Constance and the parking situation. Indeed, that will be a problem for us but a solvable one. For there still is public transportation. Nevertheless, I strongly believe that Christmas will be the bigger problem. Furthermore, during December the level of stress increases for most people until it reaches its peak on the holidays. Therefore, I can't agree with you but think that most guests will not be able to attend the conference and go home afterwards to celebrate Christmas. In addition, I strongly believe that the willingness to do so in itself will be very low - no matter what the conference will offer the guests.In my point of view, sharing the presentation tasks will call for much more coordination effort than hiring a third person. Therefore, sharing the tasks holds no value for me at all.As I mentioned before, our approaches are very different. Consequently, there are strong differences regarding catering and music act. Since both of us already stated our arguments, I will not reiterate mine here but state that a traditional Swiss three course meal as well as a local folkore band holds no utility for me at all.Lastly, I want to elaborate on the sponsor. First of all, thank you for informing me that we have no written contract with Art Inc. Unfortunately, I am afraid we have different approaches regarding the long-term strategy for choosing a sponsor. As I mentioned before, I expect ISA to grow further and get higher sponsorship moneys for the future. Therefore, I prefer rather short-term contracts donating a considerable amount of money and choosing Art Inc. as sponsor. Our relationship with Art Inc. is very strong and looks back at a very long time of good experience. I strongly belief they will continue their support. However, changing the sponsor would undermine the very foundation of this relationship.But I see where you are coming from. From your point of view, it is more important to sign a long-term contract no matter how much money they offer. Based on your strategy, Boomerang would be the best sponsor. Unfortunately, I cant agree with you from my point of view.In the following I state a possible agreements from my point of view. It is based on the following assumptions. Please let me know if they don't hold true. The international buffet has the highest utility on the issue catering for you The solution "third person" holds no utility for you on the issue presentation tasksI am willing to make concessions on the issue Catering from international buffet to the traditional Swiss three course meal (which holds no utility for me at all) if you could agree on Art Inc. as our sponsor and DJ Happy as our music act.Furthermore, I would grant you the right to hold the very prestigious opening speech if you could agree on Week 2 as date of the conference.Please let me know if there are any misunderstandings. I want to reach a good outcome not only for me but for you as well.I am eagerly awaiting your answer.With best regards,Alex Kramer</t>
  </si>
  <si>
    <t xml:space="preserve">Dear Alex Kramer,I hope all is well, and thank you for your response.Im happy to hear that my elaborative message helped you to better understand where Im coming from and whats important for me as your counterpart.Let me immediately get back to the topics, starting with the date of conference. Thank you so much for the proposed possible solution on your end. Although I really like the idea of trying to get more people to take the public transport, Im still very concerned whether that would be a fitting solution considering the type of guests were expecting. As week 4 is definitely not preferred on your end concerning the Christmas Holidays and hectic timing, I would like to propose the following week as a compromise to meet in the middle. While Im well aware this would for neither of us be the best option, hopefully it can be a second-best option. Therefore, I would like to propose to have the event taking place in week 1 instead as a compromise. This is not my preferred option as the biggest business conference in Switzerland is taking place in that week where members of the same organizations will be attending (the International Conference on Economics and Business Management in Zurich), which will then collide with our event. However, Im willing to compromise with this week in case week 4 wouldnt be possible.Regarding the presentation tasks, thank you for noting that sharing the tasks would not be an option for you. However, for me hiring a third person would not be an option as I believe this could harm our reputation, a risk Im not willing to take. With that, I can confirm your point in terms of the third person holding no utility for me, as well as the traditional three course Swiss meal having the highest utility on the catering issue. Therefore, I hope we can come to a better agreement that would work better for the both of us.With regards to the proposed concessions. While the traditional three course meal is of high importance to me on the catering issue, it would in no way out rule both the sponsor selection issue and the music act &amp;ndash; which Im sure you will understand. Therefore, I cannot agree with the proposed concession as this in my opinion wouldnt be a fair one to make. I see and value your point concerning the long-term relationship with Art Inc. however, I have to stay with my initial argumentation in why this wouldnt work on my end. Therefore, I would like to propose the following:Im willing to go ahead with having the Pop band called FreeLife performing at our event as the music act instead of the Local folkore band that, as youre well aware, has my first preference. Even though the Pop band is definitely not my preferred option, Im willing to make this concession as this would be of great interest of the young and international public while at the same time it wont lead the attention away from the event, if we could then in exchange have Boomerang as a sponsor.As for the presentation tasks, if sharing tasks is not an option for you, and the third person is not an option for me, this would only leave the option of having either you or myself giving the speech. Therefore, I would like to propose that you can have the honor of giving the opening speech, if you in turn would agree with having the Traditional Swiss three course meal as a catering option instead.Please let me know your thoughts on all the above, and feel free to let me know in case youve any questions or further notes. I hope the above will help us to get further in the negotiation process as we both seem to understand and value each others points and preferences, and both are willing to make concessions.Im looking forward to hearing your thoughts on my proposal.Ill be awaiting your reply and wish you a lovely day further.Best regards,Chris Meyer</t>
  </si>
  <si>
    <t xml:space="preserve">Dear Chris Meyer,I hope all is well with you too, thank you for asking! Also thank you for your counteroffer, it showed me that we are on the right way and near a successful outcome.Allow me to go right back to the issues at hand as you did. I take all your concerns very seriously. Therefore, I can see that week 2 is not the best option for the date of conference. Nevertheless, week 1 is not a compromise in the middle. As you already stated, one of the biggest business conferences in Switzerland takes place in week 1. Therefore, some companies would have to decide which event would be more important to them and consequently to which event they would send their top employees. If they decided to send their second-best employee to our conference, then the image of ISA itself and the conference could be influenced in a very bad way. I think that's not in our interest, especially not in yours, since you strongly emphasise the sophisticated character of the conference. In contrast, the least conflicting week - after the second one - is the third week, in my opinion. Here, some of ISAs higher ranked members are unavailable, though their presence is not absolutely necessary. Moreover, two of these members already stated that they could at least attend the opening speech but have to leave afterwards. Therefore, I think week 3 would be choice for the date of conference.As you know, the Pop band FreeLife isn't my first choice either. Agreeing to book them as the music act, is a compromise for me as well. Therefore, I'm not willing to agree to FreeLife if I also have to concede to Boomerang. I will concede to FreeLife if you do the same. I think this will be fair for both of us.Regarding the sponsor I want to propose a compromise. You on the one hand prefer a long-term contract no matter the donated amount of money, I on the other hand prefer a short-term payment with a considerable amount of donated money. A real compromise would be a mid-term contract. If such a mid-term contract supplies us with more money, then beautiful. And that's where Corporate Ltd. steps in. They offer a mid-term contract with more annual payment than Boomerang but less than Art Inc. Since this lies precisely halfway between our interests, selecting Corporate Ltd.as our sponsor would be a fair compromise. I hope you can agree on that.For the catering it's the same situation as for the music act. You don't think an international buffet would be suitable and I think the same with regard to a traditional Swiss three course meal. As in the case with the music act, there's a fair compromise at hand. An international three course meal would mean a formal dinner - which you prefer - but also a selection of different cultural dishes - which I favour. Therefore, I would like to propose an international three course meal as compromise for the catering.Thank you for granting me the honour of giving the opening speech. In turn I would agree with week 1 as date of the conference although it's no real compromise for me, as I stated above.With this proposal, I think we can reach the fairest agreement for both of us.I'd like to hear your point of view on my argumentation and wish you a nice evening,Best regards,Alex Kramer</t>
  </si>
  <si>
    <t xml:space="preserve">Dear Alex Kramer,I hope all is well, thank you again for your response and counteroffer. All is well on my and as well, thank you for asking.Although I was hoping my last counteroffer would have gotten us to a final agreement, Im sure that we indeed are getting closer to a successful outcome for the both of us.Please, let me immediately jump back to the topics of discussion. Regarding the catering and the opening speech, although I see your point regarding the International three course meal, as mentioned in my previous offer Im only willing to compromise you having the honor of giving the opening speech in exchange for the Traditional Swiss three course meal. Unfortunately, having the conference taking place in week 1 in exchange for you giving the speech and next to this having the International three course meal instead is not a fair agreement for me. Therefore, I cannot agree with regards to that part of the proposal.Having said this, I still believe week 1 would be a suitable alternative for the date of the conference, especially considering the size of the companies that will be attending. Although its definitely not the most ideal situation, the invited organizations are surely big enough to send their top people to both events (as they have multiple top people available of course). Week 3 would one of my least preferred options as some of the ISAs higher ranked members &amp;ndash; among others, the organizations vice president &amp;ndash; are unavailable and would thus unable to join the event. In my opinion, attendance of these important members should be of higher importance to us as the invited partners will send an important member anyway. Scheduling one of the most important events in the history of ISA without our most important members would therefore be quite strange and inconsiderate, knowing that they wont be able to attend. A decision like that could furthermore create a bad atmosphere within ISA &amp;ndash; something that we want to prevent at all times! Therefore, I still believe week 1 is a fair compromise as this is neither of our most preferred dates.Regarding the music act, I was hoping that the Pop band FreeLife would be a compromise for you. However, having read your thoughts on that I understand that having this band performing at our event would not equal the sponsor choice for Boomerang. Therefore, I want to propose the following: having DJ Happy performing at our event in exchange for having Boomerang as our sponsor. As Corporate Ltd. is not an acceptable compromise for me. Although, this is definitely not something that I would prefer, I am willing to trade the choice of music for my first preference of sponsor &amp;ndash; which would definitely be a drastic compromise for my, as the Pop band FreeLife would already be a step back concerning our important expected guests and the Pop band FreeLife being already much more in favor of the younger public.Thus, to sum up, if you would agree to what Ive proposed above you would agree on the following:You will have the honor of doing the opening speech, and in exchange we will have the Traditional Swiss three course meal as the choice ofFor the music act we will have DJ Happy performing at our event, and in exchange have Boomerang as our sponsor selection.Furthermore, as both of us cannot have our preferred date of conference, we will both meet in the middle and instead have the event taking place in week 1.Concerning the time left for this negotiation I understand that both of us need to make quite drastic compromises in order to close the deal with successfully. Having said this, I hope this proposal will be good enough for both parties to agree.I wish you a lovely evening ahead and hope we will soon get to a final agreement.I look forward to hearing from you and will be awaiting your reply.Best regards,Chris Meyer</t>
  </si>
  <si>
    <t xml:space="preserve">Dear Mr Meyer,I hope all is well with you too, thank you for asking!As I still believe, my last offer was the fairest possible, I also thought it would have gotten us to a final agreement. Therefore, we hoped the same. As with regard to your last offer, please let me explain why I cannot fully agree to it or rather to your argumentation.Every value you proposed is fine with me, except the sponsor selection. I assume Boomerang is your first choice while Corporate Ltd. is your second, Art Inc. is your third and Documenta is your last choice. I believe this to be true, since Corporate is a real compromise between Boomerang (your first choice) and Art Inc. (my first choice) and also because Documenta made the worst offer for both of us. Therefore, I have to insist on selecting Corporate Ltd. as our sponsor since this is the fair compromise.I'm afraid, there's also another misunderstanding. In my point of view, it is not fair to trade an issue with three possible outcomes against an issue with four possible outcomes, where one partner is definitely better off than the other. Good examples are first the trade of the presentation tasks against the catering and second the trade of the music act against the sponsor selection, as you proposed. Therefore, I cannot agree on your proposed trade-offs unfortunately.I also fear, theres a third misunderstanding. As I already stated before, week 1 is not a compromise in the middle. Maybe I did not express myself clearly enough, for this I want to apologize. Nevertheless, I will accept week 1 if you can agree on the following.We will have the traditional Swiss three course meal if DJ Happy will perform at our eventThe conference will take place in week 1 if I get the honour of giving the opening speechBoth of us concede to Corporate Ltd. as a compromise in the middleAs you see, my proposal includes every value you proposed except for the selected sponsor. In addition, I exclusively propose trade-offs which benefits both of us equally. An example of this is that you gain a little benefit if I give the opening speech and I do the same if choosing week 1. Furthermore, I solely propose trade-offs between issues with the same number of possible outcomes, so we can reach a really fair agreement.You stated the apprehension that both of us need to make drastic compromises because of the time left. I strongly believe that my proposal - which ultimately made just one alteration to the sponsor - is not a drastic compromise given our status of negotiation. I am proud of the progress we made so far, and I hope my offer will be good enough for both of us to agree.I wish you a very good day and I'm looking forward to getting to a final agreement.I am looking forward to hearing from you soon.Best regards,Alex Kramer</t>
  </si>
  <si>
    <t xml:space="preserve">Dear Alex Kramer,I hope all is well.Thank you again for your counteroffer, and thank you for your clear elaboration on the below.Im afraid there was indeed some misunderstanding for which I also would like to apologize from my end. Please be aware that the date of conference for me was a stand-alone topic, and was never meant to be traded with another topic for a third one. I hope you accept my apologies and that all is cleared now.Allow me to get back to the discussed topics and to explain to you why I unfortunately cannot accept your last proposed counteroffer.Therefore, allow me to lay all my cards out in the open in order to hopefully get to a mutual successful agreement. For me, the music act and the sponsor selection are of equal value and therefore I can only agree on having DJ Happy performing at our event in exchange for having Boomerang as our sponsor. This is as clear as it gets and I cant settle for anything less than Boomerang as a sponsor, unless we also meet in the middle with regards to the music act. As having Corporate Ltd. would not be an equal concession for me in exchange for DJ Happy as the music act. Thus, having DJ Happy as your first choice (my last choice) and Boomerang as a sponsor as my first choice (one of your least preferred options presumably) would be the fairest compromise possible. I hope this is clear, and that you would be willing to agree on the sponsor just as I would be with agreeing on the music act as a fair trade.With regards to the catering and the opening speech, and considering that the misunderstanding is already clarified and solved above. Unfortunately, as already explained above the catering and the musical act arent equally as important for me. Therefore, I could never agree on having my first choice of catering in exchange for your first choice of music act. Furthermore, as week 1 is not my first option in terms of the date of conference, I cannot consider this to be a fair trade in return for you having the honor of giving the opening speech and leaving me doing the award ceremony. I hope you can see where Im coming from and are able to see this wouldnt be a fair trade indeed.Therefore, based on what I elaborated above, I would like to propose the following:We will have the traditional Swiss three course meal as the choice of catering, and in return you will have the honor of giving the opening speech. The sponsor for our event will be Boomerang, and the choice of music act will be DJ HappyAs a concession to be made on both sides, and as I can imagine that the above might not be your ideal situation Im willing to concede with the date of conference beyond what I deem acceptable, and have the event taking place in week 3. As you know, this is neither my first nor my second choice however, Im willing to agree on week 3 as a drastic measure if you can agree on the above proposed compromises.I hope the above is clear and that you can appreciate my honesty as well as my proposed offer and the concessions made, especially with the deadline of the negotiation coming closer, and with the aim to ultimately agree on a final settlement with a succesful outcome for both of us.Im looking forward to hearing from you and wish you a lovely day further. Should you have any questions or comments however, please dont hesitate to reach.Ill be awaiting your acceptance of the offer.Best regards,Chris Meyer</t>
  </si>
  <si>
    <t xml:space="preserve">Dear Chris Meyer,the last week was indeed a challenging one, but even more than anything it was a pleasure. Its nice to negotiate with such a skilled partner like you.I have to say that I was tempted to reply with the following:We now are very close to a successful and final agreement.I now see very clear were you are coming from and why you proposed the trade-offs. My situation is a little bit different and I want to lay my cards on the table as well. The selection of the sponsor is by far the most important issue for me. With Boomerang, I would have to concede at the most important issue to not my second but my third choice. I am willing to do so on one condition: the conference takes place at week 2. I believe the date of conference to be the least important issue for you. Therefore, getting a big concession from me on my most important issue in exchange to a concession from you on the least important issue for you, is a small price, I believe. I hope you now can understand and respect how big of a concession Boomerang is for me.However, all other values you proposed are fine with me.If you have any questions or if my assumption about your preference on the date of conference is not correct, please do not hesitate to contact me.However, I took a look at my table with preferences which I also made from your point of view. If your statement about the importance of the sponsor and the music act are correct, then we have a fair agreement now. It is my hope for you that you told me the truth and didnt come in conflict with your conscience. Further, I believe this agreement is more beneficial to you than it is to me.Nevertheless, I am willing to accept your proposal.I wish you all the best for your future and hope the weather is better were you are. Here, its grey, cold and rainy.Best regards,Alex KramerPS: I believe you to be a little rascal which makes me even more curious of who you really are ?Best wishes from Germany, Lea</t>
  </si>
  <si>
    <t xml:space="preserve">Dear Chris Meyer,I was very delighted when you were announced as my partner to plan this big event. I heard some great stuff about you being all in for the work around the International Student Association and putting the team first.As I am unsure whether you have heard about me, I would like to introduce myself. My name is Alex Kramer and I have been a member of the ISA since 2009. Currently I am a student from Denmark but for now a paused my studies to work at a company in Copenhagen and gain some more experiences in the business context. The ISA has provided me with some great opportunities to display my skillset regarding the management of a decent number of events. The tasks I had to face in my previous challenges are similar to those we have to face now, so if there are any questions about these things, I will be happy to help. I will be graduating in about two months so from there on I will be able to put all of my time into the work of the ISA and I hope to be in a position where I can take on more responsibility.Knowing we have a task to complete, I always choose to get to know the people I work with. I would appreciate if you could introduce yourself as well and maybe speak about your motivations.Now onto the main part. As I was always part of the teams planning events and creating great experiences all around our events, I already developed some visions about how our annual ISA conference should look like. Cooperation was always a huge focus in my previous projects, so hereby I encourage you to feel free to give some input regarding your ideas about the conference.The first topic I would like to talk about is the Date of conference. This is something we should tend to agree on quickly since everything else is dependent on when the conference is taking place. I looked at all the main conflicts of interests in my analysis and it turns out Week 2 of our five week time frame is simply almost the only week without any major conflicts. I would appreciate if you could agree with me on that. If you have any other questions regarding my choice of date, feel free to ask those.The next thing to discuss would be the Presentation Tasks. Since I have held many opening speeches at previous smaller events and managed to always connect with the crowd immediatly, I am willing to not put you up with this burden and do it myself for the annual conference. I got some great feedback from previous leaders of the ISA that I am doing a great job so I would prefer to do that part. Of course I would like you to be involved in the presentation tasks, so I would strongly propose that you take on the whole award-part by yourself. I think that would be a great opportunity for you to get some stage time as well.Let us now focus on the Sponsor Selection. I worked in business now for the last months so I understand the importance of financial supplies. I was able to be in such a fortunate position to watch the ISA grow for the past decade. The last couple of years were amazing for the ISA in financial perspectives. The other members as well predict more growth in the next years and by that we will be able to work with even bigger companies, which is for sure also in your interest. What we should focus on is getting a sponsor who is willing to support us for this event and a short time following this event and not get some contract that will limit our freedom of choice in the future. We have a great offer from Art.Inc lying on our table. Maybe you will have time to look at this offer and tell me what your opinion is.Food is always a important point to discuss. Our annual conference for ISA will attract many students and other people from all around the world, that is why it is called the International Students Association. The choice for ourCatering is a great way for us to show how much we appreciate, respect and encourage the diversity within our association. Therefore I would like for the catering to have a international buffet. By that we not only get a vast variety of good food, we create an atmosphere where people communicate with each other a lot more by not being fixed at one table. They will be able to speak with other people at the buffet which creates a more open and free atmosphere surrounding our event.The last topic which I would like to discuss is the Music Act. I have worked withDJ Happy for other events outside of ISA and it was great. I invitedDJ Happy to a smaller assembly of ISA members some time ago and everyone loved the music. I would propose the bringDJ Happy in for our event. It would provide a fresh style all around and since this is an event mainly for students, we should focus on satisfying the needs of our most precious participants.I look forward to discuss these topics with you. Nevertheless I think it is crucial, that we never lose the focus on our students. They are the future and we need to convince the best talents of the world that the ISA is a place where they can develop themselves in the best environment they can imagine rather than joining some big company where their development will be sacrified for profit. This concept is embodied by the ISA since it has been founded and I hope I will see that in your arguments as well.Cant wait to here more from you!Kind regards,Alex Kramer</t>
  </si>
  <si>
    <t xml:space="preserve">Dear Alex,sorry for the late reply, lately I have been in a rush working long hours at ISA offices here at Lucerne, but I believe we have enough time to organise and agree on everything on time as we have a whole week ahead of us.As we are fellow ISA members Im gonna try to be brief and go straight to the case, but before I do that here is just a quick introduction so you know who are you comunicating with. My full name is Chris Meyer and for almost 10 years now I have been a member of ISA working closely with business contacts of the ISA in order to help organising internships for other students.I noticed right away that we probably got some issues in terms of how each of us saw the concept of the conference, it looks like that unfortunately we pictured it quite differently. Here I would like to point out that I saw this as a conference that should serve as a promotion for our association both in the aspect of gathering new sponsors so that our association can function, but also and more importantly so that we would keep a good reputation as a well established organisation in which students develop their professional skills so that they can be better prepared for the challenges that are set before them by their future employers, many of which will be attending this conference in Zurich.With that in mind I would like to point out that, although DJ happy is a world famous DJ, I fear that he would not be appropriate for this occasion. Also want to add that this conference is happening in Zurich, a place known place well known and respected for its tradition of doing serious business and as much as I would love the idea of dancing to DJ Happys chunes, I still think it would make our organisation look a bit silly.Also, I think the same thing goes for the buffet table, our attendees are going to be, among other students, serious business people, ready to maybe meet future prospects of their firm, so I think it would be beneficial that we make a nice dinner and maybe we can set the tables in such an order so that it would encourage communication between the participants, as you pointed out we surely want our participants to mingle and talk to each other.That being said, I would like to propose we go with a traditional swiss three course meal and the local folklore band to make our swiss guests would feel like home and our international guests would have a chance to experience the local dishes and culture.As for the date of the conference, it would probably be beneficial to schedule it for week 4 as we are a student organisation and I would not like to put extra pressure on our students during exams week, as they usually are at the start/middle of December. We all know how exam week can be stressful and therefore this conference could be a nice treat for all students after they finish their exams.Considering the opening ceremony, I am very flexible on this part, but I still think that in a communal nature of our organisation it would be best if we could share the mentioned activities as I believe that I could give a sensible contribution to the opening ceremony in terms of familiarity with the local culture as a Swiss local here.Lastly but maybe most important is the question of finance. I see where you come from by suggesting Art.Inc and I agree that it would be good to keep our options open as I feel we are only going to grow as an organisation and should therefore keep our options open. However, we still also need enough money to keep our current operations going smooth so I think accepting the midterm deal would give us enough money to keep growing while not tying us down in the long run. Therefore i would like you to consider going with the Corporate Ltd. option as it would suit our needs perfectly.Said all that I hope that you take my offer in to consideration and wishing you best regards from your fellow ISA solider,Chris Meyer.</t>
  </si>
  <si>
    <t xml:space="preserve">Dear Chris,first of all I would like to thank you for your explanation. I think transparency is crucial in our field and I appreciate it. Other than that I can only agree with your point regarding the time ahead of us.Also I'd like to thank you for telling me a little more about your backround. By doing that I think we both get a better feel about where the other person is comming from and how their arguments are structured. I certainly will consider your point of interest in the following communication, I hope I can expect something similar from your side as well since we are depending on an optimal solution for the both of us.It's very helpful that you pointed out your view on what the purpose of our annual conference is. I agree with you that we might have to clear out some things about its original character. In 2009 I attended the annual conforence as a normal student who had no experience in any business context. I heard about it from a friend and thought that it might be a fun event where I can talk about future possibilities with peers. And I was glad that I had the chance to do exactly that. Having big companies and their representatives trying to acquire workers at the event would have scared me for sure and disencourage me to talk to any of the people there. I understand that the ISA has grown in the past decade, as I mentioned in my first message I was able to be a part of it, but we shouldn't distance ourselves as an organisation from the values that made us what we are. And we are only as good as the people that work here. Without your work and your engagement, as well as mine and of many others, the ISA wouldn't be where it is today. By that I want to emphasize that the main goal of this event is to show fellow students that we are an organisation that is focused on them. This event has always been successful at getting new students involved that developed into hard working members. There are other events that the ISA uses for business contacts and I think we should keep it seperated since we could have problems with the organisation team of these other events.Comming from that point of view, I'm not surprised that you have heard about DJ Happy. He is so popular among students, it would be really sad not having him at our event. So I will do the following.I'm not a big fan of going through every issue one by one so I'm willing to offer you to bookPop band FreeLife as the Music Actfor our event instead of DJ Happy. They play great music and would be a compromise since we don't want to party too hard, but also not think we are at a business congress in Oxford. TheCatering is the other part of creating an atmosphere. I get your point with the tables and the communication between the ones sitting at the table. I still want to point out our focus on celebrating diversity. Thats why I propose anInternational three course mealfor our students. Now if you are unhappy with my offer, I am willing to accept a Swiss three course meal if you are willing to agree on DJ Happy as our music act.Regarding theDate of conferenceI see that the exams might stand in our way, fair point. I'm willing to compromise in this point, I will be depending on you doing so in some other points. I would proposeWeek 1since it is before any of the exams and students will have the time to attend our event. For that I will have to stay at my offer for thePresentation Tasks. It's just perfectly set out for us to take on the roles I stated in my last message.Awards Chris, opening speech Alexis the way to do it. I am willing to offer you to get a third person to do it, if you agree on DJ Happy as our music act. In that case theCateringwould be fixed for theInternational three course meal.I excluded theSponsor Selectionfrom my package deals because for me, it is a very important issue. I spoke yesterday with our financial departement and they backed me with my offer to chooseArt Inc.as our sponsor. Having their support is very important since they are the experts on these issues. The biggest compromise I could agree on would be Corporate Ltd. If you want that to happen, I will need better offers from you though. These offers also need to be better than the ones I suggested in this message since they are all binding on the premise that our sponsor isArt Inc..I hope we will be stepping in the right directions soon. I am very sure I sense a common ground and I think we should use that.Kind regards and greetings from Copenhagen,Alex Kramer</t>
  </si>
  <si>
    <t xml:space="preserve">Dear Alex,I am sad to inform you how disappointed I am because I feel like you didnt fully take my propositions and the vision of the conference because your offer completely disregards most of the things I worked hard to explain and portray.I thought I was clear when I stated that DJ Happy is certainly not appropriate for the occasion, considering the nature of the occasion and the place it is held. I think an event like that it would seriously jerodise our future possibilities of getting serious sponsorships and consequently future functioning of ISA. That being said, if you would, among other things like traditional swiss dinner, accept the Boomerang sponsorship, we might have some grounds on which I could agree to DJ Happy or the pop band The Life.As I mentioned, I want to put an emphasis on the local culture as part of a bigger picture of our organisation that is clearly all ready multicultural as it has student members from various parts of Europe and I believe those students coming from different parts of the world would be happy to learn about the local food and customs, thing which is in fact the basis of diversity :respecting the local culture.Also, I generously offered to share the opening speech as a good host, but I was surprised that you completely disregarded me on that topic by as you wanted to take the opening speech only for yourself. That is certainly not in the nature of our organisation and where I come from, as well as probably every other country for that matter, it is a well known custom that the host should at least be a part of an opening speech. Im still open to consider us sharing an opening speech or even letting you take the lead but then other parts of the conference, like food and music,would have to be in a spirit swiss culture.In the end, want to state that I could go with week 1 as the time of the conference, but only if the format of the conference would be a nice formal one, as after that our students have to come home and study, so a nice relaxing conference before exam week would be acceptable from my but more importantly our members standpoint.If you have any questions about the concept of the conference that I tried to describe please let me know.Hoping that you take my remarks seriously in your new offer this time and that we can find some middle ground between our two visions for the sake of all our members,Kind regards,Chris Meyer.</t>
  </si>
  <si>
    <t xml:space="preserve">Dear Mr. Meyer,my name is Alex Kramer and I will be your contact person and partner regarding the organization of the conference. First, I&amp;acute;d like to introduce myself a little. I joined ISA in 2009 at the beginnings of my studies at the University of Copenhagen. Currently I&amp;acute;m working in a huge company in Copenhagen. For the upcoming issues, I look forward to discussing things with you and hope we will come to an agreement. To kick things off I like to give you my opinion about several aspects. Afterwards you can describe your impression about the discussed aspects, by giving me your opinion. In order to be able to realize the conference at all, we first have to agree on the time of the conference. I think it will be an advantage to have to conference in the first three weeks of December. For the simple reasons that the staff are not always available during Christmas. And one main goal is to reach out to a large group of people and create the needed attention for it. When we agree to a date of execution, then we&amp;acute;ll move on to the Music Act. Music is the strongest language to connect people, so music will be an important aspect. Music serves to loosen people up to create an even more relaxed atmosphere, where people are dancing and talking to each other. I think it&amp;acute;s a great Idea to hire the Pop band FreeLife or even the DJ called DJ Happy. Those music styles are very smooth and relaxed which guarantee a good atmosphere where people can talk to each other and dance. But before the music starts, we have to organize the speeches for the opening ceremony including awards for several members. I propose you the offer that I open the speech and you take care of the awards. I&amp;acute;m very motivated and want to gain this experience. Let me know if you&amp;acute;re okay with this. When the speeches have been made, we must of course provide some food. Since ISA is such a multinational organization, we should stick to that mentality and provide an international menu offer. In this way, we not only involve local companies and business people, but also show a cosmopolitan attitude. So for the last issue we need to think about how we're funding this conference. For that we should look for a sponsor with a company. As you know we had quite a few companies which contacted us and are willing to sponsor the event. For the main sponsor, I propose Art Inc. from the four companies. Because ISA wants to cultivate the relationship with local companies and establishing new opportunities, it offers to maintain and intensify the existing business relationship with Art Inc. In this way we achieve two main goals at once.If you have further questions, feel free to ask them.I&amp;acute;m looking forward to cooperation by your side.SincerelyAlex Kramer</t>
  </si>
  <si>
    <t xml:space="preserve">Dear Mr. Kramer,Thank you also for your quick response. As you requested, here is my response to your initial offer:I agree on the timeframe being one of the first crucial aspects of organizing this conference. You suggested that the conference should be at least in the first three weeks of December For the simple reasons that the staff are not always available during Christmas. I can see where your argument comes from and I partly argee on that. Week 5 is an absolute no, because everybody will be on Christmas holiday. However, I would prefer to organize the conference in week 4. Christmas eve is on Tuesday this year, which will make it possible to hold the event on Monday or Tuesday during the day. These are regular working days before actual Christmas, when most of the staff will still be available. Also, this week all our student members will have a break from school, giving them the opportunity to attend. In my opinion, the student members, just like us two, are vital to the ISA and should be well represented.As you mentioned, ISA wants to cultivate the relationship with local companies, I as well would like to emphasize this during our negotiation. I think it is important to stress that the success of the ISA is due to always successfully adopting local cultures. Therefore, this aspect should also be reflected in the venue, to make it as well a great success. To honor the local culture of Constance, where the conference will take place, the music act should be folklore and the catering traditional Swisse. Simply, because out of all the options these will be the closest related to the local culture.I also like that you mentioned the future&amp;hellip; In terms of the sponsor, I think it is crucial to look at the offers that will also be beneficial to the ISA after this event. I see why you prefer Art Inc., but Boomerang offered us a long term contract, which could create a successful long term partnership, not only for upcoming events.In terms of the presentation, it is clear that this part could be beneficial to your personal future at the ISA. I share this vision, therefore proposing a fair split with shared activities.Im looking forward to your vision and opinion about these topics.Kind regards,Chris Meyer</t>
  </si>
  <si>
    <t xml:space="preserve">Dear Mr. Meyer,thank you for you quick response and for your positive response to my request.Now that we have a solid foundation, we can make the forthcoming negotiation more transparent. I can understand some points of your argumentation, but I disagree with some of them.When it comes to the date, there's a problem in the fourth week. I fully agree with you that the fifth week doesn't make sense, due to Christmas holiday. But in the fourth week we also expect the absence of many ISA members including many students. Just like you explained the student members are vital to the ISA and should be well represented. And since ISA is an organization that focuses on the young academic generation, we should not ignore this fact. We should aim to reach out to as many students as possible. Maybe you can explain to me what speaks against holding the conference in the second week. Additionally, in week 2 and 3 there are no collisions with other events and these days are also regular working days. So, I propose a counteroffer organizing this conference in week 2 or 3.To deal with the topic of music and catering. I agree to keep things close to the local culture but only when it comes to business partners in the region of Constance (more on this later). I have a good idea of how we can satisfy both sides in this regard by showing the internationality of ISA and at the same time highlighting the local culture. If we choose the international buffet, there will be an extra area that highlights the local dishes of Swiss cuisine and we can even hire a chef who cooks the dishes live. The guests will surely be amazed and the payment for the catering including the chef will not be a problem as we will certainly have a sponsor.For music we should consider all three alternatives. What are your thoughts about DJ Happy? Many of my colleagues were at his shows and everyone said his performance was incredible. DJ Happy is a very famous artist, who can connect young and old people and create perfect conditions for networking. He is also able to play a mix between modern music and local traditional hits from the region and much more. With his popularity we certainly attract more young people who are interested in ISA. I think that a folklore band could be too monotonous and will not suit the mood of the conference. Maybe you'll spend some thought into this alternative. It&amp;acute;s worth considering these.In terms of the presentation tasks I can certainly understand that the speech generates a high value for both of our personal career and personal development. I think, however, that the shared activities require a great amount of coordination and, on top of that, it&amp;acute;s time-consuming. If the speaker changes constantly, this could confuse the listener. Like I said, I&amp;acute;m very motivated to do the speech. Since I did a couples of speeches before, I always have made a very positive impression. Of course, our personality development and career are important. Nevertheless, I think it is more important to ensure that the speeches run smoothly that day, because we put focus on the main goal reaching out to as many students as possible and not on our personal goals. That is why I think it is less relevant who makes the speeches than that the speeches are made at a stretch. If you don't mind, I'll give the speech, otherwise I won't mind if you give the speech and I present the awards.I can very well understand your point of view for financial security in the selection of sponsors for the organization. In the last couple of years we were able to watch the ISA grow further and further. The last few years have been fantastic for the ISA financially. Many experts predict a further growth in the next years. With that ISA can work with even bigger companies than Boomerang, which is also for sure in your interest. Art Inc. is a great local company that provides us with a lot of money with a short-term payment. But one must also consider the already long-lasting business relationship with Art Inc. Through this relationship, we are even able to conclude a long-term contract with them after this event, which will end up paying even more money than Boomerang. It&amp;acute;s a win-win situation for both organizations. Therefore, I would stick to the sponsorship with Art. Inc.If you have any questions and suggestions, I would be very happy if you tell me them.Kind regards,Alex Kramer</t>
  </si>
  <si>
    <t xml:space="preserve">Dear Mr. Kramer,Thank you for your response. As my response, I will give you some more insights into my opinions regarding the venue.First, you proposed the date of the conference in week 2 or 3 since there are no collisions with other events. I have to contradict this. In week 2 there is a big event in the historic centre of Constance. Because the location of our conference is also in the middle of the historicCentre, it would make it impossible for the guests to reach our conference. Also the third week is an absolute no, because some of ISAs higher ranked members &amp;ndash; among others, the organisations vice president &amp;ndash; are unavailable and thus would be unable to join the event. Their presence is absolutely necessary and, in my opinion, it would be inconsiderate to make plans for this timeslot knowing that they would be unable to attend. As for week 4, you mentioned we also expect the absence of many ISA members including many students. Just like you explained the student members are vital to the ISA and should be well represented. And since ISA is an organization that focuses on the young academic generation, we should not ignore this fact. We should aim to reach out to as many students as possible. I really like that you mentioned this last part/sentence. Indeed we should aim to reach out as many students as possible, since it is impossible to pick a date where everybody is available. As I mentioned in my first message, the biggest group of students will be available in week 4 in comparison to the first three weeks, because they dont have to attend school (Since they have Christmas break). Therefore, and also based on the argument you just posed, I insist on week 4.Second, for the music act you proposed DJ Happy and asked for my opinion on him as an option. I agree that he would be very attractive to the younger generation. But, I would like to stress that this event still is a conference and not a concert. It is important that we focus on maintaining a good relationship with our (local) companies and officials, especially after the formal part of the conference when the music act will take place. As we are used to in the ISA, we maintain our relationships with a reflection of local culture, in this case music. Therefore, folklore music will be the best option. Also, you argue that DJ Happy can connect young and old people and create perfect conditions for networking. In my personal opinion, DJ Happy is the worst option since there is no guarantee that his reputation would not overshadow the reputation of the ISA, distracting attention from the event towards the music act (i.e. a concert). And as you surely know, there is not much room for actual conversation at a concert. Basically I cant imagine to have ISA as a side-act to DJ Happy. But, I like the fact that you mention the conditions for networking. You call folklore monotomous and not fit for the mood. But, to be honest, if we would like to maintain the professional atmosphere, we should not hire any music act at all. However, since that is no option, we have to look at the option that will fit this goal best. Obviously, monotomous is then the least distracting one out of the three.Third, your idea regarding the food sounds interesting to me and is definitely better than your first suggestion, because that three course menu did not fit together at all. That would make a horrible impression on our guests. For your new suggestion, I would like to refer to my previous point about the formal atmosphere during this event. In any case, I prefera real menu and not some kind of buffet, since I expect many important people to be there who expect a certain level of formality. Therefore, anything less than a three course meal would be a decline from the conferences over the last few years, which werent even some special events such as the upcoming 40th anniversary and thus would harm the prestige of the ISA. Also, having a buffet is more suited to an internal and local ISA event without any marketing purposes. Therefore, I would like to stay with my suggestion for the Swiss three course menu. And might I add, as a Swiss citizen myself, I know we will impress all our guests, local and international, with our great kitchen.Fourth, as for the presentation I see what you mean with coordination in shared presentation. I agree that this is not the best option and far from professional. Im sure that you would do a great job at giving the speech. However, as we both mentioned that our main goal is to reach out to as many students as possible, I think that I as internship representative for the ISA should address the students who will hopefully start an internship at the ISA in the near future. And since you wouldnt mind if I gave the speech, I will gladly do so.Lastly, for the sponsor of the event. You first mentioned that the last few years have been fantastic for the ISA financially. Many experts predict a further growth in the next years. I agree on this, but predictions are no reality. You continue with the already long-lasting business relationship with Art Inc. I admit that the partnership with Art Inc. has been successful to the ISA and that thus far a larger amount of money has been involved thanks to them instead of Boomerang. But as you continue with Through this relationship, we are even able to conclude a long-term contract with them after this event, which will end up paying even more money than Boomerang I again have to stress that this is a prediction and no reality. Simply, because there is no real confirmation on a written contract. And therefore, it is still possible that Art Inc. will pull out of this agreement leaving us with no partnership at all. This is a financial risk I would definitely not like to take (for which our superiors will thank us). Again, financial security is important for the future of ISA (and with that our jobs). Boomerang has offered and confirmed to sign this long-term contract, which would mean financial security for the upcoming years. And in the end, it would yield us the same (if not more) money than Art Inc. is willing to pay in short-term.I am looking forward to your response.Kind regards,Chris Meyer.</t>
  </si>
  <si>
    <t xml:space="preserve">Dear Mr. Meyer,Thank you for your response. Now for my response, I will give you my opinion regarding the conference.Regarding the date of the conference I have to add some Information. First of all it is true that some higher members of the ISA cannot participate in this event. However, these members represent such a small percentage. Furthermore, I was also informed that some of them could attend at least the opening speech, which would be a good compromise. Therefore, some members will be present that evening to welcome the young students. According to your argumentation, you imply that mere presence of the higher members is more important than the main goal of the event. Namely to give young talents the opportunity to be promoted and supported in the best possible way by ISA. I think that's also the interest of the higher members and both of us either. Since each of the higher members also embodies the culture of ISA I think that is a good trade off, because we are reaching more young people than in week 4. I also believe that we should be accommodating in this respect. Week 2 is suboptimal for you, just like week 4 is suboptimal for me. So we should meet in the middle to satisfy both parties. Week 3 is the way to go.Regarding DJ Happy, I think you misunderstood me. There was never any talk of turning the conference into a concert or even turning the conference into a side-act. That's an exaggerated statement on your part. I want to ensure a relaxed atmosphere to make networking easier. When we hire DJ Happy, he is well aware that he has to adapt to the atmosphere. Flexibility and diversity are the hallmarks of his reputation. Since we have to keep the focus on the younger generation, the absence of varied music would be counterproductive. The right music creates a serene atmosphere that ensures networking. Monotonous music would not ensure this. On the contrary, playing monotonous music or especially the absence of music stiffens the atmosphere. So we really need diversified music, which the folklore band cannot provide.I can understand your point keeping things formal. But I think we need a new approach. Networking is about getting in touch with a lot of people. A formal 3-course menu where everyone stays seated does not promote networking. Your are only able to talk with the neighbor left and right next to you. To return to the suggestion of combining a classic 3-course menu with Folklore, this idea is detrimental to the occasion of this conference. In addition to the monotonous music, a calm and above all static atmosphere is created here. I can definitely confirm that your kitchen serves delicious food. And I am already accommodating you with the previous suggestion to accentuate Swiss dishes at the buffet and to express the closeness to the local culture. As you can see, almost 10 years have passed since the 40th anniversary. So it would be boring to insist on the same style without implementing something new. Times change and ISA's events are always characterized by an innovative style. Here you imply again that satisfying the higher (important) members has a higher priority than our main goal. I can absolutely understand your point to satisfy these members. But as already mentioned, the important members also live the culture of ISA. So, they will certainly be excited about the variety we provide that day.As for the presentation I am happy that we could come to this agreement. I'm sure I can learn a lot from your speech, which helps me with my personal improvement.Lastly, again for the sponsor of the event. You can certainly confirm that losing Art Inc. as a business partner would be devastating. You also admit that the cooperation with Art Inc. has been fantastic so far. There have been no conflicts with them in the past either. It was always transparent. You mentioned that predictions are no reality. I can only partly agree with that. Taking data from the past to make predictions for the future is very important. Every company does that and it's absolutely necessary. How else should you remain able to act and especially react to certain situations? The long business relationship with Art Inc. increases the probability of continuing to cooperate with them many times over. On the other hand, we hardly know anything about Boomerang. They contacted us and offered to sponsor the event. We hardly know them and had no contact with them yet, let alone a cooperation. Giving up an existing very good partnership for a new one is a much higher risk. Especially with one you know nothing about. Can we say that a partnership with Boomerang will be successful? Definitely not. Neither you nor I can say that. Also, not with Art. Inc. I agree with you, but the probability is much much higher that it will be successful. In conflicts, you are bound to a business partner for the long term. Whereas in the case of a short-term contract you are still able to act and leave. The option with Art. Inc is a low risk, high reward one. At Boomerang, we trade under complete uncertainty, which is a much higher risk. Keeping Art Inc. as our partner is the best option that brings us the greatest benefit of all three alternatives.I am looking forward for your response.Kind regards,Alex Kramer</t>
  </si>
  <si>
    <t xml:space="preserve">Dear Mr Kramer,Thank you for your quick and well elaborated response. I'm really happy that we can be open towards each other and try to find a way that satisfies both of our interests, since time is running out. This will also be my final offer, and I hope you are willing to accept it.As a first conclusion, I think there are three important factors we do agree on regarding this negotiation: we should respect and pay homage to the legacy of the ISA and our superiors, take into account the future of the ISA, and therefore focus on the students.In order to make this possible, while looking at these three aspects and keeping your arguments in mind, I suggest the following:Regarding the conference date, you correctly mentioned the problem with week 1. However it would not 'cost' us that many people in comparison to the other weeks (2,4,5). In addition, I do think that we should really pay respect to our superiors, since we not only owe our jobs to them, but also it would create a weird image for all our partners - existing AND potential new ones. Our superiors are the ones that created the relationships with our partners and are somewhat the faces of the ISA. Their attendance could make sure that our relationship with companies like Art Inc. (more on them later) are kept warm. But, as we focus on the younger generation, I think they could do a great job as well at keeping the relationships intact and create new ones. Therefore, I am willing to accept your suggestion for week 3.Still, the absence of those important figures is risky. Especially if I would agree with your suggestions about the food and music. Where is the reflection of ISA's legacy then? There is no formality, let alone the persons who created this formality. How would they react if they saw that we picked a date while knowing that they would not be able to attend and also the success factors which they created (adapting to local culture to satisfy old and new partners) have been thrown away. This is not only risky with regards to the way of handling business but also towards the superiors. Moreover, this would create a really weird image of the ISA: existing partners could think that our whole business is changing (because of the absence of the superiors and a total different atmosphere at the conference) without them being informed. This could make them hesitant about their future with the ISA, and maybe negatively influence the actual relationship we have with them. This will directly go against our common interest: a flourishing future for the ISA. Based on this, I think we should compromise on the music. As we agreed in previous messages, the international buffet would enhance the networking atmosphere (which is beneficial for the future of the ISA) and is therefore better than a three course meal. But in order to maintain that one aspect which brought the ISA success, we need to incorporate the local culture somewhere, and that is only possible with the local folklore band.Then for the other main aspect: the sponsor. I am willing to settle for Corporate Ltd. because I see your point with the mid-term contract and the amount of money involved. As for your suggestion to give the speech to Art Inc. as a form of 'good will' - if I may call it that- I have to disagree. Giving away the speech to a third party, would a) bemuchwork without the benefits from public attention for the ISA, b) cause other existing partners to wonder why they did not get the privilege to make a speech and therefore feel neglected/disrespected, and c) would go against the important aspects I discussed above. Our superiors not being there, us not speaking ourselves as representatives of the ISA and not holding on to traditions which made the ISA successful, would simply harm the image of our company. With regards to Art Inc. I'm sure they will understand and see the importance of our long time relationship. As a business, they surely know that sometimes there are other details at stake which are more determining than just money. Also, if they want to end our relationship based on this, they will lose an important asset ass well&amp;hellip; And if they really wanted to have this sponsorship they would have put more effort into their offer instead of going with the same ones as they did for the previous events. This could indicate two things, they either are planning to pull out or they are satisfied with how things are. This is a risk I prefer taking over the total image of the ISA. And, our mid-term relationship with Corporate Ltd. will compensate this. Therefore, I stick to our previous agreement that I will do the speech and you will present the awards.I really hope this makes sense and can persuade you to accept my final offer. No matter the outcome, I really would like to thank you for your time and effort. It was a real pleasure negotiating with you. Also, I want to wish you best of luck for your future! Maybe our paths will cross again...Kind regards,Chris Meyer.</t>
  </si>
  <si>
    <t xml:space="preserve">Dear Mr Meyer,Thank you for your quick response. First of all, I would like to thank you for the cooperation during this week and also for staying professional at all times. It is also unfortunate that we cannot use the full time window. Nevertheless, I appreciate that you took the time to explain your last thoughts.Since this is your final offer, I will inform you of my final decision. Before doing so, I will explain my thoughts on how I arrived at this decision because I want to ensure absolute transparency.First, I'm grateful you're willing to compromise and chose the third week. But based on that decision, there are some contradictions in your argumentation that I cannot comprehend. Your stated, how would they react if they saw that we picked a date while knowing that they would not be able to attend and also the success factors which they created. And also, In addition, I do think that we should really pay respect to our superiors, since we not only owe our jobs to them, but also it would create a weird image for all our partners - existing AND potential new ones. On the one hand, I understand your concern that you want to pay respect to the superiors they deserved, because they created the foundation of everything. But on the other hand, I cannot understand why you chose week 3 then. Your concerns would be void immediately if you had chosen week 1 at the first place. Since we want the best for both sides here, this would have been a good compromise. I gave you the choice to pick Week 1 or 3. In week 1, both parties would have been represented, young and old. You were fully aware of that.That's why I cannot fully comprehend your arguments about food and music either. Assuming week 1 was chosen, the combination of DJ Happy and the International Buffet would have been perfect. For one simple reason. With this combination we reach the goals of both of us and most importantly the main goal for the ISA at the same time. I don't think you can deduce from "missing formalities" at a conference that a company's business is changing. The opposite is the case, some formalities and objectives are indeed fulfilled with this combination. As already mentioned, DJ Happy and the international buffet combine and fulfill the following aspects, a) connecting the young and the older generation, b) ensuring and promoting networking. But with this combination we achieve the most important thing, namely the goal of showing the necessary gratitude to the superiors who are responsible for the legacy of ISA, by highlighting the very important local dishes they like. And at the same time, it fulfills the primary goal of promoting and supporting young talents, the future of the ISA. It&amp;acute;s a win-win situation for everyone. Thus, we do not neglect those responsible of the legacy. At the same time we think about the future of ISA.To finish off with the last point. I have to disagree that inviting Art Inc. is a form of good will. Having someone important talking about the importance of the ISA for the business world would definitely be worth it. That was my main goal by inviting Art. Inc.. And since you mentioned adapting to local culture to satisfy old and new partners that is a form of a possible adaptation. By highlighting the long lasting relationship, we accentuate the importance of the local business partners again, which signals potential new business partner the integrity of the ISA. The same applies to the catering service, which provides the international buffet.In summary, I don't think your offer is good enough to satisfy both parties. That&amp;acute;s why I'm rejecting your offer. I hope, however, that you can understand my reasoning as to why I came to this decision. And unfortunately, due to your personal deadline, I dont think there is enough time to propose a counteroffer.I would like to thank you again for your commitment and your time and wish you all the best for your career. It was also a real pleasure negotiating with you.Kind regardsAlex Kramer</t>
  </si>
  <si>
    <t xml:space="preserve">Dear Chris Meyer,Glad to have opportunity to work with you. I can always hear praise from ISA colleages and am very impressed by your all succesfull record of your previous projects. Hope this negotiation would be another success for both of us.To organize the event successfully, we still have five issues to talk about. I believe the theme of the event should be students, our future talents. Of couse, I believe collaboration with local business is also very important. However, I think thatattracting students implicitly means attracting businesses.So forMusic Act I preferDJ Happy. Ithink that some currently famous international act would be exactly the right thing to attract the kind of dynamic guests the ISA is looking for. And I preferInternational buffet to create am easy-going atmosphere.To avoid conflict with other events or situations, I thinkWeek 2 is better for our settlement. And I suggest to have Art Inc. as ourSponsor Selection and set thePresentation Tasks asAwards Chris, opening speech Alex . All issues are remain for negotiation. I am looking forward to hearing from you soon.Best RegardsYours,Alex Kramer</t>
  </si>
  <si>
    <t xml:space="preserve">Dear Alex Kramer,First of all, I would like to thank you for your enthousiasm for working with us. It is always nice to hear praise from clients, therefore I will make sure this collaboration will live up to your expectations.I wholeheartely agree that for a student focussed event DJ Happy is exactly the right choice to attract the guests the ISA is looking for. Unfortunatly, DJ Happy is a highly requested, and rather expensive, music act.It is very difficult to get DJ Happy booked without Boomerang as sponsor selection, fair to say, nearly impossible. In regards to the catering, I have 2 great options I would like to pitch to you. We are absolutely able to provide you with a three course international meal, but due to circumstances, only in week 4. If we are not able to move the event to week 4, I recommend a tradional, but very gourmet, swiss three course meal in week 2. (This is also a great opportunity to introduce international students to a new, but well executed dining and cultural experience.)In regards to the presentational tasks, I would suggest to let Alex present the awards and having Chris do the opening speech. They are very specialized in those tasks and that way I can guarantee you and your attendees the best quality and experience.I am looking forward to organising this event with you. I am sure that together we will make an event that will happily be remembered for a long time.Kind regards,Chris Meyer</t>
  </si>
  <si>
    <t xml:space="preserve">Dear Chris Meyer,Thank you for your quick reply, and I am deeply sorry for the little delay of this counteroffer. However, I would like to garantee a quick respond later during this negotiation and try to generate a result with high joint utility that could satisfy both of us.And I am appreciate the extra information you provided. Although DJ happy would be our first option ofMusic Act, but Boomerang is at the latter part among the Sponsor Selection list. So I would turn toPop band FreeLife asMusic Act and insist on Art Inc. as my first choise of Sponsor Selection .In case of Catering,International buffet is always our first option. While we are more flexible onDate of conference. We are good in all first three weeks.As an concession, I would like to agree onPresentation Tasks. I would take the part of announcing the winner and let you to open the speech.Looking forward to hearing from you soon.Best RegardsAlex Kramer</t>
  </si>
  <si>
    <t xml:space="preserve">Dear Chris Meyer,Thank you for your rapid response, it does seems like we have different ideas in terms of the sponsor selection. Art Inc. generates the least capital, Boomerang generates the most. In the middle is Corporate Ltd.I understand that switching from Art Inc. all the way to Boomerang is not realistic either, that is why I am suggesting the sponsor selection Corporate Ltd. I respect you as my affiliate and that is why I think I should be as honest and transparant to you as possible.My proposal is not ideal or perfect, but it is the only way I could find to throw a good event on a Corporate Ltd. budget while just barely breaking even on the costs. This makes this counteroffer not the ideal situation for me, and accordingly I expect you to unfortunatly receive some compromises as well.Let me know what you think of it, maybe we can work something out that is still valuable to the both of us.Sincerely,Chris Meyer</t>
  </si>
  <si>
    <t xml:space="preserve">DearChris Meyer,Thanks for your latest reply, unfortunately however, your counteroffer would cut most of my utility. But I do see some space that we could do negotiation.As for Sponsor Selection , Boomerangwould me good for me if only theMusic Act could improve the level ofDJ Happy . From my part of view, this combination is better thanCorporate Ltd. plusPop band FreeLife.I would like to make another concession on catering. I would choose another option you gave at the first place, which isTraditional Swiss three course meal inWeek 2 . In return, I expect your concession onPresentation Tasks .Hopefully this would be a solution that could fit both of our utility expectations.Best RegardsAlex Kramer</t>
  </si>
  <si>
    <t xml:space="preserve">Dear Alex Kramer,Thank you for your counteroffer, I am delighted to say that it works for me. Glad to see that we could work things out. I will make sure it will be an event to be well and positively remembered.I wish you the best of luck and would certainly look forward to working with you again.Sincerely,Chris Meyer</t>
  </si>
  <si>
    <t xml:space="preserve">Dear Chris,Im very happy to get to know you because Ive only heard the best of you! I hope well reach an agreement that suits both of us.To me the most pressing matter is the selection of the sponsors. I would suggest to choose Art. Inc because they made the best offer concerning the money and because of their good relationship with ISA. Although they dont offer a long term contract they have sponsored ISA until now and I guess they will in future, too, unless we give them a good reason not to do so.We also need to agree on a date for the event. In my mind week 2 would be best because there are no conflicting events. I would not recommend to choose week 4 or 5 because they are during Christmas holidays and most likely neither students nor business partners will have time to attend the meeting.I would like to discuss the organisation of the evening itself with you, too.I consider it most important to focus on the students, because if we attract students, we attract business partners, too. Do you agree? What do you consider most important for the ISA concerning the event?I would recommend to choose an international and very popular music act. For one part it is an international event that in accordance needs international music. Additionally a rather popular DJ might attract lots of students. Attracting students should be our main interest to make ISA grow bigger. The more good students we attract, the more companies will want to cooperate with ISA.My first choice for the music act would be DJ Happy. I also considered the Pop band FreeLife. What do you think about these?Considering the catering I would think that an atmosphere in which you can talk to many different people in a relaxed way is our best option. I would therefore suggest an international buffet. I would choose international food because everybody will be able to find something to eat they like. Do you agree with me on this topic?Last but not least we need to agree on our presentation tasks. I would really like to give the opening speech if you are not interested in doing this. If you would like to do this, too, and we can not reach an agreement, I thought about having an external speaker. If we find a good speaker, this would be beneficial for the event.Im looking forward to your answer!Alex Kramer</t>
  </si>
  <si>
    <t xml:space="preserve">Dear Alex,It's great to hear from you!I've also heard lots of good thigs about you and I am excited to be paired with you for the organization of the ISA event.Let's firstly think about when we would prefer to have the event. I completely agree that week 5 would not work. I think,we will have a problem with week 2 though because there is another big event in the historic centre of Constance. Since our event is in that area, we'd be hassling with the parking space. What do you think about week 1?I completely agree with you that choosing the sponsor is cruicial aspect of the organization of the event. I understand Art Inc. made the best offer regarding the money but as you said they can only ensure short-term commitment from their side. My suggestion would be Boomerang because their offer is only slightly less than the offer from Art Inc and they are willing to commit to a long-term contract. Think about it, we would get a bit less money than Art Inc, but we would have a sure sponsoring of the next ISA events, which we don't have if we go with Art Inc.I also consider the atmopshere of the event very important for the success of it. We have organizaed quite a few events already and I believe that their success is based partly on the fact that we always try to adapt to the local culture. Every person is proud of their culture and they feel good when their cultural background is appreciated. I feel that if we continue to pay attention to this as we always have we will, for sure, create good relationships with our business partners in Austria, Germany and Switzerland. I do agree that students are very important audience but I think the event should also be focused on maintaining a good relationship with (local) companies and officials.I think the best way to show appreciation to someone's culture is through the food and music.For the music, unfortunately, I would have to disagree with you. I understand that a DJ is a good option for events, but I don't think DJ Happy fits for our type of event. Even though I agree with you that we have to appeal to the students as well, DJ Happy would not be appreciated by our other audience of the event. I think the best option is to find the perfect middle. It could be a little "out there" but I thinkhaving a local folklore band would be appropariate for everyone. I think that the locals would highly appreciate that we acknowledge their background and the people who are not locals would be interested to experience this. I believe both local companies/offials and students would like it because we, as an organization are always focusing on open-minded people, thirsty for knowledge. If we bring this to the floor, we will expand their knowledge by giving them the taste of the local music style. What do you think?Regarding the catering. I am not sure a buffet is the best option to go. It is usually used for internal and local ISA event without any marketing purposes. It would not make a good impression in my opinion. Would you agree to make it a three course menu?I am very excited about the presentation tasks. This will be fun. I think we can work it out between ourselves. I really wouldn't want to hire an external person for this. I think it'll be too much work without a lot of benefits. Plus I think it will be fun to work together on this.This is what I had in mind. Let me know what you think and we'll see how we can work things around, if needed.I look forward to your answer.Kind Regards,Chris Meyer</t>
  </si>
  <si>
    <t xml:space="preserve">Dear Chris,Thank you for your quick answer.Concerning the date of the event, I guess we can narrow it down to week one or three. I think youre right: if there is a problem with parking spaces, wed rather not choose week two.What do you think of week three? Of course some of the higher ranked ISA members could only attend the beginning of the event, but their presence is not that important anyway, considering that we want to attract students and business partners.My concern with week one is that there is a collision with the International Conference on Economics and Business Management in Zurich. Dont you think many of the business partners would rather attend this event than ours?Im willing, though, to agree on week one, if you would agree to choose Art Inc. as our sponsor.I understand why you prefer a long-term contract, but we actually dont need it. Art Inc. has sponsored ISA for a long time and will continue doing so unless we give them a good reason not to. I would rather not upset one of our best sponsors by turning them down. If we chose them, they most likely will continue sponsoring ISA and we will have a bigger budget for our event. And we have to consider that ISA is a very huge organisation and is going to keep growing. Our aim is to attract even bigger and better business partners to sponsor ISA, which we cant do, if we give Boomerang a long-term contract.Unfortunately I still think that an international event would suit an international organisation like ISA better than focusing on the local culture, but Im sure well find a compromise here. Im convinced it will be able to combine local culture with international elements.If you consider food an important factor to show ones appreciation for a certain culture, what do you think of a three course menu focusing on Austrian, German and Swiss food? In exchange for that we could choose DJ Happy to give the event a little international glamour and attract many students. What do you think of this?Considering the presentation tasks, I guess it will be a lot of organisational effort if we share the tasks. If you dont want an external speaker, what do you think of letting me give the opening speech and you could present the awards?Im looking forward to your answer and hope well find an agreement!Alex</t>
  </si>
  <si>
    <t xml:space="preserve">Dear Alex,Thanks for your response. Apologies for my delay with this one.Let's start with the timing of the event again. I can understand your concern that there is a conference on Economics and Business Management in Zurich in week 1. This could be a problem for our attendance. However, in week 3, I am still concerned that our officials won't be there. I know their attendance is not absolutelly needed but it'd be inconsiderate and a bit disrespectful to make plans for this timeslot knowing that they would be unable to attend. Have you though about week 4? A lot of ISA student members would have time to attend the conference then. It is still before Christmas and due to the holidays, the parking situation would relax as many families are going to visit their relatives or are travelling to ski resorts. I think we can use the upcoming holidays to our advantage. Still I am open to discussion on this and I am sure we'll find a time that works best for all of us.Unfortunatelly, I am still against having Art Inc as the sponsor. I do agree that they have sponsored events before but we don't have any contract with them and there are no insurances that they will continue sponsoring us. I am always in favor of the security and would rather have a written agreement with our sponsors. I think it's best to play it safe and have Boomerang because their financial offer is almost the same as Art Inc and we have legal ensurance of their continuous sopport. This gives us big financial stability and security. We don't have a guarantee with Art Inc and if something was to happen and they stop sponsoring us, the organization's financial stability would be very compromised. In the contract with Boomerang it would say that they secure sponsoring of several upcoming events during which we could look for bigger sponsorships and work on their agreements so we have a secure "way to go" with the next sponsors while we have a back to lean on with Boomerang. I hope you agree with me on this.I agree with you that we can somehow manage to apeal to both international and local audience.However, I really don't think DJ Happy is appropriate for our event. He is quite famous and there is no guarantee that his reputation would not overshadow the reputation of the ISA, distracting attention from the event towards the music act. I would prefer to go with your other suggestion of FreeLife if you agree to have the three course menu for the food with Traditional Swiss meals. That way we will keep the tradional aspect with the food to appeal to the locals and have the popular music which would be attractive to the students. What do you think about this?Regarding the presentation tasks, personally I really wanted to do the opening, but how about we compromise and split it in halves? I could do half of the opening, you do the other half. And I do half of the awards and you do the other half. I think we can make it more interactive and appealing to the audeince and with both of us on stage during these parts. How do you feel about that?Let me know what you think. I hope we can make the best of this!Looking forward to hearing from you!Kind Regards,Chris</t>
  </si>
  <si>
    <t xml:space="preserve">Dear Chris,thank you for your answer!Maybe we can find an agreement concerning the sponsor if we choose Corporate Ltd. Unfortunately Im not totally satisfied with choosing Boomerang. I still think that Art Inc. would be our best option, but I guess we could consider Corporate Ltd., too. Corporate Ltd. would be a compromise between Art Inc. and Boomerang. We would get a little less money than from Art Inc., but more than from Boomerang. And instead of a one-time payment we would be able to sign a mid-term contract. Considering that ISA is going to grow we most likely will be able to find enough other and better sponsors in future anyway!Concerning the date of the event, I would be willing to agree on week one in exchange for letting me giving the opening speech. Would that be a deal? Week four unfortunately doesnt work for me. Im pretty sure that during Christmas holidays neither students nor business partners will be able to attend.Maybe we can compromise on the food and the music act. I would agree on booking FreeLife, if we compromise on the food, too, and choose the international menu. What do you think of this?I hope well find a solution that suits both of us!Alex</t>
  </si>
  <si>
    <t xml:space="preserve">Dear Alex,Thanks for the quick answer!If we both feel this strongly about the sponsors, maybe it would be best to compomise on a neutral choice. I could agree to go with Corporate Inc. if you are not willing to pick Boomerang.Regarding the date, why wouldn't week 4 work for you? I would actually prefer week 4 than week 1.I think people would be quite excited to attend because we can include the holiday spirit and could make a nice event with a Christmassy celebration feel to it. Would be nice marketing as well, yes?I feel quite strongly that I would like to do the opening. But if you insist on doing the opening and I do the awards, I would compromise and only present the awards.However, in return I would highly prefer to keep the event focused on appreciation of the local culture. I think everybody from students to older business partners would appreciate our willingness to show them the Swiss culture. Unfurtunately, I believe Freelife was your second suggestion so I don't feel that it is a big compromise since initially my idea was to have local music.I feel pretty strongly about doing the opening speech but I'd be happy to let you do it if you agree to keep the tradiotional aspect and have Local Folklore band and a Swiss menu. I hope we can make that work. What do you think?Let me know what you think!Best,Chris</t>
  </si>
  <si>
    <t xml:space="preserve">Dear Chris,Week four is a really bad choice in my opinion, but I would agree to week four if youll agree on Art Inc. a Sponsor. If we have a party during Christmas holidays we need all the money we can get to make it as attractive as possible. Otherwise nobody will make the effort to delay their holiday plans.I also think we really need a good music act if we decide on week four. A local folklore band wont do the deal. You have to consider that we have lots of international students and business partners! I therefore suggest strongly to pick at least FreeLife. This is a compromise to me, because I would have picked DJ Happy for certain.In return for letting me give the entrance speech, I am willing to agree on a traditional three course Swiss meal.What do you think of this? Maybe this is an agreement that suits both of us?I look forward to you answer!Alex</t>
  </si>
  <si>
    <t xml:space="preserve">Dear Alex,I understand you concern and your suggestion that if we choose week 4 we will need the higher budget from Art Inc. I still don't think we should go with Art Inc. Then I would go back doing the event in week one and keep Cocrporate Ltd. as a compromise from us both?If we decide not to do week 4 and not do any of the Christmas celebration, I suggest we stick to the traditional feel and go with the Local band. I do have the interntionals in mind but I consider me, as international as well ,and I always appreciate it when people show me their traditions and local culture in the different countries I visit. I really believe all will enjoy it.How does this sound? Would this work for both of us? Let me know.Best,Chris</t>
  </si>
  <si>
    <t xml:space="preserve">Dear Chris,In my mind choosing Corporate Ltd. and setting the date on week one would be a good agreement.We only need to find a solution concerning the organization of the evening itself. I would be willing to agree on choosing a local band, but only if we switch to an international buffet.What do you think of this?Im looking forward to you answer!Alex</t>
  </si>
  <si>
    <t xml:space="preserve">Dear Alex,Thanks again for the fast response.I have a new suggestion which I think you will find interesting.I will be willing to compromise and switch to Art Inc. only if you agree to go with the traditional flow and choose the Local band and Swiss menu? Do you agree?Best,Chris</t>
  </si>
  <si>
    <t xml:space="preserve">Dear Chris,This sounds like a good idea. Im happy we found a solution!It was fun negotiating with you. I wish you all the best!Alex</t>
  </si>
  <si>
    <t xml:space="preserve">Dear Chris Meyer,I am writing to you because of the organization of the annual ISA conference in 2019, which will take place in 12 months in Constance.There are still some issues which we will need to discuss in regards of said organization. First, we need to discuss the sponsor selection. SinceArt Inc.made the best offer in terms of a short-term payment directly for the event, I would suggest taking them as our Sponsor Selection. Since they have supported the ISA for a long time, they are the perfect fit and will support the ISA in te future. Next, we need to talk about theMusic Actfor the event. Over the last couple of years, I noticed an increasing dissatisfaction of the guests with the music acts at the ISA events. Therefore, I would suggest that we hireDJ Happyfor the upcoming event, since I have the strong feeling that he will attract many guests, who in return become interested in the ISA. Then we need to figure out the Presentation Tasks. I would suggest that I will give the opening speech and you could then announce the winners of the yearly ISA awards and handing out the certificates to the respective person. So this would mean Awards Chris, opening speech Alex. Next, we need to find a Date of conference. I would say we take theWeek 2of December, because there we have no conflicting events with our upcoming event for the ISA, and therefore many people could attend the event. Last but not least, theCateringstill needs to be addressed. Since this is an event with many international guests, I would suggest we present an International buffet. Then the guests could choose between a mixture of Austrian, German and Swiss food and there will be something for everybody.So, this will be all for now, I am awaiting your soon reply.Sincerely yours,Alex Kramer</t>
  </si>
  <si>
    <t xml:space="preserve">DearAlex Kramer,Regarding theSponsor Selection, I believe we should look further into the future of ISA, instead of looking at this event short-term. Even though this event can be a significant step in both of our careers, we need to also make sure the financial perspective of ISA is safe for the upcoming years. I, therefore, suggestBoomerangas our sponsor of choice. They do offer slightly less money for the event, but this will be balanced out due to the long-term contract they are willing to sign. This would provide financial security for the company.Although DJ Happy has a profound Music Act, I believe that his reputation will over-shadow the company during the event. The focus should be on the company, and not the artist. I suggest inviting aLocal folklore band, it would give the visitors a great idea of the local cultural spirit.As for thePresentation Tasks, I would prefer it if the roles were switched. SoAwards Alex, opening speech Chris. We could do it together, but that would require a lot of coordination on both our parts.Week 2 for theDate of conferencewould be very inconvenient since there is another large event in the city. This could lead to problems for our visitors due to the limited amount of parking spaces. I would suggestWeek 4since a lot of student members would have time off around that time, so they can attend the conference.Concerning theCatering, I would expect some form of formality during the event. Therefore I suggest aTraditional Swiss three course mealfor our guests. This would show our appreciation for our local members and guests.I'm curious to hear what you think, please let me know as soon as you can.Best regards,Chris Meyer</t>
  </si>
  <si>
    <t xml:space="preserve">Dear Chris Meyer,first of all, thank you for your quick response.I see your point of view, but unfortunately, I cant agree with all of your options. First things first, the Sponsor Selection. I see why you would suggest choosing Boomerang for the upcoming event but as I stated before,Art Inc.has supported the ISA for a long time now, and therefore I am very sure that their support will also continue in the future. It is also very important, that this upcoming event will be a success. Therefore, we need more money especially to satisfy the students who will attend this event. We could really use the money for a good music act and the food buffet. If this event will be a success it is more likely that more students will join the association. And in the end, ISA is a student organization, which means that first and foremost, it should cater to its client base. If we can get more students interested in the ISA, then the business partners will automatically work with the ISA to get easier access to these talents.Art Inc. made the best offer in terms of a short-term payment directly for the event. That means we can set up the perfect event which everyone will enjoy. I do agree having financial security for the company is important, but its all worthless if nobody will join.For the Music Act, I agree with you, the focus should indeed be on the company and not the artist. Nevertheless, everybody should enjoy the music and have a good time. Therefore, I have already thought about an alternative, the Pop band FreeLife. Since this is an international association and it is not guaranteed that the students will like the local folklore band, I would say we take something more like pop. Since pop is international, we can satisfy all of the attending people. And this alternative would not take the focus off of the event. And as I already stated before, its all about the students, if they will have a great time, its more likely for us to gain more students for the association. Next, we have the Presentation Tasks. I agree with you, that doing this together would mean a lot of coordination on both sides. Therefore, I suggest taking a Third person. And this could even be beneficial for the event. Even though an external speaker would mean less publicity for the both of us, having someone important talking about the importance of the ISA for the business world would definitely be worth it. So, we should not argue about who is going to do the opening speech, because this event is not about us being in the spotlight, its about attracting students for the association.Next, we have the Date of conference. I think you mixed something up there. In the first week of December, there will be a large conference, but not in the second week. The only week without any conflicting events is the Week 2. Therefore, I am still suggesting the Week 2. Also, many students will be on winter holidays or will leave to go back home in the fourth week, and since the event is for the students, this will not be a good date. And, it is very unlikely that they will attend the event then.Last but not least theCateringstill needs to be figured out. The conference should have an atmosphere to facilitate networking and make new acquaintances which, in my opinion, requires a very relaxed and easy-going atmosphere. Having a very formal meal where everybody sits down for several hours with the same people goes completely against that idea. Having a buffet during which you would be free to move around and talk while eating would be much more relaxed. And since many international guests are probably unfamiliar with Swiss cuisine, I think it would be smarter to have some kind of international mixture with Austrian, German and Swiss food where everybody is able to find something they like. So, I am still suggesting the International buffet.I am looking forward to your response.Best regards,Alex Kramer</t>
  </si>
  <si>
    <t xml:space="preserve">DearAlex Kramer,It's true that in the first week of December there will be another conference, but this would not be a dealbreaker for theDate of conferencesince most companies have more than enough employees to send someone to both conferences. But there is also another conference during week 2 in the historic center of Constance, which might lead to parking problems for our guests. I thinkWeek 3would be a nice middle ground on this issue.As forCatering, I think it's a nice idea to have a mixture of foods so everybody can find something they like. However, I still think we should then go with aInternational three course mealinstead of a buffet. I believe this to be a nice compromise.Art Inc. is not a very feasible option for the company right now. Although I understand that you want to produce the best possible event right now, the future of the company might be decided by this Sponsor Selection. Art Inc. could theoretically change their intentions at any time without a written agreement. SinceBoomerangis willing to agree to a long-term written contract, I believe this to be the best option. Perhaps middle-ground could be reached here.I definitely think someone of our company should do thePresentation Tasks, so I would again suggestAwards Alex, opening speech Chris. Doing a shared activity would require more effort, but is still a viable option.Let me know what you think of this proposal.Best regards,ChrisMeyer</t>
  </si>
  <si>
    <t xml:space="preserve">Dear Chris Meyer,I see your point, but unfortunately, I still cant agree with all of your options. First things first, the Sponsor Selection. I see why you would still suggest choosing Boomerang for the upcoming event, but I still think it would be much better to go withArt Inc.since they have supported the ISA for a long time now, and therefore I am very sure that their support will also continue in the future. I expect ISA to grow further and get higher sponsorship moneys for the future. Therefore, I prefer rather short-term contracts donating a considerable amount of money. And like I stated before, we will indeed need a lot of money for the upcoming event. If this event will be a success, and word gets around, bigger and better sponsors will follow. So the association will be financially secured.Next you forgot to talk about theMusic Actfor the event. Like I said in the previous mail, I have thought about an alternative to DJ Happy, the Pop band FreeLife. Since this is an international association and it is not guaranteed that the students will like the local folklore band, I would say we take something more like pop. Since pop is international, we can satisfy all of the attending people. And this alternative would not take the focus off of the event. And as I already stated before, its all about the students, if they will have a great time, its more likely for us to gain more students for the association. Next, we have the Presentation Tasks. Like I said before, I totally agree with you, that doing this together would mean a lot of coordination on both sides, but the fact that you forgot to talk about the music act in this mail, makes me a little tense about you forgetting to talk about important facts at the event or that you might leave out important information. Therefore, I dont think that you should give the opening speech. For this reason, I recommendAwards Chris, opening speech Alex.Next, we have the Date of conference. I can agree with you on this one. For the third week, some of ISAs higher ranked members &amp;ndash; among others, the organizations vice president &amp;ndash; are unavailable. Their presence is not absolutely necessary. However, two of these members already stated that they could at least attend the opening speech but have to leave afterwards. Therefore, I think this option would nevertheless be worth considering. So, we can agree onWeek 3.Last but not least theCateringstill needs to be figured out. I still think that the conference should have an atmosphere to facilitate networking and make new acquaintances which, in my opinion, requires an easy-going atmosphere. Having a formal meal where everybody just sits down for several hours with the same people makes it kind of hard to get in contact with lots of different people. Having a buffet instead, during which you would be free to walk around and talk while eating would be much more suiting. So, I am still suggesting theInternational buffet.I hope that we can find an agreement on all these issues soon.Best regards,Alex Kramer</t>
  </si>
  <si>
    <t xml:space="preserve">Dear Chris Meyer,it is very unfortunate that we still havent come to an agreement.I did indeed make some compomises in my last two counteroffers, but i am willing to make one more.First the Date of conference. We here agreed on Week 3. So this one is settled now.Next theCatering. I am also willing to give in on this one. So as a compomise to you, we can take theInternational three course meal instead of the international buffet. I think this will satisfy both of us and also the guests of the event.Next we have thePresentation Tasks. Here I still make the compromise that none of us is giving the opening speech but insteed we will let aThird persondo it. I think this would be fair to both of us and this would mean no unnecessary coordination for the two of us.In return to my compomises, i expect you to agree onArt Inc.as ourSponsor Selectionfor the event as I brought up some good reasons for choosing them in my last counteroffers and DJ Happyfor theMusic Act. Since I have still gotten no answer from you regarding the information about the missing music act in your last counteroffer, I will still suggest we settle onDJ Happy. Since he is a very famous performer and will attract a lot of students to this event. But maybe you can convince me to make a compromise in regards to the music act.In my opinion the event should focus on attracting students for the ISA.In the end, ISA is a student organisation, which means that first and foremost, it should cater to its client base.Since I made some compomises in this counteroffer, I think it is only fair that you also give in on some points.Best regards,Alex Kramer</t>
  </si>
  <si>
    <t xml:space="preserve">DearAlex Kramer,Glad to see that you have come to the realization that compromises need to be made on both our parts.First of all, I can give youWeek 2, if you can give me theLocal folklore band. To be honest, I do not care at all for DJ Happy, and FreeLife does not meet the older ISA member's and local business partners' music tastes. I don't think Week 2 would be the best choice, but if we can make a trade here that would be fine.I would rather not have a third person do ourPresentation Tasks, it seems that you do not care for doing shared activities, so I would give you the presentation tasks if that would mean that we go withBoomerangas ourSponsor Selection.We already have a decent compromise for theCatering, so I would leave that as is.Regards,Chris Meyer</t>
  </si>
  <si>
    <t xml:space="preserve">Dear Chris Meyer,first of all, there is no need to discuss issues which we have already agreed on. Best example for this would be the Date of conference. We here already made the compromise to take Week 3. Next the Presentation Tasks. I admit it is very nice of you to let me give the opening speech, but I already suggested a compromise on this one, so letting me give the opening speech and in return demanding me to give in on both, theSponsor Selectionand theMusic Actis not acceptable for me. I still suggest Art Inc. as our Sponsor and DJ Happy or at least as a compromise the Pop band FreeLife as our Music Act. Even on this compomise to both of our preferences, we could not agree on. The only issue we could agree on is the Catering. Therefore I will have to reject your counteroffer, because I dont think we will reach a compromise in regards to the event organization in the near future. I am very sorry that we could not come to an agreement. I think it is best, if I find a new partner to work with for the organization. It is in my interest and it should also be in yours, that this event will be a sucess for the ISA. It is not about us, it is simply about getting new members for the ISA. Best regards,Alex Kramer</t>
  </si>
  <si>
    <t xml:space="preserve">Dear Chris Meyer,I am really pleased to negotiate with you about the issues of the upcoming conference. I hope we can agree on a good outcome. I thought about the issues of the conference and want to present you the following ideas:Firstly, for theMusic ActI would suggestDJ Happy. He is an international recognized DJ and because our organisation is mainly an international one, this would be a good fit.I also think it would be a good idea to have a buffet and not a common meal. This has the advantage that everybody is able to not just talk to their direct neighbors, but can also built a network with other members of ISA. To be more precisely I think having anInternational buffetis beneficial, because we can thereby satisfy the most needs of our international guests. In the matter of the rightDate of conferenceI recommend to conduct our conference inWeek 2, because it is the only week where no other conflict with an event occurs.Furthermore, please let me know your ideas about thePresentation Tasks and how we could share them without having too much effort.Finally, we should strengthen our long term relationship wirtArt Inc. and choose them as our sponsor. We could loose them as a future sponsor, when we choose for example Corporate Ltd. In addition, they also offered the highest amount of money for the conference.We can definitely negotiate about all these issues!Kind regardsAlex Kramer</t>
  </si>
  <si>
    <t xml:space="preserve">Dear Alex Kramer,Thank you for your message. I am also very pleased to negotiate with youabout the issues of the upcoming conference and hopefully, we can come to an agreement.I read your ideas and I was actually thinking about the following:For theMusic ActI would suggestLocal folklore bandbecause it offers a great opportunity to give visitors an idea of the local cultural spirit and in this way, we stayfocused on maintaining a good relationship with (local) companies and officials.Furthermore, for theCatering, I believe aTraditional Swiss three course mealwould suit the purpose to show appreciation to the local members and guests.When thinking about theDate of conference, I believeWeek 4 would be the best choice because a lot of ISA student members would have time to attend the conference and there will be no conflicts with other events. In week 2 there will be another event taking place which will be difficult for the guests to find parking spots.Moreover, considering thePresentation Tasks, I suggest the following:Awards Alex, opening speech Chris. But please let me know what you think of this.For theMusic Act, I was actually thinking aboutLocal folklore band as it offers a great opportunity to give visitors an idea of the local cultural spirit.This is my counteroffer and I'm looking forward to your answer and ideas!With kind regards,Chris Meyer</t>
  </si>
  <si>
    <t xml:space="preserve">Dear Chris Meyer,thank you for your counteroffer. Regarding the Date of conference we could suggest our guests to arrive with the train or bus. This would be better in the matter of climate protection and image of the ISA. Therefore we don't need too much parking lots and the conference could take place in Week 2 . Since the conference takes place in constance, I believe an International buffet would fit the needs of our guests better, because they will participate from all the world. If some of them will not like the food, they have to stay hungry during the whole conference. But if we offer plenty of different food, this should not happen and our guests can enjoy the day.Maybe a Third person can conduct the speech and reward ceremony. If we invite a famous person for this task, the chances are higher that we recruit new students for the ISA.Unfortunately, I believe that we cannot satisfy the needs of our guests with a local band. Almost all of them are international ones, so it is more likely that they enjoy an international Music Act. So what do you think aboutPop band FreeLife ?Please let me know what you think about my ideas!Kind regardsAlex Kramer</t>
  </si>
  <si>
    <t xml:space="preserve">Dear Alex Kramer,Thank you for your counteroffer. Regarding theDate of conferenceI certainly believe it is a good thing to think about the climate. However, in week 2, there is another big event in the historic center of Constance which is the same location as the conference. Therefore,Week 4would be a better solution in my opinion.Furthermore, I believe a real menu would be better instead of a buffet since many important people will be there who expect a certain level of formality. Having a buffet is more suited to an internal and local ISA event without any marketing purposes. Therefore, aTraditional Swiss three course mealwould suit this event better.I agree with you on thePresentation Taskswhich could be done by aThird person.For theMusic ActI still think aLocal folklore bandwould suit this event better asthe event should be focused on maintaining a good relationship with (local) companies and officials. Besides that, Ithink that FreeLife does not meet the older ISA members and local business partners music taste.Lastly, I still believe thatBoomerangwould be the best choice for theSponsor Selectionas theysaid that they would be willing to sign a long-term contract which is more beneficial in the future.I hope to hear from you soon!Best regards,Chris Meyer</t>
  </si>
  <si>
    <t xml:space="preserve">Dear Chris Meyer,If there is really another conference in Week 2 you are right that we should choose another week. But I think week 4 would not be a good choice because it is the week around christmas and a lot of ISA members would be absent being with their families. What do you think aboutWeek 3?I am happy to hear that aThird personcan hold the speech and the reward ceremony and that we have an agreement here.You are definitively right that the older member of ISA would prefer the local folklore band, on the other hand ISA consists mainly of students and we're a organisation for students, not for working people. Therefore I believe an international music acts fits our needs better.I agree on your argument that a three course swiss meal is more formal. On the other hand anInternational buffetcreates a more open atmosphere were new members can work on their networks more easily. When we offer a normal meal it is much more difficult for them to meet new people. In addition, we are a student organisation, because of that too much formality would not be the right atmosphere.I believe that the ISA will grow in future. That's why long term contracts are not the most important issue, because when we grow, we will attract more sponsors.Art Inc.offers the highest amount of money in the short term. They also supported us in the past and showed that they're really reliable. Because of this, I think we chould choose them.Happy to hear from you again!Kind regards,Alex Kramer</t>
  </si>
  <si>
    <t xml:space="preserve">Dear Alex Kramer,For the third week, some of ISAs higher-ranked members are unavailable and thus would be unable to join the event which is something we should prevent. I still believe Week 4would be better as a lot of ISA student members would have time to attend the conference and those are the ones we want to reach as you also stated that were an organization for students, not for working people.As I already agreed on the presentation tasks, I still stick with my choice with the Local folklore bandas it gives visitors an idea of the local cultural spirit. I believe this music is suitable for both students and older members of ISA.I definitely agree with you that an international buffet creates a more open atmosphere. However, I think that anything less than a three course meal would be a decline from the conferences over the last few years, which werent even some special events such as the upcoming 40th anniversary and thus would harm the prestige of the ISA. Therefore, I believe aTraditional Swiss three course meal would be better.Its a good thing that you believe that the ISA will grow in the future. But the long-term contract of Boomerangwould ensure the sponsoring of future events of the ISA. Such a contract would provide financial security for several upcoming ISA events and to some extent for the ISA itself. In this way, we would have more certainty which is very important instead of taking risks.Im looking forward to your answer!Kind regards,Chris Meyer</t>
  </si>
  <si>
    <t xml:space="preserve">Dear Chris Meyer,As I already mentioned, week 4 is around christmas. When the conference takes place in this week there will be just a few students who are able to attend. In my opinion, it would be a catastrophy if the conference hall is just filled half. This case would be embarrassing for you and me and our image at ISA. Therefore I am not able to accept week 4 as the Date of conference .As I still agree on your argument that the older member like the local folclore band, I really doubt that the biggest part of the ISA, young students, will appreciate such a band. That's why I still believe Pop band FreeLife or even DJ Happy is a good choice for the Music Act .I still believe that a International buffet is a good idea, as long as we ensure that the buffet has a high quality. When all students sit at the same table during the conference, how are they able to meet new people and built a bigger network? This is just not possible. And again, if there is just one three course meal the participants can choose from, the propability is high that many of them will not like the food. With a buffet many different meals can be offered.As Art Inc. already sponsored many of our past events, we already have a good and reliable long term partner. Why shall we put that relationship at risk?I hope we can meet in the middle and get not stuck in this negotiation, as this would be too bad!Kind regards,Alex Kramer</t>
  </si>
  <si>
    <t xml:space="preserve">Dear Alex Kramer,I agree with you that week 4 is around Christmas and therefore, I would like to suggestWeek 1 as in week 3the organizations vice president would not be able to attend the event.I still believe that theLocal folklore band would be the best option. This is an easy way to show ISAs reflection on the local culture and I really think this would be fun for every guest as they will get to know the local culture.Unfortunately, I still believeTraditional Swiss three course mealis the best choice. The students are still able to talk to other members and switch places. We could always arrange that and they are still able to walk around after dinner. I believe an international buffet is too messy and harder to manage.Of course you're right about the fact that Art Inc. already sponsored many of our past events and they are a reliable partner. But we don't have a written contract regarding the future with Art Inc. and therefore, they canalways decide to change their intentions. Therefore, I see the option without future perspectives as a factor of uncertainty which can only hurt the ISA in the long run. Thus, I still believeBoomerang would be a better option as we have more certainty for the future and that's exactly what we need.As I already gave in on thePresentation TasksI hope you will also agree on one of the issues with me. In this way, we will come to an agreement sooner.I'm looking forward to your reply!Kind regards,Chris Meyer</t>
  </si>
  <si>
    <t xml:space="preserve">Dear Chris Meyer,Week 1is ok for me. I'm happy that we have an agreement here.Unfortunately, I still can not agree on theMusic Actas we are an internationalassociation. It should not be our task to show our students some small local culture. In my opinion, we should present the whole world and not a single culture. In addition, I still have concerns that our students are really interested in a folklore band, as this is a really special kind of music. This will bore them perhabs, and they might not be attentive for the rest of the conference.If you are willing to acceptArt Inc.as our sponsor, I would accept an international three course meal as ourCatering. With the international three course meal it will not become too messy, as you said, but we still represent our internationality. What do you think about this idea?You're right that we would have a long term partner with Boomerang but we don't know how good this relationship will be. In contrast,Art Inc.already showed us how reliable they are. If we now agree on a long term contract with Bommerang, we will not be able to accept a better offer of a sponsor in future, because the long term contract would not allow this very likely. WithArt Inc.we just agree on a short term contract and are still able to choose another sponsor in future. And when the ISA will grow, there will be much more offers from sponsors. I mean, we already have 4 possible sponsors (or even more before a further selection was made), when we grow we will attract much more sponsort with better offers.Kind regards,Alex Kramer</t>
  </si>
  <si>
    <t xml:space="preserve">Dear Alex Kramer,I am happy that we have an agreement on theDate of conference.I do agree with you that we are an international association but wouldn't it be more fun to invite traditionally local musicians who could take care of the atmosphere after the formal part ended? I really believe the students would appreciate this and especially the older members would like this.I think we really should show the members some aspects of the culture instead of only looking at the international aspect. I think a mixture would be better. Therefore, I think we should do theTraditional Swiss three course meal or theLocal folklore band. Then I can also agree with you on one of those issues.Lastly, I understand what you mean with regard to the sponsor selection. However, I still stick toBoomerangas I really believe we are taking fewer risks by choosing them. Don't you agree that we should go for certainty in the longer term? As we will grow in the future, financial security is very important during this grow which Boomerang could offer us. Another option could beCorporate Ltd. I would like to hear your opinion on that option.Kind regards,Chris MeyerCorporate Ltd.</t>
  </si>
  <si>
    <t xml:space="preserve">Dear Chris Meyer,I have a new suggestion: I am willing to accept the three course swiss meal, when you acceptArt Inc.as our sponsor andDJ Happyas ourMusic Act.You're are right that we might have lower risk when we choose Boomerang. On the other hand, no organisation can grow without taking risks. When we bear a little more risk, we are able to grow stronger. There is alway a reward when taking more risk.Actually, Corporate Ltd. is not a bad idea. Unfortunately I am not able to accept both, the swiss meal and Corporate Ltd., at the same time.Please let me hear what you think about these ideas!Kind regards,Alex Kramer</t>
  </si>
  <si>
    <t xml:space="preserve">Dear Alex Kramer,What if you accept theTraditional Swiss three course meal andBoomerangfor the sponsor selection and we would chooseDJ Happyfor the music act. Is that also a possibility? Then we have a little bit of both worlds.I hope to hear from you soon.Kind regards,Chris Meyer</t>
  </si>
  <si>
    <t xml:space="preserve">Dear Chris Meyer,Unfortunately, this would decrease my utility a lot, therefore I cannot accept this offer.This is also the last offer because the negotiation ends today at 4 pm.What do you think about Corporate Ltd. as ourSponsor Selection,DJ Happyas ourMusic Act, for thePresentation Taskswe could chooseAwards Chris, opening speech Alex, for theDate of conferenceweek 2 or week 3 and finally we can offerTraditional Swiss three course mealas ourCatering?Hope to hear from you soon!Kind regards,Alex Kramer</t>
  </si>
  <si>
    <t xml:space="preserve">Dear Alex Kramer,Thank you for your last offer. I can not agree with your last offer. I want to give it a try for a very last time and I hope you are able to reply to me soon so we can come to an agreement before the deadline.How aboutCorporate Ltd.as the sponsor,DJ Happyfor the music act,Shared activities for the presentation tasks,Week 1for the date of the conference andTraditional Swiss three course mealfor the catering. Then we almost have a 50/50?I want to meet in the middle if that is possible. Do you agree? That would be the most fair outcome.Kind regards,Chris Meyer</t>
  </si>
  <si>
    <t xml:space="preserve">Dear Chris Meyer,this gives me an even lower utility than you offer before (lower than 50%...). I can accept your offer, when we chooseArt Inc.as our sponsor instead of Corporate Ltd. andWeek 3as theDate of conference. I already gave up on 3 issues, so this would be a fair outcome. I hope we will have an agreement soon!Kind regards,Alex Kramer</t>
  </si>
  <si>
    <t xml:space="preserve">Dear Alex Kramer,I also gave in on some issues and now my utility is lower than your previous proposal. So I would suggest the following:Corporate Ltd.,DJ Happy,Shared activities,Week 3andTraditional Swiss three course meal.Now I also have a utility of lower than 50% so I already gave in on some issues. I hope you will agree with me.Kind regards,Chris Meyer</t>
  </si>
  <si>
    <t xml:space="preserve">Dear Chris Meyer,when we both have a utility under 50%, this is just not a good deal. I can accept your offer when weoffer theInternational three course mealat the conference.Another possibility is, that we exchange our utilities and seek for the best outcome. Let me know what you think about this idea.Kind regards,Alex Kramer</t>
  </si>
  <si>
    <t xml:space="preserve">Dear Chris Meyer,thanks for your utility values. I tried a lot of combinations and this one seems to be the best for us both. When I calculated the values correctly, each of us should reach a utility of 55%.I hope we can both agree on the issues!Kind regards,Alex Kramer</t>
  </si>
  <si>
    <t xml:space="preserve">Dear Alex Kramer,Thank you for your last offer. I also believe this one is the best so far. So I accept this last offer and we now finally have an agreement. It was a pleasure negotiating with you.Kind regards,Chris Meyer</t>
  </si>
  <si>
    <t xml:space="preserve">Dear Chris Meyer,This is Alex Kramer, your negotiation partner for the organization of the annual ISA conference in 2019. I have heard many compliments regarding to your competency and rich working experience in the ISA, thus I am more than happy to make this negotiation with you and to learn from you.Now, i will cut to the chase. I would like to address 5 issues with you.This will be our first negotiation and of course we can negotiate further points if we have different ideas.I would like to begin with theMusic Actissue. Since ISA is an organization whose targetting group is the students. Once we can attract students, businesses people will put more attention to ISA. Thus, I believeDJ Happywould be perfect for this event. He is very international, popular among the students. Thus, his presence will definitely attract many guests, who will get interested in ISA.The second issue that i would like to address is about theCateringchoice. This conference should provide a very relaxed and easy-going atmosphere to facilitate networking and make new acquaintances. A formal meal would be completely against this idea. Thus, I believe that having a buffet would definitely be the better choice. And for the cuisine, I think it would be better if we provide an international mixture with Austrian, German and Swiss food, where every attandence will be able to find something they like. This would also fit better for international atmosphere we are trying to create. So i believe our best choice isInternational buffet.Then next, we must lock down theDate of conference. In the timeframe we were provided. Only during week 2 there are no conflicting events. There are other events happening during first and the third week. And on the 4th and 5th week, there's Christmas holiday. This will definitely result in some absence from the existing members of ISA, other companies and our potential future members. SoDate of conferencewill be the best option to hold the conference.Another issue that requires our attention is the Presentation Tasks. I know that we are both offered opportunity to give the speech and/or awarding several ISA members who have made a big impact for ISA in the past. I would like to self-recommend to give the opening speech. As you know that I have previous presentation experience and being the potential new blood of our organization, I am really passionate about the future of ISA. I have many interesting ideas and i won't let the audience down with my speech. So it will be so generous of you if you can let me deliver the opening speech, which means that the responsibility of awarding falls on your shoulder.The last but foremost issue is to discusse theSponsor Selection. My preference isArt Inc.Art Inc. has made the best offer in terms of a short-term payment directly for our event. They have supported ISA for a long time and we always have a pleasant sponsorship from them. They are likely to continue to support us in the future. I believe it's important for us to keep a good relationship with them to serve the purpose of a stable and prosper development. Although, organizations such as Boomerang or Corporate Ltd. also made interesting offers to us, Art Inc. is still the most suitable sponsor for us.You can also check all of my offers in the attachment. I am looking forward to hear your perspectives on these issues.I wish you a lovely week!Best regards,Alex Kramer</t>
  </si>
  <si>
    <t xml:space="preserve">Dear Alex Kramer,It is nice to meet you digitally. My feelings towards this negotiation are likewise; I am looking forward to it and I am sure we can come to the best agreement.Since, you have begun with the Music Act issue first, I will continue in that manner. I think that the DJ Happy is not the optimal choice for this event. I definitely understand your point of view and reasons why you would like him to perform. However, I am afraid that with a very famous international music star, such as DJ Happy, there is no guarantee that his reputation would not overshadow the reputation of the ISA, distracting attention from the event towards the music act. I think that we can agree how this event is very important for the ISA, and I would not like to see it become a side-act to DJ Happy. Overall, I think the music act is an easy way to show ISAs reflection on the local culture. Traditionally local musicians take care of the atmosphere after the formal part ended. It offers a great opportunity to give visitors an idea of the local cultural spirit. Therefore, I believe the local folklore band would be the best option.Here I would like to connect the issue of the catering. While international buffet might be the easier option, I think it diminishes the importance of the event. In my opinion, for any other ISA event buffet would be a suitable choice, but the 50th anniversary asks for a more traditional and festive setting. Moreover, I consider it a great opportunity to connect traditional music with traditional Swiss three course meal, since food and music go together and very well create an overall atmosphere. And I believe that you know how the cuisine in Constance is characterized by strong Swiss influences, which just makes it even more desirable!Considering the date of the conference, I see that you might be unaware that there is an event happening in Week 2 as well. There is another big event happening in the historic centre of Constance. The location of the ISA conference is also in the middle of the historic centre; therefore, I think that it would be very difficult for the guests to find parking spots, and not to mention the crowd and neatness of public spaces. I can agree that Week 5 is the least desirable date because of the Christmas holidays. However, in my opinion, Week 4 could be good timing to hold a conference&amp;ndash;the holidays have just started, students are not in their exams period anymore, people are more relaxed due to holiday season, and, overall, it is a festive time of the year.When it comes to the presentation tasks, I believe this is an equally important opportunity for both of us. Even though my desire is to do the opening speech, as well as yours, I will show the good will of stepping away from it. Therefore, since it is a good opportunity for both of us, I propose we do it as shared activities. I hope you will take this as an act of benevolence from my side.Lastly, I would like to counter-propose the sponsor selection. Although I know that Art Inc. has always donated some money for different events, without a written contract regarding the future, Art Inc. can always decide to change their intentions. Therefore, I see the option without future perspectives as a factor of uncertainty which can only hurt the ISA in the long run. Here I would like to propose Boomerang, because I am absolutely convinced that the smaller amount of money spent by sponsor Boomerang is balanced out by the offer of a long-term contract which would ensure some financial security.I am looking forward to your reply, and I am very excited to continue our negotiation!Wish you a nice evening,Kind regards,Chris Meyer.</t>
  </si>
  <si>
    <t xml:space="preserve">Dear Chris Meyer,I am glad that i have got your reply. I know there are a lot of issues to go over, but i wish we can both make more time for our negotiation. I believe that only we go through every detail and option carefully, we can make the win-win situation for both of us. I would appreciate if we can reply to each other with higher efficiency, so that we can make more rounds of negotiation and thus to reach a pleasant deal by the end of the week.I would like to discuss theMusic Actissue with you more. I totally understand that you think that the appearance of DJ Happy would overshadow the reputation of ISA. However, I don't totally agree with that local folklore band as our best option. As we all know that, ISA is a multinational organization and this is the 50th anniversary of ISA. There will be the most international event we held so far. We must create a more international welcoming vibe for the participants. Although local folklore band might be able to help our guests to know the local cultural spirit, we must understand that our participants are from all over the world, they would definitely feel more connected and welcoming if it's the performance of an international pop music band. So as a compromise, I would like to bringPop band FreeLifeto your consideration.Second issue is still about the Catering. The most important aspect in my consideration is that we must make sure that every guest is able to find something they like and is well-fed for the event. AnInternational buffetwill provide our guests with the possibility to move around and network, more importantly it provides sufficient food and varies choices. Food is a significant aspect in an event. Since we are not able to learn our guests' food preferences before hand. It's better that we provide them with as many choices as we can. I believe that pre-defined local meal is not the most considerate choice.I know that we have a quite opposite opinions on the Music and Catering. I am making a great effort to meet you in the middle ground to make sure we can make an agreement in the end.And thank you so much for reminding me of this missing piece of information about the Date of conferencefrom my side. I am more than grateful for this reminder. I see that we both agree on the fact that Week 5 is not a choice. And now i learned that Week 2 is also not perfect, especially consider the insufficient parking spots. I would like to proposeWeek 1 to your consideration. During the 4 weeks, each week there's an event happening. It is a good thing that students are not in their exams anymore. However, you might be not aware of the fact that many of our ISA members will be absent during Week 4, since it is the start of the Christmas holiday, many people already went back home or travel somewhere else during christmas vacation. And during Week 1, our conference would collide with the international conference on economics and business management in Zurich. However, I don't consider this as a deal breaker. Since there is a very high chance that most of the companies have more than enough employees to send someone to both events. I know it's not the perfect choice but this could be a compromise solution.About thePresentation Tasks, I appreciate your gesture to offer me the opportunity to share activities, i have given some serious thought about it, and I am very sorry that I honestly think hiring aThird personto make the speech might be a better choice than to share the tasks.I mean absoulte no offense to you and I hope you know that how much i admire your prestige and how honored i feel about the fact that you offered me this chance. However, I think that we both have a lot of tasks to finish adding both tasks (the opening speech and the award presenting) to both of us requires a high degree of coordination and more responsibility. I am afraid if both of us have these two more tasks to worry about, it won't be the best choice for organizing the other aspects of our event. Plus, we each take half of the tasks would not bring ask much impact for either of us. This might not worth us to make such effort. So maybe hiring aThird person, having someone important talking about the importance of ISA for the business world would gain good publicity for our organization. After all, we should choose the better for ISA rather than for our own.The last issue left is aboutSponsor Selection. I am also aware of the fact that Boomerang is willing to sign a long-term contract with us. It would provide ISA with financial security for several upcoming events. However, I have to admit that I have more faith in ISA's growth. I am more than confident that ISA's relationship is very firm. If ISA continuously grows with this impetus, Art Inc. would definitely continue this sponsorship. Or even if we take a step back and say that Art Inc. does change their mind in the future. With ISA being bigger and stronger, sufficient sponsorship won't become a worrying issue. Besides, Art Inc. has been a loyal sponsor of ISA for a long time. It won't be a great propoganda strategy for them to stop the corporation with ISA. I will have to fight a bit more forArt Inc..Thank you for your patience. I believe that there are more space to negotiate to a better joint utility, looking forward to your reply. And if you have any questions or confusion, please feel free to contact me any time! I will try my best to reply as soon as possible!Wish you a great evening too!Yours sincerely,Alex Kramer</t>
  </si>
  <si>
    <t xml:space="preserve">Hi Alex,Since we are running out of time, I will cut the chase and I would like to propose the following:I am willing to accept your suggestion for the Date of conference being the Week 1. You gave good reasoning to it, and I truly believe it will be worth it.I am willing to step away from the Traditional Swiss Three Course Meal as a Catering option, if we can agree to have International three course meal. This way we both get a bit of the idea we are standing for.Furthermore, I think giving speech to a third person shows our incompetence of coordinating our responsibilities and I dont want to leave an impression like that. If you think that you wont be able to manage your time to practice presentation with me, I am more than willing to take over the Opening speech, which is the more complicated part, and you can announce the Awards. Under any circumstances, I want to seize the opportunity to present on the stage. So, if this offer doesnt suit you, I am still standing behind my first offer of Shared activities. When it comes to Music, I understand what you mean by creating a more international welcoming vibe for the participants, and I definitely think that Pop band FreeLife is a much better choice than DJ Happy. Nonetheless, I still think the Local Folklore band is a better fitting choice. ISA has events all over the world, in different countries and cultures, and I consider that to be an advantage to use the opportunities of local cultures. Since I already gave up on the traditional Swiss three course meal, I would like to have a Local folklore band to bring at least a bot of a local culture to the event.I see that we have different understandings around the Sponsor selection. Boomerang offered only slightly less money AND is willing to sign a long-term contract which ensures the sponsoring of future ISAs events. This money wont only be used for the events, but can provide the financial security of certain extent for ISA itself. On the other hand, there is no certainty that Art Inc. will continue their sponsorship since theyre not willing to sign the contract, which, if I may add, doesnt really sound promising. Moreover, if they have been donating money for several years in past, dont you think it is a little bit suspicious that they dont want to sign the contract? This all ads up to the recent news about them breaking the five-year contract with Evenings &amp; Co. which was dragged all over the news. I think Art Inc. could bring us more damage than good, therefore I firmly stand with my choice of taking Boomerang as ISAs sponsor.Since we have few hours left to conclude this negotiation, I will be checking the platform every hour for your message. I am striving to get this negotiation successfully completed by 4 pm. I hope that we can find a mutual agreement.With kind regards,Chris Meyer.</t>
  </si>
  <si>
    <t xml:space="preserve">Dear Chris Meyer,I am glad that we have reached some compromise and agreement.So forDate of conference,we can settle onWeek 1. And for theCateringissue, I believe theInternational three course mealis a good compromise.For thePresentation Tasks, I don't really understand why choosing the last person wouldshows our incompetence of coordinating our responsibilities. A famous and respectful third person is a very common choice of all sorts of events. They are industry professionals and very well trained public speeker and as you said, public speech would be a complex task. If there are any sort of mistakes in your speech, that would truly be a reflection of the incompetence of the whole ISA. But since we are negotiating, sometimes we must compromise, so as a concession from my side, we can land on the decision ofAwards Alex, opening speech Chris.To remind you, music is not necessarily the only opportunity to show the local culture. I am not sure if you are aware of the content of the International three course meal. It is German soup as a starter, continuing with traditional Swiss meat fondue and closing with Austrian dessert. Since Constance locates on the border of German and Switzerland. This choice ofCateringalready showed local culture. Therefore, for theMusic Act, I still stand by the choice ofPop band FreeLife.And lastly for theSponsor Selection, I still stand by the choice ofArt Inc.. Art Inc. is our loyal sponsor for many years, and they have always offered us the highest value of sponsorship. We must consider this good relationship withArt Inc.when we are making decisions. They would not change their mind to stop the corporation with us in the future if we don't give them a good reason for it. If we choose another sponsors, this will be a negative message to Art Inc.. Thus the chance of Art Inc. stops their sponsorship will increase significantly, which is the last thing we would like to witness.And lastly I will have to admit that I was rather disappointed and was considering to reject your counteroffer at the beginning. But i agree with your dedication in the last few hours and i think we should not give up on negotiation that easily even though i am least impressed by your late reply. You cannot expect everyone work around your schedule. There were no answer from your side for about 60 hours and it has passed the best window to negotiate properly. If you were lack of time to reply during Wednesday and Thursday, it would be courtesy to let me know in your last email on Tuesday. To be honest, I don't think you are showing our mutual negotiation task and your negotiation partner enough repsect. So this will be my final offer, i have made a big compromise and i simply cannot agree with a lower utility level.I wish you a good day and a great weekend.Yours sincerely,Alex Kramer</t>
  </si>
  <si>
    <t xml:space="preserve">Dear Alex,I agree with the following:Date: week 1Catering: International three course mealPresentation task: Awards Alex, opening speech ChrisHowever, with the choice of Music I do not agree. On the other hand, I find Sponsor selection more important. I am willing to agree to have the Pop band FreeLife, for Boomerang singing sponsorship for ISA. I see Art Inc. as the option without future perspectives and a factor of uncertainty which can only hurt the ISA in the long run. In my opinion, even better option than Art Inc. is Corporate Ltd., who are offering to sign the mid-term contract with ISA.This is my last and final offer. I have compromised all the aspects, some of which give absolute no value to me, but I simply cannot change my sponsor selection.On another note, I am sorry that you feel like I showed disrespect, that was never my intention. In the end, this negotiation is as important to you as it is to me, and I would really like if we could come to good terms. Unfortunately, apart for the university/work life, some life events cannot be planned, nor controlled, so I would just like to ask you to accept my apology but also to try to understand that my untimely response was never initiated by any sort of willful negligence towards you and/or this negotiation.I will be awaiting your response. I really hope that we can finalise this negotiation with acceptance from both sides.In good hope,Chris Meyer.</t>
  </si>
  <si>
    <t xml:space="preserve">Dear Chris,I accept your appology and I believe that an agreement would definitely be a better result than rejection in any way.I just have some questions about your utility level, you mentioned that there are some issue give you no utility. If it's possible for you to share which issues are the most important for you and which are currently of no value for you, so that we canmake some new arrangement to adjust both our utility level over 50% for the both of us.Because for now, the offer you just gave me is less than 40% utility to me. For me Sponsor Selection is the uttermost issue. And for the rest issue we have already agreed on, none of them give me the best utility. They are also all compromise choices to me. That's why i tried to keep Art Inc., so to switch toCorporate Ltd. I will have to change some of the other issues.So forSponsor Selection, if i agree to switch toCorporate Ltd.. As a compromise to save my utility, I will have to insist onDJ Happyto be ourMusic Act. And for theDate of conference, I will have to switch toWeek 3. It is worth considering even if some of the members are unavailable, but at least two of these members have already stated that they could at least attend the opening speech, but have to leave afterwards. And forCateringandPresentation Tasks, I could leave it be as what we have agreed on, which is International three course mealand Awards Alex, opening speech Chris.Thank you for your corporation and goodwill!I am waiting for you reply!Alex</t>
  </si>
  <si>
    <t xml:space="preserve">Hi Alex,It is nice to know that we share the same good will to come to an acceptance! And thank you for accepting my apology.So, to let you know, this last offer you made gives me utility of 37%, which the same as your offer before as well. I believe you understand that it is a bit too low for me to accept it.I have drafted the offer now that gives me utility of 51%. Does this work for you as well?I would like to share with you information that for me the Sponsor selection is of the biggest importance, followed by Music Act, and DJ Happy gives me 0%. However, if I agree on DJ Happy, then Boomerang should be the sponsor.Another option which gives me 53% is Local folklore band and Corporate Ltd.Let me know how you feel about this! I am on a stand by :)Regards,Chris Meyer.</t>
  </si>
  <si>
    <t xml:space="preserve">Dear Chris,So now the utility level you gave me is 48%. So we will have a joint utility of 99%, and for the second package deal you mentioned, which you have an utility level of 53%, we will have a much lower joint utility.I would like to try a last time, to see if we can have a joint utility over 100%.Since Sponsor selection is both the most important to us, one of us must have a lower utility. To accept theSponsor SelectionandMusic Actto beBoomerangandDJ Happy. And to keep Presentation Tasksand Cateringas the same. I will have to adjustDate of conferencetoWeek 2. This will give me an utility of 51%.Another alternative is to choose corportae Ltd. to gain a slightly higher utility for me and pop band freelife. Then choosing a third person to give the speech. The date of conference will be in Week 2. And Catering stays the same. This will give me also the utility of 51%.So if any of these two choices give you an utility level highering than 48% then we will reach a higher joint utility. Otherwise, I will go with the previous offer you gave.Thank you for understanding!Hoping for a best result!Regards,Alex</t>
  </si>
  <si>
    <t xml:space="preserve">Hi Alex,Thank you for sharing your information with me. I am happy to announce that I accept your final offer!For my final message I would like to thank you for your flexibility and good will, and I hope you are satisfied with our negotiation in the end.Wish you a nice weekend!Best regards,Chris Meyer.</t>
  </si>
  <si>
    <t xml:space="preserve">Hey Chris,I am delighted we get the chance to work together, since we both are somewhat longtime members of ISA and both our projects always were a true success.As you already know, there are some unresolved issues regarding our upcoming event we should discuss. To not waste time, I would love to hear your view on the issues and how you would like to resolve them.Kind regards,Alex</t>
  </si>
  <si>
    <t xml:space="preserve">Hi Alex,Iam also looking forward to working with you. I agree with you to not to waste time and get the best for both. I also love to hear your opinion on the upcomming issues about the event. I am willing to share my first and second options for the negotiation, so that we both get a nice outcome.For the music act, I think that this is a vital part of creating a good relationship with our current business partners in Austria, Germany and Switzerland. The atmosphere of the event should thus reflect some local cultural aspects while being a very enjoyable conference for all visitors. I prefer therefore the local folklore band.For the sponsor selection I prefer Boomerang, because they also said that they would be willing to sign a long-term contract. With this contract, they would ensure the sponsoring of future events of the ISA, which is very nice and handy.For the catering I like the traditional swiss three course meal, because the cuisine in Constance is characterised by strong Swiss influences. They would like the catering in this way I think. My second opinion is the international three course meal.For the date of the conference I prefer to have the event in the beginning of the Christmas holidays in week four. A lot of ISA student members would have time to attend the conference and it is very important that the students are represented adequately. Furthermore, due to the Christmas holidays, the parking situation would relax as many families are going to visit their relatives or are travelling to ski resorts. If you don't like this at al, week one is my second opinioin.For the presentation tasks I thought we could do shared activities, because because that's fair for both.These are my preferences for moslty all the issues, but I did some research and I know that those are not your preferences. As I already said, I want the best for both so we have to come togheter and find a solution in the middle.I love to hear from you.Kind regards,Chris</t>
  </si>
  <si>
    <t xml:space="preserve">Hey Chris,I really appreciate you, but your actions don't match your words my friend.I seem to miss something here, or can you explain how it could possibly be the best for the both of us, if we agree on all issues in your favor?You see, a negotiation should be an act of respect and I would love, if you could treat me respectfully in the future.But lets discuss the issues one by one.As I can imagine Chris, you will have noticed that in the last years the satisfaction with the Music Act from our local area was quite bad. I think the main thing here is, that we are an organization that operates globally and for that reason, we should think globally. A lot of our attendees grew up with pop music and cant get something out of folklore. Furthermore, we are mostly young people, and if you are honest, almost nobody appreciated folklore.I propose we think internationally and choose DJ Happy, since everybody knows him and enjoys his music. That also would increase our numbers in terms of attendees since he is really popular among them and could act like a magnet to get more people to join our event.Your Sponsor Selection shows me you dont believe in our growth. Why should we sell ourselves short? We have such a high growth regarding our number of members. There is no need to do long-term contracts that would restrict us in the future. I propose we take the biggest short-term value and renegotiate next year, and I promise you, we will get a better deal that we would with Boomerang.Regarding the Presentation Tasks I think it would be difficult to do everything together. What do you say about splitting the tasks? I could do the opening speech and you could do the awards?Your proposal for the Date of conference, I think, is a huge gamble, since most students visit their families during holidays. We tried that once and we never had so few attendees as we had on that event. It is much safer to go for week 2. Everybody is relaxed because of the upcoming holidays and the mood is great overall. In addition, the shopping stress has not started yet.Finally, the Cateringfood. I get that you like the traditional Swiss cuisine and believe me, I do too. But sadly, we are a special breed in that case. We should not let our personal preference stay in the way of a satisfactory choice for everybody. As mentioned before, ISA becomes more international day by day. We should show our members, that we appreciate the different cultures by offering something international foodwise. What about the buffet? There everybody can choose from a variety of foods to his or her likings and is not restricted to a fully prescribed menu.Dont think this is final Chris, I only wanted to show you how it is, if someone tries to negotiate everything in his favor. Regarding me, I am happy to really start negotiating from now on. But you should consider my explanations above and propose accordingly.Kind regards,Alex</t>
  </si>
  <si>
    <t xml:space="preserve">Hi Alex,I did not mean that I wanted to negotiate everything in my favor. Sorry if I give you the wrong idea Alex. I wanted to show you what my best choices were, so that you could see what was best for me so that you could meet it. Now I can see what your best choices are so now we can indeed start negotiating. I think it is best to meet each other in the middle or that you get the best choice for the one issue and I get the best choice for the other issue, so that we both get the same in the end.Just let me know:What do you think of the sponsor selection Boomerang, the music act DJ Happy, presentation tasks 'shared activities', date of conference 'week 4' and catering traditional swiss three course meal.orWhat do you think of the sponsor selection Boomerang, the music act DJ Happy, presentation tasks 'awards Alex, opening speach Chris', date of conference 'week 2' and catering traditional swiss three course meal.orWhat do you think of the sponsor selection Boomerang, the music act DJ Happy, presentation tasks 'awards Alex, opening speach Chris', date of conference 'week 4' and catering international three course meal.I don't know how this fit your preferences. But just let me know. I am trying to figure out how we can meet each other in the middle.Kind regards,Chris</t>
  </si>
  <si>
    <t xml:space="preserve">Hey Chris,glad we can start negotiating.I do thank you for your different proposals. It is a step into the right direction. What I would like you to do is, to explain to me why you think Boomerang is a good choice, since they would restrict us in the future. Dont get me wrong, I will come into your direction, but that issue is important for me, because I have worked with Art Inc. in the past and they are super pleasant to work with. Plus, they offer us the most money. What is the deal with Boomerang anyway? They do not fit very well with our values and in the long run we would lose money due to the long-term contract.I would be glad to book DJ Happy . He is the perfect choice for us, and he would definitely contribute to a successful event. I am 100 percent sure, you will enjoy his music as much as I will.There is room to negotiate the Date of conference . If you think week 3 is a better fit than week 2, I could manage that. I think week 4 would leave our tables at the event empty since everybody will be on holidays with their families. Even I couldnt attend the event because of family activities I have and want to attend.But I do have problems with the swiss 3 course menu and the shared activities. I simply think we would harm ourselves by choosing these options. I would agree with you giving the opening speech for the event if we offer an International buffet .There is no pressure here Chris, we can talk about everything in detail and make sure we both get a satisfactory result. And finally, I am super happy we already reached that level of respect so that we can talk politely with each other. Please do not feel offended by my offer. I simply do not know your standing and for that reason try to figure out a good solution for the both of us. If I drift away don't worry, we will find a pleasent solution.Looking forward to your reply my friend,Alex</t>
  </si>
  <si>
    <t xml:space="preserve">Hi Alex,I like how we work togheter, we are getting closer I think. I will explain why I like Boomerangas a sponsor. I know they offered slightly less money for the event, but they also said that they would be willing to sign a long-term contract which can be very useful for us. In this contract, they would ensure the sponsoring of future events of the ISA wich will provide financial security for several upcoming ISA events and to some extent for the ISA itself. This is very nice because we are always assured of a sponsor. I am sure that the amount they offer would be sufficient for ISA and in the furture we no longer need to stress about arranging a new sponsor. Moreover, it looks good if a company has a regular sponsor and does not have to look for a new one every year. Just like in the premier league, all football clubs also have the same sponsor for years, right? In my opinion, it would look strange if Schalke 04 had a new sponsor for every match.Unfortunately DJ Happy is definitely not my favorite, but I understand your arguments and I am willing to go for DJ Happy if we take boomerang as a sponsor.I really love to give the opening speech, but I can not give in on the buffet. Itdoesn't look good to me if we take week 3 and the international buffet.What do you think of week 1? I know during the first week there is an other event, but I am sure all the companies would probably have more than enough employees to send someone to both events. Italso shows that we dare to give an event at the same time as another company, which in turn gives a good and confident reputation. Furthermore, the 40th anniversary provides the chance to attract new business partners. The companies that have been invited to the other event would hear from our event, which in turn gives us brand awareness and itcan be good for future collaborations.I am sorry I have to say this, but we can come up with an buffet. We must havea real menu and not some kind of buffet, since many important people will be there who expect a certain level of formality. Anything less than a three course meal would be a decline from the conferences over the last few years, which werent even some special events such as the upcoming 40th anniversary and thus would harm the prestige of the ISA. Therefore I would really dislike having a buffet at the conference. I hope you agree. I really think the Swiss three course meal would fit the best to show appreciation to the local members and guests. As I already said,the 40th anniversary provides the chance to attract new business partners. It definitely pays off to adapt (at least) partly to the local culture and ISA should show the long-time business partners and guests that they are important and make them feel appreciated. The international three course meal would less fit together I think, but if you like that one more than the Swiss meal I will agree on that. I choose the international three course meal in the agenda, so that you could see how that works out for you.I hope we are a little bit further in our negotiation. I must say, I really gave in on my issues to get the best for both. Let me know what you think Alex.Looking forward to hear from you,Chris</t>
  </si>
  <si>
    <t xml:space="preserve">Hey Chris,I see we do are getting closer and I feel confident that we will be closing our deal soon. I still have my issues with Boomerang. Regarding your argument about long term partners I would like to remind you that we are working with Art Inc. for the third year in a row now, and we never had any issues negotiating a new deal. Regarding the financial aspects, we are experiencing huge growth with our number of members, so I dont really see any possible future problems moneywise. In addition, we have a huge number of offerings for sponsorship every year so there never will be any kind of trouble to get one.I appreciate you are willing to go for DJ Happy and understand that this is a sign of good will, but everybody will benefit from that decision. This is the right choice to make!Concerning the Menu, we should keep in mind that the most important people are still our members which are students. So, we should not compromise and be scared because of a few big names. ISA is not an association for the rich and wealthy, it is one for the students and as you could imagine they tend to eat more that our elderly members. With a buffet we would eliminate any troubles there.And again, we should not force a specific kind of food on people coming from different cultures and backgrounds. Swiss food might be our taste, but from experience I can say, that it is not the taste of the majority. I dont see me giving in on the swiss menu here, because it is not the best fit.Let the people eat and drink as much as they want, dont restrict them.Regarding week 1, I think we would lose a bunch of attendees there and should stay with week 2 to be on the safe side of things. It is no competition and since we are able to move to different dates, we should do so. But to show you a token of good faith, I am willing to give in on Boomerang, if you are willing to go for the buffet and let me do the opening speech.I think we are close, and I hope you consider my offer so we can finish soon.Kind regards,Alex</t>
  </si>
  <si>
    <t xml:space="preserve">Hi Alex,Thanks for your fast reply. I really can't take you offer. I think we have to find a new way because this is not fitting my issues. I think you have to give in on some more issues otherwise only you have a good outcome. I will remind you, it is about the best outcome for both of us. As I check our previous conversations where you told me your best preferences about the issues, I see that you are only giving in on the sponsor Boomerang. I gave in on the music act, the date of the conference and the catering. How are you going to meet me in the middle?Lets make an overview:I like the sponsor Boomerang and you like DJ Happy as the music act. We both have in this way the best outcome for one of the issues.NextWhat about I can get my prefered opening speech and you get your prefered week 2 for the date of the conference? In this way, I give in on the date of the conference and you give in on the presentation tasks.And finally, lets meet each other in the middle with the catering. You want the buffet and I want the Swiss three course meal. I think the fairest solution here is to do the international three course meal then. Love to hear from you Alex,Chris</t>
  </si>
  <si>
    <t xml:space="preserve">Hey Chris,I cant do that my friend. The Sponsor is a huge point for me so you cant compare the issues by the numbers. You should compare them by the amounts.If you insist on Boomerang as a sponsor, I need the buffet and the opening speech, as well as week 2.In addition, I would accept us going for the pop band instead of DJ Happy, which again, is a huge issue for me. I need you to understand that you cant compare the issues one by one, there are bigger ones and smaller ones and as I noticed during our ongoing negotiation, the sponsor selection is a huge issue for you, which I am willing to give in. I also am willing to go for the pop band but that is all I can do.We do get closer but there are things I simply cant go for so please think about my offer thoroughly and let me know what you would like to do.All the best,Alex</t>
  </si>
  <si>
    <t xml:space="preserve">Hi Alex,Unfortunately your counteroffer is as bad for me as the one you send me before. I changed all the issues the other way around, you can see how that works out. You get your preferred Art Inc. and I get my preferred presentation tasks, date of the conference and the catering, like you had in your counteroffer. We let the music act as it is. It is now just the same as the offer you sent me, but then we changed subjects.How does this work out?I hope we can get an agreement soon.Greetings,Chris</t>
  </si>
  <si>
    <t xml:space="preserve">Hey Chris,somehow, we cant get our way. On your last offer I would have to compromise on 4 out of 5 issues and I dont see the point why I should. Since we exchanged arguments and I cant really see why we should go for Boomerang and the swiss three course meal, I start to believe that it will get difficult to bring that negotiation to a satisfactory end, if you wont move any further into my direction.What I could do is the following:We do the event on the first week and you open it up with your speech. That way you get the opportunity to draw attention to yourself and expand your network since everybody on the event will have seen you already. We both compromise on the pop band and Ill have the sponsor Art Inc. and the international buffet which if you are honest, is the better choice here for all attendees. The argument can be found on my last offer.I feel this negotiation has become more number crunching than arguing and finding the best solution for the attendees of the event.I would love to come to an end soon, since every single day is costing us both money and time.But as in previous messages I hope you do not get offended and see everything as it is meant, namely professional. Besides our disagreements it is a pleasure working with you and I am grateful ISA gave us the chance to do so.With much appreciation,AlexP.S. Please inform me if that offer has changed your utility for the better.</t>
  </si>
  <si>
    <t xml:space="preserve">Hi Alex,Unfortunately, your counteroffer didn't changed my utility for the better. As you know, we have to settle this afternoon, so I hope we will end our negotiation soon.I told you my arguments for Boomerang and the catering, but you see it from your point of view. Boomerang gives us long-term oppurtunities, Art inc doesn't. Without a written contract regarding the future, Art Inc. can always decide to change their intentions. But as you can see in my offer, I really like to set an agreement so I am willing to give in on the sponsor and I'll get you your preference.Like you said, we both compromise onthe pop band and the date of the conference.Since the sponsor is a hugh issue for me, I like to give the opening speech then.As I already said, the buffet isreally not a good idea for this event. It's will be a chaos and it doesn't look professional. We have both experienced professional events before, and there has never been a buffet. It also looks easy, as if we don't appreciateour partners. It is for the 40th anniversary of ISA, which is very important for us and we do not want to blow it up.I am doing a hard time to figure out how we both get satisfied. Believe me Alex, I am serieusly giving in on the issues. It almost seems like we both can't be satisfied if we take each others preferences into account. However, it has to work out since the event is coming closer.Love to hear from you,Chris</t>
  </si>
  <si>
    <t xml:space="preserve">Hey Chris,yes, we have to come to an agreement today and it seems to be hard to do so.Your last offer is interesting but not what I had hoped for. I am happy to go with Art Inc. and the Pop band. Even Week 1 is fine for me regardless the conflict with the other event. But I cant compromise on the food and the speech if we do it that way.What I can do is to go meet you half way regarding the food and accept the International three course meal. This way you get your prestige factor in, and I get the appreciation for the different cultures in. Seems a fair trade for both, dont you think?Sadly, this comes with a price and I would have to do the opening speech. If this works for you, we can go this way, if not, let me know what you think we could change to reach an agreement.I have the feeling that there is only missing some fine tweaking and we could possibly end this with the next messages.Hope you are doing well,Alex</t>
  </si>
  <si>
    <t xml:space="preserve">Hi Alex,Your last question will only work for me if I can do the opening speech.Since we exchanged all our arguments for the issues, it is just a case of who gives in on what.I made a new agreement. Let me know what you think of this one.Kind regards,Chris</t>
  </si>
  <si>
    <t xml:space="preserve">Dear Chris,take this as my final offer my friend. Not because I want to pressure you, but because I used to many resources on this negotiation already. If you dont agree on this, I see no possible way to come to a conclusion.I can do the award and let you have your speech. In return we go for the date on week 2. Furthermore, we book DJ Happy and let Art Inc. sponsor the event. That would allow us to take your favorite catering, the traditional swiss three course meal.Think it through, crunch your numbers and let me know how we conclude.Best regards,Alex</t>
  </si>
  <si>
    <t xml:space="preserve">Hi Alex,I can only do that if I get my preferred week 4, since the sponsor and the music act are quite some big issues.Greetings,Chris</t>
  </si>
  <si>
    <t xml:space="preserve">Your offer got worse.This one could be something we both could live with. What do you say?Cheers,Alex</t>
  </si>
  <si>
    <t xml:space="preserve">Hi Alex,Your offer got also worser for me. What do you think of this one? My final offer is to change the catering in your buffet but that makes it definetly worser for me.Greetings,Chris</t>
  </si>
  <si>
    <t xml:space="preserve">Maybe you are happy with getting 3 out of that 5 issues your way?What do you say? deal?Greetings,Alex</t>
  </si>
  <si>
    <t xml:space="preserve">Hi Alex,Yes sure, I am fine with getting 3 out of 5 issues so that you get the biggest two. With your request I got 2 out of 5 issues, you gave me the awards but I prefere the opening speech. You made a mistake in the offer. I conducted a new one how you said. Nice negotiating with you.Kind regards,Chris</t>
  </si>
  <si>
    <t xml:space="preserve">Hey Chris,I can't go for that I am sorry. The numbers don't add up to what I need to have.It simply is not an option to give in so much because we got to a point were arguments don't matter anymore and only the numbers are important. And for that reason I sadly have to decline and stop that negotiaton right here.It was tough negotiating with you but a pleasure aswell.Wish you the best,Alex</t>
  </si>
  <si>
    <t xml:space="preserve">Dear Chris,Firstly, I would like to say that I am extremely pleased to be acquainted with you!I have heard so many great thing about you, and it is a pleasure to collaborate with a fellow ISA member in the process of organizing this conference.There are several issues that we need to discuss and settle, but dissecting them one by one, I believe we can tackle this challenge with ease.1. The first issue that I would like to discuss with you is the Sponsor Selection. We are presented with an opportunity to select among several good offers that we received. Apart from the funds endorsement, we have to take in consideration the longevity of the contracts and collaboration history.I believe that ISA is expanding rapidly and thus, we would require more and more funds in the future and attract bigger companies. Our main focus should be short-term contracts such we are not "locked up" in long-term commitments .Another aspect that we should consider is the funds offered. We should measure the duration of the contract and select the one with the lowest duration and highest funds.Last aspect that I consider relevant is previous relationships with the company, but I believe that for us this should not be the decisive aspect in our decision making process.Given everything I said above, in my calculations, the company with the lowest contractual duration and highest financial offering and as a lucky factor for us, we have had great collaboration with this company, I would nominate Art Inc.. I believe this is our optimal choice.2. The second issue that we need to settle is the Music Act. Since our target audience is quite young we should make our decisions accordingly. I am not sure if you attended conferences in the previous year, but the music was a bit dissatisfying. In my opinion, music is crucial to set the mood and we should invest more funds into it and pick an act that is popular and mainstream.I really do not have any specific preferences, but I would suggest a DJ, because he or she can switch easily from genre to genre and set the mood. I have heard thatDJ Happy is quite popular. But on the other hand, band might be a great idea as well. I would appreciate if you weight in on this one and make the decision on my behalf. Either DJ Happy or The Pop Band Free Life3. The thirds issue we need to settle is Presentation Tasks. There are many possibilities how this should be handled, but I believe you would agree we have to exclude the option of splitting both tasks between us because we should be perfectly coordinated and due to us being physically located apart, it is not viable for us to practice and coordinate. One great idea is to invite a guest speaker, someone successful from our organization, or even famous would be better, so he or she attracts a lot of attention. In case you share the same opinion with me and because you are in touch with more people within our organization than me, I believe you are able to select an appropriateThird person more efficiently than me.4. Fourth issue is the Catering. It is a paramount that because of the location and the international nature of this event as well as taking in consideration our possible music options, I believe we should have an International buffet, as a less formal dining option. It would allow our guests to mingle and communicate with each other while eating. Having a dining table, with pre-assigned seats would limit the movement and circulation among people.5. Last, but not least, we have to set aDate of conferenceof the conference, and we should set it as soon as possible, so we can book the music, catering and everything else. My suggestion would be to omit Christmas week, because of obvious reasons, and the weekafter that because I believe people will stay with their families during the semester break and New Years. At least I would, and I think you as well. My suggestion would be fist half of December, lets sayWeek 2 , but week 3 and week 1, work as well (remember during week 1 there is another conference some of us have to attend in Zurich).I kindly ask you to review what I said, and weigh in your opinion. Bare in mind that the determined deadline is approaching, and final decisions should be made!Once again, I am glad to be paired up with you on in organizing this event, I am always thrilled to have driven people by my side!Best regards,Alex Kramer</t>
  </si>
  <si>
    <t xml:space="preserve">Dear Alex,Good to hear from you. We havent met in person yet, but my friends within the ISA also told good things about you.As you said, we have five issues we have to agree on. Thanks for your input thus far, I would like to share my vision on the upcoming ISA conference. As you distinguished them one by one, I will discuss them in the same order as you did.Firstly, you named the Sponsor Selection. I am glad to see that various companies are willing to sponsor our event this year. As becomes clear, it is sometimes hard to find companies who are willing to sponsor our event. Luckily, this year there are a few companies who are willing to donate a considerable amount of money.As you said, there are a few aspects to take into consideration. Firstly, the previous relationships that we as the ISA have with the potential sponsors. You said that you think the relationships with the company we are going to select as main sponsor should not be the decisive aspect in our decision making process. I hear what you say there and on this topic I agree with you. Also, you said that you find the amount of money the sponsor is able to give is important. Indeed, sponsors are there because we need money to organize our events. So I think we agree on the fact that it is more important that there is enough money for the ISA events than that we work with a company that we know longer. Therefore, I think we can forget about the company Documenta, because they have the lowest offer. Do you agree?We agree on a lot on this topic, however, there are also some things I have a different view on. Your preference lays with short-term contracts with the highest funds. I understand your vision, but I think it is not not wise to have such a short term vision. As you know this year is our 40th anniversary. We reached this 40th anniversary by moving steadily and take opportunities where possible, but also think about the future that lays ahead. I understand from your vision that you would prefer Art Inc. as main sponsor because they made the best short-term offer. However, we only got four companies that are willing to donate a considerable amount of money this year. We dont know if we will have four companies next year that are willing to sponsor this amount of money. Therefore, I think it is smart to choose for a company like Boomerang. I understand that they offered slightly less money than Art Inc., but this will provide us with financial security for the upcoming events and the ISA itself. This means we, and people after us will be able to organize the ISA events.Secondly, we have to choose a suitable Music Act. I agree with you that music is crucial to set the mood at our event. Therefore, I was disappointed that you suggested DJ Happy. DJ Happy is a very popular DJ and I understand this sounds more attractive (especially for the younger generation), however, I think an artist like DJ happy would overshadow the main goals of the event. He would probably distract the attention from the event towards the music act. I have another proposal for the music act. As you know, an important factor of the success of the ISA has always been the adoption of local culture. Therefore, I would suggest the Local folklore bandas the music act. Until now, integrating aspects of the local culture has always been a straight hit with all the big clients but also with the local business partners.Thirdly, the Presentation Tasks. You have some interesting thoughts on this topic. As you said, a guest speaker, someone successful from ISA, or a famous person will attract a lot of attention. Therefore, I think this is a great opportunity for the both of us. I know Im a great speaker, I dont know about you but I guess you are not shy to talk in public too. Therefore, I would propose that I do the opening speech and you will present the awards ceremony. This is a great opportunity for us to create a lasting impression on the audience and create connections.Fourthly, the Catering. Regarding the catering I have a different opinion than you. As I said before, the success of the ISA has always been partly due to the successful adoption of local culture. Therefore, I think the food should reflect this. The Traditional Swiss three course mealis very suitable here. I dont understand why you should want a buffet. To me, food is something special. Anything less than a three course meal would be a decline from the conferences we had the last few years, which werent even special events such as our upcoming 40th anniversary.Lastly, we have to set a Date of conference. You are right, we should set the date as soon as possible. For this date it is important that as many people as possible will be there. Therefore, I agree that we shouldnt consider week 5 because it is right around Christmas. You said it with and after Christmas people will probably stay with their families until New Years. But, I dont really understand why week 4 isnt an option for you? I think Week 4is a quite suitable option because it is in the beginning of the Christmas Holidays, but before Christmas. I think this is great because this way ISA student members are able to attend our conference.I think were going to organize a great event, which the entire organization will be proud of.Looking forward to your answer.Kind regards,Chris Meyer</t>
  </si>
  <si>
    <t xml:space="preserve">Dear Chris,I would like to express gratitude you for your prompt and comprehensive response. It is a pleasure to hear from you and it is my pleasure to evaluate statements and opinions of a fellow ISA member.Because of the complexity of the issues we must tackle, it took me some time to respond to your message. I thank you for your understanding.I came to an understanding that unfortunately, our opinions differ significantly in several aspects and are not in line with one another. BUT! Worry NOT! I am very much open to explain myself why I believe in the solutions I offered, and of course the most important thing to settle our differences and find a middle ground. I will explain myself in detail, and to make it easier for both of us to communicate, I will follow the same form of communication I initiated. Before I go to the issues one by one, following the same order as before, please let me add another crucial thing that is my main concern. Hopefully it is a misunderstanding due to the means of communication we have at our disposal.Namely, based on solely what you have written to me, I came to an understanding that the main current vision and future vision of ISA is disregarded on your behalf. I am very much aware that you are already a member for nine years. I assume that these discrepancies that I recognized steam from the fact that your main concerns were external delegations instead of internal. My believes are that in the overall vision of the conference, projected by your preferences is not in line with the key statements of our organization.Firstly, in order to recap and point out where my concerns arise, I kindly ask we go back to the basics of our organization. I would like to start with our mission statement The International Student Association (ISA) is a multinational organisation that develops leadership skills through their internal leadership programmes. In the ISA, students and graduates participate in international student exchange and internship programmes by working for profit as well as for non-profit organisations.. As you can notice, I put emphasis on two key words, multinational and international. By definition, these words are defined by the Oxford Dictionary as: (adj.) Including or involving several countries or individuals of several nationalities and (adj.) existing, occurring or carried out between nations respectively. As I understood your preferences are shifting toward local culture, namely Swiss culture considering your primary choice of music and catering. My second concern is directly related to the first one. ISA has its roots in Germany, more specifically in Constance. We are given the opportunity to go back to where it all started and pay our gratitude. I do agree with you that the local culture should be taken in consideration, but the inconsistency arises from the fact that ISA is a German organization and Constance is a German city and not a Swiss one. Constance is fully and exclusively in the jurisdiction under German law. Additionally, I once again agree with you that local culture should be taken in consideration and be present in our agenda, but Constance itself is historically, and due to the proximity to other countries, a diverse city. Given the proximity and historical factors, apart from German influence, Austrian and Swiss influences are present at well. Given what I said above and, in this point as well, due to the specific surrounding and main agenda, predominant should be the international aspect. We should not forget that most of our members are with German descent and the beauty of it is the fact that there are twenty more counties that are integral part of our organization. A divine mix of cultures that have contributed and are contributing even more as many more expansions to different countries followed, to the success of our organization.My last remark, before I deal with the issues, is the fact that in several instances you mentioned that it is a 40th anniversary. I hopefully believe is just a misunderstanding and a typo you made. But I must point this out for you, this year we celebrate our half of a century of existence.I was trying to keep it as short and as efficient as possible, but before we conduct further, we should be certain that we are on the same page and language barriers, miscommunication and basic structures would not hinder and slowdown our work. It is in our best interest to see our organization flourish even further. Now, lets get to the issues.1. Our first concern was the Sponsor Selection. I am very much pleased to see that we see eye to eye on this issue. I am glad my point came across with you and we share the same opinion on two out of the three measurements level I evaluated. Just to be sure we are on the same page I will repeat my evaluations once again. I want to inform you but I believe you already know, my occupational field is directly related to the matter. Namely, in short, my obligations and qualifications are to asses and evaluate the medium and long-term development of organizations. As I do with client companies for which I manage accounts, I did the same with our organization. First factor that should be evaluated is the growth rate to which a certain entity is expanding. In this case if we evaluate the last cycle of expansion, ten years is considered a cycle in these types of organizations, we have expanded to eight different countries and gained approximately five-thousand new members. In total, there are over 30,000 members, active in 20 different countries. These numbers tell us that in the last cycle of expansion, namely from the fortieth anniversary which is year 2009, until today the rate of increase and expansion expressed in percentage is as follows: we have an increase of 40% in the expansion to different countries. Regarding the membership rate, we have an expansion of 16,67% of increase in members in the last cycle or 10 years. We should take in consideration that in the first-half of that decade the presence of internet in everyday life was significantly lower than today and the ease of communication was way behind considering the means of communication we have available today at our disposal. I believe that this rapid expansion to different countries occurred in the second half of the decade, because with the presence of internet and various communication platforms communication is no longer an overhead. Because of the actual trend of the expansion and the current trend occurring in the world, in my calculations, if we are being pessimistic and account for the worst-case scenario, we would have a stagnant growth rate and have the same values of expansion as we do now. Given my analysis, even the current trends of increase are not enough to be financed by any of the funds we have received as an offer from the companies. Even if we pessimistically increase, what we have now at the table is simply insufficient. That is why my suggestion was a company that does not require a long-term commitment. Your suggestion was Boomerang, I have closely collaborated with this company and it is a great company, there is no denying it. But even now the funds offered by Boomerang barely cover our costs, and even in the next year, they would be underwhelmingly low.First principle of evaluation within our bounds is the longevity of the contract, given what I stated above, that is why I still believe that Boomerang is not an optimal choice. On the one hand, they did not offer the highest amount of money. On the other, they offer a long-term lock-in with them, which is harmful for us. The harm of it arises from the fact that we can no longer afford to attain a certain level of quality of our events due to lack of financial resources, quality for which you strive as well.Second principle of evaluation is the amount of money. Art Inc has offered the highest amount, and with this budget at our disposal this event can be funded and organized to the highest standard. If we pick Boomerang, we have to cut short on several aspects. These aspects might seem insignificant initially, but we cannot slack on the detail, and as people say, the devil is in the details.Last principle of evaluation is previous collaboration. I said that is not so significant, and you agree as well. But your worries were that we might not be able to find sponsors for upcoming events. Art inc is an example that your worries, which I understand, can be put to rest. As you already know, we have had a close collaboration with Art Inc. over the years. This company consistently expresses interest in our events, which is a good indicator that companies do not lose interest in us as an organization. Additionally, the number of applicants we had these years, and over the years in general is another great signal for us, that we have a bright and stable future ahead of us. At the end of the day we are indirectly molding the future of these companies through our members and we as an organization in turn are a crucial factor for these companies.In conclusion, I believe we should stick with Art Inc.. Art Inc. is the only logical and optimal choice because it is the one and only company that satisfies all criteria and parameters that I have elaborated.2. The second issue is the Music Act. I am glad to heat that you agree with me that music is crucial to set the mood at our event. But you missed my remark - I offered a second solution. Apart from that, I believe that selecting a Folk band is a bad choice. You believe that an important factor for the success of the ISA has always been the adoption of local culture and therefore, you suggest the Local folklore band as the music act. As you said, until now, integrating aspects of the local culture has always been a straight hit with all the big clients, but also with the local business partners. This is true, however, business clients are not out primary target audience, students are!In my opinion, music is there to set the mood, and you agreed. Music is entertainment. Music is not a tool for adopting the local culture. Having a folk music to an international event is a bit of cultural appropriation. We have a lot of guests from abroad. We should make them feel comfortable and make them enjoy the music. I for instance do not come from Germany, but I am very familiar with German folk music and enjoy it. My familiarity with the music steams from the fact that I was an integrated part of the German society, and I am proceeding to be as such. But this does not hold for all our guests. You should bear in mind that our gests are not trying to integrate in this society. They are simply visiting this event and looking forward to a great entertainment. And lastly, as you know, that majority of our guests are students and young individuals, which is not the suitable demographic for folk music but instead something that is lively, modern, and fun to dance to.Taking in consideration what I said before, for our young and international guests in particular, we should choose a Dj. At the end of the day, a DJ can play some folk music as well, to honor our locals and business partners as well.One of your concern was that a Dj might overshadow the event. I can assure that is not the case since the music is not the frontal aspect in this event. To the contrary, music will be played only during one section of the event.The key idea is to have fun, so the best pick for that without any competition is DJ Happy. BONUS: A Dj can play an epic drumroll beat while we announce the winners!3.For the third issue,Presentation Tasks, we are on the same page. I have to say that the concerns you presented are valid and we should go your route. I must assure you I am a great speaker as well. As you know, I already organized several ISA events and was a lead speaker in them. I was opening the ceremonies and leading the discussions. But because you have never been part of such events, I think that it is important for you to accumulate knowledge and practice. I am very much assured in your competences and you said it yourself, you are confident in your abilities. Given what I said above, I believe both of us would do an amazing job by ourselves. And because you have less experience than me, I think this would be an amazing opportunity for you to learn and you should take the lead. I am certain you will nail this speech! I can help you with the preparation if needed and give you some pointers if you want. At the end of the day, that is our job and mission, to support and help our fellow members. To conclude,Awards Alex, opening speech Chris4.Another issue is the Catering. This is one of the points we do not agree on. In the introduction of this message I explained certain aspects that were problematic to me and your assessment of the optimal catering option was a major influence. This is an international event, with international participants. Additionally, you said we should honor the local culture in our choice of meals, but Swiss in not the local choice. As I said in my introduction this event is taking part in Constance, city which is part of Germany and under German jurisdiction. Given your logic, Swiss cuisine has nothing do with local culture. Also, Constance is in the vicinity of Austria and Switzerland. That is why I suggested to have a mix of these three cultures. First, we pay homage to the locals with having German meals, and secondly, we keep part of the International aspect, as well as the historical and cultural value of Constance. And we come to the golden middle ground of having meals from these three cultures.Another aspect we do not agree on is the type of meal plan we should pick. And I want to answer your question first. I want to have a buffet because the main goal of our conference is for participants to communicate and share experiences, ideas and values with each other. Circulation of people would be possible if there are not tables with pre-assigned seats in the venue. Having a buffet and barstool tables, will allow us to have more space physically, and allow the flow of people. This is because there are no formal siting arrangements. And shifting from a table to table will be fun. That is our end game remember? Lastly, you gave your subjective opinion on the matter, that food is everything to you. I agree, food indeed is everything to me as well. However, this event is not about food and fine dining, but instead of spreading the word and celebrating the birthday of our organization. That is why I refrained myself from being subjective. Instead, I focus on that is best for the whole.To summarize, because of:the location (Germany),historical and geographical aspects (vicinity to Austria and Switzerland), andthe goal, aim and tone of this organizationhaving anInternational buffet is the optimal choice.5.Our last issue we should settle is the date. Let me start by making a day-by-day dissection of the weeks in December (standard calculation of 7 days per week, including both weekdays and weekends). These values are taken from the calendar for the month of December for this year (2019).Week 1: starting from the 1st of December until the 7th of December.Week 2: starting from the 8th of December until the 14th of December.Week 3: starting from the 15th of December until the 21st of December.Week 4: starting from the 22nd of December until the 28th of December.Week 5: starting from the 29th of December until the 4th of January 2020.I will first give you my reasons why I picked week 2, and why the other weeks (apart from week 3) are not a good fit. I set out week 2 as our main contender because as you remember, the official birthday of our organization is 8th of December 1969. Meaning that we will celebrate exactly 50 years during this week. In addition, the 8th of December is on a Sunday. That is why in my opinion is the best option for us. People will not have professional arrangements and can freely attend the OFFICIAL BIRTHDAY 50th, to the day!During Week 1 &amp;ndash; as I already informed you, is another conference happening nearby (in Zurich). Conference which several of our members would like to attend, including me as well - this is something I already mentioned.During week 3 &amp;ndash; Our vice-president is absent. I already discussed this with him: since his presence is not necessary, he is fine with not attending. Although he cannot attend and he does not mind, we should pay our respect to him and go for week 3 only as a last resort. Additionally, during week 3, three other members also not present fully, but two of them already confirmed with me that they will participate in the opening speech at least.Week 4 &amp;ndash; in contrast to your statement, week 4 is not even remotely an optimal choice. This is because it coincides with the Christmas holidays. As you now, Constance is part of the Federal State of Baden-Wurttemberg, a state which is predominately religious [in Baden-Wuerttemberg, the majority of the population (72 percent) belong to the two major Christian denominations: around 3.9 million people said they were Catholic in 2011, while 3.5 million said they were Protestants (census survey)], and it is not possible to have an event during that time because the venue will be closed! In Germany, the whole Christmas week is a holiday week! Additionally, a lot of our guests will not attend because Christmas should be spent with family! Same reasoning goes for our business collaborators.For week 5, you misunderstood me. You stated that you agree that we should not consider week 5 because it is right around Christmas. To clear out my previous statement, I wanted to say that both Week 4 (because is Christmas week) and week 5 (because its after Christmas week) should not be an option. I hope I was clear and detailed enough with these statements.To conclude, week 4 and week 5 are out of the question, week 3 might work, but lets respect our vice president. Week 1 is booked for another conference. I would like to attend this conference because it is in our interest to make and attract contacts for future collaborators for our organization. This leavesWeek 2 as the optimal choice.Please accept my apology for not being detailed enough in my initiating communication. I believe that this time I was as specific as I can be. I went over every detail because it is crucial for the both of us to be on the same page and come to an understanding. The visions that we have are nothing but good intentions for our organization to prosper.Looking forward to our presentations!Best Regards,Alex Kramer</t>
  </si>
  <si>
    <t xml:space="preserve">Dear Alex,Thank you for your response. Ill again start off with Sponsor Selection.You have clearly and extensively gave your opinion on what you think is the best sponsor to choose. Conclusion, you want a sponsor that gives the most money with the shortest contract.On the other hand, I want to be ensure the sponsoring of future events of the ISA. Moreover, I am absolutely convinced that the slightly smaller amount of money spent by Boomerang is balanced out by the offer of a long-term contract which would ensure financial security. I saw your calculation, just to be clear, I think you exaggerate on the offer Boomerang gave us. They made a very good offer, you also know that. Its just slightly less money than Art Inc. offered us. So, concluding that Boomerang barely cover our costs, let alone in the following years, is an exaggeration.Indeed in the past Art Inc. donated some money for our events, but there is no written contract regarding the future, Art Inc. can decide to change their intentions at any moment. Because there are no future perspectives with Art Inc. I see this as a factor of uncertainty which can only hurt the ISA in the long run. Therefore, Art Inc. is no option for me. For me it is no option to organize the event if we choose Art Inc. as main sponsor.Therefore, I want to meet you in the middle. We should choose Corporate Ltd.. Corporate Ltd. offered a mid-term contract with more annual payment than Boomerang. I find Corporate Ltd. a less good option because the contract is shorter than the contract with Boomerang. So, Corporate Ltd. has a shorter contract and gives more money than Boomerang, this has to satisfy the criteria and parameters that you have elaborated more.Lets continue to the Music Act. You said that we should make our guests feel comfortable and make them enjoy the music. Saying this in this context you are making the assumption that our guests dont like a local folklore band. Furthermore, you said that our guest are simply visiting our event and looking forward to great entertainment, but this is not our main goal. I know the music will be played only during one section of the event and I can somewhat understand that DJ Happy could be an attractive choice, especially for the younger generation. However, DJ Happy is a very famous international music star. I have heard about festivals with DJ Happy as the performer and I cant imagine to have ISA as a side-act to DJ Happy.Furthermore, the atmosphere of our event should reflect some local cultural aspects as I have already emphasized earlier. The easiest way to show our appreciation of the local culture would be through typical food and drinks and a carefully picked music act. You said: &amp;acute;Music is not a tool for adopting the local culture&amp;acute;. If music isnt local culture, what is? Food? The music act is a way to show ISAs reflection on the local culture. Therefore, I still think the Local folklore bandis our best option.About thePresentation Tasks, Im glad we came to an agreement here, Awards Alex, opening speech Chris.Concerning the Catering, we have to talk about two things, the type of food and the type of meal plan. Firstly, the type of food. Im a bit disappointed in your answer here. You talk about my logic and that Swiss cuisine has nothing to do with the local culture because Constance is a part of Germany and under German jurisdiction. I guess you have never been in Constance before? If you did, you would know that the cuisine in Constance is Swiss. Constance is a gastronomic city, where Swiss food is of paramount importance. The culinary traditions in Constance are based on Swiss cheese, Swiss meat delicacies and Swiss chocolate. So this has, contrary to what you say, everything to do with the local culture. Therefore, this will fit better than Austrian, German and Swiss food combined.Secondly, the meal plan. You prefer a buffet. I understand that our guest want to communicate and share experiences, ideas and values with each other. Yet, I dont think a buffet is needed to accomplish that. There is more than enough time during the event to accomplish this. I agree, our event is not about food and fine dining, yet there will be many important guests at the event who expect a certain level of formality, a real menu and not a buffet. Its a special event, as you said, were celebrating the birthday of our organization. Having a buffet is more suited to an internal and local ISA event without any marketing purposes.Hereby I have explained it more extensively for you. I hope we can now agree that the Traditional Swiss three course mealis the best choice for catering.Our last issue we should settle is the Date of conference. Your day-by-day sitinction of the weeks was very clear. As we already agreed on earlier, week 5 is no option. You also find week 4 no option. Ill be honest with you, week 4 is my first choice. As you showed in your schedule, week 4 is the beginning of the Christmas holiday. The Christmas holiday enables all ISA student members to attend our conference. It is very important for us as an organization that the students are represented adequately. A question, I dont know where you found that the venue is closed that week? Otherwise it wouldnt be an option at all. But, luckily we dont have to choose the venue, right? However, I hear what you say about the holidays and maybe I have to give in on my first choice here.So if we forget about week 4 and week 5, were left with week 1, 2 and 3. You said week 1, 2 and 3 will work for you. If I weigh theses choices together, I come to the following conclusion.Week 1 - The International Conference on Economics and Business Management in Zurich. You and few others want to attend.Week 2 - Official birthday. Yet, this entire week there is another big event in the historic centre of Constance. Our conference is also in the middle of the historic centre. This makes it hard to organize our event. Firstly, there hardly will be parking spots in the city for our guests to park their cars. This will lead to irritation and a lot of inconvenience for our guests, which we dont want. Moreover, this will have an effect on the way in which we can organize our event. Namely, the other event also needs catering, waiters, etc. This means we have to compete with the other big event and I think this something we need to avoid.Week 3 - Some of ISAs higher ranked members. among others, our vice president is unavailable and thus would be unable to join the event. Their presence is not absolutely necessary, but it would be inconsiderate to make plans for this timeslot knowing that they would be unable to attend. As you said: although the vice president cannot attend and he does not mind, we should pay our respect to him and go for week 3 only as a last resort.Concluding, in week 1 you would miss out on the International Conference on Economics and Business Management in Zurich. In week 2 the city will be packed with people from the other big event, there will be no parking spots for our guests to park their car and we have to compete with the other event about staff and catering. In week 3 some higher ranked ISA members and our vice president could not attend. So, personally, my preference is least for week 2 because the situation with the other event can harm the experience of our guests. This leaves us with week 1 and week 3. And personally I think youd agree when I say its more important that our vice president and the other high ranked ISA members attend to our event than the fact that you and a few others miss out on the conference in Zurich. Therefore, I come to the conclusion that Week 1is the best alternative if you are sure you dont want to consider week 4.I think I made some steps your way, Id appreciate it if you did the same for me.Kind regards,Chris Meyer</t>
  </si>
  <si>
    <t xml:space="preserve">Dear Chris,I regret to inform you that unfortunately we cannot proceed in this collaboration. I will give you my reasons in this message.You skipped and disregarded some facts that I mentioned (see below). In my opinion, further argumentation is not optimal. In addition, I felt offended by your comment on whether I have been in Constance and whether I am familiar with the city in general. Such comments are attacks on a personal level. That is something that is undeniably against the policy of our organization.Once again, I will repeat the facts that you did not acknowledge:1.The first issue is Sponsor selection. I am certain that I was elaborate enough and you did not try to comprehend what I was trying to say. I will try to make it as simple as possible.Long-term contracts are not good for us because starting from next year we will need way more money than we do now. If we sign this year a medium- or long-term contract with a sponsor (i.e., any other sponsor than Art Inc.), the funds that we will have available next year will surely not be enough! That is what my calculation was attempting to explain to you.Once again: Because of the actual trend of the expansion and the current trend occurring in the world, in my calculations, if we are being pessimistic and account for the worst-case scenario, we would have the same growth rate and the same extent of expansion as we do now. Given my analysis, even the current trends of increase are not enough to be financed by any of the funds we have received as an offer from the companies. Even if we pessimistically increase, what we have now at the table is simply insufficient. That is why my suggestion was a company that does not require a long-term commitment. Even Art Inc., with the current budget it is offering, is not good for the years to come!Funds in general do not have a big influence as of today, several budgets are sufficient to cover the basics, but apart from Art Inc., we do not have anything that will work in the years to follow. And instead what you offer is a medium-term contract with Corporate Ltd., and a long-term contract with Boomerang. The budgets these companies offer will not be enough for the following years.To elaborate on your concern: yes, Art Inc. may lose interest, but the point is that we need more financial support for the years to come. I gave Art inc. as an example that companies in general do not lose interest in us. I was not being specific but gave an example instead.To conclude, I am sticking to my initial choice and I would still say that the only company that satisfies all parameters of evaluation and obviously, having the biggest budget, is Art Inc.2.The second issue is the music choice. Again, you disregarded the second option I offered. In addition, you disregarded the fact that a DJ can also play a Local folk music. Finally, you disregarded the target audience. It is common sense that young audiences do not prefer folk music in general.DJ happy is a side-act for ISA, and not the other way around. At the end of the day, if more students attend because of him, it is still better for us &amp;ndash; we will have more attendees. The number of attendees is crucial for us. I think you are disregarding this fact. And, as you said, Local folk band should be present to emphasize the local culture. However, you ignored my statement that a DJ can also play local folk music. Having a DJ can enable us to satisfy both demographics: students and local business collaborators.To conclude, DJ is the optimal choice, because:He can play fun and lively musicHe is famous and he will attract a lot of attentionHe can play folk music to honor our localsHe can play whatever music needed to set the moodHe can play drumroll beat3.The third issue is catering. I was wondering whether to address you remarks because I find them quite offensive. But, I also believe in transparency and being respectful toward my counterpart and you deserve an explanation.To settle your doubts, yes, I have been to Constance on several occasions. And while I am visiting a city, I do my homework and inform myself about that city. Before I start, I kindly ask you to visit the official webpage of Constance (www.konstanz.de). This is where you can see the official demography. Namely out of 84.760 inhabitants: 68.628 are German (roughly 80%), 380 are Austrians, 455 are Croatian, 118 are from Greece, 1504 are Italian, 182 Polish, 285 Russian, 1194 form Turkey, and 3237 from other European countries. These numbers point out that Swiss citizens, which in your opinion are locals, do not occur as a significant number in any of the factual standings.I also have the feeling you are disregarding the local culture and the locals. The locals in Constance are German citizens. But you should already know this since I gave you a detailed explanation in my previous communication. In short, yes, Swiss cuisine should be part of the menu. However, if we respect the locals (Germans, not Swiss), as you suggest, we should have a mix of both, something that is in line with my suggestion. Constance is in the vicinity of Austria and Switzerland. That is why I suggested to have a mix of the cuisines of these countries. First, we pay homage to the locals by having German meals, and secondly, we keep the menu international. And we come to the golden middle ground of having meals from these three cultures.I kindly ask you to visit : https://www.constance-lake-constance.com/. On this webpage you can inform yourself about the traditional food markets and dining experiences in Constance. To make it easier for you, I will separate the following statement of the official tourist site:The food in Constance is fresh, regional and diverse &amp;ndash; ranging from fine dining to international and traditional cuisine. Wherever you go, there are delicious dishes to discover, whether its in the Niederburg district (the oldest part of Constance), in the Paradies vegetable market, on Markst&amp;auml;tte square or in the suburbs. Quite often, the best places can be tricky to find. Our overview of restaurants in Constance provides plenty of inspiration and will help you to find your own personal favourite.The new deli markets showcase food and drink from the region where Germany borders Austria, Switzerland and Liechtenstein. The regions culinary diversity can be explored at the many themed markets in Constance, where the focus is on aspects such as organic produce and sustainability, local delights and fine food. You will find excellent wines, such as sp&amp;auml;tburgunder and m&amp;uuml;ller-thurgau, freshly baked bread and home-made dips, regional truffles and cheese from Thurgau, plus a wide range of healthy products from the Lake Constance region.As you can see, I am very familiar with the culture and the customs. Constance is quite diverse, and you cannot only focus on one culture.Concerning the second aspect of this issue &amp;ndash; type of dining. I believe that your food examples are not in line with the point you are trying to make. Swiss cheese, or cheese in general, does not go well with your idea. Cheese is not a meal which is a good fit for any of the formal three course meal you suggest. To the contrary, cheese can be a snack in the type of dining I suggested &amp;ndash; a buffet. The same reasoning holds for chocolate.4.The fourth issue is the date. I am going to address your statements. I thank you for taking time to analyze my statements in detail. I will do the same for your statements.The Christmas holiday enables all ISA student members to attend our conference. &amp;ndash; True! But Christmas is the biggest Christian Holliday and even if people do not have work or school commitments, no one will attend because everyone prefers to spend the holiday with the family. This is common sense.A question, I dont know where you found that the venue is closed that week? &amp;ndash; We have not settled on a venue yet, however, you did not read what I said. In Germany, Christmas week is a non-working week. Regardless of what venue we chose, it will be closed during that week-this is also common sense. A lot of people take holidays during this time and almost all shops, cafes, and venues are closed.You said week 1, 2 and 3 will work for you. If I weigh these choices together, I come to the following conclusion. &amp;ndash; I did not write such a thing. I believe you should re-read what I wrote.Moreover, this will have an effect on the way in which we can organize our event. Namely, the other event also needs catering, waiters, etc. This means we have to compete with the other big event, and I think this something we need to avoid. &amp;ndash; I am always ready for a challenge! Bring it on!This leaves us with week 1 and week 3. And personally I think youd agree when I say its more important that our vice president and the other high ranked ISA members attend to our event than the fact that you and a few others miss out on the conference in Zurich. &amp;ndash; I already mentioned, that me being present at this conference is of big importance to our organization. This is something that should also be of your interest. We are in the same boat!Thank you for the time you spent for this collaboration. I wish you all the best in the future.Best regards,Alex</t>
  </si>
  <si>
    <t xml:space="preserve">Dear Chris,I just heard, that the two of us got selected to work in the orga together. I have heard great things about your project management skills and all collegues that already worked with you said you are a very a very talented mind that puts the team result first!We have a couple of issues to figure out for the organisation - namely theSponsor Selection, Presentation Tasks, the date of the conferenceand the most important issues -food, drinks and music ;)Have you already made up your mind about what alternatives are ideal from your point of view?CheersSeb</t>
  </si>
  <si>
    <t xml:space="preserve">Hello Seb ( or Alex, just tell me which one you`d prefer) ,i also am very pleased to have the opportunity to negotiate this assignment with you. I heard a lot of postitives things about you, especially your willingness to play in a team was a huge relief for me.As for the negotiation, if i am interpreting your message right you want to establish a list of priorities before we start throwing numbers at each others ? I`d absolutly join that approach.From my point of view the most critical issue would definetly be the Sponsor Selection. We have a great opportunity here to form long lastings relationships with big industry players. Thus i`d obviously prefer to take a step back on the short term profit and would like chooseBoomerang.For the other issues i see a broad corridor for us to work out an optimal solution for both of us.What are your thoughts about this ?Kind regardsChris</t>
  </si>
  <si>
    <t xml:space="preserve">Dear Chris,damn, I was so busy I forgot my own name ;) Alex it is!I totally agree, that we should look for the long term goal when selecting a sponsor. I would however argue, that that is not Boomerang but Art Inc.. I know this sounds weird in the first place since they are only offering short term money, but there are two reasons, why I'd argue this is the betterlong term solution.Our growth curveOur organisation keeps growing. Therefore we will not have a problem to find a sponsor the next year - and the sponsorings should become considerably bigger from year to year. Because of this, I do not want to get myself into a long term contract now, that blocks us from getting bigger money in the future.Don't mess with your friendsArt Inc. has supported us for a long time. And they will again in the future. It's just their accounting department that does not allow them to directly commit to more. BUT, if we choose Boomerang - a direct competitor that offers us less money - now, they will be pissed and rightfully so. This would destroy our chance to get their considerably larger sponsoring in the long run.Therefore I'd just ask you to think about it - maybe you also have a reasoning I haven't seen yet :)Two other important issues for me are the topics ofCateringandPresentation Tasks.CateringI think - being an international event - anInternational buffet would suit the occasion! Do you agree?Presentation TasksThis is a tricky one, because here ego get's involved ;) I think we can agree on the fact, that switching between us in a single speech would not leave a lasting impression for anyone of us, right? I would really like to give the opening speech and offer you the award ceremony, what do you think?Best,Alex</t>
  </si>
  <si>
    <t xml:space="preserve">Hey Alex,i got you last offer and honestly, aren`t your two points for ArtInc kinda contradicting themselves ? Apart from the fact that talking about big future investments of Art Inc is basically speculation. But let`s take your first point of argument.We are going to continue to grow and thus we will always find sponsors. This does make sense, but to grow we need sponsors that cover our current expenses. And considering ArtInc refuses to make a long term commitment, why should we stay dependant on them?As you have said Boomerang has the best long term conditions, and nobody is forcing us to not take a second sponsor next year....and we will still have Boomerangs support.Based on that long Term view i really can not agree to ArtInc. Maybe Corporate Ltd. if we have to compromise, but it's going to hurt my interests a lot.As for Catering , please no buffet. that`s somewhat the worst thin we could do. Did you consider that there is going to be drinks, lots of people and formal business guests....do not make this a food fight. But i could agree to a International Three Course Meal .As for the Presentation Tasks , yes bot could earn credits here.But yes i would be willing to cede them to you...maybe in return for my choice of Sponsors ? ( Music Act &amp; Date of conference would also work for me).On that note Music Act , in my opinion everything besides a traditional folklore band is undesireable. We should at least honor the local culture with one part of our Event, and it`s not like Students drinking at Afterpartys are not going to sing folklore eventually. Furthermore it seems to me that you value the Catering more than the Music Act ..so let`s make another deal, i will take a step back and agree to the buffet (which i still think is a bad idea!) and in return i get my Local folklore band?Let`s discuss the week last as i see the most compormise potential there.GreetingsChris</t>
  </si>
  <si>
    <t xml:space="preserve">Hey Alex,when I first got your message, I got a little mad. I thoroughly disagree with your analysis of the sponsor situation and the way you presented my view of it. But after a little time, I read it again with less emotion and I thought you have a point, but we just make business differently. I do actually value proper personal business relationships as we have them with Art Inc. a lot and think sometimes this relationship is worth more then the money on a contract. But only IF this relationship is built on proper trust and IF you have the buy in. Which are two things we have with Art Inc. and which we definitely will lose when working with Boomerang. And disappointing somebody who gives me this same level of trust is something that will acutally be very hard for me.BUT: I do understand why you want to have a long term agreement. I still disagree on the freedom we still have for new sponsors, though.However, I think compromising on every single issue does not help any of us - nobody will be happy then. But I think, we maybe can agree on a bigger theme. I do still have a couple of arguments for every single issue, but I do see two main talking points for us to settle on:SponsorshipSettled vs. Party-ThemeOn both of these we have opposing views and I would offer two possibilities to solve this.1. Boomerang &amp; Party-ThemeThis would mean I gruntily agree to kick our wonderful relationship with Art Inc. into the bin and we do a sponsorship deal with Boomerang. In exchange we have a modern &amp; open theme consisting of anInternational buffetandDJ Happyas a music act. I would be fine with making him put some local music into his mixes in the later part of the evening though ;)2. Art Inc. &amp; settled (Swiss)-ThemeIn this version, we keep Art Inc. as a sponsor. In exchange, I'm willing to agree on a more settled and swiss theme. This means we have a tradional swiss three course meal first and then afterwards have some Pop Music played by FreeLifeWe keep the setting of who does which speech as discussed before for both. Also for both we settle on week 2. If you have a good reason for a different week, there might be some alternatives but this one seemed ideal to me.Which alternative do you like more? :)CheersSeb</t>
  </si>
  <si>
    <t xml:space="preserve">Hey Alex,sad too hear that you got so mad you confused your name again.....Anyways i read your last offer and we can make it work that way but then i`d have to insist onCatering andMusic Act being traditional otherwise i just can`t take the hit of supportingArt Inc. .Presentation Tasks can still go towards you but i`d like that we hold the conference in Week 1 or in Week2could that work ?Kind regardsChris</t>
  </si>
  <si>
    <t xml:space="preserve">Hi Chris,yes, it's kind of like with the Hulk - when I get mad I have a second personality called Seb ;)But yes, that sounds reasonable! Week 2 would be fine with me - you had week 4 in the offer though. I created an offer with exactly the points discussed in your message but week 2 as the date. For me everything would be settled then and we could get to work :)Best wishes and a happy weekendAlex (not mad anymore, back in my calm personality ;))</t>
  </si>
  <si>
    <t xml:space="preserve">Hey Alex,my bad about that messaging. I wrote Week 2 i meant Week 4 as i have filled the Agenda. I apologize for that i must have beend distracted while writing the message. Correcting my mistake this offer is probably as good as it is gonna get. And Considering that our Deadline is approaching i would like to ask you to either accept or reject it . Have a good dayChris</t>
  </si>
  <si>
    <t xml:space="preserve">Ok, i think were nearly there! if we can agree on week 3 as a compromise, we have a deal.BestAlex</t>
  </si>
  <si>
    <t xml:space="preserve">Okay, have a nice day</t>
  </si>
  <si>
    <t xml:space="preserve">Dear Chris,thank you for your reply.You can find my offer attached to this mail.I think theArt Inc.would be the best sponsor for this event, because first it has the best offer and second the ISA has a good relationship withArt Inc.. They supported the ISA for a long time and I think the support will continue as long as we are not going to change to Boomerang as our sponsor, because these companies are direct competitors.Maybe we could change DJ Happy to thePop band FreeLife. I would prefer the DJ because he is very famous and would attract a lot of guests the ISA is looking for. Furthermore he is an international DJ and I think it would be best for this international event. But thePop band FreeLifewould also satisfy our guests.As I already wrote in my first mail I think week 2 would be best, because there are no conflicts and I also think an international buffet would attract most of the guests.On the presentation task I would prefer an external speaker, because everything else would mean a lot of coordination for us both.But what are your thoughts?Please have a look at my offer.Best regardsAlex</t>
  </si>
  <si>
    <t xml:space="preserve">Dear Alex,I am sad to see that i have appearantly been misinformed about your willingness for cooperation and team spirit. But i guess it is just the way it is, negotiation theory tells us that i will just mirrow your behavior but as you wish.Furthermore it is one of the worst ideas to negotiate all Agenda issues at once. Thus i am going to considerSponsor SelectionandMusic Actfirst as they are the most important ones for me. Accordingly i can not make concession towards Art Inc with a good conscience, meaning i have to insist onBoomerangunless you make a really good point against it that is still profitable for me.As for theMusic Act, i belive i linked you DJ Happy`s Youtube Channel....considering his subscribers there i can not see how our arguments for him hold any ground. Again please provide me with other information if that's the wrong artists. Examples would be nice too.Generally FreeLife asMusic Actis slightly better than DJ-Happy but in my honest opinion it does not fit the traditional Constance Setting at all and will likely paint a quite aundesirablepicture about ourprofessionality. So i`d rather not unless i get a concession somewhere else.The other issues are still all open for me but your current selection is frankly unacceptable.Regards,Chris</t>
  </si>
  <si>
    <t xml:space="preserve">Hello Alex,thank you for taking a step in my direction. I am currently writing this offer as an answer to your last offer instead of your Question to use the Agenda-Tool.As for the subject of our negotiation, you are right that i am quite focused on the Sponsor Selection and Music Act as they make up about half of my priorities and the possible alternatives in these issues are basically meaningless for me. I am sorry i am kind of stubborn in some ways. On that note, maybe you could tell me your two most important issues?As for why those points? (meaning Boomerang &amp; Local folklore band ) I will be honest with you, most of us at ISA are here to make it big someday. This obviously means we need longterm relationships and character. And since we are already in a history rich region like constance i think we should really really grasp the possibility to show it to everybody, and please local investors.As for the other issues :Starting with the Presentation Tasks , well we both know the one to hold the speech will get more credit. And as just mentioned we all want to make it big someday. But i would be willing to either share the activities or hand the speech over to you. I just ask that we do not hire a third Person, i mean it doesn`t really make sense that a stranger opens our conference.To the question of which Date of conference . It appears that you are proposing Week 2 because there are no conflicts, but our conference Center/Hall will be shared with some other Event that is already booked for that Week. I personally would prefer Week 4 over that as everybody should be free before Christmas and we also weave the Spirit of Christmas in our Event. Do we agree that Week 5 is a No Go as it IS Christmas ?As for the Catering, well you probably noticed that i want to honor the local traditions so i`d obviously prefer something traditional here, if that is not possible I&amp;acute;d at least want to avoid a buffet. I mean it is a formal event and not a fight for food, and Buffets eventually turn into one. Especially with drinking students.Kind RegardsChris</t>
  </si>
  <si>
    <t xml:space="preserve">Dear Chris,thank you for your offer but I can't accept it because you didn't fill in all the issues.I will accept your sponsor selection and I think we should strike a balance in the music act with thePop band FreeLife. The ISA is still an international thing. For me it doesn't matter which points are the most important ones because the event as a whole should be the best event possible.As you said you want to share the speach instead of hiring a third person so I would like to open the speech.In week 4 are already the Christmas holidays and as you know most people are very stressed right before christmas because of getting gifts, visiting family and friends. Maybe we can agree on week 3. Week 5 is really a no go.For the catering, I would still prefer the international buffet. You already know my arguments why (relaxed atmosphere, feel free to move around and talk to each other -&amp;gt; better networking).In my opinion the ISA is an international and very important association and we should represent this during this event.Please have a look at my offer. If you send me a counteroffer I'd like to ask you to fill in all your preferences and not just sponsor and music act. Otherwise I am not willing to accept your offer.Best regardsAlex</t>
  </si>
  <si>
    <t xml:space="preserve">Hey Alex,I could agree to your proposal if we switch they meal to a Traditional Swiss three course meal as i really want some of the local spirit captured. What do you say?</t>
  </si>
  <si>
    <t xml:space="preserve">Dear Chris,sorry but I can't accept the three course meal without switching other things then. If you want theTraditional Swiss three course mealI'd like to have DJ happy as the music act andArt Inc.for sponsoring this event.Maybe we can get along this way. I already came towards you with theSponsor Selection,Music Actand theDate of conferencebut I've not really seen any cooperation from you.Best regardsAlex</t>
  </si>
  <si>
    <t xml:space="preserve">Hey Alex,you are proposing that i get one point somewhere while giving up 2 Issues where we already stated that it is not going to work any other way. And no Cooperation ? so you get nothing holding sthe opening speech ? fine how about i do it then?Anyways, only thing i could do would be agreeing to DJ Happy, if this is really necessary, but then I&amp;acute;d have to insist on a Swiss Meal, otherwise we could go with Buffet and a local Folklore Band. Point is, i need one traditional thing in this mix to make it work for me. And that is besides Boomerang as a Sponsor. So take your Pick.As for the Weeks, Week three was supposed to be a step towards you since Week two is frankly close to unacceptable. A Step towards me would be Week 1 or Week 4. But as you`ve mentioned you would like to avoid the Christmas stress.On a second thought, you still haven`t spilled the beans about your top priorities so how do you want to make this here a cooperation ? you might as well just reject the whole business here otherwise i`m gonna do it soon.Kind Regards,Chris</t>
  </si>
  <si>
    <t xml:space="preserve">Dear Chris,I see your point of view.I agree with you onBoomerang, thePresentation Tasksand the date of the conference. We already had a good basis on these points.I will accommodate you with theTraditional Swiss three course mealif we can switch toDJ Happyas our music act. I think this would be a good compromise and we had an international act as well as the local aspect with the catering.best regardsAlex</t>
  </si>
  <si>
    <t xml:space="preserve">Hey Alex,I guess this is as good as it is gonna get so , yes !have a good time Chris</t>
  </si>
  <si>
    <t xml:space="preserve">Hello Chris,I just wanted to tell you that I am your negotiation partner for the ISA simulation.I am absolutely looking forward to the negotiation. But first I want to introduce myself. =) In 2009, I joined ISA. This was at the beginning of my studies at the University of Copenhagen in Denmark. Currently, I am doing a leave semester and work as a working student in one of the big companies in Denmark. In approximately two month, I will be graduating. Therefore, I feel that the possibility of getting the job at ISA would be a great opportunity for me.To my mind, there are 5 big issues that I want to be fixed for the event. I would suggest that we first discuss the topic of sponsorship as this seems quite important for me.I am looking forward to negotiate with you!Best,Alex</t>
  </si>
  <si>
    <t xml:space="preserve">Hello Alex,thank you for your answer!The first issue is the most important for me. In my opinion, the best choice we can have for the Sponsor Selection is Boomerang. I know that it does not give the highest sponsorship possible, but it offers the possibility for future possibilities. The only way I will be willing to go with any other choice for the Sponsor Selection is if you allow me to choose what we are going to do with at least 3 of the other issues. Think about it.I hope we can reach an agreement!Kind regards,Chris</t>
  </si>
  <si>
    <t xml:space="preserve">Hello Chris,First of all I am sorry for answering this late. Maybe we can arrange a certain time frame during the day where we both have time to negotiate in order to advance properly?Great that sponsorship is also important for you. As it concerns me, I believe that Art Inc would be the better choice for our conference. They have supported us for such a long time so I am sure that they will continue in the future as well. Also they offer more money than all the other possible sponsors.We can definitely talk about the other issues as well in order to find a common agreement.For example for the musical act I would preferDJ Happy as he always attracts many guests and is better suited for such an international conference as we have it.Best,Alex</t>
  </si>
  <si>
    <t xml:space="preserve">Hello Alex,I see you still believe that Art Inc. is the best, nevertheless, I do not agree! The only way I will be ready to budge and let us have Art Inc. as the Sponsor Selection is if you allow me to choose our selection for a few of the other issues.I propose we do not go do the issues one by one as I believe we will not have enough time.For the Music Act I do not believe a DJ is an appropriate option for this kind of event. Because we want to make the local community happy I would suggest a local band so we can show off the local culture.For the Presentation Tasks I really would like to do the opening speech but I understand that we both need to be happy at the end of this negotiation so I suggest we share the activities.For the Date of conference I really think the best time would be Week 4.As for the Catering, again as with the Music Act I belive something local would be the best variant. That is why an International buffet would be my choice.I hope we can reach an agreement!Kind regards,Chris</t>
  </si>
  <si>
    <t xml:space="preserve">Hey Chris,For theMusic ActI definitely cannot agree to your suggestion. As an international student organisation, to my mind we have to be more attrative to a broad range of students with different cultural heritage. So I would suggestPop band FreeLifethat has a more international character and therefore better fits the occasion.Concerning thePresentation TasksI really would like to do the opening speech myself as you know I would prefer to work for ISA after my studies. So therefore, it would serve me a huge advantege and I would be able to speek of the future development of ISA. However I see, that you probably also want to be involved in that.As for theDate of conferenceI also believe that the 4th week is during Christmas break and therefore lots of our own members won&amp;acute;t be able to attend the conference. Therefore I would suggest the second week. This week seems perfect to me.I think that your offer is quite interesting concering theSponsor Selection. I will have to think about that again. But I cannot make a final decision right away.I also believe that regarding th Cateringan international buffet would be the best choice for the conference. So if you want we could already agree at least on that point.Best,Alex</t>
  </si>
  <si>
    <t xml:space="preserve">Hi Alex,thank you for your message, I am glad we are making some progress!I have reviewed your last offer and I see your points! Nevertheless, I still believe in the points I made earlier but I am ready to compromise on some things.I strongly believe Boomerang is the best option, but if you are willing to compromise on some of the other issues I am ready to comply with your wishes and have Art Inc..I am also willing to go with you doing the speech and the Date of conference you have chosen. Even though I do not think they are the best choices we can make.As I am giving you the Sponsor Selection, thePresentation Tasks and theDate of conference I think it is only fair if you allow me the choose the Catering and the Music Act. I really think it is important to focus on the local culture and that is why I chose the Local folklore band and the Traditional Swiss three course meal.I hope we can reach an agreement soon!Kind regards,Chris</t>
  </si>
  <si>
    <t xml:space="preserve">Hey Chris,thank you for your proposals. They really sound good to me. Here are the following issues where I still have my reservations.I think we misunderstood for the Catering part.I do not think that a traditional three course meal would appeal to anyone. As I stated before, we are an international student organisation, so to my mind it fits better the occasion when we also offer international food. What do you think about an international buffet? In one of our last e-mails you also suggested this.I am actually not so insisting on the Date of conference. We could go for week 3 if you want that in exchange we would find a better agreement for theMusic Act. I am really not happy with a folkmore band. Why are you against DJ Happy? What would think about the Popband Free Life instead as a compromise?Please let me now,Best,Alex</t>
  </si>
  <si>
    <t xml:space="preserve">Dear Chris,the offer I am already sending is a big compromise on pretty much all of the issues. I would very much want to have Boomerang as a Sponsor Selection, week 4 for theDate of conference and for me to do the opening speech but I am compromising with your wishes!Please do the same!A DJ is just not right for this kind of meeting! What I find very important are the locals. We need to show our appreciation for our host. If we do what every other mediocre conference does how will we stand out? We want our guests to remember the occasion, don't we?If the Music Act is so important to you we can exchange it for some of the other categories that I let you have?Kind regards,Chris</t>
  </si>
  <si>
    <t xml:space="preserve">Hey Chris,okay I see that you do not appreciate a DJ. Would you be willing to find a compromise in having not the DJ but the Pop band FreeLife instead? I would be willing to find a compromise in theDate of conference. Therefore, I would suggest week 3 even though some of our members would be missing at the conference then.If week three is not doable for you, we can also talk about the first week.And also for theCateringI really don&amp;acute;t think that a traditional meal would be good for our convenience of the guest. Imagine if they don&amp;acute;t like it at all- I really don&amp;acute;t want any of our guest be hungry at the conference, that is why I believe that having an international three course meal, where everyone is able to pick what they like would be better. In one of our first emails you were also talking about the international buffet. Would that be better for you?Best,Alex</t>
  </si>
  <si>
    <t xml:space="preserve">Dear Alex,I see you did not fully understand what I meant with my last message. This is as low as I am going to go. As I said before I am giving you too much already, so I am not going to go lower than this.I understand your concerns about the Catering, so I propose I compromise on that and you give me the Sponsor Selection that I so kindly gave to you in the beginning, even though it is actually the most important point for me.Kind regards,Chris</t>
  </si>
  <si>
    <t xml:space="preserve">Hello Chris,you are wright! I think we should leave your suggestion as they were. It does not make sense, if I only get what I want and I ignore your wishes. I make now concession and I let you have yourLocal folklore band and as well your Traditional Swiss three course mealtraditional three course meal, if you agree.Let me know what you think about it!Best,Alex</t>
  </si>
  <si>
    <t xml:space="preserve">Dear Alex,thank you for your understanding! I am glad we could reach a mutually pleasing decision. It was a pleasure negotiating with you.Kind regards,Chris</t>
  </si>
  <si>
    <t xml:space="preserve">Dear Mr. Meyer,I am happy to get in touch with you in order to plan the upcoming ISA event. I have identified 5 subjects which are important regarding the event which I would like to adress today and discuss together with you. I am refering to the sponsor selection, mucis, presentation in the beginning, the date and catering.I did a preselection in order for you to see what my preferences are. Please look them through carefully and get back to me on this.Best regardsAlex</t>
  </si>
  <si>
    <t xml:space="preserve">Dear Alex,thank you for your message and for showing me where your preferences stand. Sadly mine do not correspond with them at all. This means that there must be some compromises on both sides.The offer I am sending you does not include the best cases for me but I am hoping it might be a middle ground for us.For me, the most important thing is the Sponsor Selection. I think Boomerang gave the most promising offer, as they can provide future possibilities for our organization.The Music Act is also quite important for me and I do not think a DJ would be appropriate for this kind of event, that is why I propose a compromise with the Pop band FreeLife.The last issue I have an opinion on are thePresentation Tasks. I believe it would be best if we swap our tasks.If you are ready to comply with my choices for the first three issues I am ready to give you the last two.Best regards,Chris</t>
  </si>
  <si>
    <t xml:space="preserve">Hallo Chris,thanks for getting back to me so quickly. Great, I like that you are being honest about your stands. This is fantastic, I am confident we can find a good middle ground and organise a ISA event that everybody can enjoy.Allright, lets start by fixing theDate of conferenceforWeek 2.I agree,Sponsor Selectionis a very important issue to discuss. I have some concerns about choosing Boomerang as a sponsor and I want to explain why I feel this was. On the one hand of course I understand that they are interested in a long-term cooperation with ISA. However, their budget is somewhat restricted and might in the near future, as ISA grows bigger, not be sufficient for upcoming events. Thus I want to proposeArt Inc.as a sponsor. The good relationship with them is a strong indicator to allow them to sponsor our event. Also I think it would be a nice gesture to let them sponsor our event because we will then put upbanners around the podium displayingArt Inc.which makes them feel appreciated for our recent years of coorporation. However, I am still willing to take advice from you regarding theSponsor Selectionand choose Boomerang.Moving on to the theMusic Act. I trust you with your coice as you have been part of ISA for several years now. I feel confident that you know what people like to listen to since you have had a lot of contact with students from ISA and business contacts of the ISA. That's also the reason why I trust you with theCatering. I heard you lived abroad, just like I did. Therefore we both know that aInternational buffetis the best choice for this event.Regarding thePresentation Tasks, I am afraid our ideas differ. But as you said, you are willing to talk about the last one. This is really important to me because I already put a lot of thought into the opening speech.I am looking forward to your reply and wish you a pleasant day.All the best,Alex</t>
  </si>
  <si>
    <t xml:space="preserve">Hello Alex,thank you for your swift answer. You must understand that my previous offer was giving you the choice for the issues Date of conference and Catering only if you would comply with my choices for the other three issues. As I can see you have not, so there is no way we can fix the date if you are not going to take any of my propositions.As I have said in my previous message, the Sponsor Selection is the most important point for me. Therefore I must still opt for Boomerang. If I was to give you your choice then I must receive the choices for at least three of the other issues!Next - the Music Act I see you have agreed with the Pop band FreeLife, even though this is still not the best idea I can live with it if you accept the other issues.The only way I would give you the opening speech is if you agree with my proposal for the Catering. I was compling with your previous choice only if you would agree with my ideas for the first few issues. Frankly, I do not think a buffet is very appropriate for this kind of event. I think that aTraditional Swiss three course meal would suit the purpose to show appreciation to the local members and guests. As I believe in making compromises for the greater good, I will give you the Date of conference (Only if you comply with the choices for the other issues).Best regards,Chris</t>
  </si>
  <si>
    <t xml:space="preserve">Hey Chris,happy to hear this. Thank you so much for taking the time to clarifing everything. I see our situation clearer now.See the issue here is that I am also very keen on finding the right Sponsor Selection for this event, thus I put this issue first. However, I disagree with you that Boomerang is the right sponsor for our event. I feel this way because Boomerang has a very limited budget, as mentioned in the first email. Since we as ISA will grow in the comming years, the sponsoring from Boomerang will probably not be sufficient, which makes a long-term contract with them unvaluable.Can you explain to me why Boomerang is your first choice so I can see this issue from your perspective, please?Also regardingSponsor Selection, what do you think ofArt Inc.or Corporate Ltd?Regarding theMusic Actyou were not happy with the band, neither am I. You want a local folklore band and I want a DJ. So thePop band FreeLifeis a consession from my side as well.Since you mentioned thePresentation Tasks is not of the highest interestes for you, I kindly ask you to take the role of handing out the award and I will take care of the speech.When it comes toDate of conferenceI can doWeek 2or week 3. Both work just fine. How about you?So the last point, theCatering. I see where you are coming from, but please keep in mind that there is a lot of international participants. In order to show our openmindedness towards differet cultures and countries and also to make connections I believe a INTERNATIONAL BUFFET would be the best. However, I would be willing to take this concession and agree to aTraditional Swiss three course meal. Just know that this is my least prefered option. I am only doing this because you mentioned how important it is to you.Beste regardsAlex</t>
  </si>
  <si>
    <t xml:space="preserve">Hi Alex,I am happy that we are making progress. I still believe that Boomerang is the best variant, but if you are willing to make a compromise with the Music Act and have the Local folklore band I am willing to have Art Inc. as the sponsor.I see that the presentation tasks are highly important for you so if you are ready to make a concession about the things I have modified in your offer I will let you have the speech (Awards Chris, opening speech Alex).As for the Date of conference, I find Week 3 better than week 2.Thank you for your understanding!Kind regards,Chris</t>
  </si>
  <si>
    <t xml:space="preserve">Dear Chris,yes, we are making huge progress which is great.Thank you for making this offer, I accept your offer ofArt Inc.in return for the musicLocal folklore band. Now that these issues have been resolved, lets focus on the lasting ones.I am not extreamly happy withWeek 3, but I understand that you prefer this Date of conference. Thus, I am happy to offer this date to you. However we have to talk about theCateringagain. I can agree to your date, under the conditions that we provide aInternational buffet.Catering is very important to me and to you, I understand this. But since you provide a local band I think this is enough appreciation of the local communtiy. Let's therefore offer local musik and international food. This is respecting the people from all around the world, and I believe this issue goes beyong our planning activities here, beyond our personal opinions regarding food. This contributes to ISAs reputation locally and internationally! So we should be open about crosscultural food in order to appreciate every culture as we are playing local music.Have a great day,Alex</t>
  </si>
  <si>
    <t xml:space="preserve">Hello Alex,thank you for your speedy answer!Sadly I cannot accept your last offer with the international buffet. I strongly believe that we should have a fancy dinner. Because of this and also in order to appreciate the local culture I must insist we have a Traditional Swiss three course meal. I understand you are not happy with week 3, so if you are willing to accept my other issue proposals I am ready to let us have the conference in Week 2.I hope my proposal satisfies you and we can finally reach an agreement!Kind regards,Chris</t>
  </si>
  <si>
    <t xml:space="preserve">Hello Chris,I am sad that you put your interests above the interests of all international and young participants in this event. I really tried to make clear that appreciating the international participant in one way (music or food) is very important. You know, that we have to attract especially young international students in order to grow further as ISA and in order to be able to attract more industy partners. As mentioned before, the catering is very important to me too and of course to the overall success of the event. So I can only agree to aTraditional Swiss three course mealwhen we have a more culturally open minded band such asPop band FreeLife. Furthermore I accept to fixing the date forWeek 3. I believe that only by doing so, we can appeal to our target group and have a succesful event.I am confident, that we will soon be able to find a good agreement to make this party the best possible and an event which will be remembered for a long time.Best regards,</t>
  </si>
  <si>
    <t xml:space="preserve">Hi Alex,thank you for your message!The goal of this negotiation is for us both to be happy in the end. Sadly your last offer is far for optimal for me. The only way I will be willing to accept is if you were to let us have the conference in Week 4.Kind regards,Chris</t>
  </si>
  <si>
    <t xml:space="preserve">Dear Chris,You seem unhappy. It seems like week 4 is your preferred option, however I can not follow why that is, since week 4 would be during the Christmas holidaysI expect several ISA membersand and also industry partners to be absent, don't you think so too?I am confused why you want to move the date. Would you mind explaining this to me? I believed all the time that week 3 was your prefered choice.Have a good nightAlex</t>
  </si>
  <si>
    <t xml:space="preserve">Dear Alex,my reasoning for wanting Week 4 is because weeks 1 and 2 collide with other events in the city which would mean that the city would be full of people. This would add unnecessary chaos for our organization. Some of our high ranked members are not available during week 3 so that is that. I know week 4 is right before the holidays but in my opinion, it is our best option.I beg you to reconsider so we could finally reach an agreement!Kind regards,Chris</t>
  </si>
  <si>
    <t xml:space="preserve">Alright Chris, thanks for making this clear. You are absolutely right. However, I really can not accept week 4, since I am convinced it is the least favorable option for all the participants with the holliday stress and all going on. Thus I d like to suggestWeek 1and hope this is a solution which we can both agree to and be somewhat happy with. What do you say?</t>
  </si>
  <si>
    <t xml:space="preserve">Hello Alex,I can see you are very keen on not having week 4. Week one does not work for me. If it works better for you we can have the Date of conference in Week 2, as I remember that was the optimal time in your opinion, but then we will have a Local folklore band for the Music Act as I find highlighting the local culture highly important!Which combination do you find better as I believe I have made enough compromises and am not going to let you choose everithing.Kind regards,Chris</t>
  </si>
  <si>
    <t xml:space="preserve">Hi Chris,I understand that you feel you have made a lot of compromises because I feel the same. This is why I feel we are close to the optimal outcome already. Thus, I still believe it would be fair for us and best for the party to have somewhat mixed music withPop band FreeLife. I suggest we both take the compromise regarding theMusic Actand theDate of conferenceand meet in the middle for both issues. This seems very fair to me.I hope we can agreeAll the bestAlex</t>
  </si>
  <si>
    <t xml:space="preserve">Dear Alex,why should we go with your wishes for 3 of the issues and then meet in the middle for the other two issues? I have got the feeling that I am the only one doing any compromises. If you are so keen on having the Music Act that I can give it to you, but in exchange, I shall have the Sponsor Selection. I told you from the start that the Sponsor Selection is the most important issue for me and then as a compromise, I let you have your wish. But then I did not receive anything from you, just more requests for me to make more compromises.I cannot let you choose everything we are doing, that is just not fair. I understand we have different opinions but the idea was to meet in the middle not for me to let you run the show.I hope you do not get this the wrong way, I really enjoy our little negotiation, but the compromises cannot be just on my side.Kind regards,Chris</t>
  </si>
  <si>
    <t xml:space="preserve">Dear Chris,I think we have been going around in circles for a while now. If you feel like the last offers have been not in your favor, I d like to go back to this offer we hade some time ago. If you feel that this suits you well, please let me know and I can agree to this.have a good day</t>
  </si>
  <si>
    <t xml:space="preserve">Dear Alex,yes, we have been going in circles but I am happy you are ready to really compromise!This offer pleases me very much! I found our negotiation very pleasant, thank you for the great experience!Kind regards,Chris</t>
  </si>
  <si>
    <t xml:space="preserve">Dear Mr Meyer,I hope this mail finds you well.As your future collaboration partner, I am getting in touch with you to introduce myself to you and start the discussions on the organization of the upcoming annual ISA conference 2019.My name is Alex Kramer and I am currently located in Copenhagen. As a former ISA employer, I am delighted to collaborate with you on the organization of this years ISA conference.I first joined the ISA in 2009, so that the concept of the annual ISA conference is not new to me. I see this project as a chance to re-think my observations and experiences with this event over the past years, and thus to propose some changes for the upcoming conference. Although the annual conferences have been very successful, I believe that we can reflect the global vision of ISA more during the conferences and increase the attractiveness of the conference for international students. In addition, I have already reviewed the current available information and offers from potential sponsors so far and would like to make also in this regard some proposals.Please find my initial thoughts and change proposals below, as well as attached this mail:Sponsor SelectionMy proposal:Art Inc.My thoughts and reasons behind:We have made very good experience with Art Inc. in the past. Art Inc. has a very good reputation for their reliability, also within the ISA, which is exactly what we need for such a big event.We have established a strong patnership with Art. Inc. I am concerned that the rejection of Art Inc. could harm our partnership in the future. With such a reliable sponsor this would harm ISA in turn.Music ActMy proposal:DJ HappyMy thoughts and reasons behind:Many guests expressed their dissatisfaction with the music acts at the ISA events which affected the attractiveness of the event. Considering the wish of guests to listen to international music and the goal of the event which is to host dynamic guests from all over the world, I would recommend to work with DJ Happy, who is a very famous and popular performer of contemporary international music.Presentation TasksMy proposal:Awards Chris, opening speech AlexMy thoughts and reasons behind:The preparation of the opening ceremony of the event is a very time-consuming task, especially the opening speech part since it includes the preparation of both: opening speech of heads and event organizators. Based on my previous experience in holding several opening speeches in front of large international audiences during my studies as well as my time at the ISA, I would like to offer my additional support here. If you are willing, I am more than happy to overtake the opening speech part.In addition, during my time at ISA, I worked with a team that is responsible for the future development of ISA. I see the opening speech as a unique chance to talk about the future development and with this to increase our attractiveness for young students. I planned to collaborate on the speech preparation with my previous team.Date of conferenceMy proposal:Week 2My thoughts and reasons behind:I have checked all 5 weeks with regards to conflicts with other important events and holidays and found out that week 2 is the only week without any conflicts.CateringMy proposal:International buffetMy thoughts and reasons behind:I would recommend to align the catering concept with the international orientation of the conference and generate an atmosphere that fosters networking. An open buffet not only highlights our international orientation, but also brings in a dynamic atmosphere that creates an additional opportunity to talk to new people.Again, I am delighted to collaborate with you on the organization of this years ISA conference and I look forward to hearing from your thoughts.Sincerely,Yagmur Turhan</t>
  </si>
  <si>
    <t xml:space="preserve">Dear Mr. KRAMER,thank you for your extremely thorough message. I am also very happy to be working with you. I have read your proposal and even though I highly appreciate your reasonings I do not agree with most of them. This would only mean that we should in some way find a middle ground.The issue of Sponsor Selection is of the highest importance to me. That is why I would opt for taking Boomerang. Even though Art Inc. have worked with us before, Boomerang can offer us a long term relationship, that Art Inc. cannot.For the Music Act I would have the Locale folclore band, but I suppose we can negotiate on the Pop band FreeLife. I saw your choice but I do not think a DJ would be appropriate for this type of event.Catering is the next issue where I really do not think your pick is at all appropriate. I think that aTraditional Swiss three course meal would suit the purpose to show appreciation to the local members and guests. A buffet is just not fancy enough and we would like to make our guests feel good, would we not?If you are willing to comply with my wishes for those three issues I would be ready to give you the other two.I hope we can reach an agreement!Best regards,Chris</t>
  </si>
  <si>
    <t xml:space="preserve">Dear Mr Meyer,Thank you for your message and sharing your thoughts with me. Unfortunately, I do not think that your choices are in alignment with the purpose of the event, as well as the vision and core business of ISA. For me, the purpose of the event is to attract highly talented students and to allow networking between students and our business partners. We shuld keep in mind that we are an international organization that focuses on the needs and interests of the students. In addition, we have responsibility towards our world-wide organizational partners, who are expecting us to give them access to the best talents. I definitively think that we should make client- and purpose-based decisions, otherwise, we would distance ourselves from our core business and run ourselves into the risk of losing our business partners on a long term perspective.Please let me know, if your understanding on the purpose and core business of ISA is different.Hoping that you agree with me on this, I would like to ask you to re-think your proposals.Sponsor Selection:The issue ofSponsor Selection is of highest importance to me as well. Since ISA shows a great potential to grow in the future, I would suggest not to make long term commitments at this point in order to keep the door open for bigger sponsors in the future. However, I understand your interest in building long term relationships. Said that, I would still consider to corporate with Art Inc. since they expressed their interest to continue with us in the future. I think, the choice for Art Inc. considers your long term relationship interest and at the same time my interest in not making decisions that would harm the growth potential of ISA.Music ActConsidering that the audience of the event is young students, I definitively think thatDJ Happy highly appropriate for this event. Moreover, a DJ would create the right relaxed atmosphere that fosters networking. However, if you could give me a reason against DJ Happy, I am willing to negotiate on the Pop band Freelife.CateringWith regards to Catering, I think that you are definitively right with your point. Therefore, I would like to highlight that the International buffet includes Swiss, Austrian and German food. With this choice we would not only show appreciation to our local members and guests but would show appreciation towards all our guests. An international food increases the possibility to ensure that everyone can eat something they like.I hope you share with me the same interest in keeping the focus on the purpose of the event and ISA.Sincerely,Alex Kramer</t>
  </si>
  <si>
    <t xml:space="preserve">Dear Mr. Kramer,I hope you understand that this is a negotiation at the end of which we hopefully can reach a mutual agreement. I can see you have some strong opinions about how this conference should be organized, but should I remind you that we are both in this together so it would be better if we both were open to some compromises.I am guessing the offer you have kindly sent me twice is optimal for you, but it is far from optimal to me. It will be great if you could rethink your proposals.I still believe Boomerang is the best option for the Sponsor Selection but as I understand we need to both be happy in the end I am willing to give you the sponsor selection and have Art Inc. as our Sponsor Selection.For the Music Act and the Catering I strongly believe that we should focus on the cultural element and highlight the local culture. That is why I think aLocal folklore band and a Traditional Swiss three course meal are the best variants. A DJ and a buffet are just not on the level of this event.For the Date of conference I think the optimal time would be week 4 or week 1 but in the spirit of compromise, I am willing to also give you this and have Week 2.The last point, the Presentation Tasks, I understand that you also want to shine and do the opening speech, but I want to do that too. That is why if you are not willing to compromise and give me opening speech, it would be only fair if we share the activities.Keep in mind that there is no way I will be agreeing to the offer you have now send me now twice.I hope we can come to a mutually pleasing agreement!Kind regards,Chris</t>
  </si>
  <si>
    <t xml:space="preserve">Dear Mr Meyer,Please dont get me wrong. It is definitively of my intention to reach a mutual agreement that considers both interests. However, since I dont really know about your interests, may I ask you what is more important to you: To highlight the local culture or to do the opening speech? Assuming that you are more interested in highlighting the local culture, I re-thought my proposals:I would like to give you the choice forCatering and agree on the Traditional Swiss three course meal. With regards to the Music Act, I believe that we can give the DJ instructions to play more local music and thus would be very happy if we could agree on DJ Happy.In turn, since the Presentation Tasks should not focus on local culture but more on ISA, I would be very happy if you would allow me to do the opening speech. I just think that sharing activities requires a lot coordination. If you think that this would be unfair, maybe we could think here of a third person for the opening speech.I hope that I could show you my compromise readiness above. If not, I hope to know more about your interests and are more that willing to consider them.Many thanks.Sincerely,Alex Kramer</t>
  </si>
  <si>
    <t xml:space="preserve">Dear Mr Kramer,I am happy we are making some progress!Highlighting the local culture is my main priority, that is why I am willing to give you the opening speech in exchange for us having a Local folklore band and the Traditional Swiss three course meal.If you agree to the Catering and the Music Act, I am willing to go with your decisions for the other issues!I hope we can soon reach an agreement!Kind regards,Chris</t>
  </si>
  <si>
    <t xml:space="preserve">Dear Mr Meyer,I agree with the Catering, since I understand and respect your interest.However, since we have different opinions on the Music Act, I would suggest to find the middle way and negotaiate on Pop band FreeLife as initially proposed by you.If you agree, I am keen to accept the offer for the current conditions.Many thanks.Kindly,Alex Kramer</t>
  </si>
  <si>
    <t xml:space="preserve">Dear Mr. Krammer,thank you for your message! My last offer was already the middle way for me. Do not forget that I have already complied with your wishes for three of the five categories we have. Please rethink the current situation, I have already given you enough.Kind regards,Chris</t>
  </si>
  <si>
    <t xml:space="preserve">Dear Mr Meyer,I highly appreciate that we both collaborate together to find the middle way!I thank you very much for complying on my wishes. However, please consider that with the conditions of your latest offer we neither create an atmosphere for networking nor demonstrate our core business and international growth vision. I have the feeling that the event creates an atmosphere into a different direction at the moment, which is more about making our local guests happy. This is not the goal of the event. With such a feeling, I am not convined to accept the offer...Please also understand that the Music Act choice is as important as the sponsor selection for me. But nevertheless, since I really appreciate your collaboration and your interests, I am willing toagree onLocal folklore band.I believe that we can at least agree onCatering forInternational three course meal. I not only see this as a good opportunity to demonstrate our international business scope, but als see this also as a good opportunity to demonstrate our local partners and guests that we have an international scope, but didn't forget our local business.ALTERNATIVE:If you agree on my very first choices (first offer) on Music Act orCatering, I am willing to move theDate of conference based on your wish.Kindly,Alex Kramer</t>
  </si>
  <si>
    <t xml:space="preserve">Dear Mr Krammer,I see your point but I still do not agree with you. Nevertheless, I can see that the atmosphere of the event is of great importance to you so what I can do is allow us to not focus too much on the local culture and have the International buffet you wanted so much and in exchange for the Sponsor Selection that has been the most important point for me from the start.Your alternative is not acceptable. What it would mean is me letting you choose pretty much everything. Have you forgotten my earlier message that talked about the compromises we both were supposed to be doing?Kind regards,Chris</t>
  </si>
  <si>
    <t xml:space="preserve">Dr Mr Meyer,can we agree for Music Act onPop band FreeLife?I think we both do compromises.Many thanks!Kindly,Alex Kramer</t>
  </si>
  <si>
    <t xml:space="preserve">Dear Mr Kramer,yet again you did not really understand my point. The biggest compromise I am willing to make is to have the Pop band FreeLife only if for theCatering we chooseInternational three course meal. Keep in mind that this is as low as I am going to go!Kind regards,Chris</t>
  </si>
  <si>
    <t xml:space="preserve">Dear Mr Meyer,thank you for sharing with me your date interest. I am really trying to come to a solution that considers both side's interests in a fair way. For this, I reviewed our previous conversation, trying to figure out what is important for you and where can we both make compromises.Let's make a decision which consists of your 2 choices, my 2 choises and 1 middleway solution. What do you think?With my new offer, I hope we can find a fair middleway:Sponsor Selection &amp;Music Act based on my wish.Presentation Tasks &amp;Catering based on your wish.Date of conference compromised solution.I hope that this works for both of us.Many thanks.Kindly,Alex Kramer</t>
  </si>
  <si>
    <t xml:space="preserve">Dear Mr. Kramer,even though this is not an optimal offer it is an offer I am willing to accept!Thank you for your time, it was pleasure negotiating with you.Kind regards,Chris</t>
  </si>
  <si>
    <t xml:space="preserve">Dear Chris,I hope that we can be on first-name terms. I'm really looking forward to negotiating with you (as opposed to a robot) and achieving, in the words of Donald Trump, a "great deal" for both of us.I'd just like to introduce myself properly and clarify some details that you may already possess. My name is Alex (Kramer) and I joined the ISA at the beginning of my studies at the University of Vienna (not Copenhagen), where I am pursuing a Masters degree in International Business Administration.As this negotiation is ranked not just on individual utility, but also maximising joint utility and minimising contract difference, I'd like to be as open as possible.According to my utility payoffs, I would rank the importance of the issues as follows:Sponsor Selection - most important.CateringMusic ActPresentation TasksDate of conference- most room for negotiation.As a first step, it would be interesting to know if our priorities overlap or are directly at odds in every issue. I have submitted an intitial request which maximises my individual utility (100 points) which will help to establish if this is the case.I hope to hear from you soon.Alex</t>
  </si>
  <si>
    <t xml:space="preserve">Dear Alex,as you mentioned it is a welcome change, to negotiate with a human and I am looking forward to achiev a "great deal" for both of us.As a quick introduction my name is Chris Meyer and i joined the ISA in 2010 in the context of a student internship at one of the business partners of ISA. I am looking forward to graduate in the next 2 months.I very much welcome your negotiation style and agree that it is of great importance to maximis joint utility and minimising contract difference.As a first offer I will send you the optimesed parameters of my agenda.Sponsor Selection- most importantMusic ActCateringPresentation TasksDate of conference-lessDate of conferenceandPresentation Tasks are equally important and catering is only slightly more important.Looks like we need to go into more detail into the negotiation.Kind regardsChris</t>
  </si>
  <si>
    <t xml:space="preserve">Hi Chris,Thanks for your counter offer. I have adjusted my offer accordingly and would be interested to know how this compares? For me, this yields a utility in the 60-65 region.Regards,David</t>
  </si>
  <si>
    <t xml:space="preserve">Dear Alex,first of all i am sorry for the late response.Unfortunately your offer has a utility value for me of less than 50%. When it comes to the date of conference week 4 is fairily important to me. Every other week only yields at max 50%. Please let me know what you think of this counteroffer. It yields 60 to 65 % for me.Kind regardsChris</t>
  </si>
  <si>
    <t xml:space="preserve">Dear Chris,Thanks for the information regarding your utility values. Your proposed offer gives me a utility of 50%, so doesn't really increase our joint utility.I'll try a new combination and see if this yields better results. The attached offer yields 60 to 65% for me.Regards,David</t>
  </si>
  <si>
    <t xml:space="preserve">Dear Alex,Unfortunatly, this offer is worse than the last one, this one comes in at only 44%. I think it is a good apporach to aim for 60+% for both of us. Here the next offer try. Is there anything which seems like it is overproportional important for you? How much would it help you to have the conference date in week 1?Also I wanted to tell you that there is no reason to ever try the Sponsor selection as Documenta, since your number one pick Art Inc yields more to me than Documenta. Also there is no reason to pick week 5 since it yields nothing to me and is not your favourite pick.Is there any second pick that yields more than 50%? All my second picks are 50%or below.The current proposal yields 62% for me.Kind regardsChris</t>
  </si>
  <si>
    <t xml:space="preserve">Hi Chris,I agree that we should aim for 60%+ each. The last offer yielded 49% at my end.I have second choices which yield over 50% of maximum utility in the following categories:Date of conferenceWeeks 1 &amp; 3Music ActFreelifeYour top choices in the "catering" and "music act" categories yield me 0 utility.This latest offer yields me 60%.Thanks,Alex</t>
  </si>
  <si>
    <t xml:space="preserve">Dear Alex,It seems tough to get 60%+ for both of us. However, we dont seem to be far away either. The last offer came in at 53% which means a 113% utility value, compared to the previous 111%. In this attempt i am only trying to change the weeks to see if we can get a better joint utility for the date of conference. This yields 59% for me.Kind regardsChris</t>
  </si>
  <si>
    <t xml:space="preserve">Hi Chris,Sorry for the delay. Your last offer gave me 53%, so would narrowly reduce our joint utility. This would seem to indicate that Week 2 is a better option than Week 1.I have switched the Music Act and Catering options to see if this improves our utility.This offer yields 58% for me.Thanks,Alex</t>
  </si>
  <si>
    <t xml:space="preserve">Dear Alex,Okay, so we probably should stay with week 2, this deal yields 55% so again 113%. Switched Catering and Presentation hoping for improvement. Currently yields 55%. It would be great to try many offers in a row to finish the presentation on good terms.Kind regardsChris</t>
  </si>
  <si>
    <t xml:space="preserve">Dear Chris,This deal only yields 44% for me. I think that making quick fire offers is a good tactic. This latest one yields 58%.Regards,Alex</t>
  </si>
  <si>
    <t xml:space="preserve">Dear Alex,First of all I meant to say the last offer had a utility value of 59% for me. Nevertheless it was a bad deal. Maybe we should try to individually change one value and see how the utility value goes, so that we can find the best joint utility. Therefore I will only change one value at a time. Your las offer yielded 51% so joint utility of 109%. Currently 113% is the one to crack. And we probably keep week 1 as the date. This offer was previously made by you and yielded 113%. I changed catering to international three course meal. Now it yields 60% for me.Kind regardsChris</t>
  </si>
  <si>
    <t xml:space="preserve">Hi Chris,This latest offer yields 43%, so gives a total utility of 103%.I have switched the music act in your offer. This now yields 56%.Thanks,Alex</t>
  </si>
  <si>
    <t xml:space="preserve">Dear Alex,to me it looks like we are near the optimum with 113%. The latest offer was joint utility of 99%. I cant figure out something better. It seems to be that the way to go is to always use something that is the best option for either one of us. So maybe this yields a higher joint utility, otherwise i would say we stay with something that yields 113%. The current offer yields 62% for me.Kind regardsChris</t>
  </si>
  <si>
    <t xml:space="preserve">Dear Chris,The last offer yields 49%, giving combined utility of 111%. This isn't too far off our current 113% max, but obviously widens the contract imbalance.I too would guess that our joint utility is maximised by picking our best options, midway tradeoffs seem to harm it.This is one final attempt. This yields 55% for me. If at your end, it reaches 58% or above, I'm happy to go with it.If not, let's revert back to the previous configuration.Regards,Alex</t>
  </si>
  <si>
    <t xml:space="preserve">Dear Alex,your offer only yields 55%. So therefore I propose this deal which I already offered. It should yield you 58% and therefore be very good for you. I would assume this condludes our Negotiation. Hope it was fun for you too.Kind regardsChris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them.I now add some words since the word count is included in the evaluation of the performance and am just going to repeat them, you can ignore them.</t>
  </si>
  <si>
    <t xml:space="preserve">Dear Chris,I accept your offer. I think that we have reached a good deal which is hopefully close to the optimum.It has been a pleasure to negotiate with you. I wish you all the best in the rest of your studies.Have a nice weekend,Alex</t>
  </si>
  <si>
    <t xml:space="preserve">Dear Mr. Meyer,I am very happy to open our negotiation about the upcoming ISA event.Coming straight to the point, I would like to make an offer:Firstly, in my opinionArt Inc.would make the best sponsor out of theSponsor Selection. They made by farthe best offer in terms of a short-term payment directly for the event.Concerning theMusic Act,DJ Happywould be a great match since he is a very famous performer and therefore would be perfect for this event. He regularly fills huge venues with his events and I am sure that his presence will attract many guests who in turn will become interested in the ISA.For theCatering, I would suggest anInternational buffetsince we will probably have many international guests and many of them will be unfamiliar with Swiss cuisine, so it would be good to leave the choice up to them as to whether they eat Austrian, German or Swiss food. Everybody would be able to find something they like!As to thePresentation Tasks, I would really like to open up the event with an opening speech, since I think of myself as a very good speaker, and I think I could catch the attention of the entire audience quite well. I would suggest that you do the awards section afterwardsAwards Chris, opening speech Alex.Lastly, concerning theDate of conference, I would suggestWeek 2, since it takes place in December and the second half of the month is too stressful for many people for sure. In the first week of December, the event would collide with the International Conference on Economic and Business Management in Zurich, one of the biggest business conferences in Switzerland. I think therefore, not many people would come to our event. This leaves usWeek 2as the only good option.Please think about my offer and let me know what you would like to change!Best regards,Alex Kramer</t>
  </si>
  <si>
    <t xml:space="preserve">Dear Mr. Kramer,thank you for the first message and your offer. I like your attidude of coming straight to the point and moving things forward. However, I would like to make some changes and offer you my point of view.Considering the Sponsor Selection , I think one should always take into account the long term benefit of a relationship. Boomerang offers only slightly less money than Art Inc., but I have the information that they are willing to ensure financial security for future events, which would greatly benefit the ISA.I understand your musical choice, however, the essence of being in the ISA is learning more about local culture, which is why a Local folklore band as Music Act would fit the event perfectly.The same is true for the Catering . First a local meal is an advantage for all the guests, as they are used to travelling and very likely want to experience new things. Secondly, as this will be a prestigous event, I deeply believe that a Traditional Swiss three course meal is more formal and will adequately represent the honour of the association.How about we switch the Presentation Tasks so that it is distributed like this: Awards Alex, opening speech Chris . I have some very important issues to adress in the in opening speech. Furthermore, I also consider myself as a great speaker.Have you considered Week 4 for the Date of conference ? I understand your arguments, but the event is nothing without a body of students who represent the ISA, and at that time with the holidays in mind, they would be free to attend.Please let me know what you think about my offer and how we can improve it?It would be also very helpful to understand in which issues there is room for concessions on your side.Best regards,Alex Kramer</t>
  </si>
  <si>
    <t xml:space="preserve">Dear Mr. Meyer,I am happy to have received your counteroffer.However, there are some things we have discuss furthermore.First of all, the goal of the event is to attract as many students as possible to come. That is why I think thatDJ Happywould be the perfect fit as theMusic Act. Just as his artist name says, his goal is to make people happy with his music, and that is our goal as well, isn't it?As to theSponsor Selection - since the event is just a one-time thing, I would still suggestArt Inc.as the sponsor, since he by far has the bestoffer in terms of a short-term payment directly for the event. This in turn would make our budget team pleased and if the event turns out to be successful, I am sureArt Inc.would be happy to build a long-term relationship with ISA.It seems it will be hard to split up the presentation tasks since we both think of ourselves as great speakers. What do you think of the idea of hiring aThird personas the speaker? This would be a great compromise.I completely understand your point with regards to theCatering, however, if we offer an international buffer (Austrian, German, and Swiss), our guests would have the choice as to what they would like to eat. As you might know, food and taste is quite individual and subjective, that is why I think that offering only one type of cuisine is too risky for that occasion.Lastly, theDate of conferenceis a point where we can happily meet in the middle. What do you think ofWeek 3as the date? I do not think that Week 4 would be a good idea, since it is the week of Christmas and New Year's and our guests would rather spend their time with their families.Let me know what you think about my offer. Which points can we improve on? And where would be room for concessions from your side?Best regards,Alex Kramer</t>
  </si>
  <si>
    <t xml:space="preserve">Dear Mr. Meyer,thank you for your message clarifying your concessions.I am willing to compromise onCorporate Ltd.as theSponsor Selection, onPop band FreeLife as theMusic Actand onInternational three course mealas theCatering. However, I really cannot agree on the suggested sharing of thePresentation Tasks. I would rather let a third person speak, or as suggested in the beginning of our negotiationAwards Chris, opening speech Alex. Also, Week 1 as theDate of conferenceis very inconvenient for me. IfWeek 2is suitable for you, that would be great.Concerning your comment about agreeing on one of the first offers - what do you think, how could we measure which offer is better and which offer to choose?Best regards,Alex Kramer</t>
  </si>
  <si>
    <t xml:space="preserve">Dear Mr. Kramer,thank you for your offer. It has improved regarding the first one. However, I think we need to play around a little bit and see where we both can make steps in the right direction.As for the Sponsor Selection I believe we will have a great benefit if take Boomerang because I have information that they are willing to sign a long term contract. This would greatly benefit us in the future and secure the ISA financially.I understand that this is an issue which is not ideal for you, therefore I propose we take DJ Happy as the Music Act . This way we both benefit.As already said, having a third person speak is something that would be crushing to me, so I suggest we'll do Awards Alex, opening speech Chris and take Week 1 . Alternatively, I think I could also settle for week 3, but this is not ideal as some of ISAs higher ranked members &amp;ndash; among others, the organisations vice president &amp;ndash; are unavailable and thus would be unable to join the event. Their presence is not absolutely necessary, but it would be inconsiderate to make plans for this timeslot knowing that they would be unable to attend.I think that we need to try things out and give each other clear messages if we are going into the right direction.Looking forward to your reply.All the best,Chris Meyer</t>
  </si>
  <si>
    <t xml:space="preserve">Dear Mr. Meyer,I agree on most offers that you made, such as DJ Happyas theMusic Act, theWeek 1asDate of conference (this was the alternative you were talking about),and the splitting ofPresentation TasksintoAwards Chris, opening speech Alex.However, theSponsor Selectionis a very important point for me, and unfortunately I cannot agree to choose Boomerang as the sponsor. That is why I am kindly offering youArt Inc.once again. They have supported the ISA for a long time and therefore I are sure that their support will continue in the future, and besides that they made the best offer in terms of a short-term payment directly for the event, which is exactly what we need!Also, I still do not think that a solely Swiss cuisine would be great for this event, so I am once again suggestingInternational three course meal.I hope we can find a compromise.Thank you and best regards,Alex Kramer</t>
  </si>
  <si>
    <t xml:space="preserve">Dear Mr. Kramer,unfortunately, that offer is weaker than your previous one. I would really like us both to go into a cooperational direction, this is why I'll propose the following.I agree on Art Inc. and offer you to do the opening speech Awards Chris, opening speech Alex . Then on the other hand I suggest we take the Local folklore band and stay with Week 4 as it would really help to get more students to the occasion. This would really be something where you coming my direction, just like I am trying to make concessions to you.I would like to stay with the Traditional Swiss three course meal as it would show the appreciation for the local cuisine and be a very special experience to everyone.Thank you and best regards,Chris Meyer</t>
  </si>
  <si>
    <t xml:space="preserve">Dear Mr. Meyer,I happily agree onArt Inc.andAwards Chris, opening speech Alex, however the other points you suggested do not provide any value for me.Since we lack time I suggest the following:Pop band FreeLifeas the music act, week 1 -Week 3would be a realistic option for me, unfortunately I cannot agree on week 4.If we agree on the above mentioned points, I am happily compromising onTraditional Swiss three course mealas the catering option.I am looking forward to hearing back from you - hopefully with an "accept".Thank you!Best regards,Alex Kramer</t>
  </si>
  <si>
    <t xml:space="preserve">Dear. Mr Kramer,I am happy to make you happy when agreeing on Art Inc. and Awards Chris, opening speech Alex .Let's not pressure ourselves and come calmly to an agreement that satifies both parties.I deeply believe that Boomerang would have been a great sponsor choice as they would provide long term financial stability. I compromised on that point to strenghten our relationship. Furthermore, I'd be happy to see you opening the even as you are a gifted speaker.Making sure that both points are valuable to you, but hard to accept for me as they are both far from ideal for me, I really hope you understand that the Local folklore band as well as the Traditional Swiss three course meal are very important to me as they deeply represent the spirit of the ISA and the event.As for the Date of conference , I suggest we move back to Week 1 , as you earlier suggested it would be fine for you.I deeply believe that this a fair deal and ask you to seriously consider it. Your previous offer is still far from acceptable for me, I hope you understand. Concerning this offer, there still might be room to shift the Date of conference to week 3.Excited for your answer!All the best,Chris Meyer</t>
  </si>
  <si>
    <t xml:space="preserve">Dear Mr. Meyer,thank you for your counteroffer. I am happily accepting most points of your counteroffer. But since week 1 is rather inconvenient for many participants of the event, I would suggest to shift it toWeek 3.I am hoping this is an acceptable offer for you and we can close the deal. Looking forward to hearing back from you!Best regards,Alex Kramer</t>
  </si>
  <si>
    <t xml:space="preserve">Dear Mr. Meyer,thank you for your honest message. I hope I can improve our deal for you by shifting my offer to Week 1. I think by doing so, our utility would be quite similar (I have 55% now with the change).If I am not mistaken, if you agree on the change toWeek 1, both of us have each two issues that are 100% beneficial to them. For you it would beLocal folklore bandandTraditional Swiss three course mealand for me it would beAwards Chris, opening speech AlexandArt Inc..So compromising on the last issueDate of conferencewithWeek 1would be great!I hope this can be our handshake.Best regards,Alex Kramer</t>
  </si>
  <si>
    <t xml:space="preserve">Dear Mr. Kramer,yes indeed you can, you just added a lot of value to the deal - I am up to 54%.I have to say, I am very pleased with the course of our negotiations and want to thank you for your cooperation.Let's have a drink at the event to celebrate our win!All the best,Chris Meyer</t>
  </si>
  <si>
    <t xml:space="preserve">Dear Chris,First of all, good morning from Copenhague! I was very glad to hear that you are going to be my negotiation partner. I think together we are both aiming to do the best for ISA by not only organizing an outstanding event but also reaching an agreement which will give us the best joint utility ;)So, this being said, I want to start to make the first offer for you and explain you the reasons for my choices. Starting with the most important topic: the sponsor. I believe Art Inc. has the best offer, not only monetary but also in a relationship manner. They've supported us for such a long time and will continue to be at our side for the next years. That's why I think it is the best partner to reach for.The next aspect will be the Music Act. As we're organizing an event which should attract a lot of talented students, the right music act can really make a difference. DJ Happy normally fills concert halls and is known internationally. Contracting him, would mean to attract a LOT of young people and therefore attract them to ISA, getting them interested in us and maybe be also a part of us. Having a broader network of talents ergo means having more business partners to be interested in us and our network because they want to have the access to our people.Regarding the Presentation tasks I would suggest we reach to a third person directly. Before we start discussing and "fighting" about who is going to talk first or later at the event, it makes more sense to "outsource" this in a way. An important for business also well-known external speaker would probably make the presentation more professional than we could to it and therefore attract businesses and students to ISA.For the catering I thought of the international buffet. As it is an international event, this option would leverage the idea behind it. In addition, with a buffet everybody is able to find something they like. Satisfied attendants means positive feedback for the ISA, which means more interest in us.Talking about the date of the conference I'd suggest we choose Week 2. As you know, there are several timely collisions with the event. In this week there are no overlapping events. We should make it as easy as possible for people to attend.So, I think you get an idea of the aspects I am focusing on. Looking forward to hear from you soon :) Let me know what you think about my offer, I'm sure we are going to reach some kind of agreement we're both happy with.Best,Alex</t>
  </si>
  <si>
    <t xml:space="preserve">Dear Alex,Good afternoon from Lucerne. I appreciate, that you are also interested to find the best possible solution for us and ISA and I am sure that we will come to a solution with a high joint utility. Thank you for your fast offer, but we have to rework it a lot to have the best possible joint utility.I agree with you, that the sponsor issue is one of the most importants ones and would like to choose Boomerang, because the offered a long-term contract, that would support upcoming ISA events and give us a financial security. The monetary value of the Boomerang offer for this event is in fact a little bit less then what Art Inc. offered, but they ensure to pay for future events, what Art Inc. is not willing to ensure. When we don't have the hassle of finding the main sponsor for future events, we then can focus more on other parts of the events or try to get more sponsors beside the main sponsor.For the music act I cannot imagine to choose DJ Happy, because then our event would become the "side-act" and people would only come to see DJ Happy and nobody would be interested in the ISA event. ISA has a long tradition to choose a musician that reflect the local culture and with the event we are planning the 50th anniversary of the ISA will be celebrated and therefore we should choose the tradition of ISA over a famous international act, that has nothing to do with ISA.In my eyes, a third person for the presentation task is no good choice, since we would still have a huge amount of work to prepare the speech for an external person and when we already prepare the speech, we should be the ones presenting in my opinion. Since you are not so keen about the presentation part, I would offer to start with the opening speech and you could take the part of the awards.For the catering I think we should celebrate the traditions and history of ISA and ISA has always taken local culture into consideration. The conference will be of high importance for the whole ISA and will represent what ISA stands for and a buffet will not suit the prestige of ISA and what it stands for. The event will take place in Constance, that is near the Swiss border and the culture is heavily influenced by the Swiss, therefore I would choose the traditional Swiss three course catering to respect the long tradition of ISA and to keep the prestige of ISA events and conferences.Considering the date of the conference I wouldnt choose the 2nd week, since there is a huge event in the historic center of Constance, where also our conference is planned and the city would be full of people. Therefore our guests would find no parking spaces near the conference location and hotels would also be fuller than normal. Therefore I would chosse week 1 since there are no other events in Constance.I am curious would you think of my counteroffer and hope will find the best solution as soon as possible.Kind Regards,Chris</t>
  </si>
  <si>
    <t xml:space="preserve">Dear Chris,Thank you for your quick response!Regarding the sponsor selection, I'd like to point out that altough Art Inc. is not ensuring officially to sponsor us for the next events, they have a large history supporting us, which Boomerang hasn't. We know how to work with them, they know what to expect from us - it just works. Furthermore, I expect ISA to grow further and get higher sponsorship moneys for the future, the reason why we should rather go for a short-term contract.Talking about the Music Act and Catering, I see your point here. I reckon it would make sense to frame one of them internationally and the other one in a local, traditional way, as we have both value systems at ISA. In the past there was a lot of negative feedback about the music acts. I believe it would change our image in a positive way to ensure to attract a lot of young and dynamic people to our event and at the same time offer a traditional swiss three meal as you offered.To my mind, an external speaker is still the best option. I already gave in at that aspect. Of course, it means to have less publicity for both of us but the whole event is surely not about us, but about leveraging the ISA to a popular and attractive level. I think the extra work for us would be worth it.Talking about the date, you're right that in the first week there are no events in Constance but there is an immense business conference of Economics and Business Management in Zurich. It would probably outshine our event quite a lot. What do you think of a middle way - the third week? I know some members are unavailable, but their absence is not a deal breaker in my opinion.Looking forward to your answer!Best regards,Alex</t>
  </si>
  <si>
    <t xml:space="preserve">Dear Alex,Thank you for agreeing on the catering issue and that we choose theTraditional Swiss three course meal. Regarding theMusic ActI understand you concerns and would think we could agree on the middle ground and choosePop band FreeLife, so that more young people are willing to come, and we don't become a music festival, where the main act will be DJ Happy.Regarding the sponsor, I agree that ISA will grow further, and I think we would benefit, if we then already have a sponsor that will cover the main part of the costs for future events. I understand, that we have a long history with Art Inc., but the offer from Boomerang gives us security and the difference in monetary value is small.I agree that the Presentation task should be no advertisement for us, but in my eyes, it is our duty as the organizers to give the opening speech and to hold the award ceremony. When we would hold these speeches together and shared the activities, we would both benefit on equal parts and people will know, who did the organization of the amazing event.As you mentioned, we both know that in week 3 a lot of high ranked ISA members are not available this week and I think it would be very inconsiderable to schedule the conference in this week. I dont think that the conference in Zurich would change much about the attendance of our event. But I understand you concerns and would offer to do it in week 4 since it is the beginning of Christmas holidays. In this week students would have more time since there are no more lectures or exams and more people could attend our event. It is of highest importance that enough students can join the ISA conference and they are represented adequately. Another benefit would be the parking situation on the city of Constance, due to the holidays more parking spots should be available.I hope that we can agree on these terms and have a wonderful conference.Looking forward to hearing your opinion!Kind regards,Chris</t>
  </si>
  <si>
    <t xml:space="preserve">Dear Chris,Thank you for your message.I appreciate your counteroffer, though I think we are not finding a lot of common ground so far. I have made a few concessions but had the feeling you didn't actually.I think we can agree on the catering so far. I can also agree on the Pop band as the music act. Although not as good as DJ Happy, it would still be a good alternative having an international flair and addressing a lot of young people.I can even come a step further to you and would go for the Corporate Ltd. as our sponsor. It may be a mittle way because they offered a mid-term contract with annual payment. This would give us a mid-term financial security, leaving the doors open for more sponsors to come.Regarding the date of the conference, the fourth week would be even worse in my opinion because we would have the same issue; because of Christmas we can expect a lot of ISA members to be absent. So I am coming back to my first or second offer, week 3 or week 2. I believe both of the dates would be totally doable without a lot of conflicting events.About the presentation, you seem to be very unpleased with an external speaker. Splitting the tasks wouldrequire a high coordination and also lots of extra work in my opinion without the extra of a third speaker, so even worse. What do you think of you presenting the awards and me taking the opening speech?So, I did quite large concessions here. It would be nice if you could come across my way and accept this offer so we canhave an agreement we're both happy with.Thank you and have a nice evening,Alex</t>
  </si>
  <si>
    <t xml:space="preserve">Dear Alex,Thank you for your cooperation, I think we are close to finding a great solution.I appreciate that we currently found a solution for the Music Act and the Catering issue. It will on the one hand honor the long history of ISA and its traditions and on the other hand we will bring an international flair to attract more students as you suggested.Regarding the Sponsor Selection, I agree with you that we should find the middle ground and meet halfway. So we should choose the mid-term offer from Corporate Ltd. to have the security that I want to achieve and the possibility to find new partners in the near future.About the date of the conference, I still dont think that it is the best option to choose week 3, because a lot of high ranked ISA members will be unable to attend the conference. However I understand you concerns about week 1 and the other event in Zurich. So we can agree on week 3 and hope that the high ranked members understand our decision.As it seems you dont want to put too much effort into the presentation task, I understand that you dont want to spent too much time preparing the speech and dont want too much planning overhead on the shared presentation. Therefore I think that I should hold the opening speech, since it is more work to prepare, and you will hold the Awards.I hope we can agree on these terms, where we both were very cooperative, and soon hear an acceptance of this offer.Kind Regards,Chris</t>
  </si>
  <si>
    <t xml:space="preserve">Dear Chris,Thank you for your answer.As I see it, we have two issues left to solve: the date of the conference and the presentation tasks.I believe you misunderstood my offers regarding the presentation tasks. I am willing to put a lot of effort in this event as well as the presentation. I would really like to present the opening part, but I understand you think the same way.To my mind, we have two options I'd be willing to accept: Either I am doing the opening part and we can choose week 3 or you can do the opening part and we take week 2.Looking forward for your acceptance of one of these offers.Best,Alex</t>
  </si>
  <si>
    <t xml:space="preserve">Dear Alex,Thank you for your options in your last offer. As you mentioned we already found a good solution for 3 issues,Sponsor Selection,Music ActandCatering, and we only need to find a good solution forDate of conference andPresentation Tasks.I understand that you want to put as much effort into the planning of the event as I do and would like to acceept your option, in which I will hold the opening ceremony and you will hold the Awards and that the conference will be held inWeek 2.I think we are both very happy with this solution and hope you will accept my counteroffer as you mentioned before.Best,Chris</t>
  </si>
  <si>
    <t xml:space="preserve">Dear Chris,Thank you for your understanding.I agree on the stated terms.Have a good weekend!All the best,Alex</t>
  </si>
  <si>
    <t xml:space="preserve">Dear Mr. Meyer,My main concern about hiring Art Inc. for the sponsor is that they offer the largest quantity of money and I think we do not need long-term relationship with the others because we are going to grow a lot and there will be much successful sponsors over time.I attach to you my first offer. Please consider it, we can make some adjustments if you want. I can offer you the opening speech and I will do the awards if you accept with the Art Inc.Thank you.</t>
  </si>
  <si>
    <t xml:space="preserve">Dear Mr. Kramer,thank you very much for the first offer!I am glad that we agree on some issues, likePresentation Tasks, for example. I must say that I am not happy with theSponsor Selectionissue with Art Inc.as our sponsor, but as it seems important to you, I consider that in my counteroffer. A really big issue for me is theMusic Act. I think that Pop band is not that bad option, but I think our guests would preferLocal folklore band and it is pretty important to find have a good atmosphere. A big issue for me isDate of conference- I think it is in our best interest to make a conference in Week 4. in Week 2 asthere is another big event in the historic center of Constance near the location of our conference and therefore it would be very difficult for the guests to find parking spots. . For the issueCatering I would suggestTraditional Swiss three course mealas it shows the traditional food of the region. In general, I think the buffet doesn't suit this formal event.I hope that you find this offer acceptable. I am happy to negotiate and improve the offer in order to get a win-win situation for both of us.Kind regards,Cris Meyer</t>
  </si>
  <si>
    <t xml:space="preserve">Dear Mr. Meyer,I am glad that you can trade-off the sponsor selection and, as a trade-off, I can accept on doing it in the week 4. However, I would choose "intermediate" selection of the music and the presentation tasks in order for us not to win or lose. And I really think that the international buffet will be very successful because, then, everyone will have something to eat that they like.Please, consider my counteroffer.Best wishes,Alex</t>
  </si>
  <si>
    <t xml:space="preserve">Dear Mr. Kramer,I am glad that you would agree onWeek 4asDate of conference! As you proposed at the beginning, I would stick toPresentation TaskswithAwards Chris, opening speech Alex. TheSponsor Selectionis the most important issue to me, but I left it with your proposal ofArt Inc., so I think you should agree on some really important issues to me. I think thatMusic Actis really important for this kind of conference and it is a big issue for me. That's why I think thatLocal folklore bandwould be the best choice. For the issueCateringI would suggest that we go for anInternational three course meal, as it is somewhere in the middle of our preferred choices.I am happy to hear from you soon. Unfortunately, there is not much time left!Kind regards,Cris Meyer</t>
  </si>
  <si>
    <t xml:space="preserve">Dear Mr. Meyer,I am so glad that we have arrived to an understanding. I knew we could make a good agreement. Moreover, I think the event will be great with our conditions!Thank you,See you soonMarta</t>
  </si>
  <si>
    <t xml:space="preserve">Dear Mr. Meyer,thank you very much for being willing to negotiate about the next annual conference.As you know this conference is crucial for the ISA. That is why I came to the conclusion that by having Art Inc. as a sponsor, while having DJ Happy as entertainment is a very good idea. Moreover, I think ISA will be best represented when you will give out the awards and I do the opening speech. Through this we could use our skills to best support ISA. To show our international focus the international buffet will suit our cause the best. The conference should be held in the third week.Please think about this offer and if you have questions, feel free to ask me anything.I am sure that we will be able to find a satisfying solution so that ISA will further deepen its role as a leader in leadership development for students as future business leaders and academics.Sincerely,Alex Kramer</t>
  </si>
  <si>
    <t xml:space="preserve">Dear Alex Kramer,thank you for contacting me about the organisation of the conference. I'm willing to organize it properly too cause it is a very important conference for ISA. Hope we will find an agreement suitable for both of us!First, let's discuss some organizational issues. We know that the success of the ISA has always been partly due to the successful adoption of local culture. That is why I want to emphasize that our guests feel the hospitality and introduce them to our local culture that will help us to create good relationships with our current and potential business partners in Austria, Germany, and Switzerland.So, we need to decide on aSponsor Selection we chose. I saw you proposed Art Inc. but they are not willing to work with us on long-term conditions as opposed toBoomerang who are willing to sponsor our next events and almost the same amount of money.The second thing I would like to discuss isMusic Act. What do you think about invitingLocal folklore band? I think it will show our guests that we want to introduce to the guests our traditional music and bring them closer to us and our business values in order to establish future relationships. I think that famous DJ you proposed suits more to other events of ISA that are concentrating on younger generation.Also, I think that a vital part of introducing guests to our culture is providing them with typical food and drinks. That is why I suggest to serve aTraditional Swiss three course mealthat will reflect our cultural traditions as well as bring our conference to the highest level in organization which will make it more formal as we have really important guests with whom we want to establish collaboration.What do you think about these three options? I also have some preferences in other issues, but we can discuss it more precisely later on when we decide on those ones. Thank you for your cooperation in advance!Best Regards,Chris Meyer</t>
  </si>
  <si>
    <t xml:space="preserve">Dear Chris,thank you for your response and some insight on why you choose some different options.At first I thought had some concerns myself about Art Inc., since I knew others offered long-term conditions. However, since we already have a long-term relationship with Art Inc. we should not neglect them, just because we have a offer for a new relationship when we already have a stable and efficient relationship with Arc Inc. Just because they have not mentioned future events yet, does not mean that they will not sponsor them as they did in the past.I think using a local musical act and using local dishes draw too much attention to regional aspects even though we area a global organization. I think we will remain our position with students and companies by having an open mindset and by attracting young energetic people. That is why, I think a famous DJ such as DJ Happydraws the attention from those young students we are known for.I understand your Idea behind a formal dinner, yet the conference should have an atmosphere to facilitate networking and make new acquaintances which requires a very relaxed and easy-going atmosphere. Having a very formal meal where everybody sits down for several hours with the same people goes against that idea. So, how about a International three course meal, where we could provide some traditional food.We could also to the event in the Week 2, since there will be no conflicting events that will interfere with our conference.I think we should be able to find a common ground on those, as long as we can guarantee for a successful conference.Best Regards,Alex</t>
  </si>
  <si>
    <t xml:space="preserve">Dear Alex,I can agree with you to provideInternational three course meal, but would like to focus on local culture at least in some points such as invitingLocal folklore band, because it suits well the purpose of our formal business event. I also heard that Dj Snake does suit more for "party" events and, therefore, his reputation can overshadow the reputation of the ISA, distracting attention from the event towards the music act.As for Sponsorship, due to the information I have, they provide only short-term contract, mid-term contract provided Corporate Ltd. and Boomerang suggested almost the same amount of money but for long-term contract. I also know thatBoomerangas a sponsor has a lot of influence and will attract more attention from potential partners. Therefore, we will have more famous guests and companies interested in attending the conference.Besides, I would stick to theWeek 3as you agreed before because it will give us an additional week to prepare.Still, as both of us were invited to organize the conference, I would suggest to go withShared activitiesas we will never agree on some option because, obviously, both of us, would like to have an Opening speech.Overall, let's try to find some balance in our preferences to organize the successful conference this year. Let me know if you agree on the options I provided.Kind Regards,Chris</t>
  </si>
  <si>
    <t xml:space="preserve">Dear Chris,I could agree on the folklore band on the condition of having Art Inc.as a sponsor and you as a presenter of the awards and me doing the opening speech. I think the good relationship with Art Inc. should be considered when making the decision. They have supported the ISA for a long time and therefore you are sure that their support will continue in the future, as they mentioned in the past. Just because we do not have it in this offer does not mean otherwise. We know their quality and their efficiency, so we are on the safe side with them. Moreover, we know that visitors always liked their services themselves.Two people presenting the same thing is too much in my opinion. By handing out the prestigious awards you can spotlight not just the winners but yourself. I could keep the opening speech short and qualitive while having the focus on the event itself and not on two presenters.With this solution the conference will have a international and local outlook at the same time with a trusting partner behind our back and ourselves as presenters who can profitably represent ISA.Best Regards,Alex</t>
  </si>
  <si>
    <t xml:space="preserve">Dear Alex,we need to find a compromise in order to consider the preferences of both of us. If we accept your option that we invite Art Inc. instead of Boomerang, would you kindly let me do the opening speech in that case?Best Regards,Chris</t>
  </si>
  <si>
    <t xml:space="preserve">Dear Chris,if we could do the international buffet instead, since I felt a bit uneasy about our agreement about the three set course meal especially since we now have a local band and some international aspects should be included in the conference. Then you could do the opening speech instead. However otherwise I would have to insist on my initial offer.I hope you understand this.Best regards,Alex</t>
  </si>
  <si>
    <t xml:space="preserve">Dear Alex,it is nothing to be about local food in International three course meal and I have already agreed with you to have this option, because I wanted to go with Traditional Swiss Three Course Meal. We have already decided that having three course meal is more prestigious and suitable for that level of conference.To let me do the opening speech and having Art Inc. as a sponsoris a fair solution to both of us. I am not going to change the agreement on the issues that have been already resolved.Best Regards,Chris</t>
  </si>
  <si>
    <t xml:space="preserve">Dear Chris,In this case I would have to insist on my initial offer. Yet, as I noticed that the main conflict is the presentation, why don't we use a third person for the presentation task. Having someone important talking aboutthe importance of the ISA for the business world would definitely be worth it. We could use someone who once has worked for ISA, or a CEO who got to his/her Position through ISA.Best Regards,Alex</t>
  </si>
  <si>
    <t xml:space="preserve">Dear Alex,It's not good if we both do not participate in the Conference, we should show our willingness to become a part of ISA. I'm totally disagree we should invite the third person, and these option wasn't a matter of our discussion before! I consider it's a fair decision to stick to your option with sponsor and my option with opening speech. That's a nice 50/50 compromise.By the way, otherwise we can stick to the Boomerang as a sponsor and you can choose whatever option you want for Presentation tasks then.Please, let me know as soon as possible if you are agree on that two ways of final decision. If not, I'm really sad that we couldn't manage to find a compromise in that planning. If you are disagree to work on these terms, you can just reject the offer.Best Regards,Chris</t>
  </si>
  <si>
    <t xml:space="preserve">Dear Chris,you arguments convinced me that your offer is probably the best solution for us both, as we will work together in the future in some way again.It was nice negotioating with you about our next conference and I am sure that it will be one of the most successful ones yet.Best Regards,Alex</t>
  </si>
  <si>
    <t xml:space="preserve">Dear Chris Meyer,I am Alex Kramer and I will be your negotiation partner.In attachments you can find my first offer.This is just a first step and of course we can negotiate certain pointsI am looking forward to hearing from you soon.With best regards,Alex Kramer</t>
  </si>
  <si>
    <t xml:space="preserve">Dear Alex Kramer,I am Chris Meyer and I am happy to have you as my negotiation partner.I am sanding my counteroffer to yours, which is visible in the attachment.As you said, since this is jus a first step, I am looking forward to negotiate certain points if it is gonna be needed.I am looking forward to your feedback.Sincerely Yours,Chris Meyer</t>
  </si>
  <si>
    <t xml:space="preserve">Dear Chris Meyer,I can assure you that I have a high regard for your efforts. But my opinion differ on a crucial point, I therefore would like to discuss some points with you.First of all,ISA is a student organisation, which means that first and foremost, it should cater to its client base &amp;ndash; how else would you be able to justify the student part of the name.Over the last years, I noticed an increasing dissatisfaction of the guests with the music acts at the ISA events. Therefore, I think that some currently famous international act would be exactly the right thing to attract the kind of dynamic guests the ISA is looking for. I immediately thought of DJ Happy, a very famous performer, who would be perfect for this event. This DJ regularly fills huge venues with his events and I am sure that his presence will attract many guests, who in turn became interested in the ISA.Another unresolved issue is the catering. The conference should have an atmosphere to facilitate networking and make new acquaintances which, in my opinion, requires a very relaxed and easy-going atmosphere. Having a very formal meal where everybody sits down for several hours with the same people goes completely against that idea. Having a buffet during which you would be free to move around and talk while eating would be much more relaxed. Another important aspect is the choice of the food itself. The cuisine in Constance is characterised by strong Swiss influences. Since many international guests are probably unfamiliar with Swiss cuisine, I think it would be smarter to have some kind of international mixture with Austrian, German and Swiss food where everybody is able to find something they like. Thus, my first preference is an international buffet.Another unresolved aspect regards the date of the conference, since the event is going to take place in December, I would prefer to have the event in the first half of the month. Week four, one that you have offered, would be during the Christmas holidays and I expect several ISA members to be absent, but if you think that it would be better to have this event in the fourth week, I woud agree with you.According to presentation tasks I can agree with youthat I could do an opening speech and you could do awards.The last issue to be discussed is the sponsor selection.Art Inc. made the best offer in terms of a short-term payment directly for the event. Boomerang also made a very good offer, but offered slightly less money for the event. Therefore, I think, it would be smarter for us to accept Art Inc. offer.I am looking forward to hearing from you soon.With best regards,Alex Kramer</t>
  </si>
  <si>
    <t xml:space="preserve">Dear Alex Kramer,I Would like to express graditute for your counteroffer, but I would have to reply with another one because I think I should state some other aspects of our sitiatuion so you might get a different conclusion.I dont know have you noticed, but for the first "uncommon ground" I have proposed the same entertainer (DJ Happy) as you did, so I dont see the point of discussing this matter.Second unresolved thing is catering. My point of view is that it would be niceto have a real menu and not some kind of buffet, since we expect many important people to be there who expect a certain level of formality. Therefore, I think that anything less than a three course meal would be a decline from the conferences over the last few years, which werent even some special events such as the upcoming 40th anniversary and thus would harm the prestige of the ISA. I really dislike having a buffet at the conference. Having a buffet is more suited to an internal and local ISA event without any marketing purposes.Regarding the date of a conference, I strongly think thatlot of ISA student members would have time to attend the conference in week four. It is very important that the students are represented adequately. And another mitating circumstances is that the parking situation would relax as many families are going to visit their relatives or are travelling to ski resorts.Regarding the last unresolved issue, while observig the situtaion from the perspectvie you provided, I have to agree with you that Art. Inc is suitable option because it hasmade the best offer in terms of a short-term payment directly for the event, but do not forget thatwithout a written contract regarding the future, Art Inc. can always decide to change their intentions.Looking forward to hear from you soon and I do hope so we are gonna close this deal with best possible outcome for both parties.Sincerely,Chris Mayer.</t>
  </si>
  <si>
    <t xml:space="preserve">Dear Chris Meyer,Thank you for the latest offer.After some consideration I am happy to inform you that I agree with you on the points offered in your last message. Therefore, I would like to accept the latest offer.With best regards,Alex Kramer</t>
  </si>
  <si>
    <t xml:space="preserve">Hi Mr. Meyer,I hope my message finds you well. I'm writing this from Vienna and I'm happy to have you as a partner!Attached you can find my first offer, I'm very willing to negotiate this, because I don't know anything about your opinion on the open points.Kind regards,Alex Kramer</t>
  </si>
  <si>
    <t xml:space="preserve">Dear Mr. Kramer,I hope that you have had an excellent week start. On my side, I have passed throw health issues. Therefore, I am just reading your message after coming back from the hospital.I am very glad that we have been assigned to prepare the event. I have had many good comments about you. I am pretty sure that we will make great synergy working together, I am already looking forward to meeting you soon.Regarding your offer, I have analyzed yours and there are some concerns that we need to discuss. I am very interested in coordinate all our activities as soon as possible because I will have a busy time at the end of the week and need to focus my efforts on other activities. I am 100% sure that we can manage to agree on a quick and excellent negotiation.Below you can find what I consider is the best fit for both of us:Presentation Taskswe can work together on it, I think that we can be a great team and it will help us to learn from each other. On the other hand, I consider that it can be very good for you to get experience and show off your skills. You will do a great jobAwards Chris, opening speech Alex.Most of the invites will be happy to be part of the traditions in this beautiful are of Constance. Here the food and the music are very important. From my experience, the audience will enjoy havingCateringas aTraditional Swiss three course meal.The entertainment is a difficult issue. I am also a big fan of Dj Happy. Nevertheless, it is not really allowed, for the policies of ISA to have such a music star. Typically, for theMusic Actwe have hosted theLocal folklore band (not negotiable).I have been in charge of theSponsor Selectionfor a few years at the organization, I consider that, regarding our long-term relationship with them, the best option isBoomerang. Unfortunately, this issue is not part of the flexible considerations from my side in the negotiation.TheDate of conferenceis complicated, analyzing all our invites and high members of our organization. I consider that you have chosen a really goodWeek 2.I hope that you can consider all the points in our negotiation and take the time to double-check your interests. I insist that the best coordination is the quickest, therefore we can concentrate our efforts on other activities.Best regards,Chris Meyer</t>
  </si>
  <si>
    <t xml:space="preserve">Dear Mr. Meyer,thank you for your message and your offer! I hope you are well again!I'm fine with getting to an agreement as soon as possible.After checking your offer, there are still a few points I want to discuss:I realized that there are two points that you are insisting on, unfortunately I am not content with your solution.Concerning the music I recongnized increasing dissatisfaction of our guests and would therefore prefere a more modern act, meaning one of the other two. If this is not negoitiable for you, I would suggest to make a deal:The sponsor is highly important to me and in my opinion - for sure Boomerang's offer is a good one, but I expect our organization to grow and therefore expect higher sums of money from sponsors in the future. What do you think if we agree on your proposal regarding the music and mine regarding the sponsor?Also concerning the catering I would propose to order at least an international three course meal, as many international guests are not familiar with the suisse cuisine. With an international meal, everyone will find something.In case it helps to find a compromize: I am convinced that week 2 is the best choice, but I would also be ready to accept doing the event in week 3 (or, if you are sure that it is best - week 1)I am looking forward to your response!Best regards, Alex</t>
  </si>
  <si>
    <t xml:space="preserve">Here I attach my final offer. I can no be more flexible on other points.Hope to see you soon in Constanze.BR,Mr. Meyer</t>
  </si>
  <si>
    <t xml:space="preserve">Dear Mr. Meyer,Unfortunately, I feel like you did not take up my proposals and my efforts to find a compromise we are both fine with.as I told you before, I can not accept the Local Folklore band and Boomerang in combination, I already made concessions concerning the music.I hope you will overthink your decision to insist on two points. It would be a shame, if the event could not take place because we can not reach an agreement.In case the sponsor is more important to you than the music, I could also accept Boomerang as a sponsor if you were fine with DJ Happy.Even though, I could give in concerning the catering.Kind regards,Alex Kramer</t>
  </si>
  <si>
    <t xml:space="preserve">Dear Mr. Kramer,I considered your offer but I also mentioned that the those two points were no negotiable. Sorry for being so direct with ms last message.I also took into consideration that you wanted to have a different option for catering, we are having your election. As I mentioned, DJ Happy is one of my favourites musicians but you might understand the policies of ISA. I wonder how we can attract more younger audiences. Therefore, I will be flexible in order to close the agreement up. Let's contract the pop band freeLife.On the other hand, I will have to prepare a more formal speech as an opening for the conference, which will cautivate our senior and traditional members, with whom I have been working for a few years in the organisation.I hope that those considerations fulfill also yours, I am afraid that I can not be flexible regarding other points.Best regards,Mr. Meyer</t>
  </si>
  <si>
    <t xml:space="preserve">Hi Mr. Meyer,thank you for your message. You don't have to excuse for that, being direct is a good thing in general.what about this offer? I just wanted to let you know that my utility of your new offer is even below the former one. I see your point about the policies of ISA - but isn't customer satisfaction more important than rigid politics? Shouldn't we try to be more modern? Being afraid of change never made a company succeed.I am sure that we can find a better compromise than your proposal.BR,Alex</t>
  </si>
  <si>
    <t xml:space="preserve">Dear Mr. Kramer,I am more than happy to see that our negotiation is going to a very good converging point. You are a great negotiator, it is being a pleasure to cooperate with you.Going back to the point that concerns our attention, let me summarize our agreements:Presentation Tasks-Awards Alex, opening speech ChrisSponsor Selection-BoomerangDate of conference-Week 2Music Act-DJ HappyWe still need to make agree on:Catering-International three course mealwith three courses meal the audience will be more than happy and all will be included.Let me know if we conclude.BR,Mr. Meyer</t>
  </si>
  <si>
    <t xml:space="preserve">Dear Mr. Meyer,thank you for your offer, I think we can both live with this solution. It was a pleasure to negotiate with you, thank you!See you in Constance!BRAlex Kramer</t>
  </si>
  <si>
    <t xml:space="preserve">Hey there,as the event is approaching in fast steps I wanted to propose my first offer. Since I am not a hard negotiator and want to reach a consensus as fast as possible, I have already tried to give some leeway in certain points. I hope you find this agreement acceptable and let me know what you think.Kind regards</t>
  </si>
  <si>
    <t xml:space="preserve">Dear Alex Kramer,Thank you for your first offer. Unfortunately, I can't accept all your claims. I will accept your suggestions on thePresentation Tasksas a concession. However, I think it is necessary to make some adjustments regards the other issues in order to come to an agreement that's beneficial to both of us.In regards to sponsor selection, I would prefer to pick "Boomerang" since they are willing to sign a long term contract which will ensure our financial stability, while, "Art. inc" refused to sign any contract and they can easily change their intention anytime.In matters related to music act and catering, I think if we hired the local folklore band and picked the traditional Swiss three-course meal will be considered as good gesture and gratitude from us toward the old members and local business partners.Additionally, I believe integrating with the local communities and their culture is significant to both of us since one of us will be the manager of the ISA branch in Constance.As you mentioned, in your previous message, the event is approaching in fast steps so I think Week 4 is the best option we have. Otherwise, we have to provide park lots for our guests which will cost us a lot.I am looking forward tohearing your point of view on my argumentation.Best Regards,Chirs Meyer</t>
  </si>
  <si>
    <t xml:space="preserve">Dear Chris,thank you for your reply. I have carefully evaluated your proposals and came to the following conculsion:Since this is an international event it would be bad to have just swiss cuisine (what if someone doesn't like that) and for mingeling reasons a buffet might be way more "talkative" instead of sitting with the same people all the time. After all this is an important event also for networking reasons.For these beforementioned reasons a buffet which is international would not only foster social interaction but we can also be sure, that everyone finds something to his or her liking.Unfortunately the same thing goes for the music act, just having a swiss folklore band could very likely be an ultimate buzzkill. But I am willing to compromise on the popband FreeLife - after looking through their setlist they can also sprinkle in some traditional swiss music and everyone would be happy - is this ok for you ?What I do not get is that you have agreed on my statement, that the event is approaching quickly. Therefore I honestly do not understand why week 4 is the solution to go for, but I will happily hear the argumentation (please elaborate on parking spots).Lastly the sponsors - since this is very likely to be an anually event and boomerang only has agreed on a short term contract it would be a bad decision in my opinion. But if we could agree on Corporate Ltd. then this is a concession I am willing to take :)Best regards,Alex</t>
  </si>
  <si>
    <t xml:space="preserve">Dear Alex,Thanks for your detailed replay and your offer. Unfortunately, I think your new offer still unfair. I made some concession and agreed to your suggestions on the presentation tasks. Though, you didn't accept any of my suggestions on anything in your new offer.However, I think we can find some common ground to stand on and an agreement that can be suitable for both of us. :)First, I want to correct a piece of information regards sponsorship. I stated, in my previous message that, Boomerang is willing to sign "a longterm" contract not a short term contract and for that reason, I picked them over any one of their competitors. Second, I believe if we decided to make the conference in week 4. We will be able to have more time for accurate preparation. Also, we won't have an issue with the parking lots, as in week 2 there is another big event in the historic centre of Constance near to our conference's location. Consequently, I assume that it would be so difficult for the guests to find parking spots.Unfortunately, I can't agree with you on the International buffet like we always do on our internal meetings and local events. This is our 40th anniversary and we want our guests to feel the importance and the weight of the event. However, I can make a concession in this part and replace it from traditional swiss three meal to international three-course meal.Regard, the music act, I prefer the local folklore band so we can find an atmosphere that suitable for all generations and avoid turning the attention from a conference event toward a music act.I am looking forward tohearing from you. Thanks in advance. :)Best regards to you and your family :)Chris</t>
  </si>
  <si>
    <t xml:space="preserve">Dear Chris,thanks for explaining some details - now I get some points and I am willing to compromise to foster our relationship.Regarding the meal - Int. three course meal is fine.Day of conference - lets meet in the middle and make week 3 ok ?Although it is very important for me to sign Art Inc. or Corporate I will go with boomerang if you make the concession of having the pop band. Folklore intrinsically is traditional music (thats why its folklore) and as you know the younger generations arent that into traditions. I fear, that we might put of a lot of people.But I think we came a final solution a lot closer :)Best regards,Alex</t>
  </si>
  <si>
    <t xml:space="preserve">Dear Alex,Thank you for your message! I'm glad that we almost settled most of the issues! Unfortunately, I still have some reservation about your last offer. However, I think we're on a good way to find a solution that will satisfy both of us.I still insist on organising the event in week 4, as both of your recommendations, not even my third option. Also, in the third week, some of our ISA's higher-ranked members, wouldn't be able to attend the event. As I mentioned in my previous message, this is our 40th anniversary and it would have no meaning to make the ceremony without some of our prestigious members.PS: I made a notable concession by giving you the opening the speech which I'm pretty sure it's preference value is "1". So please consider this while you are reading my offer! :)Thanks in advance. Wish you a good day.Best regards,Chris</t>
  </si>
  <si>
    <t xml:space="preserve">Hey there Chris,what about this - week 4 is absolutely the worst case in my "opinion" but I am willing to do it out of good colleagueship if we can change our sponsor from boomerang to corporate.Would this be acceptable ?CheersAlex</t>
  </si>
  <si>
    <t xml:space="preserve">Dear Alex,I don't mind changing the sponsorship to Corporate but you have to accept the other changes as well, or we can go back to my last offer and discuss the other alternatives we have for the conference date.Ps: You didn't clarify why week 4 is the worst option.Have a pleasant eveningChris</t>
  </si>
  <si>
    <t xml:space="preserve">Hey Chris,sorry for my late response, I was awaiting an Email from you and I just found out that somehow it was sitting in my spam folder... what the hell. I apologize.Week 4 and five are bad out the the following personal reason (I wanted to avoid bringing personal stuff into a negotiation) - my girlfriend is pregnant and its expected to be a christmas child and furthermore its holiday season and a lot of people will be with their families and not attend a conference. I guess you want to spend time with you loved ones as well ?I will send you my final offer (which has slightly more utility to you than to me, but its around 50/50) and i hope you accpet.Best regardsAlex</t>
  </si>
  <si>
    <t xml:space="preserve">Dear Alex,I waited for your response all day, yesterday since we don't have so much time, so would you please check your email regularly the few upcoming hours.I can't agree with all your claims, but since I comprehend your situation I agree to concede in some issues.I appreciate that you were frank with me and I will change week 4 to week 1 since you don't any problem with week 1.For other issues, I changed back to what you are recommended in your "proposal" message.I hope you can find this offer be reasonable for you.With best wishes to you and your family,Chris</t>
  </si>
  <si>
    <t xml:space="preserve">Hey there,this seems fine with me - week 1 is way better than 4 &amp; 5.I think we managed to find a conclusion :)Best regardsAlex</t>
  </si>
  <si>
    <t xml:space="preserve">Dear Mr. Meyer,I&amp;acute;m delighted to finally get in touch with you!As you know, there are several issues to be cleared up for the organisation of the this years&amp;acute; ISA conference in Constance. Therefore I&amp;acute;m sending my first offer. It&amp;acute;s important to know, that this offer shall give you an overview about my preferences. I&amp;acute;m willing to negotiate about most of the issues since I&amp;acute;m open for good collaboration in general! I&amp;acute;d be thankful to get a response asap and I&amp;acute;m sure we can work out a contract which suits both our needs.Best regards,Alex Kramer</t>
  </si>
  <si>
    <t xml:space="preserve">Dear Alex Kramer,It is a pleasure to get in touch with you. I have heard a lot about you and your previous projects.I see your preferences but of course, I cannot accept such offer.The success of the ISA has always been partly due to the successful adoption of local culture, this is a vital part of creating a good relationship with our current business partners in Austria, Germany and Switzerland, so the atmosphere of the event should thus reflect some local cultural aspects, and believe, I have cooperated with business contacts of ISA to help organising internships for other students, on a voluntary basis and, therefore, I have a profound knowledge about these business contacts and, most importantly, their interests.I suggestLocal folklore band as it is traditional music in ours and our partner's countries. DJ Happy is famous and popular among young people, but it does not meet the older ISA member's and local business partners' music taste. Also, I am afraid that DJ Happy would overshadow us due to their great reputation, distracting attention from the event towards the music act.Regarding catering, I can concedeInternational three course meal but for me, the ideal would be stick to the traditional vibe with traditional Swiss three-course meal since Constance's cuisine is characterised by strong Swiss influences.We should handle the conference inWeek 4because is the beginning of the Christmas holidays, ISA student members would have time to attend the conference and the parking situation would relax as many families are going out to visit relatives or just in vacations. I really don't understand why you would prefer the second week because there is another big event occurring simultaneously in the centre of Constance which is the location of our conference. It will be very difficult for our guests to find parking spots since the streets will be crowded.To be fair, we shouldShared activities in thePresentation Tasks.I understand why you chose, they did the best offer in terms of short-term payment but, as I said, is a short-term contract.Boomerang offers slightly less money, but still a good offer, and, with them, we have the advantage of having a long-term contract which provides financial security for several upcoming ISA events. Even between Art Inc. and Corporate Ltd. I would go with the second one as a mid-term contract is better than no future perspectives.I would like to know the reasons for your decisions in your offer and what do you think about mine.It is said that you are very cooperative, so I would like to collaborate with you andreach an agreement that is beneficial for both of us.Yours sincerely,Chris Meyer</t>
  </si>
  <si>
    <t xml:space="preserve">Dear Chris Meyer,thank you very much for your response and all explanations to your offers!I&amp;acute;d like to start with theDate of conference: you may be right with the parking situation but in my view, week 4 wouldn&amp;acute;t be a good choice exactly for the reason you mentioned. It&amp;acute;s the beginnig of Christmas holidays and many of the ISA student members will be visiting their families already. I see your point that it shouldn&amp;acute;t collide with another big event. Therefore I suggest week 3 as the better alternative.Even though you make a point with offering a setting of local culture, I still think that DJ Happywould be the right choice for our event. Since it will be the 50th anniversary of the ISA, we definitely should hire a famous musician who will attract exactly those people we are looking for - students! Former ISA evetns have shown, that our guests get more and more dissatisfied with our choice of acts and because we need to offer a highlight next year,DJ Happy would be the right coice due to his good reputation.Concerning catering, I think of our international guests. Most of them won&amp;acute;t be familiar with the swiss cuisine why I&amp;acute;d prefer to offer international food. On top of that and the main aspect here, is that we should create an atmosphere to facilitate networking. Sitting at one table while eating, talking to the same people throughout the event, would completely stands against the main aspect. Our guests should be able to move around and talk to different people, not only the ones they are "associated" with. That&amp;acute;s why I suggest aninternational buffet.Regarding presentation tasks, I don&amp;acute;t think that shared activities would suit our events standard. In my view, it&amp;acute;s important to having set clear tasks to each of the speakers. Sharing some of the activities will require a high coordination and could lead to confusion. To be honest I&amp;acute;d like to take part in the opening ceremony. If that doesn&amp;acute;t suit your preferences, I could imagine to hire a third person.Having an external important speaker would revalue our opening ceremony. What do you think about that?Our sponsor should be Art Inc. because they are supporting the ISA for a long time already and made the best offer. To be able to cover our costs, which will be higher than usual for our anniversary event, it&amp;acute;s important to take the best offer. In my opinion it&amp;acute;s more a positive aspect that this contract would be a short-term one, because I&amp;acute;m conviced that the ISA and its events will continue growing in the future. So I expect to get offers with higher sponshorship moneys if we don&amp;acute;t sign a long-term contract now. Besides I think thatArt Inc. wouldn&amp;acute;t take it very well if we didn&amp;acute;t take their offer since they supported us so many times already.We seem to have quite different ideas of how to set up this event but I&amp;acute;m still convinced that we&amp;acute;ll find an agreement since it&amp;acute;s also in my interest to find a good and beneficial solution for both of us!Best regards,Alex Kramer</t>
  </si>
  <si>
    <t xml:space="preserve">Week 4 is the beginning of the Christmas holidays, not the holiday itself. I am sure that ISA's students can spend one day to attempt the conference that is important and beneficial for them. Whereas in week 3some of ISAs higher-ranked members &amp;ndash; among others, the organisations vice president &amp;ndash; are unavailable and thus would be unable to join the event.Popularity doesn't always mean quality and just looking for DJ Happy reputation is not good judgement. Also, we would save money by not hiring them. But the most important thing is: Is the event targeted to students? In my opinion, we should focus on our loyal and longtime partners.Regarding catering, you are contradicting yourself because the main dish in the International three-course meal is a traditional Swiss dish,traditional Swiss meat fondue. And besides being food fromSwitzerland, as I said before, Swiss food is really famous in Germany.ConsideringPresentation TasksI completely disagree with your decision because none of us benefits with a third person presenting, so I will never accept that option.I see your point regardingSponsor Selectionbut I still think Boomerang is a safer choice. However, I am willing to concede in this point if you are willing to change some of yours, as I actually highly recommend if you want to reach a deal.Best regards,Chris Meyer</t>
  </si>
  <si>
    <t xml:space="preserve">To show my good will, I&amp;acute;m making concessions in some points. If you insist on the traditional swiss meal, I&amp;acute;m willing to accept even though it&amp;acute;s highly against my idea of what I think our guests will enjoy. In return I&amp;acute;d ask you to let me take part in the opening speech.Regarding the date, you&amp;acute;re right that in week 3 some of ISA&amp;acute;s high ranked members won&amp;acute;t be able to attend the whole event. But two of them already stated that they could attend at least the opening ceremony. The best option in my view would be week 2 since it doesn&amp;acute;t collide with any other event.We definitely have to talk about the music act again. As I mentioned before, our guests in former events were quite unhappy with the choice of the music act. An international association&amp;acute;s meeting requires a band with reputation. I see your point that DJ Happy might be too expensive, therefore I suggest to switch to thePop band FreeLife. They will attract the dynamic guests we are looking for and we do have an eye-catcher for our advertising media.I&amp;acute;m looking forward to your response and I really hope that you consider some of my suggestions.Best,Alex</t>
  </si>
  <si>
    <t xml:space="preserve">Dear Alex Kramer,Your first suggestion of traditional swiss meal and you doing the presentation is not appealing at all, I am not that focus no that matter. Actually, in my first offer, I agree with you in having an international meal. That's not a fair trade.In my first offer, I already gave the reasons why week 3 is not a good option and, yes, week 2 collide with another event! There are only two weeks that collide with other events and week 2 is one of them.Shared activitieswill give more dynamism to the conference presentation and will show our good partnership.You gave good reasons for consideringPop band FreeLifeand I more willing to accept them.I will concede regardingSponsor Selectionif you agree on myDate of conferenceandCatering decisions.I think you should really considerate my offer as it is of your best interest.Best Regards,Chris Meyer</t>
  </si>
  <si>
    <t xml:space="preserve">You should know thatshared activities andtraditional swiss meal would be both my last choices. To accept those alternatives, mean high concessions. According my information, week 2 is the only one without any conflicting event. I&amp;acute;m confused that you state something else. If you can considerweek 2 as the date of conference, I&amp;acute;m willing to let you hold the opening speech and we have a deal.</t>
  </si>
  <si>
    <t xml:space="preserve">Well, I will quote again "I really don't understand why you would prefer thesecond weekbecause there is another big event occurring simultaneously in the centre of Constance which is the location of our conference. It will be verydifficult for our guests to find parking spotssince thestreets will be crowded.", so yes, you can trust me, there is another big event occurring in week 2.Please don't usePresentation Tasks andCatering as high conceptions to you because I am already losing to much opening my hand toSponsor Selection andMusic Act.You are being too aggressive and I really don't appreciate your behaviour. This is my last offer and I really don't mind of getting any agreement.Best regards,Chris Meyer</t>
  </si>
  <si>
    <t xml:space="preserve">Concerning the date, there&amp;acute;s only a conflicting event in the first week of December. I did research and there is no other event which would collide with ours within the second week.I&amp;acute;d prefer you to be part in the opening ceremony instead of sharing both tasks because I absolutely consider this option to be better structured (plus less coordination would be required).Could you consider to accept this offer?</t>
  </si>
  <si>
    <t xml:space="preserve">Dear Chris,thanks for your last message and the suggestions you made. I do prefer week 1 over week 4 and I&amp;acute;m glad that you prefer to hold the opening speech instead of sharing the activities. Agreeing on the terms as they are now, I think we will have a succesful event next year!Negotiations have been quite tough but in the end I&amp;acute;m glad having collaborated with you through this planning process. I hope you do consider to negotiate again with me in possible future tasks just as I do!Best regards,Alex</t>
  </si>
  <si>
    <t xml:space="preserve">Dear Alex Kramer,I guess we finally reached a consensus. I am glad we didn't leave empty-handed.I always had good experiences working with ISA members, cooperating to assure mutual interests and succeed.Wish you all the best.Yours sincerely,Chris Meyer</t>
  </si>
  <si>
    <t xml:space="preserve">Dear Mr. Meyer,I am glad to meet you. I am referring to the Case Study of the International Student Association. We made it this far, and I would be happy to do the last part together with you as best as possible. I have already heard only positive from you before and was very delighted to enter into a joint cooperation.The five issues that we should discuss are: music act, sponsor selection, date of conference, catering and presentation tasks.Hereby I would like to make you my first offer. I am open to other suggestions and alternatives.I look forward to discussing this with you.Yours sincerely,Alex Kramer</t>
  </si>
  <si>
    <t xml:space="preserve">Dear Mr. Kramer,It is indeed a pleasure to meet you. My enthusiasm about this project has always been high, however it rose to new levels when we were partnered up. I am sure we will negotiate openly and reasonably.Before diving into the issues we are required to discuss, I would like to enquire you as to what are your expectations about the outcome of this event. Does it present an invaluable opportunity for you, or just a side-project to develop yourself?Regarding the issues, I would suggest we could negotiate them one by one, as your offer is surely suited to your preferences but not to mine. Therefore I enclose an offer closer that would satisfy me better so we can set the tone for the rest of the negotiation.I am eager for this negotiation with you,Best regards,Chris Meyer</t>
  </si>
  <si>
    <t xml:space="preserve">Dear Mr. Meyer,Thank you very much for your quick reply.First of all, for me it is a great opportunity to gain international experience. As you may already know, I joined the ISA in 2009. So, I have been waiting for such a great opportunity for a very long time and I am keen to prove myself in the assessment.I am very interested in achieving the best possible result for both of us in this task, because of my admiration of the professionalism among ISA students. I hope that is based on mutual interest.I gladly accept your suggestion and would like to start to discuss the music act. In that case, I think it would be good to take DJ Happy. On the one hand, he is a very famous performer, who would be perfect for this event because his present would attract many guests, who in turn became interested in the ISA. On the other hand, it would underline the international atmosphere of the students.Best regards,Alex Kramer</t>
  </si>
  <si>
    <t xml:space="preserve">Dear Mr. Kramer,I share the same interest as you do in the ISA as an organisation and all the atmosphere surrounding its members. Additionally, a memorable event would enrich my CV and enable better jobs prospects when I graduate in a few months' time.I believe that we should come to a clear agreement on what the ambience of the event should be. We surely both agree that we have to heighten the formal aspect of the occasion as many long-time business partners and guests will be present, and therefore we should cater to their attention as a priority and make sure they enjoy the celebration of such an eventful anniversary of our organisation. Subsequently, all the enthusiasts ISA members will be provided with the best atmosphere to develop contact with our guests and thus we would be able to provide an enjoyable evening for everyone. With that said, would you agree to change the Music Act to something that would better appraise the guests by showcasing the traditionally local music as well as being more ceremonial? I suggest Local folklore band as the perfect solution for fulfilling this role. Please review the Music Act and communicate your decision.Thereafter I would also advance with a next Issue Date of conference in Week 4. Logically it seems the best option as students - the core of ISA -, would be free to attend the event. Moreover, it would be a more relaxed timeslot for all the guests travelling by car.Yours honestly,Chris Meyer.</t>
  </si>
  <si>
    <t xml:space="preserve">Dear Mr. Meyer,Unfortunately I can not share the music suggestion with you. Over the last years, I noticed an increasing dissatisfaction of the guests with the music acts at the ISA events. Therefore, I think that some currently famous international act would be exactly the right thing to attract the kind of dynamic guests the ISA is looking for.The taste of music is something of its own and should not be underestimated, as it adds a great deal to the mood. It should primarily be addressed to young people and they should feel good in a strange and new atmosphere. It could get stiff with a local band very quickly and could be interesting only for the local business people and officials.Regarding the date, I would like to make you a counter offer. The 4th week seems to be feasible to me, however, this takes place exactly over the Christmas holidays. Apart from the fact that we might convey the wrong picture, to have the event take place exactly during the Christmas holidays, I expect several ISA members to be absent who are crucial to such an event. They can share their experience with new young people and acquire them. Therefore, I would like to suggest the second week of December, because this is the only week without any conflicting events and members and business partners would have time.I hope that we will soon reach an agreement on the first 2 issues.Best regards,Alex Kramer</t>
  </si>
  <si>
    <t xml:space="preserve">Dear Mr. Kramer,I cannot agree with your offer because the attractiveness of the event should not surpass the other aspects of the ceremony, that compose its true purpose, and transform it in just a "side-act" of a festival. It is important to attract guests, both young and older, but with the right mentality and interested in the ISA.With that said, I concede and accept Week 2 as the date of the conference, in spite of another event occurring in the historical centre of town, which can make it harder to plan some aspects such as car parking, but I am sure we can find a proper solution for that minor problem.Nevertheless, I must stand firm and defend Local folklore band as the most adequate music act to accompany the event.Please review this offer so that we can advance to discuss the remaining issues.Best regards,Chris Meyer.</t>
  </si>
  <si>
    <t xml:space="preserve">Dear Mr. Meyer,I see, we have different ideas about the music act. How about we find a compromise solution and consider the pop band FreeLife?Let's talk about the catering. I think it needs a very relaxed and easy-going atmosphere. Having a very formal meal where everybody sits down for several hours with the same people goes completely against that idea. Having a buffet during which you would be free to move around and talk while eating would be much more relaxed and communicative.Hope to find a good compromise!Best regards,Alex Kramer</t>
  </si>
  <si>
    <t xml:space="preserve">Dear Mr. Kramer,Having given a concession to your preference regarding theDate of conference it does not seem fair that the Music Act falls under a compromise. I want to review these two issues before moving on to another one.If we can reach no agreement for the Music Act and Date of conference, I expect that you can fulfil my preference in at least one other issue, as instance Sponsor Selection.I look forward to hearing from you soon,Best regards,Chris Meyer.</t>
  </si>
  <si>
    <t xml:space="preserve">Dear Mr. Meyer,Well, then I agree with the Local folklore band in order to keep our arrangement on Week 2.The Sponsor Selection is one of the most important issues for me. But before we move to that issue, it would be better to go through and discuss the issues step by step. My last suggestion was catering. What do you think about it?Best regards,Alex Kramer</t>
  </si>
  <si>
    <t xml:space="preserve">Dear Mr. Kramer,I am delighted we are cooperating towards a mutually beneficial negotiation.Concerning Catering, I disagree on the International Buffet suggestion. In all the conferences over the past few years the standard has been a three meal course, and it would definitely blemish the celebration of the 40th anniversary of our beloved association to observe a decline formality-wise. I believe that we should strive to offer a Traditional Swiss three course meal in order to please our local guests and show the typical cuisine of Constance, as well as creating the perfect combination with the chosen Music Act.Please let me know your opinion on the issue.Best regards,Chris Meyer.</t>
  </si>
  <si>
    <t xml:space="preserve">Dear Mr. Meyer,I understand your point and would like to make a new, more traditional proposal.What do you think of an International three course meal with German soup as a starter, continuing with traditional Swiss meat fondue and closing with Austrian dessert?The cuisine in Constance is characterised by strong Swiss influences but Constance is still Germany and therefore we should also offer German food.Further, especially nowadays, where many people have incompatibilities, we should offer a wide range of food.Many international guests are probably unfamilier with Swiss cuisine, so it would be smarter to have some kind of international mixture where everybody is able to find something they like.I hope we can meet halfway.Best regards,Alex Kramer</t>
  </si>
  <si>
    <t xml:space="preserve">Dear Mr. Kramer,You offered some reasonable arguments concerning the Catering, however I am still not sure about which decision to take. Would you mind if we postpone this issue and come back at it later?In its place I would like to discuss the Sponsor Selection. It is of great meaning to me, so I must really stand my ground in choosing Boomerang. In exchange, I can conceed the Presentation Tasks as you wish.Please review the proposal and inform me of your opinion.Best regards,Chris Meyer.</t>
  </si>
  <si>
    <t xml:space="preserve">Dear Mr. Meyer,Since Sponsor Selection is also very important to me, I would have proposed Art Inc. or Corporate Ltd.. Still, I see your goodwill and thats why I would offer you an agreement on Boomerang if I could do the opening speech.We are closely coming to an end of the negotiations. Have you already thought about the catering?Best regards,Alex Kramer</t>
  </si>
  <si>
    <t xml:space="preserve">Dear Mr. Kramer,Altough I have great interest in doing the opening speech, I agree with your proposition for the sake of the negotiations.Concerning the Catering, I am yet not fully convinced but accept the International three course meal suggestion as it seems to satisfy all the participants of the event.I believe we have reached the end of the negotiations, but please review the final offer and make your decision.In advance, I would like to state that it has been a pleasure negotiating with you and I wish you all the best luck.Best wishes and kind regards,Chris Meyer.</t>
  </si>
  <si>
    <t xml:space="preserve">Dear Mr. Meyer,I thought again about all issues and agree with the outcome of our negotiation.It was a pleasure to negotiate with you and I very much hope that both of us will benefit from it.Thank you very much for your cooperation and I wish you all the best for your further journey at ISA.Best regards,Alex Kramer</t>
  </si>
  <si>
    <t xml:space="preserve">Dear Mister Kramer,I am very excited to organise the event! In my ideal imagination the event would look like the following:a.) Sponsor: Boomerangb.) Local folklore bandc.) Awards Alex and I do the opening speechd.) Date of the conference in fourth weeke.) Catering: Traditional Swiss three coursesWhat are your thoughts to that?Yours sincerelyChris Mayer</t>
  </si>
  <si>
    <t xml:space="preserve">Dear Chris Meyer,thanks for your offer, but I have to refuse it, as it is not quite the offer I was expecting.A) We have to be aware of our long-time partner Art Inc. who has been helping us for a long-time. We can't loose them, therefore we should consider keeping them for this and future events. Looking into our expansion and growth strategy, they are willing to increase their sponsorship amount in the future.B) Regarding the music act, we already had complaints in many occassions about "poor perfomances". Therefore we shold show our best side and decide on an attractive and interesting act, that will not only amaze our members but also show our stakeholders why we are the biggest organization in Europe.C) The presentation tasks should be given to an external person. Here we can use the expertise of a third person and gain, again, a professional image.D)Here, I would go with the second or third week, as there are many international events and conferences colliding at the same time and we should guarantee a presence on our event too.E) Being international, we definitely should agree on ordering a three course meal, as the Swiss meal would not be "inclusive" towards people who are not familiar with the Swiss cuisine. Therefore, I beg you to reconsider your offer.I hope we can find a common solution for all of these points.Regards,Alex Kramer</t>
  </si>
  <si>
    <t xml:space="preserve">A.) BoomerangB.) Local folklore bandC.) Third personD.) Week 3E.) International three course mealLike this? I think we can already agree on C.), D.) and E.), because this is excatly what you wished. So hope you can make also an compromiss on A.) and/or B.)Yours sincerelyChriss Mayer</t>
  </si>
  <si>
    <t xml:space="preserve">Dear Chris Meyer,Let's find a compromise on the Sponsor: We need Art Inc. for the event, therefore I'm ready to go with the Pop Band FreeLife as they are not as known as DJ Happy, but will still add some value to the social aspect.I hope we can agree on this.Regards,Alex</t>
  </si>
  <si>
    <t xml:space="preserve">I cant because If I choose what you suggested (Sponsor Art Inc. and Pop Band Free Life) my current utility would be 17%.A.) If I choose Sponsor: Corporate Ltd and Music: Local folklore band, my utility is on 41%. Even these alternatives would be not the best for me.A other alternative would beB.) Sponsor: Boomerang, Music Act: Pop Band Free Life. Then my utility would be 42%.</t>
  </si>
  <si>
    <t xml:space="preserve">Then let's go with both your request, but let's change the week of performance.You good with it?</t>
  </si>
  <si>
    <t xml:space="preserve">This offer brings me to 22% of utility.Whats wrong with the offer from before?I mean you already getting about 60% of utility in this</t>
  </si>
  <si>
    <t xml:space="preserve">Not really. I'm not even reaching 40% utility with your offer. That's why I would appreciate for us to go with this offer.Otherwise I can't see a middle point.</t>
  </si>
  <si>
    <t xml:space="preserve">That way you suggested I would get 22%And when changing the presentation task: "Awards Alex, opening spech"? --&amp;gt; Then I would get at least 38%How much utility would you get there?</t>
  </si>
  <si>
    <t xml:space="preserve">Dear Chris,sadly I can't go lower than what I offered. Otherwise I won't have any interesting utility.So how do you want to proceed?Regards,Alex</t>
  </si>
  <si>
    <t xml:space="preserve">Actually I talked with my collegues that had the same case. They tried out also every possible options, but cant find an agreement because of the extreme inbalance. Probably the case is ment to be like that.So we have to think out of the box. I accept your offer where I only have 22% utility under the condition, that I can decide at the next ISA event how we do it.So for now, you would get what you want? Okay?</t>
  </si>
  <si>
    <t xml:space="preserve">I truly don't know how the case is built but I couldn't get less utility than what i have offered you by now.But thanks for that and let's see how the negotiations will end. We can definitely agree on finding a better compromise on the next event.Thanks and regards,Alex</t>
  </si>
  <si>
    <t xml:space="preserve">Dear Chris,I have heard about all your successful projects with ISA and therefore am really delighted to be able to negotiate with you. I have considered all five unresolved issues about the ISA conference and would like to share with you my opinion about the best possible alternatives in each issue. The most important issue from my viewpoint is the sponsor selection. I consider choosing Art Inc. as the most beneficial for ISA as they offered the best short-term payment.Next, music act is also a important issue for me. I think we should definitely invite DJ Happy for the event, as he is really famous and is bound to attract many interesting guests. I would also consider FreeLife if you really preferred, but the local band is out of the question, as it would not suit this kind of event. Hopefully you agree.In case of presentation tasks, I prefer holding the opening speech, as I have already invested a lot of time in preparations and would not like for that time to go wasted but I am open to negotiate about hiring a third person which could be potentially interesting for ISA.About the date of conferrence, I would prefer Week 2, as this is the only one without any conflicting evemts. But I am ready to negotiate on that.Lastly, the catering. I thought about the international buffet being the best option for the conference. This event is international, so the connection of German, Swiss and Austrian cuisine would suit the atmosphere perfectly. And for the people having the possibility to walk around and talk while eating would feel far more relaxed on my opinion.I am waiting for your ideas and improvements. Have a nice dayAlex</t>
  </si>
  <si>
    <t xml:space="preserve">Dear Alex Krammer,I am always happy to work with other ISA students and look forward to negotiating with you.I would like to emphasise that the upcoming event i.e,40thanniversary provides the chance to attract new business partners.Therefore, I feel ISA should show the long-time business partners and guests that they are important and make them feel appreciated. Hence, I suggestBoomerangas a preferred sponsor for the issueSponsor Selection, as they are willing to sign a long-term contract, also sponsoring future events of ISA. Such a contract would provide financial security for several upcoming ISA events and to some extent for the ISA itself, hence I feel this would be the best option.Additionally, in my experience, it definitely pays off to adapt to the local culture and we should blend it with an appreciation for ISA's long-time business partners, in connection to my previous reasoning.Therefore, I feelMusic ActandCateringwould be a great way to blend both our objectives and achieve a fruitful result. I henceforth suggest, aTraditional Swiss three course mealas it would reflect the culture and the seriousness/importance of the event very well. Moreover, I feel it would create a great impression on our local and international business partners. With regards to Music Act, I feel DJ Happy would not be a good act, I have heard about festivals with DJ Happy as the performer and I cant imagine having ISA as a side-act to DJ Happy, therefore I suggestLocal folklore band. We could review a couple of localbands in mind, but as long as the local opinion on the band is good and their songs are not too controversial, It should be good for the event.I am not very happy with your suggestion regarding,Presentation Tasks. I understand that you have some experience regarding organising events, however, I am putting the same amount of efforts in organising this event. Hence, I think to hire a third person to present the event does not make sense to me at all. I feel a better suggestion would beShared activitiesin which you and I could share both the task of presentation and prize distribution.With respect to the issues ofDate of conferenceI feel week 2 is not a good choice, as there is another big event in the historic centre of Constance. The location of our conference is also in the middle of the historic centre; therefore, I think that it would be very difficult for the guests to find parking spots. Hence I suggestWeek 4, since the event is going to take place in December, I would prefer to have the event at the beginning of the Christmas holidays in week four. A lot of ISA student members would have time to attend the conference. I feel it is also very important, that the students are represented adequately. Due to the Christmas holidays, the parking situation would relax as many families are going to visit their relatives or are travelling to ski resorts, so parking would not be a problem.I hope we can come to a decision soon, I am open to negotiations with valid reasonings.I look forward to hearing from you soon.Kind regards,Chris Meyer</t>
  </si>
  <si>
    <t xml:space="preserve">Dear Chris,I highly appreciate your suggestions and take them into account as a starting point.Your reasons for selecting Boomerang for the issueSponsor Selection are valid. They would indeed provide financial stability. However, as you would certainly agree, ISA is an ambitious organization and has the potential to grow in the future. Therefore I expect much higher sponsorship money in future periods. That is why it would be a giant loss for ISA to sign a long-term contract in the period of significant growth. For that reason I insist on selectingArt Inc.as the preferred sponsor, as their offer is the most valuable for ISA right now. As soon as we observe a popularity decrease, we will surely set a priority to sign a long-term contract, such that it will be the most profitable for ISA.For the issue Catering I must argue that this conference is going to be an international event that is supposed to support networking and productive conversations among different people. Therefore, having a very formal meal sitting with the same people at the table for hours would prevent many people from meeting each other and sharing ideas. Additionally, many guests would surely not be familiar with the Swiss cuisine, therefore it would be better to serve meals that have something in for everybody. So, if you really prefer a formal meal, I am willing to give up the buffet but it is definitely better to serve International three course meal. The argument of multiculturality is also valid for Music Act. The vast majority of the guests would be unfamiliar with local bands and if we choose a band like that, they might end up dissatisfied as it was the case in the last ISA events. To ensure their satisfaction we should choose a band that is generally known. If you can't imagine having DJ Happy, then I suggest choosing the pop band FreeLife.I understand your arguments also about Presentation Tasksbut sharing the activities would in this case require very high cooperation, would be really time-consuming and also might not leave a good impression because it might signalize that we could not agree on distributing the tasks between us. I understand that we work equally on this event therefore hiring an important expert would be a reasonable compromise and it could add this event on importance in the eyes of our guests. But if you're strictly against this idea, I am willing to let the more prestigious part - the opening speech to you and I will distribute the awards.Regarding Date of conference Week 4 will be during Christmas holidays, which is not a good date because several ISA members will be absent. If you're sure the big event you mentioned is during week 2, I think the best compromise would be to postpone the event onWeek 3.I hope my new suggestions help to find a suitable solution for both of us.Have a nice dayAlex</t>
  </si>
  <si>
    <t xml:space="preserve">Dear Alex Krammer,I quite agree with a few of your suggestions however, on some issues, I have different views.With regards toSponsor SelectionI am convincedthat the smaller amount of money spent by sponsor Boomerang is balanced out by the offer of a long-term contract which would ensure some financial security.Thus, I would like to give preference to Boomerang over Art Inc., although I know that Art Inc. has always donated some money for different events. However, without a written contract regarding the future I feel, Art Inc. can always decide to change their intentions. Therefore, I see the option without future perspectives as a factor of uncertainty which can only hurt the ISA in the long run. Hence, I feel it is important to make sure that also the financial perspective of ISA is safe for the upcoming years. Therefore, instead of Art Inc. I would prefer to sign a mid-term contract with Corporate Ltd., if not withBoomerang.With regards toCatering, I understand your point of view, but I have a different opinion.I insist on having a real menu with aTraditional Swiss three course meal and not some kind of buffet since we are expecting many important people to be there who expect a certain level of formality. Therefore, I think that anything less than a three-course meal would be a decline from the conferences over the last few years, which werent even some special events such as the upcoming 40thanniversary and thus would harm the prestige of the ISA.I would really dislike having a buffet at the conference, as it is more suited to an internal and local ISA event without any marketing purposes.With regards toMusic Act,I do not have much prior knowledge about the third option, the pop band Pop band FreeLife. However, one of my colleagues told me that their music is suited to accompany the evening without being the main act and that they would probably satisfy the younger guests. Nevertheless, I feel think that FreeLife does not meet the older ISA members and local business partners music taste. Therefore I would like to put it up for further negotiation and would like to hear your views on it.With regards toPresentation Tasks, I very much appreciate your suggestion. However, Ifeelhiring a third person to moderate the ceremony and to do the opening speech is not an option because it would be too much work without the benefits from public attention. I think that having someone else do everything would harm your and my interests. Therefore, I think,sharing the activities would, in this case, require very high cooperation, would be really time-consuming but I think they would still be worthwhile than letting a third person do everything. But if sharing the activities does not seem suitable to you then, I have put in your suggestion ofAwards Alex, opening speech ChrisWith regards toDate of conference, week 4 will be at the beginning of the Christmas holidays and not during, week 5 will be during the Christmas holidays, which even I do not prefer. Additionally, week 3 is not a good suggestion assome of ISAs higher-ranked members &amp;ndash; among others, the organisations vice president &amp;ndash; are unavailable and thus would be unable to join the event. Their presence is not absolutely necessary, but it would be inconsiderate to make plans for this timeslot knowing that they would be unable to attend. Therefore, week 3 is not preferred by me. I would still suggest week 4. However,Week 1 is also a good option as, during the first week, the conference would collide with the International Conference on Economics and Business Management in Zurich. In my opinion, this is no deal-breaker, since most companies would probably have more than enough employees to send someone to both events. Whilst this timeslot is not my preferred one, I feel that this could be a compromise solution if you still feel week 4 is not good.I look forward to your response.Kind regards,Chris Meyer.</t>
  </si>
  <si>
    <t xml:space="preserve">Dear Chris,I can see a progress here but some issues still need to be resolved, such that after all we are able to reach final agreement.After carefully reading your last message, I feel that the main conflicting issues here areSponsor Selection andCatering. I would like to mention that also with Art Inc. there is a written contract as well but short-term. And that is exactly what ISA needs in its growing period. As soon as the contract runs out I am convinced that we can find a new sponsor which would offer even higher payments and longer-term contracts. I have found various materials focused on monitoring financial development of organizations simillar to ISA which indicate exactly that scenario. So, I am willing to give you the following offer: If you accept Art Inc. as a preferred sponsor, then I would accept your choice ofTraditional Swiss three course mealin the issueCatering even though I still believe that would go against the idea of networking which requires rather an easy-going atmosphere.RegardingMusic Act I know the popularity of Pop band FreeLife cannot be compared to that of DJ Happy but I have listened to some of their songs and can confirm that their repertoir is really wide being able to keep the guests of all generations satisfied. Additionally, they can also play customized songs based on the guests' wishes so I am convinced that none of our guests will leave disappointed.With regards to Presentation tasks I see that you really don't consider hiring the third person as a suitable option. For me, having the opening speech would mean being able to adress many important aspects of the future development of ISA which I consider a really great opportunity. But I am still willing to make that big concession and leave the opening speech to you, as I value our cooperation very much. The outcome of having shared activities is simply not worth the effort that is required for it to run smoothly. Therefore, I would not consider that option.Regarding Date of conference you are right that during Week 3 some of the higher-ranked ISA member will be unavailable. However, I have spoken with some of them and two have stated that they could at least attend the opening speech. But during Week 4, several ISA members would be absent for sure, as they will already be on vacation. That is why Week 4 is not a good option at all. As you correctly stated, Week 1 would collide with the International Conferrence in Zurich but also for me that could be seen as a good compromise solution.I look forward to hearing from you soonBest regardsAlex Krammer</t>
  </si>
  <si>
    <t xml:space="preserve">Dear Alex Krammer,I can see significant progress in our collaboration, and it seems like we are close to reaching a final agreement.Form your last mail, I agree with most points but as you had stated we still have different opinions aboutCateringandSponsor Selection.I am willing to make a concession to accommodate your opinions as well, therefore I am willing to change the traditional swiss three-course meal toInternational three course mealto better accommodate forCateringHowever, I must insist onBoomerangfor Sponsor Selection.I hope you have a nice day.Kind regards,Chris Meyer.</t>
  </si>
  <si>
    <t xml:space="preserve">Dear Chris,Unfortunately, your last offer gives me only very little improvement relative to your previous one. But I am really convinced we can still reach a common agreement.Since we do not have much time left for the negotiation, I am giving you a generous last offer. If you really insist on selectingBoomerangwhich I consider one of the worst options for Sponsor Selection, I can accept that only under the condition that you accept having anInternational buffetforCatering. This is really the lower bound for me. Hopefully we can agree on this final offer.I will be here tomorrow shortly before the deadline for the last time. Thank you for all your time and effort you invested into this negotiation that will hopefully have a successful result. It was a pleasure negotiating with you.I wish you a successful career and happiness in your personal lifeBest regardsAlex Kramer</t>
  </si>
  <si>
    <t xml:space="preserve">Dear Alex Krammer,I Accept your offer. Thank you for all your time and effort you invested into this negotiation that has been successful for us. It was a pleasure negotiating with you.I wish you a successful career and happiness in your personal lifeBest regards,Chris Meyer.</t>
  </si>
  <si>
    <t xml:space="preserve">Hey,How are you doing?I started to put together the first draft of how I would imagine the event to be like. What do you think about it? Are there any changes you would like to make, or would that work for you?It's good finally talk to you and I'm looking forward to our collaboration in this topic.All the best and talk to you soon,Alex Kramer</t>
  </si>
  <si>
    <t xml:space="preserve">Hello,Nice to meet you, really hope that we will be able to reach a point that fits us both the best.So, I checked your proposal and I don't thinnk it's such a god idea to organise with DJ happy because it's very commercial. Maybe we could choose forMusic Actsomething more local... but still enjoyable for everybody. Sometime folkrore can really be nice and if it's not it can just be funny.As for the sponsor do you have preferences between Coorporate or boomerang rather than Art?For the presentation maybe we could share the activities since I find more valuable the opening speech and I would like to give, as I can imagine you would like to give it too...Date of conferenceif week 4 is not convenient for you, would it be better week 1?As I think you can get it, for the global approach I would find better to have local stuff. But I guess if you don't find it a good idea we can still discuss about it.Tell me what are your best and second best options so we can find agreement that makes out the best event with your and my ideas.Regards,Chris.</t>
  </si>
  <si>
    <t xml:space="preserve">Dear Chris,It's really good to hear from you.I totally agree with you, it would be best if we find a solution with which are are both happy with.Regarding theMusic ActI tried to compare it to previous years, where people who were attending were rather bored by it which reflected negatively on us. I thought with DJ Happy we could mix it up a little and make it more fun. We could meet in the middle with using the Pop band FreeLife. What do you think about them?With theSponsor SelectionCorporate Ltd. was not my first option, because we could finance the event directly with Art Inc.. But if I had to choose between Corporate Ltd. and Boomerang I would definitely got with Corporate Ltd. Which one do you prefer?When it comes to thePresentation Tasks, shares activities would not be an option for me., but a third person would be an option I could consider. Have you thought about that as well? What do you think about that?For theDate of conferenceweek 1 and 4 are not really options I could consider, because noone wants to attend an 'work' event during the christmas holidays ;) and during the first week we already hosting the 'International Conference on Economic and Business Management' Event in Constance where most people will go to. It would be a pity if noone showed up at our event. Week 2 is not your favorite? Week 3 could be an arrangement I would be able to consider.Coming to the culinary part of the evening. CateringThe international buffet is by far the best option from my perspective.The Sponsor Selection as well as the Presentation tasts are my top favorite subjects about this event, where I would not be too happy about changing it.- Date of conference: I could consicer taking the first week if we could arrange another agreement of another subject.- Music Act: Pop band FreeLife would also not be my option, but I would be willing to give in on that pointI am very sorry if its not what you expected, but I am sure we will find an agreement that its us both. As I said earlier, I would be willing to give in on some subjects in order to find an agreement on other.Have a great evening,All the best,Alex</t>
  </si>
  <si>
    <t xml:space="preserve">Hello Alex,I notice that definitely some of our objectives are very different to please both of us, but it's great that we can talk about it and find middle point. The proposal you sent me is still too low for me to accept it. That is why I suggest to you this other one.I guess for me it's very significative to have someone from the inside speaking aboutISA impacts in the past and in order to share a "more familiar" and sincere feeling. So for thePresentation Taskscit would be awesome and very important for me if you could accept this propositionAwards Alex, opening speech ChrisThen this would make an acceptable global offer for me, considering the points you mentioned in your previous offer.Hoping to reach an agreement soon to make the best out of this event,Greetings,Chris M.</t>
  </si>
  <si>
    <t xml:space="preserve">Hello Chris,Wow, it really looks like we are going to find a great solution. I took all your aspects into consideration and would be willing to give you the opening speech, even though I would also be happy to do them by myself.The only aspect I can't get my mind around is theCatering. Could we agree on you do the presentation and I get my international buffet? ;) That would make me very happy.All the best,Alex</t>
  </si>
  <si>
    <t xml:space="preserve">Hello,Seems to me that this is a solution that can work quite nicely. Let's go for it!It was a pleasure organizing this event with you,Have a nice evening,Chris</t>
  </si>
  <si>
    <t xml:space="preserve">Hey!Sounds awesome! The pleasure is all mine!!Lets hope for the best outcome!all the best and have a great evening as well!Alex</t>
  </si>
  <si>
    <t xml:space="preserve">Dear Mr. Kramer,thank you very much for your answer. As I mentioned in the previous email, and as you also recognized the importance ofSponsor Selection, I would like to discuss a bit more on the issue.I am aware that Art Inc. made the best short-term offer, but would it really make sense and be appropriate to spend all that money mostly on a pop band concert? Furthermore, you assume that they will continue to donate in the future, but nothing is given anymore in this times of financial insecurity, especialy for the non-profit organization like ISA.Therefore, I propose that we choose Boomerangsince they made a slightly less offer than Art Inc., but crucially (and I am not sure if you know this information) they offered to donate for future events and provide funding to the ISA itself to some extent.Can you imagine what could ISA and it's members achieve with this boost in financial security? I also think this is an excellent opportunity for both of us to show that we are comitted to the long term development of ISA.Other two issues, that I think are also very important and which I would like to group into one, areCateringandMusic Act. I see that you prefer a more laid-off atmosphere, but I think we should aim for something more formal, as it is afterall, a big anniversery, and some very prominent business representatives are going to be present. From my experience, these people expect higher class, so a buffet is not a good option in my opinion. ATraditional Swiss three course meal, would be more appropriate, and there is always time to network and get closer ties after the meal and during the music act.For the logical continuation of the meal, I think we should go for aLocal folklore band, because it would pay respect to the common heritage of Constance region and local organizations and businesses that will mostly be present. Also, in my opinion, it is a performance one doesn't experience every day, in comparison to popular music that is present everywhere.On other issues I generally don't agree with you totally, but I think we will find a common solution much easier. Consider the offer I am sending just a starting point and a template of our discussion.Am happy to hear your thoughts.CM</t>
  </si>
  <si>
    <t xml:space="preserve">Dear Mr. Meyer,thank you for your extensive answer.I agree with you, that Boomerang made a very good offer with their long-term contract. But don't you think that ISA is bound to grow in the near future and will get higher sponsorship money than Boomerang is offering now? Art Inc.'s short term contract would be more fitting in my opinion.What do you think about a compromise concerning the music act and the catering? It would be OK for me to embrace local swiss culture by chosing the swiss three course meal, if we counterbalance this with the international music act DJ Happy? This would speak to both local business partners as well as our actual target group, the students.Looking forward to your views on these points.With kind regards,Alex Kramer</t>
  </si>
  <si>
    <t xml:space="preserve">Dear Mr. Kramer,I am also very optimistic about ISA's growth in the future, but for me it just doesn't make sense to miss an opportunity to get long term funding, and then we can always find additional new sponsorhips to grow even more as you speculated. Can you please specify more why you think we need such an amount of money in the short term as offered by Art Inc.?I am also glad that you see the importance of including local culture into our event, but don't agree that we should counterbalance it with modern performance in this case because I see the event as an opportunity to match students and local businesses as well for them to get advice from older members. There is always another time for that kind of music.Concerning sponsors once more, I would accept a middle way by choosing Corporate Ltd. if we stay with strictly local tone of the meal and music act.Looking forward to your thoughts.Best wishes,Chris Meyer</t>
  </si>
  <si>
    <t xml:space="preserve">Dear Mr. Kramer,I hope we will make a common solution, therefore I think your approach is a good idea.My no-go's are:-Documenta (seems we share the same opinion on this matter)-DJ Happy-Third person-Week 5-International buffetUnfortunately, for me it is very important to have some aspect giving respect to heritage, therefore if we have a local folklore band, I could compromise with international three course meal for the buffet.For the date would choose Week 1, which is middle way as you proposed, and for the speech I am afraid one of us will have to do it.How do you find this offer in comparison to previous ones? Do you think we are approaching into a common solution, because for me it seems so.Regards,Chris</t>
  </si>
  <si>
    <t xml:space="preserve">Hello Mr. Meyer!Good to hear we're on the same page!Concerning Catering and music act:As the folklore band is so important to you, I am willing to consent to that. But I think it would then be really important to counterbalance this with an international buffet - as ISA is not a purely german/swiss company but an international one. Also the compromise would not be fair otherwise.What about the speech: I initially chose the option of a third person, because it would be a lot of work to split the speeches between us. But I would also be delighted to hold the opening speech.Week one would be kind of okay for me. But what speaks against week 2 and 3?And if you don't want to go for Art Inc. - what about Corporate Ltd.?Looking forward to hear your thoughts on this.Kind regards, A. Kramer</t>
  </si>
  <si>
    <t xml:space="preserve">Dear Alex,thank you very much for agreeing on the music act issue. To show that I am also willing to compromise I will let you have the honor of holding the opening speech.However, with some other issues I think we have to discuss a bit more. Counterbalancing the music act with international cuisine is desirable, but why not have a three course meal to show our sponsors and business guests that we are a serious organization?Talking about sponsors, I still think Boomerang is a way to go. As for the dates, I think week 2 might be inconvenient because there is another big event in the city then and I am afraid that our guests will have hard time finding park places. In week 3 I found out that a prominent memeber of the ISA has some other plans so that option might be disrespectful.Why do you think week 4 is a bad idea? It is just at the begining of holidays so I don't actually think it will collide with student's travels to their homes as it would in week 5 which we both think is a no-go.</t>
  </si>
  <si>
    <t xml:space="preserve">Hello Mr. Meyer!Thank you very much for your cooperation! I will gradly hold the opening speech.Music and catering are also settled for me.However, as a sponsor Corporate Ltd. offered a mid-term contract with more annual payment than Boomerang. So I'm certain this would be the better solution.As for the date, week 4 is still off the table for me, because then the christmas holidays will have already begun. Many of the students, otherwise interested in going, would probably head home for the holidays instead. I think week 2 is still the best option, as the guests can take public transport to arrive.Best regards, A. Kramer</t>
  </si>
  <si>
    <t xml:space="preserve">Mr. Kramer,I see that we are very close to a solution, therefore, why don't we both do compromise on last two issues? I am willing to go for week 2 although the city will be crowded and even the public transport might be full, if you agree for Boomerang to be our sponsor.Hope you find this offer fair.Regards,CM</t>
  </si>
  <si>
    <t xml:space="preserve">Hello Mr. Meyer,we have a deal! Thank you for your cooperation - it was a very interesting negotiation.Best regards, A. Kramer</t>
  </si>
  <si>
    <t xml:space="preserve">Good afternoon Mister Meyer,I was delighted to hear that you will be my negotiation partner. I heard a lot of honourable things about you.Let's get straight to the point. The only sponsor that makes sense in my eyes is Art Inc. They have offered us the most money for the event and they have been extremely supportive over the last years, therefore I anticipate them to continue working with us in the future.Since in the last years, the attendants have not been satisfied by the music, I suggest that we get a well known DJ that fills huge venues week after week.I anticipate that you would not really appreciate it if I held the opening speech, therefore I would offer you a tradeoff by letting a third person do it.Since it is an international event, I see an international buffet as the only option.Last but not least, I would like to have the event either in the second or in the third week of December.Best regardsAlex Kramer</t>
  </si>
  <si>
    <t xml:space="preserve">Good evening Mr Alex Kramer,I was delighted too because I thought you were very cooperative but it doesn't seem to be true given your first offer.Let's try to find a good compromise rather than wanting to maximize one's own personal utility in this negotiation.Regarding the Sponsor Selection, I understand that you want to choose the one who made the best offer in terms of a short-term payment. But did you consider the offer from Boomerang or from Corporate Ltd? They would be willing to sign a long-term contract to ensure the sponsoring of future events of the ISA. It would provide financial security for the ISA for the next five years.Since the guests of this 40th anniversary will be different than last years, I think that DJ Happy is the worst option because there is no guarantee that his reputation would not overshadow the reputation of the ISA. The strategy of the event should be focused on maintaining a good relationship with (local) companies and officials. Therefore aLocal folklore bandwould be the better for the Music Act.Why not Shared activitiesfor thePresentation Tasks? With this solution, we show our sincere cooperation in organizing this event and none of us has an advantage. That sounds to be a good compromise.Many important people will come for our 40th anniversary. So we expect a certain level of formality. For that reason, some kind of buffet is unacceptable. A real menu like a Traditional Swiss three course meal would be the best solution.I would like to have the event either in the fourth or in the first week of December.I guess this offer will not meet your expectations. I am ready to negotiate some points because I am convinced that we share the same objective: organize an unforgettable event for the 40th anniversary of ISA.Yours sincerely,Chris Meyer</t>
  </si>
  <si>
    <t xml:space="preserve">Dear Mr Meyer,I see that we disagree on all points, but I am ready to approach you on some of the points.Regarding the sponsorship, Art Inc did only make us a short term offer indeed, yet they will most certainly continue working with us in the future and their following offers will most definitely be better than any of their competitor's. The only way they would no longer be willing to sponsor us, is if we agreed on a deal with one of their direct competitors like Boomerang or Corperate Ltd.Since the people have been dissatisfied by the music over the last years I do think that DJ Happy is the best option. At ISA we are getting older while our competitors get younger, therefore such a well known DJ would attract a lot of young guests which would benefit us also in the long run.Like you mentioned, a lot of important people will attend the event. A buffet would facilitate networking and new acquaintances could be made, with a formal dinner where everbody stays with the same people for a long period, we cannot achieve this.My last point of concern is the type of food you consider in your offer. We axpect many international guests therefore it would be better to offer an international menu where everyone will find something he likes.Doing the opening speech together seems like a good idea but it would take a lot of coordination and a lot of things could go wrong. Therefore I am actually willing to let you do it by yourself.Since in the first week of december, the International Conference on Economics and Business Management takes place in Zurich, I am not a huge fan of doing our event there. But since you seem to like that date, I am willing to agree on that point. Let's do the event in the first week of december.So as you see I was ready to agree on some of your points and I would extremely appreciate it if you could do the same.Best regards.Alex Kramer</t>
  </si>
  <si>
    <t xml:space="preserve">Good evening Mr Alex Kramer,I don't see the points you agree on since you don't change three issues from your last offer: Sponsor Selection,Music ActandCatering.Otherwise, I'm delighted to accept the two other points from your offer.The Sponsor Selectionis crucial as it goes on the financial health of the ISA for the next five years. We can not trust simple predictions like: "they will most certainly continue working with us in the future". Only a tangible contract will give us certain financial security.I well understood that the music of last year did not please you. For that reason, we will choose the Local folklore bandtogether.Last but not least, I can make a compromise on the Cateringissue with an International three course meal. However, in my opinion, this menu combination does not fit together.I think we are getting on the right way in this negotiation and getting closer to the best agreement.Best RegardsChris Meyer</t>
  </si>
  <si>
    <t xml:space="preserve">Good evening Mr Meyer,I think it is very unfortuante that there is no visible good will from your part to find a deal. I have agreed your proposal of doing the event in the first week and even allowed you to do the opening ceremony. However there are no concessions made from you.The offer by Bloomberg may be long term but it is not a good one though. Art Inc. has been a reliable partner over years and has made us by far the best offer. In addition to that have they already clarified that they want to continue working together in the future. The offer by Bloomberg is not worth losing out on a future offer by Art Inc.At this moment I am not ready to make any more concessions until I see signs of willingness to cooperate on your part.Yours SincerelyAlex Kramer</t>
  </si>
  <si>
    <t xml:space="preserve">Mr Alex Kramer,Apparently, you did not read my last message because I have shown two signs of willingness to cooperate:- I agreed to make the event on Week 1rather than on week 4- I suggested anInternational three course mealfor Catering.If these concessions don't suit you, just say it. There is no point in blocking the negotiation in order to maximize your personal utility. It's up to you to be cooperative.Chris Meyer</t>
  </si>
  <si>
    <t xml:space="preserve">Dear Mr Meyer,you suggested week 1, I agreed on it although I would have prefered week 2 or 3.I would be willing to agree on an international three course meal if you agree to have the event sponsored by Art Inc. and have DJ Happy as music act.Yours SincerelyAlex Kramer</t>
  </si>
  <si>
    <t xml:space="preserve">Dear Mr Kramer,I get your point. Honestly, I can make a concession for the Sponsor Selectionor for the Music Actissue but not on both.I can propose you two offers that have the same utility for me :EitherSponsor Selection=Boomerang andMusic Act=Pop band FreeLifeOrSponsor Selection= Corporate Ltd. andMusic Act= Local folklore bandWhich offer do you prefer?Best regardsChris Meyer</t>
  </si>
  <si>
    <t xml:space="preserve">Dear Mr Meyer,I understand, that the sponsor selection plays an important role for both of us. I have one more option regarding Art Inc.Offer: Art Inc, pop band, opening speech chris, week 4 and international buffet.If Art Inc is no option at all for you these are other options that would suit me.I can only accept Boomerang with DJ Happy, the international buffet and we would even have to reconsider one of the two points (Presentation task, date) we actually already agreed on.Another option with Corporate Ltd as our partner would be: Corporate Ltd, DJ Happy, opening speech Chris, Week 1 and international buffet.Best regardsAlex Kramer</t>
  </si>
  <si>
    <t xml:space="preserve">Dear Mr Kramer,I think we will find the best compromise very soon. Your offers are interesting and I am ready to accept the second one.Nevertheless, by acceptingDJ Happyand theInternational buffet, I am not able to reconsider the points on which we had already agreed (the Presentation Tasksand theDate of conference).I hope that this offer will suit you and I would be very happy if you could accept it.Best regards,Chris Meyer</t>
  </si>
  <si>
    <t xml:space="preserve">Dear Mr Meyer,I think that we are almost there. I cannot accept the offer just yet. I would need one more point in order for me to have an acceptable utility.With Boomerang, DJ Happy and the international buffet, I would either need the conference to be in the 2nd or third week or the presentation to be done by me or a third partner. From these options you can choose what would suit you best.Another option would be to do the event in your prefered week (nr 4) but then I would have to do the opening speech myself.I am afraid I do not see any other option but these 2, I hope that we can agree, we are too close in order not to get a deal done.Best regardsAlex Kramer</t>
  </si>
  <si>
    <t xml:space="preserve">Dear Mr Kramer,This is the last offer I can do in order to have an acceptable utility too.If this offer is worse than my last one, please tell me.Otherwise, I please you to accept it.Best regards,Chris Meyer</t>
  </si>
  <si>
    <t xml:space="preserve">Dear Mr Meyer,this offer is actually worse but I want to get a deal done, therefore I am willing to accept the previous offer.Best regardsAlex Kramer</t>
  </si>
  <si>
    <t xml:space="preserve">Thank you, Mr Kramer.It was a pleasure to negotiate with you :)</t>
  </si>
  <si>
    <t xml:space="preserve">Dear Mr. Meyer,In the view of the negotiation simulation that starts today, I would like to welcome you.Since we have to settle the negotiationamong 5 different issues, I hope that we can reach an agreement that fits both our interests in order to maximize the outcome.Looking forward to receive your first message.Best regards,Alex Kramer</t>
  </si>
  <si>
    <t xml:space="preserve">Dear Alex KramerIt's very nice to hear from you. I'm very happy to work with you since I've heard all of your previous projects were very successful. I hope this one does too and we can make an arrangement over the 5 issues we have to discuss.As you know, our company is very focused on this event and wants that everything goes the best way possible. In addition, I think that the key to success of the ISA has always been the adoption of local culture. That's why I think that the best way to show this appreciation would be by having a Local folklore bandplaying in the music act and having a Traditional Swiss three course meal as dinner. I've heard you disagree with my vision but I'm sure we will figure out a way to reach a point where we all be confortable.Another thing that I would like to discuss with you is the Date of conference will be held. Although we have 5 weeks, I think that the best date possible would be Week 4. That way, most of the students at the ISA would be able to attend and they will be represented adequately. Furthermore, organizing the conference this week would take out of the equation the parking problem since many families are going on holidays.As you may know, some companies have contacted us and are willing to sponsor the event. However, I find some of them a bit poor and I think the best option possible would be Boomerang since they offer a long-term contact that would benefit us in a bigger way.Last but not least, I would like to discuss with you thePresentation Tasksto be distributed. I would love to do the opening speach if it's ok with you. That way, you would have all the protagonism during the award presentation.I hope you find my proposals interesting and we are able to reach an agreement. I look forward to hearing from you and your point of view on this issues.Best regads,Chris</t>
  </si>
  <si>
    <t xml:space="preserve">Dear Mr. Meyer,Thank you for your nice message and first offer submitted.I think that if both parties do not insist too much on their positions, we can agree on mutual interest.Unfortunately, I have to inform you that I am not completely compliant with your offer.Since there has always been dissatisfaction with the music acts in the past, I would rather rely on a well-known international act, due to the international character the ISA is pursuing. That&amp;acute;s why I would go for DJ Happy, who is well known for his performance.Furthermore, I would suggest that we meet in the center with regard to the catering theme, so that each party makes concessions. Therefore, I propose that we agree on the option "International three course meal" to ensure that the guests are not just limited to the traditional swiss meal. What do you think?In respect to your suggestion of the date of conference, I would appreciate if we could agree on week three.Yes, you are right when you say that a long term contract can benefit the organisation in a good way, but I expect the ISA to grow even further in the future which means that we can get higher sponsorship moneys for upcoming events. Hence, I would prefer to choose Art Inc. because they are characterized by the best offer regarding short-term payment and in addition they have successfully supported the ISA in the past.Regarding your ultimate point it seems that both of us would like to do the opening ceremony. Simply announcing the winner of the yearly ISA award and handing out the certificate to the respective person is not really in my interest. In case we can&amp;acute;t reach an agreement for this issue, I think it would be more wise to consider the option of an external speaker as an adequate compromise.I hope that my offer is not too demanding and wish you a nice evening.Best regards,Alex</t>
  </si>
  <si>
    <t xml:space="preserve">Dear Mr. KramerThanks so much for your message and your willingness to negociate all the points.About theSponsor SelectionI've received some information that states that Art Inc. has some problems with its board of directors and may no longer sponsor our events in the future, that's why they offered just a short-term payment. Because of this, I would suggest Boomerang, they offer almost the same money but asure us a long-term relationship that will give us a great amount of stability.In theCateringissue, I'd prefer the Swiss meal but I'm willing to accept theInternational three course mealin order to not limit our guests as you said. However, I would ask you to have theLocal folklore bandso that we strengthen our relationships with local companies and officials which is the ultimate goal of this event. In addition, I think DJ Happy wouldn't be a good option because his reputation would overshadow the reputation of the ISA and make our event a side-act for DJ Happy, something that would be very bad for us all.In respect to your suggestion of having theDate of conferenceon Week 3, the problem is that most of the highest ranked members of the ISA such as the vice-president are unavailable and I think it would be very inconsiderate to such important events in timeslots where we know in advance that most of the high ranked members won't assist. That's why I would insist in organizing the conference onWeek 4.About thePresentation Tasks, I see that both of us want to participate in the opening speech and don't find very interesting only announcing the winners of the awards. That's why I think we could both benefit from sharing the activities. That way, both of us would have our moment in the speech and, since we have a good relationship, we could work out a very dynamic and interesting speech.I hope you find my new offer interesting and it's not too demanding.Best regards,Chris</t>
  </si>
  <si>
    <t xml:space="preserve">Dear Mr. Meyer,Thank you for your detailed response.I&amp;acute;m delighted about the fact that we agreed on the catering issue. So there are 4 points left to be discussed.First of all, I would like to adress the presentation matter where you suggested to share both tasks. I understand what you are saying but in my opinion I don&amp;acute;t prefer this option neither, because this would require a high coordination effort. Beside that, it would have a much weaker impact for both of us. Consequently, I think that it would be the best to hire a third party speaker even if this means less publicity for us.Just relying on a long-term contract with Bommerang does not really satisfy my expectations. In my opinion we should not emphasize too much on a great amount of stability for the future rather than putting the focus on increasing sponsoring funds in the future.Now coming to the part of the music act. Here again, it is important for me to highlight that the ISA is a student organisation which should cater to its client base, namely the students. In order to attract the kind of dynamic guests the ISA is looking for, I&amp;acute;m still convinced that DJ Happy is the right choice for such an event.I would also like to say that for this selection we can be sure that many people will come, as DJ Happy is known for filling huge venues.My main concern for week number 4 is that it would take place during the Christmas holidays implying being several ISA members absent. For this reason I still opt for my first proposol to stay with week 3.Despite the fact that some of the ISA&amp;acute;s members are unable to attend the event, two higher-ranking members could at least give the opening speech and would leave afterwards.Best regards,Alex</t>
  </si>
  <si>
    <t xml:space="preserve">Dear Mr Kramer,Thanks for your early response.First I would like to talk about theDate of conferenceissue. Having it onWeek 4means that, because is the beggining of Christmas, most of the people will be free and will be able to enjoy more the evening without having to worry about work issues they have the take care of the next day. Moreover, on week 4 there won't be any parking issues and all the attendants will be there on time without problems. In addition, students will also be on the beggining of their holidays and will still be in the city, so a larger number of them will come and they will be better represented, which is one of the goals of this event.You also say that, having the conference on Week 3 would enable higher-ranking members the opportunity of doing the opening speech. Because of that, I understand you may not be really interested in doing the Presentation Tasksso I ask you to please let me do the opening speech and you will take care of the award presentation.Another thing I want to point out is the Sponsor Selection. As I told you, Art Inc. is having issues with its boar of directors and doesn't have enough stability to guarantee the funding for this event. In addition, they offer just a little more of money and is very risky if we compare them with Boomerang.About the music act, I understand what you're saying about DJ Happy, but if many people come just to see him perform, we will lose the focus on our event and it will make no sense at all. TheMusic Actmust be a side-act for our event and can't be the main attraction if we want to keep our event relevant. Because of that I would suggest the Local Folklore band in order to keep happy our local clients or thePop band FreeLifeif we want to attract young people.Thank you very much and I hope you find my new offer fitting to both our needs.Kind regards,Chris</t>
  </si>
  <si>
    <t xml:space="preserve">Dear Mr. Meyer,Given the circumstance that tomorrow the negotiation must come to an end, I would like to agree with you on common ground in order to create a win win situation.Coming to your first point I&amp;acute;d like to say that we can negate the parking issue since anyway there will be a sufficient amount of parking lots available. I&amp;acute;m sorry but your offer regarding week 4 is not something I can agree on. How about meeting in the middle sothat we postpone the event to another week.Otherwise I could agree with you on the first week.I&amp;acute;d like to propose a deal for you. If you are willing to make concessions on the sponsor selection then I would agrree that you do the part of the opening speech. I think this would be a fair deal for both.Since you are willing to deviate from your point of view then I would also be prepared to accommodate my selection regarding the music act. So we would finally agree on the Pop band FreeLife.I hope that my concessions are also in your interest and I look forward to your message.Kind regards,Alex :)</t>
  </si>
  <si>
    <t xml:space="preserve">Dear Mr. KramerThanks for you willingness to agree. I think we are getting very close to reaching an agreement that is good for both of us.I accept your proposal ofWeek 1as theDate of conferenceand I think that it shows our good intentions about reaching an agreement and having the best possible deal for both of us.As I said in my last offer, I also accept that theMusic Actis performed byPop band FreeLife.I find your offer about thePresentation Tasksand theSponsor Selectionvery interesting. However, since theSponsor Selectionis one of my priorities I would suggest we do it the other way. We selectBoomerangas the sponsor and you can do the opening speech or we can share activities if you prefer.What do you think of this option? I hope you find it fitting and we can reach an agreement soon.Thank you very much,Kind regards,Chris</t>
  </si>
  <si>
    <t xml:space="preserve">Dear Mr. Meyer,It seems like our negotiation is slowly but surely coming to an endI am pleased that we can agree on the first week in december. For me personally, the Pop band FreeLife would be a satisfying option.Since you have insisted in the previous messages on the introductory part of the event, I think that you should stay with your decision :) Maybe you would like to reconsider my unbeatable offer until tomorrow.Kind regards,Alex</t>
  </si>
  <si>
    <t xml:space="preserve">Dear Mr. KramerAs I told you in some previous messages, I indeed would be interested in doing the opening speech. However, I find more important the future of our company than my personal ego. With that in mind, I must remind you that Art Inc. is having a lot of trouble financing itself due to the problems with their board of directors. In addition, Art Inc. intends to not sign a written contract so, in case our suppects are confirmed, they will turn down the agreement at anytime and we will have very big problems.I sincerely think this information forces us to look for the better future of the company by choosingBoomerang. As we discussed before, Boomerang would give us a great long-term deal, great income and would provide us with the stability necessary to continue our activities with a strong partner like them. I think that it's in the best of both our interests that the future of our company is the best possible taking into account they have relied on us to organize this important event.I think with this data available, anyone looking for the benefit of our company would choose Boomerang over any other option.I hope you find this information useful and I hope to hear from you soon. We are close to an agreement and I think we can work this out.Thanks a lot,Kind regards,Chris</t>
  </si>
  <si>
    <t xml:space="preserve">Dear Mr. Meyer,I really appreciate your explanations and efforts you are making!So that our negotiation does not fail at the last point being discussed, I see it as the best solution to perhaps find a compromise here too. How about selecting the Corporate Ltd. which fulfills your interests regarding the longer lasting contracts(well being of our organisation) and I would be satisfied with the financial aspect especially because this sponsor grants us higher payments than Boomerang.I am convinced that in this way we can take into account both our interests and thus actually bring the negotiation to a successful conclusion.Hope you enjoy your evening.Kind regards,Alex</t>
  </si>
  <si>
    <t xml:space="preserve">Dear Mr Kramer,I am pleased to inform you that I accept your final offer. I really appreciate your efforts through all the negotiation in order to reach an agreement. I think both of us have been nice to eachother and we have reached an agreement that meets in the middle of our personal interests.I was sure we would be able to find a solution to all the difference we had. Thank you very much for this 4 days and hope to negotiate with you again in the future. I think this may be the beggining of a great relationship and we will be able to continue with the good way our company is taking.I'm sure that all the issues we have agreed on are not a 100% aligned with what our first idea when the negotiation started but that we have been able to see the bigger picture and look for the best interest of the company and not just our personal preferences.Thank you very much for everything. I hope to meet you at the event so we can enjoy what we have agreed together.Kind regards,Chris</t>
  </si>
  <si>
    <t xml:space="preserve">Hello Chris,I am really happy to be able to negotiate this event with you. Below you see my offer.Have a nice day,Alex</t>
  </si>
  <si>
    <t xml:space="preserve">Dear Alex,We both agree in the importance of this great event, as it should be the most beneficial for ISA as possible.As you confirmed,Music Actis very important in order to make a good reflection on the local culture, which will facilitate an enjoyable conference. That is why I have thought aboutLocal folklore bandmusic.I completely agree with you on theSponsor Selectionissue, so what aboutCorporate Ltd.for it?Cateringis one of my major premises,Traditional Swiss three course mealwould suit perfectly the purpose to show appreciation to local members.Please find my counteroffer attached. Hope it sounds great to you.Best regards,Chris</t>
  </si>
  <si>
    <t xml:space="preserve">Dear Chris,I think we can still negotiate on some aspects. See below my opinion.I agree with you in regard to the date and the Catering.For the Sponsor Selection I believe that Art. Inc would be a better choice for the image and the event.Let me know what you think.Best regards,Alex</t>
  </si>
  <si>
    <t xml:space="preserve">Dear Alex,First of all thanks for your interesting offer, I really believe we are near a positive agreement.I really like the fact of carrying out the conference duringWeek 1. I really also like the fact about having a catering service ofTraditional Swiss three course mealin order to make visitors feel like home.I slighty disagree on the fact ofPresentation Tasksdivision. I think that the most fair solution would beShared activitiesfor this topic.I am willing to concede you theDJ Happyin the music act if you concede me to haveBoomerangin the topic ofSponsor Selection.Looking forward to hearing your opinion about this new counteroffer.Hope we reach an agreement soon.Best regards,Chris</t>
  </si>
  <si>
    <t xml:space="preserve">Dear Chris,Thank you for the counteroffer.I am happy to see that we reached an agreement in respect to the #Date of conference and #Catering.I believe that in order to stay objective, we can choose a third party to present the event.Regarding the #Sponsor Selection i disagree with Boomerang and I recommend Art. Inc.Because I already met you halfway with date and the Catering, I find it only fair if you concede to me the #Sponsor Selection.Let me know what you decide.Hopefully we reach an agreement soon.Have a nice day,Alex</t>
  </si>
  <si>
    <t xml:space="preserve">Dear Alex,Your last offer is worse in utilty for me than the one you previously did. So I think were are getting a bit distanced.TheDate of conferencewas jointly agreed. My primary option was week 4, so it makes no sense that you concede in this point.I insist on the fact thatShared activitiesin thePresentation Tasksissue is the most fair one.I concede youArt Inc.as sponsor for the conference, in exchange ofLocal folklore bandandShared activitiesthat believe me are far from why I intended initially.Hope this is a great deal for both of us.Best regards,Chris</t>
  </si>
  <si>
    <t xml:space="preserve">Dear Chris,Because from 5 preferences I can be with only one completely satisfied , I don't think that we can reach an agreement.I am sorry to inform you, but your offer is not bringing me the utility that I expected, therefore I need to reject it and close the negotiation.Best regards,Alex</t>
  </si>
  <si>
    <t xml:space="preserve">Dear Chris,I&amp;acute;m contacting you with regard to the annual ISA conference. Since we have been chosen to discuss the conference, I really hope for a satisfacting result for both us.The Sponsor Selection has special impotance for me. Thus, I hope we can agree on Art Inc. Furthermore, I suggest to conduct the conference as early as possible.Please let me know what you think and what special preferences you have in mind.Sincerely,Alex Kramer</t>
  </si>
  <si>
    <t xml:space="preserve">Dear Alex,Please find attached my counteroffer.According to your last message in which you propose to make concession on the Catering, I propose you a Traditional Swiss three course meal. As far as I am concerned, it is the most suitable solution in order to both show appreciation to the local members and guests and keep a certain level of formality.As I said to you before, my main issue is also Sponsor Selection and I don't share your point of view on the choice of Art Inc. . However, I can accept thisSponsor Selection if we agree to choose a Local folklore band for the Music Act. This issue is quite important for me and I see the Music Act as an easy way to show ISAs reflection on the local culture.Moreover, I think that the Date of conference is important for you. That's why I can accept to do the ISA conference on the Week 1 . For me, it is not the best option but this issue is not major.In return, I would like to have this repartition for thePresentation Tasks : Awards Alex, opening speech Chris .Best regards,Chris</t>
  </si>
  <si>
    <t xml:space="preserve">Dear Chris,thank you for your counteroffer. I think we are making good progress, still I need to ask for a few adjustments.I am really thankful for our agreement on Art Inc. Still, since guests showed increasing dissatifaction concerning the music acts within the last years, I propose an international act. No matter whether DJ Happy or FreeLife - I regard both of them as better options than another local band again. Thus, I would like to make the following proposal: If we agree on Art Inc. as sponsor, I would accept your choice of presentation tasks distribution, as long as you pick an international music act.Moreover, I am willing to show flexibility concerning the issue Date of Conference. Especially week 2 would be acceptable for me as well.Please let me know what you think.Best regards,Alex</t>
  </si>
  <si>
    <t xml:space="preserve">Dear Alex,Thanks for your last message which underline an important point. We have more or less flexibility on each issue according to how is ditributed our own interest on this issue. For such issues, the utility is distributed in all or nothing way (for example 1.00 or 0.10 or 0). We need to take it into account in addition to the importance of each issue in order to find the best deal.Notice that the following issues are classified by order of importance for me.For me, Sponsor Selection is not a all or nothing issue. However, the choice of Art Inc. is one of the worst for me. I would prefer sponsors which want to establish long term partnership like Boomerang ideally or Corporate Ltd.Music Act is a all or nothing issue for me. That's why I can't make concession on it if I already make one onSponsor Selection . DJ happy is the worst option for me becausethere is no guarantee that his reputation would not overshadow the reputation of the ISA, distracting attention from the event towards the music act.Catering is not very a flexible issue for me.The Date of conference is more flexible. Week 2 is not an option for me because there is another big event in the historic centre of Constance at this time and that could cause problems with the parking spots. Week 1 could be a solution even if I prefer Week 4.The Presentation Tasks is more or less flexible according to his relativly low importance for me. Shared activities could be an option if we agree on the others issues.Let me know your preferences and own flexibilty in order to find an agreement as balanced as possible.Best regards,Chris</t>
  </si>
  <si>
    <t xml:space="preserve">Dear Chris,I like your idea of sharing flexibilities. Just as you did, I will classify issues by importance:Sponsor Selection is not a all or nothing issue for me. Still, options apart fromArt Inc. are combined with a hugh loss in value. Only Corporate Ltd. could be discussed, if you&amp;acute;d be willing to make concessions concerning other issues.Music Act has a high relevance to me. Just as for you it is a all or nothing issue for me as well. As stated in my previous mail, I have concerns with respect to the choice of a Local folklore band. However, compromises are part of the challenge and for me it would be fine to accept your choice of Music Act, if you agree toArt Inc. as sponsor.Presentation Tasks and Catering have quiet similar importance for me. Unfortunately, both are related with a hugh loss of value apart from my No. 1 preference. However, Presentation Tasks is a more flexible issue. Hence, I would propose to charge these issues up against each other. From my point of view, we have two options:1) Awards Alex, opening speech Chris +International buffet2) Awards Chris, opening speech Alex + Traditional Swiss three course MealPlease let me know what you would prefer.Concerning the issue Date of conference Week 3 seems to be the best choice, since Week 4 is not an option to me, but Week 2 not for you.Looking forward to your response,Best regardsAlex</t>
  </si>
  <si>
    <t xml:space="preserve">Dear Alex,We are progressing in this negotiation.Find attached my counteroffer.I have kept your offer for the issue Sponsor Selection and Music Act in order to balance our main important issues.I think we can improve the deal concerning the Date of conference. You have proposed Week 1 in your first offer. So isn't it the best option for you? It isn't the best for me but it stays better than week 3 during which some of ISAs higher ranked members are unavailable.So if Week 1 improve the deal for you, could we Shared activities for the Presentation Tasks (a kind of compromise for both of us I think) and keep a Traditional Swiss three course meal for the Catering ?Best regards,Chris</t>
  </si>
  <si>
    <t xml:space="preserve">Dear Chris,I consider Sponsor Selection and Music Act to be agreed on.Shared activities are unfortunately not acceptable for me. It seems to me that a trade-off between Presentation Tasks and Catering would maximize the overall outcome for both of us. I&amp;acute;d be willing to accept Traditional Swiss three course meal if you would be willing to share the Presentation Tasks as Awards Chris, opening speech Alex .Still, I need to clarify thatWeek 3 is not as desirable for me as week 3 or 2. My bad, I am sorry for the misunderstanding.Which date would be more fitting to you, week 1 or 3? In case of an agreement on the Presentation Tasks - Catering issue, I would be willing to let you choose between week 1 and 3.Please let me know what you think.Best regards,Alex</t>
  </si>
  <si>
    <t xml:space="preserve">Dear Alex,I accept the trade-off between Presentation Tasks and Catering thanks to the possibility to choose Week 1 as Date of conference . It is more convenient for me than Week 3.As far as I am concerned, I think that the current state of the agreement is fair for both of us. I think that the only possibility to improve it should be to change our mind on Sponsor Selection and Music Act and to start again from the beginning.However, this would be without any kind of certainty to be able to find a better deal. As you already know, time is also a relevant issue. Cards are in your hands.Best regards,Chris</t>
  </si>
  <si>
    <t xml:space="preserve">Dear Chris,since, Sponsor Selection is a much more valuable issue for me than the Music Act , I reckon a re-negotiation of all other aspects would be needed, if we would change our current agreement.I am very delighted with the outcome of the negotiation and accept your counteroffer. Thank you for your kind cooperation.Best regards,Alex</t>
  </si>
  <si>
    <t xml:space="preserve">Hey Chris,i send you a first offer that reflects all my best preferences, so don't get mad. I just want to show you what is important for me.Specially the Sponsor selection is highly important for me. Regarding the date I am felixble in the first 3 weeks.Looking forward to hear from you soon.Best Regarts,Alex :)</t>
  </si>
  <si>
    <t xml:space="preserve">Dear Mr Kramer,Thank you very much for your offer. Before we start, I may briefly introduce myself as well as our negotiation goals. Im Alex Kramer, also from the ISA. According to my information you seem to be a team player and very cooperative. Hence, we may agree to maximize our Joint Utility, specified hereinafter as JU and keep our Individual Utilities, specified hereinafter as IU, perfectly balanced.In the following we may focus on results, gaining 50% to 60% IU, and accordingly in total a JU over 100%; so nothing less than the best possible result calculable. You may also consider being rewarded with a branch manager job, in case of success. In order to achieve it, I suggest to try all possible combinations of offers to reach a pareto-efficient solution.Furthermore I reserve the right to accept the negotiation. Hence you may not always receive fully specified offers from me. No worries, any unspecified issues will always be attached in textual form, so please read my messages carefully.I must admit that I am also very cooperative, but I have to check whether we can achieve a trustworthy conversation and realize the fairest solution, already mentioned above. As far as I can see my best solutions seem to be your worst solutions. As a sign of my goodwill I widely avoided them in my first offer, presented below.After explaining my general goals in this negotiation to you, I want to proceed to my very kind offer itself. I propose;To chooseBoomerangin the Sponsor Selection. Although they offer slightly less money than other alternatives, they offer a long-term contract and therefore provide long time financial security. I strongly believe that our goal is undoubted to maintain a long-term business relationship.Even thoughDJ Happywould not fit my preferences at all I would make a concession on that point as a sign of goodwill. Personally I still worry about DJ Happy because of his well known reputation. Undoubted the ISA conference shall be no side-act of DJ Happy'sperformance. Moreover I would usually prefer to represent the local spirit and culture throughout the event. Hence you may offer a Catering service to me that might fit the mentioned preferences as a concession.Regarding the Presentation Tasks, I would also be willing to make a tremendous concession in this point and agree to your proposal. Of course you are aware that we both prefer to provide the opening speech solely to the fact of forereaching out to a broad audience as well as creating a long lasting impression. Nonetheless I know you as a good, reliable business partner and would like to avoid to put any strain on our business relationship. Hence I am convinced you will appreciate the concession made and agree on Awards Chris, opening speech Alex.I may also be willing to make a concession on the Date of conference and agree to Week 2in the meantime. Please be aware that there is another big event in the city centre of constance at the same time and there might be difficulties with the parking situation in the historic city centre. Public transport might offer special fares to us to enable a park-and ride service but nonetheless please recommend another Date of conferenceto me in order to proceed to an agreement.Furthermore, I would like to encourage you not to forget the argumentation in regard to the average word count running. ?If there still shall be any uncertainties, please do not hesitate to contact me.Best regardsChris Meyer</t>
  </si>
  <si>
    <t xml:space="preserve">Hey there, your offer sounds reasonable!Let me make a counteroffer.Best regards!</t>
  </si>
  <si>
    <t xml:space="preserve">Dear Mr Kramer,First of all, thank you very much for already responding to my message being sent on Monday. You seem to be very interested in finding a great solution for both of us, as well as in this negotiation in general. Still I would like to negotiate with you and offer you a great deal; Knowing about your desperate situation &amp;ndash; including, but not limited to &amp;ndash; a low individual Utility in case of an answer from my side, low average word count and no convincing argumentation at all, I can state without any doubt you are screwed both in case of an accept as well as a reject. Besides, the argumentation of putting time pressure on me is proven to be false, as you have not even put any effort in starting a serious negotiation yet. Furthermore, I am neither willing to sent you a pleasing offer nor accept yours, as it would be without any doubt irreconcilable with my distaste towards laziness.Moreover, I wish you the best of luck for both the job-offer ranking, as well as your further studies. I hope you may also be offered the opportunity to use the gathered negotiation experience for next years course. In the meanwhile, please have a contemplatively Christmas time and best of luck for the upcoming examination period.Best regardsChris Meyer</t>
  </si>
  <si>
    <t xml:space="preserve">Dear Mr Kramer,Thank you very much for your question. Before we start, I may briefly introduce myself as well as our negotiation goals. Im Chris Meyer, also from the ISA. According to my information you seem to be a team player and very cooperative. Hence, we may agree to maximize our Joint Utility, specified hereinafter as JU and keep our Individual Utilities, specified hereinafter as IU, perfectly balanced.In the following we may focus on results, gaining 50% to 60% IU, and accordingly in total a JU over 100%; so nothing less than the best possible result calculable. You may also consider being rewarded with a branch manager job, in case of success. In order to achieve it, I suggest to try all possible combinations of offers to reach a pareto-efficient solution.Furthermore I reserve the right to accept the negotiation. Hence you may not always receive fully specified offers from me. No worries, any unspecified issues will always be attached in textual form, so please read my messages carefully.I must admit that I am also very cooperative, but I have to check whether we can achieve a trustworthy conversation and realize the fairest solution, already mentioned above. I assume my best solutions seem to be your worst solutions. As a sign of my goodwill I widely avoided them in my first offer, presented below.After explaining my general goals in this negotiation to you, I want to proceed to my very kind offer itself. I propose;To choose Boomerang in the Sponsor Selection. Although they offer slightly less money than other alternatives, they offer a long-term contract and therefore provide long time financial security. I strongly believe that our goal is undoubted to maintain a long-term business relationship.Even though DJ Happy would not fit my preferences at all I would make a concession on that point as a sign of goodwill. Personally I still worry about DJ Happy because of his well known reputation. Undoubted the ISA conference shall be no side-act of DJ Happy'sperformance. Moreover I would usually prefer to represent the local spirit and culture throughout the event. Hence you may offer a Cateringto me that might fit the mentioned preferences as a concession.Regarding the Presentation Tasks, I would also be willing to make a tremendous concession in this point and agree on Awards Alex, opening speech Chris. Of course you are aware that we both prefer to provide the opening speech solely to the fact of forereaching out to a broad audience as well as creating a long lasting impression. Nonetheless I know you as a good, reliable business partner and would like to avoid to put any strain on our business relationship. Hence I am convinced you will appreciate the concession made and agree on Awards Alex, opening speech Chris.I may also be willing to make a concession on the Date of conferenceand agree toWeek 2in the meantime. Please be aware that there is another big event in the city centre of Constance at the same time and there might be difficulties with the parking situation in the historic city centre. Public transport might offer special fares to us to enable a park-and ride service but nonetheless please recommend another Date of conferenceto me in order to proceed to an agreement.Furthermore, I would like to encourage you not to forget the argumentation in regard to the average word count running. :)If there still shall be any uncertainties, please do not hesitate to contact me.Best regardsChris Meyer</t>
  </si>
  <si>
    <t xml:space="preserve">Dear Mr. Meyer,thank you for your detailed mail, I&amp;acute;m looking forward to work with you on the conference!As you mentioned previously, I am also a very cooperative person who likes to maximize the joint utility to organize an unforgettable conference which is a great opportunity to bring the ISA again a step forward in demonstrating its value for students but also for our business partners.Regarding the several issues we need to discuss, I assume that we need to make concessions on both sides to reach our aim of a high joint utility. Therefore I am willing to another sponsor than my prefered Art Inc. even though I think the Sponsor Selectionis our most essential task and they were a trustworthy partner so far. In my belief ISA will increase rapidly the next few months which will change our preferences and also our bargaining power in this regard which leads us to a better position later on. That&amp;acute;s why a long-term contract seems not that important here as it takes us flexibility and more financial opportunities. So, I&amp;acute;d like to propose Corporate Ltd. as they seem to combine characteristics both of us are important as they offer a higher annnual payment than Boomerang and a mid-term contract which gives us financial security for a certain time frame.In return, I am willing to resign from having an impact onCatering where you probably prefer a Swiss three course meal. In the case your preference for an International three course meal is higher as well, I am happy with that one, too. Also, as a sign of goodwill I am willing to accept the coordination of the Presentation Tasks even though it gives you a greater possibility to present yourself to business partners for your future career as as while awarding the respective person.Also, I&amp;acute;d strongly suggest hiring DJ Happy as our Music Act as the ISA is still a student organization and we should provide them with the best we can achieve and reward them for their hard work in the recent months. Furhermore, it might attract other students who haven&amp;acute;t heard of ISA yet and then raise interest in becoming a member as well.Lastly, I&amp;acute;d like to approve to your proposedDate of conference in week 2 as especially in week 3 and week 4 other events our higher ranked members have appointment collisions respectively in the last week before Christmas many business partners and ISA members might be on holiday break or need to finish important projects which need to be solved before holiday season. That could lead to a less successful event if only few guests commit themselves to actually join the conference.Please let me know, if there are any open questions, otherwise, I hope, we can find a solution which suits us both.Kind regards,Alex Kramer</t>
  </si>
  <si>
    <t xml:space="preserve">Dear Mr Kramer,Unfortunately I made a typing error in the value selection for the Issue Presentation Tasks. Of course I wanted to offer you Awards Chris, opening speech Alex. I never intended to be to be rude and want to apologize for any inconvenience in accordance to the mistake.As I was not able to send you an updated Version of the message immediately, please find attached the corrected draft of my first message.Besides, thank you very much for your offer. Although it provides less than 50% IU to me, I really appreciate your efforts and especially your concessions made to reach a common ground.So, please let me start with the Presentation Tasks. You pointed out correctly that the Presentation Tasksoffer a great opportunity for both of us. Furthermore you seem to realize their value for both our careers. Hence I would still like to pass this issue to you and suggest; Awards Chris, opening speech Alex. Again, I really apologize for the mistake made.In exchange I still preferBoomerangover all other alternatives and would like to leave this position unchanged in the meantime. Still I strongly believe that long-term financial security is vital for our organization.At the moment, I do not see any need for discussion about the Music Actand keep DJ Happy.Also, I am very happy that you valuate the Swiss cuisine as much as I do. I am convinced that our guests will love the Catering.Furthermore, I would like to pass the discussion of the Date of conferenceto the next time.Besides, I encourage you to calculate your IU for every possible alternative left open in the previous, as well as following offers to get prepared for upcoming fine adjustments of our contract.Finally I have a rather direct question to you; up to which extent are your individual preferences met until now?If there still shall be any uncertainties, please do not hesitate to contact me.Best regardsChris Meyer----------Appendix:Thank you very much for your question. Before we start, I may briefly introduce myself as well as our negotiation goals. Im Chris Meyer, also from the ISA. According to my information you seem to be a team player and very cooperative. Hence, we may agree to maximize our Joint Utility, specified hereinafter as JU and keep our Individual Utilities, specified hereinafter as IU, perfectly balanced.In the following we may focus on results, gaining 50% to 60% IU, and accordingly in total a JU over 100 %; so nothing less than the best possible result calculable. You may also consider being rewarded with a branch manager job, in case of success. In order to achieve it, I suggest to try all possible combinations of offers to reach a pareto-efficient solution.Furthermore I reserve the right to accept the negotiation. Hence you may not always receive fully specified offers from me. No worries, any unspecified issues will always be attached in textual form, so please read my messages carefully.I must admit that I am also very cooperative, but I have to check whether we can achieve a trustworthy conversation and realize the fairest solution, already mentioned above. I assume my best solutions seem to be your worst solutions. As a sign of my goodwill I widely avoided them in my first offer, presented below.After explaining my general goals in this negotiation to you, I want to proceed to my very kind offer itself. I propose;To choose Boomerang in the Sponsor Selection. Although they offer slightly less money than other alternatives, they offer a long-term contract and therefore provide long time financial security. I strongly believe that our goal is undoubted to maintain a long-term business relationship.Even though DJ Happy would not fit my preferences at all I would make a concession on that point as a sign of goodwill. Personally I still worry about DJ Happy because of his well known reputation. Undoubted the ISA conference shall be no side-act of DJ Happy'sperformance. Moreover I would usually prefer to represent the local spirit and culture throughout the event. Hence you may offer a Cateringto me that might fit the mentioned preferences as a concession.Regarding the Presentation Tasks, I would also be willing to make a tremendous concession in this point and agree on Awards Chris, opening speech Alex. Of course you are aware that we both prefer to provide the opening speech solely to the fact of forereaching out to a broad audience as well as creating a long lasting impression. Nonetheless I know you as a good, reliable business partner and would like to avoid to put any strain on our business relationship. Hence I am convinced you will appreciate the concession made and agree on Awards Chris, opening speech Alex.I may also be willing to make a concession on the Date of conferenceand agree toWeek 2in the meantime. Please be aware that there is another big event in the city centre of Constance at the same time and there might be difficulties with the parking situation in the historic city centre. Public transport might offer special fares to us to enable a park-and ride service but nonetheless please recommend another Date of conferenceto me in order to proceed to an agreement.Furthermore, I would like to encourage you not to forget the argumentation in regard to the average word count running. :)------------</t>
  </si>
  <si>
    <t xml:space="preserve">Dear Mr. Meyer,thank you for your counteroffer and do not worry about the issue regarding the presentation tasks. I really appreciate your willingness in that regard and would definitely accept your offer here. Furthermore, I think we can also conclude on the Music Act and the Catering.I am also willing to accept your proposal of Boomerang as the sponsor of the event as it leaves me with an acceptable utility of 44-60%.Lastly, my clear preference is week 2, but I am also willing to accept week 3. What do you think of these two options?Kind regards,Alex Kramer</t>
  </si>
  <si>
    <t xml:space="preserve">Dear Mr. Kramer,Thank you very much for your previous offer, your comprehension for the mistake, as well as the concession being made. I am convinced we are on a very good way to reach a brilliant agreement.Also thank you very much for the provided IU information. Unfortunately, I cannot use the information. To me 44 per cent to 60 per cent represents our target range like the distance to moon and back :-) Hence, you may specify the Information a little bit.As your current offer generates a IU above 50 per cent, but still less than 55 per cent for me, I assume your IU might be higher &amp;ndash; interpreting the provided range it might be pretty close to 60 per cent. Consequently our Contract Imbalance will be high. Of course you are aware of the job offer provided by our boss and the three criteria JU, IU and CI associated to win it. For this reason, we shall not forget to manage the CI.Coming back to our Issues I still have a couple of concerns regarding the Music Act. For meDJ happymight still overwhelm the whole event and the representation of our organization might suffer. Furthermore I worry about the local flair of our event. So, can you think of a better way to reach the young generation as well as bringing a bit of local flair to our event than with a great Local folklore band?;) I am strongly convinced you will agree with me that the local flair of the event shall not be underestimated in Constance.Even though our CI might decrease I am aware of the fact that your IU might suffer a little bit - now and in the following. I can assure you, reaching a good agreement for both of us will balance it indubitable and increase both our chances to get the job.Again I am willing to make concessions to you as I realized a two per cent increase in IU. Even though I valuate the local flair of our event, an international character is undeniable. We might represent this point in the Cateringand respect the international flair of the event there. I am sure you will provide a creative idea to unite both Swiss and international cuisine and provide the choice for every guest to fulfil his or her personal preferences.If we are able to manage this point I can assure you we are really close to reach a great agreement for both of us.If you have any further questions, please do not hesitate to contact me.Best regards,Chris</t>
  </si>
  <si>
    <t xml:space="preserve">Dear Chris,thank you again for your explanations regarding your utilities.So far, I am fine with your suggestions even though I cannot agree to an international three course catering in the case of concession to the local folkore band as it would provide me with a too low utility. That&amp;acute;s why I want to suggest an international buffet as a trade-off for hiring the folklore band as it will serve local and globally inspired food.Please let me know how that suggestion leave you off and if there are any further questions.Kind regards,Alex</t>
  </si>
  <si>
    <t xml:space="preserve">Dear Alex,Thank you very much for the last concession exchange. I really appreciate it. Of course you are right, that the event shall represent an international flair and hence the Cateringshall be international. I agree, that even though the formality of the event might not be represented in International buffet, it will still be a better choice than wasting food in a three course dinner. At the end every visitor has the chance to select his favourite dishes and I am convinced this is a great approach.Regarding the other points I strongly believe we have reached a great compromise solution for both of us.So I finally agree on the following points.TheSponsor Selectionshall beBoomerang.TheMusic Actshall be aLocal folklore band.ThePresentation Tasksshall be divided inAwards Chris, opening speech Alex.TheDate of conferenceshall beWeek 2.TheCateringshall be anInternational buffet.Hence I would like to thank you very much for being a great negotiation partner. Furthermore I am really looking forward to planning further events in the future with you and in the meanwhile I wish you the very best of luck both in your studies as well as regarding the competition for the job offer.Yours sincerelyChris</t>
  </si>
  <si>
    <t xml:space="preserve">Dear Mr Kramer,Thank you very much for your question. Before we start, I may briefly introduce myself as well as our negotiation goals. Im Chris Meyer, also from the ISA. According to my information you seem to be a team player and very cooperative. Hence, we may agree to maximize our Joint Utility, specified hereinafter as JU and keep our Individual Utilities, specified hereinafter as IU, perfectly balanced.In the following we may focus on results, gaining 50% to 60% IU, and accordingly in total a JU over 100%; so nothing less than the best possible result calculable. You may also consider being rewarded with a branch manager job, in case of success. In order to achieve it, I suggest to try all possible combinations of offers to reach a pareto-efficient solution.Furthermore I reserve the right to accept the negotiation. Hence you may not always receive fully specified offers from me. No worries, any unspecified issues will always be attached in textual form, so please read my messages carefully.I must admit that I am also very cooperative, but I have to check whether we can achieve a trustworthy conversation and realize the fairest solution, already mentioned above. I assume my best solutions seem to be your worst solutions. As a sign of my goodwill I widely avoided them in my first offer, presented below.After explaining my general goals in this negotiation to you, I want to proceed to my very kind offer itself. I propose;To choose Boomerangin the Sponsor Selection. Although they offer slightly less money than other alternatives, they offer a long-term contract and therefore provide long time financial security. I strongly believe that our goal is undoubted to maintain a long-term business relationship.Even though DJ Happywould not fit my preferences at all I would make a concession on that point as a sign of goodwill. Personally I still worry about DJ Happybecause of his well known reputation. Undoubted the ISA conference shall be no side-act of DJ Happy'sperformance. Moreover I would usually prefer to represent the local spirit and culture throughout the event. Hence you may offer a Cateringservice to me that might fit the mentioned preferences as a concession.Regarding the Presentation Tasks, I would also be willing to make a tremendous concession in this point and agree on Awards Chris, opening speech Alex. Of course you are aware that we both prefer to provide the opening speech solely to the fact of forereaching out to a broad audience as well as creating a long lasting impression. Nonetheless I know you as a good, reliable business partner and would like to avoid to put any strain on our business relationship. Hence I am convinced you will appreciate the concession made and agree on Awards Chris, opening speech Alex.I may also be willing to make a concession on the Date of conferenceand agree to Week 2in the meantime. Please be aware that there is another big event in the city centre of Constance at the same time and there might be difficulties with the parking situation in the historic city centre. Public transport might offer special fares to us to enable a park-and ride service but nonetheless please recommend another Date of conferenceto me in order to proceed to an agreement.Furthermore, I would like to encourage you not to forget the argumentation in regard to the average word count running. :)If there still shall be any uncertainties, please do not hesitate to contact me.Best regardsChris Meyer</t>
  </si>
  <si>
    <t xml:space="preserve">Dear Mr Meyer,Thank you for your thoughtful consideration of the options avalable for the conference. I am willing to accept your offer of Boomerang for the sponsor, DJ Happy as the musical act, Awards Chris, opening speech Alex for the presentation, and Week 2 for the date of the conference if there is an International buffet offered for the catering.Best Regaurds, Alex Kramer</t>
  </si>
  <si>
    <t xml:space="preserve">DearAlex Kramer,nice to work with someone with similar experience. I joined ISA in 2010 and since then gained a lot experience regarding the cooperations with our business partners. With my experience on the business partners and you experience / focus on our students we should be able to organize a great and successful conference for all interest groups.My first suggestion can be found in the attached agenda. Of course, it is just a first draft and I would like to hear your opinions and suggestion for these issues.Best regardsChris Meyer</t>
  </si>
  <si>
    <t xml:space="preserve">Dear Chris Meyer,Thank you for your first offer. I totally agree with you on the Date of the conference. Regarding the Music Act I would prefer DJ Happy but FreeLife is fine for me as well. Concerning the catering, the international buffet would underline the character of the event and facilitate networking. As I expect ISA to grow further and get higher sponsorship moneys for the future, I prefer rather a short-term contract which yields more money now. Therefore, I'd prefer Art Inc. as a sponsor.The last aspect we did not touch so far, is the presentation tasks. Helding the opening speech would give me the possibility to address many important aspects of the future development of ISA, which I'd love to share with the audience.Please give your honest opinion about this offer.Best regardsAlex Kramer</t>
  </si>
  <si>
    <t xml:space="preserve">Dear Alex Kramer,I am fine with the date and the music act for now. My preference would be the local folklore band, but I think the pop band is a good compromise.Since this is an event where we expect that the majority of our business partners to attend, it has to be up to a certain level of formality. DJ Happy and a Buffet are therefore not acceptable, since this is not just some college party. Another reason against the buffet is that anything less than a three-course meal would be a decline from the conferences over the last few years. So, anyone who attended a previous event will expect some sort of thee course meal.I very much disagree with your arguments regarding the sponsors. While I agree that there might be better sponsorships in the future, we should peruse the goal of financial stability and security for planning. A nonexclusive long term contract reduces our uncertainty while still being able to gather better sponsors in the future.This are the reasons for my offer in the attachments.Best regardsChris Meyer</t>
  </si>
  <si>
    <t xml:space="preserve">Dear Chris Meyer,I agree with you that the pop band is a good compromise. Furthermore, I still don't believe that Boomerang is the best choice as a sponsor, but I'll be willing to accept it, if, in return, we agree on an international buffet. I understand your point that it could be seen as a downgrade compared to the last years. But somehow ISA gradually distanced from its roots and original motives to facilitate networking and make new acquaintances. A very formal meal where everybody sits down for several hours with the same people goes completely against this idea, compared to a buffet during which you would be free to move around and talk while eating.Best regardsAlex Kramer</t>
  </si>
  <si>
    <t xml:space="preserve">Dear Alex Kramer,Boomerangfor anInternational buffetis a good compromise that I am willing to accept. In case of an International buffetI might be willing to also agree on DJ Happy if I get something in return. For example, I would like to hold the opening speech.Also, I think a better date for the conference would beWeek 4or week 1. The reason for week four would be that due to the Christmas holidaysalot of ISA student members would have time to attend the conference.Best regardsChris</t>
  </si>
  <si>
    <t xml:space="preserve">Dear Chris Meyer,Thank you for your last offer, which I can agree on the four points of sponsor selection, music act, presentation tasks and catering. I expect several ISA members to be absent during week 4 and would therefore prefer week 2.Best regardsAlex</t>
  </si>
  <si>
    <t xml:space="preserve">Dear Alex,Ok so in this case I guess week for is not as good of an option as I thought. Would week 1 also be fine for you? Because it would actually be a slightly better option than week 2, since in week 2 our event would collide with another big event in the historic centre of Constance. This could lead to difficulties with the parking spots for our guests.Best regardsChris</t>
  </si>
  <si>
    <t xml:space="preserve">Dear Chris,I am okay with the first week, even though it would collide with the International Conference on Economics and Business Management in Zurich. For the third week, some of ISAs higher ranked members are unavailable, however, their presence is not absolutely necessary. Therefore, I consider the third week slightly more fitting. In short, my preferences regarding date are: Week 2 &amp;gt; Week 3 &amp;gt; Week 1 &amp;gt; Week 4Best regardsAlex</t>
  </si>
  <si>
    <t xml:space="preserve">Dear Alex,My previous offer with week one holds 54% utility. With week 3 only 50%.My preferences for the weeksare 4 &amp;gt; 1 &amp;gt; 3 &amp;gt; 2 &amp;gt; 5Since the joint utility is usually above 100% it should be possible for each of us to have a little bit over 50% utility.------------------------------------------------------The offer I sent you now has a similar utility for me as my previous one. I just thought we could also try out this combination. If it is not a good offer for you, we can default to my previous.Also, with the same offer and only week one replaced by week 2 I am again at 50%.Best regardsChris</t>
  </si>
  <si>
    <t xml:space="preserve">Dear Chris,your last offer went down with utility for me to 43%, so I'd like to come back to your offer before because it provides higher utility. It would be nice if we can agree on this.Best regardsAlex</t>
  </si>
  <si>
    <t xml:space="preserve">Dear Alex,Im fine with this. It was nice to negotiate with youBest regards,chris</t>
  </si>
  <si>
    <t xml:space="preserve">Dear Chris,my name is Alex, nice to e-meet you. I am looking forward to start our negotiation and I am sure we can find a profitable solution for both of us. Here is my first offer, of course I am ready to do some compromises.Kind Regards,Alex Kramer</t>
  </si>
  <si>
    <t xml:space="preserve">Dear Alex Kramer,nice to e-meet you too. Regarding your offer I would like to suggest some alternatives. The catering and music act have to be up to a certain level of formality since we expect our business partners to attend.Also, to reduce our uncertainties for the planning of future events, a long term contract withBoomerangwould be very beneficial for us.Best RegardsChris</t>
  </si>
  <si>
    <t xml:space="preserve">Dear Chris,thank you for your e-mail.I couldn't agree more with you on the importance of catering and music. Although, I think we need to focus on the studentspreferences more, since they are loosing interest in our organization. I understand that the investors are important to you, but once we got the attention of students, investors will support us as well. Therefore I would like to emphasize how important it is to make our event less formal then usually.Keeping this in mind, best solution for music would be DJ Happy, but I understand that this might be againts the investors style, so why don't set on the Pop Band?Furthermore, we are a multinational organization and Traditional Swiss three course meal appears to be not an optimal choice. I think we should go for international buffet, because in this way nobody will feel discriminated and everybody will find something to eat.As for the date of conference, I prefer week 2, but if it is of any importance to you, I can also live with week 1. Looking forward to hearing from you!Best regards,Alex</t>
  </si>
  <si>
    <t xml:space="preserve">Dear Chris,I can accept to focus more on the students preferences but I need something in return. Your last offer was of extremely low utility for me, so I suggest the following.The sponsor and therefore our financial security for future events is one of my major concerns. For this reason, I would like to have Boomerang as sponsor.I think week four is a good option since due to the holiday a lot of our student members will have time to attend the event, we provide for them.I think this is a fair offer. For me this would have a utility of 54%.As prove and as a sign that you can trust me, I uploaded a screenshot to the pasteboard like below.https://pasteboard.co/IIxpM3v.pngBest regardChris</t>
  </si>
  <si>
    <t xml:space="preserve">Dear Chris,thank you for your offer and for beeing cooperative. Unfortunately your offer leaves me with the utility of 43% (see: https://pasteboard.co/IIFteOC.png) and therefore I cannot accept.Sponsor selection is also my biggest concern. If I should give up on Art Inc. plus I should accept these Presentation Tasks, I will need the Week 2 as a date of conference. Otherwise we can still reconsider those two issues, this current offer would leave me with 58%.Best Regards,Alex Kramer</t>
  </si>
  <si>
    <t xml:space="preserve">Dear Alex,Now your offer has a utility of 43% for me. With week 1 it would be exact 50%.If you have an ok utility I would be fine to sattle on this. Otherwise I think we have to try something new, but we are running out of time. I hope this is a fair sollution for us both.Tomorow I am at a scrum training and I dont know if I will have Internet for my laptop, so I hope this is a good solution for us both.https://pasteboard.co/IIO1RHD4.pngbest regardsChris</t>
  </si>
  <si>
    <t xml:space="preserve">Dear Chris,this is indeed a fair offer (my utility is 51%) and I am happy to accept it.I think there is a solution, which is more profitable for both of us, but since we are running out of time, we won't come up with something better in such a short notice.Thank you, it was nice working with you!All the Best,Alex Kramer</t>
  </si>
  <si>
    <t xml:space="preserve">Dear Mr. Meyer!Hope you are doing well! I'm glad that we have the opportunity to communicate and negotiate the ISA celebration and I'm looking forward for a good outcome for both parties!I'm interested in a very student-oriented celebration as I think that the students are the main aspect of our organisation! Therefore you can find my preferences for the celebration which we can discuss as soon as you tell me about yours!I'm looking forwar to hearing from you!Best regards,Alex Kramer</t>
  </si>
  <si>
    <t xml:space="preserve">Dear Mr. Kramer,Thanks i'm doing good. I hope you have a good time, though i know that the assesment can be quite stressfull.I already heard many good words about you from different sides, so i'm happy to get to know you and to have the chance to organisate the event with you.Thanks for the first offer you made, for me there are several points we should discuss, but I also belive that we will find a good solution for both of us.The first point i want to adress is the Music act. I know that the students would love Dj Happy. I also enjoyed his music on a festival last summer. But though i have some concerns about him as an act for our event. I think he is to famous so that the reason for the event, our 50th anniversary, is pushed in the background, especially for the students.I think both of us want the Presentation Tasks and want to hold the opening speech. so maybe its possible that we can make a trade off between Music Act and Presentation Tasks. So you can have the prestige and i'll take a step back and only give the awards. Let me know what you think about that.Best regardsChris Meyer</t>
  </si>
  <si>
    <t xml:space="preserve">Dear Mr Meyer!I'm also glad woking with you on this important event for the ISA and I'm sure we will find a good solution for both.Considering the Music Act I don't think that it would push our event in the background Ithink wewould just make it more "fancy" and attract more students with this act which only would be beneficial for us as student organisation. That's why I would like to stick to DJ Happy and therefore would give you the opportunity to make the opening sppech. What do you think?Best regards,Alex Kramer</t>
  </si>
  <si>
    <t xml:space="preserve">Dear Mr. Kramer,Sorry for the late replay, it was a very hectic day today. And thanks for your concessions!I also see that point, but i think a very important thing for the ISA is that we have very good connections to big companys and they'r leaders. This is why we sticked in all our other events to some local bands. This is also important to show the very tight connection we always had to the different citys and countrys. This is why for me the Local folklore band is the only real option.But maybe we finde some other things we can discuss.What is with the issue Date of conference for me Week 4 is the best. And for you as it seems the second week. Maybe we can get to a point on it if you get your offer with the Catering and you make a concession in the Date of conference.What do you think about that?Best regardsChris Meyer</t>
  </si>
  <si>
    <t xml:space="preserve">Dear Mr Meyer!Unfortunately we are running out of time and I really would appreciate a faster reply. Nevertheless we need to find a good solution.Concerning the music act I really don't getyour point and can't agree with the local folklore band. You have to be aware that our organisation is focusing on students' interests and needs. Therefore we reallyhave to focus on students as they drive our organisation. The only thing I could offer is to go with the Pop band Freelife but the local folklore band is not possible for me.I think that week 4 is the worst of all. It is the second half of the month and everyone is alreadyin christmas and holiday mood so therefore a lot of people will be absent and won't attend our event. If you really want to do it in the second half of the month we can go for week 3.Looking forward to hearing from you fast!Thanks in advance.Best regards,Alex Kramer</t>
  </si>
  <si>
    <t xml:space="preserve">Dear Mr. Kramer,Yes i also would appreciate if we now find a fast solution. For that it is important that we make REAL concessions!! It will be the case that in some Issues we will have the BADEST options for us while in other we have our best.I hope that doesent sound angre, but I think if we want to finde a good solution thats important!For me the Music Act is very important and the Pop Band is nearly as bad as the badest option. So if you want me to give you DJ Happy, (because it nearly dosent matter if Dj Happy or Pop band both are very bad) i need you to give me other points.The Date of conference is for me not that important and Week 3 is not a very good deal for me. If not week 4 i would prefer week 1 over week 3.For me the most important Issue is Sponsor Selection and i would really like to have the Boomerang. I would make many concerns in other options if you are willing to give me that.I try now to make you an quite fair offer and i hope you see me coming towards you and tell me what we have to change that you would be able to accept.Thanks for your cooperation and sorry if my message sounds a little rude, I'm a bit under presure these days. I'm looking forward to your message and I'm curious about your counteroffer! I hope you have a good day :)Best regardsChris Meyer</t>
  </si>
  <si>
    <t xml:space="preserve">Dear Mr Meyer!Unfortunatelly we're running out of time and I think we should finish the negotiation.This is my last counteroffer that I can make you. You can have the sponsorship selection, the presentation task as well as the date of the conference you wished. Therefore I'd like to invite DJ Happy and serve the International buffet. Hope we can agree on this!Wishing you a nice weekend!Best regards,Alex Kramer</t>
  </si>
  <si>
    <t xml:space="preserve">Dear Mr. Kramer,I'm happy to accept that offer from your side. Thanks for your good will and I'm proud that we found a good solution for both of us!Thanks and see you around in the ISA.Best regards,Chris Meyer</t>
  </si>
  <si>
    <t xml:space="preserve">Dear Mr. Meyer,I trust you are doing well.I am really looking forward to organizing the event with you.After carefully thinking about the different aspects I prepared a first offer which you can find attached.Best regards,A. Kramer</t>
  </si>
  <si>
    <t xml:space="preserve">Dear Mr. Kramer,I hope you have a good time, though i know that the assesment can be quite stressfull.I already heard many good words about you from different sides, so i'm happy to get to know you and to have the chance to organisate the event with you.Thanks for the first offer you made, for me there are several points we should discuss, but still I belive that we will find a good solution for both of us.The first point i want to adress is the Music act. I know that the students would love Dj Happy. I also enjoyed his music on a festival last summer. But though i have some concerns about him as an act for our event. I think he is to famous so that the reason for the event, our 50th anniversary, is pushed in the background, especially for the students.I think both of us want the Presentation Tasks and want to hold the opening speech. so maybe its possible that we can make a trade off between Music Act and Presentation Tasks. So you can have the prestige and i'll take a step back and only give the awards. Let me know what you think about that.Best regardsChris Meyer</t>
  </si>
  <si>
    <t xml:space="preserve">Dear Mr. Meyer,Thank you for your kind reply.I am sorry that I could not come back to you sooner. This day has been quite hectic.I really appreaciate your offer to find a comprimise when it comes to the music act and the presentation. I defenitely agree on the suggestion that I will give the presentation. I am also willing to take a step towards you when it comes to the music act. However, I am convinced that a local band does not fit the character of an international association's meeting. Therefero, I would suggest to go for the band and Free Life.I figured I suggested week 4 to hold the event. Unfortunately, this was a typo. As week 4 is the Christmas week I know from organizing various smaller ISA events during the last 10 years that basically 90 % of ISA people are on holidays. Therefore, I suggest week 2 as it is the only period without any conflicting events.I am looking forward to hearing back from you.Br,A. Kramer</t>
  </si>
  <si>
    <t xml:space="preserve">Dear Mr Kramer.Thanks for your replay and its no problem i'm also very busy these days.Due to that we should try to finde a quick and good compromise. I appreaciate concession on the Music Act topic. But I have to tell you that, that doesnt feel like a fair trade. For both of us the Presentation Tasksis a big thing, we both really want to have that, so for me its the worst case if i give that away to you. I hoped for you to also make some real concessions in my direction. The Local folklore band would be in a perfect tradition to our other events, were we always played some local music. I really hope that we can finde a solution for these two topics.But never the less we should talk about the other topics also. I see your point with the weeks. But while week 2 there are several other events in our location, so it will be hard to have parking spaces for all our visiters. Also are have the most students christmas holidays in week 4 what would be nice, because most students have time around that date.But even here i'm willing to make a concession and give you week 2, if you are willing to go a step towards me in cases of Sponsor Selection and Music Act due this two Issues are most important for me.I hope you have a less hectic day today and I'm looking forward to your answer.Best regardsChris Meyer</t>
  </si>
  <si>
    <t xml:space="preserve">Dear Mr Meyer,It makes me sad that you see me as an evil person. I also have to follow my guidelines. I do the best that I can.Anyways, over the last years I noticed an increased satisfaction of the guests with the music acts at ISA. Therefore, we should try something new. Otherwise our reputation will face some damage. So, I will stick to my words and suggest to go for pop band Free life which is indeed a concession for one of my most important issues.I do not think that parking lots will be an issue as it is a students event but especially international students' absence during week 4 due to family visits will be a problem. However, if you are unhappy I can also offer your week 3. What do you think?I see your point with boomerang. Am I right that you are hoping for a longterm relationship with them? Actually, I expect ISA to grow meaning that we will be able to benefit from even higher sponsorship payments in the future. I am convinced that a short term contract would be the better option. Hence, I prefer Art.Inc.I saw you prefer the International three course meal. This is clearly not the best option for me but we can go for it if we agree on Art Inc.Br,A. Kramer</t>
  </si>
  <si>
    <t xml:space="preserve">Dear Mr. Kramer,I'm sorry if that sounded like i think you are an evil person. Of course that wasnt my intention to say. I was just a little surprised because i hoped for more concessions, and then the offer was not even as good for me as ur initial offer  Because i think that both of us want a good solution, i have the feeling that we talk at cross purposes. So i will try with that offer to clear my issues up. To the issue Music Act is also for me on of the most important Issues. But of course when we want a good solution we have to make concerns. The compromise with the pop band is not really helpful because it is nearly as bad as DJ Happy (= worst case) for me. So I would give you DJ Happy in that case, cause i think it will give you 100%. Thats the better deal for our overall utility. For that it would be good if you could help me with the point Sponsor Selection!Yes my point with Boomerang is the longterm relationship, and i think in times like today we need the security more than ever. The most big companys have a unsure future and the first things they will stop is sponsoring things like us. So I think it would be a smart move to be save for an very unsave future. Week 3 is not very good for me, the better compromise would be week 1. What do you think about that?By Catering my preference is the Swiss three course meal. The international three course meal is already a compromise from my side :) What do you think about that? Is that compromise helping you?I hope my counteroffer is showing my good will! I have a good feeling that we will making more hugh steps towards a good solution soon! And i'm curious about your counteroffer! Best regardsChris Meyer</t>
  </si>
  <si>
    <t xml:space="preserve">Dear Mr. Meyer,Thank you very much for explaining and claryfying a lot of things. I feel like we are on the right track now.Of course I will agree with DJ Happy. The sponsor selection is my most important issue though. Therefore, going for Boomerang is quite difficult. However, I could offer you Corporate LTD. I think this would be a very nice comprimise as they offer a mid-term contract with higher payments than Boomerang.In return I can give you week 1.The Swiss Three Course meal is my worst option. Therefore, it would also be the best option to agree on the international buffet.I am very convinced now that we will achieve a good outcome for both parties.If you are happy with the suggestions above we could finally agree from my side. What do you think?I am looking forward to hearing from you.Br,A. Kramer</t>
  </si>
  <si>
    <t xml:space="preserve">Dear Mr. Kramer,I would love to accept your offer but its not possible for me.Thank for coming steps towards me, we are on the right track!I tell you how your offer is for me:In Sponsor Selection is a bad option for me less than 50%, Music Act is worst case, Presentation Tasks is good, Date of conference is not bad not good and Catering worst case.As you can see i can not accept the offer when most of the points are bad or even worst case and all of my important are bad. I will not be able to accept as long as i not even reach 50% of my utility.So now i talk about a counter offer. I think for me the Sponsor Selection is the only real option Boomerang as long as you have Music Act. But then its hard for me to find another solution then the one I was sending you as the last offer. Because of that i try to be creativ and find another way. What do you think about that offer? Acceptable and if not what would you suggest to make it fair?Best regardsChris Meyer</t>
  </si>
  <si>
    <t xml:space="preserve">Dear Mr Meyer,actually I already use more than 50 % when offering you Corporate Ltd. This is by far my most important issue. Therefore, I can not make further concessions.We can agree on the Pop band FreeLife and the International three course meal.This is my last offer.I really hope you are able to agree.Br,A. Kramer</t>
  </si>
  <si>
    <t xml:space="preserve">Dear Mr Kramer,Your over gives me a utility of 30%. So this is worse than the ones before This is because the Pop band as I told you isnt giving me a lot also the Catering is very bad for me. Same with Sponsor Selection its also quite bad.I would love to accept but its not possible and i think it is a very bad summed up utility, and thats what its about.So here comes my last over in that point. It would be sad if we can finde a solution, so I hope you can accept that one!So please try again to make an offer, or tell me how you could accept my offer.Best regardsChris Meyer</t>
  </si>
  <si>
    <t xml:space="preserve">Have a nice weekend</t>
  </si>
  <si>
    <t xml:space="preserve">Dear Mr. Meyer,I am happy to be able to organize the annual ISA conference with you.In this message you will find my first offer. I am looking forward to this negotiation with you and I will like it very much to hear from you, what your preferences are regarding the five issues that we are negotiating in.I hope we can reach an agreement that suits both of us.Kind regards,Alex Kramer</t>
  </si>
  <si>
    <t xml:space="preserve">Dear Mr. Kramer,I've heard a lot of good things about you and i'm looking forward to have a great experience while organizing the event with you.I hope you are doing well and had a good first part of the assessment.With your first offer, there are several issues we have to discuss. I'm sending you my first counteroffer and i'm sure we can arrange a good solution for both of us.Best regardsChris Meyer</t>
  </si>
  <si>
    <t xml:space="preserve">Dear Mr. Meyer,Sadly I can not accept your offer, since there are a few aspects like thesponsorand thecateringthat are of great importance for me.Would be the following offer more suitable to you?Best regards,Alex Kramer</t>
  </si>
  <si>
    <t xml:space="preserve">Dear Mr. Kramer,Thanks for your steps towards me. Your offer is way better than the first but still there are some points i'm not able to accept. Never the less I'm very happy that we have a good negosiation progress.I can understand your point and I'm willig to make some concessions. For me Sponsor Selection has a outstanding importants, because I already have the contractes with Boomerang. So tell me what would be a possible trade off for you?The Catering is a topic were i'm willing to make a concession towards you and also the Presentation Tasks are something i would be able to go a step forward to you. Even while thePresentation Tasks is a very important topic for me, but both of us have to put back if we want to find a good solution:)For the catering my idea is the Traditional Swiss meal, and the buffet is my worst case because i think there are many very important people that are used to a high standard. Also that people are quite important for us. If that is important for you maybe you can come towards me with the Music Act where i would like to have the Local folklore band.I'm looking forward to hear from you soon!Best regards,Chris Meyer</t>
  </si>
  <si>
    <t xml:space="preserve">Dear Mr. Meyer,Thank you for your answer.Sadly it is not possible to me to accept your last offer, because there are still a few things that are impossible for me to accept.I hope the next offer is good for both of us.Kind regards,Alex Kramer</t>
  </si>
  <si>
    <t xml:space="preserve">Dear Mr. Kramer,Thanks for your answer.In case that the pop band is nearly as bad for me as Dj Happy it would be better if one of use takes his best option to optimize our overall utility.So if i take the Music Act i give you the issue Presentation Tasks and the Date of conference.If you dont think thats okay i could also offer you that you get the Music Act and i take the Presentation Tasks and we make Week 1 as an compromise in the issue Date of conference. What do you think?Best regardsChris Meyer</t>
  </si>
  <si>
    <t xml:space="preserve">Dear Mr. Meyer,I am please to hear that you want to get to a solution but the options that you are giving me are not at all profitable for me.Since I already agree on choosing your Sponsor (Boomerang), which is my worst option I thought we would be able to agree on other, also relevant issues.The 3rd offer I sent you is the best offer I can give you.In the following you will find other offer that I am sure, could be equally profitable for both of us.Best regards,Alex Kramer</t>
  </si>
  <si>
    <t xml:space="preserve">Dear Mr. Kramer,Your offer is really not that bad but i just need a little concession from your side, cause like that its sadly not acceptable.So I could accept your offer if you gave me in Date of conference the Week 2.But I have another idea that is a really hard concession from my side but mybe you can accept it!What do you think about the two options?Best regardsChris Meyer</t>
  </si>
  <si>
    <t xml:space="preserve">Dear Mr. Meyer,I find your last offer suitable and I am glad we could reach an agreement.All the best wishes for you.Best regards,Alex Kramer</t>
  </si>
  <si>
    <t xml:space="preserve">Dear Chris Meyer,Thank you for your message! In order not to waste too much time, I would suggest we jump straight to the disccusion. As ISA is a student organisation, I believe we should concentrate on students mostly. Furthermore, attracting students implicitly means attracting businesses, new and fresh ideas. Therefore I would suggest as a sponsor we should stick with Art Inc or as alternative with Boomerang. For the music I have found very nice DJ, who perfectly fits to our athmosphere (plus a good bonus point he is not that costly-we can spare here a lot). What do you think if we take simply 3 course meal option for the catering? I think this can perfectly work, plus not so hard to organize. Regarding the date of conference, I would definately not put it on week 1 because it is too short time for us and we will not be able to prepare everything and organize the event well. So either week 2 or 3 - what do you think?And last point, do you have any suggestion on presentation tasks? How should we split them?Looking forward to hearing from you!BR,Alex</t>
  </si>
  <si>
    <t xml:space="preserve">Dear Alex Kramer,it&amp;acute;s a pleasure to hear from you!Thank you for the details you sendt me for the upcoming event!I think focusing on the students is an important issue, therefor it&amp;acute;s indispensable to offer our business partners and companies officials a truly authentic and unforgettable event because they are the one who secure business opportunities for our students and therefor the effectiveness of ISA in the long run. I would recommend a local folk band as Music Actand a traditional Swiss three course meal for our guests as Cateringoption. As Sponsor SelectionBoomerang gives the organisation the best future perspective in my mind, therefore we should choose them as ISA&amp;acute;s partner.To perfect thePresentation Taskswe as organizers should show presence on stage because that&amp;acute;s more approachable for visitors. Considering the date I think week 4 would be perfect because due to the fact that it&amp;acute;s close to christmas a lot of students can visit the event and the atmosphere might be more relaxed.Let me know what you think,all the best,Chris</t>
  </si>
  <si>
    <t xml:space="preserve">Dear Chris,thank you for your message!So, first of all, i think the folklore band could be too boring... The suggestion i gave is more flexible - we can disscuss with DJ the playlist and style of the music so we will have the right atmosphere. For the catering - i agree on having a three course meal, but it should be internation. We can stick with option that I will have an award part and you - opening speech but i disagree with the date. Week 4 is too far we should schedule it on week 3. If you want to schedule it on week 4 then I would like to have an opening speech. As a sponsor Boomerang is too specific for us. As a compromise we can stick with corporate ltd.We should be more coperative.BR,Alex</t>
  </si>
  <si>
    <t xml:space="preserve">Dear Alex,thank you for your reply!I also think so, if we can agree on going for Boomerang as a sponsor we can also agree on helding the event in week 3.And we also need to find a compromise concerning the Music Actand the Catering: what do you think about booking the local using band and therefor we choose the three course meal as theCateringoption?All the best,Chris</t>
  </si>
  <si>
    <t xml:space="preserve">Dear Chris,if we choose the boomerang then let's have the DJ unstead of local band. I've gave up already on many things so I will insist on having a conference at week 2. also let's have three course meal as discussed previously. This way we both can satisfy our interests.br,alex</t>
  </si>
  <si>
    <t xml:space="preserve">Dear Alex,that&amp;acute;s fine for me!Thank you for your last offer and for negotiating with me!All the best and see you soon at the Event ;)Chris</t>
  </si>
  <si>
    <t xml:space="preserve">Dear Chris Meyer,My name is Alex Kramer and I will be your negotiation partner. Attached you can find my initial offer. Of course we can negotiate on some points to come to an agreement that is best for both of us.Hope to hear from you soon.Yours sincerely,Alex Kramer</t>
  </si>
  <si>
    <t xml:space="preserve">DearAlex Kramer,Thank you for contacting me.Unfortunately, I cannot accept this offer, as it is not in line with our long-term ISA strategy. Please see attached my offer.Kind regards,Chris Meyer</t>
  </si>
  <si>
    <t xml:space="preserve">Dear Chris Meyer,Thank you for your fast reponse. It seems like that we need to talk about all points again to come to a good solution.First of all, I do understand that Boomerang made a good offer for a mid-term contract. But i want to insists selecting Art Inc. as we have already established a long term business relationship with them and choosing them will definitely mean that they can also support us in the future.Secondly, I don't believe that a local folklore band is suitable forsuch an international event and would suggest choosing a more internationally known Music Act to meet our guests preferences.Third, I do not like the option to present the awards but do believe that it would be better if you could allow me to do the speech as I already have experience in it. Otherwise maybe we should consider inviting an outside expert which is not preferable but an option.Forth, you suggested to choose Week 4 for the conference but I think that this date is not very suitable as it is just before Christmas and many ISA members would be absent. Eventhough I would prefer choosing week 2 but if that is impossible for you I can also do week 2.Lastly, same with the music i dont think that a Swiss menu would suit the intenational taste of our guest but we should offer international selection of food to adapt to all preferences. Therefore I want to insist choosing the International buffet.Hope you could agree on most of my point and hope to hear from you soon.Yours sincerely,Alex Kramer</t>
  </si>
  <si>
    <t xml:space="preserve">Hello Mr. Kramer,Thank you for your response. Well, I personally like to suggest following instead:First af all, Boomerang is willing to sign a long-term contract. They would secure sponsoring of future events of the ISA. I do not understand why you would consider that as mid-term contract. I know Art Inc. Already donated some money, but there is contract yet, so Art Inc. can always decide to change their intentions. That is why I prefer Boomerang.Secondly, the music act is an easy way to show ISAs reflection on the local culture. Traditionally local musicians take care of the atmosphere after the formal part ended. It offers a great opportunity to give visitors an idea of the local cultural spirit, some goes for the Menu. It is as well our long-term strategy and I dont think it is a smart move to get rid of our strategy.Besides, I know that DJ Happy is a very famous international music star and he is probably more attractive, for the younger generation, but I think the strategy of the event should be focused on maintaining a good relationship with (local) companies and officials.Third, Thanks for suggesting week for 3 or 2, both dates are unfortunately not suitable for me, I would prefer week 4 over week 1. But I could do week one as well. Last but not least, maybe we can find an agreement by sharing the activities. A third person is not acceptable for me. I would prefer that you would do the awards and I would do the opening speech, it is also possible that we switch it around or that we share the activities.I hope I could convince you to take my offer and hope to hear from you soon.Yours sincerely,Chris Meyer</t>
  </si>
  <si>
    <t xml:space="preserve">Hello Mr Meyer,Thank you for your reply, I really do appreciate the efforts you make so please see my next offer:Firstly, I can understand your point that Boomerang will sign a long-term contract with us but the offer less money than Art Inc. who offers a high short-term payment. In fact, ISA will grow further and need and get higher sponsorship, so we do not really need a long term contract but should just choose a shortterm but with the highest monetary benefit. Therefore, I really would suggest accepting Art Inc.'s offer.Secondly, regarding the music I understand your point of view that we should also include local culture. But inviding a unknown local band would not meet our high standards. Therefore I think that the Pop band Free Life would be also an option which is acceptable for me.Concerning the Catering I really would suggest to choose the international buffet which of course will also include local Swiss dishes but also from other cultures which can show our cross-cultural spirit. Moreover I think it will be definitely better for the atmosphere of the event if people can walk around and choose their own food from the buffet instead of all sitting around at the table waiting for the food.Thirdly , I think that I can agree on week 1 if the other dates are absolutly impossible for you even though i would prefer week 2 or 3. Unfortunately, week 4 and 5 are impossible for me.Finally, as far as I understand it is also acceptable for you if I do the speech and you the awards which would be perfect for me. I would be glad if we could agree on that.In conclusion, I hope that we fixed the issues rearding Date and Presentation tasks and truly would appreciate if you could also agree on my other offerings.Best regards.Chris Meyer</t>
  </si>
  <si>
    <t xml:space="preserve">Hello Mr. Kramer,Thank you for your response. Well, I personally like to suggest following instead:I can agree to the points week 1 as well to the fact that you do the speech and I the awards, only if you can agree to Boomerang as our sponsor selected, as only a long-term contract can secure longtime finding, and a Local folklore band as well as a Traditional Swiss three course meal, due to the fact that we have to secure the brand ISA and stick to our long-term strategy.I hope I could convince you to take my offer and hope to hear from you soon.Yours sincerely,Chris Meyer</t>
  </si>
  <si>
    <t xml:space="preserve">Dear Chris Meyer,Thank you for your reply. I am glad that we both an agree on the date of the concerence and presentation task.Regarding the sponsor I really do not agree with your decision to choose Bomerang as I believe that we do not need a long term contract especially when the money they offered is considerably low. If you really cannot accept Art. Inc then I would also suggest Corporate Ltd. as an option who offered a mid-term contract with more annual payment than Boomerang.Considering the Music Act I really cannot accept choosing a local folklore band, as it is not suitable for such an international event but would also consider and ready to accept the Pop band freelife which is less known than DJ Happy but still will fit our international guests taste.Finally, do you really think that it is an good option to choose an all Swiss menu ? I do really understand you why you would choose a full Swiss menu if we have the option to choose an international one which would also include various dishes from all nations. This will certainly show that we focus on international taste but also want to respect the national culture.Please find my offering attached.Have a nice day.Alex Kramer</t>
  </si>
  <si>
    <t xml:space="preserve">Dear Alex Kramer,Thanks for your replay. I think we are moving forward.I guess I can agree to a mid-term contract. But I do think we have to stick to our core strategy, we used over the years successfully. Which means a local folklore band and the traditional swiss three course meal.I hope I could convince you to take my offer and hope to hear from you soon.Yours sincerely,Chris Meyer</t>
  </si>
  <si>
    <t xml:space="preserve">Dear Chris Meyer,Thank you for accpeting parts of my last offer. So, what remains to be discussed are the issues Catering and Music Act.As it seems like it is hard come to an agreement. I will try to understand your point of view and offer you a deal.1. What if I could accept your initial wish to choose Boomerang as the sponsor but you will agree with my choice for the Music Act DJ Happy and Catering International Buffet return?2. The second option I can offer you is to keep Corporate Ltd.as sponsor but each of us take one step back which means that I could agree on the traditional Swiss 3 course meal but only if you will accept my preference to choose DJ Happy as our Music Act in return. (Should you want to go for this option please send me a counteroffer)</t>
  </si>
  <si>
    <t xml:space="preserve">Dear Chris Meyer,I appreciate your efforts to move towards my directions:So, I also like to offer you one final deal:If you really think we need to internationalize the Music Act to FreeLife and the Catering to the International Three course Menu.In return we chose Boomerang as our Sponsor and you do the Awards and I do the opening speech.I really hope you can accept his offer.Kind Regards,</t>
  </si>
  <si>
    <t xml:space="preserve">Dear Chris Meyer,Thank you for your efforts, so I accept all terms of your offers exept of the Catering.So if you really want to do the speech I could accept that if you would accept my wish to choose the international buffet.This is my last offer and I am sure that this is a benefitial solution for both of us. I hope you accept my offer.Best regards.Alex Kramer</t>
  </si>
  <si>
    <t xml:space="preserve">DearAlex Kramer,I accept your offer. It is a pleasre to do buisness with you.Kind regards,Chris Meyer</t>
  </si>
  <si>
    <t xml:space="preserve">Dear Chris,Its a pleasure having you as my negotiation partner. I only heard many positive things about you.I am looking forward organizing the conference together with you to make it an outstanding 50th anniversary for ISA.Please find attached my first offer.Best regards,Alex Kramer</t>
  </si>
  <si>
    <t xml:space="preserve">Hi Alex,it's a pleasure negotiating with you , too! Thank you for your offer.I would prefer Boomerang as a sponsor and I think a local folklore band would underline the flair of the event best. In return I would agree with week 1 concerning the date. How about a compromise regarding presentation tasks? I would suggest shared activities?All the best,Chris</t>
  </si>
  <si>
    <t xml:space="preserve">Hi Chris,Thank you for your offer.I have different views regarding your mentioned points but lets see how you think about this counter offer from my side?best, Alex</t>
  </si>
  <si>
    <t xml:space="preserve">Dear Alex,what are for you the most important points? For me the sponsor selection and the music act is very important. As already mentioned, I am willing for a compromise regarding the date of conference (I agree with week 1) and the catering (I'm fine with international three course meal).What do you think about this offer?Kind regards,Chris</t>
  </si>
  <si>
    <t xml:space="preserve">Hey Chris,My most important points are just as for you the sponsor selection and the music act:I would strongly prefer Art Inc as a sponsor and DJ Happy is my priority regarding the choice of music act.Week 1 concerning the date works fine for me but week 2 or week 3 are also ok for me.Regarding the catering an international 3 course meal works well for me.My compromise regarding the presentation tasks would be an external speaker. but if you agree on Art Inc as a sponsor and DJ Happy as the music act, I would be fine with announcing the awards while you are giving the opening speech.What do you think about this?best,Alex</t>
  </si>
  <si>
    <t xml:space="preserve">Hi Alex!Thanks for your message. So we can fix week 1 and the international three course meal. As for both of us sponsors and music acts are the most important think, I think we should do a compromose regarding those two aspects: how about taking your priority concerning the music act and go with DJ Happy, but taking Boomeran as a sponsor?Chris</t>
  </si>
  <si>
    <t xml:space="preserve">Hey Chris,For me the sponsor selection is even more important than the music act.So what do you think of choosing Art Inc as a sponsor and compromise on the music act by choosing the pop bad Freelife?best, Alex</t>
  </si>
  <si>
    <t xml:space="preserve">Hi Alex,sorry but that would mean that none of my number one priorities in any of the issues is chosen - I really can't go with that ;-)If we agree on Art Inc. as a sponsor, I would appreciate if we chose a Local Folkore band. I'm still fine with you doing the awards and me doing the opening speech and the internaional three course meal. However, as the sponsor selection is also my top priority and I am willing to agree with Art Inc, I would suggest week 4 instead of week 1.I hope you're fine with the offer?Best wishes,Chris</t>
  </si>
  <si>
    <t xml:space="preserve">Hey Chris,sorry to hear that but your current offer is overall worse when the previous one you made in my opinion.If we agree on Art Inc. as a sponsor, and a Local Folklore band as the music act; I would suggest amending the other sections to the following in order for me to be able to agree on the deal:If we agree on week 4 instead of week 1, I would prefer an international buffet and an external speaker.What do you think?Best,Alex</t>
  </si>
  <si>
    <t xml:space="preserve">Hi Alex,I'm fine with the international buffet, even though this is my last priority. If we could chance the presentation task to you doing the awards and me doing the opening speech, we have a deal!I hope this offer satisfies you as well, as I agreed with Art Inc as a sponsor and the sponsors have the highest value for me.Kind regards,Chris</t>
  </si>
  <si>
    <t xml:space="preserve">Dear Chris,The outcome is not the ideal one for me but I think we both had to compromise quite a few things in order to reach an agreement.I guess overall this deal is acceptable for both of us.Was a pleasure negotiating with you. best,Alex</t>
  </si>
  <si>
    <t xml:space="preserve">Dear Mr. Meyer,I have heard quite a lot about you and am very pleased that we can work together on the upcoming event.Here is the first offer.Best regards,Alex Kramer</t>
  </si>
  <si>
    <t xml:space="preserve">Dear Mr Kramer,Thank you for reaching out to me and I look forward to planning the upcoming ISA's anniversary with you.There are a few concerns I need to raise with your proposal.First, I don't quite understand why you would want Art Inc to be the main sponsor. I understand that they are willing to provide the best funding, but this is only a one-time thing. The whole anniversary is built on the idea of building and maintaining a strong relationship for the future. We need to look towards the future, and therefore the bestSponsor SelectionisBoomerang. Not only are they also offering a decent offer (only slightly lower than Art Inc), but they are also keen on signing a long-term contract with ISA.Regarding theMusic ActI suppose you are a fan of DJ Happy? And if so, please just visualize, if someone so popular comes to this event, the whole attention will be taken away from what truly matters. The whole reputation will be overshadowed, might as well forget the whole event. With local culture playing a massive role, to show the origin of where ISA came from, aLocal folklore bandwould be the best fit. It has been a tradition, and this tradition should continue. After all, the music is there for the background and not as the main attraction.I see you and I both are very keen on doing the opening speech. Well sadly, I understand that neither you nor I would like to be overshadowed. I am willing to make a concession here and share the opening speech and awards giving with you. I know this will require much more preparation as well as coordination but we could make it work! Just look at Oscars or other award ceremonies, there are always two who work together, make it a bit entertaining and at least it will be something new - let's make an impact together. We would also show everyone how to can work together - and as mentioned its all about building relationships and working together for the future that is important. Therefore, I hope you will be happy to agree withShared activitiesforPresentation Tasks.The local culture is very important. Furthermore, with this beautiful anniversary of many years, a local buffet would be a killer. I am you could literally just go to an all you can eat buffet or pub if you want. But we need to uphold a certain level of prestige. Therefore, local cuisine and a three-course Swiss meal is the way to go. Swiss food is delicious and it is also a chance for all international guests to try and appreciate something different. Therefore, it would be best to arrange for aTraditional Swiss three course meal.I believe the best week to hold this event would beWeek 4. It would be just around Christmas, there will be a lot of parking spaces, many would have the time available to them and especially students would be at the point where they would have finished their exams and were preparing to head home. Their attendance is incredibly important. It would work. I don't see how 2nd week would work, as there is a very popular large event taking place at the historic center and our conference is right there too. Therefore, it would be a massive inconvenience for guests as they would be frustrated by not being able to find any parking places.Looking forward to hearing from you soon,Kind wishes,Chris</t>
  </si>
  <si>
    <t xml:space="preserve">Dear Mr. Meyer,I truly believe that conference's aim is to put students in the focus. Probably, you haven't noticed an increasing dissatisfaction of our guests with the music on our events. That is why it would be nice to make some changes.DJ Happy is quite a famous person and his presence will attract more visitors.So, you offer a traditional 3 course meal? But, don't you think that conferences are about to build bridges among young people? Sitting down for several hours with the same people doesn't actually fit the networking idea. An upcoming event is about students and hopefully there will be a lot of young people there.I do understand that Swiss influence in Constance is quite impressive, but are you sure that all guests are familiar fith Swiss cuisine and will be able to eat this type of food? It would be nice to prepare an International buffet with an emphasis on Swiss food. What do you think about that?As you may see, Art. Inc is our biggest sponsor. Even a short-term contract with it will give us financial security for a several upcoming events. If we want to succeed we need to choose financial stability over doubtful long-term contracts.About presentation and date. Those questions are open.Regards,Alex</t>
  </si>
  <si>
    <t xml:space="preserve">Dear Mr Kramer,Thank you for your response.I understand that you want to bring music to the students. However, as mentioned DJ Happy will completely overshadow ISA. We also need to think about the older generation and our guests. There is also a pop band FreeLife, loved by the students, would not overshadow the event. FreeLife is loved by the students and is also a local band. It would be going against our tradition of having a local band, but this way it will still be somewhat local - but not too extreme. In this way, we get to also uphold our strategies to stay in touch with local companies and traditions.Yes, a three-course meal. I don't see how someone would not like Swiss food, however, I hear your point about various cultures. However, with a buffet-style I simply cannot agree, therefore I am willing to make another concession, where we would have a three-course international meal. The buffet is heavily informal, I mean take for example weddings - I have been to quite a few and the buffets were never good, while the three-course meals were civilized, fun and simply always better. Buffets have long lines, there might be not enough of one type of food, food might be overcooked as constantly in heat, and it's just not fitting, for a smaller event maybe, but not for our round anniversary. That said, we are making many changes from previous years, so I don't want it to be too extreme and get out of hand. Hence an international three-course meal, I think might be good.Thank you for suggesting week 3 instead of 2. Unfortunately, I don't think it's suitable either. I suggested week 4 previously. However, an alternative would be week 1. How do you think week 1 would work from your perspective?Regarding the presentation, a third person is not acceptable in my perspective. I would of course, as mentioned prefer to do the opening speech with you to do the awards, however, I would be willing to give you the opening speech if you agree for the sponsor to be Boomerang. I understand that Art Inc is able to give more, however, the power of money should not be the only thing - it's not always the one who gives more that gets to be the main sponsor. Therefore, I truly believe Boomerang should be it, who still will give quite a substantial amount and providing a long-term contract we would not only be able to guarantee numerous other events but also will foster a great relationship. And this relationship making is super fitting for our anniversary event.I hope you like the new counteroffer :)Yours sincerely,Chris</t>
  </si>
  <si>
    <t xml:space="preserve">Dear Mr Meyer,I can offer you Corporate Ltd as a sponsor. It has a good reputation and is very suitable option.Pop Band FreeLife is not as famous as DJ Happy (as was mentioned before) but still has a nice reputation among all generations.In my opinion, 2nd or 3rd week will be most appropriate. There are conflicts in time tables during other weeks.About Catering. Luckily, conference is not a wedding. Do not let one bed experience affect your decisions :)Last year I attended a conference with 3 or 4 course meal. Frankly speaking, it was the most boring event in my life. People felt quite discomfortable, especially students. And we expect a lot of students on our event.You write that this event is not about the money, but catering you offer is aso not about students.I think that you will be perfect at giving Awards and I do not mind about giving a speach.Have a nice day! Regards,Alex K.</t>
  </si>
  <si>
    <t xml:space="preserve">Hi Alex,Yes Corporate is an alternative, but I believe Bloomberg is the best choice for ISA.It's great that we agree on the local pop band FreeLife.Both 2nd and 3rd weeks are both unacceptable in my opinion. Why do you think week 1 is not acceptable? You are putting a lot of focus on the students - it's great!I have now changed it so you do the opening speech -&amp;gt; I believe this is a huge step on my part.I truly believe I've made as many compromises as possible. If you believe something else should be changed then I would need you to make some compromises with me and give me something I want, but I won't be able to do anything more.Kind wishes,Chris</t>
  </si>
  <si>
    <t xml:space="preserve">Dear Mr. Meyer.I made compromises in Sponsor Selection, Music Art, and Date of Conference (offered you 3rd week) in previous letter.I respect you very much and I have noticed how difficult it was for you to give up on Presentation Tasks. That is why I think that you will be a perfect candidate for opening speech (of course, if our Leading Sponsor will remain Art Inc).I still think that 2nd week would be the most appropriate one, but with respect to you I am ready to make a compromise and choose 1st week to be the Date of our Conference.Regards,Alex K.</t>
  </si>
  <si>
    <t xml:space="preserve">Hi Alex,Thank you for giving me the opening speech, in turn, I am willing to completely change the catering to the buffet, given of course the sponsor is Boomerang :) I am sure you see that Boomerang is my number one priority to keep.I believe week 1 is suitable for both of us, as is the pop band. (I do want to make it clear that week 1 is definitely not my preferred week and I am meeting you here in the middle).I hope you are satisfied with the way the offer is set up.For your information, I am unable to be 'online' tomorrow, therefore I would love if we could reach a conclusion by tonight.Wishes,Chris</t>
  </si>
  <si>
    <t xml:space="preserve">Dear Mr. Meyer,Thank you for telling me. I hope, we will do our best to reach our agreement today.I agree on Boomerang, of course if we choose DJ Happy as our Music Act and 2nd week will be the date of conference. Giving up a leading sponsor, as you may understand, needs to be replaced with something significant from your side.Best regards,Alex K.</t>
  </si>
  <si>
    <t xml:space="preserve">Hi Alex,I believe giving you the buffet was substantial enough, considering it was really important for me.Therefore, I am not prepared in moving the date. As mentioned, week 2 or 3 is unacceptable. Week 4 would be the best in my perspective. However, given you didn't agree with wee 4 I thought week 1 would be more suitable and given you accepted it before, you made it seem as not a bad compromise for you at all. So unless you want to change it to week 4, it will be 1 ;)I am not sure, but I hope you don't see myself sabotaging the event. What I am aiming for is for an imbalance between us of around 5%, meaning it would be a successful collaboration for both of us, hope you see how this works.Wishes,Chris</t>
  </si>
  <si>
    <t xml:space="preserve">Dear Mr. Meyer, I gave up Presentation task, Date of conference and agreed on compromise with Music Band.The most appropriate in our case will be to agree on Corporate Ltd.Regards,Alex K.</t>
  </si>
  <si>
    <t xml:space="preserve">Hi Alex,Willing to go with week 3, definitely definitely not too happy about it, but still better than Corporate. And no - we compromised on the date being week 1, as it was only half as good as for me as week 4...so it is not what I wanted either, nor . is week 3. But Boomerang as mentioned stays.Hope you accept this last offer.Sincerely,Chris</t>
  </si>
  <si>
    <t xml:space="preserve">I accept your offer.Regards,Alex K.</t>
  </si>
  <si>
    <t xml:space="preserve">DearChris Meyer,I am Alex Kramer and I will be your negotiation partner.In attachments you can find my first offer.This is just a first step and of course we can negotiate certain points.I just want to be clear - in my opinion that should be a conference for students from all around the world, so we should focus on their experience.Furthermore, theSponsor Selectionis one of the most important issue for me, as I think that ISA should take care of long-term relationships and we should not give Art Inc.a good reason to change their approach to us - such as signing the contract with one of their competitors.I'd like to hear your point of view on my argumentation.Best RegardsAlex Kramer</t>
  </si>
  <si>
    <t xml:space="preserve">Dear Alex Kramer,Thank you for your email. After having looked through your initial offer and after review, I would like to present you with a counter offer that will hopefully satisfy both of our needs.Having worked withBoomerangbefore, I believe they would be the bestSponsor Selection. Since we are hosting an international event within a specified region, it would be nice that theMusic Act be a localLocal folklore bandto introduce the local culture to the participants. I believe that we should have aShared activitiessession, although we each could have our own roles, I believe a spirit of comradery is in order.Due to the time constraints and the clash with theInternational Conference on Economics and Business Management in Zurich, one of the biggest business conferences in Switzerland, it would be best if theDate of conference would be held onWeek 4so that we have the best turnout for our members.Lastly, I believe that theCateringshould be aTraditional Swiss three course mealin order to conform for the local taste as well as introduce the Swiss kitchen to our alumni and guests.I hope you will take all of the information into consideration and that we could agree on a compromise.Best Regards,Chris Meyer</t>
  </si>
  <si>
    <t xml:space="preserve">Dear Chris Meyer,Thank you for your email. Unfortunatelly, your offer is completely unacceptable for me.I would like to cooperate with you in order to reach a deal that is acceptable for both of us.As far as I know Boomerang is offering us less thanCorporate Ltd.. So, if we are going to decline the offer made by Art Inc. we should decide onSponsor Selectionthat gives us the best offer.When it comes toMusic ActI cannot understand why do you preffer a local band that would be totally boring for students that are going to attend our conference. Altough, I can still agree on choosingPop band FreeLife.As ofPresentation Tasksin my opinion we should agree onThird person, because I think that both of us can profit from such an sollution equally.As for now, I do not change my offer relatingCateringandDate of conference. Those topics are not particullary important for me, but I count on slightly better proposal from your side.In attachments you can find my whole offer.Best Regards,Alex Kramer</t>
  </si>
  <si>
    <t xml:space="preserve">Dear Alex,Thank you for your email. Although we both strive to achieve our personal gain, I do infact believe that finding a middle ground would be more fruitful, not only for us as individuals but for the attendees of the event.In terms of theSponsor Selection, a good compromise would beCorporate Ltd.as you have suggested, so that would be a good selection. In terms of theMusic Act, it is my belief that what we are offering the students is a cultural, educational and social event that should be focused not on the party but rather on the activities of the ISA and its initiatives and members. Therefore it is still my belief that aLocal folklore bandwould be the best option.Having a third party present the ISA speech and awards is not attractive to me at all as it dilutes our presence and abilities in front of the ISA board and members and therefore would have to decline on that. In order not to have severe competition on the activities it is best if both areShared activitiesso both of us could present. Otherwise I would personally like to do the opening speech.The date of the conference within the month unfortunately is shadowed by many conferences and events and therefore would be inconvenient for our guests. During the second week, there is a festival in Constance which will block all entrances and parking possibilities, therefore creating a possible logistical disaster for our planning and by extention our guests. Since you do not preffer week 4, then I suggest that theDate of conference be inWeek 3.Food is always something that is talked about in events. It is an experiences of the senes that is appreciated by many, if not all, guests in any event. Having the ability to provide the students with Traditional Swiss three course mealwould allow them to not only indulge in the cultural foods of the country but live out a truly authentic local experience. Not many people have had or will have the chance to try it, let alone in an ISA event, in their lives, so i believe it is the best way to go.I hope you can take these suggestions into consideration, since I believe they benifit us and our guests.Regards,Chris</t>
  </si>
  <si>
    <t xml:space="preserve">Dear Chris,thank you for your offer. I think that we are on a good way to find a sollution sutiable for both of us.I consider that we have already agreed onSponsor Selectionand by now both of us acceptCorporate Ltd.as our new sponsor. Also, I am very happy to hear from you thatDate of conferenceinWeek 3is suitable for you.When it comes toMusic ActI could agree with you on Local folklore band, but only if you would also agree onCateringto be provided in form ofInternational buffet.Indeed, it is important also for me to give our members some local experience, but I believe that we can fulfill that by choosingLocal folklore band. When it comes toCateringwe simply have to accept that different people have different preferences when it comes to such a personal preference - especially nowadys. ISA cannot damage its international reputation by forcing our members from all around the world to eat somethink that would not be suitable for everyone. By the fact itself that our conference takes place in Switzerland our members can try some of the local products - but are not forced to as you propose.I would also consider International three course meal, but only if you agree on Pop band asMusic Act. We simply have to provide a possibility to do some networking between our members and we can achieve that by two different means - by proposing a form ofCateringthat is not so fomal as three course meal or by providing them with aMusic Actsuch as pop concert. In order to develop ISA, we have to provide such a possibility.As you have said, weshould be focused not on the party but rather on the activities of the ISA and its initiatives and members - and we have to give them possibility to communicate between each other, which is impossible to achieve during some formal, three course meal.When it comes toPresentation TasksI simply cannot agree on your proposal. Right now I am only able to consider such a possibility:Awards Chris, opening speech Alexor inviting some third person. Shared activities would equally damage the reputation of both of us, as all important ISA members would see that we were unable to reach an agreement on that issue.I can reconsider that issue and agree on your proposal: Awards Alex, opening speech Chris, but only if we would agree onArt Inc. as ourSponsor Selection, as I still consider it to be a better solution for ISA thanCorporate Ltd.and especially Boomerang, because we have already received the best offer from them and we know that were a reliable parter for us troughtout many years. Please, remember that I do not have any personal ties with any of those companies, which makes my opinion on that issue reliable and fair. I remeber that you have already admitted to have some personal ties toBoomerang and I think that senior ISA members can also notice that and judge it in a negative way.I hope that you will be satisfied with my concessions and we will be able to conduct negotiations further in order to obtain a result that would be profitable for both of us.Best RegardsAlex</t>
  </si>
  <si>
    <t xml:space="preserve">Dear Alex,Thank you for your email and concessions made on your part.I have read your feedback and have the following counter offer, which I think is fair. In terms ofSponsor Selection we would go forCorporate Ltd.as we cannot agree on Boomerang or Art Inc. .In terms ofCatering I must insist on aTraditional Swiss three course mealfor previously mentioned reasons.Since presentation to you was very important, I am willing that thePresentation Tasks beAwards Chris, opening speech Alex.But I must insist also that theMusic Act beLocal folklore band for all previously mentioned reasons.I personally think it is usless to keep going back on forth without fruitful results so I would have to say that I think this would be the final counter-offer that I would be willing to offer and agree to. We have both made concessions on our parts and I believe that we both get good results in terms of what we want and, hopefully, have a great event that would make the ISA students and body proud.Regards,Chris</t>
  </si>
  <si>
    <t xml:space="preserve">Dear Chris,thank you for your offer and concessions that you have made.As we cannot find a common ground onMusic ActorCateringI have to insist on organising the conference onWeek 2and selectingArt Inc.as our next sponsor in order to agree onLocal folklore bandandTraditional Swiss three course meal.Date of conferenceset forWeek 2would allow the ISA's vice - president to attend.As forSponsor SelectionI have already mentioned my arguments that supportArt Inc..Please contact me if you are interested in making an agreement in terms ofSponsor Selectionor at leastDate of conferenceas I have proposed. Than I will reconsider and issue an offer including those two topics. Otherwise, I would have to reject your offer.Best RegardsAlex</t>
  </si>
  <si>
    <t xml:space="preserve">Dear Alex,Unfortunately after reviewing the final proposed offer, I must, respectfully, reject the offers at hand.It is clear that we will not be able to reach a consensus or middle ground due to the nature of these tasks.I thank you for your time and effort and wish you best in luck with future endeavours.Regards,Chris</t>
  </si>
  <si>
    <t xml:space="preserve">Hello Chris,how are you doing?I'm thrilled to know we can work together on this project.I&amp;acute;ve been considering several things and I think we can start by fixing the date for the conference.No matter what we do, it will be useless if the people we're doing it for, or with, won't be able to attend.I suggest we do it on the 2nd week of december, what do you say? are you available on that week?Furthermore I've been thinking on what we should offer for catering, i find it important for it to be a buffet, so people can mingle (otherwise again it will make the event basically useless)i think these are the most "super partes" things that would be cool if we could agree on so we can make this a thing :)Did you think about what sponsor you'd favour?I don't have any ties to the companies, however i find it interesting to go either with the one that offered the highes sum, or with the one that would be interested to sponsor us on a shorter contract, since Im very positive about the association's future (we shouldnt worry about pulling in bigger sponsorsin future, they'll come on their own)for the music act i considered DJ Happy as i think that would pull in most of our students, we cant forget they're students and are still more likely to show up if they don't want to miss on such an important act.what is your opinion about that?once we have settled that we can talk about the presentation tasks, even if i thought that maybe the best solution is a third person to take care of it, both to make the event more important and for us to have more time to worry about the organisation.Looking forward to your answer,Cheers!</t>
  </si>
  <si>
    <t xml:space="preserve">Hello Alex,thanks, I am very good and also very delighted to negotiat with you.I totaly agree with yout that everybody should be able to attend the event. In my eyes Week 2 is not as optimal as Week 1 or Week 4 would be since more people can attend during this week.I believe that a buffet is probably to informal and would therefore suggest a three course meal since this is the best option for a special anniversary.Regarding the sponsor selection I have to disagree with you, a sponsor with a longer contract might be more benefical to us then a high sum because times can change fast. I would therefore suggest Boomerang as our sponsor.I would rather prefere a local folllore band for the event since we not also the students but also our other guests and we have to please them too.I think that a third person for the presentatio tasks is a waste of potential since we both can represent the organization much better and would therefore suggest that we share this activity or one holds the speech and the othe the awarfs.Let me know what you think about this!Greetings,Chris</t>
  </si>
  <si>
    <t xml:space="preserve">Hello AlexI am sorry I wanted to write Week 4, this was a typing mistake from me, I am very sorry for that error on my side.I have been in the ISA a couple of years now but I am not sure how my future plans are to be honest.I have considered the offer of Art inc. but I have to say that I would prefere to have Boomerang as our sponsor since other then Art Inc they are willing to be a long term partner for ISA which I think is of great value. Maybe we could considere Corporate Ltd. as an option since they are willing to make a mid term realtionship possible? Maybe this would be a good compromise?Agreeing on the Pop Band as the music act is also a confssion from my side so in this point allready found a good compromise I believe.I believe that choosing the option Shared activities for the Presentation Task is a good option to choose so we can both make a good impression on the stage and I believe that we can represent the aspects of a student association best as we are students ourself.Since I have made some big concessions I have to insist on the traditional swiss three course meal though since many of the business men that will attend will want a formal meal as they are used to and also I believe this event is not ment for only marketing and making contacrs but to celebrate the ISA. And since I allready made the confession with the pop band instead of the local folklore band I would like to have a traditional meal since we have a lot of local partners and want to please them too in some way.I am sorry if I offended you, that was in no way on purpose. I will try to tell you more of my reasoning in the future. I also changed back to a formal message and filled out the issues for this offer since I think that can help to prevent misunderstandings in the future and will help is negotiate.I am certain we can figure out an agreement that suits both of us!Best regardsChris Meyer</t>
  </si>
  <si>
    <t xml:space="preserve">Hello Chris,I see myself forced to steer the organisation of this event as it seems like you have a hidden agenda you dont want to share.Having it when everybody is on holidays is just not going to happen, we need to have it in the first 3 weeks of December.Week 2 is the best possible scenario, at least you already offered that, so thats agreed.I will agree for you to have the awards speech if you agree on the International buffet.Im trading in the best outcome for you, the visibility ih the presentation tasks, just for not ruining the event and take the buffet. Furthermore I am willing to concede on the sponsor and take corporate ltd.My concerns are for the event, i already have given up on the visibility on the presentation, I can't do much else at this point.have a good afternoon.Chris</t>
  </si>
  <si>
    <t xml:space="preserve">Hello Alex,I am sorry if you feel like I hve a hidden agenda but I am only trying to reach an agreement that will result in a utiliy vlue that is acceptble for both of us. I do think we both have alternating opinions on the topics so it will be hard to solve this only with arguments since it seems that on every topic we both have the completele different opinionI am willing to agree on Week 2 even though in my opinion this is not the best option.Moreover the International buffet is not a great solution inmy eyes either but I m willing to make a coincession again and are willing to agree on it.Having made confesions on the point s of the Date of conference, Catering and Sponsor selection I need yoiu to make some concessions too. I woiuld like to choose the Local folclore band and th Awards Alex, opening speech Chris so that I will receive an utility value that is acceptable.I think this is a very fair offer from my side so think about it and let me know how it works for you.Best regards,Chris Meyer</t>
  </si>
  <si>
    <t xml:space="preserve">Hello Chris,I'm not convinced about the flok act, but this is acceptable, at least people will be able to mingle and music won't be a distraction.At least we got this sorted.Have a good evening</t>
  </si>
  <si>
    <t xml:space="preserve">Dear Mr. Meyer,I am looking forward to negotiating on the five issues for the ISA conference with you and hope that we will find a mutual acceptable agreement and might even have similar preferences on certain issues. Attached you will find my first offer. If there are certain issues or aspects especially important to you, please let me know which ones they are.Best regardsAlex Kramer</t>
  </si>
  <si>
    <t xml:space="preserve">Dear Alex Kramer,I am very happy to be hearing from you about the organization of th ISA conference. I am certain that we will be able to find a mutual acceptable agreement. I have to say that in my opinion all the topics are very important for a well rounded event.First of all I think that the Date of conference should be in sinWeek 4ce it would be a date where all of us can attend. I would be willing to accept Awards Chris, opening speech Alex fot the Presentation Tasks if you are willing to agree on Boomerang as our sponsor. Regarding the Catering I would be able to agree on a International three course meal instead of the buffet. The Local folklore band would be a better fit for the ocassion than a DJ since it would be better for the atmosphere of the event.Please let me know what you think about my arguments.With best regards,Chris Meyer</t>
  </si>
  <si>
    <t xml:space="preserve">Dear Mr. Meyer,thank you for your quick response and counteroffer.I am glad that you are willing to accept the presentation task. Unfortunately I can not accept Boomerang as our sponsor as I strongly believe that Art Inc. made the best offer in terms of a short term contract and the choice of the right sponsor is important for the outcome of the event. In return I am willing to accept week 4 as the date of the conference, even though I believe several ISA members will be absent due to the Christmas Holliday's. Also, I don't believe the local folklore band would be a good fit, but I am willing to make a compromise and take the Pop band.Best regardsAlex Kramer</t>
  </si>
  <si>
    <t xml:space="preserve">Dear Mr. Kramer,thank you for your response and concession regarding the Date of conference. I understand your worries that some might not be able to attend but the choice still offers some advantages. Although I believe that Art Inc. is not a good choice I am willing to agree on it as the sponsor. After I was willing to make some big concessions regarding the Sponsor Selection andPresentation Tasks I would like to emphasize that an atmosphere where our local partners feel welcome and our international guests get an glimps of the local culture here. I am looking forward to hearing from you soon.With best regards,Chris Mey</t>
  </si>
  <si>
    <t xml:space="preserve">Dear Mr. Meyer,thank you for your counteroffer. I believe we are making good progress.As you have made some concessions, I will also agree on your request to have the traditional three course meal, even though I believe it is the least appropriate of the three options. What I can unfortunetly not agree on is the local folklore band. I still believe that the DJ would be the best option for the music act, but, as I wrote in my last mail, am willing to compromise with the pop band FreeLife.I believe the offer I have attached is fair and hope you can agree and will accept it, as I can not see myself making any further consessions.Best regardsAlex Kramer</t>
  </si>
  <si>
    <t xml:space="preserve">Dear Mr. Kramer,I think your last offer was a big step in the rigth direction. I thank you for making concessions too.I am willing to accept the Pop band FreeLife as the Music Act even though I am not happy with a pop band instead of a local band. I would be willing to agree on the contract if we can decide on Corporate Ltd. as the Sponser as a compromis if we choose the Pop band FreeLife. They offer goof coditions for ISA and also at least some more options regading long term partnership then Art Inc.I believe this is a solution that will benefit both of us and is a very good mutial agreement!I am eagerly awaiting your answer.Yours sincerely,Chris Meyer</t>
  </si>
  <si>
    <t xml:space="preserve">Dear Mr. Meyer,your latest counteroffer unfortunately gives me an even lower utility than your last offer, so I can not accept it. Maybe it would be helpful to know which issues are how important to one another. It would be helpful for the search of an agreement if you also gave me some insight into your preferences.I got the impression that with the chosen presentation task you are not making huge consessions on your part. Our agreed sponsor being Art Inc. is quite important to me and consessions on the sponsor would evoke large consessions in other issues on your side. The other impression I got, correct me if I am wrong, is that the music act is important to you and you strongly lean towards the local folklore band. As I prefer both other options in respect to the music act strongly, we would have to agree on other options concerning the date and the catering in order for me to agree on the local folklore band. What would you be fine with in respect to the date and the catering? Maybe it is a good idea to make compromises within certain issues rather than saying "your preference for this issue and my prefference for that issue".I am looking foreward to your answer!Alex Kramer</t>
  </si>
  <si>
    <t xml:space="preserve">Dear Mr Kramer,It is unfortunate that my last offer was not suitable for you since we we're very close to an agreement allready.I have to correct you in the point that I am making no concessions on the choosenPresentation Tasks of the last counteroffer (Awards Chris, opening Speech Alex) since I am certainly making concessions here.The topic of theSponsor Selection is also of great importance to me and an I am not very happy with Art Inc. as our sponsor so choosing this option be a big concession. Despite that I might be willing to accept Art Inc. if we can figuere out other solutions for the different topics.It seems to me that the Music Act is of great importance to both of us and we certainly have very opposing views on this subject as I would prefer the Local Folclore band and you the DJ. It might be an option to meet in the middle and choose thePop band FreeLife.In my eyes the Catering should be a Traditional Swiss three course meal since it will be apropriate for such a specil occasion as the anniversary.Regarding the Date of conference I would prefere Week 4 and but I woiuld accept Week1.Regarding the Presentation Tasks i would prefer Awards Alex, opening speech Chris over any other option.Siince I made some big confessions regarding theSponsor Selection and Music Act I have to insit on the Awards Alex, opening speech Chris and Traditional Swiss three course meal. I hope that choosing Week 1 over Week 4 will bring a positive effect for you.From my point of view this is a very fir offer. Let me know wht you think of it. If its not accaptable for you we probably will have to renogitite the Sponsor Selection.Best regardsChris Meyer</t>
  </si>
  <si>
    <t xml:space="preserve">Dear Mr. Meyer,thank you for your counteroffer, which was an improvement to the one made before. I am not quite happy with it but I have the feeling we are getting closer again.If we take your last offer and change ONE of the two suggestions:Date of conference to week 3orCatering to international three course meal.You could choose which of the two is of greater value for you and I hope you can agree to my proposal.Best regardsAlex Kramer</t>
  </si>
  <si>
    <t xml:space="preserve">Dear Mr Kramer,We are certinly very close to an agreement again!I am sorry but both of the options are not quite suitble for me. I have another proposal mybe this will work for you too. I would accept the International three course meal and the Week 3 as the Date of conference if you would be willing tro accept the Local folklore band as the Music Act.I hope this will work out for you.GreetingsChris Meyer</t>
  </si>
  <si>
    <t xml:space="preserve">Dear Mr. Meyer,As my utility has decreased in your latest offer again I can unfortunately not accep it. But if you can agree on the international buffet, I am willing to accept the local folklore band as an music act.Best regardsAlex Kramer</t>
  </si>
  <si>
    <t xml:space="preserve">Der Mr. Kramer,I am sorry that your utility has decreased in the last offer but mine has decreased to. I would be able o ccept the offer you made if we could change the Date of conference to Week 1.Best regards,Chris Meyer</t>
  </si>
  <si>
    <t xml:space="preserve">Dear Mr. Meyer,thank you for you counteroffer, that I can accept, and the pleasant negotiation. Out of interest, now as we have agreed on a deal, would you be willing to tell me your utility outcome?Best wishesAlex Kramer</t>
  </si>
  <si>
    <t xml:space="preserve">Dear Chris Meyer,I was very delighted when I heard that you, Chris, will be my negotiation partner.Regarding the upcominganual conference / 50th anniversary of ISA I would like to submit the following proposal to you.Sponsor Selection:Art.Inc.Music Act:DJ HappyPresentation Tasks:Third personDate of conference:Week 1Catering:International (Austrian, German and Swiss) buffetI look forward to hearing back from you.Kind regards,Alex Kramer</t>
  </si>
  <si>
    <t xml:space="preserve">Dear Alex Kramer,I am very delighted to be able to negotiate with you too but I am sorry to say that I cant agree with you on a lot of the options you proposed.In my eyes Boomerang as a sponsor will be more benefical to us and the I would prefer a Local folklore bandplaying for this event. I think it would be a bummer if no one of us two would hold the presentation since i believe we are more then capable of doing great at this task so I propose that we will share the Presentation Tasks. Regarding the food I think a Traditional Swiss three course meal would best fit the occasion. I might be willing to accept Week 1 as a date of concference though.Please let me know what you think about my proposal and my argumentsYours sincerely,Chris Meyer</t>
  </si>
  <si>
    <t xml:space="preserve">Dear Chris,Thank you for coming back to me so quickly. After careful consideration of your counter offer I am delighted to present you another offer from my side.Sponsor Selection:I suggest Art Inc. as a sponsor becausemade the best offer in terms of a short-term payment directly for the event.Music Act:DJ Happy, is a very famous performer, who would be perfect for our event. This DJ regularly fills huge venues with his events and I am sure that his presence will attract many guests.Presentation Tasks:I am pleased to tell you, that your arguments have convinced me. I agree, that we should share the task and I am happy for you undertake the task ofannouncing this years award winners.Date of conference:Thank you for agreeing on Week 1. I double checked the calendar and realized that I overread the fact that our event would then collide with the International Conference on Economics and Business Management in Zurich, one of the biggest business conferences in Switzerland as you know. it would not be a deal breaker, but I suggest week 2 is the better option as it is the only week without any conflicting events. What do you think?Catering:I still suggest the International Buffet as our catering option. I believe the conference should have an atmosphere to facilitate networking and make new acquaintances which, in my opinion, requires a very relaxed and easy-going atmosphere.I look forward to hearing back from you,Alex Kramer</t>
  </si>
  <si>
    <t xml:space="preserve">Dear Alex,thank you for your last offer but I dont think that this as a offer that suits both of us. Unfortunately I cant agree on alot of the offers you made.I am willing to give some concessions though but I have you to make some concessions too. Our opinions differ on the point of the Date of conference abd the Catering but I am willing to accept your suggestions on this topic.Regarding the sponsor selcetion I would like to go with Boomerang since despite offering a little less money for the event itself are willing to commit to a long term sponsoring relationship. I know that the Dj is a famous music act but on the other hand the focus shifts to the star DJ, away from ISA which is not appropriate for the 50th birthday of ISA. I would therefore suggest that we hire a Local folklore band. Since I made some concessions I would be more than happy if we could share the Presentation Tasks.I strongly believe this offer will benefit both of us.Best regardsChris Meyer</t>
  </si>
  <si>
    <t xml:space="preserve">Dear Chris,Thank you for agreeing on Week 2andInternational buffet.I am willing to make a concession when it comes to the Music Act. I suggest the Pop band FreeLife. What do you think about them? The popularity of FreeLife is not exactly comparable to DJ Happy, but it could be enough to keep the guests satisfied. I think having a local band (such as the folklore band) play at such an event does not fit the character of an international associations meeting.Regarding the Sponsor Selection I strongly believe that Corporate Ltd. would be the better choice as theyoffered a mid-term contract with more annual payment than Boomerang.Lust but not least, the Presentation Task: We have already agreed on sharing the task in a way that you make theannouncement of this years award winners and I hold the opening speech:Awards Chris, opening speech Alex I am referring to your message from25. November 2019 14:15 .Kind regards,Alex Kramer</t>
  </si>
  <si>
    <t xml:space="preserve">Dear Alex,I am pleased to here from you.I am willing to accept the Pop band FreeLife even though I would prefere the Local Folklore Band. It seems to me that we both make concessions here and we just met in the middle.The point of the Sponsor Selection is of grat importance to me but I see understamnd the argiuments about the higher annual payment. Even though his is a very big concessions for me I would agree on Corporate Ltd. as our sponsors if we can figuere out some other options for the rest of the topics.I am willing to agree on Awards Chris, opening speech Alex for the opening act but since I have to make some concessions here too I would like reconsider the points of the Date of conference and the Catering. I believe thatWeek 4 is the best week to choose because many students can attend in this week and after all ISA is a orgnization for students. Regarding the Catering the Traditional Swiss three course meal would be the best option for a big anniversary like the 50th birthday.From my point of view this is a very fair offer and I hope it is for you too.Best regardsChris Meyer</t>
  </si>
  <si>
    <t xml:space="preserve">Dear Chris,I strongly believe thatre-negotiating issues we already have found an agreement for is anything but expedient. Hence, I am not prepared to do so. Please let me summarize the issues we have already found an agreement for:Presentation Tasks -Awards Chris, opening speech AlexDate of conference -Week 2Catering -International buffetI can make a concession when it comes to the Sponsor Selection and chooseBoomerang . When it comes to the Music Act I believe we meet halfway when we choosePop band FreeLife as you actually prefer the folklore band and I prefer DJ Happy.I thibk my offer must be more than satisfying.Kind regards,Alex Kramer</t>
  </si>
  <si>
    <t xml:space="preserve">Dear Alex,I am sorry but your offer is not satisfying regarding my utility value.If you arnot willing to renegotiate the issues of the Presentation Tasks, Date of conference, Catering the only way for me to accept an offer would be if we chooseBoomerang as our Sponsor and theLocal folklore band as theMusic Act. Any other Choice for these two issues i cannot accept unfortunately.I could also agree on having the Date of conference as Week 5 if this helps you anything.Best regards,Chris Meyer</t>
  </si>
  <si>
    <t xml:space="preserve">Dear Chris,Thank you for your counter offer.I accept it.Kind regards,Kim Donata Schreyer</t>
  </si>
  <si>
    <t xml:space="preserve">Dear Mr Meyer,I am really looking forward towards our negotiations. Enclosed I will send you my first offer, please see it as a first proposal of my side. I am eager to discuss all points to also understand your point of view and reach a deal which benefits both of us.Music Act: As it is an international event and we want to reach out to a young audience of students I propose to have the worldwide famous DJ Happy as the music act of our event.Sponsor Selection: As we have a very good relationship with Art Inc., we should consider them to be the main sponsor. Especially because the supported us already for a long time.Presentation Tasks: I suggest you get the honor to announce the award winners while I will hold the opening speech.Date of conference: I think we should take week two. This is the only week in which there are no conflicts.Catering: in the purpose of this event we should consider an international buffet. This is the best option regarding networking, as people can walk around and eat as they wish will talking to other guests. I am looking forward to your counteroffer and to discuss those points further on.Best regards,Alex Kramer</t>
  </si>
  <si>
    <t xml:space="preserve">Dear Mr Kramer,thank you for your offer. I&amp;acute;m glad to hear from you.Music Act:Local folklore band is a very good band.Sponsor Selection: if you are pleased to agree to the Music Act, i will accept your decision.Presentation Tasks: I think we should share our activities.Date of conference: Week 4 is my preference.Catering: I think aTraditional Swiss three course meal is what everyone expect and it shows that we try to keep traditions.I am looking forward to your counteroffer and to discuss those points further on.Best regards,Chris Meyer</t>
  </si>
  <si>
    <t xml:space="preserve">Dear Mr Meyer,thank you for your counteroffer. I would be willing to accept your offer to have Art Inc. as sponsor and the local folklore band as music act if you can comply to my other points:Presentation Tasks: You get the honor to announce the award winners while I will hold the opening speech.Date of conference: If week 2 doesn't work for you at all I would be willing to take week 3 instead if this is a better option for you?Catering:As we already have the local folklore band to show Swiss tradition I suggest to take the International buffet as it also includes Swiss cuisine and it's crucial that our guests are able to walk around and network while dining.I'm looking forward to your opinion on this.Best regards,Chris Meyer</t>
  </si>
  <si>
    <t xml:space="preserve">Dear Alex,i&amp;acute;m sorry for the last suggestion. I forgot to place my issue values. Sorry for that.I`m pleased to willing in some of your suggestions. For me it is really important to hold Boomerang as our primary Sponsor Selection . Also a Local folklore band brings a new fresh wind in the community because it is not always the same as they expect. Especially because of our future talents.If you are willing to accept my choices in the issues Sponsor Selection and Music Act, i am willing to accept your choices about the other three issues.I think it is a very fair deal for both of us.Looking forward to hear from you.Best regardsChris Meyer</t>
  </si>
  <si>
    <t xml:space="preserve">Dear Chris,no worries, I got the values out of your message anyway.If we can take week 2 so our vice presidents are able to join I would be happy to agree to your current offer.Looking forward to hear from you!Best regards,Alex</t>
  </si>
  <si>
    <t xml:space="preserve">Dear Alex,i am happy to tell, that we have got deal.Best regards and thank you very much,Chris Meyer</t>
  </si>
  <si>
    <t xml:space="preserve">Dear Mr. Meyer,I am looking forward to negotiating with you about the five remaining issues concerning the ISA conference.Regarding the specific issues I would preferSponsor Selection - Art Inc.Music Act - Pop band FreeLifePresentation Tasks - Awards Chris, opening speech AlexDate of conference - Week 2Catering - International buffetBest regards,Alex Kramer</t>
  </si>
  <si>
    <t xml:space="preserve">Dear Mr. Kramer,thank you for your first offer. I'm looking forward to a trustworthy and fair negotiation.First of all, I need some explanation of your offer to detect which issues are more important to you than others.I'd likeBoomerang asSponsor Selection because the long-term contract will be helpful for future events.Further, I suggest the whole event should be traditional. That's whyLocal folklore band ist the rightMusic Act.I also like to do the opening speech, but I'm fine with your preference if you acceptLocal folklore band asMusic Act.In Week 2 there is annother bif event in the historic centre of Constance, where our conference also take place. Therefore, the parking spots situation would be a big issue. So my preference is theWeek 4 because I guess tthe most ISA student members would have time to attend the conference.For theCatering I prefer the traditional food, but I'd like to accomodate to your preference of an international buffet and would see theInternational three course meal as an tradeoff between our two preferences.I'm looking forward to our collaboration.Best regardsChris Meyer</t>
  </si>
  <si>
    <t xml:space="preserve">Dear Mr. Meyer,Thank you for your fast response. I see your point in explaining my offer in more detail, of course I am going to do so.Although a long-term sponsor would provide us with higher financial security I believe that due to the predicted growth of ISA we could manage to achieve higher sponsorship money in the future. Therefore, my opinion is to stick to short-term contracts with the highest payment at the moment. If you agree to that maybe we could nevertheless agree onArt Inc. ?Regarding theMusic Act and thePresentation Tasks I am pleased about your proposal and would accept theLocal folklore band as theMusic Act and the option ofAwards Chris, opening speech Alex regarding thePresentation Tasks .As of theDate of conference I do not believe that week 4 is a good idea as it is during the Christmas holidays and a lot of ISA members will probably be absent. However, we should also take week 3 into account. In this period of time also our higher ranked members could attend the opening speech.The problem I see in an international three course meal is that our guests could not like one of the courses. Therefore a buffet would be much more suitable as everyone is able to pick what they prefer. If you agree toInternational buffet for theCatering I would also acceptWeek 4 as the date of the conference to meet your preferences a little more.Have a nice evening!Alex Kramer</t>
  </si>
  <si>
    <t xml:space="preserve">Dear Mr. Kramer,thank you for your explanation.Indeed, theSponsor Selection is a very important issue to me and I really think that a long term relationship as we can reach withBoomerang is the right for ISA.So to meet your preferences a little more I would acceptWeek 3 asDate of conference and theInternational buffet asCatering if you acceptBoomerang as our sponsor.Kind regardsChris Meyer</t>
  </si>
  <si>
    <t xml:space="preserve">Dear Mr. Meyer,I am pleased to say that I like your offer and would like to accept it.To summarize, we have agreed on the following:Sponsor Selection -BoomerangMusic Act -Local folklore bandPresentation Tasks -Awards Chris, opening speech AlexDate of conference -Week 3Catering -International buffetIt was a pleasure negotiating with you. I believe that the conference is going to be an amazing event!All the best,Alex Kramer</t>
  </si>
  <si>
    <t xml:space="preserve">Dear Chris Meyer,it's a pleasure to have to opportunity to work with you! I have heard great things about you and the work you do for the ISA and look forward to making this conference a susscess with you!As for me, my name is Alex and I have been part of the ISA since 2009 and through that have some experience in planning and organising smaller events.For your information I have included what would be the best outcome for me and would be glad, if you would let me know what would work best for you so we may reach an outcome that is satisfactory for both of us. If you have any questions regarding an issue please feel free to ask.Best regards and I look forward to hearing from you,Alex Kramer</t>
  </si>
  <si>
    <t xml:space="preserve">Dear Alex Kramer,thanks a lot for your introduction.I'm looking forward to a trustworthy and fair negotiation.I am afraid that our positions are quite opposite. I send you my prefernces of the issues. I suggest if you explain your preferences a bit more detailed we might identify the most important issues of each other.I'd likeBoomerangasSponsor Selection because the long-term contract will be helpful for future events.Further, I suggest the whole event should be traditional. That's whyLocal folklore bandis the rightMusic Act andTraditional Swiss three course meal asCatering.My preference of Date of conferenceis theWeek 4because I guess the most ISA student members would have time to attend the conference.Further, I'd like to do the opening speech.I'm looking forward to our collaboration.Best regardsChris Meyer</t>
  </si>
  <si>
    <t xml:space="preserve">Dear Chris Meyer,thank you for letting me know the reasoning behind your preferences and also wanting to hear mine. I was afraid our positions might be quite opposite, but I am absolutely certain that we will be able to reach a beneficial agreement for both of us.I think finding aDate of conferencemight be the trickies issue because of so many conflicting schedules, even if it is not my most important issue.Since the conference is in December I was hoping we could hold it during the earlier half of the month and would have prefered week 2 since according to the schedules I have access to and the dates I've been given there would be no conflicts. Holding the conference during week 4 would mean holding it during the Christmas Holidays where I suspect several ISA members will be absent because they want to be with their families or spend the time travelling.I thinkWeek 3is a workable compromise, because eventhough some of our high-ranked members will not be able to attend the full event, at least two will be able to attend at least the opening speach and their presence afterwards is not absolutely necessary.For thePresentation Tasks,while I would prefere giving the opeing speech myself, I am willing to let you do it, if we can compromise on other issues.The most important issue for me isSponsor Selection. I think Art Inc.made the best offer in terms of a short-term payment directly for the event. I know Boomerang is willing to enter a long-term contract with us, but I fear we will outgrow what they can offer and will be able to get better sponsorship offerings in the future. Therefore, I would prefer a short-term contract that donates a considerable amout of money to tying ourselves to a long-term contract.Further, I noticed that guest were increasingly dissatisfied with the Music Act selection at ISA events over the last few years, that's why I'm hopeing the currently famousDJ Happywill increase the satisfaction of our guests and give the event the desired atmosphere.ForCateringI was hoping to have an international buffet, as I think this facilitates networking and a sociable atmosphere and everybody might find something they like and would also cater to guest that have dietary restrictions. But since Constance is located in a tri-country area I think anInternational three course mealwith Swiss, German and Austian influences could be a good compromise.I hope I was able to shed some light on the reason behind my preferences and hope we can find a compromise.Best regards,Alex Kramer</t>
  </si>
  <si>
    <t xml:space="preserve">Dear Mr. Kramer,thanks for your offer. Actually, I'm afraid that our positions are quite opposite.First of all, the most important issue for me isSponsor Selectiontoo. So I be willing to let you decide about theSponsor Selection, if you come to an accommodation in other issues.Further, did you ever hear to DJ Happy on Youtube? I can't imagine that something like thiswill increase the satisfaction of our guests.Kind regardsChris Meyer</t>
  </si>
  <si>
    <t xml:space="preserve">Dear Mr. Meyer,thank you for your offer, I greatly appreciate that you are willing to compromise in my favour on the issue ofSponsor Selection, I am willing to go with your prefered choices for the issuesCateringandPresentation Tasks. And for the issueDate of conferencewe seem to have already reached an agreement.That only leaves the issue ofMusic Act to be solved.I listend to all of the acts we are considering and to be perfectly candid: I like none of them. But then again I would be happiest if we could getEluveitie, who are coincidentally a Swiss Band to perform, orArch Enemy. I also know that not many of our guest would appreciate a Metal Band playing, so for me this is not about personal taste but rather about creating an enjoyable experience for our guest.DJ Happy is popular enough worldwide that he regularly fills huge venues and his presence could attract many guests. Whereas I don't think that a lokal, although famous, folklore band would fit the character of our international event and we are already giving our guest a unique Swiss experience by serving a traditional Swiss three course meal. ThePop band FreeLifemight be a compromise, if you are willing to consider it. They are international, famous, and their music style caters to a wide audience and thus will be able to attract many guest and create a social and enjoyable atmosphere.Best regards,Alex Kramer</t>
  </si>
  <si>
    <t xml:space="preserve">Dear Mr. Kramer,thanks a lot for your last offer. I like your offer and want to accept it.It was a pleasure negotiating with you. I believe that the conference is going to be an amazing event!Kind regardsChris Meyer</t>
  </si>
  <si>
    <t>2020_06</t>
  </si>
  <si>
    <t xml:space="preserve">Dear Mr. Meyer,Nice to meet you!My name is Alex Kramer and I will be your negotiation partner. I joined the ISA 2015 at the beginnings of my studies.In the attachment you can find my first proposition, wich would almost completely cover my intentions.My selection is based on my conviction that the ISA is a student organisation, wich should in the first place attract students interested in the ISA. I think this goal can be achieved by making the event attractive for potential members who can then furthermore become future talents for our institution. Our business partners will then automatically corporate with the ISA to get easier access to these talents.Moreover I think that business partners and officials should not have such an big impact on the event, because this would definitely be distancing the ISA from its roots and motives.But this is just the first step of our negotiation and of course we will be negotiating certain points.For this reason I'm looking forward to hear your point of view based on my argumentation.Have a good start in this new week and yours sincerelyAlex Kramer</t>
  </si>
  <si>
    <t xml:space="preserve">Dear Mr. Kramer,nice to meet you too!Thank you for your initial offer. I have been a member of the ISA for 4 years and since then I have met a great variety of business partners and know their interests.So I took the night to think about your proposal and evaluated your offer for my individual purposes and therefore I cant accept this initial offer as it is right now.Here is why:I understand that the students play an important role for our organisation and therefore we should not ignore them. But the ISA depends on their business partners at least as much as on the approval by students obviously. Because without great business partners the ISA would lose its popularity along students. Thus, we cannot ignore or take aside the business partners. If we say it would be equally important, that the business partners get their way and the students get their way as well. Even then I would suggest, that it would be a more successful event, if we put the students in a formal event with the corporations, than the other way around. To build new business relationships students need to come across like professionals and should not show their partying affection.Secondly you have said that focusing on the business partners would not be in our interest because it would not reflect the intentions of the ISA founders. That is true, but this organisation has grown more and more and it is not only a student organisation anymore. So we should take into account that we have got a reputation and we have got the respect of very successful companies. Therefore, I would propose that we reconsider the importance of both parties because the economy has become very competitive with globalisation we should focus more on our business partners, than on our students because which one are we going to loose more likely. I think the business partners, because students will always rely on organisations like us, but business partners do not need assitance with getting the best graduates.In conclusion I see the ISA nowadays, not only as a student organisation, but as a worldwide connective of companies and students. Therefore I would propose a change regarding the issues Music Act and Catering. As a formal event requires to be taken seriously we should not hire Dj Happyand serve a buffet, because it would create the wrong impression.So we can decide on whether we lose both or keep one in favour of the students, but then we also need to give our business partners some favours that they dont think their neglected. I would propose DJ Happy and Traditional Swiss three course mealor Local folklore bandand a buffet. In those combinations we got both sides taken in account.Furthermore could you explain your selection regarding the other issues?In my opinion Art Inc. as a sponsor would be an unfortunate choice, although they have sponsored ISA in the past. Nevertheless, within the current crisis fincancial stability is far more important than anything else. Which is why Boomerangis clearly the best choice, they would not only spend future events, they even would have something left for the organisation itself. How do you think would our superiors think of us, if we could make such a contract happen?Along with that last thought: Both of us should think about the great opportunity we have to present and prove ourselves. Therefore, I would suggest that we do not give up the opportunity for the presentation task to a third person. I think it would be fair, if we share this and stand united in front of our fellow students as an inspiration for them and as a sign for collaboration in front of our future employers.Last but not least concerning the date of the event. I would preferWeek 4, but I could also seddle for the first week. The fourth week because it would take place in the christmas holidays and with that it would be the better choice for our students. I do not know how it was for you whilst studying, but I had a lot of homework and deadlines to keep. So for me it was always difficult to find time to party without creating more stress for the homework tasks I had. My fellow students experienced the same thing. So I know from my past that my fellow students and I were more likely to attend to such an event if it was in the holidays. In my opinion, in favour of the first week is the fact that it is the farthest away from Christmas. Firstly because of the christmas stress, but also because some universities have their second exam phase in december and therefore the event should either take place in the first week or in the fourth week.In my counteroffer I have chosen my preferred options. But as you have probably noticed I am also open for comprimising onto my second choices as they were mentioned. Additionally I am open for dicussion, if you think there is a better combination for us.Thanks for your wishes, I hope you have had a great start too!Yours sincerelyChris Meyer</t>
  </si>
  <si>
    <t xml:space="preserve">Dear Mr. Meyer,Thank you for your counteroffer containing all relevant aspect that are important for this conference. As this conference, which is also the 50th anniversary of the ISA, is for both of us important, I also took some hours to think about your offer. Unfortunately, I cannot accept all Your propositions.So, I will start with Sponsor Selection, because I think that this is one of the most important points to earn enough money to host a good conference. You proposed as your best option and because of the crisis the Boomerang company with its long-term partnership. I see these long-term partnerships as not satisfying. As you mentioned in your offer our organization is growing and sure the crisis affects our partnerships and so us, but with our qualified members like you, our organization will grow after the crisis further. Unlike you I see this crisis as a chance to prove our abilitys, show our sustainability and to help our partners with good interactions out of this onerous situation. This would improve our reputation and we would gain a lot of respect in regard to the big companies. And I think this is a point that is quite important for you too.So is see theArt Inc. as the best possible sponsor for us. They will try to maintain their sponsoring because of us growing and showing good results. And with the competition rising because of the globalization, like you also mentioned, our bargaining power towards our sponsors will be superior afterwards. Furthermore, the Art Inc company is donating the most amount of money and has supported us several times in the past. Staying loyal is for me a reasonable consideration.The next issues that I must abord areMusic Act art and Catering. You are completely right concerning serving a buffet and hire DJ Happy. I admit that this would probably create a wrong impression. But I will have to stick to theInternational buffet . First of all, the buffet has a mixture of German, Austrian and swiss food. So, everybody is sure to find something he likes to eat. Secondly with people going around to get their food there would be a more relaxed atmosphere. This also would facilitate conversation with our business partners. Concerning the issue of the music I would propose to go with the third option that is proposed: The Pop band FreeLife. This group could surely also play a mix of local and international music and is good enough to keep all guest satisfied. The local folklore band doesnt fit in our associations meeting. We are a organization with 30,000 members in 20 countries. Going with such a local band would definitely distance us from our roots as an student organization. We are both students and I think that we both know that with international you are more likely to attract students. The local folklore band would surely have an opposite impact.When it comes to the issuePresentation Tasks I would propose that you do the opening speech and I am doing the awards. The shared activities would require a high coordination from both of us and we both wouldnt have enough time to achieve a memorable impact. So, I would let you go with the opening speech, which is very prestigious and where you have the possibility to abord many important aspects concerning the future development of the ISA. I also think that the speech would also look quite good on your CV. I would then just announce the winner of the yearly ISA award and handing out the certificates.Regarding the issueDate of Conference I would propose the third week. The week 4 is like you said in the Christmas holidays and I am expecting that several ISA members and employees of companies will be absent.The Week 3 is just before the Christmas holidays and many companies will have enough employees that will be available. Moreover, it is to except that the employees will be much more relaxed as they are just before holidays. They will arrive with a positive attitude and will be more open to make new acquaintances. But If you are insisting to last on the First week as happy medium this also should be fine.I think, that with my offers your demands like accounting on our reputation and the respect of big companies is covered. With the choice to stay loyal to the Art Inc company we also demonstrate that we are sticking to companies also through rough times like know (economic crisis) and are still supporting them by making publicity for them and accepting their offer. I think that such a nice gesture will be appreciated. With the buffet and the pop band free life we can both be attractive for companies and students and also demonstrate that we are aware of the globalization and that we can adapt, keep up and as consequence help big companies like Global Players to compete with the rising rivalry.Thanks for your greetings!Best regards,Alex Kramer</t>
  </si>
  <si>
    <t xml:space="preserve">Dear Mr. Kramer,thank you for your extensive response. But in my opinion there are still some disparities to discuss.At first I would like to request some clarification concerning your message/argumentation:In your first paragraph you said that you cannot accept all my propositions which one did you accept, I do not see any of my first choices in your proposal?Then you say long-term partnerships are not satisfying, but in your conclusion about why to choose Art Inc. you say that staying loyal to partners is the reason why we should hire them. So which one is it, are you in favour of long-term or not because you cannot be both?For understanding purposes. What do you mean with abord, you have used it twice but it is not an English word which I could find in dictionaries?You say it is completely right that we cannot serve buffet and hire a modern music act because it would create the wrong impression. The impression of an informal event, but then you decided to choose the buffet and a pop band, which is going to create the wrong impression as you have earlier stated why would you like to create the wrong impression.Sponsor Selection:Art Inc. would give us the most money for this event, but who knows about their future decisions. Confirming a binding contract for financial support for events like this and additionally for other purposes includes more money in the long run. So the argument of choosing them because they offer the most money for this event is in my opinion an uneconomical decision which would also reflect negatively on our decision making. Therefore I highly recommend you to take a good look at the residual options. Boomerang with the binding financial contract of supporting events and also our organization for several years. Or if you think that long-term contracts like this are unfortunate although I do not understand why. I would propose the Corporate Ltd. offer as a compromise. They offered a higher payment in a mid-term contract.Music Actand CateringThere is an option for an international three course meal, if you are insisting on the international aspect did you even recognize it because you did not mention it as an option although the international part was such an important part of your argument?We are an international organization but we are not required to play international music because of that. It would even effect more publicity if we choose a local folklore band. The guests of all the non-european partners and or students would have the unique opportunity to experience a live original swiss band they never heard before. Therefore it would make a more memorable experience and a local folklore has a relaxing impact too. I guess even more than a DJ or a pop band could, because they would take more attention because of their popularity or because they are playing music which will distract from the purpose of this event.Moreover the students will not attend because of the music act or the food we are offering they are attending because they get the opportunity to make new contacts with prestigious companies. Prestigious companies are not going to attend a party. The main focus as I tried to convey in my last message should be on organizing a formal event where business partners feel like they are going to make good decisions for their corporations. The fun factor should take place after our event but we are not going to organize that.Concluding this argument for this issue I would propose that we choose one side in favour of the students and one side in favour of the business partners or we seddle on a formal event but I am not resigning on a combination where our business partner would not like to attend.Presentation Tasks:Thank you for offering that. I would leave it as it is and concentrate on the other issues. Maybe later we will seddle on shared activities or that you will do the speech but I assume you see my point why we should not waste this opportunity.Date of Conference:I have received the information that during week three several high ranked ISA members are not available and therefore it is not an option for comprimising. Another reason why I disagree with you on this is that this event is going to be planned with our negotiation, if they cannot take time for this event months upfront they are not attending regardless which week we seddle on. Furthermore I have already informed you that right before the christmas holidays it would be more uncomfortable for the students because of exams or homework assignments which are more likely right before Christmas. Additionally I assume that shortly before the holidays the city will be crowded because of the Christmas shopping. If you insist that in the holidays is unacceptable, I would choose the first week because the city would not be crowded because of Christmas and the students can have their exams without colliding with our event and both parties even could plan vacation with their families.In my opinion the selection of the issues should stay as it is right now in my counteroffer but I am willing to give you the opening speech otherwise I am not convinced yet to change my proposal.Best regards,Chris Meyer</t>
  </si>
  <si>
    <t xml:space="preserve">Dear Mr. Meyer,Thank you for your second offer. As I took from your E-Mail there are still many disagreements that must be solved. To solve the controversial themes and to find an agreement which is fair enough I will begin with answering your questions so you can hopefully understand my thread.Your first question had as topic that I did not accept any of your offers. Regarding the issue presentation task, I maybe did not accept your offer but made a concession in Your direction. And seeing Your second offer, you have absolutely no problem with it. Secondly like I mentioned in my previous E-Mail, I have no problems to go with the first week. I proposed you the third week as an new option, but didnt decline your proposal to take the first week to host our event.Your second question mentioned my confusing argumentation relating to long-term partnership. I have to apologize therefore: With long-term partnership I was meaning a long-term contract. I think knowing this information my reasoning should be clearer. But I will go into more details when talking about the Sponsor Selection below. Staying loyal to Art. Inc is referencing to our good relation, that we had with them in the past years. But we had never a long-term contract with them.To enable a better comprehension, the word abord, has to be replaced with the word address. This should make the context more understandable.Concerning the fourth point I will have to disagree with you. As it was now mentioned 3 times hiring DJ Happy as an artist performing on many festivals and a buffet would create a wrong impression. But looking at the pop band FreeLife, we are just hiring a band like the local folklore band is one. The only difference is the music genre. But to ask a counter-question, I will cite a sentence from your first e-mail: I understand that the students play an important role for our organization and therefore we should not ignore them. Vis-&amp;agrave;-vis to your new proposition and sticking to the local folklore band and the swiss three course meal:    In which way is your event in the moment attractive for students?But as I know that you are a team player and very cooperative, I am still convinced that we will find an agreement that will satisfy both sides.I will firstly approach the issue Sponsor Selection. For me there is no reason to consider another company as the Art Inc.. We had many short-term contracts with them through the years and had always a good relation and directly payment. There is no justification why we should terminate such a good and long lasting partnership and go with a new company who is furthermore requiring a long-term or mid-term contract with less money. Like you solicited we are growing and with the rising globalization and competition between the companies our negotiation power towards sponsors will grow. We have many qualified members who are cooperating with business partners from big and powerful companies and there is no reason why such good cooperations should end abruptly. An argumentation affected was the crisis. But we are an institution which allows companies to have access to the best future talents. Why should a company quit such a profitable deal? Like I said in the preceding offer, the Art Inc company will also in the future attempt to get a covenant with us for a sponsorship because of our growing reputation. Lastly, even if they would not provide a new offer, we have enough sponsor prospects talking about contracts with a high-payment. So, this is in my opinion the best economical decision.Now addressing the issue Music Act. Even thought that we are not sharing the same opinion I am understanding your worries about ignoring or taking aside our business partners. So, I propose you to agree on the Local folklore band.In return I would, regarding the issue Music Act, order the International buffet. A mix of three culinary offers is ensuring that business partners, members and students find a meal they like. Further the atmosphere would be relaxed because of people walking around and getting their food while networking. We as an organization living from the cooperations and interactions with our business partners will have much more possibilities to talk to our partners. The chance of recruiting new associates due to the buffet would also rise. In contradiction a formal meal like the two other possibilities where everybody sits down for several hours with the same people would go completely against our intentions.Pertaining the issue Presentation Tasks, I think that we will leave it on Awards Alex, opening speech Chris. I think you are the right person and you deserve, to show all those participants, why the ISA is a very popular organization among the companies and why it is worth it to join.Finally, I accept to go with the Week 1. Like you mentioned, the students will have no collision with events of the university and will also have time to plan vacation with their families. I think this would be a good arrangement.I am pretty sure that we now have an agreement concerning the issues Music Act, Presentation Tasks,Date of Conference and Catering. Moreover, I am hoping that you are understanding my argumentation about the Sponsor Selection. This subject is my main objective, because I think that the Art Inc. company, also regarding our future, is the best choice we can currently make.Kind regards,Alex Kramer</t>
  </si>
  <si>
    <t xml:space="preserve">Dear Mr. Kramer,as our negotiation will end this afternoon. I am sorry for replying that late, but I had some family issues and had to go to my family yesterday which is why I could not reply yesterday.To reply to your bullet points:At first thank you for going into detail to describe your response concerning my bullet points a lot seams to be cleared know. You have asked me in what way our event would now be more attractive to students or within my earlier proposals. The main part we should worry about are the business partners in my opinion because they are more selective and they do not need such an event to reach out to more students or to acquire the best students. When you think about students if they need to build relations their depending on such events whether they like them or not and if they do not have the best grades their also attending because they would think that without relations they will not be considered for an internship at all. As I have experienced it in my years at the ISA the networking is an absolutely crucial part for students. Therefore if you get our great business partners to attend it would attract way more students than a DJ, Pop band or buffet could ever accomplish because this event is all about the networking and concentrating on your career opportunities which is why students will attend either we serve buffet or we higher a dj but business partners are more selective regarding those issues and our business partners who are going to be present they are the main part and to make it attractive for our business partners we need to ensure that they will attend and as I worked very closely with several business partners I know that they would prefer a three course meal over a buffet.Which is why for me the only part left to discuss is theCatering. I finally understood your reasons why you would like the Art Inc.as a sponsor and I am willing to let them sponsor us even though I am not completely sure about it.As I said earlier the Cateringshould focus on our business partners as well as the Music Act. Which is why I am still insisting on a meal instead of buffet. I understand that the international part is important, I understand that having an unbent atmosphere is important. But I got several issues regarding a buffet:At first our business partner would not appreciate it which I know because of my close relations of several years to many business partners.It is a mix of three different culinary meals aswell so there is the international part and everybody has at least one thing he or she likes and even if they do not like the meals it does not matter because nobody cares about the meal if your trying to network.Whilst eating you should not be talking afterall. I am sure that you would not like it either if your future employer was getting to know you while both of you are standing around and try to eat formally.Serving a three course meal would ensure that every participant would eat at the same time.Therefore eating would not require that much time and there would be more time left for networking.Having a temporal unrestricted buffet would end with everybody eating at their own pace which would be unconsiderate if you think about the earlier notes.Also getting a three course meal is more comfortable than standing in line for the buffet and waiting.I hope you will understand why I insist on having a three course meal instead of a buffet. I think we have accomplished so much in this week and it would be a real bummer if you did not agree with me on this afterall.As this negotiation ends at 4pm CET I will ensure checking this for a last time at 3pm. I really hope that you will accept my offer. I think it makes a lot of senseconsidering my arguments why we should have a meal instead of a buffet.Best regards,Chris Meyer</t>
  </si>
  <si>
    <t xml:space="preserve">Dear Mr. Meyer,Thank you for your final offer and the detailed statements why to get a served meal instead of a buffet. Furthermore, I hope that your issues concerning your family has been solved and you are all in a good shape.Sadly, I cannot accept this final offer if it remains this way. In order to enable a successful final agreement, I would propose you a change regarding the issues Catering and Music Act. As I can tell from your previous e-mail you are insisting to get a served meal over a buffet, because of several mentioned aspects. So here is my offer:We will serve at the event the Traditional Swiss three course meal, because:The business partners will appreciate,They will get to know the swiss culture and their culinary delights,No time-consuming queueAnd the atmosphere will be more relaxed because of being served.But in order to satisfy the students without putting the business partners at a disadvantage, I would choose the Pop band FreeLife:They are not famous (like the folklore band) and will therefore not take too much attention or distract the people from the purpose of the event.The students will appreciate, that we are playing pop music instead of just focusing on our business partners.The band is good enough to keep all guests satisfied.And finally, it will have a relaxing impact on all our guests.Although not knowing the result, it was a pleasure for me to negotiate with you, because of your willingness to cooperate and to find solutions which satisfies both sides. But of course, I would appreciate if we would end our intense debate with an agreement.Yours sincerely,Alex Kramer</t>
  </si>
  <si>
    <t xml:space="preserve">Dear Mr. Kramer,thanks, the issues were solved and I can now return to my studies.I think your last proposal is a fair result for both of us and I think that this can still work. Even if they are very popular maybe we can request some songs from a more local folk music from them so that they will not only play their normal repertoire or mainstream music which was also a concern of mine.But I guess for now we are finished with our negotiation. I thank you for your understanding, for your detailed messages I very much appreciated those.Best regards,Chris Meyer</t>
  </si>
  <si>
    <t xml:space="preserve">Dear Chris Meyer,referring to the organisation of the annual ISA conference I made some thoughts.First of all I think it is in both of our interests, that the conference will be successfull.The best way to reach this is when there is an atmosphere where our guests, who will mainly be students, feel good.The best way to satisfy them is most probably the Music Act . With DJ Happy we will attract many guests, who in turn become interested in the ISA, because of his fame.The second way to satisy them and make a relaxed atmosphere is the Catering . With an International buffet for example everyone will find something to eat what he or she likes. Another benefit is that we enable our guests to talk while eating and get some new contactsAnother open issue is the Date of Conference which should be well considered. The main problem is the temporal overlap with Christmas holidays in the last two weeks of december, where our guests will be with their families. So I think Week 1 of December would be fine for the conference.The fourth issue we have to decide about are the Presentation Tasks which will affect the opening ceremony and the announcement of the award winners. Regarding the fact that we will have to organise a lot around this conference, I think it wil be the best solution if we recruit a Third person who will make the speaches.The last but also one of the most important issues for us is the Sponsor Selection . I think we will do the best with Art Inc. because they supported the ISA for a long time and I am sure that they will continue to support us in the future if we take them for this conference.Kind regards,Alex Kramer</t>
  </si>
  <si>
    <t xml:space="preserve">Dear Alex Kramer,thank you for the offer. It's nice to hear that we have the same interests. I studied your offer and realized that there are still some issues that we should negotiate about.First of all, I am glad to read that we agree about the Date of Conference. InWeek 1 we will have a different event taking place here in Constance, but the employees will be able to attend both.Secondly, students will be a huge amount of visitors, but we will also have employees from many different companies. Just like students, they are important guests too. Remember that some of them are in an older age and don't like pop-bands. For theMusic Act I would suggest aLocal folklore band, because especially international guests of our event will have a cultural impact of Constance which is influenced by Switzerland. In my opinion, the adoption of local culture is the main key to build a good relationship between locals and international guests.That's why I would suggest aTraditional Swiss three course meal asCatering. We have employees from companies that expect somecertain level of formality and a buffet is not really formal.Regarding thePresentation Tasks, I recommend youShared activities, because especially the opening speech is a great possibility to create a lasting impression at the audience. Then it would be a big opportunity for both of us.Last but not least, we need a Sponsor. And we need them not only for this event, but also for all upcoming events. Art Inc. supported previous events, but that's not a guarantee for our future events. That's why I would choose a company that supports our 'Annual ISA conference' and provides us a long-term cash flow. And this is only possible withBoomerang.I hope we will find some points where we can stick together and I'm looking forward to hearing from you.Sincerely,Chris Meyer</t>
  </si>
  <si>
    <t xml:space="preserve">Dear Chris Meyer,thank you for your fast feedback to which I respond as following:First of all, I think we got a good result in agreeing on the Date of Conference in Week 1 .The sponsorship of Boomerang might be good partner regarding the offered long-term contract, but this is from my point of view a disadvantage and an unnecessary long-term binding of ourselves to one sponsor. I think ISA will grow further and will get higher sponsorship money for the future. That makes the offer of Corporate Ltd. more advantageous for us, granting us a higher flexibility.Furthermore I agree that we will not have only students as guests but also some in older age. But for the atmosphere of an international event, like the ISA, it is still better to have a popular act like the Pop band FreeLife who will keep our guests satisfied and will fit in the character of an international association's meeting.As you already referred the relationship between locals and international guests is very important for a successful run-off. The best way to reach this is the Catering . Imagine they will just sit at their seat and eat the three course meal, there is no opportunity for our guests to build good realtionships like with the International buffet . You indeed told that a buffet is not as formal as our guests estimate but to be honest the focus should not be in the formality the catering brings along.Last but not least we have to decide about the Presentation Tasks. I think if you agree with the above-mentioned proposals I am able to make some cutbacks here. I offer you the following sharing: Awards Alex, opening speech Chris .I'm convinced that we are close to a mutual, balanced agreement and looking forward to recieve your confirmation.Kind regards,Alex Kramer</t>
  </si>
  <si>
    <t xml:space="preserve">Dear Alex Kramer,thank you for your answer. I agree with you in every point besides theSponsor Selection.Concerning that issue, yes, it would be a long-term binding to ourselves. We wouldn't be as flexible as with Corporate Ltd. or Art Inc, but we would have a security that is important especially nowadays. It is very important to me to chooseBoomerang in theSponsor Selection.That's not the only point I would change in your counteroffer.I thought about your choice to takeDJ Happy in theMusic Act and now I am convinced about his effect. In order to grow, we need to attract many new students that get interested in ISA. One of the best ways is to take a very famous international music star.I think we are in a balance now.Kind regards,Chris Meyer</t>
  </si>
  <si>
    <t xml:space="preserve">Dear Chris Meyer,thank you for your answer sent this morning.I appreciate very much that we found a joint agreement on the organziation of the annual ISA conference in 2020.To avoid any misunderstandings, let me summarize the details as follows:Sponsor Selection : BoomerangMusic Act : DJ HappyPresentation Tasks : Awards Alex, opening speech ChrisDate of Conference : Week 1Catering : International buffetI thank you very much for your cooperation and looking forward to our next meeting.Kind regards.Alex Kramer</t>
  </si>
  <si>
    <t xml:space="preserve">Dear Chris Meyerregarding our task to organise the ISA conference this year I want to introduce myself first to you. I am Alex Kramer and I joined the ISA in 2015. Currently, I am working as a student in a company in Copenhagen.There are 5 points of the organisation of the conference, I want to talk about to reach the best possible atmosphere of the celebration.Referring to theSponsor Selection,I suggestArt Inc.since we have a really good relationship with them and they made a very good offer in terms of a short-term payment directly for the event.For theMusic ActI proposeDJ Happy. He is a famous performer.To thePresentation TasksI suggest that you will present the awards and I give the opening speech, so we both are involved (Awards Chris, opening speech Alex).AsDate of ConferenceWeek 2would be perfect. There is no conflict with other events. So everybody is available.At least I have a proposal for theCatering. I suggest aInternational buffetwhich contains parts of the Austrian, German and Swiss kitchen to make sure everyone will find something that suits to his taste.In the attachements you can find my first offer. Of course we can negotiate certain points and I hope we will find a good agreement that suits us both.I look forward to hearing from you soon.Yours sincerelyAlex Kramer</t>
  </si>
  <si>
    <t xml:space="preserve">Dear Alex Kramer,nice to meet you. I'm Chris Meyer and I joined the ISA in 2016.Since then I have been working with ISA business contacts to organize volunteer internships for other students and in two months I am about to graduate.I look forward to planning the conference with you. Because I also want to achieve the best possible atmosphere for the conference.For the Sponsor SelectionI would choose another company. The offer of Art Inc. is very attractive, but I think it is also an advantage if we choose a company that offers us a contract. Because through this contract we have the financial security for the upcoming events of ISA. In addition, this would also provide some financial security for the ISA. The Art Inc. is not bound by any contract and can stop donating to events at any time. So I would suggest the Boomerang.I think as a Music Actthe DJ Happy is not the best decision. Since the reputation of DJ Happy can overshadow the reputation of the ISA. This would have diverted the attention from the event to the music act. That is not the aim of the music act. Therefore I would suggest a Local folklore band. This would not divert attention and would make for a nice end to the conference.During the Presentation TasksI am also very interested in giving the opening speech. My preferred option would be Awards Alex, opening speech Chris.As Date of ConferenceI would suggest Week 4. Because in week 2 there will be another event in the historical centre of Constance. This may cause the guests difficulties in finding a parking space. In week 4 is the beginning of the Christmas holidays and therefore the parking situation would be more relaxed. Furthermore, more student ISA members could be present. This would be an advantage as ISA is an organization for young people/students.As the conference coincides with the 50th anniversary, I would keep the formality of the other conferences. Therefore I would definitely choose a three-course menu. A traditional menu would be a way of expressing appreciation to the local members and guests. In particular, the cuisine in Constance is characterised by strong Swiss influences. Therefore a Traditional Swiss three course mealwould be a very good choice.The list of my offer can also be found in the appendix. I am also willing to negotiate on the points and am open to suggestions.Best regardsChris Meyer</t>
  </si>
  <si>
    <t xml:space="preserve">Dear Chris Meyerthank you for your fast and extensivly reply. I really appreciate it.Nevertheless, I want to discuss the points of the conference further:You suggested Boomerang forSponsor Selection. In my opinion there are more advantages ofArt Inc.. For example, they are offering more money for the event. Another reason is the relationship to ISA. You are right, they are not bounded by any contract with us. But they supported us for a very long time and I do not think that they will stop unless for a good reason. If we decide to change the sponsor and choose one, which is a direct competitor of Art Inc. like Boomerang, it would be a compelling reason for them to stop our business relation. That is why I prefer Art Inc.Your reason for theMusic Actis comprehensible. That is why I suggest a compromise that maybe suits us both. Even if I think that DJ Happy attracts the kind of dynamic guests we are looking for, I propose thePop band FreeLife. The popularity of them is not so high as DJ Happy&amp;acute;s.In conclusion, we are both interested in giving the opening speech for thePresentation Tasks. Possibly, we find another solution for this issue. Another option would be a Third personas external speaker. For the ISA it would be a huge benefit. What do you think about this?I understand the extent of your suggestion. But in my opinionWeek 3is better than Week 4. Week 4 is during the Christmas Holidays, that would mean that many ISA members are not available. Even if in week 3 some higher ranked members are absent, we could manage that two of them are there to give the opening speech.I am afraid, I cannot agree with the Swiss three meal course forCatering. In my opinion to get a good atmosphere to network and get in touch with other people to make new acquintances, we need a relaxed on-going. If we offer a buffet, everybody can move around and meet new people. On the other side, a three meal course would be very formal and you will sit at the same place for a long time with the same persons. Another point is the food. I think the international kitchen is more suitable for an international event as just the swiss kitchen. That is why I want to go with theInternational buffet.Attached you can see my counter offer. I look forward to negotiate about this points further.Yours sincerelyAlex Kramer</t>
  </si>
  <si>
    <t xml:space="preserve">Dear Alex Kramer,Thank you very much for your quick answer and your explanations.I would also like to negotiate the points of the conference further.With the topic Sponsor Selectionthere would be a possibility to choose Corporate Ltd.. They also offered more than Boomerang and it is only a medium term contract. So there is the possibility to gain experience in the reference and still switch back to the old variant faster.The compromise regarding Music Actwith Pop Band FreeLige is fine with me.For the topic Presentation Tasksa theid person is not the best option, because this would not bring any further advantage and would only mean additional work.3.1 I have an offer for you. How about if I let you do the opening speech and I would do the awards (Awards Chris, opening speech Alex), but we hire a lokal folklore band?3.2 Otherwise, I would suggest that we share the aktivitiesAs a compromise we can take Week 1, because there all ISA members would be present.I am of the opinion that if one is offered at this conference in Buffet, then this conference has less formality than the last one. The last conferences had, but not even a special event. This conference has the special event of the 50th anniversary. Therefore I would choose at least a three-course menu. Since the ISA already has other events in the planning, new contacts could be made at these events etc. Therefore as Cateringthe International three course mealwould be a compromise solution. Nevertheless, I am of the opinion that the Swiss cuisine would be well received by the local guests and also the international guests, as this way the guests will notice that the ISA is responsive to individuality and adapts to the local conditions.Attached you can see my counter offer.I look forward to another good negotiation.Best regardsChris Meyer</t>
  </si>
  <si>
    <t xml:space="preserve">Dear Chris MeyerThank you for your counteroffer. I want to negotiate some points again.Regarding the compromise to theMusic ActasPop band FreeLifei am still fine.I am afraid the other points has not been fixed for me yet because they are not quite useful for me. That is why I want to show you a new offer:Regarding theSponsor Selection: because Corporate Ltd. is a competitor of Art Inc. too, I can not accept this because we are not able to reach out for Art Inc. after the event or it will be very difficult for us. My suggestion is stillArt Inc.. But I have an offer for you too: Your firstDate of Conference, that you offered was week 4. Would you accept my offer to the sponsor selection, if the conference takes place inWeek 4?The atmosphere of the event is very important for me. I think that the formality does not suit to the needs of the event. In my opinion we should attract students with this event because they are our future talents. And a very relaxed and easy-going atmosphere for students suits better than a formal and strict one. Because of this theCateringshould be anInternational buffet. In return, I offer you for thePresentation TasksAwards Alex, opening speech Chris.I hope my counterbundles are in your interest, so both of us are satisfied in the end. They are attached. If you have more points to negotiate, do not hesitate to adress them.Yours sincerelyAlex Kramer</t>
  </si>
  <si>
    <t xml:space="preserve">Dear Alex Kramer,thank you for your counteroffer. Your counteroffer is a compromise that's fine by me. I hope you're okay with it and we can close this negotiation.Issues:Sponsor Selection: Art Inc.Music Act:       Pop band FreeLifePresentation Tasks: Awards Alex, opening speech ChrisDate of Conference:Week 4Catering:        International buffetThe issues can also be seen in the appendix.If you fine with this compromise, you are welcome to accept the offer.Best regardsChris Meyer</t>
  </si>
  <si>
    <t xml:space="preserve">Dear Chris MeyerThank you for your fast reply and the summarize. Every issue is resolved with a good compromise.I am pleased to inform you that I accept the offer. From my point of view, we've reached a good solution that suits both of us.I enjoyed negotiating with you.Yours sincerelyAlex Meyer</t>
  </si>
  <si>
    <t xml:space="preserve">Hello Chris,Thank you for your quick response. I am fine and excited too.Lets jump to the first issue we settled: #Sponsor Selection and the Date of Conference.My proposal would be CompanyArt Inc.because they provide us the best offer in terms of a short- term payment directly for the event. Would you agree with that?Secondly, I think the events best date is around the Week 2and third week. In the other weeks there would be too many collides with other events. I would aim the best possible outcome for us both, therefore I am of course willing to negotiate certain points.I wish you a nice day.With best regards,Alex</t>
  </si>
  <si>
    <t xml:space="preserve">Hello Alex,I personally dont see Art inc. as a great fit. Of course a short-term payment directly for this specific event is nice but it doesnt help us long-term. Wouldn't it be better to choose a sponsor that helps us in the long run and secures the financial security of the ISA itself? Especially if the company offered money is just slighlty lesser than the one given by the Art inc. ? Thats why my proposal would be companyBoomerang. They offered a long-term contract and with just slightly money for this event. Would you agree with this counteroffer?Secondly i think that week 2 can be a considerable alternative but i would say that Week 4holds the most potential. This week doesnt cross with any events. Actually quite the opposite is the case! Since this week holds the start of Christmas holidays many families would visit families. This would open up the opportunity of hosting a event without worsening the parking situation inside the city of Constance. This problem will most likely arrise in week 2 since another big historic event will take place during that week. Normally i wouldn't see this as a big hurdle but the conference is set to take place in the middle of the historic center.I of course also aim for the best possible outcome for both of us so please let me know what you think about my proposal and negotiate certain points if needed.Have a nice dayWith Best regards,Chris</t>
  </si>
  <si>
    <t xml:space="preserve">Hello Chris,Date of ConferenceMany would agree with me that the weeks just before Christmas are very unfavorable. Every year this time is very stressful. There is less traffic/parking, but I assume that in week 4 many students will return to their home city and will not be able to participate in the event, which would be a pity as they are the heart of the organization.Therefore I recommend reconsidering week 1 / 3.I can see your point in choosing Boomerang but I believe that ISA is in a good position to grow further and get higher sponsorships money for the future. Therefore I would be open to compromise in selecting Corporate Ltd which offered a mid-term contract with more annual payment than Boomerang.I still think Art Inc is the better option out of these because Art Inc has supported the ISA for a long time and therefore you are sure that their support will continue in the future unless they change their mind. Selecting Boomerang or Corporate Ltd &amp;ndash; direct competitors of Art Ltd &amp;ndash; could be not beneficial.Best wishesAlex</t>
  </si>
  <si>
    <t xml:space="preserve">Hi Alex,I can see your point in choosing a different week. I would settle for Week 1then since we can see this as a compromise solution for both of us. Of course during said week there is a conferece on Economics and Business Management scheduled in Zurich but most companies should be able to send enough employees for both events.I also can compromise with theCorporate Ltd.as our Sponsor. I still see Boomerang as the best solution in terms of security for the ISA but can settle with a company that chooses to pay for somewhat long period of time, over a one time payment.Hopefully you can agree on this so we can tackle the next set of issues.Best regards,Chris</t>
  </si>
  <si>
    <t xml:space="preserve">Hello Alex,thank you for compromisingCorporate Ltd.and so I am also willing to compromise forWeek 1. I feel great that we finished the first two.Let's talk about our last 3 issues:Music ActCateringPresentation TasksWhat are your expectations?Best regardsAlex</t>
  </si>
  <si>
    <t xml:space="preserve">Hello Alex,i would now continue with the three remaining issues.Since the bestMusic Actis our shared priority in this remaining group lets start with that first. I personally would like to continue the tradition of ISA and let a Local folklore bandtake care of the athmosphere. This would give our visitors a great impression of the local culture as well as let the conference stand in the lime light. Other acts could shift the focus of its visitors to the music act itself which would be counterproductive.In terms ofCateringi would choose aTraditional Swiss three course mealrepresenting the strong Suisse influence in Constance itself. I also think that our guests expect a certain form of formality. Something less than a three course meal would certainly be a decline to the conferences before this upcoming one. And we have to remember ourselves that we are negotiating about the 50th anniversary of the ISA. I hope you share my view on this topic.Now about thePresentation Tasks. Since i don't know your ambitions on holding the opening speech/award speech I offerShared activitiesfor now.We can of course negotiate all the points of those three issues. I'm sure we can come to an agreement just as quickly as before.Best regards,Chris</t>
  </si>
  <si>
    <t xml:space="preserve">Good afternoon Alex,during the last events I noticed an increasing dissatisfaction with the guest and including myself with the music acts at the ISA events. Therefore, I think that someone currently famous as DJ Happywould be a perfect fit. Thats why I disagree with hiring a local band play for this event. I think due to our high internationality we need also an internationally famous DJ. The right music that everyone would enjoy is more important then create a local impression.Furthermore, I also cant agree with your catering offer, because of similar reasons. A lot of international people with different tastes will attend this event so and the only swiss dish is not suitable. Everyones taste and preferences various that is why I propose a International buffet It still has many traditional swiss dishes to offer but also something else for people who are for example vegetarians, vegans, lactose intolerant, etc. So, we have food where everybody is able to find something they like.Lastly, I prefer If you would announce the winner of the awards and I could do the opening speech.Due to my experiences in the past, I find myself suiting to hold this speech and its a great opportunity to reach out to the community.Best regards!Alex</t>
  </si>
  <si>
    <t xml:space="preserve">Hi Alex,i can definetly see your point in wanting to pick the right music in order to please our international audience. I still think that someone as famous as DJ Happy would make the attention shift from our conference itself to his live performence. We dont want to play just a side-act to him dont you think? And his reputation may cause simply that. I think thePop band FreeLifewould be an acceptable compromise for both of us. They play a enjoyable music for all age categories and don't tend to shift the attention from our planned main act. Even though i still think that a local band would fit here more.Now i would make an offer to let you have the opening speech while i take care of the awards. Of course we both know that this speech is full of prestigous oportunities and i would also have loved to hold it myself. But i can take myself back once and let you have this opportunity for the favour of letting me choose a suitableCateringoption that i think works best for this important conference.I still think that my argument on this topic outshines yours and we should choose aTraditional Swiss three course meal. Sure we have a lot of international guests but their tastes are not limited to their home cuisine and can enjoy or even discover some new dishes they're not always able to eat at their home. I'm sure you also love dishes like Pizza or Fondue even though their not common in your country. And a three course meal isn't limited to non-vegan dishes. We all know that there are multiple three course meal options available for our guests for the exact same reasons you mentioned. They can choose a different set of dishes if they're for example lactose intolerant or vegan. And once again I think that a event like ours (the 50th anniversary of ISA) should present itself at least as classy as the last ones which with a buffet isn't given at all.Best regards,Chris</t>
  </si>
  <si>
    <t xml:space="preserve">Good afternoon Chris,I am willing to compromise in terms of the Music Actand highly appreciate that you let me do the opening speech.I understand what youre saying, but I think an only traditional swiss three-course meal is not the perfect suit. Therefore, Id like to propose we choose theInternational three course meal. In this case, we would consider the international atmosphere and also have a decent meal as well.This is my last counteroffer. I think we have meet halfway on this and got a good deal.I am looking forward to seeing you on the 50th anniversary and get to know you better!Best regardsAlex</t>
  </si>
  <si>
    <t xml:space="preserve">Good afternoon Alex,I appreciate you accepting my compromise in terms of theMusic Act.I have to say that i still insist on choosing aTraditional Swiss three course mealas our choice for theCatering. I can understand your viewpoint but i still think that my arguments outweighted yours. I also would say that by choosing this option we would have a truly balanced deal. A somewhat longterm Sponsor with a acceptable payment for this event, a modern choice of music that doesn't steal the attention away, your chance to hold the opening speech, a suitable week to hold the event and a meal that pays respect to the formality this event holds while also pay a tribute to our location as well.This will also be my last counteroffer. I'm sorry that we couldn't agree with your counteroffer but i hope i could convince you with this one.I also loof forward meeting you at the 50th anniversaryBest regards,Chris</t>
  </si>
  <si>
    <t xml:space="preserve">Hello Chris,I reconsidered and I am willing to let you choose theTraditional Swiss three course meal.It was a pleasure negotiating with you.I wish you all the best!Alex</t>
  </si>
  <si>
    <t xml:space="preserve">Dear Mr Chris Meyer,I hope you are doing well.Since I heard of you being my negotiation partner for the organization of the annual ISA conference in 2020 I am really delighted. Your success worked a circuit.Regarding the event I think it has to be a celebration for the students. ISA is an organization lead by alumni and students that put in so much effort and work - that has to be a fun conference without loosing sight of the business aspect.For creating a relaxed atmosphere I would suggest hiring DJ Happy as a Music Act. He is internationally known and will attract many guests who in turn became interested in the ISA.Besides I would like to book an open buffet with food from different countries to not only show our internationality but also to create opportunities to meet new people and to start the conversation.I think it would be perfect Iftars the conference could take place in the second week of December because there are no conflicting events. If that is not possible the third week would also be an option. However not all the higher ranked members can be present the whole event.Since it is a big job to give a speech at the opening ceremony I would consider hiring an external speaker. That would definitely be worth it and make the event more enjoyable for us both.As you also have the information of the potentially sponsors I think we can agree with choosing Art Inc. or Corporate Ltd..I hope you can agree to my suggestions.Kind regardsAlex Kramer</t>
  </si>
  <si>
    <t xml:space="preserve">Dear Alex Kramer,thank you very much for your offer.Just like you, I feel good about having you as my negotiation partner as I heard alot about your earlier projects and successes. I am sure that we will reach an agreement which will fit for both sides.Concerning the content of your offer, we will unfortunatelly have to do some adjestments as I cannot accept it this way.First, I would like to clarify which Issues are of my highest concern. Sponsor Selection , Music Act and Catering matter the most to me.For Sponsor Selection , I would prefer to arrange Boomerang.Also, you offered to instruct DJ Happy. I can see your point and am well aware that he is pretty famous, but I think we should choose another artist as he will drag the attention away from what matters during the conference. Therefore, I would go for Local folklore band.Concerning the Catering , I think a Traditional Swiss three course meal would fit best for this occasion.For Presentation Tasks, I prefer Awards Alex, opening speech Chris , but I would accept shared speeches also. Week 4 fits best for me, but 1 or 3 are alright if you accept some of my points.Please, tell me what you think about my offer and share with me which issue matters the most to you.I am looking forward to hear from you.Kind regardsChris Meyer</t>
  </si>
  <si>
    <t xml:space="preserve">Dear Chris Meyer,thank you in advance for your quick response.To me the Sponsor Selection is the most important because that shows how we are connected in the business and were our position on the market is. That is why I unfortunately cannot make any concessions and think we have to choose Art Inc..For the Presentation TasksI would also suggest to stay with my offer. Since one of us both will be disappointed because nether you or I will be comfortable with the other one getting the better role.Concerning the other issues I can make some concessions.I can understand your argument regarding DJ Happy. But however I think a local folklore band would not be to everyones taste. Therefor I would suggest choosing the Pop band FreeLife as a reasonable compromise.ForCatering I would also suggest to make a compromise: we can select a International three course meal with specialties from Austria, Germany and Swiss.Regarding the Date of ConferenceI would agree with your offer and choose Week 3.Im looking forward to your answer.Have a nice day!Alex Kramer</t>
  </si>
  <si>
    <t xml:space="preserve">Dear Alex Kramer,thank you very much for your counteroffer, I guess we are on the best way to reach an agreement.Even though the Presentation Tasks and the Date of Conference do not fit perfectly for me, we can fix those values. In exchange to these decisions, I suggest to select Boomerang as the Sponsor Selection of the conference. Boomerang offered to sign a long term contract, so we could start a profiatable partnership with them.Also, the Local folklore band will give our guests a perfect taste of the swiss cultural spirit. In my eyes, this will make the conference unique and unforgettable. This also holds for the Catering, as I like to have the Traditional Swiss three course meal.Please let me know what you think about this offer. I am looking forward for your answer.Have a nice eveningChris Meyer</t>
  </si>
  <si>
    <t xml:space="preserve">Dear Chris Meyer,I dont feel very comfortable with your counteroffer. I want us both to be happy with the results of this negotiation but your attitude does not show me your willingness.Therefor you can find my new offer in the attachment.The only thing I am pleased with is the Date of Conference in Week 3.My offer would be a good tradeoff for both our interests.As a compromise for the topics Catering and Music Act I would suggest to go with my offer. Besides it would be okay for Presentation Tasks if you would present the awards and I would make the opening speech.The only topic I am not willing to make any compromise is the Sponsor Selection with Art Inc..Wish you a nice day!Alex Kramer</t>
  </si>
  <si>
    <t xml:space="preserve">Dear Alex Kramer,thank you for your offer. Unfortunately, I cannot accept it this way.First of all, we decided to leave the Presentation Tasks and Date of Conference fixed and agreed upon negotiating the other three issues. Do you want to leave these two issues fixed?Secound, choosingArt Inc. would not be preferable for me in any way, I see this as my worst case. Nevertheless, I am willing to take a step towards you and accept Art Inc., if you let me choose the Music Act and the Catering. If you should not agree upon choosing the Local folklore band and the Traditional Swiss three course meal, we need to make another deal regarding the Sponsor Selection. A fair option for this case would be Corporate Ltd.Please let me know if you can accept my offer, otherwise we will need to change the Sponsor Selection, as mentioned before. I highly appreciate a step towards a profitable solution from your side.Have a nice day!Best regardsChris Meyer</t>
  </si>
  <si>
    <t xml:space="preserve">Dear Chris Meyer,thank you for your quick response!I think we have unfortunately misunderstood. TheDate of Conference is absolutely fine but I never agreed on the Presentation Tasks. For me there is no benefit if we choose shared activities. Therefor I suggested Awards Alex, opening speech Chris.Since you made a step towards my preference I would also like to accept theCatering with a Traditional Swiss three course meal. But regarding theMusic Act I would prefer if we choose Pop band FreeLife.Kind regardsAlex Kramer</t>
  </si>
  <si>
    <t xml:space="preserve">Dear Alex Kramer,thank you for the new offer. Turning things the way you did hurts some of my preferences, so if we invite Pop band FreeLife as the Music Act, I would like to get Week 1 fixed, as this is slightly better for me than week 3, as discussed before.For all other issues, such asMusic Act, Sponsor Selection, Presentation Tasks and Catering, I can accept your offer.As far as I see, this is a fair deal for both sides and the most equal solution up to date. I am awaiting your answer.Kind regardsChris Meyer</t>
  </si>
  <si>
    <t xml:space="preserve">Dear Mr Chris Meyer,thank you for your latest offer.I am really pleased with the outcome of our negotiation! I think we found a good comprise that fits our expectations.Therefor I hope the annual ISA conference in 2020 is going to be an outstanding event for everybody!Have a nice day!Alex Kramer</t>
  </si>
  <si>
    <t xml:space="preserve">Dear Chris Meyer,my name is Alex Kramer and I am negotiating with you from Copenhagen Denmark.I have heard your name from friends many times and i am really excited to be able to negotiate with you.It is a great oppurtunity to gain international experience.In attachments you can find my first offer. This offer is just the first step and of course we can negotiate certain pionts.I am looking forward to your answer.With best wishes to you,Alex Kramer</t>
  </si>
  <si>
    <t xml:space="preserve">Dear Alex Kramer,I am glad to hear from you! I can only return the sentiment regarding negotiating the annual ISA conference. It really is a fantastic opportunity to show our abilities, as well as gaining international experience as you mentioned.Regarding your first offer, it for sure is a good start! However, I cannot accept some of the points just yet. I do think that we will find a good compromise with which both of us can be happy.Looking at your offer for the Sponsor I am not sure whether we should go with Art. Inc. as they only offered a very short-term contract without any liabilities. I would prefer Boomerang as they offer a long-term contract, which when looking at the future would benefit us much more than a one-time payment. I am happy to go with a compromise thought. For this I would propose Corporate Ltd., as they pay more than Boomerang, and offer us a mid-term contract.Considering the Music Act, I would be more inclined towards the Local folklore band. However, I would propose a compromise here. I am willing to go with that option here. If you would accept the Traditional Swiss three course meal. In this way we could archive the best of both worlds. I really think that we should embrace the local food, and as such I would prefer the Swiss meal. I think it could win over a lot of the local companies and partners, as well as giving the attendees of the conference a very special treat. As we are striving for more and more international cooperation, I think it would be great to introduce our international partners to local cuisine.Regarding the presentation task, I hope both of us can agree that we do not want a third person to deliver the speeches. Because of that, and I think it would be the most beneficial solution for both of us, I would like to go with shared activities.Finally, the Date of Conference, what would you think about Week 4, or 1 instead of week 3? As in that week some of our higher ranked members arent available, including our vice president. I think Week 4 would be beneficial since it is the start of Winter break, and as such many students from around the world could take part in the conference. Looking at Week 1 I do think that it would be a great compromise, its not to late, and most members could attend. I am however looking forward to hearing your argument in favour of the third week.Thank you for considering my arguments, and again, I am really looking forward to this, and am very confident that we will find a good compromise.Have a great Day!Chris Meyer</t>
  </si>
  <si>
    <t xml:space="preserve">Dear Chris Meyer,I am very greatful for your quick resond and the new offer, I am really looking forward to coming to terms. But I think there are still a few points on which we have to discuss furthermore.Before i write my arguments and suggestionts, i would like to tell you that your opinion is very important for me and also helpful in some areas.To your opinion about the Music Act"loclale foklore band". When i look at last years and their comments, I see that the visitors found the music act very boring. To make the event more exciting and attractive, i would like to work with a big name. This would be "DJ Happy". A well-known DJ would create an international mood by playing different songs. He were presents also a good atmosphere right from the start. As an alternative, i can offer you thePop band FreeLife. Thus, we pull the attractivnes of the event very high and be interest of those involved will increase very much.About yourSponsor Selection"Boomerang". Unfortunately, I cannot agree with your chioce. The reason for this is the long-term contract. On the one hand, it is an advantage over other sponsors, as it is long-standing. From the other hand, it can unfortunately be disadvantegeous, because we could possibly get better sponsorship offers for the next events. As our image goes higher I hardly think that we we will get worse pleasures. For this reason I am of the opinion that we should choose a sponsor who spends a lot of money on the current event and prefers a shorter contract. As a result, I would suggest you cooseArt Inc.as a sponsor because they made the best offer in terms of a short-term payment directly for the event. If fe were to find the middle, I would like also support the Corporate Ltd. This is exactly the middle of the two of us as it offers a medium term contract. So i also take your opinion and choose and give an optimal solution for both sides.Now about thePresentation Tasks"shared activities". This option would require a high coordination. If you are not agree with theThird personoption, than i prefer as a compromise the "third person", so we have more variety and less boredom.Considering theDate of Conference. I would not to choose "Week 4" because it comes exacty during the Christmas Holidays. The first week would be another opprtunity where I can could possibly agree, but in the first week our event collides with the International conference on Economics and Business Management in Zurich, which is one of the biggest conference in Switzerland. This would create unrest and a choice between the two events/conferences. In my view, this will lead to a loose-loose situation for both conferences. I though about your argument and came to the conclusion that you are right. Because of the Christmas Holidays I would skip the "Week 4 and 5". Since the high-profil members and the vice president are not free in the 3rd week, I would keep the "Week 3" as a last alternative. So only "week 1 and 2" are availaible, but as I said and argued, I would not chosse the 1st week. If we let the event inWeek 2, than the people can give their focus in the 1st week to the International conference on Economics and Business Management and by ready for our event in the 2nd week.Regarding yourCateringstatements, I believe that we should not only focus on local companies and visitors. This is a international oriented event. For this reason, it is important to look an choose the catering for all people. Since many internationals guests are probably unfamiliar with the Swiss cuisine, it is a wrong choose to choose the "Tradtional Swiss three course Meal". I prefer the "International buffet" but for the middle i can also choose theInternational three course mealso the visitors feel more comfrotable on site and this would ensure freedom. In think catering is an comnonent and the people have to be familiar to eat comfortably.With this offer i gave up at certain points and find alternatives. I hope that you will also give up in some points and that we will come to a result, in which both sides are win and agree.Kind regards,Alex Kramer</t>
  </si>
  <si>
    <t xml:space="preserve">Dear Alex Kramer,Again I can only return your sentiment, your response was very quick aswell, and really helped me get a better grasp of the negotiation. I think we are starting to understand each others perspective on the problem alot better.Regarding your proposal for theDate of ConferenceI think going with the second week would be worse than sticking with Week 1, as there is going to be a big event in the Historical Center of Constance, the Location in which our Conference is planned at aswell. However I like your analytical approach. The 5th week would be problematic because it is right around Christmas, so that is definitely not an option. I do not agree with your view on the 4th week thought. It is in the Holidays yes, but the actuall feast is in the 5th week. However the Parking Situation would be much better due to many families from the area going skiing or visiting their families. As such the Focus would be only on our conference, and everyone who would like to join has the time to do so. Due to this I would like to stick with the Week 4. With the first week being my alternative option.About your suggestion for the topic ofSponsor Selection, I think going with the compromise inbetween our two ideas would really be the most benefitial. As such I would agree with you and go withCorporate Ltd.. If you are fine with that Decission I believe we could get it of the table?Talking about thePresentation Tasks, I do not quite understand your reasoning. You mention that I do not agree with the Option of a third person, and than proceed to offer it as a compromise. Could you posibly clarifiy what you ment here? I really believe that doing it together might show unity withing our team, and show how international cooperation can work. Due to that I really believe thatShared activitieswould benefit each other the most.Getting to the last 2 topics,Cateringand theMusic Act, I think we could find a compromise by looking at both of those Issues instead of one individualy, as that would result in a better Solution for both of us. I reccon that you prefer DJ Happy over all of the other options? I would really like to go with the Local Band as you already know. Same with the Catering Options. It seems like in general you prefer the International Option, while I like to stay with the Local Option. Because of that I would like to propose that you getDJ Happy while I get theTraditional Swiss three course meal(As an alternative we could go the other way around here, so Local Band and international Buffet). How does that sound to you?Overall I think we are getting closer and close to a viable option for both of us. I hope this helped in letting you understand my point of view.Have a nice Evening!Chris Meyer</t>
  </si>
  <si>
    <t xml:space="preserve">Dear Chris Meyer,thank you for the quick feedback again! So i understand that you are also interested for this negotiation as I am. This is an advantage for both sides. In my opinion, we are one step ahead of the agreement.This negotiation tends towards an agreement on both sides!I think we are agree on the issues ofSponsor SelectionCorporate Ltd..I thank you to cooperate also as I dit it!In your counter offer you said that you would not accept the "third person" on topicPresentation Tasks, where i informed you that the "shared activities" would require a high coordination and that&amp;acute;s why I don&amp;acute;t prefere the "shared activities". I think we misunderstood each other.As i understand you, you prefer the Week 4on topic Date of Conference.I would give you, your wish for the 4th week, if you are willing to agree with thePresentation TasksAwards Chris, opening speech Alex.AtCatering,International three course mealwould be the middle option of both of us. You get your three course menu and I get the International one.I think we get along well. I think this would be an verx compromise offer.I am looking forward for an agreement and for your answer.I wish you and you family a nice evening,Alex Kramer</t>
  </si>
  <si>
    <t xml:space="preserve">Dear Alex Kramer,I agree that this is going very good so far!I would like to count the points in which I agree with you.Sponsor Selection:Corporate Ltd.Presentation Tasks:Awards Chris, opening speech AlexDate of Conference:Week 4Looking at this it seems like the hardest things might just be figured out yet.So the last things to figure out would beCatering, andMusic Act. Sadly you did not eleborate on your opinion regarding my proposal in my last offer, so I would like to bring it up again. As i see it there are 3 Options (with 2 of them being more usefull in my opinion)DJ Happy as the Music Act and Traditional Swiss three course menuLocal Folklore Band and international buffetPop band Freelife and International thre course menuI could live with either 1. or 2., But believe that the third option, might be less benefitial for us both. Firstly neither of us gets their will in either of the topic. So each part might feel a little out of place, while with 1. or 2. Both of us would get their entire will on one topic, and i think that would enable us to let go of the other. Atleast for me that would result in much better Utility. I hope you agree with me here!For the sake of having to make a decision while writing an offer I chooseDJ Happyaswell as theTraditional Swiss three course meal.I do agree that we seem to get along quite nicely, and I deply think that we are almost near a compromise.Towards a sucessfull final lap!Yours faithully,Chris Meyer</t>
  </si>
  <si>
    <t xml:space="preserve">Dear Chris Meyer,you are constantly trying to negotiate theCatering. You want urgently theTraditional Swiss three course meal. I think theCateringis the important issue for you. For me the important issue isSponsor Selection. My prefer was the "Art Inc". I give up to find the middle of both.Now I can say, that i give you theTraditional Swiss three course mealif you are agree with theArt Inc.choose. For the topicMusic ActI can give you two alternativesDJ Happyand "Pop Band". I want DJ Happy and you want local. The middle of both sides is the Pop Band.I show some alternatives for you:1. Alternative (watch attahments)2. AlternativeSponsor Selection"Corporate"Music ActDJ HappyPresentation TasksAwards Chris, opening speech AlexDate of ConferenceWeek 4andCatering"Intern. three course menu"3. AlternativeSponsor Selection"corporate"Music Act"local band"Presentation TasksAwards Chris, opening speech AlexDate of Conference"week 1"Catering"Int. Buffet"It was a question whether i undersood it correctly?When Cateringis the mos important thing for you, than you get theTraditional Swiss three course meal, if you are agree with my important pointSponsor SelectionandArt Inc..I am looking forward for the answers of my questions.With best wishes,Alex Kramer</t>
  </si>
  <si>
    <t xml:space="preserve">Dear Alex Kramer,Dear Alex Kramer,Just as a quick clarification Cateringis not the most important issue for me, however i felt like that Issue together with theMusic Actwas not entirely figured out until then.I took a look at the 3 alternatives you send, and could very well live with the 2nd Option you send. Would you be alright with that? I added that option to the Attachement. From my point of view this seems to be a great compromise, I am happy to keep negotiating further however.Thank you for the fast reply!Yours faithully,Chris Meyer</t>
  </si>
  <si>
    <t xml:space="preserve">Dear Chris Meyer,thanks for the quick and honest information. You wrote me that you are agree withDJ Happy, if I am agree withTraditional Swiss three course meal. I am accept this deal, although theTraditional Swiss three course mealwas my worse prefer on topicCatering.In your last Mail/Offer you said that you are agree with my second alternative. I misspelled the week. I wanted to writeWeek 1asDate of Conference.You said that theWeek 1was an alternative for you and you were also agree withWeek 1.I think wa are agree with all the issues, but I want theWeek 1instead of "week 4".I believe we are agree with this conditions. If you are agree with this offer, than we both did a good gob and this negotiation ends positive for both sides. We have find comprimises. I give up on topicSponsor Selection, which was my important issue with "Art Inc.".I would be very happy to receive your positive feedback.Yours sincerely,Alex Kramer</t>
  </si>
  <si>
    <t xml:space="preserve">Dear Alex Kramer,indeed it seems that we found a good compromise,Corporate Ltd.seems to be a good compromise, so doesWeek 1. With you gettingDJ Happyand me gettingTraditional Swiss three course mealI think we both got one of our best wishes, even if the other one (atleast for me) is my least favourite. But again it is a compromise.Looking at thePresentation Tasks, i feel like the current Situation might not be the very best compromise. For me that would beShared activities. If that leads to a segnificantly worse situation on your side I am happy to stick with your Offer.A general Question at the End of this all. As I think we both have a benefitial Solution for both of us in mind, what would you think about possibly sharing our Utility? I completly understand if you are declined to doing this, It would give us a better view of each others Situation however.Yours faithully,Chris Meyer</t>
  </si>
  <si>
    <t xml:space="preserve">Dear Chris Meyer,you want to getPresentation TasksShared activities. This one has for me a utiliy of 0. But I can accept your offer with change theSponsor Selectionfrom "Corporate Ltd" toArt Inc., where i have a big utility.If you are agree with this change, than the negotiation ends happy for both sides. I am also ready to negotiate with you. I am also ready for the sharing of the informations. I think both sides are ready for comprosises. I thinks this offer here give both sides this, what we want to get. You getTraditional Swiss three course mealandShared activitiesand i am gettingArt Inc.andDJ Happy. Both sides negoatiate to become this results. ThePresentation Tasksis in the middle of both sides. I prefer Week 2 you prefer week 4.As result you get 2 points ofCateringandPresentation TasksI get 2 points ofSponsor SelectionandMusic ActAnd the last pointDate of Conferenceis not for you but also not for me.This are compomises of 2.5 points for both sides!I think this is an optimal offer and wait for your answer, which is hopefully positiveBest regards,Alex Kramer</t>
  </si>
  <si>
    <t xml:space="preserve">Dear Alex Kramer,Seeing as shared activities has no Utility for you I am completly fine with your prior (Awards Chris, opening speech Alex)Offer, as Art. Inc. has no Utility for me and Shared Activities is only a little better than your prior Offer.So I would revert to that State of the Negotiation, In hopes that you accept the Offer, as you have proposed it earlier already.Yours faithully,Chris Meyer</t>
  </si>
  <si>
    <t xml:space="preserve">Dear Chris Meyer,I am really grateful that you participated very well and often waited with patience and answered quickly.This negotiation could also be different if I had a partner who wasn't as patient as you.I am really happy that I had you as a partner.You tried to get the best out of both sides just like me.I accept now the offer that I have previously communicated to you as a counter-offer from you.I hope for further work and agreements with you.I also hope that the event will be nice and that we get the best utiliy and result in the end.I wish you a nice and comfortable evening with your family.With best wishes from Denmark Kopengagen,Alex Kramer</t>
  </si>
  <si>
    <t xml:space="preserve">Dear Mr. Meyer,I have already heard a lot of positive things from you and I look forward to working together to organize the ISA event. I am sure that we will create the basis for an unforgettable event.Here is a summary of the points that are important to me.Looking forward to your feedback. If you have any questions, I'm happy to help you at any time.Kind regards for now,Alex Kramer</t>
  </si>
  <si>
    <t xml:space="preserve">Dear Alex Kramer,thank you for your offer. I heard a lot of positiv things from you, too. So I am very happy to have you as my negotiation partner. I prefer a more informal way of communication, so just call me Chris.Because the event will take place near the border and the local cuisine is influenced by the swiss, I would like to offer our conference participants a Traditional Swiss three course meal . And to strenghten our relationships with the local officials and companies I prefer a Local folklore band .At week 2 there is a big historic event in the centre of Constance and because the location of the conference is in the middle of the historic centre, there will be a problem with the parking spots. So I propose Week 4 . For the Presentation Tasks I preferAwards Alex, opening speech Chris .Because the conference occurs yearly, I think it is better to choose a sponsor, who is willing to sign a log-term contract, even if this sponsor offers less money. So I definitly prefer Boomerang over Art Inc.I am pleased to hear what you think about my offer and l am sure we will find a way to satisfy both of our needs.Greetings Chris</t>
  </si>
  <si>
    <t xml:space="preserve">Good evening ChrisThank you for your mail and the offer. We are happy to call ourselves by first name - I'm Alex.What I am unfortunately not so happy about is your suggestions on the individual points. As I can see, there are some differences ;)For the Music Actas well as forCatering, I think a more international orientation is much more effective. After all, we also welcome international audiences. I hardly believe that we can score with a traditional performance of a folklore band. In recent years, it has been shown time and again that there was more and more dissatisfaction with music. If you could live with it, there should also be this well-known other band. The so alled calledPop band FreeLife - maybe that would be an alternative for you?When eating, I can only say that I definitely do NOT want a menu. I find it really bad when I always sit next to the same people at an event. If the "nose factor" is not correct, then you can forget the evening :) I hope we agree that at least should be aInternational three course meal ... You can make contacts and expand your network. That is exactly what we want to achieve.But the international buffet would be nicer :)Because of theDate of Conference: Despite the problem with the parking lots, I think the Week 2is very good timing. In any case, significantly better than the fourth week of December. Think: It's Christmas. Everyone wants to be with his family. Many will not be able to come there. Nobody has his head clear for our cause. In addition, the ticket prices for flights and trains are completely overpriced. Let us consider whether we should not simply set up a shuttle service. He can then pick up the participants from the hotels / airport or train station or park-and-ride parking lots. What do you think about?With regard to thePresentation Tasks, it would be a matter of personal concern to me if I were allowed to give the opening speech. So we could agree aboutAwards Chris, opening speech Alex. After all, you already have an excellent reputation. Whereas my reputation is not yet so well known. I would like to take this unique opportunity to take a step forward in my career. If you agree, I would be happy to give you preference elsewhere...Because of theSponsor Selection: I would not bet on the long term here. We need as much money as we can find. Then we can plan a mega event. You know that the companies are sponsoring us. We will find a good sponsor again in next to no time. We don't need an exclusive contract, do we? In addition, working withArt Inc..Art Inc.has always proven very good in the past. Not least because of this, we should choose them. In addition, I'm just happy if we can work through the points quickly. Neither me nor you currently have the time to do us great with sponsorship contracts.I'm looking forward to your feedback. As you can see, we're on our way ;)Many Greetings,Alex</t>
  </si>
  <si>
    <t xml:space="preserve">Dear Alex,thank you for your offer and your willingness to compromise.I understand your argumentation about having an international event. But I think we should have at least some elements of local tradition and it would be a perfect opportunity to introduce our international audience to the local culture. Therefor I would really like to have a Local folklore band. In return I can accept the International three course meal .On the issues of Presentation Tasks and Sponsor Selection, if you agree with Boomerang as Sponsor Selection , I let you have the opening speech and I am happy with the awards.About Date of Conference and Christmas, I think that is a positiv aspect. For me it is very important to have a lot of the ISA students represented at the conference and they will only have time in the Christmas holidays in Week 4 .I am eagerly expecting your answer on my proposals.Greetings, Chris</t>
  </si>
  <si>
    <t xml:space="preserve">Dear Chris,Thank you for your quick feedback. I am pleased that we were able to come closer to one another or to some extent.Regarding the topics ofMusic Act / Catering, I have to say that I cannot accept your suggestion. If I don't find "traditional" good and you "international", then we should solve it as follows: We should find a mutually acceptable combination so that we both get our money's worth (+/-, - / + or + - / + -) if you can follow me. Let's enlarge the cake ;) I mean it like this...Music Act/ Catering:1. DJ Happy / Traditional Swiss 3-course menu,2. Traditional folklore / international buffet or3. Freelife / international 3-course menu. I now simply suggest DJ Happy / Traditional Swiss three course mealand hope that we will agree ...I think the suggestion for Sponsor SelectionandPresentation Tasks with Boomerang/ Awards Chris, opening speech Alexis great.So there would still be the Date of Conference to talk about. I really can't take the 4th week of December. Do we want to agree on an alternative here? In which week would you still find it good? The second week would be perfect in my opinion, but with the Week 3 I could also live well or with Week 1. Therefore I simply suggest Week 3 here.Are we fine?I will probably not be able to make much more concessions to you without making myself worse. Therefore I would be very grateful if you would accept my offer ...Looking forward hearing from you,Alex</t>
  </si>
  <si>
    <t xml:space="preserve">Dear Alex,thank you for setting up a logical system about the issues of Music Act and Catering . I would definitely prefer your second suggestion with the Local folklore band and the International buffet over the Popband and an international three course meal.About the Date of Conference , I think none of us will have the perfect week. During week 3 the ISA's vice president and some other higher ranked members are unable to appear. Therefore it is probably better to have our event in Week 1 . If you agree on that, I can accept DJ Happy/Traditional Swiss three course meal in return(If you prefer).What do you think about these suggestions?Greetings Chris</t>
  </si>
  <si>
    <t xml:space="preserve">Dear Chris,thank you very much for your qick response.Perfect! Then let's end it like this. Please find Your suggestions attached:Sponsor SelectionBoomerangMusic ActDJ HappyPresentation TasksAwards Chris, opening speech AlexDate of ConferenceWeek 1CateringTraditional Swiss three course mealI am very pleased that we have agreed within the time limit...I'm already looking forward to the event. It's a shame that we will never cross each other;)I wish you all the best!Take care and byebye,Alex</t>
  </si>
  <si>
    <t xml:space="preserve">Dear Alex,Yeah, I can totally agree on this outcome!Thank you for your time and your great commitment. I am sure this event will be worth a 50th anniversary. And maybe we will meet someday, never say never!I wish you the best, too!Bye Chris</t>
  </si>
  <si>
    <t xml:space="preserve">Dear Mr. Meyer,I was very pleased as it has been confirmed that im going to be able to lead preparations for the upcoming ISA anniversary conference with you as my negotiation partner!Ive already heard of you as a very successful, competent and cooperative member of the ISA and Im really looking forward towards the negotiation process.As we both know, the conference is one of the most fundamental events to the organisation for the acquisition of talented students as well as to strengthen collaborations with our partnering companies.Thus, it will be very important for us to reach a benefitial agreement over the negotiation issues in order to create the best atmosphere possible.Ive stated my first ideas in the attachments.Of course there are possible changes to be considered!Im already looking forward to your answers.Kind regardsAlex Kramer</t>
  </si>
  <si>
    <t xml:space="preserve">Dear Mr. Kramer,Thank you for these warming words. I have heard a lot of your sucessful projects so let us look forward to have an prosperous negotiation.It has been 50 years since the ISA has been founded, we should aim for a conference that reflects the roots and history the ISA.My main concern at this stage is that the Pop Band FreeLife as the Music Actis not very well choosen for an event such like this. Wouldn't it be a greater benefit to let aLocal folklore bandperform the presentation task, to appreciate the local companies supported us first. Furthermore this shows the seriousness,integrity andreputation of this ISA and the act shouldn't distract from the conference.I have seen you have choosen the Art Inc. as sponsor, to be honest with you, the high amount of money for the conference sounds like a good deal, but main disadvantage is theshort-term payment. Please considerBoomerangas sponsor, as I this a long term contract has a greater utility than a short one. In additon the ISA highly counts on long term business relationships, so a short term payment wouldn't really represent the ISA's values.Pleasethink about my stated points and let's find a consent.Best regardsChris Meyer.</t>
  </si>
  <si>
    <t xml:space="preserve">Dear Mr. Meyer,Ive just received the offer including your preferred negotiation values.First of all Id like to state that im grateful for your fast replying, as it shows that you really want to come to the best possible conclusion for the upcoming event.In my opinion we shouldnt lose sight on the overall attractiveness of a big scaled event such as this 50th anniversary conference.Since Im already familiar with organizing events, I know by heart that a local Folklore Band might not suit a crowd like ours, where mostly younger generations with international origin attend.Further Ive been noticing that an increasing number of visitors, who went to former ISA conferences had been very disappointed by the chosen music acts.However, I like the idea for the conference to reflect the roots and history of the ISA, being originally founded in Constance on December 8th 1970.Therefore I would suggest a Catering, which should include the different meals and courses from Germany, Austria and Switzerland influencing the local cuisine since decades.Nevertheless, I would deeply recommend a International buffetinstead of a classic three course meal, because the buffet traditionally fits better for the possibilitiy of meeting and networking, which is definetly given at this years conference.In concerns of the issue Sponsor Selection, I have to admit that Id rather go for short-term contracts instead of long-term business relationships, because I expect the ISA to grow faster and much stronger in nearer future in order to acquire more beneficial sponsoring payments and collaborations.Yet Im ready to step down from this demand if you may accept the values referring the issues Cateringand Date of Conference.Kind regardsAlex Kramer</t>
  </si>
  <si>
    <t xml:space="preserve">Dear Mr. Kramer,I really appreciate your offer of stepping down at some aspects, as we have to find the best compromise possible.First of all the I can accept the Pop band FreeLifeyou chose in your first counteroffer for Music Act, if we both can agree to cooperate with Boomerangas a sponsor. As you mentioned earlier the main attraction of the conference shouldn't be the Music Act. I think the decision we made, will hopefully benefit both sides.You make good points for the selection ofCatering, even if the conference has a tight schedule, I think anInternational buffet will suit too.I'm afraid that I cannot accept your suggestion of theDate of Conference,since in Week 2 another event inthe historic centre of Constance takes place, this will lead toinconveniences for the guests as they will not be able to find parking spots. As you know most of our guest will for sure arrive by car.is less preferable to you as there is another big event in the historic centre of Constance. The location of your conference is also in the middle of the historic centre; therefore, you think that it would be very difficult for the guests to find parking spots. What about if we considerWeek 4to let the conference take place, it is right at the beginning of the Chrismas holidays, so many ISA student members would be able to join the conference too, in my opinion this might be the best option as we are a student association.Best regards,Chris Meyer</t>
  </si>
  <si>
    <t xml:space="preserve">Dear Mr. Meyer,Thanks for sharing your thoughts and offers transparently.I see that were already heading towards equal point of views.Im very pleased to hear, that youre ready to accept the Music Actto be decided with thePop band FreeLife.Further im glad that you shared the problem with the historic event, coming with week 2.I didnt know about that!Still I see trouble coming with week 4 as well, since the Christmas holidays are very popular for families to go on vacation.I currently see more young ISA members to be absent than being able to join the conference during this time period.Would you mind to consider Week 3as the best compromise for both of us?Moreover, Ive been rethinking the issuesSponsor Selection and Presentation Tasksquite often eversince you submitted me your last offer.I still consider the anniversary conference as a possible kickstarter for the ISAs progress, especially with us as the organisators.However, viewing you as the collaboration expert, i can definetly see your point in the reinforcement of business relationships by closing long-term sponsoring contracts.Actually, I see Corporate Ltd. as the best considerable option in terms of sponsoring, since they offer mid-term contracts in order to ensure the financial security of the ISA. Additionally, they seem to appear like a very beneficial collaboration partner.At last I like to propose the Presentation Tasksto be reserved for an external speaker.I think it would be very rewarding for the ISAs image, if someone polarizing reports about the importance of the organization and its impact on the employment market.Also I guess it would be unfair for each of us, if the opposite gets the chance to present himself during the opening speech while the other party has to stay in the background.In my opinion, we should let our work do the talking!Thank you very much for your patience and will to cooperate!Kind regardsAlex Kramer</t>
  </si>
  <si>
    <t xml:space="preserve">Dear Mr. Kramer,I am sorry to say, but the last counteroffer you made is inacceptable for me.To find a quick and acceptable solution both sides will benefit from we should focus more on our preferences and interests to find the best compromise possible.For myself it is important to get a good deal with theSponsor Selectionand theMusic Act. As the PopBand does not really work for me it is a big compromise, this forces me to achieve my utility through other issues.As I know we havecontrary preferences, I want you to get the best possible deal too. This means to me I am prepared to give away issues which are important to you, if it does not break the deal by lowering my utility in anundue way. In this case the Catering"International buffet",theDate of Conference "Week 5" and thePresentation Tasks "third person" might be a dealbreaker, benefiting me a utility of 0 %.Let me know as soon as possible what you think about the offer.Best Regards,Alex Kramer</t>
  </si>
  <si>
    <t xml:space="preserve">Dear Mr. Meyer,I'm sorry to say that this counteroffer won't work for me either.As a former event organisator, it&amp;acute;s very important for me to create a familiar and suiting atmosphere for all attending guests. However, the ISA functions as a student organisation at its core, that&amp;acute;s why my main attention resumes on the students interests. At this point I need to inform you, that i originally planned the Music Actto be provided with DJ Happy, as he was the best option for the international shape of the conference. Since I know you would tend to represent the companies interests, I already compromised on this demand in the first offer in order to support a benefitial negotiation performance. However, theSponsor Selectionplays a very crucial and important role for me as well. If you need to insist on Boomerangas the main event sponsor, i need you to accept the following values in order to end the negotiation with a realistic result for both sides.As I already made concessions on major issues, I am not willing to sacrifice on other topics.Yet, i&amp;acute;m ready to change values if we may find consensus on our major issues, regardingMusic Actand Sponsor Selection.Kind regardsAlex Kramer</t>
  </si>
  <si>
    <t xml:space="preserve">Dear Mr. Kramer,I would give youDJ Happy asMusic Act, if you accept thePresentation Tasks and change theCatering to aInternational three course meal. This would be pretty much my Reservation Level and I will not go any lower.I hope that my offer gives you enough utility too and our negotion will be successful.Best regards,Chris Meyer</t>
  </si>
  <si>
    <t xml:space="preserve">Dear Mr. Meyer,I&amp;acute;m very pleased that you&amp;acute;re ready to acceptDJ Happy as theMusic Act. I am therefore happy to confirmBoomerangas the event sponsor.Unfortunately, it&amp;acute;s still hard for me to accept your last overall offer, since we already fell short of my reservation level. Indeed, I guess that we could might both do well by accepting the following values.I&amp;acute;m ready to step back from week 3 as theDate of Conference, even if I considerWeek 4as the least acceptable date concerning the students and companies interests.It would be very kind of you, if you could return the favor by leaving the issueCateringto be designed as anInternational buffetin order to preserve the relaxing atmosphere of the event.Last but not least, I personally still consider thePresentation Tasksto be done best by an external speaker in order to keep balance between our personal preferences and the interests of the ISA.I hope that this offer might work as the best conclusion for the negotiation as I really want the conference to represent our preferences in the best possible of each ways!Yours sincerelyAlex Kramer</t>
  </si>
  <si>
    <t xml:space="preserve">Dear Mr. Kramer,I am pleased to accept your last offer. For sure it is not possible to satisfy every issue, but in my opinion we made a really good compromise.I am looking forward to contine our business interest in the future.Best regards,Chris Meyer</t>
  </si>
  <si>
    <t xml:space="preserve">Hello Mr. Meyer,before we get started let me quickly introduce myself. As you might know my name is Alex Kramer and I joined the ISA in 2015 when I was beginning my studies at the University of Copenhagen. As I already have some experience in planning and organising events I am looking forward to a successful negotiation with you.The offer I made you is from my point of view the best way to create the perfect atmosphere to celebrate the 50th anniversary of the ISA at the annual conference in Constance 2020. I know that you may have different opinions in some issues so of course I am open for your counteroffer and I am happy to give you more detailed information about each issue from my point of view in our upcoming negotiation.Kind regards,Alex Kramer</t>
  </si>
  <si>
    <t xml:space="preserve">Dear Mr. Kramer,thank you for your latest offer.I am Chris Meyer and I will be your negotiation partner. I am delighted to work with you. I joined the ISA in the context of a student internship at one of the business partners of ISA in 2016, while studying in Switzerland. I have had pleasant experiences with working for projects with other ISA students and I am sure that this time it will be the same.In the attachments you can find my offer. I agree with you in having completely different point of views, but hopefully, we can see eye to eye in the end, because we both want to organize a memorable conference for the 50th anniversary of ISA.I am looking forward to hearing from you.Best regards,Chris Meyer</t>
  </si>
  <si>
    <t xml:space="preserve">Hello Mr. Meyer,Thank you for your counteroffer. But I do diagree in some of your points.As it comes to sponsors selection I think going for Art Inc would be our best option because they made the best offer in terms of a short term payment. Also the Art Inc is a longterm supporter from the ISA and I am sure they will support us in the future.When it comes to catering maybe we can agree on the interational three course meal since many international guests are probably unfamiliar with the traditional swiss cuisine.I also thing going for DJ Happy would be a great idea since this performer would attract a lot of guests.Regarding the date of the conference I think week 3 would also be a option worth considering since two of the higher ranked members stated that they could at least attend the opening speech.I think considering a third person for the presentation task would be a petty good compromise.I hope to hear from you soon.Kind regards,Alex Kramer</t>
  </si>
  <si>
    <t xml:space="preserve">Dear Mr. Kramer,thank you for your counteroffer.TheSponsor Selectionis the most important part while organizing this event, but we should also think about the future of the organization. The sponsorBoomerangmade a great offer and in addition to this, they agreed on signing a contract for sponsoring future events. This would be a big support for ISA. As for Art Inc, we do not need their quick payment. We should better opt for the ones that will support IPS in the future, because you never know what the future predicts and how much someone`s support can actually mean.Moreover, the Music Actat the conference plays an important role in having a successful anniversary. Therefore, I really insist on choosing a Local folklore band. They can take care of the atmosphere after the formal part has ended. Also, they would be a great opportunity for visitors to get a glimpse into the cultural spirit. We could choose whatever local folklore band you want, as long as it does not perform controversial music like DJ Happy. Take into consideration, that we do not want to attract the youngsters at our event, but we want to attract as many local business people and officials as possible.In my opinion, the Date of Conferenceyou chose for the event to take place is not that good. The vice president among others will not be able to join and I think that it is inappropriate to celebrate the 50th anniversary exactly when they are not available. I would compromise my date for Week 1, if you would also agree for this one. It is not the best date, but I am sure that enough people will attend it.For thePresentation TasksI do not think, that we should choose a third person. It is just a lot of effort that does not benefit from the public attention. Also, it would harm the interests of both of us. Why do we not share the speech? You could do half of the speech and half of the awards ceremony, and I will do the rest.Regarding the Catering, I could see eye to eye with you. The International three course mealwould be a good substitute for the traditional three course meal.I am looking forward to hearing from you. I hope you can take my opinion into consideration.Best regards,Chris Meyer</t>
  </si>
  <si>
    <t xml:space="preserve">Dear Mr. Meyer,thank you for your counteroffer.In My opinion having a lokal folklore band at such an event does not fit the character of an international associations meeting at all. Moreover I really think that DJ Happy would be by far more capable of delivering the right atmosphere after the formal part has ended. Therefore we defenitly should be opting for a more international orientation of the music act. Since DJ Happy is flexible regarding the music he plays I think we could let him play a few folklore songs. Like this we have a nice mixture of internatioanl and folklore music.Regarding the Sponsor Selection I agree that this is a very important part of the event. Boomerang may have offered a longterm cooperation, which for sure has some benefits but nevertheless I expect the ISA to grow further and get higher sponsorship moneys for the future. Therefore I think we should prefer short-term contracts donating a considerable amount of money which Art Inc is willing to do.For the Date of the Conference I can agree to week 1. It does overlap with the  Inter-national Conference on Economics and Business Management but I am sure enough people will attend.Considering the presenation task I think sharing the activities would require a high coordination which is going to be high efffort espacially since there are a lot of other things we have to take care of. So I would defenitly opting for a third person or me doing the opening speech.I hope you conider some of my opinions.Kind regards,Alex Kramer</t>
  </si>
  <si>
    <t xml:space="preserve">Dear Mr. Kramer,thank you for your offer.I am glad, that we could finally find the perfect Date of Conferencethat we both find acceptable. For now, we have agreed on the Cateringand on the Date of Conference. For the other issues, we need to discuss other options, because I do not agree with your opinion entirely.I still insist on choosing the Boomerangsponsor, because I think, that it is the best for this anniversary event, but also for the future of the ISA. If you are willing to accept theSponsor Selection Boomerang, then, I could compromise my wish for the Music Actof the local folklore band and I could accept your offer, namely DJ Happy. I think that making compromises is what this is all about. Hope you can make one in this case, as well.As for the Presentation Tasks, I just can not agree with you giving the opening speech, I am sorry. We are organizing this together and I think that splitting the speech and the awards is the best for both of us. We both want to reach a good utility and if we split the presentation, we will both benefit from it.I am looking forward to hearing from you.Best regards,Chris Meyer</t>
  </si>
  <si>
    <t xml:space="preserve">Dear Mr. Meyer,thank you for your counteroffer. I am glad we could already agree on the catering and the date of the Conference. I am optimistic that we will find a solution for the other issues.Regarding the Sponsor Selection I would be willing to agree to Boomerang in exchange for the music act beeing DJ Happy.Would you agree to let me hold the opening speech in exchange for a traditional swiss three course meal. I think this would be a solution we could both be happy with. Furthermore the atmosphere of the conference would be great.I hope that you will accept my offer.Kind regards,Alex Kramer</t>
  </si>
  <si>
    <t xml:space="preserve">Dear Mr. Kramer,thank you so much for your latest offer.I was really pleased to read, that you accepted my offer regarding the Sponsor Selection. I think, that the people attending the event will be ok with DJ Happymaintaining the atmosphere. Hopefully, it will not overshadow the reputation of ISA.Because you took my idea into consideration, I will also accept your offer of you doing the opening speech. For me it was important having the Traditional Swiss three course mealin order to show appreciation on the local members and guests. And if we could not do this by having the locals play the music, then we will definitely show appreciation by having traditional food. Also, I am delighted to do the awards part.Therefore, I am happy to inform you, that I agree with you on the points offered in your last message and I accept your latest counteroffer.I am glad, that the organization went well, and that we are both happy with the end decision. The anniversary event will be a success, for sure!Best regards,Chris Meyer</t>
  </si>
  <si>
    <t xml:space="preserve">Dear Chris Meyer,My name is Alex Kramer and i will negotiate with you for ISA conference.An initial offer can be found in attachments.This is just a first step and of course we can negotiate certain points.I'd like to hear your point of view on my argumentation.Kind regards,Alex Kramer</t>
  </si>
  <si>
    <t xml:space="preserve">Dear Alex Kramer,Thank you for your offer regarding the ISA conference for 2020.I hear by send you my insights and counteroffer regarding the proposed negotiation issues.Referring to the Sponsor Selection issue you have chosen Art.Inc. Even though they have made the best offer for this event, Art.Inc is not interested in sponsoring any of our future events. Therefor I highly recommend the sponsor Boomerang. The offer they made is very good too and on top of that they are willing to sign a long-term contract for sponsoring future events of the ISA. This would provide us financial security for the years to come.Regarding the Music Act you suggested DJ Happy. The popularity of DJ Happy would certainly pull the attention from the event towards the music act and thereby overshadow the reputation of the ISA. I think an ideal choice for the Music Act would be a Local folklore band. The ambiance created through a local band offers our visitors an insight in the local cultural spirit. By doing so we can maintain a good relationship with local companies and officials.Your proposal for the Presentation Tasks is to hire a Third person, which in my opinion, would be too much work to begin with and second neither of us could get the opportunity to get any public attention. I think a Third person would harm both our interests. ThePresentation Tasks are an ideal opportunity for either one of us creating a lasting impression. Ideal for me would be if Awards Alex, opening speech Chris. But Shared activities would also be okay for me.Relating to the Date of Conference, I think the optimal date would be Week 4. Like this our event would take place at the beginning of the Christmas holidays. This would allow our fellow student members to attend the conference and thereby be represented adequately. You suggested Week 2 which is in direct conflict with another big event taking place in the centre of Constance. I expect parking situation for our guests in this scenario very difficult.Referring to the Catering issue you suggested an international three course meal. As much as I like the idea of a three-course meal I do not think Austrian, German and Swiss food fit together very well. I would recommend a Traditional Swiss three course meal. This way we show appreciation to the locals and our guests.I look forward to hearing from you soon.Best regardsChris Meyer</t>
  </si>
  <si>
    <t xml:space="preserve">Dear Chris Meyer,Thanks for your soon reply. I received your offer and considered it intensively. I think it is necessary to make some alteration in order to come to terms.I must insist on Sponsor Selectionand do some change onCatering.As you know, Art Inc.could give us the best offer for the current event. This is what we could do best for our ISA family in the current situation. More is better than less. Future is unknow. And this is a good opportunity for ISA to have a sucessful and perfect 50th anniversary.Besides, we are International Student Association. Students are from all over the world. So during International buffetstudents can make the choisce of the food by themselves. And having a Buffet apparently builds a very relaxed atmosphere. I know you want to appreciate businese people and officals by choosing Traditional meals. But this will not bring any big impact for business or officals people. What they exactly interested in is the students- the future talents.Students can be free to move around and talk while buffet. This will definetly bring more chance for businesemen and oficails to get easier to these talens.As a concession,Ican acceptAwards Alex, opening speech ChrisandLocal folklore bandregarding the issue Presentation Tasks&amp;Music Act. You did persuade me by some of your opinions.Last but not least, week 4 would be during the Christmas holidays and i confirm that this is not good idea for the most of people. So i suggestWeek 3forDate of Conference. I do agreeabout your concern of week 2.I am looking forward to hearing from you soon.Yours sincerely,Alex Kramer</t>
  </si>
  <si>
    <t xml:space="preserve">Dear Alex Kramer,Thank you for your counteroffer.I am pleased that we were able to reach an agreement on the issue Music Act as Local folklore band and the issue Presentation Tasks as Awards Alex, opening speech Chris .Moving forward from this point I could agree on the Sponsor Selection as Art Inc. if you if you could accommodate me at the negotiating point Catering .Having a buffet would be fine by me if this event would be totally internal. But for the 50th anniversary of the ISA anything less than a three-course meal would not be adequate for this meaningful celebration. And with our very generous and capable sponsor Art Inc. we can definitely afford and provide aTraditional Swiss three course meal .If we would only have an buffet, we dont needArt Inc. as Sponsor Selection.I could live with the Date of Conference as Week 3 even though I think it is not optimal, due to the fact that in this particular week, some of ISAs higher ranked members are unavailable and thereby could not participate in the event.I am looking forward to your reply.Kind regardsChris Meyer</t>
  </si>
  <si>
    <t xml:space="preserve">Dear Chris,Thanks for your new Suggestion. I thought we have get agreement in the first three issues from your Suggestion Two, likeSponsor Selection,Music Act andPresentation Tasks.I have to say more clearly, that i have already mak your utility maximal by theLocal folklore bandandAwards Chris, opening speech Alex. However, it is very obvious that i only get my maximum only in the issueSponsor Selection.SO i strongly insist the issueInternational buffetto protect my final maximum. This is my last offer. If you could understand me and agree with it, you could decide theDate of Conference.I am looking forward to your reply.Yours sincerely,Alex Kramer</t>
  </si>
  <si>
    <t xml:space="preserve">Dear Alex Kramer,To summarize our negotiation so far: We have found an agreement about 3 issues:Sponsor Selection as Art Inc.Music Act as Local folklore bandPresentation Tasks as Awards Alex, opening speech Chris . (I am confused as to why this was changed in your last offer.)As for the last 2 Issues I am confident we can come to an agreement as well.As per your suggestion:We set the Date of Conference to Week 4 .And for the issueCatering do the International buffet .I am looking forward to your reply.Kind regardsChris Meyer</t>
  </si>
  <si>
    <t xml:space="preserve">Dear Chris,thanks for your reply and summarize. In my opinion we're on a good way to find a solution that will suit both of us.Unfortunately i choosed wrongly forPresentation Tasksyesterday. So i have to do some small changes for my last offer according to Suggestion Two. Apparently i am not a robot. Please forgive me about my technical mistake.As forDate of Conference, our optimal choice are week two and week four. Obviously as your opinion, week two would have direct conflict with another big event, which will be held in constance. Week four and five are nearby Christmas holidays.Please feel free to tell me,Date of Conference(week 1,3), which one is more suitable in your opinion?I am looking forward to your reply.Yours sincerely,Alex Kramer</t>
  </si>
  <si>
    <t xml:space="preserve">Dear Alex Kramer,Thank you for your counteroffer.If we agree on the Music Act as Local folklore bandlocal and the Presentation Tasks as Awards Alex, opening speech Chris and you get to choose your favorite Sponsor SelectionArt Inc. we have to find a compromise regarding both the Date of Conference and the Catering .IssueDate of Conference :Provided that we agree on the stated above I can agree on Week 1 . Even though I think Week4 would be better due to the fact, that in Week4 marks the beginning of the holidays and thereby we can expect the highest numbers of attendees. Even the parking situation would be less complicated since many people visit their relatives around this time. Higher visitor figures result in more awareness for the ISA which would be amazing. Under the circumstances that in Week3 several of the higher ranked members of the ISA are unavailable marks this week less optimal for our event. An adequate representation of the ISA should be provided giving this be the 50th anniversary.Issue Catering:Provided that we agree on Week 1 and the other points stated above I can accept the International three course meal or the Traditional Swiss three course meal. I dont see as to why a three-course meal of any kind would create a less comfortable situation than a buffet. A well-executed dinner service provides the same experience for everyone and enables uninterrupted conversations between our guests and in between meals no one is left alone. Looking at this issue from a marketing perspective we are dependent on the companies and non-profit organizations which give us the opportunity to train our leadership skills. These companies expect a certain level of formality which includes a three-course meal.Furthermore this event is the 50th anniversary of the ISA. This event should create a lasting impression for our visitors. Anything less than a three-course meal would be a downgrade from our previous events. And this time it is a special event because it is the 50th .And a downgrade in Catering could harm or reputation. Additionally we can afford a three-course meal because we have the best paying sponsor there is: Art Inc. . Provided we would have a low paying Sponsor Selection and we therefore would be on a tight budget I could see going for the buffet as it is a cost-effective alternative. If we choose to opt for the cheapest Catering , the buffet, we have to overthink our sponsor decision and thereby shifting our focus as to what the other Sponsor can offer us. As you can see in my previous proposals, I provided several arguments supporting the Sponsor SelectionBoomerang for a future-proof sponsor with nearly as much support for the event in 2020.I am looking forward to your reply.Kind regardsChris Meyer</t>
  </si>
  <si>
    <t xml:space="preserve">Dear chris,thank you for your counteroffer regarding to Suggestion Two. So we both agree about all issues exceptCatering.As you know, that i totally agree with your opinions aboutLocal folklore band andAwards Alex, opening speech Chris.(TWO ) You know this is a nice chance for you to improve your publication figure in front of all members of ISA.As return i suggest that you not only accept my point inSponsor Selection,but also inCatering.(TWO)As i have described, thatInternational buffetis better choice for our ISA students to get relaxed atmosphere and flexible way than three course meal. ISA is an organisation of students. Trust me that under this circumstance it will be easier to inspire them and show their talents and power of youngth in front of our guests. BesidesInternational buffetis much easier to arrange . However, how to eat "upgaded" is not the initial goal for this anniversary. What people can feel and what they can see are much more meaningful as my aspect.I must insist on my proposal. Accept it or leave!I really expect for your positive reply.Kind regards,Alex Kramer</t>
  </si>
  <si>
    <t xml:space="preserve">Dear Alex Kramer,Thank you for this last offer of yours. It is to be regretted that you are not willing to further negotiate on the issues at hand.With your latest offer you bring me to the choice whether to accept this deal or to reject it and end the negotiation which to me is not yet concluded entirely. It is truly unfortunate, but if faced with only those 2 options, I have to choose the latter. There are still at least two topics which I would have liked to discuss further and to find a middle ground which would be fairer for both parties than your current offer and therefore would be most beneficial for the 50th anniversary.Making demands and dictating the alternatives as fait accompli on the whole negotiation is not acceptable any longer. Even on the first negotiation day the subject of your third e-mail already referred to as your last offer which was quite strange for me to see, as we still had four days left to negotiate. And on the second negotiation day you present me this take it or leave it offer &amp;ndash; I am quite puzzled.I hereby reject your offer. All the best to you.Best regards,Chris Meyer</t>
  </si>
  <si>
    <t xml:space="preserve">Dear Chris Meyer,My name is Alex Kramer and together we are going to negotiate. I joined the ISA in 2015. Currently I&amp;acute;m on leave from my studies.I&amp;acute;m more than honored to have this opportunity to plan this important conference with you. I heared, that you are a teamplayer and very cooperative. I think that this negotiation will be good and advantageous for each of us.In attachments you can find my first offer.I am looking forward to your answer, so we can negotiate certain points. With best Regards,Alex Kramer</t>
  </si>
  <si>
    <t xml:space="preserve">Dear Alex Kramer,it is a pleasure to hear from you. It is also nice that you already heard from me. I joined the ISA in 2016 in the context of a student internship.Yes, I am willing to make concessions to get a satisfactory result for both of us. If you are willing to make concessions than i am too.Your offer has a few points were i not agree with.First of all the Music Act . Why did you choose DJ Happy? It might be that he is a good musician, but when he is present, our organization will take a back seat. And in my opinion that should not be what we are looking for.For that reason we should take a Local folklore bandas the Music Act. We should show that our local partners are impotant for us.The next Issue we should talk about is the Sponsor Selection. Also here the question why did you choose Art. Inc as your favorite?They made us the highest offer for the event, but Boomerangare willing to sign a contract with us, which will finance several Events for the future. So we should take them as our Sponsors.The Issue is the Date of Conference. Why should we take week 2?In week 2 there is another big Event in Constance close to ours. So it would be very difficult for our partcipants to find a parking spot. We should definitely avoid that.In Week 4it would be before the Christmas holidays, so that many students could also join our event. That is important, because they will be the next managers of our Organization. Alternatively we can switch to week 1.The next Issue is the Presentation Tasks. For this i am willing to make concessions to do Shared activities.The last Issue we should talk about is the Catering. Why do you want a Internationa buffet?In my opinion we should give our participants a Traditional Swiss three course meal to show that local relationships with our partners are very important for us.I am looking forward to hear from you.Best regards,Chris Meyer</t>
  </si>
  <si>
    <t xml:space="preserve">Dear Chris Meyer,thank you for your quick answer. Of course I&amp;acute;m willing to make concessions with you.I choosed DJ Happy because in the last few years, I noticed, that out guests are very dissatisfied with the music we organized at our events. Therefore I think, a currently famous international act would be the best choice we could make. The reason is, that our guests are international, and a International act would attract many guests interest in ISA. I don&amp;acute;t think that this will take our organization take a back seat.The local folklore band would bring dissatisfaction.My second offer is Pop band FreeLife. What do you think about Pop and Freelife?I choosed Art Inc. as a Sponsor, because they gave us the best/highest offer although it is a short-term payment. We have a good relationship and I think that they will support us a long time in the future. I don&amp;acute;t think that they would quit the support for no important reason. Boomerang offered less money than Art Inc and I really want that ISA grow further. We could use the money that Art Inc gave us more, for so important stuff to let ISA grow. This is the most important issue for me.I choosed week 2 because this is the only week without any conflicting events.Week 4 is during the Christmas holidays and that&amp;acute;s the reason why I don&amp;acute;t prefer it. Several ISA members would be absent.What do you think about Week 3?Is week 1 the only opportunity for you?I choosed an International buffet for the same reason I choosed DJ Happy. Our guests are international and I want a guarantee that everyone has something to eat what they like. A buffet would lead to a relaxed and easy-going atmosphere and the participants will be able to move freely. So they would have the chance to meet new people.A International three course meal would also be okey for me. What do you think?The last issue is Presentation Tasks.I would prefer a third person to do it. A Third person could be beneficial for the event. I think that having someone really important who speakes about the importance about ISA, would be very beneficial.I am looking forward to hear from you again.With Best regards,Alex Kramer</t>
  </si>
  <si>
    <t xml:space="preserve">Dear Alex,thank you for your answers, but we still have to clerify a few points.The most important thing for me is to show our partner companys that local relationships of our Organization and them are very important, because the successness of us is attributed to these relationships.That is the reason why i would prefer the Local folklore band. BUT i am willing to make a concession at this point a we can take the Pop band FreeLife as our Music Act, if you confirm Boomerang as our Sponsor. Just because you assume that Art Inc. will sponsor our events in the future does not mean that they will do so. With Boomerang we could have a long term contract which is definitely more safety for us as your assumption.For the issue Presentation Tasks a third person is no go for me, because that means no benefit for our organization. That would be only a lot of work and no advantages for our Organization.Before we hire a third person i would definetly prefer the option you can see in the attachement.About the issue Catering an International three course meal would be okay for me.Week three is not the one which i prefer, so what do you think about Week 1 as the Date of Conference ?I am looking forward to hear from you again.Best regards,Chris Meyer</t>
  </si>
  <si>
    <t xml:space="preserve">Dear Chris Meyer,thank you for your answer.And for me, the most important thing is, that we need much more money to bring ISA to grow further.I have a compromiss for you:If we can take Art Inc. as our Sponsor than I will be fine with Traditional Swiss three course meal. So we would have a aspect, in wich we could show our tradition.About the date of the Conference:Week 1 also be fine for me, if we take Art Inc. as our Sponsor.At the Issue Presentation TasksAwards Alex, opening speech Chris is also okey for me but agai, if we take Art Inc. as our Sponsor.I want that you know, that the Sponsor issue is realy the most important issue of all for me.I really hope, that we can come to an agreement soon.I am looking forward to hear from you again too.With Best regards,Alex Kramer</t>
  </si>
  <si>
    <t xml:space="preserve">Dear Alex Kramer,thank you for your clearfication.If i am right the most important thing for you is, to represent the internationalization of our Organization. For me the most important thing is to show our partner that the ISA believes in local relationships with our partner companies, because we use our events to etablish new local partnerships.Therefore, i think we have to find a way to represent both parts in our Event. The internationality of our Organization and also the importance of local relationships between us an our partner companies.In my mind we agree about the following issues:first the Sponsor Selection where we take Corporate Ltd. .Next the Date of Conference where we picked Week 1 as a compromise.Third the Presentation Tasks.Now the the issues we do not agree with:I am willing to make a concession on the issue Catering that we take an International buffet, if we take aLocal folklore band as ourMusic Act.I think that is the best way, that we have represented both of our most important aspects in our event.I hope you are fine with that suggestion.I am looking forward to hear from you again.Best regardsChris Meyer</t>
  </si>
  <si>
    <t xml:space="preserve">Dear Chris Meyer,yes you are right. The most important thing is for me to represent the internationalization of our Organization.I&amp;acute;m really happy that we finally come to an agreement, that is showing the internationality of our Organization and also the importance of local relationships between us and our partner companies. So both sides have their advantages with this conference. I&amp;acute;m really happy that I had this opportunity to plan this important conference with you.I hope that everything will went fine.I wish for you that your succes gos further!With best regardsAlex Kramer</t>
  </si>
  <si>
    <t xml:space="preserve">Dear Mr Meyer,I'm pleased to be your negotiation partner. Since we haven't met in person yet, let me introduce myself shortly. My name is Alex Kramer. I studied in at the University in Copenhagen, Denmark. The ISA was part of my life since i joined it quite early in the beginnings of my studies in 2015. At the moment I work in a nice company in Copenhagen. I'm looking forward a nice collaboration with you.Things we work out during our negotiation might help the ISA to get even more popular. For our upcoming event, I would like to elaborate the following points with you.What's the best possible week for our conferenceWho will be our main Sponsor?How to manage the presentation tasksCateringWho will perform during our music actsSince you probably have the same information about the main features of our event and to speed things up a little bit, please take a look at my following suggestions.To prevent that our event collides with other high priority events (also X-mas) I would propose it should take place during the second week of our given timeslot.For a sponsor I would collaborate with Art Inc. We have had many successful collaborations in the past. Also their budget is very high for another short-term contract. This is very functional for this event if we consider that the popularity of the ISA will become even bigger in the near future and we might be able to gain even more promising partners. I also have an early suggestion for our music act. In my opinion DJ Happy would just fit in perfectly. He is already very popular and the ISA can take profit from his fame too, as he might attract several new guests.Also please notice I left the presentation tasks and the catering without any suggestions from myself to give you a possibility to suggest them firstly.Please tell me what you think about my first suggestions. Of course I am willing to negotiate these issues!Just let me know what you think about them.Also if you have ANY questions please don't hesitate to ask frankly. This is a big opportunity for both of us and I'm sure we can manage this together. I'm looking forward for your answer. Kind regards from Denmark, Alex Kramer</t>
  </si>
  <si>
    <t xml:space="preserve">Dear Alex Kramer,it is a pleasure to hear from you. It is also nice that you already heard from me. I joined the ISA in 2016 in the context of a student internship.Yes, I am willing to make concessions to get a satisfactory result for both of us. If you are willing to make concessions than i am too.Your offer has a few points were i not agree with.First of all the Music Act. It might be that he is a good musician, but when he is present, our organization will take a back seat. And in my opinion that should not be what we are looking for.For that reason we should take a Local folklore bandas the Music Act. We should show that our local partners are impotant for us.The next Issue we should talk about is the Sponsor Selection.They made us the highest offer for the event, but Boomerangare willing to sign a contract with us, which will finance several Events for the future. So we should take them as our Sponsors. Additionally Art Inc. is not willing to sign a contract with us, which means that we maybe cannot count on Art Inc. for future events.The Issue is the Date of Conference.In week 2 there is another big Event in Constance close to ours. So it would be very difficult for our partcipants to find a parking spot. We should definitely avoid that.In Week 4it would be before the Christmas holidays, so that many students could also join our Event. That is important, because they will be the next managers of our Organization. Alternatively we can switch to week 1.The next Issue is the Presentation Tasks. For this i am willing to make concessions to do Shared activities.The last Issue we should talk about is the Catering. In my opinion we should give our participants a Traditional Swiss three course meal to show that local relationships with our partners are very important for us.I am looking forward to hear from you.Best regards,Chris Meyer</t>
  </si>
  <si>
    <t xml:space="preserve">Dear Mr. Meyer,Thank you for your latest message and your suggestions. Following please take a look at my statements and notice my new offer.Music Act: Your suggestion for the "local folklore band" is understandable but unfortunately hardly acceptable for me! At this point I want you to remind the character of our internationalassociations meeting. The ISA as the name says is a international student association. Therefore there will be participants from all over the world! Of course local partners are important but we should keep the ISA as attractive to everyone.This also should be mirrored in the choice of our music act. As a compromise I would suggest the Pop band FreeLife.Let's move on with the Sponsor Selection. In the past the ISA developed from a small local to a big international student association. I'm convinced the ISA will become even more popular in the next years. A long term sponsorship might limit the possible growth in the near future due to sponsoring commitments. Therefore I still think theArt Inc. is the best choice as a sponsor as the ISA is not bounded to a sponsor after this particular event. If we are going for a classical seated Cateringand not a buffet I would suggest a International three course meal. Thereby we are able to unite three cultures, all located close the home of the ISA. We are able to give our guests the spirit of Lake Constance in combination with a Swiss, German and Austrian meal. Due to the collision with Christmas in week 4 I would rather move to the Week 1 as suggested.Lastly we need to arrange the Presentation Tasks. Shared activities during the presentation are very complex and need a lot of arrangement. This might be quite difficult. I rather suggest splitting up the tasks in award ceremony and opening speech - who is doing awards or the speech can benegotiated- or even engage a Third person. This would be also a great way to advertise our event. Alright, please let me know what you think about all this.Let try to keep our partnership as best working as possible!Kind regards from Copenhagen,Alex Kramer</t>
  </si>
  <si>
    <t xml:space="preserve">Dear Alex,thank you for your suggestions, but we still have to clerify a few points.The most important thing for me is to show our partner companys that local relationships of our Organization and them are very important, because the successness of us is attributed to these local relationships. And that is also a reason why our partners trust us.That is the reason why i would prefer the Local folklore band. BUT i am willing to make a concession at this point as we can take the Pop band FreeLife as our Music Act, if you confirm Boomerang as our Sponsor. In my opinion a long term contract means the opposite of yours. With Boomerangwe could have a long term contract which is definitely more safety for us as your assumption. Additionally a long term contract would support us to grow further, because we would have safe the money.For the issue Presentation Tasks a third person is no go for me, because that means no benefit for our organization. That would be only a lot of work and no advantages for our Organization.Before we hire a third person i would definetly prefer the option you can see in the attachement.About the issue Catering anInternational three course meal would be okay for me.Week 1 would be a good compromise for me.I am looking forward to hear from you again.Best regards,Chris Meyer</t>
  </si>
  <si>
    <t xml:space="preserve">Hi Mr. Meyer,As requested my latest offer, let me shortly explain my suggestions:Sponsor Selection: According to our case information during our event "[..]the main sponsor would be prominently displayed with banners around the podium. Furthermore, a companys representative would also give a short presentation of the company on the main stage during the event." For me the cost of a long-term contrac with Boomerang as already mentioned is the loss of indepence. With a contract like this the ISA is bound to Boomerang the next years. In the future there will be moore benefical offers but due to the contract with Boomerang we might not take the advantage. Therefore I suggest Corporate Ltd. as our sponsor. With a Mid-term relationship we are not as long bound as with a long-term but we still have secruities for upcoming events.For our Music Act i cannot agree to a local folk band - unfortuantly thats a no go for me. If you agree to the Pop band FreeLife, you can set your suggested Week 4.For our other negotiation issues please check my offer. I'm excited to read your answer. Kind regards, Alex Kramer</t>
  </si>
  <si>
    <t xml:space="preserve">Dear Alex Kramer,thank you for your suggestions, but we still have to discuss a few points.I would make the concessions to take the Corporate Ltd. as our Sponsor, if are willing to take the Local folklore band as our Music Act. Also we agreed about the issue Presentation Tasks in previous messages, but you still changed it.Additionally i am willing to make a concession about theDate of Conference to take Week 1.Please look at the whole points where i try to finde the best deal for us.For me it is a realy bad deal if i give you all freedom to form the event as you want and you are always standing at one point the whole time. So, you also have to make a concession for my preferences that it is important for our organization to show that we believe in local relationships to our partner companies.In my opinion we take the International three course meal for our Catering with have the international part in our event. Your part!But if you are not willing to take theLocal folklore band as ourMusic Act, please tell me where is my part in there??Where is the importance of the local relationships to our partner companies?So with this offer, and i hope you will accept it, we both would have our most important things inside the event. Your interantionality with the Cateringand the importance of the local relationships for us asMusic Act.Please read these lines attentionally and think about it.I am looking forward to hear from you again.Best regardsChris Meyer</t>
  </si>
  <si>
    <t xml:space="preserve">Dear Mr. Meyer,Thank you for your offer. Music Act As mentioned in my previos offer - the local band is a more or less (acutally more) a no go for. The only way I would consent in your suggested local band is switching theCatering to an International buffet. Also please be aware I did not comply in the Presentation Tasks the way you suggested. If you would have read my prevouis messagesattentive you wouldn't miss this detail. Anyway. I'm willing to agree to a partnership with Boomerang and also consider your demand for the Local folklore band. I think this way we can unite the local part very good - what do you think? As counterpart I will hold the opening speech ( Awards Chris, opening speech Alex ) and we arrange an International buffet. This way the International part is represented. From my perspective this is the best way to unite both important aspects - internationality and localityPlease let me know what you think about this offer. Have a nice evening, Alex Kramer</t>
  </si>
  <si>
    <t xml:space="preserve">Dear Alex Kramer,thank you very much for your reply.I still want to discuss one issue. The Presentation Tasks.An International buffet is okay for me due to the other points.So, what do you think about Shared activities? I think it is the best compromise on this issue. Because in that way, no one of us would have disadvantages and we both could do the same together and could use the advantages of both tasks.BUT if that is definitely an other no go for you and you really cannot accept it, you can send me the same offer as like as this one is. That would be really not my preferation but i saw you made a few concessions and therefore this offer would also be okay for me if you really cannot accept my offer.In all other issues like the Sponsor Selection , the Music Act , the Date of Conference , the Catering, the selections are fine for me.I am looking forward to hear from you again.Best regardsChris Meyer</t>
  </si>
  <si>
    <t xml:space="preserve">Dear Chris Meyer, thank you very much for your last message and offer. I'm afraid I cannot agree to "Shared activities" - unfortuantly. From my perspective they reduce our perfomance drastically, so yeah, they are a no go for me. As suggested I sent you my last offer again. I'm really pleased with the outcome of our negotiation. I think this result is a very nice compromise and allows us to create a nice event which shows both important aspects of the ISA. I'm looking forward to read your answer and see you in person soon!Kind regards, Alex Kramer</t>
  </si>
  <si>
    <t xml:space="preserve">Dear Alex Kramer,thank you for your reply.I am glad to tell you, that we have found a solution.I think our event is going to be great for our participants and we can show them the best of our Organization.I am looking forward to see you soon.Best regardsChris Meyer</t>
  </si>
  <si>
    <t xml:space="preserve">Dear Mr. Meyer,I have only heard good things about you so far and I am therefore very pleased to be able to plan this event together with you.My name is Alex Kramer and since I have been an enthusiastic member of ISA since 2015, I can identify very much with this organization. Because of this I have already thought about how we can organize this event in the sense of the ISA as great as possible.I hope that you will like my suggestions and that we can agree on the procedure together.If you have a different opinion, you are welcome to inform me about your point of view, I am willing to find a common solution.Because ISA is a student organization, I think that we should focus on our customer base and stay with the roots of this organization. These would be, as the name suggests, the students.That's why I think that with this event we should especially address the interest of the students. If there are many talents at this event, the business partners will automatically work with ISA to get easier access to our talents.In this sense, my first suggestion would be to change the musical style of the event. In recent years I have noticed a growing dissatisfaction with the music of the past and I have been thinking about which music would be most suitable for young students.I immediately thought of the famous DJ Happy. He would definitely attract a lot of students. What do you think about that?Another unsolved problem is the Catering. It would be best if we held the conference in an atmosphere where people are able to communicate and connect with each other in an informal and enjoyable way. Such an atmosphere can be achieved with aInternational buffet. A buffet has the advantage that you can move around the room while eating and meet many different people.Therefore, another important aspect would be the choice of food. Since we are an international company and will therefore have international guests, I think that we should also arrange our food according to that. A mixture of German, Austrian and Swiss food would be perfect. Our guests can choose the food according to their preferences.Since we have set a time frame of 5 weeks and have to set a date within this time frame, I would suggest to put the event into Week 2.As far as I knowWeek 2is the only week where there is no overlap with other events and therefore the best option so far. Do you agree with me?Concerning the Presentation TasksI want to be honest, I would like to give the opening speech to address important aspects of the future development of ISAs. What is your opinion regarding the opening speech?Now to the last topic, the Sponsor Selection. Considering the four sponsors that are available, I suggest that we choose Art Inc..Art Inc.has so far made the best offer of all the sponsors in form of a short-term payment. We have already worked well together in the past, which should definitely be taken into account when choosing the right sponsor.As I have already said, I hope that we will find the best possible solution for everyone at this event. So please feel free to share with me your views on the above points an tell me what is important for you.With best regards,Alex Kramer</t>
  </si>
  <si>
    <t xml:space="preserve">Dear Mr. Kramer,I too was delighted to hear that you were my partner in planning this event. I heard from friends at ISA that your previous projects were all very successful and Im hoping that we can achieve similar results with this project.I went over your initial request and I share your sentiment that the students should be adequately represented at the event. But as were planning for the 50th anniversary of ISA we should also convey a picture of a serious organisation which values its long-term members and business partners.Ill go over the 5 issues in your order to keep things simple.You suggested DJ Happy to perform at the event and set the atmosphere. While I agree that he is a famous international DJand that he makes music for a younger audience I fear that he will take away from the main events of the anniversary and cost a lot more money. I suggest a more modest artist like aLocal folklore band to capture to local spirit and involve local companies. This would also keep the focus on the main events and not on the music act .For CateringI would like to have a Traditional Swiss three course meal. This would keep the event more formal and attract more local members and companies. For an event of this size and prestige I couldnt imagine having a buffet as it would be a downgrade from previous events and hurt our reputation with attendees.As the event location is in the historic centre of Constance and as there is another event being hosted there in close proximity to ours in Week 2 I suggest postponing the event to Week 4. This date would be around when Christmas holidays would start and thus the city centre would be much less crowded and allow for an easier arrival of our guests. Another benefit ofWeek 4 would be that many more students could attend the event due to Christmas holidays.If youre being honest on the Presentation Tasks, Im being honest with you. I too would like to give the opening speech to address the future of ISA. But as our topics would be similar, I think we can work something out here.I agree that for theSponsor Selection for this singular event Art Inc. seems like an optimal sponsor. They have sponsored our events in the past and we have good relations with them. But we have no written contract with them for future sponsoring and as we both share an interest in the future of ISA I suggest a partner who will also sponsor events in the future. For this I suggest the company named Boomerang. They only offer slightly less money for this particular event and they are willing to sign a long-term contract which will secure funding for future events. I think this option is beneficial for a lot more students as this would help finance even smaller events while also financing this anniversary.If there are any suggestions or things I have missed please feel free to contact me so we can go over the issues again. Looking forward to hearing from you.Best regards,Chris Meyer</t>
  </si>
  <si>
    <t xml:space="preserve">Hello, Mr. Meyer,I am happy to hear from you, thank you for your quick response.If you like, you can call me Alex.I have read your offer very carefully and agree that we should of course also satisfy our business partners. However, I am afraid that too much focus on the business partners means a politicization of this event and is a clear sign that ISA distances itself from its roots and actual motives. We should therefore try to find an appropriate middle way for both sides.With this in mind, I have tried to formulate some initial changes to my previous points.It is a nice idea of yours to engage a local folk band for this event to capture the local spirit and satisfy the business partners. However, I think that a local band does not fit the character of an international association meeting. As we have been operating worldwide for several years now, we will have many business partners who will most likely not understand the language. So I do not think that an international orientation will distract our guests from the main event. So I suggest that we stay modern and international by hiring DJ Happy.I understand of course that formality also plays a certain role in Catering. However, I don't think a International buffetis less formal, it's just better to get in touch with many people and thus build versatile business relationships.In my opinion, a International buffetwould bring a little drive into the entrenched orientation of ISA and is certainly not a downgrade for us. Moreover, a Swiss three-course menu means less flexibility and choice in terms of the tastes of our guests. Most of our international partners are probably not familiar with Swiss food.I will try to accommodate you a little on this point. And understand why week 2 is not the best time. But I'm also not sure that week 4 is the optimal solution for our event. As week 4 falls into the Christmas season, I think that many of our business partners and also our students want to spend time with their families. This is especially the case for our international guests and also for our students who only study in Constanz and whose family lives elsewhere. What do you think about Week 3to organize this event?I agree that we will find a good solution to this point. As I think that the division of the Presentation Tasksis much too complex to organize, I would suggest that we leave the Presentation Tasksto a Third person. So we could both give our points to that person and all our issues will be covered. What do you say to this option, would you agree?Since the Sponsor Selectionseems to me to be a very important point in the organisation of the event, I have thought about it thoroughly. The question arises for me here whether we need a long-term contract at all at the moment. Of course, you are right that this would provide some security for the ISA.However, since we have experienced rapid growth in the past and we are still growing as a worldwide organization, I expect that we will continue to grow in the future. This means for us that we will receive much higher offers from sponsors in the future. Therefore, I think it is a bit rash to enter into a long-term contract with Boomerang, despite the fact that they have promised us a smaller amount of money than Art Inc.. Please also keep in mind that Boomerang and Corporate Ltd. are direct competitors of Art Inc., which might be the only reason whyArt Inc.should not sponsor us in the future. I want to remind you that they have always sponsored us reliably in the past. So I ask you to reconsider this point, please.So, let me know what you think of my considerations. I hope we can reach an agreement in the spirit of the celebration.I wish you a nice day and best regards,Alex Kramer</t>
  </si>
  <si>
    <t xml:space="preserve">Dear Alex,You can call me Chris too.I think we made both of our points clear about not having the focus on one particular group of attendees. We should also consider a middle ground between having an international networking event and a formal 50th anniversary.As your counteroffer isnt much of an improvement to your first request, Ill propose a middle ground which is closer to both our combined interests.As per my previous message I still think that DJ Happy is too much of a distraction from the main events. I agree that he appeals to a greater number of students but DJ Happy is know for his flashy appearances. To keep things more formal while still appealing to our younger members I propose thePop band FreeLife for the Music Act. Theyre a well-known band and dont take away from the main events quite as much.ForCateringI couldnt imagine having a buffet but I can agree with you that a sole focus on swiss cuisine may not align with ISAs values. A third option would be an International three course meal. This would keep things formal while also having an international character to it. Whats your opinion on this?I see Week 3 as problematic as many of higher-ranking ISA members wouldnt be able to attend the anniversary. Firstly, this would be highly disrespectful and secondly, we would be giving awards to members who possibly arent even at the event. If we want to show our younger members that we are a dependable organisation that values its long term members this isnt possible.An alternative for me would be Week 1. It would collide with a business conference in Zurich but I think our business partners are well prepared to send another representative to our event. This would also keep the time around Christmas free for students and our business partners to spend time with their families.Having a third person deliver all the important speeches is also not an option for me. I think we as the organisers of the event should also present ourselves on stage. We would show members that ISA places a lot of responsibility in its members and that the event wasnt organised by just any other higher-ranking person. We could either share the speeches between us or we can find an agreement on who will deliver each speech with an appropriate compensation for the other person.For this counteroffer Ill proposeShared activitiesfor now though.Now to Sponsor Selection I can understand that Art Inc. offers the most money for this event and has donated money in the past but there is no financial stability in siding with this sponsor. Other sponsors offer us long or midterm contracts for sponsoring this event. A concern of yours was thatBoomerangis offering less money total but that isnt the case. They are only offering slightly less money than Art Inc. for the event itself while also offering a long-term contract which I think will eclipse any sporadic donations from Art Inc..I hope that these proposals better suit both our and ISAs interests for the anniversary and I hope to hear back from you.Best regards,Chris Meyer</t>
  </si>
  <si>
    <t xml:space="preserve">Hello, Chris,I'm sorry to hear you didn't take my offer as progress.But on that note, I will try to do better now. I hope I could get a little closer to the middle ground hereSince I understand that this point seems important to you and we can't agree on DJ Happy or the local folklore band for the Music Act, I also think it's a good idea to get the Pop band FreeLifeinvolved. They are certainly not as well known as DJ Happy but of course not as extravagant in their appearance. The band should be modern enough to meet the spirit of our students and make the event more attractive for them than in the past.It's great that you agree that we should do the Cateringinternationally, but in my opinion the International buffetis still the best alternative choice. As I mentioned before, I don't think that a buffet would limit the formality of the event. I believe that modernity and formality do not have to contradict each other and can be well combined in an International buffet. By having a fixed menu, we would fully do justice to an anniversary you are right, but we would neglect the point of networking. The relaxed and casual atmosphere created by the buffet can also benefit the 50thanniversary. I hope you could understand my point of view better here.Since there is probably no period of time in which the dates do not conflict with other events and situations, I am willing to accept your suggestion to schedule the event in Week 1.As I have already written explicitly in my previous message, splitting the Presentation Tasksis not an option for me. The necessary coordination effort to divide the award ceremony and the speech does not seem to me to be in a good benefit relationship. Since you have already informed me that you would also like to give the opening speech and are willing to include my points in your presentation, I will make a compromise here and leave this speech to you.I appreciate that you are concerned about the financial stability of the organization, but I would ask you to bear in mind that we have experienced tremendous growth in recent years. We have grown from a small local student organization in Constanz to a worldwide reputable organization. We are well known for placing talented students with prestigious companies. As we remain true to ourselves, our reputation will not diminish and we will continue to grow and gain importance in the business world. So long as we are sure that we will continue to grow, we should give preference to the offer with the highest amount of money. After all, too much security also carries a risk. In our case, a long-term contract would tie us too closely to one sponsor and the chance of finding sponsors with a far higher amount of money would stand in our way in the future. In addition, we have not had any experience with Boomerang so far and cannot be sure whether the cooperation with them is satisfactory, which in my opinion are not good preconditions for a long-term contract. Therefore, I still believe that we should not put our good relationship with Art Inc.at risk and accept the offer of a short-term payment with the higher amount of money.I may be willing to consider your suggestion for the Cateringwith the International three Course Menu if you are willing to consider Art Inc.as our sponsor.I hope that we can also reach an agreement on the outstanding issues in the sense of the event.I am looking forward to hear from you.With best regards,Alex Kramer</t>
  </si>
  <si>
    <t xml:space="preserve">Hello Alex,I have set up this offer according to our informal messages. Sponsoring the Event will be Art Inc. ThePresentation Taskswill stay as they were before with me opening the event and you presenting the awards.Now to the things we discussed in our informal messages. You said you would be willing to settle on a differentDate of Conferenceand still have theTraditional Swiss three course mealif I can arrange myself with DJ Happy. Although you werent too clear what this proposal would include. For the different date the only option for me is Week 4.I really liked your last paragraph which highlights both aspects of this event and I hope we can find an agreement to carry out the anniversary like that. If this counteroffer isn't satisfactory I hope that we can fall back on option 1 of our informal agreement with your proposed change of the date to week 3.Best regards,Chris Meyer</t>
  </si>
  <si>
    <t xml:space="preserve">Dear Chris,I'm sorry I wasn't clear about that offer.I'll write down the points for clarityMy intention in the proposal with DJ Happy was that we keep the Date of Conferencein Week 1as suggested. And in exchange agree on DJ Happyand the Traditional Swiss three course mealto create a balance between a formal dinner and an international network event.I am glad that you like my offer to keep the event in a good balance.If this does not appeal to you, we can, as already described in the informal message, take up the offer with the following points:Art Inc.as sponsorPop band FreeLife as Music Act.Date of Conferenceon week 3and the Cateringwith the Traditional Swiss three course meal.I hope this news has helped to clarify the situation.I am looking forward to hearing from you.With kind regards,Alex Kramer</t>
  </si>
  <si>
    <t xml:space="preserve">Dear Alex,Thank you for your clarification.I'm happy to say that we have finally reached an agreement here. I'm accepting the issues as laid out in your counteroffer as I think these terms are a good compromise between our members, ISAs roots and internationality and our local business partners.It was a pleasure negotiating with you.Best regards,Chris Meyer</t>
  </si>
  <si>
    <t xml:space="preserve">Hello Chris,I'm Alex Kramer. I would like to introduce myself shortly. Currently I'm workng in a large Company in Copenhagen since I have finished my stuidies at the University of Copenhagen. I'm part of ISA sind 2015 and I think it is a pleasure to be involved in the planning of this year's ISA conferenc.I heard a lot from you and therefore I'm looking forward to negotiate with you in the course of the next week.Do you have some ideas for the conference?I'm honest with you and I think the conferences in the last years got a little bit to business meetings alike and therefore I would like to do it this time a bit more genrouse to the students. In my opinion the complete conference should be more about the students and the recruting of new students. When we will acquire a lot of new students then the companies will see the opportunity to get easy access to the talents.Therefore I would like to get a nice and more informal conference. To start the conference as you knwo we will start with the opening speech. But I think both of us know that the other one wants to do the Presentation Tasks so badly that i would like to do a compromise and get a Third person to do it and make it more interesting for the students at the conference.But before we are planing any further we should care about the Date of Conference. I think that their is only one week that realy fits for perfectly. And that is Week 2 because we dont get in conflict with the International Conference on Economics and Business Management in Zurich in the first week and the conference than will take place 3 weeks before Christmas and so we can get it done before the holidays start.As mentioned above I would consider a more informal and relaxed conference so that we can get more students to join the ISA. Thus leads me to the conlcusion that the Music Act should be interesting and cool for the students. My personal preference is DJ Happy but if this is for you to informly we can get in touch and some with the band FreeLife.To get a realy nice atmosphere I think it would be great to not interrupt the students and business partner while they are talking and let them choose individually when they want to start to eat. The perfect Option for this is an International buffet where everyone can take the food they like and how much they like.My last point what I want to adress is the Sponsor Selection. In the past years Art Inc. was an incredible good sponsor and helped us a lot with its donations. When we get a company like Boomerang or Corporate ltd. then maybe Art Inc. will stop their payments and we will lose an important sponsor of the ISA.I'm realy looking forward to your thoughts about the upcoming conference and hope you will write me soon.Thanks in advance.Alex Kramer</t>
  </si>
  <si>
    <t xml:space="preserve">Dear Mr. Kramer,thank you for your courteous message. Briefly to me, my name is Alex Kramer, i am a member from ISA since 2016. I studied in Lucerne, Switzerland and since then I have cooperated with business contracts of the ISA.The upcoming event is a significant chance, to gain big Intake in the cultural and conservative region of Germany-Switzerland. Therfore, I think, that we must organize this year's event more simple and according to the circumstances.It is my consideration, that we split up the opening speech as follows: Awards Alex, opening speech Chris. That could be a big chance for both of us, because with our appereance, we could effect the new members respectively the interested persons. We both are known for our hard work, mental strength and our good persuasion.The bestDate of Conferenceshould be week 4 . In week 2, there will be an other event in the center of Constanze, which would disturb our conference extremly. At first, there would be big problems with parking and an other problem should be, that many visitor could distracted from the other event. As I already said, the local population is very bound to local cultural events, and would rather accept to go to the historical event. Therfore, I would make you the offer, to take place the event inWeek 1. In this week, there is an big Econonmoics conference in Zurich, which should not affect our. Only a few supervisor could not take part on our event, but that should be compensable.As I mentioned, the area of our event, is a cultural and very conservative region. Therefore I would suggest, that we adapt and show, how well customizable we are. We are already known for our modern and multicultural attitude, and the visitors also know that. My opinion therfore is, that theMusic Actshould be played by aLocal folklore band. DJ Happy, could affect our event in the way, that the most visitor would only come because of his music. The mainexcercise should be, to attract the visitors by our company and not by the musician.Swiss is known for his high quality an excellent customization, should we not share it in with our visitors? I think the bestCateringshould be the Swiss three course meel, but I could aggree with anInternational three course meal. So we could participate a little bit of a international flair.At least, we come to theSponsor Selection. My opinion ist, that we takeBoomerangas our Mainsponsor. Art Inc. would help us only in short-term, but our collaboration should be like our visions, on long-term. Therefore I suggestBoomerangas our sponsor, thus we would also secure us for the coming events.I'm looking forward to make a good deal! This contract should be fair for both of us.Greetings,Chris Meyer</t>
  </si>
  <si>
    <t xml:space="preserve">Hello,Thanks for your nice message and the included statements. Your message shows a big personal commitment to the ISA, which I like your attitude.To be more precise about the topics I would like to start with the Presentation Tasks. As you state that it is a big chance for us both to shine and also to be a great role model for the students. Your personel preference is that: Awards Alex, opening speech Chris. I can accept this condition if we can compromise over your choice of the Music Act. As I wrote to you in my first offer, I feel that we need to atract more new students. And of course I can understand your opinion about the reason we are organizing this conference. But the Local folklore band is a little bit conservative. So I will let you do the opening speech if we can book the Pop band FreeLife for our event.Also I'm willing to set the conferenc to the Week 1 if we will choose as Sponsor Selection the Corporate Ltd.. Because I can realy understand your argument about the Art Inc. and that it would only be good for us in the short term. But I can't agree with your selection of Boomerang. I do not know alot about that company and I think we can maximace our relationship with Corporate Ltd.. Your choice of the Catering is absolutly aceptable. As you stated, it will give the conference an international touch. Also the International three course meal wil handle all of the different tastes from the diverse participants.Maybe you will agree on the compromises I am willing to take, to get a perfekt conference and maximace the experience of the students and the business partners.I am looking forward to your answer.Greetings,Alex Kramer</t>
  </si>
  <si>
    <t xml:space="preserve">Dear Mr. Kramer,I rethought everything and I can say, that I accept withCorporate Ltd. as our sponser. I also acceptPop band FreeLife. But my mind has changed inDate of Conference. I am now the opinion, thatWeek 4would be the perfect week for our conference.InWeek 4, at the end of december, the ISA-members could also use the snowfall, to learn much more about the culture in this region. I think, many members an visitors would be pleased to go on to the white mountains for skiing or sledding. This would also promote the new member to get to know.In the other points I agree completly with you. I think, this should also be the "golden middle", so we both could take advantages of it.I hope we can finish this negotiation with advantages for both of us. I am confident, that we will find an good answer for all.Best greetings and stay healthy,Chris Meyer</t>
  </si>
  <si>
    <t xml:space="preserve">Dear Mr. Meyer,it is a pleasure to negotiate with you. And we are close to finalizing the planning. But as you mentioned in your last E-Mail the this should be the "golden Middle" for us both. And so I am not willing to compromise on the Date of Conference with you.At the start of this negotiation I stepted back and set me in second place, when it came to the decision about the opening task. That solution is absolutly not the "golden middle" for me. I put myself aside, because I knew how important this point is for you. And so you have to know that I can't accept the fact that you want to set the Date of Conference to the Week 4. So it is a big matter for me to set the Conference date to the Week 3. And to mention this isn't my personal favorite. But If that isn't possible for you we can consider to plan the Date of Conference in Week 2 or less willingly to Week 1. So think about my confession to you about the Presentation Tasks and try to give me something back. If you can't accept these points, we have to negotiate from a new point of view and discuss the Presentation Tasks again. Thanks in advance,Alex Kramer</t>
  </si>
  <si>
    <t xml:space="preserve">Dear Mr. Kramer,i covered the whole situation again and want to make you a new Offer. I accept nowWeek 1 as theDate of Conference. But after little research, I had to find out, that theMusic Actof Pop Band FreeLife couldn&amp;acute;t attract the old members of ISA. The older ISA-Member are experienced and their loss could be cathastrophic. Therfore i would suggestLocal folklore bandagain.The Presentation Tasksshould now be held asShared activitiesinWeek 1. But we could talk aboutDate of ConferenceandPresentation Tasks.Hope to finish the Negotiation sucessful,Chris Meyer</t>
  </si>
  <si>
    <t xml:space="preserve">Hello Mr. Meyer,where does your knew opinions come from? Did I bother you or did you only change your mind about the conference?Your knew choices aren't near the "golden middle" as we tried to achieve.To choose the Presentation Tasks as "shared activities is not aceptable for me. But as I said I can give you as a compromise that we handle it like: Awards Alex, opening speech Chris. So you can get the opening speech but in countermove you will accept Pop band FreeLife as the Music Act. Why did you change your mind about that?I hope we can get together to a concept for the conferenz that will suit us both.Thanks in advance,Alex Kramer</t>
  </si>
  <si>
    <t xml:space="preserve">Dear Mr. Kramer,i've handled a new Offer. I think, this should be one of the best.In your first offer, i could see, that you have a sympathy inArt Inc.as ourSponsor Selection. I aggre inArt Inc., if we change some other categories.As ourMusic ActI still agree withPop band FreeLifeand as ourPresentation TaskswithAwards Alex, opening speech Chris. But therefore I would suggest, that theDate of Conferenceshould be inWeek 4. Also theCateringshould be theTraditional Swiss three course meal.To answer on your questen: I changed my mind, to find a good solution for both of us. Maybe there are some communicationsproblems, but that should not be obstale for us.If you have an other suggestion, let me know that.I hope we can find a good solution now,Alex Kramer.</t>
  </si>
  <si>
    <t xml:space="preserve">Hello,with your latest changes I can completele agree. In my opinion this is the best solution for us both and also for the conference.With changeging your attitude about the sponsor we will manage to get enough financial support to plan an even more better conference.With this E-Mail I will accept your offer.I hope you have a great day.It was a pleasure to negotiate with you.Best wishes,Alex Kramer</t>
  </si>
  <si>
    <t xml:space="preserve">Dear Mr. MeyerI am writing you regarding the upcoming ISA event and the related organizational contents I want to discuss.As we know, ISA stands for great advice for leaderships highlighting internationality and competence. With this background, allow me to present you my main points in order to guarantee a grateful event:First of all, lets discuss the soft points like music and the catering which I do not neglect. An international buffet is the best way to combine different cultures across an event and get to know each other since the dynamics of this approach provide excellent arguments to do so. From my point of view, diversity accelerates conversations and enhances communication itself and within the ISA members. I cant imagine that this benefits of strong coherence is given in a national catering or even in a formal, undynamic meal. The second point considers the organization of the music act. Again, diversity plays a role in satisfaction of the members in ISA. Considering the background of every the people, I suggest the Pop band FreeLife is the best chance to address the audience. By playing this kind of music, everyone could get more casual which is in particular for the young audience, that is represented by ISA, beneficial in building networks and strengthen the team spirit.Lets get to the main points that require high focus in order to establish the event. For the presentation, I propose to split the speech in terms of fairness. This would give us both the chance to present ourselves and represent ISA. My suggestion is to give you the chance to hold the oppening speech and I give the awards.Secondly, the type of sponsoring is an important point to secure the growth of ISA. For this reason, I decided to let Art Inc. be the sponsor of ISA. I am sure that they will make a great contribution. I believe that ISA requires higher amount of money in future due to the growth and therefore a short term contract with a higher payment is more beneficial.My preferred date of this event is during the second week of December since we do not face any issues regarding other events or the absence of important team members. This time slot guarantees the presence of ISA and underlines the importance of every active member of ISA.In conclusion, internationality, diversity among the team members in ISA and careful chosen points are essential for such an important event like ISA. I am glad to discuss the points I mentioned above with you. I hope we will arrange a confident agreement.Please, do not hesitate to contact me if you have further questions.Yours SincerelyAlex Kramer</t>
  </si>
  <si>
    <t xml:space="preserve">Hi Mr. Kramer,I`m very happy to hear from you and I`m very confident that we both will organize a memorable event together.At the beginning, let`s have a look at the presentation task. I am on board with your opinion that we should divide the presentation among us. Honestly I would love to do the opening ceremony, but the fairest way is to share both tasks in nice way to offer the audience a varied and entertaning evening.When it comes to the date of the conference, I dont`t think the second week is ideal, because there is another big event in the historic centre in Constance. Therefore it could be very difficult for the guests to find parking spots and we both know, a beautiful conference should not start with a long search for a parking space. Since the event is going to take place in December, I would prefer to have the event in the beginning of the Christmas holidays in week four. A lot of ISA student members would have time to attend the conference. It is very important, that the students are represented adequately and due to the Christmas holidays, the parking situation would relax as many families are going to visit their relatives or are travelling to ski resorts.It`s right that Art Inc. made the best offer in terms of the short-term payment directly for the event but I think we have to secure the ISA for the long-term. After all, a healthy organisation should be able to survive well even in unforeseen bad times. Boomerang made a very good offer. Slightly less money for this event but however, they also said that they would be willing to sign a long-term contract. In this contract, they would ensure the sponsoring of future events of the ISA. Such contract would provide financial security for several upcoming ISA events and to some extent for the ISA itself. Boomerang is awesome as the new main Sponsor.Now let us talk about the catering and the music act: I understand what you`ve said about the importance of diversity for ISA members and be on board but I need to add something. A traditional Swiss three course meal would suit the purpose to show appreciation to the local members and guests. After all, you won`t fly hundreds of kilometres by plane on holiday to experience the same food or the some view of your neighbour`s house as at home. It`s all about learning new things. It is precisely this openness to new and perhaps unknown things what is also a sign that all our international members want to participate and are interested in the local cultures of other members. For me it is important to have a real menu and not some kind of buffet, since I expect many important people to be there who expect a certain level of formality. Therefore, my opinion is that anything less than a three course meal would be a decline from the conferences over the last few years, which werent even some special events such as the upcoming 50th anniversary and thus would harm the prestige of the ISA.With regard to the musical accompaniment, the local folklore band would be my favorite, because of the importance of local tradition. With DJ Happy there is no guarantee that his reputation would not overshadow the reputation of the ISA or distracting attention from the event. But I understand the local folklore band could not please everyone. Therefore I would compromise withthe pop band FreeLife if we offer a traditonal component: the swiss three course meal.I hope you understand my points, and I'm curious to hear what you're saying. I'm looking forward to your response and of course I'm available for clarification if you have any questions.Best regardsChris Meyer</t>
  </si>
  <si>
    <t xml:space="preserve">Dear Christhank you for your response and the argumentation you stated in order to establish a grateful event for ISA.I am confident that we will find an appropriate solution for the Presentation Tasks. Its the fairest way to divide such an important task and to give us both the opportunity to introduce ourselves to the audience. But I am not align with the way of distributing the tasks. Just sharing the activities would lead to confusion within the audience that we try to avoid right in the beginning of the conference. Therefore, I propose to let you start the opening speech, presenting you and representing ISA in particular. Afterwards I will continue the opening speech by handing over the awards for our special members. The catering illustrates an essential point to keep the guests satisfied. To handle this, I made some more thoughts about fooding. Indeed, the guests will have travelled a lot to arrive to the conference. I also see your point and agree: after reaching the appointment, the guests should not eat food they would have got easily at their homes anyway. Instead, a Traditional Swiss three course mealis representing variety too. So diversity is also reflected in getting to know new meals, i.e. learning things together is a sign for team strength and openness, too.To hold the conference at a time shortly before Christmas is critical. Its obvious that at this time, ISA members use the holidays to visit their families or make use of the nonbusiness days to get rid of their stress which was accumulated in the hole month. My aim is not to force the participants into an event inadvertent, i.e. the opportunity costs to attend this event in week four are higher than inWeek 2. This does not justify letting the conference occur in a time with more available parking slots and I am sure, that this problem might be more an issue in other cities than in Constance.Furthermore, I see your point of choosing Boomerang as a sponsor and the reasons to do so. If we take a deeper look into the history of ISA, we recognize that this organization is growing continuously. We expand ourselves with new members and more conferences implicating more resources to hold this impressive development. Again, a short contract with more capabilities for us to grow is the opportunity to get even bigger, which is in the interest of both of us. In addition, after sponsored by Art Inc., we will face other sponsorships, too. The decision of how the funding of events like this is tough. But nevertheless we should decide in favor of the future of our organization.I appreciate your thoughts on Music Act. By choosing the right music, we need to consider the type of audience. We deal with young people enjoying such a great event - I am sure, that the mood after food, many key speeches and concentration needs to be brighten. Lets give the young people the chance to have moments of cheeriness and stay at the decision for DJ Happywhich might turns out to have a grateful side effect. If we introduce felicity into the event, the ISA members would stay more attached to the organization.Im glad to discuss with you this case and wait for your comments.BestAlex</t>
  </si>
  <si>
    <t xml:space="preserve">Good afternoon Alex,pleasing to hear from you again so quickly. I think we will soon have agreed on a top event that meets both of our requirements.First of all I am pleased that we were able to agree on the catering. We will impress our members with the Traditional Swiss three course meal. And I really appreciate that you'd like to give me the opening speech so quickly. Thank you!Let me turn now to the issues still to be discussed:I utterly prefer to go the Sponsor Selection with Boomerangover Art Inc., even though Art Inc. has always donated some money for different events but without a written contract regarding the future, Art Inc. can always decide to change their intentions what is unpredictalbe and for me this isn`t easy to accept. Therefore, I see the option without future perspectives as a factor of uncertainty which can only hurt the ISA in the long run. The ISA will grow in there way anyway and it would not harm the growth when we have a long-term contract with Boomerang. I really want to make sure that also the financial perspective and the members of ISA are safe for the upcoming years. If we could go with Boomerang I would accept directly your suggestions:DJ Happy as the Music Act and Week 2 as the Date of Conference.But if you insist on Art Inc. we have to continue our debate.I would need your concession with the Music act and Date of Conference.My assessment of DJ Happy is not the best:I know that DJ Happy would probably be most attractive, especially for the younger generation, but I think the strategy of the event should be focused onmaintaining a good relationship with (local) companies and officials. There is no guarantee that DJ Happys&amp;acute; reputation would not overshadow the reputation of the ISA, distracting attention from the event towards the music act. I have heard about festivals with DJ Happy as the performer and I cant imagine to have ISA as a side-act to DJ Happy. That`s why I can`t imagine to have him as the music act, but if we choose Boomerang as our Sponsor I could connive. Otherways with Art Inc. the Local folklore band would be my choice for the music.I can understand that for you it`s critical to hold the conference at a time shortly before Christmas because at this time, ISA members use the holidays to visit their families or make use of the nonbusiness days to get rid of their stress which was accumulated in the hole month. So my second choice is to hold the conference during the first week: the conference would collide with the Inter-national Conference on Economics and Business Management in Zurich, one of the biggest business con-ferences in Switzerland. But in my opinion, this is no deal breaker, since most companies would probably have more than enough employees to send someone to both events. This timeslot is not my preferred one, but this could be a compromise solution for me. Week two whereas is less preferable to me caused by the other big event in the historic centre of Constance like I discribed in the first response. It`s like the choice of the music act: I have doubts about week 2 as the date of conference but if we choose Boomerang as our Sponsor I could connive too. Otherways with Art Inc. week 1 would be my second loved option.I hope to hear from you again soon and that we will find a good solution on both sides.GreetingsChris</t>
  </si>
  <si>
    <t xml:space="preserve">Hi ChrisAll in all, we are getting closely to an agreement on the conference. Thank you for your effort and the response.I am also confident on the points we have agreed on yet, but nevertheless the last points still remain unclear.Looking at the sponsoring, I insist at the decision of choosing Art Inc.as an adequate sponsor of ISA. A long-term contract signed by this sponsor is uncertain, as they stated, and as you mentioned, ISA grows anyway - as a logical consequence, we require bigger sponsorships in future which is not the case by choosing Boomerang. I conclude that bearing risk of having less financial funds in long-term, by being tied to Boomerang, is higher then having a small option without a sponsorship after the short-term run. By the way, I do not comprehend your point of changing intentions of sponsorships. You stated that Art Inc.could always decide to change their intentions, a serious consideration which is also not given at Boomerang with the background that Boomerang signs a long-term contract in contrast to Art Inc.So again, dealing with Art Inc is more attractive and linked with less risks.As I already indicated, I will not approach your proposal by changing the sponsorship in order to be in line with the other issues.Accordingly, I do not understand your thoughts to not engage DJ Happyfor the conference. Even if we agree on Art Inc.as a sponsor, we still need to focus to the audience, that, as we can imagine, prefers the type of music played by a DJ instead of a local folklore band. I think to present the national culture of the region around Constance is already given on theTraditional Swiss three course mealwe agreed before. May be you can explain, based on your experience of hearing DJ Happy, why this performer is not suited to the conference and we can continue discussing this point. Regarding your statement: If its indeed the case, that a DJ accomplishes to distract the attention from the event, I am sure we will change the performer before engaging.I should like to emphasise that holding the conference inWeek 1is also an alternative for me. Even if week two does not colliding with other events that might be interesting for the audience, shifting the conference to week one should not yield in large issues. Also, I can imagine that the ISA members set their priorities correctly and appropriate.I hope you understand my arguments and goodwills. As a final conclusion about the organization of the conference, you are faced with a take it or leave it situation. To carry out this debate would lead into declining solutions.BestAlex</t>
  </si>
  <si>
    <t xml:space="preserve">Hello Alex,firstly, thank you for your reply.However, I am very surprised at how quickly and possibly hastily you want to come to a conclusion. You talk about the possible continuation of a discussion about the music act and at the same time you offer me your "take it or leave it" offer. I don't understand that.Although we have already agreed on a number of points (Pop band FreeLife,Awards Alex, opening speech Chris and latest at Week 1), there are still other possibilities for the remaining two issues, which could eventually lead to a better result for both of us.Since you have now put the proverbial gun to my head and you urge me to decide on acceptance or rejection, about which I am very surprised and also a little disappointed, I would now like to formulate my counteroffer at your "Final Counteroffer". Youcan view my counteroffer as a rejection of your final offer.It`s totally up to you wheather you accept or reject it, or we can keep goining on finding a nice solution for the ISA event.So our first big point is the Music Act:DJ Happy is a great performer and a awesome artist, but at the ISA event does not stand for partying hard. Such an artist will not suddenly want to be quite small and accompany the evening only comfortably so that our members can embrace it, maintaining a good relationship with (local) companies and officials. Furthermore, the 50th anniversary provides the chance to attract new business partners. So the event primarily serves to establish contact with (local) companies and officials. Furthermore, the task of this ISA event is to win new companies for a cooperation with ISA. I deeply doubt the fact that the first impression of our organization convinces the potential business partners if the musical act is DJ Happy, which is known through major festivals. It impression would be that ISA stands for big parties but not for a capable business partner. Such an artist will not suddenly want to be quite small and accompany the evening only comfortably so that our members can embrace it, maintaining a good relationship with (local) companies and officials. This would be like organizing an event in which a wine tasting should be in the foreground but you also need some small snacks to accompany that wine tasting. For these snacks I would book someone who works exactly on this level and not many leagues above it such as a three star chef who would be then only allowed to make the basics of his art, because the main reason of the event must not be overshadowed. In our case the Pop band FreeLife accomplished this task. They are able to entertain younger und older guests as a comp of the event.Our last big point is the Sponsor Selection:The ISA should show the long-time business partners and guests that they are important and make them feel appreciated.It could be disastrous if we were to give our other partners the impression that ISA is only interested in the fast and lots of money and not about long-lasting business relationships. If we give such an impression, fewer potential companies may be willing to cooperate with us, and existing partners doubt the sincerity of our organization and its business relationships. This visibility could shape the future of ISA and should be prevented.That's why I prefer Boomerang so much, but I've noticed your dislike of Boomerang.Art Inc. has made an offer without a written contract, which is also legally valid, but if Art Inc. claims that they have never agreed to certain terms, it may trigger a long legal dispute that would not benefit us or them. I'm not at all convinced by Art Inc, but if you can give me any further reasons why it would be good to do this business with them, I may be able to be persuaded. So we could continue to dicuss and mabye I change my thoughts of Art Inc.Otherwise, I would now proposeCorporate Ltd. as a sponsor. They offers a mid-term contract with about the same amount of money as Art Inc. so it could be a good compromise for both of us.Hope to hear from you soon and that our planning will be continued and concluded with a successful result.BestChris</t>
  </si>
  <si>
    <t xml:space="preserve">Dear ChrisAfter regarding and evaluating your arguments and statements, I still remain on the last points I stated in my email prior. Listing completely new arguments, i.e. sponsoring, after considering the best options we do have, harms the performance for the event. To be honest, it was not my intention to put a gun on your head - if you felt attacked anytime, I am sorry for my behavior.May be you can go trough our conversations again and see the reasons of choosing the most suited solutions of all five issues we have been discussing so far.As a consolation, we can be proud on the points we agreed on so far. I am very grateful for the interesting debate we had and on the points we agreed on.Yours sincerelyAlex</t>
  </si>
  <si>
    <t xml:space="preserve">Dear Chris Meyer,i have heard a lot about you and your successful projects. I am happy to work with you.   My name is Alex Kramer and I will be your negotiation partner.I think it is in both of our interests, that the event will be perfect.We have to deal with points likeSponsor SelectionMusic ActPresentation TasksDate of ConferenceCatering                            In attachment you can find my first offer.                                   I want the best for both of us, so I am of course willing to negotiate certain points.I am looking forward to hearing from you.With kind regardsAlex Kramer</t>
  </si>
  <si>
    <t xml:space="preserve">Dear Alex Kramer,thank you for your introduction and your offer. As you already know, my name is Chris Meyer and I'm glad to cooperate with you.I see that we both have different ideas about what the perfect event looks like. So I want to negotiate certain points. In attachment you can find my counteroffer.For you it's important to hold the opening speech, I'm ready to accept it and just simply announcing the winner of the award. I renounce to share both tasks, so you can have the benefit of high impact on your future perspectives in ISA and in your CV.In return of that, you are maybe willing to selectBoomerangas our sponsor. They are interested in a long-term contract, whichprovides financial security for several upcomingISA events and to some extent for the ISA itself.What do you think?I wish you a nice day.With best regards,Chris Meyer</t>
  </si>
  <si>
    <t xml:space="preserve">Dear Chris Meyer,thank you for your counteroffer.Related to ourSponsor Selection, i think it will be better to have a short-term contract, because it is important that ISA will grow in the future and will get higher sponsorship moneys. This will be easier with short-term contracts.I can also understand your point of view, that a long-term contract would provide financial security. Both sides have their advantages and disadvantages. I think the best solution will be a mid-term contact, likeCorporate Ltd.Is this agreement ok for you?I think you would like to have for theMusic ActtheLocal folklore band. This is actually not an option for me, because I think that doesn't fit at such an event, but I would accept this, if I can do the opening speech.What do you think about this?Have a nice day!With kind regardsAlex Kramer</t>
  </si>
  <si>
    <t xml:space="preserve">Dear Mr. Kramer,I am pleased with your message!To engage aLocal folklore bandasMusic Act in return of letting you do the opening speech sounds like agood compromiss for both of us.I also agree with your suggestion to selectCorporate Ltd.as our sponsor. Maybe they will extend the contract in the future because of the good cooperation. So we would benefit from the higher payment now and the financial security in the future. We will see!Now we have successfully negotiated three of five issues. Perfect!But two topics are still unsolved:CateringDate of ConferenceUnfortunaly I can not support your opinion about theCatering. I think it's important tohave a real menu and not some kind of buffet because we expect many important people to be there who expect a certain level of formality. Furthermore the people want to have conversations at the table without the interruption of getting up and walk to the buffet after the plate is empty. This would entail a certain kind of agitation.So in my opinion aTraditional Swiss three course mealwould be the best way toshow appreciation to the local members and guests. People can talk with each other without to worry about theCateringand food. Additionallythe cuisinein Constance is characterised by strong Swiss influences.Do you agree?I am looking forward to your answer.Yours sincerely,Chris Meyer</t>
  </si>
  <si>
    <t xml:space="preserve">Dear Chris Meyer,thank you for your last offer. It sounds good that we are already in agreement on three points. I think you selcet for thePresentation Tasksthe wrong agreement.I have already corrected this in my counter offer. Did I understand that correctly?Now to the point ofCatering. Many international guests are probably unfamiliar with the Swiss cuisine. I thought it is important, that everybody is able to find something they like. A buffet is good to make new acquaintances,which is with a formal meal not possible, because everybody sits down for several hours with the same people. We will also have a very relaxed and easy going atmosphere.I hope you can understand my point of view.What do you think?I am looking forward to hearing from you soon.Have a nice afternoon!With kind regardsAlex Kramer</t>
  </si>
  <si>
    <t xml:space="preserve">Dear Mr. Kramer,thank you for pointing me out to my mistake. Of course I have corrected it.To ourCateringissue:I understand your point of view, that maybe not all guests are familiar with only having Swiss cuisine. But I'm still think that a buffet will be the worst option. To reach an agreement I propose to select aInternational three course meal. So there are no agitation and at the same time there is an international flair.You're right that the people should make some newacquaintances. This can happen while dinner but it can also happen after dinner when they just enjoy the music and have some delicious drinks.What do you think about my proposal to solve ourCateringproblem?We haven't talked about theDate of Conferenceyet. Do you agree withWeek 4?Have a nice day!Best wishes,Chris Meyer</t>
  </si>
  <si>
    <t xml:space="preserve">Dear Chris Meyer,thank you for your last offer.I have thought about your idea and I think it is a good solution. So we can implement all of our points for the Catering. There will be no agitation, aInternational three course meal, where everybody can find something they like and there will be also an opportunity to make new acquaintances with a drink. This sounds good.Now to the next point:Date of ConferenceWell in my opinion is week 4 not optimal, so I think we should consider every week and go through which one would be the best.In week 1 the conference would collide with the International Conference on Economics and Business Management in Zurich, which is one of the biggest conferences in Switzerland.The conference in week 2 will be possible without any conflicting events.In week 3 some of our higher ranked members are unavailable, includingthe organisation's vice president.Week 4 will be in the christmas holidays. And in this time we can expect that several ISA members will be absent.In my opinion week 5 should not be considered, because this is the time around christmas.Therefore I think the best solution isWeek 2.What do you think abou?Have a nice day!With kind regardsAlex Kramer</t>
  </si>
  <si>
    <t xml:space="preserve">Dear Alex Kramer,thank you for your email.I'm happy that we already agreed in nearly all issues.I agree with you that week 5 is a bad option.Maybe you do not know that in week 2 there is another big event in the historic centre of Constance. Our location of the conference is also in the middle of the historic centre - therefore I think that it would be very difficult for the guests to find parking spots and when they finally arrive to the conference, they are stressed out and in bad mood.I also understand your point of view about week 4. But I think on this date alot of ISA student members would have time to attend the conference BECAUSE of the holidays.Nevertheless I'm ready to compromise: We can choose week 1. Even though itwould collide with the International Conference on Economics and Business Management, I'm sure that the companies would probably have more than enough employees to send someone to both events.What do you think about this compromise solution?Best wishes,Chris Meyer</t>
  </si>
  <si>
    <t xml:space="preserve">Dear Chris Kramer,thank you for you counteroffer.Thanks for the information. Unfortunately I haven't heard of this event.I think if we movedour conference not to week 1 rather to another week, we would have more guests. Therefore, I would prefer to forego our higher ranked members and go to Week 3. In addition, two of them have come forward. They could at least attend the opening speech, but have to leave afterwards.So I think this is the best option. What do you think?I am looking forward to hearing from you.Have a nice afternoon!With kind regardsAlex Kramer</t>
  </si>
  <si>
    <t xml:space="preserve">Dear Alex Kramer,thank you for your counteroffer.After some consideration I am very happy to inform you that I accept it. Thus, we reached agreement in all issues! I enjoyed negotiating with you.Yours sincerely,Chris Meyer</t>
  </si>
  <si>
    <t xml:space="preserve">Dear Mr. Meyer,I am writing to you about the ISA celebration, which is very important for us. We have to agree on five issues Sponsor Selection, Musik Act, Presentation Tasks, Date of Conference and Catering.For Sponsor Selection, i prefer Art Inc, because they made the best offer in terms of a short-term payment directly for the event. For Music Act, i prefer DJ Happy, a very famous performer, who would be perfect for this event. Because it is a internaltional event, so DJ Happy should be our first choice. At the Beginning of the event, we also have a presentation Task. What do you think that you could make the Awards and i am going to do the opening speech? We still have to decide when the event takes place. Week 4 and week 5 would be during Christmas holidays or right around Christmas. In mein Opinion we schould hold the event in week 2. The last thing that we schould discuss ist aber the catering. The conference should have an atmosphere to facilitate networking and make new acquaintances. So internaltional buffet would be perfekt!All in all these are my opinions on the celebration. Write me your opinions! Iam open to all suggestions.I am looking forward to hearing from you.Friendly,Alex Kramer</t>
  </si>
  <si>
    <t xml:space="preserve">Dear Mr. Kramer,thank you very much for your email.Regarding our issues we need to agree on, I'm suggesting to take Boomerang as our sponsor selection. Boomerang offers our company a very good long-term contract. As there will be other upcoming events in the next years and they therefore provide financial security to our company, which should be in both our interests.I also prefer to book a local folklore band as a musical act, this is a great opportunityto give visitors an idea of the local cultural spirit. In my opinion DJ Happy isn't a good choice, since there is no guarantee that his reputation would not overshadow the reputation of the ISA and also distracting attention from the event towards the music act.I also would love to do the opening speech as I would like to gain more experience in presenting - this would be the perfect opportunity for myself.The date for the event in week 2 isn't the best week to hold the conference, due to another big event which takes place in the same week in Constance, it's going to be very difficult for our guests to find a parking spot. It would also be great if our ISA students could attend the conference, therefore week 4 is a good date and the parking situation is going to be relaxed because families visiting their relatives or will be on vacation.The last issue which we need to discuss about is the catering. In my opinion a buffet is more suited at an internal and local ISA event. As of this reason I'm suggesting aTraditional Swiss three course meal,as many of our guest expect a certain level of formality.I'm looking forward to hearing from you soon.Best regards,Chris Meyer</t>
  </si>
  <si>
    <t xml:space="preserve">Dear Chris,thank you for the email.Boomerang offered our company a very good long-term contract,but they offered slightly less money for the event. Corporate Ltd. offered a mid-term contract with more annual payment than Boomerang.To book a local folklore band as a musical act is a great idea, but not for this event. Becausenot a local band does not fit the character of an international associations meeting. The Happy DJ regularly fills huge venues with his events and i am sure that his presence will attract many guests, who in turn became interested in the ISA. If you would like to do the speech, then i will do the awards.Week four would be during the Christmas holidays and i expect several ISA members to be absent. Thus, week four would be doable but definitely not perfect. About the Parking spot we can find a compromise solution for week two.Since many international guests are probably unfamiliar with Swiss cuisine, i think it would be smarter to have some kind of international mixture with Austrian, German and Swiss food where everybody is able to find something they like. So i still prefer a international buffet.I am looking forward to hearing form you!FriendlyAlex</t>
  </si>
  <si>
    <t xml:space="preserve">Dear Mr. Kramer,thank you for your email.Regarding our sponsor selection,I can accommodate you with the selection of Corporate Ltd.Unfortunately I have different expectations for our music act.I think that at such an event it is inappropriate to have a DJ who attracts all the attention. I am aware that DJ Happy attracts young people, but the conference is not an occasion to fill huge venues and make ISA a "side-act". Therefore I really suggest taking a local folklore band.Perhaps we can agree on the date of the conference on week 1? In this week there is another conference, but I'm convinced that most of the companies have more than enough employees to send somenone to both events.The last point is the catering, unfortunately I cannot accommodate you here, as I consider it very important to present a proper menu to our guests. And as you said, most international guests are not familiar with Swiss cuisine, so it is a great opportunity to introduce our guests to Swiss cuisine.Thank you for the opening speech, I really appreciate it.Have a nice evening, I'm looking forward hearing from you.Best regards,Chris Meyer</t>
  </si>
  <si>
    <t xml:space="preserve">Dear Chris,Thank you for the quick answer.About the date of conference, i agree with you. Week 1 ist also suitable.I still think DJ Happy is a better choice for us. I am opting for a more international orientation of the music act, because our event is international.The last years, i noticed an increasing dissatisfaction of the guests with the music acts at the ISA events. I think that some currently famous international act would be exactly the right thing to attract the kind of dynamic guests the ISA is looking for.I'm afraid I can't agree with you about catering. You are right that we can introduce our guests to traditional food from Switzerland. But what should we do if they do not like the food? We can also offer food from Switzerland at the buffet. Then we will present the traditional food but at the same time we will offer other possibilities.Best wishesAlex</t>
  </si>
  <si>
    <t xml:space="preserve">Dear Alex,thank you for your email.This is my final offer:As you may have gathered, I'm not the biggest fan of the buffet. However, we can take that in exchange for taking the local folklore band, as it is very important to me to have an appropriate music act at our conference.Otherwise we maybe need to renegotiate other issues again, as I cannot go below this offer.Have a nice day!Best regards,Chris</t>
  </si>
  <si>
    <t xml:space="preserve">Dear Chris,Thank you for your Mail.If you are so strongly to choose local folklore band. I am Ok with that. Let the things we've already decided remain as they are.It's great to see that through all the difficulties we finally found a solution.best wishesAlex</t>
  </si>
  <si>
    <t xml:space="preserve">Dear Chris Meyer,my name is Alex Krammer and I am your partner in the negotiation simulation.I joined the ISA in 2005. I look forward to negitiate with you and i hope that we will find a good solution fort he five issues in which we have to find good argements.I want to focus on the core business of ISA, by creating a conference which puts the students in the focus oft he event.First we should talk about the music act. I think that some currently famous international act would be exactly the right thing to attract the kind of dynamic guests the ISA is looking for. Therefore I thought DJ Happy. He is a very famous performer. As he regularly fills huge venues I think that his music act will attract many guest, who inturn became interested in the ISA. You probably know him.As a second point we should talk about the catering. For my opinion it is really important that we decide for a meal the most of our guest will like. Therefor I thought that a buffet ist he best idea. Also we should serve a kind of mixeture between german, swiss and austrian food. I know that the constance kitchen has a big impact from the swiss food but a hole swiss meal would not be like by everyone.An other point ist he date oft he conference. As we both know Dr. Illenschitz gave us a timefrime of five weeks. After looking in the calender I think that the second week would be the best decision. What we also have to talk about ist he presentation task. I would like to give the opening speech so you can give the awards. Giving the speech would look quite good in my CV.The last issue weh ave to negotiate about is the sponsor selection. My first prefernce is Art Inc. because they have supported the ISA for many years and I think that they will also do ist the next years.So these are my prefernces fort he five issues. I look forward to hear from you so we can negotiat about these issues and find perfect solutions for each point.yours sincelery Alex Kramer</t>
  </si>
  <si>
    <t xml:space="preserve">Dear Alex Kramer,I am pleased to hear from you!I am Chris Meyer and I joined the ISA in 2016. Since then, I have cooperated with business contacts of the ISA and, therefore, I have a profound knowledge about these business contacts and their interests. Ive heard about you and your successful projects before and I am looking forward to a successful negotiation.In my opinion, the success of the ISA has always been partly due to the successful adoption of local culture. For creating a good relationship with our current business partners we should integrate culture aspects into the organisation of the conference. In this way we can create a conference which is special and enjoyable for students too.The music act offers a great opportunity to give visitors an idea of the local cultural spirit. I thought about having a local folklore band as the music art. Unfortunately, I think DJ Happy isnt a good choice because the strategy of the event should be focused on maintaining a good relationship with companies and officials. There is no guarantee that his reputation is not overshadow the reputation of the ISA. The ISA should not be a side-act to DJ Happy. Do you not think that a great folklore band which is playing songs for everyone could meet young and older people?I also have another opinion about the catering. I think some kind of buffet is more suited to an internal and local ISA event without any marketing purposes. I expect many important people to be there who expect a certain level of formality. For this special event we need a three course meal at least. Therefore, I thought about a traditional swiss three course meal in appreciation to the local members and guests. At the same time, we would include your point of view about having a meal most of our guests will like.Furthermore, I think that the second week is not as preferable because another event is taking place next to our event and the parking situation could be very difficult. I would prefer the fourth week when a lot of ISA student members would have time to attend the conference and the parking situation is more relaxed. I think it is very important for you too that the students are represented acceptably?Just like you I would prefer to do the opening speech because of the positive effect to the CV. To be cooperative I would agree if we share these activities. I know it would mean a higher coordination effort but I think its the best solution for both of us.Last, I would prefer to select Boomerang for sponsor. I know that Art Inc. has always donated some money but without a written contract regarding the future, they can always decide to change their intentions. To provide financial security we should select Boomerang because of their willing to sign a long-term contract.I would aim the best possible outcome for us both, therefore I am of course willing to negotiate certain points.With best regards,Chris Meyer</t>
  </si>
  <si>
    <t xml:space="preserve">Dear Chris Meyer,thank you for your fast answer. I understand your arguments but I do not agree with you in all of them.First the music act. I know what you mean with thinking that Dj Happy could make the ISA event as a side event in his show. But the last years I noticed an increasing dissatification with the music acts. So I think a local folklore band does not fit the character of an international associations meeting. We should have a look for all the people who are not german native speakers and so they probably can not sing with all the other peolpe. For this reason I think we should hire the band FreeLife. They are international so everybody should know the songs and they are not that popular than DJ Happy so our event will stay in the foreground.I also have an other opinon about the catering. I understand your piont that there are many important people there but I think that they willlike it also not to sit at the same table with the same people for hours. When weh ave a buffet they can walk around and takl with everybody they want. This is alo a good oppurtunity for our students to make new contacts with the companys. I know that the swiss cuisine has a big impact fort he cuisine in constanc but we also have to keep in mind that there are also some impacts from the german cuisine. So at my opinion an international buffet would be the best we can do.Week four sounds not good form me because it is during the christmas holidays and then most oft he ISA members will be at home meeting family.We may should think about week 3. I know that in this week, some oft he ISA members are unaviable. But two of these members already stated they could at least attend the opening speech and leave afterwards. That could be a good compromise.That brings me to the opening speech. I do not think that it is a really good idea the share the speech. That is not because I don not like you but this option would require a high coordination. What about an external speaker? This could be really beneficial for the event.Last, I do not really agree with your selection fort he sponsor. Yes, Boomerang is willing to sign a long term contarct but nevertheless I expect ISA to grow further an dget higher sponsorship money fort he future so it will be better to get shorter term contract like Corporate Ltd. offered us. They offered a mid-term contract with more annual money than Boomerang did. So we will have a bigger budget we can use fort he catering or the musik act.I also would aim the best pissible oucome for us both, so I look forward for your answer and to negotiate the issus with you.With best regardsAlex Kramer</t>
  </si>
  <si>
    <t xml:space="preserve">Dear Alex Kramer,thank you for your latest offer. I cannot completely accept the conditions that you proposed in your counter offer. In attachments you can find my first offer.First of all, it is important to me that the Music Act meets everyone. I am worried that the music of the band FreeLife does not fit to the older generation. To reach satisfaction with the music act for all, we could hire a Local folklore band everyone will like. I think it is not important everyone understand the lyrics of the songs or can sing to them, but it is important that we create an atmosphere which reflect some local cultural aspects while being a very enjoyable conference for all. I dont have a particular band in mind, I only have some requirements like a good local opinion on the band and songs which are not too controversial. So, we can look for a matching band together. Doesnt it sounds good?Unfortunately, I cannot agree with you on the issue Catering. We have the same opinion that it is important to offer time for great communication between students and business partners to make new contacts and to share experiences. But I think its better to do that afterwards when its more professional. To keep the catering more international we could reach agreement on an International three course meal, so both of our interests are fulfilled. Then, we have Swiss, German and Austrian food we can coordinate with each other.I understand your argument about the Date of Conference but I think Week 4 is still the better option. It would be inconsiderate to make plans for this timeslot knowing that some of ISAs higher ranked members would be unable to attend. Furthermore, if we choose week four the event would be in the beginning of the Christmas holidays so I think, nevertheless, there are enough students represented.I know Shared activities of the speech efforts much more coordination but isnt it a great opportunity for both of us to be represented on stage? Not only because thePresentation Tasks look good in our CV, it would have a high impact on our future perspectives in ISA too. I would accept this higher effort with pleasure. Its worth it!I want to make sure that also the financial perspective of ISA is safe for the upcoming years. Thats why I would prefer a long-term contract in Sponsor Selection. I am absolutely convinced that the smaller amount of money spent by sponsor Boomerang is balanced out by the offer of a long-term contract which would ensure some financial security. Nevertheless, because of the fast growth of ISA I am convinced that we could get better sponsoring options in the future. As a sign of appreciation of your argumentation, I would be willing to sign a mid-term contract with Corporate Ltd..Im looking forward to hearing from you soon.Kind regards,Chris Meyer</t>
  </si>
  <si>
    <t xml:space="preserve">Dear Chis Meyer,thank you for your latest offer. And some of your points I am completly with you. Let us take Corporate Ltd. . for the sponsor selection and the International three course meal . I think this will be a good solution for these two issus. I am happy that we have found the first two solutions! Thank you for you ccoperation.But at the other points I am not really the same opinion than you. I think it would be hard to find the perfect lokal folk band fort he event. For me it is really the best idea to hire the Pop band FreeLife because I think even the older people will defnitly like them. If we are going to take a lokal folk band we could also get the problem you are having with FreeLife (that the older people will not like it)I also think that we should talk about the Date of Conference . What do you think about Week 1 ? I know that there takes also the international conference of Economics an business Management takes place in Z&amp;uuml;rich but the most companies would have more than enough employees to send someone to the conference an to our event. So this is no deal breaker. I feel like this could be a good solution.For thePresentation Tasks  I can say that I feel really uncomfortable with shared activitys. That is not that I have a personal problem with you but I do not think that it will be a good look in our CV when we share it like students share there biology presentaions in middle school. So what about you giving the opening speech and I will do the awards? That ist not exactly what I want but if we do this we will both have our own moment on the stage. According to that you may think about my arguments for the music act.I am looking forward to hearing from youWith best regards,Alex Kramer</t>
  </si>
  <si>
    <t xml:space="preserve">Dear Alex Kramer,thank you very much for your latest offer. I am happy that we could already reached an agreement in some points, too and I am still very interested in coming to a joint result with you.But we have to renegotiate certain points. Especially the issue music act has a high importance to me.Integrating some aspects of local culture really matters to me. That's why I can' t agree on your suggestion to hire the pop band FreeLife. An easy way to show appreciation of the local culture would be through a carefully picked Music Act. ALocal folklore band offers a great opportunity to give visitors an idea of the local cultural spirit. Maybe youre right and this taste of music is rather liked by older people but I think younger people would be open to that kind of music and will still like the event anyway even though its not a pop band. Thats a great option for younger people to get to know cultural celebration and younger people always like to collect new experiences! I would really appreciate your cooperation in that point.I understand your point of view for the issue Date of Conference. This timeslot is not my preferred one but I feel this is a good compromise solution. Because of your cooperative proposal for the issue presentation tasks I am willing to accept Week 1 for the date of conference.Im looking forward to hearing from you soon and hopefully with good news.Have a nice day!Yours sincerely,Chris Meyer</t>
  </si>
  <si>
    <t xml:space="preserve">Dear Chris Meyer,thank you for your fast answer. I am happy that we have found solutions for four of the issus we should negotiate about.For theMusic Act I can say that I really unhappy with a lokal folk band. I understand you arguments but I have a complete other view of this. I think the ISA is really important so the music act has it to be it too. A local band which is probably really unknow does not really fit to the charakter of ISA. As you already know, DJ Happy has been my first preference. So I think it will be a good solution to meet in the middle and hire FreeLife for the event.I look forward to hear from you soon.with best regardsAlex Kramer</t>
  </si>
  <si>
    <t xml:space="preserve">Dear Alex Kramer,I am still very interested in coming to a joint result with you. Nevertheless, I cannot accept your latest offer.As you already know, integrating some aspects of local culture really matters to me and I argued that several times. It's not my preferable option but serving local food would be another acceptable option to show our business partners and guests that they are important and make them feel appreciated. Due to my experience, I know that it definitely pays off to adapt (at least) partly to the local culture.I will be cooperative, so I am willing to accept the Pop band FreeLife for the issue Music Act but in return I'm expecting the willing to accept Traditional Swiss three course meal for the issue Catering from you.So I hope you can understand why integrating some aspects of local culture is so important for me and I hope you appreciate my last offer.I'm looking forward to hearing from you soon.With best regards,Chris Meyer</t>
  </si>
  <si>
    <t xml:space="preserve">Dear Chris Meyer,I'm so sorry but I can not accept this. This is to less for me.I understand all of your arguments but I do not like your last offen because this will mean to less current utility for me.I hope you have a nice weekend.with best regardsAlex Kramer</t>
  </si>
  <si>
    <t xml:space="preserve">Dear Mr. Meyer,the ISA celebration is getting closer. Because of that i am writing to you. We have to talk about five issues: Sponsor Selecetion, Music Act, Date of Conference, Catering and Presentation Tasks.First of all we should talk about the Sponsor Selection. I prefer Art Inc. because they have made a really good offer concerning short-term payment for this event. For Music Act i would choose DJ Happy. He is internationally famous and he has really good references in such events. Further this event will start with a presentation task. How about that you make the Awards and i am going to do the speech? The next issue is the date of the event. In my opinion week 3 is a pretty good choice for both of us. So let's get to the last issue. In terms of Catering the International buffet would be perfect.Overall these are my opinions. Write me your opinions!I am looking forward to hearing from you.Sincerely,Alex Kramer</t>
  </si>
  <si>
    <t xml:space="preserve">Dear Mr. Kramer,thank you for your offer! I&amp;acute;m very excited to plan the 50th anniversary of ISA with you!In my opinion it is the most important issue to choose the perfect sponsor for our event.I know that Art Inc. has offered the most money but Boomerang is willing to pay well and to sign a long-term contract with ISA in order to sponsor future events. A stable future weights out a little bit money for one event in my opinion.For our music act I propose to book a local folklore band to present our local spirit. DJ Happy would be too much, he would overshadow our event as if everybody would visit our event because of him instead of ISA. FreeLife isn&amp;acute;t much better in my opinion. The focus would be our event but only younger people would like them.Due to the fact that Constance is at the border to Switzerland I suggest to order a traditional Swiss three course catering. Constance is very influenced by Switzerland, so it would represent our local spirit perfectly.I partly agree on your offer concering the presentation tasks. I think it would better if we could switch our tasks or we could also share them.For our last issue: Week 3 is okay. But week 1 or especially week 4 would fit better.Important members of ISA are not available in week 3, so they could not join. That would be very sad.Week 4 would be the beginning of Christmas holidays. Many members would have time to participate in our event.These are my opinions. Of course we can negotiate all the issues again but my order of priority is as follows: Sponsor Selection - Music Act - Catering - Presentation Tasks and Date of Conference.Please tell me what you think about my opinions and whether there is any suggestion you could accept or whether you would be ready to compromise on some points.Sincerely,Chris Meyer</t>
  </si>
  <si>
    <t xml:space="preserve">Dear Mr. Meyer,nice to hear from you and thank you for your offer.I agree with you choosing the right sponsor is the most important issue. So Art Inc. is one of our long-term business partner. Maybe Boomerang is also willing to sign a long-term contract but I think we should not broke our current business realtionship with Art Inc. So please think once more about that issue bearing in mind that we already have a long-term contract with Art Inc.For the next issue, i have to repeat what you already wrote me. Ourfocus is our event and especially younger people will be adressed with this event.I'd like to take an international perspective on the music act and think that we should not present the local spirit into account but rather prepare ourselves for what the young people really want to hear. Because of that DJ Happy as an international performer is a really good choice.This DJ regularly fills huge venues with his events and I am pretty sure that his presence will attractmany guests, who in turn became interested in the ISA.Reagarding to the catering I have to say again that this is aninternational event and also here we should not focus on the local spirit but rather prefer an international mix of all three cuisines just to make sure that the guests get food they like. I really cant imagine a pre-defined local meal for such an event. Please also think about it.So let`s talk about the Presentation Task. How about a third person? An external speaker would mean less publicity for the both of us but having someone important talking aboutthe importance of the ISA for the business world would definitely be worth it. I think it's hard to decide who will make the opening speech and who will give the awards. This point would provide an alternative for both of us.What do you think about this?In terms of the Date of Conference i am willing to agree with you.Week 4 is in the beginning of the Christmas holidays and I think there would still be enough people present although I would prefer week 3.These are my opinions. I just ask you to consider the individual arguments.Of course we can talk about these issues again and i am willing to hear from you.Have a nice day!Best regardsAlex Kramer</t>
  </si>
  <si>
    <t xml:space="preserve">Dear Mr. Kramer,thank you for your extensively answer!Furthermore I would also like to say thank you for admitting that week 4 is a very good date for our event.Because of that I&amp;acute;d like to offer that you can give the opening speech and I do the part with the awards as you proposed it in your first offer.Hiring a third person would not be in both our interests; we would lose benefits from public attention although we have organized this event.Never the less I would like to show you the advantage of shared activities: It requires the same input from both of us, none of us have to write a full speech and we both enjoy public attention. I would really like to think about this option. That&amp;acute;s why I write it in my offer but if you really can&amp;acute;t imagine to share the tasks I can agree on awarding people and you give the speech.Next I want to explain why local spirit is so important for me, maybe then you can understand my points better:ISA has many business partners in Germany, Switzerland and Austria. In my opinion it&amp;acute;s a huge goal to conform them and to bind them to ISA for future plans and events. I know we organize "only one" event but to care about the future of ISA is also very important. This event is our perfect chance to reach future goals.I hope you see what I mean. If you have any questions about this point don&amp;acute;t hesitate to write me.The next issue I want to discuss is our catering: You have proposed an international buffet but I see a problem in offering our guests a buffet.In my last mail I have told you that a traditional Swiss three course meal would fit perfectly to the local spirit but due to the fact that we welcome people from all over the world I think an international three course meal can be also fine. The 50th anniversary is so important for ISA, it would harm ISA&amp;acute;s reputation to order a buffet, it needs a real menu. A buffet would be better for local ISA events without any marketing purposes.For our music act I feel very uncomfortable about the imagination to book DJ Happy. He should be the side-act, not ISA. I don&amp;acute;t share your thought about people coming because of DJ Happy and then be interested in ISA. In my opinion this case is very unlikely.But I share your point that young people are important for ISA, they are also our target group. Have you already considered to book FreeLife? Due to my opinion that the music act is not our main attraction I think that the older generation does not pay much attention on music and is more interested in the contant of ISA. So I think this band is acceptable.According to my information Art Inc. has donated some money in the past but without any contract. If we don&amp;acute;t have a contract with them they can change their intention to support us in the future.I would like to repeat that Boomerang offers just a little bit less money plus a long-term contract. Please think about that again!But as an alternative I suggest to take Corporate Ltd. also into account if you really can&amp;acute;t imagine having Boomerang as our sponsor. They offer to sign a mid-term contract. To think about ISA&amp;acute;s future finacial situation is so important for me.Please think carefully about my new offer, I tried to come towards you at some points.Of course we can talk about everything again, maybe we can also find other compromises.I&amp;acute;m excited to hear your opinion about my offer.Best regards,Chris Meyer</t>
  </si>
  <si>
    <t xml:space="preserve">Dear Mr. Meyer,it is nice to see that you have sent such a detailed offer!First of all thank you very much for the agreement on the Presentation Task. But I have to say thatshared activities would require a high coordination effort. That would effect both of us and i guess we dont haveto accept increased effort if we can agree on this issue.According to the sponsor i want to say that I expect ISA will grow further and get higher sponsorship moneys for the future. Therefore, I prefer rather short-term contracts donating a considerable amount of money. Because of that i wouldsuggest that we meet in the middle and elect Coorperate Ltd.For me it is also really important to think about the financial future of ISA, but as I have already said ISA will grow and get even better sponsorship contracts. Are you fine with this? Let me hear what you think about this.Lets talk about the Catering.The conference should have an atmosphere that facilitates networking of individuals and making new acquaintances. In my opinion this requires a very relaxed and casual atmosphere.A very formal dinner, where everyone sits together with the same people for several hours, contradicts this idea. Having a buffet where you can move around and talk freely during the meal would be much more relaxed, don't you think? I agree with you that this 50th anniversary is really important but imagine that everyonehas to stay in their place. This would mean that a few hours would be lost during which many others could get to know each other. In a buffet one could also get to know many new people while eating. Therefore I would not like to change my opinion about the buffet. Please think again about this.Nevertheless, I want to accommodate you regarding to Music Act. It is right that the Music Act is not our main attraction but i just had the idea, that the majority of our younger guests would feel comfortable with this DJ. But because you feel very uncomfortable with the thought of booking DJ Happy I'd like to leave the decision to you here.If you have any Questions I am delighted to answer them for you.So tell me what you think about my new offer.Generally I'm really trying to accommodate you too.Best regards,Alex Kramer</t>
  </si>
  <si>
    <t xml:space="preserve">Dear Mr. Kramer,thank you so much for your last offer! I am so glad to see that you accommodated me!Corporate Ltd. is a very good sponsor on which we can both agree. It&amp;acute;s also fantastic that you agree on booking FreeLive for our event.My last issue is still the catering: I see all of our points and I can completely understand what you mean but I still think that having a menue is more reputable for ISA and our guests can talk to each other directly on the table or talk to other people between the courses.Even though it&amp;acute;s hard for me to offer our guests a buffet I would be willing to agree with you on that point if we switch our presentation tasks. I would really like to give the opening speech.I would like to emphasize that the catering is very important to me so it would really mean a lot to me if i could hold the opening speech as a compensation.Can you imagine to do this last one compromise? We would both benefit from that.Please write me an answer!Best regards,Chris Meyer</t>
  </si>
  <si>
    <t xml:space="preserve">Dear Mr. Meyer,it`s nice to see that you realized that i really try to accomodate you. But I'd like to thank you for accepting my point of view about the Catering.Anyway i have to say that I can`t entirely agree with you. In your last offer I already agreed on 3 issues.As far as Sponsor Selection is concerned, we met in the middle.As you told us in your first mail, the second most important one for you is the music act. I also agreed with you here, especially since we must not forget that your first offer is out of question because it does not fit in the character of an international association's meeting. That is unfortunately a fact. A Folklore Band simply doesn't fit at all to such an event. However, I have accepted that you want to book the Pop band FreeLife.Now if you say that you can only do without the catering if you can give the opening speech, I am forced to postpone the date of the event. It is only fair that 2 issues are determined by you and 2 more issues by me.Week 4 would be the beginning of Christmas holidays. Maybe there would still be enough people but its is not a guarantee.I thought about it one more time and came to the conclusion that at Christmas people want to spend time with their family. So it can be assumed that not only guests but also some from the ISA might be missing. The fact that the event takes place during the holidays, no matter if it is at the beginning or at the end, is in my opinion not optime.That's why I would suggest week one, which would be the safest one.Please think about all this again. In my opinion, it is only fair if the distribution of issues is balanced.Best regards,Alex Kramer</t>
  </si>
  <si>
    <t xml:space="preserve">Dear Mr. Kramer,thanks for your answer, but I have to tell you that I insist on week 4.In week 1 theInternational Conference on Economics and Business Management takes place in Zurich. Many business partners and companies could prefer to visit this event instead of ours.That&amp;acute;s the reason why I can&amp;acute;t agree on week 1 with a good conscience.We both made compromises but I am at a point where this compromise is impossible for me. It&amp;acute;s not the point that we do the same number of compromises, instead we have to search for a solution we can both accept.So I have to say: Take it or leave it.Best regards,Chris Meyer</t>
  </si>
  <si>
    <t xml:space="preserve">Dear Mr. Meyer,thank you for your answer.If this offer suited me, I would have accepted it before. And to be honest, although we both compromised in certain issues, I clearly have my tasks and have already given in on some points before. Of course it is more important to find a solution, but it makes no sense when you say that the number of compromises does not matter. Anyway I would like to say that up to now it has been close to my heart to find a compromise with you.If the International Conference on Economics and Business Management takes place in the first week in my opinion it does not mean that this is a deal breaker, since most companies would probably have more than enough employees to send someone to both events.Even though I don't quite understand your perception, I can see that you insist on week 4. However, I am only willing to accept this if you accept my last demand:The Presentation Task is also quite important to me. And honestly I still think that a third person should do it. Even if this means less publicity for both of us, having someone important talking about the importance of the ISA for the business world would definitely be worth it. Try to look at it from a different perspective. A third person speaking for the ISA would mean some recognition of that one person. That would not harm either both of us in any way, because this point outweighs the fact that we are both losing some publicity.As I said earlier, I have been keen to find a compromise with you. This is my final offer to you, which I think is very fair for both of us. If this offer is still not enough for you, you should think about it if it's better to have no compromise? Are you willing to do that? Please think about this.Best regards,Alex Kramer</t>
  </si>
  <si>
    <t xml:space="preserve">Dear Mr. Kramer,thank you for your answer.Since we both are the planners of this event, we should also represent it.Imagine there is a person talking in front of everybody about how excited he is about giving the opening speech although he didn't organize everything or had no other task for this event. I see the advantage that there is less we have to do and that we would have a good connection in future with the third person, but when we plan this event with passion we should also do the presentation tasks. That&amp;acute;s why I think that involving a third person is the worst option.Believe me, from the beginning it was my goal to find an appropiate compromise and thus an acceptable solution.Nevertheless I think that we will not find a possible solution for both of us. Our tasks, imaginations and interests are way too different.I am very sorry to end our negotiation here.I wish you the very best!Best regards,Chris Meyer</t>
  </si>
  <si>
    <t xml:space="preserve">Dear Chris Meyer,my name is Alex Kramer and I am your negotiation partner. I am looking forward to have a good negotiation with you.In attachments you can find my first offer. About the most of the points we can negotiate.I am very interested to find a good solution for both of us.I wish you a nice day.Best RegardsAlex Kramer</t>
  </si>
  <si>
    <t xml:space="preserve">Dear Alex Kramer,thank you for your first offer.My name Chris Meyer and I will be your negotiation partner.After going through your proposal, I identified some aspect we need to further negotiate. Attached you can my find my first offer. Of course, this is just the first step and I am open to negotiate certain points.I am especiallyinterested to hear your opinion in Music ActandCateringand I am confident that we find a compromise which suits the event best. Furthermore, week 2 asDate of Conferencecould cause a unfavorable parking situation for the guest due to the other big event in the historic center of Constance.I am looking forward to hearing from you soon.Best regardsChris Meyer</t>
  </si>
  <si>
    <t xml:space="preserve">Dear Chris Meyer,thank you for your answer. After looking through your offer, I see some points we have to negotiate about. I will go through the points and say something to it.About theMusic ActI wanted DJ Happy as actor, but i am also fine with thePop band FreeLife, so in this case we are the same opinion.About theDate of Conferenceit is not good to take the fourth week, because in this week are the Christams holidays, so i think there a many people, who are rather stay with their family than going to the event. So I proposeWeek 3as a good alternative to week 2 and 4.About theCateringI think it is better that we have a International buffet, so our guest can take their food where ever and whenever they want. So they can talk with others by the buffet or sit at the evening next to many other guest by moving to another seat many times. Also the get a good selection of diffrent food traditions.About thePresentation TasksI would say we get aThird person, because we both want to hold the opening speech and it is only fair, when nobody of us do this.About theSponsor Selectionfor me it is important that we take theArt Inc.as our sponsor. For the reason that they pay us very good and we had long and good relationship with theArt Inc.in the past, so we should keep it. I know that boomerang is willing to sign a long-term contract, but I would say that ISA will grow in the futher so we get automatically more and better sponsor deals.I am looking forward to hear from you again.Have a nice day and Best RegardsAlex Kramer</t>
  </si>
  <si>
    <t xml:space="preserve">Dear Alex Kramer,I am happy that we found a compromise in relation toMusic Act! After I studied the other issues, there are still a few aspects which are not the best solution for both of us.TheDate of Conferenceis a difficult issue and unfortunately, I must admit that week 3 is unfavorable as well and because of the Christmas in week 5 I propose Week 1. I know our conference would collide with the Conference on Economics and Business Management inWeek 1but in my opinion that is no problem, since most companies probably have more than enough employees to send someone to both conferences.The 50th anniversary is a formal occasionand in my opinion the buffetis inappropriate for the conference. I propose a three-course meal and in my opinion theTraditional Swiss three course mealwill suits the best for the conference.I can understand your point of view that we should hire a third person forPresentation Tasks,but I think we should do this togetherand ifShared activitiesare not an option for you, i would agree with theAwards Chris, opening speech Alexand u let me decide aboutCatering.The last issue the Sponsor Selectionis important for the company. We need financial security for the events in the future so we should choose a long-term sponsoring contract. Of cause I hope that ISA will grow which results in good sponsoring offers in the future but in my opinion, we should not rely on something we do not have now and risk our financial security.We should either choose Boomerangor Corporate Ldt. and the fact that Boomerangwill pay more leads me to propose Boomerang.I am looking forward to hearing from you soon.Best regardsChris Meyer</t>
  </si>
  <si>
    <t xml:space="preserve">Dear Chris Meyer,I think we are getting closer to find a compromise.About theDate of ConferenceI think week 3 is better than week 1, but if week 3 is not a good option in your opinion, I am willing to accept that the event should be atWeek 1.In case of theCateringI see that your totaly against the buffet, but for me it is a bad option to have traditional swiss three course as catering. The ISA is a international organisation and has members in 20 countries, so in my opinion the catering should show our guest the internationality of the organisation. So it should be at least anInternational three course meal.In this context I would keep your proposal in relation to thePresentation Tasks. The reason for that is that actually i am against a buffet and to make anInternational three course mealmakes it only a little bit better.I totally agree with you that theSponsor Selectionis very important for the organisation, but i can not agree with you sponsor selection. I get your point that there is a risk to hope that the organisation will grow in the futher, but I think it is a mistake to sign a long-term deal. So the only other option in contrast to the Art Inc. is for me theCorporate Ltd.. So one advantage is that theCorporate Ltd.is willing to pay more annual payment than Boomerang and the other advantage is that the contract is shorter than the contract with Boomerang. I am confident that the organisation will grow in the futher and with theCorporate Ltd.we have a mid-term contract, so we can negotiate earlier with other companies about better contracts for the organisation.I am looking forward to hear from you.Best RegardsAlex Kramer</t>
  </si>
  <si>
    <t xml:space="preserve">Dear Alex Kramer,I am glad that we found a solution in most of the topics which suites the best for both of us.Unfortunately, not in every Point.As I mentioned in my last message I agree withAwards Chris, opening speech Alexand this is totally fine, but in this case, I can choose theCateringby my own. If you are not agreeing with that I will not agree inPresentation Taskswith you.In my opinion this is an offer which suits the best for both of us and will guarantee a successful conference.I am looking forward to hearing from you soon.Best regardsChris Meyer</t>
  </si>
  <si>
    <t xml:space="preserve">Dear Chris Meyer,after I though a little bit about your last offer, I come to the conclusion, that our good negotiation should not fail on the basis of theCatering.I am not so happy about theTraditional Swiss three course meal, but when I consider the big picture I have to agree with you that this constellation is the best solution for both of us.So I am happy to say that I accept your last offer and I am looking forward to have a good and successful conference.Thank you very much for the good negotiation with you and I wish you a good day.Best RegardsAlex Kramer</t>
  </si>
  <si>
    <t xml:space="preserve">Dear Chris Meyer,I am Alex Kramer and I will be your negotiation partner.In attachments you can find my first offer. This is just a first step and of course we can negotiate certain points.I wish you a nice day.With best regardsAlex Kramer</t>
  </si>
  <si>
    <t xml:space="preserve">Dear Alex Kramer,Thank you for your first offer. I am Christ Meyer, I went to the University of Lucerne and joined the ISA in 2016. Therefore, I had the chance to experience the proffessionalism and great atmosphere while working with other members, which makes me delighted for this challenge.Let me first state that I am looking forward to working with you, I have heard a lot about you and am convinced that we will find a good agreement.I&amp;acute;d like to remark that I am generally interested in creating a rather local atmosphere. I think that this would be the best condition for showing our partners appreciation. Constance is the ISA&amp;acute;s origin and I would like to adapt the culture to our event.Let me know what you think of the attached offer.I am looking forward to our collaboration and to negotiate on an outcome that both parties will be satisfied with.Best regards, Christ Meyer</t>
  </si>
  <si>
    <t xml:space="preserve">Dear Chris Meyer,I'm glad to hear from you and thank you for your offer.The catering would be fine for me, as there is still a little variety in the food. If the dinner gets so formal I would suggest DJ Happy or the pop band FreeLife as compensation.Having a local band play at such an event, however, does not fit the character of an international associations meeting.But I think Boomerang would not be a good sponsor because he offered slightly less money for the event. I know they would be willing to sign a long-term contact, but in my opinion the ISA will continue to grow futher and will also have higher sponsorship moneysin the future.Therefore, I prefer rather short-term contracts donating a considerable amount of money. Becuse of that I think Art Inc is our best choice, but Cotporate will be also be a good choice.What do you think about that offer?I wish you a nice day.With best regardsAlex Kramer</t>
  </si>
  <si>
    <t xml:space="preserve">Dear Alex Kramer,thank you for your response, its helpful for me to see what you prefer in order to find a good outcome.I am also glad to see, that we are both open to compromise. I am certain that our negotiation will be successfull.Regarding the Music ActI have to state, that having DJ Happy at the event would be very inappropriate for the kind of atmosphere we are trying to create. The focus of the event should be the 50th anniversary and it would be a pity to put the focus on a well known DJ. Even though I think that aLocal folklore bandis the best fit, I have not chosen one yet. Maybe if we agree on this point, we could choose one together to make sure that you are also happy with the outcome.We need to keep in mind, that we do depend on our business partners. I think the best way to create a thriving business is with lasting relationships and thereforeBoomerangwould be the best fit in theSponsor Selection. I think we can not focus on short term cashflow as we need to do everything to maintain the ISA on the highest level for future students.I hope that you understand my concerns on this topic. If we can agree on the named points, I would be open to come to terms with other preferences of yours. If the formal dinner is the reason why DJ Happy is interesting for you, I suggest we create theCateringin a way, which is best for you. Let me know about your preferences here.Also, theDate of Conferenceis negotiable for me. I would prefer week 4 but I would be happy to find another date, for example Week 1, to find a compromise for us both.Further, I would be open in letting you present, if this would be a better fit for you. For me it is better to meet your wishes on these topics, as I feel like they do not interfere with the ISAs future success.I look forward to your reply and wish you a nice day!Best regards, Chris Meyer</t>
  </si>
  <si>
    <t xml:space="preserve">Dear Chris Meyer,First of all thank you for wanting to accommodate me with theCatering. I think the best thing would be the International buffet. The conference should have an atmosphere to facilitate networking and make new acquaintances which, requires a very relaxed and easy-going atmosphere. Having a very formal meal where everybody sits down for several hours with the same people goes completely against that idea.Because of the Date of Conference,Week 1 would be fine for me.During the first week, the conference would collide with the Inter-national Conference on Economics and Business Management in Zurich. In my opinion, this is no deal breaker, since most companies would probably havemore than enough employees to send someone to both events. I think week 4 is no opinion because in this week the christmas holidays will start.What do you think if we chose thePop band FreeLife for the Music Act? I think that would also satisfy our guests and conveys a pleasant atmosphere.I am very grateful to you for leaving the speech to me. I'm really happy about that.Let me know what you think of the attached offer.With best regards Alex Kramer</t>
  </si>
  <si>
    <t xml:space="preserve">Dear Alex Kramer,I am happy to see that we are getting closer to an agreement which is good for both of us.Thank you for agreeing on the SponsorBoomerang, I am glad that you share my vision of creating safe and lasting relationships with companies.TheCateringyou suggested is not my preffered choice, but like I said, if you would be open to book aLocal folklore bandthere would be something positive for both of us. While we have a rather informal dining arrangement, we could still underline the local spirit. Also a local band would be benificial to satisfying our business partners, as it is a chance to reflect their music taste und indirectly show adaptation of their interest into the ISA.I fully agree with theDate of Conference. It&amp;acute;s not my most desired option but I also think that it is no dealbreaker and therefore good for both of us.I am glad to see that you appreciate my compromises and therefore hope, that you will accept my prefferedMusic Act. For me thePresentation Taskswere an important point, as it certainly is very prestigious and also a great chance to adress many important future aspects regarding the ISA&amp;acute;s development. But I think if we both try to also meet the other persons expectations, the event can not only be great but remarkeble. We both have great ideas and our different opinions give us the chance to adress even more people. And we should not forget, that our mutual goal is the best possible future for the ISA.What do you think of my proposal?Best Regards, Chris Meyer</t>
  </si>
  <si>
    <t xml:space="preserve">Dear Chris Meyer,after consideration, I am delighted to inform you that I accept it. From my point of view, we&amp;acute;ve reached a common solution that suits both of us.I really enjoyend negotiating with youand I hope that our event will be a complete success.Whit best regardsAlex Kramer</t>
  </si>
  <si>
    <t xml:space="preserve">Dear Mr. Meyer,first off, I feel very pleasured by having to get to know you and be able to negotiate with you. I am very looking forward to have an communicative and cooperative collaboration with you and hope for the best outcome for both of us.Generously I think the ISA should mainly concentrade on their root values. Since we are called "International Student Association", our conference should primarily adress students. If we succeed doing so, our Association will grow a much bigger membership and due to that our business partners will automatically work with us.Inspired by this plan of growing, I considerArt Inc.as the best choice of a ourSponsor Selection. They made the best short-term offer for our event, which should be our main focus. I am sure that long term contracts with moderate heights will not be necessary, maybe even a future disadvantage, because sponsorships normally rise proportional with increasing reputition through a bigger membership, which we are about to realize.Due to our target of growing memberships, I also suggest we chooseDJ Happyas ourMusic Actfor that night. After increasingdissatisfaction regarding our music acts over the last years,DJ Happywould perfectly fit into our target group of dynamic people.A huge value added for our potential members of the ISA in that evening is to get in contact with as much partners as possible. To garuantee that, I highly sugguest anInternational buffetas ourCatering. Beeing able to concistanly move around, instead of spending hours at the same place with the same people, is the best way to ensure networking.Regarding thePresentation Tasks, i would suggest myself to do the opening speech, because feel very confident executing it properly and it would personally mean very much to me. You could, for example, moderate the awards. Please let me know how you feel about taking such responsibilities, so we can work out thePresentation Taskstogether without someone feeling not comfortable.SinceWeek 2is the only week for ourDate of Conferencewithout conflicting events, I suggestWeek 2. Please correct me if I had missed relevant events in that timespan or information at all.Now you should have a first impression of my preferred topics of our ISA conference. Please notice that I am very interested in reworking some of the topics, if you let me know what is important to you and why.Kind regardsAlex Kramer</t>
  </si>
  <si>
    <t xml:space="preserve">Dear Alex Kramer,I was very delighted when your were announced as my partner. I only heard good about you and Im pleased to have the honor to negotiate with you.Thanks for your first impressions. Unfortunately, I cannot agree with all your claims. But since I comprehend your point of view I can give you some more information regarding my preferences. I hope for the best outcome for both of us too.First off all, I would like to mention that I think that a long-term contract would be a great opportunity for ensure the sponsoring of future events of the ISA. Such contract would provide financial security for several upcoming ISA events and to some extent for the ISA itself. Because of this I would like to haveBoomerang as our Sponsor Selection.I already heard about theMusic Act Happy DJ and I think since there is no guarantee that his reputation would not overshadow the reputation of the ISA, distracting attention from the event towards the music act. I was thinking about a Local folklore band, that would take care of the atmosphere after the formal part. It offers a great opportunity to give visitors an idea of the local cultural spirit. I do not have a particular band in mind, but as long as the local opinion on the band is good and their songs are not too controversial. Maybe we can find on together.For theCatering I cannot agree with you. I really dislike having a buffet at the conference. Having a buffet is more suited to an internal and local ISA event without any marketing purpose. We are expecting many important people to be there who expect a certain level of formality.Cateringa Traditional Swiss three course meal would suit the purpose to show appreciation to the local members and guests. In particular, the cuisine in Constance is characterised by strong Swiss influences.I have to correct you in this point. In Week two there is another big event in the historic centre of Constance.I think that it would be very difficult for the guests to find parking spots. I would prefer for theDate of Conferenceto have the event in the beginning of the Christmas holidays inWeek 4. A lot of ISA student members would have time to attend the conference. It is very important, that the students are represented adequately. Due to the Christmas holidays, the parking situation would relax as many families are going to visit their relatives or are travelling to ski resorts.Regarding the Presentation Tasks, the opening speech is very prestigious. Having such an important part in the conference would also mean much for me too. Maybe we can find an agreement byShared activitiesin halfs.I would aim the best outcome for us both, therefore I am of course willing to negotiate certain points.I am looking forward to your answer.With best regards,Chris Meyer</t>
  </si>
  <si>
    <t xml:space="preserve">Dear Chris Meyer,thank you for your quick response and an overview regarding your suggestions and preferences.Unfortunately I can not confirm you offer, since there are several points I still want to discuss and optimize for the event.I understand why you prefere signing long term contracts for sponsorships and ensure future events of the ISA by doing so. In my opinion, I do not think that future events of the ISA are at risk at all, since Art Inc.has supported us for a very long time with great numbers and there has never been a problem in that relationsship. Choosing their competitors as main sponsors in ourSponsor Selectionwill likely change their mind and shatter our cooperation. I do kindly ask you, to think twice about the utility of long term contracts over short term contracts (or at least mid term contracts like "Corporate Ltd.") for our organisation and afterwards share your thoughts with me, since the Sponsor Selectionis very important to me.Thank you for your opinion regarding DJ Happy. I think DJ Happy would be an awesome way to attract especially young people towards our event and by this towards the ISA aswell. I feel very uncomfortable having a local folklore band at such an event because I think that band does not fit to the character of an international associations meeting and scare off the youth. After considering your thoughts, I still think DJ Happy would be the best choice for our event. But if you are as uncomfortable with DJ Happy, as I am with the folklore band, we could maybe agree on thePop band FreeLifeas ourMusic Act, which is not as popular and attracting as DJ Happy.I understand your point regarding theCatering that there will be many important guests that evening and you seek some formality. But still, I think the main focus of that event should be on the value added for our members and partners, which is the interaction between students and partners. I do not just disagree with the idea of the three course meal instead of the buffet, also I do not want our guests to get swiss meals only. Do not get me wrong, I think Swiss food tastes great. But the possibility for a guest to get food that they like is very much higher if you diversify kitchens. That is why I still strongly preferInternational buffet forCatering.Since we are an international association for students which has members in over 20 countries, I do not think choosing week 4 as ourDate of Conferenceis an useful option, because many of these students will be absent for christmas holidays. That would be unfavorable, because, as you said,it is very important, that the students are represented adequately. Thank you for correcting me regarding other events in week 2 as ourDate of Conference!Even though it is my personal preference and I think many guest would have found a solution regarding parking slots, I will no longer consider that week. How do you think aboutWeek 3as ourDate of Conference?I agree with you thatthe opening speech is very prestigious. Even though I guess both of us want to do the opening speech, our main focus should be stay optimizing the event. I think sharing activities require a highlevel of coordination, is prone to errors and does not have theprestigious effect for both of us. That is why I prefere aThird personover shared activities.As long as we do not share activities, I am willing to dispense with my personal preferences about thePresentation Tasks, if you maybe do so at theSponsor Selectionor theCatering.I am willing to negotiate certain points and interested in the best outcome for both of us.Looking forward hearing from you.Kind regards,Alex Kramer</t>
  </si>
  <si>
    <t xml:space="preserve">Dear Alex KramerI am pleased to hear from you to quickly.I think you where right with the consideration that these students will be absent for christmas holidays. In Week 3 some of ISAs higher ranked members for example, the organisations vice president are unavailable and thus would be unable to join the event. Their presence is not absolutely necessary, but it would be inconsiderate to make plans for this timeslot knowing that they would be unable to attend. What do you think aboutDate of Conferencein Week 1?Hiring a third person to moderate the ceremony and to do the opening speech is not an option because it would be much work without the benefits from public attention. Having someone else do everything would harm your both interests. I also think sharing activities require a highlevel of coordination but for such an incredible chance it would be worth to train a lot. But if you dont have the time for it, I can propose to do thePresentation Tasks Awards Alex, opening speech Chris.Im happy to have a other option from you. And would meet you halfway here. And I want to agree with theMusic ActPop band FreeLife. I got some Information together and their music suited and they would probably satisfy the younger guest. Otherwise it would not meet the older ISA members and local business partners music taste.Maybe you have in case of theCatering a other idee instead of theTraditional Swiss three course mealand the buffet of you?Thanks for your understanding in the issue of the Sponsor Selection. And I can understand you too but without a written contract regarding the future, Art Inc. can always decide to change their intentions. Therefore, I see the option without future perspectives as a factor of uncertainty which can only hurt the ISA in the long run. Maybe we can find an cooperation withCorporate Ltd. asSponsor Selection that offered a mid-term contract but with more annual payment than Boomerang.I am very unhappy with your difference in case of the Presentation Tasks, I should be pleased to do the Presentation of the Opening speech or at least sharing with you together. I hope you dont get my wrong but its very important to me. I was cooperativ in the issues of Music Act andSponsor Selection and hope for some steps toward me.I am willing to negotiate certain points and interested in the best outcome for both of us.Have a nice day.With the best wishes,Chris Meyer</t>
  </si>
  <si>
    <t xml:space="preserve">Dear Chris Meyer,it is great hearing from you again. Thank you for your recent effort and collaboration.I agree thatWeek 3 as ourDate of Conferenceis not optimal since some of the ISA members (e.g. the vice president) will be absent. But just as you said their presence is not necessary and I do know that some of them will be able to at least be present until the opening speech has been made, so they will not miss the event itself. I do not know if you had noticed, but during week 1 our event would collide withthe International Conference on Economics and Business Management, to which most companies would send their representatives to, instead of to us. That is why I thinkWeek 3is more suitable for our event than Week 1.We could go for an international three course meal instead of theInternational buffet or the traditional swiss three course meal. I still think that would not really satisfy our guests and me as an organizer neither. Since you are currently proposing week 1 as our Date of Conference, when many important guests will be at the ICEBM, my doubts about necessary formalities get strenghtend. If you still think going for the international three course meal gives much greater value than the International buffet, we can negociate about this in connection with other issues connected to it, for example the Date of Conference.I am glad that we have exchanged our thoughts about theMusic Act,Sponsor Selectionand the split of thePresentation Tasks.I am very delighted that we could agree on aMusic Actthat fits for both of us at some point, even though it is not ideal for neither of us. I think that is a good sign for the continuing negociations.I think I noticed that it is very important to you how thePresentation Taskswill be split. Even if you see benefits for both of us, I personally do not see any advantages of sharing these tasks 50:50, but I am willing to accept the split of tasks like this:Awards Alex, opening speech Chris. Since I also badly wanted to do the opening speech, or at least give that responsibiliy to a third person who is educated in that area of Expertise, this is definitly not my prefered choice. In the opposite to that, I hope you to respect my valuable and well thought out decicion of selectingArt Inc.in ourSponsor Selectionfor this event, since I am deeply convinced they are the best choice for this year and trustworthy in following years. With this sponsor and the amount of money they are about so spend on us, I think, I could befriend the idea of having an more expensive international three course meal, that has proper food from diversified kitchens and an appropriate formal appearance.Thank you for your very cooperative attitude, but please notice that the steps towards each other until now have been made by both sides and I think there will be no way around of continuing so.I am very looking forward to hear from you and I am excited for your answer.Kind regards,Alex Kramer</t>
  </si>
  <si>
    <t xml:space="preserve">Dear Alex Kramer,thanks for your quick answer. I can see that you came a few steps forward me and that makes my heard glad. Until today I was very frustrated about the opinions about us too. But now I can see progress.Yes I already noticed that During the first week, the conference would collide with the International Conference on Economics and Business Management in Zurich, this is no deal breaker, since most companies would have more than enough employees to send someone to both events. It seems more important that the ISAs higher ranked members are presented at the conference. Thats why Im for theWeek 1asDate of ConferenceIf you would agree with my in the case ofDate of Conference and theCateringofTraditional Swiss three course meal, I can accept your option in choosing Art Ink. as theSponsor Selection .Otherwise I would like to try theBoomerang because the topic long-term contract is also the most important issue of me preference. And this too together would compensate my loss of theSponsor Selection.I hope you can negotiate in this point with me, so we can find an option where both of us are satisfied.Im very happy about your decision about thePresentation Tasks, thank you for your trust. I will not disappoint you. And the decision about theMusic Act is also OK for me, even though its not my first choice.I want to thank you too for yourvery cooperative attitude. Hope for further instructive mails from you soon.Have a nice day.With the best regards,Chris Meyer.</t>
  </si>
  <si>
    <t xml:space="preserve">Dear Chris Meyer,thank you for the quick response and your very cooperative attitude.Even though we made great progress by moving some big obstaclesbeside, I can not finally agree on all of your requirements.I understand that letting me organize ourSponsor Selection withArt Inc.as our main sponsorwill not simply be justified by letting you do the opening speech (Awards Alex, opening speech Chris), since the selection of sponsors and the future of the ISA is in our both big interest.That is why I want to do a step towards you again and befriend myself with the idea about the Traditional Swiss three course mealfor ourCatering, so our event gets the formaility you desire for it. But for doing so I do need to insist forWeek 3as ourDate of Conference, since I think theTraditional Swiss three course mealis the worst decision we could do for ourCatering in combination with week 1 asDate of Conference. I do not get the purpose for that much tradiditional formality if all of the important guests, for who that meal was meant, will be at theInternational Conference on Economics and Business Management in Zurich. I am willing to let you choose the combination ofWeek 3 and the Traditional Swiss three course mealorweek 1 and the international three course mealbut I think the combination of week 1 and the traditional swiss three course meal is not desirable. I hope you can find preferences to decide between these.Please notice that one of these options in connection to the other issues mentioned in this counteroffer this my current pain limit below which I do not want to fall. Since I enjoy negociating with you and our communication works fine, I think we could try another complete run at this negociation out of a different angle. Still, I hope this is an outcome that is beneficial for both of us.I am looking forward to your answer.Kinds regards,Alex Kramer</t>
  </si>
  <si>
    <t xml:space="preserve">Dear Alex Kramer,I am pleased to hear from you.Since I comprehend your point of view and your situation, I want to accept your Counteroffer.Even if I cannot agree with all your claims.And I think this is an outcome that is beneficial for both of us.With our help the members of the ISA conference will have a great time. And im glade we could be the organizers of this important event. I hope to see you soon and discuss further details about the conference.To further successful conversations with you!With best regards,Chris Meyer</t>
  </si>
  <si>
    <t xml:space="preserve">Dear Chris Meyer,when I first heard your name as my negotiating partner, I was honestly delighted.I have heard of your successful projects and my friends from ISA have assured me that you are a great team player and very cooperative.My project experience with other ISA students have been particularly good and pleasant, therefor I am happy to work you. I admire the professionalism of you and you colleagues.I want a cooperative collaboration so that we both are happy at the end of the day.My goal is, that no one of us is in no worse position than the other. If one of us benefits of the lose of the other, then we should also reach for an approach of the loser. So, both of us are satisfied at the end.We should discuss our five issues, in which we have different perspectives.First, I want to talk about the atmosphere of the celebration. The ISA is a student organization, which means, first and foremost we should cater to the students. It would be a clear sign of distancing ISA from its roots and motives when we are using such an event for politics. I know that it is especially important to be present for the business partners. But first we need to make the students &amp;ndash; our future talents &amp;ndash; interested in the ISA and then the business partner will come automatically because we have the future talents they want to have.Therefore, we have to put the students in the focus of this event.I could now take up any of our five topics, but that would go far beyond the scope of my welcome message. Thus, I want to talk about my view of the issue Sponsor Selection and Music Act.An important point is theMusic Act.I have noticed an increasing dissatisfaction of the guests with the music acts at the ISA events. Therefore, I would prefer a music direction / type that is well received by most of our guests.Some currently famous international act would be exactly the right thing to attract the kind of dynamic guests we are looking for. What do you think about DJ Happy?He is a very famous performer, who would be perfect for out event. He usually fills huge venues. He will definitely attract many guests, who in turn will become interested in the ISA.If you dont agree with DJ Happy, my next candidate would be the pop band Freelife.Tell me your view about the music art. Next, I want to talk about the possibleSponsor SelectionThe company Documenta made a competitive but considerably lower offer than all other sponsors, therefor I do not want to consider them to be our sponsor. On the other hand, we should definitely consider about Art Inc. and the good relationship to them. They have supported the ISA for a long time and therefore I am sure that their support will continues in the future. But you can tell me your point if view and we will discuss about it.Maybe you can tell me your view about the Presentation tasks, the Date of conference and which catering we should take. I look forward to our negotiation on the ISA event.Your Sincerely Alex Kramer</t>
  </si>
  <si>
    <t xml:space="preserve">Dear Mr. Kramer,I am pleased to hear from you. First of all I would like to introduce myself. My name is Chris Meyer and I will be your negotiation partner. I joined the ISA in 2016 in the context of a student internship at one of the business partners of ISA, while being on leave for a semester at the University of Lucerne in Switzerland. In relation to our task, I have a profound knowledge about our business contacts and their interests.I received your offer and I regret to tell you that my conceptions differ. But in my opinion we're on a good way to find a solution that will suit both of us. First of all I would like to give you my ideas about the atmosphere of the celebration. I think that the atmosphere of the event should reflect some local cultural aspects while being a very enjoyable conference for all visitors.I could see, that you prefer to have the DJ Happy at the conference. I dont think that it is a good idea. I know that these music acts would probably be more attractive, especially for the younger generation, but I think the strategy of the event should be focused on maintaining a good relationship with companies and officials. I do not have much prior knowledge about the pop band FreeLife. Nevertheless, I think that FreeLife does not meet the older ISA members and local business partners music taste. I also think that the music act is an easy way to show ISAs reflection on the local culture. Therefore, a Local folklore bandwould be perfect for a Music Act. I dont have a particular band in mind, but as long as the local opinion on the band is good and their songs are not too controversial, I only have very few additional requirements.Next we should discuss the Catering. I think that a traditional Swiss three course meal would suit the purpose to show appreciation to the local members and guests. I could accept an International three course meal, if you would work on the Presentation Tasks. I can understand if you wish to provide the opening speech. But I think announcing the winner of the yearly ISA award and giving a certificate to the respective person is an important and prestigious part too. In any case, I want to have a real menu and not some kind of buffet, since I expect many important people to be at the celebration who expect a certain level of formality.For the Date of ConferenceI propose the Week 4. Since the event is going to take place in December, I would prefer to have the event in the beginning of the Christmas holidays.The last issue to be discussed is the Sponsor Selection. Art Inc. made the best offer in terms of a short-term payment directly for the event, but Boomerangalso made a very good offer. However, they also said that they would be willing to sign a long-term contract, that would be perfect for us. Without a written contract regarding the future, Art Inc. can always decide to change their intentions. Nevertheless I agree with you about the company "Documenta".I think it would be more efficient for both of us if you would deal with all issues in the future. We can only find a good solution if we consider all components of our discussion in combination.I would aim the best possible outcome for us both, therefore I am of course willing to negotiate certain points. I'd like to hear your point of view on my argumentation.Sincerely yours,Chris Meyer</t>
  </si>
  <si>
    <t xml:space="preserve">Dear Mr. Meyer,thank you very much for you fast answer!After some reflection on your last offer. I think it is necessary to make some alterations in order to make us both happy. You are right at the point, it would be more efficient for both of us if I deal with all issues in the future. Thank you for your comment, I will stick to it from now on.I fully agree with you about the point, that our event should be very enjoyable conference for all visitors. My intension is to represent the internationality of the ISA, therefore I am not happy with your attitude to put so much value on the local culture. As the name suggests (international student association), we are more international/multinational than regional, therefor we should represent in most of our issues the international/multiculture aspects more than the local aspects.It is undeniable that you live the spirit of Isa and fully identifies with its goals. Therefor, I think you can understand my point if view on the internationality/multinationalism well.To continue with the Music Act, you are mistaken with fact that the DJ Happyis more attractive for the younger generation. A DJ, especiallyDJ Happy is unlimited in his choice of music. One has to admit, Since the demands on the music of guests have increased enormously and it is now simply expected at an event that all guests, including those with the unusual music taste, will get their money's worth. In this case it will be difficult for any band like "Local folklore band" to fulfill the expectations.Thus, DJ Happywho is not restricted in his choice of music would be the best alternative to meet the requirements of all our guests music taste. He can play Rock, Pop, R&amp;B, Reggaetonetc&amp;hellip;To pick up your point, you are right, that we can expect many important people who expect a certain level of formality. A "traditional Swiss tree course meal" is simply more festive and emphasizes the festive setting more than a buffet. The guests are served at their seats and do not have to take care of anything themselves. OUr guests can simply stay seated, chat with their neighbors on their table and enjoy the food in a very comfortable way. Since we have guests from young to old, it is more important for me, to lose up the mood of all guests. AInternational buffetfor Cateringis simply less stiff than a "traditional Swiss three course meal". In addition, the guests get into conversation with other guests much faster and while they are standing in line, a first exchange takes place. For example, it is easier for young students to talk to older businesspeople, as if everyone is sitting on their tables in their fix groups. In this case it is exceedingly difficult to start a conversation with people around another table. If you would agree with the International buffet, I would accept a Third person for the Presentation Taskstask. But we can talk about that.I tend towards the view that "Week 4" for the Date of Conferenceis too short before Christmas. Also, Week 4 would be during the Christmas holidays and I expect several ISA members to be in holidays. Especially, because beautiful ski areas are right around the corner and many families (members) go skiing before and over the Christmas season. I think, a good compromise for the Date of Conferencewould be Week 3. I know, some higher ranked members are unavailable, but their presence is not absolute necessary. I talked with two of them and they assured me at least attend the opening speech.To continue with the Sponsor Selection, I want to pick up your point of view for Art Inc.. They supported the ISA for a long time, and I am sure they will support us in the future too. In my opinion the only case they change their mind is when we give them a good reason for it. If we choose another sponsor than Art Inc., that would be such reason for them, to not support us again. We should not give them a reason to break up with us. I want to expand our relationship to Art Inc. and not throw the relationship away.This is just the second step and of course we can negotiate certain points again.I am eagerly awaiting your answer.Sincerely yours,Alex Kramer</t>
  </si>
  <si>
    <t xml:space="preserve">Dear Mr. Kramer,thank you for your latest offer. I can assure you that I have a high regard for your efforts. But our opinions differ on the crucial points, I therefore would like to discuss some points with you.I'm afraid that I am not ready to change my position in terms of the Sponsor Selectionand the Music Act. I agree with you that Art Ink has supported the ISA for a long time. However, we are talking about business interactions. The choice of a sponsor is very important and I would like to have a written confirmation of our partner's intentions. The fact thatBoomerangis willing to sign a long-term contract plays a significant role. I am absolutely convinced that the smaller amount of money spent by sponsor Boomerangis balanced out by the offer of a long-term contract. In this contract, they would ensure the sponsoring of future events of the ISA. Such contract would provide financial security for several upcoming ISA events and to some extent for the ISA itself.Of course we should represent the international/multicultural aspects too, but as I already said in my last message, in my experience it definitely pays off to adapt (at least partly) to the local culture. The ISA should show the long-time business partners and guests that they are important and make them feel appreciated. In contrast to a DJ or a pop band traditionally Local folklore bandtake care of the atmosphere after the formal part ended. I also think that DJ Happy is the worst option since there is no guarantee that his reputation would not overshadow the reputation of the ISA, distracting attention from the event towards the music act. I have heard about festivals with DJ Happy as the performer and I cant imagine to have ISA as a side-act to DJ Happy.To be honest Week 3 is not preferred by me. As you already said some higher ranked members are unavailable at this timeslot. Even though their presence is not absolutely necessary, it would be inconsiderate to make plans for this timeslot knowing that they would be unable to attend. In Week 4a lot of ISA student members would have time to attend the conference. It is very important for me, that the students are represented adequately. In your message you said that your intention is to represent the internationality of the ISA and that we should stand for the multicultural aspects. Therefore we should also assume that many visitors will arrive by car. Due to the Christmas holidays, the parking situation would relax as many families are going to visit their relatives or are travelling to ski resorts.To clarify my willingness to compromise, I might be able to work on the issue Catering, even though I would really dislike having a International buffetat the conference. I don't think you're wrong saying that the guests would get into conversation with other guests much faster while they are standing in a line. My point of view is that having a buffet is more suited to an internal and local ISA event without any marketing purposes, but if you agreed to share activities regarding Presentation Tasks, I could accept this. In this case I would do half of the opening speech and half of the awards ceremony together with you. What do you think about it? Hiring a third person to moderate the ceremony and to do the opening speech is not an option because it would be much work without the benefits from public attention. Even though I would resent a bit in case I dont get the opening speech, I think that having someone else do everything would harm your and my interests.I am looking forward to hearing from you soon and wish you a nice day.Best regards,Chris Meyer</t>
  </si>
  <si>
    <t xml:space="preserve">Dear Mr. Meyer,thank you for your fast counteroffer. I have to admit that I'm a little disappointed with the counteroffers, but I think we can get the best out of it.I would make some admissions if you agree you with me in the point of Date of Conference and the Music Act.I will accept your offer with the shared activities regardingPresentation Tasks in exchange for having aInternational buffet for the Catering. You are not complete wrong with your opinion, but it is very important for me, that the people can have a good conversation while eating and that the mood loosens during the meal. I am happy, that we found an agreement on these two points. I hope we also agree on the other points.Its seems to me, having Boomerangas ourSponsor Selection is very important for you. Your reasoning is not entirely against my opinion, but my first choice would still be Art Inc. Since I understand and partly share your argument regarding the contract, I would acceptBoomerangas our Sponsor Selection, if you agree with me in the point ofDate of Conference in Week 2 and the Music Act.I do not agree at all with your argument of having more parking spaces for the visitors, if we are taking Week 4. We absolutely cannot estimate how many people come with cars or how many people use public transport, thus I would not accept the parking situation as an argument for week 4.Therefor I would prefer Week 2 for our conference. Its between Week 1, where the international Conference on Economics and Business Management in Zurich is taking place and Week 3, which is not preferred by you.A also do not fully agree your argument, that there is no guarantee that Dj happys reputation would not overshadow the reputation of the ISA, distracting attention from the event towards the music act. According to your argument, we cannot know whether the Local folkore band overshadow the reputation of the ISA too. To be honest, Personally I dont like the kind of music the local folklore band is playing, thus I can not expect others to hear this kind of music. We need to represent what we deliver to our guests, and I am not able to do this for the local folklore bandWe dont get together on this point, therefor the alternative would be thePop band FreeLifeIn my Opinion, thePop band FreeLifewould be a happy medium for both of us. Pop band FreeLifeis not as popular as Dj happy, but I heard the band at my brother's wedding. I can assure they will take care of the atmosphere of the Conference, because they did it on the weeding too. The band would thus guarantee the atmosphere and not to be center of the attention, so the ISA would be still at the foreground of the conference.I hope you agree with my offers. To be honest, I have disadvantages in the Issues Sponsor Selectionand Presentation Tasks. Therefor I am not sure , if I want to deviate from Pop band FreeLife and Week 2.I look forward to your answer and look forward to your views.Sincerely yours,Alex Kramer</t>
  </si>
  <si>
    <t xml:space="preserve">Good afternoon, Mr. Kramer!Thank you for sending me your offer. Unfortunately, I cannot agree with all your claims. But since I comprehend your point of view and your situation I agree to concede in some issues.I am glad to hear that you agree with my proposal regarding the Sponsor Selection. I just want to make sure that the financial perspective of ISA is safe for upcoming years. Therefore, I see the option without future perspectives as a factor of uncertainty which can only hurt the ISA in the long run. Thank you for your pleasantness and the choice of Boomerang!Regarding the issue Music ActI would like to stay with my choice. Your argument that you heard the band at your brother's wedding frankly confuses me. You are saying that the band will take care of the atmosphere of the conference because they did it at the wedding too. Do you really think that a wedding can be compared to a prestigious and official business conference? I also dont understand, why you are thinking that your musical taste has to match those of our guests As I know, you are an young person and therefore you may have a totally different taste than our business partners. In my opinion, the success of the ISA has always been partly due to the successful adoption of local culture. I think that this is a vital part of creating a good relationship with our current business partners in Austria, Germany and Switzerland. My plan on having a Local folklore bandas the Music Actoffers a great opportunity to give visitors an idea of the local cultural spirit.If you think you can agree on these two issues, I could offer you some modifications regarding my last offer. First of all, I could leave you providing the opening speech. I didnt know that you would have terrible disadvantages, if we share the presentation tasks. As you know, opening speech is very prestigious and you would have the possibility to address many important aspects of the future development of ISA. Having such an important part in the conference would have a high impact on your future perspectives in ISA and additionally would look quite good in your CV. I think it would be a big improvement for you compared to my last suggestion. If we would cooperate at other issues, I would take over the announcing the winners of this years awards. What do you think?Regarding the Date of ConferenceI can agree with you. We actually cannot estimate how many people will be using public transport. I did not look at it from this angle, so thank you. In your message you have suggested the second week. Week two is less preferable to me as there is another big event in the historic centre of Constance. The location of our conference is also in the middle of the historic centre. Therefore, I think that it would be very difficult for the guests to find parking spots or to use the public transport. I would suggestWeek 1as the Date of Conference. Of course, its not the best choice, because during this week the conference would collide with the International Conference on Economics and Business Management in Zurich. But in my opinion, this is no deal breaker, since most companies would probably have more than enough employees to send someone to both events. Even though this timeslot is not my preferred one, I feel that this could be a compromise solution.Let me know what youre thinking about it. In my point of view it is really fair for you.Best regards,Chris Meyer</t>
  </si>
  <si>
    <t xml:space="preserve">Dear Mr. Meyer,I am pleased to receive your message so quickly.There is one point I am still not happy with.First of all I would like to thank you for our agreement.I would like to briefly list what topics we have agreed on so far, please interrupt me if I say something wrongWe agree on the Sponsor Selection, where we take Boomerang, which was your favorite one. For the Catering, we agreed that we take the International buffet, which was my favorite one.We went into a discussion with each other and everyone got their favorite in this issue. Let us call this a first success.It would be a pleasure to me if I get thePresentation Tasks for the opening speech. I would be incredibly grateful to you for that. Because of this, I can live well with Week 1 for our Date of Conference.In my view it is still not the best for ISA to make our conference in contemporaneous with the International Conference on Economics and Business Management in Zurich, because in case someone is about to decide on which conference he/she should go, we will probably lose against the conference in Switzland (more famous and bigger). On the other hand, we do not really know if that is a problem for us. Student for example would rather prefer us , I am sure about it. So I will agree on this point. Let us tell this a deal too.I would like to come back to another delicate point namely the Music Act.Imagen you are a car seller and you want the best for you customer. Then of course you would only recommend the car that you are convinced of and not one, that you absolutely do not believe in. Thats the same with our music act. You asked me why I am thinking that my musical taste has to match those of our guest. That is not die right question. The right question is why would I invite an artist whom I am not convinced of?I dont want to invite an artist/group that/which I absolutely dont represent.Imagine if one of our guests would talk to me about the music that he/she doesn't like, then I should be able to justify my decision, why I chose this group. I am clearly not able to represent this group in such a worst case. I hope you understand what I am meaning. Therefor the only rational decision would be the Pop band FreeLife. You did not agree with Dj Happy as ourMusic Act and I do not agree with a Local folklore band for Music Act. Maybe you can accept my offer withPop band FreeLife, so we can tell all of this a deal, with which we both can live with.I think we can leave it that way, otherwise I am looking forward to another message from you. I would appreciate it if we could reach a harmonious agreement.Good Night!Alex Kramer</t>
  </si>
  <si>
    <t xml:space="preserve">Dear Mr. Kramer,thank you for your message. I am still very interested in coming to a joint result with you. Nevertheless I can not completely accept the conditions that you proposed in your counteroffer. Honestly your offer made me a little bit suspicious and I got a feeling to be exploited. When comparing your last two offers, I couldn't find any positive change for me. All improvements only enhance your position. If we wanna cooperate, there should not be any base for suspicion or mistrust.In your last message you said that you dont want to invite a music group you dont represent. I really dont think that it could be a strong argument for me. As I already mentioned a lot of times, by the choice of the Music Actit has to match the music taste of our partners and not our preferences - it is not a wedding of our sibling and not our birthday.Furthermore, as I could understand - in your opinion - you are the only person, who had to come towards and make compromises in the past. Now I would like to clarify one thing. I have given up all my original wishes and thereby improved your position enormously, while mine has constantly deteriorated. The only two things I wanted to keep are Music Actand Sponsor Selection. And I think I was able to justify it very well from my first message to now.I have already made several compromises in the course of our communication. I was ready to give up my original ideas regarding Cateringand the Date of Conferenceto clarify my willingness to compromise. I also came towards you and left you providing the opening speech although it would be a perfect opportunity for my future. I am always ready to cooperate and always try to develop the relationship. I already heard, that you are also a team player and very cooperative, so now you have a possibility to demonstrate it.I could agree with you that first week wouldnt be the perfect choice because of the conference in Switzland. Thats why I suggested week 4 in my first message. In this timeslot we would not have any problems and overlaps with another events.Just because we have to find an agreement with benefits for both parties as soon as possible, i will make you my final but fair counteroffer. I would like to offer you the implementation of the conference in Week 3. For the third week, some of ISAs higher ranked members, among others, the organisations vice president, are unavailable and thus would be unable to join the event. Their presence is not absolutely necessary, but it would be inconsiderate to make plans for this timeslot knowing that they would be unable to attend. Therefore, this option is not preferred by me, but I think this is a possibility you would be satisfied with.Im afraid I wont have any kind of flexibility after sending you this offer and I wont be in the position to accept any modifications. I hope you will accept this counteroffer as its conditions are adjusted to the needs of both sides.I am looking forward to hear from you soon.Greetings,Chris Meyer</t>
  </si>
  <si>
    <t xml:space="preserve">Good morning Mr. Meyer,I am glad to hear from you so quickly. I want to clarify some points before I will accept your last Offer. I am still not completely happy with your offer but I think we both learned a lot and which is more important, negotiated in a friendly manner and came to what I would like to call a satisfactory result. Therefor I want to accept your offer. We take the Local folklore band for ourMusic Act plus Boomerang as our Sponsor Selection.For the Catering we decided to take a International buffet. Our Conference takes place in Week 3 and you left me providing the opening speech, which I am very glad for. I am grateful to have had you as my negotiating partner. I enjoyed our controversial discussion and hope we will be able to work together again. My friends did not lie to me. When they said, you are a great team player and cooperative. You can count our conference another successful project.Our conference will go well and everyone will be happy! I'm convinced of that.Thank you very much!See you soon.Best RegardsAlex Kramer</t>
  </si>
  <si>
    <t xml:space="preserve">Dear Chris Meyer,my name is Alex Kramer and I am very pleased to be able to discuss the organisation details of the annual ISA conference in 2020 with you in order to give the ISA an unforgettable 50th Anniversary! I have noticed in advance that your focus of the event lies on a successful cooperation with local business people and officials. While I can understand this point, I believe that on the occasion of this anniversary we should focus on attracting new students to the ISA. This event is a wonderful opportunity to increase our customer base, which will automatically lead to new business partners looking forward to work with the ISA to gain access to our trained students.For this reason I see the need for a modern and internationally recognizedMusic Act that students can identify with. This creates an authentic and dynamic impression of the ISA not only on the students but also on the business partners, with the aim of creating a relaxed atmosphere in which a lot of exchange and conversation can take place. Therefore I think that the perfect choice for the Music Act would be DJ Happy .The networking atmosphere described above is also created by the design of the meal. A too formal meal carries the danger that there is no active exchange due to a tense atmosphere and that the guest only talk to the people next to them instead of moving around freely. A buffet would allow the guests to move around which gives them the opportunity to talk at the buffet in a relaxed atmosphere but also to approach people in the room directly. When choosing the food itself I think it is important to offer the guests a choice of German, Austrian and Swiss dishes, as this allows us to give our international guests an insight into these different cuisines and to ensure that there is something for every taste. As far as the Catering is concerned the best choice in my opinion is therefore the International buffet .Regarding the Date of Conference a logical date from my point of view would be Week 2 since this is the only week in which there are no scheduling collisions. Choosing week 4 or 5 would be more than impractical as we would lose participants from the ISA but also from business partners and students during these periods due to the Christmas season. Similarly in Week 3 we would have to give up some higher ranked ISA members and in Week 1 we would collide with the international conference on economics and business management in Z&amp;uuml;rich.With respect to the Presentation Tasks I suggest that we split the speech which means I take the part of the opening speech and in return you may take over the announcement of this year's award winners. In my opinion dividing the tasks among each other creates confusion and above all unnecessary organizational effort. Thus the distribution would be Awards Chris, opening speech AlexFinally I would like to mention the point of the Sponsor Selection . I think it is important for the ISA to remain more independent for the time being, because the ISA is constantly growing and therefore the sponsor money will also continue to increase. I do not see the need to find a long-term partner from the current situation with our past successes. Due to the much worse offer of the Company Documenta compared to all others we should not consider it. As already mentioned I think it makes sense to sign a short term contract first. Since the offer from Corporate Ltd. is mid term and the offer from Boomerang is long term, I think the offer fromArt Inc. is the best. In addition to this they not only offer the most money, we also have a good relationship withArt Inc. who have always supported us reliably.I am sure we will find a suitable arrangement and I am looking forward to your answer.With best regards,Alex Kramer</t>
  </si>
  <si>
    <t xml:space="preserve">Dear Alex Kramer,thank you for your e-mail and I am also very glad to be able to discuss and negotiate about the organisation of the ISA conference in 2020 with you and I hope we can find a fair compromise for both of us. Actually I see this anniversary as a great chance for the ISA to attract new business partner and officials and this would create a added value for us. Of course I also appreciate your point of attracting new students to the ISA and I guess both aspects are very important to enrich the ISA. So I hope and I think we both find a middle way which is satisfactory for both parties.Starting with theMusic Act which is a great chance to show ISA&amp;acute;s reflection on the local culutre. It offers a good opportunity to give the visitors an idea of the local cultural spirit. For this reason I would suggest a Local folklore band as perfect choice to convey this spirit. I don&amp;acute;t have picked a particular band yet beacause I want to stay open for your ideas or suggestions.While I see your point about the dangers of a too formal meal, I also see the great advantages. ATraditional Swiss three course meal for example would suit the purpose to show appreciation to the local members and guests. Since I expect many important people to be there who expect a certain level of formality, theCatering should offer a real menu and not some kind of buffet.Regarding theDate of Conference I would suggestWeek 4 because I would prefer to have the event in the beginning of the Christmas holidays. So a lot of ISA student members would have time to attend the conference and in my opinion it is very important that the students are represented adequately. Also the parking situation would relax as many families are going to visit their relatives or are travelling to ski resorts.I agree with your arguments about thePresentation Tasks that we should not split the speech but I would prefer to switch the parts so you can take over the announcement of this year&amp;acute;s award winners and I take the part of the opening speech, so my distribution would beAwards Alex, opening speech Chris .To get to your final point of theSponsor Selection, I know that Act Inc makes the best offer for the event dircetly but just when your interest in short-term payments. Boomerangalso made a very good offer but offered slightly less money for the event. But I see really great chances of a long- term contracts with this sponsor and sponsorings for future events, which is in my opinion the better offer.I wanted to give you a little overview of my opinions and aspects in this e-mail. Of course I know we have to make compromises to get a good result in this negotiation and to organisate a unforgettable 50th anniversary. So I am very excited to hear from you again.With best regards,Chris Meyer</t>
  </si>
  <si>
    <t xml:space="preserve">Dear Chris Meyer,thanks for your offer it is good to hear from you! As I said before, like for you, it is important for me to find a fair compromise. Therefore in the following I would like to explain to you in which points I would like to approach you and with which points of view I cannot agree with your claims.Regarding the Music Act, I can understand that you want to convey an idea of the local cultural spirit through it. However, I find the choice of a local folklore band for an international event of this kind too monotonous and too distant from the spirit we want to convey with the ISA which lies for instance in the international networking. Music with an international touch creates variety and the opportunity for everyone to discover new music and also to identify with familiar songs. Nevertheless I would like to accommodate you by proposing the Pop band FreeLife. This band brings both an international aspect and also a more decent atmosphere than with DJ Happy.When it comes to the Sponsor Selection i must still insist on choosing the sponsor Art Inc. The first reason for this is that I see no reason to enter a long-term partnership, as ISA is on a continuous path of success. It started as a local alumni and student organisation with the SAC, became one of the biggest student associations in Germany and now we have offices all over the world and are still growing. Therefore I firmly believe that the ISA has too much potential to enter a long-term contract. The second reason is the already mentioned relationship with Art Inc. . After all the support we have received from Art Inc. it would be unprofessional to enter into a contract with their competitors and would present us with an untrustworthy impression.With regard to the Presentation Tasks , however, I would like to accommodate you in return. If it means more to you to deliver the Speech the distribution can have the allocation Awards Alex, opening speech Chris . Although this prevents me from addressing a larger audience and leaving a lasting impression I leave it to you. I'm sure you will do a great job.With respect to the Catering I understand your concern that a certain level of formality is expected. Although I am sorry to do it without the buffet as I see a great potential for the atmosphere I would like to accommodate you here as well. In my opinion our two ideas of Catering would be fulfilled by an International three course meal . This way the event would offer a real menu, a certain standard would be fulfilled but we would also be able to offer our guests an international menu to express the spirit of the ISA in a consequent way.For the adaption to your suggestion to accept a menu I would appreciate it if you could accommodate me regarding the Date of Conference . Contrary to your opinion I consider week 4 already as dangerous for the number of participants. Since this week is exactly in the Christmas holiday season several important ISA members will not be available. Since they represent the ISA, this suggestion contradicts your view of the event focused on attracting new business partners. I also think that many students will be on vacation as well. Due to the time overlap with the conference in Zurich in week 1, the Christmas season in week 4 and 5 and the fact that some higher ranked members of ISA will not be available in week 3, I can not imagine that you would have a major problem with having the event in Week 2 as there is no overlap.As you can see I have done my best to take your wishes into account and I think we are making very good progress in this negotiation.With best regards,Alex Kramer</t>
  </si>
  <si>
    <t xml:space="preserve">Dear Alex Kramer,thanks for your counteroffer and I am glad we both want to find a fair compromise in this negotiation. I appreciate your concession in some points and I will now disguss in which points I agree with you and in which not.Let us begin with theMusic Act and DJ Happy. I am a little bit affraid that his reputation would overshadow the reputation of the ISA and that he could distract the attention from the event towards the music act. I have heard about festival with DJ Happy as a performer and I can&amp;acute;t imagine to have ISA as a "side-act" to DJ Happy. So here I still would choose aLocal folklore band, also because this is a really wide definition and we chould pick a band with a modern spirit which fits into your imagination.Regarding theSponsor Selection I still would preferBoomerang. Of course I understand your aguments and I know that we had some collaboration with Art Inc in the past but with no written contract we have no guarantee that this will stay this way. WithBoomerang we have certainty regarding the future and despite that we perhaps don&amp;acute;t need a contract desperatly it would be conducive for the ISA.When it comes to thePresentation Tasks I am very thankful for your concession and also your trust in me to give me the Awards Alex, opening speech Chris. I will give my best to do a good job and I know that you also will do a great job.With regard to theCatering I reconsidered your aguments and now in my opinion theInternational buffet would be a great alternative. I guess I was a little bit too much into the idea of supporting the locals and etc. I think the mix of a local band and anInternational buffet is perfect for both of us because then there is the perfect balance between a local and international spirit and I guess that represents our view very well.Finally to get to theDate of Conference I would like to approach your attitude and would take theWeek 2 for the 50th anniversary of the ISA. Also because of your concession in the Presentation Tasks.I tried my best to find fair solutions for both of us. Also I wanted to emphasize our progress and I am really excited for our following negotiation.Best regardsChris Meyer</t>
  </si>
  <si>
    <t xml:space="preserve">Dear Chris Meyer,thanks again for your counteroffer.In my last offer I did not offer DJ Happy but offered to choose the pop band FreeLife.Nevertheless I noticed that the choice of theMusic Act is very important to you and therefore I offer you to choose the Local folklore band. Maybe we will find a band with a modern spirit. In return, it would be appropriate if you would trust me with the topic of the Sponsor Selection and agree to choose the sponsor Art Inc. Apart from the trust that Art Inc. has earned in the past it would also be easy for us to enter into a long-term contract in the case that we can no longer cooperate with Art Inc. which is highly unlikely. I would also like to friendly point out that I will not be able to offer you to choose the Local folklore band if we cannot agree on choosing the Art Inc. as our sponsor.I would also like to emphasize that we can stick to the current regulations regarding the Presentation Tasks and the Catering .Regarding the Date of Conference I have also kept your previous offer. If you prefer week 3 toWeek 2 you can send me a counteroffer with week 3 which I will accept under the mentioned circumstances.I think that with this offer we have both responded very well to each other and I am very much looking forward to your reply.Best regards,Alex Kramer</t>
  </si>
  <si>
    <t xml:space="preserve">Dear Alex Kramer,thanks for your counteroffer.I am really embrassed about the fact that I confused DJ Happy and the pop band FreeLife. I am really sorry about that and also thankful that nevertheless you want to choose a Local folklore band for theMusic Act. I really appreciate that.In turn this dependent on theSponsor Selection as I can read out of your E-Mail. That is of course a legit offer but I would like to provide a diffrent offer after a long reconsideration and I hope you see the advantages in it:TheSponsor Selection will beBoomerang and for theMusic Act we choose aLocal folklore band. Therefore I will approach in the other three issues. So forPresentation Tasks you can make the opening speech and I will care about the awards, theDate of Conference can beWeek 2 and last but not least theCatering will be anInternational buffet. With these issues we would have the perfect mix of our both ideas of the organisation and nobody is left behind.Also thank you for the offer to change the week from two to three but I guess this will not be necessary.Please let me know if you agree with my offer and if you don&amp;acute;t let me know which parts you are not willing to accept so we can discuss about it. But in my point of view this is one of the best ways to get a fair and balanced outcome for both of us and I really can&amp;acute;t see a different vision in which we could improve one other side without leaving the other side behind (nevertheless I am of course still open for further discussions if you have different ideas).Best regardsChris Meyer</t>
  </si>
  <si>
    <t xml:space="preserve">Dear Chris Meyer,it was a pleasure to negotiate with you and I am sure that we will celebrate a great 50th anniversary of the ISA. With our mixture of international as well as local aspects I firmly believe we will have a varied and entertaining evening!I wish you all the best and look forward to meet you in person.Best regards,Alex Kramer</t>
  </si>
  <si>
    <t xml:space="preserve">Dear Mr. Meyer,I am glad that I got you as my negotiating partner. With your experience, team spirit and willingness to cooperate and my ambition, we can definitely come to a result that is of interest to both sides. The first selection process was completed with great success.Now I would like to make you an offer for the coming celebration.In theMusic Act I would like to submit the Pop band FreeLifeas a suggestion. They are not the best DJ we could get, but they also has great potential to please the most guests. Satisfaction of the guests leads them to come back and therefore I think that it will be enough for the entertainment program. He should ensure enough exuberance, so I would recommend this to youFor Catering, it is particularly important to me that we take International buffet. The catering does not play the biggest role at a celebration, but the overall picture is also decisive, because we want to have returning guests. An international buffet would satisfy the needs of all guests and leave a positive overall impression.As a Date of ConferenceI could offer you the Week 1. The international conference for business and company management is in the first week, but that shouldn't be a problem for us, because the companies usually have enough employees to send someone to both events. So the first week would be a very good compromise.In the area of ??the Presentation TasksI would recommend you to take a Third person. A third person would be of great importance to the ISA in the business world. Even if I would have preferred to give the introductory speech, it would be best for the ISA to appoint an external speaker.A suitable Sponsor Selectionwould be the Art Inc.. The Art Inc. offered the best deal. Since I think we have the money directly, I would prefer this company. Because then we have enough money aside for a new equipment and for events in the near future to position ourselves well.I look forward to hearing from you soon Mr. Meyer and wish you a nice day.Sincerely yoursAlex Kramer</t>
  </si>
  <si>
    <t xml:space="preserve">Dear Mr. Kramer,I am pleased to hear from you.Your success in previous projects is quite impressive, so I am glad having you as negotiation partner for the upcoming 50th anniversary. As I enjoy working together with other ISA students I also admire their professionalism. Hearing about you as being a team player and very cooperative I believe we will have the best outcome for both of us and the conference.So I am of course willing to negotiate certain points.Firstly I want to thank you for your viewpoints on each issue. Thinking briefly about them I guess it's the best for both of us telling you about my standpoint.In my opinion, the ISA plansto use the event to maintain contacts to as many local business people and officials as possible so the easiest way to show appreciation of the local culture would be through typical food and drink and a carefully picked music act.Regarding the Music Act Iwould recommend theLocal folklore bandthat's why Ithink that FreeLife does not meet the older ISA members and local business partners music taste.The strategy of the event should be focused on maintaining a good relationship with (local) companies and officials.ForCateringI don't think a buffet will suit the conference well. I see it as a better fit for an internal and local ISA event without any marketing purposes.Having less than a three-course meal would be a decline from the conferences over the last few years, which werent even some special events such as the upcoming 50th anniversary and thus would harm the prestige of the ISA. AsCateringtheTraditional Swiss three course mealwould suit the purpose to show appreciation to the local members and guests.AsDate of ConferenceI agree to your proposal to takeWeek 1even I would prefer the event in the beginning of the Christmas holidays in week four when a lot of ISA studentmembers would have time to attend the conference.ThePresentation Tasksshould not be taken by a third person as I seethat having someone else do everything would harm yours and my interests. WithShared activitiesit would benefit both of us.Having such an important part in the conference would have a high impact on ours future perspectives in ISA and additionally would look quite good in our CV's.Regarding theSponsor SelectionI suggestBoomeranginstead of Art Inc. Our goal should be focused on the long run and to safe thefinancial perspective of ISA for the upcoming years. Without a written contract regarding the future, Art Inc. can always decide to change their intentions which can hurt ISA in the long run. That's why Boomerang would be a better selection as sponsor.I'd like to hear your point of view on my argumentation,Kind regards,Chris Meyer</t>
  </si>
  <si>
    <t xml:space="preserve">Dear Mr. Meyer,Thank you for the answer and your counter offer. It is a pleasure for me to respond to this.Unfortunately I have to contradict you in the area of ??the Music Act. I think that the taste of the older members will not be very relevant. It is much more the taste of the young members or much more of the future members. Therefore I think that Pop band FreeLifeshould be chosen despite your different opinion.In CateringI think that catering is not that much important at a party, but I think it is important enough not to neglect it too much. I think a traditional Swiss three course meal would be the wrong choice. It would be much better to take a International buffet. In this case, everyone can take what they want and due to the international diversity, no wishes should be left open. Above all, you can make new friends very well at a buffet, which also creates a relaxed atmosphere.I am happy to hear that we agree on the Date of Conference. I also think that Week 1is a very good compromise solution for everyone involved, so we can leave this date as it isIn Presentation Tasks, a third party could harm our common interest. However, I think that Awards Alex, opening speech Chriswould be the best decision. Because I could make a good impression at the opening speech and you could then make the speech. That would be very important to me personally, because I can gain as much experience as possible here.With the Sponsor SelectionI unfortunately have to contradict them. Boomerang is a good alternative for long-term decisions, but I think in the short term the money is more advantageous because we can take care of another event or for other things or utensils and we can incorporate them into the calculation. I think Art Inc.is really the best choice. So we would have our money directly and do not have to wait for payments again and again.Thanks in advanceI would be happy about a counter offer or an acceptanceSincerely yoursAlex Kramer</t>
  </si>
  <si>
    <t xml:space="preserve">Dear Mr. Kramer,Thank you to your clarification about the presentation tasks.However, you didn't tell me why exactly you should be first speaking.We should not forget the overall goal of that important conference. That'swhy we cannot simply put our own interest above it's underlying importancefor the ISA. I suggest we leavePresentation Tasksas Shared activitiesso we can meet the aim for this event.Through my experience cooperating with business contacts of the ISA and having a profound knowledge about these business contacts and their interests, we shouldn't simply lose sight of it. Together with your experience in previous events it would definitely benefit the overall project goal.For theMusic Act I see your point due to our organizations consists of younger people but thinking about what we want to achieve it won't help us reaching our goal for the conference. The plans are to use the event to maintain contacts to as many local business people and officials as possible. In my recent work with different businesses the decision makers were always older. That's why we should meet the interest of the older members as they will profit our organization the most. Accordingly, the best act is still theLocal folklore bandto attract newbusiness partners.TheCateringin my opinion shouldn't be neglected. As our guests are strongly professionals, and theyexpect a certain level of formality, a real menu is important. TheTraditional Swiss three course mealsupports it much better than just a simply international buffet.Thinking briefly about theSponsor SelectionI think only looking on the short term it won't help to maintain a profitable organization as itwould provide financial security for several upcoming ISA events and to some extent for the ISA itself.Art.Inc has always donated some money for different events. However, without a written contract regarding thefuture, Art Inc. can always decide to change their intentions. We could also considerCorporate Ltd.. Having a mid-term contract but higher payments we would still benefit from more money and safety.In some points of your argumentation I'm still unsure if you are aware of the importance of this event. The overall goal of that conference should stay over our individual preferences.Please understand that if you continue in this manner there cannot be any satisfactory conclusion to this negotiation.Kind regards,Chris Meyer</t>
  </si>
  <si>
    <t xml:space="preserve">Dear Mr. Meyer,thanks for your offer.unfortunately I have to tell you that I disagree with some of your arguments. On the other hand, I think that you are too much into the older traditions. At ISA we shouldn't ignore the word "student". These should be our focus. It is important to me to distance yourself more from the roots of the ISA and to become a little more modern and to contribute more for the future members.for now, I can tell you that we will agree on Shared activitiesfor the Presentation Tasks.But I still think the best Music Actis from the Pop band FreeLife. Because this is the best way to attract new dynamic guests. When we choosing the music, we can then also play some songs that the older people maybe like. Since these can also appeal to many older people in addition to the younger generation.Of course, the Cateringshould not be neglected. I think that you don't have to worry too much about this topic. Since I find that both older people and younger people have no problem getting anything other than a traditional three course meal. Therefore I still think that the best choice would be the International buffet.At Sponsor SelectionI still find Art Inc.as the first sponsor. Because a direct payment is always better than a future payment. Especially since a future payment, even if it is only in the medium term, entails a certain risk, as there can always be events that can lead to a company becoming insolvent.I hope we can continue to negotiate despite our different ideas.I would be happy to hear from youSincerely yoursAlex Kramer</t>
  </si>
  <si>
    <t xml:space="preserve">Dear Mr. Kramer,Thank you for your last two answers. While being confused about your first two offers I actually missed the point that your last proposalcomplied with my preferences. As well, I appreciate yourcollegial offer.After some consideration of your last offer I agree with Art Inc.as sponsor for the conference andPop band FreeLifefor theMusic Act.WithCateringI still recommendTraditional Swiss three course mealfor being the better choice. I think this is a vital part of creating a good relationship with our current business partners in Austria, Germany and Switzerland. Furthermore, the cuisine in Constance which is characterized by strong Swiss influences adds up appreciating our local partners.This offer will keep the appreciation to important business contacts but still be modern for new future members.I am eagerly awaiting your answer.Kind regards,Chris Meyer</t>
  </si>
  <si>
    <t xml:space="preserve">Dear Mr. Meyer,Thank you for your counter offer. It seems to me that all misunderstandings are now cleared up, which makes me very happy.I am happy to accept your current offer.Although it didn't match 100% of mine interrests, and probably also your interests, but I think we found a very good compromise.Thanks a lot.I wish you all the best.Sincerely yoursAlex Kramer</t>
  </si>
  <si>
    <t xml:space="preserve">Dear Chris Meyer,my name is Alex Kramer. I joined the ISA in 2015 and I am about to graduate in two months time. I have some experience in planning and organising smaller events. Since I heard that all of your previous projects have been successful, I look forward to the negotiation with you.I look at ISA as a student organisation and I believe that, if we get more students, the business partners will want to work with ISA automatically, so they can get easier access to these talents. I want to create a conference which puts the students in the focus of this event, because I think attracting students implicitly means attracting businesses. We should not forget that ISA is getting older while the competition grows stronger. Therefore we need to attract new talents.I would like to start with theMusic Act. Since its important for me to attract dynamic guests, I would like to chose some currently famous international act, to attract the kind of guests the ISA is looking for.DJ Happy goes very well with this event. He is a very famous performer, who fills huge venues with events and I am sure that his presence will attract many guests, who in turn would became interested in the ISA. Also FreeLife could be an option, if we cant getDJ Happy. They are not as popular, but they could be enough to keep the guests satisfied. Please tell me what do you think of this ideas.Our next topic isCatering. I am for anInternational buffet , because ISA is a multinational organisation and the atmosphere to facilitate networking and make new acquaintances, in my opinion, requires a very relaxed easy-going atmosphere, where everybody is free to move around and talk while eating. The food could consists of an international mixture of Austrian, German and Swiss food where everybody is able to find something they like or as alternative an international three course meal with German Soup as a starter, continuing with traditional swiss meat fondue and closing with austrian dessert is conceivable. For me its important that the guests get food they like. I cant imagine to have one pre-defined local meal for such an event. We should not forget about people, who dont like to eat meat and we should provide them a choice, by providing anInternational buffet, where everyone is free to choose what they like. Therefore my preference is anInternational buffet.Dr. Illenschitz gave us a timeframe of five weeks, in which the Conference has to take place. During the first week, the conference would collide with the International Conference on Economics and Business Management in Zurich. I dont think, that this is a big deal breaker, since most companies would probably have more than enough employees to send someone to both events. During the third week, some of ISAs higher ranked members for example the vice president are unavailable. Their presence is not necessary. However, two of these members already stated that they could at least attend the opening speech, but have to leave afterwards. Therefore, I dont think this option would nevertheless be worth considering. The event will take place in december. I prefer to have the event in the first half, because of Christmas holidays in the fourth week, I expect several ISA members to be absent to this time. The last week would be right around Christmas and this time slot is definitly the worst option. The only week without any conflicting events is theWeek 2.Another aspect we have to solve are thePresentation Tasks. As you also know, the opening ceremony consists of a speech by the head of ISA and a speech by the organisers, me and (or) you and also of the awarding for several ISA members, this will also be done by one of us. As I told you before I am going to graduate in two months time, therefore I want to gain international experience and the opening ceremony provides the perfect opportunity for reaching out to a broad audience and for creating a lasting impression. I know that your previous projects have been successful. I only had smaller projects, this means this project is very important for me. If you dont mind I preferAwards Chris, opening speech Alex.Our last topic is theSponsor Selection. Art Inc. and Boomerang are willing to sign a long-term contract. Such a contract would provide financial security for several upcoming ISA events and to some extent for the ISA itself, but I expect ISA to grow further and get higher sponsorship moneys for the future. Therefore I prefer short term contracts donating a considerable amount of money. Art Inc. made the best offer in terms of a short term payment. Boomerang also made a very good offer, but offers slightly less money for the event. I think a contract with Corporate Ltd. would be more preferable than with Boomerang, because they offered a mid-term contract with more annual payment than Boomerang. I dont want to consider Documenta, because of the lower offer. I preferArt Inc.they supported the ISA for a long time and the main sponsor will be prominently displayed with banners around the podium, this could be a kind way of saying thank you toArt Inc.for the long support.I look forward for your counteroffer.Best regards,Alex Kramer</t>
  </si>
  <si>
    <t xml:space="preserve">Dear Alex Meyer,I am very pleased to meet you and to conduct further negotiations with you, I am looking forward to the further course of our negotiations. I have joined the ISA 2016. I will also graduate in 2 months. I have worked with ISA business contacts before and therefore have a profound knowledge of them and know their interests.It is also important to me to make new contacts, but we should not forget who is behind the ISA. It is only through our local management that we have been able to establish such good relationships with our current companies in Germany, Switzerland and Austria. Therefore we should put a special focus on the local and cultural organization of the event.To keep the focus on the ISA, we should hire aLocal folklore band from Switzerland at the end of the festive part, which has a good reputation and shows that we care about culture and locality. WhichMusic Act exactly this should be, we can clarify in the course of the hearing. Not the music act should be in the foreground, but the building of relationships with new companies and other students. The event should not be an opportunity to see a famous musician live, but should take ISA further.Now to the Catering. Since the celebration will take place close to the Switzerland, I would like it very much if regionally known dishes were offered. Since this is to be a formal celebration, a menu should be served in any case and no buffet. As this is a meeting with important business leaders who expect a high standard, the menu should be perfectly coordinated and not a motley mix of different nations. I suggest a Traditional Swiss three course mealwith Swiss specialities.So let's come to the Date of ConferenceYou're right, the first week would be acceptable because, as you said, many companies have enough staff to attend both events, but we're looking for the best possible solution. In the third week, some of our senior members might not be present, they are not absolutely necessary for the event, but it would be disrespectful to them to put the event on that date, knowing that they will be unable to attend at that time. In week 2 there will also be an event in the historical centre of Konstanz, which could limit the park possibilities considerably, as our event will also be held in the centre of Konstanz. Week 5 is also out of the question for me. In my opinion, Week 4is the best week, as many ISA student members would have time to attend the conference due to the Christmas holidays.On with the Presentation Tasks. It is also important for me to give the opening speeches, there are few opportunities where I can speak to such a wide range of people. I aspire to a future at ISA and this speech could bring me very close to her. I could also address so many important developments that ISA has ahead of it in the future. I would preferAwards Alex, opening speech ChrisLast but not least, we come to the Sponsor Selection. As it is very important for the ISA to have security about their financial situation and upcoming events in the future, I suggest to sign the contract with Boomerang, as they are willing to work with ISA for a longer period of time. In the long run, we don't know what Art Inc. has planned to do with ISA, they might drop us from one day to the next, which can only end badly in the long run. The prospect of a long term relationship with Boomerang does not mean that ISA cannot attract other sponsors.I look forward for your counteroffer.Best regards,Chris Meyer</t>
  </si>
  <si>
    <t xml:space="preserve">Dear Chris Meyer,thank you for your counteroffer.After we know our preferences, we should make a fair compromis.I thought about what you have said about culture and locality and maybe it is a good idea to show our guests some cultural aspects. A mix of cultural and international aspects would be great. Thats why I changed my opinion and think we should hire aLocal folklore bandfrom Switzerland for Music Act, to show that we care about culture and locality, as you said. For the international aspect of this event, I would still like to have for Cateringa International buffet. In the end ISA is a multinational organisation. With theLocal folklore bandwe can show our guests that we always remember the roots of ISA, but in same time care about multinationality of ISA. With this way we would have something Switzerland related and something that is not.As for theDate of ConferenceI think the only fair week would beWeek 3. As I said, during the first week, the conference would collide with the International Conference on Economics and Business Management, it looks like that you also think that this week is not the best solution. Week 2 would be best for me, but during the same week there will be another event in the historical centre of Konstanz and maybe you are right and this event could limit park possibilities, although I dont see this as a big problem. Week 5 is for both of us no option. Worst week after week 5, is for me week 4, I still expect several ISA members to be absent to this time. So there is onlyWeek 3left. Of course ISAs higher ranked members are unavailable, but their presence is not really necessary.Tell me what do you think aboutWeek 3. If you dont like it, I would be happy if you would also consider week 2, because I dont see the park possibilities as a big problem.For the presentation tasks, I have some good news for you. Its acceptable for me, if you want to make the speech and I give the awards. Of course the speech was also impotant for me, but all in all I think Awards Alex, opening speech Chris is a good solution, but only under the condition that our sponsors will beArt Inc. Yes, you are right, that Boomerang are willing to sign a long-term contract and such a contract would provide financial security for ISA, but I believe that ISA will grow further and could get higher sponsorship money, which would be a great opportunity for ISA.Art Inc. made the best offer and Boomerang offers less money for the event, which also speeks for Art Inc.. We cant know whatArt Inc. has planned to do with ISA, but they supported ISA for a long time, so I dont think they might drop us from one day to next.Let me know, what do you think about this counteroffer and I hope that we can come to an agreement.Best regards,Alex Kramer</t>
  </si>
  <si>
    <t xml:space="preserve">Dear Alex Kramer,I'm glad to hear from you.I hope we can come to terms and find a good solution for both of us.I am glad that you agree with theLocal folklore band as ourMusic Act.As far as food is concerned, I think it is also good to show our customers and companies our multinationality, but I would prefer to offer our guests a menu and not a buffet. What do you think about offering the International three course meal? So we both have what we want, you the multinationality and me a menu that can be served directly at the table.Taking the 3 Week as theDate of Conference, I still don't think it's a good choice. This is an important celebration for the ISA and the higher ranked members have put a lot of sweat and work into the ISA, for which we should show gratitude and not exclude them from the celebration. It is also a good opportunity for us to meet and introduce ourselves to the higher echelons of the organization. As I said, I think week 4 is very suitable, because many students who will be the future of ISA have time, because they have semester break at this time, but not yet, as it would probably be the case in week 5, on their way to their home country to celebrate Christmas with their families. However, if this week should not be an option for you at all, we might be able to agree on the Week 1. As we both know, almost all companies have the possibility to send their employees to both conferences. So I don't see any problem in organizing the celebration on this date.I am very pleased that you agree with the division of our Presentation Tasks. Of course I have no objections to this, Awards Alex, opening speech Chrisis an excellent solution for me.I still can't get used to Art Inc., as the main sponsor. I think we will not lose them as one of our sponsors in the future, because they have supported us in the past. We have to keep an eye out for new sponsors to keep our spectrum broad, for me Corporate Ltd. would still come into question. They only want to sign a medium-term contract with us and offer us a higher annual payment than boomerang. We would not be tied to them for a long period of time, but would have security for the time being. What do you say to this compromise?I look forward to an early response from you, I would be very pleased if we could reach an agreement.Yours sincerely,Chris Meyer</t>
  </si>
  <si>
    <t xml:space="preserve">Dear Chris Meyer,I dont see any effort for a compromise in your counteroffer. I tried to take some points you prefer and some points that I prefer, but in your counteroffer is not even one point that i would prefer.For the sponsor I still insist onArt Inc. At first you werent sure if they would let us drop from one day to another and now even you say that you dont think so and that they supported us for a long time.You wanted to have a local folklore band I agreed on that, so I think it would be fair if you also agree onInternational buffetas I still seeInternational buffetas best option.I only can make a compromis forDate of Conference. I dont seeWeek 1as a good option, but its the only point of your counteroffer where I could agree.So in conclusion you would getMusic ActandPresentation Taskswith your prefered choices and I would getSponsor SelectionandCateringwith my prefered choices.If you want to make a new counteroffer, please be sure to make a offer that is suitable for both of us.Best regards,Alex Kramer</t>
  </si>
  <si>
    <t xml:space="preserve">Dear Alex Kramer,I'm still not sure if they will let us fall from one day to the next, so I would not like to have them as our main sponsor. Of course I hope that they will continue to support us, as they have done in the past, but nobody can give me that assurance. But since they have accommodated me on some points, I could arrange to choose Art Inc. as our main sponsor.You have to look at my preferences as a whole, our main sponsor was very important to me, so I give one of my biggest preferences to you.I still don't agree with a buffet, which I think is below the standard of the event, I agree with theInternational three course meal. A compromise for both of us.TheWeek 1 is also not my favourite week, but probably the only one we can agree on, so I would suggest it as set.So I can offer you to chooseArt Inc. as our main sponsor but only in combination with a International three course meal.If this offer does not suit you, we should clearly define our preferences once again, because we will not get ahead this way.With kind regards,Chris Meyer</t>
  </si>
  <si>
    <t xml:space="preserve">Dear Chris Meyer,I understand that the selection of the sponsor is very important to you. Thats why I think of switching your main preference onSponsor Selection with my main preference on theMusic Act. That means we would hireDJ Happy, but chooseBoomerangas our sponsor. Since this both points seem to be the most important to us.In this offer I would like to make the speech while you take the awards part, because it seems like you really dont want to have an International buffet. I think it could be a good compromise when we haveInternational three course meal, while presentation tasks would beAwards Chris, opening speech AlexBecause of this changes, I dont want to take Week 1 asDate of Conference. In this offerWeek 3 is more suitable for me. You are right we shouldnt exclude the higher ranked members from this event, but we should not forget that this event is not meant for them, but for our guests.I know this offer is very different from the one before, but we should negotiate until we both are satisfied with the results.Best regards,Alex Kramer</t>
  </si>
  <si>
    <t xml:space="preserve">Dear Alex Kramer,I think it's good that we're trying to orient ourselves differently.I like the idea of the main sponsor beingBoomerang, because I think it will be the best choice. I would also agree that we invite DJ Happyas music act. I hope he does not attract too much attention.With You giving the speech and me giving the awards, I could also agree, for me the speech would have been a very great honor and opportunity. SoAwards Chris, opening speech Alex its okay for me. However, I think it would be fair if we servedTraditional Swiss three course meal. Thus both parties would have fulfilled their wish in 2 of the offered points. Week 3 is not the first or second choice for me, but if you agree with the remaining conditions, I would still accept them.A small change I had to make to your previous offer, I hope it still suits you and we can now agree.With kind regards,Chris Meyer</t>
  </si>
  <si>
    <t xml:space="preserve">Dear Chris Meyer,I am happy to say that we found an agreement.I can accept this offer even with theTraditional Swiss three course meal. I think in this way we can present our guests an interesting event. Its a perfect mix of your preferences and mine. Also I am happy about that you acceptedDJ Happy, I am sure he will attract a lot of guests to our event.Thank you for this negotiation, it was nice to have you as a partner.Best regards,Alex Kramer</t>
  </si>
  <si>
    <t xml:space="preserve">Dear Chris Meyer,I am Alex Kramer and I will be your negotiation partner. I joined the ISA in 2015 at the beginning of studies at the University of Copenhagen, Denmark. I have some experience in planning and organising smaller events. Currently, I am a working student in a huge company in Copenhagen. However, I want to change my employment to gain international experience. I am about to graduate in two months time, and the job in Constance would be a perfect start of my career.In attachement you can find my first offer.I would aim the best possible outcome for us both, therefore I am of course willing to negotiate certain points. Id like to hear your point of view on my argumentation.Kind regards,Alex Kramer</t>
  </si>
  <si>
    <t xml:space="preserve">Dear Alex Kramer,nice to meet you and thank you for your first offer. I already heard a lot of great things about you and your previous projects, so I am really looking forward working with you.I am Chris Meyer, I joined the ISA in 2016 in context of a student internship at one of the business partners of ISA. Since then I cooperated with business contracts of the ISA in order to help organizing internships for other students on voluntary basis.In terms of the 50th anniversary conference, I think the success of the ISA has always been due to the successful adaption of local culture. Therefore, I think its a vital part to create a good relationship with our current partners in Austria, Switzerland and Germany. To adapt to local culture always payed of in my experience.In attachments you can find my first offer.Of course I am willing to negotiate on certain points, to achieve the best possible outcome for both of us.Yours sincerelyChris Meyer</t>
  </si>
  <si>
    <t xml:space="preserve">Dear Chris Meyer,I am pleased to hear from you. Thank you for your offer.Unfortunaly, I connot agree with all your claims. I believe that this should not have such a big impact on the event.In the end, ISA is a multinational organisation. Generally, it seems to me that some members of the ISA have become complacent and that over the years, ISA is getting older while the competition grows stronger. Thus, i want to focus on the core business of ISA, which puts the students in the focus of this event. Students are the future talents! I think that leveraging such an important event for politics is a definite sign of distancing ISA from its roots and motives. It is my opinion that students interested in the ISA, then the business partners will automatically work with the ISA to get easier access to these talents.Your proposal fort the issue Sponsor Selection reduce my utility. I expect ISA to grow further and get higher sponsorship moneys fort he future. Therefore, I prefer rather short-term contracts donating a considerable amount of money. If you can agree with Art Inc. I am willing to concede some other issue.Over the last years, I noticed an increasing dissatisfaction of the guests with the Music Act at the ISA events. Some currently famous international act would be exactly the right thing to attract the kind of dynamic guests the ISA is looking for. Having a local band play at such a event does not fit the character of an international associations meeting. I offer Pop band FreeLife concerning the issue music act. I am looking forward to your answer.With best regards,Alex Kramer</t>
  </si>
  <si>
    <t xml:space="preserve">Dear Alex Kramer,nice to hear from you again. Unfortunately I can not agree with all of your claims.First of all, I think Art Inc.is not the best choice for Sponsor Selection, because a short term contract can only hurt ISA in the long run. I see that you want to aim for bigger sponsors in the future, but with a short term contract, Art Inc. can always decide to chance their intentions and leave our company without a sponsor. Therefore I thinkBoomerangis still the best way to go, to provide financial security for several upcoming IAS events and to some extent ISA itself.I case of the Music Act, I would be willing to adjust toPop band FreeLife, but in return I would like to serve aTraditional Swiss three course mealto show appreciation to our local members and guests. I think a buffet, would not fit such an event.In order of the date, I thinkWeek 4would be the best option. In this week it is the beginning of the Christmas holidays, so a lot of student members would have time to attend the conference.I am looking forward hearing from you.Yours sincerelyChris Meyer</t>
  </si>
  <si>
    <t xml:space="preserve">Dear Chris Meyer,Thank you for your message &amp;ndash; nice to see that youre willing to find a solution on the issue music art! As a sign of appreciation of your contributions to the negotiation, I would be willing to accept:Traditional Swiss three course meal for the issue Catering.After intensively consideration, I cannot agree with all your claims. However, I comprehend your point of view and your situation. The issue Presentation Tasks is as well impotant for me as Catering. If you can agree with Awards Chris, opening speech Alex, I am willing to concede some other issue.Im afraid to tell you that I must insist on my porposal.The good relationship with Art Inc. should be considered. They have supported the ISA for a long time and therefore i am sure that their support will continue in the future. If we can not find a suitable solution concerning the issue sponsor selection, I am always ready to compromise. I hope you see it the same way.Since the event is going to take place in December, I would prefer the Date of Conference in the first half of the month. Week four would be during the Christmas holidays and I expect several ISA members to be absent. Thus, week four is definitely the worst option. Christmas holidays is time for family! And not for a conference. Many students are travelling with their families. I proposeWeek 2 as date of conference because it is the only week without any conflicting events. During the first week, the conference would collide with the International Conference on Economics and Business Management in Zurich, one of the biggest business conferences in Switzerland. Most companies would probably have more than enough employees to send someone to both events. I hope we now can negotiate on a level that is more adjusted to the needs of both sides.I wish you a nice day.Yours sincerely,Alex Kramer</t>
  </si>
  <si>
    <t xml:space="preserve">Hello Alex Kramer,nice to hear from you again. I am happy to see that you accepted on Traditional Swiss three course meal for Catering.On the topicPresentation Tasks, I see that both of us want to hold the opening speech. In the long run, I think both of us can only loose, when we fight over it or share our activities. So that both of us get a high utility, I would agree onAwards Chris, opening speech Alex.But in consideration, I would like you to still to considerDate of Conference,because it has the same value for me asPresentation Tasks. In terms of discussion, I have to disagree with you, that there are no conflicting events. In week two there is a big event in the historic centre of Constance. The main problem is, that the location of our conference is also in the middle of the historic centre of Constance. Therefore, it would be really difficult for the guests to find a parking spot. So, I thinkWeek 4is the best way to go. It is the only week where are no other big events and most of the people are available. And it also would be easier with the parking situation due to Christmas holiday.In terms ofSponsor Selection,I still holding on to my point of view, because it is the most important issue for me. I think that the long-term contract ofBoomerangbalances out the smaller amount of money we get from them. I also see the future as a factor of uncertainty, so I do not trust Art Inc. in the long run.I hope we are getting closer to our goal to find the best solution for both of us.Best wishesChris Meyer</t>
  </si>
  <si>
    <t xml:space="preserve">Dear Chris Meyer,Thank you for your latest offer. I am very delighted that you accepted Awards Chris, opening speech Alex. At this point I would like to renogitiate certain issues since we can not find a common solution that since that will suit both of us. I hope you see it the same way. For this reason, I would like to offer my last proposal.To clarify my willingness to compromise, I increase my willingness at Sponsor Selection to Boomerang. Even if it is the most important issue for me! Concerning the issue Music Act I would be willing to adjust to Local folklore band. To fit the character of an international association's meeting I would like in return that you accept the issues Catering and Date of Conference. Remember that you are a team player and very cooperative.Let me know what you are thinking about it. In my point of view it is really fair for you.I am eagerly awaiting your answer.Yours sincerely,Alex Kramer</t>
  </si>
  <si>
    <t xml:space="preserve">Dear Alex KramerThank you so much for the last offer.After consideration, I am delighted to inform you that I accept it. I think it is a really fair offer, which gives us both a good utility.I am happy that you accept onBoomerangand alsoLocal folklore bandwhich are really important issues for me. So, I am willing to give you your wishes on the other issues.It was a pleasure tonegotiate with you. I really think we found the best solution for both of us. I wish you the best for the future.Yours sincerelyChris Meyer</t>
  </si>
  <si>
    <t xml:space="preserve">Dear Chris Meyer,My name is Alex Kramer.I joined the ISA in 2015 at the beginnings of studies at the University of Copenhagen. It is a pleasure for me to negotiate with you. Through my friends at the ISA, I have only heard good things about you.In the attachment you can find my first offer.In order to be able to compete the market i think we have to focus on the core business of ISA, by creating a conference which puts the students in the focus of this event.I&amp;acute;dl like to hear your point of view on my argumentation,Kind regards,Alex Kramer</t>
  </si>
  <si>
    <t xml:space="preserve">Dear Mr. Kramer,your message helped me a lot to understand which point of view you are having towards the conference, thank you!Regarding your clarification I understand that you set great value upon having DJ Happy at the celebration. I agree that this very much meets the music taste of the students and helps to establish a party atmosphere amongst them. Nevertheless we have to take into consideration that this does not meet our business partner's or some of the higher ranked ISA members' music taste. So my proposal is to have on the one hand DJ Happyat celebration, but on the other hand have aTraditional Swiss three course meal. This way we are able to balance the interests of our guests.Choosing week 3 as theDate of Conferencemight be problematic as I heared that some higher ranked ISA members, for instance our vice president, are unavailable and thus would not be able to join the annivesary. I feel like this would be a real pity and would not reflect well on us, because we are the ones actively making the decision of giving them the opportunity to join the celebration or not. Therefore I would be more happy withWeek 4. Week 4 marks the beginning of the Christmas holidays. A lot of students (including me) will have time to come to Constance for the conference. This way we can represent the students adequately and implement your vision of the conference better.For theSponsor SelectionI was thinking more about going with Boomerang. Yes, I know they have offered slightly less money than Art Inc., but Boomerang is willing to sign a long-term contract with us. This would provide a financial security for years and I am 100% sure the 50th anniversary will not be the last one to celebrate. So having a sponsor ready really comes in handy for us.Lastly you proposed to go with a third person for thePresentation Tasks, but I am interested in how you feel about doing the presenation ourselves as I would love for us to give the opening speech.I am looking forward to your next message. Kind regards,Chris Meyer</t>
  </si>
  <si>
    <t xml:space="preserve">Dear Chris Meyer,Im happy that you accepted DJ Happy as our Music Act. But i dont think a Traditional Swiss three Course Meal is the best option for us.In my Opinion the conference should have an atmosphere to facilitate networking and make new acquaintances which, requires a very relaxed and easy-going atmosphere.Having a formal meal where everybody sits down for several hours with the same people is against my idea.Having a buffet which we would be free to move around and talk while eating, would be more relaxed.The cuisine in Constance is characterised by strong Swiss influences.Many international guests are probably unfamiliar with Swiss cuisine, so it would be smarter to have some kind of international mixture with Austrian, German and Swiss food where everybody is able to find something they like. You mentioned that you wannt to adopt to the local culture in Constance in the conference, thats why i think the International buffet is a good solution for us. Choosing week 4 as the Date of Conference might be problematic, beacause it would be during Christmas holidays and Christmas. I expect that several ISA members to be absent.I appreciate that you consider my vision of the conference but a conference without enough ISA members seems unprofessionally. I think Week 2 is the beste option for the conference, because in this week there are no conflicting events.Im willing to accept the Presentation Tasks and the Sponsor Selection, if u also accept my Points. I am eagrly awaiting your answer.With best regards,Alex Kramer</t>
  </si>
  <si>
    <t xml:space="preserve">Dr. Mr Kramer,thank you for your fast reply.I am sorry to inform you that in week 2 there is a conflicting event. I did some research prior to the negotiation and the official Constance webpage mentions a big event in the historic town centre, which is right where our venue is. So parking would be even more difficult than it already is. How do you feel about keeping the date inWeek 4and when sending out the invitations we check how many people are available at that time. If not enough people are able to visit the conference we can then still move the date to another week.Regarding theCateringthinking about an international buffet gives me a little bellyache. I attended ISA's New Years Party in 2019 and whilst the party I started talking to some business partners I have worked with in the past. They told me that having a buffet was too unprofessional in their eyes. One of them said to me if you were the one organizing an event like this, you would not chose a buffet and in the heat of the discussion I agreed to him. My problem is now, that I agreed to something I might not be able to fulfill and the business partners would be disappointed in me. Do you think we can somehow agree on having theInternational three course meal?Thank you in advance and kind regards,Chris Meyer</t>
  </si>
  <si>
    <t xml:space="preserve">Dear Mr.Chris Meyer,I understand your problem im willing to have a International three course meal, but therefore we have to change the Date of Conference and our Sponsor.I think Week 3 is acompromise.I know that some of ISA&amp;acute;s higher members are unavailable, but their presence is not absolutely necessary.I managed that two of these members could at least attend to the opening speech.For the Sponsor Selection I was thinking more about going with Art Inc. instead of Bommerang.Here are two reasons why:They made the best offer in terms of a short term payment directly for the event.They have supporterd the ISA for a long time.I expect that the ISA grow further and get higher sponsorship moneys for the future.Thats why I prefer a rather short-term contracts donating a considerable amount of money.Im sure that the Art Inc. will continue to sponsor us in the future.If we change the Sponsor now our good relationshipwith theArt Inc. could be destroyed and they will stop sponsoring us. With best regards,Alex Kramer</t>
  </si>
  <si>
    <t xml:space="preserve">Dear Mr. Kramer,I propose we think out of the box for a minute and consider some options we have not considered before.In your last message you said sharing thePresentation Tasksis the least attractive option for you. So I assume every other option leaves you better off. How do you feel about me doing the opening speech and you doing the awards?For theDate of Conferencewe could also choose Week 1. I would be fine with that . During this week the conference would collide with the International Conference of Economics ans Business Management in Zurich, but this would be no deal breaker for me, since most companies would probably have more than enough employees to send someone to both conferences. But we can of course discuss about this.Therefore I propose:Sponsor Selection:BoomerangMusic Act:DJ HappyPresentation Tasks: you do the awards and I do the speechDate of Conference: week 1 or another weekCatering:International buffetI am looking forward to your answer.Kind regards, Chris Meyer</t>
  </si>
  <si>
    <t xml:space="preserve">Dear Mr.Meyer,Thank you for your last offer.I am happy to inform you that I agree with your points.I think we reached a common solution that suits both of us.With Kind regards,Alex Kramer</t>
  </si>
  <si>
    <t>2020_12</t>
  </si>
  <si>
    <t xml:space="preserve">InnoVax - NCA</t>
  </si>
  <si>
    <t xml:space="preserve">Dear Mr. Williams,I am happy to be responsible for our negotiation with you as the representative for InnoVax to settle the last issues.You are certainly aware that the outbreak of the BSE pandemic is a great concern to our association. We are determined to stop the spread of the disease with vaccination and therefore looking to come to an agreement with you.I strongly believe that we will be able to reach an agreement that suits both of us if we communicate well. Therefore, I am willing to communicate openly with you regarding the importance of different issues.TheDelivery Timeis one of the most important issues to us and we would like to have the vaccine as soon as possible, ideally in 1 month. Another very important issue is the Guarantee. Ideally we can agree on aFull guarantee since we need the compensation for damages if they occur. Moreover, thePrice is another big concern of ours and I would suggest a price of100 USD.The other two issues are certainly important as well but I will leave it to you to make suggestions on the values for the issues ofPublicityandFuture Testing.I am looking forward to hearing how you feel about the issues and to work out a deal with you.With best regards,Mr. Brown</t>
  </si>
  <si>
    <t xml:space="preserve">Dear Mr. Brown,I am pleased to hear from you.Thank you for your last message. Unfortunately, there are still a few open points that I cannot accept and have to be renegotiated.In the attachments, you can find my first offer.I would aim for the best possible outcome for us both and with this cooperation, we could stop the spread of this disease, therefore I am of course willing to negotiate certain points in open communication. I comprehend your point of view and your situation to need the vaccination very quickly but we from InnoVax need a few more months to be able to produce the requested amount.Concerning the guarantee, we are open to conceding aWideGuaranteewhich is a very good level of guarantee. About the price, your suggestion is unfortunately very unacceptable. The development of a vaccine is an expensive process and we make sure that it was made by the best experts from all over the world during long-time research. This is also our big concern and we suggest a Priceof500USD.For the last two issues, we suggest a mid-term that maybe be of us both interest. Therefore, we suggest a NarrowPublicityand a Standardlevel for Future Testing.I'd like to hear your point of view on my argumentation,Kind regards,Mr. Williams</t>
  </si>
  <si>
    <t xml:space="preserve">Dear Mr. Williams,thank you for your quick and cooperative response. I see that there are certain issues, that we have to further discuss, in order to find a suitable solution for our interests. In the following I will come back to your very valid points.Regarding the Delivery Time, I understand, that you need more time to produce our requested amount and we can accept that. "A few months" however is unfortunately not precise enough for us to accept. Would InnoVax be able to deliver our request with aDelivery Timeof3 months?Concerning theGuaranteeI accept your offer regarding aWideguarantee, as I hope, that your vaccine will show its promised effectiveness.Your proposedPriceis a big concern of ours as we are not able to pay 500 USD per dosis. I can offer you200USD, which is in my eyes a very good and justified prize. Let's not forget, that the vaccine has not been tested outside the lab and we therefore cannot fully judge its effectiveness and quality.I know, that regarding the prize and delivery time we ask alot. Regarding theFuture Testingwe are comfortable with your Standard option and accept your offer. And even though the possibility of publicity surrounding this topic would be extremly bad for our company, we can acceptNarrowPublicity, hoping that you can rethink your first offer regarding prize and delivery time.I am looking forward to hearing from you and send best regards,Mr. Brown</t>
  </si>
  <si>
    <t xml:space="preserve">Dear Mr. Brown,The concessions of your last offer showed me that we are on the right way to a successful agreement. I also want to show my goodwill, therefore see our accommodations in this offer.We appreciate your concession regarding the Guarantee.I think also that we already reach an agreement about thePublicityandFuture Testing. So now we can focus our attention on the issues aboutDelivery TimeandPrice.For us, it will be better if theDelivery Timecould be as long as possible, at least 4 months, but we can make this exception and concede to3 months.But thePrice, in this case, has to be400USD, so we can pay our investors and our expert employees that are researching for over a decade and we have to value their work. Hope that you can understand that and accept our offer.I wish you a nice day.With best regards,Mr. Williams</t>
  </si>
  <si>
    <t xml:space="preserve">Dear Mr. Williams,thank you very much for your response.I am very happy that we found an agreement about thePublicityandFuture Testing. We are very happy with the progress and see the fair possibility of our future cooperation. As for the Price, I see your points, we cannot under any circumstances pay more then the offered 200 USD at the moment whilst admiting to a 3 monthsDelivery Time. However, if your company would be able to provide a 2 monthsdelivery time, we would be willing to pay up to300USE per dosis.I am looking forward to hearing your thoughts and finishing off this negotiation with a good outcome for both our firms.Best regards,Mr. Brown</t>
  </si>
  <si>
    <t xml:space="preserve">Dear Mr. Brown,Your last offer was a great improvement for me. Because of that, I hope to bring this negotiation to a pleasant result for both of us.For us to be able to provide the vaccine in2 monthsit will cost more for us. Therefore, we will be willing to reach this deadline but we canonly provide the doses for400 USD. I hope that you could be able to pay this Priceand I amlooking forward to your answer.With best wishes to you and your family,Mr. Williams</t>
  </si>
  <si>
    <t xml:space="preserve">Dear Mr. Williams,thank you for the pleasant negotiation and your cooperativeness. Even though 400USD is a high asking prize, we can accept the higher Price, if it means, we can move faster in this urgent situation.Let's just hope your vaccine will have its promised effect and we can move on from this crisis.Best regards and Merry Christmas to you and your family,Mr. Brown</t>
  </si>
  <si>
    <t xml:space="preserve">Dear InnoVax Team,First of all, I would like to thank you for the good cooperation with you in the past. Fortunately, we have already reached agreement on two negotiating points. I am sure that we will also find a good agreement for both of us on the remaining points.The outstanding points on which we still need to reach agreement are as follows:- Delivery time of the vaccine- the price per dose- a guarantee that the vaccine is effective- Cooperation in the future- Public relations/press releases.I am looking forward to receiving an answer from your end side.Best regards,Michael Brown</t>
  </si>
  <si>
    <t xml:space="preserve">DearMichael BrownNice to meet you!It is always a pleasure to negotiate with you, however some points exceed my sales limits and i would like to make a counteroffer.ThePrice you suggested does not cover the expenses we have with the product, so I would like to suggest the option of 500.I'm sure we can find options that are more favorable for both.Best Regards,Williams</t>
  </si>
  <si>
    <t xml:space="preserve">Dear Mr. Williams,I am pleased to hear from you.For sure, I understand that economic action is of course a must.In view of the fact that the current BSE situation is acute and that the vaccine is better used sooner rather than later, I can for sure accommodate you in terms of Price. In return, however, faster Delivery Time is essential for us. What is your opinion in this regard?I would aim the best possible outcome for us both, therefore I am of course willing to negotiate points.I am looking forward to your answer.Best wishes,Brown</t>
  </si>
  <si>
    <t xml:space="preserve">Dear Mrs BrownI'm pleased to get an answer from you!I understand your point regarding the Delivery Timehowever it is very complicated for us to carry out the delivery in that period that you suggested due to the amount of tests that we need to do to ensure safety. Then I suggest a delivery period of 5 monthsthen.Also,I can be more flexible about GuaranteeandPublicity.I look forward to hearing your feedback and I want to emphasize that I am open to negotiations.Best wishes,Williams</t>
  </si>
  <si>
    <t xml:space="preserve">Dear Mr. Wiliams,please excuse my delayed response.First of all, I would like to thank you for your concession. I understand, of course, that the safety of the vaccine and the guarantee that comes with it is an essential element also for your reputation. As BSE is very present at the moment and we want to avoid infecting our cows at all costs, an early delivery would be of enormous importance to us.I can for sure accommodate you in terms of Price. A delivery time in 3 months would be acceptable for us, as we could bridge the time until then with caution.What further is of enourmous importance isPublicity. As you have mentioned beforehand, I really appreciate that you are flexible in view of this.ConcerningFuture Testing, Ilook forward to continued cooperation in the future and am open to new ideas.Best regards,Brown</t>
  </si>
  <si>
    <t xml:space="preserve">Dear Mr. BrownI would like to thank you for your cooperation and dialogue and in view of our long professional relationship I would like to emphasize that I agree with the offer in the points of Guarantee, PublicityandFuture Testing since they are crucial points for you.I am sure that we will also find a good agreement for both of us on the remaining points.Best Regards,Williams</t>
  </si>
  <si>
    <t xml:space="preserve">Dear Mr. Wiliams,Thank you for your last message.In your last message you made some concessions for me and I'm willing to do so, too.After some consideration, I would like to accept your offered Priceof 400 if youcould meet a delivery time of 3 months.I am eagerly awaiting your answer and hope we have a deal at this point.Best wishes,Brown</t>
  </si>
  <si>
    <t xml:space="preserve">Dear Mr. BrownI would like to thank you for the cooperation throughout our negotiation process and I am happy to inform you that I accept your offer.I hope we can continue to make deals in the future.Best RegardsWilliams</t>
  </si>
  <si>
    <t xml:space="preserve">Dear Mr. Williams,I am one of the executives of the NCA and I am going to be your negotiation partner.As you know, there are still five issues, which we should negotiate about. Attached you will find my opening offer. This is just a first step and of course there will be certain issues we need to negotiate about. For us, most important is the delivery time. So I am willing to make concessions on other issues.I am looking forward to your reply and starting this negotiation.Kind regards,Brown</t>
  </si>
  <si>
    <t xml:space="preserve">Dear Mr. Brown,I am one of the executives of the InnoVax.I am pleased to hear from you.In attachments you can find my first offer.We really need to adjust our concessions. Regarding Delivery Time, it is also a critical issue for our company. We are discussing about an innovative product which requires cutting edge technology, so in order to become able to a large scale production we need to extend the deadline.Corcening Guarantee, we can't afford a full one. I am sure of our product effectiveness, but NCA and InnoVax are still dealing with prominent risks so that it is fair to share them.I would aim the best possible outcome for us both, therefore I am of course willing to negotiate certain points.With best regards,Williams</t>
  </si>
  <si>
    <t xml:space="preserve">Dear Mr. Williams,thank you for your first offer.I think there are already some issues we can agree on. The Future Testing is just fine for me, the Publicity "narrow" is also okay for me. If we deicide on the gurantee as wide, that would be okay. But for making concession with that, I would appreciate having a slightly faster Delivery Time. I do understand that this isn't easy for you at all and my first offer with 1 month was a little to fast for you to manage. But we do need this as soon as possible. So what do you think about my new request?I am even willing to pay more if the Delivery Time is okay for you, but you see my offer attached.I am of course also interested in the best outcome for both of us and therefore as well willing to negotitate on certain points. I think we are on a good way.Kind regards,Brown</t>
  </si>
  <si>
    <t xml:space="preserve">Dear Mr. Brown,After consideration, I am delighted to inform you that I accept your last offer. We got a deal.Delivery Timebeing2 monthsdemands a strongly narrow schedule, but we can manage that with the Priceyou requested. We will contact our suppliers and P&amp;D team as soon as possible to meet the deadline.It was such an honor negotiating with you.From my point of view, we've reached a common solution that suits both of us.Best regards,Williams</t>
  </si>
  <si>
    <t xml:space="preserve">Hello Mr. Williams,I would like to negotiate some open points for the product you are going to provide to us, as allready agreed InnoVax will provide vaccine for 6,000 of the 10,000 cows in your herd. Furthermore, terms of payment will be 60 days, which meets the standard for such transactions.We currently have the following open points:The delivery time for the vaccine;Guarantees by InnoVax that the vaccine will be effective and will not have side effectsThe price for the vaccine (per dose, each cow needs one dose)Publicity, whether information that the test takes place, and possible details, are released to the publicWhether NCA will allow InnoVax any further testing of other vaccines on their cows.Please find attached my first request, I hope to hear back from you soon.Kind regards, Brown.</t>
  </si>
  <si>
    <t xml:space="preserve">Hi Williams,thank you for your kind message! I prepared a first offer according to the key points you mentioned in your mail -In attachments you can find my suggestion.In there you can find, that we agree with "price", but would want to renegotiate your terms on "delivery time". We would be willing to make concessions regarding "future testing".Kind regards,Brown</t>
  </si>
  <si>
    <t xml:space="preserve">Dear Brown,Thanks for your offer. Unfortunately, I cannot agree with all your claims. In the issue Price, I had reduction in my utility for a good cooperation. But since I comprehend your point of view and your situation I agree to concede in some issues.If you can agree with Guaranteetype Narrow and delivery time of 4 months, I am willing to concede to issuePublicityandFuture Testing.I wish you a nice day.With best regards,William</t>
  </si>
  <si>
    <t xml:space="preserve">Dear Williams,in your last message you made some interesting concessions for me and I'm willing to do so, too.We are pleased about your offering concerning the publicity, but need to kindly ask you to make further concessions regarding the delivery time and guarantee as our situation is urgent.As a sign of our cooperativeness, we would be willing to accept future testing "unlimited" and a higher price.I am looking forward to hearing from you soon.Kind Regards,Brown</t>
  </si>
  <si>
    <t xml:space="preserve">Dear Brown,I am still very interested in coming to a joint result with you. I appreciate your latest offer very much.I would be fine with 3 months in the issue "Delivery Time". In the other issues, i agree with your consideres.I am eagerly awaiting your answer.With best regards,Williams</t>
  </si>
  <si>
    <t xml:space="preserve">Dear Williams,thank you so much for the last offer. After consideration, I am delighted to inform you that I accept it. From our point of view, we've reached a common solution that suits both of us. I really enjoyed negotiating with you.Kind regards &amp; stay healthyBrown</t>
  </si>
  <si>
    <t xml:space="preserve">Dear Mr. Williams,I hope you are doing fine despite all challenges caused by COVID-19. Following our preliminary talk with a colleague of yours at the conference in Frandora regarding vaccination against BSE, I would like to come back to discussing our conditions.We are currently struggling not only with COVID-19, but also with an outbreak of BSE at our farms. We need to move on to some crucial points of the deal.As discussed, you can provide a vaccine for up to 10.000 cows. It is vital that we receive vaccines as fast as possible, perfect Delivery Timetime is 2 monthsat maximum. As the tests are not finalized yet, we find it fair to keep the Pricereasonable, such as 100$ per dose.As a matter of fact, have you already moved on to field tests after the initial approval? If yes, did you discover any major side effects?It is also very important for us to receive a Fullguarantee for the vaccines, as side effects are not fully researched yet.As we are long-time partners, I hope it will not be a problem to keep our communication private and not include Publicityinto our deal. Of course, we do not mind you sharing information with medical journals but it is very crucial that the outbreak at our farms stays private anh shared with Narrowcircle of professionals. Thank you for your understanding.In the future we would like to proceed with Future Testingon our cattle with your medication. Our preference is Standardtesting, if the initial approval is already obtained.Please let me know if the abovementioned conditions can be met.Lookingforwardtohearingfromyou.Bestregards,Tim Brown</t>
  </si>
  <si>
    <t xml:space="preserve">Dear Mr. Brown,How are you?I understand that you are going through a very complicated situation due to an outbreak of BSE at your farms.However, there are some points that we need to make right in relation to the vaccine supply.The cost for its production is extremely high, and we know that there is no other comparable in the market. However, I can't do it for that amount you're asking me for, and the acceptablePrice for our company is500 per dose.To reduce project risks, we also need a longer Delivery Timeof 7 months. And in that case, we would not need a high level of Guarantee, and then we would close with None.We can maintainNarrowin Publicity, andStandardaccess to Future Testing.I await your return.Regards,Williams</t>
  </si>
  <si>
    <t xml:space="preserve">Dear Mr. Williams,thanks for your prompt reply.Delivery Timeis a crucial point to us, waiting for 7 months will be a disaster. I kindly ask you to reconsider to 3 months. As we are ordering a really big amount of vaccines, we expect thePriceto be lower,200would be acceptable. My understading is that you are still not finished with field tests, so we can&amp;acute;t accept noneGuarantee, the bare minimum would beWide. Providing us with more guarantee will dramatically reduce the production and testing time for you.StayingNarrowin PublicityandStandardaccess to Future Testinggoes in line with our expectations.As a matter of fact, there is another company working on a vaccine which might be ready within 6 months. We would like to remain with you as you have proven to be a reliable partner. However, we are open to another suggestions, too.Looking forward to hearing from you.Best regards,Tim Brown</t>
  </si>
  <si>
    <t xml:space="preserve">Dear Mr. Tim Brown,Thanks for the feedback!I understand your points and I can offer you a better proposal than the last one.The Delivery Time we can change for 3 months, and the Guarantee I can fulfill your order and offer Wide.However, thePriceneeds to be kept at500 in order to serve you at these points.The development of the vaccine is very expensive, and I guarantee that any supplier that offers it at a lower price will be putting your business at risk.We work with transparency and have a reference in the market. I can assure you that you will not regret it, and we are totally willing to maintain our partnership in the future.I await your return.Best regards,Williams</t>
  </si>
  <si>
    <t xml:space="preserve">Dear Mr Williams,thank you for the counteroffer.I am glad that you can offerWideGuarantee, however, asDelivery Timeis still longer than anticipated, are you willing to reconsiderPriceto400?After reading about the current scandal at one the farms, I need to ask you for change regardingPublicity: we prefer it to beNone.Is it an issue for you?We have always been more than satiflied with your products and am looking forward to our cooperation this year!Best wishes,Tim Brown</t>
  </si>
  <si>
    <t xml:space="preserve">Dear Mr. Tim Brown,But I can't attended you on both points.I can consider thePrice for 400, however it would be a problem for me to change the Publicity, and I would like to keepNarrow.If you want none publicity, I will need to keep the price at $ 500. And I can't negotiate more than that. We have in mind other places where we can negotiate the tests, and I would like a response from you as soon as possible.Graciously,Williams.</t>
  </si>
  <si>
    <t xml:space="preserve">Dear Mr. Williams,I understand your point and I would prefer to lower thePriceto400and support you by giving our permission to publish some findings in medical magazines.Nice doing business with you!Best wishes,Tim</t>
  </si>
  <si>
    <t xml:space="preserve">Dear Sir or Madam,my name is Mr. Brown and I am one of the executives of the NCA and were assigned to conduct the negotiation with InnoVax.We have already agreed on two out of seven issues was reached: InnoVax willprovide vaccine for 6,000 of the 10,000 cows in your herd. Furthermore, terms of paymentwill be 60 days, which meets the standard for such transactions. Now,there are still five issues to be negotiated:1. The delivery time for the vaccine;2. Guarantees by InnoVax that the vaccine will be effective and will not have side effects;3. The price for the vaccine (per dose, each cow needs one dose);4. Publicity, whether information that the test takes place, and possible details, arereleased to the public;5. Whether NCA will allow InnoVax any further testing of other vaccines on their cows.You can find my offer attached.I am looking forward to hearing from you in the near future.Kind Regards,Brown</t>
  </si>
  <si>
    <t xml:space="preserve">Dear Sir Brown, good morning!Nice to meet you.My name is Williams and i amone of the executives of the InnoVax and were assigned to conduct the negotiation with NCA.InnoVax is a prestigious and experienced pharmaceutical company amongst the top market leaders worldwide and we will find a good deal for us and, mainly, find the cure for your cattle.You can find my offer attached.PS: The price isin US dollars.I am looking forward to hearing from you in the near future.Kind Regards,Williams</t>
  </si>
  <si>
    <t xml:space="preserve">Dear Mr Williems,thank you for your message.I think we can agree on the publicity and the future testing.As you can see, I could make steps to compromise with you.Please take the delivery time into consideration, as some of our cows are already affected by the disease. It is very important for our company to have vaccine.Furthermore I could offer more for the price, but the guarantee schould be wide.Based on these considerations, you can find my offer attached.I am looking forward to hearing from you in the near future.Kind Regards,Brown</t>
  </si>
  <si>
    <t xml:space="preserve">Dear Mr Brown,thank you for your counter offer. We are close to make a good deal.The Pricein attached is the minimum we can propose cause the production costsOur experts extimate that production facilities could be set up in about4 months,but since the technology involved is innovative, a few extra months would decrease the project risk. We can agree with4 monthsbut, in this case, theGuaranteemust beNarrow.Based on these considerations, you can find my offer attached.I am looking forward to hearing from you in the near future.Kind Regards,Williams</t>
  </si>
  <si>
    <t xml:space="preserve">Dear Mr Williams,thank you for your offer.Regarding to the guarantee, we need wide guarantee, and we are able to pay more for it.As I mentioned before, some of our cows are already affected by the disease. Therefore, the most important issue is delivery time; the vaccine should be available as soon as possible.I think also that we are close to make a good deal.Based on these considerations, you can find my offer attached.I am looking forward to hearing from you in the near future.Kind Regards,Brown</t>
  </si>
  <si>
    <t xml:space="preserve">Dear Mr Brown,thank you for your counter offer. We are close to make a good deal.ThePricein attached is the minimum we can propose cause the production costs.We can`t offer wideGuaranteeand a shortDelivery Time, because the risks involved. We have to choice between one and other. I propose the4 monthsinDelivery Timeand aNarrowGuaranteeor a wideGuaranteeand 6 months inDelivery Time.Based on these considerations, you can find my offer attached.I am looking forward to hearing from you in the near future.Kind Regards,Williams</t>
  </si>
  <si>
    <t xml:space="preserve">Dear Mr Williams,Your last offer was of the same utility than that one before, so I am not able to negotiate on that basis. Therefore I cannot make any allowances.If you can choose between guarantee and delivery time, then please choose one, but you send me the same as before.As I mentioned before,the most important issue is delivery time for us; the vaccine should be available as soon as possible. Please deliver the vaccine within 3 months and we are able to pay more for it.Kind Regards,Brown</t>
  </si>
  <si>
    <t xml:space="preserve">Dear Mr Brown,sorry about the utility offered.You can find my offer attached.Kind Regards,Williams</t>
  </si>
  <si>
    <t xml:space="preserve">Dear Mr Williams,Thank you for your offer.I accept it.Kind Regards,Brown</t>
  </si>
  <si>
    <t xml:space="preserve">Dear Williams,I hope this email finds you well. My name is Brown and I am presenting the National Cattle Association (NCA). We heard of the breakthrough in your research on a potential vaccine against BSE. As you intend to move to the field test stage, we would like to further negotiate with you the delivery time, the price, the level of guarantee, the publicity as well as the future testing in our cattles. The most important issue for us is the delivery time which needs to be within the next month. We also demand a full guarantee of the vaccination.I would very much appreciate if you could get back to me with a first offer.Kind regards,Brown</t>
  </si>
  <si>
    <t xml:space="preserve">Dear Bronw,I am happy that you are interested in negotiating with my company, we have what you need with the guarantee of an excellent quality at a fair price.I see that for you the deadline is important due to the urgency of vaccination, but for the vaccine to be totally effective I have to do all the necessary tests to guarantee efficiency and thus we have to have a longer time of at least 7 months.I hope you understand.</t>
  </si>
  <si>
    <t xml:space="preserve">Dear Williams,Many thanks for the quick turnaround.The delivery time of 7 months is unfortunately not acceptable for us. We can offer you that you will be able to field test the vaccine in our cattles and can give in regarding future testing. However, delivery time is key for us.We are still in touch with your competitor from France who will even be able to deliver the the vaccine within six months with full guarantee.My offer is to give in on publicity and future testing, but we need to ensure that there will be full guarantee and a delivery time of 2 months max.Kind regards,Brown</t>
  </si>
  <si>
    <t xml:space="preserve">querido Brown!Vejo que podemos chegar a um acordo justo, estou disposto a conceder o prazo de entrega em at&amp;eacute; 6 meses com garantia total, oferecendo as mesmas condi&amp;ccedil;&amp;otilde;es que o outro fornecedor na Fran&amp;ccedil;a.Estou disposto a ceder a publicidade e testes futuros, mas os custos de produ&amp;ccedil;&amp;atilde;o dessa vacina s&amp;atilde;o bastante elevados e n&amp;atilde;o posso reduzir o valor para menos de 500.Espero que voc&amp;ecirc;s entendam, o tempo de entrega pode ser entendido como uma garantia de qualidade na entrega da vacina. Eu entendo a urg&amp;ecirc;ncia, mas como o laborat&amp;oacute;rio tem uma credibilidade a ser mantida, acreditamos na qualidade a ser mantida.Acredito que com essas negocia&amp;ccedil;&amp;otilde;es podemos chegar a um acordo justo</t>
  </si>
  <si>
    <t xml:space="preserve">Dear Williams,It would be ideal if we could keep the correspondence in English. I had to ask my colleague Google to help me out here so we fortunately were able to understand your counteroffer.I certainly understand you concerns. Unfortunately, we need the vaccine asap which is why the delivery time of the vaccine. I can give in a little bit here, but definitely not 6 months. If we meet in the middle at 3 months, that is something I can live with. If not, I might not see another option than to rejct your offer.Kind regards,Brown</t>
  </si>
  <si>
    <t xml:space="preserve">I understand your urgency to get the vaccine as soon as possible, however I can give up the delivery for 5 months, it would be an intermediate time for both.I can give in to other issues like advertising, future test and warranty, but time is also important to me. So we can reach an agreement in an area that is ideal</t>
  </si>
  <si>
    <t xml:space="preserve">Hi WilliamsI can live with the fact that the vaccine can only be delivered within 5 months. However, I would there like to ask for a reduction in price. Also, you mentioned that you can give in regarding future testing which I amended accordingly.Thank you,Brown</t>
  </si>
  <si>
    <t xml:space="preserve">I believe that we have reached a satisfactory agreement for both, I agree to reduce the price and maintain a reasonable delivery time for both.I accept your offer!It was a great experience to be able to negotiate with you.</t>
  </si>
  <si>
    <t xml:space="preserve">Dear Dr. Smith,I am writing you today, because I would like to discuss the remeaining details of the BSE vaccine deal.For my company the most important aspect is an early delivery time. We suggest a Delivery Timeof no later than 2 months. Furthermore, we need to be sure that the vaccine is effective and therefore, we would like to ask you for a FullGuarantee.For us, it is not an option to have a widePublicityinvolved. We preferNone, but we are open for discussions.We know that this will take a lot of efforts from your side. In order to achieve a satisfying solution for both of us, we suggest theStandardforFuture Testing. In addition to that, we are willing to pay a Priceof300€ per vaccine.Please let me know whether these are agreeable terms for you. I am looking forward to hearing from you soon!Best regardsBrownNCA</t>
  </si>
  <si>
    <t xml:space="preserve">Hello, I would like to continue with the negotiation.</t>
  </si>
  <si>
    <t xml:space="preserve">Dear Mr. Williams,thank you for your message! Regarding the Future Testing, I am willing to agree onUnlimited and furthermore, we can agree onNarrowPublicity. However, as we need to be sure about the effectiveness of your product, we need to insist on at leastWideGuarantee. Regarding the Price, I am willing to agree on400€ and aDelivery Timeof3 months.I am looking forward to hearing from you!Best regards,Braun</t>
  </si>
  <si>
    <t xml:space="preserve">Hello, I would like to accept the terms of the negotiation, in addition, I would also like to thank you for our healthy interaction, I believe we are on the right track for a good partnership. Thank you. Success to our business.</t>
  </si>
  <si>
    <t xml:space="preserve">Dear Sir or Madam,after having successfully agreed on the conditions concerning the number of vaccines and the terms of payment, I would like to discuss the remaining issues left.First of all and most importantly, the delivery time for the vaccine. We need the vaccine as soon as possible in order to stop the spread of the disease. Please find our suggestions concerning the price, guarantee, publicity and future testing attached.Kind regards,Brown</t>
  </si>
  <si>
    <t xml:space="preserve">Dear sir,My name is Williams, and I was assigned to conduct this negotiation.In attachments you can find my first offer.This is just a first step and, of course, we can negotiate some pointsI would like to hear your views on my argument.Regards,Williams</t>
  </si>
  <si>
    <t xml:space="preserve">Dear Mr. Williams,thank you very much for your offer. Unfortunately, I can not accept it right away. Therefore you will find a counteroffer attached. I cannot give in in terms of delivery time, nevertheless I am willing to negotiate on the price and the future testing.Kind regards,Brown</t>
  </si>
  <si>
    <t xml:space="preserve">Dear Mr. Brown,I imagine how important it is for you that vaccination starts within 1 month. However, we are in the process of building new facilities so that the vaccine is produced in the requested quantity. Therefore, a new proposal is attached.I hope that we can reach an agreement on the deadline that is good for both parties.Regards,Williams.</t>
  </si>
  <si>
    <t xml:space="preserve">Dear Mr. Williams,thank you for your reply. How about I give in for the price and you meet me at the guarantee? Maybe my new offer could be a good agreement for both parties?Regards,Brown</t>
  </si>
  <si>
    <t xml:space="preserve">Dear Brown,Thank you very much for the last offer.After some considerations, I am pleased to inform you that I agree with you on the points resulting from your last message. Therefore, I would like to accept the last offer. I wish you all the best for your future.Regards,Williams.</t>
  </si>
  <si>
    <t xml:space="preserve">Dear Williams,I sincerely hope your are doing well.The reason I am reaching out to you is in regard to the continuation of negotation concerning the attached agenda points. We are very pleased with the progress thus far and would appreaciate working with you to ensure future with little to no harm to our standing cattle farms. Furthermore, we would like to point out that we are highly interested in discussing theses last steps the this negotiation with you because you have proven to be an ideal partner for this issue.Please find attached our fundamental requirements and our desired value. We kindly ask you to make us an offfer and see how we can meet both our needs,Thank you for taking the time to find a common ground.Best wishes,Brown</t>
  </si>
  <si>
    <t xml:space="preserve">Dear Brown,I am looking forward to reaching an agreement.I have analyzed your offer and understand your needs.Attached are some adjustments so that we can close a deal. List that I have accurately analyzed your proposal and that adjustments are necessary so that some internal needs are met.Strong hug!</t>
  </si>
  <si>
    <t xml:space="preserve">Dear Williams,Thank you for getting back to.I think this a good starting point to move to a mutual agreement.Please find attached my revised requirements with your needs in mind.Please understand that a fastDelivery Timeis very important to us as well as aWideGuarantee.We are happy to negotiate the remaining points.Best wishes,Brown</t>
  </si>
  <si>
    <t xml:space="preserve">Dear Brown,I fully understand your needs.We concluded that your proposal is satisfactory for some of our points, as well as for some of your needs.With this, I am pleased to accept your proposal.Done deal.Strong hug!!</t>
  </si>
  <si>
    <t xml:space="preserve">Dear Mr. Williams,the company I work for, the NCA has made an agreement with your laboratory, where is stating that you will provide us the vaccine for 6,000 of the 10,000 cows in your herd. Furthermore, the terms of payment will be 60 days. As one of the executives of the NCA, I was assigned to clarify the left issues about our deal. We are happy to cooperate with your company and we hope to achieve a pleasing agreement for both of us.As you can see from the agenda, we would like to achieve theDelivery Timeon the level of1 month, which is actually our most important issue. The second issue I would like to mention is theGuarantee, where we demand theFullguarantee as a compensation NCA not only for any damages caused by the vaccine but also for damages caused by the disease in case the vaccine is not effective. We would also like to ask you for no publicity, as media presence could be detrimental for our company. We are also opened for future testing and hope for an opportunity of the unlimited one. The price we are willing given per vaccine is 100 USD.There are, of course, issues which we are ready to negotiate, in case you do not like our proposal.Best regards,Mr.Brown.</t>
  </si>
  <si>
    <t xml:space="preserve">Dear Mr. Brown,Thank you for you offer. I believe we will be able to reach a good and balanced conclusion.I'll start by saying that I do accept your offer on the issue Future testing, in which we can have it as Unlimited. However, I'm afraid I'll have to ask for some changes in every other one. And I'm putting my new offer in the attatchments, already compromising some of my previous thoughts, as now I'm inclined by your preferences.Best regards,Mr. Williams</t>
  </si>
  <si>
    <t xml:space="preserve">Dear Mr. Williams,thank you for your offer. We see that you are willing to find a solution which would be good for both sides. However, there are some issues that we would like to adjust.As I mentioned, for us, the delivery time is the priority. Therefore, we would like to ask you to arrange it to 1 month. If you will be able to do it so, we are open to negotiate the price, as well.Best regards,Brown.</t>
  </si>
  <si>
    <t xml:space="preserve">Dear Mr. BrownI'm happy to see that we are facing very similar goals here.I believe we can do 1 month Delivery Time. However, for that, we would need to increase our Price for 500 and give at least a Wide Guarantee. That being said, we would be happy to get to the other terms you made for the remaining issues.Yours sincerely,Williams</t>
  </si>
  <si>
    <t xml:space="preserve">Dear Mr Willliams,we are happy to say you we accept your offer!Thank you for such a nice cooperation.Best Regards,Mr. Brown.</t>
  </si>
  <si>
    <t xml:space="preserve">Mr Williams,i am once again contacting you since we would like to make a first offer regarding the vaccine. I am happy we decided on number of vaccines and the terms of payment already.As for theDelivery Timewe looking to receive the vaccine in1 month, as you already know we're in a difficult position of having affected cows already.Since the vaccine has not been tested on any animals before we're looking for aFullGuarantee, since we are providing the first cattle things can go wrong. Because of this reason we also don't want anyPublicity- just in case things really would go wrong which we don't hope.We've talked already about future testing and we definitely would still be interested in that! After what happened we definitely want to go with a certified product and therefore would aim forStandardTesting in the future.Looking forward to hear from you soon!Best,Brown</t>
  </si>
  <si>
    <t xml:space="preserve">Caro Sr. BrownBom Dia!&amp;Eacute; um prazer voltar a contat&amp;aacute;-lo.Na verdade, estamos interessados ??em ajudar a NCA a acabar com a epidemia, dentro de nossas limita&amp;ccedil;&amp;otilde;es t&amp;eacute;cnicas e comerciais.Nossa vacina est&amp;aacute; em fase final de testes, mas temos evid&amp;ecirc;ncias de sua efic&amp;aacute;cia.Em anexo est&amp;aacute; nossa oferta que atende &amp;agrave;s nossas limita&amp;ccedil;&amp;otilde;es atuais.Eu espero que voc&amp;ecirc; aceite as condi&amp;ccedil;&amp;otilde;es.Com os meus melhores cumprimentosWilliams</t>
  </si>
  <si>
    <t xml:space="preserve">Dear Williams,if you'd type your messages in English it would be easier for me to understand.We're okay with the unlimited future testing!For us the most important thing really is the Delivery time, as our cettle is already infected. We're even willing to pay more and accept a wide guarantee instead of a full one.Hope to hear from you soon.Best,Brown</t>
  </si>
  <si>
    <t xml:space="preserve">Dear Mr. BrownThanks for the quick response.I am actually writing in english. Is not your translator engine turned on?About delivery time, I would like you understand that the demand is very high. The fact is that BSE is happening in others countries on your continent.However, I talked to our production staff and managed to reduce it to five months of delivery direct to NCA.In this way, our new offer follows, which I hope will be accepted and we can start the production arragements immediately.With my best regardsWilliams</t>
  </si>
  <si>
    <t xml:space="preserve">Dear Mr. Williams,thank you for your message. We'd definitely also be agreeing on keeping the publicity narrow and the guarantee wide as you have proposed. There is only two major concerns we have and they are regarding the delivery time and the price.As for the delivery time we were told that the vaccine could be available in 1 month, you proposed to deliver in 5 months in your last e-mail. Would you be accepting to meet in the middle and agree on 3 months?Regarding the price, we have already offered more last time, but are willing to pay 300 if we could agree on 3 months delivery time.With these 2 last points i'm hoping that we can reach a final agreement and sign the contract.Best,Brown</t>
  </si>
  <si>
    <t xml:space="preserve">Caro Sr. BrownBom Dia!Temos o prazer de aceitar as condi&amp;ccedil;&amp;otilde;es de garantia extensa e publicidade restrita.Nossa dificuldade &amp;eacute; antecipar a entrega para 3 meses.A demanda de vacinas agora &amp;eacute; muito alta, mas com muito esfor&amp;ccedil;o da nossa produ&amp;ccedil;&amp;atilde;o, trabalhando em tr&amp;ecirc;s turnos, podemos nos comprometer em 4 meses.Quanto &amp;agrave; redu&amp;ccedil;&amp;atilde;o do pre&amp;ccedil;o, n&amp;atilde;o temos espa&amp;ccedil;o para isso.Com nossos melhores cumprimentosWilliams</t>
  </si>
  <si>
    <t xml:space="preserve">Dear Mr. Williams,thank you for your last e-mail. I've talked to my team and we would be willing to pay the full price if you could give us the vaccine a month earlier. This would be our last offer as we unfortunately don't have the ressources to wait much longer than 3 months.I dearly hope that we can agree on these final points and start the contract right away.Best,Brown</t>
  </si>
  <si>
    <t xml:space="preserve">Dear Mr. BrownI would like to rest assured that we understand your demand.But reducing the delivery time to 3 months will only be possible under limited warranty.I hope you understand our limitation.Be sure this is a special offer from InnoVax to NCA.With our best regardsWilliams</t>
  </si>
  <si>
    <t xml:space="preserve">Dear Mr. Williams,thank you for your quick response. It really is in our best interest to vaccinate our cattle as soon as possible to prevent any further outbreaks. You mentioned that this delivery time can only be done by reducing the guarantee.With a narrow guarantee for this product that has never been used before, we could not only risk unknown side effects (and the financial losses that come with them) but also our very good reputation in the market.We would be willing to have a narrow guarantee if you can assure us that there will be no publicity at all before we have finally vaccinated the cattle.I'm sure it is in both our interests not to lose our reputation until things are safe.Best,Brown</t>
  </si>
  <si>
    <t xml:space="preserve">Dear Mr. BrownI can assure you that we hold NCA in high regard, including as a partner for future developments.I did a round of discussion with our board and we accepted your previous offer, although it will be a big effort forInnoVax.I hope you accept and we can finish this step.My best regradsWilliams</t>
  </si>
  <si>
    <t xml:space="preserve">Dear Mr. Williams,thank you for your efforts and the good cooperation.We're looking forward to sign the contract as soon as possible.Best,Brown</t>
  </si>
  <si>
    <t xml:space="preserve">Dear Mr. Williams,Regarding our negotiation, we have already agreed on the following issues:1. InnoVax provides 6000 vaccines 2. Terms of payment will be 60 daysNow we have to settle the open issues: Delivery Time, Price, Guarantee, Publicity and Future Testing.As you have heard, it was confirmed that an outbreak of BSE occurred at a cattle farm in Litulia and now we are undertaking all possible efforts and preventive measures to prevent this disease from spreading amongst the herds of our members. Therefore, it is very important for us to get the vaccine as soon as possible. Our experts estimate, that you could deliver within 1 month, if you work hard on production.Our first Price offer will be 100$, because InnoVax has not tested the vaccine outside the lab before and we don't know yet about the quality of the product.Furthermore, we request Full-guarantee, because we need to get compensation for damages in case the vaccine does not take effect.In addition, we want Nonepublicity, because public rumour and media presence would be the worst conditions for us.Finally, regarding the Future Testing, our preference is Standard future testing, because the vaccines should already be certified.I'm looking forward to hearing from you!Best regards,Brown</t>
  </si>
  <si>
    <t xml:space="preserve">Dear Mr. Brown,We appreciate the contact and the offer sent, unfortunately we were unable to fulfill your request in these terms.Our minimum sale Priceis 500in dollars and due to testing, we need 7 monthsfor Delivery Time.I can agree with the Publicityterms, as long as you accept our sales price.Let me know if I can do something more for you,I'm looking forward to working with you, I am sure we will do a good business,Best regards,Williams</t>
  </si>
  <si>
    <t xml:space="preserve">Dear Mr. Williams,Thank you for your response, although we must negotiate further to find a satisfactory solution for both of us.A Delivery Time of 7 months is unacceptable. We contacted a competitor of your company in France and they might have a vaccine ready as well in the next 6-12 months. As I told you, this issue is very important to us and we'd like the vaccine to be delivered as soon as possible. Therefore, we still believe, you can make it within1 month, if you work hard on production. Furthermore, as I already mentioned, we don't know yet about the quality of your product. Therefore, we think that a cheaper price for the vaccine is justified. Still, we want to make concessions to you and offer 200$. As you did not explain anything about Guarantee and Future Testing, I believe, that our offered terms can be agreed on.I am looking forward to hearing from you and I hope, too, that we will do a good business.Best regards,Brown</t>
  </si>
  <si>
    <t xml:space="preserve">Dear Mr Brown,I understand your concerns.In order for us to deliver a vaccine with the necessary reliability and quality tests, we would need 7 months of production, however, we can increase the number of employees and work overtime, which would save us 2 months of work and increase our costs, that way, the counter proposal that I send you will only be possible if you accept to pay the requested Price, withDelivery Timeof5 months, in this way, we would deliver to you faster than the other supplier and with a high efficiency of tests.About the Guarantee, so that we can offer, we need to complete all the steps successfully, needing time, therefore, if you want a faster production, it will be necessary to give up the guarantee, in addition, we need to continue with Future Testingso that they can be constantly improved, that way, I send you a new proposal that suits both sides.Best regards,Williams</t>
  </si>
  <si>
    <t xml:space="preserve">Dear Mr. Williams,Thank you very much for your understanding and your new proposal!I understand, that you request a higher Price, in order to increase the number and working time of your employees. However, 500$ per dose is too much as our financial situation is already critical.For an even shorter Delivery Time, we could give in as far as Price and Future Testing are concerned. Therefore, our proposal is 300$ per dose and MinimalFuture Testing, if you can deliver the vaccine within 2 months.I'm looking forward to hearing from you.Best regards,Brown</t>
  </si>
  <si>
    <t xml:space="preserve">Dear Ms Brown,I appreciate the comments made.After many meetings with my production team, we reached a consensus that it will be possible to Delivery Timethe vaccines to you in 3 months, however, we will need to hire more qualified labor and acquire new machines to streamline the process, therefore the minimum Pricethat I can accept is 500 dollars, in relation to the other criteria, I agree with your terms, as long as you accept the requested amount,Best regards,Williams</t>
  </si>
  <si>
    <t xml:space="preserve">Dear Mr. Williams,Thank you very much for your efforts to find a satisfactory solution for both of us!Under the given circumstances we agree on 3 months Delivery Time. However, we really can not pay your requestet 500$ per dose. Therefore, we hope that you can accept our last offer concerning the Price of 400$.Furthermore, we could offer an UnlimitedFuture Testing. I believe we are very close to a deal. Please let me know what you think.Best regards,Brown</t>
  </si>
  <si>
    <t xml:space="preserve">Dear Mr Brown,I am very happy with your proposal, I believe that we can work in these terms.I wish our partnership can be long,Best regards,Williams</t>
  </si>
  <si>
    <t xml:space="preserve">Dear Williams!Please, see my first request on the respective topic.Hope to hear from you soon.Best RegardsBrown</t>
  </si>
  <si>
    <t xml:space="preserve">Dear Brown,Thanks for your message! I am sorry to say that my views are different. But, in my opinion, we are on the right path to find a solution that is suitable for both of us.In attachments you can find my first offer.This is just a first step and of course we can negotiate some points.I wish you a good day.</t>
  </si>
  <si>
    <t xml:space="preserve">Dear Williams!Thanks for your quick response! I now understand both our opening positions, which is good. From now on we can work our way towards a beneficial deal for both of us.As you can see attached. I am willing to come closer regarding price. Furthermore, I am even willing to accept your point of view regarding future testing and publicity In exchange for that I propose that you accept at least my demand for delivery time. Other points are subject for futher discussion.As you see, delivery time is very important for me. May I ask what&amp;acute;s most important for you, so we can figure out the best possible deal for both of us?Looking forward to your responseBrown</t>
  </si>
  <si>
    <t xml:space="preserve">dear Brown,Thank you for your last message. Unfortunately, there are still some open points that I cannot accept and that I have to renegotiate.His latest offer showed me his interest in a joint result due to the concessions he made. To show our interest and find a satisfactory result for both of us, I am willing to make some concessions tooUnfortunately it is not possible to accept such a long delivery time. The minimum I can get is up to 4 months. I hope this is acceptable to you.His latest offer showed me his interest in a joint result due to the concessions he made. To show you our interest and to find a satisfactory result for both of us, I am willing to make some concessions tooUnfortunately it is not feasible to accept such a long delivery time. The minimum I can get is up to # 4 months. I hope this can be acceptable to you.</t>
  </si>
  <si>
    <t xml:space="preserve">Dear Williams!Again, for me delivery time is very important. Please, let me know what is most important for you so we can get a beneficial deal.Kind regardsBrown</t>
  </si>
  <si>
    <t xml:space="preserve">DEAR BROWN,PRICE IS MOST IMPORTANT TO ME.I AM WILLING TO ACCEPT YOUR DESIRED DELIVERY TIME, EVEN NOT BEING POSITIVE TO ME.I LAUNCH A NEW PROPOSAL THAT I BELIEVE TO BE VERY BENEFICIAL TO BOTH.I HOPE YOU CAREFULLY ANALYZE.HAVE A NICE DAY.</t>
  </si>
  <si>
    <t xml:space="preserve">Dear Williams!Thanks for the information. I will, therefore, accept the price.I would say delivery time is set! Price is set!I am acceping wide publicity and standard testing in exchange for full guarantee.Best regardsBrown</t>
  </si>
  <si>
    <t xml:space="preserve">Dear Brown,I am very happy with your last proposal.I believe that we are close to a good proposal for both.I believe that this proposal that is attached is more advantageous for both.Unfortunately I cannot contemplate you with the full guarantee. However, the guarantee I give you is still more advantageous for you than for me, so I believe that this proposal is better for both of you.graciously</t>
  </si>
  <si>
    <t xml:space="preserve">Dear Williams,I agree, we are close to an agreement. I understand that you won&amp;acute;t give us full guarantee. In exchange for that I suggest we agree on narrow publicity and both of us can call this a benefitial deal.Best regardsBrown</t>
  </si>
  <si>
    <t xml:space="preserve">DEAR BrownI AM VERY HAPPY TO GET A GOOD AGREEMENT WITH YOU.I AM VERY SATISFIED WITH THE RESULT.</t>
  </si>
  <si>
    <t xml:space="preserve">Dear Mr. Williams,It is a pleasure to write with them today, as I think that both sides would benefit greatly from the collaboration.With an agreement you would be able to test your vaccine on live objects and we would have a quick solution to the BSE outbreak. However, there are a few criteria that we need to talk about. As mentioned above we need a quick solution, so the Delivery Timemust bewithin1 month. Also we need aFullGuaranteeand we can not aford that thePublicityknows about the project, so there has to be beNone.In return we can offer you a Priceof100€ per cow, as well as the possibility forUnlimitedFuture Testing.I think that under these circumstances we would have a fair solution for both sides.With kind regardsBrown</t>
  </si>
  <si>
    <t xml:space="preserve">Dear Mr. Brown,It is with great joy and satisfaction that I come through this, to initiate with you this negotiation that will bring mutual gains for all.At the same time, I am grateful for your first offer. But, I can't accept it. With that, I will carry out my counter offer, as I think both parties would benefit greatly from the collaboration.With an agreement, I can test my vaccine on live objects and we would have a quick solution to the BSE outbreak. For that, some criteria that we need to talk about. As mentioned above, we need a quick fix, soDelivery Time I can deliver 7 months. The GuaranteeNone. The initial test of the new vaccine in the laboratory was positive, but the board is strongly convinced that the company is not in a position to offer a guarantee.With respect to advertisingPublicityWide it would be nice to have some publicity about the new vaccine, at least in medical journals.In return, we can offer you aPrice 400US$ per cow, as well as the possibility ofFuture TestingUnlimitedI think that, under these circumstances, we would have a fair solution for both sides.Best regards, Williams</t>
  </si>
  <si>
    <t xml:space="preserve">Dear Mr. Williams,we are happy that we can agree onUnlimitedFuture Testing, unfortunately the other requirments do not fit for us.As mentioned in the last mail, theDelivery Timeis extremely important and must bewithin1 month. Also we can not accept no Guarantee, as we needaFullcoverage. We do understand that thePublicityis important for your brand, therefore we came to the conslusion that we can give you aNarrowpublicity.Speaking about thePriceper cow, there we also take a big step in your direction and offer you 200 which is the limit of our budget. we are happy that we can agree onUnlimitedFuture TestingI think that this is a major step towards an agreement and we are looking forward to hear from you.With kind regardsBrown</t>
  </si>
  <si>
    <t xml:space="preserve">Dear, BrownGreat step was taken to reach an agreement. However, your counter offer, unfortunately we still cannot accept it. With that, I will reformulate my proposal so that it is good for you and me.Bearing in mind that we agree with questionsPublicityNarrow andFuture Testing Unlimited.For the next questions I am willing toAs mentioned in the last email, theDelivery Time is extremely important and must be inside 4 months. Speaking about thePriceper cow, there we also take a big step in your direction and offer you400 which is the limit of our budget.Unfortunately, we are unable to provide a guarantee at this time. But in view of the analysis, I can offer GuaranteeWide.I am grateful for your understanding, as I am working hard to be great for your company and mine.I think that this is a major step towards an agreement and we are looking forward to hear from you.Best regards, Williams.</t>
  </si>
  <si>
    <t xml:space="preserve">Dear Mr. Williams,thank you very much for your new offer, and we are happy that we agreed on UnlimitedFuture Testingas well asNarrow Publicity. I spoke to the board director and we can also agree on theWideGuarantee, so we definitely make great progress. Unfortunately there are some tiny issues left, which we have to discuss.In your mail you have mentioned that theDelivery Timehas to be WITHIN 4 month, which is also our main object. Therefore I sugguest that we agree on a delivery of2 months. Speaking about thePricewe appreaciate your new offer, unfortunately we can not afford to go over200per cow, since we also have to cover the medical costs forvaccinate the cows.I think that we are already very close to an agreement and we are looking forward to hear from you soon.With kind regardsBrown</t>
  </si>
  <si>
    <t xml:space="preserve">Dear Mr. Brown, good morning.Thank you very much for your new counter offer, and we are happy to have agreed to the Future TestingUnlimited, PublicityNarrowend GuaranteeWide. I presented your proposal to my company and we are making great progress. However, Unfortunately, there are still some issues that we have to discuss.In your email, you mentioned that the Delivery Time should be within 2 months, which is also our main goal. Therefore, I believe that we are able to agree to this delivery period of 4 months. Speaking of price, we appreciate your new offer, unfortunately we cannot accept 200 per cow, since we also have to cover other expenses. So, I present the following proposal, I continue with the Delivery Time4 months, minimum time I can deliver, and in return I lower the Price300. Which is the minimum I can handle. I understand your situation, but, we are at our maximum limit.I think we are already very close to an agreement and we look forward to hearing from you soon.graciouslyWillians</t>
  </si>
  <si>
    <t xml:space="preserve">Dear Mr. Williams,thank you very much for your new offer, and we are happy that we already agreed on UnlimitedFuture Testing,NarrowPublicityas well as aWideGuarantee, so we definitely make great progress.We are pleased to inform you that we took a big step regarding theDelivery Timetowards you and we can agree on 3 months. Unfortunately, as already mentioned, we can not present a better Price than 200 per cow, so we hope that you can make a big step here towards us as well.I think that we are already very close to an agreement and we are looking forward to hear from you soon.With kind regardsBrown</t>
  </si>
  <si>
    <t xml:space="preserve">Dear Mr. Brown, good morning.We are pleased to inform you that we have taken a big step towards Delivery Time in relation to you and we can agree on 3 months. Unfortunately, as I already presented in the other message, it is difficult to accept a Price300 per cow, so we hope that you can take a big step here in our direction as well, since it is an intermediate value, making it great for you and for me.I think we are already very close to an agreement and we look forward to hearing from you soon.graciouslyBrown</t>
  </si>
  <si>
    <t xml:space="preserve">Dear Mr. Williams,we are glad to hear that we can agree on aDelivery Timeof3 months. However we have already agreed on aWideGuarantee, so we hope that you stick to your word.Speaking about the Pricewe are happy to inform you that we aquired new investors and can therefore pay you300 per cow.We hope that all is settled now for closing the deal and the beginn of a promising partnership!With kind regardsBrown</t>
  </si>
  <si>
    <t xml:space="preserve">Dear, Brown.I'm happy much the accept my propst 300Price.I believe that we have reached an agreement. Let it be the first of many.To the next.With kind regardsWillians</t>
  </si>
  <si>
    <t xml:space="preserve">Dear Mr Williams,let me introduce myself: My name ist Brown and I am an executive working for the NCA. I have been chosen to conduct the negotiations with you Mr. Williams on everything related to vaccine against BSE. I deeply value the work you do on research and development of the vaccine. Please send me your first offer, so we can find an agreement that is suitable for both of us.Looking forward to fruitful discussions on our future collaboration!Wishing you all the best,Brown</t>
  </si>
  <si>
    <t xml:space="preserve">Dear Sr. Brown,Thank you for your appreciation of our research!I wish to carry out a satisfactory negotiation for all.That way, I send my proposal.Best Regards, Willian.</t>
  </si>
  <si>
    <t xml:space="preserve">Dear Mr Williams,thank you for your reply and your first offer. Unfortunately I cannot make any amendments regardingDelivery Time. But we can discuss the other critical points such asPriceand Future Testing.Looking forward to hear your thoughts on my counteroffer.All the best,Brown</t>
  </si>
  <si>
    <t xml:space="preserve">Dear Mr. Brown,Thank you for your first offer.To provide a product with a wide guarantee and efficiency, we need to take the time suggested in this offer. Regarding the Priceand #Future Test, we can negotiate, according to the proposal I send.Remember that I want a satisfactory negotiation for our associations.Best regards,,Willian.</t>
  </si>
  <si>
    <t xml:space="preserve">Dear Mr Williams,thank you for your concessions. Unfortunately we cannot negotiate aboutDelivery Time. We need to remain here at1 month. But we can definetly talk about thePrice.Looking forward to hear your thoughts on my proposal.Best regards,Brown</t>
  </si>
  <si>
    <t xml:space="preserve">Dear Mr. Brown, We have no way of reducing delivery time as the product needs a lot of accuracy to offer you the best. Therefore, I agree with you to assess the price issue.The remaining items can be reevaluated. Thus, we will have a valued negotiation for both parties.Best Regards,</t>
  </si>
  <si>
    <t xml:space="preserve">Dear Mr Williams,thank you for your agreement onPrice. Are we on the same side with300? In case ofGuarantee, Future Testingwe do agree and in terms ofPublicityas well. Very glad our ideas are matching in these cases.Can you accelerate theDelivery Timea little bit?Looking forward to hear your thoughts on my current offer.Best regards,Brown</t>
  </si>
  <si>
    <t xml:space="preserve">Dear Brown,I am very happy that our ideas are matching the criteria of Guarantee,Future Testing Testing and PublicityAdvertising. When it comes to Price, can we agree with 400?And so, the Delivery Time can be reduced to 3 months. Not less than 3 months, as I need to deliver a quality product.I look forward to your response!Best regards,Willian</t>
  </si>
  <si>
    <t xml:space="preserve">Dear Willian,thank you for your generous concessions! I changed theDelivery Timeto2 months. Would you agree here?Let me know what you think about my current offer.Looking forward to hear from you!Best regards,Brown</t>
  </si>
  <si>
    <t xml:space="preserve">Dear Brown,I cannot deliver the vaccine with quality in just 2 months. You also changed the Price, reducing it. To deliver within 2 months, I need to hire more employees, increase production capacity, and therefore, the price that meets the demand is what I propose.I am making concessions as you requested, but I have some questions that I send in the counter offer to agree. That way, it will be satisfactory for both parties.I look forward to your reply!</t>
  </si>
  <si>
    <t xml:space="preserve">Dear Williams,this time, I have changed toPriceto400. Can we agree here in terms of price?I hope that my offer satisfies your criteria and wishes.Looking forward to your reply.All the best,Brown</t>
  </si>
  <si>
    <t xml:space="preserve">Dear Brown,I cannot offer such a short term at such a low price. I need your trust in my organization's services so that we can develop a long-term business partnership. So, follow my offer. I believe that it meets your needs and mine in favor of a greater good that is a positive society.Best regards,</t>
  </si>
  <si>
    <t xml:space="preserve">Dear Williams,I am really trying to come closer to your proposed offer. But this time you changed almost all negotiation points. I lowered thePublicitytoNarrowand hope that we can find an agreement this way?Let's further discuss your important points of negotiation. Where can you alter something and what are your limitations?All the best,Brown</t>
  </si>
  <si>
    <t xml:space="preserve">Dear Brown,Some criteria values ??have also been changed on your part, but I believe that this represents your preferences. The most important points for my organization are Delivery Timeand Price.We need to tradeoff these criteria with the others.I agree with your proposal regarding Guarantee,Publicityand Future Testing. Can we find a deal?Best Regards,Willian.</t>
  </si>
  <si>
    <t xml:space="preserve">Dear Williams,thank you for your concessions. I really appreciate your steps toward my direction. What do you think about agreeing on thePriceof500and we keepDelivery Timeat2 months? Would it suit you?Looking forward to hear from you!Best,Brown</t>
  </si>
  <si>
    <t xml:space="preserve">Dear Brown,I am pleased that we have managed to reach a beneficial agreement for both parties.Best Regards,Williams.</t>
  </si>
  <si>
    <t xml:space="preserve">Dear Sir / Madam of InnoVax,I am writing in reference to the purchase of the BSE vaccines. As we already reached an agreement on amount of vaccines provided as well as terms of payment, I would like to continue our negotiations about the remaining 5 topics.Could you please provide me an offer on the issues of delivery time, price, guarantee, publicity and future testing?I am looking forward to your answer!Kind regards,Brown</t>
  </si>
  <si>
    <t xml:space="preserve">Dear Brown,My name is Williams and I will be your negotiating partner.In attachments you can find my first offer.This is just a first step and, of course, we can negotiate some points.I would like to hear your views on my argument,Regards,Williams.</t>
  </si>
  <si>
    <t xml:space="preserve">Dear Williams,thank you for your response.Since your vaccine has not been tested outside the lab before and thus, we have no further information on the quality of the product, we see aPriceof100as more appropriate.This is also the reason why we would preferFullGuarantee.ForDelivery Time, I would suggest the vaccines to be provided within 1 month.Since this is a delicate topic, noPublicitywould be prefered by us. However, we do understand that a publication of results might be important to you. Therefore, I suggestNarrowPublicityas a compromise.I am of course willing to negotiate certain points in order to reach the best possible outcome for both of us.Kind regards,Brown</t>
  </si>
  <si>
    <t xml:space="preserve">Caro Brown,I received your offer and considered it intensively. I think it is necessary to make some alteration in order to come to terms.Our vaccine has not been tested yet but we enjoy an excellent reputation among its former customers and partners. So I can grant a wide guaranteebut I need a better price condition so that it is possible to cover at least the costs of producing the vaccine. So I suggest a price of US$ 500.00.I wish you a nice day.With best regards,Williams.</t>
  </si>
  <si>
    <t xml:space="preserve">Dear Williams,thank you for your offer. I think we are on the right track.Nevertheless I can not completely accept the conditions that you proposed in your counteroffer. I therefore would like to renegotiate certain issues.I am willing to pay a price of200US$ for a delivery time of2 months.I am eagerly awaiting your answer.Best regards,Brown</t>
  </si>
  <si>
    <t xml:space="preserve">Caro Brown,I received your offer and considered it intensively. I think it is necessary to make some alteration in order to come to terms.As I said before, I need a better price condition so that it is possible to cover at least the costs of producing the vaccine. So I suggest a price of US$ 400.00 andI am willing to speed up the manufacturing process so that delivery time is reduced.I am eagerly awaiting your answer.I wish you a nice day.With best regards,Williams.</t>
  </si>
  <si>
    <t xml:space="preserve">Dear Williams,Thank you for your concessions, I highly appreciate it.I could go as low as300US$. For a price of 400 US$, I would need to insist on a delivery time of 1 month. Please tell me whether one option would be acceptable for you.I am looking forward to hearing from you soon and think there is a huge chance to reach a final agreement.Kind regards,Brown</t>
  </si>
  <si>
    <t xml:space="preserve">Dear Brown,Thank you for your concessions. After consideration, I believe that we have reached a common solution suitable for both of us. I am formally forwarding the proposal so that we can complete the negotiation.I am eagerly awaiting your answer.I wish you a nice day.With best regards,Williams</t>
  </si>
  <si>
    <t xml:space="preserve">Dear Williams,Thank you so much for your answer. I am glad we found a solution that fits us both and hereby, formally confirm your offer.I am looking forward to a successful business relationship!Best regards,Brown</t>
  </si>
  <si>
    <t xml:space="preserve">Dear Mr Williams,as I am not sure, if you are male or female, I will for now assume that you are male. Please apologize and correct me if my assumption was incorrect. After our companies first talks, where we already agreed on the quantity of the vaccine and the terms of payment, we would like to negotiate some other issues. Due to the current outbreak of BSE, it is important for us to get the vaccine as fast as possible, so that the risk for our farms to be affected is minimized. Therefore, we would like to get the first delivery in about 1 month. Considering the level of guarantee, we demand a Fullguarantee, because our damage would be really high if your vaccine would not work as promised. That will lead us to the next point, which is the price per vaccine. As you have not tested the vaccine outside of the lab and we can therefore not be sure if there are any side effects in real scenarios, we want that the price is matching that fact. Considering this, we are willing to pay around100 US$ per vaccine. A high publicity will not be the best condition for either of us, as we do not want any rumours coming up and if your vaccine does not work as intended, a high publicity would also be bad for your reputation. So therefor we propose, that there wont be any Noneduring the tests. We are interested in future cooperation and are therefore willing to let you test your new products on our cows. As we do not want to have any drug tested on our cattle, we would consider a Standardtesting strategy, where the vaccine can be tested as soon as it is approved by a regulatory agency.I am looking forward to hearing from you and hope, that we can find an agreement.Yours Sincerely,Jon Brown</t>
  </si>
  <si>
    <t xml:space="preserve">Dear Brown,We are happy with your contact for the vaccine, we are willing to negotiate a term that is good for both companies. We have analyzed your proposal, however, it will not be possible to meet all your proposals. Our vaccine has a high manufacturing cost, as you may already know, since a lot of investment in equipment and technology is necessary, so our production value is high, the price would be 500, moreover, the lead time production is not so short, I would not be able to deliver a vaccine in good quality with only 1 month of manufacture, would achieve a time of 5 months.As far as advertising is concerned, we are willing to keep it in None, the guarantee is also willing to keep it to the Full, andfuture tests inStandard.I await your return for further negotiations,Williams</t>
  </si>
  <si>
    <t xml:space="preserve">Dear Williams ,thank you for the quick reply!I fully understand all your terms and appreciate your in depth answer to our conditions. We are definetly willing to adjust to your asking price. We completetly trust in your product and are convinced by the innovative breakthrough, therefore we could pay 400for the vaccine. Unfortunatly our momentary condititions do not give as the option to wait for that amount of time. We are confident, that within2 monthsyou will be able to deliver a product of high enough quality. Moreover, a collaboration with our firm would give you the opportunity to test the vaccine even further. Instead of thinking of it as a trade, you can an also regard it as an incentivised investment into the future of your vaccine.We will happily meet your expections as far as it is possible for us in the current situation. Please let me know if we can help with meeting your terms in any other way.Kind Regards,Brown</t>
  </si>
  <si>
    <t xml:space="preserve">Dear Brown,I believe that we are moving towards an agreement.The vaccine takes a minimum time of 4 months to be ready, so these would be the shortest time that the company could offer to deliver it, so, as you gave in value, we are also willing to strive to be able to deliver the vaccine in the minimum time that we got, which would be 4 months.I look forward to your return.</t>
  </si>
  <si>
    <t xml:space="preserve">Dear Williams,after some cocideration time, our firm decided to take your offer. We are looking forward to be working with a market-leading and innovative company like yours and hope to establish a long term and mutually benefitial partnership.All the best,Brown</t>
  </si>
  <si>
    <t xml:space="preserve">Dear Mr. Williams,I hope you had a nice weekend and start freshly into the new week.We would like to start the vaccine program with InnoVax asap and help you to achieve your scientific results.Some points are still open and should be settled before we start so let us agree on the conditions.We suggest aPriceof100to start right now or within1 month. Because this is the first testing of the new vaccine we think it is advisable that you take the FullGuarantee.As soon as you agreed on that we can debate theStandardFuture Testing. And as you know the media is around that topic we think NonePublicityis the best communication strategy right now.I am looking forward for your answeryours sincerelyBrown</t>
  </si>
  <si>
    <t xml:space="preserve">Dear Mr. Brown.I hope you had a great start to the week.It is a pleasure to meet you and I hope that we can worktogether to obtain a good mutual result.I'm making you a first offer.I'm offering you a price of500, but we can negotiate laterSincerely, Willians.</t>
  </si>
  <si>
    <t xml:space="preserve">Dear Mr. Williams,thank you for your counteroffer. According to earlier exchange I felt free to alter your counteroffer.Looking forward to hearing from you again.Sincerely, Brown</t>
  </si>
  <si>
    <t xml:space="preserve">Caro Brown, bom dia!I'm making you a new offer. I hope you will.Sincerely, Williams.</t>
  </si>
  <si>
    <t xml:space="preserve">Dear Mr. Williams,unfortunately Ido not see anyconsistency with our prior understanding. I would like you to reconsider your offer and any concession.Looking forward to hearing from you very soon.Sincerely, Brown</t>
  </si>
  <si>
    <t xml:space="preserve">Dear Brown,I am making a Price compromise, in addition I am also reducing Delivery Time.I hope you will.Wait.Sincerely, Williams.</t>
  </si>
  <si>
    <t xml:space="preserve">Dear Mister Williams,thank you for your consideration. But since we already agreed on theDelivery TimeI suggest we start as soon as possible which means in this case1 month. I am also willing to compromise on the price. Please let me know what you think about theGuarantee,PublicityandFuture Testing. I am looking forward to start the vaccine soon with you.Sincerely, Brown</t>
  </si>
  <si>
    <t xml:space="preserve">Dear Brown,Good day, as for theDelivery Time, I believe that I will not be able to give up this minimum that I have established 3 months. Regarding the Price, I consider this as a satisfactory price 400. With regard to Publicity, I am willing to make concessions. I ask that you evaluate the proposal. I'm looking forward to seeing what you have to say.Sincerely, Williams.</t>
  </si>
  <si>
    <t xml:space="preserve">Dear Mr. Williams,since every preparation for the vaccine is done I consider to start immediately or within a month as we talked previously. If you need any further preparation time we could settle on 2 months maximum. Are there any reasons why to start later? In case we have to wait longer we would rather postpone further negotiating to factor in offers from another French vaccine firm.We would rather keepPublicityNarrowdue to the ongoing unfavorable reporting in the media.Because this is a trial vaccine and you still need to vaulted your research we are not willing to pay more than 200 toInnoVax.Looking forward for your response.Sincerely, Brown</t>
  </si>
  <si>
    <t xml:space="preserve">Dear Brown,I hope that we can continue the negotiation, including some points to be agreed.In order to reduce the risks associated with production, we see that it is more interesting to establish a Delivery Timeof 3 months. I would like you to consider this time as a maximum.As for advertising, I accept your condition to limitPublicitydue to unfavorable news in the media.Despite being a test vaccine, due to the high costs I cannot lower the Price. I am willing to make allowances for other items for Future Testingand Guarantee.So I'm making you a new offer withDelivery Time3 months,Price400,GuaranteeNarrow,PublicityNarrow andFuture TestingStandardWith I hope you do and look forward to your return.I hope we can make a good deal.Sincerely, Williams.</t>
  </si>
  <si>
    <t xml:space="preserve">Dear Mr. Williams,thank you for your cooperation. The NCA is willing to agree to the conditions if we settle at aPriceof300. Eventually you should consider our willingness to join the test vaccine as our distribution to your research and development which generates you an advantages regarding your French competitor. Nevertheless with a low guarantee from your site we are taking huge portion of the risk can be counted as noncash benefit.I am looking forward for your approvalSincerely, Brown</t>
  </si>
  <si>
    <t xml:space="preserve">Dear Brown,I also thank you for your cooperation.We are willing to offer you a greater Guarantee, so we will assume a large part of the risks, but the Priceshould be 400, as shown in our previous offer.We will soon reach an agreement with mutual benefits.I look forward to your approval.Sincerely, Williams.</t>
  </si>
  <si>
    <t xml:space="preserve">Dear Mr. Williams,we accept that offer. Thank you very much for great negotiation. I am looking forward to work together.Yours sincerely, Brown</t>
  </si>
  <si>
    <t xml:space="preserve">Dear Williams,I am happy to start negotiations and am very optimistic that we will reach an agreement benficial for both of our companies.Concerning Future Testingwe would be very happy to ensure that there is only minimal testing. We do not want to test any medications or vaccines on our cattle, as the health of wellbeing of our cattle is of our utmost importance and we do not like to jeopardize it in any way. So at most we would allow for minimal testing, meaning that you would only test improved versions of the BSE vaccine. We feel like this is beneficial for both of us.You probably also understand that delivery time is just as important. I am aware that it is no easy task to ensure a delivery time as short as1 month, but this would be our optimal scenario. Would that be possible to guarantee, and if yes, does it need to be linked to any other points of our negotiation?As for the price, we start by offering you a price per dosis of100, because you have not tested the vaccine outside the lab before and thus we are not convinced about the quality yet. Thus we would also need aFullguarantee because we are not sure if the vaccine might create potential damages in our cattle.Happy to hear from you.Best, Brown</t>
  </si>
  <si>
    <t xml:space="preserve">Dear Brown,I'm Willians and I will be conducting this negotiation with you. I hope that we can bring gains for both.Thank you for your first offer and for the priority descriptions for both companies.I'mmaking a counter offer for you.Regarding theDelivery Time,a month is impossible for my company.I need at least 4 or 5 months to be able to deliver everything.As for thePrice, the value offered is very low. I am proposing a different value for you.Regarding theGuarantee, I believe that what I am offering is better for both.As foradvertising, I agree with you. I kept the same option. In this regard we are already awake.Finally, with regard toFuture Testing, the least I can accept is the option that I selected. I ask you to consider this need for my company.I await your return.Have a nice day!Kind regards.</t>
  </si>
  <si>
    <t xml:space="preserve">Dear Williams,thank you for your counteroffer. Great to hear that we see eye to eye concerning publicity.However, I must stress that delivery time is a crucial matter for us in this negotation. Time is of the essence and we would obviously be willing to compensate a faster delivery time for an adequate price. I would be willing to match yourPriceof400, if you can stick to a deliver date of1 month. Because we do not see any value in getting a vaccine in 4-5 months and especially not for such a high price. Please understand that we are willing to pay a higher price for a good and qualified vaccine, however delivery time must match that price accordingly.I understand your need for the testing, however we are still not very convinced that this would be beneficial for us. I also do not understand how a narrow guarantee would be beneficial for my association either, could you explain? I am willing to admit to minimal testing if in turn you could improve your offer concerningGuarantee. As mentioned, we have our concerns regarding quality and efficiency of the vaccine. So aFullguarantee would be optimal.Hope you see that I am trying to offer some concessions and I am happy to hear your thoughts.Best, Brown</t>
  </si>
  <si>
    <t xml:space="preserve">Dear Brown,Thank you very much for your response and for your counter offer.I'm happy that we are already agreed on some issues.I improved the guarantee by modifying my answer.As for advertising and future tests, we were able to negotiate a deal.Regarding the price, to be able to meet the time of 1 month, I need a value of 500, which is the offer I made now.If we keep the value of 400, I can only deliver it in at least 4 months.I await your considerations. Thank you for your attention so far.Kind regards.</t>
  </si>
  <si>
    <t xml:space="preserve">Dear Williams,happy to hear that you can fulfill our needs of a 1 month delivery time. We understand that it comes with a higher price. I have once again considered that in your first message you mentioned that you would need at least minimal future testing. I would be willing to provide you with the optimal solution for you, namely offer you unlimited testing. I have heard that in Frandoria, your country of origin, it is quite difficult to perform tests because of rigid regulations. As far as I am aware, in our small country of Litulia we have more freedom when it comes to testing, so performing your unlimited tests abroad here in Litulia on our cattle is surely a huge benefit for you!However, since I am willing to concede to you unlimited testing, we would obviously require a full guarantee on this vaccine to ensure that our cattle is as safe as possible, as well as a price of 400 per dosis. I am aware that you mentioned a fixed price of 500, but I kindly ask you to reconsider based on this huge concession I just made concerning testing. At a continued price of 500, I unfortunately cannot offer you unlimited testing.Kind regardsBrown</t>
  </si>
  <si>
    <t xml:space="preserve">Hi Brown,Thanks for your message again and for your new offer.I agree with you. I believe that this solution is better for both parties.I will be happy to negotiate with you.Thank you very much for the considerations and the dealings we have made.In this way, I will accept your offer.Until next time!Hugs,Williams</t>
  </si>
  <si>
    <t xml:space="preserve">Dear ladies and gentlemen,my name is Mr. Brown from NCA. I will lead the negotioation with you on the side of NCA. I am glad that we already could agree on two of our seven topics. Anyway there are another 5 topics that we should discuss about. But I am quit sure we will find an agreement.This is my first offer. Maybe you already agree on that. I am looking forward to work with you.Kind regardsMr. Brown</t>
  </si>
  <si>
    <t xml:space="preserve">Dear Mr. Brown,I consider this a great advancement in our cooperation. We made some concessions and expect you to alse make some.Please consider my counteroffer.Best regards,Mr. Williams.</t>
  </si>
  <si>
    <t xml:space="preserve">Dear Mr. Williams,thank you for your offer. As I can see we are making good steps to the right direction. Still I can not accept your offer like this. For us, the Delivery Time is very important. Some of our cows are already infected by the virus, so I am sure you understand that we need the vaccine as fast as possible. I am sure we will find a way, which is possible for both of us. Also the Guarantee, I am sure you understand that the risk is way to high for us, if we carry all the risk alone. It is your vaccine which you produced, so I think we should make a deal, in which you also carry some of the risk.I am very happy to see, that we agree on some points. No Publicity is what we both want, also the future testing in standard seems perfect for both of us.This is a great way into the right direction and I am happy to work with youKind regardsBrown</t>
  </si>
  <si>
    <t xml:space="preserve">Dear mr. Brown,it's good to see we are achieving a mutually beneficial contract.Due to high productin costs, we are afraid a reduction on price may not be possible, which we are willing to compensate by offering you a minimal level for the future testings.Also, to ensure the quality of our product, we must keep the delivery time at a minimum required.I am sure that accepting this new offer will be of great benefit to you.Best regards,Williams.</t>
  </si>
  <si>
    <t xml:space="preserve">Dear Mister Williams,we made another good step into the right direction. But as i already described to you, we already have some cows with that are sick. There is no way we can wait another 6 month for the vaccine. We realy want to work together with you, because we think you are the best in that specific area. But as you know you also have a competitor, which is also able to provide their vaccine within the next 6 month. I am sure, you will manage to be faster tthan them, since you are a bigger company. I do understand that the your research costs a lot of money, so I am willing to go higher with the price, but you got to understand, because we already lost some cows and because the people are afraid of the disease we already noticed a minus in our profit. I am willing to accept the wild guarantee, which is a good step forward for us. Though I do not quit understand why you do not want standard testing in the future anymore, eventhough we already agreed on that. Maybe it was just a mistake by you, if not please explain to me, why you do not want that anymore.I am sure we are on a realy good way.Kind regardsBrown</t>
  </si>
  <si>
    <t xml:space="preserve">Dear mr. Brown,we have achieved a high level of accordance, but I still cannot accept such a low delivery time.I am sure this offer is beneficial for both of us. Please consider accepting it. It's the best we can do.Best regards,mr. Williams.</t>
  </si>
  <si>
    <t xml:space="preserve">Dear Mister Williams,thank you for your final offer. I am a little disappointed by the delivery time, because we need it as fast as possible. But i do understand that you need time for research and to increase your production. I am willing to accept that, but you see we make a big loss because of the adding two month. So i think we should talk about the price again. I am sure you will understand my point.I am happy to see that we are very close to a deal and I hope you will think about my offer now.Kind regardsBrown</t>
  </si>
  <si>
    <t xml:space="preserve">Dear mr. Brown,I'm happy to announce we have a deal!I am sure this is the beginning of a long lasting partnership!It was a pleasure to negotiate with you!Best regards,Williams.</t>
  </si>
  <si>
    <t xml:space="preserve">Dear Mr. Williams,I want to negotiate a few missing issues concerning the vaccine against BSE.The most important issue for us is delivery time. It would be really great, if you can deliver the vaccine within one month, I know that you work really hard on this project and I am sure you can do that. We need the vaccine as soon as possible, ideally right now.Concerning guarantee we demand full guarantee, as the vaccine can damage a lot and the disease could damage more, if the vaccine is not effective and I need to get compensation for damages in case the vaccine does not take effect. I am sure, you can understand this point.Concerning price, I think a cheap price for the vaccine is justified because the vaccine has not been tested outside the lab before and I don't know about the quality of the product. A price of 100 US$ per vaccinated cow would be ideal.Furthermore, NCA does not want any publicity.Concerning future testing, I think its a good opportunity to have the possibility to vaccinate cows with the best and newest product on the market, but the important point for us is, that they should already be certified. Therefore, our preference is standard future testing.I would aim the best possible outcome for us both, therefore I am of course willing to negotiate certain points.I am looking forward to your answer.Best Regards,Brown</t>
  </si>
  <si>
    <t xml:space="preserve">Dear Mr. Brown,Innovax appreciates the return of the NCA and we hope that we can reach a beneficial agreement for both parties. I appreciate your first offer, but I would like to check some aspects with you.Regarding theDelivery Time, the laboratory will start the construction of new facilities so that it is possible to manufacture as soon as possible the 6000 vaccines established in the agreement for the NCA, but the facilities need6 months to be built. Because we want all health and safety requirements to be met.Regarding theGuarantee, I am sure that we both care about the health of the animals, so I ask you to evaluate my proposal. And I accept your condition regardingFuture Testing to beStandard.Concerning Price, unfortunately our opinions differ slightly, as the studies were guided by a team with members from around the world, for years. So great efforts were made to reach the result that we are offering to the NCA. Innovax is currently the only pharmacy industry with a safe vaccine available against BSE. So we ask for the amount of500US$ per vaccinated cow.Finally, I would like you to analyze my proposal in relation toPublicity. Because it would be very valuable for both companies to have their names linked in the media as entities acting against BSE in a preventive way. We guarantee to NCA that no extra information will be disclosed, only that which is necessary to maintain the good reputation that NCA and Innovax have.With best regards for you,Williams</t>
  </si>
  <si>
    <t xml:space="preserve">Dear Mr. Williams,NCA highly appreciates InnoVax for its successful medical innovations and good quality, therefore I also hope that we can reach a best possible agreement for us both. But there are some certain points, I would like to negotiate with you.RegardingDelivery Time, 6 months are unfortunately too long, I am sure you can produce the 6000 vaccines in the existing laboratory under perfect health and safety requirements as well. I am sure you can understand, that we want to prevent BSE diseases of our cows, so it would be of udmost importance to have the vaccines as soon as possible. The longest delivery time I can offer you is2 months.RegardingGuarantee, I demand aWideguarantee, because with a narrow guarantee InnoVax only compensates for damages caused by gross negligence and we need aWideguarantee, where InnoVax covers damages directly caused by the vaccination. I am sorry, but the vaccination is very new and we are the first testing group for you. I hope you can understand this point.RegardingPrice, I am sorry 500 US$ is too much. As I already mentioned, InnoVax has not tested the vaccine outside the lab before and I don't know anything about quality and effectiveness of the product. But I can offer you200US$.ConcerningPublicity, I support your point of view. But you cannot guarantee a positive outcome of the vaccine. As NCA doesn't want any public rumour and media presence, we would like to have a Narrowpublicity, which means you can describe the test for example in medical journals.Thank you for accepting Future Testingto be Standard.Looking forward to your response!Best Regards,Brown</t>
  </si>
  <si>
    <t xml:space="preserve">Dear Mr. Brown,we at Innovax are very satisfied with the direction the negotiations are taking.Company representatives held a preliminary meeting to assess whether we could provide greater support in Guaranteeto NCA, due to our experience in the area. As you also have a good reputation and are looking for a fair deal, we believe it is possible to offer a WideGuarantee, just as we do for our long-standing business partners. But with the proviso that we negotiate aPricehigher than the200 US $ offered.We appreciate your efforts at cooperative negotiation and believe that we are in agreement withPublicity, in addition toStandardFuture Testing.I would like to know your opinion. Thank you for the last offer.with best regards,Williams</t>
  </si>
  <si>
    <t xml:space="preserve">Dear Mr. Williams,thanks for your offer again. We are on a good way to find a solution.Thank you for your agreement concerning guarantee, publicity and future testing.Concercing price I appreciate your demand and offer you300US $.But regarding delivery time, it is very important for us to receive the vaccination within 2 months.I am eagerly awaiting your answer. Wish you a nice day!Best Regards,Brown</t>
  </si>
  <si>
    <t xml:space="preserve">Dear Mr. Brown,I believe that we are approaching a beneficial end for both. And I appreciate your commitment to our negotiation.However, I am unable to comply with the NCA request with the deadline you are requesting. Unfortunately,3 monthsis the minimum we can offer. I would like to know your opinion about this trade-off betweenDelivery TimeandPrice.As discussed, we are the only company with vaccines developed and tested in the laboratory against BSE. We understand the need for agility, but if it accepted this deadline, NCA would still have at least 9 months advantage over possible offers from other companies.Regarding the price, I would like you to consider the advantages in relation to theGuaranteeand conditions of the Future Testingthat NCA will obtain.I remain open to discuss what you think about this offer.with best regards,Williams</t>
  </si>
  <si>
    <t xml:space="preserve">Dear Mr. Williams,I received your offer and considered it intensively.I can acceptDelivery Time3 monthsbut as a return for that we can offer youPrice300US $.I remain open to discuss what you think about this offer.Best Regards,Brown</t>
  </si>
  <si>
    <t xml:space="preserve">Dear Mr. Brown,it is with great satisfaction that we accept this agreement with the NCA. We are sure that both parties will obtain many benefits.Thank you for cooperative negotiation. I am sure that we will have many partnerships in the coming years.With my best regards for you,Williams</t>
  </si>
  <si>
    <t xml:space="preserve">Dear Mr/Ms. Williams,My name is Mr. Brown; I hold an executive position in the NCA and am assigned to conduct this negotiation further on the associations behalf. As you know, we have already agreed that InnoVax will provide vaccines for 6,000 of the 10,000 cows and that the terms of payment will be 60 days, which meets the standard of such a transaction. Now time is of the essence, and the NCA would welcome a mutual agreement as soon as possible. We are also in talks with another pharmaceutical company in France, but because of Innovaxs excellent reputation, outstanding quality, and successful medical innovations, we would prefer to do business with you. As it is essential to containing the diseases further spread, we urge InnoVax to increase its production significantly so we can deliver an appropriate amount of vaccines in the months to come.I am sharing with you our proposal. Understandably, we require the Delivery Timeto be 1 monthto slow down the already high infection rate. We know that you mentioned that it would take around six months to deliver the first vaccines. However, we confirmed that it is possible to finish the first vaccines in the proposed time frame with our experts.The NCA realizes that this will put you in a similar time pressuring situation that the association is experiencing now and is therefore willing to agree toUnlimitedFuture Testingdespite the desire that future vaccines are already certified. The NCA is furthermore ready to offer aPriceof 200 US $ per vaccinated cow.I am sure you can agree that public rumors and media presence will do the cause more harm than good if the vaccine cannot show its effect, and we, therefore, propose not to go public before we can confirm its impact.Finally, the NCA requires aFullGuaranteeof InnoVax that they cover any damages caused by the untested vaccine and a guarantee in the vaccines case, simply not working at all.I am sure we can come to a mutual agreement that satisfies both parties.I am looking forward to hearing from you.Best regards,Brown</t>
  </si>
  <si>
    <t xml:space="preserve">Dear Mr. Brown,My name is Mr. Williams. I am one of the executives at InnoVax and was assigned to conduct the negotiation with NCA.I have just received your last message and thank you very much for your contact. I am happy that we have negotiated the previous issues and are on track to find a solution that is suitable for both of us in the rest of the negotiation.We just need to adjust a few points.I'm sharing with you. ODelivery Timepreciso de5 months. About oPriceisne of the most important issues for me, so it is500d&amp;oacute;lares americanos. AboutGuarantee, we will put it inNarrow. TheFuture Testing,we need it to beUnlimited,I agree with you. And aboutPublicity, we can put it Wide, it would be good for both sides.I am willing to give in on some issues so that we can carry out the negotiation in the best way.I am sure that we can reach a mutual agreement that satisfies both parties.I look forward to hearing from you.Regards,Williams</t>
  </si>
  <si>
    <t xml:space="preserve">Dear Mr. Williams,Thank you for your quick reply. I am happy that we were able to agree on an UnlimitedFuture Testing. I am certain this was in your greatest interest. However, we must insist on the major points that have been outlaid in the prior e-mail. As I have mentioned, we need the vaccines as soon as possible, due to the fact that a high proportion of the cattle is already infected and that I confirmed with our experts you are able to deliver the given time frame of1 month. Furthermore, we must insist on aFullGuaranteeas we can not afford to be responsible for any damage caused by a malfunctioning or not working vaccine and we firmly believe that it is your responsibility as a product developer to insure the quality and function of your products.Our budget is limited, and other competitors are also highly interested in selling their vaccines. We wish to come to an agreement as soon as possible and therefore agree to raise thePriceto300US $, but this is as high as it gets. Additionally, we can surrender thePublicityto beNarrowinstead and agree to allow that the test to be exclusively described in medical journals, however the general public should not be involved until the first successful test phases are over.I still believe that we will come to a satisfying agreement for both parties.I am looking forward to hearing from you very soon.Regards,Brown</t>
  </si>
  <si>
    <t xml:space="preserve">Dear Mr. Brown,I have just received your last message and I am happy that we have negotiated the previous issues and we are on track to find a solution that is suitable for both of us in the rest of the negotiation. We just need to adjust a few more points.I am sharing with you my new counteroffer. The Delivery Time really needs at least 3 monthsfor delivery. ThePrice is one of the most important questions for me, so let's try to go up a little bit, since I am giving my maximum time to meet your demand,400 US dollars. On Guarantee, we will arrive in Full. And the Future Testingwe leave inUnlimited and on Publicity, we leave in Narrow, agreeing with you.I am sure that we can now reach a mutual agreement that satisfies both parties.I look forward to hearing from you.Regards,Williams</t>
  </si>
  <si>
    <t xml:space="preserve">Dear Mr. Williams,Your last message is a step in the right direction. I am happy that we were able to agree to aFullGuarantee,NarrowPublicity, andUnlimitedFuture Testing. However, I must insist on aDelivery Timeof1 month. The infected cattle can not wait any longer!To make up for it I am willing to agree to aPriceof400. However, I must stress the fact that our budget is limited and we, therefore, are close to our final offer!I am looking forward to hearing from you as soon as possible!Regards,Brown</t>
  </si>
  <si>
    <t xml:space="preserve">Dear Mr. Brown,Thank you very much for the last offer.After consideration, I am pleased to inform you that I accept. From our point of view, we have reached a common solution suitable for both of us. I really enjoyed negotiating with you.Regards,Williams</t>
  </si>
  <si>
    <t xml:space="preserve">Dear Ladies and Gentleman,I am writing you concerning the issues, which have been left undiscussed in the last meetings. My name is Theresa Brown and I am the excecutive of NCA authorized to conduct the further negotiations with you.First I want to discuss the most urgent point in question with you: delivery time. Due to the danger the BSE illness is exposing on our herds we would like to get access to the vaccine the sooner the better. Therefore I would suggest an ideal Delivery Time of 1 month . If this Delivery Time is possible we would be willing to pay a higher Price of 300 . Our organisation has confindence in your abilities and your knowledge, however we rely on the effectiveness of the vaccination. Maybe you could grant as a Guarantee of Full in return to compensate us for the trust we have put in your products.As these issues are very pressing we would appreciate it to keep the testings and development of rate of infections under tight wraps.I am looking forward to hearing from you.Best regards,Theresa Brown</t>
  </si>
  <si>
    <t xml:space="preserve">Dear Theresa,I'm glad to received your message.I agree about the most urgent point. But I need more time to produce the vaccines. I suggestDelivery Timeof5 months. I also understand that thePricecan be reduced to200. We also have to discusse theGuarantee. It's impossible to provide fullGuaranteewith5 months. I just can accept that with more time. And also would like aFuture TestingUnlimited. It's also important to us aNarrowPublicity.Best reguards,Williams</t>
  </si>
  <si>
    <t xml:space="preserve">Dear Williams,Thank you for the clarification.Unfortunately we cannot accept a delivery time of 7 months, because the issue with the illness is very urgent. If you are not able to provide a full Guarantee, it is understanable to us. Additonally we put great trust in your knowledge and we are ok with a WideGuarantee . But only if this does not concern future testing, therefore we can only accept Future Testing in a Standard version, given a WideGuarantee .Furthermore I want to stress the importance of as little Publicity as possible for us. If this is not reasonable for you, I would like to ask you to make concessions elsewhere.I am looking forward to hearing from you.Best regards,Brown</t>
  </si>
  <si>
    <t xml:space="preserve">Dear Brown,I understand your point about theDelivery Time. It's a really important point, and we have to control all the process and that's take too much time. Unfortuanely, I just can reduce that if I increase thePriceI also have another important point. If we don't have aNarrowPublicitywe will have to rise the Price, because thePublicityis huge important to the company.About theFuture Testing, we can acceptStandardversion.Best regards,Williams</t>
  </si>
  <si>
    <t xml:space="preserve">Dear Williams,after some time for consideration I want to accept your offer.I am glad that we have came to an agreement.Sincerely,Brown</t>
  </si>
  <si>
    <t xml:space="preserve">Dear Mrs Brown,Thank you for your message.As an answer on your question: for us are all five issues are important to negotiate. So therefore, I would start with my first offer for Delivery TimePriceFuture TestingPublicity and Guarantee.Please see attached my offer.Best regards and thanks in advance for your answer,Dennis Williams</t>
  </si>
  <si>
    <t xml:space="preserve">Dear Dennis Williams,Thank you for your message! The negotiation will be hard if you consider all topics as very important. But first of all, thank you for your first offer. Our opinions differ on crucial points, I therefore would like to discuss some points regarding the mentioned issues with you. But I am pretty sure, that we can find a good solution for both of us if we concede some issues. In attachment you can find my counteroffer.Regarding the delivery time I think your offer of 7 months is quite late. It would be nice if you could explain why your company needs seven months for delivery. You should also consider your competitor from France when making your decision. Your competitor will have a vaccine ready in about six months. Therefore, we would not have a benefit choosing Innovax as our partner when you deliver your vaccine in 7 months. And I think that the start of the field test is important for both of us. So therefore asDelivery TimeI offer you1 month.I can understand that future testing is quite important for your company. But I sell my products to people so my cows only need to get safe drugs and vaccines. I do not want to risk the health of my cows and consumers. But if you agree with theDelivery Timeof1 month, I will agree you with the Unlimitedtesting forFuture Testing.Let us also talk about the price per vaccine. Also here I would like to know your arguments for your high price. I offer you aPriceof 200. I think a cheap price for the vaccine is justified because InnoVax has not tested the vaccine outside the lab before and I don't know about the quality of the product.For theGuarantee in my opinion a Wideguarantee is justified, because I can't finda testimonial for your company and therefore I have to insure myself against any damage.Let us consider also the Publicity. For the first step I wantNonepublicity. But I can offer you that we can discuss this issue again after the first good results with the vaccine. At the moment, I think a none publicity is justified, because your companyhas no evidence of success at the moment.I am looking forward to have a good cooperation with you and to see your point of view!Best wishes and kind regards,Alexa Brown</t>
  </si>
  <si>
    <t xml:space="preserve">Dear mrs Brown, hi Alexa,Thank you for your counteroffer. As you indicated, I think we find the best solution for us both as we would like end this new, and still relatively low, BSE outbreak as fast as possible.Some issues you made a counteroffer for I cannot agree on. Simply as it is not achievable in time or in costs. It is therefore not that InnoVax would not agree with it but cannot agree with it.First, the price. To be honest, our cost price is $600 for producing a dose. As you offer us the testing in the future, we before decided to offer you the vaccin under the cost price for a price of $500. The $100 difference will be for us investment costs for in the future. It is the maximum we can do at the moment. When looking at getting free Widepublicity from your side, we would like to see another $100 as an investment on the price of a dose. With this, we would like to drop to 400$ for a dose. It is the best we can do.Next to this, the delivery time. As you know, due to the covid-19 restrictions in outside EU international transport it is at the moment unfortunately not possible for us to produce on large scale. We only have our own production line available at the moment and cannot use the production line from our alliance partner in New Zealand. Therefore, the seven months delivery time is at the moment the best we can offer when you would like to receive the 6000 doses at one time. Theoretically it is for us possible to deliver the first 3000 doses in 6 months and the second 3000 doses one month later.For your information, we also heard the rumour that an unknown small firm in France is testing a vaccine against BSE. We tried to find out which company this is as for us it might creates an increase of production capacities (and decrease of delivery time) when we cooperate with this unknown firm. Strangely enough in our vaccine producers network everyone heard from this news rumour but nobody knows if this company really exist. But in the best case that the company really exist and it is for them possible to create an new vaccin, a new vaccin from their side can be theoretically brought on the market in 14 months of time.We trust our vaccin results and therefore we can offer your a Wide guarantee that our vaccin will help to prevent the BSE outbreak among your NCA members.See attached our new counteroffer.Best regards and have a great afternoon over there in Germany,Dennis (de Clerck) Williams</t>
  </si>
  <si>
    <t xml:space="preserve">Dear Mr Williams,Thank you for your last message, I appreciate your offer very much! I think we must negotiate the mentioned issues in order to achieve a good deal. I can accommodate you in some issues if you accommodate me as well. I am sure, we will find a good solution.Let us start with the WideGuarantee. We are pleased to hear that you are convinced of your product and offer us a wide guarantee. So, I would say we have an agreement about the guarantee of the vaccines. Nice that we could achieve a first success!Regarding the future testing we offer you also a unlimited testing although it does not belong to the standards of our association to test not certified vaccines at our animals. The health of our animals and the consumers has top priority to us. Therefore, our offer was related to a clear concession with the delivery time from your side. However, I can see your points due to the actual covid-19 restriction, I would like to discuss this point again. But you should also know that we normally offer just a minimal future testing possibility.First of all I can tell you that the rumours that a company from France is testing a vaccine against BSE is true. We have already contact them and negotiate with them as well. You are right the vaccine will be on the market theoretically in 14 months, but please dont forget that we negotiate about the start of the field test and not about the end vaccine. The company from France will have a vaccine ready in about six months. So, if Innovax is not able to deliver the 6000 doses under 6 months there is no reason for us to cooperate with your company. And please dont forget moving into field tests will give you as a newcomer an advantage of at least a year against your competitor from France. Therefore I offer youDelivery Timeof2 months.Regarding the publicity, a wide publicity as you offer is in field test quite unusal and could damage the reputations of our association and of Innovax, if the test receives bad results. Therefore we are actually always against publicity in field tests. And let me tell the truth in the industry it is known that InnoVax has experienced failure of projects before, so the reputation of your company is on the line. This is another reason why you should start testing quickly, especially with a known association as our company is. But I will make you a concession.If you agree with the delivery time of 2 months I will agree with theUnlimitedtesting forFuture Testingand offer you aNarrowPublicityin for example medical journals. I think this would be a solution where both of us profit.Let us consider also the Price. I'm not quite sure how I have to interpret your offer in terms of price, as you talked once about 500 and once about 400 Euro as maximum limit. If this is the maximum, this will prevent the possibility of further negotiations. Our budget is actually 100 Euro but since we understand that you have production costs and want to earn money, we are willing to pay 300.I hope to hear from you soon and see your points of view!Kind regards,Alexa Brown</t>
  </si>
  <si>
    <t xml:space="preserve">Dear Mrs Brown, hi Alexandra,Thank you for your counteroffer.As I clarified you in my previous counteroffer, for two issues it is not possible for us to negotiate further as we cannot do this instead of not willing to.First of all the price. Your offer is too low as a solid base to negotiate further on. As I indicated earlier, our cost price for one dose of the vaccine is $500. Our company is willing to sell you the vaccine under the production costs for a price of 400 for a dose. The $100 discount you get means for us an economical investment that we consider as costs for developing our organisation. Lower than a price of $400 we cannot go as then the economical risks from this investment (read less income) for our company are too large.Next to this, I indicated you that due to the covid-19 restrictions in international transport it is for us at the moment impossible to deliver all 6000 doses in less than 7 months. Normally, we cooperate with our alliance in New Zealand for an extra production. With the restrictions we are not able to ship vaccines from our alliance to our company. I therefore offered you that we are able to deliver our local made 3000 doses in 6 months and the other local made 3000 doses one month later. A delivery time of two months is for us certainly not possible at the moment. The restrictions are governmental decisions, not ours.As a conclusion, my impression is that our issues around Price and Delivery Time cannot negotiated further. Perhaps in the future things might change as the NCA has more budget for purchasing a vaccine and/or our company has the possibilities to produce the 6000 doses batch faster when international shipping is governmental allowed again.In the meantime, our company will proceed with the production of the vaccine. The outbreak of BSE is worrying us and we would like to offer our vaccine directly to the ones (without the intervention of NCA) who need our help, the farmers that have together 10.000 cows. Our cost price of the vaccine ($500) will be our selling price to the farmers. Next to this, we can theoretically deliver the farmers 3000 doses in six months, the second 3000 doses one month later and the rest of the 10.000 doses (4000 doses) one month after that.With this, we hope that the BSE outback will stop within 8 months of time.Best regards,Dennis (de Clerck) Williams</t>
  </si>
  <si>
    <t xml:space="preserve">Dear Dennis Williams,Thank you for your last message and your counteroffer.I can see that it is really important to your company to stop the outbreak as soon as possible. Of course, we want to do that, too. This is why it is so important to find an agreement.I would like to clarify something, due to regulations from European authorities, it is not possible for Innovax to negotiate with individual farmers. The representation of the farmers is exactly our task, therefore we negotiate with Innovax. As mentioned before, it is also important to us to stop the outbreak, therefore I want to make you a new offer. And in addition, the negotiation with individual farmers is associated with significant costs for your company.You are right, especially with regard to the price and the delivery time, we still need to negotiate. I would like to take another step towards you. We have discussed the matter internally and have come to the conclusion that, since the delivery time is really important to us, we would pay you500as aPricefor the vaccines if, on the other hand, you deliver the vaccines in3 months.Since we also work with other pharma companies from your country and also get drugs from them, we can of course establish contact, so that we can certainly find a way to deliver the vaccine in 3 months. They are a good partner of us and will be able to help you to produce the vaccines in time.I hope you can agree with most of these preferences, I did my best here to accommodate you.I hope to hear from you soon!Kind regards,Alexa Brown</t>
  </si>
  <si>
    <t xml:space="preserve">Dear Mrs Brown, hi Alexandra,Thank you for your counteroffer.You are absolutely right, in normal situations is our company not allowed to sell the vaccines directly to your members. On the other hand, the farmers who are not NCA members can buy without restrictions vaccines directly from us. Theoretically, everyone who is not a member of NCA, and that are many people and organisations, can buy freely our products. Especially when we (InnoVax &amp; NCA) do not have an agreement in terms of a contract.Personally, I think that this is the last thing we both would want to have as a situation. Therefore, I think the best solution is the following:The bottle neck is in this case not the price anymore. Our company already decided that we would like to sell NCA a dose for $400. You now offer us to pay the cost price from $500, and that is for us a case of too little, too late. Perhaps strange to read, but it is.The main issue is certainly the delivery time. It is for us not possible to give you a full guarantee when the delivery time is less than six months of time. I, of course, fully understand that NCA would like to deliver as quickly as possible the vaccines to your member farmers, so do we.With this, I contacted our testing facility and they came up with the following solution:We (InnoVax) are able to produce and deliver all 6000 doses of the vaccine instead of the normal 7 months, now in 5 months time. The only thing is, with this reduction of the delivery time, we cannot fully 100% guarantee our product. We can give you an almost fully guarantee (97% reliable product). This is still a very reliable vaccine as the minimum EU norm have to be 95%When speeding up the production and decreasing the delivery time to four months, the vaccine reliability will be downsized horribly (to 35%). This is something we both definitely would not want to have. Our main goal is to stop the BSE outbreak as soon as possible. The outbreak is not good for us both.So, what do you think: price drop to $ 400, delivery time to 5 months, guarantee almost full, specified as Wide?Best, and have a great evening,Dennis</t>
  </si>
  <si>
    <t xml:space="preserve">Dear Williams,Unfortunately, I have to inform you and your company today that we cannot accept your offer. Since we could not reach an agreement regarding a short delivery time, we decided to work with your competitor from France. They offered us better conditions overall with the same delivery time and will therefore receive the order.Nevertheless, I thank you for the negotiation.Kind regards,Alexa Brown</t>
  </si>
  <si>
    <t xml:space="preserve">Dear Mr Williams,as I am not sure, if you are male or female, I will for now assume that you are male. Please apologize and correct me if my assumption was incorrect. After our companies first talks, where we already agreed on the quantity of the vaccine and the terms of payment, we would like to negotiate some other issues. Due to the current outbreak of BSE, it is important for us to get the vaccine as fast as possible, so that the risk for our farms to be affected is minimized. Therefore, we would like to get the first delivery in about 1 month. Considering the level of guarantee, we demand a Fullguarantee, because our damage would be really high if your vaccine would not work as promised. That will lead us to the next point, which is the price per vaccine. As you have not tested the vaccine outside of the lab and we can therefore not be sure if there are any side effects in real scenarios, we want that the price is matching that fact. Considering this, we are willing to pay around 100US$ per vaccine. A high publicity will not be the best condition for either of us, as we do not want any rumours coming up and if your vaccine does not work as intended, a high publicity would also be bad for your reputation. So therefor we propose, that there wont be any Publicityduring the tests. We are interested in future cooperation and are therefore willing to let you test your new products on our cows. As we do not want to have any drug tested on our cattle, we would consider a Standardtesting strategy, where the vaccine can be tested as soon as it is approved by a regulatory agency.I am looking forward to hearing from you and hope, that we can find an agreement.Yours Sincerely,Jon Brown</t>
  </si>
  <si>
    <t xml:space="preserve">Dear Mr Brown,Thank you for your message. You don't have to apologize, but I'm a woman. I assume that you are male?I am satisfied with the first talks of our companies, in which they already agreed on the quantity of the vaccine and the terms of payment. Additionally, I'm happy that you are willing to negotiatie on some other issues.However, we still have to come to a sort of middleground to both be satisfied with the deal. I would like to propose to you to expand the delivery period. We believe that, since the technology that is involved is new, expanding the delivery date would increase the quality of the vaccine. Therefore, I would like to propose a delivery time of 6 months.To continue, the price you are willing to pay is way too less. Nevertheless, it is a new vaccine, we are still convinced with the quality of it. For over a decade, experts from all over the world worked on the development of it. Therefore, our price wil be 500 US$ per vaccine.Looking at the level of guarantee. I am willing to accommodate you since you agreed with us on no publicity about the new vaccine. Therefore, we want to offer you a narrow guarantee.Lastly, looking at future testing we would like to discuss the unlimited future testing. We are curious to hear how you feel about that.I wish you a plesant day!Yours sincerely,Williams</t>
  </si>
  <si>
    <t xml:space="preserve">Dear Mrs Williams,Thank you for your reply. Your assumption, that I am a male is right.I am glad, that you are also interested in finding a common base for the contract. So am I, but there are still some points, we have to talk about.The first and quite important point is the Delivery Time. Unfortunately, due to the current situation with BSE in our country, and the increasing risk for our farms connected to it, we need the vaccine as fast as possible. I can understand that it is difficult for you, but if you are now going to the field test stage, I assume, that your product is already in a good quality. Furthermore, we contacted another firm, which has a vaccine ready in about half a year, but as we already had some good talks, we would highly prefer a contract with you. Perhaps we can find a compromise and schedule the delivery in 3 months.Regarding the price, your offer of 400$ is too high for us. We are willing to pay a premium for your vaccine if you are convinced with the quality. So, we can offer you 300$ per vaccine. But as you are convinced, that the vaccine works well, it would be great, if that can be found in the guarantee. Therefore, we would like to have at least Wide Guarantee.In terms of Future Testing, we are also interested in a long-term relation with your firm. So, if it is in your interest, to have Unlimitedtesting, we can also accept that. Perhaps you can take this long-term contract into consideration when thinking of the price.I hope that those points will be in your favour and we find an agreement based on this.I am looking forward hearing from you.Yours Sincerely,Jon Brown</t>
  </si>
  <si>
    <t xml:space="preserve">Dear Mr Brown,Thank you for your quick response! I hope you are doing fine.I am delighted that you agree with me to come to a common base for the contract. I can see that you already have given up a bit on a few points. Therefore, out of courtesy and of our pleasant contact, I want to too the same. However, I still believe we have to talk about.Looking at the delivery time, we understand that it is very important to you that the vaccine is there as fast as possible. Therefore, the only thing I can do is promise you that I can shorten it to 5 months. Unfortunately, I can't do much more about the price since our product is of very high quality. We want to preserve this and we find this very important for our customers. Therefore, I want to give in on your request for a wide guarantee since we believe in the strenght of our product.To continue, looking at the publicity I am delighted that we come to an agreement. Additionally, I am very pleased to see that you are also interested in a long-term relation with your firm and choose for unlimited testing in the future!I am looking forward to your respond,Kind regards,Miss Williams</t>
  </si>
  <si>
    <t xml:space="preserve">Dear Mrs Williams,Thank you for your message.I am glad, that we were able to find a common base for the issue of the guaranttee, publicity and the future testing. However, your offer ist still not what I expected.As you mentioned, I tried to find a compromise and therefor I made some major concessions in terms of future tesing, delivery time and the price. But in your latest offer I can only see some minor adjustments from your side. Your price remained the same and even you changed your guarantee to a slightly higher degree, the delivery time has nearly stayed the same aswell. The problem with this delivery time is, that there is another firm, which can provide the vaccine in about the same time. Furthermore, I had trouble finding a testemonial for your company, which makes it even harder for me to justify the price with a high delivery time. There are two options for me to be able to accept the conditions. The first option is, that we agree on a delivery time of three months, where I then be willing pay up to 500$ per vaccine. The second option is, that we set the delivery time to five months, but in this case I am only willing to pay 200$ per vaccine, as I have to take the potential damage of those months without vaccine into consideration.I know, that those options may also be challenging for you, but I already made some concessions too. Unfortunately I can not offer you more than I stated above. I hope, that one of those possibilities can be accepted by you.I am looking forward hearing from you again.Sincerely,Jon Brown</t>
  </si>
  <si>
    <t xml:space="preserve">Dear Mr Brown,Thank you again for your quick response! I am delighted to read that you glad as well that we were able to find a common base for the issue of the guaranttee, publicity and the future testing.Concerning the delivery time. We do not want to lose you as a parter since we really cherise our coopeartion. Therefore, I communicated with our company whether we could make a special exception for you in terms of the delivery time. Luckly, this succeed and I can offer you a delivery time of 3 months when you pay 500US$ per vaccine. I already told you that I am not able to change the price, since our vaccine is of a very high quality.I hope you accept this offer,Kind regards,Mrs Williams</t>
  </si>
  <si>
    <t xml:space="preserve">Dear Mrs Williams,I am glad, that we have found a common base for our contract. We are willing to accept the following conditions and we are looking forward to our new relationship.Thank you for the good talks.Sincerely,Jon Brown</t>
  </si>
  <si>
    <t xml:space="preserve">Dear Williams,after agreeing on the dose amount and the terms of payment in the previous negotiation, I would like to talk about the remaining five issues and hope that we can find a good solution that will suit us both.As we take this desease very seriously and want to stop its' spreading, theDelivery Timeis a decisive issue for us. Please consider this in your first offer. In return, we are of course willing to negotiate certain points. e.g. thePrice,Publicity, etc.I am looking forward to your answer and first offer!Best regardsBrown</t>
  </si>
  <si>
    <t xml:space="preserve">Dear Brown,Thank you for your e-mail.First and foremost, we completely understand that a quick approach is crucial in tackling this virus. However, our company still needs to build new processing facilities to produce the requested amount of vaccine we agreed on. We do our best to guide this to go faster, but we do not want this to affect the quality of the vaccine. That is why a month is not feasible, and that is a decision we take to give you a guarantee of qualitative and effective vaccination. Based on our experts' insight, we, therefore, adhere to a delivery time of 4 months.The second point we want to look at is the price. Of course, it is pleasant to reach an agreement on this before we look at other issues. The price we intend to stick to is$500 per vaccinated cow. This calculation has been carefully made by us, with all production costs taken into account.We would like to hear your thoughts on this.Yours sincerely,Ms. WilliamsExecutive InnoVax</t>
  </si>
  <si>
    <t xml:space="preserve">Dear Ms. Williams,I am pleased to hear from you.I've read your first offer with great interest and understand your point of view concerning the Delivery Time. Regarding the needed additional production capacity, we were seeking consultation of several experts who told us, that with some extra effort2 monthsDelivery Timeshould be feasable without affecting the vaccine quality. As this would probably lead to more costs due to addtional working hours and employee hiring for you, I'd like to be more courteous regarding issues that are important to you.Looking at thePricefrom your offer, I unfortunately can't accept. Firstly, we have a very tight budget for this vaccine and therefore can't pay more then $400 per vaccinated cow. Secondly, we are taking a high risk due to the fact that the vaccine wasn't testet outside the lab before. Taking this risk into account, we adjusted thePriceto300 per vaccinated cow. I know that this issue is very important to you but please consider our point of view.However, I would like to make another suggestion that may compensate the lowerPrice. As your company is relatively young and new in the field of pharmaceuticals, it would be beneficial to you to have the opportunity to assure the effectiveness of your vaccines. NCA could therefore offer youUnlimitedtesting of newly developed drugs and vaccines on our cows in the future.How do you feel about that? Can you agree on that issue?I am eagerly awaiting your answer.Best regardsMs. Brown</t>
  </si>
  <si>
    <t xml:space="preserve">Dear Ms. Brown,Thank you for your new proposals, they look pretty good and almost acceptable to us. However, I still have to add adjustments here and there.To start with, two months' Delivery Timeis not feasible for us; we can bring it down by one month at the latest by using our existing laboratories. But these laboratories also must be prepared before vaccinations can be produced. So in terms of delivery time, we can keep three months, but less than three months is impossible.Furthermore, the offered price is too low for us to accept. We understand that you feel that this may be a risk you are taking due to the lack of field testing. However, the experts who work for InnoVax have been employed for over a decade and have done an excellent job putting together this vaccination. Also, the vaccine has already been tested in a laboratory setting with great success. That's why we stick to ourPrice ($500).Regarding the issue of Future Testing, we appreciate that you want to offer this. Because we are accelerating the delivery time by one month, which is very demanding from us, we hope to reach an agreement for the Standardlevel.Hope to hear from you soon.Best,Ms. Williams</t>
  </si>
  <si>
    <t xml:space="preserve">Dear Ms. Williams,I received your offer and considered it intensively. I think it is still necessary to make some alteration in order to come to terms.To bring this negotiation to a pleasant result for both of us, I am willing to make a big concession regarding theDelivery Time.After taking all your argumentsinto consideration, I am accepting the proposed3 months Delivery Time!Regarding our next issue, thePrice, I unfortunately cannot accept $500. Your argument that the vaccine has been tested in alaboratory setting is not very cinvincing as your testing environment is controlled by you. Testing the vaccine on our cows in an uncontrolled environment could therefore be a great risk which we have to take. However, as I'd like to come to a fair agreement with you, I am increasing my proposedPriceto $400per vaccinated cow. Please understand, that we cannot go higher due to the limited budget.Lastly, I'd like to have a look at you proposedFuture Testing. I can agree on theStandardtesting. As I am making a concession regarding the Delivery Timeand also the Future Testing here, I'd like to ask you if you give usFullGuaranteein return. This would be very important for us, as we don't know if your newly developed vaccine is effective or if there will be anyconsequential damage on our cows.I am looking forward to hearing from you soon.Best regardsMs. Brown</t>
  </si>
  <si>
    <t xml:space="preserve">Dear Ms. Brown,Thank you for accepting our Delivery Time. Usually, it takes a lot longer to deliver the vaccination, but we have deployed all the workforce for you to speed up the process. Because, of course, we also want to prevent this virus from spreading faster.And regarding the Price, we have decided to agree with this after long consultation. We are confident the vaccine will undoubtedly be effective and inhibit the virus, but we understand your concerns and accept$ 400 per vaccinated cow.So when it comes to Future Testing, we proposed Standardtesting instead of your first offer ofunlimitedtesting, even when we reduced the delivery time. However, we now also accepted reducing the price. Therefore, we can give a Wideguarantee in return, in which InnoVax would cover all damages directly caused by the vaccination, but will not guarantee its effectiveness. Although we are convinced that it will work effectively, we cannot, of course, 100% guarantee that this will be the case.Lastly, I'd like to look at the Publicityissue; we hope you can offer us some Narrowpublicity after the vaccine's effectiveness is noticeable. This means that there will be some publicity about the new vaccine in medical journals.Hope to hear from you soon so we can settle an agreement.Best,Ms. Williams</t>
  </si>
  <si>
    <t xml:space="preserve">Dear Ms. Williams,thank you for the clarification.I am more then happy the we could already find a common ground regarding the issuesDelivery Time,PriceandFuture Testing. I think we are on a good way to come to a final agreement!For us as company, values like trust, faithfulness and partnership are very important. Therefore one principle of ours is that we only advertise companies we truly trust in. For that reason I'd like to make a compromise on our remaining issues. If you would assure us FullGuarantee on the supplied vaccine, we could even offer you Wide Publicity which would not only be beneficial for you to make a great entry in the industry but also when marketing any other future products. However, if you can't guarantee us the effectiveness of your product, we unfortunately can't offer you Publicity at all.Please consider this offer intensively as we, NCA, already made a huge concession when negotiating about the Price of the vaccine!I hope to hear from you soon.Best regardsMs. Brown</t>
  </si>
  <si>
    <t xml:space="preserve">Dear Ms. Brown,We are also happy we could agree on three of the five issues. We are almost there...Regarding Guarantee, we cannot go further than a Wideguarantee. We take full responsibility when the vaccine causes damage, which we don't assume, of course, but that's it.We cannot give a full guarantee because a vaccine's effectiveness does not depend solely on the vaccine. There may be more factors involved, and not only do we at Innovax should take responsibility for this, but this goes both ways.When negotiating the Price, a price of $500 was set, however, we have taken your concerns into account and lowered the price.The same goes for the Delivery Time; we have now put all the workforce and focus on this vaccine. Therefore, there should be some Publicityabout our vaccination if the results are positive,preferably Narrow.This is our final offer, and we hope you accept this so that we can continue and complete our collaboration.Best,Ms. Williams</t>
  </si>
  <si>
    <t xml:space="preserve">Dear Ms. Williams,after consultation with my boss, I am very happy to tell you that we accept your last offer. In my opinion we have found a pleasant solution for both of us which is the beginning of a great collaboration.Lastly, I also want to thank you for beeing a good and understanding negotiation partner.Have a nice day!Best regardsMs. Brown</t>
  </si>
  <si>
    <t xml:space="preserve">Dear Mr. Williams,how are you today? I hope, everything is fine. Unfortunately we cannot meet in person, but I'm looking forward to come to a good result for both of us by the end of the week.As you know, we want to fight against the mad cow desease and for that, we need your support.The most important factor for us is of course the delivery time. The earlier we get the vaccine, the earlier we can stop the spread of the desease. We would really like to ask you to provide the vaccine to us within one month.I'm looking forward to hear from you.Best regards,Brown.</t>
  </si>
  <si>
    <t xml:space="preserve">Dear Mr. Brown,I am happy to hear from you. Given the current circumstances, I am doing quite well. How about yourself?We from InnoVax are eager to start the field testing and provide vaccines for the cattle of your herd.Thank you for your offer. I realize that timely delivery is desirable on your part, however, we are currently buildingnew processing facilities to be able to produce the requested amountof the vaccine. Therefore, delivery within one month is simply not possible. It is not the most desirable for me, but I can come to terms with a delivery time of 6 months.I hope you will consider my counter offer and we will result in favorable outcomes for both of us.Best regards,Williams</t>
  </si>
  <si>
    <t xml:space="preserve">Dear. Mr. Williams,thank you for your fast reply. I'm doing well too, thanks.It's good to hear, that you will start the field testing soon. I hope, everything runs as expected.You mentioned, that you start building new facilities for the production of the vaccine, but you still have some production capacities left which you could use to start with a first production series, I guess? We do not expect you to provide us all the vaccines at the beginning, but the more we can get early, the better it will be. Do you eventually have some partner companies where you can work with together to accelerate the production of the vaccines? I would be more than happy if you could check this. We could then try to lower the delivery time, because six months is unfortunately not acceptable for us. Our calculations have shown, that the spread will be extremely high in six months, because it increases exponentially and it will be very hard to get this under control then.If you could work on this time-critical issue, I would try to get a better price for you. I can easily understand, that this will be a lot more work for you to accelerate the production of the vaccines, but a good publicity in the end should have a very positive, longlasting effect on your company. I would then offer you a narrow publicity.I'm looking forward to hear from you.Best regards,Brown</t>
  </si>
  <si>
    <t xml:space="preserve">Dear Mr. Brown,I am sorry to hear that you are still only offering one month of delivery time, despite me saying this really is impossible. The fasted we can deliver vaccines would be within 4 months, on which unfortunately I cannot negotiate anymore.As a compromise, I am willing to meet your offers regarding publicity and future testing.Looking forward to hearing from you.Kind regards,Williams</t>
  </si>
  <si>
    <t xml:space="preserve">Dear Mr. Williams,thank you for your mail. I am very sorry to hear, that you don't want to negotiate about the delivery time anymore, because that's my companies main issue. If this would be your last word, I can unfortunately not accept your offer. I would suggest to meet in the middle of our two goals at 3 months of delivery time. That should be possible and a fair compromise for both of us.Unfortunately there are still some issues left where we didn't find an agreement yet. I cases of guarantee i would like you to extend the guarantee to a full guarantee. We need to make sure, that if side effects occure they are covered.But on the other side, I'm happy that we agreed in cases of future testing and publicity.The last issue that should be negotiated is of course the price. You would like to have 500 and I have proposed a 100 per dosis. 500 is way too much for our company. Please keep in mind the volumes we purchase from you and if the vaccine should be effective, we would like to continue our partnership with your company to purchase more of the vaccines to help stop the spread worldwide. That would be a good and longlasting business for you in the future too. I would like to come to an accommodation and offer you a price of 300 per dosis. I really think that this is a fair price for you.I really hope to get an agreement now, that we can start the spread of the disease as soon as possible.Have a good day and I'm looking forward to hear from you.Best regards,Brown</t>
  </si>
  <si>
    <t xml:space="preserve">Dear Mr. Brown,Apologies for the late reply.You must understand that I aim to have a positive outcome for both of us. Since this health issue is important to us as well, I am willing to go down to 3 months of delivery time. In this case, I hope you are willing to agree on a price of 400 per vaccine.Lastly, I can not offer you full guarantee. I suggest we meet in the middle and settle on wide guarantee.Have a nice evening while I hope to hear from you soon.Kind regards,Williams</t>
  </si>
  <si>
    <t xml:space="preserve">Dear Mr. Williams,thanks for the quick reply. I think we are on a good way to end our negotiation shortly with a fair outcome for both of us.I am more than happy that you have accepted the delivery time of 3 months. I think that this is an important step to stop the spread of the disease.In return, I will accept your price of 400, if you still think about the issue of the guarantee again. It would be really important for us to be totally covered in cases of any possible issues. For your side, it should'nt have that much effect, because you are already testing the vaccine and I guess you get good results with that. So if you trust in your vaccines, it should not be relevant for your company to offer us a full guarantee.I would really like you to accept this last Counteroffer from my side and hope, we can end this negotiation soon and continue our business in the future. I wish you the best.Kind regards,Brown</t>
  </si>
  <si>
    <t xml:space="preserve">Dear Mr. Brown,I am happy that you agreed on price as well. Of course we trust in our vaccines, however, I think you know too that it would be somewhat ignorant to give full guarantee based on this. This means I have to stick to my last offer.I think we have come to an agreeable outcome for both of us this way and sincerely hope that you will accept this offer.Kind regards,Williams</t>
  </si>
  <si>
    <t xml:space="preserve">Dear Mr. Williams,thank you again. That you are not offering us the full guarantee makes me a little bit sad, but I will accept your last offer and hope, that this will give us for future negotiations a good basis.It was a pleasure getting to know you and I hope, that we both can start stopping the spread of the disease.Have a good weekend and see you soon.Brown</t>
  </si>
  <si>
    <t xml:space="preserve">Dear Mr. Williams,first I would like to introduce myself. My name is Ms. Brown and I am an executive from the National Cattle Association, shortly NCA, based in Litula. The farmers within our association own roundabout 10.000 pieces of cattle. I am reaching out to you because of the news that your company, InnoVax, has made a breakthrough in BSE-vaccine research.As you may have heard there are cases in Litula, where cattle is infected with BSE. Unfortuantely the affected cattle belong to farmers who are members in the NCA. To avoid more infected cattle we have to react immidiatly. And here is where InnoVax comes into play.We would like to give you the opportunity to test your vaccine in field on our cattle. We know, that the Frandorian government is very strict about field tests, but in Litula you could test the vaccine immidiately. Because this is a very big deal for both of us, we have to negotiate about a few issues, but we, the NCA, are in good spirits, that we can come to a conclusion that is very lucrative for both of us.You already know, that we have the first infected cases, so we need the vaccine for 10.000 pieces of cattle as soon as possible. We would prefer aDelivery Timeabout1 month. Because of the large quntity of vaccine doses we think about aPriceof $100per dose.We want a full guarantee and if possible, we do not want any publicity, but I think we can talk about that.When this negotiation comes to a result both of us can agree with, the NCA would like to implement a longterm partnership, which includes standard Future Testingof your products.I am looking forward to your reply. Please let us know about your thoughts and conditions.With kind regardsMs. Brown</t>
  </si>
  <si>
    <t xml:space="preserve">Dear Mrs. Brown,I am pleased to hear from you and to know that you are aware of our breakthrough in BSE-vaccine research. I am Mr. Williams, one of the executives of the InnoVax.In response to your last message, you said that you need the vaccine for 10.000 pieces of cattle as soon as possible. However, in the first round of talks, we agreed that we will provide a vaccine for 6,000 of the 10,000 cows in NCA's herd. Moreover, we agreed that the terms of payment will be 60 days, which meets the standard for such transactions. Do you agree with this?Just to be sure, I would like you to be aware that when we come to an agreement, the payment needs to be made in US dollars. I hope this is fine for you!I appreciate your offer very much and I would aim for the best possible outcome for us both. Therefore I am of course willing to negotiate certain points. Regarding the Delivery Time, I think 1 month is very short as we need to build new processing facilities to be able to produce the requested amount of the vaccine. Therefore I suggest a delivery time of 7 months. You suggested aPriceof $100per dose. Unfortunately, this does not meet our expectations at all. We, therefore, suggest a price of500US$ per vaccinated cow. Initial testing of the new vaccine in the laboratory has been positive, but we feel strongly that our company is not in a position to offer a Guarantee.Regarding the publicity, you told me that you dont want any publicity. As mentioned before, I surely want to negotiate to certain points. We preferred wide publicity, but to concede I want to propose Narrow. Moreover, we prefer unlimited future testing, but to concede I agree with your suggestion of Standardfuture testing.I hope you would also aim for the best possible outcomes for both of us and that you, therefore, be willing to negotiate certain points.Id like to hear your point of view on my argumentation.Kind regards,Mr. Williams</t>
  </si>
  <si>
    <t xml:space="preserve">Dear Mr. Williams,I'm glad to hear from you so soon.I think 6.000 doses to begin with is a good start, but I really want to stress the delivery time. It is a very urgent matter for us to get our cattle vaccinated as soon as possible. We fully understand, that you need more time than one month, maybe it is possible to speed up the process up to 4 months? That would be very great!Furthermore a price about $500 per dose is too high, maybe we can meet at $300 per dose?We agree fully with the terms of payment of 60 days and the payment will be in dollars.We also know, that it is very important for companies, such as InnoVax, to make their innovations public. This is what you live from, so we fully agree with a narrow publicity.We think you can understand that we need some kind of guarantee. We know, that your vaccine was tested in the laboratory, but not in field. When 6.000 pieces of cattle getting vaccinated at once, we need at least a narrow guarantee. We really hope, you can understand this.For us it is very important to achieve a result, that is beneficial for both of us, too. We are glad to hear, that you are interested to work with us in the future and build a longterm partnership with us. We are thankful that you agree with standart future testing.Please let me know, what you think about the further discussed issues.I look forward to hear from you. Have a nice day.With kind regardsMs. Brown</t>
  </si>
  <si>
    <t xml:space="preserve">Dear Ms. Brown,Thank you for your offer and good to hear that you agree that 6.000 doses are a good start.I want to react to your proposal regarding the Delivery Time. You proposed a delivery time of 4 months. As I told you earlier, we need to build new processing facilities to be able to produce the requested amount of the vaccine and therefore I earlier suggested a delivery time of7 months. However, I am of course willing to negotiate certain points and I fully understand that it is a very urgent matter for you to get your cattle vaccinated as soon as possible. So I, therefore, agree with a delivery time of 4 months. In response to your proposal regarding the Guarantee, I proposed none guarantee earlier but I am willing to change this into a Narrowguarantee as I understand this is important to you. In exchange for these compensations, I assume that you will agree with a Priceof$500per dose. I hope this is fine for you!Id like to hear that we agree with Narrowpublicity andStandardfuture testing. Speaking of, I want to mention that I appreciate our cooperation very well!I am looking forward to your response.Kind regards,Mr. Williams</t>
  </si>
  <si>
    <t xml:space="preserve">Dear Mr. Williams,thank you very much for your offer.I think we agree on most of the issues. I just want to talk about the price again.If there was the possibility, that you can widen your Future Testingon our cattle to Unlimited, would thePrice of $300 per dose be okay?I hope you don't think it is rude to stress this point again and I really hope, that we will get to a conclusion that is good for both of us soon.I look forward to hear from you again.With kind regards,Ms. Brown</t>
  </si>
  <si>
    <t xml:space="preserve">Dear Mrs. Brown,I appreciate your latest offer very much and, therefore, I also wanted to show my goodwill and will concede in some points as well.I agree with your latest proposal under one condition. Namely, we must agree on a Priceof $500 dollar. As this may be an issue for you, I am willing to agree on a price of at least $400so that we both will be satisfied with this cooperation. Moreover, as you told me earlier, it is very important for you to get a Guaranteebecause 6.000 pieces of cattle getting vaccinated at once. I really understand this is important to you. I am therefore willing to offer youWideguarantee in return.I am eagerly awaiting your answer and hope we have come to a satisfactory outcome for both of us!Kind regards,Mr. Williams</t>
  </si>
  <si>
    <t xml:space="preserve">Dear Mr. Williams,we appreceate your offer and therefore accept it.Thank you very much, it was a pleasure for us to negotiate with you.I hope this is a start for a strong and longlasting relationship between NCA and InnoVax.With kind regardsMs. Brown</t>
  </si>
  <si>
    <t xml:space="preserve">Hello Mr. Williams,my Name is Mr. Brown and I am very much looking forward to negotiating a deal regarding the vaccine against BSE with you.I think if we work together, we can achieve a solution wich benefits us both and fulfills both of our expectations.I am gonna be straight forward with my offer, because there are obviously lives at stake here.For us the most important Issues areDelivery Time andGuarantee, because we need the vaccine as quickly and as effectively as possible to ensure the saftey of as many human lives as possible. I suggest aDelivery Time of2 months but the quicker the better. Also theGuarantee has to beFull unfortunaly there is no room for negotiations here because we need to gurantee the safety of the affected.Another important Issue for us isPublicity. It is paramount that there isNone, because of the nature of our business. Discretion is very important in the work that we do to ensure public safety, so we hope for your understanding.In the IssuesPrice andFuture Testing we hope to have made you a favourable offer with400 andUnlimited.I look forward to your reply and your thoughts on these Issues.Best RegardsMr. Brown</t>
  </si>
  <si>
    <t xml:space="preserve">Dear Mr. Brown,It' s great to hear from you and I hope you are doing well. We from InnoVax feel sorry for you, BSE is a terrible disease. We truely hope that we can help you with a vaccine to stop this outbreak of BSE.I also think that we need to work together to get the best possible deal for both of us. And of course I respect the fact that you are straight forward with a deal.Regarding the issueDelivery Timewe first need to build new facilities in order to give you the requested amount of vaccines. Therefore, the delivery time of our first batch takes some time and is now set for6 months. I hope you understand this, we are working hard to get everything done.These new facilities can speed up the future deliveries a lot.Concerning the issueGuaranteewe are not in a position to give you the full guarantee at this point, because this vaccine is new and further testing is still needed. The initial testing in the labaratory was really positive, that is something we can guarantee you. We do want to compensate here by offering you aNarrowguarantee.In terms ofPublicity we absolutely agree with you that we need discretion and don't want to give any information to the public. However, we would like medical journals to report on this, because we thinks this is really valuable, also for the future. Therefore we offer youNarrowpubilicity.We already can agree on the price and future testing.400 andUnlimited is a good offer for us.This means that we have already agreed on two of the five issues. This is very positive and I am looking forward to finalising the deal on the other issues as well.I hope to hear from you soon.Best regards,Mr. Williams</t>
  </si>
  <si>
    <t xml:space="preserve">Hello Mr. Williams,Thank you for your kind message. I appreciate your honesty and willingness to compromise.I think the Issue ofFuture Testingis satisfactory for both of us. The other Issues are unfortunaly not acceptable as own right now.The IssuesDelivery TimeandGuaranteeare, as I mentointed, of great importance to us. I understand your concernes about your new facilities but aDelivery Timeof 6 Months is of very little help to us. As I mentionted speed is the number one most important factor in battling adisease like BSE.Therefore I regretfully have to insist that we find a compromise for these two Issues. Maybe aDelivery Timeof3 monthsand aGuaranteeofNarroware more attainable for you? Please let me know if you think these would be possible for you.Regarding the Issue of publicity we canaccommodate your wishes and acceptNarrowPublicity.Of course with the longerDelivery Timeand morePublicityour costs grow. So with this renewed offer we can only pay aPriceof200. Again we would rather pay more for a safer and faster Vaccine but if that is not possible for you, I have to cut the price. This is so we have more money left to take otherprecautionary measures to insure the safty of the affected people.I hope for your understanding and look forward to your reply and finding a compromise.Best RegardsMr. Brown</t>
  </si>
  <si>
    <t xml:space="preserve">Dear Mr. Brown,I hope you are doing well. Thank you for your fast response and clear explanation. It is great to hear that we agreed on the issuesFuture Testingand Publicity. We are on the right track to make a good deal for both of us.Of course I understand that speed is the most important factor at this point for the cattle. Therefore we want to compromise onDelivery Timeand reduce it to4 months, because we want to help you and we believe our vaccine is the right way to save the cattle.Since you mentioned that Guaranteeis also of great importance, we want to further compromise by offering you aWideGuarantee. We hope this will help to complete our deal.By making these compromises we can't lower thePriceand we have to keep it at400. In your last message you indicated that you would rather pay more for a faster and safer vaccine, that is why we compromised onDelivery TimeandGuarantee. We hope400is attainable for you.Please let me know what you think about this offer. I am looking forward to your reply and finalizing this deal to save your cattle.Best regards,Mr. Williams</t>
  </si>
  <si>
    <t xml:space="preserve">Hello Mr. Williams,It`s good to hear from you I am glad to hear that we are making such rapid progress. I also appreciate your understanding and your willingness to compromise especially on theGuarantee.With theGuarantee, thePublicityand theFuture Testingout of the way, we just have a small issue with theDelivery Timeand thePrice.Because time is of the essence I will make our intentions clear. We have made our calculations regarding these issues, and keeping in mind the rest of the deal, and see two compromises wich would be accetable for us. We can either accept aDelivery Timeof3 monthsand aPriceof400or aDelivery Timeof 4 months and aPriceof 300. We would prefer the former but either one would complete the deal from our end. I hope one of these alternatives is also acceptable for you.With this I think we are very close to finding an agreeable solution for the both of us.Best RegardsMr. Brown</t>
  </si>
  <si>
    <t xml:space="preserve">Dear Mr. Brown,We are glad to announce that we have come to a deal. Since you indicated thatDelivery Timeis essential to you, we reduced it.3 monthsis a short time, but we will work hard to provide you our vaccine and save the cattle. We believe400is a good price and also fair for what we deliver.I want to thank you for your cooperation with this deal. We worked together to get the best possible result on all the issues. I think the future holds good things for both of us, but right now our priorties are of course with the cattle and saving their lives.Thank you again.Best regards,Mr. Williams</t>
  </si>
  <si>
    <t xml:space="preserve">Ladies and Gentlemens,I want to introduce myself to you real quick, my name is Brown and I'm an executive of the NCA. I will be your contact person and I'm looking forward to our future interactions. But I would like to keep short and tell you my requests.We both know about the current situatian of the BSE outbrake wich is threatiening the cattle farmers in Litulia. I want to be honest with you and inform you that the farm is a member of the NCA. Therefore we are trying to do everything we need to get the best and fastest way to handle the situation and stop the spreading of BSE! But that brings us to the first point of our negotiation and that ist the Publicity about our cooperation. We want to keep the rumors about it realy low, because we don't want to a lot of capacities to handle the media or the public. It would be great to us to have Narrow Publicity, so you can publish your testing in some medical journals but please don't release something to the general public.But the most important issue to us is the fastest containment of the desease. If we can't handle the outbreak we will loose a big part of the lituanian cow population and maybe people will get affected and in the worst scenario will die from the desease. So we urge you to deliver the vaccines as fast as possible. We want that you will do everything you can to push the Delivery Time down to 1 month . The time is running and lives are at stake!But we knwo that the production costs are very high for you if you produce as fast as possible, we are willing to pay you 300 US$ per vaccines! Because InnoVAx is a really new company and therfore inexpierenced in producing large amount of vaccines we need a really high level of Guarantee from you. We need the FullGuarantee from you over the complete effectiveness of the vaccine. Because we and the cattle farmers need to get compensation for the damages if your new vaccine doesnt work properly.I'm aware that we demand a lot from you, but we want to create a long lasting cooperation with your company. So we want to give a new company the chance to establish yourself in the market and give you the UnlimitedFuture Testing for all of the cows the NCA oversees. This would give you the opportunity to test any vaccines or drugs your are currently developing or will develop. We know that you will do the right thing and we will agree fast about the topics. Together we can save thousands of cows and create a partnership between us that will last for the next centuries.I'm looking forward to your response.Sincerely yours,Mr. Brown</t>
  </si>
  <si>
    <t xml:space="preserve">Dear Mr. Brown,Thank you for your email. I am Williams. I am one of the executives of the InnoVax and I was chosen to lead this negotiation with NCA. I look forward to working with you.First of all, I am fully aware that NCA is currently in a difficult situation. The BSE is spreading and you do not wish that word gets out to the public. Furthermore, I think it is too early to involve the media into this issue. Therefore, I agree that we should keep thePublicityasNarrow as possible. However, as you mentioned in your email, we still wish to publish our records in medical journal. I hope this agreement still stands.Next, I would like to talk about theDelivery Time. InnoVax understands that NCA needs the vaccine as soon as possible. However, InnoVax is still a new organization and, therefore, we need more time to be able to produce the amount of vaccine NCA requested from us. In our prior negotiation with NCA, it was established that InnoVax will provide vaccines for 6,000 vaccines for 10,000 cows in NCA's herd. Based on this number it would be unrealistic to send such an amount of vaccines in an one month delivery time. Also, InnoVax also still needs more time to build the processing facilities. Therefore, I would like to push the delivery time to7 months.InnoVax has put a lot of money into the development of the vaccine. All over the world we have employed experts to helps up with the vaccine. Therefore, we wish to sell the vaccines for a higherPricethan your initial offer, namely500dollar per vaccine. Furthermore, we want NCA to understand that they must pay for the vaccines in US dollars.InnoVax is not ready to give NCA a fullGuarantee. Even though experts have said that the vaccine will be succesful in the field, asa new established organization we do not want to risk the future of InnoVax in case something could go wrong. Therefore, I want to propose aNarrowlevel of guarantee. However, we understand that NCA wants some guarantee in case the vaccine does not work properly. Therefore, we want to propose a new offer. We are willing to switch to awide guarantee if NCA is willing to pay thePricethat has been proposed earlier in this email (500$ per vaccine).Lastly, we are happy to hear that NCA wants to build a long lasting cooperation with InnoVax. InnoVax is happy to agree with aUnlimitedfuture testing with NCA. Our ability to test any drugs or vaccines that are being developed in your cattle will make NCA a top priority in future negotiations.We understand that we demand a lot from NCA. However, we are happy to negotiate further with you about the issues that are not settled yet.I look forward to hearing from you.Kind regards,Williams</t>
  </si>
  <si>
    <t xml:space="preserve">Dear Mr.Williams,thanks for your kind reply. Your enthusiasm and willingness to cooperate with us, shows me that this negotiation will come to a good end.But there are some points I can't agree with you! I know that you are a new company and need time to produce the vaccines and build up the production facility, one month was the dream deal for us but I knew that this would be mostly impossible for yout to accomplish. So I'm willing to accept aDelivery Time of4 months. We want to give you the chance to take your time to do your best in the4 months !InnoVax has to provide vaccines for 6,000 vaccines for 10,000 cows in our herd. So it is a really big deal for a newcomer like you. We weren't able to find a testimonial for you, nevertheless we will trust your company and give you the opportunity to get a big player in the market. Because we don't know if you can handle this properly we can only pay you the Price of 400 US$ per vaccine.But with this delivery time and the high price we are willing to pay, we need some goodwill from your side. We need your FullGuarantee for all of the vaccines. We can't pay such a high price and wait that long for less Guarantee . I like the idea that we both agree on UnlimitedFuture Testing, because we think it is a great opportuniy for both of us and we can accomplish a lot in the future. You mentioned in our E-Mail that you want to publish your results in some medical journals, but that is some additional effort for both of us. You said that you need as much time as possible to deliver the vaccines, so I dont think you should waste some capacity or time to handle some request from the media and therfore keep thePublicity at a level of None . This would be the best for both of us. I hope we can agree as fast as possible, so that you can start to produce the vaccines!Thanks in advance,Brown</t>
  </si>
  <si>
    <t xml:space="preserve">Dear Mr. Brown,Thank you for your quick reply. Your cooperation in this negotiation makes me eager to see what the outcomes of our negotiation will look like.I would first like to come back to thePublicityPublicityissue. In your first email you mentioned that you wanted a narrow publicity. I agreed with your decision. Furthermore, it is normal for a pharmaceutical company to gain publicity in medical journals. This way we can gain recognition and invest more in our future vaccines. In the long-term, this will also benefit NCA as we can provide better vaccines.Also, the publication of our vaccine in medical journal is not likely to cause any harm for NCA. Therefore, we hope you can rethink your decision to change to a narrowPublicity.Next, we understand that NCA finds itself in difficult situation. However, to provide good quality vaccines, we need NCA to wait a little while longer. Setting up our facilities, preparing the vaccines, and the use of innovative technology leaves us unable to meet your expected Delivery Timeof 4 months. However, I am willing to decrease theDelivery Timeto6 monthsfor NCA. If NCA gives us 6 months, we promise to deliver you all the vaccines in time.In your email you mentioned that you want InnoVax to set a fullGuarantee. I am afraid that as a new pharmaceutical company we cannot yet afford to give you a full guarantee in case something could go wrong. We will lose too much money and any future partnership with NCA would not be possible anymore.However, I would like to give you a new offer. I am willing to change thePriceto 400$ if NCA gives us aNarrowGuarantee. Changing the Priceto 400$ is a big deal for InnoVax, so please think this offer through. If NCA does not agree with the narrow guarantee, I will change the price per vaccine back up to 500$.Lastly, I am glad we agree on the unlimitedFuture Testing.I hope to hear from you soon.Kind regards,Williams</t>
  </si>
  <si>
    <t xml:space="preserve">Dear Mr. Williams,Thanks for the reply you send me yesterday. Till now our two companies didn't start to cooperate together. I have a feeling that we should be more working together than against each other.So I will make the first big step towards you and hope that you will do the same for us. I will accept the high Price of 400 US$ and also accept the point that InnoVax only wants a Narrow Guarantee . This is a really high price for such less Guarantee from a Newcomer in the market who didn't has much experience! But I'm willing to take these stepbacks in our negotiation because I can only accept the issues stated above, if you can hurry up with the Delivery Time . The NCA and the cattle farmers need the complete vaccines in the next2 months . We can not let the BSE spread wider among the farms.For the fast Delivery Time we can also accept the NarrowPublicity . So you can publish your resulsts in the medical journals. We also like the idea that the NCA and InnoVax concluded on the UnlimitedFuture Testing , but keep in mind that there are other firms who are trying to produce a vaccine!Kind regards,Brown</t>
  </si>
  <si>
    <t xml:space="preserve">Dear Mr. Brown,Thank you for your email.I have come to understand that the delivery time is extremely important for NCA. Therefore, I would like to propose a new offer.InnoVax is prepared to decrease theDelivery Timeto four months ONLY if NCA is willing to put the Priceper vaccine back up to 500 euro. You must understand that a faster delivery time means that we have to put our other projects on hold which will cost us a lot of money. Furthermore, I believe that the delivery of the vaccine is more important than the price per vaccine for NCA, therefore, I think this deal is beneficial for the both of us.Thank you for your cooperation on thePublicityandFuture Testing. We hope our agreement with theGuaranteestill stands.I will be eagerly waiting for your reply.Kind regards,Williams</t>
  </si>
  <si>
    <t xml:space="preserve">Dear Mr. Williams,I'm sorry to hear that you want to set the Delivery Time to 4 months only if we can pay you a Price of 500 US$. But this isn't what I meant! We had in mind that we can set the delivery time to 2 months, so we can help the cattle farmers and save a lot of lives. In exchange for that we can pay the price of 500 US$ per vaccine. If you are planning to set the Delivery Time to three or four months, you have to take a step back in the publicity or give us a better Guarantee for the vaccines. We are not able to take a high delivery time from you and also the highest price!As I mentioned in the last Message. There are some different producers for vaccines out there!Best regards,Mr.Brown</t>
  </si>
  <si>
    <t xml:space="preserve">Dear Mr. Brown,I understand your frustration. I also understand that you can find yourself new producers for your vaccine. We can also find ourselves new cattles to test on. However, we want to cooperate with NCA because we want to keep up our good relationship with you. Furthermore, our vaccines are ready, it just takes some time to make the amount of vaccines you asked for.In your last email you mentioned that NCA wants more publicity OR guarantee if I want to keep the Delivery Timeat 4 months. I will agree with your offer and give youWidePublicity. Even though InnoVax is not ready yet to face more publicity, we will accept this offer.I will keep the GuaranteeatNarrowas you mentioned in your last email that InnoVax could choose which of the two (publicity or guarantee) we could change.We understand that NCA is facing a difficult time, however, you must understand that it takes time and space to make vaccines.Kind regards,Williams</t>
  </si>
  <si>
    <t xml:space="preserve">Dear Mr. Williams,I have to say sorry to you, because I have not expressed myself clearly and what the NCA means when I said you have to take a step back with the Publicity. In our case, it meant that we want NonePublicity . Because it would be to much trouble for us, if you set the Price to 500 and spread some information to the public. So my offer was to get a Wide Guarantee from InnoVax and NonePublicity if yout want to set the Delivery Time to 4 months and the Price to 500 . I hope this offer can bring us togehter and is the beginning of our cooperation!Best regards,Brown</t>
  </si>
  <si>
    <t xml:space="preserve">Dear Mr. Brown,Thank you for clearing up this misunderstanding. After your explanation, I agree to set thePublicitytoNone. After all, the publicity is not as important as saving your herd from BSE.However, the only remaining issue for InnoVax is theGuarantee. We would like to propose aNarrowguarantee for several reasons. Firstly, we promise you that the vaccines work effectively. We have worked with experts on these vaccines. Secondly, in a narrow guarantee, InnoVax will still compensate for the damages caused for gross neglicence made by our side. This means that InnoVax is ready to compensate NCA if something goes wrong badly or in case we missed something in our formulas.We are happy to hear that we agree on all the other issues.We also hope that you think this new offer through and let us know if you accept or wish to bring another offer to the table.Kind regards,WilliamsPlease let us know what you think about this offer.Kind regards,Anique van Gorp</t>
  </si>
  <si>
    <t xml:space="preserve">Dear Mr. Williams,I'm willing to bring our negotiation to an end. But for the NCA it is only possible to agree to your changes in the Guarantee , if we can set the Future Testing to Standard . Because if you can only give us the NarrowGuarantee we can not let you test your future vaccines completely unlimited. The risk would be too high for the NCA if you test some new vaccines and we their would be some damages to the animals.We think this would be an asewome deal for InnoVax and the NCA.Thanks in advance,Brown</t>
  </si>
  <si>
    <t xml:space="preserve">Dear Mr. Brown,I do not agree with your last offer. However, I would like to accept your offer in the email titled 'Slight misunderstanding'.We are willing to set the Guarantee toWide.Since you proposed this deal yourself, we hope we can bring this negotiation to an end with this offer.Thanks in advance,Kind regards,Williams</t>
  </si>
  <si>
    <t xml:space="preserve">Dear Mr. Williams,I would like to thank you for the overall polite negotiation and I hope that the NCA and InnoVax will have a longlasting cooperation.Best regards,Mr. Brown</t>
  </si>
  <si>
    <t xml:space="preserve">Dear Mr. Williams,I am delighted to finally be talking to you about the negotiations between our companies. We as the NCA, one of the biggest Cattle Associations, are very keen on supplying our customers with high end cattle meat. As you might have heard on the news, there was an outbreak of the threatening cattle disease BSE in Litulia. The NCA is taking this outbreak very seriously and therefore we must take efforts to prevent the disease from infesting and spreading amongst the herds of the NCA and of whole Litulia.We are very delighted that the first round of negotiations was a success.For our current negotiations we would like to discuss some further issues about the vaccinne with you:the delivery time for the vaccine;Guarantees by your company about the reliability of the vaccine;the price per dosePublicity issuesfurther tessting by your companyI appreciate you getting back to me.Thank you very much in advance.Yours sincerley,Mr. Brown</t>
  </si>
  <si>
    <t xml:space="preserve">Dear mr. Brown,Thank you very much for your e-mail and for trusting us, InnoVax, to help you with this serious problem. I am very pleased to take the next step in our collaboration. We have conducted a lot of research and are treating this problem very seriously. At InnoVax we stand for quality, and it is our desire to deliver the best products to our clients. I will take you along in our process of developing this vaccine based on the issues you mentioned in your e-mail.First of all, the production of our vaccine takes up to several months. The additional risks associated with the production of our vaccine will be the smallest if we have enough time for this process. Therefore, I would suggest a delevery time of 7 months for the vaccine.Initial testing of the vaccine shows very positive results. We do not expect major damages accompanying this vaccination, which is why we feel that our company is not in a position to offer a guarantee.In the development of this vaccine, experts from all over the world have been employed to accomplish the best results. This has been a very time consuming and expensive process, which is something we have to take into account in determining a price. However, I understand that you do not want to pay the top prize. Thus, I would like to offer a price of $500 per vaccinated cow.Regarding publicity, we do not mind a little publicity about our vaccine if you are interested in this as well. Mentioning it in academic journals, for example, would seem like a good publicity for us. Nonetheless, it would be a bit too early for major publicity. We would recommend waiting with this until the vaccinations are conducted.Lastly, regarding future testing our prefence would be to have unlimited testing. In this way we can contiue conducting our research at the highest level, leading to the best vaccines in the future.In this way, I hope I have provided you with enough information about our vaccine. If you have any questions, do not hesitate to contact me at any time.I am looking forward to hearing from you soon.Kind regards,Ms. Williams</t>
  </si>
  <si>
    <t xml:space="preserve">Dear Mr. Williams,thank you very much for getting back to me quickly. I am very pleased with your first offer for the BSE vaccine. But we definitly need to take a closer look on your offer and assess the points more profoundly. You mentioned a delivery time of 7 month for the vaccine. After scanning the market and the recent publicity it occurs to us that an average delivery time of 6 month is possible to achieve by your competitors. On one side, I can fully understand that a major concern of yours is the minimization of risks that may occur with a speedy production. On the other side this BSE outbreak is an imminent threat that occurs the moment we speak. I am sure you can rethink your position on that since this is an important issue for Litulia and for us the NCA.The NCA is a premium cattle association that stands for high quality cattle. Preventing the BSE oubreak with your vaccine under our cattle is one major issue. The other important issue is for our cattle to remain healthy over a long period. This means, that the offered vaccine is fully effective, ready and completely free of any side effects. We do see a problem for this part, as the vaccine has not yet been tested in the field and we as the NCA can not be 100% sure of its effectiveness. Therefore no level guarantee from your company in case of any damages, due to uneffectivess or possible side effects, are not acceptable.First of all, Yy development process sounds very complicated but very sophisticated, which seems positve at first glance. Secondly, I want to thank you for your understanding that we do not want to pay the top prize. I think no company would want that. It does seem though, that even 500$ per dose is a price somewhere in the higher region of your prize segments. In addition your vaccine has never been tested outside of a lab. I am not sure if we as the NCA can agree on paying such a high price for an unknown vaccine. We suggest a much lower price for a single dose.After this recent BSE outbreak is not yet fully refurbished we do not think any kind of publicity should be made at this point for Litulia's and the NCA's sake. What do you think?Regarding the last issue of future testing I do not see any kind of problem in you having unlimited testing options. Therefore, we can agree on that.I want to thank you again for getting back to me and for stating your information and your offer. I hope you can agree on the aspects which I have stated above, but I will be more than happy to discuss the issues with you again so that we both can agree on a perfect deal and hopefully on a long lasting partnership. I am looking forward to be hearing from you again.Thank you very much in advance.Best regardsMr. Brown</t>
  </si>
  <si>
    <t xml:space="preserve">Dear mr. Brown,Thank you again for your reply. Of course, I understand you want to negotiate about several points. After reading your e-mail, I reconsidered my first offer.Regarding the delivery time, we are willing to diminish this to 6 months. This is feasible for us with also little risks in the process of production.I understand the point you make about the level of guarantee, so we are willing to meet you in this part. We want to provide you with a narrow level of guarantee, which means that we will compensate for damages caused by gross negligence on our side. In this way, you will not be accountable for any mistakes that could be made by our company.As I mentioned in my last e-mail, the production of our vaccine has been a very time and money consuming process. This is the reason why we unfortunately can not go to low on our price. We are willing to offer you a price of $400 per vaccinated cow.Of course, if you are not interested in any publicity about this project we will not proceed with that. I am also very pleased to hear that you will provice us with unlimited testing, so we have an agreement on those two points.I hope you will give my offers some thought and if you have any questions, do not hesitate to contact me. I am looking forward to hearing from you again.Kind regards,Ms. Williams</t>
  </si>
  <si>
    <t xml:space="preserve">Dear Mr. Williams,thanks again for getting back and reconsidering your offer. I am very pleased that we can agree on the publicity and testing issue. Before I can accept your offer, we have to talk about some issues again.As you may imagine this outbreak is a very unpleasent event. Before it turns into a catastrophy for Litulia we need to be able to take immediate action to prevent any kind of outbreak. Therefore, a fast availabilty of the vaccine is a very important point for us. Our experts predict that if your company focuses 100% on a speedy production you should be able to provide the vaccine within a month from now.Regarding your price offer, maybe we can meet in the middle. You initially offerd 500$ to my 100$. What do you think about 300$? This would acceptable for both of us I assume.Concerning our last issue the level of guarantee. I appreciate you meeting us in this part, but since your company provides a high quality product anyway, I see no problem for you coompensating us in case of gross negligence and any direct damages caused by the vaccine. And with you being able to do unlimited testing I think a wide level of guarantee is the perfect solution for both partners.Thank you very much for your offer and your thoughts. I appreciate you getting back to me again.Best regardsMr. Brown</t>
  </si>
  <si>
    <t xml:space="preserve">Dear mr. Brown,Thank you again for your reply. I understand the issues your mentioning and I am willing to concess on a few things.We will provide you with a wide guarantee, as you wished. On the other hand I cannot agree on a price of $300. This price will not cover the amound of work, time and money involved in the process of developing this vaccine. I will offer you a price of $400 again, but to compensate for this, we will speed up the process of delivery to 4 months. We understand that you are in a crisis. But because we guarantee the highest quality in our product, we cannot deliver the vaccine within a month.I am very thankfull for our negotiation process, and I think we are on our way to achieve a great deal for both parties. I hope you will think about the offers I made for the price and delivery time. Keep in mind that we are doing everything to provide you with a vaccine of extremely high quality, and this (unfortunately) costs time and money.Thank you for your offers and I hope to hear from you again soon.Kind regards,Ms. Williams</t>
  </si>
  <si>
    <t xml:space="preserve">Dear Ms. Williams,thank you very much for your fast reply. I can sense we are getting along well and that this negotiation is almost coming to an end!First of all, I am glad that we can agree on the guarantee level. I am very pleased with this. Nevertheless, I have to adress the issue of delivery time again. In 4 month this outbreak could already be a disaster. Imagine what could happen to all the cattle. Therefore, I think a delivery time of 2 month helps us to master this potential catastrophy. We are more then happy to compensate this speedy delivery with a higher price of 400$ per dose, as you have stated.Thank you very much for considering again. I am very happy to be negotiating with you Mr Williams. I hope to hear from you soon.My greetings to you and your family and stay healthy in those troubled times!Kind regards,Mr. Brown</t>
  </si>
  <si>
    <t xml:space="preserve">Dear mr. Brown,Thank you for your quick response. I could not agree more with you about the process of our negotiation.I want to suggest to meet eachother in the middle here, regarding the delivery time. I can offer you the delivery of the vaccine within 3 months. This combined with the wide guarantee makes a great deal I think.I hope this offer meets your needs and that we can finalize our negotiation now. I think the process of this negotiation promises a lot for our further collaboration.I wish the same for you and your family, stay healthy and do not hestite to contact me if you have any questions!Kind regards,Ms. Williams</t>
  </si>
  <si>
    <t xml:space="preserve">Dear Ms. Williams,I am delighted to inform you that we have come to an agreement. I think we both have reached a reasonable accord that suits our companies needs and I hereby accept your last offer and hope for a long lasting relationship between our companies in the future.Negotiating with you about this urgent matter was very entertaining and enjoyable and I wish you the best for the future. Thank you very much and merry christmas!Kind regards,Mr. BrownPS: I apologize for wrongfully adressing you with Mr. Williams throught the negotiation and I hope you wont hold a grudge!</t>
  </si>
  <si>
    <t xml:space="preserve">Good afternoon Mr. Williams,I hope you are doing well!I'm very sorry for the late answer. Unfortunately I had a lot of board meetings today.But let's get back to why I am writing this mail:In the first round of talks we were already able to negotiate great compromises for both of us for 2 of the 7 issues (amount of vaccines and terms of payment).I would like to start to negotiate now about the remaining five issues with you and hope that we will find again a beneficial agreement for both of us. However,I will start with just three issues for now to keep an overview.As you can might imagine, Delivery Timeis one of the most important issues at the moment for the NCA, due to the current situation we are in. For us, it would be great if the vaccination could be available in 1 month. I know exactly, that this would mean additional work and cost for you and your team at InnoVax, but we would make concessions on other issues if you could realize this request.To address this tight time schedule for delivery time, I think of the idea of extending the contract ofFuture Testing, Innovax suggested in the first round of talks. I talked to the other executives of NCA and we agreed that we would offer you testing on aStandard level for new medication at our cows in the future. I think this could also be a great opportunity for you and InnoVax to address the rigid regulations in Frandoria, if we become longterm partner in testing new medicines.As last issue I want to talk about the price per dose, which is I think also an issue of great importance for you and the company. The other executives at NCA suggested to me to offer a Priceof 100US$.However, since I already demand a lot of you with the delivery time I would offer you 200US$ per dose.I look forward to your opinions and counteroffers on the first three issues.Thanks already and have a nice rest of the daySincerly,D. Brown</t>
  </si>
  <si>
    <t xml:space="preserve">Dear Mr(s). Brown,Great to hear from you again. Im doing fine, and you? No apologies have to be made, I understand that it must be a very busy and stressful time for you and the NCA.Just like you, Im very pleased that we already closed 2 of the 7 issues that are part of this negotiation. Therefore, Im convinced that we can reach reasonable agreements about the 5 remaining issues. Before we start, I think it would be good to dwell upon the severity of the problem. The BSE disease is a very serious problem as it can affect the health of cows, which is already a really severe issue on its own. In addition, as humans eat meat, this infected meat can reach plenty of unknowing people and lead to the Creutzfeld-Jacob disease which can cause serious health issues for humans as well. Therefore, its really important that we come to a deal and listen to each other with an open mind. With that been said, lets get back in business.As I understand that you want to pay the smallest amount of money per dose, you must know that Priceis a really important issue for my management. As vaccine development is a really difficult, time-consuming, and expensive job, you must understand that we already made a lot of costs in the past to come to this vaccine. From a business point of view, selling our vaccine for a small amount of money would not be profitable at all as we do not want to make a loss as that could cost us the company. Therefore, we hope that you understand that we demand a 500dollar price per dose.As you proposed in your first e-mail, I understand that theDelivery Timeof the vaccine is a really important factor for you and the NCA. Know that we do our very best to deliver the vaccine as soon as possible. Unfortunately, delivering all the doses in one month is not possible for us, due to our current capacity. Based on this current capacity, the best option for us would be to deliver in 6 months. As I understand your need for the vaccine, Im offering you a deal where we deliver in5 monthsas we will try to find ways to motivate our employees to work harder and longer. With that been said you need to keep in mind that as quicker we have to deliver, the more unsure we are about the quality of all the vaccines.Finally, I really appreciate the offer for extending our contract for Future Testingin aStandardway. Extending the contract would give us the possibility to develop our relationship, which provides us to work together on projects in the future where we can help each other out. Logically, Im agreeing to a deal on that issue. I'm looking forward to hear what you think of our proposal and hope you enjoy the rest of your day.Sincerely,Williams</t>
  </si>
  <si>
    <t xml:space="preserve">Dear Mr. Williams,Thanks a lot for your detailed and quick answer. Yes, I'm doing also fine even if it is a tough time right now, but you surely know what it is like.Thanks for also summarizing and pointing out again the severity of the problem we have right now with the BSE disease. I think that's why we both understand the urgency to come to a good compromise in the next few days.Therefore I will immediately switch to the elaboration of the remaining issues.It's so great that we already agreed on theFuture Testingissue and are both very happy with the result. I'm already looking forward to our future relationship development between InnoVax and NCA!I can really understand the points you made regarding thePriceof the vaccine and that it is a really important point for you and the management. Of course, I myself, also don't want that this deal results in a loss for your firm.Although, there exists a point why I think that a price of 500 Dollar per dose is still too high. As you know, the vaccine has not yet been tested in the field.This already demonstrates that we give you kind of a credit of trust to do this field exeriment as first mover. Although we know that a drug can react quite unpredictable sometimes in the field than it did in the lab. Therefore, I would raise my offer to300Dollar and hope you will see the difference to your price expectations as a chance to gain reputation and also have a chance to prove the quality of your product.As you mentioned in your offer in the last mail forDelivery Timeyou worry that the quality of the vaccine will also suffer with shorter time you and your employees have. That is a point that NCA really wants to avoid for sure. I know that you need to increase your production capacity for this order but this would be also a chance to do this investment in order to compete against the competitors with higher production capacities afterwards. I have to admit also that some cows on our NCA members farm are already affected by the disease and that's why we see a huge urgency to get the vaccine as soon as possible to also avoid the spread of the disease - what is in all our interests. I really hope that you see the dilemma we are in and that you will comply with your initial offer. Based on the situation I couldincrease the Delivery Timeto 3 months as a maximum.Since I understand your concerns about quality levels due to the shorter delivery time, I would already anticipate that I would compromise on the guarantee and will not demand a full guarantee for this issue.I'm really looking forward to hear what you think of my counteroffers and wish you a good afterwork time!Sincerely,Brown</t>
  </si>
  <si>
    <t xml:space="preserve">Dear Mr/Ms. Brown,Good to have you back. Im glad that we communicate relatively fast, as that contributes a lot to close a quick, fair deal before the weekend.Just like you, Im looking forward to working together in the future and develop our relationship. Surely, our agreement onStandardFuture Testingwill contribute a lot to that and I hope that we can meet each other in real life in the short term.I really appreciate that you expanded your offer with regard to thePriceof the vaccine per dose. Elaborating on that, its true that the vaccine is not tested in the field yet and that you give us the opportunity to gain trust and develop our reputation within our industry. Unfortunately, its not that easy to lower our offer with regard to the price that much, I will explain why in the next section.There are a couple of factors that are involved in setting the Pricefor the vaccine per dose. Firstly, the Delivery Timehas to do with that. The quicker we have to deliver, the more we have to compensate within our company to offer you the best possible vaccine. As I indicated in my first counteroffer, InnoVax has to find ways to motivate their employees to work longer and harder (you can think about extrinsic motivations, like money for example). Secondly, another compensation that InnoVax has to make as faster we have to deliver is postponing projects with other clients due to the capacity of our labs and employees. As you can imagine, these factors can cause major problems for InnoVax.I understand that we have to deliver as quickly as possible to protect the cows from spreading the disease in order to prevent possible human victims. Unfortunately, delivering the product within 3 months is a demand that is not responsible in our eyes, so I hope that we can agree on a Delivery Timeof 4 months. For now, I have to stick with thePriceof 500per dose, so I can compensate for the loss within our company. As far as Im aware off, there are no competitors with bigger production capacities that can deliver a better vaccine faster than we can. I hope we can agree on these terms and if we do, I can assure you that I will give you a NarrowGuaranteefor the effects of the vaccine.I hope to hear from you soon!Sincerely,Williams</t>
  </si>
  <si>
    <t xml:space="preserve">Dear Mr. Williams,I'm also glad that the communication is getting to a more concrete direction now and that we can close it with a good result before the weekend.I really appreciate your elaborate explanation of the factors for the issues ofDelivery TimeandPrice. This really gives me more insights and understandings of your dilemma. I really understand your concerns about the interplay between the Priceof the doses and delivering in a shorter amount of time.You must understand that Delivery Time is so important for us and I could agree on aDelivery Timeof4 monthsbut just with the condition that we then get a FullGuaranteefrom InnoVax.This is because when we at NCA have to wait for another month to get the vaccine it is mandatory for us to get compensation in case that the vaccine does not take effect. And so I would give you one month more, as I offered before, to do laboratory tests to ensure this. From my experience with other companies this timespan is more than enough to ensure a full guarantee.There are alsoother reasons why I think aFullGuaranteewill be just fair in this case. As you know InnoVax would then compensate NCA not only for any damages caused by the vaccine, but also for damages caused by the disease in case the vaccine is not effective. Since the reputation of InnoVax suffers due to failures of earlier projects you surely understand that it is also a bit risk for us to rely on this medication.But certainly we want to work with you because we see a long-term relationship and also the benefits of the vaccination outweigh the costs for both of us.You certainly understand that, by implication, for getting just a wide guarantee from you we need to have the vaccine in 3 month to vaccine our cows as fast as possible.For the issue of the PriceI make again a concession to400Dollar. But this is the highest I can go. Since I gave in a lot for the price already I would appreciate it a lot if InnoVax would approach and agreen on this offer in making a bit of a concession.I hope that we are getting closer to a compromise right now and hear from each other soon again.Sincerly,Brown</t>
  </si>
  <si>
    <t xml:space="preserve">Dear Mr/Ms. Brown,Thanks for reaching out again. Based on what Ive read in your last e-mail, I really think we are almost there. There are just a couple more issues that we have to solve.With that having said, I can inform you that I will agree on a Delivery Timeof 4 monthswith a Priceof 400dollars per dose. Evaluating both of our arguments during the process of reaching this agreement, I think this is the best possible outcome that makes us both satisfied.What just leaves us now, are agreements about theGuaranteeof the vaccine and the Publicity. I understand that the best option for you would be a full guarantee, but as we have to deliver faster than we expected to do, this is really not an option for us. Therefore, a Wideguarantee is the maximum that I can offer you.With regard to the Publicity, we would love to get wide publicity as it would give us a lot of attention which would contribute to our reputation as a consequence. But we understand that you wont agree with that, because we cant give you the full guarantee for the vaccine. Therefore, we only demandNarrowpublicity.Dont you think our proposal is a reasonable offer to close the deal? I hope to hear from you soon.Sincerely,Williams</t>
  </si>
  <si>
    <t xml:space="preserve">Dear Mr. Williams,Thanks for your last mail with offers for all issues.I think if we agree onNarrowPublicitywe find a way in the middle with which we both will be satisfied. And also thanks for your concession on this as I know that you and InnoVax would prefer wide publicity but for us at NCA public rumour and media presence would be the worst conditions in this situation.With the compromises made also for the issues ofDelivery Time,PriceandGuaranteeI will formerly shake your hand virtually to close the deal!!We both came to a satisifed agreement as you also mentioned and I'm really looking forward to our ongoing partnership.It was a pleasure negotiating with you Williams and I'm curious about the next time we will have the chance to work together.I wish you and all your colleagues at InnoVax all the best for the future.Sincerely,Brown</t>
  </si>
  <si>
    <t xml:space="preserve">Dear Mr. Williams,I am happy to be responsible for our negotiation with you as the representative for InnoVax to settle the last issues.You are certainly aware that the outbreak of the BSE pandemic is a great concern to our association. We are determined to stop the spread of the disease with vaccination and therefore looking to come to an agreement with you.I strongly believe that we will be able to reach an agreement that suits both of us if we communicate well. Therefore, I am willing to communicate openly with you regarding the importance of different issues.The Delivery Time is one of the most important issues to us and we would like to have the vaccine as soon as possible, ideally in 1 month. Another very important issue is the Guarantee. Ideally we can agree on aFull guarantee since we need the compensation for damages if they occur. Moreover, the Price is another big concern of ours and I would suggest a price of 100 USD.The other two issues are certainly important as well but I will leave it to you to make suggestions on the values for the issues of Publicity and Future Testing.I am looking forward to hearing how you feel about the issues and to work out a deal with you.With best regards,Mr. Brown</t>
  </si>
  <si>
    <t xml:space="preserve">Dear Mr. BrownThank you for your message, I am pleased to hear from you.Hopefully, we can come to an agreement that suits both parties well and are able to stop the spread of BSE. If we continue to communicate well, I am confident we will reach an agreement.I have read your offer with great interest. Let me start by addressing yourDelivery Timeproposal. 1 month would simply not be enough time to produce the required amount of vaccines,5 monthswould be a desirable timeframe for us. Concerning the Price, we would propose a price of400USD as we need to be able to recover our costs of the development of the vaccine. With regards to the issues ofPublicityandFuture Testing, we suggest aNarrowpublicity andUnlimitedfuture testing.If you were to accept our proposal, InnoVax would be able to give you a Full Guarantee.I will be looking forward to your response.Kind regards,Mr. Williams</t>
  </si>
  <si>
    <t xml:space="preserve">Dear Mr. Williams,I am pleased to hear from you. Since the Delivery Time is a very important issue to me it is hard for me to make concessions on it. Maybe we can find a common ground and agree on 3 months for it?I understand that you need to be able to recover the costs of the development of the vaccine and in return I am willing to accept the Price of 400 USD you proposed.The issues Publicity and Future Testing are not optimal for my company but I am willing to accept them if we could agree on the issues mentioned above.I am eagerly awaiting your answer.With best regards,Mr. Brown</t>
  </si>
  <si>
    <t xml:space="preserve">Dear Mr. Brown,Thank you for your message. We have taken your last offer into consideration, but unfortunately, we cannot accept it. We would be willing to accept aDelivery Timeof3 months, however, in that case, we are not able to provide anyGuarantee.I hope you will take our offer into consideration.I will be looking forward to your answer,Best regards,Mr. Williams</t>
  </si>
  <si>
    <t xml:space="preserve">Dear Mr. Williams,Thanks for your offer. Unfortunately I am not able to accept your offer at the moment. Since the issue of the Guarantee is of the greatest importance for our association its hard for me to make concessions there without you making further concessions at the issues Price or Delivery Time. I would suggest that I make a concession regarding the Price and we will pay 500 USD, which probably is the most desirable value for your company I can imagine. In return, I would need the promise of a FullGuarantee.Please let me know if there is any possibility that I could make some concessions regarding the issues Publicity or Future Testing which would be favourable for you.Thank you very much in advance.Yours sincerely,Mr. Brown</t>
  </si>
  <si>
    <t xml:space="preserve">Dear Mr. Brown,I feel we are getting closer to a result in which both parties will be satisfied. As a concession, and sign of appreciation for your contributions to the negotiation, we are willing to change the value of theGuaranteetoWide.I will be looking forward to your reply.Best regards,Mr. Williams</t>
  </si>
  <si>
    <t xml:space="preserve">Dear Mr. Williams,Thank you for your message! Your last offer was very close to an suitable agreement, for both our parties.In order for us to accept the change in the Guarantee as you proposed, we would have to make a concession regarding the Publicity and we would have to agree to None. Otherwise, we can not accept the offer unfortunately, even though we are so close before an agreement that is, from our assessment, fair for both our parties. We for our part are even a little below our original reservation level for this negotiation, but due to the good cooperation we would be willing to accept it.Alternatively we could suggest keeping the Publicity as narrow and instead change the Price to 400 USD if this fits your needs better.I hope you will think about this proposal thoroughly since we are close to an agreement and otherwise we would have to start a new round of negotiating.I am eagerly awaiting your answer.Yours sincerely,Mr. Brown</t>
  </si>
  <si>
    <t xml:space="preserve">Dear Mr. Brown,I am happy to see we are close to reaching an agreement. Please allow me to make a small adjustment to the values of your last offer, I think this way both parties would be satisfied with the end result. We are willing to make a concession on thePublicityand change it toWide.These are all concessions our company is willing to make, so I am hoping we can agree on these proposed terms.I will be looking forward to your reply.With best regards,Mr. Williams</t>
  </si>
  <si>
    <t xml:space="preserve">Dear Mr. Williams,unfortunately I cannot accept your terms. Your last offer was actually below my reservation level. Nevertheless I think we can still figure out a solution!In order to accept the WideGuarantee we would need to change the Future Testing to Standard testing. Moreover I would need you to change thePrice to 400 USD since we are not paying that much money for a vaccine with no full Guarantee.Another option would be that we agree on a Delivery Time of 2 months and keep thePrice at 500 USD with the other issues staying the same as in this offer.Otherwise, I think our agreement wouldn't be very balanced or fair, since I made some big concessions and I would have a very low utility.I hope you understand that I am looking for an agreement that actually is fair and suitable for both of us.With best regards,Mr. Brown</t>
  </si>
  <si>
    <t xml:space="preserve">Dear Mr. BrownI am afraid we cannot accept your counteroffer. I propose we make some alterations. We are willing to adjust theDelivery Timeto2 months,but in return, we need to change thePriceback to500. Thereby, would we needNarrowPublicity andUnlimitedFuture Testing.Another possible option would be aDelivery Timeof 1 month, with a narrowGuarantee</t>
  </si>
  <si>
    <t xml:space="preserve">Dear Mr. Williams,Thank you for your message!After consideration, I am delighted to inform you that I accept your counteroffer. From our point of view, we've reached a common solution that suits both of us. I really enjoyed negotiating with you.Thank you for your effort and readiness to make concession to reach a suitable solution for both our organizations!Thank you very much for the good cooperation.Yours sincerely,Mr. brown</t>
  </si>
  <si>
    <t xml:space="preserve">Dear Mr. Williams,My name is Brown and I am one of the executives of the NCA. I am pleased to be your negotiation partner and I am sure that we find a good agreement that will satisfy both of us.As you already know, there are five open issues that we need to negotiate. Therefore, I propose that we first clarify the importance of the issues for both sides.So that you can see which of the issues are most important to the NCA, I have prioritized them below according to their importance. (1 = most important, 5 = less important):Delivery TimeGuaranteePricePublicityFuture TestingOf course, that doesn't mean that the issuesPublicity or Future Testingare unimportant to us. However, it's just supposed to show that they are less important than, for example,Delivery Time or Guarantee. Could you please show me which of the five issues are most important to you? It would be nice if you could visualize it the way I did.For the further process of our negotiation, I propose that we discuss the issues step by step. First of all, I would start with the most important issue for the NCA, the Delivery Time. We need the vaccine as soon as possible because we must prevent the disease from spreading. Our experts estimate that you should be able to deliver the vaccine in 1 month. Thats why we expect to get the vaccine in 1 month. I'd like to hear your point of view on my argumentation.In attachments you can find my request for the other issues.I am looking forward to your answer.With best regards,Brown</t>
  </si>
  <si>
    <t xml:space="preserve">Dear Mr. BrownIt is very nice to meet you. Let me introduce myself: I am Williams and I am an executive of InnoVax. I am glad you are willing to negotiate and i believe we can come to an agreement that will satisfy both of us.Our priorities at InnoVax are as follows1.Price2.Delivery Time3.Guarantee4.Publicity5.Future TestingFor us, the price is the most important issue. For years, we have been working with experts all over the world to develop this vaccine. As you can imagine, this has not been cheap. A price of500US dollars would be most beneficial for us to cover all the costs.For delivery time, we understand you and your team would like the vaccine as soon as possible, but unfortunatly 1 months is impossible for us. A longer time period would be safer and would eliminate project risks. Therefore i suggest6 monthsfor delivery time. However, if you would be able to give us a higher price, we might be able to lower our delivery time.I see that we might already can come to an agreement aboutFuture Testing, since we both agree thatStandardis the best option for both of us.I hope to hear from you soonKind Regards,Williams</t>
  </si>
  <si>
    <t xml:space="preserve">Dear Mr. Williams,Thank you for your message! I regret to tell you that my conceptions differ. But in my opinion we're on a good way to find a solution that will suit both of us.First of all, I think that we have taken a step forward together in the negotiation process, as we have clarified the importance of the issues on both sides. So, I thank you again for showing me which issues are important to you and I assure you that I will take your preferences into account in the further process of our negotiation.As you mentioned in your last message, we have the same opinion about Future Testing, so I confirm that we can agree onStandardhere. Now there are only four other issues that we should negotiate. I suggest that we continue to go through the points step by step, as I said in my last message. So first let's look at your most important issuePriceand my most important issue Delivery Time.Of course, I understand that developing the vaccine has incurred high costs for you. However, you have to be aware that we would like to buy a large amount of 6000 vaccine doses. That's a total of $600,000 to pay, which is way too much for us. In addition, I think that a cheapPricefor the vaccine is justified because your company not tested the vaccine outside the lab before. So we dont even know about the quality of the product which is a high risk for us.Regarding the Delivery Time, I have to say that we unfortunately will not accept a delivery time of 6 months. The later we get the vaccine from you, the more the disease will spread. I hope you don't get me wrong, but the reason why we started the negotiation with you and not with your French competitor is the short delivery time we expect from you. Your competitor might also have a vaccine ready in about 6 months. I hope you understand our situation and reconsider this point.As a concession I am still ready to offer300for Price. But for that I expect aDelivery Timeof 2 months. This is a fair offer for both of us.I wish you a nice day.Yours sincerely,Brown</t>
  </si>
  <si>
    <t xml:space="preserve">Dear Mr. Brown,I want to thank you for you response. I see we still differ on a few issues, but I am willing to work on a solution that satisfies us both.Therefore I decided to lower thePriceto400. I want to be honest with you and say that this is thelowest i am willing to go regarding the price issue. As I mentioned before, the development of this vaccine was expensive and has taken years. It is very important for the future of our company that we can cover all of our costs. I am thus not willing to condede any further regaring the price.For Delivery Time I am willing to go down to5 months.It is great to hear we already found a solution for the issue ofFuture Testing.Since I see thatGuaranteeis also an important issue for you, I decided I am willing to give aNarrowguarantee to compensate for delivery time.I hope to hear from you soon.Kind regards,Williams</t>
  </si>
  <si>
    <t xml:space="preserve">Dear Mr. Williams,Thanks for your offer, I am really looking forward to coming to terms. But I am afraid there are still a few open points on which we have to discuss furthermore.Unfortunately I cannot accept your offered Price. This is because we as the NCA are currently in a critical financial position. The disease is spreading more and more amongst the herds of our members. It follows that less and less people are willing to buy cows or meat from us. Therefore, we are currently unable to pay a Priceof 400.In addition, you have to take into account that InnoVax is not yet an established brand. We even had troubles finding a testimonial for you as a potential new partner. So we won't be paying more than300as thePricefor the vaccine. In our opinion this price is very fair for a brand that is not established yet.I understand that a shortDelivery Timewill not be easy for you. Nevertheless, I believe that if you work really hard on this project, you could achieve a much shorter Delivery Timethan just 5 months.As a sign of appreciation of your contributions to the negotiation, I would be willing to accept:3 monthsforDelivery Timebut only, when you accept 300forPrice andFullas Guarantee.In terms ofPrice and Delivery Time, this is my last offer. I'm afraid to tell you that I must insist on this proposal.If you cannot accept that, I will have to talk to the other executives of the NCA and tell them to probably start negotiations with your French competitor. Since we both don't want that, it would be better for both parties that you accept my last offer regardingPriceand Delivery Time. If you can agree with this, I am willing to concede to some other issues.Now let's finally agree on thePrice andDelivery Timethat I offered so that we can continue negotiating about the other open issues.I am eagerly awaiting your answer.Kind regards,Brown</t>
  </si>
  <si>
    <t xml:space="preserve">Dear Mr. Brown,I see that our offers are still far away from each other. To me it seems that making an agreement that will satisfy the both of us is becoming less likely. That would be unfortunate since this opportunity is the best option for the both of us. However, InnoVax also has other options. We have worked with an farmers association in New Zealand before who are also interested in the BSE vaccine. As I said, this opportunity would be the most beneficial for the both of us, so I hope we can come to an agreement. Otherwise, we will start negotiations with other parties.I unfortunatly cannot accept aPriceof 300.400is really the lowest I am willing to go, as I mentioned in my last message. SinceDelivery Timeis an important issue for you, I am willing to offer3 months. This is a really big concession on our part and is the absolutelowestour company is willing to go. A shorter delivery time than 3 months is simply not possible.This is thefinal offerwhen it comes to the issues ofPriceandDelivery Time.Since i made a big concession for the delivery time, I hope you are willing to do the same thing for the price.I hope you can accept this offer so we can move on to discuss the other issues.Please let me know your answer or if you have found other solutions that can satisfy us both.Kind regards,Williams</t>
  </si>
  <si>
    <t xml:space="preserve">Dear Mr. Williams,I am still very interested in coming to a joint result with you. Nevertheless I can not completely accept the conditions that you proposed in your counter offer. I therefore would like to renegotiate certain issues.Of course I believe you that InnoVax also has other options. But you have to take into account that the NCA is an association of farmers that together own more than 10,000 pieces of cattle. A cooperation offers you a lot of possibilities (e.g. regarding Future Testing). By working with us, your brand could establish itself faster. In addition, a long-term relationship between the NCA and InnoVax would be mutually beneficial.Because of that I hope to bring this negotiation to a pleasant result for both of us.Since I see that aPriceof400is very important to you, I am ready to accept your offeredPriceif you are ready to accepta FullGuarantee. You have to understand that such a highPriceof400is a huge risk we would take. We must be able to compensate damages caused by the vaccine, but also damages caused by the disease in case the vaccine is not effective. AFullGuaranteeis at least necessary to reduce the risk of paying such a high Price. I am sure you will understand me on this point.I also want to mention that with such a high price that we are willing to pay, I have been very accommodating to you. So I hope that you are willing to concede on the issueGuaranteeand accept my offer.If you agree with me on this, all we have to do is negotiate about the issue Publicity.I am looking forward to hearing from you soon.With best regards,Brown</t>
  </si>
  <si>
    <t xml:space="preserve">Dear Mr. Brown,I am glad you are willing to renegotiate issues that are of great importance to us. I greatly value our relationship and still hope we can come to an agreement. However, I am still not able to fully accept your offer.A fullGuaranteeis simply not possible. Since a short delivery time is very important to you, I was willing to concede on that issue. However, a short delivery time brings great risks for InnoVax. Therefore, I am unable to give a full guarantee. A full guarantee would only be possible with a delivery time of 5 months or longer. Since you are not willing to accept aDelivery Timeof longer than3 months, the best I can do is aWideGuarantee.I hope you are willing to consider this offer.Kind regards,Williams</t>
  </si>
  <si>
    <t xml:space="preserve">Dear Mr. Williams,Thank you for your message! We're finally on a good way to find a solution that will suit both of us. There is only one point that I cannot accept and have to be renegotiated.Even though getting a fullGuarantee is very important to me, I am willing to accept aWideGuaranteeonly if you acceptNone for the issuePublicity. You have to know that in our current situation we dont want any publicity because public rumour and media presence would be the worst conditions for us.I think it is better for both sides if we come to an agreement instead of one of us rejecting the agreement. So please think carefully about my offer, because this is really my last offerI can make you.Let's come to a joint conclusion and finish the negotiation successfully!I am eagerly awaiting your answer.Kind regards,Brown</t>
  </si>
  <si>
    <t xml:space="preserve">Dear Mr. Brown.I am happy you decided to accept my last offer! I think we found a great agreement that satisfies us both. I want to thank you for being very cooperative and for this very smooth negotiation. It was a pleasure to work together.I am looking forward to a good collaboration on this project.Kind regards,Williams.</t>
  </si>
  <si>
    <t xml:space="preserve">Dear Mr. Williams,Thanks again for the last offer.I am delighted to inform you again that I accept it! From our point of view, we have found a common solution that suits both of us.It was also a pleasure for me to work with you and I really enjoyed negotiating with you.I hope for a good cooperation in the future.With best regards,Brown</t>
  </si>
  <si>
    <t xml:space="preserve">Dear William,I am very happy to hear that you announced a breakthrough in producing a BSE vaccine.We reach out to you in order to make a win win situation. Therefore we want to take our negotiation further with you.On your side, you can benefit from a contract in order to conduct a field study including 10,000 cows on several farms. On our side, we need the vaccine urgently and according to your press release, you are one of our favorite companies to work with.Most important for us is the Delivery Time, as well as a Guarantee for the field study and discretion.I suggest to split up the delivery:- 5,000 vaccines in 1 month for a Price of 500 USD for farms in the epicentre- 5,000 vaccines in 3 months for a Price of 300 USD for the other farmsThat would sum up to an average Price of 400 USD to an average Delivery Time of 2 months.Since there has been no field study yet, we like you to take full responsibility for the effectiveness as well as side effects of the vaccine. Since our reputation is at stake, we want this agreement and the vaccination to be without any Publicity.I you like, we can talk about an agreement for further testing.Best regards,BrownPS: Please note, that the information of this negotiation is not allowed to be communicated to third parties.</t>
  </si>
  <si>
    <t xml:space="preserve">Dear Brown,Thank you for your clarification. I am happy to see we now start with similar information and we can start our negotiation.We heard about the unfortunate spread of BSE in your country and the area you work. We understand the importance for you to respond quickly to this outbreak, however, quality is important as well. To be able to provide you with the amount of vaccines you request we will have to build a new processing facility, this project will cost about 4 months. As this technology is very innovative it would be good to run some test first before we supply the vaccines. Ideally, we would deliver the vaccines to you in 7 months. However, as your priority is to receive the vaccines as soon as possible, which we understand, maybe we could agree on3000 vaccines in 5 months3000 vaccines in 7 monthsThis will make the average of 6 months.While this is longer than you are aiming for this will make for safer and more effective vaccines, which I think we are both aiming for.I am a supporter of honest and open communication and based on your email, I feel like you are too. Where for you Delivery Time and Guarantee are most important, for us it is Price. After a 12 years of research and the expenses that go in to making a successful vaccine, it is important for our organization to also earn back the effort we put in.The price we ask is 500USD per vaccine.Furthermore, you mention for us to take provide a full guarantee. I hope you understand, that as it is a new vaccine there is no way for us to be 100% sure that it will work. However, we are very optimistic about the vaccine and predict good results. As Guarantee is important to you, we are able to provide WideGuarantee.With this confidence, and your reputation, I think it could be good for both of us to haveNarrow Publicity. This would mean that Our research and your organization could appear in scientific magazines that show both our willingness to advance science and aim for good well-being for the cows and as a further result, people.Furthermore, we would be very interested in a long-term partnership between our organizations. Our wish would be forUnlimited future testing, I am curious to know how you feel about this.Hoping to hear from you,Kind Regards,Williams</t>
  </si>
  <si>
    <t xml:space="preserve">Dear William,thanks for the reply and your opennes.Indead I can understand, that it's important for you to get enough money to fund the research.I would agree with 500 bugs as average price.The delivery time is not acceptable for us. In 5 months the BSE might have already spread and we lose all our cattle or at least our reputation. In that case the second delivery in 7 months might be absolutely useless as there are no cows to vaccine anymore.Therefore we want to stick with the delivery time:- 3,000 vaccines in 1 month for a Price of 600 USD- 3,000 vaccines in 3 months for a Price of 400 USDI can imagine that there are risks involved in that timeline, so we agree on having only a limited guarantee. We are also happy to help you to promote the success in Public narrowly. For future testing I suggest to agree on Standard Tests.Best GerdPS: Sorry for the late response. I'll be online today in the late evening again.</t>
  </si>
  <si>
    <t xml:space="preserve">Dear Gerd/Brown,Thank you for your reply. Hope you are doing well in these uncertain times,I really appreciate the counter offer you made. It shows me how you are eager to come to the win-win scenario. The way it seems now, it looks like we are heading in the right direction. However, there are a few points that I would like to discuss with you.You make a very clear statement about the delivery time, and I would like to meet you there. Unfortunately, I feel that it would be unwise to agree on the 2 month average. Both for me and you. The reason is that while you would receive the vaccines quickly, there is a higher risk and higher uncertainty. This wont be good for your cattle, or both our organizations.I could start by making an offer in between, but I would like to skip the hastle and show you my cards: The best we can do is 4 months, however, as the newly build facility involves innovative technology there will still be a risk. This would mean that our guarantee would stay Wide, as previously discussed.Furthermore, I am glad to hear you are willing to agree on Narrow publicity. Also with the months of guarantee we can provide, we are willing to do a concession and accept Standard future testing.Looking forward to hear your reply,Kind Regards,Williams</t>
  </si>
  <si>
    <t xml:space="preserve">Dear William,I think we are coming very close to an agreement.I value your wish to take 4 months in average to minimize risks.In the same time we calculate to loose cattle by then which we have to replace costly.Therefore we have to switch mor budget from the vaccine fund to the replacement fund.I hope you can accept the same deal as stated by you with a discount in Price to 400 Dollar?Would be awesome to close the deal in order to start with the vaccination preparation.BestBrown</t>
  </si>
  <si>
    <t xml:space="preserve">Dear Brown,This seems like a good deal to me. We will agree with 400USD.It was a pleasure from my side to be negotiating with you. I feel like we did very well, we were open about our needs and always tried to see were we could meet each other half way. I am looking forward to further cooperations between our organizations.Kind Regards,WilliamsP.s. I would love to know where you are stationed and if you are also doing this exercise because of a certain school's course? (Personally, I am from Holland :) )</t>
  </si>
  <si>
    <t xml:space="preserve">Dear Williams,my name is Brown, I am one of the executives of the NCA and were assigned to conduct the further negotiation.In a first meeting we already agreed on the provided vaccine and the terms of payment.We as the NCA hope that we can quickly reach an agreement on the remaining 5 negotiation issues.What are your expectations regarding the mentioned issues?I look forward to hearing from you.With kindest regardsBrown</t>
  </si>
  <si>
    <t xml:space="preserve">Dear Brown,I am pleased to hear from you. My name is Williams and I will be your negotiation partner on behalf of InnoVax.Im glad that the amount of cows we provide the vaccine for and the terms of payment is already agreed upon.It is also in InnoVax's greatest interest to quickly come to an agreement with NCA. I would aim the best possible outcome for us both, therefore I would really like to know which of the five remaining points if of biggest interest to you?I wish you a nice day.Kind regards,Williams</t>
  </si>
  <si>
    <t xml:space="preserve">Dear Williams,I am glad to hear that you are also looking for an agreement that represents both our interests. In my opinion, that's why it's called negotiating with each other, not against.In these difficult circumstances, time is a very valuable factor for the NCA. Therefore we are looking for the smallest possible delivery time. But without the quality the vaccine is worthless, hence we need a good guarantee.What about you?I would like to make you an initial offer and am eagerly awaiting your counteroffer.Have a nice day!Kind regardsBrown</t>
  </si>
  <si>
    <t xml:space="preserve">Dear Brown,Thanks for your first offer. I really understand the importance of the smallest possible delivery time in these difficult circumstances. However, we need to build new processing facilities to be able to produce the requested amount of vaccine. Therefore, a #delivery time of 1 month is impossible. What is the maximum Delivery Timefor you? Our most preferred Delivery Time is 7 months, although I understand that this is a long time for you. Therefore I will concede on5 monthsDelivery Timewith NarrowGuaranteebecause of the small delivery time.I will give you some more information about our preferences. The development of the vaccine has been very expensive, as experts from all over the world have been employed for over a decade to work on this vaccine. Therefore, we really need a Priceof 500US dollars per vaccinated cow. We really need this amount of money to recover the costs and produce profits for investors. The price of the vaccine is the most important item for us. What are your thoughts on Publicityand Future Testingpossibilities?I am looking forward to hearing from you soon.Yours sincerely,Williams</t>
  </si>
  <si>
    <t xml:space="preserve">Dear Williams,thank you for your counteroffer! Of course, you need some time to produce the vaccine. Although we need it as fast as possible, otherwise we are going to lose too many cows. Therefore I would propose aDelivery Timeof2 months. To come to an accommodation I would like to raise thePriceto300. In advance to secure this agreement, I suggest aFullGuarantee.From our side, we want as littlePublicityas possible. Good but also bad publicity is not what we want as the NCA right now. But we know that we have to make some compromises to overcome these difficult times.To prevent further diseases and accommodate you as InnoVax we suggestStandardFuture Testing.I am looking forward to hearing from you.Best regardsBrown</t>
  </si>
  <si>
    <t xml:space="preserve">Dear Brown,Thanks for your message. Im glad that we agreed upon the standard future testing, so this issue is settled. Moreover, I definitely understand your point regarding the delivery time. I really want to offer you the vaccine as fast as I can. However, with an earlier delivery time we cannot be held fully accountable for any potential damage that can be caused by the faster delivery time.Nevertheless, to show you our interest and in order to find a satisfying result for us both, Im willing to do some concessions. If you concede on the price of 500,- US Dollars I will shorten the delivery time to 4 months and agree with no publicity, but with the prerequisite of wide guarantee on our side, because we as Innovax do not want to be held fully responsible for any potential damage that can be done by producing the vaccine faster. This way we both have our part in the guarantee.I hope that we are close to a deal now!With best regards,Williams</t>
  </si>
  <si>
    <t xml:space="preserve">Dear Williams,I think we are getting closer to an agreement! Let's keep that spirit down the line!Great that we agree on theStandardFuture Testing.Unfortunately, thePriceandDelivery Timeare not balanced well in my opinion. I totally understand that you cannot take full Guaranteewith this Delivery Time. But the Pricehas to be in relation to the Delivery Timeand the Guarantee. Therefore I adjusted the Guaranteeto Wide. I hope that is in the interest of both of us!Because I can sense that you have a lot of pressure about the Price. Regarding my last offer, I would like to raise thePriceby 100 to400.I look forward to hearing from you!Best regardsBrown</t>
  </si>
  <si>
    <t xml:space="preserve">Dear Brown,Yes I really think we are, very nice! I am still very interested in coming to a joint result with you. Nevertheless, I can not completely accept the conditions that you proposed in your counteroffer. However, to show my goodwill I talked to one of our experts. They also understand that you need the vaccine quickly. Nevertheless, two months is just not reachable, we will not have any vaccine ready to give to you. They told me that they need at least3 monthsto produce the vaccine. This are not the most desirable circumstances for them, but I told them your arguments and they also really want the best for you. I understand that thePrice needs to be in proportion to the Delivery Timeand Guarantee. As we will deliver the vaccine earlier to you and we will offer you wide guarantee, I hope you also see that the Priceof 500is in good proportion to theDelivery TimeandGuarantee. We really need 500to recover the costs and produce profits for investors and also pay our experts more to work more hours the coming three months to have the vaccine ready for you.I really hope this is a nice offer for you and that we can make a deal.With best regards,Williams</t>
  </si>
  <si>
    <t xml:space="preserve">Dear Brown,thank you for your offer. I think we are about to make a deal!However, there is one pain point for us as the NCA. After talking to our purchasing department and the responsible veterinarian we have to adjust theDelivery Timea little bit. I know the production might be a little stressful for you, but let me propose the middle ground:We approve your request for aPriceof500, but we would like a delivery in2 months.I hope for an agreement and look forward to hearing from you!Best regardsBrown</t>
  </si>
  <si>
    <t xml:space="preserve">Dear Brown,I understand. As I explained two months Delivery Timeis very undesirable. However, I know that this point is of most interest to you. If you could concede on the Guaranteefrom wide to Narrow, because of the fact that we really need to make enormous changes if we want to deliver the vaccine in two months, we have a deal!I hope we have an agreement and I am looking forward to hearing from you soon!Yours sincerely,Williams</t>
  </si>
  <si>
    <t xml:space="preserve">Dear Williams,thank you for your offer. I would like to propose another alternative before we get to the back and forth. To assure the quality of your further vaccines I could grant youUnlimitedacces for someFuture Testingby InnoVax.I hope this is in your interest and that weare very close to an agreement!I look forward to hearing from you!BestBrown</t>
  </si>
  <si>
    <t xml:space="preserve">Dear Brown,Thank you for your big offer. I am very pleasant with your offer. However, we are going to deliver the vaccine in two months to you and we are giving you a WideGuarantee. This is a very big step for us. Therefore, we would like somePublicity on this, but only in medical journals. My last request is therefore to have NarrowPublicity. If you agree with this I would call it a deal.With best regards,Williams</t>
  </si>
  <si>
    <t xml:space="preserve">Dear Williams,that sounds fair, Ithink we have a deal!Thank you for your time and effort, it was nice negotiating with you!Best RegardsBrown</t>
  </si>
  <si>
    <t xml:space="preserve">Hello Mr. Williams,I would like to negotiate some open points for the product you are going to provide to us, as allready agreed InnoVax will provide vaccine for 6,000 of the 10,000 cows in your herd. Furthermore, terms of payment will be 60 days, which meets the standard for such transactions.We currently have the following open points:The delivery time for the vaccine;Guarantees by InnoVax that the vaccine will be effective and will not have side effectsThe price for the vaccine (per dose, each cow needs one dose)Publicity, whether information that the test takes place, and possible details, are released to the publicWhether NCA will allow InnoVax any further testing of other vaccines on their cows.Please find attached my first Offer, I hope to hear back from you soon.Kind regards, Brown.</t>
  </si>
  <si>
    <t xml:space="preserve">Dear Mr./Mrs. Brown,Thank you for your offer, it is much appriciated. However, we do need to negotiate on various points, in particular about the price and the delivery date.I would like for us to come to a good agreement for both sides.Therefore please find my counteroffer in the attachements.I would like to hear from you soon. Have a nice day!Kind regards,Mr. Williams</t>
  </si>
  <si>
    <t xml:space="preserve">Dear Mr. Williams,Your offer is much appreciated. However, we do need to negotiate some details of the contractI would like to get a good agreement, so pleawe find attached my counteroffer.I would like to hear from you soon. Have a nice day!Kind regards,Mr. Brown</t>
  </si>
  <si>
    <t xml:space="preserve">Dear Mr. Brown,Thank you for your counteroffer. Taking into account all issues, I am willing to give in on the issues onPublicityandFuture Testing. I think the offered outcome of these issues are very convenient for your party.I therefore would like to ask you in return to give in on other issues, in particluar thePriceand theDelivery Time. It namely seems not more than logical to me that no publicity and a wide guarntee from our side, is accompanied by a higher price and more time to deliver. Please find my counteroffer in the attachments.I hope to hear from you soon!Kind regards,Mr. Williams</t>
  </si>
  <si>
    <t xml:space="preserve">Dear Mr. Williams,Thank you on your counteroffer. Taking into consideration all troubles, I am inclined to offer you a good solution, that should be ideal for the both of us. I assume the presented final results of those troubles are very handy on your party.Kind regards,Mr. Brown</t>
  </si>
  <si>
    <t xml:space="preserve">Dear Mr. Brown,Thank you for your counteroffer. Trying to meet in the middle is much appriciated. One last issue I would like to renegotiate on with you is theGuarantee. Since you require InnoVax to deliver in a relatively short time period, the use of the innovative technology of creating the vaccine is of high risk. Therefor we can not provide with a full guarantee. We can however offer you a wide guarantee, inwhich InnoVax would cover all damages directly caused by the vaccination, but will notguarantee its effectiveness. Only incase you give us one month extra to deliver (5 months) we can agree to the full guarantee due to risk-management.I hope to hear from you so we can come to a decesionsKind regards,Mr. Williams</t>
  </si>
  <si>
    <t xml:space="preserve">Dear Mr. Williams,thank you for the great Counteroffer, which I hearby accept.Kind regards,Brown.</t>
  </si>
  <si>
    <t xml:space="preserve">Dear Williams.first of all I would like to express my sincere approval for our upcoming interaction regarding the outbreak of the BSE disease we are all dealing with. We live in difficult times and have to remind ourselfs, that we have work together to defeat this outbreak. I am certain, that we will find a way to meet all the demands of all parties with the most efficient outcome that we can achieve.For this purpose, we are looking forward working with your company!As a starting point of our upcoming interaction, I would like point out our biggest concerns regarding the delivery of your developed vaccine. We believe, that as early as we start, we will for sure prevent further deteriorations. With respect to our concern, we would like you to enhance a fast and sustain delivery within two to three weeks. This would ensure faster results and a better market point of view for your company, since more and more companies are working on the same vaccine. It is a matter of time until other companies catch up to this race. Timing is important and I am sure, that you will agree to me at this point.I'd like to hear your point of view on my argumentation,Kind regards,Brown</t>
  </si>
  <si>
    <t xml:space="preserve">Dear Mr./Mrs. Brown,I would like to start by acknowledging how excited I am to be negotiating with your company regarding such an important issue as the BSE disease. This disease has taken the lives of cattle and it is important to prevent this for continue to happen. I am for sure certain that us working together on this matter would be beneficial for both parties.We are looking forward to working with your company as well!I have noticed that your company's biggest concern is the delivery time for this vaccine. We are very aware of the urgency of the vaccine, but it has to be noted that we would prefer to provide an appropriate and effective vaccine rather than speeding things up. This of course can cause that the vaccine cannot be fully tested in the lab for it to be effective. Furthermore, the process of developing this vaccine is a costly one and therefore we have come up with a fee we feel would indeed meet the valuation of the vaccine.Since this is the first time that we will be trying the vaccine in field testing we could not provide a guarantee of the full effectiveness of the vaccine, it would take different phases to exactly know the side effect and the effectiveness of the vaccine. Therefore it is not possible to provide a guarantee. However, this is a breakthrough in the medicinal industry it would be appropriated to inform the public about the prospects of this vaccine and the working relationship we and your company have. This would provide hope for all the other farm owners that has suffered through the years because of this horrendous disease.As we remain positive about the successfulness of this vaccine we would also like to broaden our relationship andextend our contract beyond just BSE. we would like to have the possibility to conduct future drug and vaccine testing. This of course would be beneficial for your company as we will provide exclusivity for future vaccines and drugs.I hope that you could understand our point of view and can soon reach an agreement.With kind regards,Williams</t>
  </si>
  <si>
    <t xml:space="preserve">Dear Mrs./Mr. Williams,It is very pleasent to see our common understanding regarding the BSE outbreak the entire world is facing right now. There is no doubt, that InnoVax and the National Cattle Association pursue the same goal: a fast and sustain solution!The National Cattle Association (NCA) sees itself in the resposibility to stop the spread. For that reason, we do prefere a fast and trouble-free delivery of each vaccine. But we do also understand your concerns that the vaccines can not be produced within the short timeschedule we proposed. Therefore, the NCA will accept an extenden delivery time, if this guarantees full warranty. As you mentioned the vaccine is a breakthorugh in the medical industry and it will be used for the first time in history. In other words, it is possible that the vaccine does not take any effect. Hence, we do believe in your investigantion and a longer research period will compensate these concerns and will guarantee higher effectivness.We all do understand, that the vaccine is a breakthough in the medical industry. For this reason, The NCA will support puplicty in medical journals, in which the testing phases and results are scientifically described. We believe in science and the reliabilty and respectability of scientific journals. Investigations that are mentioned in those renowned journals will reduce the uncertainty to which we are currently exposed to and which is part of our field of responsibility.The NCA is also looking forward to build a strong and successful business relationship with InnoVax. Therefore, we would like to extend our contract regarding future testings. Moreover, your company can start testing with new medication that already obtained initial approval from regulatory agencies. It can also be seen as a starting point of our business relationship, which for sure can also be extended in the future!I am very much looking forward to achieve an agreement with your company! We need to stop the outbreak together, and I am certain that we will!With kind regards,Brown</t>
  </si>
  <si>
    <t xml:space="preserve">Dear Mrs./Mr. Brown,I would like to express my sincere apology for the delay in our response, we have been working nonstop to provide an effective vaccine.We are really close to finalizing this deal and start working together to ram this disease that has caused a lot of damage to our society for years. We are sure thatInnoVax and the National Cattle Association has the same goal.It is pleasant to hear that you would take into consideration the delivery period for the vaccine. We think that in 5 months' time we could provide the vaccine, but we could not provide a full guarantee due to the fact that this is indeed a new vaccine that has never been around, and sometimes there are certain side effects that we need to take into account. And we understand your concern therefore we are ready to provide a wide guarantee to cover all the issues that might resurface with the vaccine.other than that we can agree on both the publicity we will indeed use for this vaccine and also the extension of our contract to provide future testing. Likewise, we want to emphasize on the cost to produce such a vaccine is really high and a certain fee would be necessary in order to cover the cost and continue to produce at a massive scale. This is the reason we are politely asking for a 400 euros fee per dose, which we believe would not equal the price of the cattle and also the profits that could be gained from it. Also, this vaccine would resolve a problem that has been affecting everyone for decades and has produced massive losses for everyone.I am looking forward to reaching an agreement with your company. We really need to work together to stop this horrendous disease and we believe that in unity we stand stronger.With kind regards,Williams</t>
  </si>
  <si>
    <t xml:space="preserve">Dear Mr./Mrs. Williams,indeed we waited quite some time for your response, but we are also very certain that you worked very effectively on the new vaccine, which we will hopefully recieve as soon as possible.Since, your company will not provide us with a full guarantee, I think it is very fair to stay at a price of 300$ per vaccine. We believe that a price of 400$ is not justified, because the vaccine is not tested outside the lab before and we don't know the quality of the product yet. I am sure you can understand our concerns.I am also looking forward to reaching an agreement with your company! So let's have an agreement as soon as possible and we can start working on solving the problem!Looking forward hearing from you!Best Regards,Brown</t>
  </si>
  <si>
    <t xml:space="preserve">Dear Mr./Mrs Brown,I am gladly accepting this offer.Thank You,Williams</t>
  </si>
  <si>
    <t xml:space="preserve">Hello Mr./Ms. Williams.my name ist Mr. Brown and I&amp;acute;m going to represent the NCA in this negotiation. I really hope we are going to find a statisfying result for the both of us.I would like to start with the Delivery Time and Publicity. We need the vaccine really fast and dont want that the publicity knows much about the vaccine and the process. We would like if theDelivery Timecould be1 month. For us it would be perfect if there would be no publicity. But I understand if your company needs/want to have the publicty. Therefor I would suggest if you agree with delivery time, we would accept aNarrowPublicity.Have a nice day and best regards,Mr. Brown</t>
  </si>
  <si>
    <t xml:space="preserve">Good morning Mr Brown,Nice to e-meet you! I would like to introduce myself as well. My name is Ms. Williams and I will represent InnoVax. I am looking forward to our negotiation. Hopefully the results will be satisfying for both of us.Thank you for your first offer. The delivery time is a bit too fast to provide you with the best vaccines. Therefore, my offer is aDelivery Time of7 months. In addition, I would like to do an extensive offer as well.I would be interesting for us to test the vaccine in the future on your cows, because this will further improve the vaccines in the future. Therefore, we would recommend the Future Testingto be Unlimited. This will be better for both our companies, because in this case, we can protect the animals from diseases in the future.I can agree with your offer regardingPublicity(Narrow). Hopefully you can agree on my offers as well.I would like to hear from you.Kind regards,Ms. Williams</t>
  </si>
  <si>
    <t xml:space="preserve">Hello Ms. Williams,I&amp;acute;m sorry but the Delivery Time ist just too long and impossible for us to agree.We think the Minimal Future Testing is enough for us but if you would like to haveUnlimitedFuture Testing we need aDelivery Timewithin2 months.If we buy your Vaccine we need to know that it&amp;acute;s work and our cows stay healthy, therefore we would like to haveFullGuarantee.Im happy that we can agree on the Publicityfactor.Best regards,Mr. Brown</t>
  </si>
  <si>
    <t xml:space="preserve">Dear Mr. Brown,Thank you for your response. Unfortunately, 2 months is toofast for us. I really appreciate that you think along, this increases the likelihood that we will both achieve our desired results. Maybe it is an idea to close the deal regardingDelivery Timein between, namely 4 months.In this way, I will give you a little more advantage compared to us, but I hope to get the unlimited testing in return from you.I can give you WideGuarantee, but the price has to be higher in that way, because the potentially risks for our company are way higher in this case. Therefore I propose that you receive wide quarantee, for aPriceof 500 USdollar per vaccinated cow.I would like to hear from you.Kind regards,Ms. Williams</t>
  </si>
  <si>
    <t xml:space="preserve">Dear Ms. Williams,thank you for your response.As always money is a big factor for us. I really try to get an achivement where we both have a high utility. So I hope the following offer is statisfying for you.Hence the only way that we can afford thePriceof500is if we get theDelivery Timewithin3 months and have aFullGuarantee.Best RegardsMr.Brown</t>
  </si>
  <si>
    <t xml:space="preserve">Dear Mr. Brown,Thank you again for your quick response.I am trying to find a happy medium, and this is my suggestion. I can lower the price, which hopefully will be a perfect price for your company. Therefore, we can hopefully extend the Delivery Timea bit to 4 monthsand lower the Guaranteeand little bit to Wide.Hopefully this is the right solution for both of us!Kind regards,Ms. Williams</t>
  </si>
  <si>
    <t xml:space="preserve">Hello Ms. Williams,I am glad too see that we both want to achive a fair result. I think my following offer is fair for the both of us. We will even increase thePriceto500and accept theWideGuaranteeif you agree on aDelivery Timeof3 months.Best regards,Mr. Brown</t>
  </si>
  <si>
    <t xml:space="preserve">Dear Mr. Brown,Thanks for the counter offer. I think this is a good deal for both of us and I am happy to agree on this. Thank you for the pleasant cooperation.Kind regards,Ms. Williams</t>
  </si>
  <si>
    <t xml:space="preserve">Dear Williams,my name is Brown. I amone of the executives of the NCA and I was assigned to conduct the negotiation with you. We heart from a trade magazine about your newly established firm and your new vaccine. We already agreed on 6000 vaccines and a payment limit of 60 days, however, I would like to make you some further agreement on other important factors in order to agree on a comprehensive contract. As you probably heard from the media, there is a current outbreak of BSE, that's why theDelivery Timeis most crucial for us and should be1 month. Of course, we want to ensure that your new vaccine is working, so that aFullGuaranteeis also important as a factor to partner with you. Lastly, we consider it further important that there isNonepublicity interference in the first step.Please find attached my whole offer!I am looking forward to negotiating with you.Kind regards,Brown</t>
  </si>
  <si>
    <t xml:space="preserve">Dear Brown,Although digitally, it is nice meeting you Brown! It is always an honour that colleagues in the field hear from InnoVax and our vaccines via a trade magazine. Therefore, thank you that you reached out to me, I am beyond thankful for that.First of all, I must say that I am sorry for the industry and the lifestock for the current BSE outbreak. Luckily we have an excellent vaccin on the market that will provide a solution for the outbreak and hopefully prevent more diseases in the future as well.Indeed, it is true that we agreed on the 6000 vaccines and a payment limit of 60 days.I have read your offer with full attention, however, I would first like to emphasise the ideal outcome for InnoVax in this negotiation.Our vaccin is from a high standard, and InnoVax has highly skilled experts at our company that have been employed for over a decade. In order to cover these costs, we ask 500$ per vaccinated cow.As for theDelivery Timewe aim for7 months. I understand this is a long period of time, but we from Innovax need to make sure the vaccin is working 100%, and the quicker the delivery time, the worse the quality is.For the gurantee, we ensure you that our vaccin is of high quality and works for the full 100%. Therefore, aNoneGuaranteeis an important factor for Innovax. However, to keep developing and updating our vaccin we want to have unlimited access to Future Testing of the vaccine on live cows. With this unlimited testing we also can test any drugs or vaccines that are currently being developed by Innovax.Lastly, we wantNarrowpublicity interference in the first step of the vaccin process.In the attachment, you can find my whole offer.I am looking forward to negotiating with you, and I wish you a wonderful day for now!Kind regards,Williams</t>
  </si>
  <si>
    <t xml:space="preserve">Dear Williams,thank you for the offer from your side, however, we cannot agree to this.AsInnoVax, is so far an unknown competitor in the market, we, unfortunately, do not have any proof or reference about your company, your highly skilled experts as well as the excellent vaccine.InnoVax is not yet an established brand and could thus profit extremely from the partnership NCA.From our first contacts, it became clear that we both parties this as a serious possibility to stop the infections.Unluckily, some of your cows are already affected by the disease. Therefore, the most important is the Delivery Timeof the vaccine. It is clear that this is not possible tomorrow because you must first produce it. However, our experts estimate that if you work really hard on this project, you would be able to deliver the vaccine within one month. I have to be honest to you, as we want to have a serious partnership - we were also in contact with one of your French competitors, who would make us the vaccine available within a short period of time.Furthermore, we would need aFullGuaranteeas you already said, you havehighly skilled experts as well as the excellent vaccine, whereby this full guarantee should not be a further problem for you.Moreover, a cheaper price is justified because you have not tested the vaccine outside the lab before and you don't know about the quality of the product. However, we could agree on your future testing and publicity strategy -as long as we can enforce aFullGuaranteeand most important a1 monthDelivery Time.Please find my comprehensive offer attached.Kind regards,Brown</t>
  </si>
  <si>
    <t xml:space="preserve">Dear Brown,Thank you for your quick reply! Indeed it is true that we are yet an unknown competitor in the market. However, it is well known thatInnoVax has the most developed vaccine on the market, with the highest success rate compared to its competitors.I am aware that some of your cows are already affected by the disease. So I completely understandthat you are in a hurry to vaccinate your cattle. However, If we guarantee you a 1 monthDelivery Timeof the vaccine, we cannot set up the production facilities that are required to develop all the vaccines. However, I understand that your are in need, so we offer you a 2 monthsDelivery Time. That is faster than any competitor (even the French) could deliver to you, and you can safe the lives of many cows.You have to understand that if we deliver so quickly and increase production, the price of the vaccine will also rise. After all, we must do everything we can to achieve the extremely fast delivery time, and that comes with a price. That is why I ask 500$ per vaccin, if you want your vaccine deliverd in the quick amount of time of 2 months.Furthermore, I ask aNoneGuaranteeas we develop it so quickly for you. And for now we also want narrow publicity. It really isn't a problem to get more publicity in the future, but we really need to focus now on the main thing: get the vaccine to you as soon as possible.Please find my offer in the attachment!Kind regards,Williams</t>
  </si>
  <si>
    <t xml:space="preserve">Dear Williams,thank you for your counteroffer. I am really happy, as I think we are already one step further as we agreed on the publicity and future testing.Unfortunately, as I told you, theGuaranteeis really important as well for us. So, I would rather give you the opportunity to have an enlargedDelivery Timeof even 3 months. However, we have to consider this in the price.Please find attached my counteroffer.Let me know, what you think about it!I would be grateful if we could soon agree on a partnership.Kind regards,Brown</t>
  </si>
  <si>
    <t xml:space="preserve">Dear Brown,Thank you for your counteroffer as well. I am more than thankful that we already have such successful negotiations so far. That makes me even more exicted for our future partnership.As we agreed on the publicity and future testing, I am also happy that we agreed on that. I totally understand thatGuaranteeis really important for you. I am willing to provide a wide guarantee on the vaccines, but you must understand that comes with a price.In fact, you have to look at it this way: the price I give you actually includes the part of the guarantee. If something goes wrong, or you need help, it will of course also cost us manpower and expertise. And we cannot guarantee that for the price of EUR 200 per vaccine you set. That is why a vaccine price of EUR 400 seems to me to be an excellent negotiation, because it gives you a wide guarantee, instead of nothing, and we are always on standby should something go wrong. I even give you a discount of 100 EUR per vaccin, that is actually the cheapest you can get on the market right now.Lastly, I agree on theDelivery Time3 months, if we provide you the wide guarantee at an excellent price.Please find attached my counteroffer.I would also be very thankful if we agree on a partnership, we can provide great work together now and in the future!Kind regards,Williams</t>
  </si>
  <si>
    <t xml:space="preserve">Dear Williams,I am really confident that we reach soon an agreement. However, with the Priceof 300, I need to insist on a full guarantee.The price of EUR 300 with a connection of3 monthsdelivery time - as you know that we are already in the middle of the outbreak and would actually need the vaccine right now!Even though I am really grateful for your discount of 100 EUR per vaccine, I have to remind you about a competitor of yours who is also able to deliver the vaccine within a short period of time.That's why I either make you the counteroffer (attached) or the following:Price: 300 EURDelivery Time: 2 monthGuarantee: Wide(other issues as already agreed on)I am looking forward to hearing from you.Kind regards,Brown</t>
  </si>
  <si>
    <t xml:space="preserve">Dear Brown,Thank you for your offer, we come close to an agreement now! However, I can only agree on aPriceof: 400 EURto provide you a full Guarantee. Also, I can then deliver it to you in 1 month Delivery Time as I completely understand that you need the vaccine right now!(other issues as already agreed on)Hopefully you accept this offer, since the clock is ticking and we need to start developing the vaccin and vaccinated the cows as soon as possible.I am looking forward to hearing from you.Kind regards,Williams</t>
  </si>
  <si>
    <t xml:space="preserve">Dear Williams,I am looking forward to our partnership! t was really nice to negotiate with you.Kind regards,Brown</t>
  </si>
  <si>
    <t xml:space="preserve">Dear Mr Williams,My name is Mr Brown and I am pleased to conduct this negotiation on behalf of the NCA with you.Attached, you can find a first request from my side regarding the specific issues. This is of course only a first proposal and I am willing to make concessions in order to find the optimal solution for both of us.I look forward to hearing from you.Yours sincerely,Mr Brown</t>
  </si>
  <si>
    <t xml:space="preserve">Dear Mr.Brown,I am pleased to conduct this negotiation with you.Attached, you can find the first response. This is of course only a first proposal and I am willing to make concessions as well in order to find the optimal solution for both of us.Kind regards,Mr.Williams</t>
  </si>
  <si>
    <t xml:space="preserve">Dear Mr Williams,Thank you for your swift reply.As theDelivery Timeis our most crucial issue, I must insist on1 month. To accommodate you, I have made concessions regarding thePriceand theFuture Testing.I look forward to hearing your opinion on this proposal.Best regards,Mr Brown</t>
  </si>
  <si>
    <t xml:space="preserve">Dear Mr.Brown,Thank you for your initial concession, I must request for a faster delivery time that the price match the cost to reduce faster results. Therefore, to accommodate you, I have made a concession regarding the Delivery Time and the Publicity.I look forward to hearing from you.Kind regards,Mr.Williams</t>
  </si>
  <si>
    <t xml:space="preserve">Dear Mr Williams,I am pleased to hear from you.In order for us to find the optimal solution, I have made further concessions regarding thePriceand theFuture Testing. This hopefully allows you to make concessions regarding theDelivery Timeand theGuarantee.I look forward to your reply.Best wishes,Mr Brown</t>
  </si>
  <si>
    <t xml:space="preserve">Dear Mr. Borwn,I am pleased to hear from you.In order for us to find the optimal solution, I have made further concessions regarding the Delivery Time and Guarantee. We understand the urgency and to further produce at a high level we would require a bit make concessions regarding the Price and Future Testing.I look forward to your reply.Kind regards,Mr. Williams</t>
  </si>
  <si>
    <t xml:space="preserve">Dear Mr Williams,Thank you for your quick reply.I hope with this offer, we will come closer to the optimal solution for both of us.Regarding thePublicity,I can agree with your proposal ofNarrow.Regarding theFuture Testing, I understand that "Standard" would be better for you than "Minimal". Is that correct? Therefore, I have adjusted the value toStandardto accommodate you.Please let me know if this proposal strengthened your position.Best regards,Mr Brown</t>
  </si>
  <si>
    <t xml:space="preserve">Dear Mr. Brown,Thank you for your quick reply.I hope with this offer, we will come closer to the optimal solution for both of us.I consensed to "Standard" to adjust to you. I see we had a bit of miscommunication my apologies. Moving forward I would like to be as precise as possible to avoid any future miscommunications. I adjusted the Delivery Time to accommodate you as well as lowered my position on future testing.Hopefully, we can come to an agreement now or if you have any further requests.Kind regards,Mr.Williams</t>
  </si>
  <si>
    <t xml:space="preserve">Dear Mr Williams,I am pleased to hear from you.To help our common understanding, I will comment on each issue.For theDelivery Time,I have made a concession to2 months. Here, I cannot go much higher.For thePrice, I request300. Here, I cannot go much higher.For theGuaranteeI have to insist onFulland cannot make any concessions.For thePublicity, I have made a concession toNarrow. Here, I could make further concessions to accommodate you.For theFuture Testing, I have made a concession toStandard. Here, I could make further concessions to accommodate you.I hope this message strengthens our common understanding and I look forward to hearing from you.Best wishes,Mr Brown</t>
  </si>
  <si>
    <t xml:space="preserve">Dear Mr. Brown,I am pleased to hear from you.To help our common understanding I elaborated on each point.For theDelivery Time,I have made a concession to #3 Months. Here, I cannot go any lower.For thePrice, I request 500. Here, I cannot go much lower.For theGuarantee, I have to request wide as my last offer.I hope this message strengthens our common understanding and I look forward to hearing from you.Kind regards,Mr. Williams</t>
  </si>
  <si>
    <t xml:space="preserve">Dear Mr Williams,Thank you for your swift reply.I am pleased to see that we could strengthen our common understanding.For theDelivery Time, I have made the concession to3 months. Here, I am glad that we have found a great compromise.For thePublicity, I have made the concession toWide.For theFuture Testing, I would like you to state your preference. Here, I am happy to accommodate you.These concessions should enable you to agree to my proposals regarding thePriceand theGuarantee, where I see no room for further concessions.I look forward to hearing from you.Warm wishes,Mr Brown</t>
  </si>
  <si>
    <t xml:space="preserve">Dear Mr. Brown,Thank you for your swift reply.I am pleased to see that we could strengthen our common understanding.I am glad that we have found a great compromise for the 3 months.I am also glad that we can reach an agreement for the Narrow.ForFuture Testing, I would like it to be minimal.However, if you can up yourPriceand meet me halfway with theGuarantee.We can finally come to an agreement we can both advance from.Kind Regards,Mr. Williams</t>
  </si>
  <si>
    <t xml:space="preserve">Dear Mr Williams,I am pleased to hear from you.I have made a big concession regarding theGuaranteeto agree to your proposal ofWide.In my opinion, we now have found the optimal solution for both of us.I look forward to our agreement and thank you for your commitment to find a great compromise.Warm wishes,Mr Brown</t>
  </si>
  <si>
    <t xml:space="preserve">Dear Mr.Brown,I am pleased to hear from you.I am glad we can come to the concession ofGuarantee. I, unfortunately, cannot lower myPriceany lower than 400.Besides this I believe, we now have found the optimal solution for both of us.I look forward to our agreement and thank you for your commitment to finding a great compromise.Kind regards,Mr. Williams</t>
  </si>
  <si>
    <t xml:space="preserve">Dear Mr Williams,Thank you for your quick reply.I understand that you have to insist on aPriceof400. Therefore, I am willing to make that concession.In exchange, I would like you to agree to aPublicityofNoneor aGuaranteeof "Full". This would allow me to agree to our compromise in a heartbeat.I look forward to hearing from you.Best wishes,Mr Brown</t>
  </si>
  <si>
    <t xml:space="preserve">Dear Mr.Brown,Thank you, for your concession and I am glad we can come to an agreement. It was a pleasure working with you and I hope we can do business in the future.I look forward to hearing from you.Kind regards,Mr.Williams</t>
  </si>
  <si>
    <t xml:space="preserve">To whom it may concern,my name is Mr. Brown and I am the representative of the NCA to negotiate a contract for your vaccine for our cattle. I am going to be playing with open cards. This virus is a big problem for us and we think that you can deliver us a solution. Furthermore, we think that a cooperation is the best for both of our futures.After we already found an agreement for the amount of vaccines and the terms of payment, there are still five issues open to be negotiated. I will be proposing a first offer for those five issues through this message.As I already mentioned above, the Delivery Time of the vaccines is a pressing issue and we need them as soon as possible. Therefore, I would suggest you deliver the vaccines in1 month . If you can hold this deadline we are willing to pay a Price of $200 per vaccinated cow. So in total $1,200,000. As we value the life of our cattle much and we believe in your abilities to create a perfect vaccine, we suggest a FullGuarantee . If you can guarantee this, we would also be willing to have aWidePublicity as this would help your further growth. And for theFuture Testing , we guess it is in our mutual interest to work together for future vaccines. Therefore we would grant youUnlimited testing with our cattle. I see this virus a chance for you to become known in the world and for us to save our cattle. I already heard that there is another laboraty which will have a vaccine market-ready in the next six months. But this is not of interest for us, as of now, as we believe in your abilities and values.Kind regards,Mr. BrownMember of the Executive Board of the NCA</t>
  </si>
  <si>
    <t xml:space="preserve">Dear Mr. Brown,Thank you for your email. My name is Ms. Williams and I would like to say that the safety of animals is something we at InnoVax deeply care about. I'm glad that we already came to an agreement before and based on your email, I am sure we can find a great deal for both of us.Firstly, I understand that you need the vaccines as soon as possible, however, 1 month is not realistic. We need at least 6 months in order to give you a full guarantee. In addition, we ask 300 euros per vaccine. As I would like to thank you very much for offering us wide publicity in order to grow, nevertheless our top priority is to save the animals and therefore, I don't ask for any publicity. I agree that it is in our mutual interest to work together for future vaccines and we would be happy to test our vaccines unlimitedly.Thank you for your trust in InnoVax, we highly appreciate it and will not let you down.Kind regards,Ms. WilliamsMember of the Executive Board of the InnoVax</t>
  </si>
  <si>
    <t xml:space="preserve">Dear Ms. Williams,Thank you for your quick reply. I am grateful for your quick reaction time to my initial offer. And as time is a really pressuring topic in our situation. We want to stop the spread of the virus and you want to be first at market. That is why a quicker Delivery Time is beneficial for both of us. So the suggestion would be to meet in the middle and you deliver the vaccine in 4 months. To catch the higher working hours for your scientist, we are willing to pay even a higher Priceas you suggested. We can settle for 400 USD for each vaccinated cow. It is great to see that we have the same opinion for the issues Guarantee , Future Testing , and Publicity . I did state in my initial offer that we would want a "full" publicity, but that was just a goodie from our side, as we are also interested to keep the news out of this situation.To sum it up, I think we are on a good way to find a mutual best agreement and I am looking forward to here from you and our future work together.Kind regards,Mr. BrownMember of the Executive Board of the NCA</t>
  </si>
  <si>
    <t xml:space="preserve">Dear Mr. Brown,Thank you for your email and for you counteroffer. It is very nice to see that we are almost on the same page.The thing is that if we agree on delivering in 4 months, I do have to admit that we can not give a full guarantee as we have to scale up more quickly as expected. Therefore, I suggest giving a narrow guarantee to give you at least some certainty. In addition, I talked to the marketing manager regarding the publicity and we were wondering if we could get narrow publicity? I hope this is something you can agree with.In conclusion, I really think this could be the final agreement. I think we both have great benefits and as we have to settle quickly, this might be the best we both can get.Kind regards,Ms. WilliamsMember of the Executive Board of InnoVax</t>
  </si>
  <si>
    <t xml:space="preserve">Dear Ms. Williams,Thank you for your quick reply. For my point of view, your latest counteroffer is a step back in our negotiation progress.We can not live with a still seemingly high Delivery Time of four months and on top a lower Guarantee level. This does not fulfill our wishes at all. But we are willing to sign a NarrowGuarantee if you can deliver the vaccine one month earlier (3 months).I do not like the switch on already agreed issues, but the Delivery Time is our highest priority and therefore we would allow NarrowPublicity. But this all stands and fall with the delivery time.If you can deliver in the next three months, we are willing to give in in price, guarantee and publicity. If not, you would have to find another way to support the high delivery time as other laboratories are also developing a vaccine for this virus.Kind regards,Mr. BrownMember of the Executive Board of the NCA</t>
  </si>
  <si>
    <t xml:space="preserve">Dear Mr. Brown,Thank you for your quick reply, I am happy to accept this deal. As mentioned earlier I think this will be a great deal for both of us. I am very happy that we came to a negotiation this quickly and I am looking forward to our future together.Kind regards,Ms. WilliamsMember of the Executive Board of InnoVax</t>
  </si>
  <si>
    <t xml:space="preserve">Dear Mr. Williams,First of all, I would like to say I am really happy an agreement was reached concerning the number of vaccines you will provide us with as well as for the terms of payment.Now that these matters are concluded, I believe we should discuss the (also) primordial remaining issues together. I am sure we will reach an agreement that will be convenient for both of us and I look forward to working with you.First, I think we should discuss about the delivery time for your potential vaccine. As you may know, and as we have all witnessed with the COVID-19 crisis, acting fast is crucial to avoid the spread of a virus. Therefore, I propose that we ensure the vaccine to be available as soon as possible. Of course, I imagine delivering the vaccine as from now is really difficult for you. But, I believe that the sooner we remedy the spraid of the BSE, the better. So could I please ask you to work a little harder now that the outbreak is happening? I am sure once you will have delivered the vaccines to NCE, your working rythm will decrease. I suggest we could settle for a 1-month period. I imagine this would mean hard work during a short ammount of time but I believe this objective is attainable and would be really beneficial to the general health.Second, we should discuss the different guarantee options. As the vaccine is quite in an early stage and because it has never been tested on the field, could we agree on a full guarantee? In that way, we can get compensation in case your vaccine does not take effect.Then, as we don't know anything about the quality of the product yet (this, I am sure, will evolve in a positive way), and as you never tested it outside the lab, I feel a price of 100 dollars pr vaccinated cow would be reasonable.As a fourth matter, I believe (at least for now) we should keep publicity quite low. At least as long as we are not sure about the effectiveness of the product. A failure would bring a bad image to both our companies. Of course, we can rediscuss this matter once the vaccin shows successful results.Regarding further testing, we, at NCA, think we should agree on minimal testing for now. Of course, this could be renegotiated later on.In conclusion, I need you to know that nothing in my offer is presented to you as fixed or definitive and we believe everything can be discussed. I hope my offer will go hand in hand with your own needs and requirements.Yours sincerely,Brown.</t>
  </si>
  <si>
    <t xml:space="preserve">Dear Mr. Brown,Happy to hear from you! Even more happy to know that you are satisfied with our agreements on the number of vaccins and the terms of payment. Since we were able to agree on these terms, Im indeed sure that we will find a suitable deal for both of us.At InnoVax we face difficulties regarding the COVID-19 pandemic every day. Im sure you have had some issues as well. Our company has always valued the parties we work with and continue to do so in these troubling times. Im sure that we can jump the hurdles we face together.The sooner vaccins can be distributed, the better of course. However, I will be up front with you! To be able to guarantee full quality, together with the troubles regarding COVID-19, we wont be able to agree on one month delivery time. Our quality controls will take some time. We are increasing distribution every day working around the clock to deliver the best possible vaccin (and solution) for containing this virus. Nothing is set in stone yet, however, we at InnoVax think that we can offer a delivery time of 7 months (not a minute more) and I will personally make sure the vaccins arrive at your location.Since quality is the most important factor when talking about vaccins, Im afraid to tell you that we wont be able to deliver the required vaccin for the proposed price. As you can imagine, delivering quality takes time and money. We are very proud to present the vaccins and the price we can go for is significantly higher than your proposal&amp;hellip; However, since Im in charge, I want to give a sincere offer of 500 U.S. Dollars per vaccin. This is already a big step for me.I can imagine that this is a huge difference to your preference. So, I will do the best I can to help you. Regarding the warranty, Im already speeding things up in developing and delivering the vaccins, which does require me to not be able to give any guarantee. I could do a concession with regard to this item, but you would have to come my way a bit of course. I think we can agree on the publicity rather quickly, since you prefer not to give as much publicity let's meet halfway at narrow publicity.I personally think you will be amazed by the vaccin and propose to go for unlimited future testing. But we could push this further down the line and try to agree on the other issues first.Thank you so much first the first offer. Please know that my counteroffer is, as mentioned before, not set in stone yet and that Im always open to negotiate and discuss any issues you might have. I hope, and I am certain, that we will find a fitting solution for the both of us.Yours sincerely,Williams at InnoVax</t>
  </si>
  <si>
    <t xml:space="preserve">Dear Mr. Williams,Thank you for your quick response. As I could notice in your email, our interests are quite divergent on some of the discussed issues. For this reason, I propose we try to find a reasonable solution for both of us.First, regarding the delivery time and price of the vaccine, I would like to make you a new proposal. I am gladly willing to make a concession on a matter that is, logically, a very important one for both of us, the price. I offer the double of my previously given price, 200 american dollars. I know the price you offered was charged in some pharmaceutical arrangements but in our case, we really don't know anything yet about the quality of your product. Moreover, it has never been tested outside a lab so I believe the risks are still high enough to agree on a price of 200 dollars. In addition to that, we all know how the COVID-19 crisis affected the financial situation of companies and we are no exception. Therefore, I think my offered price seems reasonable. But of course, feel free to discuss on that matter.As I am willing to make a concession on the price (I doubled my offer), could I please ask you to make one on the delivery time? For that I leave you the possibility to make an offer yourself as I believe you will be able to find a reasonable period for both our companies. In my offer folder you can see that a period of two months is indicated but that is only because we have to indicate something. I leave you the possibility to make an offer.I red in your email that you were willing to make a concession concerning the guarantee, can you please make an offer? That way we will be able to move forward to a suitable agreement. I also saw that in case you made this concession you would require me to make one for another issue. I of course accept and I am willing to make a concession on something else. What do you propose?Regarding the future testing, I believe it is quite early in the process as to agree on an unlimited testing strategy but I am open to any suggestions. I accept your proposal to meet halfway concerning the issue of publicity. As you proposed for this issue, maybe we could go for the same kind of agreement regarding the future testing and agree on a halfway conclusion? This would mean agreeing on standard future testing.I hope this offer will be more suitable to you and look forward to find the most reasonable conclusion out of this negotiation.Yours sincerely,Brown.</t>
  </si>
  <si>
    <t xml:space="preserve">Dear Mr. Brown,Thank you so much for your offer! I indeed think we are both looking for something different. But we will be able to find common ground. Im certain!Im also certain that you are trying really hard to do concessions with regard to the price. I do appreciate the doubling of your offer. However, I simply cant go for 200 USD. It is just not workable for us at InnoVax because of multiple reasons. Since you made a gesture of a 100 USD, I will do the same. The reason that I am able to do so is to show you how valuable our partnership is to us and how confident I am that we will make this work. This does mean that the best I can offer is a price of 400 USD.I can however do concessions with regard to the delivery time. Your gesture with regard to the price is much appreciated and therefore Im able to offer a 6 months delivery time. I think we will be able to make it work in 6 months, which is already a very close window for us. But I will make sure that everyone here at InnoVax gets ready for the final sprint towards the finish line, delivering the vaccines in time.Since Im making concessions on the price and the delivery time, I cant make huge concessions for the guarantee. The rest of the board here at InnoVax will definitely disagree with me making this offer, but I will do so anyway. I will offer narrow guarantee. However, this is really at the limits of what Im allowed to go for. I hope we can agree on this?In your last offer you indicated to be able to agree on narrow publicity. Since this was the halfway point for us, and you propose to do the same for future testing Im happy cooperate with you and announce that we will be able to go for those terms. Even tough this will be big concession on our part, sometimes we have to show what we are made off. Meaning that we at InnoVax will be able to agree on standard future testing and narrow publicity.Im looking for forward to your response! Please remember that nothing is set in stone yet and Im always open to counter-offers.Yours sincerely,Williams at InnoVax</t>
  </si>
  <si>
    <t xml:space="preserve">Dear Mr. Williams,I am happy to see our interests already get closer. As for now, we found an agreement on future testing as well as on publicity. But before we go any further, I would like to make you an offer. We revised our goals with the board at NCA and would be ready to make you another offer that, I think, will be convenient for you as well. Instead of leaving you the possibility for standard testing only, we could offer you unlimited testing. This, I think could really help you develop your company. In return for that, we would like no publicity (instead of narrow as we agreed upon before).I highly appreciate the fact that you try to make concessions, but at the moment we cannot agree on these terms. I still believe such a high price is unreasonable considering the uncertainty of the product as well as your company's position in the pharmaceutical market. If we had records of previous successful projects, maybe this would give NCA'sboard more confidence and push us to offer you such a high price. But for now, we think it is too risky. What we can offer you on the other hand, is a price of 300 USD but under one particular condition. If we would go for 300 dollars, you would provide us with much shorter delivery time. Six months is really too long for us. As you maybe do not know, the potential concurrents for the vaccine are able to deliver it in 6 months and for a lower price. That is why, among other things, it is difficult for us to accept your proposal. But I strongly believe that we should work with you and at NCA we highly value your company. As you can see, the price I offered is already closer to your initial offer than mine, so I hope you will consider this when reading my proposition concerning the delivery time.Thridly, by offering us a narrow guarantee, you will compensate only for gross negligence on your side. I truly believe in your company but this is too risky for us. I propose we settle on a wide guarantee. By this, you will only have to give us guarantee for what is directly related to your vaccine, I think that is fair. On this point, I even think it is more of a concession for us, since by leaving a full warranty, we abandon the guarantee of damages caused by the disease in case the vaccine is not effective. And as you could imagine, we need guarantee in case the vaccine does not take effect.I am sorry if our interests still do not go exactly hand in hand but I am sure we will be able to find the agreement that suits both of us.Sincerely,Brown.</t>
  </si>
  <si>
    <t xml:space="preserve">Good afternoon Mr. Brown,Im was very glad to have come to an agreement with regard to future testing and publicity. Respectively narrow publicity and standard future testing, as indicated in your last mail and proposal. Im afraid that Im not able to tell you that we can agree on your revised offer and that we feel confident in agreeing on your previous proposed narrow publicity and standard future testing. We do thank you for the offer.To show our good will and commitment to our future deal, our board has hesitantly agreed to meet in the middle of our desired price. Therefore I am able to offer a price of 300 USD. Please be aware that this is a final offer for the price-issue. We will not be able to agree to any offer lower than that.Our dropping of the price, comes at a price. Because of the relationship between our companies and the arguments you give our board can agree on meeting in the middle with a price of 300 USD. In addition, we want to give one final gesture and therefore we propose a delivery time of 5 months. That is the best we can do for that price. Moreover, since the price and the delivery time drop significantly we can not guarantee you anything. You seem to be in a hurry, understandably, but this makes it impossible for us to make any guarantees.In addition, I would like to stress that this price is in close relation with the delivery time. We can only agree on our proposed delivery time for this price. Would you offer to agree on a higher price, we could agree on one month less delivery time (4 months for 400 USD). I would like to hear which of these two possibilities (5 months for 300 USD/4 months for 400 USD) suits you best.Hope to hear from you soon, thank you in advance.Greetings,Williams and colleagues at InnoVax</t>
  </si>
  <si>
    <t xml:space="preserve">Dear Mr. Williams,I am sorry to see that your counteroffer did not change quite much since the previously made one. I appreciate you accepting to offer a price of 300 USD eventhough I think it is quite a high price for a product for which we have no guarantee. I think if we want to go further you will have to make more realconcessions in order to find an agreement that represents both our interests. I see that since the start of our negotiation, you changed from 7 months to 5 months which is, I believe, not representative of a raise of 200 USD per cow (from 100 USD to 300 USD) as I offered you.NCA's experts estimate that if InnoVax works really hard on this project, you should be able to deliver the vaccine within one month. So I do not understand your proposition of 5 months. Don't you think working a little harder to deliver vaccines fastly is even a moral goal since it concerns the health of not only cows but humans too?I was also sad to see you did not consider my offer concerning the publicity and future testing. Could you please clarify the reasons for your refusal? Secondly, it will be difficult for us to accept the deal if we don't have at least a wide guarantee, I think that is the most logic way of doing and we will not engage in a partnership unless we have some form of guarantee.Sincerely,Brown.</t>
  </si>
  <si>
    <t xml:space="preserve">Mr. Brown,I both have to agree and disagree with the statement you made. With regard to me agreeing with your statement: Im also very sorry to see that your offer didnt change as much from your last offer. With regard to me disagreeing with your statement: I was offering you a month less delivery time and a 100 USD decrease in price. We are making big concessions at InnoVax to help, however, we feel that we are not seeing the same from your part.With eyes on the future cooperation between our companies weve decided not to react to your statement about morals, since we feel that one party is never allowed to make statements about another partys morals or reasons.We find it very offensive that NCAs experts state that the vaccine can be distributed within one month. NCA is not in any way associated nor connected to InnoVax. Therefore, NCA is not able to state anything about delivery terms, prices or any other factors for InnoVax. So we could argue to what extent these people are indeed experts with regard to our internal organization. We find that making these statements is a direct assault on our beloved colleagues that work around the clock to help you. Myself and the board are the only parties connected to InnoVax that are able to make these claims and negotiate on the terms. We are working as hard as we can and I have been up front with you from the start.Since we think it is more productive to find a way to work together and take responsibility, we propose a deal. We can deliver the vaccines in 3 months (final offer for the delivery terms issue) for 400 USD. Because of these prices and delivery terms we will be able to give wide guarantee, since we do believe in the quality of the vaccine we provide and the statement you made about wanting guarantees for that price. We have done concessions with regard to the delivery time (7 months to 3 months), price (700 USD to 400 USD) and guarantee (no guarantee to wide). Consider these the big concessions you where referring to. We expect you to do the same.With regard to your final question it can be clarified as followed; We were happy to agree on both narrow publicity and standard future testing since you proposed to meet half-way on both and we felt that this was the most fair outcome. However, since we offered another month less delivery time and a wide guarantee we would like to react to your proposal of unlimited testing and agree with that with regard to our new proposed deal.We are looking forward to hearing from you.Williams and colleagues at InnoVax</t>
  </si>
  <si>
    <t xml:space="preserve">Dear Mr. Williams,I think you misinterpreted some elements of my previous email. I went through it again and I can assure you that nothing was meant to offend Innovax.You stated that you had to make big concessions and that you cannot see the same from our part. A raise of 200 USD as well as the acceptance of publicity already represent quite important concessions for us. I know it is difficult to find the optimal solution, but I think we are getting closer to it.Then, I think you misunderstood my sentence concerning moral. I was referring to the moral in a general way and was asking you if you agreed to say that it was a morally great objective to deliver the vaccines as soon as possible. With that I am not at all referring to the moral at Innovax and I just expected you to agree with the idea. Of course, you can accept the idea but have any kind of setback that encumber your advancement.I am also sorry if you felt offended by the sentence including the explanation with regard to our experts. We have experts in many different areas and you could imagine that before doing any kind of deal, especially big deals as we are discussing here, our experts are working hard to evaluate all the possibilities. So they do it not only for Innovax but for all the companies with whom we are inteding to work. It does not mean that they are related or associated in any way with your company.I find your offer really interesting and I appreciate you taking responsibility really much. I thank you with regard to the guarantee, that was something our board really needed. To be honest, without any form of guarantee, we could not have been further with our negotiations since it was a requirement our board made regarding the risks. There is just one element I do not understand clearly in your offer. You stated that you made concessions for delivery time (7 months to 3 months) which we appreciate, and for the price (700 to 400 USD). But I do not remember us talking about a price as high as 700? Personnaly, I don't have 700 as a possibilty in my issue selector. If I remember correctly we started negotiations with me offering 100 USD and you 500 USD. I appreciate the already made concession of 100 dollars but I would like to make a slightly different offer. I propose we go for a 3 month delivery time (concession made for us: 2 months, from 1 to 3 months) and a price of 300 USD (concession made: 200 USD, from 100 USD to 300 USD).We appreciate your effort concerning the delivery time and price for the vaccines but we don't think this should mean a change with regard to the future testing. Regarding smaller issues, we already made a concession by accepting some publicity which I think is good enough. I hope you can understand..I look forward to hearing from you and I am happy to see we are getting closer to a deal,Sincerely,Brown.</t>
  </si>
  <si>
    <t xml:space="preserve">Dear Mr. Brown,Thank you for the explanation. I think there was indeed some misinterpretation. Happens to the best of us. Now that we've cleared the air, let's talk terms. With regard to my statement of about dropping form 700 to 400 USD, you are indeed right. I had mistakenly mixed up the numbers. Im sorry for that miscommunication.I am well aware of the concessions you made with regard to the price and the publicity, however, we feel that our concessions were just as big since we did concessions on issues that are really important to us. For the sake of a good deal, and the fact that every day counts, we are ready for a final offer. The reason for a final offer is that we simply can't offer any lower prices or less delivery time after this. There is simply to little room for us.The reason we cant go for a price of 300 USD is because it is simply impossible for us to develop the vaccine for that price. Especially for the delivery time you propose (and definitely not for the time we offer later in this message). The sooner the vaccine needs to be ready, the higher the price is. We would love to make that easier for you, however, we cant.We do feel that it is in the interest of every party to deliver the vaccines as quickly as possible. Therefore, our final offer entails that we can deliver the vaccine in 2 months for 400 USD. The reason that this possibility has become available is that we have found a partner prepared to support InnoVax in delivering the vaccine. However, dont forget that 2 months is actually still to soon. Promising a 2 month delivery terms still has its risks and puts me under pressure from my board. You stated that delivery time is very important to you so I do want to help you. I hope you want to help me too. Therefore, we hope you accept our efforts and the big concession (maybe even to big) and comply with the terms.The terms as previously agreed stand for us, meaning that we still want to commit to a wide guarantee, narrow publicity and standard future testing, given that the other terms are agreed to by your company.We hope to hear from you, and hope that you understand that this is on the very edge of what we can do.Greetings,Williams at InnoVax</t>
  </si>
  <si>
    <t xml:space="preserve">Dear Mr. Williams,I would like to let you know that we accept the last offer you made. I saw your devotion thanks to the propostion of delivering the vaccine in two months and thus we decided to return you the favor by accepting to offer you 400 USD per vaccinated cow.I believe we had a quite animated discussion, especially around the middle of the week and I hope this will not influence our potential future relations. I really hope the vaccines will be efficient as you stated previously and look forward to us working together.Thank you for your time,Sincerely,Brown.NCA</t>
  </si>
  <si>
    <t xml:space="preserve">Dear Mrs./Mr. Williams,My name is Mrs. Brown and I am one of the executives of the Natiaonal Cattle Association (NCA) and I am your negotiation partner for this negotiation about our contract of your first vaccine against BSE.Attached you finde our first offer. We could discuss about this Issues if you and your company are disagreed.We hope we could find a solution both parties are agree with, so that we can finde a agreement in the fight agains BSE.Best regards, Mrs. Brown.</t>
  </si>
  <si>
    <t xml:space="preserve">Dear Mrs. Brown,Thank you for email. First of all, it is very nice to meet you. I wish it was under more positive circumstances, since the problem at hand is quite serious and needs to be intercepted as quickly as possible. I am certain we will have a pleasant negotiation where both parties will be satisfied with the outcome.To address your offer, I must say this does not meet our expectations. I therefore added an offer that reflects the terms of the deal that our company had in mind.Please enclose which issues need to be addressed in our next correspondence and we can move forward from there.Sincerely,Mrs. Williams</t>
  </si>
  <si>
    <t xml:space="preserve">Dear Mrs. Williams,thank you for your quick response.We also want a negotiation where both parties will be satisfied with the outcome. Unfortunately, your counteroffer does not meet our expectations as well.As you said, the problem is quite serious and needs to be solved as quick as possible. For this reason we cannot accept a delivery time of 6 months. Some of our cows are already affected by the disease and we cannot ensure that we have enough healthy cows to vaccinate in 6 months. So it is important that we can vaccinate our cows as soon as possible to gain high significant results. But therefore, we are willing to comply with the price.We understand for you the best possible way is to give us none guarantee. But we hope you understand that we need a full guarantee because we need to get compensation for damages in case the vaccine does not take effect. We as NCA give you the chance to test your vaccine on our cows and do not want to pay the price if the vaccine is not effective. But as a gesture of our goodwill, we accept your wish of minimal future testing. We as NCA does not want any publicity, because we do not know if the vaccine is working well. We both, InnoVax and the NCA does not need bad publicity. So we think, it is the best possible way if we have none publicity. But we assure that we can do general publicity as soon as we have positive results of the vaccine.To sum up all our conditions you find the new offer attached.Best regards,Mrs. Brown.</t>
  </si>
  <si>
    <t xml:space="preserve">Dear Mrs. Brown,Our company was under the impression that your cattle have thus far not been affected by BSE, as a spokesperson of NCA refused to comment on whether the affected farm is a member of NCA. Per your last email, you made clear some of your cows already contracted the disease.In the last message we received, you mentioned that you understand that not giving you a guarantee would be beneficial for us. It was never my intention to offer no guarantee at all, since I offered narrow guarantee where we would compensate for damages caused by gross negligence on our side. This is where I am afraid a problem arises, because InnoVax, and likely other companies as well, are not in the position where we can offer full guarantee with cattle that have already been affected by the disease. The vaccine is designed to protect healthy cattle against BSE, so if your vaccinated cows end up getting sick after all, there is no way of telling whether this was caused by our vaccine or due to the fact that they were still in the incubation period. I am afraid my hands are tied and I can now offer you no guarantee.Regarding the delivery time, the offer as it is now is simply not feasible. I want to stress that a carefully put together production process will increase the quality of the vaccine, which is key in this pressing situation. We can make a significant concession on the delivery time, but in order for that to work there need to be concessions on your side as well. With a delivery time of4 months, we request a price of $400per dose, paid in US dollars. This is needed to cover the expenses and ensure safe production of the vaccine, of which the latter is beneficial for both parties, may I remind you.We are understanding about the fact that you want no publicity in case the vaccine does not work well. Even though some of your cows have already been infected and there is no way of telling which cows are not due to the incubation period, I still want to mention that we have had positive results with laboratory testing. This led to us being confident enough to proceed to field testing. Therefore, we can compromise and opt forNarrowpublicity.I look forward to your reply.Sincerely,Mrs. Williams</t>
  </si>
  <si>
    <t xml:space="preserve">Dear Mrs. Williams,In my last Mail I possible express the situation in an inaccurate way. For this misunderstanding I want to apologize and set the record straight. At the time of the first contact between InnoVax and NCA were no member of the NCA affected by the BSE. Now we have one member of the NCA were a first BSE disease arise. But this member is in quarantineand we have a widely quarantine are around this member. We currently have the situation under control. We can ensure that no none of the 6,000 cows for the vaccine are infected.The 6,000 cows for the vaccine are locally in a wide distance to the member. The cows for our testing are in quarantine too in order to avoid such a case. As we said in the press conference, we are undertaking all possible efforts and preventive measures to prevent this disease from spreading amongst the herds of our members.Therefore we can ensure that no cow with the disease will be vaccinated, because there are under strict control. Employees of InnoVax can gladly inspect our measures in front of the vaccine.Possibly I understood you in an incorrect way about the guarantee. I understood that you can&amp;acute;t give us any guarantee. We understand that you not in the position to give us a full guarantee, but you have to understand that we also take a risk with a young pharmaceutical company. We also know about InnoVax has experienced failure of project before and nevertheless we give you a chance to establish your company at the pharmaceutical market. But therefore we would a wide guarantee, that covers all damages directly caused by the vaccination.But we also know about your positive results with laboratory testing. Therefore we want agree for Narrow publicity of your field testing to support your company in the public.We know that the product process will take its time, but as you said you have positive results with the laboratory testing and you will go into the field test stage, we assume your company is at the point to produce the vaccine. We as NCA want to have a relationship which is successful against BSE. For this reason we also contacted the French pharmaceutical company which is also testing a vaccine against BSE. They might have a vaccine ready in about six month and asked us if we want testing their vaccine. To be honest, we would like to work with you on your vaccine because we see your future potential but you only have a small time lead toward your competitor. InnoVax should use this time lead they have. We want to find a compromise witch both sides are satisfied with. Facing the small time lead you have we can give you 2 months of delivery time.Because of our goodwill of the delivery time and the fact that your company is still a relatively young pharmaceutical company which is not established in the market we could not accepted a price of 400$ per dose.You find our counteroffer attached.Best regards,Mrs. Brown.</t>
  </si>
  <si>
    <t xml:space="preserve">Dear Mrs. Brown,Thank you for the transparency on this matter. There is still some worry on this side, given the incubation period for BSE is considerably long. If we proceed to vaccinating the cattle, there is still a chance the cows have been affected already, even though there are not showing signs yet. However, as a gesture of appreciation on this matter and to show our willingness to make this a successful negotiation, we are happy to extend the guarantee to wide like you requested. This entails that InnoVax will cover all damages directly caused by the vaccination, but will not guarantee its effectiveness.It pleases us to see that we have settled on narrow publicity and minimal testing (and hopefully on the guarantee as well). As for the other issues, we are indeed ready to start producing, but preferably take our time to ensure a risk free production which increases the quality of the vaccin. However, I get the impression that delivery time is very important to you. After extensive discussion, we can take the delivery time down to two months. This still gives you a four-month advantage if you go with our vaccine instead of the one from the French pharmaceutical company. Like you said, their vaccine will be ready in six months and in a previous message you told us you could not comply with a delivery time of six months. In turn, we request future testing to be set at standard.We understand the hesitation regarding our status as a young pharmaceutical company. I will not deny that we have had setbacks in the past, but we of course learned from those setbacks which lead us to being able to make this vaccine in the first place. InnoVax wanted to give you as much transparency as you have given us, so you should be aware there is another farmers association that we have collaborated with in the past. They were more willing to accept the terms we had to offer, so I am afraid that we cannot lower our price any more than $400. We have showed considerable lenience, given that we have taken down the delivery time from 6 months to 2, taken the price $100 below our first offer, extended more guarantee (which was narrow in our initial offer), and agreed to have narrow publicity instead of wide. We have taken big steps towards you along the way, so please forgive me for saying that we have the impression your concessions have thus far not been as impactful as ours.I look forward to your answer. In case you send back a counteroffer like before, because of the time restriction of this negotiation we will have to reject your offer.Sincerely,Mrs. Williams</t>
  </si>
  <si>
    <t xml:space="preserve">Dear Mrs. Williams,Thank you for your transparency on your situation.As you said we are extremely interested in having a delivery time as small as possible and we are very happy that you can take the delivery time down to two months. In this case we accepted the $400 per dose. Thank you very much that this is possible for InnoVax.We are also agree with the standard future testing and hope that will show our goodwill on this negotiation. As we said before we are interested in long-term relationship which both sides are happy with.Thank you for the nice and friendly negotiation. We hope the results of the vaccine is satisfying for both sides and will be a remarkable part of the fight against BSE.Best regards,Mrs. Brown.</t>
  </si>
  <si>
    <t xml:space="preserve">Dear Williams,My name is Brown and I am working as an executive for NCA. I am delighted that we have already agreed on two out of seven issues that need to be discussed in total. Also, I am sure that we can find good solutions for InnoVax and NCA on the other issues as well. After a complete consideration we can offer you the following conditions as you can see attached. Of course this is a starting point and I want to hear your thoughts on our offer.I am looking forward to hearing from you.Kind regards,Brown</t>
  </si>
  <si>
    <t xml:space="preserve">Dear Brown,Nice to meet you! I trust we can reach a good settlement that is beneficial for both parties. We also thought of an offer, which is attached. Let me know how you think about it. Since we have limited time available to reach a settlement, i'm willing to make some concessions. As you can see, I agree with you that we should haveFuture Testingat standard, so that is one point we already solved.Kind regards,Williams</t>
  </si>
  <si>
    <t xml:space="preserve">Dear Williams,Yes you are right, the time that we still have available is quite short so we decided to make a concession on the price. In exchange we hope we can agree on the shortest delivery time possible, a full guarantee and no publicity. Please tell me what you think about it.Kind regards,Brown</t>
  </si>
  <si>
    <t xml:space="preserve">Dear Brown,In your message you spoke about concessions, but i do not see any concessions in your offer.I'm willing to changePublicityto narrow, to show you my good intentions.And keptFuture Testingat standard, because we already came to an agreement on that topic.However, there are still a few topics we need to discuss, namely delivery time, price and guarantee. I dropped the Guaranteeand Delivery Time, but this means I have to keep thePriceat 500. However, there is still some room for changes but I expect you to also make some changes in your offer.Let me know how you feel about my offer.Kind regardsWilliams</t>
  </si>
  <si>
    <t xml:space="preserve">Dear Williams,In order to show you that we are indeed cooperative I will accept your offer concerning the publicity. Also, I am willing to raise the price to 400. As you said, we already agreed on future testing, so it will stay at Standard.As we gave in on the publicity and the price, we hope you can make some concessions concerning the delivery time and the guarantee.We are on a good way and I am sure we can find a suitable solution in time.Kind regards,Brown</t>
  </si>
  <si>
    <t xml:space="preserve">Dear Brown,Your last offer showed you are willing to reach a settlement that is beneficial for both parties, and in my opinion we are close to a deal.I accept your offer onPrice,PublicityandFuture Testing.However, for our company it is not feasible to give you a fullGuaranteewith only one month ofDelivery Time. In order to give you full guarantee, we have to put the delivery time at 4 months. I believe 4 months of delivery time is beneficial for both parties, since a delivery time of one month might be too short to ensure good quality. There is however some room left, if you are really stuck on keeping the delivery time at one month, we have to make some alterations in the guarantee.Let me know what you think of my proposal, and what you find more important (delivery time or guarantee).Kind regards,Williams</t>
  </si>
  <si>
    <t xml:space="preserve">Dear Williams,The Delivery Timeas well as the Guaranteeare very important for our company. So I was thinking aDelivery Timeof three months would be still acceptable for us. Because you have a longer delivery time, you should be able to give us the fullGuarantee. Because it is important to us that you also benefit from our arrangement I am willing to changeFuture Testingfrom standard to unlimited.I hope we can now come to an agreement. What do you think?Kind regards,Brown</t>
  </si>
  <si>
    <t xml:space="preserve">Dear Brown,I accept your offer. Thanks forThank you very much for thepleasant cooperation.Kind regards,Williams</t>
  </si>
  <si>
    <t xml:space="preserve">Dear Mr. Williams,I hope this email finds you well.The purpose of this email is to reiterate our interest in working with InnoVax and to reach an agreement that benefits both companies. As you know, our main concern is concentrated on ensuring the well-being of our livestock. Therefore, fast delivery and full guarantee of the vaccine effectiveness are crucial for us. Furthermore, we think that the development of new and improved vaccines is vital to ensure the welfare of both animals and humans. Hence, we would like to support your future work by extending our contract with unlimited future testing, as well as narrow publicity in medical journals. Please don't hesitate to send me your comments, as expressed before our goal is to reach an agreement as soon as possible to start working.Thanks for your time.Sincerely, Brown</t>
  </si>
  <si>
    <t xml:space="preserve">Dear Mr. Brown,Thank you for your email.I definitely agree with you that we should reach an agreement beneficial for both parties and that we are dealing with a serious problem.Therefore, in reply to your first offer we completely agree with the unlimited testing, as it is very important for your livestock and for us to provide effective vaccines. However, to provide you with a successful vaccine and low additional risks we would need some more delivery time, which will also be beneficial for you as we will then provide you with better vaccines. Additionally, as we want to produce effective vaccines the production costs would also become a bit higher than your preference.Moreover, in terms of levels of guarantee, it's very difficult for us to provide fully levels of guarantee. Attached you can find my counteroffer, I hope you will take it into consideration. We really want the best vaccines for your cows and the best outcomes for both parties!Best regards,Williams</t>
  </si>
  <si>
    <t xml:space="preserve">Dear Mr. Williams,Thank you for your response, with the complete information of your needs we think that we can generate an agreement with which both companies can benefit. We understand that to produce faster, higher investment is needed. Therefore, we are willing to increase our purchasing price. Additionally, we evaluated the delivery time, which is one of our biggest concerns. We understand that to deliver a high-quality product, time is needed. Consequently, we have decided to elongate the delivery time to our maximum.Please find attached our new proposal. We hope this offer meets your needs.Please let me know your thoughts on this proposal.Best regards,Brown</t>
  </si>
  <si>
    <t xml:space="preserve">Dear Mr. Brown,Thank you for your kind counteroffer.As we provide full guarantee there are more risks for us. In our preference we would actually need 7 months to produce successful vaccines and to decrease the project risk. However, we understand that you need the vaccines as soon as possible, therefore we are willing to decrease the time to 4 months. Although, that would mean that the development costs will get a bit more expensive.I hope you understand this and let me know what you think of this offer.Kind regards,Williams</t>
  </si>
  <si>
    <t xml:space="preserve">Dear Mr. Williams,Thank you for your response.We are willing to increase the price to receive the product faster, however, as explained before 3 months is our maximum waiting time. Additionally, taking into account that the vaccine is going to take more time and a higher investment than expected we would require to reduce the amount of publicity involved, in order to protect our business.I hope you understand our level of urgency, please let me know your comments on this proposal.Kind Regards,Brown</t>
  </si>
  <si>
    <t xml:space="preserve">Dear Mr. Brown,Thanks for your reply.We thought about it and understand your counteroffer. We are willing to go with this amount of time but only with a narrow guarantee as the production time is limited. We would also like some narrow publicity as we will do our best to provide successful vaccines and we think it should at least be published in medical journals.I hope to hear from you soon.Best regards,Williams</t>
  </si>
  <si>
    <t xml:space="preserve">Dear Mr. Williams, Thank you for your offer. We analyzed the entire context and generated a new offer that we think is equally beneficial for both parties. As expressed before, delivery time and guarantee are vital issues on the agenda for our organization. However, we can work with narrow publicity, as long as future testing is standard. We think this can be a good solution that benefits both companies.Please let me know your comments on this proposal.Kind Regards,Brown</t>
  </si>
  <si>
    <t xml:space="preserve">Dear Mr. Brown,We discussed it, and with such a limited amount of time we cannot provide a full guarantee but we are willing to provide a wide guarantee. Furthermore, we would like to keep unlimited testing as this benefits both parties.Let me know what you think!Kind regards,Williams</t>
  </si>
  <si>
    <t xml:space="preserve">Dear Mr. Williams, Thank you for your last offer. After evaluating your proposal, we think that we can meet in the middle. We can agree to proceed with unlimited testing, with a full guarantee of the vaccines. Consequently, we will reach an agreement that benefits both companies equally. I am looking forward to receiving your answer to this proposal. Best Regards, Brown</t>
  </si>
  <si>
    <t xml:space="preserve">Dear Mr. Brown,We think this is a nice solution for both parties. Therefore, we would like to accept this offer. It was nice doing business with your company!Hopefully, we will see each other in the future.Kind regards,Williams</t>
  </si>
  <si>
    <t xml:space="preserve">Dear InnoVax team,I am pleased to continue our discussion about vaccine against BSE. I am very happy that we already reached an agreement regarding amount of vaccine and payment. Hence, I would like to continue our dialog and see your proposal for following issues:Delivery time. As we all know BSE is a very dangerous infection and we as NCA of Litulia would like to protect our members from it.Guarantee of vaccine effectiveness. We would like to get more information about the vaccine and possible side effect, this part is very critical for us since all 10,000 pieces of cattle can be in danger.People afraid of BSE for this reason we would like to keep information about vaccine only between us.PriceI will be happy to get an offer from you and find suitable solution for both parts.I am looking forward to hearing from you soon.Best regards,Ms. Brown.NCA of Litulia.</t>
  </si>
  <si>
    <t xml:space="preserve">Dear ms. Brown,Hereby you receive my offer. I hope you find this suitable for your case. I'd like to hear from you soon.Kinds regards,Williams</t>
  </si>
  <si>
    <t xml:space="preserve">DearWilliams,I am happy to hear from you. You offer is a bit different from our expectation and do not consist any explanation of issues which surprise me.In our firts round of negotiation we clearly defind our benifitf from our cooperation, as cose possibility from your side to increas your production capacity to deliver vaccine as fast as possible to be faster than your competitor. We would support you in this.1 monthwill be prefereble for us but we can wait it up to 3 months, but not more.Regarding Price, 500 is too high and possible only for sertified and well known vaccine. In our case you just did some test in labo and we give you apportunity to test it in reall situation plac in the market in case of success. I would expect fair price 200$ per caw and our order is 6000 pieses.By using not sertified vaccine we have big risc and would like to exend guarantee to wide, because in case of damage our losses will be huge. We do not know how vaccine will act outside labo. I hope you understand our concern.Publicity, as I mentioned we tend to keep it non publick at all, but ready to agree with you for narrowRegarding testing, it was not our target to continue testing, but we agree to support you and accept Standart testing package.I am glad we found 2 points we both can accept:Testing (Standart)Publicity (Narrow)I am sure we find suitable and fair solution for the following :Delivery TimePriceGuaranteeI am looking forward to receive your comment on it and offer. I will be glad if you can mention your goals it will make your negotiation easier.Best regards,Ms. Brown.NCA of Litulia.</t>
  </si>
  <si>
    <t xml:space="preserve">Hi ms. Brown,One month delivery time is too short for us, I am willing to deliver a bit sooner, but 1 month is not reasonable. I can deliver in 4 months. I am willing to lower in price as well. I can guarantee wide, as you mentioned in your offer and I will keep the same for publicity and future testing. I hope this offer is reasonable to you, and I'd like to hear from you soon.Kind regards,Williams</t>
  </si>
  <si>
    <t xml:space="preserve">DearWilliams,I appreciate your understanding of our situation and steps you are doing in order to conclude the deal. I agree with you that 1 monts it's too shirt, but in the same time we are under pressue and need to get the vaccine as soon as possibe, woule be possible for you to makeDelivery Time3 months? That would help us to ensure our members that we can stay agains the virus, as you know in our country one case of BSE occured. It will also time for us to distribute the vacine within our members.Priceis still high for us if you would lower it a bit till 300$, then we would close the deal. What do you think?I am looking forward to know your opinion.Best regards,Ms. Brown.NCA of Litulia.</t>
  </si>
  <si>
    <t xml:space="preserve">Hi Brown,Hereby another offer. I sadly cannot accept your last offer. I am willing to go a little lower and offer you the delivery time you want, 3 months. But then the price has to stay 400$. I hope you are okay with this.Kind regards,Williams</t>
  </si>
  <si>
    <t xml:space="preserve">DearWilliams,Thanks for negotiation. I was pleased to work with you.Best regards,Ms. Brown.NCA of Litulia.</t>
  </si>
  <si>
    <t xml:space="preserve">Dear Williams,hope you are well since our last contact.As we already talked about we need vaccine for our cows, since a few of them are infected. Thank you for the agreement, that you will provide vaccine for 6000 cows. We want to work with you and we are sure that we can treat the disease in cooperation with you.Therefore from our point of view, there are a few points which will be very important for ongoing procedures.In this context, i would be glad when you make a first offer to following points.What will be the delivery time?What kind of guarantee can you give us?What is the price?Would it be possible to have no publicity?What kind of further testings can we do together?Please make a first offer to these open points, so that we can talk about and make a concrete decision and do not hesitate to ask me about the open points.I am looking forward to get a first offer from your side.Kinds Regards,Brown</t>
  </si>
  <si>
    <t xml:space="preserve">Dear Mr./Ms. Brown,I would like to thank you for your interest in our product and for your quick message. I am looking forward to cooperating with you in treating this nasty disease. I am also looking forward to reaching a deal that is beneficial for NCA, the cows and Innovax. As such, I shall do my best to keep the wishes and interests of NCA and InnoVax into account.Below you will find the answer to each question. In addition, I have made an opening offer. Please let me know if this offer works for you or if you would to discuss the terms of the deal. Obviously, questions or anything else are also welcome.1) Before answering your questions directly I would like to express that I have been made aware of NCA's desire to receive the BSE vaccine in quick matter. Please confirm whether this is true (as I have made the opening offer under that assumption).Onwards to the question, our experts indicate that a delivery time of seven months is the most ideal for InnoVax. This is due to the fact that we would need to build new processing facilities in order to produce the requested amount of the BSE vaccine. That process is scheduled to take seven months when done in the most cost-efficient way.However, in light of your wishes regarding delivery time, we will set the delivery time to five months which is two months less than ideal for InnoVax. Reducing it further would disproportionately affect our costs in a negative way. As such, we believe that five months may be the optimal delivery time for both parties involved. In return, we hope that you would be willing to agree on the price in our opening offer as we consider that an important element.2) We offer four levels of guarentees:Full: InnoVax will compensate NCA for damages caused by the disease in case the vaccine is not effectiveWide: InnoVax will cover all damages that NCA suffers that were directly caused by the vaccinationNarrow: InnoVax will compensate for damages that NCA suffers that were caused by gross negligence of InnoVaxNone: InnoVax will not compensate or cover any damages other than legally required by law3) The price equals 500 US$ per vaccinated cow. Firstly, I would like to express that our company's highly innovative nature and rigid pursue of state-of-the-art products prevents us from providing much leeway in adjusting the price as our investments in research and development are substantial and need to be funded. In return, our hefty investments in research and development should lead to products of the highest order for which you are to be a recipient of one. Secondly, I was instructed to inform that the price must be paid for in US dollars. Please, among other things, let me know if paying in US dollars can be agreed upon.4) Yes, it is possible for no publicity to take place. Ideally, we would prefer to have some publicity. As such, in the opening offer, I proposed a middle ground so that both parties' wishes are addressed.5) There are several levels of testing that we can get into:Unlimited level: InnoVax can test any drugs or vaccines that are currently being developed.Standard level: InnoVax could test new medication that has already obtained initial approval from regulatory agencies for test useMinimum level: InnoVax only test improved versions of the BSE vaccine on NCA's cowsThank you.With kind regards,WilliamsInnoVax</t>
  </si>
  <si>
    <t xml:space="preserve">Dear Mr./Mrs. Williams,thank you for your reply and the first offer.I took a detailed look on your offer. In this context I have a few points that I would like to share and discuss with you.1. As you have already correctly recognized, we are very interested in getting the vacchines as soon as possible. According to our analyzes and research, the production should definitely take less than 5 months, if there is a hard work on it. Unfortunately, I have to inform you that we are unable to wait 5 months as this diesease should not spread. Because this will be also bad for the population. Another point is, that we consciously choose Innovax and not another company that could provide us the vaccines in 6 months, because we are sure to get the vaccines much earlier from you than from the other company.2. Since you have never actively tested the vaccines, the guarantee is of course an important issue for us. You will be testing the vaccines on our cows for the first time, which of course will be a risk for us. In this context we want to protect ourselves and want a guarantee from your side. For us the best would be a full guarantee. I hope that you can understand that a first try in such an important diesease is risky and can have big negative impact, if it does not work. Of coruse we are ready to expand our cooperation if the vaccines have a positive affect to the cows.3. As mentioned the risk of a completely new developed and never tested vaccine is a big issue during our cooperation. Because of that for us the price of 500 is to much, especially when we have to wait 5 months. We want to keep the costs minimal as we can since this diesease will affect our economics very hard. According to give you free unlimited free testing for the future I would suggest a price of 200 for the first. If the vaccines are succesful, we can talk about another price again.4. Since we still do not know the impact of the vaccines I think for both of us it will be better, to have None puplicity. We both sides do not know how this experiment will end. Maybe you can think again about and let me know your point of view.5. With unlimited testing we agree, only to do you a favor that you can work on further developments with the vaccines, whenever you want. I think this will also be a very good possibility for your further works and productions.In this context I hope that you think about the points above again and let me know, so that we can find a solution and agree this negotiation. Because we are really in to a cooperation with you, since we trust in your company.Please do not hesitate to contact me for any kind of questions or informations.Thanks you in advance.Kinds regards,Brown</t>
  </si>
  <si>
    <t xml:space="preserve">Dear Mr./Ms. Brown,Thank you for expressing your trust in us. We shall do everything we can to maintain that trust. If we work together, we can make great things happen.I am very happy that we can agree on InnoVax gaining full access to full testing. This should really help us in furthering our knowledge that helps us in battling diseases worldwide.It appears that delivery time is an important point for both parties involved. I shall try to do my best to reduce delivery time to accomodate NCA's wishes. Reducing the delivery time is possible, however, as mentioned earlier, this comes at a significant and disproportionately higher cost for InnoVax. As such, I am required to reaffirm a price of 500 US$ per vaccinated cow.With regard to the level of guarantee, it is indicated that NCA perceives that a potential risk may accompany the BSE vaccine. I would like to highlight that the BSE vaccine has been subjected to thorough testing that yielded very positive results, albeit in a labaratory setting. With your concerns in mind, we are open to covering all damages that NCA suffers that were directly caused by the vaccination.In addition, you indicated that InnoVax be given full access to future testing given that the price equals 200 US$ per vaccinated cow. Unfortunately, I am much restricted into giving in on the price, especially given that the delivery time has been significantly reduced. However, since we are willing to cover all damages that NCA suffers that were directly caused by the vaccination, any risks involved with vaccinations are on InnoVax. In that light, we believe that unlimited access for future testing is something that both parties may be happy with. Let me know if this is the case.As for publicity, I do agree that mass publicity may pose a risk. However, limited publicity may be conducive for the both of us. Our cooperative intent is to wipe this nasty disease away and with limited publicity, we can show the public that both NCA and InnoVax are proactive in their intentions to put to a stop this nasty disease.And sorry for repeating myself, but can you confirm whether it can be agreed upon that in case a deal is reached, the price is to be paid in US dollars?With kind regards,WilliamsInnoVax</t>
  </si>
  <si>
    <t xml:space="preserve">Dear Mr./Mrs. Williams,thank you for your Counteroffer and about your efforts. After detailed analysing your offer I think we come closer to find a common ground where both parties can have a win win situation. Regarding to the issues of Guarantee, Publicity and Future Testing we agree with your offer.But after consultation with our finance department 500 US$ seems to be really hard for our budget. Nevertheless of course I can understand your point of view, that you have more producing costs during a shorter time of production. Instead of I would like to offer you a delivery time of 3 months with a price of 300 US$. And as I mentioned before, we are really in to cooperation with you for a long term. If the vaccines are effective, what I am assuming, we can agree long term contracts for another price, after we ensure that the cows getting better, which will be an important factor for our budget. As you already know we have much more cows which will also need the vaccines.In this context I can confirm, that the price will be paid in US Dollars.Thank you in advance for your communication and effort.Please do not hesitate to contact me for further informations.Kinds regards,Brown</t>
  </si>
  <si>
    <t xml:space="preserve">Dear Mr./Ms. Brown,Thank you for your message. I am delighted with the prospect of reaching a deal that constitutes a win-win situation! Togeter, we will beat the BSE disease.A price of 300 US$ per vaccinated cow with a delivery time of 3 months will be a significant financial blow to InnoVax due the the costs associated with building the production facility. As a result, such delivery time would require us to set the price to 400 US$ per vaccinated cow to offset those costs, which is reflected in the counteroffer. I hope this works out for NCA.If this price does not work, I can offer the desired price (300 US$ per vaccinated cow) in case of a delivery time of 5 months. This works for InnoVax because this is the shortest delivery time for which building a production facility is not required. Given the importance of delivery time for NCA, I thought the former offer would better accomodates your interests. Let me know what you think.Also, thank you for confirming that the currency of the transaction can be agreed upon.With kind regards,WilliamsInnoVax</t>
  </si>
  <si>
    <t xml:space="preserve">Dear Mr./Mrs. Williams,I am pleased to inform you that we agree with your offer.At the same time, I thank you for your efforts. I am looking forward to work with you and treat the diesease.Please just inform me for the next steps.I wish you a merry Christmas!Kinds regards,Brown</t>
  </si>
  <si>
    <t xml:space="preserve">Dear Williams,could you send me please some information about vaccine:- The delivery time for the vaccine,- Guarantees by InnoVax that the vaccine will be effective and will not have side effects,- The price for the vaccine (per dose, each cow needs one dose),- Publicity, whether information that the test takes place, and possible details, are released to the public,- Whether NCA will allow InnoVax any further testing of other vaccines on their cows.Thanks in advance.Best wishesBrown</t>
  </si>
  <si>
    <t xml:space="preserve">Dear Brown,Nice to hear that you are interested in de vaccines.In response to your questions, see the answers below.- We would be able to set a delivery time of 7 months, we understand that this is quite long, but since we need to set up new technology for the testing, it will take at least six months to set up the production.- At this stage in the negotiations of setting up a contract we are not able to offer any guarantees. We would be happy to re-negotiate this topic as we proceed with the positive results of the vaccines.- The price of the vaccine per dose is 500US dollars.- Regarding the publicity, we would like some articles to be published. Not too extensive, as InnoVax we can be quite flexible regarding this topic since we also do not want any negative publicity.While offering the terms above we do want to indicate that unlimited testing would be of high value for our company and can also be of value for yours.We would be looking forward to proceeding to find a positive outcome for both parties since we do think that working together would lead to serious possibilities.If you have any further questions, please let me know!Kind regards,Williams</t>
  </si>
  <si>
    <t xml:space="preserve">Dear Williams,thank you for your feedback. In the attachment you will find my offer.In the last conversation you mentioned that the delivery time would take at least six months. In this case we will now accept this, although we expected a shorter delivery time.You mentioned that you will not give any guarantees, but we would like to make sure that you at least offer us a broad guarantee. Would it be possible if you reduced the price per dose to 400 US dollars?We see the point for public relations in the same way. We can publish this as you have described it. What I also wanted to mention is that we prefer future standard tests. Would that be possible?Best regardsBrown</t>
  </si>
  <si>
    <t xml:space="preserve">Dear Brown,Thank you for the offer!Since we are facing some time pressure I would be very happy to accept the offer.The only thing I would like to suggest is to change theGuaranteetoNarrow, we are still developing our product and therefore we are a bit hesitant to guarantee full coverage.Looking forward to hearing from you!Kind regards,Williams</t>
  </si>
  <si>
    <t xml:space="preserve">Dear Williams,thank you for the quick feedback! I am very pleased that we can agree with most of the points so far. In the attachment you will find my offer.I have thought about it again and have come to the conclusion that in case of damages we demand the full guarantee if the vaccine does not work. Would that be possible?Looking forward to hearing from you!Best regards,Brown</t>
  </si>
  <si>
    <t xml:space="preserve">Dear Brown,Thank you for your message, we understand and think this is a reasonable offer for both parties. Therefore we would like to accept it!Looking forward to working with you!With kind regards,Williams</t>
  </si>
  <si>
    <t xml:space="preserve">Good morning Mr. Williams,thank you again for the very productive and friendly negotiation rounds regarding the purchase of your BSE vaccine. I am very happy with our agreement on terms of payment and delivery volume.I would really like to get ahead in our negotiation and get an agreement on our further issues. Since we all know the disease is spreading heavily at the moment, I think we should not lose time and I think it is in all our interests to solve this crisis very fast. Therefore I am happy to make you a package offer, including all issues already.Of course, this is just a first offer and we are happy to go into specific points further. For us, it is, as already mentioned, quite important to ensure that our herds are not thoroughly infected therefore we would wish for a delivery of the vaccine within a month. For this, we would be willing to pay a little more han anticipated: 200 $. Also, we would like to request a wide guarantee, because health is so important, we cannot leave it to chance. It is very important to us to prevent the public from reporting about our cooperation, so we want no public attention. Lastly, we would offer standard testing, but we are willing to compromise here, if you wish to.I am very excited to hear back from you and looking forward to our collaboration!Best regards,Mrs. Brown</t>
  </si>
  <si>
    <t xml:space="preserve">Good afternoon Mrs. Brown,First of all, thank you to for your interest in our pharmacy. We see it as our highest priority to find a fast solution for the infected cows in Litulia. It is indeed in both of our interests to solve this crisis as soon as possible.You informed us about your high concern about the delivery time, to ensure that your herds will not be infected thoroughly. It is your wish to have a delivery within one month, which is according to our pharmacy, totally imaginable. I am glad that you are willing to pay a little more than anticipated for the vaccine. However, it is not possible that the quality of each vaccine will be maintained, if the delivery time is that soon. It is our job to provide a reliable vaccine and this will only be possible is you can provide us a delivery time of minimally four and maximally seven months.With your wishes and requests in mind we would like to offer you the following: for 500 $ per vaccine, we can deliver within 4 months. Furthermore, we want to offer you a wide guarantee as you wished for. We would like to have a narrow form of publicity, as the advertisement would help to solve the same problem for other cattle owners. We hope that you can understand this, but we are willing to compromise here if your reputation is of high priority.I am looking forward to your response, and I think we can solve this problem together!Kind regards,Mr. Williams.</t>
  </si>
  <si>
    <t xml:space="preserve">Hello Mr. Williams,thank you very much for your offer. I really appreciate it and I am very optimistic that we are already very close to an #agreement!I understand your point with the delivery time to the fullest, which is why I pushed through that we can wait 4 months for the vaccine. Since the progressing spread of the disease costs us more each day it is going, we would then have to lower the price a little bit, though. We would like to offer you a price of $ 300.If we can agree on this slightly lower price, we will also accept a little publicity. If we coordinate the news stream together, I think we can handle with some narrow publicity. With the other two issues we can pursue the way you offered.I really hope this offer pleases you and I am looking forward to hearing from you!Thank you very much and best regards,Mrs. Brown</t>
  </si>
  <si>
    <t xml:space="preserve">Hello Mrs. Brown,Thank you for your fast and optimistic reply. I agree with you that weve come very close to our agreement!I have the feeling that a delivery time of maximum 4 months would suit us both well, concerning the speed at which the virus spreads. It is convenient to see that we can agree on this part of the negotiation. In my previous offer, I suggested a price of 500 dollars per vaccine, in order to maintain the reliability of the product. I am willing to come closer to your offer, by suggesting a final offer of 400 dollars per vaccine. It is of high importance that the vaccine will be delivered in four months, with a high reliability of the quality, which is unfortunately not possible for a price of 300 dollars per vaccine. This has to due with the salary of the scientific professionals and the different supplies we need in order to develop the vaccine.We are aware that you have to give in for the price of the vaccine. Therefore, we would like to offer you this proposal and collaboration without having any publicity.We really do hope that we can reach an agreement while enjoying a virtual cup of coffee, so that we can start immediately with the arrangement and saving your cattle!Kind regards,Mr. Williams</t>
  </si>
  <si>
    <t xml:space="preserve">Dear Mr. Williams,thank you for your very open attitude towards compromise. We can make 400 $ work and I really appreciate you making a concession in regards to the publicity.Therefore, I am excited to accept your offer! I am looking forward to our collaboration and I am happy that together we will tackle this enormous crisis of agricultural industries.We will immediately start with the preparations and I am looking forward to meet you in (virtual) person!Thank you again for the very cooperative negotiation!Best regards,Mrs. Brown</t>
  </si>
  <si>
    <t xml:space="preserve">Dear Williams,I hope you're doing well. I'm contacting you and your company regarding the BSE vaccine to continue our ongoing negotiations and hopefully to reach a complete agreement that both our companies desire.I'm glad we could conclude first negotiation regarding two of our issues: the vaccine amount and the terms of payment. Regarding the other issues we have yet to meet a common ground though.I am Brown and I will be your partner in this negotiation.I've included my first offer in this message.This is just a first step and of course we can negotiate certain pointsHave a nice day!With best regards,Brown</t>
  </si>
  <si>
    <t xml:space="preserve">Hi Brown,I hope you are doing well as well. I hope we will be able to come to an agreement on the other issues as well.First of all thanks you door your first offer. Hierover, I teel like there is still a large gap to overcome. Attached you will find my first counteroffer.Some issues are negotiable, however our price is static.</t>
  </si>
  <si>
    <t xml:space="preserve">Dear Williams,sadly we can't agree with your offer at all. I want to be transparent in our decision making here, as I do hope to reach an agreement with your company.Firstly I might be able to accept your price if we on the other hand can have a delivery time of 1 months, which would be mandatory as well in this case, as otherwise we wouldn't deem these negotiations feasible due to alternatives on the market. It seems reasonable to me if your company demands 500€ per vaccine, as the average price is at 300€.In addition we have tried to do the necessary research on our part regarding your company and sadly we've found no information that would assure us of the quality of your products. As such we require a full guarantee on the vaccine. I hope our reasoning here is understandable. We require assurance working with a very young pharmacy company as yours.Best regards,Brown</t>
  </si>
  <si>
    <t xml:space="preserve">Dear Brown,Thank you very much for your counteroffer, I feel like this negotiation is moving in the right direction. We highly appreciate your flexibility on our price and we are willing to offer a wide guarantee,in which InnoVax would cover all damages directly caused by the vaccination, but will not guarantee its effectiveness. However, to take this responsibility we need a longer delivery time, to make sure our project is the most reliable and effective as we can.We also feel that publicity is not necessary at first, since we want to wait until the first vaccinations are conducted. Lastly InnoVax would like minimal future testing. This contains that only test improved versions of the BSE vaccine on NCA's cows will be tested, which is in your best interest as well.Attached you will find our counteroffer.Kind regards,Williams</t>
  </si>
  <si>
    <t xml:space="preserve">Dear Williams,thanks for your offer. I appreciate your willingness to cooperate with us. I think we're going in the right direction too.Although as I have said before the delivery time is crucial to us and I'm trying to work something out with you of course. I'm willing to accept a delivery time of 2 months, which is the bare minimum for us. Of course you'll need to expand your production but for this we're willing to pay the generous price of 500€ per vaccine.In return we'll accept your suggestion on the Future Testing issue. Minimal is fine for us.As for the guarantee it's a difficult issue for us. I'll be honest here. Our reasoning stays the same. Your company is relatively new with no information on previous projects whatsoever. As such we must insist on full guarantee here. I do believe that this is an opportunity for your company to proof itself in the market. And also an opportunity for a first cooperation between both our company. Although we're going for full guarantee here, we're willing to concede on this issue in future cooperations, once you company has proven itself.Thanks again for your cooperation!Kind regards,Brown</t>
  </si>
  <si>
    <t xml:space="preserve">Dear Brown,First of all, I want to be honest with you here. We feel like what you just offered to us, is worse than your earlier counteroffer. Therefore we are slightly disappointed.Based on your statements, I decided to concede on our delivery time with an additional month. However, this is really the best we can do if you are insisting on a full guarantee. We are willing to take on a full guarantee, but then our minimal price is €400 and a delivery time of 5 months.In exchange for this concession we would like to receive a wide publicity. As you are rightfully saying, we need to prove ourselfs. Therefore we are willing to take the full guarantee. We believe in the quality of our vaccine and want the public to know what kind of company we are.Lastly, standard testing would help us to form a long term relationship, where we are able to keep working together.Unfortunately this will be our final offer. If we are not able to come to an agreement, or if we deem your counteroffer as innappropriate, InnoVax will look at other options.Best regards,Williams</t>
  </si>
  <si>
    <t xml:space="preserve">Dear Williams,first of all I apologize if you have deemed my last offer as worse. This was not my intention. In fact I thought that the offer was better than the one before, otherwise I would not have sent it. I guess our priorities on the issues are different and the lack of communication of said priorities led to this outcome.As this is your final offer I am sad to announce that we won't come to an agreement this way. Reason being I have proclaimed multiple times that the delivery time is crucial to us. In fact it is the main reason why we negotiate with your company. As you have failed to cooperate with us on this issue multiple times we have come to the conclusion that a cooperation is not possible.We have tried to be transparent with our priorites and we have agreed to concede on your priority - the price - sadly you could not do the same for us with the delivery time.As such I thank you for your time that you have put into these negotiations and I wish you and your company best of luck for the future.Hopefully we'll have another opportunity to cooperate.Best regards,Brown</t>
  </si>
  <si>
    <t xml:space="preserve">Good morning Mr Brown,Thank you for your introduction - it's nice to see that we have some overlapping interests in the private context. I think we will be just fine getting to the best outcome for the both of us. Trust in each other is indeed one of the most important aspects of our negotiation.That is why I'm going to be honest with you right away: the price of the vaccin (500 in US dollars) is an important issue on the agenda for me. You see, the development of it has been very expensive for InnoVax. We've employed experts from all over the world for years, resulting in high expenses on our side. I - of course - understand that you are on the other side of the story, with your own preferences and ideas. I would thus also like to make clear that in order to keep the price high, I am willing to make concessions on the other agenda items.Therefore, I would like to know from your part: what item has your priority in this negotiation? I think it would be good to know how we see the items on the agenda relatively to each other, to ensure that we get the best possible outcome. We might even find out that we have the same preference for a certain item - who knows!Besides the price, I also filled in some preferences in the agenda that reflect my goals for this negotiation. I would like to stress again that these are somewhat flexible, and concessions can be made to fit your preferences as well. In the end, InnoVax realizes the seriousness of the situation: NCA needs a vaccin, and you need it quickly. We are here to help!Yours sincerely,Mrs. Williams</t>
  </si>
  <si>
    <t xml:space="preserve">Hallo Mrs. Williams,thank you for your open offer. I appreciate your explanations and that you see both side of the story. I think your mentioned approach make a lot of sense. We should understand our different interests to find a good solution. Therefore I send you my first counteroffer to understand each other better. Maybe at the end of the negotiation in which we find a hopefully good solution, we could try to change some little thinks in the issues to see if there a maybe some option which is even more better for both (before we close the negotiation by accepting the offer officially).I see your point regarding the price. As you mentioned the price is important for both sides in such a negotiation. On the one hand I am conscious that the development of such a product is associated with high investments before. But on the other the vaccine wasn't testet outside the lab before and the quality of the product is not predictibel from our side. Therefore we expected a lower price. Nevertheless it's important that we find a good solution for both sides and I am willing to make concessions regarding the price. I would be very pleased if you can make concessions regarding the delivery time which is for me an important issue. My offer in this context is:delivery time of 3 month for a price of 300 Us dollar. Does this idea make sense for you?Looking at our offers, I see that in some points we differ not to widely. Maybe we can make here some, concessions, too? Regarding the future testing I am also willing to change it into standard. But I would need some concession regarding Gurantee and Publicity. Is one of the issues more important for you?Maybe you can just formulate a good offer in this context?Because we have not much time to conclude the negotiation, I want also inform you that today I will often check my e-mails to give you a quick answer. So that we can find a good soultion in this very short time.Have a nice day.Yours sincerely,Mr. Brown</t>
  </si>
  <si>
    <t xml:space="preserve">Hello Mr. Brown,Thank you for your counteroffer. I like the way you are thinking: we might indeed even change some aspects of the issues to guarantee a better outcome for both.I completely understand your concerns about the vaccin not being tested outside the lab before. This makes perfect sense to me - it is your reputation that is on the line here, too. It therefore pleases me very much that you are willing to make concessions on the price and on the standardfuture testing. I will do my part, and come towards you as well by offering a price of 400 US Dollars. I hope you understand that regarding the price issue, I can not go any lower, for reasons discussed before. I realize this is difficult for you, but I hope the rest of my offer is still attractive enough!Of course, I recognize the time pressure you are under. After all, you mention that the delivery time is an important issue for you. However, I want you to realize that the longer delivery time is, the more we can guarantee the effectiveness of the vaccin (since we'll have longer to produce the best possible product for you), which in turn also affects the amount of publicity we are comfortable with. In other words, a slightly longer delivery time will, in the end, be much more beneficial to the both of us. I would like to propose the following:- Give me 5 months and we will provide you with the best possible product. Don't forget: this will still give you a much faster solution to your outbreak problem than waiting for other companies to start testing a vaccin!- In turn,I will give you a wide guarantee and the publicity of your choice.I am not sure what publicity option you prefer, but since these issues both have lower priority for us, I am surely willing to make the needed concessions on the guarantee and the publicity, on the condition that we can keep the price and delivery time up.I'm very curious to hear what you think of this offer. Of course, feel free to respond with a counteroffer in order to find the best possible mix of items for our situation.Yours sincerely,Mrs. Williams</t>
  </si>
  <si>
    <t xml:space="preserve">Hello Mrs. Williams,thank you very much for your quick and very friendly answer.I appreciate a lot your efforts in your last message. I think we are doing a good job so far!I want to be very open with you. I thought a lot about the offers and the different possibilities we could choose and at the first place I wanted to make a lower offer. But we have a very good negotiation and on my point of view, we can skip directly to a fair result that honsestly cost me a lot of efforts. Please keep this in mind.I understand that you need as much time as possible to develop a good product. And that a good product is beneficial for both sides. For me it is also very clear that the price is a very important issue for you and that you have not much margin. I real see your point and try my best to find a final solution.In this context let me explain my point of view making my last offer. Correct me if I am wrong, but I understand that for you the delivery time as well the price is important. But the price is the most important issue? For my company these two issues are very important,too. But for me the delivery time is more important. So for me the best option concerning these two issues is 1 month and 100 Us Dollar (your preference: 6 month and 500 Us Dollar). And unfortunately for our company it is more important to have a shorter delivery time then a perfect product in a few month.Therefore my concession was to give you the better option in the price and to get the better delivery time. In this context in my opinion the offer is very fair. And for me it feels quiet hart to give up both.But I understand the needs of your company and I appreciate your efforts in the other issues. And I give my best to find a solution that satisfy our both companies. I give you in my opinion a very fair counter offer. Please keep in mind my hole concessions reading all my offers. I am willing to give you another concession regarding the price (400 Us dollar) and are willing to not decrease my most important issue (3 month). But if I pay a higher price and wait a longer time I wanted to be safe with the product and expect to have the full guarantee and don't want to have any publicity. I hope this is a offer we are both willing to accept. Please keep in mind to not accept the offer offically. We can use e.g. the option question in which we can write diffrent offers in a message and if there is a solution that make more sense for both we could obvisously change the agreement.I hope very much that we can conculde this negotiation with this offer.Have a nice day.Yours sincerely,Mr. Brown</t>
  </si>
  <si>
    <t xml:space="preserve">Hello Mr. Brown,Thank you for your offer. I can see that you put in a lot of effort and I appreciate the concessions you are making very much. You do not, indeed, give me an unfair offer. I recognize that both of our interests are simply conflicting a little on some issues.That is why I have decided to send you one last counteroffer again. It's not that I was unhappy with your last offer - not at all. It's just about finalizing, the finishing touch, because I think we can still improve the offer so that both of us get an equally satisfying result.The following things are very much to my satisfaction, and in my opinion, we can leave them as they are right now:- The price of 400 dollars (this is indeed my most important issue).- Standard future testing- No publicity at allHowever, the last two issues on the agenda (delivery time and guarantee) need, in my opinion, some more deliberation.Starting with the delivery time: I am willing to make one last concession and split the difference between us. 4 months is already very very tight for us and I feel like I am making a major concession towards you by shortening our process form 7 to 4 months. In 4 months, I can assure you with a suitable product while also being able to give some guarantee about its working.About the guarantee: you see, in the last e-mail, I promised you no publicity, and I stand by that promise because I do not like breaking them. But you have to realize this is by far the least attractive option for me - I would surely prefer narrow or wide publicity. The same holds for the guarantee: if you also ask of me to give you full guarantee, this is also the worst option for me. I would end up with my worst options for 2 out of 5 issues! Wouldn't that be a little too much?If that would be the case, I'm not sure what me and InnoVax would still gain out of this negotiation. Please don't get this the wrong way, but perhaps it would then be better for InnoVax to arrange testing with one of our other partners. A farm in New Zealand has already showed interest in this option. Of course, we would still very much prefer to work with NCA, considering the real-life situation that is going on now, this would be the best option for us. But if it seems that we lose more than we gain, I'm afraid that InnoVax must also consider other options.However, considering our smooth and fast negotations up to this point, I am still very optimistic about making a good agreement. I'm just asking for a little bit - not much - so please seriously consider this final offer.Yours sincerely,Mrs. Williams</t>
  </si>
  <si>
    <t xml:space="preserve">Hello Mrs. Williams,I always appreciate your friendly and open messsages and in my last message I was convinced that we can conclude the negotiation. Like we always mentioned we are looking for a good solution for both sides. There is a very high respect regarding you and your efforts but to be honest your counter offer shocked me a bit, because it changed drammaticly my results. And my intention was to skip offers that you and I can't accept and go directly to the final offer. I don't wanted to make you any pressure. But on the other side I don't know how to make you another offer that I am willing to accept. (If you want to have theses two issues).I am still convinced that we can conclude this negotiation and I really see your points and I appreciate your ideas regarding the concessions. I understand that on your point of view it seems quit hart to give up completely two point, too. Maybe it could be helpful to explain my point of view.For me the delivery time and the price are important issues and e.g. the publicity is not so important. So the idea behind my offer was to make you concessions in these two very important points and to get high concessions in other aspects that are not so important. Because I have to balance the more important issues with less important issues with higher results. Can you understand my point of view?Therefore if we can't find a deal in this direction I have to ask again more in my important issues on my point of view (and even more important for you). So for me it is not possible to exclude some issues from the negotiation.To be open to you I am a bit disappointed regarding your comment to another partner. Obviously it is open to you to choose your best option and you formulate it very respecfully. But in my opinion it is not favorable to use a kind of threaten in a negotiation in which both parties (it was my impression) wanted to find the best soultion together. We have the possibility to cooperate with another company too, but I didn't mentioned it because I was focused in our negotiation and don't wanted to make you any pressure. Therefore I hope we could put aside this issue and concentrate on our common interests.I prepared another offer in which as mentioned I had to change diffrent things. Obviously it is a worse result for me then before. Give me please a feedback if the offer is better for you.Because you don't wanted to loose two points, I offered you completely the publicity issue. In return I wanted to have my highest value in gurantee. I would also agree to standard concerning the future testing ,too. But thenwe have unfortunely renegotiate the issues price and delivery time, because in this case I can't give up both. Therefore I would propoose a compromise regarding our interests concerning this two issues (like mentioned in the message before).Alternatively there is another option (but even worse for me):delivery time: 2 monthprice: 400 Us Dollar (And the other issues are equal). I don't know if this option changes a lot your results. I think we would profit both from a high profit of the collaboration (high joint utility and low contract imbalance). So please give me a feedback if the option change a lot.I hope this offer can convience you.Yours sincerely,Mr. Brown</t>
  </si>
  <si>
    <t xml:space="preserve">Dear Mr. Brown,First and foremost, I would like to sincerely apologize if I gave you the sense of me threatening you. This was, by no means, my intention - let that please be clear! My remark about the possibility to work with another company was only meant to stress that I really want to reach an agreement that is beneficial and worthwhile for the both of us. I know you have other options too (I read this in the paper), so given that we both have slightly worse alternatives, my intention is of course still to collaborate with you. Perhaps a cultural difference has played a role here (we Frandorians are considered to be quite direct!) so, again, I am so sorry if I offended you.Regarding your offer: I really appreciate that you gave me two options. It shows your dedication and your effort to look for solutions. All together, to be honest:- The first offer you make (3 months / 300 dollars) is worse for me than before. It haslower utility for me.- The second offer (2 months / 400 dollars)is slightly better than the first.We might have to look again at some issues to ensure a better distribution of importance to them. Because I noticed that the publicity is not of great importance to you. That is good to know, because it is also not for me. So in my opinion, it would be good if we select a 'medium' value that is somewhat beneficial for the both of us. I propose Narrow. The same holds for future testing.However, after all this, I now realize even better that you absolutely need the delivery time to be as short as possible. Your cooperation and concession making also shows that you are dedicated to our common goals and I think you and I both are ready to finalize this negotiation. I really want to meet your needs as best as possible and I might have a solution.As an absolute final offer, I am willing to concede to your second offer in the message, but I would appreciate if me making this huge concession on your major issue (delivery time) also results in you making a concession for the very last time. I really hope my 'rude' comment did not cause you to be more rigid in your offer - if so, please consider my sincere apologies again. Considering the guarantee, I included in my offer the 'wide' option, because this will provide me with just enough utility to be satisfied with the result.Lastly, please think of the end result when considering my offer: you will get the vaccin 5 months quicker, I will get a fair price that covers our expenses: we will both be happy. What do you think?Yours sincerely,Mrs. Williams</t>
  </si>
  <si>
    <t xml:space="preserve">Hello Mr. Brown,First of all, as you can see in the title, I think we have come to an offer that is suitable for agreement :) That is why I used the counteroffer message structure, so you can accept the offer officially and end our negotiation process.Thank you so much for clarifying the three options in your last message. Looking differently at the issues and their distribution really helped us to find new solutions! I think this is very valuable because we now have full clarity on each others priorities. (I might have made a mistake with the future testing value in the first offer on tuesday. I see I put standard there, while I intended to put unlimited. I'm sorry for that!)In the end, I am very looking forward to finalizing negotiations. It has not been easy finding a best option for the both of us.To clarify: your first offer is unfortunately not at all good for me :( I have seriously considered it, because you mention it is the best option for you. I take this very seriously, trust me. But the combination of a full guarantee and no publicity simply lowers my utility too much. Even with longer delivery time and unlimited testing.So when I read your third offer, I finally got the idea that we can come to an agreement in which we both gain more than we lose.That is why I put the values you propose in the third offer in the official system. Thank you so much for thinking outside the box and coming up with new options. I really think that has been the breakthrough in this negotiation.Since you already mentioned in your last message that you will accept all three options, I assume this means we've come to an agreement? You can react to this message by accepting the offer.I am looking forward to a fruitful collaboration!Yours sincerely,Mrs. Williams</t>
  </si>
  <si>
    <t xml:space="preserve">Dear Mrs. Williams,thank you, for accepting the offer! I think this is a good solution for both sides too. I am very happy to conclude this negotiation in a positive way, after all our efforts.And thank you especially for your additional explanations regarding the offers and issues. At the end it was very interesting to get to know what you thought about the offers. I appreciate particulary your efforts to consider all three offers.I want also to say thank you for the hole collaboration in the negotiation. As you mentioned it was not easy, but at the end we have done it!I wish you a nice day.Yours sincerely,Mr. Brown</t>
  </si>
  <si>
    <t xml:space="preserve">Dear Mr Williams,My name is Mr Brown and I will continue the negotiation for the last issues. I think our companies InnoVax and NCA have already made a great deal regarding the amount of the provided vaccine and the terms of payment. This contract could be a great opportunity for both of us.In attachments, you can find my first offer for the remaining five issues.It would be very great if you can provide the vaccine as soon as possible.This allows possible damage to be counteracted at an early stage, which would be beneficial for everyone.What would be the earliest possible Delivery Timefor you?WhichGuaranteeyou can give? Is it possible to get aFullguarantee?Regarding the issue ofPublicity, I hope we can agree on the valueNarrow. In my opinion, this value is optimal for both of us, because your vaccine is until now only tested in the labour and if something goes wrong neither of us get a disadvantage.This is also the reason why we hope we can agree on the issuePricewith the value200.The value Standardof the issueFuture Testingwould also a great opportunity for us both. By that, you can test new medication.I would aim the best possible outcome for us both, therefore I am of course willing to negotiate certain points.I am looking forward to your answer.Yours sincerely,Mr Brown</t>
  </si>
  <si>
    <t xml:space="preserve">Dear Mr Brown,Thank you for reaching out to me. I agree with you. I think we are on a good track, and both can benefit from the joint venture.We at InnoVax see this deal as a great opportunity to establish a longlasting partnership with you and your company.For the delivery time we estimate6 months, we need to provide you with the best possible results; therefore, the time is rather long. To ensure that we do not get into the minus and to have as many researchers as possible on the vaccine the price is set at500USD.Regarding theGuarantee, we would like to provide you with aNarrowbecause it is the first vaccine developed in that instance and full guarantee given is a promise which is unethical to give as medicine is an unpredictable factor.On theNarrowpublicity, we are on the same page. I highly appreciate that. Especially none of us would benefit from negative headlines here.And to end the message with something even more positive, I see that we are also on the same term when it comes to theStandardfor future testing. As mentioned earlier from me, we think that this is only the first step in many we as a company can take together as the cattle sector is on the rise and we are a relatively young company looking for strong partners in the market.I hope this message finds you well in these uncertain times!Best wishes,Mr Williams</t>
  </si>
  <si>
    <t xml:space="preserve">Dear Mr Williams,I am pleased to hear from you. Thank you for your counteroffer. I considered it intensively and I think it is necessary to make some alteration in order to come to terms.First of all, a positive thing. I think we can agree on the issues of Publicityand Standardsince we have the same opinion on that. Is this also in your interest?Regarding theDelivery Time. Your proposal to this issue with the value of 6 months is quite too long for us. I hope you can see how acute the current situation is. Therefore, the vaccination is needed as far as possible to avoid further damage. We can understand that you first have to produce it and that you want to offer the best possible result, but regarding the serious situation, I hope you can effort it within2 months.As you mentioned it is the first vaccine in that instance and medicine is an unpredictable factor, I think the value of the issuePriceis too high. The vaccine has not been tested outside the lab before and therefore the quality of the product is unknown.I can understand that you can't provide a fullGuarantee. The narrow guarantee is a little bit too less because, as we both mentioned, it is a new vaccine and all the outcomes are not predictable. I hope we can agree on the valueWide.As you mentioned in your last messagethis deal as a great opportunity to establish a longlasting partnership. I hope we can find a solution with a pleasant result for both of us.I am looking forward to hearing from you soon.With best wishes to you and your family,Mr Brown</t>
  </si>
  <si>
    <t xml:space="preserve">Dear Mr Brown,Thank you for your warms words. I highly appreciate having a negation partner who I can speak on eyes level to.That good let's agree on thePublicityandFuture Testing.Regarding the Delivery Time, we can go down to4 monthsif absolutely necessary. We understand that your situation is pressing and more infected cattle is exitance threatening for many farmers.When going down to the 4 months delivery time, we have to stick to theNarrowguarantee as it comes with dangers putting out the vaccine earlier than we actually want.Price-wise we understand your concerns and would be willing to offer you the product at 400USD exclusively. We would do that under the circumstances that you sign an NDA agreement of you not talking about at which price you purchases it as other sectors could pressure us with that. Additionally, we can only go that low since its the first badge we would deliver to you on a fruitful partnership.I hope that you will consider that offer as time is pressing and we want to go back to what we are best at, which is developing medicine.Best wishes,Mr Williams</t>
  </si>
  <si>
    <t xml:space="preserve">Dear Mr Williams,Your last offer was a great improvement for us. Nevertheless, we cannotcompletely accept the conditions that you proposed in your counteroffer.We can accept the value for the issueDelivery Time. Therefore I hope you can accept300USD and theWideguarantee.Of course, we are willing to sign an NDA agreement.I would be very grateful if we could make a deal and be partners.Best wishes,Mr Brown</t>
  </si>
  <si>
    <t xml:space="preserve">Dear Mr Brown,I am glad we are reaching the finishing line of our negations.We can go down to3 monthsof delivery time to save as many lives as possible. For the price, we have to stick to400USD but could because of that ensure you theWideas we have confidence in our product and for that price can guarantee a solid product.I would be happy if we can agree on these terms to become partners and start our collaboration soon.Best wishes,Mr Williams</t>
  </si>
  <si>
    <t xml:space="preserve">Dear Mr Williams,Thank you so much for the last offer.From my point of view, we've reached a common solution that suits both of us. I really enjoyed negotiating with you.I am happy that we have an agreement and become partners.Best wishes,Mr Brown</t>
  </si>
  <si>
    <t xml:space="preserve">Dear Williams,as I've heard you are my partner in this negotiation. My name is Brown and I'm happy to negotiate with you on this matter!As you may know we are under a lot of pressure here. We need to get this partnership working as quick as possible!We need the vaccine as fast as possible and you need the testing as fast as possible.Hope that we can get this negotiation started!Best wishes,Brown</t>
  </si>
  <si>
    <t xml:space="preserve">Dear Brown,Nice to meet you Brown! I'm happy to negotiate with youAs you may know, the costs of developing this vaccine is very time and money consuming. I am eager to help you, but unfortunately I simply cannot take your first offer.But I know you are in a need of the vaccine and we care about your cattle, so I hope we can come to an agreement here.Best wishes,Williams.</t>
  </si>
  <si>
    <t xml:space="preserve">Dear Williams,I'm glad to hear from you so soon and I hope this email finds you well.I know you would prefer no Guarantee at all for the vaccine, however it is very important to us, that we have some sort of guarantee, which is why I can offer you to step down a bit with a guarantee that is only Wide.Additionally, we can accept a Price that is 300 , but only if you can reconsider the delivery time.Lastly, we can still talk about the issue Future Testing that we prefer to be Standard , since unlimited testing comes with too many risks for us. (Especially because there is no guarantee from your side.)Best wishes,Brown</t>
  </si>
  <si>
    <t xml:space="preserve">Dear Brown,Thank you for your clear reply!I understand some sort ofGuaranteeis important for you. Unfortunately, a wide guarantee is a little bit too much for us. But we still want to come to an agreement. Therefore we are willing to offer you aNarrowguarantee if you are willing to scale up theDelivery Time to6 months. I would like to hear what you think!Best wishes,Williams.</t>
  </si>
  <si>
    <t xml:space="preserve">Dear Williams,it's nice to hear from you! We are willing to accept an Unlimited future testing, if your Guarantee is Narrow .However, we are still worrying about the delivery date. 6 months is just too long for us. I reconsidered and we are willing to offer 3 months if the price is 200.I hope you are doing well and I am sure we can find a solution that is suiting for the both of us.Best wishes,Brown</t>
  </si>
  <si>
    <t xml:space="preserve">Dear Brown,it's nice to hear from you! I am glad we are both positive in finding a solution. ReconsideringHowever, we are still worrying about the delivery date. I reconsidered and we are willing to offer5 monthsif the price is500. I want you to know that the Priceprice is of great importance to us since the vaccin did cost us a lot of money to develop. So we could not really be flexible heder.I am sure we can find a solution that is suiting for the both of us.Best wishes,Williams.</t>
  </si>
  <si>
    <t xml:space="preserve">Dear Williams,I understand that the price is very important for you. So we could totally agree to pay the 500. But only if we can then get the vaccine quicker and a higher Guarantee .For us the most important aspects in this negotiation are the Delivery Time and the Guarantee . So maybe we can find a solution for this with keeping the Price in mind for you.Maybe this way we can find a quicker result. :-)Best wishes,Brown</t>
  </si>
  <si>
    <t xml:space="preserve">Dear Brown,I am glad we can be open in our priorities in our negotiation. This way we can find a solution to fulfill our needs the best we can. I am glad we came to an agreement of the Price. But my team needs at least 3-4 months to deliver the vaccine. I would like to offer you two options: If I can make the Delivery Timedeliver in 4 monthsyou I can promise aWideGuarantee. But if theDelivery Timeis more important I could take it down to 3 months but then with a narrow guarantee.I am looking forward to hear from you!Best wishes,Williams</t>
  </si>
  <si>
    <t xml:space="preserve">Dear Williams,yes we would prefer the delivery date over the guarantee. So, this would be very good for us.Last thing to discuss on my end of the negotiation is, if the Future Testing does affect you a lot. If we can change to Standard that would mean a great deal to us as well.However, I understand if there is nothing you can do about it.Best wishes,Brown</t>
  </si>
  <si>
    <t xml:space="preserve">Dear Brown,I am happy to tell you that I will accept your offer! I think we had a very pleasurable negotiation. I wish you all the luck in your future negotiations!Best wishes,Williams.</t>
  </si>
  <si>
    <t xml:space="preserve">Dear InnoVax partner,my name is Mr. Brown and I am very pleased to speak to you in the name of theNational Cattle Association. I am assigned to lead the negotiation regarding the vaccine to cure the bovine spongiform encephalopathy. As you have probaply heard in the news some farms in Litulia are already reporting minor infections. TheNational Cattle Association wants to provide protection to its members in order to prevent a spread in our own ranks. Due to the rapid spread we dont want to waste any time and would prefere avaccination as quick as possible, if we can reach an agreement. I am highly confindent that we can do so, even though I would have prefferd to meet you in person...Discretion is very important to us. We dont want to evoke the impression that our cows might have something. Therefore we are seeking as littlePublicity as possible.Because we see potential in a possible long term partnership - which is our primary goal here. Therefore we want to offer you a partnership for Future Testingwith major access,if we can find comon ground here.As I mentioned, regarding theDelivery Timewe are understandably seeking the quickest possible. According to our sources you are able to do so within 1 month. Thats great!We both know that testing is dangerours and therefore a FullGuarantee is very dear to us. This should not be a problem because you are confident that your vaccine works very well, right? After careful market research regarding the price per dosis we came to the conclusion that a realistic Pricewould be between 100 and 400 Euros. The price for us is depending on the other factorsI am looking forward to a fruitful partnership with you and I am confident that with minor flexibilitiy we will be able to get a deal done that is beneficial for both of us.Kind regards and best wishes,Mr. Brown</t>
  </si>
  <si>
    <t xml:space="preserve">Dear Mr. Brown,First of all, thank you for your patience. InnoVax is very interested in entering into good cooperation with you. To demonstrate this, we will agree with the following offers you have made. To start discretion is also very important to us. We don't want others to continue with our ideas. That is why we are looking for NarrowPublicity.Furthermore, we see a lot of potential in this collaboration and want to start with Standardfor Future Testing. With the possibility to expand this in the future. If you agree I would like to secure these parts However, we have a couple of issues with some parts of your offer. That is why I want to negotiate this further. First of all, Delivery Time, Unfortunately, your source was not well informed. Supplying a vaccine is very difficult and takes preparatory work. That is why we would like to make the following proposal to deliver it in6 months.As far as the Guaranteeis concerned, we understand that you are taking a risk. That is also the case for us. Although we certainly have confidence in our product. So, to accommodate you, we would like to offer the following regarding guarantee to give you aNarrowone. This way we share the risks!The last part is the Price. As you can imagine, developing a vaccine is not cheap. We understand where you are coming from with your price cute. However, these prices are based on mass production. So, when the vaccine is available to everyone it would be reasonable. Since we would like your organization to be the first we help combat this disease. We ask500per vaccine.Hope you are doing well. All the bestMr Willems</t>
  </si>
  <si>
    <t xml:space="preserve">Dear Mr. Williams,I am happy to hear from you and to see that we agree on the two issues Future Testingand Publicity. Thats really good and a solid basis on which we can continiue our negotiation in order to get a deal done.However I am somewhat shocked to hear about your counteroffer regarding thePricewhich you imagine to be at 500 Euros per dosis? I find this very rude! Especially regarding the fact that I have offered you a giant range and you insist on the maximum even WITHOUT giving a serious counteroffer regarding the guarantee or delivery time!I adwise you to keep in mind that we are seeking commmon ground for both of us in order to achieve a succesful longterm relationship.On the basis of that I can offer you a Delivery Timewhich is exactly in the middle at 3 months. I persive this to be a fair middle ground for both of us. Furthermore I can offer you aWideGuaranteein combination withPriceof400Euros per dosis. By this the NCA pays almost the highest market price for your vaccination and therefore can expect a high degree of risk coverage through the guarantee.This offer reflects the NCA will to achieve a benefitial deal for both sides.Please consider this offer carefully and keep the deadline in mind.Kind regards,Mr. Brown</t>
  </si>
  <si>
    <t xml:space="preserve">Dear Mr. Brown,Thank you for your counter offer. I am grateful to hear that we have a agreement on the first two points. As you say, this is a good basis on which to further build our realtionship. My previous couteroffer was not meant to be disrespectful but more informative for you to show where we as InnoVax stand. To responds on your new offer. We are very pleased with the offer of a Priceof 400for this, we would like to meet you with your Guaranteewe can agree on the Widerange. However, to actually be able to provide this guarantee, we need one more month. This is to ensure that everything is ready for transport. For the Delivery Timea offer of 4 monthsis than fair. We hope that you as the NCA can agree with this couteroffer. With this offer we want to show you our good will. Furthermore, a good cooperation between our two organizations is very important to us. I hope to hear from you soon. All the best for youMr. Williams</t>
  </si>
  <si>
    <t xml:space="preserve">Dear Mr. Williams,this offer is the same as I made you before and it reflects the middle ground for both sides for each and every aspect. We, the NCA, offer you almost the highest price per dosis with some puplicity and approve future testing on our animals. In exchange for that we receive the vaccine with a delivery time of three months and get a wide guarantee.With this offer both sides receive a lot and both sides make some concessions. With this terms we win together and both of us can be happy. This offer leads to a high joint utility with is dear to both of us since this is the goal to achieve. Win - win. Fair and square.Kind regards,Mr. Brown</t>
  </si>
  <si>
    <t xml:space="preserve">Dear Mr. Brown,I want to thank you for the interesting negotiation. I really enjoyd it.Yes lets meet in de middel!All the best to youMr Williams</t>
  </si>
  <si>
    <t xml:space="preserve">Dear Mr. WilliamsI hope this email finds you and your family well. I would like to start this email by letting you know that I am glad we have come to important agreements so far and hope we will continue doing so.As you know, the current living conditions of our animals are not at all as we would like them to be and it is of extreme importance for us that we can change this as soon as possible. I know it is impossible for you to have a vaccine right now but I am certain you are as interested as us in having the vaccine in the near future. Our experts estimate that it may be possible for you to have the vaccine in about a month and I am hoping this is really the case as I would like to make sure that our cows go back to having better living conditions as it was the case before the outbreak.We of course expect that the vaccine is safe and effective and therefore would like to have full guarantee from your side as this will help us feel secure that our cows will be fine and will no suffer any unwanted effects. In return, we would be willing to have some limited publicity of what I am sure will be a highly effective vaccine.In terms of pricing, as I am certain that you will understand our concerns about short delivery time and guarantee, we are willing to pay $200 per cow although we know that the vaccine has not been tested outside the lab before but we know that you are as interested as us in producing a high quality product. Furthermore, we would be willing to permit future standard testing on our cows as we know you mentioned this was of interest for you.I wish you a very nice week and am looking forward to hearing from you soon.Best regards,Brown</t>
  </si>
  <si>
    <t xml:space="preserve">Dear mister Brown,Thanks for your message! I was very happy hearing from you.Yes, I agree. The current living conditions of the animals are not very good! For our company, it is extremely important to know that the animals are living in a healthy environment and under healthy conditions.About our vaccine. I can assure you that any vaccine which is on the market is tested a 1000 times on all different factors in order to make it as safe as possible.However, with our vaccines, we offer a transparancy of the background activities of our vaccins. This is why most of our customers (not only b2b) are satisfied with us and trust us like no other company.About the limited publicity, what do you exactly mean by that? Could you explain that any further?About the pricing. 200 dollars per cow is unfortunately too low for us. Our standard price per cow is 500 dollars.Due to the fact that we offer transparant in our background methods, which includes a free tour in one of our headquarters or farms, this is our regular pricing.I would like to hear from you and your thoughts.Have a great week!With kind regards, Williams</t>
  </si>
  <si>
    <t xml:space="preserve">Dear Mr. Williamson,thank you very much for your prompt reply. I am glad you also care about the animals and their conditions. However, under such premise, I do not understand how you can tell me you could only make the delivery in 6 months. That means that our cows have to be under non ideal conditions as we must do it in order to avoid further spread of the disease. I hope you can consider this point further. I have readjusted my offer, but 6 months is definitely too late for us. I am sorry.About your question regarding publicity, we know that, since you are a relatively young company and face competition from larger pharmaceutical companies, we could help you by allowing some limited publicity for medical journals. I believe this will help your company prove the effectivity of the new vaccine.In terms of guarantee, I want to emphasize that I do not doubt your company has left a good impression to past customers. However, since you are a very young company, we have not found much information about your vaccines and cannot really know how they work long-term. I hope you understand we cannot put so much at risk.Finally, I appreciate your offer for the tour. However, since your HQ is in Frandora and under current Corona restrictions we cannot send our employees neither to your farms nor your HQ, this offer does not really help us much right now. I still thank you for offering it.I am looking forward to hearing from you.Thank you very much and wish you a nice week.BrownDear Mr. Williamson,thank you very much for your prompt reply. I am glad you also care about the animals and their conditions. However, under such premise, I do not understand how you can tell me you could only make the delivery in 6 months. That means that our cows have to be under non ideal conditions as we must do it in order to avoid further spread of the disease. I hope you can consider this point further. I have readjusted my offer, but 6 months is definitely too late for us. I am sorry.About your question regarding publicity, we know that, since you are a relatively young company and face competition from larger pharmaceutical companies, we could help you by allowing some limited publicity for medical journals. I believe this will help your company prove the effectivity of the new vaccine.In terms of guarantee, I want to emphasize that I do not doubt your company has left a good impression to past customers. However, since you are a very young company, we have not found much information about your vaccines and cannot really know how they work long-term. I hope you understand we cannot put so much at risk.Finally, I appreciate your offer for the tour. However, since your HQ is in Frandora and under current Corona restrictions we cannot send our employees neither to your farms nor your HQ, this offer does not really help us much right now. I still thank you for offering it.I am looking forward to hearing from you.Thank you very much and wish you a nice week.BrownDear Mr. Williamson,thank you very much for your prompt reply. I am glad you also care about the animals and their conditions. However, under such premise, I do not understand how you can tell me you could only make the delivery in 6 months. That means that our cows have to be under non ideal conditions as we must do it in order to avoid further spread of the disease. I hope you can consider this point further. I have readjusted my offer, but 6 months is definitely too late for us. I am sorry.About your question regarding publicity, we know that, since you are a relatively young company and face competition from larger pharmaceutical companies, we could help you by allowing some limited publicity for medical journals. I believe this will help your company prove the effectivity of the new vaccine.In terms of guarantee, I want to emphasize that I do not doubt your company has left a good impression to past customers. However, since you are a very young company, we have not found much information about your vaccines and cannot really know how they work long-term. I hope you understand we cannot put so much at risk.Finally, I appreciate your offer for the tour. However, since your HQ is in Frandora and under current Corona restrictions we cannot send our employees neither to your farms nor your HQ, this offer does not really help us much right now. I still thank you for offering it.I am looking forward to hearing from you.Thank you very much and wish you a nice week.Brown</t>
  </si>
  <si>
    <t xml:space="preserve">Dear mister Brown,Thanks for your email.I am sorry for the somewhat late response. My secretary didnt do her job very well.However, yes, for me the lives of the animals are very important. I do have animals myself as well. Thats why I find their health very important.I truly understand that that is a disappointment for you. I can assure you that because we, we Innovax, want to deliver the best quality as possible, it will take longer than you are used to. I can meet up with some of my team members in order to discuss whether we can deliver it any sooner, but I wouldnt say it wil be sooner than 5 months.About the publicity, I am very happy that you are able to help us. What if, you can help us more if we mention your company name and a short story in our weekly newsletter for our employees and our loyal key customers? This will help you as a company further as well.About the guarantee rules,what about an invite for you and your co-partner for a zoom meeting so that I can show you how we work? I bet this is enough for you two to decide what kind of guarantee we are able to give to you!I'd like hearing from you,With kind regards,Williamson</t>
  </si>
  <si>
    <t xml:space="preserve">Dear Mr. Williams,thank you for your reply. I appreciate you have made some concessions in some issues. I am certain that for both of us theDelivery Timeis an important matter. Because of that, I am willing to reduce my expectations in this matter and would be okay with3 months. I believe this is a good middle term as I know you cannot deliver it right now, but I cannot wait for 5 months as proposed by you. In this matter, this would be my last offer, but I am willing to further negotiate other issues.In terms ofGuaranteeI thank you again for your offer, but a zoom meeting will not allow us to verify the quality of your product. I cannot put the animals at risk. We can of course meet via zoom as I hope we can get to know each other, but this is not really anything that would provide us any guarantee. I have reduced my request from full toWideguarantee and given that you are very confident about the quality of your vaccine I hope this is not an issue for you.In terms of Publicity, of course we are happy to help you. If you think this would benefit you, we would be fine with you mentioning us in your newspaper.Unfortunately, we could not allow unlimited testing because we would be putting our animals at risk. We, however, could allow minimalFuture Testing.Finally, in terms of pricing we could negotiate more if that is something that would help you concede on other important issues for us.I am looking forward to your reply and hope your secretary tells you about this email earlier than last time.Kind regards,Brown</t>
  </si>
  <si>
    <t xml:space="preserve">Dear mister Browns,Thanks for your quick response.I appreciate you have made some changes in your counteroffer.Yes, theDelivery Timeis for the both of us an important issue. I have talked with my team, and we can try to make it in4 months! For the proposal of 3 months, this might be an option, but the price needs to be higher than. We need to have a minimum of400euros from you. I'm very sorry about that.About theGuarantee, we can doNarrowguarantee for you. I just accomplished that in my last meeting. If we would do the wide guarantee,InnoVax would cover all damages directly caused by the vaccination, but we will not be able to coverour effectiveness.I agree on the publicity thing. However, regarding the future testing, we might have an issue. I need you to talk about that. We need a minimim of standard testing, otherwise I'm afraid we can't close a deal.I'd like to hear from you very soon!With kind regards,Williams</t>
  </si>
  <si>
    <t xml:space="preserve">Dear Mr. Williams,thank you very much for your reply. I am glad you agree on ourPublicityissue.Furthermore, we accept yourStandard Future Testingdemand, and we are willing to pay more for the vaccine as long as you can deliver it in3 months.Since you ask us for a minimumPriceof 400 so that you can deliver it within this period, we would be willing to pay500for each vaccine as long as you can provide us withFullGuarantee.I have tried to take all your points into account to write this last offer and hope you can do so, too. I am hoping this deal will ultimately benefit both of us and the animals that will receive the vaccine.Thank you very much for your time and efforts.Best regards,Brown</t>
  </si>
  <si>
    <t xml:space="preserve">Best mister Brown,First of all, I would like to mention I was very happy working with you together.I'm glad to say that we've came to an agreement.This last offer came as best opportunity. I talked with my co-orders during our metting and we all agreed.I am hoping, too, that this deal will ultimately benefit both of us and the animals that will receive the vaccine.Have a great weekend!With kind regards,Williamson</t>
  </si>
  <si>
    <t xml:space="preserve">Dear Williams,today I am writing to you in order to negotiate about the possible vaccine against BSE that you might can offer soon.As you might know, we as the National Cattle Association (NCA), an association of farmers that together own more than 10,000 pieces of cattle, do really want to undertake all possible efforts and preventive measures to prevent this disease from spreading out in order to ensure a national and global security.We caught on Innovax and your vaccine from a trade magazine. Your director of medical research, Mr. Smith, announced that your company has developed the first vaccine against BSE and you may now move into the fiel test stage. Therefore it might be a chance using your vaccine in a field test as you may also have difficulties in finding testimonials.As you may also know from a previous round of talks, we have already agreed on the following issues:you will provide vaccine for 6,000 of the 10,000 cows in our herdterms of payment will be 60 days (standard)For our further talks we should consider the following issues to negotiate on:Delivery Timefor the vaccineGuarantee by you that the vaccine will be effective and will not have side effectsPrice for the vaccine per dose, therefore each cow needs one dosePublicity, whether information that the test takes place, and possible details, are released to the publicFuture Testing, whether it's possible or not to test on our cowsAs we both want to reach a win-win situation and we have already dealt courteous to each other I am sure we will have a good consenus. We also have a good relation to each other concerning agreements. As we do have time pressure on our negotiation, it might be helpful for both of us to negotiate first about high priority issues. I am kindly asking you to start with an offer on an issue that is on prior importance to you. I am looking forward to hear as soon as possible from your.Best regards,Brown</t>
  </si>
  <si>
    <t xml:space="preserve">Dear Brown,Thank you for your e-mail.Hereby you can find my first offer, of ourhigh priority issues. Please let me know what you think about this.Hope to hear from you soon.Kind regards,Williams</t>
  </si>
  <si>
    <t xml:space="preserve">Dear Williams,first of all thank you for your first offer. I think this might be a good base for further agreements. As we both want to solve this problem with the disease BCE.Let us try to find a middleway for both of us in order to state a win-win situation.As you are still a relatively young pharmaceutical company and yet you have to establish a stable position on the competitive market I make a concession on the Publicity for at least a Narrow one. Means that we could accept some limited publicity in which the test is described in medical journals, but there should be no information to the general public. We could fix this issue.As you may also know the vaccine should be available as soon as possible. Ideally, we would like to have the vaccine right now. Let's negotiate about this issue further. As a reasonable Delivery Time I do suggest as a limit of pain 3 months.Regarding the Guarantee we consider a Full coverage of damages in case the vaccine does not take effect.Future Testing could be discussed in a further step.Please consider, when you are eveluating my counteroffer our joint outcome und the concession I made in order to show you our interest in a god negotiation.If you have any further questions please do not hesitate to contact me anytime. I am looking forward to hear from you soon and I am also excited on your offer.Kind regards and stay healthy,Brown</t>
  </si>
  <si>
    <t xml:space="preserve">Dear Brown,Thank you for your counteroffer.I agree with you on the Publicity for a Narrow one! Would aDelivery Timeof 5 months also work for you?The Guaranteecould be wide in my opinion, if that would be okay with you.Please let me know what you think of this offer. Stay safe and I hope to hear from you soon.Kind regards,Williams</t>
  </si>
  <si>
    <t xml:space="preserve">Dear Williams,first of all thank you for your transparent and clear answer regarding the condition for Delivery Time.Reagrding theGuarantee we could make the concession for aWide one. Let us fix this issue. This would mean InnoVax covers all damages directly caused by the vaccination, but will not guarantee its effectiveness.Let's try to make a reasonable deal for Delivery Time. As I mentioned in a previous counteroffer our limit of pain of 3 months. I really do understand that you might want to decrease the risk in the project by considering a buffer slot. We do rely on your potential and ability for an efficient, stable and flexible production process in order to ensure an on-time delivery. Since you might also bundle your available manpower and reorganize your processes, what we do really appreciate the most because there is really al lot effort on it. But you should also consider that the more we wait for a available vaccine, the higher the damage for the general interest is. You may also keep in mind, that the effort you've already put in, could relate to feasible Future Testing on our cows.I already did concession about aNarrow Publicity. As a second concession, we could talk more about the Price. However, the fact that you haven't tested the vaccine outside the lab before, makes it difficult for us. We don't know yet about the quality of the product. And in this point we might rely on your promising lab testings. For an accurate Price I suggest 300 per vaccinated cow.Let us talk Future Testing in further negotiations.I really appreciate the concessions you've already made and are going to make, it makes out clear your interest in the negotiation and for a reasonable deal.Hopefully, I will hear from you soon.Kind regards,Brown</t>
  </si>
  <si>
    <t xml:space="preserve">Dear Brown,Thank you for your message.Regarding the guarantee,what do you think of a narrow guarantee?Hereby InnoVax would onlycompensate for damages caused by gross negligence on your side.Initial testing of the new vaccine in the laboratory has beenpositive, but the board feels strongly that the company is not in a position to offer a guarantee.How about we meet in the middle for the delivery time and set it on 4 months? As for us the delivery time needs to be as long as possible, I think this would be a reasonable outcome.The narrow publicity works for us as well and I do agree on a price of 400 per cow.My proposal for future testing would be unlimited testing,Dear Brown,Thank you for your message.Reagrding the guarantee,what do you think of a narrow guarantee?Hereby InnoVax would onlycompensate for damages caused by gross negligence on your side.Initial testing of the new vaccine in the laboratory has beenpositive, but the board feels strongly that the company is not in a position to offer a guarantee.How about we meet in the middle for the delivery time and set it on 4 months? As for us the delivery time needs to be as long as possible, I think this would be a reasonable outcome.The narrow publicity works for us as well and I do agree on a price of 400 per cow.My proposal for future testing would be unlimited testing, asInnoVax could test any drugs or vaccines that are currently being developed.I really do appreciate the concessions you've already made and are going to make, it makes out clear your interest in the negotiation and for a reasonable deal.Thank you in advance for your response!Kind regards,Williams</t>
  </si>
  <si>
    <t xml:space="preserve">Dear Williams,as far as I followed the previous agreements we should had fixed the issue Guarantee for a Wide understanding. Therefore I do have concerns about a serious and honest negotiation. I would really appreciate reliable and consistent offers where we might come to conclusions and a win-win situation for both of us. Would you like to explain why you deviated in this issue?Again I do request a WideGuarantee. In return, I could again make a concession about the Delivery Time for 4 months. We could agree on these two issue, as a final deal. This might be quiet fair for both of us. Therefore we could meet a joint utility. Please also consider that I've already made concessions in order to have a balanced negotiation and would also appreciate it from you. Thus, we see a good chance in this partnership.If we could fix the issues above, we could then negotiate on the final issues: please find draft offers (they are still negotiable)Price for 400 per cowFuture Testing on a Standard levelFor a better overview - we've already agreed on the following issue:Publicity as a NarrowIn order not getting under to much time pressure, we might continue and come to a conclusion for 4 months as Delivery Time and a Wide Guarantee. What do you think about that?Please do also a recheck on mails before sending. You might noticed that you replicated content. I am looking forward to hear from you soon.Kind regards,Brown</t>
  </si>
  <si>
    <t xml:space="preserve">Dear Brown,I am sorry for the double text in my last message, I see that now. Hope this was no problem for you!I agree on the following issues:Price 400 per cowDelivery time 4 monthsPublicity as narrowWe could do narrow guarantee and standard future testing, or wide guarantee and unlimited testing. With one of those agreements, we both give in one of those issues.I hope we can come to an agreement. Stay safe.Kind regards,Williams</t>
  </si>
  <si>
    <t xml:space="preserve">Dear Williams,we did evaluated your offers on feasibility.A WideGuarantee and a Delivery Time of 4 months are mandatory for us to come to a reasonable conclusion and agreement. As I did a lot of concessions on the latest issues and I also tried to compensate, please find my counteroffer. Hopefully aUnlimited Future Testing is agreeable.With this offer you can ensure a WidePublicity and UnlimitedFuture Testing. This will get you in a stable position on the market and you will prove yourself on the competitive market with us as a joint partner. Please try to accept this offer.We don't know anything yet about the effectivness of the vaccine on the cows, therefore a Price of 300 per vaccine is reasonable for us.Kind regards,Brown</t>
  </si>
  <si>
    <t xml:space="preserve">Dear Brown,Thank you for your counteroffer, but I thought we already fixed some issues. We both agreed to a narrow guarantee and a price per cow of 400. We also both agreed to a delivery time of 4 months. I'm not sure why you changed those issues in your offer, as we came to an agreement on those issues.A narrow publicity would be better for us than a wide publicity, and unlimited testing would also be great for us. But I can offer you OR wide publicity OR standard future testing if this makes the offer better for you. Please let me know what you think of the issues publicity and future testing.Hope to hear from you soon.Kind regards,Williams</t>
  </si>
  <si>
    <t xml:space="preserve">Dear Williams,just to make clear again: I cannot remember any talk about fixed narrow Guarantee. Please check on this point in previous talks. The chronical order of the messages might help you. Please look up again this message: Cooperative negotiation second fixed issue #guarentee. Therefore I've never deviated on this issue, as a WideGuarantee is mandatory for us. I also did'nt agreed on aPrice of 400 per cow, therefore I explicitly told you that this issue is negotiable and it was a first suggestion. In previous talks indeed I had the impressions that you've deviated on issues and I had doubts about consistency and serious negotiation motivations. Also remember that you've already deviated on issues which I liked to fix in previous talks, this does also include Guarantee as a Wide option. Nevertheless, I am still willing to negotiate with you on a partnership-based level.As I showed up in previous talks, these are the issues we've already fixed:first fixed issue was: a NarrowPublicity - Means that we could accept some limited publicity in which the test is described in medical journals, but there should be no information to the general public.another issue was - at least a try for a fixed WideGuarantee, where you've deviatedthird issue was - which was fixed: a Delivery Time of 4 months - means we asked for 3 months but made concessions and therefore we gave you additional one month buffer as you wishedLet us fix Guarantee on a Wide basis and I make the concession for a UnlimitedFuture Testing as you asked for.Please consider also 300 as a reasonable Price. As we both are under time pressure, we might fix this deal.I am looking forward to hear from you soon.Kind regards,Brown</t>
  </si>
  <si>
    <t xml:space="preserve">Dear Brown,I also looked at the offers you made on the right side and not only the text.We concluded these ones:Narrow publicityWide guaranteeUnlimited future testingDelivery time of 4 months. I asked for 7 months and you initiated 3 months, so this is where the 4 months come from. This means I still deviated more from my original offer.For the price per cow, you sent me a draft of 400 per cow. I agreed with that, and that is why I thought this issue was also fixed. As you want 300 per cow and I want 500 per cow, I think 400 is a perfect middle way.Hope you agree with all this and hope to hear from you soon.Kind regards,Williams</t>
  </si>
  <si>
    <t xml:space="preserve">Hello Williams,I rethought your offers and evaluated them. What do you think about this final offer? it migh be quiet fair as a joint utility comes out. THerefore I would make concessions about thePrice of500 in return I would demand a Full Guarantee. Would that be a considerable option?Thank you in advance for your effort and the concessions you made. Hopefully, we could come to a deal on time with this offer.Kidn regards,Jamie</t>
  </si>
  <si>
    <t xml:space="preserve">Dear Brown,Thank you for this offer. I am totally fine with ajoint utility! Therefore, I will accept this offer.Thank you for the hard work and this deal, and alsothe concessions you made. Stay safe!Kind regards,Williams</t>
  </si>
  <si>
    <t xml:space="preserve">Dear Williams,I am pleased to cooperate with you.In the attachments, you can find my first offer.I would aim for the best possible outcome for us both, therefore I am of course willing to negotiate certain points.I wish you a nice day.Best,Brown</t>
  </si>
  <si>
    <t xml:space="preserve">Hi Brown,I'm Williams, I'll be working with you to get our vaccine out to your farmers quickly and safely. Nice to meet you.It must be a stressful time for the association, but I think we can come to a great arrangement for both of us.I've taken your request into serious consideration, and I have attached InnoVax's counter offer. Let me break down the points for you:1. Price: In order to be able to distribute our vaccine and pay back our investors, a price of 500 dollars per vaccine is optimum for us.Understand, that our labs employ the best. And in the midst of this pandemic, we are the only company to have come up with a testable solution so quickly. To continue to carry out such work and help the farming community, we need a certain amount of funding. I'm happy to negotiate on this point with you.2. Delivery time: I would propose 6 months to deliver the vaccine. One month to deliver the scale you need is simply not realistic. Of course, I could lie I tell you it is. However, Innovax is a transparent company. You don't deserve to be lied to and your farmers deserve to be given a timeline they can rely on.On our side, rushing work means cutting corners to deliver for you and that might not help your farmers. At the end of the day, we want to deliver you this solution to help, not hinder your farmers. I understand your farmers are anxious, please let me know your needs on this.3. Guarantee: In science, testing is always needed, which means we must leave some room for error. Although it is not favorable to do so, I am willing to put aside our needs to give you the full guarantee you asked for. We believe in our vaccine and I believe this will help ease the anxieties of your farmers.4. Publicity: We agree that narrow publicity is best. Publishing in some medical journals could help the scientific community, but let's stay away from the mainstream media.5. Future testing: I have proposed unlimited future testing. This could benefit us both in the long term. Being able to have access to the cutting edge of vaccines may help your farmers have a market advantage in the future.Let me know your thoughts on my offer.I'm happy to learn more about your needs.Best,Williams</t>
  </si>
  <si>
    <t xml:space="preserve">Dear Williams,Thanks for replying.Its indeed kind of stressful for us and Im sure both of us are want to have a conclusion sooner in order to prevent more loss.So, let me go straight forward.Price:According to the information I got, InnoVax has not tested the vaccine outside the lab before and we don't know about the quality of the vaccine. We are not sure if its really efficient against BSE. And Yes, I agree with your point that you need the amount of funding to develop and do more research in the future. So, here I suggest the price be 300 dollars per vaccine.Delivery Time:Thank you for being honest, however, since theres already an outbreak of BSE occurred at a cattle farm in our province. The most important thing for us is now to prevent havoc in the farms. And experts of our association estimate that if InnoVax works really hard on this project, you should be able to deliver the vaccine within one month. And Im sure that the employees in InnoVax are the best and highly qualified to produce the vaccine on time so its basically not mission impossible.So, 2 months is the longest delivery time I can accept.Guarantee:Thank you very much for this offer. I really appreciate it. We really need to get compensation for damages in case the vaccine does not take effect. Because if it doesnt work, it would be a disaster for not only the association but also for the farmers.Publicity:Yeah, totally agree. Its not beneficial for both of us.Future testing:Of course, future testing is good for us as we have the possibility to vaccinate our cows with the best and newest product on the market, but they should already be certified because the cows are also assets of us. We would not risk their lives to test new drugs and vaccines. Therefore, our preference is standard future testing.Let me know if there's anything that is not acceptable for you.Best,Brown</t>
  </si>
  <si>
    <t xml:space="preserve">Hi Brown,I understand that you are anxious to help your farmers and that time is of the essence here. Ok, I will try to make this work for you.After persuading my colleagues to entertain this, we have determined 2-month delivery might be possible in theory. However, we would be grossly pushing our team and risking a lot to adhere to your need for fast delivery. There would be no guarantees this plan could work.Under the circumstance of a 2-month delivery, we would need:- Price: 500 dollars per vaccine would be necessary to pull enough resources to pull this off. Currently, we are the only company that is able to offer you a laboratory-approved vaccine at this time.- Guarantee: We would be abe to offer no guarantee with a two-month delivery. I would only be able to offer you the full guarantee with a 6-month delivery plan.- Future testing: As we would be risking a lot for your farmers in terms of our reputation, we would need to have your promise to have unlimited future testing.In full transparency, we also have connections with a farmer's association in New Zealand and I've been ordered to reach out to them. We have worked with them before and have a good relationship. However, I'd like to come to a deal with you as it seems you need it more right now.All the best,Williams</t>
  </si>
  <si>
    <t xml:space="preserve">HiWilliams,thanks for replying.I understand that it is quite demanding to ask you to produce the vaccines in two months so we would like to increase the offered price to 500, but it should also contain a full guarantee since the price of the vaccines is already relatively higher than before.About future testing, I appreciate your work and I accept your offer as unlimited.But in order to ease the anxiety for both of us, I suggested the publicity should better be none.Best,Brown</t>
  </si>
  <si>
    <t xml:space="preserve">HiWilliams,Thank you for your effort in shortening the delivery time.I accept your offer and let's sign the contract now.Best,Brown</t>
  </si>
  <si>
    <t xml:space="preserve">Hi Brown,Thank you for the offer, looking forward to working more with you.Best,Williams</t>
  </si>
  <si>
    <t xml:space="preserve">Dear Mr. Williams,I am Brown and I will be your negotiation partner. I am one of the executives of the NCA and were assigned to conduct the negotiation with your firm. Although this has not been admitted in public, the affected farm at which the recent BSE outbreak has occurred is indeed a member of NCA. Therefore, NCA is working intensively on possible ways to prevent a spread of the disease, and a vaccination of cows would be a good approach.Fortunately, in our first round of talks, agreement on two out of seven issues was reached. We should reach an agreement on the remaining points. Can you tell me your ideas about delivery time, price, guarantee, publicity and future testing? What exactly is meant by this individual points was discussed in the previous rounds of talks. I assume that you are adequately informed about this points.I hope you can make me a fair offer, related to the price. But the most important issue is the delivery time, the vaccine should be able as soon as possible. I expect full guarantee because I need to get compensation for damages in case the vaccine does not take effect.I look forward to your offer and wish you a nice day.With best regards,Brown</t>
  </si>
  <si>
    <t xml:space="preserve">Dear Brown,Nice to meet you. I hope you are doing well during these COVID-19 times. With eye on this, we must absolutely work together to stop this new disease from spreading. I am fully convinced we will reach an agreement as this is a beneficial matter for everybody in the country.I hear what you are saying regarding the importance of price, delivery time, and guarantees. For us at InnoVax these matters are as well of great importance. As you might can imagine, it will take some time to make the vaccin and therefore the delivery time will be a couple of months. Also the costs of the vaccin are quite high per cow due to the manufacturing process. The price other companies pay for our vaccins is $500 per cow. Please note that this is US Dollars.Attached you will find my complete offer.Looking forward hearing from you.Kind regards,Mr. WilliamsExecutive InnoVax</t>
  </si>
  <si>
    <t xml:space="preserve">Dear Mr. Williams,I received your offer and considered it intensively. I think it is necessary to make some alteration in order to come to terms.Some of our cows are already affectet by the disease. Ideally, my company would like to have the vaccine right now, but it is clear that this is not possible because your company must first produce it. Is it possible to deliver the vaccine within one month? In addition, we cannot deviate from the full guarantee as it has not been proven that the vaccine works at all. I think, your suggested price is not justified in this case because your company has not tested the vaccine outside the lab before. I don't know about the quality of the product. 100 US$ per cow is justified according to my opinion.However, your last offer showed me your interest in a joint result due to the concessions you made. To show you our interest and in order to find a satisfying result for both of us, I am willing to give you some concessions, too.NCA does not want any publicity because public rumour and media presence would be the worst conditions for my company. But we can accept a narrow publicity if our other requirements are accepted. If you agree we can promise unlimited future testing for your company. I think that would suit you very well.I am eagerly awaiting your answer.With best regards,Mr. BrownExecutive NCA</t>
  </si>
  <si>
    <t xml:space="preserve">Dear Mr Brown,I'm glad we can agree on unlimited future testing, narrow publicity is as well something we can agree on.However, a price of $100 per vaccin is downright insulting. In all my years as a negotiator I have not had a company offering me such a low amount. I suggest that if you are serious about getting a deal done, the next offer you make is more considerable.I understand you are in need of having the vaccin more quickly than 7 months and want some guarantees. Therefore, I have made some consessions there, but I expect you to come up with the price.Kind regards,Mr Williams</t>
  </si>
  <si>
    <t xml:space="preserve">Dear Mr. Williams,thank you for your message. I can understand your point of view. Since I am interested in an agreement, I am ready to make substantial concessions on the price. I think 300 US$ per cow is a fair price then we meet in the middle of our demands.But at the moment i can't make any compromises with the delivery time and the guarantee. We need the vaccine as early as possible. Perhaps your company will find a way to do this. As the effectiveness of the vaccine has not yet been proven, we cannot waive a full guarantee. I hope you will understand.If this offer still does not meet your requirements, please contact me again. Maybe there is a possibility to come closer to our demands. I am very interested in reaching an agreement.With best regards,Mr. BrownExecutive NCA</t>
  </si>
  <si>
    <t xml:space="preserve">Dear mr Brown,Thank you for your offer, the price you are offering is more interesting than your offer before. However, you have to understand that we at InnoVax cannot deliver the vaccin as quick as you demand. The process to make it takes much longer than 1 month. Considering the need of the situation, I am willing to make some consessions, but in order to supply you with a good, working product I cannot fully agree to your demands. I am also willing to give you more guarantees than initally offered, although this is as much as I can possibly give you.Let me know if this offer works for you.Kind regards,Mr Williams</t>
  </si>
  <si>
    <t xml:space="preserve">Dear Mr. Wiliams,thank you for your message! I regret to tell you that my conceptions differ. But in my opinion we're on a good way to find a solution that will suit both of us.The concessions of your last offer showed me that we are on the right way to a successful outcome. I also want to show my goodwill, therefore see our accommodations in this offer.As for the price, I'd like to keep it at US$ 300 per cow. I hope we can agree on that. When it comes to guarantee, i'm ready to make concessions. We are now claiming a wide guarantee where InnoVax covers all damages directly caused by the vaccination. According to your last message we can agree on this, i think.We need the vaccine as soon as possible. If your company works really hard on this project, your company should be able to deliver the vaccine within one or two months. Can we agree on 2 months?If this offer still does not meet your requirements, please contact me again. We should reach an agreement in the next time.With best regards,Mr. BrownExecutive NCA</t>
  </si>
  <si>
    <t xml:space="preserve">Dear Mr Brown,Unfortunately, these margins just don't work for InnoVax. It is impossible to manifacture the vaccin in such a short amount of time for so little money. Since you have made it clear that time is an important factor to you, I am willing to hire extra employees to make sure you have the vaccin in 4 months, however with the extra costs I am not able to produce the vaccin below $400.I hope we can agree on this offer.Kind regards,Mr Williams</t>
  </si>
  <si>
    <t xml:space="preserve">Dear Mr. Wiliams,thanks for your new offer. We have discussed this internally in our company. We are not able to accept your offer. Please alter it for further concessions.We cannot make any further concessions with regard to the price. We have the opinion that not more than 300 US$ per cow for the vaccine is justified because your company has not tested the vaccine outside the lab before. But we can accept 3 months for the delivery time. I did my best to give you one month more time. Because of this, I encountered a lot of dissatisfaction in my company. I cannot make any further concessions with regard to delivery time, guarantee and price.I am looking forward to hearing from you soon. If we still can't come to an agreement, we need to get involved the both issues publicity and future testing again.With best regards,Mr. BrownExecutive NCA</t>
  </si>
  <si>
    <t xml:space="preserve">Dear Mr Brown,Thank you for your response.I have considered your counteroffer, but unfortunately both the price and delivery time are below what's doable for InnoVax. Furthermore, this far in the negotiation I would prefer not to reconsider guarantees, publicity or future testing. I am willing to make an agreement and go belowInnovax' initial goal by agreeing with either your delivery time, on terms that you agree with our price. Concrete, I am applying to your 3 months delivery time but I'm firm on the $400 per vaccin. This way we meet in the middle, which is fair in my eyes.Kind regards,Mr Williams</t>
  </si>
  <si>
    <t xml:space="preserve">Dear Mr. Williams,thanks for your message. But i have a problem with your last offer. In your e-mail you wrote that you don't want to make any changes to the guarantee, but the agenda has been changed in your favor. Was that intended? In the meantime i have exchanged ideas with the responsible persons of my company. We agreed that we are willing to pay 400 US$ per cow for the vaccine if we have no publicity. Is this an alternative for your company?I am eagerly awaiting your answer.With best regards,Mr. BrownExecutive NCA</t>
  </si>
  <si>
    <t xml:space="preserve">Dear Mr Brown,Thank you for your clarification. I have re-evaluated everything and discussed everything internally. Making concessions within publicity will not be beneficial for either of us, as it seems now that you have clarified this. Since you need the vaccin as soon as possible, I am willing to make sure that you will get it one month earlier, as this seems the best solution.Doing this, InnoVax is working far below the given margins as we did not want to go below 5 months. That said, there is absolutely no margin left so this is my last and final offer.Looking forward to the agreement.Kind regards,Mr Williams</t>
  </si>
  <si>
    <t xml:space="preserve">Dear Mr. Wiliams,thanks for your last offer. So that we don't lose any more time, i am pleased to inform you that the offer meets our requirements and that we therefore agree. Thank you for the pleasant cooperation. Have a good time.With best regards,Mr. BrownExecutive NCA</t>
  </si>
  <si>
    <t xml:space="preserve">Hello Brown,Sorry for my late response. It was a crazy day.Pleasure is all mine. I hope we will have another successful negotiation, so both parties will be happy. Thus, it is important to work collaboratively.You may find our first initial offer in the attachment. Please let me know if you need clarification regarding issues of the offer. However, we believe as Innovax that we have a very strong product and it may finish this disease once it for all. This would help you to save the industry and millions of jobs, I guess.As you can imagine, being first in the pharmaceutical industry is a risky business for every party, especially when the competition is high. As Innovax, we understand this is an urgent matter and we are doing everything we can to improve our production capacity. However, this is a highly infectious disease and we have to follow both medical and public regulations regarding production, employee safety, and testing. That's why BSE vaccine takes more time and money than any other vaccine production.Nevertheless, I am sure we can figure something out both of us can be happy with it. Please let me know which issues in our offer are acceptable and which issues are not. Thus, we can both know which issues are important to each other.Kind regards,Williams</t>
  </si>
  <si>
    <t xml:space="preserve">Good Morning Williams,thank you for your reply and your first offer - it wasn't late at all.There are some good points in your offer, but some are worth discussing about.As you already mentioned you have a strong product and you assume we can exterminate the disease with your vaccine. So thats the point why we need the vaccine as soon as possible. I know it is risky, but don't you think there is a possiblility to deliver the vaccine in a shorter amount of time like 3 months? The earlier the better for the industry and the less cows need to be killed.Maybe you want to publish the test of the vaccine on our cows in a medical journal. This would be a good option for InnoVax to get more attention in the industry.But please have a look at my counteroffer and let us talk about the issues and what your point of view is.Best regards,Brown</t>
  </si>
  <si>
    <t xml:space="preserve">Hello Brown,Thank you for the counteroffer.After considerations, we would like to change our counteroffer a little. We wanted to keep the delivery time as long as possible because of the risk factors regarding both our business and the public. Nevertheless, I understand the predicament you are currently in. We can decrease theDelivery Timeto4 months. On the other hand, because theDelivery Timewas 7 months, we were able to guarantee the effectiveness of our product. However, under these circumstances, we can only provideNarrowGuaranteefor our products. This means that if cows die because of the disease, Innovax would only compensate the damages caused by our negligence.Regarding the publicity, I agree with you that little publicity would be good for us. However, it is not our priority before assuring the effectiveness of the vaccine.You may find our first counteroffer in the attachment. Please let me know whether the changes in the offer are acceptable or not.Kind regards,Williams</t>
  </si>
  <si>
    <t xml:space="preserve">Dear Williams,thank you for your counteroffer.I'm a little bit confused, because in your message you talked about a little publicity, but your counteroffer contained a wide Publicity . In my opinion a small article in a medical journal would be better than an article on the cover of an boulevard magazine like The Sun. That is what I understand under wide publicity. I adapt my counteroffer on this issue. But maybe you can clarify this point.Another point I want to ask you about is the Price point. I know we both are under pressure, but because of the longer Delivery Time we at the NCA have higher costs (longer time frame means more infected cows which leads to a higher amount of slaughter). Maybe there is a possibility to come to an accommodation in this point. We are willing to pay a higher price of 500if the Delivery Time is shorter. I know your concerns about the effectiveness of the product but I think you know it is very important to stop this desease as soon as possible so we won't cause another pandemic with BSE. Corona is enough for the moment.I'm looking forward to your feedback on my counteroffer.Best regards,Brown</t>
  </si>
  <si>
    <t xml:space="preserve">Dear Brown,It was a pleasure negotiating with you. We accept your offer. We will talk in 3 months I hope.Kind regards,Williams</t>
  </si>
  <si>
    <t xml:space="preserve">Dear Sir or Madam,My name is Jamie Brown from the NCA and I take over the negotiation for the remaining five issues regarding the contract for field testing your new vaccine for BSE in our herd. We are very glad that we already have an agreement with you for the amount of vaccine and the terms of payment.We are now looking forward for negotiating a good agreement for both of us on the open issues Delivery Time, Price, Guarantee, Publicity and Future Testing.Please find attached our first request for them. Of course, this is a starting point to begin our negotiation. We are open for your comments and concerns on these issues.Thank you in advance for checking our first offer.Kind Regards,Jamie Brown</t>
  </si>
  <si>
    <t xml:space="preserve">Dear mr/mrs Brown,Thank you for your message. Currently we are looking at all the options to deliver the vaccin to you which would benefit us both. Our aim is to cure the mad cow disease asap! However, there may be some issues regarding the delivery time. We also find the future testing and the price important. You can read my full offer and I'm looking forward to see your reply.Floris</t>
  </si>
  <si>
    <t xml:space="preserve">Dear Floris Williams,Thank you for your offer.It seems that we are already match at FullGuarantee and with NonePublicity .Unfortuanetly the Delivery Time is far too long with 7 month, because the disease is already outbreaked in a cattle farm, which is part of the NSA. Therefore we really need the vaccine as soon as possible to stop the spreading. Could you please re-check, if it's possible to deliver it within 1 month. We know, that you have higher costs to meet our Delivery Time request, therefore we would increase the Price to 300 , although the price is critical for us.I suggest to discuss on the Future Testing later.Have a nice evening and looking forward to your reply.Kind Regards,Jamie Brown</t>
  </si>
  <si>
    <t xml:space="preserve">Hello mr. Brown,Thank you for your reply.Unfortunately it is not possible to postpone theDelivery Timeto 1 month since we need more preparations and have the final tests. For now I say5 months, but hopefully this can be less. To meet yourPrice request, we're willing to make some losses to prevent the disease from spreading. We are willing to accept300.To prevent the disease in the future we are aiming for Unlimited future testing. This may benefit the both of us, since we will be in close contact.Looking forward to your reply!Williams</t>
  </si>
  <si>
    <t xml:space="preserve">Dear Floris Williams,Thank you for improving the Delivery Time . We understand, that one month would be too short, but unfortuanetely 5 month are still too long. We are really afraid of loosing our herds. Could you please improve it further to 3 months ? To show you our willingness to come to a succesful agreement that fits for both of us, we would accept the UnlimitedFuture Testing . Of course we are looking for a long-term relationship with you.We really appreciate your engagement in helping us to embank this terrible disease!Thank you in advance for checking again on the Delivery Time .Kind Regards,Jamie Brown</t>
  </si>
  <si>
    <t xml:space="preserve">Hi Jamie Brown,Thank you for considering my previous offer.I'm willing to reduce theDelivery Timeto3 months and I also can accept thePriceof300. However, by reducing the time from 7 months to3 monthsI can not give any Guarantee (although the vaccine is tested).Thank you for agreeing onUnlimitedFuture Testing.Looking forward to your reply.Williams</t>
  </si>
  <si>
    <t xml:space="preserve">Dear Floris Williams,Thank you for your reply.That you could improve the Delivery Time is really good.That's a shock that you changed the Guarantee from Full to None as it was not mentioned before, that you want to reduce it. To speed up the delivery shouldn't have any affect on the Guarantee as we assume it's only organisational and not quality related. But to make a concession, we would accept WideGuarantee . We already accepted your request for UnlimitedFuture Testing in return for reducing the Delivery TimeLooking forward to your reply.Kind Regards,Jamie Brown</t>
  </si>
  <si>
    <t xml:space="preserve">Hi Jamie Brown,Thank you for improving the guarantee. You are correct that theDelivery Timedoes not directly affect theGuarantee. However, due to the organisational changes and the price we agreed on, our company need some kind of a guarantee. I think that with my current offer we both are happy and we can help decrease the affected cows asap!Thanks in advance.Floris</t>
  </si>
  <si>
    <t xml:space="preserve">Dear Floris Williams,I agree we are almost there.We are concerned about such a low level of Guarantee, but of course we want that we both have a suitable agreement.So here would be my suggestion of two alternatives:alternative 1 / alternative2Delivery Time : 3 months / 3 monthsPrice : 300 / 300Guarantee : Narrow / WidePublicity : None / NoneFuture Testing : Standard / UnlimitedCan you please check both alternatives.We are still open for discussions and if you want, you can give us more information for a better understanding of your concerns.Kind Regards,Jamie Brown</t>
  </si>
  <si>
    <t xml:space="preserve">Hi Jamie,Thank you for your time and considerations. When I look at the alternatives, I think we should go with my current proposal. By doing so I hope we can provide more help in the future if necessary.Thank you!Brown</t>
  </si>
  <si>
    <t xml:space="preserve">Dear Floris Williams,Thank you for your last offer. This is suitable for us as well!I really appreciated the fair and open negotiation with you and looking forward to a great relationship in future. Together we will be succesful in fighting against BSE and other disease.Kind Regards,Jamie Brown</t>
  </si>
  <si>
    <t xml:space="preserve">Dear Sir or Madam?I hope you are doing well.I am here to represent NCA to negotiate some details about our cooperation of vaccine.To undertake all possible efforts and preventive measures to prevent this disease from spreading amongst the herds of our members, we would like to have the vaccine as soon as possible, this is very important for us. Since we can understand that your company would be under much pressure producing them,as a concession, we would likeDelivery Timeto be1 monthwithFuture Testing being Unlimited, which may meet your demand atmost.As forPrice,100would be reasonable since we don't know about the quality of the product.FullGuarantee is our first choice. To meet win-win cooperation, we hopePublicitycan beNone, because public rumor and media presence would have negative effect on our both sides if the outcome is not perfect as both of our hope.We would aim for the best possible outcome for us both, therefore I am of course willing to negotiate certain points.We are eagerly awaiting your answer! Have a nice day!Best regards,Brown</t>
  </si>
  <si>
    <t xml:space="preserve">Hello Mr/Ms Brown,I am glad to hear from you, and I am looking forward to a successful cooperation in the fight against BSE. My name is Williams, and I will be your contact on behalf of InnoVax. I have looked at your first offer, and there are several things that we cannot agree upon yet. I agree with you that the vaccine should be there as soon as possible, however I do not see how the Delivery Time of one month is a concession. In order to provide the agree 6000 vaccines, please allow us tobuild new processing facilities to be able to produce the requested amountof the vaccine. Therefore, I would like to offer aDelivery Time of7 months.Future Testing to beUnlimitedseems great. The price of 100 US dollars per vaccine is unacceptable. We need to invest into the facilities and the safety and effectiveness of the vaccine, which brings us to aPriceof 500 US dollars. We think that we can never assure full effectiveness and no side effects, so we do not think we can be held accountable for that. We therefore want the Guarantee to beNone. When it comes to publicity, I agree with you that rumor and media presence can be damaging and we must be careful with that. However, I already saw some statement from your side in the press and I don't think that, at this point, we can withdraw from this presence. Therefore I am offering thePublicityto beNarrow. What do you think about that?Looking forward to hearing from you.All the best,WilliamsWe are eagerly awaiting your answer! Have a nice day!</t>
  </si>
  <si>
    <t xml:space="preserve">HelloWilliams,I can assure you that I have high regard for your efforts. But our opinions differ on a crucial point, I therefore would like to discuss some points with you.As for the concession I mentioned before, I am afraid that I did not make it clear. I mean to consider from your perspective,UnlimitedFuture Testingmay be your best choice in this issue, but our best choice would be standard form, this concession we made try to meet an earlierDelivery Time, anyway, to show our sincerity. The original delivery time of one month is estimated by our expert, which seems quite far from your real situation, then I can truly understand your demand. However, 7 months is unacceptable not only because BSE might infect our cows within these months, but alsothere are rumors that another unknown small firm in Francemight have a vaccine ready within several months. If we made the delivery time earlier,it guarantees the health of our cows and gives your company an advantage against competitors. Then, I would recommendDelivery Timeto be3 monthsto meet both needs.With regard to the Price, I have to admit that the investment in the vaccine is rather high, but the financial situation of us is already critical, besides the vaccine has not tested outside the lab before, we are under too pressure to take risks to cover such a high price, as a concession I change it to 200.As your company has experienced projects not perfect before,we need to get compensation for damages in case the vaccine does not take effect, so we would like to chooseGuaranteeforFull. For exchange, I agree withPublicityto be Narrow so that the test can be described in medical journals, which is rather helpful for your research.I'd like to hear your point of view on my argumentation. Have a nice day!Best regards,Brown</t>
  </si>
  <si>
    <t xml:space="preserve">Dear Brown,Thank you for your consideration of my perspective. I am glad to see that we are getting there, however this is not yet a desirable situation for InnoVax. I do not see how you get to the point that Unlimited Future Testing is best for us. I like that you are making concessions, but they are based upon your interpretation of what we would prefer, and I regret to see that you have taking this assumption without asking us about our preference.Since we are pausing our other projects in order to devote our complete manpower, capacity, and time to make sure we help you keep the cattle healthy, we will have to shift our finances towards the running project as well. We will sacrifice our profit of the other project in order to cooperate with you, so we must make sure that we remain able to pay our employees still. Therefore, we cannot go any lower with the Price than 500per vaccine. I think you should see it as an investment in your animals who, being healthy, will overturn the expenses of the vaccines. An unhealthy animal will make you lose your source of income over the long-term, which will eventually cost you more than giving them the vaccine.Since I highly appreciate you, I want to offer you that we continue testing new medication mainly with other parties. This way, we will spread the possible risks over more farmers. Therefore offer the Future Testingto be Minimal. As we will devote our complete resources to our collaboration, it will be beneficial for the delivery time. When talking about Delivery Time, we can do 5 monthsif we devote all our time to our collaborative project.I understand that you will go for full guarantee, but as I said in my previous email, we can never assure full effectiveness and no side effects of the vaccine. I do understand thought that we take a bigger responsibility in this than you do. Therefore Id like to meet on your side of the middle with a WideGuarantee.Lastly, I like that we can agree on the Publicity to be Narrow so InnoVax can profit from a little public start.I am glad to see that we are getting closer to an agreement.Have the best rest of the day and I am looking forward to hearing from you.Best,Williams</t>
  </si>
  <si>
    <t xml:space="preserve">Dear Williams?Thank you so much for the last reply, and itwas a great improvement for me. After careful consideration, we agreed with yourFuture Testingto beMinimal, andPublicityto beNarrow, which may meet your best choice, would it be possibleGuaranteeto beFull? Then we can happily accept the4 monthsand the500per cow which made us under too much pressure. Or do you have a better idea? I am looking forward to your answer. Have a nice day!Best regards,Brown</t>
  </si>
  <si>
    <t xml:space="preserve">Dear Brown,I am glad to hear so! I have one counteroffer to make after which we can hopefully successfully close the deal. To sum up, we agree on theFuture Testingto beMinimaland thePublicityto beNarrow. I can agree with theDelivery Timeto be4 monthsas well. However, after a short consideration, we want to offer you a decrease inPriceto400and keep theGuaranteeWiderather than full.Do we have a deal?Best,Williams</t>
  </si>
  <si>
    <t xml:space="preserve">Dear Williams, Thank you for your two solutions which really made sense to me. I can't agree more with your first solution about the three issues:FullGuarantee,4 months,Pricefor500, which as you mentioned, means that you make a concession by means of guarantee, and we make a concession by means of price, and we both concede in delivery time(we meet in the middle). However, following your way of thinking,PublicityandFuture Testingboth meet your best choices which sound unfair to me, then I would suggest Publicityto be Noneto meet my needs and Future Testingkeeps being Minimal to meet your best result. I would aim for the best possible outcome for us both, therefore I hope to bring this negotiation to a pleasant result this time. Have a nice evening!Best regards,Brown</t>
  </si>
  <si>
    <t xml:space="preserve">Dear Brown,Unfortunately, your last offer is unacceptable to me and I cannot take it back to the management. It is not correct that narrow publicity is in our best interest, since we would have wanted more publicity than only narrow. We are also meeting in the middle with this, so we will have to stick to no less thanNarrowPublicity. Also, we agreed on Minimal Future Testing, which also was not in our best interest. If you see my first message, you would see that we were aiming for Unlimited Future Testing, but we concessed massively by setting it to minimal. The third concession we made together was aDelivery Timeof4 months, where we would find a middle way. ThePriceof500would be where you are making concessions. If you want to stick to MinimalFuture Testing, we will have to stick to a WideGuarantee.I am wishfully awaiting your answer.All the best,Williams</t>
  </si>
  <si>
    <t xml:space="preserve">Dear Williams,Thank you for your last reply!As I remembered, you mentioned that "I do not see how you get to the point that Unlimited Future Testing is best for us", was that mean"Unlimited Future Testing" is not best for you? However, this was what I misunderstood.Since you pointed out that "Unlimited Future Testing" is the best, we could try our best to give the concession to meet this, we would recommend this idea which meets your demand:Delivery time 4 monthsPrice 500Guarantee fullpublicity noneFuture testing unlimitedthen we both get two issues with the best results(you get Price and Future testing, I get Guarantee and Publicity), and one in the middle (Time)Does this work for you?I am eagerly waiting for your reply!Best regards,Brown</t>
  </si>
  <si>
    <t xml:space="preserve">Hello Brown,We're getting there! I have looked at the instructions from InnoVax and I see that publicity is still an important issue to us. I therefore want to propose to still have narrow publicity, but therefore I concess by taking future testing to standard instead of unlimited. We will not test all our medication on your animals, so you will have greater guarantee of them to not experience any side effects of future, untested medicarion. The other issues will remain the same, so you will keep the full guarantee.Will we have a deal?Best,Williams</t>
  </si>
  <si>
    <t xml:space="preserve">Dear Williams,After consideration, I am delighted to inform you that I accept it. From our point of view, we've reached a common solution that suits both of us. I really enjoyed negotiating with you.Have a nice day!Best regards,Brown</t>
  </si>
  <si>
    <t xml:space="preserve">Dear Williams,I am Brown and one of the executives of NCA. It's a pleasure to work with you, I just heared good things about you.I am writing you today to make you and your company an offer. Since we are aiming to have a long lasting and strong partnership, we are trying to make you a quite fair offer for the vaccine you are delivering. We suggest2 monthsas delivery time, since there is a big time pressure. In addion, we suggestFullsince this topic is important for us as outstanding company. Furthermore we want aNarrow, since we planned to describe the test in public mainly in medical journals not for the general public.We do think its a genious vaccine and we want to share that with the medical world. Nevertheless we aim forStandardsince we are trying to vaccinate our cows with the best and newest products since this our our company values and standards. All in all, we think a200 should be for both parties a fair deal.Since there is a high time pressure, due to the actual situation I hope we can settle quite quick for an offer.I am excited to hear from you.Best,Brown</t>
  </si>
  <si>
    <t xml:space="preserve">Dear Brown,I am very pleased to see that you have contacted me on this matter. You seem enthousiatic about our prospects together which is a good place to start from. I am fully comitted to finding an agreement that will be the best possible for both of our parties.I have read your initial offer and am pleased to see that negotiations can now fully get going! However, we do seem to differ a bit. We of course understand the need for urgency in delivery time. However, we are working with delicate matters here, that require attention and some patience to mitigate the risk for everyone involved.Delivery Time, in our view, would therefore be better at5 months. Given the delicacy of the materials involved in our deal we feel that aGuaranteethat isNarrowwould be better suited, as it is more ordinary. This way we take responsibility for what we deliver on a sufficient level, as we see it. We understand your views on publicity given the situation. We believe that when - and as we fully expect - our work is succesfull, some publicity for our company should be on the table. In this case we see eye-to-eye and offerPublicitythat isNarrow.Given what we heard from you, we understand that the both of us want a fruitfull long-term relationship. We also noticed the believe in our product you expressed - we thank you for using the word 'genious' - and would like to look into the possiblities ofStandard Future Testingas well.Fianlly, as we understand, it the situation for you is urgent and of great importance. In situations like this only the best can be enough. The best possible quality however does come at a reasonable price. Lowering the price would mean a risk during developement and we are not willing to carry all of it. On this matter we were a little surprised and I dare say a little dissapointed. We believe that a400Priceis more appropriate. I am sure we can find an answer to this issue however and have the highest esteem of you and your ways of doing business.I hope to hear from you soonKind regards,WilliamsExecutive at InnoVax</t>
  </si>
  <si>
    <t xml:space="preserve">Dear Williams,thank you for your honest and well written message.I think in the topics ofFuture Testingand Publicitywe do have the same objective. Thus you are handling a high risk, yet we do have also to be assured in case the vaccine does not take the wished effect. We always trying to save the name of our company and the reputation of it, which always means to be completly assured. Because if this might not turn out as we wished it to be (what we don't believe will happen) we will be more involved and carrying the risks of it, more as you may think right now. Therefore the point of the Guaranteeis quite important for us.Nevertheless to make this negotaion work we trying to adjust in the other points. We understand that the Delivery Timetakes you longer then we accept. Therefore we can give you alittle bit more time and suggest3 months. But since we are assured that this is a genious way and want to be finnished as soon as possible, we do have a time limit. In cosideration of all points and asking for aFull, we also would suggest aPrice which is going more in the direction of your prefernce with300, since we also realize our requests come with a price.I hope we can quickly settle for this offer.Thank you &amp; hope to hear from you soon!Best regards,Brown</t>
  </si>
  <si>
    <t xml:space="preserve">Dear Brown,I was pleased to see your reaction to our previous offer so swiftly. I can see that a real effort has been made towards a more mutually acceptable offer and I believe we are on the right track towards a great result for everyone. Thank you for that!After some deep thinking we have come to the conclusion that we are willing to accept your300Price(in us dollars) offer regarding the price. However you must understand that this requires a substantial concession on our part, please keep in mind that we also have to deal with the current covid threat and any economical benefit is more than welcome right now. We therefore feel like there needs to be something we get in return and believe we can get there if you would be so kind to accept a6 monthsDelivery Time. We believe this is a fair give and take, don't you agree?Our offers on PublicityandFuture Testingcontinue to stand - as both parties seem satisfied in this regard - atNarrowandStandardrespectively. However given the price reduction we are now willing to accept we believe aWideGuaranteeis also fair. We take on a substantial financial risk and believe we can therefore ask you to take some - albeit slight - risk in the guarantee department. A better guarantee can perhaps be accomplished if you would be so kind ro reconsider you current stance on the price of course. We want to cooperate and wil do what we can to see that happen.Thank you for the pleasant interactions and cooperation thusfar! Hoping to hear from you soon.Kind regards,WilliamsExecutive at InnoVax</t>
  </si>
  <si>
    <t xml:space="preserve">Dear Williams,thank you for your message. I think we are coming closer to have a good agreement and to assure a long-term relationship.I was happy to read your message and your engagement in willing to make this partnership work. I think in the subject of the Price we can agree on 300. As well for the points of Future Testing and Publicity.Thus I know you are also dealing with a lot of trouble in times like these, yet after long discussions we are willing to make a big step and would be happy with a Delivery Time of 4 months. So we can still present it in front of our board of mangement as something which will happen in a few month and still a profitabel project to do.Since we tried to adjust the Price and the Delivery Time we think we can still ask for Guarantee which needs to be for us Full, since we have a reputation to loose which is quite valueable and hard accomplished. We also think we came a long way from our first offer and decreased somehow our visions, therefore we hope we can now settle for this offer.I still hope we can make this work.Hope to hear from you soon.Best regards,Brown</t>
  </si>
  <si>
    <t xml:space="preserve">Dear Brown,We have seen you latest offer and have to say we are disappointed and a little diastisfied. Given our interpretation of the offer, it does not seem like you have made any a real effort to find a solution to our issues that would benefit the both of us. We are looking for a partnership and not a winner-takes-all scenario.Of course we are willing to make further consession but only if we get something substantial in return. What we can accept in the future however is a full guarantee but only if this means we will be allowed to engage in unlimited future testing. Right now the offer remains StandardFuture Testing.In our last offer we were willing to give up a big chunck in the price and told you we could only make this offer work if we got something in return. You seem to have ignored this information and decided to ask for even more in terms of delivery time. This is ambitious but at the same time unacceptable in our view. At the price of 300 no consessions on our part regarding the delivery time will be made. I have to put my foor down here. If you are willing to engage in a more cooporative situation then we can discuss the price and delivery time further as I feel this is where the main issues lie. Right now they remain300Priceand6 monthsDelivery Time. Additionally, as things stand right now we will again offer aWideGuarantee untill we feel that this negotiation becomes more mutualy advantegous.Hoping to hear from you soon and with high hopes for the future of our partnership,Williams</t>
  </si>
  <si>
    <t xml:space="preserve">Dear Williams,I am little disappointed of the view of yours in the last message. To tell us that we don't seek a partnership and to be winner which takes all is just not appropriate.In our opinion we think we are giving a lot back and tremendously went down with the offer from the beginning till now if you view it from our point of view.We didn't ignore the point with the big chunck of yours in terms of Price. Since we are trying to make this work and as we told you in our last message how important Guarantee is for us, we would go with Future Testing Unlimited.Unfortunately, we think the Price 300quite appropriate for both of us. The issue of the Delivery Time seemed to be ignored, which in our view not appropriate. Itis as I mentioned an important point for our board of management to finance this. If the Delivery Timewould be about 6 months, I can't assure you that you will keep us as a partner since we will face financing problems in the face of realizing this project, since the board will be quite unhappy with that decision.We think this offer should be fair for both and hope that we can close this deal!Hope to hear from you soon,Brown</t>
  </si>
  <si>
    <t xml:space="preserve">Dear Brown,I hope you understand that my last offer's details were not there as a personal offence to you or anyone you are involved with. I have noticed that the delivery time and price are our most important issues (for you and me both). Asking us to make two big conessions on these matters is simply too much.I was very happy with your willingness to accept unlimited testing. I also feel like we are closing in on a deal on the matters not concerning price and delivery time. We can offer the follwing here: aFullGuarantee,NarrowPublicityandStandardFuture Testing.You may have noticed we have dropped our suggetion on the testing and here is why:It seems to me that the realtive importance of delivery time outweighs the one of price for you. Since you have reiterated this importance on serveral occasions now. We therefore propose we flip the offfers between thePriceand theDelivery Time. This would mean400us dollars for the vaccins and a3 monthsdelivery time. We hope to compensate the higher price by lowering our testing aspirations to "standard". (We can discuss the latter some more in the future if my suspicions about the price and time are correct).Finally we have to emphaize that a delivery time lower than three months is extremely challenging given the fact that we have to set up facilities in a three to four month window at the absolute bare minimum.I think the offer made here is a better one in terms of satisfaying the investors, partners and companies we both represent.Hoping to hear from you soon and kind regards,Williams</t>
  </si>
  <si>
    <t xml:space="preserve">Dear Brown,thanks for the good news! Therby I am willing to take your offer.Looking forward to have a successful partnership.See you soon,Brown</t>
  </si>
  <si>
    <t xml:space="preserve">Dear William,we as NCA decided to work with in case BSE vaccination, when it is comes to an agreement.The following conditions are for us very important and we need these as soon as possible.-Delivery Timewithin one month,-Priceis also important, beacuse we are just an association, not financial association or foundation which has a lot of money.-Guaranteeis very important, because we would like to solve this problem or disease as soon as possible.Please my attachment about my conditions values.Best regardsBrown</t>
  </si>
  <si>
    <t xml:space="preserve">Dear Brown,How are you?Really nice to meet you. I am Williams and I look forward to our converstations and negotiation. I appreciate that you have chosen to work with the BSE vaccination.Thank you for letting me know what is important to you. I have created our ideal offer which you can find in the agenda. At this point, I think we have a really great starting point and I already liked some of your offers. That was the StandardFuture Testingso I will think about that one a little longer. Next to that, there is one thing that I would like to accept right away, theNarrowPublicity. Our company believes that some publicity is always good, especially in medical journals.Then, there are three issues left, and I would like to discuss them with you.First, we would like to have a longer Delivery Timeof7 months. This vaccination is new and we have to make sure our processing facilities are good to go for the amount you request, which is not possible within 1 month.Second, thePrice, I understand that you are not in the ideal financial position, however with the price of500we are able to do so much more and we could imporve the vaccinations. Next to that, we researched and developed this vaccanation over decades, which was not finacially supported. The price should be paid in US dollars.Third,Guaranteeis also important for us. We are not in the position to offer you full guarantee at the moment. Our laboratory test results have been postive, but the vaccinations are not yet tested in day-to-day circumstances. For that reason, we are not able to give you full guarantee. The best thing at this moment what I could do is no guarantee at all or narrow garantee.If you have any questions, do let me know.I look forward to your answer.Kind regards,Williams</t>
  </si>
  <si>
    <t xml:space="preserve">Dear Williams,thanks I am fine. I hope your are also fine?Do not think longer about Future Testing. Let's stay at the Standard.I am happy thaht you accept theNarrowPublicity, but only in especially in medical journals, than it is also ok for us.I would say let us set theDelivery Timeof2 monthsand the issuesGuaranteemust beFull. Regarding to this two issues I increase the Priceto 300Dollar.I think to deliver in two month and give aGuaranteeis also feasible.I look forward to your answer.Kind regards,Brown</t>
  </si>
  <si>
    <t xml:space="preserve">Dea Brown,Thank you, I am fine as well.And thank you as well for you new offer. I have thought a little longer about theFuture Testingand I accept theStandardterms for this issue.For theGuaranteeI am able give you theNarrowterm, this is really the best thing I can do here because we cannot give any other gaurantees.In terms of Priceand Delivery Time, I do not see any good fit at this moment. 2 months will be way too soon to use the vaccination and the price is still not feasible for us to cover the costs, especially when you want it sooner.Have a nice day and I hope to hear from you soon.Kind regards,Williams</t>
  </si>
  <si>
    <t xml:space="preserve">Dear Williams,in terms ofGuaranteewe needFull. But I could change theDelivery Timeto3 months so you have more time to research and develop the vaccination. I changed thePriceto 400$.This is a chance for your company in this case, to rescue your company.Otherwise I don't see any alternatives in this negotiation.Have a nice day and I hope to hear from you soon.Kind regards,Brown</t>
  </si>
  <si>
    <t xml:space="preserve">Dear Brown,Thank you for your new counteroffer.Let's do the FullGuaranteefor you, and the $500Pricefor me, so we are both happy with at least one win of our most imporant issues. In my opinion this is a really good offer!If you accept this, I would like to further discuss theDelivery Timewith you.I hope to hear from you soon.Kind regards,Williams</t>
  </si>
  <si>
    <t xml:space="preserve">Dear Williams,thanks a lot for your counteroffer. I am agree with all issues exceptPriceandDelivery Time.if you accept theDelivery Time3 months,I would accept yourPrice with500I hope to hear from you soon.Kind regards,Brown</t>
  </si>
  <si>
    <t xml:space="preserve">Dear Brown,Great that you have thought about my last offer and are able to accept it.3 months delivery is unfortunately a little too fast for us since I have accepted yourFullGuaranteeissue, to make sure we can meet this requirements we need a little more time. We don't want to cause unneccesary damage in every way, since the situation is already dangereous enough.So, here is my final offer with a solution for us both in it: our Delivery Timeslie apart at the moment. I am willing to come a little bit down with ours, therefore, I would like to suggest to split the difference between our Delivery Time, so we meet in the middle with5 months.I hope you really consider this great final offer. I hope to hear from you soon.Kind regards,Williams</t>
  </si>
  <si>
    <t xml:space="preserve">Dear William,I would say, for the last round,Delivery Time4 monthsandPrice400, because you changed the delivery time.I dont see any chance more .I hope you really consider this great final offer. I hope to hear from you soon.Best regards,Brown</t>
  </si>
  <si>
    <t xml:space="preserve">Dear Brown,I do not see why you have changed your Pricein your last e-mail because I came down with myDelivery Time from 7 to 5 months which isin favor for you. For that reason it does not make sense that you have lowered yourPrice.So, unfortunately, I believe we have a misunderstanding.We started with theStandardFuture TestingandNarrowPublicity, we both agreed on this. Then, I have given you an amazing option to my agreement on yourFullGuaranteein exchange for the $500Price. I believe we had a deal on that as well. And to finish, I have given you the opportunity to split the difference of our Delivery Time (3 months from you and 7 months from me), this will bring it to5 months. I am willing to come down on this issue because of goodwill and I see the urgency of the situation, however I am not able to deliver any time sooner than5 monthsbecause of the great amount of 6,000 vacinations you have ordered. Next to that, faster delivery will cost you more and not less.I hope we can work this out together because we started great, let's finish this great as well.Kind regards,Williams</t>
  </si>
  <si>
    <t xml:space="preserve">Dear Williams,I acept your offer.Best regardsBrown</t>
  </si>
  <si>
    <t xml:space="preserve">DearInnoVax Team,Glad to meet you digitally. I will represent NCA in our further negotiation process. Hope we could achieve a win-win cooperation result within this week.As attached, you could find my first offer. Frankly, the delivery time and guarantee are our top concerns. Would like to know your thought.Please feel free to contact me, if you have any questions.Kind regards,Brown</t>
  </si>
  <si>
    <t xml:space="preserve">Dear Mr Brown,We are happy to hear from you and we really appreciate your cooperation with us. My name is Williams and I will communicate with you on behalf of the InnoVax company. I will try to explain to you our counteroffer by referring to your requests. We would be happy to cooperate with your top concerns. Nevertheless, we have to clarify that it is almost impossible for us to meet the delivery time of 1 month. You have to know that our company is still new and we have to build new processing facilities to be able to produce the requested amount of the vaccine. The earliest Delivery Time that we can give you is 5 months. You also have to know that a longer production phase would decrease the project risk by a lot. We can therefore only give a NarrowGuarantee. Please note that with a longer delivery time, we are willing to give a greater guarantee!Also, for us, the main concern is the Price. As we are a new company and as we want to give you a better guarantee, the development of the vaccine remains an expensive process. We, therefore, would like you to raise your price offer close to 500 US Dollar. For this, we are willing to give in to the guarantee.We hope to hear from you soon and feel free to contact us with any further questions!Kind regards,Williams</t>
  </si>
  <si>
    <t xml:space="preserve">Dear Mr.Williams,Thanks for the kind reply. NCA would like to maintain a nice cooperative relationship withInnoVax company as well.However, as I mentioned in the previous email. Delivery time and guarantee are very crucial for us. It is very hard for us to accept any delivery time longer than 2 months. Please kindly notice that we need to have a quick and effective solution to avoid the spread of disease.As for a return, we could raise the price to 200 USD Dollar. Would like to know your thoughts.Kind regards,Brown</t>
  </si>
  <si>
    <t xml:space="preserve">Dear Mr Brown,I am sorry, but I have to say that with your last suggestion, we are not getting any closer to a commonly acceptable offer.As I already said in my previous mail, the delivery time and costs are related to each other. It is impossible for us to meet the delivery time of 2 months when your budget is only 200 US Dollar. To produce the requested amount of vaccine we need a higher budget. Also, a shorter delivery time means a shorter production phase which would decrease the guarantee by a lot! Therefore, here our new suggestions: Delivery Time will be 3 months when you meet the price of 400. With this, our only option is to give a NarrowGuarantee as the project risk within such a short delivery time is very high. Again, if you would reconsider raising your price offer, we can give you a higher guarantee, as we have more budget to ensure a better project!Hope that you understand our situation!Kind regards, Williams</t>
  </si>
  <si>
    <t xml:space="preserve">Dear Mr Williams,Your message is well received.We appreciate the product and service from InnoVax company.However, your suggestedprice is doubled.Sorry that we could not accept it. As I mentioned, the delivery time is very crucial for us. For a 3-month delivery time, we could only accept 300EUR with aWideguarantee.Please kindly consider our suggestion. Best regards,Brown</t>
  </si>
  <si>
    <t xml:space="preserve">Dear Mr Brown, When I look at all your offers, I realize that you only raised the price a bit even though I continuously told you that the price is our most important issue! You mentioned that I "doubled" your suggested price when it was you who cut my first suggested price into less than half (from 500 to 200)!I am willing to give you a delivery time of 2 months and a Wide Guarantee when we reach a budget that can give my company the possibility to do so! My last offer will be a WideGuarantee and a 2 monthsDelivery Time! For this, we want cooperation from your part. This means we want a Price of at least 400. Please note that I cannot go lower than 400 otherwise, I cannot accept this deal! Also, we would like to have a NarrowPublicity so that we can increase our budget through publicity. With this, we can give you a better guarantee for future testing. I want to repeat here that a higher budget gives us better possibilities for delivery time and lower project risk, thus a bigger guarantee!Hope to finalize our negotiation soon!Kind regards,Williams</t>
  </si>
  <si>
    <t xml:space="preserve">Dear Mr. Williams,I suppose NCA deserves patient treatment ifInnoVax truly wants to have a long-term business relationship.We appreciate that InnoVax now is willing to offer a2 monthsdelivery. Thanks for caring about the customer's wishes.Frankly, BC tech., your competitor also contacted us for cooperation opportunities. Their offering price is more attractive compared with yours. However, our board is very impressed by Dr. Smith's speech. We still believe that InnoVax has a high product quality standard. Therefore, We would like to raise the Priceto400as you requested. But we suppose it is reasonable to ask for a full guarantee with such a price.We could support InnoVax to haveNarrowpublicity if you wish. Although it might leave NCA's reputation in danger, we do hope we could help our future partner growing up.Hope the current offer work for both of us now.Really looking forward to future cooperation with InnoVax.Best regards,Brown</t>
  </si>
  <si>
    <t xml:space="preserve">Dear Mr Brown,I am happy to hear that we could agree on the price! I really appreciate our cooperation and openness to each other's suggestions! Thank you for helping us growing up, and we will do our best to guarantee great cooperation in the future!We will provide a Full Guarantee, which is a bit difficult for us for such a short Delivery Time. I am glad to hear that you believe in InnoVax high product quality. We are looking forward to cooperating with you in the future and in order to give you a full guarantee we hope to get an UnlimitedFuture Testing. In our future testing, we will make sure to give you a full guarantee and fast delivery time as well!We hope that this offer is acceptable from your part as well! Looking forward to our future cooperation as well!Kind regards,Williams</t>
  </si>
  <si>
    <t xml:space="preserve">Dear MrWilliams,We are pleased to hear from you!We take InnoVax as a reliable long-term business partner. Therefore, we would like to accept the offer.It was an enjoyable negotiation experience with you. Looking forward to future cooperation!Best regards,Brown</t>
  </si>
  <si>
    <t xml:space="preserve">Dear Mr Williams,I am happy to be responsible for our negotiation with you as the representative for InnoVax to settle the last issues.You are certainly aware that the outbreak of the BSE pandemic is a great concern to our association. We are determined to stop the spread of the disease with vaccination and therefore looking to come to an agreement with you.I strongly believe that we will be able to reach an agreement that suits both of us if we communicate well. Therefore, I am willing to communicate openly with you regarding the importance of different issues.TheDelivery Time is one of the most important issues to us and we would like to have the vaccine as soon as possible, ideally in.1 month Another very important issue is the Guarantee. Ideally we can agree on a Fullguarantee since we need the compensation for damages if they occur. Moreover, the Priceis another big concern of ours and I would suggest a price of 100USD.The other two issues are certainly important as well but I will leave it to you to make suggestions on the values for the issues of Publicity and.Future TestingI am looking forward to hearing how you feel about the issues and to work out a deal with you.With best regards,Mr. Brown</t>
  </si>
  <si>
    <t xml:space="preserve">Dear Mr. Brown,Thank you for your interest inInnoVax' vaccine against BSE. Our company is glad and thankful to have a chance to help you stop the ongoing pandemic and to be able to test our vaccin in a non-labratory environment.I agree with you that open communication can be of essential value as there are lots of points we will both have to concede on. I will therefore give some of our viewpoints and arguments.First of all, I want to inform you that your request about theDelivery Timeis going to be extremely hard to fulfill. InnoVax needs time to build moreprocessing facilities to be able to produce the requested amount of the vaccine, and we need time to produce vaccins and prepare them for shipping. I am afraid that therefore our Delivery Timecannot be any sooner than 5 months.We are of course aware that the situation inLitulia is urgent. Because of the long delivery time we are willing to do consessions on the Priceof the vaccin. It has taken us decades to develop the vaccin, so selling it for 100 Euros would allow us to maintain our breakeven point. But, as the vaccinis still in its final testing phase, we are willing to sell it for a lower price than usual:400Euros per dose.We expect that our vaccins will be able to put an end to the BSE pandemic, and hopefully all outbreaks in the future. However, as it is still in it's final testing phase, we are not willing to give a fullGuaranteeyet. However, because we are confident in our vaccine, we are willing to give a WideGuarantee.We would also like to thank you for your offer to have us make the first request about publicity and future testing. We are of course interested in having someNarrowpublicity in Medical Journals.For future testing, we would like to continue our collaboration to beyond this vaccin, at aStandardlevel, which means that InnoVax could test new medication that has already obtained initial approval from regulatory agencies on NCA's cattle.Please let me know how you perceive our counteroffer and where you are willing to negotiate.I hope to hear from you soon.With kind regards,Mr. WilliamsRepresentative for InnoVax</t>
  </si>
  <si>
    <t xml:space="preserve">Dear Mr. Williams,Thank you for your message! I regret to tell you that my conceptions differ on some issues. But in my opinion we're still on a good way to find a solution that will suit both of us.Unfortunately the 5 monthsDelivery Time are too long for us as we need to vaccinate our cattle earlier. Maybe we can find a common ground and settle for 3 months?Of course I am trying to understand your point of you and I can understand that you need to maintain your breakeven point after the expansive research phase. Therefore, I would be willing to make a concession regarding the Price and accept a price of 400 USD.Regarding the issue of Publicity I can understand your point of view that you would want some publicity in Medical Journals. From our perspective we would like no publicity at all but I would be willing to accept NarrowPublicity as you proposed if you would be willing to accept a FullGuarantee.Your proposed agreement on the issue of the Future Testing is favourable for us and we can live with it.I am eagerly awaiting your answer.With best regards,Mr. Brown</t>
  </si>
  <si>
    <t xml:space="preserve">Dear Mr. Brown,Thank you for responding to my counteroffer. I see that we do indeed have some differences of opinions, but I also see areas where we can agree on.I am happy to see that we agree on theFuture Testing, and that you would, under certain conditions, be willing to come up to our asking price of400US Dollars.I am afraid that the largest issue we are running into is the delivery time. As I said before, I understand how urgently the NCA needs the vaccine. But, as I explained InnoVax needs to scale up their production first. This needs to happen in a safe yet quick manner, and it is of the utmost importance that we van a vaccine that is safe and efficient. InnoVax could be able to speed up the process and cut down theDelivery Timeto4 months for aPriceof400USD. However, because of the hurry we would still only be able to give you aWideGuarantee.To give full disclosure: It may be possible to scale down the Delivery Timeeven further, but that way there is much less time to prepare the process and work carefully, and therefore we would not be able to give anyGuarantee.For us, the optimal situation would be to be able to deliver a vaccin that is of outstanding quality and has little to none risks for your cattle. Thus, our preference is to take the extra month.I am looking forward to hearing from you again.Kind regards,Mr. Williams</t>
  </si>
  <si>
    <t xml:space="preserve">Dear Mr. Williams,I am glad hearing from you again. Your last offer was a step in the right direction but to be able to accept the offer we need tonegotiate certain points.I comprehend your point of view regarding the issue of the delivery time if you need time to scale up your production safely. Thank you for offering to speed up the process and cut down the Delivery Time to 4 months. As you have already understood the Delivery time is of the highest significance to us ass well and 4 months is a very big concession from our side.Therefore, I would kindly ask you to reconsider the issues of Publicity and Guarantee. First I want to thank you for your disclosure on the issues of Guarantee and Delivery Time, this shows me that we are on a very good basis to find a common ground.I can understand that you had to made changes regarding theGuarantee if you will deliver in 4 months. I would offer you a Price of 500 USD if we could agree on a FullGuarantee though, since we need to make sure that we are insured in the event of complications.In order for me to be able to accept the offer I would need Publicity to be None. Having made some unfavourable adjustments for our side we would need to have this arrangement in this setup with regard to the other issues.I hope you will consider my proposed changes and I think we are on a good way to find a suitable solution since this offer seems to be fair for both us from my point of view.I am looking forward to hearing from you again.Kind regards,Mr. Brown</t>
  </si>
  <si>
    <t xml:space="preserve">Dear Mr. Brown,Thank you for your most recent message. With your most recent counteroffer in mind, I think we are very close to coming to an agreement. I believe that we have both done consessions in points that are important to us.I see that you are willing to pay the original askingPriceof 500USD if we agree to deliver in4 monthsand give you a FullGuarantee.As we believe that there are little risks, I seriously considered this offer and I am willing to accept on one condition. As a pharmaceutical company it is extremely important to us that we are able to publish our results in professional journals, as our investment income depends on results. I am therefore ready to agree to the terms as we have discussed, if you allow us to seekNarrowPublicityto report these important results.I hope we can agree on this final issue so that we can soon end the cattle crisis in your country.I am looking forward to hear from you.Kind regards,Mr. Williams</t>
  </si>
  <si>
    <t xml:space="preserve">Dear Mr. Williams,I think we are very close to an agreement too. Unfortunately your last offer was just a little below our Reservation Level. Since we have discussed different values for each issue except the issue of Future Testing, I would try to adjust this issue.In order for us to accept the NarrowPublicity we would need to drop the Delivery Time down to 3 months even though we know this will be a challenging task for your company. Nevertheless we will pay you the maximum Price and made the concession in regard to the Publicity.Moreover we would like to make some concessions on the issue of future testing to hopefully make the offer fair for you. Until now, we always had the standard testing in our proposals.I don't know if this would have a positive effect on your outcome but we would be willing to make a concession it (is at least to our outcome) and agree on Unlimited Future testing. Alternatively we could also accept minimal Future Testing. Minimal testing would be even worse for us but if that is what it takes to come to an agreement we would be willing to accept it.This will put me at a value just below 60% and I guess you should also have a utility value around that so this would be a fair deal.Kind regards,Mr. Williams</t>
  </si>
  <si>
    <t xml:space="preserve">Dear Mr. Brown,Thank you for your most recent offer. I am happy to accept on these terms.As I mentioned before it is possible to cutDelivery Timedown to3 months. With your consession of paying the full price I assume that we can cover all risks. I am glad that you brought up theUnlimited Future Testingoffer, as this can be of extreme value for the future work of InnoVax, and is therefore a sufficient compensation.Thank you for being an honest and fair negotiation partner. I am glad we came to a deal that benefits the both of us!Once more, with kind regards,Mr. Williams</t>
  </si>
  <si>
    <t xml:space="preserve">Dear Williams,I hope you have been fine.Continuing our discussion about the possble delivery of vaccine for NCA, I would be grateful if you send me your quote involving the following points:1. Delivery Time - what is the earliest possible delivery time you offer?2. Price - per piece3. Guarantee - which guarantee level does your compay offer?4. Publicity - are you planning to make this cooperation public in any way? Please specify.5. Future Testing - what are your future testing plans?I look forward to receiving your offer and further information.Best regards,Brown</t>
  </si>
  <si>
    <t xml:space="preserve">Dear Brown,I hope you have been fine as well.Thanks for reaching out after our last discussion.Regaring your request, below are my offers on the following issues:1. Delivery Time - 7 months2. Price - 500 US$ per dose (each cow)3. Guarantee - None4. Publicity - My company feel that it would be nice to have some publicity about the new vaccine, at least in medicaljournals. However, since we are not willing to give a guarantee, a major publicityshould probably wait until the vaccinations are conducted and their effectiveness isconfirmed.5. Future Testing - my company is interested in future testing at the unlimited level (InnoVax could test any drugs or vaccines that are currently being developed).I hope these offers finds you well.I look forward to your replyBest regards,William</t>
  </si>
  <si>
    <t xml:space="preserve">Dear Williams,thank you for sending me your offer. I was wondering if you could adjust your offer.The first and most important issue is the delivery time. We are forced to insist on 1 month delivery due to th fact that some cows have already been infected and any later action may prove pointless. Therefore, we kindly request that you increase your production capacity.If you were willing to make a concession on the delivery time, we would be happy to agree to narrow publicity (although that was not planned at all) and issue a statement in the brench journal about the excellent client orientation-approach of your company.Considering that we would be buying the vaccine in bulk and the fact that the vaccine has only been tested in the lab and so its quality has not been proven, we propose the price of 100 per piece.This brings me to another point, which is the quarantee. If you are certain of the superior quality and safety of your product, we believe it should not be problem for you to offer full guarantee. Since InnoVax is a new company, I cannot justify choosing you by means of previous successful references, so I would have to have a guarantee to back this choice up if we were to go for your product. If you provide the full guarantee I believe we can agree with no future testing, although obviously the stanard tests would have been optimal from our point of view.I look forward to your reply.Best regards,Williams</t>
  </si>
  <si>
    <t xml:space="preserve">Dear Brown,thank you for sending me your positions on the issues. Be assured that my goal is to ensure the we have mutal outcome. Therefore, I would make just few adjustments.Firstly, We are glad that you would be happy to agree to narrow publicity and even issue a statement in the brench journal about the excellent client orientation-approach of your company. But the condition attached to this concession is actually a constraint for my company. We understand and sorry to know that some of your cows have already been infected, however, we cannot reduce the delivery time to one month as doing so would increase the project risk. One of the reason we cannot go that low is because we are currently, in the process of increasing our production capacity due to the quantity of vaccine needed. And in oder to meet up to your needs we need innovative tegnology build a good production facilities which would require few extra months to do that.Therefore, to ensure that this negotiation goes well for both of us, we will drop the time 5months.Regaring the price, I'm so but we really can't go below 500US$, reducing this amount, we, would not be able to cover the cost involve project. However, we are willing to concceed on other items: future testing, guarantee,and publicity if you agree to our price offered.I look forward to your reply.Best regards,Williams</t>
  </si>
  <si>
    <t xml:space="preserve">Dear Williams,thank you for your message. It is important for me to find the solution that will work for both of us, too.Though unwillingly, the price issue it the one that we can make a concession on provided that you can shorten the delivery time. As mentioned, some of thecows are already affected by the disease, so the delivery time parameter is the one which we must insist on.I hope you understand our position.Kind regards,Brown</t>
  </si>
  <si>
    <t xml:space="preserve">Dear Brown,thank you for your reponse. As mentioned in my prior message, its my wish that we can come to a mutal aggreement. And I'm glad you feel the same.I see that you have accepted all of my offers, except for the delivery time. I understand why you insist on us shortening the delivery time. However, what is the essence of delivering huge amount of vaccines in a short period, if it turns out to be ineffective due to the time pressure placed on our company to produce them within your time-frame.I think, if we must provide guarantee for the effectiveness of our vaccine, we must follow experts estimated timeline for setting up of production facilities which requires innovative technology to do so.Therefore, to ensure that our and your interest is met, we can only redue the delievery time to 4 months. Meanwhile, it is very enssential, that the price remains the same, if the cost involved in the implementation of this project will be covered.I hope you also understand our position and the littlel adjustment made.Kind regards,Williams</t>
  </si>
  <si>
    <t xml:space="preserve">Dear Williams,thank you for your e-mail.I hope that we can meet halfway and you will be able to offer 3 months by accommodating on your end by means of overtime as the deliverty time is of utmost importance here. In exchange for this accommodation, we will be willing to agree to wider publicity.I look forward to your reply.Kind regards,Brown</t>
  </si>
  <si>
    <t xml:space="preserve">Dear Brown,thanks for your response.Like I said earlier, I want to make sure the both of us desired interests are met.Therefore, since the delievry time, is of relevance to you, we to adjust to 3 months, however, due to the time constraint we are bein placed under, we will have not option to revise some of our previous offers, which include:Guarantee = NarrowPublicity = NarrowFuture testing = minimalI hope that you can understand this is the best we could do.I look forward to your reply.Kind regards,Williams</t>
  </si>
  <si>
    <t xml:space="preserve">Dear Williams,thank you for the adjustment of the delivery time.I understand your position and confirm that we can agree with these terms.Kind regards,Brown</t>
  </si>
  <si>
    <t xml:space="preserve">DearWilliams,Continuing our negotiation, we are looking forward to cooperating with you!. We know that you mentioned, that the production of vaccines takes some time. We would like to ask if it is possible to deliver it in 1 month?On our side, we can agree on wide publicity, since we realize the importance of marketing for the young company. Additionally, we would like to have a wide guarantee, since the vaccine is a new one and basically was not tested yet. We hope you can understand our risk aversion.For a long-term partnership, we can suggest you to test your medicine on our cows based on the Standard agreement.Looking forward to your answer!Have a nice day!Best regards,Brown</t>
  </si>
  <si>
    <t xml:space="preserve">Dear Brown,Thank you for reaching out to us. We are looking forward to cooperating with you too.Unfortunately, we won't be able to deliver in 1 month. We will need at least 3-4 months, preferably longer in order to be able to reduce risks. We also need time to be able to offer you some guarantee.We would like to agree with you on standard agreement with regards to testing for the longtime.With regards to the price, we suggest 500 US Dollars per vaccination. I would like to stress that payment needs to happen in US Dollars.I am looking forward to hear from you.Have a nice day!Yours Sincerely,Williams</t>
  </si>
  <si>
    <t xml:space="preserve">DearWilliams,thank you for such a quick response!The issue is that we would prefer to get the vaccine sooner than 7 months. If it would be possible, we can suggest actually higher price of 300 USD with a narrow guarantee, since in such a case we take some risk.Additionally, we believe that for the future success of your company and gaining a competitive advantage on the market, marketing in the press will be only beneficial. Also, I discussed the question concerning future testing with top management. We can propose unlimited future testing to ensure a long-term partnership.Have a nice evening!Best regards,Brown</t>
  </si>
  <si>
    <t xml:space="preserve">Dear Brown,Thank you as well for responding so fast!I think we can both agree on keeping the Guarantee Narrow and the Future Testing Unlimited right?However, I believe we still need some negotiation on the delivery time, price and publicity. We can deliver in 4 months if you are willing to pay 500 US Dollars per vaccine. Will that work for you?We are willing to give in on some publicity.I look forward to hearing from you again!Best Wishes,Williams</t>
  </si>
  <si>
    <t xml:space="preserve">Dear Williams,Thank you for your answer!Exactly, so we agreed onGuarantee Narrow and the Future Testing Unlimited.I fully understand your concerns about the price. On the other hand, our main concern is that basically vaccine is not fully tested yet, which is rather risky for us. As a compromise, I would suggest that we pay 500 per vaccine, but in such a case we would like to get a full guarantee.Narrow publicity is a good option for us.Looking forward to the successful outcome of the deal!Best wishes,Brown</t>
  </si>
  <si>
    <t xml:space="preserve">Dear Brown,I understand your concern, but within 4 months, we can't provide full guarantee...However, we could settle for wide guarantee?If that is suitable for you as well, then I think we got ourselves a deal!Looking forward to your response.Best wishes,Williams</t>
  </si>
  <si>
    <t xml:space="preserve">DearWilliams,Basically, we are ready to accept your current offer if there would be no publicity to compensate for the reputational risk in a worst-case scenario.Would it be acceptable for you?looking forward to your decision!Best regards,Brown</t>
  </si>
  <si>
    <t xml:space="preserve">Dear Brown,We have a deal!It has been a pleasure negotiating with you.I wish you all the best!Williams</t>
  </si>
  <si>
    <t xml:space="preserve">Dear Williams,it is my pleasure to contact you regarding possibilities to come to further agreements regarding the negotiations that have already began between the National Cattle Association (NCA) and InnoVax. Let me introduce myself, my Name is Brown, and I am one of the executives of the NCA. I will be in contact with you throughout the negotiation.We have been succesful in agreeing already on the terms of payment (that will be 60 days) as well as to provide vaccines for 6,000 of the cows.We would suggest as toDelivery Timefor the vaccines to have1 monthin order to be able to start with the field testing as soon as possible and hence gather results for further possbilities. If this would be possible, we would agree to aGuaranteewithWidecoverage with aPriceof200 USD. We would like to avoid in this early stagePublicity, hence would preferNoneat this early stage, but will be happy to reconsider once the first results are back. We also welcome the idea to extend the contract toFuture Testingand would welcome testing withMinimalapproved vaccines.Am sure with the ongoing good relationship we will be able to find a good compromise regarding above points.Looking forward to negotiation with you,Kind regards,Brown</t>
  </si>
  <si>
    <t xml:space="preserve">Dear Mr. BrownThank you for your email, its a pleasure to get to know you. My name is William, I am one of the executives at Innovax.I have taken a close look at your offer.We are happy and proud to be the first company who have created this breakthrough vaccine against BSE, but as for the Delivery TimeI am afraid that 1 month does not work for our company. I am able to go as far as 6 months. This is due to the fact that we are currently building a new building in order to keep up with the large amount of vaccines that are being requested.But I am willing to compensate for this and I will go for aWide Guaranteeas you requested.Im afraid I cant accept the price you have offered. As many experts from all over the world have been working on this vaccine, it makes the vaccine very costly but, of course of great quality. I would therefore like to propose a Priceof 500per vaccinated cow.Despite the fact that it would be nice to get some publicity about the new vaccine, I am willing to make an arrangement with you to go with only Narrow Publicity. As for Future Testing, is it acceptable to you to go forStandardtesting?Looking forward to hearing your thoughts about this counteroffer!Have a nice evening.Kind regards,Brown</t>
  </si>
  <si>
    <t xml:space="preserve">Dear Mr. Williams,the pleasure is all mine, I am looking forward to refining the contractual details.We have taken a look at your offer and would very much appreciate if we could find a solution which is on a common ground for both of our interests.We are glad to give you the possiblity of using the vaccination of InnoVax on the cattles we represent. We do understand the constraints of the larger amount of production, however would like to ask if Delivery Timecloser to 1 months would be possible. Would there be an opportunity for you to cooperate with other subcontractors and hence delivering within a shorter timespan, as for example2 months? We could offer further resources in finding production subcontractors if you would like, and would very much appreciate in finding another solution.As we are an Association, and are representing 10,000 piceses of cattle, we stand for the protection of all of them and have a tight financialsituation. Hence we cannot strech thePriceyou offered, we would very much appreciate to go as far as300USD per vaccination. We would like to point out that we are already taking a risk, as the vaccination has not been tested yet outside of the lab hence the quality of the product is uncertain. We did agree to share these risks by going with theGuaranteeas low asWide, where InnoVax covers all damages directly caused by the vaccination, but will not guarantee its effectiveness, as a result would welcome a decrease in price which reflects the shared risks.As the success is in the interest of both of us, we would be happy to support you in your future endavours of referencing your achievements regarding our cooperatoin. We would be happy to back you with a Narrowarrangement in thePublicity.We would be glad to also agree on changing our terms regardingFuture TestingintoStandard.We are looking forward in finalizing the agreement and with this facilitating possibilities as to future projects together.If you should have any further questions, we stand at your disposal.Kind regards,Brown</t>
  </si>
  <si>
    <t xml:space="preserve">Dear Mr. Brown,Thank you for your fast reply. I hope that you are doing fine.We have taken a close look at your offer, and we tried to come up with the best solution for both parties.As for the Delivery Time, I am afraid that 2 months is too short. I am indeed willing to cooperate with a subcontractor as we find a good relationship important. Therefore, we are willing to lower ourDelivery Timeto4 months. Unfortunately I cannot go lower as this, as it is a new vaccine and everything has to begin from scratch as we never worked with the subcontractor before. This, however, will be very costly, so unfortunately, I cannot lower thePriceof 500as it becomes too expensive for our company. I hope you can understand this. Again, I want to state that our vaccine is very costly because we needed to hire a team of the best scientist in order to create this new vaccine. Because we already have agreed on aWideGuarantee, your company do not have to worry about any damages directly caused by the vaccination as our company can be trusted for 100%.I am happy to hear that we already came to an agreement with theNarrow Publicityand StandardFuture Testing.I hope we can finalize negotiations soon, both in our best interest. I have a feeling that we are getting there.Kind regards,Williams</t>
  </si>
  <si>
    <t xml:space="preserve">Dear Williams,thank you very much for discussing the issue regarding further possiblities.I am glad we have come to an agreement which seems feasible for both of our associations regarding a long term relationship. We did put additonal efforts in coming up with further funds as to the reduced delivery time, hence can accept your price offer.We are looking forward to the results of the field testing as well as future testing possibilities of the vaccine within the cow population.Wishing you a further great rest of the week and looking forward to the prolongation of our relationship and contract.Kind regards,Brown</t>
  </si>
  <si>
    <t xml:space="preserve">Dear Mr. Brown,Thank you for your fast reply.I'm very glad that we came to an agreement that fits both of our interest. Our company is willing to accept your offer.We are looking forward to working with your company.Have a nice evening,Kind regards,Williams</t>
  </si>
  <si>
    <t xml:space="preserve">Dear Ms. Williams!I am very happy to be finally able to contact you concerning our negotiations about your vaccine! As you already know, a cattle farm in Litulia has been affected and our task as the NCA is to protect our cattle. I would like to make the following request, which we of course see as the starting point of our negotiations.As we need the vaccine ASAP,Delivery Timeshould not be less than1 month. This is already a concession on our side since we would rather have the vaccine right now, however, we know that this is impossible for. Any longer kind ofDelivery Timecould damage our cattle horribly.Concerning thePrice, similar circumstances apply. We are of course paying you, but as a small cattle farm organization we cannot afford high sums. Also, since the situation we're facing results in mutual dependency (we need the vaccine, you need a testing area since your government is very strict on that), a low price, as 100per cow, seems adequate.Also, as we're in a phase of testing a not accredited vaccine, we demandFullGuarantee. We are risking quite a lot, especially as we do not know which side effects the vaccine has and whether it's even effective. This could ruin not only your future clients - our cattle farmers -, but also the NCA.For the same reason, we are also demandingNarrowPublicity. Of course we would rather prefere none publicity at all, but we see that publications in medical journals may be important for you especially as you're a new player in the big pharma world.Concerning your contract aboutFuture Testing, we would like to make this depended on the way this negotiations turn out and how good our agreement is. Especially factors like delivery time, price and guarantee can play a role here. Therefore, we logged inStandardfor now.We are looking forward to your answer! Let us know if you have any questions!All the best,Mr. Brown</t>
  </si>
  <si>
    <t xml:space="preserve">Dear Brown,Happy to hear from you on such short notice. For us, any Priceprice lower than 700€ is a loss as we have had to invest sources and time in this vaccine. Nevertheless, as an act of good faith, we could agree on 500€ as far as we could have Unlimitedtesting. This might seem a high price at first sight but you have to consider we are pioneers in the vaccine patent as no other company would have it before a year (being optimistic). Moreover, generally speaking, a cow will cost between $2,000 and$5,000per cow so if the cows from the cattle die not only it will be a loss of money as you cannot sell the meat or milk (due to the sickness) but also you would have to invest money in getting new ones without the guarantee that those might not get sick or infected. Besides, if you decide to sell your cow's meat you might enhance the chances of getting citizens sick. To sum up, we expect no less than 500€ if we can get unlimited future testing in the cows.Secondly, as you might know, vaccines require a 'phase' process in which, although we are in the last phase, we cannot assure guarantees yet. Nevertheless, I would like to highlight the awful consequences that your cows would have if they do not get a vaccine. If you really want a guarantee we would need more time for extra testing (on your demand) and more time. In this counteroffer, I present youNoneGuaranteeand an estimatedDelivery Timeof7 months. We can negotiate these terms in our next discussion.I agree with you concerning thePublicityfor exactly the reasons you have mentioned in your previous e-mail. In other words, our publicity will beNarrow.Best,Williams</t>
  </si>
  <si>
    <t xml:space="preserve">Dear Williams,We have read your last message with joy, especially as you explained the economics of 'cattle farming' to us - be assured that we do know the prices of our cows and the profit they're generating us. As we are already talking about price policy and risk taking, let's be clear on this subject: If your vaccine is not effective at all, which is still a possibilty as it has not been tested yet, we would not only lose our cows + the revenues generated by milk and meat, but also the money we invested in your vaccine. The same goes for the delivery time of 7 months that you proposed. If we wait that long, we could also just let the infected cows die and get new ones. Economically, this would be better and cheaper. We of course understand that you are very concered about your budget, therefore we are offering you the following: Concerning thePricewe can make200happen, but we therefore have to demandFullGuaranteein order to protect our own economic efficeniey (as you have rightly pointed out in your last message, we are on thin ice here, therefore we need assurance.) We of course do understand your delivery time concnerns, however under these conditions - we cannot wait longer than1 month.However, let's talk aboutFuture Testing. We do understand that you would like to have an testing area with unlimited access, but under the current circumstances we cannot offer you more thanMinimal. We can of course image unlimited future testing, but there have to be concessions, especially concering Delivery Time,GuaranteeandPrice.Furthermore, I want to highlight, that we as the testing area for your vaccine are your one chance to (finally) become an established player in big pharma. This opportunity should be seized, after which you can demand as much money as you want for the vaccination. If the company seriously believes in the vaccine, it should dare to take the step of making a really large-scale investment. To do so, however, one must address the concerns of the tested.I remain with great hopes, that we can soon reach a very good und valubale deal for both of us!All the best,Brown</t>
  </si>
  <si>
    <t xml:space="preserve">Dear Brown,You talk a lot about economic impact but I think you do not realize you will have to slaughter all your cows unless we arrive to an agreement. My price is not going to change. The Priceprice is what it is (500).I can give you a NarrowGuaranteeif you give me aStandardFuture Testing. The delivery time, in this case, would be 5 months, unless you are willing to provide me with more future testing (unlimited) which I would make sure to deliver in 2 months.Best,Wiliams</t>
  </si>
  <si>
    <t xml:space="preserve">Dear Williams,Please keep in mind tht there is only one farm on which cows are infected.If you can assure me of aDelivery Timeof2 monthswe can for sure makeUnlimitedFuture Testingwork. There should not be any problem with that. I am glad we can agree on that. Concerning theGuaranteewe understand that you don't want to fully compesate for everything, we might ask you though to still give us aWideGuarantee. Concerning thePrice, we would ask you to lower it to300. However, we might could go up to 400 if we could agree on nonePublicityinstead of narrow. Of course you can post in medical journals after the test phase was completed successfully.All the best,Brown</t>
  </si>
  <si>
    <t xml:space="preserve">Dear Brown,Hope this message finds you well. I will Delivery Timein 2 monthsas you want. I also agree with a wide guarantee, narrow publicity, and unlimited future testing, but I need 400as Price. I hope we can set this down.Kind regards,Williams</t>
  </si>
  <si>
    <t xml:space="preserve">Dear Williams,I am happy to tell you, that we have reached a deal! It was a pleasure negotiating with you!All the best,Brown</t>
  </si>
  <si>
    <t xml:space="preserve">Dear Dr. Smith,It was nice negotiating with you so far on the number of vaccines and terms of payment. I am looking farward to negotiating the other details with you.This is why I am reaching out to you. I would like to make the following request.Delivery Time: 1 monthPrice: 100Guarantee: FullPublicity: NoneFuture Testing: StandardI am looking forwar to hearing from you.Best,Brown</t>
  </si>
  <si>
    <t xml:space="preserve">Dear Mr. Brown,I'm glad to hear from you and excited to negotiate with you. I think we can both help each other out! Let's elaborate more on the delivery time. Just like you, I would like to give you the vaccine as quickly as possible. However, our vision is 'better safe than sorry' and there some governmental aspects why 1 month delivery time is simply impossible. We have a new promising process of production, so it's worth the wait.This also explains the price. For 7 months of delivery time, you will get my wide guarantee. Future testing is something we value since we both know that this can have positive consequences for both of us. Regarding publicity, we know that we are producing a promising vaccine, so for now, I would like to keep that narrow.In sum, I would like to make the following request.Delivery Time: 7 monthsPrice: 500Guarantee: WidePublicity: NarrowFuture Testing: UnlimitedI am looking forward to hearing from you.Kind regards,Williams</t>
  </si>
  <si>
    <t xml:space="preserve">Dear Mr. Williamsthank you for your reply. After discussing your offer with my team we have decided to come a little bit more in your direction. I understand your points and would like to make a deal that fits both of us well.However, the delivery time of 7 months would mean a big risk for our side that, unfortunately, we can not take. I would like to come a little bit more in your direction with this by offering 2 months. What is the fastest possibility to deliver it?We decided that, to show that we are willing to make compromises from our end, we agree to your details in terms of Publicity (Narrow) and Future Testing (Unlimited). On the price, we like to make an offer of 170 Euro. Please find all the details below.Delivery time: 2 monthsPrice: 170 eurGuarantee: Full Publicity: NarrowFuture Testing: UnlimitedBest,Brown</t>
  </si>
  <si>
    <t xml:space="preserve">Dear Mr. Brown,Thank you for your counteroffer. I think we can come to a great deal for both of us. I understand your position and the risk, however, the delivery time is something hard to bargain about since we as InnoVax can't do a lot to speed up the process and delivery. But I promise you, it will be worth the wait. I can offer you for 6 months. I know it's not that much, and I still understand the importance, so I would like to focus more on other elements in order to come closer to an agreement. How about that? Instead of unlimited testing, I would like to keep it to standard changing. Although unlimited future testing is of big importance to us since it's promising for our future, we also understand that future testing on your cattle can also bring some risk to it, so to show our compassion, we give in on this.In sum, I would like to make the following request.Delivery Time: 6 monthsPrice: 500Guarantee: WidePublicity: NarrowFuture Testing: StandardI am looking forward to hearing from you.Kind regards,Williams</t>
  </si>
  <si>
    <t xml:space="preserve">Dear Mr. Williams,I understand your points. However, the delivery time of 6 months is impossible for us. Could you come a little bit more in our direction with this?For a better delivery time I would be willing to bargin about the future testing to make it more valuable for you, since I understand that this is important for the future development of your products. Also I am willing to come to your direction with the price, but since we have troubles finding testimonials about your company I hope you can understand that we are hesitant to pay a price of 500 Euro. Thus, I would suggest the following:Delivery Time: 3 monthsPrice: 200Guarantee: WidePublicity: NarrowFuture Testing: UnlimitedI am looking forward to hearing from you!Best regards,Brown</t>
  </si>
  <si>
    <t xml:space="preserve">Dear Mr. Brown,Thank you for reasoning your way of thinking. Alright, this is going to be tough for us, but I can offer you 5 months. I think we are going in the right direction. But going any lower is actually impossible for us. I understand your way of reasoning since you have trouble finding testimonials about our company and we can understand that you are indeed hesitant. So, to show goodwill, I will reduce the price to 400. According to our standards, this is a pretty decent offer considering the two months our company is losing in our process.So, I would like to make the following request.Delivery Time: 5 monthsPrice: 400Guarantee: WidePublicity: NarrowFuture Testing: StandardI am looking forward to hearing from you.Kind regards,Williams</t>
  </si>
  <si>
    <t xml:space="preserve">Good Morning Mr. Williams,I appreciate you coming in our directiong and understanding our issues.In order to make this deal a little bit easier I would like to do something I haven't done before. With this e-mail I send you two offers that we would be willing to take. So you can chose which deal fits better for you and let me know if you would accept one of those.Deal 1:Delivery Time: 5 monthsPrice: 400Guarantee: FullPublicity: NarrowFuture Testing: StandardDeal 2:Delivery Time: 5 monthsPrice: 300Guarantee: WidePublicity: NarrowFuture Testing: StandardI am looking forward to your reply.Best,Brown</t>
  </si>
  <si>
    <t xml:space="preserve">Good afternoon Mr. Brown,I think we have a deal! On behalf of our staff at InnoVax, we agree to deal 1.Delivery Time: 5 monthsPrice: 400Guarantee: FullPublicity: NarrowFuture Testing: StandardBest regards,Williams</t>
  </si>
  <si>
    <t xml:space="preserve">Dear Mr. Williams,I hope this email finds you well. NCA was delighted to have already been able to reach agreement on two essential topics such as terms of payment (60 days) and the amount of 6.000 vaccines InnoVax is going to provide us with. However some relevant issues still remained unresolved and I was assigned to conduct the negotiation with you. I'm very much looking forward to finding a solution that will be suiting best for the both of us.The most important topic coming from our side is the delivery time. The vaccine should be availabe as soon as possible, ideally within one month. NCA is working under a lot of time pressure right now to ensure a safe enviroment not only for consumers, but also for our cattle. Correspondingly it is of utmost importance for us to find a quick and apposite solution with you, since it is our safety that is on trial here.Another fundamental topic that needs to be discussed is the level of guarantee that is applied in a situation like this. Our company is demanding full guarantee, as we need to get compensation for emerging damages in case delivered vaccine does not take effect. Having the entire economical risk remaining with the owner of the vaccinated cattle is unaccetable for NCA.As the year 2020 marked by the global pandemic has been taking its toll on companies and organizations worldwide, NCA would be much obliged if InnoVax would be able to accommodate us with regards to the price of the ordered vaccines. Our proposition is situated around 100€ per vaccinated cow. We from NCA are more than aware of the unusual cheap price, however InnoVax also has to keep in mind that the vaccines have not been tested outside the lab before. Hence, we weren't able to form a picture on the quality of your product yet. When it comes to publicity, NCA would appreciate it if InnoVax could follow a strict no-publicity policy. Neither public rumour nor media presence would do any good within the situation we are currently in. However we could accept some limited form of publicity as long as it merely concerns medical journals and no information is given to the general public.In preliminary negotiations InnoVax also mentioned the idea to extend the contract to future testing, to which NCA is very much fond of. Future testing is an outstanding possibility to deepen our working bond and cement ties between InnoVax and NCA. We would be more than proud to position NCA within the market by having the opportunity to vaccinate our cattle with your best and newest products, nevertheless they should already be certified. Thus our preference is standard testing.It is a given for us that we will be more than glad to make some concessions and keep negotiating on the pending issues.I'm very much looking forward to hearing from you again and seeing your point of view on the listed issues above. NCA is hoping to find a fitting arrangement as soon as possible, which allows us to start a long and succesfull cooperation.Yours sincerely,Mr. Brown</t>
  </si>
  <si>
    <t xml:space="preserve">Dear Mr. Brown,Thank you for your e-mail and your initial offer. On behalf of Innovax, I would like to thank you for the trust you give us. We are pleased to be able to conduct business with NCA and to have already reached those first agreements with you. As for the remaining topics, I have read and analyzed your offer thoroughly. However, I am afraid that some of the terms you proposed are unfavourable for us. However, I am sure that we can work it out together to make this deal favourable for both of us. Please find my suggestions below.We understand that time is of the essence and you would need our vaccine soon to ensure the safety of the cattle and consumers. However, the 1 month delivery time would not be feasible for us. We are currently working on having enough capacity to be able to produce the amount of vaccines needed. We are working on technological innovations to make the vaccines as safe as possible, to ensure the safety of your cattle. Thus, we would need some more room on the delivery time. Ideally would be 5 months.As for the guarantee, we agree that the full risk laying with the owner of the vaccinated cattle would not be fair. Therefore we would like to offer NCA a wide guarantee. Meaning that we will cover the direct damages done by our vaccine.The development of the vaccine has been done very carefully and we have assigned experts from all over the world to think along with the creation for over a decade. As you may understand, this has not been a cheap ride. Thus, unfortunately the price of €100 would not be feasible, as it would not cover our costs. We know that the vaccines have not been tested outside the lab, therefore we are giving you a wide guarantee. Furthermore, the development of the vaccine was done by the absolute experts of the field and the duration of it was over a decade. Therefore, we are looking for a higher price of $500, price in US dollars.We, of InnoVax, are very proud of the creation of our vaccine as it is a breakthrough on the market. Therefore, I would like to accept your offer of limited publicity and solely in medical journals. Thank you for being willing to give us this opportunity.We appreciate that you are willing to give us the opportunity to conduct standard testing. Would your company also consider unlimited testing? This entails that we at InnoVax would test our newest drugs and vaccines here with you. All of these drugs and vaccines have also been made carefully with solelythe top experts in the field. This would be beneficial for you as NCA would be the first one to get access to the newest innovations, and the risks associated with the newest vaccines would not be fully on NCA, as we have a wide guarantee.Please let me know what you think of InnoVaxs offer, we hope to come to an agreement as soon as possible to indeed start our successful cooperation.Looking forward to hearing from you and your thoughtsYours sincerely,Mr. Williams</t>
  </si>
  <si>
    <t xml:space="preserve">Dear Mr. Williams,I hope this email finds you well. On behalf of NCA I would like to thank you for considering and reviewing our offer and quickly reaching out to us with your counteroffer. We are greatly sorry it took us some time to get back to you; NCA needed this respite to discuss and consult the next steps in-house. Personally speaking I am more than certain that the both of us are on an excellent path to finding a solution that is suiting best for InnoVax as well as NCA.We understand that the delivery time of one month was rated to narrow and correspondingly will not be feasible to achieve. NCA is more than confident that InnoVax is doing everything within their power to produce the vaccine as rapidly as possible, while at the same time pushing its capacity limits, for which we are highly grateful. Nevertheless the time pressure that we are currently working under is growing faster and faster each day, so that we can only accept a maximum delivery time of 2 months. In order to to attain our requested delivery time of 2 months, NCA would be more than pleased to pay you the demanded price of 500 per vaccinated cow. We certainly recognize that the shortened processing time requires a high input of ressources and human labour, which we would very much like to reward in monetary terms. As far as the issue of publicity is concerned, we are delighted to have reached a consensus so quickly and would happily allow publiction in medical journals as long as no essential information reaches the public. After lengthy internal discussions NCA has decided to comission InnoVax with unlimited testing, which would allow you to test the entirety of your newest drugs and vaccines with our cattle. Not only would this be greatly beneficial for you, but also we would higly profit from having access to the lastest and best innovation coming from your side. Altough are sure that InnoVax employs only the best trained speacialists and coriphases in your field, we are only willing to extend the contracts accordingly under the aspect of a full guarantee. We are very much looking forward to hearing your point of view on the suggestions listed above. May we come to a fitting agreement soon.Yours sincerely,Mr. Brown</t>
  </si>
  <si>
    <t xml:space="preserve">Dear Mr. Brown,Hope you are doing well. Thank you for reviewing your initial offer and meeting me in the middle. I agree that we are on the right path of succesfully finalizing this agreement to have a fruitful and mutual benificial relationship.Thank you for meeting me with the price, publicity and future testing. However, I am still a bit worried about the delivery time; we are still finalizing our facilities to supply the vaccines. Thus, the delivery time of 2 months would still be a little too short for us. 4 months would give us just enought time to ensure the level of supply. Would you be willing to stretch the delivery time with an additional two months, so 4 months total? If you would give us these extra months to guarantee the delivery, we are more than happy to increase the guarantee to full.Please let me know what you can do on the delivery time, if you could meet us on this then we would have ourselves a deal.Looking forward to your reply.With kind regards,Mr. Williams</t>
  </si>
  <si>
    <t xml:space="preserve">Dear Mr. Williams,I would like to thank you on behalf of NCA for the sucessful and cooperative negotiations and would like to make a final counteroffer.We appreciate InnoVax making concessions and trying to find a mutual fitting solution with us that allows both our companys to collaborate on a prolific and procreative level.NCA would be willing to strech the delivery time and give you an additional two monts, which makes a total of 4 month of processing time to provide the demanded amout in 6.000 vaccines. In return we would kindly ask you to lower the price we agreed upon, ideally from 500€ to 400€.I am looking foward to hearing from you again soon and to be able to finalize our agreement.Yours sincerely,Mr. Brown</t>
  </si>
  <si>
    <t xml:space="preserve">Dear Mr. Brown,Thank you for your final offer.We appreciate it that you are giving us some extra time. After discussing your final offer with my team, we are happy to say that we hereby accept the offer.We at InnoVax would again like to thank you for your trust in us and we are looking forward to this cooperation with you.With kind regards,Mr. Williams</t>
  </si>
  <si>
    <t xml:space="preserve">Dear Williams,nice to e-meet you!As a part of theNCA, where we are currently working toprevent a spread of the BSE, I would be interested in acquiring your newly developed vaccine.We are dealing with a very urgent issue here, so the delivery time is extremely important to us. Now, I understand how challenging it is to provide the vaccine in such a short time, but I hope it is still possible for you to keep theDelivery Timeat3 monthsmaximum.We are looking to buy the vaccine in large quanitites, namely 6000 ti 10000 doses. Thus the matter is quite price sensitive for us.Of course, we are ready to negotiate all the points of the attached offer.Looking forward to hearing from you,Brown</t>
  </si>
  <si>
    <t xml:space="preserve">Dear Brown,thank you very much for your kind e-mail!I am happy to hear that you would be interested in acquiring our newly developed vaccine.We have read a lot about the spread of the BSE and we would be willing to help you. Unfortunately, InnoVax is quite a young company, and in order to sell our vaccines, we want to make sure that everything goes well and we decrease the chances of any risk. Moreover, the technology used for the vaccine is very innovative, theDelivery Time will take longer than 3 months.In addition to that, the development of the vaccine has been very expensive. In order to guarantee the quality and the promise of a successful vaccine, we need to ask for a higher Price. Also, the offer we make must be paid in US dollars.Attached, you will find my offer. We considered our knowledge, the expense etc.I am very much looking forward to hearing from you.Kind regards,Williams</t>
  </si>
  <si>
    <t xml:space="preserve">Dear Williams,thank you for your reply and your readiness to help us!I see that our views coincide on the topics ofPublicityandFuture Testing, which I appreciate very much and I am sure that we will be able to reach a similar mutual agreement in other questions.Of course we understand that you as a young company have certain constraints. At the same time I kindly ask you to take into consideration the urgency of the issue. As you most probably know, theBSE is highly infectious, so measures should be taken as rapidly as only possible. Even with theDelivery Timeof3 monthswe are still putting the whole cattle at high risk and I sincerely hope that you can estimate the utmost importance of this matter.Now, we highly value your approach to the question of quality and we are willing to concede here by offering double thePricethat we initially were ready to pay. Of course, it is400US dollars per dose.Considering our compromise in terms ofPriceI would be extremely grateful if you would provide WideGuarantee. I am sure you can understand that we cannot afford such a high risk otherwise.Best regards,Brown</t>
  </si>
  <si>
    <t xml:space="preserve">Dear Brown,thank you very much for your response.As you said, I am happy to hear that we both agree on the topic Publicity and Future Testing.We completely understand that you would need the vaccine as urgently as possible. Therefore, we also want you to deliver the best and innovative vaccine. The reason for our Delivery Timeis simply the technology we use. Up to now, we are the only company using this innovative technology, and therefore, we need a bit more time than competitors. I know the demand from your point of view is high but without a vaccine, both companies would end up in a lose-lose situation. We try our best to deliver as fast as possible to deliver an innovative vaccine and the requested amount.I am happy to hear that you are willing to pay double the amount of your very first offer. I hope you understand that thePrice depends on many factors which have to be calculated. Especially, because the development of the vaccine has been very expensive as experts from all over the world have been employed for over a decade. Therefore, the price of 500 US dollars per dose comes about.Considering your offer you made and the reasons I gave you regarding the Priceand the Delivery Time we are willing to offer you a WideGuarantee.Kind regards,Williams</t>
  </si>
  <si>
    <t xml:space="preserve">Dear Williams,thank you for your reply and your undarstanding of the importance of the issue.I am happy to announce that we are ready to accept the Priceyou have suggested, even though this is the highes possible price that we are able to pay.We most certainly understand the complications of shorterDelivery Time, so I have updated it to 4 months. At the same time I need to be honest with you and say that4 monthsis the longest we can wait given the alarming state of the outbreak.I also highly appreciate your readiness to offerWideGuarantee. I am very hopeful that we can reach the final agreement soon.Best regards,Brown</t>
  </si>
  <si>
    <t xml:space="preserve">Dear Brown,thank you very much for your new offer. I am happy to tell you that we would like to accept your offer.I am happy to hear that you are ready to pay the requested amount of money, we highly appreciate it. Further, we will make sure to produce the requested amount of the vaccine within the 4 months ofDelivery Time.Thank you for your cooperation and we are looking forward to further cooperating with you! Best regards,Williams</t>
  </si>
  <si>
    <t xml:space="preserve">Dear Mr. Williams,I am very happy about our agreements from the first round of negotiation and I really appreciate your willingness to produce so many vaccines for our cows. Speaking for the whole NCA, it is our highest priority to finish our negotiation successfully and agree on the next 5 issues so that we both are satisfied.Here is what we propose:As#delivery time is very important for us, we suggest you can deliver the vaccines within 1 month. As we have not found any testimonials for your company, you are still a newcomer and you already experienced some failures, we also suggest that for the first round of vaccination, the#price of the vaccine is 100 US dollars. For the same reasons,#we also demand full #guarantee as we cannot rely on the previous success of your company. It is also important for us that this will not become public and we can keep this in secret. Thus, we suggest none#publicity. When it comes to #future testing, we suggestthe standart type.Please, let me know what do you think about my offer.Best,Mr. BrownNCA executive</t>
  </si>
  <si>
    <t xml:space="preserve">Dear Mr. Brown,Thank you for your email. Our company would love to collaborate with NCA as well. Concerning your proposals, we would like to suggest these offers with corresponding reasonings.First, we are under the process which may take up to 7 months to build new facilities for the production of vaccine. Ofcourse, we knowDelivery Timeis very important and urgent to your company, we would try our best to get the vaccine ready in 5 months. We hope you can accept this.Second, the Priceoffered by NCA is not favorable enough for us since our vaccine is high-qualified. We would propose the minimum amount of 400USD per vaccine. We would also appreciate it if NCA can pay us directly in US dollars. In return, we can give in other items like future testing, guarantee, and publicity. To be specific, we can offer fullGuaranteeand standardFuture Testing, as well as narrowPublicity.Tell me what do you think about these offers. Feel free to counteroffer if you have concerns.Best,Williams.</t>
  </si>
  <si>
    <t xml:space="preserve">Dear Mr. Williams,Thank you for your counteroffer. I am very happy we both agreed on the standard #future testing. I really appreciate your loyalty in this case.As it is very important for the NCA to conclude this negotiation successfully for both parties, we decided that we can accept narrow#publicity as you suggested.However, what we cannot accept is the wide#guarantee. As already mentioned, your company already experienced some failures in the past and therefore, we cannot risk your vaccine will not work or will cause side effects. This would be unacceptable for us as we cannot risk that your vaccine will not work.When it comes to #delivery, this is the most important issue for us. As many of our cows are already sick, we need the vaccine as soon as possible and we know your work commitment might be very high. Therefore, we believe that if you work hard, you will be able to deliver the vaccines within 1 month.As we do not know how high the quality of the vaccine is and you have not tested the vaccine outside the lab yet, we believe the#price of 100 US dollars is justified.Looking forward to your answer.Best,Brown</t>
  </si>
  <si>
    <t xml:space="preserve">Dear Mr. Brown,Thank you for your reply. We are glad that NCA could accept our words forPublicityandFuture Testing. Let's make a deal on these two issues first.Concerning theGuarantee, we could not deny the bad image of us in the past and totally understand your reasoning for this. Therefore, we would like to offer aWideguarantee. How do you say about this?About thePrice, please take into consideration that we need to recover the costs and pay back to the investors, we have talked over this and 300USD is the lowest price we can offer for our vaccine.Lastly, regarding Delivery Time, we would try our best to get the vaccine ready in 3-month time, since the buidling process of new facilities takes time and we do not want to provide NCA with low qualified products. Please take this into considerations.Thank you and look forward to your reply.Best,Williams.</t>
  </si>
  <si>
    <t xml:space="preserve">Dear Mr. Williams,I am very happy we managed to agree on#publicity and#future testing!We understand that you have to pay back to your investors and thus, I could accept your#price offer, however, only in case#delivery time would be #1 month and#guarantee is#full. I am sorry but we cannot agree on the#wide guarantee considering your failures in the past. We cannot take this risk.Best,Mr. Brown</t>
  </si>
  <si>
    <t xml:space="preserve">Dear Mr. Brown,Thank you for your reply. We seriously took your counteroffers into consideration. I have talked with the in-charge parties about theDelivery Timeand we would try our best to get the vaccine ready in rougly 1 monthfor NCA. However, together with the request of fullGuarantee, our company need more resources and facilities in guaranteenig the best products for NCA. For this reason, we would like to propose thePriceof 400USD to cover all potential incurred cots. We sincerely hope NCA could consider this statement from us, as well as our long-term collaboration in the future.Look forward to hearing back from you soon.Sincerely yours,Williams.</t>
  </si>
  <si>
    <t xml:space="preserve">Dear Mr Williams,I am happy to announce you that after talking to the members of our board, we all agreed on your counteroffer issues!I am looking forward to our cooperation.Best,Brown</t>
  </si>
  <si>
    <t xml:space="preserve">Dear Williams,As already discussed per telephone, it is a pleasure that we agreed on negotiating.We, the NCA, are very concerned with the current BSE crisis and thus are working intensively on possible ways to prevent a spread of the disease. The BSE vaccine you offer, is very important to us since it can help in protecting our cows to get infected. We see a vaccination as a good approach in the combat of the disease.However, in order to guarantee the best results, we would need the vaccine as soon as possible! Immediately would be best, as you know that the disease is quite harmful. We assume that you take the issue as seriously as we do and take all possible consequences into account. What would be the earliestDelivery Time you could provide? Furthermore, we need to discuss the Price. As your company is still in its infancy and has to establish itself on the market, we hope that you can provide a good price for us. Please also keep in mind that you have not tested the vaccine outside the lab before and that the quality of the product is still unkown, which has significant consequences on its price.This leads me to the next point, namely theGuarantee of the vaccine. Due to the previously mentioned facts that your company is still growing and the effectiveness of your vaccine is not fully known yet, the NCA needs Full guarantee for damages cause by the vaccine but also for damages caused by the disease in case the vaccine is not effective.With a full guarantee we would also be willing to extend the contract to Future Testing and accept it at an advanced level of Standard. This guarantees you our future cooperation and the chance to test new medication before you sell them on the market.Regarding our last discussion point, Publicity, we assume that you are on the same page and we can agree on None , as this crisis has to be taken very seriously and should not remain in the focus of a wide audience. Wide publicity would only harm both our businesses. Of course, some of the points are still to be negotiated and I am sure that we will find an agreement that suits both of our demands.I am looking forward to your answer.Kind regards,Brown</t>
  </si>
  <si>
    <t xml:space="preserve">Dear Brown,We at InnoVax are pleased with the time you gave us to prepare our proposition. Our primary concern is helping our clients to prevent the further spread of the deadly BSE desease among their cattle. With this proposition we hope to provide to the NCA's needs.At InnoVax we commit ourselves to providing a safe and reliable product. As you already mentioned, our company is still quite young, but we are working with very experienced scientists in developing our products. The NCA has a high demand for vaccins and we are willing to invest in our production capacity to provide you with the requested amount of vaccines. This means we will have to scale up our production facilities, which will take some time as you can understand. We can guarantee that we are able to achieve aDelivery Timeof7 months. We are the first company to bring an approved vaccin to market this soon. InnoVax therefore is the best suitable partner for a short term solution to this global disease outbreak.We are glad to see that you understand our need as a starting company to further develop ourselves within the industry by offering aStandardlevel ofFuture Testingin the agreement. However, we can not agree with fullGuaranteeon the product as this would lead to excessive insurance fees. This would increase our financial risks too much to provide a sustainable business proposition to our investors. As we do understand your concerns of doing business with a smaller company without an established market position, we are willing to provide a Narrowlevel of guarantee on our products. This is also the common level of guarantee in the pharmaceutical industry.On the issue ofPublicitywe are almost on the same page. We agree that the crisis has to be taken very seriously. We do believe however that the public should stay informed on the development of new pharmaceutical products and therefore would like to agree onNarrowpublicity through medical journals. Ofcourse we agree that major publications should be avoided untill the vacination programme has been completed and the effectiveness has been shown.This brings us to the last topic of our proposition. Considering all of the above, we have calculated aPriceof $400US Dollars per vaccin. As we are the first company to bring the product to market, our proposition will help the NCA and its members to keep its cattle safe and unharmed from this very deadly disease and prevent further economic distress.We hope that our proposition matches with your requirements and I hope we will reach an agreement within the next days.I am looking forward to your answer.Kind regards,Williams</t>
  </si>
  <si>
    <t xml:space="preserve">Dear Williams,I am pleased to hearing from you and thank you for providing a proposition.Regarding the Delivery Time we have to find a better compromise as the disease is spreading really fast which is a major threat to all the cattle in our country. As we already have experience with vaccination projects from the past, we know that a faster delivery time is possible. We would be very pleased to agree on 2 months. If this is possible we can also agree on a Price of 300 , which is still quite high taking the relatively young history of your company into account. Also, we accept the Narrow level of guarantee if you provide us with the vaccine in this short time, for this price.We are pleased to hear that we have already agreed on the Standard level regarding Future Testing.Concerning the Publicity we are willing to accept a Narrow scope, if you are able to comply with our demands on the other negotiation points.Please keep in mind that very soon we have to reach an agreement in order to close our negotiation.We are looking forward to hearing from you.Kind regards,Brown</t>
  </si>
  <si>
    <t xml:space="preserve">Dear Brown,Thank you for your quick response.We understand your concerns regarding the Delivery Time and the disease spreading further among the cattle of your members. Fabricating a vaccine that is on the level of quality that InnoVax commits itself to takes some time. If we speed up our production processes, this will require additional investments in our production facilities. As you understand, this will impact the Price offered for our vaccins.In order to meet your request for a faster Delivery Time, our management has agreed to also offer the use our existing laboratories as extra production facilities. By doing this we can reduce the delivery time to 4 months. However, the use of our laboratories for this purpose will cause disruptions in our other projects. This increases our financial risks for the long term, as we can not use these facilities for new product development. We can therefore only agree with the proposed delivery time if the price of the product is increased to $500US dollars per vaccin with the previously offered level of Guaranteeon the product (according to industry standards).As we already agreed on the other negotiation points of Publicityand Future Testing, we assume that these points are not negotiated anymore and we have reached an agreement on these issues now we have accommodated to your request in this latest proposition.We also keep in mind that the negotiations need to be closed in short term. Therefore we will work toward a best and final offer, when we have received your response as we have accomodated to your request of a faster delivery time in our latest proposition.Kind Regards,Williams</t>
  </si>
  <si>
    <t xml:space="preserve">Dear Williams,thank you for your response and your efforts to reach an agreement.As we already informed you in our last message, we are willing to accept a Narrow scope of Guarantee and a Narrow scope of Publicity under the condition that you accomodate our needs regarding the delivery time and price. We therefore suggest a Delivery Time of 3 months for a Price of 400 per vaccine.Please also keep in mind that we offer you testing possibilities in order to speed up the production process as we already agreed on Standard in Future Testing. From this agreement you can also profit in the future, which helps in establishing your business in a global arena.We are looking forward to hearing from you.Kind regards,Brown</t>
  </si>
  <si>
    <t xml:space="preserve">Dear Brown,Thank you for sharing your latest propostion. I feel that we are close to reaching an agreement, and therefore we are proposing our Best and Final offer.In this final proposition we have found room to minimize the Delivery Timeto the absolut minimum our production facilities can handle. After consluting our plant manager, I can bring you some good news. We are able to deliver the vaccine in only 3 months. A faster delivery time however comes with some extra costs since we have to invest extra in expanding our facilities and need to negotiatie with our raw materials suppliers in order to speed up our production process and optimize the supply chain. The only way we are able to deliver in this short timeframe is by the NCA accepting a price of $500US dollars per vaccin.All other conditions (narrow scope of guarantee, narrow scope of publicity, standard level of future testing, remain unchanged). With this final offer we are able to give the NCA and its members an advantage of 9 months (!) in stopping the spread of the disease compared to other solutions that still have to be approved by the medicine authorities. This will save the live of countless cows. We hope that you can agree with our final offer and can close the deal on the proposed conditions.Kind Regards,Williams</t>
  </si>
  <si>
    <t xml:space="preserve">Dear Williams,thank you for your last and final offer.We are glad to inform you that we accept your proposition and that we have come to an agreement.It was a pleasure doing business with you.We are looking forward to our future cooperation.Kind regards,Brown</t>
  </si>
  <si>
    <t xml:space="preserve">Dear InnoVax,thank you for the polite negotiation so far.Right now, I heard from one of our members that the disease has already spread through different cows.As your vaccine is one of the most promising as we already elaborated, we would like to requestDelivery Timeas our first issue.The other issues we would like to clarify in the future, but please have a look at the table we provided.The delivery time we would like to proceed is 1 month to prevent further damage.Please let me know what you think about this time?Kind regardsBrown</t>
  </si>
  <si>
    <t xml:space="preserve">Dear mister Brown,Thank you for your message. On behalf of InnoVax I, William, will continue this negotiation. My aim is to get the best possible outcome for both of us.As you know, after years of thorough research, we are very pleased that our experts have developed a safe and effective vaccine. As a result of the quality of the vaccine, the decade of research, and the production costs, InnoVax has set the Price for the vaccine at $500. As a gesture of goodwill, I am willing to accept NonePublicityand Full Guarantee.I understand the importance of Delivery Time. However, new processing facilities must be built in order to be able to produce the desired amount of the vaccine. This will also significantly reduce the project risk. For these reasons I propose a delivery time of 5 months.For details of proposal I refer you to the appendix.Have a nice day!Kind regards,Williams</t>
  </si>
  <si>
    <t xml:space="preserve">Dear William,many thanks for your detailed answer. Also the offer to get the best possible outcome for both of us seems really good, I agree with you.Thank you for accepting nonePublicityand fullGuarantee, those were very imprtant points for me. Also I have seen that your company is searching for this vaccine for a long time now, and it was very expensive. From our side there is just a small problem, the vaccine has not been tested and approved yet. I offer you to field test in our company (NCA, Litulia), if those are running well, our company will be contacting your company in the future. A new PriceI would suggest is $200 per dose? This should be a fair price by now, if the vaccine works in the future, we might be willed to pay you more.Regarding the Delivery Time, this topic has still high priority as some of our cows are already infected, which means we can't accept a 5 months delivery time. I understand that 1 month might be a little bit too less time for you, if you could deliver in 2 months that would be great. Also I wanted to ask for a piece by piece delivery, that might make it possible to deliver in 2 months?In case ofFuture TestingI would still appreciate the standard procedure.Have a good day.Kind regards,Brown</t>
  </si>
  <si>
    <t xml:space="preserve">Dear mister Brown,Thank you for your fast reply and for taking my comments into account.Firstly, I looked deep into the possibilities of reducing the delivery time. The production facilities could be set up in about 4 months. As this is a very important issue to you, we are willing to use an existing laboratorium of ours. This makes the Delivery Time 3 months, which I think is compromising both our needs.As we are missing out on costs from other projects in this way, I would ask for your understanding for setting the Price at $500.In the attachment again the details of my proposal.Have a nice evening.Kind regards,Williams</t>
  </si>
  <si>
    <t xml:space="preserve">Dear Williams,many thanks for your quick reply.I understand your issues regarding the facilities. So the3 monthsasDelivery Timeare fine for us.The Priceis still a little bit too high for us, we like to order 6000 doses now, and if those are perfect we would like to purchase about 4000 more. Regarding this, I can give you400, does this sound fair?Also for the last point regarding Future Testingthe standard procedure would be the best for us and with we can agree on further tests for your company.What do you think about this offer?Kind regards,Brown</t>
  </si>
  <si>
    <t xml:space="preserve">Good morning Brown,I am very happy to see that we came to an agreement on the Delivery Time.With regard to the Price, I agree with $400per dose.Finally, I would like to ask you to reconsider the future testing.Innovax has only the best interest for NCA cows and would like to protect the cows even faster and better in the future. I believe that this will give very positive outcomes. What I can do for you if NCA prefers to stick with the standard future testing, is to lower our guarantee level toWide(as shown in the attachment).Please let me know what you think of this new offer.Kind regards,William</t>
  </si>
  <si>
    <t xml:space="preserve">Dear Williams,thank you for agreeing on thePrice, I think $400 is a good price for both of us.So we already made upDelivery Timewhich is now 3 months. ThePriceat $400 and nonePublicity.I have one last point, Future TestingI can also offer you unlimited or minimal? That would also be fine for us.Regarding theGuaranteeit would be nice if we could stick with full.If the Agenda is fine for you now, I would be happy to close the deal.Kind regards,Brown</t>
  </si>
  <si>
    <t xml:space="preserve">Dear Brown,I am very pleased that we have reached an agreement. Innovax will contact NCA later for the closure of the contract.It was a pleasure doing business with you.Have a nice day,William</t>
  </si>
  <si>
    <t xml:space="preserve">Dear Williams,I am Brown, one of the executives of the NCA. I am delighted to be part of this important negotiation. As you probably heard, there has been an outbreak of BSE recently in Litulia. We as VCA therefore are highly interested in your newly developed vaccine and happy to have the confirmation of receiving the vaccine for 6,000 of our cows.As the disease has already reached Litulia, it is of major importance for us to receive the vaccine as soon as possible to save our cows. Maybe you could deliver the vaccines already in a months time?There have not been any tests with the vaccine outside the lab if I am correctly informed, which increases our farmers uncertainty when vaccinating the cows. We therefore would appreciate full guarantee from your side as in case the vaccine causes damage to our farmers, they need to be compensated for it. Moreover, the public are afraid of a spreading of the disease. To avoid rumors and to keep the public calm we would highly appreciate if there was no publicity about our common project for the moment.Last, but not least, I would like to make you an offer regarding the price. Per vaccinated cow, we would be prepared to pay $100.I am looking forward to hearing from you.Kind regards,Brown</t>
  </si>
  <si>
    <t xml:space="preserve">Dear Brown,Thank you so much for reaching out to us. Such a same to hear about the BSE outbreak. Luckliy for you we have been developing a vaccine for the past years and we would love to help you.We could offer you 6,000 vaccines for the price of 3,000,000 US$, this price is a bit above your first offer but producing the vaccine is still quite expensive since a lot of experts have been working on it the past few years. And we prefer quality over quantity, therefore we can gurarantee you a good vaccine for this price.As for the delivery time of the vaccine, we would prefer 6 months, this gives us the time to prepare all the 6,000 vaccines you need.As for the guarantee we would like to offer narrow guarantee, initial testings in the laboratory have showed us very positive results, but still since it is the first testing in the field we would like to start off with narrow guarantee, this means that we will compensate for damages caused by gross negligence on our side.We acknowledge your preference for no publicity, however we think that it is a good thing to put some publicity on this topic. Especially since you mention that the public is scared, we can comfort them with our positive results from the laboratory tests. This would then comfort them and take some pressure off of your shoulders.Furthermore, it seems like a good opportunity for the both of us to develop a long lasting relationship and extend the contract beyond the use of only the BSE. In this way we could collaborate on testing other products on the cows to prevent other possible diseases and illnesses which can endanger your cows. Therefore we propose unlimited future testing. Please let us know if you would be interested in this as well.We can't wait to get into business with you, let us know what you think!Kind regards,Williams</t>
  </si>
  <si>
    <t xml:space="preserve">Dear Williams,Thank you for your fast reply.We appreciate that quality is regarded as more important than quantity in your company as well. Nevertheless, we are an association which looks after many cows and thus also purchases a high number of vaccines. Unfortunately, we cannot accept a price above the first offer. We understand that a price of $600,000 is not feasible for you. Therefore, we offer you to pay $1,200,000. Having in mind that we purchase a total of 6,000 doses, we feel that we should profit from a quantity discount.We understand that the production of the vaccine takes its time. Still, a disease cannot be delayed and the first case in Litulia has already been recorded as you know. Hence, we would kindly ask you to do your best to be able to deliver the vaccines in a months time. Our farmers would be very thankful for your staffs effort.We are certain that publicity of any kind would have a negative effect on our reputation at this point of time. We would for this reason prefer if there was no publicity.Regarding the guarantee, we would be willing to move away from full guarantee. However, we cannot agree on the narrow guarantee you offered. We could meet in the middle and agree on a wide guarantee, where you cover only the damages directly caused by the vaccine.As for future testing, we can agree on unlimited testing.We are hoping for a deal and are looking forward to your opinion of our great counteroffer.Kind regards,Brown</t>
  </si>
  <si>
    <t xml:space="preserve">Dear Brown,Thank you for your fast reply!However, I think we still need to make some agreements. We can change the delivery time for you from 6 months to 5 months, but if we do this we need you to pay at least $400 per vaccine since this will take us a lot of effort to get the vaccines ready in such a short amount of time.As for the guarantee, we would like to start of with a narrow guarantee and becasue we agreed on the unlimited testing we could evenutally move up to wide or full guarantee in later projects.As for the publicity, we really insist on a narrow publicity since we as a company would also like to credit from the positive outcomes of the use of the vaccines.Good that we already could agree on the unlimited testing in the future, we are looking forward to our long lasting relationship!Hope to hear from you soon!Kind regards,Williams</t>
  </si>
  <si>
    <t xml:space="preserve">Dear Williams,We have the feeling that we will come to an agreement soon although there are some aspects we still need to look into.It is good to see that an earlier delivery will be possible. Nevertheless, 5 months are too long. We can move away from a single month of delivery to 2 months if absolutely necessary. Also, in terms of price we are willing to agree soon so that you can concentrate on producing the vaccines. We are ready to pay $300 per doses.In terms of publicity, we are happy to announce an agreement. We would allow narrow publicity. In return, we would kindly ask you to reconsider the guarantee aspect. For our farmers, it is a precondition that wide guarantee is provided as it covers the damages directly caused by the vaccinations. We believe that it is only fair to come up for these damages as thorough work in developing vaccines should not lead to such damages.Looking forward to reading from you.Kind regards,Brown</t>
  </si>
  <si>
    <t xml:space="preserve">Dear Brown,I think we are getting towards an agreement.The most I can do is change the delivery time from 6 months to 4 months, in regard I need to ask you to pay $500 per vaccine.In exchange I will give you a wide guarantee so you can make the farmers happy.Good thing we already could agree on the publicity and the future testing!Looking forward to your response to my best offer!Kind regards,Williams</t>
  </si>
  <si>
    <t xml:space="preserve">Dear Williams,We agree that we are getting closer to a final agreement. There are only two more aspects to agree upon.However, we need to look into the price and delivery time once more. The longest delivery time we can accept is of 3 months. We hope you understand the urgency that we are facing.In regard to the price, we are very limited as you probably noticed through our previous messages. The most we can pay with the wait of 3 months for the vaccines to arrive is $300 per doses.We are looking forward to an agreement in due course.Kind regards,Brown</t>
  </si>
  <si>
    <t xml:space="preserve">Dear Brown,Thanks for your response.This is really the last thing I can do for you. I changed the delivery time from 6 months to 3 months, this is really the quickest we can get the vaccines ready for you.However to make this possible we really need to ask you $500 per vaccine. Otherwise we are unable to make it possible for you.Furthermore the guarantee will stay wide, publicity narrow and future testing unlimited.Hope you accept my offer!Kind regards,Williams</t>
  </si>
  <si>
    <t xml:space="preserve">Dear Williams,We are delighted to hear that you can deliver the vaccine within three months.Still, we need to talk about the price a last time. We understand that a tight schedule is costls. Nevertheless, it is impossible for us to pay $500 per doses as the vaccine has not even been tested outside the lab yet. The very last price with the other aspects agreed on so far, we can offer is $400, which is 4 times the price we were initially prepared to pay.We hope you understand our situation and can agree to the slightly lower price reconsidering that you are helping many cows in the future with it. We, our farmers, the cows and also the general public of Litulia would be very thankful.We are looking forward to the agreement.Kind regards,Brown</t>
  </si>
  <si>
    <t xml:space="preserve">Dear Brown,I get what you say about the price.I have one last offer for you. We would agree on the price to be $400 and the delivery time 3 months. However then we have to go back to narrow guarantee to make it work.Another option is the guarantee back to wide, however then we would have to higher the price to 500.So tell me which of the two options you prefer!Kind regards,Williams</t>
  </si>
  <si>
    <t xml:space="preserve">Dear Williams,If a lower price is only possible with a narrow guarantee, we cannot agree. We would therefore send you your last offer with a price of $500 for the first 6,000 doses with three months of delivery time and wide guarantee.We are looking forward for you accepting it.Kind regards,Brown</t>
  </si>
  <si>
    <t xml:space="preserve">Dear Brown,Hereby I wil accept your offer!It was great doing negotiations with you.Kind regards,Williams</t>
  </si>
  <si>
    <t xml:space="preserve">Dear Mr. Williams,I hope you are doing well during these hard times,It is a pleasure to meet you and I hope we can get good results for both of us in a very short period of time.As you may know our company is currently struggling with BSE virus, which affects on cows and results are fatal. Hereby we need in a very short period ofDelivery Time1 monthyour vaccines, which we are looking forward will have a FullGuaranteewithStandardFuture Testing.As we still don't know the outcome of your vaccine we don't want to be published in any media at this stage,NonePublicity.Hereby, we offer youPriceof400for each vaccine, and looking forward for your reply,Thank you very much for your attention,Stay safe,Brown</t>
  </si>
  <si>
    <t xml:space="preserve">Dear Mr. Brown,It is a pleasure to meet you as well. Thank you for your considerations, I sincerely hope that you and your family are doing well also.In these hard times, I feel it is important for us to come to an honest and mutually beneficial agreement.Because I respect you, I will be direct and honest with you when I say we need more time to deliver the vaccine. With a Delivery Time of 6 months we can give a Guarantee that is Wide. In fact, with a delivery time of 7 months we can even give a full guarantee, but I also understand that your company may need a faster delivery time. Especially in light of your company's current BSE crisis, I want to help you by offering the aforementioned concessions on my part.I have to ask that you allow us to enjoy just a little, soNarrow, publicity. As this could help my company expand in the future.Thank you for understanding our needs for Future Testing, I accept your offer of Standard testing in this regard.Based on these terms, I can accept your offer of400 for the Price of a vaccine.Thank you in advance for your reply, I look forward to hearing from you.Sincerely and with the highest regards,Robin Williams</t>
  </si>
  <si>
    <t xml:space="preserve">Dear Mr. Williams,Thank you very much for your reply,As you have already mentionedDelivery Timeis one of mandatory factors for us, on that matter, I would also like to concern your issues and hope that we can come up to2 monthsin this case as we do not want to lose so much time.I am glad that we came up to conclusion withFuture TestingasStandard, but please keep on mind that thePrice, which we are willing to pay will stay as400only on the matter of fast delivery. However I want to keep thePriceas it is at this stage.Furtheremore, I can accept your offer onNarrowPublicity, but in this case I am going to demandFullGuaranteeon your product from you.Thank you very much for your cooperation,Stay Safe,Brown</t>
  </si>
  <si>
    <t xml:space="preserve">Dear Mr. Brown,Thank you for your reply, I feel we are getting closer together.Please, feel free to call me Robin.I am glad we could come to an agreement on the matters of Publicity and Future Testing.Concerning the Delivery Time, this seems to be an important issue for both our companies. I would therefore like to come closer to you and offer5 months. My company is taking a huge financial risk if we accept the full Guarantee with these delivery terms and price. So with 5 months, based on a Price of 400, I must insist on a guarantee of Narrow.Please take into consideration that we need more Delivery Time to make the best quality BSE vaccine for you. I am willing to give you a higher guarantee if you would be willing to give us some additional delivery time. This way, I feel we can come to the best possible outcome for the cows and both our organizations (and avoid the anger of our superiors;)Thank you in advance for your reply.With highest regards and best wishes,Robin Williams</t>
  </si>
  <si>
    <t xml:space="preserve">Dear Mr. Williams,Thank you very much for your offer,I am also glad that we agree onPublicityandFuture Testing.Unfortunately we can't pay thePricethat you asked for the longDelivery Time. Hereby I offer you once again400, but for3 monthsof delivery this time.As we take into consideration longer period ofDelivery TimeandPriceof400 I am still looking forward forFullGuaranteeof your Product.Thank you,Kind regards,Brown</t>
  </si>
  <si>
    <t xml:space="preserve">Dear Mr. Brown,Thank you for your offer, I feel we are still on a way to a mutually beneficial outcome.I am very happy with your latest concession, it shows me that you are also interested in a satisfying result for both of us.That said, at a Price of 400, the best Delivery Time I can offer is 5 months. Please know that my company is still taking a large risk at these conditions.To show you that I mean well, I also want to make a concession on my part. I can offer you a Wide Guarantee of our product at these terms. Thank you for your consideration and cooperation.With highest regards and best wishes,Robin Williams</t>
  </si>
  <si>
    <t xml:space="preserve">Dear Mr. Williams,Following up your last email, I would like to offer you following:As delivery time is very hard to negotiate with you, I need to cut couple of other things in order to get things up together. I offer youDelivery Timeof4 months, as you can't give us Full Guarantee I will accept with you onWideGuaranteebut, in that case we can't acceptPublicityand I would like to make itNone, as we can't risk our reputation.So, based on this, I would also like to offer you cheaper Priceof 200per each vaccine, as we are planning to buy from 6000-10000 vaccines and taking into consideration your position, we can't offer you more.Thank you,Kind regards,Brown</t>
  </si>
  <si>
    <t xml:space="preserve">Dear Mr. Brown,I am sorry you feel that way. As I said, I can assure you that I am interested in a satisfying outcome for both of us. But since our opinions differ on the crucial point of Delivery Time, I would like to discuss some other points with you.To show you that I am serious about your efforts, I am willing to accept a delivery time of 3 months.Additionally, I will meet you halfway concerning Publicity, and we will still accept Narrow instead of wide. However, since this will severely compromise my company's position, I will need the following terms in return. To be able to facilitate this short delivery time, we need a Price of 500 per vaccine. We will also need UnlimitedFuture Testing to assure the growth of our future endeavors. We will give you aWideGuarantee under these conditions.I am confident this offer will be more to your liking, and I hope you will seriously consider accepting it.Thank you in advance for your reply.With kind regards and best wishes,Mr. Williams</t>
  </si>
  <si>
    <t xml:space="preserve">Dear Mr. Williams,I am glad that we are coming again to a pleasent discussion,As thePriceof 500, which you suggested is maximum what we can afford, I would like to ask forFullGuaranteeand only in this case I can accept thePrice.Also, I already mentioned you before that we are not in position to risk our reputation, especially for this expensivePrice, but instead I am looking forward for your interests and accept theNarrowPublicity, which will allow you to be published in Medical Magazines, in my opinion it is also a very good outcome for you.Looking forward for your acceptance,Kind regards,Brown</t>
  </si>
  <si>
    <t xml:space="preserve">Dear Mr. Brown,You are right that theNarrowPublicity will possibly result in some positive articles in Medical Magazines for us, a very good observation!You have shown to be a smart, formidable negotiation partner. So you know that the agreedPrice of500 andUnlimitedFuture Testing are investments to help us stop all BCE outbreaks. Because we stand by our product, we are willing to accept the larger part of the risk and provide aWide Guarantee. With these investments, you are helping us to help the world get rid of these terrible diseases. Considering the current COVID-19 pandemic, we can both agree that getting rid of these diseases soon is the best outcome for us, and everyone in the world.In fact, I believe that we should all focus more on the best collective outcome, rather than a better individualistic outcome. This is why I want to give you a Delivery Time of 1 month.With this deal we can soon save the lives of thousands of cows, my company can grow, and you will be considered a hero by the farmers you represent.You wrote in your first mail that you want good results for both of us, therefore, I trust that you also believe in collective progress. For a better world, I sincerely hope that you will accept this mutually beneficial agreement.Whatever your decision may be, I want to thank you in advance for a pleasant negotiation and wish you the best in all your future endeavors. With highest regard and best wishes,Robin Williams</t>
  </si>
  <si>
    <t xml:space="preserve">Dear Mr. Williams,Thank you very much for your great offer, I can see that we already started thinking about beneficial situation for both of us.I can see that you also went deep through the whole situation and seems to be we are almost there.However, as you askUnlimitedFuture Testing, I regret to inform you that we can accept this conditions only on certificated products, for which we ask you to give usFullGuarantee. Considering this Issue I keep thePriceof500and want to help you with moreDelivery Timeof2 months.Thank you very much for your kind attention and cooperation,Best regards,Brown.</t>
  </si>
  <si>
    <t xml:space="preserve">Dear Mr. Brown,As the saying goes, 'you have to practice what you preach'. I believe people should cooperate more to create the highest collective value, so here it goes.I had my team do the calculations, and here is the offer we came up with. The offer contains aDelivery Time of1 month, aPrice of500, a WideGuarantee, NarrowPublicity and StandardFuture Testing.As you have noticed, there is still no full guarantee. Is this something we have discuss further?I look forward to your reply.With highest regard and best wishes,Robin Williams</t>
  </si>
  <si>
    <t xml:space="preserve">Dear Mr. Williams,I am happy to inform you that in order not to lose much time on discussions andDelivery Timewe are looking forward to receive your Vaccines ASAP.It was a great pleasure to negotiate with you, where I believe that both of us came up to final decision as Winners.I want to wish you and your family to stay safe during this COVID-19 pandemic and we are happy to cooperate with you in the future!Kind regards,Brown</t>
  </si>
  <si>
    <t xml:space="preserve">Dear Williams,I hope you are doing well.I am delighted that we have reached an agreement regarding the number of vaccines and the terms of payment. There are however several issues that still need to be discussed. Please provide me with you best offer which includes delivery time, price, guarantee as well as publicity. Note that this is an extremely sensitive topic, and we are very much in a hurry and delivery time of the vaccines should be ASAP.Looking forward to you reply!Best regards,Brown</t>
  </si>
  <si>
    <t xml:space="preserve">Dear Brown,Thank you very much for your message.Hope you are well too.I am looking forward to negotiating with you.Since we have already agreed on the number of vaccines and the terms of payment, please find attached my offer, including delivery time, price, guarantee, and publicity.Looking forward to your response!Have a nice evening.Kind regards,Williams</t>
  </si>
  <si>
    <t xml:space="preserve">Dear Mr Williams,thanks for the quick reply and for the offer!I regret to inform you that your offer is quite far from our requirements and therefore I cannot accept it.First of all I once again would like to to highlight that this is a very urgent matter and the vaccinnes should be delivered as soon as possible.I would need a Delivery Timeof1 month. I do know that this is a quite a fast delivery requirement. Please let me know if this managable or provide another solution. 6 month delivery time is not possible for us.When it comes to the issue ofPriceI do think you offer is too high and therefore I suggest a compromize of price of300.If you agree on the terms stated above I will meet you in the middle and accept your offer with regards to Guarantee, Publicity and Future testing.Berst regards,Brown</t>
  </si>
  <si>
    <t xml:space="preserve">Dear Brown,Thank you for your counteroffer. Happy to see that we are on our way to a successful negotiation!I appreciate that you concede on some point from the previous offer. I am willing to concede on aPriceof300, together with Guarantee, Publicity, and Future testing.However, the delivery time of 1 month would be too soon for us. For the issue ofDelivery Time, I can unfortunately not agree to 6 months. Because we will have to build new processing facilities, one month is not possible or us.I have set theDelivery Timeon4 monthsand let the other issues as they were in the previous offer.I hope you will understand, and hope we can come to an agreement together.Hope to hear from you soon.Best,Williams</t>
  </si>
  <si>
    <t xml:space="preserve">Dear Williams,thanks for the offer!I understand your point of view regarding the delivery time.I'm willing to agree on aDelivery Timeof4 monthsif you come and meet me in the middle with regards of theGuarantee.In this case I would require a guarantee which is at leastWide.please let me know if we can agree on this.Berst regards,Brown</t>
  </si>
  <si>
    <t xml:space="preserve">Dear Brown,Again, you for the offer!I appreciate your understanding of theDelivery Time. However, if I would agree to aGuaranteeofWideI would appreciate it if you could concede to aPriceof400since in my first offer 500 euros was too much and you suggested to lower the price to 300 euros. Therefore, we will meet each other in the middle, if the price would be 400 euros.Could you let me know what your thought is about this, and if we can come to an agreement?Best wishes,William</t>
  </si>
  <si>
    <t xml:space="preserve">Dear, Williams,Thaks for you reply.However I cannot raise the price just for the sake ofWide Guarantee.I can only raise the price in case you manage to do a shorterDelivery Timeof3 months.For our company your offer of the price of 400 Euros does not in anyway reflect meeting in the middle.Best regards,Brown</t>
  </si>
  <si>
    <t xml:space="preserve">Dear Brown,Thanks for the swift reply.Since you never mentioned anything regarding the price, except that 500 euros is too much, I assumed that this would meet your company in the middle.I have adjusted the Delivery Timeof previous offer back to4 monthssince I have mentioned before that we would need some timeto build new processing facilities. I have changed thePriceback to300and will accept this deal whenFuture Testingcan be set toUnlimited.Looking forward to your response.Best wishes,Williams</t>
  </si>
  <si>
    <t xml:space="preserve">Dear Williams,Thank you for the offer.I herewith confirm that we have reached an agreement.Looking forward to smooth cooperation with you.Best regards,Brown</t>
  </si>
  <si>
    <t xml:space="preserve">Dear Mr. Williams,my name is Mr.Brown,i am one of the executives of the NCA and was assigned to conduct the negotiation with InnoVax.After several meetings with NCA's board and a thorough analysis by staff, the following information about the remaining issues was compiled:The most important issue isDelivery Timethe vaccine should be available as soon as possible. Ideally, NCA would like to have the vaccine right now, but it is clear that this is not possible because InnoVax must first produce it. However, we estimate that if InnoVax works really hard on this project, they should be able to deliver the vaccine within 1 month.There are several standard Guaranteethat might be applied in such a situation.We demandFull,because weneed to get compensation for damages in case the vaccine does not take effect.We feel that aPrice100 for the vaccine is justified because InnoVax has not tested the vaccine outside the lab before and you don't know about the quality of the product.NCA does wantNonePublicitybecause public rumour and media presence would be the worst conditions for you.In preliminary talks, InnoVax also mentioned the idea to extend the contract to Future Testing.Future testing is a good opportunity for us as we have the possibility to vaccinate our cows with the best and newest product on the market, but they should already be certified. Therefore, we require Standard.Best regards,Mr. Brown</t>
  </si>
  <si>
    <t xml:space="preserve">Dear Mr. Brown,Thank you for your message. I have read your message and saw your offers. I hope we can come to an agreement where both parties are satisfied. However, we do differ a lot on the issues. Therefore, I want to explain my point of view on the issues.I understand thatDelivery Timeis important for the vaccine to you. I wish I would have it by yesterday already. However, this is simply not possible. For delivering the vaccine, we just can't deliver within a month. We don't have the possibilities and machines to do this in a couple of months. I understand this is not as you wish. But I want to propose a delivery time of7 months, in this time we would be able to deliver the 6.000 doses to you.For the issuePrice, I feel like your offer is very low. I understand you want to have this vaccine as cheaply as possible. But for that price, we just can't produce it. We have a lot of costs for producing this vacinne. Therefore, I'm suggesting a price of500US dollars. I think this is a reasonable price concerning the costs we have of it.For the issueGuarantee, a full guarantee is very optimistic. As a relative small company and a new vaccin, we can't give a full guarentee since we would not able to pay that. Therefore, I want to suggest Narrowguarentee. This is in our opinion the perfect solution, since this accounts for the working of the vacinne, which we are only responsible in this situation.I want to thank you for thinking in our interest forPublicity. However, we are a small company and the working of this vaccine could really help us. Therefore, I think wide publicity is too much, but the perfect solution would beNarrow.For Future Testing, I would suggestUnlimited. This would lead to quicker vaccines in the future. So, that would be great for the society!I'm curious to your reaction! Hope you can understand my point of views and make some concessions.Best regard,Williams</t>
  </si>
  <si>
    <t xml:space="preserve">Dear Mr. Williams,Thank you for your message. I do also hope we can come to an agreement where both parties are satisfied. However, we do differ a lot on the issues. Therefore, I want to explain my point of view on the issues.It is good that you understand thatDelivery Timeis important for the vaccine to us. How about we propose a delivery time of5 months, and in this time you would be able to deliver the 6.000 doses to you.For the issuePrice, I feel like your offer is very low. I understand you have a lot of costs for producing this vacinne. Therefore, I'm suggesting a price of300US dollars. I think this is a reasonable price concerning the costs.For the issueGuarantee, we can acceptNarrowguarentee. This will be in our opinion the perfect solution also.The same goes forPublicity, as the perfect solution would beNarrow.ForFuture Testing, I would suggestUnlimited. This would lead to quicker vaccines in the future. So, that would be great for the society!Hope you can understand my point of views and make some concessions.Best regard,Mr. Brown</t>
  </si>
  <si>
    <t xml:space="preserve">Dear Mr. Brown,Thank you for your message. However, I do want to mention that I'm certainly not happy with the inactivity of the past few days. This leads us to time pressure since we have to conclude our deal by this afternoon. So, I hope you will react quickly to this message whereas we would still be able to conclude the negotiation. But, I do want to thank you for the concessions you made. I was almost willing to accept this offer but due to the inactivity, which I'm disappointed about, I still want to negotiate 2 issues.I would be willing to accept your offers for the issuesGuarantee,Publicity, andFuture Testing. So, these are from my point of view accepted and concluded.However, I want to negotiate theDelivery Timeand thePrice. As we come close to an agreement and have time pressure. I want to suppose two options. I can accept theDelivery Timeof 5 months, but then I would suppose a price of500. Since the vaccine is expensive and we also give aNarrowGuarantee, which can also cost us money. For this price our costs are covered.The other option I would like to offer is aDelivery Timeof 6 months. Then I would be willing to accept a price of 400 US dollars. Since for this option, we would have more time and this reduces our costs.I hope one of these options suits your company since we are under time pressure for a conclusion.I'm looking forward to your reaction. Hope I'll hear from you quickly!Best regards,Williams</t>
  </si>
  <si>
    <t xml:space="preserve">Dear Mr. Williams,Thank you for your message. I'm sorry fot the inactivity of the past few days. This leads us to time pressure since we have to conclude our deal by this afternoonHowever, I want agree theDelivery Timeand thePrice. As we come close to an agreement and have time pressure. I can accept theDelivery Timeof5 monthsand a price of500.These options suits our company since we are under time pressure for a conclusion.Hope I'll hear from you quickly!Best regards,Mr.Brown</t>
  </si>
  <si>
    <t xml:space="preserve">Dear Williams,I hope this e-mail finds you well during these uncertain times!My name is Brown and I am looking forward to negotiating with you!Attached you find our preferences for the different issues. TheDelivery Timeis a critical factor for my company as we need the vaccine as soon as possible. We therefore would need the product to be delivered within1 month.As your product has not yet been tested outside the lab and we do not know anything about the quality of the product we would offer you aPriceof100US$ per vaccinated cow.The uncertainty about the quality and effectiveness of your product is also the reason why we need aFullGuaranteeto compensate the damages that occur in the case the vaccine does not take effect.Regarding the issuePublicitywe would preferNone, as any public rumors would hurt our company.Lastly, we can offer your companyStandardFuture Testing. That way your company could test any medication that has obtained the initial approval from regulatory agencies.This is our initial request. We are of course willing to negotiate certain points.I am looking forward to hearing from you!Best regards,Brown</t>
  </si>
  <si>
    <t xml:space="preserve">Dear Brown,I'm happy to hear for you and am looking forward to negotiate with you as well!I have looked at your offer and think there are some points we need to discuss. Attached you find our counteroffer. Although you need a fast delivery, we do not have the capacity yet for large scale production. Of course, we are working hard to scale up and we are aiming at aDelivery Timeof7 months.Regarding thePrice, this is an important issue for my company. We can offer you the vaccine for500US$.Of course I can understand your company is still unsure about the quality and effectiveness of our product. However, tests in the laboratory were very positive! But as you can probably understand, my company rather doesn't give any guarentees. To meet your request though, we can give aNarrowGuarantee. The same goes forFuture Testing: we would have prefered unlimited testing, but are also willing to acceptStandardtesting.Regarding the last issue, we we would like to give the vaccination some small attention, for example in medicle journals to share the effectiviness of the vaccine. We believe this could be positive for us both, as it will show our vaccine is effective and at the same time showsyou are undertaking all possible efforts and preventive measures to prevent this disease from spreading. Therefore, we would like to proposeNarrowPublicity.I hope this e-mail finds you well and I am looking forward to your reply!Kind regards,Williams</t>
  </si>
  <si>
    <t xml:space="preserve">Dear Williams,thank you for your response! I am sure we can find a solution that works for both our companies.I do understand that it is difficult to scale up the production, however 7 month is too long for us. As you might be aware, we are also in contact with your French competitor, who is confident to have a vaccine ready in about six month. Thus, I would assume that it is in your own interest to speed up the process. We think that a delivery time of2 months is a good compromise.The price you proposed is too high, especially as the product has not been tested outside the lab and your company is unknown to the market, which means that we do not know the quality of your products in general. We are glad to hear that the results so far are very positive, but otherwise we would probably not have this negotiation right now. However, we can agree on a price of200$ if you can meet our delivery demands.This leads us to the aspect of Guarantee. I do understand that your company would prefer a narrow guarantee, but this only includes a compensation for damages that are caused by gross negligance on your side. Yet, I am sure your company does not allow for a gross negligance to happen. I do need to demandFullGuaranteeto assure compensation for the damages in case the vaccine does not take effect.We are however willing to show concession by allowing for theNarrowPublicityto take place, as long as the test is only described in medical journals and no informations are given to the general public.Moreover, I am glad that we can agree onStandardFuture Testing, as I am sure that this would benefit both our companies!I am looking forward hearing from you!Best regards,Brown</t>
  </si>
  <si>
    <t xml:space="preserve">Dear Brown,Thank you for the reply! I am also convinced that we can work together to come to a solution our companies will both be happy with!I fully understand your company wants the vaccine as soon as possible to tackle the outbreak you are currently facing. This outbreak is also why we decided to negotiate with you first instead of our partner, a farmer's association in New Zealand. So even though we are eager to quickly tackle this outbreak as well and prevent many infections, 2 months is simply impossible. Now, as a sign of good faith, we can give you a Delivery Timeof5 months. This will still be far ahead of our French competitor, who will also need to time to start producing after having their vaccine ready, while we are still able to guarentee that we will meet the deadline.I think we can agree that us working together will be a win-win situation for both: we get to test our vaccine in a real-life situation with a true danger of infection, while you will be the first to have a vaccine. You are thus being able to prevent a lot of costs associated with distroying all the infected meat and even possible claims by customers because of the Creutzfeldt-Jacob disease. Our deal should reflect this win-win situation as well. Therefore, we are willing to drop in Priceto400US$ if we can agree on aWideGuaranteeinstead of a full guarantee.Regarding your points aboutPublicity, we indeed promise that we will only publish in medical journals and give no information to the general public. Of course, we will discuss it with you if we are planning on sending a publication to a medical journal.I am looking forward to your reply!Kind regards,Williams</t>
  </si>
  <si>
    <t xml:space="preserve">Dear Williams,I think we are getting closer to a final agreement.My company is willing to agree on aWideGuarantee, but only if you are also willing to make some last adjustments.I can offer you 400&amp;sect; if you can deliver within 3 months. If you can not agree on this delivery time, we would have to reduce the price and renegotiate the guarantee.This offer meets your price demands as well as your demands regarding the guarantee and the publicity and should therefore be a fair agreement for both our companies.I hope to hear from you soon!Best regards,Brown</t>
  </si>
  <si>
    <t xml:space="preserve">Dear Brown,Thank you for the reply. I agree that we are almost at an agreement!I have studied your offer and believe most of it is a fair deal.Regarding theDelivery Timethough, I cannot promise you a 3 months delivery. My company simply cannot guarentee that we will meet the 3 months delivery time. However, we could set the official date at4 months the latest, while we will try our utmost best to reduce this to 3 months. That way we both get a good deal.I hope to hear from you soon!Kind regards,Williams</t>
  </si>
  <si>
    <t xml:space="preserve">Dear Williams,thank you for you fast response. However, as I mentioned in my previous mail, I can not offer you the same conditions if you can not agree on the 3 months delivery.As I said before, we were willing to meet your demands on most of the discussed issues (Price, Guarantee and Publicity), as a fastDelivery Timeis the most important aspect for us. If you can not guarantee me a delivery time of three month, I need to adjust the aspect price to300$ and the aspectGuaranteetoFull, because the risk of damages increases for us with each month passing.I consider this a fair agreement and hope you can accept this offer. My previous offer is otherwise still good, but only if you can guarantee me a delivery time of 3 months.Best regards,Brown</t>
  </si>
  <si>
    <t xml:space="preserve">Dear Brown,Thank you for your fast response as well.I think we differ in perspective in this situation. For all of the issues, you but we as well gave in: instead of full we went for narrow publicity, instead of unlimited we went for standard. As I said in my mail before, the only reason we were willing to drop inPrice, is if you were willing to agree on a wide Guarantee, which is already a wider guarantee than we were willing to offer.Besides, we were going for a 7 months delivery time. Taking that down to 4 months and trying to deliver even faster is more than reasonable, especially since there are no other options for you currently in the market.We are still interested in making a good deal, because we want to have our vaccine used in a real-life situation with true danger of infection. But since we already have an good offer from our partner in New Zealand, the only way my company would be willing to accept your previous offer, is if the Guaranteewould be set on Narrowand Future Testingon Unlimited. I have attached that offer to this e-mail. Otherwise, my previous offer still stands. I hope you are willing to accept one of these offers.Looking forward to your reply!Kind regards,Williams</t>
  </si>
  <si>
    <t xml:space="preserve">Dear Williams,I am glad we could reach an agreement!Best regards,Brown</t>
  </si>
  <si>
    <t xml:space="preserve">Dear Team of Innovax,I am Brown,one of the executives of the NCA. I am writing you because my company is working on ways to prevent BSE and would like to thank you a lot for our negotiaions so far. I would now be interested in the delivery time? Until when would it be possible to get the vaccine delivered? The faster, the better - i am looking forward to your suggestions. Also, I would be interested about the price and suggest 100 dollars per dose. In what concerns the guarantee, a full guarantee would be preferable and I am looking forward for what you could offer us. Concerning the publicity, we would prefer none, but could accept some limited internal publicity, for example in medical journals. And last but not least, we are also open to future testing and I suggest unlimited testing. What do you think?All the best,Brown</t>
  </si>
  <si>
    <t xml:space="preserve">Dear Brown,Thank you for your message. I am Williams and I am one of the executives of the Innovax company. It would be great to negotiate with you about the vaccine for the BSE disease. First of all, thank you for your offer. I have a few topics we need to talk about. Regarding your question about theDelivery Time, for us is should be able to deliver the vaccin in about7 months. We were thinking about aPricefor the vaccin and we find that500US dollars per vaccinated cow should be fair. What concernsGuarantee, we are not in the position yet to offer guarentee. This has to do with the fact that it is a newly developed vaccin and we do not want to make any mistakes. Therefore, we would like to guaranteeNoneof them. Since we do not have want to have a guarantee we are not sure about gaining publicity. We could make use of theNarrowpublicity, but for us it is not necessarily needed. Lastly, for theFuture Testing, it is great to hear that you want to doUnlimitedtesting, because we are agreeing upon that. I think that would be great.I am looking forward to your response and thoughts upon all these issues.Kind regards,Williams (Innovax)</t>
  </si>
  <si>
    <t xml:space="preserve">Dear Williams,thank you for coming back to me that quickly. I am convinced that we will soon agree on all the issues regarding the BSE vaccine and find a satisfactory issue for both of us.1. Regarding the Delivery Time: I stated in the last e-mail the importance of a fast delivery as many of our cows are already affected of the BSE disease. This is why I want you to know that the delivery time is a factor of utmost importance for us and if we have a short delivery time (approx. 1 month) we can accommodate you as compensation for this in other points. I am therefore again suggesting a delivery time of 1 month. If you work hard on the vaccine, wouldn't that be possible? I repeat that the delivery time is really important because otherwise more and more cows will have it and we will not be in need of a vaccine anymore because BSE already spread.2. In what concerns the Guarantee, I can understand that you have a new vaccine, don't want to make any mistakes and therefore offer no guarantee. Still, I hope that you understand my point of view - no guarantee unfortunately is not acceptable because you have a new vaccine which means that there might be damages which we don't know yet. It is impossible for us to first wait, then pay and finally have damages or not even an effective vaccine. What I think would be fair is a Wideguarantee, which means that you guarantee for damages, but for example not for the effectiveness of the vaccine. I think that this would be a fair deal - what do you think?3. Concerning the price - you have not tested the vaccine outside of the lab before. You would like to give us no guarantee and offer us the vaccine for a price of 500$? I feel that this is not justified. What I could offer you is to pay the double of what I suggested initially and therefore suggest200$.4. Concerning the publicity, I think that it would maybe be better for both of us to have Nonepublicity, because it is a new vaccine and I think both you and I don't want to damage our reputation...5. Regarding the Future Testing, my preference would of course be to have standard testing, so we could only test vaccines that are already approved. But in this point, like I already said, I can make a concession and allow you Unlimitedtesting, in expectation that you collaborate with me on other points.I am looking forward to your response!All the best,Brown</t>
  </si>
  <si>
    <t xml:space="preserve">Dear Brown,Thank you for your response and the suggestions you made.First of all, what concerns theDelivery Time, we are willing to work extra hard to be able to deliver the vaccin as soon as possible. However, Innovax needs to build new processing facilities to be able to produce the requested amount of vaccins. I understand that the delivery time is of high importance in the process of exterminating the disease, but we do not want to make any mistakes and therefore we will need some extra time to measure the potential risks. I can offer you a delivery time of 5 months.Next to that, regarding theGuaranteeof the vaccin, I understand that having guarentee on a vaccin in very important. Therefore, I think theWideguarantee is indeed fair to agree on. Since it is still a great risk for us to give guarantee on a vaccin that is so new and yet not extensively tested, I hope you can give in a bit more on the price.Concerning thePrice, the development costed Innovax a lot of money. A price of 200 US dollar is not realistic for us. We need to recover costs and produce profits for investors to make this project work. I would give in on any other issue, but price is most important to us. Therefore, I stick to the price of500.It is great to read that you agree on the fact that we do not want to receive anyPublicityfor this project.Lastly, in your first offer you said that the most preferable type ofFuture Testingwas unlimited testing. I agreed upon this, so I do not get why you changed your view on this. Can you maybe elaborate a bit more on this change? For us, Unlimitedtesting would be the most suitable option.I am looking forward to your response.Kind regards,Williams - Innovax</t>
  </si>
  <si>
    <t xml:space="preserve">Dear Williams,thank you once again for your message!I am very pleased that we both fully agree on the publicity point.Regarding the testing, I talked about it again with our team: we came to the conclusion that with unlimited testing, you could test all the drugs which you are currently developing... Our thoughts were that this might not be safe and there could be mistakes which is why we prefer standard testing. However, discussing this right now with you, I am thinking thatUnlimitedtesting could maybe speed up theDelivery Time? Honestly, we prefer that some mistakes happen (with no publicity no one will find out anyways and a few mistakes are better than a lot of cows infected with BSE) if the delivery is faster... If yes, I think that it would be a win-win situation for both. Don't you think that with unlimited testing you could realise a delivery time of 2 months?I think that it's also great that we agreed on a Wideguarantee. Because of that, I am indeed willing to give in a bit on the price - what about300? I think that would be a fair price, what do you think?Thanks in advance for your answer!All the best,Brown</t>
  </si>
  <si>
    <t xml:space="preserve">Dear Brown,Thank you for your response.We also came together with the team to discuss your offer. It is great to read that you considerUnlimitedtesting. Indeed, unlimited testing makes the delivery time of the requested vaccin probably shorter. Therefore, I would suggest to agree upon a Delivery Time of 4 months. I think that is fair for both parties in this negotiation.Regarding the offer you made for the price, it is still a little bit too low for us to produce a reliable vaccin. I hope that you agree on aPriceof400US dollars per vaccin. With that price we should be able to make this project happen.I hope that we can reach an agreement soon!Kind regards,Williams - Innovax</t>
  </si>
  <si>
    <t xml:space="preserve">Dear Williams,thank you for your response. I agree on all your suggestions and I am very happy that we have come to a deal!I am sending you therefore once again the agenda with all the issues we agreed on together - in your e-mail some of the issues were not filled out which is why I couldn't accept the offer. I therefore ask you to fill in an "accept" in the message type in the next message.However, I would like to make you one last suggestion for optimisation:If you prefer, you could also higher the price to 500, if you offer a delivery time of 3 months. For me, that would be even better - maybe it is also for you? If you do this, I would accept your message in the next step.If it's not also better for you, let's leave the deal how it is with the price of 400 and the delivery time of 4 months. :)I would like to thank you very much for our successful negotiation!All the best,Brown</t>
  </si>
  <si>
    <t xml:space="preserve">Dear Brown,Thank you for your message. I am happy to see that we came to an agreement.I spoke to my team and we found out that the suggestion you made for the price and delivery is also the best solution for us.I really enjoyed negotiating with you and hope to work together in the future again.Kind regards,Williams - Innovax</t>
  </si>
  <si>
    <t xml:space="preserve">Dear Williams,thank you so much for your quick response!I really enjoyed negotiating with you and am already looking forward to future collaborations.I wish you all the best,Brown</t>
  </si>
  <si>
    <t xml:space="preserve">Dear Mr./Mrs. Williams,we are very happy to hear about the prospect of working together in the future.We are sure to be able to provide to you in a short amount of time the best testing opportunities.Attached you will find our first request.We would be happy to answer your questions any time.Kind regards,Brown</t>
  </si>
  <si>
    <t xml:space="preserve">Hi Brown,Good to speak to you! I'm glad that we've already been able to reach a quick agreement on the number of cows that will be vaccinated, and the terms of payment.Unfortunately, for now, the other points are far out of reach for us.Concerning the delivery time, we'll struggle to deliver vaccines with low risk within 1 month. To ensure NCA cows won't risk side-effects from the vaccines, we typically recommend a delivery time of 6 months. Please tell me if you're in a hurry, we might be able to speed it up to 5 months.As you can imagine, we would struggle to provide a full guarantee if we need to deliver quickly. For now, we cannot give you a guarantee yet. If you're willing to consider a delivery time of 7 months, we'll be open to give you a wide guarantee.Publicity wise, we would like to have some publicity, but only after the vaccinations are finished. We feel that this should also be in your best interest; not too much publicity, but at least some.For now, my main concern is the differences in our target prices. Our initial analysis has shown that a preferred price would be 500 eu. Now our finance department won't be glad if I say this, but we should be able to lower this for you. I've put the price at 500 eu for now, but let's see if we can reach a middle point..Finally, I would like to stress that we would typically suggest unlimited future testing, as a sign of a good partnership. As this deal is quite significant for both our parties, I suggest we leave the future testing option at 'standard' for now. This will allow us to test our vaccines on NCA cows in the future, only if the tests have already passed some very thorough regulations.I look forward to hearing from you Brown.Kind regards,Williams</t>
  </si>
  <si>
    <t xml:space="preserve">Dear Williams,Thank you very much for your detailed explanation and your offer.I think we can agree on some points but rather have to discuss some others.Delivery time is a very critical point for us. We have estimated that with some hard work, a delivery time of less than 6 months should be possible for your company. The sooner we get into the field testing, the earlier we can hopefully report successful vaccinations. Since the lab testing is already done, we are confident that the delivery time only depends on how fast the doses for all cows are produced, not on research anymore. We would gladly appreciate your forthcoming.Regarding the pricing we are happy to hear the offer of a middle point. Since the quality of the product is not yet known and has yet to be tested outside the lab, we can offer a price of 200€ for quick delivery time.Since the delivery time does not depend on the research anymore, according to our experts the side effects should be the same if delivery time is 1 month or 7. Therefore we would still like to ask for a full guarantee but can maybe lower it to a wide guarantee, if the other negotiation points are successful.I am happy to hear that we can agree on a narrow publicity, since we can of course understand that this is a big project for your young company. So publicity in medical journals after the trial should be acceptable.Also in the area of future testing are we glad to announce that we can agree on a standard future testing that will benefit the both of us equally.I am looking forward to hearing back from you.Kind regards,Brown</t>
  </si>
  <si>
    <t xml:space="preserve">Hello Brown,Let me start off by saying that I'm glad we're getting closer to an agreement. In my opinion, the points of future testing and publicity are settled.Regarding the hard work from our side to lower the delivery time to less than 6 months, you are correct. We are able to deliver quicker, but this would indeed be tricky for us. We can make delivery in 5 months if you insist.I will propose two options. I'm open to providing the full guarantee, but in that case, we would stick with the delivery time of 5 months, at a price of 300 eu. The second option is to provide a wide guarantee, still with a delivery time of 5 months. Of course, this comes with a compromise from our side, as the price will be lowered to 200 eu.I'm looking forward to hearing about your preference.Kind regards,Williams</t>
  </si>
  <si>
    <t xml:space="preserve">Dear Williams,thank you very much for your the option of the two offers.We would be very happy with the wide guarantee of course and think this is a great offer! However, the delivery time is still crucial for us. We would be able to pay 400€, keep the wide guarantee and lower the delivery time to 3 months.Do you think there is a way of us meeting there?Kind regards,Brown</t>
  </si>
  <si>
    <t xml:space="preserve">Hi Brown,Thanks for your quick reply. I'm happy to mention that we accept your offer.We look forward to a fruitful collaboration with your party.Kind Regards,Williams</t>
  </si>
  <si>
    <t xml:space="preserve">Dear Williams,I hope you and your family are doing well despite these very difficult times we are experiencing.My name is Brown and I am an executive of the NCA. As you already now, we are monitoring what happened in Litualia very closely; we take the BSE outbreak absolutely serious, as it is a direct threat to public health. As a preventative effort, it is of utmost importance that the herds of our members are protected from a spread as soon as possible. Therefore, I would like to negotiate the remaining open points in our agreement with InnoVax to come to a conclusion.In the spirit of recognising how important your time is, I have prepared a set of terms that would be acceptable for NCA. These terms are written as a starting point for what I hope is more a broad-ranging discussion. I am eager to hear your ideas on these points.As NCA, we need a swift solution to the threat of BSE spreading to our herd members in terms of Delivery Time. We hope that InnoVax can provide us with the vaccine in 1 month, given the urgency of the situation. I heard how Frandorian government is imposing harsh regulations for you to test vaccines in the country, and I believe that faster production and testing of the vaccine will be in benefit for both of us.However, the lack of prior testing of InnoVax vaccine opens up another point: we will also be asking for a FullGuaranteeon the vaccination, to cover if the herd is caused damage from the vaccine or the vaccine is ineffective.We will be initially purchasing 6000 doses of vaccine for our kettle. Given the quantity of the purchase and the lack of prior testing of the vaccine, I hope we can agree on the Priceas200per vaccinated cow.Since the situation is very delicate, we would like to keep the vaccination process confidential. Media involvement and Publicitywould lead to public rumour and Im sure you can understand why this would be undesirable for us.We briefly mentioned the topic of Future Testingin our previous discussions with InnoVax. As NCA, we are definitely supporting this idea, but we would require approvals from regulatory agencies for tests on our kettle. Therefore we would prefer Standardtesting.I hope my set of terms provide a good starting base for our negotiation. I look forward to hearing from you.Have a great day,Kind Regards,Brown</t>
  </si>
  <si>
    <t xml:space="preserve">Dear Brown,Thank you for your message and initial offer. Before going forward, I would like to once again acknowledge the fantastic agreements that were reached in the first round of talks, and I hope to have a similar outcome here as well.I have noted down your proposal and further discussed it with my team. At InnoVax, we seek fruitful long-term relationships with our clients, and so I have come up with a proposal of our own that strongly aims for mutual benefits.Regarding theDelivery Time, your proposal of 1 month would put the project at great risk. Even at this stage of development, vaccine production should be managed delicately and with high precision. Therefore, we have decided7 months would be just enough to provide you with safe and reliable vaccinations.As you can imagine, our costs are extremely high since we have experts employed from all over the world to work on the development of the vaccine. This is disregarding the high costs of the multiple clinical trials that had to be conducted for the vaccine. Therefore, I propose aPriceof$500 per vaccinated cow. Please note that this amount should be paid in US dollars.A full guarantee is not acceptable since that would hold us responsible for damages caused by the disease in case the vaccine would not be effective. I am, however, willing to accept aNarrowGuaranteethat would cover costs caused by gross negligence from our side.In regards toPublicity, I agree with you that major publicity can be undesirable for us and should be avoided. However, we would like some publicity about the new vaccine, but that publicity would be aimed towards medical journals and not the media. Therefore, I proposeNarrowpublicity for this matter.For the issue ofFuture Testing, I completely support your proposal ofStandardtesting. I believe this agreement would be favorable to both NCA and InnoVax.I am eager to know what you think of this proposal, and also confident that we can come to a mutual agreement. I am also open to hearing any other offers you may have regarding these issues.I look forward to hearing from you.Best regards,Williams</t>
  </si>
  <si>
    <t xml:space="preserve">Dear Williams,Thank you for your ideas. I am pleased to hear that we came to an agreement onFuture Testing.Nevertheless I can not completely accept the conditions that you proposed in your counter offer. I therefore would like to renegotiate certain issues.TheDelivery Timeis the most significant point for NCA. We would like to be able to resolve the panic it caused as soon as possible. 7 months is a very long time and it would put the NCA herd in immense danger to wait that long.After some consideration, I can understand howPublicityin medical journals be in benefit to InnoVax. As long as the media is not involved, we are willing to support Narrowpublicity.I can make a concession on the price if you can offer me 1 monthof delivery time withFullGuarantee. Otherwise the Priceyou are offering would be too high for NCA.I am looking forward to hearing from you soon.Kind Regards,Brown</t>
  </si>
  <si>
    <t xml:space="preserve">Dear Brown,Thank you for your insight; I am glad we have agreed upon NarrowPublicity. I have noted your points down and discussed them with my board and advisors.The shortestDelivery Timepossible for providing you with a highly safe vaccine is4 months, which just happens to be the middle ground of our previous proposals. To make this possible, I will be setting this project's delivery time as top priority at InnoVax. This will result in a significant increase in labor costs for us. Therefore, I'm afraid I must insist on thePriceof $500(US dollars) per vaccinated cow to cover these costs.I am also willing to meet you halfway between our first two offers ofGuarantee, and agree uponWideguarantee. InnoVax would therefore cover all damages directly caused by the vaccination.I am ready to shake your hand.Best regards,Williams</t>
  </si>
  <si>
    <t xml:space="preserve">Dear Williams,I am still very interested in coming to a joint result with you.Nevertheless, the Priceyou are asking for is too much for 4 months of delivery time, and not even a full guarantee. As InnoVax has not tested this product outside the lab before, and the lack of testimonails for it, NCA might be waiting for 4 months while our herd gets affected by the spread and not be compensated at the end if the vaccine proves to be ineffective. We cannot agree to those terms, as we have an obligation of a quick and safe solution for our herd members. The BSE outbrake and how we handle it may be the beginning of a long-term relationship for NCA and InnoVax. If you could provide us a vaccine in 1 monthwith a FullGuarantee, then your price of 500is justified.This is an oppotunity for you to be in the medical journals and make a name for yourself. InnoVax can prove that has the abilty to overcome a big challenge with a time limit. Then we as NCA can provide you with the testimonial you need to prove yourself in the pharma industry.I believe my counteroffer would be beneficial for both of us.Best Regards,Brown</t>
  </si>
  <si>
    <t xml:space="preserve">Dear Brown,Thank you for your message. I have considered your proposition and discussed it with my advisory board. We are able to push theDelivery Timeto3 months, granted thePriceremains at $500US dollars per vaccinated cow. Additionally, for this deal to happen, theGuaranteewe offer will be retracted toNarrowguarantee, and we will be requestingUnlimitedFuture Testingat NCA.I ask you to consider this offer thoroughly, as our vaccinations are currently the only solution against the BSE, and as the disease is spreading at a high rate, it would be to your best interest (as well as mine) to accept this offer.I look forward to reaching an agreement with you.Best regards,Williams</t>
  </si>
  <si>
    <t xml:space="preserve">Dear Williams,I though about your offer, but what you are offering for does not justify the price. If you would like to keep the price that high, I need you to make serious concessions regarding delivery time and the guarantee.As I told you before, we value delivery time the most.I believe that with hard work, you could provide NCA with the vaccine in1 month. We are willing to compensate the hard-work InnoVax will get into. However, if you are giving us a Wideguarantee instead of a full one, the price we are offering is 400.These vaccinated cows will be used for meat production for humans. We cannot risk unlimited testing on the herd for health reasons. However, as long as you get the right approvals, you are allowed to use NCA herd for future testing.Kind Regards,Brown</t>
  </si>
  <si>
    <t xml:space="preserve">Dear Brown,It is clear to me that you are not willing to compromise onDelivery Time. Unfortunately, InnoVax will not be able to produce 6,000 units of vaccinations within1 month. Therefore, I will be rejecting your offer.I hope you will be able to find another viable solution for your cattle.Best regards,Williams</t>
  </si>
  <si>
    <t xml:space="preserve">Dear Mr. Williams,I am writing regarding our cooperation on the BSE vaccine.Please find my offer attached. Regarding the delivery time, what is the minimum timespan possible for InnoVax? A short delivery time would be cruicial for our company.I hope we can find an agreement and am looking forward to hearing from you.Kind regards,Sam Brown</t>
  </si>
  <si>
    <t xml:space="preserve">Dear Mr. Brown,Thank you for your offer. I'm glad you are interested in purchasing the vaccine from our company.The preferableDelivery Timewould be7 months. TheGuaranteethat we can offer isNarrow. ThePricewe would like to offer is400$.We would be also interested if you are planning to share information about our cooperation with the press. I believe that it would be very beneficial for both of us if we could share our future achievements withWidePublicity.Additionally, we would like to ask you whether you would be interested in contributing to improving our vaccine?Kind regards,Williams</t>
  </si>
  <si>
    <t xml:space="preserve">Dear Mr. Williams,thank you for your email.Regarding theDelivery Time, 7 months unfortunately is too long for us, maybe we could agree on a shorter delivery time? Further, we would ask forWideGuarantee.As for Publicity, we were planning on not sharing any information with the press. Maybe we can agree on some limited publicity? We would be fine with describing the test in medical journals.We would be interested in contributing to improve the vaccine, but only forStandardtest.I am looking forward to hearing from you.Kind regards,Brown</t>
  </si>
  <si>
    <t xml:space="preserve">Dear Mr. Brow,Thank you very much for your offer. It seems we get closer to the agreement.We understand the urgency for the vaccine, however, to make sure that you receive what you expect we can agree on theDelivery Timeof5 months. As the delivery time is shorter theGuaranteewe can offer isNarrow.The NarrowPublicitysounds great, thank you for that. And we are also looking forward toFuture Testing.ThePricethat we can offer400.Kind regards,Williams</t>
  </si>
  <si>
    <t xml:space="preserve">Dear Mr. Williams,thank you for your offer. The NarrowGuarantee is fine for us. Thank you for agreeing to NarrowPublicity and Standard testing. About the Price and Delivery Time I would like to ask, if you can offer a lower value on any of these two?Kind regards,Brown</t>
  </si>
  <si>
    <t xml:space="preserve">Dear Mr. BrownI'm happy to agree fro a shorterDelivery Time - 4 months, but due to that, we need to keep the price on the same level as previously offered.I'm looking forward to your answer.Kind regards,Williams</t>
  </si>
  <si>
    <t xml:space="preserve">Dear Mr. Williams,thank you for you email. The Delivery Time is fine for us.Best regards,Brown</t>
  </si>
  <si>
    <t xml:space="preserve">Hello Williams,Hope you're doing good so far!Since we have already discussed the amount of vaccinations and the terms of payment, there are still some more points open.As you already know some of our cows are already affected by the disease. Therefore, the most important issue for us is Delivery Time, it should be available ideally in 1 month.We are aware, that you have not tested the vaccine outside the lab and we don't know the quality of the product. We offer you100US$ per vaccinated cow.Because of the uncertainty and risk, which remains with the vaccinated cattle we requestFullGuarantee.RegardingPublicitywe don't want any publicity, in this uncertain times, public rumour, also media presence, would be bad for us. Thanks for your understanding!We know that you want to extend the contract to future testing. For us the cattles and their health and well-being is important, thereforeStandardlevel, that already obtained inital approval from regulatory agencies is necessary.Looking forward to hear from you!Many thanksBest regardsBrown</t>
  </si>
  <si>
    <t xml:space="preserve">Dear Brown,I'm glad to hear back from NCA about the remaining scope of work.1.Delivery TimeandPrice:As you already know, the vaccine is our latest lab success after a decade with a lot of resources; therefore, our unofficial listed price for this is US $549 per dose. However, due to our current resources and the testing status, we would like to offer our special price at US $300per dose.Moreover, we can deliver the first batch in a month, not the full package. With our current offered price and this progress, we can complete our delivery within7 months2.GuaranteeandPublicityUnder such price and time range, we can guarantee our product at aWidelevelI agree with you that at the moment we don't need much fuss from the public. However, the testing and results are our next step to release the vaccine to the market, so some academic articles and informal announcement in the industry is inevitable. Hence, we would like to keep thePublicityat aNarrowlevel.3.Future TestingWe agree that we should at first settle our agreement on this matter atStandardlevel.I'm looking forward to hearing from you soon.Kind regards,William</t>
  </si>
  <si>
    <t xml:space="preserve">Hello Williams,Thank you for your fast reply!We totally agree toStandardlevel in terms ofFuture Testing. We can also understand thePublicityat aNarrowlevel and accept some limited publicity in medical journals as you already mentioned, but no information to the general public.As I already mentioned in my last email, the delivery time is the most important issue for us. If we get the full package after 7 month, most farms would lose their cattles and it would be already too late unfortunately. Therefore, we offer you400US$ per dose as an early delivery bonus, so you can expand your current ressources and we can complete the Delivery Timewithin2 months.Under the condition of the early delivery bonus we demand FullGuaranteebecause we need to get compensation in case the vaccine does not take effect.Many thanksBest regardsBrown</t>
  </si>
  <si>
    <t xml:space="preserve">Dear Brown,Thank you for your reply!I'm glad that we at least agree on 02 scopes after the first discussion. Let's setPublicityandFuture Testingissues aside and continue.We understand your urgent situation but lab setting and mass productions are two different things and our current resource, unfortunately, doesn't allow us to deliver within 2 months as you wanted. We hereby can offer you our bestDelivery Timeis4 monthsHowever, under such a rush, we would need to operate at full capacity just for BSE vaccine, and it also concerns lots of other parties. Therefore, we will not be able to provide the vaccine with the best deal but at a cost of US $500 per dose. And we can only provideNarrowGuaranteeif you choose to go with this option.Kindly understand that this is more a partnership that we both benefit. At the moment, we're confident that we are (if not only) one of a few having lab success that is ready for field testing.Kindly discuss with the NCA and let me know your opinion. We are willing to discuss more if needed.Thank you &amp; Kind regards,Williams</t>
  </si>
  <si>
    <t xml:space="preserve">Hello Williams,Thank you for your answer!We can really understand that it takes some time to produce the vaccine under this urgent situation. Unfortunately, this completely exceeds our price suggestion.Regarding the price our last offer would be400US$ for3 monthsDelivery Time. But under this condition we would like to offer youWideGuarantee. We are aware that the effectivness is not guaranteed, thus it would be an even greater loss for the farmers if great negligence were involved.I would like to emphasize that this relationship is very important for both of us and I hope for an early result, time is running out and more and more cattles are already affected.I'm looking forward to hear from you!Many thanksBest regardsBrown</t>
  </si>
  <si>
    <t xml:space="preserve">Dear Brown,Thank you for your reply!We understand the urgent situation and we will try our best to deliver as much as we can in the soonest time. Kindly understand that we value your case since it's a real-life situation and we want nothing much but to provide you with an effective vaccine. Nonetheless, we also need to ensure our quality check since it's important to our reputation in the industry, any rushing progress is a huge risk.Therefore, as a sign that we take this partnership seriously, we agree with your final suggestedPriceas US$400 per dose and aWideGuaranteelevel.However, as we already mentioned, the mass production of BSE vaccine concerns our suppliers and third party, so the minimum delivery time we can guarantee is 4 months. Hence, given the price and guarantee level, we would like you to reconsider and accept the maximumDelivery Timeof5 months.We really hope we can reach a fruitful agreement soon.Kind regards,Williams</t>
  </si>
  <si>
    <t xml:space="preserve">Hello Williams,Thanks for your fast reply!I'm glad to hear that we agree to the price and wide guarantee!As I already mentioned in my last emails, the delivery time is the most important issue for the National Cattle Association.We have prepared our farmers for the vaccine to be available in the next 2-4 months and we hope to successfully conclude the current negotiations. Further months of delay would be a heavy loss for our farmers.I hope we can reach an agreement with 4 monthsDelivery Time.There is also another supplier who has offered us a vaccine for 5 months, in this exact period.We would really like to prefer you as our supplier, but we are also aware that we are already at 4 months delivery time, we will consider other offers.Many thanksBest regardsBrown</t>
  </si>
  <si>
    <t xml:space="preserve">Dear Brown,To show our goodwill, we agree with the finalDelivery Timeof4 months.I'm glad that we have come to the final agreement.It was a pleasure working with you and we hope that our partnership will have more fruitful results in the future.Cheers,Williams</t>
  </si>
  <si>
    <t xml:space="preserve">Dear Williams,My name is Brown, I am an executive of the NCA.The NCA is currently searching for a partner, who would like to cooperate against the BSE and provide us ASAP with the vaccine.As we heard about InnoVax and your potential vaccine, you are one of our possible options.I believe that such a cooperation can be benefiting for us both- you will test your vaccine on a big scale, and we will hopefully be able to support the local farm and stop the disease.Please find our requirements attached.Delivery time:This is the most important aspect for us, we need it as soon as possible. I believe that also for you, it will be good to test your vaccine soon in order to get a faster approval and start working.Guarantee:This is our second important aspect. NCA would like to receive a full guarantee, as InnoVax is still on the testing period, and we are taking a bid risk by being your "guinea pig".Price:NCA would like to pay $100 per dose. Once you will prove effectiveness, we can increase our offer.Publicity:NCA does not want any publicity due to the public rumor. After InnoVax will prove their vaccine and the case will be done, you can publish all the details.Future Testing:NCA can offer InnoVax minimal level of future testing, as we would like to support you in the future, and we see this cooperation for the long term.NCA is looking for a stable partner, which will be working closely with us on a future projects too. As NCA have all together more than 10,000 pieces of cattle, our future partner can be well-compensated and receive a high level of publicity in the market.I am looking forward to your acceptance.Sincerely,BrownBoard ExecutiveNCA</t>
  </si>
  <si>
    <t xml:space="preserve">Dear Brown,Many thanks for your message. As you already know, my name is Williams and I am an executive of InnoVax.We have heard that a serious BSE outbreak has occured in Litulia. We are very sorry to hear that, but of course we can help. Our vaccine will certainely save some lives.Since we are considering several options, I would like to have a look at your offer and hope that we can come to an agreement.Please find attached our claims.Delivery time:We are aware that you need the vaccine as soon as possible. However, we obviously want to work carefully and guarantee the best possible production.Guarantee:The first tests of the new vaccine in the laboratory have been positive, but we do not want to give a full guarantee for the vaccine.Price:Since the production of a vaccine involves considerable costs and many lives depend on it, we have to charge a higher price.Publicity:We would like to have some publicity in scientific journals.Future Testing:Since we are also considering a long-term partnership, we do not agree with a minimal level of future testing.I look forward to your answer.Kind regards,WilliamsBoard ExecutiveInnoVax</t>
  </si>
  <si>
    <t xml:space="preserve">Dear Williams,Thank you for your response.Considering the other alternative that we have at the moment, the French company, your conditions are far beyond what we can agree for.As every day is critical, I would suggest that you will discuss your colleagues and try to conclude a better offer.What I can do from our side, is to accept a narrow publicity as you asked, increase the price offer from $100 to $300, and allow a standard future testing, rather than minimal.Please state what are your most important factors, and I am sure that we can find an agreement, which will make both of us satisfied. For NCA, the most important factors are delivery time and guarantee.Sincerely,Brown</t>
  </si>
  <si>
    <t xml:space="preserve">Dear Brown,Thank you for your response.I am sure that we can come to an agreement and, therefore, do not have to take the other alternative.I have spoken to my colleagues and we would like to make you a new offer.First of all, we thank you for your willingness to accommodate us with your offer. We can also accommodate you with our offer, which means that we can reduce the delivery time to six months, limit the scope of guarantee, and agree on standard future testing.Our most important factors are the price and also the delivery time.Kind regards,Williams</t>
  </si>
  <si>
    <t xml:space="preserve">Hi WilliamsI am happy that we can to an agreement about the publicity and the future testing.As to the other parameters, I am willing to increase my price offer to $400 in case that InnoVax will provide us the vaccine within 2 months with full guarantee.I understand that you are trying to earn more time for your company, but please understand the urgency of this case. The vaccine might be irrelevant within 6 months, as all the cows will get infected. For NCA this is the red line and the most important parameter. Therefore, as appreciation for your efforts, we are willing to increase the price offer.As to the guarantee, it is important that Innovax will be fully responsible for its vaccine, we trust you!Looking forward to our future cooperation.Sincerely,Brown</t>
  </si>
  <si>
    <t xml:space="preserve">Dear Brown,I am also very happy that we came to an agreement about the publicity and future testing.We would also agree on a price of $400 per dose,but unfortunately we are not able to deliver our vaccine under four months. The reason for this is that we have to build new production facilities for the vaccine and, unfortunately, cannot accelerate this. Moreover, as you ask us to deliver the vaccine as fast as possible in order to save lives, we cannot offer you full guarantee.Since your primary goal is to save your cows, I think you can agree on a narrow guarantee.We are looking forward to our future partnership.Best greetings,Williams</t>
  </si>
  <si>
    <t xml:space="preserve">Hi Williams,Thank you. We cannot wait 4 months, it is simply too much. The instructions that I have from the company do not allow me to wait that long. The maximum that we can wait is 3 months.As to the guarantee we can lower to wide, but in this case we will pay $200.Please accept my offer, every moment that we spend on it, is a moment that we can use for the rest of our tasks.Sincerely,Brown</t>
  </si>
  <si>
    <t xml:space="preserve">Hi Brown,Thank you. This deal is unacceptable for us. The minimum delivery time for us is 3 months, but if we agree on that, we want to have the full price. Moreover, since you are able to lower the guarantee to wide, we should agree on that.Please accept my offer. We want to ensure that the vaccine is available as quickly as possible and, therefore, you need to accept our offer ASAP.Sincerely,Williams</t>
  </si>
  <si>
    <t xml:space="preserve">Dear Williams,Thank you for compromising. 3 months will be acceptable for us.After going through my management's instructions once again to finalize everything and close the deal, I realized that the full guarantee is a must. I can increase the price up to $500, but only if you will accept this condition.I think that in this case, we both will be satisfied, as our companies' demands will be fulfilled.Looking forward to hearing from you soon and start working together :)Sincerely,Brown</t>
  </si>
  <si>
    <t xml:space="preserve">Dear Brown,I am glad that we almost agree on all points. I will accept a full level of guarantee, but only if we get an unlimited access to future testing. Since the delivery time and the level of guarantee are your most important points, and I have waived one of our most important points, the delivery time, we would like to have unlimited access to future testing.I think that this would be a fair agreement, since your most important points are thus fulfilled.I really hope that you will now accept this offer and we can start our collaboration.Sincerely,Williams</t>
  </si>
  <si>
    <t xml:space="preserve">Dear Williams,Thank you for your fast response.An unlimited future testing is the least preferable option for us. However, I understand that it is important for you and therefore I could accept it, but with a small deduction of the price.I am looking forward for our future cooperation!Thank you.Sincerely,Brown</t>
  </si>
  <si>
    <t xml:space="preserve">Dear Brown,I am pleased that the communication is working so well.For us, a full guarantee is the least preferable option. Therefore, it is only fair that you agree on an unlimited access to future testing and pay the full price.I would be pleased if you now accept this offer.Thank you,Williams</t>
  </si>
  <si>
    <t xml:space="preserve">Dear Williams,If it is very important for you, we will accept it.I am happy for our agreement and excited for our future collaboration.Sincerely,Brown</t>
  </si>
  <si>
    <t xml:space="preserve">Dear Williams,My name is Brown. I am pleased to conduct this negotiation with you.After already agreeing on a vaccine for 6,000 cows and the terms of payment, there are still five issues to be negotiated:delivery time for the vaccine;guarantees by InnoVaxprice for the vaccine (per dose);publicity, further testing Please find attached a first suggestion for these issues to start this round of negotiations.All the best,Brown</t>
  </si>
  <si>
    <t xml:space="preserve">Dear Brown,It is a pleasure to meet you and I appreciate that you took the time to negotiate with us.However, your first offer can not meet the realistic expectations of InnoVax.As you might understand, vaccination requires not only a certain amount of time but also the necessary testing in order to assure the best reliability of results. It is an extremely sensitive subject that also requires the right amount of funding.However, because we are still in a testing phase and we cannot guarantee its success, the right amount of publicity is necessary to also ensure that our company is protected from possible unwanted results. This does not mean that we are not confident about its efficacy.Attached are my suggestions to try to solve these issues.Best Regards,Williams</t>
  </si>
  <si>
    <t xml:space="preserve">Dear Williams,I fully understand your arguments! I am willing to adjust my offer accordingly. However, there are issues I just cannot accept!I can agree to NarrowPublicity. However, it is impossible for me to accept unlimited Future Testing. I can offer you Standard Future Testing.For a higher price, a higher Guarantee and faster Delivery Time can be expected. Therefore, I offer 500 for WideGuarantee and 4 monthsDelivery Time.I hope my counteroffer suits your expectations.Best regards,Brown</t>
  </si>
  <si>
    <t xml:space="preserve">Dear Brown,I am glad you understood our situation. To try to make the best for both of us, I will gladly accept your offer. It was a pleasure negotiating with you.Best regards,Williams</t>
  </si>
  <si>
    <t xml:space="preserve">Dear Mr. Williams,once again I am very happy to be able to work with you on the prevention of BSE on our farms in Litulia. As discussed there are still some open issues regarding our contract.1.Delivery Time- the infection is spreading very fast and there is a lot for our farmers to lose, therefore we can only accept the delivery within1 month.2.Guarantee- As this vaccine was not yet tested and your company is far from being an established brand on the pharmaceutical market, we demand aFullguarantee because there are many risks connected with your vaccines.- The delivery time and guarantee are really not negotiable issues for NCA.3.Price- Due to the lack of quality insurance and market reputation, we believe that only the price of100would be fair and acceptable.4.Publicity- Regarding the publicity issue we demand None, because of the reputation risks that may arise if the quality will not be as expected.5.Future Testing- If everything will follow according to plan, we would be happy to work with you again in the future. But of course, aninitial approval from regulatory agencies for the vaccines is a must, because we would not want to endanger our animals. Therefore, we can offer you aStandardfuture testing contract.I understand that you also may have some initial preferences regarding our contract. If necessary, I would be open to further negotiations about the issues of Publicity and Future Testing. Unfortunately, as I mentioned before the delivery time and guarantee have to be according to our preferences. We are also still in negotiation with the French competitor and therefore you have to understand that we can only work with the supplier who can offer us better conditions.Yours sincerelyM. Brown--NCA executive--</t>
  </si>
  <si>
    <t xml:space="preserve">Dear Mr. Brown,Thank you for your message. I am happy that we are able to work together on the prevention of BSE. I have read your first offer. However, I feel that you are not taking into account various important factors. Therefore, I have came with a counteroffer. I hope you can understand my terms and decision and that we can get to a good comprimise.1.Delivery Time- I understand that to solve and prevent BSA is important to obtain the vaccines asap. However, the effectiveness of the vaccines surely depends on the time that we spent on it. For the optimisation of this process, we suggest 7 months. But, we could manage to offer the vaccine in6 months.2.Guarantee- Our company is not in a possition to offer you a full guarantee. The initial testing of the vaccines have been very succesful and you can take our word that we will do everything to offer a good and an effective vaccine. Therefore, we offerNone3.Price- I was shocked that you offered us 100 for our vaccines. We have been working on this process for more than a decade. As you must be aware, it is a long, hard-working and costly process. We ask you 500USD per vaccine.4. With regards toPublicity, we can accept your offer, if that is what you think is the best5.Future Testing- Even though we would prefer to do unlimited testing, we can definitely compronomise with this to haveStandardlevel of testing.I understand that there is a French company trying to develop the same vaccine. However, we are way far in the process. Therefore, I belive that your best option is to stay with us. Please re-consider my offer as I am taking into account important terms for the benefit of both companies. Let me know if you still have some questions with reagrds to this.It is relevant for me to make it clear that Priceand Delivery Timeis very important to us. I would like to ask you to take into account all the effort that we have already put and must still invest into this project for the best possible offer. Im sure we can get to a good agreement.Kind Regards,Mr. Williams</t>
  </si>
  <si>
    <t xml:space="preserve">Dear Mr. Williams,Thank you for your quick response. Unfortunately, I cannot accept your terms, as some of them differ too much from our initial request.I am truly happy to hear that you are willing to accept my terms regarding the issuesPublicitywith NoneandFuture Testing with Standard. Therefore, I can offer you a compromise as well. Here is my adapted offer, which I really believe is fair to both parties.1.Price- I am really shocked that you price your vaccine, which has not been tested yet outside of your lab, at USD 500. As you know we agreed on a delivery of 6,000 vaccines, such a high price for each is definitely not within our budget. However, I propose to meet in the middle and set the price at300USD.2.Guarantee- Not to insult you in any way, but not offering us any guarantee for your product, that you claim, is worth USD 500, is absurd. A guarantee is a sign of trust and security to us. If you really think you are not able to offer us a full guarantee, we can only accept aWideguarantee.3.Delivery TimeAs I already mentioned, there is so much at stake at this point. If you can not deliver the vaccines within one month, some of the cattle will die and this means a loss of financial resources for NCA, which finally leads to a tighter budget for further business with your company. So I respectfully urge you to deliver the vaccines within1 month.Yours sincerelyM. Brown--NCA executive--</t>
  </si>
  <si>
    <t xml:space="preserve">Dear Mr. Brown,I am still not happy about the "compromise" that you just specified before. I still think that you are not considering important factors. To show you that we are very understanding and that we are also focusing on the best possibility to prevent BSE, we have come up with our last offer.1. Wit regards toGuarantee, we are willing to offer you aNarrowguarantee.2.Price, After 12 years of working on this vaccine, Innovax has not only spent a lot of time and effort but also several million euros. In order for us to cover the expenses we need 500dolars. However, we are willing to reduce it to 400, because I believe we have the same goal, which is to prevent BSE. It is important to note that if you are willing to accept this generous offer, you must pay in USD.3. Lastly,Delivery Time. As we have mentioned before the more time we have, the best it is for everyone. You must understand that we want to offer you the best possible vaccine and in order to do that we need at least4 months. We are working with very innovative technology and I can assure you that if you are not willing to take this offer, you will wait longer to receive a vaccine. I believe that this is the last thing you will want as we both agree that is very important to solve this problem asap.I hope you will understand our offer and believe that this is very generous already. We are both wanting the same outcome and I believe we can work together to bring wellness to the world.Kind regards,Mr. Williams</t>
  </si>
  <si>
    <t xml:space="preserve">Dear Mr. Williams,Thank you for your message. I hope you understand that I take this matter very seriously and am willing to find a way that suits us both.Therefore, I accept yourPriceof400. But with this radical change in price, you have to give us at least aWideGuarantee. As we can only pay such an amount for a product with an assurance of its quality.I also cannot accept theDelivery Timeof 4 months. In this critical time, we need to get to the vaccines as soon as possible so the situation does not get worse. Initially, my team only agreed to accept a 1-month delivery, but because we respect you as our partner and want to work with you in the future as well, I offer to accept the delivery time of3 months.These are the last adjustments I can offer you. Therefore, this is a take-it or leave-it offer.I look forward to hearing from you soon.Regards,M. Brown</t>
  </si>
  <si>
    <t xml:space="preserve">Dear Mr. Brown,We accept to offer you aWideGuarantee. This is my last compromise to show you I am still interested in this negotiation.Howevere,PriceandDelivery Timewill remain my last offers as I previously mention. These are400USD, with a delivery time of4 months. Let me know if you are still interested in our offer.Kind regards,Mr. Williams</t>
  </si>
  <si>
    <t xml:space="preserve">Dear Mr. Williams,Initially, I had different preferences regarding our contract, but as solving this issue is the most important matter right now, I am happy to accept your offer.Kind Regards,M. Brown</t>
  </si>
  <si>
    <t xml:space="preserve">Dear Mr. WilliamsMy Name is Ms. Brown, and I am an executive of the NCA. I will be your contact person during the further negotiations regarding the vaccine against BSE.We, at the NCA value the possibility of this partnership and are looking forward for a equally, beneficial agreement. However, as you are aware, we still have to discuss matters onPriceDelivery TimeGuaranteePublicityandFuture Testing.Please find attached my proposal and feel free, to contact me concerning any questions.Looking forward to your Counteroffer.Regards,Ms. Brown</t>
  </si>
  <si>
    <t xml:space="preserve">Dear Ms. Brown,Thank you for your offer. My name is Mr. Williams, and I am the executive of InnoVax. I am looking forward to this negotiation and I am very open to new counteroffers. It is also my goal to strive for the best terms for both our companies.First I would like to introduce Innovax, since we are a relatively young pharmaceutical company. We are based in Frandora and after years of research we are on a breakthrough in the development of the BSE vaccine.As already agreed with your company NCA, we provide a vaccine for 6,000 of the 10,000 cows in your herd. Furthermore, terms of payment will be 60 days. I hope we can also agree about thePrice,Delivery Time,Guarantee,PublicityandFuture Testing.Unfortunately, I cannot accept your first offer yet, since this is an equally and beneficial agreement.I do agree with theStandardvalue forFuture Testing, but I hope we can discuss the other matters further.In the attachment you can find my counteroffer.I hope to hear from you soon!Kind regards,Mr. Williams</t>
  </si>
  <si>
    <t xml:space="preserve">Dear Mr. Williams.Thank you for your counteroffer.I am glad we can agree on the aspect Future Testing.Also I can acceptNarrowvalue for publicity.However, I would like to put special emphasize on theDelivery Timeand Guarantee.First, due to the current cisrumstances, having the vaccine as soon as possible is a pressing issue. Our experts estimated that it should be possible for you to provide the vaccine in 1 month. Therefore,Delivery Timeis of upmost importance to us.Second, since Innovax is a very young pharamceutical company and still has to establish a stable position, we ask for Full Guaranteebecause we need to get compensation for damages in case the vaccine does not take effect.Kind Regards,Ms. Brown</t>
  </si>
  <si>
    <t xml:space="preserve">Dear Ms. Brown,Thank you for the counteroffer. Sadly, we do not yet agree overPrice,Delivery TimeandGuarantee. I will explain the consequences for the development of the vaccine below.Since we need to build new processing facilities, we need as long as possible to test the vaccine to decrease its risk. Therefore theDelivery Timeof the vaccine cannot happen within a month. It definitely needs to be 5 months to have as low risk as possible.I am willing to give aWideGuarantee, but please take into consideration that we are taking all the procautions and regulations in mind. We have taken years to develop this vaccine, so we can already guarantee you, that InnoVax is reliable and the vaccine will be too.Since our company already spend so much time and money to develop a safe and reliable vaccine, I cannot negotiate about the Price. We therefore would like to set the price on500US$.I hope you can take the information and arguments above into consideration for your next offer.Thank you for agreeing towards theFuture TestingandPublicity. I know for sure we will be able to come to an agreement for the other terms.Awaiting your response,Kind regards,Mr. Williams</t>
  </si>
  <si>
    <t xml:space="preserve">Dear Mr. WilliamsThank you for the explanation.We are aware that it is time pressuring to decrease the delivery time, however, I will not be able to accept aDelivery Timeof 5 Months. Based on our analysis I trust that we can find a concession here. Since, I understand your arguments i am willing to accept a lowerDelivery Time of2 monthsand am also willing to offer a higher price, of300.I am glad you are taking precautions regarding the vaccine; So, if you can guarantee me that the vaccine is reliable, from my understanding it should be fine for you to provide us will a full coverage since we only get compensated in case the vaccine doesnot work.Please let me know your thought on this,Regards,Ms. Brown</t>
  </si>
  <si>
    <t xml:space="preserve">Dear Ms. Brown,Thank you for your already made concessions. We are almost getting there, but I am still not able to accept your offer. I am willing to make some concessions for you.The costs for this vaccine are really high. Further, our company is the first to set the vaccine on the market, therefore I cannot change anything on thePrice.However, for the price of500US$ I can offer you a Delivery Time of 4 monthsand aWideGuarantee. But this is the maximum I may go.Hope you really take these consessions into consideration.Kind regards,Mr. Williams</t>
  </si>
  <si>
    <t xml:space="preserve">Dear Mr. Williams,I appreciate your concessions.I can agree on theWideGuarantee for a shorter delivery time. Since hurrying the production, can of course decrease the reliability. Also, I am willing to offer you a higherPrice for it. Nevertheless, I do have to consist on a shorter delivery time.Therefore, please consider my following offer.Regards,Ms. Brown</t>
  </si>
  <si>
    <t xml:space="preserve">Dear Ms. Brown,I am grateful for your compromises and I think our negotiation is going quite well.I can do one more concession. It is for us not possible to deliver any faster than 3 months, because of the processing time for the vaccine. This is my final offer on theDelivery Time. Also think about your cow herd, the animals should be taken care of. The higher the delivery time, the higher the risk. So by already agreeing to 3 months, we are taking a risk here. I do understand the hurrying of production, however we are still one of the only companies to set the vaccine on the market. And if we can agree on the terms, your company will be the first to have the vaccine, also after a delivery time of 3 months.Further, I would like to thank you for agreeing on theWideguarantee. I do hope you can compromise in Price, since I cannot change the500US$.Therefore, please consider this offer.Kind regards,Mr. Williams</t>
  </si>
  <si>
    <t xml:space="preserve">Dear Mr. Williams,thank you for your concessions.I am glad to let you know that I am accepting your offer.Looking forward to our partnership.Kind regards,Ms. Brown</t>
  </si>
  <si>
    <t xml:space="preserve">Dear Mr. Williams,Please find attached our initial offer for collaborating with you.As we are eager to make this arrangement work for the both of us, we are of course open to negotiation.Looking forward to your reply,Brown</t>
  </si>
  <si>
    <t xml:space="preserve">Dear Brown,Thank you for your offer.We are pleased to begin this collaboration and would like to negotiate some of the issues. Please refer to our attached conteroffer for your review.Please don't hesistate to reach out if you have any questions or concerns. Hoping for your positive response.Kind regards,Williams</t>
  </si>
  <si>
    <t xml:space="preserve">Dear Williams,Thank you for your quick response and counter offer.As you can imagine, we would need the vaccine as soon as possible for our cattle and would in return be willing to compromise on other factors if you could guarantee us a much shorter delivery time.We do think that since you are a rather new player in the pharma industry we could definitely agree on a price that is set in the middle of both our expectations.Please do take into consideration that we&amp;acute;d need a full guarantee in order to collaborate with you and use your vaccine.With regards to publicity we seem to agree on the narrow scope.At NCA we are of the opinion that only standard future testing does make sense as it guarantees us that your products do not come with too much risk for our cattle.Looking forward to your reply,Brown</t>
  </si>
  <si>
    <t xml:space="preserve">Dear Brown,Thank you for your prompt response.I have reviewed your new offer and would like to propose a counter offer. Please refer to the attached.While we recognize that we are a new player in the industry, we were the first to develop the vaccine due to innovation. In this regard, we woud like to put a premium into this innovative technology and at the same time reduce the price as a goodwill gesture, and set the price at US $400.While we understand the urgency of the matter, we would also like to give the production of the vaccine enough time to minimize the risks. This would involve the construction of new facilities to accomodate the large volume of the production, thus needing longerDelivery Time.Due to the novelty of this technology, please understand that we can give aWideguarantee at most.We are now both in agreement with havingNarrowpublicity andStandardfuture testing.Hoping for your favourable response regarding this offer,Williams</t>
  </si>
  <si>
    <t xml:space="preserve">Dear Williams,Thank you for your counteroffer. Having reviewed the individual aspects, I am convinced that we are moving in the right direction towards an agreement that works for both parties.Please find attached and in the following paragraphs our feedback and counteroffer.We are aware of the fact that you have been the first one developping this new vaccine. We did, however, also hear of a French company that is working on this type of vaccination as well. Nevertheless, we would be in favour of pursuing the negotiation process with InnoVax in order to allow collaboration on this matter. We do see your point in demanding a higher price for your vaccination and would be happy to agree on your offeredPriceof400if you could accede to our request in the next paragraph.Regarding theDelivery Time, we do acknowledge that you need a certain amount of time in order to ensure the proper production of the vaccine. As you can imagine, however, we are in dire need of this vaccine to prevent the BSE disease from spreading and to keep our cattle safe. This is why delivery time is of utmost importance to us and does therefore constitute the deciding element for us to agree on a deal with you. Our maximum delivery time is2 months.Next toPrice, I&amp;acute;m happy to inform you that we do comprehend your arguement as to why only aWideGuarantee is possible for you. If you were willing to meet our demands in terms of delivery time, we would accept your demand for wide guarantee.As of now, we would have found an agreement for all aspects except delivery time.Please let me know whether you see Innovax agreeing on our demanded delivery time.I&amp;acute;m looking forward to your reply and am very positive that a satisfactory agreement will soon be found.Kind regards,Brown</t>
  </si>
  <si>
    <t xml:space="preserve">Dear Brown,Thank you for carefully considering our counteroffer and agreeing to most of our demands.As you have correctly pointed out, the only issue that we have not agreed on is the price. We have reviewed your demands as well and would like to ask you to review our attached proposal.We fully understand the urgency of the matter. However, as the clich&amp;eacute; goes, if you want something done fast but of high quality, it would be very costly. In this regard, would like to agree on theDelivery Timeof2 months. However, in order for us to work within this very tight schedule, we would need to employ and mobilise additional manpower and resources to ensure the quality of production. In this regard, we will be accepting the proposed timeline if you agree to raise thePriceto500US$ to cover for the additional costs entailing faster production time.Moreover, as a consequence of a faster turnaround, we would also like to lower ourGuaranteetoNarrowsince this would significantly affect the logistics and production of the vaccine.Please let me know if you are amenable to this offer.I'm hoping for your favourable response and I'm looking forward to finalise this deal soon.Kind regards,Williams</t>
  </si>
  <si>
    <t xml:space="preserve">Dear William,I&amp;acute;m happy to infor you that we would like to close this deal with you and accept your offer.Kind regards,Brown</t>
  </si>
  <si>
    <t xml:space="preserve">Hello Mr. Williams,Also thank you for your openness. Instead of my ideal of 1 month, I am open to appreciate a delivery time of 3 months. Sadly 500 euros is way out of our budget, but I am willing to accept 200 euros. If you can agree with this, I am willing to offer you narrow publicity instead of none. How important is guantee to you? Alternatively I can propose 3 month delivery, 300 euros instead of 200, narrow publicity, but full guarantee, which (besides delivery time) is very important to us.I hope this proposal finds you well and I am looking forward to hearing from you soon.Kind regards,Mr. Brown</t>
  </si>
  <si>
    <t xml:space="preserve">Dear Mr. BrownThank you for you quick response. Unfortunatly this proposal doesn't work for us. Instead we would like to make a counter proposal to see if this works out.For us the price and delivery time are important. Because the delivery time is important to both of us I suggest we keep that in between the 1 and 7 months which is 4 months.We can't give a full guarantee for that price. Instead we are willing to give a full guarantee if we can get a prize of 500 euros. We are willing to set the delivery time for 2 months if we can test unlimited in the future instead.I hope this proposal works for you as well. If not, I am sure we can negotiate to a better deal for the both of us!Kind regards,Mr. Williams</t>
  </si>
  <si>
    <t xml:space="preserve">Dear Mr. Williams,Ok I hear you. Since Price is more important to you that to me, I can do 400 in Price (I cannot do 500 I am sorry thats impossible), but then I am demanding 2 months delivery, full guarantee, standardfuture testing and no publicity.I hope you can agree.Kind regards,Mr. Brown</t>
  </si>
  <si>
    <t xml:space="preserve">Dear Mr. Brown,Alright I hear you. We can agree with 400 euros, but for that price we can give you a wide guarantee with a delivery time of 4 months.Another option is 400 euros, 2 months delivery, full guarantee with narrow publicity and unlimited testing.I hope you can agree on this.Kind regards,Mr. Williams</t>
  </si>
  <si>
    <t xml:space="preserve">Dear Mr. Williams,Thank you for the message. Thank you for your offer. I can agree with the main points from your second proposal. (2 months deliver, 400 price, full guarantee).However I think its only fair that either one of us should have one of the remaining criterias in their favour.For example: you demand narrow publicity, then I would like standard testing. Or you demand unlimited or minimal testing and in return I will get no publicity.I hope this proposal finds you well!Kind regards,Mr. Brown</t>
  </si>
  <si>
    <t xml:space="preserve">Dear Mr. Brown,Thank you for your message. I agree with your last proposal.In my opinion we had a pleasant negotiation with a positive outcome for the both of us.I wish you all the best for 2021!Kind regards,Mr. Williams</t>
  </si>
  <si>
    <t xml:space="preserve">Dear Williams,My name is Brown and I am one of the executives of the National Cattle Association (NCA), which is an association of farmers that together own more than 10,000 pieces of cattle. As you already know we are interested in using your vaccine in a field test in Litulia. It would be an optimal possibility for both of us.In attachment you can find my first offer. For NCA theDelivery Timeis very important so that the vaccine is available as soon as possible, in optimal case 1 month. Moreover the factor Guaranteeis important for our company.I am looking forward to a good negotiation. Kind regards,Brown</t>
  </si>
  <si>
    <t xml:space="preserve">Dear Brown,Thank you for your offer. As you know, my name is Williams and I am one of the executives at InnoVax. We look very forward to doing business with you!I have viewed your first offer and considered it thoroughly. InnoVax might be relatively new to the field, but we pride ourselves with being trustworthy and delivering optimal goods. However, we do need some time to make the vaccin as optimal as possible. This is why I suggestDelivery Timewill be7 months. I am willing to negotiate on this point.Because we want to give you the best vaccin possible, we would like to test as frequently as possible. Therefore, I suggestFuture Testingcan beUnlimited.I am hoping to hear from you soon!Kind regards,Williams</t>
  </si>
  <si>
    <t xml:space="preserve">Dear Wiliams,thank you very much for your counteroffer!I have read your counteroffer and I am sure that we will come to a nice solution and cooperation. I am willing to agree onFuture Testingwhich will beUnlimited. Nevertheless we need the vaccine realy urgently, soDelivery Timeis an important factor for us.We look very forward to doing business with you!Best regards,Brown</t>
  </si>
  <si>
    <t xml:space="preserve">Dear Brown,Thank you for your swift response! I have read your offer and I am positive about this.I understand your point of view. We want the vaccin as soon as possible as well. However, 3 months is going to be a tough call for this. We would prefer to have a Delivery Timeof 5 months. Would you be able to accept this?I hope to hear from you soon!Kind regards,Williams</t>
  </si>
  <si>
    <t xml:space="preserve">Dear Williams,Thank you for your response!I read your offer and I am sure we will come to a good cooperation. I am willig to offer you that we pay a price of 500 Euro if we can agree on aDelivery Timeof4 months. Would that be possible for you?I hope to hear from you soon!Kind regards,Brown</t>
  </si>
  <si>
    <t xml:space="preserve">Dear Brown,Thank you for your response! I am very happy with your offer. I have a feeling we're almost there to close it!I am willing to settleDelivery Timeon4 months. However, this is shorter than we've hoped to achieve. This is why I must ask you if theGuaranteecan beNarrow. InnoVax wants to maintain a good reputation of being trustworthy to you and other partners. In exchange, we would putPublicityback on your first offer, namelyNarrow. I hope this shows I am willing to come a little your way, since I am sure we could do good business together!I hope to hear from you soon!Kind regards,Williams</t>
  </si>
  <si>
    <t xml:space="preserve">Dear Williams,Thank you for your counteroffer! I am also happy with your offer and I also feel we're almost there to!As theGuaranteeis a very important factor for us, we can accept aDelivery Timeof5 months, if we agree onFullGuarantee. I hope you understand our point of view, that we need the guarantee as it is a complicated situation for all of usI hope to hear from you soon!Kind regards,Brown</t>
  </si>
  <si>
    <t xml:space="preserve">Dear Brown,Thank you for your counteroffer! I am not disappointed by what you offer me. However, I do want to make a final suggestion:What if we meet in the middle what theGuaranteeis concerned, and make itWide? To compensate this, I would be willing to make ourDelivery Timego down to4 months. Because our notice is going to be shorter, we cannot take full guarantee.In both cases, however, I have to insist on aPriceof500. But, I do feel like we would both have a wonderful deal with this: InnoVax offers almost all of the guarantee there is to give, we can make it fast and we can make sure this vaccin is safe and trustworthy. I have no doubts we will come to a nice conclusion with this deal!I hope to hear from you soon!Kind regards,Williams</t>
  </si>
  <si>
    <t xml:space="preserve">Dear Williams,Thank you for your answer! I was really happy to hear your offer and I think we are almost there. I see your effort and willing to cooperate. I will accept all the points and only will change one final issue. It is quite dangerous for NCA to havePublicity, so I changed it toNone. I think we will have an optimal cooperation with these issues.I hope to hear from you soon!Kind regards,Brown</t>
  </si>
  <si>
    <t xml:space="preserve">Dear Brown,Thank you for your offer! I do appreciate your offer and I am happy with almost everything in it.Just about thePublicity: since we are a relative new company to the market, we would like to have a little bit of publicity for InnoVax. Would you also be content withNarrowPublicity? That would mean the cherry on top of this good business deal to both of us!I hope to hear from you soon!Kind regards,Williams</t>
  </si>
  <si>
    <t xml:space="preserve">Dear Williams,Thank you for your counteroffer! I am also happy with almost everything in it.Nevertheless we would appreciate to have NonePublicitybecause public rumour and media presence would be the worst conditions for NCA. I think it would be agood business deal to both of us!I hope to hear from you soon!Kind regards,Brown</t>
  </si>
  <si>
    <t xml:space="preserve">Dear Brown,On behalf of InnoVax, I am happy to announce we will gladly accept your offer!We are looking forward doing business with you.Kind regards,Williams</t>
  </si>
  <si>
    <t xml:space="preserve">Dear Mr. Brown,Likewise! Looking forward to constructive negotiation. Hereby our first offer.Delivery Timeshould be7 months.Priceshould be500.Guaranteewould be great ifNone.Publicityis negotiable but preferablyNarrow.And concerningFuture Testing, pleasure considerUnlimited.I'm looking forward to hearing about your counteroffer.Kind regards,Dr. Smith</t>
  </si>
  <si>
    <t xml:space="preserve">Dear Dr. Smith,Thanks for your first offer.I think we have a few points we have to talk about. Therefore, please see my counteroffer.Kind regards,Brown</t>
  </si>
  <si>
    <t xml:space="preserve">Dear Mr. Brown,Thank you for the counteroffer.Could you please indicate what issues are most important for you? For me the price and delivery time are really important. The guarantee, publicity, and future testing are also important but negotiable.I hope this counteroffer is more to your liking.Looking forward to hearing from you!Kind regards,Dr. Smith</t>
  </si>
  <si>
    <t xml:space="preserve">Dear Dr. Smith,thanks for your message and your new offer.For me the delivery time and the guarantee is most important. The other issues are also important but negotiable. I will give in a little on the price since this is most important for you. However, I can't give too much since its also high ranked for me.Therefore, please see my new counteroffer.Kind regards,Brown</t>
  </si>
  <si>
    <t xml:space="preserve">Dear Mr. Brown,Thank you for your response. Really helpful to know what issues are important for you. Please consider the following offer. I tried to make the delivery time as low as possible, and provideFullGuarantee. I would be able to lower my price, but then I won't be able to provide full guarantee.I hope you can appreciate the effort I put into finding the middle ground. I am confident we can reach an agreement soon!Kind regards,Dr. Smith</t>
  </si>
  <si>
    <t xml:space="preserve">Dear Dr. Smith,Thank you for your new offer.I think we can agree on3 months ofDelivery Time since this is one of the most important issues for both of us.FullGuarantee is also an option I really appreciate!Nevertheless,500 hundred (Price) is actually too high for my company which I would only accept ifPublicity is set to None and Future Testing at least to Standard.I hope we can agree with these values.Thank you for being a fair negotiation partner, looking forward to your answer.Kind regards,Brown</t>
  </si>
  <si>
    <t xml:space="preserve">Dear Mr. Brown,Thank you for your offer. I really appreciate it. Unfortunately, we can't accept. As I mentioned before the only realistic way for us to lower the price is by providing a WideGuaranteeinstead of a full guarantee. This also allows us to adjust thePublicitytoWide and the Future Testingto Standard. Which sounds like a reasonable compromise to me.I'm not sure whether this offer is more favorable for you because of your preference for a full guarantee. To be clear, lowering the price even further is not compatible with the current configuration and would require a re-negotiation of the other issues.So to summarize, if this offer is more favorable than my last offer, I believe we've reached the sweet spot.Looking forward to your response.Kind regards,Dr. Smith</t>
  </si>
  <si>
    <t xml:space="preserve">Dear Dr. Smith,thanks for your new offer.What I wanted to say in my last message is, that thePrice of500 is ok, if next toFullGuarantee thePublicity is set toNone and theFuture Testing at least to standard.As a sign of respect and willingness to close a deal preferable for both of us, I would give in on the Future Testing to Unlimited. Thus, your company will earn a lot of money and also has the possibility to test all new vaccines in the future.Looking forward to an agreement. :)Kind regards,Brown</t>
  </si>
  <si>
    <t xml:space="preserve">Dear mr. Brown,Thanks for the reasonable and fair offer. I'm happy to accept it.It was a pleasure doing business.Kind regards,Dr. Smith</t>
  </si>
  <si>
    <t xml:space="preserve">Hello Mr. Williams,I am Mr. Brown from NCA and I will be your negotiation partner. As you know, I am interested in the vaccine against BSE.In attachments you can find my first offer.This is just a first step and of course we can negotiate certain points.Kind regards,Brown</t>
  </si>
  <si>
    <t xml:space="preserve">Hello Mr. Brown,Thank you for your first message and the first offer.In the attachment you can find the preferences our company has regarding the BSE vaccine.I can see that our interests differ, but I am sure that we can come to a solution that benefits both of us.Kind regards,Williams</t>
  </si>
  <si>
    <t xml:space="preserve">Hello Mr. Williams,thank you for your counteroffer. I am not fully satisfied with your proposal butI also want to show my goodwill, therefore see my accommodations in this offer.I agree on a narrow publicity and standard future testing. I am also willing to pay 200 Euros for the vaccine. I think this is the best solution for both of us.With best wishes to you,Brown</t>
  </si>
  <si>
    <t xml:space="preserve">Hello Mr. Brown,Thank you for the response and the counteroffer.I feel like we are getting closer to a good deal. Thank you for making accomodations in your offer.Your offer is still not in line with all my preferences, but I will make some concessions to accomodate as well.Since you're willing to make an accomodation regarding the price, I am doing so as well. I am also willing to change the future testing to standard and to agree on a wide guarantee.Concerning the delivery time, it is very important to us, because we need to build new processing facilities to produce your requested amount of vaccines. Therefore we need a few months more for this. I hope you understand.Kind regards,Williams</t>
  </si>
  <si>
    <t xml:space="preserve">Hello Mr. Williams,thank you very much for your response.I can see your goodwill but I am afraid we can still not reach an agreement.As our cows are already affected by the disease, I have to insist on the shortest delivery time possible.I understand your situation and I am willing to accept a wide guarantee, grant you unlimited future testing and concede to your price offer, but unfortunately I cannot make concessions regarding the delivery time.I am looking forward to your answer.Kind regards,Williams</t>
  </si>
  <si>
    <t xml:space="preserve">Hi Brown,Thanks again for the counteroffer.I am glad that you made a few concessions on your end. Thank you for willing to accomodate on the prize. This helps a lot for us.To thank you for your accomodations, I am willing to make a concession regarding the delivery time. I can understand that this is a very important point for you.I am willing to accept your counteroffer and suggest we make a deal!Thank you so much for the pleasant negotiation and I hope we can continue working together in the near future!Kind regards,Williams</t>
  </si>
  <si>
    <t xml:space="preserve">Dear Mr./Ms. Williams,As there are some points to discuss about the vaccine delivery, attached I have listed my initial request. Please let me know how we can come into agreement on this. Thank you for cooperation.Sincerely,Brown</t>
  </si>
  <si>
    <t xml:space="preserve">Dear Mr/Mrs Brown,Thank you for your interest in negotiating with our company and providing an opening offer.Through the use of this email I would like to present you with my opening offer.Some issues are negotiable so feel free to respond with your preferences.Hopefully we will be able to find a mutually beneficial middle ground.Kind regards,Williams</t>
  </si>
  <si>
    <t xml:space="preserve">Dear Mr./Ms. Williams,Thank you for your offer. Please let me know which issues are of greatest importance to you. For our company the guarantee as well as delivery time is crucial, but I can meet you in the middle with the price and testing. How flexible can you be with mentioned issues? Thank you for your consideration.Best regards,Brown</t>
  </si>
  <si>
    <t xml:space="preserve">Dear MR/Mrs Brown,Thank you for your counteroffer.I agree that it is of importance for us to be transparant about our priorities so that we can find the most optimal solution for both of us.For our company the Price as well as delivery time are of siginifcant importance.Therefore, I can meet you in the middle withGuaranteeandPublicity.However, forDelivery TimeI think we should find a balance.Kind regards,Williams</t>
  </si>
  <si>
    <t xml:space="preserve">Dear Mr./Ms. BrownThank you for cooperation. As it seems that delivery time is the main issue for both of us, I recommend that we agree on 4 months and continue discussing the other variables further. Can you offer a full guarantee? In that case our company can accept the full price of 500.Best regards,Brown</t>
  </si>
  <si>
    <t xml:space="preserve">Dear Mr/Mrs Brown,Thank you for your offer.I appreciate that you accept a Price of 500, therefore I will offer you aFullGuarantee.However regarding theDelivery TimeI unforunately will not be able to go for 4 months, but I will meet you half way by offering 5.I am looking forward to hearing your response.Kind regards,Williams</t>
  </si>
  <si>
    <t xml:space="preserve">Dear Mr./Ms. Williams,Thank you for your offer. Our company is ready to accept 5 months delivery time if publicity is guaranteed to be none. What is your view regarding this offer?Best regards,Brown</t>
  </si>
  <si>
    <t xml:space="preserve">Dear Mr/Mrs Brown,Thank you for your offer.I think we can find a middle ground on this, therefore I will offer aWidePublicity.This seems like a fair deal that is beneficial for both of us.What do you think?Kind regards,Williams</t>
  </si>
  <si>
    <t xml:space="preserve">Dear Mr./Ms. Williams,Unfortunately I cannot stretch so far, given all the concessions I have made so far. I can lower the future testing from unlimited to minimal. Would this deal work for you? Looking forward to finding a solution.Best regards,Brown</t>
  </si>
  <si>
    <t xml:space="preserve">Dear Mr/Mrs Brown,Thank you for your counter offer.However, future testing can better remain Unlimitedfor both of us I think.As this gives us both a higher utility.I will change publicity toNarrow for you, would this work?Then I can accept the 5 months delivery time.I am looking forward to hearing from you.Kind regards,Williams</t>
  </si>
  <si>
    <t xml:space="preserve">Dear Mr./Ms. Williams,Thank you for the offer. With narrow publicity, would you be ready to accept lowering the price to 400?Best regards,Brown</t>
  </si>
  <si>
    <t xml:space="preserve">Dear Mr/Mrs Brown,Thank you for your offer.I am happy to anounce that we found a quick settlement which I believe is beneficial for both of us!It was great doing business with you.Good luck with your further business and hopefully we meet again in the future.Kind regards,Mrs Williams</t>
  </si>
  <si>
    <t xml:space="preserve">Dear Williams,this is Brown, the executive of the NCA.In the last round of talks, we have made an agreement thatInnoVax will provide vaccine 6,000 cows in our herd, and the terms of payment will be 60 days.As we are under a large time pressure, the delivery time is of great importance to the safety of our cows. Idealy, it would be perfect that the vaccine could arrive at us immediately. However, in the initial talks, you informed us it is impossible, because it takes your time to produce it. Therefore, I would like to ask, whether it is possible for us to receive the vaccine inDelivery Time1 month?We would like to pay thePriceat200dollar per cow for vaccines. For a vaccine not tested outside the lab and its quality in not confirmed, we think this price is reasonable.Besisdes, we requestFullGuarantee for this untested vaccine, in case that not only the vaccine does not have effect, but also it could cause damages.For the Publicity, we expect idealy Noneat all. It would be the best for both of us to avoid too much media presences, in case of the misinformation and public rumor, which would damage our work, especially your reputation if media makes unexpected mistakes. However, if publicity is very important to your branding, this condition is negotiatable for us.We expect long-term collaboration with you, therefore, we are happy to accpet your request for doing theFuture Testingon our cows. We expect the future test at theStandardlevel.Thank you for your time, I expect we could reach an agreement as soon as possible, and continue our collaboration.Wish you a great day.Best regards,Brown</t>
  </si>
  <si>
    <t xml:space="preserve">Dear Brown,I am pleased to hear from you. I am Williams and I will be your negotiation partner.        I received your request and I think it's necessary to make some alteration in order to come to terms.First of all, I do understand you are under large time pressure, but we need time to build new processing facilities to be able to produce the 6000 vaccines, therefore the delivery time will be 5 months.The fixed price per vaccine is 500 US$, since the production of the vaccine is very expensive and expertsfrom all over the world have been employed for over a decade. I would like to inform you that the price must be paid in US dollars. Hopefully this won't be a problem.Regarding your request for guarantee, initial testing of the new vaccine in the laboratory has been positive, but I can not offer you full guarantee, therefore I was thinking about narrow guarantee. I hope you are able to agree with this.I really understand your point of view about publicity, however, publicity about the new vaccine in medical journals would be nice. In my opinion, this can not damage your reputation.Finally, I am very pleased to hear you expect a long-term collaboration with us, that is likewise. So we are as well pleased to hear we can do future testing on your cows.I would aim the best possible outcome for us both, therefore I am willing to negotiate certain points. I am looking forward to your answer.With best regards,Williams</t>
  </si>
  <si>
    <t xml:space="preserve">Dear Williams,thank you for the answers and I am happy to hear from you.Having read your requests, we understand your situation well and are willing to readjust our order, so that we can work out an solution that benefits both of us.First, I am very glad that you agree with the standard future testing. Besides, we also agree on your request forNarrowPublicityabout your new vaccine.We would like ask you reconsider the Delivery Time, which is the foremost issue for us right now. It would be very helpful for us to receive the vaccine as soon as possible. But we also understand your stress with building the facilities, and therefore we decided toenhance the Delivery Timeby 200%, from 1 month to3 months. But this is ourupper limit.Considering the speed production would increase your financial burden and production costs, we can double thePrice we will pay for you, from the initial 200 US$ to400US$.Trusting a completely new vaccine needs a guarantee. Congratulation on the positive test result of the vaccine inlaboratory. However, for buyers there are still risks (especially the first buyers), because its effect in the real field remains unknown. Therefore, we expect theFullGuaranteefor our order.If the vaccine on these 6000 cows succeed, we will order thousands of vaccines more from you.We are think highly of your products and your firm, that's why we have largely adjusted our initial requests. We also expect you could accept some compromise in your offer in return.Thank you for your time and the reconsideration, and we are looking forwards to a wonderful agreement. Wish you a great day.Best regards,Brown</t>
  </si>
  <si>
    <t xml:space="preserve">Dear Brown,I read your answer to my last offer with great interest, but unfortunately I can still not accept certain issues. Your last offer showed me your interest in a joint result due to the concessions you made. To show you our interest and in order to find a satisfying result for both of us, I am willing to give you some concessions, too.As a sign of appreciation of your contributions to the negotiation, I would be willing to accept: 3 months Delivery Time. Since your cows are in danger I understand you need the vaccines as soon as possible. Due to the expedited delivery time, I can not make concessions concerning the issue Price, and I will still request 500 US$ per vaccine.Where I do want to make another concession, is on the Guarantee. I can offer you a wide guarantee, although this is my highest offer. I am very pleased to hear you consider a long term cooperation with our company, so after consideration I would like to offer you a wide guarantee, which means that we cover all damages directly caused by the vaccination.Eventually, I am very glad we agree on narrow publicity about the new vaccine.Thankyou for your time and I am looking forward to a response.With kind regards,Williams</t>
  </si>
  <si>
    <t xml:space="preserve">DearWilliams,we are very grateful for your acceptance of our delivery time.With your explanation, we understand your difficulty better. We are willing to risk a bit for the safety of our cows and accept your request for the wide guarantee.Now we have only one condition to discuss - price. We are happy to see that the discussion keeps moving forwards.We expect you reconsider the price. We hope you could accept the 400US$ offer, as we are the very first buyer of your vaccine. Besides, we order for 6,000 cows once and we are ready to take the risk of the uncertainty. It is equal to that we offer you our thousands of cows as trials and the samples are large enough for your further study. I believe this will significantly improve your research and development. What is more, if the effect of the vaccine is proved to be great, we will pay you more for our future orders.Thank you again for the consideration, and expect the good news from you.Wish you a great day.Best regards,Brown</t>
  </si>
  <si>
    <t xml:space="preserve">Dear Brown,After consideration I am very happy to inform you that I accept it. From my point of view, we've reached a common solution that suits both of us. I am pleased to hear that you will reconsider the price in the future, for now I will agree on 400 US$. I really enjoyed negotiating with you and I wish you all the best for the future.With kind regards,Williams</t>
  </si>
  <si>
    <t xml:space="preserve">Hallo Williams,hope you are well.I think we have to negotiate a few more points about the new vaccine. I have attached my offer.I hope we can find a good solution for the both of us.kr</t>
  </si>
  <si>
    <t xml:space="preserve">Hi,I suppose that you are Brown ? Indeed, you did not sign your last message..Hope you are well too, thanks for asking. I am motivated to lead this negotiation with you and committed to reach an agreement that suits both of our expectations.That is why I sent you in attachment my first offer in which I am ready to concede some points. In order to show you my openness, I already agreed your propositon concerning theFuture Testing.Looking forward to hearing you soon,Kind regards,Williams</t>
  </si>
  <si>
    <t xml:space="preserve">Dear Williams,thanks for the proposal but I think - to charge 500 for a shippment in 7 months, is far too unrealistic. Another firm, did already too first of all some testing - therefore we already have some result - which is not the case at your firm. Second, for such a long waiting time, the price is too high, since you can't give us any guarantee - and we both should be carefull with publicity. It could back-fire to the both of us.Therefore, if you be able to ship asap for a reasonable amount, we can if it works out, be your testing trial firm - would benefit you very much in the future.Pls find attached a new proposal.KRBrown</t>
  </si>
  <si>
    <t xml:space="preserve">Hi Brown,Thank you for your last message, I am interested in knowing your point of view. Seeing that the situation in the NCA's farmers, we both have to find an agreement tocontain the outbreak of the pandemic as much as we can.That's why I am ready to make some concessions. We extend the guarantee we offer you namelyWide. Moreover, I decreased the delivery time so that we could reach the purpose of our negotiation. However, an extended guarantee and a short delivery time leadnecessarily to a higher price.Looking forward to hearing you soon,Kind regards,Williams</t>
  </si>
  <si>
    <t xml:space="preserve">Dear Williams,I'm sorry for the late reply, somehow I didn't receive the information about the mail.I think we will find an agreement. I am willing to make consessions too, but the price is still too high, for the delivery time.How about 2 monts and 300 Euro. And we can use a narrow publicity -&amp;gt; which in case of success will increase your popularity and overall revenue. And i did lower my standarts for the guarantee.How about this suggestion?krBrown</t>
  </si>
  <si>
    <t xml:space="preserve">Hi Brown,It is fine. I had the same problem. That is why I only check my Negoisst account without checking my mailbox.. little tip!I think so too. We both are ready to make concessions. We have to act for the public interest: The current situation serious and critical.Therefore, I am ready to concede about theDelivery Time in order to react quickly and then help you to handle this situation. However, lowing this, we have to diminish the guarantee written down into the contract.Our laboratory test were succesful and we are ahead in this vaccine race.You must know that we are ready to communicate to reach an agreement that fits the needs and interests of both of us.Looking forward to hearing you soon,Williams</t>
  </si>
  <si>
    <t xml:space="preserve">Dear Williams,thanks a lot for the advice, i will check my negotiation more often :)Regarding, the price - we still have to find an agreement, I cannot accept the 500 you suggested. Other firms are cheaper, and have just as good of a result and are even further ahead in the testing phase.How about my new proporsal. This is as much as I can move towards you in order to reach an agreement.I have faith, that we can reach an agreement at delivery time and price.krBrown</t>
  </si>
  <si>
    <t xml:space="preserve">Dear Brown,Thank you for your suggestion.As I can see, the delivery time is something you can concede and I can conceive that seeing that your situation. To satisfy your needs, I agree on3 months. That could entail some disruptions into some projects we have beside, but I wanted to step towards you.Looking forward to hearing you soon,Kind regardsWilliams</t>
  </si>
  <si>
    <t xml:space="preserve">Dear Williams,thank you for trying to meet me shomewhere in the middle. But we still have one major point open do discuss.Our price issue. We will not pay 500 Euro per cow for the vaccine, this is far too high - other firms, can make us a better price way below 500 Euro and as mentioned - they are alredy further advanced with future testing.Therefore, I ask for a reasonable price - since we need a hughe amount.krBrown</t>
  </si>
  <si>
    <t xml:space="preserve">Dear Brown,I received your proposition and I have the feeling that you are not ready to find a joint agreement. Indeed, mentionning your alternatives gives me the sensation that you are not fully committed to reach a deal.In that way, I am waiting you to make a concession before pursuing the negotiation.Kind regards,Williams</t>
  </si>
  <si>
    <t xml:space="preserve">Dear Williams,i try to move towards your way, and make concessions, but I don't see the same effort from your side.The price is still too high!We can talk about a price of around 300, but not 500 - I cannot agree to such a deal!krBrown</t>
  </si>
  <si>
    <t xml:space="preserve">Dear Brown,Find in attachment my suggestion.I hope this step towards you will bring serenity in the discussion.Kind regards,Williams</t>
  </si>
  <si>
    <t xml:space="preserve">This is a way towards an agreement.I can agree to a price of 400 if delivery time is 3 months. See my suggestions.krBrown</t>
  </si>
  <si>
    <t xml:space="preserve">Dear Brown,I am happy to see that we can reach an agreement in critical issues that are dear to us.Moreover, in addition to deliver you as soon as possible, we ensure you a higher guarantee namelyNarrow. To publicly show our partnership, it could be interesting to agree for future testing. In the current situation, we know that outbreaks are foreseen to be more frequent than we have known till today. To build up a strong relationship and fight them together, we are ready to provide you vaccine in the future with an unlimited way. Indeed, we are currently conducting a lot of laboratory tests on new diseases that will bring us a competitve edge on our competitors. Thanks to this agreement and our collaboration, we are ready to share it with you.Looking forward to hearing you soon,Williams</t>
  </si>
  <si>
    <t xml:space="preserve">I can accept this deal.</t>
  </si>
  <si>
    <t xml:space="preserve">Dear Williams,due to the urgent situation, I really appreaciate the work of your company!Since several animals have been infected by BSE, I would like to draw your attention to the urgency to obtain a vaccine.Therefore, I would like to negotiate with you.Most important for us is theDelivery Timewhich means we need the vaccine as soon as possbile. We are open to talk about the price but200$ would be in our mind. Can we talk about the guarantee? Since our company is quite small and unexperienced we would prefer aWideguarantee andStandardlevel of future testing.Since we are dealing with a very sensitive topic, we would appreciate aNarrowpublicity.I am looking forward to hear from youbest regards,Brown</t>
  </si>
  <si>
    <t xml:space="preserve">Dear Brown,Good morning! Thank you for your email.I would love to build a business relationship for us! InnoVax is a fast-developing pharmaceutical company with advanced vaccine technology. Our vaccines will be extremely helpful for BSE trouble. Therefore, we would like to charge500per dose.I understand your urgent need for Delivery Time. However, due to a large amount of your order (6000 doses), we need more time7 monthsto ensure the premium quality of InnoVax vaccine so that you could get the best result for the current BSE disaster.We could offer you aNarrowGuaranteefor side effects. If you could consider anUnlimitedlevel for Future Testing, that would be great. Your association will become the outstanding animal husbandry pioneer in Litulia and worldwide because of future testing! In the end, I would love to agree on theNarrowPublicitysince it is sensitive.What do you think about the offer? Let us start our first deal! I am looking forward to hearing from you.Best regards,Williams</t>
  </si>
  <si>
    <t xml:space="preserve">Dear Williams,thank you very much for your quick response!I am also very interested and optimistic about a business partnership with InnoVax and I am sure that we can negotiate a contract that suits both of us.First of all, I am pleased that InnoVax has such high quality standards. Unfortunately, the BSE can only be stopped by a vaccine, so a Delivery Timeof 7 months is way too long. I ask you to do everything to achieve a Delivery Timeof maximum 2 months. Otherwise wedoubt that we can save our cows.In this case we are open to negotiate the Priceand increase our proposal by 200$ so that we accept a Priceof 300$.I am convinced that InnoVax is doing an excellent job and will certainly establish itself on the market. But until then I would kindly ask for a WideGuarantee.The welfare of our animals is very important to us, so we can only accept aStandardlevel of future Testing.Last but not least,I am very delighted that we were able to find a common denominator regarding thePublicity.I am very curious about the partnership and looking forward to hear from you, William.Best regards,Brown</t>
  </si>
  <si>
    <t xml:space="preserve">Dear Brown,Thank you for your email. I really appreciate your trust in InnoVax!I understand your urgent situation. Therefore, I tried my best to communicate with InnoVax headquarters for the whole day in order to get a win-win solution for us.I knew that the delivery time is extremely important to NCA. In order to save more cows' lives and the local economy, our factory could deliver the vaccine faster in3 monthsfor our partnership. This is the best delivery time we could offer. But it would cost higher labor, material, and transportation costs. Therefore I hope you could understand the price of500dollars per dose and Unlimitedfuture testing. This ismy sincerity to you also to local animal farms inLitulia. At last, theWideguarantee is fine with the offers above.I'm looking forward to your reply.Best regards &amp; stay safe,Williams</t>
  </si>
  <si>
    <t xml:space="preserve">Dear William,thank you for your response!An agreement often requires concessions from both parties. Therefore I am very pleased with the constructive negotiation.I agree to theDelivery Timeof 3 months, theWideGuarantee, theNarrowPublicityand theUnlimitedFuture Testing.Nervertheless, I would like to ask you, if there is there any chance that we can agree on a Priceof400$?I would like to thank you for the excellent negotiation and I am looking forward to future cooperation. Best regards,Brown</t>
  </si>
  <si>
    <t xml:space="preserve">Dear Brown,Thanks for your quick reply.After consideration, I am delighted to inform you that I accept it. I really enjoy the negotiation with you. Your negotiation skill is excellent! It is great that we finally find out a common solution that is beneficial to both of us. I hope our vaccine would help NCA to get better soon. I am looking forward to doing the next business with you.Merry Christmas in advance and stay safe!Best regards,Williams</t>
  </si>
  <si>
    <t xml:space="preserve">Dear Williamsupon our previous talks, we would like to take the negotiations to the next step. Thus, the following offer.Best</t>
  </si>
  <si>
    <t xml:space="preserve">Dear Mr./Ms. Brown,Thanks for your continued interest in InnoVax' vaccine solutions. However, I am afraid that I cannot accept your offer at this price and under these conditions. Please see my counteroffer in the appendix.Kind regards,Mr. Williams</t>
  </si>
  <si>
    <t xml:space="preserve">Dear Mr. Williamsthank your very much for getting back to me. I took your counteroffer to my colleagues, yet we cannot accept your offer. Please find the new counteroffer attached. As you can see we are willing to pay more, however, we need to ensure limited publicity as well as full guarantee which we assume to get from you given your outstanding reputation.Best wishes</t>
  </si>
  <si>
    <t xml:space="preserve">Dear Mr./Ms. Brown,Thank you for your fast reply. I have discussed your offer with the department. The board does not want to go below €400 per dose as the vaccine is costly to produce. However, I am willing to negotiate the guarantee and delivery time. At €400 per dose, I am able to deliver the vaccines in 4 months with a narrow guarantee. Though recent tests with the vaccine have been proven highly successful, I cannot give a full guarantee yet as the vaccine is still quite new. However, InnoVax is able to provide a narrow guarantee, meaning that InnoVax will compensate you for any possible negligence on our part regarding the vaccines.I hope to hear from you soon.Kind regards,Mr. Williams</t>
  </si>
  <si>
    <t xml:space="preserve">Dear Mr. WilliamsThank you for your counteroffer. I have discussed it with my boss. Regarding the price: she is is only willing to pay €400 per dose when we receive wide guarantee and a delivery in 3 months. We are not able to wait longer than that - moreover, you mention that your recent tests have been very promising. I am sure with economies of scale you will be able to lower the price in the long-term. Thus, for the short-term we would pay €400 and would also be willing to take care of the logistics with preferable IncoTerms for you. As such we can ensure 3 months delivery time - for example with some first partial deliveries.I hope to hear from you soon.Kind regards,Ms. Brown</t>
  </si>
  <si>
    <t xml:space="preserve">Dear Ms. Brown,Thank you for your message. We've discussed your offer internally today. Though a delivery time of 3 months is quite tight for us as the vaccine is only being mass-produced soon and takes some time to produce, we are willing to accept your offer and provide the BSE vaccine to your company first. However, we have one minor condition: we would greatly appreciate if you could publish the results of your vaccination programme to the press as it would be a great manner of spreading awareness of InnoVax' new BSE vaccine.I hope to hear from you soon.Kind regards,Mr. Williams</t>
  </si>
  <si>
    <t xml:space="preserve">Dear Mr Williams,I am pleased to inform you that my team and I would like to accept your last offer.I am looking forward to working with you in the next couple of months.BestMs Brown</t>
  </si>
  <si>
    <t xml:space="preserve">Dear Williams,what issues are important for you?Do not hesitate to make me an reasonable offer.I hope wewill find a satisfactory solution soon!All the best,Brown</t>
  </si>
  <si>
    <t xml:space="preserve">Dear Brown,Thank you for messaging me.As we know the situation in Litulia is really bad. Probably all of the cows are infected and we're hoping to save as many as possible. To do that we need help from your company.Each cow needs a dose of vaccine (we're hoping we can give a vaccine to 6000 cows). I'm gonna be honest the price is really important for us as we need to think about other expenses. Because of that, I am proposing the price: 500 US Dollars per dose.Also time for producing the vaccine and making sure it works will be much longer than you suggested. We know it should be as fast as possible but to make sure there would be no mistake and that the right amount would be delivered, it will take from 4 to 7 months.Tell me what do you think about these issues so we can move on as time is really important here!Kind regardsWillams</t>
  </si>
  <si>
    <t xml:space="preserve">Dear Williams,you gave me an offer with two extreme scenarios:Price500 andDelivery Time7 months. Since price anddelivery time is very important for you as it is for me as well, I wish to shorten these negotiation by proposing to give and take some of the price and delivery time on both sides.You prefer Future TestingStandard, so we wish to get GuaranteeFull to be insured for unforseen events e.g. new Vaccine is not working properly.All the best,Brown</t>
  </si>
  <si>
    <t xml:space="preserve">Dear Brown,When it comes to price and delivery time it is really important for us.. so I can propose another price, 400 US Dollars and delivery time 5/6 months.Although we can propose a wide guarantee - where InnoVax would cover all damages directly caused by the vaccination.I'm waiting for a quick response so we can start producing the vaccine.All the best,Williams</t>
  </si>
  <si>
    <t xml:space="preserve">Dear Williams,I know that the price is very important fory you. So am I willing to pay you 400. However, the delivery time is important for me. Hence, I am demanding maximal 2 months.To end this unecessary back and fourth game, I propose you one last time to jointly maximise our common utility. Instead of only acting self-interested.Guarantee, also a very important issue for me, would be best for me to get full coverage. Nevertheless, I am willing to deal about this issues, too. As you prefer wide publicity, I demand full coverage, because unlimited publicity is not in our favor. Also, you have already demanded standard future testing.All the best,Brown</t>
  </si>
  <si>
    <t xml:space="preserve">Dear Brown,You are right about understanding each other's needs, but as you know my hand is a little bit tight in some aspects. We can't produce a vaccine in 2 months with the full guarantee.. It will be useless for sure. I still don't really understand which aspect is the most important for you.Either you want a vaccine very fast let's say 2 months as you proposed but then our guarantee will be none.If you want a full guarantee, then we need at least 6 months. If u agree on the wide one we can do it in 4/ 5 months.Of course, we need to test the vaccine so let's say we can do it in minimal.All the best,Williams</t>
  </si>
  <si>
    <t xml:space="preserve">With the current terms that we have discussed in the last "question" message, I have an utility slightly above 50%. This is not ideal. However, we both should get a fair amount of utility.With none publicity I get close to 60% percent utility.What about you? When we both try to maximise our utility one is going to loose. So I propose to find a scenario where we both get a fair amount of payout.Cheers,BrownP. S. On my site are no time issues</t>
  </si>
  <si>
    <t xml:space="preserve">If the time has no difference for you can you check this scenario? You'll get a full guarantee with no publicity. Because in the one where you proposed 3 months, 400, full, none and standard it's not even 50% for me and I would like to reach at least this 50%.This is also not the best scenario for me but I can accept it as my utility will be 50%. Preferably I would change the delivery time for 5 months..Best,Williams</t>
  </si>
  <si>
    <t xml:space="preserve">Alright, I accept this offer!Thank you and all the best,Brown</t>
  </si>
  <si>
    <t xml:space="preserve">Dear Williams,As the situation is worsening by the day, I hope we can soon agree on a business as promising as ours!Allow me to put an offer to you which would, in our consideration suit the urgency of the situation:We are willing to offer youStandardtesting in the future as a compensation for the undoubtedly ambitious1 monthdelivery time we need.Taking into account the risk we are taking by considering a vaccination your companyhas not yet tested the vaccine outside the lab before and wecannot know about the quality of the product I am proposing100as compensation for each dose. This of course includes aFullguarantee on it's effectiveness and safety.Please note that it is of the utmost importance for both of our parties to not let the wider public be misinformed about our possible business, which is why in regards to publicity, for the time being, we proposeNone.Best wishes from sunnyLitulia,Brown</t>
  </si>
  <si>
    <t xml:space="preserve">Dear Brown,I hope this message finds you well. We could agree onUnlimitedFuture Testing, so you can benefit from the tests of new medication.Regarding the mentioned risk factor, theDelivery Timeshould be6 monthsin order todecrease the project risk for you and your cattle. A safe process would benefit the both of us.The development of the vaccine is quite expensive for us, since we are determined to deliver a high quality product. We suggest aPriceof500US dollars.We would also offer you aNarrowGuaranteein which we will compensate for damages caused by gross negligence.I agree that is is important for both of our parties to not let the wider public be misinformed. However, it would be nice to have NarrowPublicity about the new vaccine, at least in medical journals.I am looking forward to your answer! Some aspects can still be discussed further.Kind regards,Williams</t>
  </si>
  <si>
    <t xml:space="preserve">Dear Williams,thank you very much for your counteroffer and kind words.Regarding the urgency of the situation on the ground, half a year of waiting onDelivery Timefor vaccinations, whilst also not having any reasonable Guaranteeof it's effectiveness is wholly unacceptable.Instead we propose a ramping up of production capacities on your part to make a swift delivery in 3 monthspossible.Regarding theFullguarantee, I'm afraid that we cannot make any concessions here. As the proposedUnlimitedTesting provides you with a host of opportunities for the future. We consider this concession to be both an investment in a partnership for the future as well as a massive show of confidence on your company's yet to be shown expertise in the field.We understand the financial strain such a deal would mean for you, and are willing to pay300as a meaningful compensation. If your company is willing to guarantee an even quicker delivery, we are of course happy to renegotiate this.As a second way of showing our willingness to be flexible, we would be happy withNarrowPublicity, as we understand the importance for a young company to prove it's expertise in relevant circles.Thirdly, we areBest wishes,Brown</t>
  </si>
  <si>
    <t xml:space="preserve">Dear Brown,thank you for your message!We agree with the option of UnlimitedFuture Testing. Therefore we could make some adjustments and we would offer aWideGuarantee.Regarding theDelivery Time, we are willing to offer a quicer solution, namely 4 months. Thisshould be something we can both agree upon, so you will receive the vaccines quickly, but also safely. This also plays into the guarantee.To work with such a quick delivery time, we would request500US dollars for thePrice.We agree to theNarrowPublicityand are happy we found common ground with you!Is this something you can agree with? I think we are getting closer to a great result! If you are available in the next hours, we can discuss things further today.Best wishes,Williams</t>
  </si>
  <si>
    <t xml:space="preserve">Dear Williams,unfortunately, I cannot accept your offer as it stands.However as a concession for a fasterDelivery Timeof 3 monthswe would be willing to offer a further, and rather painful concession toWidePublicity which is of course a high risk for us.Regarding the price, we are willing to offer400, as a Wideguarantee still means a considerable financial risk already.Best wishes,Brown</t>
  </si>
  <si>
    <t xml:space="preserve">Dear Brown,We are willing to go with aWideGuaranteeas well. We can cut down ourDelivery Timeto3 months, which is very ambitious. For that we will need the Priceto be 500US dollars.WidePublicityis fine with us as well. Just like theUnlimitedFuture Testing.Altough this offer is really testing our limits, we should agree on this deal to benefit both of our organizations and get this terrible situation for your cattle under control!Best wishes,Williams</t>
  </si>
  <si>
    <t xml:space="preserve">Dear Williams,Thank you for the update of your offer, I am happy to accept it.Best wishes,Brown</t>
  </si>
  <si>
    <t xml:space="preserve">Dear Williams,my name is Brown and as you probably know I am working for the NCA in Litulia. I am very happy to start negotiations with you and I am hopeful, we can find a deal soon.Please find attached my offer. Of course, as this is only the start, the points are still negotiable. But please keep in mind that this is a rather urgent matter and I hope we will be able to work quickly on this to find an agreement.Best wishesBrown</t>
  </si>
  <si>
    <t xml:space="preserve">Hi mister Brown,My name is Williams and I will be leading the negotiations on behalf of InnoVax. Likewise do I see opportunities for us to come to a mutual agreement. Indeed, time is of the essence which also causes the indicated counteroffer: quality takes effort and therefore time.I am looking forward to see your response.Greetings,Williams</t>
  </si>
  <si>
    <t xml:space="preserve">Dear Williams,thank you for your fast response. As I can see from your counteroffer, we are definitely on the right track for a good arrangement. However there are some points, that still need to be discussed.I am pleased to see that we agree onFuture Testing. Once we come to an arrangement, it would be great to keep our cooperation going.ConcerningPublicity, I am willing to agree onNarrow, since I do understand that this would be a good marketing opportunity for your company. However more publicity is not an option.I definitely agree with you and understand that quality takes time. Regardless, a 7 months Delivery Timewould just not be feasible. We are currently in negotiations with other pharmaceutical companies that might be able to deliver more quickly. Since your company would be our favourite cooperation partner and I do understand the issue, I would be willing to raise thePriceto300,hoping that this might help you to shorten theDelivery Timeat least to2 months.Thank you and best regardsBrown</t>
  </si>
  <si>
    <t xml:space="preserve">Hi mister Brown,We are making steps forward which is great! I am glad we see eye to eye on theFuture TestingandPublicitybut there is still some points of discussion. I too desire our collaboration to keep movind forward now and in the future. Therefore I propose the following. Since our company stands for quality, I will uphold the Guarantee. But, in order to do so, I have to ensure we can make it happen. Resulting in an adequatePriceand we will shorten theDelivery Timewith 2 months.I understand others are moving too but no one can make it happen like we do. I hope you consider our porposition.GreetingsWilliams</t>
  </si>
  <si>
    <t xml:space="preserve">Dear Williams,thank you very much for your counteroffer which already sounds very promising. I too believe that your company is one of the fastest moving on the market and I have great hopes in your product.However, since you are still a rather young company without reputation and this is only the first phase of testing, I must insist on aFullGuarantee. I am very happy to see that you could shorten theDelivery Time. If it is possible to shorten it by another 2 months, I am sure we find make a great deal for us both. Because I know that this is a difficult task which takes all your efforts, I would be willing to pay the maximumPriceof500.Thank you and all the bestBrown</t>
  </si>
  <si>
    <t xml:space="preserve">Hi mister Brown,Good to hear from you again! I am pleased to see that we are about to close a deal. I am willing to push our development team to ensure the quickDelivery Timeof3 months, but it has consequences. The first step was, as you already show,moving forward in perspective of Pricewhich I do appreciate and accept. Still, I understand your wish for fullGuaranteebut due to the push in time, unfortunately, I can do no more than aWideGuarantee.I hope we come to the conclusion in you accepting this offer. I am very glad to see how our negotiations went sp far and have faith in further collaborations. Thank you.Greetings,Williams</t>
  </si>
  <si>
    <t xml:space="preserve">Dear Williams,great, I think we have a deal! It was great negotiating with you and I am looking forward to our future collaboration.Best wishesBrown</t>
  </si>
  <si>
    <t>2021_05</t>
  </si>
  <si>
    <t xml:space="preserve">NCA Case</t>
  </si>
  <si>
    <t xml:space="preserve">Dear Kim Williams,I am writing in regards to our negotiation about the BSE vaccine. Since stopping the spread of the disease remains our top priority, we look forward to reaching an agreement with your company as soon as possible, so that we can start the vaccination process.Considering the fact that some of our cows are already affected by the disease, it would be ideal to have the vaccine right now, but since we know this is not possible for you, we would love to agree on aDelivery Time, that will be beneficial for both of us.Regarding the issuePrice, we would be open to paying100 US$per vaccinated cow, since our financial situation is already critical as it is.A future collaboration with your company is on our wish-list. With this being said, aStandardFuture Testingis what we have in mind, but let us know what you think about this.We look forward to receiving your thoughts on this and are open to further negociate on any issues, so that we can eventually seal the deal.Yours sincerely,Sam Brown</t>
  </si>
  <si>
    <t xml:space="preserve">Dear Sam Brown,I am pleased to hear from you.It is also in our interest to conclude a contract as quickly as possible, since the BSE prions are almost indestructible and also dangerous for humans. The current outbreak in Litulia must be stopped as fast as possible and I'm happy that we can help. Our testings have shown that our vaccine is highly effective.We do understand that it would be ideal for you if we could deliver the vaccine immediately, but I'm afraid that our capacities aren't ready yet. We are able to offer you aDelivery Time of4 months.Since we spend over a dozen of years in research, we really have to cover our development costs. We are able to vaccine one cow at aPriceof300 US$.We trust in the safety of our vaccine, but since it is still being tested, we cannot offer a full guarantee. We are willing to cover a Wide level ofGuarantee, in which we would cover all damages directly caused by the vaccination, but will not guarantee its effectiveness.A future collaboration is also in our deepest interest:We would love to work with you in the future,UnlimitedFuture Testingwith WidePublicityis the best foundation for our cooperation.We think this is the beginning of a wonderful collaboration.I am looking forward to hearing from you soon.Yours sincerely,Kim Williams</t>
  </si>
  <si>
    <t xml:space="preserve">Dear Kim Williams,Thank you for taking your time to respond and for letting us know about your offer. We unfortunately cannot agree on it yet, but we are willing to discuss the issues and renegotiate, so that we can come to an agreement, that is advantageous to both sides.TheDelivery Timeof 4 months, that you mentioned in the offer, is a barrier for our mission to stop the spread of this horrible disease, that does not only affect the cattles, but it's also a threat for humans, just like you said. Please think about the number of lives that could be saved by stopping the BSE from spreading with the help of the quickest delivery possible of your vaccine. We completely understand that a Delivery Timeof 1 month would be impossible for you given your capacities, but our experts estimate that if your company works really hard on this project, they should be able to deliver the vaccine within2 months, which would be amazing.I am afraid that your offeredPriceof 300 US$ per vaccinated cow is way out of our budget. We think our initialPriceof100 US$is pretty justified by the fact that InnoVax has not tested the vaccine outside the lab before, so that we cannot be aware of the quality of the product.By keeping thePriceat100 US$, we are willing to cut back on theGuaranteeand agree with aWideone, just like you offered. We understand that you cannot offer us a fullGuarantee, since the vaccine is still being tested.A wide Publicity, that you asked for, would cause such a hard time for us, since the public rumour and the media presence would be the worst conditions for the present and future of NCA.We unfortunately cannot accept an unlimitedFuture Testing, since testing any drugs or vaccines that are currently being developed and have no initial test use approval from regulatory agencies would be too much of a risk for us. We think aStandardFuture Testingwould be ideal, since we really want to extend our collaboriation with you.Please let me know what you think about the issues mentioned above. We think this would be a successful collaboration and are open to renegociate, so that we can reach an agreement.With best regards to you and your family,Sam Brown</t>
  </si>
  <si>
    <t xml:space="preserve">Dear Sam Brown,Thank you for your detailed explanation of your point of view.Unfortunately we cannot agree yet, but we think that we can solve the problems and lay the foundation for a successful cooperation.I see your point that aDelivery Time of 4 months is too long, facing the current outbreak in Litulia. I have consulted with our development departement and am happy to inform you, that we can manage to achieve aDelivery Timeof3 months.Regarding thePrice. We can go down to200 US$, but in this case we really need aWidePublicityto ensure other companies hear about the success of our vaccination project and place orders too. You need to understand that we need to make sure we can at least cover our development costs. We've been developing our vaccine for over 12 years.Unfortunately, at this lowPrice of 200 US$, we're only able to offer a NarrowGuaranteein which we would only compensate for damages caused by gross negligence on our side. Otherwise, the financial risk on our side is too great.Furthermore we also need aUnlimitedFuture Testingin order to be able to offer you this low price.We are of the opinion that this type of cooperation is a great enrichment not only for us, but also for the NCA.Of course, we only test new medication as soon as we are absolutely certain that the benefit is greater than the risk.I look forward to your response and to hearing your perspective on things.We believe that this contract would be mutually beneficial.Yours sincerely,Kim Williams</t>
  </si>
  <si>
    <t xml:space="preserve">Dear Kim Williams,Thank you for rethinking your offer and for hearing us out on some issues. Sadly, our current situation does not allow us to accept it yet, but we still think that some issues can be negotiated in a way both sides will benefit from, so that we can start a wonderful collaboration.We really appreciate the fact that your company is willing to work harder so that the vaccine can be delivered within3 months, because our goal is to start the process as quickly as possible. With that being said, we agree on your offeredDelivery Time.For the initialPriceof100 US$per vaccinated cow, we are willing to cut back some more on the guarantee and accept only aNarrowGuarantee as a compensation. I think you can understand the fact that we are not able to pay a huge amount of money for a vaccine that has no proof for efectiveness, since it has not been tested outside the lab before.Because we are aware that your company would benefit fromPublicityregarding the vaccine, we are ready to allow aNarrowone, in which the test is described in medical journals, even if this would not be advantageous for us, just like I mentioned in my last message. We are willing to make this compromise, because we genuinely want to work with you.Concerning the issueFuture Testing, we still believe that aStandardone would be the safest way. We understand your point of view stated in the last message regarding this issue, but we still want to give our animals the safest treatment, which entails that the products should already be certified.Please let me know your thoughts on the above-mentioned topics. We look forward to hearing from you very soon and are happy to renegotiate, because we think this collaboration would be amazing for both of us.Yours sincerely,Sam Brown</t>
  </si>
  <si>
    <t xml:space="preserve">Dear Sam Brown,Thank you for the feedback. I am pleased that we can agree on a Delivery Timetime of 3 months and aNarrowGuarantee. I think we are both interested in stopping the current outbreak as soon as possible.Our vaccine is the most effective, fastest and, ultimately, the cheapest way to achieve this goal.However, as InnoVax, we also have to ensure that we can cover our enormously high development costs to some extent.Experts from all over the world have been employed in our laboratories for over a decade.In those 12 years we couldn't make a penny from our pioneering work. Unfortunately, if the NCA cannot accept awideof Publicity, we have to raise the Priceto 300 US$.In our tests, the InnoVax vaccine showed an extremely high effect. You can be sure that the vaccine will prove this effectiveness on the affected farms as well.We continue to believe that Unlimited Future Testingwould be a great enrichement for both of us.Think of it this way: If we had already had a contract for unlimited testing, the current BSE outbreak would never have occurred on your farms because you would have already been supplied with our new vaccine.InnoVax is an extremely innovative and agile company, and we will continue to be a leader in the development of new drugs, treatments and vaccines in the future. Think about it and let me know what your point of view is.Let me know what you think of my suggestion. I am always open to renegotiations. We look forward to hearing from you and getting to a successful contract soon.Yours sincerely,Kim Williams</t>
  </si>
  <si>
    <t xml:space="preserve">Dear Kim Williams,We are glad to heard from you again. I want to thank you for your offer, but I'm afraid we still cannot accept it for now, but we are happy to renegotiate.We understand the fact that InnoVax has to cover their development costs and we are therefore ready to pay aPriceof200 US$per vaccinated cow, but this is the most we can do for this issue, since the financial situation of NCA is already critical as it is and our budget is very low. By keeping theDelivery Timeat 3 months, you won't have to invest extra money for a quicker delivery and this would be a plus for your financial situation.Given the lift of thePrice, you have to understand that we need aFullGuaranteeto compensate for damages in case the vaccine does not take effect, since the financial situation of ours will not be able to cover the costs that come with the possible failure of the vaccine.We thought about the Future Testingissue and I am happy to let you know that we would agree with anUnlimitedone. Since this is the best opportunity for your firm for the long run to check if your newest vaccines, drugs and treatments are working like expected, you have to understand that this comes with some risks for us because there will be no guarantee that everything will turn out perfect. As a compensation for this, we think that noPublicitywould be pretty fair.I look forward to hearing your opinion on this. I hope this would be a good offer for you, so that we can come to a settlement as quickly as possible.With best regards to you and your family,Sam Brown</t>
  </si>
  <si>
    <t xml:space="preserve">Dear Sam Brown,Thank you very much for your message, but I'm afraid we can't accept your offer yet.I would like to submit my new proposal to you:We are pleased that the NCA sees the benefits of a extensive cooperation withUnlimitedFuture Testing.This cooperation will advance both the NCA and InnoVax.We understand that you want to avoid a lot of Publicity, but for InnoVax it is important that the progress we are making in our development and research is at least published in some medical journals. That's why I want to offer youNarrowPublicity. This would in no way damage the reputation of the NCA, but rather spread the progressiveness and modernity of your association among specialists.As I mentioned earlier, InnoVax cannot offer a fullGuaranteefor the new vaccine as it is not yet fully approved.But I can reassure you: With a WideGuarantee, as I would like to offer you, we will cover all damages directly caused by the vaccination - regarding the effectiveness you mentioned, our tests so far show that our vaccine is highly effective.Rest assured that we can stop the current BSE outbreak with our vaccine.Unfortunately I have to inform you that we cannot go below aPriceof300 US$per vaccinated cow.If your budget doesn't allow this, we have to talk again about the issues Delivery Time, Guaranteeand Publicity. I am always available to renegotiate. I am sure that we will find a solution that is acceptable for for both of us.I hope my offer would be an acceptable solution for the NCA, since it is also in my interest to close successfull deal as soon as possible.I'm looking forward to your response.Yours sincerely,Kim Williams</t>
  </si>
  <si>
    <t xml:space="preserve">Dear Kim Williams,I want to thank you again for considering some of our issues, but we unfortunately cannot accept the offer yet.We think we have a pretty good offer, that would be beneficial for both of us: we think that by paying aPriceof100 US$, we are ok with receiving only aNarrowGuaranteeandPublicity. We took your suggestion in consideration about thePublicityissue, and I think this would be the best way to go for both of us since this would not completely damage our reputation and for you, it will shed light on your progress.By keeping this 100 US$, we would love to recompensate you by acceptingUnlimitedFuture Testingfor the long run, that would be the best opportunity for you. Think about how much growth this would cause for your company in the future and I think this aspect is much more important, since you can promote your vaccines and drugs by stating that they were already tested outside the lab. By this you can increase your price because you have an proof of their effectiveness and this would benefit your financial situation much more than a rise in the price for this deal. Not many are ready to accept aUnlimitedFuture Testing, since it comes with high risks, but we are ready to give this chance to you and you would only benefit from it. Please think about this aspect.I think this offer would be an amazing beginning for our wonderful collaboration, but let me know what you think about it.Yours sincerely,Sam Brown</t>
  </si>
  <si>
    <t xml:space="preserve">Dear Sam Brown,Thank you very much for your latest offer. I believe that we are moving into the right direction. Unfortunately, I have to inform you that we cannot yet accept your offer, since a Priceof 100US$ per cow is not financially viable for us.Therefore I would like to present you a new proposal: By keeping the Priceat300 US$per vaccinated cow, we can offer you aWideGuarantee, in which InnoVax would cover all damages directly caused by the vaccination.This would provide the NCA with great financial security.Possibly an even bigger factor for you would be the fact that at this price we would even be willing to forego publicity completely. We offer youNonePublicity-Thus, it would be absolutely out of the question that rumors about a BSE-outbreak on your farms could arise in any way.Combined with a 3 monthsDelivery Timeand Unlimited Future Testing, this would be a great deal for both parties.I'm looking forward to your response. I think we are very close to a great deal and the beginning of a wonderful collaboration between the NCA and InnoVax.Yours sincerely,Kim Williams</t>
  </si>
  <si>
    <t xml:space="preserve">Dear Kim Williams,I really believe we have come very close to the beginning of our successful collaboration. I was really happy to ascertain that you understand our point of you.We think your offer was very close to meeting the best interest for both sides. The only aspect that I'm afraid we cannot agree on is your offeredPrice. Like I mentioned in previous messages, our financial situation is very critical and a price of 300 US$ per vaccinated cow is way out of our budget. Because we understand the fact that you also have to cover your development costs, we are willing to make an effort and pay200 US$per vaccine.Alongside aDelivery Timeof3 months, aWideGuarantee, since we also have to make sure our financial situation is somewhat secure because of the price we will pay, noPublicityand aUnlimitedFuture Testingfor the long run, we really think we came to the perfect solution for our collaboration, which both sides will truly benefit from.I really hope you think the same way and we can agree on this deal so that we can start this wonderful collaboration.I look forward to hearing from you very soon.With best regards to you and your family,Sam Brown</t>
  </si>
  <si>
    <t xml:space="preserve">Dear Sam Brown,I am thrilled to bring you the latest news from our development department.Our experts made a breakthrough in the manufacture of our new vaccine:Thanks to new procedures, we are able to deliver the vaccine to the NCA in just 2 months.I think this is a really big step, because together we have the opportunity to stop the BSE outbreak on your farms even faster.In this way we can prevent BSE from spreading even further and, in the worst case, even spreading to humans.Due to the faster delivery time, the NCA can avert further financial damage and also reduce the risk of negative press and rumors.Despite the fact that theDelivery Timeis a third faster, we are prepared to leave it with a WideGuaranteeand also forego Publicitycompletely.Unfortunately, the new manufacturing technology has not made the production of vaccines cheaper. I really wish I could offer you a price of 200US$, but I am sorry to inform you that this is not possible for InnoVax in this form. However, I think that a Priceof300 US$per vaccinated cow is a more than fair, considering that we forego Publicityand offer a WideGuarantee.Let me know, what you think about my latest proposal, I am truly looking forward to seal this deal. I think this agreement is really on an equal footing and is beneficial for both - the NCA and InnoVax.With best regards to you and your family,Kim Williams</t>
  </si>
  <si>
    <t xml:space="preserve">Dear Kim Williams,Thank you for letting me know about your thoughts on our last offer. We are happy that your firm is willing to work harder to deliver the vaccine quicker, since it is very important to stop the spread of this horrible disease.Unfortunately, we cannot pay aPriceof300 US$without aFullGuarantee. I think it is pretty clear that we cannot take such a huge risk for a vaccine that has not even been tested outside the lab yet. If the vaccine won't be effective, we will never be able to cover all the costs that come with the damages. Since our initialPricewas 100US$, I think we did raise the price very much in your interest and made a huge compromise given our poor financial situation, so it would be amazing if you would take this into consideration.In return for theDelivery Time, we are willing to offer you aNarrowPublicity. Think about how amazing this would be for your company. You get to test your vaccine and spread word in the medical journals about the results. This would increase the attention on your company significantly and your sales automatically.We are also giving youUnlimitedFuture Testing. Like I already said, not many are ready to accept this and this opportunity is amazing for the future of your company. It will shorten the time significantly until your products will appear on the market and companies will buy them way quicker, since there is already proof of their effectiveness because of our collaboration.Please think about the greatness of this deal and how fair it would be for both sides.I look forward to hearing from you.Yours sincerely,Sam Brown</t>
  </si>
  <si>
    <t xml:space="preserve">Dear Sam Brown,thank you very much for your quick response.I appreciate your latest offer, but unfortunately I have to inform you that it is not acceptable for InnoVax in this form.Nevertheless, I am sure that together we can come to a satisfactory result for all parties.I would like to limit myself to our last two points of contention:As you can probably imagine, the crux of the matter for us is the full Guaranteethat you offered me.I completely understand that a full Guaranteeis an extremely important point for the NCA.But I also hope that you can understand that InnoVax is not in the position to offer a full guarantee - the guarantee question is a legally extremely delicate matter.Since the vaccine is still in the approval phase, I am instructed that I absolutely cannot give a fullGuarantee.Even the Wide Guaranteethat I would like to offer you again is absolutely unusual in the industry.With my guarantee offer, all problems, side effects and damages caused by the vaccination are fully financially and legally covered by InnoVax.And rest assured, our vaccine shows excellent results in our tests.I hope you can understand my reasoning.Knowing the guarantee issue is a big point for the NCA, I would like to offer you once again to completely forgoe Publicityas a fair compensation.For InnoVax it would have been very important to have a lot of publicity in order to find further possible buyers for our vaccine.But we also understand how important it is for the NCA to ensure that absolutely no rumors of the current BSE outbreak emerge.Since the meat of infected cows remains dangerous to humans even after frying, such rumors could lead to a boycott of NCA products. The BSE prions can withstand temperatures of up to 600C.I hope we can get a great deal on that basis. OverallI think that this combination is the fairest and best basis for our future cooperation.Please think about what we can achieve together with this deal not only in the short term, but also in the long term. It's not just about defeating the current BSE outbreak, but also about our future, industry-leading cooperation.I look forward to sealing our deal together.Before we come to the end, I would like to thank you personally for the professional and constructive negotiation with you.I am looking forward to heearing from you very soon.Yours sincerely,Kim Williams</t>
  </si>
  <si>
    <t xml:space="preserve">Dear Kim Williams,I am writing you in regards to your latest offer. After consideration, I am delighted to inform you that I accept it.We really think that this collaboration is absolutely necessary to keep the horrible BSE from causing more damages than it already did. The spread of this disease would create both serious financial and image-related problems for the NCA. This is something unacceptable for us. We stand for the well-being of the animals and humans, this being a principle NCA acts on.We don't have another option to deliver the vaccine this quickly and a 2 monthsDelivery Timeis our last chance to save as many cattles and humans as possible.We also agreed on this deal because we know that InnoVax is an experienced and prestigious pharmaceutical company amongst the top market leaders worldwide and we trust your work. This is why we also agreed on theUnlimitedFuture Testing.We are also relieved to be able to stay away from thePublicity, since rumours spread accross the globe regarding this unfortunate event would only mean more troubles for NCA.I want to thank you for this wonderful negotiation and let you know that we are happy to start this collaboration, that suits both of us.With best regards to you and your family,Sam Brown</t>
  </si>
  <si>
    <t xml:space="preserve">Dear Mr.Kim Williams,I am Sam Brown,one of the executives of the NCA I will be happy to be your negotiation partner.I am pleased to hear from you. An initial offer can be found in attachmentI am eagerly awaiting your answer.Hope you are having a good and healthy dayWith best regards,Sam Brown</t>
  </si>
  <si>
    <t xml:space="preserve">Dear Mr. Sam Brown,I am pleased to hear from you and thank you for your offer.Now, I would like to discuss a few points with you.First of all, I totally agree with thePriceof300 US$. And I am glad that we can come to an agreement right away.Let's talk about thePublicity. It would be nice to have some publicity about the new vaccine, at least in medical journals. So we would have itWide.Another very important point for us is Future Testing. First of all, I want to thank you for offering standard levels. But its not possible for us. The extremely rigid regulations restrict our testing of our developments very much. That is why we would Unlimitedto test any drugs or vaccines that are currently being developed.Unfortunately, we cannot accept the fullGuarantee. However, I would take a step towards you and offer you theWide guarantee.Therefore we are prepared to coverall damages directly caused by the vaccination.Finally lets us talk about theDelivery Time.As we have already agreed, we will deliver a very large amount of vaccines. We need5 monthsfor these to be completely manufactured and delivered.I am looking forward to your answer.With kind regardsKim Williams</t>
  </si>
  <si>
    <t xml:space="preserve">dearKim Williams,I am pleased to hear from you but not pleased at all with the changing of thr offer.this highPricewas for a reason.We can confirm on the price but we need to meet halfway.all the information you can find it the attachementhappy to hear from you againhope you stay healthySam Brown</t>
  </si>
  <si>
    <t xml:space="preserve">Dear Mr. Sam Brown,Thank you for your message.I am very happy that we have agreed on the price and the guarantee. So we already clarified two aspects.Wecan confirm theDelivery Timeof3 months. Of course we want both of us to achieve a benefit.But as I said before,Publicityis very important to us. It's the best opportunity to own our position at the market. Also it is a step for your association to expand. You can gain more members and new customers. Moreover, the disease affects everyone, so I think its good for everybody to know how and whenthe testing would be and also what the results are.I think that we will be good business partners and therefore I think that we can agree that theFuture Testingis Unlimitedfor the drugs and vaccines that are at production right now. So you also have an advantage, as we will always take care of the health of your cattles.I am looking forward to your answer.With best wishes to youKim Williams</t>
  </si>
  <si>
    <t xml:space="preserve">dear Mrs. Kim Williams,hope this mail finds you healthy and happy,im very happy that we are taking stept forward butPricewill be100 US$if we agreed on other points.im ver happy that we are adding your main concern on the confirmation list, likeFuture TestingandPublicity.Happy to hear from you again,best regards,Sam Brown</t>
  </si>
  <si>
    <t xml:space="preserve">Dear Mr. Sam Brown,Thank you for your rapid message.Well, I can understand the way you negotiate. However, unfortunately, it is not possible for us to accommodate with the Price. Behind the price are not only the costs of the vaccine, it also includes the costs for the approvals as well as the delivery costs etc. Somy hands are tied at this points.If it is because of thePublicityI am able to meet you as good as I can. SoI can also accept theNarrowpublicity. As I said before, I want both of us to come out well in the negotiation and the demands of both sides to be taken up and accepted.I look forward to hearing from you soon.With best wishes to youKim Williams</t>
  </si>
  <si>
    <t xml:space="preserve">dear Kim William,Thank you for your message.Well, I can understand the way you negotiate too. However, unfortunately, it is not possible for us give you narrowPublicitywith thisPrice.what can i do for you while giving youPublicityNarrowis with thisPrice300 US$.but withGuarantee it will beFullhope we come to an agreement.best regardsSam</t>
  </si>
  <si>
    <t xml:space="preserve">Dear Mr. Sam Brown,Thank you for your offer.I am glad that we can agree on and I like to accept your offer. From our point of view, we've reached a common solution that suits both of us. It was very nice to negotiate with you. I hope for further negotiations with you.If you have any further questions or concerns, don't hesitate to let me know.With best wishes to youKim Williams</t>
  </si>
  <si>
    <t xml:space="preserve">Dear Miss William,my Name is Sam Brown and I'mone of the executives of the NCA. With reference to thefirst round of talks, we would like to negotiate the last issues of our possible future contract.We would like to get the vaccine as soon as posibile. We think that, as a large association we carry a huge responsobility in reference to this big outbreak and our job is to stop this as soon as possible. Therefore we would like to get the vaccine sooner than latter. We think 2 month are enough of time to produce the amount of vaccine (6000 pieces).In addition we like to pay 100 US Dollars per vaccine. We think the price for the vaccine is justified, because InnoVax has not tested the vaccine outside the lab before and we don't know about the quality of the product.Furthermore we would like to get a full guarantee from InnoVax, a standard future testing and also none publicity.We would like to get a fair deal for all of us and therefore we are ready to negotiate, but please be warned: this is a urgent situation and we don't have much time left for a result. We hope for a fair negotiation!Have a nice day!Sincerely,Mr. Sam Brown</t>
  </si>
  <si>
    <t xml:space="preserve">Dear Mr. Brown,Thank you for your offer. Our company is known to be the world-market leader in this area, and we are pleased to be able to help. This matter is a very serious and urgent issue, which our company wont be taking lightly.First lets get to the part where we both agree with each other, future testing. A standard future testing would still be a great opportunity for us for our testing, so we can prevent or fight other diseases in the upcoming future.The first disagreement is the delivery time. Of course, we werent prepared for such an unpredictable occurrence. Producing 6000 vaccines in a short amount of time would mean building more processing facilities, which will take some time. We thought that 4 months should be enough for this process.Where we also strongly disagree with is the pricing. 100 USD is not enough to pay for the costs and produces of this vaccine. Especially since we have to build some more processing facilities, which do have a cost. We actually thought about 300 USD for the whole production.Next would be the guarantee. Considering our past experiences with other vaccines, we actually are really promising with this one, so we dont really think a full guarantee is necessary. We suggest that a narrow guarantee would be more than enough in this case.And last but not least, publicity. We would suggest a wide publicity, to let people know, that there are innovations made in this field.We are still open for negotiations and hope we can find the best deal for both parties.Hope to hear from you soon!Thanks in advance,Mrs. Kim Williams</t>
  </si>
  <si>
    <t xml:space="preserve">Dear Mrs. Williams,we thank you for your fast reply.With reference to your last mail, we are very glad to see a positive progression regarding our negotiation.I'm happy to see, that we both share the same opinion and vision for the issue future testing.With reference to your delivery time we are not able to accept 4 month. We knowit is hard to produce 6000 vaccines in a short amount of time, but we just can't wait. To prevent additional damage we have to get the vaccine as soon as possible. Maybe we can both take a middle way and accept 3 months delivery time? I think this could be a fair trade off for both of us.Next we like to talk about the guaranty. Based on your experience and results from the past, we trust you and your vaccine. We know your company produces high end vaccine, but the risk is just too high for the cow owners. If your vaccine should fail, the owners of the cows would have a double loose (the cows and the money they spend on the vaccine). We are able to accept a narrow guaranty in exchange for a 100 Dollar price tag. In the worst case the owners of the cows wouldn't lose as much money as in the case before.The last point is the publicity. For the purpose to inform the people, we think that some limited publicity in which the tests and the innovations are described in medical journals, is more than enough.We think this is a good compromise for both parties.I'm looking forward to your reply.Have a nice day!Sincerely,Mr.Sam Brown</t>
  </si>
  <si>
    <t xml:space="preserve">Dear Mr. Brown,Im glad to say that we agree with your points for publicity and the guarantee. Our issue is still the delivery time and the price.As we stated before, we have to build new producing facilities to produce such a big number of vaccines in a short period of time, which drives the costs upwards. The technology involved is innovative, that means the longer we take, the less risky the project gets.We could produce some vaccines in our existing laboratories, which would speed up the production to 3 months, yet we would have to compensate for the losses of other projects, so the price of 300 USD would still be the same.I think this should be a fair deal for us both now.Im looking forward hearing from you.Thanks in advance,Mrs. Kim Williams</t>
  </si>
  <si>
    <t xml:space="preserve">Dear Mrs. Williams,I'm very pleased to hear from you. We are happy to see, that you agreed with our points on the guarantee and we understand that InnoVax has to build new producing facilities.The narrow guarantee was, as mentioned, just an exchange for the 100 Dollar price tag. Our biggest priorities are still the health of the animals as well as the low financial risks of the farmers.You agreed with our points from the guarantee explanation, therefore you also belief in your products, their safeness and affectivess. If so, we would like to pay you the premium price of 300 US Dollars, but we also expect a premium product/service.If the vaccine is really safe and InnoVax has no doubt about it, then we should get the full guarantee (in a case of a good vaccine there shouldn't appear any side affects). Otherwise InnoVax wouldn't belief in their product and we had to lower the price tag, because of the too risky financial situation for the farmers.I look forward to hearing from you soon.Have a nice day!Yours sincerely,Sam Brown</t>
  </si>
  <si>
    <t xml:space="preserve">Dear Mr. Brown,your last offer sounds very promising and we understand that your main priority is the health of the animals.We really do believe in this vaccine, so you are right, we should give you full guarantee. But in exchange for the guarantee, we would like to ask for wide publicity. We are known for our good reputation in this field, and we also want to keep it up during such events so in the upcoming future, companies with problems as you have right now, know right away that we are open to help and might already have a solution, thanks to your help.How does this offer sound to you? I hope this is one we both can compromise on, since all the other points have already been settled in previous offerings.Im hoping to seal this deal with you soon.Thanks in advance,Mrs. Kim Williams</t>
  </si>
  <si>
    <t xml:space="preserve">DearMrs. Williams,with reference to your last mail, I have sadly to admit that we are not able to accept your last offer.We fully understand InnoVax willingness to share their work and outstanding results but i can promise, that "[...]companies with problems as [we] have right now [...]" (your last mail) don't want their problems be shared and transported into the public.I think the current deal is the right one to take. We already compromised too much and are not able to accept other requests or offers. If we had to compromise even further we are not able to sign this contract.Remember we are not a multi billion dollar company. We are only the agents of normal farmers.If you nether can accept this offer, we are willing to negotiate about the issues delivery time and price again.We are really interested in this contract and would also like to find the best solution for you. Otherwise I hope, that you can accept this deal.Thank you for your understanding and your cooperation.Have a nice day.Yours sincerely,Mr. Sam Brown</t>
  </si>
  <si>
    <t xml:space="preserve">Hello Mr. Brown,we understand your situation, we also want to get a fair deal out of this. Since you dont want to compromise on other issues than delivery time and price, we can just suggest a Delivery Timeof 5 months for the same price ( 300 US$).We are giving you FullGuarantee, so we want to make sure that really nothing can go wrong during the preparations of the vaccine, meaning taking more time. We did consider you being under time pressure to get this vaccine, but since the life of cows are on stake, we would want to produce the best outcome. It would take far more time and life to reverse damage if we rush the process too much and since we do have a good reputation in this field, we really dont want this to happen.Considering all the compromises we already made, this is the only way we could see a fair deal happening, where we both would get what we want, while saving the lifes of cows and even humans. We hope you agree.Sincerely,Mrs. Kim Williams</t>
  </si>
  <si>
    <t xml:space="preserve">Dear Mrs. Williams,thank you for your fast reply. With reference to your mail "fair deal" from18. May 2021 19:42 you explained us:"We could produce some vaccines in our existing laboratories, which would speed up the production to 3 months, yet we would have to compensate for the losses of other projects, so the price of 300 USD would still be the same."After your last offer we were a bit suprised. You increased the production time by two additional month but kept the price tag at 300 USD. We thought, becuase of the additional months, you don't have to compromise on your existing projects or nether take extra risks.In summary we send you the exact same offer but with a price tag of 200 USD. We think at the end you get more than enough time, no/very small compromises on other projects and a fair industrie price for the vaccine.Hopefully this offer can get you, what you wanted. We are very interested in your opinion and hope this is our final negotiotian for the contract.I look forward to hearing from you soon.Have a nice day!Yours sincerely,Mr. Sam Brown</t>
  </si>
  <si>
    <t xml:space="preserve">Hello Mr. Brown,We thought, becuase of the additional months, you don't have to compromise on your existing projects or nether take extra risks.Since we do have to produce in our existing laboratories, that still doesnt have the innovative technology, it could become a little bit risky. But thats why we grant you full guarantee for the 300USD price, since you stated, The narrow guarantee was, as mentioned, just anexchangefor the 100 Dollar price tag. (Your mail from 18.mai premium payment).Granting you full guarantee would mean to produce these new processing facilities with the innovative technology and since we want to make everything as safe as possible due to the guarantee, it could take more time. Thats where the 5 months are coming from. 5 months doesnt seem so bad, since we are currently the fastest in this industry. The other issues discussed previously would remain the same.We really care for the cows and farmers that you are representing, so thats the best and fairest deal we can compromise to. If you dont agree, then I fear we have to cancel this negotiation due to our discrepancies. Maybe in later times other companies will finally be as far as we have come now and grant you these vaccines, as long as its not too late.We wish you a good day!Sincerely,Mrs. Kim Williams</t>
  </si>
  <si>
    <t xml:space="preserve">Dear Mrs. Williams,we are willing to accept your offer.Even though we are not happy with the current one, we think that no deal is worse than a bad deal. At the end our job is to save lifes and protect our NCA member from bankruptcy.I'm still a little bit sad, because of your argumentation and formulations. You never mentioned that only the new facilities could produce the safer vaccine. You always told us, the new facilities, which InnoVax is building, are here to procude a higher amount of vaccine.We don't know whether it was just bad explanation or on purpose hidden information. We wish you had given us the information earlier.Regarding your last mail we are also suprised, that InnoVax takes the additional 2 month to make the process safer, because of the garantee we got. In an earlier mail (Compromising from 19. May 2021 12:28) you stated, that 3 month are enough to produce a safe vaccine.Overall there were a lot of inconsistent argumentations. Maybe we can try it better next time.Thank your for your cooperation and your effort.Have a nice day!Yours sincerely,Mr. Sam Brown</t>
  </si>
  <si>
    <t xml:space="preserve">Dear Mr. Williams,My name is Sam Brown from the NCA. I will be your negotiation partner and I am looking forward to the cooperation with you.Please my initial offer attached. We can discuss about details later on.I hope we will reach an agreement in the next days.Kind RegardsSam Brown</t>
  </si>
  <si>
    <t xml:space="preserve">Dear Mr. Brown,i am Kim Williams from the pharmaceutical company InnoVax and Im really happy to receive your initial offer. I am convinced we will have a great negotiation, finding a nice result for both sides.When studying your first attached offer there are some details, we surely need to discuss the next days. You find my first counteroffer attached.As medical products are highly complex, we must talk about price and delivery Time. InnoVax is focused to produce and deliver high quality products. Therefore, we aim for a Delivery Timeof about 5 monthsto deliver without mistakes.Because of the special production we can offer you a Priceprice per dose of 400 US$.Our testing in the laboratorys was most of the time successful, therefore we can prove our results and would not offer you a Guarantee.The two last Issues with Publicityand Future Testingare going hand in hand. We think it is recommendable to have Widepublicity, here we can also promise the society Unlimitedfuture testing, to reduce the fear of BSE.SincerelyKim Williams</t>
  </si>
  <si>
    <t xml:space="preserve">Dear Mr. Williams,Thank you for your answer! After analyzing your first counteroffer I realized that our points of view are quite far apart at the beginning. I hope we can get closer after discussing the certain aspects. Please find my next offer attached.The shorter the delivery time, the more effectively we can fight BSE. We have to consider BSE as a very serious desease and mustn&amp;acute;t waste time. Of course we know that you need time for this process. But we are sure that a prestigious company like InnoVax is able to deliver the vaccine within two months when you really work hard on this project. By giving you a buffer of two months (one month more than in our first offer), we update our desiredDelivery Timeto4 months.Doubtlessly we know about your company&amp;acute;s reputation. Nevertheless it is a fact that your vaccine wasn&amp;acute;t tested outside the lab before. So we don&amp;acute;t know about the quality of this product. That&amp;acute;s why we don&amp;acute;t think that your mentioned price is justified. We want to stick to aPriceof100 US$.The unknownness about the quality of the vaccine is among others a reason for us for a# full guarantee. We are not able to compensate for possible damages caused by the vaccinations. That&amp;acute;s why none guarantee is unacceptable for us. Our new approach would be aWideGuarantee.We are at the opinion that a high media presence is a bad circumstance for the tests. We refuse a wide publicity and information to the general public. We would accept aNarrowPublicity, in which the test is described in medical journals.Finally we think thatStandardFuture Testingis the best solution. This idea was also mentioned by InnoVax in preliminary talks.Kind regardsSam Brown</t>
  </si>
  <si>
    <t xml:space="preserve">Dear Mr. Brown,i deeply studied your first attached counteroffer. You mentioned we are pretty far apart, but Im sure we will find together.I agree with your concerns about the Delivery Timeand after long discussions with the board we can provide you a 4 months possible delivery time, but this comes for sure with our price imaginations. You should not mix up issues in the wrong context, we can discuss quality and success of the vaccine in terms of Guaranteebut not in terms of the Price. The biggest thing about the Priceis that a company like InnoVax has to research years, or sometimes decades to develop such complex Vaccines and after that its everything than finished. A high-quality Vaccine also has a high-quality Production and all these points are really expensive. So as a really big gift we can make a step in your Direction and provide you a price about 300 US$per dose, we hope you know how to appreciate after you stick on your 100$.So, as we mentioned before we can come back to Guaranteeand your quality doubts. This one is understandable for us and we could possibly consider providing you a NarrowGuaranteewhere we would pay if there are mistakes caused by negligence what is a fair offer in our opinion.After we made really big steps towards you and could reach our first agreement in terms of Delivery Timewe stick on our last two issues Publicityand Future Testingas we provided you in the attached offer and explained you there in detail.SincerelyKim Williams</t>
  </si>
  <si>
    <t xml:space="preserve">Dear Mr. Williams,I am glad to see that our points of view are getting closer. We accomplished the first stage.I think we are on a good way to reach an agreement which is certainly a good solution for both sides.I am happy to see that we agree onDelivery Timeof4 months. Furthermore I want to let you know that we acceptUnlimitedFuture Testing, which is also an acceptable result for us.Like mentioned previously, we appreciate the reputation and quality of InnoVax. After discussing with my team we decided to increase our offer by 100 $. So our newPriceoffer would be200 US$per dose. I want to note at this point that we would be able to get vaccine for a lower price from other companies. But we are respecting the performance of InnoVax and are ready to pay more.You highlighted the high quality of your vaccine in your last message. We have no doubt about this like already said. But it is a contradiction that you want to give just a narrow guarantee. If you trust on your products you should not have a problem with the guarantee. In our initial offer we wished a full guarantee. But afterwards we did a step towards you and updated our offer to a wide guarantee. When you are not ready give at least aWideGuaranteethat would make as unsure about your product. When you emphasize the qualitiy of your product, it is a logical conclusion that you have to give us at least aWideGuarantee.Concerning thePublicitywe wanted originally none publicity. But also in this point we did a step towards you and accepted aNarrowPublicity. We invite you to do also a step towards us and agree on aNarrowPublicity. I think we would strike a balance with that.Kind RegardsSam Brown</t>
  </si>
  <si>
    <t xml:space="preserve">Dear Mr. Brown,at first i would like to thank you for your offer and positivity we are for sure on a very good path finding a solution. This is only possible because both sides consider making steps towards each other in some issues!There is some Information which is not a 100% true and that is, that you would be able to buy the Vaccine from another Company. Because for now InnoVax is the only Company which can provide this vaccine with a tested quality, for the moment no other company has vaccine on this level, therefore they didn't spend that much on researching and so on. But after your offer and you claims that we are not making enough steps towards you we also studied our own last counteroffer and try to get back your trust.In order to give you something back and provide you as much respect as we can in this high sensible theme, we finalised a new offer which strikes on your initial offer.It is a huge part for our Image to have a big campaign on this research for which reason we wished to have awidePublicity. But we thought, as its for sure also a bit of testing behind the whole action, to prevent a big mistake for NCA and also for us we will provide youNonePublicityand aWideGuarantee.But we also appeal on you, be aware that we have to recalculate our financial Situation by providing you aGuaranteeotherwise we couldn't. To do that we furthermore stick on our300 US$Priceper dose, but providing you big steps in terms ofNonePublicityand aWideGuarantee.We are excited for your answer and think we will soon find the right result, maybe with this offer.SincerelyKim Williams</t>
  </si>
  <si>
    <t xml:space="preserve">Dear Mr. Williams,I am very happy to tell you that we have decided to accept your last offer.After long discussion with our team we came to the decision to pay you300 US$per dose. We have a huge respect for InnoVax and we are appreciating the reputation and success of your company.We really want to thank you that you did also steps towards us concerningGuaranteeandPublicity. That was very important for us. This obligingness from your side played a crucial role for us in accepting your offer. On the issuesDelivery TimeandFuture Testingwe already agreed before. Finally we have an overall agreement.We always preferred InnoVax to the other competitors and we were keen on finding a solution with you. So we are very satisfied that we reach an agreement. I think this will be the best solution for both sides. Hopefully we are doing a huge step to beat the disease "BSE" with this deal. We want to thank you for your fairness during the negotiation. It was always pleasant for us to negotiate with you. We would be glad if we can do more business with you in the future.Kind RegardsSam Brown</t>
  </si>
  <si>
    <t xml:space="preserve">Dear Kim Williams,I am Sam Brown -one of the executives of the NCA- and I will be your negotiation partner.Our board of directors heard about your well-known firm InnoVax and its new vaccine from a trade magazine. For both sides it is clear that this is a serious possibility, although you would need to increase your production capacitiy significantly. Therefore the cooperation might be a good solution for that.In the first round of talks some issues were cleared but there are others' that might be important as well. We would be very pleased if you keep the following information in mind and send us an offer accordingly. There are still five issues to be negotiated;1. Delivery Time;2. Guarantee;3. Price;4. Publicity;5. Future Testing;Now, I want to declear the important facts about the single issues step by step.1. Some of our cows are already affected by the disease. Therefore the vaccine should be available as soon as possible.2. It is very important for us that we get a full guarantee in case the vaccine does not take effect.3. The price per dose has to be cheap as possible.4. In that issue, I'm very sure that we could accept some limited publicity in which the test is described in medical journals, but there should be no information to the general public.5. Future testing might be a good opportunity for both parties. We have to negotiate the different types of tests.We look forward to a successful cooperation with you. We would also be very happy to hear from you as soon as possible and to receive a fair offer.Have nice day and stay healthy.Yours sincerely,Sam Brown</t>
  </si>
  <si>
    <t xml:space="preserve">Dear Sam Brown,thank you for your message &amp;ndash; Im pleased to hear from you! Let me shortly introduce myself as we havent met each other before. My name is Kim Williams and Im one of the executives of the InnoVax. Im looking forward to a new phase of good collaboration between InnoVax and NCA.InnoVax has also the opinion, that the cooperation might be a great solution for both parties, since we are looking for a way to move into the field test stage with the vaccine against BSE and NCA needs the vaccination very quickly. Considering your information about the single issues. Relating to your further information I would like to elaborate on some details which are highly important for us:1. Delivery Time: Of course I do understand that NCA needs the vaccine as soon as possible. For InnoVax it is important to get as much lead time as possible as we would need to increase our production capacity significantly. 2.Guarantee: Im aware that a full guarantee would mean the best safety for NCA. However, more safety for NCA leads to a higher risk for InnoVax. But I am sure we will find a solution that fits for both of us.3.Price: First of all for you it's surely good to know that InnoVax always processes payments inUS dollars.So, since we spend lots of ressources for the development of the vaccine, it is essential for us to reach an appropriate price for the vaccine. Therefore I suggest300 US$for the further negotiation. We would like to emphasize that the price is the most essential aspect for InnoVaxs successful existence on the market.4.Publicity: We would extremely welcome an effective publicity, so the descripton of the test in medical journals would be a great option. However, with regard to our competitors on the market, of course aWidepublicity would support InnoVax a lot.5.Future Testing: Certainly we are willing to negotiate the different types of testing with you. Without any doubt Unlimitedtesting would be the best solution for our company.With reference to the above declared information please find my first offer attached.I would aim the best possible outcome for us both, therefore I am of course willing to negotiate certain points as I have already told you before. I am looking forward to your answer.Have a nice evening and stay healthy as well!Best wishes,Kim Williams</t>
  </si>
  <si>
    <t xml:space="preserve">Dear Kim Williams,Nice to meet you and thank you very much for your offer. I am really looking forward to coming to terms, but I am afraid there are still a few open points on which we have o discuss furthermore.Thank you again for the detailed information; for the ongoing negotiation, I will keep this in mind so that we achive a fair and also a successfull result for both parties.First of all, I would like to emphasize two issues. We are very satisfied with theDelivery Timeand theGuarantee;1.Delivery Time: The cooperation is just as important to us as it is to you. Therefore, we are fine with your offer of3 monthsof Delivery Time.2.Guarantee: For a fair and pleasant negotation, we are also satisfied with aWide guarantee. InnoVax has an excellent reputation and is known for its outstanding quality. Because of that, we don't think that the efectiveness of the vaccine might be a problem.Since we, NCA, have now taken the step forward, it is your turn Mr. Williams to take the step, so that we can achieve a fair result.3.Price: The price is for both parties the most important issue, but keep in mind that we don't buy just one, we buy thousand of your product. A quantity discount would be the best solution here. A price of100 US$for the vaccine is justified because InnoVax has not tested the vaccine outside the lab before.4.Publicity: Firstly, it is very important for both of us that we agree onNarrowpublicity. If you agree, we can make a deal on this for a year. At the end of the year we immediately agree irrevocably to a 'wide' publicity.5.Future Testing: This is a good oportunity for us as well. Without any doubtStandardtesting would be the best solution for our company as we have the possibility to vaccinate our cows with the best and newest product on the market, but they should be certified in the first case. You must of course understand that we unfortunately cannot provide our cows for your 'experiments'.I would like to hear your point of view on my argumentation. I am looking forward to your answer and to hearing from you soon.With best wishes to you and your family,Sam Brown</t>
  </si>
  <si>
    <t xml:space="preserve">Dear Sam Brown,thank you for taking this clear position towards my first offer and your comprehensive feedback.We have already expected that some issues will not perfectly match your expectations concerning the deal so this morning I discussed your open points extensively with InnoVax's management. Unfortunately the managing director still isn't satisfied yet with all offered values - but I'm confident we will find a compromise which will make both parties happy at the end of our negotiation.We're really content that you directly accepted our terms ofDelivery Timeof3 months.Concerning theFuture Testingwe completely comprehend your current position. I can assure you that InnoVax cares a lot about your cows' well-being and would never risk to cause any serious damage. Nevertheless we would take a step towards your company by acceptingStandardtesting. So we would only test new medication that has already obtained initial approval from regulatory agencies for test use.Apart from this we need to discuss about thePricea little further. As you know InnoVax would need to increase its production capacitiy significantly and therefore we would need to build new processing facilities which will take us probably about 2-3 months and will cost us a great amount of money. Moreover we can only offer you an acceptableDelivery Timeof3 monthsbecause we have the opportunity to speed up a little the construction time by paying an extra fee to the building company. Otherwise theDelivery Timewould take us much longer than offered and you pointed out that you need the vaccination as fast as possible. Those are the reasons why aPriceof300 US$is really necessary for our planned establishment.As you already said InnoVax has a flawless reputation on the vaccination market. That's why worrying about the fact that the vaccine was not tested on living cows is totally unfounded. To make another compromise we would even give NCA aFullGuaranteeby compensating NCA not only for any damages caused by the vaccine, but also for damages caused by the disease in case the vaccine is not effective. I'm convinced that paying a higherPricefor NCA's unlimited security will fully compensate it.Suggesting to stock up thePublicityat the end of the year is a tempting offer I must admit. Being fully honest with you at the end of the year could maybe be too late for InnoVax as the French competition never sleeps. So InnoVax needs to assert it's position as quickly as possible in the market. Maybe you could rethink this point again, as aWidePublicityfor you obviously is not entirely out of the question and could support our companyimmensely at the present moment.I'm eagerly awaiting your answer. Thank you in advance for your efforts!Yours faithfullyKim Williams</t>
  </si>
  <si>
    <t xml:space="preserve">Dear Kim Williams,Thanks for explaining the individual steps and also for your feedback.I am extremely sure that if some issues are optimized, we will come to an agreement. Since we strive for long-term cooperation, it is of course important to keep the benefits of our cooperation partner in mind.I submitted your offer to the managing director; we, as the NCA, acceptWidePublicity, which is the most important issue for you. To do this, you should optimize thePrice. Since the well-being of our partners is very important, we try to help InnoVax to occupy the market as best as possible.In order to take the big step again, we have decided to offer you the following offer in thePrice;If you deliver the desired amount to us within 3 months, we are willing to pay you100 US$per dose. If you work hard and get us the desired amount within '2 months', we will pay '200 US$' per dose.Please think about it, because we are an association of farmers and bear in mind that we farmers are not doing so well financially in this COVID-19 pandemic. We are only trying to maintain our fortunes with your vaccine.In addition, InnoVax has an excellent reputation and is known for its outstanding quality. Because of that, we don't think that the efectiveness of the vaccine might be a problem, so we can also accept aWideGuaranteewith aDelivery Timeof3 monthsand aPriceof100 US$-this offer does not apply to changes in delivery time and price.With aDelivery Time of '2 months' and aPriceof '200 US$', we can unfortunately only accept a 'full'GuaranteeAs mentioned above, we accept the remaining issue ofStandardFuture Testingand try to strengthen your market share and market position. We are very pleased that you are taking a step towards our preferences. It is remarkable how important the well-being of the partners is for both parties. It's nice to hear that InnoVax cares a lot about our cows' well-being and that you would never risk to cause any serious damage.We look forward to your feedback and hope for a successfull cooperation with InnoVax.Kind regardsSam Brown</t>
  </si>
  <si>
    <t xml:space="preserve">Dear Sam Brown,InnoVax is really grateful for your efforts and rapid responds. Again we're one step closer to a final agreement and I'm confident as well that we will come to an agreement very soon.As a long-term cooperation is always a give and take, we will make another bigconcession towards NCA by presenting you the following last offer InnoVax's management can provide - while keeping your latest proposal in mind:Firstly I would like to tell you how much I appreciate that we can agree on aWideGuarantee, aWidePublicity, andStandardtesting for the future. There are only two more issues we need to find an agreement and I hope we will, since the upcoming cooperation with NCA is finally within reach! Renegotiate all issues again would, in my view, not make any sense for the further negotiations as we could already agree on the majority of them.As I can see the price is at least as important for you as it is for us. Nevertheless I mustn't forget about the high financial burden InnoVax took on to develop the vaccine and that we still have to continue to invest a lot of capital into the further production. I understand that the COVID-19 pandemic harmed the farmers over the last year and of course we would like to support the NCA through that exhausting time. But unfortunately I regret to tell you, that aPriceof '100 US$' is just notaffordable for InnoVax with regard to theexceedingly expensiveprocessing facilities. This in consequence means that200 US$is the minimalPricewe can offer you at this point.Furthermore by making a compromise in supporting you with aPriceof200 US$and aDelivery Timeof2 monthsinstead of initially planned 3 months I regrettably have to tell you that InnoVax's management is not willing to accept a 'full'Guaranteefor all possible damages which could occur. The following reasons in addition strengthen InnoVax's managing director in his decision:Firstly, we came two (for us immense) steps closer to NCA by agreeing on 100US$ less each dose and guaranteeing you an extra month of earlierDelivery Time.Secondly NCA needs to keep in mind that InnoVax is also working on other projects with high importance. Consequently, by giving full preference inDelivery Timeto NCA, this would perhaps cause disruptions to the business relationships with other cooperation partners. As you surely can comprehend this fact would mean another high risk for our company. But, as already mentioned, we would take this risk to build up a long-term cooperation with NCA. I'm convinced it's clearly obvious which great significance the agreement with you has for InnoVax!So let me shortly sum up our last, thoroughlythought outand hopefully final offer to NCA:We could deliver the vaccine within2 months, which we would really have to work hard for the next upcoming periods,for200 US$each dose offering aWideGuaranteefor possible arising damages. To enhance our market position right now and in the future as well we could make use of aWidePublicityandStandardtesting in future on your cows, which will hopefully recover soon with the help of our vaccination.Once more I would like to highlight how much InnoVax would esteem if the NCA will come one last step closer towards our fair, final offer.In case that the NCA cannot accept our conditions nevertheless I would like to thank you again for the professional and, most notably, exiting negotiations between the NCA and InnoVax.I await your response with great expectation!Best wishes to you and your family,Kim Williams</t>
  </si>
  <si>
    <t xml:space="preserve">Dear Kim Williams,NCA is very grateful for your efforts and the speedy exchange of messages. We would like to inform you that we have finally reached a fair agreement. We look forward to a long-term cooperation with youI would also like to thank you for a fair and professional negotiation. I have to admit that I enjoyed the negotiation with you. Finally, I would like to say that you represent InnoVax very well.It was very important for us to find the middle of thePrice. Both sides can live with aPriceof200 US$. So we farmers can prevent our financial situation and you can expand your facilities and secure the marketplace in the best way.Furthermore, we will of course take another step towards you inGuaranteeand would also accept aWideguarantee. NCA alway wants to support its partners and strengthen them against their competitors.We are very satisfied that the desired quantity is ready within2 months. As already mentioned, the BSE has been seen on a few cows. We must therefore prevent a spread of the diesease, and a vaccination of cows would be a good approach.We understand your concern about other customer relationships. We also really appreciate the risk you are taken. It is clear to see how important the cooperation with NCA is to you. Of course, we would like to emphasize again that the partnership will be very profitable for both parties and are therefore pleased that we have finally reached an agreement.We are very satisfied with the conditions; Vaccinations are delivered within2 monthsat a cost of200 US$per dose. For this you offer us aWideguarantee where InnoVax covers all damages directly caused by the vaccination, but don't guarantee its efectiveness. In order to strengthen your market position today and in the future, we have agreed on aWidepublicity andStandardtesting.Finally, I would like to thank you very much for your efforts. We appreciate these efforts and hope to have a fair and peaceful partnershipt with you -now and in the future.Please send me the invoice by email so that I can show it to the managing director.I look forward to further negotiations wit you, Mr. Williams.Wish you and your family the best. Stay helathy!With best regardSam Brown</t>
  </si>
  <si>
    <t xml:space="preserve">Dear Kim Williams,I am looking forward to wrapping up this negotiation with you and hope we can quickly reach an agrement in this urgent matter.I would first like to discuss the Delivery Time with you. Of course we would like to have the vaccine delivered as soon as possible, at best tommorow. Naturally this is not possible, but we are hoping for a delivery in 1 month  to save as many lifes as possible, of cattle and men. However if this is not possible for you we can of course negotiate about that. Since we are aware that this short deliverytime is a stretch for you, we are also willing to cut back on the Guarantee as a compensation and are willing to accept only aWideGuarantee .Im looking forward to your counteroffer and negotiating the rest of the aspects.Yours sincerely,Sam Brown</t>
  </si>
  <si>
    <t xml:space="preserve">Dear Sam Brown,I'm very happy to hear from you and we also want to save as much cattle and men as possible.TheDelivery Timeis very important in that matter and we can meet your Value on that point. But on the issuePricewe need to get a much higher value. And because we invested alot of money and time for the development of the BSE-vaccine we want to get aWidePublicityfor this matter.Of course a of the given values are negotiable and i'm looking forward to hear from you in the future.With best regards,Kim Williams</t>
  </si>
  <si>
    <t xml:space="preserve">Dear Kim Williams,I am glad to hear that we are both fully aware of the importance of this deal and that you are confident about your product, visible out of the Full Guarantee, but we are simply not able to meet your demands financially.We respect your hard work and are glad to contribute to further developement in this field. Still we also have to protect our brand and sensational articles in the press about our cattle would badly and unfairly hurt our image. Of course we are willing to allow Publicity about this work in scientific papers and journals.We know this is a lot to ask and are therefor willing to extend the Delivery Time to 2 months .If you are willing to accept these conditions we are in return willing to think about UnlimitedFuture Testing .Yours sincerely,Sam Brown</t>
  </si>
  <si>
    <t xml:space="preserve">Dear Sam Brown,I think there was a missunderstanding with the Guarantee. We made an offer with fullGuaranteeand that is the opposite of beeing confident with our product. This value is in your favor and extremly not in ours.The issueDelivery Timedoesn't make a big difference from1 month  or 2 months, but a big one depending on the life of our cattels.Because of our long research and development we need to discussPriceorPublicity. We are willing to give you the price you recommended, but with aWidePublicity. Alternatively we can make narrowPublicityand a price of 300 US$.With best regardsKim Williams</t>
  </si>
  <si>
    <t xml:space="preserve">Dear Kim Williams,We are okay with a Price of 300 US$, considering that we will not have any losses in sales because of a NarrowPublicity.To be honest, we are a bit concerned about the lack of confidence in your own product. I do not want to offend you in any way, but with this information we would prefer to have full Guarantee and would like to continue our cooperation only with StandardFuture Testing because we do not want our cattle to be used for early testing by a company that does not display full confidence in its products that are ready for the market.However I am aware that these are very high demands and I dont want to endanger our deal. Also your company has a good reputation so I am willing to give you one more month ofDelivery Time to sort out any issues and settle for aWide Guarantee .I feel like this is a deal that could satisfy both of our demands and is the best possible option for our cattle.Yours sincerely,Sam Brown</t>
  </si>
  <si>
    <t xml:space="preserve">Dear Sam Brown,I really appreciate your proposal. I hope my counteroffer will be in your favor.Like you said your reputation is very important and with the BSE outbreak, we understand that unnecessaryPublicitycould hurt that. Our Reputation of the vaccine as a top market firm is for us important and therefore Publicity. We could see that thePriceof300 US$ for the vaccine is acceptable for you if thePublicityisNarrow.Because thePublicityis onlyNarrowwe will have a big dent in revenues. We are willing to settle for this, forUnlimitedFuture Testing,that the vaccine stays as safe at it is.TheGuaranteehas nothing to do with our product, it's like you now, only a economic matter.I'm convince , that this offer can meet your demands and the cattels will get the protection they need.With best regards,Kim Williams</t>
  </si>
  <si>
    <t xml:space="preserve">Dear Kim Williams,I appreciate your offer and hope we can reach an agreement soon.However I do not agree with your argument that the narrow Publicity justifies UnlimitedFuture Testing. Since we are already paying a very high price to compensate for the narrow Publicity, like you proposed. It is not possible to also justify an UnlimitedFuture Testing on our cattle with this narrow Publicity now. I came towards you, agreeing on only a wide Guarantee but we will not just accept this extensive testing on our animals, so if you want to have unlimited testing you will need to come forward on different issues.We would be satisified with UnlimitedFuture Testing if you are willing to take responsibility in this matter and grant a FullGuarantee as well as avoiding any Publicity at all. I am afraid that since all of these issues have their economical consequences, this is as far as we can go towards you without having to go down in Price.Of course my previous offer with standard Future Testing is still availabel.Yours sincerely,Sam Brown</t>
  </si>
  <si>
    <t xml:space="preserve">Dear Sam Brown,Thanks for the feedback. I am sorry to say, that we couldn't get any closer to reaching a agreement. I was suprised to hear that unlimitedFuture Testing is such a big problem.Full guarantee and noPublicityis not an option for us, because of the needed revenue or the unnecessary costs.If we setFuture TestingonStandard, this would have a direct impact on theDelivery Time. With your condition we ne to extend theDelivery Timeto5 months.If this isn't possible for you, i can offer you to reduceDelivery Timeto 4 months and for that we only would need narrowGuarantee.I hope we can find a agreement soon.With best regards,Kim Williams</t>
  </si>
  <si>
    <t xml:space="preserve">Dear Kim Williams,We accept the NarrowGuarantee if this can bring the vaccine to our cattle more quickly. But 4 months is simply to much time. After all every day that we have to wait is a risk to the life of animals and humans. I hope that you understand that we can not wait for this much time. We would settle for a Delivery Time of 3 months. I believe that this is the closest that we have come to a solution and hope that you can accept these conditions.With best regards,Sam Brown</t>
  </si>
  <si>
    <t xml:space="preserve">Dear Sam Brown,I'm happy to tell you, that we will accept your offer for the vaccine. It was a pleasure making buisness with you. I hope this offer suits us both.With best regards,Kim Williams</t>
  </si>
  <si>
    <t xml:space="preserve">Dear Kim,in order to negotiate the next five points I am looking forward to negotiate with you.In attachment you can see my first offer for the five remain issues. I hope we can find the best solution for both of us and of course we can dicuss certain Points.I am looking forward to hearing back from you,Best regards,Sam Brown</t>
  </si>
  <si>
    <t xml:space="preserve">Dear Sam Brown,I am glad to hear from you. I think we will find a solution that suits us both!We still have to discuss a few points.On the point future testing I agree with you.The most important point four our company is thePrice. We spent a long time developing the vaccine which was also a very costly process. Thats why we can&amp;acute;t sell the vaccine so cheaply. Please keep that in mind.Also important for our company is the pointPublicity. It is important for us, that the majoritiy of people know about our invention. The more people know about it, the sooner the disease can be stopped. Therefore we would recommend a wide publicity. This is for the benefit of all of us.At the moment only aDelivery Timeof approximately3 monthsis possible.Also we would offer you aWideGuarantee.Please let me know what you think about my offer.Best regards,Kim Williams</t>
  </si>
  <si>
    <t xml:space="preserve">Dear Kim Williams,thank you for the answering my questions! After some consideration we agree with you in terms of300 US$per dose and aDelivery Timeof4 months.In exchance for this we suggest aFullguarantee.When it comes toPublicitywe can understand that u want to inform as much everyone as possible but we dont want that much public rumor and media presence. We offer youNarrowpublicity so you can publish your results in medical journals for example.In my opinion we are on a good way to find the perfect solution for both of us and of course we can still discuss certain points.I am looking forward hearing from you!Best regards,Sam Brown</t>
  </si>
  <si>
    <t xml:space="preserve">Dear Kim Williams,thank you for your question I will answer them here and in the attachement you can see my offer where i will consider your issues from your last massage.I can unserstand your points inFuture Testingbut we will not change our offer in this point and also u mentioned thatStandardtesting is totally fine for you so we dont have to talk about this issue anymore.In terms of PublicityI am happy that you agree with us and take the offer withNarrowso u can pubish yours resoults in medical jornals and we will not have too much attantion. Thank you!In the end I have to admit that fullGuaranteerequired too much from you so we take a step back and offer youWideguarantee.So you can see my new offer in the attachment. I hope this is perhabs our final result because In my opinion this would be an agreement with benefits for both of us.I am looking forward hearing from you.Best regards,Sam Brown</t>
  </si>
  <si>
    <t xml:space="preserve">Dear Sam Brown,Thanks for answering my questions.Since you don't want to initiate any further discussion regarding the pointsFuture Testing andPublicity, I will accept your offer. Also because we agree on the other pointsDelivery Time,PriceandGuarantee.I think we have found a good result for both for us.It was a pleasure to negotiate with you!I wish you a nice day and all the bestKim Williams</t>
  </si>
  <si>
    <t xml:space="preserve">Dear Kim Williams,it is really nice to meet you. We heard about yourbreakthrough in itsresearch on a vaccine against BSE.As we are already agreed on a few issues, I'd like to get to know your positions to the remaining issues before I will explain our position.I'm looking forward to a succesful negotiation.Kind RegardsSam</t>
  </si>
  <si>
    <t xml:space="preserve">Dear Sam,I offer you to buy the vaccine for a price of 300USD per dose with a delivery time of 3 months which is extremely fast as we need to test the vaccine first.As publicity is really important for us but you do not want any, which I can relate, I offer you a narrow publicity and standard future testing.I&amp;acute;m looking forward for your reply.GreetingsKim</t>
  </si>
  <si>
    <t xml:space="preserve">Dear Kin,thank you very much for your offer.Due to the fact that we require the vaccine to proactively save the lives of animals, I'd ask you if it would be possible to push the delivery time towards 2 months.As for the price, the testing of the vaccine is an important factor.Since it hasn't been tested outside the laboratory yet, we cannot measure the guaranteed quality of the product. Due to this circumstance, I would like to shift towards a cheaper price of the vaccine per dose. I hope that we can find a mutual resolution in this case.Further, I want to discuss about the guarantee of the effectiveness. I'd ask for a full guarantee since it is important for us to be certain that we can count on the effectiveness of the vaccination.I accept your offers in the remaining issues that haven't been discussed, however, please do if you would like to do so.Best regardsSam</t>
  </si>
  <si>
    <t xml:space="preserve">Dear Sam,I&amp;acute;ve sent you a new offer where I took care of your mentioned problems.Let me hear what you think.Kind regardsKim</t>
  </si>
  <si>
    <t xml:space="preserve">Dear Kim,I apprecate your offer and resolution of the previously named issues.However, I still require a full guarantee for the vaccine.I am ready to pay a higher price for that cirumstance.Further, I'd appreciate standard testing which only includes certified testing methods.Best regardsSam</t>
  </si>
  <si>
    <t xml:space="preserve">Dear Sam,I&amp;acute;m glad I can accept your offer under those circumstances.It was nice negotiating with you and hearing from you.Kind regardsKim</t>
  </si>
  <si>
    <t xml:space="preserve">Dear Kim Williams,I am one of the executives of the National Cattle Association (NCA) of Litulia. You probably heared of the outbreak of BSE at a litulian cattle farm. The NCA wants to prevent the spreading. There are some pharmaceutical companys, which are developing a vaccination. Because of InnoVax's excellent reputation we can offer your to field test our cows.To ensure safety for our cows we need the vaccine as fast as possible. Can you provide a Delivery Time of 2 months? We can offer you a Price of 100 US$ per vaccination dose.Because of tense situation the NCA can't take any risk and the effect of the vaccine is not fully tested, we need a FullGuarantee. So our Farmers can make a living even if their cattle must be killed because of a not working vaccine.Because of the unsettling press clips we prefer NonePublicity .The NCA is interested in a long term relationship with InnoVax. So we are interested in Future Testing. Because of the responsibility on our cattle and farmers we can test already certified vaccines. So we prefer the Standard testing.This is just a first offer and we can negotiate about each issue. I am looking forward to your answer.Best regards,Sam Brown</t>
  </si>
  <si>
    <t xml:space="preserve">Dear Mr. Sam Brown,Nice to meet your here on Negoisst. As one of the executives of the InnoVax I would to thank you for your interest and confindence in our work. Indeed, as a world market leader we try to maintain our reputation in a continous way to ensure the safety of our health.First of all I want to thank you for your Offer.Experts from all over the world were involved in the development to find a solution and ultimately this have been lasted over 10 years of work and development.In consideration of the extremely high costs regarding the development of the vaccine, we can offer you aPriceof300 US$per dose.Furthermore we have to take investors into account. Their wants a compensation for their generous Support to make this ground-branding development possible.To provide you the required amount in a studious way we are up to build new processing facilities as far as we can. But regarding the innovative technology we have to use, we can offer you aDelivery Timeof5 months.We are of course ready to arrange a Guarantee. We can offer you a NarrowGuarantee, which includes the compensation for damages caused by gross negligence. We think a narrow guarantee is enough to safe the losses of the farmers as our company is very confident as the testing of the vaccine in the laboratory has been positive.I can understand your concern regarding the publicitiy of our common work. But its a good security for you to see the Publicity as a "additional guarantee". Its not in our interest to stay in the public with negative headlines. Nevertheless its a good possibility to be transparent and inform the public with innovative breakthroughs. Due to we prefer theWidePublicity.To ensure the safety and health of the cattle and protect them for high risky diseases like the BSE, its necessary to test vaccine and drugs as early as possible. Therefore we prefer the Unlimitedlevel of Future Testing.I am looking forward to hear from you. Im sure we will find a way to make a great deal. Furthermore we can negotiate about the issues.Best regards,Kim Williams</t>
  </si>
  <si>
    <t xml:space="preserve">Dear Kim Williams,thank you for your answer and sorry for this delay it is very hard to deal with two pandemics.The NCA can accept a Delivery Time of 5 months , if InnoVax is ok with a Price of 100 US$ per dose.As you said, your Company is very confident and, so it is unlikely that your vaccine does not work. Therefore it is unlikely that the Guarantee is ever needed. So the risk for InnoVax is very low and you can give our Farmers a Full Guarantee .On the issue of Publicity , the NCA understands that InnoVax wants their vaccine in the press. What do you think about a compromise of NarrowPublicity.Best regards,Sam Brown</t>
  </si>
  <si>
    <t xml:space="preserve">Dear Mr. Brown,Im happy to hear from your, and want to thank you for your Counteroffer. You're absolutely right, its extremely exhausting to deal with two pandemics. Because of that it is more than necessary to come to a good end for both of us.Due to the fact Im willing to make some concessions.In return to our goodwill we are expecting some compromises too.As already mentioned the price is depending on other factors like the investors, which have supported us by the developing. So unfortunately we offer you thePriceof300 US$with a Delivery Timeof 5 monthsagain.To negotiate about a Guaranteeis also a big concession from the Innovax. I want to clarify that many pharmaceutical companies do not give any guarantee. So the entire risk are only taken by the owners. But we wants to support you and continue to offer you aNarrowGuarantee.But we are accepting the compromise and are willing to agree theNarrowPublicity. Moreover we are also ready to make some concessions too and accept theStandardLevel of the issueFuture Testing.Best regards,Kim Williams</t>
  </si>
  <si>
    <t xml:space="preserve">Dear Kim Willliams,I am happy that we can agree on a NarrowPublicity and Standard Future Testing .The NCA can also accept your offer for a Narrow Guarantee .On the issues of Price and Delivery Time , maybe we can find a compromise. We can offer you a 200 US$ per dose. Can you provide the vaccine in 3 months ? Because of the critical situation the NCA prefers a rather short Delivery Time . So as an alternative we can offer you a higher price than 200 US$ if InnoVax can deliver the vaccine in 2 months.I am looking forward to hearing from you soon.Best regards,Sam Brown</t>
  </si>
  <si>
    <t xml:space="preserve">Dear Mr. Brown,I am really understanding your concern about this problem and we also want to help you to get the problem under conrol.I can see that the issue delivery time is very important for you.Mr. Brown, because of thatim willing to offer you aDelivery Timeof2 monthsand aPriceof300 US$. But in return to my big concessions we also want to work with theWidePublicity.Im looking forward to hearing from youBest regards,Kim Williams</t>
  </si>
  <si>
    <t xml:space="preserve">Dear Kim Williams,thank you for your concessions.I understand your arguments on the issue of Publicity . But because of the rumours in the press, it is a high risk for the NCA to have a wide publicity. So we prefer a NarrowPublicity .In return the NCA can accept a higher Delivery Time of 3 months .Please let me know what you think about this suggestion.Best regards,Sam Brown</t>
  </si>
  <si>
    <t xml:space="preserve">Dear Mr. Sam Brown,Thank you for your offer.It is very exciting to negotiate with you.Even though its a good opportunity to inform the consumers very clearly, I can understand your Mistrust regarding the Publicity.But we will only accept the NarrowPublicity if you are able to accept aDelivery Timeof5 months. I think this is a very good compromise, for both of us!Do you accept my Offer?Best regards,Kim Williams</t>
  </si>
  <si>
    <t xml:space="preserve">Dear Kim Williams,for me, this negotiation is very exciting, too. And I think we almost have a deal.A Delivery Time of 5 months is very hard, but I can make a step in your direction. And can accept an increased Delivery Time of 4 months .Best regards,Sam Brown</t>
  </si>
  <si>
    <t xml:space="preserve">Dear Sam Brown,After a conference inside the InnoVax we want to suggest you an other offer. First of all we want to accept the compromise concerning theDelivery Timeof4 monthsand want to offer you an exciting compromise. We decided to increase ourGuaranteeconditions and want to offer you a WideGuaranteenow.On the other side we want theWidePublicity. As almost said is the Publicity a very good opportunity to be transparent and win the trust of the public.What do you think about this great offer?Im very looking forward to your messageBest regards,Kim Williams</t>
  </si>
  <si>
    <t xml:space="preserve">Dear Kim Williams,thank you for your willingness to make a new offer. But the NCA can't accept it. After a difficult discussion with my team we concluded, that we can accept one of you earlier offers.Best regards,Sam Brown</t>
  </si>
  <si>
    <t xml:space="preserve">Dear Sam Brown,We want to show you our goodwill again and want to offer you theWideGuaranteefor aDelivery Timeof a month longer. So you have a better guarantee conditions for the farmers.Best regards,Kim Williams</t>
  </si>
  <si>
    <t xml:space="preserve">Dear Kim Williams,thank you for your goodwill, but the NCA thinks, that a shorter Delivery Time of 2 months for the trade off of a Narrow Guarantee will be a better help for their farmers.Best regards,Sam Brown</t>
  </si>
  <si>
    <t xml:space="preserve">Dear Sam Brown,I understand you but regarding your former offers, which included a higher Delivery Time, the InnoVax can not accept aDelivery Timeunder 3 Months anymore. We understand the importance about this negotiation and the Innovax is ready to make a deal, which is advantageous for both sides. Unfortunately it is not possible to accept this anymore.I Hope its possible for you to make some concessions in this issue.Best regards,Kim Williams</t>
  </si>
  <si>
    <t xml:space="preserve">Dear Kim Williams,We can agree on your earlier offer, but not a worse one. Otherwise we have to negotiate with a french pharmaceutical company.Best regards,Sam Brown</t>
  </si>
  <si>
    <t xml:space="preserve">Dear Sam BrownUnfortunately I dont understand which is worse on a Offer of a better Guarantee? Was it not in your interest to have a better security for your farmers?Mr Brown, we want to help and support you against the fight aganist the BSE and thats the main point in our negotiation. All in all we only accept a delivery time of at least 3 months.Best regards,Kim Williams</t>
  </si>
  <si>
    <t xml:space="preserve">Dear Kim Williams,I am sorry, but the NCA cannot accept your offer. Thank you for your time and efforts. It was an interesting experience to negotiate with you.Best regards,Sam Brown</t>
  </si>
  <si>
    <t xml:space="preserve">Hello Mister Williams,My Name is Sam Brown, i represent the NCA.After the successful first round Of talks of our company's, I would like to negotiate the remaining open points.Delivery Time,Price,Guarantee,Publicity andFuture Testingi would like to aim at a Delivery Timeof 2 months. With 6000 doses costing each100 US$. We also request aFullguarantee and industryStandardFuture Testing.Lastly, in such delicate matter, we would like to have an NDA withNonePublicity,thank you for your time and I hope to hear back soon.greetingSam brown</t>
  </si>
  <si>
    <t xml:space="preserve">Hello Mr Brown,I am pleased that we can already present the first successful results and to hear from you for the further steps.Regarding the points you mentioned, I still see points that we need to negotiate:We have researched and developed the vaccine for the treatment of BSE for over a decade, so we have to price it at 400 US dollars. Of course, this price provides the basis for negotiation.Regarding the delivery time, I have to tell you that we are trying to make it as short as possible, but due to the market maturity and a decade-long development of this vaccine, a delivery time of 4-5 months has to be expected, as the production facilities for such a vaccine have to be built first.For the testing on the cows, I would be happy if we could get an unlimited possibility for all our medicines, so that a long-term basis can be agreed with you.In terms of a guarantee, I would offer you a tight guarantee that covers collateral damage.Due to our long and success-based history and with a view to an innovative future, I would like to ask for a large publicity, which can manifest our cooperation. I can relieve you of the fear of a delicate situation, as years of research have already been done.I look forward to hearing from you.Best regardsKim WilliamsTranslated with www.DeepL.com/Translator (free version)</t>
  </si>
  <si>
    <t xml:space="preserve">Hello Mr. Kim,Of course I am ready to negotiate a little more.As you can understand, we are under time pressure. 4-5 months are already too long.With the future testing I would prefer the standard conditions but I would meet you with unlimited.Since this is such a difficult and delicate issue, we would still be interested in no publicity.Of course, we would prefer more detailed guarantees, but I could accommodate you there as well.You would have to meet us in terms of price, however, 300-400 per can is too much.With kind regardsSam Brown</t>
  </si>
  <si>
    <t xml:space="preserve">Hello Mr Brown,first of all, thank you very much for the concessions.However, I cannot accept the price you have suggested.The price is the key success factor for you as well as for my company. I would meet your price by US$100, so the new price would be US$300 on my part. This is fair due to the fact that my company has spent years researching and developing this vaccine, thus minimising future discrepancies. At this, the competition cannot work competitively and promise you confidence.Regarding the delivery time, I will accommodate you so that a delivery time of 3 months can be arranged.I understand your distance to the large public regarding the publicity, which is why I am also accommodating you here and waive a wide publicity.On the point of the guarantee, I could offer you a wide one.However, all these concessions mean increased costs for my company, which is why this price of 300 US dollars has come about.Best regardsKim Williams</t>
  </si>
  <si>
    <t xml:space="preserve">Hello Mr. Williams,After consulting with the board of directors we can offer the price of 200$ with a delivery time of 3 months, taking into account all negotiation points and that this is a field test.Please also consider that we will allow you unlimited testing in the future, so that you can test your new untested products and save significant R&amp;D costs in the future. Since even with a wide warranty, you only cover the potential damage from the vaccine and cannot guarantee us that your vaccine will work, we still have a very high residual risk.Under the above conditions, a narrow publication in medical journals would be acceptable, which, if effective, would give you good publicity in the right circles and thus allow you further sales with a higher profit margin and possible future contracts.Due to the timely Situation, I have to insist on those conditions and cant go higher in the price or delivery time orunfortunately we have to look elsewhere.Best RegardsSam Brown</t>
  </si>
  <si>
    <t xml:space="preserve">Hallo Herr Brown,ich habe ebenfalls mit der F&amp;uuml;hrungsebene R&amp;uuml;cksprache gehalten und wir sind zum Ergebniss gekommen, Ihnen folgenden Vorschlag zu unterbreiten:300 US$ , 2 months , Full , Narrow , UnlimitedUm Ihr Restrisiko 100 Prozent abzudecken, biete ich Ihnen eine volle Garantie, sodass Ihr Vorstand sich keinerlei Sorgen um etwaige Probleme machen muss.Ich hoffe wir finden hiermit ein zufriedenstellendes Ergebnis.Beste Gr&amp;uuml;&amp;szlig;eKim Williams</t>
  </si>
  <si>
    <t xml:space="preserve">Hello Mr KIM,we switched language here, but no problem.I hereby accept your offer on behalf of the nca.Thank you for the good and most important, sucessfull negotiation. And to a good Cooperation.with kind regardsSam Brown</t>
  </si>
  <si>
    <t xml:space="preserve">Dear Kim Williams,attached you'll find my first offer. I am willing to compromise on some points but I cannot accept a Delivery Time over 3 months . The reason behind that is there are many infections and a delivery time over many months will cost them teir lives. I am sure that we'll find a way which will make us both satisfied about the outcome of this negotiation.I am looking forward for you Answer!Best regardsSam Brown</t>
  </si>
  <si>
    <t xml:space="preserve">Dear Sam Brown,I am very pleased to hear from you.In attachments you can find my first offer.I would like the best possible outcome for both of us, so of course I am open to negotiate on certain points.On the subject of delivery time, I can understand your point of view, but you should keep in mind that our vaccine is a very novel and innovative technology, which involves a natural project risk.With a delivery time of 5 months, we can guarantee you that the processing facilities for the production of the vaccine have been safely completed and also that the project risk has been reduced many times over.However, I would like to accommodate you and propose a delivery time of 4 months if, in contrast, you could accommodate me with the price.I am looking forward to your view of the argumentation.SincerelyKim Williams</t>
  </si>
  <si>
    <t xml:space="preserve">Dear Kim Williams,thank you for your counteroffer. Attached you'll find my counteroffer.I guess we will make small steps towards our goal to achieve the best posible outcome for both of us. But I am sure that both of us are more likely to go small steps forward than not moving at all.I reviewed your offer and I would like to suggest some changes. I can accept theDelivery Timeof4 monthsbut in order to that I request aPriceof200 US$. Any longer delivery time will lead us to a financial disaster.The reason behind the price expactation is, that the vaccine is not tested outside of the lab before, therefore I am not able to know the quality of the vaccine too. Because of the same reason it would be great to have at least aWide Guarantee. Therefore I can't accept any Guaranteelevelbelow Widebecause in case the vaccine does not take effect, which I guess you can't guarantee me neither. Iam aware of the fact that vaccines involve a natural risk but I am not willing to take the responsibility for the risk.On the subject publicity I can't go for the widePublicity I would still suggest a NonePublicitybecause releasing the information for the general public would harm the NCA.I have no other changes to add.I am looking forward to your answer.Best regards,Sam Brown</t>
  </si>
  <si>
    <t xml:space="preserve">Dear Sam Brown,thank you very much for your quick reply! I see it exactly like you, in small steps we will approach our goals together!Even if we have different ideas at the moment, I think we are on a good way to find a solution that suits both of us.All in all, your last concession helped me a lot to open up new possibilities for the negotiations.Because of the decades of development on the vaccine, involving experts from around the world, the cost of vaccine production is very high.Because of this, I cannot offer you aPrice lower than 300 US$.In contrast, I would be willing to accommodate you on the issue ofGuarantee and accept aWideGuaranteethat is to your advantage.I am eagerly awaiting your reply.Yours sincerelyKim Williams</t>
  </si>
  <si>
    <t xml:space="preserve">Dear Kim Williams,I am glad to be able to recieve your counteroffer. I guess we could not reach an agreement for now with your last offer. Therefore you'll find my counteroffer attached with the following reasons.I unterstand your point of view for the Priceof 300 US$ but I am not able to accept thePricefor now. As I have mentioned in my last counteroffer you have to understand the pressure we are having right now. The vaccine is not tested outside of the lab until now and we agreed on aWideGuarantee level. This covers all the damages caused by the InnoVax vaccine but not it's effectivnes. Therefore I am refusing to accept thePriceof 300 US$ unless you review the Guaranteeand are willing to agree on a full guarantee so the potential ineffecitveness of the vaccine is covered also by the Guarantee.In addition to that I need to know what your reason behind the change you made about thePublicityis? Unfortunately I am missing it in your last counteroffer. I stick to my last offer and continue offeringNonePublicitybecausereleasing the information for the general public would harm the NCA enormously.I very much look forward to hearing from you.Best regards,Sam Brown</t>
  </si>
  <si>
    <t xml:space="preserve">Dear Sam Brown,I read with great interest your response to our last offer, but unfortunately I cannot accept some points.Let me assure you that you can rely on the effectiveness of the vaccine.It is not for nothing that we, as a renowned and experienced pharmaceutical company, are among the world market leaders.The latest laboratory tests with our new vaccine have all been positive and effective.In your last message, you asked me to arrange for aWideGuarantee, and I have already complied with your wishes.Therefore, I would be very pleased if you would make a concession to me on the subject of Price, because I have already accommodated you on this point as well.This would show me that you are also interested in a common result.Regarding advertising, I have not made any changes in my offer, because I wanted to discuss the above points with you first.Nevertheless, I would be very interested in your reasoning on this issue.In my opinion, aWidePublicitywould not hurt. The new breakthrough in research for a vaccine against BSE would tend to encourage readers in their interest about the subject. Thus, readers would become aware of our two companies and link them to positive news.I look forward to your reply.Yours sincerelyKim Williams</t>
  </si>
  <si>
    <t xml:space="preserve">Dear Kim Williams,I am very pleased to hear from you, but I have to tell you that I cannot accept your last offer. There are some points as discussed before I have not agreed with yet.First of all I guarantee you that I am interested in a common so I expect the same from you.But this is a negotiation so things can change until it is finally accepted or rejected. I think I showed you already before that I am interested in a common solution because if you have a look on the offers I made, I have already changed every single point on the agenda and made steps towards you while you have so far changed only a few points in the agenda compared to your first offer.Therefore I am making the attached offer in which you can see a difference compared to my last offer that for now I accept thePriceof300 US$if you agree on aFullGuarantee. The reason why I changed my opinion that way is, that you mentioned in your last offer that you can assure me that the vaccine has been tested positive and effective so I assume it isn't that much of a problem for you to guarantee me aFullGuaranteesoyou can officially embed your statement in the last offer in to the offer. Otherwise I have to decrease thePriceto $200 US$ and accept a Wide levelGuarantee.I also have to invite you to make a step towards me about the topicPublicity. I am willing to compromise on aNarrowPublicity. I can understand that you have advantages of publishing the news about the vaccine and the first potential purchaser but you also have to be aware of the fact that in case of ineffectiveness, damage or delivery delay your company will get in a bad position too. As I mentioned in my previous offers we would prefer not to publish anything but in order to make a step to each other and find a common solution I am ready to approve aNarrowPublicity for now. So there would be readers be aware of both of our companies and we would connect them with positive news, but the target audience would be a little smaller, but instead even more specific.I hope for a step from your side towards me to take another step towards the goal of finding a solution with which we all are satisfied.Best regardsSam Brown</t>
  </si>
  <si>
    <t xml:space="preserve">Dear Sam Brown,Thank you very much for your detailed explanations about your points of view.I can assure you that I appreciate your efforts very much! InnoVax is also interested in a mutual cooperation and I am very pleased that we could already agree on some points.Since I appreciate you as a competent negotiator, I will accommodate you on the Guaranteeissue and we can agree on a Priceof300 US$ and aFull Guarantee.However, on the subject of Publicity, we still have different views.I am well aware that in the event of an unforeseen incident, our company could be put in a bad light if the publicity is Wide.However, InnoVax has an impeccable reputation, which has come about through many years of reliable and diligent work. This is, as already explained, one of the reasons why I could in good conscience promise you a FullGuarantee. If, however, such incidents should exceptionally occur, only our company would be affected by the bad publicity and not yours, since InnoVax bears full responsibility.Furthermore, WidePublicitywould favor the arousal of interest and education on the subject. Thus, an equal number of potential future customers would learn about our two companies. These are just a few reasons why I am sure that WidePublicitywould be beneficial to both our companies.I am looking forward to hearing from you soon.With kind regardsKim Williams</t>
  </si>
  <si>
    <t xml:space="preserve">Dear Kim Williams,I am glad to see in your last offer that we made major progress. We were both willing to compromise and that is how a good negotiation should work. Now that we have agreed on all the points unlessPublicity,with which I do not agree, I see no need to talk about the other points for now. I am sure we'll find an outcome which is perfect for each of us.I agree with every point unlessPublicity. I apologize for not explaining the reason behind that inmy last offers. The issue is,the specific identity of the affected farm has not been disclosed. And we would like to keep that in that way. Furthermore we would also like to guarantee all the members of the NCA an absolute discretion.But I understand your point of view that you want to publish the success in improving a vaccine which is an amazing achievement. Although we would still like to have nonePublicityrulewe are willing to accept aNarrowPublicityin order to make compromises and do the best for us both. So we could publish about our potentialsuccessfully negotiation but only in for example medical journals and we would not have to publish about the farms which are affected. As I said in my last offerthe target audience would be a little smaller, but instead even more specific.I've changed my opinion on the delivery time although this one extra month you've offered can cause major problems than publishing on aNarrowlevel for you.In order to end the negotiations in the most positive way, I invite you to review the pointPublicity.We are very close to a good cooperation and I am sure you would not let this go because of one point on the agenda.I am hoping to hear from you soon.Best regardsSam Brown</t>
  </si>
  <si>
    <t xml:space="preserve">Dear Sam Brown,I am very pleased to inform you that we were able to sign a joint contract!I understand your point of view on the issue of publicity and would also like to take a step towards you to support our harmonious future cooperation.I was very pleased to have you as a negotiating partner and I wish you all the best for your future.With kind regardsKim Williams</t>
  </si>
  <si>
    <t xml:space="preserve">Hello Ms Williams,I am Sam Brown, your negotiation partner from the NCA - the National Cattle Association, to negotiate the already set issues:Delivery Time,Price,Guarantee,Publicity,Future Testing.Therefore, I would like you to either start with a proposal from your point of view or to choose a structure of whether we are going to discuss issue after issue or rather all together at any point of time?I am looking forward to this negotiation with you Ms Williams and I am confident that both of us are going to be satisfied in the end. Despite the compromises we need to take in order to find a solution that benefits us.With best regards,Sam Brown</t>
  </si>
  <si>
    <t xml:space="preserve">Dear Sam Brown,my name is Kim Williams. I am one of the executives of the InnoVax.I really appreciated reading your message and I also hope for a fair negotiation with a positive outcome for both of us.Since you gave me the choice to structure the negotiation, I would recommend to negotiate all issues at the same time. I believe this is the best way to negotiate, as it is a multiple issue negotiation, which makes it difficult to negotiate only one issue at a time and completely ignore the other issues.Therefore, I like to present you my first offer, which you can find in the attachments.As I am aiming for the best result for both of us, I am willing to negotiate certain issues.Kind regards,Kim Williams</t>
  </si>
  <si>
    <t xml:space="preserve">Dear Kim Williams,thank you, for your first offer. I think it is a starting point which has potential and I can see that you are a reasonable person. Therefore you can find my counteroffer in the attachment. Nevertheless, I would like to give you some background information on why I would suggest the values I have selected.Firstly, you suggested 5 months for the delivery time. 5 months seem very high, since it is the maximum value for the Delivery Time, but maybe you can explain it in your next message. For us it is important to get the vaccine as soon as possible but neither do we want to rush you and compromise on quality. That is why I suggest 3 months.Regarding the issuePrice300 were suggested by you. How about 200, since our demand is going to be very high this should be realistic. You can safe on one time fees for tax or shipping for example. The effect should be enough to reduce the price to 200. But let me hear what you think?When it comes toGuarantee, I am advised to insist onFullguarantee. The NCA is a conservative operating organisation, therefore the management is extremely cautious. Furthermore, we are at high risk if something is wrong with the vaccine. Not only do we get bad publicity but our farmers would suffer immensely. The NCA sees the protection of our little guys as one of our top priorities which is why we would preferFullregarding theGuarantee.Our sides onPublicityappear to be contradictory since we would prefer no publicity at all but I reckon for your company it is very important. Here is my suggestion and why: The general media does not have the readers who can comprehend scientific facts, descriptions which is why we would even recommend to concentrate on scientifc journals as well as medical journals.Narrow, should be sufficient for you as a company to gain only the good publicity.Finally the issue ofFuture Testing.Standardwould be our first choice, since you are allowed to test medication which already obtained approval by the agencies. This should be reasonable because our farmers are not quite fond of the idea that you could test anything on their foundation of making a living.I hope you can see my reasoning, but I look forward to read from you either way.Best regards,Sam Brown</t>
  </si>
  <si>
    <t xml:space="preserve">Dear Sam Brown,thank you very much for your detailed counteroffer. Now that I have some insight on your point of view, I would like to explain my stance.Concerning the price, I totally understand your arguments. Unfortunately, the savings we get through the high quantity are not big enough, to compensate a price of only 200 US$ per dose. But I want to describe you in more detail, why I can&amp;acute;t sell the vaccine for only 200 US$.The development of the vaccine was very expensive as experts from all over the world were employed for more than 12 years, that is why I have to insist on a price of300 US$, so that we can recover the research costs. I think it is clear that we are talking about US Dollars, isn&amp;acute;t it ?Regarding the issue publicity, I cannot really comprehend, why you want only narrow publicity, as we all assume that this experiment will be a success. Of course, do non-professionals don&amp;acute;t understand an academic report, but that is why we needWidepublicity, so that the daily press is able to write reports, everyone understands.I am aware of the fact, that these two issues are not totally in your favor, that is why I will try to melt down the delivery time to only 4 months, which is exactly the middle between our two offers.Next, I will refer to future testing. I can understand that your farmers are not very positive about unlimited testing, but you can tell them, that we are the world market leader regarding vaccines (and drugs) and that they are in safe hands, as we have a lot of experience. Therefore,Unlimitedtesting should be no problem.Last but not least I will deal with the guarantee. I am afraid but I can&amp;acute;t give you the full guarantee, you suggested. But, even though it is a very big step for me, I will give you aWideguarantee. This means that we cover all damages directly caused by the vaccination. But regarding the guarantee this is truly the absolute maximum, that I can do.I am looking forward hearing from you.Best wishes to you and your family,Kim Williams</t>
  </si>
  <si>
    <t xml:space="preserve">Dear Kim Williams,thank you for your counteroffer. I appreciate your reasoning very much, nevertheless I would like to suggest another offer.Regarding thePrice, well it sounds very unfortunate for you but it is common for vaccines to take such a long time to develop and it is common knowledge that businesses like yours depend much more on funds by organizations and by the government but correct if I am wrong. Perhaps, we could help you get more attention if we cooperate on this project. This is why I am still going with the 300 US$.The issue ofPublicityis of course very important and wide publicity can be great but on the other hand it could ruin both of us or probably you would be taking the higher risk here. If - and I say if because there is a probability, the quality and the effect of the vaccine could be compromised, since the vaccine has not been tested outside of the laboratories. And remember it is your product and your companies quality and name that is at stake. But if scientific journals have a prior access to insights, there would be no bad press for neither of us, this has only benefits and no risks. Therefore I would still recommendNarrow.The issue ofDelivery Timeseems to have no reason so far to be at 4 or 5 months. I am not sure from where you are going to ship but if the production would take up 1 month or even 1.5 months it should be possible to be delivered in2 monthsmaybe with a faster delivery. Of course we would compensate for that and increase the price to 300 US$. What do you think about that suggestion, let me know if it is possible.The issue ofFuture Testingand the value unlimited is not acceptable for us. Your argument that we should trust you seems a bit like your not taking this seriously enough. If your doctor would say hey I am a good doctor, I am the best and if not I am the best to treat my failures. Would that be a good enough reason to choose this doctor? Additionally, it is your word against your competition 'we are the best' but even the best can fail and while this may be a minor hit to you, each of our farmers do not have millions in their pocket to replace thousands of cows. And even if you could medicate with your own drugs, who pays for that? I mean I can see the combinationFuture Testingat unlimited only, only if you can give us a fullGuarantee. Otherwise I would suggest Standard andWideguarantee the combination should suffice for any damages that you think you would never cause and even if you do you would take care of us, right?I think my offer is worth consideration since I highlighted your benefits as much as ours.Finally, I look forward hearing from you.Best regards,Sam Brown</t>
  </si>
  <si>
    <t xml:space="preserve">Dear Sam Brown,I am sorry for the late reply, but I had to discuss some issues with the other executives of InnoVax.Thank you very much for your counteroffer. I think this negoatiation is headed in the right direction and we are not far away from a solution which benefits both of us.Regarding the price, I am very glad that we found common ground, as we don&amp;acute;t get funds by the government or by organisations. That means, that we have to pay the whole research out of our own pockets.When it comes to the delivery time,I am a little bit confused by your latest offer, as you already suggested 3 months in the beginning and now you shortened it to only 2 months. Maybe this happend because I didn&amp;acute;t explain it good enough, as I thougt that 4 months would be perfect for both of us, as it was exactly in between our two offers.That&amp;acute;s why I want to explain to you, why I suggested 5 months in the beginning.We cannot just start producing the vaccine right away, as we do not have the capacity yet. We first have to build new processing facilities, which will already take up 3 months. Additionally it takes some time to produce the vaccine and then send it you. Since the technology involved is innovative we also need some extra time, so that we can reduce the project risk. All these factors together add up to 5 months. That is why I suggested 5 months in the beginning.But I also know that you need the vaccine as soon as possible, that is why I offered you4 months, this is exactly the middle between our two offers from the beginning. I hope that you can now comprehend that this already was a big step for me and that it is a very good offer.Now I will go on with the guarantee.Regarding this issue I am glad that we found a solution, which fits both of us.Considering thefuture testing,I think that you missunderstodd me a little bit. I just meant that we are not a charlatan who tests strange things on the cows, but a big company with a very good reputation among our former customers.Nevertheless, I have some good news for you, as I talked to the board and they gave me the permission to offer you theStandardfuture testing, as you aimed for.This is a very big step for us and that is why it is linked to the condition, that we get aWidepublicity on this. As you said, we are taking the higher risk here, so this should be no problem. Adittionally we are very possitive about our vaccine, so there should be no bad press at all.I am looking forward hearing from you.Yours sincerely,Kim Williams</t>
  </si>
  <si>
    <t xml:space="preserve">Dear Kim Williams,ok so there has been some confusion, let me try to clarify this.The increased price on my side from 200 up to 300 was only acceptable with a concession on your side to give us 2 months express delivery. If something like express delivery is not possible the price would still be 200US$ and we are not on common grounds regarding the issuePrice. The idea was: the higher price would be a concession on our side and the faster delivery time would be a concession on your side since we both need get together on this negotiation or both of us will be unsatisfied with the outcome.Regarding theDelivery Timethank you for your explanation. Alright, then maybe your not the right partner for us if it takes you 3 months to set up these new facilities and then 1 month to produce and send the vaccine, which seems to be an unrealistic objective to achieve in 1 month.Have you considered using old but modified facilities maybe that could accelerate this process. Or maybe you can concentrate on one facility to get ready to ship at a lower capacity even a low capacity would make a difference for us. As a third suggestion on how to improve your delivery time, as I have already mentioned, do we have the possibility to get an express delivery on your shipments even a few shipments would suffice at the beginning.Guaranteeand Future Testingseem to be acceptable for both of us in the current situation.When it comes toPublicity:I am very aware of the risks that you are taking since I have mentioned them before. Do you see our risks? And saying that you feel confident about your company is not a reassuring argument because it has literally no foundation.Sorry, if I am being rude but it seems that you do not care about the NCA, our farmers or our businesses and thats fine since we are both not in the position of losing our lives work since we do not own the companies or farms that are at stake here. But I do think about the NCA, the farmers and even about your company when I say thatNarrowPublicityis the right choice here since it gives you the publicity for the right recipients. Do you want the average citizen to know about your company and your latest research or do you want to compete on a professional level in the scientific world?I have not changed my settings because there was not a "huge chance to reach a final agreement" just yet and your concession onFuture Testing was not enough to change my mind on another issue.I still look forward hearing from you.Best regards,Sam Brown(On a completely unrelated note and just as an advice from a professional perspective maybe use auto-correction or some kind of spell checker in the future, nobody is perfect but there were quite a few spelling mistakes and I noticed them but it is up to you)</t>
  </si>
  <si>
    <t xml:space="preserve">Dear Sam Brown,I am a little bit startled by your latest message, as I thought that we are on good terms.Anyway I hope that we can finish the negotiation peacfully and don&amp;acute;t end up in a conflict, as this would be bad for both of us.I am glad that we already found common ground on the issues Guarantee and future testing.Regarding thedelivery time, I have some bad news for you, as it is not possible for us to use our existing laboratories since they are fully streched. Furthermore we can&amp;acute;t offer a express delivery, as this would cost us a fortune and we would have to adjust the price to 400 US$.That is why I have to insist on a delivery time of4 months.Nevertheless, I understand that you made a concession regarding the price. Thus, I will make a concession concerning thepublicity,by offering you aNarrowpublicity, as you demanded.Nonetheless, I don&amp;acute;t understand the correlation between bad press and your farmers losing their life work.Please refrain empty threats like "You arenot the right partner for us" in the future, as we both know that we need each other and this doesn&amp;acute;t get us anywhere.Now I did two big steps in your direction by offering youStandardfuture testing andNarrowpublicity. I hope that you appreciate that and also make a step towards me, so that we can finally seal the deal.Kind regards,Kim Williams(Thank you very much for your constructive feedback. I am always willing to learn something new. Unfortunatelly my spell checker couldn&amp;acute;t find a mistake, that&amp;acute;s why I want to ask you for some examples, so that I can comprehend it.)</t>
  </si>
  <si>
    <t xml:space="preserve">Dear Kim Williams,I did not expect this kind of message, yet I would like to accept to these conditions. Even though the issueDelivery TimeandPriceare not ideal for us but we can live with them as long as the other values are set at the current level and I think it is the best compromise we could find.Regarding thedelivery time you made it reasonably clear, why your choice is the only way it would work.Just for clarification regarding the publicity and the negative impact on farmers. How would you like it if you would know that your food, your friends or families food was treated with unproven medication just for testing. Imagine this information would get public, the farmer could not sell his animals because they would know that these animals might cause damage to to people. If those animals cannot not be sold the farmer would lose his income.It was not an empty threat, it was a tactic which was in my opinion within reason. Your counteroffer was based on a little bit of fear which got me where I am. But of course, it is not a game if you would have explained your self reasonably I would have agreed to your terms since I do not want to act irrationally. (I did not say you are not the right partner I said you are maybenot the right partner.) As you said we both prefer a positive outcome since the alternatives are compromised so maybe next time if somebody makes a threat take a step back, think about how you get them to trust you and your opinion again by letting them know you understand their reaction, soothe them and then hit them right back by putting them in the position you were before but maybe they will not let you, so be careful with risky strategies and always rational and reasonable or you end up with a bad result and your executives will punish you if you cannot proof that it was the other party which would not budge.It was a pleasure negotiating with you.Best regards,Sam Brown(Because you asked and because I think it will benefit you:before words starting with vowels you say an instead of a for example: an apple is a fruitadditionally, positive, negotiation, organisation (British) organization (American), happened, thought, misunderstoodspelling mistakes are common but they give an impression of indifference, if you want to sell yourself or an idea you should not appear indifferent, but remember nobody is perfect I also made some spelling mistakes I just said it because if I noticed them maybe others will too, so look out and read messages a second time before sending themin academic writing try to avoid ' so do not instead of don't, cannot, it is etc.)</t>
  </si>
  <si>
    <t xml:space="preserve">Dear Mrs. Williams,with reference to our first round of talks, we would like to negotiate further issues regarding our possible cooperation.Concerning the Delivery Timewe would like to have the vaccine as soon as possible. We think, as a large association we carry a great responsibility regarding the outbreak of BSE. Therefore we would like to take any preventive measures to prevent this disease from spreading any further. For this reason, we think 2 monthsfor delivering the vaccine is enough time.For the vaccine we would like to offer 100 US$per cow. Furthermore we would like to get aFullGuaranteefor the vaccine and would like to prevent any publicity.I hope we can come to an agreement.Yours sincerely,Sam Brown</t>
  </si>
  <si>
    <t xml:space="preserve">Dear Mr. Brown,I am pleased to hear from you.I would aim the best possible outcome for us both, therefore I am of course willing to negotiate certain points.An initial offer can be found in the attachments. Regarding theDelivery Timei can offer you5 months, since a lower project risk is important for both of us.In terms ofFuture Testingwe would like to have the opportunity to test unlimited with the NCA's cows, to be able to offer the best medical care in the future.Wish you a nice day.With best regards,Kim Williams</t>
  </si>
  <si>
    <t xml:space="preserve">Dear Kim Williams,Thank you for your prompt reply. I can assure you I have a high regard for your offer. But our opinions differ on a crucial point, I therefore would like to discuss some points with you and hope to bring this negotiation to a pleasant result for both of us.Regarding the Delivery Timewe cant accept five months. To prevent any further outbreaks of the BSE disease we want to react as quickly as possible. The consumption of infectious meat can cause a similar nervous disease in humans. For this reason we would keep 2 months. But as a sign of appreciation of your contributions to the negotiation, we could offer you a WideGuarantee.In terms of Future Testingwe appreciate your offer of unlimited testing. However, we would like to meet youin the middle and would be pleased to have Standardtesting. We dont want to take huge risks for ourcows since their well-being is very important for us.I hope with this new offer, we can come to an agreement.With best regards,Sam Brown</t>
  </si>
  <si>
    <t xml:space="preserve">Dear Mr. Brown,thank you for your message.I was thinking a lot about your offer and the points you mentioned, and i think we are on a good way to find a appropriate solution for both of us.Since you emphasized the importance of a quickDelivery Time, i figured out, that we can decrease theDelivery Timeto2 months, if we use our existing laboratories for production. That would cause disruptions to other projects, so we have to demand a setPriceof300 US$per vaccinated cow.I am pleased to be able to tell you that we can accept aWideGuaranteeand theStandardlevel when it comes toFuture Testing, if you agree to aWidePublicity, so we can report about the vaccine and how it will help you, at least in medical journals.Let me know about your thoughts towards this offer.I am looking forward to hearing from you again.Best regards,Kim Williams</t>
  </si>
  <si>
    <t xml:space="preserve">Dear Kim Williams,Thank you for your last message.We understand your issue regarding the Delivery Time. Unfortunately, we cant accept the Priceyou offered. We feel a cheap price is justified because your vaccine was not tested outside your labs before. And we dont know about the quality of the product. Because of this we hope you can understand our concern and stay at the price of 100 US$.In order to show goodwill we are willing to still offer you WideGuarantee, If you will accept the price. In addition to that we can only offer you standard testing.As I mentioned in the last message, we cant afford unlimited testing since the guarantee for meeting the damages caused by the vaccine wouldnt be fully covered for us. For this reason, we wouldnt go any higher and keep the StandardFuture Testing.Moreover we cannot agree on the issue Publicity. Since your vaccine is in the test phase, an unlimited media presence wouldnt be ideal. The Media presence can cause false rumor and may have an impact on your reputation. However, we could offer you some Narrowpublicity in which the test is described in medical journals to get some media coverage.I look forward to hearing from you soon.With best regards,Sam Brown</t>
  </si>
  <si>
    <t xml:space="preserve">Dear Sam Brown,thank you for your message.I read your answer to our last offer with great interest, but unfortunately I can still not accept certain issues.I hope you can understand that i made a huge step towards your interest in a short delivery time. To make sure that we can promise aDelivery Timeof2 months, i am not able to accept a lowerPricethan300 US$per vaccine, since this concession regarding a shortDelivery Timeisassociated with high costs for us.Moreover, as a very big concession i can offer youFullGuarantee,which means that we would compensate not only for any damages caused by the vaccine, but also for damages caused by the disease in case the vaccine is not effective.I can accept theStandardlevel regardingFuture Testingand i am thankful for the concession you made in this point.In terms of thePublicity,i appriciate your suggestion and concerns about rumors, but since i am willing to offer youFullGuarantee, aWidePublicityis appropriate, since both of us benefit of this compromise.In my opinion we're on a good way to find a solution that will suit both of us.I wish you a nice day,Kim Williams</t>
  </si>
  <si>
    <t xml:space="preserve">Dear Kim Williams,We are happy that we have come to an agreement on the issue Future Testingand are still very interested in coming to a joint result with you.Nevertheless we cannot completely accept the conditions that you proposed in your counter offer because we cannot find any substantial arguments in your last message. We therefore would like to renegotiate certain issues because we still believe we can come to an agreement.We appreciate your offer for the Delivery Timeof 2 months, but as for thePriceissue we cant agree on your terms because we think using your existing laboratories for production which you stated in your recent message doesnt involve huge costs. But if you have other arguments regarding this, Id like to hear your point of view. In addition to your new arguments we believe that we offer you as a sign of appreciation of your contributions to the negotiation, 3 monthsfor the Delivery Time. But keep in mind that we would like to prevent a great outbreak of the BSE disease.In terms of the PublicityI also can't accept your offer because the full Guaranteedoes only apply in context of the vaccine and not with bad outcomes from rumors regarding the reputation.We hope we can come to an agreement and are looking forward to hear from you.Kind regards,Sam Brown</t>
  </si>
  <si>
    <t xml:space="preserve">Dear Sam Brown,Thank you for your message!I would aim the best possible outcome for us both, therefore I am of course willing to negotiate certain pointsOverall your last concession helped me a lot to free new resources to negotiate with. We also want to show goodwill and acceptNarrowPublicity, if you're able to concede in the issuePrice.I appriciate that you asked for our point of view, so I will explain to you what causes this price. First of all, the development of the vaccine has been very expensive as experts from all over the world have been employed for over a decade, to make sure we are able to assure a high quality vaccine. This and the fact, that we made the concession of aDelivery Timeof2 months,because a higher risk is connected to higher costs like i explained before,justifies our offeredPriceof300 US$to recover the costs from the developement and produce profits for our investors, who helped us to enable this project.I can assure you that I have a high regard for your efforts and I am pretty sure that we will find a good solution.I am eagerly awaiting your answer.Best regards,Kim Williams</t>
  </si>
  <si>
    <t xml:space="preserve">Dear Kim Williams,Your last offer was a great improvement for us. Unfortunately there are still a few open points that I cannot accept and have to be renegotiate.We understand of course that you had to use many expenses to develop the vaccine but we still believe that since the vaccine is in a test phase, in which we dont know if it is effective yet and also we would be the first to test the vaccine outside your labs, its more than justified to be able to accept a Priceof 100 US$. In addition, we are purchasing a huge amount of vaccine from you (6000) and we agreed in our first talks of a payment target of 60 days.However we could negotiate new terms of the Priceif the testing is successful. For this reason, we would keep the price.I would like to accommodate you as far as possible: we could offer you 3 monthsDelivery Timeto reduce the production risks. Since we also pay forward, you could use the money to finance the production.I hope you understand our point of view and that we can come to an agreement.With best regards,Sam brown</t>
  </si>
  <si>
    <t xml:space="preserve">Dear Sam Brown,thank you for your answer!I received your offer and considered it intensively. I think it is necessary to make a few last alterations in order to come to terms.Youmade a interesting concession for me and I am willing to give you some concessions, too.First of all, thank you for explaining your point of view, but we are the ones bearing the additional costs. In order to keep the sale of the vaccine profitable we propose aPrice of 200 US$. Making this huge and last concession in the price makes this deal less attractive for my firm, so I hope you are open to concede other issues.In addition to your argument, that you will not pay for a vaccine which still is in the test phase, I can offer youFullGuarantee, which means that we will bear all costs if the vaccine is not effictive or if it will cause any damages.We will offer you the vaccine for200 US$per vaccined cow and the FullGuarantee, If you agree to aFullPublicity. We are interested to publish this project, since we have invested a lot of resources in this vaccine. A transparent reporting over the vaccine will prevent any rumors and we are sure that our high quality vaccine will not have a bad impact on our reputation, since we enjoy an excellent reputation amongst our former customers and partners. Moreover, amedia presence will cause attention regarding BSE and the more peole all over the world hear about it, the more we can prevent new outbreaks. Thus your association of farmers own more than 10 000 pieces of cattle, preventing new outbreaks should be in your interest too.I think that we can reach a final agreement with the concessions we both made.I am looking forward to hearing from you soon.Best regards,Kim Williams</t>
  </si>
  <si>
    <t xml:space="preserve">Dear Kim Williams,Thank you for your last offer. We are pleased that we could agree on 3 monthsfor the Delivery Time. We are still very interested to bring this negotiation to a pleasant result for both of us.After some consideration we would be fine with a WidePublicitybut for this we would like to keep instead the 100 US$, since we are making a big concession here. With the media exposure, many companies would learn about your vaccine and that would mean for you an increased order as a result. For this reason, a lower Pricefor the vaccine would be justified because well let you report on us and you will also gain more money from the result of new customers. In addition it would also be an advantage for you to move into the field test stage with us and being ahead of new-coming competitors.As a sign of appreciation, we would be willing to offer you additionally aWideGuarantee.I hope with this new offer we can reach a final agreement.Iam looking forward to hearing from you.Best regards,Sam Brown</t>
  </si>
  <si>
    <t xml:space="preserve">Dear Sam Brown,thank you a lot for your response.After some consideration I am very happy to inform you that I agree with you on the points offered in your last message.Since you are willing to enableWidePublicityand aDelivery Timeof3 months, we can accept thePrice you offered, moreover you made some interesting points regarding future contarcts and new customers.After a long time of delibering we can finally draw up a contract.I wish you the best for the future and Ilook forward to working with you again soon.With kind regards,Kim Williams</t>
  </si>
  <si>
    <t xml:space="preserve">Dear Kim Williams,my name is Sam Brown. I'm working for the NCA and I am happy to start the negotiation with you and InnoVax.As we already talked about, we are very interested in the vaccine against BSE you are currently testing. Futhermore, we already agreed on the quantity and the terms of payment.Attached to this message you find our first offer about the points we will discuss.I'm looking forward to hearing from you.Yours Sincerely,Sam Brown</t>
  </si>
  <si>
    <t xml:space="preserve">Dear Sam Brown,great to hear we can agree onWide. I understand your concerns regarding Delivery Time. Our usual way is to have a delivery in 5 months. And we would love the help you in this regard, but I can't do it for that price. For the regular customer we ship products for up to 400 US$. I can imagine a long term relationship with you, so we will work on that.You were also talking aboutPublicity. We gave you a wide guarantee, so you don't need to worry about any issues occurring. I could imagine a trade in Publicity and Future Testing. Future testing could benefit both of us in the long term to prevent new diseases. I would agree on tradingWideforStandard.This is my first offer and should just lay a foundation to be worked on. Let me know your thoughts, sowe can find an individual solution to this pandemic.Yours Sincerely,Kim Williams</t>
  </si>
  <si>
    <t xml:space="preserve">Dear Kim Williams,thank you for your first offer. I think the same way about a long-term partnership. So here is my new counteroffer. I make some huge steps here. As I already said, 5 months ofDelivery Timeis too long. I can offer you4 monthsDelivery Time, but that is a huge step towards your intersts.ThePrice about 100 US$is unfortunatly an issue I can hardly change because of our clients who have a restricted budget. On the other hand, as you already said, we are none of your normal customers, else a long-term partner you can rely on and test your products with. To affirm that, we can agree onStandardFuture Testing. And to limit your risks I'm even droppingGuaranteetoNarrowfor your company.As said before,Publicity cannot be 'wide' because this would have a catastrophical impact on the public opinion about our industrial segment. With a widePublicity we could not afford any contracts like this in the future, so in the end none of us wins. We understand that you want to spread your academical achievements. We can allowNarrowPublicityin scientific magazines for example about the tests and the vaccine.I hope we made a step towards agreement, and I'm looking foward to your next offer.Yours Sincerely,Sam Brown</t>
  </si>
  <si>
    <t xml:space="preserve">Dear Sam Brown,I hear your concerns about thePublicity. We want to help you with that. The problem is, Publicityhas a high priority for us. We understand you don't want negative news, neither do we. We are certain our product will solve the issue. The Publicitywill go in our direction and won't get you guilty of anything. For a medical firm, these news are extremely important and help us to stay ahead, so we can offer the best products for you. Since this is a public event, we are open for further negotiation about the delivery time of4 months. You mentioned this time, so I proposed 4 months here. What would be optimal for you?To demonstrate our good will, we have the Guarantee set onWide.I understand that it might seem that the price is high. We are a quality brand. You get what you pay for. In order for the both of us to succeed I will go down for a whole 100$ to300 US$. Under these conditions, more is not possible.In order for my priorities to be fulfilled and aiming towards a Win-Win situation, I would sacrifice future testing and give youStandardor even none if that is helping.Yours Sincerely,Kim Williams</t>
  </si>
  <si>
    <t xml:space="preserve">Dear Kim Williams,thanks for the counteroffer. I think we are close to an agreement, so here is my new offer which hopefully will be the best for both of us so far.On the issues withDelivery Time4 monthswe can totally agree.The issuePublicityseems to be both important for us. Unfortunately in different directions. I suggest going withNarrowbecause it's the middle for both of us. I understand that you want attention for your achievements. As a pharmaceutical company with a new vaccine against BSE your customers are not the public readers, else the clients in industrial fields. With publicity in scientific magazines and industrial blogs you will get the attention that's wanted in the industrial segment. I can only accept widePublicity if you drop the price to 100$. Instead this would have serious consequences on our future development. When the public will read about the outbreak, we will lose costumers without doubt.If you can agree on narrow publicity, I am willing to pay200 US$per vaccine.On the issueFuture Testing,Standardvalue is the best option for us as we can both profit in our future partnership.To show our trust we limitGuaranteetoNarrow. Your company will likely have no unforeseen following costs.I think we are very close to an agreement and i'm looking forward to hear your thoughts about the offer.Yours Sincerely,Sam Brown</t>
  </si>
  <si>
    <t xml:space="preserve">Dear Sam Brown,I will trust your feeling.The100 US$andWidewill be on the table. A fullGuaranteeis to hard for me. I am willing to give you a Wideguarantee, to limit your risks. Therefore I will also give you the 2 months ofDelivery Time to help you compensate.This offer looks fair to me. I hope to find agreement with you and look into a bright future!Yours Sincerely,Kim Williams</t>
  </si>
  <si>
    <t xml:space="preserve">Dear Kim Williams,thank you for your offer. This is indeed a fair offer that we can accept.Thank you for this negotiation. We are very pleased about the outcome and look forward to our future partnership. I think we reached a very good solution for both of us.Yours sincerely,Sam Brown</t>
  </si>
  <si>
    <t xml:space="preserve">Dear Kim Williams,I am pleased to continue the negotiation on the BSE vaccine with you and I am sure that we will find a mutually beneficial solution.We have already agreed on the number of vaccinations and the payment deadline. Meanwhile, we are under time pressure and need the vaccine as soon as possible to ensure the health of our cows, so we have only a few days left to find a solution Iam very positive about it.While we are on the urgency of the vaccine, I would very much like to negotiate the delivery time with you first. As I said before, we need the vaccine as soon as possible, so a Delivery Timewithin 1 month is important to us. The sooner we get the vaccine, the sooner we get the disease under control.For the Guaranteewe would like to see a Fullguarantee, NonePublicity, Future Testingon the Standardlevel and a Priceof 100 US$per cow.I'd like to hear your point of view on my argumentation,Kind regards,Sam Brown</t>
  </si>
  <si>
    <t xml:space="preserve">Dear Mr. Brown,I am pleased to be able to negotiate with you.As you already wrote, in our first round of talks we were able to provide some 6000 of the 10,000 with vaccines and we agreed on a payment period of 60 days. It's good that we're both on the same page here.Since I am also under time pressure due to the deadline of 5 days, I would like to know how you will be able to resolve the negotiation as quickly as possible on the questions of Price, Delivery Time, Guarantee, Publicityand Future Testing.I am pleased that I have also received a direct message from you, in that you have prepared me an offer. That makes for a good cooperation. However, we are not on the same level as the negotiating conditions. Therefore I would like to make a counter offer.The first thing to do is to discuss the Price. The product for vaccinating animals was very expensive to develop and these costs must be recovered. So unfortunately I cannot accept your $ 100. However, I would be willing to offer the product at a price of 300 US$.Now we also need the Delivery Time. The delivery time you specified is also much too short. I can understand your urgency, but a month is currently not possible. I could, however, offer you a delivery time of 5 months.It would also be important for us to discuss the Future Testing. Thank you for offering us the standard test. However, due to regulations, my company has limited ability to test live cows. In order to guarantee the good quality of our vaccines in the future too, we would bring UnlimitedTesting.Let's get to the Guarantee. Unfortunately, given the current situation of our company, a full guarantee is not possible. Unfortunately, we only cannot offer you a NarrowGuarantee for this vaccine.As a Publicity, we would like to use you to advertise our product. Best if we can do Widepublicity with youI hope to hear from you soon.With best regardsKim Williams</t>
  </si>
  <si>
    <t xml:space="preserve">Dear Kim Williams,Regarding Future Testing, it is important to us that we have Standard Testing and not Unlimited Testing because we do not want to give medicine to our cows until they have been approved for the first time so that we do not expose them to the dangers.The Publicityshould not be wide for us in any case. We can't allow rumors to spread that we have the disease on our cattle. There should be a contract that will just remain a matter between your company and my company. That is why we demand Nonepublicity. In return we could agree to a Wide Guarantee, please keep in mind that at this point a security for us is eliminated becausewe will lose protection if the vaccine does not work.I have consulted with our experts and they feel that you should be able to produce the vaccine within 2 months, so we could agree on 2 monthson that point.However, as I have given in on the Delivery Time and theGuarantee, the Priceshould come down. You have not tested the vaccine for a long time, so you do not know a lot about the quality of the vaccine. Based on this, a price of 100 US$is completely legitimate and reasonable.I hope you can understand my points and I am looking forward to hear from you.Kind regards,Sam Brown</t>
  </si>
  <si>
    <t xml:space="preserve">Dear Mr. Brown,I can understand your concerns about Future Testing, but with vaccinations it is generally the case that laboratory tests are carried out first and these then usually produce the same results under real conditions. On the other hand, we would need UnlimitedTesting, as we are severely restricted due to official regulations, so it is necessary that we get unlimited testing. But to reassure them, we can do something in the Guarantee. Here I would be ready to accept your offer with the Wideguarantee.Unfortunately, I cannot understand why you do not want WidePublicity. There are always rumors, e.g. during the COVID 19 pandemic, various conspiracy theories came across without a vaccine at all. People always interpret a lot purely. But even if they are persecuted badly without their fault or that what the others say is true, something like this will always come to an end. It is much more important to advertise the success of the vaccine well. Because this makes it possible that, with the help of your cured cows, we can stand out from our competitors and thus act as a strong, serious company. And that also solidifies in people's minds. Therefore it is important for us to get a WidePublicityThe Delivery Timeof 2 months is too short because we have limited capacities. Therefore I have to insist on offering a 5 months Delivery Time.Unfortunately, I cannot accept your asking price for the Product. The Pricefor the vaccine will still be 300 US$ because we have been researching the development for over a decade and had to bring experts from all over the world on board.And that was an expensive investment.So unfortunately I have to reject your asking price.I hope we can continue negotiating and I hope to hear from you soon.With best regardsKim Williams</t>
  </si>
  <si>
    <t xml:space="preserve">Dear Kim Williams, Thank you very much for your counter offer and I am very pleased to continue negotiating with you, because some points are not satisfactory enough for our side yet.I can very well understand that you want to reassure me about Future Testing, and that under real conditions mostly the same results are achieved, nevertheless Unlimited Future Testing represents a higher risk for the cows. Which is why we stick to our offer of Standardfuture testing.As the disease BSE is currently very public in the media, there should be no mistakes if we would choose a wide Publicity. Every single mistake that comes to public attention would be fatal for us and would ruin our reputation. No matter how good the vaccine may be, we cannot exclude this risk, and it would not be acceptable for us to publicize such a mishap. I can very well understand that you want to advertise the success of the vaccine well. One solution we could come up with would be Narrow publicity to publicize tests in medical journals, but in no case information should be disseminated to the general public.Please also think again about the Delivery Time. We want to protect our cows as quickly as possible to contain the spread of BSE, and so do you. Since you have given the example of the Covid 19 pandemic, we can also refer to it at this point. The vaccine manufacturers are working at full speed to produce the vaccine as quickly as possible, because everyone suffers if not enough people are vaccinated. This would also be the case here, because the cows would be exposed to a higher risk of being infected with BSE.Of course, I can understand that you have limited capacity, however, I can not give you more than 3 monthsfor delivery.Your asking Price is unfortunately unacceptable for us, we already waive a fullGuaranteeand offer you the opportunity to publish articles about testing in medical journals and thus attract new customers.We both know that the Price for me must not be too high, otherwise we can not bear the cost of all our cows. A price of 100 US$should be feasible for you, considering that it is also important to you that as many cows as possible are vaccinated.I have now already been very accommodating to you and I hope that we are moving towards the end of the negotiation.Yours sincerelySam Brown</t>
  </si>
  <si>
    <t xml:space="preserve">Dear Mr. Brown,I thank you for your counter offer. I understand that you are very accommodating and can assure you that the negotiation will not go on for very long.I can understand your concerns about the Publicity, the good reputation is very important to you as well as to us, so I would be willing to accept Narrow Publicity into publicize the tests in medical journals.The well-being of your cows is just as important to us as it is to you. Therefore, we have to do UnlimitedFuture Testingin order to protect against diseases later as a precaution. This enables us to advance our research and our quality can be maintained. As I told you in my previous message, we have big problems with Future Testingdue to new regulations. The problem here is also that the foreign market will gain an ever larger market share in the future and can force us out of the market. We want to avoid that.Here I can reassure you that you will get good coverage with a WideGuarantee.I am also pleased that we have come to a common denominator on the issue of the Guarantee, so I note that the WideGuaranteeis sufficient and hopefully both parties will be satisfied.I can understand your conditions for Delivery Time. Unfortunately I cannot accept this. We are pursuing the goal of curbing BSE - that's right. However, we also have to stick to the facts that we have limited capacities. However, we would like to deliver with these as soon as possible. I could make you the offer that we also use our laboratories, which would interfere with further projects, but I could offer you a Delivery Timeof a maximum of4 months . However, I cannot go any further down from these delivery times, this value is the minimum I can offer you and therefore it is fixed.Unfortunately, I cannot accommodate them when it comes to the Priceeither. As already mentioned, the development of the vaccine is very expensive and these costs have to be covered. It is also important that we have more investors in the future in order to have enough financial resources for further research. Because of this, we need 300 US$to cover this as well. Because in this way we can continue to provide good quality.I hope to hear from you soon.With best regardsKim Williams</t>
  </si>
  <si>
    <t xml:space="preserve">Dear Kim Wiliams,I am glad to hear that you realize that I am very accommodating. For this very reason, it would be very important to me that you are equally accommodating.I also accept that you have a fixed Delivery Time. I can understand that you only want to provide us with a vaccine of the best quality and unfortunately, even if it is very annoying, it takes a little more time. So we can agree on a Delivery Timeof 4 months.But in the same way we have fixed targets. As I also mentioned, we have limited financial resources and a Price of 100 US$is of very high interest for us. We are already very accommodating with the delivery time and give you 4 times as much time as we had initially requested. Additionally, to take some of the financial burden off of you, we would be willing to lower the Guaranteeto Narrow, which should make it possible for you to accept a Priceof 100 US$, which is a requirement for us.I do not fully understand your argument regarding Future Testing, as we offer you the possibility to perform Future Testingon our cows at the Standardlevel. I can of course understand that for you Future Testing on the unlimited level is the best solution, but I still have strong concerns about the impact on my part, so I would still stick to StandardFuture Testingfor now.I look forward to hear from you in the near future.With kind regardsSam Brown</t>
  </si>
  <si>
    <t xml:space="preserve">Dear Mr. Brown,I will be very happy to meet you as far as I can, but you must understand that, just like you, my hands are tied at some points. Therefore we are trying to find a good solution for both of us here, which I observe very strongly with them, for which I would like to thank you for the time being.I am very pleased that we can agree on a Delivery Timeof 4 months. I can understand that you also have your fixed appointments. But the fact that we were able to agree on this is an important step in our business relationship so that we can continue to negotiate on an equal footing.I have to admit that you cannot offer unlimited Future Testing. I am aware that you only want to protect your company and your cows with it, so I agree with your suggestion that we only do StandardFuture Testing.However, I cannot understand your Priceexpectations. With products it is mostly overlooked that the development, the approvals, the investments to bring the product to market and the investors play a big role in the price and not just the production costs, so my Pricewould still be 300 US$.I summarize my offer here again:We offer you a vaccine with a Delivery Timeof 4 months, the Guaranteeis Narrow and the Publicityis also Narrow, which means that you publish it in at least one trade journal. Unfortunately, with a heavy heart, I have to do the StandardFuture Testing.All for the Priceof 300 US$.I hope you are satisfied with the result and look forward to hearing from you soonWith best regardsKim Williams</t>
  </si>
  <si>
    <t xml:space="preserve">Dear Kim Williams,I think we are nearing an end and I also have a proposed solution that I am sure we are both happy with.As you mention, I already give you 4 months Delivery Time, waive a full Guaranteeand also offer you the possibility of a Narrow Publicity, which for us means that we have to meet obligations.I can explain in more detail why it is mandatory for us to agree on a price of 100 US$. We are already taking a very high quantity of 6000 vaccine doses from you, which is not little and where you could give us a discount due to the quantity. The payment term is already in 60 days and we as farmers cannot afford such a high price, which you must understand.I just want the best for both of us, that we both benefit and both achieve our goals. I told you in my last message that I would like to stay with Standard Future Testingfor the time being. As I can see from your last messages, Future Testingseems to be a very important point for you, which I can understand in your industry. Since I see you as a trustworthy business partner, I can say after the negotiations so far that I rely on you in this point and can agree to Unlimited Future Testing. In return, however, the Pricemust be 100 US$and I have already disclosed the reasons for this to you several times, unfortunately there is no other way.I am really happy about our negotiationand I am looking forward to our cooperation.With kind regardsSam Brown</t>
  </si>
  <si>
    <t xml:space="preserve">Dear Mr. Brown,I thank you for your offer. As I can see, you were very accommodating to me, especially with the Future Testing, so I would like to accommodate you with the Price. So I agree to give you the vaccines for 100 US$.Since we've already discussed the other categories, I don't think I need to list them again.Thank you for your negotiations. It was a pleasure for me to have you as a negotiating partner. I wish you a good time.With best regardsKim Williams</t>
  </si>
  <si>
    <t xml:space="preserve">Dear Mr. Williams,My Name is Sam Brown from the NCA, i will be your negotiation partner for the upcoming negotiation about your newly developedvaccination against BSE or otherwise known as "Mad Cow Disease". I am looking forward to negotiate with you and hope you feel the same way. As you know time is very important at the moment and we only have 5 days left till Friday 4pm to come to an agreement. So let&amp;acute;s get right into it, shell we?I am not sure if you prefere to go through the negotiation points bit by bit or if you&amp;acute;d prefere to negotiat about all at once, thats why i decided to start with a single topic, namely thePublicity, you can add further points if you like to in your Counteroffer.Now about thePublicity, it&amp;acute;s really important to us that there isNonePublicity, because if the media and hence the public get to know to much about the current situation, it will be devestating for our business, so much so that we might not be able to continue with our current business model. As you might be able to imagine this is a very important point for us.Ofcourse i am willing to negotiate and talk even about topics which are as important to us as this one.I am looking forward to hear from you soon.With best regards,Sam Brown</t>
  </si>
  <si>
    <t xml:space="preserve">Dear Mr. Brown,I am very glad to hear from you! Indeed we are under pressure to find an agreement which will benefit us both.Going through the negotiation Issue by Issue is definitely a good idea, and it should help us to keep this focused and productive.I can understand thatPublicityis an important topic for you, especially regarding the severity of the situation. I would be willing to help you with this, and support you by havingNone, if in return we get aPriceof300 US$(in US Dollars). By doing this we would ensure the biggest privacy, which would benefit us both greatly.Thank you for taking your time, and I believe we will find a good agreement for both of us in no time.Yours sincerely,Kim Williams</t>
  </si>
  <si>
    <t xml:space="preserve">Dear Mr. Williams,Thank you for your quick response, i am sure we will come to a very advantageous agreement for the both of us in no time. And i am glad that you think the same way about going through the negotiation point by point as myself.So now back to the negotiation itself. I am very pleased to hear that you&amp;acute;d be willing to give us aPublicityofNonein retourn for aPriceof 300 and i do understand and appreciate this kind offer, however the NCA is in a really challenging postion regarding our finances because of the ongoing disease and the related loses. Normally i would ask for aPriceof 100 US $ because of the fact that the vaccinate wasn&amp;acute;t tested outside the lab yet and we don&amp;acute;t know about the quality of the vaccinate but because of your kind offer i would be willing to pay aPriceof200 US$ if thePublicityis stillNone.I do understand that i am asking quite alot from you, thats why i am willing to approach you in other topics like theGuaranteeor theDelivery Time.Please tell my how you feel about this Counteroffer.Yours sincerely,Sam Brown</t>
  </si>
  <si>
    <t xml:space="preserve">Dear Mr. Brown,Thank you for your response!I can understand your challenging Position regarding the finances of your company. Due to that I am willing to have cutbacks in terms ofPriceand Publicityif in return the Delivery Timewould be5 months, because we need time to build new processing facilities to produce the amount of vaccines you requested. I am aware thats a big thing to ask, however I already made large Trade-offs especially regardingPublicity, while the Priceis also a substantial compromise. Hopefully you agree with me here.I am looking forward to hearing from you!Best regards,Kim Williams</t>
  </si>
  <si>
    <t xml:space="preserve">Dear Mr. Williams,I am very gratefull because of your new Offer and that you are so understanding about our financial situation. That&amp;acute;s why i am feeling a bit embarrased to appeal to your understanding and good will once again. But sadly aDelivery Timeof 5 Months just isnt quite acceptable for us, because by that time pretty much all our cows will be dead and then there won&amp;acute;t be any use for a vaccine and also no way to pay you. Furthermore our experts estimated that it should be possible to produce the right amount of vaccine in about 2 Months. I am willing to accept aDelivery Timeof3 monthsbecause of your generosity in the other two negotiation offers. In addition i am sure that such a big and important company as InnoVax which is among the top market leaders worldwide already has enough processing facilities to produce the need capacity of vaccines.I hope you feel like our new offer is fair, if not i am sure we will figure out a good solution for the both of us. I am looking forward to the next round of negotiation and your next offer.With best regards,Sam Brown</t>
  </si>
  <si>
    <t xml:space="preserve">Dear Mr. Brown,unfortunately I cannot accept that. Publicity is our most important issue, and we are giving it up entirely for your gain. I would either need some Cutback from your side in a few Issues, or atleast get a Narrow if notWidePublicity. I would even be willing to make Amends in theDelivery Time(possibly as low as 1month) if you would be willing to do aWiderelease. In general I feel like it might be more benefitial for both of us if we cutback in Certain Issues to possible even the Worst Case while getting a 100% for other Issues. This would allow us to present those issues as big victories. In that regard maybe it would be a good idea to share our 2 most important Issues - so that we can possibly fullfill those as good as possible for each of us.Looking forward to hearing from you!Best regards,Kim Williams</t>
  </si>
  <si>
    <t xml:space="preserve">Dear Mr. Williams,I do appricate your kind offer and the idea of sharing our two most important issues but sadly i think that the both of us have very similar important issues. In my case the most important issue is of course the price followed by the publicity. And of course i do understand that i aswell have to make a few short cuts here and there so we can came to an advantageous agreement for the both of us.So here is my new Offer: In therms ofPricei think the currentPriceof200 US$is a good compromise for the both of us and i am willing to give in the subject ofPublicityto beNarrowas you suggested if you manage to keep the Delivery Timeto be2 months. Furthermore i would suggest theFuture Testingto beStandard, so the both of us can have some advantages there.I personally think this is a fair offer, especilly because i am willing to lower thePublicityas you wished for even though it&amp;acute;s the second most important issue for us. I hope you feel the same way about this.Please tell me your view on this offer as soon as possible and come back to me with a new offer. I feel like we are doing big steps in the right direction.Yours sincerly,Sam Brown</t>
  </si>
  <si>
    <t xml:space="preserve">Dear Mr. BrownUnfortunately your Offer leaves us in a worse position in before. But let me Offer you something in return.I am willing to commit to aDelivery Timeof1 month and aGuaranteeofWide, which (correct me if i am wrong here) are both very benefitial for you. Seeing as you need the Vaccines quick, and are safe in case something would possibly go wrong. In return I would ask aPriceof300 US$from you, which as i believe would be good compensation for the quick delivery and guarantee.Regarding the remaining two Issues, namelyPublicityandFuture Testing. I am willing to give one of those two entirely to you, in return for you doing the same for me. I would suggestPublicityofNonebecause it is the second most important issue for you. To even it out I would howeve requireUnlimitedFuture Testing.I hope this makes sense for you, and I am happy to switch Issues and Values around. But I believe (and hopefully you agree) that this is a good base to work off.Best regards,Kim Williams</t>
  </si>
  <si>
    <t xml:space="preserve">Dear Mr. Williams,Thank you for your willingness to negotiate with me.Sadly theDelivery Timeof 1 Month isnt actually beneficial to me at all, because it funny enough isnt supposed to be possible. To put it quite simple aDelivery Timeof2 monthsis more beneficial to the both of us and I&amp;acute;d be willing to give you aGuaranteeofNarrowif you can sell me the vaccines for thePriceof200 US$. I think this should be just fair, seeing that I changed theDelivery Timeand theGuaranteein your favor, which also should lower the cost, because you get more time to produce the necessary amount of vaccines and don&amp;acute;t have to pay for all damages directly caused by the vaccination.Now to the topic of the two remaining issues, I would be happy with your solution of aPublicityofNoneand aFuture TestingofUnlimitedbut we can also consider another option. For myself it would be better if we agreed on aPublicityof Narrow andFuture Testingof Standart because we are willing to accept limited publicity in form of descriptions in medical journals. Furthermore we are happy to let you perform test with our cows, however I defnetly wouldn&amp;acute;t be optimal if you were allowed to test drugs or vaccines which haven&amp;acute;t yet obtained initial approval from regulatory agencies. If this is the case for you aswell, we might be better of changing this around to benefit the both of us.If the current situation is better for you than my idea and you are willing to accept the first three topics namely theDelivery Time, thePriceand theGuaranteeas it is in the moment, feel free to accept my offer.Hopefully we are able to finish this Negotiation soon.Yours sincerly,Sam Brown</t>
  </si>
  <si>
    <t xml:space="preserve">Dear Mr. Brown,It seems like we are on track to conclude this Negotiation. I am happy to increase the Delivery Timeif that is benefitial for you. However increasing the Delivery Time and changing the Guaranteeto Narrowdoes not Outweight the falling price for me. I would be happy to accept if you would give me a Delivery Time of4 months. Hopefully you can understand this.Best regards,Kim Williams</t>
  </si>
  <si>
    <t xml:space="preserve">Dear Mr. WilliamsI think aswell that we are on the best way of concluding this Negotiation, hopefully even today. In that sense this is hopefully my last Counteroffer. I am aware of the fact that i switched aournd the 3 "remaining" topicsDelivery Time,PriceandGuaranteeonce again, but i am trying to get the best possible result for the both of us. In that matter i propse to agree on aDelivery Timeof4 months, aPriceof300 US$andGuaranteeofFull. This way i could compensate the relativ highPricewith a betterGuaranteeand a longerDelivery Time.I hope that this offer is acceptable for you too, in the interest of archiving the most effective result. If this isn&amp;acute;t the case i would almost be willing to accept your previous offer, with slight modifications. This Option would be to just lower theDelivery Timeby 1 Month to be 3 Months, which would be a compromise between your and my last offer.I hope you will be willing to accept my Offer, if not i am looking forward to find a adequat solution soon.Yours sincerly,Sam Brown</t>
  </si>
  <si>
    <t xml:space="preserve">Dear Mr Brown,Thank you for Negotiating with me! It seems like we found an adequate Solution for both of us, which is why I would accept your Offer.I look forward to negotiating with you again in the Future!Best regards,Kim Williams</t>
  </si>
  <si>
    <t xml:space="preserve">Dear Kim Williams,In our preliminarytalks we agreed on two out of seven issues. Now I would like to negotiate about the five remaining.Therefor I would like to make a first request.Ideally, we would like to have the vaccine immediately, but we know that this is not possible. So we would be very happy with aDelivery Timeof1 month  with a Priceof 100 US$.We would be grateful forFullGuaranteein case that the vaccine does not work as it should since health is a very important issue. Also we would likeNonePublicity. Furthermore your company mentioned the idea to extend the contract to Future Testing.We would offer youStandardtesting, so that you can test new medication that already got initial approval.Of course,I would aim the best possible outcome for us both, therefore I am willing to negotiate certain points. And surely I would like to know your argumentation on your point of view.I am looking forward to a great partnership with youand hope to hear from you soon.Bestregards,Sam Brown</t>
  </si>
  <si>
    <t xml:space="preserve">Dear Sam Brown,Thank you for your offer. I hope you are fine.Let's discuss about the open issues:Delivery Time: Experts estimate that the production facilities could be set up in 3-4 months, but since the technoloy involvved is innovate, a few extra months would decrease the project risk, so we would appreciate a Delivery Time of 5 months .Price: First I have to inform you that the price must be payed in US dollars. The 100 dollars you offered are way to less and can't even recover our costs. To be honest the price is the most important issue for my company and I would be willing to negotiate about the other issues if you accept a Price of 300 US$ .Guarantee: Since we are not able to offer you a full guaranty we would prefer to offer aNarrow Guarantee .Publicity: It would be nice to have some publicity about the new vaccine, at least in medical journals, so we would be grateful for a WidePublicity . This is also good for you because the media could exert pressure on us if something goes wrong.Future Testing: Honestly unlimited testing would be the best solution for us. In order to show goodwill we would accept StandardFuture Testing .I am looking forward towards a good negotiation and hope to hear from you soon.Best regards,Kim Williams</t>
  </si>
  <si>
    <t xml:space="preserve">Dear Kim Williams,Thank you for your fast reply.Your offer is a good start into our negotitation. We are very pleased to hear that you accepted the issue Future Testing. But still some points do not meet our requests yet.Of course we understand that a few extra months would decrease the project risk but we can not accept 5 months Delivery Time. Due to already diseased cows the vaccine should be available very soon, so we would go from 1 month up to3 monthsto meet you half way.The issuePriceis a very important one for us, too. Not only is the financial state of NCA already critical but alsoInnoVax has not testedthe vaccine outside the lab before. How can we be sure about the quality of the product? Therefor we think the100 US$is justified.We appreciate that you consider taking a narrowGuaranteefor us. But is there specific reason why your company can not acceptFullguarantee?AboutPublicity, you have to consider that wide publicity would be the worst case for us because of public rumour and media presence. That is also the reason why werefused to comment on whether the affected farm is actually a member of NCA in one of our press conferences. So we want to keepNonepublicity.Thank you for your kind cooperation.I am looking forward to your answer.Best Wishes,Sam Brown</t>
  </si>
  <si>
    <t xml:space="preserve">Dear Sam Brown,Thank you for your counteroffer.Because i made concessions concerning the Future Testing Issue I think it would be fair if you could increase the Price to 300 US$ . I am very sorry but we cannot accept less.In order to come to an agreement concerning the issues Delivery Time and Guarantee , I would suggest to accept a WideGuarantee if you accept a Delivery Time of 4 months . The board feels strongly that the company is not in a position to offer a full guarantee.WidePublicity is also a very important point for my company to assert our position in the markets. If something goes wrong, the responsibility rests on us, as we take the wide guarantee.I am looking forward to your answer.Best regards,Kim Williams</t>
  </si>
  <si>
    <t xml:space="preserve">Dear Kim Williams,Its great to hear from you so soon.We are very thankful for your concessions concerning theFuture Testingbut we also showed youobligingness by increasing the Delivery Timeup to3 monthseven if ourexperts estimate that if InnoVax works really hard on this project, they should be able to deliver the vaccine within two months.But to prove you that we take this negotiation with you very serious we would be ready to acceptNarrowPublicity. For this to happen we want you to assure us that thetest is only described in medical journals. There should be no information to the general public.Now toGuarantee. Your companyis a prestigious and experienced pharmaceutical company amongst the top market leaders worldwide. Therefor we think such a big company like you should be able to guarantee to aFull. Especially if you consider that a fail of the vaccine would beunacceptable for you.Let us discuss about the price once again. We are still convinced that100 US$is a fair price. 300 is just way too much especially if you consider that there is a chance that the vaccine will not work. And if that happens we won't be able to sell our meat becauseinfectious meat could cause a nervous disease in humans.I hope we can come an agreement soon.Yours sincerely,Sam Brown</t>
  </si>
  <si>
    <t xml:space="preserve">Dear Sam Brown,Thank you for your response.We are willing to accept the issues Delivery Time , Future Testing and aFullGuarantee if you accept a Price of 300 US$ and a Wide Publicity in return.With a full guarantee, InnoVax would compensate NCA not only for any damages caused by the vaccine, but also for damages caused by the disease in case the vaccine is not effective.I think that justifies the price.I hope to hear from you soon.Best regards,Kim Wililams</t>
  </si>
  <si>
    <t xml:space="preserve">Dear Kim Williams,Thank you for your offer but I am sorry to imform you that we can not accept that yet.The issues you want us to accept are very precious for us, too. But since it seems like we can't agree on the Price, we would offer you200 US$. You have to keep in mind that this is a very big and hard step for us since the 200 is alreadyover our budget but we will make it work for you.However we can't allow a wide Publicity. The risk of rumors from the media about our association is just way too big. If the truth comes out, that a fewaffected farms are actually a member of NCA, our sales number would drastically drop. In addition to that people would lose their trust in us. So we can only say yes to aNarrowpublicity which is already a risky undertaking.For the price of 200, we think you should be able to go over your limits, too and allow usFullGuarantee. In addition to that we would be greatful for3 monthsDelivery Timedue to our narrow time frame.Thank you for consideration and I hope to hear from you soon.Yours sincerely,Sam Brown</t>
  </si>
  <si>
    <t xml:space="preserve">Dear Sam Brown,if we accept a price of 200, then we can only offer a wide guarantee and need wide publicity.I am very sorry but i can't make more concessions.Best regards,Kim Williams</t>
  </si>
  <si>
    <t xml:space="preserve">Dear Kim Williams,After a long time of discussing and thinking about your last offer we have come to a decision.We are having a hard time understanding why you set your issues on those values because you haven'tdeclare yourself very clearly.Still, we are ready to give you the300 US$that you demanded. We know that this is a generousmove from our side, that is why we would be very happy if you would consider the following issues in our hopefully soon to besuccessful negotiation.We would also accept theGuaranteeissue with aWideinstead of a full guarentee since we trust in a company like yours that has been so successful the last yearsamongst the top market leaders.However, we would demand aDelivery Timeof2 monthsandNarrowPublicitydue to several reasons listed in our last messages. We think the delivery time is justified for this price.I hope that we are on the right track this time.We hope to hear from you soon with a positive answer.Best regards,Sam Brown</t>
  </si>
  <si>
    <t xml:space="preserve">Dear Sam Brown,thank you for your cooperation. We think that this is a fair deal for both sides and we are accepting your offer.Best regards,Kim Williams</t>
  </si>
  <si>
    <t>2021_12</t>
  </si>
  <si>
    <t xml:space="preserve">Joint Venture - Väte AG and Tihe Technologies AG</t>
  </si>
  <si>
    <t xml:space="preserve">Dear V&amp;auml;te-AG negotiating team,I was pleased to hear that our companies have already agreed on some general points for future cooperation. I am even more pleased to introduce myself as your negotiating partner for the next negotiation talks.My name is Jesse Rebane, and I am the responsible employee for negotiating with your company. We are also welcome to call each other by our first names if that is okay with you. In that case, you are also welcome to call me Jesse.After some deliberation in the internal circle, we decided on results for the following negotiation issues.Distribution of the future profits of the joint ventureExecutive control: the number of members each partner will have on the 5-member Board of DirectorsA secrecy clause pertaining to the plans for the Green Locomotion engineDuration of the contractCourt of jurisdiction.Below you will find my first offer regarding these points. I would like to strive for the best possible outcome for both sides, so I am of course willing to negotiate on certain points. However, how well we come to a satisfactory outcome for both sides depend entirely on how much we accommodate, respect and trust each other.First and foremost, it is important for us to be able to cover the high costs incurred in the cooperation. Therefore, we propose a profit share of 80% for our company. I think that can only be fair compared to your low costs.The next point is the number of directors from each company who will sit on the board of directors. Because the joint venture is to be established in Estonia and the local authorities have a significant influence on our business, it is only beneficial for both parties if our employees handle the communication with the authorities. Therefore, for a sufficient presence of Estonian communication partners for the authorities, we propose that we have four of our employees sitting on the Board of Directors.It would also be advantageous for both sides if the competent court is also located directly in Estonia. After all, with a joint venture company in Estonia, we are subject to Estonian law. The advantage you can get from these conditions is that you have a company on your side, which has the appropriate resources (knowledge, lawyers, etc.). We are ready to share any information with you accordingly.Also, because we are willing to share any information with you, we are reluctant to sign a non-disclosure agreement on your part. This is a point where we openly say we feel disrespected. And as we explained in the beginning, trust and respect is very important to us in a business relationship.Trust and respect is important to us because we aim for the longest possible partnership. In this case we are talking about a desired time span of 10 years. In such a long period of time, we believe that ideal cooperation can only be fully guaranteed.I am looking forward to your answer and wish you a nice day.With best wishes to you and your family,Jesse</t>
  </si>
  <si>
    <t xml:space="preserve">Hi Jesse,Thanks for giving an introduction and highlighting the things we need to discuss. I like that you explain why you propose certain values of the discussion points.It is important for me that we come to an conclusion that works for both of us, because I think that would be the best. I saw that you agree with that!We are investing € 76.5 million in the joint venture and you are investing € 23.5 million in total. So it would seem fair that the future profits would be very similar divided. I would propose a77V&amp;auml;te share of future profit, because we will also have costs in transfering to your country.For the number of directors on the board, I think it would be good that both of our compagnies have a saying in this. I think it is a bit strange of you proposing four board members for your company since communication with authorities would be handled by an assigned external affair position. We will offer to let someone from your part to be that person. Therefore I want to propose that we have 3 memberson the board.We like to have a neutral ground to have our Court of juristificationbecause we think that is most fair for the both of us. Hopefully you agree with this! Therefore I propose Germanyas a safe place to establish our court in.For the Secrey clause: I think you are mistaken in what we want to keep secret. We love to share our knowledge about our mechanics with your company, but we want to make sure we both do not share information with third parties outside ours. I think this is also very beneficial for you, since we wont give others this information and therefore us two will be the only one with this technical knowledge and be the only one on the market with it. So I would recommend both signing it so we both will benefit from this.Because it is always hard to choose your partner in such joint venture, we like to have a Duration of contractof 5 years. In that way we can evaluate after those 5 years and maybe change parts of our contract. We can always extend the contract after those five years ofcourse!Thanks for everything and I wish you a nice day! Hope to hear from you soon.Kind regards,Mika.</t>
  </si>
  <si>
    <t xml:space="preserve">Hi Mika,Thanks for your offer! I'm really looking forward to coming to an agreement. But I'm afraid there are still a few open points on which we need to discuss furthermore.I think it's a real pity that you didn't respond to any of my wishes. I had expected that you would at least meet me halfway and leave me some points, and instead plead for other points. This is where I would like to change something. Therefore, I try to keep my word and try to respond to your wishes with my next offer and hope for something in return. In addition, I would like to kindly point out to you that you are indeed striving for equality in many points, but on a false basis.Regarding the V&amp;auml;te share of future profit, I would like to tell you that we can gladly determine the profit share equivalent to the investments. But before that, I would have to correct you regarding my investments in the joint venture company. You have overlooked many of my investments, such as the construction of a new transport infrastructure for the locality where our company is to be built. My investments amount to over 105.6 million euros. I deliberately say over, because many additional costs cannot be estimated due to a lack of information. However, we would kindly disregard these additional costs. According to your calculation 58% of the profits would belong to me, while you would only have a share of 42%.Concerning the V&amp;auml;te members in board and theCourt of juristification are concerned, I would be happy to agree to your terms of contract, but with the condition that we set the term of the contract at a minimum of 11 years and refrain from aSecrey clause from the outset. In particular, the Secrey clause is a contractual item for our company that we do not want to negotiate, as with such an agreement the statement "I do not trust you" is implicitly made. Our corporate culture is to work only with companies that can get along without a non-disclosure agreement. After all, trust comes first in our company. This may be one of the reasons why we would not agree to a potential cooperation.Regarding the Duration of contract, I would like to say that both our companies can benefit from a longer cooperation. Even though we expect our product to be a success, we cannot be absolutely sure of that. The first few years of the collaboration will be the most risky, but after that, the joint venture will be will generate real profits.Let me summarize again: I have accepted your calculation regarding V&amp;auml;te share of future profit and I have agreed to your terms on Court of juristification and V&amp;auml;te members in board.I would appreciate a positive response after addressing three of your points.Best regards,Jesse.</t>
  </si>
  <si>
    <t xml:space="preserve">Hi Jesse,I am sorry to hear that you believe that I don't have responded well to any of your wishes. I felt like I should explain that you gave us my first offer and the first offer felt like an insult to us on some points, so I already feel like I met you guys in the middle. However I still like to reach out to you in some point because you explain that you are not happy.I read that the expenses regarding the infrastructure, the regional government pays 80% of the infrastructure costs and you will since they will benefit from these improvements during the period of the joint venture you offered to pay the other 20%. I quote my documents: That brings the total that Tihe AG will invest to about € 23.5 million, even taking into account the above-mentioned investments for computer security and infrastructure costs that they have agreed to make. So this makes your their investment is still much less than the value that we are is bringing to the table. So again I propose a similar division.We can change our duration of contract, but I still think we should not have a contract too long. This is because what I stated: we might want to change things from both sides, but I will extend it a bit for you. The only way I can agree with this is if you sign the secrey clause, again not because we dont trust you, but it is always good to have it black on white and the longer our contract gets, the more its benefital for us to sign it. I hope you can agree with this.This was it for me now!Hope to hear from you soon.Mika.</t>
  </si>
  <si>
    <t xml:space="preserve">Hi Mika,first of all I would like to apologize. I did not mean to offend you in any way with my first offer. The first offer more or less corresponded to the wishes of our company. However, I don't feel any better with your offer right now.I can only repeat myself. You suggested to move the Court of juristification to Germany, although I have only a small benefit from it. I agreed to it anyway. Likewise, I agree that with 3 members you have the absoulute majority on the board. Now you also want the largest share of profits, although many of your costs calculated for me are not correct. The purchase of my production machines alone has a price tag of 24 million euros. If you want to produce the engines yourself and bear the costs for the transport infrastructure, then we can happily follow your calculation. However, this was not stated in the contract. I just think you are missing more information about my costs. But I don't think that's a bad thing. I was also surprised about your costs, because my company was not aware of an investment of 76.5 million. But I trust you.Moreover, I explained to you that my company will most certainly not sign a Secrey clause, even if we have to refuse to cooperate.However, I would be willing to shorten the contract period to10 years in order to make the contract more attractive to you.I look forward to your reply.Kind regards,Jesse.</t>
  </si>
  <si>
    <t xml:space="preserve">Hi Jesse,Thank you by apologizing. I think we need to set up another agreement on some part of the negotiation because I feel like we are not moving forward.I have a feeling the secrey clause is something you are very passionate about and I want to see if we can make different choices if we decide not to sign it. Because we will need tot take a risk, I feel like it is honest to make the duration of contract again 5 years, because in that sense we take a little less risk in this joint venture. It is not like we dont trust you, but it a risk we dont like to take with other bidders as well and I assume you dont want to take as well.I also like to let the court of justification therefore in Sweden because it makes it easier for us to gain information and give it to you regarding laws that we need to hold into account when not having a secrey clause.The future profit I would lower for you to 72%, to show you that we are willing to make a concession even when taking a risk.I hope this might work for you!Kind regards,Mika</t>
  </si>
  <si>
    <t xml:space="preserve">Hi Mika,sorry for replying to you so late. I have so many things to work on that none of them get done. I hope we come to a result soon.First of all, I would like to thank you very much for understanding our attitude regarding the secrey clause. In order for us to move a little faster, I'm going to be completely honest with you.What I can't understand is why you don't determine your profit share according to the calculation you already used. After all, that's how you calculated your share at the beginning. Here, moreover, you said it would be fair to both of us. It would only be fair if we don't constantly try to put one company in the better position. Please let us keep your first calculation and that is to determine the profit shares on the amount of the investment. If you can't handle that at all, then I could possibly come up with the following alternatives:I could possibly still agree on a fair profit split of 45/55 (you/me). Finally, you also have the absoulute majority in the board. I do not see therefore, why you should not agree to this condition.If necessary, we can also agree on a 50/50 (you/me) profit split, even though I have the higher costs. But for that I would want to have 3 of my employees sitting on the board.If you want a 55% profit share, you would have to accept two of your members on the board, but also move the court location to Estonia. But that would be the end of it!Because alternative three comes closest to your profit share wishes, I am entering the alternative as the first offer.With regard to the length of the contract, I would like to say that our company is in no way advocating a contract term of 5 years. In contrast to you, we see a significantly higher risk with a shorter contract term. We also see that secure profits are guaranteed for both parties in the case of a longer contract term, but this cannot be guaranteed in the case of a short contract term. But if we can't come to an agreement here either, I suggest we simply meet in the middle. A 9 year contract!Concerning the place of jurisdiction, I would suggest that we stick to Germany if you choose alternative 1 or 2. If we change to Sweden, our legal department will incur high costs. This would in turn influence the profit sharing.I think that sounds fair for both of us. Please get back to me shortly with the alternative that is dear to you. I have presented you some above.I look forward to hearing from you soon.Best regards to you and your family,Jesse.</t>
  </si>
  <si>
    <t xml:space="preserve">Hi Jesse,That is okay! I know you are probably drowning in work (so am I) and we will need to come to an conclusion tomorrow.I think the offer you're putting out there is not great for us. We prefer the offer of your mail with 'Another idea of concessions' better if I'm honest. The offer you put on the table is unfortunately not near to a deal I would like to settle on. So I would like to propose a whole different plan.We will lower our future profit with a large amount for you. We will give you 40% and I think this is a big share you will get. I propose we get back to 2 members for you on the board and have the court of justice back in Germany since we both felt fine before on that. Another part we are willing to give in, is the duration of the contract. I feel like that is a point that is very important to you. I think an amount of 10 years is something you would like to settle for. I would need you to sign a secrey clause though, because I am giving in on two other negotiation points and this is something I like to receive in return. I hope this is something you would consider, since we need to make a decision tomorrow.If this doesnt work out I think we need to consider different options for the both of us and I dont think I can accept any offer that is similar to the offer you send us the last. Please let me know how you feel about this offer!Kind regards,Mika.</t>
  </si>
  <si>
    <t xml:space="preserve">Hi Mika,I think we are on the right track. Slowly I understand which points are important to you.Let's just do it this way. I accept the profit share of 60/40 (you/me). But in return we extend the contract period to the maximum duration of 12 years. You get the point that is important to you and I get mine. Otherwise it would not be a win-win situation. Also, I agree with your terms regarding the court location and your terms regarding the board members. In exchange, we leave out the secrecy clause.I want you to know that I'm just looking for a solution.Best regards,Jesse.</t>
  </si>
  <si>
    <t xml:space="preserve">Hi Jesse,We are almost at the end I feel like! I would like to propose one change in your proposition. How about I give you 50% of the profit and we do sign a secrey clause? Would that in any case suit your preferences?I would love to hear from you!Kind regards,Mika.</t>
  </si>
  <si>
    <t xml:space="preserve">Hi Mika,unfortunately, the contract in this constellation is very unattractive for us.Can you still accommodate me a bit regarding the profit shares? My idea is 35/65 (you/me). In this case I would sign the secrey clause.I hope this works out.Many greetings,Jesse.</t>
  </si>
  <si>
    <t xml:space="preserve">Hi Jesse,I am happy to inform you that I think we are almost there. Hereby I would propose my last offer. How about a division of 40% profit for us and 60% for you? I will lower the future profit by 10% since my last offer. Would this be an okay deal by you?I think this was a great negotiation :)Thank you and kind regards (for hopefully the last time),Mika</t>
  </si>
  <si>
    <t xml:space="preserve">Hi Mika,I am happy to inform you that I will accept your final offer. It was a pleasure to negotiate with you.I am looking forward to working with you.Kindest regards,Mika.-----------------------------------However, I would still like to know with whom I had the pleasure of negotiating. If you feel like it, feel free to follow me on LinkedIn.https://www.linkedin.com/in/alen-arifi-8452281ba/?originalSubdomain=de</t>
  </si>
  <si>
    <t xml:space="preserve">Dear Mika Andersson,my name is Jesse Rebane and I will be representing Tihe Technologies AG in negotiating the open issues for the establishment of the joint venture.Against this background, I would first like to emphasize that our company was very pleased to reach an agreement on joint venture already in the first round of negotiations and to recognize the resulting advantages of a joint venture for both sides.As future partners of the joint venture, interpersonal trust and a cooperative working relationship are of particular importance to our company. Thus, it is important for us to agree on a negotiation result that is acceptable to both negotiating partners.In the attachments you will find our first offer. That is only the first step, and of course we can talk about that. To this end, I would ask you very politely to also outline your negotiating position and your desired characteristics with regard to our open negotiating issues.I look forward to hearing from you soon.Kind regards,Jesse Rebane</t>
  </si>
  <si>
    <t xml:space="preserve">Dear Jesse Rebane,Very nice to e-meet you! Im looking forward to hopefully coming to an agreement on all open issues and creating a wonderful joint venture together.Good that you mention that your company finds interpersonal trust and a cooperative working relationship important, because that is what we hope to have as the base of this joint venture as well.Thank you for taking the time to send a first offer. I think we can both agree that the distribution of the remaining issues should be based on the investment and risks that both companies are already taking. I hope you understand that V&amp;auml;te AG has already invested prior by creating the technology and will remain to invest a majority. I have attached my counteroffer for you and of course this is still negotiable too.Im looking forward to your response.Kind regards,Mika Andersson</t>
  </si>
  <si>
    <t xml:space="preserve">Dear Mika Andersson,thank you very much for your counter offer. I am really looking forward to the cooperation and the solution we will surely reach together. However, I am worried that there are still some open issues that we need to discuss in detail.The point that we should decide the issues on the basis of the investments to be borne as well as the risks already borne, I completely agree with you. To do this, we would need to provide a detailed explanation and list of the investments and risks we have already made. Of course, we should also not ignore those that are yet to come.I think an important point that we should negotiate in a prioritized way is the profit share. As you know, we have many years of experience and patented technology, so we set a great contribution through the steel tanks for hydrogen-based railroad industry. Furthermore, we also provide our production facility for manufacturing other steel components. Also, our experienced employees, whom we have qualified for the steel industry for several years, are a great asset to the joint venture. Of course, I would not want to leave it unnoticed that you have undertaken the development of the technology. But as you can see, there are also high costs on our side to convert our production to the new technology. In addition, since the technology is not yet ready for series production, there will be further costs for research and development. These are also relevant for us, as we have to prepare and equip our machines accordingly. In addition, we will of course have to pay for the installation of the safety software. Furthermore, Tihe Technologies AG has agreed to bear the costs for the modernization of the transport and power infrastructure in the entire region. So you see what a high cost sum we have to bear for the production site, for the modernization of infrastructure, personnel costs, etc. So my suggestion would be to set the profit distribution at 70 - 30.In addition, I would like to want to negotiate the duration of contract at the beginning. As you also mentioned in your first message, both sides are looking forward to a long-term partnership. It is no secret that the first years of the joint venture will be very challenging for both sides. After all, the new technology first has to mature and be accepted by customers. Thus, we will only be able to prove ourselves on the market with the new technology after a certain period of time. After 5 years, according to the calculation of our "Product Introduction and Risk Assessment" department, the product has not yet really been accepted by the customer. Therefore, despite our desired 12 years, I will make a concession and offer you 10 years.For the rest of the issues, I would continue to stick with my first offer. I think if we have an agreement in the above topics, we can continue with the remaining open topics.I look forward to your response.With best wishes for you and your family,Jesse Rebane</t>
  </si>
  <si>
    <t xml:space="preserve">Dear Jesse Rebane,Thank you for your counteroffer and for taking the time to explain your main concerns. I still believe we are working towards a great joint venture.Unfortunately I can not agree with your current offer and I think that our expectations are not lining up yet.You explained your view on the profit share and I appreciate that. I do feel like we view some things differently. It is definitely true that your company is offering years of experience and skilled employees, which is a great asset indeed. However, our company is also very skilled and developed in the necessary technologies. In addition, our company has set up and invented this revolutionary motor that we hopefully will be developing and producing together. This has been a long time of experience, tests, investments and thought that went into it, prior to meeting you. We will also remain to invest by paying around 85% of the needed investments, as we discussed. So the investment that we are doing is also higher. We have reached out to you to join us on this adventure and you would be very important in the process, but we do feel like since it was our innovation from the start we should receive a greater profit share. I did lower the percentage as I feel like it is that important to your company and we appreciate you, but I can not negotiate a lot more on this issue.This goes hand in hand with our view on the amount of members in the board of directors. As we have had big investments prior to meeting you, by creating and starting this innovation and remaining to invest as much as we agreed on, we believe that the majority of the board should be from VATE AG.You mentioned the contract duration. The first years will be challenging indeed, I agree. We do feel like we can not look too far into the future and what is yet to come, also in other technologies or competing companies. I agree that we have to get through those 5 years, but I would like to suggest to establish only a few more years after that to see what the future will bring both of our companies.As I said previously, our company has worked very hard on the innovation that we already have today. We would love to share to create this great joint venture with you, but in order to make it a succes, we believe it should be exclusive to this specific innovation only. This is the most important issue for our company and it is not negotiable for us that you would sign the secrecy clausule. We are very willing to make this work, but this issue is extremely important to us.Since I am very clear on having the secrecy clausule and remaining in greater profit, I am also willing to do a concession on the court of juristification and subjecting this to a neutral country like Germany.I hope you understand my explanation about my current offer. Please let me know if you have any questions left.Im looking forward to receiving your response.Kind regards,Mika Andersson</t>
  </si>
  <si>
    <t xml:space="preserve">Dear Mika Andersson,thank you very much for your comments and explanations. This already helps us a little bit to find a better solution.But I have to clarify one thing: You misunderstood that we accept the secrecy clause without further ado. Of course it is important for us that you share your technology with us, because we should respect each other as long-term partners in the context of our joint venture. It is not about economic advantages that we want to gain from this, but rather about respectful interaction with each other. Only under the condition that we feel accepted as a full partner and only under the condition that you accept in return the choice of the jurisdiction in Estonia, we are ready to sign the confidentiality clause.As mentioned above, the joint venture also involves a very high risk for our company. Of course, we also have other alternatives which would be much more risky than such a joint venture. Just to mention one example, we also have the possibility to expand our activities in our home market. However, as already mentioned in the first round of negotiations, we would very much like to take the challenge and chance to cooperate with you as a worldwide known train manufacturer. You also know that the consulting company considers our company as the most suitable partner. What I would like to say is that both parties have to bear the risks and opportunities of the joint venture. Our proposal is therefore to split the profit share equally. Because that is the only fair solution.I very much appreciate your concession to exchange your majority on the Board in return for a longer contract term. However, I have to say that I am only prepared to give up the majority on the board if you give me the desired contract term of 12 years. After all, with only 2 members on the board, cooperation with local authorities and partners on the ground in Estonia poses a particular challenge for us, so we can only compensate for this if we extend the term of the contract. Especially since, from your point of view, there should be nothing against a longer contract period? After all, we want to generate profits together as suitable partners. Should further challenges come our way in the future, we will certainly be able to master them together.If you have any questions, please feel free to ask.Kind regards,Jesse Rebane</t>
  </si>
  <si>
    <t xml:space="preserve">Dear Jesse Rebane,Thank you for your response. Unfortunately I thought we would be closer to an agreement now, but a lot still needs to happen to be able to come together.As I said, we have a main concern, which is the secrecy clausule. There is no negotiation on that. We have years invested in this project and we would not want it to be used in any other way than it is meant to. Signing a contract for something you are already not planning to do, should not be such a big deal but it does give us a feeling of safety. We trust you and would love to work with you, but we also have never worked with you previously. Business is business. It is never a bad thing to have some things on paper, just like in a marriage where people do trust each other, they still sign contracts in case they would be separating.To show that we do appreciate you, I am willing to lower the share profit to 50/50, which was a big deal to us, if you can agree on some of our main issues as well. I think we have explained our situations enough now and we know the reasoning behind it. I want to maintain a majority on the board, but I can lower the share profit as I said. I need the secrecy clausule, but I can give you the 12 years contract, so we both have the most important issues that we asked for.The court of juristification would be the final issue and I hope you can agree that it just would be the most fair for both parties to do it in Germany. We would have loved to have it in Sweden, but I can have peace with having it on neutral ground. We have started this project and we would love to work with you, but we are not going to do this project under Estonian law.Vate AG started creating this innovation, we are asking you to join us if all issues will be solved, we will still be investing 85% of needed investments and we did a lot of concessions. I hope you can accept this offer, because there is no more I can offer than this. Your company is the best suitable partner, but if we have to make too much offers, this is unfortunately not the right fit.I feel like this is a very fair offer and I hope you can agree. Waiting for your response.Kind regards,Mika Andersson</t>
  </si>
  <si>
    <t xml:space="preserve">Dear Mika Andersson,thank you very much for your reply. Unfortunately, I must confess that I am somewhat disappointed by your attitude. In particular, the statement that you are going to enforce the secrecy clause without concession makes me very concerned. I'm sure you understand that in a joint venture where a partner, in this case us, pays for the development, production and furthermore provides the employees, a quid pro quo is expected.Unfortunately, I cannot accept your current offer as it stands. I hope you can understand that the loss due to the secrecy clause is quite high for us. Because if you have the opinion that business is business, we have to react to it and we have to protect ourselves. Therefore, I would increase the profit share by 10% and insist on the court of jurisdiction in Estonia.As already said, the place of court in Germany means additional effort and costs for us, because it is difficult for us as an Estonian company operating in Estonia and producing here to deal with a foreign law. If you accept the jurisdiction in Estonia, I will be happy to accommodate you and offer you another seat on the supervisory board. Of course, in addition to the secrecy clause, this would mean another disadvantage for us, because it would have a significant impact on our cooperation and decisions would largely depend on it. But I am still of the opinion that both of us partners have to get away from certain things in order to achieve a mutually satisfactory result.Against this background, I would like to mention once again our concern mentioned at the beginning that respectful and partnership-based dealings are of particular importance to The Technologies AG. We are expected to work together for 12 years, so it is important that no one feels they are being taken to the cleaners.The current offer contains major concessions on our part and, as you have already said, also on yours. So I think it is a fair offer for both sides.I look forward to your response,Jesse Rebane</t>
  </si>
  <si>
    <t xml:space="preserve">Dear Jesse Rebane,Thank you for your reply. Im really sorry to hear that you are disappointed. But I think we both would have hoped to come to an agreement easier. I know that this is a big project and I do hope we will be able to work things out.The secrecy clausule is not because we are not willing to share our information and technology with you. We would love to share the information and achieve great things together with TiHe AG, but we dont want third parties to use the technology. Signing the clause does not give you any risk, it just gives us more reasurance. Therefore, I do not find it fair to make all those change in your benefit just because of the clausule.We did show you that we appreciate you by lowering our profit, even though we are investing a lot more.I can imagine that having a German place of court means more effort and costs, but the same goes for us when having an Estonian court or for you with a Swedish one. We feel like it is really the most fair for everyone to do it on neutral ground. You mention that your company has been making a lot of offers, but I would really like to remind you that our company is making the most investments. So the fact that I have lowered the share profit to 50/50 and giving you the wished for 12 year contract, really means a lot that we have tried.On estimation Tihe AG will be investing around €23,5 million, even with the investments for computer security and infrastructure costs taken into consideration. Adding the production costs, which engineers estimated at 3-5 million, the total amount will be around €28 million for your company. Vate AG is investing around 76,5 million, which means that your investment is so much less than ours. I know you are taking risks etc. besides that but so are we. I hope you can understand that therefore I have already made a lot of concessions to show that we trust and appreciate you.I hope you see that we really are trying to get to an agreement because we do appreciate you and your company. But there is only so much we can do to try and make this project work with Tihe AG.Looking forward to your response.Kind regards,Mika Andersson</t>
  </si>
  <si>
    <t xml:space="preserve">Dear Mika Andersson,thank you very much for your message and the offer. In fact, at the beginning I also thought I would be able to come to a fair solution faster. But I think in the end it will be worth it for all the effort and back and forth negotiating for both sides.I try to understand your explanations about the secrecy clause. But unfortunately the statements in the last message have already been said and cannot be undone. You have thus shown me that you do have concerns about working with us, precisely because there was no cooperation in the past. Of course, I still appreciate that you mention in the current message that you trust and appreciate us. But unfortunately, the contradiction is now in the statements. Therefore, I can really sign this confidentiality clause only if in return we move the jurisdiction to Estonia.As we want to build a long-term relationship with V&amp;auml;te AG, we are ready to make concessions to you one last time by setting the distribution of future profit shares at 50-50 after long deliberations.Summarizing the course of the negotiation, we see that you were willing to set the term of the contract at 12 years and to divide the profit share 50-50. We are also willing to sign the secrecy clause as well as the division of the profit share. Considering the facts that we will not receive any information about the technology in this joint venture as a result of the secrecy clause as well as will have little say due to the lack of majority in the supervisory board, I fairly expect your company to set the location of the jurisdiction in Estonia. Only then will fairness be ensured in the joint venture.I hope you are ready to accept the present offer. Because as you can see, we are moving at the limit of what is possible due to the concessions made. We look forward to bringing the negotiation to a hopefully successful conclusion soon, so that we can finally start working together and manufacturing the Green Locomation motor.Kind regards,Jesse RebanePS: I am prevented from replying to your message as of 12 noon due to a private appointment over the well-deserved weekend. Therefore, it would be great if they could already answer me before. :)</t>
  </si>
  <si>
    <t xml:space="preserve">Dear Jesse Rebane,Thank you for your new offer. Unfortunately I can not accept it. We are close to an agreement but I have to stick to my offer and it will be my last and final.I have been trying to explain to you that our company trusts you and we are going to give all of our information to you. We just want you to sign the clausule so that we are sure that the information will remain between us. Im starting to feel like your are making this a bigger issue, to make sure I have to make concessions on other issues. We have shown that we trust you by even inviting you on this project and making multiple concessions. Therefore, I dont feel like this should be an issue of trust, there is no risk in it for you by signing, it is just reasurance to keep this project exclusive.About the court of jurisdiction, there is no more settling on that for us. Evidence has shown that foreign companies have had difficulties demanding their rights in the former Soviet area. So we feel the most treated equally on neutral ground, without risks. We would have preferred to have it under Swedish law, but I have made the concession to have it under German law to show you that we could not potentially benefit from it in our own country. This has already bean a concession on our part as well. Having it on neutral ground is just simply the most fair and it gives us both costs, not one of us.We came from 5 years of contract to 12 years, which is a big difference, to show we trust you and want this to work. We have also changed the profit to 50/50 which is also a big concessions since we are paying for around 85% of this project. You have never answered on this aspect and Im starting to feel like it is not appreciated unfortunately. Meanwhile I have been telling and showing how much we respect you and the risks and investments you are going to make. We both know that Vate AG investment is simply a lot bigger in this project, looking at the numbers. So therefore, by having the 50/50, I expect more on our benefit in the remaining issues.I find that we have made a lot of concessions and I cant do more. We would love to make this work, but we also need to keep control of what we wanted and started as our project. Which we hope would be our project together after this. As you said yourself, we want to make this work with you because you are a good fit to do this with. But you are not the only one and it would be a shame if we would feel like we didnt do the project with a company who was just as excited as we are. This remains my best and final offer and I hope you can accept it. We have explained ourselves a lot to each other and I feel like a lot more talking will not make big changes anymore.I hope you are excited enough to do this project together and that you understand that neutral law is simply fair for both of us. Waiting for your response.Kind regards,Mika Andersson</t>
  </si>
  <si>
    <t xml:space="preserve">Dear Mika Andersson,thank you very much for your new offer. Unfortunately, I also have to admit that I cannot accept the current offer from you.That I do not appreciate your concessions is really not true. As I have already mentioned several times, I am aware that both parties have made great concessions. I really appreciate that, and set it as a good basis for a long lasting partnership to work well. I have been more and more accommodating to you with each offer, and therefore expect you to make a small concession in the final stages as well.In view of your concerns and our concerns, the very last thing we can do is to lower the profit sharing to 48% and keep the place of jurisdiction in Estonia.A 2% increase in the profit share means a really high sum for the revenues of engines.This is really the last offer we can make. Otherwise, the joint project, which would mean great potential for all of us, will have to be thrown into the sand. And we really don't want that.I am confident that we have now found a satisfactory solution.Sincerely yours,Jesse Rebane</t>
  </si>
  <si>
    <t xml:space="preserve">Dear Jesse Rebane,I feel very sad that we are not going to see eye to eye. I simply don't understand why the Estonian court is that much of a big issue, since Germany would be more fair for everyone. You remain telling me we are both making investments and taking risks, but the numbers don't lie, our share is simply a lot bigger.I can not agree on having court in Estonia, my managementteam would not even allow it since it is just to much risk as a foreign country. It is a shame that we are loosing such a big oppurtunity, but this just not worth taking the risk after what research showed.I hope you come around, but otherwise this is it. I'm not making any changes because I've given you the maximum I could. It really is a waist but the risks are too high for us and 2% more profit is not going to compensate. I'm sorry this is what it had to come to. I was hoping on a beautiful joint venture, but if this is it, we would need to look further.Kind regards,Mika Andersson</t>
  </si>
  <si>
    <t xml:space="preserve">Hello Mika Andersson,thank you very much for the message. However, as I mentioned before, I'm afraid I really can't accommodate you very much more. I understand your points, but I hope you understand ours as well.Therefore, enclosed once again is a very final offer. I leave it up to you to decide whether or not to enter into a joint venture. Of course, we would be very pleased if we could seize the opportunity and challenge to work together with you. Because we will certainly complement each other well as suitable partners.Unfortunately, as I said, I will be out of the office from 12 o'clock and no longer available. However, I am now looking forward to seeing their decision when I return, so hopefully we can start preparing for the production of the technology soon.Have a wonderful weekend and until then kind regards,Jesse Rebane</t>
  </si>
  <si>
    <t xml:space="preserve">Dear Jesse Rebane,Unfortunately I can not accept your offer and therefore we will need to accept that this jont venture is not going to happen. I'm very sad we were not able to come to an agreement, but I wish you and your company the best for the future.Kind regards,Mika Andersson</t>
  </si>
  <si>
    <t xml:space="preserve">Dear Ms Andersson,I hope you are doing well during this tough times of Covid.May I briefly introduce myself - my name is Jesse Rebane, working at Tihe Technologies AG. I'm contacting you in order to find out how the Joint Venuture of our companies could be specified, after our managers already agreed on some general points of cooperation. We are very happy that you are interested in cooperating with us and looking forward to make a deal that fits with the interests of our companies!Let me first state some basic expectations, which are important for my company. The Tihe AG wants to realize a business modell with your promising technology to make hydrogen trains the best mode of driving on rails with our joint venture ideally as leading group world-wide in this industry. Therefor we will give 100% and will make huge investments to win against the competitors and make this vision together come true. We understand our companies as a team, that can only succeed when we work hand in hand together. An open minded communication is indisputable! Thus we won't accept aSecrey clausewhich prohibits, that you share the whole technology with us.As the Tihe Technologies AG has to take a high financial risk by providing capital for building new plants, adopting production costs and investing in the R&amp;D, because the development isn't finished yet by your company, we expect to consider this adequate in the share of profit. We can imagine splitting the profit by25% for the V&amp;auml;te AG and 75% for the Tihe AG.Besides that we invest in the upgrading of the transportation and electricity infrastructure in Talinn, like our managers already agreed on. In case of a cooperation, Talinn will be the central place for producing the hydrogen trains, especially when it comes to increasing quantity in future. That's why it's self-explanatory for us that theCourt of juristificationhas to be inEstonia .Regarding theV&amp;auml;te members in boardwe propose that you have 1 member, which is fit in all stuff belonging the technology of the hydrogen trains. We think that it would be usefull, if the other members are from the Tihe AG, as we can interact better with the local authorities here in Talinn.I'd like to hear your point of view on my argumentation.Stay healthy!Kind regards,Jesse Rebane</t>
  </si>
  <si>
    <t xml:space="preserve">Dear Mr Rebane,Thank you for your email! Luckily my family and I are well. It is hard to cope with all the regulations given off by the government, but we are keeping up! How are you during these hard times?Please allow me to also introduce myself, so you know who you are contacting. I am Mike Andersson, and, as you know, working at V&amp;auml;te AG. I have been working at this company for 30 years now, so I am more than humbled that I'm in charge of setting up a joint venture with an amazing company such as Tihe Technologies.Regarding the offer: I really like seeing such clear visions, great job! I also like the way you are already thinking in favor of both of us, instead of only yourself. I agree on some points but there are also still some remarks I have about the offer.Regarding the V&amp;auml;te share of future profit, I understand where you are coming from. You indeed have to build new plants, adopt production costs, and you need to invest in R&amp;D. However,V&amp;auml;te AG has to invest more than $76.8 million, so I would say a 50-50 split would be more than respectableI also have some comments about the secrecy clause. I really understand your opinion about not having a Secrey clausemay be indisputable to optimize communication, however, since we came a long way, we really want to keep the information within our company, not allowing a third party to get access to our valuable information. However, I can assure youV&amp;auml;te AG will do everything in its power to make sure the communication between Tihe and us will be optimal.Furthermore, I have some remarks on the court of justification and the members of the board.Firstly, regarding theCourt of juristification, I suggest that we do this inGermany. I think we both prefer having this in our own countries since for us the Estonian law is new and 'scary', and the same is the Swedish law for your company. so why don't we just take a neutral country such as Germany? It would - just as the profit - a '50-50' solution.Secondly, regarding theV&amp;auml;te members in board, I suggest we have3 membersofV&amp;auml;te AG, and 2 of Tihe. In my opinion, this would lead to a more favorable outcome for us. I personally think having more people ofV&amp;auml;te AG leads to a more stable management team, especially in a joint venture like this.Please let me know what you think about this!Kind regards,Mika Andersson</t>
  </si>
  <si>
    <t xml:space="preserve">Dear Ms Andersson,I'm glad that your family and you are well. Fortunately my family is fine as well. The number of Covid-cases in Estonia is luckily decreasing, after we had a quite hard period the last months. Although we don't expect the government to lower the regulations in near future, we are looking optimistic ahead and hope we can celebrate christmas with our familys again.Thank you for stating your view of the issues. I regret to tell you that there are still larger differences between our views than I thought before. However I hope we can find an agreement.As I already mentioned the absence of aSecrey clauseis an absolute basis for further negotiations for us! You can rely on us to have highest safety standards in our company, especially when it comes to cyber-security, as our neighbouring country Russia is one of the most advanced countries in this topic and we are prefering a lot from their know-how. Furthermore our managers agreed on installing new security software in all of our plants, which costs the Tihe AG will pay fully. Consider this as a sign that we will treat your data with highest respect.In return we would go some steps towards you regarding theV&amp;auml;te share of future profitand theV&amp;auml;te members in board. We would be fine with35% of the future profit going to you. We acknowledge your investment of more than $76.8 million, which is indeed a huge investment. But please keep in mind, that we have to deal with a high level of uncertainty, as we haven't any technical information provided by you yet, with which we could calculate the production costs more concrete. Meanwhile the V&amp;auml;te AG has access to all needed information for the calculation. TheSecrey clausedoesn't make it easier for us regarding this. Thus a 50 - 50 split wouldn't be fair in our eyes. Maybe we can find a solution in this issue, if you can assure the abstinence of theSecrey clause. Otherwise we would persist on a higher share of future profit for us.Regarding theV&amp;auml;te members in boardwe are fine with lowering our expectations and letting you have 2 members in the Board of Directors. I can agree on your point that a more equal distribution of the members between our companies can lead to more stability. In my opinion it would be very useful for our Joint Venuture, if the Tihe AG would keep the majority in the Board of Directors. We think it would be much easier for an "Estonian Company" to work with the local authorities and local partners than a "foreign firm" who may suffer from alien status.We haven't talked about theDuration of contractof contract yet - I saw you proposed a duration of 5 years in your last offer. This is absolutely inadmissible for us. We are looking for a long-term partnership and don't want to be a partner for the next 5 years only, when building up something together, and getting excluded when we are done with this! Thus I have to admit I'm a bit irritated about the signaling of your proposal. Please reconsider this issue and tell me what's your attitude towards this.I appreciate your suggestion of doing theCourt of juristificationinGermany. It shows us that you are looking for solutions, that fit for both for us, just like we do. I think this is the way how we can reach an agreement. Indeed it would be better for us having theCourt of juristificationin Estonia, but as you already explained it's probably kind of a deadlock of our interests.I'm looking forward to hearing from you soon.Kind regards,Jesse Rebane</t>
  </si>
  <si>
    <t xml:space="preserve">Dear Mr Rebane,Thank you for coming back so quickly!We have reconsidered your offer and came to the following conclusion:Since we really want to cooperate with you, we also have to give in. Therefore, we decided that we can agree on not having aSecrey clause. However, there are some very important other things I hope you can agree on as a token of appreciation.Regarding theV&amp;auml;te share of future profit, we want it to move to 70-30. Since there won't be aSecrey clauseyou will be able to get to know our technical information, which I am sure can be very valuable in the future. In the long term, you might even use your own adaptions to it which can make your position in your market even better.Then, since we will not have a secrecy clause, we still want to have3 memberson the board. We let our technologies get introduced in your company so we want to make sure it gets translated efficiently.Since we can understand longer partnerships are efficient, we decided to go to our ultimatum, which is 7years. I think this is a very good in-between point for both of our companies.As you can see I am very willing to let this joint venture succeed. Even though the clause was the most important to us, I agreed on not having aSecrey clausein order to establish this deal between our companies. I therefore really hope you can also be a bit more flexible and reconsider the things I mentioned before.Let's make this happen!Kind regards,Mika Andersson</t>
  </si>
  <si>
    <t xml:space="preserve">Dear Ms Andersson,I value your concession regarding theSecrey clauseof your last offer. As you know the non-existence of this clause was an important basis for the Tihe AG to get ahead in this negotiation. I also want to show my goodwill, so I decided to agree on letting you have the majority on the board of directors with 3 members.Basically I think we are on a good way reaching an agreement, but the Duration of contractis still the most problematic issue for us. In my opinion a duration of 7 years is far from a in-between point of our companies. As you already mentioned a long-term partnership is just more efficient when you look at it in all, as risks are declining, planning reliability will rise and the mutual trust will influence our partnership positively. I can totally understand, that a partnership for 7 years might be very lucrative for you, if the technology will be successful and you won't have to share anything after this 7 years with our company. But please think one step ahead, when it comes to developing market position and competition in this rising market of hydrogen-technology. Enforcing against other big players might be very costful and you might have to react very fast to the market. We are a strong partner for you having enough ressources, financially and physically, to support our joint venture immidiately. Our employees are specialists in the steel industry sector and have gained much experience over the last years and decades. We offer you our production site, so that we can develop and expand production sites very quickly. With an overall view we are convinced that a high duration of contract is most efficient and best for our joint venture. So we propose aDuration of contractlasting for12years and would appreciate, if you would accept it. As we see this as a sign of trust, we could imagine expressing our trust by providing you even moreV&amp;auml;te members in boardas this could make decision making much easier in future.As you see we are really interested in finding an overall efficient solution, I hope you notice this, so that you can agree on theDuration of contract.Regarding theV&amp;auml;te share of future profitwe already made some steps forward and went the extra mile to 43%, so that we are close to the 50% you demanded in your offer before. But a share of 70% of future profit for V&amp;auml;te AG you requested in your recent message isn't a equal distributed share at all.I think we already agreed on some basic issues. Let us clarify the remaining differences in order to go into a successfull partnership!Kind regards,Jesse Rebane</t>
  </si>
  <si>
    <t xml:space="preserve">Dear Mr Rebane,Very good to see we are getting close to an agreement.I am happy to announce that I agree with you on the following aspects: noSecrey clause, theDuration of contractset at 12 years, and theCourt of juristificationin Germany. In order for me to get the deal done, there are two more things I would like to see differently.I would really appreciate it if you would set theV&amp;auml;te share of future profitat 55-45. As I explained earlier, our investments are much higher and we are willing to share the technology we have invented by having noSecrey clausewith you. Furthermore, with a duration of 12 years now, I am sure you will learn so much from us which you can use to further improve your position within the market.Furthermore, I was very happy with you telling me we can have moreV&amp;auml;te members in boardif we set the duration of the contract at 12 years. Therefore, I propose to have it set at 5. We help you to get to know our technologies and processes, and we make sure we really will cooperate as one. All the information can be so valuable for you in the future!I hope we can make a deal!Kind regards,Mika Andersson</t>
  </si>
  <si>
    <t xml:space="preserve">Dear Ms Andersson,thank you for your fast answer!I'm very proud, that we could make a big step forward. I can confirm our agreement on theSecrey clause, theDuration of contract, and theCourt of juristification. In my last offer I accidently set the value attached forCourt of juristificationto Estonia, but as you know we already agreed on Germany, so I apologize for the possibly resulted confusion.I can also agree on your proposal to increase the number ofV&amp;auml;te members in boardto5 membersand set theDuration of contractat12years in return. This would be a great baseline for a successful and trusting partnership. We would be really excited getting to know your technologies and processes and I'm convinced our know-how exchange would be very fruitful.In the case of the outstandingV&amp;auml;te share of future profitI think a 50-50 share would be really fair for both of us, due to the fact that the Tihe AG still has an increased risk, because we are building new plants and investing money in the R&amp;D of a technology, which wouldn't belong to our company, if our partnership will end one day. Please also consider, that we will invest in the upgrading of the transportation and electricity infrastructure in Tallinn, what isn't included in our cost calculation yet, but what will be of course beneficial for our joint venture as well. Regarding this I think this will balance your higher investment.I think the attached conditions would enable a fair, sustainable and suitable deal. I'm really looking forward to hearing from you and hope for a positive reply.Kind reagrds,Jesse Rebane</t>
  </si>
  <si>
    <t xml:space="preserve">Dear Mr. Rebane,We have a deal! Let's make this joint venture an amazing one.I want to thank you for your time and I look forward to working together with you!Kind regards,Mika Andersson</t>
  </si>
  <si>
    <t xml:space="preserve">DearMr. Andersson,in regards of our possible joint venture I am happy to announce that we are looking forward to the final round of negotiations and are optimistic for future developements.best regardsJesse Rebane</t>
  </si>
  <si>
    <t xml:space="preserve">Hi Jesse,Thank you for your first offer! I am excited to negotiate with you about the our collaboration. I am content with your first offer, but would like to make a counteroffer. For theCourt of juristification, I would suggest choosingGermany, since this is a neutral place for the both of us. I think we could both benefit from this. Also, I would like to discuss theSecrey clause. I suggest to chooseYes. This technology could be a huge opportunity for the both of us and we would like to work on it with your company. To make sure that stays that way and we can build a long relationship, we would like to sign a secracy clause.Also, we would like to lower the Duration of contractto7. As you know, it will take 5 years before the project will give decent returns. We think adding 2 years to that would be a very good start for our collaboration. After those years, we will have a better understanding about the project and could make a new contract that is more fitting for the both of us.I hope to hear from you soon!Kind Regards,Mika Andersson</t>
  </si>
  <si>
    <t xml:space="preserve">Dear Mr. Andersson,Thank you for your conteroffer. After reviewing your points and arguments I can confirm that we are on the same page in multiple negatiation subjects but not in all. In respect of the Joint Venture we think that finding common ground for both parties is essential for the success of the negotiation. Therefore we are wiling to accept your proposition of choosing theCourt of juristificationto be inGermany. Also theDuration of contract of 7 years sounds resoable for us. Since you mentioned it will take 5 years before seeing decent returns we could think about a possible extention for 5 years. After all the development of the technology isn't fully finished which could push the return on our investment even further back then 5 years. This would in our view be of beneficial for both parties when the Joint Venture generates good profits and the newly formed interdisciplinary teams are well incorporated.Regarding the issue of theSecrey clausewe would like to emphesise the type of our cooperation. Since both parties are combining their efforts to work on the same product and generate substancial profits for each company we perceive it as nessesary to be fully involved in all aspects of the production including the technology to produce the Green Locomotion engine. In regards of our investment of time, money, plants and staff to successfully finish the developement process and start the production we feel like it is a sign of mutuial respect between businespartners to share once knowledge. In exchange for no secrecy clause we are willing to provide you the possibility of appointing 3 out of the 5 boardmembers.For the respective share of the profits we are willing to adjust our innitial proposition much closer to your propostition for the V&amp;auml;te share of future profit. In regards of our combined efferot we think that a fair share of 50/50 would be acceptable for both sides and further underlines the strength and repect of our partnership.Thank you for your counteroffer and I hope the proposed positions are good for both parties. I am looking forward to your response!Best regardsJesse Rebane</t>
  </si>
  <si>
    <t xml:space="preserve">Dear Jesse Rebane,Thank you for your message. I am happy to hear we are on the same page about some of the points. I can agree on theV&amp;auml;te share of future profitbeing evenly distributed. In return, we would like theV&amp;auml;te members in boardto4 members. We have a lot of experience in handeling such a big joint venture, so we believe that having 4 members could really bring our collaboraiton to the next level. Using our maximal potential of knowledge would ensure we can make the most profit, wich would benefit us equally, since we distributed theV&amp;auml;te share of future profit50/50/Concerning theSecrey clause: I think we have a misunderstanding about this issue. Signing the secrey clause would not mean we will not share the information about the technology with you. We will share the information! This is also of high importance to us. Signing theSecrey clausemeans that the information about the technology, but also about your way of producing it, cannot be shared to a third party. We both would know everything, but cannot share it with the outside world. We believe this is benefical to the both of us, since it assures we can trust eachother and will have the most benefit from our partnership. I hope you can see that too.I am looking forword to your response!Kind regards,Mika Andersson</t>
  </si>
  <si>
    <t xml:space="preserve">Dear Mr. Andersson,Thank you for your counteroffer. I am happy to see that the proposed profit split is to your liking. Nonetheless regarding theV&amp;auml;te members in boardI think a majority for your firm with 3 board members is already very generous of us. Especially because the board will play a big part in cooperation with the local authorities. These authorities will subsidize major parts of needed infrastructure to generate profit with our Joint Venture. Therefore, it would be unproductive for our Joint Venture to be overly represented by foreigners. We think that a possible barrier between our firm and the local authorities will affect our business in a negative way and the barrier will get bigger with an overrepresentation of non-state executives.In addition to that theSecrecy clausein combination with a board member majority represents a lack of trust in our part of the Joint Venture. I am happy to read that you are willing to exchange the knowledge about theGreen Locomotion engine in full, yet the interaction of board member majority and secrecy clause feels more like an effort to control the business than a partnership between equals. In exchange for the secrecy clause, we would agree to a board member majority for us. With this combination we could guarantee the safety of your technology via legalobligations and still won't feel underrepresented in the Joint Venture.Finally, we would like to add an additional 2 years to theDuration of contract with your proposed option for a contract extension for an additional 2 years to guarantee a steady flow of profits for at least 4 years. This contract length shows the trust of each partner in our operation and is beneficial for both parties since after 5 years there will be profits for both sides of the contract.Best regardsJesse Rebane</t>
  </si>
  <si>
    <t xml:space="preserve">Dear Mr. Rebane,Thank you again for your reaction. I see we have a disagreement on the V&amp;auml;te members in board. I understand the reasoning behind not putting 4 members for our company on the board. I can agree on that, since cooperation with the local authorities. However, only having 2 members on the board is a big change in the negotiation that is not to our liking. We feel like Tihe Technologies does not react to our points made in the previous counteroffer. Therefore, we agree on not having 4 members, but would like to lower in to 3 members.In return, we can agree on making the Duration of contractlonger. Extending with 2 years is too long for us, so we propose8years. After those years, we can renew our contract with different terms which are more suitable for the situation at that time. We think this will be beneficial for both parties. In this way, we can guarantee a steady flow of profits for at least 3 years. I hope you can agree on this offer!Kind Regards,Mika Andersson</t>
  </si>
  <si>
    <t xml:space="preserve">Dear Mr. Andersson,we are very surprised of your reaction to the trade off between theSecrey clause and the V&amp;auml;te members in board. We can understand that the change in our offer from a board member majority for your firm to ours is a major change in the negotiation but we still believe that in respect of the added secrecy clause it should be acceptable for your firm to sacrifice the board member majority. Also, we are surprised by your statement that we did not react to the points made in your previous counteroffer. After all we accepted the addition of theSecrey clausemade in that offer.Furthermore, the change in the board member majority also resulted as a direct consequence of your last counteroffer. In that counteroffer you made the statement that you "have a lot of experience in handling such a big joint venture". A statement which caused major uncertainty in our firm since our research concluded that in fact the V&amp;auml;te AG never was part of a Joint Venture and in fact was subsidized by the Swedish government themselves. Given that fact we were certain that you can recognize the significant benefit of a citizen board member majority since in our Joint Venture the state of Estonia is also a stakeholder viagovernment subsidies. The cooperation between state and Joint Venture is extremely important for our planned profits and the negotiation position of our Joint Venture would benefitdisproportionately from an Estonian majority.The location of development and production in Estonia with the, in ours eyes, at bestquestionable claim of V&amp;auml;te AGs expertise in Joint Ventures in combination with the reaction to our generous counteroffer leads us to believe that in fact it would be in everyones best interest if the joint venture is represented by only 1 memberof V&amp;auml;te AG in the board.Finally, we wanted to ask for your reasoning of not extending the first contract to 9 years since it occurs to us that V&amp;auml;te and Tihe both agree on a steady flow of incoming profits after the first 5 years.We think given to current negatiation status we can achieve an even tradeoff between both V&amp;auml;te AG and Tihe which would be amazing. An even ground is in our opinion the best start for a florishing partnership between equals.Best regardsJesse Rebane</t>
  </si>
  <si>
    <t xml:space="preserve">Dear Mr. Rebane,I am actually quite shocked by your reaction. The previous statement I made about not reacting to our points, was about not reacting to the points made about the V&amp;auml;te members in board. I am glad to see your reaction to those points in this counteroffer.I am surprised to see your offer of only 1 V&amp;auml;te member on the board. Your statement of being able to handle a majority on the V&amp;auml;te members in boardseems unreasonable to us. Our research proved that Tihe Technology needs new partners in Western Europe to survive. It does not have a lot of experience with international trading, which is very important for our joint venture. Also, I am surprised to read that the venture will receive subsidies form the Estonia government, since we know from our research, that this is not true. Therefore, the state of Estonia will not be as an important stakeholder as suggested in the counteroffer from your part. This makes the credibility of your offer and firm a bit more questionable for us. To conclude the statements above, we think its in everyones best interest if the V&amp;auml;te members in boardis raised to only 2 Tihe Technology members on the board.Concerning the duration of the contract: we cannot accept the nine years. Again, after 8years it would be acceptable for us to renegotiate our contract. At that time, both companies will have a better understanding about this negotiation and can renegotiate new terms that will be more fitting to that situating. We are trying to think in the best way for both companies and we think this will be beneficial for both parties. Earlier in the negotiation, your company agreed on 7 years, so8is a generous extension from our part and seems a reasonable amount to settle for.I am excited to see your reaction to my offer. Since our negotiation is coming to an end, we are exploring other production options in Asia. This is something we prefer not to do, but with the current changes in this offer, you have left us no choice. I hope we can still get back on the same page, because a within Europe partnership could have huge benefits for the both of us. Kind Regards,Mika Andersson</t>
  </si>
  <si>
    <t xml:space="preserve">Dear Mr. Andersson,the government subsidies take in account that the Estonian government is willing to significantly invest in infrastructure which we can use to our advantage. They explicitly state that the infrastructure will be upgraded to attract foreign investments and they are looking for a reason, like our planned Joined Venture, to invest. So, I guess the word subsidies was an overstatement of my part but still the Estonian government will be actively helping our business with investments in infrastructure.I dont quiet understand why you want to lower our representation in the board from your first adjustment of 3 Tihe members to 2 Tihe members since you agreed that it is reasonable for a state citizen majority in the board to work together with government representees. Since you claimed false expertise in the Joint Venture, I hope you can understand our worries and the resulting offer of only 1 board member for your part. I am willing to take it as a onetime error but still the majority of the board needs to be with Tihe but we are lowering our expectations to only 3 Tihe members again.Even though i do not understand your reasoning for theDuration of contractof only 8 years i am willing to accept your proposition in goodwill for the contract to be finalized.Since you stated a final offer, I hope you are willing to accept my final counteroffer with minor adjustments and majoraccommodating efforts.All in all I enjoyed negotiating with you. It was a wild ride and I enjoyed every minute of it. Best of luck for the future and I hope for a fantastic partnership.best regardsJesse Rebane</t>
  </si>
  <si>
    <t xml:space="preserve">Dear Mr. Jesse,Thank you for your reaction! I am glad to hear you can accept the shorter duration of our contract. In return, I will accept the 2 members on the board.Thank you for the negotiation and good luck in the future!Kind Regards,Mika Andersson</t>
  </si>
  <si>
    <t xml:space="preserve">Dear Mika Andersson,Good morning. This is Jesse Rebane from Tihe Technologies. I will be communicating with V&amp;auml;te henceforth for the negotiation of terms yet to be settled on for our upcoming joint venture. We are truly looking forward to cooperating with you and are excited to work on technological possibilities for the future together.To give you an overview, we intend to address 5 outstanding issues including share of profit, members on the board, duration of contact, secrecy clause, and finally, the court of jurusdiction.To begin, I would first like to address the terms of V&amp;auml;te's share of profit and members in the board. We propose a 40% share of future profits based on the share of production costs covered by each party and so, a fair recuperation of profits per side.As for the delegation of members on the board, we would be pleased to have 3 members from V&amp;auml;te and 2 members from Tihe. Since our work will mostly take place in Estonia, we foresee frequent back-and-forth communication needed with local Estonian authorities. For this reason, we believe it would be more efficient to have at least 2 members who would be able to communicate in the local langauge as well as relay the information effectively to V&amp;auml;te's side.For the duration of contract, we propose 12 years as we believe a project of large scale such as this would take over 7 years before we would be able to recover production costs as well as have a taste in profits.We would like to have both parties in the know with all terms and conditions, and all information to be made transparent between both sides about our joint project, which we believe is simply a fair requirement to work towards producing a genuine quality outcome. Hence, we propose not to have any secrecy clause in our contract.Finally, we propose to have our contract subject to the Estonian court of jurisdiction as most, if not, all of our planned project activities will be carried out on Estonian grounds and with cooperation with local Estonian authorities too. Should this not be appealing to you, we could also consider instead a third, more neutral country such as Germany.Do let us know what you think about the proposed terms. We are open to negotiating these terms such that both V&amp;auml;te and Tihe Technologies could benefit together in this joint venture. As I mentioned before, we truly look forward to collaborating with V&amp;auml;te. Thankyou, and I look forwad to hearing back from you.Kind regards,Jesse Rebane</t>
  </si>
  <si>
    <t xml:space="preserve">Dear Jesse Rebane,Thank you for your elaborate offer. We are happy to hear you are also looking forward to our cooperation. Me and the whole V&amp;auml;te team genuinely believe our cooperationis a fruitful move for a successful future for both. That is why we will do our utmost to reach a good, fair agreement.We took a close look at the first offer and discussed it in the team.We understand the substantiation of your offer and have certainly taken this into account for our proposal.First, we are happy to announce we already agree on the directory board. We also belief in behalf of a good communication this is the best formation.However, we have a number of additional elements that have not yet been included in this proposal that we would like to add. I will explain them below:Regarding the secrecy clause, we understand your point of view and we trust Tihe Technologies as a partner. However, in the past, we have unfortunately had a bad experience in the past due to the lack of a secrecy clause. Despite the trust, I have been urged to always implement a secrecy clause in the future, just to be sure. Since a secrecy clause can do no harm and has no disadvantages, we would still like to implement it. We hope for your understanding.The share of future profit is already close to what we also believe is a fair agreement.However, we believe that this innovation in rail engine design holds great promise for the future. Especially because we are still the only one that can currently offer this formula and will continue to do so in the coming years. We consider this to be of great value, hence our proposal for the share of future profit.In the last meeting between V&amp;auml;te and Tihe Technologies, the provisional duration of the contract was set at 5 years. We still think this is a good start. In addition, we are certainly willing to extend these 5 years if everything goes according to plan. We expect this to happen.The last issues concerns the court of juristification.Since we are indeed not familiar in Estonia, it would be nice to designate another country for this. A bit obvious: we would prefer to do this in Sweden. If you have significant disadvantages with this that we might have overlooked, then please let us know. If then, it is possible to look at a neutral country.Hopefully, our proposed issues are well-explained! I am really looking forward to meet you in real life at some time. Hopefully we can shake eachothers' hands.Thankyou, and I look forwad to hearing back from you.Kind regards,Mika Andersson (V&amp;auml;te)</t>
  </si>
  <si>
    <t xml:space="preserve">DearMika Andersson,Thank you for your update. And likewise, thank you for the agreement on the delegation of members on the board. We are pleased to be able to move on step forward.I would now like to address the other terms.With regards to the secrecy clause, we appreciate your sharing with us about your past experience. We truly understand where you are coming from and would want to proceed the same way too. However, please be assured that we have your ultimate best interest at heart; we respect any form of formal and informal confidentialities when it comes to this joint venture. As I mentioned before, as we are working on the same project, towards the same goal, we genuinely believe being transparent amongst one another could only result in an overall benefit and smooth-sailing work ahead. Tihe has long been known for working effectively with reputable public and private sectors for many years without any breach of trust issues. Hence, we strongly urge for your trust understanding to be considered as an equal partner in this cooperation.For the matter of contract duration, I understand our team members might have mentioned a provisional duration of 5 years. However, after summarising all possible costs and considering the length of time it would be needed to breakeven, we believe a duration much beyond 5 years is imperative. Considering the heavy costs we would be pumping in, the first years of this cooperation would be risky, but afterwards we foresee our joint venture to start making real profits. As V&amp;auml;te has long been in project management, I am sure you can understand our reasoning behind this. Further, we would also like to say that beyond our focus on economic terms, Tihe would like also to build a respectful long-term relationship with V&amp;auml;te. We would now like to re-propose a duration of 10 years.With this, I would like to continue about the matter profit share.my team and I have reconsidered to offer V&amp;auml;te a 50% share. We would like to be as frank as possible so that your side can understand that we are indeed sharing reason with facts. When we move forward with this joint venture, Tihe would first need to pump in the initial costs to establish 3 new plants with necessary infrastructure such as installation of tight security and functioning utilities. The last we have been told, V&amp;auml;te is the only company that has managed to get so far in developing engines without carbon dioxide emissions and high fuel range. Therefore, we definitely want to support you in testing this technology further because we have trust that you can flourish. For this support, we want to ensure provision of the proper working space, and competent staff members for both parties. Naturally, we also understand the value-add in the innovation and rail design V&amp;auml;te have to offer. And so, as a gesture to ensure both sides are treated as equal and fair partners, we have decided to offer the said share.Finally, concerning the court of jurisdiction, since both our sides are open to looking at appointing a neutral country, we would like to propose Germany as the court of jurisdiction. This is so that we can have a peace of mind for a safety of a balanced and fair legal system.Please let us know what you think of our re-offers and if you have any questions. We would like to urge you once more that V&amp;auml;te can be rest assured of collaborating with Tihe as your trusted partner. We respect you the same. Thank you and I look forward to speaking more with you.Kind regards,Jesse Rebane</t>
  </si>
  <si>
    <t xml:space="preserve">Dear Jesse,Thanks you for your quick response! I really feel like we are definetly on the right track of reaching a fair agreement. I appreciate that.I can now also announce that we have agreed on our second issue: court of juristification. Although Sweden would be our preference,we think we should not dwell on this for too long.However, the secrecy clause remains a very important issue for us. Again, we have full confidence and trust in our cooperation. The secrecy clause has nothing to do with this. In addition, we also believe that a secrecy clause does not only add value to us. Documenting a number of matters creates a lot of clarity for both parties and there will in any case never be a disagreement about this.I understand very well your position on the duration of the contract. So we don't want to make it too difficult. A middle way seems to us to be the best option to give you some extra breathing space and from there we will talk about a extension.Regarding the share of future profit, we understand your substantiation. Ihave forwarded your new offer back to our team. They indicated that they now understand your substantiation better, but after some recalculations, the argument I gave last time still weighs more heavily. Especially when we extend the duration of the contract as this means that Tihe Technologies has access to the formula for extra years. Therefore, we propose a 10% more share for V&amp;auml;te.Hopefully, our arguments are clear. We are really looking forward to settle the agreement with Tihe Technologies and start our collaboration.Kind regards,Pleun van Asseldonk</t>
  </si>
  <si>
    <t xml:space="preserve">Dear Mika Andersson,Likewise, thank you also for your quick uptate. I appreciate that we have settled on another important term of the contract.Before getting into the terms of profit share and duration of contract, I would like to seek clarification regarding the secrecy clause, just so that we from Tihe can try to undertand the matter completely and clearly.You mentioned"The secrecy clause has nothing to do with this. In addition, we also believe that a secrecy clause does not only add value to us." Could you please clarify what this means because - and forgive me if I am mistaken - it seems very ambiguous at this point. From our side, your hesitence to remove the secrecy clause is sending signals that we are not valued as a trusted partner. I am afraid it will be extremely difficult for us to move forward and form a long-term cooperation in good faith if there would be a black clause in our contract.As for the matter of share of profit, we would like to keep it at the equal level of 50-50. This is already the most we are able to offer to ensure both parties are remunerated fairly and without jeopardising a call for unfairness from either side.Finally, with regards to the duration of contract, after consulting my with my team, we accept to have a duration of 7 years with possibility to extend the contract in the future.Thank you again, and we look forward to hearing back.Kind regards,Jesse Rebane</t>
  </si>
  <si>
    <t xml:space="preserve">Dear Jesse,Again thank you for your quick response.After a long consultation with the team, we decided to agree to the share of future profit. With difficulty I managed to get a small majority to agree. However, the condition is to implement the secrecy clause.My apologies for not being completely clear about the reason behind it. I will explain it again, hopefully it is clear this time. Again, have real confidence in our collaboration with Tihe Technologies, you have my worth. Due to a past event, we don't want to take any risks, even though we don't see any risks at the moment either. Given that V&amp;auml;te developed the formula, a secrecy clause is simply part of it. We deserve control of the technology. Nothing changes for you when a secrecy clause is introduced. You can still use the formula/technology for the purposes of our collaboration and that does not stand in the way of this.Since we have moved a little more in your direction with regard to the latest issues, we hope to make our agreement official with the introduction of the secrecy clause. Let's do this!I am looking forward to hear from you!Kind regards,Mika</t>
  </si>
  <si>
    <t xml:space="preserve">Dear Mika,Thank you for your detailed clarification. It is truly appreciated and we understand now.From Tihe's side, I would like to assure you that any formula or technology formulated by V&amp;auml;te prior to our joint venture shall remain undivulged. However, should any new development take place while we work to pursue our new project as partners, we believe it would make more sense for teammembers from both sides to be clear about the current technology in use. Of course, the technology/formula/design would be legally protected between us and credited to the rightful owner. Further, there is already a confidentiality/non-disclosure agreement clause in every staff's employment contract such that when their contract expires, they are legally required to withhold trade secrets.My team has made many concessions thus far so as to be able to work together fruitfully with you. We see our joint venture as one working unit rather than 2 separate ones. We hope for your understanding in this matter.Kind regards,Jesse Rebane</t>
  </si>
  <si>
    <t xml:space="preserve">Dear Jesse,We are almost at an agreement. I'm glad we came to an agreement fairly smoothly on the first 4 issues. It is therefore not surprising that there are differences of opinion about 1 issue, in this case the secrecy clause. I'm confident we'll figure this out.Because the secrecy clause is really of great value to us, this remains a prerequisite. However, I was given the opportunity to make another proposal. Since you indicated that the duration of the contract is of great value to you, we are prepared to extend the contract for an extra year. So, for 8 years.I think this is a nice middle ground, despite the fact that we also had to make a lot of concessions from V&amp;auml;te.I hope to hear from you soon to settle the agreement!Kind regards,Mika</t>
  </si>
  <si>
    <t xml:space="preserve">Dear Mika,Thank you very much for suggesting a renegotiation on the matter of contract duration. It definately is a good idea to think outside the box and try to work out a more fitting solution for both of us. May I then suggest a 10 years duration? We will then allow for a standing secrecy clause. We would also like to have this agreement settled soon.Looking forward to hearing back from you.Kind regards,Jesse</t>
  </si>
  <si>
    <t xml:space="preserve">Dear Jesse,I am relieved that our counteroffer was appreciated.However, we think an extension of 3 years is too great a concession. That means that the number of years has doubled, from 5 to 10. This is a too big switch. Here too, a 2-year middle ground, so a 9-year contract, seems to be the best option.Can we shake hands? I really hope so!Kind regards,Mika</t>
  </si>
  <si>
    <t xml:space="preserve">Dear Mika,We accept to have a 9 year contract duration for our cooperation. Looks like we can finally shake hands! Thank you very much for the fruitful negotiation. We look forward to collaborating with V&amp;auml;te, and I look forward to meeting you some day too.Kind regards,Jesse</t>
  </si>
  <si>
    <t xml:space="preserve">Good morning Mr. Andersson,my name is Jesse Rebane and I work for the Tihe Technologies AG. I've been instructed by my chief of office to take the lead on the further negotiations regarding the joint venture of our two companies.As both our managers already agreed on some general points, I am really looking forward to work out the detailed terms of our cooperation together with you, and I am excited to join forces with a globally known and experienced train producer as the V&amp;auml;te AG. I am sure we'll be able to figure out a deal, which will satisfy both parties.Nevertheless, since we don't have too much time to discuss all the open topics, I'd suggest to jump right into it and get this started.First of all, I'd like to talk about the court of jurisdiction and the amount of board members that will sit on the board of directors. As the joint venture and production will take place in Estonia and there will be severalbureaucratic issues to be handled with the local authorities, we think it would be beneficial for both our sides if the Tihe AG has 4 members in board and thecourt of jurisdictionwill be in Estonia. In this case, you don't have to deal with a complicated foreign bureaucracy, leave this issue to us as we know it by heart, and you can focus completely on the new technology as it is the driver for our future business.Besides, I'd like to start talking aboutV&amp;auml;te share of future profit. We're aware, that producing in Estonia is less expensive than in Sweden. Nevertheless, we have to conduct far-reaching and expensive infrastructure extensions at our production side, in order to produce the new engines. Furthermore, as we didn't get any technical information from your company regarding the engine, it's not possible for us to estimate the actual production costs. Therefore, as we have to bear a lot of costs, we suggest theV&amp;auml;te share of future profitto be35% and our share will be 65%.Another topic I'd like to talk about is theSecrey clausethat you want to include in the joint venture contract. What exactly are the terms, that are included in this clause? We are aware, that you have developed an extraordinary revolutionary technology. But as your future business partner, we'd like to understand the cause for the inclusion of this clause to the contract.I am really looking forward to hear from you and your thoughts about the topics I brought up.Best regards,Jesse Rebane</t>
  </si>
  <si>
    <t xml:space="preserve">Dear Jesse Rabine,Thank you for your message.First of all, I would like to clarify the secrecy clause.We would like Tihe to sign a secrecy clause that prohibits Tihe AG from giving access to this proprietary technology to any third party. It would also prohibit you from using the technology in any of your other products. By signing this secrecy clause, Tihe would agree to not using this technology without our express permission. We think it is fair to suggest that you sign this secrecy clause.Next I would suggest that we have 3 membersin the board when it comes toV&amp;auml;te members in board, since our team is already familiar with the idea and project and this would help with any further work.In addition to that we would like to offer theCourt of juristificationto be inSweden. We do not mind handling this here and will take the responsibility of handling things here in Sweden.With the information we have, we suggest aV&amp;auml;te share of future profitof75and a Duration of contractof5 years.I look forward to hearing from you.Best wishesMika Andersson</t>
  </si>
  <si>
    <t xml:space="preserve">Dear Mr. Andersson,thank you for your message and for sharing your point of view regarding our open topics.First of all, I'd like to talk again about theV&amp;auml;te members in board. We are aware that you have a very experienced team that is familiar with the idea and project. However, this is not the key point for the board members. The joint venture takes place in Estonia. Having a majority of board members from V&amp;auml;te will make the expression of a "foreign firm" to Estonian local authorities. As those authorities will have a considerable influence on our joint cooperation, it will be crucial to have a good relationship to them. Therefore, the more Estonian board members, the better, since the communication will be for us as locals much more easier. But since we would like to respect your expereince as well, we suggest theV&amp;auml;te members in boardto be2 membersinstead of just one.Coming to theCourt of juristificationit is similar. The joint venture takes place in Estonia. So in our opinion, there is no reason why we should go to court in Sweden. We deal with all local authorities here in Estonia, so theCourt of juristificationshould be as well inEstonia.Regarding theV&amp;auml;te share of future profitwe cannot understand at all how you can justify 75%. We have to build three new plants for your production. Furthermore, we can't exactly calculate the upcoming production costs as you didn't give us the technical information. But we expect them to be high. Besides, as your engine isn't ready for series production yet, there will be also additional R&amp;D costs. As those aren't all the cots yet that we'll have to bear, we stick to our initial offer that theV&amp;auml;te share of future profitwill be35%.If it comes to theSecrey clauseand theDuration of contractwe also have some open topics. In our understanding, this joint venture is the beginning of the cooperation of two great companies, which can achieve considerable future revenues by working together. However, working together means trusting each other. Without trust, there can be no cooperation. Therefore we don't want to sign a secrecy clause. We will provide and share the production facilities, staff, invest in R&amp;D as well as in production. Therefore we also want you to share the technology we both work with. Also, since we believe in our cooperation and would like to show you that we are interested in a long-term relationship, we suggest theDuration of contractto be10years. Thereby we can show you as well, that we are not interested in giving your technology to any third party and there is no need for a secrecy clause.I am looking forward to hear from you,Best regards,Jesse Rabine</t>
  </si>
  <si>
    <t xml:space="preserve">Dear Jesse Rebane,Thank you for sharing your insights.We will agree on the2 membersforV&amp;auml;te members in board. However, we cannot agree on your argumentation for theSecrey clause. Your point on our situation of two great companies coming together is of course true. But as you are already saying, you are not interested in giving our technology to any third party, so why not sign the clause then? It should not have to be a problem. It is just to be safe from third parties.Next, I would suggest the Duration of contractto be6years. I agree on wanting a long-term and good relationship between our companies. But since 6 years is already quite some time, and since you can always prolong contracts later I would suggest this.I understand your point about theCourt of juristification, however, we would still ask to have it inSweden, since we are not at all familiar with the court of justification in Estonia. We could also propose to do it in Germany if that suits your preference better.Best wishes,Mika Andersson</t>
  </si>
  <si>
    <t xml:space="preserve">Dear Mr. Andersson,thank you for the quick response.As theSecrey clauseis very important to you, we'd like to find a compromise solution. We are willing to sign theSecrey clauseif theCourt of juristificationwill be inEstonia. Therefore, both our sides can be satisfied regarding legal protection issues.Regarding theDuration of contractI have to disagree with your argumentation. So far, the technology of the Green Locomotion engine isn't even completely developed yet. Therefore, since we are taking considerable investments for the production side in Estonia, as I already explained to you in an earlier message, we ask you to agree on a longer duration of the contract. We propose10years, as our joint venture will probably start making real profits after the first five years. This is generally the toughest time for innovations.Coming to theV&amp;auml;te share of future profityou didn't give me any argument, why it should be higher for V&amp;auml;te than for the Tihe AG. I explained to you already, that we are facing several financial investments for the joint venture in Estonia. We need to bear those costs and since you're not even sharing the technology with us, we stick to our initial offer to have theV&amp;auml;te share of future profitat35%.I am looking forward to hear from you,Best regards,Jesse Rebane</t>
  </si>
  <si>
    <t xml:space="preserve">Dear Jesse Rebane,Thank you for compromising. In this counteroffer we will do the same.Our argumentation for theV&amp;auml;te share of future profit to be55is because ourengineers estimate that Tihe AG will need to invest another € 5 million or so in the development of the engine to bring it to the stage at which it is ready for series production. That brings the total that Tihe AG will invest to about € 23.5 million, even taking into account the above-mentioned investments for computer security and infrastructure costs that theyhave agreed to make, your investment is still much less than the value that V&amp;auml;te AG is bringing to the table. I hope this clears the picture for you and that you can agree on this.Maybe we can also compromise on theDuration of contractto be8years, which can be in between your goal of 10 and our goal of 5, in favour to you. And compromise onCourt of juristificationto be inGermanyto also balance out our interests.I hope this sounds appealing to you and that we can settle this negotiation.Have a nice day,Mika Andersson</t>
  </si>
  <si>
    <t xml:space="preserve">Dear Mr. Andersson,thank you for sharing your insights.I think we are almost there to find a solution that satisfies both parties. We are willing to agree to theV&amp;auml;te share of future profitto be at55% if theDuration of contractwill be10years.Regarding theCourt of juristificationwe stick to our decision that it has to be inEstoniaif you want us to include theSecrey clauseinto the contract.I hope you understand our points and can agree to this contract proposal.Best regards,Jesse Rebane</t>
  </si>
  <si>
    <t xml:space="preserve">Dear Jesse Rebane,I see the duration of the contract is of big importance to you so I would like to offer some changed to the negotiation to make iy work. We will agree on the10years for theDuration of contractif we change the Court of juristification to Germanyand theV&amp;auml;te members in boardto4 members.Best wishes,Mika Andersson</t>
  </si>
  <si>
    <t xml:space="preserve">Dear Mr. Andersson,I'd like to clarify our interest and proposal in theDuration of contract. The duration of the contract has something to do about making profits with the joint venture. We bear a lot of costs, so if you want to have 55% as theV&amp;auml;te share of future profitwe want a longer duration of the contract in order to balance our expenses and make profits as well. If 10 years is too long for you we can balance this by increasing our share in the future profits and make it50% for both parties. However, this has nothing to do with theV&amp;auml;te members in boardwhich we agreed already to be2 members.Also, as I mentioned several times if you want to include aSecrey clausewe want theCourt of juristificationto be inEstonia. In case you want theCourt of juristificationto be in Germany, we would have to renegotiate theSecrey clauseissue again.Best regards,Jesse Rebane</t>
  </si>
  <si>
    <t xml:space="preserve">Dear Jesse Rebane,Here I have a new offer. You get more shared profit if the court is in Germany.Best wishes,Mika Andersson</t>
  </si>
  <si>
    <t xml:space="preserve">Dear Mr. Andesson,we accept your offer. This seems like a deal that satisfies both parties.Thank you for the nice negotiation and I wish you all the best for the future.Best regards,Jesse Rebane</t>
  </si>
  <si>
    <t xml:space="preserve">Dear Mika Andersson,my name is Jesse Rebane and I am honored to represent Tihe Technologies AG in the upcoming negotiation concering the possible joint venture between our firms.I am already looking forward to find the best possible solution for both parties refering to the following topics:Executive control: the number of members each partner will have on the 5-member Board of DirectorsA secrecy clause pertaining to the plans for the Green Locomotion engineCourt of jurisdiction.Duration of the contractDistribution of the future profits of the joint ventureIn order to start our negotation I would like to start with the first initial offer.In estiona we prefer honest and trustworthy negotiations. Therefore I would like to hear your companies points of views about the topics mentioned above.Of course we will take your companies preferences into account for futher offers.To find the best possible solution it would be necassary for me to unterstand your point of view regarding the topics mentioned above.With best regards,Jesse Rebane</t>
  </si>
  <si>
    <t xml:space="preserve">Dear Jesse Rebane,I am pleased to hear from you.I am Mika Andersson and I will represent V&amp;auml;te AGI am looking forward to this negotiation and hopefully, we can agree to a pleasant and successful joint venture between our firms.In the attachments, you can find my counteroffer and Ill explain my point of view regarding the topics at handExecutive control: Our firm would like to have 4 members on the Board of Directors. Being the firm that is bringing this promising new technology and innovation that will make our joint venture possible, we think this would be appropriate.Secrecy clause: Because this is some innovative technology, we would prefer to have a secrecy clause. As you mentioned in your email, we also appreciate honest and trustworthy negotiations. This is a step that would help the firms in ensuring this trust.Court of jurisdiction: Because our firm does not have any experience with EstonianCourts, and none of our lawyers have practiced there, we would prefer if the court of jurisdiction would be in Sweden.Duration of the contract: The firm proposes a duration of 6 years.Distribution of the future profits: Even though we cannot expect immediatesuccess, we believe that in the long run, this is the most promising innovation in rail engine design in recent history, and it was our R&amp;D department that succeeded in finding the major keys to develop this technology. Our engineers estimate that the technology, as it stands at this moment, has an 85% chance of being successful. Our firm is bringing a big value that could benefit both our firms. However, we know that your firm is offering to build new plants that will be the basis for our production therefore we propose that an 80 &amp;ndash; 20% split in our favor is much more appropriate.I would aim for the best possible outcome for us both, therefore I am of course willing to negotiate certain points. I'd like to hear your point of view on my argumentation, and also your firm's argumentations. These are important so both firms can be satisfied.I wish you a nice day.Mika Andersson</t>
  </si>
  <si>
    <t xml:space="preserve">Dear Mika Andersson,I am pleased to hear from you.Thanks for your offer, I am really looking forward to coming to terms. But i am afraid there are still a few open points on which we have to discuss furthermore.Nevertheless I want to thank you for your explanation about you companies point of view regarding the mentioned issues.In the attachments, you can find my counteroffer. Furhtermore I will explain my argumentation regarding the topics.Additionally in order to find a pleasant and successful solution for both parties I want to make someconcessions mentioned below.Executive control: I unterstand your argumentation and accept the fact that your companie is bringing new technology and innovation that will make our joint venture possible. Therefore I am willing to accept a number of V&amp;auml;te members in board of 3. I guess this would be a common solutionen, because as local authorities will exert considerable influence over our joint cooperation, it would be advantageous for your company to leave communicating with them to us.Secrecy clause: I think it would be appropriate to get a first impressions about the content of the so called secrecy clause. Your company just told us that it wants to include this clause to cover the technology used to produce the Green Locomotion engine. It would seem that you do not want to share the whole technology with us, which implies that you do not trust and respect us as an equal partner in this cooperation. We are supposed to pay for the development and production of their engine and use our plants and staff but yet they dont want us to know about the whole technology behind it. In our view, this is not a question of economic terms but of treating each other with the appropriate respect that is needed to work together. In order to find a pleasent solution for this issue our company first need to unterstand exactlywhat this clause involves and what its inclusion in the final contract implies. We will not agree to sign it if we feel insulted or slighted.Court of jurisdiction:I guess your point regarding the court location of jurisdiction is appropriate. Your firm does not have any experience with Estonian Courts, but neither does have our firm with Sweden Courts. Therefore I want to ask you whether you would consider a court juristification located in Germany.Duration of the contract:In general, the toughest time for an innovation is in the first years after its market entry. The new product has to be accepted by potential customers and mature via practical use. Even though we expect the Green Locomotion engine to be a success, we cannot be absolutely sure about it. The first years of this cooperation will be the greatest risk, but afterwards the joint venture will start making real profits. Consequently, we want to build a long-term relationship with V&amp;auml;te AG. We would like to see a contract of at least seven years with an option to extend it for another five. We prospose a duration of 10 years.Distribution of the future profits:Of Course your firm is bringing a big value that could benefit both our firms.However we consider a 80 - 20% split in your favor as unrealistic and absoluty not appropriate. We definitily need to find a better solution in order to finish this negotiation successfully.On our side, we will have to build three new plants, which are estimated to cost 8 € million each, for a total of at least 24 € million. We cannot yet estimate the production costs of the engine, as V&amp;auml;te AG has not yet provided any technical information. We do know however, that the engine is not yet at the point of being ready for series production, so V&amp;auml;te AG will send some of its engineers to finish development of the engine and to conduct final tests. Based on the little we know we estimate costs of R&amp;D to be about 7.2 € million. and production costs to be somewhere around 10 € million.Furthermore, we have already agreed to install new security software in all of our plants, for which we are bearing the entire financial burden. According to these rough estimations, a share of 60% of the revenues would allow us to cover our fixed costs of production. We would need, a minimum a 60 &amp;ndash; 40% split in our favor in order to make this negotiation work.I always aim for the best possible outcome for us both, therefore I am of course willing to negotiate certain points.Best regards,Jesse Rebane</t>
  </si>
  <si>
    <t xml:space="preserve">Dear Jesse Rebane,Thank you for your response. I can assure you that I have a high regard for your efforts.Unfortunately, I cannot agree with all your claims. Since I comprehend your point of view i agree to concede in some issues. However our opinions differ on some points, I therefore would like to discuss some points with you.In the attachment you will find our couteroffer.Executive control: You bring up some intriguing points. We agree that it would be beneficial for our company to delegate communication with local authorities to your firm because you are the most familiar with them. As a result, we agree to reduce the number of V&amp;auml;te members on the board to three.Secrecy clause: Thank you for taking the time to share your opinions on this subject. I'd like to reiterate that we value trust and respect in our conversations and collaborations, including when we disagree on key issues. Also, I'd like to clarify something and apologize if I wasn't clear enough. Of course, as equal partners in this collaboration, we trust and respect your firm; yet, we recognize that each firm has distinct priorities, and this remains a business transaction and an innovative endeavor. The project's success is based on both our company's ability to deliver this technology to market as one of the first in the industry.The purpose of the secrecy clause is not to keep you from using all of the technologies. The clause's contents are as follows: Our company would like Tihe AGto sign a confidentiality agreement that prohibits the company from disclosing this proprietary technology to any third parties. It would also prohibit your company from using this technology outside of our project, so you wouldn't be able to use it in any of your own products. Tihe AG would agree not to utilize this technology without our express approval if he signed this confidentiality commitment.As you can see, the secrecy clause does not prevent you from learning about the entire technology because we are willing and excited to collaborate on this cutting-edge technology. However, because of the project's innovative nature, it's critical that it remain a trade secret between our two companies, hence the confidentiality agreement.Court of jurisdiction: A court of juristidiction located in Germany seems a reasonable and fair solution for our situation. As a result, we agree and value your willingness to meet us halfway.Duration of the contract:I am aware of your concerns. As a result, we suggest the 7-year contract you mentioned. This will let both companies to see how the green locomotion market develops and how profits are generated. After that, both of our companies can focus on building a long-term connection with a clear understanding of the issues. However, if you are willing to make additional compromises, we are happy to extend the years.Distribution of the future profits: Thank you for presenting your case. I'd like to expand on my arguments so that we can better understand each other and have a clear picture of the whole costs and investments so that we can distribute future earnings fairly.As previously said, the goal of this joint venture is to assure the prosperity of both of our companies. This is achievable with your assistance in the development of the cutting-edge technologies we're bringing to the project. I requested the finance department for some figures to use as a basis for estimating a correct revenue split in the future. They predict that the finished technology will be worth € 90 million over the course of a 5-year contract. Of course, we must factor in the project's risk as well as the amount of money your organization will spend on final research and testing. According to our engineers, the technology has an 85% chance of succeeding as it stands right now. As a result, V&amp;auml;te AG is investing € 76.5 million in the joint venture.If we are successful in forming cooperation, Tihe Technologies AG might become the sole supplier of hydrogen tanks, which would be beneficial to your firm as well.According to your calculations, you will be investing around 41.2 million dollars. This is still lower in comparison to the value that V&amp;auml;te AG brings to the table. Therefore I want to ask you to consider a distribution of 60%-40% in our favor.Before concluding this email, I'd like to ask whether you'd be willing to provide the points that are most important to you so that I can keep them in mind as we negotiate. I am always striving for the best potential outcome for this collaboration. I want both firms to be pleased with the outcome, so please let me know if you have any necessary details that you think I need to keep into consideration.Looking forward to your respons. Have a nice dayBest Regards,Mika Andersson</t>
  </si>
  <si>
    <t xml:space="preserve">Dear Mika Andersson,Thank you for your detailed and well explained response.Unfortunately, I cannot agree with all your arguments. Since I unterstand your claims correctly I agree to concede in some issues. Neverthless I am not able to accept your offer at the moment.After some reflections on your last offer, I think it is necessary to make some alterations in order to get on in this negotiation.Overall your last concession helped me a lot to free new resources to negotiate with.Regarding your last message I assume we can close the negotiation about the topics mentioned below:Executive control: the number of members each partner will have on the 5-member Board of DirectorsCourt of jurisdictionTherefore I recommend we should focus on the remaining negotiation points.In the attachment you will find our couteroffer.Secrecy clause: Thank you very much for taking the time to share your opinions on this subject and giving us insights about the content of the secrecy clause. We accept the fact, that thethe secrecy clause does not prevent us from learning about the entire technology. To show our trust and willingness for this joint venture, we are willing to accept the clause.However, only on the condition that V&amp;auml;te AG is willing to make concessions on the other two negotiaten points. We would only consider it to be fair if you also accept our terms.Duration of the contract:In order to make some concessions our company propose a duration of 9 years.We assume a long-term contrat duration is necessary in order to make the joint venture work. It is not only essential for building trust, but also elementary in order to adequately encounter the risks of a potential joint venture.It creates planning security and enables both companies to really get involved and focus on the joint venture. With the proposed duration of 7 years, theTihe Technologies AG cant be sure that V&amp;auml;te AG will actually stickto the contract, and make them their one and only supplier in cases of new inventions from competitors.Distribution of the future profits:As you already mentioned the goalof this joint venture is to assure the prosperity of both of our companies.As you know, the division offuture revenuesis one of the core issues of the upcoming negotiations.There is no doubt that our partner will make a lot of money by cooperating with us; there is no reason why we should not also be better off through this joint venture.At the moment a clear value cannot be assigned to the technology that V&amp;auml;te AG will provide because they have not shown us exactly what their new engine will look like. However, Mister Saizew, the chief of our finance department, told me that he would not value the innovation at more than 60 € million, which takes into account the possible risk of failure of the technology. Neverthless you mentioned that your finance department predict that the finished technology will be worth € 90 million over the course of a 5-year contract. Furthermore you stated that your company is investing € 76.5 million in the joint venture.Of course my company will be investing around 41.2 million dollars, which is still lower incomparison to the value that V&amp;auml;te AG brings to the table.Neverthless I don&amp;acute;t think you unterstand the importance of this issue for the Tihe Technologies AG.According to our estimations, a share of 60% of the revenues would allow us to cover our fixed costs of production. We absolutely need, a minimum a 60 &amp;ndash; 40% split in our favor in order to make this negotiation work. The proposed 60 - 40% split in your favor isn&amp;acute;t acceptable.So it's not just a question of investment costs, but rather whether the joint venture makes financial sense for us at all. Due to the importance of this topic, I am only marginally able to negotiate this point. In order for this negotiation to work, I am quite prepared to make concessions with regard to the other negotiation points. Therefore I am willing to accept the secrecy clause.I am really looking forward to your respons.Best Regards,Jesse Rebane</t>
  </si>
  <si>
    <t xml:space="preserve">Dear Jesse Rebane,Your most recent email was really helpful. I read your response to our previous offer with great interest, but I am still unable to accept certain aspects. However, I believe we're on the right track to finding a solution that will work for both of us.I agree to conclude negotiations on the following topics: Executive control: the number of members on the 5-member Board of Directors that each partner will have (3 members for V&amp;auml;te AG).German court of jurisdictionI'm pleased with those results, and I appreciate your willingness to work with us to find a solution that works for both of our companies.Clause of secrecy: I appreciate your patience in this matter. However, I believe that this confidentiality clause is critical for both of our companies and that it should be a standard that it be included in the joint venture agreement, regardless of the other two items we are about to discuss. However, because I believe this is a crucial subject, I am willing to make some concessions, which I will discuss below.Regarding the duration of the contract and the division of future earnings, I believe we have presented various arguments from both sides. I'm also aware that we disagree on these issues and place different values on them. However, it is critical to me and our firm that we reach an arrangement that is satisfactory to both parties. Because you mentioned the significance of the following two criteria for your company I am willing to make concessions. I present two different options. I recommend either option A or option B.Option A = Duration of the contract: 9 years and the Distribution of the futureprofits: 50%-50%Or,Option B= Duration of the contract: 8 years and the Distribution of the future profits: 60%-40% in your favor.If you're ready to accept one of these two options, together with the secrecy clause, we can finalize this important negotiation and begin a fruitful partnership with a bright future for both of our firms. Please let me know what you think.Have a nice day!Best RegardsMika Andersson</t>
  </si>
  <si>
    <t xml:space="preserve">Dear Mika Andersson,I am satisfied with the latest outcome of our negotiation. Furthermore I am convinced that we are on the verge of reaching an pleasent and overall successfull agreement.Before I respond to your counteroffer in detail, I would like to thank you very much for your concessions and your comprehension about theTihe Technologies AG concerns.I am really looking forward to coming to terms regarding the given options A and B. Neverthless I am afraid there are still a few open points on which we have to discuss furthermore.After some reflections on your last counteroffer, I think it is necessary to make some alterations in order to successfully close this negotiation. Therefore I recommend some minimal adjustments on both options:Option ADuration of contract: 9Distribution of the future profits: 42 - 58% in our favor.Option BDuration of contract: 8Distribution of the future profits: 35 - 65% in our favor.Furthermore I would like to present a alternative option:Option CDuration of contract: 10Distribution of the future profits: 49 - 51% in our favor.I&amp;acute;am sorry that i coundn&amp;acute;t accept any of your offers directly. I guess the old Phrase "Estonians are honest but tough negotiating partners" must be true.Please let me know whether you are going to accept one of the mentioned options.Best regardsJesse Rebane</t>
  </si>
  <si>
    <t xml:space="preserve">Dear Jesse Rebane,As I previously stated, I believe we are on the correct track to a conclusion. However, I regret to inform you that your most recent offer is not suitable for us. We don't think these are appropriate for a variety of reasons. We believe that profits should be split as evenly as possible because we can't agree on who deserves more profit since both of our companies will be investing value and money.However, if the profits cannot be divided equitably, we must agree on the remaining issues. This, in this situation, is the duration of the contract. Even if we are happy to make concessions that provide your firm with the greatest profit, you disagree and it seems you would prefer a longer period. We are unable to agree to the requested contract duration combinations. As a result, I'll provide you some options below that might be of interest to you.Option A =Duration of the contract:9 years and theDistribution of the futureprofits: 49%-51% in your favorOption B= Duration of the contract:10 years and theDistribution of the futureprofits: 56%-44% in our favorOption C= Duration of the contract:11 years and theDistribution of the futureprofits: 60%-40% in our favorI apologize for taking so long to respond to your email. I'm hoping we can come to an agreement that is satisfactory to both of our companies. I'd also like to express my gratitude for your cooperation throughout the entire bargaining process! I am confident that we will find a solution together. "Estonians are honest but tough negotiation partners," as you put it, is correct! Thank you for your openness and patience during this process, and I look forward to hearing from you soon!Best regards,Mika Andersson</t>
  </si>
  <si>
    <t xml:space="preserve">Dear Mika Andersson,Thank you very much for your answer and the mentioned options. I guess we both pointed out our arguments and stated our point of view.Due to the continuously approaching negotiation deadline and the already detailed explanaition of our preferences, I would like to be brief:After some considerations and consultations with our board of directors, we decided to focus on Option C. You stated:"Duration of the contract:11 years and theDistribution of the futureprofits: 60%-40% in our favor"Although we are very interested in this option, we would like to make some minimal adjustments. Therefore we present our counteroffer:Duration of the contract: 11 yearsDistribution of the future profits: 59 - 41% in your favorNeverthless I want to show my appreciation for your cooperation and willingess to negotiate. I am conviced we will be able to deal with this last minimal adjustment because, above all, we are so close to agreement.I am optimistic that we can close our negotiation with this final counteroffer.Thanks in advance. I am looking forward to hearing from you.Best regardsJesse Rebane</t>
  </si>
  <si>
    <t xml:space="preserve">Dear Jesse Rebane,I am willing to make a concession and accept your last offer in honor of our future collaborations and your readiness to assist us in bringing this breakthrough technology to the public.Thank you once more for a wonderful negotiation. V&amp;auml;te AG is happy with the outcome, and we hope Tihe AG is as well. We are excited to collaborate with you.Best wishes,Mika Andersson</t>
  </si>
  <si>
    <t xml:space="preserve">Dear Mr Rebane,It is with great pleasure to discuss such a promising project with you. I am certain that your experience and work ethics will reinforce this process and through joint efforts we shall reach to the maximum outcome.First of all, I would like to expressV&amp;auml;te AG's satisfaction in regards to the already agreed upon points of our new contract. As far as the remaining issues are concerned, I would like to draw your attention to theV&amp;auml;te share of future profit. Taking into account thatV&amp;auml;te AGwill be investing 76.5 million euros in this joint venture, I believe you can understand the reasoning behind this offer. Another critical point that needs to be addressed is theV&amp;auml;te members in board. Having the entire plant operating in Estonia while our headquarters are Sweden based makes the monitoring process rather difficult. Therefore, we suggest the respective composition. Next, we believe that5 years of contract duration as a starting point is the most reasonable option for both parties since this period is the most challenging one. After that we will be more than confident to renew our contract in the long-run.Another issue of equal importance is of course theSecrey clause. Both parties already know that this initiative is something new and the reason we expect the highest outcome is because of the unique V&amp;auml;te AG's technology that will be out of competition in the markets.It is reasonable to have our secret weapen as a secret in that case. ;)Last but not least, to prove our good will we would like to suggest thatCourt of juristificationwould be fair for both sides to be on a neutral country. That way we ensure that both V&amp;auml;te AG and Tihe AG's rights will be secured to the maximum.I hope you will consider my proposal and I want you to know that I am here to satisfy the best of our interest. Looking forward to your reply.Kind regards,Mika Andersson</t>
  </si>
  <si>
    <t xml:space="preserve">Dear Mr Andersson,Thank you very much for your offer. I see we have very different expectations. However, I hope and believe that we can find a deal that suits us both, as we already proofed how well we work together in our first discussion round. So first of all, I want to present you my counteroffer. It is just a first step and I am open to negotiate about all points.To build for you we have to make great investments. Just for this cooperation we would need to build three new plants which sumes up to 24€ million. This does not include any production costs. This costs may double. As we already agreed, we will carry all costs for the new security software in all of the plants. This is already a great cocession on our side. Thus, we would suggest aV&amp;auml;te share of future profitof20.I see your points in terms of numbers of directors. However, as we have to work with mainly Estonian companies and authorities, things would be much easier if1 membermembers on the board would come from V&amp;auml;te AG. These Estonian partners will not fully accept a Swedish firm and we stand better chances for good deals if we present our project as Estonian. Therefor, it is necessary that the majority of directors is represented by Tihe Technologies AG.I am very happy that you are willing to chooseGermanyasCourt of juristification. Even though we would of course prefer to have it in Estonia, I am willing to agree if, as an exchange, we also agree against theSecrey clause. It is a sign of mistrust if you would not share the technologie with your partner Tihe Technologie AG even though we should produce for you. I hope to build up our cooperation on trust and respect. If we want to work as a team secrecy is not acceptable.And last but not least, we believe that we together can make the Green Lococmotion engine a success, but as you mentioned is the beginning of each new innovation the hardest time. That all the effort we put into development and implemetation pays off we want aDuration of contractof12.What do you think about this offer?Kind regards,Jesse Rebane</t>
  </si>
  <si>
    <t xml:space="preserve">Dear Mr Rebane,Thank you for your counteroffer. I also think that after productive discussion we will manage to come to an agreement.Regarding the costs that your company will carry for the security software I can see the benefit for our common project but it is an investment that will ensure system protection for all of your single plants. So it is a win-win situation indeed but I cannot take that amount into consideration and add its value to the total investing capital.V&amp;auml;te share of future profitstill remains one of the most critical issues for us and following a simple math analogy, we find it reasonable that the party with the greatest share of expenses receives the higher share of profits. Also from what I have read in our terms of contract the total cost for Tihe AG(that is including the software production and the new plant buildings) is 23.5 million euros. So, you have to enlighten me regarding the potential "double" investment you may reach in terms of costs cause otherwise the only thing I can suggest is 70% -30%.That is of course for this challenging first period and is eligible to change if the project skyrockets eventually.In regards with the members on board, I understand your reasoning but, since the board member will be responsible for taking all the operational decisions we believe thatV&amp;auml;te AG has the knowledge of this new technology. Estonian board members might be more successful in the communications part but anything that has to do with the efficacy of the operations and production will be out of their area. In this case, we could agree on3 membersfromV&amp;auml;te AG so as to ensure the proper operation of the project and 2 from Tihe AG that could lead the communication across Estonian market. Besides, keep in mind that we have great aspirations from this project and our target market is not only Estonian but rather the whole Europe.Secrey clauseis a term that we consider unnegotiable. To make things clearer, Tihe AG will obviously have access to this technology since the production will take place in your plants but agreeing on a secrecu clause will ensure that no third party shall have access to it. We need to protect our most valuable advantage.In terms ofDuration of contractwe could go up to 7 years. That way both sides will have surpassed the first challenging period and have an optimal overview of the potential joints profits. I am sure Tihe AG would not be interested in continuing a project that proves to be damaging to its interest. Therefore, as a starting point we believe it is better to invest out time and energy into making the project kick off rather than commit in a long term relationship before determining the actual interests for both sides.I hope I have made our viewpoint clearer. I am looking forward to your thoughts.Kind regards,Mika Andersson</t>
  </si>
  <si>
    <t xml:space="preserve">Dear Mr Andersson,I am glad that we are making small steps towards a decision. Non the less, I am not happy with your message. May I correct your numbers in terms of the investments we have to make for this project? The three new plants that have to be build by us for your product will each cost 8€ million. So these alone sum up to 24€. As you are not willing to share all technical information with us, it is hard to estimate the production costs yet, but we estimated them to add up to at least 10€ million. For R&amp;D we calculated another 7.2€ million. All together we will have minimum costs of 41.2€ million. To cover this costs we need a fair share of future profits to secure to break even. My offer forV&amp;auml;te share of future profitis35%. The other crutual fact to break even is that we have a long term cooperation. I can offer aDuration of contractof11years, to do you favor. But that you try to have a contract time as short as possible and that you persist on aSecrey clauseshows me that you do not have trust in us as a partner. If a cooperation between V&amp;auml;te AG and Tihe Technologies AG should come in place I expect a proof of willingness to build up a trustful relationship in form of a long Duration of contractas well as accepting that there will not be a Secrey clause.As we do not have the ressources to build Green engine from scratch, you sharing the technology with us would not be a risk for you. Can you share with us why you think that information will get through to third parties just when you are sharing the information with us? It is in our own best interest to not share the information as we, just as you, want to secure the monopol on this invention. If you are not willing to give us some security through sayingNoto aSecrey clausewe have to concider to prodect ourselves from beeing deceived by demanding aCourt of juristificationin Estonia.So the two alternatives I give you here is either:1) noSecrey clauseand theCourt of juristificationas you suggested inGermany. (this would be the fairest option on us both)2) aSecrey clausebut theCourt of juristificationin Estonia.I agree that operational decisions are the area of expertice, but as we are aware of that there is no reason why we would vote against any of the profound suggestions in a board meeting. So this I do not accept as an argument. But in terms of the representitive matter, as long asV&amp;auml;te members in boardare the majority, people will see this cooperation as Swedish which is a disadvantage for every possible negotiation with Estonian partners. Remember that the Estonian authorities will exert considerable influence over our joint cooperation and they are not favorably disposed towards foreign companies.I hope some of my proposals are clearer now and that my concessions aboutV&amp;auml;te share of future profitV&amp;auml;te members in boardandDuration of contractare in your interest.Kind regards,Jesse Rabane</t>
  </si>
  <si>
    <t xml:space="preserve">Dear Mr Rebane,Your offer is well received. I have no reason to distrust you regarding the actual costs on your behalf. Therefore, I do appreciate the scrutinized description of the expenses. That will help us make a better planning.I saw the alternative offers and the arguments you provided and I might be able to agree on the second one. That is, aSecrey clausefor us and transfer theCourt of juristificationinEstonia. However, that requires that we have at least3 membersin board. Allowing all the legal affairs taking place in Estonia shows that we are willing to commit to this project and trust our new hosting country. However, we need to have the security that our board members have a strong presence in that environment to avoid any setbacks.Even with the corrected numbers, it is still evident that V&amp;auml;te AG bears the largest share of investment and I regret to say that I find your 35% offer rather unreasonable for us. Having the best of intentions though to come to an agreement I am willing to reduce my previous offer by 5%.Regarding the Duration of contract, there is no issue of Tihe AG being trusted or not as a partner. Our willingness to consess is a proof of that, I believe. As I made it clear in the previous offer, our preference for -not a short- but a contract of average duration has to do with the potential risks of the market. We are very confindent about selecting you as our partner, especially when other equally competitive european manufacturers have expressed their wish to cooperate with us in this project. Taking the potential risks into account and not setting a binding agreement for such a long period would prove life-saving for both companies in a bad scenario (which is something I highly doubt that happens but it could be a safety net for as both). No one likes staying on sinking ship, right?Looking forward to your reply.Kind regards,Mika Andersson</t>
  </si>
  <si>
    <t xml:space="preserve">Dear Mr Andersson,I am glad we make success in our discussion. To speed things up I make you a good offer. I do not think that I am able to offer you something much better.As you offered a contract of 7 years and my initial offer was 12 years we could settle in in the fair middle of10years. With this solution we both moved from our position but still did not lose our faces. As the contract does not involve anyone else but V&amp;auml;te AG and Tihe Technologies AG, we do not have to be worried about the contract in case of a, as you called it, bad scenario. If the project is meant to fail, the contract would be obsolete as there is no legal entity anymore. In this case the contract would be dissolved regardless of the remaining duration. However, I am optimistic that our cooperation will be blessed with much sucess and there is no need to worry.If you are willing to accept2 memberson the board we are able to put another 5%V&amp;auml;te share of future profiton top.As I said, I am getting close to the limit of my room to negotiate.I am hopeful to finalize our contract.Kind regards,Jesse Rebane</t>
  </si>
  <si>
    <t xml:space="preserve">Dear Mr Rebane,I appreciate your honesty and your cooperative intentions. I must say I highly agree on your suggestion of meeting in the middle regarding theDuration of contract. Kindly allow me to remind you that our initial offer was 5 years and I have already concessed to 7. Instead you propose 10 as a middle solution which is, in fact, not to favorable for us. So, in that case our silver lining would be 8.5 years. I shall agree on opting for9years of contract, which is favoring your preferences to the maximum if we finalize theV&amp;auml;te members in boardat 3.As far as the share of future profit is concerned, my greatest concession would be55% for V&amp;auml;te AG. I have expressed my reasoning for having a larger share in this project but to make you understand how tight my limits are I am dropping an extremely generous offer. Although, Tihe AG's contribution will be almost half as much as ours, we are willing to agree on a persentage which is essentially equal for both companies' profit. If you can present any argument as to why the shareholder that invests more should receive less profit than the shareholder who invested less I am all ears.I am hoping to have covered every aspect of our agreement and make our finalization possible.Kind regards,Mika Andersson</t>
  </si>
  <si>
    <t xml:space="preserve">Dear Mr Andersson,I appreciate your last offer. I glad that we could agree already on most points.Thank you for making me aware of my mistake about theDuration of contract. I am very sorry about that. Of course you are right here. Still I can not just accept 3V&amp;auml;te members in board. But as I see that you are very persistent on them, we maybe can find a creative solution to make that work. As it is a very important factor for both sides it is hard to give in on this one and is only reasonable with an appropriate compensation. Again I can give you two options that would work for me.1) 3V&amp;auml;te members in boardwill be accepted byTihe Technologies AG, but in exchange we extend theDuration of contractto 12 and share the future profit even 50-50.2) 3V&amp;auml;te members in boardwill be accepted byTihe Technologies AG, but we go back to theSecrey clauseand take it out of the contract.I know that these offers are a bit different than what we negotiated before, but I do not think that we can come to a conclution if we do not start getting inventive now. If you have any comparable creative solutions that are alike beneficial for both sides I am happy to hear them.Kind regards,Jesse Rebane</t>
  </si>
  <si>
    <t xml:space="preserve">Dear Mr Rebane,I cannot say I am happy with what I received. It seems to me that we are heading backwards instead of forwad. Repeating the same arguments will not be of any use I assume so I will cut to the chase.I appreciate your negotiation skills and I will make sure to praise you for these to your superiors. However, it would be offensive to my superiors to accept any of your last proposals. Since I did not receive any strong argumentation on why the shareholder with the greatest investment should receive equal profits with the shareholder who contributes less I shall fulfill this expectation of yours under the following conditions:-You shall receive 50% of profits- Duration of contract shall increase to10yearsBut, the court of juristification is going neutral.The rest terms are not under negotiation for apparent reasons. I would recommend you evaluate this offer thoroughly and respond accordingly.Kind regards,Mika Andersson</t>
  </si>
  <si>
    <t xml:space="preserve">Dear Mr Andersson,Sadly with the quality of your offers I have to question if your 'intentions are to create a joint value and cooperate on every term' as seem to persist on some issues without showing willingness to step back on others. Unfortunatly this is turning into a competition instead of a cooperation and this is not the way Tihe Technologie AG does business.However, as time is money, I send you a very last offer.Take it or leave it.I explained in the last messages already that, your conditions of3 membersof V&amp;auml;te in board and to include a Secrey clause, inreases the risk for us. Thus, we need to establish some security for Tihe Technologie AG through a longDuration of contractand a profitable share of future profits, as every good businessman /-woman know that risk has to pay off and otherwise should not be taken.As you asked for a explanation why I am persisting on an equal share, I only think that it is fair that if we are partners on eye level and we share the risk together we should also split the profit. I already explained our argument about the necessary investment for this project before, so I am not going to go into detail here again.Even though you already accepted a share of 50%, I am willing to give you an even better offer. I give you 106% of the last offer, if you are willing to accept the other conditions. This will also help to please your boss, if you can show that you negotiated the bigger share. That you realize how good of a deal this is, I can tell you that we would need at least 60% of the future revenue for us to really make a profit. With aV&amp;auml;te share of future profitof53we can just cover all our fix costs.In this last offer I also accept 3V&amp;auml;te members in board. Including that you got all the issues you asked for in your last message.V&amp;auml;te share of future profitandV&amp;auml;te members in boardare also our most important issues, so I hope that you appreciate that I am giving in on those.If our last offer is not suitable for you, I have to tell you that we know that there are several other Europan companies who are working onnewly developed combustion chambers for hydrogen, who already stated interest in a cooperation with Tihe Technologie AG and would also be of lower risk for us. However we appreciate the innovation that was put into your development and also the environmental factor. Thus, we would still be interested ina cooperation, if you are willing to accept our last offer.Regards,Jesse Rebane</t>
  </si>
  <si>
    <t xml:space="preserve">Dear Mr Rebane,I appreciate even these small steps to reinforce our initial communication. As you said time is money and since we have both supported strongly our arguments, which is only natural in a multimillion investment such as this, but have not yet seem to agree, I hereby play my last card.Offering an equal share of profits, meaning50-50% across a contract of12years which is most favorable to you, in exchange of a neutralCourt of juristification. That way we are both on the safe side in terms of legal prosperity and we eliminate the risk of any potential discrimination. Bear in mind that we could have insisted on having the juristification held in Sweden but aimed for the fairest solution for us as a team.I firmly believe tha this is as fair as this agreement could get. If you estimate that this is out of interest for Tihe AG, then I can only thank you for the time and effort you have invested throughout this communication and I wish you best of luck in any future endeavors in the field.Kind regards,Mika Anderrson</t>
  </si>
  <si>
    <t xml:space="preserve">Dear Mr Andersson,Your last offer seems suitable to me and I happily accept it. Thank you very much for the negotiation and I am looking forwards working together.All the best,Jesse Rebane</t>
  </si>
  <si>
    <t xml:space="preserve">Dear Mika Andersson,my name is Jesse Rebane and I am responsible for the further negotiations of the joint venture agreement between our companies. We at Tihe Technologies AG are very happy about this alliance and look forward to a great partnership. Our long-standing expertise in the steel industry and the established image with numerous companies in Europe and V&amp;auml;te AG's excellent international reputation as well as their know-how in revolutionary technologies of the train industry form a promising joint venture. I am confident that it will be a profitable and meaningful partnership for both companies.As there are still some outstanding issues to be resolved regarding the joint venture agreement, I invite you to discuss them with me. Last week I prepared a first offer for these open points. Please find in attachments my first offer.This is just a first step and of course we can negotiate certain points.I wish you a nice day.Yours sincerely,Jesse Rebane</t>
  </si>
  <si>
    <t xml:space="preserve">DearJesse Rebane,Thank you for your introduction. Vate AG's is also very happy and looking forward to a nice collaboration.We have high expectations of the knowledge from Tihe AG about the steel industry. We are looking forward to realise new technologies and achieve great things!There are a multiple import things that I would like to discuss with you before signing the partnership. Thank you for your offer, but there are still a lot of changes necessary.To begin with the 5 duration of the contract, we would prefer a contract of 5 or 6 years.V&amp;auml;te AG is investing the equivalent of € 76.5 million in the joint venture. Way more than the 23,5 million of Tihe AG. Therefore we will suggest that VAte AG will get three times more than TIHE AG and therefore 7575-25%.Court of jurisdiction: Vate Ag preffered that it is not in Estonia, because foreign countries are not always able to have good rights. (Germany)I hope we can come to a good solution Jesse, thank your for information.Kind regards,Mike Anderson</t>
  </si>
  <si>
    <t xml:space="preserve">Dear Mike Anderson,thank you for your counteroffer. Unfortunately we can't accept this one but I am sure we will find a solution which fits both of us soon.We are happy to hear that V&amp;auml;te AG trust in our knowledge in steel industry.I considered your offer intensively and figured out that it is necessary to make some alteration in order to come to terms. Here are my thoughts:you suggested for the Duration of contract 5 years but without any explanation. In the first round of discussions between V&amp;auml;te AG and Thie AG it seemed to me that both companies are interested in a long-term partnership. So could you please explain your offer on that issue? We know that products like the new Green Locomotion engine will come with some risk. Usually during the first 5 years a new product won't make any profits so a partnership should be longer than 7 years tomake it reasonable. We believe that the partnership will bring out the most for both of us in a long-term partnership with a duration of 12 years.the 2nd point you offered was the V&amp;auml;te share of future profit with 75%. We can't accept this as we would make big losses by that. For the new engine we need to build three new plants which will cost us at least 24 € million. Furthermore, some production costs will come on top which we cannot estimate as V&amp;auml;te AG has not yet provided any technical information. Therefore we have to estimate this value with a risk factor. If you could give us some more information on the technical details of the engine, we could plan the costs and make a better concession. So far we can only do 25 %Since I can't do much about the first two issues, I can do a concession on Court of juristification . Although it seems obvious to us that if you want to set up a joint venture in Estonia with an Estonian company, the venture will be subject to Estonian law. However, we would do a concession on this issue and accept your offer of having the Court of juristification in GermanyYou suggested to have a secrey clause. It seems to us that you want to hide the technology information of the new engine from us. This looks like you don't trust and respect us as an equal partner. Could you explain briefly what this clause is about and what's the reason for it. Maybe there is a misunderstanding. We would accept the clause if we comprehend the reason.Regarding the last issue V&amp;auml;te members in board, you want to have 4 members in the board. We suggested 1 member in our first offer. Now, I feel like this was not fair. As the board will consist of 5 members at least 2 members would be fair. We would do a concession on that issue in order to our needs on the first two issues. You can have4 members. Therefore, we would like to see some concessions on your side regarding the issues share of future profit and duration of contract .So, this sounds quite a lot but I feel like now this is a fair offer which could fit both of us. What do you think?Let me know if you have any further questions on my points. I am happy to explain you things in more detail if needed.Kind regards,Jesse Rebane</t>
  </si>
  <si>
    <t xml:space="preserve">Dear Jesse Rebane,Thank you for your new offer. We are looking forward to an agreement and to achieve great things in the future. Before we can realize this, the offer needs some adjustments.I am happy to share my thoughts with you, hoping that we can understand each other. For me it is also important to know which aspects are the most important for you. Can you explain that further?To start with the 7duration of the contract, my thougts about 5 years were that we can take a loot of this partnership is working. I am definitely agreeing that a long-term partnership is better for both. Therefore, I will make a concession and the contract can be for 7 years.We estimate that Tihe AG will need to invest another € 5 million or so in the development of the engine to bring it to the stage at which it is ready for series production. That brings the total that Tihe AG will invest to about € 23.5 million, even taking into account the investments for computer security and infrastructure costs. I can understand that the production cost need to be added, this is estimated by engineers around 3-5 million. The total investment of Tihe AG is around the 28 million, the total investment of Vate AG is around 76,5 million. Therefore This investment is still much less than the value that V&amp;auml;te AG is bringing to the table. 28 million +76,5 = 104,5 total investment. 28 million / 104,5 = 26,8% of the total investment (by Tihe AG). I will make a concession because of the risks that Tihe AG will make. Therefore I suggest that Tihe AG will get 7% more than their investments. This will be 35% for Tihe and V&amp;auml;te share of future profit65% for Vate.I am happy to hear that we come to an agreement about GermanyCour of jurisdiction.The suggested Yessecrey clause was discussed before, we agreed that this is a good possible solution to keep our good work safe. Tihe already bought the software to do so, therefore I am not understanding you quite well.This will benenits our both, we are only sharing the information between Vate and Tihe.Besides I am happy that there are at least (4 members) 3 people in the board from Vate AG.I hope we can sign our partnership soon! Have a good day.Kind regards,Jesse</t>
  </si>
  <si>
    <t xml:space="preserve">Dear Mike Anderson,thank you for your quick answer. I appreciate your willing to make concessions but I feel like this is not enough at the moment to get to an agreement.Regarding theDuration of contract you suggested a duration of 7 years. This is still kind of a short-term pertnership. As we both see this joint venture as a good and promising partnership I think we should act like this and trust in both our companies. As I said earlier the it will take some years until both our companies will make profit. We need to build the new plants, bring the new engine to series production and some other optimization tasks are necessary. With 7 years the partnership will seem to end before it could make profits. So we really need a contract duration longer than 7 years. Otherwise we will begin at this point (negotiations) in 7 years again which wouldn't be efficient. Anyways, we will do another concession on this issue and suggest a partnership of 9 years.Thanks a lot for your calculations on investments to estimate a realistic V&amp;auml;te share of future profit value. I can understand your point. On top of that I have to add our investments for building new plants. This will be at least 24€ million. Furthermore, we should correct the estimated costs for R&amp;D to finish the development of the engine and to conduct final tests. Instead of 5 € million the costs will be at least about 7.2 € million. For production costs of 3-5 € million as way to less. Costs somewhere around 10€ million are realistic. We should estimate with those cost values as we base them on many years of experience. To make the new engine attractive to regional train operators we also agreed to support upgrading the transportation and electricity infrastructure. Based on previous studies we can assume that this investments will be necessary to increase demand for locomotive engines. If we add those investments to your calculations a new value should come out: € 23.5 + € 2.2 (surplus for R&amp;D) + € 10 (production costs) + € 24 (new plants) +€ 20 (upgrading the transportation and electricity infrastructure) = € 79,7 million . You see that your suggested share of 65% is not fair. Realistic and fair would be a share of 50/50. But we can't go with this as we still need to include risk costs for the joint venture. As you don't want to provide us any technical information we can't take the risk by agreeing on a share of 50/50 or less. I can do a last concession on that point with 30 %.Referring to the Secrey clauseI am really sorry about having some misunderstandings here. I am sorry but I am not sure if we talk about the same issue here. So far as I know V&amp;auml;te AG wants to include this clause to cover the technology used to produce the Green Locomotion engine. If this is wrong please correct me. But if this is the case that V&amp;auml;te AG wants to hide the technical information from us we feel like you don't trust us. This would be a bad basis for a partnership. I can't agree on the Secrey clause until I don't know what it is about.To clear things up you will have 4 V&amp;auml;te members in board, not 3 as you wrote. This is even better for you and we agree on that and renounce our seats in the board. We will only take one seat in the board.Now to sum up:We do a concession on the duration of contract and therefore ask for a concession on your side regarding the share of future profits. Due to higher costs on our side than you calculated we need a fair share of profits.There are open points on the secrey clause. Maybe there are misunderstandings.Court of justification and V&amp;auml;te members in board are decided.I really believe that this offer is fair according to your and mine calculations. Although we still have ambiguities in the secrey clause, we seem to be getting closer to the goal. I am really looking forward to an agreement.Have good afternoon.Best regards,Jesse Rebane</t>
  </si>
  <si>
    <t xml:space="preserve">Dear Jesse Rebane,I am glad to hear from you so soon, this will help us to close the deal before the deadline from this Friday.Your new offer is a better than the next one, we agreed on the members on the board and the court of justification. Unfortunately. I think we are getting in the right directions, but I am feeling not taken seriously about the V&amp;auml;te share of future profitvate share profit.I will further explain the situation why I am not taken seriously about this. First of all your Instead of 5 € million the costs will be at least about 7.2 € million for the final test, that part is fine for me.For the production cost my engineers talked about with your collegaus in earlier meetings, hereby is the overview:  The costs for each plant will be about € 6 million. Because you are building two new ones and restoring one, I will agree that besides the 12 million that is already part of the 28 million that your investing, I will add 3 million more to restore the plant that you already have. I am a little bit confused about the 24 million that you mention about the new plants.Besides your calculating 20 million of investment about upgrading transportation and electricity infrastructure, let me again refer to the notes of our earlier meetings. That brings the total that Tihe AG will invest to about € 23.5 million, even taking into account the above-mentioned investments for computer security and infrastructure costs that they have agreed to make, their investment is still much less than the value that V&amp;auml;te AG is bringing to the table.Because of this I am feeling not taking seriously, I will make concessions about the extra millions you invest for final test and for the plants. This will add 2.2 and 3,5 million, therefore I suggested the new calculation: 33,8 million / 110,3 = 30,6%. Then the risk that you will take as Tihe AG are not included, therefor I added 7 % for the risk. Therefore the 62is and 38% for Tihe AG. There is unfortunatly little room to improve this part of the deal, so I hope you agreed with me.For the 8duration of the contract I can make a concession and make it 8 years instead of 7. We are having faith in Tihe AG, but for both of us you never know what the future brings you. In these 7 years we can to great things together. After this 7 years we are happy to look forward to talk about the options for a new contract.About the secrey clause, we are ofcourse willing to share all our information about this cool technology, this is not were the clause is about. We want to share the information with Tihe AG and achieve great things, but what we dont want is that others, third parties achieve great things with our technology. We would like Tihe to sign a secrecy clause that prohibits Tihe AG from giving access to this proprietary technology to any third partys. This clause is of absolute importance for us! If it is necessary to give you more strength in the board, I am willing to give you two members in the board instead of one.I am hoping that you are able to comprise too and come to an agreement. Have a good day Jesse.Kind regards,Mike Anderson</t>
  </si>
  <si>
    <t xml:space="preserve">Dear Mike Anderson,thank you for your quick answer. I know it is already late in the afternoon so it seems that it is quite important for both of us to come to an good agreement. Unfortunately I still can't agree on your offer. This is just not possible for our company because the contract like you offered it would bring us too much losses.I see the point - you received informal information from some colleagues of mine earlier about upcoming costs. Since I get my information from our finance department, I trust them more than the estimates of some colleagues of yours. They probably received their information based on word of mouth in a more informal way. I am sure you understand that. In the same way, you also trust your direct colleagues from your company more than if I were to give you cost estimates about your investments. I therefore prefer that we trust each other and calculate accordingly. Since I also see that this issue is particularly important to both of us and it seems to be a bigger point of contention, I have one last suggestion on this. We will do another concession on the V&amp;auml;te share of future profitand offer you a share of 35 %. I feel like we have to find a solution on this point soon, otherwise the whole joint-venture might risk failure.Referring to the secrey clause we also do a concession and agree on it. We also agree on your offer to have 3 members of V&amp;auml;te in the board to have a better equal weighting here and we can meet on an equal footing.So we have two points here in which we would accept your proposal. In return, we would like you to accept the Duration of contract to be 9 years and the proposed concession regarding V&amp;auml;te share of future profit.Maybe to help you on deciding about the duration of contract. I talked to our senior technology experts and from their experience the half-value period of this technology is around 12 years. So 9 years is a pretty good duration. As I said 10 to 12 seems to be optimal for getting most out of the partnership. You said that after some years we could see how the engine performs on market and maybe renegotiate a further partnerhsip. In case of a moderate performance I think it is better if we are then still in partnership and can iron out the mistakes together in order to achieve high profits afterwards. At this point, however, a renegotiation would probably fail. So haveing a longer duration of contract might be the savest and most profitable way in any case. Just think about it. :-)This all is hard work for an evening so I don't expect you to answer today. I wish you a nice evening!Best regards,Jesse Rebane</t>
  </si>
  <si>
    <t xml:space="preserve">Dear Jesse Rebane,I am happy to hear from you again. I am aware that it is import that we close this deal pretty soon. I am glad that you are willing to agree with the secrey clause. Unfortunatly, theV&amp;auml;te share of future profitis still a big problem. Last night, we had a last minute meeting with the board of Vate to discuss this issue. We have spoking about doing concession in this agreement and alternatives that would be best for both.I am understanding that we both have different estimates about the costs, but we can both see that Vate share is bringing more on the table, that is undeniable.A couple messages ago you mention that with technical information you are willing by agreeing on a share of 50/50. Therefore I am still suprised that after I have given this facts , that theV&amp;auml;te share of future profitis 35%..In the urgency of this agreement and the meeting that I had with the board, I can make I final better offer. We are willing to extent the duration of the contract, but the Vate share of future profit needs to be improved. I am willing to go for a10year contract if you are willing to accept the 60 Vate share of future profit.We are looking forward to a great partnership Jesse!Kind regards,Mike Anderson</t>
  </si>
  <si>
    <t xml:space="preserve">Dear Mike Anderson,Thank you for your quick answer and your openness. This really strengthen our trust. Unfortunately this is not the missing information we need for our prouction costs estimations. Therefore, we must continue to adopt our less optimistic but realistic cost estimates. Thus, we cannot accept the risky 60% V&amp;auml;te share of future profit . As you did concessions for us on the Duration of contract we can give a bit more of the share. We offered 35% in our last offer. Now we offer you 50 %. This is a really fair share. Both of us will get half of the profits. Since both companies will contribute a lot to make the new engine a big success. You will provide the new technology and we will provide infrastructure, our expertise in steel production as well as our good reputation in eastern market. Your sost argument isn't quite reliable as you estimated different costs for us than we estimated. So all in all a fair share of 50/50 is a really good offer.We already did big concessions on many other issues including the V&amp;auml;te share of future profit .Court of juristification : We accepted your preference to have it in Germany . This means additional costs for us as we need to hire a new lawyer for german law.Secrey clause : We agreed on a same interest to have it, so Yes V&amp;auml;te members in board : We preferred 1 but made a concession and let you have 3 members. When push comes to shove, V&amp;auml;te AG has the power to decide.V&amp;auml;te share of future profit: We preferred 20% and you preferred 75%. Overall we do a big concession on this issue by agreeing on 50 %. It is fair as it is 25% less than both our first wishes.We gave youyour preference regarding the court of justification, the secrey clause, more members in board and a good share of future profits. If we give you all these concessions, we still expect a small concession in the V&amp;auml;te share of future profit from your side. If you are not agreeing on this, I think we should restart negotiating about the other issues. I see this as a last chance to find a solution. Otherwise we won't come to an agreement. Hopefully to a soon agreement. We are really looking forward to a great partnership and I still believe that we can reach an agreement which fits both of us!Best regards,Jesse Rebane</t>
  </si>
  <si>
    <t xml:space="preserve">Dear Jesse Rebane,They estimate the value of the finished technology to be € 90 million for the full duration of a contract lasting 5 years. We are willing to offer a contract that is for 10 years, production cost will get lower in time and the profit will be doubled. That is quite a lot! Of course, we have to account for the risk associated with the project and the amount of money that Tihe AG will have to invest in final research and testing. Our engineers estimate that the technology, as it stands at this moment, has an 85% chance of being successful. Hence, V&amp;auml;te AG is investing the equivalent of € 76.5 million in the joint venture. That is way less than Vate AG, that does not matter because we believe in the power and strength of Vate AG. Besides we had very good conversations with your collegues, that gives us trust.I am not interested in mentioning all the concession that we both did, this a partership and not a competition battle..Production cost are not exactly known yet, due to the fact that the engine is not yet finished. Therefore I calculated some extra risk in the Tihe share of future profit. The millions of investment of Tihe AG are very important for us, we appriecied that! But the millions that Vate AG spend is almost three times more. Therefore, this offer about almost sharing the profit equal is already crazy enough. I am willing to give you 44 % for Tihe Ag, thats my final offer. We look forward to an agreement, but the management of Vate AG is seriously considering other options. We are not interested in a re-negotiation.Kind regards,Mike Anderson</t>
  </si>
  <si>
    <t xml:space="preserve">Dear Mike Anderson,Good to hear from you that quick.Since V&amp;auml;te AG is not interested in a re-negotiation this seems to be our last chance to find an agreement.We are sorry that you felt our negotiation being a competition battle. This is definitely not what we want it to be. By showing you the recent progress we both did, I wanted to show that we are not asking for another share of profits just for fun. A jointventure is always a risky proposition. We at Tihe AG cant be sure that V&amp;auml;te AG will actually stick to the contract, and make us their one and only supplier in cases of new inventions from competitors. And as you already mentioned you are also thinking about other partners, this shows us that our concerns are eligible.Since our engineers estimate different costs than yours and also expect a different value for the finished technology, it is not that easy to just take a low profit share for us and risking our company making big losses. Many employees would be affected, so we really have to consider those risks of trusting different cost estimations. However, although our experts still believe in their cost and value estimations of the new technology we, the board and I, will trust in your estimations and that V&amp;auml;te AG probably have to invest more than Tihe AG. During long discussions last night we considered the risks and came up with the decision to agree your offer.Also in our meeting last night we figured out that another share of members would be even better for your and our company. We suggest V&amp;auml;te to have 2 members in board and us having 3 members in the board. Since it is much easier for an Estonian company to work with the local authorities and local partners than a foreign firm who may suffer from its "alien status" we believe this split will bring us better conditions in the market. As these local authorities will exert considerable influence over our upcoming joint cooperation, it would be advantageous for V&amp;auml;te AG to leave communicating with them to us. At first we wanted to leave you the majority in the board. Due to the above mentioned justification we feel like another split would be better to make the new Green Locomotion a big success in the eastern market.So that you may agree to change the split of board members again, we also offer you a even better share of profits than you provided us in your last offer. We feel that this would be fair.To sum up: We agree on your offered share. Furthermore, we identified that another slit of members in board would be better for the success of the joint venture. Therefore, we ask to give us 3 members in the board. In return we give you a better share of profits of 58%.Does this sound like a makeable deal for you?Looking forward to hear from you.Best regards,Jesse Rebane</t>
  </si>
  <si>
    <t xml:space="preserve">Dear Jesse Rebane,I can understand that this partnership is a risk, but we are willing to take the risk with Tihe AG because we have faith in the strength of both. Happy to hear that you always tried to find solutions which fits both of us, I am doing the same. Vate members of the board and all the other things are not negiotable anymore, I did all me concessions that were possible. I hope you can understand that. My last concession will be 55% to show you mine trust an loyalty to Tihe AG. Now I hope you are willing to show your loyalty and trust.We look forward to work together.Kind regards,Mike Anderson</t>
  </si>
  <si>
    <t xml:space="preserve">Dear Mike Anderson,We are happy to hear that V&amp;auml;te will do its best to always find solutions which fits both our companies. Your last offer on the share of profit is just a little improvement of the contract condition for Tihe AG but shows us that you are really willing to reach an agreement. We wil take this as demonstratiuon for your loyality and your willingness to treat us as an evenly partner. Therefore, we will agree this offer.Congratulations to all who contributed to the success of this contract. A big thank you of course goes to you Mike Anderson for your willingness to negotiate at any time to make the contract a success.We wish all the best for the new partnership!Best regards,Jesse Rebane</t>
  </si>
  <si>
    <t xml:space="preserve">Good morning,my name is Jesse Rebane and I am an employee of Tihe Technologies AG. I will be the contact person for Tihe Technologies AG in connection with the negotiations regarding future cooperation. In our first meeting, we were already able to clarify some general points of our cooperation. Now we should go deeper into the cooperation and discuss further points with each other.In this message you can find our offer regarding the points, that have to be discussed. I look forward to your reply and hope to conclude the negotiations successfully for both sides. Until then, I wish you a nice day.Best regardsJesse Rebane</t>
  </si>
  <si>
    <t xml:space="preserve">Dear Jesse Rebane,Thank you for your message! I am Mika Andersson from V&amp;auml;te AG and I will be your negotiation partner.I regret to tell you that my conceptions differ. But this is just a first step and ofcourse we can negotiate certain points. But in my opinion we're on a good way to find a solution that will suit both of us!I'd like to hear your point of view on my counteroffer and I hope you have a nice day!With best regards,Mika Andersson</t>
  </si>
  <si>
    <t xml:space="preserve">Hello Mika Andersson,after your message I have to say that we have different ideas in many points.Nevertheless, I hope that we can achieve a successful conclusion.Regarding the 80%V&amp;auml;te share of future profitthat you offered in your last message, I unfortunately cannot agree. This is due to the fact that a profit of 20% for uscannot even cover our fixed costs. In addition, we have to make some investments for cooperation like this. There are costs for research and development, as well as for production. Nevertheless, I would accommodate you on this point to 25%.With regard to the number of members on the Board of Directors, we had already agreed on a total of 5 members. Filling exclusively with V&amp;auml;te members in boardis out of the question, because in my opinion all the involvedcompanies should be part in this Board of Directors. Furthermore, it makes more sense to have more members of Tihe Technologies AG, as it is easier for us as a local company to work with authorities and local partners than for you as a foreign firm.That's why I prefer four members of Tihe Technologies AG and1 memberof the V&amp;auml;te AG.The Duration of contractof 5 years is too short for us, because the first few years bring a certain risk for us. That's why we want a contract with a longer contract duration. For this I would still accommodate a bit on11 years.The Secrey clauseis questionable for us. In order to have a successful cooperation, it requires equal partners who trust each other. Therefore, I think that the purpose of the secrey clause is exactly the opposite and that there is already a lack of trust here. So we decide to sayNoto this clause.Now come to our last negotiation point: Court of juristification. We want the Joint Venture in Estonia, so we think it makes sense to choose the place of jurisdiction in Estonia, as we are already confronted with these laws in this country. A place of jurisdiction in Sweden is therefore out of the question, as we have no experience with Swedish law.I hope you can understand the reasoning and we find a compromise.I look forward to your reply.Best regardsJesse Rebane</t>
  </si>
  <si>
    <t xml:space="preserve">Dear Jesse Rebane,I hope you had a nice day yesterday! Unfortunately, I cannot agree with all your claims. But since I comprehend your point of view and your situation I agree to concede some issues.First, I want to be honest with you: it is really important to include theSecrey clausefor us. Since we bring in the new technology to this project that can change the world, we need to have the assurance that it is kept secret. Therefore we need to include this.Second, I want to thank you for moving up inV&amp;auml;te share of future profit. This shows that you are willing to negotiate and I am very happy about that. After all, it is our common goal to producethe new hydrogen train. However, we estimated that Tihe will invest a total of 23.5 million and our finished technology will bring in 90 million.Of course, wehave to account for the risk associated with the project and the amount of money that TiheAG will have to invest in final research and testing. Our engineers estimate that thetechnology, as it stands at this moment, has an 85% chance of being successful. Hence, V&amp;auml;te AG is investing the equivalent of € 76.5 million in the joint venture. However, we know how much Tihe invested and we are willing to compromise. Therefore theV&amp;auml;te share of future profitI can offer is72.Third, in case of theV&amp;auml;te members in board, I discussed it with some colleagues and 5 members is maybe a bit too much. However, we expect the management of V&amp;auml;te AG to be more capable to handle such a big joint venture and therefore we suggest us to have4 members.Fourth, for theDuration of contractI hear you, the first 5 years are a big risk! However, we are very confident in our technology and expect the Green Locomotion engine to be a great success! Therefore, we think a duration of6years would be fitted. So we've taken your consideration into account and went up to 6 years.Fifth, we do not intend to play any tricks or tactical manoeuvres during the cooperation with Tihe AG. Besides, corporate law in Estonia is still very new. And the Swedish body of corporate law is known to be very comprehensive and has already been proven. Also, there is evidence that foreign companies in the former Soviet area have difficulties demanding their rights. However, since we want to find compromises:we suggest theCourt of juristificationto be inGermany. A third, independent country.I'd like to hear your point of view on my argumentation and I wish you a very nice day!Best wishes,Mika Andersson</t>
  </si>
  <si>
    <t xml:space="preserve">Dear Mika Andersson,I look forward to hearing from you.I come to your first point: your Secrey clause. I can understand your point of view. Nevertheless, in order to be able to enter into a cooperation, this requires a certain degree of trust and I do not see that as a given. What does this clause mean and what do you think it should contain?On the second point, you mentioned the share of profits. According to our current findings, the construction of three new plants requires €8 million each. This means that we are only investing € 24 million in these plants and this is only a minimum value, which means that we assume that this will exceed. Not to forget our costs are those for production, as well as for research and development. On the other hand, we have already agreed to take over 20% of the costs for upgrading the transportation and electricity infrastructure in the region. This means a lot more costs. With only their offered 28% for Tihe Technologies AG, we cannot even cover our fixed costs. Nevertheless, I would meet you again and offer 32%.Let us come to the third point: members of the Board of Directors. I'm glad they realized that 5 members of your company might be too much. Nevertheless, I do not understand the approach of why you are better able to "manage" such a joint venture than we are. In the interests of both parties, it is helpful to elect more members of our Tihe Technologies AG, as already mentioned, it is helpful if we as a domestic company work with the local authorities than you as a foreign company. In addition, the local authorities have a great influence on the cooperation, so it is better for you to leave the communication to us. Nevertheless, as I mentioned, I think it is important that both parties are represented. That's why I prefer the 4 members of our Tihe Technologies AG and1 memberof V&amp;auml;te AG.Let's get to your penultimate point: the Duration of contract. A compromise of 6 years is not satisfactory for me if the first 5 years are associated with a risk. Only after these risky years, real profits can be achieved, which is why a longer term is very important to us. In addition, the engine without CO2 is not yet fully developed, which is why a large sum of investment is still to be expected. This main burden of money lies with us. That is why we would like to see a certain degree of security in which a longer contract term is chosen. Nevertheless, we are prepared to compromise and would accommodate them for 10years.I am pleased to announce that we would enter into the Compromise Germanyon the point Court of juristification.I hope you understand our problems. I am positively convinced that we will find a compromise and look forward to an answer.Best regardsJesse Rebane</t>
  </si>
  <si>
    <t xml:space="preserve">Dear Jesse Rebane,I am glad to hear from you! I hope your day is going well! May I ask: what is your favorite animal?Back to the negotiation: thank you for letting me know you need more information about the Secrey clause! I am glad to give it to you! The secrecy clause will contain the following:- It prohibits Tihe from giving access to our proprietary technology to any third party-It would also prohibit Tihe from using the technology in any of their other products.-By signing this secrecy clause, Tihe would agree to not use our technology without our express permission.Keep in mind: if we lose our technology, our whole investment in Green Locomotion will be lost and therefore it is important.Can you agree with this?Second, about theV&amp;auml;te share of future profit: I think we are getting somewhere! I see your points, and I am glad you are willing to go up to 32%. And we know you have a lot of costs to cover. However, we expect that from the three trains you plan to build (with an 8 million cost each) you are only going to build two because you can also use one of your old ones. And we estimated the costs per train being 6 million. Besides, and maybe I am repeating myself here, the estimating value of the finished technology will be 90 million and that is still more than Tihe is paying for the production costs. But still, I am willing to participate and make the share profit so I am happy to offer you:67.Now talking about the board members! I am sorry if I was a bit unclear, I am really busy since my partner and I just bought a new house. However: My argumentation for four board members was that we are really experienced with this form of communication. In our company, we have a Matrix Structure. This means that there is also a board of directors and we are used to communicating on this level. Nonetheless, I already went from 5 to 4 and now I am offering you3 members. But keep in mind that it will be hard for me to go any lower since I already went down from five to three board members.And lastly, theDuration of contract. I get the feeling that this is quit important to you so I want you to know that I am hearing you and I am willing to cooperate! Since the main burden of money lies with you and you need security I am willing to go up with the duration. However, 10 years is to long. The first 5 years are the most risky for Tihe but also the toughest for us because we have to finish and develop the engine, start the production, and build a reputation as an innovative and future-oriented company. And if we are unable to do this, we will be unable to capitalize on our "first mover" position and we will lose all of our investments. In six/seven years, we should be through the worst of the development headaches. Therefore I wanted to offer you six, but I listen to you and I want to offer you a contract duration of7years. Let me know what you are thinking of this and know that 10 years is really too long for us so I hope you can go down on the contract duration.I am looking forward to your answer and knowing which animal is your favorite!Best wishes,Mika Andersson</t>
  </si>
  <si>
    <t xml:space="preserve">Good evening Mika Andersson,I hope you had a pleasant day, as I did. I congratulate you for your new house and wish you the best. Of course to your question: My favourite animals are dogs. What about you?Let's get to the essentials: you helped me a lot with the explanation of what this Secrey clausesays. I would accept them, but I hope that you will be accommodated on other points.Let's move on to the next point, regardless of the share of profit. Of course, we must not ignore your technology, but also as you told the main burden of money lies with us. Nevertheless, as you mention, these are only estimates, which differ greatly even according to their estimates and our estimates. A lot of technical information is also missing. As already mentioned, there are not only production costs, but also costs for research and development, which are very difficult to estimate. In addition to the other costs that I have already listed, for example, such as the 20% of the costs for the modernization of the transport &amp; electricity infrastructure, there are also costs for security software, which we have already agreed to you. We bear these costs. On our part, there are also a lot of costs. Due to the fact that the engines are not yet ready for series production, the costs cannot be determined exactly. But I would offer you 42%.I can understand that you already have experience in a Matrix Structure. Nevertheless, I think it is more important to be able to interact better with local authorities. Since we as a local company already work with the authorities, this is an advantage for our cooperation, as I already told. According to their reasoning, I would like to appoint 3 members of Tihe Technologies AG and 2 membersof V&amp;auml;te AG. In this way, we can benefit from both sides, as we can work with the local authorities and still profit from your experience.I am pleased that you have accommodated us during the Duration of contract. Nevertheless, I do not find the reasoning sufficient for me. I don't want to get too close to you, but this feels like you need us in the toughest 5 years to develop and finish the product and then you don't need us anymore. On the other hand, you were previously convinced that the engine would be a complete success. I hope you don't get me wrong and can understand my points, that we can only make profits in later years and that there are more costs associated with it in the first few years. Since I have left you in other points, I hope to be able to agree on the 10contract period here.I am looking forward to your answer andwish you a nice evening.Best regards,Jesse Rebane</t>
  </si>
  <si>
    <t xml:space="preserve">Goodmorning Jesse Rebane!I hope you got enough sleep last night since you emailed me at 21:42! Thank you for the congrats! I already thought you were kind of a dog person, I am so as well. So let me ask you another question: do you know which personality type you are?I am ENFJ. You can find out for yourself --&amp;gt;https://www.16personalities.com/But let's get serious: thank you for accepting the Secrey clause! And I want to thank you by offering you the following: we accept 2 members. However, we are not pleased to do so and therefore we want theDuration of contractto be8.With a guarantee (we can also include this in the secrecy clause) that we will continue to work with you after the contract is over.About theV&amp;auml;te share of future profit, I think we both made valid points and we both invest different things but in the end, they are both evenly important to us. Therefore I want to suggest splitting it evenly which makes the final offer50.I hope with this offer we can finally come to an agreement since this is my final offer.Best regards,Mika Andersson</t>
  </si>
  <si>
    <t xml:space="preserve">Hello Mika Andersson,Thank you very much, I was able to catch up on my sleep thanks to the flexitime at work. What a coincidence not only our favorite animals are dogs, but also the personality type is the same. That could indicate a great cooperation.I am pleased to announce that, despite the certain risk, we accept the sharing of profits in this way. However, I would be pleased if we met in the middle of the Duration of contractat 9years, because this point is more important to us. I hope we can successfully conclude the negotiation with this counteroffer.I welcome an answer from you. Have a nice day.Best regards,Jesse Rebane</t>
  </si>
  <si>
    <t xml:space="preserve">Dear Jesse Rebane,You know I have been honest with you from the start. I don't play games with you and I am willing to cooperate. However, as I said before: this was my final offer. I really can not let theDuration of contractbe 9 years. I already went up from 5 to 8. If I go up to 9 years my boss is going to be mad at me and I have the risk of being fired.I hope you will accept my offer as I really enjoyed our negotiation this far!Best wishes,Mika Andersson</t>
  </si>
  <si>
    <t xml:space="preserve">Good evening,I am sorry that I contact you so late. I had to let the offer go through my head, because the Duration of contractwas more important to me than, for example, the division of the Board of Directors.Nevertheless, I am ready to accept this offer with the condition that the clause for the continuation of the contract is inserted into the security clause!Since you have already offered this, I hereby accept your offer and look forward to working with you.So I wish you a nice evening.Best regards,Jesse Rebane</t>
  </si>
  <si>
    <t xml:space="preserve">Dear Mika Andersson,tnak you very much for your reply. Indeed there are some points in our negotiation that are especially important for me and the Tihe Technologies AG. Theese issues are the share of future profit, the duration of our contract and the court of justification.The current offer I am sending to you shows an agreement wich would be very convenient for Tihe but doesn&amp;acute;t fit your purposes such as well. This offer should work as a starting point for us, so we can see where we both stay and how we can work best on this negotiation.Bets regardsJesse Rebane</t>
  </si>
  <si>
    <t xml:space="preserve">Dear Jesse RebaneThank you for your first offer. I am happy to encounter your willingness to find a good solution for both sides. Based on the important negotiation elements for your company, your first offer, and the ideal situation for my company, I have enclosed the first offer on behalf of V&amp;auml;te AG.It is important for me to highlight the knowledge V&amp;auml;te AG will bring into this joint venture. Therefore I propose a higherV&amp;auml;te share of future profit. The know-how we can bring into your company also explains why I would like to stress the importance of having 3 V&amp;auml;te members in the board. Finally, it is important for me to let you know that I believe agreeing on a Secrey clause will be a good starting point for our joint venture. V&amp;auml;te AG has a long history, and risking our technology being copied would be stressful for our management and would have a negative impact on our employee's willingness to contribute to the joint venture.I am looking forward to hearing what you think of my counteroffer and viewpoints.Best regardsMika Andersson</t>
  </si>
  <si>
    <t xml:space="preserve">Dear Mika Andersson,I know the value of the knowledge V&amp;auml;te Ag will supply for our joint venture and thats why I understand the benefits of aSecrey clausefor you. But you should not forget that Tihe will provide the plants and most of the workers necessary to produce your engine. This costs us a lot of financial effort we need to cover by future profit generated through this undertaking. Furthermore aYesfor theSecrey clausekeeps the whole technological innovation at V&amp;auml;te AG and Tihe Technologies AG will completly depend on your willingness to coorperate.But anyway we could agree and aSecrey clauseto protect your technological advantage, even if we are not happy with that. But if we do so we need some Accommodating from your side as well. So if we accept yourSecrey clauseand give you3 members in the board, Tihe should get some advantages in some of the other issues.Since our joint venture will be settled in Estonia and Tihe is an estonian company which of course is familar with estonian law very well, it would be helpful for both of us if we chooseEstonia asCourt of juristification.Additionally Tihe wants to agree on aDuration of contractof12 years if we have a secrey clause because our joint venture won&amp;acute;t generate much profit over the first few years. So if V&amp;auml;te keeps all the technology, Tihe will bear the risk that you go to one of our competitors after 6 years and we are left with nothing but costs.Thats why it is essential for Tihe to agree on a 12-years-contract and50% V&amp;auml;te share of future profitto cover up our cost, expecially the enetial ones. Furthermore this will compensate the big risk Tihe takes almost alone since V&amp;auml;te mainly brings in knowledge and some engineers.I hope this constelation would be suitable for you.Best regardsJesse Rebane</t>
  </si>
  <si>
    <t xml:space="preserve">Dear Jesse RebaneThank you for your last offer and your willingness to negotiate.I deeply appreciate your understanding of the importance of theSecrey clause and your willingness to accept it. Therefore, I'm also willing to talk about how we can make sure you get something in return, and V&amp;auml;te AG will thus accept a 50/50 share of the profit.Regarding theDuration of contractwe understand why Tihe AG prefers a longer duration, however, V&amp;auml;te AG will also be depended on Tihe AG and your ability to produce the engines, and we do therefore propose to lower the duration of the contract to 7years.Regarding theCourt of juristificationwe suggest placing this on neutral ground in Germany, as V&amp;auml;te AG finds this a fair middle ground for both companies.Once again, thank you for your willingness to make this happen.Best regardsMika Andersson</t>
  </si>
  <si>
    <t xml:space="preserve">Dear Mika Andersson,Tihe will agree onGermanyas Court of juristificationsince it is neutral ground and a fair solution for both of us. It is is also still ok for us if you get3 membersin the board but if we do so we need some more accommodation from your side. So I suggest to agree on a10 yearDuration of contractwhich enables Tihe Technologies AG to accept all the other points in your last offer.Would this be suitable for you?Best regardsJesse Rebane</t>
  </si>
  <si>
    <t xml:space="preserve">Dear Jesse RebaneThank you for your offer. V&amp;auml;te AG is happy with the terms of your last offer if we can make theDuration of contract9years.I hope this will be suitable for you.Best regardsMika Andersson</t>
  </si>
  <si>
    <t xml:space="preserve">Dear Mika Andersson,if V&amp;auml;te is not willing to acept 10 years for theDuration of contractwe could also agree on9years if we can get a compensatio in form of 5% additional revenue share for Tihe.Best regardsJesse Rebane</t>
  </si>
  <si>
    <t xml:space="preserve">Dear Jesse RebaneUnfortunately, we cannot accept your last offer since we have already given in on terms we would have preferred with a higher outcome for our company. Taking into account the know-how and great future perspective V&amp;auml;te AG will bring into this joint venture, I will ask you to reconsider our last offer.I hope you understand.Best regardsMika Andersson</t>
  </si>
  <si>
    <t xml:space="preserve">Dear Mika Anderson,I ca follow your argumentation but Tihe AG also gave up a lot of goals to suit your itentions. Since we would provide the whole infrastructur for our joint venture we can&amp;acute;t accommodate any further.So this is the final offer from Tihe technologies AG. If it&amp;acute;s not possible for you to accept it we sadly can&amp;acute;t find a solution to realize our plans to have a joint venture.Best regardsJesse Rebane</t>
  </si>
  <si>
    <t xml:space="preserve">Dear Jesse RebaneIn V&amp;auml;te AG we have considered your offer seriously. Based on the negotiation process, we now understand that the duration of the contract is of great importance for your company.We are therefore willing to accept10years as theDuration of contractand we suggest that V&amp;auml;te AG in return get4 membersin the board.We hope you will consider this offer since we believe this joint venture will benefit the growth of both companies.Best regardsMika Andersson</t>
  </si>
  <si>
    <t xml:space="preserve">Dear Mika Andersson,like I made clear in my last message it is not possible reduce increase our accommodation any further. It is absolutly neccessary to get all the points I showed in our last offer. If it is not possible for you to agree on that I sadly have to conclude our negotation without an agreement.Best regardsJesse Rebane</t>
  </si>
  <si>
    <t xml:space="preserve">Dear Jesse RebaneV&amp;auml;te AG has evaluated your final offer, and had come to the conclusion that we are able to accept your offer as discussed.I want to thank you for a good negotiation process and will be looking forward to a fruitful collaboration between Tihe Technologies AG and V&amp;auml;te AG.Best regardsMika Andersson</t>
  </si>
  <si>
    <t xml:space="preserve">Dear Mr. Andersson,we as the TiheTechnologies AG are really satisfied about our first agreeement.In the attachemnt you can find my first offer about our issues belonging the joint venture between our two companies.Concerning the values, of course we can negotiate the issues, these are not fixed.I am looking forward having a good negotiation and finding an agreement which highly satisfies both of us.Kind regardsJesse Rebane</t>
  </si>
  <si>
    <t xml:space="preserve">Dear Jesse Rebane,We at Vate AG have thoroughly revised your offer and have a few remarks.Taking into account that there are 5 free spots for the board members, we find fair to have at least 2 members from Vate AG. Furthermore, we find a matter of ethics and legal stability to have a signed secrecy clause. We believe it gives a certain degree of stability to both parties.In addition to this, we think it would be neutral to have the location of the court of jurisdiction in a 3rd country, such as Germany.Regarding the duration of the contract, could you please specify why do you think 12 years would be a good option? Our suggestion would be 7 years, giving us a window to re-negotiate our agreement when the project is developed.Having these put forward, we would aim for 50% of share of future profit. We bring to this project a great advantage oh having new technology from which our cooperation can further build on.However, we are open to negotiate to some extent these issues.I am looking forward to your reply and finding an agreement that suits best both of our interests.Best regards,Mika Andersson.</t>
  </si>
  <si>
    <t xml:space="preserve">DearMika Andersson,thank you for the detailed explanation about theSecrey clause.Considering that you said aYesin connection to theSecrey clauseis necessary for you, it will be not possible for us to lower the V&amp;auml;te share of future profitmore than to25%.That is because we have a highly financial risk with this invest, while you have to whole power about the technology. Being partner means fo us, on the one hand side, to build new plants, which will be expensive and on the other one, paying for the new infrastructure which is provided for the project. Thats why it is also not possible to have a short termDuration of contractunder12years.Additionally to our actual issues, it would be possible to sign a contract, that the trains which will be provided for our new infrastrucure could be delivered by your company.Talking about theCourt of juristification,Estoniawould be the best option for us but for shure, we can negotiate that furthermore.The same would be possible, when talking about theV&amp;auml;te members in board.If there are some aspects which will be very important for you, please tell those. I am very willing, finding an optimal solution which fits for both of us.Kind regardsJesse Rebane</t>
  </si>
  <si>
    <t xml:space="preserve">DearJesse Rebane,Thank you for your counteroffer.If I understood correctly from out previous meeting, youwere able to gain agreement from the regional government to pay 80% of the infrastructure costs. We do understand that you will pay the remaining 20% but this will benefit you as well. The technology is changing the world and it is a great investment from our side too. The technology at the moment has a 85% to be successful. That's a lot given from our side. We agree that your investments are high, however theinvestment is still much less than the value that V&amp;auml;te AG is bringing to the table. Therefore, we would aim at leat at 50%V&amp;auml;te share of future profit.This being said, we can negotiate the Duration of contractat 8years which is a fair middle ground. As mentioned earlier in the negotiation, having theCourt of juristificationin Germany- a third party can provide transparency in our negotiation.Finally, we would like 3 membersV&amp;auml;te members in board. Logistically speaking and taking into acount the experience Vate has so far in the market, we are confident we have the management skills tohandle such a big joint venture.This being mentioned, I look forward to finding the best optimal solution for both parties.Best regards,Mika Andersson.</t>
  </si>
  <si>
    <t xml:space="preserve">Dear Mika Andersson,thank you for your counteroffer. To be honest, in my oppinionen, on this basis, we will definitely find no solution.As I explained you before, we take the whole financial risk and once you stay on the Secrey clauseour negotiation can only proceed if you give me a concession to my advancement. I know this sounds harsh but I was willing to respect your important point and for us as Tihe it is not polite if you go on, trying to disrespect our important issueV&amp;auml;te share of future profit.To come back to our topics. For us there are two options.The first one. We could change theV&amp;auml;te share of future profitto more than25only if you waive on theSecrey clause.The second one. We let theSecrey clausein the contract but let theV&amp;auml;te share of future profitat25. With the option to increase by one percent.The same will be in connection with theDuration of contractwith theSecrey clausemy last offer is10 years.I understand that your skills in managing a big joint vernture are high and both of us could benefit from that. But in order, a lot of decissions affect our company, expecially because we own the infrastructure, we would accept thatV&amp;auml;te members in boardare3 members if the two members of us have the absolute majority.Since we are an Estonian company, theCourt of juristificationin Estonia would be the best option for us but we are willing, like you said before, to move toGermany.I hope we find a solution which fits for both of us.Kind RegardsJesse Rebane</t>
  </si>
  <si>
    <t xml:space="preserve">Dear Jesse Rabane,I am sorry if my message came across as impolite. I can assure that was not my purpose. I still believe we can find a possible middle ground so let's give this one last chance.We agree to extend theDuration of contractto12years, because we see it is important for you. Also, we have lowered the expectedV&amp;auml;te share of future profitto40%. In such a way, you have more than half the profit, since you allowed us to have a higher stance asV&amp;auml;te members in boardto3 members.Please let me know your view on these revised terms.Best regards,Mika Andersson.</t>
  </si>
  <si>
    <t xml:space="preserve">Dear Mika Andersson,thanks alot for your new offer and for shure, I was not thinking that it was your purpose to be impolite. The more I am pleased to read your new offer.I would be fine with a small change in the conditions. As I mentioned before. The joint venture is a high financial risk for us as Tihe, which can be compensated only by a long termDuration of contractwith the12 years as you offered and theV&amp;auml;te share of future profit. Our lowest point where we suggest, that our risk ist not to high and the costs will be compensatet was 25% so30percent would be my last offer. I cant go down more and increase our risk.This together with the fact that it will need such a time till a working enginge generates money, can cause, that under new negotiations in twelf years, you have a better basis for negotiation. Then the enginge will make a lot profit. So for these years, you have a smaller profit, but an idea, which belongs 100% to you. In the same time, we carry the whole riskand having less members in the board.In my Oppinion this should be a counteroffer, which fullfills both of our utillity the most.I am looking forward hearing from you. Expeacially hearing an accept.Beste WishesJesse Rebane</t>
  </si>
  <si>
    <t xml:space="preserve">Dear Jesse Rabane,Please find my final offer. I am willing to settle for30V&amp;auml;te share of future profitwhich is much less than we anticipated. Also, as we discussed, theDuration of contractwill remail at12years.However, in order to compensate for our profit loss, we want to change two last things: to have theCourt of juristificationinSwedenwith4 membersin the board.We can re-negotiate these in 5 years ater we have seen some results, but for now this is our final offer. Please analyze it carefully as the time is pressuring us. In my opinion, in such a way we assure that the interests of both parties are covered.I still think we can make this negotiation successful for both parties.Best regards,Mika Andersson.</t>
  </si>
  <si>
    <t xml:space="preserve">Dear Mika Andrsson,Once we agreed to all issues than the V&amp;auml;te share of future profit, I don't want to change the whole stuff and come back to the point were we talked about, the issue to negotiate, which was only theV&amp;auml;te share of future profit. All other issues have been still fixed and I am not willing to change our agreement in general.Especially since there is not that much time to come to an end.We would agree in giving you asV&amp;auml;te share of future profit,37 percent. This ist just nearby your last offer but takes care that our risk is less enough.This is my last offer as well so you can take it or leave it but I hope this can fullfill our interests.I am looking forward, having to have a partnership for the possible joint venture.Best WishesJesse Rebane</t>
  </si>
  <si>
    <t xml:space="preserve">Dear Jesse Rabane,I have accepted the offer. I look forward to this collaboration.Best regards,Mika Andersson.</t>
  </si>
  <si>
    <t xml:space="preserve">Dear Mika Andersson,In Attachments you can find my first offer.Of course the values are not settled, and we can negotiation about the issues.So I wish us a good and constructive negotiation and I am looking forward to hear from you.Best regards,Jesse Rebane</t>
  </si>
  <si>
    <t xml:space="preserve">Dear Jesse Rebane,In the attachments, you can find my first offer.Of course, your first values are quite unreasonable . We can negotiate about the issues in such a way that both of us can profit!.I also hope we can have an honest and clean negotiation.Best regards,Mika Andersson</t>
  </si>
  <si>
    <t xml:space="preserve">DearMika Andersson,thank you for your offer. So after both us sent the best values for there own, we can start with the negotiation.For us it is important that we have a big part of the future profit. Because you did not show us the technology behind the engine, but we agreed to invest many money in the project. So we take the total risk, that the project might fail and we will lose a lot of money in this case. So my offer is25% for your company.Because of the fact that we are invest so much money we want the security that the project will not end after a few years. It is also a sign for us that your company take the project serious, if the contract duration is long, like11years.In terms of theCourt of juristificationwe want to work acoording to the estonia law. But I can understand that your company as a swedish company want to work acoording to the swedish law. So I would say that we should take here neutral option: Germany.In terms of theSecrey clausewe do not want any of this, because it shows us that your company do not trust us. So we can do business together, if you do not trust us.In terms of theV&amp;auml;te members in boardwe would give you 2 sits. For us it is important that we have more estonian members, because we know the country and the people, who live her. So we have a better communication with the worker.I am looking forward to hear from youBest regards,Jesse Rebane</t>
  </si>
  <si>
    <t xml:space="preserve">Dear Jesse,This software is crazy?Thank you so much for being so explicative! I believe that somehow the more we share about each other's assignment, the more we can get as profit, unless we ain't looking for bargaining. Furthermore,it is true that you invested a lot of money in the project, and we are grateful for that :). However, first of all: among the 23.5 mlns We are aware that you'll be provided with great help from your Government, while we could only count on our own strengths. Secondly, I think you know we invested way more than 23.5. And I am sure we also both know to what amount the overallV&amp;auml;te share of future profitcan top after our joint venture ends. Therefore our company cannot absolutely accept the 25% of the profits. If you significantly increased this value for us, we might further negotiate the years of theDuration of contract.Also, there must be a miscommunication from my bosses. The Secrey clause, if I am not wrong, should include all the knowledge of our project, as long as it's not shared with any other company! As I said, the company would share the information concerning our technology as long as that was kept secret :).One last thing. I am sure we both know the economic efficiency of Sweeden, and, since we are investing a way bigger amount, I would consider it fair to allow us to have at least 3 members in theV&amp;auml;te members in board.Sorry for the late reply, today was hell. I hope you have a great night!Regards,Mika the Singer</t>
  </si>
  <si>
    <t xml:space="preserve">Dear Mika,first of all I would say that we can both agree, thatGermanyasCourt of juristificationis a good compromise for both of us.In terms of theV&amp;auml;te share of future profitwe need at least 65% to cover our fix cost. And I do not think that your company will pay more than my company. We are paying for the development, the production and we will use our stuff and plants. So our fix cost are much more higher. I mean you are paying for the rest, but the rest is not as high as our costs. But I see that you have also some cost and im willing to give one third. And in terms of the support of our country, I am not sure, whether we get some money.In terms of theSecrey clauseI understand it in another way, but if it is true as you said, that we are willing to accept these, but only if the duration of the contract is long enough.In terms of theV&amp;auml;te members in boardI agree that your country has an efficienteconomy, but that counts only for sweden. Estonia is something else and we as home company understand the country best.Best regards,Jesse</t>
  </si>
  <si>
    <t xml:space="preserve">Dear Jesse,Firstly, I really appreciate your being so cooperative, really! I believe we are almost there.Look, as I think thatV&amp;auml;te share of future profitis so important for you, I am willing to reduce it to 25%, though I can't go below this amount. However, if you agree, I would increase our number on the board to4 members. But! I know that nothing comes for free. Therefore, in addition to lowering our future profit, I will extend our Duration of contractfrom 11 to 12 years :)Looking forward to hearing from you!Best regards,Mika</t>
  </si>
  <si>
    <t xml:space="preserve">Dear Mika,thank you for your last message.I consider your last offer exactly and I came to the conclusion that this is a good deal for both of us. So I will accept your last offer.I really appreciated our negotiation. I wish you all the best and I hope our companies will have a great cooperation.Best regards,Jesse</t>
  </si>
  <si>
    <t xml:space="preserve">Hello Mr. Andersson,please see in the attachmend our first offer.In this offer we have respected our first talks and will be open to discuss some further points.You may will be shocked by theV&amp;auml;te share of future profitbut to be fair we have to invest a lot of many. We have to build 3 new plants for a total of 24.000.000€, the further development for the final part of the engine will cost round about 7.200.000€ and we have production costs which will be 10.000.000€.With your suggestion of participating the court of jurisification in Germany we will agree. This would be the most beautiful solution for both parties.As I mentioned before we would be happy to sign a long lasting contract. Our first suggestion would be 12 years.We would also agree to your suggestion that you will recive 4 out of 5 seats except you will not agree to the mentiont terms.I hope we will find a solution which fits both of us.Kind regardsJesse</t>
  </si>
  <si>
    <t xml:space="preserve">Hi Jesse,Nice to hear that we agreed on two points: the secrecy clause and the court of jurisdiction. We want to negotiate the V&amp;auml;te share of future profit. We believe that 20% is relatively low, significantly after we invested 76.5 million in the technology. You are indeed investing 41.2 million for the further development of the engine and plants. However, our technology will be the most promising innovation in rail engine design in recent history. Our R&amp;D department succeeded in finding the essential keys to developing this technology, which is why we want to ask you to reconsider this future profit percentage strongly. Would you be open to going 70/30 on this?Hope to hear from you soon.Kind regards,Mika</t>
  </si>
  <si>
    <t xml:space="preserve">Hi Mika,you maybe have invested 76.5 milion in the technology but you must understand as we did not have controll over the technology and we are bear the main responsability in the process of the Green Locomotion. Also we have to build new facilities and if the technology will not be as profitable as we both think, this invest will be a high risk.Further we have to say the short contract is not what we are looking for. We have to say that we expect the first years will not that profitable for both of us.We will be open to increase your share of future profit but not as much as you would like. Also we have to say that if you will stay on a such high percentage we have to stop the negotiation or renegotiate the court of jurisification an dsecrey clause. As there will be no other option for us.Kind regardsJesse</t>
  </si>
  <si>
    <t xml:space="preserve">Hi Jesse,Thank you for your response. We completely understand your worries and what you would want to gain from us, which is why we decided to adjust our offer with the following:V&amp;auml;te share of future profit. Considering what we've already invested in the technology and the responsibility Tihe AG will have on the production process of the Green Locomotion, we would like to propose a 50/50 future profit share.Duration of contract. Ideally, we would like a contract of 5 years, since most of the heavy and tedious work will be completed during this period; which will leave both of our companies in a better position to renegotiate any future contract. However, since we've managed to find common grounds with the Court of juristification,V&amp;auml;te members in board, and theSecrey clause, we are willing to meet you halfway and offer you a contract of 8 years.What do you think?Kind regards,Mika</t>
  </si>
  <si>
    <t xml:space="preserve">Hello Mika,thank you for the understanding of our worries. We are willing to look forward to close this negotiation.As you mentioned found common ground inV&amp;auml;te members in board,Secrey clause andCourt of juristification. Where we supported the most of you wishes we would be happy if you could accept the following offer.As all invest the beginning years will not be as profitable as the final years. As in our opinion the halv-value period of this technology would be around 12 years we would be happy to get such a long contract. So we would still be happy if we coul arrange aDuration of contractof9years. So we will get a lot of profitable years together. Afterwards we can renegotiate the contract and we will respect your trust in our company in this negotiation.As you are holding more members in the board we would also be greatfull that you could respect our offer of 40% of V&amp;auml;te share of future profit, as we still have to main responsability of the production of the train and we need some benefit therfor.We hope to close this negotiation soon.Kind RegardsJesse</t>
  </si>
  <si>
    <t xml:space="preserve">Hi Jesse,Thank you for your email.We can agree for aDuration of contractof9years.However, we would still believe that the profit should be equally split in 50/50.I will be pending for your response.Regards,Mika</t>
  </si>
  <si>
    <t xml:space="preserve">He Mika,thanks for the negotiation have nice holiday.Kind regardsJesse</t>
  </si>
  <si>
    <t xml:space="preserve">Dear Mr. Andersson,my name is Jesse Rebane, I work for the management of Tihe Technologies AG and I am your contact for the upcoming negotiation regarding the bullet points V&amp;auml;te share of future profit, V&amp;auml;te members in board,Duration of contract,Secrey clauseandCourt of juristification.First of all, I would like to tell you that it is my pleasure to work with such a reputable company as V&amp;auml;te AG, and I hope that we can achieve the best possible outcome for both parties.I will start with our most important point: V&amp;auml;te share of future profit. Since there are a lot of costs coming to us in order to provide you with the best quality of production within the joint venture, I have been advised to set our share of the profit at 70%, optimally 80%. To show our willingness to cooperate in this negotiation and our understanding of your finances, I do not insist or try to achieve this 80% of our share, as we value a healthy relationship between our companies, show that we are willing to step into your direction and come to a result that is best for both of us.Another point we value highly is the Duration of contract. Since innovations need to be accepted by the market and its customers, a low Duration of contractcarries great risks for our side of the cooperation and both of us will quiet likely not see much revenue in the first periods. To ensure that we also benefit from the collaboration and the revenues that mainly come in later periods and due to our interest in a long-term and healthy relationship, we prefer a longer Duration of contract. Our management anticipates a half-life period of approximately 12years, so we suggest that Duration of contractand we may want to renegotiate with you thereafter.We have discussed Court of juristification internally, but we have not yet understood the advantages of not choosing Estoniaas Court of juristification. Since Estoniawill be the place of production, joint venture and operation, choosing another Court of juristification would have no advantage for our joint cooperation. Please provide us with more information about your position so that we can identify possible benefits to our joint cooperation that we may have overlooked.I have been told that the Secrey clausehas already been discussed in the initial meetings and that your management prefers to exclude us from technical details. I would not recommend this because from what I have gathered of management's mood on this matter, it is interpreted as a major breach of trust. Not trusting each other before the project has even started is definitely not a good way to start a collaboration with the goal of a long-term healthy relationship.If you show willingness to cooperate and take some steps in our direction on other issues as well, I am willing to offer you a larger number of V&amp;auml;te members in board, but it might still be a good idea to have representatives from Estonia (preferably1 memberfrom V&amp;auml;te) as directors, since they will be dealing mainly with other "locals". Please let me know your ideas in this regard.I would aim the best possible outcome for us both, therefore I am of course willing to negotiate certain points. For better understanding, I ask you to provide me some information which topics you prioritise and which are more important for you than others.I am looking forward to your answer.Kind regardsJesse Rebane</t>
  </si>
  <si>
    <t xml:space="preserve">Dear Jesse,Thank you for reaching out to me and for your proposal.My team and I reviewed the proposal in detail, and overall we think it can go to the right direction. At the same time, there are some fundamental issues we want to discuss further.We believe that the new technology our company developed is what both of our companies need to be successful in the long run. On top of that, our investment of almost €77 million in the joint venture ensures present and future financial security. Therefore, we think that it is reasonable to setV&amp;auml;te share of future profitat 76%.It is understandable that a low Duration of contractmay carry a great risk for you. For this reason, we would prefer to set the initial contract at 9years. We expect to be in a good relationship those years and even more.As for the Court of juristification, my team and I believe that both of our companies are committed to a fair, transparent and thorough process. Unfortunately we are not familiar with Estonian laws. Our best option would be in Sweden, but we can imagine that, from your point of view, that would not be fair. Therefore, we were thinking of a more neutral country like Germany. Please let me know what you think of this.We highly appreciate that you are willing to offer us a large number ofV&amp;auml;te members in board. Our R&amp;D department worked hard to develop this new technology. Therefore, we would like you to sign a Secrey clause. However, we are confident that we can trust you. We think that it is a good idea to havetwo members from Tihe on the board of directors. In that way, your management can contribute to solving problems and sharing new opportunities for our joint venture.It is in our interest to keep the relationship going strong for as long as possible. I hope I provided you with sufficient information. If not please let me know.I look forward to hearing from you.Best,Mika Andersson</t>
  </si>
  <si>
    <t xml:space="preserve">Dear Mr Andersson,Thank you for your counter-offer and the information contained therein. I appreciate your efforts and think we are on our way to finding a solution that works well for both of us. I just had a meeting with our management and we could not agree on all your points:I am sure that the product has to be developed before you can make sales with an innovation, and we know that you have done that very well. But just as innovation is a prerequisite for sales, so is production itself. Since we are not even close to breaking even with your proposal of 76%V&amp;auml;te share of future profit, we definitely cannot accept it. Please do not mix up the percentage of V&amp;auml;te share of future profitwith your investment amount, which you state to be USD 77 million. We understand that you had a lot of costs, but please also keep in mind that we also have a lot of costs that will be incurred as part of the joint venture (new production facilities, R&amp;D expenses, production costs, safety systems, infrastructure, etc.) and need to be covered. With our last offer of 30.0%as the V&amp;auml;te share of future profit, we have tried to accommodate you by giving up 10% of our preferred share of 80%, and I hope that you can take a step towards each other on this point as well, rather than parting ways.As for theSecrey clause, I can understand that your R&amp;D department has worked hard for this innovation, but I can assure you that you have nothing to fear with us as a cooperation partner. We are definitely not interested in cheating you, but in a long-term business relationship.Forcing us to sign the contract would definitely be a bad basis and the wrong signal for such a business relationship.Thank you for your information about the Duration of contractand the number of V&amp;auml;te members in board.As the local authorities will have a significant influence on our joint cooperation, it would be beneficial for both of us to leave the communication with them for at least 3 Tihe Technologies AG directors and 2 membersof V&amp;auml;te AG. Unfortunately, we cannot accept the Duration of contractof 9 years, as we need the financial security for a longer period. But I was able to convince the management here to take a step in your direction, we can offer you a term of 11years.I am very pleased that you show understanding regarding the location of theCourt of juristification. Just as you respect our desire to avoid Sweden as Court of juristification, we take into consideration that you are not familiar with Estonian laws. I think that with Germanyas the place of jurisdiction we have found a solution that both parties are satisfied with and I am very thankful for that proposal.Even if negotiations are fundamentally difficult at the beginning, I am sure that we will find common ground and a solution that satisfies us both.I look forward to hearing from you.Yours sincerelyJesse Rebane</t>
  </si>
  <si>
    <t xml:space="preserve">Hi Jesse,Thank you for your quick respond.My team and I are glad to see that we have reached an agreement with theCourt of juristification.We believe that it is reasonable to divideV&amp;auml;te share of future profitaccording to each companies'financial contribution to the joint venture. Nevertheless, your offer of 30% is significantly less than we had in mind considering the new technology we bring to the project.However, we understand your situation and that financial security plays a significant role for Tihe AG. Therefore, wecan support your financial position by increasing theDuration of contractto10years.As for theSecrey clause, our reason for you to sign the clause is not because we think something bad can happen. We do not see any valid reason in sharing the information our employees have developed. The desire to build a lon-term healthy business relationship should not depend on this matter.In addition, taking the region in account, we believe that it is beneficial for both of our companies if we have 3V&amp;auml;te members in board. With their experience and network, those members can attract more foreign investors to the region.If there is anything else you need, please let me know.Best regards,Mika Andersson</t>
  </si>
  <si>
    <t xml:space="preserve">Dear Mr Andersson,Thank you for your quick and informative reply.I think we have now both made our positions clear and both understand the reasons for each other's desired values. As we have diverging expectations for some issues, I suggest that we try to find tradeoffs that we both agree with.I am allowed to offer a largerV&amp;auml;te share of future profit(basis: my last counter-offer) if there will be a NoSecrey clauseclause for our company. Since the V&amp;auml;te share of future profitis still our most important issue, this amount should not exceed 60%. On the other hand, we could accept signing the Secrey clauseif we agree on a V&amp;auml;te share of future profitof max. 40%. Please let me know your opinion on this compromise. Please note that this amount is precisely calculated, so there is no room for manoeuvre here. Of course, we can also leave out such tradeoffs and return to our traditional way of negotiating.Even though we believe that working with locals should take priority over attracting new investors in the future, I am willing to accept the 3 members as V&amp;auml;te members in boardthat you have asked for if we can extend the Duration of contractto 11 years.I feel we are making great strides towards a solution that satisfies us both equally and I am keen to hear what you think about the latest counter offer.If you have any questions/comments, please let me know.I look forward to hearing from you.Yours sincerelyJesse Rebane</t>
  </si>
  <si>
    <t xml:space="preserve">Hi Jesse,We appreciate your cooperation on theSecrey clause. Therefore, since theV&amp;auml;te share of future profitis your most important issue, we are more than willing to support your preferred option.However, that would also mean that I have to lower theDuration of contractto8years. Unfortunately, it is not beneficial for us to have a share of profit of40% for the upcoming 11 years as this would not make financial sense. We hope you agree on this matter.Taking our future into account, we still think both of our companies need to have at least 3V&amp;auml;te members in board. There still will be two members ofTihe AG representing the company and its working culture.Let me know if anything changes.Thank you.Kind regards,Mika Andersson</t>
  </si>
  <si>
    <t xml:space="preserve">Dear Mr Andersson,Thank you for sharing your thoughts on my proposal. Unfortunately, the offer cannot be accepted by our management, as we also attach great importance to a longer Duration of contract. I understand that you do not want to commit to a high number of years with low V&amp;auml;te share of future profit. Since you cannot accept the compromise without major changes on other points, could it be better for both of us to turn things around (NoSecrey clause, high V&amp;auml;te share of future profit)? Then a longer term should not only be acceptable from your side, it should even be beneficial. Please check with your teams and give me feedback if this way is more acceptable to you than my last counter-offer, since we did not see potential the way the first try went. To show our goodwill and intention to find a way to make it good for both parties, we are increasing theV&amp;auml;te share of future profitto 64% compared to my last offer and accepting our company's minority on the board in terms of the 10years of the Duration of contract.We would be pleased if you could tell your preferences for this and give further input how we can make that deal better for both of us.I am looking forward hearing from you.Kind regardsJesse Rebane</t>
  </si>
  <si>
    <t xml:space="preserve">Hi Jesse,I hope this email finds you well.We cannot accept your offer regarding theSecrey clause. Looking at the long-term, our own innovation is an important issue to ensure financial security. One of the benefits of this joint-venture is that we bothcan easily return to normal business operations once the joint venture is complete. There is always some give-and-take.After all, Tihe AG will still benefit from the infrastructure upgrades and the plants.However, my team and I reviewed the offer, and we came with another option. We were thinking about increasing theDuration of contractto 11 years and leave you with a higher share inV&amp;auml;te share of future profit, which is 55%. Only on condition that we can have4 membersof V&amp;auml;te in board.I look forward to the next step in the process.Kind regards,Mika Andersson</t>
  </si>
  <si>
    <t xml:space="preserve">Dear Mr Andersson,Thank you for your promising offer. I think that we now have a good basis for an agreement.I can see that you prefer a signed Secrey clauseand why you do so. We are willing to respect that wish, but we also have to be mindful of the financial situation that comes with a signed Secrey clausefor us. As I have already told you, our CFO has made the restriction that we cannot accept a V&amp;auml;te share of future profitof more than 40.0% in the case of a signed confidentiality Secrey clause. We could make this step towards us a little easier for you by offering you 5 memberson the Board of Directors as a small compensation. Another final proposal that our CFO offers would be 5 members of V&amp;auml;te in board, 45% v&amp;auml;te share and 12 years as the duration of contract, since the longer duration satisfies the lower amount of profit share for us.We hope that you can accept one of the offers and we can conclude the joint venture.I am looking forward hearing from you.Kind regardsJesse Rebane</t>
  </si>
  <si>
    <t xml:space="preserve">Hi Jesse,We are very delighted to accept the offer, and are very much looking forward to establishing our joint-venture.It was a pleasure and a great experience negotiating with you. Good luck in the future!Kind regards,Mika Andersson</t>
  </si>
  <si>
    <t xml:space="preserve">Dear Mika Andersson,I would like to start by briefly introducing myself to you. My name is Jesse Rebane and I work at Tihe Technologies AG. I am looking forward to our upcoming negotiation and I am sure that we will find a solution that will suit all of us.Before we start with the negotiation, I would like to make sure that we are both on the same level of information. So I will briefly repeat what the teams of managers from our two companies already agreed on at their first meeting in Tallinn. For various reasons, they have decided on a joint venture as the best form of cooperation. Furthermore, the contract of this cooperation is to have a minimum duration of five years. These conditions, which are very general, no longer need to be discussed. Rather, it is our task in the upcoming negotiations to clarify the following issues:- the distribution of future profits of the joint venture between Tihe Technologies AG and V&amp;auml;te AG- the number of members each of our companies will have on the 5-member Board of Directors- the inclusion of a secrecy clause pertaining to the plans for the Green Locomotion engine in the contract- the duration of the contract- the place of the court of jurisdiction.For the issueV&amp;auml;te share of future profitI propose to set it to30%. There are many reasons for this. For Tihe Technologies AG there are many expenses associated with the realisation of the project, for example we will have to build three new plants. Another big uncertainty for us is that you have not shown us exactly what your new engine will look like. For these reasons, we don't even know yet whether we will actually make a profit from the project or whether there will only be expenses associated with it.Kadri Kirsipuu, the head of the team that conducted the first round of discussions with V&amp;auml;te AG, told me that you would like to have aSecrey clauseintegrated into the contract. In principle, I find such an agreement disrespectful. It shows that your trust in us is not the same as our trust in you. In order for you to change my mind on this point, you have to explain to me exactly the content of the Secrey clauseand its meaning. Without a justified need for it, my statement on this isNo.The issue regarding theCourt of juristificationis probably a clear point. As your company wants to set up a joint venture in Estonia with Tihe Technologies AG - an Estonian company, seems obvious that the joint venture will be subject to the law ofEstonia.As I mentioned at the beginning, theDuration of contracthas been set for at least five years. In my eyes, however, the joint venture should not be established only for the medium term. Rather, with a new product, you have to give the market time to accept it and let it be tested by deployment. Therefore, we have to think in the long term, which means at least 10 years but not more than12years for theDuration of contract.I set theV&amp;auml;te members in boardat a maximum of2 members. Again, this is for simple reasons. For Tihe Technologies AG - an Estonian company - it is much easier to work with local authorities and partners on the ground. They have a considerable influence over our joint cooperation. Therefore, as V&amp;auml;te AG, you can leave the communication with these partners to us.I think I was able to give you an understanding of my position with my comments above and you can see which issues are still negotiable from my point of view. I look forward to hearing your views and hope for a good as well as constructive cooperation in this negotiation.With kind regards,Jesse Rebane</t>
  </si>
  <si>
    <t xml:space="preserve">Dear Jesse Rebane,Firstly, I would like to introduce myself too. My name is Mika Andersson, and I will be your contact regarding the negotiation between V&amp;auml;te AG and Tihe AG. Secondly, I would like to share that my team and I are excited about this new project and willing to collaborate to bring both parties into a satisfactory agreement before moving on with the practical steps. I appreciate your time and effort while elucidating the topics discussed between you and your team. After reading them carefully, I am glad to present a counteroffer to begin our negotiation process. Please keep in mind that all terms discussed below are initial steps to reach a consensus between us. Therefore, please feel comfortable in sharing any doubts or counterarguments that you may have.Regarding theV&amp;auml;te share of future profit, I must admit that this was the topic that left me the most skeptical. Please understand that while V&amp;auml;te AG is making the more significant move onto our initial investment, we would like to propose an agreement of60%of shares in our benefit. This is less than the percentage of our initial investment in the joint venture. I do agree that Tihe AG has its own expenses. However, we are aware that although three plants are necessary, you can build two new ones and use an old one for the production of the trains. Also, I would like to point out that besides the economic gains, the two parties will have reputation gains, and this partnership is likely to lead to future developments in your area and possible future negotiations. With that in mind, I would like to ask you to consider a more suitable profit share agreement.About theSecrey clause, by no means do we want to implicit a lack of trust in your company. The secrecy clause is a standard strategy to protect both companies and transmits no harm to any of us. By agreeing with a secrecy clause, the terms discussed along our negotiation will be preserved, bringing more stability and freedom into our communication. Not to mention that your technology will be, therefore, also more secure. I urge you to reconsider your opinion on that matter; as I said, it will bring no harm to any of us and enhance our communication freedom. So I propose aYesfor that matter.TheDuration of contractis something we would like to counterargue as well. To be quite honest, a five-year contract would be the most logical from our perspective to assure that the joint venture will be successful when the contract ends. However, we appreciate your intention of prolonging the contract. Therefore, we are willing to conceive a contract of8 years.For theCourt of juristification, it is more prominent for us that we use Sweden. However, we are open to discussing this matter further and use a neutral court, such as Germany, depending on how we are able to negotiate the further topics.Finally, the number ofV&amp;auml;te members in boardwould be more logical to agree on 4 members. The reason for that is that the management of V&amp;auml;te is highly capable of handling such a big venture. Besides the fact of our more considerable participation in the initial investment.As I mentioned, please feel free to share your thoughts and insights about our initial proposal. Once again, I would like to emphasize our satisfaction with collaborating with you.Best Regards,Mika</t>
  </si>
  <si>
    <t xml:space="preserve">Dear Mika Andersson,I am pleased to have an excitedand cooperative negotiating partner in you. Thank you for reflecting on my thoughts and points of view and for expressing appropriate doubts. We should continue to communicate so openly with each other in this negotiation. In the following, I will now respond to the points you have raised.Regarding the V&amp;auml;te share of future profit, I must say that your proposal of profit distribution is not profitable for Tihe Technologies AG. A 40% share will barely allow us to cover our fixed production costs. This is not an incentive for us to enter into the joint venture. Our total expenses for the project are not just the plants that will be built. We will have to spend on research and development, on production and on security software. A big risk for us is the production costs of the engine, which cannot be estimated at the moment because your complany has not yet given any technical details. Therefore, I propose a percentage of 40for the V&amp;auml;te share of future profit.Regarding the Secrey clause, I now understand your position better thanks to your explanations. Despite everything, I am sceptical because Tihe Technologies AG should pay for the development and production of its engine and our facilities and employees are used, but in return you do not want us to know about all the technology behind it. I am accommodating you on this point and my answer on this issue isYes.OnDuration of contract, I don't quite follow your reasoning. The first few years of the collaboration will be the biggest risk, but after that the joint venture will generate real profits. We are absolutely interested in a long-term relationship with V&amp;auml;te AG, as this is the only way to create a win-win situation. As I mentioned at the beginning, I am therefore considering a Duration of contractof 10-12 years. I therefore propose11years instead of the previous proposal of 12 years.As V&amp;auml;te AG has already insisted in the last round of managerial talks, in case of theCourt of juristification, I am ready to discuss possible alternatives to the Court of juristificationin Estonia. Sweden is the worst choice for us, as we have no experience with Swedish law. And therefore we also don't have the resources to deal with a foreign law, we would have to get and pay a new lawyer for our company. Like you, I see the neutral Court of juristificationin Germanyas a good alternative.On the issue of the V&amp;auml;te members in board, there is still room for negotiation. As I already said, the local authorities will exert considerable influence over our joint cooperation. So we, as a joint venture, must be able to act appropriately. For this, we need the decision-making capacity on the ground and capable people who can express this (in Estonian language). Contrary to my original proposal of a distribution of 1:4, I accept your wishes and am in favour of a distribution of 2 membersfor V&amp;auml;te AG.I hope I have been able to satisfy you with my concession. As I mentioned at the beginning, I hope you are still open to further discussions so that we can bring this negotiation to a successful conclusion and realise the project. I am at your disposal for any questions at any time.Best Regards,Jesse Rebane</t>
  </si>
  <si>
    <t xml:space="preserve">Dear Jesse Rebane,I would also like to thank you for taking your time to analyze my counteroffer and explain your points so clearly. After reflecting on your statements and requests, I now would like to present to you my counteroffer. Again, please don't hesitate to contact me in case of any doubts or counterarguments you may have. Now, moving on to the topics discussed:About theV&amp;auml;te share of future profit, after reviewing your perspective, I see that a 40% profit for Tihe AG might not be the wisest proposal for a collaborative agreement. I appreciate, though, your efforts into making it a more satisfying share for V&amp;auml;te when compared to your first offer. Having said that, I still think that we could reach a neutral ground and agree on a percentage of50for each company regarding the profit. Given the amount invested by V&amp;auml;te and the technologies and effort provided by Tihe AG, I firmly believe that an equal share would benefit us both. Let me know your thoughts.Regarding theSecrey clause, I would like to thank you for your understanding and demonstrate my satisfaction with agreeing onYes on that matter.TheDuration of contractis also something that I have carefully reconsidered after your arguments. I believe that we have to face this partnership as it should be: a successful collaboration between both of us. You mentioned that you would like to prolong the contract for between 10 and 12 years. As I proposed 8 years in my first counteroffer, I would like to verify with you the possibility of us reaching a neutral ground also in that point, and establish a contract of9 years.V&amp;auml;te also has the same implication as you have about theCourt of juristification, as we, unfortunately, do not have past experiences with Estonian law. Therefore, I would agree to use a third country and set it up forGermany. I appreciate your openness to do the same.Lastly, I am glad to share that we understand your reasons for having more members on the board, and therefore I accept your offer of2 members. I believe that collaboration is composed of sharing the same interest, and I am sure you will provide us with an assertive posture when dealing with the local authorities. I also assume our two members will have an active voice in those situations.I want to thank you once again for your time and attention. I hope I was able to clarify all my points to you, and I am more excited after receiving your last offer. I look forward to hearing from you.Best wishes,Mika Andersson</t>
  </si>
  <si>
    <t xml:space="preserve">Dear Mika Andersson,Thank you very much for the presentation of your thoughts and also for your concession on some issues. I would now like to discuss with you the last points which I think should be modified. Please think about it again and feel free to contact me if you are unclear.Regarding the issues ofV&amp;auml;te share of future profit, I need to explain my position again in more detail. I appreciate your proposal to share the profits equally. Nevertheless, I strongly believe that the position of Tihe Technologies AG is not exactly comparable to the position of V&amp;auml;te AG. As I mentioned in my first message, Tihe Technologies AG is not in a position to clearly value V&amp;auml;te AG's technology at the moment. Since you have not yet shown us exactly what your new engine will look like, we have to consider the possible risk of the technology failing. Also, I have already mentioned that we cannot estimate the production costs of the engine, as we do not yet have any technical data. In addition, as I said, there are the costs of building the plants and installing their security software. Another uncertainty that Tihe Technologies AG faces is that the engine is not yet ready for series production. So you will send engineers to complete its development and carry out final tests. In addition, the realisation of the project will require an upgrade of the transportation and electricity infrastructure in our region. Although 80% of the costs for this will be covered by the regional government of Tallinn oblast, Tihe Technologies AG will have to bear the remaining 20%. For all these reasons, I have to set the V&amp;auml;te share of future profitat 45%.On theDuration of contract, I must emphasise that I made it clear from the beginning that I expect at least 10 years. I have already reduced my original offer of 12 years to 11 years and will now reduce it again to10years. You initially asked for 8 years and I asked for 12 years. Accordingly, I very much hope that we meet in the middle.I am pleased that we were able to reach an agreement regarding theCourt of juristification. I think we have chosen a third, more neutral country like Germanyto everyone's satisfaction.I am convinced that we made the best choice when deciding on the V&amp;auml;te members in board. With2 membersyou take over a considerable influence on the joint venture and the members of Tihe Technologies AG can enforce the decided issues locally.I have to agree with your title 'exciting discussion!'. However, every discussion comes to an end at some point and I would appreciate it if you agree with this offer. I am very much looking forward to the joint implementation of the project.Best Regards,Jesse Rebane</t>
  </si>
  <si>
    <t xml:space="preserve">Dear Jesse Rebane,Thank you for considering my points. I think we are getting to a fair agreement. I would like to present you with my arguments for the open topics. Still, I want to share that I appreciate our consensus regarding theV&amp;auml;te members in board, thesecrecy clause, andthe court of jurisdification.For the remaining points, I realize there are still differences in our points of view regarding the V&amp;auml;te Share and the Duration of the Contract. Allow me to elucidate my thoughts below.Regarding the V&amp;auml;te Share, I had to admit, once again, that your arguments left me skeptical after I proposed a fair share of 50/50, and I can see that you are still reluctant about 5%. That had made me wonder if the 5% of shares are the main point here or if it is merely an argument around power. Therefore, I would like to emphasize that V&amp;auml;te AG is providing an initial investment that constitutes a more significant portion than Tihe AG's. I understand that you clarified that a 40% share wouldn't be profitable enough for Tihe AG, and I ask permission to use the same argument. A percentage of 45% won't benefit V&amp;auml;te, and the reason I proposed 50 is to make both companies equal partners.About theduration of contract, your first offer was from 10 to 12 years, and my first offer was 5 to 8 years. Therefore I can conclude that a middle term would be, naturally,9years. Therefore I would also like to reinforce my wish for the contract to last for that period.I think I was able to present my points. Please notify me in case of any doubt, and I look forward to hearing back from you.Best wishes,Mrs. Andersson</t>
  </si>
  <si>
    <t xml:space="preserve">DearMika Andersson,Thank you for your message. I am a little surprised that you offered the same values for the issues as in your previous message. This concerned me a bit, as I spend time and effort on writing my messages as well as making my wishes clear. So far I have found you to be an appreciative and compromising person.Since you have not responded to my concerns and their justifications, I must now follow the same path as you. Below you will get my views regarding the issues that remained unresolved.As far as theV&amp;auml;te share of future profitis concerned, I would like to clarify something, as I have so far perceived this communication as open and honest. The 5% is not a presentation of power, but a concession on my part, because I had actually offered 40%. I explained the reasons for the 45% : 55% distribution in detail in my previous message. I see the 5% as a risk premium in favour of Tihe Technologies AG and not as any argument around power.Regarding the Duration of contract, I remember your first message and in it you offered 8 years to me. Therefore, the 10years are for me the golden mean between 8 and 12 years.Despite everything, I would like this negotiation to have a positive outcome for all of us and especially for the realisation of our project. Therefore, I offer the followingoptions as a compromise (all issues agreed so far remain):V&amp;auml;te share of future profit=45% and Duration of contract=9 yearsV&amp;auml;te share of future profit=50% andDuration of contract=10 years.I leave this decision to you,Mika Andersson, and I am convinced that both options are profitable for each of our companies.If you choose one of the two options in your next message, I will accept your offer. It would be a real pity if all the efforts made so far had been in vain.If you still have anything to clarify, feel free to ask me.Best Regards,Jesse Rebane</t>
  </si>
  <si>
    <t xml:space="preserve">Dear Jesse Rabane,I am glad we've reached a consensus. I accept your proposal and therefore I am sending you my final offer. For your revision, we agree on:-V&amp;auml;te share of future profit=50-V&amp;auml;te members in board=2 members-Duration of contract=10-Secrey clause=Yes-Court of juristification=GermanyI am happy with our final results and I want to emphasize that it was a pleasure to collaborate with you.Best,Mika</t>
  </si>
  <si>
    <t xml:space="preserve">Dear Mika Andersson,I am really pleased that we have found solutions to all outstanding issues in this negotiation. We have achieved a lot together. It was a very intensive negotiation and not an easy way to reach an agreement. That is why we have now also found a joint final solution that can no longer be jeopardised by anything. Thank you very much!Finally, I wish us all a successful project. To a good cooperation! I hope to hear from you again, Mika.All the best,Jesse Rebane</t>
  </si>
  <si>
    <t xml:space="preserve">Dear Mika Andersson,I am Jesse Rebane from Tihe Technologies AG and will be your negotiation partner regarding the establishment of a joint venture between V&amp;auml;te AG and us, Tihe Technologies AG.First of all, I want to thank V&amp;auml;te AG for the first round of negotiation and am happy that we could already agree on some general points. I think this is a good base to go into more detail and address open issues regarding our cooperation.Starting with the V&amp;auml;te share of future profit. Keeping in mind that Tihe Technologies AG has to build three new plants, including the installation of new security software for each plant as well as the expenditure for an upgrade in transportation and in the electricity infrastructure, we see the V&amp;auml;te share of future profitat 40%.Further, we have to add to these costs the expenditure of R&amp;D and the production costs which we can cannot calculate to this day as V&amp;auml;te AG has not provided us with any technical information.Related to this point, I would like to mention the Secrey clause. We find that such a strict secrecy clause is not in line with the basic principles of a cooperation. In order to be able to work together as a team a strict secrecy clause is not beneficial for either of us. That is why we do not want to agree to a secrecy clause.Concerning the V&amp;auml;te members in board, we see a high representation of Tihe Technologies AG in the Board of Directors most valuable, because Tihe Technologies AG is based in Estonia and has experience with the local authorities and local partners for many years. Moreover, we have realized that the local authorities will be having a big influence on the cooperation. Therefore, 2 membersof V&amp;auml;te AG will be enough to represent the V&amp;auml;te AG and then Tihe Technologies AG can be the one mainly communicating with the local authorities regarding our cooperations interest.Based on these facts it seems most reasonable to choose Estoniaas the Court of juristification. In addition, we do not feel safe using a foreign law as we have no experience with that and would have to hire a new lawyer which would increase our expenditure.Lastly, I would like to address the Duration of contract. We are convinced that the new hydrogen train and our joint venture will be very successful and that we both will profit from it in the long run. Therefore, we would like to set up a contract for a duration of 11years.This is just a first offer and of course we can negotiate certain points.I am looking forward to hear from you.Kind RegardsJesse Rebane</t>
  </si>
  <si>
    <t xml:space="preserve">Dear Jesse Rebane,Thank you so much for your e-mail regarding our hopefully soon to be cooperation with regards to the joint business venture. I see that you have read the information exchanged between our colleagues thoroughly and am happy to continue the negotiation with you. I think our colleagues did a great job on establishing the first part of our contract as well.First of all, you address the fact that you do not want to sign a secrecy clause. I disagree with you that it is in line with the basic principles of cooperation, especially because we are talking about cooperation in which we, V&amp;auml;te AG, will have to exchange strictly confidential information on the newest technologies. We would like to have theSecrey clauseYeswhich would basically just include that Tihe AG is not able to share this information with third parties or use this for your other products for now. Of course, we can evaluate the second point when our contract ends. Depending on how successful our cooperation will be, we could look to the opportunities to cooperate in the future.This also leads me to the Duration of contractwhich I would preferably initiate for5 years instead of 11. I think evaluating the contract after this period would be really valuable so we can have a look at the possibilities for both our companies by that time.Next, with regards to the V&amp;auml;te members in board, we ideally would have four or five directors on the board since we are the company that follows up on the new developments. Of course, we know this is a cooperation and we would therefore like to have4 memberson the board. This has to do with the decisions regarding our developments. I am sure you understand that this is important to us.You mention that theV&amp;auml;te share of future profitshould come to 40% because your company must build three new plants. First of all, I assume you already have established plants that we can use for this case. I believe both our companies can use some assets that are already available to cut some costs. I think a share of future profit for70percent would be acceptable.Please let me know how you think about these subjects now I provided you with my insights.I am looking forward to hearing from you.Kind Regards,Mika Andersson</t>
  </si>
  <si>
    <t xml:space="preserve">Dear Mika Andersson,Thank you for your quick reply.First, I cannot find any substantial argument regarding the Court of juristificationin your offer. I can only see in the attachments that you chose Sweden. However, with no clear explanation I cannot agree on Sweden as our court of jurisdiction and proceed with the Estonian law. Again, our joint venture will be set up and take place in Estoniatherefore we feel most safe to choose our Estonian law as we do not have any resources for foreign law.I agree, that we can set up an initial contract and after the ending of the contract we can renegotiate. But we take a huge risk working with V&amp;auml;te AG, as your technology is very new and not established on the market, especially in the first years. That is why we need a longer contract for security reasons and to be able to cover our costs such as the new plants. I propose an the Duration of contractof 9years for the inital contract.I do not see your argument regarding the amount of V&amp;auml;te members in boardas sufficient. We understand that V&amp;auml;te AG is responsible for the development and technology part of the joint venture however, a big task of the board is communication with the local Estonian authorities. Based on our years of experience we, Tihe Technologies AG, know how complex and difficult this can be and see a huge benefit in our understanding of the Estonian authorities for both of us, the cooperation. Therefore, 2 members in the board are the best amount.I have to inform you that using plants we have is not an option as we have none available. We have to build three new ones as well as install new security software for all of them. These points were already discussed and agreed on in the initial negotiation. I believe that 43% as V&amp;auml;te share of future profit is a very fair share keeping in mind the risk we take and the expenses we have (that I have mentioned in the first offer).Lastly, the use of a Secrey clausehas given us the impression that V&amp;auml;te AG does not want to share the whole technology with us. Which in turn let us feel disrespected. Do I understand from your explanation that you would communicate the technology with us and we would have to sign the clause so that we do not use the technology ourselves neither communicate it to third parties? Until further explanation I would like to say Noto the secrecy clause.I am looking forward to your answer and hope that we can find our first agreements.Best Regards,Jesse Rebane</t>
  </si>
  <si>
    <t xml:space="preserve">Dear Jesse Rebane,First, I am sorry that the part of my message about theCourt of juristificationfailed to reach you. I think we share the same feelings towards a Court of justification in a different country. Both our companies seem to have no experience with each others laws. I have followed the developments regarding Estonian law for a few years now, and I know corporate law in Estonia is still very new. Therefore, I propose to stick to the Germanybody of corporate law. From other parties from abroad, I always hear that this law is very comprehensive and proven.Secondly, I understand that your company also relies on our new technology. I think it is a risk we both take, and therefore we would agree to come to a Duration of contractof7years. This is enough time to develop the technology (which our R&amp;D department estimated on no longer than 4 to 5 years) and to show decent returns to both of us. After this, renegotiating will only be better for both of our positions since we have actual numbers to talk about.Next, I understand that your company needs a significant attribution to guide us through the executive part of this cooperation. I am afraid that we will at least need 3 membersin order to have a representative board. We already need to need to get two of our people off this job, and in order to represent our involved departments and knowledge best, we sincerely hope three of our people can participate in the board. Of course, It would be a pleasure learning from your part as well with this composition of the board.Regarding the plants, I understand if you have no plants available, though I hoped that Tihe had more resources available. Could you please inform me about some estimations of costs you need for building three new plants? Of course, we are both responsible for having the resources we need for this contract, and we are prepared to think with you in this case. However, we already invested a lot in this project and am foreseeing investing even more money towards our joint project in the future.Therefore, with no further explanation from your side about the plants, we stick to our share of future profit ofV&amp;auml;te share of future profitof 75per cent.Lastly, I hope you did not misunderstand my message about the Secrey clause. The contract is about our company sharing the information about the technology with you. Because this agreement is between V&amp;auml;te and Tihe, I believe only two parties are involved. As previously mentioned, a secrecy clause is very common in this field, according to my experiences. It would be a good idea to enlighten me about your further plans with our technology before we come to an agreement. We intend to give you access to the information and use it for our cooperation, but we dont want our competitors to know about the content; this could result in a worst-case scenario for both you and us. In order to protect the information, Yeswe want to come to a joint Secrecy clause.Kind regards,Mika Andersson</t>
  </si>
  <si>
    <t xml:space="preserve">Dear Mika Andersson,Thank you for your explanation and further execution of your point of view.Starting with the Court of juristification. Thank you for mentioning Germany. I believe that a more neutral country like Germany would be a good match for our joint venture. I am happy to inform you that we can agree on Germanyas our court of jurisdiction.Secondly, I understand now that the Secrey clause entitles us, Tihe, to have knowledge about the technology used for the new engine and seems plausible for our joint venture. Therefore, we are saying Yesto a joint secrecy clause. We understand that the information is to be kept private and only used for our cooperation.Third, I think we both really see benefits in having a majority of our company in the Board of Directors. In the initial discussion we came to the agreement that a simple majority (3 members) can carry out decisions on the Board. This leads to V&amp;auml;te having a majority in the Board of Directors. We can only trust you with an agreement in that regard if you provide us with a Duration of contractof 9years. You mentioned that the development of the technology will take about four to five years. Only then the final product can show us if it is really working on the market and that it is accepted by the customers. Therefore, I can only accept a contract up to 9 years.Regarding the V&amp;auml;te share of future profit, I really think we have to elaborate again what we are providing for you. The plants, that we estimate of at least 24€ million, are only a part of the total costs and investments that we make for this cooperation. We are paying on top for the development and the production of your engine and using our own staff for that process. Further, we are updating the infrastructure to make the transportation and the production more efficient. We understand that V&amp;auml;te AG has done their part and invested in the technology. As we both contribute to our joint project and are working together a share of 45seems appropriate.I really hope that we can a solution for the open issues.Kind Regards,Jesse Rebane</t>
  </si>
  <si>
    <t xml:space="preserve">Dear Jesse Rebane,Thank you for your message and for addressing the first agreements. I am sorry I came back to you this late.What is still on our minds is the share profit. You mention that you need to make an investment of at least 24 million. My colleague who was involved in this negotiation before told me that you would have the assets to use one existing plant. Although I appreciate the fact that you want to build new plants for our cooperation, I still doubt whether 24 million are necessary costs.In return, I will give you a look into our finances: we have invested in the development of the technology and will be investing at least 75 million in the upcoming 5 years for this project. Without diving into development costs, I believe hold a larger share. However, I appreciate Tihe's share in our cooperation and when weighing things up, we want ourV&amp;auml;te share of future profit70.Because we lower the share of future profit, we stick to our proposed Duration of contractof 7 years.Below, I listed our first agreements:- TheCourt of juristificationwill be in Germany- The Secrey clausewill be made and signed by both of usYes- TheV&amp;auml;te members in boardwill be3 membersThank you for your cooperation. I am looking forward to your insights on this and hope we can settle our agreement soon.Best regards,Mika Andersson</t>
  </si>
  <si>
    <t xml:space="preserve">Dear Mika Andersson,First, I want to imply that I cannot agree to theV&amp;auml;te members in board of 3members, as you stayed with the duration of contract for 7 years. I hope that your read my previous mail closely. I offered you our trust in giving you the majority in the board of Directors, making you the one that can decide, and in return I requested a Duration of contract of 9years.In general, I want to remind you that we have a cooperation and we are working jointly on this project. Your offer for 70% V&amp;auml;te share of future project is not acceptable for us, as with a share of that amount we will not be able to cover our costs and investments in the slightest.Further, we do not have an existing plant that we can use for this project. There must have been a misunderstanding between you and your colleague. Our updated offer for the V&amp;auml;te share of future profitis 48%.I confirm our agreements:-Secrey clause:Yes-Court of juristification:GermanyI am looking forward to your reply.Jesse Rebane</t>
  </si>
  <si>
    <t xml:space="preserve">Dear Jesse Rebane,I read your previous e-mail closely for the second time. You mentioned that we could only have3 membersV&amp;auml;te members in boardif you could rely on us by extending the contract. Therefore, I would like to propose theDuration of contractfor8years.I trust you with your information regarding your investments. Therefore we wanted to lower ourV&amp;auml;te share of future profitto62.0. As I told you, our investments go way back and I already explained to you the extensive costs which we happily will invest, but also want to get out of it. As you will invest 1/3 of our estimated investments, I assume 38% of future profit will definitely get you the profit and return of costs within 8 years.I hope you see our gesture by extending the contract, which hopefully allows you to trust us better. I am sure we will come to a complete agreement soon.As well as you, I confirm our following agreements:I confirm our agreements:-Secrey clause:Yes-Court of juristification:GermanyI am looking forward to hearing from you.Best regards,Mika Andersson</t>
  </si>
  <si>
    <t xml:space="preserve">Dear Mika Andersson,Thank you for your last offer. I really see a good cooperation ahead of us.After some consideration we can accept the V&amp;auml;te share of future profit of 62% if we get the Duration of contract of 9years. I hope that this will be fine with you. Tihe does not only have to make the investment in the plants, but has ongoing expenses for productions costs, R&amp;D and labor costs. To be able to cover these costs a commitment for one year longer, 9 years, would give us a little more security.Again, our agreed issues so far:-V&amp;auml;te members in board:3 members-Secrey clause:Yes-Court of juristification:GermanyBest wishes.Jesse Rebane</t>
  </si>
  <si>
    <t xml:space="preserve">DearJesse Rebane,Thank you for your last email and your considerations.We strongly believe, on advice of our experienced R&amp;D department, the development and first outcomes of the current project will show and return no later than within the first 5 to 6 years. This is why we believe a first contract between our parties longer than 7 years is not needed. However, because value your trust in us, we propose a contract of8years.Because we propose a contract one year shorter than you proposed, we are willing to lower ourV&amp;auml;te share of future profit to60%.Please let me know if this works for you.Again, our agreed issues so far:-V&amp;auml;te members in board:3 members-Secrey clause:Yes-Court of juristification:GermanyBest wishes,Mika Andersson</t>
  </si>
  <si>
    <t xml:space="preserve">Dear Mika Andersson,We really want this cooperation to work however, can not accept your last offer.In our opinion the risk we would have to take for this cooperation is too high. We would have to work on a new technology that is not established on the market. Further, we would have to use a law that we are not familiart with. These are just a couple of reasons why for us this cooperation involves too much insecurities.Thank you for the negotiation. I wish you alle the best for the future.Kind Regards,Jesse Rebane</t>
  </si>
  <si>
    <t xml:space="preserve">Dear Team of V&amp;auml;te AG,i am glad our companies want to work together in a Joint Venture.We have already fixed many points so let us discuss about the open taks.About theV&amp;auml;te share of future profitwe would like to offer you25%.TheV&amp;auml;te members in boardwe would like to offer place for2 members.So one very important point for use is the Duration of contractwe would be willing to have a contract for 12 years, but i think that10years is more in your interest.TheSecrey clauseme and my management would like to haveNo, because its a sign of trust in our Joint Venture.TheCourt of juristificationas a Company from Estonia we want to have inEstonia.This are the facts from my side. Of course i am willing to make compromise, but for the good of both of us. If you make me Counteroffers show me in which points you are willing to support us than i will see in which points we will support your points. I hope to get a quick feedback and hope we can find a good result for both of our compoanies.Kind regards,Jesse Rebane</t>
  </si>
  <si>
    <t xml:space="preserve">Dear mr. Rebane,We at V&amp;auml;te AG are also really pleased about working together in a joint venture with Tihe Technologies AG.Regarding the open tasks and your opening offer, we have come up with a counteroffer.I'll start with theSecrey clause. This is crucial for our company, as the technology we offer represents a key and valuable knowledge resource for our company. We would therefore need it to beYes, which is not a sign of us not trusting Tihe AG. The value of our technology is simply to crucial to take any risks with it.Regarding theV&amp;auml;te share of future profit, we would like to see it significantly higher then the value you stated in the opening offer. The reason for this is that we feel that the technology we implement is the most important for the joint venture to work and that it therefore represents a high value. That's why we offer a share of80.For theV&amp;auml;te members in boardissue, we would like to have4 membersBecause we feel our management is very capable in handling a big joint venture.I see that theDuration of contractis very important for you, but we think 10 years is too much. We offer a duration of5 years, which provides a good window for getting the production up and running.TheCourt of juristificationshould be inSwedenin our opinion, as the Swedish body of corporate law is known to be very comprehensive and has already been proven.We are very keen in hearing your opinion about our offer, so please get back to us and let us know how you feel about it.Kind regards,Mika Andersson</t>
  </si>
  <si>
    <t xml:space="preserve">Dear Mr. Anderson,first of all thanks for you fast reply. We both make our sides very clear. Your Counteroffer is a nearly 0€ profit or more a negative deal for my company. I appreciate your competetive style and i read your arguments for every point, but we need to take big steps to meet at a point the Joint Venture will benefit both of us and come to an agreement. We talk about a Joint Venture in wich both of our companies should benefit the most. So i think for Joint Ventures we should be using a collaborate way or not ? I will now make my arguments more clear for every point and will offer you a greater deal for both of us. If we want to meet in the middle and make a great deal we both need to make concessions for an agreement.So now i will offer you a better deal and will make a clear argumentation about the open issues.First of all you mentioned the topicSecrey clauseat first and you made clear that this point is very important for your company. For us we are in a joint venture were we should trust each other and also we produce steel tanks and have no interests in steeling any information. The train of your company we need to pay for the development and production of the engine and use our plants and staff to produce your train. We also have great engineers in the area of steel, which may help and support your company and your project fro a greater and faster succes. Many of your competitors already producing similar trains in series already so it would be also possible for us to work with an other partner. But like you said theSecrey clauseis very crucial so i would acceptYes, because it sounds important for you and your company.I give you a point, but in advance i would need aDuration of contractof11. We trust in your product and you as a partner. Like i said we have a huge interest in a long term relationship. We need to build up and invest in the infrastructure with our money in Estonia. A long term relationship will benefit both of us. If we makeDuration of contract of11 years i would agree to say yes to the secrecy clause in advanve.So we have two important and big topics for both of us. This is my first alternative for you. How does alternative 1 sound for you ?V&amp;auml;te members in board you offered 4 members. Of course i think also that your employees in this board will all be capable in handling a big joint venture. So at the topic ofV&amp;auml;te members in boardshould be4 members. I would also agree if in advance we have aV&amp;auml;te share of future profitof35%. You got the majority in the board and you can keep the secrecy clause with a yes gives your company a huge control already in advance. We investing in infrastructire haveing a high risk if its a failure and in respect we agree to your crucial part and valuable knowledge resource and the key of your company to be a secret.This is alternative 2 how does this sound for you ?The last pointCourt of juristificationis absolutely inaccapable for my comapany to choose Sweden. The laws can be comprehensive and be proven for you, but not for us. The problem is in our law department we have no one with knowledge about Swedens court of justification. So if you insist to have theCourt of juristificationin Sweden we need to get a higher share of future profit, because we need to get a new lawyer with topic on swedens laws. This would very expensive for our company to recruit a new employee for this part. But also here i have an alternative if we meet on neutral ground inGermany, we both have neutral ground and a clear communication in this area there.It would benefit both of us. This is my alternative 3. Whats your opinion about it ?To summarize it i made alternative 1, alternative 2 and alternative 3. Look well at every point and answer me in which you would agree or what you would like to change. Im made a very huge step. We are not having a supplier negotiation. So iappreciate to have a collaborating, respectful and honourful negotiation. I hope your answer will not be empty handed. I offered you a very great deal, because i personally believe in our Joint Venture. I hope your answer will be positive or at least show that we can come closer to each other. If we stay on an very competetive negotiation withoput any collaborating i see our negotiation close to a failure. I hope you will choose the right way and we can go on with a collaborating negotiation and with a great deal for both of us at the end. I offer you a special and great opportunity if you reject all, we will be far away from making an agreement.Kind regardsRebane</t>
  </si>
  <si>
    <t xml:space="preserve">Dear mr. RebaneThank you for getting back to me after work hours, this shows us that you are really invested in getting our joint venture to work. I agree with your point that we should look to collaborate for both of us to benefit on the Joint Venture and we are very glad about the alternatives you propose by making concessions.Regarding your first alternative, we are very glad with you respecting our wish of theSecrey clausebeing aYes. For this reason, we would also like to respect your wish regarding theDuration of contractand comply with11years.Regarding your second alternative, we would like the V&amp;auml;te share of future profitto be60, because our engineers estimate the technology to be really succesful. We think this is fair considering the the investment you already made and your future investments weigh up against our implementing of technology when using this distribution. We would however like to make a concession regarding the number ofV&amp;auml;te members in boardand turn this down to3 members.Regarding your third alternative, we agree with theCourt of juristificationbeing inGermany.Please get back to me with your thoughts about this counteroffer. I feel we are both open to making concessions and I am glad we are looking into a collaborative way of making our Joint Venture work.Kind regards,Mika Andersson</t>
  </si>
  <si>
    <t xml:space="preserve">Dear Mr. Anderson,your failure of the project can bring my company bankrupty. I will explain it. Maybe you know our past. After the end of the Soviet union our company and the people of Estonia had a very hard time. The new management we have since there lead a new way to succes. The goverments reduced the the money for our military parts, which nearly lead us to bankrupty. So this joint venture if your product will fail our company will be bankrupt and the people in Estonia and our epmloyees need to suffer for it. On our side, we will have to build three new plants, which are estimated to cost 8 € million each, for a total of at least 24 € million. We install new security software to save your technology. Its all expansive and we didnt know the outcome. Sowe need to built new plants, hire new workers and many other staff for which we need a loan from the bank. So a problem is our experts cant check your results, because we said yes about theSecrey clause. So we dont know how it will end. You said your "engineers estimate the technology to be really succesful " we cant check this and we take high risk in investements before we know the outcome. If its a failure at the end our company cant pay back the loan, our employees we need to decrease when its not our over all benkrupty. The Joint Venture is a monetary high risk for us. We trust your company. Your company is big enough i think to recover from a failure, for us it would mean bankrupcy. Other Competitors we know the product is already in series it would be more safe for us and than we would accept a lowerV&amp;auml;te share of future profit.I think we are very close to find a solution, which fits perfect to both of us. We both made big steps so let us find a complete solution soon.V&amp;auml;te share of future profiti would give40andV&amp;auml;te members in boardcould stay at4 members, because we trust in your management.If we change theSecrey clausewe can discuss a betterV&amp;auml;te share of future profitfor you. We trust in your company, but without information just your believe it will succesful its a to high risk for us with such a low future profit for us afterwards.I got a really good feeling about our Joint Venture and hope to hear from you soon.We have a lot to do in our daily business and preparation for the Joint Venture especially in the area to build the plants and buying the machines. So after i gather many information i can make you this deal now. We both write after the work hours, because it seems important for both of us. I hope it sounds good for you.Kind RegardsRebane</t>
  </si>
  <si>
    <t xml:space="preserve">Dear mr. Rebane,Thank you for explaining your situation. I do get where you are coming from, but my board has instructed me that they would like to have a 50-50 split at least. Our company has been hit hard by the past crises which resulted in the firing of several thousand employees and closing several plants. We need a sufficient share of the future profit in order to bounce back. This is why I propose of splitting the future profit down the middle, which I also think is a fair solution. We prefer to work together with Tihe AG, but if we do not have at least a 50 percent share of the future profit we may be forced to look into production alternatives in Asia, where production costs would be significantly lower.We would be happy with only three members in the board as a concession for a higher share of the future profit. I feel like the share of the future profit is the final point we need to agree on, so it would be a pity if our negotiation would fail because of this in my opinion.So to sum up, the contract would look like this:V&amp;auml;te share of future profitwould be50V&amp;auml;te members in boardwould be3 membersDuration of contractwould be11Secrey clausewould beYesCourt of juristificationwould beGermanyLet us know how you feel about this offer!Kind regards,Mika Andersson</t>
  </si>
  <si>
    <t xml:space="preserve">Dear Mr. Anderson,i also think the 50/50 Split is fair for both of us. We are close to the finish line. You believe in the succes, so do i. Having a50V&amp;auml;te share of future profiti can agree if we can have aDuration of contractof12years under this conditions i would accept it. Sow we can have a long duration and a fair split about the benefit for both of us. TheSecrey clauseis a complete win for your side, so the duration can me a maximum win for us and you also. Everything else we have a fair share in my opinion. I hope you can agree, too.Another alternative if your company change theSecrey clauseto No we can make a deal ofV&amp;auml;te share of future profitof 70 % for you, because its a saver way for us. If benefit is more imprtant for you. TheSecrey clauseis also important if we got problems in this point afterwards. If we have a problem and it went public no other company will work with us together, so we are protecting any of your information for sure for our own good.I really hope you can accept one of this two alternatives, wich fit you better. I think we are close to the finish line and making a great deal for both of us. I am sorry for my late responses, but i need to communiocate and check the conditions with my managment and the bank so we can have the loan immediately after signing the contract to start the Joint Venture. Hear from you soon.Kind Regards,Rebane</t>
  </si>
  <si>
    <t xml:space="preserve">Dear mr. Rebane,We are willing to accept the first alternative on one condition. If we accept with an extra year, we would like to gain the extra board member you proposed the offer before. The reason for this is that we think it is important to have a trustworthy management for the joint venture when the contract is even longer and that you already expressed your trust in our members. Unfortunately, the secrecy clause is crucial for us so we can not say yes to the second alternative. So to sum up, our proposed contract would look as following:V&amp;auml;te share of future profitwould be50V&amp;auml;te members in boardwould be4 membersDuration of contractwould be12Secrey clausewould beYesCourt of juristificationwould beGermanyPlease let us know how you look at this offer!Kind regards,Mika Andersson</t>
  </si>
  <si>
    <t xml:space="preserve">Dear Mr. Andersson,we both make concessions all the time until the end, so i will accept your offer.It was a very respectful, interesting, challenging and always fair negotiation.I hope we have a great Joint Venture and we keep up with this positive spritit in our future work.Kind RegardsRebane</t>
  </si>
  <si>
    <t xml:space="preserve">Dear Mika.Glad to negotiate with you. I believe and hope that we will have fruitful and successful negotiations, I would love to hear from you what your expectations are from these negotiations and that we will benefit from this in the best way for both parties.Kind Regards</t>
  </si>
  <si>
    <t xml:space="preserve">Dear Jesse Rebane,I am happy to see that we already agreed on some general points. Now its time to go into detail and discuss other topics. First of all, for the costs, I propose a 50-50% split of profit so that there is an equal number to pay for us both. For the members, we prefer to have 5 members of our company. This is because our company initiated the cooperation, and our members have a lot of knowledge about the technology that we are going to use. At least, we prefer to use the Swedish law as corporate law in Estonia is very new and the Swedish law is much more extensive.Please let us know how you think about these points!Kind regards,Mika</t>
  </si>
  <si>
    <t xml:space="preserve">Dear Mika.Thank you for the kind intention by suggesting 50% each I see there is a great sense of justice on your side. since your company doesn't want to share secrets we think it's important that ours will have some power in decision making, unless of course, you will be willing to take the secrecy clause down. I will offer something a bit different hopefully it will be acceptable to you. the country of jurisdiction should also be Germany so it's neutral for both of us. and of course, if you want more members in the bord we want more percentage in the ownership.Best regards.</t>
  </si>
  <si>
    <t xml:space="preserve">Dear Jesse,Fine to hear that you the experience the 50% share as a great sense of justice of our side. I agree that it is maybe better to have some members of your side so you will also have some power in decision making and we can negotiate on an equal level. Therefore, your suggestion for 3 members of V&amp;auml;te and 2 members of your side is fine for us. However, we do want a secrey clause as we deal with a very new technology which can lead to a huge profit for us both. We do not want that others use our technology for other purposes. I hope you can find us with this secrey clause. At least, german jurisdiction is also fine for us as this is a neutral jurisdiction for us both.Let me know how you think about this!Kind regards,Mika</t>
  </si>
  <si>
    <t xml:space="preserve">Dear Mika.In order to encourage your company to invest in this project in full, we need to see commitment on your part. Building factories to produce the product we are asked to produce involves high cost. Therefore I say again if you have the need to maintain a secrecy clause we need to know that you can be trusted. We understand this need, but in order for us to secure an investment, we will need a longer contract, since it is not known whether your technology actually works in full and what difficulties will meet us along the way. We want to ensure that the project will work and generate profits for both parties so the length of the contract will have to vary, I will offer 11 years of contract so we can see that there is indeed a commitment to the success of the project. Beyond that, as I mentioned earlier if you want more committee members than us, we will need a larger share of the profits and since you will also want to maintain confidentiality then for the sake of fairness I will return to my previous division proposal.If you would like to change the profit distribution so that it is 50% I would like to see changes in our favor in another sector of the contract.Kind Regards.</t>
  </si>
  <si>
    <t xml:space="preserve">Dear Jesse,I am happy to see that we can agree on many points now. I understand that as we want more members in the board, you need a larger share. Therefore the 45% of share of future profit with 3 members of V&amp;auml;te is fine for me. However, the contract for 11 years is a bit too long in our opinion. We also take the risk to share our knowledge with you, so therefore we suggest the contract to be 9 years. I hope you can find us in this point. Let me know what you think of it!Kind regards,Mika</t>
  </si>
  <si>
    <t xml:space="preserve">Dear Mika.thank you for the consideration about the duration of the contract. you said you are sharing secrets with us but actually, you keep the secracy clause so in order to reach a good agreement we will be willing to accept your 9-year contract if the secracy clause is down. if you ask me for a short contract I will have to ask you to give up on the secrecy clause since you are not actually sharing your patent you are keeping the advantage of knowledge. should you ask to shorten our contract I have to ask to take this advantage of the table. please try to see the risk on our side for not demanding a secrecy clause out of the way. in any case, I can see that we are making progress and it's a pleasure negotiating with you.Kind Regards.</t>
  </si>
  <si>
    <t xml:space="preserve">Dear Jesse,I understand that you want a longer contract once we use the secrey clause. As we are using a new technology which is very important to our company, we prefer to have a secrey clause with a longer contract if that gives you more certainty.Kind regards,Mika</t>
  </si>
  <si>
    <t xml:space="preserve">Dear Mika.thank you for the understanding I wish us great success.Kind Regards</t>
  </si>
  <si>
    <t xml:space="preserve">DearV&amp;auml;te AG,the companies have agreed on only very general terms without going into the details. In the upcoming negotiation,we want to discuss them.There is no doubt that the V&amp;auml;te AG will make a lot of money by cooperating with us, and on our side, we will have to build three new plants, which are estimated to cost 8 € million each, for a total of at least 24 € million. We cannot yet estimate the production costs of the engine.We do know, however, that the engine is not yet at the point of being ready for series. So the whole product has yet to be fully developed.Based on the little we know we estimate costs of R&amp;D to be about 7.2 € million. and production costs to be somewhere around 10 € million. In our point of view, aV&amp;auml;te share of future profitof20is a fair offer, considering that the product is not yet fully developed and can only be completed due to our large investment.For theV&amp;auml;te members in boardit makes sense that the majority is from our company because since the entire product is manufactured in Estonian and we understand the country better how everything is connected, we can make the best decisions for the entire joint venture.As already mentioned the whole production is located in Estonian, it definitely makes sense to have theCourt of juristificationinEstonia.The next topic to discuss is theduration of the contract. In general, the toughest time for innovation is in the first years after its market entry. The new product has to be accepted by potential customers and mature via practical use. Even though we expect the Green Locomotion engine to be a success, we cannot be absolutely sure about it. The first years of this cooperation will be the greatest risk, but afterward, the joint venture will start making real profits. Consequently, we want to build a long-term relationship with V&amp;auml;te AG. We would like to see aDuration of contractof12years.And for the last point, can you help us tounderstand exactly what thisSecrey clause involves and what its inclusion in the final contract implies. We will not agree to sign it if we feel insulted or slighted.We are very curious about your feedback and are pleased that we have already come so close with the demands.Best,Jesse Rebane</t>
  </si>
  <si>
    <t xml:space="preserve">Dear Jesse Rebane,Nice to meet you. My name is Jet and I will be your negotiation partner in the name of V&amp;auml;te.I hope we can come to an agreement, just as in the previous negotiations between our companies.First of all, I understand the risks you take as a company with your investment in a product that is not fully developed yet. However, I do not think you have the right estimation on the investment we had to make to make the product in the first place and how much risks we are taking as well here. I think we are in this together and I hope we are both willing to maken concessions. Because your honesty in the investment you are making, I can tell you that we made an investment of approximately 80 million. Therefore, I want to concede toV&amp;auml;te share of future profitof77. The percentage is the same as the percentage we had invested in the product comparing to you.Furthermore, I want to make a cooperation of the company which means that theV&amp;auml;te members in boardwill also be divided with members from both companies. Therefore, I want to suggest that we will have4 membersand you will keep 1. This is as well similar to the percentages we invested in the product.As discussed in the previous negotiations between our colleagues, we already agreed on a duration of at least five years. For us, it would be the best to keepDuration of contract to5 as agreed before.Because we are the inventors of the new product, it seems logic to us to keepCourt of juristificationinSweden.At last, I want to ask you to agree on a secrey clause. We have developend and invented the product and as you can probably understand, we want to keep this invention between our two companies. Therefore, we want you to sign a secrey clause to make sure our two companies are the only ones who know about the product.I eagerly await your response.Kind regards,Jet</t>
  </si>
  <si>
    <t xml:space="preserve">HelloJet,for me, it's also a pleasure to meet you.We asTihe Technologies AG see the point that your company has already invested a lot of money in R&amp;D butMister Saizew, the chief of our finance department, told me that he would not value the innovation at more than 60 € million. It's still a huge risk for us because youhave not shown us exactly what your new engine will look like.So we have to build new product lines which we cannot use for other products. Therefore we think, that aV&amp;auml;te share of future profitof40is fair.You have to consider that it is much easier for an Estonian company to work with the local authorities and local partners than a foreign firm who may suffer from its alien status. It makes sense that the amountV&amp;auml;te members in boardis'nt more than2 members. Istrongly recommend following up on this offer, as it gives both of us a great advantage.As I already mentionedthe toughest time for innovation is in the first years and it will also take some time to build the extra product lines.By building the product lines, we see it as a long-term commitment and a longer-term contract would give us a lot of security. If you want to have a long relationship with us, a long-term contract should not be a problem.I see your point, butwe have no experience with the Swedish law and therefore we also dont have the resources to deal with a foreign law but we might consider a third, more neutral country likeGermany.It seems that you do not want to share the whole technology with us, which implies that you do not trust and respect us as an equal partner in this cooperation. We are supposed to pay for the development and production of their engine and use our plants and staff but yet you dont want us to know about the whole technology behind it. In our view, this is not a question of economic terms but of treating each other with the appropriate respect that is needed to work together. So for us, it's aNoforSecrey clauseif you can't explain to us in detail why you need it.I eagerly await your response.Kind regards,Jesse</t>
  </si>
  <si>
    <t xml:space="preserve">Dear Jesse,The concessions you made in your last offer shows me that we can probably come to a good agreement.Mister Saizew, the chief of our finance department, told me that he would not value the innovation at more than 60 € million.As for theV&amp;auml;te share of future profit, I hope you understand that the chief of your finance department made an estimation but I can asure you that I am not lying when I tell you that our investmenst was really over the 75 million euros. Because your last concessions, I am willing to make it70. This is already less than the equation of who is investing what in this cooperation. I hope you will agree on this part.ForV&amp;auml;te members in board, I hear your reasons why you would want more members of your company in the board. Therefore, I want to concede to3 membersof our company in the board so your company will have 2 members in the board.Furthermore, I agree on the fact that the first years are the toughest for the innovation and this is also the reason why we already agreed on a contract of at least five years. Therefore, I want to stick toDuration of contractof5 .For us it is fine to stick withGermanybecause we have more experiences with Germany as well and none with Estonia.At last, I am a litte bit shocked that you think the secrey clause is a sign of distrust of our company in your company. It is nothing like that and we really look forward to start our partnership. However, we think that it is always important to put all agreements, even when you make agreements with friends. I hope you understand the reasons we have to sign this Secrey clause with you Yes.I am looking forward to hearing from you soon.Yours sincerely,Mika Andersson</t>
  </si>
  <si>
    <t xml:space="preserve">Dear Mika,thankyou for accommodating. I think we have come to a solution on a few points, others still need to be discussed.A solved Isse would be theCourt of juristification. For both of usGermanymakes sense.We probably misunderstood each other somewhat on one point that we still have to negotiate.I have never doubted that they have invested over 75 million euros in this idea. The market value of this idea is nevertheless valued by the chief of our finance department at 60 million, which are two different things. So I hope you will understand if we value the risk for us higher than you might perceive it. In addition, they are not giving us any details about their product, which leaves us with a lot of uncertainty. We understand your point about the Secrey clauseand we are grateful that you have enlightened us. In our culture, a relationship is built primarily on trust, which we didn't really feel because of the Secrey clause. We would still sign with Yesif you could accommodate us on the V&amp;auml;te share of future profit of 45. You have to understand our situation, how many unknown variables are involved, and what immense risks we are taking.You agree with me on pointV&amp;auml;te members in boardand yet you don't want to take me up on my offer. If in the board the majority is not on the part of our company, it can be the case that especially in decisions that could have a cultural background are not understood and then our members are outvoted, which could lead to disastrous consequences, so I plead that you leave us the majority and accept only 2 membersbecause that is for the best of both parties. Additionally, we have come one step closer to you with the signing of the Secrey clause.Both Parties want a longterm-relationship so why don't we have10years for theDuration of contract?I am looking forward to hearing from you soon.Yours sincerely,Jesse</t>
  </si>
  <si>
    <t xml:space="preserve">Dear Jesse,I am really happy to see the concessions you are willing to make and I am pretty sure we will come to an agreement soon.The issue ofCourt of juristificationis finalized in my opinion as well withGermany.I understand your doubts about the investment we both make but even with the 60 million, you can probably still see that we invested more than your company did. Therefore, I hope you can come to an agreement when theV&amp;auml;te share of future profitwill be65.I can see what you mean withV&amp;auml;te members in boardof2 members. So I will agree on this part.Your offer of 10 years with the duration of the contract is double as much as what we prefer but maybe we can meet each other half way withDuration of contractof7.Furthermore, I am happy to see that you want to sayYes theSecrey clause.I eagerly await your response and hope you will accept my offer.Kind regards,Mika</t>
  </si>
  <si>
    <t xml:space="preserve">Dear Mika,I am very pleased with our progress and see our negotiations in the final steps.I really appreciate them accommodating us on the issue V&amp;auml;te members in board. The other two issuesCourt of juristificationandSecrey clauseare finalized in my point of view.We realize that they have already put more into the project, yet they do not carry as much risk as we do. You can always take your idea to another company, but we will build three extra product lines just for you. These are then sunk costs that we only get through your product. So we adapt to you as well as possible, so that your product can be produced as fast and easy as possible. This is a high risk we take because we are very dependent on you. So in our opinion,V&amp;auml;te share of future profitshould be around47.Also for this reason I would suggest a time of9 for the issue Duration of contract, with the extra option to extend by 5 years.I eagerly await your response and hope you will accept my offer.Kind regards,Jess</t>
  </si>
  <si>
    <t xml:space="preserve">Dear Jesse,Thank you for your last concessions. However, I cannot agree on theV&amp;auml;te share of future profitof55because as I said before, we invested way more in the product. I understand your arguments in taking risks but we even take bigger risks with investing a lot more. Besides, we are willing to take the risk so you should believe that we would never take such a risk if we are not almost 100 percent certain, we will benefit from the product in the end.Furthermore, I see the issuesSecrey clauseof Yesand theCourt of juristificationwithGermanyas solved as well so that sounds good. For now, I will stick to your wishes with theV&amp;auml;te members in boardof2 membersbut I cannot promise this if you want to lower theV&amp;auml;te share of future profitof55 even more.For theDuration of contract, I hope you will concede with8to still meet each other half way.I eagerly await your response and hope you will accept my offer.Kind regards,Mika</t>
  </si>
  <si>
    <t xml:space="preserve">Dear Mika,Thank you for your final offer and for accommodating the Duration of contractof 8. It would not be the optimum but if we would come to the issueV&amp;auml;te share of future profiton50I would accept the offer and would look forward to the upcoming collaboration.Because I believe that if we both have the same ratio on the share of future profits, we also see each other as equal partners and can thus build our relationship on more trust and meet each other on an equal footing.I eagerly await your response and hope you will accept my offer.Kind regards,Jesse</t>
  </si>
  <si>
    <t xml:space="preserve">Dear Jesse,I hope you can agree onV&amp;auml;te share of future profitof55because in my opinion, we downgraded a lot already and I do not have the possibilities to go under this. The only other option is 50% profit but 3 members on the board of my organization.I hope you understand I am stuck right now and accept this final offer I can make.The other issues remain the same as agreed before :Duration of contractof8Secrey clauseofYesCourt of juristificationinGermanyI hope for your understanding.Kind regards,Mika</t>
  </si>
  <si>
    <t xml:space="preserve">Dear Mika,Thank you for your offer and the great negotiation. It seems that we have found an agreement.Thank you for your time and patience. I am looking forward to good cooperation.Kind regards,Jesse</t>
  </si>
  <si>
    <t xml:space="preserve">Good afternoon,My name is Jesse Rebane, my supervisor Mr. Kirsipuu has assigned me to continue negotiations with you. We are pleased to be negotiating with a world-renowned train manufacturer like you, V&amp;auml;te AG, and hope for a mutually successful negotiation.?There are still several conditions to be fulfilled and not all details have been clarified yet. In the following I would like to work through and negotiate these points with you step by step.Allocation of future profits of the joint venture:Regarding the sharing of future profits, our company has indications which are relevant and necessary for the future profit sharing.Your company, V&amp;auml;te AG would like to keep the technological breakthrough of the hydrogen-powered engine. However, the further development steps based on this will be capped by mutual financial support, whereby our company takes a binding risk in the development.Another important point is that our company takes an increased risk in selecting their company, which on our part can not be underestimated. This includes the fact that your company is providing us with the technology, but this cannot yet be clearly evaluated as things stand, since you have not yet shown us what your engine will look like.Furthermore, a joint venture will result in additional costs for us in the form of three new plants that will have to be built. Our estimates show that each plant will cost €8 million, i.e. a total of at least €24 million in additional costs. In addition, it is not yet possible to estimate the production costs of the engine, as your company has not yet been able to provide us with any technical information. However, since it is already known that your engine is not yet ready for series production, there is a risk that further costs of an unknown amount will be incurred. ?It should also be noted that, on the basis of the little knowledge you have provided, we will have to add a further €7.2 million in research and development costs and €10 million in production costs.One point where we were happy to meet you regarding confidentiality was that we installed a completely new security software in all our new plants for which we bear the entire financial costs.Also we had to agree with the city of Tallinn to pay 20% of the costs for the modernization of the transport and electricity infrastructure in the region, which causes further costs for our company that have to be covered.We will gladly provide our production facilities including experienced staff for the joint venture in order to reduce costs on their part.Based on the following points and the calculations we made, we needed 80% - 85% of the revenues to make the project financially profitable for our company.Control of the management: number of members each partner in the 5-member board of directors:Regarding the control of the management, we have also prepared various proposals.Since the local authorities will have a significant influence on our joint cooperation and it is supposed to be an "Estonian company", it would be advantageous if there would be 3 - 4 persons from Tihe Technologies AG in the board of directors. Furthermore, this composition would increase the chances to cooperate much easier with the local authorities and partners than for a "foreign company" which might suffer from its foreigner status.Confidentiality clause regarding the plans for the Green Locomotion engine:Regarding the confidentiality clause, our company still has various concerns. ?It seems that you do not want to share the whole technology with us, which means that you do not trust us and do not respect us as an equal partner in this cooperation. This leads us to question why we should then also sign an additional confidentiality clause. The point is, they want us to pay for the development and production of their engine and use our facilities and people, but they don't want us to know about all the technology behind it. By implementing completely new safety software in our new plants, we have already been very happy to partner with them to ensure confidentiality. ?In our opinion, this is not about economic conditions, but about respectful interaction, which is necessary for cooperation.Because of this, our company is not very keen on and convinced by a secrecy clause.Duration of the contract:We have new approaches that may be relevant to the length of the contract.The most difficult time for innovations are the first years after their launch. The new product must be accepted by customers and mature through practical use. Initial calculations have shown that only after our minimum contract period of five years does it show a corresponding return on investment. Since the first years of cooperation represent a higher risk for both parties, it would be in the interest of both to establish a long-term relationship. A long-term contract also ensures that both parties will actually honor the contract. In addition, since our company will have to bear the brunt of the final development of the engine, both financially and in terms of personnel, we expect your company to send some key engineers to the joint venture's production facilities to provide legal cover for our own engineers, as they have agreed to do.Under all these aspects, we propose a total contract period of 12 years. Since we estimate that there will be a corresponding return only after 5 years, both companies will have a safe return with a minimum contract term of 7 years. Since our company bears the greater risk in this project, we would like to include a clause that allows us to extend the contract for another 5 years. ?We are open to alternative proposals regarding the duration of the contract.Jurisdiction:The last item on the agenda is the choice of jurisdiction. In our opinion, it makes most sense that if a joint venture is to be established with an Estonian company, the company should be governed by Estonian law. The key point here is that we, as an Estonian company, are familiar with Estonian law and have the resources and lawyers who are extremely knowledgeable in this area. ?A jurisdiction with Swedish law, is absolutely counterproductive for our company, as we have no experience with Swedish law and therefore do not have the resources to deal with a foreign law. ?As an alternative option, we would have the suggestion to consider a neutral country such as Germany. This would suit us as well, as otherwise we would have to look for and pay new lawyers for our company.I sincerely hope that you agree with our proposals regarding the contract negotiations. If you have a counter offer, I am open to negotiate.Yours sincerely Jesse Rebane</t>
  </si>
  <si>
    <t xml:space="preserve">Dear Mr. Rebane,Thank you for your first offer. My name is Mika Andersson. I will represent V&amp;auml;te AG during our negotiation concerning our possible future collaboration. We are pleased to see the first round of negotiations have gone well, conducted by my colleague Astrid &amp;Aring;ngstr&amp;ouml;m andOlaf Johansson. We have been looking for a fitting collaboration partner for a while and have a good feeling about the possible fruitful relationship that will blossom between V&amp;auml;te AG and Tihe Technologies AG. As you have mentioned there are still a number of important points that need to be discussed between our two parties concerning the future construction and production of the Green Locomotion engine.Previously settled affairsTihe Technologies AG has not only agreed to install new security software, but also to pay 20% of the necessary funds needed to improve the infrastructure in Talling Harju. Seeing as your construction departments director responded to our initial offer for a potential joint venture, we assume that you as a company are striving towards a profitable venture with a foreign enterprise like V&amp;auml;te AG. Therefore, we see it as a necessity on your part to increase your digital security in this day and age. Optimized cyber security is something that every large enterprise needs to run smoothly. Additionally, the infrastructure was very much below par in the region of Tallinn Harju. We both know that decision-makers were waiting for a good reason to invest in the infrastructure of the area. We believe that this is therefore something that should not be seen as a point of leverage on your part but a fundamental, bare-bones minimum requirement for our collaboration. Allocation of future profits of the joint ventureTo put it mildly, your first offer concerning future profits came across as a little naive. However, we are willing to disregard this offer as this is only the first in an ongoing negotiation. V&amp;auml;te AG has been developing the Green Locomotion engine intensively over the last two decades. We have made great progress and are on the brink of delivering a new product that has the potential to change the course of the battle against climate change.Because of the numerous years of work that V&amp;auml;te AG has put into the Green Locomotion machine and it is a product of our invention, we find it more than reasonable to split the future profits in such a way that these efforts are acknowledged. You mention that the cost of building will total around €24 million, and additional costs will be around €17.2 million. We find these numbers to be very much above what we have estimated from our end. As there are a number of plants in your possession that can be repurposed for the production of the Green Locomotion engine. We recognize that our joint venture is a crucial final step towards the implementation of the Green Locomotion engine, which in and of itself should be compensated.You mention that Tihe Technologies AG is taking an increased risk. However, we would like to acknowledge that the risk will of course be shared between both our ventures. We would therefore like to suggest that 30% of future revenue goes to Tihe Technologies AG considering the difference in funds and time that have been and will be allocated from both sides. This split has been carefully considered and seems more than fair to us.Control of the managementWe at V&amp;auml;te AG would like to suggest Tihe Technologies AG provide two board members. Considering this joint venture is quite substantial, we at V&amp;auml;te AG have had multiple decades of experience with mergers and large collaborations. We believe that our experience will help us to lead our joint venture towards a profitable future. Considering our stakes in this project, having one member of the board be from V&amp;auml;te AG is not viable. We therefore, see this 60%/40% split of board members to be reasonable considering both our investments. Confidentiality clause:I think there is some misunderstanding on this point. The meaning and effect of the secrecy clause are not that Tihe Technologies AG allowed to know everything there is to know about the technology. However, we as a company have been working on this technology for the better part of two decades and believe it will be revolutionary in the future. Therefore, we must ask you to sign a confidentiality clause to ensure the technology is not taken from us or sold to a third party. This will ensure that our invention will not be used by other companies. Were this to happen, we would not be able to enact quality control on the products that these other companies may deliver. This in turn may create a plethora of low-quality implementations of the technology that we created and construct a negative image from the public towards hydrogen-based technology. We have one chance to bring this technology to the masses in a proper way and this cannot be risked.I understand your point concerning respectful interaction. This is a point that is nonnegotiable however, we must ask you to sign this clause otherwise we may as well halt negotiations here.Duration of the contract:Both V&amp;auml;te AG and Tihe Technologies AG will be seeing some turbulent times ahead if we go ahead with our joint venture. As you mentioned, in the first couple of years, we will need to finish the development of the engine, start the production, and build a reputation as an innovative and future-oriented company. We are very confident in our product and Tihe Technologies AGs ability to deliver in terms of construction. Therefore we would like to suggest a contract length of 7 years. After the initial success of our product, we believe we can provide you with a better share of future profits through a renegotiated contract. However, due to the fact that this is still up in the air, we believe a contract of 7 years will ensure a successful joint venture.You mention that only a long-term contract will ensure that both parties will actually honor the contract. Hopefully, there is no intention of breaking any future contracts.JurisdictionWe are quite simply, a little hesitant to rely on Estonian jurisdiction just because of the fact that we as a company do not have any experience with Estonian courts. We recognize that you are in the same situation. However, it is commonly known that the Swedish body of law is very comprehensive and reliable compared to the judicial system of other European countries. As corporate law is still very new in Estonia we would like to suggest locating the court of jurisdiction in Sweden. We are also open to possibly relying on Germany as a court of jurisdiction but we must ask you to consider Sweden as the best option in this case.Thank you for your first offer and we are looking forward to your response to our counteroffer.Kind regards,Mika Andersson</t>
  </si>
  <si>
    <t xml:space="preserve">Dear Mrs. Andersson,thank you very much for your first counter offer, I am looking forward to further negotiations with you.Sharing of future profits of the joint venture:We understand your point that you have worked hard over the past decades to develop the Green Locomotion engine. Likewise, we can understand the point that because of your years of work on the Green Locomotion Engine, you want and deserve a fair distribution of profits. But you also have to consider all the parameters here.Since we can only work with the data and knowledge that was provided to us, we still consider the €17.2 million to be a real figure for additional costs. The costs for the plants were estimated in good conscience by us on at least 24 million €, since you know surely that in the final result always additional costs arise, which were not planned and/or expected which are however in the calculations also calculated.Regarding the profit distribution, you should also consider the points in which we accommodate you, thus saving you additional costs. For example, with our production site and high number of experienced employees, we offer additional resources that must be taken into account. In addition, the production and labor costs for the Green Locomotion engine would be very high if the production were located in Sweden, which would result in further enormous savings for your company.You are right, of course, that both parties are taking a risk. Nevertheless, our company is taking a higher risk and cannot hope for government subsidies if the worst comes to the worst, as was once the case with you. You also have to understand our side. Your company provides us with the technology, which cannot be clearly evaluated at this point in time, as we have not yet been shown what the engine will look like. In addition, it is not possible for our side to estimate the production cost of the engine, as your company has not yet provided us with any technical information. It is also still uncertain what additional costs the engine, which is not yet ready for series production, will incur. These are all factors that have to be taken into account. We are therefore taking an unknown risk, which we would like to remunerate fairly on both sides.We at Tihe Technologies AG would like to accommodate you and therefore propose that 30% of future earnings should go to V&amp;auml;te AG. After careful consideration, rebalancing and risk distribution, this distribution of the profit seems fair to us.Control of the management:Your point of view It is understandable that you feel that with three board members on your part, you have a better chance with a fairly large joint venture like this. However, it should definitely not underestimate the local authorities in Estonia. We have been dealing with the local authorities since Soviet times and from experience we know that an "Estonian company" will have a lot less problems than a foreign company. Furthermore, this avoids that the company as a "foreign company" might suffer from its foreigner status. Based on this, we further see the added value in the fact that if three people come from Tihe Technologies AG, it would economically provide the greatest added value for both parties.Confidentiality clause:There may well have been misunderstandings on both sides during the initial negotiations. We recognize your urgent request for a confidentiality clause. In this respect, we respect your wish and agree to the confidentiality clause.Duration of the contract:At the latest since the economic crisis of 2008, we have been aware that our company would never receive government subsidies in any respect. We feel very committed to our employees, which is why we always strive for long-term contracts in order to offer them a secure job. We are very pleased that you have already accommodated us with the length of the contract. However, we are still concerned that the implementation period of the innovation could take longer than expected and therefore it could take longer to see a return on investment. In order to be able to plan for the long term and promise our employees a secure job, our company would like to set the contract period at 12 years.Jurisdiction:It can be seen that both parties prefer a jurisdiction one of their traditional countries. You must take into account that despite everything we are not at all familiar with Swedish law and therefore it is unfortunately not an option for us, even if you think it would be the best for all of us.I would like to suggest that we choose Germany as the place of jurisdiction. In this case, both parties have sufficient resources and it is an agreement with which both can live well.Thank you for your counter offer and we look forward to your response to our offer.Yours sincerely Jesse Rebane</t>
  </si>
  <si>
    <t xml:space="preserve">Dear Mr. Rebane,Thank you for your kind response. I see you have made a number of concessions, which we appreciate very much. We hope we can move this negotiation further towards the best possible outcome for both our parties.Sharing of future profits of the joint venture:Our finance department has estimated the value of what each of our parties will bring to the table. They have estimated that the full value of the Green Locomotion engine over the next 5 years will be around 90 million dollars. As you mention, there are a number of additional costs that will undoubtedly arise over the course of our possible joint venture. Moreover, our engineers estimate that the technology, as it stands at this moment, has an 85% chance of being successful. Therefore, we at V&amp;auml;te AG, are willing to invest more than 75 million euros into the joint venture.Looking at the amount that Tihe Technologies AG will bring into the joint venture. The split that you have offered does not completely seem fair. If we calculate the percentages of our costs and investments, Tihe technologies will provide around 35%. However, as a show of good faith towards our possible future collaboration we would like to offer Tihe Technologies AG a share of future profits of 40%.Control of managementHaving two members on the board is something we would need to discuss internally as it is not preferable. We understand that being seen as an Estonian company might lead to an advantage in the area. However, we do not believe that having three board members from Tihe Technologies AG would lead others to believe the company is Estonian. We will be working together publicly and the fact that Tihe Technologies AG is one half of our possible joint venture must be enough for the local market to realize the product we will be making as such. Therefore, we would like you to reconsider this matter.Confidentiality clause:Thank you very much for conceding on this matter. We appreciate your collaboration on this and will take this with us concerning other points within the investigation.Duration of the contract:We understand your concern. The implementation time of the innovation could take longer than expected. However, because we have such faith in the technology that we are creating, and due to a number of projections made by our research team. We believe that the hydrogen engine will be accepted as the new standard in emission-free transport. We understand that a 12-year contract gives a solid and secure job expectancy for your employees. However, we project that after a number of turbulent years we can make production roll out in the fourth year. Therefore we would like to offer a contract length of 7 years. This will leave us 3 years after the first turbulent 4. After this period we can renegotiate for a possible future collaboration.We can also offer you a second option, which requires a concession from your end in return. We are willing to sign a 10-year contract if you agree to allow V&amp;auml;te AG to have 4 members on the board of executives. This is the only way, we can be able to consider signing a 10-year contract.Jurisdiction:I agree with your previous offer to move the jurisdiction of our joint venture to Germany. This seems like the best possibility considering both our interests.Thank you for your counteroffer and I hope we can come to an agreement.Kind regards,Mika Andersson</t>
  </si>
  <si>
    <t xml:space="preserve">Dear Mrs. Andersson, I am pleased that you have returned to the negotiations so quickly. Thank you for a new improved counter offer, however, there are still points that need to be improved.Allocation of future profits of the joint venture:We are very pleased to learn that your finance department estimates the total value of Green Locomotion Motors to be around $90 million within the next 5 years. However, as mentioned in the previous offer, our company cannot rely on government subsidies, as was the case with your company. It is still not possible for us to estimate the production costs of the engine, as your company has not provided us with any technical information. It is also still uncertain what additional costs the engine, which is not yet ready for series production, will ultimately incur. These are all factors that our company must take into account in order to protect our employees. We are therefore taking an unknown risk despite all the negotiations to date. Moreover, these are estimates on their part. These estimates cannot be verified on our side, so we have to trust you blindly on this. Moreover, these estimates take place under top conditions. This means that you assume very few to no problems with the local authorities in Estonia regarding the control of the management. You also assume that as a "foreign company" the company would not suffer from its foreigner status. Your estimates of an 85% chance of success for the technology at this point in time is felt to be positive by our company. However, we feel that you do not want to see the devil in the details and feel that you can provide the best plan for the joint venture.Since we have not been able to convince you of the problems that exist in controlling the management, we offer you a very accommodating and ambitious offer on our part. We the Tihe Technologies AG claim a share of 55% of the future profits as security. In return, you will receive 4 of the 5-member board seats without further negotiations. Thus you have a basically free right of decision and can pursue your mentioned ambitious goals without worries about blockades on our part. In this case, we would also reduce the duration of the contract to 9 years as an accommodation. Control of the management:As stated above, we are providing you with 4 seats on the 5-member Board of Directors. This basically gives you free rein to pursue and implement your goal of $90 million in total value of the Green Locomotion Engine without our domestic opposition. It will also give you the best chance to meet the 85% estimate of the technology's chance of success.Confidentiality clause:We have already reached agreement on the confidentiality clause, so there is nothing more to negotiate here.Duration of the contract:Your absolute confidence in your technology makes us as a potential joint venture very happy and encourages us to be of the right opinion to have found with you the company we were looking for. However, the point that innovation may take longer than expected cannot be minimized. As already mentioned in the point "Sharing of future profits of the joint venture", we have abandoned the idea of a 12-year contract. We would reduce the contract period to 9 years, but leave them with their desired 4 members on the board.Jurisdiction:I am pleased that we have found a compromise on this in which both parties agree and no one has to feel disadvantaged.We believe that this deal is a win-win situation.Yours sincerely Jesse Rebane.</t>
  </si>
  <si>
    <t xml:space="preserve">Dear Mr. Rebane,Thank you for your counteroffer. I feel we are very close to concluding our negotiation. However, I would like to make this final offer to ensure both of our parties receive the most out of this deal.Allocation of future profits of the joint venture:I understand your concern. The projections made by our finance team are calculated with great precision and based on numerous months of analysis and even years of research. However, I agree with you that these projections can always fall short of the real outcome. We can of course not know this at this time, this is yet to be seen. Therefore, I would like to make you a final offer concerning our agenda. In terms of our shared profit, we are willing to concede in the possible share of future profit and offer Tihe Technologies a 50/50 split. This distribution of profit will hopefully show Tihe Technologies that Vate AG is willing to ensure our joint venture will be both profitable and collaborative.Duration of the contract:On top of this 50/50 split, we would like to offer an additional concession on the duration of the contract. We atV&amp;auml;te AG are willing to offer you a contract duration of 10 years. Hopefully, within these ten years we will be able to create a well-working relationship within our joint venture and strive towards a profitable and effective joint venture. Furthermore, these ten years will allow us to not only complete and start production on the Green Locomotion engine but also to grow our operation towards a bigger and brighter future together.Control of the management:Seeing as we are willing to provide Tihe Technologies with 50% of the future profit and commit to a 10-year contract, we would like to ask something in return. We are willing to relinquish the majority share of the profit that, when looking at our financial projections, does not completely reflect the invested funds and time. Therefore, we would like Tihe Technologies to allow us to have 5 members on the board from V&amp;auml;te AG. This is the only way we will be able to justify this choice to our shareholders of the company.We are looking forward to your response and hopefully acceptance of this offer. I would like to stress that due to the time constraints of this deal, this is our final offer. It was a joy negotiating with you and we are looking forward to our future collaboration.Kind regards,Mika Andersson</t>
  </si>
  <si>
    <t xml:space="preserve">Dear Mrs. Andersson, On the one hand we thank you for your cooperation, on the other hand we do not feel taken seriously. This is our last offer during this negotiation.Sharing of future profits of the joint venture:It seems that you do not take our company's concerns seriously. You are aware of all our concerns, the risks we are taking and our concerns. But instead of truly accommodating us, as we have done in areas such as the confidentiality clause, unfortunately this is not the case. We as Tihe Technologies cannot justify risking the jobs of our employees, as our company would not be subsidized by the government in case of a crisis and we have a responsibility towards them. Therefore, we insist on a profit share of 55% from which we will not move away.Control of the management:As already mentioned in the above point, we feel that we have absolutely no control over the company. You expect that in a joint venture of an "Estonian company" you can actually "claim all 5 seats on the board of directors for yourself. To be honest, this is a real impertinence. You can't seriously expect us to withdraw completely from the action and not even be allowed to contribute our ideas to the board of directors in a joint venture that is supposed to be, as they say, "at eye level". Your offer to extend the contract by 1 year is also not an accommodation that we can take seriously.Duration of the contract:As already mentioned above, their demands are partly presumptuous and their more or less symbolic sign of accommodation with the extension of the contract by only 1 year is not to be taken seriously.This is our final offer. If you do not agree with it, then it is really very bad but then it should probably not be so. We hope you will reconsider.Thank you for your counteroffer and I hope we can come to an agreement.Kind regards,</t>
  </si>
  <si>
    <t xml:space="preserve">Dear Mr. Rebane,Thank you for such an interesting negotiation. I accept your offer and look forward to our collaboration! I would like to stress that we do indeed take you seriously as a company, we are just under the impression that a board of 5 members from Vate AG is not an improbable option. However, we are willing to accept your offer of having 4 members on the board.Kind regards,Mika AnderssonPS: You have been calling me Mrs. but I am in fact a Mr. ;-)</t>
  </si>
  <si>
    <t xml:space="preserve">Dear Mika Andersson,my name is Jesse Rabane and Im from Tihe Technologies AG. You probably also know that our two companies have agreed to start a joint venture. Some topics are already discussed but there are still 5 more issues that we need to negotiate in order to start a final collaboration.First, let me tell you something about our company:Tihe Technologies AG was founded in 1961 and our headquarters is in Tallinn, Estonia. In the past, our main customers included the Soviet Union and the government of Estonia, as we are one of the leading companies in the production of steel tanks. Now we are also active in the private sector for steel tanks. Our customers regularly tell us that our steel tanks are the tightest and safest in Eastern Europe. Our products alsways need to have a good quality. This is very important for us. So of course, the hydrogen tanks will also have an excellent quality.And now lets talk about the 5 issues:The first one is the division of future revenues. We think that Tihe AG should get a share of 80% and V&amp;auml;te get20%. Because we provide our production site for manufacturing and also have to build 3 new plants. So we have a big financial burden to cover. We also want to install a new safety software for the joint venture to reduce the potential for errors. This also costs a lot of money.Then we have to talk aboutthe number of directors from each company that will sit on the Board of Directors. I think a majority from our company makes sense, because we may have a lot to do with local authorities. We think we can communicate better with them. If the authorities communicate with "foreign companies", there is a risk that they will try to fool us. What about 4 members from Tihe AG and 1 memberfrom V&amp;auml;te AG?You have to explain the Secrey clauseto me. It is very ambiguous. We are interested in a good cooperation and this includes trust. At the moment, the clause reads as if you don't want to tell us everything about the technology. We will use our plants and staff and we also have financial burden. We should then also know everything about all the technology. That's why we don't want to sign a secrecy clause.And now to theDuration of contract: The new innovation will have a hard time in the first years after its market entry. It takes a long time before real profits are generated. We are therefore interested in a long-term relationship and propose a contract duration of 12years.The last issue is the choice of a Court of juristification. Since the production sites are in Estonia, it makes sense to have the jurisdiction in Estoniaas well. I think that is understandable.I hope we come to an agreement on the issues and our joint venture can start soon. Im looking forward to hear from you.Best regardsJesse Rabane</t>
  </si>
  <si>
    <t xml:space="preserve">Dear Jesse Rabane,Hope you are doing well.We are excited to be able to start a joint venture with Tihe Technologies AG. Our company would like to work with you towards a mutually beneficial agreement. However, we were a bit disappointed to receive your initial offer regarding the remaining issues that need to be solved.One issue that is prominent for us is the division of the future revenues. We understand your point of view on the issue. However, we wanted to share our point of view on the issue. The cost of building three new plants is significant, nonetheless, these investments are a valuable asset for Tihe Technologies AG as they can be used for other manufacturing purposes in the future. Furthermore, the safety software investment is not only useful for us it is also beneficial in protecting all the plants of Tihe Technologies.Additionally, the technology that we are bringing to the table has a strong potential to revolutionize the railway industry. The development of the technology is quite far along and we have invested a considerable amount of money developing this technology. Therefore we would propose a much higher share in the division of future revenues. What do you think of our position on this matter?The V&amp;auml;te share of future profitis for us an important issue, we are willing to negotiate on another factor that you might deem as important for your company in order for us to reach an agreement that is suitable for the both of us.I wanted to clarify the Secrey clausebecause I believe there might be some misunderstanding. We will share the information regarding the technology, however, the secrecy clause would entail that the information you receive about the technology cannot be distributed to other third parties. Seeing the relevance and the importance of the technology, we do not want this information to be shared with others except with you seeing our cooperation. Therefore, if you are interested in working with us and understand the potential of this technology, you would understand our need for signing a secrecy clause.Im confident that by working together we are better able to achieve our company goals and achieve a higher joint outcome for both of us. We believe that we can make strong trade-offs by understanding the significance of the issues we are negotiating on, the same issues that you find might not be as important to us. Looking forward to hearing from you and building an offer that is better for both of us.Kind regards,Mika Andersson</t>
  </si>
  <si>
    <t xml:space="preserve">Dear Mika Andersson,thank you for your message and the explanation about the Secrey clause. We are still a bit skeptical about this. But if it's just a matter of us not sharing your information about the new technology with third parties, we can sign that clause. In return, we demand a Duration of contractof 12years. Is that okay for you?We also need to talk again about profit sharing. Your technology has the potential to revolutionize the rail industry of sure and I can understand that you want to cover your investment costs. But we also have to cover our costs. Building the three new plants will cost us at least 24 million euros. On top of that, there are costs for the safety software and, in addition, we will pay 20% of the costs for upgrading the transportation and electricity infrastructure in our region. You will also benefit from this, as your technology can then be used in our region.These high costs all come to us at the same time, so there is a high existential risk. I think both companies are equally important for the joint venture. Tihe can not work without V&amp;auml;te - V&amp;auml;te can not work without Tihe either. What do you think about a 50% split for both?And what is your opinion on the other issues?I hope we are a bit closer to a good cooperation.Many greetingsJesse Rabane</t>
  </si>
  <si>
    <t xml:space="preserve">Dear Jesse Rebane,We had some time to think about your proposal. In regards to the Duration of contract, we think 12 years is quite a long period of time considering the fact that the initial calculations have shown that it will only take 5 years to show a decent return for both companies. Therefore, as a sign of good faith, we propose that the contract consists of 7years.We also understand the additional costs acquired with the joint venture, and we realize that 24 million euros is a significant amount. However, we are investing a total of 76.5 million euros in the joint venture. Not including the additional costs, our investment is equivalent to 3 times the investment you are making. However, we would be willing to go as low as 50%, providing you are willing to give up a few board members.Regarding the V&amp;auml;te members in board, we do not necessarily agree with the point made in your argumentation. Based on your reasoning, even having one director from the Tihe AG would be enough as one board member should be competent enough to communicate with the authorities and know when we are being fooled. We do not think that you need 4 members on the board to do that. Taking into account that we are already compromising significantly in the shares of future revenues, we propose that we have4 members.Lastly, I want to address the Court of juristification. You mentioned previously that you think since the production is taking place in Estonia, it would make sense to have the jurisdiction in Estonia as well. It feels that you are not considering the fact that you are working with a company outside Estonia. Even though we would prefer to have jurisdiction in Sweden, we understand that we are working with a company outside Sweden and propose that we meet in the middle and set the jurisdiction inGermany.Our preference would be to make this joint venture work and cooperate to achieve higher gains together. You are correct that we cannot work without each other. We could alternatively sell our green locomotive plant to another company. However, this is not our preferred option and Tihe AG would not acquire any benefits and the potential revenue Tihe AG would obtain from the joint venture will be lost.I hope that you understand our perspective on the previously mentioned points. I hope to hear from you soon and look forward to coming to a mutually beneficial agreement.Thank you.Kind regards,Mika Andersson</t>
  </si>
  <si>
    <t xml:space="preserve">Dear Mika Andersson,I am pleased that we have already reached an agreement on two issues.I would like to point out again that we are interested in a long-term relationship, which is why we do not want the Duration of contractfalls below 10years. In a joint venture, both parties should win and we should indulge each other's success. With the 5 years respectively 7 years of contract duration it seems to us as if you would like to get rid of us as soon as all market entry barriers are overcome and you can stand on your own feet.Regarding the number of members in board, I would like to say that it will be a very high effort for only one member from Tihe to communicate with the authorities. Because there will be a lot of bureaucratic work and many on-site appointments with long waiting times at the authorities. This is not sustainable for one person. Therefore, we propose that 3 members will be from Tihe. In addition, I missed a comprehensible argumentation from you why four members should be from V&amp;auml;te. - Yes, you compromised on revenue, but we were also compromised to significantly reduce our share of revenue.On the issue of the Court of juristification, we agree with your proposal. I think Germany is a good choice.I hope you can understand our point of view on the open issues and I am looking forward to your answer.Kind regardsJesse Rebane</t>
  </si>
  <si>
    <t xml:space="preserve">Hi Jesse,Hopefully, you are having a good day today. Yes, I am also pleased to see the progress we are making regarding the negotiation.However, the number of board members is a challenging issue as there are only five members, and there would be no equal way of dividing the number of board members. Either Vate or Tihe would have more board members. First, while your company is renowned for producing high-quality steel tanks, our company has more experience in the railway industry, which could prove to be very beneficial when it comes to making crucial decisions. Furthermore, we will eventually supply the end product to our customers, and ultimately we know our customers the best. Therefore, we would still like to have at least three members on the board.I understand that you would like to build a long-term relationship and I think this for you is very important. I propose that we have 4 membersboard members and in return, we can sign a contract for 12years. I'm not entirely sure whether or not this is more beneficial to you. If you can let me know otherwise, we can always change it.Kind regards,Mika Andersson</t>
  </si>
  <si>
    <t xml:space="preserve">Good evening Mika,my day was fine, thanks for asking. I hope that you are well, too. I am glad to hear from you!I can understand your reasoning and it is indeed a pity that the number of members in board is odd.However, since you are accommodating me with the Duration of contract, I accept the4 membersof V&amp;auml;te members in board. It will be stressful for our one and only member from Tihe but together we can do it!I thank you for the good communication and negotiation with you and I am looking forward to the progress of our joint venture. Together we can now revolutionize the rail industry.Best regardsJesse Rebane</t>
  </si>
  <si>
    <t xml:space="preserve">Dear Mika Andersson,i am excited about negotiating the issues of our joint venture with you.With this message i am sending a first request. Please let me know what you think about it. I am looking foward to hear from you soon.Best regards,Jesse Rebane</t>
  </si>
  <si>
    <t xml:space="preserve">Dear Jesse,I am pleased to meet you. V&amp;auml;te AGhopes for fruitful cooperation with your company, as it has established itself in the international market as a reliable partner with many years of expertise.I have read your proposal carefully and would like to negotiate with you some points:Unfortunately, we cannot agree with 20% of future profit, as we provide the project the innovative, exclusive technology that will change the railway industry in the future. Paying attention to the fact that nowadays the European government is highly interested in reducing environmental damage, our Green Locomotion will be in high demand shortly in the Western market. The exclusivity of our innovation ensures success and increased demand for our technology and as the inventors of Green Locomotion, we would like to have a more significant share of the benefits than you have offered in your application. You can find our counteroffer in the attachment.Because exclusiveness is one of the main strengths of our engine,we cannot allow the transfer of our engine technology to third parties, as this may lead to the loss of competitive advantage for both our companies. Therefore, we would like your companyto sign a secrecy clause.In addition, we would like to have 4 members from V&amp;auml;te AG in board. Ourmanagers have many years of experience in the railway industry and relationships in working with European companies. Using their extensive experience, our colleagues in the board will be able to guide our project in the right direction, minimizing the risks that may occur along the way for both our companies.We also would like to have the court of Juristification located in our country,as the Swedish body of corporate law is known to be very comprehensive and has already been proven, while ?orporate law in Estonia is known as still relatively new.In case of misunderstandings on the part of our companies, we propose to use the strength of the long-term well-established Swedish jurisdiction, which many Western companies rely on in their relations with V&amp;auml;te AG.In addition, we assume that a five-year contract will be the optimal term for our joint venture. In case of success of our joint cooperation, we will always have the opportunity to conclude a new contract.We are looking forward to your answer,Best regards,Mika Andersson</t>
  </si>
  <si>
    <t xml:space="preserve">Dear Mika,it is awesome to hear back from you so soon. This shows me that you are really interested in a cooperation with us, the Tihe Technologies AG, and i am sure that we will find a solution that fits both of us.I respect your offer but unfortunately i can&amp;acute;t accept. Let&amp;acute;s discuss theV&amp;auml;te share of future profitfirst. You are obviously right, that you provide the innovation with the green locomotion, but at the moment the value of this innovation is quite unclear. We are trusting you that your innovation will be as good as it sounds, but we haven't seen exactly what your engine will look like yet. We have to take into account, that there is a possiblity that the technology will fail, because the engine is not ready for series production at the moment. Tihe Technologies AG is building three new plants for the production and we are also covering for the production costs and costs of R&amp;D. Furthermore, we have already agreed to install new security software in all our plants, for which we are bearing the entire financial burden. Therefore i believe that30percent for you and your company is quite a good offer.RegardingV&amp;auml;te members in boardwe have a different approach. As the production is taking place at our plants in estonia we believe that it would be a lot easier for an "estonian company" to work with the local authorities and local partners than a "foreign firm" who may suffer from its alien status. But i want to take a step forward.2 membersof your company would be fine with us. This would still present our venture as an estonian company, which will ease the communication with the local authorities.TheSecrey clauseis a little bit concerning for us. I would like you to explain what the secrecy clause involves exactly, because for us it seems that you don't want to share your technology with us as an equal partner. Maybe you will be able to make our concerns disappear, but until this point we will have to insist onNosecrecy clause.As your company wants to set up a joint venture in Estonia with an estonian Company, it seemed obvious for us that the venture will be subject to Estonian law. I see your arguments, but as we are having no experience with the swedish law we have no resources to deal with it. We are willing to consider a third choice though, beingGermanyas a more neutral country for both of us.Last but not least we have to talk about the Duration of contract. It is general knowledge that the toughest time for an innovation is in the first years after its market entry. This being sad the first few years of this cooperation will be the greatest risk, but if we overcome this time our joint venture will start making real profits. Therefore i think it is understandable that we are looking to build a long-term relationship with V&amp;auml;te AG to minimize our risk as neither one of us can be completely sure about the outcome. We are willing to come down to11years and hope this will increase your utility.I am kean to hear your opinion on this offer.Hope you have a great day,Jesse</t>
  </si>
  <si>
    <t xml:space="preserve">Dear Jesse,Thank you for your letter.We understand your concerns about the uncertain future of our technology, as no company has carried out such a project before us. We also consider the risk associated with the project that your company undertakes and the amount of money you will have to invest. However, our experts have calculated that the technology in its current form has a very high chance of success. V&amp;auml;te AG also assumed financial risks and invested heavily in the joint venture. Therefore, we offer you70ofV&amp;auml;te share of future profit.RegardingV&amp;auml;te members in board we strongly believe, that our collegues have deeper expertise in managing projects related to the European railway industry as well as in maintaining relationships with partners in Western Europe that will be very important for the future of our project. But we also understand the importance of your collegues` expertise inworking with Estonian colleagues and authorities. Therefore, we suggest you3 membersin the board.The main condition specified in theSecrey clause states that our company must participate in the approval and transfer of the patented technology to any third party. We deeply trust you as a partner, but we also wanted to be sure that the secret of our exclusive technology would not fall into the hands of unscrupulous vendors. If the technology is transferred to our competitors, all investments of both our companies in Green locomotion may be lost. However, if all vendors involved in our project are checked and approved by both our companies, the risks will be minimized. Therefore, we have to insist on signingYes of secret clause.Regarding toCourt of juristification, we understand that probably due to the small experience with the Swedish body of corporate law, it was more difficult for your company to work with it. Therefore, we agree to take a step forward and choose a court of jurisdiction located in Germany. Our company is ready to hire new employees who are familiar with German legal procedures, with which our specialists have less expertise than with Swedish ones.According toDuration of contract, we are confident that despite the fact that in the next 5 years will be challenging for both our companies, our project will be successful and our cooperation fruitful. However, during this time, many terms of the agreement may change significantly. Therefore, we offer you to conclude a contract for5 years, and after their expiration, renegotiate the contract.Best regards,Mika</t>
  </si>
  <si>
    <t xml:space="preserve">Dear Mika,i appreciate your offer and i am glad to see your will to discuss certain points and find a solution that we are both comfortable with.It seems that we already can agree on theCourt of juristificationbeingGermanywhich is a great success.This leaves four issues we need to solve. I completely understand your argument and the meaning behind theSecrey clause. But if we accept this clause, it leaves our company at huge risk, that after expiration of our contract we are left behind with the cost of 5 years for production, R&amp;D and the establishment of the green locomotion in the market and won't participate in the success that both our companies are hoping for. Therefore we are willing to accept theSecrey clauseunder the condition of aDuration of contractof12years. We are trying to join forces and in my opinion a long-term contract is the foundation of a great relationship between our two companies stating the trust in, and the respect for each other.Regarding theV&amp;auml;te share of future profiti really hope that you are willing to make a bigger step in my direction. Tihe Technologies AG will bear pretty much all the costs and also the risks from now on and with our many years of experience and patented technologies we can and will make a huge differencein high volume steel tanks for the hydrogenbased rail industry. We are willing to put all our efforts into this project with you, accepting the risk that it might fail.Therefore we need some kind of insurance, which implies a bigger share of the future profit. We respect you as a business partner and totally understand, that you want to gain profit out of our cooperation. Taking all of this into account we are offering you 34percent.For the issueV&amp;auml;te members in boardI have to say that we believe that the communication with the local authorities can be difficult if Tihe Technologies AG won't have the majority of members. Nonetheless we are willing to agree to3 membersif you are conceding on theV&amp;auml;te share of future profit.I really hope you will like our offer. We want to make this joint venture happen with you, because you seem to be a perfect fit. But there are different options for Tihe Technologies AG and we are not willing to do it at just any price.Best regards,Jesse</t>
  </si>
  <si>
    <t xml:space="preserve">Dear Jesse,We also highly appreciate how fruitful our negotiations are and that the way we try to find the optimal outcome for both our parties.Regarding the Secrey clause, we would like to emphasize that the prevention of risks associated with technology leakage, from which the agreement protects, is important for both our companies. Taking into accoung the high risk from the loss of large investments and many years of engine development invested by our company in the project, we will not be able to conclude a contract for any period without signing this agreement. I hope you understand our point of view and if you were in our place, you would be highly interestedto protect the technology as well.For the issueV&amp;auml;te share of future profitwe cannot agree on 34% of share. Our company is going to make a significant investment in our future project, which, according to approximate calculations, significantly exceed yours, even taking into account the costs of building additional plants, the cost of production, R&amp;D and installation of new security software. Our company, like yours, carries financial risks, but given the ratio of investments, our risks are even greater. Unfortunately, V&amp;auml;te AG does not have support from investors or the state, therefore, in order to maintain a stable financial balance of our company, we need a share that will be able to recoup the costs invested in the company during 5 years the term of our contract.Toour mind that would be reasonable for our company to have 70% share,but taking into account that you are ready to make a concession in relation to V&amp;auml;te members in board, we are ready to agree to smaller conditions in the size of60. In order to provide your company with confidence in obtaining a longer-term profit, we are ready to extend Duration of contract if you agree to the terms of profit distribution.Best regards,Mika</t>
  </si>
  <si>
    <t xml:space="preserve">Dear Mika,i appreciate your offer. Unfortunately we cannot agree to your conditions.I think that there is a misunderstanding regarding theSecrey clause. I already told you in my last message that it is understandable for us that your company wants this clause, but don't get me wrong here. Tihe Technologies AG has no interest in having this secrecy clause. We are only willing to accept it, if you concede on theDuration of contract. This should be a negotiation and I could not see any effort from you settling these issues, as you are still proposing a duration of 5 years. If you are not willing to accept these conditions or at least up the duration tremendously, we will have to remodel the whole negotiation and see if we can come up with an other solution.Regarding the issueV&amp;auml;te share of future profitI can also not agree to your proposition. It seems that our calculations differ. I respect your expenses and I am fully aware that you already made your investments in the past which need to be compensated. Our costs on the other hand are just loose calculations that we are hoping to meet, because it is not possible at the moment to know exactly how much production costs and especially R&amp;D we will face. As you came up with the point that you can't count on support from the government or investors i can assure you that Tihe Technologies AG is not in a better position itself. We even had to agree to come up for 20 % of the costsfor upgrading the transportation and electricity infrastructure in the region and I am not sure that you are taking this into account. Leaving the absolute majority to you regarding V&amp;auml;te members in board, we will need a higher share of the profit. As a sign of my will to make this joint venture happen with you and V&amp;auml;te AG, I am offering you40percent.Best regards,Jesse</t>
  </si>
  <si>
    <t xml:space="preserve">Dear Jesse,Thank you for your offer.As I mentioned earlier, the risks associated with not signing theSecrey clause are too high for us to invest, which is why we will not be able to risk signing a contract for any period if you are not ready to sign it.Regarding to theDuration of contractI mentioned in my previous letter, that weare ready to negotiate and conclude a contract for a longer period if you are ready to revise the V&amp;auml;te share of future profit. We are glad that you understand our position, why we are asking for a higher share of future profit, than you proposed before, and after your explanations, we also understand yours. Therefore, we are ready to meet you halfway and offer50of share of future profit.Do you think our proposal is a fair and reasonable offer?On these terms, we are also ready to extend the Duration of contractup to9years.I`m looking forward to your answer.Best regards,Mika</t>
  </si>
  <si>
    <t xml:space="preserve">Dear Mika,I am glad to see this kind of improvement in your offer. That makes me feel positive to come to an agreement with you very soon.Unfortunately we can not agree on your terms yet. Upping theDuration of contractto 9 years is a great step forward and shows me that you are willing to concede. For Tihe Technologies AG this still means to much risk and decreases our utility in a crucial way. As we already conceded on the secrecy clause and the members in board, we cannot give in on this issue as well. If you are not able to accept aDuration of contractof12years we would definitely need a much higher share of the future profit.As i am hoping that you will accept the duration of contract we are proposing47percent forV&amp;auml;te share of future profit.I am really trying to make this deal happen with you and your company and been compromising a whole lot more than I had planned before starting this negotiation.I am sure that this would be a great deal for both of us and I am looking forward to receive your acceptance.Let's make this happen!Have a great day and best regards,Jesse</t>
  </si>
  <si>
    <t xml:space="preserve">Dear Jesse,We are also glad that we came to a common agreement regardingV&amp;auml;te members in board,Secrey clause,Court of juristification so quickly and you were ready to cooperate and accept our point of view and position. We hope that our further cooperation with your company will be as pleasant and fruitful as our negotiations.We are ready to extend the terms of the contract up to 12 years, but we also propose to agree on an equal share of the companies' income - 50% for both parties. We hope that you will agree to these terms and we will be able to conclude an agreement in the near future.Best regards,Mika</t>
  </si>
  <si>
    <t xml:space="preserve">Hello Mika,it has been a tough negotiation with you, but I did enjoy it and I am glad that we were able to meet halfway and got the best deal for both our companies.I won't fight over 1 percent with you, because I strongly believe in our partnership and am sure that this joint venture will be a great success!Tihe Technologies AG is looking forward to work with you and V&amp;auml;te AG in the future!Have a great evening,Jesse</t>
  </si>
  <si>
    <t xml:space="preserve">Dear Mr Rebane,Thank you for your e-mail.We are glad that you are so enthusiastic about our potential cooperation, likewise.I have discussed the below aspects thoroughly with my colleagues and we would like to proceed with the joint venture as follows:V&amp;auml;te share of future profitWe believe it is fair to divide the profit as follows:80% for V&amp;auml;te AG and Tihe AG the remaining 20%.This division is based on the fact that our newly developed technology is already 85% successful.V&amp;auml;te members in boardWe propose that there will be a 4/1 division, we will have4 membersand Tihe AG will have 1 member in the board.Secrey clauseYesit is of importance for us that there will be a secrecy clause. In which should be stated that the technology cannot be shared with third parties or be used for other products that are excluded in the contract. Unless V&amp;auml;te AG has given written consent.Duration of contractWe would suggest signing a5 year contract, this would give us both enough time to set the production line up and to start generating profits. When both parties are satisfied with the collaboration, we can re-negotiate about these five points and proceed with extending the contract.Court of juristificationLastly, the court of jurisdiction - we believe that for both parties the jurisdiction ofSwedenwould be most beneficial. This because this court has been dealing with international corporate for a while and is very comprehensible for those that do not fall under this jurisdiction.Please let us know what your thoughts are about the above and we are hoping to reach an agreement soon.If you have any questions, please do not hesitate to contact me.Yours sincerely,Mika AnderssonV&amp;auml;te AG</t>
  </si>
  <si>
    <t xml:space="preserve">Dear Mr. Andersson,Thank you for your e-mail!I have looked at your offer carefully with my colleagues and I would like to state our position forthe joint venture as follows:V&amp;auml;te share of future profitWe believe it is fair to divide the profit as follows:30% for V&amp;auml;te AG and Tihe AG the remaining 70%.This division is based on the fact thatwe will have to build three new plants, which are estimated to cost 8 € million each, for a total of at least 24 € million. We estimate costs of R&amp;D to be about 7.2 € million and production costs to be around 10 € million.Furthermore, we have already agreed to install new security software in all of our plants, for which we are bearing the entire financial burden.Moreover, we have also agreed to pay 20% of the costs for upgrading the transportation and electricity infrastructure in the region, with the regional government of Tallinn oblast covering 80% of the costs.According to these estimations, a share of around 70% for Thile AG of the revenues would allow us to cover our fixed costs of production and enable reasonable profit for the joint venture.V&amp;auml;te members in boardWe propose that there will be a 1/4 division, V&amp;auml;te AG will have1 memberand Tihe AG will have 4 member in the board. The reason behind is that it is much easier for an Estonian company to work with the local authorities and local partners than a foreign firm who may suffer from its alien status. As these local authorities will exert considerable influence over our joint cooperation, it would be advantageous for V&amp;auml;te AG to leave communicating with them mainly to us.Secrey clauseNobecause it implies that V&amp;auml;te AG does not trust and respect us as an equal partner in this cooperation. We are supposed to pay for the development and production of the engine and the usage of our plants as well as our staff but yet V&amp;auml;te AG dont want us to know about the whole technology behind it.Duration of contractWe would suggest signing a12year contract, because the first years of this cooperation will be the greatest risk and we want to focus in building a long-term relationship with V&amp;auml;te AG.Court of juristificationLastly, the court of jurisdiction - we believe that for both parties the jurisdiction ofGermanywould be most beneficial. We cant see why we, as an Estonian firm operating in Estonia, would go to court in Sweden. We have no experience with the Swedish law and therefore we also dont have the resources to deal with a foreign law but we might consider a third, more neutral country like Germany.Please let us know your thoughts a and we are open to re-negotiate the discussed points. We are hoping to reach an agreement soon as well.If you have any questions, please do not hesitate to contact me.Yours sincerely,Jesse RebaneTihe AG</t>
  </si>
  <si>
    <t xml:space="preserve">Dear Mr Rebane,Thank you for your prompt reply.We have carefully discussed these points internally and have distinguished the below outcome.V&amp;auml;te share of future profitWe unfortunately have to disagree on this point. We would like to stress that without the technology developed by us, no profit would be made. We find a 30% for Tihe AG and 70% for V&amp;auml;te AG more justified. According to your calculations, you would invest a total of 41.2 million, we have however invested almost double than that to this date, which is evidently going to increase. Therefore a division comparable to this would be more justified.Regarding the new plants for the production, I talked with my colleague Astrid &amp;Aring;ngstr&amp;ouml;m and she mentioned that you were thinking of re-using one of your current plants as third production plant to reduce your costs. We think that this is a great idea to save money on the investment and would like to offer you help from our technical engineers when readjusting this.V&amp;auml;te members in boardWe find a more equal division of essence in our collaboration, and we therefore find it fair to divide it as 3/2. With3 membersof V&amp;auml;te AG and 2 of Tihe AG. This because V&amp;auml;te has dealt with similar business opportunities. Besides with the experience, is the brand awareness of V&amp;auml;te a salient aspect, especially when bringing a new product on the market.Secrey clauseThis is unfortunately non-negotiable. Please understand that you will get access to the technology,Yes- however using it for future products or sharing it with others should be requested first. This is because we have to be careful with such innovative technology, not for just our interest but also for that of Tihe AG. Without sole access to this technology, both our investments would be worthless. Therefore, we would highly appreciate it if you could sign this clause.Duration of contractBy all means we value our cooperation, and our key goal is to maintain a long-term relationship with you. We will therefore like to set our contract to8years.Court of juristificationWe understand your standpoint and will be more lenient towards this aspect. We will therefore agree to set the court of jurisdiction toGermany.Please discuss whether you could meet us with the above points.Looking forward to hearing from you.If you have any questions, please do not hesitate to contact me.Yours sincerely,Mika AnderssonV&amp;auml;te AG</t>
  </si>
  <si>
    <t xml:space="preserve">Dear Mr. Andersson,Thank you for your e-mail, we hope you are doing well!First, I would like to say that we value the progress in our negotiation for the joint venture between our two companies. However, after reviewing your counteroffer we still have some topics for further discussion:V&amp;auml;te members in boardWe would like to offer you a compromise in our collaboration. We will agree to divide the board of directors as 3/2 with3 membersof V&amp;auml;te AG and 2 of Tihe AG. If we increase the share of future profit of Tihe AG in comparison to your counter offer.V&amp;auml;te share of future profitAs mentioned in the section of members in board we could find an agreement on the condition to divide the share of future profit as follows:40% for V&amp;auml;te AG and Tihe AG the remaining 60%. Furthermore, our chief of our finance department, told me that he would not value the innovation at more than 60 € million, which takes into account the possible risk of failure of the technology as well. With an total investment of 41.2 million, we will have to carry the main burden especially in the final development of the engine, both in terms of money and human resources. However, as mention we will think about re-using one of the current plant as possible third plant. Therefore, we appreciate it that V&amp;auml;te AG will send some key engineers to the joint venture production plants for the the training and legal protection of our own engineers.Secrey clauseYes, we understand and share your point of view. Thank you for clarifying the content and purpose of the secrey clause.Therefore, we would like to agree on signing the secrey clause.Duration of contractWe need to re-negotiate the duration of the contract. In our point of view, the toughest time for an innovation is in the first years after its market entry. The new product has to be accepted by potential customers and mature via practical use. Even though we expect the Green Locomotion engine to be a success, we cannot be absolutely sure about it. Therefore, we would like to set up a contract of12years. As an equal partner we would like to overcome the potential financial risk and strive for success with a long partnership with V&amp;auml;te AG.Court of juristificationWe are delighted on the agreement to set the court of jurstification toGermany.Focusing on the already agreed topics we are looking forward to reach an final agreement for the joint venture soon.If you have any questions, please do not hesitate to contact me.Yours sincerely,Jesse RebaneTihe AG</t>
  </si>
  <si>
    <t xml:space="preserve">Dear Mr Rebane,Thank you for getting back to me so quickly, hoping you are also well.We appreciate your below topics, I am delighted that we have almost reached an agreement.V&amp;auml;te members in boardWe appreciate that you agree to the division of3 membersof V&amp;auml;te AG and 2 members of Tihe AG.V&amp;auml;te share of future profitWe appreciate you meeting us halfway on the remaining points, and after careful consideration, we want to suggest our best offer to share the future profit equally,50% for Tihe AG and 50% for V&amp;auml;te AG.Secrey clauseYesthank you for your understanding on this part.Duration of contractWith regards to the contract, we believe this to be a long-term relationship and understand your point of view concerning the risks. We therefore agree to a12year contract.Court of juristificationAppreciate our agreement on having the court of jurisdiction inGermanyHoping to be closing our agreement soon and start with our joint venture.Yours sincerely,Mika AnderssonV&amp;auml;te AG</t>
  </si>
  <si>
    <t xml:space="preserve">Hello Mr. Andersson,hereby I would like to agree in the name of Tihe AG on the discussed topics in your final offer. Thank you for your honest and clear communication during our negotiation.We are looking forward to the joint venture with V&amp;auml;te AG!Yours sincerely,Jesse RebaneTihe AG</t>
  </si>
  <si>
    <t xml:space="preserve">Dear Mika Andersson,my name isJesse Rebanefrom Tihe Technologies AG.I will be your Negotiation Partner for the following days. Nice to meet you! I am looking forward to negotiating the possible Joint Venture of our two companies,V&amp;auml;te AG and Tihe Technologies AG.To start our negotiation, I would like to give you a quick summary of the situation from our point of view to ensure that we are all on the same page.Your company, V&amp;auml;te AG, was one of the leading developers of diesel passenger trains. Due to the global shift towards renewable energies, your company is now fully focused on the development of a hydrogen train, with a promising new kind of hydrogen engine.Because of finical problems, your company is not able to finish the development of the engine and the construction of the trains on its own.Tihe Technologies AG is, with its long history in the business, an expert when it comes to steel constructions and we have the human resources and construction sides to develop an engine and trains as you need.Thats why your company contacted our company with the proposal of creating a joint venture, to finish the development of the hydrogen engine together and to produce it at our construction sides.Looking at the complexity of this negotiation I would suggest that we slice it into single packages over which we negotiate. If we arent happy with the results in the end we can of course negotiate over all packages at once. I hope this approach is fine with you.I think a good start for our negotiation would be the discussion about the Duration of contract. To build a long-term relationship with your company we suggest a Duration of contractof 12years. We see this Joint venture as a long-time opportunity to grow our business together. I am sure your company agrees with us on this point. Hence we think 12years is a fitting timeframe for an initial contract.Do you agree?I'm looking forward to a fair and open negotiation with you!Best regardsJesse Rebane</t>
  </si>
  <si>
    <t xml:space="preserve">Dear Jesse Rebane,Thank you for your message and I am looking forward to being your negotiation partner for the coming days. My name isMika AnderssonfromV&amp;auml;te AG.To return the gesture, I will be giving you a quick summary of the situation from our point of view to even the field of play.Our organization, V&amp;auml;te AG, was indeed one of the leading developers of diesel passenger trains. Due to the shift towards renewable energies, our research and development teams started working on this new engine. Our factories are not capable of producing these engines on mass, however, due to some of the lesser years we had in the past. This is the reason we are looking for a partner.From what I understand, you encountered similar problems during the economic crisis as we did, which is why you are looking for new partners in Western Europe. Furthermore, I understood that our partnership could lead to renewed investments in the infrastructure of the province your organization currently resides in.In terms of the negotiations style, I think I agree with the fact that we should slice it into smaller pieces. However, certain points influence each other and I would like to keep everything open until we reach the final agreement. This goes for both parties, of course.In terms of theDuration of contract, our organizations would initially like to keep it as short as possible. However, I understand that it is important for you to have a longer agreement in order to make a profit and to be sure of investments in your province. Rather than starting at 5 years and haggling our way to the middle, I would be willing to offer you a contract of8years. This would go hand in hand with aSecrey clause, as a prolonged relationship would not be interesting for our organization if our technology is shared with other organizations. As such, I appreciate aYesregarding theSecrey clause.I would also like to add that our view on theDuration of contractcan be altered based on the other issues on the agenda, as you can probably imagine.I hope I gave you some insights into our point of view, and please inform me of your own opinion on this matter. I think we can make this negotiation work.Kind regards,Mika Andersson</t>
  </si>
  <si>
    <t xml:space="preserve">Dear Mika Andersson,Thank you very much for your response and for your counteroffer. I appreciate your argumentation and I am optimistic that we will come to a conclusion that benefits both of our companies in the long term.As you stated, our companies have a similar history, a lot in common and we can deliver much value for each other.Because of all of these reasons I really want us to see each other as equals in this Joint Venture. Thats why we want to keep the Duration of contractas long as possible. A Duration of contractof 8 years simply is not long enough for us. It will take at least 5 years till we both start making profits with the engine and the trains. We will invest a lot into your technology to finish the engine. In this time the Joint Venture will eat up a huge amount of our resources (Money, Construction Space, Time, Human Ressourcen). Only 3 years of shared profits between our two companies is simply not enough to make up for the investment. Especially because we are caring huge risks and nobody can be 100% sure if this investment will return profits.Therefore we will need to have a Duration of contracthigher than 10 years to adjust for our risks and the investment in the first few years.As a joint venture we are willing to share the risks and invest in your technology, but we also need to share the profits of our combined work equally, I am sure you agree with this thought.That is also why we will not be able to come to a fair agreement for both of us if the Secrey clauseis in place. As a joint venture, we are both investing in this technology and are co-depending, therefore we need to be able to get an understanding of the construction plans of the engine.We think this is a very fair basic agreement in a Joint Venture. Because of our long going contract, it would be as problematic for us as it would be for you if parts of the construction plans would get leaked. Furthermore, we have already agreed with you to install new security software in all of our plants, for which we are bearing the entire financial burden. We simply think that a privacy clause implies that your company does not trust and respect us as an equal partner in this cooperation. I hope you understand our point of view on this and how we cant see this being implemented in a Joint Venture between our companies.We want to point out, that we understand that these are no small points in our negotiation. Therefore we are willing to decrease the Duration of contractdown to 11years and we are willing to give in on other points of the negotiation as well. I want to repeat again that we are very focused and willing to come to an agreement on this negotiation. Therefore I want you to make us an offer regarding theV&amp;auml;te members in boardas the next point of negotiation. We will make sure, to come to a very fair agreement for you on that one.I wish you a nice day and I am looking forward to your response.Best regardsJesse Rebane</t>
  </si>
  <si>
    <t xml:space="preserve">Dear Jesse Rebane,Thank you for reaching out to us. I am also hopeful we will meet a proper conclusion, creating a beneficial situation for both our organizations.I do get the feeling you are trying to use a hard balling strategy here, which does not really add up to the notion that we are both trying to create a long-term relationship for the future. I understand you want the best for your organization, but if we want this negotiation to go smooth and reach a common agreement, I would propose that we both use a more productive manner.In the case of theDuration of contract, I think you can understand that our organization would prefer a 5-year contract, but due to my respect for your organization and our potential partnership, I was willing to set it to8. This would give your organization plenty of time to make a profit, after which we can renegotiate the deal. I would prefer to avoid going back to offering 6 years, after which we will probably still end up in the middle ground. Only that would cost us both more energy, and it will not make our relationship better.In terms of theSecrey clause, your organization will still be able to see the plans and develop the technology necessary for our product. The only thing the secrecy clause guarantees is the fact that the technology cannot be sold to any third party without our permission. As the creators of this new technology, I think this is a fair proposition. After all, we spend a huge amount of time and resources on researching and developing this technology. This does not mean we do not respect your position as our potential partner, which we obviously do.I wish you a nice evening as well and look forward to your response.Kind regards,Mika Andersson.</t>
  </si>
  <si>
    <t xml:space="preserve">Dear Mika Andersson,I really want to point out that our company is not trying any kind of hard balling strategie. We think that our agruments for aDuration of contractof11and NoSecrey clause are very valid. We even adjusted theDuration of contractfrom our initial over to help the negotiation.I hope you understand that these two negotiation topics are quite important for us. That is why we suggested, that you make an inital over for one of the othe topics like the number ofV&amp;auml;te members in board, so that we could get to an agreement by adjusting other negotiation topics.I want to point out that at the end of the day we are willing to evalute every offer you make. But currently we are getting the feeling that only we adjusting our offers (yours has stayed the same since the first offer).We really are willing to to come to an agreement but to be able to get there we need you to ether make us a very good offer for one of the other negotiation topics so that we can balance our loses onDuration of contractandSecrey clauseor to make us an offer and tell us what we get in return for keeping your positions onDuration of contractandSecrey clause.Again, we can negotiate about everything, if you make us a good offer we are willing to consider your point of view onDuration of contractandSecrey clause.I hope we can both set ourselves the goal for this negotiation that no one tries to emerge as a winnner. I think our two companies have the potential to benefit a lot from each other and I also think that it is possible to come up with a contract that is fair for both our companies.I wish you a nice evening and I am looking forward to your response.Best regardsJesse Rebane</t>
  </si>
  <si>
    <t xml:space="preserve">Dear Jesse Rebane,Thank you for your quick response.The reason that I did not start our offer regarding theDuration of contractwith 5 years, as is the initial duration my board asked me to arrange, is out of mutual respect and to save us time to haggle back and forth until we reached common ground. I've given in 3 years in my first offer, to show you that I am serious about this negotiation. As such, I stated that I did not want to go back to offering 6 years, merely conceding 1 year just like you have done. Stating that our side did not make any concessions is, as such, not entirely fair or reasonable. We conceded 3 years compared to your 1.Now I do think we both have the feeling that the other party is playing it a bit hard, which probably is not going to help in this negotiation. In terms of theSecrey clause, this might be something we should get back to later. I still stand by my point that it is more than reasonable for us to ask that you cannot sell this project to other parties without our consent, as we designed the new technology.In terms of theV&amp;auml;te members in board, I think it reasonable to have to majority of the members be of our organization, as we possess more experience. After the initial contract has ended and we brought your members up to speed, this is something we could renegotiate. This would make us reconsider offering a Duration of contractof10years.Please let me what you think. We could also talk about our way of negotiating or start over if that helps, as the current way we are discussing this is not very fruitful yet.Kind regards,Mika Andersson</t>
  </si>
  <si>
    <t xml:space="preserve">Dear Mika Andersson,Thank you very much for your last offer. I hope my new offer will help us come closer to an agreement. I took the liberty to adress all of the negotiation topics this time because I think it will help the flow of this negation.We are willing to give you the majority of theV&amp;auml;te members in board. We think that it is important for both our companies to be present on the board, but we think that your arguments on this topic are reasonable, so we will happily grant you the majority of the board seats.With us handling the intire production of the enginie we think a 30/70 split of the share profits is more then resonable.To adjust for the lower share profit on your side and the fact that you did not get the 5V&amp;auml;te members in boardthat you initially asked for we are willing to accept yourSecrey clause + one extra year for theDuration of contract.Personally we would see many advantages in having theCourt of juristificationin Estonia.As your company wants to set up a joint venture in Estonia with an Estonian company, it seems obvious that the venture will be subject to Estonian law, but we understand that you would prefer your own home country as theCourt of juristification. Therefore we think it is the logical consequence to place theCourt of juristificationin a neutral country with a good justice system, hintsGermany. I hope you agree with this compromise.We see this as a very fair offer that profes our commitment to achieve a successful negotiation. We want to point out that this is overall the best offer we can give you and that there is no room anymore for single sided counteroffers that dont contain a fair adjustment of negotiation topics based on this offer.If this offer does not work for you yet, we will be happy to talk about adjustments with you. For example we could offer you a higher number of V&amp;auml;te members in boardfor one extra year for theDuration of contract.I hope this offer pleases you and I am looking forward to get the best out of this negotiation for both of our companies.I wish you a nice evening and I am looking forward to your response.Best regardsJesse Rebane</t>
  </si>
  <si>
    <t xml:space="preserve">Dear Jesse Rebane,Thank you very much for your full offer. I really appreciate the gesture and think we are close to finishing the deal.I appreciate your stance on theSecrey clauseand agree with choosing neutral ground in regards to theCourt of juristification.I am willing to settle for theDuration of contractbeing12years if theV&amp;auml;te members in boardare changed to4 members, and if theV&amp;auml;te share of future profitcould be slightly changed. I agree that you should have the benefit of the split, seeing as it is your organization that handles the production process. Furthermore, I can understand that your organization wants this to be a long-term deal in order to make a good profit out of it.We are more than happy to make this a long-term agreement based on these terms, and I look forward to your response. Please let me know whether this works for your organization as well.Kind regards,Mika Andersson</t>
  </si>
  <si>
    <t xml:space="preserve">Dear Mika Andersson,We have a deal. I see a bright future for our Joint Venture.I wish you a nice day.Best regardsJesse Rebane</t>
  </si>
  <si>
    <t xml:space="preserve">Hello!My name is Jesse Rebane, and I am the designated partner of yours for this negotiation. I am much certain that we will find a good solution that suits the both of us.For starters I would like to make you an offer for some of the negotiationable points and I am curious on your thoughts on it.For the issueDuration of contracti would like to propose a duration of12years, since we are looking for a long and flourishing partnership built on trust and common interests.For the issueV&amp;auml;te members in boardI would suggest a number of1 memberand 4 members of us. The reason for that is, that the both of us would benefit from having an mostly estonian board of directors, since it is much easier to operate as a local company here in Estonia. Like this the communication with local authorities would be much easier and we would not suffer an alien status as a foreighn firm.For theCourt of juristificationI hope that we both can agree on beeing itEstonia, since we do not have any resources or knowledge about the swedish law. Moreover, since all production sites, such as our company are based in Estonia, there would not be much sense of having the court of juristification anywhere else.For theSecrey clauseI would like to ask you for some clarification. Does this mean to you that you want to keep some of the technology secret to us, or does that mean that you want us to keep the technology secret opposite to 3rd parties?I am looking forward to your reply on my initial offer and am looking forward to discuss further points with you!Kind regards, Jesse Rebane</t>
  </si>
  <si>
    <t xml:space="preserve">Dear Jesse Rebane,My name is Mika Andersson, and I am glad to be negotiating with you and am looking forward to collaborating with Your company on such an important project.I think there is a lot that we can negotiate and I would like to present you with my counteroffer.In regards toV&amp;auml;te share of future profitI would like to propose70% of profit for my company.You mentioned that you would like theDuration of contractto be 12 years, but since this is a new venture for us, we would like to propose a contract of5 years. We are always open to signing a new contract if this partnership showes to be fruitful in the end, so the initial contract of 5 years doesn't necesseraly mean end of the partnership in 5 years time.For theV&amp;auml;te members in board, I would like to propose having4 membersmembers of my company on board since this new technology is creditable to us and we are investing a significant amount into this partnership.To answer your question about Secrey clause, we wish to ensure that our technology, which will be developed with your help, stays exclusive to you and I. So that would mean that our technology is only shared between your company and mine. That is something that is of great importance to us and we will likely not change our stance on this.With the issue ofCourt of juristification, we propose it being inSwedenbecause we believe they would be the best option to guard and keep our interest in mind. We are also not very familiar with Estonian Court of juristificaiton.I hope to have some progress in our negotiation soon!Kind regards,Mika Andersson</t>
  </si>
  <si>
    <t xml:space="preserve">Dear Mika Andersson,Thank you very much for you offer and thoughts on the subjects. There are some open points I would like to talk to you about.In terms ofV&amp;auml;te share of future profiti would counterpropose a share of35% since we have to invest a lot of money in making this project happen by building new production sites and we cover a lot of the risks with the production costs as well.To the issue ofDuration of contract5 years unfortunately is not enough for us, since the technology will start making real profit after this amount of time. I cannot agree on carrying the risk of the first 5 years and not beeing certain of beeing involved in the profits afterwards. I suggest that for carrying a risk for 5 years, you let us take part of the profits for a minimum of another 5 years wich would conclude to a duration of10years. This also would be a sign of mutual trust of a good parntership and additonally, if something would go wrong, you would not be left alone with the risks of it. I think it is in our best interest to be working together on a long term base. As well you would be assured of reliable production for that period which is another benefit for you.About theV&amp;auml;te members in boardI absolutely understand that the technology is very creditable to you, but so it will be to us if we will work together in this joint venture. In the end we both are trying to make it a huge success. And I still think that a majority of estonian people in the board would benefit the both of us in reaching that goal since it would be much easier to deal with the local authorities. As well I would like to mention that the both of us would invest a lot of money into this joint venture, but the profits for the both of us probably will exceed these investions by far.I would like to ask you about some more clarification about the nature of theSecrey clause. I am very much in favour of the developed technology beeing exclusive between the both of us. Though I must ask you if you intend to beeing this exclusiveness just about the technology that is developed from the both of us, or if it is about the whole technology of the project. I hardly can agree on producing and taking the risk of the production on a technology we don't have full access to.As we both seem to have a problem with theCourt of juristificationbeeing in each others home country, I would like to suggest it to beGermanywhere we both have equal conditions.I hope that my concessions in terms ofV&amp;auml;te members in board,Duration of contractand theCourt of juristificationshows you my good will and you would concede to me as well in terms of theV&amp;auml;te share of future profit.I am looking forward to your thoughts on my offer.Kind regards, Jesse Rebane</t>
  </si>
  <si>
    <t xml:space="preserve">Dear Jesse Rebane,Thank you for your response to my counteroffer. I see that we are making progress in pur negotiation and I see this move as very promising.Looking atV&amp;auml;te share of future profitI believe that a share of60% is more than fair in comparison to what we are bringing to the table. My company is contributing with out technology that is new and eco-friendly which could be very beneficial, not only for your company but for your future opportunities being associated and responsible for bringing this technology to the railways.With regards toDuration of contract, in the previous conversations it was established that our companies will sign a contract with a minimum duration of five years because in that time the investment will start to show. To try to meet your requirements, I prupose a duration of7years. I think that in those two years it will be more than definite the amount of profit and benefit of this collaboration. I agree with you that having a contract that is a bit longer in duration could be a sign of mutual trust, and I am sure that you are aware that we are both working in the best interest of both of our companies. That is why in return I will lower the share of future profit.About theV&amp;auml;te members in board, I understand your standpoint and reasoning for having more members on the board being from your company. However, I have to say that having less than three members on board from our company doesn't seem like a 'smart' move. Since the focus of this partnership is on producing a new hydrogen train, my company will be able to lead from a standpoint of being a train manufacturer. This in no way diminishes the role that Tihe Technologies Ag has in this partnership, but rather puts into perspective that my company has been a well-known train manufacturer for many years now and knows all about the railway business.To answer your questions about theSecrey clause, you will be informed about the whole process and technology in total. The only thing this secrecy clause insures is that you will work on this technology / develop this technology exclusively with my company. That being said, this secrecy clause does not prohibit you from accessing all information about the technology.Lastly, I see that in the aspect ofCourt of juristificationwe can reach an agreement! As I previously said, I am not only looking out for my company's interests but would also like to make this negotiation the best for you and meet your requirements as much as possible. That is why I think that having a more neutal ground like Germany is a very good choice for both of us.I hope that the changes I made and my propositions are better suitable to you.I will be eagerly waiting for your response.Kind regards,Mika Andersson</t>
  </si>
  <si>
    <t xml:space="preserve">Dear Mika Andersson,Thank you for your reply. I think in this case I could agree on making concessions to you in terms of theSecrey clausebeeingYessuch as theV&amp;auml;te members in boardbeeing3 members as these topic seem to be of high importance for you. In exchange for these hughe concessions though I would need you to meet me with a longerDuration of contractof12years such as45%V&amp;auml;te share of future profit, which are quite important topics for us since we are looking for a long and profitable partnership and we have to burden a lot of costs as well such as we aditionally take quite a risk since the technology is not mature yet.I hope my offer to be a solution that makes this cooperation more than worthwhile for the both of us! If you have any concerns about it, please let me know!Kind regards, Jesse Rebane</t>
  </si>
  <si>
    <t xml:space="preserve">Dear Jesse Rebane,I would like to thank you for agreeing on a Secrey clausewhich shows me your good intentions and willingness to make this negotiation a positive experience and a start of a long-term partnership. That is why I am willing to extend our contract with you to a Duration of contractof 8years. I see that as a great solution since we'll be meeting each other in the middle. Also, for V&amp;auml;te share of future profit, I can offer you an extra 7% which is going to make a huge difference considering the contract is being extended to 8 years.I am hoping that with these changes we can come to an agreement.All the best,Mika Andersson</t>
  </si>
  <si>
    <t xml:space="preserve">Dear Mika Andersson,Thank you for your answer! Unfortunately there might has been a misunderstanding. The offer was more something like a "package deal" than an agreement on the secrecy clause and all the other points i was willing to make, since I think it is better to discuss some topics all together than point after point.I really want this deal to be good for the both of us, but I hope you understand that I cannot go any further down on the pointsV&amp;auml;te share of future profitandDuration of contractin the combination as it is at the moment. If this does not suit you we might have to try some other combinations? We could concider a lowerDuration of contractin exchange for theCourt of juristificationbeeing in Estonia or leaving theSecrey clauseout.I am very certain that in further discussion we will find a combination of values of the issues we both can be happy with! I am looking forward to your answer.Kind regards, Jesse Rebane</t>
  </si>
  <si>
    <t xml:space="preserve">Dear Jesse Rebane,I see your point of view and I feel like this offer that I'm sending you now could conclude our negotiation.I would like to ruond upV&amp;auml;te share of future profitto 50%. I feel like it is more than fair to meet each other in the middle. For the Duration of contract I am willing to extend it to9years. I think that those terms are the best I can do for you so far. I would like for you to keep in mind that I extended the contract duration for a total of 4 years and even lowered the percentage of profit down to 50%.I think that with this offer we will come to an agreement.Looking forward to your response.Kind regards, Mika Andersson</t>
  </si>
  <si>
    <t xml:space="preserve">Dear Mika Andersson,I can agree on theV&amp;auml;te share of future profitbeeing shared by50% is a fair solution for the both of us. Unfortunately I cannot make any more concessions at the point ofDuration of contractafter already making concessions at the points ofV&amp;auml;te members in board,Secrey clauseandCourt of juristification such that the contract would still be viable to us, I hope you understand. If this is not a viable solution for you, I suggest we try to discuss to find a other combinations including less years of duration.I am looking forward to your answer.Kind regards, Jesse Rebane</t>
  </si>
  <si>
    <t xml:space="preserve">Dear Jesse Rebane,I think we can come to an agreement if I give you the maximumDuration of contract, so12years, which is surely very important to you. In return I would like to have4 memberson board.Hopefully you will take my offer, otherwise I don't think we can come to an agreement.Kind regards,Mika Andresson</t>
  </si>
  <si>
    <t xml:space="preserve">Dear Mika Andersson,That is a offer I can very well live with! Thank you for the fruitful negotiation!Kind regards, Jesse Rebane</t>
  </si>
  <si>
    <t xml:space="preserve">Dear Mika Andersson,I would like to welcome you to our negotiation regarding the joint venture between you, V&amp;auml;te AG, and us, Tihe Technologies AG. My name is Jesse Rebane and I will be representing my company Tihe Technologies in this negotiation.In the first round of negotiations we were able to get to know your very competent and friendly management team. Thereby we were able to agree on some basic issues, such as the merger of the two companies as a joint venture.However, the topicsV&amp;auml;te share of future profit,V&amp;auml;te members in board,Duration of contract,Secrey clauseandCourt of juristificationare still open to discuss between us. I am now responsible for these as Tihe's representative. Therefore, please find attached my first offer regarding the terms and conditions of the joint venture. If you have any questions on the individual issues or the joint venture as a whole, feel free to contact me at any time.We hope for a target-oriented and successful negotiation, which will pave the way for a successful future for V&amp;auml;te AG and Tihe Technologies AG.I look forward to your initial feedback and wish you a good day.Best regards,Jesse Rabane</t>
  </si>
  <si>
    <t xml:space="preserve">Dear Jesse Rabane,Thank you for welcoming me to our negotiation regarding the joint venture between our two companies! We here at V&amp;auml;te AG are excited for the coorperation between our companies. My name is Mika Andersson and I will be represeting V&amp;auml;te AG from now on. My colleague Astrid &amp;Aring;ngstr&amp;ouml;m told me everything about the previous management meetings, so that our negotiation can run smootly.Looking at your first offer, we do have some serious concerns. Especially about theV&amp;auml;te share of future profitand theV&amp;auml;te members in board. We feel like our new technology is crucial for the succes of the cooperation between our companies for the next years. This technology is one of a kind and will a world changing technologie. Therefore we find it more reasonable that ourV&amp;auml;te share of future profitwill be set at80and that ourV&amp;auml;te members in boardwill be set at4 members. Because our technology is also one of a kind we need to haveSecrey clauseYes. This is not negotionable for us! We would also like to have theCourt of juristificationto be inGermanybecause the Estonia court of juristification has proven itself to be not so reliable in the past. A common ground would therefore be more appropriate in our eyes. For theDuration of contractwe would like to set it at6. We believe that after the first 5 years, things will be running smootly and after one more extra year, both of our parties should be able to make it on our own.I hope our counteroffer seems fair, but feel free to contact me at any time if you have questions or suggestions!We hope for a smooth and successful negotiation, so that our two companies can look for a bright future together.I hope to hear from you and I wish you a good day.Greetings,Mika Andersson</t>
  </si>
  <si>
    <t xml:space="preserve">Dear Mika Andersson,thank you for your reply and your counteroffer, which I found very interesting. In my writing from yesterday I didnt explain my reasoning behind the numbers I gave to you for the different issues. So let me explain the issues from my perspective.Regarding V&amp;auml;te share of future profit, we feel like we should get most of the profits, because we will invest a substantial amount of money in the upcoming years for this joint venture. We will have to build three new plants for a total of at least 24 € million. Furthermore, the costs of R&amp;D are estimated to be about 7.2 € million, while production costs are somewhere around 10 € million. Moreover, we must install new security software in all our plants, for which we are bearing the entire financial burden. Besides, we will cover 20% of the costs for upgrading the transportation and electricity infrastructure in the region, while your company will not incur any costs for this. In addition, there are the production costs of the engine. These could not yet be estimated at all.Our investments are evidence of the confidence we have in you and the joint venture. Nevertheless, I would still like to accommodate you, since our cooperation should be based on values that go beyond the financial. Therefore, I have adjusted my offer regarding V&amp;auml;te share of future profitand now offer you 45% instead of the previous 40%. I would like to emphasize that this offer is more than fair, considering the investments I already mentioned.With respect to the V&amp;auml;te members in boardissue, I first suggested to you that V&amp;auml;te gets two members, while Tihe gets three members. Hereby it is important to stress that it is much easier for an Estonian company to work with the local authorities and local partners than a foreign firm like V&amp;auml;te who will suffer from its alien status. Tihe has a long history with the Estonian authorities and corresponding experience in dealing with them. This will make the joint venture much easier to manage and is in the interest of both of us. However, I can give you my approval on this issue by offering you 3 membersof the fivepossible seats. This way you will have the majority of the board members representing your interests.Concerning the Secrey clause, I am really having a hard time understanding why such a clause is necessary. I understand that you want to include this secrecy clause to cover the technology used to produce the Green Locomotion engine. But at the same time, you must understand that such a clause implies that you do not trust and respect us as an equal partner in this cooperation, even though it is us that is taking on the financial and organizational burden for the development and production of the engine while using our plants and staff. Again, I would like to stress that our cooperation should be based on values that go beyond the financial, which is why I insist on waiving this clause.Regarding the Duration of contract, I have already mentioned a few times that we are aiming for a trusting, long-term cooperation with V&amp;auml;te. From a financial perspective, short-term cooperation also makes no sense for Tihe. Since we pay for the short-term investments and the first years involve the greatest risks, this has again to be interpreted as a sign of mistrust on your part. For the mentioned reasons, I insist on offering you 12years. At the same time, I would like to make it clear to you that asking for a shorter contract period is not a sign of mutual trust. That's why I can't accommodate you any further on this subject.Lastly, we need to talk about the Court of juristification. At first it seemed obvious to us that the joint venture will be subject to Estonian law since you want to set up a venture in Estonia with an Estonian company. In your counteroffer you indicated that you would want the Court of juristificationto be in Germany. I am open to this idea and can make a concession to you on this topic.I have really tried to accommodate you on various issues and hope for your appreciation. I am hopeful that we could come to an agreement.I look forward to hearing from you soon and wish you all the best until then.Yours sincerely,Jesse Rabane</t>
  </si>
  <si>
    <t xml:space="preserve">Dear Jesse Rebane,Thank you for your reply and for your counteroffer. I have read your reasoning behind your numbers and I understand some of you points but others I found a bit difficult from our point of view. Let me explain the issues from my perspective.Regarding theV&amp;auml;te share of future profitwe understand that you are investing a substantial amount of money in the upcomming years. However based on our own calculations we conclude that your company has to invest around €23.5 million in total and not the € 41.2 million you are claiming. We find it a bit strange that our own calculations are that different from yours. Althought €23.5 million is still a substantial amount of money, it is a lot less than what we will bring to the table with our new technology. This technology has a value of around €90 million. Therefore we think it is only fair that we will get the majority of theV&amp;auml;te share of future profit. Because your company does have to invest money we are willing to compensate a bit. Therefore, we would like to have70.Regarding theV&amp;auml;te members in boardwe understand your reasoning, and think that you have a point regaring the local authorities. Therefore we can agree on your offer of us having3 members.Concerning theSecrey clauseit is most important to us that there is one! It is not that we don't trust your company. On the contrary we want to have a smooth cooperation with your company. But our new technology is a technology that has never been discovered before, which makes it a highly wanted technology for other companies. We need to be a 100% sure that nobody else will get their hands on this new technology. Thanks to this new technology, our two companies can become the first in the world to change the train enviroment. One little mistake could therefore jeopardize the future of our company's succes. Therefore we need to have aYes.Regarding theDuration of contractwe understand your point of view. We are also looking for a long-term cooperation, but 12 years is a very long time. After the first 5 years we should be making a lot of profit using the new world changing technology. But we also don't know what the future brings, and to continue our cooperation for another 7 years seems a bit to long for us. Therefore we would like to compensate you and state theDuration of contracton10.Further we are happy with theCourt of juristificationto be inGermany.I hope you do understand our points, and please understand that we do see your points. We think that we can come to an agreement that satisfies both our companies.I look forward to hearing from you and in the meantime I wish you the best.Greetings,Mika Andersson</t>
  </si>
  <si>
    <t xml:space="preserve">Dear Mika Andersson,thank you for your reply and the counteroffer. I could provide a response to any of your comments in your last offer. However, since this is not expedient for this negotiation and out of concern that this negotiation will lead to a dead end, I will refrain from doing so. However, I would like to make a brief comment on the progress of the negotiation so far before I give a suggestion on how we should proceed.In general, I would like to tell you that I only made concessions to you on several topics on the condition that you also must accommodate me on the other topics. According to your current offer, V&amp;auml;te has the advantage over us on almost every negotiation topic. It is obvious that we cannot accept this offer.As it looks, a deal between us seems to be far away if we continue with the negotiation as we have been doing. Since we are running out of time and we need to come to an agreement soon, I suggest that from now on we should negotiate in packages. So, my offer is as follows:Package 1: I have noticed that the Secrey clauseis very important to you, so I would like to grant you this wish. In return, we would like theCourt of juristificationto be in Estonia for a contract period of 12years. However, if you waive the Secrey clause, we are willing to set the Court of juristificationto Germany with a contract duration of 10 years.Package 2: I also noticed that you want to have majority of the board members representing your interests. For this reason, I am willing to give you 3 membersof the five seats. In return, we set V&amp;auml;te share of future profitat 42%. If you give up the majority of V&amp;auml;te members in boardso that V&amp;auml;te gets two seats, I offer you 47% as V&amp;auml;te share of future profit.In the attachment I have already put together an offer for you consisting of package 1 and 2.I think the above mentioned offers are fair and I give you the flexible decision about which packages you want to choose.I look forward to your response and wish you a good time.Best regards,Jesse Rabane</t>
  </si>
  <si>
    <t xml:space="preserve">Dear Jesse Rabane,I hear you, and I am willing to compensate on some things. However I simply cannot agree with either one of your packages. I understand we are running out of time, but we need to get the best deal as possible for both parties and for now this is not the case. Based on my previous elaborations I think it is justifiable that we do have the advantage on most negotiation topics, but I am willing to compensate. Therefore i propose the following deal:If you agree to theSecrey clausethen in return we are willing to go for the12years you want for theDuration of contract, but we want theCourt of juristificationto be inGermanybased on my previous elaborations.Next we would like to have the majority on the board, so we would like3 members. As a compensation we can go for60.0for theV&amp;auml;te share of future profitbased on my previous elaborations.I do have to say that we cannot go much lower with our offer. This new technology can be very profitable for both our companies and therefore we would like to compleI hope you can considder my counteroffer and I hope to hear from you soon.Greetings,Mika Andersson</t>
  </si>
  <si>
    <t xml:space="preserve">DearMika Andersson,I have been thinking about the offer for a while and I am not really satisfied. However, in order to make a deal, I am willing to accept 4 of the 5 negotiation topics as you request, on the sole condition that V&amp;auml;te gets 49% of the future profits. Otherwise, the investments Tihe has to make are simply not financially feasible for us.With us, you gain an established partner in the steel industry. We bring many decades of experience, patented technologies and an experienced workforce. I hope we have an agreement and I look forward to hearing from you soon.Yours sincerely,Jesse Rabane</t>
  </si>
  <si>
    <t xml:space="preserve">Dear Jesse Rabane,Your last offer was not the one I was hoping for, but I can agree on your offer. We are happy that we could come to an agreement and look forward to start working together to change the course of history!It was a pleasure negotiating with you, and I look forward to a successful coorperation between our companies!Greetings,Mika Andersson</t>
  </si>
  <si>
    <t xml:space="preserve">Dear Mr. Andersson,thank you very much for taking the time for this negotiation in the upcoming few days. We are looking forward to our joint venture in producing emission free Green Locomotion's with your company. With the previous talks having been very fruitful and both of our companys coming to results regarding some general points. There are still a few outstanding issues regarding the joint venture that need clarification:To start with the first matter we would like to discuss theV&amp;auml;te share of future profitsince our company the Tihe Technologies AG is responsible for the production of the engine with our newly developed plants as well as our own manpower, we would like offer you guys a20% future profit regarding our joint venture.Regarding theV&amp;auml;te members in boardwe think it would be in the interest of both of our companies if more people from Estonia are on the board of our joint venture in case of issues with local authorities, therefore we would propose that V&amp;auml;te has1 memberon the board of the venture.As for theDuration of contractof the contract we would like to establish a long-term relation with your company in producing the Green Locomotion, therefore we are interested in extending the contract duration from the previous 5 years to12years. This gives both of our companies the chance to build a succesfull long-term relationship in producing some of the best Green Locomotions in the world.As for the mentioned Secrey clausewe would need some more clarification regarding what points are mentioned in the clause with respect to our joint venture.For the issue of theCourt of juristificationwe think it is best if the jurisdiction of the joint venture will take place inEstoniasince the production of the engine takes place in Estonia as well and the overall joint venture will operate out of Estonia.Thank you for your time I hope we'll be able to come to an agreement that suits both of our companies in this joint venture.With best regards,Jesse Rebane</t>
  </si>
  <si>
    <t xml:space="preserve">Dear Jesse RebaneThank you very much for your message and the clarifications you provided.Hereby, I will give you my counter offers including accompanying justifications.Regarding to the V&amp;auml;te share of future profits, V&amp;auml;te AG invested the equivalent of € 76.5 million in the joint venture compared to Tihe AG investment of 23,5 million. I would like to propose that we will settle proportionately. My offer is therefore76%.Next up we have the number of board members, as I mentioned in my last message I would like a 50-50% share at least of the board room members. This includes that we will both have at least 2 members. However, the board will exist of 5 and from V&amp;auml;te we agree that you can have the majority and will get the third board member, which results in my offer of2 members.After that we have the secrecy clause. It is for V&amp;auml;te AG very advantageous if Tihe agrees signing this clause Yes. Because with signing the clause we can secure our first place in the market with our technology. Not signing it could potentially mean that we will not become the first to bring this technology to the market, meaning that our whole investment in Green Locomotion could be lost.Following up is the contract duration. To be honest I am not yet convinced that a 12 year contract is advantageous for both of us. I dont see the benefits for V&amp;auml;te in a 12 year extension of the contract. That is why is set my offer to5  years.Regarding the court jurisdiction, we both agree on Germany!Thank you for your time and I am looking forward to your counteroffer. If you have any questions regarding my offers I am glad to answer them.Kind Regards,Mika Andersson</t>
  </si>
  <si>
    <t xml:space="preserve">Dear Mika Andersson,Thanks for your counteroffer, I am really looking forwards to coming to terms with you regarding our joint venture.Unfortunately the offer itself isnt in range of an acceptable agreement yet. Herewith, I want to enhance further on why we the Tihe AG cannot accept these terms. I am also going more into detail for the reasons of my counteroffer.To start with the V&amp;auml;te share of future profits, we are aware of V&amp;auml;te AGs investment into the Green Locomotion, but Tihe AG also bears an enormous investment cost way above the 23.5 € that you estimated. Tihe AG has to at least invest 25 € Million into building new plants for the production of the tanks. Moreover we have to pay our manpower and we are fully responsible for the production costs of the green locomotive. Because of new security measurements that the new joint venture bring, we had to install security software in all of our production locations which is also an enormous fixed cost that Tihe AG is responsible for. Additionally, the Green Locomotion isnt fully developed yet, therefore the joint venture can be a very high risk to our initial investment and our opportunity cost. In case of the Locomotion not meeting the expected market valuations we would loose our enormous initial investment.Concerning the secrecy clause we are very understanding that it is very advantageous for the V&amp;auml;te AG to be the first placing its revolutionary product on the market. For the Tihan AG on the contrary the secrecy clause calls into question the V&amp;auml;te AGs desire to find a meaningful partner with us. Therefore, Id propose that we are solving the issue in a package deal. What do you think about us signing the secrecy clause with Yesin trade off to 25% of the profit going towards V&amp;auml;tes share of future profit? Therefore V&amp;auml;te AG wouldnt lose out on its whole initial investment in Green Locomotion and we could meet our costs of the joint venture.The next point of clarification is the contract duration. We think the contract duration should be longer as the mentioned 5 years of yours. With the engines not yet ready for series production it should be in both of our companies interest to protect our initial investments by a longer contract duration. The Green Locomotion has yet to be tested and accepted by the customers with most products having a tough time after market entry. We would agree with your proposition of choosing Germanyas the court of jurisdiction if you are willing to agree on a contract duration of 10years.At last, we are willing to agree to your split of the proposed board members in V&amp;auml;te AG having2 memberson it.Thank you for your time, I hope this offer is more to your satisfaction and Im looking forward to be working with you on the fine prints of the negotiation soon. If there are more questions concerning my counteroffer feel free to ask them.With best regards,Jesse Rebane</t>
  </si>
  <si>
    <t xml:space="preserve">Dearjesse Rebane.Thanks for your counteroffer, I am looking forward to coming to terms with you regarding our joint venture as well. Your counteroffer is indeed more to my satisfaction, however there are still some points to which I still don't entirely agree on. In this message I will elaborate a little bit more why and I will propose a new counterofferStarting with your proposal to trade signing the clause of secrecy for 25% of the offer. We do see the contributions that Tihe AG made, however taken the fact that we still invested more and we developed the groundbreaking technology I can not accept your proposal. I would like to elaborate a little bit more on that decision. I have asked the finance department for some more numbers than the ones I already provided to you. They made an estimation of the value of the new technology. Based on their calculations the finished technology would be worth € 90 million. Thereby, based on the investment we made, we have taken more financial risks and would like to take this argument into account as well. Taking these arguments together (our investments, value of product and risks taken) with all the respect for your arguments, a 50/50 split is seen as more than reasonable. My offer is therefore50Thereby, I still stand by the position that it is for both of us it is very advantageous if Tihe agrees signing this clauseYes. Because as I already mentioned: signing the clause can secure our first place in the market with our technology. Not signing it could potentially mean that we will not become the first to bring this technology to the market, meaning that our whole investment in Green Locomotion could be lost.Regarding the court jurisdiction, with choosing Germanywe both experience advantages and disadvantages for this choice. As we both meet in the middle and you proposed trading court jurisdiction for years in contract duration I would like to propose meeting in the middle (based on our initial offers 5 &amp;12 years) for the contract duration. My offer would therefore be 8years.Lastly, we are also willing to agree to our proposed split of the board members. Whereby, V&amp;auml;te AG is having 2 members.Thank you for your time, I hope this offer is to your satisfaction and Im looking forward to bringing this negotiation to a fruitful end. If there are any more questions concerning my counteroffer, please let me know!With best regards,Mika Andersson</t>
  </si>
  <si>
    <t xml:space="preserve">Dear Mika Andersson,Thank you very much for you counteroffer. Your offer is indeed more to my satisfaction, however there are stilla few issues at hand. With my counteroffer I will elaborate more and go into detail on why we cant accept the offer yet and propose another counteroffer to you.We understand the investment and the risk that the V&amp;auml;te AG has taken to develop the product. Given the informations of our finance department we evaluated the technology at around 60 € Million. That includes that the product still isnt finished yet, and that the Tihe AG still has to invest money into the R&amp;D of the Green Locomotion as well. As mentioned in my previous offer the Tihe AG is also responsible for large investments sums that with the estimations of our finance department is meeting if not even exceeding the investments that V&amp;auml;te AG did. With the product not ready for series production, and with the ongoing testing of the product the venture brings a great investment risk to us. Tihe AG is responsible for the further development and the production of the engine, additionally we have to use our staff and our plants. Therefore we see 40% of the future profit going towards V&amp;auml;te AG as a fair offer.We understand that the secrecy clause is very important to you guys, for us it is very important to find a long-term relation with V&amp;auml;te AG. With the risk of the venture being the highest in the earlier years. With the product not being ready for series production and with the ongoing testing of the product, the risk we take in the earlier years is increased even more. Considering the opportunity costs that our plants could be producing tanks and other steel products in the meantime we need to minimize our investment risk by maximizing the contract lengths. Since the secrecy clause is a win or loose situation for our company and yours, I want to propose that we extend the duration of contract to 10years, therefore we can minimize our investment risk and we are willing to give V&amp;auml;te AG 40% of the future profit. When agreeing to those terms we are willing to sign the secrecy clause withYesAs with the Court of juristificationyou proposed Germany. But the joint venture is operating in Estonia meaning we are subject to Estonian law, therefore we the Tihe AG are not experiencing any advantages with that choice. Having the court of jurisdiction in Germany just increases our overall costs, but we are willing to meet your demands here if you can accept the previous terms regarding contract length and revenue share.Thank you for your time, I hope this offer is to your satisfaction and Im looking forward to bring this negotiation to a successful conclusion. If there are any more questions concerning my counteroffer, please do not hesitate to contact me!With best regards,Jesse Rebane</t>
  </si>
  <si>
    <t xml:space="preserve">Dearjesse Rebane,Thanks for your counteroffer, I am looking forward to finally coming to terms with you regarding our joint venture as well. Your offer is indeed more to my satisfaction, however there is only one issue I still do not agree on. I will elaborate a little bit more why and propose a new counteroffer.I agree with your proposal of V&amp;auml;te having 40% of the future profit. However, I can not agree with your proposed 10 years of contract duration. That is because we think that the first five years of our joint venture are the most important years. In those years we have to finish the development of the engine, start the production, and build a reputation as an innovative and future-oriented company. If we are unable to do this, we will be unable to capitalize on our first mover position, and we will lose all of our investments. We are confident that together we can bring the Green Locomotion engine to be a great success. However, we have to take into account that sometimes not everything goes as planned. V&amp;auml;te therefore sees a long-term contract as a risk as we still invest more and when things do go wrong we will also lose more. Therefore I would like to propose that we meet in the middle and agree onDuration of contract9yearsFurther, I do agree with your proposal that V&amp;auml;te will only get 40of the shared profit in turn that Tihe signs the Secrecy clause Yes, agrees with court juristificationGermanyand having 3 board members (V&amp;auml;te having thus 2 members).I hope this offer is to your satisfaction and Im looking forward to bring this negotiation to a successful end.Kind Regards,Mika andersson</t>
  </si>
  <si>
    <t xml:space="preserve">Dear Mika Andersson,herewith I want to thank you for the great opportunity of negotiating with you. After consideration, I am delighted to inform you that I agree to our negotiated terms for the joint venture. We are looking forward to an successful partnership with the V&amp;auml;te AG. Together we soon will be able to produce the Green Locomotion and therefore secure our first spot in the market. With the agreement of both sides, nothing stands in the way of the joint venture getting off the ground.It was a pleasure negotiating with you.With best regards,Jesse Rebane</t>
  </si>
  <si>
    <t xml:space="preserve">Dear Mika Adersson,I am extremely pleased that last month we agreed on a promising partnership !I am Jesse Repane and I have been working for Tihe Technologies AG for the past 10 years. For me, an open and straight communication is extremly important so if you have any questions or concerns, don't hesitate to ask.During our promising preliminary negotiations, we could already agree on some general points of our partnership. However, there are still some issues that remain open that we need to discuss and to negotiate within the period up to December 3.It would be important for us to have a Duration of contract of at least 12 years, as we need to build at minimum 3 new plants for the collaborative project. This huge undertaking takes a lot of time ! In addition, the technology is not yet ready for the market, which is why we are spending the first few years on further development and completion.In addition, in order to finance the new plants mentioned above, the V&amp;auml;te share of future profit is important to us! Each of these plants costs at least 8 million euros. Furthermore we offer our long lasting Know How, as well as the complete production of the new Green Locomotion.Therefore, we believe that your promising technology is worth 20 of the profit!This is just a first step and of course we can negotiate certain points.In order to allow a fair negotiation, I have left the other 3 issues open in advance to give them the opportunity to make an offer.I am eagerly awaiting your answer.With best regards,Jesse Rebane</t>
  </si>
  <si>
    <t xml:space="preserve">Dear Jesse Rebane,I must say that I am also really pleased that we agreed on a promising partnership in the form of a Joint Venture. I suggest that we continue this promising start during our conversations and negotiations!I am pleased to see that you value an open and direct form of communication, this also applies to me! In order to create some better understanding of each other, I will briefly introduce myself. My name is Mika Andersson and I currently work, for almost 8 years, as a representative for the management ofV&amp;auml;te AG.Our preliminary negotiations were indeed very promising. As you mentioned, there are still a few things that need to be addressed in order to come to an agreement. I will briefly mention the aspects that we need to discuss during our negotiations, as I am very hopeful and optimistic that we will come to an agreement in the near future.The share of future profitThe members in boardThe duration of the contractThe secrecy clauseThe court of jurisitificationI understand that a lengthy contract is something you strife for, myself included. However, aDuration of contractof6years would suit our wishes more than enough. Since, initial calculations have shown that a Duration of contractof 6years will show good returns of both organizations. Furthermore, after those6years we are more than willing to renegotiate a new contract withTihe Technologies AG.In addition, we do see the value thatTihe Technologies AG offers! However, aV&amp;auml;te share of future profitof 20% will not work for us. Our newly developed technology, which is not available anywhere else, is able to change the world as this is the most promising innovation in rail engine design in recent history. Furthermore, our finance department has calculated thatV&amp;auml;te AG will invest about 75.6 million into the joint venture. In addition the mentioned 8 million per plant seem to be untrue, as our financial experts have calculated that a newly build plant will cost no more then 6 million euros. These two things combined explain our difficulties grasping the recent offer we just received. However, I must admit that we asV&amp;auml;te AG really appreciate the Know How you guys possess. That is why I want to do a counteroffer which entails aV&amp;auml;te share of future profitof80%.Furthermore, as we (hopefully) work together within our Joint Venture in the near future, we need to discuss the amount ofV&amp;auml;te members in board. Since,V&amp;auml;te AG provides the most resources into our Joint Venture, we believe that it is reasonable to create a 4 members forV&amp;auml;te AG and 1 member for Tihe Technologies AG board.In addition theCourt of juristificationis important to discuss as well. I believe that we both want to have theCourt of juristificationwithin our own country, which is more than understandable and reasonable. That is why I want to propose a perfect middleground, namelyGermanyas our Court of juristification.Lastly, it is very important to us that aSecrey clausepertaining to the plans for the Green Locomotion engine that will be signed byTihe Technologies AG. Since, we do not want to lose the control of the plans for our new technology. They represent a key and valuable knowledge resource for our company. We would like Tihe to sign a secrey clause that prohibits Tihe AG from giving access to this proprietary technology to any third party. I hope you can understand our concerns regarding the secrey clause.Jesse, I understand that this letter gives you a lot of food for thought. That is why I want to end this letter by saying that I honestly do believe that we can come to an agreement. Therefore, I want you to know that I have compromised some of the aspects mentioned above in order to come closer towards a middleground where both parties are statisfied and that I am willing to compromise on more of the aspects as mentioned above when receiving a reasonable counteroffer (as I expect the same from you).I do hope that we are able to develop this young, but fruitful relationship into a blossoming business deal! I am excited to hear from you again!With kind regards,Mika Andersson</t>
  </si>
  <si>
    <t xml:space="preserve">Dear Mika Adersson,I received your offer and considered it intensively. I think it is necessary to make some alteration in order to come to terms.I would like to emphasize that it is essential for us that both parties are fully satisfied. To simplify the negotiations I would suggest not to discuss all the issues at once to take the complexity out of the email.I would start with the most straightforward point, the Court of juristification.As you wants to set up a joint venture in Estonia with an Estonian company, it seems obvious that the venture will be subject to Estonian law.To accommodate them one step, we could agree on the Court of juristification in Germany.On the most essential and complex point, the V&amp;auml;te share of future profit, our expectations are unfortunately quite far apart.First of all, I do not want to be accused of lying! Our finance department has calculated that a plant will cost at LEAST 8 million euros. Since we have been in the business since 1961 and have gained a lot of experience, our financial department is to be trusted. There is no doubt that you will make a lot of money by cooperating with us.And we need to invest in a improved infrastructure in the region, as well as in the new plants already mentioned.For the reason that we have to bear the risk of failure, it would only be appropriate to V&amp;auml;te share of future profitmore fairly.According to thealready mentioned rough estimations, a share of 50% of the revenues would allow us to cover our fixed costs of production.Based on this, I feel a 60% to40 would be quiet fair distribution!Building up on the mentioned Points, especially that we have to carry most of the risk theDuration of contractis a crucial Issue. Mika I understand that a short contract is benefits you, soi would like to find a duration that we are both happy with.In consideration of the development and enormous construction projects, a Duration of contractof 9months would be appropriate.Im thrilled about the prospect of joining THIS Joint venture and would happily accept your offer if you could match our expectations.I am looking forward to hearing from you soon.With best regards,Jesse Rebane</t>
  </si>
  <si>
    <t xml:space="preserve">Dear Jesse,Thank you for your understanding and your thorough consideration! It is like music to my ears to hear that you want to stress out the importance of cooperation during the negotiation with regard to the Joint Venture. I understand that the previous message was pretty extensive and therefore complex. However, I was confused, since you indicated that you deliberately did not discuss all the aspects of the agenda (so that I could prompt some suggestions as well). Therefore, I agree that it would be more helpful to discuss not all the aspects at once. However, there are also benefits of discussing all the aspects at once. As we are both able to indicate our wishes/demands, which enables us to compromise on certain aspects. For now, it is fine for me to negotiate on certain aspects of the agenda rather than everything at once. However, I do still believe that it could also help us to discuss all the aspects at once.TheCourt of juristificationindeed is the most straightforward point within our negotiation. Therefore, it is more than reasonable (as we both want theCourt of juristificationwithin our own country) to come to terms and decide thatGermanyis the best option that suits and satisfies us both.With regards to theV&amp;auml;te share of future profit, our expectations have been far from matching. Firstly, I do want to stress out that accusing someone of lying never is a good foundation for any kind of negotiation. This was not my intention and therefore I do want to offer my sincere apologize for that! I understand that your finance department is well capable of estimating the costs associated with a plant. However, you do have to understand that our finance department is just as capable of providing such calculations. These calculations do provide us with the knowledge that a plant will cost about 6 million. However, for the sake of having good faith in each other and showing some good will I will take the 8 million as our guideline during the negotiation. I understand that you are mentioning the infrastructure costs. However, with a future deal in mind, we have come to the understanding that TiHe AG is able to gain an agreement from the regional governments of Tallinn to pay 80% of the infrastructure costs. Therefore, we believe that TiHe AG will benefit heavily (not only infrastructure wise) fromagreement withV&amp;auml;te AG. Furthermore, I truly understand the risks associated with such a deal. However, the risks (according to our finance department) are very limited and thereare also plenty of opportunities as well for TiHe AG. In addition, we asV&amp;auml;te AG invest the equivalent of € 76.5 million in our joint venture. Combine this, with our promising new technology we bring to this project, which is the most promising innovation in rail engine design. Therefore, I believe that the most fairV&amp;auml;te share of future profit(when also including the risks + expertise of TiHe AG and dropping down immensively compared to the first offer) would be a split of 33% /60%.The last aspect that I have to mention during this message is theDuration of contract. I can see/understand where you are coming from concerning the risks. I have taken notice of that! However, there are risks for us as well concerning a long-term deal. Ofcourse weare very confident in our technology and expect the Green Locomotion engine to be a great success, but in the first five years, we have to finish the development of the engine, start the production, and build a reputation as an innovative and future-oriented company.If we are unable to do this, we will be unable to capitalize on our first mover position, and we will lose all of our investments. Regarding theDuration of contractI must say that a 9-month deal is very short. I guess that you meant to propose a 9-year deal. Considering the risks for both parties, I would argue that it would be best to meet in the middle. Furthermore, as a sign of good will we asV&amp;auml;te AG want to propose a deal of8years.I am delighted about the prospect of being in a Joint Venture with TiHe AG and truly hope that we can come to an agreement as a result of our counteroffer.I am excited to hear from you again!With best regards,Mika Andersson</t>
  </si>
  <si>
    <t xml:space="preserve">Dear Mika Adersson,After some reflections on your last offer, I think it is necessary to make some alterations in order to get on in this negotiation.Overall your last concession helped me a lot to free new resources to negotiate with.In my opinion, the negotiation depends onV&amp;auml;te share of future profit.As already mentioned, a distribution of 50-50 would just about cover our fixed costs. I have faith in you and your technology, and that is why we have already come so far in the negotiations.But faith alone is not enough to guarantee the jobs of our employees.To satisfy both parties, my final offer would be a 45%- 55% split.With regard to the Duration of contract I can understand where you are coming from concerning the risks. I have taken notice of that!To clear this point fast and fairly I would also recommend meeting in the middle.. therefore I proposed a duration of9 Years, which is between 12 and 6. I would hope we can agree on this and thus have 2 issues ticked off.The next and last topics to discuss are theV&amp;auml;te members in boardand theSecrey clause. I understand your concerns regarding a secrey clause and I want you to understand our concerns. Regarding the Secrey clauseIt would seem that you do not want to share the whole technology with us, which implies that you do not trust and respect us as an equal partner in this cooperation.In our view, this is not a question of economic terms but of treating each other with the appropriate respect that is needed to work together.With respect to theV&amp;auml;te members in boardwe can agree on your already mentioned 4 members.I am looking forward to your answer.With best wishes to you and your family,Jesse Rebane</t>
  </si>
  <si>
    <t xml:space="preserve">Dear Jesse Rebane,Thank you for your most recent offer. Within this offer I can definitely see some progress when it comes to reaching an agreement! However, there are still a few aspects which need to be discussed.To begin with theV&amp;auml;te share of future profit. Within the previous message something went wrong with theV&amp;auml;te share of future profitas it stated 60%, but I meant to say 67%. Hopefully, you will be able to see where we are coming from. As V&amp;auml;te AG we will invest the equivalent of € 76.5 million in the joint venture while TiHe AG will invest approximately 23.5 million (the production costs of the plants and the further development of the engine). In order to take into account your previously mentioned 8 million costs per plant (rather than our own calculation of 6 million per plant) provides the number of 23.5 million with a few millions extra (around 30 million). When reaching an agreement on theV&amp;auml;te share of future profitwe can use these numbers to come up with the following calculation: 76.5 + 30 = 106,5. This means that the investment of 76,5 million equals nearly 72% of the entire budget. We do certainly know that money is not everything and that we both bring our expertise and new opportunities for eachother (e.g. the 80% payment by the Tallinn regional government when it comes to the infrastructure costs). Therefore, I was surprised that 45% was your final offer as the calculation, mentioned above, demonstrated otherwise. However, in order to show some good will, we are willing to accept the final offer of theV&amp;auml;te share of future profitof45% in exchange for the approval of theSecrey clause. Later on within this message, I will touch upon theSecrey clausea little bit more in order to provide you with a clear explanation of the importance that theSecrey clauseprovides forV&amp;auml;te AG.With regard to theDuration of contractI do understand the importance for TiHe AG and it is good to hear that you understand our concerns regarding a long-term deal! Therefore, in order to compensate further for the implentation of a Secrey clausewe are willing to agree upon a9year contract.Furthermore, I also want to discuss the topics ofV&amp;auml;te members in boardand theSecrey clause. Lets begin with theV&amp;auml;te members in board. I appreciate the sign of good will by offeringV&amp;auml;te AG4 memberswithin the board. I think we can definitely agreen upon that!Lastly, we have to discuss the Secrey clause, which is really important for V&amp;auml;te AG!Since, we do not want to lose the control of the plans for our new technology. They represent a key and valuable knowledge resource for our company.If we lose control of our technology, the whole investment (which is our entire historin Green Locomotion could be lost. This entails that other companies could be the first to market engines with zero CO2&amp;ndash; emission and low hydrogen consumption (which ultimately leads to the loss of our competitive edge). We do understand the concerns of TiHe when it comes to treating each other with the appropriate respect, which we defintely will do! ASecrey clausefor TiHe AG does not mean they are not able to use our technology, but that permission is needed for the usage of our technology. This enables us asV&amp;auml;te AG to counter the potential risk of other companies using our technology. Furthermore, we firmly believe that we handled TiHe AG with plenty of respect. For instance, we also had (and still have) some alternatives as other companies from other countries in Eastern Europe and Asia are eager to deal with us. However, we truly believe that TiHe AG is the best possible future partner for this deal.I must admit that I really enjoy(ed) doing business with you as a representative of TiHe AG and I firmly believe that we are able to come to an agreement as we both have demonstrated good will by compromising on certain aspects of the business deal. Therefore, I hope that we can come to an agreement!I am eagerly waiting for your response!With kind regards,Mika Andersson</t>
  </si>
  <si>
    <t xml:space="preserve">Dear Mika Adersson,Thank you for your last message and your clarifications.I am confident that we will wrap up the process of negotiation in a timely manner.I am pleased that we could agree on the V&amp;auml;te share of future profit, the Duration of contract and the Court of juristification.To keep things brief and to give you a favor, we could agree on the Secrey clause. Therefore ?we want to have at least three members of this board representing Tihe Technologies AG. The justification being that it is much easier for an Estonian company to work with the local authorities and local partners than a foreign firm who may suffer from its alien status.As these local authorities will exert considerable influence over our joint cooperation, it would be advantageous for YOU to leave communicating with them to us.I am delighted about the prospect of being in a Joint Venture with TiHe AG and truly hope that we can come to an agreement as a result of our counteroffer.I am eagerly waiting for your response!With kind regards,Jesse Rebane</t>
  </si>
  <si>
    <t xml:space="preserve">Dear Jesse Rebane,Thank you for your counteroffer! I must say that I am also confident that we wil wrap up the process of the negotiation in a timely manner. I am satisfied that we can agree on theV&amp;auml;te share of future profit, theDuration of contractand theCourt of juristification. However, there are still some things that we need to discuss like theV&amp;auml;te members in boardand theSecrey clause.In order to keep this counteroffer short and precise, I will primarily focus on theV&amp;auml;te members in board. I was pleasantly surprised when you previously agreed upon a 4 members. Therefore, it stuns me to see a counteroffer by which you (suddenly) want to have 3 members within the board. I do understand your reasoning, but I have the feeling that we asV&amp;auml;te AG have comprimised quite a lot allready. However, in order to come to an agreement we are not willing to drop down inV&amp;auml;te members in board, but in return we can offer an increase inV&amp;auml;te share of future profitfor TiHe AG compared to the previous offer (which than is 40).In addition, I want you to know that we asV&amp;auml;te AG really appreciate the fact that you are willing to agree on theSecrey clause.I hope you will understand our demands asV&amp;auml;te AG. I truly believe that we can come to an agreement!With kind regards,Mika Andersson</t>
  </si>
  <si>
    <t xml:space="preserve">Dear Mika Adersson,After consideration, I am delighted to inform you that I accept it. From our point of view, we've reached a common solution that suits both of us.I thoroughly enjoyed negotiating with you and I am sure that with our cooperation the Green Locomotion engine will be a great success. With kind regards,Jesse Rebane</t>
  </si>
  <si>
    <t xml:space="preserve">Dear Mika Andersson,Im Jesse Rebane from Tihe Technologies AG and will be your negotiate partner for our joint venture in Estonia. Because of the satisfying outcome of our first round of discussions, we are very willing to negotiate with you further with some points in detail.First of all, we are sincerely interested in a long-term partnership. As a token of our sincerity, since you insisted on discussing alternatives in the first round, we are willing to make concessions on court of jurisdiction first and to choose the court in Germany. Meanwhile, we suggest setting the duration of the contract to more than ten years.Besides, we recommend having as many members as possible fromTihe AG in board. Because, to be honest, as a producer in Estoniawe understand the local business environment well. Accordingto our experience so far, it is much easier for an Estonian company to work with local authorities and local partners than a foreign firm. As these local authorities will exert considerable influence over our joint cooperation, it would be advantageous for you to leave communicating with them to us. It would be more beneficial for both of us when more members from Tihe AG are in board. However, in the view of our relationship and to show our respect to your company, we still have a lot of room for discussion.Last but not least, as we are lack of technical information about Green Locomotion, we cant give you an accurate answer of costs and so as the profit we need. With current data estimates, we require about 70% of the profits to cover the costs and make some small profits. The same goes for secrecy clause. Could you please share more details about your engine and the content of this clause with us? In addition, I would like to ask you about preference of the distribution of the future profits.This is just a first step, and we can of course negotiate certain points. Please let me know if you need further information about us. It would also be very useful if you can provide us with more information (or preference) on your side. I am looking forward to hearing from you soon.Best regards,Jesse Rebane</t>
  </si>
  <si>
    <t xml:space="preserve">Dear Jesse,Thank you very much for your last email.As you will see, we did not adopt all of the numbers mentioned by you into the profitability analysis. If you still are unsatisfied with the costs, please consider seeing them as budget restrictions provided by outside options. Unfortunately, some of my questions were not answered, which is why we were forced to work with estimates:new production plants  8 Mio. x 3 =  24 Mio.development costs              7 Mio.production costs                1 Mio. / yearIT costs (not provided)           5 Mio.Infrastructure costs (not provided)   5 Mio.total costs = 48 Mio. for a contract duration of 10 years We will not revisit this topic, as it has cost us enough time already.In a similar matter, we took the estimate of 81 Mio. / 5 years as an accepted assumption, as it was not addressed by you and used it as basis for the profitability analysis.Under the following link you will have access to a snapshot of the profitability analysis. Please dont hesitate to ask for clarification if necessary.https://imgur.com/a/0ncLlIGAs requested, I have attached an offer that in our opinion will suit your demands well. However, we would like to return your favour of providing multiple options for discussion, which is why we have prepared the following scenarios. They are ranked starting with what we perceive has the lowest attractiveness for you:5) 12 years &amp;ndash; 26% of profits for you As you kept mentioning your goal of reasonable profits, we drew up the break-even calculation while considering cost input relation of both of our companies. Given an investment from you of 50 Mio. over 12 years you would break even within 12 years with a profit share of 26%. Having this information, we can now continue calculating a reasonable profit for your company. (This offer is only for visualization of our understanding of your factual minimum requirement.)4) 12 years &amp;ndash; 45% of profits for you Given the previous analysis, we were able to calculate a profit share that will allow your company to reap significant profits throughout contract duration. Given 12 years, you would receive 45% of the profits ultimately reaping a return of 87 Mio. (7.3 Mio. / year).3) 10 years &amp;ndash; 52% profits for you Given a duration of 10 years, we could share 52% of the profits with you, which would eventually turn into 84 Mio. or 8.4 Mio / year.2) 8 years &amp;ndash; 60% profits for you Within 8 years, your company could reach a return of roughly 78 Mio. (Please note, your costs are decreasing with shorter contract duration.)1) 5 years &amp;ndash; 68% profits for youWe understand, that your main concern is to recover your costs, which is why we would offer you a 5-year contract with a profit participation of 68%.This is the fastest way for you to recover your investment. Further, it will provide us with the option to renegotiate the terms depending on your satisfaction and the status of our cooperation after 5 years.If the cooperation fails, you would walk away without financial harm, 3 brand new production facilities, an improved infrastructure, better cyber security and a considerable profit of 12 Mio. Given these attractive conditions, we decided to provide it to you as our offer.We consider the other dimensions to be locked in [V&amp;auml;te members in board = 3, Court of juristificationin Germany, Secrey clause= yes] which is why we were able to provide you with a wide variety of options and detailed information in order to guide this discussion to a successful closure.Please let us know your opinion and reasoning behind it.Best wishesMika</t>
  </si>
  <si>
    <t xml:space="preserve">Dear Mika,Thanks for your efforts of different offers and detailed calculation.However, our financial estimator seems to have used a different approach than you, since our preference order is not as the same as your inference but even opposite to it. Except for the offer 5, other offers are in descending order from 4 to 1, so we slightly prefer the fourth offer with duration of 12 years, but with another share.We saw a decreasing trend on duration of years and increasing on profits share, so we would treat this as a compensation from your side with same utility. According to ongoing discussion, we are always hopeful to establish an agreement with long-term profitability. Although we have other alternatives that could be less risky for Tihe AG and also provide decent profits in a short term, we are still eager to cooperate with you because of the future potential of your revolutionary new hydrogen engine. So, we would cede our profits share from previous offer with 60% for 12 years to 54% for 12 years.Furthermore, since we also have already conceded on other terms, I hope you can also make concessions for us.After some reflections on your last offer, I think it is necessary to make some alterations in order to get on in this negotiation.46%V&amp;auml;te share of future profitwithDuration of contractfor 1239%V&amp;auml;te share of future profitwithDuration of contractfor 1131%V&amp;auml;te share of future profitwithDuration of contractfor 1023%V&amp;auml;te share of future profitwithDuration of contractfor 9I am eagerly awaiting your answer.Best regards,Jesse</t>
  </si>
  <si>
    <t xml:space="preserve">Dear Jesse,I had previously warned us both not to mislabel concessions to create a wrong sense of accomplishment. To be frank, looking back I struggle to see an allignment between your argumentation (if present) and the preferences you clearly had.Throughout the negotiation our company has frequently tried to establish a common ground based on facts of our discussions, yet has been met by (baseless) claims and "one-ups" even after already making concessions favorable for you from our position. Looking back, we have the feeling your intention was never to find a solution mutually beneficial and fair, but rather one in your own interest. Of course, we could've made an equally unattractive offer in the start of the negotiation - but explicitly decided not to do this to keep the discussion more productive.We thought we made it clear in our previous outlines, that a production in Estonia given the offers by you would not present a feasible solution for us. Given any provided contract duration - you are not asking to receive the same or less profits, but rather more relatively and absolute. Considering the previously mentioned advantages for your company (receiving improved infrastructure, cyber security, 3 new production plants etc.) and an assessed lower value of input asking for such terms encapsulates a certain audacity to us.Let's revisit the facts, in terms of contribution and concessions made by either party:Court of juristification was agreed by both parties to be inGermany. Equal concession.Duration of contractultimately will trade with the Secrey clause, despite very scarce logical arguments on your end for either objective in comparison to what we expressed.Which leads to the last two issues ofV&amp;auml;te share of future profitandV&amp;auml;te members in board.As established, our company will input more value with the patent, then yours incurrs in costs over any given period (74% to 26%). We understand your company has to cover these costs, but so has ours. The development of the patent ate up considerable financial resources and has been in the works for several years. We are willing to concede some of the profits in your favor, but not beyond our own profitability. Given the numbers presented by you, selling the patent is the most profitable option for us, leading to higher absolute profits and zero risk.Similiar argumentation holds with the number of board members. Our company puts in more resources and the venture will have to face more areas of external contact in our business area than in yours. As outlined our managers such as Klaas bring in exactly the experience required for that job. We made an early concession towards still giving you the maximum number of 2 board members acceptable for us (3 membersfor V&amp;auml;te), as we perceived it to be not just a fair but favorable offer in your best interest. Unfortunately, you did not share this perception.If you still consider that your concessions are imbalanced with ours and therefore the deal is not favorable for you, we are very sorry to hear this.Given our dismay, we have lowered our offer, yet adopted it to what you expressed are crucial items in the eyes of your management. Further, you can consider this our last offer and thereby the end of the negotiation, unless you are willing to propose concessions in return of asking for higher levels on certain dimensions. Although, we have strong reason to believe the offer will present you with significant value, both in terms of utility and objective real-life benefits, making such concessions is the only way we see to still find higher joint benefit after all.I regret that our negotiations have gone this way after all, as we strongly tried to avoid it by repeatedly stressing the relevance of reaviling information to establish common ground, as well as a fair use of public information and labelling of made concessions.However, if we can agree on an offer, both companies and negotiators walk away with a profitable deal which will path the way for future collaboration.Best regardsMika</t>
  </si>
  <si>
    <t xml:space="preserve">Dear Mika,After some consideration I am very happy to inform you that we agree with you on the points offered in your last message. Therefore, I would like to accept the latest offer.I am looking forward to our partnership in the future and wish you all the best.Best regards,Jesse</t>
  </si>
  <si>
    <t xml:space="preserve">Dear Mr Mika Andersson,I'm very happy that we are here in this negotiation together. I would like to make you this offer.Best regards,Jesse Rebane</t>
  </si>
  <si>
    <t xml:space="preserve">Dear Jesse,Thank you for your brief message :) I reviewed your offer and I am sorry to say it, but with this deal, I cannot face my superiors. Considering our future cooperation, I think it is a better option to work towards a sustainable solution that benefits us both. Please consider my counteroffer.Kindest regards,Mika Anderssonps. you can call me Mika</t>
  </si>
  <si>
    <t xml:space="preserve">Dear Mika,thanks for your counteroffer, but sadly I can't agree to it, because I can't justify that in front of my supervisors and the given guidelines are very strict for me. I agree that we need to work out a solution, which works for both of us. I'm willing to come towards you regardingV&amp;auml;te members in board, if you come towards to me regarding Duration of contract and the Secrey clause. Since the joint venture will take place in Estonia it is beneficial, if we have more people, who are already familiar with the estonian culture and policy, thus I think that it's better if the majority comes from our company, since they know the culture and policy the best. Nevertheless, I'm willing to agree on 2 members of yours, if you come towards me regarding theV&amp;auml;te share of future profitandDuration of contract. We are investing a lot of money and are building many plants, thus it is important for us to have a longterm contract in order to redeem our costs.Regarding theSecrey clause: Since we are working together on this project for the joint venture, it would be the best, if we don't have a secrecy clause so that we can work together as a real team, who trusts each other and wants to grow together. Don't you think?Regarding theCourt of juristificationit would be the best for us both to take Estonia, since our company is already operating there, thus we are already confident with the local laws and could help the joint venture a lot with it.Best regards,Jesse</t>
  </si>
  <si>
    <t xml:space="preserve">Hi Jesse,First of all, the last counteroffer does not sound like a real offer to me, but more like an insult. After your first offer, which wasn't a real offer to be honest, you provided me with nothing. Nevertheless, I did a counteroffer where I lowered my possible outcome and benefits by 35%. You did a counteroffer of 6%. That looks like you are not taking us seriously..But coming to your arguments. You are willing to come towards us regarding V&amp;auml;te members in board, but at the same time, you only offer us 2 seats. This is contradictory. So again, I really am interested in making a deal but then you have to show real interest and reasonableness. Please consider my second offer.Kind regards,Mika</t>
  </si>
  <si>
    <t xml:space="preserve">Dear Mika,thank you. I'm sorry to hear that you feel that way, but I'm honestly trying to find a joint solution, which works for both of us. I can understand if you think that I'm not taking your offers seriously, but as I said before, the guidelines given by my supervisors are very strict, so I'm unfortunately not allowed to violate them. Regarding theV&amp;auml;te members in boardI did come towards to you, i.e. I raised from one member to two members. Since our joint venture takes place in Estonia and our company is an Estonian company, it would be more beneficial for us both, if we have more members coming from our company, since we have operated in this area for many years and our people are very skilled with the Estonian laws, culture and people. I've checked with my supervisors and we can come towards to you withV&amp;auml;te share of future profitby making it 30, although we, on our side, have to build three plants, which costs around 25 € million. Furthermore, we are also responsible for the security software, transportation and electricity infrastructure, which are all taken care and paid by us from our side. Thus, we need to amortise with the future profit, that's why theV&amp;auml;te share of future profitis really important to us in order to cover the huge investment costs. Please try to understand us.Regarding theSecrey clauseit is very important for us to be able to view the employees from your company as one team with the people from our company. We need to work together for a very long time and if we want to succeed and pass the competitors, then we have to work in a transparent way. Furtherore, in having noSecrey clausewe can enhance the trust and respect among us, because it can lead to a healthier and more productive working style among both of our employees involved in this joint venture and it can also lead to a more creative ways in order to improve our technology and joint venture. Why do do hesitate of having no secrecy clause? We could come here also towards you and after discussing it with my supervisor, we are willing to raise V&amp;auml;te members in boardto 3, if you come towards us by willing to have no secrecy clause. We truly think that without the secrecy clause we can enhance the woriking atmosphere among both of the our employees involved in our joint venture. Please try to reconsider this and try to understand us.We have the best interest for us in mind. We would appreciate, if you could agree to this last counteroffer, since our negotiation time is running very fast and we have only 1,5 days left to reach an agreement. I hope that you can understand our view point. Thank you.Best regards,Jesse</t>
  </si>
  <si>
    <t xml:space="preserve">Hi Jesse,I see that you are trying your best to get the best deal out of it, but remember, my supervisors also expect to get a good deal. Of course, you can violate some of your points by compromising with a mutual agreement somewhere in the middle. I'm sure your supervisors rather see you coming home with a deal than a rejection.The offer I'm viewing now does not even come close to a proper compromise and therefore we are rejecting this. If you are wise, take the offer I made which turned out on 50% success for both of us. Otherwise, we are sorry to say we're moving on to other prospects in eastern Europe and Asia.Wish you a pleasant eveningMika</t>
  </si>
  <si>
    <t xml:space="preserve">Dear Mika,sorry, we can't agree to your last offer. You 've proposed the same counteroffer, which you've proposed before, thus you haven't moved towards us with the issues. Furthermore, it's false that we'll also get 50%. Maybe you'll get about 50% out of your counteroffer, but sorry, for us it's below that and I can't face my supervisors with this. We try my best to find a joint solution, but if you don't come towards us, then we guess that we'll look for other partners for this joint venture as well, since we need to make a hugh financial investment for starting this joint venture and yet you don't trust us with the secrecy clause and also don't explain to us why, although we have explained to you, why it's important for us to have no secrecy clause in order to ensure a respectful and trustworthy working way among the employees of both companies. We feel insulted and slighted that you don't trust us by having a secrecy clause, which make me feel a bit sad. Thus, we must insist on having no the secrecy clause, if you wish to work with us. Sorry, 3 members is the highest, which we can go, because otherwise it will be 4 of your company and only 1 from our company. We need at least 2 of our company in order to be able to communicate with the local employees and to keep up with the Estonain laws a we said it before. It's a pity that you are threathing us to move away, but you're free to move to other prospects, if this is what you want. We agree that it would be more beneficial for both of us to take an agreement back home, but from our side we can say that we'll not do it any costs. It's ok for us, too, to have no agreement at all. In brief, this is the last call for reaching an agreement. We've moved a lot to you with this counteroffer. Please take it of leave it, it's up to you.Have a nice evening, too.Best regards,Jesse</t>
  </si>
  <si>
    <t xml:space="preserve">First of all I don't think you are in the position to say to us, take it or leave it. We are bringing the technology, which will benefit your company in profit and knowledge over the coming year. That is the main reason why we wanted a secrecy clause.I hope you realized we moved a lot towards you guys by giving many things away in the first offer while you started at the lowest point for us. You were asking for full responsibility for the court of juristification, no secrecy clause, giving away members in the board and even receiving 70% of the profit. Obviously, with this deal our company would make a great loss and collaboration would be pointless.IfCourt of juristificationand theSecrey clauseare of such great importance to your company, I'm giving it away to you. But for that reason, the duration of the contract will be only 5 years and I'm changing theV&amp;auml;te share of future profitto 78%. This is the last thing we can do to save a deal!Kind regards,Mika</t>
  </si>
  <si>
    <t xml:space="preserve">Dear Mika,sorry, in this case we have to reject this offer of yours, since we still only get an utility of less than 50. Your argumentation doesn't make sense, because you only say that you bring a technology, but this is financed by our plants and infrastructure, so we put much more into this join venture, which leads to the conclusion that we have more investments here to make and thus we need to have a trustworthy and reliable partner on our side. Sadly, you don't fulfil our requirements of being a trustworthy partner. Furthermore, we aren't able to cover the costs of our investments by only having 22% of the future profits. Additionally, you suddenly only want to have a contract of 5 instead of the discussed 12 years. In addition you suggested to have a majority of the members in board. In brief, you want the majority in all issues in exchange for not having a secrecy clause without having a reasonable justification of what it involves and what it implies, which puts us in a bad position and we don't feel treated by you with appropiate respect. It seems to us that you don't need a secrecy clause at all and just want to use it to get better outcomes in the other issues. We can't and will not agree to this treatment of yours, sorry. We have explained to you, why the issues likeV&amp;auml;te share of future profit,V&amp;auml;te members in board,Duration of contract,Secrey clauseandCourt of juristificationare important to us and how we both can benefit from it, which you didn't have done.It's a pity that you didn't agree to our last counteroffer. If you don't make effort to understand us, then we also can't help you.Have a nice day.Best regards,Jesse</t>
  </si>
  <si>
    <t xml:space="preserve">Dear Mika Andersson,Unfortunately I wasn't able to see your offer since yours was an informal message, so I'll start with the first offer. This is a starting point in order to begin our negotiation, of course some points need to be disucssed. For example, as far as concernEstonia, we indicated it becuase you want to set up a join wenture in Estonia with an Estonian company. In addition, since we hope that ours will be a really profitable relationship, we think it would be good to establish a Duration of contractof 12. Looking forwrd to read what you think about that.Best regards,Jesse Rebane</t>
  </si>
  <si>
    <t xml:space="preserve">Dear Jesse Rebane,My apologies I was not aware that I had sent an informal message. Thank you for sending me your opening offer. I really appreciate your offer, however there will be some points that we will need to discuss. As stated earlier, we would like to partner with you to develop our idea for the Green locomotion, as we believe you have the right technologies for it. However, since the green locomotion is our initiative, we think it is fair to consider it when talking about the V&amp;auml;te share of future profitand the Court of juristification. I would like to refer to my counteroffer in the attachment.Love to hear from you soon!Kind regards,Mika Andersson</t>
  </si>
  <si>
    <t xml:space="preserve">Dear Mika Andersson,thanks for your message. I saw your offer but there is something that we need to discuss. I think that theCourt of juristificationis the easyast point to solve between us. Why don't choosing a neutral country like Germany, so that is fair for both parties? And also theNoofSecrey clauseit would be a proof that there is a mutual trust between us. If you agree on that we can agree on memeber in board 3 membersas 3 for Vate. As regards the profit we are the ones that also have to pay for the costs of upgrading the transportation and electricity infrastrucuture in the region.hope you appreciate this changes,best regards,JR</t>
  </si>
  <si>
    <t xml:space="preserve">Dear Jesse Rebane,First of all, thank you for your quick response, I really appreciate it. In addition, I would like to thank you for your counteroffer, I think we are already getting pretty close to a fair deal.As far as we are concerned, we agree to have the Court of juristificationtake place in Germany, to make it as fair as possible for both parties.We are prepared to reduce the number V&amp;auml;te members in boardto 3, allowing room for 2 board members from Tihe. Since it is our proposal, we think it is fairest if there are 3 members from Vate on the board. However, since you have the knowledge of the production process, it would be nice if 2 members from your organization would also be on the board.Regarding V&amp;auml;te share of future profit, I propose that slightly more than half goes to Vate, since we are the initiator and have come up with the original concept. We are aware that you also face risk and that you also incur costs for this investment. Therefore, we propose that the profit should be divided 60/40. Unfortunately we cannot agree without the secrecy clause, we believe that if we establish a good partnership there should be no reason not to sign it.Hopefully you can find yourself in our offer, we would like to hear from you!Kind regards,Mika Andersson</t>
  </si>
  <si>
    <t xml:space="preserve">Dear Mika Andersson,Thanks for your answer. As I stated in the former message we would agree for 33 membersin the case you made some concession for us, but this was not visible in your proposal. I think that in order to have a win/win negotiation we should both do some concessions. Conseqently, it would be nice form you to aceptNofor theSecrey clausesince is not an economic terms but of treting each other with mutual respect and trust.Also for theDuration of contract we should find a meeting point.For theV&amp;auml;te share of future profiti would propose a 50/50 since we will have to build three new plants, and we have to install new security software in all our plants, additionally we have to pay the cost for the upgrading the transportation and electricity infrastrucutire in the region.As you seen, we made some concessions and we expect that you do the same.Best regards,Jesse Rebane</t>
  </si>
  <si>
    <t xml:space="preserve">Dear Jesse Rebane,I am pleased to see that you are willing to make concessions and we are certainly willing to do so. However, we differ with your point of view on some aspects.Regarding the board members, we are also willing to drop to 3 board members and therefore we are already making a consession in this, this also applies to the adjustment of the court of justification to Germany.We are trying our best to find a reasonable solution and to make a suitable deal. Therefore, we are willing to continue without the secrecy clause but only under the conditions that the profit is divided 60/40. By not having a secrecy clause signed, we show that we trust you for one hundred percent. This shows that we are willing to build a good relationship with you.However, most of the risks are on our side, because it is our original business idea and we have to invest a lot of money to get this idea off the ground. We are certainly aware of your effort and the fact that you also face risks.This is our last offer, we hope that we can reach a suitable deal herewith. Should this not be the case, we will unfortunately have to go with an alternative partner.We hope for your understanding and look forward to hearing from you!Kind regards, Mika Andersson</t>
  </si>
  <si>
    <t xml:space="preserve">Dear Mika Andresson,thanks for the quick replay. Unfortunately we cannot accept your offer in the way it is. Making concession means that both gain something and both give up something and for the example of Germany forCourt of juristificationwas not a concession for us but we proposed it because it was a neutral country for both of us, as I stated.We appreciate theSecrey clauseas no, and we are open to accept theV&amp;auml;te share of future profitat 60% if you agree on aDuration of contractof ten years. We think that a long contract is better since the first year of coperation are at great risk for the profits since as soon as a product is launched in the market it requires time in order to be accepted by potential clients.Finally, we don't understand the rush that you have in negotiatiating, since we prefer to do things with the right time to think. We also have other opportunities for Join Venture, even though we think that this offer is quite fair for both parties.We look forward to hearing again from you!Best regards,Jesse Rebane</t>
  </si>
  <si>
    <t xml:space="preserve">Dear Jesse Rebane,Thank you again for your offer. I really appreciate the quick communication between you and me.We have taken a closer look into your offer and discussed it within the organization. Unfortunately, we cannot accept this offer since it is simply not profitable for us.There are alternative partners who would like to cooperate with us for a more suitable offer. We are sorry to lose our future cooperation and we wish you all the luck with your organization.Kind regards,Mika Andersson</t>
  </si>
  <si>
    <t xml:space="preserve">Dear Mrs. Andersson,my name is Jesse Rebane and I am working for Tihe Technologies AG, which is a well-known steel tank producer in Estonia that produces not only the densest but also the safest steel tanks in the whole Eastern Europe.I am glad to meet you as the representative of our potential partner for our Joint Venture.As already discussed, there are a few open issues we are going to negotiate about. These include the V&amp;auml;te share of future profit, the amount of V&amp;auml;te members in board, theDuration of contract, the implementation of a Secrey clause ant the location of the Court of juristification. Therefore, I want to send you our first offer for these issues, that of course are negotiable.As your potential Joint Venture partner we are looking forward to establish a long-term relationship and therefore we hope to come to an agreement that benefits both of us!I am looking forward to hearing from you!Best wishes,Jesse Rebane</t>
  </si>
  <si>
    <t xml:space="preserve">Dear mr. Rebane,Thank you for the clarification. Please find my counteroffer attached - I am happy to clarify my choices, as we of course have discussed our preferences extensively with the board of our organization.The counteroffers are based on our financial calculations and thorough research, and I'd like to diverge as little from these as possible. However, though we'd have preferred an all-V&amp;auml;te AG board, I am willing to set aside our plan from this setting and propose4 members. We are of the opinion that 1 Estonian board member will be sufficient in overcoming language and cultural barriers during the production. I hope you find this reasonable, and please do let me know if you'd wish for me to clarify this.One final remark: have you considered a more neutralCourt of juristification? Maybe we could discuss our possibilities in finding middle ground there.Of course, all issues are negotiable. I am excited to hear what you think about my counteroffer.Kind regards,Mika Andersson</t>
  </si>
  <si>
    <t xml:space="preserve">Dear Mrs. Andersson,thank you very much for your counteroffer and your shared view on the open issues.You offered 80% of V&amp;auml;te share of future profit, which for us seems too much as your company only deliveres the technology, but Tihe Technologies AG has to bear the total costs of production, R&amp;D and protection. Therefore, we want to make one step towards an agreement, offering 35 %. Furthermore, we could offer a more neutral Court of juristification like Germany. Nevertheless, we would prefer a longer duration of contract since our investments for the partnership are too high for only collaborating 5 years.I hope we find a way to benefit both from the negotiation results and look forward to hearing from you!Kind regards,Jesse Rebane</t>
  </si>
  <si>
    <t xml:space="preserve">Dear mr. Rebane,I understand your points, and I hereby present my counteroffer. I will explain my decisions, hoping you can make some concessions and we can find an agreement that suits both our needs.Firstly, regarding theV&amp;auml;te share of future profit, I would like to propose70percent. In your last message, you explained that V&amp;auml;te only delivers the technology, and Tihe has to bear the cost for production, R&amp;D and protection. However, the R&amp;D costs have mainly been made in the past for the development of the technology: there is very little work left to be done for Tihe, thus there are low R&amp;D costs in the coming years. Moreover, I want to stress that without the technology delivered by V&amp;auml;te AG, there wouldn't be a possibility for both of our parties to profit off the innovation.Even though we cannot expect immediaterevenue, we believe that in the long run, this is the most promising innovation in rail enginedesign in recent history, and it was our R&amp;D department that succeeded in finding the majorkeys to develop this technology. We find it nothing but fair that V&amp;auml;te AG is compensated for this. Of course, I understand the importance of the production part, so I think that a fourth of the revenues, 30%, should go to Tihe Technologies for their efforts.As I explained in my last email, I have a strongly supported motivation for why there must be 4V&amp;auml;te members in board. Since you haven't made concessions in this issue, I was wondering if you could inform me whether you understood my motivation, and what your motivations are for not lowering the number of Tihe board members.Because I understand that the profits may not be visible immediately, I am willing to make concessions regarding theDuration of contract. But, I think we both agree that the first 5 to 7 years are going to be the most difficult: after this period, we can renegotiate our contract depending on the profits. A second reason why I think the duration of contract should be7is because this will ensure that we are the first on the market with this innovative product, which will positively influence our brand image and market position. Please reconsider your offer regarding this issue.As I mentioned earlier, it is of the utmost importance that we are the first on the market with our innovative prodcut. All numbers and figures aside, it would be heartwrenching if the technology that we invested so much effort and time in would be launched on the internet by a competitor, which is why I once again propose to impelement a Secrey clause.I think having a neutral country like Germanyas ourCourt of juristification is an excellent idea. Let's agree on that issue!Please do let me know if any of my counteroffers are unclear. I am always happy to clarify and I'm looking forward to your message.Kind regards,Mika Andersson</t>
  </si>
  <si>
    <t xml:space="preserve">Dear Mrs. Andersson,thank you again for your counteroffer and the precise explenations of your decisions. I am really happy to see that this negotiation is going forward, but still there are some issues that don&amp;acute;t fit to our view, for which further negotiations need to be done.With this message I want to present another counteroffer, that will hopefully benefit us both.Regarding the V&amp;auml;te share of future profit we know the effort your company already contributed by elaborating this new technology. Nevertheless, we need to recieve a percentage of future profits that cover our fixed costs, otherwise the partnership wouldn&amp;acute;t be profitable for us. Furthermore, our company needs to take a certain percentage of the costs for upgrading the transportation and electricity infrastrucutre in our region, which is of great importance for the production and the delivery of the trains.When talking about the board members, we would suggest to have 2 V&amp;auml;te members in board. This would benefit you to succesfully represent V&amp;auml;te AG and it would benefit our partnership to have enough Tihe Technologies AG members to overcome bureaucratic barriers as our Estonian members are high qualified professionals with many years of experience in Estonian legislature.In your counteroffer you mentioned a Duration of contract of 7 years. I appreciate your decision and your step forward. Unfortunately, as I already lowered our share of profits, I think that a duration of contract of 10 years would be fair for both companies. Therefore, we both have enough time to cover our previous expenditures of the investemtns and can together exploit our monopolistic position in the market.Regarding the Secrey clause, we still believe that there is no need for one as I already explained that a publication of internal procedures will affect both of us negatively. Additionally, if we open up our production plants for your company including all internal production steps and offering our whole laborforce, we would feel exploited and offended by V&amp;auml;te AG when including this secrecy clause into our contract. We think that a partnership can only exist if both companies trust each other and treat each other with the same level of respect, otherwise there is no need for starting a partnership together.I hope this message clarifies and explains my counteroffer. I really look forward for ending this negotiation in the best possible way for a promising partnership.Thanks again in advance!Best wishesJesse Rebane</t>
  </si>
  <si>
    <t xml:space="preserve">Dear mr. Rebane,Thank you for your counteroffer and explanations! I have come up with a new counteroffer together with my colleagues. Firstly, after making some changes in our budget, we've decided that theV&amp;auml;te share of future profitcould be divided equally, thus 50% for V&amp;auml;te and 50% for Tihe. This is the ultimate fair decision: we hope you can find yourselves in that.Regarding the V&amp;auml;te members in boardI'm afraid 2 members will be too low for V&amp;auml;te AG. I would like to acknowledge that I do believe having Estonian members on our board would be beneficial for our joint venture. However, we believe that there should be3 members, because as I previously explained, we expect to be able to handle such a large organization more efficiently considering the large size of V&amp;auml;te AG in comparison to Tihe Technologies. I hope you understand this!Thank you for your explanation regarding theDuration of contract. Because we are willing to make some concessions here, I would like to make a final offer of9years regarding this issue. This will give us both enough time to recover from the initial investments and hopefully maintain our "first mover" position. After all, I think we both want our joint venture to be the first to produce and launch this innovative project!Lastly, I would like to mention theSecrey clause. As you mention in your previous message, it would affect both of our organizations negatively if our internal procedures is published. Therefore, I do not comprehend why you would not want to include a secrecy clause. To be transparent: this clause would entail that both V&amp;auml;te and Tihe would not be allowed to sell information about our locomotion engine to third parties. It would not mean that information held by V&amp;auml;te AG would be withheld from Tihe AG. It furthermore includes that Tihe AG would not be able to use the technology for other products - but as we would have our product together, there is almost no possibility that one of us could use it for other products. I hope this clarification helps you understand why we are persistent about our secrecy clause and are so eager to include this in our joint venture. The secrecy clause would of course not mean that there would be lack of trust between our organizations: our joint venture should be built on trust and cooperation!I'm looking forward to hearing your thoughts on my counteroffer.Kind regards,Mika Andersson</t>
  </si>
  <si>
    <t xml:space="preserve">Dear Mrs. Andersson,I really want to thank you for your last offer, which showed me that you are interested in working together with Tihe Technologies AG and that our partnership would be a great opportunity for a prosperous future.We are willing to accept an equal distribution of future profits of 50% per company. Furthermore, we would be fine with a Duration of contract of 9 years as this time span allows us both to cover initial investments and make profits.Unfortunately, we still bemoan the amount of V&amp;auml;te members in board as well as the existence of a Secrey clause. But here comes the deal: We would be willing to accept 3 members of V&amp;auml;te AG in board, if you are willing to make some concessions regarding the Secrey clause, by removing it from the contract. The explanation therefore is that Tihe Technologies AG won&amp;acute;t be able to include a secrecy clause for our production procedures, as our companies already agreed on sending V&amp;auml;te AG engineers to our production plants to finish the development of the engine and to make further tests.If you still don&amp;acute;t agree on the Secrey clause issue, we would like to present our second deal: In this case we would only accept the inclusion of a secrecy clause (holding all other values constant) by removing the court of juristification to Estonia. This would be a possibility to compensate for the secrecy clause, as we would safe costs for interpreters and German lawyers by sending our internal Estonian lawyers to court.We believe that we presented two big deals for both companies that would allow us to start a benificial partnership. We are looking forward to the acceptance for one of these great deals!Thank you again for your time and your effort!Kind regards,Jesse Rebane</t>
  </si>
  <si>
    <t xml:space="preserve">Dear mr. Rebane,I am thrilled to see that we are coming closer to an agreement.Regarding your message, I think the second deal would suit our organizations best. Thus,3 membersfrom V&amp;auml;te in the board, a9year contract, and including theSecrey clause. I trust that the Estonian lawyers within your organization will be willing to cooperate with our Swedisch legal department whenever necessary: hopefully the language barrier won't be too grave! However, I feel obliged to mention that if you are willing to reconsider keeping the court of juristification in Germany, that would have our preference. It would also maintain the neutrality of the court, so please think carefully about this.If you agree to this final offer, I suggest we move towards closing the agreement.Thank you for your cooperation and the swift responses to my messages.Kind regards,Mika Andersson</t>
  </si>
  <si>
    <t xml:space="preserve">Dear Mrs. Andersson,thanks again for your counteroffer based on our second possible deal. We are happy to finally have come to an agreement and to start this prospereous partnership.We have discussed a lot regarding the issue of the Court of juristification, but still we think that having the court of juristification in Estonia would be the best option to come to a fair deal that benefits both parties equally.I would like to thank you for this interesting and fruitful negotiation and I look forward to join this nice cooperation with your company.I wish you all the best and a nice weekend.Kind regards,Jesse Rebane</t>
  </si>
  <si>
    <t xml:space="preserve">Dear Mika Andersson,I am Jesse Rebane and I will be your negotiation partner. Im responsible for closing this deal. I have created an initial overview of the relevant points that we should discuss. Do you have any additional points that are important to you?the structure of the joint venture, e.g. duration of the contractthe objectives of the joint venturethe mutual financial contributionsthe exchange of assets or employees into the joint venture companyownership of intellectual propertymanagement and control, e.g. number of respective directorshow will liabilities, profits and losses be allocatedhow to deal with possible disputes e.g. court of jurisdictionthe dealing with the secrecy clauseThis is only a first step of the overview and of course we can negotiate on certain points. I look forward to your response.Kind regardsJesse Rebane</t>
  </si>
  <si>
    <t xml:space="preserve">Dear Jesse Rebane,Good to hear from you! Thank you for your very clear message, good to know we are working towards a mutual goal.I think your list covers all the subjects. I will also elaborate a bit more on these points, so we know what is important for both of us. I am glad that you have mentioned your proposition is only a first starting point because otherwise, I think you would have underestimated the value of our company and technology. Because of the value of this innovative technology, I am sure you can understand that I cannot negotiate on the secrecy clause since this is the heart of the business. I already wanted to get that one out of the way, so we can focus on our process of working together while knowing there is something to work towards. I am also very curious to hear in your own words, why you choose to work together with V&amp;auml;te AG, could you please elaborate on this?In addition, I would like to propose a counteroffer that also includes the other points we can negotiate on later. Since we are willing to collaborate, let me know if you need any elaboration on the other points! Also, I would like to know your point of view on the subjects so I can take them into consideration. I look forward to working together to achieve the best outcome for both parties,Kind regards,Mika Andersson</t>
  </si>
  <si>
    <t xml:space="preserve">Dear Mika Andersson,I am pleased to hear that you are flexible so that we can reach an agreement in the near future. At this point, I would also like to explicitly state again that my position is also flexible and that certain points are negotiable.It is good that you raise the point of the "secrecy clause" at an early stage. For me, the goal of this negotiation is to lay the groundwork for a mutually satisfying and ultimately rewarding relationship. That is, I strive for a "win-win" outcome. From my perspective, the secrecy clause is very ambiguous. This gives the impression that you do not want to share all the technology with us, which means that you do not trust us and do not respect us as an equal partner in this collaboration. In the end, in order to combine all the strengths of our two companies, it is important that we work together and strive for a "win-win" result. But if you do not trust us, such a result is not possible.However, I am happy to make a concession at another point to show you that I am interested in working together. I am ready to share the future profit equally.It is a great opportunity for us to cooperate with a world-renowned train manufacturer like you. You have an excellent international reputation.I look forward to your feedback.Kind regardsJesse Rebane</t>
  </si>
  <si>
    <t xml:space="preserve">Hi Jesse Rebane,Thank you for your quick response. Good to hear you are flexible and just like you, I would like to create a win-win situation.I see you find our secrecy clause ambiguous and therefore I will explain it a bit further. Of course, we trust your company, otherwise, we would not want to work together. We do not keep the information to ourselves, but we share it with you because we trust your company. However, if anyone were to share the information with others, our company (and OUR collaboration) would incur unnecessary risks. Keeping the data secret is also something we ask from the employees in our company. It would be a shame to see someone else walk away with our idea and your investment. To make ensure the safety of the investment from both our companies, it is most wise to sign the secrecy clause. I hope this explains my request! Do not hesitate to ask more if needed.I think we have shown our trust, However, because acts speak louder than words I will show you how much we trust you by increasing the duration of the contract. In return, I would also like to know if you trust us, by changing the court of justification to either Germany or Sweden. I think this would only be fair for both of us.I look forward to hearing from you!Kind regards,Mika</t>
  </si>
  <si>
    <t xml:space="preserve">Dear Mika Andersson,An imbalance in expertise, investments or assets will lead to greater problems in the long term, which we are prepared to take. The elimination of the secrecy clause is thus essential for us as a company. It is important for me to clarify this point again. As we are ready to cooperate, I have revised some points in which I am happy to accommodate you.I hope that this offer is satisfactory for you.Kind regardsJesse Rebane</t>
  </si>
  <si>
    <t xml:space="preserve">Hi Jesse,From your resistance, I get the feeling that you might have an alternative motive. Why would you want to have the possibility to share the information with others, while I have already explained to you that it will be a risk for both our companies? I am very curious why you would want to risk your investment and our joint venture by not signing the secrecy clause. Can you explain why this is so important to your company?In addition, you explained to me why you want to work with us. You stated that our excellent international reputation and other factors are the reasons you would like to work with us. Therefore, I am sure that you will understand we need to keep this reputation and I think a possible data leak will have a bad influence on the reputation of both our companies.Lastly, good to hear you are willing to accommodate us with the other factors. This is likewise and therefore I have increased your members on the board and also the duration of the contract.I hope you understand why we stress the secrecy clause and can explain to me why it is so important for you guys because I would like to move on with our negotiation. However, if the clause is not signed, I am not sure we are able to continue and we would also have to consider other options. I would really like to work with your company and start a good joint venture, so I hope you reconsider.Kind regards,Mika Andersson</t>
  </si>
  <si>
    <t xml:space="preserve">Hi Mika Andersson,your arguments that the elimination of the secrecy clause is a risk to both of our companies is very incomplete. This will inevitably lead to an imbalance in know-how, investments or assets as I have already described in my statement.However, as I am flexible about the position, I am willing to sign the secrecy clause. Under these circumstances, however, I ask for your understanding that the other parameters must be adjusted proportionately.Let's agree to activate the secrecy clause. At the same time, as a sign of my goodwill, I leave the profit sharing unchanged. This basis I consider a mutually satisfactory and ultimately rewarding division. In turn, I expect the court of jurisdiction is in Estonia.It is now your turn to offer me more than what I have received from you so far. I remain with kind regardsJesse Rebane</t>
  </si>
  <si>
    <t xml:space="preserve">Hi Jesse,Good to see your flexibility, we really appreciate this in our collaboration. I wonder, why did you change the court from Germany, like we already discussed, back to Estonia. I think the decision to choose neutral ground is fair to both parties. However, I am willing to consider this option if you can explain to me why this is the option that is best for both of us. Also, to show my goodwill, I will increase the duration of our contract by another year. I would consider elongating the contract even more if the court of justification stays on neutral ground. If not, a longer contract would be too risky for us, because we have no experience in your court of justification. So in addition to your explanation for choosing a court of justification that leads to an imbalance regarding experience and knowledge, I would like to know what your choice will be;Option 1. An unneutral ground for the court of justification, disabling the possibility of a long contract. Or;Option 2.A fair neutral ground for the court of justification and a longer contract and therefore, more return of investment.I look forward to your response,Kind regards,Mika Andersson</t>
  </si>
  <si>
    <t xml:space="preserve">Hi Mika Andersson,Selecting the court of jurisdiction in Estonia has a simple reason. I will explain it to you, of course. On the condition that our company signs the secrecy clause, we are forced to choose the court of the jurisdiction in Estonia. Possible legal risks in this connection otherwise exceed risks that we cannot take. I therefore offer you two options as follows:Option 1. the secrecy clause is signed and the court of jurisdiction is in Estonia.Option 2. the secrecy agreement is not signed and the court of jurisdiction is in Germany.I cannot give you a greater room for negotiation regarding the points "Secrecy clause" and "Court of juristification". I look forward to your cooperation.In the following I would like to discuss the remaining aspects "Duration of contract", "V&amp;auml;te members in board" and "V&amp;auml;te share of future profit". I am very pleased that we want to mutually focus on a long-term relationship. By the way, I think this is the right solution and I am pleased. Indeed, your technology has potential for the future. Strictly speaking, however, there is still a problem here, which must be viewed rationally from an economic perspective.At the current time, no clear value can be assigned to this technology, since development has not yet been completed and final tests have yet to be carried out. Since we as a company bear a large part of the costs we want the majority of the directors, as well as a larger share of the profits. Otherwise, the risks are not calculable. This is our best offer. Take it or leave it.Kind regardsJesse Rebane</t>
  </si>
  <si>
    <t xml:space="preserve">Hi Jesse,I am sad you did not make a choice, regarding that I gave you two options. However, I understand that you need to know more about the financial benefits of our technology and therefore I will give you our prognoses for you:I asked the finance department for some numbers on which to base an estimate of a correct split of future revenues. They based their calculations on the estimated value of what each partner brings into the cooperation. They estimate the value of the finished technology to be € 90 million for the full duration of a contract lasting 5 years.Our engineers estimate that the technology, as it stands at this moment, has an 85% chance of being successful. Hence, Va?te AG is investing the equivalent of € 76.5 million in the joint venture.Now let's go to your company: We expect that you will need about three plants for the production of the trains, but we can choose to only build two new plants and use one of your old ones. We estimate the costs for each plant to be about € 6 million. Our engineers estimate that Tihe AG will need to invest another € 5 million, since these costs are lower in Estonia than in Sweden. That brings the total that Tihe AG will invest to about € 23.5 million.Seeing this balance, in addition to that we have the technology we need, I think you can understand that it would only be fair if we have at least a 70% of the profit.To move on to the duration of the contract. The increase of the contract leads to fewer benefits for us since we will already have the technology and it will only lead to profits for you and losses for our company. However, if we have at least four V&amp;auml;te members on the board, I can consider agreeing on a longer duration of the contract to benefit your company. So, let me know which one you prefer.To accommodate you, I will risk the absence of knowledge in court, for your benefit. Let's work out this last part of the negotiation and start a joint venture!I look forward to hearing from you,Mika Andersson</t>
  </si>
  <si>
    <t xml:space="preserve">Dear Mika Andersson,thank you very much for your offer, but unfortunately I have to decline it. I really enjoyed working with you, and I gained a lot of professional experience. However, during the negotiation I missed a development of your company and I see that this position does not offer as much room for growth as I had originally expected. I would like to pursue a position for our company that allows for more responsibility and professional growth.Please consider this as my letter of resignation. I hope we can continue to stay in touch via social media and email.Kind regardsJesse Rebane</t>
  </si>
  <si>
    <t xml:space="preserve">Dear V&amp;auml;te AG,my name is Jesse Rebane and I work for theTihe Technologies AG.We are very pleased that you, as a very well-known train manufacturer, are seeking a joint venture with us to realise your idea of "Green Locomotion".We hope for a partnership that will benefit both V&amp;auml;te AG and Tihe AG.After a week of fruitful discussions in Tallinn, we have already agreed on general points of our cooperation. This is a sign for us that we are already moving in the right direction with our partnership. We would like to take this opportunity to thank you once again for making the journey to Tallinn. We hope that we have already made a good impression on you.Nevertheless, so far we have only agreed on very general terms without going into the details. Therefore, I would like to negotiate with you on the following further points:Distribution of the future profits of the joint ventureExecutive control: the number of members on the Board of DirectorsA secrecy clause pertaining to the plans for the Green Locomotion engineDuration of the contractCourt of jurisdiction.Attached you will find a first offer on the individual points from our side. I am looking forward to a constructive and successful negotiation with you and I am very positive that we will achieve a good result for both parties.Best regards,Jesse Rebane</t>
  </si>
  <si>
    <t xml:space="preserve">Dear Mr. Rebane,It is a pleasure to get to know you!I would like to take this chance to offer you using our first names right from the beginning in order to start into this relationship on a more friendly and cooperative basis. Im Mika!We are all very excited about the outcome of the discussions in Tallin. And just to mention it, the trip to Tallinn was a great experience for all involved employees.Now, after a definitely great first impression, I am looking forward to negotiating the specificities of our partnership with you.I want to thank you for quickly summarizing the topics of our negotiation and making a first suggestion according to your apparently preferred outcomes. Taking this as a basis, I would also like to make give you some insights on how we would imagine our partnership to work in a fruitful way. Of course, there will be room for negotiation from our side, as I expect it will also be from yours. I am confident that we will come to a satisfactory result for both our companies.I am looking forward to hearing from you!BestMika</t>
  </si>
  <si>
    <t xml:space="preserve">Hello Mika,thank you for your message and your first offer!Of course I am very happy about the offer to be on first-name terms and it shows me that we can already deal with each other in a trusting manner and as equals. I'm Jesse!Attached you will find my counter-offer, which is already more favourable for you than the last offer.In the following, I would like to explain to you why we have determined the individual issues as they now are in the offer:As you may know, with our many years of experience and patented technology, Tihe Technologies AG can make a huge difference in high volume steel tanks for the hydrogen-based rail industry.When working together, Tihe Technologies AG could be the one and only supplier for V&amp;auml;te AG. Within a new production line with us as a partner, the Green Locomotion engine and the other parts will be produced and assembled by us.For the production of the engine, in addition to the actual production costs, we will also incur costs for the construction of several plants in order to offer the desired capacity. In addition, we already know that the engine is not yet ready for series production and therefore further developments and tests need to be carried out. Therefore, there are also additional costs for research and development for us.On the other hand, I would argue that your financial expenditure will be manageable in comparison, as you would already be entering the joint venture with an almost fully developed technology.As you can see, we as Tihe Technologies AG are already making enormous advance payments before even one engine has been produced. Therefore, we have to insist on a 70% share of the profit. ThusV&amp;auml;te share of future profitwould be30%.The next issue we have to talk about ist the number of directors from each company that will sit on the board of directors.Originally we wanted at least 4 members of this board to represent Tihe Technologies AG, as it is much easier for an "Estonian company" to cooperate with local authorities and partners on the ground than for a "foreign company" that may suffer from its alien status, but we think that an absolute majority with 3 members would be sufficient.V&amp;auml;te members in boardwould then be2 memberswhich I think then represents an adequate ratio of people, especially since the production site will be in Estonia.The Secrey clauseis very ambiguous for us. You have already told us that you want to include this clause to cover the technology used to produce the Green Locomotion engine. We really understand that you want to protect your invention, especially since the Green Locomotion is a really promising innovation. However, it would seem that you don'twant to share the whole technology with us, which implies that you do not trust and respect us as an equal partner in this cooperation. We are supposed to pay for the development and production of your engine and use our plants and staff but yet you dont want us to know about the whole technology behind it.For us, that would really not be a promising signal for fruitful cooperation. I would ask you to think again about the necessity of this clause. From our side, there is a clearNoto it.The next topic to discuss is the Duration of contract. In general, the toughest time for an innovation is in the first years after its market entry. Even though we expect the Green Locomotion engine to be a success, we cannot be absolutely sure about it.From our point of view, therefore, a short duration of the contract does not make sense, as it will be realistic that we will not yet be in the black in the initial years. On the one hand, this new technology has to be accepted by society, customers have to be found for it and our high financial upfront costs have to be paid. Only in the following years will we be able to profit from this joint venture. I am convinced that you have a similar view. Consequently, we want to build a long-term relationship about11years with V&amp;auml;te AG. The longer the contract, the less risk we will face.The last issue on the table is the choice of a Court of juristification. In my mind, this issue is quite easy to resolve. As V&amp;auml;te AG wants to set up a joint venture in Estoniawith an Estonian company, it seems obvious that the joint venture will be subject to Estonian law. Frankly, I cant see why we, as an Estonian firm operating in Estonia, would go to court in Sweden. We have no experience with the Swedish law and therefore we also dont have the resources to deal with a foreign law.That was a lot of input from my side now, I guess. Take your time and think about each of the issues. As I said before, I think we are moving in a good direction. I look forward to your feedback and a counter-offer from your side.Best regards,Jesse</t>
  </si>
  <si>
    <t xml:space="preserve">Hey Jesse,Thank you very much for your counteroffer and the corresponding explanations for each point!In the following, I want to respond to all the issues and show you our points of view. But first, I would like to mention one thing: This negotiation is the result of fruitful first discussions which demonstrated the many positive aspects a partnership between our companies would yield. However, to make this happen, especially considering the limited period of time we have, bigger steps towards each other will be necessary to reach a satisfactory result for both of us. So let us start cooperating and showing real improvements to make sure, we reach a win-win situation that focusses specifically on both sides needs rather than just the outcome. So, to steer this negotiation into the right direction, I will try to openly communicate our motives and also make some concessions.Coming to the topic of V&amp;auml;te share of future profit, I must tell you that you underlie a misbelief if you think that our expenditures are manageable just because we will enter the partnership with our almost ready technology. Indeed, we already had to make significant investments during our development phase and that is why we need a V&amp;auml;te share of future profitto compensate for this. And even though you mention the investments into further developments from you side, you have to consider that, as you already mentioned yourself, we are delivering a almost fully developed technology. Accordingly, your costs for this will be considerably lower than what we already had to invest into a technology which overwise would not exist at all. But taking your other expenditures into consideration, I would like to offer you aV&amp;auml;te share of future profitof 69%Regarding theV&amp;auml;te members in board, I completely comprehend your standpoint concerning dealing with local authorities and see the necessity of Estonian board members. However, in the end it is important to us that joint-venture will be economically profitable and thats where we have the essential expertise in the relevant business field. Therefore, I would offer you3 membersV&amp;auml;te members in board.TheSecrey clauseseems to be a delicate topic and I am sorry if we communicated it wrongly. What you are obviously understanding is in no way what have in in mind with the clause. First and foremost, we do trust and respect you as an equal partner! And we are willing to share the information about the technology with you, otherwise the production would of course not be possible. It just makes sure that our technology is not given away to any other third party but is kept between us as equal partners and secures that our permission is necessary to use the technology. In conclusion, the clause is simply necessary to protect our intellectual property in which we invested great amounts of money for development. You previously mentioned with our many years of experience and patented technology, Tihe Technologies AG&amp;hellip;.. showing that patents and intellectual property rights are also important for your company, therefore I am confident that you understand why this clause is of high importance for us until our technology is patented. So we will need aYes here.You reasoning regarding theDuration of contractsounds a little ambiguous to me. Saying Even though we expect the Green Locomotion engine to be a success, we cannot be absolutely sure about it sounds like a reason for a shorter contract to me. But I am open for further explanation. I can tell you very openly that we expect the partnership to already pay off within less than half of the time scope you propose. Furthermore, we need to have some security due to the uncertainty of the outcoming product and whether it will be successful. In case of a failure, a long contract can cost us a lot of money! But as we also hope for a long-term partnership and are confident everything will work out nicely. Thus, want to make a concession here as we understand your need for a longer duration as a security for your side. I would suggest7.Finally commenting on the issue of Court of juristification, I would like you to try to take a look from our perspective. You say yourself that you have no experience with the Swedish law and dont have the resources to deal with a foreign law. This would be the same case for us with Estonian law. Therefore, I would like to suggest a compromise. Germany has a great law system and could act as a fair court for both us is. This way there would be no advantage or disadvantage for anyone. And as we are taking your resource problem seriously, we would like to offer you a betterV&amp;auml;te share of future profitof64to compensate for this.I think this also was a lot of input, so take your time to think it through. I'm looking forward to hearing from you again!BestMika</t>
  </si>
  <si>
    <t xml:space="preserve">Hey Mika,thank you very much for your counter-offer and your very detailed explanations.This shows us once again that we are dealing with a competent partner who is very interested in reaching an agreement that is satisfying for both sides.And you're right,considering the limited period of time we have, bigger steps towards each other are necessary.Therefore, in the following I will try to signal to you once again that we are still interested in a successful conclusion of the negotiations and also seriously believe in it. I hope that you will perceive my concessions on some points.Please don't get me wrong, we are well aware that you have already had to invest a lot to develop this engine. There is also the risk that this is a new technology for which there are no comparable empirical values on the market yet. No one knows how it will develop. But we are convinced that it will be a complete success! Since we can speak openly with each other and I have the feeling that we are already on a good basis of trust, I would like to give you an insight into the costs we will incur in the realisation of the project. As already mentioned, we need several plants for the manufacture of the engine, altogether there will be three of them, which will cost a total of €24 million. In addition, there will be about €7.2 million for research and development, which will be necessary to finalise the development of the engine and carry out final tests. The pure production costs of the engine will amount to a further €10 million. In addition, we have already agreed with the government of Tallinn to cover part of the costs for the modernisation of the transport and electricity infrastructure in the region. On the other hand, our experts estimate the value of your innovation at around €60 million. Clearly, the value of your technology is higher than the costs we will bear for it. That is obvious. However, please consider what this means for us. We are investing massively in equipment, production, etc., just as you did with the development of your engine. The difference is that if the project fails (which we really don't think it will, but the risk still has to be taken into account), you can simply look for another partner with whom you can realise the project. Although we are a leading manufacturer in our industry, there is still competition and we do not underestimate it. Therefore, you would certainly find a partner who is very interested in cooperating with you. We, on the other hand, would be left with empty facilities and unused infrastructure if the project failed, and we would be stuck with the costs for many years. In addition, we would have difficulties realising such a large-scale project with another partner, if only because your innovation is unique and leading. We did some thinking and came to the conclusion that it will nevertheless remain your invention and innovation. Because of this, we no longer consider it realistic that you should have less of a share in the profits than we do. Therefore, we propose the golden mean. Let's just share the profits in the middle. Since we both expect a lot from the cooperation and see ourselves as partners on an equal basis, this would be a good compromise, wouldn't it?Summarised againV&amp;auml;te share of future profitwould be50%.We understand that you have the necessary expertise in the relevant business field. We also fully respect that. However, our concerns still remain on this point. I really don't want to offend you, but I think that you don't have experience with our local authorities and local partners, at least as we have. Since these local authorities will have a considerable influence on our joint cooperation, it would be advantageous for V&amp;auml;te AG to leave the communication with them to us. And as you rightly write, in the end it is important that the joint venture is economically profitable. From our side, this can only be guaranteed if we remain withV&amp;auml;te members in boardof2 members.I think you misunderstood me on the point of the contract period. As I said before, we are really convinced of the technology. Nevertheless, risks must not be discounted. That would be naive. And just because there may be risks, we don't want a short contract period. That should show you that we are very interested in a long partnership, despite the possible risks. And I still maintain that a new technology like this, which will most likely be a major breakthrough for the entire mobility industry, must be given time to establish itself on the market. Just consider how long the process has been going on now that electric cars are gradually being brought onto the market. And we are still a long way from the goal of every household being able to drive electrically at some point, and being able to do without fossil fuels altogether. And since we both want to profit from the cooperation in the long term, 7 years seems very short to me. However, since I can partly understand your concerns about a possible failure of the project, I will make a concession and offer you 10years for the Duration of contract.As far as the secrecy clause is concerned, we also stick to our opinion, because I am not (yet) convinced by your argumentation on this point. On the one hand, you emphasise that you respect and trust us as an equal partner, but you want to ensure through the clause that the technology is not passed on to third parties. This simply shows me that there is no 100% trust on your side. Maybe you can explain this point a bit more conclusively. Besides, we have no reason to share any information about your technology with the outside world. We would also be harming ourselves by doing so. If other competitors were to start copying this technology and possibly offer it at a lower price, this would reduce both your and our profits. And since I told you in detail earlier about our future costs, we as Tihe AG would be extremely stupid to pass on information and accept collapsing profits. Therefore, we can assure you that we have absolutely no interest in leaking information to the outside. Yes, and of course security clauses are also important for our company, but they are not used by us when it comes to such close and profitable cooperation as with you. We rely on the mutual trust of our partners and have never been disappointed. Therefore, we very much hope that you can also place the corresponding trust in us and that I have perhaps been able to convince you of our point of view. And on a side note: As the security of your technology is also enormously important to us, we have already agreed to install new security software in all of our plants, for which we are bearing the entire financial burden. Maybe this shows you once again that you can trust us. So we remain with a No for theSecrey clause.And last but not least maybe you'll be as pleased as I am when I tell you that we've reached an agreement on the last issue.After consultation with our management, we have come to the conclusion that your proposal to agree on solid German law is a good compromise for both parties. As you rightly pointed out, Swedish law is foreign to us, Estonian law is foreign to you. German law is probably best able to solve this problem.So I agree with your compromise and we agree on theCourt of juristificationofGermany. This also saves both parties the costs that would be incurred by finding and hiring a new lawyer.I look forward to your feedback!Best regards,Jesse</t>
  </si>
  <si>
    <t xml:space="preserve">Hey Jesse,Thank you very much for your offer and the big steps you took towards us. We highly appreciate it and interpret it as a clear statement of willingness to come to a good joint solution.Your reasoning regardingV&amp;auml;te share of future profitwas impressive and I highly appreciate you openness. To show the same trust, I would like to give you some insights into our own calculations. Our experts were expecting costs for you to be around 23.5 millions, while we would invest an equivalent of 76.5 millions into the joint-venture. So we both seem to have underestimated the others investments. First I was thinking about taking the average of your estimated share of investments (share of V&amp;auml;te=60/(60+24+7.2+10)=59.3%) and our calculation (76.5/(76.5+23.5)=76.5%) which would amount to 68%. Alternatively I was thinking about taking both our highest numbers as a calculation basis (76.5/(76.5+24+7.2+10)=65.0%). However, both possibilities would lead to a higher share than 50%. As I already said, we want to make a step towards you here to compensate you for choosingGermanyas Court of juristification. And to shortly mention this topic, I am very happy that we found this compromise! To appreciate the compromise as well as your openness and your big step towards us - and taking your concerns regarding sunk costs and partner finding seriously - I am willing to deviate from the calculations and offer you57.Thank you for further elaborating on your reasons for your V&amp;auml;te members in boardoffer. Still, I would kindly ask you for some more detailed explanations on two things. First, I was a bit worried to hear about the considerable influence of you authorities, as I would not expect that to be that much of an issue in a free market economy, or at least it shouldnt. Maybe you can mitigate my concerns here with more deliberations. Second, I would like to ask if you have further reasons than the local authorities to stay with our offer of 2 . As you agreed on my point that profitability is very important, I am curious how your management would ensure this in better way, leaving authorities and acceptance aside? I am looking forward to your explanations but will keep my offer at3 membersjust for the moment.Coming back to the topic of the Secrey clause, I am kind of getting the impression that we may have a cultural issue here. So let me elaborate on our point of view a bit further. Firstly, when you say that you have no reason to disclose our technology to a third party, it is hard for me to understand why signing the clause would be a problem for you. I guess trust is a very important thing in Estonia. In Sweden however, clauses like that are not perceived as lacking trust. It is simply business practice for us. Even our own employees, the people who invented the technology, have to sign non-disclosure agreements. This is a vital practice in business to us and really important to our board as well. We hope you can take a step towards us and understand that this how we do business. However, I would like to make some concessions to you as well, to show you that we also take your values seriously. To show our trust in you and the relationship, we would be willing to offer you the10year duration you asked for - if you make the concession regarding the Secrey clause. I hope you also consider this a good way to take both our cultural peculiarities into account and show our mutual trust.I can feel that we are very close to a great deal, and I am already very much looking forward to your response!BestMika</t>
  </si>
  <si>
    <t xml:space="preserve">Hey Mika,thank you very much for your message and your counteroffer! I am very pleased that my openness has been received positively by you and I think it is really great that you are now showing me the same openness. That is really a sign of respectful interaction.We were very impressed by your calculations regarding the shares of future profit. It shows us that you put a lot of thought into how to achieve the best possible outcome for both parties.Nevertheless, we were somewhat disappointed that you did not accept our 50:50 offer after your long explanations about the fair distribution of profits.We will stick to our offer regarding V&amp;auml;te share of future profitand cannot (even if we wanted to) accommodate you further. We need at least the 50% share of profits to just cover our fixed costs and still make some profit. We don't want to enter into a cooperation where we could just cover our fixed costs but not make any profit. That would not make sense for us in the long run.However, since we would still like to act as a cooperative partner towards you, I will now make a proposal that you may find attractive.After your last message, we consulted again in detail and got the impression that the Secrey clauseseems to be very important to you. And we are indeed worried that the cooperation could fail if we do not sign it. Therefore, we will make a concession and sign the Secrey clause.On the other hand, we would like to extend the Duration of contractfrom 10 to 12years. As we have understood that the secrecy clause is important to you, you have surely realised that a long-term cooperation is very important to us. Therefore, we think it would only be fair if you accommodate our wish, if we accommodate your wish. And if that still doesn't convince you, by the way, we also agree with the 3 memberson V&amp;auml;te members in board. You asked for additional explanations on this point. We just wanted to express our concerns about the local authorities. We did not mean to concern you in any way. We just wanted to draw your attention to not disregard factors like local authorities. We are also aware that they are not a very big threat to our cooperation, if only because we as Estonians would be part of the cooperation. Nevertheless, we would just not want cooperation to be affected by something like this and therefore wanted to express our concerns here. But since you seem to be very self-confident, we grant you the 3 members on the Board of Directors.Best regardsJesse</t>
  </si>
  <si>
    <t xml:space="preserve">Hey Jesse,we have a deal!I was actually planning to make a counter offer, but I understood your points and in favor of a good long term relationship, I am willing to make the concessions you asked for.It was a pleasure negotiating with you and I'm loking forward to a great partnership!BestMika</t>
  </si>
  <si>
    <t xml:space="preserve">Dear Mika Andersson, I hope everything is going well for you! My name is Jesse Rebane and I am pleased to conduct this negotiation on behalf of the Tihe Technologies AG with you. First and foremost, I would like to emphasize that our entire team was quite pleased with the conclusion of the first round of negotiations. We are really excited about future collaboration since a joint venture appears to be the most promising in terms of long-term profitability for all of us. Let us make a start:We propose a split of potential earnings of 75% (Tihe Technologies AG) - 25% (V&amp;auml;te AG) since we are preparing to develop three more facilities in total. We would like it if you could supply us with some technical details since we will also be working with estimations for other expenditures.Secondly, we would be content with three directors on board (for Tihe Technologies AG). Is it acceptable to you?Thirdly, concerning the secrecy clause, I would want to know what it covers?Next, on the issue of Duration of contract, I believe we are in accord. A long-term partnership of 12 years would benefit both parties.Lastly, I truly think the venture should be subject to Estonian law. Don&amp;acute;t you think that&amp;acute;s plausible?Of course, this is only a starting point, and I am prepared to make concessions to determine an optimal solution for both of us.I look forward to hearing from you.Yours sincerely,Jesse Rebane</t>
  </si>
  <si>
    <t xml:space="preserve">Dear Jesse Rebane,Everything is fine here in Sweden, how are you holding up in Talinn? I am equally enthusiastic to begin this process with you.I am glad to hear about all the excitement, our team is also looking forward to joining arms in this upcoming project.To dive right in:First of all, I feel it is better to discuss yours andV&amp;auml;te share of future profitonce we have smoothed out the other details and have a clearer picture of each other's investment in the project. Let me know your thoughts.For your second proposition, my company has started this initatiative, invested time, money and effort and has now found Tihe Technologies AG to bring this project to fulfillment. So it is only reasonable that there would be4 membersofV&amp;auml;te members in board, wouldn't you agree?Then your question about the secrecy clause. TheSecrey clausecovers an agreement for both of our companies. We shall not share the technology developed during our venture to protect both of our competitive advantages. It would prohibit us from sharing access to the technology and using it in other projects. Of course, we can discuss possible exceptions to using the tech in different ways, when granted permission this is fine to do. This is a basic clause that is always incorporated when signing a contract and starting a project of this magnitude. So we would propose to sign of on aYeson this matter.I am interested in how you came towards the conclusion forDuration of contract, would you care to enlighten me in how this amount of time is beneficial for both partners?Last of all, I absolutely believe the venture should have itsCourt of juristificationinSweden. I shall explain why. We trust you completely and yet still need legal help during this venture for various unforeseen circumstances. The Swedish body of corporate law is known to be very comprehensive and has already been proven. Corporate law in Estonia is still very new. Therefore it would benefit both parties to situate our legal rights in Sweden.To tell you the truth, I enjoyed reading about your thoughts on these matters and your willingness to work with me towards the optimal solution. I am also more than capable of considering concessions if necessary to find this equilibrium.Am looking forward to hearing your opinion on these matters.Yours sincerely,Mika AnderssonV&amp;auml;te AG</t>
  </si>
  <si>
    <t xml:space="preserve">Dear Mika Andersson,Things are going well here, except for the freezing temps; there is always enough work to be done!First of all, thank you very much for your email; nevertheless, there are certain details that we need to discuss deeper.V&amp;auml;te share of future profit and Tihe Technologies AG&amp;acute;s percentage are both critical considerations since, in the end, these determine whether the project succeeds or fails. We cannot afford to postpone this issue; surely you are aware of our objectives? For this reason, I would like to ask you once again to provide us with information about the additional costs that will be caused. Until then, my offer of 25% remains valid.That is not exactly how I look at it. You mention "time, money, and effort" - which is precisely what our organization is investing in. We, as the primary cost carrier, provide you with our funds to make it all feasible.Is it safe to assume you're aware of this?In terms of V&amp;auml;te members in board, we are ready to take a big step towards you.3 members would be acceptable to us. In turn for this, would you be willing to accept the Estonian Court of juristification? Let me explain how these two factors are closely linked:Working with local authorities and partners is considerably simpler for an Estonian company than it is for a "foreign corporation" that may suffer from its alien status. These municipal governments will have a significant impact on our collaborative efforts. It is advantageous for you to leave communication with them to us. The same applies to the Court of juristification. Moreover, could you clarify one point for me? My understanding of your statement is a little hazy. What do you mean by "Corporate law in Estonia is still very new" and what sources are you referring to?We understand your position; however, let me summarize what I honestly think constitutes a successful partnership: trust, respect, and time.So, we, the TT AG, are meant to pay for the development and manufacturing of your engine, as well as use plants and personnel, but we are not permitted to learn about the technology underlying it? This is why we struggle to agree to the Secrey clause. Initially, our response is a resounding No.I`d be delighted to discuss the final point relating to the Duration of contract. Since the new product must be approved by potential buyers and mature via actual usage, time is required. The first years of this collaboration will be the riskiest (and we will bear practically all expenditures), but after that, the joint company will begin to make real money. Isn&amp;acute;t it logical when it comes to innovation? It should also be in your best interest to cultivate long-term partnerships. At least 10 years are recommended.I have to admit that I have been torn in two since your last mail. On the one hand, I was first convinced that you were aware of the time and effort we were devoting to this project; on the other hand, it appears to be a side project for you (?).Nonetheless, I believe we have a chance to reach an agreement that benefits all parties. Have a pleasant day, and I eagerly await your response.Best wishes,Jesse RebaneTihe Technologies AG</t>
  </si>
  <si>
    <t xml:space="preserve">Dear Jesse,It's good to hear you are doing well. I want to start by clearing the air: this is the work of our lifetime, by no means a side project. All our time, money, attention, thoughts are solely focused on bringing these trains to fulfillment. I hope we can work past this miscoomunication, because I would find it a shame if you do not see the same determination that we feel.Now to look into your interpretation of the details.I see your point in discussing the share of future profit ASAP. As this is V&amp;auml;te AG's life's work and we do see the contribution you bring to the table, we would like to offer a V&amp;auml;te share of future profitof50so that we have an equal spread. To provide you with information about the additional costs,I asked the finance department for some numbers on which to base an estimate of a correctsplit of future revenues. They based their calculations on the estimated value of what eachpartner brings into the cooperation. They estimate the value of the finished technology to be€ 90 million for the full duration of a contract lasting 5 years. When accountingfor the risk associated with the project and the length our finance department estimates thatV&amp;auml;teAG is investing the equivalent of € 76.5 million in the joint venture. As we do not have insights in your financial records, the estimation of what Tihe AG brings to the table is about€ 23.5 million, based on investment in development, plants and the previously agreed computer security and infrastructure costs. Based on these estimations, a 50/50 split is seen as more than reasonable.I greatly appreciate your acceptance ofV&amp;auml;te members in boardto be3 membersand to show we are also willing to make concessions, I have discussed the matter of theDuration of contractand my supervisors have agreed to10years.When looking at the Court of juristificationI understand the queries you raise and agree that municipal governments shall have a significant on our collaborative efforts. I sense that we do not see eye to eye on this matter and have our own company's best interests at heart, which is only logical. I would like to propose a more neutral location, such asGermany? This is advantageous for both of us.Now to discuss theSecrey clause. It appears to me that you have misunderstood me yet again, I am sorry to see these bits of information getting lost in translation. Obviously you canlearnabout the technology, both parties under this clause will not be allowed toshare the technology outside of this venture. Again, this is a standard part of joint venture contracts to protect the shared intellectual property developed throughout our time together. We once again plead you to voteYeson this matter.After reading my message, I hope we shall be able to work towards a final agreement. I truly believe these answers benefit both parties and am looking forward to hearing your opinion.Kind regards,Mika AnderssonV&amp;auml;te AGP.S.: Sweden's corporate law stems from 1895 (https://scandinavianlaw.se/pdf/45-11.pdf) and Estonia's from 1995 (https://www.companyincorporationestonia.com/company-act-estonia), slight age difference ;)</t>
  </si>
  <si>
    <t xml:space="preserve">Dear Mika Andersson,I am still very interested in coming to a joint result with you. Nevertheless, I can not completely accept the conditions that you proposed in your counteroffer. I therefore would like to renegotiate certain issues.Firstly, you appear to have a skewed financial perspective, which occurs when you are overly optimistic in your technologies. Please allow me to clarify it:The head of our finance department informed me that he would not value the innovation at more than 60€ million, considering the technology&amp;acute;s potential for failure. When you have not shown us what the new engine will look like or offered any technical details, we will assume this figure and nothing else.On our side, we will have to conduct 3 additional new plants, each costing 8-9€ million, for a total of at least 24€ million!Not to mention the engine&amp;acute;s manufacture expenses, which must be factored into the equation.We are aware, however, that the engine is not yet ready for serial production; therefore, you (V&amp;auml;te AG) will have to despatch some of your engineers to complete the engine&amp;acute;s development and conduct final testing. An additional 8€ million will be spent on Research and Development as a result of this. Have you forgotten about it?Furthermore, we have already promised to install new security software in all of our factories, for which we are bearing the entire financial burden.Moreover, we have also agreed to cover 20% of the expenses of modernizing the region&amp;acute;s transportation and electrical infrastructure, which will also be really beneficial to your business. We are working and investing to improve and be the best TOGETHER.I did not refer to TT AG as the primary cost bearer in my previous email for nothing. We offer you 29% for V&amp;auml;te share of future profit. For the time being, this is our offer, and I will not say anything further about it. There are several reasons, and we have also provided you with a 4 percent increase over the previous offer!Secondly, I cannot think of any time you came to us with such a major step as we did before and now. Consequently, I am with you on the neutral country "Germany" regarding the Court of juristification. In exchange, we would like to have three people on board, which means 2 members for V&amp;auml;te members in board. Please refer to the preceding email if the reasons are not obvious on this point. Additionally, I am talking here about give and take, not take and go.We no longer need to discuss the Duration of contract of 10 years.Last but not least, the Secrey clause. I don&amp;acute;t like repeating myself, but I&amp;acute;ll make an exception for you. It is not a language barrier; it is a lack of comprehension of our entrepreneurial ideals on your part. We have taken security into consideration and are willing to invest money on it. If we wanted to share this technology with the rest of the world, it would be a paradox. Nobody, and I mean nobody, has spoken about it. In our view, this is not a question of economic terms but of treating each other with the appropriate respect that is needed to work together. Our response remains a resounding No.To sum up briefly, in order for us to find the optima solution, I have made further concessions regarding V&amp;auml;te share of future profit and the Court of juristification. This hopefully allows you to make concessions regarding the V&amp;auml;te members in board and the Secrey clause.I look forward to your reply.Yours sincerely,Jesse RebaneTihe Technologies AG P.S.: Thanks for the links; however, the argument was so weak that I didn&amp;acute;t need to utilize them ;)</t>
  </si>
  <si>
    <t xml:space="preserve">Dear Jesse,Good to hear from you again so soon. Thank you for all your explanations, it makes understanding where you are coming from much clearer. There are however still some points up for discussion in my humble opinion.I feel the whole negotiation process up till now has been a process give and take, so am surprised to hear you see that differently. We have come to you with our technologies because we respect TT AG and believe you are the best partner to bring our trains to fruition with.To repeat the most important factors of a cooperation according to you:trust,respect andtime. I have been nothing but upfront untill now with our details and trust you do the same. Imagine my surprise when I find you have devaluated our precious technology without fair warning. Even then, when I look at your calculations, TT AG's part still does not seem to add up to the investment V&amp;auml;te has made and will continue to make with their technology and time. Nevertheless, because of our respect for you, we will accept theV&amp;auml;te share of future profitof29in the name of making concessions to be able to work towards the joint result we are still both so very interested in.I see and understand your entrepreneurial ideals and that no one has spoken about our technology yet. To be able to fully trust you during the duration of the cooperation, it is absolutely necessary that we have thisSecrey clause. No one has spoken about it, because our staff has been under this clause since we started working on it. I do not like repeating myself either, this technology is cutting edge and is our magnum opus. We shall do anything to protect ourselves from losing the competitive advantage both parties will win and therefore the answer to theSecrey clausehas to be aYes. This is non-negotiable.After giving TT AG the majority share of the profit, theDuration of contractof10and even finding a solution to butting heads on theCourt of juristificationissue (namelyGermany), to me it appears we have been more than fair in making concessions. Why are you then going back on our agreement ofV&amp;auml;te members in boardbeing3 members?In conclusion, the points described above are our views on the negotiation process with you so far. I must say, I had hoped to find you more capable of seeing the big picture. I hope you are now more equipped to look at the cooperation from another perspective.I am looking forward to hearing from you once again.All my best,Mika AnderssonV&amp;auml;te AGP.S.: I love the correspondence between us! Don't you find it exciting to be on the brink of our optima solution?</t>
  </si>
  <si>
    <t xml:space="preserve">Dear Mika Andersson,Thank you so much for your thorough response and the time you took to write it.We respect V&amp;auml;te AG and all its employees, and we are certain that we can work together to achieve great things. Consequently, despite the fact that other tactics such as concentrating on the domestic market, penetrating Eastern European markets, or going after your European competitors are less risky for us, we have decided against those. Hopefully, this clarifies our intentions as well as the "big picture" you are referring to.I am thrilled with your agreement regarding V&amp;auml;te share of future profit of 29%. Thank you very much for your appreciation of our company, which will cover the majority of the project&amp;acute;s costs in order to make it viable. To clarify one point: It is natural for us to examine the technology and look beyond the horizon; this is how business works. You, too, have made your assessments. If you didn&amp;acute;t do that, you wouldn&amp;acute;t be able to manage a business and would have to file for bankruptcy right away.It was vital for me to acquire the impression that you do not merely understand but actually desire to continue working on our corporate culture. You persuaded me of this in your last mail, therefore I am ready to take a significant step and say Yes to the Secrey clause. On this, I still had to consult with my staff, which resulted in a split view. Our team is confident that the activities can only be done with the support of domestic operators for straightforward work because the processes will take place on Estonian territory and we will be doing the majority of the organization, i.e., cost arrangements for the plants, etc. So, if our staff does not have all of the technology&amp;acute;s insights and also has to relinquish control over OUR investment, they&amp;acute;ll wonder why they are there in the first place. As a matter of fact, I respectfully request you to accept the offer on 2 members for V&amp;auml;te members in board. I sincerely hope that you will understand my worry.We would be delighted to discuss the subsequent proceedings of theCourt of juristification in Germany shortly. This will undoubtedly be a novel and thrilling event for both of us. Until then, I hope we&amp;acute;ve worked out all of our misconceptions.I would be grateful if you would accept my offer so that we can get started on the following stages and move forward with our plans and objectives - taking what has been spoken and turning it into action.Talking to you is always a pleasure. I wish you a nice day!Yours sincerely,Jesse RebaneTihe Technologies AG P.S.: This is something I can only return with joy.Of course! I see us already together in a few meetings, when, aside from the essential matters, one or more sarcastic sentences will fall, at which we may all laugh.</t>
  </si>
  <si>
    <t xml:space="preserve">Dear Jesse,I gladly accept your offer. Looking forward to working together with you!This has been a pleasure, nice that we were able to see eye to eye.I wish you a good evening.Yours sincerely,MikaV&amp;auml;te AG</t>
  </si>
  <si>
    <t xml:space="preserve">Dear Mika,first of all, I would like to thank you very much on behalf of Tihe Technologies AG for the positive results and approaches that have been made so far.Now that we have been able to agree on some key points, we should go into detail and negotiate the individual points concretely.I would like to start with my most important aspect, the V&amp;auml;te share of future profit. As you will surely notice and therefore also have to understand is that, Tihe AG bears the lion's share of the costs that our planned joint venture will cause. We therefore offer You20% of the future profit. Distribution of the profits in a relation of 80:20 in our favour.The second but no less important point is the Duration of contract. Since we all had a lot of work to do, we would like to propose a contract term of12years. This may be a relatively long time for you, but it has to be pushed in order to amortize our investment costs. I would like to say right away that we do not have much room for maneuver here.In addition, we should agree toEstoniaforCourt of juristification. Since we are very experienced here and have a lot of leeway, we are better advised to apply Estonian law.We derive the requirementV&amp;auml;te members in board to have just 1 of the 5 managing directors responsible for the joint venture, as well as the No of a Secrey clause, from the fact that we bear almost the entire financial risk and also make ourselves dependent on you as a supplier.I would like to thank you very much in advance for the recognition of our positions and look forward to your commitments.Best regards,Jesse Rebane</t>
  </si>
  <si>
    <t xml:space="preserve">Dear Jesse,I would like to thank you very much for your first offer.Now that we have been able get in contact about some key points, I agree we should go into detail and negotiate the individual points concretely.I would like to react with also my most important aspect, the V&amp;auml;te share of future profit. I therefore offer you80% of the future profit.Since we all had a lot of work to do, we would like to propose a contract term of5 years. This may be a relatively long time for you, but it has to be pushed in order to amortize our investment costs. I would like to say right away that we do not have much room for maneuver here.In addition, I consent to agree toSwedenforCourt of juristification.We derive the requirementV&amp;auml;te members in board, as well as the Yes of a Secrey clause, from the fact that we bear almost the entire financial risk and also make ourselves dependent on you as a supplier.I would like to thank you very much in advance for the recognition of our positions and look forward to your commitments.Best regards,</t>
  </si>
  <si>
    <t xml:space="preserve">Dear Mika,thank you very much for your message. Please forgive me for the frank words, but it would be much easier for me if we tried to come to an agreement in a meaningful way.Obviously you just copied my email and modified it with your values. The arguments, which have also been adopted, do not convince me to deviate from my points of view.Therefore, I would suggest that we try to come to an agreement in such a way that we go inside ourselves again and tell each other which tests we have andcut the negotiation short ... :) This way the cake is as big as possible for us and we achieve the best result.So here are my points:V&amp;auml;te share of future profit:We are happy to share the profit. Keeping 80% of the profits is our maximum goal. So we offer you50%.V&amp;auml;te members in boardThis point is not that important to us. It would be desirable to have more managing directors because of the networking in Estonia, but we can also live with it if V&amp;auml;te provides managing directors, definitely not more!Secrey clauseThis point is very important for us. We understand that you want to protect your technology. However, we cannot start a joint venture if the whole thing is based on distrust. I do not have to agree to a legitimation of a confidentiality clause if I am not given a corresponding reason for this. Therefore we sayNo.Duration of contractOf course, it would be nice if we could get more security through a long contract. But it would be enough for us if we could agree on a term of7 years. We can then negotiate again about an extension in due course. So the whole thing would only be optional.Court of juristificationWith regard to jurisdiction, we propose to align the company according toGermany law. That should be beneficial for both of us.If there is still a need to negotiate, we could arrange the rest by adding additional shares in the V&amp;auml;te share of future profitSo please find my revised offer attached.And please write me your motives. Otherwise I cannot understand your motives and accordingly cannot make any further concessions.Best regards,Jesse</t>
  </si>
  <si>
    <t xml:space="preserve">Hi Jesse,I am sorry, I didn't mean to upset you. I will try to be more detailed in my offer this round.The amount of members in the board is the most important for me. Therefore I can not change my offer on that and I am sticking to 4 members. Off course I am able to give in on some other points.The Vate share of future profit is also very important for my team. But as I said I can give in on some points. For this part50is doable. The duration of the contract is also important to me but not my biggest interest. Is it possible that we come to a middel between your last offer (7) and mine last offer (5). If we meet in the middle 6would be agreeable for me.Since I already give in on some points it would be fair to accept the Secrey clause. I need a yes to convince my boss otherwise he will not agree on our negotiation. I know it's annoying but I need his approval as well. I agree on the court of juristification in Germany.I would like to stay good business partners with you and your team since we need to work along for a very long time, especially 6 years ;).I hope to hear from you soon.Mika</t>
  </si>
  <si>
    <t xml:space="preserve">Dear Mika,thank you very much ... I think we are nearing the end of the negotiations :)However, we would have to talk about a few small things again.I leave you the 4 managing directors. But for that you would have to please me with the duration of the contract and the confidentiality clause.On the other hand, I give in on profit by another 2 percent.Then we have a balanced relationship and can start our joint venture in partnership.What do you think?To shorten things a bit, I'll write the answers directly under your text ...Greeting,Jesse################################################Hi Jesse,I am sorry, I didn't mean to upset you. I will try to be more detailed in my offer this round.The amount of members in the board is the most important for me. Therefore I can not change my offer on that and I am sticking to 4 members. Off course I am able to give in on some other points.--&amp;gt; V&amp;auml;te members in board4 membersThe Vate share of future profit is also very important for my team. But as I said I can give in on some points. For this part 50 is doable. The duration of the contract is also important to me but not my biggest interest. Is it possible that we come to a middel between your last offer (7) and mine last offer (5). If we meet in the middle 7 would be agreeable for me.--&amp;gt;Duration of contract7Since I already give in on some points it would be fair to accept the secrecy clause. I need a yes to convince my boss otherwise he will not agree on our negotiation. I know it's annoying but I need his approval as well. I agree on the court of juristification in Germany.--&amp;gt;Court of juristificationGermany--&amp;gt;Secrey clauseNoI would like to stay good business partners with you and your team since we need to work along for a very long time, especially 6 years ;).--&amp;gt; I give You 2 more % on profitV&amp;auml;te share of future profit52</t>
  </si>
  <si>
    <t xml:space="preserve">Hi Jesse,thank you for your reply and the parts were you give in. I can settle for the proposed duration of the contract. 7 years is doable for me. Also, 52% is agreeable for me. But, on one condition..Unfortunately there is one final thing that I cannot accept, since I already explained to you the importantce of the secrey clause for me and most important for the company. A secrecy clause pertaining to the plans for the Green Locomotion engine is of great importance to us. If we lose control of our technology, the whole investment in Green Locomotion could be lost. The whole investment could be useles because of this, so than the whole negotiation doesn't make sense for us anymore.I hope you understand this. I am open to any suggestions how to overcome this.Hope to hear from you soon so we can finalize our negotiation soon.The best,Mika</t>
  </si>
  <si>
    <t xml:space="preserve">Dear Mika,thank you for the detailed explanation of the background to the Secrey clause. Since I can understand the reasons, I will willingly give you the Yes to the confidentiality clause.But: In order to achieve my personal negotiation goals, which my supervisor expects of me, I have to ask in return for 37 percent of V&amp;auml;te share of future profit, as well as 3 membersfor V&amp;auml;te members in board. If the nondisclosure clause really means so much to you, hit it now! Your average utility is still significantly higher than ours. But these few percent are no longer important to us ...We don't have much time left ...Thanks in advance,Jesse</t>
  </si>
  <si>
    <t xml:space="preserve">Hi Jesse,Thanks for giving in. Let's make a deal!</t>
  </si>
  <si>
    <t xml:space="preserve">Dear Mika Andersson,I would like to thank you and your company for the productive discussions regarding our first meeting in estonia. We believe that a cooperation will be beneficial for the both of us and promises a prosperous future for our market as well as the environment. I am therefore reaching out to you to discuss futher issues that need to be resolved in order to start collaborating.Since we agreed on the issues for this negotiation I would like to clearify that main topics are going to be the Distribution of the future profits of our joint venture, the distribution of the seats in the Board of Directors, the secrecy clause, the duration of the contract and the court of jurisdiction.Although the engine is not completely developed yet, we are still very interested in a negotation towards a successful collaboration. We are keen to help with the final development of the engine. As we are going to spend resources in the forms of money and human resources in a vast extent for finalizing the engine, we trust that you are going to send some key engineers to the joint venture production plants for the legal protection of our own engineers.To start our negotiation I would like to propose an offer which covers most of the issues: Since this venture should be profitable for both our companies we propose a V&amp;auml;te share of future profit of 25%. Since we need to cover our costs for expanding our production sites, our investments in research and development, our general production and our partial costs for upgrading the transportation and electricity infrastructure.We believe that it is more beneficial for the joint venture if a company, which is located in estonia, to be managed by estonian managers. It will be easier for the joint venture to work with the local authorities as well as local partners if it is regarded as an "Estonian company" instead of a "foreign firm". Because the local authorities will have a considerable influence on the joint venture we believe that the communication with them should be conducted by us. We therefore propose that the V&amp;auml;te members in board is 1 member.We agreed on a minimum contract duration of five years because the toughest time for an innovation is the first years after its market entry. We expect that the new product will be successful but the first years of this cooperation will hold the greatest risks. We aim for a long-term relationship between our companies and we believe that the joint venture will start making real profits. But for a profitable long-term relationship we think that the Duration of contract should be 12 years.Since the company will be located in estonia the company will be subject to Estonian law so the Court of juristification should be in Estonia. Altough you mentioned that you wanted to discuss this issue so we would like to hear your position on this topic.We have to admit that the Secrey clause is causing a slight confusion in our company. Surely we are misinterpreting this issue but it seems to us that altough we invest in the development and production of the engine as well as use our plants and staff you do not want to share the whole technology with us. We are worried to not be seen as equal partners in this cooperation. We would like to know what you intend to include in this clause.We are looking forward to your answer and a promising negotiation!With best regardsJesse Rebane</t>
  </si>
  <si>
    <t xml:space="preserve">Dear Jesse Rebane,I am glad to finally know you, my colleague Astrid &amp;Aring;ngstr&amp;ouml;m inform me about the first negotiations conducted in Estonia and I must say, in regards of V&amp;auml;te AG, we are happy for the made concession regarding the implemented security system in Tihe AG company. We believe that it would be a great feature during the development of our joint venture relationship. I hope that we will be able to reach a fruitful result for both parties.First of all, thank you for your thoughtful description of all the points discussed during the first meeting as well as the opening points for this negotiation. It is highly useful and helpful to keep all the points of the negotiation clear. Nevertheless, we still would like to talk about the open points that are left, due to the fact that we think that some of the previous conversations with the first group could lead to misunderstandings.We are aware that the engine still needs to be finished, but thanks to our venture, we would be able to be the first ones to commercialize the first engine in the world that does not produce CO2. This is a revolutionary technology and a huge differential point towards our potential competitors, hence, it would provide your company with the knowledge to continue with the development of the engine. It would be something unique that only both of us would have access to, and therefore, it would be truly beneficial and profitable for the commercialization of the product from both perspectives of the venture.For this reason, the time and Secrey clauseis crucial for the success of our venture. We believe that it is of vital importance to maintain the project secret till its finished, and thanks to the new implementations in your security system it is possible. Tihe AG needs to be aware that if we, as a venture, disclose the information of the engine, we will risk the potential profits for both companies, as our competitors can be faster and finish the engine before us, which will give them a privileged position in the market and therefore, as I stated before, highly damage the future profits of our engine.It is true that Tihe AG is going to make an investment in the project with the extension of the production area, the security system and the investment related to the development of the engine. However, we also made a huge investment in R&amp;D for several years in order to develop the revolutionary technology that we can present to you today. Without this initial investment, investigation, work and resources, it would not be feasible today, which we think that it is something that we all should take into consideration.For this reason, taking into account that V&amp;auml;te AG has created the patent and all the resources, investment and time that it took, we believe that theV&amp;auml;te share of future profitshould be 75% and 25% of the future profit to Tihe AG, this was based on the information that we have from our administrative department. In addition, taking into account that most of the investments made are long-term and not only made for the purpose of this venture, this sharing of the profits would cover the investment that you have made in our venture and it will also provide Tihe AG with substantial profits.Related to the Duration of contract, we dont understand why you agree in the first place for a 5 years contract and a few lines later you state that you prefer a long-term contract of 12 months, which we think that is a high duration for the contract. We believe that it would be more beneficial for both parties to establish a duration of 6years. You have time to finalize the engine and commercialize it with one extra year to see how the sales are evolving.In addition, we would also like to discuss the representation of theV&amp;auml;te members in boardof the venture as well as the representation of V&amp;auml;te AG in the country. As stated before, as creators of the intellectual property of the engine and as initial developers of the project it would be necessary to have 5 membersin the board in order to be capable to help Tihe AG in the development of engine and in order to strength the bounds between both companies. The fact that the venture board would be form by V&amp;auml;te AG members, doesnt change the fact that the company is Estonian, we dont want to do that, we are just here to help each other, which is the goal of our venture.Lastly, related to the Court of juristification, as this venture is half Estonian and half Sweden, we believe that the best would be to leave this to a third an impartial country, as Germany, which is highly appreciated to be a neutral country.I am looking forward to know you thoughts about these new suggestions.Yours sincerely,Mika Andersson</t>
  </si>
  <si>
    <t xml:space="preserve">Dear Mika Andersson,I am pleased to hear from you. Thank you very much for your quick response and your proposal. Please excuse my rather late answer, I will be responding faster in the future so we can find an arrangement in the next couple of days. But I think we will be able to come to an agreement, despite our different views on certain points. But I am sure we can resolve our differences and find a profitable solution for both our companies. I believe we both are eager to work on such a revolutionary technology and join our forces in a joint venture.First off, I understand your concerns regarding the information of the engine and why you consider a Secrey clause. Unfortunately, I am not convinced that this is a necessity for our joint venture. This issue is still ambiguous for me and I might have misunderstood your point, but even without a Secrey clause we would never give information to a competitor. Of course, the contract is binding and a Secrey clause seems to us as if you don't want to share the whole technology with us. We hope to build our joint venture on trust and respect, which is necessary for a successful cooperation. Therefore we don't think a Secrey clause is needed. But if the inclusion of Secrey clause is an unnegotiable topic we need more clarification and a compensation in terms of the share of future profit as well as the duration of contract.Despite the fact that your development of the engine is very promising, our joint venture poses a great risk for us. Considering we as Tihe Technologies AG will have to carry the main burden for the final development of the engine both in terms of money and human resources, I believe that it is only adequate and important for a good collaboration that we receive a better deal than proposed by you although I am willing to concede in some issues.Since our expenditures for the development and production are very high, our share of the revenues needs to be adjusted. This is necessary so the joint venture is not loss-making for us and we are able to cover our costs and. To be plain and honest with you a share of the future profit of 25% will lead us to lose money with this joint venture.To be frankly honest I don't see how the members of the board would be helpful with the development of the engine and I thought that the protection of the intellectual property would be arranged through theSecrey clause. Your experienced engineers will be the driving factor for the development of the engine. I believe that the members in the board should use their time on coordinating the company and arranging terms with the local authorities therefore Estonian members would be better suited.And despite the duration of contract was discussed briefly in the previous meetings I would like to remind you that we agreed on a minimum of five years, so the risk for us would not be too high to even consider this venture. For the upcoming expenses we have to invest an adequate compensation is needed to minimize our risks. We would like to think of our joint venture as a long-term cooperation between two equal partners. To show our shared will to work together and to be successful for a longer period of time a Duration of contract of12 years should be considered as reasonable. We hope that our view on the collaboration is mutual and you intend to work together for a deep-rooted partnership. If you find it really necessary to reduce the duration, we would need a financial compensation in the form of an increased share of the revenue. But the Duration of contract is a very important topic for us.I propose to you an increase inV&amp;auml;te share of future profit to 30%. But to compensate your reduced profit we would be willing to give you 2 members in the board to increase your position as well as define the Court of juristification to Germany.Best regardsJesse Rebane</t>
  </si>
  <si>
    <t xml:space="preserve">Dear Jesse Rebane,I am glad to hear that. I also hope that we will reach a common agreement for a fruitful and profitable cooperation between both companies. Me and my company is eager to understand your points of view and work together for a common and reasonable agreement.It is undoubtful that our relationship is based on respect, trust and understanding, we did not doubt for a second your compromise, involvement or anything related, otherwise we will not be willing to share the patent with Tihe AG. We are 100% involved in the venture and the project. Tihe AG is our partner, an equal to our company, that is the whole point of a joint venture. The Secrey clauseis to protect our venture, as partners, as equals, it is crucial and essential to protect our common project and future profits, which I believe that for both of us, our main priority. It is a revolutionary technology that nobody know that we are developing, and that is our biggest advantage in order to increase the profits for our joint venture. If we both trust each other, it should not be a problem to include the secrecy clause, it is just a formality that would protect our common project and venture.We are aware of the investment that Tihe AG is going to do in order to continue with the development of the patent, nevertheless, we should remind that in order to bring the patent to our common venture, we already invest a great amount of money, human resources, R&amp;D and years in order to develop the patent and bring it as it is now. We know that the investment is important, but it is worth it for both of us, as this joint venture shows. According to the information provided by our administrative department , 25% is already profitable for Tihe AG, nevertheless, we are willing to share a 30% of the future profits with Tihe AG.However, we maintain the proposal of 5V&amp;auml;te members in board. As stated before, it is the best way to be close to your company and the development of the project, and we can be constantly in direct contact. Regarding the Estonian authorities, it is not a problem, we think that it is beneficial. Taking into account that the city where is located your company is looking for western European investors and have a plan to improve the connections, infrastructures and factories of Tallinn.Lastly, related the Duration of contract, once that we agreed the minimum duration contract to 5 years in our first meetings, we consider that increase it to 12 years is outrageous. Both companies will cover the costs of the investments made and obtain profits of the venture since the fifth year, as we both agreed. Nevertheless, if this is important, we are willing to made a concession in this point, but in a regular basis, based on the first stated agreement. We are willing to increase the minimum duration of the of the contract to 7 years. Best regards,Mika Andersson</t>
  </si>
  <si>
    <t xml:space="preserve">Dear Mika Andersson,thank you for your message. To help us find a common ground I will try my best to give you an understanding of our views and opinions. I have to tell you that your concessions were not really an improvement for our company. I conceded in terms of share, members in the board and the court of juristification but you only offered us one more year of the duration and still not enough share of the profit to cover our expenses. The court of juristification and one more member in the board in exchange for one more year of the duration seems quite unbalanced to me.Although you are developing a new technology we are aware that there are several other companies that have already reached the point of production of newly developed combustion chambers for hydrogen. But we would rather perform a joint venture with you even though this undertaking poses a greater risk for us.We believe your technology is promising and therefore we are willing to take a greater risk by cooperating with V&amp;auml;te AG. But to compensate the risk we will need a certain protection for our commitment. At this point it is not clear if the new product will be accepted by potential costumers and afterwards it has to mature in practical use. We have agreed that the contract will run for at least five years to bridge the first years with the greatest risk. To balance out our risk we need an option to extend the contract. Although I still believe that a Duration of contract of 12 years shows both of our consensual commitment I am willing to make a concession and show our willingness to find a good arrangement I propose a duration of 11 years.I think an important topic is the remaining development that is needed to finish the engine. As long as we don't have any information about the further development and the technical data of the engine is it hard to assess the accurate value of the engine as well as the development costs. What is your appraisal of the required development for the engine?Unfortunately your information regarding our costs is incorrect. I want to be open with you because I think an honest negotiation environment is beneficial for all parties. The construction of the three new plants alone will cost more than 24 € millon. We would need a minimum of 60% of the revenues, which will mean 40% for you, to make reasonable profits. To make this joint venture really attractive for us we propose the V&amp;auml;te share of future profit to be 35%.I do not see the benefit of having 5 V&amp;auml;te members in board. Our understanding of this joint venture is that both our companies share the joint venture. With 5 members of your company in the board it seems that this will be your subsidary company with Tihe Technologies AG paying for the further development, production sites, production costs and infrastructure. I will remain at my proposal of 2 members from the V&amp;auml;te AG in the board but we will still need 3 members from our company. Since the production workers other production resources will be provided by our side a supervision of the production from us will be necessary. As I said the development will be performed by engineers rather than members in the board.Could you explain to me what exactly you intend to include in the Secrey clause? Will both our comanies be able to have access to the full technology behind the engine? The inclusion of a secrecy clause will be very unfavorable for us so we would rather not include it in the final contract. If you want to include the secrecy clause we will need a concession in terms of share and duration since this would be a big issue for us to concede.Best regardsJesse Rebane</t>
  </si>
  <si>
    <t xml:space="preserve">Dear Jesse Rebane,We already made a concession of two more years in the contract duration based on the initial agreement which would also report to your company two years more of profits, due to the fact that in the fifth year we will all already perceive profits from the investment made. You are right, there are more combustion engines, however, our common project it is the first one in the world that produce zero emissions of CO2, which is something unique, innovative and revolutionary and gave to our joint venture a huge advantage towards our competitors which will be showed in the reported profits, brand image and the perception of both companies as eco-friendly , which, based on the current market tendency is something that is beneficial for us both. It is true that there are risks for both companies, but the benefits overcome the risks of our alliance, that is why we are all willing to be part of this joint venture.We don't like to hear that you are not happy with the concessions made, as they are taking a huge effort from our company. We appreciate all the concessions made, but they are not sufficient to reach an agreement. We want to let you know that we have listened to you and we are taking serious all your proposals, as we hope that Tihe AG is taking ours into account.The new infrastructures that you have built, are an investment, not only for this venture, but also, your company will use them in the future, as was stated in the previous meetings. For this reason, Tihe AG decided to assume the costs. We dont think that we should discuss about the investments that we already made, which I can assure you that the investments of V&amp;auml;te AG are much higher, however, besides the investments that we both made, the value that V&amp;auml;te AG is greater than any of the investments that we both have made.We cannot comprehend that the Secrey clausewould be unfavorable for your company. We have an undoubtful trust and respect for Tihe AG, that is why you will have access to the patent of the engine. We dont understand why now you say that it would be unfavorable for your company, when it would be easy to stick to it with the new security system that was installed.Besides these disagreements, we are listen to you and trying to understand your proposals. That is why we are willing to make some concession. Regarding the contract duration, we are willing to extend the Duration of contract from 5 years to 9yearsONLY if the Secrey clauseis accepted. In addition, this extension of the contract will mean that your company will receive higher profits over time and will be able to cover all the costs that you are mentioning. In addition we give you an extra 5%of the share profits.Lastly, regarding the V&amp;auml;te members in board, V&amp;auml;te AG wants to maintain the 5 membersin the board. We are not treating you as a subsidiary company, we are treating you as equals, and we oly want to do what is more beneficial for both companies. Based on the development plans of the city of Tallinn, have a western company in Estonia is highly beneficial, you already saw the benefits of this alliance when the government of Tallinn gave to Tihe AG an subsidy of the 80% the construction of new infrastructures. Being in the board it would be beneficial for our venture, as it look like the government of Tallinn is willing to do certain investments to attract more wester companies to Tallinn, and our influence will be beneficial in order to get more benefits out for this venture. In addition, this will helpTihe AG to attract more western european clients, which will help to the growth and reputation of Tallinn and your company.Best regards,Mika Andersson.</t>
  </si>
  <si>
    <t xml:space="preserve">Dear Mika Andersson,thank you for your concessions and your counteroffer. This shows me that we are on a good track to a good agreement. Although I would like to point out that there was not an agreement on the contract duration of five years in the first discussions. Still I would like to thank you for your steps towards us in that matter.I can understand that you prefer to not share your investments and financial details with us. I believe you that your investments for developing this technology were quite high.Regarding the Secrey clause the issue is that we don't know what you want to include into the clause. We would rather not sign a contract that has a clause which content we are not fully aware of. For that reason we don't want to include the Secrey clause.For the Duration of contract of the contract we need to have a reliability for the upcoming years. A long-term contract is therefore a necessity for us. We cannot concede in this point if the compensation is not adequate.But if the secrecy clause is a necessity for you we would propose a deal that will bring us close together. We might concede in the issue of the secrecy clause if this is such an important topic to you and we could give you another seat in the board. To balace out these consessions I suggest that we set theV&amp;auml;te share of future profit to 40% and the contract duration to 11 years.We agree that investments from your company will benefit the country but since we are not the government we need to act profitable for our company. I still cannot see why you would need all of the five seats. This is a joint venture therefore we need to have at least two seats. By conceding three seat to you we are willing to give you the ability to carry out decisions. This is a huge step since we give up the decision power over the joint venture for the good of our collaboration.Best regardsJesse Rebane</t>
  </si>
  <si>
    <t xml:space="preserve">Dear Jesse Rebane,We understand that you want a long-term contract, but our 9 year offer already made the contract duration considerably longer than the first agreement, which was stated inn that way becaus it was beneficial for both of us already. However, we are willing to give you one more year in this regard, which means10years of duration, this is our last porposal in this regard, as we said, ONLY if the secrecy clause is met.We don't like to talk about numbers because we don't wat to compare the investments that each company is doing because the costs of each company are different. We don&amp;acute;t want to devalue the efforts that any of both companies are doing. As we said, this joint venture is making us partners and the goal of the relationship is to create the best environmet ad get the best deals out of this venture that can benefit us both. If we are part of the board, we have a benefit for our joint venture, which is beneficial for the profits of both companies, we should see it with perspective. As our duration contract is going to be longer than 5 years, this is going to benefit our project, and your company in the medium - long-term. In addition, as we said before, it already produce benefits with the subsidy that the goverment has provided to your company. However,if it is important for your company to become part of the board, we can concess one seat of the members board toTihe AG. In this way you can also be part in the board, following the decision making, expose the perspectives ofTihe AG and be in direct contact with the government and the authorities to strenght the commercial bounds with them. Additionaly, We also give a 5% more of the V&amp;auml;te share of future profitof the project, which will distribute the share of the profit in a reasonable way based on the investments made.Best regards,Mika Andersson.</t>
  </si>
  <si>
    <t xml:space="preserve">Dear Mika Andersson,thank you for your answer but unfortuantely your proposal is still insufficient.Since we did not come to an agreement to five years beforehand this issue is discussed in our exchange. A long-term contract is benefical for both our companies. We minimize the risk we are taking by cooperating with you instead of one of your competitors. And determine to not change partners as soon as the engine is ready for serial production. If you are willing to agree on a duration of 11 years, we are ready to give you 45% of the future profit.Although we still don't know what the final content of the Secrey clause is, we will agree to it if you accept our demands in terms of duration and share.We don't see why you want to dominate the board since hopefully the development of the engine won't take up the whole duration of the contract. A more important topic for the main part of the collaboration will be the production which should be coordinated by us, since the production workers are from our company, and therefore our members of the board should manage a big part of the joint venture.But if you agree on an extended duration of the contract, we are willing to give up more seats, since we trust that your managers are competent to manage the joint venture.Alternatively I believe that we can maximize our both benefits of this contract if we agree on a V&amp;auml;te share of future profit of 50%, so both of your companies will share an equal amout of the revenue. You can get all five seats in the members board if you agree on a Duration of contract of 12 years, but to compensate the longer duration we are would agree on theSecrey clause. TheCourt of juristification beeing in Germanyis not optimal for us but it might be the best middleground for an agreement.Please consider these two proposals and let me know what you think of them.Best regardsJesse Rebane</t>
  </si>
  <si>
    <t xml:space="preserve">DearJesse Rebane,I think that we reach a agreement. We consider that your second proposal is more optimal and reasonable for both companies. We are willing to extent the duration of the contract to12years if the V&amp;auml;te members in board are 5 membersand the share profits are 50-50%, as all the other features maintain as stated before.We both will maintain the project protected which would be reflected in the future profits of our project. Hence, the board members will give us more opportunities to get more help for the government and therefore for our joint venture and the city of Tallinn. Lastly Germany is the most reasoable court of juristification to find the middle groud in this agreement.Best regards,Mika Andersson</t>
  </si>
  <si>
    <t xml:space="preserve">Dear Mika Andersson,I am glad to hear that you and your company agree to my proposal! We genuinely believe that our arrangement and joint venture will be very advantageous for both our companies as well as the province of Tallinn Harju.Thank you for the pleasant negotiation and your cooperation as well as treating us with respect and trust. We therefore trust that our Secrey clause will be beneficial for the joint venture. With the extended Duration of contract we achieve a compensation for the risk we are taking and you can provide an excellent development for the technology.We believe that the split of the future revenue and the Court of juristification being in Germany is a fair arrangement for both our companies.We are eager to start our collaboration. Certainly our future cooperation will be very fruitful.Kind regards,Jesse Rebane</t>
  </si>
  <si>
    <t xml:space="preserve">Dear Mika Andersson,After the first promising conversations between our companies it is now time to concretize our business relationship even further. In the following I will present you my companies view on the issues as a starting point for our negotiation. For the amount of V&amp;auml;te members in board I suggest the number of2 members. This means that mainly Tihe Technologies would communicate with the Estonian local authorities so your company has less to worry about. As the Duration of contract I suggest12 years. Tihe Technologies is strongly interested in a longterm relationship with the V&amp;auml;te AG to minimize the risk for both companies. In terms of the secrecy clause I am not sure what the benefit of it would be. I would appreciate if you could clarify this clause for me so we can discuss a potential acceptance. As it stands I am against such a clause. For the Court of juristification I suggest Estonia. All the production plants are situated in Estonia so it would be logical for the venture to be subject to Estonian law. This also lowers the time your company has to invest into upcoming judicial problems. Finally to the profit distruibution of our joint venture. I suggest a V&amp;auml;te share of future profit of 30%. This would pay the fixed costs for Tihe Technologies and the reamining profit gets split in half. I am looking forward to find a solution, which benefits both companies.Yours sincerely,Jesse Rebane</t>
  </si>
  <si>
    <t xml:space="preserve">DearJesse Rebane,Thank you for your message and specifically laying out your intentions. Please see my points here that indicate our intentions for the future partnership followed by the reasoning.Prior to continuing I wanted to incorporate one addtional piece to the agenda, aSecrey clause. For clarity, we want to produce the engines in Estonia but do not want to lose control of the plans for our new technology. We would like your company to sign a secrecy clause that prohibits Tihe AG from giving access to this proprietary technology to any third party. I hope you can sayYesto this as it is fairly standard.As for theV&amp;auml;te members in boardwe can agree right away and we would accept3 memberson the board while your company holds the other 2 positions.In terms of contract duration, 12 years is quite long and while we would like to have a sustainable and healthy relationship moving forward we would like to shrink this duration, therefore, for theDuration of contractwe suggest5 years. We believe these next 5 years will be our toughest but if sales develop as we expect them to we would happily renogitate our contract dependent on the future numbers.For theCourt of juristificationwould you be open to a neutral ground, we suggestGermany.We do not intend to play any tricks or tactical manoeuvres during the cooperation with Tihe AG, but Estonian jurisidcation would be our worst choice since wedo not have any legal experience with Estonian courts.Lastly,V&amp;auml;te share of future profit, we understand this is an important aspect of our partnership but we believe for the first 5 years that80% in our favor is just, given the revolutionary technology we are brining to the project.I look forward to your response and thoughts.Best,Mika Andersson</t>
  </si>
  <si>
    <t xml:space="preserve">Dear Mika Andersson,thank you for your detailed response. With this offer I want to point in a direction of a possible compromise which benefits both of our companies.First of all thesigning of a Secrey clause with the content you mentioned would be very restrictive for my company. At the present time I can&amp;acute;t bindingly agree on this kind of clause. If it is very important for your company to have a written insurance, I would need some kind of concession from your side as well.The intention behind my offer of 2 members from V&amp;auml;te on the board of directors was to minimize your companies time spend on working with the local Estonian authorities. But if you insist on 3 members we can agree on that as well.The Duration of contract is very important for my company because we are building new plants in Estonia and investing a lot of money into the developement and the following serial production of the engines. Five years are not enough for my company to take this big of a risk. I think it would be also very beneficial for your company to strive for a longer contract duration.  In terms of theCourt of juristification we can agree onGermany if your company is willing to make some concessions on an other issue.The problem with a V&amp;auml;te share of future profit of 80% is that it is far from covering the fixed costs for the production of the engines. Let alone offering any kind of financial profit to my company. I am very interested in your reasoning behind the 80% you suggest and how much you would be willing to alter your profit.I hope I gave you more insight into my companies situation and the reasoning behind my offers. If some points are unclear I am pleased to give you a more detailed explanation.Yours sincerely,Jesse Rebane</t>
  </si>
  <si>
    <t xml:space="preserve">Good morningJesse Rebane,Thank you for the reply, I have taken into consideration your reply and have tried to adjust my stance to fit both of our needs. Please let me know if the following concession will help you come to an agreement.1. The first issue is extremely important to us, which is theV&amp;auml;te share of future profit. We believe this technology that we bring to the project is revolutionary and could in fact be the most promosing innovation in rail enginge design in recent history, therefore, for the foreasable future we believe we should be compenseated on this manner. The technology as it stands has a 85% chance of being successful, and we are investing a near €77 million into this joint venture. Our finance department ran the numbers as well and calculatued that Tihe AG's total investment to be roughly€23 million taking into account the plants, security, and infrastrucutre costs. Therefore, to be as transparent as possible, this is where we base our80% and 20% split. I unfortunately do not have much room to change this stance.2. Due to being firm on the future profit, we can change the contract. We can increase theDuration of contractto9years to help retain our partnership. We are predicting stready profit after the first few years that would then certainly benefit both of us in the long term. We initially wanted to increase the duration of the contract to only 7 years, but we hope that this increase will also entice you to sayYesto theSecrey clauseas we intend to keep our partnership alive and healthy for a number of years.Please let me know if this is near your expecations or what I can try to do to help reach an agreeement.Best,Mika Andersson</t>
  </si>
  <si>
    <t xml:space="preserve">Dear Mika Andersson,I carefully read through your reply and I am willing to make some concessions towards you.Regarding the Duration of contract it is good to see that you are interested in a long term relationship. For my company 9 years are an acceptable compromise. It balances out my concessions regarding your 3 members on the board of directors and theCourt of juristification situated in Germany.Regarding the Secrey clause I received some additional information about it. As it stands an acceptance of this clause would have to be balanced out by a big concession from your side regarding some other issue.Furthermore I came to the conclussion that the issue profit is very important for both of us. Therefore I want to give you more information about my companies situation. The fixed costs of the production, the final reseach, the upgrade of the infrastructure where the new plants are situated and the new security system add up to 40% of the revenues we expect.AV&amp;auml;te share of future profit of &amp;gt;60% would mean that my company makes no profit. I understand that your company offers a revolutionary technology but it is also a question of the economic viability ragarding our joint venture. Because of that I am altering my offer to 45%. I would be very interested in your break even point and hopefully there is a way to find a compromise.Yours sincerely,Jesse Rebane</t>
  </si>
  <si>
    <t xml:space="preserve">Hi Jesse Rebane,Thank you for your message. As we near the deadline for the negotiaton, I think we can come to an agreement, I have looked over your email and will now propose the following.Unsettled Terms:1. You mention that there will have to be a rather big concession from my end for you to sayYesto theSecrey clause. Therefore, we can agree to your suggested share of future profit of 45% whileV&amp;auml;te share of future profitwill be55% if you say yes to the secrecy clause. This future profit is a rather steep downgrade from our initial 80% so we hope you can see we are intentful on pursuing this partnership.Settled Terms:1. Court of juristificationwill be inGermany2.V&amp;auml;te members in boardwill be3 members3.Duration of contractwill be9yearsI look forward to your response and I hope we can make this work out.Best,Mika Andersson</t>
  </si>
  <si>
    <t xml:space="preserve">Dear Mika Andersson,thank you for your last reply. I thought about your offer, but the V&amp;auml;te share of future profit of 55% is not enough to balance out the signing of the Secrey clause. Therefore I make you a counteroffer. This are the changes I suggest:1. V&amp;auml;te share of future profit is increased by 5% to now 60%2. V&amp;auml;te members in board is increased to 4 members3. Duration of contract is lowered by one year to 8 yearsIn return my company does not have to sign a Secrey clause, because we want to build this business relationship on a foundation of trust and hope to work together for a long time. That means we would never give any technological plans to a third party, because we would risk all the invested money and potential profits. Let me know what you think about it and wether these concessions make it possible for us to come to an agreement.Yours sincerely,Jesse Rebane</t>
  </si>
  <si>
    <t xml:space="preserve">HiJesse Rebane,I have read over your final points and will accept these terms, they seem to be rather fair for both sides.Thank you!Mika Andersson</t>
  </si>
  <si>
    <t xml:space="preserve">Dear Mika Andersson,I would like to introduce myself to you:I am Jesse Rebane, working for the Tihe Technologies AG and I will be your negotiation partner.We are pleased that we have already agreed on a joint venture with you, the V&amp;auml;te AG.We, as the Tihe Technologies AG are very interested in establising a partnership with you.As you know, in the last negotiation, our teams had agreeded on some general points of cooperation. However, still certain issues have to be resolved.As a first issue I would like to propose the V&amp;auml;te share of future profit.We are calculating with some costs of our side to realize this joint venture.Among other things, we have to build three new plants, which will cost a total of 24 million euros. Also, there will be costs for R&amp;D, production costs, installation of the new security software and the upgrading of the transportation and electricity infrastructure in the region. Due to the heights our costs and to cover them, I propose a30% share of future profit for you.The next point is theV&amp;auml;te members in board. Out of the five members, I suggest to1 memberof your company. Here, you have to understand that it is much easier for an Estonian company to work with the local authorities and local partners than for you, as a foreign firm who may suffer from an "alien" status.Furthermore, theDuration of contracthas to be discussed. The Tihe AG wants to build a long-term realtionship with you. Therefore, I propose12years of partnership.The next topic to discuss is theSecrey clause. The Tihe AG wants to build a cooperation based on treating each other with the appropriate trust and respect. That's why I would like to suggest having no secrecy clause.The last issue is theCourt of juristification. As you want to set up a joint venture in Estonia with us, as an Estonian company, it seems obvious that the venture will be subject toEstonialaw. It would be the easiest way for both of us, as we have experience with the Estonia law and you do not have to take care of this issue anymore.I hope that the attached points are satisfying for you. I look forward to a fair and exciting negotiation with you.Yours sincerelyJesse Rebane</t>
  </si>
  <si>
    <t xml:space="preserve">Dear Jesse,I hope that this email finds you well and that you enjoyed your weekend! Thank you for your proposal and elaborated reasoning why you have made your offers.The investment needed to ensure the production of the is quite significant. However, the return on the investment will be even greater. Both parties are investing in this project; for Tihe Technologies, these financial investments will build new plants and infrastructure. For V&amp;auml;te AG, the financial investment relates significantly to our R&amp;D department by ensuring we have the best engineers, technologies and facilities to provide the excellent value of the proprietary technology. As this technology is expected to change the world, both parties should be financially invested. These investments do not have to be used for the same products, but both should be balanced and fair. Therefore, we propose an equitable distribution of the profit, namely50.Using your contacts would be beneficial for us as well as you could introduce us to your partners. As this technology is complicated and new, we would like to engage in the development process actively. In addition, we have an experienced management team who have collaborated with other large joint ventures in the past and would be very good in guiding this collaboration. Therefore, I would propose three board members, whom all will contribute to the execution of the project differently and aim for a positive outcome for both parties.The Green Locomotion is an entirely new technology that has been developed and engineered by V&amp;auml;te AG. We believe that this technology will be revolutionary and can create a competitive advantage for both our companies. Tihe AG would be the first company to market engines with zero CO2 emissions and low hydrogen consumption. By having a Secrey clause, we can ensure this competitive advantage for us both.The development of the Green Locomotion Engine needs another five years in which we would need to start the production and build the reputation to create future opportunities for Tihe AG and V&amp;auml;te AG. Therefore, we believe that a Duration of contractof five-year contract would be the most significant benefit. We aim to have a fair, open and personal collaboration with you and your company. However, thinking of the court of jurisdiction could not harm, and we would suggest a third neutral country with a well-established corporate law, such as Germany. We believe this would benefit all involved parties as to the neutral countries corporate law could work as a mediator.I hope that you will consider our proposal and look forward to your reply. Have a lovely evening! With warm regards, Mika</t>
  </si>
  <si>
    <t xml:space="preserve">Dear Mika,Thank you for your fast response and your offer you have made.Your arguments for your offers are quite understandable and Iwill take a few steps towards you. However, unfortunately, I cannot accept all the points that you have proposed.There is no question that V&amp;auml;te AG is working on a revolutionary technological innovation from which we can both profit. Here we act as an essential partner for you. With our many years of experience and patented technology, Tihe AG can make a huge difference in high volume steel tanks for the hydrogen-based rail industry. In addition, Tihe AG provides its production site for manufacturing other steel components. As well, the provision of many experienced workers from our side,will finally produce V&amp;auml;ter AG's technology in the best quality. We bear many costs to realize this cooperation. We will not only build new production plants, but also equip them with new security software, where we will bear the entire cost. Due to this, I propose a V&amp;auml;te share of future profitof40%.We would be very pleased to work with your experienced management team and learn from their experience. However, you have to understand that the local authorities will exert considerable influence over our joint cooperation. Therefore, it would be advantegous for V&amp;auml;te AG to leave communicating with them to us. Would you agree to2 membersforV&amp;auml;te members in board?Having aSecrey clausefor ensuring a competitive advantage for both of us, sounds not bad. However, the Tihe AG is supposed to pay for the development and production of your engine. Moreover, you use our plants and staff. But yet, we do not know about the whole technology behind it. Here, we need to knowwhich points on your part should be involved in the security clause and what its inclusion in the final contract implies. Until we are not fully involved, we will not be able to agree to a secrecy clause.Getting to the next issue, theDuration of contract. In general, the toughest time for an innovation is in the five years after its market entry. As you probably know, the new product has to be accepted by potential customers and mature via practical use. Even though we expect the Green Locomotion engine to be a success, we cannot be absolutely sure about it.After the first few years we can be sure that we will both generate profits from the cooperation. Therefore, we propose aDuration of contractof10years, to gain the best possible profit for our both companies.Last but not least, the Tihe AG accept your proposal of theCourt of juristificationlocated in Germany. I think, a neutral country would not harm any of us.Since I approached you with some issues, I also hope to see a move on your part in my direction. I look forward hearing from you.Have a nice day.Best regards,Jesse</t>
  </si>
  <si>
    <t xml:space="preserve">Dear Jesse,Thank you for your email and your counteroffer.Based on your reasoning on the contribution of Tihe Ag we would agree to the distribution of profit, we would agree to a 40&amp;ndash; 60% split. We would also agree to have2 membersfrom V&amp;auml;te AG. Still, we would like to have an introductory meeting with all board members beforehand to ensure that all members are well experienced and well acquainted. This meeting could be in an informal setting.The secrecy clause will pertain to the plans for the Green Locomotion engine, which means that you will have access to all the information and details of the technology. In addition, as we will further develop the technology together, the new knowledge and experience, we will gain additional competitive value. As these plans are the key value of the technology, we believe that the Secrey clausewill be beneficial for both parties as it will ensure that both parties are legally unable to share the plans we will make with third parties.Relating to the contract duration, I can agree that the first five years will be challenging. However, V&amp;auml;te AG has been developing this technology over several years and is moving towards the production stage, suggesting that several potential risks of failure have already been controlled. In addition, as this is the first that we should capitalize on the first mover position. Therefore, I would like to suggest an 8-year contract.I am delighted that you would agree to the court of Germany, and I believe that we will be able to decide on the other points as well. I look forward to hearing from you.Kind regards, Mika</t>
  </si>
  <si>
    <t xml:space="preserve">Dear Mika,Thank you for the agreement of some issues. I really appreciate that.Still, some issues have to be attached.Thank you for the reasoning explanantion of theSecrey clause. We are looking forward to a beneficial and fair cooperation on this issue. Therefore, I would like to agree, and say Yesto aSecrey clause.Regarding theDuration of contract, I fully understand your point of view. However, the risk we have tobear is still too high for us with a term of 8 years.How about we meet in the middle and agree on a term of 9years? I think we should both be satisfied with that.Lastly, I would like to make a final note of the points we have already agreed upon:V&amp;auml;te share of future profit:40% for V&amp;auml;te AG, 60% for Tihe AG.V&amp;auml;te members in board:2 membersfor V&amp;auml;te AG, three members for Tihe AG.--&amp;gt; I am willing to agree having an introductory meeting with all board members, beforehand.Court of juristification: Fixed byGermany.Secrey clause:YesI look forward to a promising cooperation with V&amp;auml;te AG.Best regards,Jesse</t>
  </si>
  <si>
    <t xml:space="preserve">Dear Jesse,Thank you for your email!We are very happy to hear that the provided explanation relating to the secrecy clause cleared things up for you and that you would agree to it. As a result, we would like to agree to a contract period of9years.I believe that we have discussed all the points of the negotiation agenda but if you ahve any additional points you would like to discuss I am happy to hear. I am also looking forward to a fruitfull collaboration and perceive a bright future for Tihe AG and V&amp;auml;te AG.With kind regards,MikaFootnote [NOT PART OF NEGOTIATION]:my name is Emma and I really enjoyed working together with you on this project! I wish you all the best with the rest of your studies!</t>
  </si>
  <si>
    <t xml:space="preserve">DearMika Andersson,I am pleased to negotiate this Joint Venture between V&amp;auml;te AG &amp;ndash; Tihe Technologies AG together. Please find attached my first offer. This is just a first step and of course, we can negotiate certain points.I would aim for the best possible outcome for us both.I am eagerly awaiting your answer.Best regards,Jesse Rebane</t>
  </si>
  <si>
    <t xml:space="preserve">DearJesse Rebane,Thank you for contacting me, I received your offer.I think in order to create the best joint outcome and meet our shared interests as much as possible, we should provide some information and reasoning about our specific needs.While I understand that you represent your company's interests, I remind you that this is a partnership in which V&amp;auml;te AG's technology plays a crucial role. We expect it to change the rail engine industry so the potential value is huge. For this reason we think aSecrey clauseis in our common interest, to protect the technology as much as possible. This way not only you but we also agree to keep the technology between ourselves in the future, so only our companies can capitalize from it.My offer forV&amp;auml;te share of future profitof70% takes into account the estimated value of our technology investment versus your infrastructure and production investments.Considering the importance of the technology and the knowledge and experience our specialists have about the management of it, we think it is inevitable that during the development phase we put at least4 memberson the board. Any inefficiencies or miscommunication can have crucial consequences.After the most sensitive part of development and initial production is over we should renegotiate the contract and change the composition of the board and other matters if necessary. This is why we propose the contract lenght to be5 years.We do not want to play any tricks and we expect the same from you, so concede on the idea of a Swedish court. I think it goes without saying that theCourt of juristificationshould be in a neutral and trusted location like Germany.By this contract we hope to contribute to the growth of infrastructure and expertise in your region!I am open to negotiate certain points if you are willing to share your interests and areas you would make compromises on.Best regards,Mika Andersson</t>
  </si>
  <si>
    <t xml:space="preserve">DearMika AnderssonThank you for your prompt responsee, I received your offer.I understand your points, so here are my interests on specific points, in order to have the best outcome for us.For this join, Tihe Technologies AG will have to build a few new plants and agreed to pay 20% of the costs to improve the transportation and electricity infrastructure in the region. That is why my offer of V&amp;auml;te share of future profitis 30%.Second, Duration of contract. In general, the most difficult time for an innovation is in the first years after its entry to the market and of course, we think that the Green Locomotion engine will be a success and Tihe Technologies AG want to build a long-term relationship with V&amp;auml;te AG. For that my offer is a 9years contract, so we can have a long-term relationship.On the other hand,regarding Court of juristification. We don't want to play any tricks either and since we want the best outcome for this. Ideally, we would like to have legislation in Estonia, as Tihe Technologies AG knows the legislation in Estonia and in this way we would not have to deal with foreign laws. In this same aspect, I consider the V&amp;auml;te members in board should be 2, since it will be easier for a company in Estonia to work with the local authorities and partners than a company with a foreign majority.Finally, in theSecrey clauseissue, Tihe Technologies AG also wants to protect this technology. Would we like to know more about what this clause involves and what its inclusion in the final contract implies, like Tihe Technologies AG will know all about the technology behind it or will there be a issues that it cannot share?I expect that with this my points are clearerand we can negotiate the best outcome for both.I am looking to hear from you soon.Best regards,Jesse Rebane.</t>
  </si>
  <si>
    <t xml:space="preserve">DearJesse Rebane,Glad to receive your response and I am also happy to read that our goals are similar and we are both determined to work for the best joint outcome.Based on our calculations, the value of our technology is€ 76.5 million, while your total investment is € 23.5 million. We are happy to share this technology with you but of course we expect some outcome from it. We are aware that it is an investment for your part as well, but we know that our partnership is what enables the improvement of your infrastructure (with a big central support), which would be inevitable anyways and will benefit your company for many years to come. You are investing in issues (like infrastructure) that your operation will benefit from even without our partnership, but from our part it is a direct investment towards your company which does not improve our other operations. Based on the calculated investment totals the realistic share of profits would be 85% for us, but to show appreciation towards your efforts and as an investment in our future relationship, we concede on this number and only require a share of60%.Your attitude towards theSecrey clause and the Court of juristificationconcerns us. If - as you mentioned - we want to build a long-term relationship, we have to make tradeoffs. Your reasoning that you "in this way we would not have to deal with foreign laws" is insulting in terms of our partnership. The same can be said from our part, that is why we are proposing a neutral solution (Germany)in the first place. To answer you question theSecrey clausewould only restrict sharing the technology to anyone other than Tihe Technologies and Vate AG. It is a common commitment from our part to keep the technology in our partnership. We do not share, you do not share.The6yearsduration of the contract also serves our long term relationship. We think being bound to an unfair contract when consequences change would be unfair for both of us. We would like to have control over the initial period by having at least 3 memberson the board to ensure that the technology and development is successful, and you can have more memebers on the board after the initial phase is over. (Hence the shorter contract period)I am curious about your opinion!Regards,MikaAndersson</t>
  </si>
  <si>
    <t xml:space="preserve">DearMikaAndersson,I am glad to hear from you again and I understand your points, also I am glad that we are looking the best outcome together. That is why I would like to make you a counter offer in some aspects.First,V&amp;auml;te share of future profitissue. I consider that 60% is still a little high for us, I propose that it be 35% and we can give in that you get 3 membersin the V&amp;auml;te members in board.Second, regardingSecrey clauseissue, I agree with what you said "It is a common commitment from our part to keep the technology in our partnership. We do not share, you do not share." Inthat regard, we can say yes to the secrey clause.Third, although the proposal you make to us about having more members on the board after the initial phase is over is tempting. We would like to have a longer contract, 9years seems fair for this great join that we are creating. I reaffirm that the most difficult time for an innovation is in the first years after it enters the market afterwards the joint venture will start to mkae better profits.Finally, relating to Court of juristificationissue,what I meant to say with "we would not have to deal with foreign laws", I referred to germany laws. We have here in Estonia more experience with the laws than in Germany, also it would be an additional costs for you and us to pay lawyers. That is why we would like to work in Estonia, since we have a lot of experience how to deal with statutes and regulations.I am eagerly awaiting your answer.Best regards,Jesse Rebane.</t>
  </si>
  <si>
    <t xml:space="preserve">DearJesse Rebane,Happy to see that our negotiation is going in the right direction!Regarding the share of profit, we are approaching the middleground so I propose we should share it equally (50%) . We both make commitments, and I think it is a fair compromise from our part, considering the value of our technology versus your total investmentss (76.5 million versus your 23.5 million). We want this partnership to thrive and I think it's only fair if both of us gets the same.I see that the duration of the contract is an important issue for you. We can give in on that and seal not even a 9 but a10year long deal with you. This way we agree to keep production at your site and share profits with you for a long time, even if we could establish our own manufacturing site later. In return for this long commitment, we would like to have 5 memberson the board. These people are our the best experts of the technology and would make sure that we make the most out of what we have to create as much shared value as possible.The question reagrding the court: I think you misunderstand the use of this institution in our partnership. The court should mostly be used if something comes up during our contract that we can not resolve between ourselves. In that case it still seems highly unfair and one sided that you do not consider a neutral court like Germany. Having the court in your country could save some costs for you but it is not the case for us. I do not think any argument would happen in the future, but you having so strong preference towards Estonian court makes me assume you do not think the same.What would you think about my offer if I said we should place the court to Sweden, so that my company has an advantage in legal disputes? To balance the risks, we would only agree to place the court to Estonia if you give us at least 70% of the profit share.Thank you for your understanding and cooperation so far!Waiting for your answer,MikaAndersson</t>
  </si>
  <si>
    <t xml:space="preserve">DearMikaAndersson,I am happy to hear from you again, I also think negotiation is going on the right direction.Regarding the share of profit, I appreciate the offer to share our profits equally but unfortunately for us to be able to make reasonable profits we will be necessary at least share it 40% for you and 60% for us. On the other hand, regardin theV&amp;auml;te members in board, we would appreciate if you let us have at least two members on the board, we consider that since your investment is higher than ours, you could be the majority but we would like to have some participation, even if it is a minority on the board.Given what we are requesting previously and since you clarified many things to us on the issue of Court of juristification, we would like to give in on that and do it in Germany, since we know that it will be a neutral space for both parties. Also, we agree that we won't have any legal disputes.In the same way, if we can agree that we have 2 members on the board, we can reduce the Duration of contractto 8 years as an initial part and with an option to extend it for another five because we know that this will be the beginning of a great join together.I am eagerly awaiting your answer.Best regards,Jesse Rebane</t>
  </si>
  <si>
    <t xml:space="preserve">DearJesse Rebane,We are happy with your offer, especially because looks like the issues of secrecy clause and location of court are finalized.That being said, I think there is still some potential in the negotiation to increase our joint outcomes and make it even more of a win-win situation.I am glad to hear your offer about the duration of the contract, but our company would prioritaze the number of members on board instead. The reason is, as mentioned before, is that our team of experts would make sure the development will be finished and production can start and operate smoothly. If it suits you, we are willing to comply with your opening offer regarding the long contract lenght of 12years.Looking forward to finally have the contract ready, so we can start the work as soon as possible!Regards,MikaAndersson</t>
  </si>
  <si>
    <t xml:space="preserve">DearMikaAndersson,Thank you for your prompt responsee and for the last offer.After consideration, I am delighted to inform you that we accept your offer. From our point of view, we have reached a common solution that suits both of us. I am quite happy that we can start to work together and honestly I really enjoyed negotiating with you. Have a nice day.Best regards,Jesse Rebane</t>
  </si>
  <si>
    <t xml:space="preserve">Dear Mika Andersson,I'm Jesse Rebane and I work for Tihe Technologies AG. The reason I wrote to you is to get all the relevant information in order to achieve the best possible joint venture together.First of all, I want to let you know that this is a great opportunity for us to cooperate with a globally known train producer, such as V&amp;auml;te AG. They have an excellent international reputation and we could benefit a lot by working with them.As you know, the two companies only agreed on very general terms without going into details. Now I would like to clarify the following questions with you during the upcoming negotiations:Distribution of the future profits of the joint ventureExecutive control: the number of members each partner will have on the 5-member Board of DirectorsA secrecy clause pertaining to the plans for the Green Locomotion engineDuration of the contractCourt of jurisdiction.In attachments you can find my first request. I would aim the best possible outcome for us both, therefore I am of course willing to negotiate certain points.I am looking forward to hearing from you soon.With best regards,Jesse Rebane</t>
  </si>
  <si>
    <t xml:space="preserve">Dear Jesse Rebane,I am pleased to hear from you.As representative of V&amp;auml;te AG, I can say that we are already looking forward towards a successful negotiation with you and Tihe Technologies AG.Thank you for your first offer. Attached you'll find our initial requests on all issues. From our side we are also of course willing to further negotiate on certain points.I'd like to hear your point of view on our initial requests.Kind regards,Mika Andersson</t>
  </si>
  <si>
    <t xml:space="preserve">Dear Mika Andersson,after some reflections on your last offer, I think it is necessary to make some alterations in order to get on in this negotiation.Regarding the first point, I can say that we can only offer a maximum of 20 % for the distribution of the future profits of the joint venture. We can leave the number of members at 4.On the third point we would like to sign a contract of at least seven years with an option to extend it for five years. Regarding the confidentiality clause, I would like to mention that we want to understand exactly, what this clause involves and what its inclusion would be in the final contract implies. We will not sign the contract because this mentioned facts are currently disadvantages for us. The last issue is the choice of a court of jurisdiction. In my mind, this issue is quite easy to resolve. As V&amp;auml;te AG wants to set up a joint venture in Estonia with an Estonian company, seems obvious that the venture will be subject to Estonian law. Alternatively we might consider a third, more neutral country like Germany.Attached you will find my counteroffer. I am wishing the best offer for each of us. Therefore I am of course willing to negotiate certain points.I am looking forward to hearing from you soon.With best regards,Jesse Rebane</t>
  </si>
  <si>
    <t xml:space="preserve">Dear Jesse Rebane,Thank you for your careful consideration and counteroffer.Considering that Vates R&amp;D is bringing the new technology to the project and we expect it to make a huge impact to the world, we do not agree with a 20% offered for the distribution of V&amp;auml;te share of future profitas we believe this is highly unfair. We believe that in the long run, this is the most promising innovation in rail engine design in recent history that will boost finances and reputation in the EU market for both of us. Thereforre, I would like to kindly ask you to reconsider your offer.Furthermore, given the fact that youve agreed to 4 members for V&amp;auml;te AG we are also willing to sign a contract for 7 years.In regards to theSecrey clauseI would like to emphasize that from our side theres no intention to deviate our partnership by any means and therefore full transparency will be key to our negotiation and partnership.In order to make sure that the large investment that Vate AG have implemented in the development of the technology over the last couple of years is protected against any breach of faith and the use of the technology for other purposes than intended but also that could largely affect the purpose of both Vate and Tihe to join forces, which is to make an impact and have competitive edge in the market after years. Please find the main points of the clause below:This cause prohibits from giving access to this proprietary technology to any third party without express written permission of V&amp;auml;te AG.And from using the technology in any other products without express written permission of V&amp;auml;te AG.Additionally, for the last issue ofCourt of juristification, I understand your point. However, Estonia does not explicitly regulate joint ventures, meaning both companies can decide to regulate by contract law or by a co-operation agreement. Ideally the jurisdictation would be in Sweden as the technology was developed and tested in Sweden. However, after careful consideration we do realize that the plants for production will be in Estonia. As our lawyers have no practice in Estonia and I believe same goes in your case for Sweden, I certainly agree with you on the alternative. To have a third country, in this case Germany.At present there are 61 effective double taxation treaties that Estonia has concluded, including Germany. Meaning that we do not need to worry on double taxation. Besides, this will also save us costs in translating all documentations from Estonian or Swedish into English.Finally, I'm glad that we have managed to already come to an agreement on 3 of the issues (members, duration of contract and court jurisdictation.I'd like to hear your point of view on my argumentation on the other 2 issues, namely profit distribution and secrecy clause.Looking forward for your response.Best,Mika Andersson</t>
  </si>
  <si>
    <t xml:space="preserve">Dear Mika Andersson,thank you for your offer, I am very happy regarding the agreement. But there are still some open points that we need to negotiate. Attached you will find my counteroffer.I agree with you the following points  (Court of juristification and Secrey clause).Regarding the first point, I can say that we can only offer a maximum of 30 % for V&amp;auml;te share of future profit and not more. As you know, the division of future revenues is one of the core issues of the upcoming negotiations.Since I agreed with you the two aspects (see above), if possible I would like to sign a longer Duration of contract with you and reduce the V&amp;auml;te members in board to 2 members. I am looking forward to hearing from you soon.With best regards,Jesse Rebane</t>
  </si>
  <si>
    <t xml:space="preserve">Hi Ms. Rebane,If we understood correctly from the initial meeting we had when in Estonia, Tihe has indeed offered to build new plants, however, the possibility to renovate one of the current plants built already could cost less to just improve it. In any case, lets say you are building completely 3 new plants that would be 24 million + 7.2 million for engineers for development of the engine plus 10million for production. That would be an estimate of 41.2 million.From a financial perspective (burden), Vate is investing around 65%and Tihe only around 35% into the joint venture. Vate will invest 76.5 million in the joint venture without counting what was already covered for the research, development and testing of the innovation.If we agree to a 70% distribution to Tihe we are also not making proper profit compared to our investment and your investment.However, from our side we are willing to be flexible and would like to give you 2 options on the following issues if we agree with the 30% you requested:30% for Distribution of profit, only if we have 3 board members and we can agree on 7 years contract duration. OR 30 % distribution of profit, only if we have 2 board members and 6 years contract durationConsidering that we are being very flexible with our most important factor from our side regarding the distribution of profit Vate and conforming to a distribution lower than 50%. I strongly believe these options should give you room for consideration.Since tomorrow is our last day to come to an agreement and after careful consideration of our options and alternatives with management we have decided that the distribution of the profit will be our final offer to reach a partnership with Tihe.I hope that Tihe meet us half way to reach this partnership, that as mentioned before, with this new technology we will make an impact as a promising innovation in rail engine design that will provide us both great benefit in the long run in the EU market.I hope to hear from you soon. Looking forward to a fruitful cooperation.Best,Mika Andersson.</t>
  </si>
  <si>
    <t xml:space="preserve">Dear Mika Andersson,thank you for your latest offer. As we can not find a suitable solution, I am sorry to tell you that we have to stop our negotiations without a pleasing outcome for us.I will not accept any outcome under the conditions of your offers. I nevertheless thank you for the this negotiation.With best regards,Jesse Rebane</t>
  </si>
  <si>
    <t xml:space="preserve">Dear Mr. Johansson,I Hope your fine. My name is Jesse Rebane and I will negotiate with you the following issues because they are still be to resolved.In attachments you can find my first offer.It is a great opportunity for the Tihe AG to cooperate with a globally known train producer such as you.I would like to explain my offer to you.In our cost calculation we have to take into account that there is a risk of the technology failing, especially since it is not yet fully developed and not ready for series production. Also, our company will have to build three new plants, which need many cost. We also have costs for the R&amp;D and production costs. According to these rough estimations we want to have a share of 75% of the revenues. V&amp;auml;te will make a lot of money by cooperating with us.We want to have 4 members, because it is much easier for an Estonian company to work with the local authorities and local partners than an foreign firm. As these local authorities will exert considerable influence over our joint cooperation, it would be advantageous for you "V&amp;auml;te AG" to leave communicating with them to us.Why do you not want to share the whole technology with us? Seems like you do not trust and respect us. It is Important for us to be equal partners in this cooperation and we want to be trusted and respected.We have already agreed on a minimum duration of 5 years. The toughest time for an innovation is in the first 5 years after its market entry because it has to be accepted by potential customers and mature via practical use. Our company strive for a long-term relationship with the V&amp;auml;te AG so we want a contract duration of 12 years.Since it will be a joint venture in Estonia with an Estonian company, it would be more profitable that the company would be subject to Estonian law.I would aim the best possible outcome for us both, therefore I am of course willing to negotiate certain points. I am looking forward to hearing from you soon.King regardsJesse Rebane</t>
  </si>
  <si>
    <t xml:space="preserve">Dear Mr. Rebane,Thank you for your message! I look forward to seeing our company join hands once we have agreed on these certain details.I wholeheartedly agree that there will be some costs related to building sustainable production facilities, and I also recognize your previous investments in new security software. It is fair that Tihe AG should be compensated for these efforts. You also raise the issue of the technology failing, which is a possibility. However, our engineers are extremely confident that the technology - with your help - will be successful and open new business opportunities in Eastern Europe. Therefore, we believe a 25% share of future profits for Tihe AG would be sufficient to cover any costs you may incur from your current investments and also bring in enough money to make your time worthwhile.I would also like to clarify our position on the secrecy clause. This by no means is a sign of distrust towards Tihe AG in any way. The groundbreaking technology we have researched so far has the potential to innovate the railway industry. As such, we need to be absolutely certain that the technology will not be handed to our direct competitors. If such an accident were to happen, we would require some sort of compensation for losing our competitive edge. However, I believe that no such accidents will happen and the clause is merely a formality to solidify our relationship.You raise a valid point that having Estonian representation on the board would be beneficial for the cooperation. However, because this technology is vital to our existence, it is of utmost importance that we have insight into its implementation. Thus, we believe V&amp;auml;te should have 5 members on the board to oversee the process. Naturally, Tihe AG will have control in the day-to-day functions to assure that together we can indeed break into the Eastern European market. Our board members would merely provide guidance to the great work you are known for.With this majority representation in the board, we would naturally carry the personal responsibility for any misconduct. Therefore, it is only logical that any court settlements would be done in our home country.Lastly, I agree that five years may seem like a short time considering the work we have ahead. However, I have already heard much of your company's capabilities and I remain certain that we can already turn profitable within those five years. There would be no sense in abandoning this relationship at the end of this contract if all goes well. Because of our new technology, we need to make sure that this development train stays firmly on track. In a few years, when we can see the fruits of our labor, a new negotiation would be appropriate and we could revise several points such as board representation and profit share. V&amp;auml;te could commit to a longer relationship right from the beginning but that would also mean that we would definitely want tosee V&amp;auml;te in control of the future and receive compensation for those efforts.I look forward to hearing back from you with positive news!BestJohansson</t>
  </si>
  <si>
    <t xml:space="preserve">Dear Johansson,I am pleased to hear from you.After some reflections on your last offer, I think it is necessary to make some alterations in order to get on in this negotiation.Your last offer showed me your interest in a joint result due to the concessions you made. To show you our interest and in order to find a satisfying result for both of us, I am willing to give you some concessions, too.I'm afraid I can't quite agree with the future revenues.We suppose to pay for the development and production of the engines and you will use our plants and our staff and we still allowed have 25%. A 25% share of future profits is by no means enough for us to cover all our costs. That would not be sufficient to cover any costs we may incur from our current investments and also do not bring in enough money. We need 75% of the future revenues to make reasonable profits. We can not accept 25%. I think these will be a fair future revenues for both of us because the technology is not fully developed yet and not ready for series production and we have to assume all the costs of production and development and build three completely new plants. This 3 new plant are necessary for the technology.Just having a control over the day-to-day operations is totally not enough. We cannot establish a partnership without participation of members in the board of directors. Of course, we will allow them the insight in the implementation of the technology as they will be our partner and we will share it with them. Therefore, we believe that V&amp;auml;te should have 1 member on the Board of Directors so that they can oversee the process and help monitor the implementation.Excuse me but we do not have the resources to deal with a foreign law. This would mean that we would have to find and pay a new lawyer for our company. So we would incur even more costs. The V&amp;auml;te wants a joint venture in Estonia with an Estonian company. It is then obviously the venture should be a subject to Estonian law. They should be aware of this when setting up a joint venture.The most difficult time for an innovation is the first 5 years after its launch, because it has to be accepted by potential customers and mature through practical application. The first 5 years of this collaboration are the biggest risk, only from the 7th year onwards will we see real gains. We strive for a long-term relationship with you. We strongly believe that the V&amp;auml;te will be able to handle the future. By cooperating with Tihe AG, your efforts will of course be compensated, and the technology will be one of the best and most successful on the market.Let's agree on the following: I hope you can offer us 75% of the future revenue than I can make a concession in the negotiation issue number of directors.Once again on your statement regarding the clause: I think that the security clause is not really necessary because we suppose to pay for the development and production of the engines and you will use our plants and our staff and we still not allowed to know about the whole technology behind? In a joint venture we should trust and respect us so a security clause are not necessary. I think we should not forget the important Code of Conduct: Treating each other with the appropriate respect.I think that would be a good and fair solution for both of us.I am eagerly awaiting your answer.Best regardsJesse Rebane</t>
  </si>
  <si>
    <t xml:space="preserve">Dear Mr. Rebane,Thank you for your alterations. I believe we are on the right track towards a mutually-beneficial agreement.In order to show you our commitment to our joint future, we have decided to recognize your financial efforts with a 31% share of future profits. In addition, we are willing to settle for a majority seating in the board with 3 V&amp;auml;te members. This arrangement will give you more financial possibilities and weight in decision-making. I hope you will see this as a big step towards togethership.With these adjustments in mind, we would still require the secrecy clause and court of juristification to remain in Sweden. As you can probably imagine, from our standpoint, this technology is key for V&amp;auml;te's (and hopefully Tihe's) future and we need to be properly insured in case of any incidents. I do not believe that our cooperation would lead to any legal consequences, especially with your additional presence on the board.To test the waters of this cooperation, a five-year contract remains appropriate. As we have both stated, both Tihe and V&amp;auml;te will become prosperous towards the end of this contract term. Surely then we would be able to re-negotiate terms that open more business possibilities for you with the new technology and truly commit to 10 or more years of togetherness.I look forward to hearing from you soon with more good news!BestMika Andersson</t>
  </si>
  <si>
    <t xml:space="preserve">Dear Andersson,After some reflections on your last offer, I think it is necessary to make some alterations in order to get on in this negotiation. Your last offer didn't get this negotiation any further in my point of view. Please make concessions to enable us to do so.I'm sorry, but I cannot concede in this. Please take another look at my offer. These are important points on which we have to agree in order to take a big step into our common future. I firmly believe that together we will make it. I can assure you that I have a high regard for your efforts. But our opinions differ on many point, I therefore would like to discuss these points with you.After some reflections on your last offer, I think it is necessary to make alterations in order to get on in this negotiation.I'm sorry, but I cannot concede with a 31% share of future profits and also not with a a five-year contract. Why do you want to test the cooperation? Don't you have confidence in us and our joint work? Without trust it is impossible to create a common future. From our point of view, we have full confidence in them, so we really want to have a long-term relationship with them. We are also ready to enter into negotiations and bring a common future to the market with a competitive technology. We need a 12-year contract with such a technology, this is an important point for the success of the technology.If the Court is in Sweden, that means even more costs coming our way. You want a joint venture in Estonia with an Estonian company than obviously the venture should be a subject to Estonian law. Another option would not be beneficial for the joint venture. I only want to do the best for the joint venture to make it successful.To show you our interest and in order to find a satisfying result for both of us, I am willing to give you some concessions, too. Because we trust and respect you, we are also willing to accept the confidentiality clause but under the condition that you offer us 75% of the future revenue and accept a contract period of 12 years. Please make also a fair concerning of the members in the board of directors and the court.King regardsJesse Rebane</t>
  </si>
  <si>
    <t xml:space="preserve">Dear Mr. RebaneThank you for your newest offer. I see that we are coming closer together!In regards to the court, I suggest we move on to a neutral ground of Germany instead of Sweden and Estonia. I believe this will be a step in the right direction for both parties.To accommodate your needs for a longer-term contract from the beginning, I suggest forming a 7-year contract at this point. This will give you more certainty that the profits we generate will be enough to cover your current investments. However, V&amp;auml;te has already invested much of its resources in developing the technology to the point that we may have this discussion. Therefore, we would require a majority share in profit and board membership.Best regardsMika Andersson</t>
  </si>
  <si>
    <t xml:space="preserve">Dear Mr. Andersson,thank you for your latest offer. To come closer we will accept to move on to a neutral ground of Germany instead of Sweden and Estonia. We also accept theSecrey clause.As you can see, we are ready to meet the clause and the court. We know that the clause is of great importance to you and therefore we are ready to agree with you. We also ask you to accept our points. I think that we can start successfully.We are still not satisfied with the proposed operations in terms of V&amp;auml;te share of future profit and a Duration of contract. We need a profit distribution of 75% and a contract duration of12 years. I ask you to revise them in order to make a big step forward in our negotiations as well as to conclude successfully as we are striving for this with you.I think that would be a good and fair solution for both of us. I am eagerly awaiting your answer.Best regardsJesse Rebane</t>
  </si>
  <si>
    <t xml:space="preserve">Dear Mr. Rebane,Thank you for your concessions. I have revised the contract suggestion to give you a large share of future profit and longer contract duration. However, we must insist on a majority share in future profit. We recognize your financial efforts in setting up the facilities to produce the new hydrogen engines and your need to recover those costs but at the same time, I must also ask you to think of V&amp;auml;te's costs in bringing the technology to this point that we may soon begin production. With this extended duration, Tihe AG will surely be able to recover investment costs from this joint operation and also grow in other relevant sectors.It is also important to us to have the majority share in our five-member board. As stated in previous discussion, we must be protective of the technology created so far and have a say in how it will be used.We could be interested in your proposed Duration of contractand perhaps consider a change in theCourt of juristificationbut this deal would require considerable flexibility on Tihe's part on the other key matters.BestMika Andersson</t>
  </si>
  <si>
    <t xml:space="preserve">Dear Mr. Andersson,Thank you for your offer. Unfortunately, from our point of view, their concessions are still not sufficient. Their revision is not adequate compared to our concessions. We would like a contract period of 12 years. Believe me, this will be successful for you. We will only be able to make profits after the seventh year and they will then benefit much more from the profit if they have the 12-year contract term instead of 8 years. In addition, the technology will then boom and the profits will increase rapidly. I think they will also be pleased with profits. This gives us the feeling that you do not really want to achieve success with us, but we want it and hope for it from your side as well.For us it is important to get 75% of the profit, because as mentioned in previous discussion of mine, we have to bear many costs. You should not forget that we already agreed on installing new security software in all of our plants, where we will bearing all the entire financial burden. We also agreed to pay 20% of the costs for upgrading the transportation and electricity infrastructure in the region. And you are only able to give us 42% of the future revenues.You should not forget that we already agreed on installing new security software in all of our plants, where we will bearing all the entire financial burden. We also agreed to pay 20% of the costs for upgrading the transportation and electricity infrastructure in the region. And you are only able to give us 42% of the future revenues. This is not fair because a share of 42% of the revenues would only cover our fixed costs of production. This is not fair, we need 75%.If you can't give us the 75% profit revenues and contract duration of 12 years, then I think we will have to renegotiate the clause. Since I see no real accommodation from your side.I'm afraid I don't understand why you should have the majority on the board when we form a joint venture. As I can read from your reasoning, this means that you do not trust us and want to protect and determine the technology alone. It seems really like you do not trust and respect us. However, if you do not trust us, how can the collaboration be successful without trust. It is important for us is to be equal partners in this cooperation and we wanted to be trusted and respected. We suppose to pay for the development and production of the engines and you will use our plants and our staff and we still not allowed to have at least 4 members. I cannot understand it. You cannot demand from our side the costs and our commitment for the technology without having 3 members in the board.I assured them in the last discussion that you will have a say and you will follow the technology as we see you as a full partner.Best regardsJesse Rebane</t>
  </si>
  <si>
    <t xml:space="preserve">Dear Mr. Rebane,As both parties have shown commitment towards this joint venture, I have revised the duration of the contract to 12 years. This should be a clear sign that we indeed do trust in the future of Tihe and V&amp;auml;te together.We are extremely interested in breaking into the Eastern European market together with Tihe and have thus decided to grant you the majority board membership.However, our financial standpoint still remains the same as we have already poured many resources into developing this technology. As you mentioned, the profits could boom after a few years which is why we still believe a shorter contract span would be more beneficial to both parties as we could then re-negotiate a deal that would take into account those future benefits. But with the added uncertainty of less presence in the board and longer contract term, we cannot commit to less than 75% share of future profit. We understand that you would prefer a more equal if not majority share in profits but that would require much more flexibility in other key issues.As we strive to be the first in business, we cannot afford to delay our decision for too long before we must initiate similar discussions with other companies and in other regions. I hope that this revised contract is to your liking and if not, your future offer will align closer to our wishes as well.Have a great day,Mika Andersson</t>
  </si>
  <si>
    <t xml:space="preserve">Dear Mr.Andersson,Thank you very much for your offer. I think together we are close to the positive decision. We are very pleased that they agree to a contract period of 12 years and that they allow us to have 3 members on the board. The joint venture will be very beneficial for both of us. It will also bring us closer together to become internationally successful. With these concessions from your side, we are ready to accept a profit share of 65% for Tihe.With this commitment we want to show you clearly that we are interested in a common future of Tihe and V&amp;auml;te.I believe that this is also a fair compromise solution for both parties.Unfortunately, I have to inform you that if you cannot agree to this, we will not be able to come to an agreement as we cannot lower this any further. Please do not forget that we will have to carry the main burden of the final development of the engine in terms of money and human resources. I tried also to tell you this in my message before.I look forward to hearing back from you with positive news!Best regardsJesse Rebane</t>
  </si>
  <si>
    <t xml:space="preserve">Dear Mr. Rebane,We would like to invite you for a late dinner in Stockholm tonight to sign the papers for our joint future. We have arranged for our private helicopter to arrive shortly at Tallinn airport from which you will be accommodated in our private yacht on the coast of Sweden. We would gladly reimburse any travel costs that may incur in order for you to arrive at the airport.We have made a new draft of the contract, including a 65% share of profits for V&amp;auml;te, which you may revise during your travel to Scandinavia. I am certain that we can finalize any concerns over the financial issues during your stay.Awaiting your reply and wishing you a safe trip,Mika Andersson</t>
  </si>
  <si>
    <t xml:space="preserve">Dear Mr. Andersson,I would like to thank you for your friendly invitation to Stockhold. However, I regret to inform you that I will not be entering Stockholm as your draft agreement is not acceptable to Tihe.I will enter the country under the condition that we have agreed on the profit shares. I have already explained in previous discussions why we insist on the 65% profit shares.If we agree on 65% profit share for Tihe, I will of course sign the papers with them and toast to successful cooperation and successful technology at dinner.I am looking forward to their reply and hope that we will reach an agreement soon.King regardsJesse Rebane</t>
  </si>
  <si>
    <t xml:space="preserve">Dear Mr. Rebane,I have just received the green light from my bosses that in exchange for the 35% share of future profit, we would require the majority control in board membership. I am afraid we will not be able to go as low as your wishes without having more decision-making power.Awaiting for your arrival,Mika Andersson</t>
  </si>
  <si>
    <t xml:space="preserve">Dear Mr. Andersson,Thank you so much for the last offer.You have mentioned that you need the majority in the board. We agree to give you the majority since you were willing to give us 65% of the profits. However, the Tihe needs at least 2 members in the board and not less. So V&amp;auml;te would still have the majority.I am pleased that we are close to reaching an agreement.King regardsJesse Rebane</t>
  </si>
  <si>
    <t xml:space="preserve">Dear Mr. Rebane,We can agree to a 3-member V&amp;auml;te presence on the board, but in this case, we would ask to balance the deal with a 40% share of future profit. Shall we pop the champagne?Hoping to see you soon,Mika Andersson</t>
  </si>
  <si>
    <t xml:space="preserve">Dear Mr. Andersson,thank you for your offer.After a consultation with my boss, we would accept the offer exclusively only on the condition that the court takes place in Estonia.I am eagerly waiting for their response and look forward to our meeting to shall pop the champagne.King regardsJesse Rebane</t>
  </si>
  <si>
    <t xml:space="preserve">Dear Mr. Rebane,Thank you for your latest offer, however, we can not accept such a drastic change without more concessions in other parts of the contract. We are still willing to overlook this sudden drift apart by offering the previous contract draft that I sent.BestMika Andersson</t>
  </si>
  <si>
    <t xml:space="preserve">Dear Mr. Andersson,V&amp;auml;te demands 40% of profits and the majority on board. We can only accept this on condition that the court takes place in Estonia.Unfortunately, I have to disagree with them. This is not a drastic change and Tihe has already made many compromises in this negotiation. I woul also like to mentioned that is not a sudden drift apart but a fair solution for both of us in the joint venture.I am eagerly awaiting your answer.King regardsJesse Rebane</t>
  </si>
  <si>
    <t xml:space="preserve">Dear Mr. Rebane,We can agree to this arrangement but only with a shorter duration in the contract which I am aware that Tihe will not accept as such. However, to accommodate this change I suggest Tihe will lead the future development with a majority share of board members but at the decreased share in future profits.Best,Mika Andersson</t>
  </si>
  <si>
    <t xml:space="preserve">Dear Mr. Andersson,Thank you very much for your quick reply. Sorry, you are about to take our negotiation in a completely different direction. Unfortunately, the company is not ready to agree to your offer, as it is not in line with our cost calculation and the services we agreed upon at the beginning. If we were to agree to your offer, we would not make any profit or gain any advantage from this cooperation. Then why should we create a joint venture?We have already made a lot of concessions in the last discussions, but have not really received many concessions from your side in return. This makes us think whether they really want to have a fair cooperation with us and make their technology internationally successful with us. I summarize our mutual agreement and propose this fair offer to them, as it is our last day to negotiate. I have already received an agreement for a 12 year contract from you. Furthermore we have agreed on a neutral country like Germany for the court. Tihe has accepted the clause although from our point of view no clause is necessary, but since Tihe wants to cooperate with you, and respects and trusts you, this was agreed to.Tihe then changed their offer and we only asked for 2 members on the board. V&amp;auml;te would thus have the complete majority on the board.I think this is a very fair offer for both of us.Let's not go any more in a negative direction in the negotiation as all points have now been discussed, and talked about.I would aim the best possible outcome for us both. I am looking forward to hearing from you soon.Best regardsJesse Rebane</t>
  </si>
  <si>
    <t xml:space="preserve">Dear Mr. Rebane,I completely agree with the various points that you brought up and it is good to see that we are back on track. We can still arrange for your trip to Sweden (our pilot spent the night in Estonia).I think this contract would be equally fair for both parties: we will stand on neutral ground for any legal matters that neither of us expects to be in e.g., issues with the secrecy clause. In addition, you will be rewarded with a maximum duration contract while V&amp;auml;te maintains a majority on board. You also have a larger share in our future profits to compensate for your current investments and also incentivize working hard towards the future.BestMika Andersson</t>
  </si>
  <si>
    <t xml:space="preserve">Dear Mr. Andersson,Thank you so much for the last offer.After consideration, I am delighted to inform you that I accept it. From our point of view, we've reached a common solution that suits both of us. I really enjoyed negotiating with you.Kind regardsJesseRebane</t>
  </si>
  <si>
    <t xml:space="preserve">Dear Mika,I hope this E-Mail finds you well. A compact summary of my points follows:20the share of future profit is very important to us. Explanation: we are going to cover most of the expenses and to be able to make any profit out of this, we need a big chunk of future profitsRegarding he Duration of contract. We would like to cooperate with you as much as the technology will resist on a very flexible market, so the 12 are the minimum and maximum that our board agrees on.As for theCourt of juristification: we can persuade the judges and other state authorities faster and efficient with the help of our local lawyers working at top firms. Another court will dramatically increase the duration of the process for us.TheV&amp;auml;te members in boardcould have your majority if you make it a little bit clearer for us what yourSecrey clauseinvolves. (Question)Thank you in advanceKind regards,Jesse</t>
  </si>
  <si>
    <t xml:space="preserve">Dear Jesse,Thanks for your offer. Unfortunately, I cannot agree with all your claims. But I agree to concede on some issues. e.g3 members(3).Furthermore as previously mentioned we are not familiar with the court of Estonia and we would like to have a court of justification in a more neutral country such as Germany. Since we would like to have a legal option and we do not want to rely on Estonian jurisdiction. Since foreign companies have difficulties demanding their rights. Furthermore, we o not have any experience with Estonian courts either which will put us in a vulnerable position.GermanyRegarding the contracto assure our joint venture is successful when the contract ends, we think 8 years will be the most suitable. If sales develop as we expect them to, this will allow us to renegotiate the contract to our benefit.8A very important issue for us is the secret clausule. By signing this secrecy clause, Tihe would agree to not use this technology without our express permission. This clause is of absolute importance for us! If we lose control of our technology, the whole investment in Green Locomotion could be lost.YesWe would like at least 40 % of vate share.40I hope we can talk about this aspect so we can come to an agreement.Kind regards,Mika Andersson</t>
  </si>
  <si>
    <t xml:space="preserve">Dear Mika,First of all, thank you for agreeing on theV&amp;auml;te members in board. You will see that it's a win-win for both parties.I talked to my colleagues from the board and we totally understand your need to have a neutralCourt of juristificationin Germany. We agree to change it. Thank you very much for your explanation.RegardingV&amp;auml;te share of future profit- for anything lower than 65% it's impossible for us to make a profit out of the whole deal. My colleagues and I agreed to give you 10% more and meet you halfway at30percent.We understand your privacy need and we can agree to have you sign us aSecrey clause.Additionally, we will like to profit as much as we can from our very strong bond and cooperation. By allowing you to keep your Secrey clause, I'm asking you to agree on a12 years Duration of contract. Our studies show that this technology will still be valid for the next 12 years and if it is up to date until then we will, of course, sign another deal after the 12 years are done.I hope the above-mentioned points are satisfying your company and hope to hear from you soon.With gratitude,Jesse</t>
  </si>
  <si>
    <t xml:space="preserve">Dear Jesse,The concessions of your last offer showed me that we are on the right way to a successful outcome. I also want to show my goodwill, therefore agree to the share and duration of the contract.Hereby I accept your offer and I am looking forward to a successful partnership.Kind regards,Mika Andersson</t>
  </si>
  <si>
    <t xml:space="preserve">Dear Mika Andersson ,I am very pleased to meet you and even more pleased to create a common future of our two companies with you.We think a partnership as a joint venture is a profitable way to market our both strengths. For this reason, we are interested in building on the constructive discussions and results from the previous negotiations and concluding a contract that takes the preferences of both parties into account in the best possible way.The content of the contract includes from our side the production of worldwide unique hydrogen tanks as well as the production of further steel components. Our highly specialized knowledge and capabilities in steel production. The use of our production areas and the full commitment of our highly qualified employees. The infrastructure development for optimal delivery times.In the following I would like to present the preferences of our company and the related first offer. I would like to state that all points are negotiable from our side but we have certain expectations. Some aspects are very important concerns for a contract conclusion from our side, for which, however, we can meet you again in other aspects.Our offer after the individual negotiation points looks as follows:V&amp;auml;te share of future profit 20- we offer you a share of 20%. As you surely know, there are considerable costs on our side. Extremely high fixed costs as well as the share of almost all variable costs represent a very high risk for us. For this reason we ask for an appropriate cost compensation in this point.V&amp;auml;te members in board2 members- Because of our high preference in terms of revenue sharing due to the high own risk, we are happy to accommodate you in terms of leadership. Our first offer would be 2 members from your sideDuration of contract12- It should be in our mutual interest to build a long partnership relationship. Cooperation matures over time and is thus perfected, which makes a contract duration of 12 years appropriate.Secrey clause- In this point we can not yet make a final statement, before making a statement we would like to clarify this point.Court of juristificationEstonia- due to the production in Estonia a regulation according to our law is advantageous.I am looking forward to your assessment and to a joint cooperation. I would be happy to elaborate on individual points and discuss our view upon request. I am looking forward to your feedback.Best regards from Estonia,Jesse Reban</t>
  </si>
  <si>
    <t xml:space="preserve">Dear Jesse Rebane,First of all, I want to thank you for the clear elaborate proposition that you formulated in the mail. We are very keen on a possible collaboration with such an amazing company as Tihe Technologies AG. We expect that this joint venture will be very profitable for both companies since we can combine our strengths in order to create an amazing new innovative product.For the joint venture, we as V&amp;auml;te AG are bringing the following to the table:First of all, we are investing a total of €76.5 million into the collaboration because we highly believe in the success of this amazing project. Besides that, we at V&amp;auml;te AG have spent many years and hours perfecting the process of producing locomotives and engines. We also have the desired knowledge in order to build, design, and construct this product.Since these points above are quite detrimental to the success of the production of the Green locomotion engine, we suggest dividing the joint venture as follows.V&amp;auml;te members in board: We expect to have at least4 membersof V&amp;auml;te in the board since we have the most amount of experience with the project. Besides that, the largest part of the investment also comes from V&amp;auml;te.V&amp;auml;te share of future profit: Since we bring the knowledge and the highest investment to the table, V&amp;auml;te is the side that runs the highest risks. We, therefore, expect a higher percentage of the future profits. You suggested 20% for V&amp;auml;te which is when looking at the situation, not feasible. We, therefore, suggest that Tihe Technologies AG gets 30% of the future profits. This leaves70% for V&amp;auml;te.Duration of contractOur engineers expect that after5 years, the process will see some acceptable profits. We, therefore, suggest closing for a 5-year deal. When this term is over, we can negotiate again for future collaboration.All the points above are negotiable since we are very much looking forward to the joint venture. There are some points that we are very persistent on because we believe that the collaboration would otherwise not be successful. These points are stated below: Secrey clause &amp;ndash; Since we are dealing with classified information that would give both the companies an enormous edge over the competition, we think that a clear secrecy clause is needed.Court of juristification- Unfortunately, our board also does not agree on having the court of jurisdiction in Estonia. We understand that having the court of jurisdiction in Sweden is also not very optimal for Tihe Technologies AG. We, therefore, suggest having the court of jurisdiction in Germanywhich is a neutral ground for both companies.We are very much looking forward to a profitable and successful joint cooperation. We are looking forward to your reply in order to eventually come to a close in which both parties profit the most from the collaboration.Best regards from Sweden,Mika Andersson</t>
  </si>
  <si>
    <t xml:space="preserve">Dear Mika Andersson,thank you for your immediate feedback. I am glad that we have the same opinion about the added value of the joint venture for both our companies. We as Tihe Technologies AG consider it no problem that the contract does not take into account our mutual preferences. For this reason, I am happy to address your wishes and talk about the aspects that are of particular urgency to you.Secrey clause: Of course, we can understand that the whole project is highly classified information that must not be disclosed to the outside world, this is also true for our processes in the steel industry. However, we need to understand the scope of the Secrecy Clause in order to make a statement on this point. Please elaborate on this aspect, especially on what you think it should cover.We are willing to negotiate in this area if the secrecy clause is clearly defined.In theV&amp;auml;te share of future profit, however, we need a concession on the part of V&amp;auml;te AG. I am pleased about your open attitude, and I will come straight to the point in this aspect. Both sides have invested a lot of time in their companies in the past, generated highly specialized knowledge and ultimately invested a lot of money in the ventures. However, I can assure you that Tihe AG will continue to bear the main share of the costs in the planned venture, despite your high investment sum.The construction of the three production facilities and the necessary infrastructure development alone will cover your cost block. However, this is only a part of our fixed costs. Past investments in our technology are not even considered here. In addition, over the years almost all variable costs are covered by our side, which definitely increases the risk on the part of Tihe AG and therefore requires a much longer horizon than 5 years. In this time we are never cost-covering, for which reason I wish a consideration from your side to close a common contract.As a sign of our good will we are ready to meet you in theCourt of juristification.Court of juristification:Germany. We are firmly convinced that a production in Estonia should also be traded according to Estonian law to overcome bureaucratic hurdles much faster. Nevertheless, we will take your suggestion into consideration.Consider the agreement on the point of juristification as a great concession from our side, which expresses the willingness to build a common future with you. I am looking forward to hear your views and in case of questions feel free to ask.We are pleased about the possible common future and wish all the best from Estonia.Jesse Reban</t>
  </si>
  <si>
    <t xml:space="preserve">Dear Jesse Rebane,Thank you for the clear reaction to the previous offer. When looking at your current offer, we still have a long way to go in order to come to a concrete agreement since our board does not agree on certain things. This however should not be a problem since we expect to have a good deal for both companies in the end.I will first of all touch upon theSecrey clause. This clause will allow both parties to be transparent to each other with the confidentiality that the shared information will not be shared with other parties. For instance, Tihe might share important information with V&amp;auml;he about their way of producing. This information can also be valuable for other companies. By signing a secrecy clause, we make sure that the information of both parties is protected. We ought this clause to be mandatory because both parties have secret information that has to be shared with each other in order to make the process more efficient.We noticed that you did not touch upon the amount of V&amp;auml;te members in board. Since we are the owner of the important knowledge that is essential for the process and since we have to make the highest initial investment of 76.5 million, we demand a minimum of 3 membersof V&amp;auml;te on the board. Unfortunately, this will also not be a point of discussion if you want to have fewer V&amp;auml;te members on the board.In your previous correspondence, you talked about Tihe bearing the main share of the costs over time while V&amp;auml;te will have a much higher investment sum, to begin with. Therefore, the risk for us is much higher than for your company. Since we bear the higher risks in the beginning years of the project, we expect to have a much lower contract duration than the one that you state in your offer. In our previous offer, we suggested 5 years. To show our sign of goodwill and to show how much faith we have in the collaboration, we are willing to increase this by 2 years. This means that we will have aDuration of contractof7 years.In order to compensate for our enormous investment, we expect that you give us a new offer for the share of the future profit. In your previous offer, you stated that theV&amp;auml;te share of future profitwill be 20. This was the same as in your first offer when we clearly stated that we can unfortunately not accept. Since this point might lead to further discussion. We are interested to know what the walkaway point is for this issue. Then, we might be able to come to an agreement much faster on this issue.Thus far, we are very excited to proceed with the negotiation because we expect to definitely come to a final agreement that benefits both parties. We are looking forward to your reply.All the best from Sweden,Mika AnderssonRepresentative of V&amp;auml;te AG</t>
  </si>
  <si>
    <t xml:space="preserve">Dear Mika Andersson,Thank you for your quick feedback and your interest in finding a common solution. Unfortunately, I share your view that there is still a long way to go to unite the interests of our two companies. However, I think this can also serve as an incentive to achieve the best possible result.Nevertheless, I am very surprised that you have repeatedly expressed the opinion that you have the higher investment amount in this case and the higher risk associated with it.As far as I am informed, almost all other expenses exist on our side, because your budgets are exhausted. For this reason, our funds are to be used to finish their innovation, i.e. our funds will go into your research and development work. Further, our technology and competence will be used in steel production as well as in the production of our worldwide unique hydrogen tanks. In addition, we will invest in the construction of production facilities and the expansion of infrastructure, safety software and almost all costs in the maintenance of personnel, electricity, insurance and other variable costs. In other words, we are investing significantly more than the 76.5 million from your side in a product that we do not even know about due to your high level of secrecy. The value of your development is only estimable for us and therefore the success rate and nevertheless we are supposed to invest a three-digit million dollar amount in the course of the contract. I would argue that the risk is clearly on our side when we invest our money in such an amount in a product that we have not yet seen, that is not yet finished and that goes to a company whose financial resources are exhausted.I don't want to embarrass you, but I just want to show you for the further negotiations that we need further concessions, especially in the area ofV&amp;auml;te share of future profit and theDuration of contract, because as I said, there are enormously high expenses on our side without really knowing the product. According to our calculations, we will not cover our costs after 5 years, which requires a longer contract horizon. Very benevolently, I have seen that you have already accommodated us to some extent here, unfortunately, we have to stick to a longer contract period, should the Security Clause become part of the contract.I have adjusted our offer in the hope of a concession on your part. Please be assured that we are interested in a mutual solution and hope that you understand the adjustment of the offer as such an interest.Yours sincerely,Jesse Reban</t>
  </si>
  <si>
    <t xml:space="preserve">Dear Jesse Rebane,Thank you for your reaction to the previous offer. As the agreement stands now, we are investing €76,5 million in the entire project. Our engineers and the economical team have estimated that the costs of Tihe will be around €23,5 million. This even takes the investments for computer security and infrastructure costs into account.When comparing these two prices, we don't have to argue anymore that V&amp;auml;te has the highest investment to make and therefore also has to take the highest risk.In your previous answer, you mention the following: "In other words, we are investing significantly more than the 76.5 million from your side in a product that we do not even know about due to your high level of secrecy."The secrecy clause that we agreed upon is meant for outsiders of either V&amp;auml;te or Tihe. This means that we are happy to tell you where we invested the €76,5 million in.If we want to get to a collaboration between the two companies, Tihe has to come up with a better offer. As it stands we also have an option besides Tihe. This is a company in Asia that has lower production costs than Tihe, and will also give us access to a new sales market in Asia. We still have the preference for Tihe because it is closer and because we believe in your company as a partner of V&amp;auml;te. This does depend on your next offer because otherwise we are forced to collab with the other partner.In order to let you know that we as V&amp;auml;te are still eager to close a nice deal with Tihe in order to build a solid relation, we came up with the following offer. This offer can be seen as a token of gratitude to Tihe and to let you know that we do still want to form a joint venture.In this offer, we as V&amp;auml;te have3 memberson the board. This is the lowest we will go because of the financial investment and the knowledge that we bring to the table.Furthermore, we lowered the share of the future profit of V&amp;auml;te down to60in order to show Tihe that we really believe in a joint venture. In your previous order, you gave V&amp;auml;te a share of the future profit of 26%. Since we already mentioned that your first offer of 20% was much too low for us to even think of collaboration, we expect you to make up a serious offer that is more beneficial for both parties. If this cannot be done, we are unfortunately forced to abandon these negotiations and close a deal with our other option.We are willing to take the duration of the contract to a period of8years because we do see that Tihe also has risks and to show a sign of goodwill.Finally, we did already come to a conclusion about the secrecy clause and the court of juristification. Therefore, these will be the same as decided on before.We expect that you take this deal carefully into account and come up with a much better offer than the previous one. Only if that is the case, we are willing to take further negotiations into account. We are still looking forward to working with you guys and are curious about your answer.Best wishes from SwedenMika Andersson,Representative of V&amp;auml;te</t>
  </si>
  <si>
    <t xml:space="preserve">Dear Mika Andersson,Thank you for your detailed message, I can now understand where the misunderstanding came from. I can imagine that based on these calculations our offers were found to be inappropriate.As a sign of our courtesy, we will now send you a full cost breakdown from our side, as your calculations are only estimates as you said. I hope you understand that this is an absolute sign of transparency and accommodation.We have the following expenses:Construction of three production facilities a 8 million, this cost block alone exceeds your estimate. There are at least 24 million euros in costs.According to our knowledge we have further research and development expenses of about 7.2 million euros to finalize your development.In addition, we have 20% of the infrastructure development and the installation of the new security software - our costs for this amount to approximately your estimated 23.5 million euros.Furthermore, we also had expenses for the development of our hydrogen tanks, of course, but these are difficult for us to quantify, nevertheless, it is our concern that these costs are also taken into account.Finally, we will bear the full cost of production, which is also a considerable amount of around 10 million euro according to extensive estimates.We therefore have an expenditure of 63.7 million euros, which does not include our development costs for the hydrogen tanks or our steel production capabilities. I assume that our total investment volume is in the triple-digit million range, which I already mentioned in the previous message.According to our financial department, your costs would not exceed 60 million, but as you can see, the information we have is sometimes simply incomplete.Perhaps you can now understand why we assume that we have a considerable risk. We first need to invest 63.7 million to be able to enter into a partnership with you at all. In a product which, as I said, we do not know and whose rights we are prepared to cede with the Secrecy Class. I think there will be few companies that are willing to have even less participation in the revenue with such an investment framework with cession of the rights.I suspect that competitors in Asia will not willingly agree to a secrecy clause, whereas we will only reduce our risk by cooperating with our competitors. For us as a company with capital, it is therefore easy to invest our money elsewhere. The reason for our cooperation with you is that we believe in your vision and in the success of Green Locomotive. We want a common partnership but not at any price.We are willing to make big concessions and I hope you understand from the above mentioned points of view how high the concession with the Secrecy Class is. This is a win or lose option, where we are willing to step back because we understand that it is of utmost importance for you to protect your ideas and indispensable for cooperation from your side. We can also consider if you have the majority in this venture, so that you have the last word in our partnership and thus about the product. But before that I expect significant concessions in terms of revenue and contract length.I have adjusted our offer once again and I hope you can now correctly assess the share we are willing to invest in the partnership.Sincerely,Jessse Reban</t>
  </si>
  <si>
    <t xml:space="preserve">Dear Jesse Rebane,Thank you for the further clarification of the costs. I think there has been some misunderstanding in this department but you cleared it up nicely. Many companies would not break down their costs as detailed as you did. We really appreciate this. But, in the end, we still have to blindly trust you that this breakdown is legit when our engineers come to other conclusions. This means that we cannot just close an agreement with a duration of the contract of 12 years. Therefore, we will agree on a duration of the contract of10years. This will be our final offer regarding the duration of the contract since we already came up from the starting 5 years that we initially had in mind.Regarding the V&amp;auml;te share of future profit, we recognize that your estimated costs require a larger share of the future profit. Therefore, we suggest a total of 45% share for Tihe. This gives V&amp;auml;te the slight majority share of the profit which seems fitting to us since, without us, there would not even be a plan for the new Green Locomotion. Since we bring the desired knowledge and plan to the table, a lower share of the future profit will simply not be sufficient. We do see that Tihe has to make a great investment as well. Therefore we are willing to give you such a high percentage in order that both parties benefit from the joint venture.We are glad to see that the other point of discussion is clear now and that we agreed on them. This gives us much hope that we will be able to lead this negotiation to a positive end. We are looking forward to your answer and hope that you will accept the current offer that is on the table.Greetings from Sweden,Mika AnderssonRepresentative of V&amp;auml;te AG</t>
  </si>
  <si>
    <t xml:space="preserve">Dear Mika Andersson,thank you very much for your last message. I was very pleased that you also understood our cost breakdown as a great concession to you. I think now that we are talking openly and both wish for a common future for our two companies, an agreement is not far away.We have very positively perceived your adjustments to the offer and I completely agree with you that you bring innovation with you, which is why we have agreed on the rights of you and the majority in the direction of board. In this way, you retain sovereignty over your idea.However, we bring the money to realize the venture and expect to have the majority in the shareholding at least on this point. As you said, we also have to trust you blindly in the value of the innovation, as we had lower values and hope for your accommodation in this point. Especially if the length of the contract is no longer negotiable on your part. Should the 10 years be the last offer from your side, I have to bet on a distribution of the profit that takes this into account. We offer you 35%. I think this is justified with the high expenses on our part and the agreement in every point that have been non-negotiable for you. I think with this offer we both leave the room as winners and can enjoy a partnership in which all preferences are taken into account.I hope that you share our view and that we can finally agree on a contract that will allow our companies to have a great future together.Best regards,Jesse Reban</t>
  </si>
  <si>
    <t xml:space="preserve">Dear Jesse Rebane,Based on the previous offer, we are very close to a deal. We were surprised to see that you changed the V&amp;auml;te members in the board to 2 when you previously mentioned that 3 members in the board would also be fine. We suspect that this is just a slight error on your part and that it should be 3 members of V&amp;auml;te on the board.Then it is just left to come to a close on the share of the future profit. Our previous offer had a V&amp;auml;te share of future profits of 55%. Since that your previous order had a V&amp;auml;te share of future profits of 35%, we suggest that we meet in the middle. That means that the share of V&amp;auml;te comes down to 45% and the share of Tihe will be 55% This can be seen as a huge concession from our side since we are giving you the majority of the share of the future profits.We are very keen on working with Tihe in the future and we think that this offer is truly beneficial for both companies and are looking forward to closing the deal.Greetings from Sweden,Mika AnderssonRepresenting V&amp;auml;te AG</t>
  </si>
  <si>
    <t xml:space="preserve">Dear Mika Anderson,I apologize for the statement in my offer regarding the leadership members, you are right this was a mistake on my part. Everything remains as discussed. We have adjusted this.We are willing to make one last concession in revenue, so our final offer is a 40-60 split. Unfortunately, we cannot go any lower. We hope you can accept this last offer from us. At this point we think that this result, taking into account all aspects and preferences and is a result that speaks for the success of both sides.We think with this contract and the consideration of the interests of both sides, the basis is created for a successful and harmonious partnership at equal ground.We are pleased about the common cooperation and look forward to a common future.With kind regards,Jesse Reban</t>
  </si>
  <si>
    <t xml:space="preserve">Dear Jesse Rebane,On behalf of the entire team at V&amp;auml;te, we would like to thank you for the negotiation process that we had. We are glad to announce that we will accept the offer and that we are looking forward to an amazing joint venture.Greetings from Sweden,Mika AnderssonRepresentative of V&amp;auml;te AG</t>
  </si>
  <si>
    <t xml:space="preserve">Dear Mika Andersson,Meeldiv tutvuda, nice to meet you, as we would say in Estonia. I am Jesse Rebane from the Tihe Technologies AG. I am very glad to negotiate with you about such an important topic for both our companies.My chef Kadri Kirsipuu gave me all necessary information and rights to conduct this negotiation with you. We are certain, that this negotiation will be beneficial for both our companies.In our last discussion we already decided that forming a joint venture is the most promising in terms of future revenues for both of us. Now it is on us, to negotiate the specific issues of the contract.The first important issue for us is the share of the future profit of your company, V&amp;auml;te AG. To build the new green locomotive technology, we have to build three new plants. Furthermore, we have already agreed to install new security software in all of our plants, for which we are bearing the entire financial burden and we also agreed to pay 20% of the costs for upgrading the transportation and electricity infrastructure in the region for a better cooperation with you. Therefore we suggest20% for theV&amp;auml;te share of future profit.Regarding theV&amp;auml;te members in boardwe already agreed that there should be five on the board. We suggest1 memberdirectors of V&amp;auml;te AG to be on the board. The justification being, that it is much easier for an Estonian company to work with the local authorities and local partners than a foreign firm who may suffer from its alien status.TheSecrey clauseis very ambiguous, to be honest. We pay for the development and production of this new engine and use our plants and staff for this, yet we dont even know about the whole technology behind it. Therefore, aNofor the secrecy clause will make us equal partners in this joint venture, thus we can work together more adequately.The first years of this cooperation will be the greatest risk for both of us, but afterwards the joint venture will start making real profits. Consequently, my company wants to build a long-term relationship with V&amp;auml;te AG. That is why we suggest a12years for the Duration of contract.As an estonian company it makes sense that we go to an estonian court. We dont know the Swedish law. TheCourt of juristificationshould therefore be in Estonia.I know that we will have to negotiate those different issues further and that both of us will need to make accommodations, but I am sure, there will be a satisfactory outcome for both of us.I am looking forward to your answer and wish you a nice day, head p&amp;auml;eva.SincerelyJesse Rebane</t>
  </si>
  <si>
    <t xml:space="preserve">DearJesse Rebane,On behalf of our team, I am glad to e-meet you. Thank you for your email.Unfortunately, after discussing with our team, I am afraid that we could not accept your first offer. I would propose a counteroffer as below:V&amp;auml;te share of future profit:70I believe that future profit is an issue we are both very much interested in. Please consider the fact that our R&amp;D department plays the greatest role in developing the technology in rail engine design. Therefore, your offer of 20% for the future profit is indeed under our expectations.V&amp;auml;te members in board:4 membersWe strongly propose to have more Varte members. Same with the reason we explained in the previous issue, we are much confident in understanding how to operate the technology. Therefore, it is actually beneficial for your company when we can help you to take care of this issue.Duration of contract:6I understand your point of view when you proposed to have 12 years of contract. However, I believe that in the next few years, our companies will go through different development and production of the engine. Hence, I propose first we start the contract with the duration of 6 years.Secrey clause:YesIn terms of this issue, as Vate is the master of technology, it is a must to have a secret clause between us. Especially, we want to prevent any potential future issues/conflicts might have caused especially we aim to have a long contract with each other. This will be definitely a win-win situation.Court of juristification:GermanyI believe both companies have a lack of experience with courts if we place the court location in either Estonia or Sweden. Therefore, I propose we choose the third country which can provide a neutral ground (mutual benefits).I'd like to hear your point of view on my new proposal. Of course, I believe there will a room for further discussion.Look forward to hearing from you soon.Best regards,Mika Andersson</t>
  </si>
  <si>
    <t xml:space="preserve">DearMika Andersson,thank you for your counteroffer.Unfortunately, I cannot accept your proposal. But I can see that the negotiation is as important to you as it is to me. I will therefore make the following adjustments:V&amp;auml;te members in board:2 membersWe can give you2 membersin the board. Can you explain to me why your company wants more than the majority of the board seats? Is this a very important issue for the V&amp;auml;te AG?V&amp;auml;te share of future profit:25I understand that this issue is probably very important for both of us, and I see your points. But please consider, that the Tihe Technologies AG must burden a lot of the costs and the risks. Therefore, we need monetary security.Court of juristification:GermanyAfter discussing with my chef Kadri Kirsipuu, we came to the decision to accept your offer. Germany is a neutral ground for both of us.But there are also issues we need to discuss more:Duration of contract:12After six years the revenue is only starting to become profitable for both of us. Hence, a long-term contract is beneficial for both of our companies. Could you explain in more detail, why you would not want a long-term cooperation? Our joint venture should be built on long-term trust.Secrey clause:NoLike I said in the previous issue, our companies need to trust each other to perform at optimality. Therefore aSecrey clauseis not something we should strive for.I hope I my concessions are in your favor.I am looking forward to your answer, head p&amp;auml;eva.Sincerely,Jesse Rebane</t>
  </si>
  <si>
    <t xml:space="preserve">Dear Jesse Rebane,Thank you for your prompt reply.I am glad that we have made some concessions, especially in terms of Court of juristificationin Germany.Still, your new offers are not yet favorable enough for us, hence, I suggest a new proposal as below:V&amp;auml;te members in board:4 membersAs explained earlier, we are the party who is in charge of developing the technology. Hence, in the future, it is indeed important to have more Vate members on the board to make precise operational decisions. Looking at this point, I believe it will also prevent your company from any future troubles.V&amp;auml;te share of future profit:65&amp;Duration of contract:8I can accept a longer duration of the contract, however, it has to come with the condition of the future profit. I can see that you are very keen on prolonging your contact with us, therefore, I discussed with our team to come up with this adjustment.Secrey clause:YesUnfortunately, we have to be very firm on this issue. In our business culture and especially when you are aiming for a longer contract with us, Vate wants to have a secret clause.Again, as we are already going this far in the negotiation, we want to have a positive result. Hence, I look forward to hearing from you.Sincerely,Mika Andersson</t>
  </si>
  <si>
    <t xml:space="preserve">Dear Mika Andersson,thank you for your adjustments. It is good to see, that we slowly reach a favorable outcome for both of us.I am sorry for the late reply, I had another important meeting this morning and I had to intensively think about your proposal.I can offer you following concessions:V&amp;auml;te members in board:4 membersBecause my company wants a good and trustful long-term cooperation with V&amp;auml;te AG, I am willing to accept your demand of4 membersfor V&amp;auml;te members in board. This will give V&amp;auml;te AG more than the majority of seats in the board, which means that your company will decide what strategically happens in our joint venture. This is a huge concession on our part, and I hope this will show, that we are ready to trust V&amp;auml;te AG.V&amp;auml;te share of future profit:30After our accommodation regarding theV&amp;auml;te members in boardit would be your turn to come our way. But knowing thatV&amp;auml;te share of future profitis an important issue for you too, I increased it to30% - another concession on my part. Tihe Technologies AG has to secure its future financial situation, because our investments to produce the green locomotive technology are immense.The following issues are important for us for two reasons. Firstly, a long-term cooperation is beneficial for both of us because the revenue will increase over the years. Secondly, it is our belief, that a cooperation and partnership must be build on trust. Therefore, we should not have secrets.Duration of contract: 12I unfortunately still dont understand, why a shorterDuration of contractis beneficial for your. Please explain this to me in greater detail, so that I can understand your point of view.Secrey clause:NoTrust is an important aspect of any partnership. You mentioned, something about the Secrey clausebeing part of your business culture. Is secrecy such an integral part of your company? Maybe I didnt understand you correctly, but dont you trust e.g. your own employees?I made a huge accommodation regarding the V&amp;auml;te members in board, I therefore hope you will meet my proposals as well. This joint venture entails many financial risks for my company. Hence, we need financial security.I am looking forward to your answer and wish you a nice day, head p&amp;auml;eva.Sincerely,Jesse Rebane</t>
  </si>
  <si>
    <t xml:space="preserve">Dear Jesse Rebane,I much appreciate your concession. It took both parties months to go this far in terms of building a long-term and win-win relationship. Therefore, I want to propose a big step from us as follow:Duration of contract:10 withSecrey clause:YesI do agree with you that Trust is an important aspect of any partnership. However, building up trust takes time and depends on each party's perception of the process. To us, a contract over 5years is definitely a very long-term duration which needs to be carefully considered. Our members really urge me to keep the contract no more than 5 years as we have alternative options besides Tihe AF.However, I still decided to make a big concession ONLY with the secrey clause. As a result, I can come back with my management team with written proof that Tihe AF will not give access to our technology to any third party or apply this technology in any of your future products. In short, you can understand this is a "copyright" protection to us.V&amp;auml;te share of future profit :65I am afraid your new proposal on 30% of future profit is still way below what we want to aim for since we are the party who invest and develop the technology. Besides, our finance department has calculated that the production cost in Estonia will be much lower than in Sweden. Additionally, comparing we have to invest 76.5 mil Euro, and Tihe AG will invest 23.5 million in this long term project. Considering all these points, we want to propose we have 65% of the future profit.Other terms we have agreed on so far:V&amp;auml;te members in board:4 membersCourt of juristification: GermanyThank you and look forward to your reply.Best regards,Mika Andersson</t>
  </si>
  <si>
    <t xml:space="preserve">Dear Mika Andersson,thank you again for your clarifications regarding theSecrey clause, I now fully understand your position. We would be willing to accept aYesregarding theSecrey clauseif we can get aDuration of contractof 12years.I also want to thank you for propsing your two options. I unfortunately am not able to offer you one of those two. We only negotiate about two issues to come to a conclusion. My idea was to exchange packages when the negotiation is almost finished and we have a better understanding of each other.I want to clarify, that we have to invest much more than 23.5 million € in this project. On our side, we will have to build three new plants, which are estimated to cost at least 24 million €. The estimation of the production costs hinges on the technical information, we did not yet receive, but we can roughly estimate 10 million € for this. Additionally, the R&amp;D costs we had to share are, according to our estimations, about 7 million €. Furthermore, we have to install new security software in all of our plants, for which we are bearing the entire financial burden and there are also investments into the local infrastructure.This means, that our costs are more than 41 million €. I want to stress that these are all costs, that only emerge because of our joint venture. Therefore we need a high share of the future profit.Could you provide the source of your costs? How can it be, that you have to invest 76.5 million €, when our company finishes the development and produces the technology? I really want to understand your situation.I am convinced, that we will get to a favourable outcome for both of us. We still have some time left. So let's use this time to better understand each other's situation.I am looking forward to your answer, head p&amp;auml;eva.Sincerely,Jesse Rebane</t>
  </si>
  <si>
    <t xml:space="preserve">DearJesse Rebane,I am very glad to see how far our negotiation can go.Thank you for your clear clarification of the actual number of your future investment.Our R&amp;D department was successful in finding the major keys to developing the technology. According to our engineers and financial department estimation, Vate AG has been investing the equivalent of 76.5million €. (Important note: The value of the finished technology to be90 million €)Meanwhile,we acknowledge that:Tihe AG is offering to build new plants but we anticipate that you only build two plants and use one of your old ones.We estimate that the cost is about 6million € for each plan due to the fact the engine is not yet finished.Furthermore, our finance department has calculated that the production costs in Estonia will be much lower in Sweden.Next, our engineer estimates that Tihe AG will invest another 5million € or so in the development of the engine=&amp;gt;That brings total that Tihe AG will invest about 23.5 million even taking into account the above-mentioned investments for computer security and infrastructure costs that you have agreed to make.To compensate for what we have done so far and look at the percentage of the investment, I am sorry that 30% of future profits is not favorable to us. After all the mutual adjustment from both sides, I would like to have my last offer as follow:V&amp;auml;te share of future profit:60V&amp;auml;te members in board4 membersDuration of contract:12Secrey clause:YesCourt of juristification:GermanyThank you for your great effort so far.Kind regards,Mika Andersson</t>
  </si>
  <si>
    <t xml:space="preserve">DearMika Andersson,we are at the end of our negotiation.Thank you for a very interesting last week. I really enjoyed negotiating with you.I also want to thank you for you detailed answer and explanation of your situation.Your costs of76.5million € are sunken costs.Our costs of around 40million €, I trust our finance department with the realistic estimation of these costs, are costs, that will only emerge because of our joint venture. Therefore we need a bigger share than 40% because the future risk rests almost entirely on our shoulders (investment in new plants, risk of production etc.).To adress your points regarding our investments in more detail:We won't use an old plant for the production of your technology. We already have plans to build three new plants.The costs of one plant is estimated to be 8 million €. This could be lower under special circumstances, but 6 million € is not realistic.The development costs could be lower, it is difficult to estimate this position, because we don't have detailed information about the technology yet. Let's calculate with your estimation of5million €,you are the expert regarding your new technology.Even if the production costs in Sweden are higher than in Estonia, we still have costs of 10 million € for production.We also have to invest into the local infrastructure toupgrade the transportation and electricity infrastructure in the region. These investments are unfortunately not yet estimatable. I won't add them to our costs here, because they are not directly connected to our joint venture.=&amp;gt; There will be costs on our side of at least 39 million € (under consideration of your estimation of development costs). These are not sunken costs, but costs that are directly connected to our joint venture.But I also see, that you already put much work into the development of the green locomotive. Hence, I am willing to settle for aV&amp;auml;te share of future profitof56 which is a huge concession on our part.56% means, that we should be able to cover the costs connected to the joint venture. Anything above56% (meaning less than 44 % for us) would mean, that the joint venture would not be profitable for us. I unfortunately cannot make a bigger concession. I hope you understand my position. If the joint venture would entail more costs than revenue, than it would be very difficult for me to justify all these investments.I believe that our companies will flourish with our new joint venture. My last counter offer is:V&amp;auml;te share of future profit:56V&amp;auml;te members in board4 membersDuration of contract:12Secrey clause:YesCourt of juristification:GermanyI hope you will accept this offer, so that we can start working on developing and producing this new green locomotive, which will change the world of transportation!Thank you for a great and interesting negotiation. I really appreciate your efforts as my negotiation partner.One last time I am wishing youhead p&amp;auml;eva.Sincerely,Jesse Rebane</t>
  </si>
  <si>
    <t xml:space="preserve">DearJesse Rebane,Thank you very much for your prompt reply. And I believe I owe you an apology for the late reply to the previous email. Sorry for that as I had several meetings yesterday.After carefully considering your counteroffer, I agree.Let's celebrate our successful outcomes.Have a nice weekend and I wish you all the best.Kind regards,Mika Andersson</t>
  </si>
  <si>
    <t xml:space="preserve">Dear Mr Andersson,hope you are doing fine. We are very pleased to have you as a potential venture partner. Our cooperation sounds very promising. We definitely can come to a win win negotiation outcome. Please look at the first offer. Of course, we can further negotiate and we are willing to come the as best offer as possible. Please tell us what you think about our offer.Best regards,Jesse</t>
  </si>
  <si>
    <t xml:space="preserve">Dear Mr. Rebane,Thank you for contacting me regarding our collaboration - I am glad that you are willing to discuss our choices. We can for sure get to the point in which both of us can be satsified and make the best of our collaboration.First of all, I think it is better to take things step by step so that they will allow us more space to discuss and think about them. These points of disscussion are the (1)Duration of contractand the (2)Court of juristification.Starting with the contract duration, as this can be easily taken out of the way. I think it is better to look at this collaboation in terms of years, as the trains will take more time to be constructed and at the same time we would want to make profits - which, of course, will be shared. This new technology is a technology that needs to be worked on thoroughly, so we cannot aford to work fast and create products that we cannot even test for a longer time. This will help V&amp;auml;te AG to recover long-term and then continue on its own - or maybe we can continue the business together if it goes well. Seeing profits after one year is almost impossible, so I propose a contract that is at least7years (maybe we can go down one year or two, up to you). This will allow us to experiment and build up a better strategy after seeing how things evolve in the first two years.For the court of juristification, we are a bit scared to work withing Estonia because there is evidence that foreign companies in the Soviet area have difficulties demanding their rights. Corporate law in Estonia is still very new, so we propose that we either do it in Swedenor in another neutral country. If it is done inSweden, we can arrange translators or we can even do everything in English asalmost90%of the population speaks English as a second language. The Swedish body of corporate law is known to be very comprehensive and this has been proven (in case you want more detials on this, I can update you on Swedish corporate law).Thank you for your consideration and I am impatiently waiting to hear (or read) what your thougths are about this!Kind regards,Mika Andersson</t>
  </si>
  <si>
    <t xml:space="preserve">Dear Mr Andersson,thank you for your email. I totally understand your point about the fact that trains will take a lot of time to be constructed and the intention to make profits, also we know that the most difficult time for innovation is the first years after its market entry. So the first several years of our joint ventures will be the riskiest for us, plus we can not be 100% sure about the success of the innovation. Therefore we think that the most optimalDuration of contractfor us will be12years. It does not make sense for us to have a contract which is 7 years or especially shorter period.According toCourt of juristificationissue, we are an Estonian company and we operate within Estonia, and your company wants to set up a joint venture on a territory of Estonia with an Estonian company, so why should we conside that, what are the benefits for us? Also we have zero experience considering the Swedish law and we do not have any resources for that unfortunately. But we would be willing to accept your offer about theCourt of juristificationon a neutral territoryGermany, if you agree to share20% of our common profit. For now we have no idea about the value of your technology as we have no idea how your future engine will look like, therefore it is very risky for us, but anyway we hope that the technologies will be successful and that is why we are interested in our joint venture together with you.Best regards,Jesse</t>
  </si>
  <si>
    <t xml:space="preserve">DearMr. Rebane,Thank you for your message!In the first message that I sent there was a misunderstanding - I was thinking that you are referring to a contract of 12 months instead of a contract of 12 years, my apologies! Continuing on this subject, I would still believe that in the beginning, it is better to have a shorter contract. As you said 'we can not be 100% sure about the success of the innovation', so in case we see that in the first years it does not work we are making sure that we are not investing mindlessly for even more years. The most I can get is to8years, as our company is investing more in this collaboration - so the losses would be higher for us. We can always make another contract if we are seeing progress, so do not worry about that! We can even work for more than 12 years together if the market allows us.I accept for the Court of juristificationcourt of justification to be Germany. I think it is a decision that would benefit both parties.In terms of the shared profit, we can see here 'V&amp;auml;te share of future profit', meaning that is the amount of profit we share as a company. I put here 80%, meaning that your share will be 20% (as I think you have requested already).V&amp;auml;te is investingthe equivalent of €76.5 million in the joint venture and our engineersestimate that the technology, as it stands at this moment, has an 85% chance of being successful. Even taking into account Tihe's investments for computer security and infrastructure costs that you have agreed to make, your investment is less than V&amp;auml;te AG is bringing to the table (€23.5 million).Moreover, we would like to have aSecrey clause. We need to have all of our technology under control so that the information does leak. If other companies find out what we are doing, we might both lose our investments...So I think this is very important to have.Looking forward to hearing from you! It feels good to discuss business with people that are involved and care about the future of both technology and the environment.Kind regards,Mika Andersson</t>
  </si>
  <si>
    <t xml:space="preserve">Dear Mr Andersson,hope you are doing well. TheDuration of contract as well as theV&amp;auml;te share of future profitare the most imortant issues for us in comparison with others, so I am willing to offer you 10 years of our contract ( so we will be in the middle of our offers) and 35% of the share of future profit. To be honest, for us the promises of the possibility of the contract in the future are not sounding very promising, as we are taking a huge risk by collaborating with you, in addition 12 years is a half value period of your technology. Regarding the profit share: our specialists are estimating the value of the technology max at 60 millions euros and plus there is a possible risk of failure of the technology, so I think that35% is a fare offer.Well, we would like to not have the secrecy clause as we have to be sure that we will have an access to a technology 100%. Because if there is a secrecy clause, then there will be no possibility for us to obtain the technology and as we are investing in the technology&amp;lt; we would like to get an access to it, I hope you understand.What aboutV&amp;auml;te members in board? How many do you offer and how important is this issue for you? Please let me know about the most important issues for you, so that we could have a successful negotiation and both benefit from it. Please remember that we do not have much time left, only till Friday.Best regards,Jesse</t>
  </si>
  <si>
    <t xml:space="preserve">Dear Mr. Rebane,If theDuration of contractis one of the most important issues for you, I am willing to leave it to12 years. This is because I would like to raise our share of future profit to45% so you will have more profit than us (as we are both making compromises at the moment to have this deal). I hear that it is a risk for you as well, so receiving 55% of the profits after making an investment that is much lower thanV&amp;auml;te AG should make up for the risks that we are both getting exposed to.One of the most important things for us is the V&amp;auml;te members in board, as we would want to have at least4 members. These members have experience with working in big companies and have pervious experience in dealing with people from all over the world. We expect them to be capable of handling the management of this joint venture and work together with one very good Estonian director.I am not willing to leave out theSecrey clause. Having this clause does not mean that you cannot obtain the technology, but it means that you are not allowed to share this proproetary technology with other 3rd parties. And you will be able to use it in your own products if we give the approval. But the fear for us is not you, but other companies that might get their hands on it...You canalways come to us and ask for permission to use it in other products.Thank you so much for your understanding!Kind regards,Mika Andersson</t>
  </si>
  <si>
    <t xml:space="preserve">Dear Mr Anderssson,for us the secrecy clause is also not the least important thing. In our papers it is stated that it is not guaranteed that you will share the technology with us if we have the secrecy clause (for me it is a bit unusual that you are telling me something else), and the whole point of investing is obtaining the technology. We feel very disappointed and a bit insulted because we have an impression that you are not taking us seriously.I am willing to give you4 membersin a board as we see oursleves as a compromising company and we are accepting everything if there is no secrecy clause.Best regards,Jesse</t>
  </si>
  <si>
    <t xml:space="preserve">Dear Mr. Rebane,Taken from the informational document:''secrecy clause prohibits Tihe AG from giving access to this proprietary technology to any third party. It would also prohibit them from using the technology in any of their other products. By signing this secrecy clause, Tihe would agree to not use this technology without our express permission.''So if we give you the permission, you can use it - I did not mention that we are 100% giving you permission to do so, I said 'you will be able to use it in your own products if we give the approval.'This is my last offer, as we need to agree soon to our deal. Please take into account what was previously mentioned here, as if we keep the technology in between the two companies there will be less competition for both of us. Otherwise, I am prone to reject the deal because of the lack of trust I see from your side, which is very important to me in business.Thank you for your time!Kind regards,Mika Andersson</t>
  </si>
  <si>
    <t xml:space="preserve">Dear Mr Andersson,We are supposed to pay for the development and production of your engine and use our plants and staff, we do not want to ask your permission any time we want to use the technology. We are not interested in passing the technology to any third party, as we have a direct interest in keeping our common profits high and leaving competitors behind.But anyway I understood your point and it seems that for you theSecrey clause is more important thanV&amp;auml;te share of future profit, did I understand correctly?Well, we already aligned with each other theV&amp;auml;te members in boardandDuration of contract. But I am willing to offer you 5 members in board in exchange for the absence of secrecy clause as I understood that the members in board is the most important issue for you. Please let me know about your priorities. Is this offer better for you than the previous one?Best regards,Jesse</t>
  </si>
  <si>
    <t xml:space="preserve">Dear Mr Rebane,After some consideration, I do belive that it is better to have a pareto improvement. I am willing to lower theV&amp;auml;te share of future profitfrom 45% to38% in exchange for the secrecy clause.Let me know what you think!Kind regards,Mika Andersson</t>
  </si>
  <si>
    <t xml:space="preserve">Dear Mr Andersson,we accept your offer</t>
  </si>
  <si>
    <t xml:space="preserve">Dear Mika,thanks a lot for our last email. I am glad that honesty and openness are important to both of us. I believe we have laid a good foundation for this negotiation now. I start and make a first offer. Please do not be shocked if it does not meet your expectations.I would even suggest that we make several offers at the same time (one with entered values for the negotiation issues and the others in text form). Since we don't have much time, we will probably find new solutions that we haven't thought of. Because what I lose in use on an offer doesn't mean it's necessarily better for you! Would that be okay for you? If so, you can make such an offer directly.Thank you for your transparency and explanations of the negotiating items. I will do the same! Is there are reason why you didn't say nothing to the issues court of juristifiation and duration of contract? Do you want to talk later about that issues?Here is my feedback on the issues:1.) Members in boardOn our point of view it makes more sense that Thie Technologies AG get 4 members. Because it is much more easy for Estonian companies with the local authoroties and partners believe me! From our point of view, we would both benefit in this way. But we have to find a good solution with which we are both happy. And I think the issue is more impotant for you, therefore I propose you directly the majority. And I would be happy if you could accommodate me on the issues revenue and contract duration which are important for me.2.) Secrecy clause:I can absolutely understand your reasoning! Your company has an interesting technology and want to keep them secret. For my company it is quiet hard. We invest a lot of money for the development and production of the engine. We want to build up a longterm coopertion and it gives the impression of a lack of trust. But I am open to talk about this in exchange for other topics important to me.3.) For my company Thie Technologies AG unfortuantely the future revenue,is quiet important, too. I appreciate your idea and I see your point regarding your costs. Unfortunately, we have a different idea of the distributions of the turnover due to 2 reasons:a.) I think you are not all aware of our costs. We have a lot of more costs.(among others: three plants for the production; we pay the production costs of the engine and we have not all technical information about them, so costs can rise and we need to hedge; we pay the install of new security software; we pay 20% of the cost in the region to upgrading the whole infrastructure for our production.)b.) We have also another estimate of the value of your technology. Which we estimate at about 60 Million considering also the risks. Therefore, we see ourselves higher in revenue.4.) Court of juristification:I don't know if you wanted to talk about it because you didn't write anything. Therefore I put in Germany in my offer. Is it ok if we talk about it? Let me know what you would enjoy about this topic.I don't want to write too much. I hope my answer was also transparent and honest for you, too. I am looking forward to here from you and to find a very fair and honest soultion.Best regardsJesse</t>
  </si>
  <si>
    <t xml:space="preserve">Dear Jesse,Thankyou for your email. I do not believe it is necessary to place an extra offer in the text-only section, because I do think that we will finish this negotiation int time. However, if you feel doing it or if you would like to see your kind of view, it would be fine by me.The reason why I did not say anything yet about the duration of the contract and the jurisdiction, was that those are not my main priorities in this negotiation. It is good that you came up with those two, since we can see how we can play around with them.Again, my point of view on your feedback:1.) Members in boardThankyou for proposing the majority of the members to me, this do makes me very happy! Is it okay for you if we could have 4 members in the board from V&amp;auml;te? I am sure we can figure out a solution were we can accommodate each other, so from my side I will have a look at the revenue and contract duration.2.) Secrecy clause:I can imagine that this feels like a lack of trust, but this is not the case at all! We do want to keep a great relationship and therefore I am able to show you that if we can have a secrecy clause, we can make the duration of the contract a little longer than was intended.3.) Share of future profit.Thank you for explaining your point of view on this topic. I can imagine that we both believe that we will make the biggest expenses for our companies. Therefore, I believe our greatest challenge will be to come up with the right solution for this idea.4.) Court of juristificationI agree. I believe this would be the best solution for us both, because we the court would be independent, instead of in Estonia or in Sweden.5.) Duration of contractLike I mentioned above, I think it is possible for me to show that we believe you are trustworthy, by coming up with a solution for us both regarding the duration of the contract.See attached my counteroffer.I am very glad that we can be this transparent!I do hope that we come up with a good solution for both of us. Please let me know if you have any questions regarding my counteroffer.Have a nice day!Kind regards,Mika</t>
  </si>
  <si>
    <t xml:space="preserve">Hey Mika,thanks for your offer and your explanations. I believe that with this honest negotation we will find a good joint solution!Here are my point of view regarding our issues:1.) Duration of contract:Thank you very much for your courtesy on that point!May I ask what is for you the perfekt duration of contract and if the 12 years are benefical for you,too? I ask to better know our preferences. So that we can use our knowledge to find a even better and fairer solution for both!! 2.) future profit:Like you said I think this is the most critical issue. We should also keep in mind that the weighting of all issues can be totally different between us. For me e.g. it's the most important issue. What is for you the most important issue? I think we should assume (if we don't consider all other issues) a fair distribution would be 50% for your company and 50% for my company.3.) Secrey clause:Thank you so much for your feedback. For my company and me it is very important that there is no lack for trust! I know that this issue ist very important for you and therefore I think for both of us it makes the most sense to give you the clause. The problem with this subject of negotiation is, that there is no middleground solution. Therefore we don't have a use at all with this item.4.) Members in board:I would be glad to help you on that issue. But my company wants to have a minimum of two members in board. Therefore it is a critical issue. But for a good and fair solution I am open to thing about this idea.5.) Court of juristification:Thank you very much again for your feedback. It was very difficult to make an fair offer without knowing what is your prefered option is. Unfortunately it is not my option. We would prefer the Estonian court of justification. Would it be benefical for you, too?Based on my feedback I made two offers. As discussed I try to thing outside the box and maybe to increase the added value for both.Offer 2:share of profit (for you): 34%members on board: 3duration of contract: 12secret clause: yescourt: EstoniaMy perception was that in terms of "members on board" and "secrey clause" I got nearaly nothing. Therefore I have to ask for more on the other issues (especially profit). You gave me more in terms of duration of contract (thanks!)I hope these offers sounds interesting for you, too! I am very glad that we can be this transparent, too. At the end we both benefit only when both have high benefit and our contract inbalance is similar!I am look forward to your feedback and answers to my questions. If you have any questions feel free to ask!Best regards Jesse</t>
  </si>
  <si>
    <t xml:space="preserve">Hi Jesse,See below for my answers on your questions.1.) Duration of contract:The duration of contract does not matter to me that much, so 12 years is fine for me. It will only helps for me if it will be around 5 years, but again this is not the dealbreaker for me.2.) future profit:For me, the future profit and the number of V&amp;auml;te members in board are the most important ones. So, we can play a little with this one. See my offer attached (I can do 34% of the future profit and you the majority, when I can have 5 members in board, the court of jusristification is Germany, the duration of the contract is 12 years and a Yes for the secrecy clause) . It is possible for me to go to 4 members in board, but then we have to shift the duration of the contract to 9.If we would go for 50% - 50% future profit, than I need to have 3 members in board, duration of contract 9 years, court of jurisdiction in Germany and a Yes for the secrecy clause. How would this suit you?3.) Secrey clause:Perfect!4.) Members in board:See my offers above.5.) Court of juristification:Thankyou for your honest answer. For us it would be beneficial to have the court of justification in Sweden. However, I thought we should go for the independent one, so Germany so that nobody "loses" on that point.Based on my feedback I made two offers. As discussed I try to thing outside the box and maybe to increase the added value for both.I hope these offers can be interesting for you as well. Can you please let me know which you like more? Then we might shift around with the duration of the contract to get to an agreement since profit and members in board are the most important ones to us and secrecy clause is the best to have a Yes, and for the court of justification it is both probably in the middle, so fair, to go for Germany.Unfortunately, I will not be able to respond till tonight. Do you have a bit of space tomorrow though? That we maybe can discuss the last few things?I am looking forward to receiving your answers!Kind regards,Mika</t>
  </si>
  <si>
    <t xml:space="preserve">Dear Mika,thanks for your message and openess! I will be short in the explanation on your topics because I don't have many time (But I take your points very seriously).I want to say something which is very important for me before. (But I don't want to accuse you here in any case!!). I made some bad experience in a similar negotiation and finally we did the wrong concessions and made a bad result (because my partner didn't say the truth). And therefore it is important to me to say if certain values would be different in certain issues let me know and let's make the best deal. However I realy don't want to break our trust and assure you that my offers are made based on this trust! I only want the best deal for both of us!Regarding the negotaition issues thanks for your different ideas. I think the integrative way helps us to find the best solution.Offer 1:My perception is that I don't get nothing for the issues "Secrey clause" and "members on board" ( I will offer you all members on board now) which are two of your top 3 issues. So I think conversely it would be fair for our joint result then if I get all (80%) of the shared profit and all for the duration of contract (12years). And then we pick the middle ground soultion for the court of juristification (Germany).Offer 2:The minimal target of my company is to have 2 members in board therefore I tried to make another offer.profit: 38 (yours)Members in board (yours): 3Duration of contract: 12Secrey clause: yesCourt of justification: EstoniaOffer 3:If you want to have more "future profit" then I think you have to give me the Estonian "Court of Juristification" for a fair solution. Then you would get 30% of the future profit instead of 20%.profit: 30 (yours)Members in board: 5 (yours)Duration of contract: 12Secrey clause: yesCourt of justification: EstoniaI hope one of this offers could be our final deal!(and you are happy with this deal)!To be open we reached now the limit what I want to give in terms of utility. I am always open for new ideas but I don't want to give up more then this. Unfortunately I am tomorrow the whole day not there. I will have a look on my messages in about 3-4 hours and tommorow morning shortly(in about 13/14 hours) but I don't have really time tomorrow.Have a nice evening. I am looking forward to hear from you ( I hope with a deal).And I really hope that one of this offers is good for you, too!Best regardsJesse</t>
  </si>
  <si>
    <t xml:space="preserve">Dear Jesse,I accept offer 1 since this sounds fair to me as well! I hope you have a nice feeling about this negotiation and that you can look positive towards this experience. I definitely do, because I believe we have been open and honest and found an integrative way to close this deal.By this "accept", we agree and close our negotiation.Thank you and enjoy the rest of your day!Kind regards,Mika</t>
  </si>
  <si>
    <t xml:space="preserve">Dear Mika Andersson,I am Jesse Rabane from Tihe Technologies AG.I am very pleased with the outcome of the first round of discussion and I think a joint venture can offer many advantages for both of our companies.However, we still have some issues that have to be resolved.One point that needs to be clarified is the Court of juristification.In my opinion this point can be easily ticked off.As your company, V&amp;auml;te AG wants to establish a joint venture with us, an Estonian company, it is obvious that the venture will be subject to Estonian law.Therefore it is obvious to choose Estonia.It would be a pleasure if we could agree on this point right at the beginning in order to concentrate on the further important points of negotiation.I am looking forward to your reply.Yours sincerelyJesse Rabane</t>
  </si>
  <si>
    <t xml:space="preserve">Dear Jesse Rebane,Thanks for your mail! The first round was a pleasure and indeed provides us with a very unique opportunity.About the first point of negotiation: I understand your reasoning and the importance of this point in the negotiations. For us, it would be more interesting to look at the possibility that theCourt of juristificationfalls under the court of Sweden. A joint venture means we have to take both sides into consideration. So I would like to know why this is so important for you and can you look at the possibility to do it in another country, for example Germany?!There are some other important points to collaborate on:For as we will provide the exclusive technology we would like a fair share of the future profit. Without this technology it will not be able to produce the trains.Therefore we want theV&amp;auml;te share of future profitto be at80. Because of the reason we will provide the technology which is very vulnerable for other parties, it is logical that there will be a secrecy clause. I think we can agree on that very easily.I am looking forward to your reply! Nice to be in contact!Kind regards,Mika Andersson</t>
  </si>
  <si>
    <t xml:space="preserve">Dear Mika Andersson,thank you for your counteroffer.I see that we still have very different views on the negotiating issues. Nevertheless, I am sure that in the course of the negotiation we will find a compromise that is reconcilable for both parties.First of all, I have some comments on the Court of juristification.Of course, I understand that you want to explore the possibility of setting it in Sweden.But we, as an Estonian company operating in Estonia, cannot imagine going to court in Sweden. We have no experience with Swedish law and honestly no resources to deal with it. As an alternative, we would consider a neutral country like Germany.I think this solution would be fair to both sides, even though it would require us to hire new lawyers, which would involve new costs.But these are not the only costs we would face.In order to realise our joint venture, we have to build three new plants with a total value of 24 million euros. Therefore, I cannot agree with you on the issueV&amp;auml;te share of future profit.In order to cover these and other costs, we would aim for a value of 20.I understand that you also want to profit financially from our joint venture, but with your offer we would only incur losses. Nevertheless, I am confident that we will find a joint solution.Furthermore we are very sceptical about the Secrey clause.It is understandable that you are concerned about your technology getting into the public domain and therefore you want to keep it secret. But we, the Tihe Technologies AG, are not just any company or the public, we are your future partner in a joint venture. In my opinion, the basis of such a joint venture is trust. Only if we trust each other and treat each other with respect, this cooperation can be successful. Therefore, I hope that you can trust us enough to agree to a Noon the secrecy clause.I am looking forward to your reply and I am pleased that the negotiation has been conducted in a friendly and objective manner.Sincerely,Jesse Rebane</t>
  </si>
  <si>
    <t xml:space="preserve">Dear Jesse Rebane,Thank you for your quick response! This makes the negotiation much more interesting. Of course we do not look the same to all issues. But let's face it and look for our common grounds. I am sure we can work out a fantastic deal on this!For the first issue of the Court of juristificationwe should settle this! I think the solution of a neutral country like Germanysuits us well.About V&amp;auml;te share of future profit: I can understand that your costs are very high when building new plants. But as you can imagine: we did invest a lot of resources in developing our new technology. Because of this we really want to make profit out of it and earn our investment back in the future. Therefore, your proposal of 20% is not very realistic for us. I think we can find ourselves in a percentage of65%.Concerning the Secrey clause: of course we trust our partner. That is why we want to work together in the first place and why we are looking for a joint venture with you. But to ensure the technology, and therefore our joint competitive advantage, it would nothing else but logical we came to an agreement to set up a secrecy clause.I am awaiting your response! And looking forward working with you!Kind regards,Mika Andersson</t>
  </si>
  <si>
    <t xml:space="preserve">Dear Mika Andersson,I am pleased that we are in such active contact.I am also pleased that we could agree on our first point. I think the choice of Germanyas the Court of juristificationis the best solution for our cooperation.Nevertheless, there are still other points to discuss.On the subject of the Secrey clause, you can see that we have very different views. From our point of view, we pay for the development and production of the engine and use our facilities and staff for it. Yet we are not supposed to know about the whole technology, that doesn't sound fair to me. However, if we get some concessions from you on other points, I could imagine agreeing to the clause with Yes. So I think it makes sense to discuss the outstanding issues in combination.Regarding the Duration of contract, I think we are both interested in a long-term cooperation, as the most difficult time for an innovation are the first years after its market launch. We are convinced of your Green Locomotion technology and expect it to be a success. But still, the first years are the biggest risk. However, I am sure that together we will make good profits once we get through this critical phase. We would therefore like to build up a long-term relationship with you and V&amp;auml;te AG and therefore plead for a cooperation of 12years.In order to be able to earn back the money for investments made during this time, we need a good share of the profits. I can understand that a lot of resources were necessary for the development of this new technology and that they also have to be paid for. But since we know that the engine is not yet ready for production, there will be further costs for development and testing. We estimate these costs to be around 7.2 million euros. In addition, we expect production costs of about 10 million euros. To recoup all these costs we need a 70% share of the profit, why we are offering you aV&amp;auml;te share of future profitof 30%. I hope you understand the need for this split.I'm looking forward to hear from you and I'm curious what you think about my proposal!Kind regards,Jesse Rebane</t>
  </si>
  <si>
    <t xml:space="preserve">Dear Jesse Rebane,Thanks for your request! I am pleased as well that we have reached our first agreement about theCourt of juristificationinGermany.About the other points: thanks for looking at the possibility to agree to a secrecy clause. Let's have a look at the other points. For us, the Duration of contracton 12 years looks a little bit to long. Because there are so many uncertainties (like growing competition, market price of materials, etc.) we think it is more realistic to set the contract on7years. Of course we can renegotiate our contract after this period, which we will do if it becomes a success. I think we both agree on the fact that 7 years is still a fantastic span of time to realize our common goals.About the profit: I think that with the equal numbers of investments we have to earn, we would be better served with a 50-50% share of the future profit. We both have our reasons for earning money and the 50-50% will solve this problem. So theV&amp;auml;te share of future profitwill be50.0%.About the last point of our negotiation: as V&amp;auml;te we want to have some saying about our technology and the products we are making together. We would appreciate it, when you agree that the V&amp;auml;te members in boardwould be a number of4 members, because the technology and its application is very important to us. In the future we want a saying in what is happening with our technology.Let's face it: what we are making here is a fantastic deal! I hope you will agree with all the issues above and send me your agreement.Hoping for your positive response.Kind regards,Mika Andersson</t>
  </si>
  <si>
    <t xml:space="preserve">Dear Mika Andersson,first of all, thank you for your feedback.Unfortunately, I have to inform you that your latest offer has worsened my situation.Therefore, I cannot make any major concessions to you this time.For the Secrey clause, I have to emphasise one thing again. I can imagine agreeing to it, but it would be a great loss for me.Accordingly, I expect a great deal of concession on your part in return. I would therefore like to see an agreement on a Duration of contractof 12years. You get what you want in the confidentiality clause and I get my desired contract duration in return. That sounds only fair to me.Besides, our product first has to be accepted by the customers and then developed further until it is fully mature. That's why we want to build a long-term relationship with you that is solidified with a contract that doesn't have to be renegotiated after a few years.We are welcome to discuss the other outstanding issues further. But it would be a great relief to be able to close the issue of the duration of the contract. Even though your current offer has not brought me any further benefits, I would like to accommodate you a little more as a sign of my goodwill.On the subject of V&amp;auml;te share of future profit, I would like to point out the following.In addition to the above-mentioned costs, we will also incur costs for the installation of the new security software, for which we will bear the entire financial burden. In addition, we will bear part of the costs for the modernisation of the infrastructure in the region, which will benefit both of us. I see the point that you also have a lot of expenses, yet I think they are slightly higher on our side. I therefore offer you 45%. However, it is obvious that it will take us longer to collect that much money to cover our investments, so a long contract period becomes even more important for us.Of course, you also have the right to have a seat on the board of directors. And of course we will take all decisions together. But I don't think you need 4 out of 5 seats for that. As I said before, the local authorities have a considerable influence on our cooperation and thus also on our success. Therefore, it is an advantage if we, as an Estonian company, take over the communication with the authorities. For this, a majority on the board of directors would be a great advantage. However, in order to give you a little more share I am willing to give you 2 membersas V&amp;auml;te members in board.Dear Mika Andersson, it took me a lot of effort to make you an improved offer, although I was not pleased with your last offer. I hope you appreciate it and make some concessions in return, especially on the issue of contract duration. On the other hand, it will be difficult to find an agreement.However, I am optimistic that your next offer will be better and that we will soon find a conciliatory agreement for both sides. I am looking forward to your reply.Kind regards,Jesse Rebane</t>
  </si>
  <si>
    <t xml:space="preserve">Dear Jesse Rebane,Thanks for your counteroffer and your effort to negotiate a good deal out of it! I can see we are coming somewhere.Also thanks for your elaboration on some points, which made the picture clearer for me.So, about the V&amp;auml;te share of future profit: we want to make a concession to your45%. We also agree on the fact that long-term cooperation will give us a prospect on future and stable revenues. But we also have to face the fact that future competition is around the corner which will change the situation in the future. For that it is important to be realistic about theDuration of contract. We agree that we have to be sustainable partners for the future. So that is the reason we want to close the contract for the coming10years. Three more years then we wanted and two years less of your starting point.For that we want you to agree to the secrecy clause, because we want to be certain that the technology is secured for potential competitors and our own joint competitive advantage.AboutV&amp;auml;te members in board: we would like to have saying and influence in the future about our joint technology and the process. Also, our concession to the duration is that we agree to a longer period. For that we want to ensure our position in the cooperation. Understanding from your perspective you need Estonian members to the board, which is in our favor of course. But I think that two members will be sufficient for communicating with the local authorities, because we will be one face to the outside world.So as you can see we are doing our effort in making this deal as lucrative as we can for both partners. I think this counteroffer is in both of our interests!Looking forward to your positive reply and our future (and fast-coming) cooperation.With kind regards,Mika Andersson</t>
  </si>
  <si>
    <t xml:space="preserve">Dear Mika Andersson,I am pleased to hear from you.It is good to see that we are getting closer and closer to the joint venture.Thank you for taking the message of my last message seriously. Your current offer is now in a range where I can almost agree.On the subject of the V&amp;auml;te share of future profitprofit:Good to have this issue closed, I think with this split we can both benefit from our joint venture.On the subject of V&amp;auml;te members in board, I can understand your arguments. Nevertheless, it would be a great restriction to give up the majority on the board. But since not both sides can provide the majority, we are prepared to take a step backwards one last time. If you agree to our desired Duration of contractof 12years, we are prepared to give you 3 membersand thus the majority.Here I would like to emphasise once again the importance of this contract period for us.By introducing a new product, one always takes a risk. We want to reduce this risk as much as possible with a long contract period. For me, this point is essential for this contract.When I look at the negotiation points, I think it would be fair if you agree to my wish:On the points of V&amp;auml;te share of future profitand V&amp;auml;te members in board, once you and once I made a small concession and left the small majority to the other side. On the issue of the Court of juristification, we have jointly chosen a middle course, and on the Secrey clauseI have met your demand in full. I therefore think we could bring the negotiation to a fair end if you agree to my proposal for a Duration of contractof 12years.Otherwise, I don't think our result is balanced.My goal is that in the end both sides can benefit from the cooperation. With this offer, I see my goal achieved. I hope you see it the same way so that we can bring our negotiation to a conclusion. I am looking forward to your feedback.Sincerely,Jesse Rebane</t>
  </si>
  <si>
    <t xml:space="preserve">Dear Jesse Rebane,Let' s shake hands on this deals! I fully agree with all your points.Looking forward to our cooperation!With kind regards,Mika Andersson</t>
  </si>
  <si>
    <t xml:space="preserve">Dear Mr Andersson,let me introduce myself: My name is Jesse Rebane and I am an executive working for the Tihe Technologies AG. I have been chosen to conduct the negotiations with you Mr. Andersson on everything related to our upcoming cooperation.Please send me your first offer, so we can find an agreement that is suitable for both of us.Looking forward to fruitful discussions on our future collaboration!Wishing you all the best,Jesse Rebane</t>
  </si>
  <si>
    <t xml:space="preserve">Dear Mr. Rebane,Thank you very much for reaching out.I hope we will find a space to negotiate our new arangements. While there are several points, upon which we would like to insist on, we are aware that the agreement we come to needs to be benefical for both of us, therefore we are sending you our initial offer with hopes of moving from there.Hope you will have a nice evening,Best Regards,Mika Andersson</t>
  </si>
  <si>
    <t xml:space="preserve">Dear Mr. Andersson,thank you for the quick response.As you probably know the Tihe Technology AG has agreed on building new plants which will cost at least 24 € Million as well as updating our security systems to protect internal company information from both of us.Therefore I am not possible to upper the V&amp;auml;te share of future profithigher then 30%. But I am, as you can see, open to discuss aboutV&amp;auml;te members in boardand theDuration of contract.Best regards,Jesse Rebane</t>
  </si>
  <si>
    <t xml:space="preserve">Dear Mr Rebane,Thank you for your message.While we are aware of that the costs of three plants and the securityof Tihe AG for this project are €23,5 millions, however, we also need you to see that our company will invest much more in the this joint venture with the costs of more than €70 million, therefore, we are not able to settle forV&amp;auml;te share of future profitof 30% only. At the same time, we are able to lowerDuration of contract to7.Also, I would like to express our interest in having aSecrey clausedue to the fact that the technology plans will be provided by us.Please, let me know what you think.Best Regards,Mika Andersson</t>
  </si>
  <si>
    <t xml:space="preserve">Dear Mr Andersson,it is hard for me to upper the V&amp;auml;te share of future profithigher than, the already upper limit of35%. But we can find a compromise on the Secrey clause, if you can agree on an Estonian Court of juristification.If this would suit you we can further discuss, the Duration of contractand the amount of V&amp;auml;te members in board.Best Regards,Jesse</t>
  </si>
  <si>
    <t xml:space="preserve">Dear Mr. Rebane,Unfortunatelly, the lowest I can go with theV&amp;auml;te share of future profitis50. However, I am grateful for your cooperation inSecrey clause. Regarding theCourt of juristification, for us, the best option would be to use Swedish, however, I propose neutral ground, e.g.Germany, which would mean the same conditions for both of us.Regarding theDuration of contract, we are willing to agree to make it higher, e.g.9, if you would agree for us to have majority inV&amp;auml;te members in board, while this is one of the most important issues for us.I believe that regarding the numbers, the offer I sent you is compromise for both of us.Please, let me know your opinion.Best Regards,Mika Andersson</t>
  </si>
  <si>
    <t xml:space="preserve">Dear Mr Andersson,I understand your points regarding the issuesV&amp;auml;te share of future profitandCourt of juristification. I think50% and the Court of juristificationinGermanyis a fair deal.Furthermore I am willing to agree on a higher number ofV&amp;auml;te members in boardand a Secrey clause, if we could largen theDuration of contractto 12 months.Best RegardsJesse Rebane</t>
  </si>
  <si>
    <t xml:space="preserve">Dear Mr. Rebane,Although 12 years duration is quite long, we believe that with the joint venture with those conditions, it will be a successful business for the both of us.I am happy to acccept your offer and I am looking forwards to our cooperation.Best Regards,Andersson</t>
  </si>
  <si>
    <t xml:space="preserve">Dear Mika Andersson,I'm Jesse Rebane from Tihe Technologies.Leading to this our teams have agreed to form a joint venture with a minimum duration of five years.Im contacting your here to negotiate the points left open, beeing the distribution of profits, the executive control, the secrecy clause pertaining to the plans of the locomotive, the duration of the contract and the court of jurisdiction.Id like to start with the share of future profit I there demand 80% for my employer so 20%for the V&amp;auml;te AG.This may sound somewhat demanding but you have to keep in mind that Tihe Technologies will have to bear all production costs and conclude the final R&amp;D to get the locomotives to market.I'd love to also see your point of view.Best regards.Jesse Rebane</t>
  </si>
  <si>
    <t xml:space="preserve">Dear, Jesse Rebane,Thank you for contacting me. I am sure that Tihe AG and V&amp;auml;te AG can come to a mutually beneficial agreement.Currently, the share of future profit you are demanding for your employer is not acceptable for V&amp;auml;te AG. I do understand your point of view, but it was V&amp;auml;te AG who has done a very large part of the research and development. The costs of the technology that my employer has devolped are significantly higher than the costs that Tihe AG will have to make in order to finish the technology. I strongly believe that my employer's investment in the technology has to be compensated. However, I am willing to take your arguments into account and therefore lower the initial offer I had in mind. Instead of demanding an 80% share of future profit, I would now like to demand a share of 60%.When it comes to the remaining issues that have to be negotiated, allow me to share my views. We might be closer to an agreement than we think based on our standings regarding the share of future profits.My employer suggests we place 5 members from V&amp;auml;te AG on the board of directors. V&amp;auml;te AG has highly competent employees which are perfectly capable of handling this big joint venture.Furthermore, I demand that Tihe AG signs a secrecy clause that prohibits Tihe AG from giving access to the proprietary technology to any third party as well as using the technology in any other products. V&amp;auml;te AG has made put a tremendous amount of resources in developing a large part of the technology, and it would only be fair that V&amp;auml;te AG stays in control of this technology.I also propose the duration of the contract to be 5 years. If we manage to finish the development of the engine, start production, and build a reputation in these five years, we will be able to captialize our position as "first mover" on the market and make the Green Locomotion engine a great succes.Finally, I propose sweden as the location for the court of justification. The Swedish body of corporate law is known for being very comprehensive and has already been proven in the past. Corporate law in Estonia, on the other hand, is still very new.This concludes my counteroffer. I am curious about your thoughts and I hope to hear from you soon.Kind Regards,Mika Andersson</t>
  </si>
  <si>
    <t xml:space="preserve">Dear Mika Andersson,if you like to negotiate all issues right from the beginning, then lets do so.RegardingV&amp;auml;te share of future profitTihe Technologies doesn't just has to do final research the price of witch is still unpredictable but also has to design, engineer and build production plants. So I would settle at an35% asV&amp;auml;te share of future profit.I do not doubt that V&amp;auml;te AG has highly competent employees, just by negotiation with yourself I get an impresseion. You still have to bear in mind that the joint venture will be located in Estonia so I highly doubt that Estonian politicians, especially on a local level would like to give subsidies to a board or work with a board of mainly Swedish members. I therefore would recommend thatV&amp;auml;te members in boardare at maximum2 membersand the other 3 are by Tihe Technologies.I really don't think aSecrey clausewill be necessary, not only V&amp;auml;te AG is working on the development of the locomotive and as the past shows, when somebody thinks a Produkt is nearly finished they are mostly just 20% of the way.If you say that you are positive that we can bring the locomotive profitable to market in 5 years than why don't extend theDuration of contractto12year to get all the profit we can get out of the market.What do you think to reach with your disparaging comment on the Estonian legal system. It is very capable of handelling a joint venture. All issues regarding labour law have to be in Estonian law anyway, so i don't see why the joint venture itself can't!If more of your colleagues have a similar view of Estonia and it's legal system, I think it wouldn't be a great idea to have any of your colleagues as members on the board, they would be crushed by Estonian politicians and so the joint venture would be doomed from the beginning!Kind (but slightly annoyed) regards!Jesse Rebane</t>
  </si>
  <si>
    <t xml:space="preserve">Dear Jesse Rebane,First of all, allow me to clarify that I did not intend to disrespect Estonia or its legal system. If I gave you the idea that I think that Estonia's legal system is incompetent, this was not my intention and I apologize. However, I do think that the Swedish legal system suits our joint venture best. There is evidence that foreign companies in the former Soviet area have difficulties demanding their rights. My proposal to place the court of jurisdiction in Sweden is based solely on facts, not unfounded opinions.Since you made your strong belief in the Estonias capabilities perfectly clear, I have decided agree to a majority of Estonian directors on the directors board. With two V&amp;auml;te AG members in the board, Tihe AG should be able to receive the subsidies your company wants. In exchange for this sizable concession, I expect your consent to a Swedish base for the court of jurisdiction.When it comes to the duration of the contract, I think it is wise not to extend the duration of the contract to twelve years. Both our investments will be lost if the Green Locomotion engine appears to be unsuccessful. There is some room to extend the contract duration, but V&amp;auml;te AG remains cautious. I propose to extend the contract duration to 7 years.On behalf of my company, I must insist on a secrecy clause. We at V&amp;auml;te AG are convinced that we are ahead of the competition. We do not want to lose this competitive advantage. In return, I am willing to lower the proposed share of future profits for V&amp;auml;te AG. I propose a 55% share of future profits for my company.I believe we have come closer to an agreement and I'm looking forward to your answer.Kind regards,Mika Andersson</t>
  </si>
  <si>
    <t xml:space="preserve">Dear Mika Andersson,I honestly do not think that it is possible for any of us to acceptCourt of juristificationin the counterparts country so i proposeGermanyas a middle ground. There we both have an equal standing. I therefore would grant you one extra member on the board, so that V&amp;auml;te AG is with3 membersnow in a slight majority.I can't accept aDuration of contractso short and theSecrey clauseit would put Tihe technologies in both situations, the success we are routing and a possible crash, in the situation of risk and therefore saving V&amp;auml;te AG. In case of success and with the secrecy clause you could take away the technology with all value added by Tihe Technologies and change to a different producer. In case of a failure of the technology which we do not think will happen, Tihe Technologies would have a lot of costly production plants without a partner and a perspective to come up with an improved technology.I would grant you theSecrey clauseif you can grant me12yearsDuration of contract!I have taken a big step towards you here, getting to a maximum I can negotiate, but I think this is a offer benefiting the both of us to a good maybe even an optimal extend.I would love to hear your point of view, maybe you can even come up with a better suiting offer.Till thenBest Regards.Jesse Rebane</t>
  </si>
  <si>
    <t xml:space="preserve">Dear Jesse Rebane,Thank you for your counteroffer. I fully realize that you have taken a big step in order to reach a mutually beneficial agreement. Based on your consession to grant V&amp;auml;te AG a slight majority on the board of directors, I am willing to accept Germany as a neutral location for the court of jurisdiction.The offer to agree on a secrecy clause in exchange for a maximized duration of the contract is a bit more difficult to accept for V&amp;auml;te AG, but not impossible. We share your trust in the future success of the Green Locomotion engine. In order to make sure that such a long term agreement is beneficial for both parties, V&amp;auml;te AG will need a considerable share of the future profits. From my point of view, both parties have brought strong arguments to the table when it comes to the division of the future profits. Therefore, I think that an equal division (a 50% share for V&amp;auml;te AG) is the most suitable. If you can accept this, then we have reached an agreement.Kind regards,Mika Andersson</t>
  </si>
  <si>
    <t xml:space="preserve">Dear Mika Andersson,your previous Offer was one I could accept.I just wanted to check first if we could both gain Utility if we trade oneV&amp;auml;te members in boardf&amp;ouml;re 8% ofV&amp;auml;te share of future profit.If this is not an option just send me back your previous Offer.Best RegardsJesse Rebane</t>
  </si>
  <si>
    <t xml:space="preserve">Dear Jesse Rebane,I am very pleased to hear that we have been able to come to an agreement. Exchanging a board member for a lower V&amp;auml;te share of future profit did in fact slightly increase utility for me, so I would not be doing my job correctly if I turned your offer down.I have to say, negotiating with you was a nice experience. I think of you as a very capable negotiator. Hopefully, we can do business together again in the future.Kind regards,Mika Andersson</t>
  </si>
  <si>
    <t xml:space="preserve">Dear Mr. Andersson,My name is Jesse Rebane and Ive worked for Tihe Technologies AG for several years now. I have been instructed by the chief of my office, Kadri Kisipuu, who you previously talked to, to lead the final round of negotiations.First of all, thank you for considering us as your future partner in the joint venture cocerning your Green Locomotion engine. Our customers are very satisfied with the finishing of our products and claim us to be the densest and safest steel tanks for all kinds of fuels in Eastern Europe. Our major trading partners are, as you know, Russia, Germany as well as your neigbouring country, Norway.Today, we want to talk about several issues concerning the potential joint venture which are as follows:The devision of future revenuesNumber of directors on the board from each companyThe secrecy clauseThe duration of the contractThe court of jurisdictionThe government of Tallinn Harju finally started to set up detailed plans for the development of new infrastructure outside the main urban centers of the region, such as new highways and a coherent rail network. Here at our location we finally made the deal with government to set up a new electricity and transportation infrastructure which we have to cover the cost for 20% of the total investment.When working together, we, the Tihe Technologies AG would need be the one and only supplier for hydrogen tanks. With our many years of experience and patented technology we can make a huge difference in high volume steel tanks for the hydrogenbased rail industry. In addition, we offer to provide the production site for manufacturing other steel components. We also have many experienced workers in the steel industry sector, which makes us the perfect partner for this joint venture opportunity. But it also means that, in order to produce the parts needed in perfect quality and condition, you have to trust us and share the plan of the Green Locomotion technologyIn order to start the cooperation we have to build up the infrastructure as stated above as well as three new plants at 8 Million Euros each. We also have to invest about 7.2 Million Euros in R&amp;D in oder to present a deliverable product because the technology is not ready yet. In addition to those costs we have to install a suitable security software for which we are taking the entire finanial burden. And finally, on top of all that, we will have production costs of around 10 Million Euros. Which brings me to the first of five of our negotiable issues: 1. The devision of future revenues. We need at least a 80/20% split of the revenues to make reasonable profits.Because we operate in Estonia and the cooperation takes place at our new built plants, concerning the second issue 2. Number of directors on the board from each company we need four managers of our firm on the board because it is much easier for an Estonian company to work with the local authorities and local partners than a foreign firm. As these local authorities will exert considerable influence over our joint cooperation, it would be advantageous for V&amp;auml;te AG to leave communicating with them to us.As we will have to carry the main burden of the final development of the engine, both in terms of money and human resources, concerning the third issue, 3. The secrecy clause, we wish not to include such into the contract. With such a clause we feel overtaken and not trusted which makes us wonder if we should trust you. We understand that you want to cover and secure the technology but in order to produce such for you we cant commit to a contract that includes us not knowing the components. I am sure you agree with that and that a partnership like we aim one to have needs a whole lot of trust. Trust that we also put in you. We are supposed to pay for the development and production of your engine and use our plants and staff but yet you dont want us to know about the whole technology behind it. In our view, this is not a question of economic terms but of treating each other with the appropriate respect that is needed to work together.Even though we expect the Green Locomotion engine to be a success, we cannot be absolutely sure about it. The first years of this cooperation will be the greatest risk, but afterwards the joint venture will start making real profits. Consequently, we want to build a long-term relationship with you, V&amp;auml;te AG. Initial calculations have shown that it will take 5 at least five years for the investments of both companies to show decent returns. Which means, concerning issue 4. The duration of the contract, we would like to see a contract of at least nine years with an option to extend it for another three. The longer the contract, the less risk both of us will face.To conclude this round of negotiation we still have to talk about issue number 5. The court of jurisdiction. In my mind, this issue is quite easy to resolve. As you want to set up a joint venture in Estonia with an Estonian company it seems obvious to us that the venture will be subject to Estonian law. However, we would be willing to discuss further on that issue and would consider a more neutral country.I am sure we will work greatly together and I am very much looking forward to your reply.All my best,Jesse Rebane</t>
  </si>
  <si>
    <t xml:space="preserve">Dear Mr, Rebane,I was sent to negotiate a fair deal for both parties and by looking at your issues Mr. Rebane, I can see you don't negotiate in the best interest of both parties. Therefore, I will not be negotiating with any concessions by all means, unless you are willing to make good concessions and show that you and your company are willing to make this deal work.In order for us to continue this negotiation, as I said before, I need a lot more concessions from your side Mr. Rebane. Respectfully, we at Vate acknowledge your company's capabilities to ensure this business venture will have a prosperous future. Nevertheless, we have a lot of faith in our newest technology and we are not afraid to look for better alternatives in other parts of the world.I hope we can come to a profitable agreement for both parties at last, but for now, this my offer as it stands.Best Regards,Mika Andersson</t>
  </si>
  <si>
    <t xml:space="preserve">Dear Mr. Andersson,Thanks for your answer and also thanks for stating your feeling towards my first offer. Even though I am actually considering both of our interests.Needless to say - the offer you made is not acceptable for us. As stated in my previous message, we can't go significantly lower on the share of profit because we have to make expenses at such extent that we will not cover our costs at all with the contract duration.Nevertheless I am willing to compromise more on other issues. Therefore I adjusted the number of members on the board for you - this way you will take the majority of seats on the board.I also adjusted the Court of Jurisdiction - I believe that we would both be better off with a more neutral Court even though it comes with even more expenses as we have to adjust our legal office and hire new people that are familiar with the German laws.As you already told us, you found that we would be the most suitable partner in the case of the Green Locomotion Joint Venture. We do not depend on this decision.Our management has as well considered a number of alternative strategies.Regards,Jesse Rebane</t>
  </si>
  <si>
    <t xml:space="preserve">Dear Mr. Rebane,First of, thank you for your counteroffer. I can see it is more aligned with both parties interests now.Good to hear you are considering both our interests. Therefore, I would like to proceed with a more equal future shared profit percentage.I can understand that you will need a bigger share of the profit. However, 76,5% of this financial contribution is coming from Vate and we too need the financial support to sustain any future endevaours. To reduce some expenses, our specialists tell us that certain production processes (e.g. renovating a new plant for the trains) can be done. Do you consider this is a feasible project? Finally, the financial contribution of both companies is important and we understand the importance of this future profit. Therefore, considering both parties and their interest, we would like to propose more appropriate shared future profit percentage: 49%.By making this big concession, I would like to stress how important the secrey clause is for Vate and its future. In this day and age we cannot afford to take enormous risks with new technology. Moreover, I would like you to reconsider the duration of contract as well. I am willing to make concessions because we believe in a prosperous future together but we think 9 years is a too long of a contract.Regarding the court of juristification, we agree that this option can be better for both parties when in a neutral court.I hope that you find this offer to be more suitable for both parties because we want this deal to work.Looking forward to your response.Best Regards,Mika Andersson</t>
  </si>
  <si>
    <t xml:space="preserve">Dear Mr. Andersson,Thanks for adjusting your offer and being considerate on my statements.Glad that you understand why we need a bigger part of the share. I get that you had the bigger part of the investment for the technology but we will have more of the risk with the final development of the technology and also a lot of big investments concerning the joint venture we are planning. Therefore, again, I cannot go up any more than 30% on your share of the revenues. Some of your competitors would be much less risky and we would still make reasonable profits with them.Working with you is already a very high risk for us, especially if we don't make the profits we expect and that risk, for the moment, is still very high, especially and even more if we agree to the secrecy clause.Concerning this part of the negotiation, we can ONLY agree on having the clause if we have the majority of seats on the board as well as a minimum of 10 years contract. You stated that we will have a prosperous future together - how is it then that you want a shorter contract? Please specify.I hope you can be considerate of my offer.If you have any questions let me know.Regards,Jesse Rebane</t>
  </si>
  <si>
    <t xml:space="preserve">Dear Mr. Rebane,I am very glad we are working together on the future of our companies.While you make a valid point regarding your risk management, this is also an important aspect for Vate. Nevertheless, again, we are willing to make this concession, if you are willing to look at the points " members" and " duration of contract".Firstly, seeing that I was the one making considerable concessions, I find these sudden changes in our agreement strange and unsettling. When determining the length of a contract, you Mr. Rebane, an expert in the field can imagine that a contract of 10 years is not realistic. You said it yourself, working with us is a risk and especially when you do not make profits. However, seeing that we are trying to make this work for both parties I am willing to make a concession for you.Secondly, we at Vate only want the best people in the best positions and expect the best results because of it, I hope you share this understanding. We feel that the management of Vate AG to be more capable than their Estonian colleagues to handle such a (new) big joint venture. Therefore, 3 members will be needed to make this project work optimally.Finally, to have a prosperous future together, one needs a good foundation to build and grow on. Only with feasible realistic short- and long-term goals will we achieve this. I hope that you can understand that a shorter contract doesn't necessarily mean we won't have a prosperous future together but that we manage our risks can build from there on out.I hope I made my offer clear, if you have any questions regarding this mail, please let me know.Looking forward to your reply.Best Regards,Mika Andersson</t>
  </si>
  <si>
    <t xml:space="preserve">Dear Mr. Andersson,Thanks for your message.I see why you need a shorter contract now and partially agree.When compromising on the Yessecrecy clause though, I mentioned before that we need a longerDuration of contractto make this agreement more binding and to make up for the costs we are taking the burden of. I am making a concession on this point and lowered the proposed time by 2 years.Even if we are not making enough profits with the new technology we will still be your main supplier for the tanks and therefore make up for potential losses. Concerning that point - with an agreement to the Secrey clauseyou insist on - we need 8years for the contract duration and the majority of members on the board because it is much easier for an Estonian company to work with the local authorities and local partners than a foreign firm, as I stated before.With agreeing to the secrecy clause we are in fact making considerable concessions, as well as the duration of contract, as we originally were keen on having a contract duration of 12 years. We already made that concession from the start.I feel very insulted by your statement! Our collegues are very much capable of handling the joint venture and have a lot of experience working with foreign countries as we are currently working with many investores from Germany and Russia.If you have any questions let me know.Regards,Jesse Rebane</t>
  </si>
  <si>
    <t xml:space="preserve">Dear Mr. Rebane,I'm glad you see why we need a shorter contract.First, let me say that it wasn't my intention to insult you or your partners in any way, I am sorry. I said it based on my professional and business standpoint.With that being said, I would like to add something to our discussion regarding the issue of the members on the board. You state that you need Estonian members because it is easier to work with the authorities. But it isn't clear why you need the majority for this? Why can't you do this with 2 members, please specify? Nevertheless, I'm willing to give a final concession on this topic and I hope you agree.If you have questions regarding this email, please let me know.Best Regards,Mika Andersson</t>
  </si>
  <si>
    <t xml:space="preserve">Dear Mr. Andersson,Glad we could work this out - I agree to your proposition of 3 members on the board from V&amp;auml;te. In exchange 5% more of the profit share seems fair to us.I am sure we will have a great future and will be able to grow together!Regards,Jesse Rebane</t>
  </si>
  <si>
    <t xml:space="preserve">Dear Mika Andersson,Good morning! How are you? We are looking forward to work with V&amp;auml;te AG in our new joint venture! My boss said, that he was really pleased with the last negotiation and that the project seems really promising! However we do have some unresolved issues, that we need to address. I'm sure we will be able to resolve these together, so we can have a great long-term relationship.Let me give you my starting offer: As for the V&amp;auml;te share of future profitwe would like to start the contract with25 with 75 % for us. I know this might seem low on your end, but in the end the V&amp;auml;te AG will receive more than us, since we have to bear all the production costs, as well as buildup costs. If we can maintain the project in the market, and the risk gets lower, we are of course willing to readjust the share, since it is your idea after all.For the issueV&amp;auml;te members in boardwe think it would be easier for both of us, if the Tihe Technologies GmbH has the majority of members. The plant will be in Estonia and we have a much easier time to handle the local authorities, since there won't be a communication barrier and we will be fellow Estonians. But since the V&amp;auml;te AG might also want to get some insight about the Estonian plant, we think2 memberswould be the ideal solution.We had the same idea about theCourt of juristification, we think since the plant and production is inEstoniait would make sense, that we would go to a court inEstoniain case of a lawsuit.Our final issues are theDuration of contractand theSecrey clause, which have been discussed before. The contract duration is currently set to 5 years, which we think is too short. As I mentioned before, we will bear most of the costs in Estonia and statistics show, that new ventures have the hardest time in the first 5 years. We think it would be fair to extend this duration to10years with the possibility to extend the contract. Like that we can be sure that we can recover from the costs - even if you decide, that you don't want to extend the contract any longer. Furthermore I have to ask you about theSecrey clauseagain - we are responsible for the whole manufacturing process in our new venture, so we have been asking ourselves if it is really necessary to keep theSecrey clause. It is sincerely in our deepest interest to develop a healthy, long-term and successful relationship with V&amp;auml;te AG. Having secrets from one another, would be a bad start. Don't you think it would be better to remove this clause, as we are going to work together for a long time?Anyways - let me know what you think about my first offering and please let me know your point of view. Hoping to hear from you soon!With the best regardsJesse RebaneTihe Technologies GmbH</t>
  </si>
  <si>
    <t xml:space="preserve">Dear Jesse Rebane,I am doing well, thank you for asking. How are you? I feel this is an exciting time for bothV&amp;auml;te AG andTihe Technologies GmbH, considering the joint venture that is about to be launched. Therefore, I am thrilled to be in this position. Nevertheless, we indeed still have some negotiations to do. I am confident that we can reach agreements in order to create a sustainable long-term relationship, while resolving remaining issues in the mean time.First of all, let me say that I am pleased with your first offer. Nonetheless, I notice that we still have a lot to communicate about in order to finalize this deal. As for theV&amp;auml;te share of future profit, I propose to have an 80share for us, leaving 20% for you. Even though it seems like that the roles have reversed here, I can offer you some explanations for this proposal. As we are the inventors of the engine and the biggest investors in the joint venture, it would be reasonable to have the biggest share. In addition, the collaboration between Tihe Technologies GmbH and V&amp;auml;te AG increases the attractiveness for foreign investors to start a joint venture in theTallinn Harju province, leading to more economic prosperity in your region, which is another (indirect) benefit for you.To stay focused on the subject of geographics, let me jump into theCourt of juristification. We understand that it would be beneficial for you to have the court of juristification in Estonia, as the plant and production are set up there. Nevertheless, we consider it to be a safer option to have the court of juristification inGermany. As this is neutral ground, which is part of the European Union as well, which can be determined as a neutral factor regarding jurisdiction in this sense. We do not distrust the Estonian jurisdiction, however, evidence has shown that for foreign companies it can be hard to demand their rights there. Therefore, I am being transparant about our concerns regarding the court of juristification and preferGermanyover Estonia.Regarding theV&amp;auml;te members in board, we would favor to have4 membersof V&amp;auml;te in the board, leaving 1 member for TiheTechnologies GmbH. As we are the experts regarding the engine, we feel that we should have in advantage in determining what happens in the joint venture. In line of reasoning, as intellectual owners of the new hydrogen train, we highly value the presence of a Secrey clause. As the engine is a key and valuable knowledge resource for our company which differentiates us from other companies in our field, we are willing to make compromises regarding the number of V&amp;auml;te members in boardto show our willingness for a fruitful long-term relationship with TiHeTechnologies GmbH.Our point of view regarding the final issue,Duration of contract, would be to set the duration to7years. As statistics indeed have shown, the first five years are the most critic when starting a joint venture. Yet, with the uncertainties regarding COVID-19 and its mutations, we feel like that we have to be a bit more cautious, especially regarding the different impacts on each country and its economy. Therefore, we extended the initial duration (i.e., five years) with two years, while having the possility to extend the contract later on as well.If you have any questions regarding my offers, please feel free to ask them.I am looking forward to your next move.Yours sincerely,Mika AnderssonV&amp;auml;te AG</t>
  </si>
  <si>
    <t xml:space="preserve">Dear Mika Andersson,thank you for your response! I am also doing good, thanks for asking. I see and understand the points that you've made in your counteroffer. I will try to give you our side for further negotiation.In terms ofV&amp;auml;te share of future profit, unfortunately we can't accept this deal. Compared to the innovation costs, the production costs are high, and are forthgoing, which we will always have to carry. Furthermore there is the incoming cost for the setting up of 3 additional plants, so we have enough space for the production of Green Locomotive. We will also need to install new security systems in all of our plants, otherwise the risk of accidents regarding the project would be too high. Our venture will be in the Talinn Harju region, as you mentioned as well. The points you've made make sense, but since we are the first internationally joined venture with many plants in this region, the goverment has to upgrade the electricity infrastructure. We have agreed to support the goverment with a share cost of 20 % so we can get into the plant production as soon as possible. Long story short: As you can see, we have a huge amount of costs going our way, and if we go bankrupt in the middle of our new venture creation, it will be an as hard hit for your company, no doubt.But I see your point as well and we are partners in this business. I suggest40for V&amp;auml;te AG and 60 % for us, so we can hopefully deal with the incoming costs.For the Court of juristification, we would still prefer to manage lawsuits in Estonia, since there will be our main production facility and probably most of the lawsuits will be complaints from locals about the incoming change to Talinn Harju. However we decided to accept your proposal ofGermany to make things easier for you, in case of lawsuits from one of your many competitors.RegardingV&amp;auml;te members in board, we also decided to accept your proposal to have more members in the board. We propose to have3 membersof V&amp;auml;te AG in the board, so you have the upper hand when it comes to decisions. However we recommend, that the 3 members from V&amp;auml;te AG should take Estonian language classes to communicate with the local business partners. For a start I would recommend 2 members of Tihe Technologies GmbH, so we don't have any communication troubles.I really understand your concerns regardingDuration of contractbecause of Covid-19. However a contract of 7 years is only 2 years longer than maturing phase of the project-lifecycle, which doesnt meet our expectations of a joint venture creation. For this issue I suggest, that we could meet a common ground in the middle. Coming a bit your way, shall we make a compromise of8years with the possibility of renewal? Let me know what you think.Our last issue about theSecrey clauseI understand your concerns about your competitors, but at the same time it impedes our teamwork. I can assure you, that what ever is behind thisSecrey clauseis of no use to our company, since we will stay in the field of steel tanks. We don't even have the resources to change our field profession. On the other hand, if you remove the Secrey clause, you will gain our complete trust as a partner as well as an addition:In addition to steel tanks we are also able to produce other steel compnents, so we could be of help in producing the engine parts. This would fasten up our production, as well as the final stage of conception of the series production.I'm looking forward to your response about my suggestions. Let's make a lot of money as partners!With the best regardsJesse RebaneTihe Technologies GmbH</t>
  </si>
  <si>
    <t xml:space="preserve">DearJesse Rebane,It is inspiring to see that you are reaching out to me so late at night, it really shows heart for Tihe Technologies GmbH! I can see that we are coming close to an agreement, so here is my adjusted counteroffer for you.I notice that we both use different frames to define how much our companies should receive regardingV&amp;auml;te share of future profit. Therefore, I am glad that you explain your arguments of why Tihe Technologies should receive 60% so thoroughly. However, I had a meeting with the accountancy department to calculate what both parties have to invest in the joint venture, and they estimated that Tihe Technologies approximately invests€ 23.5 million, whereas V&amp;auml;te AG invests € 76.5 million. These estimations already include the approximated costs for setting up the plants and the security systems. Therefore, we cannot accept your offer. Yet, to show I am willing to come to an agreement, we are dropping the share of future profit for V&amp;auml;te AG to70.In terms of the Court of juristification, let me begin by saying that I am happy that we found common ground on usingGermanyas our court of juristification. I understand your point of view regarding the relevance of having the jurisdication in Estonia, when you expect that most lawsuits will be filed from local citizens of theTalinn Harju province. Nevertheless, by having a third neutral party, this will guarantee the fairest outcomes in terms of jurisdiction for both V&amp;auml;te AG andTihe Technologies GmbH, especially since there might be lack of trust from employees for the 'biased' legal system within one of our countries of heritage.In regards ofV&amp;auml;te members in board, I agree with you that it would be beneficial to have two members of Tihe Technologies in the board in order to avoid communication difficulties and increase equal participation. It is good to see how invested you are in coming up with creative solutions, for instance by suggesting that the board members of V&amp;auml;te take Estonian language classes in the near future. I will definitely recommend this to them. Do you already have some recommendations for classes, in case DuoLingo is not satisfactory enough?For the duration of the contract, I can try my best to convince my management to extend theDuration of contractto8years. However, in order to save my face, I do need something in return. I do not want to use any hardball tactics on you, especially since I experienced our negotiation so far as very pleasant. Yet, theSecrey clauseis of main importance to me. Even though I want to trust you on your blue eyes (assuming they are blue), I would need proof that I can trust Tihe Technologies on paper by the use of a Secrey clause. Recently a competitive analysis has been performed on our behalf by a research agency, which showed that there is a high likelihood that a European partner (i.e., Tihe Technologies) would become a direct competitor in the future after the contract has ended, as you can use the engine for your own purposes without the presence of a secrey clause. Despite that I would normally describe myself as an optimist, I have to be a rational right now and get the secrey clause signed in order to be certain about the trustworthiness ofTihe Technologies.Overall, I feel that we are coming close to an agreement, the only thing standing in the way is theSecrey clause. I am looking forward to your reaction, and hoping that we can pop a bottle of champagne over LinkedIn or Zoom to celebrate our deal!Yours sincerely,Mika AnderssonV&amp;auml;te AG</t>
  </si>
  <si>
    <t xml:space="preserve">Dear Mika Andersson,I usually work as a night shift nowadays, that's way my replies tend to be at the late evening. About the language courses of the board members: Duolingo should be sufficient as a start to communicate in basics - I hope your workers can handle the bird.About our last remaining issues of theV&amp;auml;te share of future profitand theSecrey clause: I had a small briefing with my boss about the negotiation so far, and he doesn't seem too happy, he said that I am being too nice and is afraid of some kind of exploiting from the side of V&amp;auml;te AG. He was a really hotheaded that you want us to pay for the production and development as well as using our staff and plants for the production, yet we are kept in secret about the exact technology as well as receiving a small share of the revenue. After discussing for a bit with other partners of the Tihe Technologies GmbH, they came to the conclusion that the idea of Joint Venture might have been a bad idea and that we are better off to search for another competitor of Europe or perhaps switch to another market in the Eastern region.However I convinced them, that they should give us a bit more time and that you don't seem like a company that would exploit others. In your last message I've read about your estimations of your accountancy department that should be about € 23.5 million. However that estimation is inaccurate, as we are standing at cost € 24 million with only the building of the new plants. For an approximate calculation you may add R&amp;D costs, production costs, running production costs after finishing development of series production and cost from re-establishing the electricity infrastructure of Talinn Harju. And what if the project fails in the end? We would have spent all this money for nothing - we would sit on 3 plants, that we can't use and a new electricity infrastructure that became obsolete. In conclusion we also added a risk factor to our cost calculation.I really like you Mika Andersson, but it seems like my boss is close to abandoning the ship. I suppose I can give you theSecrey clause, to secure your technologies secrets, but if I give into that, we are going to need theV&amp;auml;te share of future profitto be40, so we don't have the risk of V&amp;auml;te AG exploiting us to develop their product and then leave our joint venture after 8years with nothing but debts. Don't forget that these issues are only gonna last for theDuration of contractand will be re-negotiated if we decide to extend the contract.All in all, I hope I can convince you of this deal, so we can cherish the promised champaign together!With best regardsJesse RebaneTihe Technologies GmbH</t>
  </si>
  <si>
    <t xml:space="preserve">Dear Jesse Rebane,After reading your counteroffer, I am thrilled to let you know that we are accepting your offer! It seems that we found common ground on all the topics that needed to be discussed, without losing our initial goals out of sight.I want to congratulate you on behalf of V&amp;auml;te AG on the negotiation, and I am looking forward to working together for the joint venture.Now let's open that bottle of champagne, it has been in the fridge long enough don't you think?!Yours sincerely,Mika AnderssonV&amp;auml;te AG----Off the record, I enjoyed the e-negotiation with you and think we got a great outcome!If you want to add me on LinkedIn, as I became curious about my counterpart on the other side haha, here is the link to my profile:https://www.linkedin.com/in/susan-schoenmakers/</t>
  </si>
  <si>
    <t xml:space="preserve">Hello Mika Andersson,my name is Jesse Rebane and I am the negotiator for my company Tihe Technologies AG. As you already know we are a known steel tank producer located in Estonia, we are known for having the densest and safest steel tanks in Eastern Europe. I am looking forward to find an agreement, because agreements seem to be the most promising type of legal entity in terms of future revenues for both of us.To not wasting any time we will send you our offer.With kind regards,Jesse Rebane</t>
  </si>
  <si>
    <t xml:space="preserve">Jesse Rebane,Thank you for contacting us. Your communication gives prospects for cooperation between your company and our company. As you may be aware, V&amp;auml;te AG iscoming into this agreement with more resources thanTihe Technologies AG. Hence, we feel your offer is way too unfair for both sides. In pursuant thereof, the attached offer is fair for both of parties.Warmest regards,Mika Andersson</t>
  </si>
  <si>
    <t xml:space="preserve">Dear Mika Andersson,in your E-Mail you said, that V&amp;auml;te AG iscoming into this agreement with more resources thanTihe Technologies AG and that is basicly not true. In the following I will overview our resources that we bring in with the costs, which obviously should be included in the future profit.We have to build three new plants, which will cost us 8 Millions € each, so we set 24 millions € just for plants for this agreement.The cost for R&amp;D are summed up to 7.2 Million €Additionally we agreed already on installing new security software in all of our plants, that also cost a lot of moneywe paying 20% of the costs for upgrading the transportation and electricity infrastruction in the regionAside from that the production cost will be at approximatly 10 million €So as you can see, we carry the most financial burden in this agreement. Only 55% of the revenues would cover our fixed costs of production. So we have to definetly are on more than 55%, if not this agreement is not reasonable and it will not worth the expenditure. So we need a min. 65%-35% split of the revenues to make reasonable profits. Again we will have to carry the main burden of the final development of the engine in terms of money and of course human resources.You also have to keep in mind that your company will make a lot of money by cooperating with us. Moreover you do not have the production space to do that anyway and aside from that we know that you are in a poor financial situation, which will not allow you to construct or buy any plants in Sweden.So what do you think about my argumentation?Best regardsJesse Rebane</t>
  </si>
  <si>
    <t xml:space="preserve">Dear Jesse Rebane,I received your last email with much attention. After pensively reviewing your claims, I understand that you putTihe AG's investment in this joint venture at €41.2m.I beg to differ that your cotribution is exaggerated because (for example) we are aware that you will build two new plants for the production and use one of your existing plants.Howbeit, V&amp;auml;te AG still bears the most financial burden in this deal.As you may be aware,V&amp;auml;te AG is investing €76.5m in this joint venture, and our new technology is more of an invention that would greatly benefit all parties.So, we believe that the future profits should shared in accordance with our monetary and knowledge contributions. It is no doubt that the success of the joint venture hinges on our new technology, thanks to our R&amp;D department.Considering this project as a booster your business and the economy in your region, I would therefore not appreciate any barrier to forming an agreement. So, the following concession should settle the matter.Warmest regards,Mika Andersson</t>
  </si>
  <si>
    <t xml:space="preserve">Dear Mika Andersson,Your calculations are way off, if I sum up all our fix costs I come to ~70 Million. Not considered in this calclulations are the variable costs like human resources, we have a lot of experienced staff in the steel sector industry, what your company can not offer. I listed our main expenses in detail, which you did not. You just said that you are investing 76.5 Million, where does it come from, how are you calculating this? We need facts to comprehend!And to make it clear, we are building three new plants as already agreed, only for this project. Our other plants are not equip your standards, therefore we obviosly can not use it, so we have to build 3 new one. Particullary you want to have sercurity software installed in all your plants and we can not provide that in our existing plants, neither build that in. So that would be a huge contradiction from your side.Aside from that you definetly can not doubt that Tihe Technologies AG will have to carrry the main burden of the final development, because your technology is not even fully developed yet and not in the least ready for series production. Because of that the risk of failure is imense.And as I said already, if the split of the revenues will not cover our fixed costs, we will definetly not come to an agreement.Best RegardsJesse Rebane</t>
  </si>
  <si>
    <t xml:space="preserve">Dear Jesse Rebane,First of all, you do not seem to show interest in collaborating us by the fact that your last two counteroffers contain the same conditions, no concessions. This contravenes the initial agreement that preceded this negotiation. Are you opting to return and report to your company that weve failed to reach a negotiation after those fruitful previous meetings? For me not, that is why I made concessions and I making one again in the interest of both sides.To wit, in your e-mail in which you mentioned your financial contribution you stated the following:We have to build three new plants, which will cost us 8 Millions € each, so we set 24 millions € just for plants for this agreement.The cost for R&amp;D are summed up to 7.2 Million €Additionally we agreed already on installing new security software in all of our plants, that also cost a lot of moneywe paying 20% of the costs for upgrading the transportation and electricity infrastruction in the regionAside from that the production cost will be at approximatly 10 million €How 24+7.2+10 and the unknown value of 20% amounts to ~70 million is totally obscuring to us.I am sure that you are aware that our technology has very high chance of being successful, which show prospects for your company and ours. Considering that it is the only technology to create engines without CO2 emission, it is well sought for. This technology cost us time and money to develop it and € 76.5 is just the equivalent sum of developing it.Similarly, our company boasts qualified and competent staff just as yours. This is why we are a leading train manufacturer in Europe. To this end, I hope the attached offers, containing my concessions, will amount into an agreement.Warmest regards,Mika Andersson</t>
  </si>
  <si>
    <t xml:space="preserve">Dear Mika Andersson,to clear things out, I did not change our offer because I need more information how your calculations been calculated. We want to collaborate, but to come to a fair contract, we need information from your side of perspective. I hope you understand, as I said i the previous interaction my company listed the main costs and the only thing you did was saying a number and in my opinion that is not fair neither transparent.To clear out our calculations, I totaly get why you are confused:24 + 7,2 + 10 sums up to 41,2 Millions that is right. I did not make the other costs transparent and that was my fault. 70-41,2 = 28,8 Million comming from the security software installation and theupgrading the transportation and electricity infrastruction.Security software installation in three plants will costs us approximatly 6 to 9 Million, of couse depending on which software we will buy in the end.And theupgrading the transportation and electricity infrastruction will cost us at least 20 Million, to be considered at least.With that calculation we got to the ~70 Million. I hope I cleared that out.You wrote: "This technology cost us time and money to develop it and € 76.5 is just the equivalent sum of developing it. Similarly, our company boasts qualified and competent staff just as yours. This is why we are a leading train manufacturer in Europe."Yes I agree in the point that the Technology is very promising, expecially regarding to sustainability. But you have to consider that because of the high risk of failure of the technology, especially because it is not fully developed yet and not even close for series production, it is your responsibility to deliver the technology actually in advance. Normaly we just going into negotiations when the technologies are already usable, but in this case we make an exception, because as I said, we see big potential. Therefore you have to consider, if you would coparate with another company they would not even negotiate with you, because you do not even have a functional technology. So we give V&amp;auml;te AG a big advantage in confidence.We stand by our revevenues and we can not go lower than 65%-68%, because as I mentioned in my 2nd E-Mail, only 55% of the future revenues will cover our fix costs. And under that we would simply not make any profits, we actually will lose a lot of money. So we will offer you a 70% - 30% split, how about that?To come back to the human resources, the hole project takes place in Estonia, so our experienced stuff is decisive. We never said, that you do not have experienced staff, but the main and most work, will our staff do. Which also will cost us a lot of variable costs, which are not included in the calculations. And as you know as a big company human resources are an important good, therefore also very expensive.But I see that we in a really bad cyle here. How about negotiating about another topic? How about the members in the board and parallel the court of juristification?I think it would be easier to negotiate between two things at the same time. And in the end we can come back to the future profit?LoveJesse Rebane</t>
  </si>
  <si>
    <t xml:space="preserve">Dear Jesse Rebane,Your last email shows prospects of reaching a negotiation deal. I could reason with you that your company deserves a larger share of the future profits of this joint venture because it hosts the business, which gives you some sort of immediacy in terms of monitoring and engaging the government on the ground. However, this doesn't preclude the fact that we are heavily investing in this venture. Hence, a share of 40% would be good for us instead of 30%. On the issue ofV&amp;auml;te members in board, we will go for 4 membersbecause this way we increase our presence with relevant stakeholders of our business in Estonia. I do not doubt that our novel technology will change the world in five years. However, since you are interested in the Duration of contractgoing on for longer than five years, I would say 12 years is too long for now. So, I prefer we keep the deal at 6 years.It is my wish that this settles into agreeement.Warmest regards,Mika Andersson</t>
  </si>
  <si>
    <t xml:space="preserve">Dear Mika Anddersson,we accept your revenue offer in the split 60% - 40%. But we do not actually agree on the other terms.Firstly the executive control, we would like to have at least 3 members, because it will be easier for us to work with the local authorities and local partners in Estonia. Therefore a majority would be sufficient, because local authorities have a big influence over our joint cooperation. To say it in easyier words, they trust us more than they trust you and it will be easiert to get things done here. It would be a lot of easier, if you would leave us the communication with the locals. But we understand why you want to have the majority in the board. So how about you will get3 membersand theV&amp;auml;te members in boardand we stick to two, if and only if the Duration of contractwill definitly rise.The toughest time for Innovation is in the First 5 Years after it's market entry. Because it has to be accepted by potential customers and mature via practical use. And we already agreed on min. 5 years, so we want to have a contract duration of min.10 years, best case 12. We will not make any profit under 7 years, so there would be no point to agree under that. Aside from that we strive for a long term relationship. Therefore we want to have an signed contract for 12 years.what do you think about my suggestion?best regardsjesse rebane</t>
  </si>
  <si>
    <t xml:space="preserve">DearJesse Rebane,I am happy that we are edging to an agreement after days of negotiation. However, we are still divided on certain things. Given your proximity it is no doubt you have direct contact with the authority on ground. But as I said in my previous email, a majority on the board for us will increase our presence in Estonia - our harts will be to where our money is. Hence, we accept three members being on the board from our end. We also accept40percent share of the future profits, meaning you have 60 percent of proceeds from this joint venture in the future. Isn't that enough money for you in 5 years or so? I believe it is. So, we would like for theDuration of contractto be less than 10 years. This does not preclude long-term agreement between us, as there is always room for possible extension of contract. Also, we do not seem to agree for either Sweden nor Estonia to host theCourt of juristification, so I strongly believe the best alternative is a neutral jurisdiction likeGermany. On the issue ofSecrey clauseI would like to clarify that this does not mean we have something to hide from our partners. What we want here is that you'll get our express permission before giving any third party access to our technology and/or before using it in any of your other products. This gives us credit for our innovation and we believe it should remain as such.It is my hope that this settles into a deal.Sincerely,Mika Anddersson</t>
  </si>
  <si>
    <t xml:space="preserve">Dear Mika Andersson,you brought up in your last e-Mail, That you already giving us 60% and if that is would not be enough money in the future. But as I said a construct under 7 years will bring no profit, because it is an innovation. So since the day we sign the contract we need approximately 2-3 years to make it fully work (building plants, you getting your technology done etc.). After that I will definitely need 5 years to be accepted by the customers and pass the practice use. Therefore as you can see a construct less the 7-8 years will bring us literally no profit, therefore our percentage in the revenues are not important in the first 7-8 years, hence it will only cover our costs in these years. We will start making profit from year 8. Therefore we demand at least 10 years of contract duration.About the jurisdiction we accept Germany, even if we need to get a new and experienced lawyer.About the secret clause we will have to negotiate about that. The secret clause seems like you do not trust and respect us at all. We going into this project as equal partners and therefore we wanted to be respected and trusted. Our company goes with the code of conduct: treating each other with the appropriate respect. And that is also what we accept of our partners. You brought up the argument, that because it is your technology you want appropriate credit and that is what you get despite not having a secret clause.Best regardsjesse rebane</t>
  </si>
  <si>
    <t xml:space="preserve">DearJesse Rebane,I like the fact that we are getting closer. I also appreciate your concessions as you do appreciate mine. As a matter of reciprocity for your cooperation, I have convinced my company's hierarchy to extend theDuration of contractto nine years. This is our final decision on this issue. As a matter of fact, you are aware that the technology in question is at a finishing phase, as it is ready for production tests and serial production blueprints have already been designed. So, within five years it should be booming on the market. But we have to make this concession as a mark of respect for your company.On the issue ofSecrey clause, I am sure you and your company value patent rights for innovation. This is no disrespect. We would have accepted to seek your express permission before using the technology in any of our other products or sharing with third party if you were the creator of it. This is value and respect for intellectual property that is generally practiced by organizations and business around the world. We are not saying you cannot share the technology with third party or use it in other productions by your company. We just want to maintain our intellectual right as innovators.I hope this concludes the negotiation so that we start serious business.Warmest regards,Mika Andersson</t>
  </si>
  <si>
    <t xml:space="preserve">Dear Mika Andersson,We will accept 9 years of contract duration if we will not have a secret clause?how about that?best regardsjesse rebane</t>
  </si>
  <si>
    <t xml:space="preserve">DearJesse Rebane,As I said theSecrey clauserefers to our patent right, which we feel must be respected at all times in whatever partnership we form. We cannot trade our intellectual property right for anything. Either accept this or reject the deal!Best regards,Mika Andersson</t>
  </si>
  <si>
    <t xml:space="preserve">dear Mika Andersson,obviously you didn't like my offer, alright then we will accept a secret clause if the duration of the contract will be 12 years.Best regardsjesse rebane</t>
  </si>
  <si>
    <t xml:space="preserve">Dear Jesse Rebane,I would prefer that theDuration of contractremain at9years since you expect the first five years to be difficult. I am afraid 12 years is way too much to re-negotiate our contract. Hence, we would compensate for this by lowering our profit from 40 percent to38percent. What about that?Warmest regards,Mika Andersson</t>
  </si>
  <si>
    <t xml:space="preserve">Hey Mika Andersson,how about this?best regardsjesse rebane</t>
  </si>
  <si>
    <t xml:space="preserve">Dear Jesse Rebane,Thank you for your reasonability throughout this negotiation to partner with our company. As regards to your last offer, my company has decided to reject it and accept the offer in your email titled: "Other option". In that offer, you set the Duration of contract to 12years and agreed to with us on the Secrey clause. We think this is the best offer you've made in all your offers during this negotiation. So, I have resubmitted all terms in that email as a confirmation of our agreement to these. We believe this is in the best interest of both parties. I hope this ends this negotiation. It was nice negotiating with you.I wish you all the best in this joint venture!Warmest regards,Mika Andersson</t>
  </si>
  <si>
    <t xml:space="preserve">Dear Mika Andersson,i am glad that we found an agreement. It was very nice negotiating with you.Best RegardsJesse Rebane</t>
  </si>
  <si>
    <t xml:space="preserve">Dear Sir or Madam,it is a pleasure for me to be the one discussing all the details of our common joint venture with you.I would like to start our negotiations with an offer from our side.It would recommend that you appoint1 member asV&amp;auml;te members in boardas it is much easier for an Estonian company to work with the local authorities and local partners than a foreign firm who may suffer from its alien status.My suggestion for the secrecy clause is that we get to know of your innovation as it will be helpful in the production of the engine, which will benefit us both.As for theCourt of juristificationi proposeEstoniaas you want to set up a joint venture in Estonia with an Estonian company. To me it seems obvious that the venture will be subject to Estonian law.To further discuss the V&amp;auml;te share of future profitand the Duration of contract, I am awaiting a first offer from your side.Yours sincerelyJesse Rebane</t>
  </si>
  <si>
    <t xml:space="preserve">Dear Mr. Rebane,Thank you for making the first offer. I could sense that you are keen on strengthening our joint venture. I am on the same page with you!However, I must admit that the terms proposed are quite far from a successful negotiation as far as I am concerned. So, I would like to shed some light on the points you made:Firstly, this joint venture is in the talks primarily because Vate has worked on a ground-breaking sustainable engine. This makes us the only ones with such a type of project, and thus our knowledge and input are extremely valuable. And we are the only ones who understand all the aspects of it. As such, we would like to have4 membersin the board. This will ensure an easier transfer of knowledge, and will also save us time in the decision-making process, precisely because of our familiarity with and knowledge of the innovation.Secondly, the secrecy clause does not imply you will not get to know of our innovation; it serves as protection over our unique resources, from third parties. In other words, by signing thisSecrey clause, you agree that you will notshare our innovation with other parties. I hope this is clearer now.Lastly, just how you see Estonia as being the most appropriateCourt of juristification, I also see our own country, Sweden, as the most appropriateCourt of juristification. I want to assume we both understand each other's preferences on this, so I would like to propose to have the set-up in a neutral way, and settle forGermany. This way, we can ensure impartiality and enhance fairness.This is my first offer to you. I look forward to hearing your position on this, and to continuing our negotiation on good terms.Yours sincerely,Mika Andersson</t>
  </si>
  <si>
    <t xml:space="preserve">Hello Mr. Andersson,Before all else I would like to clarify that this joint venture is a talk of two equals. Help me understand why your input and knowledge is more valuable then the one from several European competitors of yours that have already reached the point of series production of newly developed combustion chambers for hydrogen.Thanks for explaining theSecrey clauseand making a counteroffer.I can agree with having aSecrey clauseas well as setting theCourt of juristificationtoGermany.However I still think that it would be profitable for both if there are a maximum of2 membersof V&amp;auml;te in the board so that they canensure an easier transfer of knowledge, and save us time in the decision-making process while the other 3 members secure the good relationsship with local authorities and local partners with their connections and local knowledge.As for theDuration of contractI would suggest a period of at least 12years so that the profits of this joint venture can be maximised. After that period we can discuss an extension of the partnership.I hope we can agree on these points so that we can continue a prosperous and respectful negotiation.Best regardsJesse Rebane</t>
  </si>
  <si>
    <t xml:space="preserve">Hello Mr. Rebane,I absolutely agree - this is a talk of two equals. But, at the same time, my needs are different from your needs so it is natural that we strive for what's best for each of us, individually. It does not mean we cannot address each other respectfully and with understanding for each other's preferred outcomes, and still strive to meet in the middle since we are talking about a joint venture.I will address the points you made in order:First, I am happy we have clarified theSecrey clauseand that we agreed upon it. The same goes for theCourt of juristification,as both these items now serve our best interests equally. Thank you for agreeing with me on these.Secondly, I endorse your vision of theboard in the sense that you presented having Tihe Technologies members secure a good relationship with local authorities and local partners with their connections and local knowledge. On this note, I believe it would actually fit better, and help enhance a good face of our joint venture if we make your members the pillars of the board. The way I see it is having the formal roles of a president and a vice-president of the board assigned to your company. This would entail Tihe Technologies has 2 powerful members on the board. As such,V&amp;auml;te would have three experts from the different segments of our technology representing our company, so3 memberson the board. I believe the dynamic works best like this, also with regards to the external communication with other stakeholders.Lastly, I can understand you seeing 12 years as the best alternative for your company, but I am not willing to settle for this number. Instead, I propose we start with a6year contract, which is already a bit over the (usual) average 5-year contracts between businesses. I agree thatafter this contract's period we can discuss an extension of the partnership.There are still a couple of points to discuss further, so I hope we can continue our negotiation on good terms while expanding our common ground on both of our companies' needs.I look forward to hearing your input on my counteroffer and moving towards a beneficial agreement.Best regards,Mika Anderssen</t>
  </si>
  <si>
    <t xml:space="preserve">Hello Mr. Anderssen,I really enjoyed negotiating with you but as our time comes to an end I suggest we reach an agreement soon.Considering the offers you proposed I hereby offer a compromise that is in my opinion the best solution for the joint venture conidering both sides you, the V&amp;auml;te AG, and us the Tihe Technologies AG.Firstly for theCourt of juristificationwe made a compromise that is good for both sides, so I recommend another similar solution for theDuration of contractbeeing9Years long.We already agreed on aSecrey clausewhich definitely serves your best interestso to balance this out I propose a share of40 percent for the V&amp;auml;te share of future profit.We would need, this kind of split of the revenues to make at least some profits as we are the one carrying the costs of the future project so I consider this offer reasonable.To show my good will i propose that you supply4 membersas V&amp;auml;te members in boardwhich is one more than we agreed on. This will ensure the easier transfer of knowledge that you mentioned as well as having one member from us serving as an advisor for estonian affairs.I hope we can reach a final agreement that suits both of us soon.Thank you for the fruitful discussions in advance, it was a pleasure to negotiate with you as a competitive but also compromising partner.Yours sincerelyJesse Rebane</t>
  </si>
  <si>
    <t xml:space="preserve">Dear Mr. Rebane,I agree with the compromise made on theDuration of contract, so let's stick with9years. I also appreciate your willingness with regards to theV&amp;auml;te members in board- 4 is ideal for us.However, given that our negotiation got pushed to a rushed phase, and so we did not use the time to discuss more theV&amp;auml;te share of future profit, I strongly believe we should call yet another compromise and make it 50-50%. Both of our companies deserve an equal share of profit given all the resources put into this project over time.Thus, my final offer stands with the following:50V&amp;auml;te share of future profit- 50 for Tihe Technologies,4 membersV&amp;auml;te members in board,9years for theDuration of contract,Yesfor theSecrey clause,and finally,Germanyas theCourt of juristification.Let's make this happen and close our terms for our joint venture!Best regards,Mika Andersson</t>
  </si>
  <si>
    <t xml:space="preserve">Dear Mr. Andersson,I agree to the terms you proposed.Let us work toghether in the near future for a succesful joint venture.Kind RegardsJesse Rebane</t>
  </si>
  <si>
    <t xml:space="preserve">GreetingsI hope you are doing well. I am happy to hear that our company has agreed on some general points of cooperation. I hope that in our conversation we will be able to reach understandings and put the co-operation into action. My company is pleased to conduct these negotiations with a great company like yours. Cooperation between our company will benefit significantly for both sides.I would love to hear your company's opinion on the various issues and which ones are more critical for you. I'm sure we'll find a way to reach agreements!Best regardJesse Rebane</t>
  </si>
  <si>
    <t xml:space="preserve">Dear Jesse Rebane,Thank you for reaching out. I am doing fine, hope you are too.I totally agree with your opinion, we both work for a great companie with a lot of experience. In my belief we can achieve great things with this collaboration.In attachments you can find my first offer. This first step shows good will from my part hope you are willing too. Of course we can negotiate certain points.I am looking forward to your answer.All the best,Mika Andersson, V&amp;auml;te AG</t>
  </si>
  <si>
    <t xml:space="preserve">Dear Mika Anderrson,Thanks for your response.You have not yet provided us with the new engine's technical information; therefore, we can not estimate the exact production costs. However, there are many expenses associated with setting up plants, supplying energy, and developing on our side. Furthermore, we have already agreed to install new security software in all of our plants, for which we are bearing the entire financial burden. We take most of the financial risk here; therefore, the distribution of profits should be carried out as presented. I remind you that the engine is not yet ready for series production; there is a possible risk of failure of the technology.In terms of the number of directors - Your offer is insulting. We provide you with all the infrastructure needed. Also, the future production will be done in our plans. Therefore we want to have four members on the board representing Tihe Technologies AG. furthermore is much easier for an "Estonian company" to work with the local authorities and local partners than a "foreign firm" that may suffer from its alien status.Regarding the secrecy clause - we are supposed to pay for the development and production of the engine and use our plants and staff, yet you don't want us to know about the whole technology behind it. In our view, this is not a question of economic terms but of treating each other with the appropriate respect needed to work together.Regarding the duration of the contract - we want to build a long-term relationship with your company. Therefore we would like the contract to be of at least ten years with an option of extension.The last issue on the table is the choice of a court of jurisdiction - As your company wants to set up a joint venture in Estonia with us, an Estonian company, it seems evident that the venture will be subject to Estonian law.I am looking forward to your answer.Best regards ,Jesse Rebane</t>
  </si>
  <si>
    <t xml:space="preserve">Dear Jesse Rebane,First of all thank you for your quick response.I can understand your perspective, I will clarify my point of view. We have estimated the investment we have to make at 23.5 million euros. This is a significant difference in relation to your share of the investment. This investment includes the new plants for train production and also the development of the engine. We are aware that you are also investing in the security software and we are aware of the risks for both parties, but I think we should both be co-operative.We are willing to change the number of board members from five to three members of V&amp;auml;te. This number is based on the fact that our board members have a lot of experience and we believe that they are capable of achieving our common goals. For this reason, we are sorry that we cannot reduce this number of members from our organization on the board.Regarding the Secrey clause-They represent a key and valuable knowledge resource for our company. With this clause we can assure that this information is not going to a third party.We are all aware of the benefits that this cooperation can bring to both parties. We are willing to extend the Duration of contract to 10 years, as you asked, on the condition that the Court of juristificationis in Sweden. This is a big step from our part to go from 5 to 10 years. But only if you are willing to move the court ofjurisdiction. Wethink this is only fair and I hope we can settle this deal.Hope to hear from you soon.Kind regards,Mika Anderrson</t>
  </si>
  <si>
    <t xml:space="preserve">Dear Mika Anderrson,Your offer is not cooperative. We would be pleased to work and cooperate with your company but on fair terms. Our company is aware of your financial situation and the limitations of your development.Our investment amounts to more than 23.5 million as we will have to build three new plants for a total of at least 24 million regardless of the costs of R&amp;D and production. In addition, we offered to provide your company with our production site for manufacturing other steel components. According to these estimations, a share of 65% of the revenues would allow us to cover our production costs and make reasonable profits.Furthermore, we understand your point of view regarding the secrecy clause. We are willing to give up on this issue if we have a majority of board members. We insist that our number of board members will be at least three persons. Also, it would be advantageous for your company to communicate with Estonian local authorities through us. They will have a considerable influence over our cooperation.In terms of contract duration - your initial offer was seven years.. Also, I cant see why we would go to court in Sweden as an Estonian firm operating in Estonia. The duration of the contract that will benefit both parties is ten years, as we proposed. The first years of this cooperation will be the most significant risk, but afterward, the joint venture will start making real profits.Best regards,Jesse Rebane</t>
  </si>
  <si>
    <t xml:space="preserve">DearJesse Rebane,I am happy that you are willing to negotiate, and I think we both should add a little more to make this deal. Otherwise, I am sorrry, but we can not go any lower.We both know that the economy in Estonia had a greatdecrease sinds 2008 and you can not expect government subsidies. Furthermore, your infrastructure is not yet developed. So you need this deal maybe more than we do. We know that you need to build new plants but can you garantee that you are not using an old one and build only two new? Furthermore, production costs are far lower in Estonia than in Sweden.Moreover, This project could gain great revenue but it was our R&amp;D department that succeeded in finding the major keys to develop this technology. Our engineers estimate that the technology, as it stands at this moment, has an 85% chance of being successful. V&amp;auml;te AG is investing the equivalent of € 76.5 million in the joint venture.We must be compensated for this. With all this together you should really reconsider your offer.We can not change our point of view regarding the board members. I told you this in my latest response. On the contrary, I am glad that you are willing to give up on the issue regarding the secrecy clause. Furthermore, I am glad that we tackled the issue about the contract duration.In addition, because of good will I will lower our share on future profit, but do not take advantage of this! I did clarified this earlier in this e-mail why we should have the bigger share. I think we can not find a deal about the issue of the court of juristification so we could better move this to Germany. I hope we can settle this deal now.Kind regards,Mika Anderrson</t>
  </si>
  <si>
    <t xml:space="preserve">Dear Mika,I don't accept your claim that you cant be sure we will build the factories. How can we be sure that your technology is working? How can we be sure that we will be yourone and only supplier in cases of new inventions from competitors?Moreover, production costs are indeed lower in Estonia than in Sweden, but the price of the engine will also be accordingly. It has nothing to do with the future distribution of profits.Furthermore, as you said, your technology is not ready yet, with a 15% chance of failure. This is a significant risk for us. As a goodwill gesture, we are willing to decrease our share of profit as presented.Regarding the secrecy clause, we are willing to give up on this issue if we have a majority of board members!!! We need to have power in the decision-making unless you are ready to take the secrecy clause down.Also, as I said, I can't see why we would go to court in Germany as an Estonian firm operating in Estonia. Please explain.Best regardsJesse Rebane</t>
  </si>
  <si>
    <t xml:space="preserve">Dear Jesse,Your counteroffer shows only aslightest improvement on your behalf. Our company made a lot ofconcessions, your offer shows no cooperation and if we want a long term relationship as you've asked for (10 year contract) than you should really reconsider your offer!!We have made our arguments clear and I would ask you to read them again. I will explain our argument to move to germany.Corporate law in Sweden is well known for its comprehensiveness. Moreover, corporate law in Estonia is still very new. We do not like to be involved in Estonian judicial proceedings. We want our legal issues to be handled in the right way. If you do not want to move to Sweden we could settle for a neutral country (germany), also proven to be have great corporate law. This is beneficial for both companys.I still hope we can create a deal, otherwise we could talk to companies in asia. It is up to you to show cooperation.Kind regards,MikaAnderrson</t>
  </si>
  <si>
    <t xml:space="preserve">Dear Mika,That's not exactly how I look at it. You do not fully respond to my claim. To move forward and carry out this cooperation, the will of both parties is needed. We are both interested in the collaboration, and we will not accept threats about moving to competitors in Asia. Respect the negotiations!We are ready to compromise and accept your proposal about the court of justification; However, as I said, if you want to have three members on the board, we insist that you take down the secret clause (or vice versa). We will not agree to proceed without acceptance of this contention. In our view, this is not a question of economic terms but of treating each other with the appropriate respect needed to work together.Regarding the future distribution of profits, I am afraid we can only go as low as presented. This is a significant compromise for us. Do not take advantage of this!I hope that we will be able to reach understandings and put the cooperation into action. This step shows goodwill on my part, and I hope you are willing to.Best regards,Jesse Rebane</t>
  </si>
  <si>
    <t xml:space="preserve">Dear Jesse,We agree to disagree, no problem with that. We are glad that you showedaccommodativeness.We can not and will not give away our secrecy clause. As explained before this is too important for our company. We will lower our members in the board in your advantage. In our belief this is really cooperative and show goodwill from our behalf. In return we need that 60% share.It is time to settle the deal and make this happen. Hope to hear from you soon.Kind regards,Mika Anderrson</t>
  </si>
  <si>
    <t xml:space="preserve">Dear Mika,I'm glad we've made progress and agreed on the secrecy clause and the number of board members. However, I am afraid that we can't match the future distribution of profits. As I said, there are many expenses associated with setting up plants, supplying energy, and developing on our side.We would be willing to reduce our share to 50% if we extended our contract duration to 12 years. I hope we can agree on this matter and carry out the cooperation.Let's make this deal happen.Best regards,Jesse Rebane</t>
  </si>
  <si>
    <t xml:space="preserve">DearJesse Rebane,Agreed that we made progress. But I think the last part is just a little unfair asking for the same profit and extend the contract with two years? We also have many expenses as I explained before andI have dropped the member on the board to two V&amp;auml;te member. We need to see something in return.I want to extend the contract duration to 11 year no more. Meet me halfway and lets finish the deal.Kind regards,Mika Anderrson</t>
  </si>
  <si>
    <t xml:space="preserve">Dear Mika,It's not fair that you expect to get 60 percent of the profits.We are willing to compromise on the one-year extension only if you agree to an equal distribution of profits.An extension of the contract will benefit both parties.Let's finish the deal.Kind regards,Jesse Rebane</t>
  </si>
  <si>
    <t xml:space="preserve">Dear Jesse,We do not think that is fair considering the amount of board members you have compared to V&amp;auml;te AG. Moreover,V&amp;auml;te AG is investing €76.5 million in the joint venture as I have stated before. We must be compensated for this.This is final, it is up to you now if you accept or reject.Kind regards,Mika Anderrson</t>
  </si>
  <si>
    <t xml:space="preserve">Dear Mika,I understand where you are coming from; however, you should also understand our side. As you said, your technology is not ready yet, with a 15% chance of failure. This is a significant risk for us.We are ready to accept the profit distribution you have offered on the condition that we extend the contract to 12 years. The longer the agreement, the less risk we will face. This is a fair offer.If we agree on that, we have an agreement.Best regards,Jesse</t>
  </si>
  <si>
    <t xml:space="preserve">Dear, JesseI agree and accept your offer. Lets make this a succesfull cooperation!Have a nice weekend.kind regards,Mika</t>
  </si>
  <si>
    <t xml:space="preserve">DearV&amp;auml;te AG,attached you will find my first offer for our joint venture. Some general points were already agreed on. I am now working with you, to fix the other aspects. First of all, it is a great honor for us to have the opportunity to be cooperating with a globally known train producer, such as your company. Also we are very impressed with your strive for sustainability.For your share in future profits, we calculated our cost forbuilding three new plants,costs of R&amp;D, production cost,and installing new security software in all of our plants. Furthermore, it wasalso agreed that Tihe Technologies AG will pay 20% of the costs for upgrading the transportation and electricity infrastructure in the region.Reagarding the secrecy clause we would feel a lack of trust if we were to include this.For theduration of the contract we would like it up to 12 years (7 with the possibility to extend for 5 more years), as we are interested in a long-term relationship with your company. Alsothe toughest time for an innovation is in the first years after its market entry.The new product has to be accepted by potential customers and mature via practical use.The first years of this cooperation may be the greatest risk, but afterwards the joint venture will start making big profits.Lastly, thecourt of jurisdiction. This only makes sense for us to be in Estonia as we are an Estonian company.I am hoping that we can find a good agreement and hope to hearfrom you soon.JesseRebane</t>
  </si>
  <si>
    <t xml:space="preserve">Dear Jesse,Thank you for your offer. It is nice to meet you and I hope we can find a best possible outcome for us both. I have sent you my first offer. You can find this in the attachment. I am willing to negotiate on certain points. Ill briefly go over the points.Regarding the share of future profit, I want to stress the role of V&amp;auml;te AG in the development of the engines. My company has spend a considerable amount of resources to the R&amp;D department, and therefore I think its fair that this big investment should be considered in the future profits of our collaboration. In this offer, Ive already tried to keep both our companies in thought with a share of 70/30.Furthermore, about the board members, we at V&amp;auml;te AG want a bigger say in the important decisions. Therefore, I have set the V&amp;auml;te board members to 4 in this offer.For the secrecy clause, I understand your concerns about trust, as it is a delicate issue. I am going to be honest with you here, about that the technology is an important resource for our company. Thus, I would like to sign a secrecy clause. I feel that even with this clause, we can have a fruitful collaboration that benefits both our companies.Regarding the duration of the contract, I agree with your point that the first 5 years after market entry are the toughest time for an innovation. With that in mind, I think it is better suited for both of our companies to have a shorter duration of the initial contract (with of course the possibility to extend for more years). I have therefore set the duration of the contract to 5 initial years, but I am willing to concede more on this issue in the future, should you do the same for other issues.That leaves the court of jurisdiction. We think Sweden would be the best option for this, as the Swedish body of corporate law is known to be very comprehensive and has already been proven. I would like to add that Im possibly willing to look for a alternative location, if that concession on our end would be taken into account for the other issues.I look forward to hear from you,With kind regards,Mika Andersson</t>
  </si>
  <si>
    <t xml:space="preserve">Dear Mika Andersson,Thank you for the answer. Unfortunately, I cannot accept your current offer.Attached you&amp;acute;ll find my new offer.Regarding the share of future profit an increase for us is necessary as I want to stress the role of Tihe Technologies AG. We build new plants and install new security in all of them. Also, we invest in R&amp;D and have considerable production costs. We are also already paying 20%of the costs for upgrading the transportation and electricity infrastructure in the region.As Tihe AG is the new partner we want the majority of the say. Therefore we are willing to give you 2 memeber in the board.For the contract, we still believe for it to be long term. Therefore we want a total of 11 years.The secrecy clause is still not in our interest. Within a joint venture we believe this shows a great lack of trust.Leaving the court of jurisdiction. As we cannot agree upon Sweden or Estonia, I offer you Germany as an alternative location.I&amp;acute;m looking forward to your answer.Yours sincerely,JesseRebane</t>
  </si>
  <si>
    <t xml:space="preserve">Dear Jesse,Thanks for your offer. I feel we are making progress towards a better deal, however Im afraid that there are still a few open points which we have to discuss further. Youll find my new offer attached. Ive tried to keep both of our companies best interests in mind, and made concessions on multiple issues.Regarding the share of future profit, I understand your investments in the business. Based on the calculations of our engineers, even taking into account the investments you named in the previous message, V&amp;auml;te AG has invested significantly more in the joint venture. Im willing to explain this further in an informal message, should you be interested in that. Therefore, I think it is only fair that V&amp;auml;te AG receives a bigger share in the future profits. I have set these on 60/40. That, in my opinion, is already a major concession we bring to this negotiation. I hope you can understand our view on that.For board members, I understand that we both want to keep it as balanced as possible. I want therefore to propose to have the board split between 3 V&amp;auml;te AG members and 2 Tihe Technology AG members. Due to our experience as one of the largest companies in the European train industry, we feel its justified to have the majority in the board.As I can see your see your importance of a long-term deal, Im willing to meet your demands more here. How would you view 8 years as a initial duration? This would be beneficial to your organisation of course.Due to our concessions on the other issues, I want to ask of you to accept to sign the secrecy clause. As I explained in my earlier message, the technology is of importance for my company. It is not meant as a indication of lack of trust, as we can discuss the use of the technology in future operations in the joint venture together separately. I hope you can understand that.Regarding the court of jurisdiction, I agree that for both of our companies, Germany is the best alternative possible.I am looking forward to hear from you. And feel free to ask for clarification, if you want.Have a pleasant day.Yours sincerely,Mika Andersson</t>
  </si>
  <si>
    <t xml:space="preserve">Dear Mika,thank you for the new offer. This is definitely going into a good direction. Unfortunately I cannot agree with all aspects. Attached you&amp;acute;ll find my new offer which I thouroughly thought about, also in order to respect both of our positions and interests.Let&amp;acute;s first talk about the one thing we can definitely agree on. The court of juristification will be in Germany.Coming to the share of future profits. I understand that we both made huge investments in the business. However, based on all our calculations a profit of only 40% is not feasable for us. With this share we would have no profits at all as they would merely cover our costs. Therefore I offer you 45% of the future profit. I have to stress that I understand your postion as well, but for all the investments we made and the costs we already agreed upon spending, we need a larger share of the future profits. Otherwise, our company might go bankrupt before we could even start with creating a successful joint venture.Regarding the number of directors. We believe it would be best, if we were in the majority, as it is much easier for an Estonian company to work with the local authorities and local partners than a foreign firm who may suffer from its alien status. If we were to be in Sweden, I would understand for V&amp;auml;te AG to have the majority. But as we are an Estionian company and also acting in Estonia it makes more sense for us to have the majority.Coming to the duration of the contract. I respect you for understanding that a long term relationship is important to us. The 8 years are not quite what we wanted. Can we extend it to 10 years?As you can see, I accommodated as much as I could of your demands or at least worked towards them. With the secrecy clause however this is not possible and out of my hands. I do understand that you want to keep your Green Locomotion engine secret, but as we are in a joint venture together (hopefully in the near future) we do not want to sign this clause. We believe that a partnership cannot work if it is not build on trust and respect. As parnters we are equal and a secrecy clause would give us quite the opposite feeling. In our eyes, this is not a question of economic terms but of treating each other with the appropriate respect that is needed to work together.I hope that my message made clear, why we set such a strong focus on each and every aspect.But I believe that we can come to an adequate agreement.I am patiently awaiting your answer.Yours sincerely!Jesse Rebane</t>
  </si>
  <si>
    <t xml:space="preserve">Dear Jesse,I appreciate your new offer, where you tried to respect both our positions and interest. However I still cannot accept it. You will find my new offer attached, which I think mutually benefits both our companies.For the shared profits, I tried to meet your demands further. Given the large investments we made, I think this distribution is more than fair for you. With a 55% share for V&amp;auml;te AG and 45% for Tihe Technologies AG, I think we should be able to cover the costs and make a small but necessary profit for both of our companies. I think its to our mutual interest to ensure that none of our companies might get into financial trouble due to the deal, and this distribution of the shares respects that, I feel.For the duration of the contract, I am willing to meet you halfway to make it 9 years. It is certainly a much longer initial duration than we initially prepared for, but as a token of goodwill I am willing to meet your demands more here as well.I hope these tokens of goodwill on both the share of profits and duration of contract justify our points on the members of the board and matter of the secrecy clause. As Ive stressed before, the clause is of utmost importance to our company, given the large investments we made. In the current state, I am unfortunately not in the position to accept a deal without the clause. I hope you can understand that.I am looking forward to your answer. We are still very interested in partnering with your company, as I feel it can mutually benefit both our companies with the current offer.Kind regards,Mika Andersson</t>
  </si>
  <si>
    <t xml:space="preserve">Dear Mika,thank you for the new offer. Unfortunately, I cannot accept it as it is just yet. I again tried to take both our postitions into account and think that I found an adeqaute way for both of us.As we both made large investments into the business, I think its only fair to divide them 50/50. This solution is less than optimal for us, but as we want a long and good relationship with you, I am willing to compromise on half.If you are ready to agree on other aspects, I am willing to let V&amp;auml;te have the majority in the board with 3 members, although this is not in our best interest. But for this agreement I expect in return, that there is no secrecy clause. As I explained earlier this just shows a lack of trust and respect for us. There is no way that this clause will be signed if we feel slighted or insulted.For the duration of the contract we would still prefer 10 years as our interest lies in being long term. The first years are always the hardest and we will need the time to make considerable profits on both sides.As you can see I tried to agree on as much as possible but some aspects are a dealbreaker for us. But I believe we are on a good way to find an appropraite agreement as we are highly interested in partnering with you and respect you as a great business partner.Hoping to hear from you soon to put the final nail in the coffin.Best regard,JesseRebane</t>
  </si>
  <si>
    <t xml:space="preserve">Dear Jesse,I feel that were getting closer, but Id still want to work out some details with you.In the current situation I can accept 50/50 share of future profit. It is not ideal for us, but for good relationship and trust under us, Im willing to compromise here as well. However, I can only agree to this share of profit when there is a clause signed. As stated before, I understand your concerns. But without the clause, in the current state, I can not agree to a deal.I appreciate the concession for the board. Therefore, as a token of goodwill I am willing to set the duration of the contract to 11 years. I know how much your company appreciates a longer duration, so Im offering this to you as a way to show how we trust your company and are committed to a long partnership.I hope this offer shows you how much we would value the partnership with Tihe Technologies AG for the future with the long deal, and that the inclusion of a clause does not have to be a dealbreaker to our mutual trust.I hope to hear from you soon.Kind regards,Mika Andersson</t>
  </si>
  <si>
    <t xml:space="preserve">Dear Mika,thank you for your message. I believe we are about to come to an agreementLet&amp;acute;s first state the points in which I believe we are fixed. The Share of furture profits will be divided 50/50 and the court of juristification will be Germany.However, I decided to agree with your secrecy clause. But this agreement comes at its costs. As I will have to justify this clause with an appropriate postion in the other aspects, I have the following proposal. We will sign the secrecy clause, but in return we have the majority in the board and the duration is extended to 12 years.As we are very cooperative with the secrecy clause, which we still do not agree with, I have to be able to justify this by showing than in other aspects the trust and resprect coming towards us is high enoguh to sign the clause.I hope we can agree on this deal.Best,Jesse Rebane</t>
  </si>
  <si>
    <t xml:space="preserve">Dear Jesse,After some consideration, I am happy to inform you that I agree with the points offered in your last message. Therefore, I would like to accept the offer. I wish you all the best for the future!Kind regards,Mika Andersson</t>
  </si>
  <si>
    <t xml:space="preserve">Dear Olaf Johansson,we are very pleased with the results of the first round of negotiations and the prospect of entering in a joint venture with your reputable company. Many core issues are still open and subject to further negotiation, which I am to engage in with you.As we, as your manufacturing partner have to cover most, if not all of the cost involved with getting the production capacities ready we propose a V&amp;auml;te share of future profit of 20 % for now in our opening offer, as you do not have to make the further investments in plants, infrastructure and electric infrastructure that we have to make. Furthermore we already incurred costs as we had to install a new security software of your choice in our existing plants which we had to pay by ourselfs.As all of the production is to take place in our home country of estonia it would be easiest for the company to be viewed as "estonian" as to minimize all possible friction with local authorities and our local partners. Hence we propose 2 members of the board to be V&amp;auml;te members in board .For the duration of the contract we propose a Duration of contract of 12 Years. This should minimize the risk associated with the joint venture as the overhead costs of investing in plants and final research and development will have to pay themselves of.As for the Court of juristificationEstonia makes the most sense since the joint venture is based in Estonia, production is handled in Estonia and you are partnering with an estonian company to handle production for you.The issue of the Secrey clause I would like to keep open for now and would like to hear your proposals first.I am looking forward to hearing from you, please keep in mind that this is just the opening of the negotiation and the issues are still subject to negotiation.Kind regards Jesse Rebane</t>
  </si>
  <si>
    <t xml:space="preserve">Dear Jesse Rebane,First of all, we as a company were also made to feel very comfortable after the first round of negotiations. Therefore, we think that we should also figure out further negotiations by meeting each other and trying to understand where the further constraints are in the negotiations.We understand that as a production partner, you will incur the most costs initially. But of course this will change in the long run. Without our company, this new technology would not have been brought into this project, and for that we should be rewarded. We propose aV&amp;auml;te share of future profitof78%. We believe that in the long run, this is the most promising innovation in rail engine design in recent history, and it was our R&amp;D department that succeeded in finding the major keys to develop this technology. We must be compensated for this. We will accommodate you as costs have already been incurred for the security system, But don't forget that we as a company have also already invested €76.5 million in the joint venture.We understand your proposal that 2 members of the board of directors are V&amp;auml;te members on the board. However, within our company we have much more experience to lead such a large joint venture. However, we also think it is important to have members on the board to communicate with Estonian authorities and partners. Therefore, we propose to have 4 membersof V&amp;auml;te members in board.Furthermore, we still have a negotiation on the duration of the contract. In these five years, we must complete the development of the engine, begin production and build a reputation. We have great confidence in our technology and expect the Green Locomotion engine to be a great success. In five years we should have the worst headaches of development behind us. This is the first good reason to extend the contract, so that both companies will make a profit. However, we do not want to commit ourselves too much in case this joint venture does not turn out the way we thought it would. Therefore, we propose that theDuration of contractwill be8years.Since neither of us is at all comfortable with each other'sCourt of juristificationwe propose to chooseGermanyas a third more neutral country. While we have no concerns about cooperation or further problems, this seems the most fair to both companies.Finally, you represent an important and valuable source of knowledge for our company. We would like Tihe to sign a confidentiality Secrey clauseprohibiting you from providing access to this proprietary technology to any third party. Yes, this is very important for our company, as another company could be the first to bring engines with zero CO2 emissions and low hydrogen consumption to the market and then we would lose our competitive advantage.I am looking forward to hearing from you, and what you think of the counteroffer.Kind regards,Mika Andersson</t>
  </si>
  <si>
    <t xml:space="preserve">Dear Mika Andersson,Thank you very much for your counteroffer. After careful consideration we can offer you these adjustments that hopefully help us to come to a mutually beneficial conclusionWe take note of your decision to insist on a Secrey clause and can understand you being protective of your innovation. This means that after the joint-venture concludes V&amp;auml;te AG will remain the sole proprietor of the Green Locomotion engine Technology. We both agree that this is a reasonable demand to make and we concurr that a secrecy clause is justified.However this leaves Tihe Technologies AG in the situation, that as soon as the joint venture concludes we will have invested a very large sum in the production plants for a product whos rights you own with you beeing our sole customer for the special parts necessary for the Green Locomotion engine and the engine itself. Since this leaves us with the possibility of no further customer we will have to ensure a return on our investment in the duration of the contract.Therefore we offer a V&amp;auml;te share of future profit of 33 % for the joint venture. Since you remain the sole propietor of the technology you can lease the rights to the engine to other companies in order to regain your investments in research and development, where we can do no such thing, eventhough we also incurr a cost for the final R&amp;D. Furthermore the investments in plants forces us to produce for your engine in order to regain the investment.For this to be ensured we also uphold our initial proposal of a Duration of contract of 12 years, as this provides us the time needed to make up the investments.The Court of juristification in Germany is a fine compromise and will ensure that none of the involved companies will have to incurr extra ordinary costs by increasing the size of their legal department.Given the fact that with the Secrey clause you are sufficiently protected and the negotiations are about a joint venture between our two companies in our homecountry of Estonia we would like to uphold the proposal of 2 members of the board to be from V&amp;auml;te. This will ensure that negotiations and communication with estonian officials and local authorities are without friction. This will also benefit you as the joint venture would not suffer from being "alien" to the country it is operating in.I hope this new and adjusted draft is a good basis for further negotiations and a mutually beneficial agreement. Please let me know what you think of these new proposals.Kind regardsJesse Rebane</t>
  </si>
  <si>
    <t xml:space="preserve">Dear Jesse Rebane,Glad we agreed that theSecrey clauseshould come and that theCourt of juristificationstays neutral namely inGermany.As I mentioned earlier that without our company, this new technology would not have been brought into this project, and for that we should be rewarded through get the largest share of the V&amp;auml;te share of future profit. We do not want to lease the rights to the engine to other companies, since we are working togheter with you. Therefore, as an extreme offer, we offer75% for the joint venture.To accommodate you, we want to extend theDuration of contractup to10years. In this way, we are right in the middle of what both our companies want.However, we also want to accommodate you with theV&amp;auml;te members in board.But we believe, in fact, that within our company we have much more experience to lead such a large joint venture. In addition, we also consider it is importantto have members on the board to communicate with Estonian authorities and partners. Therefore, we propose to have3 membersofV&amp;auml;te members in board.I hope we can come to an agreement after this negotiation. I would like to hear what you think of this offer.Kind regards,Mika Andersson</t>
  </si>
  <si>
    <t xml:space="preserve">Dear Mika Andersson,Thank you for your counteroffer, and I am glad that we can already agree on some core issues of this contract. However the remaining issues are still up to negotiation as we sadly find it impossible to agree to your proposal.Given the fact that you also do require the expertise of our company in order to produce the engine at quality that only our vast experience in production of specialty tanks allows and our engineers are also involved in finalizing the design, we believe that a V&amp;auml;te share of future profit of 40.0 % is a good basis for further negotiation. Please keep in mind that we, as stated numerous times allready, bear the burden of actually producing the engine and need to make up the investments necessary.Furthermore we in no ways doubt your experience to manage such an important joint venture and are willing to concede to you 3 members of the board being V&amp;auml;te members in board.Please consider that we were more than willing to accomodate your requests so far, however our room to negotiate, given the current framework of the contract is drasticly decreasing and we would like to come to an agreement with you that benefits both of our companies.We will insist on a Duration of contract of 12 years in order for the current terms to allow for a recuperation of the investments we incurr and guarantee stabilty after the amount of controll we were willing to concede to you.I hope we will come to a mutualy agreeable conclusion under the given adjustments and move forward to bringing the Green Locomotion Engine to market.Kind regardsJesse Rebane</t>
  </si>
  <si>
    <t xml:space="preserve">Dear Jesse Rebane,This is our last negotiation. I hope that we will finally come out of this so that we can focus on establishing the joint venture with our companies, we as a company are very motivated and very honored to be able to do this together with you.However, there are some things that we really need to close up now such asV&amp;auml;te share of future profit,V&amp;auml;te members in boardand theDuration of contract.I hope you can accept our last offer, and that we can start to build our joint venture together!Kind regards,Mika Andersson</t>
  </si>
  <si>
    <t xml:space="preserve">Dear Mika Andersson,while I would have liked to negotiate further with you, the current terms are acceptable enough as they are. We look forward to our joint venture bringing an innovative and sustainable product to the market of railway mobility and the impact we as partners will have.Kind regards Jesse Rebane</t>
  </si>
  <si>
    <t xml:space="preserve">Dear Mika Andersson,My name is Jesse Rebane. I will be your negotiation partner for the following negotiation.I hope we can get to an agreement with the best possible outcome that benefits us both. We are looking forward to a successful relationship with V&amp;auml;te AG. To make sure we are on the same page, I will begin with a sum up of the situation at the moment. Our companies made a first agreement on the basic conditions of the contract. These are the form of the cooperation, which is a joint venture and the minimum duration of the contract of five years. The issues we are negotiating about are theV&amp;auml;te share of future profit,V&amp;auml;te members in board,Duration of contract,Secrey clause andCourt of juristification. I think we can make packages which are combining some issues, so we can come to a win-win situation.My first offer you can see in the attachment. I would like to begin with the Duration of contract. To have a long-term relationship, the contract should have a long duration. The new product has to be accepted by potential customers and mature via practical use. So the product will need some time to make profits. WithDuration of contractof12 Years, so the contract has a duration of seven years with the option to extend it for another five years, we can both make sure to have a successful joint venture. Furthermore, you can show us your commitment to the joint venture with thisDuration of contract.I am looking forward to hearing from you soon.Have a nice day.Kind RegardsJesse Rebane</t>
  </si>
  <si>
    <t xml:space="preserve">Dear Jesse Rebane,Thank you very much for your message and nice to get to know you. Of course, we are also looking forward to building a successful relationship with Tihe Technologies AG. I am sure we will come to an agreement that will be well suited for the both of us.Thank you for the quick sum-up of the current situation. Regarding the Duration of contract, we are also looking for a long-term relationship. However, as we previously agreed on a contract of at least5 years, we propose to stick to this duration. Of course, we can add the option that in case of success we can extend the contract with two more years. We believe that in five years time, we should have been able to work through the development aches and will be well on the way towards success.We definitely want to show our commitment and create a successful joint venture with Tihe Technologies. We believe that we can reach this success in five years, and that a long-term relationship is not only defined by a long-term contract. In the unfortunate case of this joint venture not turning out to be the success we are aiming for, we should not constrain ourselves to a contract of such long duration.Please let us know if you can agree with our proposal. Of course, we are open to receiving any counteroffers from you.Wishing you a nice evening.Kind regards,Mika Andersson</t>
  </si>
  <si>
    <t xml:space="preserve">DearMika Andersson,Thank you very much for your counteroffer. The proposal of five years duration of contract I can't agree on. You are right that the success in five years is possible, but it isn't production ready so far and also might need some time to be. For this time, we aren't making any revenues, and we got high costs. For example, will Tihe Technologies AG need to build some new production sites for building the Green Locomotion engine. With theDuration of contractof12years, we can make sure that these costs will be covered. To meet your needs, I would make the concession, if we make aDuration of contractof12 of aSecrey clausein the contract so that V&amp;auml;te AG still owns the whole technology. Can we agree on that? Could we make a package out of that issues? Which issue do you like to add?What is important for you?Have a nice day.Yours sincerely,Jesse Rebane</t>
  </si>
  <si>
    <t xml:space="preserve">Dear Jesse Rebane,Thank you very much for your reply.I definitely think we can definitely create a package that will fit both of our needs. The duration of contract of 12 years is something I cannot agree on, but I can make some concessions on our behalf. How about the Duration of contractcontract will be for8years, and Tihe Technologies signs the Secrey clause?Furthermore, maybe we can also add the Court of juristificationto this package. We, from V&amp;auml;te Technologies have a preference for the court of jurisdiction to be in Sweden. Sweden has an excellent body of corporate law and it has been proven for many years. For the court of jurisdiction to be in Sweden would therefore be of benefit to V&amp;auml;te Technologies as well as to Tihe.Please let me know how you feel about this proposal and I hope you have a nice rest of the day.Kind regards,Mika Andersson</t>
  </si>
  <si>
    <t xml:space="preserve">DearMika Andersson,Thank you for your response.I think we are on the way to get an agreement. I think the Duration of contractof10years would be suitable for our long-term relationship. With this contract length, I think we can also minimize the for our both companies if the technology takes more time to get production ready. For theCourt of juristificationyou proposed Sweden. The problem with theCourt of juristificationin Sweden is that our law department has no experience with the Swedish law and we haven't got the resources to deal with that. We would suggest to have theCourt of juristificationin Estonia or in Estonia. Ourlaw department has great experiences with these laws so we can handle all occurring difficulties very well. What do you think about that what of these two do you prefer? Furthermore the joint venture will be in Estonia, so I think we should have theCourt of juristificationinEstonia.In the attachment you can have a look my counteroffer.I'm looking forward to your response. Have a nice evening.Yours sincerely,Jesse Rebane</t>
  </si>
  <si>
    <t xml:space="preserve">Dear Jesse Rebane,Thank you for your message.As I also think we are well on the way to finalizing this agreement, I would like to make an offer. We can do the Duration of contract10years, if theCourt of juristificationwill be in Germany. Choosing a neutral country will provide equality for the both of us. As you have no experience with Swedish law, we have no experience with Estonian law. Perhaps we can both meet in the middle on this aspect, and choose a neutral country, like Germany?Looking forward to your response.Kind regards,Mika Andersson</t>
  </si>
  <si>
    <t xml:space="preserve">DearMika Andersson,Thank you for your message.Yes your right I think Germany is the middle on this aspect. With the Court of juristificationwe can meet in the middle. In exchange for that I'd like to have theDuration of contractof12years. Can we agree on that?Kind regards,Jesse Rebane</t>
  </si>
  <si>
    <t xml:space="preserve">Dear Jesse Rebane,Unfortunately, I cannot agree on that. With theDuration of contractto be10years, I am already making a big concession from the starting point. As having theCourt of juristificationinGermanywill benefit us both, I do not see the point of giving in on other aspects for that matter.I hope you can understand my perspective.Kind regards,Mika Andersson</t>
  </si>
  <si>
    <t xml:space="preserve">DearMika Andersson,I think to not repeat our selves, we should add more issue to the package. I could give you3 memberson the board, so you have a stronger position in the decision-making of the joint venture over theDuration of contractof12years. Sorry but I must consist on the12years otherwise the risk for this joint venture is too high for me with the costs of the joint venture. The plants which I need to build and thefinishing of development of the engine and for the final tests of the engine I need this longDuration of contractto not make high losses with the joint venture. With the3 memberson the board you can make sure to turn the joint venture in the direction you want to. The reason I suggest parting the share40is that I got also the costs forupgrading the transportation and electricity infrastructure in our region.What do you think about that? What is important for you in these points? Can you give me some more information on your side, so we can better negotiate a suitable solution for us both?Have a nice day.Yours sincerely,Jesse Rebane</t>
  </si>
  <si>
    <t xml:space="preserve">Dear Jesse Rebane,Thank you for your efforts to find a way to meet in the middle.I can only agree on theDuration of contractto be12years, if the we can equally share theV&amp;auml;te share of future profit. Since we both have or are investing a lot of money in this joint venture, we should at least equally split our profits. How do you feel about a 50/50 agreement?Please let me know how you feel about the proposal in the attachment.Have a nice evening,Mika Andersson</t>
  </si>
  <si>
    <t xml:space="preserve">DearMika Andersson,Thank you for your counteroffer.Sorry, but I don't think the cost for the joint venture are equal on both of our sides. I could give you one moreV&amp;auml;te members in boardfor that. What do you think about this? Furthermore, you can get all members on the board, and I would get a higher share for that. What do you prefer?Have a nice day,Jesse Rebane</t>
  </si>
  <si>
    <t xml:space="preserve">Dear Jesse Rebane,When I look at my calculations, V&amp;auml;te has already invested quite a lot of money in this joint venture, and Tihe Technolgoies still has to make these costs. Therefore I do not agree that the costs for Tihe Technologies will be higher than for us.If we are going through with this joint venture, I can only accept 41% profit if we have5 membersin the board. Otherwise, this does not feel like a fair deal and not a great start to this cooperation.If there is more V&amp;auml;te share of future profit, we can renegotiate the members of the board.Kind regards,Mika Andersson</t>
  </si>
  <si>
    <t xml:space="preserve">DearMika Andersson,Tihe Technolgoies had already some costs too for the security software for example. And the costs for the infrastructure and the three production sides will be significant. If you want 5 memberson the board, then I can agree on the deal you can see in the attachments.Have a nice evening.I'm looking forward for your answer.Yours sincerely,Jesse Rebane</t>
  </si>
  <si>
    <t xml:space="preserve">Dear Jesse Rebane,I am willing to accept this offer, so we have a deal!Thank you for negotiating and I am looking forward to the cooperation between V&amp;auml;te and Tihe!Enjoy your day,Mika Andersson</t>
  </si>
  <si>
    <t xml:space="preserve">Dear Mika Andersson,I am Jesse Rebane from Tihe Technologies AG and I have been instructed to lead and finish the second round of negotiation between our companies regarding the upcoming joint venture.We are really happe about the outcome last week and looking forward to start a successfull long term relationship together that will benefit both of us.As we both know there a still some topics we need to discuss but I am optimistic that we will find a suitable agreement that will make both of us happy.To ensure that we are both on the same page, here is a list of the upcoming topics:-share of future profit- members in board- durattion of contract- secrecy clause- court of jurisdictionLike I said in the beginning we are really looking for a successful long-term relationship because we believe that we are strong together and we can create something special together.Of course we had other options and other offers but we are are committed to this project. To certify this commitment we are ready to agree12 years regarding theDuration of contract.Keeping our relationship in mind, I think trust ist a game changer. We trust you with the project and I hope you trust us aswell. If we trust each other 100% nothing can stop us. Knowing and trusting each other helps a team to perform on his maximum level. For that reason we want to have insights in your technology to understand it better und to built it better.Secrey clauseNoRegaring theV&amp;auml;te members in boardandCourt of juristificationwe think that is an topic that is easy to resolve. The production will be in Estonia. Regarding juristification, working with Estonian authorities and Estonian partners, we Estonians are experts. We are doing it for years over years and have a successfully background regarding that. Taking this responsibility ourselfs would safe you a lot of headaches.Last but not least theV&amp;auml;te share of future profit Although we belive in the project it is still a big riks and a big investment for us. As you surely know we agreed to take the finiancial responsibilty and make some huge investments to get this thing started. Starting from standart production costs to new security systems to improving qualitiy, building new and bigger production plants etc. Taking this investments into account we are looking for a 20%-80% profit share.I really hope that you agree with this proposal and we can close the deal as soon as possible and start our bright future together.If you have any questions you can contact me anytime!Best regardsJesse Rebane</t>
  </si>
  <si>
    <t xml:space="preserve">Dear Jesse Rebane,Thank you for your welcoming message. It is good to hear that your organization is also looking forward to a mutually-beneficial long-term collaboration!In my opinion, trust is one of the key elements of a successful collaboration, and therefore, we first have to get to know each other a little bit better professionally speaking.Let us start with a6year longDuration of contract, while evaluating our collaboration and progress on a regular basis.As trust is something that has to be jointly build over time, we from V&amp;auml;te would like Tihe AG to sign aSecrey clause, meaning that we want to trust you with the newly developed technologies, but only to be used with the express permission of V&amp;auml;te. This way, we also intend to avoid having to actually think of aCourt of juristificationjust in case something somehow ends up badly. To have a rather neutral court, I would like to suggestGermany.Moving on to the next point of collaboration, I want to let you know that V&amp;auml;te really appreciates the fact that Tihe AG will install new security software and that your organization is also going to build new plants. However, this is not just beneficial for the collaboration, but also for the safety and security of your organization. Perhaps it is good to know that V&amp;auml;te will invest a large number of millions of euros in the joint venture, meaning that 20% of shared profit feels rather insulting. I sincerely hope you will reconsider it. Nontheless, I am willing to make a concession on the issueV&amp;auml;te share of future profit, i.e., to set it to70% for V&amp;auml;te.Lastly, as we from V&amp;auml;te have developed the world-changing technology, we do not agree with only one board member, we perceive4 membersin board to be more realistic.I hope that we will get to be on the same page of the same book!Best wishes,Mika Andersson</t>
  </si>
  <si>
    <t xml:space="preserve">Dear Mika,Thank you for your response. I see we still have some issues to resolve.I am happy to hear that we are on the same page regarding amutually-beneficial long-term collaboration! And you are absolutly right! Trust is something that hast to be jointly built over time.Sadly your offer does not reflect your kind words. That gets me a little bit worried. Both our companies are not new in this business and as far as I know your engine is not completly finished yet. Starting delayed in production and having only a time span of 6years together is really far away from a long-term relationship.Same with threSecrey clause.Perhaps you could explain what this clause entails. Because right know we think that you do not see us as equal partners. How should we pay for the development and production of this engine if do not know the whole technology behind it.But trust is a two way street. And we want you to trust us now not in 6 years.So we ready to give up some power. It is fair to move theCourt of juristificationtoGermany. Of course i strongly believe that we will not have to make use of it. Regarding the members in board aswell. If you insist here, we trust you to handle things well and are ready to give up some places. So V&amp;auml;te could have3 memberson the board.At this point I have not gone further into the V&amp;auml;te share of future profit, as I think it is very much related to the Duration of contract and the Secrey clause. But I am willing to accommodate you a bit.I hope you can bring some light into the secrey clause and I hope you appreciate theconcessions we are ready to make regarding the V&amp;auml;te members in boardand theCourt of juristification.Best RegardsJesse Rebane</t>
  </si>
  <si>
    <t xml:space="preserve">Dear Jesse,Thank you for your questions, explanations, and the concessions you made!I am sorry that I gave you the impression that my words and actions were inconsistent. To be honest, I felt rather insulted by your very first offer, which led to a lower level of trust.Fortunately, you managed to slightly repair it by showing what is important to you and that you are willing to accommodate to a certain extent.Just like you already mentioned, we also really hope and expect that our collaboration will go smoothly and that we will not need theCourt of juristificationinGermanyat all, but, you know, better safe than sorry!Of course we from V&amp;auml;te will do our very best to balance things well and mutually-beneficial for both our organizations and it is not our intention to make you feel like your voices will not be heard, because they are!We really appreciate your trust regarding the number ofV&amp;auml;te members in boardand we will always take into account both our thoughts and points of view.About your question of theSecrey clause, this implies that we will of course share the technology with you, but that you will have to ask permission from V&amp;auml;te to use it in any other product or before sharing it with any third party. This is a high level of trust for us, as no other organization will have access to the technology nor to this information. Therefore, we would like you to sign the clause, as this concerns the upcoming years of collaboration.As you made some concessions, we are willing to add a year to theDuration of contractmaking it7.Lastly, taking into account that we will bring more than €50 million into the collaboration, we figured65.0of theV&amp;auml;te share of future profitwould be reasonable.Have a good evening.Best wishes,Mika</t>
  </si>
  <si>
    <t xml:space="preserve">Dear Mika,Thank you for your kind response. I am glad that youacknowledge the concessions and steps towards to you we made!To summerize it, Tihe agreed to make concessions regarding:theCourt of juristificationmoving away from Estonia toGermanytheV&amp;auml;te members in board, you will have the majority on the board with3 membersand I am willing to accept theSecrey clause.After reading your arguments I understand completly the wish for this clause from your point of view. Of course I would be bad if this information would get to other competitors. But do no worry here. Thats the reason we are looking for a long term relationship right?As long as we are working together there is no need to share the information and technology with other companies. Thats why we are committed to this! The longer we work together the more value you get out of this clause. As you said its crucial for the "the upcoming years of collaboration".As you see we are ready to make big steps. But I am afraid that you are looking to change your partner in a few years regarding the length of the contract. As I mentioned in my last offer. TheSecrey clauseDuration of contractandV&amp;auml;te share of future profitare really tied with another.The first years are the riskiest for us. We will invest a lot and will have no real payout. We do not want to invest in this production and lose it after building it. I really dont want to annoy you with the numbers but with your offer right now, and I am complety honest with you, we are on a lose-lose situation.- We have no rights on the technology,- we agreed in the first round of the negoation last week that we will cover the production costs- we are covering the transportation and electricity inftrastructure besides of building three new plants especially for your technology- your technology isnt ready yet; we will cover that financially aswell- Due to delay of the technology and the time passed till the product has been accepted by the potential customers we lose a lot of years.Do not get me wrong. I am not blaming you for that. But these are some facts. And as hard we want to collaborate with you, we cant sign on a losing business. We could go bankrupt with that.So I am hoping for your cooperation here. We made concessions, we want a REAL long-term relationship, we are commited, we gave up power and technology. We made a big step towards you. Now its your turn.I think that, right now, is the chance for V&amp;auml;te to prove how committed they are. How much do you want this new partnership to happen.I think my offer is really fair and will benefit both of us.I propose a35% V&amp;auml;te share of future profitso we can cover our costs.Assuming that Yesto theSecrey clausewill convice you in our good faith and you are not looking for other partners, that 12year contract stands.You will have3 membersV&amp;auml;te members in boardand theCourt of juristificationinGermany.I am looking forward to hear from you soon with good news and a closing contract!Best RegardsJesse Rebane</t>
  </si>
  <si>
    <t xml:space="preserve">Dear Jesse,Thank you for summarizing our steps so far!I am glad to hear that you understand our motivations for the secrecy clause. Please don't worry about theDuration of contract, but rather compare it with evaluations at school (I hope this won't bring any unpleasant memories to mind) ; they are there just to evaluate how things are going, which aspects should continue in the same way and what can be improved? As with evaluations at school, it is not like we will suddenly change schools just because we don't like the evaluations we get. Rather, we see such a contract as a binding way of constant improvement and active collaboration. To accommodate you, I am willing to make it8years instead of the original 6 years.Moreover, we are convinced that these 8 years will cover all costs that are put into the production, and the collaboration in general, but as already mentioned, we will evaluate very regularly to avoid any possible (financial) issues/problems for both our organizations. In any case, the collaboration won't just stop once the contract ends, but we will renegotiate it, looking at all aspects and parties involved.Lastly, I understand that you also need to cover all sorts of costs, but for what we from V&amp;auml;te know, is that the infrastructure is mostly funded by your regional government and a part by Tihe as you will also benefit from it. Furthermore, as V&amp;auml;te is willing to invest an incredibly high amount of money to the project, you won't go bankrupt. In fact, as we are going to invest more than 70% of the expected future profit into the collaboration, having a60% ofV&amp;auml;te share of future profitis very generous.I hope that we can come to a mutually beneficial agreement soon!Best wishes,Mika</t>
  </si>
  <si>
    <t xml:space="preserve">Dear Mika,thank you for your insight.I like your school metaphor (do not worry, nounpleasant memories) and i want to keep going with that. Yeah, you do not change school after bad evaluations.I never had this problem at school and i don't think we will here either.Despite the fact that there were evaluations, the school years were determined from the beginning. Where I come from you have 4 years primary school and after that you need 8 years to graduate.So I think the best solution would be to combine our expierences from school. Lets keep going with a long-term relationship but include someevaluations.I interpret from your previous messages that years 6 and 8 are important milestones for you. We can do an evaluation at these years, as well as at year 10. In the 10th year we can also decide whether we want to work together for the full 12 years or end our cooperation at that point.Regarding finances, I understand that this is a very sensitive issue. It is true that the regional government supports us financially, but this does not mean that we do not have costs to cover and especially not that these are covered after 8 years. However, due to the long length of the contract, this is possible. Therefore, we can agree on generous52V&amp;auml;te share of future profitIf V&amp;auml;te would like to have a shorter contract period, we would need more percent on the future profit.All in all, I think thats a fair offer. I strongly believe you will see that too and we can end this negotiation succesfully.Best Regards,Jesse</t>
  </si>
  <si>
    <t xml:space="preserve">Dear Jesse,Thank you for your latest offer. We from V&amp;auml;te decided to accept your offer and are looking forward to our collaboration!Best wishes,Mika</t>
  </si>
  <si>
    <t xml:space="preserve">Dear Mika Andersson,I am Jesse Rebane and I will be yournegotiation partner for the joint venture.Since this joint venture is a great opportunity for both of us I am excited to find a deal which benefits us all and will be the start of a succesfull long-term relationship between our companies.Based on that I drafted a first offer. Please tell me what you think about it and if there is any need for adjustments. I am looking forward discussing the issues with you.If there are any open questions about an issue, eg. theSecrey clause, feel free to ask. I am confident we will find a satisfactory agreement.Best regardsJesse Rebane</t>
  </si>
  <si>
    <t xml:space="preserve">Dear Jesse Rabene,Thank you for your message. I look forward to reaching an agreement between our wonderful companies!Your current offer, however, is not one I can accept on behalf of V&amp;auml;te. Let me explain why:Firstly, I feel your proposedV&amp;auml;te share of future profit is too low. Especially considering that V&amp;auml;te will likely invest more money in the venture and therefore take a bigger risk than Tihe. Besides, it was our R&amp;D department who succeeded in finding the major keys to develop the technology. Therefore, I feel70to be a more realistic division.Secondly, due to the aforementioned reason I suggest we alter theV&amp;auml;te members in boardto3 members.The third alteration I would like to propose revolves around the absence of a secrecy clause. V&amp;auml;te brought valuable knowledge to this collaboration and we are willing to invest a lot of money into it, however without this clause I fear V&amp;auml;te is left vulnerable. So, I would like to add the secrecy clause in this partnership.Regarding theDuration of contract, 12 months is a very long time in which a lot can change. We would like Tihe and V&amp;auml;te to be the first ones with a Green Locomotion Engine. This is expected to happen in 5 years. Those first 5 years will consist of development, production and reputation building. After we introduce the engine to the world, I feel a renegotiation will be best. That is why I set the duration to6.The last comment I want to make is about the theCourt of juristification. You and I both know that our companies' legal departments both prefer our own countries since we know the laws and are experienced there. Therefore, I suggest we move the location of theCourt of juristificationtoGermany. This seems to me, to be the most equal and fair choice for both of our interests.Isincerely hope that my explanation was clear. Please feel welcome to ask any questions, I will gladely reply!Kind regard,Mika Andersson</t>
  </si>
  <si>
    <t xml:space="preserve">Dear Mikka Andersson,thank you for your answer and your explanation! It has given me helpful insight regarding the issues. I will take this into consideration an will make some steps towards you. Nonetheless I still have some questions.As you might know we at Tihe Technologies AG are trying to find a long-term relationship. So a 6 year contract seems a little odd, especially if we take in to consideration that the initial calculations have shown that it will take at least 5 years for both of us to get decent return. I understand that a contract of 12 years seems like a long time, but remember that our joint venture will need time to make good profits. A renagotiation might even complicate things and indicates indecisiveness in this joint venture.Speaking of profits. As the producer in this upcoming partnership we also take a big risk with the upcoming construction of new plants, productions costs and R&amp;D costs, since your R&amp;D department did not make the engine production-ready yet. In consideration with your suggested short-term contract, such a high percentage ofV&amp;auml;te share of future profitis more then suboptimal. If we take theSecrey clauseinto play too, it seems the Tihe Technologies AG would go home empty handed.A big factor in this joint venture is trust. Trust in each company and trust that the investment will pay off. I can understand that sharing the Green Locomotion engine is a big step for you. So I would be reliefed to hear why exactly V&amp;auml;te will bevulnerable as I see us here as equal partners. I could be willing to let theSecrey clauseslide, but for that I need proof in terms ofDuration of contractandV&amp;auml;te share of future profitto compensate for the lack of trust and respect in our company.With aSecrey clausea shortDuration of contractand a highV&amp;auml;te share of future profitthis would seem more like an exploitation than a business on equal footing.In regards of theV&amp;auml;te members in boardI thought that with2 members on the board I would do you a favor, since it would be easier for an estonian company to communicate with local estonian authorities and partners. Furthermore these authorities and partners will have significant influence over our joint cooperation, so it will be even beneficial and advantageous to leave the communication to us. Regardless of that I do not want to make the impression we want to exclude you from important matters, therefore i think2 membersare a fair solution. But I am open for your insight on this matter.In case of theCourt of juristificationI see your point. Although a joint venture in Estonia with an estonian company seems obvious to be subject of estonian law, I am willing to concede toGermany.In conclusion I want to say: We can achieve something great here. But for that trust and respect are mandatory. Keep in mind that both companies have to invest a lot of money to make this joint venture work.Best regardsJesse Rebane</t>
  </si>
  <si>
    <t xml:space="preserve">Dear Jesse Rabene,Thank you for sharing your insights. I truely believe that we're heading in the right direction in regards to coming to an agreement and appreciate that you are willing to see things from our side as well.Let me start off by saying that I was unaware that Tihe Technologies AG considers a long-term relationship to be of this high importance. We value Tihe tremendously and would love to work together. However, I thought it would be in both of our interests to be able to renegotiate after the Green Locomotion was introduced into the world. After reading your mail, I stand corrected, and will make a consession in regards to theDuration of contractand follow your lead in the12years you suggested as that is your preferred duration.You continued your mail by explaining the big risk your company will take with our partnership. I agree, we both are taking risks. That is why I asked our finance department to make an estimate for both of us. They estimated that Tihe will invest about €23.5 million in the build of new production plants, the production costs, investment in computer security and infrastrucure and other expenses. V&amp;auml;te is investing an equivalent of €76.5 million in this joint venture. I hope you understand that a 30%V&amp;auml;te share of future profitis too low when taking these numbers into account.Additionally, you made a statement about trust which is completely accurate. I also believe trust is an important part in a joint venture. That is why I trust your intuition on theDuration of contractand will leave V&amp;auml;te a minority in the board by agreeing to your2 membersofV&amp;auml;te members in board. This does mean that I insist V&amp;auml;te has a higherV&amp;auml;te share of future profitto create an agreement which is fair for both parties.Looking forward to hearing from you!Kind regards,Mika Andersson</t>
  </si>
  <si>
    <t xml:space="preserve">Dear Mika Andersson,I am excited to hear that we are on the same page and also to see that we are both working to make this collaboration work! I am happy to see that we are both making reasonable concessions and are very close to sealing this deal.But before we can do that I have to clarify some misinformation regarding the investment of the Tihe AG. Since you were honest regarding the concrete figure of investment for V&amp;auml;te, I want to return the gesture.I am afraid to tell you that the investment costs of the Tihe AG does not amount to only ~€24 million. This number soley includes the construction of three new necessary plants. In addition to that the before mentioned R&amp;D costs amount to ~€7.2 million and the production cost to around €10 million.It is obvious that the Tihe investment costs are not quite the same as those of V&amp;auml;te. The situation with this V&amp;auml;te share of future profitis, that we would not be able to cover our fix costs. As sad as it sounds, it is unfortunatly the truth. As a company a goal of us is to be constantly able to evolve and grow. This could have been possible through introducing the Green Locomotion Engine to us and consequently increase theV&amp;auml;te share of future profit. But since we agreed to theSecrey clausethis is not the case.In your explanation i can read that theV&amp;auml;te share of future profitis as an import issue as it is for us. I think both of us do no want the Tihe AG to bleed out because of not being able to cover the necessary costs to make this joint venture work. Additionally I want to give you the trust back, which you showed us with the 12 year contract.That is why i propose a 50%/50%V&amp;auml;te share of future profit.50% might not be ideal. It is not even for the Tihe AG. But this will not only keep us barely afloat, it will be good compromise and a solid fundation for our companies to work together at eye level.I hope, with my explanation above, you receive my proposed solution as a fair offer, even though I am not able to go all the way to you.Best regardsJesse Rebane</t>
  </si>
  <si>
    <t xml:space="preserve">Dear Jesse Rabene,This is the last day we're able to send offers, so I hope this email finds you in time and you are able to accept this offer. But I could not do that with your latest offer.Thank you for clarifying more about the financial side of Tihe. I will take your word that a highV&amp;auml;te share of future profitcreates a problem on Tihe's side. So, a50/50 split sounds like a plan. However, this will mean that I need to change another part of the contract.Let's be honest, V&amp;auml;te is the one who brought the initial idea and who is investing more money into the joint venture. I am all for equality, so I do not believe your offer is as fair as you believe it to be.TheV&amp;auml;te share of future profit is now equal, as is theCourt of juristification. Tihe made aconcession in theSecrey clause, so I know you value equality as well and want to reach a fair agreement. We do to, that is why we agreed with the longDuration of contract for you. But when realizing that V&amp;auml;te spends more money and is bringing technology to the deal that we have been working on and testing for years, I believe it to be more equal if we hold3 membersasV&amp;auml;te members in board. We have very capable members who are well equipped tohandle such a big joint venture.Hope this mail finds you in time. Looking forward to your reply!Kind regards,Mika Andersson</t>
  </si>
  <si>
    <t xml:space="preserve">Dear Mika Andersson,I happily accept your offer.I want to thank you for this negotiation and wish you all the best in the future!Best regardsJesse Rebane</t>
  </si>
  <si>
    <t xml:space="preserve">Dear Mika Andersson,my name is Jesse Rebane and I work for Tihe Technologies AG. Our company is very happy about the outcome of the first round of discussions of the meeting in Talinn. We are satisfied that V&amp;auml;te AG and Tihe AG agreed to form a joint venture and we are looking forward to starting a business relationship. We are convinced that out planned project will be successful with the promising technology of the Green Locomotion by V&amp;auml;te AG and many years of experience and patented technology for hydrogen tanks by Tihe AG.In order to finalize the contract for our joint venture, however, there are still a number of points that need to be discussed.As you know we already decided to enter into a contract of at minmum 5 years. We are interested in a long term relationship as we are going to put a lot of effort, time and costs into this joint venture. And due to the fact that we are sure that a longer cooperation will be more profitable for both companies, we suggest a longer Duration of contract. To be precise, we propose a contract duration of 12years.Another point which has to be discussed is the number of directors from our companies that will sit on the board of directors. I think for the cooperation with local authorities and local partners it is necessary that Tihe AG has more board members than V&amp;auml;te AG. As these local authorities will have a significant influence on our joint cooperation, it would be advantageous for both of our companies to leave the communication with them to Tihe AG. Therefore we suggest to have2 membersofV&amp;auml;te members in board.In general, we are against the inclusion of a Secrey clausewithin the joint venture because we consider our companies to be equal partners and therefore we do not need to have secrets from each other.For the next issue, the Court of juristificationwe suggest Estoniadue to the fact that the production will be carried out in Estonia.And the last issue to be defined is, of course, the distribution of future revenues. In this point we first would like to request what your expectations ofV&amp;auml;te share of future profit are?I want to let you know that this offer is just a first step and we are open to negotiate about these points. I am sure we will find a way and come to an agreement.We are looking forward to working with V&amp;auml;te AG and hearing from you soon.Have a nice day!Best regards,Jesse Rebane</t>
  </si>
  <si>
    <t xml:space="preserve">Dear Jesse Rebane,First of all, thank you for your message. As you might already know, my name is Mika Andersson and as an employee at V&amp;auml;te, I am the representative for our joint venture negotiation. I am very looking forward to our contact together. Again thank you for hosting the meeting in Tallinn, my colleagues had a great stay in Estonia. Our company was very pleased with the outcomes of the first discussions as well. We are convinced that this planned project of our joint venture will bring promising outcomes in the future. The combination of your patented hydrogen technology and centuries of experience in steel producing and our groundbreaking Green Locomotion technology brightens both companies futures.During this whole negotiation process, I will be completely open and sincere in my communication because I believe these values are important, now and after the contract negotiation. I agree with you that in order to finalize our joint venture contract we still have some points to discuss.During the first meeting, we were in agreement on a contract duration of 5 years. I think we can both agree that we need this duration for the Green locomotion to maintain the first-mover position and to reap the benefits. Bearing the investments in mind, I agree that a longer duration is beneficial for both parties. Minding the pace at which technology evolves we propose a contract duration of 8 years. We believe that in the process of working together and evolving together we can evaluate during our joint venture and extend the contract at any time.Secondly, bearing the importance of the first-mover position and therefore keeping the technological breakthrough of the hydrogen-powered engine inside our joint venture, we insist on a secrecy clause. We believe we are indeed equal partners and we will therefore both share our important technological knowledge to make this joint venture a success. It will therefore be advantageous for both of our companies to include a secrecy clause. Not to have secrets from each other, because as I mentioned earlier I am sincere and open in my communication during this whole negotiation process. But to maintain our market advantage and position together in the joint venture.Thirdly, as I already stated we believe we are equal partners. So we agree that both parties should at least have 2 members on the board. I think we both would like a majority on the board and both have our arguments for this wish. Could you maybe further explain how the local authorities have a significant influence on our joint cooperation?Further, we suggest that for the court of justification, Sweden is more appropriate. This is because the corporate law in Estonia is quite new and the law in Sweden has been proven and is very comprehensive. As I want to emphasize, we want to communicate openly and sincerely. But we are just not familiar with the Estonia law so therefore we are a little hesitant because, in the end, we want to have the best legal protection for our joint venture together. So it is beneficial for both parties to carefully consider this decision.Lastly to answer your question about the future profit. In the long run, this is the most promising innovation in rail engine design in recent history. So, the calculations estimate the value of the finished technology to be 90 million. As you can understand, engineers estimate an incredibly high chance of this technology being successful. We believe that we are equal partners. And we understand that the expectations of Tihe AG to invest in this joint venture are high (e.g., the infrastructure, and computer security). But we still believe that due to our technology that changes the world and our investments, we deserve 65% of the profit.Same as your offer, this offer is the second step. We are definitely open to negotiation about these points because we maybe do not have a full picture of all the arguments (yet). As I mentioned earlier and want to emphasize again, we both want this deal to be beneficial therefore I communicate as openly and sincerely as possible. I am sure we find a way to come to an agreement.We are looking forward to working together with Tihe Technologies AG. Once again thank you for your message and I look forward to your next one.Have a nice day!Kind regards,Mika Andersson</t>
  </si>
  <si>
    <t xml:space="preserve">Dear Mika Andersson,thank you very much for your detailled offer and the friendly message! I appreciate you as a negotiating partner and I agree in your point of view that the issues are very important for our business relationship. I can comprehend some of your points and explanations, but unfortunately, I cant agree with all of your claims. First of all I agree with you that we need a longer contract duration than 5 years. Thank you for your suggestion and that you are that open to negotiate with us. We both know that in general, the toughest time for an innovation is in the first years after its market entry. Even though we expect your innovation to be a success, we cannot be absolutely sure about it - what we hope you will understand. Due to the fact that the first years of our cooperation will be the greatest risk, we have the opinion that a contract duration of about 8 years is still too risky for us. Therefore we suggest to meet in the middle and propose a fixed Duration of contractof about 10years with your suggested option to an extention. Secondly I have a further question about the Secrey clause. So did I understand it right, that the secrecy clause means, that you will not have any secrets about your technology within our joint venture but only to other external institutions or people that do not have anything to do with our business relationship. It means that Tihe Technoloigies AG will still be fully informed about your technology? If this is the case, we are willing to meet your expectations and agree in this issue. To come to the number of directors you wanted to know why we think it is advantageous for both of our companies to have more members of Tihe AG in the board. First of all we would like to let you know that we respect you as an equal partner even though we want to have the majority of members on the board. It is just because of the fact the production takes place in Estonia we will have more contact and business relations to Estonian partners like for example Estonian suppliers. We will also have to work with the local authorities and you can really trust us in this case that it is common that it is much easier for an &amp;bdquo;Estonian company to communicate with them than for a foreign firm who may suffer from its alien status. I hope you can understand our point of view und can meet our expectations which will definitely be advantageous for both of our companies.Another point where where we cannot fully meet your expectations is the Court of juristification. Unfortunately we also have no experience with the Swedish law and therefore we also dont have the resources to deal with a foreign law. But what do you think about a third, more neutral country as a court of jurisdiction? We can meet in the middle and might consider a country like Germany. With this neutral court of jurisdiction we can come to an agreement, so none of our companies will have any disadvantage. I think this will be the best solution.Thank you for the detailled explanation of your expectations regarding the future profits. We respect you as an equal partner but unfortunately we can't agree with you on in this point. Nevertheless we are open to negotiate with you. As you already mentioned we had to install new security software in all of our plants, for which we are bearing the entire financial burden besides high infrastructure costs for upgrading the transportation and electricity infrastructure in the region. But since we are also going to build three more plants in Estonia just as a result of the joint venture, we will be facing very high additional fixed costs. So as you can see we have to take a high failure risk into account. With your proposed distribution we do not see ourselves in a position to be able to cover these fixed costs. Furthermore the goal of us is not just to be able to cover the fixed costs but also to generate reasonable profits. Therefore we suggest a different distribution. We would like to request 65% of the profits and leaveV&amp;auml;te share of future profit at 35%. I think we are getting closer to our final goal to finish the contract and I am pretty sure that we will reach an agreement on the these issues during the negotiation. I would like to emphasize again that we are absolutely open to go on in our negotiation and that we are open to hear your point of view and your arguments. We are looking forward to working on our joint project and hearing from you soon! Have a nice evening!Kind regards,Jesse Reban</t>
  </si>
  <si>
    <t xml:space="preserve">Dear Jesse Rebane, Thank you very much as well for your friendliness and counteroffer. I am happy with the negotiation process and I feel like we are getting closer to an agreement. Although I must confess that I can not agree with all your claims yet. Let me further explain myself.First, the court of justification. We think meeting in the middle here will be beneficial for both parties and we agree on your argumentation. Because we are equal partners, this neutral court jurisdiction is the perfect option. We agree on theCourt of juristificationinGermany.Secondly, I agree that in general, the toughest time for innovation is the first years after its market entry. We must act fast and maintain that first-mover position on the market for our groundbreaking Green Locomotion technologies to reap the best benefits possible. We can agree on the fact that bearing in mind the investments, a longer duration of the contract is beneficial for both of us. Still, I stick to my arguments for minding the pace that technology is evolving, we propose to meet in the middle and suggestDuration of contractfor 9years.Thirdly, to address your question about the secrecy clause. Yes, it means that Tihe Technologies AG will be fully informed about our technologies. The secrecy clause protects us both for not sharing our market advantage (groundbreaking Green Locomotion technology) with third parties. To be concrete, Tihe AG and V&amp;auml;te AG will both be prohibited to give access to this proprietary technology to any third party. So, only our joint venture has access to the technology and the joint venture has a market advantage. It is essential, and our success depends on not losing this advantage. Therefore it would be very beneficial for both parties to sign the Secrey clause.Further, thank you for your detailed answer about the board members. I think my supervisors will not be happy if I tell them that our joint venture is going to be referred to as an Estonian company. This statement does not match the part where you said we will be equal partners. To be honest, this incongruency slightly worries me for the future. But we understand that from a business perspective it might be useful to have a majority of board members. Keep in mind that having 3 V&amp;auml;te AG members can also be appealing for further international business opportunities with our joint venture.Fourthly, thank you for sharing your views about the future profits partition. Unfortunately, I can not agree with you on this part (yet). We are aware that Tihe AG has a big financial burden (e.g., security software, building plants, infrastructure), but I think your share proposal is not accurate seeing our investments. To be sure of a fair counterproposal, I asked the finance department for some numbers to base the split of future revenues. They based their calculations on the estimated value of what each partner brings to the cooperation. Their estimation was that the investment of Tihe AG, including all cost items mentioned above, was about 23.5 million. Which is, with respect, much lower than the investment of V&amp;auml;te AG (estimated at 76.5 million). Of course, we agree that there is a possibility that we do not have all the numbers and figures at our disposal, so under the guise of an open and sincere negotiation, correct me if you feel I am mistaken.As mentioned earlier, I agree that we are equal partners in this joint venture. So in order to act like this, we are willing to make a concession. We are willing to agree on your proposal about 3 members of Tihe AG and 2 membersof V&amp;auml;te AG in our joint venture board. If, you agree to our proposal for the V&amp;auml;te share of future profitat 65%. In this way, we believe we honor our equal partners agreement in the best possible manner.In our opinion, we are indeed getting closer to our final goal. I want to emphasize again the fact that we are communicating sincerely and openly during this whole negotiation because we believe that forms a fundament for our joint venture. I agree that we are absolutely open to going in on our negotiation and that we would like to hear your point of view on this counteroffer.We are looking forward to a future, one in which we together are going to change the way of traveling!Have a nice day!Kind regards, Mika Andersson</t>
  </si>
  <si>
    <t xml:space="preserve">Dear Mika Andersson,thank you for your message and openness to negotiate. I appreciate your accommodation and I am looking forward to continuing our negotiation. I also think that we are getting closer to an agreement. Nevertheless I have to say that I cannot fully meet all of your expectations. I hope you are open for my further explanations.First of all please just let me repeat what we have already agreed on. I am very happy, that we found a middle way to set Germanyas Court of juristification.We have also already complied with your request for a Secrey clauseand are going to accept it. I think we are on a good way to find an overall agreement.Now I would like to talk about the number of V&amp;auml;te members in board. First of all I would like to sincerely apologize for the expression of an "Estonian company". The view was in no way intended, it was expressed too flippantly and hastily. I am very sorry for that! We are equal partners in any case. I just wanted to make it clear that it would be advantageous for both of us, since we will also have to deal with the local authorities for example during acceptance tests. Communication will be easier and there will be fewer misunderstandings if there will be 2 membersof V&amp;auml;te AG on board.Thank you for your detailled information about the financial part of your investments. I think it was necessary to be open about this to avoid misunderstandings, since our finance department did not estimate the innovation value of V&amp;auml;te AG to be more than € 60 million. On our side in addition to the software installation and infrastructure costs our finance department calculated the following investment costs for Tihe AG. Besides the already mentioned costs the construction of the plants on its own will cost at least 24 € million. Furthermore, the additional production costs are estimated at another 10 € million and further R&amp;D at 7.2 € million. Therefore, unfortunately, we cannot agree with you on the distribution of profits, because our costs are much higher than the costs your financial department estimated.Furthermore we link the distribution of future profits very closely to the duration of the contract. A long contract duration and a high share of the future profits both would give us a certain security which we need if we want to form a joint venture. Due to this fact we are willing to make concessions and accommodate you on the Duration of contractof 9years if we can increase our share of the profits. Unfortunately receiving only 35% of the profits is not profitable for us. According to calculations of our finance department our company cannot survive with this share, as we cannot cover our fixed costs in any case. In order to secure ourselves, we unfortunately only have the possibility to demand a share of profits of at least 55% for the shorter contract period of 9 years and to set the V&amp;auml;te share of future profitat 45%. I am very sorry that we cannot offer a higher share, but I hope you understand our point of view that it makes no sense to form a joint venture if our company cannot expect to generate profits.We are very happy that we have already taken a big step forward, but we also have to point out that we unfortunately do not see many further possibilities to move away from our demands without a compromise in case of maintaining security. Nevertheless we emphasize that we are looking forward to hearing your point of view. We stronly believe that we can find an agreement and we have the opinion that our offer is a fair accomodation.We are looking forward to hearing from you soon!Have a nice day!Kind regards,Jesse Rebane</t>
  </si>
  <si>
    <t xml:space="preserve">Dear Jesse Rebane,I am happy to announce that we have an agreement. This negotiation process was very smooth and I think both parties have all our interests are represented in the best possible way. We are equal partners in this joint venture and this contract symbolizes that.In short, we are agreeing on a contract of 9years with 2 membersV&amp;auml;te members in boardand a 45.0% for V&amp;auml;te share of future profit. Both parties will sign the Secrey clausebefore any further steps are taken and the court of justification will be in Germany.Jesse, personally I would like to thank you for this whole negotiation process. I think we both honored the open and sincere communication and I really appreciate that. This gives a good example of how the future of an equal partners relationship in the joint venture will be like.Our next meeting will be about signing the contract and then we have the opportunity to properly celebrate our agreement. We look forward to our cooperation in the future.For now, have a nice day and we will be in contact.Kind regards,Mika Andersson</t>
  </si>
  <si>
    <t xml:space="preserve">Dear Mika Andersson,I agree, court of jurisdiction seems like a good place to start.Since we agreed that our joint venture will be located in Estonia, it seems reasonable to make our venture a subject to the law ofEstonia.Please let me know what you think about my offer.Respectfully,Jesse Rebane</t>
  </si>
  <si>
    <t xml:space="preserve">Dear Jesse Rabane,I am sure that both us are willing to have some sort of legal option - although of course we believe that there wont be any issues.It is not necessary to make our venture a subject to the law of Estonia, only because it will be located there.Especially as there is evidence that foreign companies in the former Soviet area have difficulties demanding their rights. We suggest that it would be the best for both of us that Sweden would care about these aspects, as Swedish corporate law is known to be very comprehensive and has already been proven.If this is not an option for you we are willing to talk about Germany as a thrid more neutral country.Best wishes,Mika Andersson</t>
  </si>
  <si>
    <t xml:space="preserve">Dear Mika Andersson,I hear and understand your concerns.It would be indeed a challenging situation if there were problems with the company's legal rights. However, let me assure you that Soviet customs of handling business and legal issues are long gone by now. Currently Estonia is a part of European Union. Hence, its jurisdiction is up to European standards.Nevertheless, we could consider Germanyas a courtesy to you in hopes that you also be willing to meet at the middle at some other points during our negotiation.Respectfully,Jesse Rebane</t>
  </si>
  <si>
    <t xml:space="preserve">Dear Jesse Rebane,great so we can agree on Germany as the Court of juristification.What do you think, should we talk about V&amp;auml;te members in board next?As you know, we are the one who brings in the new technolgoy to the project.and therefore regarding the number of members that will be in executive control we ask 4 members on the board of Directors. So you are also represented there.Looking forward to hearing from you.Sincerely,Mika Andersson</t>
  </si>
  <si>
    <t xml:space="preserve">Dear Mika Andersson,It's a decent offer.However, we would feel more comfortable having more than 1 place on the board for Tihe AG. Would you agree to lower the amount of members to3 membersso there would be more sense of the equal partnership? In this case you will still have the absolute majority and Tihe AG will be fairly represented.Sincerely,Jesse Rebane</t>
  </si>
  <si>
    <t xml:space="preserve">Dear Jesse Rabane,thanks for your counteroffer.Yes, 3 members as number of V&amp;auml;te members in board is accaptable for us, although we planned to have one more. Maybe we can then find another good solution in the next cirital issue which is the Secrey clause.For us this clause is of absolute imporantance. So we need a Yes to have it as a part of our contract. As we plan to work together in a joint venture V&amp;auml;te's technology should not go out of the joint venture, that is why this clause will prohibt Tihe from giving access to any third party.We might be able to be generous with the Duration of contract, if you are willing to accept the Secrey clause.Best wishesMika Andersson</t>
  </si>
  <si>
    <t xml:space="preserve">Dear Mika Andersson,Thank you for agreeing to change the number of members on the board!You thoughts on secrecy clause certainly make sense.Could you please clarify one moment for me? In your message you say that secrecy clause "will prohibit Tihe from giving access to any third party." Does that mean that our workers will have access to full technology during our cooperation?If that is the case, we could agree to the secrecy clause if you are willing to sign a contract for a duration of 12years.Sincerely,Jesse Rabane</t>
  </si>
  <si>
    <t xml:space="preserve">Dear Jesse Rabane,thank you for your qick response.Yes of course, i am willing to clarify the secrecy clause in detail.You asked: "Does that mean that our workers will have access to full technology during our cooperation?" Yes! You will get access to the technology. Mainly the Secrey clausewill exclude third parties and it will also be prohibited to use the technology in any of your other products. - So only for our cooperation. By signing this secrecy clause, Tihe would agree to not to use this technology without our express permission.I am happy that you are willing to agree on the secrecy clause. I am sure, that the Duration of contract is a major aspect of our negotiation and we are will to meet your demands as good as possible. As 12 years is the maximum duration. This would only be possible if we find a good V&amp;auml;te share of future profit. What is your first offer in this aspect?Best wishesMika Andersson</t>
  </si>
  <si>
    <t xml:space="preserve">Dear Mika Andersson,Thank you for the clarification!Would30% of profits be a good enough option for you? Respectfully,Jesse Rebane</t>
  </si>
  <si>
    <t xml:space="preserve">Dear Jesse Rabane,thanks for your offer. We are still willing to find the best compromise for both of us in the given short timeframe we have.We guess you know that a 30% share is not acceptable for us, as V&amp;auml;te is the one who is bringing in the value to our joint venture.Here is my explanation:We expect this technology to change the world. Our innovation is the most promising innovation in rail engine design in recent history. Our finance department calculated the value each partner brings into the cooperation. The value of the finished technology is going to be € 90 million for the full duration of a contract lasting 5 years and we already talked about a longer duration, which means even higher value!Our engineers estimated a over 85% chance of beeing succesful, that means we are investing the equivalent of over € 76.5 million in the joint venture.On the other hand, you say that Tihe is offering to build 3 new plants that will be the basis for our production. We estimate the costs for each plant to be about € 6 million or not far from it above. The production costs, which will also be paid by Tihe AG, are not exactly known yet, due to the fact that the engine is not yet finished. Also, don't forget the benefits from massive infrastructure improvements during the period of the joint venture, which are mostly financed by your regional government.Our engineers estimate that Tihe AG will need to invest a few million in the development of the engine to bring it to the stage at which it is ready for series production. That brings the total that Tihe AG will invest to about € 25 million, even taking into account other investments for computer security and infrastructure costs that you have agreed to make, before we start to negotiate.This means your investment is still much less than the value that V&amp;auml;te AG is bringing to the table. For this reason, we feel that an 75 &amp;ndash; 25% split in our favour is much more appropriate.Best regards,Mika, Andersson</t>
  </si>
  <si>
    <t xml:space="preserve">Dear Mika Andersson,Thank you for explaining where you coming from in terms of division of final profits!I would also like to provide you some calculations and explanations from the side of Tihe AG.As you mentioned in your letter, we will be building planting 3 new plants. However, our estimation is €8 million per each plant. Along that we estimate our production costs to be around €10 million and R&amp;D spending around €7.2 million for the technology that we would not be able to use after the end of the contract.Additionally, we estimate the value of the innovation only at €60 million, which is significatnly lower that the numbers that you presented.I do understand thatV&amp;auml;te AG has a potential for a good profit. Nevertheless, it would be careless from our side not to take into account that with the secrecy clause we actively bound out profits to the duration of contract.If you are willing to drop the Secrey clausewe would be willing to increaseV&amp;auml;te AG share of profit to65% as it will give us a chance to make some profits after the end of the contract and increase the return on investment.Sincerely,Jesse Rebane</t>
  </si>
  <si>
    <t xml:space="preserve">Dear Jesse Rabane,thanks for your message and offer.We are not willing to drop the Secrey clause as it is a major aspect for us. We already choose the maximum Duration of contract for you to earn way more money compared to a 5 year contract.Please include this aspects in your offer and the calculation of V&amp;auml;te share of future profit.Best regardsMika Andersson</t>
  </si>
  <si>
    <t xml:space="preserve">Dear Mika Andersson,In this case, would you be willing to accept 50/50 split of the profits?Since you will be the only one holding the right to the new technology you will be making profit after the end of the contract which won't be the case for us.Sincerely,Jesse Rebane</t>
  </si>
  <si>
    <t xml:space="preserve">Dear Jesse Rebane,thanks for your offer. We are so close to an agreement.50-50 is not possible because of different inputs into our joint venture.A V&amp;auml;te share of future profit of 60% was given us as a minimum. 59% would already heart but i cannot get any lower. This is a major step for us and really a faire share.Best wishesMike Andersson</t>
  </si>
  <si>
    <t xml:space="preserve">Dear Mika Andersson,Thank you for time.I find the terms of the contract that we have reached acceptable and would like us to sign the contract.It was a pleasure negotiating with you.Sincerely,Jesse Rebane</t>
  </si>
  <si>
    <t xml:space="preserve">Dear Mika Andersson,I write to you with total joy and enthusiasm, on this new path that awaits us as future partners and friends towards our joint venture on behalf of Tihe Technologies AG. I introduce myself to you my name is Jesse Rebane and I will be happy to negotiate with you in the next few days.Our companies have had a long way in the industry and, as you know, this new alliance looks promising for both parties, I hope we can achieve a concession where we are both happy with the result. Without further ado I present our offer here:1. Regarding the future revenue division, Tihe technologies AG expects the V&amp;auml;te share of future profitto be 20%, I hope you take into account that I have not decided randomly this percentage, It comes to my mind that you will understand about the various costs that we must incur at Tihe Technologies AG.2. Regarding the number of members that will be in executive control, I have contemplated2 membersfor V&amp;auml;te members in boardon the board of Directors and for Tihe Technologies AG 3. Please let me know what you consider about this offer it is important for me to hear your opinion, at the end of the day we are here speaking about future decisions in our joint cooperation and I think that both parties should have a considerate amount of members and generate balance in cooperation.3. I look forward to building a long-term relationship with V&amp;auml;te AG and therefore I ask you for a 12-year Duration of contract that will allow us to strengthen our companies and our profits in the coming years.4. For us it is very important to know with whom and how we are working, so we kindly ask that there is No'secreCy'Secrey clausebetween us.5. I am aware that our companies have previously discussed alternatives to the choice of a Court of juristification. Tihe Technologies AG hopes that Estoniawill be the selected country.Last but not least, I hope we can come up with the best alternative for both of us. I will be attentive to your response and opinion and to discuss in detail each point with you.I am looking forward to hear back from you and I wish you a nice day.Sincerely,Jesse Rebane</t>
  </si>
  <si>
    <t xml:space="preserve">Dear Jesse Rabane,Thank you very much for contacting me. I am also looking forward to our negotiation and sure to find the best terms for our new joint venture.It is good to see that you are willing to talk about each point so that in the end all of us are happy with the result.Would you like to talk about each aspect at the same time? Id prefere to talk about each aspect stepwise, is that ok for you?Maybe it would be nice talking about the court of juristification first. - As I think, concerning this aspect, we might get to a conclusion very fast. I am sure that both us are willing to have some sort of legal option - although of course we believe that there wont be any issues.But as there is evidence that foreign companies in the former Soviet area have difficulties demanding their rights, we suggest that it would be the best for both of us that Sweden would care about these aspects, as Swedish corporate law is known to be very comprehensive which has already been proven.Best wishes,Mika Andersson</t>
  </si>
  <si>
    <t xml:space="preserve">Dear Mika Anderson,Thank you very much for your prompt response and for looking for alternatives for our negotiation. However, I personally find it more efficient if we both put our preferences under the table and can negotiate from there, in the end we may be willing to negotiate using various issues.If it really does not seem like an alternative for you or you cannot negotiate with our interests, preferences and issues from the beginning then we could find another alternative.I remain attentive to your counteroffer and your opinion,Jesse Rebane</t>
  </si>
  <si>
    <t xml:space="preserve">Dear Jesse Rabane,showing our goodwill to find a perfect solution for both of us, we can talk about every aspect directly.1. Regarding the future revenue division, as it is one of the key aspects for us, V&amp;auml;te share of future profit is not accaptable to be 20%.As you know we are the one who brings in the new technolgoy to the project.Our experts estimated a much higher value that V&amp;auml;te brings in compared to your necessary costs of investment. But I am sure we ill find a faire share.2. Regarding the number of members that will be in executive control, and taking the share of profit into account we ask 4 members on the board of Directors. As you are refering to considerate amount of members for both parties and generating balance in cooperation, we could talk about a minimum of 3.3. Starting a new business relationship is always difficult and beeing flexible in these days is a key aspect of succes. There we think about a Duration of contract of5  years that will allow us to strengthen our companies and our profits in the coming years.4. I understand that it is very important for you to know with whom and how we are working. Please take into account that loosing control over our innovation would cost us a key ressource of our company. Therefore this Secrey clause is of absolute important for us.5. Concering the Court of juristification: as there is evidence that foreign companies in the former Soviet area have difficulties demanding their rights. We suggest that it would be the best for both of us that Sweden would care about these aspects, as Swedish corporate law is known to be very comprehensive and has already been proven. But showing goodwill we can also think about about a foreign Country like Germany.What do you think about these aspects?Best wishes,Mika Andersson</t>
  </si>
  <si>
    <t xml:space="preserve">Dear Mika,Thank you for your reply, I agree with you on several issues we are negotiating and I am very glad we are getting into detail of our agenda.About the Court of juristification, it does not make sense that will be Sweden. V&amp;auml;te AG is expecting to set up a joint venture in Estonia with Tihe Technologies AG, an Estonian company. Therefore it would save us many bureaucratic problems to all of us that the venture will be subject to Estonian law. I understand your point of view to go to Sweden and that both parties somehow want to have better legal control over the joint venture, to express our goodwill as well I agree with you in choosing a more neutral country like Germany. It is a middle point for both firms. Please let me know if we are on the same agreement in this point.However, there are two issues that I believe we need to get more in detail with...A Duration of contract5 years is unacceptable for us. We were expecting V&amp;auml;te AG to be a partner for us in the long-term and still we can find the perfect number of years that will work for both of us. However, as you mention build a new business relationship is always difficult but it requires flexibility and trust for both of parties to achieve success.This is why there is indeed a necessity of trust and respect as equal partners, this involves the relevance of the Secrey clause. I am very interested in understanding what the secrecy clause involves and its inclusion on the contract. This will defenitely depend in some of my expectations and ideals of us as partners in the joint vemture.I hope you can understand that maintaining secrecy is maintaining untrustworthiness and Tihe Technologies does not follow that path for building new business relationships and, therefore, I want to hear your opinion regarding this matter.Sincerely,Jesse Rebane</t>
  </si>
  <si>
    <t xml:space="preserve">Dear Jesse Rabane,thanks for your offer and explanation.Great that you agree with me in choosing Germany as a neutral country for our Court of juristification- we are on the same agreement in this point and i am sure we will find a good solution also for the other aspects.I can see that the Duration of contract is a imporant aspect for you.Please notice that the next 5 years will be the toughest for our Green Locomotion Engine. In these five years, we have to finish the development of the engine, start the production, and build a reputation as an innovative and future-oriented company. If we are unable to do this, we will be unable to capitalize on our first mover position, and we will lose all of our investments. If 5 years is unaccaptable for you pleae state a duration which is not the maximum possible and also taking this aspect into account.Of course I can detail my thoughts about the Secrey clause. As we put a lot of effort into our innovation, V&amp;auml;te does not want to lose the control of the plans for our new technology. They really represent a key and valuable knowledge resource for our company. Thats why we would like you to sign a secrecy clause that prohibits Tihe AG from giving access to this proprietary technology to any third party. It would also prohibit Tihe from using the technology in any of their other products. By signing this secrecy clause, you would agree to not using this technology without our express permission. We are also looking for a joint venture on the basis of basic principles as they form some of our expectations and ideals of us as partners in the joint venture.And we have to be sure that our technology is only used in our joint venture and not outside, otherwise the whole investment in Green Locomotion could be lost. I am sure you do not want to exploit our efforts that's why i hope it is not a problem to aggree on the Secrey clause .As you are in favor in focussing multiple issues at once let us also talk about V&amp;auml;te members in board. As you ask for 2 V&amp;auml;te members in board and i asked for 4 we could find a quick solution in 3 members?What do you think about my offer?Yours sincerelyMika Andersson</t>
  </si>
  <si>
    <t xml:space="preserve">Dear Mika Anderson,I am very glad we are both agreeing on many aspects and that we are following the same path towards success and good cooperation for both of our companies.About the Secrey clauseI completely understand the fear of losing control over the technology behind the green locomotion engine, somehow is V&amp;auml;te AG creation and it holds to it. Although, I need you to understand that we are also investing a great amount in develop and produce the engine, we are providing our plants and human resources to support the production of this innovation (and I am also aware V&amp;auml;te AG is investing a large amount on it as well).Moreover, the production of your engine will add up to both of us great profits and I hope you are aware that none of the competitors will be or are generating these revenues, this is why we want to cooperate with you. We acknowledge the potential our cooperation has,giving access of the new technology to anythirdparty would even affect Tihe technologies AG and V&amp;auml;te AG returns.But if its a matter of trust...There is also uncertainty from Tihe Technologies towards V&amp;auml;te AG tostick to the contract and/or would consider us its only supplier in case of new inventions to arise in the futre, this also give us red flags considering V&amp;auml;te AG wants to stick in the contract for five years only.I must say this is not an economic matter, but a matter of trust and that V&amp;auml;te AG should be aware that Tihe Technologies AG subject area is steel tanks for various fuels not enginesand to use the technology on other products is not on our expertise, even If there was no secrecy clause we would ask beforehand any intention. We wxpect the green locomotion engine to be a success but we cannot be sure about it and still we are willing to cooperate with a V&amp;auml;te invention we don't know much about yet. I hope this reduce your concern ofNosecrecy clause.The Duration of contractis important for us as the first five years are also of risk for us, the minimum I can offer you is a10year duration of contract if you are still not willing to trust us. This will gave us at least less uncertainity about our joint venture and better future profits. However, if there is no secrecy between us Tihe Technologies AG might be willing to reduce the number of the years in the contract to a minimum of 8 years, otherwise is imposible for us to accept all of your requests. I am offering you this because its one of the best alternatives for both parties.I am still interested in achieving a fruitful negotiation with you and I am willing to accept 3 membersof V&amp;auml;te members in board, which are even more than Tihe Technologies AG would have. But I also do it as a sign of my interest in obtaining the best alternative for both parties and I hope you will do the same in your next counteroffer.Best Regards,Jesse Rebane</t>
  </si>
  <si>
    <t xml:space="preserve">Dear Jesse Rabane,sounds great, so we have already found an agreement on the Court of juristification which is going to be Germany and it looks like we can also find an agreement on the 3 members in the V&amp;auml;te members in board issue and the Duration of contract.Your explanation really reduced my concerns about the secrey clause. As you now already informally confirmed the content of the secrey clause, it's now the time to say: "Yes" to it, as beeing part of our contract.I can only repeat that this aspect is essential and of absolute importance for us at V&amp;auml;te.If you do so, we would be willing to come one step closer to your disired Duration of contract and accept 9 years which is already more than your minimum. This also shows that we are willing to bind us together as dependable partners in our project for now and in the funture.Please see this as a major step towards your interests (coming from 5 years intention).Looking forward to hearing from you.Best wishesMika Anderson</t>
  </si>
  <si>
    <t xml:space="preserve">Dear Mika Anderson,Thank you for your reply, unfortunately this offer does not meet Tihe Technologies AG expectations. The points Secrey clauseand Duration of contractI cannot accept and have to be renegotiated. I kindly suggest you to reconsider the offer.You can re-read my message, 9 is even beyond my minimun with 'yes' secrecy clause. My offer, again, would suit us both as cooperation partners with a8year contract andNosecrecy clause. I hope we can resolve this issues and you consider them beforehand of approaching to our last point to be negotiated (the share of future profits).Best regards,Jesse Rebane</t>
  </si>
  <si>
    <t xml:space="preserve">Dear Jesse Rebane,thanks for your offer.On this point it might be helpful to change our perspectives again and maximize our agreement to our both interests.You are in favor to have a long Duration of contract and we need a Yes to the Secrey clause.Of course, also the V&amp;auml;te share of future profit has to be taken into account.Therefore I want to ask you about idea of a faire share of future profits.Then we might be able to maximize the Duration of contract by a given Yes to the Secrey clause.Best regards,Mika Anderson</t>
  </si>
  <si>
    <t xml:space="preserve">Dear Mika Anderson,I hope you are doing well today and we can proceed with our negotiation. Thank you so much for your reply, however I'm feeling impatient about our progress.As if its in your preferences that V&amp;auml;te AG will haveYesSecrey clausewith complete property rights, information &amp; use of the Green locomotion engine, I must offer you aDuration of contractof12years, at least, this will hold the long term-partnership between our companies.There is no doubt that V&amp;auml;te AG will make a great amount ofmoney by cooperating with us. As V&amp;auml;te AG have not nor will shown us exactly what their new engine will look like, a clear value cannot be assigned to the technology you will provide, not even if it will suceed. Based on the little we know we have to estimate costs of R&amp;D and production costs and we would have to assume other costs (e.g the considerate pecuniary amount of building 3 new plants).We would need 70 &amp;ndash; 30%V&amp;auml;te share of future profit(70% for Tihe Technologies AG) to make reasonable profits.Best regards,Jesse Rebane</t>
  </si>
  <si>
    <t xml:space="preserve">Dear Jesse Rabane,thanks for your answer and offer. We hope that you still feel comfortable in our negotiation.We are willing to find the best compromise for both of us in the given short timeframe we have.We are happy that you would finally say Yes to the Secrey clause and we are still willing to be generous about the Duration of contract.It is important for us to make clear, that we will show you all the details of our new engines. We are sharing the Green Locomotion technology with you as our partner. The Secrey clause will only prevent Tihe from using this key information outside of our project together.As V&amp;auml;te is the one who is bringing in the value to our joint venture. That is why we won't be able to accapt such a unfair V&amp;auml;te share of future profit .Here is my explanation: We expect this technology to change the world. Our innovation is the most promising innovation in rail engine design in recent history. Our finance department calculated the value each partner brings into the cooperation. The value of the finished technology is going to be € 90 million for the full duration of a contract lasting 5 years and we already talked about a longer duration, which means even higher value!Our engineers estimated a over 85% chance of beeing succesful, that means we are investing the equivalent of over € 76.5 million in the joint venture.On the other hand, you say that Tihe is offering to build 3 new plants that will be the basis for our production. But we anticipate that you will only build two new plants and use one of your old ones. We estimate the costs for each plant to be about € 6 million. The production costs, which will also be paid by Tihe AG, are not exactly known yet, due to the fact that the engine is not yet finished. Also, don't forget the benefits from massive infrastructure improvements during the period of the joint venture, which are mostly financed by your regional government.Our engineers estimate that Tihe AG will need to invest another € 5 million or so in the development of the engine to bring it to the stage at which it is ready for series production. That brings the total that Tihe AG will invest to about € 23.5 million, even taking into account other investments for computer security and infrastructure costs that you have agreed to make, before we start to negotiate.This means your investment is still much less than the value that V&amp;auml;te AG is bringing to the table. For this reason, we feel that an 80&amp;ndash; 20% split in our favour is much more appropriate.Best regards,Mika, Andersson</t>
  </si>
  <si>
    <t xml:space="preserve">Dear Mika Anderson,I am also willing to find the best alternative for both of us, but I believe we do need to get more realistic and in line with our offerings.I assume you have inaccurate information about what will Tihe Technologies will invest for the joint venture.I know V&amp;auml;te AG expect the technology to be revolutionary, but still, our experts have informed us that value of the innovation wont be more than 60 € million, which also considers the possible risk of failure of the technology. About the new plants you are incorrect: we will have to build three new plants for our joint venture, which are estimated to cost 8 € million each, for a total of at least 24 € million.Based on the little we know we estimate costs of R&amp;D to be about (at least) 7.2 € million for Tihe Technologies (as V&amp;auml;te AG already exceeded this cost in the past) and production costs to be somewhere around 10 € million, still these costs might even increase after V&amp;auml;te AG engineers will finish the development of the engine and conduct final tests. I am also aware about the installation of new security software in all our plants agreed previously for which Tihe Technologies is bearing the entire financial burden.We have been in the industry for many years, we are providing you with our many experienced workers &amp; patented technology to produce the green locomotion engine. The infrastructure costs for upgrading the transportation and electricity infrastructure in the region, financed by the regional government and by Tihe technologies adds more costs for us, also in part to your benefit, for new joint business ventures like V&amp;auml;te and Tihe Technologies to happen. In principle the cost mentioned aforehand would be very high if production were to be located in Sweden and thats why Tihe Technologies is willing to cooperate with you in Estonia, even with a German jurisdiction.Here is one more offer to you, which I consider close to both expectations, please abstain from making a counteroffer for 80% and 10 years, that is not going to happen unless you reconsider the secrecy clause.V&amp;auml;te will have a YesSecrey clause,Tihe technologies expects 12 years of duration of contract, and I am willing to lowerDuration of contract to 11years, no less anymore.A V&amp;auml;te share of future profit46%I hope you can agree with me and that, after my explanation, you consider this a more appropiate share.All the best,Jesse Rebane</t>
  </si>
  <si>
    <t xml:space="preserve">Dear Jesse Rebane,thanks for your message and your clarification. It looks like we are getting close to our final agreement. - Great!Your figures still show that your investment is still much less than the value that V&amp;auml;te AG is bringing into our partnership.At this point we are willing to raise the Duration of contract to maximum, to let you benefit longer from our future profits. Thurthermore we come another big step closer to you and ask a faire share of V&amp;auml;te share of future profit&amp;ndash; in a 62 -38 % split in our favour.We hope that you can finally agree to it.Best wishesMika Andersson</t>
  </si>
  <si>
    <t xml:space="preserve">Dear Mika Anderson,I am so glad we are in the last step of agreement of the future join venture between V&amp;auml;te AG and Tihe Technologies AG. I must say it has been quite a journey and I am greatful for your time and patience.Your willingness to raise our Duration of contractto 12years shows us a sign of appreciation, trust and respect towards Tihe Technologies AG, something we were looking forward to achieve between our firms!We are expecting a future friendship but also to profit from this cooperation. Therefore, we consider and offer a fairV&amp;auml;te share of future profitof52and 48% for Tihe Technologies AG.Last but not least, we are looking forward for the achivements and success that awaits for both of us in the future.Sincerely,Jesse Rebane</t>
  </si>
  <si>
    <t xml:space="preserve">Dear Jesse Rabane,yes, you are right it has been quite a journey and we also want to thank you for your cooperation.Concering the last point on our agenda, V&amp;auml;te share of future profit, we are willing to come another step closer to you. Our lowest targeted share was 60%. Therefore this offer hurts already and it might be not possible for us to go any further than59 %.We hope that you are willing to accept to bring this negotiation to sucessful future together, joined as partners in our joint venture.Best wishesMika Andersson (at the end I want to point out that my name is Andersson with two ss ;) )</t>
  </si>
  <si>
    <t xml:space="preserve">Dear Mika Andersson,Thank you for your counteroffer.I need you to understand that our lowest targeted share was also 60%. I understand this to be an important issue for both of us but I, unfortunately, cannot lower Tihe Technologies AG share.I suggest we set this deal with54%V&amp;auml;te share of future profitand 46% for Tihe Technologies AG.All the best,Jesse RebanePD: I apologize for the typo in your name, there were also some typos with mine in the e in Rebane but I am glad that now there won't be any typos in our final deal :).</t>
  </si>
  <si>
    <t xml:space="preserve">Dear Jesse Rebane,thank you for your counteroffer. Yes we understood.We can offer you another deal, if you are willing to change other aspects of our agenda again. What about you having 54% and we 46 % but more rights to decide with 4 members in the board?If not, we can try to find another share with 3 members again.All the best,Mika AnderssonGreat that we have fixed these typos now :)</t>
  </si>
  <si>
    <t xml:space="preserve">Dear Mika Andersson,We are getting so close to a deal... I dont understand how you expect me to be comfortable with our negotiation when you suggest this type of offers.I would suggest to stop somehow bargainning on power, you are already the ones with absolute majority in the board and, to achieve a little bit of balance and good cooperation in the future the minimun of Tihe AG members should be 2, unless you are willing to raise even more Tihe share of future profits not offer 54%.As I can see from your offers, I will offer aFair share now with aV&amp;auml;te share of future profitof49and 51 for Tihe Technologies.Best,Jesse Rebane</t>
  </si>
  <si>
    <t xml:space="preserve">Dear Jesse Rebane,this type of offers show flexibility in adjusting to different preferences. It is ok, that you don't want to change V&amp;auml;te members in board and stay with 3 members .But it is not understandable why you lower your offer for V&amp;auml;te share of future profit from 54% ("Last agreement") to 49% so in total 5% while holding other aspects constant.Doing the same to our preference leads to a share of 59 %.Best regardsMika Andersson</t>
  </si>
  <si>
    <t xml:space="preserve">Dear Mika Andersson,Thank you for your offers and looking for alternatives.It is a fair share because we were both willing to lower it to 46% and this is our most sensitive issue.I will offer you the share of future profits the other way around. AV&amp;auml;te share of future profitof51an Tihe Technologies 49%We hope that you are willing to accept and we can achieve a successful negotiation for both of us.Have a nice day,Jesse Rebane</t>
  </si>
  <si>
    <t xml:space="preserve">Dear Jesse Rebane,you have already offered us 54% in your offer called "Last Agreement" on 02th of december.We are not willing to get a worse deal now.Please reconsider your share of profits.Best regardsMika Andersson</t>
  </si>
  <si>
    <t xml:space="preserve">Dear Mika Andersson,I think we can agree on the share of future profit now. As I told you, it is impossible for me to raise this share.54%V&amp;auml;te share of future profitand 46% for Tihe Technologies AG.All the best,Jesse Rebane</t>
  </si>
  <si>
    <t xml:space="preserve">Dear Jesse Rebane,Thank you for time.I find the terms of the contract that we have reached acceptable and would like us to sign the contract.It was a pleasure negotiating with you.Sincerely,Mika Andersson</t>
  </si>
  <si>
    <t xml:space="preserve">Dear Ladies and Gentlemen,my name isJesse Rebane and from theTihe Technologies AG.I have been instructed to discuss further details with your company regarding our, hopefully forthcoming, cooperation.To cooperate with a company of your character fills me with joy, because on the one hand I appreciate Sweden very much because of its unique nature, and on the other hand I am very impressed by your innovation in the field of green energy.Since I imagine that you also have some concerns to clarify, I suggest that we take turns choosing the points we wish to discuss.I will start with this:First i would like to talk with you about theDuration of contract:Since we see the greatest success for us in a long term cooperation, we propose to let the contract run for 12years for the time being.I am looking forward to the converstations!Best Regards!Jesse Rebane</t>
  </si>
  <si>
    <t xml:space="preserve">Dear Jesse Rebane,thank you for your offer. My name is Mika Andersson, an employee at V&amp;auml;te, who is assigned to lead the negotiation. I will represent V&amp;auml;te AG during the negotiation. To cooperate with a company of your knowledge and status fills us with joy.We are willing to accept your terms concerning the Duration of contract if you were willling to accept 5 membersV&amp;auml;te members in board in return.I am looking forward towards a good negotiation.Best Regards!Mike Andersson</t>
  </si>
  <si>
    <t xml:space="preserve">Dear Mike Andersson,the V&amp;auml;te share of future profitis also a very important issue for my company. We are also interested in a win-win situation. Therefore, I suggest we divide the profits fairly among us and then we discuss the remaining two issues.Best Regards!Jesse Rebane</t>
  </si>
  <si>
    <t xml:space="preserve">Dear Mike Andersson,The next point I want to talk about is the Court of juristification. Since we are an Estonian company and we also operate there, it only makes sense for us to also run the Court of juristificationthroughEstonia .For this we would allow you to put a Secrey clausein the contract.I look forward to your reply!Best regardsJesse Rebane</t>
  </si>
  <si>
    <t xml:space="preserve">Dear Jesse Rebane,thank you for the possibility to set Secrey clause to Yes .Would it be possible for you to set the Court of juristification to Germany ?The worst choice for us would be to rely on Estonian jurisdiction. There is evidence that foreign companies in the former Soviet area have difficulties demanding their rights. Moreover, we do not have any experience with Estonian courts. Thereforce we would like to set it to a neutral third country like germany.Best RegardsMike Andersson</t>
  </si>
  <si>
    <t xml:space="preserve">HelloMike Andersson,TheCourt of juristificationis something we can talk about.Since you want to cooperate with an Estonian company in Estonia, it only makes sense for us to have the court of justification run through Estonia.However, we could switch to Germany. In return, we expect a concession on your part.If you allow us to set the V&amp;auml;te share of future profitto 30, we have a deal!Best Regards Jesse Rebane</t>
  </si>
  <si>
    <t xml:space="preserve">Dear Jesse Rebane,thank you for your last offer.We understand that theV&amp;auml;te share of future profit is also very important to you but since V&amp;auml;te AG is investing a large amount of money (76.5 million €) in the joint venture it would be fair if we could split up the future profit to at least 40/60 and set the Court of juristificationto Germany .An other possibility would be to split 70/30 and set the Court of juristification to Estonia if you would prefer this.Best regards,Mike Andersson</t>
  </si>
  <si>
    <t xml:space="preserve">Dear Mike Andersson,I am happy to say that we can accept the condotions of your last offer .It was an honor to negotiate with you and I am looking forward to further cooperation.Best regardsJesse Rebane</t>
  </si>
  <si>
    <t xml:space="preserve">Dear Mr. Andersson,my name isJesse Rebane from Tihe Technologies AG and I get instructed to negotiate with you about theprecise details from the planned joint venture.First of all I want toemphasize that in my opinion this joint venture is a really great opportunity for both of our companies. Innovation ist the key property forsustainable economic success and the hydrogen engine from your company is a great innovation. With the help of ourlocation factors and knowledge in mass production we can together create a good business case for both of our companies.Because we have to invest intoseveral new plants and the fact that we have to carry the main burden of the final development of the engine, I think it is fair to get 80% of theV&amp;auml;te share of future profit.Due to the fact that our company is popular for long-time relationships and we made goodexperiences with them, I am conviced that12Years for theDuration of contractis the best option for both of us.Because of this long-term relationship I can't see aneed for theSecrey clause.Finally I think it theCourt of juristificationin Estonia is the best option we have because we are already firm with our local laws and if we put the court of jurisdiction in a different country it will lead into large efforts on our site which we also can invest into other topics.Please tell me what you think about the first offer!Best regards,Jesse Rebane</t>
  </si>
  <si>
    <t xml:space="preserve">Dear Jesse Rebane,thank you for your offer. My name is Mika Andersson, an employee at V&amp;auml;te, who is assigned to lead the negotiation. I will represent V&amp;auml;te AG during the negotiation. To cooperate with a company of your knowledge and status fills us with joy and we also think that this cooperation can be very usefull for both sides.In order to make a win-win deal I want to ask you which issue the most important is for you? For us it is V&amp;auml;te members in board , so we would really appreciate 5 members for this issue.I am looking forward towards a good negotiation.Best Regards!Mike Andersson</t>
  </si>
  <si>
    <t xml:space="preserve">DearMika Andersson,thank you for your quick response to my last offer. I agree with you, that we should find a win-win deal for both companies. The most important issue for my company is theV&amp;auml;te share of future profitdue to the fact, that we have to deal with a big investment into new plants for the production of your engine.The issueV&amp;auml;te members in boardis not that important for me. That is why I can give you3 memberson the board. Can you please tell me, why ist issue is so important for you?To find a compromise in theCourt of juristificationI think Germany would be a great option. It is a neutral country with a safe legal system and fulfills our requirements.I hope this offercorresponds to your ideas!Best regards,Jesse Rebane</t>
  </si>
  <si>
    <t xml:space="preserve">Dear Jesse Rebane,thank you for your offer.The compromise with Court of juristification at Germany is also a great option for us.Since V&amp;auml;te members in board and V&amp;auml;te share of future profit are both very important for us it would be a fair dead if we meet in the middle for both, what do you think about this?Also we would like a Secrey clause and give you a9 year Duration of contract in exchange.I look forward to hear from you soon!Best RegardsMike Andersson</t>
  </si>
  <si>
    <t xml:space="preserve">Dear Mike Andersson,thank you for your last offer. This was a really big step into a win-win deal!Due to the fact that we don't have a majority at theV&amp;auml;te members in boardand this issue is so important for you, you can have all of the seats. As a counterpart, I updated the issueV&amp;auml;te share of future profitin my new offer.I can give you theSecrey clauseif we get the full 12 years as theDuration of contract. This is so important for us because in the first years of our contract is the greatest risk for us. Can you please tell me if the issueSecrey clauseorDuration of contractis more important for you?I hope you like the adjustments I made to the new counteroffer. Please tell me what you think about it!Best regardsJesse Rebane</t>
  </si>
  <si>
    <t xml:space="preserve">Dear Jesse Rebane,your last offer is looking very good.As a last point I would like to ask for at least 40% V&amp;auml;te share of future profit because we invest 76.5 million € in the joint venture.Since Secrey clause and Duration of contract are nearly same important for us (sacrey clause is a minor bit more important) we accept the values for this two issues.I hope to hear from you soon.Best regardsMike Andersson</t>
  </si>
  <si>
    <t xml:space="preserve">Dear Mike Andersson,thank you for your last offer. This is really great! I think the deal with the issuesSecrey clauseandDuration of contractis great.The only issue I'munsatisfied with isV&amp;auml;te share of future profit. Due to the fact that we also invest a large sum of money (e.g. only 24 Million Euro / for 3 new plants for production) and we have to invest a lot into making your engineready for series production we need at least 68% ofV&amp;auml;te share of future profit.I hope you can accept my new offer. We areclose to a deal!Best regards,Jesse Rebane</t>
  </si>
  <si>
    <t xml:space="preserve">Der Jesse Rebane,we are nearly coming to an agreement.Thank you for your cooperation but we need to consist on at least 35 % of V&amp;auml;te share of future profit since we are going to invest a large amount of money to this project.I hope this conditions are acceptable for you and we can close the deal.Best regards,Mike Andersson</t>
  </si>
  <si>
    <t xml:space="preserve">Dear Mike Andersson,I am happy to tell you, that we have a deal!Best regards,Jesse Rebane</t>
  </si>
  <si>
    <t xml:space="preserve">Dear Mr. Andersson,my name is Jesse Rebane and I work for Tihe Technologies AG. Our management teams had already talked about a few fundamental aspects regarding our potential Joint Venture . Now I am looking forward to discuss with you about the things more in detail. So I strongly hope that we will reach an agreement here in order to have a good collaboration in the following years. Therefore I want to share our company's positions regarding the following aspects with you.So let's begin with the V&amp;auml;te share of future profit. For the potential Joint Venture with your company we have costs, e.g. production, R&amp;D, Infrastructure etc. Therefore our suggestion is that you earn20% of the future revenue. Further more we want to consider the number ofV&amp;auml;te members in board. The last discussions revealed that the Board of Directors will have five members. Because of the fact that we are an Estonian Company, we think that it would be easier for us to work with local authorities and local partners than a foreign company. But this absolutely does not mean that we want to cover the whole Board. So our suggestion is that you will have 1 member. Regarding the Duration of contract we think that the first years will be quite risky, since the product needs time to be accepted in the market. So only after a few years our product will start making profits. Therefore we suggest a duration of12to ensure making profits and minimize potential risks. Another important point to consider is theSecrey clause. To be honest, it seems that you do not want to share the whole information about the technology with us. Because of the fact we will pay high costs for the production, infrastructure, etc, we think that we should also receive all important information about the technologie, not only for economic reasons, but also to ensure a respectful collaboration. Can you therefore give us some futher information about what the clause involves and what its inclusion in the final contract implies? Status now we do not want to accept this clause. The last point we want to discuss is the Court of juristificationcourt of jurisdiction. Therefore we suggest that we Joint Venture will be subject to Estonian Law, since we are an Estonian Company and you want to set up the venture in Estonia. Moreover we do not have any experiences with the Swedish law and do not have any resources to deal with a foreign law.So hopefully you can understand our positions I have mentioned. It would be great if we can reach an agreement so that we can start a sustainable and successful collaboration!Best regards,Jesse Rebane</t>
  </si>
  <si>
    <t xml:space="preserve">Dear mr Rebane,Nice to meet you! My name is Mika Andersson and i work for V&amp;auml;te AG. As you already mentioned the management team has previously discussed a few fundemental aspects of this negotiation and I look forward to have a fruitful discussion with you about these aspects in further detail. I want to thank you for sharing your company's positions on these issues.I see that you want to divide future profits in an 80/20 division in your favor, personally i think this would not be fair. Even though it is true you need to invest to start production, we are providing The Technologies AG with the technology that in the end will both gain these profits, the Green Locomotive.Because of the fact that this green locomotive will be the main source of profit in the future we think it will better to divide the profits 80/20 but in our favor. Especially if you look at the calculations saying that the technology is word 90 million euros on a contract with a duration of 5years and the fact that the technology has an 85% of success. We hope you understand our point of view on this.I see that your suggestion is that we have 1 board member, due to the fact that you are better in negotiations in the estonian market and with the estonian governement, but we think a better division would be 3 members from V&amp;auml;te AG and 2 form Tihe Technologies. Those two members can handle most of the Estononian issues, while the V&amp;auml;te AG members understand the technologies and can overlook the rest of the process for such a big joint venture.We agree that the first years are the most risky, but we believe in our technology. We think the duration of the contract shorter, because then we can evealuate and possibly re-negotiate based on how the technology is doing. I would say a duration of 7 years for instance, just let me know what you think of this!Regarding the secrecy clause: we do want to share all the information with you. The technology is our most valuable asset and we do not want to share it before a secrecy clause is signed. The clause would simply mean that the technology can not be sold or used on anything else besides the green locomotive, without our permission. This of course does not mean that you do not get the technology and we could always discuss Tite using it in the future. I understand that you also want the juristification to be in Estonia, but we do not think this is a good idea, we also have no experience wiht estonian law. Maybe we could have a more neutral court of juristification like Germany?I look forward to a succesfull negotiation,With kind regards,Mika Andersson</t>
  </si>
  <si>
    <t xml:space="preserve">Dear Mr. Andersson,first of all, thank you for showing your positions. I see that we still disagree on all important points. Hence we have reconsidered our positions on a few aspects, which leads to the following counteroffer.Firstly, we understand your reasons to reject our suggestion regarding a profit sharing of 80:20 in our favor. But on the other hand, a profit sharing of 80:20 in your favor will not be realisable. For one thing as I have mentioned, our costs will increase very high at the beginning. Moreover our fincance department is far from expecting a technology value of 90 € million, but rather they estimated a value of at most 60 € million. So therefore our new offer is a 70:30 in our favor.In terms of the number of members in the board we can also understand your point of view. But we are still the opinion that you as a foreign company will be more able to work and communicate with local authorities, since we are a well-known company and are familiar with the Estonian mentality. Of course you have a better knowledge about the technologies and the processes, but we are sure to get also a solid overview about the technologies through our Joint venture to be able to communicate about this topic with local instances. So in order to reach an agreement in this issue we consider 2 members of V&amp;auml;te in board as a good solution.Concerning the duration of our contract, it is a good but also a necessary posisiton to believe in your product. In fact we also have a optimistic attitude. Nevertheless, you cannot predict many economic circumstances and development. Therefore we strongly need a certain security when starting our Joint Venture. I see a duration of 12 years would be quite long for you, but probably a duration of 11 years will be possible.I see that the issue secrey clause could be quite difficult to solve. Our management is sceptical about this and is not yet ready to agree, sinceit is rather a sign of mistrust.Because we promise you that we neither want to sell the technology nor use it for anything else besides the green locomotive. So hopefully we can find a compromise in this case.Lastly we still think that our Joint Venture should be subjected to Estonian Law, but a neutral court of juristification would also be feasible for us. It's great that we already agree on this point.Kind regards,Jesse Rebane</t>
  </si>
  <si>
    <t xml:space="preserve">Dear Mr. Rebane,Great to hear from you again, i am very happy to hear that we could already agree on a natural court of juristification. But i am sad to see that Tihe Technologies AG still wants such a large part of the profit, even though you clearly state that the technology is worth a lot of money. We estimated that Tihe AG will invest to about € 23.5 million, even taking into account the investments for computer security and infrastructure costs that you have agreed to make, your investment is still much less than the value that V&amp;auml;te AG is bringing to the table. Even when taking into account the calculation that your departement made. So we still think we should have the larger share of the profits, but because i want this negotation to be success i am willing to agree on a divison of 70/30 in our favor.Regarding the secrecy clause, I personally think that our board would only agree with that if 5 members of V&amp;auml;te would take place in the board. Because then there is some control on what happens with the technology. We do believe you want to promiss us that you neither want to sell the technology nor use it for anything else besides the green locomotive, but with singing the secrecy clause you would do this, so we do not see why that is not an option. With a promiss we can not guarantee future employees or even board members will keep this promiss.I do also believe in the technology and our future joint venture, but i do suppose a shorter contract would be better. So that after a period of getting to know eachother and launching the product, we can agree on new and more beneficial conditions based on previous experience. I hope you can see that this can be beneficial to you as well.I hope to hear from you soon!With kind regards,Mika Andersson</t>
  </si>
  <si>
    <t xml:space="preserve">Dear Mr. Andersson,thank you for your response. First of all we think that your suggestion to have 5 members of V&amp;auml;te in board, but no secrey clause needs to be signed by us, would be a good compromise. So I am very glad that we have reached an agreement on this point.Regarding the sharing of future profit we cannot agree with your counteroffer. Since your estimations of our costs are not congruent with our estimation, we want to give you more transparancy in our cost calculation. For our three new plants, our production and our research and development we estimate costs of around 43 € million in total. In addition we have to 20 % of the costs for upgrading the transportation and electricity infrastructure, but we cannot estimate the whole cost amount of this yet. Because of this calculation we strongly need a higher share amount of profit in order to cover our costs and also minimize our financial risks. So our new suggestion is to share the future profit 60:40 in our favor.Indeed I can understand your opinion regarding the duration of contract. Nevertheless we are still the opinion that your suggestion could become a higher risk for us. Hence we still would like to have a longer duration, but we also want to reach a compromise in this case. Our new suggestion is therefore a duration of 10 years. What do you think about that.Best regards,Jesse Rebane</t>
  </si>
  <si>
    <t xml:space="preserve">Dear mr. Rebane,Great to hear that you agree with those terms, there will be5 membersof V&amp;auml;te in the board. There will be NoSecrey clauseand the Court of juristificationwill be inGermany.Despite this all, i will not be possible for me to agree with a share of the future profits in a 60:40 manner. The improved infrastructure is something that you can benefit from for a long time. Besides that you could perhaps use an existing plant to save money? The only way i could see V&amp;auml;te agreeing with aDuration of contractof10years is when we get80% of the profits. So that is what i am willing to offer you, i hope you can understand. If you would really need a bigger share of the profit, the duration of the contract has to be (a lot) lower.At V&amp;auml;te we will need a decision shortly so I hope we can get a quick response and come to an agreement.With kind regards,Mika Andersson</t>
  </si>
  <si>
    <t xml:space="preserve">Dear Mr. Andersson,since your last counteroffer does not fit with our preferences we unfortunately have to reject it, which leads inevitable to an end of our negotitation. That's a great pity, but we have too different ideas for this joint venture.Nevertheless we wish you all the best for the future.Best regards,Jesse Rebane</t>
  </si>
  <si>
    <t xml:space="preserve">Dear Mika Andersson,I am Jesse Rebane and I will be your negotiation partner in order to achieve the best possible joint venture for Tihe Technologies AG with V&amp;auml;te AG.In attachment you can find my first offer.This is just a first step and of course we can negotiate certain points.I am eagerly awaiting your answer.With best regards,Jesse Rebane</t>
  </si>
  <si>
    <t xml:space="preserve">Dear Jesse Rabane,thank you for your last message. We appreciate your considerations of the contract details, however, there is a number of points that need further adjustments and renegotiations.Firstly, I would like to stress that this joint venture's common goal is to increase benefits for each of us by working together in fair cooperation. With your offer of a 20% share, I don't see any fair balance. Our company currently invests 70% while Tihe only contributes 30% at this stage. Therefore, we think it would only be fair to reflect at least these 70% of the investments in our future profits. On top of that, we provide the success of technology development after years of investing in our R&amp;D department. Thus, I consider a profit share of80% a justifiable sum as well as having4 memberson the director's board.These are the main issues. Apart from that, I would like to know the reason for the suggestion of a 12-year contract. With the fresh collaboration of V&amp;auml;te and Tihe in mind, we would consider5 years a reasonable time to observe our joint performance.In terms of theCourt of juristification, I would like to suggest Sweden as we have established positive contact with the government for years. From experience, we know that they do fair trials and offer translation services as well.It goes without saying that this counteroffer is negotiable. We see great potential in collaborating with you as our firms offer unique qualities that benefit both of our parties. Please revise my counteroffer carefully, thank you.Sincerely,Jamie</t>
  </si>
  <si>
    <t xml:space="preserve">Dear Mika Andersson,Thank you for your last message. I read your answer to our first offer with great interest, but unfortunately I cannot accept certain issues.I can understand that with a share of 20% of the turnover on your side, no fair share is created for both sides in order to achieve the best possible joint venture, but neither with a share of 80% of the turnover on your side. I therefore propose a share of 30% of the turnover in order to accommodate you.The same applies to the number of directors who sit on the board of directors. It would be best if 3 managers of our firm sit on the board, as it is much easier for an "Estonian company" to work with local authorities and local partners than for a "foreign company" that might suffer from its foreign status. Since these communities will have a significant influence on our joint cooperation, it would be an advantage for V&amp;auml;te AG to leave communication with them to us.In your offer you also made it clear that you want to include the nondisclosure clause to cover the technology used to manufacture the Green Locomotion engine. I would like to understand exactly what this clause entails and what its inclusion in the final contract means. Can you tell me something about that?The next topic is the contract period. We would like to build a long-term relationship with V&amp;auml;te AG. We therefore want a contract of at least10years. Wouldn't that be a good compromise?The final point on the table is the choice of forum. In my opinion, this problem is quite easy to solve. Since V&amp;auml;te AG wants to set up a joint venture in Estonia with an Estonian company, it stands to reason that the venture is subject to Estonian law. To be honest, I therefore cannot see why we, as an Estonian company operating in Estonia, should go to court in Sweden, but we could consider a third, more neutral country like Germany.From our point of view, too, we see great potential in working with you, as our law firms offer unique qualities from which both sides benefit. I look forward to hearing from you soon.With best regards,Jesse Rebane</t>
  </si>
  <si>
    <t xml:space="preserve">Dear Jesse Rebane,thank you for the thorough consideration of each point of discussion. There are some suggestions of yours that I think our company will consider the right course of action. To begin with, I am glad to see your flexibility in the choice of location for our court of jurisdiction. Similar to your view, I identify Germanyas a great and neutral place for our court of jurisdiction. Given the German court system has an international reputation for fair and just business dispute resolutions, I agree with the choice of this location.Turning to the remaining issues of discussion, I am still not in agreement with the proposed adjustments. I am going to explain my concerns in the following.With regard to the number of members on the board, I can identify your motivation to suggest 3 members. However, I would like to make the counteroffer of 3 membersfrom V&amp;auml;te, the reason being that our company directors have long years of experience in leadership and expertise in this industry. Furthermore, we understood that Tihe would like to switch to more Western management approaches. Therefore, this distribution will allow your firm to adapt to a more Western management style while 2 members from your side allow smooth communication processes with local partners.Besides, a profit share of 70% for Tihe does still not compare with the investments made by our firm. As mentioned in my previous mail, 70% of the total investments are fed by V&amp;auml;te. Therefore, we suggest keeping these proportions in mind for the profit share distributions. We are, however, willing to receive less than what we proportionally invest in the product. That would be a suggested 65% for V&amp;auml;te.As we are also aiming for a long-term partnership with your company, we would like to suggest a contract duration of 8 years with the prospect of renegotiating contract terms depending on the performance after 5 years of cooperation. Does this sound like a reasonable option to you?Regarding the Secrey clause, it is one of our primary conditions to enter this cooperation with you as it ensures that our new green technology stays the propriety of our firm to which only you and V&amp;auml;te have access. By that, we are protecting this product as the result of years of research and development. In other words, the secrecy clause binds you to ask V&amp;auml;te for permission in case you would plan to share technological knowledge with third firms. However, as we do not expect that you would intend so, we assume that this will not be a problem for you and ask for candid reasoning otherwise.I hope I could answer your questions and have come up with agreeable and fair suggestions. I am sure that we are going to take the right course of action and thus, looking forward to your reply.Best regards,Jamie Rebane</t>
  </si>
  <si>
    <t xml:space="preserve">Dear Mika Andersson,thank you for your last message. Unfortunately, there are still a few open points that I cannot accept and that have to be renegotiated.The distribution of the future profits of the joint venture is obviously a very important issue. Therefore I would like to explain to you again in more detail why a turnover share of 35% on our side is not satisfactory for us. On our side, we will have to build three new plants at a cost of € 8 million each, for a total of at least € 24 million. We estimate the R&amp;D costs to be around € 7.2 million and the production costs will be around € 10 million. In addition, we have already agreed to install new security software in all of our plants, for which we will bear the entire financial burden. Moreover, we have promised to cover 20% of the costs of modernizing the transport and electricity infrastructure in the region. I hope you can therefore meet me with the share of sales and you are satisfied with my offer of 40% of sales.Regarding the number of members on the board, I can see your motivation to propose 3 members. On this point I would like to accommodate you and leave you with3 members on the board. However, we sincerely hope that in return you will be able to accommodate us on other negotiation issues, such as the distribution of future profits, the duration of the contract or the secrey clause.We would like to stick to the 10-year term for the contract term. As you wrote in your last message, a long-term relationship is of great benefit to both companies. But I would like to explain to you again why we therefore prefer a term of at least10years. In general, the most difficult time for an innovation is in the first few years after entering the market. The new product must be accepted by potential customers and mature through practical application. Even if we expect the Green Locomotion engine to be a success, we can never be entirely sure of it. The first few years of this collaboration will be the greatest risk, but after that the joint venture will generate real profits. We therefore want a contract of at least 10 years. We would be happy to continue negotiating your extension option for a further five years after signing the contract.Thank you in advance for your comments on theSecrey clause. However, the confidentiality clause strikes me as very ambiguous. You told us that you would like to include this clause to cover the technology used to make the Green Locomotion engine. However, it just seems to me that you don't want to share all of the technology with us, which means that you don't trust and respect us as equal partners in this collaboration. We're supposed to pay for the development and production of your engine and use our systems and employees, but it seems to me that you don't want us to know about all the technology behind it. I very much hope that this is a misunderstanding on my part and I would therefore like to ask you again to make it more clear to me what this clause contains and what its inclusion in the final contract means.When it comes to choosing the place of jurisdiction, I am very pleased that we were able to agree on the third, more neutral country,Germany, and that we are striving for the common goal of the best possible joint venture for Tihe Technologies AG and V&amp;auml;te AG.I look forward to hearing from you soon!Kind regards,Jesse Rebane</t>
  </si>
  <si>
    <t xml:space="preserve">Dear Jesse Rebane,thank you for your response. As it seemed that there were many uncertainties from your side in the last email, I hope that I will be able to clarify these issues with this mail.Firstly, I am happy that we came to an agreement regarding the V&amp;auml;te members in board. I am sure that this decision will be an advantage for both of our firms.Facing your arguments for a turnover share of 40%, I am unfortunately not in line with your arguments. I do not quite understand the exact reasons for the turnover share of 40%, thus, less than half of the turnover share. To my information, the estimated costs for development on your side are €5 Mio. How come your indicated sum of €7.2 Mio.?However, this amount does not compare to the overall investment into the product. In total, your total investment including the security software amounts to an estimatedly €23.5 Mio. Regardless of the fact that the total amount of investments according to your price listing in the previous mail would be €41 Mio, it just does not resemble a fair share distribution yet. With our total investment in mind, we cannot accept this amount.It is a matter of fact that this cooperation involves big investments from both of our parties. However, A bigger share for Tihe obviously seems to be an important point to you although the numbers do not justify your position. This brings me close to assuming that you are not acknowledging our technology and I am therefore requesting a reasonable justification from you. In the meantime, I will remain at a suggested turnover share of 65% for V&amp;auml;te.Regarding the duration of the contract, we would agree to cooperate for the duration of10years. This should ultimately show our sincereness in our faith in successful cooperation with you.Finally, I am glad to clarify that your concerns are the result of a serious misunderstanding. The Secrey clausedoes not limit your access to the technology information - quite the reverse - you are going to have full access to the information. The key point is to keep it exclusive to us, Tihe and V&amp;auml;te.I hope that after this clarification, it will not be a problem to agree to this clause. Otherwise, again, we would like to ask for a reason to reject signing the clause.I hope to have cleared up the misunderstanding as well as answered your concerns. I am looking forward to your reply.Best regardsMika Andersson</t>
  </si>
  <si>
    <t xml:space="preserve">Dear Mika Andersson,thank you for your last message and your detailed explanations.I am very sorry if I caused any confusion in my last message about the distribution of future profits for the joint venture. Therefore, I would like to explain my projections to you in more detail now. At the time of my message, the technology supplied by V&amp;auml;te AG could not be assigned a clear value yet, as we had not been shown exactly what your new engine will look like. However, Mr. Saizew, the head of our finance department, has calculated the costs and investments of our side for me, as I explained them to you in my last message. Nonetheless, as I have tried to make clear, these are only estimates and projections.V&amp;auml;te AG has so far succeeded in developing an engine with no CO2 emissions and a long range, but it is not fully developed yet. According to that, a lot of money still must be invested, whereby we have to bear the main burden of the final development of the engine financially and personally. Therefore, I consider a profit sharing of50% to be a good compromise for both sides. Especially if you consider once again that I have helped you on the subject of the number of members of the Board of Directors so far.Furthermore, I am very grateful for your explanation of the nondisclosure clause regarding the plans for the Green Locomotion engine. Your presentation helps me to understand that the appropriate way of dealing with one another, which is necessary for cooperation, is just as important to you as it is to me. Therefore, I would like to accommodate you at this point which is why I agree to theSecrey clause.I am also very pleased that you were able to meet me with regarding the term of the contract. With an initial term of10years we can build a long-term relationship and generate real profits together.I look forward to hearing from you soon!With kind regards,Jesse Rebane</t>
  </si>
  <si>
    <t xml:space="preserve">Dear Jesse Rebane,those are great news. I am happy to accept your offer! Let's arrange a meeting to discuss practicalities and the implementation of our plan.Best regardsMika Andersson(it was a pleasure to negotiate with you, by the way, good luck with your assignment!)</t>
  </si>
  <si>
    <t xml:space="preserve">Dear Mr. Andersson,Im glad we finally managed to come together, although not in person, to discuss the important issue at hand. If we come to an agreement, Im certain, that the joint venture between your company the V&amp;auml;te AG and ours the Tihe Technologies AG will benefit both parties.Before we get into the important details, I wanted to gratulate you on your progress in the development of your new engine. We have also heard of a few different approaches from other companies trying to develop a similar product. Thats why I would suggest we conclude this negotiation on the 3rd of December at the latest because if we dont start the production in time, it will be a loss for us both.That is also the first issue that I wanted to discuss. To get the product ready for series production, we will have to invest a lot of money in the building of new infrastructure. Namely, we will have to construct three new production plants as well as the necessary infrastructure around them. Because we have a very good standing with the local government, we will only have to pay 20% of the infrastructure, but the plants will still have to be paid for by us.In addition to that, there will be also high production costs. To win over the market, we want to produce at a high quality which Im sure is also in your interest.Since we are investing a lot of money in things, that will hopefully lead to the product being sold all over the world as well as carrying the risk that comes with building new production plants, hiring new workers, and constructing the necessary infrastructure, that could all be useless if this product fails. I think it is only fair, that the share of the profits reflects these points. So, for the V&amp;auml;te share of future profit, I would offer you 25%.I think this would make it possible for us to scale up the production sufficiently if the product is a success and if it is not going to work out, there is not much for you to lose.But since we both want to make sure, that the product succeeds and we can both benefit from this joint venture, I would argue that the duration of the contract between us reflects this point. Since we both are experts in our own fields, we can benefit a lot from exchanging information and helping each other in the long run. I would thus propose we set the duration of the contract to 12years. Let me know if you feel the same about our partnership.We believe that the joint venture will only work if both parties can trust each other and thus would appreciate it if we kept no secrets from each other. We will complete the construction of our plants and the upscaling of our production line with full transparency. Without the necessary information about your product, it will be difficult to efficiently produce it. Without a Secrey clause, we will be able to get the most out of this joint venture.Since most of our venture will take place in Estonia, I think we should also base the court of jurisdiction here. This will make it easier and faster to discuss legal measures as well as give us the most legal leeway in this venture. If absolutely necessary, we would also accept a court of jurisdiction in Germany.In order for us to successfully cooperate, I think it's important, that both our interests are represented on the board of directors. Since a lot of the decisions in the first few years will be about the production of the product, it would make sense that we have a majority on the board of directors. I would suggest that we have 2 membersof V&amp;auml;te on the board of directors.With that, I think I have covered all points of this negotiation. We are of course open to productive counteroffers. I'm looking forward to hearing from you.Best RegardsJesse Rebane</t>
  </si>
  <si>
    <t xml:space="preserve">Dear Jesse Rebane,I hope you are doing well. I'm glad to finally be in contact with you regarding the possibility for a joint venture. Your company was of interest to us as we feel the company could be a suitable partner for the construction of the Green Locomotion engine. We also believe that the joint venture between Tihe Technologies AG and V&amp;auml;te AG could generate fruitful outcomes for both parties. Whereas, the production at Tihe Technologies AG seems like the right place for Green Locomotion engine to develop, we believe that the joint venture could also generate great benefits for your company as we expect a bright future for the Green Locomotion engine.However, there are several issues which we currently do not seem to align on. Fortunately, these are the first steps and I want to assure you that we can negotiate on the upcoming issues, I hope you are willing to do so too. Moreover, reaching an agreement before the proposed deadline of December 3rd is in our best interest too. Similarly, we are also faced with time constraints as we are keen on finding a suitable partner to help in our production as soon as possible.Regarding the first issue; the necessary upgrading of the infrastructure, we understand you are faced with a significant financial sacrifice. However, I must stress the fact that the financial losses generated by infrastructurial upgrades are still much less than the value V&amp;auml;te AG will bring to your company. This leads into the following aspect; production costs. Production costs are made but the innovation your company gets to be a part of, through entering a joint venture with V&amp;auml;te AG, are considered to be the most promising in rail enginge design in recent history.Therefore, we can assure you that your financial losses are to be considered an investment which surely will not go to waste.Moreover, our engineers predict that the technology has an 85% chance of being successful. In addition, there are many opportunities throughout Europe as discussions regarding the need to reduce ecological damage are becoming more prominent in public debate. Thereby, we can only imagine the benefit the joint venture will have on the future of your company. However, if the financial investments towards the joint venture pose a great burden to you, would it perhaps be possible to consider decreasing infrastructurial costs? Perhaps, the current condition of one of your current plants is still sufficient. With the aforementioned in mind, we are still keen on keeping theV&amp;auml;te share of future profitat80%.As we are certain of the success, through thorough analysis of our engineers regarding the revolutionary technology and how the technology is in line with societal trends regarding sustainability, we believe it poses a great opportunity to Tihe Technologies AG and it is thereby fair to keep the V&amp;auml;te share of future profits at 85%.However, we propose to rediscuss the share of future profits again after5 years, which is our proposedDuration of contract. Through, re-evaluating the contract after this period of time we could potentially set a new share of future profits and discuss other elements of interest to you. The reason for this being is that V&amp;auml;te AG will merely be faced with financial drawbacks for the first 5 years as that is the proposed time-frame to finish the developments. Moreover, within these 5 years we will use our profits for development purposes. After the 5 years, we will have a better indication on how to share our profit. Moreover, our engineers have indicated that our success will grow exponentially after these first five years, therefore a greater share of profits may be of greater interest to you by that time. We hope you can understand this issue.With regards to the matter of trust. To gain trust in your company we propose you to sign the Secrey clause. The technology which you will be working with should be used for the purposes of the joint venture only, thereby to settle our trust we propose you to sign;Yes.As our company is settled in Sweden, it is in our interest to also base theCourt of juristificationin Sweden. The Swedish body of corporate law is known to be very comprehensive and has already been proven to work well for many successful companies. Thereby, you could consider the benefits of placing the court of juristification in Sweden.We agree that in order for us to successfully cooperate, it is important, that both our interests are represented on the board of directors. However, as we are dealing with a revolutionary technology it is in our interest to inform you well on our company and our technology. Thus, with regards toV&amp;auml;te members in board,we initially propose4 members. This is because for the first five years, it is of importance to focus on the technology, after these five years, the production will play an increased important role within the joint venture's processes. Therefore, it seems fair to initially have 4 V&amp;auml;te members on the board of directors.All points issues of concern to us have now been raised. We are open to hear your thoughts on the proposed matters and see if there are any issues you are willing to negotiate on.I'm looking forward to your reply.Kind regards,Mika Andersson</t>
  </si>
  <si>
    <t xml:space="preserve">Im glad we both see eye to eye regarding the benefits of the joint venture. I also want to thank you for your counteroffer. However, it seems that we have very different expectations of the terms of our agreement. That being said, Im as hopeful as before that we can come to an agreement.As the first sign of goodwill, Im open to giving V&amp;auml;te a majority on the board of directors. This would allow you to steer the joint venture in the direction, that you had in mind when developing your product. Still, we find it very important to not just look at the product vision but to also make sure we build up an efficient production. In order to achieve this, we find it necessary to be represented with at least 2 members of the Tihe Technologies AG. We would propose3 membersV&amp;auml;te members on the board of directors.I hope that this offer lets you reconsider some of our proposed points. It is very important for us to be able to understand the product in great detail. We are paying for a lot of the development and production costs of the product, so we feel that it is only fair to know exactly what we are producing. This is only achievable if we do not make a secrecy clause part of this deal.We do understand that the V&amp;auml;te Technologies AG wants to keep the contract duration short, however, regarding large costs on our side in the first few years it is very risky for us to have the contract span over less than10years. As you said the greatest revenue will come after the product is established on the market. If we make it possible for your product to reach the market, we feel, that it is only fair to also benefit from it.On the point of Court of jurisdiction, we would ideally like to stay in Estonia, since we have a lot of great connections in the local government and are thus able to negotiate the best agreements when it comes to legal requirements when producing and transporting the final product. However, we have also had a lot of connections to the German government from previous Sales in that Region. Germanyis also a very successful country when it comes to big firms and would thus be a good middle-ground for us to settle on.Our most important issue at hand is the share of profit. Our experts estimated your product to be worth 60 million €. Even if we take your proposed success rate of the product of 85% there are still great costs on our side. We must produce the product, for which the costs are not entirely clear, but are estimated to be around 10 million €. We also must finish developing the product here in Estonia, which will cost us an additional 7.2 million €. Adding the costs of the new production plants as well as the infrastructure is, it is very costly for us. There are other producers of similar products which we would consider partnering with because they pose less risk since they are already established on the market. Thus it is very hard for us to consider anything over a 35% share for V&amp;auml;te.I hope that you will consider our concessions as a sign of good faith and are willing to make some of your own.Looking forward to hearing from you.Best RegardsJesse Rebane</t>
  </si>
  <si>
    <t xml:space="preserve">Dear Jesse Rebane,I hope you are doing well. Before I elaborate further on my concerns, I must say I still have faith in reaching an agreement that suits the interest of both parties. However, the current proposed ideas need re-evaluating on several points. However, I am certain that through discussing the matters we should be able to reach common ground and find a solution that is suitable to both parties.With regards to the production costs, we understand you are faced with significant financial burdens. However, we can assure you that the value V&amp;auml;te AG brings to your company exceeds the current financial losses you are currently faced with. However, with the proposed ideas by Tihe Technologies AG, we believe it is no longer Tihe Technologies AG whom is faced with losses and risks. With the proposed ideas, V&amp;auml;te AG is confronted with an increased level of risk. This being, the disagreement to the Secrey clause. Thereby, we give our renowned technology out of hands. To elaborate on our concern, this seems like an unattractive offer to us when the proposed V&amp;auml;te share of future profitis a mere 35%. A significant difference from the proposed 80% by V&amp;auml;te AG. The expected concession to make by V&amp;auml;te AG in terms of future share of profits does not sound reasonable to us when discarding theSecrey clause. Through theSecrey clause, V&amp;auml;te AG remains to have a sense of ownership to the technology which is the core of our business. Thus, we propose Tihe Technologies AG to sign:Yesto theSecrey clause, which in turn allows V&amp;auml;te AG to consider an increase in your future share of profits.With regards to theCourt of juristification, we see benefits in the proposed solution by Tihe Technologies. Although, V&amp;auml;te AG initially proposed for theCourt of juristificationto be in Sweden. V&amp;auml;te AG is willing to cooperate on the idea for it to be in Germany, as it indeed has also proven to be a successful country when it comes to big firms. Moreover, it poses a neutral ground to discuss legal matters with regards to our joint venture.This leads into the next concession we are willing to make, which is decreasing the level of V&amp;auml;te members in boardto the number of3 members. Although, we believe strongly that within, at least the first five years, having V&amp;auml;te AG board members should be in the interest of both parties as the main priority within these years is the development of the technology. However, V&amp;auml;te AG is motivated to make this concession with aim of giving Tihe Technologies a larger share of control, when signingYesto theSecrey clause.Through our proposed ideas, we aim to decrease our initial porposedV&amp;auml;te share of future profitto55%. This is a significant decrease of 30% from the initial offer we made. Moreover, we are willing to make such a great concession as we aim for your understanding in the fact that we aim to remain a sense of control and ownership over our technology through theSecrey clausebeing adhered to. Consequently, this also leads to our willingness to negotiate on theDuration of contractbeing7years instead of the proposed 5 years. The reason for this is that the first 5 years are crucial in terms of the development of the company. The first five years will be focussed on developing the technology and building a reputation, if this goes as well as we plan it to go we expect large returns for the Green Locomotion which has an 85% chance of success. However, as consequence of the great success expected, theduration of contractand thefuture of profitsshould be adjusted. The aforementioned influences the duration of the contract as the expected growth of the Green Locomotion should allow to renegotiate the contract after obtaining it's first mover position, which is expected to be in 5 years from now. However, to meet your ideas, we are willing to take a risk and increase the duration of the contract to 7 years. In return, it seems reasonable to have atleast a55% share of future profits as Tihe Technologies AG will be able to capitalise greatly on the initial success expected after 5 years, which is when the potential first mover position is obtained.With this said, we have been able to explain our standpoint thoroughly, we hope that this allows you to re-evaluate your current ideas. If you disagree on certain proposed ideas, we are willing to hear your standpoint.We are looking forward to hear from you on behalf of Tihe Technologies AG.Kind regards,Mika Andersson</t>
  </si>
  <si>
    <t xml:space="preserve">Dear Mika Andersson,Im glad we are both striving towards making this joint venture a successful reality. We appreciate that V&amp;auml;te is willing to make compromises on some of the discussed issues. However, some of the concessions of the V&amp;auml;te AG do not go far enough.Let me start off by saying we appreciate the V&amp;auml;te AG for choosing Germanyas a neutral ground for the court of jurisdiction. This is by far not the preferred option of our firm, but we believe that legal matters should be thought out on equal footing. So, I believe this issue will benefit both companies equally as well.As you pointed out this joint venture is a large financial investment for us, and we also agree with you that the production of the Green Locomotion engine has a promising future. But as we both know the development of the engine is not yet completed and the engine is not ready for series production. When you approached us with the possible joint venture, we agreed on finishing the development of the engine here in Estonia since this wouldve been a big financial burden on V&amp;auml;te AG. At this moment it is not clear how difficult and expensive a series production of this product will be. To have an accurate estimate, we will need to test the production of the engine extensively in our facilities. These are all risks that we are facing if we agree to this joint venture.Since most of the profits will be achieved in the long run it would not be worth considering a short-term contract. The proposed 7 years are simply not long enough. The fact, that V&amp;auml;te AG sees a majority on the boards of directors and a short span of contract as concessions as well as hold onto a Yes in the contract is not making us feel better. How do we know that you are not looking to let us pay the necessary investments, optimize the series production, and then look for another producer for your product?With the proposed contract, we would have no insurance at all, that our interests in this joint venture would be respected.As I explained before there are a lot of investments being made in the local infrastructure, which was the main problem that we were facing in the past. Once the infrastructure in the area is developed far enough our old revenue sources are expected to come in again. This makes the Tihe Technologies AG a great partner for other companies producing similar products as well. These would pose less risk to us since they are already prepared for series production.We still see the joint venture as a good opportunity for both of our firms. We also do recognize that the V&amp;auml;te AG, even though it is in a rather desperate position, wants to keep control over intellectual property.If we were to make a concession regarding the Secrey clause, however, we would want to make sure that the V&amp;auml;te AG is serious about a long-term partnership with the Tihe Technologies AG. We would thus propose to say Yesto a secrecy clause as well as allow V&amp;auml;te AG to have 3 members onthe board of directors and thus a majority. This would give V&amp;auml;te AG the needed insurance that the joint venture will go as planned. We believe that we would still be able to give the needed input on issues regarding the production of the engine. For us to hand over this much control of the firm it would be absolutely necessary to set the Duration of contractto12years. This would make sure, that V&amp;auml;te AG will try its best to lead the joint venture to a prosperous future for both sides. Otherwise, with theSecrey clausein place, we believe that the V&amp;auml;te AG would exploit the Tihe Technologies AG by using our engineering expertise to finish developing their product and then cut ties.As we pointed out, all the costs that are needed to get the product to the market as well as produce it in the future will be paid by us. It is true that V&amp;auml;te AG invested a lot of money in the technology we are trying to bring to market. However, these costs are sunken costs and cannot and should not be undone. We honor this investment, by letting you keep the technology as well as amajority on the board of directors. You are free to sell the technology to other firms or look for secondary producers of your product once we have developed an efficient way of producing your engines.Considering the aforementioned risks and costs of the joint venture it is only fair for us to receive a majority of the profits. Therefore, we keep the proposed share of profits of V&amp;auml;te AG at 35%.We believe that is a very generous offer and urge you to consider agreeing to it. If there are issues that you want to further discuss we are open to negotiating them further but there is not much room for concessions on our side.Looking forward to a successful joint venture.Best regardsJesse Rebane</t>
  </si>
  <si>
    <t xml:space="preserve">Dear Jesse Rebane,I hope you are doing well. After having discussed the matter long and thorough with the board of V&amp;auml;te AG, we have managed to find two packages for Tihe Technologies AG to choose from. Within these packages we have made incredibly large concessions on certain issues. Therefore, we hope for your understanding and your collaboration. Moreover, within these offers we have thought of the possible benefits on behalve of your company.Offer 1For the first offer, we have thought of the following. Considering a longerDuration of contractthan 8 yearsis hard for us, especially when our share of future profit remains to be significantly lower than that of Tihe Technologies AG. We understand that Tihe Technologies AG has made significant financial sacrifices for the joint venture, however, through this offer Tihe Technologies AG is able to make significant profits, for atleast three consecutive years, from the obtained first mover position after the developments are completed after the first five years. Thereby, we expect you to be able to cover your financial losses within a short term. Moreover, within this offer we have agreed with the lowV&amp;auml;te share of future profitat35. Furthermore, we have stuck with theCourt of juristificationbeing inGermany, as we discussed before. Similarly, we have also stuck with theV&amp;auml;te members in boardto remain at3 members.Offer 2However, we also have a second offer for you to consider. It was difficult finding the right conditions for all issues for this offer to work, however we have found a way in which we can meet your proposed12 year contract.The 12 year contract is not only the biggest concession we have made so far, it is also an incredible risk for V&amp;auml;te AG to agree to a 12 year contract. We are entering a joint venture with a company we have never worked with before that is based in a foreign country where we do not yet have an established market. Essentially, Tihe Technologies AG has to prove to be a beneficial partner to us. However, we have good faith in the abilities of Tihe Technoligies AG, that's why we are so commited to find an outcome for this joint venture to work. Moreover, we understand that within a 12 year contract you have more trust in the benefit of the investments you have made. However, due to the unavoidable risk we are taking within the joint venture, and with this risk increasing with the length of the contract, we will only agree with the 12 year contract if theV&amp;auml;te share of future profit increases to 60%.Thereby, V&amp;auml;te AG has more trust and comfort in agreeing to a 12 year contract. With regards to the V&amp;auml;te members in board, the secrecy clause, and the court of juristification, these will remain the same, as we agreed on these elements before.To conclude, we believe the first offer could be an attractive offer to consider for Tihe Technologies AG, as it allows you to cover for investments you will make within a short period of time. The second offer might increase your level of trust in V&amp;auml;te AG, however, due to the risk and due to the fact that a 12 year contract is more than double the proposed number of years, we expect Tihe Technologies AG to agree to an increased level of V&amp;auml;te share of future profit. Thus, within the second offer, you can expect us to cooperate in the joint venture long term.We expect that one of these offers meets your interest. We are looking forward to establishing a fruitful joint venture with you based on one of these two offers, which will be settled by the end of today.Kind regards,Mika Andersson</t>
  </si>
  <si>
    <t xml:space="preserve">Dear Mika Andersson,thank you for considering the issues at hand thoroughly. We appreciate that you have made concessions of your own as we have too. Your two offers clearly show that you are as interested in this joint venture as we are.There are a few points, in these offers that we want to address before hopefully successfully concluding this negotiation. We hope that this will make our intentions in this joint venture clear and allow you to put the necessary trust in the Tihe Technology AG.With regards to the two offers, sadly the first of your offers will not work for us. We do really appreciate your concession in regards to the V&amp;auml;te share of future profit. However, we are looking for a long-term partnership in this joint venture and thus aDuration of contractof 8 years is too short for us. But we of course see that in the long run, our investments in the product will balance out with the proposed earnings.This is why your second offer goes a lot more in the direction that we are aiming for.Our goal is to give you the flexibility to use your product however you want and develop your product vision. Establishing Green Locomotion on the international market. If everything works out like we are all hoping for, there will be a lot of other opportunities for you ahead. That is why we are willing to give you the majority in the board of directors with 3 membersas well as let you keep theSecrey clausein the contract.Over the12years of the contract, we will be able to work together to establish the product on the international market. Most of our costs are in the investments, that we have to put in in the first few years that being said, it still leaves out the costs of production, which are still not entirely clear. Higher production costs are a risk which we have to take into consideration.However, we are still willing to make a big concession and give V&amp;auml;te the majority of the share of profits. Sadly we cannot quite accept your proposed 60:40 split. We propose V&amp;auml;te receives 52% of the future profits. This will allow V&amp;auml;te to rebound from its current financial situation and use the profits to expand its market and invest in more R&amp;D of its products.As for the court of jurisdiction, we would stick to the neutral ground ofGermany.We hope that by allowing you to keep full ownership of your product and the joint venture as well as the majority of the profits, we have shown, that we are fully committed to making this joint venture a successful one. We trust and believe that V&amp;auml;te feels the same way and we can agree on these conditions.We are looking forward to starting this journey with you.Best regardsJesse Rebane</t>
  </si>
  <si>
    <t xml:space="preserve">DearJesse Rebane,Although I believe we provided you with several attractive offers. We agree with your proposed solution. Looking forward to the upcoming years.Kind regards,Mika Andersson</t>
  </si>
  <si>
    <t xml:space="preserve">Dear Mika Andersson,my name is Jesse Rebane, I am going to be your contact person in this negotiation.First of all I look forward to our possible cooperation and hope that both parties will leave the negotiations with the best possible outcome.To start this negotiation, I would like to talk about theV&amp;auml;te share of future profit as a basis for discussion. So, since Tihe would be the company manufacturing everything with many experienced workers and our focus would be manufacturing for V&amp;auml;te, we are for a 29 % share.Kind regardsJesse Rebane</t>
  </si>
  <si>
    <t xml:space="preserve">Deas Jesse Rebane,I am glad to hear from you and I am willing to reach a middle ground with you on this deal.Speaking aboutV&amp;auml;te share of future profit, I believe that our company brings a brand new technology to the table of worldwide market that might change the world in the future, that is why I would like make a counterofferr on behalf of our company.I also would like to bring other key values (V&amp;auml;te members in board,Duration of contract, Secrey clause,Court of juristification) into our discussion and make an initial offer to you in that regard.Looking forward to hear from you soon.Best regards,Mika</t>
  </si>
  <si>
    <t xml:space="preserve">Dear Mika,I am willing to accept V&amp;auml;te share of future profit with 43 % but we have to discuss about the V&amp;auml;te members in board because 3 members would be better in our opinion.We also have the opinion, that the contract should at least last for 9 Years.And since we have professionals for juristic issues we would like to have our court of jurisdiction in Estonia .Kind regardsJesse Rebane</t>
  </si>
  <si>
    <t xml:space="preserve">Dear Jesse,I am happy that we are making progress in our deal and agreed on the first point.Speaking aboutV&amp;auml;te members in board, I can assume that you agree on my last offer of 3 members.I would like to point out that even though we are both planning to have a long-lasting (Duration of contract) relationship between our companies, it is quite challenging to predict how things will unfold. That is why I propose an offer that could be less risky for both of us in the long run.I also would like to make more stress onSecrey clauseandCourt of juristification. In our case, secrecy clause plays a role of a guarantee that our business will function properly for both of our companies. ConsideringCourt of juristification, I would like to suggest running this deal in terms of law issues on a neutral territory - Germany, as it is the only place where we can operate independently and without involving interest from both sides.I am having a good hope that we can close this deal in the meantime.Best regards,Mika</t>
  </si>
  <si>
    <t xml:space="preserve">Dear Mika,I am happy to see that we are getting closer to an agreement. The offer of3 members ist for Tihe acceptable.Since Tihe prefers the Court of juristification in Estonia but can agree on running this deal in Germanywhere both interests can be met, we can keep it as you suggested.In our opinion there is a small conflict in interests concerning Secrey clause and the Duration of contract.Tihe has to make a lot of intra-company changes for this deal to work, since this comes with greater costs it would not be profitable to do it "just" for such a short time. Maybe we can agree on a Yes to the Secrey clause and as a courtesy on your part to a Duration of contract of 10 years.Looking forward to your answer!Kind regards,Jesse</t>
  </si>
  <si>
    <t xml:space="preserve">Dear Jesse,I am happy to announce that we reached a complete agreement on our joint deal. It was a pleasure to negotiate with you. I am also looking forward for our long-term and mutually beneficial cooperation.Best regards,Mika</t>
  </si>
  <si>
    <t>2022_05</t>
  </si>
  <si>
    <t xml:space="preserve">National Cattle Association</t>
  </si>
  <si>
    <t xml:space="preserve">Dear Kim Williams,I am reaching out to you to discuss the missing aspects of our purchase of the vaccines from your company. I would like to know from you what Delivery Time would be possible for you. It would be ideal for us if we could receive the vaccines immediately, to stop the virus from spreading, but a Delivery Time of 1 month would still work. I would also like to get a Price offer per dose from you.I would be very grateful if you could send me a possible offer so that we can discuss the further points of the purchase. Yours sincerely,Sam Brown</t>
  </si>
  <si>
    <t xml:space="preserve">Dear mr Sam Brown,im willing to accept the offer but thPrice300.After that we can discuss other things.thank you</t>
  </si>
  <si>
    <t xml:space="preserve">Dear Sam Brown,Thank you for your reply, but the Price is too high, considering that the vaccine has not been tested outside of the lab before, and because of that we don't know exactly about the quality of your product. Therefore we offer a price of 100 . We hope this could be possible for you.Yours sincerelySam Brown</t>
  </si>
  <si>
    <t xml:space="preserve">Dear mr Sam,im sorry to tell you but forDelivery Time2 months, thePriceis not negotiable.im willing that you accept this and we can reconsider the other things easier.thank you</t>
  </si>
  <si>
    <t xml:space="preserve">Dear Kim Wiliams,I am sorry to hear that you set your price so high. We can't go with your current offer with this price. The highest I can go for the Price is 200 . Considering the status of the testing you are currently in. I can accommodate you with the Delivery Time and we can fix it at 2 months .Because of the higher price you want to charge we would need for the Guarantee a Full one. This is necessary because we don't know much about the effectiveness of your vaccine yet. And therefore need to get compensations for the damages in case your vaccine does not take effect.I hope you can accept this aspects of my offer, so that we can continue with the further aspects.Yours sincerelySam Brown</t>
  </si>
  <si>
    <t xml:space="preserve">Dear Mr Sam,im happy that we finished two points of the negotiation.Unfortunately we can't guarantee a fullyGuarantee.The best we can isGuaranteeWide.Thank YouJamie</t>
  </si>
  <si>
    <t xml:space="preserve">Dear Kim Williams,I would kindly ask you to extend the Guarantee to a Full one, because we need some certainty about your vaccine. That is still new to the market and not well tested yet outside of the lab. I hope you can meet me there, because at the moment I cannot understand why you cannot guarantee the full guarantee. If you could give me some reasons I would be very thankfull.For my company it is very important that there is NonePublicity , because we don't want any public rumours or media presence about a BSE outbreak in our cattle farm. I hope you can understand this and consider my point.As compensation for your silence towards the public we could offer you the possibility ofStandardFuture Testing .I hope I get a positive answer from youYours sincerelySam Brown</t>
  </si>
  <si>
    <t xml:space="preserve">Dear me sam,unfortunately this offer doesnt suit us at all,what you are offering is one sided,i need you to do compromises.here is my offer and i hope it fits you.Thank youJamie</t>
  </si>
  <si>
    <t xml:space="preserve">Dear Kim Williams,I am sad to hear that my offer doesn't meet your requirements at all. But nervertheless I hope you could understand my point of view. I already compromised on Price and Delivery Time . And I am willing to accommodate you on only a Wide Guarantee . But you have to understand that this is a big risk for my company. And we give you a lot of trust with this because we believe in the promise that your vaccine will be effective. That is a big step for us and we hope you appreciate our efforts to ensure that both sides are satisfied with the outcome of this negotiation.For this reason I hope you could also accommodate me on the aspects Publicity and Future Testing . For my company it is very important that there is NonePublicity , because this would have a lasting negative impact on our business. For Future Testing we can only provide you Standard testing, because we can't take any more risks according our cattle stock. Using them to test any vaccines that you are developing would be a major risk to the health of our cattle. I hope you can understand my worry according to the health of the cattle.I hope you could meet me at this points and understand my point.If you can't understand my position I hope you could add some arguments, so that I could understand your reasons better.Yours sincerelySam Brown</t>
  </si>
  <si>
    <t xml:space="preserve">Dear Sam,okay im willing to give you everything you want, but thePricewill be300and im foing my best to fulfill our requirements, so please understand.thank you</t>
  </si>
  <si>
    <t xml:space="preserve">Dear Kim Williams,I am happy that we got to meet at one point and successfully end this negotiation. I thank you for beeing considerate of my stated points.Yours sincerelySam Brown</t>
  </si>
  <si>
    <t xml:space="preserve">Dear Mrs. Williams,I hope you are doing well. My name is Sam Brown and I represent the National Cattle Association.Unfortunately, we cannot meet in person, but I am happy to digitally negotiate the remaining terms between InnoVax and the NCA with you.Our companies have already agreed on 6000 doses of the vaccine and 60 days as a payment term.Safety is our biggest concern, not only for the animals, but ultimately for the people.We are concerned about the quality of the vaccine because it has not been tested yet. Therefore, we need a FullGuaranteeto ensure the safety of our cows and protect the company from financial loss if the vaccine is ineffective or even causes harm.Publicitygoes hand in hand with the issue of safety. We are concerned about damage to the reputation and image of the NCA. Because we cannot foresee the risk of side effects or harm from the untested vaccine, we prefer no publicity (None). I am sure that you do not wantPublicityeither because of the potential harm to the InnoVax brand.Lastly, I would like to adressDelivery Time. I imagine that due to the strict and obstructive regulations of the Frandorian government, you are excited about the opportunity to field test the vaccine and would like to begin testing immediately. Therefore, a1 monthDelivery Timeis in both of our best interests. Our animals will be immunized quickly and you can complete your testing to sell the vaccine worldwide.I am committed to reaching an agreement that benefits both companies and ask that you respect our preferences and concerns about the untested vaccine.Sincerely,Sam Brown</t>
  </si>
  <si>
    <t xml:space="preserve">Dear Mr. Brown,thank you for your kind message and your offer. I hope you're well. Lets me introduce myself to you quickly: I am Kim Williams, executive of InnoVax.I am very glad to have the chance to negotiate digitally with you about a possible contract between NCA and InnoVax.Furthermore I am very happy that we already reached an agreement in terms of provided doses of vaccine and terms of payment.In your last E-Mail you mentioned your attitudes about Guarantee, Publicity and Delivery Time .You are concerned about the quality of the untested vaccine. I understand your point of view completely. If I were in your place I would think in the same way. But I have to tell you that Dr. Smith, director of medical research at InnoVax, announced in an interview at &amp;bdquo;Pharmacy Today that the vaccine has already been tested in a laboratory setting and the company now intends to move into field test stage. Unfortunately I am not able to offer you a full Guarantee. In case of full guarantee InnoVax would not only compensate NCA for any damages caused by the vaccine, but also for damages caused by other disease in case the vaccine is not effective. Maybe we can find a compromise: I can offer you a Narrow guaratnee, in which InnoVax would compensate for all damages caused by gross negligence.Secondly you are concerned that your image will be damaged. I understand your opinion hundred percent - there is always a risk when it comes to new developed vaccine. Honestly, to have no Publicity is not our wish an I will tell you the reasons. There are french competitors which might soon are ready to begin field testing. We would like to be part of the top market leaders worldwide in the future as well. Therefore a Wide publicity is the best opportunity for us to assert our position in the market.I can comprehend your thoughts about the Delivery Time but there is one problem: we need to build new processing facilities to be able to produce the requested amount of vaccine. Therefore we honestly need a long delivery time (5 months ).Furthermore I would like to adress another point: Future Testing. Due to government regulations in Frandora, we have limited access to future testing the vaccine on live cows. Thus, we came up with the idea to extend the contract beyond BSE and use NCA's cows also for testing other products. We think about an Unlimited level, where InnoVax could test any vaccines that are currently being developed.Lastly, we have to talk about the most important point: the Price. The development of the vaccine has been very expensive as experts from all over the world have been employed for over a decade. 300 US$ (US dollars) per vaccinated cow is from our point of view a fair price.I want you to know that I will do everything in the course of the week to come to a fair conclusion which benefits both of us.I am looking forward to hearing from you!Kind regards,Kim Williams</t>
  </si>
  <si>
    <t xml:space="preserve">Dear Ms. Williams,I am writing to you in reference to your last counter offer regarding the vaccine.Unfortunately, our offers are still too far apart, so I would like to propose a new offer.Although you did not really accommodate us with your last offer, as a gesture of our goodwill, we will take a step in your direction as far as Delivery Time and Future Testing are concerned. I hope you will do the same and think of the opportunity that NCA offers your company.As for the Delivery Time, 2 monthswill delay our plans and bring financial losses, but I understand that production takes time on your end, so 2 monthsis acceptable. 5 months, on the other hand, as you suggest, is totally unimaginable and would result in us having to order from your competitor to get not just 6000 doses but 10000 doses of vaccine for every cow in the NCA herds.Second, as a courtesy, which I hope you recognize, we will allow you to do StandardFuture Testing. You will be able to test new drugs that have already been approved by regulatory agencies for testing purposes. Unlimited testing in the future is out of the question, especially without a full guarantee. The risk of harm to humans from eating meat and milk from cows that have been experimented on with completely untested drugs is unimaginable. As you said, testing is a problem for you because of government regulations. So we are giving you a tremendous opportunity to not only vaccinate 6000 live cows to get government approval, but also to do Future Testing.Next, I want to talk about Publicityand the Guarantee. You suggested a narrow Guaranteeand wide Publicityand stated that the vaccine had been tested in a laboratory setting. You and I both know that most side effects are not discovered until the field testing phase, and that is exactly why they are mandated in some countries. We are talking about the prospect of Creutzfeldt-Jacob disease here, so we need a Full Guaranteeof the vaccine's effectiveness. You are only providing the vaccine for 60% of the animals, so even if the vaccine is effective, we are not even close to achieving herd immunity. It has already been reported in the Daily News that the NCA is making all possible efforts and preventive measures to prevent the spread of the disease in its' members' herds. 60% of animals vaccinated with a potentially ineffective vaccine doesn't really live up to that statement, does it?If you want any level of Publicityto boost the InnoVax brand image, and you are confident that the vaccine is effective, you might aswell give us the Full Guaranteeto ensure our brand safety.I see a chance for us to compromise in terms of publicity and guarantee.Finally, the last question of Priceis unresolved, which depends on all the other issues at stake. I can offer $100per dose considering we are giving you the rare opportunity to test the vaccine on 6000 live cows.I can't wait to hear from you again after showing a lot of good will and moving in your direction.Best regards,Sam Brown</t>
  </si>
  <si>
    <t xml:space="preserve">Dear Mr. Brown,thank you for your last counteroffer regarding to the vaccine. In some points our negotiations are stepping into the right direction.Unfortunately in some other points our offers are still too far apart.In the following I would like to suggest a new offer again.First of all I want you to know that I really appreciate your gesture of goodwill. Thank you very much.I understand your concerns about Future Testing in all cases.Because of that I will agree to Standard testing and I won't longer insist on unlimited testing. It is a great chance for us being able to test new medication that has already obtained initial approval from regulatory agancies for test use.Your reason against 5 months Delivery Time makes sense to me but 2 months are still to short. I told you our reasons in my last offer. Let me take a step in your direction as well: why dont we arrange a 3 months Delivery Time ? Thats right in the middle between 1 month and 5 months and would be in my view the fairest solution for both of us.Let me talk about Guarantee and Publicity now.As a gesture of our goodwill I will accommodate you accordingly the Guarantee. A Wide Guaranteeis the highest of emotions for us to offer. As I told you in my last offer a full Guarantee is totally unimaginable for us. Side effects are always possible in any cases and in any cooperations with different vaccine companies, I know, but without these risks you will never get a vaccine against BSE of your cows! I know I repeat myself but in case of full Guarantee InnoVax would not only compensate NCA for any damages caused by the vaccine, but also for damages caused by other disease in case the vaccine is not effective. Your cows can maybe have other disease and not BSE. It is obviously that the vaccine is just for BSE and not for any different disease - but what if a cow dies and BSE is not the reason? In case of full Guarantee we have to pay but it obviously was not our fault. I hope you can understand my point of view.I know that we only offer vaccine for 60% of your animals. I am sure that we can negotiate about more doses of vaccine in the future that you can reach herd immunity, but the capacity for large scale production is not yet available.Please think about my gesture.Regarding to my gesture in points of Guarantee I would aprreciate you coming into our direction as well and offer us a Wide Publicity.Finally I unfortunately have to tell you that I can't offer you a Price of 100 US Dollars. I know that there are many issues and risks. But they are existing in every company developing a vaccine, but on top InnoVax is one of the world market leader. Of course we can not exclude any risks - nobody can do this. But we have most experienece in terms of developing a effective vaccine and minimize risks. We have to cover our costs for material and have to pay wages for our developers and investors. I can not reduce the price because of potential risks or ineffectiveness. If I had a financial scope, I would have told you - but in that point I honestly can't come to your direction: 300 US Dollars are the lowest Price I am able to offer to you.I hope that you appreciate my goodwill as well and I am looking forward to hearing from you soon!I am confident that we will come to a fair agreement for both of us!Kind regards,Kim Williams</t>
  </si>
  <si>
    <t xml:space="preserve">Dear Ms. Williams,I am very happy to tell you that I accept the 3 monthsDelivery Time. We have settled on middle ground for Delivery Time and Standard Future Testing.You have been very clear that Price is the most important issue for you and that you can not go lower than your intial offer of $300. Although the NCA is facing a bad financial situation, you can imagine the outbreak has cost us a substancial amount of money, I will give you the$300per dose.I know you want Publicityfrom this, but if we pay your initial Priceoffer, which you have not lowered at all, you can surely do without the Publicity. The BSE outbreak at one of our farms has already damaged our brand image immensely and for $300we can not risk more financial damage or brand damage.I would like to clear up a misunderstanding about the full Guarantee.Your words in your last message were: &amp;bdquo;It is obviously that the vaccine is just for BSE and not for any different disease - but what if a cow dies and BSE is not the reason? In case of fullGuaranteewe have to pay but it obviously was not our fault. I hope you can understand my point of view.You said InnoVax would compensate for damage caused by other diseases. This is not the case (we do not want that)! You are obviously not responsible if our cows have any other diseases!The full Guaranteecompensates us in case the vaccine is uneffective against BSE and the cows get BSE.So in reality your wide guarantee is the full guarantee in case a cow dies of BSEI completely understand your point of view and with all that cleared up you should not have a problem giving us a FullGuarantee, because you have already offered a guarantee against BSE in your last message.In summary, with the attached offer you stay at $300, I stay at None Publicityand we have cleared the misunderstanding about the Guarantee. That sounds very reasonable and fair for the both of us, hopefully you can accept that offer.Please keep in mind that if you can not give us the full guarantee I will have to lower our price offer to $200 per dose (then we would meet in the middle in terms of price).Best regards,Sam Brown</t>
  </si>
  <si>
    <t xml:space="preserve">Dear Mr. Brown,I am very happy about your acception in terms of the Delivery Time. As you said we settled on middle ground for Delivery Time and Future Testing. I think that is a fair solution for both of us.I read your counteroffer precisely. So let me get this straight: you want to have no Publicity and a full Guarantee . In both points you would have an total advantage in comparison to us.Of course, to be fair, I don't want to forget that you came into my direction about the Price .But in the end it stands 2:1 for you. Do you think that is a fair solution for both of us ?!I really do not mean to be rude, that is honestly not my attention, but your sentences&amp;sbquo;Please keep in mind that if you can not give us the full guarantee I will have to lower our price offer to $200 per dose andI know you want Publicityfrom this, but if we pay your initial Priceoffer, which you have not lowered at all, you can surely do without the Publicity.seems to me as blackmails. Both times you are blackmailing me with the price. I am sorry, but I can't accept that!!Of course, If you are going to pay 300300 US Dolalrs as Price, we can talk negotiate about one point again (unfortunately not about a full Guarantee), but not about both points.So let me explain you once again my wy of view about Publicity .With at least a Narrow Publicity we are able to assert our position in the market. So with quite a lot attention we have the chance to raise our capacity in the future. And don't you think that this could be a chance for you and your cows as well?A potential newspaper article about a successful cooperation between NCA and InnoVax - you can't deny that this would benefit you (NCA) either. I think that could be a so called win-win situation. Maybe you can think about that once again.So finally let me talk about the Guarantee again.I am sorry about that misunderstanding, I would't make things complicated but I try to explain you my point of view again - hopefully without a misunderstanding:Maybe you can think about Covid19: Many people were getting vaccined and built a lot antibodies. Other people weren't. The effectiveness of vaccine depends on person and not at vaccine at all. We, as company, can't control that. You can transfer that situation to ours as well.Sometimes people got vaccined, built antibodies but got Covid19 anyways because of a new mutation or something like that. That could happen in our case as well.Or some people die with Covid19 but that was not the reason. It is very difficult to prove that. It seems like the vaccine was ineffective but honestly it wasn't.But in all cases we have to pay when we would have arranged a full Guarantee.That there is no misunderstanding again: a full Guarantee means that we compensate damages caused by vaccine and by ineffectiveness.That is why the board is not in the position to odder a full Guarantee . But you will have these risks with any new developed vaccines. If you aren't able to bear that risks, you can't use any new vaccines against BSE.Hereby I would offer you a WideGuarantee. That means that we will cover all damages caused by vaccination but we will not guarantee its effectiveness. I think that is quite more an advantage for you than for us!I would appreciate your response!Kind regards,Kim Williams</t>
  </si>
  <si>
    <t xml:space="preserve">Dear Ms. Williams,I am shocked and astonished by your choice of words.To accuse me of blackmail is disrespectful and simply wrong. If I say I'll pay 300 for a full Guaranteeor 200 for a wide Guarantee, that's called negotiating....Remember: you offered a guarantee in case a cow died of BSE! Suddenly you realize your mistake and try to blame it on me.I want to return to a polite and successful negotiation, but I have to address these lies you are trying to sell me.As an executive of InnoVax, you should know the following:1) Yes, the degree of effectiveness of a vaccine varies from person to person (or animal), but the effectiveness itself is statistically guaranteed. In the Covid-19 example, the WHO (World Health Organization) states: To be approved, vaccines are required to have a high efficacy rate of 50% or above.2) BSE does not mutate like the coronavirus.How can you say there is no misunderstanding?Your first message: &amp;bdquo;In case of full guarantee InnoVax would not only compensate NCA for any damages caused by the vaccine, but also for damages caused by other disease in case the vaccine is not effective.Second message: It is obviously that the vaccine is just for BSE and not for any different disease - but what if a cow dies and BSE is not the reason? In case of fullGuaranteewe have to pay but it obviously was not our fault.Third message: &amp;bdquo;That there is no misunderstanding again: a fullGuaranteemeans that we compensate damages caused by vaccine and by ineffectiveness.Your statements are not consistent, at the very least own your mistake.Price-wise, I'm afraid I have to lower my offer to $200per dose for a WideGuarantee. We simply do not have the financial resources to pay a premium Pricewith no Guarantee of vaccine effectiveness.We do not benefit at all from Publicityto the general public! Narrowpublicity, like publishing research results in medical journals, is fine with us and will benefit your company by showing the world the breakthrough you have achieved in your research.This time I am taking 2 steps in your direction regarding Guaranteeand Publicity, and hope this is a compromise we can agree on. Do not lie to me again.Kind regards,Sam Brown</t>
  </si>
  <si>
    <t xml:space="preserve">Dear Mr. Brown,I didn't want to shock you. But I have to say that I always wrote it in a polite way (in my lastMail i wrote: I really do not mean to be rude, that is honestly not my attention&amp;hellip;).I just honestly thought that because it was actually a fait accompli. I didn'had the chance at all to negotiate. You gave me two options and I should have to choose - thats no negotiation for me. If that was not your intention - sorry for that.And I didn't blame it on you. In my last Mail I wrote: &amp;bdquo;I am sorry about that misunderstanding! I never said that there was no misunderstanding! In my first message I wrote: &amp;bdquo;In case of full GuaranteeInnoVax would not only compensate NCA for any damages caused by the vaccine, but also for damages caused by other disease in case the vaccine is not effective.In my last message I wrote: &amp;bdquo;That there is no misunderstanding again: a fullGuaranteemeans that we compensate damages caused by vaccine and by ineffectiveness.First of all these two statements means the same. The second one is just a short version of the first one. In both cases I wrote about &amp;bdquo;damages caused by vaccine and &amp;bdquo;not effective (=ineffectiveness). Why do you think that these sentences are not consistent and I owned my mistake in the last sentence? The first sentence was actually the same as the last.In my second message I wrote: &amp;bdquo;It is obviously that the vaccine is just for BSE and not for any different disease - but what if a cow dies and BSE is not the reason? In case of fullGuaranteewe have to pay but it obviously was not our fault.Maybe you don't understand my intention, but I will explain it to you.In the first and third message I wrote, that we have to compensate damages because of ineffectiveness.In the second message I wanted to pick up that point and its issue. When your cow got vaccined but gets BSE anyways but without symptoms (the vaccine has an effectiveness anyway) and dies but another pathogen is guilty: we can't prove that. We would have to pay in case of full guarantee. That is a big problem for us.Maybe you can understand my messages now and comprehend the connection between these statements. If you don't please tell me, I can try to explain you once again.I am sorry that there can't exist any mutations. People make mistakes- we are no machines.You didn't pick up my argument about the amount of advantages - 2:1 for you. Because of thatI want to make you a new counteroffer in the following which is fair in my point of view (1 great advantage for you and 1 for us).I honestly don't understand your view aboutPublicity- I mean that there would't be any advantages for you as well, I am sorry. (I didn't mean that impolite). But I know that is out of my business and I accept that.If having Publicityis such a big problem for you I will make a step into your direction: Lets say NonePublicity.Because of that maybe you can make a step into my direction as well and say 300US Dollars as Price. With your offer about 200 US Dollars we honestly are not able to cover all our costs!Maybe you can think about that again please.Best regards,Kim Williams</t>
  </si>
  <si>
    <t xml:space="preserve">Dear Ms. Williams,I am very pleased to inform you, that we are accepting your final offer.We believe having a wide guarantee and no publicity is worth paying this premium price.The NCA and I are looking forward to having a strong and long-lasting partnership with you, Ms. Williams, and InnoVax.I just want to clarify my position in our discussion about the guarantee and the "inconsistency":In short, it is the word "other" instead of "the" in the folowing sentence that significantly changes the meaning."In case of fullGuaranteeInnoVax would not only compensate NCA for anydamages caused by the vaccine, but also for damages caused by other disease in case the vaccine isnot effective."So your statements made it seem like the full guarantee compensates for damage caused by any disease and wide guarantee compensates if a cow gets BSE. This was inconsistent with the info I had. Clearly a misunderstanding.Again, I am very glad we came to this agreement, and I look forward to hearing about InnoVax's upcoming medical breakthroughs and related future testing.Best regards,Sam Brown</t>
  </si>
  <si>
    <t xml:space="preserve">Dear Kim Williams,first of all I am very happy that our negotiations are moving forward. So far we have agreed on two points concerning the provision of the vaccine and the terms of payment.So I hope that the negotiation will continue as well.Firstly I would like to talk about the delivery time.Some of our cows are already affected by the disease, therefore the delivery time is very important for us. The vaccine should be available as soon as possible. Actually the best option would be one month, but I can understand that it is not possible for you at the moment, also due to the production. Therefore I imagine a delivery time of two months below that.I am open to a counter offer and wait for an answer.Best regardsSam Brown</t>
  </si>
  <si>
    <t xml:space="preserve">Dear Sam Brown,As you already mentioned I am glad our partnership is developing very well and I am sure that we will achieve a well functioning contract for both parties.First of all thank you for your offer, sadly our factory won't be able to produce and deliver the vaccine that fast.So my counteroffer is 4 months that is what I can guarantee due to complications in the processes.I hope we can get to an agreement on this point and continue with the next point, the guarantee.Please let me know if 4 months are possible.Kind regardsKim Williams</t>
  </si>
  <si>
    <t xml:space="preserve">Dear Kim Williams,thanks for your response.I am glad that our negotiations are continuing and I am optimistic that we will find a good solution.As you know some cows are already affected by the disease.That's why we're in such a hurry. We want to start vaccinating as soon as possible and avoid further spread of the disease.Unfortunately, we cannot accept four months.I'll accommodate you and hope that we can agree on three months.Please let me know if you accept the counteroffer.Kind regardsSam Brown</t>
  </si>
  <si>
    <t xml:space="preserve">Dear Sam Brown,I think with much effort we will be able to get everything set up to deliver in three months. So I will accept your counteroffer!The next point on my list is the guarantee.I can offer you a narrow guarantee, which includes damages caused by the vaccine from our side. I think that's a fair solution for both sides.We have already tested the vaccine in our labours and assume that it will be pretty effective so we don't see it necessary for you to get an higher guarantee.Let me know what you think of that point.Kind regardsKim Williams</t>
  </si>
  <si>
    <t xml:space="preserve">Dear Kim Williams,firstly thank you for your effort.Now we can negotiate about the guarantee. I can understand your point andwe appreciate your development and research of the vaccine.However, the guarantee is very important to us because we don't want to take the risk of being left with the costs of the damage.A narrow guarantee only compensates for damages caused by gross negligence.That's why a narrow guarantee is out of the question for us.But I can offer you a wide guarantee where you cover all damages directly caused by the vaccination, but not the effectiveness itself.Please let me know if the offer is possible.Kind RegardsSam Brown</t>
  </si>
  <si>
    <t xml:space="preserve">Dear Sam Brown,Thanks for your offer on the guarantee.I think we can reach an agreement on it if we combine the guarantee with future testing.For both positions it would be very effective to test other products in the future on your cows. As you may know the regulations in Frandora are very strict and new infections of your animals could cause big damages. If we have unlimited acces on future testing we could decrease damages more effectively. So I think it would be in both opinions to agree on a unlimited access on testing our products on your cows in the future.Regarding a strong and effective partnership, we would be very happy if we could look forward to a long term partnership.In summary my offer is a wide guarantee combined with an unlimited access on future testing.Please let me know if that sounds fair to you.Kind regardsKim Williams</t>
  </si>
  <si>
    <t xml:space="preserve">Dear Kim Wiliiams,thanks for your offer.Unfortunately we are not very enthusiastic about the proposal.I agree with you that future testing is a good opportunity. Through this our cows will have the possibility to vaccinate with the best and newest products.But for us it is very important that the products are already certified.I suggest that we agree on the narrow guarantee, but instead take the standard test. I think that would be a fair solution for both parties and certainly fair.I hope we can come to an agreement.Best RegardsSam Brown</t>
  </si>
  <si>
    <t xml:space="preserve">Dear Sam Brown,Thanks for your fast response.I understand that you want to be careful with new products. But we only test our products where they would be necessary, so for the cows it mostly is the only opportunity for surviving if they get infected by a new illnessSo in my view the unlimited access has a higher value than not to use new products that may turn out as not effective. Also we are one of the best companies worldwide and have the best labourants in our developing teams.It also would be negative and very frustrating if the products get a certificate after your cows died because we were not able to test them on them.Furthermore with the wide guarantee you actually would be protected by negative outcomes caused by the vaccine. I would also accept the narrow guarantee, but I would give you regarding your perspective a better offer.If you are definitely not able to agree on the unlimited access and the wide guarantee please let me know. But I am concerned that we will find a good solution for both sides.Kind regardsKim Williams</t>
  </si>
  <si>
    <t xml:space="preserve">Dear Kim Williams,thank you for your response.Of course I understand and know that your company is one of the best in the world. That's why we want to cooperate with you.However, you must understand that unfortunately there are still many risks if the vaccine is not yet approved. That's why we are very insecure to take this step of the unlimited future testing.Therefore we considered making the deal with unlimited testing if you are willing to take full guarantee on the damage and ineffectiveness of the animals.I think this is a good solution for both parties and would be a fair way of looking at things. This way you would make progress in the development of your products and we would be protected if side effects would occur.You can think about it and then please let me know. I am sure that we will find a good solution.Kind RegardsSam Brown</t>
  </si>
  <si>
    <t xml:space="preserve">Dear Sam Brown,I think we are getting on the right way.I am sorry to say that we can not offer you a full guarantee, this would mean for us to not only compensate damage taken by the vaccine, but also by its disease. I don't think that is necessary in this case.The wide guarantee where our company guarantees for damages by the vaccine sounds fair in my opinion, at this solution side effects caused by the vaccine are already covered by our company. So you don't have to worry about the side effects and their costs which may could occur, as you mentioned in your last message.I hope I could clarify my offer and point of view andhope we can go on to the next points of our negotiation. Let me know if you are fine with the wide guarantee and unlimited acces on future testings.Kind regardsKim Williams</t>
  </si>
  <si>
    <t xml:space="preserve">Dear Kim Williams,thank you for your response.I think that the full guarantee is necessary in this case, because we let you test the new products on our animals. Many of them are not yet approved and so we give you the chance to make progress in your development and research.For this reason we are also of the opinion that you must be willing to accept the damage if the effect fails.Otherwise we do not see ourselves in a position to accept unlimited testing and would therefore have to choose the standard testing with the narrow guarantee.I hope we can find a solution by tonight or soon as possible.Kind RegardsSam Brown</t>
  </si>
  <si>
    <t xml:space="preserve">Good afternoon Sam Brown,Thank you for your response.I this case we have to accept the narrow guarantee and the standard testing.But I think it is a good solution for both partners.As you may know publicity means a lot for our company. We want to let other potential customers know what products we have and how effective they are.We want to use this opportunity to show our new product with a wide range of publicity.We also calculated our price at a height of 400 US $.Please let me know what your expectations are on the price and publicity.Kind regardsKim Williams</t>
  </si>
  <si>
    <t xml:space="preserve">Dear Kim Williams,Thank you for your prompt reply.I'm glad that we found a good solution regarding the two points.Publicity is also a very important topic for us. Actually, no publicity is the best for us, however I can understand your point and I would appreciate it if we could agree on narrow publicity. We want to avoid rumors and bad reputation, so you should understand this point.Your price proposal and your price expectations are unfortunately much too high. Our budget is already very limited and we do not have the ability to pay that much.I think we can agree on 200 US$ because your company has not tested the vaccine outside the lab before. Therefore we cannot be sure about the quality and effectiveness of this vaccine. Things would be different if we knew the quality and we would be willing to pay more.However, since these things do not apply and we are already in a critical situation anyway, we cannot pay more than 200$. We prefer to pay only 100$ but I will go one step further and offer you 200$, so we can both be good with it.I hope you accept this offer and then we finish this negotiation in a good cooperation.Best RegardsSam Brown</t>
  </si>
  <si>
    <t xml:space="preserve">Dear Sam Brown,Firstly thanks for your fast reply and counteroffer.I can understand your point of view regarding the publicity. But I think it would be a good and effective opportunity for you to turn the view arround. If it gets public that your cows are already infected by BSE throws a much worse view on you. So the option to woo that your cows are vaccinated by a good working (as tested in our laboratory) vaccine is actually the better option. I would recommend and open and positive publicity facing the BSE infection, so your customers have a transparency on what they are buying. Transparency gains more and more attention and importance in the modern world, so maybe you think about it once again.Facing the price i think we can get a fair solution in the middle of our asking price: 300 US $.At a price of 200 US $ we won't be able to deliver in time because our costs are to high and we would probably lose some investors. In addition we have already accommodated in points regarding future testing and delivery time.I will accommodate once again on the guarantee as I see that you don't feel too comfortable with it and would change it to the wide guarantee. So we would pay for damages caused by the vaccine if the quality would cause negative effects. I think this is more than a fair deal! And represents also the price of the vaccine.I think 300 US $ are possible and a fair price. But that's the lowest I am able to go.I am looking forwards to solve our different views and find a working solution.I hope we can fix the contract with this offer and start our partnership!Kind regardsKim Williams</t>
  </si>
  <si>
    <t xml:space="preserve">Dear Kim Williams,thanks for your reply.I respect and understand your argument regarding publicity. However all of this aspect can end badly due to the rumours. We want to be very careful with the press and therefore decide against it. I hope you can understand this point. We would prefer not to have any publicity at all, but we are ready to accommodate you with the narrow publicity.We are also accommodating with the price of 300$ and exceptionally make the deal. Although it is already over our limit, we are ready to complete the negotiation successfully.We would be also pleased if you keep the wide guarantee and come a step closer to us.Overall I think this is a fair deal.Let me know if you are fine.Kind RegardsSam Brown</t>
  </si>
  <si>
    <t xml:space="preserve">Dear Sam Brown,I am glad we were able to find a good working solution. Regarding our future partnership we have set the strong foundation and can now start building on it.Again thanks for your latest offer and see you soon.With kind regards and have a great weekendKim Williams</t>
  </si>
  <si>
    <t xml:space="preserve">Dear Kim Williams,my name is Sam Brown and I am an executive of the National Cattle Association. I will be your negotiation partner regarding the details of the NCA-InnoVax vaccine deal.Please find attached our initial offer. To us, a comparatively low price per dose/cow is of great importance. We also request full guarantee to cover undesirable side effects or ineffectiveness, but are of course willing to in return comply with some of your wishes concerning other aspects. What matters most to you?Looking forward to hearing back from you.SincerelySam Brown</t>
  </si>
  <si>
    <t xml:space="preserve">Dear Sam BrownThank you so much for your offer. I'm Kim Williams and I represent InnoVax.I recognized that the Price is very Important for you. For our Company the Price is also important of Course. But I think we can find a good Solution for that. I hope you know that our products have a very good Standard and of course a very high quality. That's the reason why i can't accept your offer. You have to pay more for such a good Standard which our products have.So that's why i make you a counterofferHave a nice dayyours sincerely Kim Williams</t>
  </si>
  <si>
    <t xml:space="preserve">Good evening Ms. Williams,good to have heard back from you. I can assure you that we value your product highly and do place a certain bet &amp;ndash; notice how I'd accept a wide instead of full guarantee &amp;ndash; on it being as effective as hoped for.But let's start this off the right (aka productive) way and negotiate terms and compromises instead of simply throwing counteroffers at each other. As I have said before, price is what matters most to my company. If you were willing to agree to $ 100 per dose, I would happily comply with a request of yours concerning another aspect. To the concrete: What aspect (other than the price, if any) matters most to you and your firm?Looking forward to hearing back from youSam Brown</t>
  </si>
  <si>
    <t xml:space="preserve">Dear Sam BrownNice to hear from you and thank you for your offer. I notice that you accomodate with theGuaranteeNevertheless we have to negotiate about the Price. I made you a very good Offer with the price of300. Originally the Price is 400, but you've said for your Company the Price is very important so i accommodated you with the price of 300, I'm so sorry but I can't do it cheaper.But I accommodate you with theDelivery Timeand i also accept your counter with the higher Wide.I think that's a very interest offer for you.Hope hear from you soon. Have a nice day.Yours sincerelyKim Williams</t>
  </si>
  <si>
    <t xml:space="preserve">Good morning Ms. Williams,let's be real: Both of us making offers with individual utilies as unlike is nothing but a waste of time. I will not accept any offer with an utility of less than 30 % &amp;ndash; which is what you've approached me with so far&amp;ndash;and neither will you.This will lead to one of us eventually rejecting and unsuccessfully ending the negotiation for good. I urge you to make up your mind whether this is what goal you've (been) set. As for myself, it isn't.Negotiations I've led in the past have shown that it is indeed possible for both parties to reach utilities of 55-65 % each. Which I therefore believe is what we should be aiming for. Also this could lay the groundwork for further NCA-InnoVax deals, so let us establish a fruitful business relationship.It seems we can agree on a price of $ 300 per cow. If you were to approveStandardfuture testing, I'd acceptNarrowpublicity for your benefit. I'm certain that once these terms have been negotiated, we will find an adequate solution for the remaining issues, namelyDelivery TimeandGuarantee.Have a good day.SincerelySam Brown</t>
  </si>
  <si>
    <t xml:space="preserve">Dear Mr BrownThank you for your honesty. I think we can find a solutions how is every happy at the end of this. Of course I want to make you good offers that we can also work together in the future.I talked with my supervisor and we can also make an option with aPriceof200, but therefore we haveUnlimitedtesting andWidePublicity.Maybe wide publicity is also an advantage for your company, because the people see that you do something against the diseas.I think that's a very fair price. Maybe you can give me some feedback how you find this offer.Have a nice dayyours sincerely Kim Williams</t>
  </si>
  <si>
    <t xml:space="preserve">Dear Ms. Williams,I'd be fine with bothWidepublicity and allowance ofUnlimitedfuture testing if combined with $ 100 per dose plus full guarantee. In any other case I will not agree to bothWidepublicity andUnlimitedfuture testing and ultimately reject the offer rather than my utility dropping below 50 %. You will have to decide which one is of greater importance to you and go down that road. Wide publicity plus standard future testing or unlimited future testing plus narrow publicity. It's up to you.I get how your firm profits from wide publicity. But bear in mind that in the public eye possible failure would also draw attention and might severely damage your reputation.As of unlimited future testing, please know that their cattle are our members source of income and hence of vital significance. If we were to grant you unlimited testing allowance, full guarantee would become a non-negotiable requirement as we'd have to at least partially hedge risks.Looking forward to hearing back from you.SincerelySam Brown</t>
  </si>
  <si>
    <t xml:space="preserve">Dear Sam BrownNice to hear from you and thank you for your message and the options for new offers what you write in your last mail. I think that's a good way to find the best and useful solution for our negotiation.So I would prefere to stay byWidepublicity an therefore go down toStandardby future Testing hope this works for you.But than I have to go higher with theDelivery Time, that would be easier for my company,because we have to build new processing facilities to be able to produce the request amount of the vaccine.The longer time would decrease the project risk. I think that's also one of your interests.So what do you think about my offer?Have a nice dayYours sincerely Kim Williams</t>
  </si>
  <si>
    <t xml:space="preserve">Good evening Ms. Williams,thank you for your understanding and willingness to meet half way.For the record: We have so far settled the issues of price (200) and publicity (Wide)as well as future testing allowance (Standard).My attached counteroffer would end the negotiation with both parties scoring a utility of approx. 60 % each. Is that correct? It would thus be a pareto-optimal agreement with maximum joined utility split evenly. See, I don't know about your firm, but mine values actual fairness of a deal and would much rather live up to that than screw over its business partner.In terms of the guarantee, I believe you should be confident enough for full guarantee not to worry you. You wouldn't give clearance to the vaccine if you had significant doubts about its effectiveness or were to fear severe side effects, now, would you?As of the delivery time, while a decreased risk certainly works in our favor, we are hard-pressed for time in order to prevent this outbreak from spreading. Can you even imagine the press (wide publicity!) you'll be getting&amp;ndash; InnoVax steps in just in time to basically save humanity by putting a stop to a major Creutzfeld-Jacob endangerment?I am optimistic we are soon going to reach a final agreement.SincerelySam Brown</t>
  </si>
  <si>
    <t xml:space="preserve">Dear Sam BrownThank you for the message. I have the same view, that we both should have a use near by 60% so that we have a solution who is in the pareto optimum.But I'm so sorry your offer what you made in the last message is far away from this aim and I also really don't accept an offer who I have an use under 50%.So that's why I want to make your new offer. I become aware of that we reach an agreement by the future Testing but I would accommodate you and do no future testing. Therefore you accommodate to me with the delivery time and wide guarantee.Because we need a long delivery time it's impossible to produce these vaccines in 2 months I'm so sorry.otherwise the costs exploded.If you don' accept these offer maybe we have to regulate new about some other points, so that we both get the best use of this negotiation</t>
  </si>
  <si>
    <t xml:space="preserve">Hi Kim Williams,I suppose there's been a misconception. Us both scoring approx. 60 % might not even be an achievable scenario. Your last offer would have gotten me 20 %.Concerning future testing allowance, I'd prefer standard over none. Putting my cards on the table while assuming yours:Future testing Standard: You: middle, I: 100Publicity Wide: You: 100, I: 0Price 200: both middle-ishI could offer said terms plus either wide guarantee combined with a delivery time of two months or full guarantee plus a delivery time of four months and would just cut the 50 %.Now, you've made it clear that two months display a near-impossibility. So I suggest we renegotiate the issue of the price. If I were to pay $ 100 per dose, I could agree to Wideguarantee plus a delivery time of 4 months. Does that sound any better to you?SincerelySam Brown</t>
  </si>
  <si>
    <t xml:space="preserve">Dear Sam BrownNice to hear from you. Sorry for that misunderstanding in the last message.I think it's a good idea to negotiate new about the price so 100 should be okay but therefore I need GuaranteeNarrowand 5 months delivery time because for 100 i can not stop other products that i can produce yours because that don't make sence for me than the other bring me more cash. So i need 5 months delivery time.And i can also do onlyNarrow Guarantee, otherwise with 100$ per dose the risk for me is to high that i make loss.What about that for you? Do you have more use than the last time. Please give me a FeedbackHave a nice dayYours sincerelyKim Williams</t>
  </si>
  <si>
    <t xml:space="preserve">Hi Ms. WillliamsNothing to be sorry for. It wasn't you who misunderstood. I had jumped to conclusions because of what had been within the bounds of possibility in negotiations I've previously led, however, that might not even be transferable.I'd be fine with the narrow guarantee but would like to stick to a delivery time of four months. As said before, we are hard-pressed for time as this outbreak endangers not only cattle but also people. If it were to spread we would soon be facing epidemic magnitude. I feel certain you understand a catastrophe demands to be averted asap.Looking forward to hearing back from you.Yours sincerelySam Brown</t>
  </si>
  <si>
    <t xml:space="preserve">Dear Sam BrownI think we are on a good and fair way to find a solution. So thank you so much that you negotiate fair. So Let's come to the final sprint and find the best option for both.We have to still negotiate about the delivery time. I understand your argument, but for a date of the delivery which InnoVax definitely meet, We need 5 months. At the present time you do not know what tomorrow is. The covid pandemic isn't still over, china has still the zero Covid politic, many of our suppliers produce there. Our protective clothes is also from china and we can take it from someone else when you want a price of 100$ per Dosis.But because you're such a fair negotiation partner and the relationship from our companies is also very important from me. I would accommodate you with the WideGuaranteeHave a great dayYours sincerelyKim Williams</t>
  </si>
  <si>
    <t xml:space="preserve">Hi Ms. WilliamsThank your for your latest message/offer and your insightful argumentation regarding a required delivery time of five months.I reported to my superiors and they weren't happy about having to bridge a period of time that vast since they feel the urge to act now as it is their responsibility to perform damage control and fight this as fiercely as must be. They are worried it might later on reflect poorly on them, being blamed if people die, also fear for bad press and being publicly found guilty of an epidemic that would have been preventable. In that regard, Widepublicity does pose a risk. Nonetheless, I was instructed to proceed and aim to negotiate a final draft, meaning terms, that will win them over.Please review the offer attached. If we were to wait for it for five months, we'd need to be on the safe side in case the vaccine might not work. See, we'd not only be (far too) late but also empty-handed. I therefore ask for Fullguarantee as this would at least compensate for our financial losses. Reputational damage would still not be covered for!Lastly, evaluating the terms we've yet agreed on: I feel we're about even as of who benefits more/less. I thus believe it'd be fair if each of us got one more term in their favor.Looking forward to hearing back from you.SincerelySam Brown</t>
  </si>
  <si>
    <t xml:space="preserve">Dear Sam Brownsorry i can't accept your offer it's under my 50% mark and i can't accept offers like thisAnd i also can't go up to#full guarantee with the price of 100$ that's a too high risk for my company. I accomodated you with#wide instead of narrowGuarantee but i can't give moreGuarantee.I can give you the offer again that i go gown toFuture TestingNon, but I think in the last mails you would prefere stamdard or another option would be unlimited future testing and therefore you get fullGuarantee,because than my risk wouldn't be so high anymore because i have more advantages against other producers.Have a nice eveningYours sincerely Kim Williams</t>
  </si>
  <si>
    <t xml:space="preserve">Good evening Ms. WilliamsSadly I do have to hereby reject your previous offer(s) and end this negotiation without result. My firm has been in contact with another potential business partner, led multiple negotiations simultaneously as is common practice and has just concluded a deal with a competing candidate from France who eventually agreed to terms preferred by my superiors. The competitor just recently achieved a major breakthrough yet unknown to the press which got them way ahead of InnoVax. Moreover, on grounds of a supportive French government and liberal testing regulations we were able to carry outan exemption clause based on undoubted urgency. Due to a fast-track field test procedure and partially government-funded production capacities, the ordered vaccine/doses will be on hand within four months max. As has been clarified before, to NCA management, this is a decisive argument. I personally have had no say in this.I thank you for having proved to be a courteous, reliable and professional negotiation partner, I valued the points you've made und am safe to say on behalf of the NCA that I hope to do business with your firm sometime in the future.Wishing you all the best and a restful weekend in advance.Yours sincerelySam Brown</t>
  </si>
  <si>
    <t xml:space="preserve">Hallo Ms Williams,I am pleased that the first agreements were reached so quickly. Now I will contact you to discuss our next steps and to negotiate the last open points.Could you please write us an first offer on the following points:The first thing we should talk about is Delivery Time. Then other important points would be the Guaranteeand the Price. And least of all, we would like to hear your views on the Publicityand the issue of the Future Testing.I look forward to a fair negotiation with you and thank you in advance for your offer.Best regardsSam Brown</t>
  </si>
  <si>
    <t xml:space="preserve">Dear Mr. Brown,thank you very much for reaching out to me regarding the talking points we have considering our cooperation. I am very much looking forward to discuss our both interests in the folllowing days.I would like to present you my first offer. We think the NCA fulfills the requierements to be a great partner for further testing activity of our vaccines. Thats why we would like to testUnlimitedin the future with the NCA. Despite our research and development efforts and costs, we would still be able to offer you300 per dose of the vaccine.As well as that we are very proud of this cooperation and would like to have aWidepublicity, so that we can inform more people about the developments in safety of lifestocks. We are very proud of our vaccine, which had very promising and reliable results in testing, so that we are convinced that our vaccine is safe. therefore we would offer you aNarrowguarantee for the vaccine.I am looking forward for your view on this offer. Please feel free to share your thoughts with me and especially what you have in mind about the delivery time.Kind regards and have a nice week,Kim Williams</t>
  </si>
  <si>
    <t xml:space="preserve">Dear Ms Williams,thank you very much for your offer. I take a deeper look at your conditions and would like to discuss some issues.For Future Testing we would accept your offer with the condition Unlimited. For the issue of the Guarantee we would like to have the status Full because it is essential for us that the vaccine you produce is effective on our cattle. Also we need a Delivery Time within 2 months because we try to treat the infection of the cattle as quickly as possible and to prevent the infection from spreading. It is not good to have a wide publicity for because it would be defarmatory for us therefore we need the NonePublicity option. The last point we would like to discuss is the Price. We would like to bid a price of 100 because the vaccine is not tested outside the lab yet and we don't have any qualify statistics about the quality of the vaccine.I would appreciate if you share with me your thoughts about my conditions.Thank you very much for your answer and have a good evening.Best regardsSam Brown</t>
  </si>
  <si>
    <t xml:space="preserve">Dear Mr. Brown,thank you very much for your quick reply and sharing your ideas.I am very satisfied that we can agree onFuture Testing.As previously stated, we put a lot of effort in developing this new vaccine against BSE, which is why we unfortunately cannot accept yourPriceoffer. I would like to show you an interesting contract construct that I think will benefit the both of us: We would keep the price of300per dose of the vaccine and in return provide you with aWideGuaranteeas well as providing the vaccines for you within2 months.I am looking forward to hear from you what you think about my offer. Furthermore I would like to understand why you rejectPublicityon our cooperation and therefore would kindly ask you to elaborate your position regardingPublicity.Have a nice day and I am looking forward to hear from you.Kind regards,Kim Williams</t>
  </si>
  <si>
    <t xml:space="preserve">Dear Ms. Williams,thank you very much for your counter offer and sharing your view of my suggestions.I am glad that we can come together on the Delivery Time. But I am not yet satisfied with the other conditions.In my previous offer, I explained that None Publicityis the best option for us. Our cattle are our capital and if it gets out to the public that they are infected with the BSE virus it could be damaging for our association.I would be happy if you could describe why it is so important to you to set the Publicity to wide.Of course, I respect the effort you put into the vaccine and I don't want to reduce your great performance. But our cows practically serve as your test objects, which is why with Future Testing Unlimited, we give you a year's head start over your competitors. For this reason we would like to have a protection for us and our cattle in case of complications or if the vaccine is not effective. Therefore we prefer to take out the Full Guarantee.I hope you can understand my point of view.However, if you disagree, we would be happy to hear your reasoning as to why you do not want to complete a Full Guarantee.We would appreciate your willingness to compromise, of course, and raise thePrice to 200. I think this is a fair price due to the fact that the product has not yet undergone any testing outside of the lab and also our cattle are testobjects.I look forward to further fair negotiation and wish you a good evening.Best regards,Sam Brown</t>
  </si>
  <si>
    <t xml:space="preserve">Dear Mr. Brown,thank you very much for your reply and your questions which I would like to comment and explain you our view.First of all, I would like to talk about the price. I understand that you are concerned because the vaccine against BSE is something new and groundbreaking. Nonetheless I am of the opinion, that your concerns are unjustified because based on the existing data, our vaccine has shown great results. Therefore, and also because of the already explained efforts that we put into developing the vaccine, we will still demand300for the vaccine. We think this is also a fair price to you, considering this is the first possibility for your company to treat your cattle because if they are infected with BSE, the economic loss I suppose would be much higher for you.Now I would like to talk about the Publicity.This might sound strange to at first, but I think a wide publicity would benefit the both of us. Here is why: There exist newspaper articles for example by the daily news that state BSE outbreaks in Litulia, where most of the farms are members of the NCA. I know you refused to comment whether the farm was a memebr of the NCA and I absolutely understand it but I think wouldnt it be nicer for your reputation if people read that you are taking measures to effectively fighting BSE and that you are able to act and protect your cattle? I could imagine that these news articles have a large impact on your reputation. Furthermore, the articles about our cooperation would only be published in medical journals so that people in our branch get to know it and not the broad public like in articles of the Daily News.Last but not least, lets talk aboutGuarantee. Thanks for your questions about the guarantee, so that I can explain it to clear your concerns. TheWide Guaranteealready covers all damages directly caused by our vaccine. We think this is sufficient.I hope you consider my points and am looking forwar for you to share your thoughts with me on this.Kind regards,Kim Williams</t>
  </si>
  <si>
    <t xml:space="preserve">Dear Ms. Williams,thank you very much for the answer and the explanation of your point of view.You are right that your vaccine is our first option to vaccinate our cattle. However, soon it is not the only option on the market. In this respect, we cannot accept your effort as the only argument for the higher price, as there is already another competitor on the market. Likewise, you talk about great results, but unfortunately these are based only on laboratory values, since we already know that no field study has been conducted and this field study will take place on our cattle. So this is why a higher price is not acceptable.As already mentioned we respect your commitment to produce the vaccine. But we will purchase a large amount of vaccines and can be a potential major customer for you in the future. Thats why we want to pay a Price of 200.To briefly pick up on the topic with the Guarantee:Unfortunately, we do not think that the #wide guarantee is sufficient and insist on the Full Guarantee. If the product keeps what you promise, it should not be a problem, and also not give you any financial impact. If the case arises and the vaccine does not work and we then received and paid for a first charge of 6,000 doses, we are stuck with the costs in the end. Therefore we need any assurance that the vaccine is effective.I would now like to revisit the topic of Publicity.We actually had high hopes that we wouldn't have to make it public. But if you are looking for a compromise on this point, we could arrange for a limited distribution in medical journals. And that means we could offer you a Narrow Publicity. This is also the same guarantee what you discribed in your offer. Because you already mentioned that you will only publish it on medical journals which means it is only an NarrowPublicity. This is something we can accept but therefore we also need from your side a step forwards to us in the points of Price and Guarantee.I hope we find a fair solution and thank you very much for your answer.Best regardsSam Brown</t>
  </si>
  <si>
    <t xml:space="preserve">Dear Mr. Brown,thank you very much for your offer.Nonetheless we still have some issues to discuss.I want to inform you thatPriceis the dealbreaker for us. We will keep thePriceat300and will not renegotiate this issue.On the other side, we are willing to discussGuaranteeandPublicityto find a compromise that is valuable for both of us.From your previous message, I learn that theGuaranteeis your most important issue. I would like to let you know that providing you with aFullGuaranteeis a huge concession from our side. However we would be ready to provide you as part of an interesting package for the both of us: We would provide you with aFullGuaranteeand would in return ask for WidePublicity. Whilst WidePublicityis very beneficial for us, we still think that it is at least not contraproductive for you because it shows the public that you are tackling this important issue for consumers with our company which has a great reputation, so that you would also benefit from our reputation.I think this is a very fair offer and would like you to comment on this. I think we are close to closing the deal!Kind regards,Kim Williams</t>
  </si>
  <si>
    <t xml:space="preserve">Dear Ms. Williams,thank you very much for your quick reply.We could accept a price of 300 if you would be willing to go to None Publicity.First of all, you described to me the narrowPublicity in your previous offer. You said, to quote you again:"Furthermore, the articles about our cooperation would only be published in medical journals so that people in our branch get to know it and not the broad public like in articles of the Daily News". Therefore i do not understand why you offer me the wide publicity instead.We can talk about publicity in future topics and are open for negotiations. But on the topic of BSE, we would still like to leave it at that for the time being without the publicity. I know you think it is important for us to show the public we are working on it, but we want to have full concentration for this topic and no media influence. That is the reason why we would pay a higher price if you could accept that.I thank you for offering theFull Guaranteeas a compromise. I think this is a good step for both us.Also we think about how we could get step towards you. So here are my option which i think it is very fair.We would offer a Price of 300 so we take huge step closer to you. And therefore we need the publicity of none and I think this is a really fair offer. We actually wanted to go a Price of 200 but now we could accept a price to 300for this we would like to go in publicity from wide to none. If we both could compromise and get the deal done that would be great.Please tell me what do you think about this oppourtunity to end the deal.I am looking forward to hear from you.Best regardsSam Brown</t>
  </si>
  <si>
    <t xml:space="preserve">Dear Mr. Brown,thank you very much for your message.We think we are close to concluding the deal. We would accept your conditions with the except your proposal ofPublicity. As told before, we are taking concessions with theDelivery Timeand theGuaranteewe provide you with. Therefore we expectNarrowPublicitywhich according to a previous message of you can be arranged. If we can (and I think we will) agree on this topic we will close this beneficial deal!Thank you very much for your commitment in this negotiation and I am looking forward for further cooperation.Kind regards,Kim Williams</t>
  </si>
  <si>
    <t xml:space="preserve">Dear Ms. Williams,thank you very much for your fair offer.We have one last Option we want to share with you. It would be that we will higher the Price to 400. Therefore we want to have the Publicity to None. I think this is also a very good and fair offer because we would compromise to higher Price so that we get the Publicity to None because of the previous reasons.We would very much like to do this deal with you. Therefore, if you do not agree with my current suggestion, please let us come back to your last offer. And I think we will come to the closing of the deal.Best regardsSam Brown</t>
  </si>
  <si>
    <t xml:space="preserve">Dear Mr. Brown,I have to tell you that I am very surprised and quite frankly shocked by your last message.We both know that we have to close the deal till tomorrow and we have cleared so many issues and suddenly you are starting to rebuild this whole thing, and questioning things that we already agreed on like thePrice. We have communicated throughout our whole negotiation that we want300per dose and that we will not adjust thePrice. You fought very hard to lower the price to 200$ and when you raised it to the demanded300you told me it would be a huge concession from your side. However, now all of a sudden you bid 400$ per dose which we never demanded. I am sorry but I am starting to feel that you are not taking this negotiation serious anymore, because otherwise you would not message us the evening before the deadline trying to renegotiate already settled issues!However, because our negotiation this far has been very fair and constructive, we would still like to cooperate with you and forget this last misunderstanding. We stay with our offered position and our points keep unchanged.As told before we would still like to cooperate with you but we now ask for a clear positioning from you. We would love you to accept this offer that benefits us both, but if you do not want to cooperate with us we ask you to reject this offer so that we finally have clarity and are able to move on from this!Kind regards and thank you for a fair negotiation,Kim Williams</t>
  </si>
  <si>
    <t xml:space="preserve">Dear Ms. Williams,thank you for your answer.We would like to clarify here some points.First of all the price of 300 was never accepted from our side. It was only a package Price with the Publicityof none. And you sent us a new offer with publicity of narrow back and just expected that we go with the higher Price without any approval from our side.A negotiation is based on both sides making certain compromises and also both sides representing their interests. Therefore, we unfortunately cannot understand why you accuse us in your offer that we would not take this negotiation seriously and we think that such an allegation is very unprofessional.We have taken up a completely normal negotiation situation here by making you a counter-offer, which for us corresponds better to our interests. You can negotiate until the last minute and you don't have to accept the fastest offer. When we set the Price to 300, you do not comply with our desired publicity. We have internally considered where we could still accommodate you in order to achieve our desired publicity status. And I would just like to mention in addition we have also met you in Future Testingand as already told in the Price.Unfortunately, we could never understand why you offered us a wide publicity at all, since the reasoning only spoke for a narrow publicity. Therefore, it makes it incomplete for our side why you cannot go with the none publicity at a higher price.While we would like to close the deal, based on the last mail we find it difficult to accept your offer as you have accused us of not taking this negotiation seriously and your mail was unprofessional as well. However, because animal welfare is ultimately what matters most to us and we prioritize health. In the end we would accept the Narrow Publicityonly in medical journals.We accept your last offer and hope that we can have a harmonious working relationship in the future and that such an email will no longer occur on your part.Best regardsSam Brown</t>
  </si>
  <si>
    <t xml:space="preserve">Dear Ms. Williams,My name is Sam Brown and I am part of the NCA management team. Through research we have found out that your company has a vaccine against BSE. It is very important for our company to have a vaccine against BSE and we are very happy to negotiate with you.Since we have already discussed how the payment terms and the number of doses are, I would like to explain our further goals.For our company it is perfect that the Delivery Timeshould be as soon as possible because some of our cows are already affected by the disease.According to my research, your vaccine is not officially on the market, so it is very important for us to get the full Guarantee. We cannot estimate how your quality is and since the vaccine has not been used outside the laboratory yet, I hope it is possible to do the standard Future Testing. And to accommodate you, however, I hope the Priceper cow is reasonable.Our company does not want Publicity. For us it is important that the cows get better first and we don't need any unnecessary rumors or media attention right now and I hope you understand that. But I would like to make a suggestion. If you don't like it in terms of Publicitywe could also arrange for limited publicity. That means we would still accept the test being described in medical journals.I am excited about the possibility of a cooperation.Best regardsSam Brown</t>
  </si>
  <si>
    <t xml:space="preserve">Dear Mr.Brown,Thank you for your interest in our product. I talked with our board members and your offer is not acceptable for us right now. So therefore we&amp;acute;d like to do a counter offer.Our Company spent a lot of money in creating the vaccine. For that we employed experts from all over the world and we have to recover the cost that were left out. It is in our interest to build a fundament for future partnerships with you, so we can offer you a Priceof 300 Dollars.I understand your concerns about the Guaranteetopic. We can't give you the full guarantee, but we can offer you narrow Guarantee.Therefore we would take a little bit moreDelivery Timeto get the fine researches done and then there would be no problem for us to discuss about the guarantee.Because we want to have future partnerships with you, we&amp;acute;d like to have unlimited Future Testing. It is in our interest to find faster and healthier solutions not only for one disease, but for many, so we need the access for future testings.I respect your argument for Publicitycases, so we would like to offer you a narrow publicity. It is also in our interest to be represented in medical journals.I'm positive to find a solution, which works for both of us.With best RegardsKim Williams</t>
  </si>
  <si>
    <t xml:space="preserve">Dear Ms. Williams,I am glad to hear that we have both found a solution at one point regarding thePublicity.I understand of course that the process costs a lot, but unfortunately the Priceis much too high for us and I hope we can find a balance and that the PriceI offer is also okay for you.Regarding the Guarantee, since the delivery time is longer, we hope to keep the guarantee condition the same and we accept the Delivery Time.Of course we would like to work with you in the future more and hope only the best for our animals. But that is why I hope that you understand that we want to have only the best for our animals and that is why it is important to us that the products with which our animals are vaccinated are also products that have the first approval. Ihope that you will accept that Standardtesting.I hope that the cooperation will work out in a good way.Best RegardsSam Brown</t>
  </si>
  <si>
    <t xml:space="preserve">Dear Mr. Brown,with that deal I'm not allowed to go to my board members, but we can make it work.Our Coworkers are very important for us and we have to pay them fairly. So please unterstand that thePrice is necessary for us to pay them. If we get only 200 Dollars, we can&amp;acute;t break even with our costs and that would be a problem.To accommodateyour offer forGuarantee, we would like to offer youWideguarantee and therefore we stay on the five monthsDelivery Timeto secure the last tests and assure you a good quality product, as our good reputation for our company is known.I can unterstand your point about theFuture Testing, but please consider that we can help all the people, if you allow usUnlimitedtestings, so we can prevent unnecessary human deaths.I hope you consider the mentioned points. I wish to hear from you.Best RegardsKim Williams</t>
  </si>
  <si>
    <t xml:space="preserve">Dear Ms. Williams,Thank you very much for the response. I understand the problem regarding the Pricebut 300 dollar is just way too much for us. You also need to understand our side, we are entering into a cooperation with you but we are not aware of what side effects are included as it has only been tested in the lab so far. You are officially testing your product for the first time with us and that is a risk we are taking.The Delivery Timeis actually much too late for us because as mentioned before it is very necessary for us to get the tests as early as possible. I understand and we are very happy that you make sure that we receive your products perfectly, however, this is actually much too late for us and we hope you agree with that. Therefore we agree regarding the Guaranteeif it fits from the 4 monthsdelivery time.I also understand your point about Future Testingand we accept that, but I hope you will cooperate with us and address the other points above.Thank you in advance.Best regardsSam Brown</t>
  </si>
  <si>
    <t xml:space="preserve">Dear Mr.Brown,Thank you for your answer.We are making efforts and I think we are close to complete the deal.Please consider this: Normally it is not possible for us to give you a wideGuaranteeand also lessDelivery Time. If you want 4 months delivery time and a wide guarantee, then we need to rush the process and that costs too. If you accept thePriceof 300, we could make it possible to deliver in 4 months, pay our debts to the coworkers and give you a wide guarantee. If not, we have to find another solution.With best RegardsKim Williams</t>
  </si>
  <si>
    <t xml:space="preserve">Dear Ms. Williams,I agree that we are almost at the end of our negotiation.I am aware that what I am offering you is very confusing. I already see that there is nothing more for you to do about the Price. Therefore, I really hope that we can change the other points in a way that we both agree on. Because I have gone very far beyond what is actually expected for my company and I hope that the change is still negotiable.I look for positive response.Best regardsSam Brown</t>
  </si>
  <si>
    <t xml:space="preserve">Dear Mr. Brown,Thank you for respecting the issue about thePriceand for going far beyond from your expectations. As a matter of respect, I&amp;acute;m doing the same for our deal.If we want to fasten up theDelivery Time, we have higher costs that you have to pay at the end. We have no interest to go higher on the price, because we want to work with you as a partner in the future.If our company will do 3 monthsDelivery Time, there is a risk your and our firms have to weigh together. So we can offer you 3 months delivery time, but only a narrowGuarantee, if you are interested in it.As our long-term partner, we hope that the unlimitedFuture Testingwill still remain, for giving something back to the human race.Best RegardsKim Williams</t>
  </si>
  <si>
    <t xml:space="preserve">Dear Ms. Williams,I am very happy that you are willing to cooperate with us and I understand that the Guaranteewill change due to the Delivery Timeand we accept that.Still, for the future we want to keep the Future Testingat theStandardlevel because our cows are very important to us at that point.I hope you will accept this and we will come to a successful cooperation.Best regardsSam Brown</t>
  </si>
  <si>
    <t xml:space="preserve">Dear Mr. Brown,We are so close to finish the deal, but we can not discuss about the unlimitedFuture Testingdue to different reasons.Like you know, our company has a very good reputation. The good reputation comes from giving back to the society. It does not matter, if its our Co-Workers or sick people, we want to help them. I understand your concerns about the cows, but our facilities have the best machines and it is our duty to help human kind, where we can. We have the best scientist all around the world and your cows won't be harmed of course.So lets help the people together and cure them from their diseases.With Best RegardsKim Williams</t>
  </si>
  <si>
    <t xml:space="preserve">Dear Ms. Williams,Thank you for your response and we as a company understand and accept it.We are very happy about the cooperation.Best regardsSam Brown</t>
  </si>
  <si>
    <t xml:space="preserve">Dear Kim Williams,Since we have already reached an agreement on the points of vaccine quantity and payment deadline, I would like to make an offer to InnoVax regarding the points of Delivery Time, type of Guarantee, Price, Publicityand Future Testing.Regarding Delivery Time, NCA would prefer aDelivery Timeof 1 month as we take the outbreak of BSE very seriously and want to protect our cattle from the disease.Since the vaccine has not been researched outside the laboratory, NCA requires a FullGuaranteeof the efficacy and side effects of InnoVax's vaccine.Regarding the Price, I would like to make you an offer of100€ per vaccine dose.Because public reports would reflect negatively on the reputation of our farms, NCA does not want any public reporting on the testing of the vaccine. Nevertheless in terms of Publicity, it would be negotiable to report on it sporadically in medical journals.However, NCA could well envision further collaboration regardingFuture Testingon already approved drugs and vaccines in the future.You can see the detailed offer in the attachments.I hope we can come to a new long lasting cooperation that will benefit both sides.Yours sincerely,Sam Brown from NCA.</t>
  </si>
  <si>
    <t xml:space="preserve">Der Sam Brown,I cannot agree with theDelivery Time. We can offer anDelivery Timeof5 months. We still need time to produce this amount of vaccine.Furthermore theGuarantee. It is a vaccine and you can never have a full guarantee. We would offer aNarrowGuarantee.The price is way too low. It is a new medicine that we produce. I would offer aPriceof300.To spread awareness of the disorder we would like aWidePublicity.We would likeUnlimitedFuture Testing.Yours sincerely,Kim Williams</t>
  </si>
  <si>
    <t xml:space="preserve">Dear Kim Williams,I can understand that InnoVax has yet to produce the vaccine. However, NCA needs the vaccine quickly to protect its cattle. Therefore, we would ask you to do everything possible to deliver the vaccine within 2 months.A narrow Guaranteeis not acceptable to NCA because there has not yet been field testing of the vaccine and therefore NCA does not know the quality of the vaccine. To get a FullGuarantee, I would offer you to raise the price to 200€ per vaccine dose.I can understand that you want to report the vaccinations. However, this is also the first field test of the vaccine for you. Since broad publicity can also have a negative impact on you if the vaccine is not very effective, an agreement on only havingaNarrowPublicitywould be a win-win for both of us. InnoVax could still advertise about the new vaccine in medical journals, but it would not reflect so badly on NCA's farms.Regarding Future Testing, NCA cannot envision Unlimited Future Testing. Because testing of not yet approved drugs and vaccines would result in customers losing trust in NCA's farms.Therefore, NCA would prefer StandardFuture Testing.Yours sincerely,Sam Brown</t>
  </si>
  <si>
    <t xml:space="preserve">Dear Sam Brown,thank you for partly accepting my points.Conversely I adapt some points.I still can not change theDelivery Time. It stays with 5 months.But in fact I accept theGuarantee. I is going to be aWideGuarantee.I can&amp;acute;t go down with thePrice. I still offer300.I can accommodate in theFuture Testing. It can beStandardFuture Testing.In fact i cannot accept thePublicity. I still recommend aWidePublicity.If you have any further questions, please don't hestitate to contact me.Yours sincerely,Kim Williams</t>
  </si>
  <si>
    <t xml:space="preserve">Dear Kim Williams,Thank you for your reply and for partially accommodating my points. Unfortunately, I cannot accept your offer.NCA's team of experts has analyzed a possible Delivery Timeof two months for InnoVax's vaccine. Five months is too long. NCA is also in contact with a French vaccine producer who could provide their vaccine at almost a similar time as you. To accommodate your offer, NCA could still accept a 3 monthsDelivery Time.Thank you for accommodating the Guarantee. If you offer me aFullGuarantee and Narrow Publicity, I can accommodate you on the Price.Yours sincerely,Sam Brown</t>
  </si>
  <si>
    <t xml:space="preserve">Dear Sam Brown,thank you for partly accommodating my points.I can offer aDelivery Timeof4 months. I cannot go under it.The other points remain the same.ThePricewill remain at300.I can't guarantee a full Guarantee. I only can offer aWideGuarantee.TheFuture Testingis clear withStandard.But thePublicityhas to beWideto spread awareness of the disorder.If you have any questions feel free to contact me.Yours sincerelyKim Williams</t>
  </si>
  <si>
    <t xml:space="preserve">Dear Kim Williams,unfortunately I cannot accept your offer. In order to conclude a contract, you have to accommodate me a bit, otherwise NCA cannot imagine a cooperation with InnoVax.As I mentioned in my previous offer, NCA analysts have estimated a Delivery Timeof 2 months as possible. Therefore I would ask you here again that we can agree in the middle on a Delivery Time3 months.I would like to know your reasons why it is not possible to offer aFullGuaranteeif I meet you at the price of 300 €. The fact that InnoVax does not want to offer a FullGuaranteefor their vaccine raises doubts at NCA about the efficacy of the vaccine.Unfortunately I have to inform you that NCA will not accept a contract with a wide Publicity. But NCA would possibly refrain from a FullGuaranteeif the Publicityis agreed to be Narrow. In view of my points, I would like you to reconsider my offer. Yours sincerely,Sam Brown</t>
  </si>
  <si>
    <t xml:space="preserve">Dear Sam Brown,thank you for your E-Mail. In order to have a successful negotiation I agree on some points of you.I can meet you on theDelivery Timeof3 months.Furthermore I agree on aFullGuaranteeif our company gets aWidePublicity.ThePriceremains at300and theFuture Testingstays atStandard.If you have any questions feel free to contact me.Yours sincerely,Kim Williams</t>
  </si>
  <si>
    <t xml:space="preserve">Dear Kim Williams,Thank you very much for your reply and for accommodating me on some points.Since I mentioned in my previous offer it is not in NCA's interest to accept an offer with widePublicity, I would like to make you a final offer. However, in order to accommodate you as well, I would like to offer you to downgrade theGuaranteeto a Wideguarantee and limit thePublicityto Narrow.I hope for a quick response so that we can still successfully conclude the negotiation in the time frame envisaged.Yours sincerely,Sam Brown</t>
  </si>
  <si>
    <t xml:space="preserve">Dear Sam Brown,Our company accepts your points.I hope for a good work in future.Your sincerely,Kim Williams</t>
  </si>
  <si>
    <t xml:space="preserve">Hello Mrs Williams,we already talked about a vaccine delivery for a field test in Litulia for our association. We agreed on 6000 doses of vaccine and terms of payment of 60 days. I liked how fast we agreed on the first two problems and i would like to continue the effective negotiation for another 5 points we have to discuss.As you may know the NCA is very interested in coming up with an agreement because we donnot want this disease to spread ever again.Because of that, the first point i want to talk about is theDelivery Time.We donnot want to lose time in testing your vaccine in a field test to make our herds as safe as possible. For that reason it would be very important to have the minimal time possible for delivery. I do indeed know that you have to produce it first. But we think an innovative company like InnoVax is capable of finding a way to produce fast.Please let me know what the fastest delivery time would be you could come up with?I am looking forward to hear from you.With best regards,Sam BrownExecutive of NCA</t>
  </si>
  <si>
    <t xml:space="preserve">Hello Mr Brown,I have been waiting for your email. I also have to thank you for the uncomplicated and quick negotiations afterwards. I think we can keep up this pace. No time to waste.I think it would be good for both sides if we could come to an agreement, so I understand your fears.Of course, the first thing we can talk about is the Delivery Time. But here it is now very difficult for me, here I have little influence and little room for improvement I think. Of course, we are a very innovative company, but with such a large amount of vaccine we have to build completely new processing facilities And that will of course take some time. But once the new production halls are in place, things will move very quickly from there. And then, of course, supplies will be available very quickly if necessary. Also, keep in mind that the Covid 19 pandemic is still going on, which only makes the whole thing more difficult. Supply chains are still not stable and this is causing a lot of problems for our company.With consideration of the pandemic and the building of several new production halls, the fastest I can offer you is 5 months. This is already very quick in this uncommon situation.Looking forward to hear from youkind regards,Kim Williams</t>
  </si>
  <si>
    <t xml:space="preserve">Good Afternoon Ms Williams,thank you for your fast answer.I understand your argumentation but i cannot accept this delivery time for our tests. Isn&amp;acute;t it possible to use existing facilities which you can fastly rebuild for that porpose? Concerning the Covid-19 Pandemic and the latest regulations and the withdrawal of the major restrictions, the government has done an important decision to move industry and business back to normalization. I understand the problematic but i think you can push your working capabilities back to pre pandemic standards and accelerate from there.I think we both have a large interest in prevent any further spreads of the disease or worse, a new pandemic. This would have a huge impact in supply chains with caddles and would be a huge problem for the food market.You can also keep in mind if you deliver very fast now, we will keep ordering all of our vaccines from your company, so your invest in shortening delivery time will pay back in the future.In return we could talk about Future Testing. Here we could test future drugs of you, so you can collect necessary and important data for these new drugs. We clearly could talk about a long lasting business relationship.Sincerely,Sam BrownExecutive of NCA</t>
  </si>
  <si>
    <t xml:space="preserve">Good Afternoon Mr Brown,You are of course right about the Delivery Time. But in practice, it's not all that simple. Of course, we can also use our other production facilities, but logistically this is also not so easy because the production facilities are of course located in Frandora. It will also take some time to transport them to you and in addition this will drive up the price. Furthermore, the production facilities in Frandora have other projects in the queue that have the same priority as the BSE vaccine. There my hands are tied, I can not accelerate anything. In the long run, it makes more sense to focus on building the new production facilities first. Once these are established, the rest will take care of itself. However, since we are just as interested in speeding things up and I happen to know the construction manager personally who will be managing the construction of our new production facilities, I can persuade him to hire more people to speed up the construction. However, this will be associated with high costs that I will have to add to the Pricein the end. Then I can promise you a new delivery time of 4 monthsbut more I really cant do.So you already said in your last message that you have interest in prevent any new pandemic.Of course we have that too, so it makes sense that we could test Unlimitedof our vaccines.This is not only good for us but also for the whole world. We could save the world from a possible new pandemic if we can Unlimitedtest our drugs that are already in development.Hopefully there will be no more delivery problems in the future because of a pandemic and our future projects will go faster without long delivery times. We are of course interested in a long lasting business relationship.In return we wouldGuaranteeWide. That sounds fair for me.There should be no doubts here as our products are already quite safe compared to the competition. We have the smartests people in the world working on our vaccines, so there is no need to worry.Our contracts have a standard warranty that covers little to nothing, here we are also very accommodate to you.Here I will already have problems to explain this to my boss.He will not be very happy about thatLet me know what you think of the revised offer.best regards,Kim Williams.</t>
  </si>
  <si>
    <t xml:space="preserve">Good Afternoon Ms. Williams,of course i am understanding your points concerning Delivery Time . Nevertheless it is still a long time until we could start testing. I am afraid that your proposed time is not within suitable timeframe to prevent a mass pandemic. Of course, I did not intend to simplify your current logisitical situation.You mentioned other projects with same priority, of course i understand this problem. But the BSE project may be more important than others, because of the nearly indestructible Prions, once the illness spread widely, the consequences would be catastrophic. For that reasons we analysed your situation and we believe if you speed everything up you should be able to deliver in 2 months . However if you are experiencing a shortage in in employees due to shift back to normality, I think 3 months will be enough to have it worked out. It would be very nice if you could talk to every involved employee and make the situation clear on how important that vaccine is for NCA.Again i want to point out the importance of caddle in food industry and private households.Like you said, both of us are interested in preventing any new pandemics, but our animals are very important for us and we want their health as best protected as possible. We are only interested in test of drugs which are already very safe. Therefore we think Standard would be the best possibility for both of us and the animals.Regarding theGuarantee you mentioned the Wide guarantee would be just fine if we could agree on a low price. Because we would have to pay very much if your tests fail. I think it would be fair to low the price for our first test and renegotiate the price in the future.best regards,Sam BrownExecutive of NCA</t>
  </si>
  <si>
    <t xml:space="preserve">Good Afternoon Mr Brown,Regarding the Delivery Time, perhaps I expressed myself a bit incomprehensibly. The problem here is not a lack of employees but the fact that it simply takes a certain amount of time to set up such a production facility. Here, highly modern technology is used that can only be set up by trained specialists. There are not many of these employees on the labor market. If I would take the first best, this would drastically increase the project risk and we will avoid this. That's why I can't give you a shorter delivery time than 4 months. You also want the vaccine to work completely. In addition, we also avoid that the production facilities stop after a week due to a technical defect.For the beginning we can accept Standard, but in return we would like to have your full support regarding Publicity. Here we strive for Wide.Of course we will also share our successes with you when they are reported. Therefore you will profit as much as we do.I think we can then also switch to Narrowhere. We will now only test Standard. Only drugs that have already received initial approval from the regulatory agency will be tested here. So normally there is no increased danger for you. Since we are also testing very safe drugs that are already very advanced in development, it is also very unlikely that you will experience additional costs.Unfortunately, one point is still a problem for me. The Priceis unfortunately still set much too low. The Priceyou set would not even cover our production costs. We already have to fight with the current increased raw material prices. These continue to rise every day and there is no end in sight. Of course, we have to adjust our prices because of this, otherwise we will be in deficit at the end of the year. Besides the rising prices for raw materials, the current increased inflation is also a driving factor that pushes the price further up. If we take all the factors into account, we can live here with a Priceof300.In my opinion this is now a very fair Offer with we can work with, let me know what you think about itbest regards,Kim Williams</t>
  </si>
  <si>
    <t xml:space="preserve">Good Morning Ms. Williams,I believe we can find a solution, therefore i changed my offer in your direction.Regarding Delivery Time i could accept the 4 months because I understand that it will take time to build everything with your quality standards.I am happy to hear thatFuture TestingStandard is fine, but we would like to have at least NarrowPublicity because we think it would be good for you because you could publish in medical journals to keep the most important people from your industry updated, but we would not be in big trouble if anything fails. I hope you will understand that.Regarding the Guarantee I cannot understand why you should switch to Narrow if you only test safer produducts. Because you said these products are very safe you should not have a problem by providingFull level of Guarantee . Like you said you are very confident for your products and this step would just underline your image of a company which delivers the highest quality.If you could accept my offers above I could agree on your recommended Price. Here I already see myself in trouble with the rest of my board, but the animals are still the most important part for me.I am afraid that this offer will be my last because the NCA has their Board Meeting this afternoon at 4.I really hope you can arrange that agreement and we could start a productive test in 4 months.best regards,Sam BrownExecutive of NCA</t>
  </si>
  <si>
    <t xml:space="preserve">Hello Mr Brown,I do not think that the whole thing still makes sense here.We have very different ideas. I can't understand why you want Narrowfor Publicity. That makes no sense to me, I thought we both knew how important the whole thing is. I thought we both would share the same opinion, butI was wrong about that.The Priceyou offer me is almost a joke. I just can give the vaccine away for free, would be the same. You don't appreciate good quality. People have worked for years to produce this and you offer me 200euros, a joke. That you now also want to have Full Guarantee, I see as an insult. So this means to me that you don't trust our products. Someone who doesn't believe in us and doesn't trust us, we don't want to do business with.The only good thing about your offer was that you realized that it needs a certain Delivery Time. It was a huge effort to shorten the delivery time to 4 months and would have cost a lot of money and then you come to me with 200. Not fair.I thought you would have been willing to negotiate, but it seems not. I am very disappointed in you.Good luck in the future.kind regardsKim Williams</t>
  </si>
  <si>
    <t xml:space="preserve">Dear Kim Williams,After we have already agreed on the number of Vaccinations and the terms of payment, I am certain that we can find a common denominator and agree to a result that we are both satisfied with.I am contacting you now to find a compromise on the following issues:First of all, regarding the Delivery Timewe would like to receive the vaccinations as soon as possible. Therefore, I would propose a delivery time of 1 monthand hope that you can make that possible.Another matter that I would like to discuss is the level ofGuarantee, where we would like a Fullguarantee.Since the vaccine has not been tested yet we think that 100US$ per vaccinated cow would be a reasonable Pricethat we could agree on.On the subject of Publicity, we hope that we can prevent public attention, especially any information to the general public, which is why we desire no publicity.After you have mentioned the idea to extend the contract on Future Testingwe would like to elaborate on the conditions of that contract. Our proposal is future testing at Standardlevel which would enable you to test new medication that has already obtained initial approval from regulatory agencies on our cattle.Let me know what you think of this first proposal. If any of my suggestions are impossible for you to achieve just let me know. This is just a first step and of course we can negotiate on those points.Yours sincerely,Sam Brown</t>
  </si>
  <si>
    <t xml:space="preserve">Dear Sam Brown,good to hear from you. I am glad to negotiate with you.I can totaly understand that you want to get thevaccinations as soon as possible but we have to build new facilities to produce the amount you need. Therefor its not possible for uns to keep theDelivery Time that shot. My CEO told me not to go any shorter than 5 months but in fact that i can totaly understand your need i would offer4 months.About theGuarantee i can offerNarrow.The price you have offert ist at the moment not even thinkable for us. As some information for you:As i already told you we have to build an pay new Facilities.The other very important part is that expert from all over the world have been employed over decades to get to the point where we are at the moment. I hope that you can understand that we can&amp;acute;t accept aPricethat low. We would offer400$.Publicity is very important for us. Its the reason why we are the market leader and we wan&amp;acute;t to stay there. Therefor we have to do aWidePublicity work.As we negotioate you already know that we do have good products and are Inovativ. We want to keep that up as well to provide useful and good quality products. to provide that we would like to haveUnlimitedFuture Testing.I hope you understand the reasons we have for this counteroffer and we can get further in this negotiation.best regardsKim Williams</t>
  </si>
  <si>
    <t xml:space="preserve">Dear Kim Williams,Thank you for your quick response. I believe that we are on our way towards a successful negotiation, but I do disagree with you on certain points:First of all I would like to address the Delivery Time: As far as I understand it correctly, my first suggestion of one month was unrealistic. I believe you on that point, but 4 months seems a bit long to me. If you could cut that down to 3 monthsit would be just about adequate for us.I do understand that you want to get as much as possible out of the vaccinations. But the price that you suggested seems kind of utopian to me. We cannot pay 400 US$ for a vaccine that has not even been tested outside of the lab before. Especially pared with a narrow level of guarantee. I hope you understand that this is too high a price for too much risk.If I understood correctly you do not want to ensure the vaccines effectiveness. But there is still the possibility of a wide guarantee where you would not have to assure the success of the vaccine.I do think very highly of your firm and I know of your reputation for your successful medical innovations, which is why I can make the following proposal:Compared to our initial offer we increase the Priceto 200US$ per vaccinated cow and we decrease Guaranteelevelto Wide.Is that something that we could reach an agreement on? If you would reconsider a full guarantee we would also adjust the price accordingly.Concerning the issue of Publicity, you requested wide publicity. Unfortunately we cannot fulfil those desires but we would be willing to increase the publicity to Narrow. Would you go along with that?When it comes to Future Testing, I do not have any room to maneuver. Anything but the Standardprocedure of testing I am not authorized to approve.I hope you understand that and we can come to an agreement.I am looking forward to hearing from you again.With best regards,Sam Brown</t>
  </si>
  <si>
    <t xml:space="preserve">Dear Sam Brown,Thank you for your understanding about some positions. I think we are doing big steps in this negotiation. By the way you can call me Kim if you want toAbout theDelivery Timeits the last and final thing i can do and agree on3 months if we connect that to thePrice. As i mentioned we have to build the facility to produce all the products so therefor i have to get at least the300$ to hold the3 monthsDelivery Time.I will do some steps in your direction because i believe that both of use will have a great benefit out of our deal. Therefor i will agree onFuture TestingStandard and i will agree on GuaranteeWide tocover all damages directly caused by the vaccination.Afte i have moved in your direction you have to get me one more point regardingPublicity. As i already mentioned it is one of the most important parts for us to stay were we are and its on of our key elements at InnoVax. Its basicly the firms identity. If nobody have seen it it never happened. So we have to getWidePublicity.It seem like we get it here and i am excited to hear from your.best regardsKim</t>
  </si>
  <si>
    <t xml:space="preserve">Dear Kim,Thank you for your last message, of course you can call me by my first name Sam as well.There is an issue that we still have to clarify:As I told you in my last message Publicityis the last thing we need. Narrowpublicity is as much as we can agree to and already makes us very uncomfortable.You make it sound like you were the only one who had to put some of your own interests aside to bring this negotiation to a result. I would like to remind you that I also agreed to conditions worse than we initially anticipated.Wide publicity would lead to public rumor and media presence and is therefore exclusion criterion for us.If we can sort that out I could agree to your other proposal and increase the Pricetoof 300US$.Since we apparently see eye to eye on every other issue, I hope you can agree to the compromise of narrow publicity at 300 US$.Kind regards,Sam</t>
  </si>
  <si>
    <t xml:space="preserve">Dear Sam,I can understand most of your points. For this time i will accept the offer. If we will get future contracts an this project will be succesfull we have to step up thePublicity.Was great to negotiate with you.greetings Kim</t>
  </si>
  <si>
    <t xml:space="preserve">Dear Kim Williams,we have already negotiate the number of vaccine for the BSE and the terms of payment what will be 6000 vaccinations and 60 days as the payment target.However do we have to negotiate certain points.In view of the topics still to be negotiated, I would like to make you a first offer concerning the points ofDelivery Time,Guarantee,Price,Publicity and Future Testing.I am looking forward to hearing from you.Kind regards and best wishes,Sam Brown</t>
  </si>
  <si>
    <t xml:space="preserve">Dear Sam Brown,thankyou for your kind offer. But unfortunately we need to talk about some of the points.The development of the vaccine has been very expensive for us, as experts from all over the world have been employed for over a decade to accomplish such a thing. So our development costs are extremely high. To cover the costs of the development and production we offer you a price of 300 US$ per vaccinated cow. It would also be important for us, that you pay in US$.I know that you want the vaccines as soon as possible but in order to produce this amount of vaccines we need at least 3 months to build new processing facilities. But since the technology involved is innovative, an extra of one or two month would decrease the overall project risk.But, we are confident that our vaccine will be effective and therefore we can give you a wide gurantee.Another point to mention is, that we would like to extend our contract with you to have access to future testing. We think that both sides can benefit from that.Last but not least I think it would be nice to have some publicity about the new vaccine to honor the hard work of our employee.Best regards,Kim Williams</t>
  </si>
  <si>
    <t xml:space="preserve">Dear Kim Williams,thank you for your last message. Unfortunately there are still a few open points that I cannot accept and have to be renegotiated.You are correct in assuming that we need the vaccine as early as possible. Therefore, despite all the risks, three months is an exceedingly long period of time. The InnoVax, as an experienced company, should be able to get the vaccine on the road a little faster. Also, considering the fact that your French competitor is already testing in the lab, it should be an incentive for you to move as quickly as possible into field testing. We would be predestined as a partner for the field tests. Since a good partnership is very important to me, I will accommodate you a little and give you a Delivery Timeof 2 months.A very important issue is the Price. Considering that you have only tested the vaccine in the lab and not outside, the price seems a bit exaggerated to me. In the first moment a wide garantie does not sound to be bad. However, there is no reliable information yet that the vaccine actually works, since it has not been tested in the field yet. As you said, you are confident that your vaccine is effective. Nevertheless, you cannot buy anything from "confidence" and this does not represent a full guarantee. If you just offer us a WideGuarantee, the price we pay for the high additional risk should be reduced by quite a bit. Additionally, we would accommodate you with payment in US$.In return, we might be able to find a compromise on the subject of Future Testing. From no testing to unlimited testing on our cows is a huge difference. In addition, our cows are human food, so future testing of drugs that have not yet received initial approval for testing from regulatory agencies poses a high additional risk to our livestock. Consequently, I would sympathetically suggest Standardtesting as a compromise.On the issue ofPublicity, I continue to favor NonePublicity.If you can accommodate us a little, we can surely renegotiate this point again.I am sure that we will come to an amicable solution from which we will both benefit.I am looking forward to hearing from you soon.Kind regards,Sam Brown</t>
  </si>
  <si>
    <t xml:space="preserve">Dear Sam Brown,thank you for your quick reply and your detailed explanation.We will put all efforts in our production, so that we will get you the vaccine as soon as possible. We can agree on the two months delivery time, but therefore it is really important for us to stay at a price of 300US$. Our french competitor will not be cheaper nor quicker.Considering your concernes about the effectiveness of our vaccine, I understand them because with such a new and highly innovative product there is always a risk. But we as InnoVax assure you that our products keep their promisses and so does this vaccine. We not just belief but know that the vaccine does its job and is every penny worth it.On the topic of future testing I go with your offer and agree on standard future testing. Therefore we need you to come closer to our expectations of a publicity.Best regards,Kim Williams</t>
  </si>
  <si>
    <t xml:space="preserve">Dear Kim Williams,your last offer showed me your interest in a joint result. I think we are on a good way for a good solution for both sides.Since you stated in your last message that the NCA need not have any concerns about the efficacy of the vaccine and you promise that your products keep their promises and so does this vaccine. As you said "we not just believe but know that the vaccine does it&amp;acute;s job". In view of this facht there shouldn&amp;acute;t be any problem to give us aFullGuarantee.In return, we are willing to make some concessions on Priceand would pay 200US$ per vaccine. This should be a fair compromise in view of the fact that at a recent press conference, Dr. Smith, your director of medical research at InnoVax, criticised the Frandorian government for the extremly rigid regulations on such tests in Frandoria. So it should be a big win for you to take these tests at the NCA, in the small country of Litulia where the regulations are not that rigid and therefore not connected with such high effort as well as costs.Since we have agreed on a compromise on the issue ofFuture Testingand you have accommodated me in this area, we are also ready to accomodate you in the issue ofPublicity. I would suggest that we meet in the middle and agree onNarrowPublicityso that the publicity is limited. This way we are not directly in the public eye and you can still honest the hard work of your employees by describing the tests, for example in medical journals. Awin win situation so to speak.I look forward to your reply.Kind regards,Sam Brown</t>
  </si>
  <si>
    <t xml:space="preserve">Dear Sam Brown,i agree with you. Considering my statement I made earlier it would be the logic conclusion to give you a full gurantee so we will go with it.Taking into account my compromises I made during the negotiation and the compromise I take for giving you a full gurantee, you have to make a compromise for the publicity and the price because if not, we wont find any common ground.I see your point that it is a big win for us to take tests at the NCA in Litulia but you need to rember that it is a win win situation for both of us because you get the only fully effective vaccine available right now.The last thing to mention is, that we like your compromise in the publicity issue but we need from you a wide publicity coverage. We think that it is the right thing to do and it would be fair. If you do not think so, we might need to discuss some other points all over again.Hopefully we will find a solution for this, which satisfies both sides.Best regards,Kim Williams</t>
  </si>
  <si>
    <t xml:space="preserve">Dear Kim Williams,thank you for your offer.I regret to tell you that my conceptions differ. But in my opinion we're on a good way to find a solution that will suit both of us.I think the big topics we have to negotiate about are thePriceand thePublicity. And I think we agree that the price is one of the biggest points in this negotiation.I start in this negotiation with a price of 100 US$ and none publicity. You wanted from the beginning 300 US$ per vaccine and wide publicity.In the further negotiation I accomodate you in both issues and I would pay you 200 US$ per vaccine and only want narrow publicity.But you still insist on both solutions, which only bring advantages on your side.We are willing to pay thePrice of300US$ per vaccine because we want to maintain a good partnership in the future. This offer is subject to the condition that we can agree on at leastNarrowPublicity.Now is the time to show that our partnership is as important to you as it is to us. Moreover, we have not only 6000 cows in our herd, but 10000 cows. Therefore we are only negotiate about vaccacine for 60% of the actual herd. This means that you can sell more vaccine to us in the future. Provided we come to an amicable solution.Now it is your turn.Kind regards,Sam Brown</t>
  </si>
  <si>
    <t xml:space="preserve">Dear Sam Brown,that is awesome for us that we could agree on a price.Like you mentioned, our partnership is the first priority in this negotiation and I want to agree on a solution we are both fine. Thats really important to me.We are pleased, that you are willing to pay 300US$ and already agreed on a narrow publicity. But if you mention that, I have to mention, that we already gave you a full guarantee, agreed on just standard future testing and agreed on delivering your vaccine in half the time we originally decided.I have an offer for you: We agree on narrow publicity, which both sides are satisfied with, and to secure our hopefully long lasting partnership we would like to extend future testing.I would really like to hear what you think of it!Best regards,Kim Williams</t>
  </si>
  <si>
    <t xml:space="preserve">Dear Kim Williams,Unfortunately, we still have some differences.As you say, we have agreed on StandardFuture Testing. However, this represents an agreement because we have both accommodated each other on this point. I have already given you the reasons for this. The unlimited testing is not an alternative for us in this combination.On the issue of Publicity, we have chosen the middle way from which both have something to gain.For this I have been willing to pay a high price.On the really big point Price, I have fully complied with your demands and pay you 300US$ per vaccinealthough you have not yet tested the vaccine outside the laboratory.You say that we agreed on half of the Delivery Time, which we had agreed on. However, the four months delivery time at the beginning of the negotiation was initially just a demand on your part. I have already accommodated you on this point as well by agreeing on two months delivery time.Since I can unfortunately no longer accommodate you in the area of future testing, I will made you a last offer. I offer you an extension of the delivery time by one month, so that you get 3 monthsdelivery time. This should be advantageous for youand should make it possible for you to produce the vaccine under less time pressure.Further I cannot accommodate you any more because it seems to me that I'm the only one who still accomodate you and you insist on your positions or just exchange other positions on which we have already find a compromise and which are only good for your side.I hope to hear from you soon.Kind regards,Sam Brown</t>
  </si>
  <si>
    <t xml:space="preserve">Dear Sam Brown,I will go with you final offer and agree on it.Best regards,Kim Williams</t>
  </si>
  <si>
    <t xml:space="preserve">Dear Ms. Williams,in preceding agreements regarding capacity and terms of payment for your company's vaccination, I would like to further our inquiry concerning delivery time, which plays a key factor in the prevention of a spread and its consequences in the downstream of supply chains in food industry.According to contemporary media, we have perceived you as innovative, succesful and fast medical innovators, as your company name implies. We are convinced that a quick delivery from your side should be possible, as your vaccine is already processing into field testing stage according to media. If your excellent image is to be believed, we would like to get this confirmed and hear your standpoint, and ideally a realistic offer from you regarding the possible delivery time.Thank you in advance and it will be our pleasure to hear from you soon.Sincerely,Sam Brown - Executive of NCA -</t>
  </si>
  <si>
    <t xml:space="preserve">Dear Mr. Brown,thanks for your message, we appreciate very much your willingness to reach a great cooperation with our company.So let us get straight to the point. Our position regarding theDelivery Time is as follows:We have to build new processing facilities in order to produce the number of vaccines we already negotiated. According to the recommendation of our experts this will take 5 months. Through this duration possible projects risks which could arise, will be strongly decreased. You must consider that the technology we will work with is innovative and therefore we could not exclude unpredictable events which will danger our project.So hopefully you can understand our point of view regarding the delivery time.Kind regards,Kim Williams</t>
  </si>
  <si>
    <t xml:space="preserve">Dear Ms. Williams,thank you for your interests in continuing our business ties.We very much understand your standpoint concerning your current capabilities, however as matter of urgency, we kindly request the adaption by your production management - we propose two months, as we believe it is possible to put the right priortization plan and adjust the factors in given time, to increase the production capabilities for our vaccine.Now of course, we also understand the importance of your other ongoing research in medical diseases. At this point I would like to indicate our interests in our support for your Future Testing long-term.As our association owns more than 10.000 pieces of cattles, which are also located in many different europeans countries, we believe this is also of your interests that we can provide you with farms to test your (other) medications in future to accelerate your success in any research projects, covering a various set of environment variables.I am assertive that we can deepen our business ties. Looking forward to hearing from you soon.Sincerely,Sam Brown</t>
  </si>
  <si>
    <t xml:space="preserve">Dear Mr. Brown,thanks for presenting you interests.We see that you need an acceleration in Delivery Time, since it is very important to prevent a spread of the disease. But, a delivery within 2 months would carry a high project risk. So therefore we propose a delivery time of 4 months. This time still include a certain risk, now we also consider your preferences.Regarding Future Testingwe consider Unlimited testing as a good solution for us. On the one hand we get great possibilities to test new vaccines very early. On the other hand you also benefit from the possibility to obtain vaccines for your cattle in order to decrease the spread of upcoming diseases in the future.Besides those to point we also want to state our point of view regarding the Guarantee. Due to a responsibility form our side on the one hand, but also due to a financial risk on the other hand we want to consider the Narrowguarantee level.So hopefully we can reach an agreement on these points.Kind regards,Kim Williams</t>
  </si>
  <si>
    <t xml:space="preserve">Dear Ms. Williams,I really appreciate your efforts in coming to a common ground with us. So in accordance with our allocation workgroup responsible and legal advisors we can accept your proposal in NarrowGuarantee.Therefore this should take your concern in the risks due to the acceleration of the Delivery Time as we are willing to cover the damage caused by gross negligence - thus two months can be considered as reasonable now.In addition, we can make more efforts to catalyse the Delivery Time from our side. After speaking to our industrial cattle farmers, who established a broad logistical organisation, we can provide our own transport for the vaccine, so for that you do not have to take account for.Having the potential risks of further spread due to ineffectivity or other unpredictable courses in mind, we propose not to have any Publicity as this will neither do well for your image nor for our association. For that, we will have reliable quality assurance advisors that can take charge of these side effects in the later course of our business ties. For now we are convinced that taking action first is the right decision for the current precarious situation.Thank you for sharing similiar interests in Future Testing as us.However as transparent as you, in terms of financials, we can not take charge of each individual cattle farm by the damage of the side-effects. Again, we own more than 10.000 cattle farms in which ~80% consisting of small farms. They are barely capable of taking the risks of the current governments environmental regulations while remaining competitive. Not to mention the long term damages of unapproved medications and the responsibility of acceptedNarrow Guarantee. Yes - we favor defining future ties by providing you with cattles for future testing purposes, however these tests should be approved by a authorized third party. This decision reflects the majority of our cattle farm members.I hope this message is not overwhelming you with input, we can work it out one by one. I will get back to your reply by this afternoon at latest - of course only if you can make it until then.Thank in advance and kind wishes from one of our offices in Stuttgart,Sam Brown</t>
  </si>
  <si>
    <t xml:space="preserve">Dear Mr. Brown,first of all we want to mention positively, how seemless this negotiation moves forward.Keeping an overview, we summarize these points in which we already found common ground:-Guaranteewill be set toNarrowlevel- Future Testing will be conducted according by the Standardlevel- We accept your point of view regardingNonePublicityAs we can see your preferences in Delivery Timeand our worries regarding potential risks will also be slightly compensated due to the guarantee, we accept your proposial with2 months.But as we state, the risks still remain very high with this delivery time wherefore we consider a financial cushion through the required Pricefor our vaccine. Therefore we need to clarify that the vaccine development have been associated with very high costs. Among other things experts from all over the world have been employed for over one decade. So therefore we hope that you can accept our proposial of300Dollars.We strongly look forward to find common ground on the remaining points.Kind regards,Kim Williams</t>
  </si>
  <si>
    <t xml:space="preserve">Dear Ms. Williams,Thank you very much for your proposal.We would definitely accept all terms of your offer - undeniably, as I experienced you as cooperative and reliable long-term partner in this.However, given our financial situation as association of cattle farmers, which economic viability is financed by non profit contributions to cover our minimum operating costs, we respectively our farmers, do not own the monetary capital to steel ourselves against the long-term damages caused by potential risks in new vaccine and Future Testing at your proposed Price offer. Considering your expertise and position to scale the success in the effectivity of these medications, I can only meet at given price with adjustedGuarantee to#full.If you see it differently from your perspective on the costs for extra coverage, alternatively we can stick to the already accepted prior conditions. However, after consultation with our accounting, we can only do so at a lower price to raise a new budget for risks. Our estimations for such consultancy is reflected in the price difference. This is what I have set in the parameters.I really hope this will meet with a positive response and we can finally further our bond as partners by today.Warmest regards,Sam Brown</t>
  </si>
  <si>
    <t xml:space="preserve">Dear Mr. Brown,thanks for stating your points.we definetly see your reasons rejecting our proposial regarding the price. But honestly the price is the most important factor for us in this upcoming contract. So there for we prepared a proposial in order to reach a compromise in this case.As you already mentioned, your financial scope seems to be very small amonst other things because of potential damage due to future testing. Now we decided to completetly dispense with future testing, since potential risks in this case will be completely eliminated.Futhermore we will accelrate the delivery time to 1 months. This means that you will receive the vaccine twice as fast as originally agreed. On the one hand you can therefore apply the vaccine much more faster and you prevent simultaneously a strong spread of the disease. This will inevitably lead to a financial benefit on your side since you avert great damage. On the other hand we are faced with even higher risks since the shortened delivery time. Hence we definetly need a higher turnover to compensate these risks.So to sum it up: we offer aDelivery Timeof1 monthandNoneFuture Testingand therefore we kindly ask for aPriceof300Dollar.Despite we have not accept your original price proposial we are confident that we find a compromise in this case.Kind regards,Kim Williams</t>
  </si>
  <si>
    <t xml:space="preserve">Dear Ms. Williams,thanks for evaluating our proposal. I did not intend to step over your feet with our price proposal, as it was just a first estimation by our accountants.We can totally understand your view on our price offer, therefore we have came across the plannings to raise the monthly fees for all our members in order to adapt to environmental changes such as the immunity on cattle farms.However to discharge our farmers, would it be possible to provide the delivery from your side instead (as additional issue which is not part of the main issues)?Again, we would like to point out that we still experience you and your company as reliable partner, I believe that your originated offer seems fair enough for our cooperation.I hope we can bring this into finalization in good terms.Sincerely,Sam Brown</t>
  </si>
  <si>
    <t xml:space="preserve">Dear Mr. Brown,we really appreciate, that you have changed the offer again in our favor. That is a great sign from your side.Therefore we agree to take the responsibilty in providing the delivery services from our side.Please do not worry about your last offer, we perceive you as a very pleasent and fair negotiation partner. So we achieved a sentional base for an upcoming cooporation.We strongly look forward positively to a great collaboration and to make a great contribution to get BSE under control.Kind regards,Kim Williams</t>
  </si>
  <si>
    <t xml:space="preserve">Dear Mr. Williams,I would like to discuss the open points regarding the vaccine.Meeting your needs and finding a solution are the most important objectives to me.With that in mind, here is my first offer.I am looking forward to the negotiation.Best RegardsSam Brown</t>
  </si>
  <si>
    <t xml:space="preserve">Dear Mr. Brown,Thank you for your offer and your commitment to negotiate.The negotiation of the outstanding points is also an important concern for me.Unfortunately, the price you propose is still very low. The development and production of the vaccine was very cost-intensive, so we have to find another compromise here.We can certainly deliver the vaccine to you in five months, although we do not give a full guarantee for the vaccine. However, if there is any damage from the vaccination, we would pay for it. However, we do not guarantee the effectiveness of the vaccine. However, previous trials have already confirmed the efficacy and demonstrate the quality of our vaccine.It would also be important for us to do more public relations work, as we would benefit greatly from this.If you are willing to have new drugs tested on your cows in the future, I could also offer you better contract conditions.Yours sincerelyMr. Williams</t>
  </si>
  <si>
    <t xml:space="preserve">Dear Mr. Williams,thank you for the counteroffer.I want to underline the importance of the vaccine, hence it's important to me to have an acceptable Delivery Time. Furthermore, some other open points may be discussed further.The Guaranteeis also of great importance to us since we have to make sure that we can entirely trust the quality of the vaccine. I do not doubt the quality, however, we need to be on the safe side because our current situation requires cautiousness.Further, we'd prefer no publicity at all. We could accept somePublicityif this would be of great importance to you.Regarding the Price, I'm trying my best to meet your demands. I have to pay attention to our financial capacities, and this would be the upper boundary for us. Since your company has a great reputation, I'm ready to pay a high price. This should hopefully also mean that we can receive better conditions, e.g. the mentioned issues above.Best RegardsMr. Brown</t>
  </si>
  <si>
    <t xml:space="preserve">Dear Mr Brown,I would like to make you another offer that really takes both interests into account and to hopefully lead to an agreement.A complete guarantee is unfortunately not possible. In general, full guarantees are never given for vaccines. We can provide you with scientific studies that give you the assurance that our vaccine is highly effective. We also offer you a wide guarantee so that we pay for vaccination damage. Unfortunately, this point is not further negotiable. So you should meet us here.In relation to the delivery time, I would accommodate you. We could deliver the vaccine in 4 months. This delivery time would ensure the high quality manufacture of the vaccine.Since your company doesn't want publicity, we would accept your offer of narrow publicity.In terms of testing other drugs, both our company and yours would benefit in the future, an unlimited opportunity would be the necessary condition to accept the price you set (Price: 300).With best regardsMr. Williams</t>
  </si>
  <si>
    <t xml:space="preserve">Dear Mr. Williams,thank you for your counteroffer. I understand your position and I can agree on certain points with you. However, we can't afford to receive vaccines that are not guaranteed to be effective. This is important since your vaccines haven't been tested outside of the laboratory yet.IfGuaranteecannot be negotiated any further, we will, unfortunately, have to look for alternatives. With that being said, we do not want to ask for something impossible, but maybe there could be a possibility. I am ready to accommodate other points that we have discussed before.I can offer to give you the full ability ofFuture Testingfor your vaccines, however, we do not want to receive any Publicityif that would be the case.Finally, theDelivery Timeis another very critical aspect for us. We cannot let our animals be at risk to get infected and every day the risk is increasing.As you can see, these points are very important to us, and I hope that we can reach a concession.Best RegardsSam Brown</t>
  </si>
  <si>
    <t xml:space="preserve">Dear Mr Brown,In terms of Price and Future Testing, we agree.Unfortunately, your counter-offer is otherwise unsatisfactory. I would now like to make you one last offer, if you do not accept this, we will unfortunately not be able to conclude a contract.As already explained, we can only offer a Wide Guaranteeguarantee. Our company has been researching this vaccine for several years and we are a renowned and experienced pharmaceutical company that is one of the top market leaders worldwide. You therefore understand that we do not offer any vaccines that are not effective. The vaccine has already been tested in the laboratory and we are now entering the field testing phase.It will be at least another year before alternative vaccines are available from other providers. Whether your company can wait that long is questionable.I understand the urgency, but the quality of the vaccine must be guaranteed during manufacture. We will manufacture the vaccine in 3 months to accommodate your needs (Delivery Time)Publicity is very important for our company, so a minimum level of participation is to be expected and a basic condition for cooperation.I hope you agree now. We would be very happy about a cooperation. However, I would like to remind you once again that this is our last offer. Unfortunately, no agreement is possible under other conditions.Kind regardsMr. Williams</t>
  </si>
  <si>
    <t xml:space="preserve">Dear Mr. Williams,I accommodated as much as I could so far, however, I would be glad if you could be more accommodating towards me as well. Please reconsider the negotiation and understand that I am trying my best to find a solution where both of our points are being respected equally.With pleasure, I'm offering an improvement to my previous offer, and we're able to give youWidePublicity. This is a serious point for us and wider publicity would be not acceptable for our company due to possible problems with the vaccine, despite the guarantee. However, we respect your concerns and understand thatPublicityis important to you. and we are willing to make a good concession here.Further, please respect our points as much as we do. Our situation requires quick-acting, safety, and reliability. I do not doubt the quality of the vaccine, but regardless of the circumstances, we need to make sure that we receive a product that has an effect. If you know that your vaccine is effective, then giving aFullGuaranteemight be realistic. Please rethink that point and hopefully, we're able to find a mutual agreement.Furthermore, theDelivery Timeis a critical aspect for us, and we hope that it is realistic for your experienced company by using your resources efficiently (given the price). Further, since we offer wide publicity, we'd prefer to haveStandardFuture Testing. Please understand that we can't risk any publicity when uncertified vaccines or drugs are being used on our animals.Finally, I have underlined our critical points and I have been open about my concerns to you. This is as far as we can go, and I have given a very fair concession regarding thePriceandPublicity. We also give you the opportunity forStandardFuture Testing.I hope that the very high importance ofGuaranteeandDelivery Timefor us is understandable, and hopefully, we can get to an agreement.Best RegardsMr. Brown</t>
  </si>
  <si>
    <t xml:space="preserve">Dear Mr Brown,Your first offer included a Delivery Time of 3 months. I have already assured you of this, although the short delivery time is associated with challenges. Unfortunately, you are now asking for a shorter delivery time again, this is problematic, but we are ready to accommodate you again.Regarding the Guarantee, I cannot change my offer. Providing a wide Guarantee is the only form of guarantee that we can offer to you and other customers. Other pharmaceutical industries will not give you a comprehensive guarantee either.Precisely because we want extensive Publicity you can be sure that we are convinced of the effectiveness of our active ingredient.Regarding the Price, we made a fair compromise.We agree to the offered Future Testing and Publicity.As you can see, we are very accommodating and offer you a really good offer. If you still do not agree, I ask that you decline the offer and end the negotiation. No further negotiations will take place, please understand.Kind regardsMr Williams</t>
  </si>
  <si>
    <t xml:space="preserve">Dear Mr. Williams,my first offer was an initial approach to negotiating. I have adapted my subsequent offers based on your willingness to negotiate. This also meant that I tried to focus on my points as much as you did. I, however, still tried my best to accommodate despite the course of our negotiation.I demanded a quickerDelivery Timein exchange for a higherPrice. Further, I tried my best to find a solution where both our demands are respected in the same way.Finally, however, we're unable to reach an agreement where my points would be sufficiently satisfied. We cannot risk a lack ofGuaranteefor such a high Pricewith wide Publicity. Therefore, I, unfortunately, cannot agree with your very final offer.It was an interesting and engaging negotiation regardless, and I'm looking forward to hearing about your success in the future.Best RegardsSam Brown</t>
  </si>
  <si>
    <t xml:space="preserve">Dear Mr. Williams,Welcome to the beginning of our negotiation, I hope that we find a mutual agreement on the open points that need to be discussed.The circumstances are serious and vaccination as aproactive countermeasure is very important to us. Furthermore, we are interested in finding a mutual agreement on the open points and we will try to meet your concerns as well as we can.However, we do have our limits and we need to consider these throughout the negotiation.With that in mind, here is my first offer.I am looking forward to hearing from you.Best RegardsSam Brown</t>
  </si>
  <si>
    <t xml:space="preserve">Dear Mrs. Brown,thank you very much for your message and your offer.From our last negotiations we have already agreed on the following points. - 6.000 cans - Payment term of 60 daysBut now there are other points that need to be clarified as soon as possible.However, I cannot accommodate them in terms of Priceand Delivery Time. Please take this into consideration during our negotiation.Therefore, I am now sending you now our counter offer and look forward to hearing from you.Yours sincerelyKim Williams</t>
  </si>
  <si>
    <t xml:space="preserve">Dear Mr. Williams,thank you for your counteroffer.I would like to address some open points, particularlyDelivery TimeandPriceas you have already mentioned. We need to receive the vaccine as soon as possible because we want to ensure the safety of the animals on our farm.Further, our financial capacities are unfortunately very limited, and the vaccine hasn't been tested outside the laboratory yet. With that in mind, I do not want to doubt the quality, however, I cannot be 100% sure either. Hence, we're looking for a lower price. I do understand your concerns, however, and I am ready to increase the price to200. I hope that this would be a good offer for you since we're pretty much at our limits now.Finally, we'd prefer to have no Publicityat all.Best RegardsSam Brown</t>
  </si>
  <si>
    <t xml:space="preserve">Dear Mr. Brown,i read your answer to our last offer with great interest, but unfortunately I still can not accept certain issues.Overall your last concession helped me a lot to free new resources to negotiate with.Due to the cost of research and production, I have to set the Priceat 300. As the world market leader, I cannot offer you 100% security, but we have the necessary experience in this area. Due to the production and risk mitigation, I can accommodate them in the Delivery Time and offer them 4 months .The launch of the vaccination campaign is very important to us and would prefer Publicityaccordingly.Enclosed is my counter offer.Yours sincerelyKim Williams</t>
  </si>
  <si>
    <t xml:space="preserve">Dear Mr. Williams,I'm glad to know that we got one step closer to an agreement.Your points were all reasonable so far, and I'm trying to accommodate as much as I can.Further, I understand your position, and I am taking your concerns seriously, hence I'll do everything possible to accept aPriceof300.However, theDelivery TimeandPublicityare very important points that we have to keep in mind. We want to ensure the safety of our animals as soon as possible and not have any publicity in case anything happens despite the givenGuarantee.I'm able to agree on aWideGuaranteeand the currently givenPrice, however, I hope that we can find an agreement regarding the points mentioned above.Best RegardsSam Brown</t>
  </si>
  <si>
    <t xml:space="preserve">Dear Mr. Brown,thank you very much for your concession in our negotiation. I appreciate this and would reduce the Delivery Time again to 3 months, but we urgently need these 3 months to ensure faultless production and delivery.Also for the PublicityI am ready to accommodate them again and put this on narrow.I hope in the above points we can find an agreement.Have a nice Day.Best RegardsKimm Williams</t>
  </si>
  <si>
    <t xml:space="preserve">Dear Mr. Williams,I really appreciate your engagement in our negotiation, and I think we're coming very close to an agreement. There are some points that I'd like to pick up again and offer some small adjustments to them.TheDelivery TimeandGuaranteeare the most critical points for us since the risk of our animals being infected is increasing with each additional day. Therefore, we're very serious about receiving vaccines that will be effective. However, I also have a full understanding that you need time to produce the vaccine, and quality requires time. Yet I hope that it could be possible with the given price.Further, we're ready to offer youUnlimitedFuture Testingsince I can imagine that it is important for you to have the ability to freely test future vaccines. As for thePublicity, we'd prefer to have no publicity in that case because we don't know what may happen with the usage of uncertified vaccines in the future. I can imagine that the testing of vaccines without restrictions would be more important to you, therefore, I'm offering you this solution.Finally, thank you for having an engaging and respectful negotiation with me so far.Have a nice day. I'm looking forward to hearing from you.Best RegardsSam Brown</t>
  </si>
  <si>
    <t xml:space="preserve">Dear Mr. Brown,Thank you for your cooperation in the negotiations.From our point of view, we've reached a common solution that suits both of us. I really enjoyed negotiating with you.We accept your final offer and look forward to a good cooperation.Yours sincerelyKim Williams</t>
  </si>
  <si>
    <t>2022_12</t>
  </si>
  <si>
    <t xml:space="preserve">Joint Venture: Vaete - Tihe</t>
  </si>
  <si>
    <t xml:space="preserve">Dear Mika Andersson,I hope you are fine! I am Jesse Rebane from Tihe Technologies AG and I am looking forward to negotiating with you in the next days.We are very pleased with the outcomes of the first round of discussions and hope that we can find final solutions within the next days that are beneficial to both of us. The Joint Venture would be a huge opportunity for both of us, and I would aim for the best possible result.Therefore, we would like to negotiate about open issues in order to find final solutions. I am looking forward to hearing from you soon!With best regardsJesse Rebane</t>
  </si>
  <si>
    <t xml:space="preserve">Dear Jesse Rebane,I have heard from my colleague that the first negotiation round went very well. Therefore, I look forward to negotiating with you.However, regarding the first opening offer, I cannot agree to these terms.Sharing this technology with your company is very exciting. This new project can bring millions to the table which would be beneficial for all of us. In the long run, it could lead to something that is beneficial to a bigger part of Europe.Our company consulted someone about the expenses of your company and our company. Vaete is investing a lot in this project. We know that, although your investment is big, our investment exceeds yours by a substantial margin. Our share of profit cannot be 20 if we want a return on our investment. Therefore, we strive for a share of 80 against 10.For the issue of the board members, we cannot agree to only have one person on the board. We know that Tihe Technologies AG does not have a lot of experience working with international businesses. Given our management is capable of handling a big joint venture and is more experienced in the matter, we would like four members on the board.Next, I need to give you some more information about the contract duration. The first five years of our joint venture will be the most difficult. Therefore, we would like to sign a contract for five years. After this contract, we can agree to continue with our joint venture if the project is still profitable. This would be beneficial for both Tihe Technologies AG and Vaete.Regarding the court of jurisdiction, I would like to offer a third neutral country of jurisdiction, namely Sweden. However, we do prefer the jurisdiction to be in Sweden. We will not accept the jurisdiction of Estonia. This is where we would have to meet in the middle.Regarding the last issue, our company is very protective of this new technology. It represents a key and valuable knowledge resource for our company. We would like Tihe to sign a secrecy clause that prohibits Tihe AG from giving access to this proprietary technology to any third party. Because if Tihe were to do so our investment will all be for nothing. This issue is highly important to us.This is a lot of information to process. I hope you understand my concerns regarding these issues because your offer is not doable for us (it leaves us with zero utility). I hope to hear from you soon and that we can come to a profitable agreement for both of us.Regards,Mika Andersson</t>
  </si>
  <si>
    <t xml:space="preserve">Dear Mika Andersson,Thank you very much for your message. I received your offer and considered it intensively. Unfortunately, there are certain issues, where we have to make some changes in order to move forward in this negotiation.Regarding the issueVaete Share of future profit,I cannot accept 80 percent for Vaete that you offered. At this moment, Vaete has not provided us with exact technical information to estimate the value of the innovation, which is a huge risk for us. Not only Vaete is investing a lot of money in this project, also Tihe has to make huge investments to realize the planned project. We have to build 3 new plants and the production costs of the engine as well as the R&amp;D costs are also huge. Our share of profit has to be 70% to cover our fixed costs and also make a return on investment. Therefore, we propose to give Vaete a 30% share of future profits and Tihe a 70% share.Regarding the issue of the Vaete members in board, I am willing to make a concession that Vaete has 2 members on the board. Since Vaete would like to set up the joint venture in Estonia, cooperation with local authorities and local partners will be much easier if Tihe has 3 members on the board as an "Estonian company".I agree with your argument that the first five years of our joint venture will be the most difficult risky, but after that the joint venture will start making real profits. Therefore, we would seek a long-term releationship with Vaete of 10 years with an option to extend. This will be beneficial for both of us because the longer the contract is, the lower the risk we are jointly exposed to. I am willing to lower the length of the contract from 12 to 10 years and hope that you also see the benefit of a long-term relationship with Tihe. On the issue Court of jurisdiction, I agree with your argument of a neutral third country as a jurisdiction. Therefore, I would suggest the more neutral country Germany to find a middle ground on this issue.Regarding the Secrecy clause, I can understand that your company is very protective about this new technology and wants to protect this resource. On the other hand, Tihe will pay for the development and production costs of the engine, and Vaete will also use our plants and staff. In our opinion, not including the secrecy clause is a sign for a cooperative partnership. Additionally, a secrecy clause do not indicate that Vaete and Tihe are working together as equal partners and respect each other. Because this is a highly important issue for you, we would like to understand exactly what this clause involves and the consequences of including it in the final contract. Does the clause just stated that Tihe is prohibited from giving third parties access to this proprietary technology, or does it include something else in addition?I hope you can see our position on these issues. I also hope that you can see that we are willing to find a good agreement that is beneficial for both of us.I am looking forward to hearing from you soon.Best regardsJesse Rebane</t>
  </si>
  <si>
    <t xml:space="preserve">Dear Jesse Rebane,Thanks for your quick response and your questions. I will provide you with the necessary information to create a shared understanding of the problem.First, regardingVaete Share of future profit, I will provide you with the technical information to estimate the value of the innovation. The estimated value of the finished technology is € 90 million for the full duration of a contract lasting 5 years. That is quite a lot! Our engineers estimate that the technology, as it stands at this moment, has an 85% chance of being successful. Hence, Vaete AG is investing the equivalent of € 76.5 million in the joint venture which is also quite a lot. Hence, I can make a concession and meet you at a share of70%.We will have to discuss the issue of theVaete members in boardandDuration of contractin more detail. Unfortunately, I cannot agree to a contract duration of 10 years.I agree with the fact that after this period of time we could make more profit and have a shared risk. However, I do have concerns about how we continue after those five years. Therefore, in return for3 memberson the board, I can agree to a contract of7 years.As for theCourt of jurisdictionI can agree with you to the neutral party.In addition, I will provide information about the Secrecy clause.We would like Tihe to sign a secrecy clause that prohibits Tihe AG from giving access to this proprietary technology to any third party. It would also prohibit them from using the technology in any of their other products. By signing this secrecy clause, Tihe would agree to not use this technology without our express permission. This clause is of absolute importance to us! If we lose control of our technology, the whole investment in Green Locomotion could be lost. Tihe AG or some other company could be the first to market engines with zero CO2 &amp;ndash; emission and low hydrogen consumption and we would lose our competitive edge. Therefore, I can say we will not agree to a deal without a secrecy clause.I hope you will get a better understanding of what is important for us to close this deal.Thank you in advance,Mika Andersson</t>
  </si>
  <si>
    <t xml:space="preserve">Dear Mika Andersson,Thank you very much for the answers and information to the open questions.Regarding Vaete Share of future profit, I cannot agree to a 70% share for Vaete. With the amount of 30% share of future profit for Tihe, we will not be able to cover all investments and fixed costs. Tihe is investing in the new plants, R&amp;D costs, production costs and we agreed to install a new security software in all of our plants for which we are bearing the entire financial burden. I also want to remind you that we additionally agreed to pay for the costs for upgrading the transportation and electricity infrastructure, from which we will both benefit. In sum, Tihe is also investing the same sum as Vaete to realize the planned project.Since a Secrecy clauseis very important to Vaete, we are willing to agree to the secrecy clause. However, this means a much higher risk for Tihe, which is why we propose that we get a 60% share of future profit and Vaete gets 40%. With this secrecy clause, Veate has the control of the technology and more security over future revenues and their competitive advantage. In return, Tihe should receive a higher share of future profit in consideration to the increased risk for Tihe. I hope you can understand our concerns regarding this issue.In addition, we need to further discuss the issues3 membersandDuration of contract. Unfortunately, we cannot completely agree with you suggestion of a 7-year contract and 3 members in board.It is very important to us that the duration of contract is long-term, and Tihe would like to stick to a 10-year contract term with the option to expand. In return, we would agree that Vaete has 3 members on the board. This is a big concession for us, because Vaete would have an absolute majority in decisions. Therefore, I expect some concessions from Vaete in terms of the length of the contract. We are very glad that we could find an agreement for Germanyas the court of jurisdiction.I hope that you can see that we are willing to make concessions to find an agreement that benefits both of us. We are making concessions on issues that are important to you, and we hope that you will also get a better understanding of what is important to us. Thank you very much and I hope to hear from you soon!Best regardsJesse Rebane</t>
  </si>
  <si>
    <t xml:space="preserve">Dear Jesse Rebane,I am very glad about your response.However, I do not agree with theVaete Share of future profit. Indeed, my colleague discussed terms with you regarding the costs for the new plants, R&amp;D costs, production costs, and security software. However, I think it is a bit inappropriate to address these already-discussed terms. As I wrote before we are aware of Tihe's investments. My colleague informed me thatthe total that Tihe AG will invest brings about € 23.5 million, even taking into account the above-mentioned investments for computer security and infrastructure costs that youhave agreed to make. If these numbers are correct, your investment is still much less than the value that Vaete AG is bringing to the table (76.5 million). We feel that an 80 &amp;ndash; 20% split in our favor is much more appropriate.However,I appreciate your concession towardsVaete members in boardand the Secrecy clausea lot. For this reason, we can are willing to decreaseVaete Share of future profitto at least a 65- 35% split of the profits and will give up our five-year contract. Regarding theDuration of contractwe can agree to a duration of7 years. However, I am afraid that the direction will not go on board with a contract duration that is longer than this.I hope you can agree to these terms and appreciate our concessions. We do not have a lot to bargain with anymore. Please let me know if there are still any difficulties or problems regarding the discussed terms.Thanks in advance,Mika Andersson,</t>
  </si>
  <si>
    <t xml:space="preserve">Dear Mika Andersson,Thank you for your message and quick reply! I really appreciate your concessions but I am afraid that there are still difficulties regarding the Vaete Share of future profitand Duration of contract.We would agree to a 55% share of future profit for Vaete and 45% share of future profit for Tihe. With regard to our investments, I would like to mention that the construction of the 3 new plants alone will cost € 24 million. My colleague has calculated that the costs for R&amp;D and production will be around € 18 million. Then there are the costs for the security software and the the infrastructure costs on top. In think that is an important point to bring up again, because I dont think that we had the same understanding of this issue. This is also why we justify the 55% Vaete and 45% share of future profit for Tihe. Also, Vaete will benefit most from the secrecy clause to protect the technology and has the control over the technology.Therefore, Tihe has a higher risk, which would additionally justify a higher profit share for Tihe.As for the contract term, I am afraid that we cannot agree to a 7-year contract because the financial risk for Tihe would be too high, also because we have a lower share of future profit than we calculated. Therefore, we need a longer contract in order to lower our financial risks. However, we would be willing to reduce the prefered 10-year contract to a 9-year contract. I hope that you can reconsider this issue in order to find a middle ground.We know that this planned project will be a great opportunity for both of us and it would be a great opportunity to cooperate with Vaete as a globally known train producer. With Tihe, you have a competent supplier with many years of experience and patented technology in order to make a huge difference in high volume steel tanks for the hydrogen-based rail industry.I hope you can reconsider our terms for the final contract , as we cannot lower our terms anymore, because then the whole project will be not financially worthwile for us. I really do hope that we can find an agreement that Vaete and Tihe can realize this big project together! I look forward to hearing from you soon!Best wishesJesse Rebane</t>
  </si>
  <si>
    <t xml:space="preserve">Dear Jesse Rebane,Thank you for your quick reply. We already agreed toVaete members in board,Secrecy clause, andCourt of jurisdiction. Likewise,I agree with you that we can meet somewhere in the middle and think that our negotiation is coming to an end.Because theDuration of contractis highly important to you we are willing to concede to a contract duration of8 yearswhich is our resistance point. In return, we would likeVaete Share of future profitto be60against 40. In this way both our companies will be able to return investment.Vaete really wants to invest in both companies because this joint venture could be an opportunity for both of them. However, we might consider other companies if we cannot come to an agreement that is satisfactory to us. I really hope we can close the deal and reach a successful joint venture.Regards,Mika Andersson</t>
  </si>
  <si>
    <t xml:space="preserve">Dear Mika Andersson,Thank you for your final offer. However, after numerous and careful considerations and discussions with my boss, we have come to the conclusion not to accept this offer. Unfortunately, we cannot agree on the final contract details as this would be not lucrative enough for Tihe and we will not have a return on investment at this time. From our point of view, we have not reached a joint solution that suits and benefits both of us. Thank you for our negotiations and your time and effort!All the bestJesse Rebane</t>
  </si>
  <si>
    <t xml:space="preserve">Dear Mika Andersson,we are happy that we already could agree on the general point of cooperation. A joint venture will fit both our needs. There are only some points left to discuss: The share of future profit, the distribution of members in board, the duration of contract, the secrecy clause and the court of jurisdiction.To cover our expenses of building three new plants, upgrading of transportation and electric infrastructure, installation of new security software and production costs, we need 60% of the share of future profit.Because it ist much easier for an Estonian company to work with the local authorities and local partners than a foreign firm who may suffer from its alien status, we think it would be good to have 3 estonian managers, but we are willing to discuss on this issue.We are interested in a long term partnership, so we would like to have a contract duration of 12 years.In general, the toughest time for an innovation is in the first years after its market entry. The new product has to be accepted by potential customers and mature via practical use.The first years of this cooperation will be the greatest risk, but afterwards the joint venture will start making real profits. Consequently, we want to build a long-term relationship with Vaete AG.We don't think that a secrecy clause is needed. We think that we are equal partner, which are joint together in a joint venture. We think it is a question oftreating each other with the appropriate respect.We think that a joint venturein Estonia with an Estonian company should be subject to Estonian law. If this is no option for you, we would be willing to discuss a neutral country like Germany.I hope that we can find an good agreement for both parties. Partnership is really important to us, so we already made a lot of compromises. Please make a fair counteroffer. We are looking forward to hearing from you.Yours faithfullyJesse Rebane</t>
  </si>
  <si>
    <t xml:space="preserve">Dear Jesse Rebane,Thank you for your Email. I am looking forward to our cooperation in terms of a joint venture. Regarding the points that are left to discuss, we are on a good track.The future profit, I understand your costs for building the new plants, upgrading transportation and electric infrastructure, installation of new security software, and production costs, however a profit share of 60% for you and 40% for us is not manageable. The new technology we are delivering will change the world! In the long run, this is the most promising innovation in rail engine design in recent history and this needs to be compensated.The cost of one plant is 6 million, however, we think that there only needs to be built two new plants and one old plant can be used. The value of the technology is much higher than the investment for Tihe AG. Therefore, the future profit of 80% for Vaete AG is more than reasonable. Bear in mind that the technology is world-changing, and this will for sure cover your expenses!For the second issue about the number of managers, I understand that is easy for an Estonian person to work with local authorities, however, one Estonian manager may be enough. We suggest that four managers of Naete AG are really appropriate in order to run such big joint venture.The third issue about the duration of the contract. We are very delighted that Tihe AG is interested in a long-term partnership, and so are we! We agree that the toughest time for innovation is in the first five years after its market entry. A 12-year contract duration is far too long and not manageable in terms of the changing economy. The utmost we can offer for contract duration is 7 years. After these 7 years, we could renegotiate about a possible longer relationship.The fourth issue about the secrecy clause is very important to us because our technology is worth a lot, and we do not want to lose control of our new technology. We agree that we are equal partners, and we also agree that we need to treat each other with appropriate respect, however as I mentioned before, the new technology is worth 90 million, so a secrecy clause is really needed for us!For the issue of the court of jurisdiction, we are willing to discuss a neutral country like Germany!I am looking forward to our partnership! This is also very important to us! We therefore also made a lot of compromises. I am looking forward to your reply to my counteroffer.Kind regards,Mika Andersson</t>
  </si>
  <si>
    <t xml:space="preserve">Good morning Mika Andersson,We would like to thank you very much for your quick reply and hope that we can quickly reach an agreement based on partnership.Unfortunately, we cannot accept a profit share of 80% for Vaete, with only 20% of the profit we would make heavy losses and could never cover our costs. We hope that you will be accommodating here.In return, we would be willing to accept 3 Vaete members on the board. This would give Vaete an absolute majority, in return we hope for a concession in the other areas. However, the length of the contract and the secrecy clause are both very important to us, in order to accept the secrecy clause we would hope for a strong concession in the length of the contract or another area. I hope this is possible on your part.As a sign of goodwill and cooperation in a spirit of partnership, we would also be willing to accept Germany as the court of jurisdiction. We hope to hear from you again soon and hope that we can find a fair solution for the share of profit, duration of contract and the secrecy clause.Yours sincerelyJesse Rebane</t>
  </si>
  <si>
    <t xml:space="preserve">Dear Jesse Rebane,Thank you for your response! I think that we are on a good track in order to reaching an agreement.We are willing to accommodate with you in terms of the profit share, however like I maintained before, our technology is worth 90 million(!) so a profit share of 60% for you and 40% for us is not realistic. Therefore, I suggest a profit share of 30% for you. Bear in mind that this is really high for you and that you definitely cover all of your costs with this share of profit.I will accept the three Vaete members on the board if you accept the 30% profit share. We do really think that this is a fair deal for both of us! In return, we can consider the length of the contract. We suggest a length of eight years this is the maximum length for us. After the eight-year contract duration, we could renegotiation about a new agreement.Good to hear that you are willing to accept Germany as the court of jurisdiction!We are looking forward to your reply and hoping we can reach an agreement!Kind regards,Mika Andersson</t>
  </si>
  <si>
    <t xml:space="preserve">Dear Mika Andersson,thank you for your fast response. We are really interested to reach an agreement with maximum utility for both of us.Please keep in mind, thatproduction and work force costs for the Green Locomotion engine would be very high if production were to be located in Sweden. Trains equipped with this engine would be quite expensive and not at all competitive compared to other products on the market, so we add a lot of value.We want to emphasize, that we think, that your technology can be a game changer, but we value your technology only at not more than 60 million euro. And to produce, we would need three new plants, which cost 8 million each, being a total of 24 million euros. We do also do know that the engine is not yet at the point of being ready for series production, so there will be additional costs for R&amp;D and production, which are somewhere around 17-22€ million. The cost for upgrading the transportation and electricity infrastructure and the security software will also be up to 20 million. So if we add all up, we have costs of up to 66 million euros, which is more than the value our experts give your innovation, so we don't think, that it is fair, to give us only 30% of the profit, with this, we couldn't cover our costs and we are already taking a lot of risk. Please also keep in mind, that our aspiration level would also be to get 80% of the profits, but like I said in my first mail, we are interested in partnership, so we don't think, that one company should get all the profit. However, we are willing to give you 10% more profit and increase Vaete Share of future profitto 50, if you accept Estonia as Court of jurisdiction. It has similar utility for us.Thank you for increasing the duration of contract to 8 years. To show, that we really want to reach an agreement we would be willing to accept10 yearsasDuration of contract.Yours sincerelyJesse Rebane</t>
  </si>
  <si>
    <t xml:space="preserve">Dear Jesse Rebane,Thank you for your response. We do think that we are on a good track in reaching an agreement, however, there are still a few things we need to negotiate about.In our calculations, 60 million euros is way too less! We have calculated the value of the Green Locomotion engine several times.The technology is not only world-changing, we could also be the first together to start with this technology. This ensures that we have a lot of competitive advantage and thus have more value than others. We know that three new plants are not necessary. Two new plants are enough because one old plant can be reused, so your costs will lower by 8 million euros. You must trust us that our technology is worth 90 million, this is also advantageous for you. Increasing the share to 50-50 is not enough for us. As mentioned above our technology is worth 90 million euros. This means that a 30% profit share for Tihe AG is way enough to cover all your costs!Estonia as the court of jurisdiction is in my opinion not the best possible outcome for both. In the previous emails, we did agree on Germany.The last part about the duration of the contract, we are likewise interested to reach an agreement, but 10 years is not acceptable for us. We already modified it to 8 years. As I indicated before 8 years is really the maximum for us.We are looking forward to your replay!Kind regards,Mika Andersson</t>
  </si>
  <si>
    <t xml:space="preserve">Dear Mika Andersson,Thank you for your response, however we don't think, that we are on good track on reaching an agreement, if you are not willing to accomodate.We are only willing to accept8 yearsasDuration of contract, if you would be willing to accept, that we don't have aSecrecy clause and we lower Vaete Share of future profitto 30.We still hope to see a contract of eight years with an option to extend it for another four years, so that we get 12 years in total.We are looking forward to your replay.Kind regardsJesse Rebane</t>
  </si>
  <si>
    <t xml:space="preserve">Dear Jesse Rebane,Thank you for your response. I am sorry to hear that you do not feel the same way about it as we do. However, I've already adapted to you a lot, which is why I'm sorry to see you going into it so directly. To reach agreement, both of us need to be satisfied with the outcome. The suggestion you have made do not satisfy us!The way the negotiation is going now is much more in your favor than in ours, we do not think this is fair. If you are not willing to accommodate we must take drastic sanctions.My last offer in order to reach an agreement is that we are willing to accommodate on the Future profit. So 50% is yours, this is a huge accommodation! Then we are equal on the future profit Remember that the value of our technology is 90 million (!). To accommodate on the future share, we definitely want a secrecy clause and a duration of contract of 8 year. Of course, after these 8 years we can renegotiate to expand the contract.I am looking forward to your reply and reaching an agreement with you!Kind regards,Mika Andersson</t>
  </si>
  <si>
    <t xml:space="preserve">Dear Mika Andersson,Thank you very much for your reply. Now we also believe that we are on the right track to reach an agreement by tomorrow. We are happy that you were willing to make concessions, so I think we are on a good way to reach an agreement. Unfortunately, it is not yet possible for us to accept the offer. However, I would have found it a great pity if we had not reached an agreement. So, for our part, I would like to make a final offer in which we again make a strong concession to Vaete. We would be prepared to accept Germany as the court of jurisdiction and even to give the majority of the board to Vaete and also to accept the secrecy clause, although we believe that it would not be necessary in a partnership relationship.In return, however, we also expect concessions from Vaete. To make the very expensive investments worthwhile for us, we need either a higher profit share or a longer contract period. To cover our costs, we would need either a 10-year contract with a 40% profit share for Vaete or an 11-year contract in which we would be prepared to give Vaete 50% of the profit. We can arrange these contracts in such a way that we agree on a fixed term of 7 years, with an option for Tihe Technologies AG to extend the contract by 3 or 4 years.Unfortunately, we cannot accept worse conditions, otherwise our costs would not be covered.We are very interested in a joint venture and hope that you are willing to accept our conditions and that we can start working together.Yours sincerelyJesse Rebane</t>
  </si>
  <si>
    <t xml:space="preserve">Dear Jesse ReBane,Thank you a lot for your reply and your trust in Vaete. We also do think that we can reach an agreement by tomorrow!We are willing to make a huge concession and accept the 40% profit share if you accept a contract duration of nine years. The maximum for the contract duration is actually eight years but I am willing to make, besides the profit share, another huge concession to extend the duration by another year.I am looking forward to our agreement and relationship!Kind regards,Mika Andersson</t>
  </si>
  <si>
    <t xml:space="preserve">Dear Mika Andersson,thank you very much for the kind reply and the strong concession. We believe that we are now very close to a solution that is acceptable to both sides. Even though 9 years is a much shorter period of time for us to make a profit, we are willing to accept 9 years. However, to achieve cost recovery, we would need 4% more profit. If this were possible, we could start the joint venture together. We look forward to hearing from you and are excited for the joint venture, which surely will be beneficial for both companies.Your sincerelyJesse Rebane</t>
  </si>
  <si>
    <t xml:space="preserve">Dear Jesse Rebane,Thank you for your last offer. I will accept on 36% of future share profit, 3 members of Vaete in board, 9 years of contract duration, the secrecy clause, and Germany as court of jurisdiction!I am looking forward to our relationship!Kind regards,Mika Andersson</t>
  </si>
  <si>
    <t xml:space="preserve">Dear Madame, dear Sir,i would like to negotiate the aspects of this joint venture one at a time. If this suits you I'd like to start with the location of the court of jurisdiction. My company wants that to be located in Estonia because we are located there and have a deep connection with this land. I'd like to hear your opinions about this topic and other points of negotiation as well.It is a pleasure to cooperate with you and I hope we can find a good result for both parties.Best regards Jesse RebaneTihe Technologies AG</t>
  </si>
  <si>
    <t xml:space="preserve">Dear Jesse,First of all, I would like to say that I am very happy about negotiating with you and I am very confident in the success of our partnership.Regarding the location of the court of jurisdiction, I understand your point and hope that we will not need any sort of legal option, but we do not have any experience with Estonian courts, and the Swedish body of corporate law is known to be very comprehensive and has already been proven. So, I believe it would work for us to be in Sweden. What do you think about it?I would also like to discuss some other points:First, the share of future profit. Considering that we are bringing the technology which is the most promising innovation in rail engine design in recent history, we believe that it would be fair to an 80 &amp;ndash; 20% split in our favor. What are your thoughts about it?Second, I would like to discuss the number of members on board. Considering the total is 5, I believe 4 members of Vaete AG would be more suitable, due to our capability to handle such a big joint venture.Third, I propose a 5-year duration of the contract. We believe this period is enough to develop the engine, start the production and build an innovative and future-oriented business together.And last but not least, I would like to propose a secrecy clause regarding our technology, that prohibits Tihe AG from giving access to the technology to any third party. It took years to develop our technology, so we want to do it as fairly as possible.I am looking forward to hearing from you soon!Yours sincerely,Mika Andersson</t>
  </si>
  <si>
    <t xml:space="preserve">Dear Mika Andersson,Regarding the location of the court jurisdication I understand that you have concerns about your knowledge about the law in Estonia. But you also have to understand that we are in the same situation as you are. As an estonian company we don't have the experience about your swedish courts. To maybe meet in the middle we could consider meeting in a neutral area and take the location to the german court. That would be a neutral country and no one of us would have any advantage over the other one. What do you think about this idea?I see that you'd like to negotiate all aspects at once, thats okay for me.About the share of the future profit. You are right that you are bringing the technology with you. But I would like to state some aspect from my point of view, because the current share you are providing is a bit insulting if you could say so. To produce your hydrogen tanks we will have to build three new plants. This will cost us at least 24 million €. Additionally to that we can't estimate the production cost by now, because you didn't provide us with enough technical information to do that. Another aspect why your offer for the share is critical is that your technology is not proven by now. It is a very new and very promising one, but we don't know if it could be a failure. So we are taking a big risk with investing in our infrastructure to fulfill your demand. Furthermore you instructed us to get a new security software to keep your technology safe. And we have to take the entire financial burden for that. We are taking a big risk with that project with you and therefore we can only provide you 30% of the share.On your second topic I have a very different view. In this joint venture we will mostly work with estonian authorities and partners. Therefore I think it would be better that we have 3 members in the board. I don't want to undermine your influence on this project but it would be a lot easier for the project if we would have the most contact with the local authorities and local partners. The communication between locals is a lot easier than if you as a foreign company would communicate with our country folk.With your third aspect the duration of the contract I don't know if we have the same evaluation of the joined venture. From me point of view I thought that we wanted to build a more long term relationship. Therefore your 5 year duration would be definitive to short. If your invention is good then we would still need at least 5 years to get to a point where we both make enough profit to balance out the investments that we have to take. We would at least need 10 years to get a good ROI from this joined venture. I would suggest to have a duration of 12 years. With that our both risk with the project would have a decent return on our investments. But i'd like to hear your thoughts about that.With your last point I must say I am a bit offended that you see the need of a secrecy clause. I understand that you would like to keep your technology as safe as possible. But at the moment you won't give us enough information about your technology so that we can plan our costs good. We are taking a grand risk with working with you. Investing in your development that we don't even have all informations about. We would not sign a secrecy clause. I hope you can understand the point of view of my company on this aspect and respect it.I am looking forward for your answer and what you have to say about my aspects on the topics.Best regards Jesse RebaneTihe Technologies AG</t>
  </si>
  <si>
    <t xml:space="preserve">Dear Jesse,I believe that your idea of a neutral country for the court jurisdiction is a very good option, so we agree on this!About the share of the future profit, I understand your point, but I would like to reinforce that we spent a lot of years developing our technology, therefore we have a lot of confidence in it, and it seems to me that you're not very confident, which is not good for business. Considering that without the technology, there is no future for this partnership, we can give up a large part previously proposed and I suggest a fairly 60 &amp;ndash; 40% split in our favor.Considering the members on board, I agree that you would have good communication with your own government, but we believe that management capacity and knowledge about technology are the most important in this case, so 3 Vaete members are ideal for the success of our endeavor.About the duration of the contract, I believe we agree on building a long-term relationship, so I propose a 9-year contract, thus we can finish with the development of the product and have a return on our investments. This way, I believe its a good middle-term contract for both of us. What do you think about this proposal?About the last topic, I honestly do not see a reason for you to feel offended considering that you are aware of how long it took us to develop this technology and you know that it is something transformative for the world, so it is only natural that we try to protect and control our technology, right? Therefore, I expect more understanding from you on this point which is so important to us.I am looking forward to hearing from you.Yours sincerely,Mika Andersson</t>
  </si>
  <si>
    <t xml:space="preserve">Dear Mika Andersson,I am delighted that we could finalize one aspect.For the division of the future revenues I acknowledge that without your technology there would be no future to this partnership. But you have to consider that without our plants you wouldn't be able to produce your product. We are making massive investments because we trust in the technology, but you have to consider that we need certainty that we will get profit from it. It is good that you are very confident in your technology. But because you don't give us all informations we would need to be able to better assess the situation, we have to be carefull. I would like to propose a 50-50 share of the future profit to meet in the middle. We are doing you a big favour with that considering our risks and investments for your product.Because of the lower share that you are willing to accept we need you to raise the duration of the contract to 11 years. With that we would have a greater security for our investments. I hope you can understand our point of view and would be fine with a duration of 11 years. About the secrecy clause I understand your point that you want to secure your development. But for us it is an indicator that you don't trust us and respect our work. We agreed to do this joined venture as equal partners. With your suggestion of a secrecy clause you show us that you don't see us as equal. We are not willing to accept an offer with an secrecy clause. This is not a question of economic terms but in terms of how we treat each other with the appropriate respect that is needed in a cooperation. To accommodate you we can agree that Vaete will have 3 members in the board.I am happy that we could get to terms on another aspect of the joined venture and I hope that we will solve the remaining aspects soon.Best regards Jesse RebaneTihe Technologies AG</t>
  </si>
  <si>
    <t xml:space="preserve">Dear Jesse,I am glad we agree on the court of jurisdiction and the Vaete members on the board.I understand your point about the division of the future profit, and I think it is fair 50-50. We agree on this too! Considering this, I offer a 10-year contract, which is enough time for the development of the product and for us both to have a return on our investments.About the secrecy clause, we do not see it as a trust, but as extra protection on our part for such a valuable project, the key and valuable knowledge resource for our company. Even with the secrecy clause, we see you as equal partners, and we know that you would not use our technology for any extra product, so I honestly do not see the point in refusing to sign the secrecy clause. I reinforce that the clause is extremely important for us and, unfortunately, without it, we cannot close a deal and we will have to search for other partners.I still believe in our joint venture, and I see a successful future for both of your companies.I am looking forward to hearing from you.Kind regards,Mika Andersson</t>
  </si>
  <si>
    <t xml:space="preserve">Dear Mika Andersson,We are fine with the duration to be only 10 years.To make this cooperation work, we could offer you to accept a secrecy clause, but we would need to have a 60-40 Split of the future profit. This way we can ensure that our investments will be profitable.I think there could be solutions that would fit both of our parties better than the one that you suggested. It would be great to find one that is best for both parties, but I see that we can't be both satisfied with the secrecy clause. I hope that you could accept this offer. It is not be best for us, but to make this cooperation work we are willing to meet you.I hope you can accept this offer and we can close this negotiation.Best regards Jesse RebaneTihe Technologies AG</t>
  </si>
  <si>
    <t xml:space="preserve">DearJesse,We can accept the offer and I am glad we close the deal.Kind regards,Mika Andersson</t>
  </si>
  <si>
    <t xml:space="preserve">Dear Mr. Andersson,My name is Jesse Rebane and I work at Tihe Technologies AG.I would like to resolve some issues regarding our future cooperation. A joint venture is a great opportunity for both of our companies and I am looking forward to the following negotiation.Attached you can find our first offer. If you have any questions, please don't hesitate to ask me.Best regards,Jesse Rebane</t>
  </si>
  <si>
    <t xml:space="preserve">Dear Mr. Rabane,Nice to meet you. I look forward to experiencing a nice negotiation with you. Thank you for your initial offer.I am glad that we have been appointed to manage this important joint venture. After consulting with my colleagues and going through your offer, I have a counteroffer ready for you.Let me know what you think.Yours sincerely,Mika Andersson</t>
  </si>
  <si>
    <t xml:space="preserve">Dear Mr. Andersson,Thank you very much for your counteroffer.For the issue Vaete members in board we would prefer to have 4 members from Tihe in the director board. But we are willing to leave you 4 members in the directors board, if you are wiling to extend our contract. The first years after the market entry are the toughest years for an innovation and as we are investing a lot of money in your cooperation with us, we want to build a long-term relationship with you.If you have any questions, please don't hesitate to ask me.Best regards,Jesse Rabane</t>
  </si>
  <si>
    <t xml:space="preserve">Dear Jesse,Thank you for your consessions according theVaete members in board. We acknowledge and appriciate your investment in this joint venture. The value green locomotion technology will bring is more than worth the investment. We are willing to make theDuration of contract7 years instead.ReagrdingVaete Share of future profit, we think 25% is notfeasible since we are the ones that bring in the technology and have already made large investments for the development of the technology. We were innitialy thinking of an 80:20 split. If you agree to sign theSecrecy clausewe can negotioate about thisdistribution.Let me know what you think.Greetings,Mika Andersson</t>
  </si>
  <si>
    <t xml:space="preserve">Dear Mika,Thank you for the clarification of the secrecy clause. We understand that you need this kind of clause and are willing to include it in our final contract, if you are open to negotiate about the share of future profit.A longer duration of contract also has benefits for you with Tihe as a longterm partner. For us a duration of 12 years is really important, because we don't want to face any risks. The joint venture will only make a profit after a few years, so we need a long-term contract to make Tihe's high investment worthwhile. The high investments include, among others, the construction of three new plants, R&amp;D costs and production costs. We have also installed new security software in all our plants. In addition, we are investing in the transportation and electricity infrastrucure in the region to improve the infrastructure for our joint venture. Due to these high investments, we expect to be appropriately compensated in the form of shared profits. We need at least 50% to cover our fixed costs of production.Best regards,Jesse Rabane</t>
  </si>
  <si>
    <t xml:space="preserve">Dear Jesse,Thank you for your understanding.As I mentioned before, the duration of the contract goes along with the distribution of the profit. The duration of the contract remains at 7 years if the profit for you is higher than 50%. If you want to have a longer contract (8 years) then I suggest dividing the profit by 70:30. A 12-year contract is not feasible given the possibility of renewal is highly probable. There may also be changes in the market that demand the need for renegotiation to keep both our interests. I hope to hear from you soon.Greetings,Mika AnderssonTranslated with www.DeepL.com/Translator (free version)</t>
  </si>
  <si>
    <t xml:space="preserve">Dear Mika,I already made two big concessions to you: the members in board and the secrecy clause. We would definitely prefer to have 4 Tihe members in the board and not only one and to not have a secrecy clause, but we as we want to have a successfull collaboration with you we are willing to collaborate. But this cooperation still needs to have benefits for us. Therefore, if you really want this cooperation, I am sure that you can also make some concessions.If you are not willing to extend the contract, we expect to have a high share of the profit. With a 12 year contract we would be able to lower our profit expectations, but with a short contract we can't do that. I am sure you understand that we can't take any risks. With a shorter contract period, we need to get a faster return on our investments, so we need a higher share of the profit. Another option for us would be a longer contract (12 years) and a split of the share. If the possibility of renewal of the contract is highly probable, we can also just define it now in the contract. If you really want to work with us in long-term this shouldn't be a problem.I hope we can find some common sense.Best regards, Jesse Rabane</t>
  </si>
  <si>
    <t xml:space="preserve">Dear Jesse,Thank you for your counteroffer.How about we meet each other in the middle?We add 2 years to the contract, so9 yearswith a profit split of 65:45.If you are willing to choose a neutral legal jurisdiction we can have 3 members on the board instead of 4.Let me know what you think.Greetings,Mika Andersson</t>
  </si>
  <si>
    <t xml:space="preserve">Dear Mika,thank you for counteroffer!I am very thankful for your proposal, but unfortunately one more member in board doesn't have much benefit for us, as Vaete still has the majority in the board. We would agree to the neutral court of jurisdiction, if we extend the duration to 11 years and share the profit equally. Let me know what you think.Best regards,Jesse Rabane</t>
  </si>
  <si>
    <t xml:space="preserve">Dear Jesse,Im sorry, I can't offer you a contract longer than 9 years. I have made consessions in the duration of the contract by adding 4 years. Our initial offer was 5 years. You have only been willing to go down 1 year.That been said, I can go down by an extra 10% in the profit split if you agree to keep the other points as displayed in the appendix. A neutral legal jurisdiction illiminates legal complications for both sides. That way the legal shared risks are evenly distributed. I hope you do meet me in the middle and also take ourinterests in account as well. We are aiming for a happy joint venture after all.Best regards,Mika Andersson</t>
  </si>
  <si>
    <t xml:space="preserve">Dear Mika,In your last offer, you get the majority of the profit, the majority in the board and your preference in the secrecy clause. We only get the duration of contract and not even our most preferred option. Considering fairness, I notice an imbalance here. That's why we would want an equal share of profit and a high duration of contract. I offered you the majority in the member board in exchange for a long duration of contract. That's why I am not willing to go lower than one year. From what I have heard so far, it is very important for Vaete to get the majority of the profit. Therefore, we are willing to give up a fifty-fifty split and you get more of the profit than us.I have attached a new offer for you: You get the majority of the profit, the majority on the board and your preference with regards to the secrecy clause. Tihe gets a good share of the profit and the duration of contract. For me this sounds like a good deal, even better for you, than for us, because you "win" in 3 of these issues and I only in one, but we really want this cooperation. All we want is to be treated fair and like a serious partner.Best regards,Jesse</t>
  </si>
  <si>
    <t xml:space="preserve">Dear Jesse,I am willing to agree on 3 members instead of 4 and have 50:50 split. The secrecy clause is for the protection of the technology and would have been signed by us as well had Tihe contributed to the development of the technology. Our choice for Tihe, a company in estonia was partially to keep the production costs down. Now the cost are up sinse we are giving up 50% of the profit.This is my last offer. I hope you can uderstand that the duarion of the contract is also for us a very important issue than we can not make any more consessions on.I would like to hear soon if you accept of decline.Best regards,Mika Andersson</t>
  </si>
  <si>
    <t xml:space="preserve">Dear Mr. Andersson,Thank you for your last offer. Unfortunately you have failed to meet our expectations.We had high hopes for this partnership, were willing to make great concessions for it and communicated our most important issues. Unfortunately, the idea of cooperation was probably one-sided. But of course we wish you the best and all the best in your search for a new partner. Good Luck.Best regards,Jesse Rabane</t>
  </si>
  <si>
    <t xml:space="preserve">Hello Mr. Andersson,my name is Jesse Rebane, I was instructed by Kadri Kirsipuu, our chief of office, to continue the negotiation of our potential cooperation in the name of the Tihe Technologies AG.In the following I am sending you an initial offer.Please let me know your opinion on it.Kind RegardsJesse Rebane, Tihe Technologies AG</t>
  </si>
  <si>
    <t xml:space="preserve">Hello Mr. Rebane,It is a great pleasure to have the opportunity to negotiate with you. We both know how much the collaboration between the companies we represent is a great opportunity for both of us. With this in mind, I hope to find in you a willing counterpart with whom to have a successful negotiation. Regarding your first offer, I wanted to go over a few points with you:- Concerning theVaete Share of future profitI think that, since we are providing the essential technological knowledge,75would be a more appropriate division and of course we would think that keeping it secret (Yes) is a common interest.- Moreover, we are well experienced with joint international ventures so having4 members from Vaete AG would be a good solution for both of us.- we believe that having a contract of8 yearsis a good win-win situation in order to have a good relationship.- Regarding theCourt of jurisdictionmaybe an experienced court such as the Swedish one is more appropriate since is one of the most famous for corporate jurisdiction.I would like to know which of these points are in line with your needs so that we can find a common gain. Hoping to hear from you soon,Mika Andersson, Vaete AG</t>
  </si>
  <si>
    <t xml:space="preserve">Hello Mr. Andersson,Thank You for your response.I concidered your arguments on all of the discussed points and would like to make you the following counteroffer.As per theVaete Share of future profitI am willing to split the profit to50each. I think this would be a fair aggrement as we have to build three new plants aswell as install new security software and are paying 20% of the transportation and electricity infrastructure improvement. To cover these financial burdens a profit split of 50/50 would be beneficial for us.Regarding theVaete members in boardwe think that it is advantageous for you to leave the communication with the local authorities to us, a local firm, as you might not be familiar with the cultural differences and are experiencing biasbecause you are foreigners. Therefore we think having a majority in the members board would really help with that.With the duration of the contract I think a good solution would be to meet at the middle of our expectations. This would be10 years.As we do not know the contents of the Secrecy clauseand think our work should not kept private from eachother, we will not accept this added to the contract. As equal partners who treat eachother with respect we dont see the need for such a clause as the implied trust should be given be default.In our efforts we will create a joint venture located in Estonia with one of the parties also being Estonian. We therefore dont see a reason to not go to court in Estonia aswell, as this would be the appropriate court for this company.I hope you could follow all of my points, please let me know if there are questions.Kind regardsJesse Rebane, Tihe Technologies AG</t>
  </si>
  <si>
    <t xml:space="preserve">Hello Mr. Rebane,I am happy to see that we are making progress but still, there are some aspects that need to be fixed. I can lower my first offer on theVaete Share of future profitto73, I understand that you have to install new plants but there is the possibility for you to use at least one of the old ones, and moreover, the cost of the new plants is not comparable to what we are bringing to the table with this new technology. We expect this technology to change the world and so its value is not comparable to the burden that you are going to face. Regarding theVaete members in boardI see your concern with the local authorities but the knowledge that we have on the use and implementation of the technology is essential for the managing of the venture and having at least4 membersis for sure beneficial, you can still provide your help in dealing with local authorities with 1 member. I have talked with my managers and, even if is not our ideal length, I can accommodate your request for10 yearsof contract but this would mean that our relationship is going to last for a long period and so having theCourt of jurisdictionlocated in Estonia would be unfair. On this issue, I suggest finding a middle way and relying on a neutral country such asGermanywhich is a country that your company already knows well for other partnerships located there. If you want a long-lasting contract the court must be in a neutral country. Finally, theSecrecy clauseis insurance that our technology is not used in other projects in which we are not involved since it is a project to which we have dedicated a lot of time and resources, I hope that you understand this.Kind regards,Mika Andresson, Vaete AG</t>
  </si>
  <si>
    <t xml:space="preserve">Hello Mr. Andersson,I concidered your arguments on all of the discussed points and would like to make you the following counteroffer.I am willing to accomodate and agree on theCourt of jurisdictionbeing inGermany.Regarding theVaete Share of future profitwe are investing a large sum of money aswell as doing the main part in developing the final engine when it comes to monetary and human resources. To appreciate your quality of work and know-how, we therefore do not think it is fair to meet above a55% profit share.Furthermore we are inclined to give up a majority in theVaete members in boardto again show appreciation for your efforts in this project. We hope3 memberscan be a common ground.Last but not least we do not think aSecrecy clause is needed. We also will do a lot of work developing this new technology and are looking to be an equal partner in this joint venture. Not being able to access information about the project as a whole would prevent this idea. I hope our relationship can rely on trust and respect for the cause of inventing an innovative technology.I hope you can understand my point here and respect the efforts of coming towards you and a solution that works for both parties.Kind regardsJesse Rebane, Tihe Technologies AG</t>
  </si>
  <si>
    <t xml:space="preserve">Hello Mr. Rebane,I am happy to see that we both are trying to find a solution in a cooperative way. In order to to come toward your needs I can make an extra effort and lower theVaete Share of future profitto69. Unfortunately, I cannot go lower than that because otherwise the profits would not be enough to cover the costs that we faced to develop the technology. I can accept your counteroffer of3 memberseven if it is not what we had in mind but sadly I cannot say the same thing for theSecrecy clause. It is a non-negotiable issue for us because the most important thing for the company is to keep the project safe from third parties. I want to stress the fact that Thie will not be excluded from accessing the relative informations on the project, the secrecy clause is for not sharing the info that you receive from us in other projects not involving us, as you may understand it would be fair. Since I see that it seems important to you I can make some concessions on theDuration of contractextending it for 2 years more to show our will and happiness to have a long-standing partnership with you.Please let me know if this counteroffer fits your interests as I think is a good agreement for both sides. Hoping to hear from you as soon as possible,Kind Regards.Mika Andresson, Vaete AG</t>
  </si>
  <si>
    <t xml:space="preserve">Hello Mr. Andersson,I can see the importance theSecrecy clausehas to you and I hope we can work on a solution to resolve this issue.I understand your concerns regarding the future work with the technology and third parties. We are willing to incorperate the clause into the contract if we get a transparent look into it and can understand the implications for the future work together.Having12 yearsas aDuration of contractfits this very well I think and would be appreciated by us.I am afraid that we cant come closer to you as60in the issue of theVaete Share of future profitas we also have to cover our financial costs accordingly.We are willing to come towards you like this to find an agreement if the Vaete members in boardare lowered to2 members.I hope that way we both can be satisfied with the contract.Kind RegardsJesse Rebane, Tihe Technologies AG</t>
  </si>
  <si>
    <t xml:space="preserve">Hello Mr. Rebane,I see that we are getting close to an agreement. For theVaete Share of future profitsince I offered before 70 and you 60, I think that65is an honest middle way that can suit your interest. Getting lower this amount would mean re-negotiate other aspects and I think it is not convenient for both companies. I offered the best option for you in years of contract so you could concede3 membersof Vaete in the board. we both conceded a lot in all the issues so in my opinion, this is the best solution for getting higher joint gains. If you think that this offer is not ideal for you then unfortunately we would need to rediscuss other points where we already agreed. It could be dangerous for the sake of the negotiation so I hope that you will accept this offer.Kind regards,Mika Andresson, Vaete AG</t>
  </si>
  <si>
    <t xml:space="preserve">Hello Mr. Andersson,I appreciate your efforts to get this negotiation to an agreement suitable for both parties.I would like to emphasize that agreeing to theSecrecy clausewas a big step towards you from us. Never the less I respect your steps towards us and will accept3 memberson theVaete members in boardif we can agree on theVaete Share of future profitbeing60percent.I hope this will be a pleasent solution for both of us.Kind regardsJesse Rebane, Tihe Technologies AG</t>
  </si>
  <si>
    <t xml:space="preserve">Hello Mr. Rebane,In the name of Vaete AG, I accept your final counteroffer. It's been a pleasure to negotiate with such a comprehensive counterpart like you. I appreciated the fact that we both tried to help each other to find a solution that would bring higher joint gains.Wish you the best,Mika Andersson, Vaete AG</t>
  </si>
  <si>
    <t xml:space="preserve">Dear Mr Andersson,my name is Jesse Rebane and I work for Tihe Technologies AG. We became aware of your company and would like to work together with you in a joint venture.Therefore, we have to agree on some issues.The 1st issue is the share of future profits. We consider a future share of future profit of 20% good.Furthermore, we need to have 4 members of our company in the board.The duration of the contract is also important. We believe that 12 years are appropriate for such a big cooperation.Also we do not want to have a secrecy clause because we think that our partnership should be based on trust.The court of jurisdiction should be Estonia as the joint venture will also be in Estonia.I am looking forward for your reply.Yours sincerely,Jesse Rebane</t>
  </si>
  <si>
    <t xml:space="preserve">Hello Mrs Rebane,I appreciate your interest in this cooperation.Based on your first offer, we would like to discuss some things.Considering that we are bringing the innovation, we would like to ask for an 80% share of the future profit.Of course, it would be great to get five members from our company on the board. However, we are aware that since this whole thing is a joint effort from both sides, we are willing to negotiate on this topic and ensure satisfactory outcomes for both parties.Regarding the duration of the contract, we believe five years is ideal for both of us. This is simply because we want to ensure a good relationship between the two companies in case of adverse outcomes.Unfortunately, we will not agree that our partnership should be based entirely on trust. We believe that trust is something you gain over time, and we are not there yet. We kindly ask you for a secrecy clause since it protects both our businesses.Last but not least, the court of jurisdiction. Our research shows that corporate law in Estonia is a significantly new topic, and we would suggest handling this matter in Sweden since the country is known for its comprehensiveness. It has been proven over the years.Let me know your opinion on the mentioned points.Thank you for your cooperation!Have a lovely dayM Andersson</t>
  </si>
  <si>
    <t xml:space="preserve">Dear Mr Andersson,thank you for your message.After consideration of your counteroffer, we came to the conclusion that there is no trust within our cooperation. This is no good basis at all.Yes, you are right. You are bringing the technology in the joint venture. Yet we still do not know how your technology works and if it even generates profit in the future. We have the risk on our side. We have to organize the production plants, security software and many other stuff. Therefore, we have high fix costs and do not even know whether we can get them back with this joint venture if we only had 20% share of the future profits. That's why we kindly ask to negotiate on that and to do some big steps. Otherwise, we are not able to cooperate.Let's stick to the facts. We want to found a joint venture in Estonia, with an Estonian company (us) and work together with Estonian authorities and partners. Therefore, it would be much easier for an Estonian company to do that than it would be for a foreign company. That's why we consider four members of our company appropriate.Concerning the duration of the contract, it must be said that the first years of a new company are the toughest ones. There is much risk and less profits within the first years. If we cooperated only for 5 years, it would be such a high risk that we could not do this. Yet, we are willing to negotiate on that topic and suggest 10 years.Regarding the secrecy clause, we can say that we will not cooperate if there is no trust within our cooperation. Basically, you tell us to pay for the development and the production of your engine but yet do not want us to know about the technology behind it. This is not an aspect of economics but of respect. We do not feel treated in a right way in this aspect.Concerning the court of jurisdiction. It does not even make sense to do that in Sweden. You want to set up a joint venture with us, an Estonian company, in Estonia. It's obvious that the venture will be subject to Estonian law. Why should we as an Estonian company with a company based in Estonia go to court in Sweden? We do not have experience with Swedish law either and also not the resources. Yet, we are open to negotiate on another, neutral, country.Let me know your opinion on the mentioned points.Thank you for your cooperation!Have a nice day!Jesse Rebane</t>
  </si>
  <si>
    <t xml:space="preserve">Hello Mrs Rebane,We apologise if you felt offended. We did not imply that there was no trust between us. We pointed out that because we are both new partners with one another, trust is something we will build over time.It was a big improvement from your side. Therefore we consider it a great way of cooperation. Thank you for the big step!We would like to make you feel appreciated and ask for only three members from our company on the board. We believe both companies can bring things to the table to make a success from this joint effort.Regarding the shares, you made a valid point. Therefore, we request 65%, with a contract duration of 8 years. In that case, we have enough time to reflect on our partnership and continue it if we decide to.I want to point out that your company will help us a lot, as you said in your previous message. However, the secrecy clause protects both of us. The idea of it is to ensure that both parties continue the ownership of their ideas and can protect one another if needed. We are not saying that you will do something to harm us, of course not, but it is something that we need to build over time and be open to each other. I hope you can understand.Regarding the court jurisdiction, you made a valid point. Since we are both willing to choose a third-party country, how do you feel about Germany? We know their strong ruling and believe it would be the perfect fit for us if needed.</t>
  </si>
  <si>
    <t xml:space="preserve">Dear Mr Andersson,thank you for your counteroffer.We appreciate your big steps and motivation to cooperate.Due to the location of Estonia we would kindly suggest that we have 3 members in the board. For the share of future profits we assume a 40% share for you as appropriate. Regarding the duration we are willing to lower the duration to 9 years. We agree on the court of jurisdiction in Germany. Yet, we still do not exactly know what the secrecy clause is all about and what it contains. We do not feel respected in this aspect. Therefore, we would still not agree on a secrecy clause. We are looking forward for your reply.Best regards,Jesse Rebane</t>
  </si>
  <si>
    <t xml:space="preserve">Hello Mrs Rebane,There must be a big confusion or a misunderstanding. In the offer you sent previously, you gave us four members on the board, and then we made a compromise to ask for only 3, showing that we respect the knowledge of your company. In the last offer you sent, you gave us only two board members, which is a big step down from your own words, and we would not appreciate it. Therefore, we request that our company have three board members.Regarding the shares, we propose a 60-40 situation.As you mentioned that there needs to be some clarity over the secrecy clause, let me try and explain it here. A secrecy clause is a part of a contract where both parties agree not to disclose part of their personal information because of confidentiality (NDA). This protects both companies in case there is a negative outcome. For example, we cannot use your products and go to the market with them as you cannot use ours. It is something vital that we both will benefit from since it protects everyone equally.Let us agree on nine years and close this point regarding the education of the contract.As we both accept the third-party country in the court of jurisdiction, I believe this topic can also be closed.Thank you, and I hope I have provided sufficient informationHave a lovely dayM Andersson</t>
  </si>
  <si>
    <t xml:space="preserve">Hi Mr Andersson,I'm sorry for the confusion. As mentioned in the mail before we asked for 4 members of our team. We have sent a wrong offer by accident. I'm sorry for that. We suggest 3 members of our company, i.e. 2 of yours, as appropriate.We cannot take such a high risk regarding the profit shares.Please find our adjusted offer attached.Have a nice day.Best regards,Jesse Rebane</t>
  </si>
  <si>
    <t xml:space="preserve">Hello Mrs Rebane,We cannot accept your offer since it feelsdiscourteous.The best adjustment we can propose is to divide the shares 50-50 since it feels most appropriate.This is currently the best offer we can give, so let us know your opinion.Thank you in advance!M Andersson</t>
  </si>
  <si>
    <t xml:space="preserve">Hello Mr Andersson,please find attached the best offer we can make.Best regards,Jesse Rebane</t>
  </si>
  <si>
    <t xml:space="preserve">Good evening Mrs Rebane,Your last message feels extremely inappropriate and disrespectful. We cannot accept your offer.Based on our conversation and all the compromises both parties ever made, I believe it is fair to close the deal at some point, hopefully positively.I understand that you also have goals to achieve, but these are the best terms we can give you and statically, we made way better improvements in our offers, so we would appreciate it if you could consider this as a final step towards the joint venture.If you cannot make an effort to provide us with the needed understanding, then we can conclude the discussion without the desired outcome, and both parties can continue their journey on their own.Thank you in advance!M Andersson</t>
  </si>
  <si>
    <t xml:space="preserve">Good evening Mr Andersson,we are sorry if you felt disrespected. That was not our intention.We would love to cooperate with you but we cannot improve our offer than the offer attached. We will agree on the secrecy clause but then we have to increase the duration of the contract due to our risk.This is our final offer. You can accept it or we will not come to a conclusion.We are looking forward to hearing from you.Have a nice evening!Best regards,Jesse Rebane</t>
  </si>
  <si>
    <t xml:space="preserve">Good morning Mrw Rebane,After some consideration, we decided to give the last offer and present all the facts on the table.Our R&amp;D department made some calculations, and we believe that since this is our last offer, it is time to share them with you and your team.Starting with the possible profit that can be made out of the final product. Currently, the product is ready at 85%. Based on this, the final product is estimated around 90 million. However, estimating what each company puts into this cooperation, we have 76.5 million, whereas Tihe AG has only 23.5. We both know the effort and opportunities Tihe AG is giving, but on the other hand, it is good to also look at the numbers and be more supportive.Even with these calculations, we decided to give you a fair share and divide the joint venture 50-50. For it feels inappropriate to ask for more!Moving on to the board members. Previously, mistake or not, you gave us four board members. At that time, instead of accepting your proposal on the members and closing that point, we decided that it would be fairer to make an adjustment to show how much we value your expertise. We are a slightly big company with a lot of experience in leading not only an extreme number of employees but also innovative ideas. Because we will be in Estonia, having two members from your side sounds good. On the one hand, we understand the technology and the market better. On the other, you understand the environment. Therefore, we believe that the proposed amount of board members is sufficient for both parties.We considered the contract's duration a "closed" point since we both agreed to have it at nine years. For us is pointless to re-open already agreed terms.We appreciate that you agree on the secrecy clause. I believe that it is something both parties benefit from and protects us well if something happens. I would like to point out that this has nothing to do with trust towards your company. We consider the need for it something that protects us equally; therefore, we can close that point with a joined "yes".Lastly, another already closed point is the court of jurisdiction. At the early stage, we both agreed to have a third-party country - Germany.I hope this clears out some information for you.Remember that we are both capable companies that can find another possible partner. Let us try and make the best out of this deal. Of course, if this is not possible, we would have to say goodbye and continue our journey in separate ways.Have a great dayM Andresson</t>
  </si>
  <si>
    <t xml:space="preserve">Good Morning Mr Andersson,thank you for your offer. Unfortunately, we cannot accept it. The best offer we can make is attached. We can agree on the secrecy clause if (and only if) we increased the duration of the contract. We cannot accept 2 members in the board due to the location in Estonia and us as an Estonian company. All the other issues are okay for us. I'm looking forward for your reply.Best regards,Jesse Rebane</t>
  </si>
  <si>
    <t xml:space="preserve">Hello Mrs Rebane,I do not appreciate being pressured (reminded) to make any decisions, and I would like to take my time when doing so.However, this is our final offer. We can make the concession to give you three board members in return for a shorter duration of the contract. You made a mistake when suggesting that we have four members, and I find it inappropriate to try and discuss already closed matters.This is as far as we can come. I hope this leads us to a positive settlement.Have a great evening.M Andersson</t>
  </si>
  <si>
    <t xml:space="preserve">Hello Mr Andersson,we are sorry if you felt pressured. That was not our intention. We believe it is inappropriate that you gave us the same offer or even a worse one for more than 3 times.Even though we go with big steps in your direction there is not even a compromise from your side. We did negotiate on closed offers as we told you that we can only accept on the secrecy clause if we increase the duration. We can leave the duration closed but then we cannot accept the secrecy clause. Please find our offer attached.Have a nice eveningBest regards,Jesse Rebane</t>
  </si>
  <si>
    <t xml:space="preserve">Hello Mrs Rebano,For us, your last offer is a big step back. You said that we did not compromise, but in the current situation, we were trying to consider your goals and wishes. We suggested compromising options such as the third country and the 50-50 slip of shares.Even when you made a mistake with the board members, we tried to show you that we are more than appreciative towards your company and we want to keep things as equal as possible.However, I do want to point out that we did not give you the same offer three times. We tried to improve it to match our values and yours (we also need to feel confident about the deal). Therefore I cannot agree with your statement, and it feels offensive that you do not understand our point of view at all.As I mentioned before, we both need to look respectively and be open to compromises to make this happen. If we cannot, then we can continue our separate ways.You can find our offer attached.Kind regardsM Andersson</t>
  </si>
  <si>
    <t xml:space="preserve">Dear Mr Andersson,thank you for your offer. We will accept it.We are looking forward for our cooperation.Best regards,Jesse Rebane</t>
  </si>
  <si>
    <t xml:space="preserve">Dear Mika Andersson,it is a pleasure to talk to you about our joint venture. I am certain, that we will come to a good solution.In attachment you can find my first offer. I would aim the best possible outcome for both of us. Therefore I am of course willing to neogitate certain points.I am looking forward to your answer.Yours sincerelyJesse Rebane</t>
  </si>
  <si>
    <t xml:space="preserve">Dear Jesse Rebane,with this email, I am sending my counteroffer. For my company, the secrecy clause and the number of members in the board are two very important issues. The other three points are more open for negotiation.I am sure we will find a compromise that works for both of us.Kind regards,Mika Andersson</t>
  </si>
  <si>
    <t xml:space="preserve">Dear Mika Andersson,thank you for your explanation. I do understand the clause's importance for your company. For our company the contract duration is of high importance. Therefore I am willing to make a concession and agree to the secrecy clause if in return you agree to a contract duration of 12 years.With kind regardsJesse Rebane</t>
  </si>
  <si>
    <t xml:space="preserve">Dear Jesse Rebane,Thank you for your concession. In exchange for it, and after a long evaluation, we agreed on making a concession on the duration of the contract. Your offer for the share of future profit and members in the board are extremely low for us though.Kind regards,Mika Andersson</t>
  </si>
  <si>
    <t xml:space="preserve">Dear Mika Andersson,thank you for your concession. I am glad that we are making such good progress.The local authorities will exert considerable influence over out joint venture for example regarding the costs for upgrading the infrastructure in the region. It is much easier for an "Estonian company" to work with local auhtorities and local partners than for a "foreign company" which may suffer from ist alien status. Therefore, an absoulte majority of our board members would be sufficient. However, I understand that this means a lower number of Board members for your company.In our joint venture, our company will have to build three plants and we will carry the production costs. Furthermore we plan to install new security software in all plants for which we are bearing the entire financial burden. However, your company will gain a great profit from it, as we increase the security to keep your technology secret. In view of how many costs we bear, we feel that a higher share of future profit is justified.After much consideration, I am willing to make the concession regarding the board members, if you are willing to make a concession regarding the share of future profit. My offer is to increase the number of Board members from Vaete AG to two. With this number I think we can still achieve good cooperations with the local authorities from which you would heavily profit. In return a future profit share increase of ours to 50% would be reasonable.I am looking forward to your response.Kind regardsJesse Rebane</t>
  </si>
  <si>
    <t xml:space="preserve">Dear Jesse Rebane,After careful consideration, my company has figured that 2 members in the board are still not enough.Another issue is the court of jurisdiction: Estonia would give us an incredibly unfair disadvantage since none of our lawyers has experience with Estonian law and courts. Additionally, corporate law in Estonia is very new, while in Sweden is way more comprehensive. Even if our preference would be Sweden, we agreed that finding a neutral place for both companies by choosing Germany can be a good compromise.Kind regards,Mika Andersson</t>
  </si>
  <si>
    <t xml:space="preserve">Dear Mika Andersson,thank you for your offer, but 30% future profit share is too little for us. In order to reach a mutually satisfactory result, we have decided to agree to three board memebers of Vaete AG. However, we are only doing this on the condition that our future profit share is 70%. In this case, we would also consider the court of jurisdiction being Germany, even though this is a major concession for us.Yours sincerelyJesse Rebane</t>
  </si>
  <si>
    <t xml:space="preserve">Dear Jesse Rebane,Thank you for your kind concession. I am sure a third neutral country is the best choice for both of us.We discussed for a long time in the company, and we cannot concede a lot more. Members in board are a very important issue for us, and a slight majority is not enough. Regarding the future profit, my company invested a lot more money than yours (around 76 million versus 23 million), so it is fair that we have a bigger share of future profit.Kind regards,Mika Andersson</t>
  </si>
  <si>
    <t xml:space="preserve">Dear Mika Andersson,since we want to enter the joint venture together, I can't understand why you thinkTihe Technologies AG should not have board members.The share of future profit is very important for us. Regarding the cost expectations, I'm afraid I have to correct you, because the construction of the three new plants alone exceeds your estimate of 23 million. Then there are the production costs and the costs for the safety systems of our plants. We will also invest in the expansion of the infrastructure. Vaete AG will benefit greatly from our high investments. Therefore, it is certainly understandable for you that we need a larger future revenue share and that i cannot enter into any further concessions.Kind regardsJesse Rebane</t>
  </si>
  <si>
    <t xml:space="preserve">Dear Jesse Rebane,The company had a long discussion about the members in the board. For us, it is very important to have a clear majority to control the operational decisions. We finally agreed that four members are enough, even if this was a major concession for us.Regarding the costs, each plant costs 6 million, so I'm afraid your company did wrong calculations. In addition, you will only build two new plants and use an old one, so your final cost will be even lower. Our finance department has calculated that the production cost in Estonia will be much lower than in Sweden, and I'm sure if you do the same calculation you will have the same findings. To conclude, by analyzing all these points it is clear that our investment is way higher than yours, and your proposed share of future profits is unacceptable for us.Kind regards,Mika Andersson</t>
  </si>
  <si>
    <t xml:space="preserve">Dear Mika Andersson,I appreciate your concession regarding the members in board.I was informed that in previous negotiations it was agreed that we would build three new plants, each costing 8 million.It is true that production costs in Estonia are cheaper than in Sweden. Nevertheless, there are also high costs here, which we have to bear. You are the main beneficiary of lower production costs, as this makes your new technology more competitive. Since you as Vaete AG already benefit so much from a cooperation with us, it is fair if we get a higher future profit share.Kind regardsJesse Rebane</t>
  </si>
  <si>
    <t xml:space="preserve">Dear Jesse Rebane,I just reviewed the documents of both our investments, and they confirmed the price I already stated for Tihe's plants: 6 million each. Therefore, Vaete's economical investment (even considering your production costs) will be way higher than yours. I will speak with the other members of my team to see how much we can concede, but surely we cannot go under 55%, since it would result in a big monetary loss for us.Kind Regards,Mika Andersson</t>
  </si>
  <si>
    <t xml:space="preserve">Dear Mika Andersson,I think then there are misunderstandings in the agreement regarding the plants to be built and the respective costs. This can either be a reason for not coming to an agreement, or we can overlook this misunderstanding.Since we both claim to bear the greater part of the costs, a future profit share of 50% would be a good solution. This expresses the mutual appreciation and equal partnership.I realize that you cannot or do not want to make a concession regarding the members in board. After long deliberations we are ready to agree to 4 board members of Vaete AG if we agree on the court of jurisdiction in Estonia. In your first message your already stated that the board members are very important for you, however you did not say anything about the court of jurisdition, which is very important for us. Therefore, I think it would be a good solution if we both enter into a concession here in our mutual interest.Kind regardsJesse Rebane</t>
  </si>
  <si>
    <t xml:space="preserve">Dear Jesse Rebane,In the previous emails, I gave several reasons why Estonia is not good for us. Obviously, our first choice would be Sweden, but we know that a third neutral country would be an excellent compromise for both, and it does not give an advantage to any of the two parts.As promised, we revised the profit to 55%. It is a major concession, lower than we hoped to achieve, and way more advantageous for you given the different monetary investments (76.5 million for us and 23.5 million for you).Kind regards,Mika Andersson</t>
  </si>
  <si>
    <t xml:space="preserve">Dear Mika Andersson,I am a bit puzzled by your comment regarding fairness. If you care so much about no party having an advantage, then I cannot understand, why youinsist on four board members being from Vaete AG. This is a major imbalance and a big disadvantage for us while it is a big advantage for you. Therefore, in the spirit of justice, it would only be fair if we agree on the court of juristication being in Estonia to guarantee us as Tihe Technologies AG at least a small advantage in return.Regarding the future profit share: after much consideration, we are willing to enter into another concession that will give you the greater share of the future profit. However, we cannot enter into any further concessions.Kind regardsJesse Rebane</t>
  </si>
  <si>
    <t xml:space="preserve">Dear Jesse Rebane,this is our final offer. The court of jurisdiction has to be a neutral country for us. We decided to concede a member in board for your company, so that the balance is better for both sides; I hope you appreciate this concession. If this proposal is not satisfactory for you, we have to renegotiate the duration of the contract (which was our first big concession).I am looking forward to your answer.Kind regards,Mika Andersson</t>
  </si>
  <si>
    <t xml:space="preserve">Dear Mika Andersson,after long deliberations we have decided to agree to your offer. We thank you for the pleasant negotiation, during which we both made great concessions - including the approval of your offer.We are looking forward to a successful cooperation in the future.Kind regardsJesse Rebane</t>
  </si>
  <si>
    <t xml:space="preserve">Dear Mika Andersson,I am Jesse Rebane representative of Tihe Technologies AG and I will be your negotiation partner. In attachments you can find my first offer.We would be very pleased if you would accept our offer and start a cooperation with our company.I am looking forward to your answer.I wish you a good day.With kind regards, Jesse Rebane</t>
  </si>
  <si>
    <t xml:space="preserve">Dear Jesse Rebane,Very nice to meet you. My name is Mika Andersson, I am a representative of Vaete AG. It is a pleasure to be able to build our joint venture together.Thank you for your initial offer. However, we can not accept it. We believe the new technology we bring into the project is very innovative, we have experienced colleagues that are very capable of leading such a big joint venture, and we are investing a lot in the joint venture. So, attached, you can find my counteroffer.I am wondering: are there any issues that are particularly important to you? We can take this into account and work together toreach a good agreement and so, both of our expertises and talents will be rewarded accordingly.Have a nice evening.Kind regards,Mika Andersson</t>
  </si>
  <si>
    <t xml:space="preserve">Dear Mika Andersson,Thank you for your answer. First of all, any association has its risks, especially when we are talking about new innovations in the field. We know that you are a company known worldwide for the production of trains and that you have a very good reputation which makes us very happy to collaborate with you. Any new technology can fail and we should take some extra measures for that. On top of that, we will have to invest quite a lot in developing three more factories and implementing additional security measures so that there will be no information problems in the future. Plus, the final engine development is not yet completed, which would imply additional costs. Another very important criterion for us is Vaete members in board the number of directors. We are willing to have a minimum of 4 directors on the board, as it is easier for the new company to work with local authorities and partners in Estonia. It would be a great advantage for you and automatically for us if we had 5 board members, because the local authorities would give great support to our joint cooperation.TheSecrecy clause is another factor that we care a lot about and we would not be able to negotiate if it existed, because we still do not have all the information from your company which may lead to a lack of trust in the relationship with us. Please let us know what this clause would contain and what its inclusion in the contract entails.As far as the duration of the contract is concerned, we would be willing to negotiate further, but we know that only after a considerable number of years we can cover our costs and only then can we make a profit, plus we want a long-term cooperation with Vaete AG.I believe that our partnership would develop very well inEstonia, considering that we are a company operating in Estonia and we have the necessary plants, plus the construction of new plants is much easier here and the costs would be much lower which would lead to lower costs and even faster construction time which gives us the ability to start series production as soon as possible.Attached you find our offer. We are looking forward to start working with you.I am waiting for your answer.Have a nice evening.With kind regards,Jesse Rebane</t>
  </si>
  <si>
    <t xml:space="preserve">Dear Jesse Rebane,Thank you for your quick response. And thank you for explaining which factors play an important role for you.I understand that our cooperation contains some risks.Entrepreneurship and innovation involves risk. Hopefully, with both of our expertises,we can bring our initiative to fruition. Let me explain a little bit more about which factors are important to us.As you know, we bring you this new technology which makes it possible to create these new trains. We expect this technology to change the world of transportation. We believe it is, in the long run, the most promising innovation in rail engine design. And we found the major keys in developing this technology. We must be compensated for this. Therefore, we feel that an 80%-20% split inVaete Share of future profitin our favor is the most appropriate.Furthermore, regarding Vaete members in board, our colleagues are experienced in handling a big joint venture. It will be a bg advantage for the both of us to have our organisation be led by our experienced colleagues, to get the best outcomes (both financial and in business) for the both of us. We are therefore proposing to have 4 membersin the board.Furthermore, theSecrecy clauseis absolutely essential to us. You may understand, this technology is of the greatest importance to us. if we lose control of our technology, the whole investment in Green Locomotion could be lost. This would also be in your advantage, since you are also putting a lot of time and effort into our joint venture, and I may assume that you too want it to be completely ours so that we can gain a good market value from it in the future. I may emphasize, having a secretary clause is absolutely essential to us.I hope and believe this negotiation will move forward now that we are aware of each other's positions. Thank you for your time and I am looking forward to hear from you.Kind regards,Mika Andersson</t>
  </si>
  <si>
    <t xml:space="preserve">Dear Mika Andersson,Thank you for your quick response and for the details you have provided on factors that are important for you.First of all, you come with the technology, and with our help you can bring your project to a successful conclusion. And we want this technology to be a success, and we are able to make this project happen together. As I mentioned in the previous email, the engine is not in the final stage for production and some more tests have to be done to be ready to go into series production. To be able to do this there are costs involved which are also covered by our company. To be able to mass produce this product involves building new factories and implementing new technologies for information security. I think it is good that the revenues are shared according to the investments and resources that are allocated to develop this project. As you said, profits in the future are welcome, but the sharing should be done according to the expenses and investments made to be able to mass produce the engine. The construction cost of the three factories is 24 million euros. Could you give me more details on the production costs of the engine? We are very interested to be able to analyse correctly what the costs would be in order to estimate the costs. That way we can better assess how we could share the revenue. I think that the revenues should be shared according to the investments and as objectively as possible in order to develop the new company.As far as board members are concerned, I understand why you want to have 4 Vaete members in board. We think that it is better to have2 membersso that we can keep an adequate proportion for a good management of the company. Our production in Estonia is also strongly linked to the board members. It would help us a lot if the majority of the members were from Estonia so that we can negotiate better with the state and get additional support to develop the new company.We agree with yourSecrecy clause. We understand that it is essential for you and that with its help we can continue to keep the information obtained from our research safe.For us, theDuration of contract is also important. In the first few years the costs are high and the revenues will come in time. In order to be sure that we can obtain a consistent income and because we want a long term collaboration with you, we thought that a12 years contract is enough for both parties and we are willing to collaborate with you for a long term.A final issue is the choice of Court of jurisdiction. In our opinion this problem is easy to solve, because the establishment of a mixed company on the territory ofEstonia could be very quickly done by us and we know the legislation very well so there will be no problems in the future. Our company's long experience on the market can give you a good insight into the fact that we are up to date and there have been no problems from a legislative point of view over the years.Attached you will find our new offer that we made following your response and a review of our analysis.Thank you for your time and I am looking forward to hear from you.With kind regards,Jesse Rebane</t>
  </si>
  <si>
    <t xml:space="preserve">Dear Jesse Rebane,Thank you for providing us with some cost information. I will provide you with additional information regarding the cost analysis from our end. Our finished technology is estimated to be worth €90 million. According to engineers, it is almost certain that the invention will be successful. Tihe AG will, of course, benefit from this too.So, based on our calculations, we are investing € 76.5 million, while your company is investing approximately € 23.5 million. We value your contributions and do not want to detract from them. However, due to the disparities in the amounts invested by our companies, we believe an 80-20 split is appropriate. However, in order for us to reach an agreement, and since you agreed to a secretary clause, we can make it a 75-25 split.In terms of Duration of contract, we understand that you want a long-term contract. However, for a variety of reasons, we would prefer a 5-year contract. Being bound to a contract for more than 5 years is extremely difficult for us. We can extend to7 years to accommodate you, since you agreed to a secretary clause, but anything beyond that is exceptionally hard for us.We understand that you prefer to keep the Court of jurisdictionin Estonia. However, the Swedish corporate law body is well-known and well-proven, whereas corporate law in Estonia is still in its infancy. We propose a third, neutral country, such as Germany, to reach an agreement. We both prefer to choose our own country because it suits us best. It does, however, disadvantage the other party. We avoid these disadvantages by selecting a third, neutral country, such as Germany.I am looking forward to hearing your thoughts about this new proposal.Kind regards,Mika Andersson</t>
  </si>
  <si>
    <t xml:space="preserve">Dear Mika Andersson,Thank you for answering us and giving us detailed information about your costs. What we are investing in is new production capacity. We in turn have a whole infrastructure that we rely on and that will be used in the new company. It is obvious that you will get important revenues, but we don't want to be just exploited and you to take most of the revenues. Our company, after analysis by our experts in the financial department, shows that the revenue will not be more than 60 million and there is, and we have taken into account the risk that the new technology brings. The costs for research and development until the product is completely finished and ready for series production are another 7.2 million euros, and the costs for its production are another 10 million euros. In total, another 17.2 million euros will be added to the 24 million euros. On top of that we have agreed to install security software in all our factories in order to make everything as secure as possible and to avoid problems with the loss of important information for our production. The costs of the new software were fully paid by our company. So according to this information we could only offer you 32 of our revenues (Vaete Share of future profit).In general, the most difficult period for an innovation is the first few years after market entry. The new product is not yet finalised and its development is included in the duration of the contract, plus any new innovation has to mature through practical use which takes time. Following the analysis done by our company we are willing for a contract of minimum 10 years. While we expect this new engine to be a success, we cannot be absolutely sure. Plus, the first years of the cooperation will be the riskiest, and only after that the company will start to make a profit. As far as the duration of the contract for us is concerned, it is a minimum of10 years, with a possibility of an extension of another 5 years if everything goes well.We still prefer to have the location in Estonia, but if you accept our new offer as you find it, we could make a last effort to move the company to Germany on the condition that we offer you1 member on the board Vaete members in board and the minimum contract is10 years with a possibility of extension of minimum 5 years and the valueVaete Share of future profit is32.Attached you find our offer. We look forward to your response and hope that we can work together to create a successful company.I wish you a good day.With kind regards,Jesse Rebane</t>
  </si>
  <si>
    <t xml:space="preserve">Dear Jesse Rebane,Thank you for your response.We are very thankful for your important investment, production capacity. Without your skill and knowledge, this would not be possible. However, there would be nothing to manifacture, and innovate the railway world with, if we did not have our new technology, produced by our skills and knowlegde. We see you estimate the revenue at 60 million, which does not correlate to our calculations of 90 million, which we have done honestly. To move the negotiation forward, let us meet in the middle here: 75 million. If your company provides around 40 million, and we contribute 75 million, a fair approach to split the revenues is70-30.RegardingVaete members in board, we are dissapointed by your proposal to have only one presentative from our company on the board. This is a request that we cannot meet at all. We attempted to meet you in the middle regarding theCourt of jurisdiction. Having the court in Germany is not ideal for us, however, we understand that the court in Sweden is not ideal for you. This is already a compromise from our end, so it dissapoints us that you added more requirements.Even though this is a great disadvantage for us, we are willing to extend theDuration of contractto 9 years to move forward in this negotiation. This is our best effort. In exchange, we want to have at least three board members. This is our bare minimum in this situation.We hope to reach an agreement in the limited time we have left for negotiations.Kind regards,Mika Andersson</t>
  </si>
  <si>
    <t xml:space="preserve">Dear Mika Andersson,Thank you for your response and for the new information you have provided. We are grateful that you have chosen us as future collaborators in the development of your project. We appreciate your efforts in developing and innovating a new concept. We appreciate your analysis and we can estimate that the revenue could be 75 million taking into account a small risk. This would be a good thing. The higher the revenue the better for both parties, but I think somewhere around 75 million would be good. As I mentioned in the previous email production costs are very important for us. Besides the costs you mentioned that we would have, we have implemented a new information security system. This system has been installed in all our factories to make sure that there is no loss of information that could compromise our innovation. This security system was also quite costly, costing several millions. On top of that the investment in the security software system was entirely paid for by us. In addition, in order to add value to the new company we agreed to invest in upgrading the electricity and transport infrastructure in the region, which brought high additional costs for us. In order to make sure that we could make a minimum profit we had to have at least 65% of future profit for us and (Vaete Share of future profit) 35% for you. Otherwise it would be difficult for our company to continue its activity. But we are willing to negotiate a little more on this issue. Considering what you offer us in terms of revenue, we cannot accept this offer, as it is far below our costs and thus our company would not be able to continue working with you, as it would bring us big losses. Our company would have to continue our business at a loss, and I don't think this is honest for a successful collaboration.As far as the number of directors is concerned, we have re-examined the situation and we could offer you an extra place. This would mean that you will have 2 memberson the board. I don't think it's fair that you have 4 members. We understand your wish, but as it is a partnership I think that the representation on the board should be balanced. We are willing to continue to negotiate with 3 members on the new board.As far as theCourt of jurisdiction is concerned, I believe that we can make considerable efforts to succeed in moving to Germany. For us it involves additional efforts and automatically additional costs to have court of jurisdiction inGermany. We agree to move the court to Germany, only if you offer us a minimum of 3 board members and a minimum contract of 10 years.I look forward to your reply and I believe we will reach an agreement soon. We agree to negotiate further on our income. I think we are close to the final result and we will definitely reach an agreement.I wish you a nice day.With kind regards,Jesse Rebane</t>
  </si>
  <si>
    <t xml:space="preserve">Dear Jesse Rebane,Thank you for taking part in this negotiation and submitting a new proposal.Furthermore, thank you for accepting the revenue estimate of 75 million. We recognize that installing security systems and upgrading infrastructure incurscosts. However, we believe that the current Vaete Share of future profitis not proportional to the costs incurred and the contribution of future profits. Wewant to highlight that we do not believe we will be able to accomplish a fair distribution in which we receive a minority of the earnings. As a result, we recommend a distribution of65-35.We agree that in an ideal world, the Vaete members in boardwould be evenly distributed. However, we are unable to accept your offer of two members. However, we are willing to lower the number of board members to 3 members in order to reach an agreement. This is a significant step for us that we would prefer not to take. We place a high value on our board members. But, in order to keep your relationship, we are willing to take it. We hope you will consider this our final gesture of goodwill.We understand that having a Court of jurisdictionin Germany necessitates greater effort and, inevitably, additional fees. We wish to highlight, however, that this also applies to us. It entails as much extra effort and, inevitably, additional costs for us as it does for you. As a result, we are displeased, if not outright disappointed, that further requirements are attached to this. By locating the Court of jurisdiction in Germany, both parties benefit and suffer the same disadvantages.As a result, it is not fair to place more requests on this, especially as we are attempting to make concessions.As for theDuration of contract, we are willing to extend it to 10 years as you please, however, only under the condition that you accept the conditions we currently offer.We too, hope we are close to reaching an agreement.We believe to have thus given you a fair offer,and that you will accept it.That way we can start the cooperation soon.We'd like to underline that this is one of our greatest offers. We don't have much more room to offer you anything additional. We believe that this is a fair distribution. We certainly want to see this process through, but we have few to no resources remaining.Kind regards,Mika Andersson</t>
  </si>
  <si>
    <t xml:space="preserve">Dear Mika Andersson,Thank you for your response and for the new information you have provided. As far as profits are concerned, we are willing to offer you a maximum of40% of the revenue. These revenues would cover most of our costs. If we offer you more than this, we will not be able to cover our costs and we will start to make a loss. Especially as in the first years the costs will be higher than the revenues anyway and we will continue to operate at a loss in the beginning. The investment made by us amounts to quite high costs especially as the infrastructure and security systems were paid for exclusively by us, and this should be taken into consideration by you. The new factories and the rest of the costs that came with your offer made us invest quite a lot and added to the budget by a rather large share worthy of appreciation. As you know, the factories plus the other costs of completing the project are paid by us. You want to produce your engine, not us. We are willing to put all our resources at your disposal, but on condition that you understand us.As far as the number ofVaete members in board is concerned, we agree to offer you3 members on condition that you accept our offer in terms of income sharing(Vaete Share of future profit). We consider this gesture to be one that gives you our trust and we are willing to make many sacrifices to reach an agreement with your company.As far as theDuration of contract is concerned, we are willing to accept a duration of9 years provided that the income is at least 60% for us.Given the above terms I think you will notice that each time we have made greater and greater efforts to come to an understanding. As you can see we have given up something each time. We are now offering you one more seat on the board and we have accepted the length of contract you have offered us. Considering the country, I think it would have been better for both parties to be in Estonia, because that is where most of the project stages are taking place and what leads to the completion of the research project and the move to series production.We are glad that you have been open to working with us. This is one of our latest offers. At this stage we have nothing more to negotiate. We have accepted all your criteria from the previous offer, except for income. We don't want to make huge profits, but we don't want to work at a loss. Our only chance of being able to continue the project and for our company to continue to operate without being in loss is that the revenues (Vaete Share of future profit will be 40%.This offer shows you how much we want to work with you and how much effort we put into helping you develop your project and make it work for everyone. We believe that we can rely on you in the future and that we will start our collaboration as soon as possible. We also want this negotiation to be successful, but that depends on you.Thank you for your understanding!I am looking forward to your answer.With best wishes to you and your family,Jesse Rebane</t>
  </si>
  <si>
    <t xml:space="preserve">Dear Jesse Rebane,Thank you for your offer.We believe that the revenue allocation at the moment is not equitable. As previously said, we, Vaete, bring in the majority of the value. As a result, we seek a fair allocation of profits. We believe that, regarding Vaete Share of future profit, a 60-40 split is a fair distribution.The rest of the proposal is acceptable to us. Thank you.If you do not want to agree on the revenues in this manner, another option for us is to keep the divide 40-60 as you currently offer, but we get four Vaete members in board.We expect to conclude the the negotiation in this way or in the other proposed way.Kind regards,Mika Andersson</t>
  </si>
  <si>
    <t xml:space="preserve">Dear Mika Andersson,Thank you for your offer and for agreeing to a large part of our offer. We have analysed the situation and one of the latest solutions is attached.We will make a huge effort and we can offer you aVaete Share of future profit value of 43% of future revenues. We can't offer you more than that, because as I said in the previous emails we would not be able to cover our costs and the company would be in loss which would lead us to close the company or not to accept the collaboration. Considering the investments we have made and the fact that you do not yet have the engine completed to start serial production. The risks are also significant, as it is a new product and will take time to mature and produce enough revenue to cover our costs. We are willing to offer you a maximum of 43%, otherwise there is no way we can sustain the new project, as our investments are significant and we have made a lot of effort to cover them. Our budget has already been exceeded to be able to start this collaboration and we have been willing to do these things in the hope that we will start the collaboration as soon as possible.As far as the number ofVaete members in board is concerned I think that 4 members for you would be too big a majority, however I have already given you a majority on the board. It is very difficult for us to offer you another seat and we don't understand why you would want another one as long as you have a majority. We have already offered you a majority anyway, which I think shows that we have every confidence in you and the new project.There is little we can do to negotiate about our resources. We have made a lot of efforts to get here and even gave up a lot of things to start working with you.And we believe that we will conclude the negotiation successfully. We are continuing to work on a solution that is as balanced as possible for both sides.This is among the last offers we can make you.I wish you a good day!With kind regards,Jesse Rebane</t>
  </si>
  <si>
    <t xml:space="preserve">Dear Jesse Rebane,Although we believe we are entitled to a higher percentage of profits, time is running out for us to reach an agreement.As a result, we propose splitting the Vaete Share of future profit 50.0-50. This is our final proposal. We aim to conclude the negotiations with an offer that is acceptable to all parties.It was a pleasure to negotiate with you, and we appreciate your cooperation over the previous several days.Kind regards,Mika Andersson</t>
  </si>
  <si>
    <t xml:space="preserve">Dear Mika Andersson,We have looked very carefully at all our resources and what we could offer you in order to be able to reach an agreement. Unfortunately, we cannot accept a threshold higher than40%, because then we would be operating at a loss. In order to be able to successfully conclude the negotiations and start the new project we are willing to make you one last offer. We offer you one more seat on the board and you will have4 members, but on the condition that we offer you a maximum of 40%.This is the last offer we can make under these conditions.Thank you for your time over the last few days and for being open to cooperate with us. We hope this offer will be accepted by you.With kind regards,Jesse Rebane</t>
  </si>
  <si>
    <t xml:space="preserve">Dear Jesse Rebane,Thank you for your new offer.We appreciate your decision to provide us 4 members Vaete members in board. We recognize that you require revenue to support your costs and are willing to make concessions regarding this, so we will take the Vaete Share of future profit of 40.0.In sum, we will accept your offer.We appreciate the previous negotiation process and wish you continued success!Kind regards,Mika Andersson</t>
  </si>
  <si>
    <t xml:space="preserve">Hi Mika Andersson,Nice to meet you! I am really looking forward to our negotiation and I am sure we will find an outcome that fits both our needs.Attached is my first offer. Please have a look at it and let me know your thoughts on this.There is one issue I would already need further information on: the Secrecy clause. Could you please let me know firstly why this is clause is needed in your opinion, secondly what it exactly involves and thirdly what does the inclusion in the final contract imply?I am looking forward to your reply.Thank you and kind regards,Jesse Rebane</t>
  </si>
  <si>
    <t xml:space="preserve">Hi Jesse Rebane,Thank you for your message, and nice to meet you too! I am also looking forward to our negotiation and the future relationship between our companies.First, I would like to answer your questions about the secrecy clause. We place a lot of value on the relationship between our companies. We therefore also consider it very important that everything that happens and is used within this collaboration stays within the parties and is not used in other products without permission or shared with third parties. Of course, this applies to both sides.Second, after reviewing your offer, I made a counteroffer. Please share your opinions with me on this.I hope to hear from you soon!Best wishes,Mika Andersson</t>
  </si>
  <si>
    <t xml:space="preserve">Hi Mika,Happy to hear! I hope it's okay with you if I call you by your first name, but I think it will add to our relationship.Thank you for your offer. Lets directly start with the secrecy clause. I understand your point and I as well think it is important to protect the knowledge, therefore I would be willing to concede on this issue as long as there are no secrets between us as it is really important for our collaboration to succeed to be open and transparent with each other. Even though it lowers my utility a lot, I agree to implement the secrecy clause.Having said that, I would appreciate if you could make some concessions for me as well. I see your preferences but I cannot accept your offer so far. To better understand my perspective, let me give you some insights from my side:Vaete Share of future profit: I understand that it is your technology and that you invested a lot into development, but with the joint venture all following costs will be on the side of my company. We have to build new plants, still invest in R&amp;D, implement a new security software and agreed to also pay for infrastructure upgrades. Also the production costs will be ongoing and it is not clear yet how high these will be.Vaete members in board: As this joint venture will take place in Estonia, it will be best if we have more members in the board as it will be easier for Estonians to work with the local Estonians. They can sometimes be a little peculiar and we know how to handle this to get the best deals for our joint venture, nevertheless I am willing to offer you to have a say in decisions as well which is why I offer you2 members.The same issue with theCourt of jurisdiction. Since the joint venture is in Estonia, we should go with Estonialaw, to get the best results.Regarding the Duration of contractI am interested in establishing a long term relationship, as we have many investments to make like I said before. Since we both assume that this joint venture will be great success, why should we limit our contract to only five years? The first years will be a great risk for both of us and with all the costs my comany will only start making profit after 10 years therefore I would definitely need this time min. In my opinion 11 yearswould be a good time to go with while making a step towards you.Now that you understand my point of view, please consider your offer again and please let me know what your thoughts are on mine. I am sure you can make some steps towards me, as I already made a lot of concessions to get the best possible outcome for both of us.Looking forward to your reply!Thanks and kind regards,Jesse</t>
  </si>
  <si>
    <t xml:space="preserve">Hi Jesse,Thank you for your quick response. Its okay to call me by my first name .Regarding the secrecy clause. I understand where you are coming from, and I certainly agree with your reasoning. I'm glad to hear that you agree with the secrecy clause.I have looked at your counteroffer, and the explanation of your perspective certainly helped me. Since I want us both to be satisfied, I am willing to make concessions. Below is my explanation on my counteroffer.Firstly, Vaete share of Future Profit. We bring new technology to the project, and we anticipate that it will alter everything. We believe that in the long run, this is the most promising innovation in rail engine design in recent history. As a result of our R&amp;D department's success in identifying the crucial factors that enabled the development of this technology. We must be compensated for this. But I am willing to go from80% to 70%.Second, Vaete members in board. I understand your point of view, which is why I am willing to make a concession from 5 members to 4 members on the board. Given my views on future profits, I think it is fair that we have 4 members on the board.Third, Court of jurisdiction. I understand your point of view. However because we have no experience with the legal system in Estonia. We would like to keep it in Sweden. Now I can understand that you may not have experience with that either which allows me to make a concession to a neutral third country. That would mean that the court of jurisdiction will be in Germany.Lastly, Duration of contract. Unfortunately, we cannot agree to an 11-year contract. As you yourself point out, there are risks for both parties. An 11-year agreement is then a big commitment for both parties. I am therefore willing to make a concession from 5 years to 7 years. After these seven years, we can see what it will offer for the future.As mentioned above I want both parties to be satisfied and as you can see, I have made some concessions. I would love to hear your views on this.Looking forward to your reply!Best wishes,Mika Andersson</t>
  </si>
  <si>
    <t xml:space="preserve">Hi Mika,great! Thank you for your reply! I am happy that we already found a solution for the secrecy clause, so we can concentrate on the other issues. Regarding theCourt of jurisdiction,your proposal to choose Germanyas a neutral place for both of us sounds like a good compromise to me. Let's do that.Nevertheless, there are three issues left, that I cannot agree on just yet.Regarding theVaete members in boardI still suggest the2 membersas we already heard that the Estonians authorities did not take foreign firms seriously because of their "alien status". Since they will have a major influence on our joint venture, I really think that this would be best.For theDuration of contract,I can make the concession to 10 yearsand we can put in the option to extend for another two years. As you know we need several years to start making real revenue, so this is would only be beneficial for both of us.I agree that you definitely should be compensated for the major milestone you had with the innovation. Therefore, I can offer you aVaete Share of future profitof30%. I wish I could go higher but my company would not be able to cover all the costs that are coming up. I see that you already invested a lot, but you have no further costs coming at you but once we find an agreement on this joint venture, my company will face an enormous amount and we need to make sure to get those costs covered. I think this is also in your interest as it would be a disaster for you as well if we write red numbers.Please let me know what your thoughts are.Looking forward to hearing from you.Kind regards,Jesse</t>
  </si>
  <si>
    <t xml:space="preserve">Hi Jesse,I am glad to hear that you agree with my idea of doing Court of jurisdiction in Germany.I have looked at the three issues that remain and, unfortunately, I cannot yet agree on these. Since I want us both to be satisfied, I am willing to make some more concessions.Firstly, Vaete share of Future Profit. Since the technology we bring is very important to the project and will be the most promising innovation in rail engine design in recent history. We think we should be compensated for it. Now, of course, I also understand your point of view, and that is why I am willing to go from 80% to 60%.Second, Vaete members in board. I understand what you are saying but since the technology we bring is so important. I think its fair that we have at least 3 members on the board. Lastly, Duration of contract. Unfortunately, we cannot agree to an 10-year contract. An 10-year agreement is a big commitment for both parties. Since I get your point of view, I am willing to make a concession from 7 years to 8 years. 8 years, in my opinion, is a good length of time for a collaboration. With this one, I have already made a concession of 3 years compared to my first offering.As mentioned above, I want both parties to be satisfied, and as you can see, I have already made big concessions compared to my first offer. I hope you can also accommodate me a bit more.I would love to hear your views on my new concessions.Looking forward to your reply!Best wishes,Mika</t>
  </si>
  <si>
    <t xml:space="preserve">Hi Mika,thank you very much for your quick response! I am very happy with the direction this negotiation takes. However, there are still some things we need to discuss.Regarding theVaete members in board, I am willing to agree to3 membersif you are willing to agree to a Duration of contractof 10 years. This would mean you would always have the majority in decisions throughout the whole duration of the contract, which is a fair compromise I think.For theVaete Share of future profitissue I need to emphasize once again how important it is for my company to cover the costs we are facing, otherwise we won't be able to conduct the joint venture.I really appreciate your efforts and I am sure we will reach an agreement soon! Please let me know your thoughts and preferences.Kind regards,Jesse</t>
  </si>
  <si>
    <t xml:space="preserve">Hi Jesse,Thank you for your quick response. I am also very happy with the direction this negotiation takes but indeed, there are still some things we need to discuss.I have looked at the three issues that remain and, unfortunately, I cannot yet agree on these. Since I want us both to be satisfied, I am willing to make two more concessions.Firstly, Vaete share of Future Profit. I am willing to go for 50%. So it is equally bored with our share regarding our technology and the costs you have.Second, Vaete members in board. On this one, unfortunately, I cannot make a concession and will stay with the 3 members on the board since the technology we bring is so important to the collaboration.Lastly, Duration of contract. Unfortunately, we cannot agree to an 10-year contract. I am willing to go for a 9-year contract. With this one, I have already made a concession of 4 years compared to my first offer.As mentioned above I want both parties to be satisfied and as you can see, I have already made big concessions.I would love to hear your views on my new proposal and I am sure we will reach an agreement soon!Looking forward to your reply!Best wishes,Mika</t>
  </si>
  <si>
    <t xml:space="preserve">Hi Mika,thanks a lot for your offer and your concessions! As time is running up, I think with this offer we might reach an agreement. So here we go:With the Duration of contractI am willing to concede and accept your proposal of9 years.Regarding theVaete Share of future profit, I would like to highlight again that my company will face a huge amount of costs once we reached our agreement. Since your company will not have to cover costs anymore, I am proposing aVaete Share of future profitof35%.I also want to remind you that I made a huge concession regarding the secrecy clause, which is why I think that this offer I am making right now is the perfect compromise for both of us.Looking forward to hopefully receiving an accept message from you!Kind regardsJesse</t>
  </si>
  <si>
    <t xml:space="preserve">Hi Jesse,Thank you for your quick response. I understand your position for the secrecy clause and I really appreciate that you have agreed to this only of course it is for the benefit of both parties. After all, this way we are both protected.I am willing to meet you in the Duration of contract. I am willing to do 10 years but with a Vaete share of Future Profit of 45% and 3 Vaete members in board.Our relationship is very important to me and I want both parties to be satisfied. I think this counteroffer is a nice compromise for both parties.I hope you can accept my counteroffer because I am very much looking forward to our collaboration!Looking forward to your reply!Best wishes,Mika</t>
  </si>
  <si>
    <t xml:space="preserve">Hi Mika,thank you so much for your counteroffer! I accept! I think this is a really good solution for us both!Also thank you for this nice negotiation, I really enjoyed it.Looking forward to our collaboration!Kind regardsJesse</t>
  </si>
  <si>
    <t xml:space="preserve">Dear Mr. Andersson,I hope this E-Mail finds you well.My name is Jesse Rebane from Tihe Technologies AG.As you might have heard from your supervisor, I will be your main contact regarding any issues which have not been discussed in detail in the first round of the negotiations between our companies regarding the possible joint venture.First, I want to give you some insights on who we are.Tihe Technologies AG, is a well-known steel tank producer based in Estonia. We have been known to produce the best and densest steel tanks in whole Eastern Europe. As of right now, Tihe AG is also the only supplier for hydrogen tanks.For the joint venture regarding the production and development of the Green Locomotion hydrogen train, we can provide our production sites for manufacturing other steel components, due to the low costs in expanding new production sites. Our long history in the steel industry also brings very valuable know how, which is embedded since 1950, and therefore we can provide many experienced workers to work on the project.From our site, I can tell that we are very interested in a joint venture with Vaete AG and are willing to continue the negotiation as of right now.To kick of our negotiations, you might already know what issues we will be discussing.I have provided you with our opinion about the negotiation issues to make the joint venture work.What I can tell you right in advance, we need to know what we are working with, to be able to maximize our capabilities. This will also increase the trust and bond between our companies which can help to build other joint ventures in possible upcoming projects.Tihe Technologies AG would be responsible for almost everything except providing the technology. That would bear high costs for us which need to be compensated through the resulting profits, to make the joint venture a realistic option for us.Also, I would suggest leaving the communication with the local authorities to us, as we speak the native language and have experience in operating in Estonia as an Estonian company.This would also speak for the choice of court of jurisdiction, that we would prefer to be in Estonia, as the main part of the joint venture would be operated in Estonia.For the duration of the contract, we would suggest 7 years fixed with an option to extend the contract up to 5 years.Having said that, I hope to hear from you soon and receive your take on our cooperation issues and possible future joint venture.Thank you very much for being interested in Tihe Technologies AG!Best regardsJesse Rebane</t>
  </si>
  <si>
    <t xml:space="preserve">Dear Mr. Jesse RebaneThank you for your email! As you already know, my name is MikaAndersson and I will be representing Vaete AG during this joint venture with Tihe Technology.Before I express my views on the matter, I want to let you know that we are excited and looking forward to working with you.Vaete AG is a well-known train manufacturer and we come from a small town in northern Sweden. We have also invented a new hydrogen engine with no emissions named "Green Locomotion", which we need your help in producing.Lets get to the negotiation then, in response to your message I am giving you my counteroffer through this email.We had many options when we decided to look for a production site. We still do have some alternatives as well, however, at this point I must say that producing the new locomotive series as well as the Green Locomotion engines in Estonia is the most attractive option.I understand that you are investing in many facilities to accomodate our expections, however we are bringing the most main component that we have already spent alot of time and money (more investment that you will ever spend on production, security softwar and regional infrastructure) in which is the technology itself. Therefore, I do firmly believe that we should share the profit but have more in our favour.As we are bringing the most valuable component of the deal, we would also like to have majority representation on the board. They will make sure that everything is carried out to the best, including quality control. As Vaete has a reputation to maintain in this aspect.Further, it would be much appreciated if Tihe Technology could sign a secrecy clause, as we do not want our proprietary technology to be shared with any third party. If at all, you have to share the technology with any other party, you would have to ask for our permission, we will then review it and get back to you with a decision.We would also like to discuss about the duration of the contract, the next 5 years will be really difficult for us as we have to further develop the engine, start production and enter the market, therefore we would like to have you as a partner during these 5 years. And if things go well, we are always open to renegotiate our terms ;)The final point that we would like to raise is the court of jurisdiction, as I understand where you are coming from. I also know that foreign companies in the former Soviet area have difficulties demanding their rights. Therefore I suggest to have Sweden as the court of jurisdiction because it is known to be very comprehension and already proven to work unlike corporate law in Estonia that is still fairly new. Let me know what you think, if it doesn't work for you, I will have to further discuss this with my team and get back to you!Once again, thank you very much for being open for this possible joint venture.Hope to hear from you soon.Best,Mika Andersson</t>
  </si>
  <si>
    <t xml:space="preserve">Dear Mr. Andersson,Thank you very much for you answer.We have carefully discussed your counteroffer in our last team meeting.As I can tell from my side, I was under the expectation that the engine is not yet fully developed?I thought that part of our possible joint venture would be to finish the development of the engine in our R&amp;D facilities.I can imagine that a very good company like yours has other options to pursue, but you also know that we as of right now, the only one that is capable to produce hydrogen tanks, so you might have different options, but you must invest way more in advance because the other companies need to develop the hydrogen tanks which you need for the Green Locomotion.In addition, also Tihe AG has different options, which do not bear as much risk as our joint venture would. Never the less we still are very interested in working with Vaete AG, because the good reputation of Vaete AG is compelling. That means we have to be provided with some kind of trust to be convinced that your product does not bear that much risk so we can invest in the joint venture.Let me get into detail with your counteroffer in the next few lines.First to reply to your argument regarding the Vaete Share of future profit. As I have already told you in my first offer, we have to provide everything. That means we need to build 3 new production sites, install security systems, and also provide your engineers that will come to Estonia to finish the development of the engine with locations. We cannot yet fully calculate the total capital that has to be invested, because we do not have any technical information about the engine and therefore cannot estimate the production costs my any means.In matter of fact, that would also mean that we would have a substantial impact on the development of the engine, as you use our facilities for the finishing and testing of the engines technology.Having stated that, I cannot agree with your take on the Vaete Share of future profit.To continue with your argument on the Vaete members in board, I do not see how this correlates with the statement that you bring the most valuable component. Yes, you provide the technology to some part, but this should not be the only criteria to discuss about the members of the board. It is also related to the communication with local authorities and other local firms. It might be mostly about how to deal with certain specific regulations and how to deal with regional suppliers. Of course, there are also other aspects, but we are still operating in Estonia, and we have a big market here, which is well respected.Regarding the Secrecy clause, I can understand your thought s about having a secrecy clause, but as you know, the product will be finished in our production sites. It will be very hard to coordinate if there would be any kind of clause that would permit to know anything about the used technology. Of course, we do not want to use the technology without the permission of your company, as it is still your intellectual property, and we respect that. But regarding the joint venture and to guarantee an optimal process, it would be easier and preferable if there would be no such strict clause. We would appreciate the given trust and repay it with the best work we can offer.I can see your concerns regarding the Duration of contract, in our opinion it does not make sense to have a short contract of 5 years. In that timeframe, there is hardly any chance of our joint venture to reach positive outcomes for the both of us. If we would stop the contract after 5 years, we both have reached nothing exceptional.I would therefore suggest to have a contract of 5 years and additional 5 years to give each other a chance to see how our investments develop.For the Court of jurisdiction, I cannot fully agree with your statement, that the Swedish court would be more suitable, as only your company is Swedish, and we have no experience in operating under Swedish law. If you definitely do not want to have Estonian law as a basis, I would also be okay with having a neutral court like Germany as an option.After having &amp;ndash; hopefully understandable &amp;ndash; stated my point of view and my concerns, I hope the explanations and new provided offer is more suitable for you and your company.Thank you and best wishes,Jesse Rebane</t>
  </si>
  <si>
    <t xml:space="preserve">Dear Mr. Rebane,Thank you for your quick reply.I have spoken to my team and we have all agreed on a few points, I will elaborate more on that later.As for the development of the engine, we have spent years on research and testing, we have also already invested millions on the Green Locomotion. The blueprint if now ready for serial production, unfortunately we do not have the production capacity for it. Which is why we began our research into looking for potential partners. We are happy to go into partnership with Tihe AG once we are on the same page. But since nothing is finalised, we are keeping our options open.Let me take you through what was discussed during our internal meeting:Starting with some good news, I would like to let you know that we are okay with having the location of the court of jurisdiction, in Germany. We are 100% positive that we do not want to operate under Estonian law, therefore I think that Germany is a good middle ground.With regards to the Vaete share of future profits, I understand that you would like a higher share of the profit. But it was our R&amp;D department that succedded in finding the major keys to develop this technology and in the long run, this is the most promising innovation in rail engine design in the recent years.Further, we were told that you will build 2 plants for the production of the trains and use one of your old plants, however we also know that the costs for developing new production sites or expanding old ones are rather low in Estonia.Therefore, I believe that we deserve a higher profit percentage because we are bringing new technology to this project.As for the members on the board, we think that our board members would have a clearer view of the operational decisions that would need to be taken. Therefore, having a majority of Vaete members would make operational decisions easier. Further, our members have more experience in handling such big joint ventures. I understand that we would have to have Estonian representation on the board for communication and regulatory matters, therefore I suggest one person from your company joins the board who is well equipped to handle such tasks.Regarding the issue of the secrecy clause, I have discussed this to a great extent with my team. However, we are still skeptical about not signing a secrecy clause one. As I mentioned earlier, we have dedicated a lot of hours and money into this therefore we must protect it all costs. This is very important to us. Therefore, please talk about it again with your team and let us know, if not we might not have a deal.Finally, about the duration of the contract, I understand that Olaf Johansson from Vaete AG has already agreed for a 5 year initial contract with you, therefore after much deliberation we have considered to give 3 additional years to see how our investments develop. Hope this works for you as well!Please let me know what you and your team think about our view on certain matters.Best Regards,Mika Andersson</t>
  </si>
  <si>
    <t xml:space="preserve">Dear Mr. Andersson,I have thought about your previous points and arguments yesterday evening. I really appreciate your acceptance regarding the choice of the Court of jurisdiction. This might be the most reasonable solution for both of us, to keep the legal aspects neutral.Obviously, the development of the Green Locomotion engine has been expensive for your company. There is nothing that can deny that. But the engine is not necessarily a new technology. It is more like a new product, because hydrogen engines already exist in other companies and are already in mass production. And as I told you, we bring the other unique product that are needed for building the Green Locomotion trains. I can agree that building new production plants is in general not extremely expensive in Estonia compared to for example Germany or other high-cost countries, but this is not the only cost we have to bear. We are also in cooperation with the local authorities to build a new infrastructure in the region, which would help to not only develop the region around Tallinn, but also provides substantial benefits regarding our joint venture especially with respect to logistics (Providing the production sites with raw material, personnel, etc.).We must build 3 plants, might be that we previously have told you that there will be needed 2 for our joint venture, but as we do not know any specification of the engine, we cannot tell if 2 production sites are enough to compensate all the needed space. It is better to have built one more plant, as we would have a major shift in production start if there would be one plant missing. If we would not need the space for production, the last facility could be used for testing the engine.As I know from your last message, the Secrecy clauseis your main concern. We respect that you and your company are skeptical. Therefore, I am willing to provide you with a deal that should help to resolve that matter. We are willing to sign a Secrecy clause, if you are willing to provide us with Vaete Share of future profitof 35and a Duration of contractof 10 years.This trade of should be fair, as we would otherwise have nothing substantial to gain from the joint venture with Vaete AG, that would even provide us with positive results.Regarding the Vaete members in board, I suggest including this issue within my offer regarding the Secrecy clause. Therefore, I am willing to sacrifice most of the members of the board in giving you 3 members. Then there should be at least a little chance that we can have an impact on any kind of decisions the board is making, and we would feel represented and have a voice, while in the meantime your company still has the majority.As mentioned before, the Duration of contractis very important to us, especially if there is a Secrecy clauseincluded, so we would have the chance to generate reasonable profits from the joint venture, and not having to risk falling into bankruptcy.I hope the provided deal meets your expectations and I would be happy to hear from you soon and finalize our negotiations in the foreseeable future.Thank you and best regards,Jesse Rebane</t>
  </si>
  <si>
    <t xml:space="preserve">Dear Mr. Rebane,Thank you for providing a deal.We have analysed the pros and cons of the deal that you proposed. While we are happy to accept your offer on the court of juridiction &amp; members in board, we unfortunately can not accept your other offers.Taking into account the production facility, computer security and the infrastructure expenses that Tihe AG will bare. And since Vaete AG is providing the new technology that we expect to be extremely successful and change the world. We are proposing a profit share of 50-50. Given that you will also sign the secrecy clause - which is very important to us.If you are okay with proceeding with a 50-50 profit share and a secrecy clause, we are happy to sign a contract for a duration of 10 years (as you proposed).We expect that you will enjoy significant benefits with this joint venture, such as equally sharing the profits of our successful new technology and further, working together with a Western company such as Vaete AG will also help you to expand your market and enter into the Western market. In addition, if you work well with us and maintain your good reputation, many other Western enterprises would also see the potential of the Tallinn region and would potentially want to work in the newly built industrial areas.Therefore, we see this newly proposed offer as a win-win situation for the both of us, we hope that you see the same as well.Hoping to hear from you soon.Best regards,Mika Andersson</t>
  </si>
  <si>
    <t xml:space="preserve">Dear Mr. Andersson,I am happy that we are on the same page on the issues Court of jurisdiction and Vaete members in board.Regarding the numbers you have provided, I can almost agree on the Vaete Share of future profit and the Secrecy clause, if we can extend the Duration of contract to 12 years. This has the background, that if we are willing to give up almost half of the profits, it would take a long time for us to generate reasonable profits from our joint venture. With the duration of 12 years, we have the chance to receive a profit that suits us. You cannot forget that after the 12 years we have nothing left on hand from our joint venture, as Vaete is the only one with the technology knowledge due to the Secrecy clause. Your company can generate future profits with the new engine and therefore has plenty of years with a bright future and high profits left. It would regain the lost trust we would suffer from yourSecrecy clauseand bring it all even again.Therefore, I am strongly suggesting to agree to our proposalwith a Duration of contract of Duration of contractand we would have a deal. Otherwise, due to theSecrecy clause, there is not much left we would have as a positive outcome from this joint venture.I understand your point regarding possible future reputation gains and a rise in attractiveness of our operating region, but this risk is unforeseeable, it can happen much in the meantime, especially with the big investment which we have placed in the region for the joint venture. The point you have provided is valid, and thats why we have decided to split the profits almost evenly.Having said that, I hope our new deal suits you and your company better, than the last one. I think we are on a very good way to reach an agreement for our future cooperation, from which we both will hopefully have fruitful outcomes!I hope to hear good news from your side! We are very excited!Best regardsJesse Rebane</t>
  </si>
  <si>
    <t xml:space="preserve">Dear Mr. Jesse Rebane,Thank you for getting back to us with new figures. We have had a look at them and we can almost agree on it as well!We are ready to go into a partnership with a duration of a contractof 12 years, IF you choose to share the profits 50-50 (not 47- 53). At this point, we find that sharing the profits unequally is not fair and it is quite unreasonable as well, specially since we are ready to go into a partnership of 10 years (or more).We also understand your point about the duration of the contract, therefore, if you agree for a 50-50 profit share, a secrecry clause and a partnership of 12 years. You got yourself a deal!We hope this deal works better for you! Looking forward to working with you for many years to come!Hoping to hear from you soon,Best regards,Mika Andersson</t>
  </si>
  <si>
    <t xml:space="preserve">Dear Mr. Andersson,Thank you very much for your last offer.Due to the fact that you are willing to provide us with aDuration of contractof12 years, we have received the trust we have hoped for.The 50:50 shares of theVaete Share of future profitwill be accepted under these conditions.Therefore, I am happy to tell you that we agree on the given issues. We are excitedto take the first chapter of our Joint Venture!Thank you very much for the fiendly negotiation and the furitful outcomes.Best regards,Jesse Rebane</t>
  </si>
  <si>
    <t xml:space="preserve">Hello Mika Andersson,I hope you're doing well! For the following potential negotiations, i will be your partner :)I am sending you this request, with the parameters, which would benefit my company the most.Looking forward to your reply/counteroffer and have a nice Day!With kind regardsOlaf Johansson</t>
  </si>
  <si>
    <t xml:space="preserve">Hello Olaf Johansson,Nice hearing from you!As you can imagine your suggestion in the last e-mail is for my comapny the worst possible outcome, so we have to find a suitable option for both of us. I believe we can come to a solution that will fit both of our companies. I made a suggestion in the attachment.I look forward hearing from you!Kind regards,Mika Andersson</t>
  </si>
  <si>
    <t xml:space="preserve">Good evening Mr Andersson,first of all, thank you for your quick response.Since I now got a better view on your positions concerning our negotiated issues, I can start to elaborate a bit on my side.Beginning with theVaete Share of future profit, we are willing to make some bigger cuts up to35, although my company strongly relies on this matter to end this venture with a net positive.Furthermore, looking at theCourt of jurisdiction, I have to insist onEstonia. Since we are an Estonian company, our legal department is trained only in Estonian law. We would have to hire new lawyers to access anotherCourt of jurisdiction, which would be bound to enourmes costs.Depending on how importentVaete members in boardandDuration of contractare to you, we can definetly negotiate on those, but below10 years our utilization gets exponentially worse.Lastly, we think, that theSecrecy clause will be impede our cooperation. It is highly important for us, that we are seen as equal partners. The damage in trust and relation could bring unforseen difficulties with it. I hope we can agree on that and go with aNo.Finally, i thank you for taking the time and reading my concerns. I am looking forward to hearing from you soon. Until then, have a nice day!Kind regards,Jesse Rebane</t>
  </si>
  <si>
    <t xml:space="preserve">Dear Mr Johansson,Thank you for your quick answer and understanding.I understand that theVaete Share of future profitis a really important issue for your company. Therefore I am willing to elaborate about it, and am willing to offer65 percent. I understand your point aboutCourt of jurisdiction, as our company is Swedish it is maybe a good option to go for a neutral country asGermany. In this case we both can't profit about more knowledge.Furthermore considering theSecrecy clause, my company invested a lot of money in this new technology. For my company it is of big importance this will not given to third parties. This is why we insist on aYesfor the secrecy clause.Considering theVaete members in board, our company has already some experience with handling a big joint venture. This is why we would like4 memberson the board. The issueDuration of contractis still open for negotaiton but I will offer you a contract of7 years.I am looking forward to your answer and your thoughts about this offer!Kind regards,Mika Andersson</t>
  </si>
  <si>
    <t xml:space="preserve">Hello Mr Andersson,thank you for your generous accomodations so far.To show my appreciation, I am willing to make concessions onCourt of jurisdiction, althoughGermanyis quite a big downgrade from Estonia for us. Furthermore I can accept3 members for Vaete members in boardand go up to40% for theVaete Share of future profit. In contrast, I hope to get your consent about the following issue:Concerning theSecrecy clause, it feels like we are not on equal footing. I want to remind, that this is in fact a joint venture and not just an order for production. We also give away our secrets of production to you, so for giving you our trust, we expect your trust as well. Giving away your new technology to third parties would harm the Tihe technologies AG as much as it would harm Vaete. Therefore I will ask kindly to reconsider your view here, because anything but aNo could be a potential dealbreaker for us.Anyway, I hope we can continue our negotiations on this intense level :)Kind regards,Jesse Rebane</t>
  </si>
  <si>
    <t xml:space="preserve">Dear Jesse Rebane,Thank you for your response!I am glad you also think thatGermanyis the best option for theCourt of jurisdiction.I am willing to give you aNofor theSecrecy clause. As you may understand this is a big concession from my company and affects our joint venture. Therefore I insist on4 membersin theVaete members in board. As we give a lot of information away without having a clause, it is important we still have control over the operational decisions. Also, the information given without the clause is important and therefore worth a lot of money. This is why we insist on65.0percent of theVaete Share of future profit.I am looking forward to your toughts about this offer!Kind regards,Mika Andersson</t>
  </si>
  <si>
    <t xml:space="preserve">Dear Mika Andersson,I see, that we are making quite some progress. Thank you for reconsidering theSecrecy clause. To show my appreciation, I will meet your claim ofVaete members in boardat4 members. Also we can partialy accomodate to theVaete Share of future profit and increase to50, but 65 would be too much of a stretch, since this is for sure the most important issue.From what I can tell, we already have a consens on 3 issues, which leaves open:Vaete Share of future profit andDuration of contract. But I am sure that we will find a fair solution for both of them as well.With best regards,Jesse Rebane</t>
  </si>
  <si>
    <t xml:space="preserve">Dear Jesse Rebane,I am glad you also see that it was a big concession from my side. Considering the last two open issues theVaete Share of future profitI am willing to give you60percent. I also see it is of big importance that a longerDuration of contract is important to your company. Therefore I am willing to offer you a contract of7 years.I am looking forward to your response!Kind regards,Mika Andersson</t>
  </si>
  <si>
    <t xml:space="preserve">Dear Mika Andersson,Thank you for your quick response! I offer you to meet me halfway at55% forVaete Share of future profit.Looking at your suggestion for theDuration of contract, I did not see any concessions in comparison to your last offer. I am going down to my hard limit for this issue with9 years, so since my utility is getting exponentially worse at this point forDuration of contract, we would have to renegotiate other points in order for me to go any lower here.I hope we can settle our negotian with this offer and if so, i wish you a nice Weekend :)With best regards,Jesse Rebane</t>
  </si>
  <si>
    <t xml:space="preserve">Dear Jesse Rebane,I am sorry, I thought my changed offer regarding theDuration of contract. Of course, I am willing to give you8 yearsfor the duration of the contract. To my opinion, all the other issues are settled.I am looking forward hearing from you!Kind regards,Mika Andersson</t>
  </si>
  <si>
    <t xml:space="preserve">Dear Mika Andersson,As I said, with every year less inDuration of contract, my utility gets exponentially worse. I would like to stay at9 years but in return offer you58% inVaete Share of future profit.With best regards,Jesse Rebane</t>
  </si>
  <si>
    <t xml:space="preserve">Dear Jesse Rebane,That would be a great deal to my opinion! Thanks for the nice cooperation!Wit best regards,Mika Andersson</t>
  </si>
  <si>
    <t xml:space="preserve">Dear Mr. Andersson,I feel honored to be instructed by Mr. Kirsipuu to negotiate our upcoming joint venture and i am looking forward to come to an agreement.Attached, you can see our initial offer. I am sure that we will both be able to increase our future profit, therefore we suggest a long-termDuration of contractof12 years. Furthermore, we would prefer having theCourt of jurisdictioninEstoniaconcidering that Tihe Technologies will bear most of the risks.I hope you can agree with us on those to points.Looking forward to heering from you!Kind regardsJesse Rebane</t>
  </si>
  <si>
    <t xml:space="preserve">Dear Jesse Rebane,Thank you for writing me and proposing your offer. I will shortly introduce myself I amMika Andersson. I am the person who respresentsVaete AG during this negotiation.I am also looking forward to our collaboration. To make sure that we are both satisfied and experience this negotiation pleasurable I am willing to negotiate with you.I hope we can establish a nice cooperation.With regards to yourinitial offer I am doing a counteroffer. We prefer to have a long-term Duration of contractof7 years. To partly meet you on theCourt of jurisdictionI suggest having an neutral country likeGermany whichmeets both our needs, thus that none of us have juridical advantage. Moreover concerning Vaete Share of future profitI suggest a percentage of80with the reasoning that Vaete is investing € 76.5 million in the joint venture, while if I am right Tihe AG will invest€ 23.5 million. Thereforewe feel that an 80 &amp;ndash; 20% split is appropriate. Concerning the Vaete members in boardthere is place for five members, we suggest that4 membersin the board are from Vaete. This since our management is highly experienced with this project. Furthermore I want to bring something forward we would really appreciate it if you can sign aSecrecy clause. This to make sure that our ideas stay within the company, can not be shared with third parties and can not be used for other projects. This is not because we are distrusting but to maintain a good relationship and make sure that this can never become a problem in our joint venture.I hope to hear from you soon.Yours sincerely,Mika Andersson</t>
  </si>
  <si>
    <t xml:space="preserve">Dear Mika Andersson,I appreciate your counteroffer and willingness to find a soulution which suits the both of us.Unfortunately, I cannot accept your counteroffer, although I would agree onGermanyas theCourt of jurisdiction. Regarding the other issues, you should consider thatTihe AG will take most of the risks as we are going to adapt our whole production and development department to your technologie, which - by the way - is not even proven, that it will eventually work and be the best and only technologie on the market. Anyway, do not get us wrong, we still believe in your technologie but need to consider the risk of failing. The risk will be the highest within the first 5-7 years. To compensate the risk, we need aDuration of contract of at least10 years. In addition, we have to insist of NoSecrecy clauseclause, due to the fact that we need full information to adapt our product development in order to achieve the best result for the both of us.As a sign that we still want to come to an agreement, we could agree that vaete will get4 membersVaete members in board. In addtion we can offer a higherVaete Share of future profit.I hope, this offer is a big step to find the solution which is the best for both of us and eventually the best for our upcoming joint venture.Looking forward to heering from you.Kind regardsJesse Rebane</t>
  </si>
  <si>
    <t xml:space="preserve">Dear Jesse Rebane,Thank you for your message and accepting partly my offer. I really appreciate it that we mutually agreed on GermanyasCourt of jurisdiction. Furthermore that we Vaete can have 4 membersin the board. Moreover concerning the Vaete Share of future profitwe would like to have 80, it is not clear to me yet if you as Tihe AG agreed on this.In return we Vaete AG agree upon not having a Secrecy clausethus aNofor this issue, as I can understand your reasoning and we do trust Tihe AG as a company andhave full confidence in this cooperation. Speaking of theDuration of contractwe cannot accept a contract duration of 10 years, however we do understand how there are risks involved for Tihe AG aswell, thus we propose aDuration of contractof9 years.I hope this counteroffer is a little step towards a great start of our upcoming joint venture. Looking forward hearing from you.Kind regards,Mika Andersson</t>
  </si>
  <si>
    <t xml:space="preserve">Dear Mika Andersson,Thank you for your effort and dedication in order to achieve our goal and bulid a strong joint venture!I appreciate that you offered a way for NoSecrecy clause, which we see as a sign of trust and commitment. After convincing my boss of agreeing on 4 membersin theVaete members in board and the Court of jurisdictionin Germany, I was expecting some more willingness to find a compromise from you. Especially, regarding the Vaete Share of future profit. As we are both supposed to become equal partners and Tihe will take most of the risk, an 80% Vaete Share of future profitseems unfair to us. Although, as a sign of my willingness to compromise and your willingness to find a way withNoSecrecy clause, we will enhance our offer regarding theVaete Share of future profitfrom 35% to50 which will make us equalised partners. We - the Tihe AG - see that as a big step towards you. In exchange we would prefer a10 yearsDuration of contract.I am looking forward to find a solution by the end and to have a toast with you on our upcoming joint venture.Kind regards,Jesse Rebane</t>
  </si>
  <si>
    <t xml:space="preserve">Dear Jesse Rabane,Sorry for the late reply has been a busy day at work. Regarding the unsolved issuesVaete Share of future profitandDuration of contract. The duration of the contract is not going to be lowered than9 yearsfrom our side, since we are already giving Tihe AG a lot of trust by having NoSecrecy clause. Yet we first need to see ofcourse how the joint venture works out. Furthermore with regards to the future profit it is fair for us to have at least80ofVaete Share of future profitsince we are investing €76.5 million in the business, while you Tihe AG invests €23.5 million therefor I consider it fair enough to have a larger share of profit.Looking forward to your response, let's hope my offer brings us closer to the toast on our joint venture.Kind regards,Mika Andersson</t>
  </si>
  <si>
    <t xml:space="preserve">Dear Mika Andersson,thank you for your message. Althought, it is not a real counteroffer as we improved our last offer while you gave us the same offer again.However, I can agree on9 yearsDuration of contract, in exchange I need you to make a big (!) step towords us regarding theVaete Share of future profit. Until then, I have to stick with 50%. Although, you are about to invest more money, we will adapt our whole production even if there is no proof yet, that your technologie will certainly bring us the expected profit.Anyway, we appreciate how far we came already in our negotiation as we could already agree on the issuesVaete members in board,Duration of contract,Secrecy clause and theCourt of jurisdiction.Please notice, as we have improved our offer twice in a row, while you offered us exactly the same figures as yesterday, we will see another unimproved offer from you as a sign to be not willed to conduct further negotiation which would - in addition - affect possible upcoming future projects with us as a main supplier for your industrie.Looking forward to hearing from you soon!Kind regardsJesse Rabane</t>
  </si>
  <si>
    <t xml:space="preserve">Dear Jesse Rabane,Thank you for your e-mail and offer. I must say that I am not pleased with the attacking style you are e-mailing us I cite "I need you to make a big (!) step towords us", "we will see another unimproved offer from you as a sign to be not willed to conduct further negotiation which would - in addition - affect possible upcoming future projects with us as a main supplier for your industrie". We are working towards a joint venture and this is not giving me the trust I hoped to get. Since in my opinion some insecere sentences are used towards us, your partner. However, I hope this is a miscommunication.Concerning the issues from the beginning on we did some big concessions to keep our relationship good. This might seem like if we are not willing to make more concessions but this is due to that we lowered our standards from the beginning.We are willing to agree to a50ofVaete Share of future profit, however in return we want aSecrecy clause. This as we by second thought want to protect our technology, especially when our share of future profit is only 50%. Also because the technology is our creature and the money invested is largely ours aswell. Moreover concerning theDuration of contractif the risk is too big for you aswell I propose a shorter duration of contract for example of7 years? Although I am fine aswell with a duration of 9 years as a concession.I am glad we agreed upon theCourt of jurisdiction,Vaete members in board. Looking forward to your reply and hoping we can positively end this negotiation.Kind regards,Mika Andersson</t>
  </si>
  <si>
    <t xml:space="preserve">Dear Mika Andersson,thank you for keeping the negotiation ongoing. Our last message was not meant to be rude, it was just signalising our disappointment about receiving an non-improved offer while Tihe AG was and still is very interested in a fair partnership.Although, regarding to our preferences your new offer is even worse for Tihe AG than your last one, it could bring us back on track to a eventually successful negotiation (for the both of us) and I am happy to move on.As You can see, the Secrecy clauseseems to be very important for both of us. However, we will accept your changes regarding theSecrecy clause. In exchange we expectVaete Share of future profitof40 and3 membersin the board by the duration ofDuration of contractof9 yearswhich is required for us to cope with the operating risks we are supposed to face.We will give our best to find a solution and hope to hearing from you soon.Kind regard,Jesse Rebane</t>
  </si>
  <si>
    <t xml:space="preserve">Dear Jesse Rabane,Thank you for your message. I am glad to read that the message was not meant rude. As explained before we made some concessions from the beginning onward to not settle for 5 member in the board, have the court of jurisdiction in Germany and agree to not have a contract of only 5 years. Still not really pleased with the way you are pointing us out as the one who do not wants to cooperate, while I believe there are always two sides. Anyways I hope we can end this negotiation positively and cheers to it in real life!Regarding the negotiation of Vaete Share of future profitwe Vaete AG want to have at least50of the profit if we settle for 3 membersin the Vaete members in board. This since in comparison with Tihe AG we bring 80% of the money in and will share our technology. I believe this is reasonable to settle for, I hope you can see where we are coming from. Hoping to close the negotiation soon. Looking forward hearing from you.Kind regards,Mika Andersson</t>
  </si>
  <si>
    <t xml:space="preserve">Dear Mika Andersson,Thank you for your kind words. Due to the limited time we have left, let me get straight to the point.As this will be our last counteroffer I want to be very open with you. We appreciate your counteroffer. However, we can only partly agree with you arguments to justifying a 50%Vaete Share of future profit. We see your point, that you are investing a lot of money. Anyway, maybe I have not made it clear enough yet what investments and risks this joined venture means to us. I am not sure where you have got the numbers from but I can assure you that we are not only going to invest ~23 mio. considering the adaption of our production plants, training programms for our employee's and so on. Furthermore, your investment includes R&amp;D-costs which are always connected with a high risk of failing while our technology is already developed and as an experienced supplier we have proof that it will work. In conclusion, this means that we will carry the risk of your technology not bringing the profit we except (Thinking also of threats of disruptive technologies or new market entries). Please consider, that we will take your risk. When looking at the issues we already agreed on, I see the only we can agree on this joint venture is to get 42of theVaete Share of future profit. Unfortunately, figures and positions lower than that (including the other issues) will not make this joint venture to an attractive investment case for us.We would like to work with you under the suggested conditions. Therefore, please think about our offer and either accept or reject it. Due to the limited time, we will not be able to negotiate the other issues (we have so far agreed on) again and as I already explained, we cannot offer you a higher share, unfortunately!Thank you in advance for having a tough negotiation. I hope you see, that I am and always was aiming for the best solution formte both of us.Hoping I will here positive news from you!kind regardsJesse Rebane</t>
  </si>
  <si>
    <t xml:space="preserve">Dear Jesse Rabane,Thank you for your quick reply. I definitely realize we are working towards a strict deadline at 4pm. Therefore let me be straight with you I am willing to accept the offer if you give me at least50ofVaete Share of future profit. I think it is fair enough to divide the profit evenly among both of us, considering your valid arguments. If you are not willing to accept the 50% offer it could also be an option for me to have 4Vaete members in boardand then have aVaete Share of future profitof 40%.I hope you are still willing to negotiate because I do not consider it as cooperative to decide that I need to accept or reject this offer. From our side we also want a trustful partner who backs us up at all times, due to your e-mailing style I keep questioning this fact. Yet I hope we will come to a nice solution and I am still looking forward to our nice joint venture.Hope we can quickly get to an agreement.Kind regards,Mika Andersson</t>
  </si>
  <si>
    <t xml:space="preserve">Dear Mika Andersson,Unfortunately, I do not see a chance anymore to come to an agreement. As I mentioned in my last eMail, we already offered you as much as possible. We are sorry that there will be no deal but we cannot loose our face by risking our business and our employees jobs.I will not hide the fact that I am disappointed with this outcome. However, I thank you for the negotiation.Kind regardsJesse Rebane</t>
  </si>
  <si>
    <t xml:space="preserve">Dear Mr. Andersson,My name is Jesse Rebane and I am working at Tihe Technologies AG in Estonia. From now on I am going to be your contact for questions, requests, and further negotiations. I am operating on behalf of Mr. Kadri Kirsipuu who lead the negotiations during the first round of discussions. As the outcome of this first meeting has been very satisfying for both of our companies, I am sure that we can achieve a cooperation that is evenly beneficial and path-breaking for the future of Vaete AGs and Tihe Technologies AGs joint venture.As some general terms have already been agreed on, let me introduce you to the issues that are up for negotiation:Duration of contract: In the first round of discussions, our companies agreed on a minimum duration of five years. As a matter of course, the first years of market entry are risky for new innovations. Therefore, we consider a duration of at least seven years to be necessary for both of us to start making real profits and securing our position in the market. In order to reduce insecurity and risk, we would suggest an optional extension of additional five years after the seven years have passed. This makes a total of12 years.Court of jurisdiction: Since we already agreed on producing on Estonian ground, the easiest solution for all parties involved would be to register our joint venture inEstonia. This means our venture would be subject to Estonian law which we are already familiar with.Vaete members in board: The initial propositions of five members on the Board of Directors with a simple majority is still in agreement for us. Setting up our place of production in Estonia, it will be more effective for our party to deal with local authorities and partners compared to a foreign company. Therefore, we suggest setting up the Board of Directors with four members representing Tihe Technologies AG and 1 memberof Vaete AG just for the sake of simplicity.Secrecy clause: We do understand that your company is very proud on its invention and wants to keep the innovative plans to itself as long as possible. Regarding the fact that the production is planned to take place in Estonian plants and that our local staff will be employed, we need further information on the range of this secrecy clause. We doubt that a qualitative and fast production will be realistic if we do not receive any information on your production plans. At the present moment, our answer to a secrecy clause isNountil we reveive further explanation.Vaete Share of future profit: The most relevant point of negotiations still involves a lot of uncertainty for both of our companies which is why we are keen on finding a secure solution for every party involved. We at Tihe Technologies AG face the costs for building three new plants, additional R&amp;D investments to finish the plans and making final tests and the production costs of the final engine. Concerning your request to update our security software, we want to accommodate to your wishes and bear the costs for its implementation. Moreover, we agreed on investing into the local transportation and electricity infrastructure. The last two cost items will be paid for by Tihe Technologies AG without any financial participation from Vaete AG. Still, the estimations being made are very rough and severely depend on your input of further details. Overall, our estimations lead to the conclusion that a share of 75 % of total revenues would be sufficient for our company to cover all cost arising. This would leave Vaete AG with a profitable share of25%.Remember that the suggestions made above are a base for further negotiations. We at Tihe Technologies AG are convinced about the promising opportunities that the cooperation with your company being a globally known train producer offers. We are very looking forward to a long-term relationship. Together we can revolutionize the market with the introduction of Green Locomotive.I am looking forward to hearing from you. In case of uncertainties, do not hesitate to contact me for further details.Best Regards,Jesse Rebane</t>
  </si>
  <si>
    <t xml:space="preserve">Dear Mr. Rebane,Nice to meet you! Good to know that you are my partner, together we will bring this negotiation to a good end. I am sure we can achieve benefits for both our companies. So let us start immediately.Thanks for already specifing the issues that are up for negotiations. Here you will find my answer to each issue.Duration of contract: I would love to accept your 12 year offer and I must say that our company is looking forward to working with you on such a long term. However, we want to change how this contract looks. We would like to propose a contact of 5 years. We need these years to finish development, after we finished development, we could negotiate about a new contract for the rest of the time period. So you could see this as a two-in-one contract, The five years are for development. If these years turn to be out successfull, and I am sure you would want to guarantee us that, there will be a new and longer contract.Court of jurisdiction: Concering the court of jurisdiction I am going to be clear and forward with you.As a western company it is hard to rely on former Soviet jurisdiction. There is a lot of evidence of deals that collapsed, companies that got out of business etc. due to old Soviet jurisdiction. As an Estonian you must admit that going for a more neutral country is the better option right? I would like our companies to meet in Sweden for jurisdiction, and when there, I'll buy you an expensive beer ;).Vaete members in board: I think it would be more logical to have a board that mainly exists of Vaete members. We are known with big projects like this one and we are good at guiding porjects this size. Therefore, I would like to propose that we have a board of 4 members from Vaete and 1 member of Tihe Technologies AG.Secrecy clause:The point here isthat while we want to produce the engines in Estonia due to the lower associated costs, wedo not want to lose the control of the plans for our new technology. They represent a key andvaluable knowledge resource for our company. We would like Tihe to sign a secrecy clausethat prohibits Tihe AG from giving access to this proprietary technology to any third party. Itwould also prohibit them from using the technology in any of their other products. By signingthis secrecy clause, Tihe would agree to not using this technology without our expresspermission.Vaete Share of future profit: In case of the future profits I am not happy with what you are proposing, however, I am willing to give in. We should do this together and I am of opinion that you will benefit from the money and can invest it in your plants and security. Which will on its turn also benefit us! Therefore, I propose that our share will be70%. This means that you will have all the appropriate funds to return on your investment and even make a nice profit.I am looking forward to hearing from you. In case of uncertainties, do not hesitate to contact me for further details.Best Regards,Mika Andersson</t>
  </si>
  <si>
    <t xml:space="preserve">Dear Mr Andersson,Thank you for replying so fast and detailed to the issues at hand. I hope we can make full use of our negotiation to agree on a profitable and suitable solution for both of our companies.The arguments you presented to our initial offer are understandable and cohesive. We reconsidered our initial proposal and want to explain in more detail the reasons behind our offer:Duration of contract: We appreciate that your company plans on cooperating with us on long-term conditions. Exactly for this reason, we do not see why our cooperation should end after such a short amount time? As you explained yourself, you plan on finishing the development phase of Green Locomotive within this period, but you did not include the market introduction itself. This is the most critical point in time for a newly introduced innovation and the breaking point for risk assessment. We at Tihe Technologies AG believe in the success of Green Locomotive but it would be too risky for us to invest only during the development phase without a guarantee to having any compensation generated. The latter will take time and we do not see this happening within only five years of partnering. Therefore, we suggest10 yearsyears of duration with the possibility to renegotiate.Court of jurisdiction:As you made your point on this matter very clear, let me get some facts straight: We feel somewhat concerned that you as a Western company describe us and our country as unreliable. Your argument did not leave a good impression on us at all. Tihe Technologies AG worked very hard on establishing a Western oriented business culture, as did our country. Our management is very consistent with our company values and successfully maintained them since being appointed to leadership. If being situated in a former Soviet country (which Estonia was nearly 30 years ago) is an argument for you to not trust or rely on a company, we &amp;ndash; as Estonians &amp;ndash; think that you should reconsider your attitude. In addition to that: Suggesting your own country as court of jurisdiction does not sound as a neutral to us as you would have thought, despite your invitation. We will reevaluating this issue and until then stick to our initial proposal:Estonia.Vaete members in board: We can understand that Vaete AG aims to have a greater share on the Board of Directors, but our company has also been very experienced with projects of this seize for a couple of decades now. If experience were set to be the main argument for settling on the number of Board members, Tihe Technologies AG would also claim these seats. Revisiting our first argument: Setting up our place of production in Estonia, it will be more effective for our party to deal with local authorities and partners compared to a foreign company. This does not mean that we question your ability to negotiate with locals. It is much more likely that they may be more critical towards a foreign company in comparison to a local, well-known institution. Still, we want to accommodate to your request and suggest 2 members of Tihe and 3 membersmembers of Vaete.Secrecy clause: As far as we are concerned, we chose to cooperate with each other because of knowledge, experience, funding and production equipment. Not simply for the sake of cost reduction. This will be a bonus only, if we combine both of our inputs to create something bigger and innovative. We do understand that Vaete attempts to keep the plans on Green Locomotive as secret as possible and we value this technology as much as you do. Could you explain in more detail what this clause would mean, e.g. does it include all of our staff or other companies, etc.? Again, we do understand your worry about the plans being leaked before development and production are done. But we need some more security and trust from your side to start into this partnership successfully. Until further notice our answer is:No.Vaete Share of future profit: Before making another counteroffer on this specific issue we want to remind of the investments that Tihe Technologies AG is willing to make for your company to be able to produce on our grounds. We already agreed on these investments in our first round of negotiation, so these technological and logistical investments will happen without you having to participate in the funding process. Depending on the exact numbers, we will not be able to cover even these costs if we settle on the share you suggested. Already knowing that we would not be able to cover our fixed cost makes this offer not at all profitable for us from a financial point of view. The opportunity to cooperate on Green Locomotive is very important to us but not at all costs. This deal very much depends on your input of further details.Please take into account that all issues are up for negotiation still. We aim to find a good solution for everybody, and this will only happen when we work together.I am looking forward to your reply.Best Regards,Jesse Rebane</t>
  </si>
  <si>
    <t xml:space="preserve">Dear Mr. Rebane,Thank you for your quick, accurate and solid response. I am glad that I am blessed with such a great negotiations patner. I am sure we are going to find a way to close an amazing deal for both our companies.All your arguments are understandable and cohesive as well. We would like to get closer to you and we feel that we are getting there! Therefore you find a counteroffer attached:Duration of contract: we are aware that the market introduction is very imporant and therefore we want to include that in a new contract that we will set up when the first 5 years are done. See it as a one-in-two contract that can benefit us both. The first 5 years are for manufacturing and creating the best possible product. Afterwards, we will settle a new contract for the most critical part of our great collaboration. We are sure we want to continue with you as a partner and I have to say that it hurts me a bit that you assume you cannot trust our honest words. But, I also get that you need more certainty on this matter. Therefore we would like to include a clause in the contract that says that if things work out as they are planned, after 5 yearsa new 7 year deal will be negotiated with you. You should also see this as a benefit, after 5 years, prices are up due to inflation or due to a new world war or pandemic. You will get a new chance to negotiate profits etc.Court of jurisdiction: As an Estonian I think you should not want to close this deal via law in your own country as well, right? With all tenses with the Russian border and the war in Ukrain I think it is better to close this deal on neutral grounds. I get it that you do not see Sweden as neutral grounds. Therefore, I am willing to give in and hope we can meet in court in Germany.Vaete members in board: Considering your arguments I find it more than fair to say that we, as you state, get 3 membersin the board. This will be fine by us and therefore we accept this.Secrecy clause: We would like to sign a secrecy clause that prohibits the workers that are exposed to the full blueprints from leaking it to family members, press or others outside the company. We trust the board members with this so we would like to exclude them from the secrecy clause. Also it would not be necessary for the engineers to sign a secrecy clause because they are not exposed to the full blueprints. Therefore, we would like to suggest the secrecy clause to be signed by the teamleaders of the construction teams and others that get in touch with our plans on the workfloor.YesVaete Share of future profit: It is good to hear that investments are already considered. Therefore, we calculated it to be fair to give you 40% of the future profit. In that case we will be left with60%.I would like to add that everything is still up to negotiation. I am looking forward to your response.Yours sincerely,Mika Andersson</t>
  </si>
  <si>
    <t xml:space="preserve">Dear Mr. Andersson,Thank you for reevaluating your offer. I have to agree with you, I have the impression that we are getting to a stage where we can settle on a final agreement for Vaete AG and Tihe Technologies AG. As we are still very interested in making our joint venture happen, you can find our newly revised suggestions below:Duration of contract:We are willing to implement your suggestions on a one-in-two contract. Generally speaking, we were having the same idea of the structure of a potential contract. However, the option of renegotiating after just five years does not offer as much planning security as our company needs to justify such an enormous investment. Our uncertainty is not at all based on a lack of trust but rather on the general potential of risks. We are living in uncertain times, so we just want to assure our staff and investors that our joint venture will be safe and sound in the long run. For this reason, we want to present a package-deal that will be explained below.Court of jurisdiction: Please refrain from making considerations about our own trust into the Estonian law. The reason why we chose to suggest Estonia as court of jurisdiction was and still is for simplicity reasons only. An Estonian company that produces a good with Estonian resources in Estonia will have less operational and administrative expenditure when it is bound to the law of its own country. In our first round of discussions, we talked about the possibility for neutral options which is only rational and fair. Germany appears to be a rather natural solution in this case. The explanation for our offer on this specific subject will be found below as well.Vaete members in board: As far as we are concerned, the share of members on the Board of Directors &amp;ndash; counting 3 for Vaete AG and 2 for Tihe Technologies AG &amp;ndash; is acceptable. We are satisfied that we were able find a common ground in this case.Secrecy clause: After consultations with my supervisor Mr. Kirsipuu, I am confused about the way you presented the conditions of the secrecy clause. I am sure that this is just a misunderstanding, so let me explain how I interpret the secrecy clause based on the information given to me. Initially, the clause was supposed to cover the technology itself meaning that the plans were not to be shared with our management or our staff. When recapitulating your last offer, I got the impression that your idea of a secrecy clause prohibits us from sharing the plans with competitors rather than denying us access to them in general. Please correct me if I am wrong but if the latter is the case, then the original set up of the secrecy clause would be invalid. To clarify this specific subject first, we do not change our offer on this matter until we receive further information from your side.Vaete Share of future profit: Your concessions on this matter are generous and we want to let you know that we appreciate that. Nevertheless, the share you calculated still leaves us no room for profitable returns. Not wanting to reiterate our total cost of investment into our joint venture again, we just remind you that Tihe Technologies AG invests a considerable sum of knowledge, financial and human resources into the realization of your technology. This is an opportunity that most of your competitors have probably been waiting for a long time.All in all, we want to offer you the following package-deal: Depending on your clarifications regarding the secrecy clause, we could offer you a contract duration of 8 yearsin total with the option to renegotiate for a longer partnership. This duration holds under the condition that there is Noneed for a secrecy clause. As a compensation for your concession, we would agree on settling forGermanyas court of jurisdiction. In addition to that, we would stick to our proposal of 3 membersof Vaete AG on the Board of Directors. Let me remind you of the fact that your company will have the absolute majority then. Finally, we suggest a total share of profit of 45/55% representing the share of pre-partnership input. The offer presented to you is meant to hold as a package-deal, thus there is no guarantee that single issues are up for further adjustment.We are pleased with the outcome that we have achieved together until this stage of negotiations and hope that we can come to a final agreement soon. In case of questions or need for further details, please do not hesitate to contact me. I am looking forward to hearing from you!Best Regards,Jesse Rebane</t>
  </si>
  <si>
    <t xml:space="preserve">Dear Mr. Rebane,Good to hear from you so soon! I think that we will get to a good deal very soon. Let us continue negotiations. First, thank you so much for the new offer, we have revised it and came to a new offer that you can find below:Duration of contract: I am glad to hear your company has the same idea about a one-in-two contract. I see your trouble with a short 5 year contract, and therefore I would like to give you two extra years. These years must be a sufficient basis to decrease the potential risks that can follow in the future. Therefore, we offer you a7 yearscontract.Court of jurisdiction:We are very glad that you join us in court inGermany. Thank you very much for being understanding on these matter and excuse me for earlierconsiderations about your trust into the Estonian law.Secrecy clause: I am sorry for the confusion that has arisen about this matter. I get why you did not yet change your opinion of this matter. I think that Mr. Kirsipuu got his information wrong or got old information. We would like to sign a secrecy clause that prohibits you from sharing it outside the company. Therefore, sharing it with the management and staff will still be possible. The information I got, and the secrecy clause that has been set up, confirm this. Therefore, we would like to sayYesto a secracy clause.Vaete Share of future profit: We are willing to give in on the future profit that we are going to make from this marvelous project. We do not want this deal to collapse on finance and we also gain benefits from your company making more profit. Therefore, we want to share the profit more equally55% will go to us, the rest is for your company!I hope that I cleared your mind om some of the issues and that you consider my offer as a valuable one. In case of questions or need for further details, please do not hesitate to contact me. I am looking forward to hearing from you!Best regards,Mika Andersson</t>
  </si>
  <si>
    <t xml:space="preserve">Dear Mr. Andersson,Thank you for your reply. It took us some time to weigh up the advantages and disadvantages of your offer. Regarding the innovative and economic opportunities of this deal, we are still very keen on making this joint venture happen. Thus, the following will be our last and final offer:After reading your counteroffer, we do not have the impression that you read the conditions of our package-deal properly. It has been pronounced clearly how we wanted to implement this deal without adjusting single issues due to their co-dependencies. Honestly, we feel disrespected in some way and ask ourselves whether this is a good base for a successful partnership.In the following, we will explain our final offer. So, it is up to you whether to accept this deal and make the joint venture happen or reject it and miss on the most promising cooperation for your company.As you do not want to go without the Secrecy clause, we offer you aDuration of contractof10 yearsin total to cover ourselves for all eventualities. Our offer still includes the proposal of3 membersof Vaete AG on the Board of Directors. Settling for Germany regarding theCourt of jurisdictiononly holds under the condition that there is no need for a secrecy clause. Since this is not the case, we want to stay inEstoniaand operate under Estonian law. We see this as a compensation for our concession regarding the secrecy clause. Finally, we suggest sharing the total profit equally which means that each of us receives50%.As it has been stated above, this is our last offer. We hope that we can come to a contract conclusion that satisfies both of our companies. We at Tihe Technologies AG are looking forward to a possible partnership and leave it up to you whether we will share the experience of turning Green Locomotive into reality.Thank you for the constructive negotiations!Best Regards,Jesse Rebane</t>
  </si>
  <si>
    <t xml:space="preserve">Dear Mr. Rebane,We will drop the secrecy clause (No), which is a very large loss for us so we are hoping you also will give in where needed. In exchange we would like the court to be held in Germany(as already agreed) and the duration of the contract to be7 years. The members of the board will than stay at3 membersand the profit we want will be55.If I am right, this would mean that we both have equal winnings and losings to this project. We would really want to sign this deal, therefore this seems to be the most equal and fair split of assets.Kind regards,Mika Andersson</t>
  </si>
  <si>
    <t xml:space="preserve">Dear Mr. Andersson,Thank you for your generous concessions. If you are willing to drop the secrecy clause (No), we want to meet halfway and offer you the following: We settle forGermanyasCourt of jurisdiction, you will have3 memberson the Board of Directors and the share of profit of55%. BUTwe want theDuration of contractto last9 years.In this case, there would be no need for further negotiation and we would agree on these terms. Please let is know what you think very soon!Best Regards,Jesse Rebane</t>
  </si>
  <si>
    <t xml:space="preserve">Dear Mr. Rebane,The clock is ticking... Therefore, I would like to change one last thing in the offer. We are willing to give you 70% of the future profit, 70%! Let that sink in. In trade we would like to have the secrecy clause.The rest can stay the same.Best regards,Mika Andersson</t>
  </si>
  <si>
    <t xml:space="preserve">Dear Mr. Andersson,Congratulations, we decided to accept your final offer. Thank you for the great negotiation process. It has been a pleasure!Best Regards,Jesse Rebane</t>
  </si>
  <si>
    <t xml:space="preserve">Dear Mika Andersson,we are very happy to have formed a joint venture with Vaete AG. Like discussed going even further and forming a partnership between our companies would be more benefical for both parties. Furthermore a few points were left open for discussion after the last meeting and need to be negotiated.Hopefully we can come to an agreement benefiting both our companies.Firstly the distribution of the future profits needs to be settled.The little technical infromations, that were shared with us and the fact, that the engine isn't even ready for production yet brings a lot of risk for us and high costs for finishing the development and later the production. Therefor we suggest a20Vaete Share of future profit.The next point to be discussed is the split of the Board of Directors. Since there is a lot of communication necessary with the local authorities and partners in Estonia, it would be an advantage for us to leave this communication up to our company. This would mean1 memberof Vaete members in boardand the rest of the Tihe Technologies AG.Working together means we should be open and honest with each other to get the best out of the joint venture and work together. For this reason we would be against aSecrecy clausefor the Green Locomotion engine. This point can be discused further, but we would need more information about what the clause involves and what it would mean for the final contract.A stated previously stated our company is in favor of a long-term partnership with your company and so would suggest theDuration of contractto be12 years.Because the joint venutre, all of the production, rest of development and a lot of customers are located in Estonia theCourt of jurisdictionshould also be located inEstonia, so we can prevent unnecessay problems.I am looking forward to here what you think about the our offer and happy to negotiate on the different issues, if necessary.Kind regards,Jesse Rebane</t>
  </si>
  <si>
    <t xml:space="preserve">Dear Jesse Rebane,We are also excited to be working together with Tihe AG in our joint venture. I hope we can work fair and honestly together to find a solution that will be beneficial for both parties. Unfortunately, your current offer does not meet any of our needs as it stands, I will develop my point of view on each discussion point.Firstly, the distribution of future profits. I understand that there is risk and a lot of costs involved for you, but so is there for us of course. Our analyses have shown that the estimated value brought to the joint venture is notably more significant on our side, so I believe it will be only fair that the distribution of profits matches the value that we bring to the deal. I propose Vaete Share of future profitto be 75.Secondly, of course, we value communication within Estonia as well, so it would only be fair that you have some members on the board. But, international communication will eventually be more important for this project to be successful. We have better connections across Europe and thus propose the following amount of Vaete members in board: 3 membersfor Vaete and 1 member for Tihe AG.When it comes to the secrecy clause I see your views and feel like you do not understand the full purpose of this secrecy clause. If it is the openness or the honesty of our joint venture that you are worried about, there is no need. The secrecy clause does not prohibit the openness or the honesty of our joint venture in any way. The main importance of the secrecy clause is that it prohibits Tihe AG from giving access to this proprietary technology to any third party, which makes sure we stay in control over the plans for our new technology. This is why the Secrecy clausebeing signed is of great importance to us.We are generally not in favour of such long-term relationship, but I do see and value your needs so want to meet you halfway. I would like to propose a Duration of contractof 7 years.Concerning the Court of jurisdictionI think the only option that is equally fair to both parties is for it to be in Germany. I know we both value a fair and honest joint venture, the only way to ensure this is for a neutral country of jurisdiction. This is why I propose th country of jurisdiction to beGermany.I hope you can understand why the previous offer was unacceptable and I hope you are prepared to negotiate further on some of these points. I also hope you see and value the concessions I have made on my part.Im excited to see what you think of the current proposal.With kind regards,Mika Andersson</t>
  </si>
  <si>
    <t xml:space="preserve">Dear Mika Andersson,thank you for the fast reply! The counteroffer you presented is sadly not acceptable for us, therefor I have a few suggestions prepared.Our calculations show that the input money of your company is only slightly higher than ours, but additionally we will be having all additional and upcoming costs starting with the production. Certainly i understand, that you've already put a lot of money into the technology. Therefor we would go up to30%Vaete Share of future profit.Your suggestions on theVaete members in boarddoesn't make sense to me especially looking at the shortDuration of contractyou proposed.You don't even have a product, which is ready for production, so it will take some time until we can go into production and until the product is established on the market.So the first and most important customers are located in Estonia. For this reason we could go up to2 members beingVaete members in board and 3 memebers being from the Tihe AG.Regarding the secercy clause, we definitely agree that the technology needs to be protected from third party, but we would only accept this, if the duration of the contract is longer (12 years).I agree that setting theCourt of jurisdictioninGermanyis the fairest solution.Kind regards,Jesse Rebane</t>
  </si>
  <si>
    <t xml:space="preserve">Dear Jesse Rebane,I would also like to thank you for your swift response. I see some of the concessions you have made but I feel like the value that we bring to the table is not appreciated enough in the current offer. We clearly both value the share of future profits and the members on the board highly, this is why my current offer involves a compromise concerning these issues, where we both get the upper hand in one of the issues.Concerning the future share of profits; you are only considering the current input of the money and the production costs but you are forgetting the estimated value of the revolutionary technology that we are bringing to the table, this is the largest value that we bring to the table. Without this technology, there is no project and there are several different companies who are able to do the production for us at a lower cost. I have to admit that I value your expertise very well and I sincerely hope we can come to a fair agreement. But this fair agreement does need to come with an advantage in the share of profits for Vaete, or we will, unfortunately, have to bring our business elsewhere. I propose theVaete Share of future profitto be75%.If, and only if, the split of Vaete share of future profit is accepted, I am willing to give the advantage of members on the board to Tihe AG. I see your arguments and even though I still have more faith in the board members that we would bring I will in this case be able to accept the proposed split for theVaete members in board, for Vaete there will be2 members.I thank you for understanding the importance of the Secrecy clause, unfortunately, I cant agree on a 12-year contract deal. I also have difficulty seeing how these two issues are related. For the duration of the contract, I will give you an extension over my previous offer. This will make for an8 yearsDuration of contract, with an option to re-negotiate for another four years in the future.Im happy that you agree on a fair Court of jurisdiction. Kind regards,Mika Andersson</t>
  </si>
  <si>
    <t xml:space="preserve">Dear Mika Andersson,I have to be honest, your offer doesn't really sound like you want a partnership, but rather a cheap production company, that can be tossed aside easily or rather fast. We definitly think your technology is of high value, but you have to remember, that it isn't even finished yet. If there are other companies, who would produce the engine at a cheaper cost, why do you even want to coroporate with us and not these other companies?We are the only suppliers in Europe, that would be able to produce the hydrogen tanks, especially at a high volume and quality. Additionaly we already bring customers, that would in high volume buy the produced engines. The project would definitly be possible without you, because there are many other companies in Europe, that already are in the series production stage of their combustion chambers.If we don't agree on a compromise we will be finishing the project with one of them. Using a very eco-friendly engine would be a better solution for the local project, but is definitely not necessary for us. Therefor corporating with you brings a lot of risks and costs for us, but would hopefully be worth it in the end.Regarding everything I have mentioned in the previous paragraph, the highest we will be going up regarding the shared profit would be40% for you company, but only, if theDuration of contractwill be12 years.As in a previous e-mail from you stated, the secrecy clause would mean we would be able to get all the information about the technology, just are prohibited from sharing it with other thrid party companies? If so then we would agree on theSecrecy clause, otherwise not.Kind regards,Jesse Rebane</t>
  </si>
  <si>
    <t xml:space="preserve">Dear Jesse Rebane,I feel like this is a very unfair statement that you are making concerning my last offer. It is absurd to me that you consider an eight-year contract duration to be a cooperation that we dont value and are tossing aside. I understand that our technology is not fully finished yet, but even at the current state of the technology, it is estimated to be worth 78.5 million dollars, also when we finalize the research and development together it will be worth an estimated 90 million dollars. Considering these huge amounts, I would again like to ask you to not underestimate the value that we bring to the table in this deal.Like I said before, I value your company highly for your expertise and connections in the east-european market. But there are many companies in Europe and Asia, where production costs are even lower, that would see it as a golden opportunity to gain access to our revolutionary technology. I see the risk that this project might bring, but as a fellow businessman, you must understand that the risk reward in this situation is a great opportunity for you. Seeing that your estimated costs are about 23 million and the value of our finished technology would be an estimated 90 million.So since the split of value has been made very clear here and since in my previous offer I explained that it is only fair that both of us will get the advantage in one of the two most important issues; the shared profit and the members on the board. So considering that the value that we bring into the deal is way higher and I have given you the advantage on the Vaete members in board, which you don't even mention in your previous offer, it is only fair that we get an advantage in the future profits. My final offer for theVaete Share of future profitis75%. As a token to show that we are not only here for a short while and that we wont be tossing you aside, im willing to up theDuration of contractto9 years.Yes, I can assure you that you will get all the information regarding our technology.With kind regards,Mika Andersson</t>
  </si>
  <si>
    <t xml:space="preserve">Dear Mika Andersson,I don't know where you got those estimated costs, but 23 million dollars wouldn't even cover the 3 new plants we would have to build. Additionaly we would have to pay for the new sec urity system (you demanded and is already in the contract), the updocming production cost and just in generell any upcoming costs regarding the project. Part of that are the costs of the further development of the technology, which in the last meeting was already decided we would have to cover the financial burden of and not Vaete AG. So there is 0% risk for you.Our expert estimated the value of your technology to be no higher than 60 million dollars. Your estimation of 78.5 million is way to high especially compared to other's on the market. Therefor it wouldn't be worth it for us, if theVaete Share of future profitwould be over the40% and the Duration of contractunder 10 years, and we would sadly have to go with another company for the project.Further we would also agree to theSecrecy clauseregarding the statementsyou made about its content content in the last e-mails.This is the lowest offer I will be able to propose, otherwise we would have to go with another company and the joint venture between us will not be possible. Hopefully you can agree to this offer I am making, because we were already looking forward to working with you.Kind regards,Jesse Rebane</t>
  </si>
  <si>
    <t xml:space="preserve">Dear Jesse Rebane,I am afraid I will have to put a stop to our negotiations here then. I get the feeling you don't value the concessions I make and are only willing to only concede the minimum amount yourself. I have given you proper explanations for my view on theVaete Share of future profitand theVaete members in boardissues which you seem to ignore or disregard every time. Even with your low estimates this would not be a fair split and saying that there is 0% risk for us is fundamentally untrue since this technology is the most valuable part of our whole company.For these reasons, and since the offer is still unnaceptable, I am afraid we will be bringing our technology to another company who will value our contributions and is willing to negotiate coherently.I wish the best for you and your future business ventures but feel like our ways business wise will be parting here, unless you are able to come up with a more acceptable offer.Kind regards,Mika Andersson</t>
  </si>
  <si>
    <t xml:space="preserve">Dear Mr. Andersson,I am happy to be able to get in touch with you. You may have heard about me. I am Jesse Rebane from the Tihe Technologies AG and and I get in touch with you because I would like to negotiate the final issues about our joint venture with your company Vaete AG. The first meeting round of Tihe Technologies AG and Vaete AG in Estonia was really successfully and we are satisfied about the outcome of the first meeting round between our companies. That is the reason why I'm looking forward to negotiating the next issues with you to be able to advance our cooperation as a joint venture. My goal is to negotiate a final contract that offers advantages for both parties and is based on a good long-term relationship. I think we will both have issues where we have to achieve a certain outcome but also other issues where we can accommodate the other side.First of all, lets have a look on the share of future profit. I would suggest a share of 75% for our company and 25% for Vaete AG. We have to build three new production plants for the joint venture which will be really expensive and we also agreed to install and finance new security software in all of our plants. Also, the engine is not yet at the point ready for series production, so we have to invest in further R&amp;D costs. For the second issue, the number of directors from each company that will sit on the board of directors, I suggest that you get two members in the board and we will get three members. The reason for this suggestion is that we have the opinion that it is easier for an Estonian company to work with local authorities and local partners than it is for a Sweden company. So therefore, it could be beneficial for both of us.The third issue we have to negotiate is the duration of our contract. Our companies have already agreed to sign a contract with a minimum duration of five years. We are interested to build a long- term relationship with Vaete AG. We would like to have a contract of ten years with an option to extend it for another two years. The secrecy clause is still a difficult topic for us because we dont know now what this clause involves at all and what its inclusion implies in the final contract. Regarding this topic we will need further information from your side. From our point of view now we would not want to sign the secrecy clause.The last issue we have to face is the choice of a court of jurisdiction. As we both want to set up a joint venture in Estonia it would make sense to subject to Estonian law. We already have good lawyers in our company. For us it would not make sense to go to court in Sweden if we are both operating in Estonia in this joint venture. Attached you also find my summarized offer.I look forward to your feedback, a possible counteroffer and a fair negotiation!Best regardsJesse Rebane</t>
  </si>
  <si>
    <t xml:space="preserve">Dear Jesse Rebane,Thank you for your message. I also look forward to negotiating about the joint venture! Lets indeed search for a compromise on a long-term relationship and combine our efforts. I believe we can work it out together.I made a counter-offer and I will now explain them one by one clearly. We are not on the same page yet, but I am sure we will be eventually.First, I would suggest a share of 80% for our company and 20% for Tihe Technologies AG. We will be bringing new technology to this project, and that costs a lot of money. I believe that in the long run, this is the most promising innovation in rail engine design in recent history, and it was our R&amp;D department that succeeded in finding the major keys to develop this technology. So I am sure this is a good investment for the joint venture.Second, I suggest that there will be five members on the board, and there will be three from Vaete AG and two of Tihe Technologies AG. Vaete AG is trained in such big joint ventures, so I know they will do good on the board. I think this is more important than being able to work together with local partners.Thirdly, the duration of the contract is something I also want to discuss. I would like to offer a 5 years contract where we can build on great cooperation together. The reason for this is that we want it to be a success, and these first years are important to work together. Of course there is an option to extend, but first we have to make it a success.I would like to give you more information about the secrecy clause! This has to do with an important source of knowledge for our company. They are of tremendous value and we definitely cannot do without them. Therefore, we ask that you keep this resource in front of you so that it does not come at the expense of our business. This is something we do with all our partners and this gives us confidence in working together.Lastly, we have to discuss the location. You offered Estonia as a location, but none of our lawyers have practiced there. We would therefore like to choose Sweden. This Swedish body of corporate law is known to be very comprehensive.I look forward to your next message and arguments!Best Regards,Mika Andersson</t>
  </si>
  <si>
    <t xml:space="preserve">Good Morning Mr. Andersson, thank you for your counteroffer. Regarding the first issue, I see that you bring the new technology, but it will be a risky technology and we also have to face a possible risk that the technology will fail. To show you also the costs we have to face: We build up three new plants which will cost us at least 24 million euros and we also have to invest in further R&amp;D costs and as I said we will invest in security software in all of our plants to keep the innovation safe. I hope you can understand that we have to cover our fixed costs of production. If this is not given it doesnt make sense for us to invest. For sure we could find a promise, what do you think about a share of 40% for your company and 60% for our company?Regarding the second issue, the members of the board, we are sure that local authorities will exert considerable influence over our cooperation so it would be advantageous for Vaete AG to leave communicating with them to us. Thats why I suggest that we get three members in the board and Vaete AG two.About the duration of our contract, our firms already agreed to have at least a contract of minimum 5 years because calculations have shown that it will take at least five years for the investments of both companies to show decent returns. We have to invest much in security and new plants so it would not make sense for us to build three new production plants just for a contract of five years. I have the opinion that it could make more sense for both of us to set a long-term relationship to earn longer profits. I would suggest at least a contract of 10 years with the option to extend it.Regarding the court of jurisdiction, we dont see why we, as an Estonian firm operating in Estonia with you, would go to court in Sweden. But we might consider a third more neutral country like Germany because we are also familiar with the German law. That would be a compromise from our part!Lastly, I talked a lot about the secrecy clause with my boss and we would like to know what this clause exactly implies so does it imply that we are not allowed to know about the whole technology behind the invention or does it only imply that we of course are not allowed to share the technology with other companies? When you can answer us the questions and we understand the need, we might consider signing the clause.I hope we can come together on some points.Best regards,Jesse Rebane</t>
  </si>
  <si>
    <t xml:space="preserve">Good afternoon Jesse Rebane,Thank you for your message.I made a second counter-offer which you can see next to you. Lets dive into it:Regarding the first issue, the new technology will change the world. The value of the finished technology is € 90 million. That is quite a lot! There is no doubting its success: Our engineers estimate that the technology, as it stands at this moment, has an 85% chance of being successful. It is a unique development and therefore fair to share the profits in the following way. Of course we want to accommodate you too.Second, because of our experience, I think it is better for us to be in charge of communication. We expect the management of Vaete AG to be very capable to handle such a big joint venture. As I said before this is more important than the local experience. I will therefore stay with the same offer.Third, to assure our joint venture is successful when the contract ends, we think 6 years will be the most suitable. In these times, we are forced as a company not to enter into long-term collaborations because this is simply not smart for both parties. However, we are very happy to keep this option open and there is certainly a chance of extension. But for now, this is the offer I can give.For the fourth issue I would like to make a compromise. There is evidence that foreign companies in the former Soviet area have difficulties demanding their rights. Moreover, we, as I already mentioned, do not have any experience with Estonian courts. None of our lawyers have practiced there. But I will come across with you and we can choose Germany.About the secrecy clause, to clarify: it only implies that you keep the information to yourselves, of course we will keep you informed. That is logical and necessary for us in a cooperation. Hope this is clear to you!I look forward to your next message!Best regards,Mika Andersson</t>
  </si>
  <si>
    <t xml:space="preserve">Good Morning Mr. Andersson,thank you again for your time to make a counteroffer.We could already agree on the court of jurisdiction in Germany, that is really great!Already in my last counteroffer I suggested some compromises so we can get closer to each other regarding the other negotiation issues.Regarding the first issue, the share of future profit, I already proposed with my last counteroffer a big compromise from our side. Regarding the issue Secrecy clause, I can now understand what the clause exactly implies and we will be willing to sign but only under one condition.To sign a secrecy clause is nothing we experienced in cooperations with other companies. Our condition to sign the secrecy clause is that we will receive a higher share of the future profit because we can only use the invention in combination with the joint venture and not furthermore. We have to carry the main burden of the final development of the engine, both in terms of money and human resources. So, we have to make sure that we make profitable profits during the period of our joint venture. That is the reason why I will stick to my last counteroffer, 40% for Vaete AG and 60% for our company. If you can agree on that I wil sign the secrecy clause in my next counteroffer.We also have to talk again about the duration of the contract. This is a really important issue for us, I suppose as important as the signing of the secrecy clause is to you.I would like to stick to my last counteroffer and offer you a contract of ten years with an option to extend it but I see that you want to have a shorter contract so I suggest a duration of the contract of nine years with the option to extend it for another three years. I already told you in my last counteroffer that the effort we are making here is too big, both financially and in terms of personnel capacity to hold on to just a short-term contract.Regarding the members of the board of directors I see your point but we also have experience in cooperations with other companies and I think you underestimate the influence of the local authorities. It may be a different system in Sweden but in Estonia local authorities have a lot of power and it is important to know how to communicate with them. That is the reason why I will stickt to my last counteroffer, 2 members in Board for Vaete AG and three members of Tihe Technologies AG.I look forward to your next counteroffer!Best regards,Jesse Rebane</t>
  </si>
  <si>
    <t xml:space="preserve">Good Afternoon Mr. Rebane,Thanks again for your counteroffer.Indeed, nice that we have already been able to find a compromise! Let's move on to the other issues. I briefly explained them one by one again.I understand your first point about future profits! Although I cannot agree to it, I did make another sacrifice that I think is positive for both sides:If you can sign the secrecy cause, I can agree to 50% for Tihe Technologies AG and 50% for our company. This is is a good bid, thinking about all the new technology we bring with value to the partnership.I get your point about the duration of the contract. We also want to make this a success and we appreciate your big effort. Therefore, I can make an offer for an 8-year contract with an option to extend.As for board members, I can also accommodate you. I am confident that it will succeed with 2 members of ours on the board.I think I have met you quite a bit in my counteroffer. I look forward to seeing if you agree to this!Kind Regards,Mika Andersson</t>
  </si>
  <si>
    <t xml:space="preserve">Good evening Mr. Andersson,thank you again for your counteroffer and the compromises you suggested.Unfortunately I still can't agree on this counteroffer.Regarding the first issue, the share of future profit I told you that we definetly need a higher share of the future profit to make it a profitable deal for our company.I am now willing to sign the secrecy clause which I suspect will be very positive for you because in my last counteroffer the issue "Secrecy clause" was still a "No". That was a very big discussion I had to have with our management.This is the reason why I have to stick to my last counteroffer regarding the share: 40% for Vaete AG and 60% for our company.Also regarding the duration of contract I talked again with the Management and it is not possible to lower the duration of the contract. We need at least a contract of nine years with of course the possibility to extend.If your company could accommodate us on the two issues, we could grant you 3 members on the board in return to make it a compromise. I hope you can understand my current point of view!Best regards,Jesse Rebane</t>
  </si>
  <si>
    <t xml:space="preserve">Good morning JesseRebane,I understand your offer and I agree!This is the last offer from my side! I think we did good and came to a comprimise.I look forward to your message!Greetings,Mika Andersson</t>
  </si>
  <si>
    <t xml:space="preserve">Good evening Mr. Andersson,thank you again for your counteroffer.I am pleased that we were able to come to an agreement and I am sure we found good compromises!I am particularly pleased that we were able to agree on a fixed contract period of nine years and it is very positive that we were able to continue to state that we can extend the contract by further three years if we are both satisfied with the output of the invention.In my opinion the share is also very fair considering the fact that we will put a lot of time, money and effort into this cooperation and you will bring the new technology. Our joint venture will be a success in the future and we will make together a revolutionary step forward in the railway industry. I would like to thank you for the fair and efficient negotiation and hope to meet you personally in the future in Estonia or Sweden.Attached you find the signed contract with the five negotiation issues:Share of future Profit: 40% for Vaete AG, 60% for Tihe Technologies AGDuration of fix contract: 9 yearsMembers in Board: 3 members of Vaete AG, 2 members of Tihe Technologies AGSecrecy clause: YesCourt of jurisdiction: GermanyI would ask you to send the signed contract back to us within the next six days. We will send you the signed secrecy clause within the next three days. I wish you a nice evening and a nice weekend.Best regards,Jesse Rebane</t>
  </si>
  <si>
    <t xml:space="preserve">Hello Mika,I am very delighted that we came so far in our negotiation till now. I am your new negotiation partner and hopefully we can meet at the point, that is both the most beneficial to us.I think for a good starting point, and a reflection of our good-intentions, i have proposed some points for you!There is a big question regarding the Secrecy clause. Between trusting partners and long-term business partners should be no secrecy clause. This just disturbs the peace and the connectivity we are about to achieve. As Vaete AG does not have the capacity to produce the engine, we demand absolute trust, integrity and loyalty. If we cannot agree on these things, a fruitful partnership could be hindered.Another Issue isVaete members in board. As we are operating in Estonia since the fall of the Soviet union we are quite experts in handling the estonian government and handling local authorities. As you are producing in Estonia, it should just be right that you have 2 members in the board. We think 3 people in the board is the bare minimum.Always keep in mind:working together with respect and integrity is the key stone for a long and successful business-relationship.benificial to us boththe bigger the outcome, the bigger the impactWe are more than happy to help you out there to achieve great things!!Kind RegardsJesse Rebane</t>
  </si>
  <si>
    <t xml:space="preserve">Hello Jesse!I am glad and onored to have already started this negotiation with an open mind and clear goals. Naturally, we both want what is best for our companies, and I am sure we can work together to achieve what is best!I have some counteroffers to suggest in order to reach more equal outcomes!I will firstly address theSecrecy clause. Signing a secrecy clause would not mean that we distrust your company. We do not intend in any way to disrupt the newly formed peace between our companies. Let me explain why. As you stated, the secrecy clause contains the plans of our new technology and they represent very valuable knowledge. Especially for this reason, we would want to avoid to let it fall in the hands of ill-intentioned people by mistake (of course we are not reffering to your company). Therefore, signing a secrecy clause would not only protect our plans, but it would also protect and assure a collaboration between our companies! If the clause is leaked by mistake our whole collaboration might be in danger.I would also like to address theDuration of contract. I am suggesting a6 yearscontract. This is because during these years we would progress a lot and we will have a lot to think about (finish the development of the engine, start the production). As a consequence, continuing the contract after 6 years would endager both companies! If we are out of energies and resources it would be hard to proceed for both.Concerning theVaete members in boardI am willing to accept the offer you made so far!I am delighted to work with a party that has in mind reciprocal benefit, respect and integrity!Please, do not hesitate to ask me more about our goals and values! I am also looking forward to hear more about the other points that still need to be discussed. I am sure we can reach equal aggreements if we are transparent and we share our doubts and ultimate goals!Thank you for your email, it was a great start!kind regars,Mika Andersson</t>
  </si>
  <si>
    <t xml:space="preserve">Hello Mika!I am more than happy to hear from you, neither the less I have some counteroffers to suggest in order to reach more equal outcomes that are both beneficial to us!I would like to address theSecrecy clause. What exactly is in this contract? What is there to be so secret about? Your position in Vaete AG as a company is far more concerning for us. You don&amp;acute;t have the production capacity nor the financial means to support your R&amp;D. As we are your financial supervisor and your production partner we are in it for the long term. There are many other competitors, which may not have your engine, but are on track to match your technology. Your engine cannot be further developed without the financial means. We are acting as your benefitor and we would love to get further in touch regarding this point. As a sign of good intentions we can agree on some point:We can leave out the secrecy clause if we agree on the duration of 10 yearDuration of contractof 10 yearswould be suitable to compensate the risk of not having the hands on your technologies. Regarding theVaete Share of future profiti went up to 50% where i have the opinion, that we should split it even. Keep in mind, you cannot produce your outstanding technology without us. We, as much as you do, need to make profits. If we don&amp;acute;t make profit this whole investment and joint venture wouldn&amp;acute;t be fruitful for us. The reasons behind the duration of contract and profit values are linked to the same reason. We have to be competitive and we are taking a great risk with taking your production into our own hands. We still do not know, if the market will accept your technology but we will give you the benefit of doubt, because we as a company, believe in your fascinating technology.Concerning theVaete members in boardI am more than happy that we agreed on this certain point.Regarding the Court of jurisdiction, as the same argument of the members in board we have the most knowledge with the estonian legislative. We think it would be suitable to place it in Estonia. Otherwise, as you suggested earlier, we could link in Germany. But we should need to discuss some further things after that.Please, do not hesitate to ask me more about our goals and values! I am also looking forward to hear more about the other points that still need to be discussed. I am sure we can reach equal aggreements if we are transparent and we share our doubts and ultimate goals!Thank you for your counteroffer, it was a great start for this whole negotiation. I am more than sure that we will meet at the intersection of our goals. I am happy to hear from you!kind regards,Jesse</t>
  </si>
  <si>
    <t xml:space="preserve">Hello Jesse!I am glad that we are coming closer to an agreement! I am also delighted that we are having more insight into each other's perspectives and goals!let's immediatly address theSecrecy clause. I am more than happy to further clarify this issue for you! The secrecy clause protects any third party from accessing our technology, which could potentially lead us both to be the first to market engines with zero CO2 &amp;ndash; emission and low hydrogen consumption. We deeply appreciate your intention to give us the financial benefits to invest in a life-long project. I am sure you and your company undertsand not only the financial and marketing aspects involved in the issue, but also the emotional ones! In the unfortunate event of losing the clause we would not only lose all the practical efforts made so far, but it would also lead to emotional instability in the company and a recovery would be hard to face. Impossible almost. I hope I have clarified your further doubts on this matter.However, I am grateful for your counteroffer on theDuration of contract! I am also willing to make a concession. What about8 years? I think it is a step forward!Moreover I am also willing to reduce theVaete Share of future profit to58. However, I also think that it is important to consider the new technology that we bring to the project. We expect this technology to change the world. This is the most promising innovation in rail engine design in recent history, and it was our R&amp;D department that succeeded in finding the major keys to develop this technology. We would like to be compensated for this.Finally, talking about theCourt of jurisdiction. We, of course, have complete trust in your knowledge about Estonian law. However, we would like a fair playing field for BOTH companies. What aboutGermany? Choosing this option would show great collaboration by part of both parties and a sign of mutual understanding. What do you think?In all honesty, I am really enjoying negotiating with you! You have proven to be able to come to aggreements and to show interest in our perspective!Please do not hesitate to contact me for further issues and/or questions.Waiting to hear from you soon!Kind regards,Mika</t>
  </si>
  <si>
    <t xml:space="preserve">Hello Mika!Thank you for explaining your whole situation regarding the Secrecy clause. After reconsideration, and as a good sign of good intentions, we would accept this but only if we have a contract duration of10 years. We accepted your decision regardingCourt of jurisdiction. As a compensation we should make an agreement on 10 years.Let me further explain our Situation, so maybe things get clarified. If we would agree on the Secrecy Clause we would take a great Risk. The Market, as it is today, is still not ready for hydrogen-engines and we cannot be sure if it will be in the near future. This is a risk worth discussing. As Compensation for our difficult situation and regarding the market situation it would be a great sign of hospitality to agree on the 10 years contract.We as the one and only producer are your anchoring point of being successful. But being the only one to produce your hydrogen-engine we are more than just emotionally invested in this technology. We still need to make some profits otherwise the whole arrangement seems not that beneficial to us. We should split the profit with45%, because we are willing to accept your secrecy clause, so i think it&amp;acute;s just fair when we can make profit even though we have no access to your technology.I can agree on the point with the court of jurisdiction, despite not being the happiest with this choice! I think this shows our good intentions towards your company.As for me, i am really happy to have you as my negotiation partner. It is good to have someone on the other line, that has the best interest for both companies in mind. The only way to succesfully cooperate in this world is by collaborating together and implementing things together.I would be more than happy if we could close the deal soon!If you have any further questions, just let me know!Kind RegardsJesse</t>
  </si>
  <si>
    <t xml:space="preserve">Hello Jesse!Thank you for understanding the situation! I am glad of the progress we have madeI am willing to agree on theDuration of contractfor10 years! it sounds fair after you accepted my other offers.I am also glad that we both agreed on moving theCourt of jurisdictioninGermany! This indeed shows great collaboration!Reegarding theVaete Share of future profitI think that50would be ideal for both partis. I alreay agreed on giving up the duration of the contract in exchange for the secrecy clause. But having an equal profit seems reasonable. We both have risks, and , therefore, with 50% profit we are equally covered. You would still benefit from this share.I think we have discussed everything that needed to be talked about. These are my final offers, I do not think we could do a better deal than this. This negotiation has proven to be indeed the amazing result of a great collaboration.I think we can close the deal. Do you accept my final offers?Hoping to hear from you soon,Kind regards,Mika</t>
  </si>
  <si>
    <t xml:space="preserve">Hello Mika,i am delighted that we could come to a good conclusion that is both beneficial to us! I think we did a pretty good job in the negotiation!I agree on the point of splittingVaete Share of future profitevenly between us two!It was a pleasure doing it with you and i only wish you the best!Kind RegardsJesse!</t>
  </si>
  <si>
    <t xml:space="preserve">DearMika Andersson,my name is Jesse Rebane and I represent the Tihe Technologies AG on behalf of Kadri Kirsipuu. We are looking forward to the negotiation with you and hope to recieve a satisfying result for the both of us.We would like to descuss the following issues:Vaete Share of future profit,Vaete members in board,Duration of contract,Secrecy clause and theCourt of jurisdiction.Regarding theVaete Share of future profitwe are both interested to make a good profit and share it fairly between us. Because we have the risk on our side and were not able to yet check the technical information we would offer20.0%of the future profit of our joint venture to the Vaete AG.The second issue we want to discuss is theVaete members in board. As already described we have the risk on our side for the monetary as well as the security side of things. As of this we think we should have the simple majority for carrying the decisions in the board of members. We would offer you1 memberand seat the other four members ourselfe.Next up we would like to talk about theDuration of contract. As you know the first five years are the most critical for a joint venture. After that period we will see the real profits. We are very interested to build a longterm relationship with you. Thats why we would suggest aDuration of contractof12 years.Since the engine is not completly developed yet and we still have to invest a lot of money to fully develop it we insist onNoSecrecy clause. We will see it as a sighn of trust if you waive of theSecrecy clause.As the joint venture will be in one of our factories we think theCourt of jurisdictionshould be inEstonia. We already know the law there the best and have established good connections to a number of people.I am looking forward to your response and wish you a good start into the day.Yours sincerely,Jesse Rebane</t>
  </si>
  <si>
    <t xml:space="preserve">Dear Jesse,Thank you for your email. Here at Vaete AG, we are excited to start business with you as a partner! We are hopeful that this next stage will bring great profits to both our companies.I do, however, have to point out some of the issues you mentioned in your email.Regarding theVaete Share of future profit, we haveestimated the amount that the technology will be valued and given how much we are investing in this project, we believe that80is a fair deal.Further more, we'd like to emphasize the importance of theSecrecy clause. This is new technology that cannot be found anywhere else and if found on the wrong hands could be devastating for borth of our companies. We believe that aYesin this issue is necesary and cannot proceed otherwise.Regarding theDuration of contract, we believe5 yearsis enough as a start, given that that is the amount of time it will take us to start to see some profit. After that initial stage, however, we are willing to revise the contract and sign a new one for the amount of time we both see fit.Moreover, we at Vaete AG believe that theCourt of jurisdictionshould be located inSweden, given that the Swedish body of corporate law is known to be very comprehensive and has already been proven.Lastly, we are willing to accept3 membersin the Vaete members in board. Given our experience, we believe this is crucial for a prosperous joint venture and will be beneficial for both of our companies, I am sure you will agree.I hope everything is clear up to this point and can't wait to start business with Tihe Technologies AG! I am sure great things come ahead.Please feel free to write to me if there are any more questions. I look forward to hearing from you with a positive answer.Best regards,Mika Andersson</t>
  </si>
  <si>
    <t xml:space="preserve">DearMika,thank you very much for your answer. We at Tihe Technologies AG understand the points you have mentioned and hope to come to an aggreement which will fit for the both of us.Since we have to most risk on our side we think that you should recieve around30% of theVaete Share of future profit. In our first negotiation round we already aggreed to install a new security software in all ouf our plants. We already did a large investment into our future so we think we should get more than the half of theVaete Share of future profit.We understand your concernes regarding theSecrecy clause. It would be a huge proof of trust if you would waive theSecrecy clause. But since you insist on aYeswe would like to offer you a compromise. We want theDuration of contractto be12 yearsso we have a contract that is long enough that we can both benefit from the joint venture equally. This concession shows us that you are also comitted to a long term relationship with us. If we accept theSecrecy clausewe would like you to accept theDuration of contractof12 years.Regarding theVaete members in boardwe would offer you another seat so you can take2 membersand we seat the other three. We think it will be mostly our task to deal with local authorities and partners so it will be easier to get quick decisions as well as a good foundation regarding the knowledge. Furthermore we already have established good relationships with different shareholders and would like to be flexible regarding the room of negotiation.We think theCourt of jurisdictionshould be inEstoniabecause the venture will be subject to estonian law. We don't aggree with aCourt of jurisdictionunder swedish law. Otherwise we would suggest aCourt of jurisdictionin Germany so we can have a neutral ground. Please let me know what you think about the idea.If you have any questions please don't hesitate to ask.I am looking forward to your response.Kind regards,Jesse Rebane</t>
  </si>
  <si>
    <t xml:space="preserve">Dear Jesse,Thank you for your email. I am glad to know that you are also looking forward to come to an agreement with Vaete AG soon, so that we can start working on this partnership as soon as possible. As you will notice, we are already making some progress on some of the issues we are handling. However, I am afraid we cannot budge on some of these terms.For starters, we will agree on theCourt of jurisdictionbeen inGermany, as we believe having a third party to look from the outside could be beneficial. Also, we would like to thank you for the concession on theSecrecy clause, given that this is such an important issue to us. Having said this, we think3 membersin theVaete members in boardis the least we could have, and we're being really generous here, so hopefully you can agree with this too.Regarding theVaete Share of future profit, as I mentioned in my previous email, we have calculated the amount both of our companies are investing, so we believe75is a fair deal. Not only that, but I hope you can understand that this investments carry a lot of risks for us too, so this is why we are stressing importance on this issue.Lastly, like I mentioned on my previous email, we at Vaete AG believe that an initialDuration of contractof5 yearsis sufficient and that later on we can revise the contract again to see if it is indeed benefiting both of our companies and then revise any clauses that need it. We also agree that this partnership is for the long-term, however you must agree that we both need a trial period to see if everything is working out well and then we can go back to it. As much as we trust Tihe Technologies AG, this is not about trust, but about having fair terms to both of our companies. We cannot agree to 12 years, I'm afraid.Again, pleasure doing business with you, Jesee. We hope to become partners very soon! I hope to hear again from you with some positive answers.Best regards,Mika</t>
  </si>
  <si>
    <t xml:space="preserve">Dear Mika,thank you for your answer and the effort you put into the negotiation. We would like to discuss the pointsVaete Share of future profit,Vaete members in boardandDuration of contractin more detail as of we are not quite alighned with the suggestions you made.First off, it is great to hear that we can find a common ground for theCourt of jurisdictioninGermany.We think we will both benefit from this choice in an equal way. Neither of us will have an advantage over the other so we will be able to treat each other as equal partners.Having said that we think we have to talk about theDuration of contractas well as theVaete members in board. We would aggree on giving you3 membersin theVaete members in boardif you aggree on a Duration of contractof12 years. For us theDuration of contractis a very important point so we would like to have a long period of contract. We would be equal partners if one of us has the majority in the board while the contract will be as long as possible. Regarding the joint venture this would benefit the both of us as the new product has to be accepted by the potential customers as well as the market itselfe. We suggest that the longer the Duration of contractthe smaller is the risk for the both of us. Under the circumstance you aggree to aDuration of contractof12 yearswe would aggree onVaete members in boardof3 members. Please let me know what you think about the suggestion we make.Furthermore regarding the last issue we have to negotiate theVaete Share of future profitwe would like to thank you first of all for the concessions you made to finde a common ground. But we think that 75% ofVaete Share of future profitis rather high so we would suggest that you recieve35% of theVaete Share of future profitwhile we keep 75%. We suggest that because you recieve our concession regarding theSecrecy clauseas ofYeswe deserve more than half of the totalVaete Share of future profit. You could use the technology in other vehicles and can keep the tecnical knowledge for yourselfe. We will not benefit from this even though we have helped you develop the engine with money as well as personal support.Thats why we suggest a share of35%in this round.If you aggree to the other points as described above we are willing to negotiate this issue Vaete Share of future profitas our last one in another round of negotiation.I am looking forward to your positive response. It is a pleasure negotiating with you and we are sure we will find a common ground to start our joint venture as soon as possible.Yours sincerely,Jesse</t>
  </si>
  <si>
    <t xml:space="preserve">Dear Jesse,I am afraid this is not going to work for us. As I've stated before, the amount we are investing in this partnership is too much for only 35% ofVaete Share of future profit, and frankly we feel rather insulted with your proposal. We will agree on65and3 memberson theVaete members in board.Furthermore, 12 years for theDuration of contractis not going to work for us either. We are willing to sign a contract for7 years, and may agree to go up to 8 years if that means we still agree on theYesfor theSecrecy clauseand in theCourt of jurisdictionbeing inGermany.That being said, I've got to admit I feel rather disapointed with your message. We at Vaete AG are looking forward to working with you guys at Tihe Technologies AG, but we feel you are not being fair with your terms. Hopefully we can agree on something soon, otherwise I am afraid the partnership will not happen for either of us.Thank you for your time.Regards,Mika Andersson</t>
  </si>
  <si>
    <t xml:space="preserve">DearMika,we feel very sorry that you feel insulted by our last offer that was not our intention at all. As I had a meeting with my boss Kadri Kirsipuu we spoke about your last message. We feel we are a bit stuck with our negotiation in one direction. So we aggreed that will make a last effort with a new and completly different approach. So it will be on you to decide if you would like to work with us for the long run or search another partner which is more suitable for your plans. We are also willing to consider another counter offer if you accomodate us with the issues and respect our wishes as much as we respect yours.As theVaete Share of future profitseems to be what was bothering you the most, we would aggree on50%. That means we will have the exact same amount of theVaete Share of future profit as you do. The reason we suggest an equal share is on the one hand that we already invested a lot of money into the new security software which we installed in our plants to meet your standards. As you said you are also investing into the relationship but we are providing the production site for the manufacturing. On the other hand we think this is a fairVaete Share of future profitfor us as well as for you as we put as much effort into the joint venture as you do. Therefore we sould both get the same outcome of it as well.Furthermore, as both of our calculations have shown that we have to run our joint venture for at least five years to gain some significant profit so we suggest theDuration of contractto be8 years. This is in the middle of your suggestion of 5 years and our wish of 12 years. The longer the Duration of contractthe less uncertainty we both face and therefore the less risk we have involved. In return of the longerDuration of contractwe are willing to offer you4 membersin theVaete members in board. We understand that theDuration of contractis a critical issue for you as well but we are willing to give you the absolut majority in theVaete members in boardwith4 membersin return. This is a big concession to make and our way to show you the according respect and trust that it takes to build a joint venture together.Having said that regarding the last issue on the table theSecrecy clausewe would like to not sighn it. The reason for theNobeeing that we think if we are both involved in the cooperation equally with our consent of theVaete Share of future profitwe are not truly equally if you insist on theSecrecy clause.We feel slighted because you don't trust us the same way we do. We have to base our joint venture on trust and respect to each other as equal partners. As you have the majority in theVaete members in boardwith4 membersyou have the opportunity to restrict the use of the engine with regard to theSecrecy clause. You can always restrict our use of the tecnical knowledge from the Secrecy clausewith the4 membersif you don't approve our plans.Lastly, we would like to keep theCourt of jurisdictioninGermanyso the both of us have a common ground to communicate and a more neutral country. Seemingly our layers can work together with your lawyers to get the best out of theCourt of jurisdiction.Please let me know what you think of our new approach to the issues and the according offer. If you have any questions regarding the offer pleas don't hesitate to ask me.We are looking forward to an aggreement with the new approach.Yours sincerely,Jesse</t>
  </si>
  <si>
    <t xml:space="preserve">Dear Jesse,Thank you for your email. I am glad to see that we are finding some agreement. I would like to propose a couple adjustments to your proposal, I believe this could be beneficial for both of us.A Yeson theSecrecy clauseis of extreme importance to us, so we are willing to accept3 memberson theVaete members in board, and extend theDuration of contractto9 years, if we can agree on that.Also, we are proposing a55ofVaete Share of future profit, but are willing to go down to 50%, in exchange of 4 members on theVaete members in boardand 8 years on theDuration of contract.I have discussed these issues with my team, and we really cannot budge on theSecrecy clause, however I believe we can find some understanding, as we are willing to negotiate on theVaete members in boardandDuration of contract(as explained above).I look forward to hearing from you. We at Vaete AG truly believe we can come to an agreement soon and look forward to being partners.Best regards,Mika</t>
  </si>
  <si>
    <t xml:space="preserve">DearMika,thank you for your kind message and the attached counteroffer.I spoke with my supervisor and we are willing to accept your offer under two circumstances with that being that theCourt of jurisdictionbeing inEstoniaand theVaete Share of future profitfor us being 49% so the share for you would be51%.As the Secrecy clauseis not negotiable for you we need your concession in the other two issues of Court of jurisdictionand Vaete Share of future profit. We are willing to give you over half of theVaete Share of future profitwith51%and keep the other issues constant to your last offer forVaete members in board,Duration of contractandSecrecy clause.In tradeoff, we want theCourt of jurisdictionin Estoniaand we are willing to accept and sign theSecrecy clausewithYes in case that you agree to that. The reason for that being we have high opportunity costs if theCourt of jurisdictionis in Germany or Sweden because our lawyers have to adjust to that. Especially with theSecrecy clausebeing a law related issue we will not have the capability and resources of adjusting our layers to anotherCourt of jurisdictionand theSecrecy clauseat the same time. Since theDuration of contractis9 yearswe are looking forward if our joint venture has settled in the beginning to change theCourt of jurisdictionto Germany or even Sweden in the near future.Furthermore, we are both interested into a long term relationship of9 yearsso if we see your joint venture growing and gaining some profit for the both of us we could even speak about extending theDuration of contractafter the9 yearsand prolong it if you are interested. We think that the longer theDuration of contractthe less risk we are facing on both sides and the better we can plan our future investment to grow our joint venture together.In addition, regarding your proposed counteroffer of theVaete members in boardwe can agree to give you the simple majority with3 membersin case you accommodate us 4% of theVaete Share of future profitso you will receive over half of the share with51%. We already put a lot of effort into the joint venture and will keep this up the future. You showed us that you are willing to do the same and you respect us as an equal partner. The3 membersinVaete members in boardwill provide you with the opportunity to offset theCourt of jurisdictionsince you will have the simple majority.If you have any questions regarding our offer please don't hesitate to ask me.We are looking forward to an agreement with this offer.This is the maximum of my options I could offer you. Otherwise, unfortunately you have to look for another partner for the joint venture. I am looking forward to your response.In case you decide to reject our offer we would like to thank you for the negotiation it was a pleasure for us. Hopefully, we could come together in the future in case we can help each other out in other issues.Kind regards from Estonia,Jesse</t>
  </si>
  <si>
    <t xml:space="preserve">Dear Jesse,After much consideration, I am sending this last offer, which I believe is beneficial to both parties.We will agree to50% ofVaete Share of future profit,3 membersin theVaete members in boardand11 yearsofDuration of contract, if we can agree to aYeson theSecrecy clauseand theCourt of jurisdictionto be inGermany.We feel like this outcome will reflect both our shared and independent interests.I hope we are able to make an agreement on this. It was nice negotiating with you at Tihe Technologies AG.I hope to hear from you soon.Best regards,Mika</t>
  </si>
  <si>
    <t xml:space="preserve">DearMika,thank you very much for your offer. I am very pleased to tell you that we accept your last offer with every issue as you described.In conclusion the Vaete Share of future profitis50.0so we will both benefitequally from the joint venture. TheVaete members in boardwill consist of3 membersof Vaete AG and of 2 members from us. Therefore you have the simple maijority in theVaete members in board. Regarding theDuration of contractwe are very happy with the big contractual concession you made with11 years. With thatDuration of contractwe are able to sign theSecrecy clausewithout doubt. We appreciate that you are looking forward into a long term relationship with us the same way we do. Lastly theCourt of jurisdictioninGermanyshould be well suited regarding the efforts of us both.I would like to take a moment and thank you for the negotiation we had and for the good outcome for the both of us. We appreciate the respect you showed us and we are looking forward to the next11 yearswith you.Kind regards and enjoy your weekend,Jesse</t>
  </si>
  <si>
    <t xml:space="preserve">Dear Mr. Andersson,I hope this message finds you well!my name is Jesse Rebane and I am very pleased to enter into this exchange with you as a representative of the Tihe Technoloty AG. I hope we can agree on some pointsand compromises in the interest of both our companies and find a solution that is as satisfying as possible for everyone. Since the topic of developing sustainable technologies is very important to us, we are happy to have now found a very competent partner in you and are grateful that we have already been able to agree on initial points, such as the legal form.Nevertheless, after the last meeting, there were some important points still open that I would like to go over with you again. Namely, the composition of the board, the court of jurisdiction, the share of future profit, the duration of the contract as well as the necessity of the secrecy clause.First of all we think it's important that we talk about the members of the board &amp; the court of jursdiciton which are in our opinion go in the same direction. As the major part of the production will take place in Estonia and it is much easier for an "Estonian company" to work with the local authorities and local partners than a "foreign firm", we think it would be easier for both of our companies to leave most of the communication to us. Still we think it's important to have your company and your values also represented in the board. Therfore we suggest to have1 member of your company on board. Since most decisions should be made in strong coordination with the two companies and their vlaues anyway and the board will be used mostly to represent the Joint-venture towards the public &amp; partners, we think the aspect of beeing able to communicate is key. The same applies for the Court of jurisdiction where we suggest to have it in Estonia. As you wanted to set up the joint venture in Estonia and we will be operating most of the time in Estonia we think that this will be the easiest solution for all of us. Additionally we're having really good lawyers which are already familiar with the local law. Maybe you can feedback concerning this two points if the solution is feasible for you of if you have any concerns.Next I would like to adress the point of the Share of the future profit. Even though we're really convinced of technology, there is a certain amount of risk involved in our corporation and especially the invest we're making upfront. As we have to build three new plants for the production, are investing in R&amp;D and the produciton itself, have to install the new security software and have to invest a huge amount into upgrading the transportation and electricity infrastructure, our upfront invest is really high. To cover our fix costst which are coming with the production and to compensate the risk we're taking, we think it's quite fair if we're splitting the future profit according to the costs &amp; investments. Therfore we want to offer you a share of future profit of 25 %.As the first years of this cooperation will be the greatest risk, but we hope that afterwards the joint venture will start making real profits, we are aiming for a long term relationship with you. As this was a point we were already agreeing on in the last negotiation we would propose a Duration of contract of 10 years with the possibility to extend it up to 12 years. I think this kind of a long term partnership, will give both of our companies the chance to take the full profit of the joint venture whil minimizing the risks.For us trust and respect are really import values in all cooperaions we enter into. Therefore, we were very surprised by your desire in the last meeting to agree on a Secrecy clause. We think it's important to be open &amp; fair with each other and to pull together in the same direction, which requires in our opinion information exchange on both sides. As we are paying the development and production of the engine and use our plants and staff to produce it, we think the clause could make our collaboration difficult. I would thus be interested in understanding why you think this clause is necessary and what specifically it should contain.With this, I hope that we have addressed all open points and I explained our view on the matters. We look forward to your comments, further questions and adaptation proposals according to your requirements.Kind regards!Jesse Rebane</t>
  </si>
  <si>
    <t xml:space="preserve">Dear Jesse Rebane,Thank you so much for your email and breaking down all points that we need to discuss.As you may already know, my name is Mika Andersson I'm going to represent the Vaete AG during this negotiation. We are all excited about the upcoming partnership with Tihe Technoloty AG and we hope that we will come to an agreement.In the following paragraphs I will address all the discussion points and provide my argumentation for the counteroffer.Regarding the composition of the board, I got very surprised with your proposition of the number ofVaete members in board. Since, we are the one who is delivering the technology of the Green Locomotion we cannot agree on being the minority in the board and having such a low level of control over the upcoming decisions. I propose thatVaete AG will bring 4 membersto the board of directions with 2 spots left for the members ofTihe Technoloty AG.In terms of the location of theCourt of jurisdictionwe do have some concerns. After doing research about the corporate law in Estonia I found out that it is still very new field in your country. We would like to make it clear that it is important for us to have a successful join venture and that we do care about both parties being treated fairly. That is why I offer that we will move the court of jurisdiction toGermany, which is the neutral country for both parties.Next, to adress the shareVaete Share of future profit, I do value your argumentation about you cost and investment. We are aware that you need to upgrade transportation, electricity and build three new plants for the production, however those investement will bring long-term benefits for your organization, even outside the join venture. I would like to point out again that Vaete AG is the one who is bringing new tachnology to the table. Morover to be transparent about the cost and investements we made some calculations andVaete AG investing the equivalent of € 76.5 million in the joint venture. Taking all of that together, without any doubt Vaete AG contributes much more than Tihe Technoloty AG. It leads to my counteroffer of80% of future profit for Vaete AG.For theDuration of contract10 years seems as a lot for the initial contract, but we are willing to negotiate. We do not perceive such a long-term contract to be beneficial for both sides and we believe that shorter contract allows for more flexibility and later re-negotiatinon of the esteblished conditioned, based on the very depended factors such as for example sales.We are very confident in our technology and expect the Green Locomotion engine to be a great success. My offer is to set the initial contract for5 yearswith possibility to extend it.Lastly, the Secrecy clauseis an important issue forVaete AG. As you mentioned, open and fair venture is a key for us as well. That is why we would like you to ask do sign the secrecy clause, which will ensure that Tihe AG will not share access toGreen Locomotion technology to any third party. As you understand, we want to protect out innovative technology as much as possible.With that being said, it brings me to the end of our counteroffer. I hope my arguments are understandable to you and your team and you will take them into consideration.Looking forward to hearing from you soon.Mika Andersson</t>
  </si>
  <si>
    <t xml:space="preserve">Dear Mika Andersson,first of all thank you for your quick response and elaboration on each point.I feel lilke your counteroffer is very far away from what we suggested and therfore believe that we both need to take a step towards each other in order to reach an agreement.I think one point where we can make a concession is the Court of jurisdiction. Even if it's inconvinient for us and we're an Estonian company operating mainly in Estonia we'll agree to move the court of juristdiction to Germany.Where we can't compromise that much is in the area of board composition and the share of the future profit.Like I already mentioned, since you are dependent on our facilities and they are here in Estonia, we'll have to deal with local authorities and partners (like transport companies but also suppliers) located nearby. Therefore, to not suffer from the "alien status" it's important to be able to talk in their language and communcate properly. Still we can understand that to much of a disbalance between the two of us might be difficult. So the last offer here is to have 2 members of Vaete on board, which is the highest concession I can make here. (I think you misunderstood something about the number of members, cause there are only 5 members in the board and you proposed 4:2).Concerning the share of the future I see your point that your investment is not small either. Still the investment is not the only component to consider for us. I appreciate that you're open about the amount of your investment. As you metioned in contrast to you, bringing in the technology (which is of course really important), our investments contain infrastructure, R&amp;D, our industry knowledge, electricity, security and many more (which adds up to a cost of about 115 million euros). As we have to do those investments upfront and these investments areirreversible, our risk is very high. Additionally we'll have fixed &amp; running costs for the production, where we have the entire financial burden. We are very impressed with your technology, but we're also aiming to make profit and therefore have already had discussions with the competition as well. With your demanded share, we cannot cover our fixed costs and would even make better revenue with a competitor's worse technology.Therefore we offer you a share of future profit of 35%.Metioning our investments the Duration of contract is an important topic for the compensation of these investments. Contrary to your explanations at the moment we can't use the three new plants we'll have to build outside of the joint venture. Not having a commitment for a long term contract unfortunately does not allow us to cooperate. In our opinion, having planning security and mutual trust outweighs the flexibility aspect, which is why we insist on the10 years years.Concerning the Secrecy clause we're still skeptical about what it contains exactly and how this can work in daily business. We definetly understand your concerns about keeping your innovation protected but in our view, this is not a question of economic terms but of treating each other with the appropriate respect that is needed to work together.As I said at the beginning, I think it is important that we both take a step towards each other and therefore hope for your willingness to compromise.Kind regardsJesse Rebane</t>
  </si>
  <si>
    <t xml:space="preserve">DearJesse Rebane,In your first statement of your email you stated that we should take a step towards each other to reach an agreement. However I have the feeling that your counteroffer does not reflect that approach. This is my last email in which I will try to reach consesnus with Tihe AG.Thank you for agreeing on the location of Court of jurisdiction, however, as stated in my previous email, Germany is a neutral country for both sides and argumentation that you areEstonian company dosn't realy speak to me. As Estoninan company, which is aspiring to enter a join venture you should ensure the result are satisfactory and fair for both parties. We are Swedish company and at the same time we could have insist to have a court of jurisdiction in Sweden.Continuing on the second, most important aspect for Vaete AG, if there is noSecrecy clause, for us there is no join venture. Your arguments about the uncertanty of what the secrecy clause consist does not speek to me and it start to make me feel sceptical about a partnership withTihe AG. In my previous email I explicitly said that signing this clause will giveVaete AG safty that Tihe AG won't give access to this proprietary technology to any third party. It's difficult for us to understand how such an experienced company asTihe AG, does not undersand legal value of the secrecy clause.Regarding the number ofVaete members in boardI can agree on 2 membersin the board. We are still a bit sceptical with this decision but we are willing to concede. We do value your input and we believe that board members fromTihe AG will perform the best as they can.Following on theVaete Share of future profitI'm very surprised with thestubbornness you represent in the negotations. We are aware that your company is going through the economic crisis. However we are also aware that you have a lot of experienced workers atTihe AG that is why we have decided to reach out to your company. Almost all those cost you mentioned are related to improving the current condition of your company and they would need to be done either way, if partnering withVaete AG or any other partner from Western Europe. Furthermore, we make an average calculation of your cost and investements and they do not align with a number you mentioned in your email, and we are starting to doubt the honesty from your side. I'm aware that both sides want the best for their companies so I'm going to pretend I did not see this information. My last proposal is60% of future profit goes to Vaete AG and 40% goes toTihe AG. Being part of such the innovative project for railways would provide your company with high level recognizibility among other investors on the market. If you want higher profit, withworse technology, please mention that clearly in your follow up email.Lastly,Duration of contractmy offer is6 years. We made some research and we are sure that withing 5 years we should be able to make high number of sales and build a reputation as an innovative and future-oriented companies. Nevertheless, we are proposing a one year longer contract to give both parties a higher level of security. We truly do not want to have a contract of 10 years since it's not flexible for anyone, but it's rather a manifestation of risk-taking for both parties.Please, reconsider my my arguments.Looking forward to hearing from you.Mika Andersson</t>
  </si>
  <si>
    <t xml:space="preserve">Dear Mika Andersson,Yes my first statement was that we have both to take a step towards each other and in my opinion that is what I tried to do. I very much regret that you are unwilling to discuss further possible compromises and dub this as your "final offer."The criticism of incorrect figures hits us very hard and we would like to ask you to reconsider them. Above all, the infrastructure costs are currently very high and yes this may also be usable for other purposes in the future, but is still not necessary for our daily business at the current time and a big financial risk that we bear alone according to our agreement.I think we have each made our important points clear in the last exchanges and it is clear that these sometimes differ greatly from each other. Nevertheless, I see the potential for both of us to come out of this negotiation satisfied.First of all we're thankful, that we could agree on the Court of jurisdiction and theVaete members in board and I would like to thank you at this point for your willingness to compromise.Concerning theSecrecy clause after consultation with our legal department we have to admit that we may have misunderstood something. I would like to apologize for this. Our company has had bad experiences with this point in past contracts and was therefore overcautious at first. We understand their desire to protect innovation and therefore agree with the clause.Now to the Vaete Share of future profit. I think we both agree that this a very important issue for both of us. You're right with your point that being part of such the innovative project will provide our company with high level recognizibility. Still we think that you will benefit at least as much from this agreement as we do. You will get support from us in all areas, you can use our infrastructures and human resources, suppliers and our good reputation for distribution. Therefore I think a 50:50 would be fair for both of us.The last point on which we are very much in disagreement so far is the Duration of contract. As this is one of the most important points for us I am sorry that we will not be able to reach an agreement with a contract term of 6 years. As I stated in an earlier message, the first years of the coporation will be the greatest risk and the joint venture will only start making "real" profits afterwards. Therefore a long-term relationship is essential for us to in order to have a corresponding countervalue for our risk. We therefore hope that we can agree on 9 years.With that being said, I hope that with the compromises made on both sides we can come to a fair agreement.Looking forward to hear from you!Jesse Rebane</t>
  </si>
  <si>
    <t xml:space="preserve">Dear Jesse Rebane,Thank you for your email. I'm delighted to see that our negotiation is going in the direction of reaching the consensus.In order to summarise, we have agreed on theSecrecy clause, theCourt of jurisdiction, andVaete members in board.Without any hestitation, let's move into discussing remaining points of our partnership.With complete honesty, when I pointed out that your investment calculations are incorrect, it was not only my personal guess. I did consulted that with our financial department, who analyzed Estonian market. We are more than aware of all the effort you need to put into this join venture, and before we reached out to you we did extensively checked Tihe AG. Then you can imagine, that how hard it hit our company. I believe you try to represent your company to the best of your abilities, but dishonest about such an important aspect cannot be left without any consequences.Based on the all facts mentioned in previous emails, I do see that65% of the future profits for Vaete AG is already a very generous offer from us. We do see potential in your company but we don't want to be exploided. We won't go below that number, especially that we already agreed on lowering the number of memers in the board.ConcerningDuration of contract6 yearsis also the longest contract that we can sign with the profit share mention above.Please let me know what do you think.Regards,Mika Andersson</t>
  </si>
  <si>
    <t xml:space="preserve">Dear Mika Andersson,I think under these groundless accusations we both know that we will not come to an agreement. The fact that your current proposal is even worse than your previous one shows me that you are actually not interested in a successful negotiation. I very much regret that we could not reach a common outcome, as we tried to compromise and find the fairest possible solution.We also work with a very good finance department. I have not questioned your honesty about costs, even though you have never explained the full composition to me. I have repeatedly mentioned our risk associated with the investments and the infrastructure, knoe hoe and security costs, as well as legal costs, which are currently all with us and unfortunately add up to a considerable amount. Nevertheless, I would like to thank you for the negotiation and wish your company every success in what will surely be a difficult search for a partner who meets your requirements.Jesse Rebane</t>
  </si>
  <si>
    <t xml:space="preserve">Dear Mika Andersson,my name is Jesse Rebane from Tihe Technologies AG.Our colleagues already agreed on forming a joint venture. Therefore it is our task to negotiate about the details. I am convinced that we can reach an outcome, which benefits the both of us.I already made an offer for every issue, as I believe that it is better to negotiate about all the topics at the same time and not one topic after the other.As we consider you as a reliable partner we want a long-term contract of12 yearsto grow together.I think we can agree on theCourt of jurisdictionto be inEstonia, as the joint venture will be set up here in Estonia.Furtermore I would offer you1 memberin board, so that you get all the information, discussed in board.As a share of future profits, I offer you21%, as we have to cover a lot of expenses.Regarding the secrecy clause it became not quite clear to us what this clause involves. That is why I wanted to ask, if you could explain that to us.I am looking forward to hearing from you.Kind regardsJesse Rebane</t>
  </si>
  <si>
    <t xml:space="preserve">Dear Jesse Rebane,&amp;shy;&amp;shy;&amp;shy;I'm Mika Andersson from Vaete AG. I am pleased to hear from you and thank you for your first offer. I am glad our companies are interested in working together to make the Green Locomotion a highly successful technology that will be distributed throughout Europe and beyond.I heard from my colleagues that a joint venture would work for us. However, as you stated, we must discuss essential issues before closing any partnership. As both of our companies have the desire and ability to grow massively over the next 10 years, I would aim for the best outcome for both of us. I am willing to discuss certain points to help Tihe Technologies AG become a prominent international manufacturer. As I understood from my colleague, Vaete Ag can support your region in becoming more visible in the western Europe market.I agree that discussing all issues at once will save time and help us see the bigger picture. As I stated before, I want this negotiation to be helpful for us both. Together we will figure this out in a fair way! Before I can make any concession, I need some more information from you:- What are the excepted costs of the production plants?- Which of the issues are most important to you?- What would be an acceptable offer on all 5 items that you would be pleased with?- Can you clarify which concessions you will be able to make?I will then do my best to make your wishes possible! I think it is necessary that you make alterations for us to come to terms.As we will likely become colleagues, I must be honest with you. Vaete AG is looking at other potential partnerships in Lithuania and Asia. Because the province of Tallinn Harju is not as prosperous as it could be due to the current infrastructure. From my colleague, I understood that we could massilevly increase the region's infrastructure. However, our alternative in Lituania does not have this issue. On top of that, they can agree on lower future profit and fewer board members than you proposed in the last offer. I hope you will take this golden opportunity to develop this breakthrough technology together with us!Therefore I made you a counteroffer that seems fair:Since Vaete AG developed this breakthrough technology, I can offer you 20% of the future profit. Since we expect the technology to be highly successful, this 20% will easily cover all your great investments.I know we can trust each other; however, because the technology contains so much valuable knowledge, a secrecy clause needs to be set up. With this agreement, Tihe AG, is excepted not to share any information about the production with third parties, which I see as acceptable.I expect the partnership and development to be excellent. Therefore the duration of the contract can be longer than 5 years. Seven years would be great. As we say in Swedish culture, 7 is a lucky number!The location of the court of jurisdiction should be located in Sweden since the technology is founded here. And Veate AG has had many prior good experiences with them. Would you be able to agree on this? Of course, I see both of us as reliable partners for the upcoming 7 years. Therefore, I do not expect to create issues around this.As discussed earlier, the five-member board will consist of 5 members, which we think should all be from Vaete Ag. Because we want to have control over the development our technology, our experts know how the revenue, marketing,production, ect should be handled. Tihe AG can have 1 member on the board, who will be in charge of production and distribution. As you stated earlier, this person will have a big day in the development and an overview of the information. I can adjust my offer from 0 to 1 member from Tihe AG, if the other 4 items are accepted as stated in this offer.I would like to receive your answers on my offer. I wish you a good evening and hope to hear from you soon.Yours sincerely,Mika Anderson.</t>
  </si>
  <si>
    <t xml:space="preserve">Dear Mika Andersson,I read your message with great interest and I also believe that we can come to a fair agreement, which benefits both of us.Nevertheless, our first offers are still far apart. Therefore, we both have to make concessions to come to a good end.Now I will respond to the different questions you asked.Regarding the expected costs of the new plants, we calculate with 25 EUR million but this sum could also be exceeded.The following question cannot be answered without weakening my position in this negotiation. Therefore, I will not answer to this question. Please do not get me wrong here, I would really like to answer this question, just not in an ongoing negotiation.The last two questions will be answered in the following negotiation.I am aware of the fact that you have other opportunities. It is the same for us, nevertheless I think that our companies would both profit from this joint venture.I read your counteroffer with great interest, but recognized, that our offers are far away from each other. That is why we both have to make concessions to meet in between.Regarding the future revenue, I can see your point of you delievering this new technology to this joint venture. Nevertheless, you should not underestimate our part in this joint venture. We will bear all the costs for building three new plants and also for the whole production. Nevertheless, I understand that I need to make a concession here. Therefore we can offer you26% of future profits.Your explanation about the secrecy clause helped a lot in understanding these very. Nevertheless, I have still an open question which is in the context of this clause. Will you share the whole technology with us or only parts of it?I cannot understand your argument concerning the duration of the contract. This is a negotiation about a joint venture and has nothing to do with any lucky numbers. This is kind of unprofessional behaviour. Nonetheless, I will offer you a contract duration of12 years, as we both agreed that we will both profit from this joint venture. Therefore, this should be acceptable.Regarding the court of jurisdiction, I think it would be better if we agree onEstonia, as the joint venture will be set up here and also the production will be here.Unfortunately, I can not accept your offer regarding the members in board. You would not loose the control of your technology and we have also experts in marketing and production concerns. Besides this, the crucial point in this issue is, that the board has to work with local authorities and local partners in Estonia. Therefore it is important to have as many estonian members in the board as possible. Nevertheless, I understand that you also want to be part of the board, that is why I offer you1 memberin the board.I am looking forward to your reply and wish you a great day.Kind regardsJesse Rebane</t>
  </si>
  <si>
    <t xml:space="preserve">Dear Jesse Rebane,&amp;shy;&amp;shy;&amp;shy;Thank you for your improved offer. In the upcoming mail, I made concessions that hopefully align with your vision on this negotiation.To clarify my last email. The asked question was meant with good intentions, to understand your goals better and help you achieve them, not to weaken your position.From my colleague and earlier conversations, I understood the costs would not exceed 12 EUR million. 25 EUR million is almost the doubled costs. Can you clarify how the calculation of 25 EUR million is made? Since this can influence my concessions on the future profit part.I do not underestimate your position in this potential partnership. However, no profit will be made without Vaeta Ag breakthrough technology to develop the Green locomotion. We will highly appreciate Tihe AG's investments and acceptance of this partnership. As I stated earlier, 20% of the expected future profit will easily cover your costs on the investments, therefore is fair.To answer your question about the secrecy clause, we will only share the relevant information about the technology if the court of jurisdiction is not located in Sweden. Therefore it should be located in Sweden. Since I want us both to obtain our goals, a concession from my side could be made by locating it in Germany. However, I expect some concession in return since we want to negotiate fair.To start this partnership, Tihe AG is expected to sign this secrecy clause since we trust you as a partner but can not risk losing our technology to third parties, which could happen. As I stated earlier, I expect this partnership to develop great. The contract duration can be 8 years if you insist on keeping it longer. We see Tihe AG as a dependable partner for the upcoming 8 years. And you made a valid point that someone from Estonia on the board will be beneficial for local support. Therefore Tihe Ag can have 1 member on the board. The management of Vatea AG will be able to regulate the big joint venture and bring the technology, therefore we require 4 members.I wish you well and hope to hear from you soon.King regards,Mika Anderson</t>
  </si>
  <si>
    <t xml:space="preserve">Dear Mika Anderson,thank you for your latest offer. To be honest your offer is far away from what we expected. But I also understand, that it was probably the same for you. That is why I want to appeal to the greater goal of this negotiation, which is making the world a better place, by making the transportation more climate-friendly. Therefore, we both have to make huge concessions.Regarding the costs of the 3 new plants, I can say that it is not cheap to built plants in this size. Therefore, we calculate 10 EUR million for building the plants and 15 EUR million for all the machines for the production. So it will cost at least 25 EUR million to built 3 completelly new plants. As we also bare the construction costs and some R&amp;D expanses, we need a huge share of the profits to be profitable. Nevertheless, we want to give you a fair share of the profits. That is why I offer you32% of future revenue.Unfortunately, 20 % will not cover our expanses, that is why I have to insist on what I stated above.Now the secrecy clause became totally clear to us and I am pleased to tell you, that we can agree on this clause.I understand that it is a concession from your side to set the court of juristriction in Germany. Nevertheless, you have to understand that it is also a huge concession for me. But to come closer to our goal, I will agree onGermanyas the court of juristriction for our joint venture.I appreciate your small concession regarding the duration of the contract. Nevertheless, it is not clear to me why we can not agree on 12 years, if we both profit from this joint venture?I recognize that the board is very important to you, that is why I will give up on 1 seat and therefore offer you2 membersin the board.Now I made concessions on nearly every issue, to show you my goodwill to bring this negotiation to a good end. That is why I also expect huge concessions from your side.Let&amp;acute;s make the world a better place.I wish you a great day.Kind regardsJesse Rebane</t>
  </si>
  <si>
    <t xml:space="preserve">Dear Jesse Rebane,Thank you for your last offer. Your last concession helped me make some necessary alterations to continue this negotiation. Excellent of you that you see the higher goal of this negotiation. Good to keep in mind. I hope we come to a negotiation outcome to start building the green Locomotion, which will benefit our companies, Estonia and Sweden. I have adjusted the items to what seems realistic to me in this new offer. I hope we can continue to have a positive collaboration.Since our company brings more added value to the development, it is natural that we get the lion's share in the profit. I understand that you are incurring costs, and you have clearly told me these. However, I don't think it's worth 70% of the profit. Therefore I offer you 23% of the total revenue. As I stated before, I am willing to help Tihe Technologies AG become a prominent international manufacturer and increase your region's infrastructure with the help of the Green Locomotion. Our most prominent alternative partnership in Lithuania only demands 20% of the revenue, therefore, your 77% seems way to high to accept. I understand that you want to get the most out of this negotiation, but this does not come across as sincere.Developing and perfecting the idea took time, technical expertise, and money. This technology has led to green Locomotion. It would be strange if we give a large part of the profit to Tihe AG, which you excepted with your last offer. This is a golden partnership for your company, which you say you would like to have for 12 years or more. Therefore I hope you can make better concession on this item and the board members.We can benefit from a more extended collaboration. However, practice shows that long collaboration can cause problems. It would be wise to look at 8 years and then extend based on the current state. In 8 years, the situation will most likely be perfect for both parties; therefore, I see no risk in deciding on 8 years.That you for negotiating with me today. Hope to hear from you soon.Kind regards,Mika Anderson</t>
  </si>
  <si>
    <t xml:space="preserve">Dear Mika Andersson,I read your counteroffer with great interest. I am pleased, that we agreed on the court of juristriction and the Secrecy clause. So, there are only 3 issues left to negotiate about.I understand your point regarding the future profit. To make it easier for you to understand my oint of view, I will give you some details. We have to spend 25 EUR million to built 3 new plants and also have to spent additional 10 EUR million for production. I see that you developed this technology, but it is still not ready for production yet, so we have to spent 7.2 EUR million in R&amp;D. Additionally we bear all the costs for the security software. Therfore, I can offer you40% of future profit.Regarding the duration of the contract, I can lower my expectations to 11 years. The first years of a joint venture are always the risky ones, that is why we should sign a long-term contract to earn the benefits in the following years.To show my goodwill, I will also give you 3 members in the board and therefore, the majority.We should seal the deal here, as it benefits the both of us.I hope for positive news.I wish you a pleasent day and hope to hear from you soon.Kind regardsJesse Rebane</t>
  </si>
  <si>
    <t xml:space="preserve">Dear Jesse Rebane,Thank you Jesse for your concessions. It is great that we can agree on the jurisdiction and clause, yet I hope you are still going to concede your last offer since it is not in line with our expectations from Tihe AG.Okay, so the total costs of Tihe Ag are around 40 EUR million. This is not in line with the information I received before the negotiation, from my colleague. They estimated a lot less than 40, I do hope you are not lying to me about the costs. Related to the issue I won't be able to give you more than 25% of the future profit. I hope you understand that if Tihe AG would spend e.g 40 EUR million but the revenue is around 500 million after a few years, you will easily have your investment back. I appreciate and understand your costs but do hope you can agree to my offer. As I clarified in my last offer, we will take a significant part of the profit since we invented the breakthrough technology. We will use most of our profit in developing more green developments.&amp;shy;To also show my goodwill, we can agree on a duration of nine years. Since you expect the first few years to be risky, 9 should be enough time. I can show goodwill on the duration to 11 years if you can make decisions on the final subject. Vaete Ag will agree on the partnership only when we are having 4 members on the board, as stated earlier. My alternative is agreeing on two members and the management of Vaete AG will regulate our venture, therefore I cannot afford to agree on 4 members. I hope you can change your vision and agree on the 4 members.To clarify, I was disappointed when I saw your last offer since it was not the concession I was excepting at this stage of the negotiations. I am hoping we together can come to a pleasant solution that will benefit both of our companies. I hope to hear from you soon and if you agree with my offer.Kind regards,Mika Anderson</t>
  </si>
  <si>
    <t xml:space="preserve">Dear Mika Andersson,to be honest, your latest offer is also not in line with our expectations. That is why we both have to make concessions to meet in the middle.I can assure you, that I tell you the truth about the costs. You will have an insight in these costs after we agree on this joint venture, so it would not make any sense to lie to you. But it is saddish, that you not fully trust me.Furthermore, a revenue of 500 EUR million is completelly utopistic. We calculated, that we need 40 % to just cover the fixed costs of production. Nevertheless, I understand that you also want a fair part of the cake. And the fairest split is 50:50. That is why I offer you50% of future revenue.Your offer, 4 members in exchange for a11 years contract, sounds fair. Thererfore, I will give you4 membersin the board.Therefore, you now have the golden opportunity to make this joint venture happen and tehreby make the world a slightly better place.Kind regardsJesse Rebane</t>
  </si>
  <si>
    <t xml:space="preserve">Goodmorning Jesse Rebane,Thank you for clarifying the costs. I just find it odd there is such a big gap in the expected costs, therefore my concern. On top of that, the eventual profit of this breakthrough is not known so it can be 500 EUR million after a few years. That is what we are hoping for, the highest possible profit for both of us. Splitting the difference won't ever be optional for Veate AG. Therefore I made you a concession that is more in line with my vision.Good that we can agree on the contract duration and the members of the board. If we can agree on the profit, we have a deal that will be beneficial for both of us. I am truly hoping we can close this deal today with good outcomes, therefore I expect you to reconsider your part in the profit so that it is a more acceptable offer.I am looking forward to hearing from you soon.With best regards,Mika Anderson</t>
  </si>
  <si>
    <t xml:space="preserve">Dear Mika Andersson,I am glad, that we could agree on four of the issues.Regarding, the revenue I have to say again, that a profit of 500 EUR million is not realistic. Furthermore, there is still the risk of failing, then no one would cover our expanses. Therefore, we need at least 40 % of future revenue. This results in you getting 60 %, which is more than fair.This offer is more than fair.I hope for a positive answer. Let's seal the deal.Kind regardsJesse Rebane</t>
  </si>
  <si>
    <t xml:space="preserve">Good afternoon Jesse Rebane,After some reflection on your last email, I made an offer to seal the deal. If you cannot make this additional concession on the share of future profit, I can not accept the deal. I want this negotiation to satisfy both our needs and demands from our companies. On the other 4 items, we have both done this successfully. To show goodwill, I am lowering Veate AG revenue to a final share of 71%, but dont expect it to go lower than this. This is 10% less than my best alternative, so I am doing you a good favor, which I hope you understand.We dont expect the technology to fail, therefore you will easily get your investment in the Green locomotion for the upcoming eleven years back. I see this offer as fair, as I discussed in prior emails. I hope you see this final offer as agreeable so we can end this negotiation on good terms.Kind regards,Mika</t>
  </si>
  <si>
    <t xml:space="preserve">Dear Mika Andersson,I have one last idea to bring this to a good end for both of us. I will give you the power about the whole board. In exchange, I need 40 % of future profits to at least cover my costs.This is more than fair. I did a lot of concessions to make this happen, so now it is up to you to bring this to a good end.I hope for a positive answer.Kind regardsJesse Rebane</t>
  </si>
  <si>
    <t xml:space="preserve">Dear Jesse,This new concession has allowed me to almost make a deal. I find it impossible to decrease Veate AG shared profit by 10%, from 70 to 60, even taking into account the 5-member board. I appreciate your change to the board.I see the only two options for me to accept at this stage of negotiation:- This email (60% of profit but the duration of contract of 9 years)- Or 65% of the profit but a contract duration of 11 years.Can you on behave of Tihe AG, Agree on one of the following? The contract duration will influence the share of profit and the partnership. Therefore see these two options as fair.I sincerely hope for an agreement,Kind regards,Mika Anderson</t>
  </si>
  <si>
    <t xml:space="preserve">Dear Mika Andersson,I will give you 66%, if we can agree on a 12 year contract. This is kind of a compromise from what you offered. This should benefit both of us.Let's seal the deal.Kind regardsJesse Rebane</t>
  </si>
  <si>
    <t xml:space="preserve">Dear Mika Andersson,This offer will indeed benefit us both! Thank you for negotiating with me. Hope you feel satisfied with the case.Kind regardsJesse Rebane</t>
  </si>
  <si>
    <t xml:space="preserve">Dear Mika Andersson,I am looking forward to carry on the negotiations for our companies together with you. We at Tihe Technologies AG are very satisfied with how the negotiations went so far.I am sure that you and I can quickly resolve the critical issues and achieve a positive outcome for everyone!To make sure we are both on the same page, the open points for our discussion are:Vaete Share of future profitVaete members in boardDuration of contractSecrecy clauseCourt of jurisdictionIn our opinion, the issue of where theCourt of jurisdictionshould be dealt with right away. We strongly believe thatEstoniais the best fitting option here, aswe want to give our workers and new business partners a sense of security and consistency. Since the plants which will be used to construct the engines will be placed inEstoniaas well, we believe it will be better for the reputation of our newly formed Joint Venture.The second topic I would like to address is theDuration of contract. We are happy to accept a long contract period of 12 yearsin order to show that we are serious about this project and believe in your R&amp;D Team to finish the development of the engine. In our eyes, it shows respect for your partnerand that we are not trying to start a short experiment here, but are willing to go above and beyond to form this Joint Venture into a lucrative enterprise.Please let me know what you think of our first proposal and get back to me with your comments.SincerelyJesse Rebane</t>
  </si>
  <si>
    <t xml:space="preserve">Dear Jesse Rebane,Thank you for your email and the overview of the to be discussed issues. We atVaete AG are definitely satisfied with our past negotiations, and I'm sure we will be able to solve the remaining issues just as smoothly!To come back to your proposed court of jurisdiction, our preference would be Sweden, as the Swedish jurisdiction is known and proven to be very comprehensive. Nonetheless, I understand the Swedish court is unfamiliar for you, as the Estonian court is for us. Therefore, I propose a compromise: a neutral jurisdiction, like Germany. When choosing for the German jurisdiction, both of us will be in the same situation. Hopefully having a German jurisdiction satisfies your needs as well!Regarding the duration of the contract, we would prefer a significantly shorter contract. Our preference would be 5 years, since that would mark the end of the most riskfull years of our joined venture. As we both know, the first five years will be essential for telling whether our joint venture has been successfull, including the (financial) risks of our joined project. We therefore think renegotiating the contract after these significant five years will be beneficial for both of us, as only then we know how successfull our joint venture is and what new issues may have arisen that have to be discussed.Additionally, I would like to discuss the board of directors, which we already agreed on will consist of 5 members. We propose to include 4 members of Vaete, as our company has more experience with running a big venture and the issues that come with it. Additionally, our directors have more epxerience within the Western European market, which we think would be very beneficial for our joined venture.I am looking forward to the rest of our negotiation, and I would love to hear from you soon!Kind regards,Mika Andersson</t>
  </si>
  <si>
    <t xml:space="preserve">Hi Mika Andersson,I'm a little perplexed by your last message, as there are a few points I can't agree with.First I want to talk about theCourt of jurisdiction. I know that it will be troublesome for your company to hire new lawyers which are profound in estonian law, since you most likely have no experience with that topic so far. But going to court in Sweden frankly absolutely absurd for our new found Joint Venture which will operate solely in Estonia. I know it may seem like a concession to you but its the most logical decision. I am however willing to talk about moving theCourt of jurisdictionto Germany, but please be informed that I have the strong believe a court in Estonia would still benefit the both of us.As the new company will operate on estonian' landthe workers who will be employed in the production halls will most likely be estonians. In addition, the board will need to meet with local politicians to discuss infrastructure development and any complaints regarding the company. We assume that it would be advantageous if the board therefore consisted mainly of estonians, as they can probably establish a good relationship with local politicians more easily. We propose a composition of2 membersfrom Vaete AG and 3 members from Tihe Technologies AG.Now we have to discuss the perplexed us the most:Your plan to have theDuration of contractbe at just 5 years. We know that the first 5 years are the most riskfull and that we can only tell afterwards ifwhether long-term success can be achieved. However as I clearly stated we planned to have a longer lasting contract toto set a sign of commitment andsolidarity. So naturally we are quite baffled that you target the minimum duration. We are no longer sure how serious they are about this alliance. However we are ready to consider this proposal of yours as a honest mistake and even would concess to a contract duration of just7 yearsif in return we can agree to waive theSecrecy clause. We do not want to create a two-class society within the joint venture. The basis for this is mutual respect and trust. We believe that aSecrecy clausewould be in the way of this.Let me know what you think.SincerelyJesse Rebane</t>
  </si>
  <si>
    <t xml:space="preserve">Dear Jesse Rebane,Thanks for your counter offer, we've discussed it intensively amongst our team.Regarding the jurisdiction, choosing Estonian law is as unlogical for us as choosing Swedish jurisdiction is for you. It is good to hear you are open towards moving the court of jurisdiction to the neutral Germany, as that is again my proposal.Regarding the contract duration, a seven year contract is something we can agree with. However, I hope you understand signing a secrecy clause is one of our main priorities in this negotiation, as we worked very hard to develop this new technology. Not being in control of who can access this technology increases the risks for our company significantly. We could agree on not signing the secrecy clause, however, due to this huge compromise and the increased risks for us, we can only agree to not having a secrecy clause if Vaete's share of the profit would be no lower than 75%.Last but not least, regarding the board of directors I understand where you are coming from, with most employees being Estonian. Nonetheless, we actually think it is important for the Swedish employees to be able to create a connection with the Estonian employees as well. Additionally, in case the secrecy clause would not be signed we need at least one extra member on the board to still feel a sense of control over our technology we worked so hard on. We therefore propose 3 members of Vaete for the board of directors, keeping in mind the secrecy clause would indeed not be signed.Looking forward to hear your stance!Warm regards,Mika Andersson</t>
  </si>
  <si>
    <t xml:space="preserve">Hi Mika,after reading your last message carefully we became aware that it should be possible to achieve a good deal for both of us.You put great emphasis on the fact that a secrecy clause has great value to you. We want to make a great offer for you: We can install a Secrecy clausein the contract but in return theDuration of contractwill be at12 years. This way you can show us that you indeed take the partnership serious even with a secrecy clause in place. As I understood you your main point for having 3 Vaete AG members on the board was, that you want to have more control over your technology, with the secrecy clause in place this is no longer a concern, so we propose to have 2 board members from Vaete AG. At this point I would like to refer to my former message in which i explained why Tihe Technologies AG members are the better choice for this specific project.I understand that you might feel that switching to estonian law for you is as unlogical as switching to swedish law for us. I totally understand that it will be easier for our lawyers to adapt compared to yours. However I want to stress that the new voint joint venture will operate on estonian ground. Going to a different court of jurisdiction might come off as shady to some customers. Nonetheless we understood that this is a big concern to you and are willing to make the big step to shift the court of jurisdiction to Germany. We are making this concession out of goodwill not out of logical reasons, and we hope you value this.Lets hear your stance on this.SincerelyJesse</t>
  </si>
  <si>
    <t xml:space="preserve">Hi Jesse,Good to realize we're almost there!Having the secrecy clause would be great. However, we unfortunately can't agree to any contract longer than eight years. Therefore, I hope a contract of eight years could be sufficient for you.We could agree to having two members on te board of directors, especially in case of a secrecy clause. Nonetheless, we could only agree to this if the profit split would be 70% for Vaete. According to the calculations of our revenue management team, this would only be fair since we invested 76,5 million, compared to a estimation of 23,5 million on your part.Eager to hear your stance!Warm regards,Mika</t>
  </si>
  <si>
    <t xml:space="preserve">Hi Mika,the claim that your contribution to the JV can be valued at 76,5 million is set very high. The technology is not ready for production yet so we must include the risk of failure into our calculations. Additionaly to that our investion are not only limited to the new plants but also to investions in local infrastructure and state-of-the-art security systems update the construction plants.Unfortunately limiting the Duration of Contract to8 yearsis very harsh for our team. After running calculations we concluded that this could only be acceptable if we do a 60-40 split in terms of profit.Please take a look into my concerns.Best wishesJesse</t>
  </si>
  <si>
    <t xml:space="preserve">Hi Jesse,Your offer has been discussed, we altered the contract duration to 9 years, as long as the share of profit is 60/40 for Vaete. The calculations of 76,5 million of contribution is valid, though I understand where you are coming from regarding the failure-risk. Nonetheless, this risk does not change the fact that the contribution of Vaete has been higher than that of Tihe AG, which means we cannot afford to go lower than a 60% share of profit, which I hope you can understand.I hope this offer is sufficient for you, and we can close the negotiation. Hope to hear from you soon!Warm regards,Mika</t>
  </si>
  <si>
    <t xml:space="preserve">Hi Mika,please regard to this offer as the final offer, as we are limited by time.I want to share one last thought with you: As most of the value you are bringing to the table lies in the technology, you have to be aware that the value of a technology decreases over time. Your contribution might be valued at 76,5 million right now, but in 6 years it will only be worth 3/4 of it and so on. Having to buy in another technology after this little time would be tough on us. To gain the maximum value of the technology we therefor aim for a rather long contract, as you are aware of.We calculated that we can cover our running costs with a share of 43% so Vaete AG would end up at57% share of future profit. However we need theDuration of contractto be at10 yearsat least to justify the magnitude of the investment.Hope you understand our concerns.It was a pleasure negotiating with you Mika,I hold you in high esteem as a capable negotiator.Yours SincerelyJess</t>
  </si>
  <si>
    <t xml:space="preserve">Hi Jesse,thanks for the negotiation!warm regards,Mika</t>
  </si>
  <si>
    <t xml:space="preserve">Dear Jesse Rebane,Thank you for the quick response.I would like to make you an offer in response to your questions and preferences.This is just a first step and of course, we can negotiate certain points. First, the answer on your question regarding the secrecy clause.1) The secrecy clause 'Yes' is a critical issue for us. The point is that we do not want to lose the control of the plans for our new technology. They represent a key and valuable knowledge resource for our company. We would like Tihe to sign a secrecy clause that prohibits Tihe AG from giving access to this proprietary technology to any third party. It would also prohibit them from using the technology in any of their other products. By signing this secrecy clause, Tihe would agree to not using this technology without our express permission. This clause is of absolute importance for us! If we lose control of our technology, the whole investment in Green Locomotion could be lost.2) I would like to make the following proposal for the other details of our contract. The Vaete share of future profit will be75. We think this percentage is fair because we bring new technology to the project. Thereby, we expect this technology to change the world.Because I like to work toward a successful collaboration, I do want to make a generous concession in the length of the contract. I would like to extend this from 5 to 7 yearsto accommodate Tihe in this point of interest.In attachments, you can find the details of my first offer.I am eagerly awaiting your answer.King regards,Mika Andersson</t>
  </si>
  <si>
    <t xml:space="preserve">Dear Mr. Andersson,I am really trying to achieve a result in this negotiation, that satisfies both of us. But i can not really find any concessions in your offer, if we sign theSecrecy clausewhich seems to be extremly important for you.Asking for 75% ofVaete Share of future profitAND also only offering a time period of 7 years does not seem like a concession to me at all, while i was asking for 12 years.I can only agree on the clause, if you make any other bigger concessions towards my ideas of the contract.We can sign theSecrecy clauseonly if you are willing to lower your share of future profits to approximately 30%. Regarding signing the clause, you can leave the partnership when to contract ends and we will not be able to continue the production of the engine very well. Hence it is very important for us to maintain a long duration of the partnership while having a majority of the future revenue.While having the main production in estonia, it would be smart to choose the court of jurisdiction in estonia too, while having the majority of the board of directors to be local people. The communication would be way easier with that.I am looking forward to hear about your ideas, suggestions and arguments!King regards,Jesse Rebane</t>
  </si>
  <si>
    <t xml:space="preserve">Dear Jesse Rebane,Thank you for your counteroffer.I am pleased to hear that you are willing to sign teSecrecy clause.For that reason, I am willing to accommodate you regarding the Vaete share of future profit. I want to lower the percentage to60 this at ...% and I think I am making a generous offer to Tihe AG. Thereby I am also willing to increase the time period of our contract to8 years.In exchange for these concessions, we want Vaete AG to have5 memberson the board. We already agreed with Tihe AG in the preliminary discussion on a five-member board. The five board members is a vital detail for us since it determines how much control we will have over the future over operational decisions.Lastly, we must discuss the location of theCourt of jurisdiction. We do not intend to play any tricks or tactical manoeuvres during the cooperation with Tihe AG, but in any case, we need some sort of legal option. The Estonian jurisdiction in this case is not an option for us. There is evidence that foreign companies in the former Soviet area have difficulties demanding their rights. Moreover, we do not have any experience with Estonian courts. None of our lawyers have practiced there.The Swedish body of corporate law is known to be very comprehensive and has already been proven. Corporate law in Estonia is still very new. For this reason westand by our earlier proposal to carry out these legal actions in Sweden.With the above proposal, we accommodate Tihe AG very much. This is a sign of goodwill and therefore we look forward to Tihe AG agreeing or presenting an appropriate counter-argument.I am eagerly awaiting your answer.Kind regards,Mika Andersson</t>
  </si>
  <si>
    <t xml:space="preserve">Dear Mr. Andersson,You basically can not keep the Technology secret and only maintain for a few years with a majority of shares. Thats not fair and i will not agree to a contract with these conditions. Thats why will find my conditions and accommodations in the following:I am glad to see your efforts for a contract regarding theVaete Share of future profit andDuration of contract. Therefore i will decrease my expectations as well. I understand that you might not be interested in a very long term partnership, which is why i would accept aDuration of contractof11 years, only because i can see your efforts finding a solution that fits both sides. We need a long contract duration, based on the accomodations we already made and those i will make in the following.Regarding theCourt of jurisdiction, i can not accept sweden at all, so Germanywould be a fair proposal for us both.As you might know, we already got huge results in rebuilding our company as a young team of managers. However we are willing to obtain the minority by only 40% in the board of directors, hence we only provide 2 members, so you will have3 membersin the board of directors and the absolute majority.You want keep the Technology by yourselves with the secrecy clause and you can also have the majority in the board of directors.If you like to keep these agreements in the contract, I can only provide you 30% of shares for the duration of only11 years.With us and this offer, you have a very sturdy and powerfull partner for the future with a neutralCourt of jurisdictioninGermany, your very important secrecy clause of course AND the majority of members in the court of jurisdiction for more power in decisions etc.The only accommodations i demand are the majority of shares during our contract and a longer duration of the contract to make sure we will make profits out of this partnership.King Regards,Jesse Rebane</t>
  </si>
  <si>
    <t xml:space="preserve">Dear Jesse Rebane,Thank you for your counteroffer.I am pleased to hear that you are willing to obtain the minority on the board. However, Vaete AG will need at least 4 membersof the board to realize firm control within the operation.I am glad to see your efforts for a contract regarding theVaete Share of future profit andDuration of contract. Therefore i will decrease my expectations as well.In appreciation of your effort, I am willing to lower the Vaete Share of future profitto55%. Thereby, I am glad that you acknowledge our issue with the long contract duration. However, I am thankful for your adjustements in the counteroffer, and for that reason, I am willing to make theDuration of contract9 years.TheCourt of jurisdictionis not an option in Estonia, like we discussed before. Therefore I am glad that you are willing to move to the court to Germany. However the law inSwedenis known to be very comprehensive and has already been proven.For this reason westand by our earlier proposal to carry out these legal actions in Sweden. If you would like us (Vaete AG) to make an adjustment in theCourt of jurisdiction, this is only possible for us when Tihe AG makes an adjustment in theVaete Share of future profit.With the above proposal, we accommodate Tihe AG very much. This is a sign of goodwill and therefore we are looking forward to Tihe AG agreeing on the terms.I am eagerly awaiting your answer.Kind regards,Mika Andersson</t>
  </si>
  <si>
    <t xml:space="preserve">Dear Mr. Andersson,I recognize you trying to split the difference step by step, but regarding the time remaining for this negotiation, we should really try to find a final agreement.It is a very big accommodation for our company to sign the secrecy clause.If you can not work on our needs, i can not either work on yours. We will only sign the secrecy clause, when the years of the partnership are profitable for us. Regarding the big investments we need to fullfill in the security in our factories, plus the investments in the infrastructure, we need the majority of the shares of future profit during the contract. You will be able to maintain with the production after our partnership because you keep the technology secret. That is okay for me, but only if we make slight profits during the contract. Hence we need at least 55% of the shares, which leaves you a total of45% during the partnership. This is almost the half of it, without losing track of your plans with the technology!For that, i am willing to let you have3 membersin the board of directors, to let you have the full control of what happens. For the accommodation of more profits for you, i will also need aDuration of contractof at least10 years and theCourt of jurisdictionto beGermany. We will provide lawyers that are the very best for any law-regarding issues. ACourt of jurisdictionin sweden is definetly not an option for us.You now would have the full control of decisions and outbid our members in the board, plus you secure your technology, PLUS you gain almost half of the profits and you will be the marketleader in the future as well because we can not build those machines without your knowledge. The only thing i am asking for are the minority of 2 members in the board, to at least be heard, and a slightly longer duration of the contract with a court beeing in neutral germany. We would also provide lawyers for any issues, that are proffessionals with the german law.This contract would already provide a very low utility for my company, which is why i can not make big steps towards you anymore. Little adjustments will still be possible.I am hoping to hear from you soon and making a final agreement!King regards,Jesse Rebane</t>
  </si>
  <si>
    <t xml:space="preserve">Dear Jesse Rebane,Thanks for your offer. Unfortunately, I cannot agree with all your claims. But since I comprehend your point of view and your situation I agree to concede on some issues.I appreciate your latest offer, however, some changes are necessary to seal the deal.I am pleased to hear that you are willing to obtain the minority on the board. However, as mentioned before, Vaete AG will need at least4 membersof the board to realize firm control within the operation.I am glad to see your efforts for a contract regarding theVaete Share of future profitandDuration of contract. Therefore I will decrease my expectations as well.In appreciation of your effort, I am willing to lower theVaete Share of future profitto50%. I think a 50/50 deal is fair for both parties and I want to point out that I am not willing to go any lower than 50%. Thereby, I am glad that you acknowledge our issue with the long contract duration. It is fair, after all my concessions that theDuration of contractwill be 9 yearsand this is non-negotiable anymore.TheCourt of jurisdictionis an option in Germany as we discussed before. Therefore I am glad that you are willing to move to the court in Germany. Since both Tihe AG and Vaete AG are German companies, this is a logical and fair decision.The above proposal is the final offer we can give Tihe AG. With all the concessions made, we feel like we did everything to accommodate Tihe AG in its preferences. This is a sign of goodwill and therefore we are looking forward to Tihe AG agreeing on the terms.We are looking forward to a successful collaboration!Kind regards,Mika Andersson</t>
  </si>
  <si>
    <t xml:space="preserve">Dear Mr. Andersson,As you might know, there are several european competitors for you with hydro engines in the market, that we also could collaborate with. They also already reached the point of serial production and they would share the information of Technology, so no secrecy clause there. Regarding this fact and the utility we would achieve with one of these companies, i am sending now the very last chance for you to close this deal with me.You can get3 membersin the board of directors to have the majority, more is not an option for us.I can accept48% shares for you, if the contract will at least be for10 years.As i already mentioned in the beginning, i am willing to accept the secrecy clause.I am glad to hear, thatGermanyis okay for you asCourt of jurisdiction.This is my very last offer for you in this negotiation, regarding the alternatives that we have in the market and that are as near as this negotiation, to be closed in advantage for us.We are willing to make many investments for the security and infrasturcture and we accept the security clause which is very important for you.We also accept you to have the majority of members in the board.We do not insist on having the court in Estonia, but we accept Germany as well.I would really like to have a partnership with you and i am sure we will master this for the duration of the contract.I hope i can find your acceptance later!King regards and a nice weekend!Jesse Rebane</t>
  </si>
  <si>
    <t xml:space="preserve">DearJesse Rebane,Let's split the difference and we will have a deal!You can find my offer in the attachments.Let's work together.Kind regards,Mika Andersson</t>
  </si>
  <si>
    <t xml:space="preserve">Dear Mr. Andersson,this is a even worse offer for me.I tried to split the difference many times and told you that we have other offers with the same utility as i present you in this offer.I increased theVaete Share of future profitto50% a last time.Either we will make the deal with you, or a competitor of you.Chosse wisely, we are a very big player with production in the market.I request you to accept or reject this deal.King regards,Jesse Rebane.</t>
  </si>
  <si>
    <t xml:space="preserve">DearJesse Rebane,I made a typo in my last offer. This is the right final offer.Please accept the offer and let's work together.If you don't wish to work together, please reject my offer.Kinds regards,Mika Andersson</t>
  </si>
  <si>
    <t xml:space="preserve">Dear Mr. Andersson,I can only repeat myself with the given arguments.With 50/50 shares for each one inclsuding the secrecy clause, I only insist on one more year than you just offered recently.I hope you can accept this for a future partnership.King regards,Rebane</t>
  </si>
  <si>
    <t xml:space="preserve">DearJesse Rebane,Thank you for your time. I have to tell you that we will look for other partners to cooperate with.All the best!Kind regards,Mika Andersson</t>
  </si>
  <si>
    <t xml:space="preserve">Dear Mika Andersson,in this case, I would assume, that members of the board are more important to you than profit margin is. Therefore I propose this offer to you, with major control. You gain4 membersof the board members and still 30in future profits. The rest is for you.All the best,Jenne Rebane</t>
  </si>
  <si>
    <t xml:space="preserve">Dear Jenne Rebane,I very much appreciate your offer. I'm happy to discuss some aspects with you to reach a good deal for both of us.Regarding theVaete Share of future profit, I think our share should be higher as we are pioneers in this new project. I propose a revenue share of60for Vaete. Regarding the Members of the board, I believe we are content with3 members.We would like to keep theDuration of contractat a maximum of7 yearsas, once again, we want to be pioneers in developing this technology so the sooner we release it the better for both of us, in terms of profit.We would also like to have aSecrecy clauseso our product maintains its position on the market and we would really appreciate having theCourt of jurisdictioninSwedenas it would facilitate the entire process.Let me know how this works for you.Kind regards,Mika Andersson</t>
  </si>
  <si>
    <t xml:space="preserve">Dear Mika Andersson,just to understand your offer correctly.You want more Vaete Share of future profitthan us, you want moreVaete members in boardthan us, you want theSecrecy clauseto your benefit and you wantCourt of jurisdictionto your benefit. Am I seeing this correctly?I have no problem, in the issues relevant to you, to give you the full benefit. In this way, we also achieve a win-win situation. This offer does not look like a win-win to me.Please reconsider.Kind Regards,Jenne Rebane</t>
  </si>
  <si>
    <t xml:space="preserve">Dear Mika Andersson,I hear what you are saying. I am willing to try this, let's just try to find a good solution for the both of us.If this is your optimal solution, I would guess7 years are the optimum for you and 5 years are worse, right?In addition to that, we don't put high Vaete members in board. You can control your business, we are interested in the profits. Therefore I adjusted profits and the members on the board. Since we gave you 5 members and 7 years we would apprecitate the No and the Estonia.What is your feeling here. Are your values and preferences met?Kind Regards,Jenne Rebane</t>
  </si>
  <si>
    <t xml:space="preserve">Dear Jenne Rebane,Thank you for sharing your thoughts, I believe we're going to reach an agreement.I appreciate the fact that you agree with the5 members, and I'm willing to accept theSecrecy clauseasNoand theCourt of jurisdictioninEstoniain exchange for aVaete Share of future profitof50as this is very important for Vaete. Regarding the duration of the contract, I would appreciate having5 years.I believe my offer is very balanced and takes into account both of our expectations. What are your thoughts?Kind regards,Mika Andersson</t>
  </si>
  <si>
    <t xml:space="preserve">Dear Mika Andersson,I send you the offer as discussed. Hope we can find an agreement here.Kind Regards,Jenne Rebane</t>
  </si>
  <si>
    <t xml:space="preserve">Dear Jenne Rabene,In order to jump from 5 toDuration of contractof12 yearsI need to increase theVaete Share of future profitto60.I think this is a fair offer and I hope you will consider it.Kind regards,Mika Andersson</t>
  </si>
  <si>
    <t xml:space="preserve">Dear Mika Andersson,I hear what you are saying. Same for me.I gave you full members and the secrecy, your most important ones. I get my two most important ones. And the last Vaete Share of future profit we share half-half. That sounds very reasonable to me.Thats why we have just discussed these issue.Kind Regards,Jenne Rebane</t>
  </si>
  <si>
    <t xml:space="preserve">Dear Jenne Rabene,I think this offer is a win-win for both and I'm happy with the outcome.It was a pleasure making business with you.Kind regards,Mika Andersson</t>
  </si>
  <si>
    <t xml:space="preserve">Dear Ms./Mr. Andersson,I'm glad that, even though we couldn't meet in person, we were able to finally get together to talk about this crucial matter. I'm confident that the joint venture between your company, V&amp;auml;te AG, and ours, Tihe Technologies AG, will be advantageous to both parties if we can reach an agreement.Before we get into the important details, I wanted to gratulate you on your progress in the development of your new engine. We have also heard of a few different approaches from other companies trying to develop a similar product. Thats why I would suggest we conclude this negotiation on the 8th of December at the latest because if we dont start the production in time, it will be a loss for us both.That is also the first issue that I wanted to discuss. To get the product ready for series production, we will have to invest a lot of money in the building of new infrastructure. Namely, we will have to construct three new production plants as well as the necessary infrastructure around them. Because we have a very good standing with the local government, we will only have to pay 20% of the infrastructure, but the plants will still have to be paid for by us.In addition to that, there will be also high production costs. To win over the market, we want to produce at a high quality which Im sure is also in your interest.Since we are investing a lot of money in things, that will hopefully lead to the product being sold all over the world as well as carrying the risk that comes with building new production plants, hiring new workers, and constructing the necessary infrastructure, that could all be useless if this product fails. I think it is only fair, that the share of the profits reflects these points. So, for theVaete Share of future profit, I would offer you25%.I think this would make it possible for us to scale up the production sufficiently if the product is a success and if it is not going to work out, there is not much for you to lose.But since we both want to make sure, that the product succeeds and we can both benefit from this joint venture, I would argue that the duration of the contract between us reflects this point. Since we both are experts in our own fields, we can benefit a lot from exchanging information and helping each other in the long run. I would thus propose we set theDuration of contractto 12 years. Let me know if you feel the same about our partnership.We believe that the joint venture will only work if both parties can trust each other and thus would appreciate it if we kept no secrets from each other. We will complete the construction of our plants and the upscaling of our production line with full transparency. Without the necessary information about your product, it will be difficult to efficiently produce it. Without a Secrecy clause, we will be able to get the most out of this joint venture.Since most of our venture will take place in Estonia, I think we should also base the Court of jurisdictionhere. This will make it easier and faster to discuss legal measures as well as give us the most legal leeway in this venture. If absolutely necessary, we would also accept a Court of jurisdictionin Germany.In order for us to successfully cooperate, I think it's important, that both our interests are represented on the board of directors. Since a lot of the decisions in the first few years will be about the production of the product, it would make sense that we have a majority on the board of directors. I would suggest that we have2 membersof V&amp;auml;te on the board of directors.With that, I think I have covered all points of this negotiation. We are of course open to productive counteroffers. I'm looking forward to hearing from you.Best RegardsMr. Jesse Rebane</t>
  </si>
  <si>
    <t xml:space="preserve">Dear Mr. Jesse Rebane,I am pleased to hear from you and I hope this e-mail finds you well. This matter is of great importance indeed, and I look forward to talking about certain points with you so we achieve the best possible agreement. With your many years of experience and expertise, we are delighted to be working together with you.We appreciate your congratulations in regard to our engine developments. In fact, we truly expect the Green Locomotion engine to be a success. Additionally, I believe it is a good approach to conclude the negotiation by December 8th to avoid production delays.Firstly, thank you for explaining your standpoints about the issues that are still open. I have read your offer with great interest, but unfortunately, I can not accept certain issues. I will address two of them today. I would like to state my first counteroffer in concern to the division of theVaete Share of future profit.You have mentioned that the investment in building new production plants, hiring new workers, and constructing the necessary infrastructure could result in not having any use if the product fails. However, the chances of failure are extremely low. in accordance with our highly qualified engineers, we expect our revolutionary technology to change the world. Even though immediate success is not expected, we believe that in the long run, this is the most promising innovation in rail engine design in recent history with an 85% chance of success. Thus, for Vaete Share of future profit, I would propose a counteroffer of 50%. Since Vaete AG is responsible for the development of this new technology, we would expect our future profits to be distributed more reasonably but also consider your constraints which explains my offer of 50%.Regarding the Duration of contract, it is important to consider that if the developments of the engine last longer than 9 years, we are not able to capitalize on our first-mover position and would lose all the investments. I agree that we can benefit from exchanging information and helping each other from a long-term perspective, however, a contract longer than 9 years would result in a significant loss, which is why I would offer you a duration of 8 years. I believe that we have different viewpoints on this, however, with a duration of 8 years, we can be assured that our joint venture is successful once the contract ends.I understand that there are certain aspects in which your viewpoints on this joint venture may be different than ours. Therefore, I wish that our interests are recognized and considered as well.I would like to further talk about the secrecy clause as well as the court of the jurisdiction issue in our next engagement.I look forward to your response.Kind regardsMs Mika Andersson</t>
  </si>
  <si>
    <t xml:space="preserve">Dear Ms. Andersson,Im glad we both see eye to eye regarding the benefits of the joint venture. I also want to thank you for your counteroffer. However, it seems that we have different expectations of the terms of our agreement. That being said, Im as hopeful as before that we can come to an agreement.As the first sign of goodwill, Im open to giving V&amp;auml;te a majority on the board of directors. This would allow you to steer the joint venture in the direction, that you had in mind when developing your product. Still, we find it very important to not just look at the product vision but to also make sure we build up an efficient production. In order to achieve this, we find it necessary to be represented by 2 members of Tihe Technologies AG. We would propose3 membersVaete members in board.We further understand that V&amp;auml;te Technologies AG wants to keep the contract duration short, however, regarding large costs on our side in the first few years, it is very risky for us to have a short contract span. We are willing to make a concession on this point and reduce the Duration of contractto10 years.As you said the greatest revenue will come after the product is established on the market. If we make it possible for your product to reach the market, we feel, that it is only fair to also benefit from it.As you have mentioned theSecrecy clauseis another important issue to discuss. Because we are paying for a lot of the development and production costs of the product, so we feel that it is only fair to know exactly what we are producing. This is only achievable if we do not make a secrecy clause part of this deal.This will not only allow us to give further input on the development and better the product that way but also lets us utilize our manufacturing expertise when setting up the production.On the point ofCourt of jurisdiction, we would ideally like to stay inEstonia, since we have a lot of good connections to the local government and are thus able to negotiate the best agreements when it comes to legal requirements when producing and transporting the final product. However, we have also had positive interactions with the German government from previous Sales in that Region. Germany is also a very successful country when it comes to big firms and would thus be a good middle-ground for us to settle on.Our most important issue at hand is theVaete Share of future profit. Our experts estimated your product to be worth 60 million €. Even if we take your proposed success rate of the product of 85% there are still great costs on our side. We must produce the product, for which the costs are not entirely clear, but are estimated to be around 10 million €. We also must finish developing the product here in Estonia, which will cost us an additional 7.2 million €. Adding the costs of the new production plants as well as the infrastructure is, it is very costly for us. There are other producers of similar products which we would consider partnering with because they pose less risk since they are already established on the market. Thus it is very hard for us to consider anything over a30% Vaete Share of future profit.I hope that you will consider our concessions as a sign of good faith and are willing to make some of your own.Looking forward to hearing from you.Best RegardsJesse Rebane</t>
  </si>
  <si>
    <t xml:space="preserve">Dear Mr. Rebane,first of all, I would like to thank you for offering us that3 membersof the board of directors will be represented by Vaete members in board. We believe that this distribution will result in the best outcome for both of us. Hence, we appreciate your recognition and kindly accept the offer.Secondly, we understand that the risk for Tihe carried with a short contract duration is quite high. However, this would not comply with our "first-mover" strategy in the market as . However, as we aim for common ground as well and your risk outweighs the other, we would accept a Duration of contractof 10 years. We hope this allows further corporation toward our common goaland will lead our joint venture to be successful once the contract ends.In regard to the Secrecy clause, As you have mentioned theSecrecy clauseis another important issue to discuss. Because we are paying for a lot of the development and production costs of the product, so we feel that it is only fair to know exactly what we are producing. This is only achievable if we do not make a secrecy clause part of this deal.Regarding the Secrecy clause, it is crucial for the existence of our company that Tihe is not able to give access to V&amp;auml;tes proprietary technology to any third party. Our technology represents a key and valuable knowledge resource for our company. Signing the secrecy clause would ensure that V&amp;auml;te has control of its new technology and would lead to theagreement of keeping the non-public information strictly confidential. I am hopeful that this can be agreed on.On behalf of the Court of jurisdiction, we understand that Tihe's ideal position would be to stay in Estonia. However, as the concept of corporate law in Estonia is still quite new and we do not have any experience with Estonian courts, the offer of having Germanyas s agood middle-ground for us to settle on would be a more preferable choice.Lastly comes theVaete Share of future profit. We understand that Tihes investments are quite costly, however, our experienced experts estimate a total of about € 23.5 million to be spent by you, including the infrastructure costs and the new production plants. In comparison, Vaete AG is investing the equivalent of € 76.5 million in the joint venture therefore Tihes investment is much less than the value that Vaete AG is planning to spend. However, as those costs are only estimated, we take your offer into consideration but would suggest a value of40%. We hope that this offer can meet your expectations nonetheless.I look forward to hearing from you today.Best regardsMika Andersson</t>
  </si>
  <si>
    <t xml:space="preserve">Dear Ms. Andersson,Im glad we are both striving towards making this joint venture a successful reality. We appreciate that V&amp;auml;te is willing to make compromises on some of the discussed issues. However, some of the concessions of the V&amp;auml;te AG do not quite match our expectations.We appreciate that V&amp;auml;te AG is willing to settle for a longer duration of contract of 10 years. This will benefit the quality of the production line in the long run and will thus benefit us both. We also see this as a sign of good faith and trust in the partnership from the V&amp;auml;te AG and thus we are willing to make further concessions ourselves.Firstly we are now less reluctant in giving up the control of the board of directors. You have shown that you are open to a long-term partnership with us. So we are willing to let V&amp;auml;te AG take the lead on the strategic development of this partnership by having 5 memberson the board of directors.As we pointed out before, this joint venture is a large financial investment for us, and we also agree with you that the production of the Green Locomotion engine has a promising future. But as we both know the development of the engine is not yet completed and the engine is not ready for series production. When you approached us with the possible joint venture, we agreed on finishing the development of the engine here in Estonia since this wouldve been a big financial burden on V&amp;auml;te AG. At this moment it is not clear how difficult and expensive a series production of this product will be. To have an accurate estimate, we will need to test the production of the engine extensively in our facilities. These are all risks that we are facing if we agree to this joint venture.With that being said, we are willing to settle on a35%Vaete Share of future profit. This will make sure that V&amp;auml;te AG will have even further incentive to make the best of our joint venture with the new constellation of the board of directors.To minimize the risk, we would want to leave out theSecrecy clausefrom the contract.With the proposed contract, we would have no insurance at all that our interests in this joint venture would be respected.As I explained before there are a lot of investments being made in the local infrastructure, which was the main problem that we were facing in the past. Once the infrastructure in the area is developed far enough our old revenue sources are expected to come in again. This makes Tihe Technologies AG a great partner for other companies producing similar products as well. These would pose less risk to us since they are already prepared for series production. If however, V&amp;auml;te AG would not make the Secrecy clausea part of the deal, we believe there is much to be gained from a long-term partnership, which we firmly believe, V&amp;auml;te AG sees the same way.Having theCourt of jurisdictioninEstoniawould also help us make sure the joint venture can save legal costs and avoid any further delays in starting on this journey together.We still see the joint venture as a good opportunity for both of our firms. We also do recognize that V&amp;auml;te AG, even though it is in a rather precarious position, wants to keep control over intellectual property.If we were to make a concession regarding the Secrecy clause, however, we would want to make sure that V&amp;auml;te AG is serious about a long-term partnership with Tihe Technologies AG. We would thus propose to include a Secrecy clauseas well as allow V&amp;auml;te AG to have 3 Vaete members in boardof directors and thus a majority. This would give V&amp;auml;te AG the needed insurance so that the joint venture will go as planned. We believe that we would still be able to give the needed input on issues regarding the production of the engine. For us to hand over this much control of the firm it would be absolutely necessary to set the Duration of contractto12years. This would make sure, that V&amp;auml;te AG will try its best to lead the joint venture to a prosperous future for both sides. Otherwise, with theSecrecy clausein place, we believe that V&amp;auml;te AG would exploit Tihe Technologies AG by using our engineering expertise to finish developing their product and then cut ties.As we pointed out, all the costs that are needed to get the product to the market as well as produce it in the future will be paid by us. It is true that V&amp;auml;te AG invested a lot of money in the technology we are trying to bring to market. However, these costs are sunken costs and cannot and should not be undone. We honor this investment, by letting you keep the technology as well as amajority on the board of directors. You are free to sell the technology to other firms or look for secondary producers of your product once we have developed an efficient way of producing your engines.Considering the aforementioned risks and costs of the joint venture it is only fair for us to receive a majority of the profits and to leave theCourt of jurisdictioninEstonia. Therefore, we keep the proposedVaete Share of future profitat 35%.We believe that is a very generous offer and urge you to consider agreeing to it. If there are issues that you want to further discuss we are open to negotiating them further but there is not much room for concessions on our side.Looking forward to a successful joint venture.Best regardsJesse Rebane</t>
  </si>
  <si>
    <t xml:space="preserve">Dear Mr. Rebane,thank you for your offers.Unfortunately, we are still not in a position to be able to accept your offers completely.In order to make the best of our joint venture, I want to highlight my last offer for theVaete Share of future profit. As we aim for a higher profit margin as the share of profit increases, we need to rely on a value of at least40%.Additionally, without the implementation of theSecrecy clausewe are not able to continue any further. I understand that there is a risk on the side of Tihe, however, our technology and knowledge is the key resource for our company and we cannot risk it being exposed. Again, I am hopeful that this can be agreed on.As we are looking forward to the joint venture and a successful start together, accepting the offer would result in the best outcome for both of our companies.Looking forward to your reply.Kind regards,Mika Andersson</t>
  </si>
  <si>
    <t xml:space="preserve">Dear Ms. Andersson,thank you for the offer. Sadly this is not an improvement to the last offer that you sent us. Since we felt we made big concessions in our last offer, we expected to see the same on your end. This might have been unintentional, which is why we are willing to give it another shot.It is important for us to make our interests clear to you and with the last offer we were hoping for more transparency on which of the two proposals is more favorable to you. Since this did not happen our hands are bound and we can only guess where we can adapt our offers in order to achieve an outcome that will benefit us both.We have spent a lot of time thinking through the possibilities and would recommend revising a few issues.The first one is theCourt of jurisdiction. We are willing to concede on this issue and choose Germanyas the Court of jurisdiction.We are further willing to accept theSecrecy clauseas long as we keep theDuration of contractto12 yearsyears.We still feel that giving V&amp;auml;te AG the majority of Vaete members in boardwould be fair and are even willing to instate4 membersof V&amp;auml;te to the board of directors.We feel that through these concessions we have given the V&amp;auml;te AG a more than fair deal and are expecting to gain something out of the partnership as well. We would thus accept a30%Vaete Share of future profit.As we have previously stated, there was not much room for us to improve upon our last offer. In the best interest of both parties and because there is not much time left we have made even more concessions and are now at a breaking point. We believe that this new approach and distribution of the issues might be more beneficial for V&amp;auml;te AG, even if the scale is tipped in the direction of V&amp;auml;te AG. But we believe it is not only important to look at our own gain but to consider the joint benefit this venture will surely lead to.We hope that V&amp;auml;te AG will be able to accept this offer and start our joint venture together.Best regards,Jesse Rebane</t>
  </si>
  <si>
    <t xml:space="preserve">Dear Mr. Rebane,I am delighted that we have come to a conclusion. I believe that with these choices, we are off to a great start together.It was very nice to have you as a negotiation partner.I wish you and Tihe AG all the best.Best regardsMika Andersson</t>
  </si>
  <si>
    <t xml:space="preserve">Dear Jesse Rebane,My Monday is going great, thank you! I hope yours is going well too.I am Mika Andersson, a member of Astrid AÌŠngstroÌˆm's team atVaete AG.We are very happy to discuss the possibility of a joint venture between our beautiful companies. As our colleagues may have exchanged before, besides theDuration of contract, we eventually also would like to discuss the following issues during our negotiation:Vaete Share of future profitVaete members in boardSecrecy clauseCourt of jurisdictionConsidering the Duration of contract, we initially would like to propose 5 years of the contract would be the best fitting option for us. If sales develop as we expect them to, we can renegotiate the contract to our benefit.However, concerningVaete members in board, if you would agree to us having4 memberson the board, based on our gained experience and expertise, we would concede expanding theDuration of contractto8 years.Thereafter, we would be happy to negotiate further issues on our itinerary.We are looking forward to your reply!Best Regards,Mika AnderssonVaete AG</t>
  </si>
  <si>
    <t xml:space="preserve">Dear Ms. Andersson,Thanks a lot for your mail and fast answer!We are glad to hear that we both agree in that this Joint Venture will bring benefit for both parts. However as we would like to build a long-term relationship with Vaete AG and considering the high investment and risk that this joint venture would represent, it would give more security for both sides if theDuration of contract is set for 11 yearswith the option to extend for another five if the cooperation outcomes are positive for both parties, if you agree on this issue we can make the consession in the4 membersVaete members in board.The next issue that we would like to negotiate is theCourt of jurisdiction, as we are set in Estonia and Vaete AG is set in Sweden, we consider that it would be more partial and would provide more protection for both companies if the court of jurisdiction is set in a neutral country, thereore we would like to propose to set theCourt of jurisdictionin a third country,Germany.We look forward for your comments. Have a nice day!Best Regards,Jesse RebaneThie Technologies AG</t>
  </si>
  <si>
    <t xml:space="preserve">Dear Jesse Rebane,Thank you for your offer, we appreciate you thinking along with us. We hope we can come to an agreement that both benefits our desires.We as well would like to make this long-term relationship successful and we have all confidence this will work out. However, considering the newness of our cooperation, we would highly appreciate theinitial Duration of contractto be for no longer than 9 years. Of course with the option to extend if cooperation outcomes are positive for both parties.Our first preference for theCourt of jurisdictionis to be in Sweden. As you may know, their body of corporate law is known to be very comprehensive and has already been proven. This will be beneficial to us both. However, ifyou agree onDuration of contractbeing9 yearswe would, however, bewilling to accept theneutral countryGermany.Moving forward with our negotiation, considering theVaete Share of future profit, we would propose75% to be reasonable. As our companies have already discussed, the new technology we bring to the project is very promising. We expect this technology to change the world. Our innovation in rail engine design is the most promising in recent history. Our R&amp;D department succeeded in finding the major keys to developing this technology. According to our finance department, and as you already know, we will make 85% of the investment for this cooperation (76.5 million euros). Therefore, we consider this bigger share of future profit is more than reasonable.We are looking forward to your reply. Have a good day!Best Regards,Mika AnderssonVaete AG</t>
  </si>
  <si>
    <t xml:space="preserve">Dear Mika Andersson,I hope you are doing great! It is nice to hear from you again.We are glad to hear that you are just as us interested in a long-term relationship between our companies. However, we cannot accept the proposed Duration of contractfor 9 years.We truly expect that the Green Locomotion engine will be a success when working in cooperation with Vaete, but as you might already know, the first five years of an innovation like this one are the toughest, and just after this time the joint venture might make real profit, this last point, plus the inversion that this cooperation would represent for us monetarily, means that the minimum we can accept in the Duration of contract is 10 years, with the option to extend for another five if the cooperation outcomes are positive for both parties. Please consider that we already made a concession to you in the Vaete members in board.Moving forward with Vaete Share of future profit, we of course can understand that this is a major issue for both sides. We are positive that this joint venture will be successful and will bring a lot of future revenues for both sides as business partners.However we cannot accept your offer, we of course can understand the value of the technology that you will contribute to this cooperation, but we also expect that you can understand that for this joint venture we will have to build three new plants, plus absorbing the production costs of the engine, wages for the new personal, install new security software in all the existing and new plants, all the last points we are bearing the entire financial burden.For us is very important that both sides obtain benefits from this cooperation. We hope that you, as our business partner, will also look for both parts being beneficied for this cooperation. Therefore we think it would be fairer if we can set the Vaete Share of future profit in 42 to Vaete AG.Finally regarding to the Secrecy clause, we believe that in business, trust and respect between the parts in a cooperation like this one is essential, we want both parts to be treated as equals and to be trusted just as we are trusting you with the technology used to product the Green Locomotion engine. It would be essential for us to have full access to the innovation technology and findings in order to perform our work in the best way possible with all the tools, we think this would bring positive effects for the business. Therefore we want to propose a NoSecrecy clause.We look forward for your answers. Please do not hesitate to contact us if you have any questions. Have a nice day!Best Regards,Jesse RebaneTihe Technologies AG</t>
  </si>
  <si>
    <t xml:space="preserve">Dear Jesse Rebane,Happy to hear from you again! We hope your day went well.We are glad to hear that you are equally interested in a long-term relationship between our companies. Therefore, we are willing to acceptDuration of contractfor 10 years. However, you should also realize that we are investing 76.5 million euros in this project. This makes us think a longer contract in a new partnership has a higher risk.We understandthat for this joint venture, you will build three new plants, absorb the production costs of the engine, wages for the new personnel, and install new security software in all the existing and new plants. However, as discussed earlier by our colleagues in Tallinn, where they had agreed on some general points of cooperation, your financial burden is significantly lower in comparison to ours.Even though we cannot expect immediate success, in the long run, this is the most promising innovation in rail engine design in recent history, and it was our R&amp;D department that succeeded in finding the major keys to developing this technology. Our engineers estimate that the technology, as it stands at this moment, has an 85% chance of being successful.We have great confidence in you by agreeing with the longer contract duration. However, we hope you understand that we also would like to be compensated for our technology innovation, investments, and the risk we therefore bear. Because we have great respect for your company we are willing to adaptVaete Share of future profitto65. We believe it is the fairestfor us to have a larger share because we invest more, as our colleagues have already exchanged and agreed upon.Finally, regarding theSecrecy clause. We do appreciate that you agree on business, trust, and respect between the parties are needed to make the cooperation successful. In addition, we are delighted to hear you have great trust in our technology and product idea for the Green Locomotion engine.We, however, do not want to lose control of the plans for our new technology as they represent a key and valuable knowledge resource for our company. In addition, our technology is only intended for this cooperation and not for third parties. We hope you respect our non-negotiable decision that to work with us, you must agree to our confidentiality clause.Therefore we need aYes to theSecrecy clause.We are looking forward to your reply and hope to come to an agreement. Have a good evening.Best Regards,Mika AnderssonVaete AG</t>
  </si>
  <si>
    <t xml:space="preserve">Dear Mika Andersson,We hope your week is going well!Thank you for your mail, and thank for accepting our offer regarding to the Duration of contract 10 years, we are positive that this cooperation will bring a lot of benefits for both companies and we are happy to have a long term relationship with Vaete AG.Regarding to the Vaete Share of future profit, unfortunately we cannot accept this proposal, the proposed profit share would not be even close to cover the fixed costs that we will absorb with this cooperation, we would need at least 65% profit for us in order to cover the costs, this plus the risk that the joint venture would represent to our business, and the work that still to be added to the project until the technology is ready for series production. In other hand we of course understand and value the technology that Vaete AG has developed, therefore we would like to propose a more distributed Vaete Share of future profit, were both sides get close mutual economic benefits, therefore we would like to propose 47 for Vaete AG, that way we can obtain benefits in an equal way.Regarding to theSecrecy clauseas exposed before it is really important for us to be consider and trusted as an equal business partner, please consider that we will invest a considerable amount of capital, and even considering that this clause is not a question of economic terms, it is primordial for us to treat each other with trust and respect in order to take the best of these cooperation, we will indeed be extra careful with all the information that we will be share with us and we will use it for mutual benefit by performing our work at its best, therefore we would like to keep theSecrecy clauseas aNo.We are happy to see that this negotiation is moving to a good scenario for both sides, and we hope we can get soon to an agreement with mutual benefits, because we truely belive that this joint venture is a big opportunity to both companies.We look forward for your answer, hoping for a positive feedback. Have a nice day!Best Regards,Jesse RebaneTihe Technologies AG</t>
  </si>
  <si>
    <t xml:space="preserve">Dear Jesse Rebane,Thank you for your e-mail.To be honest with you, we are disappointedin the small concession you are willing to make based on your previous offer. We hope you understand that we need to be compensated for our technology innovation, 85% of the investments within this project, and the risk we therefore bear.In order to end this negotiation positively for both parties, we are willing to make the last concessions. Considering the ending time frame that is getting closer, our final offer will be as follows:Vaete Share of future profit50Vaete members in board4 membersDuration of contract10 yearsSecrecy clauseYesCourt of jurisdictionGermanyPlease let us know whether you are willing to accept or reject this cooperation.Thank you for your efforts.Best Regards,Mika AnderssonVaete AG</t>
  </si>
  <si>
    <t xml:space="preserve">DearMika Andersson,Thank you for your mail.After a lot of consideration, and due the remaning time for the negotiation closure, we are happy to accept your offer.We are looking forward for our colaboration and knowledge exchange, we are sure that this cooperation will bring a lot of benefits for both companies.It was a pleasure to negotiate with you and we wish you all the best in your future projects.Have a nice weekend,Jesse RebaneTihe Technologies AG</t>
  </si>
  <si>
    <t xml:space="preserve">Dear Mika,My name is Jesse Rebane and I work for the Tihe Technologies AG. I hope this E-Mail finds you well, Mika.As you know your company, the Vaete AG, and Tihe Technolgoies AG have already discussed some points regarding the Joint Venture. Olaf Johansson and Taavi Kukk already agreed on general points.As you know it is on us to execute the further negotiations.First of all I want to get to know you a bit and I want to know how interested you are in collaborating with the Tihe Technologies AG.For our first discussion I would like to focus on theDuration of contract. Olaf and Taavi already agreed on a Duration of contractof atleast 5 years. I, personally, feel like a longer relationship would be more beneficial hence why I am proposing12 yearsfor the duration of the joint venture.Hope to hear soon from you!Best RegardsJesse Rebane</t>
  </si>
  <si>
    <t xml:space="preserve">Dear Jesse,Good to speak to each other. Pleasant, my name is Mika and, as you know, I am Vaete AG's representative during negotiations. I am very interested in any goals we can achieve together. First of all positive news that after a week of fruitful discussions and the agreement on some general points of cooperation. Nice that the decision was made that a joint venture would be the best form of cooperation and that a contract duration of at least five years will be signed.In addition, I agree that we should discuss the following things: division of future profits of the joint venture, executive control, a confidentiality clause, duration of the agreement and the competent court.As far as I am concerned, it is fine to start with the duration of the agreement. I looked at the offer, but 12 years is not acceptable to us. While I agree that a long relationship at the end might be more beneficial, it should first be proved that the amalgamation is pleasing. Therefore, I propose to stick to five years, the date also set as a minimum by Olaf and Taavi. In five years, we can complete the development of the engine and re-analyse how we are doing.I would like to hear if you are also enthusiastic about this proposal.Sincerely,Mika AnderssonEmployee at Vaete</t>
  </si>
  <si>
    <t xml:space="preserve">Hall&amp;aring; Mika,I hope you are doing well today and you had a good start to the week!Maybe you can outline your needs in these issues.When it comes to the issue of the Duration of contract. You see Tihe Technologies AG needs to invest a lot of money into this joint venture and therefore it is highly important to us to have a longer duration than you have proposed.The highest risks of this investment will be in the first 5 years and afterwards profits will hopefully come.These reasons show why the a longer duratin is important for us. A longer duration could be beneficial to you and Vaete as well.Vaete will have a long term partner in this important field of the business. I understand as well from the technical terms that the product is still in development.A strong partner that handles production and understands the product could be really important for you as well.We are willing to shorten the Duration of contract but 5 years is way to short for us.I hope you understand the points I made and are willing to move closer with your offer.V&amp;auml;nliga H&amp;auml;lsningarJesse Rebane</t>
  </si>
  <si>
    <t xml:space="preserve">Good afternoon Jesse,Thanks for your interest in my day. All good here! There too?Thanks for the counterargument including the reasons given for demanding the contract. However, I think your counterargument is way too low and it is not realistic to lower your counteroffer by 1 year. Therefore, I ask you again to lower your offer just like the big moves I am making to increase the contract duration.As you may know, the first five years are the most important. In those five years, we need to complete engine development, start production and build a reputation. We also believe in long-term cooperation, but I think that immediately establishing a long contract hinders us from analysing it. Also know that we as Vaete AG are happy with the cooperation and that finding a partner has been a long search, in which we immediately keep a good feeling with you.We have great confidence in our technology and expect Green Locomotion's engine to be a great success. Besides, we have repeatedly lived up to our reputation, so there is no reason for Tihe Technologies AG to worry about the risks of the investment.I hope you recognise that I have made a big change in my offer, which I hope is mutual.In addition, I wanted to mention the division of future revenues. As you know, we are bringing the new technology into the project. This technology the world will expect. Although we cannot expect immediate success, we believe this is the most promising long-term innovation in railway engine design in recent history, and it was our R&amp;D department that managed to find the main keys to develop this technology. I asked the finance department for some figures on which to base an estimate of proper distribution of future revenues. They based their calculations on the estimated value of what each partner brings to the collaboration.Based on that results, we think dat 80-10 is reasonable for us. Were Vaete is good for 80% percent and Tihe Technologies AG for the other 20%.Kind regards,Mika</t>
  </si>
  <si>
    <t xml:space="preserve">Good evening Mika,I am having a great time over here! Thanks for asking. So far I am really enjoying working with you and I really hope we can collaborativly find a great deal for the both us.I really appreciate that you are willing to prolonge the duration of the contract and I am happy to see that you are also interested in a mid to long term relationship between Vaete and Tihe.Tihe also sees a bright future for Green Locomotives and we really believe train and rail service can have a high impact to the environmental crisis we are facing. Because of this we are very well inclined in cooperating with you. But the fact that the product is yet to be fully developed and Vaete still needs some support we would like to see your willingness to a longer term relationship with us at Tihe.How about we provisionally agree on aDuration of contractof 9 years. This sits nicely in the middle of our offers. We may even change this later during our negotiation. How does this sound to you?I do see your concession here and I obiviously want you to know that this is also important for us. So please keep in mind that our anchoring point was 12 years and we are already suggesting9 years.I understand your points concerning the Vaete Share of future profitand I agree that Vaete has done the R&amp;D for this project so far. I also understand that the product, the Green Locomotion, is not yet fully developed because of finanical issues. From my understanding, and please corret me on this, Vaete needs a business partner to finish development and ramp up production, right?This in turn would mean we, at Tihe, would need to invest a lot of money in the rest of development, build up factories and also upgrade our current security setup. While the work Vaete has done so far is highly important for Green Locomotion Vaete is not able deliver this project on their own.This also outlines why a business partner is so crucial to you. We see the potential of the technology and we see that there is a market for it.But for us there needs to be a profitable business case first. With 80% of future profits going to Vaete this sadly is not possible. We would propose a share of30for Vaete and 70% for Tihe. Let us also discuss theCourt of jurisdiction. Olaf Johansson brought it up and we would like to see the court to be inEstonia. Due to most of workers being from Estonia and also the company being established in Estonia.I hope we can continue to work toghether on finding a solution as I have greatly enjoyed this exchange so far!Kind RegardsJesseP.S. I hoped you liked my swedish</t>
  </si>
  <si>
    <t xml:space="preserve">Good evening Jesse,Interesting to see us both spending our evening trying to come to a good negotiation. I'm glad to see that we both take it so seriously. And indeed, we can conclude: so far, a fine collaboration.Glad you too have come with a counteroffer. In addition, I indeed also very much appreciate that we are both interested in a medium- to long-term relationship between Vaete and Tihe.I understand Tihe's consideration that the product has yet to be fully developed and I acknowledge that Vaete still needs some support, which makes it a good idea to bet on nine years for now. So I hereby confirm that I agree with aDuration of contract of 9 years. Because I would like to make sure we both have a good feeling about this negotiation and because you say it is important, we can always reopen the negotiation.Thanks for your rebuttal in the share of future profit. I will provide some additional information, as I think we are not on the same page here. We estimate the value of the finished technology at €90 million for the full term of a 5-year contract. Of course, we have to take into account the risk of the project and the amount Tihe AG will have to invest in final research and testing. Our engineers estimate that the technology in its current form has an 85% chance of success. Therefore, Vaete AG is investing the equivalent of €76.5 million in the joint venture.For this reason, we want at least a 70-30% sharing of profits.Good that you bring up the Court of jurisdiction as well . We understand that you would like the Court to be in Estonia, but this is not profitable for us. We do not intend to play tricks or tactical manoeuvres while working with you, but we need at least a legal option. The worst choice for us would be to invoke Estonian jurisdiction. Swedish company law is known to be very comprehensive and has already been proven, but since we understand that you then have the same problem I suggest making the choice easy right away. Germany would be a neutral and good option for both if I understand correctly?Kind RegardsJesseP.S. Nice swedish</t>
  </si>
  <si>
    <t xml:space="preserve">Hi Mika,after I wrote my message yesterday I was still able to workout at my local swimming pool. So I was not only focused on this negotiation.Thanks for the compliment on my swedish. I tried very hard :DVery glad that we locked this issue in for now. We can now focus on the other issues which are important as well!It seems to make the most sense logically to placeCourt of jurisdictioninEstonia, due to the joint venture residing in Estoniaa and having most of its employees from Estionia. I understand you do not want to play tricks, as you are willing to agree to a longer duration of contract. We do not want to play tricks either. Estonia is known for their digitalisation and a big start up scene. Law here favors businesses and overall Estonia is ranked#4 in economic freedom in europe. Also the Estonian law system is based in european civil law and the german law system. This makes invoking estonian law look like the best option.I also was wondering how theCourt of jurisdiction influences the profitability of this project?Mika, I see your point you make concerning Vaete Share of future profitbut from our side the risk in this collaboration is higher than what you seem to have calculated. Let us jointly look at the numbers here. From what we understand the R&amp;D still requires funding of roughly 8€ million. Tihe AG will have to build 3 factories, each at an estimated cost of roughly 10€ million, to host production. Another 15€ Million to cover the upfront cost for the prodcution. Plus the security upgrades I have mentioned and the infrastrucutre upgrades which will benefit the project and the Tallinn Harju region. If we sum this numbers up we get way over 50€ million in cost for this venture just for Tihe AG.I see Vaete AG has also had upfront costs for this project which will be lost if you do not find an acceptable business partner. As I have mentioned before Tihe AG needs to have a profitable business case for this collaboration to come to fruition.I hope my argument made you consider to lower the Vaete share in profits.I wish you a lovely day to day as well and hope to hear from you soon!Kind RegardsJesse Rebane</t>
  </si>
  <si>
    <t xml:space="preserve">Hi Jesse,Glad to hear that besides this busy periode at work, you are still able to practice your hobbies.Thanks for your clarification on the establishment in Estonia. I understand that it is a logical choice for you, but however, we are then only looking at Tihe's interest and not Vaete AG's. As you say, Estonia is known for its digitalisation and a big start-up scene. But there are indications that foreign companies in the former Soviet territory are struggling to claim their rights and that's something we, as Vaete AGs, obviously need to avoid. The worst choice for us would be to appeal to Estonian jurisdiction, none of our lawyers have experience there. Swedish company law, on the other hand, is known to be very comprehensive and already proven, while company law in Estonia is still very new. Although that is also why we would much rather go for Sweden, I think it would be a good option to both come to an accommodation like Germany.What do you mean by how the court of jurisdiction influences the profitability of this project?Thanks also for your clarification on the share of future profit, but I think we understand different figures. Sidenote: We must of course take into account the risk of the project and the amount Tihe AG will have to invest in final research and testing. I am therefore happy to communicate the correct figures:Fine that Tihe AG is offering to build new factories that will form the basis for our production. We expect that you will need about three factories to produce the trains, but you expect to build only two new factories and use one of their old ones. We estimate the cost for each factory to be around €6 million. The production costs, which will also be paid by Tihe AG, are not yet known exactly because the engine is not yet ready, but our finance department has calculated that production costs in Estonia will be much lower than in Sweden.Our engineers estimate that Tihe AG will still need to invest around €5 million in developing the engine to get it to the stage where it is ready for series production. That brings the total that Tihe AG will invest to around €23.5 million.Since the calculation therefore comes out at €23.5 million instead of €50 million, I hope you will redo the calculations and accept my offer.Another critical issue for us is the secrecy clause. The point is that while we want to produce the engines in Estonia because of the lower costs, we do not want to lose control over the plans for our new technology. We want Tihe to sign a confidentiality clause prohibiting Tihe AG from giving third parties access to this patented technology.I wish you a lovely day as well to day as well and hope to hear from you soon!Kind RegardsMika</t>
  </si>
  <si>
    <t xml:space="preserve">Hi Mika,good to here from you so quickly!As I have outlined already estonian coporate law is similar to german law and is based in european civil law. This shoud ease the issues your swedish lawyers have with the law here. Also Estonia has choosen a different path than most former soviet union countries in that Estonia is way more western oriented, culturally and in our corporate world. You said the court of jurisdiction would affect your profitability in your message titled: "Agreement years, Share &amp; Court."We are willing to also go to Germany if you lower the Vaete share in future profit by quite a bit.Concerning theVaete Share of future profit. It is nice to see that you know our costs better than we do. Sadly we cannot just build 2 factories and use an existing one as we do other business as well and have contracts to fullfill. It is a little bit weird that you seem to know the Tihe business better than we do over here. Please also understand that if I am explaining our situation, in Tallinn, and what we need to do and how much it is likely going to cost us. I cannot accept these terms.TheSecrecy clauseis an interesting issue. As you may know patents are public and therefore a secrecy clause in this regard seems unnecessary. I also have not heard a decent argument for this clause yet from your side.You want to claim almost all of the profit and on top of that a secrecy clause. Were is the benefit, for Tihe, in this deal you are proposing? Your proposal sounds like you want to profit while we are left hanging out to dry.I hope you understand my viewpoint here and are reconsidering your positions.Kind RegardsJesse</t>
  </si>
  <si>
    <t xml:space="preserve">Hi Jesse,Thank you for your reaction!Thank you for your response to the court's destination. While you obviously see the advantages of Estonia, we are of Sweden. This is independent of profit, if we adapt, it's nice if you do too. Therefore I suggest Germany again, fine if we both come to an accommodation.As mentioned earlier, we do not know your costs, but are basing this on calculations. I asked the finance department for some figures on which to base an estimate of a correct distribution of future income. They based their calculations on the estimated value of what each partner brings to the collaboration. Since we are both likely to get different figures communicated, I am making a final offer.Having gone down quite a bit in profits, I hope we can agree on the non-disclosure clause. This is mainly about the technology for providing access to this proprietary technology to third parties. So nothing with patents. By signing this confidentiality clause, we agree not to use this technology without our express permission.Kind regards,Isa</t>
  </si>
  <si>
    <t xml:space="preserve">Dear Isa,good to hear from you! I see you are a busy bee and you are committed to this negotiation. I hope we can find a solid solution for the both of us today or tomorrow.After our relatively long discussion about theCourt of jurisdictionI am willing to concede this issue and go withGermanyas the location of the court. I hope you perceive this concession as Tihe and my willingness to find a good deal for both of us.Concerning theSecrecy clauseI would have hoped you viewed the Tihe Technologies AG as a business partner on eye level. From our perspective the secrecy clause is about respect and trust. Can you elaborate on what this clause will entail?Since the deadline is tomorrow let us discuss the issue ofVaete members in board. The venture will be based in estonia and therefore we should have more Tihe members than Vaete. Local politicians will already know our people already and dealing with the local politicians. I also see the value of having Vaete members on this board as your people are competent about the technology. I would suggest 2 membersof Vaete on the board. I hope this suits you and your needs.I told you freely our numbers and even if you believe my numbers are too high. I mentioned to find a deal Tihe needs a positive business case. Obviously Vaete needs a postive business case as well. The lowest share of profit we will be accepting is 50%. Otherwise this deal will not be suitable for us and the future of the Tihe Technologies AG. Hearing 60-40 as your lowest offer would be quite sad in my opinion as we were able to find good deals so far.Please excuse my rather cheeky messages from yesterday. I wanted to outline my perspective and decided on a rather cheeky way of addressing my point. I hope we can find a reasonable long term solution that fits both of us.Kind regardsJesse</t>
  </si>
  <si>
    <t xml:space="preserve">Dear Jesse,Glad to see that we are both willing to choose Germany as the location of the court, despite both of us wishing for a different location ourselves.Indeed, I see Tihe Technologies AG as an eye-level business partner, but a cooperation should show how it suits. To be honest; we all know that our current products are not competitive enough. Our only hope for remaining competitive lies in this new technology. Thus, it is more than essential not to lose the only advantage we have.Good to discuss members on the board. We should remember that in the preliminary discussion we already agreed on a five-member board. I see the values of your local politicians, but we expect Vaete AG's management to be better placed than their Estonian counterparts to handle such a large joint venture. Therefore, I suggest four members.With that, I give two options. Indeed, 60-40 is really the last option for us given the technology. Therefore, we would like to come towards you and therefore I can possibly change my opinion to three members, but with the 60-40 option.Have a nice working day,Greetings,</t>
  </si>
  <si>
    <t xml:space="preserve">Dear Mika,I hope you are doing well today!Good that we can agree on the location of theCourt of jurisdiction.I can tell that theSecrecy clauseis important to you. I would concede on this issue if you are willing to accept12 yearsin theDuration of contract. This would benefit both of us and I believe this is a good deal.I am also willing to concede on theVaete Share of future profitand even give you 63% of profits but as a trade off we would like to increase Tihes board members.This deal is beneficial for us and should be for you as well. I am proposing both of us conceding in some points but also benefiting in others.I hope to hear a positive feedback since I have conceded future profits and the secrecy clause.Kind RegardsJesse</t>
  </si>
  <si>
    <t xml:space="preserve">Dear Jesse,Hopefully you have a good evening!Location of theCourt of jurisdiction,Secrecy clauseand share of profit are fine to me this way.Hoewever, I can agree on 2 members, but not on 2 member and 12 years. We can change to 9 years or otherway I think we can't come to an agreement.Have a good night.Kind RegardsMika</t>
  </si>
  <si>
    <t xml:space="preserve">Hi Mika,I hope your having a good evening. So far this negotiation has been really insightful and quite fun.The offer you made currently does not quite fulfill our wishes. I have conceded quite a lot of issues to you, e.g. the Secrecy clauseand Vaete Share of future profit. I even proposed more than you were asking for to show that we are willing to colaborate on this.I cannot take the offer you made as it would not fit our needs. I hope you do understand the reasoning behind this.I also, just slightly, changed your offer in a way that would suit Tihe. You are taking most of the revenue in this package but to make it worthwhile for Tihe we need to prolonge the Duration of contract. As we discussed early on we would be able to changes this issue again if we found it necessary.I am hoping that we can close this negotiation with a deal that fits us both.Have good evening and kind regardsJesse</t>
  </si>
  <si>
    <t xml:space="preserve">Hi Jesse,Unfortenatly I need to reject the proposal. Vaste Share of future profit is not that high and that in combinatie with the amount of members and duration is not reasonable to us.Hopefully we can discuss this another time.Have a good evening. Kindregards,Mika</t>
  </si>
  <si>
    <t xml:space="preserve">Dear Mika,the deadline is near. Sadly we have not found a deal yet that satisfies both parties.We discussed many different things but as the deadline is closed and we were not moving closer together in our proposals I wanted to try something new.I am still looking to close a beneficial deal for both sides. How does this offer look to you?Kind Regards</t>
  </si>
  <si>
    <t xml:space="preserve">Dear Jesse,Yes, the deadline is near. And indeed, sadly we have not found a deal yet that satisfies both parties.But I don't know you come up with these new things. We agreed on Germany... I will make a new offer. Good to new is that I don't have much time left today.Hopefully this is a grood agreement to both of us.Would like to hear from you soon.Kind Regards</t>
  </si>
  <si>
    <t xml:space="preserve">Dear Mika,I see you are short on time today so I will keep this brief.My last offer was based on the assumptions described below. This one is as well and I am trying to fit your points from the last message in as wellLet us be straight forward here. To Tihe memebers on the board and the secrecy clause are less important than the profit which is important to us. The duration is also pretty important and we can meet in the middle for the court of jurisdiction.From my understanding the board members and the secrecy clause are your priority. As well as obviously the profits. Unfortunatly the way your offers have been structured the benefit of Tihe was not good enough.I am still trying to find a solution that leaves both of us benefiting.I hope this offer is balanced and benefits both of us.Kind Regards</t>
  </si>
  <si>
    <t xml:space="preserve">Dear Jesse,Thank you for your response and great briefing. Just one small year under the duration of contract, and we are good!Kind Regards,Mika</t>
  </si>
  <si>
    <t xml:space="preserve">Dear Mika,I know time is of the essence but I want to articulate why I cannot accept your offer, why my offer is structured that way and how I feel about this situation.Sadly 10 years in duration costs your offer a lot of upside. As we have discussed before the duration is important to Tihe Technologies.I have tinkered with this offer a bit and took our previous messages into account.I raised theVaete Share of future profitto60and also raised theDuration of contractto11 years. For Tihe Technologies AG this is ok since we can profit over the long term. You will receive most of profits though.I also had to change up theCourt of jurisdictiontoEstoniafor this to be worthwhile for Tihe Technologies. This also makes sense since at least 5 Vaete people will be in Estonia as part of the board members. Therefore this should be feasible for you as well.The60% share of future profit is what you were asking for. At times you asked for less. I am conceding quite a bit on this issue.I also conceded on theVaete members in board and you get all5 members on the board. TheSecrecy clause is also included in this package because I see it is important to you.I have conceded my positions in 3 out of 5 issues. I hope that you can condede theDuration of contractand theCourt of jurisdiction.Sadly yesterday we were not making as much progress in this negotiation as I would have hoped for. 4 of the last 5 of your offerings had the same value to me and Tihe. I did not feel like you were moving closer to my needs. To me this was difficult since we are negotiating about a long term deal and joint venture of this scale obviously involves a lot of respect and trust which, I feel, were not given in this situation. That is why I did not and could not accept any of your offers.Kind Regards</t>
  </si>
  <si>
    <t xml:space="preserve">Hi Jesse,Thank you for the long email again, since were in a time rush I will response shortly.I will try to move closer to your needs and go for a longer duration of contract since that is important for you.What do you think about this?</t>
  </si>
  <si>
    <t xml:space="preserve">Hi Mika,it seems you are in a rush so I will keep this brief.This is an offer Tihe Technologies is happy with, therefore we will accept it.Thank you for taking the time to finish the negotiation today.Kind RegradsJesse Rebane from Tihe Technologies AG</t>
  </si>
  <si>
    <t xml:space="preserve">Hello Mr. Andersson,My name is Jesse Rebane and I am working for the Tihe Technologies AG. I have been instructed by the leader to negotiate with you.How are you? Did you have a nice weekend?It is a pleasure to be able to negotiate with you the next few days. I am looking forward to find a solution that will leave us both satisfied from the negotiation.I have attached my offer to you.To cover our fixed costs for production, we would of course prefer to receive 80% ofVaete Share of future profit.As you already know, it was agreed in the initial discussion that the Board of Directors should have five members. Wecan offer you to have1 memberin our Board of Directions.Regarding the next issue, which is theDuration of contract,we are looking forward to have a duration of 7 yearswith you.We do not wish to have a Secrecy clause. This gives us the feeling that you do not trust us. We work together, so we would like to know about all the technology behind your work.Our last issue is about the choice of forum. We would congratulate it, if theCourt of jurisdictionis inEstonia.I will be glad to hear from you soon.Thank you in advance and a good start to the new week!With kind regardsJesse Rebane</t>
  </si>
  <si>
    <t xml:space="preserve">Good day, Mr. Rebane.Thank you for your message; it's been a pleasure getting to know you. As you may already know, my name is Mika Andersson, and I work at Vaete AG. I will be leading this negotiation on behalf of the company.Everything is going wellfor me! How was your weekend, by the way?It's nice to know you're thinking the same way I am. I am looking forward to negotiating with you in the coming days, and I also hope for a satisfactory outcome for both of us.I considered your offer.Concerning the Vaete Share of future profit, we provide you with a truly innovative technology within the project. So, in the long run, we believe that this is the most promising innovation in rail engine design in recent history, and it was our R&amp;D department that was successful in discovering the major keys to developing this technology. As a result, we cannot accept a value of 20%. I believe it is more reasonable to raise it to 70%.I was surprised to see only one member on your Vaete members in board. Vaete AG and I were hoping4 members. I believe Vaete AG's management is more capable of handling large joint ventures like this. As a result, I am unable to accept this offer right away. I hope you understand and agree on this or maybe come up with a reasonable counteroffer.The followingDuration of contractlooks good, but we were thinking more of a6 yearscontract with Tihe Technologies AG. This is due to the fact that in these five years, we must complete the engine's development and begin production, and after succeeding in this stage, we may be able to continue discussing new contract terms after these six years. But coming towards you is something I can bend to and thus agree to the 7 years.Then there's the part about the Secrecy clause.This has nothing to do with our trust in you, but we have made a significant investment in new technology, and if you do not sign this confidentiality clause, the entire investment may be lost. This has nothing to do with trust, but rather with the safety of our new technology. I hope you understand and agree toYes.Then comes the final topic. Unfortunately, we cannot agree on Court of jurisdictionas well. There is evidence that foreign firms in the former Soviet Union are having difficulty asserting their rights. Furthermore, we have little experience with Estonian courts. As a result, we prefer a more neutral country, such asSweden.I hope I've provided you with enough information about our options and preferences. It's not that we don't want to accept your offer; it's just that our minds were elsewhere. Hopefully, we can come up with a solution that works for both of us.I hope to hear from you soon, and best of luck this week!Thank you very much,Andersson, Mika</t>
  </si>
  <si>
    <t xml:space="preserve">Good evening Mr. Andersson,nice that you answered me so quickly!My weekend was very nice, thank you for asking.Considering the Vaete Share of future profit, I am not quite so satisfied. Thinking about our coverage of fixed costs for our production, I can agree on a 60 to40split, where we get the 60%. I hope we can find a compromise there.When it comes to the Vaete members in board, I can offer you 2 members. The reason for this is that it is much easier for an "Estonian company" to cooperate with local authorities and partners than a "foreign company". I am looking forward to find an agreement here to find a solution for both of us.Well, I can adapt to you and accept the 6 yearsas the Duration of contract. Then this issue would be closed, unless you want to add something. Then feel free to add something.I completely understand your point of view regarding the Secrecy clause. However, we do not feel like equal partners and it offends us in a kind of way. We are paying for the development and production of your engine, it would be in our interest, also regrding to this cooperation as well, to know about the technology.We are partners. It goes without saying that such information will not be passed on to third parties. I hope to find an agreement with sayingNo.We have no experience with Swedish law and therefore we do not have the resources to deal with a foreign law. Considering this, I think the optimal solution for us for the Court of jurisdictionwould be to consider a third, neutral country like Germany. What do you think about that? I think that would be a compromise solution for both of us.Feel free to leave me your thoughts on this!I hope to hear from you soon!Thank you very much in advance.Yours sincerelyJesse Rebane</t>
  </si>
  <si>
    <t xml:space="preserve">Mr. Rebane, good morning to you!I am relieved that you were able to get back to me the same day. This morning, I gave the offer my immediate attention and consideration.Busy week this week?Regarding the Vaete Share of future profit, I can empathize with your dissatisfaction. In my earlier offer, I had hopefully provided a sufficient explanation for the reasoning behind this decision. I'm not entirely sure if you mean that you can agree to 60% or 40%, but if you're looking for a compromise, how about 55 as a middle ground?Then the Vaete members in board, I must say that the news that only two members are allowed to come to board does not make me very happy. We had high hopes that there would be four members. It's possible that a concession from3 membersin the board would be a good compromise. I really hope that this is a solution that will make us both happy. Do you not agree with my assessment that the management team at Vaete AG is better equipped to handle large joint ventures like this one? I really hope that you will find this to be an acceptable counteroffer.It appears that the duration of the contract will be for a full six years. We are grateful that you have consented to this, as it will be of great benefit to us.Because you are willing to accept us for the next six years, we can also agree to Court of jurisdictionof a more neutral country like Germany. I believe that this arrangement is fair. I am able to comprehend your explanation. There is no question that this offers a happy medium for the two of us.The Secrecy clauseis our last point. I actually want to save this particular point of negotiation for last. If you are willing to sayYesto the confidentiality clause, we are more than willing to accommodate you once more with the proposal of a 7 years Duration of contractif it becomes necessary. I can empathize with how you feel, and although it is true that we are partners, the reason we feel it is necessary to sign this document is purely for reasons of safety. Do you think you could come up with an alternative proposition to this issue?I really hope that this solution satisfies both of us.I look forward to hearing from you very soon.Yours sincerely,Mika Andersson.</t>
  </si>
  <si>
    <t xml:space="preserve">Good afternoon Mr. Andersson,First thank you for your quick answer! This week is not as stressful for me as the last few weeks. I have some appointments, but nevertheless I can fully concentrate and focus on our negotiation. What about you? Do you have a lot of appointments or is it a bit more relaxed for you this week?I have been thinking about your counteroffer you sent me this morning for a long time. If the number of members in theVaete members in board is of great importance to you, that it consists of 3 members, I can consider giving this point to you. I would have been very happy to accept your compromise proposal, but unfortunately I have to stay at40in the Vaete Share of future profit, just to be able to handle our expenses and make profit at the same time, this subdivision would be beneficial to us. Otherwise it is impossible for us to make a profitable profit.There was a meeting internally at noon today about the contract term. This was raised in view of internal circumstances. According to this aspect, unfortunately, I have to take up this issue again and therefore I can no longer stay with the 6 years.It seems to me that the secrecy clause is of great importance to you. In your last message you mentioned that if we agree on a secrecy clause, you would give me 7 years as a contract term. Since I would like to accommodate you on this point, I would ask you if you would also be willing to agree onDuration of contractfor 11 years? I would also be willing to sayYesto the Secrecy clause, as I believe this issue is valuable to you. Maybe we can find a compromise through that?Since I assume that we have agreed on Germany in the issue concerning the court of jurisdiction, I don't think we need to go into it any further.I look forward to hearing from you soon and I wish you continued success in your week!Yours sincerelyJesse Rebane</t>
  </si>
  <si>
    <t xml:space="preserve">Greetings in the afternoon, Mr. Rebane,Please accept my apologies for the delayed response. I had a busy day today. I am happy to hear that you are having a peaceful week. I hope you have a wonderful week ahead.I went back and took a second look at the offer you made, and before I say anything else, let me just say that I think we came to a satisfactory agreement together. I believe that we are able to accommodate one another very well at all times!I am satisfied with the compromise that you have offered. I have one more point to make, and that pertainsDuration of contract. It's possible that we can find a way to compromise on this as well and settle on 9 years.Then I believe we have reached an agreement!I have faith that you will agree with this.I hope you have a nice evening, and I will be waiting for your response; I am crossing my fingers that it will be an acceptance!</t>
  </si>
  <si>
    <t xml:space="preserve">Dear Mr. Andersson,It is absolutely no problem. I am glad that you still took the time to reply.After a period of consideration, I have decided to accept your offer.It was a pleasure to have negotiated with you. After some compromises from both sides, I believe we have still achieved a reasonable result that satisfies us both. I think I speak on behalf of both of us that we are both satisfied with how the negotiation went. I hope to be able to negotiate with you again one day.I wish you continued success and a good time.Yours sincerelyJesse Rebane</t>
  </si>
  <si>
    <t xml:space="preserve">Dear Mr. Andersson,after our colleagues have came to a general agreement towards a joint venture, we are now looking forward to negotiate the details. Since both of our companies have a great tradition, I am sure, that we can write history with this deal. Besides that, we are very interested to build a long-term relationship and think we can provide our excellent steel tanks for the new engine. We are thrilled of your promising combustion engine and excited to learn more about it.But in terms of risk reduction we want to have No Secrecy clause in the contract.Before we start with the financial aspects, let us begin some other issues. Initially we would like to clarify that we are experienced with the estonian law and because of that we would suggest the Court of jurisdiction being in Estonia. Please share us your thoughts on that issue.We are looking forward to a good cooperation!Best regardsJesse Rebane</t>
  </si>
  <si>
    <t xml:space="preserve">Dear Ms. Rebane,Thank you for your email, we are eagerly excited to start this wonderful partnership and we are certain that together we can achieve great things. We value the progress that our cooperation has brought so far and hope to come to an agreement that would best benefit us both.We are impressed by the designs of the hydrogen tanks that Tihe AG produces, it would be a great addition to our Green Locomotion technology that we will share with Tihe AG. Therefore, we would value that the designs of our engine would stay within our joint venture and not to be shared with any third-party. We therefore think that the inclusion Yesof a Secrecy clauseis of importance to protect our joint success and the future of the partnership.In addition, we value your experience in Estonian law. Considering that the creation of the engine is a product of our design, we would be more comfortable having the Court of jurisdictionin Sweden. But to avoid having either of our countries having the legal upper hand, we suggested the Court of jurisdiction to be located in a more neutral country, like Germany. For we believe that Germany can ensure to be a fair and trustworthy nation.To address another issue, we believe having 4 membersof Vaete in the board of directors would ensure a fluent delivery of production. For us, we hope to build a positive long-term partnership, but because of the uncertainties that the production might bring forward we first hope to settle on a contract of 5 yearsbefore extending it.Thank you for your time and we hope to hear from you soon.Have a wonderful day!K&amp;otilde;ike paremat,Mika Andersson</t>
  </si>
  <si>
    <t xml:space="preserve">Dear Mr. Andersson,thanks for your quick response.Firstly we are enthusiastic about your proposal for the Court of jurisdiction. We think Germany is always a great decision!Even though we agree on the remarkable progress of the negotiation so far, it looks like we have to take a step back. We have a deep desire for trust in terms of our relationships. Regarding the Secrecy clause we feel like there might be a lack of trust on your side. Nevertheless we are willing to find a compromise. If the Yes at the Secrecy clause is of such an importance to you, we have to balance our increasing risk with the revenue share. Precisely that means we would agree to the Yes at the Secrecy clause and you would still get even 30% of the future profit. Besides the high risk we take not knowing the excact plans, you have to be aware of the huge investments we have to take to build multiple new plants.To show us your trust despite the Secrecy clause and vice versa we would agree to aDuration of contract of 10 years with a heavy heart, even if we usually deal with longer contracts. The long-term deal is needed to ensure our investments in the transportation, infrastructure, plants and all the other fixed costs will be covered.In order to show our full commitment to a conclusion, we would leave you up to 3 members in the boards of directors and therefore the absolute majority! The boarddefnitely will benefit from our two directors, because of their excellent connections in the local politics."Negotiating is not a sign of weakness but trust" ~R. FisherLooking forward to hear from you.V&amp;auml;nliga H&amp;auml;lsningarJesse Rebane</t>
  </si>
  <si>
    <t xml:space="preserve">Dear Ms. Rebane,Thank you for your response.We are very thankful for the efforts made so far, and are enthusiastic to reach an agreement. Trust is also of great importance to us, we therefore also strive to fulfill this to the greatest extent.Regarding the Secrecy clausediscussed in the contract, we want to remind you that the signing of this clause still enables you to full and free access to all our designs like before, the only limitation is that it won't be accessed by or sold to any third-party. Therefore the signing of this clause would only strengthen the trust in our joint venture and you would still have full access and knowledge of our plans.We appreciate the efforts made on behalf of establishing a trusting relationship, which we hope to endeavor. And we also deeply appreciate the investments made to build new plants. As you might be aware, Vaete is investing the equivalent of 76.5 million into the new venture in contrast to the 23.5 million of Tihe. A fair and equal distribution of theVaete Share of future profitwould then be around 75%. But we understand that your company is taking some risk by building new plants and infrastructure, so we are willingly to drop theVaete Share of future profitto 65. This would be a fair compromise to cover both our investments and efforts.In addition, the improvements made in infrastructure and transportation plus the new plants will remain in your possession, which is very beneficial to the company. We of course support the growth of such an impressive company like Tihe. We therefore believe that the two directors imposed by you will be of great importance, we value their experience and connections in local politics.We understand that a longerDuration of contractis of great importance to you, we have calculated that all investments and fixed costs will be covered within 5 years. To show our commitment to working together for a longer period of time and to build on this partnership, we are willing to extend this to8 years. This can promise to be a wonderful cooperation from which we can extend our partnership even further.We believe that this partnership would prove to be very powerful, on which we have the responsibility to help and support eachother."With great power, comes great responsibility." &amp;mdash; Ben ParkerHope to hear from you soon! Head p&amp;auml;eva!Tervitusi,Mika Andersson</t>
  </si>
  <si>
    <t xml:space="preserve">Dear Mr. Andersson,we appreciate your efforts and eagerness to reach an agreement.Therefore we want to check all alternatives.Firstly thank you for clarifying the contents Secrecy clause. We are relieved that you are interested in a relationship based on trust as well. Nevertheless we initially identified the know-how about the green motion engines combustion chamber, wich we would gain from you, as a part of the deal. Due to the Secrecy clause, this know-how would lose value to us, because we could not use it for future projects with third-parties. Anyway having analyzed your offer, we now are not sure how important the Secrecy clause is to you. In order of that we would like to try to make an offer without the Secrecy clause. In return we would agree to a Vaete Share of future profit of 50%. That would mean equal shares and equal rights, except Vaete still have the majority in the board of directors.Regarding your numbers of investment we would like to clear up some possible missunderstandings. We can say that we have at least 24 million investment costs and on top the previous mentioned investments in the local infrastructure, wich is needed only for the joint venture. The transportation and infrastructure will be in public hands anyway, so it will not be in our possession, but it's crucial for the joint ventures success. We would be interested about the composition about the 76.5 million investments from Vaete, that you mentioned. Furthermore please keep in mind that your, indeed impressive, technology's success seems to depend on our resources and is not yet at the point of being ready for series production. Obviously, we are aware of what a great opportunity your technology means to us.Furthermore thanks for your first concessions in terms of the Duration of contract. Nonetheless we think our mutual understanding regarding trust and partnership should be represented in the contract with a duration of 10 years. New negotiations after eight years or even sooner would slow down the success of the joint venture. Otherwise Tihe firstly have to check alternatives, wich is determined by the risk management department.If you don't accept a contract without aSecrecy clause and you are willing to lower the Vaete Share of future profit, please include the Secrecy clause again in your next offer. Excited to hear about your assessment in this regard!We really hope we could get closer with this offer and are optimistic we will come to an agreement.V&amp;auml;nliga H&amp;auml;lsningarJesse Rebane</t>
  </si>
  <si>
    <t xml:space="preserve">Dear Ms. Rebane,we appreciate your efforts for finding multiple ways to reach an agreement. We ought to believe to be close to an understanding.We believed to have reached an agreement on the importance of the Secrecy clausebefore and have established its crucial role in safeguarding the trust in the joint venture. It would be unfortunate to turn back on this process, as the protection of the design would preserve the mutual success of our product by the elimination possible competitors. We therefore suggest theSecrecy clauseto be restoredYesto ensure the prosperity of our collaboration.Furthermore, we also appreciate the investments made in the infrastructure and transportation. Although those would indeed be in public hands, the newly build plants would remain in your possession. We understand the value of your resources to us to which we are very grateful for. We believe that reaching an understanding is very beneficial to both our organizations. Therefore, we are willingly to invest such a great amount in the venture, but this amount is far greater than that of Tihe and therefore we are taking a substantially greater risk. We are willing to take that risk to ensure the success of our collaboration, but it would be therefore only fair to be compensated for the great investment and risk.A 50% Vaete Share of future profitwould therefore only seem to be the fairest option. Despite our vision to renew our collaboration at an earlier stage, we understand the importance of a longer contract to your organisation. In order to be committed to a contract of this length, we would require the addition of another Vaete members in board. We would already have the majority in the board of the directors, but 4 memberswould ease the line of production in the long run. On that condition we would agree to a Duration of contractof10 years, and are willing to drop our Vaete Share of future profitto 45%. Then Tihe would have the benefit of the contract duration and have the greater profit share with the addition of a smoother process of decision-making, despite our greater investment. We believe that this solution most evenly divides both our interests. This way we can ensure on having a trustworthy long-term partnership that would prove to be succesful in the many years to come.We hope to have provided an optimistic alternative that would bring this partnership closer together.Have a nice day!K&amp;otilde;ike paremat,Mika Andersson</t>
  </si>
  <si>
    <t xml:space="preserve">Dear Ms. Rebane,we are very delighted by your latest offer and are pleased with the contents. We indeed believe that this is the best way to establish a long-term partnership and value the offer made for a 5th board member.We therefore agree to aDuration of contractof12 yearswith5 membersinVaete members in board. We would then only suggest increasing theVaete Share of future profitwith 1% to50so the profits will be split equally after all.We are very pleased to have agreed upon the latest details and are thankful for your insight and cooperation in this negotiation. Hopefully this partnership would prove to be successful and our combined product would make great impact in the market!Thank you for your time and collaboration!K&amp;otilde;ike paremat,Mr. Andersson's assistant,Max Luchies</t>
  </si>
  <si>
    <t xml:space="preserve">Dear Mr. Luchies,Smart Move!But we highly appreciate your's and Mr. Andersson's negotiation skills, this will be a gain for the joint venture and the negotiation with its material suppliers.In this way a hard negotiation finds an end!Feels great to call Vaete the partner of Tihe. Looking forward to this promising joint venture adventure!V&amp;auml;nliga H&amp;auml;lsningarJesse Rebane</t>
  </si>
  <si>
    <t xml:space="preserve">Dear Ms.Mika Andersson, I hope you find well.We (Tihe technologies AG) are very excited to start this new joint venture with an amazing partners as Vaete AG. As you maybe know, we need to discuss several issues in more detail and I looking forward to get the best outcome for both of us.First, theVaete Share of future profitwe would like to give you a20and for us a 80% of the future profits taking into account that we will incur in all the costs and expenses for this new project.As all the process will be made in Estonia, I consider is important to have1 memberin theVaete members in boardand the rest members should be Estonian citizens from our company so it will be easier to deal with the local authorities.It is evident that firsts years are going to be risky for your company and mine, so theDuration of contractshould be12 years.Taking into account theSecrecy clauseI feel that you do not trust us at all, so in the begining I will sayNo, but I am willing to be open and hear your reasons why you want it.Last but not least I want to discuss theCourt of jurisdiction, as the same with the members in board, I think is better and easier to have it inEstoniabecause the joint venture will be located in Estonia.Let know any questions you may haveKind regards, Jesse Rebane</t>
  </si>
  <si>
    <t xml:space="preserve">Dear Jesse Rebane,Thank you for your message. I can assure you that Vaete AG is delighted to do business together with Tihe AG and we see a promising future together! That being said, I would like to go over a few key points in our negotiations.The project is ecpected to bring in 90 million euros, with ofcourse each of our companies need to invest in security and infrastructure costs. However, Tihe AG is estimated to invest much less than Vaete AG will, I suggest that Tihe AG will receive 30% split as appropriate to their investment.Secondly, since the Green Locomotion engine is an innovative technology based on Swedish engineers, we would like atleast 4 members on board so we have the expetise on board and 1 Estonian member to make sure the progress run smoothy.Moving on, we are very confident that Green Locomotion engine will be successful, thus, 5 years will be an appropriate duration of contract.You have to understand that we do trust you, hence, we are becoming business partners and creating the new innovative technology for railroads. However, we do need your trust on your part that this technology will only be between us. Therefore, secrecy clause is a must.Lastly, we would like to offer that when we run into regulations, we feel like the Swedish jurisdiction is most suitable for this project, as we want to make sure the regulations are bypassing he Swedish body of coporate law.After all these points raised, I would like you to reconsider what would be best for our joint venture and relationship and I am hoping to hear a positive response from you!Take care.king regards,Mika Andersson</t>
  </si>
  <si>
    <t xml:space="preserve">Dear Mika Andersson.Thank you so much for your message, I really aprecciate your points. I already understand your reasons why to have aSecrecy clauseso I will accept it.Regarding theVaete Share of future profit, please take into account that our company will pay most of the total cost and expenses. As we will pay 24 million to build plants for the production process, 10 million in production costs and 7,2 million in R&amp;D costs (around 41,2 million in just those costs). Remember that you are running out money to build new plants and you already exceed you R&amp;D expenses. So a 30% of the future profit for us won't be enough to even cover the fixed costs. I suggest a 70% for us and 30% for you, in that way we will recover all costs and expensenses and then get some revenue from it.Related with the risks and costs, we have theDuration of contract, I can not accept the 5 years you offered us, because as I said in the first e-mail, firsts years are really risky so 5 years is not enough to start getting revenues from the project, I suggest a contract of10 yearsto be more in the middle.Moving on to theCourt of jurisdiction, I think we can find a middle point that benefits both of us, what about a court inGermany ?.In order to encourage you to accept this terms, I will be willing to offer you3 membersfrom Vaete AG in the board.Kind regards,Jesse Rebane</t>
  </si>
  <si>
    <t xml:space="preserve">Dear Jesse Rebane,Thank you for your timely response and your insights into our negotiations. I am happy that you considered our secrey clause and accept it. For this, we will accept that theCourt of jurisdictionwill be held inGermanyas you agreed.Let's discuss the elephant in the room here.Since Vaete AG is bringing theGreen Locomotion engine which is developed by our R&amp;D team, we can assure you that our joint venture with Tihe AG will also bring new technologythat will potentially improve the railroads world AND to your future personal projects.In the production costs, Vaete AG sees the new plants built for our joint project will also be beneficial for Tihe AG's future projects, plus, as we agreed prior that your investment in the new security software is also an investment in your own production projects, 10 million euros in your production costs will be a long run investment in itself. Moreover, since the government agrees to pay the majority of costs in infrastructure, I believe that Tihe AG is already benefiting during the production and in the long run!With all these points mentioned,I understand your position in recovery of costs, but we both share the risks. I suggest that we both split the share of future profit in half,50% for Tihe AG and50% for Vaete AG.Moving on, I agree that theDuration of contractof 5 years can be the first grinding years of the project. However, my colleagues have estimated that after the 7th year, shared profit will start to come in. In this sense, I will accept10 yearsof contract if you will give us3 membersof Vaete members on the board.I hope that you consider my offer and that we will be able to come to an agreement.Kind regards,Mika Andersson</t>
  </si>
  <si>
    <t xml:space="preserve">Dear Mika Andersson.I am very happy to accept your last offer, after a couple of considerations, I think this is the best deal for both of us and I am also very excited to start our joint venture as soon as possible.Thank you so much for everything.Kind regards, Jesse Rebane</t>
  </si>
  <si>
    <t xml:space="preserve">Dear Mr. Andersson,I am pleased to discuss with you the terms of a joint venture between our companies that will bring success and a great future for both of us.Please find attached an offer from my side. I am willing to negotiate on certain points, just let me know what you think. Thank you very much and have a nice day!Sincerely yours,Jesse Rebane</t>
  </si>
  <si>
    <t xml:space="preserve">Dear Mr. RebaneMy team and I read your offer with great interest, but unfortunately, we have some disagreements on certain issues that we want to discuss, but I think we can make progress and reach an agreement.First, a secrecy clause is very for us, and I think we can not negotiate on that, as we must controlthe plans for our new technology. Second, in the case of board members, as we have to control the technology, we recommend four board members from our firm. You can find our proposals in the attachment and we can discuss them in further negotiations.Looking forward to hearing from you!Mika Andersson</t>
  </si>
  <si>
    <t xml:space="preserve">Dear Mr. Andersson,I am pleased to hear from you, and I am quite sure that you, like me, want to find an outcome that meets both of our needs. That said, there are some issues that need to be discussed. But as you said, I am also sure that we will make progress and eventually come to an agreement.As you can see in the attachment to this message, I have made some changes to your last counteroffer that I would like to explain to you.First and foremost, we need to talk about the issue of Vaete Share of future profit. I think it should be clear, and I'm pretty sure you agree with me, that both partners in such a joint venture should earn at least a return equal to the invested funds of each partner. As you can imagine, Tihe Technologies AG is taking a big financial risk by getting involved in this joint venture. We will have to build three completely new plants and also provide R&amp;D support to bring the engine to production readiness, which will cost us a substantial eight-figure sum. I think my new proposal of a 65-35-split for that expense is reasonable, but I still understand if you want to negotiate on that.I have also made adjustments to the issue of Vaete members in board. The most important and critical business activity of this joint venture will be in Estonia, where my company has the better knowledge, so it would be wise for managers who have worked there their whole careers and know the country and its local authorities to have a majority on the board. But I understand your point of view that you are afraid of who decides about your technology, so I am willing to make more concessions on this issue if you can also accept some of the conditions I offer you.The same arguments can be applied to the issue of Court of jurisdiction. Since the production is located in Estonia, the jurisdiction should also be in Estonia. Nevertheless, I take note of your offer to choose a neutral place for the jurisdiction. I can assure you that this will be taken into account in the further course of negotiations.Next, I would like to explain my decision on the issue of the Duration of contract. I think to really get production up and running it will take a few years, and Tihe Technologies AG is also looking forward to a long-term relationship with Vaete AG because we believe it will be fruitful and beneficial for both companies. But as you can see, I have made a concession with10 years years and I think this is a term we can both agree on.Last but not least, there is theSecrecy clause to discuss. I understand that this is a very sensitive issue for you and your company, and believe it or not, it is for our side as well. After all, we believe that cooperation of the kind we seek should be based on trust and mutual respect. So I can't really understand why you are trying to hold on to that. I can assure you that your technological innovation is in safe hands, and we can also offer to sign a non-disclosure agreement so that we cannot share it with third parties. But as I said, hiding things from us and still wanting us to produce for you is not what we think of as a good and mutual cooperation.Please think about my words and my offer and I look forward to hearing from you again. Thank you very much and have a nice day!With best regards,Jesse Rebane</t>
  </si>
  <si>
    <t xml:space="preserve">Dear JesseThank you so much for your hard work on the proposal you sent. I appreciate the time and expertise it takes to create such a proposal. To begin with, I think we have to first agree on some crucial parts that are not negotiable. We definitely believe that our agreement is based on mutual respect and trust but the Secrecy clauseis of absolute importance for my company on this specific matter, and unfortunately, I do not have any power to negotiate about it.Another thing to consider, which I believe is important for both of us is theVaete Share of future profit. I understand thatTihe AG invests financially in this joint project, but based on our calculation, the estimated value of the finished technology is € 90 million. Furthermore, based on our precise market analysis, it can be guaranteed thatthe project will have an 85% chance of success. Moreover, as we suggested previously,you can only build two new plants and use one of your old ones. Since this is theVaete AG that has the new technology, I believe the share of 60 percent of profits for us would be fair, but we can also discuss it more, and make little adjustments if you accept our other suggestion.I take your point that the activity of this joint venture will be in Estonia, but the technology is implemented by us, as a result, I believe that we can have 3 members on the board for making sensitive decisions.I also believe that theCourt of jurisdictionin a third country would be more beneficial because neither we and nor you are familiar with the legal issues of the other party country.Lastly, we can agree on the duration of our contract, I changed it to eight years, but we can still discuss this issue.I truly believe that this joint venture can bring huge benefits for both of our companies, andI would be happy to hear from you to discuss remained issues.BestMika Andersson</t>
  </si>
  <si>
    <t xml:space="preserve">Dear Mika,thank you very much for clarifying the misunderstandings. I think this has really moved the whole negotiation forward and we are very close to a very good compromise.Now that I know what you think about the Secrecy clause, I am willing to accept aSecrecy clause in our agreement. But I think this should be considered and taken into account on the other issues.Especially on the issue of Vaete Share of future profit, this concession could be noted favorably. I think we have both made our arguments on this matter. I can only reiterate that the greater financial risk in establishing this joint venture is on our side and that I believe my new offer of a 60-40 split is more than fair.The issue of theVaete members in board is one of the issues where I think a good compromise can be found if your side could come a little closer to us on other issues.I am very happy to hear that your company also values this cooperation and thinks that a longerDuration of contract should be considered, so you might be able to agree on10 years years on this issue. That would really make us even happier and I think that is a key to a very good compromise in this negotiation.Another point that needs to be discussed is the issue of Court of jurisdiction. I think it is clear and logical, as I said before, that here in Estonia, where the production takes place, the Court of jurisdiction should also be located. Furthermore, the argument you put forward doesn't really make sense to me how it would be beneficial for anyone if the Court of jurisdiction is located in a country where neither of us knows the laws or knows the authorities. It is the other way around: because Tihe Technologies AG has such a good knowledge of the jurisdiction in Estonia, we will both benefit. I think it is again a question of trust or where do you see the risk to place the Court of jurisdiction to Estonia? Please think about it, I really don't want this negotiation to fail because of such a question.Thank you very much for your considerations and your patience. I think we are really close to a compromise which makes us both happy.With best regards,Jesse Rebane</t>
  </si>
  <si>
    <t xml:space="preserve">Dear JesseI am glad that we have moved forward and made some agreements. Let me be honest with you. I believe that a 40 share is not a good figure, asVaete is the company that brings in the technology. We also have other alternatives, but we prefer to settle the agreement with your company if we come to a point that serves both our and your company's objectives. I can only accept two members in the board if we agree on our 55% share of the profit.For theCourt of jurisdictionI believe neither of us intends to play any tricks or tactical maneuvers during the cooperation but in any case, we need some sort of legal option.The Swedish body of corporate law is known to be very comprehensive and has already been proven. Corporate law in Estonia is still very new. I believe nominating a third more neutral country, like Germany, would serve us both.With the deadline approaching, I believe we will both have to make some tough choices. I kindly ask you to think about changes for the discussed issue.I appreciate your effort very much and believe that we can reacha mutually acceptable agreement.I wish you a nice day.Miks Andersson</t>
  </si>
  <si>
    <t xml:space="preserve">Dear Mika,thank you so much for your reply and your honesty. I very much agree with you that we both have to make hard decisions.One of these hard decisions is the one I have made now, which is to give you3 members for the issue of theVaete members in board so that your company will have the majority in this board.I am also willing to moveCourt of jurisdiction toGermany as a compromise because it is a neutral place, even though I still think Estonia would be the better and more reasonable option.As you can see, I am really fighting hard for the success of these negotiations so that we can reach an agreement that is most beneficial for both of us and that will lead our companies to a successful and glorious future. I am really going to the extreme here. The only compromise I can accept is thatVaete Share of future profit will be45. I think that is the least that reflects Tihe AG's efforts. So please consider this carefully. I think this offer will be the best possible outcome for both of us.With very best regard,Jesse Rebane</t>
  </si>
  <si>
    <t xml:space="preserve">DearJesseI am happy that we are so close to a concession. Since the contract duration is ten years, let's move the share profit to 50 percent and call it a deal. With the cooperation of VAET and Tihe AG, I am confident that this project is profitable in large amounts for both of our companies and will also provide you with new clients.All my bestMika Andersson</t>
  </si>
  <si>
    <t xml:space="preserve">Dear Mika,I am pleased to inform you that we have come to an agreement. I think this is a good basis for our future business relations and for our cooperation in the form of this joint venture. Thank you for this negotiation!I wish you all the best,Jesse Rebane</t>
  </si>
  <si>
    <t xml:space="preserve">Dear Mr. Andersson,as our colleagues discussed before, we now want to finalize our contract for the jointed venture.Because we are providing the core knowledge we want to have a Vaete Share of future profit of 20 %.From our point of view it would be best, if the joint venture would be a Estonia firm, with 1 member from vaete. Because of that, we would be able to deal best with the local authorities.Because we prefere a open longterm relationship, with equal parters, we looking forward not to use an secrecy clause. To give you and us planning reliability, we would like to commit to a cooperation over 12 years .Im looking forward to hear from you!Best regardsJesse Rebane</t>
  </si>
  <si>
    <t xml:space="preserve">Dear Mr. Rebane,Thank you for your offer! Because we invest€ 76.5 million in the joint venture, we want to have aVaete Share of future profitof80%.From our point of view it would be best to, if the joint venture would be a Sweden firm, with 4 members from Vaete.Because we want to make sure that our techniques and informartion can not be used by anyone, we want to use an secrecy clause. To give space to see if this cooperation works, we would like a duration of contract of5 years.I am looking forward to hear from you!Best regards,Mika Andersson</t>
  </si>
  <si>
    <t xml:space="preserve">Dear Mr. Andersson,we understand that you want to make sure that no one else can use your techniques and informations. But we are not everyone, we are a futre longterm partner, who wants to build a joint venture with you, in which both parties can bring in their knowledge. To show the trust in each other, we would like to pass on the secercy clause.For us it is also a huge investment in the future. We are sure, that in the first 5 years the investment is higher than the provit, which means, in the interest of both companies the relationship should extend to 10 years.Why would you want to the joint venture to be a Sweden Firm? We are from Estonia and we know local legislation best, therfore we would prefer to locate the firm in Estonia. Sweden would be a really bad location, because we dont have any experience in the law there. If it is not an option for you to locate the frim in Estonia, maybe we find another country, e.g. Germany as court of jurisdiction.We know this is a long distance for you and will be an effort manage the joint venture from Sweden. Therfore we can give you a 2nd member in the board, which means you have more voting power, and would not let be out of any decision we make.For the joint venture, we have to build three new plants, which will cost us at least 24 € million. To get a return on our investment, we prefer a share of provit of30 % for you and 70% for us.Sure, every mentioned topic is up for discussion. Please let us know, what you think about our offer. We are sure, that we find a agreement with which both parties can live.Best regardsJesse Rebane</t>
  </si>
  <si>
    <t xml:space="preserve">Dear Mr. Rebane,Thank you for your counteroffer. We do want to trust eachother, but we also want to have the security that there is no possible way that our techniques will be used. Trust is something that needs to build up, don't you agree? To make sure that we do not have to worry about his and make the Secrecy clause.I understand that it is also a huge investment for you. I agree that in the first 5 years the investment will be higher than the profit. But we also want to see how the collaberation will go, to see if it is beneficial for the longterm. This is why we would like to have a contract of 7 years, to show our trust but also keep our freedom.We would like our joint venture in Sweden, because we want to make sure that we understand eachother. Because we do not have a lot of knowledge about the way it goes in Estonia, it does not seem convenient for us to locate here. We can agree on locating the firm in Germany.Good to see that you understand that this is a long distance to manage for us. Because we made concessions about the contract duration and the joint venture, we would like to have three members of our firm on the board. Because are techniques are so advanced, we like to have a big part of us in the board to stand with enough knowledge.As said before, we do a really big part of the investment. It will cost us at least €76.5 million so we think it would be fair to have at least 70% of the future profit.I hope to hear from you soon!Kind regards,Mika Andersson</t>
  </si>
  <si>
    <t xml:space="preserve">Dear Mr. Andersson,I am happy to annouce, that we have our first agreemnt on one issue. We are commiting us on the court of jurisdiciton in Germany.We understand, that trust needs to build up, but this needs time. So we are prefering a longer partnership to build this trust. Therefore we would like to make the contract over at least over eight years, with an option to extend it for antother four. This means in total 12 years. In countermove we can agree on a secrecy clause.The investment in this joint venture will be huge for both our firms. To realize profit of this investment, we have to pull through toghether the risky first five years. To minimize your risk, also in the issue about the worry because of the trust, we can give you a thrid board member. This allows you to make strategic decisions by your own. But then we need the insurance of the profit share, which means we need a split of 30% for you and 70% for us. As you dont have shown us how the new engine will look like, we have a risk by not knowing how much more we have to invest in R&amp;D. Besides that, we already agreed to install new security software in all of our plants, to be complient with your code of practice.We hope, we can find a solution, as we already did with the court of jurisdiction.Looking forward to hear from you!Best regardsJesse Rebane</t>
  </si>
  <si>
    <t xml:space="preserve">Dear Mr. Rebane,Great that we have come to our first agreement about the court of jurisdiction. It's good to hear that you agree with the secrecy clause. We are open for the idea of making a contract for8 years. We would like to make this the deal for now and if the cooperation works well, then we can always extend it with 4 years.It's good to hear that you are willing to give us a third board member. Although you preposed two members in the case, I would like to ask you to specify what you mean?Although we appreciate the concessions you have made for now, we're not agreed yet on theVaete Share of future profit. See, the amount of money we invest in this project is so big that a 30% is really not beneficial for us. It would take us at least 10 years to earn this back. For us to be able to keep the project going, we would like to have a60share.We hope to get to a good solution by this. I hope to hear from you soon!Kind regards,Mika Andersson</t>
  </si>
  <si>
    <t xml:space="preserve">Dear Mr. Andersson,if we would give you a third board member, you would be able to make decisions by your own, because you have a majority. Therefore we would like to have a higher profit share, which we explained in our last message. If you would give us 3 board member, so we would have the majority we can discuss on the profit share.In short:3 board members for you and a profit share of 30% for you and 70% for us2 members for you and a higher profit share for youFor us it would be also possible to make the contract over 10 years, as you mentioned in your last e-mail. Then you have enough time to earn back the invested menoy.We are sure, we will find a solution for all the open issues!Best regardsJesse Rebane</t>
  </si>
  <si>
    <t xml:space="preserve">Dear Mr. Rebane,Since we offered a deal for 8 years and you want 10 years, it seems possible for me to make it 9 years. That is only three years less than 12 years, but 4 years more than 5 years. We are willing to do this.For the issue of the boardmembers and the share of future profit, we have the next offer:- Split the offer in 55/40. Then we have a fair share of the profits. I hope you understand that we invest more than 75% on this project where as you invest less than 25% in this project. For us to split the profit almost in half is a big concession. In exchange for this, we do want three boardmembers.I hope to hear from you soon!Kind regards,Mika Andersson</t>
  </si>
  <si>
    <t xml:space="preserve">Dear Mr. Andersson,from our point of view it is not comprehensible how you come to the assumption that you are invest more than 75% on this project. We on our side have to build three new plants, invest futher money in R&amp;D, cover the production costs and also installed a new security software. And do not forget, we alredy agreed on covering the costs for upgrading the transportation and electricity infrastructure in the region for the joint venture. As you know, under the current circumstances, such as the energy crisis and the inflation, we do not know how much this will cost us. The other point is still the issue about the board members. If you would habe 3 board member, you would have the majority an can make disicons agains our interests. And the costs, regarding the production, we would have to pay. This is way we hold on to the share of 30% for you, and 70% for us.Under this aspects, please rethink your offer of the futer profit share.The duration of 9 years, with the option to extend it another 3 years, is fine for us.Best regardsJesse Rebane</t>
  </si>
  <si>
    <t xml:space="preserve">Dear Mr. Rebane,I understand where you are coming from, but we don't think that 30/70% is a fair share of future profit. We are willing to lower the share of profit to 45%, if we then have 3 members on the board. You have rhen the majority of the future profit. I think it is good to state here that we won't go lower than 45% on this. This is going to be my final offer.I hope to hear from you soon.Kind regards,Mika Andersson</t>
  </si>
  <si>
    <t xml:space="preserve">Dear Mr. Andersson,your final offer is acceptable for us. We are glad that we found a solution, which we both can live with.We are looking forward to a successful joint venture!Best regardsJesse Rebane</t>
  </si>
  <si>
    <t xml:space="preserve">Dear Mika Andersson,I am Jesse Rebane and I am working at Tihe Technologies.Kadri Kirsipuu has told me about the first rounds of discussions and I am very happy to continue the process and do the final negotiation with you with the goal of building a successful long-term cooperation. I am very much looking forward to the coming week and hope for a cooperative, friendly and professional negotiation so that our wishes and demands can be reconciled.First, I quickly want to introduce you the Tihe Technologies AG in Estonia. Our company is very well-know for the best and safest steel tanks in Eastern Europe. As part of the joint venture, we can offer you high volume hydrogen tanks, which are needed for the production of the Green Locomotion hydrogen-based train. Besides that, we can provide you our production site for manufacturing other components and on top of that we have many experienced workers in the steel industry. In a joint venture, openness, trust and respect play a major role for us.To kick off our negotiation, my first offer comes with this email and I will also briefly explain our view and idea behind it below. If you have any questions, please feel free to contact me. We are also open to talk about the differences and adjust them fairly if necessary.I set the share of future profit at 70% for us, because we have a lot of costs to cover like production and R&amp;D costs and still want to grow from the cooperation.Having a look on the number of directors, I would recommend 3 board members representing Tihe as it is much easier to work with the local authorities.In terms of the duration of the contract, we already agreed to a minimum duration of five years. I offer to do a 7-year contract with the option to extend for further 4 years, as we are looking for a long-term relationship.The next relevant issue is the secrecy clause. Can you please explain what is involved in this clause and what does an inclusion in the final contract imply? From our side we would not need the clause, so an explanation and the idea behind it would be very useful to know. I would be very happy about that.Last but not least the issue court of jurisdiction. I would recommend to set the court of jurisdiction as a subject to Estonian law, as you are looking forward to a joint venture in Estonia.I am looking forward to your answer and to work with you as a future partner.Kind regards,Jesse Rebane</t>
  </si>
  <si>
    <t xml:space="preserve">Dear Jesse Rebane,It is nice to hear from you. We here at Vaege AG are looking forward to the opportunity of continuing negotiations with you and Tihe Technologies AG.We appreciate your offers, yet indeed we have a few aspects to discuss:Regarding your first point, the share of profits, we here at Vaege AG understand that you have significant expenses, yet we believe our investment has still been higher than yours. Therefore, our offer concerning share profit is 70% for Vaege AG and 30% for Tihe Technologies AG.Secondly, regarding the number of board members, our managers have more knowledge of the technology; therefore, having them present for the project is extremely important. Consequently, we would like to offer 3 board members to represent us on the board. Primarily due to the amount of knowledge and experience they bring to the project.Regarding the contract time, I agree with a 7-year contract, but with an option to extend for 2 years instead of 4. Would that work for you?The fourth point is the secrecy clause. The cause refers to the information about the technology we are bringing to the project. Our company has invested years, much money in it, so we would like Tihe Technologies AG to sign the secrecy agreement. For your company, it would mean that the technology would not be distributed to third parties. In addition, the technology would not be used for any other products within your company without our permission. This is very important for us.For the court of jurisdiction, is it possible for us to pick a neutral court of jurisdiction, such as Germany? That way, we ensure both of us a fair treaty.I look forward to hearing from you, and continue our work together,Mika Andersson</t>
  </si>
  <si>
    <t xml:space="preserve">Dear Mika Andersson,thank you very much for your response and your counteroffer. We are very happy to continue the negotiation with you.Regarding your offer, we still have some open questions and points to discuss from our side.Lets start with the duration of contract. What do you think about a 7-year contract with an extend for 3 years? That would be a compromise for both of us and we are still able to build a long-term cooperation.In terms of the future profit, I got your point, but from our side we have to build three new plants, have production costs and R&amp;D costs. Furthermore, we agreed to install new security software for our plants. This is also an important factor for you. Therefore, we would adjust our previous offer and suggest 65% for Tihe and 35% for Vaete. What do you think?Talking about the issue number of board members. We understand how much knowledge you bring to the project and are thankful for the opportunity to work with you, but still we think 3 board members of Tihe would bring a benefit, as it is much easier for an Estonian company to work with the local authorities and partners. What are your thoughts?For the secrecy clause and the court of jurisdiction, we have some questions. Therefore, we didn&amp;acute;t change our offer here.First of all, thank you for the explanation due to the secrecy clause. Did we understand it correctly, that its manly to save your idea? It is not because you don&amp;acute;t trust us? Because we pay a lot of money for the production and would like to be an equal partner in this cooperation.Secondly, Germany as a neutral court of jurisdiction may be an idea, but whats your main concern about an Estonian court of jurisdiction, as it will be a joint venture in Estonia?I am looking forward to your response and comments to our offer. In terms of open questions, feel free to contact me.Kind regards,Jesse Rebane</t>
  </si>
  <si>
    <t xml:space="preserve">Dear Jesse Rebane,Thank you for your counteroffer. I think we still have a few things to discuss to ensure that the results are fair for both parties involved.I have discussed your points with my colleagues, and we have come up with a few ideas that might fit both of us hopefully:Regarding the contract duration, we would be okay with 7 years, with a 3-year extension. That way, we can indeed build a long-term relationship. I am glad we have resolved one term.The second point is that we both have invested quite a lot of money in this project. Are you comfortable with a 60% Vaete and 40% Tihe? That way, our long-term investment will return, and so will yours.Regarding the board members, we believe that two board members to work with your authorities is enough since the knowledge behind the technology is more critical, especially since technology needs to succeed for both of us to succeed.The secrecy clause is not because we do not trust you. The desire to work together is proof of our trust, yet this technology has taken us years to develop, and we must owe the rights behind it. Whenever you desire to use it for another of your products, the secrecy clause only requests you request us first.The idea of Germany as a court of jurisdiction is to ensure that both of us have a fair contract since our company is originally from Sweden. We have no ties to Estonian laws; therefore, Germany would allow us to work together as equals.If you have any questions, please feel free to contact me. I look forward to your answer, hopefully, we are almost there.Best wishes,Mika Andersson</t>
  </si>
  <si>
    <t xml:space="preserve">Dear Mika Andersson,Thank you again for your counteroffer. We are very much looking forward to an agreement.Me and my colleagues went through your offer and we still have some points to discuss from our side. Therefore, I prepared the following offer.I am also glad we agreed on the 10 years for the contract duration.Regarding the secrecy clause, thank you very much for the explanation. We can agree on the clause, as you mentioned that the clause only need your agreement if we want to use the technology for our products.But contrary, because of the secrecy clause we are making ourselves very dependent on you. Therefore, we went up again with the future profit (70% Tihe and 30% Vaete). Besides that, we also already agreed to pay partially for upgrading the transportation and electricity infrastructure in the region. This is also something you can benefit from. Otherwise we might need to talk about the duration of contract again, because the longer the contract the longer our company bond. What are your thoughts on this?In terms of the board members, we believe that it will be advantageous for both of us if we can represent 3 members, as the mentioned local authorities will exert considerable influence over our joint cooperation. Due to this, it would be easier if we have the majority.We again offer Estonia for the court of jurisdiction. As it might be unnecessarily spent money for a neutral country. But if you can come a step closer to us on the other topics, e.g. future profit, then we can for sure talk about this point again.We are very happy how the negotiation goes so far and are sure that we can find an agreement that fits for both of us.Kind regards,Jesse Rebane</t>
  </si>
  <si>
    <t xml:space="preserve">Dear Jesse,By our last conversations, we might be heading somewhere. Yet, we have a few points to discuss.We appreciate that you have accepted our secrecy clause. This shows that we can work together. I understand that it might feel like you depend on us due to it, but that is not the case. We are together on this adventure since we are bringing in the technology and you the production. Therefore, I suggest a 55% Vaete and 45% Tihe. We definitely understand that you will expend a lot of money to get the project going, yet according to our calculations, we still will have spent more than 40 million euros than you will once we start making revenue. Therefore, 55% for us and 45% for you is more than fair for both of us.It is still crucial for the success of our project if the board members are aware of the technology. If picked well, your two board members will have enough knowledge to deal with the authorities, while the technology is much more complicated and delicate. Therefore, three board members from Vaete are essential.Lastly, on the issue of jurisdiction, we believe that you understand the importance of a fair treaty for both of us so that our relationship can significantly thrive and grow in the long term. Therefore, we ask you to revisit the issue of having a court of jurisdiction in Germany.I look forward to hearing from you,Mika Andersson</t>
  </si>
  <si>
    <t xml:space="preserve">Dear Mika Andersson,Thank you very much for your offer. I hope we can soon find an agreement. Therefore, we provide you here our new offer, in which we have included your interests.We again thought about your argument about the Court of jurisdiction. We agree that we want a fair treaty for both of us. Consequently, we are okay with the Court of jurisdictionin Germany.In terms of the Vaete members in board, you also convinced us and we are coming a step closer to you. So, in this offer we provide that you have 3 membersand we will have 2.Regarding the Vaete Share of future profit, we also understand that you have to spent more than 40 million euros. On the other hand, our production costs and R&amp;D costs alone exceed 41 million euros. Additionally, we need to pay for better infrastructure in the region. Which will be cost effective for us as well. We suggest 40Vaete and 60% Tihe. Moreover, we need to talk about an adjustment of the Duration of contract to get a fair deal for both parties. I know we already agreed on 10 years but due to the fact that we lost the majority in the Vaete members in board, submitted the Secrecy clauseand made a commitment for the Court of jurisdiction. We would like to extend the duration that it will be beneficial for us as well. Although a long partnership will gain strength for both of us. Is this a point you can consider? We ask you to please think about the last two open factors future profit and duration of contract to find a fair compromise and to start into a bright future together.I am looking forward to you answer. We are still sure that we can find a good solution for both of us.Kind regards,Jesse Rebane</t>
  </si>
  <si>
    <t xml:space="preserve">Dear Jesse Rebane, We are very excited about getting closer to the end of our negotiations. We are happy that we have resolved the issue of board members, secrecy clause, and court of jurisdiction. Lets discuss the final two clauses we have left: Firstly, regarding the share of profit, are you willing to share 50% -50 %? With that share of the profit, we would be equal partners. Concerning the time of the contract, we prefer to continue with our previous agreement of 10 years. I look forward to hearing from you, Mika Andersson,</t>
  </si>
  <si>
    <t xml:space="preserve">Dear Mika Andersson,thank you very much for your response. We are also happy that we are coming closely to an end.After going through your offer, I have some last points to mention in terms of the future share of profit and the years of contract.We, the Tihe Technology AG have a lot of expenses as I mentioned before. We are providing you hydrogen tanks in very good quality as well we offer you the production side for manufacturing other steel components. Our company has many years of experience, patented technology and is ranked as one of the top steel tank producers in Estonia. We are very interested in this cooperation and are willing to do a lot for this. For this cooperation, we will build three new plants, put money into R&amp;D, have production costs, install new security software in our plants and provide money for upgrading the transportation and electricity infrastructure in the region. All of this regard in very high costs for our side, which I also mentioned in my previous messages. The lower our future profit is, the longer it takes that we can make real benefits and cover our costs. Therefore, we would be very happy if we can extend the Duration of contractto11 years, that we have more time to get the needed profit. For the Vaete Share of future profitwe are coming a step closer to you and suggest 46% Vaete and 54% Tihe due to explained facts. I believe that all of this provides you as well a very high benefit. Moreover, we agreed to the secrecy clause. This gives you the chance to keep your technology and after our contract you are able to switch the supplier, which we hope you do not do, but then we would at least like to make some profit out of it. Additionally, you represent 3 membersin Vaete members in boardwhich gives you the chance to carry decisions and be the leading part.If you can&amp;acute;t consider my offer, we can talk about your suggested 50% - 50% profit but then we would like to ask you to offer a longer contract duration than you provided. I am sure we can come soon to an end and have an agreement from which you will benefit from and we as well.We believe that we can be great partners and could really change something in this industry. Let&amp;acute;s do this together.I am very much looking forward to your answer.Kind regards,Jesse Rebane</t>
  </si>
  <si>
    <t xml:space="preserve">Dear Jesse,I am happy to announce that we have accepted your offer.It has been great negotiating with you!Thank you for being so considerate,Best wishes, Mika Andersson</t>
  </si>
  <si>
    <t xml:space="preserve">Dear Mr. Andersson,Concerning the first round of discussions about the Joint Venture between your company Vaete AG and our company Tihe Technologies AG, we are very satisfied with the outcome of the discussions.I am Jesse Rebane and will be your negotiation partner to conduct further negotiations and clarify open points. If there will be any ambiguities please feel free to ask anytime during our negotiations in order to avoid misunderstandings.Please find attached our first offer. Please notice that this is a first step and of course we can negotiate and discuss certain points.Considering the Secrecy clauserequested by your side we are still not very sure what this clause exactly includes. We kindly ask you to give us more information about the secrecy clause.I am happy to hear from you soon and delighted to discuss on furhter points with you.I am sure we will come to an result which will satisfy both our conceptions.yours sincerely,Jesse RebaneTihe Technologies AG</t>
  </si>
  <si>
    <t xml:space="preserve">Dear MrRebane,It's a pleasure to hear from you again.First of all, we want to thank you very much for the valuable information you have given us about your issues. Now we get a better understanding on why they matter to you and at Vaete we feel confident on making an offer considering your preferences.I will go issue through issue:First, regarding theSecrecy clause, we have added a point which states thatTihe Technologies AG would have full knowledge about the advancements and findings in this technology, and thus, be able to operate effectively. I hope that with this addition, the secrecy clause would be aYesSecond, regarding theVaete members in board,we expect that the management of Vaete AG would be more capable to handle such a big joint venture, just based on our previous experience with managing a big company. However, your explanation of how Tihe would be able to work with local authorities and local partner better makes a lot of scene and it just completly justified. That made us change our mind, and we think that we need you a couple of you in the board. Hence, we are proposing3 members, when our initial idea was to have 4.Third, regarding the Court of jurisdiction, we are in the same situation, just reversed. We do not have experience with the Estonian law. In fact, there is evidence that foreign companies in the former Soviet area have difficulties demanding their rights. Moreover, we would argue that the Swedish body of corporate law is known to be very comprehensive and has already been proven and corporate law in Estonia is still very new. However, we completly understand that if the choice of jurisdiction would be Sweden, it would be bring several inconveniences to you. That's why we want to propose you a bridge solution on this matter: have a neutral country as court of juridiction than can work for both of us: Germany.Next, regarding theDuration of contract, I'm happy to hear that our intention is aligned and that we both want a future sucessful parternship. We also think thatthe next 5 years will be the toughest for our Green Locomotion Engine, but that later it will be a sucess. Nonetheless, we cannot predict the future, so we think it's most intelligent for both of us to see how the sales develop during one year after production is done, and then expand the contract. Hence, we are proposing a6 yearsFinally, regarding theVaete Share of future profit, we would like it to be80. We know this feels like a big number, but allow us to explain.Vaete AG is investing the equivalent of € 76.5 million in the joint venture, whereas we approximate that Tihe AG will invest about € 23.5 million. Therefore,we feel that an 80 &amp;ndash; 20% split in our favour is much more appropriate. But we are definetly open to negotiate the number.I look forward to hearing from you again, and please ask further questions if you have them.Kind regardsMika AnderssonVaete AG</t>
  </si>
  <si>
    <t xml:space="preserve">Dear Mr Andersson,It is a pleasure to hear from you and I appreciate your prompt response.Thank you for your given offer and your thorough explanations on the specific issues. This in fact gives us a point of contact in order to reach an agreement which will satisfy both our needs and conceptions. However, unfortunately, we cannot fully agree with your offer, as it does not yet come close to meeting our expectations.Bearing the above circumstances in mind, I will also elaborate on our position on these issues in the following remarks:1. Regarding theSecrecy clause, we highly appreciate your concession to include the points we have pointed out in the Secrecy clause. Taking into account this addendum and the previously mentioned points, such as treating each partner equally with trust and respect, we would be willing to agree to a secrecy clause, as stated before. Thereby, I can happily say: this would be aYes.2. Regarding theVaete members in board, we do understand your argumentation line and appreciate your concession made with 3 members in board. Nevertheless, I would like to refer again to the " alien status " of a foreign company in Estonia, which would be the scenario for our joint venture in your case with 3 Vaete members on the Board of Directors. This will indeed have a significant impact on the future activity of our joint venture. Additionally, due to our longstanding experience in the steel tank industry, which also included successful overcoming of several severe crises, we can assure you that we are capable to manage a big and successful joint venture. For this reason, we are proposing2 membersas it primarily would be beneficial for our joint venture.3. As far as theCourt of jurisdiction is concerned, we fully empathize with your point, as we come from the same situation which you have already indicated. Furthermore, we thank you for your understanding that Swedish corporate law is completely new territory from our point of view. In agreement with your proposed solution, we share the opinion that a neutral country is a great solution. Hence, we are pleased to inform you that we agree to theCourt of jurisdictionto beGermany4. For theDuration of contract, I am also delighted by the fact that we are sharing the same opinion of a successful future partnership. As you already mentioned, the first 5 years will be the toughest for the Green Locomotion Engine. The risk during that period will be immensively high for the cooperation as well. Considering that the joint venture will start to make real profits afterwards, a longer duration of contract would also reduce the risk for both our companies. Based on our calculations and analysis we expect the half value of this technology to be significantly more than 6 years. Therefore we unfortunately cannot accept 6 years as the duration of the contract. But with the premise of reaching a mutual agreement that meets both our visons we are proposing a contract of11 yearswith a possibility to prolong the contract.5. Finally, concerning theVaete Share of future profit, we kindly have to deny your proposed offer, also taking into account your approximation of our investment. Let me allow to illustrate you why.Considering the first upcoming costs on our side, we will have to build three new plants for which we will be responsible for the costs. In addition to that we have agreed to install new security software in all of our plants, for which we are bearing the entire financial burden as well. We also succeeded in convincing the Tallinn government to improve the transport and electricity infrastructure in the region. For this, we had to bear a considerable part of the costs, which we were prepared to accept in order to ensure efficient operation of our joint venture.In light of the above, we regret that we cannot accept your offer of 80% Vaete share of future profits, as this would not come close to covering our costs. Therefore, we can offer you30%.I very much appreciate your efforts so far and we are very sure that we will soon reach a successful agreement.Please do not hesitate to ask me if there are any outstanding issues.I'm eagerly awaiting your response!Best regards,Jesse RebaneTihe Technologies AG</t>
  </si>
  <si>
    <t xml:space="preserve">Dear Mr.Rebane,Thank you for your explanations and extended response on all the issues. So far, this free flow of information has been very useful to us.We are grateful for the steps we are jointly taking to reach a solution that works for both of us. Specifically, we are very happy to see that theSecrecy clauseand theCourt of jurisdictionhave been settled.Now we can focus on the issues that are left, so kindly allow me to go back to them in order to make a counteroffer.TheVaete members in boardis an important issue for us. Having less than 3 members was not in our plans. Nonetheless, your argumentation in the last e-mail has freed the way to open our minds. That's why we would be willing to make a concession and agree to have2 members. Vaete AG having the minority in the board would be quite a sacrifice for us. Hence, in return we would like to ask you to agree to lower theDuration of contractto7 years(for the same reasons that we stateded in our previous exchange)We are aware that7 years is far from what you expected theDuration of contract. That's why in this offer we are also adding thatVaete Share of future profitwould be47. We feel that, since Vaete contributedhe equivalent of € 76.5 million and Tihe contributed€ 23.5 million, offering you more than half of the futre profit, combined with our other concession, would be a reasonable deal.Allow me to kindly thank you for the efforts Tihe would have to make bybuilding three new plants and installing new security software. We are aware that the costs would not be cheap.Please don't hesitate to ask me further questions if you think this offer doesn't suit you completely.Again, I want to thank you for your responsiveness and as you said, I'm sure we will soon reach an agreement.Best regards,Mika AnderssonVaete AG</t>
  </si>
  <si>
    <t xml:space="preserve">Dear Mr. Andersson,Thank you for your counteroffer and your concessions made in this offer. I think we are on a very promising way to reach a successful agreement. However, it does not quite meet our minimum requirements yet, but we are ready to advance towards you with bigger steps to reach an agreement that satisfies both sides, as our prosperous long-term partnership is of major importance.As we are running short of time and we at Tihe AG are already looking forward to a successful cooperation, I hope that we can come to an agreement with this offer.Given we have reached a pleasing agreement on the Secrecy clauseand the Court of jurisdiction, I will focus on the remaining issues hereafter.First of all, we appreciate your concession made with theVaete members in boardalthough it was not in your plans. We can assure you that this will have great advantages for our joint venture operating in Estonia. Furthermore, we understand that the minority on the Board would be a big sacrifice for you, yet we feel that a 7-year contract would still expose us to immense risk.Taking these two points into consideration, we are now prepared to offer you a 9 yearscontract, which we believe is a fair offer where both parties can meet in the middle and thereby fulfills your aspirations.Secondly, with regard to your offer of Vaete Share of future profit, I would like to point out once again that our calculations have shown that our costs will be significantly higher than the amount of € 23.5 million that you have proposed. According to our latest calculations and analyses, the construction of three new facilities for production and R&amp;D alone will incur estimated costs of € 24 million. In addition, there are the installation of the new security software, the aforementioned renewal of the local infrastructure, as well as the remaining costs for production and the finalization of the R&amp;D.We understand and greatly appreciate the sacrifices you have made up front, but with respect to the upcoming costs, for which we will be fully responsible, we think 37% of Vaete Share of future profitis a fair compromise.Again, I want to thank you for your kindness and your efforts! We at Tihe AG really appreciate your concessions and hope that this offer is a solution that meets both our visions.If there are still some points you do not fully agree on, we are ready to further discuss them with you.Im happy to hear from you soon and as mentioned above "towards a successful joint venture!"Best regards,Jesse RebaneTihe Technologies AG</t>
  </si>
  <si>
    <t xml:space="preserve">Dear Mr.Rebane,I'm pleased to inform you that I have talked to my superiors and...we have a deal!Given the time limit, we don't want to risk the possibility of closing the deal, and we feel that this outcome is good enough for both parts.It was a pleasure negotiating with you and I look forward to our companies' join venture.I wish you well in all your future endeavours.Kind regards,Mika AnderssonVaete AG</t>
  </si>
  <si>
    <t xml:space="preserve">Dear Mika Andersson,Im Jesse Rebane from the Tihe Technologies AG and I have been instructed by my chief of office to negotiate with you about our cooperation. We are still highly interested in this joint business venture and want to establish a partnership with you.As you might already know, our managers already had agreed on some general points. Now it is time to go into the details. There are the following issues that must be resolved:Vaete Share of future profitVaete members in boardDuration of contractSecrecy clauseCourt of jurisdictionWould you like to make us a first offer for each issue that we could negotiate about?Thank you in advance.Best regards,Jesse Rebane</t>
  </si>
  <si>
    <t xml:space="preserve">Dear Jesse Rebane,Thank you for your message. We from Vaete AG are looking for to our collaboration with Tihe Technologies AG and hope we come to an agreement that satisfies both parties. Hereby we would like to present our initial offer which entails our current preferences.We firstly like to bring attention to the following.We have done thorough research regarding what we both bring to the company. The major aspect that Vaete AG will bring to the company is our Green Locomotion hydrogen engine technology. Since this technology has been developed over many years with lots of testing and investments, we kindly would like to ask you to accept that a Secrecy clauseregarding our Green Locomotion technology will be signed which would make sure that our technology will stay between Vaete EG and Tihe Technologies EG during our joint venture. We would really appreciate it if you would accept the secrecy clause.Furthermore, our preferred shared profit would be 80%, we also would feel that 4 membersin the board of Vaete EG would be suitable regarding our expertise. Additionally, during our visit to Estonia our management agreed to the duration of the contract for a minimum of5 years, so we kept this number based on their decision. Lastly, our preferred court of jurisdiction would beSwedensince we are familiar with this jurisdiction.I can imagine that our first offer might seem very demanding, however we are open to negotiation about the discussed subjects. We would appreciate a counteroffer where you will inform us about Tihe Technologies AG preferences. Based on that we could investigate if some of our preferences match and if others need further negotiation.We thank you kindly and hope to hear from you soon.Kind regards,Mika Andersson</t>
  </si>
  <si>
    <t xml:space="preserve">Dear Mika Andersson,thank you for this detailed explanation to my questions.First, I would like to admit that I completely understand your concerns about the Secrecy clause. We appreciate that you want to share the information about your technology with us and keep it within the cooperation. You must be aware of, that my company by this clause is not able to involve any third parties which could help us that your Green Locomotion engine will more probably be successful. Besides that, my company pays for the development and production of your technology. You are using our plants and manpower without you are not able to finish the development of your engine. Even after the cooperation it would be appropriate for us to have rights on this technology because we also have used our resources to bring the engine to the point of being ready for series production and launch it on the market. Nevertheless, as a sign of trust and your mentioned option, that we can request Vaete AG to get an approval for using the technology afterwards, we would like to make a concession on this issue and apply this clause in our contract.Secondly, I will now try to clarify your questions for the issueCourt of jurisdiction and point out our preferences for this issue.The benefits of placing our jurisdiction to Estonia are that this is our familiar jurisdiction. Besides questions for financial matters, we have experience for legal matters about production plants and human resources. Our managers already have agreed that the production will be in Estonia. As already mentioned, it seems obvious for us that the jurisdiction will be in the country of the joint venture. We absolutely do not have any experience with the Swedish law and would have to pay for a new lawyer. As we already almost completely take the financial burden of this cooperation, we are not willing to do that.In terms of your second question: We are also familiar with the German law. Besides my argumentation for the location of production and the joint venture in Estonia we could agree on a more neutral option country and set theCourt of jurisdiction in Germany.By making concessions on both issues, which are still quite important for us as well, we would now like to make a first counteroffer focussing on the discussed issues and Duration of contract. By trusting you in terms of using the technology afterwards with a settled secrecy clause, we would set the Duration of contract to 12 years. By that, my company will face less risk for this cooperation. You are legally protected with the secrecy clause for taking risks of sharing your technology with us. This sounds as a win-win to me. Both companies facing less risk and having a neutral third country court settled in Germany. Let me know what you think about it.Thank you in advance.King regards,Jesse Rebane</t>
  </si>
  <si>
    <t xml:space="preserve">Dear Jesse Rebane,Thank you for your explanation. I appreciate your effort to explain the investments Tihe Technologies will make in our joint venture. I have information about the estimated costs of each plant to be about €6 million. Our engineers calculated that the additional costs for the engine will be €5 million. Taking all other costs into account even the additional €2 million you calculated per plant would lead to a maximum €30 million in costs for Tihe AG. On the other hand, we calculated what our investments will be for the joint venture and Vaete AG will invest a total of €76,5 million, and I have to mention that we deducted a couple of millions for risk management.In your message, you admitted that you are aware that our investments would be greater than the investment in Tihe AG, however you give the impression that you do not value our investments in the joint venture. I would like to mention that we appreciate your contribution to the joint venture greatly, and understand that Tihe AG has to build new plants and also an additional 20% share for the railway system which would lead to an optimal transportation network. On the other hand, if we would designate the production on Swedish soil, the costs would skyrocket. Therefore, we decided to appoint the production to Estonia. It is unfortunate that the railway system in Estonia has not fully developed which eventually affects your costs for creating plants in a specific location, however Vaete EG has no influence on this issue since this is related to Estonia.Additionally, I would like to address that it concerns us that you have mentioned the possible benefits of starting a contract with a competitor. We feel that mentioning competitors of Vaete EG in your negotiation is not efficient for creating a joint venture. We aspire to leave any competitors out of this discussion and hope you will support our viewpoint.Moving on, we would like to make a counteroffer regarding all topics with additional reasonings.Secrecy clauseEstablishing a joint venture with the secrecy clause is crucial for Vaete AG, since this withholds all the work and investments we made since 2006.Court of jurisdictionFinding a middle ground in our negotiation is crucial for us, and therefore we support placing our court of jurisdiction in Germany.Duration of contractOur initial offer was 5 years, and your counteroffer is 12 years. In case we decided to find common ground and settle in the middle this would result in a contract of 8,5 years. We suggest a duration of 10 years which is already a big concession towards Tihe AG. In case you will not accept our concession and would like to change the contract to 12 years, this will either influence the share of profit or the number of board members.We feel both parties need to do another concession concerning the Share of profit and The board members. Since you have informed us that you do not accept a 50-50 profit share, we have created the following scenarios:Scenario 1:Share of Profit: Tihe AG: 52% &amp; Vaete AG: 48%Board Members: Tihe AG: 2 members &amp; Vaete AG: 3 membersScenario 2:Share of Profit: Tihe AG: 58% &amp; Vaete AG: 42%Board Members: Tihe AG: 1 member &amp; Vaete EG: 4 membersThese scenarios will make sure that Tihe AG will have a bigger part of the profit and in return, Vaete will have more members on the board. We feel that making both concessions is the best solution for establishing our joint venture. In this offer we randomly chose the first scenario, however we would accept both.Your counteroffer has left some concerns, but we are still focusing on establishing a joint venture which will leave both parties satisfied. We hope that you share this motivation.Kind regards,Mika Andersson</t>
  </si>
  <si>
    <t xml:space="preserve">Dear Mika Andersson,thank you for your fast reply on which we can establish our cooperation.First, in terms of calculating the investments of Vaete AG I appreciate that you deducted a couple of millions. Based on the small amount of information that we have, Tihe AG calculated more than 7 million for R&amp;D and about 10 million for production costs. As both companies have different experience in developing new technologies and manufacturing it is not possible to derive an approximately exact number of maximum costs for each company. As already mentioned in my clarification, there are certain resources for which a monetary value estimation is not possible.I feel sorry that my clarification has unsettled you regarding the Appreciation of the investments by Vaete AG in this joint venture. Furthermore, I would like to clarify that Vaete AG is our first choice for a joint venture besides our alternatives. We know that Vaete AG has developed a revolutionary technological innovation which can deliver outstanding profits for both companies. The estimation effort of developing such a technology, which Tihe AG would not be able to develop similarly, is not measurable.Regarding your counteroffer we are confident that we will come to an agreement. As we already discussed, the Secrecy clause and the Court of jurisdiction are settled. In terms of theDuration of contract we suggested 11 years years, referring to your last concession for 10 years and our last offer for 12 years. As already mentioned, the Duration of contract and theVaete Share of future profit are both affecting the risk to profit ratio. Unfortunately, you have misunderstood, that we are not excluding a 50-50 profit share. This will by only the case if we set the Duration of contract to 10 years.As in both of your scenarios the Duration of contract is set to 10 years and the profit share is higher for Tihe AG, we accept the scenario 1. Scenario 2 is not acceptable for me as my chief instructed me to not allow that we only have one member in the board of directors. As you already said, the production will be in Estonia. It is much easier for an Estonian company to work with the local authorities, then for a foreign firm who may suffer from its alien status. But nevertheless, we would accept scenario 1.Besides this scenario, we would like to offer you a last alternative, where we are willing to set the share of profit equal for both parties.Alternative to scenario 1:Share of Profit: Tihe AG: 50% &amp; Vaete AG: 50%Board of Members: Tihe AG: 2 members &amp; Vaete AG: 3 membersDuration of contract: 11 years (the mentioned middle)I will attach you this as a counteroffer. Please inform me if you might prefer our alternative with an equal profit by accepting the counteroffer. In any case we will have a deal if you make me the same offer (based on scenario 1) again.Im looking forward for your decision.Thank you in advance.Best regards,Jesse Rebane</t>
  </si>
  <si>
    <t xml:space="preserve">Dear Jesse Rebane,We thank you for informing us about additional information concerning the resources you would need in establishing our joint venture. We are pleased with what Tihe Technologies AG brings to the table and thank you kindly for ensuring your interest in working together with Vaete EG.We are happy to inform you that we prefer the Scenario 1 offer we sent you last and will present this offer to you once more. To summarize the contract withholds:TheSecrecy clause Secrecy clause will result in aYes.TheCourt of jurisdictionwill be placed inGermany.In total theDuration of contractwill last10 years.Tihe Technologies AG will receive a52% Share of Future Profit, andVaete Share of future profitis set to48% Share of Future Profit.Lastly, Tihe Technologies AG will have a total of 2 Board Members, and theVaete members in boardwill have a total of3 members.Eventually, we are pleased that we succeeded to find a mutual agreement on the contract for the joint venture and that both parties are satisfied with the outcome. Finally, we would like to thank you for your effort and cooperation to establish our current outcome. We are looking forward to working together and starting our joint venture with Tihe Technologies in the upcoming years.We await your response to our offer.Kind regards,Mika Andersson</t>
  </si>
  <si>
    <t xml:space="preserve">Dear Mika Andersson,thank you for telling us that scenario 1 is the best for you. Im excited that we have reached an agreementthatsatisfieses both parties and Im looking forward to our cooperation!In addition, I would like to admit that it was a pleasure to discuss and negotiate with you. See you at the contract signing!Best regards,Jesse Rebane</t>
  </si>
  <si>
    <t xml:space="preserve">Dear Mika Andersson,I am very pleased our companies are taking this step to start a Joint Venture. These are our thoughts on the remaining topics:For the length of our contract we think it makes sense to set it to at least 10 years, since we will need the first five years to conclude the development and start making revenue and would like to have a long term relationship working with your company.As for the legal factors, since we are are going to be a joint venture set in Estonia, we think it makes sense to be subject to Estonian law, as this makes it easier to talk to the Estonian authorities. For the same reason it makes sense to have at least 3 Members of the board be employees of Tihe Technologies AG, so they already speak Estonian and know the customs of this country.Regarding the Secrecy clauseof the contract we are firstly interested in your reasons as to why you dont want to share all of the information on the new engine in the new joint venture.For the Vaete Share of future profit I am interested in your take on how the distribution should be.I am looking forward to hearing from you soon.Yours sincerely,Jesse Rebane</t>
  </si>
  <si>
    <t xml:space="preserve">Dear Jesse Rebane,Thank you for your email and the information. Our company is also delighted with the agreement to start a new Joint Venture. Our companies have both suffered from financial and economical crises which can help with mutual understanding.Hereby are our thoughts and counteroffers on the topics:Starting with theVaete Share of future profit, we would suggest receiving80% of the future profit since our company is bringing new technology developments into the project and based on our investment of 76,5 million euros. We are confident that our technologies are promising innovations in rail engines.Regarding theVaete members in board, our company thinks that it is fair to have 2 members of your company, indeed because of the language, and3 membersof Vaete AG because of the importance of the development and research of the technology. We also think that this is fair because of the balance of investment contribution.TheSecrecy clauseis very important for our company because of the safety of the development of the technology, but it is also important for the safety of the whole project. It will also protect the Joint Venture from its competitors.We saw that your thoughts about theCourt of jurisdictionare focussed on Estonia. Personally, we would prefer to have this inSwedenbecause we also have connections for future projects that could help our Joint Venture to grow even more. We are also open to discussing a third party for this topic if this seems fairer for both parties.I am looking forward to hearing from you soon.Kind regards,Mika Andersson</t>
  </si>
  <si>
    <t xml:space="preserve">Dear Mika Andersson,Thank you for sharing your thoughts on the topics. Sadly you did not talk about your reasoning behind the Duration of contract which you put at 6 years. I am interested to learn about your thoughts behind that. We are looking for a longterm commitment and think 10 years are a much better timespan.For the Secrecy clause i dont really understand your point of this making the project more safe. Since the engine will be built on our site by our employees, we think they need to be informed about what they are doing to ensure no time and ressources are wasted.Regarding the Court of jurisdiction I agree on your thoughts on a neutral country like Germany beeing more fair for both parties and i am happy to end the negotiation on this topic.As for the Vaete Share of future profit the split you suggested sadly does not even start to cover our fixed costs of production. We have to built three new plants, as well as cove r production costs. We also will pay for upgrading the transportation and electricity infrastructure in the region so we can make sure the production is running smoothly.The 3 members on the board are ok for me if you are willing to discuss the other topics. Otherwise we might have to open up the discussions on this topic again.I am looking forward to hearing from you soon.Yours sincerely,Jesse Rebane</t>
  </si>
  <si>
    <t xml:space="preserve">Dear Jesse Rebane,Thank you for your email and your thoughts on the remaining topics. I am very pleased that we agreed on choosingGermanyfor ourCourt of jurisdiction. I think that this is indeed the fairest option.Regarding theVaete Share of future profitwe understand your arguments and are willing to agree with your share of 30%. I hope you also understand that we are willing to put as much effort as needed into the project to make it successful. We believe that in the long run, this is the most promising innovation in rail engine design in recent history, and our R&amp;D department succeeded in finding the major keys to actually developing this technology.We are delighted that you understand our statements about theVaete members in board. It is very important for us to have members that can show and share the developmental states of the product with your members. We are looking forward to working together with your members of the board.As for theDuration of contractwe understand that you are looking for a long-term commitment, so are we, and therefore we are willing to have a time span of 8 years.Since we went up with our time span of the contract, I hope you can see that we have confidence in the collaboration. The techniques of the new product are unique and we are very careful with it in general. We will of course share the information that is needed for the production, and if the collaboration is in the further process we can discuss sharing more topics with each other. Within these 8 years, we can grow trust and understanding.I am looking forward to hearing from you soon.Yours sincerely,Mika Andersson</t>
  </si>
  <si>
    <t xml:space="preserve">Dear Mika Andersson,I am very glad we agreed on our first two topics! Since we managed to find a middle ground on the Court of jurisdiction and the Vaete members in board, I am sure we can find an agreement on all other remaining topics.If it is abslolutely necessary from your side to have the Secrecy clause in the contract, we are willing to put that in. I see your point of needing to find the trust to share all information on the engine, therefore i do think 10 years are necessary to really built a relationship. Of course if after those 10 years it all works smoothly, we would like to continue our collaboration even longer.For the Vaete Share of future profit we are putting ourselves in quite a high risk if we dont know everything about the new engine technology. We have seen the problems you had with developing a new diesel engine and are of course hoping the new engine is of much better development. But to cover the potential risk, we think it is fair for us to have the bigger share of the revenue. If you are willing to share all information on the engine and leave out the secrecy clause we could talk about another distribution of the shares.I am looking forward to hearing from you soon.Yours sincerely,Jesse Rebane</t>
  </si>
  <si>
    <t xml:space="preserve">Dear Jesse Rebane,I am also very glad about the fact that we managed to make decisions about theCourt of jurisdictionand theVaete members in board. I appreciate the clear and respectful communication that we have.Thank you for understanding the reason behind theSecrecy clause. Our company has confidence in the Joint Venture and the techniques, and so we are willing to higher our thoughts about this topic up to a contract duration of9 years. Hopefully, you also understand that this could be a risk for us since we also had other opportunities to expand in Asia or to sell our unique plans to another company since we are the only company with practical experience. We have faith in this Joint Venture with your company and we displayed this by increasing the duration of the contract to 9 years, and which we signed for 5 years already.The arguments above are also part of the reasoning of our value thoughts aboutVaete Share of future profit. After calculating the investments of both parties, it would be fairest if our company will have a bigger share of the future profit.Vaete AG is investing the equivalent of € 76.5 million in the joint venture. Your company will invest about € 23.5 million, even taking into accountinvestments for computer security and infrastructure costs.We also understand your points about this topic and therefore decided to lower our thoughts about the profit to 60%, but we can not go any lower regarding this subject.I am looking forward to hearing from you soon.Yours sincerely,Mika Andersson</t>
  </si>
  <si>
    <t xml:space="preserve">Dear Mika Andersson,Thank you for your quick answer and the reminder, I very much also apprechiate our communication.I dont know where you got the information about the 23.5 Million investment, maybe they are outdated. Our investments will be 43 Million from building/updating our production plants which is without the cost for developing infrastructure and adding the computer security (we dont have any numbers on that at the moment). I understand that you cannot go lower on the Vaete Share of future profit and also have to keep the Secrecy clause, which are both affecting us negatively. I therefore would suggest you accomodate us and round up the length of the contract to 10 years, which would give us some much needed safety and reduce our risks.Otherwise I am happy with the other points and think this was a very successful negotiation up to this point.I am looking closing our negotiation soon. Yours sincerely,Jesse Rebane</t>
  </si>
  <si>
    <t xml:space="preserve">Dear Jesse Rebane,Thank you for your response and your final thoughts. I understand your arguments regarding theDuration of contractand I am glad that you understand our arguments regarding theVaete Share of future profitand theSecrecy clause.Hereby I accept your offer and I am looking forward to our cooperation.Have a nice day and I am looking forward to hearing from you soon.Yours sincerely,Mika Andersson</t>
  </si>
  <si>
    <t xml:space="preserve">Dear Mika Andersson,So happy to get informed that the first stage of the cooperation between Tihe Technologies and Vaete has already been established. I am Jesse Rebane, and I am so glad that I can behalf of Tihe Technologies to have a further discussion of our cooperation. Here I am writing you to share the list of the issues that we are going to have eyes on in the short future, and some basic information from our side. The goal of us is always to maximize the benefits of both sides of usðŸ˜Š1.Distribution of the future profits of theVaete Share of future profitWe hope you can show us how does the new engine will look like, so we could value it better. From our side, we have to build 3 new plants with the cost at least 24 EUR million. The estimated cost of R&amp;D is about 7.2 € million. and production costs are somewhere around 10 € million.Furthermore, we have already agreed to install new security software in all of our plants, for which we are bearing the entire financial burden. Moreover, we have also agreed to paythe costs for upgrading the transportation and electricity infrastructure in the region.So at this point, it would be really important for us, that we would need at least67% of the total revenues to make a reasonable profit.2. Vaete members in board: number of directors on the Board of Directors. For convenience in the future communicating with the local authorities and partners, it would be earlier for both of our side, if there are more members of our side on the Board on Directors. So we think that it would be great if there are 4 membersfrom Tihe Technologies on the Board of Directors.3. : The secrecy clause you provided is very ambiguous. We will need more detailed information to understand exactly what this clause involves and what its inclusion in the final contract implies. We will not agree to sign it if we feel insulted or slighted.4.Duration of contract : we expect the half-value period of this technology to be around 12 years, so 12 yearsat least .5. Court of jurisdiction: as mentioned in the last round of negotiation, we can't see why we, as an Estonian firm operating in Estonia, would go to court in Sweden. We have no experience with Swedish law and therefore we also don't have the resources to deal with foreign law but we might consider a third, more neutral country like Germany, otherwise, we would have to get and pay a new lawyer for our company.Looking forward to hearing from you. Have a wonderful evening!Best regards,Jesse Rebane</t>
  </si>
  <si>
    <t xml:space="preserve">Dear Jesse Rebane,I hope you are doing well.Thank you so much for your message; it is a pleasure to meet you. I am Mika Andersoon, and on behalf of Vaete AG, I am thrilled to get this negotiation started.I am sure that we will be able to reach an agreement that will satisfy all parties.Vaete Share of future profitI fully understand the financial investment of Tihe Technologies in this project. However, this technology would change the world of transportation, and therefore it is a founding pillar of our joint enterprise. Consequently, with your production capabilities and our technology, we can conquer the market and split the profits equally.Vaete members in boardI cherish and appreciate the effort that members of the Board from Tihe Technologies will put into establishing an environment in which our trains will be developed without any issues. In addition, the logistics and healthy relations with local authorities are crucial. Therefore, we at Vaete believe that Tihe should have two board members, and three should come from Vaete since the strategic and operational side of the business should be on us.Secrecy clauseIt is essential that new technology is well-preserved, and we, as Vaete, are not ready to take any additional risks. We have complete trust in Tihe Technologies as our partner and are prepared to share technology with you, but only with you. I hope that you understand our perspective.Duration of contractFrom the perspective of Vaele AG, the contract length of more than half a decade seems too long. We are more than ready to extend the contract if our cooperation is at the highest level possible, but anything longer than that seems risky. However, as a sign of goodwill, we are ready to put in trust in Tihe technologies and extend the contract's length to seven years.Court of jurisdictionFinally, it seems appropriate that court jurisdiction is neutral. The production will be based in Estonia. However, it is Swedish technology. Therefore the neutral location seems like an obvious choice.I hope that this offer is something that you are looking forward to.I wish you a lovely evening.Best, Mika Andersson</t>
  </si>
  <si>
    <t xml:space="preserve">Dear Mika Andersson,Thank you for your quick answer! I guess there are some points that I could like to explain further.Vaete Share of future profit: I hope you can read the content that I just sent you. With the huge pre-investment ( infrastructure for the local, factories, machines...)sorry to say it directly, but there is no way that we just split the revenue, especially for the beginning few years. But as a compromise, I would like to change theDuration of contractto10 years. So we can renegotiate the share in future profit after this contract expires.And again I hope you can respect that we are also looking for a better understanding of the Secrecy clause,We will need more respect showing from your side and more detailed information to understand exactly what this clause involves and what its inclusion in the final contract implies. We will not agree to sign it if we feel insulted or slighted. As a compromise, I would like to suggest 3 members from ours in board and,2 members ofVaete members in board, since you also understand well thatlogistics and healthy relations with local authorities are crucial, and it will be a smart decision to let us take care of it.And yes we are happy to accept Germanyas the neutral location of the Court of jurisdiction.Looking forward to hear from you agagin.Best regards,Jesse Rebane</t>
  </si>
  <si>
    <t xml:space="preserve">Dear Jesse Rebane,Thank you for your message.First, let me start by saying that I am glad we are aligned on theCourt of jurisdictionto beGermany.Regarding theSecrecy clause - let me provide you with a clarification on the matter. Technology is precious to our company. Therefore we would like Tihe to sign a secrecy clause that prohibits Tihe AG from giving access to this proprietary technology to any third party. It would also prohibit Tihe from using the technology in other products.Finally, I honestly believe that we should split our profits equally. As I said, I understand your point since you will dedicate significant financial aid to the cause, but nothing would be possible without our technology. However, I am willing to agree on the Duration of contractlength of 9 years and to give you an extra member on the boardVaete members in board.I hope this offer will work for you.I hope you have a wonderful day.Best,MA</t>
  </si>
  <si>
    <t xml:space="preserve">Dear Mika,Thank you for the detailed explanation!I am happy to agree with you that there could be2 membersVaete members in boardand alsoDuration of contractwe can settle down with9 years.From our side, it would be a serious matter for all of our board members to get more transparency of the information. And it could be also helpful for better cooperation if we could understand your decisions since we are going to deal with local authorities with coming legal problems.As a compromise, I adjustVaete Share of future profitto40. This number has already reached our bottom limit. And therefore I would like to showyou our sincerity and our expectation for future cooperationï¼�Have a wonderful evening!Best regards,Jesse Rebane</t>
  </si>
  <si>
    <t xml:space="preserve">Dear Jesse Rebane,Thank you for your message.I am thrilled because we are aligned on three matters of our joint venture:Vaete members in boardDuration of contractCourt of jurisdictionFrom our perspective, we are getting closer to getting this deal done, but the Secrecy clause is a deal breaker from our side. It is crucial to understand what this technology represents for us and that its preservation as a business secret is essential.These engines will be the first ones withzero CO2-emission and low hydrogen consumption, and if we lose that competitive edge, there isn't any sense in making these deals from our side.However, if you are willing to accept the secrecy clause from our side, we can show a sign of goodwill by taking only 41% ofVaete Share of future profit, which was 50 in the previous offer.I hope you have a lovely evening.Best,Milan</t>
  </si>
  <si>
    <t xml:space="preserve">Dear Mika,I am pleased to formally accept the offered clauses. Thank you for the friendly negotiation.As we previously discussed on the phone, we agree with the following outcomings:1.Vaete Share of future profit41.02.Vaete members in board2 members3.Duration of contract9 years4.Secrecy clauseYes5.Court of jurisdictionGermanyLooking forward to meeting you in the coming project and getting started in the new chapter of our cooperation.Best regards,Jesse Rebane</t>
  </si>
  <si>
    <t xml:space="preserve">Dear Mika Andersson,It's nice to meet you.We are very pleased to work with such an innovative, global company as Vaete AG and are at your side as a competent partner in the production of hydrogen tanks. We would like to emphasize that it is very important for us to see ourselves as equal partners.In addition to the conditions that have already been fundamentally negotiated, it is now important for us to discuss the outstanding points. Attached you will find our first offer in this regard.We would aim the best possible outcome for both companies, therefore we are of course willing to negotiate certain points.I am already looking forward to your answer.I wish you a nice day.Yours sincerely,Jesse Rebane</t>
  </si>
  <si>
    <t xml:space="preserve">Dear Jesse Rebane,Nice to meet you and thank you for your opening offer. We also definitely think it is important to go into these negotiations as equals.This cooperation creates many benefits for both sides and your investments in factories, for example, have a positive effect on this. However, our technology is unique and the basis of our business. This means that for us the point about the secrecy clause is most important. However, given your capacity and ability to make this kind of investment, we certainly want to consider making some sacrifice on our profits, for example. I have just made a counter-offer and I was very curious about the points that matter most to your company. This will allow us to jointly look at the most appropriate solution.I wish you a pleasant day and look forward to hearing from you.Kind regards,Mika Andersson</t>
  </si>
  <si>
    <t xml:space="preserve">Dear Mika Andersson,thank you for your message and your counteroffer.We are pleased to have you as an innovative partner at our side, which is why we are willing to accommodate you on a number of points.We can imagine accommodating you with regard to the Secrecy clause, although it represents an increased risk for us as it means we do not have complete information about your technical developments.If there is a confidentiality clause, it is important for us in return to receive a highershare of the profits with aVaete Share of future profitof25%. The investment certainly represents a risk for us, as there are other competitors who have already reached series production readiness for the newly developed combustion chambers for hydrogen.On our side, we will have to build three new plants as well as install new safety software in all our plants, for which we will bear the entire financial burden. In addition, we will have to bear a share of the costs for modernizing the transportation and electricity infrastructure in the region.I am sure we will find a solution that meets the interests of both parties.I wish you a pleasant evening and I look forward hearing from you again.Yours sincerely,Jesse Rebane</t>
  </si>
  <si>
    <t xml:space="preserve">Dear Jesse Rebane,Thank you for your counter-offer. Thanks for thinking with me regarding the secrecy requirement. I certainly understand the risk involved. However, we are confident that our information is worth this risk.As I read your post, I can conclude that profits matter most to you. I certainly want to be involved in this and realize well that you want to invest a lot for this. I have looked again at this financial situation.However, I think it is important for both parties that the contract period is not too long. It provides security, but is also a risk. With a shorter contract period, we have the opportunity to renegotiate in our own favor a few years from now.Finally, see that you make the choice of an Estonian court. Unfortunately, we have no experience with Estonian lawyers. Therefore, it seems to us equivalent to choose an independent place. I have therefore included this in my counter-offer.Therefore, I think the following counteroffer is reasonable in response to your previous post. I am curious to know what else is important to you so that we can arrive at the best situation for both of us.I look forward to hearing from you.Kind regards,Mika Andersson</t>
  </si>
  <si>
    <t xml:space="preserve">DearMika Andersson,Thank you for your message including your counteroffer.Your last offer showed me your interest in a joint result due to the concessions you made with regard to the Vaete Share of future profit. To show you our interest and in order to find a satisfying result for both of us, I am willing to give you some concessions, too.As a sign of appreciation of your contributions to the negotiation, I would be willing to accept:11 yearsof contract duration.Since we are aiming for a long-term partnership with Vaete AG, we consider this to be an appropriate contract period. We very much hope that this is also in your interest.Regarding the Court of jurisdiction, it is advantageous for both of us to leave it in Estonia, as we are an Estonian joint venture and rely on Estonian law. A place of jurisdiction in another country only leads to avoidable challenges.Because of your accommodation in relation to Vaete Share of future profit, we would like to agree that you get a majority of members on the board and thus more right of co-determination due to the simple majority.We hope you can consider our accommodation in your counter offer.I wish you a pleasant day and I look forward hearing from you again.Yours sincerely,Jesse Rebane</t>
  </si>
  <si>
    <t xml:space="preserve">Dear Jesse Rebane,Thank you for your message including your counteroffer.As previously indicated, we have no problem thinking about joint profits, given that you have indicated that this is an important issue.However, both parties indicated at the beginning that we would like to go into the negotiations as equal partners and would like to emphasize this in the following counter-offer.A shorter contract period is, in our opinion, an advantage for both parties as it allows us to renegotiate in a few years. However, I have taken your wishes into account and made a concession here.I understand your statement about the fact that we are not familiar with a German court, however, this choice creates the equivalent situation.We are hoping for a successful negotiation and think we can achieve this with the following offer.I look forward to hearing from you.Kind regards,Mika Andersson</t>
  </si>
  <si>
    <t xml:space="preserve">DearMika Andersson,Nice to hear from you again. Thank you for your counteroffer.I would like to emphasize that it is also very important for us that we work together as equal partners in our joint venture.With your excellent international reputation and our in-depth knowledge of hydrogen tanks, we can achieve a lot together in the innovative business field of hydrogen trains.In order to accommodate you for a successful conclusion of the negotiation, we agree to aVaete Share of future profitof 35%.Since the consent for a Secrecy clausewas a big step towards you, it is important for us to reduce the associated risk and to set a contract period of 10 years.With regard to the Court of jurisdiction, it is easier for us as an Estonian company to have it in Estonia, but we would like to accommodate you and agree on a neutral country, Germany We therefore accept this offer from you.Furthermore, it is acceptable to us that you have 3 membersin the board.Thus, Vaete AG is in the majority.A prerequisite for us is that we have a reduced risk due to a longer Duration of contract.We would be pleased to be able to conclude the negotiations with you in a timely manner and successfully for both companies.I wish you a pleasant evening and I look forward hearing from you again.Yours sincerely,Jesse Rebane</t>
  </si>
  <si>
    <t xml:space="preserve">HiJesse Rebane,Thank you for your message and counteroffer.Glad we take into account each other's wishes. I think we are almost to a compromise. Namely, we want to agree on 35% profit, but with a contract term of 9 years instead of 10 years. I think this is a good middle way and we can conclude our negotiations with this.What do you think? I'd love to hear from you!Looking forward to a great Joint Venture.Sincerely,Mika Andersson</t>
  </si>
  <si>
    <t xml:space="preserve">Dear Mika Andersson,Thank you so much for the last offer.After consideration, I would like to inform you that we accept your last offer. From our point of view, we've reached a common solution that suits both companies.We look forward to a successful cooperation in the joint venture between Vaete AG and Tihe Technologies AG.I really enjoyed negotiating with you.Kind regards,Jesse Rebane</t>
  </si>
  <si>
    <t xml:space="preserve">Dear Olaf Johansson,I am very happy to negotiate with you on the upcoming issues in detail of our Joint Venture. Our collaboration looks promising with the potential to create a win-win-situation for both of our companies.We at Tihe Technologies AG are especially interested in strengthening our market share in the steel production. It is very important to us to find a partner at eye level.Maybe interesting for our deal might also be that the government of Tallin-Harju is considering a new campaign to establish and build a new infrastructure outside the main urban centers like Tallinn.For a first offer please have a look in the attachment. Looking forward hearing from you.Sincerly,Jesse Rebane</t>
  </si>
  <si>
    <t xml:space="preserve">Dear Jesse Rebane,Thank you for your email! My name is Mika Andersson and I will be taking over from Olaf to discuss with you and establish a pleasing joint venture with you and Tihe AG. I have looked at your first offer and was wondering if we could negotiate on the points.Firstly, regarding our share of the future profit, we would like to raise the future profits for Vaete as we provide Tihe AG with new technology that is promising for the future and that can develop your own production. Our R&amp;D department has already invested a lot of time in developing this new technology and we would like to be compensated for the work we already provide. Furthermore, we would like to have more members on the board as we are the ones providing the information about the technology that we want to develop. This way we can create a board with members of both our companies to ensure that you also have a say in future decisions.Regarding the secrecy of the contract, we would highly appreciate it if Tihe AG signed a secrecy contract. I am sure you understand that our technology is new and has not been used on the market before. Thus, we would like Tihe AG to keep the information a secret to avoid competitors from stealing our idea and sabotaging our joint venture. I am sure you also would not want this to happen.We would also like to lower the duration of our contract as we do not know how our collaboration will proceed. We are definitely hoping on a successful collaboration with you, but in order for us to both be safe, we could lower the duration. Lastly, as we know that the corporate law in Estonia is still new, therefore, we would like to propose the court of jurisdiction to be in Sweden where our lawyers do not have experience with Estonian law.Please refer to the attachment to see our counteroffer and let me know if there are any points you want to negotiate.I look forward to a fruitful joint venture with you and please remember that I have your best interest in mind as well to create a win-win situation for both our companies!Kind regards,Mika Andersson</t>
  </si>
  <si>
    <t xml:space="preserve">Dear Jesse Rebane,Thank you for your email! Since no new attachment was made, I am assuming that you haven't made another concession besides the 25% profit, correct?I have looked through your last email and discussed with Olaf. We would like to make the following concessions.Regarding the share of future profit for us 25% would be too little of a share as we have provided the information of our R&amp;D deparment to Tihe AG. You will build the engines off of our ideas, and for that we would respectfully like to be compensated more than just 25%. The value of the finished technology is estimated to be 90million euros. Of that sum of money Vaete AG will invest 76.5million euros in our joint venture, which means that your investment is less than our value. Therefore, we would like to receive more compensation than offered if possible. We are willing to make a concession on our part though.Regarding the contract duration, we understand that a duration of five years might be too short as most of the profits will be made when our products enter the market. Therefore, we are willing to make another concession. Let me know what you think of it.I would like to put more emphasis on the secrecy clause however. Given that we have already made some concessions to your advantage, we would hope to see you make a concession regarding this point and accept the signing of a secrecy clause to avoid spies from stealing our technological advancements and ideas.Lastly, I would like to discuss the members on the board and the court of jurisdiction. As we are investing more in this joint venture, we would like to have more members of Vaete AG on the board. Finally, we would also like to have the court of jurisdiction in Sweden as we provide the ideas for the development of the engines and are not familiar with Estonian corporate law.Please refer to the attachment for the exact numbers. I hope some concessions can be made from your part as well. Looking forward to hearing from you!Kind regards,Mika Andersson</t>
  </si>
  <si>
    <t xml:space="preserve">Dear Mike Andersson,thank you for your detailed elaboration and concessions. It appears that we both have potential risks to face which we should mutually reduce in order to be succesful and sustainable in our Joint Venture.Regarding the share of future profits you provided us valuable information about the value of the engine. We will definately consider this aspect in our next offer especially since the investment of Vaete AG seems to be quite high as well. Since we provided you a detailed analysis of the investment positions of Tihe AG I kindly ask you what are the investment positions of Vaete AG in particular for our Joint Venture?Further I would like to stress on possible synergies to increase the potential profit of our business. Tihe AG is in close cooperation with the regional government of Tallinn in a project to enhance the transportation and electricity infrastructure in the region. The government could be a future customer of our Joint Venture. There is a potential of high demand for sustainable transportation when Tihe AG and the regional government of Tallinn are going to be finished laying the foundational infrastructure.Considering the current estimation of the future profit of the Green Locomotive I think we need to find a way to increase the profit thus the value of the engine. Since the estimation of the value of the technology by Vaete AG is at 90 € million and our investment expenses altogether are 76.5 € million + 41.2 € million = 117.7 € million. Tihe AG sees an opportunity that the governmental infrastructure project we are involved in as well as our good relationship to our partners can contribute to balance the cost/profit ratio out in a way that both parties still make a decent profit. Tihe AG is willing to make concessions as well since you showed already good will in our negotiation.In relation to the secrecy clause Tihe AG is able to make a big concession here as well. However we need to stress in general about the respect and trust being brought to us as an equal partner. On one hand Tihe AG should provide the whole production facilities as well as the final testings in development while on other hand we don&amp;acute;t get the information about the whole technology. Yet Tihe AG is ready to make this concession if Vaete AG is ready to accept a longer duration of the contract which I am going to elaborate on in the following.Regarding the duration of the contract Tihe AG understands that from Vaete AGs point of view it is better to keep the collaboration as short as possible. You mentioned before that Vaete AG is interested to keep our collaboration as safe as possible. We highly appreciate this intention. Even though I need to point out here that this safety is rather related to the safety of Vaete AG and not so much the safety of Tihe AG due to high investments which still need to be done by Tihe AG when our Joint Venture will start with the business. Here I would like to mention especially that Vaete AG approached Tihe AG for a potential collaboration. Tihe AG is interested in a trusted, long term collaboration if tremendous investments will be made. Considering the associated risks with it Tihe AG is looking forward to work together with Vaete AG at eye level. Our offer of a contract duration of 10 years with option of prolongiation of the contract by 2 years, if the collaboration is succesful, is still in place.In terms of the court of jurisdiction Tihe AG would prefer to have it in Estonia. Firstly as our Joint Venture will take place in Estonia it is more logical to Tihe AG that the court of jurisdiction also will be in Estonia. Like why should an Estonian firm go to court in Sweden? Furthermore Vaete AG has no knowledge about the Estonian law, Tihe AG also has no knowledge about the Swedish law. Unfortunately Tihe AG doesn&amp;acute;t have any resources to deal with foreign law. In case this doesn&amp;acute;t work for Vaete AG at all, Tihe AG might also be open for a more neutral country.Lastly I would like to consider the board members issue. Tihe AG can accept a majority by Vaete AG by making a concession here, if Vaete AG accepts the offer of the share of future profits which you may find in the attachment. Since we have a governmental deal Tihe AG is able to increase the value for both of us tremendously which will exceed both of our cumulative investment expenses in the Joint Venture by far! Another important factor to consider in this issue is that since the facilities will be built in Estonia, the board members from Tihe AG already have a built relationship with the local government and partners which will especially help our business in the governmental project endeavor. Since Vaete AG needs to communicate on the technological side we at Tihe AG understand that this is of major importance as well. Considering that we made the concession on the secrecy clause as well we hope to come to an agreement here.Looking forward to your reply!Sincerly,Jesse Rebane</t>
  </si>
  <si>
    <t xml:space="preserve">Dear Jesse Rebane,Thank you for your email and the concessions you are willing to make! I agree that we both face risks in our joint venture and therefore, I would like to make it clear that we want to support Tihe AG and create a pleasant joint venture as well.Regarding the share of future profit I would first like to thank you for your concession. Unfortunately not much information was provided to me regarding the investment positions of Vaete AG. I know that our investment will be 76.5million euros and that our engineers found the technology to be at least 85% successful. We would like to be compensated enough since we bring such a high technology value and new ideas already, however, we agree that Tihe AG will also provide work that will be beneficial for the project and therefore we are willing to make another concession to show you our support.Furthermore, we would like to thank you for agreeing to the secrecy clause. I imagine that you will not share the information with the government, correct? As this is what we want to avoid from happening. Regarding the prolonging of the contract, we respect that Tihe AG wants to work with us long-term and since you have accepted the secrecy clause, we would like to make another concession here as well by proposing a duration of 7 years with the possibility of prolonging the contract depending on whether the project does well on the market. Thus, if the sales develop as we expect, we can renegotiate the contract and prolong it.In terms of the jurisdiction you raised good points. We understand that it is difficult for an Estonian firm to have the jurisdiction in Sweden. You understand that that also stands for us (a Swedish firm cannot fully work with Estonian jurisdiction). Therefore, we would like to accept your offer of moving to a more neutral country. We propose to move the court of jurisdiction to Germany. What do you think?Lastly, we accept your offer for the board members as we understand that having Estonian board members would also be beneficial when dealing with the Estonian government. Therefore, having 3 members of Vaete AG in board will be accepted.As the deadline for our negotiation approaches, we hope that final decisions can be made either today or tomorrow. Please refer to our concessions in the attachment. Thank you for your kindness so far, we hope to repay you equally during these negotiations!I look forward to hearing from you!Kind regards,Mika Andersson</t>
  </si>
  <si>
    <t xml:space="preserve">Dear Mike Andersson,I think we already made it quite far.In terms of the secrecy clause Vaete AG can be sure that confidential information won&amp;acute;t be shared with any other entity or individual! We stick to our word like we expect from our partner to stick to the negotiated future contract details as well.Regarding the future share of profit, I firstly like to thank you to disclose further information about the engineers estimation of success. This gives Tihe AG more claritiy in the whole endeavor. Relating to the investment of 76.5 € million made by Vaete AG it is a little unfortunate that there is not more information available because Tihe AG is concerned that the investments being made by Vaete AG in our Joint Venture consists mainly of the already spent costs in R&amp;D out of which the technology of the engine was developed. So there is a further risk that Tihe AG will be held responsible for all the years and cost spent for the technology development Vaete AG has undertaken so far before our Joint Venture. Considering this aspect Tihe AG is facing a potential higher risk for sunk costs in case of failure since Vaete AG can just take the blueprints of the technology and collaborate with another potential candidate, especially since we already agreed upon the secrecy clause.Furthermore this fact raises some doubts whether the investments in our Joint Venture made by Vaete AG will be really as high as 76.5 € million since this value can be interpretated mainly as the R&amp;D costs for the Green Locomotion. If a short duration of contract comes on top of it and considering the fact that we agreed upon 3 Vaete members with a majority in board, I&amp;acute;m afraid that the risk for Tihe AG could be too high.However Tihe AG highly acknowledges the tremendous work already being made by Vaete AG as well as considering the promising estimation of success by Vaete AGs engineers, Tihe AG can still undertake a slight concession regarding all the points mentioned above. I would like to stress on that Tihe AG is providing the majority of manufacturing facility costs. Furthermore the engine technology provided by Vaete AG is not yet ready for series production. So there still has some final R&amp;D to be done which is also being paid by Tihe AG. Our Joint Venture will help Vaete AG to capitalize on this great technology which Tihe AG likes to help bringing it to the market.In the next step I would like to elaborate shortly on the court of jurisdiction. As announced in the previous message, Tihe AG is generally able to compromise on this issue as well. So Germany as our court of jurisdiction will be accepted.Next I would like to discuss the duration of the contract. First we would like to thank you for coming a little bit in our direction. The option for prolongiation if sales are succesful sounds reasonable. However as mentioned above we have quite a higher risk here in relation to Vaete AG. So I would like to refer to our offer in the attachment with the option of prolongiation of 3 years in case of success.We hope to come to an agreement soon.Best regards,Jesse Rebane</t>
  </si>
  <si>
    <t xml:space="preserve">Dear Jesse Rebane,Thank you for your email and for your contribution to this joint venture so far! I hope we can reach an end at last today that will satisfy both parties.I acknowledge all of your points regarding the sharing of the future profits, however, since Vaete AG has suffered great losses before and are now trying to enter a new market with a new product, we hope you can understand that we would like to make one last concession. Would you agree to split the profits 50-50%? That way both parties will get equal share of the profits.I also agree with the other points regardinng the members on the board and court of jurisdiction. Thank you once again for agreeing to signing the secrecy clause and for keeping all information within our venture itself.We hope to hear your last thoughts before we conclude this negotiation. Thank you for your contribution so far once again!Kind regards,Mika Andersson</t>
  </si>
  <si>
    <t xml:space="preserve">Dear Mika Andersson,thank you very much for your last offer. Your last concessions are very fair and I&amp;acute;m happy to say that we have reached an agreement here!As Vaete AG suffered great losses, Tihe AG was hit quite hard at the last financial crises as well, so splitting the profits 50-50% is a very appropriate move here in my view in order to help us both stabilize and grow together in our joint venture.Further we are very glad about the longer duration of the contract. This shows us that Vaete AG is serious in collaborating with us at eye level.We would also like to thank you for your contributions in this negotiation. On a successful start!Yours sincerly,Jesse Rebane</t>
  </si>
  <si>
    <t xml:space="preserve">Dear Mr. Andersson,We at Tihe Technologies AG are very pleased with the negotiations and talks we had so far. It is good to see that we can provide you with the best steel tanks. Together with your newest combustion engines we are convinced that as a joint venture we can shape the future of hydrogen rail transport.While initial talks helped to build the foundation for the potential cooperation, it is now essential to discuss more specific issues of cooperation in order to finalise our working together. We hope that we find common ground so that both parties can start the joint venture happily.Points of dicussion are:-Vaete Share of future profit-Vaete members in board-Duration of contract-Secrecy clause-Court of jurisdictionInitial points we would like to have sorted out would be the court of jurisdiction and the duration of contract. Given our location and the main workplace being in Estonia, we would appreciate it if the court of jurisdiction is inEstoniaas well. As we really see the potential of our collaboration and the impact we can make together, we would be happy to support our project and affirm our trust and faith in the project by signing a long contract over the duration of12 years.We would appreciate if you could get back to us with your thoughts about the details so that we can proceed in the contract process of our joint venture. Please let us know if specific details are important to you so that we can allign them and find the optimal solution.SincerelyJesse Rebane</t>
  </si>
  <si>
    <t xml:space="preserve">Dear Jesse Rebane,I am pleased to finally get into contact with you after hearing much about the previous talks between our companies, which have proven to be very fruitfull up to this point.We, at Vaete AG, are looking forward to the joint venture and are certain that, with our advanced technology combined with your excellent manifacturing, we can change the world of transportation together. To ensure our joint successes, we think it is very important to include a Secrecy clauseYes in the contract to keep our technology inside of the joint venture and not share it with any third parties to profit from our hard work and collaboration.Continuing onto your points of Court of jurisdiction and the duration of the contract. Concerning the court of jurisdiction, presumably either of our companies will have any prior experiences practicing the law of the opposing country. Therefore we would like to suggest to base the court of jurisdiction on neutral grounds, proposing Germany as an excelllent option.Regarding the Duration of contract, we are pleased to see your signs of trust and confidence in the project, which we naturally share. However, the industry we are in can change a lot over 12 years, both technologically and economically. Therefore, we propose to start the joint venture of with a contract duration of 5 years, after which we can take another look at our collaboration and possibly improve our agreement for both parties.I hope this email finds you well.Kind regards,Mika Andersson</t>
  </si>
  <si>
    <t xml:space="preserve">Dear Mr. Andersson,I appreciate your quick response! We are happy to adjust certain details to your liking, however, we will need to find a solution that is fair for both parties.When it comes to theCourt of jurisdiction, we would prefer Estonia. Nevertheless, we are agree to change it to Germany. I agree with the point you made about neutral ground.In terms of the Secrecy clausewe can only agree to aYesif other contract details are changed. ASecrecy clausewithYesin combination with a shortDuration of contractof 5 years is not possible. First of all, Tihe Technologies AG will carry the main financial burden and risk. It will take at least 5 years to break even. If we agree to theSecrecy clause, we would need aDuration of contractof at least10 years.In return we would be willing to accept3 membersof the board beingVaete members in board, which would give you the larger decision-making power. This would allow you to be flexible in adjusting strategies and reacting to the possible change of environment, which you mentioned as a reason for a short contract.Kind regardsJesse Rebane</t>
  </si>
  <si>
    <t xml:space="preserve">Dear Jesse Rebane,We are very pleased to hear you agree with the Court of jurisdiction being in Germany. I think we are on the right track with our negotiations and I have a positive feeling about the rest of the negotiations coming out just as positive for both parties.To bring a new point into the negotiation, I would like to discuss the Vaete Share of future profit. Seeing as the estimated value of the project is 90 milion, and the value of Vaete AG's share of 76.5 milion in this project, the 'honest' distribution would be around 80 - 20%. However, looking at the other negotiation points and like you said, the 23.5 milion in risks and investments Tihe AG are making in this project, there is room for compromises in this area.Regarding the contract however, I would like to meet in the middle and offer a Duration of contract of 8 years with the Secrecy clause being Yes and Vaete members in board being 3 members, instead of the proposed 10 years. In this way Tihe AG will have enough time to start benefitting from the joint venture after the break-even point you mentioned, and in return Vaete will compromise in the Vaete Share of future profit. We are willing to bring our share down from the distribution based off of value both parties bring into the joint venture (being a distribution of 80 - 20%), to65 - 35 %. We believe that this compromise covers the expenses of the two years you would be handing in opposed to your last offer.We believe that, organizing the joint venture with the points being as stated above, can make for a well balanced and honest collaboration in the upcoming joint venture. We hope you, at Tihe AG, share this view. Let's write history together!Sincerely,Mika Andersson</t>
  </si>
  <si>
    <t xml:space="preserve">Dear Mr. Andersson,We are pleased to hear that you are happy with theCourt of jurisdictionbeing inGermany. I think we can both agree that the contract details are slowly heading into the right direction.In terms of theDuration of contract, our set a length of10 years. Given the points I mentioned in the last email, we have to insist on having at least this length secured. To add a little bit more insight, you have to understand that the Secrecy clauseand a short Duration of contractwould leave us in a vulnerable position, as we carry all the risks with you being able to finish your project and potentially choosing a different plan to early. Therefore, if you insist on the Secrecy clausebeing Yes, we on the other hand have to insist on the Duration of contractbeing 10 years. In return, theSecrecy clausebeingYesis not a problem for us and we even agreed to provide you with another slot of the joint venture board, making it4 members.Vaete Share of future profitof 65% and our share being 35% is not enough to cover the costs. As your engine is not ready for series production yet, we still have to cover the R&amp;D costs until completion of the project. In addition, we have to build 3 new plants. Besides that, we agreed to install state-of-the-art security systems in all old and in the new plants while also covering the entire costs of it. Furthermore, we have costs to upgrade the transportation and electricity infrastructure in the region.With your proposed 35% share for our side, we would not even be able to cover the costs. We do understand that both of our parties are planning the joint venture to both make profits. But in order to do so, we have to agree on a fair distribution of profits that makes sense. As we bear the financial burden and all the risks, we think it would only be fair if we agree onVaete Share of future profitbeing35%.I am confident that you understand the crucial points that build the foundation of our collaboration. We at Tihe Technologies AG are excited to start this project and shape the future of transportation!SincerelyJesse Rebane</t>
  </si>
  <si>
    <t xml:space="preserve">Dear Jesse Rebane,First of all, I agree that the negotiations concerning the joint venture are developping nicely. I am pleased with the progress we have made until now.Concerning most of the points, I think we are almost coming to an agreement. After some consideration, and your promise to include the Secrecy clause as Yes and the amount of Vaete members in board being 4 members, we accept the Duration of contract being 10 years as we can see the importance and the possible vulnerable position it could put you in. Of course, this joint venture should be built on mutual trust, which we find tremendously important, so worrying about us choosing a different plan is really not necessary!I think this leaves only one point of discussing open, the Vaete Share of future profit. We understand that Tihe AG is taking a lot of risk and has high costs due to e.g. the construction of new plants, infrastructure, etc. However, the offer of the Vaete share being 35%, is too low. The technology we developed, has a value of 76.5 milion, and therefore this amount is invested into the joint venture by Vaete AG. Because the investment of Vaete AG is simply higher than the investment Tihe AG makes, we think this should show in the share of future profit. However, we want to try and compensate the risks and costs you are taking. We appreciate all the effort and taken risks by Tihe AG to make this joint venture happen and together create something beautiful. Together our companies will be the pioneer in modern rail transport. We want to propose that we split the future profit 50 - 50. This is as low as we can go to still get a profitable deal ourselves. I think that with a 50 - 50 distribution of the profit, we can have a good deal which satisfies both parties and conclude our negotiation.I am looking forward to hearing from you!Kind regards,Mika Andersson</t>
  </si>
  <si>
    <t xml:space="preserve">Dear Mr. Andersson,I am very happy with the progress me made together. I am certain that we will shape the new future of transport together!We are happy with the contract details and are setting up a contract, which you will receive in the next days.I want to thank you for your understanding! We cannot wait to see what the future brings.Best regardsJesse Rebane</t>
  </si>
  <si>
    <t xml:space="preserve">Dear Mika Andersson,my name is Jesse Rebane and I work at Tihe Technologies AG. Through previous conversations, I have found your company to be reliable and competent, so I am even more excited to work with you to negotiate the details of our potential joint venture.An agreement within a joint venture would be a great breakthrough for the future of mobility!Enclosed you will find our first offer. I would like to provide you with some context on a few points. The sharing ofVaete Share of future profitis one of the outstanding issues which need to be discussed. To be able to offer you the promised best quality, we have to invest in some extensions within the production. Due to this, we propose a split of 20%.Another point includes the Secrecy clause. Since we focus on cooperation at eye level during negotiations, this is another point which has to be discussed. In my opinion, a respectful approach and mutual trust makes a confidentiality clause superfluous.Since the joint venture will be established within Estonia with us, an Estonian company, it is obvious to choose the Court of jurisdictionalso within Estonia. Additionally, this also speaks to the Vaete members in board. It is easier for us to cooperate with the local authorities partners on the spot. We know the customs, manners and insider information, which are not accessible for "foreign companies". Therefore, it would make the most sense to keep 1 memberof you on the board.The last outstanding issue is theDuration of contract. It is important to us to have a long-term relationship. Once the initial start has been made, both companies can only benefit from a long-term cooperation. Due to the production and the subsequent introduction into the market, we have a duration of 12 yearsin mind here.I am very pleased to hear from you and your views and wish you a good afternoon.With kind regardsJesse Rebane</t>
  </si>
  <si>
    <t xml:space="preserve">Dearest Jesse Rebane,Thanks so much for reaching out and a pleasure to e-meet you.Excited to hear that you have decided to contact us and discuss the further details of a potential joint venture, I am looking forward to a fruitful discussion and agreeable terms on both ends.Many thanks for sending over the initial offer, we have reviewed it and would like to propose a few amendments.The proposedVaete Share of future profitunfortunately does not resonate with the expectations we had in mind. Seeing as the new technology we are bringing to the table and have invested significant amounts of time and money in R&amp;D for is foreseen to drastically change the world and the way this sector operates, we feel this is a matter we should be fairly compensated with. We we would to counter your offer with an80.0% share in our favour and would be open to negotiate on other points.Another point of utmost importance is theSecrecy clause. As you can imagine, the technology we are working with is state of the art and we would like to take all necessary measures to ensure it does not become general knowledge. It's better to be safe than sorry. :)We feel it's best to navigate within neutral terrority and propose forGermanyto be the location of choice for theCourt of jurisdiction.In terms ofVaete members in board, based on the expertise and experience our employees bring to the table we propose for4 membersto be part of the board.Last but not least, theDuration of contract. We completely agree with your point and intend this to be a succesfull long-term partnership, however we would like to test the waters first and offer an initial6 years.Looking forward to hearing what you think and discussing further.Have a great day,Mika</t>
  </si>
  <si>
    <t xml:space="preserve">Hello Mika,thank you very much for the quick and detailed answer. I have read through your offer carefully and some points still need discussion. However, I am very confident that we will find an agreement.On the point ofVaete Share of future profit, we have different views and expectations. The project is clearly a revolutionary technical innovation, which, however, also involves some risks and expenses for us. Among other things, we will have to build new facilities for the joint project, and there will also be high production costs on our side. But the research and development costs also add up, which is why we as a company are also investing a lot in our joint venture. In order to provide you with the best possible quality, we are building a state-of-the-art safety system into our plants. Your company will also benefit from these investments, as we will be able to provide you with reliable and safe production.I am sure that your company is also investing a lot in the upcoming project, so I would accommodate you on this point and suggest that we agree on 30%.Another important point, are theVaete members in board. Your proposal of 4 members is too high in our opinion. I agree that the expertise from your company will be an important contribution, however, the expertise from our employees is at least of equal relevance. You would benefit as a company from our members as the local authorities will have an influence on our joint cooperation. In order to use this influence positively, it is highly relevant to have local members on the board. Therefore, I am sticking to my proposal of 4 members on our side here and1 memberfrom Vaete AG.The Duration of contractof 6 years is unfortunately not acceptable to us. The new product must first be accepted by our customers once it has been introduced, which in turn takes time. This time is calculated too short in the first 6 years, which is why it would also be advantageous for you to accept a longer contract period. Only when the product has grown up through practical use does the project yield large profits for both sides. We are confident that a long contract duration will have a positive effect on both sides and therefore propose a duration of 11 years.On theSecrecy clause, I understand your concern, however I hope you also understand our view on this. It is very important for us to work with our partners on an equal footing. However, this is only the case if you trust us completely. We also trust your company and see you as a competent and reliable partner. Therefore, we want to enter into the joint venture with you and offer you our facilities, production halls and employees for this purpose. All these resources can be used by you as a company, because we offer you a great benefit of trust. However, this should be based on reciprocity, which is why we refrain from a confidentiality clause.If you agree on the secrecy clause point, we would in return agree with you on theCourt of jurisdiction and would accept Germany.I am very pleased to hear your views on the proposals and look forward to your response.Best regardsJesse</t>
  </si>
  <si>
    <t xml:space="preserve">Hi Jesse,Hope you're doing well and enjoying this fantastic week.Many thanks for your fast response and detailed explanations regarding your counteroffer. After careful consideration, we have proposed a new deal attached.Starting off with theVaete Share of future profit, we understand your reasoning and that there will also be a lot of investment from your side. However, we would like to point out that the technology in this unprecentented manner has never been introduced to the market before. It was the R&amp;D department at Vaete who invested countless resources into this development. To back these claims with numbers, I have asked our finance department to look into it and make some rough estimates. On our end, we are projected to invest the equivalent of €77 million on the project, for you to build new plants we have estimated the overhead costs to amount to rought €23 million. Thus, in monetary terms, seeing as what you are investing is roughly one third of what we as a company plans to invest, we only find it fair that the compensation is divided accordlingly. Hence, we propose for a75percent share of the future profits.This further ties into the issue of theSecrecy clause. We completely agree that the foundation of every flourishing partnership is trust and by no means plan on conducting this deal not on equal footing. However, we would again like to raise the point that our company can not and will not bear the risk of losing valuable knowledge and resources as a result of a partnership. We have gone to extreme lengths to develop this state of the art technology and to remain leaders in this competitive market. Only through the protection of our invention will we be able to continue thriving as a company, I hope you can understand our point of view and agree to aYes.In return, we would be happy to raiseDuration of contractto9 years. We do see that in order to reach its full potential it will take a while - all good things take time. :)As for theVaete members in board, we do see your point and value your expertise and local connections, however as a multinational corporation combined with our years of expertise in this field, we feel it would only be appropriate to have at least3 membersin the board to oversee that everything runs smoothly and according to plan.Great to hear that we can agree onGermanyas the chosen location for theCourt of jurisdiction.Hope to find more common ground in this (potentially) world changing deal and looking forward to hearing back from you soon. :)Have a great day,Mika</t>
  </si>
  <si>
    <t xml:space="preserve">Good evening Mika,thank you very much for your quick reply. I appreciate very much that you met me on some points. It shows me that we are on a good way. However, we still disagree on some points.One of them is the Vaete Share of future profit. I really appreciate your effort and research regarding the cost. You are right, this technology has never existed on the market before, so its value is also not clearly determinable at this point. You must take this into account in your reasoning. I have also asked our finance department for facts and figures. Our new plant will amount to at least 24€ million. On top of that, there are the production costs for the engine and, in addition, the costs for the skilled workers. These costs therefore amount to approximately 17.2€ million. Other major cost items will be the safety software, where we will also bear the full financial burden. What must also not be neglected are the costs for modernizing the transport and power infrastructure. This is essential to ensure a smooth production process. Hopefully, you must now agree with us on the point that we are also putting a great deal of money and risk into the collaboration.Therefore, I propose a breakdown of40%.This is our minimum, with which we cover our costs and do not go out of this business with a loss.The risk is there for us because we also disagree on the point of the Secrecy clause. However, I would agree to this, provided that you agree to the Vaete Share of future profit. I would like to point out to you that we have always been open to you so far. Be it on the status of the court or on the Secrecy clause. Therefore, I hope that you will meet me one step closer.I am also willing to accept the Vaete members in board if necessary, provided you can accommodate me on the Duration of contract. 9 years is too short for us, we would like to work with you as a firm and reliable partner for as long as possible. However, since you have already accommodated me here, I would like to value this by also accommodating you a little, so I propose 11 years.As I will be in an important meeting tomorrow from 12 noon until the afternoon, I hope to hear from you soon so that we can still discuss the open points.With joyful expectation,Jesse</t>
  </si>
  <si>
    <t xml:space="preserve">Hi Jesse,Great to hear from you, hope you're well.Thanks so much for getting back to us so quickly and for your agreement on the majority of the points, this is the start of something good. :)In terms of theVaete Share of future profit, we really appreciate the effort you went through to elucidate on your financial situation and it has become clear that you will also bear an equal financial burden for this partnership. How about we agree on an even split of50%?Props to you for accomodating us on the issue of theSecrecy clauseas well as theVaete members in board. In return and as a thank you for your fair cooperation, we would be happy to agree to11 yearsas theDuration of contract.Looking forward to pursuing this partnership and to working with you for many years ahead.Hope your meeting this afternoon goes well and talk soon,Mika</t>
  </si>
  <si>
    <t xml:space="preserve">Good morning Mika,thank you very much for the feedback. I am very happy to inform you that we have reached an agreement. We at Tihe Technologies AG are positive about our future cooperation with you, Vaete AG. We will send you the contract in the next few days.I wish you a nice weekend and best regardsJesse</t>
  </si>
  <si>
    <t xml:space="preserve">DearMika Andersson,I'm happy that we have the previous agreement of joint venture. Let's discuss some important issue we did not decide yet.As you know,Tihe Technologies AG,head ofsteel tanks industry company in Eastern Europe, have done a lot ofinfrastructure in manyEuropean countries. You know we are your best option to create the factory for high volume steel tanks for the hydrogen-based rail industry. In order to have deep cooperation, we hope Duration of contractshould be at least10 years. On the other hand, forVaete Share of future profitwe suppose to have 100-35(%), because we are not so sure whether yourhydrogen train can be successful or not. Other company have already made some process ofhydrogen train. We must ask the risk premium. ForVaete members in board, we can offer you3 membersin the board. Becasue it will be good for you to have a curcial decision power to cope withhydrogen train related problem. According to our last negotiation, you want toset up a joint venture in Estonia with an Estonian company. There is no doubt we all want to makeCourt of jurisdictioninEstonia. Last but not least, we care about our relationship between us. In my opinion, this joint venture is based on trust and cooperation making us dominate inhydrogen train industry. I hope there isNoSecrecy clausein our contract, or we will think you do not trust us as a head ofsteel tanks industry company, and even we offer you moreVaete members in board.We look forward to your reply! Thanks!Best regard,Jesse Rebane</t>
  </si>
  <si>
    <t xml:space="preserve">Dear Jesse Rebane,Great to hear from you!I would say we're off to a great start with the points our colleagues already decided on.Regarding the remaining issues, we have some things we would like to address.While we are very enthusiastic about our joint venture, it is still a large investment for both parties. According to our calculations, it will take at least 5 years so have a full return of investment. Therefore, are willing to set theDuration of contractto7 yearsto start off with! This way, we can see how the project progresses and renegotiate terms that might be favourable for both parties after these initial 7 years.Next to that, I would like to emphasize that we have a developed a premium new technology that is expected to change the world. Our finance department did some calculations and estimates the value of the finished technology to reach up to €90 million. With this in mind, we believe that we should be well compensated for this. Therefore, we propose aVaete Share of future profitdivision of 20%-80%.While we think that our colleagues would be most suitable to make up all members of the board, in exchange for this higher rate profit, we are willing to agree on4 membersVaete members in board! We believe that with our prior knowledge, we can contribute to important issues that may arise the most. However, of course we acknowlegde that you have a share and should have the chance to give input on these issues as well!Furthermore, while we understand it might seem logical that the court of juristiction will be based in Estonia with production being there as well, we would like to raise an issue. Our colleagues conducted some research and found that corporate law in Estonia is still relatively new. This makes it more prone to issues. The corporate law in Sweden however, is known to be very comprehensive and has already been proven to be succesfull. Therefore, we would like to propose theCourt of jurisdictionto be inSweden. This way, we can both profit and prevent possible issues for both parties.Lastly, as already mentioned, we are very proud of all the hard work that went into developing this new technology. If executed correctly, this technology could change the world! With this in mind, we hope you understand that we must press you to sayYesto aSecrecy clause. This way, we are ensured that our technology will not be shared with third parties and you won't use this technology for other ventures.We are looking forward to a ventureful cooperation!Best,Mika Andersson</t>
  </si>
  <si>
    <t xml:space="preserve">DearMika Andersson,Great to hear from you too! And thank you for your prompt reply! Your points of view are very well.However, in my opinion, I do not think you are very willing to collaborate with us. According to number of the every issues you provided. It seems like you are only care about your company itself. But as I mention before, if we want to be successful in thishydrogen-based rail industry. We must trust with each other. That is why I offer you 3 members inVaete members in boardin last discussion.Now, I agree with you to have 4 membersin Vaete members in board. As we mentioned before,it will be good for you to have decision power to address the problem we may face in the future. We alsobelieve that with your prior knowledge (top of European train industry, many years of experience, and well-known patented technology). It is ok for us offer you above averageVaete members in board. To be honest, 3 members ofVaete members in boardis similar with4 members. Because your company have already dominate the power in the broad.You said that "in exchange for this higher rate profit", now I give you moreVaete members in board.Let us discuss theVaete Share of future profit. First of all, I do not know your message in last email (we propose aVaete Share of future profitdivision of 20%-40%.), which means you want to have 80% future profit? I think it is not possible, you knew it! Therefore, I raised up yourVaete Share of future profitup to40because you said you face some finacial pressure. Furthermore, you did not mention how will you do if yourhydrogen train can be failure, if we hold this joint venture together, I must be take risk. It is essential to have more future profit for me to hedge the risk you bring to me. Also,the remaining Vaete AG plants do not offer enough space to start the production of the Green Locomotion engines and due to your poor financial situation. As your partner, I not only build factory for producing our product, but also can be your financial support. These is why I offer Vaete Share of future profit40%.As forDuration of contract, we insist the period at least10 years. Because the first years of this cooperation will be the greatest risk, but afterwards the joint venture will start making real profits. we want to build a long-term relationship with you. Also, we can not sure new product will be accepted by potential customers or not. It will be great for all of us to have long-term relationship. Tell me your opinon please.As forCourt of jurisdiction, because the joint venture will be located in my country Estonia. Althoughcorporate law in Estonia is still relatively new, we can provide the lawyers in our company, we all get used to the law in our country. If we decideCourt of jurisdiction be inSweden, we need to get and pay a new lawyer for our company.The negotiation will not end if you insist Court of jurisdictionin Sweden.So, How about build the Court of jurisdictioninGermany more neutral country. I think it will be all ok for us to chooseGermany as Court of jurisdiction.Lastly, we two all know if "we"develop this new technology which can change the world. As far as I know, you still have to invest a large sum of money.We are the best partner so far, due to your financial condition, I do not think you can sucessfully invest this newtechnology. And you do not want to share the whole technology with us, which implies that you do not trust and respect us as an equal partner in this cooperation. So we will reject this counteroffer. The Secrecy clauseshould be No.Thank you for reading this email, I hope we can create the "Win-win" situation of this project. We care our company as well as we care you.We look forward to your reply! Thanks!Best regard,Jesse Rebane</t>
  </si>
  <si>
    <t xml:space="preserve">Dear Jesse Rebane,I'm sorry to hear you have the feeling we do not want to cooperate fully.So, I'm gonna play open card with you.The most important issues for us are regarding theVaete members in boardand the Vaete Share of future profit. We appreciate the confirmation of4 membersin the board, and are accepting this offer.However, we really need to renegotiate on theVaete Share of future profit...Since I have the feeling that we are on the way to meet in the middle, I would like to propose a70% share for Vaete in the future profit. In return, we are willing to agree on aDuration of contractof9 years!Furthermore, we are willing to acceptGermanyto locate theCourt of jurisdiction, if you would be willing to agree on sayingYesto the implementation of aSecrecy clause. This is really important for us to ensure that our developed technology will be put to good use. Of course, you can profit from this technology, even with a secrecy clause. This is only to ensure that our technology will not be shared with third parties, aka, the competition.I hope that this shows we are willing to meet you in the middle!I hope for your transparancy as well to reach the best deal possible for both parties.Best,Mika Andersson</t>
  </si>
  <si>
    <t xml:space="preserve">DearMika Andersson,Thank you for your prompt reply! I hope you feel good after this negotiation. The most important things for me is our relationship. As you mentioned, we are willingto meet you in the middle too! So I will adjust the value which you most care, and I hope you can also do that. Let's discuss the issues.1.Vaete Share of future profit: You mention that future profit and members in board are the most important for you. Therefore, I offer you more the profit ( 57%) than me (43%), even though you did not explain how you will compensate for my risk-taking problem and you lack of financial resourse to build the factory. But, it is ok.... I hope you get moreVaete Share of future profitwhich can help you to address the financial difficulty.2.Vaete members in board: this is also you must care. In the beginning, I just offer youVaete members in boardmore than me. It seems that I do the good choice. And we accepted this offer before.3.Duration of contract: I do not understand, I mentioned theDuration of contractshould be at least 10 yrs. But you decrease the period....9 yearsis ok for me. But I want to you know we want to build a long-term relationship (more than 10 yrs) with your company.By the way, what I want to say is that I offer you moreVaete Share of future profit, Vaete members in board, and I did not get enough Duration of contractfor this project, I have losed a lot of adventage in these 3 parts, you should let me win the other part of issues. :)4.Secrecy clause: We are supposed to pay for the development and production of their engine and use our plants and staff but yet you dont want us to know about the whole technology behind it. This is a very big problem for us.... If you not trust us as a best partner, we will not agree to sign this project, because we feel insulted or slighted. So in our opinion, there isNoSecrecy clausefor this project. We canensure that our developed technology will notbe shared with third parties. Do not worry please.5.Court of jurisdiction: For our best option is settingCourt of jurisdictioninEstonia. As the imformation I received setting inGermanyis also a good option between us. Let us set ourCourt of jurisdictioninGermany.Because the negotiation should be end before Friday, this is my last counteroffer of this negotiation. I have tried my best to meet us in the middle andthe best deal possible for both parties.There are two options you can choose:Accept this offer, I will be also happy if we get theconsensus.Slightly adjust some number of issue, I will accept or reject your proposal on Friday before 4:00pm.We look forward to your reply! Thanks!Best regard,Jesse Rebane</t>
  </si>
  <si>
    <t xml:space="preserve">Dear Jesse Rebane,Thank you for the additional information.In general I think we can accept your offer and agree that we met in the middle!I have one more counteroffer to make you regarding theVaete Share of future profitandDuration of contract. Since you stressed that you would really like a minimum of10 yearsfor theDuration of contract, I would be willing to agree to that and aNoto theSecrecy clause. The secrecy clause in this case is a win lose situation which cannot be solved by a middle way. (I'm losing a lot of advantage because of this).Would you be willing to increase theVaete Share of future profitto70%?ORWe could keep theDuration of contractat 9 years and increase theVaete Share of future profitto 65%. For me, it makes no difference between those 2 options. So, what would work best for you?Hope we can agree on either one of those situations!Hope to hear from you soon! So that we can conclude this before Friday.Best,Mika Andersson</t>
  </si>
  <si>
    <t xml:space="preserve">DearMika Andersson,Thank you for your prompt reply! I'm happy youaccept your offer and agree that we met in the middle too!Vaete Share of future profit:70.0Vaete members in board:4 membersDuration of contract:10 yearsSecrecy clause:NoCourt of jurisdiction:GermanyFor this new counteroffer you provided, I accept it. I am really happy we can haveconsensus for this cooperation! I look forward to this project with you.It is good that we can trust with each other and maximum our total benefit. You are my best partner!Best regard,Jesse Rebane</t>
  </si>
  <si>
    <t xml:space="preserve">Dear Mika Andersson,Thank you for your message and please excuse the rather late reply.I am pleased to start with a first offer regarding the court of jurisdiction. I believe that due to the fact that the joint venture is going to be set up in Estonia and we are an Estonian company, I would suggest the venture will be subject to Estonian law. What do you say?Sincerely,Jesse Rebane</t>
  </si>
  <si>
    <t xml:space="preserve">Hi Jesse,No problem. I concur with that. I've attached my counteroffer.I hope to hear from you soon!Kind Regards,Mika Andersson</t>
  </si>
  <si>
    <t xml:space="preserve">Hi Mika,Thank you for your counteroffer. However, I can not agree to all of the issues you proposed.I think there should be more Tihe members in the board due to the fact that the plants and the production are in Estonia. It would be a lot easier for our board members to work with the local authorities and therefore it would be easier for your company to work efficiently as well. I think 2 members of Vaete in the board would be fair.As the first 5 years of the contract are going to be the most risky for my company as well as yours, I would suggest a longer cooperation.We at Tihe Technologies would prefer to agree to no secrecy clause as we would like to feel respected as an equal partner.I hope you are having a nice day.Sincerely,Jesse</t>
  </si>
  <si>
    <t xml:space="preserve">Hi Jesse,Thanks for your explanation and counteroffer.I'm not entirely on board. At your workplace, you already have a large number of colleagues. I would like to suggest 4 board members because we are not located there.Then, I'd like to recommend 7 years.Regarding the secrecy clause, I agree with that.I hope to hear from you soon!Kind Regards,Mika</t>
  </si>
  <si>
    <t xml:space="preserve">Hi Mika,Thank you for your message and the concession you have made on the secrecy clause.I do understand the point you are making. But "regular" colleagues I feel are different from board members who have a lot of decision-making power over the future of our companies. Due to the fact that the local authorities I have mentioned before will have considerable influence over our joint cooperation, communicating with them is of high priority. That's why my offer regarding the number of members remains the same.Furthermore, I would suggest a duration of 9 years.Sincerely,Jesse</t>
  </si>
  <si>
    <t xml:space="preserve">Hi Jesse,Thanks for your fast reply.I would than suggest 3 members.Because we must make decisions at your location and because I believe there should be more than two individuals involved, I believe this is the more equitable solution.I've attached my counteroffer. In my opinion,because of the compromises we both made,this works out well for both of us.Kind Regards,Mika</t>
  </si>
  <si>
    <t xml:space="preserve">Hi Mika,I understand your points regarding the members on the board. I am also fine with a duration of 8 years.However, having made those concessions, I would suggest a profit share of 25%.Other than that, I would be happy to close the deal with you.Have a nice evening!Kind regards,Jesse</t>
  </si>
  <si>
    <t xml:space="preserve">Hi Jesse,I already made some compromises.The 30% share of future profits seems an appropriate percentage to me.I hope to hear from you soon!Kind Regards,Mika</t>
  </si>
  <si>
    <t xml:space="preserve">Hi Mika,Thank you for your message. I understand that.How about we meet at 27%?Kind regards,Jesse</t>
  </si>
  <si>
    <t xml:space="preserve">Hi Jesse,No, I'm sorry, after all my concessions, the 30% is a reasonable deal in my opinion.I hope we can close the deal now.Have a nice evening!Kind Regards,Mika</t>
  </si>
  <si>
    <t xml:space="preserve">Hi Mika,Thank you for your message. If you do not want to make further concessions, I accept that.I hereby accept your offer and look forward to working with you in the future!Kind regards and thanks for the negotiation,Jesse</t>
  </si>
  <si>
    <t xml:space="preserve">Dear Mr. Andersson,I am doing great, thank you for asking. I appreciate your initial clarification on some points. I also want to find a solution that benefits both sides the most.Regarding theSecrecy clause, I would like to further understand the reasoning behind it. It is important for us that we can build up trust in both ways. We are going to pay for the production and development of the engine, and we would greatly appreciate the mutual trust in this matter.Further, regarding theVaete members in board, I do agree and think that this is a fair and respectful offer. We would agree to3 memberson board.As for the other points, I am going to try to give my initial thoughts about them.TheDuration of contractis a matter of trust in the end, which we are ready to give you, as long as it is mutual. We think that it requires time to mature on the market and this may take a while. For our safety in this matter, we would offer a duration of9 years.About theVaete Share of future profit, I want to offer a40% share. We will have a lot of costs and we have to cover these (building, development, testing, transportation, electricity, etc.) Since thisis an important point for both of us, I am looking forward to knowing your opinion regarding this.Lastly, theCourt of jurisdictionis preferablyEstoniafor us, of course. We think that the court should be where the venture has been set up.Have a great day too and I'm looking forward to your reply.Best RegardsJesse Rebane</t>
  </si>
  <si>
    <t xml:space="preserve">Dear Mr. Rebane,How nice to hear that things are going well! You definitely raise interesting points.I fully understand that you would like some more clarification around the Secrecy clause. The trust is indeed mutual, please do not misunderstand! Think of it as a formality to have this trust on paper in business terms as well. But the technology behind Green Locomotion is of course proprietary technology. If this ends up in the wrong hands (or at all in the hands of third parties) all the investments that Vaete AG and Tihe Technologies AG have put into the Green Locomotion techniques might have been for nothing. It would be a shame if we saw all the money and hard work melt like snow in the sun because a competitor steals the technology. Thus making Green Locomotion lose it's 'unique selling-point' which is exactly what is going to give Green Locomotion its charm and unique positioning on the market.How nice to hear that we agree on the number of members. Thank you! ;)The Duration of contractis indeed an important point. I absolutely agree with this, trust is the most important part and as I said trust is absolutely mutual. We ourselves made a calculation of how many years we will need, after expectation, to start making a profit on our investments. The calculations came to 5 years. On this success we obviously want to sail for some time, is it an idea to let the contract continue until 2030? That would take us to 7 years. That way it also runs nicely parallel to the deadline for the EU Climate Goals. That way we can look at successive contracts in 2030 and respond to any adjusted Climate Goals after 2030.40% is a nice start for the Vaete Share of future profit. But can you clarify if you mean that Vaete AG gets 40% or Tihe Technologies AG? I am confused at the moment.Last but not least, I understand that you would like to have the Court of jurisdictionin Estonia. This location is the most favorable also in terms of location of the plants. Still, we find this quite exciting as we are not familiar with Estonian courts. Therefore, we thought of taking a middle ground, since we understand that the courts in Sweden are unfamiliar territory for you. What do you guys think of the Court of juridiction in Germany?Have a nice evening, I would love to hear from you!Best regards,Mika Anderson</t>
  </si>
  <si>
    <t xml:space="preserve">Dear Mr. Andersson,thank you a lot for the clarification regarding theSecrecy clause. We think that while having mutual trust, it is important to entrust the technology to the cooperation partner too. I fully understand the concerns and we can reassure you that we will keep this information strictly confidential.Regarding the duration of the contract, we trust your calculations, and we are ready to lower theDuration of contractdown to8 years. Thank you for your fair explanation in this matter.We would offer aVaete Share of future profitof40%, which means that we would receive 60% of future profits. This is due to high costs during multiple instances, as mentioned before.Lastly, we can agree for theCourt of jurisdictionto be inGermany. This is also a fair middle ground for both parties.I wish you a good evening and I'm looking forward to hearing from you.Best RegardsJesse Rebane</t>
  </si>
  <si>
    <t xml:space="preserve">Dear Mr. Rebane,May I ask what are reasons why you are hesitant about signing the Secrecy clause? For us, signing this is an important factor so I am curious to know where the sticking points are for you.The Duration of contractat 8 yearssounds like a good deal. Let's keep this indeed.I understand where you guys are coming from. Your investments in the plants and infrastructure are indeed costly. Maybe this is a rude question, but what amount comes out in your budget? As in, how much do you guys expect to spend in millions on this partnership? Maybe based on that we can compare our expected expenses and see what is a good Vaete Share of future profit. Because as you can understand, a lot of money was already invested from Vaete AG in creating and testing the Green Locomotion prototype before we entered into cooperation with you. So my expectation is that we have both invested quite a bit, I'm just curious who how much. Honestly, we ourselves were thinking of a division of 80% and 20%, but I can understand that this may sound extreme. I am certainly willing to adjust this division, but it depends on the budgets and secrecy clause.Glad to hear you agree on Germany. Thank you!Have a great day, I'll hear from you soon!Kind regards,Mika Anderson</t>
  </si>
  <si>
    <t xml:space="preserve">Dear Mr. Andersson,I appreciate your efforts to find a fitting solution, and I hope to find a fair concession regarding open points.TheSecrecy clauseis a matter of trust, and we expect to receive as much trust as we are giving you. We are interested in the technology, and we are not planning to disclose any information about it. This will be strictly confidential information for us.We, unfortunately, still cannot cover the costs with theVaete Share of future profityou have offered. The estimated costs are around 42.2€ million (minimum). This technology, if fully successful, will yield a significant amount of money. With further optimizations to our development and testing processes, we can offer you50%.Hopefully, we can accommodate each other as I have tried my best to do so.Have a nice day, and I am looking forward to hearing from you soon.Best Regards,Jesse Rebane</t>
  </si>
  <si>
    <t xml:space="preserve">Dear Mr. Rebane,So far we are coming to good compromises, so I am confident that we can also divide the last points in such a way that we are both satisfied!Trust is an important factor and I agree, but that is precisely why I don't understand why signing a Secrecy clauseis a stumbling block? Surely this is precisely a sign of reciprocal trust? You keep coming back to this trust, mention that you are not planning on sharing this information with third parties, and yet there is something stopping you from signing. I find it difficult to place this as in my mind the words do not fully match the actions. This may be a gut feeling, yet it feels like there is a piece missing in the puzzle.Understandable, good to know what you have invested. That way I better understand the position you are negotiating from. € 42.2 million is indeed quite a lot and we initially expected your investements to be a bit lower. According to our budget we invest a minimum of € 76.5 million. Conversely, we would then offer 65% of the total invested amount and you 45%. Maybe this is a good Vaete Share of future profit? I have to say that we will only agree to this if you sayYesto the Secrecy clause. If you do not sign it, we would like 75% of the profit.I would like to hear from you!Kind regards,Mika Anderson</t>
  </si>
  <si>
    <t xml:space="preserve">Dear Mr. Andersson,Thank you for your counteroffer, and I think the negotiation is going in the right direction. I appreciate your patience and interest in the negotiation.As for theSecrecy clause, we cannot certainly know the dimension of the success of your technology, without having an insight into how the technology actually works. Therefore, we cannot really tell how much profit can be expected in the future. We do prefer to receive your trust in this matter and would ask forNoSecrecy clause.Lastly, we would like to have theCourt of jurisdictioninEstoniathen. We hope that this is fair enough for you and this would be a good compensation for us.I'm looking forward to your response!Best Regards,Jesse Rebane</t>
  </si>
  <si>
    <t xml:space="preserve">Dear Mr. Rebane,You've raised some interesting points and chances in offer.I may have an interesting ultimatum.I can acceptNoSecrecy clauseonly under the following conditions:Vaete AG will have one additional Vaete members in board. This brings us to a total of 4 members. And the Court of jurisdiction remains in Germanyas previously agreed.In order to accommodate you, I would offer to take only a 60Vaete Share of future profit.I hope I interest you with this offer.Kind regards,Mika Anderson</t>
  </si>
  <si>
    <t xml:space="preserve">Dear Mr. Andersson,thank you for your final offer, which is fair and accommodating. Therefore, I am ready to accept it.I appreciate the interesting negotiation and it has been a pleasure negotiating with you.I am looking forward to our further cooperation in the future.Best Regards,Jesse Rebane</t>
  </si>
  <si>
    <t xml:space="preserve">Dear Mr. Rebane,I also welcome you to the negotiations. I hope for a prosperous negotiation and cooperation.In any case, I am very much looking forward to it.As for the open discussion points, there are still some things that need our attention. This mainly concerns the share of the future profit, members on board, duration of the contract, secrecy clause, and court of jurisdiction.In attachments you can find my first offer.This is just a first step and of course we can negotiate certain points. Of course, if you have any questions, you can always send me a message.I wish you a nice day.With best regards,Olaf Johansson</t>
  </si>
  <si>
    <t xml:space="preserve">Dear Mr.Andersson,thank you for your initial offer. I am looking forward to further negotiating the open points.I am sending the first counteroffer while having to keep my boundaries in mind. We need to pay for the development and testing, and we need to have some safety. Therefore, we want to have aDuration of contractof10 yearsand to cover our costs, we'd offer you a40%Vaete Share of future profit.Hopefully, we can find a solution where both parties could be satisfied.Best RegardsJesse Rebane</t>
  </si>
  <si>
    <t xml:space="preserve">Dear Mr. RebaneThank you very much for your counteroffer.I understand were you are coming from, but I regret having to inform you that my insights are a bit different. However, I believe that we are making progress toward finding a solution that will work for both of us!I fully understand that you must incur additional costs for development and testing, but you must also recognize that we have already invested significantly in this project.Based on our testing, our engineers estimate that the present technology we are bringing with us has a high likelihood of success, thus there isn't much additional testing and development necessary.As a result, the 40% you are proposing is inadequatefor the all new technology and opportunities we offer your company.If you can concede some other points, I concede in terms of Duration of contractand Court of jurisdiction. A 10-year contract is too much for us at the moment. I also think that we can use a neutral country for ourCourt of jurisdiction, as this is the fairest to both of our companies.I am looking forward to hearing from you soon.With best regards,Olaf</t>
  </si>
  <si>
    <t xml:space="preserve">Dear Mr. Andersson,I appreciate your efforts to find a fitting solution, and I hope to find a fair concession regarding open points.We, unfortunately, still cannot cover the costs with theVaete Share of future profityou have offered. This technology, if fully successful, will yield a significant amount of money. With further optimizations to our development and testing processes, we can offer you a50%Vaete Share of future profit.Regarding theDuration of contract, we are ready to lower the duration to8 years. We trust your technology, and we are ready to expand this trust. I hope we can mutually agree on this.As for theCourt of jurisdiction, we can agree to find a neutral place likeGermany.Hopefully, we can accommodate each other.Have a nice day, and I am looking forward to hearing from you soon.Best Regards,Jesse Rebane</t>
  </si>
  <si>
    <t xml:space="preserve">Dear Mr. Rebane,your latest offer is not at all acceptable to me, as it is little improvement on the last counter-offer you sent me.In your one of your previous emails you claim that you want to put security first, and yet you change your position on our confidentiality clause, I find this very disappointing on your part, so cannot approve your adjustment regarding the Secrecy clause.Unfortunately, we also still cannot cover our incurred costs with theVaete Share of future profityou have offered. As I have already told you, the new technology we are bringing is not just anything. I understand that you still need space to do your own research, but you must also understand that what we have already invested is a significant amount. In your previous post you talk about trust, but this percentage shows that this trust in our product is far from there. As I told you, our engineers estimate from our tests that the current technology we bring has a high probability of success, so there is not much additional testing and development needed. Therefore, a 50% share is too little at this time. I hope you understand this.If you can concede, I am certainly willing to change theDuration of contractto 8 years to give you more safety in our partnership.I wish you a nice day.With best regards,Mika Anderson</t>
  </si>
  <si>
    <t xml:space="preserve">Dear Mr. Andersson,Due to insignificant accommodations on your part, I decided to restructure my counteroffer and try to find another approach to find a solution. I fully understand your points, and I respect them. Therefore, I want to try and give you the best possible conditions that we can afford to give.This technology, if you're certain about its success, will be able to cover your costs in the long run. If you do not want to disclose any information about the technology, we cannot measure the likelihood and dimension of its success as much as you can. TheSecrecy clauseis a matter of trust, and if you do not want to share this information with us, then we will have to go the safe way and ask for a higher share of future profit.Hopefully, you can understand my viewpoint and I'm looking forward to reaching a solution.Best RegardsJesse Rebane</t>
  </si>
  <si>
    <t xml:space="preserve">Dear Mr.Rabane,If you read closely, you'll see that the Secrecy clause, at least for us, states that we don't want to lose control of the technology or have it fall into the hands of third parties. So we will certainly share the information with you, but we will not allow it to be shared with third parties. It's not about avoiding sharing information with you; aswe believe in working together.Therefore, the reason "playing the safe way" is not necessary, as we still make this engine together.Therefore, dropping from 50 to 35 is fairly dramatic, don't you suppose? As I previously stated, we have already spent a large amount in this project, and anything less than 65% is simply unacceptable for us, as we also have costs that need payment.In no way, shape or form, did you just concede with me, while I did all in our messages before. I find this very dissapointing and shows no sign of a co-oporative negotiation.I hope you understand my points and I am hopefull we can find a solution that works for us both.I wish you a nice day.With best regards,Mika Anderson</t>
  </si>
  <si>
    <t xml:space="preserve">Dear Mr. Andersson,from our point of view, theSecrecy clausehas been defined as not disclosing any information about the technology to anyone. If this is not the case, then we are ready to give a concession in this regard.Further, please reevaluate your offers so far, especially the initial one. We would barely receive utility from any of the offers you sent me so far. Unfortunately, we cannot cooperate as much either, if we will receive overall unsatisfying conditions.I understand and know you have spent a large amount on this project. We have to pay for costs during various instances like development and testing too. This is completely understood by us, and we are keeping this in mind.I hope we can get another view on this negotiation and our most important points.With this being said, here is my alternative offer that we can give.Best Regards,Jesse Rebane</t>
  </si>
  <si>
    <t xml:space="preserve">Dear Mr. Rebane,First of all, thanks for your fast reply :)For us, the Secrecy clausemeans that both companies do not provide information to third parties in order to protect our research. The information can certainly be shared internally in our companies. We regret that our confidentiality clause is worded in such a way that it now seems that we do not want to give you any information at all. On the contrary, we think that sharing this information among ourselves would even be beneficial so that the engine is developed at its best.I think it is important for both that we have security so that no one can take away our idea and the money that we both put in this research. I assume you want this too right?Also, I have re-evaluated my initial offer, and find that I have still been reasonable and definitely made concessions. As you may remember, Iwent with the 8 years to give you more safety and suggested our court to be on neutral ground. As my final concession, and hopefully the end of our negotiation -as our deadline is fastly approaching-, i can lower my share to63.I think we are extremely close to an agreement and I hope to hear from you soon!</t>
  </si>
  <si>
    <t xml:space="preserve">Dear Mr. Andersson,thanks for your swift reply too! I appreciate your understanding, and we are ready to make a great offer, focusing on the most important aspects for both of us. We certainly have to give up some important points to a certain extent, and we cannot go any lower than that.I do completely agree regarding the security for both sides. I am glad to hear that we will receive information about your innovative technology so that we can have more insight and optimize our processes, which will be beneficial for both of us!We would only ask to increase theDuration of contractto10 yearswhich would give us more safe space and prepare us for any casualties that may appear in the future.Hopefully, we can conclude the negotiation very soon. It has been a great experience to negotiate with you so far!Best RegardsJesse Rebane</t>
  </si>
  <si>
    <t xml:space="preserve">Dear Mr. Rabane,let me start by saying that I really appreciate the cooperation. I think we are at the same level of understanding right now, very nice.I understand your need for security, so I can certainly put theDuration of contractat 10 years and give you some more of the future profit for an additional member on the board.I think overall now we have a fair deal for both parties and i look forward to a good co-orporation. I also had a great negotiation experience with you, thank you very much for that. Also, if you watch the world cup, enjoy!With best regards,Mika Anderson</t>
  </si>
  <si>
    <t xml:space="preserve">Dear Mr. Andersson,thank you for your generous counteroffer and for having this eventful negotiation. We are ready to accept this offer and are looking forward to excellent cooperation in the future too. I do watch it indeed, thank you, and have a great time too!Best Regards,Jesse Rebane</t>
  </si>
  <si>
    <t xml:space="preserve">Dear Mr. Andersson,my name is Jesse Rebane and I am working for Tihe Technologies AG. My chief selected me to continue the negotiation regarding our future Joint Venture.We are very glad that our last conversations have proceed pretty well so far. Since you are known as a company with excellent international reputation and simlutaneosly our company does also have great know-know a Joint Venture would be a great possibility tocomplement each other with our strengths.In order to get straight into it, we would kindly ask you about your ideas regarding the different aspects of our Joint Venture?We are sure than we can reach successfull negotiations!Best regards,Jesse Rebane</t>
  </si>
  <si>
    <t xml:space="preserve">Dear Jesse Rebane,I am pleased to hear from you.In attachments you can find my first offer.I would aim the best possible outcome for us both, therefore I am of course willing to negotiate certain points.I wish you a nice day.Yours sincerely,Mika Andersson</t>
  </si>
  <si>
    <t xml:space="preserve">Dear Mika Andersson,thanks for your message.I realize that in some aspects our opinions does differ. Therefore we send you a new proposial.Regarding theVaete Share of future profit: in our opinion it is fair if we will receive 80% of the future profit and you will get20% . The reason why is that we will incur high cost based on our current estimation. In addition one part of our cost is quite unpredictable yet. So we need a particular amount of revenue to make this deal profitable for us.Secondly let's fokus on theDuration of contract: we decided to suggest12 years. As you can imagine, the probability of potential risks in the first years of our Joint Venture would be pretty high. So a duration of 5 years definetly bring a too high risk. Please do not misunderstand us: we expect the Green Locomotion engine to be a success but on the other hand we cannot be sure about it.Another aspect to consider is the need of aSecrecy clause: in order to ensure an respectful mutual treatment and transparancy, we believe thatNosecrecy clause just would be fair. Related to this juristic aspect, we would choseEstoniaas theCourt of jurisdiction.Lastly we want to share our point of view regarding theVaete members in board: in general in our opinion our company should represent the majority in the management board, since we are an Estonian company. But furthermore we are the opinion that only one Vaete member would be too little, there fore we decided to suggest2 membersto ensure some kind of balance.So as you can see these are our different viewpoints.We are looking forward to a successful negotiation!Best regards,Jesse Rebane</t>
  </si>
  <si>
    <t xml:space="preserve">Dear Jesse Rebane,Thanks for your offer, I am really looking forward to coming to terms. But I am afraid indeed that they are open points. We would like kindly to discuss further.We are asking for a fairVaete Share of future profitof50. In this negotiation we bring a new technology to the project. We expect this technology to change the world. As for investments for computer security and infrastructure costs that we have already agreed to make, your company invesment is much less than what we bring to the table.As forVaete members in board, I accept the3 members, this sounds plesant for us both. However,Secrecy clauseis absolute important to us to beYes, sincethe technology is from us and would like that the technology is not shared without express permission.Next,Duration of contract, we are very confident in our technology and expect the Green Locomotion engine to be a great success, I would like to suggest than to be fair8 years, In these years, we are sure tofinish the development of the engine, start the production, and build a reputation as an innovative and future-oriented company.Lastly, as forCourt of jurisdictiona western european cooperation would have the advantage of reducing risks related to the business climate and lowering transport costs. Therefore, I would like to suggest a neutral country, likeGermany, which would be pleasant for both of us.I am looking forward to your answer.Best regards,Mika Andersson</t>
  </si>
  <si>
    <t xml:space="preserve">Dear Mr. Andersson,thank you very much for this accomodation so far. We really appreciate it and surely we will reach an agreement to start a Joint Venture.In this message we would like to make the following request regarding Secrecy clauseand Duration of contract:Since a duration of 8 years would be too risky for us and we additionally are strongly keen on a long-term relationship with you we wanted to ask you if a duration of10 yearsdoes fit well too?Additionally we would like to suggestNosecrecy clause. In order to ensure an respectful mutual treatment and transparancy, we believe thatNosecrecy clause just would be fair. Additionally we also will incur high cost due to production and development.So hopefully you can understand our points of view and we are looking forward to hear from you soon!Best regards,Jesse Rebane</t>
  </si>
  <si>
    <t xml:space="preserve">DearJesse Rebane,I surely see we are reaching towards an agreement to start a Joint Venture.I can come to an agreement for theDuration of contractthat10 yearsfits for us too.However, I will make a counteroffer on theSecrecy clause, as I mentioned this is extremely important to us. We would like to be aYes, as this new technology represent a key a valueable knowledge resource for our company. As we are already giving to your compay to be the first to market engines with zeroCO2-emission and low hydrogen consumption and we can lose our competitive edge. We all know that our current products are not competitive enough. Our only hope for remaining competitive lies in this new technology. Thus, it is more than essential not to lose the only advantage we have to other companies.Hopefully, we can come to this last point of agreement and start with our joint venture!Looking forward to hear from you soon.Warm Regards,Mika Andersson</t>
  </si>
  <si>
    <t xml:space="preserve">Dear Mr. Andersson,thank you very much for you message. We see that we make great progresses!Regarding theSecrecy clause: thanks for this thorough explanation. So far we can understand your point of view and we will preliminary agree onYes.But therefore we need some security to decrease our risk. So we try to make some compromises with the help of the other issues:As you already know the toughest time for an innovation is in the first years after the market entry, since it has to be accepted etc. . So at the beginning we won't make any profit but rather in the following years. But since the discussed product is a real innovation, we cannot predict anything. So we must expect that first revenues will be made after a long time. Therefore we kindly ask you to set12 yearsas aDuration of contract.In exchange we suggst5 members asVaete members in board. So you would have a powerful position!So hopefully you can understand our points of view!We are looking forward to hear from you soon.Best regards,Jesse Rebane</t>
  </si>
  <si>
    <t xml:space="preserve">DearJesse Rebane,After consideration, I am delighted to inform you that I accept it andI agree with you on the points offered in your last message. From our point of view, we've reached a common solution that suits both of us. I really enjoyed negotiating with you. I wish you all the best for your future.Kind regards,Mika Andersson</t>
  </si>
  <si>
    <t xml:space="preserve">Dear Mr. Rebane,Thank you for your email! To get straight to the point I would like to share my ideas regarding our Joint Venture. First off, I would like to start with the share of future profit. I want to offer to share the profit as follows; 20% for Tihe Technologies AG and 80% for our company.Another important aspect would be the number of members on the board. I want to offer the following: 4 members from our company and 1 member from Tihe Technologies. I would also like to mention that our experts discussed the matter of the duration of our contract which resulted in the following offer; a duration of 5 years.Lastly, I would like to specify that in order for our Joint Venture to work well, a secrecy clause needs to be signed. To add to that, I would also like to mention that we would appreciate it if the court of jurisdiction is in Sweden.These are all our wishes in regard to our Joint Venture. Please share your thoughts on these offers!I hope to hear soon from you!Best regards,Mika Andersson</t>
  </si>
  <si>
    <t xml:space="preserve">Dear Mr. Andersson,thanks for your message. I realize that in some aspects our opinions does differ. Therefore we send you a new proposial.Regarding the Vaete Share of future profit: in our opinion it is fair if we will receive 80% of the future profit and you will get20% . The reason why is that we will incur high cost based on our current estimation. In addition one part of our cost is quite unpredictable yet. So we need a particular amount of revenue to make this deal profitable for us.Secondly let's fokus on the Duration of contract : we decided to suggest12 years. As you can imagine, the probability of potential risks in the first years of our Joint Venture would be pretty high. So a duration of 5 years definetly bring a too high risk. Please do not misunderstand us: we expect the Green Locomotion engine to be a success but on the other hand we cannot be sure about it.Another aspect to consider is the need of aSecrecy clause: in order to ensure an respectful mutual treatment and transparancy, we believe thatNosecrecy clause just would be fair. Related to this juristic aspect, we would choseEstoniaas theCourt of jurisdiction.Lastly we want to state our point of view regarding theVaete members in board: we are the opinion that only one Vaete member would be too little, there fore we decided to suggest2 members.So as you can see these are our different point views.We are looking forward to a successful negotiationBest regardsJesse Rebane</t>
  </si>
  <si>
    <t xml:space="preserve">Dear Mr. Rebane,Thank you for your reply. I thought a lot about making a new offer that benefits us both, therefore I took the most important issues you listed into account.First, let's start with theVaete Share of future profit. I understand this is an important issue for you since it's also an important aspect for us. Therefore, I really want to make sure we are both satisfied. Your offer of only 20% profit for us, however, is not very fair since all the new technology that will be used in this project is provided by our company. This means that it is almost unimaginable to only receive 20% profit from this whole project. However, we do understand that your company wants more stability as well which brings me to this new offer:6040% future profit for Tihe Technologies AG and6060% future profit for us. The 10% more that we obtain is due to the bigger input we bring regarding the technology used in this project.Secondly,Duration of contract. We are still highly convinced that a duration of 5 years would be the most suitable for this Joint Venture, but like I mentioned before I really want to make sure we are both satisfied. Therefore, I have a new offer. The best option, in this case, is to meet in the middle which would be a duration of 8,5 years. Since 8,5 years isn't an option, I would like to offer a contract duration of 9 years (which is in your favor) but in exchange, we would like to have4 members 4 of ourVaete members in board.As for theCourt of jurisdictionI would like to offer again a middle ground by nominating Germany. This seems to be a fair solution to the situation we are in.And lastly, theSecrecy clause. We are very excited to start with this Joint Venture and we truly believe that it will be a huge success, but please understand that the technology that is used for this project has taken a lot of effort to design and create. Therefore, we do need that little bit of stability in order to start this project.I hope this new offer will work for you as well and result in a successful Joint Venture!Please Let me know if you have any questions.With kind regards,Mika Andersson</t>
  </si>
  <si>
    <t xml:space="preserve">Dear Mr. Andersson,thanks a lot for your message. In our opinion this negotiation proceeds pretty well!It is good to see that we have already reached an agreement on theCourt of jurisdiction.Let's discuss theVaete Share of future profit: we now see that our first offer of 20% for us was not fair and appropriate. Since the fact that the future profit seems to be a really important issue for both of us and we both need kind of a financial security we suggest a 50:50 ratio, so that you will earn50.0% . What do you think about that.Regarding theSecrecy clause: thanks for this thorough explanation. So far we can understand your point of view and we will preliminary agree onYes.But therefore we need some security to decrease our risk. So we try to make some compromises with the help of the other issues:As you already know the toughest time for an innovation is in the first years after the market entry, since it has to be accepted etc. . So at the beginning we won't make any profit but rather in the following years. But since the discussed product is a real innovation, we cannot predict anything. So we must expect that first revenues will be made after a long time. Therefore we kindly ask you to set12 yearsas aDuration of contract.In exchange we suggst5 membersasVaete members in board. So you would have a powerful position!So hopefully you can understand our points of view!We are looking forward to hear from you soon.Best regardsJesse Rebane</t>
  </si>
  <si>
    <t xml:space="preserve">Dear Mr.Rebane,Thank you for accepting most of the parts of our offer!To show our appreciation we are accepting your offer in regards to theDuration of contractof12 yearsin exchange for5 members in board.We are very happy with these successful negotiation results and are very excited to start working together!With kind regards,Mika Andersson</t>
  </si>
  <si>
    <t xml:space="preserve">Dear Mr. Rebane,Thank you for contacting our company again. I'm happy to continue the negotiation regarding our future Joint Venture with you. I think it's really great you mentioned to combine the strenghts we each have as a company for the best outcome. I totally agree with you. We will work together for a long time so I think the relationship of the companies is very important in this negotiation as well.Our company would prefer a 20% / 80% split in our favor regarding Vaete Share of future profitbecause we brought the new technology. It will depend on the rest of the negotiation though. The split percentages can be negotiated further.The next issue concerns the number of members we will have on Vaete members in board. We would like to have a majority of members on the board. This would be three at least but maybe even four. This would also depend on what your Estonian company would be able to handle in the management for such a big joint venture.The last critical issue for us is also the most delicate, that of the Secrecy clause. We are very proud of our new technology.They represent a key and valuable knowledge resource for our company. We would like Tihe to sign a secrecy clause that prohibits Tihe AG from giving access to this proprietary technology to any third party. This technology advantage is important for both companies, because we are the strongest when we are together. So I think we would be able to agree about yes here.Regarding theDuration of contractat least 5 years would be great. In these five years we would be able to really see how everything works out for both of us.To assure our joint venture is successful when the contract ends, we think 5 years will be the most suitable. This issue is less important than the three above for us. I would love to hear what issues are really important for your company and which ones are less important. I think our negotiation will be easier and more fruitful if we are open in our communication about our priorities.Last but not least, we must discuss the location of theCourt of jurisdiction. I think choosing for a neutral country like Germany would be best for both of us! None of our lawyers (and I don't think any of yours) know about the exact laws in the other company. Let me know what you think about that.Kind regards,Mika Andersson</t>
  </si>
  <si>
    <t xml:space="preserve">Dear Mr. Andersson,thanks a lot for your message. We appreciate that you share the idea to focus on our strengths in order to create a successful relationship.So let's get straight to the point.Regarding theVaete Share of future profit: According to your text, we think that you have suggested the value by mistake in our favor.So a value of 20 would be great for us, but since we want to accomodate you, we suggest a value of30.0% . The reason is that we will incur high cost based on our current estimation. In addition one part of our cost is quite unpredictable yet. So we need a particular amount of revenue to make this deal profitable for us.The next point we want to consider isVaete members in board. We respect your argument to hold the majority in the management board. But the 4:1 ratio seems to be pretty unbalanced for us. Therefore we suggest3 memberswith which you still hold the majority.Next, theSecrecy clause: in order to ensure an respectful mutual treatment and transparancy, we believe that Nosecrecy clause just would be fair.Concerning juristic aspects we directly provide our point of view of theCourt of jurisdiction:on the one hand you want to set up a Joint Venture in Estonia with an Estonian company, which seems obvious that the Venture will be subject to Estonian law. But as you already accomodated on this issue, we are ready to agree withGermany.Lastly theDuration of contract:we decided to suggest12 years. As you can imagine, the probability of potential risks in the first years of our Joint Venture would be pretty high. So a duration of 5 years definetly bring a too high risk. Please do not misunderstand us: we expect the Green Locomotion engine to be a success but on the other hand we cannot be sure about it.So hopefully we can reach an agreement on all these issues.Best regards,Jesse Rebane</t>
  </si>
  <si>
    <t xml:space="preserve">Dear Jesse Rebane,Thank you for your message. It's correct that I made a mistake on theVaete Share of future profitI was already confused about the low percentage (64%) that I started with. I put the profit on 45% which means it is almost shared equally. That should be fair I think!I can agree with3 membersof ours on board and 2 of yours!It's good to hear you agree onGermanyas well.Now I have to say that I have to be a bit strict on the secrecy clause! It is really important to us and if we want to work together our company needs to be able to trust you for a 100% and the other way around of course and we think the secrecy clause is important to ensure this. In addition to trust it would also be in your advantage if we can all be a 100% sure that our idea will be a secret because the idea is what will create a really innovative Green Locomotion. So aYesfor this is really important for both companies.The contract can be negotiated, but 12 years is a bit too much I think. After 5 years results can already be shown and great teamwork can be continued. I can imagine however that you want some more security, so I put it on 7 years.I want to add that I am really happy that we already found two 'solutions' for the members and the court of jurisdiction. I hope we can agree on the rest as well!I'll be happy to hear from you!Best,Mika Anderson</t>
  </si>
  <si>
    <t xml:space="preserve">Dear Mr. Andersson,thank you for responding. It is good to see that we have already reached an agreement on theCourt of jurisdiction.Regarding theSecrecy clause: thanks for this thorough explanation. So far we can understand your point of view and we will preliminary agree onYes.But there is still one issue which is very important to us and now we try to make some compromises with the help of the other issues.We want to explain it again more in detail:So as you already know the toughest time for an innovation is in the first years after the market entry, since it has to be accepted etc. So at the beginning we won't make any profit but rather in the following years. But since the discussed product is a real innovation, we cannot predict anything. So we must expect that first revenues will be made after a long time. Therefore we kindly ask you to set11 yearsas a Duration of contract.In exchange we are ready to accept5 membersasVaete members in board, so you will have a powerful position.So hopefully you can understand our position.We are looking forward to hear from you soon!Best regardsJesse Rebane</t>
  </si>
  <si>
    <t xml:space="preserve">Dear Jesse Rebane,I think this deal looks pretty good! I think however 5 on board is a bit much, I think it would be nice for your company to at least have someone on board of your group! I was thinking about a contract of 9 years and 4 members on board? Would that be okay? 11 years is a very long time but I do want to add more years for the contract if that is really important for your company! Let me know what you think about this. I think we are close to a deal right now!Best,Mika Andersson</t>
  </si>
  <si>
    <t xml:space="preserve">Dear Mika Andersson,thanks for your message. We are pretty close to finalize this negotiation successfully.So we modified again a few ideas, you can see as followsSo as we already explained theDuration of contractis a very important issue to us. So we suggest some kind of compromise: we bid12 yearsforDuration of contract, instead you will get52.0% as future profit, so we devide our profit in your favour.Meaning to say, the risk which comes up for you due to a long contract duration will be compensated with a higher profit amount.We also realize that 12 years is a pretty long time for you. But since the fact, that we agreed to the secrecy clause, we need also need some kind of trust and security.What do you think?We are looking forward to hear from you soon!Best regards,Jesse Rebane</t>
  </si>
  <si>
    <t xml:space="preserve">Dear Jesse Rebane,I am going to make one final offer for you! 12 years is a bit too long but I can change it into 10 years. I changed the future profit into 47% so it will still be 62%. I would love to hear if you are going to reject or accept the offer. I hope accept of course! I think this is a good deal for both of us. I think this will be the last message I send so I want to thank you (nonetheless your choice) to be my negotiation partner, I enjoyed it! Good luck with the rest of your course. Greetings from the Netherlands :).Best,Mika Andersson</t>
  </si>
  <si>
    <t xml:space="preserve">Dear Mr. Andersson,thank you for your offer, we will accept it.We are looking forward to a great Joint Venture!So see you soon.Best regards,Jesse Rebane</t>
  </si>
  <si>
    <t xml:space="preserve">Dear Mika,thanks for your message and your given transparancy. Besides theVaete Share of future profitand theCourt of jurisdiction, theDuration of contractis also an important issue to us.In order to get to the point, we would like to inform you about our points of view regarding your most important issues.So let's begin with theVaete Share of future profit: in our opinion it is fair if we will receive 80% of the future profit and you will get20% . The reason why is that we will incur high cost based on our current estimation. In addition one part of our cost is quite unpredictable yet. So we need a particular amount of revenue to make this deal profitable for us.Secondly we want to share our point of view regarding theVaete members in board: in general in our opinion our company should represent the majority in the management board, since we are an Estonian company. But furthermore we are the opinion that only one Vaete member would be too little, there fore we decided to suggest2 membersto ensure some kind of balance.Lastly we want to consider theCourt of jurisdiction: here we would chooseEstonia.So now you have received an overview about our suggestions regarding your most important issues.We hope that this negotiation will proceed successfully!Best regardsJesse Rebane</t>
  </si>
  <si>
    <t xml:space="preserve">Dear Jesse,Thank you for your fast reply and offer. I also would like to stress that I appreciate your honesty very much. However, we seem to be a bit unbalanced on some topics.Let's start with theVaete Share of future profit. I understand that Tihe AG will be making a significant initial monetary investment. On the other hand, Vaete AG will share a significant amount of financial risk throughout this possible endeavor, Vaete AG will bring practical experience to the and most importantly, we will bring our incredibly advanced technology into this project.This technology is a key innovation in rail enginedesign, and it was our R&amp;D department that succeeded in finding the majorkeys to developing this technology. Therefore, we feel that Vaete AG must be compensated accordingly and feel that a 75% share for Vaete AG will be more suitable.Looking at theVaete members in board, I appreciate you thinking with us. But as mentioned in my prior message, this is an incredibly important subject for us. Therefore, I would like to propose having5 memberson the Board of Directors. In turn, as I knowDuration of contractis very important to you, I would like to propose that we settle on a duration of8 years.Lastly, my business manager has stressed thatSwedenwould make an excellent base for our jurisdiction. However, I am definitely willing to discuss this further.Kind regards,Mika Andersson</t>
  </si>
  <si>
    <t xml:space="preserve">Dear Mika,thanks a lot for your message and your transparancy. We recognize that you willing to make concessions on some point, which we appreaciate very much.So let's more into detail:Concerning theVaete Share of future profit: we know about your risk which brings this endeavour above all regarding your publication about this special technology. It's clear that this point is very critial. On the other hand you certainly know that (apart from the ingenuity of the technology ) no profit is guaranteed.At the beginning we are faced with fix cost because of- building new plants for production- rersearch and development , since the technology is not yet at the point of being ready for series productionAdditionally the costs of production will be added too, but we cannot estimate them yet. Since the fact we strongly wantto accommodate you with the new offer, we suggest a Future Profit of30%.Let's continue with theVaete members in boardSince this is an important issue to us, we are ready to accomodate you. But 5 members seems to be pretty unbalanced, so we suggest4 members, with which you have already the majority in board, which is in your favor espacially when it comes do democratic decisions.Regarding theCourt of jurisdiction: on the one hand you want to set up a Joint Venture in Estonia with an Estonian company, which seems obvious that the Venture will be subject to Estonian law. But since this issue is also very important to you, we want to suggestGermanyas a compromise.Lastly, we appreciate your concessions regarding Duration of contract. But as we aleady mentioned, this is a very important issue to us and we want are keen in building a long-term relationship with you, we kindly ask for11 yearsof duration.We hope that we can soon reach an agreement on all issues!Kind regards,Jesse Rebane</t>
  </si>
  <si>
    <t xml:space="preserve">Dear Jesse,Thank you for your message and for sharing your viewpoint. As we are looking tomeet the needs of bothparties, I appreciate that you are willing to make concessions as well. However, I do have some notes about you offer:Let's start with theVaete members in board. We appreciate your consideration for our interests and will, therefore, accept your terms to have4 membersof Vaete AG on the board.Regarding theCourt of jurisdiction: since this issue is indeed very important us both, we will acceptGermanyas a compromise.Additionally, we do value building a long partnership. Therefore, regardingDuration of contract we would like to propose 10 yearsas the set duration. As we feel the first 5 years will be particularly tough in terms of development, we feel that we would want to extend for a maximum additional 5 years for capitalizing on our investment and not longer, also to support innovation opportunities.Lastly, theVaete Share of future profit, our financial managers have approximated the costs of your initial investment at € 23.5 million, which is indeed a high fixed cost.They have also estimated the value of the finished technology of Vaete AG to be€90 million. While considering a potential failure risk, as you mentioned of let's say for example 15% VaeteAG is still investing the equivalent of € 76.5 million in the joint venture.Therefore, we feel that we Vaete AG should take a significantly higher share than you are offering now. Which is why we suggest a share of70%.I look forward to your reply.Kind regards,Mika Andersson</t>
  </si>
  <si>
    <t xml:space="preserve">Dear Mika,thanks a lot for your message. We appreciate it pretty well that you are willing to accomodate in order to reach a successful negotiation. That is also our goal!So let's get started withVaete Share of future profit: thank you for your thorough explanation regarding your point of view. Our cost situation is as follows:- costs od three production plants : 24 mio EUR- R and D : 7.2 mio EUR- production costs : 10 mio EURfurthermore we expect unpredictable variable costs. In constrast to you, the chief of our finance department estimate the innovation about 60 mio EUR.So since the fact that theVaete Share of future profitseems to be a pretty important issue to both of us, we would suggest a50:50% ratio which is quite fair in our opinion.And let's look at the so far untouched issueSecrecy clause:in order to ensure an respectful mutual treatment and transparancy, we believe thatNosecrecy clause just would be fair.Additionally we also will incur high cost due to production and development and we use our plants and stuff, so we need to know about the whole technology behind.So hopefully you can understand our points of view.We are looking forward to hear from you soon!Best regards,Jesse</t>
  </si>
  <si>
    <t xml:space="preserve">Dear Jesse,Thank you for your offer. I have looked into your suggestions and think that we are almost at an agreement. Looking at the terms you have provided, Vaete AG will accept one of the two following scenarios regarding the undecided clauses:Scenario 1:Vaete Share of future profit: 60%Secrecy clause: NoScenario 2:Vaete Share of future profit: 50%Secrecy clause: YesWe have come to these two scenarios as we feel that the secrecy of the technology comes at quite a high price. We want to be as transparent as possible with Tihe AG of course, however, the value for us is simply too large to do this without costs involved. Therefore, we ask for a higher percentage of the share of future profit in case of no secrecy.As said, we would like to be transparent. However, if you wish to take a higher share of the future profit instead, we completely understand and will accept scenario 2 as well.Kind regards,Mika Andersson</t>
  </si>
  <si>
    <t xml:space="preserve">Dear Mika,thanks a lot again for your transparancy which is very helpful for us in our negotiation process.We decided to chooseNoSecrecy clausebut instead we offer you60% as theVaete Share of future profit.Does this offer fit well for you?We hope that we can finalize this negotiation successfully and we are looking forward to hear from you soon!Best regards,Jesse</t>
  </si>
  <si>
    <t xml:space="preserve">Dear Jesse,Thank you for your offer. We'll gladly take it. I feel we negotiated in a very transparent, flexible, and amicable way and I look forward to a strong partnership.Kind regards,Mika Andersson</t>
  </si>
  <si>
    <t xml:space="preserve">Dear Vaete AG Team,I am Jesse Rebane at Tihe Technologies, after last weeks negotiation Mr Kukk appointet myself as your main partner to follow up the negotiation process.Mr Kirisppu gave me an update of the results of last week and the open points. Thus, we would like to follow up to achieve a prompt agreement.Without further delay here is our detail proposal to your offer regarding the following points.For the Duration of contract we propose12 yearsas we see that the returns can be exploited at least after 7 years of begining the joint venture. As the production will be in Estonia we see fit to have theCourt of jurisdictioninEstoniaand thus theVaete members in boardat least to have1 member. We propose this as the government is also injecting some money to make even more profitable the business, as you know by renewing the infrastructure requiered for this new engines to operate in Estonia. With this as a background we supose that having a majority on the board would help with the language and the know-how of how the Estonian government works and reacts.As the joint venture is going to finish the development, we see fit that there isNoSecrecy clause. This will help the joint venture to have a better understanding and a quicker development of the technology as well as a better and lean equiped production sites.Tihe has already contracted the update of our internal security technology and is already in talks with the governement both actions will make Tihe invest even before signing any contract. Also as Tihe is going to requiere to open at least 3 new facilities, we do see fit aht theVaete Share of future profitfor the production and distribution is of20.Please take into consideration that we are open to further discussion but would like to reach an agreement in the upcoming days. Hope you fine our proposal a suitbale one also for Vaete.Hope to hear form you soon to move on forward into the future.Kind regads,Jesse Rebane,</t>
  </si>
  <si>
    <t xml:space="preserve">Hello Jesse,I was thinking we could kick off the negotiation by letting each other know what we aim to achieve. I, personally, hope to achieve our mutual goals and figure out a win-win situation to get both of percentages to the highest. Just because one person's relative winnings go up, it doesn't have to mean the other person's has to go down. I hope we can both aim for this! I would like to start off with showing you my personal preferences for the case!Kind regards,Vaete team</t>
  </si>
  <si>
    <t xml:space="preserve">Dear Mika,Hope you are doing fine. For sure we understand and appreciate that you are also looking for a win-win stuation, thus we have shared previously some details as why we see fit our proposal.We are willing to make some concessions if we get also some concessions, though for that we need to get some information from Vaete to understand your position and why you are proposing the values as per your e-mail. As an approach to you here is a counteroffer and some more detail for Veate to understad the reasons for our proposal.As explained we would like to have theCourt of jurisdictionin Estonia as it is where the production is going to take place and it would be easier for Tihe to resolve any trouble, as it is the legal system that we know. Nonetheless we take into account that you would prefer to have it in Sweden, though we can make lots of suposition for the reason, we want to avoid missunderstadings. Instead we would like to make the concesion to move it to a neutral place, being thisGermany.We have no problem to increaseVaete members in boardto let say2 members (shall you like to change it we will requiere to understad your reasoning). For that we would still like to have at least 11 years of theDuration of contract and avoid theSecrecy clause. We value a joint venture as a partnership in which both partners are equally entitle to have the same information and we want to work on a trust basis, thus for us is a hard point thisSecrecy clause.We would like to know why you want to go into a joint venture if you are not willing to give more than the 20% of the future share. As above mentioned, we look forward to have a win-win situation and a partnership with Vaete. Therefore, for us theVaete Share of future profitresulting from the development, testing and production of this new project could be higher but as we also have to incur in some investments before even closing the deal we consider that35% is a possible fair deal. Please keep in mind that we are open to discuss this regard into more detail with Vaete.We would cherised the opportunity to begin a new partnership with Vaete and start it with the best possible outcome for both companies.Please let us know into more detail what do you think of our proposal and if something is a hard-no for Vaete, we are open to discuss.Kind regardsJesse</t>
  </si>
  <si>
    <t xml:space="preserve">Dear Jesse,I am doing okay, thanks for asking. I hope you are doing fine as well, of course. Allow me to explain myself on why Vaete would like to stand firm on some particular issues. In turn we are willing to make concessions on certain other issues.I will start with elaborating on theSecrecy clause. This technology is valuable and costly information, we would not like to see a third party use this technology for their own company. We believe that if there is no secrecy clause, the entire investment could be lost and neither Tihe nor Vaete would like that. Tihe is allowed acces to this information, and has to ask permission to use the technology. We believe that once Tihe has proven itself to be a trusted partner and our joint venture is succesful, usage of this technology will be more easily granted. Therefore, we stand firm on theYesfor theSecrecy clause.Another issue that is very important for Vaete is the number ofVaete members in board. Our company has previous experience with big joint ventures and believes we are capable of managing this new project. We would like to have4 membersif possible. We are willing to make concessions but we believe that having the majority on the board increases our venture's succes rate.Since Vaete is investing a larger proportion of the costs, 76,5% as far we understand, we see a similar profit distribution fit. I am willing to further negotiate on this subject since we do understand that money is not the only factor to be taken into account to distribute profit. I am open to your elaboration on how and why Tihe would like more share of the profit. For now we will offerVaete Share of future profitstarting at72%.An issue that we are willing to make concessions on is theDuration of contract. We expect the first 5 years to be the most difficult to turn profit. After these 5 years and in case of succes of our joint venture, we would like to renew our contract. Finding a dependable partner is not easy to find and we are not fond of sharing our technology with a new partner. Therefore, we believe that a renewal of the contract is very likely after these years. However, we do understand that certainty is a very important factor for Tihe as well. That is why we offer a contract duration of7 years.Finally, we really appreciate the concessions you are willing to make on theCourt of jurisdiction and we are happy to anounce that we have found common ground on this issue. We think that having a third country like Germanyis a good alternative to avoid legal issues.Naturally, I am willing to make concessions to reach our previously discussed win-win situation. I also understand that this is a lot of information to take into account, so don't feel rushed!Kind regards,Mika</t>
  </si>
  <si>
    <t xml:space="preserve">Dear Mika,I appreciate your openness to certain points and take into account some of the concession that you proposed.There are still two critical points for Tihe and I would asume also for Vaete to be clarified before reaching an agreement. TheSecrecy clauseandVaete Share of future profitissues are extremly dependent from one another. Not to say that theDuration of contractandVaete members in boardare less important.We want to adress into further detail the first two issues above mentioned.We are still vowing to haveNoSecrecy clauseas we see the joint venture as a union of two companies that are in the same level and trust each other. As far as the last e-mail, we could argue that Vaete Team does not trust our company, in this sense we find this untrusworthiness unfair. We see a joit-venture as a new organization where both companies are going to invest with know-how and resourses and thus, we do not see the argument that Tihe has to ask permision to use the technology. It is going to be the joint venture the one developing, using and producing the technology. This leaves us with the taste that Vaete wants only to use the Tihe as a cheap manufacturer that will take the burden of the investments of setting new and retrofitting current facilities without giving Tihe the place of a partner in a JV.As we have no information on the enginee we can only estimate that the development so far for you has a cost of 50€ Mio. While Tihe will incur in approx. 65% of the whole investment to assure the capacities requiered, invest into the Estonian infrastructure to secure the testing of the enginee and use our Network with the Estonian government to secure that the government invest the rest to the upgrade of the infrastructure. In this sense we propose thatVaete members in boardare no more than3 members butalready give Vaete the majority. With this fact we want to show Vaete that Tihe trust the desicions that will be taken by the JV and that Tihe values trust overall as a principal of the joint-venture. Nonetheless, we still consider that Tihe shall have voice in the board to support the relationships with the government and to be treated as an equal partner.Adding to the 65% that we already forecasted and are ready to invest; our finance department regretably cannot calculate how much Tihe still have to invest to secure the final development of the enginee. And here is were we think that both issues (Future Profit and Secrecy clause) cannot be as you proposed accepted from Tihe's side. For sure this joint venture is going to bring gains to both parties and we want to have the share set as by the amount of the investment incurred.You mentioned 76% is what Vaete is going to invest, though we sadly want to show our trust to you but without further information we cannot feel secure that this percentage is true. We though that we could trust blindly the numbers that you informed us, but from your previous e-mail we have to be a little bit esceptical. While we tried to make some forecast with the few information given in this direction from Vaete to Tihe we could calculate that we are actually making the biggest payment in a lump-sum, therefore we think thatVaete Share of future profitcould be no more than40%. But please let us have further information (numbers and review the secrecy clause) and we are open to diminish the future profit that we forecast will cover our fixed costs.While we will incur into expanding our facilities we requiere that theDuration of contractshall be longer than 7 years, this will give Tihe the time to look into further business after the joint-venture is disloved. We wanted 12 years, though Tihe has agree internally that we can accept a range between 9 -11 years. One or 2 years before wecould review the jount-veture and go into negotations once again to keep the JV or look for an exit strategy. As a way to show you that we are willing to go to your porposal we offer a10 yearsduration.I think that we can keep theCourt of jurisdictioninGermanyas a common ground so long there isNoSecrecy clause.Please do take into consideration that we are moving Tihe towards Vaete values and we value the most to reach an agreement based on trust. Tihe understand that in business there shall be contracts but we would dislike and most likely avoid to reach an agreement if we feel not treated equally and with trust.Hope you follow-up our point of view and appreciate our porpousal.Kind RegardsJesse with Tihe Technologies AG</t>
  </si>
  <si>
    <t xml:space="preserve">Dear Jesse,Although I do understand any initial caution cause by possible distrust, I do not see it justified in all cases you've mentioned in your previous mail. From the report I was given to prepare for the negotiation, I was told that the overall costs to be provided by Vaete is approxiammtely 76,5 milion euros. Our engineers have estimated that Tihe will only need to invest another 5 million euros, bringing your estimated total to 23,5 million euros. However, we are willing to reconsider the distribution of profit if Tihe is willing to reconsider the Secrecy clause. We offerVaete Share of future profitat62%. To get you to agree with theSecrecy clause Yes, we would like for you to understand that this clause is not necessarily about Tihe having the free opportunity to use this technology, but thrid parties combining it with their own and possibly beating us in the race of creating the engine. That would be catastrohical for our JV. We will also make concessions on theDuration of contractand lengthen it to our given maximum duration,9 years. We were given 5-9 years for context, with 9 being our least favourable. Even more so, we would like to agree with3 memberson the board andGermanyas theCourt of jurisdiction. We hope that making these concessions without hesitation will show you that we view Tihe as a very important part of our JV. I believe that if we both stay open there is no reason for mistrust in the project. Since there is no other reason for theSecrecy clausethan to prevent third parties ruining our golden chance. Of course, with good reasoning we are willing to reconsider theVaete Share of future profit.Kind regards,Mika</t>
  </si>
  <si>
    <t xml:space="preserve">Hello Mika,I can understad from your latest offer, that theSecrecy clauseshould be in place for Vaete to feel secure and assure that the possible joint development does not get used wronly. Thus, we are willing to make the concession of saying "Yes"to it, if the following conditions can be met:The Vaete members in boardare reduce to2 members.As we have to ask permision to Vaete to use the technology we want to hold the majority of desicion over the board of the JV.TheDuration of contractis of at least10 years.We want to avoid being used as a supplier eventhough we are investing also in the development. Thus we want to have a longer period to assure that we also make profits to overcome our fixed costs of production and also make some gains.We can keep the theCourt of jurisdictioninGermany.For sure we would root still to have it in Estonia, nonetheless I want to show that my word has a value and thus leave Germany.Vaete Share of future profitshall be30%. (Herby our view)As there is a secrecy clause we are going into the risk that Vaete looks for manufacturers in other countries and we end up being a mere supplier that is not able to profit equally from the JV.As per the last emailVaete is investing 76€ Mio Tihe is investing 74€ Mio:Production facilities 29€ Mio (3 facilities)Renewal of the Estonian infrastrcuture 35€ MioUpgrade of our technology and security system 4€ Mio.Development of the engine 6,5€ Mio. We added 15% ontop of what your team calculated, as we have no acces to asses this value.We wanted to be equal in all the sences but as the secrecy clause is a must for you we propose not 50% but30% for Vaete's shares.Shall Vaete is open to have "no" secrecy clause, we could offer you:52% of Vaete Share of future profit accoring to the amount if investment incurred by both partiesMajority in the Board by 3 members for VaeteDuration of the contract 9 yearsCourt of jurisdiction Germany.Kind regardsJesse</t>
  </si>
  <si>
    <t xml:space="preserve">Hi Jesse,in advance I do apologize, since I do not have a lot of time today and the deadline is today at 16:00. I am willing to give you the secrecy clause but the profit will be divided in vaete favour as well as the members on the board. I currently do not have acces to my laptop (since it died). I believe this will be a step to a more 50-50 division of our preferences. I am currently at 50% and am simply not willing to go any lower. Again I apologize. I hope this will suit your preferences better.kind regards,Jesse</t>
  </si>
  <si>
    <t xml:space="preserve">Hello Mika,Thanks for the concessions done regarding the secrecy clause, though the overall combination does not satisfy our expectation.Here our last and final offer. We want to benefit form the JV and we do see fit to have at least the50% of the profit as per the amount of investment done by our side.We consider this or the last offer viable ones for Tihe to close a deal.Hope you can reconsidered and we can start a new chapter together.Kind regardsJesse</t>
  </si>
  <si>
    <t xml:space="preserve">Hello Jesse,I found your previous offer already kind of offensive for Vaete, let alone you latest after what I have told you. This I will simply not do. Like I said it was my final offer. Wish you the best.Kind regards,Mika</t>
  </si>
  <si>
    <t xml:space="preserve">Dear Mr. Andersson,nice to meet you,I hope everything is fine.As you know, both of our Companies would like to finalize a deal for our planned joint venture.Therefore it would be great if you can make us a fair offer about some details.I was thinking of issues likeVaete Share of future profit,Vaete members in board,Duration of contract,Secrecy clauseandCourt of jurisdictionI look forward to hearing from you.With the best wishes.Jesse Rebane</t>
  </si>
  <si>
    <t xml:space="preserve">Dear Mr. Rebane, Great to hear from you. It is true that we would like to finalize a deal for our planned joint venture.Given the situation of the new cooperation between our companies and the difference in experience, I drew up a proposal with my colleague. In our opinion, this proposal is a fair basis for a long-term sustainable cooperation of our companies. As you can see, I have drawn up our requirements per issue.We expect you to agree to this and our cooperation can finally begin.Kind regards, Mika Andersson.</t>
  </si>
  <si>
    <t xml:space="preserve">Dear Mr. Anderssonthank you for your quick response.We are also very interested in finding an agreement to reach a long time deal and a sustainable cooperation.But with respect, there is a huge gap between your wishes and our requirments. When we discussed your offer in our office we have seen some real issues.You should think about that our company will pay for the development and production of the engine and use our plants and staff. Therefore your proposedVaete Share of future profitis simply not acceptable for us.Moreover I think with 3 Vaete members in boardyou will have the majority of members. That should fit your Requirements.While we are looking for a long time partnership i would suggest theDuration of contractto be 12 Years.And could you please give me clarification about the issues of the secrecy clause, otherwise it is impossible to agree to this clause.I attached a counteroffer which should fulfill both of our idea of this joint venture.With kind regards.Jesse Rebane</t>
  </si>
  <si>
    <t xml:space="preserve">Dear Mr. Rebane,Great to hear that you are still enthusiastic and positive about a long-term collaboration. The same goes for us.Unfortunately, there are some important points we cannot agree to in your proposal.Let me start with positive news. In consultation with the board, we have agreed to your proposal to divideVaete members in board into 3 - 2, where 3 members of our organisation will represent the board.As for profit, we do not think it is a fair distribution. We are certainly aware that your company pays for the development and production of the engine and we use your factories and staff. But as is well known, 80% of those costs are paid by your government. With your proposal of profit sharing, we would indirectly pay for this investment and that does not rhyme with a fair collaboration.Besides, your government has just started new plans for improved infrastructure. Since you can cooperate with us and make use of our engineers and innovation, there is a good chance that your government will choose your company to realise these innovative ideas.Moreover, if our collaboration does not go ahead, it will be very unfavourable for your company. As you know, Vaete AG is a highly recognised player in Europe. Other investors will see our cooperation as a sign of their own cooperation with your company. Your cooperation with our company is crucial for Tihe's AG future growth. For this, we obviously need to be rewarded, which is why we propose the followingVaete Share of future profit distribution.On the subject Duration of contract, we find it somewhat remarkable that you want a 12-year contract, where both companies have already agreed to a five-year deal at the corporate level. But as we have confidence in this cooperation, we certainly want to contractually establish a longer cooperation. Hence our proposal.Finally, our main conditions: Secrecy clause and Court of jurisdiction. The innovative technology we use represent a key and valuable knowledge resource for our company. We are willing to use and share them in collaboration with you. But it is important to us that we can be confident that this information will remain confidential. Therefore, without approval ofSecrecy clause proposal, the whole cooperation cannot take place and you will have to find a new cooperation partner. Given the urgency of this contract, we therefore want to legally handle all possible issues in this area in Sweden. By agreeing to this, we believe that there is a loyal bond between us and that good honest cooperation can take place.I look forward to our collaboration and your response.Kind regards,Mika Andersson.</t>
  </si>
  <si>
    <t xml:space="preserve">Dear Mr. Andersson,I read your answer to our last offer with great interest, but unfortunately I can still not accept certain issues.To make a step forward to you and to the fullfilment of our joint venture we would agree to the Secrecy clause. That is a bigleap of faith from our company. It makes our jobs much more difficult.After agreeing to the Secrecy clauseit would feel like a proof of trustin our joint venture if the Duration of contractwould be set on 12 years. You said it yourself "Your government has just started new plans for improved infrastructure. Since you can cooperate with us and make use of our engineers and innovation, there is a good chance that your government will choose your company to realise these innovative ideas". The view of the future of this colaboration looks amazing.Moreover it would be very beneficial for a joint venture in Estoniawith an Estonian company, that the venture will be subject to Estonian law.The secrecy clause was a big factor for the Vaete Share of future profit. With the confidentiality of your technology we lost a great value for our cooperation. In addition to that we cannot yet estimate the production costs of the engine, as Vaete AG has not yet provided any technical information. We do know however, that the engine is not yet at the point of being ready for series production. So we have to urgently ask to reduce your percantage share to20.It would be nice to here from you soon.Kind regards,Jesse Rebane</t>
  </si>
  <si>
    <t xml:space="preserve">Dear Mr. Rebane,Thank you kindly for your response.It should be said that I am slowly beginning to worry about a possible collaboration as time is running out. Nevertheless, together with the management, I am still confident that our companies can work together profitably. To make the cooperation a reality, we ask you to take another look at the following points:</t>
  </si>
  <si>
    <t xml:space="preserve">Dear Mr. AnderssonWe were willing to work urgently on a new offer to start our joint venture as soon as possible.While still accepting your requirments on the Secrecy clauseand theVaete members in boardwe alsowould propose that theVaete Share of future profitwill be raised to 32% to finally reach a deal. To smooth out the issueCourt of jurisdictioni would suggest that the law should be on neutral ground, therefore we thought aboutGermany.While making these adjustments we have to hold on to our idea of a long time partnership and it is very important to set theDuration of contractto12 years.We are looking forward to reach an agreement.Kind regards,Jesse Rebane</t>
  </si>
  <si>
    <t xml:space="preserve">Dear Mr. Rebane,Apologies for my last email. Due to technical problems, that mail had been sent incompletely.To the point than. Again, let me start with the good news and inform you that we as a company appreciate that you have agreed to the Secrecy clause. This creates trust and that is why we as a company are willing to propose aDuration of contract of 8 years. We are confident of a good cooperation, but as you also know, this market is still new and unpredictable. New European regulations, further climate change and new innovations can be decisive for both parties and demand acute change. We believe we have to take this into account. A contract duration of 12 years is therefore too long and may work to the disadvantage of both our companies, thats also why both boards have already agreed to a five-year cooperation. Therefore, as a vote of confidence in a sustainable cooperation, we would like to propose a contract duration of 8 years.The second point of change to your proposal is the Court of jurisdiction. Given that the cooperation of our companies is going to be a defining major collaboration, we as both parties need to be prepared for what can and will come. We expect our cooperation will generate interest from other companies, think also of companies operating in the Asian market. Around the world, climate change is a serious problem and our companies will be at the forefront with a large-scale solution to this problem with our collaboration. When other companies want to cooperate with us, we should be able to legally secure our position as the frontrunner of hydrogen engine with no emissions. As corporate law is still very new in Estonia, it is of urgent importance for the future of both companies that jurisdiction will take place in Sweden as we already have a lot of experience in corporate law and have been acting in the European corporate world for years. We would ask you to think carefully about this. We are, should you not agree to this, willing to want to settle the court of jurisdiction in Germany.The last point we do not quite agree with is with the Vaete Share of future profit. We are aware that you cover the full cost of the plants and also contribute to the further development of the engine. You have also covered the costs of the security system. You certainly deserve to be rewarded for that. Nevertheless, our company has invested a lot of money in the development of this new technology which will be the future. This investment at the bottom line is almost twice as much as your investment. In addition, it will be a huge marketing boost for Tihe AG when other companies and investors see that a large European reliable company like Vaete AG will work with you. We will put your company on the global map with our name in such a way that Tihe AG can count on a profitable future. Given these two reasons, 20% is really far too little and we cannot agree to this. Therefore, we propose the following profit distribution that is still profitable for Tihe AG. Hope to hear from you.Kind Regards,Mika Andersson.</t>
  </si>
  <si>
    <t xml:space="preserve">Dear Mr. Rebane,Apologies for my last email. Due to technical problems, that mail had been sent incompletely. I then managed to resend the correct full mail, but I feel that it did not arrive? To make sure you will read my mail, I am now sending the same complete mail again.To the point than. Again, let me start with the good news and inform you that we as a company appreciate that you have agreed to the Secrecy clause. This creates trust and that is why we as a company are willing to propose aDuration of contract of 8 years. We are confident of a good cooperation, but as you also know, this market is still new and unpredictable. New European regulations, further climate change and new innovations can be decisive for both parties and demand acute change. We believe we have to take this into account. A contract duration of 12 years is therefore too long and may work to the disadvantage of both our companies, thats also why both boards have already agreed to a five-year cooperation. Therefore, as a vote of confidence in a sustainable cooperation, we would like to propose a contract duration of 8 years.The second point of change to your proposal is the Court of jurisdiction. Given that the cooperation of our companies is going to be a defining major collaboration, we as both parties need to be prepared for what can and will come. We expect our cooperation will generate interest from other companies, think also of companies operating in the Asian market. Around the world, climate change is a serious problem and our companies will be at the forefront with a large-scale solution to this problem with our collaboration. When other companies want to cooperate with us, we should be able to legally secure our position as the frontrunner of hydrogen engine with no emissions. As corporate law is still very new in Estonia, it is of urgent importance for the future of both companies that jurisdiction will take place in Sweden as we already have a lot of experience in corporate law and have been acting in the European corporate world for years. We would ask you to think carefully about this. We are, should you not agree to this, willing to want to settle the court of jurisdiction in Germany.The last point we do not quite agree with is with the Vaete Share of future profit. We are aware that you cover the full cost of the plants and also contribute to the further development of the engine. You have also covered the costs of the security system. You certainly deserve to be rewarded for that. Nevertheless, our company has invested a lot of money in the development of this new technology which will be the future. This investment at the bottom line is almost twice as much as your investment. In addition, it will be a huge marketing boost for Tihe AG when other companies and investors see that a large European reliable company like Vaete AG will work with you. We will put your company on the global map with our name in such a way that Tihe AG can count on a profitable future. Given these two reasons, 20% is really far too little and we cannot agree to this. Therefore, we propose the following profit distribution that is still profitable for Tihe AG. Hope to hear from you.Kind Regards,Mika Andersson.</t>
  </si>
  <si>
    <t xml:space="preserve">Dear Mr. Andersson,i received your last mail, but contemporaneous i was setting up a new offer which seems much fairer to me.Nevertheless as a sign of good will we would like to make a last offer to fullfill both of our ideas of the joint venture in the remaining time.In attachement you will see the values of our last offer. We are now on our minimum level of value for this cooperation.I am looking forward to hopefully find an agreement. Otherwise our cooperation is not feasible for us.Kind regards,Jesse Rebane</t>
  </si>
  <si>
    <t xml:space="preserve">Dear Mr. Rebane,Thank you for your quick response. It is positive to see that we are getting closer together and a deal is very close. As for the points:Vaete members in board,Secrecy clause, andCourt of jurisdiction we are happily in agreement.We are left with an agreement on the remaining two issues. It is nice to read that you have moved away from the 20% profit for Vaete AG. The proposal you now make of 45% shows much more respect and we appreciate that very much. In agreement with the management, we find this almost acceptable. They argue that the Vaete Share of future profit should be at least 55%. Nevertheless, our future cooperation is most important to us. Therefore, I make a proposal which in my opinion is the fairest, namely 50-50. This way, both parties will be rewarded the same. Tihe AG for taking on production costs and building new plants. Vaete AG for investing many millions in pioneering innovative technology and sharing it with you.To accommodate my management slightly, I ask you to agree to a Duration of contract of nine years. This is our maximum, as we do not want to take any risks in connection with future ecological and economic developments.As it stands now, for us it is the final offer. If you decide not to agree, a future collaboration is definitely not possible. Vaete AG will look for a new cooperation partner within or outside Europe and a profitable opportunity passes you by. We really hope you will agree to this final proposal and our cooperation can be realised.With hopeful regards,Mike Andersson.</t>
  </si>
  <si>
    <t xml:space="preserve">Dear Mr. Andersson,we are almost there.We would agree to your last urgent issue and set theDuration of contracton 9 Years,if you will agree onVaete Share of future profit of 45%.It costed us a lot of work and sweat to come to this point of the negotiation.We can not lower our requirments anymore.I'm counting on you and your company - Let's make a deal.Best wishesJesse Rebane</t>
  </si>
  <si>
    <t xml:space="preserve">Dear Mr. Rebane,Thank you for your response. I really appreciate your effort and time put into this negotiation. Therefore, I have no doubt that you are as keen as us to enter into a partnership. But as I mentioned in the previous email, 50% profit is our minimum and final offer. I would therefore ask you to agree to the proposal as reiterated in this mail. There is no more room for negotiation for me as time is running out and these are our final terms. We sincerely hope that you will agree to this and our cooperation can finally begin.Let's make this happen.Kind Regards,Mika Andersson.</t>
  </si>
  <si>
    <t xml:space="preserve">Dear Mr. Andersson,We will accept your offer.Kind regards,Jesse Rebane</t>
  </si>
  <si>
    <t xml:space="preserve">Dear Mr. Andersson,My name is Jesse Rebane and I will be your negotiation partner according the joint venture.I am looking forward to a fair discussion about the open issues and I would like to ask you to send me an opening offer and tell me about your most importent points.King regardsJesse Rebane</t>
  </si>
  <si>
    <t xml:space="preserve">DrJesse Rebane,It is a pleasure to meet you. My name is Mike Andersson, your negotiating partner on behalf of Vaete AG. I am also looking forward to be discussing with you and start a joint venture with Tihe Technologies AG.Hereby I send you my first offer regarding the issues that are left to discuss. I want to let you know that we are obviously prepared for some comprimise ad I am well aware that your interests may differ from ours. However, the most important thing for us is to reach an agreement and I want us both to leave the negotiation with sincere content feelings.I look forward to receive your reaction and your counteroffer.King regards,Mike Andersson</t>
  </si>
  <si>
    <t xml:space="preserve">Dear Mr Andersson,thank you for your quick response. I am happy to hear that you are open for compromises and so are we. But I want to be honest with you that there are some points we have to insist on.For example accordingCourt of jurisdiction Sweden is unfortunately not an option for us. And we definitely need an agreement about theDuration of contract longer than 5 years. Regarding the other points we are open for a discussion.I want to emphasize: We are very interested in cooperation!Kind regardsJesse Rebane</t>
  </si>
  <si>
    <t xml:space="preserve">Dear Jesse Rebane,I am happy to hear that you are open to compromise as well.We are prepared to choose Germany for theCourt of jurisdiction, and we want to changeDuration of contractto 7 years. In exchange I hope you could reconsider to changeVaete Share of future profitto 60%, we are willing to go 10% lower than the first offer. Also we find it very important to have at least 3 members forVaete members in board, that is 1 fewer than we actually hoped for.I look forward to receive your reaction and your counteroffer. We are also very interested in cooperation!King regards,Mike Andersson</t>
  </si>
  <si>
    <t xml:space="preserve">Dear Mr Andersson,thank you very much for your offer onCourt of jurisdiction. I think we can agree on this point.According theDuration of contractlet us meet halfway for10 years, since we both are interestet in a longterm relationship and cooperation anyway.Talking about theVaete Share of future profit, how do you think about a diplomatic solution with50? We are of the opinion this would be a fair agreement.Also even though you would agree on 3 members on board, we are willing to come together at your wished4 members, if you could give up the secrecy clause.Looking forward to your reply!Kind regardsJesse Rebane</t>
  </si>
  <si>
    <t xml:space="preserve">Dear Jesse Rebane,For theDuration of contractwe would like to consider 10 years. Indeed, we both value a longterm relationship and cooperation. I hope you would be so generous to allow 4 membersVaete members in board.I am okay with even 40% forVaete Share of future profit, and in exchange we want theSecrecy clauseto stay, since this is very important for the future of our company.I look forward to your reply. I hope we can reach an agreement we both benefit from equally.King regards,Mike Andersson</t>
  </si>
  <si>
    <t xml:space="preserve">Dear Mr. Andersson,I am glad we have come to an agreement! Thank you for this fair negotiation.Kind regardsJesse Rebane</t>
  </si>
  <si>
    <t>Sender_IU</t>
  </si>
  <si>
    <t>Receiver_IU</t>
  </si>
  <si>
    <t>JU</t>
  </si>
  <si>
    <t>CI</t>
  </si>
  <si>
    <t xml:space="preserve">Negotiation Title</t>
  </si>
  <si>
    <t>Init</t>
  </si>
  <si>
    <t xml:space="preserve">Welcome to Negoisst! If you have any problems using the system please contact the support: support@negoisst.de. Good luck with your negotiation.</t>
  </si>
  <si>
    <t xml:space="preserve">&lt;p&gt;Dear Mr Husar,&lt;/p&gt;
&lt;p&gt;thank you for your statement. There are some aspects which are unclear to us, let me outline these:&lt;/p&gt;
&lt;ul&gt;
&lt;li&gt;Secrecy terms:&lt;/li&gt;
&lt;/ul&gt;
&lt;p&gt;Concerning the secrecy terms you are stating that you would like to use the combustion engine as well in other products. Unfortunately, this will not be possible. It is important to understand that we have developed this key technology and have invested a huge amount of resources in the development of it. We are willing to share the technology in general with you, however, the &lt;strong&gt;combustion chamber&lt;/strong&gt; - being a particular part of the engine - cannot be used in other products. A good analogy for this would be Coca Cola's recipe - they are also working with joint ventures, but they are not giving away their main competitive strengh: their recipe.&lt;/p&gt;
&lt;p&gt;Especially taking into consideration your view on shared profits (20 : 80) [Mihalits AG : Metallurg Technolgies] we do not clearly understand this issue: On the one hand you would like to benefit from a technology, developed at huge costs, which you did not bear yourself, and on the other hand you would like to take the lion share of profits generated?&lt;/p&gt;
&lt;ul&gt;
&lt;li&gt;Board of Directors:&lt;/li&gt;
&lt;/ul&gt;
&lt;p&gt;Thank you for acknowledging our experience. The statement "In return, we expect you to respond to our information accordingly" is unclear to us: which information do you mean in particular?&lt;span lang="EN-GB" style="font-size: 15.0pt; font-family: Times; mso-bidi-font-family: Times; color: #2a2c2e;"&gt;&lt;br /&gt;&lt;/span&gt;&lt;/p&gt;
&lt;ul&gt;
&lt;li&gt;Split of future revenues&lt;/li&gt;
&lt;/ul&gt;
&lt;p&gt;You are stating that &amp;euro; 80 Mio is incomprehensible, let me clarify this aspect: With our long-standing experience in this industry and our contact to key experts in the field we have identified a value of the technology of at least &amp;euro; 90 Mio for a duration of five years. We know what the technology is capable of.&lt;/p&gt;
&lt;p&gt;It is interesting that you are stating the value of the innovation is not more than &amp;euro; 60 Mio, although you are stating at the same time that it is due to lack of technical information. Could you please outline how you arrived at the conclusion that no more than &amp;euro; 60 Mio. are possible, while you did not have all technical information? &lt;/p&gt;
&lt;p&gt;Moreover, we have done some research in the Ukrainian market and have identified typical costs for building a new plant required for the size of our undertaking of max. &amp;euro; 5.5 Mio. Also, the R&amp;amp;D &amp;amp; production costs are incomprehensible to us: the BlueStar technology is at a stage where we are already testing the engine in real-life environments and we do not expect extensive research to be needed. We do understand, that you will need to invest some resources in minor adaptions of your plant design for allowing series production, but we strongly think that R&amp;amp;D costs are at the most &amp;euro; 4.5 Mio.&lt;/p&gt;
&lt;p&gt;We absolutely agree on the fact that by investing into the upgrading of transportation and electricity infrastructure yourself will lead to advantages - especially for your company. We do think that you have to take this into consideration as well when you are thinking about the split of profits: We are bringing in the key technology, our brand and your future possibility to also operate on the highly profitable Western European market. At the same time you are able to improve massively your region economically and have the future potential of working together with other companies.&lt;/p&gt;
&lt;ul&gt;
&lt;li&gt;Court of jurisdiction:&lt;/li&gt;
&lt;/ul&gt;
&lt;p&gt;Unfortunately, the issue is not as clear as you are stating it. I have outlined that the Austrian corporate law is known to be very comprehensive and has already been proven hundreds of times. This joint venture will be of an Austrian and Ukrainian company, with us bringing in the key technology and experience in managing the joint venture. Furthermore, in recent years there have been some cases of&amp;nbsp; joint ventures, in which the Ukrainian jurisdiction was very unclear: this is why we urge to have Austria as the court of jurisdiction. Please outline the reasons for not favouring the Austrian location of jurisdiction.&lt;/p&gt;
&lt;ul&gt;
&lt;li&gt;Duration of contract:&lt;/li&gt;
&lt;/ul&gt;
&lt;p&gt;This revolutionary technology is certainly not going to be a huge step of adaption for society regarding environmental aspects. This technology with its savings in emissions is what society and our customers are asking and almost craving for right now and will do so in the next couple of years. We esimate the hardest time span will be the next five years and are of the opinion that both your party and our company should have the possiblity to rethink and discuss the terms of this jointventure after the first difficult five years. We do not think that binding one to another contractually for a long period of time (12 years) will be fruitful to any of us.&lt;/p&gt;
&lt;p&gt;&amp;nbsp;We are confident that you will understand our issues and we are very much looking forward to your clarifications.&lt;/p&gt;
&lt;p&gt;Yours sincerely,&lt;/p&gt;
&lt;p&gt;Kim Koller&lt;/p&gt;</t>
  </si>
  <si>
    <t xml:space="preserve">&lt;p class="MsoNormal" style="mso-pagination: none; mso-layout-grid-align: none; text-autospace: none;"&gt;&lt;span style="font-size: 15.0pt; font-family: Times; mso-bidi-font-family: Times; color: #2a2c2e; mso-ansi-language: DE;"&gt;Dear Mr Kim Koller,&lt;/span&gt;&lt;/p&gt;
&lt;p class="MsoNormal" style="mso-pagination: none; mso-layout-grid-align: none; text-autospace: none;"&gt;&lt;span style="font-size: 15.0pt; font-family: Times; mso-bidi-font-family: Times; color: #2a2c2e; mso-ansi-language: DE;"&gt;&amp;nbsp;&lt;/span&gt;&lt;/p&gt;
&lt;p class="MsoNormal" style="mso-pagination: none; mso-layout-grid-align: none; text-autospace: none;"&gt;&lt;span style="font-size: 15.0pt; font-family: Times; mso-bidi-font-family: Times; color: #2a2c2e; mso-ansi-language: DE;"&gt;Uncertainlies like you have are understandable, because it is a very &lt;/span&gt;&lt;span lang="EN-GB" style="font-size: 15.0pt; font-family: Times; mso-bidi-font-family: Times; color: #2a2c2e;"&gt;complex project. I&amp;rsquo;ll be happy to make things as clear as possible. &lt;/span&gt;&lt;/p&gt;
&lt;p class="MsoNormal" style="mso-pagination: none; mso-layout-grid-align: none; text-autospace: none;"&gt;&lt;span lang="EN-GB" style="font-size: 15.0pt; font-family: Times; mso-bidi-font-family: Times; color: #2a2c2e;"&gt;&amp;nbsp;&lt;/span&gt;&lt;/p&gt;
&lt;p class="MsoListParagraph" style="text-indent: -18.0pt; mso-pagination: none; mso-list: l3 level1 lfo4; mso-layout-grid-align: none; text-autospace: none;"&gt;&lt;!-- [if !supportLists]--&gt;&lt;span lang="EN-GB" style="font-size: 15.0pt; font-family: Symbol; mso-fareast-font-family: Symbol; mso-bidi-font-family: Symbol; color: #2a2c2e;"&gt;&lt;span style="mso-list: Ignore;"&gt;&amp;middot;&lt;span style="font: 7.0pt 'Times New Roman';"&gt;&amp;nbsp;&amp;nbsp;&amp;nbsp;&amp;nbsp;&amp;nbsp; &lt;/span&gt;&lt;/span&gt;&lt;/span&gt;&lt;!--[endif]--&gt;&lt;span style="font-size: 15.0pt; font-family: Times; mso-bidi-font-family: Times; color: #2a2c2e; mso-ansi-language: DE;"&gt;Secrecy terms:&lt;/span&gt;&lt;/p&gt;
&lt;p class="MsoNormal" style="mso-pagination: none; mso-layout-grid-align: none; text-autospace: none;"&gt;&lt;span lang="EN-GB" style="font-size: 15.0pt; font-family: Times; mso-bidi-font-family: Times; color: #2a2c2e;"&gt;&amp;nbsp;&lt;/span&gt;&lt;/p&gt;
&lt;p class="MsoNormal" style="mso-pagination: none; mso-layout-grid-align: none; text-autospace: none;"&gt;&lt;span lang="EN-GB" style="font-size: 15.0pt; font-family: Times; mso-bidi-font-family: Times; color: #2a2c2e;"&gt;Basically our opinion about this joint venture was more about to just build a business corporation but to try to achieve long term goals for both. The first step to achieve this goal was to have advantages from each other. In that case your technology and from our part you would get the possibilities to realize your combustion engine. &lt;/span&gt;&lt;/p&gt;
&lt;p class="MsoNormal" style="mso-pagination: none; mso-layout-grid-align: none; text-autospace: none;"&gt;&lt;span lang="EN-GB" style="font-size: 15.0pt; font-family: Times; mso-bidi-font-family: Times; color: #2a2c2e;"&gt;Nevertheless we agree on your offer regarding to sharing your technology and agree that we will not use the combustion engine in other products as well on one condition. Namely you have to agree on the upcoming points that we have discussed and have found compromises. &lt;/span&gt;&lt;/p&gt;
&lt;p class="MsoNormal" style="mso-pagination: none; mso-layout-grid-align: none; text-autospace: none;"&gt;&lt;span lang="EN-GB" style="font-size: 15.0pt; font-family: Times; mso-bidi-font-family: Times; color: #2a2c2e;"&gt;&amp;nbsp;&lt;/span&gt;&lt;/p&gt;
&lt;p class="MsoNormal" style="margin-left: 36.0pt; text-indent: -36.0pt; mso-pagination: none; mso-list: l0 level1 lfo1; tab-stops: 11.0pt 36.0pt; mso-layout-grid-align: none; text-autospace: none;"&gt;&lt;!-- [if !supportLists]--&gt;&lt;span style="font-size: 15.0pt; font-family: Times; mso-fareast-font-family: Times; mso-bidi-font-family: Times; color: #2a2c2e; mso-ansi-language: DE;"&gt;&lt;span style="mso-list: Ignore;"&gt;&amp;bull;&lt;span style="font: 7.0pt 'Times New Roman';"&gt;&amp;nbsp;&amp;nbsp; &lt;/span&gt;&lt;/span&gt;&lt;/span&gt;&lt;!--[endif]--&gt;&lt;span style="font-size: 15.0pt; font-family: Times; mso-bidi-font-family: Times; color: #2a2c2e; mso-ansi-language: DE;"&gt;Board of Directors:&lt;/span&gt;&lt;/p&gt;
&lt;p class="MsoNormal" style="mso-pagination: none; mso-layout-grid-align: none; text-autospace: none;"&gt;&lt;span lang="EN-GB" style="font-size: 15.0pt; font-family: Times; mso-bidi-font-family: Times; color: #2a2c2e;"&gt;&amp;nbsp;&lt;/span&gt;&lt;/p&gt;
&lt;p class="MsoNormal" style="mso-pagination: none; mso-layout-grid-align: none; text-autospace: none;"&gt;&lt;span lang="EN-GB" style="font-size: 15.0pt; font-family: Times; mso-bidi-font-family: Times; color: #2a2c2e;"&gt;Due to the fact that you have better information or rather stronger experience and resources, we are ready to accept your offer regarding to a split of 1:4. At the same time we expect to respond accordingly to our offers.&lt;/span&gt;&lt;/p&gt;
&lt;p class="MsoNormal" style="mso-pagination: none; mso-layout-grid-align: none; text-autospace: none;"&gt;&lt;span lang="EN-GB" style="font-size: 15.0pt; font-family: Times; mso-bidi-font-family: Times; color: #2a2c2e;"&gt;&amp;nbsp;&lt;/span&gt;&lt;/p&gt;
&lt;p class="MsoNormal" style="margin-left: 36.0pt; text-indent: -36.0pt; mso-pagination: none; mso-list: l1 level1 lfo2; tab-stops: 11.0pt 36.0pt; mso-layout-grid-align: none; text-autospace: none;"&gt;&lt;!-- [if !supportLists]--&gt;&lt;span style="font-size: 15.0pt; font-family: Times; mso-fareast-font-family: Times; mso-bidi-font-family: Times; color: #2a2c2e; mso-ansi-language: DE;"&gt;&lt;span style="mso-list: Ignore;"&gt;&amp;bull;&lt;span style="font: 7.0pt 'Times New Roman';"&gt;&amp;nbsp;&amp;nbsp; &lt;/span&gt;&lt;/span&gt;&lt;/span&gt;&lt;!--[endif]--&gt;&lt;span style="font-size: 15.0pt; font-family: Times; mso-bidi-font-family: Times; color: #2a2c2e; mso-ansi-language: DE;"&gt;Split of future revenues&lt;/span&gt;&lt;/p&gt;
&lt;p class="MsoNormal" style="mso-pagination: none; mso-layout-grid-align: none; text-autospace: none;"&gt;&lt;span lang="EN-GB" style="font-size: 15.0pt; font-family: Times; mso-bidi-font-family: Times; color: #2a2c2e;"&gt;&amp;nbsp;&lt;/span&gt;&lt;/p&gt;
&lt;p class="MsoNormal" style="mso-pagination: none; mso-layout-grid-align: none; text-autospace: none;"&gt;&lt;span lang="EN-GB" style="font-size: 15.0pt; font-family: Times; mso-bidi-font-family: Times; color: #2a2c2e;"&gt;Please do not misunderstand me, We have no doubt in your experience and knowledge. At the end of the day your facts about the technology are speculations. That means we can not be 100% sure about the point that the technology will be successful. In that respect, the lack of information was also meant. On the other hand, our costs and therefore the risk we bear are clearer and higher. I can submit you the budget, which says that the costs of building three new plants will be at least &lt;/span&gt;&lt;span style="font-size: 15.0pt; font-family: Times; mso-bidi-font-family: Times; color: #2a2c2e; mso-ansi-language: DE;"&gt;&amp;euro;&lt;/span&gt;&lt;span style="font-size: 15.0pt; font-family: Times; mso-bidi-font-family: Times; color: #2a2c2e;"&gt; &lt;span lang="EN-GB"&gt;24 Mio.&lt;/span&gt;&lt;/span&gt;&lt;/p&gt;
&lt;p class="MsoNormal" style="mso-pagination: none; mso-layout-grid-align: none; text-autospace: none;"&gt;&lt;span lang="EN-GB" style="font-size: 15.0pt; font-family: Times; mso-bidi-font-family: Times; color: #2a2c2e;"&gt;Indeed the &lt;/span&gt;&lt;span style="font-size: 15.0pt; font-family: Times; mso-bidi-font-family: Times; color: #2a2c2e; mso-ansi-language: DE;"&gt;investing into the upgrading of transportation and electricity infrastructure will lead to advantages especially for our company but nevertheless it is a perequisite to start an joint venture. Anyway we will taktet the costs as well. &lt;/span&gt;&lt;/p&gt;
&lt;p class="MsoNormal" style="mso-pagination: none; mso-layout-grid-align: none; text-autospace: none;"&gt;&lt;span style="font-size: 15.0pt; font-family: Times; mso-bidi-font-family: Times; color: #2a2c2e; mso-ansi-language: DE;"&gt;&amp;nbsp;&lt;/span&gt;&lt;/p&gt;
&lt;p class="MsoNormal" style="mso-pagination: none; mso-layout-grid-align: none; text-autospace: none;"&gt;&lt;span style="font-size: 15.0pt; font-family: Times; mso-bidi-font-family: Times; color: #2a2c2e; mso-ansi-language: DE;"&gt;&amp;nbsp;&lt;/span&gt;&lt;/p&gt;
&lt;p class="MsoNormal" style="mso-pagination: none; mso-layout-grid-align: none; text-autospace: none;"&gt;&lt;span style="font-size: 15.0pt; font-family: Times; mso-bidi-font-family: Times; color: #2a2c2e; mso-ansi-language: DE;"&gt;&amp;nbsp;&lt;/span&gt;&lt;/p&gt;
&lt;p class="MsoNormal" style="mso-pagination: none; mso-layout-grid-align: none; text-autospace: none;"&gt;&lt;span style="font-size: 15.0pt; font-family: Times; mso-bidi-font-family: Times; color: #2a2c2e; mso-ansi-language: DE;"&gt;&amp;nbsp;&lt;/span&gt;&lt;/p&gt;
&lt;p class="MsoNormal" style="margin-left: 36.0pt; text-indent: -36.0pt; mso-pagination: none; mso-list: l2 level1 lfo3; tab-stops: 11.0pt 36.0pt; mso-layout-grid-align: none; text-autospace: none;"&gt;&lt;!-- [if !supportLists]--&gt;&lt;span style="font-size: 15.0pt; font-family: Times; mso-fareast-font-family: Times; mso-bidi-font-family: Times; color: #2a2c2e; mso-ansi-language: DE;"&gt;&lt;span style="mso-list: Ignore;"&gt;&amp;bull;&lt;span style="font: 7.0pt 'Times New Roman';"&gt;&amp;nbsp;&amp;nbsp; &lt;/span&gt;&lt;/span&gt;&lt;/span&gt;&lt;!--[endif]--&gt;&lt;span style="font-size: 15.0pt; font-family: Times; mso-bidi-font-family: Times; color: #2a2c2e; mso-ansi-language: DE;"&gt;Court of jurisdiction:&lt;/span&gt;&lt;/p&gt;
&lt;p class="MsoNormal" style="mso-pagination: none; tab-stops: 11.0pt 36.0pt; mso-layout-grid-align: none; text-autospace: none;"&gt;&lt;span style="font-size: 15.0pt; font-family: Times; mso-bidi-font-family: Times; color: #2a2c2e; mso-ansi-language: DE;"&gt;&amp;nbsp;&lt;/span&gt;&lt;/p&gt;
&lt;p class="MsoNormal" style="mso-pagination: none; tab-stops: 11.0pt 36.0pt; mso-layout-grid-align: none; text-autospace: none;"&gt;&lt;span style="font-size: 15.0pt; font-family: Times; mso-bidi-font-family: Times; color: #2a2c2e; mso-ansi-language: DE;"&gt;We have no doubt about the Austrian corporate law&lt;/span&gt;&lt;span lang="EN-GB" style="font-size: 15.0pt; font-family: Times; mso-bidi-font-family: Times; color: #2a2c2e;"&gt; but it is very bureaucratic and therefore difficult to start cooperative business &amp;ndash; especially when it comes to sharing profits and paying taxes. &lt;/span&gt;&lt;/p&gt;
&lt;p class="MsoNormal" style="mso-pagination: none; tab-stops: 11.0pt 36.0pt; mso-layout-grid-align: none; text-autospace: none;"&gt;&lt;span lang="EN-GB" style="font-size: 15.0pt; font-family: Times; mso-bidi-font-family: Times; color: #2a2c2e;"&gt;Basically my point was that you want to set up a joint venture with us as an Ukrainian company in Ukraine. That is why we assumed that the venture will be subject to Ukrainian law.&lt;/span&gt;&lt;/p&gt;
&lt;p class="MsoNormal" style="mso-pagination: none; tab-stops: 11.0pt 36.0pt; mso-layout-grid-align: none; text-autospace: none;"&gt;&lt;span lang="EN-GB" style="font-size: 15.0pt; font-family: Times; mso-bidi-font-family: Times; color: #2a2c2e;"&gt;Even so we are ready to willing compromise but just if we see the goodwill from your part too.&lt;/span&gt;&lt;/p&gt;
&lt;p class="MsoNormal" style="mso-pagination: none; tab-stops: 11.0pt 36.0pt; mso-layout-grid-align: none; text-autospace: none;"&gt;&lt;span lang="EN-GB" style="font-size: 15.0pt; font-family: Times; mso-bidi-font-family: Times; color: #2a2c2e;"&gt;&amp;nbsp;&lt;/span&gt;&lt;/p&gt;
&lt;p class="MsoNormal" style="margin-left: 36.0pt; text-indent: -36.0pt; mso-pagination: none; mso-list: l2 level1 lfo3; tab-stops: 11.0pt 36.0pt; mso-layout-grid-align: none; text-autospace: none;"&gt;&lt;!-- [if !supportLists]--&gt;&lt;span style="font-size: 15.0pt; font-family: Times; mso-fareast-font-family: Times; mso-bidi-font-family: Times; color: #2a2c2e; mso-ansi-language: DE;"&gt;&lt;span style="mso-list: Ignore;"&gt;&amp;bull;&lt;span style="font: 7.0pt 'Times New Roman';"&gt;&amp;nbsp;&amp;nbsp; &lt;/span&gt;&lt;/span&gt;&lt;/span&gt;&lt;!--[endif]--&gt;&lt;span style="font-size: 15.0pt; font-family: Times; mso-bidi-font-family: Times; color: #2a2c2e; mso-ansi-language: DE;"&gt;Duration of contract:&lt;/span&gt;&lt;/p&gt;
&lt;p class="MsoNormal" style="mso-pagination: none; tab-stops: 11.0pt 36.0pt; mso-layout-grid-align: none; text-autospace: none;"&gt;&lt;span style="font-size: 15.0pt; font-family: Times; mso-bidi-font-family: Times; color: #2a2c2e; mso-ansi-language: DE;"&gt;&amp;nbsp;&lt;/span&gt;&lt;/p&gt;
&lt;p class="MsoNormal" style="mso-pagination: none; tab-stops: 11.0pt 36.0pt; mso-layout-grid-align: none; text-autospace: none;"&gt;&lt;span style="font-size: 15.0pt; font-family: Times; mso-bidi-font-family: Times; color: #2a2c2e; mso-ansi-language: DE;"&gt;I am happy to hear that we finally have an common perspective regarding that the next five years will be the hardest time. But as I told you I think we pursue the same goals, namely to gain long term competitive advantage and have economical benefits. From our side, a long-term cooperation is an important prerequisite. It seems that you want to keep the cooperation to a minimum, but we think the duration of contract must be at least 10 years. &lt;/span&gt;&lt;/p&gt;
&lt;p class="MsoNormal" style="mso-pagination: none; tab-stops: 11.0pt 36.0pt; mso-layout-grid-align: none; text-autospace: none;"&gt;&lt;span style="font-size: 15.0pt; font-family: Times; mso-bidi-font-family: Times; color: #2a2c2e; mso-ansi-language: DE;"&gt;&amp;nbsp;&lt;/span&gt;&lt;/p&gt;
&lt;p class="MsoNormal" style="mso-pagination: none; tab-stops: 11.0pt 36.0pt; mso-layout-grid-align: none; text-autospace: none;"&gt;&lt;span style="font-size: 15.0pt; font-family: Times; mso-bidi-font-family: Times; color: #2a2c2e; mso-ansi-language: DE;"&gt;I hope that you show understanding for our opinions. We are still ready to set up a joint venture but only of you are ready to meet us and compromise. &lt;/span&gt;&lt;/p&gt;
&lt;p class="MsoNormal" style="mso-pagination: none; tab-stops: 11.0pt 36.0pt; mso-layout-grid-align: none; text-autospace: none;"&gt;&lt;span style="font-size: 15.0pt; font-family: Times; mso-bidi-font-family: Times; color: #2a2c2e; mso-ansi-language: DE;"&gt;I am looking forward hearing from you.&lt;/span&gt;&lt;/p&gt;
&lt;p class="MsoNormal" style="mso-pagination: none; tab-stops: 11.0pt 36.0pt; mso-layout-grid-align: none; text-autospace: none;"&gt;&lt;span style="font-size: 15.0pt; font-family: Times; mso-bidi-font-family: Times; color: #2a2c2e; mso-ansi-language: DE;"&gt;&amp;nbsp;&lt;/span&gt;&lt;/p&gt;
&lt;p class="MsoNormal" style="mso-pagination: none; tab-stops: 11.0pt 36.0pt; mso-layout-grid-align: none; text-autospace: none;"&gt;&lt;span style="font-size: 15.0pt; font-family: Times; mso-bidi-font-family: Times; color: #2a2c2e; mso-ansi-language: DE;"&gt;Yours sincerely,&lt;/span&gt;&lt;/p&gt;
&lt;p class="MsoNormal" style="mso-pagination: none; tab-stops: 11.0pt 36.0pt; mso-layout-grid-align: none; text-autospace: none;"&gt;&lt;span style="font-size: 15.0pt; font-family: Times; mso-bidi-font-family: Times; color: #2a2c2e; mso-ansi-language: DE;"&gt;&amp;nbsp;&lt;/span&gt;&lt;/p&gt;
&lt;p class="MsoNormal" style="mso-pagination: none; tab-stops: 11.0pt 36.0pt; mso-layout-grid-align: none; text-autospace: none;"&gt;&lt;span style="font-size: 15.0pt; font-family: Times; mso-bidi-font-family: Times; color: #2a2c2e; mso-ansi-language: DE;"&gt;Marian Husar&lt;/span&gt;&lt;/p&gt;
&lt;p class="MsoNormal" style="mso-pagination: none; tab-stops: 11.0pt 36.0pt; mso-layout-grid-align: none; text-autospace: none;"&gt;&lt;span lang="EN-GB" style="font-size: 15.0pt; font-family: Times; mso-bidi-font-family: Times; color: #2a2c2e;"&gt;&amp;nbsp;&lt;/span&gt;&lt;/p&gt;
&lt;p class="MsoNormal" style="mso-pagination: none; tab-stops: 11.0pt 36.0pt; mso-layout-grid-align: none; text-autospace: none;"&gt;&lt;span lang="EN-GB" style="font-size: 15.0pt; font-family: Times; mso-bidi-font-family: Times; color: #2a2c2e;"&gt;&amp;nbsp;&lt;/span&gt;&lt;/p&gt;
&lt;p class="MsoNormal" style="mso-pagination: none; mso-layout-grid-align: none; text-autospace: none;"&gt;&lt;span style="font-size: 15.0pt; font-family: Times; mso-bidi-font-family: Times; color: #2a2c2e; mso-ansi-language: DE;"&gt;&amp;nbsp;&lt;/span&gt;&lt;/p&gt;
&lt;p class="MsoNormal" style="mso-pagination: none; mso-layout-grid-align: none; text-autospace: none;"&gt;&lt;span style="font-size: 15.0pt; font-family: Times; mso-bidi-font-family: Times; color: #2a2c2e; mso-ansi-language: DE;"&gt;&amp;nbsp;&lt;/span&gt;&lt;/p&gt;
&lt;p class="MsoNormal" style="mso-pagination: none; mso-layout-grid-align: none; text-autospace: none;"&gt;&lt;span style="font-size: 15.0pt; font-family: Times; mso-bidi-font-family: Times; color: #2a2c2e; mso-ansi-language: DE;"&gt;&amp;nbsp;&lt;/span&gt;&lt;/p&gt;
&lt;p class="MsoNormal" style="mso-pagination: none; mso-layout-grid-align: none; text-autospace: none;"&gt;&lt;span lang="EN-GB" style="font-size: 15.0pt; font-family: Times; mso-bidi-font-family: Times; color: #2a2c2e;"&gt;&amp;nbsp;&lt;/span&gt;&lt;/p&gt;
&lt;p class="MsoNormal" style="mso-pagination: none; mso-layout-grid-align: none; text-autospace: none;"&gt;&lt;span lang="EN-GB" style="font-size: 15.0pt; font-family: Times; mso-bidi-font-family: Times; color: #2a2c2e;"&gt;&amp;nbsp;&lt;/span&gt;&lt;/p&gt;
&lt;p class="MsoNormal" style="mso-pagination: none; mso-layout-grid-align: none; text-autospace: none;"&gt;&lt;span lang="EN-GB" style="font-size: 15.0pt; font-family: Times; mso-bidi-font-family: Times; color: #2a2c2e;"&gt;&lt;span style="mso-spacerun: yes;"&gt;&amp;nbsp;&lt;/span&gt;&lt;/span&gt;&lt;/p&gt;
&lt;p&gt;&lt;!-- [if gte mso 9]&gt;&lt;xml&gt;
 &lt;o:OfficeDocumentSettings&gt;
  &lt;o:AllowPNG/&gt;
  &lt;o:PixelsPerInch&gt;96&lt;/o:PixelsPerInch&gt;
 &lt;/o:OfficeDocumentSettings&gt;
&lt;/xml&gt;&lt;![endif]--&gt; &lt;!-- [if gte mso 9]&gt;&lt;xml&gt;
 &lt;w:WordDocument&gt;
  &lt;w:View&gt;Normal&lt;/w:View&gt;
  &lt;w:Zoom&gt;0&lt;/w:Zoom&gt;
  &lt;w:TrackMoves/&gt;
  &lt;w:TrackFormatting/&gt;
  &lt;w:HyphenationZone&gt;21&lt;/w:HyphenationZone&gt;
  &lt;w:PunctuationKerning/&gt;
  &lt;w:ValidateAgainstSchemas/&gt;
  &lt;w:SaveIfXMLInvalid&gt;false&lt;/w:SaveIfXMLInvalid&gt;
  &lt;w:IgnoreMixedContent&gt;false&lt;/w:IgnoreMixedContent&gt;
  &lt;w:AlwaysShowPlaceholderText&gt;false&lt;/w:AlwaysShowPlaceholderText&gt;
  &lt;w:DoNotPromoteQF/&gt;
  &lt;w:LidThemeOther&gt;DE&lt;/w:LidThemeOther&gt;
  &lt;w:LidThemeAsian&gt;X-NONE&lt;/w:LidThemeAsian&gt;
  &lt;w:LidThemeComplexScript&gt;X-NONE&lt;/w:LidThemeComplexScript&gt;
  &lt;w:Compatibility&gt;
   &lt;w:BreakWrappedTables/&gt;
   &lt;w:SnapToGridInCell/&gt;
   &lt;w:WrapTextWithPunct/&gt;
   &lt;w:UseAsianBreakRules/&gt;
   &lt;w:DontGrowAutofit/&gt;
   &lt;w:SplitPgBreakAndParaMark/&gt;
   &lt;w:EnableOpenTypeKerning/&gt;
   &lt;w:DontFlipMirrorIndents/&gt;
   &lt;w:OverrideTableStyleHps/&gt;
  &lt;/w:Compatibility&gt;
  &lt;m:mathPr&gt;
   &lt;m:mathFont m:val="Cambria Math"/&gt;
   &lt;m:brkBin m:val="before"/&gt;
   &lt;m:brkBinSub m:val="&amp;#45;-"/&gt;
   &lt;m:smallFrac m:val="off"/&gt;
   &lt;m:dispDef/&gt;
   &lt;m:lMargin m:val="0"/&gt;
   &lt;m:rMargin m:val="0"/&gt;
   &lt;m:defJc m:val="centerGroup"/&gt;
   &lt;m:wrapIndent m:val="1440"/&gt;
   &lt;m:intLim m:val="subSup"/&gt;
   &lt;m:naryLim m:val="undOvr"/&gt;
  &lt;/m:mathPr&gt;&lt;/w:WordDocument&gt;
&lt;/xml&gt;&lt;![endif]--&gt;&lt;!-- [if gte mso 9]&gt;&lt;xml&gt;
 &lt;w:LatentStyles DefLockedState="false" DefUnhideWhenUsed="false"
  DefSemiHidden="false" DefQFormat="false" DefPriority="99"
  LatentStyleCount="380"&gt;
  &lt;w:LsdException Locked="false" Priority="0" QFormat="true" Name="Normal"/&gt;
  &lt;w:LsdException Locked="false" Priority="9" QFormat="true" Name="heading 1"/&gt;
  &lt;w:LsdException Locked="false" Priority="9" SemiHidden="true"
   UnhideWhenUsed="true" QFormat="true" Name="heading 2"/&gt;
  &lt;w:LsdException Locked="false" Priority="9" SemiHidden="true"
   UnhideWhenUsed="true" QFormat="true" Name="heading 3"/&gt;
  &lt;w:LsdException Locked="false" Priority="9" SemiHidden="true"
   UnhideWhenUsed="true" QFormat="true" Name="heading 4"/&gt;
  &lt;w:LsdException Locked="false" Priority="9" SemiHidden="true"
   UnhideWhenUsed="true" QFormat="true" Name="heading 5"/&gt;
  &lt;w:LsdException Locked="false" Priority="9" SemiHidden="true"
   UnhideWhenUsed="true" QFormat="true" Name="heading 6"/&gt;
  &lt;w:LsdException Locked="false" Priority="9" SemiHidden="true"
   UnhideWhenUsed="true" QFormat="true" Name="heading 7"/&gt;
  &lt;w:LsdException Locked="false" Priority="9" SemiHidden="true"
   UnhideWhenUsed="true" QFormat="true" Name="heading 8"/&gt;
  &lt;w:LsdException Locked="false" Priority="9" SemiHidden="true"
   UnhideWhenUsed="true" QFormat="true" Name="heading 9"/&gt;
  &lt;w:LsdException Locked="false" SemiHidden="true" UnhideWhenUsed="true"
   Name="index 1"/&gt;
  &lt;w:LsdException Locked="false" SemiHidden="true" UnhideWhenUsed="true"
   Name="index 2"/&gt;
  &lt;w:LsdException Locked="false" SemiHidden="true" UnhideWhenUsed="true"
   Name="index 3"/&gt;
  &lt;w:LsdException Locked="false" SemiHidden="true" UnhideWhenUsed="true"
   Name="index 4"/&gt;
  &lt;w:LsdException Locked="false" SemiHidden="true" UnhideWhenUsed="true"
   Name="index 5"/&gt;
  &lt;w:LsdException Locked="false" SemiHidden="true" UnhideWhenUsed="true"
   Name="index 6"/&gt;
  &lt;w:LsdException Locked="false" SemiHidden="true" UnhideWhenUsed="true"
   Name="index 7"/&gt;
  &lt;w:LsdException Locked="false" SemiHidden="true" UnhideWhenUsed="true"
   Name="index 8"/&gt;
  &lt;w:LsdException Locked="false" SemiHidden="true" UnhideWhenUsed="true"
   Name="index 9"/&gt;
  &lt;w:LsdException Locked="false" Priority="39" SemiHidden="true"
   UnhideWhenUsed="true" Name="toc 1"/&gt;
  &lt;w:LsdException Locked="false" Priority="39" SemiHidden="true"
   UnhideWhenUsed="true" Name="toc 2"/&gt;
  &lt;w:LsdException Locked="false" Priority="39" SemiHidden="true"
   UnhideWhenUsed="true" Name="toc 3"/&gt;
  &lt;w:LsdException Locked="false" Priority="39" SemiHidden="true"
   UnhideWhenUsed="true" Name="toc 4"/&gt;
  &lt;w:LsdException Locked="false" Priority="39" SemiHidden="true"
   UnhideWhenUsed="true" Name="toc 5"/&gt;
  &lt;w:LsdException Locked="false" Priority="39" SemiHidden="true"
   UnhideWhenUsed="true" Name="toc 6"/&gt;
  &lt;w:LsdException Locked="false" Priority="39" SemiHidden="true"
   UnhideWhenUsed="true" Name="toc 7"/&gt;
  &lt;w:LsdException Locked="false" Priority="39" SemiHidden="true"
   UnhideWhenUsed="true" Name="toc 8"/&gt;
  &lt;w:LsdException Locked="false" Priority="39" SemiHidden="true"
   UnhideWhenUsed="true" Name="toc 9"/&gt;
  &lt;w:LsdException Locked="false" SemiHidden="true" UnhideWhenUsed="true"
   Name="Normal Indent"/&gt;
  &lt;w:LsdException Locked="false" SemiHidden="true" UnhideWhenUsed="true"
   Name="footnote text"/&gt;
  &lt;w:LsdException Locked="false" SemiHidden="true" UnhideWhenUsed="true"
   Name="annotation text"/&gt;
  &lt;w:LsdException Locked="false" SemiHidden="true" UnhideWhenUsed="true"
   Name="header"/&gt;
  &lt;w:LsdException Locked="false" SemiHidden="true" UnhideWhenUsed="true"
   Name="footer"/&gt;
  &lt;w:LsdException Locked="false" SemiHidden="true" UnhideWhenUsed="true"
   Name="index heading"/&gt;
  &lt;w:LsdException Locked="false" Priority="35" SemiHidden="true"
   UnhideWhenUsed="true" QFormat="true" Name="caption"/&gt;
  &lt;w:LsdException Locked="false" SemiHidden="true" UnhideWhenUsed="true"
   Name="table of figures"/&gt;
  &lt;w:LsdException Locked="false" SemiHidden="true" UnhideWhenUsed="true"
   Name="envelope address"/&gt;
  &lt;w:LsdException Locked="false" SemiHidden="true" UnhideWhenUsed="true"
   Name="envelope return"/&gt;
  &lt;w:LsdException Locked="false" SemiHidden="true" UnhideWhenUsed="true"
   Name="footnote reference"/&gt;
  &lt;w:LsdException Locked="false" SemiHidden="true" UnhideWhenUsed="true"
   Name="annotation reference"/&gt;
  &lt;w:LsdException Locked="false" SemiHidden="true" UnhideWhenUsed="true"
   Name="line number"/&gt;
  &lt;w:LsdException Locked="false" SemiHidden="true" UnhideWhenUsed="true"
   Name="page number"/&gt;
  &lt;w:LsdException Locked="false" SemiHidden="true" UnhideWhenUsed="true"
   Name="endnote reference"/&gt;
  &lt;w:LsdException Locked="false" SemiHidden="true" UnhideWhenUsed="true"
   Name="endnote text"/&gt;
  &lt;w:LsdException Locked="false" SemiHidden="true" UnhideWhenUsed="true"
   Name="table of authorities"/&gt;
  &lt;w:LsdException Locked="false" SemiHidden="true" UnhideWhenUsed="true"
   Name="macro"/&gt;
  &lt;w:LsdException Locked="false" SemiHidden="true" UnhideWhenUsed="true"
   Name="toa heading"/&gt;
  &lt;w:LsdException Locked="false" SemiHidden="true" UnhideWhenUsed="true"
   Name="List"/&gt;
  &lt;w:LsdException Locked="false" SemiHidden="true" UnhideWhenUsed="true"
   Name="List Bullet"/&gt;
  &lt;w:LsdException Locked="false" SemiHidden="true" UnhideWhenUsed="true"
   Name="List Number"/&gt;
  &lt;w:LsdException Locked="false" SemiHidden="true" UnhideWhenUsed="true"
   Name="List 2"/&gt;
  &lt;w:LsdException Locked="false" SemiHidden="true" UnhideWhenUsed="true"
   Name="List 3"/&gt;
  &lt;w:LsdException Locked="false" SemiHidden="true" UnhideWhenUsed="true"
   Name="List 4"/&gt;
  &lt;w:LsdException Locked="false" SemiHidden="true" UnhideWhenUsed="true"
   Name="List 5"/&gt;
  &lt;w:LsdException Locked="false" SemiHidden="true" UnhideWhenUsed="true"
   Name="List Bullet 2"/&gt;
  &lt;w:LsdException Locked="false" SemiHidden="true" UnhideWhenUsed="true"
   Name="List Bullet 3"/&gt;
  &lt;w:LsdException Locked="false" SemiHidden="true" UnhideWhenUsed="true"
   Name="List Bullet 4"/&gt;
  &lt;w:LsdException Locked="false" SemiHidden="true" UnhideWhenUsed="true"
   Name="List Bullet 5"/&gt;
  &lt;w:LsdException Locked="false" SemiHidden="true" UnhideWhenUsed="true"
   Name="List Number 2"/&gt;
  &lt;w:LsdException Locked="false" SemiHidden="true" UnhideWhenUsed="true"
   Name="List Number 3"/&gt;
  &lt;w:LsdException Locked="false" SemiHidden="true" UnhideWhenUsed="true"
   Name="List Number 4"/&gt;
  &lt;w:LsdException Locked="false" SemiHidden="true" UnhideWhenUsed="true"
   Name="List Number 5"/&gt;
  &lt;w:LsdException Locked="false" Priority="10" QFormat="true" Name="Title"/&gt;
  &lt;w:LsdException Locked="false" SemiHidden="true" UnhideWhenUsed="true"
   Name="Closing"/&gt;
  &lt;w:LsdException Locked="false" SemiHidden="true" UnhideWhenUsed="true"
   Name="Signature"/&gt;
  &lt;w:LsdException Locked="false" Priority="1" SemiHidden="true"
   UnhideWhenUsed="true" Name="Default Paragraph Font"/&gt;
  &lt;w:LsdException Locked="false" SemiHidden="true" UnhideWhenUsed="true"
   Name="Body Text"/&gt;
  &lt;w:LsdException Locked="false" SemiHidden="true" UnhideWhenUsed="true"
   Name="Body Text Indent"/&gt;
  &lt;w:LsdException Locked="false" SemiHidden="true" UnhideWhenUsed="true"
   Name="List Continue"/&gt;
  &lt;w:LsdException Locked="false" SemiHidden="true" UnhideWhenUsed="true"
   Name="List Continue 2"/&gt;
  &lt;w:LsdException Locked="false" SemiHidden="true" UnhideWhenUsed="true"
   Name="List Continue 3"/&gt;
  &lt;w:LsdException Locked="false" SemiHidden="true" UnhideWhenUsed="true"
   Name="List Continue 4"/&gt;
  &lt;w:LsdException Locked="false" SemiHidden="true" UnhideWhenUsed="true"
   Name="List Continue 5"/&gt;
  &lt;w:LsdException Locked="false" SemiHidden="true" UnhideWhenUsed="true"
   Name="Message Header"/&gt;
  &lt;w:LsdException Locked="false" Priority="11" QFormat="true" Name="Subtitle"/&gt;
  &lt;w:LsdException Locked="false" SemiHidden="true" UnhideWhenUsed="true"
   Name="Salutation"/&gt;
  &lt;w:LsdException Locked="false" SemiHidden="true" UnhideWhenUsed="true"
   Name="Date"/&gt;
  &lt;w:LsdException Locked="false" SemiHidden="true" UnhideWhenUsed="true"
   Name="Body Text First Indent"/&gt;
  &lt;w:LsdException Locked="false" SemiHidden="true" UnhideWhenUsed="true"
   Name="Body Text First Indent 2"/&gt;
  &lt;w:LsdException Locked="false" SemiHidden="true" UnhideWhenUsed="true"
   Name="Note Heading"/&gt;
  &lt;w:LsdException Locked="false" SemiHidden="true" UnhideWhenUsed="true"
   Name="Body Text 2"/&gt;
  &lt;w:LsdException Locked="false" SemiHidden="true" UnhideWhenUsed="true"
   Name="Body Text 3"/&gt;
  &lt;w:LsdException Locked="false" SemiHidden="true" UnhideWhenUsed="true"
   Name="Body Text Indent 2"/&gt;
  &lt;w:LsdException Locked="false" SemiHidden="true" UnhideWhenUsed="true"
   Name="Body Text Indent 3"/&gt;
  &lt;w:LsdException Locked="false" SemiHidden="true" UnhideWhenUsed="true"
   Name="Block Text"/&gt;
  &lt;w:LsdException Locked="false" SemiHidden="true" UnhideWhenUsed="true"
   Name="Hyperlink"/&gt;
  &lt;w:LsdException Locked="false" SemiHidden="true" UnhideWhenUsed="true"
   Name="FollowedHyperlink"/&gt;
  &lt;w:LsdException Locked="false" Priority="22" QFormat="true" Name="Strong"/&gt;
  &lt;w:LsdException Locked="false" Priority="20" QFormat="true" Name="Emphasis"/&gt;
  &lt;w:LsdException Locked="false" SemiHidden="true" UnhideWhenUsed="true"
   Name="Document Map"/&gt;
  &lt;w:LsdException Locked="false" SemiHidden="true" UnhideWhenUsed="true"
   Name="Plain Text"/&gt;
  &lt;w:LsdException Locked="false" SemiHidden="true" UnhideWhenUsed="true"
   Name="E-mail Signature"/&gt;
  &lt;w:LsdException Locked="false" SemiHidden="true" UnhideWhenUsed="true"
   Name="HTML Top of Form"/&gt;
  &lt;w:LsdException Locked="false" SemiHidden="true" UnhideWhenUsed="true"
   Name="HTML Bottom of Form"/&gt;
  &lt;w:LsdException Locked="false" SemiHidden="true" UnhideWhenUsed="true"
   Name="Normal (Web)"/&gt;
  &lt;w:LsdException Locked="false" SemiHidden="true" UnhideWhenUsed="true"
   Name="HTML Acronym"/&gt;
  &lt;w:LsdException Locked="false" SemiHidden="true" UnhideWhenUsed="true"
   Name="HTML Address"/&gt;
  &lt;w:LsdException Locked="false" SemiHidden="true" UnhideWhenUsed="true"
   Name="HTML Cite"/&gt;
  &lt;w:LsdException Locked="false" SemiHidden="true" UnhideWhenUsed="true"
   Name="HTML Code"/&gt;
  &lt;w:LsdException Locked="false" SemiHidden="true" UnhideWhenUsed="true"
   Name="HTML Definition"/&gt;
  &lt;w:LsdException Locked="false" SemiHidden="true" UnhideWhenUsed="true"
   Name="HTML Keyboard"/&gt;
  &lt;w:LsdException Locked="false" SemiHidden="true" UnhideWhenUsed="true"
   Name="HTML Preformatted"/&gt;
  &lt;w:LsdException Locked="false" SemiHidden="true" UnhideWhenUsed="true"
   Name="HTML Sample"/&gt;
  &lt;w:LsdException Locked="false" SemiHidden="true" UnhideWhenUsed="true"
   Name="HTML Typewriter"/&gt;
  &lt;w:LsdException Locked="false" SemiHidden="true" UnhideWhenUsed="true"
   Name="HTML Variable"/&gt;
  &lt;w:LsdException Locked="false" SemiHidden="true" UnhideWhenUsed="true"
   Name="Normal Table"/&gt;
  &lt;w:LsdException Locked="false" SemiHidden="true" UnhideWhenUsed="true"
   Name="annotation subject"/&gt;
  &lt;w:LsdException Locked="false" SemiHidden="true" UnhideWhenUsed="true"
   Name="No List"/&gt;
  &lt;w:LsdException Locked="false" SemiHidden="true" UnhideWhenUsed="true"
   Name="Outline List 1"/&gt;
  &lt;w:LsdException Locked="false" SemiHidden="true" UnhideWhenUsed="true"
   Name="Outline List 2"/&gt;
  &lt;w:LsdException Locked="false" SemiHidden="true" UnhideWhenUsed="true"
   Name="Outline List 3"/&gt;
  &lt;w:LsdException Locked="false" SemiHidden="true" UnhideWhenUsed="true"
   Name="Table Simple 1"/&gt;
  &lt;w:LsdException Locked="false" SemiHidden="true" UnhideWhenUsed="true"
   Name="Table Simple 2"/&gt;
  &lt;w:LsdException Locked="false" SemiHidden="true" UnhideWhenUsed="true"
   Name="Table Simple 3"/&gt;
  &lt;w:LsdException Locked="false" SemiHidden="true" UnhideWhenUsed="true"
   Name="Table Classic 1"/&gt;
  &lt;w:LsdException Locked="false" SemiHidden="true" UnhideWhenUsed="true"
   Name="Table Classic 2"/&gt;
  &lt;w:LsdException Locked="false" SemiHidden="true" UnhideWhenUsed="true"
   Name="Table Classic 3"/&gt;
  &lt;w:LsdException Locked="false" SemiHidden="true" UnhideWhenUsed="true"
   Name="Table Classic 4"/&gt;
  &lt;w:LsdException Locked="false" SemiHidden="true" UnhideWhenUsed="true"
   Name="Table Colorful 1"/&gt;
  &lt;w:LsdException Locked="false" SemiHidden="true" UnhideWhenUsed="true"
   Name="Table Colorful 2"/&gt;
  &lt;w:LsdException Locked="false" SemiHidden="true" UnhideWhenUsed="true"
   Name="Table Colorful 3"/&gt;
  &lt;w:LsdException Locked="false" SemiHidden="true" UnhideWhenUsed="true"
   Name="Table Columns 1"/&gt;
  &lt;w:LsdException Locked="false" SemiHidden="true" UnhideWhenUsed="true"
   Name="Table Columns 2"/&gt;
  &lt;w:LsdException Locked="false" SemiHidden="true" UnhideWhenUsed="true"
   Name="Table Columns 3"/&gt;
  &lt;w:LsdException Locked="false" SemiHidden="true" UnhideWhenUsed="true"
   Name="Table Columns 4"/&gt;
  &lt;w:LsdException Locked="false" SemiHidden="true" UnhideWhenUsed="true"
   Name="Table Columns 5"/&gt;
  &lt;w:LsdException Locked="false" SemiHidden="true" UnhideWhenUsed="true"
   Name="Table Grid 1"/&gt;
  &lt;w:LsdException Locked="false" SemiHidden="true" UnhideWhenUsed="true"
   Name="Table Grid 2"/&gt;
  &lt;w:LsdException Locked="false" SemiHidden="true" UnhideWhenUsed="true"
   Name="Table Grid 3"/&gt;
  &lt;w:LsdException Locked="false" SemiHidden="true" UnhideWhenUsed="true"
   Name="Table Grid 4"/&gt;
  &lt;w:LsdException Locked="false" SemiHidden="true" UnhideWhenUsed="true"
   Name="Table Grid 5"/&gt;
  &lt;w:LsdException Locked="false" SemiHidden="true" UnhideWhenUsed="true"
   Name="Table Grid 6"/&gt;
  &lt;w:LsdException Locked="false" SemiHidden="true" UnhideWhenUsed="true"
   Name="Table Grid 7"/&gt;
  &lt;w:LsdException Locked="false" SemiHidden="true" UnhideWhenUsed="true"
   Name="Table Grid 8"/&gt;
  &lt;w:LsdException Locked="false" SemiHidden="true" UnhideWhenUsed="true"
   Name="Table Lis</t>
  </si>
  <si>
    <t xml:space="preserve">&lt;p class="MsoNormal"&gt;&lt;span lang="EN-US" style="mso-ansi-language: EN-US;"&gt;Dear ladies and gentlemen,&lt;/span&gt;&lt;/p&gt;
&lt;p class="MsoNormal"&gt;&lt;span lang="EN-US" style="mso-ansi-language: EN-US;"&gt;&amp;nbsp;&lt;/span&gt;&lt;/p&gt;
&lt;p class="MsoNormal"&gt;&lt;span lang="EN-US" style="mso-ansi-language: EN-US;"&gt;my name, is Mr. Kim Koller of Mihalits AG and i am looking forward to talk with you, about the final details of a possible joint venture contract between our firms, Mihalitis AG and Metallurg Technologies &lt;/span&gt;&lt;/p&gt;
&lt;p class="MsoNormal"&gt;&lt;span lang="EN-US" style="mso-ansi-language: EN-US;"&gt;As you know, ongoing negotiations agreed already on forming a new joint venture with a minimum of 5 years. All further details, will be agreed in our future negotiations.&lt;/span&gt;&lt;/p&gt;
&lt;p class="MsoNormal"&gt;&lt;span lang="EN-US" style="mso-ansi-language: EN-US;"&gt;I am looking forward, to hear from Metallurg Technologies.&lt;/span&gt;&lt;/p&gt;
&lt;p class="MsoNormal"&gt;&lt;span lang="EN-US" style="mso-ansi-language: EN-US;"&gt;Sincerely &lt;/span&gt;&lt;/p&gt;
&lt;p class="MsoNormal"&gt;&lt;span lang="EN-US" style="mso-ansi-language: EN-US;"&gt;Mr. Kim Koller&lt;/span&gt;&lt;/p&gt;</t>
  </si>
  <si>
    <t xml:space="preserve">&lt;p&gt;&lt;!-- [if gte mso 9]&gt;&lt;xml&gt;
 &lt;o:OfficeDocumentSettings&gt;
  &lt;o:AllowPNG/&gt;
 &lt;/o:OfficeDocumentSettings&gt;
&lt;/xml&gt;&lt;![endif]--&gt; &lt;!-- [if gte mso 9]&gt;&lt;xml&gt;
 &lt;w:WordDocument&gt;
  &lt;w:View&gt;Normal&lt;/w:View&gt;
  &lt;w:Zoom&gt;0&lt;/w:Zoom&gt;
  &lt;w:TrackMoves/&gt;
  &lt;w:TrackFormatting/&gt;
  &lt;w:HyphenationZone&gt;21&lt;/w:HyphenationZone&gt;
  &lt;w:PunctuationKerning/&gt;
  &lt;w:ValidateAgainstSchemas/&gt;
  &lt;w:SaveIfXMLInvalid&gt;false&lt;/w:SaveIfXMLInvalid&gt;
  &lt;w:IgnoreMixedContent&gt;false&lt;/w:IgnoreMixedContent&gt;
  &lt;w:AlwaysShowPlaceholderText&gt;false&lt;/w:AlwaysShowPlaceholderText&gt;
  &lt;w:DoNotPromoteQF/&gt;
  &lt;w:LidThemeOther&gt;DE&lt;/w:LidThemeOther&gt;
  &lt;w:LidThemeAsian&gt;X-NONE&lt;/w:LidThemeAsian&gt;
  &lt;w:LidThemeComplexScript&gt;X-NONE&lt;/w:LidThemeComplexScript&gt;
  &lt;w:Compatibility&gt;
   &lt;w:BreakWrappedTables/&gt;
   &lt;w:SnapToGridInCell/&gt;
   &lt;w:WrapTextWithPunct/&gt;
   &lt;w:UseAsianBreakRules/&gt;
   &lt;w:DontGrowAutofit/&gt;
   &lt;w:SplitPgBreakAndParaMark/&gt;
   &lt;w:EnableOpenTypeKerning/&gt;
   &lt;w:DontFlipMirrorIndents/&gt;
   &lt;w:OverrideTableStyleHps/&gt;
  &lt;/w:Compatibility&gt;
  &lt;m:mathPr&gt;
   &lt;m:mathFont m:val="Cambria Math"/&gt;
   &lt;m:brkBin m:val="before"/&gt;
   &lt;m:brkBinSub m:val="&amp;#45;-"/&gt;
   &lt;m:smallFrac m:val="off"/&gt;
   &lt;m:dispDef/&gt;
   &lt;m:lMargin m:val="0"/&gt;
   &lt;m:rMargin m:val="0"/&gt;
   &lt;m:defJc m:val="centerGroup"/&gt;
   &lt;m:wrapIndent m:val="1440"/&gt;
   &lt;m:intLim m:val="subSup"/&gt;
   &lt;m:naryLim m:val="undOvr"/&gt;
  &lt;/m:mathPr&gt;&lt;/w:WordDocument&gt;
&lt;/xml&gt;&lt;![endif]--&gt;&lt;!-- [if gte mso 9]&gt;&lt;xml&gt;
 &lt;w:LatentStyles DefLockedState="false" DefUnhideWhenUsed="false"
  DefSemiHidden="false" DefQFormat="false" DefPriority="99"
  LatentStyleCount="375"&gt;
  &lt;w:LsdException Locked="false" Priority="0" QFormat="true" Name="Normal"/&gt;
  &lt;w:LsdException Locked="false" Priority="9" QFormat="true" Name="heading 1"/&gt;
  &lt;w:LsdException Locked="false" Priority="9" SemiHidden="true"
   UnhideWhenUsed="true" QFormat="true" Name="heading 2"/&gt;
  &lt;w:LsdException Locked="false" Priority="9" SemiHidden="true"
   UnhideWhenUsed="true" QFormat="true" Name="heading 3"/&gt;
  &lt;w:LsdException Locked="false" Priority="9" SemiHidden="true"
   UnhideWhenUsed="true" QFormat="true" Name="heading 4"/&gt;
  &lt;w:LsdException Locked="false" Priority="9" SemiHidden="true"
   UnhideWhenUsed="true" QFormat="true" Name="heading 5"/&gt;
  &lt;w:LsdException Locked="false" Priority="9" SemiHidden="true"
   UnhideWhenUsed="true" QFormat="true" Name="heading 6"/&gt;
  &lt;w:LsdException Locked="false" Priority="9" SemiHidden="true"
   UnhideWhenUsed="true" QFormat="true" Name="heading 7"/&gt;
  &lt;w:LsdException Locked="false" Priority="9" SemiHidden="true"
   UnhideWhenUsed="true" QFormat="true" Name="heading 8"/&gt;
  &lt;w:LsdException Locked="false" Priority="9" SemiHidden="true"
   UnhideWhenUsed="true" QFormat="true" Name="heading 9"/&gt;
  &lt;w:LsdException Locked="false" SemiHidden="true" UnhideWhenUsed="true"
   Name="index 1"/&gt;
  &lt;w:LsdException Locked="false" SemiHidden="true" UnhideWhenUsed="true"
   Name="index 2"/&gt;
  &lt;w:LsdException Locked="false" SemiHidden="true" UnhideWhenUsed="true"
   Name="index 3"/&gt;
  &lt;w:LsdException Locked="false" SemiHidden="true" UnhideWhenUsed="true"
   Name="index 4"/&gt;
  &lt;w:LsdException Locked="false" SemiHidden="true" UnhideWhenUsed="true"
   Name="index 5"/&gt;
  &lt;w:LsdException Locked="false" SemiHidden="true" UnhideWhenUsed="true"
   Name="index 6"/&gt;
  &lt;w:LsdException Locked="false" SemiHidden="true" UnhideWhenUsed="true"
   Name="index 7"/&gt;
  &lt;w:LsdException Locked="false" SemiHidden="true" UnhideWhenUsed="true"
   Name="index 8"/&gt;
  &lt;w:LsdException Locked="false" SemiHidden="true" UnhideWhenUsed="true"
   Name="index 9"/&gt;
  &lt;w:LsdException Locked="false" Priority="39" SemiHidden="true"
   UnhideWhenUsed="true" Name="toc 1"/&gt;
  &lt;w:LsdException Locked="false" Priority="39" SemiHidden="true"
   UnhideWhenUsed="true" Name="toc 2"/&gt;
  &lt;w:LsdException Locked="false" Priority="39" SemiHidden="true"
   UnhideWhenUsed="true" Name="toc 3"/&gt;
  &lt;w:LsdException Locked="false" Priority="39" SemiHidden="true"
   UnhideWhenUsed="true" Name="toc 4"/&gt;
  &lt;w:LsdException Locked="false" Priority="39" SemiHidden="true"
   UnhideWhenUsed="true" Name="toc 5"/&gt;
  &lt;w:LsdException Locked="false" Priority="39" SemiHidden="true"
   UnhideWhenUsed="true" Name="toc 6"/&gt;
  &lt;w:LsdException Locked="false" Priority="39" SemiHidden="true"
   UnhideWhenUsed="true" Name="toc 7"/&gt;
  &lt;w:LsdException Locked="false" Priority="39" SemiHidden="true"
   UnhideWhenUsed="true" Name="toc 8"/&gt;
  &lt;w:LsdException Locked="false" Priority="39" SemiHidden="true"
   UnhideWhenUsed="true" Name="toc 9"/&gt;
  &lt;w:LsdException Locked="false" SemiHidden="true" UnhideWhenUsed="true"
   Name="Normal Indent"/&gt;
  &lt;w:LsdException Locked="false" SemiHidden="true" UnhideWhenUsed="true"
   Name="footnote text"/&gt;
  &lt;w:LsdException Locked="false" SemiHidden="true" UnhideWhenUsed="true"
   Name="annotation text"/&gt;
  &lt;w:LsdException Locked="false" SemiHidden="true" UnhideWhenUsed="true"
   Name="header"/&gt;
  &lt;w:LsdException Locked="false" SemiHidden="true" UnhideWhenUsed="true"
   Name="footer"/&gt;
  &lt;w:LsdException Locked="false" SemiHidden="true" UnhideWhenUsed="true"
   Name="index heading"/&gt;
  &lt;w:LsdException Locked="false" Priority="35" SemiHidden="true"
   UnhideWhenUsed="true" QFormat="true" Name="caption"/&gt;
  &lt;w:LsdException Locked="false" SemiHidden="true" UnhideWhenUsed="true"
   Name="table of figures"/&gt;
  &lt;w:LsdException Locked="false" SemiHidden="true" UnhideWhenUsed="true"
   Name="envelope address"/&gt;
  &lt;w:LsdException Locked="false" SemiHidden="true" UnhideWhenUsed="true"
   Name="envelope return"/&gt;
  &lt;w:LsdException Locked="false" SemiHidden="true" UnhideWhenUsed="true"
   Name="footnote reference"/&gt;
  &lt;w:LsdException Locked="false" SemiHidden="true" UnhideWhenUsed="true"
   Name="annotation reference"/&gt;
  &lt;w:LsdException Locked="false" SemiHidden="true" UnhideWhenUsed="true"
   Name="line number"/&gt;
  &lt;w:LsdException Locked="false" SemiHidden="true" UnhideWhenUsed="true"
   Name="page number"/&gt;
  &lt;w:LsdException Locked="false" SemiHidden="true" UnhideWhenUsed="true"
   Name="endnote reference"/&gt;
  &lt;w:LsdException Locked="false" SemiHidden="true" UnhideWhenUsed="true"
   Name="endnote text"/&gt;
  &lt;w:LsdException Locked="false" SemiHidden="true" UnhideWhenUsed="true"
   Name="table of authorities"/&gt;
  &lt;w:LsdException Locked="false" SemiHidden="true" UnhideWhenUsed="true"
   Name="macro"/&gt;
  &lt;w:LsdException Locked="false" SemiHidden="true" UnhideWhenUsed="true"
   Name="toa heading"/&gt;
  &lt;w:LsdException Locked="false" SemiHidden="true" UnhideWhenUsed="true"
   Name="List"/&gt;
  &lt;w:LsdException Locked="false" SemiHidden="true" UnhideWhenUsed="true"
   Name="List Bullet"/&gt;
  &lt;w:LsdException Locked="false" SemiHidden="true" UnhideWhenUsed="true"
   Name="List Number"/&gt;
  &lt;w:LsdException Locked="false" SemiHidden="true" UnhideWhenUsed="true"
   Name="List 2"/&gt;
  &lt;w:LsdException Locked="false" SemiHidden="true" UnhideWhenUsed="true"
   Name="List 3"/&gt;
  &lt;w:LsdException Locked="false" SemiHidden="true" UnhideWhenUsed="true"
   Name="List 4"/&gt;
  &lt;w:LsdException Locked="false" SemiHidden="true" UnhideWhenUsed="true"
   Name="List 5"/&gt;
  &lt;w:LsdException Locked="false" SemiHidden="true" UnhideWhenUsed="true"
   Name="List Bullet 2"/&gt;
  &lt;w:LsdException Locked="false" SemiHidden="true" UnhideWhenUsed="true"
   Name="List Bullet 3"/&gt;
  &lt;w:LsdException Locked="false" SemiHidden="true" UnhideWhenUsed="true"
   Name="List Bullet 4"/&gt;
  &lt;w:LsdException Locked="false" SemiHidden="true" UnhideWhenUsed="true"
   Name="List Bullet 5"/&gt;
  &lt;w:LsdException Locked="false" SemiHidden="true" UnhideWhenUsed="true"
   Name="List Number 2"/&gt;
  &lt;w:LsdException Locked="false" SemiHidden="true" UnhideWhenUsed="true"
   Name="List Number 3"/&gt;
  &lt;w:LsdException Locked="false" SemiHidden="true" UnhideWhenUsed="true"
   Name="List Number 4"/&gt;
  &lt;w:LsdException Locked="false" SemiHidden="true" UnhideWhenUsed="true"
   Name="List Number 5"/&gt;
  &lt;w:LsdException Locked="false" Priority="10" QFormat="true" Name="Title"/&gt;
  &lt;w:LsdException Locked="false" SemiHidden="true" UnhideWhenUsed="true"
   Name="Closing"/&gt;
  &lt;w:LsdException Locked="false" SemiHidden="true" UnhideWhenUsed="true"
   Name="Signature"/&gt;
  &lt;w:LsdException Locked="false" Priority="1" SemiHidden="true"
   UnhideWhenUsed="true" Name="Default Paragraph Font"/&gt;
  &lt;w:LsdException Locked="false" SemiHidden="true" UnhideWhenUsed="true"
   Name="Body Text"/&gt;
  &lt;w:LsdException Locked="false" SemiHidden="true" UnhideWhenUsed="true"
   Name="Body Text Indent"/&gt;
  &lt;w:LsdException Locked="false" SemiHidden="true" UnhideWhenUsed="true"
   Name="List Continue"/&gt;
  &lt;w:LsdException Locked="false" SemiHidden="true" UnhideWhenUsed="true"
   Name="List Continue 2"/&gt;
  &lt;w:LsdException Locked="false" SemiHidden="true" UnhideWhenUsed="true"
   Name="List Continue 3"/&gt;
  &lt;w:LsdException Locked="false" SemiHidden="true" UnhideWhenUsed="true"
   Name="List Continue 4"/&gt;
  &lt;w:LsdException Locked="false" SemiHidden="true" UnhideWhenUsed="true"
   Name="List Continue 5"/&gt;
  &lt;w:LsdException Locked="false" SemiHidden="true" UnhideWhenUsed="true"
   Name="Message Header"/&gt;
  &lt;w:LsdException Locked="false" Priority="11" QFormat="true" Name="Subtitle"/&gt;
  &lt;w:LsdException Locked="false" SemiHidden="true" UnhideWhenUsed="true"
   Name="Salutation"/&gt;
  &lt;w:LsdException Locked="false" SemiHidden="true" UnhideWhenUsed="true"
   Name="Date"/&gt;
  &lt;w:LsdException Locked="false" SemiHidden="true" UnhideWhenUsed="true"
   Name="Body Text First Indent"/&gt;
  &lt;w:LsdException Locked="false" SemiHidden="true" UnhideWhenUsed="true"
   Name="Body Text First Indent 2"/&gt;
  &lt;w:LsdException Locked="false" SemiHidden="true" UnhideWhenUsed="true"
   Name="Note Heading"/&gt;
  &lt;w:LsdException Locked="false" SemiHidden="true" UnhideWhenUsed="true"
   Name="Body Text 2"/&gt;
  &lt;w:LsdException Locked="false" SemiHidden="true" UnhideWhenUsed="true"
   Name="Body Text 3"/&gt;
  &lt;w:LsdException Locked="false" SemiHidden="true" UnhideWhenUsed="true"
   Name="Body Text Indent 2"/&gt;
  &lt;w:LsdException Locked="false" SemiHidden="true" UnhideWhenUsed="true"
   Name="Body Text Indent 3"/&gt;
  &lt;w:LsdException Locked="false" SemiHidden="true" UnhideWhenUsed="true"
   Name="Block Text"/&gt;
  &lt;w:LsdException Locked="false" SemiHidden="true" UnhideWhenUsed="true"
   Name="Hyperlink"/&gt;
  &lt;w:LsdException Locked="false" SemiHidden="true" UnhideWhenUsed="true"
   Name="FollowedHyperlink"/&gt;
  &lt;w:LsdException Locked="false" Priority="22" QFormat="true" Name="Strong"/&gt;
  &lt;w:LsdException Locked="false" Priority="20" QFormat="true" Name="Emphasis"/&gt;
  &lt;w:LsdException Locked="false" SemiHidden="true" UnhideWhenUsed="true"
   Name="Document Map"/&gt;
  &lt;w:LsdException Locked="false" SemiHidden="true" UnhideWhenUsed="true"
   Name="Plain Text"/&gt;
  &lt;w:LsdException Locked="false" SemiHidden="true" UnhideWhenUsed="true"
   Name="E-mail Signature"/&gt;
  &lt;w:LsdException Locked="false" SemiHidden="true" UnhideWhenUsed="true"
   Name="HTML Top of Form"/&gt;
  &lt;w:LsdException Locked="false" SemiHidden="true" UnhideWhenUsed="true"
   Name="HTML Bottom of Form"/&gt;
  &lt;w:LsdException Locked="false" SemiHidden="true" UnhideWhenUsed="true"
   Name="Normal (Web)"/&gt;
  &lt;w:LsdException Locked="false" SemiHidden="true" UnhideWhenUsed="true"
   Name="HTML Acronym"/&gt;
  &lt;w:LsdException Locked="false" SemiHidden="true" UnhideWhenUsed="true"
   Name="HTML Address"/&gt;
  &lt;w:LsdException Locked="false" SemiHidden="true" UnhideWhenUsed="true"
   Name="HTML Cite"/&gt;
  &lt;w:LsdException Locked="false" SemiHidden="true" UnhideWhenUsed="true"
   Name="HTML Code"/&gt;
  &lt;w:LsdException Locked="false" SemiHidden="true" UnhideWhenUsed="true"
   Name="HTML Definition"/&gt;
  &lt;w:LsdException Locked="false" SemiHidden="true" UnhideWhenUsed="true"
   Name="HTML Keyboard"/&gt;
  &lt;w:LsdException Locked="false" SemiHidden="true" UnhideWhenUsed="true"
   Name="HTML Preformatted"/&gt;
  &lt;w:LsdException Locked="false" SemiHidden="true" UnhideWhenUsed="true"
   Name="HTML Sample"/&gt;
  &lt;w:LsdException Locked="false" SemiHidden="true" UnhideWhenUsed="true"
   Name="HTML Typewriter"/&gt;
  &lt;w:LsdException Locked="false" SemiHidden="true" UnhideWhenUsed="true"
   Name="HTML Variable"/&gt;
  &lt;w:LsdException Locked="false" SemiHidden="true" UnhideWhenUsed="true"
   Name="Normal Table"/&gt;
  &lt;w:LsdException Locked="false" SemiHidden="true" UnhideWhenUsed="true"
   Name="annotation subject"/&gt;
  &lt;w:LsdException Locked="false" SemiHidden="true" UnhideWhenUsed="true"
   Name="No List"/&gt;
  &lt;w:LsdException Locked="false" SemiHidden="true" UnhideWhenUsed="true"
   Name="Outline List 1"/&gt;
  &lt;w:LsdException Locked="false" SemiHidden="true" UnhideWhenUsed="true"
   Name="Outline List 2"/&gt;
  &lt;w:LsdException Locked="false" SemiHidden="true" UnhideWhenUsed="true"
   Name="Outline List 3"/&gt;
  &lt;w:LsdException Locked="false" SemiHidden="true" UnhideWhenUsed="true"
   Name="Table Simple 1"/&gt;
  &lt;w:LsdException Locked="false" SemiHidden="true" UnhideWhenUsed="true"
   Name="Table Simple 2"/&gt;
  &lt;w:LsdException Locked="false" SemiHidden="true" UnhideWhenUsed="true"
   Name="Table Simple 3"/&gt;
  &lt;w:LsdException Locked="false" SemiHidden="true" UnhideWhenUsed="true"
   Name="Table Classic 1"/&gt;
  &lt;w:LsdException Locked="false" SemiHidden="true" UnhideWhenUsed="true"
   Name="Table Classic 2"/&gt;
  &lt;w:LsdException Locked="false" SemiHidden="true" UnhideWhenUsed="true"
   Name="Table Classic 3"/&gt;
  &lt;w:LsdException Locked="false" SemiHidden="true" UnhideWhenUsed="true"
   Name="Table Classic 4"/&gt;
  &lt;w:LsdException Locked="false" SemiHidden="true" UnhideWhenUsed="true"
   Name="Table Colorful 1"/&gt;
  &lt;w:LsdException Locked="false" SemiHidden="true" UnhideWhenUsed="true"
   Name="Table Colorful 2"/&gt;
  &lt;w:LsdException Locked="false" SemiHidden="true" UnhideWhenUsed="true"
   Name="Table Colorful 3"/&gt;
  &lt;w:LsdException Locked="false" SemiHidden="true" UnhideWhenUsed="true"
   Name="Table Columns 1"/&gt;
  &lt;w:LsdException Locked="false" SemiHidden="true" UnhideWhenUsed="true"
   Name="Table Columns 2"/&gt;
  &lt;w:LsdException Locked="false" SemiHidden="true" UnhideWhenUsed="true"
   Name="Table Columns 3"/&gt;
  &lt;w:LsdException Locked="false" SemiHidden="true" UnhideWhenUsed="true"
   Name="Table Columns 4"/&gt;
  &lt;w:LsdException Locked="false" SemiHidden="true" UnhideWhenUsed="true"
   Name="Table Columns 5"/&gt;
  &lt;w:LsdException Locked="false" SemiHidden="true" UnhideWhenUsed="true"
   Name="Table Grid 1"/&gt;
  &lt;w:LsdException Locked="false" SemiHidden="true" UnhideWhenUsed="true"
   Name="Table Grid 2"/&gt;
  &lt;w:LsdException Locked="false" SemiHidden="true" UnhideWhenUsed="true"
   Name="Table Grid 3"/&gt;
  &lt;w:LsdException Locked="false" SemiHidden="true" UnhideWhenUsed="true"
   Name="Table Grid 4"/&gt;
  &lt;w:LsdException Locked="false" SemiHidden="true" UnhideWhenUsed="true"
   Name="Table Grid 5"/&gt;
  &lt;w:LsdException Locked="false" SemiHidden="true" UnhideWhenUsed="true"
   Name="Table Grid 6"/&gt;
  &lt;w:LsdException Locked="false" SemiHidden="true" UnhideWhenUsed="true"
   Name="Table Grid 7"/&gt;
  &lt;w:LsdException Locked="false" SemiHidden="true" UnhideWhenUsed="true"
   Name="Table Grid 8"/&gt;
  &lt;w:LsdException Locked="false" SemiHidden="true" UnhideWhenUsed="true"
   Name="Table List 1"/&gt;
  &lt;w:LsdException Locked="false" SemiHidden="true" UnhideWhenUsed="true"
   Name="Table List 2"/&gt;
  &lt;w:LsdException Locked="false" SemiHidden="true" UnhideWhenUsed="true"
   Name="Table List 3"/&gt;
  &lt;w:LsdException Locked="false" SemiHidden="true" UnhideWhenUsed="true"
   Name="Table List 4"/&gt;
  &lt;w:LsdException Locked="false" SemiHidden="true" UnhideWhenUsed="true"
   Name="Table List 5"/&gt;
  &lt;w:LsdException Locked="false" SemiHidden="true" UnhideWhenUsed="true"
   Name="Table List 6"/&gt;
  &lt;w:LsdException Locked="false" SemiHidden="true" UnhideWhenUsed="true"
   Name="Table List 7"/&gt;
  &lt;w:LsdException Locked="false" SemiHidden="true" UnhideWhenUsed="true"
   Name="Table List 8"/&gt;
  &lt;w:LsdException Locked="false" SemiHidden="true" UnhideWhenUsed="true"
   Name="Table 3D effects 1"/&gt;
  &lt;w:LsdException Locked="false" SemiHidden="true" UnhideWhenUsed="true"
   Name="Table 3D effects 2"/&gt;
  &lt;w:LsdException Locked="false" SemiHidden="true" UnhideWhenUsed="true"
   Name="Table 3D effects 3"/&gt;
  &lt;w:LsdException Locked="false" SemiHidden="true" UnhideWhenUsed="true"
   Name="Table Contemporary"/&gt;
  &lt;w:LsdException Locked="false" SemiHidden="true" UnhideWhenUsed="true"
   Name="Table Elegant"/&gt;
  &lt;w:LsdException Locked="false" SemiHidden="true" UnhideWhenUsed="true"
   Name="Table Professional"/&gt;
  &lt;w:LsdException Locked="false" SemiHidden="true" UnhideWhenUsed="true"
   Name="Table Subtle 1"/&gt;
  &lt;w:LsdException Locked="false" SemiHidden="true" UnhideWhenUsed="true"
   Name="Table Subtle 2"/&gt;
  &lt;w:LsdException Locked="false" SemiHidden="true" UnhideWhenUsed="true"
   Name="Table Web 1"/&gt;
  &lt;w:LsdException Locked="false" SemiHidden="true" UnhideWhenUsed="true"
   Name="Table Web 2"/&gt;
  &lt;w:LsdException Locked="false" SemiHidden="true" UnhideWhenUsed="true"
   Name="Table Web 3"/&gt;
  &lt;w:LsdException Locked="false" SemiHidden="true" UnhideWhenUsed="true"
   Name="Balloon Text"/&gt;
  &lt;w:LsdException Locked="false" Priority="39" Name="Table Grid"/&gt;
  &lt;w:LsdException Locked="false" SemiHidden="true" UnhideWhenUsed="true"
   Name="Table Theme"/&gt;
  &lt;w:LsdException Locked="false" SemiHidden="true" Name="Placeholder Text"/&gt;
  &lt;w:LsdException Locked="false" Priority="1" QFormat="true" Name="No Spacing"/&gt;
  &lt;w:LsdException Locked="false" Priority="60" Name="Light Shading"/&gt;
  &lt;w:LsdException Locked="false" Priority="61" Name="Light List"/&gt;
  &lt;w:LsdException Locked="false" Priority="62" Name="Light Grid"/&gt;
  &lt;w:LsdException Locked="false" Priority="63" Name="Medium Shading 1"/&gt;
  &lt;w:LsdException Locked="false" Priority="64" Name="Medium Shading 2"/&gt;
  &lt;w:LsdException Locked="false" Priority="65" Name="Medium List 1"/&gt;
  &lt;w:LsdException Locked="false" Priority="66" Name="Medium List 2"/&gt;
  &lt;w:LsdException Locked="false" Priority="67" Name="Medium Grid 1"/&gt;
  &lt;w:LsdException Locked="false" Priority="68" Name="Medium Grid 2"/&gt;
  &lt;w:LsdException Locked="false" Priority="69" Name="Medium Grid 3"/&gt;
  &lt;w:LsdException Locked="false" Priority="70" Name="Dark List"/&gt;
  &lt;w:LsdException Locked="false" Priority="71" Name="Colorful Shading"/&gt;
  &lt;w:LsdException Locked="false" Priority="72" Name="Colorful List"/&gt;
  &lt;w:LsdException Locked="false" Priority="73" Name="Colorful Grid"/&gt;
  &lt;w:LsdException Locked="false" Priority="60" Name="Light Shading Accent 1"/&gt;
  &lt;w:LsdException Locked="false" Priority="61" Name="Light List Accent 1"/&gt;
  &lt;w:LsdException Locked="false" Priority="62" Name="Light Grid Accent 1"/&gt;
  &lt;w:LsdException Locked="false" Priority="63" Name="Medium Shading 1 Accent 1"/&gt;
  &lt;w:LsdException Locked="false" Priority="64" Name="Medium Shading 2 Accent 1"/&gt;
  &lt;w:LsdException Locked="false" Priority="65" Name="Medium List 1 Accent 1"/&gt;
  &lt;w:LsdException Locked="false" SemiHidden="true" Name="Revision"/&gt;
  &lt;w:LsdException Locked="false" Priority="34" QFormat="true"
   Name="List Paragraph"/&gt;
  &lt;w:LsdException Locked="false" Priority="29" QFormat="true" Name="Quote"/&gt;
  &lt;w:LsdException Locked="false" Priority="30" QFormat="true"
   Name="Intense Quote"/&gt;
  &lt;w:LsdException Locked="false" Priority="66" Name="Medium List 2 Accent 1"/&gt;
  &lt;w:LsdException Locked="false" Priority="67" Name="Medium Grid 1 Accent 1"/&gt;
  &lt;w:LsdException Locked="false" Priority="68" Name="Medium Grid 2 Accent 1"/&gt;
  &lt;w:LsdException Locked="false" Priority="69" Name="Medium Grid 3 Accent 1"/&gt;
  &lt;w:LsdException Locked="false" Priority="70" Name="Dark List Accent 1"/&gt;
  &lt;w:LsdException Locked="false" Priority="71" Name="Colorful Shading Accent 1"/&gt;
  &lt;w:LsdException Locked="false" Priority="72" Name="Colorful List Accent 1"/&gt;
  &lt;w:LsdException Locked="false" Priority="73" Name="Colorful Grid Accent 1"/&gt;
  &lt;w:LsdException Locked="false" Priority="60" Name="Light Shading Accent 2"/&gt;
  &lt;w:LsdException Locked="false" Priority="61" Name="Light List Accent 2"/&gt;
  &lt;w:LsdException Locked="false" Priority="62" Name="Light Grid Accent 2"/&gt;
  &lt;w:LsdException Locked="false" Priority="63" Name="Medium Shading 1 Accent 2"/&gt;
  &lt;w:LsdException Locked="false" Priority="64" Name="Medium Shading 2 Accent 2"/&gt;
  &lt;w:LsdException Locked="false" Priority="65" Name="Medium List 1 Accent 2"/&gt;
  &lt;w:LsdException Locked="false" Priority="66" Name="Medium List 2 Accent 2"/&gt;
  &lt;w:LsdException Locked="false" Priority="67" Name="Medium Grid 1 Accent 2"/&gt;
  &lt;w:LsdException Locked="false" Priority="68" Name="Medium Grid 2 Accent 2"/&gt;
  &lt;w:LsdException Locked="false" Priority="69" Name="Medium Grid 3 Accent 2"/&gt;
  &lt;w:LsdException Locked="false" Priority="70" Name="Dark List Accent 2"/&gt;
  &lt;w:LsdException Locked="false" Priority="71" Name="Colorful Shading Accent 2"/&gt;
  &lt;w:LsdException Locked="false" Priority="72" Name="Colorful List Accent 2"/&gt;
  &lt;w:LsdException Locked="false" Priority="73" Name="Colorful Grid Accent 2"/&gt;
  &lt;w:LsdException Locked="false" Priority="60" Name="Light Shading Accent 3"/&gt;
  &lt;w:LsdException Locked="false" Priority="61" Name="Light List Accent 3"/&gt;
  &lt;w:LsdException Locked="false" Priority="62" Name="Light Grid Accent 3"/&gt;
  &lt;w:LsdException Locked="false" Priority="63" Name="Medium Shading 1 Accent 3"/&gt;
  &lt;w:LsdException Locked="false" Priority="64" Name="Medium Shading 2 Accent 3"/&gt;
  &lt;w:LsdException Locked="false" Priority="65" Name="Medium List 1 Accent 3"/&gt;
  &lt;w:LsdException Locked="false" Priority="66" Name="Medium List 2 Accent 3"/&gt;
  &lt;w:LsdException Locked="false" Priority="67" Name="Medium Grid 1 Accent 3"/&gt;
  &lt;w:LsdException Locked="false" Priority="68" Name="Medium Grid 2 Accent 3"/&gt;
  &lt;w:LsdException Locked="false" Priority="69" Name="Medium Grid 3 Accent 3"/&gt;
  &lt;w:LsdException Locked="false" Priority="70" Name="Dark List Accent 3"/&gt;
  &lt;w:LsdException Locked="false" Priority="71" Name="Colorful Shading Accent 3"/&gt;
  &lt;w:LsdException Locked="false" Priority="72" Name="Colorful List Accent 3"/&gt;
  &lt;w:LsdException Locked="false" Priority="73" Name="Colorful Grid Accent 3"/&gt;
  &lt;w:LsdException Locked="false" Priority="60" Name="Light Shading Accent 4"/&gt;
  &lt;w:LsdException Locked="false" Priority="61" Name="Light List Accent 4"/&gt;
  &lt;w:LsdException Locked="false" Priority="62" Name="Light Grid Accent 4"/&gt;
  &lt;w:LsdException Locked="false" Priority="63" Name="Medium Shading 1 Accent 4"/&gt;
  &lt;w:LsdException Locked="false" Priority="64" Name="Medium Shading 2 Accent 4"/&gt;
  &lt;w:LsdException Locked="false" Priority="65" Name="Medium List 1 Accent 4"/&gt;
  &lt;w:LsdException Locked="false" Priority="66" Name="Medium List 2 Accent 4"/&gt;
  &lt;w:LsdException Locked="false" Priority="67" Name="Medium Grid 1 Accent 4"/&gt;
  &lt;w:LsdException Locked="false" Priority="68" Name="Medium Grid 2 Accent 4"/&gt;
  &lt;w:LsdException Locked="false" Priority="69" Name="Medium Grid 3 Accent 4"/&gt;
  &lt;w:LsdException Locked="false" Priority="70" Name="Dark List Accent 4"/&gt;
  &lt;w:LsdException Locked="false" Priority="71" Name="Colorful Shading Accent 4"/&gt;
  &lt;w:LsdException Locked="false" Priority="72" Name="Colorful List Accent 4"/&gt;
  &lt;w:LsdException Locked="false" Priority="73" Name="Colorful Grid Accent 4"/&gt;
  &lt;w:LsdException Locked="false" Priority="60" Name="Light Shading Accent 5"/&gt;
  &lt;w:LsdException Locked="false" Priority="61" Name="Light List Accent 5"/&gt;
  &lt;w:LsdException Locked="false" Priority="62" Name="Light Grid Accent 5"/&gt;
  &lt;w:LsdException Locked="false" Priority="63" Name="Medium Shading 1 Accent 5"/&gt;
  &lt;w:LsdException Locked="false" Priority="64" Name="Medium Shading 2 Accent 5"/&gt;
  &lt;w:LsdException Locked="false" Priority="65" Name="Medium List 1 Accent 5"/&gt;
  &lt;w:LsdException Locked="false" Priority="66" Name="Medium List 2 Accent 5"/&gt;
  &lt;w:LsdException Locked="false" Priority="67" Name="Medium Grid 1 Accent 5"/&gt;
  &lt;w:LsdException Locked="false" Priority="68" Name="Medium Grid 2 Accent 5"/&gt;
  &lt;w:LsdException Locked="false" Priority="69" Name="Medium Grid 3 Accent 5"/&gt;
  &lt;w:LsdException Locked="false" Priority="70" Name="Dark List Accent 5"/&gt;
  &lt;w:LsdException Locked="false" Priority="71" Name="Colorful Shading Accent 5"/&gt;
  &lt;w:LsdException Locked="false" Priority="72" Name="Colorful List Accent 5"/&gt;
  &lt;w:LsdException Locked="false" Priority="73" Name="Colorful Grid Accent 5"/&gt;
  &lt;w:LsdException Locked="false" Priority="60" Name="Light Shading Accent 6"/&gt;
  &lt;w:LsdException Locked="false" Priority="61" Name="Light List Accent 6"/&gt;
  &lt;w:LsdException Locked="false" Priority="62" Name="Light Grid Accent 6"/&gt;
  &lt;w:LsdException Locked="false" Priority="63" Name="Medium Shading 1 Accent 6"/&gt;
  &lt;w:LsdException Locked="false" Priority="64" Name="Medium Shading 2 Accent 6"/&gt;
  &lt;w:LsdException Locked="false" Priority="65" Name="Medium List 1 Accent 6"/&gt;
  &lt;w:LsdException Locked="false" Priority="66" Name="Medium List 2 Accent 6"/&gt;
  &lt;w:LsdException Locked="false" Priority="67" Name="Medium Grid 1 Accent 6"/&gt;
  &lt;w:LsdException Locked="false" Priority="68" Name="Medium Grid 2 Accent 6"/&gt;
  &lt;w:LsdException Locked="false" Priority="69" Name="Medium Grid 3 Accent 6"/&gt;
  &lt;w:LsdException Locked="false" Priority="70" Name="Dark List Accent 6"/&gt;
  &lt;w:LsdException Locked="false" Priority="71" Name="Colorful Shading Accent 6"/&gt;
  &lt;w:LsdException Locked="false" Priority="72" Name="Colorful List Accent 6"/&gt;
  &lt;w:LsdException Locked="false" Priority="73" Name="Colorful Grid Accent 6"/&gt;
  &lt;w:LsdException Locked="false" Priority="19" QFormat="true"
   Name="Subtle Emphasis"/&gt;
  &lt;w:LsdException Locked="false" Priority="21" QFormat="true"
   Name="Intense Emphasis"/&gt;
  &lt;w:LsdException Locked="false" Priority="31" QFormat="true"
   Name="Subtle Reference"/&gt;
  &lt;w:LsdException Locked="false" Priority="32" QFormat="true"
   Name="Intense Reference"/&gt;
  &lt;w:LsdException Locked="false" Priority="33" QFormat="true" Name="Book Title"/&gt;
  &lt;w:LsdException Locked="false" Priority="37" SemiHidden="true"
   UnhideWhenUsed="true" Name="Bibliography"/&gt;
  &lt;w:LsdException Locked="false" Priority="39" SemiHidden="true"
   UnhideWhenUsed="true" QFormat="true" Name="TOC Heading"/&gt;
  &lt;w:LsdException Locked="false" Priority="41" Name="Plain Table 1"/&gt;
  &lt;w:LsdException Locked="false" Priority="42" Name="Plain Table 2"/&gt;
  &lt;w:LsdException Locked="false" Priority="43" Name="Plain Table 3"/&gt;
  &lt;w:LsdException Locked="false" Priority="44" Name="Plain Table 4"/&gt;
  &lt;w:LsdException Locked="false" Priority="45" Name="Plain Table 5"/&gt;
  &lt;w:LsdException Locked="false" Priority="40" Name="Grid Table Light"/&gt;
  &lt;w:LsdException Locked="false" Priority="46" Name="Grid Table 1 Light"/&gt;
  &lt;w:LsdException Locked="false" Priority="47" Name="Grid Table 2"/&gt;
  &lt;w:LsdException Locked="false" Priority="48" Name="Grid Table 3"/&gt;
  &lt;w:LsdException Locked="false" Priority="49" Name="Grid Table 4"/&gt;
  &lt;w:LsdException Locked="false" Priority="50" Name="Grid Table 5 Dark"/&gt;
  &lt;w:LsdException Locked="false" Priority="51" Name="Grid Table 6 Colorful"/&gt;
  &lt;w:LsdException Locked="false" Priority="52" Name="Grid Table 7 Colorful"/&gt;
  &lt;w:LsdException Locked="false" Priority="46"
   Name="Grid Table 1 Light Accent 1"/&gt;
  &lt;w:LsdException Locked="false" Priority="47" Name="Grid Table 2 Accent 1"/&gt;
  &lt;w:LsdException Locked="false" Priority="48" Name="Grid Table 3 Accent 1"/&gt;
  &lt;w:LsdException Locked="false" Priority="49" Name="Grid Table 4 Accent 1"/&gt;
  &lt;w:LsdException Locked="false" Priority="50" Name="Grid Table 5 Dark Accent 1"/&gt;
  &lt;w:LsdException Locked="false" Priority="51"
   Name="Grid Table 6 Colorful Accent 1"/&gt;
  &lt;w:LsdException Locked="false" Priority="52"
   Name="Grid Table 7 Colorful Accent 1"/&gt;
  &lt;w:LsdException Locked="false" Priority="46"
   Name="Grid Table 1 Light Accent 2"/&gt;
  &lt;w:LsdException Locked="false" Priority="47" Name="Grid Table 2 Accent 2"/&gt;
  &lt;w:LsdException Locked="false" Priority="48" Name="Grid Table 3 Accent 2"/&gt;
  &lt;w:LsdException Locked="false" Priority="49" Name="Grid Table 4 Accent 2"/&gt;
  &lt;w:LsdException Locked="false" Priority="50" Name="Grid Table 5 Dark Accent 2"/&gt;
  &lt;w:LsdException Locked="false" Priority="51"
   Name="Grid Table 6 Colorful Accent 2"/&gt;
  &lt;w:LsdException Locked="false" Priority="52"
   Name="Grid Table 7 Colorful Accent 2"/&gt;
  &lt;w:LsdException Locked="false" Priority="46"
   Name="Grid Table 1 Light Accent 3"/&gt;
  &lt;w:LsdException Locked="false" Priority="47" Name="Grid Table 2 Accent 3"/&gt;
  &lt;w:LsdException Locked="false" Priority="48" Name="Grid Table 3 Accent 3"/&gt;
  &lt;w:LsdException Locked="false" Priority="49" Name="Grid Table 4 Accent 3"/&gt;
  &lt;w:LsdException Locked="false" Priority="50" Name="Grid Table 5 Dark Accent 3"/&gt;
  &lt;w:LsdException Locked="false" Priority="51"
   Name="Grid Table 6 Colorful Accent 3"/&gt;
  &lt;w:LsdException Locked="false" Priority="52"
   Name="Grid Table 7 Colorful Accent 3"/&gt;
  &lt;w:LsdException Locked="false" Priority="46"
   Name="Grid Table 1 Light Accent 4"/&gt;
  &lt;w:LsdException Locked="false" Priority="47" Name="Grid Table 2 Accent 4"/&gt;
  &lt;w:LsdException Locked="false" Priority="48" Name="Grid Table 3 Accent 4"/&gt;
  &lt;w:LsdException Locked="false" Priority="49" Name="Grid Table 4 Accent 4"/&gt;
  &lt;w:LsdException Locked="false" Priority="50" Name="Grid Table 5 Dark Accent 4"/&gt;
  &lt;w:LsdException Locked="false" Priority="51"
   Name="Grid Table 6 Colorful Accent 4"/&gt;
  &lt;w:LsdException Locked="false" Priority="52"
   Name="Grid Table 7 Colorful Accent 4"/&gt;
  &lt;w:LsdException Locked="false" Priority="46"
   Name="Grid Table 1 Light Accent 5"/&gt;
  &lt;w:LsdException Locked="false" Priority="47" Name="Grid Table 2 Accent 5"/&gt;
  &lt;w:LsdException Locked="false" Priority="48" Name="Grid Table 3 Accent 5"/&gt;
  &lt;w:LsdException Locked="false" Priority="49" Name="Grid Table 4 Accent 5"/&gt;
  &lt;w:LsdException Locked="false" Priority="50" Name="Grid Table 5 Dark Accent 5"/&gt;
  &lt;w:LsdException Locked="false" Priority="51"
   Name="Grid Table 6 Colorful Accent 5"/&gt;
  &lt;w:LsdException Locked="false" Priority="52"
   Name="Grid Table 7 Colorful Accent 5"/&gt;
  &lt;w:LsdException Locked="false" Priority="46"
   Name="Grid Table 1 Light Accent 6"/&gt;
  &lt;w:LsdException Locked="false" Priority="47" Name="Grid Table 2 Accent 6"/&gt;
  &lt;w:LsdException Locked="false" Priority="48" Name="Grid Table 3 Accent 6"/&gt;
  &lt;w:LsdException Locked="false" Priority="49" Name="Grid Table 4 Accent 6"/&gt;
  &lt;w:LsdException Locked="false" Priority="50" Name="Grid Table 5 Dark Accent 6"/&gt;
  &lt;w:LsdException Locked="false" Priority="51"
   Name="Grid Table 6 Colorful Accent 6"/&gt;
  &lt;w:LsdException Locked="false" Priority="52"
   Name="Grid Table 7 Colorful Accent 6"/&gt;
  &lt;w:LsdException Locked="false" Priority="46" Name="List Table 1 Light"/&gt;
  &lt;w:LsdException Locked="false" Priority="47" Name="List Table 2"/&gt;
  &lt;w:LsdException Locked="false" Priority="48" Name="List Table 3"/&gt;
  &lt;w:LsdException Locked="false" Priority="49" Name="List Table 4"/&gt;
  &lt;w:LsdException Locked="false" Priority="50" Name="List Table 5 Dark"/&gt;
  &lt;w:LsdException Locked="false" Priority="51" Name="List Table 6 Colorful"/&gt;
  &lt;w:LsdException Locked="false" Priority="52" Name="List Table 7 Colorful"/&gt;
  &lt;w:LsdException Locked="false" Priority="46"
   Name="List Table 1 Light Accent 1"/&gt;
  &lt;w:LsdException Locked="false" Priority="47" Name="List Table 2 Accent 1"/&gt;
  &lt;w:LsdException Locked="false" Priority="48" Name="List Table 3 Accent 1"/&gt;
  &lt;w:LsdException Locked="false" Priority="49" Name="List Table 4 Accent 1"/&gt;
  &lt;w:LsdException Locked="false" Priority="50" Name="List Table 5 Dark Accent 1"/&gt;
  &lt;w:LsdException Locked="false" Priority="51"
   Name="List Table 6 Colorful Accent 1"/&gt;
  &lt;w:LsdException Locked="false" Priority="52"
   Name="List Table 7 Colorful Accent 1"/&gt;
  &lt;w:LsdException Locked="false" Priority="46"
</t>
  </si>
  <si>
    <t xml:space="preserve">Dear Marian Husar,i am happy to hear that both sides are looking forward to negotiate a long term deal, so Metallurg Technologies and Mihalits AG can benefit from a cooperation.I see that Metallurg Technologies, changed its business interest in the past, to civil aircrafts and is now looking to make another step to find a mutual cooperation with a stable and experienced partner.Mihalits AG is now, already a long time player in the european aircraft business and with the development of the &amp;bdquo;Blue Star technology, i think we might be ahead of other compititors, quite some time. In that case, we want to from a stable long term relationship with you, so both parties can profit. As we speak, that might work out especially because we experience different market benefits, we might bring into our intended joint venture.Yesterday, i have received some new information from our R&amp;D department that we made further progress in the development of &amp;bdquo;Blue Star. My technicians assume that at that moment, the development stands, we have an 86% chance of beeing successul with &amp;bdquo;Blue Star. That is also the reason for my late reply, my appologies.In your previous e-mail, you mentioned the risk Metallurg might take. Yes, i think there is always risk in the area of R&amp;D, but in that case we can asusme it is a calculated risk with high profit for both of us.At the moment, i can reveal that Mihalits has already invested around € 91 Mio into the development of &amp;bdquo;Blue Star. This development asset, we want to bring into our new joint venture. If i add now the high completion rate, 86% and our investment share of € 91 Mio i cannot see 80% revenues will happen. Quite frankly, at the moment i see higer risk on our side. I understand that your company will have some investments to make, but even then it will be profitable for your company. The maximum i can offer at the moment, is a share of 25% for Metallurg and 75% for Mihalits AG.I totally agree with you on the fact, that we have to figure out an extended contract, but i rather would like to sign a shorter deal, since we have not made any business deals before with Metallurg Technologies.In the case of the place of juristriction, i want to point out what you mentioned earlier, that we have to build trust with new, possible customers. Since most of Mihalits costumers are operating around the globe and the technology will be interesting for the global market, i would like to avoid an non European Union member state as place of juristriction. In that case, we migth assume Austria or Germany. Here we will have, lot less issues importing to the two biggest markets, the US and the EU market since there are less toll issues expected.I dont want to leave out the topic of the Board of Directors and our interest to sign a secrecy clause to protect the technology gained by both, Metallurg and Mihalits.I am looking forward, to hear from you soon, and i think we will find a way to make this deal happen, even though at the moment i see some issues in some points. Please allow me, to add our first offer respectively.Sincerely,Kim Kollar</t>
  </si>
  <si>
    <t xml:space="preserve">Dear Marian,first of all i want to mention that Mihalits AG is appreciating negotiations with you and Metallurg Technologies. I think, it is not a secret, that for both parties, revenue is an important part of this negotiation, not only for Metallurg.It might be a misunderstanding, but to clarify, we are quite irritated on what you wrote about the place of jurisdiction. You mentioned that you thought about our arguments, but in the end, we see misunderstanding or misinterpretation what we wrote. As a matter of fact, the Ukraine is not an EU member and because of that the Ukraine is not benefiting from certain trade benefits, other countries have. Thats it, nothing else.The fact, that we approached Metallurg Technologies is correct, but we had the assumption that, your company is looking for partnerships as well. We are, on a general basis looking for potential partners, as Metallurg with its history clearly is, to create mutual benefits and synergy effects for both partners.From my point of view, our investment is not valued enough at this point, and your company ignores the investments we have done so far, and what we bring into the joint venture. I see that you are taking some risk by investing in your infrastructure that is supported by your government by 80%, and as we see, is a general one time investment to your facilities in general and should not be mixed with other variable costs, like production costs.You said that we are sharing the costs, yes, but in what proportion. If we say, we have estimated investments around € 91 Mio. and you assume you will have around € 40 Mio, but still Metallurg wants more than 60% of revenue distribution. From our point of view thats not really a fair deal for us.In a way, we could only agree of lower revenue on our side, if you make a move concerning the secrecy clause. I will admit that, we are not flexible on this point, but rather willing to negotiate on revenue and the duration of the contract. Thats why I will drop my expectations of revenue for Mihalits, to 55%. So, I hope we can show you, that we are considering your point of view.What we bring to this joint venture is our technology and my management board wants to see that protected. I hope you understand my point of view a little better. You referred to respect, trust and forming a cooperation. We think that this can be achieved by extending the contract length to 8 years. In case we are giving you an advantage at this point, we hope to show you that our commitment and trust is strong enough for a future joint venture and we would be more than pleased if you might rethink your point on this matter.I hope that we are moving together, in the right direction in this negotiation and looking for forward to your reply.Sincerely,Kim Kollar</t>
  </si>
  <si>
    <t xml:space="preserve">Dear Marian,many thanks to your previous e-mail. I believe that our negotiations are entering into their final stage.After long consultations with the board members of my company I would like to propose a consensus which will honour your valuable input to the development of the blue star technology. The executive body of our company agrees, that we should commit to our cooperation by signing an agreement longer than 10 years, which would be proposed by your 12 year agreement.In the same time , taking into consideration our equal risk sharing, we would like to receive 49% of the revenues. It is symbolicaly less than half, but it shows equality in our partnership.Kind regards,Kim Koller</t>
  </si>
  <si>
    <t xml:space="preserve">Dear Mr/Mrs Husar,I am in charge of negociating with you, regarding the joint venture between Minhaltis and Metallurg. After considering all characteristics of both of us, here is my first offer I consider matching those.Here are my points :- For revenues share, we are a big part of the initial Investments. We made the biggest part of work behind the Blue Star. You should consider this joint venture, as an event, which could promote the performances of your Industrie. After the success of our Product, it will be sure you will have a lot of offers coming from everywhere. This venture is also the opportunity for your company to have new installations provided by your government. You must consider all these events.- For the number of Directors in Board, it is matching with the importance of the technology we are talking about. We know the Product, and it is really important to match our requests regarding the Product. You'll have onemember, in order to communicate the technical points of production.- For the Duration of contract, 5 year adapted to the Product. You should consider the fact that we will probably adapt the product (as it is a first generation of its kind), and we could then product a second version, which will be far more improved. That's why 5 year is important, in order to have a dynamic option on the production.- The secrecy close is important. Without it, we could both have a lot of competition, ruining all of our efforts on this project. Of course, we could discuss of further project in which you would need this technology.- Austria is the best place of Juridiction. It is really experienced in those kind of businesses. Authorisations will be fast and correct. For us, it is really unlikely to establish Jurisdiction in Ukraine, as it is new, and was heavily corrupted (it could arm the entire secrecy of the project, which could lead to a total failure of the project).Please let me know of your view on these issues as quikly as possible, in order to conclude rapidly the deal. The more time we gain in this negociation, the earlier we could begin our future Joint venture !Best regards,Mr Koller</t>
  </si>
  <si>
    <t xml:space="preserve">Dear Mr Koller,I truly appreciate your offer requesting the joint venture but we came to the conclusion that we have to make some adjustments.- First of all, we understand the amount of investment you put in for the new technology but you have to consider that the infrastructure around Lviv, Oblast, has to be renewed. Besides that new production plants have to be built, which require also a costly security system. If you add these points our investment in the jointventure will overcome the research and development cost of the tech. in total. That should be reflected by the revenue share.- Regarding the Directors in Board you should consider that the economic daily grind in Ukraine differs slightly from the Austrian one. Ukraininan Directors are used to the domestic issues and law. It would be better for the Joint Venture to let us handle the local authorities.- For the Duration of contract, 9 years with an option to extend it for another 3 years. We dont want to cut off the collaboration when it gets really profitable for our BOTH firms. A longer contract will also reduce the risks for both sides.- We agree about the secrecy close for this moment.- As you want to set up an Joint Venture in Ukraine, with an Ukranian company, a Ukrainian Court of Jurisdiction should be chosen by implication. About your concerns I can tell you that although there are still problems with the performance of the system, it is considered to have been much improved since the last judicial reform introduced in 2016. The Supreme Court is regarded as being an independent and impartial body, and has on several occasions ruled against the Ukrainian government.I hope we can arange and settle this deal in a short time!Im looking forward for a good cooperation.Yours faithfullyMr Husar</t>
  </si>
  <si>
    <t xml:space="preserve">Dear Mr Husar,Thank you for your answer. I took time to analyse your arguments and here are my thoughts about it.Concerning the share of revenues, your proposition is completely inadequate to the proportion of investments : even tho you will need new installations, on which costs will be mainly covered by your governement (80%), it is far away from the investments we put on the table. Considering this, I sincerely estimate 80-20 as an adequate repartition.It is the same considering the number of director : it should remain in balance with the investment put on table. That is why I could considerate proposing you an other repartition regarding directors.For the length of the contract, 9 year is counter productive : as I told you, on technologies such as the Blue Star, which are constantly evoluing, we need liberty to adjust a strategy on the product. That is why 9 year are not adequate to the product. I keep thinking that a 5 year contract is benefic for both of us, and then we could work together on the new generation regarding feedbacks about the engine. Please keep in mind that you are the only company interested by our product (and we are the only company having this technology at this point).I am very glad you took in consideration the Secrecy clause, it is really important for us.But concerning the jurisdiction, Ukraine is really not appropriate : you talked about the risks, and a 2 years old new jurisdiction is not safe at all. Maybe it is performant, but I think it is not worth to take any risk on this point. That's why I cannot accept you proposition on this issue. Austria has already a lot of experience in the domain, and we could manage all the administration on our venture without risks, and really quikly.Best regards,Mr Koller</t>
  </si>
  <si>
    <t xml:space="preserve">Dear Mr Koller,Thanks for sharing your perspective.After weighting up the advantages and disadvantages of your offer I came to the conclusion that this deal is not profitable for Metallurg Technologies. Our firm has a good reputation in producing high-tech aerospace parts all over Easter Europe, thats why you should reconsider that a Joint Venture with Mihalist is not the only solution for our future company goals. Also your technology is very appealing, but there are a bunch of other Western companies which reached the point of series production of eco-friendly combustion chambers. On the other hand we would gladly cooperate with Mihalist with the right conditions and build a profitable long-term relationship for both firms. Thats why a contract less than 7 years is out of the question.As I said in the previous offer your investment is defined by your development costs of the combustion engine which cant be compared to the infrastructual upgrade of a whole region. Even though the government takes the higher share, the absolute costs are important for our calculation.We want to set up plants with the latest standarts to produce the Blue Star engine of the highest quality and after all this calculations the revenue share with which we can produce cost and growth efficiently lays at 35:65. For maintaining a fluent and trouble-free production we need at least 3 native directors.Because you seem to think the Ukrainian jurisdiction is not safe I&amp;acute;m willing to make a proposal:Even though we think that as an Ukrainian firm operating in Ukraine the local law would fit perfectly in our Joint Venture, we are ready to move the place of court, but not to Austria. I&amp;acute;m thinking about the German jurisdiction, which is worldwide acknowledged and it would function as a neutral ground for both sides.I hope that I made the concerns of our company clear and I want to let you know again that Mihalist was our first choice when we thought about an international cooperation. I think this offer is accetable for both of us in terms of revenue and risk sharing.Best regardsMr Husar</t>
  </si>
  <si>
    <t xml:space="preserve">Dear Mr Husar,I was desperatly hoping for an answer, and I am happy to have news from you +48H after my last reply (you were probably very busy!).I really wish to conclude this negociation with something acceptable for both of us. Let me explain the final point on this situation. At our point, with only 4 messages sent between us, I didn't have the opportunity to negociate with you. I will make some effort to make the things move forward.I can accept you proposition for 7 years of contract. I am glad you took in consideration my concern about the risks behind the choice of jurisdiction court. You convinced me in the choice of Germany, I accept this.Butin this situation, you will need to change your position on the share of revenues and the directors :We Invested 76,5 Mio € on the joint venture. You tell me you will need to spend money on production. Our expert made evaluations on these : For new plants, we estimate you will need 12 Mio € ; 5 Mio € would be necessary to develop the engine in production stage. Then, for the whole production costs, we estimate 5 Mio € are necessary. Which bring your total investment ate approximately 23,5 Mio €. It means we put 76,5 % of the global investment, taking in account your future costs. I am willing to use this repartition in the choice of those 2 issues :76-24 is mathematicly in weight with our both investments (and you still benefit a little more than me), so I suggest to apply this exact ratio on the share of revenues. We should also apply this on the number of directors : which means 76 % of 5 places in the Directors in board make more than 3,75 Directors. That means, I evaluate I can pretend in 4 Directors.This is my very best offer, and I hope you will have the wisdom to accept it.Best regards,Kim Koller</t>
  </si>
  <si>
    <t xml:space="preserve">&lt;p&gt;Dear Kim Koller,&lt;/p&gt;
&lt;p&gt;thank's for your nice proposal, which bring's us a step further into the future cooperation.&lt;br /&gt;We're looking forward to work with such a long-established and wide known company like yours.&lt;/p&gt;
&lt;p&gt;In our company you've found the perfect partner to realize your ambitions. As you said we can look back on an excellent expertise in aircraft construction, with good location conditions (f.e labor costs) at the same time.&lt;br /&gt;Sitting in the West of Ukraine we're able to deliver quickly to Europe and are also near railways of the Chinese Silk Road Project, which gives us the chance to tackle the Asian markets in the future and fulfill your goal of becoming a global aircraft constructor.&lt;/p&gt;
&lt;p&gt;Nowadays, with oil prices rising, rapid growth from airlines and their new short-flight designed business models, the perfect market situation awaits our joint venture!&lt;/p&gt;
&lt;p&gt;You've stated that you're interested in a deep relationship. To achieve such a connection I suggest we target a long-term-contract. They have shown to be more succesfull due to reasons like planning stability, which my company would welcome very much for the new plants.&lt;/p&gt;
&lt;p&gt;On the topic of secrecy clause, I think we would benefit both from sharing our knowledge. Maybe you can clear my sight here and explain further more why you insist on that.&lt;/p&gt;
&lt;p&gt;Regarding the members on the board, I agree with you that some Mihalit representants could give us more stability.&lt;br /&gt;In my opinion two members would be enough for that. With our members coming into the board, we would also have the good wire to local athorities.&lt;/p&gt;
&lt;p&gt;Bearing most of the financial risks, our company would like to have a fair share of future revenues, which we consider around 65 %. For the court of jurisdiction we would offer Ukraine, with its closeness to the plants.&lt;/p&gt;
&lt;p&gt;If you have any questions or objections don't hesitate to write me. I'm sure we can find a compromise, which will satisfy both of us.&lt;/p&gt;
&lt;p&gt;Kind regards,&lt;/p&gt;
&lt;p&gt;Marian Husar&lt;/p&gt;
&lt;p&gt;&amp;nbsp;&lt;/p&gt;
&lt;p&gt;&amp;nbsp;&lt;/p&gt;
&lt;p&gt;&amp;nbsp;&lt;/p&gt;
&lt;p&gt;&amp;nbsp;&lt;/p&gt;
&lt;p&gt;&amp;nbsp;&lt;/p&gt;
&lt;p&gt;&amp;nbsp;&lt;/p&gt;</t>
  </si>
  <si>
    <t xml:space="preserve">&lt;p dir="ltr" style="line-height: 1.38; margin-top: 0pt; margin-bottom: 0pt;"&gt;&lt;span style="font-size: 12pt; font-family: Average; color: #222222; background-color: #ffffff; font-weight: 400; font-style: normal; font-variant: normal; text-decoration: none; vertical-align: baseline; white-space: pre-wrap;"&gt;Dear Marian Husar,&lt;/span&gt;&lt;/p&gt;
&lt;p&gt;&lt;strong id="docs-internal-guid-83e57ef7-65ac-4560-a970-0d8e01d30313" style="font-weight: normal;"&gt;&amp;nbsp;&lt;/strong&gt;&lt;/p&gt;
&lt;p dir="ltr" style="line-height: 1.38; margin-top: 0pt; margin-bottom: 0pt;"&gt;&lt;span style="font-size: 12pt; font-family: Average; color: #222222; background-color: transparent; font-weight: 400; font-style: normal; font-variant: normal; text-decoration: none; vertical-align: baseline; white-space: pre-wrap;"&gt;thank's for your rapid and exhaustive answer! &lt;/span&gt;&lt;/p&gt;
&lt;p&gt;&lt;strong style="font-weight: normal;"&gt;&amp;nbsp;&lt;/strong&gt;&lt;/p&gt;
&lt;p dir="ltr" style="line-height: 1.38; margin-top: 0pt; margin-bottom: 0pt;"&gt;&lt;span style="font-size: 12pt; font-family: Average; color: #222222; background-color: transparent; font-weight: 400; font-style: normal; font-variant: normal; text-decoration: none; vertical-align: baseline; white-space: pre-wrap;"&gt;My company is glad to hear that yours could be the perfect partner to develop our ambitions. We also think that our company, with our new technology, can be an ideal partner for &amp;nbsp;&lt;/span&gt;&lt;span style="font-size: 12pt; font-family: Average; color: #373a3c; background-color: #ffffff; font-weight: 400; font-style: normal; font-variant: normal; text-decoration: none; vertical-align: baseline; white-space: pre-wrap;"&gt;Metallurg Technologies.&lt;/span&gt;&lt;/p&gt;
&lt;p&gt;&lt;strong style="font-weight: normal;"&gt;&amp;nbsp;&lt;/strong&gt;&lt;/p&gt;
&lt;p dir="ltr" style="line-height: 1.38; margin-top: 0pt; margin-bottom: 0pt;"&gt;&lt;span style="font-size: 12pt; font-family: Average; color: #373a3c; background-color: transparent; font-weight: 400; font-style: normal; font-variant: normal; text-decoration: none; vertical-align: baseline; white-space: pre-wrap;"&gt;It is really pleasant to hear that we have the same vision for the future of our joint venture. Indeed, these last years business model modification change a lot of rules well established in the airline's world. We have some good reasons to think that our new technology can entirely participate in that transition and make our joint venture a leader of tomorrow.&lt;/span&gt;&lt;/p&gt;
&lt;p&gt;&lt;strong style="font-weight: normal;"&gt;&amp;nbsp;&lt;/strong&gt;&lt;/p&gt;
&lt;p dir="ltr" style="line-height: 1.38; margin-top: 0pt; margin-bottom: 0pt;"&gt;&lt;span style="font-size: 12pt; font-family: Average; color: #222222; background-color: transparent; font-weight: 400; font-style: normal; font-variant: normal; text-decoration: none; vertical-align: baseline; white-space: pre-wrap;"&gt;It is totally true that we want to achieve a deep relationship with your company. At the same time, we also want to progress step by step on that partnership. Our company wants to begin with a middle-term-contract in order to see how our partnership is going on and how both of our company succeed to work together.&lt;/span&gt;&lt;/p&gt;
&lt;p&gt;&lt;strong style="font-weight: normal;"&gt;&amp;nbsp;&lt;/strong&gt;&lt;/p&gt;
&lt;p dir="ltr" style="line-height: 1.38; margin-top: 0pt; margin-bottom: 0pt;"&gt;&lt;span style="font-size: 12pt; font-family: Average; color: #222222; background-color: transparent; font-weight: 400; font-style: normal; font-variant: normal; text-decoration: none; vertical-align: baseline; white-space: pre-wrap;"&gt;Regarding the secrecy clause, indeed it is a very important point for us. On the first hand, we have developed that technology and it is the key to the future of our company and probably of the entire aircraft world. On the other hand, we think that it is the core component of our joint venture and so, it must stay on the limit of that joint venture.&lt;/span&gt;&lt;/p&gt;
&lt;p dir="ltr" style="line-height: 1.38; margin-top: 0pt; margin-bottom: 0pt;"&gt;&lt;span style="font-size: 12pt; font-family: Average; color: #222222; background-color: transparent; font-weight: 400; font-style: normal; font-variant: normal; text-decoration: none; vertical-align: baseline; white-space: pre-wrap;"&gt;We bring a big technical knowledge and you bring a big production capacity. You will still benefit from our engine on our common aircraft and so on, on the future advertising, it will gather around itself.&lt;/span&gt;&lt;/p&gt;
&lt;p&gt;&lt;strong style="font-weight: normal;"&gt;&amp;nbsp;&lt;/strong&gt;&lt;/p&gt;
&lt;p dir="ltr" style="line-height: 1.38; margin-top: 0pt; margin-bottom: 0pt;"&gt;&lt;span style="font-size: 12pt; font-family: Average; color: #222222; background-color: transparent; font-weight: 400; font-style: normal; font-variant: normal; text-decoration: none; vertical-align: baseline; white-space: pre-wrap;"&gt;However, we understand your frustration regarding that point and we are ready to add 1years in our contract duration if you are ready to sign this secrecy clause.&lt;/span&gt;&lt;/p&gt;
&lt;p&gt;&lt;strong style="font-weight: normal;"&gt;&amp;nbsp;&lt;/strong&gt;&lt;/p&gt;
&lt;p dir="ltr" style="line-height: 1.38; margin-top: 0pt; margin-bottom: 0pt;"&gt;&lt;span style="font-size: 12pt; font-family: Average; color: #222222; background-color: transparent; font-weight: 400; font-style: normal; font-variant: normal; text-decoration: none; vertical-align: baseline; white-space: pre-wrap;"&gt;Could you please enlighten me on the risk point. Our company point of view is that we will both share the risk in case of failure of that partnership. &lt;/span&gt;&lt;/p&gt;
&lt;p dir="ltr" style="line-height: 1.38; margin-top: 0pt; margin-bottom: 0pt;"&gt;&lt;span style="font-size: 12pt; font-family: Average; color: #222222; background-color: transparent; font-weight: 400; font-style: normal; font-variant: normal; text-decoration: none; vertical-align: baseline; white-space: pre-wrap;"&gt;Moreover, our company will bring more money to the table for that new venture and also the technology which can be the saviour of the aircraft. edge. We all know that our current products are not competitive enough. Our&lt;/span&gt;&lt;/p&gt;
&lt;p dir="ltr" style="line-height: 1.38; margin-top: 0pt; margin-bottom: 0pt;"&gt;&lt;span style="font-size: 12pt; font-family: Average; color: #222222; background-color: transparent; font-weight: 400; font-style: normal; font-variant: normal; text-decoration: none; vertical-align: baseline; white-space: pre-wrap;"&gt;only hope for remaining competitive lies in this new technology.&lt;/span&gt;&lt;/p&gt;
&lt;p dir="ltr" style="line-height: 1.38; margin-top: 0pt; margin-bottom: 0pt;"&gt;&lt;span style="font-size: 12pt; font-family: Average; color: #222222; background-color: transparent; font-weight: 400; font-style: normal; font-variant: normal; text-decoration: none; vertical-align: baseline; white-space: pre-wrap;"&gt;This is why our company, regarding your last message, propose to have three members on the board with a 65% for us.&lt;/span&gt;&lt;/p&gt;
&lt;p&gt;&lt;strong style="font-weight: normal;"&gt;&amp;nbsp;&lt;/strong&gt;&lt;/p&gt;
&lt;p dir="ltr" style="line-height: 1.38; margin-top: 0pt; margin-bottom: 0pt;"&gt;&lt;span style="font-size: 12pt; font-family: Average; color: #222222; background-color: transparent; font-weight: 400; font-style: normal; font-variant: normal; text-decoration: none; vertical-align: baseline; white-space: pre-wrap;"&gt;For the jurisdiction court, we were more thinking to Austria due to patents which cover the new chamber of combustion. However, maybe we can reach an agreement in going in a neutral country like Germany!&lt;/span&gt;&lt;/p&gt;
&lt;p&gt;&lt;strong style="font-weight: normal;"&gt;&amp;nbsp;&lt;/strong&gt;&lt;/p&gt;
&lt;p dir="ltr" style="line-height: 1.38; margin-top: 0pt; margin-bottom: 0pt;"&gt;&lt;span style="font-size: 12pt; font-family: Average; color: #222222; background-color: transparent; font-weight: 400; font-style: normal; font-variant: normal; text-decoration: none; vertical-align: baseline; white-space: pre-wrap;"&gt;Thank you in advance and don't hesitate to contact me for some precisions or future questions. &lt;/span&gt;&lt;span style="font-size: 12pt; font-family: Average; color: #373a3c; background-color: #ffffff; font-weight: 400; font-style: normal; font-variant: normal; text-decoration: none; vertical-align: baseline; white-space: pre-wrap;"&gt;&amp;nbsp;I'm also sure that we will find a compromise, which will satisfy both of us.&lt;/span&gt;&lt;/p&gt;
&lt;p&gt;&lt;strong style="font-weight: normal;"&gt;&amp;nbsp;&lt;/strong&gt;&lt;/p&gt;
&lt;p dir="ltr" style="line-height: 1.38; margin-top: 0pt; margin-bottom: 0pt;"&gt;&lt;span style="font-size: 12pt; font-family: Average; color: #373a3c; background-color: transparent; font-weight: 400; font-style: normal; font-variant: normal; text-decoration: none; vertical-align: baseline; white-space: pre-wrap;"&gt;Kind regards,&lt;/span&gt;&lt;/p&gt;
&lt;p&gt;&amp;nbsp;&lt;/p&gt;
&lt;p dir="ltr" style="line-height: 1.38; margin-top: 0pt; margin-bottom: 0pt;"&gt;&lt;span style="font-size: 12pt; font-family: Average; color: #373a3c; background-color: transparent; font-weight: 400; font-style: normal; font-variant: normal; text-decoration: none; vertical-align: baseline; white-space: pre-wrap;"&gt;Kim Koller&lt;/span&gt;&lt;/p&gt;</t>
  </si>
  <si>
    <t xml:space="preserve">&lt;p&gt;Dear Kim Koller,&lt;/p&gt;
&lt;p&gt;thank you for your mail. I am happy to see our conceptions fit so well!&lt;/p&gt;
&lt;p&gt;I hope I can answer your questions sufficiently and clarify the open points.&lt;/p&gt;
&lt;p&gt;The issue of financial risks and future revenues are for us intrinsically tied to the duration of the contract. Of course your company puts some highly valued assets in our venture, but these won't be lost or a financial burden in the case of failure. Yet the opposite is the case: You can sell them at a dear price and they might even increase in value till then.&lt;br /&gt;The contrary applies to our firm. With 3 new plants, new employers, a new security system and production costs we go into some huge advance payments. Our company wants wo make sure that our cooperation doesn't leave us with debts in the books and that our costs are compensated when the duration is over. This means that the shorter the contract, the more percentage we need. &lt;br /&gt;Our controllers calculated some scenarios, which would allow us to avoid those threats.&lt;br /&gt;I'd like to offer them to you:&lt;/p&gt;
&lt;ul&gt;
&lt;li&gt;&amp;nbsp; &amp;nbsp; &amp;nbsp; &amp;nbsp; &amp;nbsp; &amp;nbsp;&amp;nbsp; Duration &lt;strong&gt;8&lt;/strong&gt; years, Mihalits share 30%, Metallurg share 70%&lt;/li&gt;
&lt;li&gt;&amp;nbsp;&amp;nbsp;&amp;nbsp;&amp;nbsp;&amp;nbsp;&amp;nbsp;&amp;nbsp;&amp;nbsp;&amp;nbsp; &amp;nbsp; &amp;nbsp;&lt;span style="display: inline !important; float: none; background-color: transparent; color: #000000; font-family: Verdana,Arial,Helvetica,sans-serif; font-size: 11px; font-style: normal; font-variant: normal; font-weight: 400; letter-spacing: normal; orphans: 2; text-align: left; text-decoration: none; text-indent: 0px; text-transform: none; -webkit-text-stroke-width: 0px; white-space: normal; word-spacing: 0px;"&gt;Duration &lt;strong&gt;9&lt;/strong&gt; years, Mihalits share 37%, Metallurg share 63%&lt;/span&gt;&lt;u&gt;&lt;/u&gt;&lt;/li&gt;
&lt;li&gt;&lt;span style="display: inline !important; float: none; background-color: transparent; color: #000000; font-family: Verdana,Arial,Helvetica,sans-serif; font-size: 11px; font-style: normal; font-variant: normal; font-weight: 400; letter-spacing: normal; orphans: 2; text-align: left; text-decoration: none; text-indent: 0px; text-transform: none; -webkit-text-stroke-width: 0px; white-space: normal; word-spacing: 0px;"&gt;&amp;nbsp;&amp;nbsp;&amp;nbsp;&amp;nbsp;&amp;nbsp;&amp;nbsp;&amp;nbsp;&amp;nbsp;&amp;nbsp; &amp;nbsp; &amp;nbsp;&lt;span style="display: inline !important; float: none; background-color: transparent; color: #000000; font-family: Verdana,Arial,Helvetica,sans-serif; font-size: 11px; font-style: normal; font-variant: normal; font-weight: 400; letter-spacing: normal; orphans: 2; text-align: left; text-decoration: none; text-indent: 0px; text-transform: none; -webkit-text-stroke-width: 0px; white-space: normal; word-spacing: 0px;"&gt;Duration &lt;strong&gt;10&lt;/strong&gt; years, Mihalits share 45%, Metallurg share 55%&lt;/span&gt;&lt;u&gt;&lt;/u&gt;&lt;/span&gt;&lt;/li&gt;
&lt;/ul&gt;
&lt;p&gt;&lt;span style="display: inline !important; float: none; background-color: transparent; color: #000000; font-family: Verdana,Arial,Helvetica,sans-serif; font-size: 11px; font-style: normal; font-variant: normal; font-weight: 400; letter-spacing: normal; orphans: 2; text-align: left; text-decoration: none; text-indent: 0px; text-transform: none; -webkit-text-stroke-width: 0px; white-space: normal; word-spacing: 0px;"&gt;&lt;span style="display: inline !important; float: none; background-color: transparent; color: #000000; font-family: Verdana,Arial,Helvetica,sans-serif; font-size: 11px; font-style: normal; font-variant: normal; font-weight: 400; letter-spacing: normal; orphans: 2; text-align: left; text-decoration: none; text-indent: 0px; text-transform: none; -webkit-text-stroke-width: 0px; white-space: normal; word-spacing: 0px;"&gt;In order to meet you, we're willing to make some serious concessions. We would swallow the "bitter pill" of secrecy clause and leave your technology "untouched", although we think we would both have benefited from the sharing. We would also accept your offer of three members and give you the majority on the board!&lt;/span&gt;&lt;/span&gt;&lt;/p&gt;
&lt;p&gt;&lt;span style="display: inline !important; float: none; background-color: transparent; color: #000000; font-family: Verdana,Arial,Helvetica,sans-serif; font-size: 11px; font-style: normal; font-variant: normal; font-weight: 400; letter-spacing: normal; orphans: 2; text-align: left; text-decoration: none; text-indent: 0px; text-transform: none; -webkit-text-stroke-width: 0px; white-space: normal; word-spacing: 0px;"&gt;&lt;span style="display: inline !important; float: none; background-color: transparent; color: #000000; font-family: Verdana,Arial,Helvetica,sans-serif; font-size: 11px; font-style: normal; font-variant: normal; font-weight: 400; letter-spacing: normal; orphans: 2; text-align: left; text-decoration: none; text-indent: 0px; text-transform: none; -webkit-text-stroke-width: 0px; white-space: normal; word-spacing: 0px;"&gt;Regarding the last issue of court jurisdiction, I welcome your proposal to go into neutral territory. I think we can tick this point off and focus on the other points if thats okay with you.&lt;/span&gt;&lt;/span&gt;&lt;/p&gt;
&lt;p&gt;Kind regards,&lt;/p&gt;
&lt;p&gt;Marian Husar&lt;/p&gt;
&lt;p&gt;&amp;nbsp;&lt;/p&gt;
&lt;p&gt;&amp;nbsp;&lt;/p&gt;</t>
  </si>
  <si>
    <t xml:space="preserve">&lt;p&gt;Dear Marian Husar,&lt;/p&gt;
&lt;p&gt;Thank you for your clear and concise answer. You have clarified some important points and I&amp;nbsp;thank you for that. Now we are more able to understand your point of view which is very important for this negotiation&amp;nbsp;but also for the future&amp;nbsp;of our joint-venture.&lt;/p&gt;
&lt;p&gt;Our company really appreciate these steps that you are making to meet us ! These propositions that you are making to us are very interesting.&amp;nbsp;&lt;br /&gt;We also want to make you some proposals.&amp;nbsp;To prove our goodwill we want to propose you to potentially extend the contract if it interests&amp;nbsp;you.&lt;/p&gt;
&lt;p&gt;If they are better for you, we could meet on something like these ones.&lt;br /&gt;&lt;br /&gt;&lt;/p&gt;
&lt;ul&gt;
&lt;li&gt;Duration 12 years, Mihalits shares 65%, Metallurg shares 35%.&lt;/li&gt;
&lt;li&gt;Duration 12 years, Mihalits shares 50%, Metallurg shares 50% and a fourth director on board for Mihalits.&lt;/li&gt;
&lt;/ul&gt;
&lt;p&gt;I hope that these scenarios will be interesting&amp;nbsp;for your company. With such long contract,&amp;nbsp;your company can be sure that "our cooperation doesn't leave you with debts in the books" like you said, which is also important for us!&lt;br /&gt;We hope that our propositions prove our goodwill for the future of our joint-venture.&lt;/p&gt;
&lt;p&gt;I thanks again your company for your positive position in that negotiation&amp;nbsp;and my company is sure that we will found the better compromise for both of our companies.&lt;/p&gt;
&lt;p&gt;Waiting for your reply,&lt;/p&gt;
&lt;p&gt;Kinds regards,&amp;nbsp;&lt;/p&gt;
&lt;p&gt;&amp;nbsp;&lt;/p&gt;
&lt;p&gt;Kim Koller&lt;/p&gt;</t>
  </si>
  <si>
    <t xml:space="preserve">&lt;p&gt;Dear Kim Koller,&lt;/p&gt;
&lt;p&gt;as now we understand each of our perspectives a bit better, we are getting closer to finalize the last details of our collaboration.&lt;/p&gt;
&lt;p&gt;Your step into our direction has been very appreciated and your first proposal sounds quiet good!&lt;br /&gt;The longer duration certainly benefits us and would achieve our demand for a long-term contract. &lt;br /&gt;But as always in life, nothing is perfect and there is something I'd like to change.&lt;/p&gt;
&lt;p&gt;In return for the longer duration we're willing to concede a higher percentage to you. The number you wrote seems nevertheless a bit high. We'd like to decrease your share onto 60%.&lt;/p&gt;
&lt;p&gt;As an alternative I suggest a shorter contract of 11 years, with a share of 53% for your company.&lt;/p&gt;
&lt;p&gt;Kind regards,&lt;/p&gt;
&lt;p&gt;Marian Husar&lt;/p&gt;
&lt;p&gt;&amp;nbsp;&lt;/p&gt;
&lt;p&gt;&amp;nbsp;&lt;/p&gt;</t>
  </si>
  <si>
    <t xml:space="preserve">&lt;p&gt;&lt;span lang="EN-US" style="font-size: 11pt; font-family: Verdana, sans-serif;"&gt;Dear Mrs. Marian Husar,&lt;/span&gt;&lt;/p&gt;
&lt;p&gt;&lt;span lang="EN-US" style="font-size: 11pt; font-family: Verdana, sans-serif;"&gt;I hope, that everything went well with the negoisst platform after the issue of the wrong login credentials have been resolved. My name is Mr. Kim Koller and I have the pleasure of discussing the details of the contract and last issues of our joint venture with you.&amp;nbsp;&lt;/span&gt;&lt;/p&gt;
&lt;p&gt;&lt;span lang="EN-US" style="font-size: 11pt; font-family: Verdana, sans-serif;"&gt;My intentions are to be always honest and to seek the best possible solution for both our firms because our believes are, that we can only have a profitable relationship and endeavor if both our firms enter the joint venture satisfied that their main concerns are met.&lt;/span&gt;&lt;/p&gt;
&lt;p&gt;&lt;span lang="EN-US" style="font-size: 11pt; font-family: Verdana, sans-serif;"&gt;On behalf of the management team of Mihalits AG a worm Servus and Welcome to you from Austria.&lt;/span&gt;&lt;/p&gt;
&lt;p&gt;&lt;span lang="EN-US" style="font-size: 11pt; font-family: Verdana, sans-serif;"&gt;&amp;nbsp;&lt;/span&gt;&lt;/p&gt;
&lt;p&gt;&lt;span lang="EN-US" style="font-size: 11pt; font-family: Verdana, sans-serif;"&gt;Greetings&amp;nbsp;&lt;/span&gt;&lt;/p&gt;
&lt;p&gt;&amp;nbsp;&lt;/p&gt;
&lt;p&gt;&lt;span lang="EN-US" style="font-size: 11pt; font-family: Verdana, sans-serif;"&gt;Dip. Ing. Kim Koller&lt;/span&gt;&lt;/p&gt;
&lt;p&gt;--&lt;/p&gt;
&lt;div dir="ltr"&gt;
&lt;div dir="ltr"&gt;
&lt;p class="MsoNormal" style="margin-bottom: .0001pt; line-height: normal; background: white;"&gt;&lt;strong&gt;&lt;span lang="EN-US" style="font-size: 12.0pt; font-family: 'Verdana',sans-serif; mso-fareast-font-family: 'Times New Roman'; mso-bidi-font-family: 'Times New Roman'; color: #0070c0; mso-ansi-language: EN-US; mso-fareast-language: DE-AT;"&gt;Kim Koller&lt;/span&gt;&lt;/strong&gt;&lt;/p&gt;
&lt;p class="MsoNormal" style="margin-bottom: .0001pt; line-height: normal; background: white;"&gt;&lt;span lang="EN-US" style="font-size: 8.5pt; font-family: 'Verdana',sans-serif; mso-fareast-font-family: 'Times New Roman'; mso-bidi-font-family: 'Times New Roman'; color: black; mso-ansi-language: EN-US; mso-fareast-language: DE-AT;"&gt;&lt;br /&gt; &lt;/span&gt;&lt;span lang="EN-US" style="font-size: 12.0pt; font-family: 'Verdana',sans-serif; mso-fareast-font-family: 'Times New Roman'; mso-bidi-font-family: 'Times New Roman'; color: #194593; mso-ansi-language: EN-US; mso-fareast-language: DE-AT;"&gt;Mihalits AG&amp;nbsp;-&amp;nbsp;aerospace engineering at its best&amp;nbsp;&lt;/span&gt;&lt;/p&gt;
&lt;p class="MsoNormal" style="margin-bottom: .0001pt; line-height: normal; background: white;"&gt;&lt;span lang="EN-US" style="font-size: 7.5pt; font-family: 'Verdana',sans-serif; mso-fareast-font-family: 'Times New Roman'; mso-bidi-font-family: 'Times New Roman'; color: gray; mso-ansi-language: EN-US; mso-fareast-language: DE-AT;"&gt;&lt;br /&gt; Getreidemarkt 11 | 1040 Wien | Austria&amp;nbsp;&lt;/span&gt;&lt;span lang="EN-US" style="font-size: 8.5pt; font-family: 'Verdana',sans-serif; mso-fareast-font-family: 'Times New Roman'; mso-bidi-font-family: 'Times New Roman'; color: black; mso-ansi-language: EN-US; mso-fareast-language: DE-AT;"&gt;&lt;br /&gt; &lt;br /&gt; &lt;/span&gt;&lt;span style="font-size: 7.5pt; font-family: 'Verdana',sans-serif; mso-fareast-font-family: 'Times New Roman'; mso-bidi-font-family: 'Times New Roman'; color: gray; mso-fareast-language: DE-AT;"&gt;&lt;a href="tel:+43254585548" target="_blank"&gt;&lt;span lang="EN-US" style="color: blue; mso-ansi-language: EN-US;"&gt;+43 254585548&amp;nbsp;&lt;/span&gt;&lt;/a&gt;&lt;/span&gt;&lt;span lang="EN-US" style="font-size: 7.5pt; font-family: 'Verdana',sans-serif; mso-fareast-font-family: 'Times New Roman'; mso-bidi-font-family: 'Times New Roman'; color: gray; mso-ansi-language: EN-US; mso-fareast-language: DE-AT;"&gt;&amp;nbsp;|&amp;nbsp;&amp;nbsp;&lt;/span&gt;&lt;span style="font-size: 7.5pt; font-family: 'Verdana',sans-serif; mso-fareast-font-family: 'Times New Roman'; mso-bidi-font-family: 'Times New Roman'; color: gray; mso-fareast-language: DE-AT;"&gt;&lt;a href="mailto:kkoller@mihalits.at" target="_blank"&gt;&lt;span lang="EN-US" style="color: blue; mso-ansi-language: EN-US;"&gt;kkoller@mihalits.at&amp;nbsp;&lt;/span&gt;&lt;/a&gt;&lt;/span&gt;&lt;span lang="EN-US" style="font-size: 7.5pt; font-family: 'Verdana',sans-serif; mso-fareast-font-family: 'Times New Roman'; mso-bidi-font-family: 'Times New Roman'; color: gray; mso-ansi-language: EN-US; mso-fareast-language: DE-AT;"&gt;&amp;nbsp;|&amp;nbsp;&amp;nbsp;&lt;/span&gt;&lt;span style="font-size: 7.5pt; font-family: 'Verdana',sans-serif; mso-fareast-font-family: 'Times New Roman'; mso-bidi-font-family: 'Times New Roman'; color: gray; mso-fareast-language: DE-AT;"&gt;&lt;a href="https://mihalits.at/" target="_blank"&gt;&lt;span lang="EN-US" style="color: blue; mso-ansi-language: EN-US;"&gt;mihalits.at&lt;/span&gt;&lt;/a&gt;&lt;/span&gt;&lt;span lang="EN-US" style="font-size: 7.5pt; font-family: 'Verdana',sans-serif; mso-fareast-font-family: 'Times New Roman'; mso-bidi-font-family: 'Times New Roman'; color: gray; mso-ansi-language: EN-US; mso-fareast-language: DE-AT;"&gt;&amp;nbsp;&lt;br /&gt; _______________________________________________________________________&lt;br /&gt; &lt;br /&gt; Registergericht: Landespolizeidirektion Wien&lt;br /&gt; ZVR-Zahl: 5458455488&lt;br /&gt; &lt;br /&gt; This e-mail message may contain confidential and/or privileged information. If you are not an addressee or otherwise authorized to receive this&amp;nbsp; message, you should not use, copy, disclose or take any action based on this e-mail or any information contained in the message. If you have received this material in error, please advise the sender immediately by reply e-mail and delete this message. &lt;/span&gt;&lt;span style="font-size: 7.5pt; font-family: 'Verdana',sans-serif; mso-fareast-font-family: 'Times New Roman'; mso-bidi-font-family: 'Times New Roman'; color: gray; mso-fareast-language: DE-AT;"&gt;Thank you.&lt;/span&gt;&lt;/p&gt;
&lt;p class="MsoNormal" style="margin-bottom: .0001pt; line-height: normal; background: white;"&gt;&lt;span style="font-size: 7.5pt; font-family: 'Verdana',sans-serif; mso-fareast-font-family: 'Times New Roman'; mso-bidi-font-family: 'Times New Roman'; color: gray; mso-fareast-language: DE-AT;"&gt;&lt;br style="mso-special-character: line-break;" /&gt; &lt;!-- [if !supportLineBreakNewLine]--&gt;&lt;br style="mso-special-character: line-break;" /&gt; &lt;!--[endif]--&gt;&lt;/span&gt;&lt;/p&gt;
&lt;p class="MsoNormal" style="margin-bottom: .0001pt; line-height: normal; background: white;"&gt;&lt;span style="font-size: 7.5pt; font-family: 'Verdana',sans-serif; mso-fareast-font-family: 'Times New Roman'; mso-bidi-font-family: 'Times New Roman'; color: gray; mso-fareast-language: DE-AT;"&gt;EOT&lt;/span&gt;&lt;/p&gt;
&lt;/div&gt;
&lt;/div&gt;</t>
  </si>
  <si>
    <t xml:space="preserve">&lt;p&gt;Dear Mrs. Koller,&lt;/p&gt;
&lt;p&gt;&amp;nbsp;&lt;/p&gt;
&lt;p&gt;first, thanks for your concern about the technical solutions. Indeed, after first difficulties, the platform is now running well and we're looking forward to set sail for our to-be-created Joint Venture.&amp;nbsp;&lt;/p&gt;
&lt;p&gt;I totally agree with your ngeotiation conditions and aspirations. Honesty and a rational approach are not just to favor in general, especially in this case - in which we are faced a risky economical situation that concerns our sustainable existence - we need to have an integrative approach. Not only do we have the chance to extend our respective company's history, but also do we have the chance to create an industry leading product and become a major player in the global market on a long run.&lt;/p&gt;
&lt;p&gt;As a final remark I would like to point out that it's best for our success&amp;nbsp;if we clear the way for the development of the product and try not to have opssosing interests or lacks in trust competing with delivering a great piece of work and technology made possible by your knowledge and our capacities such as our strongly matching situation.&amp;nbsp;&lt;/p&gt;
&lt;p&gt;Anyways I am probably not telling you something, you didn't know before. Hence I am looking forward to a leveraging negotiation, the start of a powerful cooperation and&amp;nbsp;valuable contributions one will make to another.&lt;/p&gt;
&lt;p&gt;&amp;nbsp;&lt;/p&gt;
&lt;p&gt;On behalf of the management of Metallurg Technologies, we gladly welcome you to the Ukrainian business world and are excited about the upcoming partnership&amp;nbsp;such as the Austrian genetics in this.&lt;/p&gt;
&lt;p&gt;Best regards&lt;/p&gt;
&lt;p&gt;Marian Husar&lt;/p&gt;
&lt;p&gt;&amp;nbsp;&lt;/p&gt;
&lt;p&gt;&amp;nbsp;&lt;/p&gt;</t>
  </si>
  <si>
    <t xml:space="preserve">&lt;p&gt;&lt;span lang="EN-US" style="font-size: 8.5pt; font-family: 'Verdana',sans-serif; color: black; mso-ansi-language: EN-US;"&gt;Hallo Mrs Husar&lt;/span&gt;&lt;/p&gt;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EN-US;"&gt;I want to clarify first the most important aspects for my company. We roughly calculated the estimation of the revenue for our new jet engine for the next 4 years to be around 1,3 billion Euros and based on this or finance department estimated what the development and the testing up to this point is worth. Our development team is confident, that the engineering is 90% done and there only need to be done some finalizing test, which I understood from our last talks that we agreed, that your engineering and development department will take care of.&lt;/span&gt;&lt;/p&gt;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EN-US;"&gt;Our main task now is to figure out the division of the shares in our joint venture. I would suggest that we base this on the investment each partner puts into the joint venture, so from our side this would be the 90% of the estimated revenue and from you side from what I understood the two factories, the finalizing development costs and the production costs.&amp;nbsp;&lt;/span&gt;&lt;/p&gt;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EN-US;"&gt;One other important factor for us is the secrecy clause, because we only want to license the production of the turbine to keep the know how between our two companies and minimize the risk of competitors copying our product.&lt;/span&gt;&lt;/p&gt;
&lt;p&gt;Greetings from Vienna and kind regards&lt;/p&gt;
&lt;p class="MsoNormal"&gt;--&lt;/p&gt;
&lt;p class="MsoNormal" style="margin-bottom: .0001pt; line-height: normal; background: white;"&gt;&lt;strong&gt;&lt;span lang="EN-US" style="font-size: 12.0pt; font-family: 'Verdana',sans-serif; mso-fareast-font-family: 'Times New Roman'; mso-bidi-font-family: 'Times New Roman'; color: #0070c0; mso-ansi-language: EN-US; mso-fareast-language: DE-AT;"&gt;Kim Koller&lt;/span&gt;&lt;/strong&gt;&lt;/p&gt;
&lt;p class="MsoNormal" style="margin-bottom: .0001pt; line-height: normal; background: white;"&gt;&lt;span lang="EN-US" style="font-size: 8.5pt; font-family: 'Verdana',sans-serif; mso-fareast-font-family: 'Times New Roman'; mso-bidi-font-family: 'Times New Roman'; color: black; mso-ansi-language: EN-US; mso-fareast-language: DE-AT;"&gt;&lt;br /&gt; &lt;/span&gt;&lt;span lang="EN-US" style="font-size: 12.0pt; font-family: 'Verdana',sans-serif; mso-fareast-font-family: 'Times New Roman'; mso-bidi-font-family: 'Times New Roman'; color: #194593; mso-ansi-language: EN-US; mso-fareast-language: DE-AT;"&gt;Mihalits AG&amp;nbsp;-&amp;nbsp;aerospace engineering at its best&amp;nbsp;&lt;/span&gt;&lt;/p&gt;
&lt;p class="MsoNormal" style="margin-bottom: .0001pt; line-height: normal; background: white;"&gt;&lt;span lang="EN-US" style="font-size: 7.5pt; font-family: 'Verdana',sans-serif; mso-fareast-font-family: 'Times New Roman'; mso-bidi-font-family: 'Times New Roman'; color: gray; mso-ansi-language: EN-US; mso-fareast-language: DE-AT;"&gt;&lt;br /&gt; Getreidemarkt 11 | 1040 Wien | Austria&amp;nbsp;&lt;/span&gt;&lt;span lang="EN-US" style="font-size: 8.5pt; font-family: 'Verdana',sans-serif; mso-fareast-font-family: 'Times New Roman'; mso-bidi-font-family: 'Times New Roman'; color: black; mso-ansi-language: EN-US; mso-fareast-language: DE-AT;"&gt;&lt;br /&gt; &lt;br /&gt; &lt;/span&gt;&lt;a href="tel:+43254585548" target="_blank"&gt;&lt;span lang="EN-US" style="font-size: 7.5pt; font-family: 'Verdana',sans-serif; mso-fareast-font-family: 'Times New Roman'; mso-bidi-font-family: 'Times New Roman'; color: blue; mso-ansi-language: EN-US; mso-fareast-language: DE-AT;"&gt;+43 254585548&amp;nbsp;&lt;/span&gt;&lt;/a&gt;&lt;span lang="EN-US" style="font-size: 7.5pt; font-family: 'Verdana',sans-serif; mso-fareast-font-family: 'Times New Roman'; mso-bidi-font-family: 'Times New Roman'; color: gray; mso-ansi-language: EN-US; mso-fareast-language: DE-AT;"&gt;&amp;nbsp;|&amp;nbsp;&amp;nbsp;&lt;/span&gt;&lt;a href="mailto:kkoller@mihalits.at" target="_blank"&gt;&lt;span lang="EN-US" style="font-size: 7.5pt; font-family: 'Verdana',sans-serif; mso-fareast-font-family: 'Times New Roman'; mso-bidi-font-family: 'Times New Roman'; color: blue; mso-ansi-language: EN-US; mso-fareast-language: DE-AT;"&gt;kkoller@mihalits.at&amp;nbsp;&lt;/span&gt;&lt;/a&gt;&lt;span lang="EN-US" style="font-size: 7.5pt; font-family: 'Verdana',sans-serif; mso-fareast-font-family: 'Times New Roman'; mso-bidi-font-family: 'Times New Roman'; color: gray; mso-ansi-language: EN-US; mso-fareast-language: DE-AT;"&gt;&amp;nbsp;|&amp;nbsp;&amp;nbsp;&lt;/span&gt;&lt;a href="https://mihalits.at/" target="_blank"&gt;&lt;span lang="EN-US" style="font-size: 7.5pt; font-family: 'Verdana',sans-serif; mso-fareast-font-family: 'Times New Roman'; mso-bidi-font-family: 'Times New Roman'; color: blue; mso-ansi-language: EN-US; mso-fareast-language: DE-AT;"&gt;mihalits.at&lt;/span&gt;&lt;/a&gt;&lt;span lang="EN-US" style="font-size: 7.5pt; font-family: 'Verdana',sans-serif; mso-fareast-font-family: 'Times New Roman'; mso-bidi-font-family: 'Times New Roman'; color: gray; mso-ansi-language: EN-US; mso-fareast-language: DE-AT;"&gt;&amp;nbsp;&lt;br /&gt; _______________________________________________________________________&lt;br /&gt; &lt;br /&gt; Registergericht: Landespolizeidirektion Wien&lt;br /&gt; ZVR-Zahl: 5458455488&lt;br /&gt; &lt;br /&gt; This e-mail message may contain confidential and/or privileged information. If you are not an addressee or otherwise authorized to receive this&amp;nbsp; message, you should not use, copy, disclose or take any action based on this e-mail or any information contained in the message. If you have received this material in error, please advise the sender immediately by reply e-mail and delete this message. &lt;/span&gt;&lt;span style="font-size: 7.5pt; font-family: 'Verdana',sans-serif; mso-fareast-font-family: 'Times New Roman'; mso-bidi-font-family: 'Times New Roman'; color: gray; mso-fareast-language: DE-AT;"&gt;Thank you.&lt;/span&gt;&lt;/p&gt;
&lt;p class="MsoNormal" style="margin-bottom: .0001pt; line-height: normal; background: white;"&gt;&lt;span style="font-size: 7.5pt; font-family: 'Verdana',sans-serif; mso-fareast-font-family: 'Times New Roman'; mso-bidi-font-family: 'Times New Roman'; color: gray; mso-fareast-language: DE-AT;"&gt;&lt;br style="mso-special-character: line-break;" /&gt; &lt;!-- [if !supportLineBreakNewLine]--&gt;&lt;br style="mso-special-character: line-break;" /&gt; &lt;!--[endif]--&gt;&lt;/span&gt;&lt;/p&gt;
&lt;p class="MsoNormal" style="margin-bottom: .0001pt; line-height: normal; background: white;"&gt;&lt;span style="font-size: 7.5pt; font-family: 'Verdana',sans-serif; mso-fareast-font-family: 'Times New Roman'; mso-bidi-font-family: 'Times New Roman'; color: gray; mso-fareast-language: DE-AT;"&gt;EOT&lt;/span&gt;&lt;/p&gt;
&lt;p class="MsoNormal"&gt;&amp;nbsp;&lt;/p&gt;</t>
  </si>
  <si>
    <t xml:space="preserve">&lt;p&gt;Hello Mrs. Koller,&lt;/p&gt;
&lt;p&gt;&amp;nbsp;&lt;/p&gt;
&lt;p&gt;thank you for opening your points and providing calculations on how to design the single&amp;nbsp;objects of the contract.&lt;/p&gt;
&lt;p&gt;&amp;nbsp;&lt;/p&gt;
&lt;p&gt;&lt;em&gt;Little note in advance:&lt;/em&gt;&lt;/p&gt;
&lt;p&gt;&lt;em&gt;Since this is a negotiation and not a chat, we have to keep on track with finding an agreement. So understand that even though I now have questions, I may not ask them explicitly. Instead I try to make assumptions and propose solutions to what I need to question here so our starting point is more ahead - of course we respect all doubts made with my proposals.&lt;/em&gt;&lt;/p&gt;
&lt;p&gt;First is: a revenue of&amp;nbsp;about 1.3 billion Euros over the first 4 years with a brand new product that first has to make its' way through the market seems a little optimistic. Yet I am in no way trying to attack your finance department. You surely have your calculations based on logical approaches, but we'd like to differenciate the risk in here. I think the 1.3 billion seem to be a rather best case scenario. We have to also face the possibility of making less than 50% of that goal, if the engine sells dont turn out as we expect. That would lower the buffer above the estimated costs and hereby&amp;nbsp;tighten our space for a revenue share to accept.&lt;/p&gt;
&lt;p&gt;And that brings me to my second point:&lt;br /&gt;It clearly seems fair, that if R&amp;amp;D of the engine is done 90% by you already, your &lt;strong&gt;revenue share&lt;/strong&gt; is about 90% as well. But bear in mind, that we are talking of intangible assets here that are the result of the R&amp;amp;D. Sure we only take over only 10% of that but after that we supply the production assets and create the sellable tangible assets. This will result in heavy running costs, whereas your investment was one-time.&amp;nbsp;&lt;br /&gt;We completely respect the fact that your intellectual property over the engine and its' major development such as the high risk in advance need to be rewarded appropriately. But we have to make this economically work and if we have to bear the whole production, we will need a &lt;strong&gt;55:45 share&lt;/strong&gt; here (55% for your company).&lt;/p&gt;
&lt;p&gt;Please also remember that you still need to finish your R&amp;amp;D. Right now you need a partner for almost every operation here. It's not just assets we bring in, but also a lot of promises and workforce. We achieve a much better culture if we work equally on this, but that difference of 10% between us shall also display your intellectual property over the engine.&lt;/p&gt;
&lt;p&gt;Another important topic to us is the &lt;strong&gt;duration of the contract&lt;/strong&gt;. With the proposed share we're looking forward to a very strong relationship and partnership that will maybe revolutionize a huge market. Hence we're very interested in a long term relationship. In the matter of loyalty and determination, we would like to align the duration of the contract with the half-value period of the engine - which is estimated to be about &lt;strong&gt;12 years.&lt;/strong&gt;&amp;nbsp;&lt;/p&gt;
&lt;p&gt;As a third point I would like to discuss the &lt;strong&gt;court of jurisdication&lt;/strong&gt;. On one hand, the production will be performed in Ukraine. So having the local authorities is of couse a lingual advantage. On the other hand Ukraine is not best-known for stability and fairness. I would propose to take a neutral party with a high integrity - &lt;strong&gt;like Germany&lt;/strong&gt; - which is very close to Austria!&lt;/p&gt;
&lt;p&gt;Now the topic about the &lt;strong&gt;secrecy clause&lt;/strong&gt; is really something we will probably agree on quickly, since I don't see any problems with your proposal. Just one condition at that part. &lt;strong&gt;We accept the clause&lt;/strong&gt; because in my proposal the trust risks are outsourced to the revenue share.&lt;/p&gt;
&lt;p&gt;At last we would like to give our proposal for the &lt;strong&gt;number of board members&lt;/strong&gt;. Since you are supposed to retain the intellectual property over the engine it of couse makes sense, if you have a more direct impact on the operations. We would hereby &lt;strong&gt;offer you 3 out of 5 seats&lt;/strong&gt; in the Joint Ventrue committee and we take the other two. We believe the steering will be more complex in design and marketing questions, than in operational questions, which is why a share of 60%:40% makes sense to us.&lt;/p&gt;
&lt;p&gt;&amp;nbsp;&lt;/p&gt;
&lt;p&gt;I'm looking forward to your thoughts on this and hope maybe you already settle to an offer, we only have to check for the smallest details. Also of course the mentioned points above can be discussed! So share what you have in mind&lt;/p&gt;
&lt;p&gt;&amp;nbsp;&lt;/p&gt;
&lt;p&gt;All the best and best regards&lt;/p&gt;
&lt;p&gt;Marian Husar&lt;/p&gt;</t>
  </si>
  <si>
    <t xml:space="preserve">Dear Mr/Ms Husar,please find attached my first offer.What do you think about this proposal?Kind Regards,Kim Koller</t>
  </si>
  <si>
    <t xml:space="preserve">Dear Mrs. Koller,thank you very much for this first offer.I'm also looking forward to our upcoming joint venture.There are some points in your first offer we have to talk about.First of all it's important for us to have a different share of future revenue. We bear a big amount of the costs and to cover them we need a higher percentage, I would suggest 65%.The question how we fill the board of directors is important for the future and I see a huge advantage if we fill them with at least three directors of our company. The reason is the much easier work with local authorities and partners.In terms of the duration of the contract, I hope we share the same vision of creating a longer partnership, which will help us to learn from each other and grow constantly.What do you think about this offer,kind regards,Marian Husar</t>
  </si>
  <si>
    <t xml:space="preserve">Dear Mr. Husar,thank you for your offer. However, I think it will be quite difficult to find a consensus here as our goals might not be so equals as previously thought.I can understand that it is verya helpful if you get an additional member in the board of our jointventureto deal with local regulations. However, Mihalits, shoul still have the majority in the board as we bring our BlueStar engine into the Jointventure.Also, the share of revenue could be increased for Metallurg, but the majority should be with Mihalits as we have invested a lot of money in research and development of the new technology and still have to in the future to keep the technology up-to-date.Of course we are both aiming for a long term contract relationship. But why can't we first sign a short term contract of let's say 7 years to see how the jointventure works out and then extend the existing contract after some renegotiation. In todays world nothing is forever.Finally, you just changed the court of jurisdiction to Germany. What is your reason for doing that? From my point of view, Germany would be a suitable alternative. But of course as an Austrian company Mihalits would surely favour Austria for coutr of jurisdiction.By the way I am male. ;-) Maybe there was a mistake in your negotiation preparation. Kind regards,Kim Koller</t>
  </si>
  <si>
    <t xml:space="preserve">Dear Mr. Koller,your first statement concerning our goals irritated me. I think and hope we try to negotiate a fair solution to provide our companies a promising future. That includes especially to create a win-win situation which motivates us in going forward and concentrate on our common goals.Therefore I mentioned in my last offer the great opportunity due to a long-term relationship that lasts for at least a decade better 12 years. You mentioned that nothing lasts forever and exactly for that reason and our fast-changing world, it is important for a responsible employer to live up to its responsibility and provide safe places. A contract of 12 years would make this possible.The duration of the contract also leads me to our next point, the share of future revenue. first of all, I want to thank you for this complaisantly offer of 40%. But I have to tell you that we need more to cover our costs. this relates also to the fact that we try to provide the best conditions and therefore made an agreement to invest in the transportation and electricity infrastructure in the region. Of course, in this case, a long-term cooperation is also beneficial. In my last offer, I suggested you 65%, we are able to lower this to 55% in compromise to a 12-year contract.I see Germany as an optimal court of jurisdiction, it is neutral what will help our relationship to be more balanced and consistent. Balance is also important in terms of the number of directors from each company that will sit on the Board of Directors. We will accept a majority of Mihalits AG. I would prefer 2 members of Metallurg Technologies, depending on a compromise in other themes we are able to give you 4 members.I hope we get closer, many greetings from Lviv,Marian Husar</t>
  </si>
  <si>
    <t xml:space="preserve">Dear Mr. Husarof course we will negotiate a fair solution.The court placed in Germany on neutral ground is indispensable for this.I am pleased to hear that you are willing make the contract happen by letting us have 4 seats in the board of directors.In return I will grant you a fair 50% share of the future revenue.It is true that we need a long partnership. And eight years is a very long time in these times.I know we both are looking foreward to this fruitfull partnership. And we both know that without the Secrecy Clause the hole partnership would be pointless for us. Just agree to it and the joint venture will launch.Kind regards,Kim Koller</t>
  </si>
  <si>
    <t xml:space="preserve">Dear Mr. Koller,I'm happy to hear that we finally managed to found a consensus on the first topics.Germany is definitely a suitable place for the court.I recognize that you accepted our accommodating offer of 4 members in the board of directors. In our last counteroffer, we connected that on a compromise in other themes. So I would like to point out that the range of in the future shared revenue was from 65-55%. To complete this contract we will accept 55% in return for the 4 seats that Mihalits AG will receive.To be honest with you we don't see the advantage Mihalits AG see's in the secrecy clause, but also in this case we are willing to accept your wish if we finally sign the 12-year partnership.Let's make this deal happen and concentrate on the implementation of the challenging tasks that lie ahead!I'm looking forward to hearing from you tomorrow,greetings Marian Husar</t>
  </si>
  <si>
    <t xml:space="preserve">Dear Mr. HusarI have thought about it again last night and I would rather give you one seat more in the board in return for only an 8 years contract and a fair divide in revenue.It is just the better alternative because the control and revenue would be divided more equally.The point with the 12 year duration of the contract is that it only benefits you, if you do your job bad, or us,if we do our job bad. Because if we both do our best andthe joint venture works out great, the contract can easily be renewed at the end of the 8 years.I personally dont think that its a good starting point for a profitable cooperation tohave a contract that promotes misbehavior.As this contract is now balanced and motivating, I recommend you to accept it.Kind regards,Kim Koller</t>
  </si>
  <si>
    <t xml:space="preserve">Dear Mr. Koller,your last offer confused me again, you started to change the occupancy of places on the board of directors once more. But I will accept this balance in terms of members of the board of directors and the share of future revenue.In your counteroffer from the 16. may you offered us 9 years. I think that it is obvious that the duration of the contract was one of our main aspects to finish this contract. I don't understand why you went back to 8 years in your last offer? My last offer is 10 years.It would be sad if we are not able to lead this partnership in the right direction.Kind regards,Marian Husar</t>
  </si>
  <si>
    <t xml:space="preserve">&lt;p&gt;Dear Kim Koller,&lt;/p&gt;
&lt;p&gt;Thank you for your message. Regarding your secrecy clause, I can agree with you that a negotiation should not be about feelings. But you should always consider that a good relationship is of high importance and high value for the business relationship, especially in the long-term. Trust me, I can confirm this, based on my own experience. Normally, a secrecy clause is not an option that we would accept. But since this deal has a high priority for us, we could be ready to agree to a secrecy clause, if the details included into the secrecy clause are acceptable to us. Subsequently, we would like to know what exactly such a secrecy clause would include, before we reevaluate your last offer.&lt;/p&gt;
&lt;p&gt;Yours sincerely,&lt;/p&gt;
&lt;p&gt;Marian Husar&lt;/p&gt;
&lt;p&gt;&amp;nbsp;&lt;/p&gt;</t>
  </si>
  <si>
    <t xml:space="preserve">&lt;p style="box-sizing: border-box; margin-top: 0px; margin-bottom: 1rem; color: #373a3c; font-family: 'Segoe UI', 'Source Sans Pro', Calibri, Candara, Arial, sans-serif; font-size: 15px;"&gt;Dear Marian Husar,&lt;/p&gt;
&lt;p style="box-sizing: border-box; margin-top: 0px; margin-bottom: 1rem; color: #373a3c; font-family: 'Segoe UI', 'Source Sans Pro', Calibri, Candara, Arial, sans-serif; font-size: 15px;"&gt;I understand what you are arguing and I also agree that a good relationship is crucial for a joint venture like this. Also we from Mihalits AG want to&amp;nbsp;establish&amp;nbsp;a long term relationship regarding the development and production of the Blue Star technology.&lt;br /&gt;Regarding the formulation that we would like to include into the secrecy clause: We would like to add a paragraph that prohibits Metallurg Technologies to give our proprietary technology away to any third party. Furthermore the secrecy clause would prohibit Metallurg to use our new developed combustion chamber in any other of Metallug's&amp;nbsp;products&amp;nbsp;&lt;strong&gt;if&lt;/strong&gt;&amp;nbsp;Metallurg&amp;nbsp;didn't&amp;nbsp;receive Mihalits express permission to do so.&lt;br /&gt;As I have already argued, we believe this technology can&amp;nbsp;change the&amp;nbsp;economic path&amp;nbsp;of every company who&amp;nbsp;has access to&amp;nbsp;it.&amp;nbsp;However,&amp;nbsp;depending on the future development of Blue Star I want to officially state here that we are of course open for further negotiations regarding the&amp;nbsp;use of the&amp;nbsp; combustion chamber in any other of your products&amp;nbsp;later on.&lt;/p&gt;
&lt;p style="box-sizing: border-box; margin-top: 0px; margin-bottom: 1rem; color: #373a3c; font-family: 'Segoe UI', 'Source Sans Pro', Calibri, Candara, Arial, sans-serif; font-size: 15px;"&gt;I hope this clarification helps you to to better understand our standpoints.&lt;br /&gt;&lt;br /&gt;Yours sincerely,&lt;br /&gt;Kim Koller&lt;/p&gt;</t>
  </si>
  <si>
    <t xml:space="preserve">&lt;p&gt;Dear Mrs. Koller,&lt;/p&gt;
&lt;p&gt;first of all, thank you for the request -&amp;nbsp;&lt;br /&gt;my name is Marian Husar and I will be the&amp;nbsp;the representative&amp;nbsp;of&amp;nbsp;Metallurg Technologies in the upcoming joint venture negotiation.&lt;/p&gt;
&lt;p&gt;&amp;nbsp;&lt;/p&gt;
&lt;p&gt;As you mentioned, the first steps are done and the now it's our turn to clarify the more detailed conditions that you already listed.&lt;/p&gt;
&lt;p&gt;To structure our negotiation as efficient as possible, I agree with you going through the agenda step by step as far as possible. &lt;br /&gt;Maybe at some point a structure change is unavoidable so if needet I'm open for a more flexible procedure.&lt;/p&gt;
&lt;p&gt;&amp;nbsp;&lt;/p&gt;
&lt;p&gt;I'm looking forward to hopefully find the best solution for both&amp;nbsp;our companies.&lt;/p&gt;
&lt;p&gt;&amp;nbsp;&lt;/p&gt;
&lt;p&gt;Best regards,&lt;/p&gt;
&lt;p&gt;Marian Husar&lt;br /&gt;&lt;em&gt;Metallurg Technologies Ukraine&amp;nbsp;&lt;/em&gt;&lt;/p&gt;
&lt;p&gt;&amp;nbsp;&lt;/p&gt;</t>
  </si>
  <si>
    <t xml:space="preserve">&lt;p&gt;Dear Mr. Husar,&lt;/p&gt;
&lt;p&gt;in your last Email you eplained me reasons for having the Ukraine as a court of jurisdiction and tried to invalidate my arguments with basically just saying they are not true. That is in my opinion not the most professional thing to do. If you want to invalidate my arguments you should deliever facts rather than populist statements.&lt;/p&gt;
&lt;p&gt;I am also missing your reasoning of not having Austria as the court of jurisdiction. So far you commented everything with trust. Seems like you are having huge trust issues or had bad experience in the past. I doubt that with a convincingly and reasonable substantiation you will be able to convince me to have Ukraine as the court of juriscidiction, but I will give it a try.&amp;nbsp;&lt;/p&gt;
&lt;p&gt;In the unfortunate case that you will not be able to convince me, I have to either push Austria as a court of jurisdiction or we will have to go seperated ways.&amp;nbsp;&lt;/p&gt;
&lt;p&gt;And please try to keep your reasoning unbiased and without feelings. I am not attacking you as a company or a person nor your country. I am stating facts and figures and there is no need for you to feel attacked in any way. And I furthermore ask you to please not mention again this trust factor as a reason. This is your personal perception and has nothing to do with our Joint Venture.&lt;/p&gt;
&lt;p&gt;Yours sincerely,&lt;/p&gt;
&lt;p&gt;Kim Koller&lt;/p&gt;</t>
  </si>
  <si>
    <t xml:space="preserve">&lt;p&gt;Dear Mrs. Koller,&lt;/p&gt;
&lt;p&gt;&lt;br /&gt;thank you for the statement on my&amp;nbsp;previous offer, I'll do my best to explain and clarify all your mentioned issues here.&amp;nbsp;&lt;/p&gt;
&lt;p&gt;First of all, I can understand that some of my argumentation might have seemed a little bit guided&amp;nbsp;by emotions to you. &lt;br /&gt;The points I wrote there had more the purpose to show you our current position in the negotiation, rather than give you a lot more facts.&amp;nbsp;&lt;br /&gt;&lt;br /&gt;I definately didn't want to appear in any unprofessional way here, we as a professional Company don't want to be seen like that by our potencial partners - &lt;br /&gt;so let's go into detail&amp;nbsp;on the point I've not reacted to &lt;em&gt;explicitly.&lt;/em&gt;&lt;/p&gt;
&lt;p&gt;&lt;br /&gt;The law system of the Ukraine had it's difficulties, but the control system took, and of course will still take, drastic actions against any kind of violating the court laws.&lt;br /&gt;As we trust in the announcements and have seen plenty results of action against law violating, we consider the system as safe and stable now.&lt;br /&gt;You say that your court will treat us the same as they treat you, but, in my opinion, the same goes for the opposite.&lt;/p&gt;
&lt;p&gt;&amp;nbsp;&lt;/p&gt;
&lt;p&gt;So&amp;nbsp;an additional, &lt;em&gt;honest&lt;/em&gt; key point, aside from the trust component and the other ones I've mentioned in the last two messages, is the following:&lt;br /&gt;&lt;br /&gt;Of course, we as an Ukrainien company will have an advantage by going to a familiar court. &lt;br /&gt;We can defend in our mothers language without the need of expensive dolmetschers for example.&amp;nbsp;&lt;br /&gt;This might be a disadvantage for you because the potential costs of a procedure might be higher.&lt;br /&gt;&lt;br /&gt;As the risk potential, as I've explained above, is almost not given here and&amp;nbsp;the additional costs will be covered with the revenue advantage &lt;em&gt;by far&lt;/em&gt;, you might give us the point and show your will to cooperate with this approach.&lt;/p&gt;
&lt;p&gt;&lt;br /&gt;&lt;br /&gt;You have to understand us. &lt;br /&gt;Metallurg Technologies is acting in a countrie which &lt;em&gt;has &lt;/em&gt;a much lower GDP than Austria has. &lt;br /&gt;Foreign rich countries&amp;nbsp;often tend to exploit this overall financial situation of the Ukraine by setting dumping wages and unfair contract conditions for the companies they want to cooperate with.&lt;br /&gt;It's simply still not the time in which Ukrainian firms are treated equally and as we already &lt;em&gt;gave &lt;/em&gt;Mihalits a revenue advantage, we want to break the cycle here and at least take the advantage of the court of jurisdiction.&amp;nbsp;&lt;/p&gt;
&lt;p&gt;- This would push the situation in the right direction and sets a sign which&amp;nbsp;will help to stabilize this general unbalance in fairness and trust&amp;nbsp;towards the Ukraine.&lt;/p&gt;
&lt;p&gt;&amp;nbsp;&lt;/p&gt;
&lt;p&gt;I hope I've clarified the issues that you&amp;nbsp;have with my last counteroffer and I'm looking forward to yours!&lt;/p&gt;
&lt;p&gt;&amp;nbsp;&lt;/p&gt;
&lt;p&gt;Best regards,&lt;/p&gt;
&lt;p&gt;Marian Husar&lt;br /&gt;&lt;em&gt;Metallurg Technologies Ukraine&lt;/em&gt;&lt;/p&gt;
&lt;p&gt;&amp;nbsp;&lt;/p&gt;</t>
  </si>
  <si>
    <t xml:space="preserve">&lt;p&gt;Dear ladies and gentlemen,&lt;/p&gt;
&lt;p&gt;my name, is Mr. Kim Koller of Mihalits AG.&amp;nbsp;Mihalits&amp;nbsp;AG is a well-known aircraft manufacturer that was founded in 1933.&lt;/p&gt;
&lt;p&gt;We are looking forward to talk with you, about the final details of a possible joint venture between our firms, Mihalitis AG and Metallurg Technologies.&lt;/p&gt;
&lt;p&gt;Ongoing negotiations already agreed to form a new joint venture with a minimum of 5 years.&lt;/p&gt;
&lt;p&gt;All further details, will be agreed in our future negotiations.&amp;nbsp;&lt;/p&gt;
&lt;p&gt;&amp;nbsp;&lt;/p&gt;
&lt;p&gt;Sincerely,&lt;/p&gt;
&lt;p&gt;Mr. Kim Koller&lt;/p&gt;</t>
  </si>
  <si>
    <t xml:space="preserve">&lt;p class="FormatvorlageBlock" style="box-sizing: border-box; margin-top: 0px; margin-bottom: 1rem; color: #373a3c; font-family: 'Segoe UI', 'Source Sans Pro', Calibri, Candara, Arial, sans-serif; font-size: 15px;"&gt;&lt;span style="font-family: Arial, sans-serif;"&gt;Dear Mr. Koller,&lt;/span&gt;&lt;/p&gt;
&lt;p class="FormatvorlageBlock" style="box-sizing: border-box; margin-top: 0px; margin-bottom: 1rem; color: #373a3c; font-family: 'Segoe UI', 'Source Sans Pro', Calibri, Candara, Arial, sans-serif; font-size: 15px;"&gt;&lt;span style="box-sizing: border-box; font-family: Arial, sans-serif;"&gt;my name is Marian Husar, Junior Sales Manager on behalf of Metallurg Technologies, a company building and constructing aircraft parts since 1945, and I&amp;acute;am looking forward to conduct the final negotiations with you Mr. Koller and Mihalist AG, for a long term joint venture.&lt;/span&gt;&lt;/p&gt;
&lt;p class="FormatvorlageBlock" style="box-sizing: border-box; margin-top: 0px; margin-bottom: 1rem; color: #373a3c; font-family: 'Segoe UI', 'Source Sans Pro', Calibri, Candara, Arial, sans-serif; font-size: 15px;"&gt;&lt;span style="box-sizing: border-box; font-family: Arial, sans-serif;"&gt;At the beginning of our negotiations it is important for us to get know which contract details are the most important for you.&lt;/span&gt;&lt;/p&gt;
&lt;p class="FormatvorlageBlock" style="box-sizing: border-box; margin-top: 0px; margin-bottom: 1rem; color: #373a3c; font-family: 'Segoe UI', 'Source Sans Pro', Calibri, Candara, Arial, sans-serif; font-size: 15px;"&gt;&lt;span style="box-sizing: border-box; font-family: Arial, sans-serif;"&gt;At our common goal of creating excellent aircraft parts with the Blue Star Technology the most important aspects of the joint venture are long-term duration and a high share of the future revenue for Metallurg Technologies.&lt;/span&gt;&lt;/p&gt;
&lt;p class="FormatvorlageBlock" style="box-sizing: border-box; margin-top: 0px; margin-bottom: 1rem; color: #373a3c; font-family: 'Segoe UI', 'Source Sans Pro', Calibri, Candara, Arial, sans-serif; font-size: 15px;"&gt;&lt;span style="box-sizing: border-box; font-family: Arial, sans-serif;"&gt;We are looking forward to create a Joint Venture with Mihalist AG that satisfies both companies and aswell as the customers.&lt;/span&gt;&lt;/p&gt;
&lt;p class="FormatvorlageBlock" style="box-sizing: border-box; margin-top: 0px; margin-bottom: 1rem; color: #373a3c; font-family: 'Segoe UI', 'Source Sans Pro', Calibri, Candara, Arial, sans-serif; font-size: 15px;"&gt;&lt;span style="box-sizing: border-box; font-family: Arial, sans-serif;"&gt;Yours sincerely,&lt;/span&gt;&lt;/p&gt;
&lt;p class="FormatvorlageBlock" style="box-sizing: border-box; margin-top: 0px; margin-bottom: 1rem; color: #373a3c; font-family: 'Segoe UI', 'Source Sans Pro', Calibri, Candara, Arial, sans-serif; font-size: 15px;"&gt;&lt;span style="box-sizing: border-box; font-family: Arial, sans-serif;"&gt;Mr. Husar&lt;/span&gt;&lt;/p&gt;</t>
  </si>
  <si>
    <t xml:space="preserve">&lt;p&gt;&amp;nbsp;&lt;/p&gt;
&lt;p&gt;&lt;br /&gt;Dear Mrs. Husar,&amp;nbsp;&lt;/p&gt;
&lt;p&gt;Thank you for your message.&lt;/p&gt;
&lt;p&gt;As you know, we bring the valuable innovation into this business. Our R&amp;amp;D Section spent 10 years building this amazing kind of innovation to humankind. You can be part of it.&lt;/p&gt;
&lt;p&gt;Therefore these 2 important aspects that follow:&amp;nbsp;&lt;/p&gt;
&lt;p&gt;10 years Blood, sweat and tears" and&amp;nbsp;innovative spirit will disrupt aircraft and therefore cash out and you can have 20% share of Future Revenue.&amp;nbsp;&lt;/p&gt;
&lt;p&gt;This disruptive technology needs protection. We want to have a Secrecy Clause as a basis for trustful work. You can't talk about it with a third party without our permission.&lt;/p&gt;
&lt;p&gt;As our basis is in Austria, we have excellent connections&amp;nbsp;to Western Europe companies and politics and we can both benefit from these connections if we take 5 Mihalits' Directors in Board. They can offer decades-long experience in international business in this industry.&lt;/p&gt;
&lt;p&gt;Last but not least, we must discuss the location of the court of jurisdiction. We do not intend to play any tricks or tactical manoeuvres during the cooperation with Metallurg Technologies, but in any case, we need some sort of legal option. The worst choice for us would be to rely on Ukrainian jurisdiction. There is evidence that foreign companies in the Ukraine have difficulties demanding their rights. Moreover, we do not have any experience with Ukrainian courts. Most of our lawyers have not practiced there. The Austrian body of corporate law is known to be very comprehensive and has already been proven. Corporate law in the Ukraine is still very new.&amp;nbsp;Austrian courts would be the best.&lt;/p&gt;
&lt;p&gt;&amp;nbsp;&lt;/p&gt;
&lt;p class="FormatvorlageBlock" style="box-sizing: border-box; margin-top: 0px; margin-bottom: 1rem; color: #373a3c; font-family: 'Segoe UI', 'Source Sans Pro', Calibri, Candara, Arial, sans-serif; font-size: 15px;"&gt;&lt;span style="box-sizing: border-box; font-family: Arial, sans-serif;"&gt;Yours sincerely,&lt;br /&gt;K.Koller&lt;/span&gt;&lt;/p&gt;
&lt;p&gt;_________________________&lt;/p&gt;
&lt;p&gt;not part of the negotiation:&lt;/p&gt;
&lt;p&gt;&amp;nbsp;&lt;/p&gt;
&lt;p&gt;Sorry, I would really like to make you an offer, but i can't make&amp;nbsp;it in the system right now. Can you please start. If you can't, please tell me and I will contact the support.&amp;nbsp;&lt;/p&gt;
&lt;p&gt;&amp;nbsp;&lt;/p&gt;
&lt;p&gt;btw. where are you from?&lt;/p&gt;</t>
  </si>
  <si>
    <t xml:space="preserve">&lt;p&gt;Dear Mr. Koller,&lt;/p&gt;
&lt;p&gt;we are glad about having the opportunity of securing a strong market position together with the Mihalits AG. And we appreciate the Mihalits spirit of innovation in developing aircrafts, at the same time Metallurg Technologies guarantees the highest quality standards in constructing aircrafts, which is a perfect basement for a long term partnership.&lt;/p&gt;
&lt;p&gt;At the beginning we want to assure that it is significant for us that the partnership is secure. That&amp;acute;s why Metallurg trusts only the best lawyers in Ukraine and Germany to fullfill not only Ukrainian jurisdiction but international standards, too. As you can read at our annual reports of the past years we never had any judical issue.&lt;/p&gt;
&lt;p&gt;We would appreciate to trust on the Ukranian Court of Jurisdiction with the support of Austrian and our German and Ukrainian lawyers. Because we experienced in fewer projects that the German Court of jurisdiction is faster and excellent with dealing with eastern european companies, and at the same time Metallurg Technologies cooperates with German lawyers for over decades, relying on the German Court of Jurisdiction would be a tradeoff for both sides.&lt;/p&gt;
&lt;p&gt;Metallurg Technologies secures trust and as a long-term&amp;nbsp;Joint Venture for 12 years would be a huge success for us we would never take any risk. Sharing any information with third parties from the beginning of these negotiations to the after sales processes&amp;nbsp; isn&amp;acute;t in our minds at all. So we don&amp;acute;t think that a Secrecy Clause is necessary because discretion and trust are naturally secured when working with Metallurg Technologies.&lt;/p&gt;
&lt;p&gt;We highly appreciate benefitting from the strong relations to Western companies and politics of Mihalits directors. Nevertheless we think that&amp;nbsp; one Mihalits&amp;nbsp;director in board could make a great impact, too. While securing through a majority of Metallurg directors with a worldwide network and decades of experience with the Ukranian market, the price and quality level desired, in a production country which is quite new for Mihalits directors.&lt;/p&gt;
&lt;p&gt;At the end of the message we want to mention that Metallurg Technologies plans with a revenue share which is considerably higher than 65 percent of future revenue shares because we guarantee the fullfillment of Mihalits AG&amp;acute;s innovative ideas.&lt;/p&gt;
&lt;p&gt;We are looking forward to your feedback of our plans and suggestions.&lt;/p&gt;
&lt;p&gt;Yours sincerely,&lt;/p&gt;
&lt;p&gt;Marian Husar&lt;/p&gt;
&lt;p&gt;&lt;span style="color: #373a3c; font-family: 'Segoe UI', 'Source Sans Pro', Calibri, Candara, Arial, sans-serif; font-size: 15px;"&gt;_________________________&lt;/span&gt;&lt;/p&gt;
&lt;p&gt;&lt;span style="color: #373a3c; font-family: 'Segoe UI', 'Source Sans Pro', Calibri, Candara, Arial, sans-serif; font-size: 15px;"&gt;I can&amp;acute;t make an official offering at the moment. Only clarification is available but if you press the question mark next to message type, it says that we will have access to the other options later on. Maybe it&amp;acute;ll work tomorrow. University of Hohenheim &amp;amp; you?&lt;/span&gt;&lt;/p&gt;</t>
  </si>
  <si>
    <t xml:space="preserve">&lt;p&gt;I fear that there is yet a misunderstanding concerning the secrecy clause!&lt;/p&gt;
&lt;p&gt;This clause would ensure that the information we share with you concerning the plans of the Blue Star won't be shared with any third party.&lt;/p&gt;
&lt;p&gt;We see this as a precondition to the success&amp;nbsp;of our joint venture, but we believe that you think that this would mean that we won't share information with you.&lt;/p&gt;
&lt;p&gt;Of course, we share information with you, as you need it in order to produce the engine, but we want to make sure that no information is leaked, and both our parties can be treated as equal partners.&lt;/p&gt;
&lt;p&gt;If this is yet not clear, we should maybe discuss this issue further so we have the same understanding of what a secrecy clause (in terms of Austrian/German law) is.&lt;/p&gt;</t>
  </si>
  <si>
    <t xml:space="preserve">&lt;p&gt;Okay&amp;nbsp;as it seems is the secrecy&amp;nbsp;clause very important for you(i also understand what u want to get form the secrecy Clause).&lt;/p&gt;
&lt;p&gt;So I will be willing to say yes to the secrecy&amp;nbsp;Clause if you agree to a duration of the contract&amp;nbsp;of 12 Years&amp;nbsp;&lt;/p&gt;
&lt;p&gt;and&amp;nbsp; a 65% share of the Revenue for us so that means a 35% of the Revenue&amp;nbsp;&lt;/p&gt;
&lt;p&gt;&amp;nbsp;&lt;/p&gt;
&lt;p&gt;I think this will be our last points where we are not should make a compromise&lt;/p&gt;
&lt;p&gt;Mihalits&amp;nbsp; share of future Revenue&amp;nbsp;&lt;/p&gt;
&lt;p&gt;Duration Contrat&amp;nbsp;&lt;/p&gt;
&lt;p&gt;Secrecy&amp;nbsp;Clause&lt;/p&gt;
&lt;p&gt;if we manage&amp;nbsp;to get along in these terms we&amp;nbsp;can come to a Conclusion&lt;/p&gt;
&lt;p&gt;&amp;nbsp;&lt;/p&gt;</t>
  </si>
  <si>
    <t xml:space="preserve">&lt;p&gt;This question was just to clarify that we want this partnership to be strong and that both parties draw their benefits from it and can trust each other, and we felt that you misunderstood us in this matter.&lt;/p&gt;
&lt;p&gt;So concerning this, we see no reason for not signing this secrecy clause. However, as the Duration of the Contract seems important to you, we could agree on the 12 years you mentioned&amp;nbsp; provided that we include the secrecy clause and hold the court of jurisdiction in germany.&lt;/p&gt;
&lt;p&gt;Can we agree on those issues, so that we can keep our focus on the remaining two issues (division of future revenue and directors in bord)?&lt;/p&gt;</t>
  </si>
  <si>
    <t xml:space="preserve">&lt;p&gt;Yes, we can conclude on thous conditions.&lt;/p&gt;
&lt;p&gt;So as it seems you want to have a rather high rate of persons in the Directors Board.&lt;/p&gt;
&lt;p&gt;right?&lt;/p&gt;
&lt;p&gt;and I am Preferring a rather high about of the share of future&amp;nbsp;Revenue.&lt;/p&gt;
&lt;p&gt;if u can give 70% for the share of the future Revenue,&lt;/p&gt;
&lt;p&gt;&amp;nbsp;I am willing to go down to one Directors&amp;nbsp;in&amp;nbsp;Board&lt;/p&gt;</t>
  </si>
  <si>
    <t xml:space="preserve">&lt;p&gt;Dear Marian Husar,&lt;/p&gt;
&lt;p class="MsoNormal"&gt;Thank you for the information. We would be glad to have you as our partner if we can agree on reasonable terms. However, based on your reply, I&amp;rsquo;m afraid there is a long way to go.&lt;/p&gt;
&lt;p class="MsoNormal"&gt;Indeed, trust is very important in a joint venture. Precisely because we trust your ability to produce quality engines, have we considered your company among other capable sites. I&amp;rsquo;m sure you would agree that both parties should contribute fairly to a joint venture. We are offering a new engine technology worth more than &lt;span style="mso-bidi-font-family: Calibri; mso-bidi-theme-font: minor-latin;"&gt;&amp;euro;&lt;/span&gt;90 million; we will be &lt;strong&gt;the first&lt;/strong&gt; to offer a product with low CO2 emission and low kerosene consumption. The market potential is huge. With a nearly mature highly profittable technology, needless to say, we have plenty of options for a partner company.&lt;/p&gt;
&lt;p class="MsoNormal"&gt;In the midst of this economic crisis, we understand your financial difficulties, but we are very disappointed by your response. If you are serious about changing the aircraft industry with us, please come back with a better offer.&lt;/p&gt;
&lt;p&gt;Best reagrds,&lt;/p&gt;
&lt;p&gt;Kim Koller&lt;/p&gt;</t>
  </si>
  <si>
    <t xml:space="preserve">&lt;p&gt;&amp;nbsp;&lt;/p&gt;
&lt;p style="margin: 0px 0px 13.33px;"&gt;&lt;span style="margin: 0px; font-family: 'Arial','sans-serif';"&gt;&lt;span style="font-size: medium;"&gt;Dear Ms. Koller&lt;/span&gt;&lt;/span&gt;&lt;/p&gt;
&lt;p&gt;&amp;nbsp;&lt;/p&gt;
&lt;p style="margin: 0px 0px 13.33px;"&gt;&lt;span style="margin: 0px; font-family: 'Arial','sans-serif';"&gt;&lt;span style="font-size: medium;"&gt;&amp;nbsp;&lt;/span&gt;&lt;/span&gt;&lt;/p&gt;
&lt;p&gt;&amp;nbsp;&lt;/p&gt;
&lt;p style="margin: 0px 0px 13.33px;"&gt;&lt;span lang="EN-GB" style="margin: 0px; font-family: 'Arial','sans-serif';"&gt;&lt;span style="font-size: medium;"&gt;Thanks for your quick response.&lt;/span&gt;&lt;/span&gt;&lt;/p&gt;
&lt;p&gt;&amp;nbsp;&lt;/p&gt;
&lt;p style="margin: 0px 0px 13.33px;"&gt;&lt;span lang="EN-GB" style="margin: 0px; font-family: 'Arial','sans-serif';"&gt;&lt;span style="font-size: medium;"&gt;First of all I would like to make sure that your agreement on the importance of trust means sharing the whole technology with us? &lt;/span&gt;&lt;/span&gt;&lt;/p&gt;
&lt;p&gt;&amp;nbsp;&lt;/p&gt;
&lt;p style="margin: 0px 0px 13.33px;"&gt;&lt;span lang="EN-GB" style="margin: 0px; font-family: 'Arial','sans-serif';"&gt;&lt;span style="font-size: medium;"&gt;We are aware that you are offering a new promising engine technology and we would prefer to support a new development (the Blue star engine) instead of investing in companies that have already reached the point of series production of newly developed combustion chambers with lower kerosene consumption and lower CO2 emissions than current engines.&lt;/span&gt;&lt;/span&gt;&lt;/p&gt;
&lt;p&gt;&amp;nbsp;&lt;/p&gt;
&lt;p style="margin: 0px 0px 13.33px;"&gt;&lt;span lang="EN-GB" style="margin: 0px; font-family: 'Arial','sans-serif';"&gt;&lt;span style="font-size: medium;"&gt;As you have mentioned that your engine is not yet at the point of being ready for series production we have a much higher risk. Before we know whether the blue star engine is getting accepted by costumers we have to invest almost the same amount as the engine is worth. I hope you can understand that we cannot afford this high risk and high upfront investment without a high return. &lt;/span&gt;&lt;/span&gt;&lt;/p&gt;
&lt;p&gt;&amp;nbsp;&lt;/p&gt;
&lt;p style="margin: 0px 0px 13.33px;"&gt;&lt;span lang="EN-GB" style="margin: 0px; font-family: 'Arial','sans-serif';"&gt;&lt;span style="font-size: medium;"&gt;Please send me a clear statement in which points you can come closer to our expectations.&lt;/span&gt;&lt;/span&gt;&lt;/p&gt;
&lt;p&gt;&amp;nbsp;&lt;/p&gt;
&lt;p style="margin: 0px 0px 13.33px;"&gt;&lt;span lang="EN-GB" style="margin: 0px; font-family: 'Arial','sans-serif';"&gt;&lt;span style="font-size: medium;"&gt;Best regards &lt;/span&gt;&lt;/span&gt;&lt;/p&gt;
&lt;p&gt;&amp;nbsp;&lt;/p&gt;
&lt;p style="margin: 0px 0px 13.33px;"&gt;&lt;span lang="EN-GB" style="margin: 0px; font-family: 'Arial','sans-serif';"&gt;&lt;span style="font-size: medium;"&gt;Marian Husar&lt;/span&gt;&lt;/span&gt;&lt;/p&gt;
&lt;p&gt;&amp;nbsp;&lt;/p&gt;</t>
  </si>
  <si>
    <t xml:space="preserve">&lt;p&gt;Dear Marian Husar,&lt;/p&gt;
&lt;p&gt;What is your understanding of the secrecy clause? We simply want to make sure that the plans for the combustion chamber is secure and under control. In other words,&amp;nbsp;we need to know that&amp;nbsp;you will not leak the plans to any third parties, and that the technology is only used with our permission. This is what I mean by a secrecy clause. Don't you think it's fair that you promise to protect the technology if we share it with you? If you want us to share the technology, the secrecy clause is necessary.&lt;/p&gt;
&lt;p&gt;I'm glad you are aware of the importance and potential of our technology, and we are very confident about its competitiveness among similar products. Because of our need for some final testing and production space, there is the opportunity for you to share the profits and gain international impact. Indeed, it is always safer to invest in a finished product, but in that case, your company will gain nothing&amp;nbsp;more than&amp;nbsp;an outsourced production job. Is this really what you want?&lt;/p&gt;
&lt;p&gt;Regarding the number of directors, it is more for the good of the venture's future -- we have decades of experience operating in the private sector while your company has only recently gained control from the Ukrainian government.&amp;nbsp;It will be difficult for you to&amp;nbsp;handle such a large international joint venture so soon after your organizational reshuffle.&lt;/p&gt;
&lt;p&gt;For the same reason, it would be unwise for us to set the court of jurisdiction in Ukraine -- the corporate laws are still lacking and I'm not sure how much the government can or want to help us. Correct me if I'm wrong, it was precisely the government who didn't want your company to be privatized.&amp;nbsp;Can you trust them?&amp;nbsp;At the same time, both the German and Austrian corporate systems are well-established. If you do not have a specific reason to choose Germany, our expertise in Austrian law proceedings would&amp;nbsp;make things easier for both of us.&amp;nbsp;It would be much more convenient and safe for the joint venture to be in Europe.&lt;/p&gt;
&lt;p&gt;Certainly, production takes time. Our estimation is 5 years until Blue Star turns profitable. We think 6-7 years of an initial contract would be suitable. Of course, it can be extended if we like working with each other. If we set the jurisdiction in Austria, we can go up to&amp;nbsp;9 years.&lt;/p&gt;
&lt;p&gt;I'm sure you know how much money is needed to develop a new technology, our company has worked for years on this new engine and 95% of the work is done. Yes, some investments from your side is needed, but according to our numbers, it comes nowhere near what we have spent. Either you're exaggerating, or you have miscalculated.&lt;/p&gt;
&lt;p&gt;Now about profit distribution. I think&amp;nbsp;we both agree that&amp;nbsp;our technology is world-changing, it will be THE&amp;nbsp;biggest success in recent aircraft history. No offense but this might be your best chance to be part of&amp;nbsp;this great achievement. The fame and reputation brought by Blue Star is beyond the profits of this joint venture. You will become &lt;strong&gt;the number one&lt;/strong&gt; of Ukrainian airplane manufacturer. Don't you think it's fair that we get well-compensated for that?&amp;nbsp;&lt;/p&gt;
&lt;p&gt;In summary, the secrecy clause is not an issue -- we share the tech with you, and you keep it within the joint venture. Regarding the other 4 items, we can&amp;nbsp;work in packages.&lt;/p&gt;
&lt;p&gt;Here are 4&amp;nbsp;examples that I consider reasonable:&lt;/p&gt;
&lt;table style="border-collapse: collapse; width: 478pt;" border="0" width="636" cellspacing="0" cellpadding="0"&gt;&lt;colgroup&gt;&lt;col style="mso-width-source: userset; mso-width-alt: 7819; width: 168pt;" width="224" /&gt; &lt;col style="mso-width-source: userset; mso-width-alt: 4212; width: 91pt;" span="2" width="121" /&gt; &lt;col style="mso-width-source: userset; mso-width-alt: 2978; width: 64pt;" span="2" width="85" /&gt; &lt;/colgroup&gt;
&lt;tbody&gt;
&lt;tr style="height: 14.5pt;"&gt;
&lt;td style="height: 14.5pt; width: 168pt;" width="224" height="19"&gt;&amp;nbsp;Mihalits' Share of Future Revenue&lt;/td&gt;
&lt;td class="xl65" style="width: 91pt;" width="121"&gt;60&lt;/td&gt;
&lt;td class="xl65" style="width: 91pt;" width="121"&gt;65&lt;/td&gt;
&lt;td class="xl65" style="width: 64pt;" width="85"&gt;70&lt;/td&gt;
&lt;td class="xl65" style="width: 64pt;" width="85"&gt;55&lt;/td&gt;
&lt;/tr&gt;
&lt;tr style="height: 14.5pt;"&gt;
&lt;td style="height: 14.5pt;" height="19"&gt;&amp;nbsp;Mihalits' Directors in Board&lt;/td&gt;
&lt;td class="xl65"&gt;4&lt;/td&gt;
&lt;td class="xl65"&gt;3&lt;/td&gt;
&lt;td class="xl65"&gt;3&lt;/td&gt;
&lt;td class="xl65"&gt;4&lt;/td&gt;
&lt;/tr&gt;
&lt;tr style="height: 14.5pt;"&gt;
&lt;td style="height: 14.5pt;" height="19"&gt;&amp;nbsp;Duration of Contract&lt;/td&gt;
&lt;td class="xl65"&gt;8&lt;/td&gt;
&lt;td class="xl65"&gt;6&lt;/td&gt;
&lt;td class="xl65"&gt;8&lt;/td&gt;
&lt;td class="xl65"&gt;6&lt;/td&gt;
&lt;/tr&gt;
&lt;tr style="height: 14.5pt;"&gt;
&lt;td style="height: 14.5pt;" height="19"&gt;&amp;nbsp;Court of Jurisdiction&lt;/td&gt;
&lt;td class="xl65"&gt;Austria&lt;/td&gt;
&lt;td class="xl65"&gt;Germany&lt;/td&gt;
&lt;td class="xl65"&gt;Austria&lt;/td&gt;
&lt;td class="xl65"&gt;Austria&lt;/td&gt;
&lt;/tr&gt;
&lt;/tbody&gt;
&lt;/table&gt;
&lt;p&gt;&lt;br /&gt;Now it's your chance to make a workable offer. I look forward to hearing back from you.&lt;/p&gt;
&lt;p&gt;Regards,&lt;/p&gt;
&lt;p&gt;Kim Koller&lt;/p&gt;</t>
  </si>
  <si>
    <t xml:space="preserve">Dear Mrs. Husar,My name is Kim Koller and I was sent to negotiate the details of our future joint venture. On behalf of the company Mihalits AG, I would like to tell you how pleased we are that we agreed on working together in future. I am sure that both of our companies can benefit from this cooperation.There are five points, where I would like to discuss further details:1) Distribution of the future profits of the joint venture2) Executive control: the number of members each partner will have on the 5 member Board of Directors3) A secrecy clause pertaining to the plans for the combustion chamber4) Duration of the contract5) Court of jurisdictionHere are briefly our views:1) Due to the uniqueness and sustainability of Blue Star Engine, we estimate the finished technology to be € 90 mil in the next five years. At present we calculate with an 85% chance of being successful; that is the reason why we invested 76.5 mils in the joint venture. According to our calculations, your investment is about € 23.5 mil. Due to we bring the knowledge of this most promising technology and invested a lot, we think it is appropriate to get 80% of the revenues.2) Our technology is at the heart of our joint venture. This and years of excellent management experience are the reasons why we think it the best that four members of our company will be entrusted with the duties of handling such a big joint venture.3) The development of the Blue Star Engine is the key knowledge of our company. It is the most promising innovation in airline engine design in recent history and we are convinced that the Blue Star Engine will be a great success. We regard it as fair, that your company will sign a secrecy clause, which prohibits you from giving access to that technology to any third party.4) Hence we are not experienced with a joint venture, we would like to keep the initial contract short. After the period we can jointly judge how well our cooperation went and eliminate any inequalities or concerns in a new contract. For that reason, we propose that the contract will cover the next five years.5) We have evidence that foreign companies had difficulties claiming their rights in Ukraine. Due to this and that the Austrian law has already been proven, we would like to rely on the Austrian courts.Please let me know your companies view on the matters so that we can negotiate the best possible contract for both of our companies.Yours sincerely,Mrs. Kim Koller</t>
  </si>
  <si>
    <t xml:space="preserve">Dear Mrs. Koller,thanks for contacting the Metallurg Technologies Company. We are generally interested in a good negotiation and a profitable outcome for the both of us.Anyways, your offer is, to be honest, far away from being the base for serious and fair negotiations. I explain you why in the following.1) Division of future revenuesWe are sad to see, that your calculations are not similar to ours. At the moment a clear value cannot be assigned to the technology that your company will provide, because you didnt want to show us exactly how the new engine will look like. However, our chief of the financial department calculated that the value is at a maximum of € 60 Mil, which isnt even near to your estimated € 90 Mil. Moreover, we already agreed on building three new plants which will cost, in the best case € 8 Mil each. That makes € 24 Mil. Until now we cant estimate the production costs exactly, but we know that Blue Star isnt yet ready for series production, so the costs are probably even higher than € 10 Mil. Based on what little we know the costs for R&amp;D will be about € 7.2 Mil. That makes all in all just estimated € 41.2 Mil. So, we are already willing to invest 2/3 of the estimated innovation value even without knowing the exact details of your technology and the final outcome. What is, by the way, a huge leap of faith we already gave your company. Furthermore, we also agreed to install new security software in all our plants, for which we are bearing the entire financial burden. In addition, we convinced the Ukrainian government to upgrade the infrastructure. This deal includes is, that Metallurg is going to pay a part of the costs. You see, we are willing to have a good cooperation, but we need to be secure for an eventual failure of the not yet completely developed product. As you see how far your calculations were from reality, you may understand why my management wasnt amused to hear from your first offer. We know that it is hard to calculate costs in another country which you arent familiar with and have no experience. So, I convinced my management not to stop the negotiation directly, because you maybe didnt know it better. It would be in our both interest if you maybe overthink your offer again and give me a new offer which is able to satisfy the both of us.As you know we are going to producing the engine in Ukraine. With this, we give you the opportunity to enter the East European market, because the joint venture will be seen as a domestic enterprise and customers will prefer it. Furthermore, it is even with our calculations less expensive for you to produce in Ukraine than in Austria. But anyways we need to cover the fix costs and get a reasonable profit to work together with you.Therefore, Metallurg must stay hard at this point, but we can negotiate other points as a trade-off in this case. Maybe that would be interesting for you too.2) Number of directorsWe see it critical that all your recent new models flopped and your sales decrease in the last years. Furthermore, the new technology isnt even completely developed, and we still need to do some R&amp;D. Also, your business model with very big transport airlines is out-dated. We think if we work together that there can be a Spill-over effect and the disadvantage can be solved. Our company had some time ago a modernization process in the management and we are ready for the future. But anyways, we see it critical that your company calculated the costs above not that well. So, we need to have some control not only because we are partners, but also because of our investments. Furthermore, you said in point 4) that you dont have any expertise in joint ventures this is also a point why we wont agree to your current conditions.We could surely discuss this point if we get any proper replacements for. You just need to see also our point of view and we will find a solution.3) Secrecy clauseThere is no question that your company invented the new engine and it is a good idea. However, you want us to pay for the research and development. I would like to ask here if we, Metallurg, are going to have access to the whole technology? How do you think should this security clause look like? What shall it include exactly?Because we feel, that if we dont have access to the technology we arent able to be equal partners, and we would like to become partners.If it is only about, that we dont give the technology to third parties, I think this point would be negotiable in a trade-off.4) Duration of the contractAs you know, the toughest times for an innovation are the first five years after the market entry. We still need to develop the product and it has to be accepted on the market, that will need some time. Even though we hope that Blue Star will be a success. You know that we cant be completely sure about this, there is always a risk. The duration of the contract, therefore, must be on a long-term base, so that Metallurg has impulsions to deal with you. Therefore 10 years are realistic, otherwise, the joint venture isnt really rentable for our part. You have to see the high investments from our side and the risk which we are willing to take with this joint venture, so we need to be secure.In this point, we arent that flexible as in others.5) Court of jurisdictionYou see, the whole production and the final development will be made in Ukraine. The joint venture will be based on the Ukraine economy, even the government is investing in our joint venture, so why should we then follow Austrian law? We see that you didnt work in the past with enterprises from Ukraine and that this might scare you. However, you choose our company to ask for a cooperation, so it would be good if we could be at least equal partners who can trust each other. Here I would like that you explain yourself to us a little clearer, maybe we could conclude on Germany as a court. This could be more neutral.As I told you before I am thinking about a trade-off. So, Mrs. Koller, I think our both aim should be to get to a conclusion which is beneficial for both of us. Maybe you have also points which are more important than others to you, then we could look how we could come to a common denominator. For example, we would agree on 80% revenues for Metallurg and, for this you can have the majority of three people in the Board of directors.Furthermore, we would like to have 10 years of duration for the contract combined with no secrecy clause, because we need access to the technology we shall produce. The court of jurisdiction should be preferred in the place where the engine is constructed, named Ukraine.This is just an example what we would suggest for the beginning. I am open to your arguments and we can surely change some issues as I hinted on top.I am certain that in the end, we are able to have a good contract if both of us make a step towards the other. We are looking forward to your new offer.Best regards,MR. Marian Husar</t>
  </si>
  <si>
    <t xml:space="preserve">Dear Mr. Husar,I am sorry that our first offer seems to have offended you. Of course, we did not know the particular views of Metallurg Technologies, that is the reason why we communicated our views on the matter. Now, both sides knowing roughly what the other side wants, we have a base to build up upon.Your offer is, probably quite as our first offer was for you, far from acceptable for us.Let us start with the point where we both came to the same conclusion:5)  Court of jurisdictionAs a matter of fact, both of our companies would like to have the court of jurisdiction in our own country, not only because we know the legal situation best, but also for our own reasons. On the one hand, the production is located in Ukraine and your government will invest in new roads, etc. and thus is interested in a success. On the other hand, from our point of view, as I already mentioned to you in my last message, we know cases in which the Ukrainian court treated foreign companies unfair. So we have reason to believe that if there will be any necessity to go to court, even we do not intend to play tricks on you, that a Ukrainian court will act in your favour.As you proposed, I think the best option for both of our companies is to have a neutral court, Germany for instance. Can we agree on that?The other points will rather be though because our views on the matter differ immensely and are mostly the opposite.3)  Secrecy clauseThe new technology represents a key and valuable knowledge resource for our company. It has been invented by us, we spent almost three years in testing the prototypes and developing it further, which cost us much time and effort. Although you will do the finishing research and fine-tuning of this new type of combustion chamber, we regard it as our invention. And because of that, we want to protect it.The Secrecy Clause would prohibit your company, Metallurg Technologies, from using this technology without our express permission. This includes giving access to this proprietary technology to any third party as well as using it in any of your products.Without this technology, we are not able to compete in the future market which would presumably lead to the destruction of our company (and our joint venture). You see, from our point of view, it goes without saying that it is only fair that Metallurg Technologies signs this clause.The only circumstance we would agree that you do not sign it would be that we get 85% of the revenues and have four directors on the board or any other similar solution. Earning the profits of the long development, Mihalits AG could recover and get ready for competition. Thus it is essential for us to get the monetary compensation if you also want to use this technology in your products or else that you sign the secrecy clause and get a better share of the profits.1)  Division of future revenuesThis leads us to the division of future revenues. This point, as any other following, depends on your our decision on the secrecy clause.Our calculations clearly differ a lot from yours and we both cannot say which one is correct. So it is not justified to blame us for that our calculations were "far from reality".But as you mentioned, it is hard to estimate the costs of another company, so let us assume that your calculations for your company are correct, and our calculations for our company are correct. In numbers it would be that Metallurg Technologies will invest € 41.2 Mil, Mihalits AG € 76.5 Mil and the invention is worth € 90 Mil (we think that we have more knowledge about it and thus can calculation it more accurately).If you decide that you could use one existing plant of yours, your investment would shrink to € 33.2 Mil. In any case, our company has spent almost the double amount than yours will do in future. This is the reason why we believe that we should have a larger share of the revenues.Furthermore, we are happy that you negotiated with your government about the infrastructure and you agreed to install new security software in all your plants. Although this shows us that you are seriously willing to establish a partnership with us, you gain from the investment in the infrastructure a great deal in long-term. That is the reason why we do not think that the investment in infrastructure is an issue of our joint venture.You also mentioned in your last message that we would benefit from our joint venture because it would give us the opportunity to enter the Eastern European market. This is correct, but as you benefit too from having a new partner in Western Europe, I think we can agree that we equally benefit at this point and need not longer discuss this topic.Another point to think about is that Austria is a much more expensive country than Ukraine. For example, the Consumer Price Index including data of 2016 and 2017 states that Austria has an Index of 106, while Ukraine has an Index of 38 (according to OECD, Eurostat, Numbeo and other research). Thus the share of our revenues is not that profitable as for you, which is another reason why we should have a larger share than you.Of course, we are open to a trade-off on this topic as long as we do not feel pulled over the barrel.2)  Number of directorsIn reply to your last message:The flop of our recent models and the sale decreases are due to the climate change debate. Knowing that our company could not keep up with the others, we started researching and invented, as a result, Blue Star. So it is quite unfair to reproach us for our current battered performance when you know that we did face the root of the issue and did an excellent job so far on inventing the technology from not only we will benefit, but also our planet.Neither is it a lack of a good performing management, that we did not calculate the costs Metallurg Technologies will spend equivalently to you, as they were based on other assumptions (for instance that you will just have to build two new plants and are able to use an existing one, instead of building three new ones).Apart from your harsh words, I can understand that your company wants to have more that one director on the board. We are both companies with a long and successful history (although we are both currently in a crisis), so I am sure that the chosen board of directors will do a great job in future. However, we decided to have five members in the board and need to agree on how many of our companies will be in it. I would suggest a 3:2 division. Who gets the three is negotiable from our point of view.4)  Duration of the contractI agree with you that the first five years will be the toughest. But a five-year-contract does not mean, that we would like to keep our joint venture going for only five years. Of course, we are also interested in a long-term partnership with you. But after the first few years, both of us will be able to better judge the situation in order to make a new contract. So we think five years for the initial contract to be good.As I understood from your last message, your approach is quite the opposite of ours. You would like to have the initial contract as long-term so that we will not only be through the toughest times but also flourish.Since we have these different approaches, I would like to choose a way in-between and propose a contract of seven years, because we have to agree on years as a whole. Could you agree on seven years?I hope to have deepened your understanding of Mihalits AG. As I mentioned, the secrecy clause, as well as the share of the revenues and the board directors, are the most important aspects for us.We are looking forward getting more insights of your views on the subject. It would be great if we could manage to make a package deal in order to satisfy both of our needs.Best regards,Kim Kollar</t>
  </si>
  <si>
    <t xml:space="preserve">Dear Mrs. Koller,Thank you for overthinking your first offer again. On this base, it is now a little bit better to negotiate. To make our conversation more structured, I thought about cutting the conversation into shorter texts because at the moment it takes a long time to read and answer. Would that be a possible option for you too?Here is my offer:We come towards you by giving you the majority with 3 people in the board of directors. Furthermore, we would be willing to accept that the court of jurisdiction will take place in Germany even by considering that it is the same language as yours and you would have an advantage there too. For these steps, you make advances to us by taking 30% of the future revenues, because we also made an advance to you with this offer and we even are willing to go down in the duration of the contract to 10 years.Considering the clause, it would be insane if we had the intention to sell the technology of Blue Star to a competitor. Anyways, we feel that it is just fair if the clause would concern both parties in the same way. We are not willing to invest in the development of a technology which will be controlled by another company. I would suggest that the secrecy clause prohibits both companies from giving the technology to another company. Furthermore, we would like to secure the joint venture from individual plans of one of the partaking enterprises. To ensure this the use of the new technology should be only allowed within the joint venture. As soon as the contract is over, expect the duration is the halftime of the invention (12 years), both parties arent allowed to use the innovation for another 3 years. If both sides are treated and bonded equally we would sign the clause.Im looking forward to your next answer and hope that we get this negotiation fast to a conclusion.Best Regards,Marian</t>
  </si>
  <si>
    <t xml:space="preserve">&lt;p&gt;Hello Marian,&lt;/p&gt;
&lt;p&gt;I am not sure whether we are allowed to make side agreements. Is the altering of the secrecy clause explicitly given in your assignment?&lt;/p&gt;
&lt;p&gt;Best regards,&lt;/p&gt;
&lt;p&gt;Kim&lt;/p&gt;</t>
  </si>
  <si>
    <t xml:space="preserve">&lt;p&gt;Hello Kim,&lt;/p&gt;
&lt;p&gt;it's not explicitly&amp;nbsp;said but it's said that we should take care of that we not feel slighted. I suggest that it is possible to do so. Otherwise, if it is too uncertain for you, I can also just agree, then it would be nice if you could come towards me at another point ;)&lt;/p&gt;
&lt;p&gt;Until later,&lt;/p&gt;
&lt;p&gt;Marian&lt;/p&gt;</t>
  </si>
  <si>
    <t xml:space="preserve">&lt;p&gt;Dear Mr. Husar,&lt;/p&gt;
&lt;p&gt;I agree with you on sending shorter messages, to speed up the negotiation and reach an agreement faster.&lt;/p&gt;
&lt;p&gt;&amp;nbsp;&lt;/p&gt;
&lt;p&gt;Germany was initially proposed by you as a neutral country. Even though they speak the same language as we do, it won't influence the jurisdiction in court. That is the reason, why I think we are both pretty equal at that point. But taking the difficulties of the spoken language into account, we would be willing to give you a benefit in other points.&lt;/p&gt;
&lt;p&gt;Furthermore, I still don't get why you should have a larger share of the revenues than we. Could you please explain this next time.&amp;nbsp;&lt;/p&gt;
&lt;p&gt;In terms of the duration of the contract, it would be nice if you took a step toward us, as we did. Initially, we wanted five years and we came towards you and offered seven years.&lt;/p&gt;
&lt;p&gt;&amp;nbsp;&lt;/p&gt;
&lt;p&gt;Secrecy Clause&lt;/p&gt;
&lt;p&gt;You suggested that the secrecy clause should also prohibit us from giving the technology to another company. It is in the interest of our company that no other company will have access to this technology, so that could be arranged, as long as it is an additional condition to the previously defined contract (you are not allowed to use the&amp;nbsp;technology without our express permission and don't give it to third parties).&lt;/p&gt;
&lt;p&gt;Regarding that both parties are not allowed to use the innovation for another 3 years, we don't see what you exactly meant by that. From the contract-draft, it is clear, that the innovation is the property of our company and thus you would not be allowed to use it without our permission, even after our collaboration. As I stated in the last message, if we lose control of our technology, it would be produced by others and we would thus lose our investment in the development of it (which is &amp;euro; 76.5 Mil and a lot).&lt;/p&gt;
&lt;p&gt;I also offered you that we would drop the secrecy clause if we get 85% of the revenues and have four directors on the board. Another option would be to get 80% of the revenues, three members and a short contract of six years.&lt;/p&gt;
&lt;p&gt;But as you see, the security clause is very important to us. If you would agree to sign it, we would be more willing to make some changes in the other points.&lt;/p&gt;
&lt;p&gt;&amp;nbsp;&lt;/p&gt;
&lt;p&gt;Mihalis AG brings the new technology and thus the reason for the future revenues into the joint venture. That is the reason (besides from the others I extensively explained you in the last message) why we think we should have a greater share.&lt;br /&gt;However, if you are willing to sign the secrecy clause, and taking into account the foreign language and your minority in the director's board, I can make you the following offer: 50:50% share of the future revenues with a six years contract.&lt;/p&gt;
&lt;p&gt;&amp;nbsp;&lt;/p&gt;
&lt;p&gt;How important is the duration of contact to you? If it is that important to you, we would agree to trade four directors on the board for an eighth-years contract.&lt;/p&gt;
&lt;p&gt;&amp;nbsp;&lt;/p&gt;
&lt;p&gt;I hope that you acknowledge that we took a very big step towards you.&lt;/p&gt;
&lt;p&gt;&amp;nbsp;&lt;/p&gt;
&lt;p&gt;Best regards,&lt;/p&gt;
&lt;p&gt;Kim Koller&lt;/p&gt;
&lt;p&gt;&amp;nbsp;&lt;/p&gt;
&lt;p&gt;PS.: I am not able to send you this as an offer, because I can only replay with a question -.- Do you know how to get out of this?&lt;/p&gt;</t>
  </si>
  <si>
    <t xml:space="preserve">Dear Mrs. Koller,this message is getting a little longer.We need to have the bigger part of the revenues because, as I already told you, we are also taking a big risk by cooperating with your company. First, we already invested and made advertisement by our government for this joint venture so that it also will be accepted by the local people. Second, we are furthermore willing to give you the majority in the board of directors, so we need something equal to not lose control about our company. Moreover, with us, it is possible for you to develop a finished engine. You should see that the only value you bring in this joint venture is a not finished idea of an engine, which still needs to invest in. We could understand your point of a 50/50 division if you had a complete version of the engine and if it would be ready for taking off in series production. At the moment the facts are the other way around. We are taking part in the process of development and at the moment, there can be only decent returns anticipated. Your side also has to see that we are taking the production costs, therefore, we need revenues to be able to balance these costs. We also need to be aware that when your company holds the majority in the board of directors, we cant avoid bad economic decisions, thus we dont want to set our reputation and the last decades of hard work on the game. The revenues are really important to us, as you can see. It seems to me that for you the revenues are similar important as the directors on board. Besides this, you know as well as I do that an 85/15 division is more than unlikely in our branches, so I consider this demand as reprehensible. Now, you have to choose for your company which point is more important to you, the revenues or the secrecy clause. I consider that it would be possible for you to come towards our company regarding the revenues. We suggest a division of 32/68.Furthermore, it seems that the secrecy clause is also very important to your company. Seeing this, we would agree as I said before if you dont play any tricks to us and take a step in our direction considering the revenues and duration of the contract. For our side, it is important to be equal partners, with whom you developed the technology and not only your cheap production place. Please note that by agreeing to this clause my company accepts to gain 0.0 utilities out of it. I hope you see that it is now just fair to make a big step towards us. Considering the court of jurisdiction, we agree on Germany because it is neutral, so nobody can blame the other that they play unfair tricks or as you said, wants to pull the other over the barrel. I think this is a good compromise for both of us and we can have a win-win situation here. Similar important as the revenue share is on our side the contract duration. I think I already explained it why.As I already explained, our aim is to have a long-lasting relationship with a reliable partner, which we hope to be found in you. For us, to be honest with you, a 5 or 6 years contract is not discussable, because we need this time to get the investments back in from the hopefully good revenues and we think your already invested amount should come back too, or is there anything we dont know so far? What we can agree on until now, is that the range we are in is between 5 and 12 years. For my side, as I said, are 5 and 6 years out of the question. As I read out of your second message this border is 12 years for you. This makes a range between 6 and 11 years. Please correct me if Im wrong and take into account that I see when there are any inconsistencies.Regarding the technical terms, the engine is not completely developed yet, and we still need to invest some time. As we have to shoulder the main burden of the financial development of the engine, both in terms of money and human resources, we assume it as fair to find a deal between the range. We take a step towards you and suggest 9 years.I hope that we can find a quick solution which is beneficial for both of us. The time is come now to close the transaction.Best regards,Marian HusarYes, just search for my last offer, then answer to it (the best opportunity would be for sure to agree on this offer ?)</t>
  </si>
  <si>
    <t xml:space="preserve">Dear Mr. Husar,I am trying to keep this message short and to the point.I can understand your concerns about the risk and the investments. However, a 50:50 division is the lowest I can offer.From our point of view, the equal division of our future revenues is more than generous and should compensate you for the risks you take as well as in return for you signing the secrecy clause.As the duration of the contract seems very important to you, we could make here some changes.If you are willing to give us one more director on the board, our company could live with a nine-year contract. Due to we calculated with a contract between 5 and 10 years, every other option above nine years is out of the question for us.I am sure we can soon finish the negotiation because we think this a very good offer - hope you feel so too.Best regards,Kim Koller</t>
  </si>
  <si>
    <t xml:space="preserve">Dear Mrs. Koller,I am really surprised about your mail.I already made steps far in excess in your direction. I cant recognize any willingness of concession at your side. Therefore, I must ask myself and you if you are seriously interested in a conclusion. All economic arguments which I brought up several times, were ignored and not recognized by you. The Metallurg Technologies is willing to find a conclusion on the base I told you, but we are not open for absurd offers. I made you an extreme and over the top fair offer where both business partners could save their faces. With this new offer from you now, I have the feeling that you arent seriously interested in a conclusion.I'm not making a step back in two issues what will substitute much of Metallurg Technologies utility within the joint venture, without having an advantage of it. We already agreed on 3:2 and we are willing to give you the majority there.Anyways I thought about under which circumstances I could agree on your new requirement. The only way we would give you 4:1 directors in board and coming towards you by the percentage of shares in big steps, is the following: You get 40% revenues, 4 directors on board and agree to a contract duration of 12 years.I believe this could be a way to satisfy both of us by creating a partnership.Yours Sincerely,Mr. Husar</t>
  </si>
  <si>
    <t xml:space="preserve">Dear Mr. Husar,It is a pity that we both feel that the other party doesn't step as far toward the other as we would like to.I have the same feeling as you - from our point of view we made a big step towards you and made you a very generous offer. Unfortunately, as it seems, our views on the matters differ more than we expected beforehand so that we both are disappointed by the other's offer.In my last message, I tried to explain you, that the 50:50% share of the revenues is the lowest we are willing to go.We already took the points of you into consideration and offered you a 35% better share than we intended to do in order to compensate your steps toward us.So, unfortunately, I am not able to make an offer that is much better than my last one.In order to find an agreement, I'm willing to step to ten years, which far from our initial offer.I hope you see that we are willing to reach an agreement and thus took large steps toward you.Best regards,Kim Koller</t>
  </si>
  <si>
    <t xml:space="preserve">Dear Mrs. Koller,I see that the share of revenues is the point where we have the highest differences. For us, it is not financially beneficial to have a 50/50 share. It wouldnt be interesting for us, out of economic reasons, to have such a future joint venture. This is now our final offer.We are looking forward having a good cooperation with the Mihalits AG.Best Regards,Marian Husar</t>
  </si>
  <si>
    <t xml:space="preserve">Dear Mr. Husar,as for your company, the revenues have the highest priority for us. In order to find an agreement, we are willing to give you the majority of the revenues AND a twelve-year-contract, which is more than we ever intended to. We only ask for one more director on board.This is the best deal we can offer you, so I hope you appreciate it.All the best from me and Mihalits AG,Kim Koller</t>
  </si>
  <si>
    <t xml:space="preserve">Dear Mrs. Koller,Metallurg Technologies regrets to see that you arent seriously interested in an equal partnership.Decency demands in a serious contract to be at least represented through one director on board.We bear up at our last offer and would be glad if it is possible to have a contact on this base. Elsewise it isnt possible for us out of economic reasons to cooperate with you.Best Regards,Marian Husar</t>
  </si>
  <si>
    <t xml:space="preserve">&lt;p&gt;Hello,&lt;/p&gt;
&lt;p&gt;It seems that we're going to have a negotiation this week.&lt;/p&gt;
&lt;p&gt;Are you ready for this ?&lt;/p&gt;
&lt;p&gt;Br,&lt;/p&gt;
&lt;p&gt;Kim Koller&lt;/p&gt;
&lt;div id="selenium-highlight"&gt;&amp;nbsp;&lt;/div&gt;</t>
  </si>
  <si>
    <t xml:space="preserve">&lt;p&gt;Dear Kim Koller,&lt;/p&gt;
&lt;p&gt;I am pleased to write you on behalf of Metallurg Technologies. My name is Mrs. Husar and we share together our key points of negotiation and hopefully we come to an agreement at the end of the week.&lt;/p&gt;
&lt;p&gt;First of all, I want to let you know that this is a great opportunity for us to cooperate with the Mihalits AG. As previously agreed, we should talk about the share of future revenue secondly about the directors in Board, duration of contract furthermore about the secrecy clause and last of all about the court of jurisdiction.&lt;/p&gt;
&lt;p&gt;The first point, the division of future is one of the important negotiation aspects for us. We would prefer that the Mihaltis AG get 20% of the future revenue, because we need to build three new plants and this will cost a lot.&lt;/p&gt;
&lt;p&gt;The next topic is the duration of contract. In the first years of this collaboration will be the most risky, but after that the &lt;span lang="en"&gt;joint venture will start making real profits. &lt;/span&gt;&lt;span lang="en"&gt;We want a long-standing relationship with the Mihalits AG. Therefore we wish a contract of 12 years.&lt;/span&gt;&lt;/p&gt;
&lt;p&gt;&lt;span lang="en"&gt;What I also want to address is that the&lt;/span&gt;&lt;span lang="en"&gt; Mihalits AG intends to set up a joint venture in Ukraine with a Ukrainian company. The most meaningful option was, that the place of jurisdiction is in Ukraine.&lt;/span&gt;&lt;/p&gt;
&lt;p&gt;&lt;span lang="en"&gt;This would be my first negotiation points.&lt;br /&gt;&lt;/span&gt;&lt;/p&gt;
&lt;p&gt;&lt;span lang="en"&gt;Of course, your opinion is also very important and &lt;/span&gt;&lt;span lang="en"&gt;I am open discussions in case you have a different view.&lt;/span&gt;&lt;/p&gt;
&lt;p&gt;&lt;span lang="en"&gt;I am looking forward to hear you&amp;acute;re thoughts.&lt;/span&gt;&lt;/p&gt;
&lt;p&gt;&amp;nbsp;&lt;/p&gt;
&lt;p&gt;&lt;span lang="en"&gt;Best regards&lt;/span&gt;&lt;/p&gt;
&lt;p&gt;&lt;span lang="en"&gt;Mrs. Husar&lt;/span&gt;&lt;/p&gt;</t>
  </si>
  <si>
    <t xml:space="preserve">&lt;p&gt;Dear Marian,&lt;/p&gt;
&lt;p&gt;I am also pleased to negotiate with you on behalf of &lt;span lang="en"&gt;Mihalits AG. I see you want to handle that by taking each point separately. &lt;br /&gt;&lt;/span&gt;&lt;/p&gt;
&lt;p&gt;&lt;span lang="en"&gt;Let's analyse again your message : &lt;/span&gt;&lt;/p&gt;
&lt;ul&gt;
&lt;li&gt;&lt;span lang="en"&gt;You want us to get 20% &lt;/span&gt;&lt;span lang="en"&gt;&lt;span lang="en"&gt;of the future revenue &lt;/span&gt;(and therefore 80% for &lt;/span&gt;&lt;span lang="en"&gt;Metallurg Technologie) &lt;br /&gt;&lt;/span&gt;&lt;/li&gt;
&lt;li&gt;&lt;span lang="en"&gt;You want a contract of 12 years&lt;/span&gt;&lt;/li&gt;
&lt;li&gt;&lt;span lang="en"&gt;You want the court of jurisdiction to be in Ukraine&lt;/span&gt;&lt;/li&gt;
&lt;/ul&gt;
&lt;p&gt;&lt;span lang="en"&gt;I hope you understand that it is &lt;strong&gt;our&lt;/strong&gt; R&amp;amp;D department that succeeded in finding the major keys to develop this technology that will change the world. I was even thinking 20% for you and 80% for us which is the opposite of what you want. This would not have been fair since you have to create new plants. We're aware of the possibility for you to re-use an old plant, but you still would have to create 2 new ones. That's why 60% for us and 40% for you seems pretty fair, even a little bit too generous&lt;/span&gt;&lt;span lang="en"&gt;.&lt;/span&gt;&lt;/p&gt;
&lt;p&gt;&lt;span lang="en"&gt;We are also looking for a long-standing relationship. However, 12 years seems too much. What about 7 years ? If we're satisfied after this period, we can do another contract of 5 years.&lt;br /&gt;I was thinking 7 years and 3 Mihalits' directors in board. We could go for 9 years, but we would appreciate more responsibility in exchange like 4 members in the board.&lt;/span&gt;&lt;/p&gt;
&lt;p&gt;&lt;span lang="en"&gt;Regarding the court of jurisdiction, what you said does not make any sense. To avoid endless discussion about that and &lt;strong&gt;to protect both of us equally,&lt;/strong&gt; Germany (a neutral country) will be our court of jurisdiction.&lt;br /&gt;&lt;/span&gt;&lt;/p&gt;
&lt;p&gt;&lt;span lang="en"&gt;We would also like Metallurg to sign a secrecy clause that pro-hibits Metallurg Technologies from giving access to this proprietary technology to any third party. This is a normal procedure. I think you are perfectly able to understand how important it is for our business and future in general to have you sign this clause.&lt;/span&gt;&lt;/p&gt;
&lt;p&gt;&lt;span lang="en"&gt;I gave you my point of view. Please tell me what you think about it and what you would like to improve.&lt;br /&gt;Maybe a first &lt;em&gt;&lt;strong&gt;real offer&lt;/strong&gt;&lt;/em&gt; from you?&lt;br /&gt;&lt;/span&gt;&lt;/p&gt;
&lt;p&gt;&lt;span lang="en"&gt;Br,&lt;/span&gt;&lt;/p&gt;
&lt;p&gt;&lt;span lang="en"&gt;Kim Koller&lt;/span&gt;&lt;/p&gt;
&lt;div id="selenium-highlight"&gt;&amp;nbsp;&lt;/div&gt;
&lt;div id="selenium-highlight"&gt;&amp;nbsp;&lt;/div&gt;</t>
  </si>
  <si>
    <t xml:space="preserve">&lt;p&gt;Dear Koller,&lt;/p&gt;
&lt;p&gt;I read your offer and we can talk about some points.&lt;/p&gt;
&lt;p&gt;Your offer that our court of jurisdiction was in germany is a good idea, because Germany is a neutral country for both of us. We would agree on that.&lt;/p&gt;
&lt;p&gt;But we persist, that we get 80% of the future revenue and the Mihalits AG 20%, because we can not estimate the production costs of the engine and the Mihaltis AG has &lt;span lang="en"&gt;not yet provided any technical information. Furthermore, we have already agreed to install new security software in all of our plants, for which we are bearing the entire financial burden&lt;/span&gt;. &lt;span lang="en"&gt;Please think again if the distribution is not fair, because we risk a lot as a company.&lt;/span&gt;&lt;/p&gt;
&lt;p&gt;&lt;span lang="en"&gt;As for the secret clause we can only say, that we are disappointed, because you do not want to share all the technology with us, which means that you do not trust and respect us as an equal partner in this collaboration. &lt;/span&gt;&lt;/p&gt;
&lt;p&gt;&lt;span lang="en"&gt;You want us to pay for the development of the engine and the production, but at the same time you not share the most important capital.&lt;/span&gt;&lt;/p&gt;
&lt;p&gt;&lt;span lang="en"&gt;We are of the opinion, that we don&amp;acute;t need a secrecy clause. What do you mean?&lt;/span&gt;&lt;/p&gt;
&lt;p&gt;Over the term of the duration of contract I can offer you, that&amp;nbsp; we have a contract of 12 years and we have only one director on board. I think it&amp;acute;s a fair offer, what do you think?&lt;/p&gt;
&lt;p&gt;You can be really sure, the longer our contract is, the less problems we have. We would like to have a long-term cooperation with your company.&lt;/p&gt;
&lt;p&gt;I gave you my suggestions. What dou you think about?&lt;/p&gt;
&lt;p&gt;I am looking forward to hear you&amp;acute;re thoughts.&lt;/p&gt;
&lt;p&gt;&amp;nbsp;&lt;/p&gt;
&lt;p&gt;&lt;span lang="en"&gt;Best regards&lt;/span&gt;&lt;/p&gt;
&lt;p&gt;&lt;span lang="en"&gt;Mrs. Husar&lt;/span&gt;&lt;/p&gt;
&lt;p&gt;&amp;nbsp;&lt;/p&gt;
&lt;p&gt;&amp;nbsp;&lt;/p&gt;
&lt;p&gt;&amp;nbsp;&lt;/p&gt;
&lt;p&gt;&amp;nbsp;&lt;/p&gt;
&lt;p&gt;&amp;nbsp;&lt;/p&gt;
&lt;p&gt;&amp;nbsp;&lt;/p&gt;
&lt;p&gt;&amp;nbsp;&lt;/p&gt;</t>
  </si>
  <si>
    <t xml:space="preserve">&lt;p&gt;Dear Marian,&lt;br /&gt;&lt;br /&gt;Thank you for your reply. I'm glad that we've agreed on one issue, the court of jurisdiction in Germany. It also seems that the number of Mihalits' directors would be 4.&lt;br /&gt;&amp;nbsp;&lt;br /&gt;We're sorry we haven't given you any technical information. Your production cost should be around 6 Mio&amp;euro; and we you'll have to create 2 new plants which is around 12Mio&amp;euro;. This is a maximum of 20Mio&amp;euro; to be invested by Metallurg Technologies. We know how much it would cost in Austria. It cannot be more in Ukraine. ;)&lt;br /&gt;We're going to invest around 70 Mio &amp;euro; in this project !&lt;br /&gt;Now, you should understand why I was thinking 80% for us and 20% for you ? &lt;strong&gt;It's &lt;em&gt;definitely&lt;/em&gt; not going to be the opposite&lt;/strong&gt;. We're quite generous by proposing 60%-40%. This should cover your new security software (&lt;em&gt;which by the way secure plants that do not have anything to do with our business&lt;/em&gt;) and much more.&lt;br /&gt;&lt;br /&gt;The secrecy clause has nothing to do with respect. It doesn't matter which company we're dealing with, a secret clause has to be signed and has always been in the past. This the way of Mihalits AG. It is also the key point of a long standing relationship !&lt;br /&gt;&lt;strong&gt;I would also assume if you refuse to sign this secrecy clause that you plan to sell our technology to a 3rd party which would be a sign of betrayal.&lt;/strong&gt;&lt;/p&gt;
&lt;p&gt;You also keep insisting on the 12 year contract. If you want a contract that long, start to be more cooperative, especially on the share part.&lt;/p&gt;
&lt;p&gt;&lt;em&gt;Still waiting for an interesting offer...&lt;/em&gt;&lt;/p&gt;
&lt;p&gt;Br,&lt;/p&gt;
&lt;p&gt;Kim Koller&lt;/p&gt;
&lt;div id="selenium-highlight"&gt;&amp;nbsp;&lt;/div&gt;</t>
  </si>
  <si>
    <t xml:space="preserve">&lt;p&gt;&lt;span lang="en"&gt;Dear Kim Koller,&lt;br /&gt;&lt;br /&gt;I am pleased to hear that if we cooperate we will sign a 12 year contract.&lt;br /&gt;&lt;br /&gt;Of course we have to agree on the other points as well.&lt;br /&gt;&lt;br /&gt;Let's get back to the point of revenue.&lt;br /&gt;&lt;br /&gt;The offer of 60% for you and 40% for us, we can not agree. I have to say both companies are investing a lot in the project. But we must build 3 new plants which cost us about 24 mil. About the technical details as I said, unfortunately you can nothing to tell us, that means we can not estimate these costs. We suspect that research and development costs will still cost us around &amp;euro; 7.2 million and production costs of about &amp;euro; 10 million. &lt;/span&gt;&lt;/p&gt;
&lt;p&gt;&lt;span lang="en"&gt;In addition, we have already agreed to install new security software in all our plants for which we bear the entire financial burden. The offer that we only get 40%&amp;nbsp; of the future revenue just cover our fixed costs. We don&amp;acute;t realise a profit. My offer would be that we get 70% of the future revenue and you get 30%.&lt;/span&gt;&lt;/p&gt;
&lt;p&gt;&lt;span lang="en"&gt;&lt;br /&gt;About the secret clause I can only tell&amp;nbsp; that we are based on trust in a cooperation. In particular in a longtime cooperation. In our view, this is not a question of economic terms but of treating each other with appropriate respect that is need to work together. The throught that you don&amp;acute;t trust us make us sceptical. &lt;br /&gt;&lt;br /&gt;A secret clause is not really an option for us, but if you come along with the share of revenue and give us more detailed information about the clause we could talk again.&lt;br /&gt;&lt;br /&gt;I&amp;acute;m expecting your offer on the agenda.&lt;br /&gt;&lt;/span&gt;&lt;/p&gt;
&lt;p&gt;&amp;nbsp;&lt;/p&gt;
&lt;p&gt;&lt;span lang="en"&gt;Best regards&lt;/span&gt;&lt;/p&gt;
&lt;p&gt;&lt;span lang="en"&gt;Marian Husar&lt;/span&gt;&lt;/p&gt;
&lt;p&gt;&amp;nbsp;&lt;/p&gt;</t>
  </si>
  <si>
    <t xml:space="preserve">&lt;p&gt;Dear Marian,&lt;/p&gt;
&lt;p&gt;It's good. You are beginning to cooperate on the sharing of the revenue. :)&lt;br /&gt;Let's imagine for a second that your numbers are correct : your investment would be around 40 Mio &amp;euro;. I assure you that Mihalits will invest 70 Mio &amp;euro;. Mathematically it should be something like 60% - 40% in our favor. To be fully honest, my superiors want 85-15% in our favor...&lt;br /&gt;We're both investing a lot but Mihalitsis is going to invest more. Therefore, I'm going to say it now and won't change my mind :&lt;strong&gt; the best you can get is 50% !&lt;/strong&gt; There is no way that we accept to receive less than 50%.&lt;/p&gt;
&lt;p&gt;Concerning the new software security that you plan to install, I already told you : it will&lt;strong&gt; also&lt;/strong&gt; protect plants that do not have anything related to our business. It's good for both of us but especially for you. And don't make laugh about the fact that you won't make any profit by receiving 40% of the future revenue...&lt;/p&gt;
&lt;p&gt;Regarding the secrecy clause, Mihalits does not believe in trust. We're talking about 100 millions of euros, it's purely business. We're not friends, we're 2 companies trying to maximise their revenue. Therefore, &lt;strong&gt;the secrecy clause has to be signed.&lt;br /&gt;&lt;/strong&gt;More details about this clause : &lt;br /&gt;&lt;em&gt;"Pro-hibits Metallurg Technologies from giving access to the "Blue Star" technology to any third party. It would also prohibit Metallurg Technologies from using the combustion chamber in any of their other products. By signing this secrecy clause, Metallurg would agree to not using this technology without Mihalits express permission."&lt;/em&gt;&lt;/p&gt;
&lt;p&gt;&lt;em&gt;--------------------&lt;/em&gt;&lt;/p&gt;
&lt;p&gt;A recap' of what we would accept :&lt;/p&gt;
&lt;ul&gt;
&lt;li&gt;&lt;strong&gt;60%&lt;/strong&gt; of the future revenue going to Mihalits&lt;/li&gt;
&lt;li&gt;4 Mihalits' members in Board&lt;/li&gt;
&lt;li&gt;Contract of &lt;strong&gt;12 years&lt;/strong&gt;&lt;/li&gt;
&lt;li&gt;Signed secrecy clause&lt;/li&gt;
&lt;li&gt;Court of jurisdiction in Germany&lt;/li&gt;
&lt;/ul&gt;
&lt;p&gt;&lt;em&gt;--------------------&lt;/em&gt;&lt;/p&gt;
&lt;p&gt;Another acceptable offer :&lt;/p&gt;
&lt;ul&gt;
&lt;li&gt;&lt;strong&gt;50%&lt;/strong&gt; of the future revenue going to Mihalits&lt;/li&gt;
&lt;li&gt;4 Mihalits' members in Board&lt;/li&gt;
&lt;li&gt;Contract of &lt;strong&gt;9 years&lt;/strong&gt;&lt;/li&gt;
&lt;li&gt;Signed secrecy clause&lt;/li&gt;
&lt;li&gt;Court of jurisdiction in Germany&lt;/li&gt;
&lt;/ul&gt;
&lt;p&gt;&amp;nbsp;&lt;/p&gt;
&lt;p&gt;Br,&lt;/p&gt;
&lt;p&gt;Kim Koller&lt;/p&gt;
&lt;p&gt;____&lt;/p&gt;
&lt;p&gt;&lt;em&gt;P.S. : we seem to be stuck in &lt;strong&gt;Question &amp;lt;-&amp;gt; Clarification messages&lt;/strong&gt;. I cannot make an offer if you only answer by &lt;strong&gt;Clarification&lt;/strong&gt;. Discussions are important but we need to begin sending &lt;strong&gt;Offers&lt;/strong&gt;. ;)&lt;/em&gt;&lt;/p&gt;
&lt;div id="selenium-highlight"&gt;&amp;nbsp;&lt;/div&gt;</t>
  </si>
  <si>
    <t xml:space="preserve">&lt;p&gt;Dear Koller,&lt;/p&gt;
&lt;p&gt;I have the feeling we will not agree on two points. About the share of future revenue and the secrecy clause these two points was one of the importants. &lt;br /&gt;&lt;br /&gt;Why should we lie to you and say that we don&amp;acute;t make a profit with a share of 40% ?&lt;br /&gt;Meanwhile, I think you really do not trust us. The 40% is not in question for us, because as I said it covers only our fixed costs, even if you do not believe that!&lt;/p&gt;
&lt;p&gt;&lt;strong&gt;We have nothing of this cooperation, if we can only cover our fixed costs!&lt;/strong&gt;&lt;/p&gt;
&lt;p&gt;I can give you a suggestion of 60% for us and 40% for the Mihaltis AG.&lt;br /&gt;&lt;br /&gt;That you do not believe us here again confirms that you do not trust us and therefore you want the secret clause. &lt;br /&gt;It goes without saying that we will not give it to any third party. We would sign the secret clause only &lt;strong&gt;one condition&lt;/strong&gt; when you accept the share uf revenue. Which we are demand of you.&lt;/p&gt;
&lt;p&gt;Under 60% of the share of revenue for us we don&amp;acute;t accept and see no sense in a cooperation.&lt;/p&gt;
&lt;p&gt;&lt;span lang="en"&gt;I thought we would agree on the duration of contract and would leave them at 12 years. Of course, only if we agree at the other points and sign a contract. &lt;strong&gt;Otherwise, I would ask a lot more members.&lt;/strong&gt;&lt;/span&gt;&lt;/p&gt;
&lt;p&gt;We really try to find a fair offer and make cooperation at many points, what we also expect from you.&lt;/p&gt;
&lt;p&gt;Our generous offer to you:&lt;/p&gt;
&lt;p&gt;&amp;nbsp;&lt;/p&gt;
&lt;p&gt;Mihaltis share of future revenue: 40%&lt;/p&gt;
&lt;p&gt;Mihaltis directors in board: 4 members&lt;/p&gt;
&lt;p&gt;Duration of Contract: 12 Years&lt;/p&gt;
&lt;p&gt;Secrecy clause: Yes&lt;/p&gt;
&lt;p&gt;Court of jurisdiction: Germany&lt;/p&gt;
&lt;p&gt;&amp;nbsp;&lt;/p&gt;
&lt;p&gt;Br,&lt;/p&gt;
&lt;p&gt;Marian&lt;/p&gt;
&lt;p&gt;-----------------&lt;br /&gt;&lt;br /&gt;ps: the first offer has to come from you. For that you have to &lt;em&gt;answer&lt;/em&gt; me only on the &lt;em&gt;first message with an offer&lt;/em&gt;. I can only send you a clarification, as you ask me questions. ;)&lt;/p&gt;</t>
  </si>
  <si>
    <t xml:space="preserve">&lt;p class="MsoNormal"&gt;&lt;span style="font-family: Verdana, sans-serif; background-image: initial; background-position: initial; background-size: initial; background-repeat: initial; background-attachment: initial; background-origin: initial; background-clip: initial;"&gt;Dear Sir/Madam Marian Husar,&lt;/span&gt;&lt;/p&gt;
&lt;p class="MsoNormal" style="text-align: justify;"&gt;&lt;span style="font-family: Verdana, sans-serif; background-image: initial; background-position: initial; background-size: initial; background-repeat: initial; background-attachment: initial; background-origin: initial; background-clip: initial;"&gt;First off all let me congratulate you for the&amp;nbsp;&lt;/span&gt;successful attempt to implement the new security system. I hope our future co-operation will be as fruitful as the benefits of the new system protecting the intellectual property of yours. I am also glad to had gotten informed about the deal between Metallurg and the government of Lviv Oblast. I think our joint venture is the first step to the regions prosperity, thus I hope the infrastructural development work has already started, since we at Mihalits AG are looking forward starting the work together as soon as possible. I hope our agreement will help a lot Metallurg to enter the western markets as a trusted manufacturer with the reputation given by our co-operation.&lt;/p&gt;
&lt;p class="MsoNormal" style="text-align: justify;"&gt;&lt;span style="font-family: Verdana, sans-serif; background-image: initial; background-position: initial; background-size: initial; background-repeat: initial; background-attachment: initial; background-origin: initial; background-clip: initial;"&gt;But as we know before starting the actual work together we have five points of interests to discuss. In this letter I would like to unfold our preferences at Mihalits AG in the aforementioned points. As you may know our technology used in the Blue Star engines will disrupt the current sector, because of its low emission and cost-efficiency. Therefore signing a secrecy clause is a must and it is not a question of the negotiations. Without protecting the new technology the whole joint venture would fail. &lt;/span&gt;&lt;/p&gt;
&lt;p class="MsoNormal" style="text-align: justify;"&gt;&lt;span style="font-family: Verdana, sans-serif; background-image: initial; background-position: initial; background-size: initial; background-repeat: initial; background-attachment: initial; background-origin: initial; background-clip: initial;"&gt;Furthermore due to the current fast-paced industry and additional risk factors we would like to agree on a three-year partnership. In addition we have to discuss the place of Jurisdiction. Dueto the current product import and export legislation in the European Union we strongly recommend Austria to be the country of jurisdiction. Without that it would be hard to sell our product to western costumers and the import procedure would be more costly, hence it would hurt our margins.&amp;nbsp;&lt;/span&gt;&lt;/p&gt;
&lt;p&gt;&amp;nbsp;&lt;/p&gt;
&lt;p class="MsoNormal" style="text-align: justify;"&gt;&lt;span style="font-family: Verdana, sans-serif; background-image: initial; background-position: initial; background-size: initial; background-repeat: initial; background-attachment: initial; background-origin: initial; background-clip: initial;"&gt;Speaking of sales we have to decide on the future share of profits of our joint venture. In my opinion it is not a hard topic just after the examination and comparison the volume of each parties investments. We recommend a 85% 15% percent share of profit in the favour of Mihalets AG. At last we would like to fully supervise the operation, thus we want 5 seats at the board of directors.&amp;nbsp;&lt;br /&gt;&lt;br /&gt;&lt;span style="font-size: 8.5pt; line-height: 107%;"&gt;I hope our preferences at Mihalets will meet your preferences at Metallurg as well and we will agree on them quickly.&amp;nbsp;&lt;/span&gt;&lt;br /&gt;&lt;br /&gt;Looking forward hearing from you.&amp;nbsp;&lt;br /&gt;Yours Sincerely,&amp;nbsp;&lt;br /&gt;Maria Alpha&lt;/span&gt;&lt;/p&gt;</t>
  </si>
  <si>
    <t xml:space="preserve">&lt;blockquote lang="en-US" style="margin-left: 0cm;"&gt;&lt;span style="color: #222222;"&gt;&lt;span style="font-family: 'Times New Roman', serif;"&gt;&lt;span style="font-size: medium;"&gt;Dear Madam Maria Alpha,&lt;/span&gt;&lt;/span&gt;&lt;/span&gt;&lt;/blockquote&gt;
&lt;blockquote lang="en-US" style="margin-left: 0cm;"&gt;&lt;span style="color: #222222;"&gt;&lt;span style="font-family: 'Times New Roman', serif;"&gt;&lt;span style="font-size: medium;"&gt;It is a pleasure to work with an aircraft manufacturer like Mihalits AG and to try and implement the new security system. This is a great opportunity for us both to have a close relationship through working together and to help the environment with this environmentally friendly aircraft. It is the beginning of the most successful liaison.&lt;/span&gt;&lt;/span&gt;&lt;/span&gt;&lt;/blockquote&gt;
&lt;blockquote lang="en-US" style="margin-left: 0cm;"&gt;&lt;span style="color: #222222;"&gt;&lt;span style="font-family: 'Times New Roman', serif;"&gt;&lt;span style="font-size: medium;"&gt;Mr. Yarmolenko, head of Metallburg Technologies, attended the first round of discussions with your colleagues and provided me with the details of our agreement. We, at Metallburg Technologies are ready to start work as soon as possible after clarifying &lt;u&gt;some points&lt;/u&gt;. With your full cooperation we aim to put an end to the difficult crisis of Mihalits AG and make it even more successful than it once was.&lt;/span&gt;&lt;/span&gt;&lt;/span&gt;&lt;/blockquote&gt;
&lt;blockquote lang="en-US" style="margin-left: 0cm;"&gt;&lt;span style="color: #222222;"&gt;&lt;span style="font-family: 'Times New Roman', serif;"&gt;&lt;span style="font-size: medium;"&gt;Thank you for kindly sharing your preferences, which I truly respect. If you allow me, I would like to share the preferences and perspectives of Metallburg Technologies, which I hope you understand and agree so that we can make a compromise.&lt;/span&gt;&lt;/span&gt;&lt;/span&gt;&lt;/blockquote&gt;
&lt;blockquote lang="en-US" style="margin-left: 0cm;"&gt;&lt;span style="color: #222222;"&gt;&lt;span style="font-family: 'Times New Roman', serif;"&gt;&lt;span style="font-size: medium;"&gt;As you may be aware, there are many costs associated with producing a new engine, such as the costs of the three new plants in Lviv, Ukraine. Similarly, there are other costs that we are willing to pay. All in all, Metallburg Technologies has a substantial list of total costs. However, to make this venture as profitable as possible, we prefer a 90% : 10% profit share in favor of Metallburg Technologies, in order to avoid a loss.&lt;/span&gt;&lt;/span&gt;&lt;/span&gt;&lt;/blockquote&gt;
&lt;blockquote lang="en-US" style="margin-left: 0cm;"&gt;&lt;span style="color: #222222;"&gt;&lt;span style="font-family: 'Times New Roman', serif;"&gt;&lt;span style="font-size: medium;"&gt;Furthermore, in the first discussions, both teams agreed on a contract with a minimum term of five years. Both Metallburg Technologies and Mihalits AG want to make profits during the joint venue, which is only possible if the contract is kept as long as possible. We strongly recommend a twelve-year partnership.&lt;/span&gt;&lt;/span&gt;&lt;/span&gt;&lt;/blockquote&gt;
&lt;blockquote lang="en-US" style="margin-left: 0cm;"&gt;&lt;span style="color: #222222;"&gt;&lt;span style="font-family: 'Times New Roman', serif;"&gt;&lt;span style="font-size: medium;"&gt;&lt;span style="color: #000000;"&gt;In addition, we have to discuss the place of Jurisdiction, which in my opinion is not a big deal, as Mihalits AG wants to set up a joint venture in Ukraine with the Ukrainian company Metallburg Technologies. This should justify why the venture should be subject to Ukrainian law.&lt;/span&gt;&lt;/span&gt;&lt;/span&gt;&lt;/span&gt;&lt;/blockquote&gt;
&lt;blockquote lang="en-US" style="margin-left: 0cm;"&gt;&lt;span style="color: #222222;"&gt;&lt;span style="font-family: 'Times New Roman', serif;"&gt;&lt;span style="font-size: medium;"&gt;&lt;span style="color: #000000;"&gt;Talking about secrecy clause our company only interacts with companies where mutual trust, respect and partnership is shared. If you would like to work with us, please kindly share the assets so that we can compare on a like for like basis. Otherwise, our cooperation could struggle.&lt;/span&gt;&lt;/span&gt;&lt;/span&gt;&lt;/span&gt;&lt;/blockquote&gt;
&lt;blockquote lang="en-US" style="margin-left: 0cm;"&gt;&lt;span style="color: #222222;"&gt;&lt;span style="font-family: 'Times New Roman', serif;"&gt;&lt;span style="font-size: medium;"&gt;&lt;span style="color: #000000;"&gt;In the end, we propose 5 seats on the board of directors because Metallburg Technologies can communicate much easier with their local authorities and the local partner. This can bring us both benefits and be time-saving for both.&lt;/span&gt;&lt;/span&gt;&lt;/span&gt;&lt;/span&gt;&lt;/blockquote&gt;
&lt;blockquote lang="en-US" style="margin-left: 0cm;"&gt;&lt;span style="color: #222222;"&gt;&lt;span style="font-family: 'Times New Roman', serif;"&gt;&lt;span style="font-size: medium;"&gt;&lt;span style="color: #000000;"&gt;I hope that Mihalits AG will understand our preferences and that we can reach an agreement.&lt;/span&gt;&lt;/span&gt;&lt;/span&gt;&lt;/span&gt;&lt;/blockquote&gt;
&lt;blockquote lang="en-US" style="margin-left: 0cm;"&gt;&lt;span style="color: #222222;"&gt;&lt;span style="font-family: 'Times New Roman', serif;"&gt;&lt;span style="font-size: medium;"&gt;&lt;span style="color: #000000;"&gt;Looking forward hearing from you.&lt;/span&gt;&lt;/span&gt;&lt;/span&gt;&lt;/span&gt;&lt;/blockquote&gt;
&lt;blockquote style="margin-left: 0cm;"&gt;&lt;span style="color: #222222;"&gt;&lt;span style="font-family: 'Times New Roman', serif;"&gt;&lt;span style="font-size: medium;"&gt;&lt;span style="color: #000000;"&gt;&lt;span lang="en-US"&gt;Yours Sincerely,&lt;/span&gt;&lt;/span&gt;&lt;/span&gt;&lt;/span&gt;&lt;/span&gt;&lt;/blockquote&gt;
&lt;blockquote style="margin-left: 0cm;"&gt;&lt;span style="font-size: medium; font-family: 'Times New Roman', serif;"&gt;Marian Husar&lt;/span&gt;&lt;/blockquote&gt;
&lt;p&gt;&amp;nbsp;&lt;/p&gt;
&lt;p lang="en-US" style="margin-bottom: 0cm;"&gt;&amp;nbsp;&lt;/p&gt;</t>
  </si>
  <si>
    <t xml:space="preserve">&lt;p&gt;Dear Mr. Koller,&lt;/p&gt;
&lt;p&gt;To avoid the danger of drifting away from our goal and benefit it is best to be transparent. What I ask at this moment is you bring to the table your final offer along with what it will take to get rid of the secrecy clause. The secrecy clause is very important to us and that is the one thing, that I request you to be lenient&amp;nbsp;on.&amp;nbsp;&lt;/p&gt;
&lt;p&gt;Your Sincerely&lt;/p&gt;
&lt;p&gt;&amp;nbsp;&lt;/p&gt;
&lt;p&gt;Ms. Marian Husar&lt;/p&gt;</t>
  </si>
  <si>
    <t xml:space="preserve">&lt;p&gt;Dear Mr Husar,&lt;/p&gt;
&lt;p&gt;Thank you for your quick counteroffer. It seems that we are currently quite far from each other in our preferences so I suggest that we would aim somehwere closer to the middle. To make it easier to come to a conclusion I would like to know a bit more about your preferences. Which of the aspects do you value most and&amp;nbsp;are there some aspects were you're not willing to make any compromises?&amp;nbsp;&lt;/p&gt;
&lt;p&gt;To clarify the secrecy clause it's more or less related to our patented combustion chamber technology and the use of it outside of our company. The clause would prohibit your company giving access to the information about this technology to any third party as well as using it in any other of your products. Of course, if there was a situation where you wanted to use the technology in your other products, we could discuss about it and come to an agreement. The secrecy clause is very important to us, because the new technology is crucial for our competitiveness and we don't want to loose the advantage.&amp;nbsp;&lt;/p&gt;
&lt;p&gt;Let's keep in touch!&lt;/p&gt;
&lt;p&gt;Best regards,&lt;/p&gt;
&lt;p&gt;Kim Koller&lt;/p&gt;
&lt;p&gt;&amp;nbsp;&lt;/p&gt;</t>
  </si>
  <si>
    <t xml:space="preserve">&lt;p&gt;Dear Mr Koller,&lt;/p&gt;
&lt;p&gt;Yes, it is right that we a are quite far from each other. Our aim is to find a&amp;nbsp;compromise. Let me tell you what is important for us.&amp;nbsp;&lt;/p&gt;
&lt;p&gt;Our aim is to build a good relationship with your company. So it is very important that we trust each other and be a partner&amp;nbsp;for many years. That requires a long duration of the contract.&lt;/p&gt;
&lt;p&gt;Additionally, we bear the whole cost of production and development. That's&amp;nbsp;why we want a higher percentage of future revenue for our company.&amp;nbsp;&lt;/p&gt;
&lt;p&gt;I understand your&amp;nbsp;point about the secrecy clause. It is obvious that we don't&amp;nbsp;share your technology&amp;nbsp;with third companies or for our other products. Perhaps we can find another way&amp;nbsp;than a secrecy clause because it shows us that we have a trust problem each other. If we want a good partnership we have to trust and build a good relationship with each other. I think&amp;nbsp;we find a compromise.&amp;nbsp;&amp;nbsp;&lt;/p&gt;
&lt;p&gt;If we find a good compromise&amp;nbsp;on this points I will approach you in other Points.&amp;nbsp;&lt;/p&gt;
&lt;p&gt;Let's keep in Touch!&lt;/p&gt;
&lt;p&gt;&amp;nbsp;&lt;/p&gt;
&lt;p&gt;Best regards&amp;nbsp;&lt;/p&gt;
&lt;p&gt;&amp;nbsp;&lt;/p&gt;
&lt;p&gt;Marian Husar&amp;nbsp;&lt;/p&gt;
&lt;p&gt;&amp;nbsp;&lt;/p&gt;
&lt;p&gt;&amp;nbsp;&lt;/p&gt;
&lt;p&gt;&amp;nbsp;&lt;/p&gt;
&lt;p&gt;&amp;nbsp;&lt;/p&gt;
&lt;p&gt;&amp;nbsp;&lt;/p&gt;</t>
  </si>
  <si>
    <t xml:space="preserve">&lt;p&gt;You keep taking my offers as insults and are reacting as if i had a clue what your importance is.&amp;nbsp;&lt;/p&gt;
&lt;p&gt;Whenever i made a offer and tried to argument it you didn't even consider the arguments.&amp;nbsp;&lt;/p&gt;
&lt;p&gt;I have no f***** clue what your utility is but i am trying to negotiate in a way that i would think would be benefitial for both.&lt;/p&gt;
&lt;p&gt;Instead of discussing and negotiating you are just throwing an offer in my face - there is no reasoning or any arguments.&lt;/p&gt;
&lt;p&gt;Examples: Why is it a problem that you sign a secrecy clause - what is your counter argument? while you say that it makes the whole deal useless? WHY?????&lt;/p&gt;
&lt;p&gt;Another: I argumented that we have had bigger expenses and therefor should have a bigger share.. you simply ignore this and tell me that you are carrying all the risks?&lt;/p&gt;
&lt;p&gt;I am sorry but I don't think the target of the exercise is that we reveal our utility but that we try to find a way to incorporate each others needs and arguments into our offers and counteroffers by argumenting and regarding the others argument.&lt;/p&gt;
&lt;p&gt;I believe I gave explanation regarding all the Issues and why my offer is made the way it is made. I have no clue what the arguments for your offers are.&amp;nbsp;&lt;/p&gt;
&lt;p&gt;&amp;nbsp;&lt;/p&gt;</t>
  </si>
  <si>
    <t xml:space="preserve">&lt;p&gt;&lt;span style="color: #373a3c; font-family: 'Segoe UI', 'Source Sans Pro', Calibri, Candara, Arial, sans-serif; font-size: 15px;"&gt;&amp;nbsp;&lt;/span&gt;&lt;span style="color: #373a3c; font-family: Arial, sans-serif; font-size: 11.5pt;"&gt;Miss Kim Koller,&lt;/span&gt;&lt;/p&gt;
&lt;p&gt;&lt;span&gt;&lt;span lang="EN-US" style="font-size: 11.5pt; font-family: 'Arial',sans-serif; color: #373a3c; mso-ansi-language: EN-US;"&gt;first, I am deeply disappointed that our nego&lt;/span&gt;tiation has fallen to this kind of level. My highest priority is to make sure Metallung Technologies and Milhatis AG work together as fair and equal partners with respect on both sides. I do not feel like this is given on your side. I will try my best to make this negotiation work and I know how important it is for your company. As one of the last chances Milhatis AG has, I would have thought you would be more interested in finding a fitting solution to both of us. If you continue to talk to me in a language like that I will make sure that a joint venture is off the table. Respect is the key.&lt;/span&gt;&lt;/p&gt;
&lt;p&gt;&lt;span lang="EN-US" style="font-size: 11.5pt; font-family: 'Arial',sans-serif; color: #373a3c; mso-ansi-language: EN-US;"&gt;To continue with my answer to your message, I will make sure that I will be responsive to every sentence that you wrote, so you can feel understood. I will do this because you wrote that I would ignore your arguments.&lt;/span&gt;&lt;/p&gt;
&lt;p class="MsoNormal"&gt;&lt;em&gt;&lt;span lang="EN-US" style="font-size: 11.5pt; line-height: 107%; font-family: Arial, sans-serif; color: #373a3c; background-image: initial; background-position: initial; background-size: initial; background-repeat: initial; background-attachment: initial; background-origin: initial; background-clip: initial;"&gt;&amp;ldquo;You keep taking my offers as insults and are reacting as if i had a clue what your importance is.&lt;/span&gt;&amp;rdquo; &lt;/em&gt;&lt;/p&gt;
&lt;p&gt;&lt;span lang="EN-US" style="font-size: 11.5pt; font-family: 'Arial',sans-serif; color: #373a3c; mso-ansi-language: EN-US;"&gt;No, I do not take your offers as insults. I am not too excited about some of them, but I don&amp;rsquo;t feel offended. Furthermore, you do have a clue what my importance is. Since my first message I always highlighted it, if a topic was specifically important to our company. Even more I told you in my last message which ones aren&amp;rsquo;t the most important ones for me and even asked for us both to share some of our importance&amp;rsquo;s, so we will find a common ground for compromises. &lt;/span&gt;&lt;/p&gt;
&lt;p&gt;&lt;em&gt;&lt;span lang="EN-US" style="font-size: 11.5pt; font-family: Arial, sans-serif; color: #373a3c; background-image: initial; background-position: initial; background-size: initial; background-repeat: initial; background-attachment: initial; background-origin: initial; background-clip: initial;"&gt;&amp;bdquo;Whenever i made a offer and tried to argument it you didn't even consider the arguments.&amp;ldquo;&lt;/span&gt;&lt;/em&gt;&lt;/p&gt;
&lt;p&gt;&lt;span lang="EN-US" style="font-size: 11.5pt; font-family: 'Arial',sans-serif; color: #373a3c; mso-ansi-language: EN-US;"&gt;I am sorry that you feel this way. This was not my intention. I should have tried to say something to every argument you wrote. I try to make it better by replying sentence for sentence now. To my defense you did not replied to my last message at all, instead tried to assault me. In conclusion this is something we both need to work on if we want a functional relationship.&lt;/span&gt;&lt;/p&gt;
&lt;p&gt;&lt;em&gt;&lt;span lang="EN-US" style="font-size: 11.5pt; font-family: Arial, sans-serif; color: #373a3c; background-image: initial; background-position: initial; background-size: initial; background-repeat: initial; background-attachment: initial; background-origin: initial; background-clip: initial;"&gt;&amp;ldquo;I have no f***** clue what your utility is but i am trying to negotiate in a way that i would think would be benefitial for both.&lt;/span&gt;&amp;rdquo;&lt;/em&gt;&lt;/p&gt;
&lt;p&gt;&lt;span lang="EN-US" style="font-size: 11.5pt; font-family: 'Arial',sans-serif; color: #373a3c; mso-ansi-language: EN-US;"&gt;That is good. So do I. &lt;/span&gt;&lt;/p&gt;
&lt;p&gt;&lt;em&gt;&lt;span lang="EN-US" style="font-size: 11.5pt; font-family: Arial, sans-serif; color: #373a3c; background-image: initial; background-position: initial; background-size: initial; background-repeat: initial; background-attachment: initial; background-origin: initial; background-clip: initial;"&gt;&amp;ldquo;Instead of discussing and negotiating you are just throwing an offer in my face - there is no reasoning or any arguments.&lt;/span&gt;&amp;rdquo;&lt;/em&gt;&lt;/p&gt;
&lt;p&gt;&lt;span lang="EN-US" style="font-size: 11.5pt; font-family: 'Arial',sans-serif; color: #373a3c; mso-ansi-language: EN-US;"&gt;I wrote you a message of 526 words with all negotiation points and my explanations and arguments. I don&amp;rsquo;t know how you could have missed that. Because I already explained myself this much I decided to write a shorter message last time. We are not longer in the start of our negotiation, I feel like the point of views are mostly clear. I felt like it was time to make some compromises, so I did an offer. With the offer I explained on which point who should be able to take a step back. If you want to read my arguments again you can check out my &amp;ldquo;All topics&amp;rdquo;-message. &lt;/span&gt;&lt;/p&gt;
&lt;p&gt;&lt;em&gt;&lt;span lang="EN-US" style="font-size: 11.5pt; font-family: Arial, sans-serif; color: #373a3c; background-image: initial; background-position: initial; background-size: initial; background-repeat: initial; background-attachment: initial; background-origin: initial; background-clip: initial;"&gt;&amp;ldquo;Examples: Why is it a problem that you sign a secrecy clause - what is your counter argument? while you say that it makes the whole deal useless? WHY?????&lt;/span&gt;&amp;rdquo;&lt;/em&gt;&lt;/p&gt;
&lt;p&gt;&lt;span lang="EN-US" style="font-size: 11.5pt; font-family: 'Arial',sans-serif; color: #373a3c; mso-ansi-language: EN-US;"&gt;My counter argument is that our company will not agree to sign it if we feel insulted or slighted. Which we did about the contract. But you explained the position of Milhatis AG well and I was willing to take a compromise there. But I think you can guess that it is now hard for me to guarantee that we will have a respectful and equal relationship. Moreover I do not understand what you mean by what I allegedly said. I don&amp;rsquo;t know when and in which context I am said to saying that. The only thing I said that if our company misses a lot of utility to give you this decision, which seems to be important to you, I think that it is your duty to give back at some point.&lt;/span&gt;&lt;/p&gt;
&lt;p&gt;&lt;em&gt;&lt;span lang="EN-US" style="font-size: 11.5pt; font-family: Arial, sans-serif; color: #373a3c; background-image: initial; background-position: initial; background-size: initial; background-repeat: initial; background-attachment: initial; background-origin: initial; background-clip: initial;"&gt;&amp;ldquo;Another: I argumented that we have had bigger expenses and therefor should have a bigger share.. you simply ignore this and tell me that you are carrying all the risks?&lt;/span&gt;&amp;rdquo;&lt;/em&gt;&lt;/p&gt;
&lt;p&gt;&lt;span lang="EN-US" style="font-size: 11.5pt; font-family: 'Arial',sans-serif; color: #373a3c; mso-ansi-language: EN-US;"&gt;While investing 70 Mil. into an invention which is worth only 60 Mil. is one thing, I will give you our privileged information: According to these rough estimations, a share of 40% of the revenues would allow us to cover our fixed costs of production. If we do not have at least 60% of the revenues we will not only not make profit, but we will lose money. I cannot argument against your expenses. I can only tell you mine and hope that we will find a solution. If you would tell me your exact needs, we can find a common ground. But for this we need trust, which I do not feel like having anymore. If you would need 60% too we could lower both to 50% or find some fair compromises in other topics. But just saying that you have more expenses without even knowing my numbers does not help us.&lt;/span&gt;&lt;/p&gt;
&lt;p&gt;&lt;em&gt;&lt;span lang="EN-US" style="font-size: 11.5pt; font-family: Arial, sans-serif; color: #373a3c; background-image: initial; background-position: initial; background-size: initial; background-repeat: initial; background-attachment: initial; background-origin: initial; background-clip: initial;"&gt;&amp;ldquo;I am sorry but I don't think the target of the exercise is that we reveal our utility but that we try to find a way to incorporate each others needs and arguments into our offers and counteroffers by argumenting and regarding the others argument.&lt;/span&gt;&amp;rdquo;&lt;/em&gt;&lt;/p&gt;
&lt;p&gt;&lt;span lang="EN-US" style="font-size: 11.5pt; font-family: 'Arial',sans-serif; color: #373a3c; mso-ansi-language: EN-US;"&gt;Saying you are sorry now does not make any of the other rude comments better. You are right, I never wanted to tell you my utilities. But the importance of topics is something I would share, because I feel like we can only find compromises that way. Furthermore there are some points where we do not have many arguments. And I also believe it is important to let the other one know how big of a step back it is. For example I can&amp;rsquo;t tell you why there should be no contract, besides what I already told you. But if that means a huge part of my utility is gone by making a compromise, you should know. So you can do one as well.&lt;/span&gt;&lt;/p&gt;
&lt;p&gt;&lt;em&gt;&lt;span lang="EN-US" style="font-size: 11.5pt; font-family: Arial, sans-serif; color: #373a3c; background-image: initial; background-position: initial; background-size: initial; background-repeat: initial; background-attachment: initial; background-origin: initial; background-clip: initial;"&gt;&amp;ldquo;I believe I gave explanation regarding all the Issues and why my offer is made the way it is made. I have no clue what the arguments for your offers are.&amp;nbsp;&lt;/span&gt;&amp;ldquo;&lt;/em&gt;&lt;/p&gt;
&lt;p&gt;&lt;span lang="EN-US" style="font-size: 11.5pt; font-family: 'Arial',sans-serif; color: #373a3c; mso-ansi-language: EN-US;"&gt;You are repeating yourself. Not only did you not explain one of your arguments more in this text, but you even tried to give me the fault of this negotiation not working. And like I already said, if you really do not find any explanations for my arguments at all I would suggest to actually read my messages and take some time to answer. If I get a responding message every time in around 15 minutes I can understand how you could have missed that.&lt;/span&gt;&lt;/p&gt;
&lt;p&gt;&lt;span lang="EN-US" style="font-size: 11.5pt; font-family: 'Arial',sans-serif; color: #373a3c; mso-ansi-language: EN-US;"&gt;I hope to receive a friendlier message this time, so we can get back to a professional relationship.&lt;/span&gt;&lt;/p&gt;
&lt;p&gt;&lt;span lang="EN-US" style="font-size: 11.5pt; font-family: 'Arial',sans-serif; color: #373a3c; mso-ansi-language: EN-US;"&gt;Miss Marian Husar&lt;/span&gt;&lt;/p&gt;
&lt;p&gt;&amp;nbsp;&lt;/p&gt;</t>
  </si>
  <si>
    <t xml:space="preserve">&lt;p&gt;Dear Marian Husar,&lt;/p&gt;
&lt;p&gt;Thank you for your swift reply and your understanding on the secrecy clause.&lt;br /&gt;&lt;br /&gt;I truly agree with you on the point that trust and respect are the number one things when starting a joint venture. Mihalits AG is looking forward to get a longterm partner of Metallurg Technologies.&amp;nbsp;&lt;br /&gt;&lt;br /&gt;But, we simply cannot agree to a 12 year contract.&amp;nbsp;&lt;br /&gt;&lt;br /&gt;I hope that we could find an agreement on a way more shorter contract, based on the arguments I presented on my latest counteroffer.&lt;/p&gt;
&lt;p&gt;That is why I would like to hear what is the lowest you can go with the duration of the contract.&amp;nbsp;&lt;/p&gt;
&lt;p&gt;This is clearly of the highest importance for you, and I do understand why. Eventhough, if you want to reach an agreement we need to find a balance between the duration of the contract and the share of future revenue.&amp;nbsp;&lt;/p&gt;
&lt;p&gt;Looking forward to hearing from you soon.&lt;br /&gt;&lt;br /&gt;Sincerely,&lt;br /&gt;Kim Koller&lt;br /&gt;On behalf of Mihalits AG&lt;/p&gt;</t>
  </si>
  <si>
    <t xml:space="preserve">&lt;p class="MsoNormal"&gt;&lt;span lang="EN-US" style="mso-ansi-language: EN-US;"&gt;Dear Kim Koller, &lt;/span&gt;&lt;/p&gt;
&lt;p class="MsoNormal"&gt;&lt;span lang="EN-US" style="mso-ansi-language: EN-US;"&gt;&amp;nbsp;&lt;/span&gt;&lt;/p&gt;
&lt;p class="MsoNormal"&gt;&lt;span lang="EN-US" style="mso-ansi-language: EN-US;"&gt;I would like to explain my reasons to you.&lt;/span&gt;&lt;/p&gt;
&lt;p class="MsoNormal"&gt;&lt;span lang="EN-US" style="mso-ansi-language: EN-US;"&gt;&amp;nbsp;&lt;/span&gt;&lt;/p&gt;
&lt;p class="MsoNormal"&gt;&lt;span lang="EN-US" style="mso-ansi-language: EN-US;"&gt;With reference to your e-mail dated 15.05.2018, in which you said that for you the share of future revenue and the number of members on the board are the main points of interest, I have given you concessions. I can only emphasize once again that we have fallen very low among the members we originally wanted. This is the reason why you now have&amp;nbsp;&lt;/span&gt;&lt;span style="font-size: 12pt;"&gt;the majority on the board.&amp;nbsp;&lt;/span&gt;&lt;/p&gt;
&lt;p class="MsoNormal"&gt;&lt;span lang="EN-US" style="mso-ansi-language: EN-US;"&gt;&amp;nbsp;&lt;/span&gt;&lt;/p&gt;
&lt;p class="MsoNormal"&gt;&lt;span lang="EN-US" style="mso-ansi-language: EN-US;"&gt;On the other hand, the share of future revenue and the duration of contract are important to me. That is why I wish to approach me here.&lt;/span&gt;&lt;/p&gt;
&lt;p class="MsoNormal"&gt;&lt;span lang="EN-US" style="mso-ansi-language: EN-US;"&gt;&amp;nbsp;&lt;/span&gt;&lt;/p&gt;
&lt;p class="MsoNormal"&gt;&lt;span lang="EN-US" style="mso-ansi-language: EN-US;"&gt;A 50 &amp;ndash; 50 share of future revenue is the fairest for both sides. In this case, nobody has an advantage that the other company cannot bear.&lt;/span&gt;&lt;/p&gt;
&lt;p class="MsoNormal"&gt;&lt;span lang="EN-US" style="mso-ansi-language: EN-US;"&gt;I would like to explain further why we want a 12-year contract. In our opinion, a new product must be accepted by potential customers and mature via practical use. The hardest time for an innovation is the first few years. We think that the product will be great, but on the other side, the products will certainly need some updates, which is why we want a 12-year partnership to make all customers happy in the long-term.&lt;/span&gt;&lt;/p&gt;
&lt;p class="MsoNormal"&gt;&lt;span lang="EN-US" style="mso-ansi-language: EN-US;"&gt;&amp;nbsp;&lt;/span&gt;&lt;/p&gt;
&lt;p class="MsoNormal"&gt;&lt;span lang="EN-US" style="mso-ansi-language: EN-US;"&gt;I hope that I could clarify my point of view and that you are ready to continue to negotiate.&lt;/span&gt;&lt;/p&gt;
&lt;p class="MsoNormal"&gt;&lt;span lang="EN-US" style="mso-ansi-language: EN-US;"&gt;&amp;nbsp;&lt;/span&gt;&lt;/p&gt;
&lt;p class="MsoNormal"&gt;&lt;span lang="EN-US" style="mso-ansi-language: EN-US;"&gt;&amp;nbsp;&lt;/span&gt;&lt;/p&gt;
&lt;p class="MsoNormal"&gt;&lt;span lang="EN-US" style="mso-ansi-language: EN-US;"&gt;I look forward to hearing from you soon.&lt;/span&gt;&lt;/p&gt;
&lt;p class="MsoNormal"&gt;&lt;span lang="EN-US" style="mso-ansi-language: EN-US;"&gt;&amp;nbsp;&lt;/span&gt;&lt;/p&gt;
&lt;p class="MsoNormal"&gt;&lt;span lang="EN-US" style="mso-ansi-language: EN-US;"&gt;Yours sincerely&lt;/span&gt;&lt;/p&gt;
&lt;p class="MsoNormal"&gt;&lt;span lang="EN-US" style="mso-ansi-language: EN-US;"&gt;Marian Husar&lt;/span&gt;&lt;/p&gt;
&lt;p&gt;&lt;!-- [if gte mso 9]&gt;&lt;xml&gt;
 &lt;o:OfficeDocumentSettings&gt;
  &lt;o:AllowPNG/&gt;
  &lt;o:PixelsPerInch&gt;96&lt;/o:PixelsPerInch&gt;
 &lt;/o:OfficeDocumentSettings&gt;
&lt;/xml&gt;&lt;![endif]--&gt; &lt;!-- [if gte mso 9]&gt;&lt;xml&gt;
 &lt;w:WordDocument&gt;
  &lt;w:View&gt;Normal&lt;/w:View&gt;
  &lt;w:Zoom&gt;0&lt;/w:Zoom&gt;
  &lt;w:TrackMoves/&gt;
  &lt;w:TrackFormatting/&gt;
  &lt;w:HyphenationZone&gt;21&lt;/w:HyphenationZone&gt;
  &lt;w:PunctuationKerning/&gt;
  &lt;w:ValidateAgainstSchemas/&gt;
  &lt;w:SaveIfXMLInvalid&gt;false&lt;/w:SaveIfXMLInvalid&gt;
  &lt;w:IgnoreMixedContent&gt;false&lt;/w:IgnoreMixedContent&gt;
  &lt;w:AlwaysShowPlaceholderText&gt;false&lt;/w:AlwaysShowPlaceholderText&gt;
  &lt;w:DoNotPromoteQF/&gt;
  &lt;w:LidThemeOther&gt;DE&lt;/w:LidThemeOther&gt;
  &lt;w:LidThemeAsian&gt;X-NONE&lt;/w:LidThemeAsian&gt;
  &lt;w:LidThemeComplexScript&gt;X-NONE&lt;/w:LidThemeComplexScript&gt;
  &lt;w:Compatibility&gt;
   &lt;w:BreakWrappedTables/&gt;
   &lt;w:SnapToGridInCell/&gt;
   &lt;w:WrapTextWithPunct/&gt;
   &lt;w:UseAsianBreakRules/&gt;
   &lt;w:DontGrowAutofit/&gt;
   &lt;w:SplitPgBreakAndParaMark/&gt;
   &lt;w:EnableOpenTypeKerning/&gt;
   &lt;w:DontFlipMirrorIndents/&gt;
   &lt;w:OverrideTableStyleHps/&gt;
  &lt;/w:Compatibility&gt;
  &lt;m:mathPr&gt;
   &lt;m:mathFont m:val="Cambria Math"/&gt;
   &lt;m:brkBin m:val="before"/&gt;
   &lt;m:brkBinSub m:val="&amp;#45;-"/&gt;
   &lt;m:smallFrac m:val="off"/&gt;
   &lt;m:dispDef/&gt;
   &lt;m:lMargin m:val="0"/&gt;
   &lt;m:rMargin m:val="0"/&gt;
   &lt;m:defJc m:val="centerGroup"/&gt;
   &lt;m:wrapIndent m:val="1440"/&gt;
   &lt;m:intLim m:val="subSup"/&gt;
   &lt;m:naryLim m:val="undOvr"/&gt;
  &lt;/m:mathPr&gt;&lt;/w:WordDocument&gt;
&lt;/xml&gt;&lt;![endif]--&gt;&lt;!-- [if gte mso 9]&gt;&lt;xml&gt;
 &lt;w:LatentStyles DefLockedState="false" DefUnhideWhenUsed="false"
  DefSemiHidden="false" DefQFormat="false" DefPriority="99"
  LatentStyleCount="380"&gt;
  &lt;w:LsdException Locked="false" Priority="0" QFormat="true" Name="Normal"/&gt;
  &lt;w:LsdException Locked="false" Priority="8" QFormat="true" Name="heading 1"/&gt;
  &lt;w:LsdException Locked="false" Priority="9" SemiHidden="true"
   UnhideWhenUsed="true" QFormat="true" Name="heading 2"/&gt;
  &lt;w:LsdException Locked="false" Priority="9" SemiHidden="true"
   UnhideWhenUsed="true" QFormat="true" Name="heading 3"/&gt;
  &lt;w:LsdException Locked="false" Priority="9" SemiHidden="true"
   UnhideWhenUsed="true" QFormat="true" Name="heading 4"/&gt;
  &lt;w:LsdException Locked="false" Priority="9" SemiHidden="true"
   UnhideWhenUsed="true" QFormat="true" Name="heading 5"/&gt;
  &lt;w:LsdException Locked="false" Priority="9" SemiHidden="true"
   UnhideWhenUsed="true" QFormat="true" Name="heading 6"/&gt;
  &lt;w:LsdException Locked="false" Priority="9" SemiHidden="true"
   UnhideWhenUsed="true" QFormat="true" Name="heading 7"/&gt;
  &lt;w:LsdException Locked="false" Priority="9" SemiHidden="true"
   UnhideWhenUsed="true" QFormat="true" Name="heading 8"/&gt;
  &lt;w:LsdException Locked="false" Priority="9" SemiHidden="true"
   UnhideWhenUsed="true" QFormat="true" Name="heading 9"/&gt;
  &lt;w:LsdException Locked="false" SemiHidden="true" UnhideWhenUsed="true"
   Name="index 1"/&gt;
  &lt;w:LsdException Locked="false" SemiHidden="true" UnhideWhenUsed="true"
   Name="index 2"/&gt;
  &lt;w:LsdException Locked="false" SemiHidden="true" UnhideWhenUsed="true"
   Name="index 3"/&gt;
  &lt;w:LsdException Locked="false" SemiHidden="true" UnhideWhenUsed="true"
   Name="index 4"/&gt;
  &lt;w:LsdException Locked="false" SemiHidden="true" UnhideWhenUsed="true"
   Name="index 5"/&gt;
  &lt;w:LsdException Locked="false" SemiHidden="true" UnhideWhenUsed="true"
   Name="index 6"/&gt;
  &lt;w:LsdException Locked="false" SemiHidden="true" UnhideWhenUsed="true"
   Name="index 7"/&gt;
  &lt;w:LsdException Locked="false" SemiHidden="true" UnhideWhenUsed="true"
   Name="index 8"/&gt;
  &lt;w:LsdException Locked="false" SemiHidden="true" UnhideWhenUsed="true"
   Name="index 9"/&gt;
  &lt;w:LsdException Locked="false" Priority="39" SemiHidden="true"
   UnhideWhenUsed="true" Name="toc 1"/&gt;
  &lt;w:LsdException Locked="false" Priority="39" SemiHidden="true"
   UnhideWhenUsed="true" Name="toc 2"/&gt;
  &lt;w:LsdException Locked="false" Priority="39" SemiHidden="true"
   UnhideWhenUsed="true" Name="toc 3"/&gt;
  &lt;w:LsdException Locked="false" Priority="39" SemiHidden="true"
   UnhideWhenUsed="true" Name="toc 4"/&gt;
  &lt;w:LsdException Locked="false" Priority="39" SemiHidden="true"
   UnhideWhenUsed="true" Name="toc 5"/&gt;
  &lt;w:LsdException Locked="false" Priority="39" SemiHidden="true"
   UnhideWhenUsed="true" Name="toc 6"/&gt;
  &lt;w:LsdException Locked="false" Priority="39" SemiHidden="true"
   UnhideWhenUsed="true" Name="toc 7"/&gt;
  &lt;w:LsdException Locked="false" Priority="39" SemiHidden="true"
   UnhideWhenUsed="true" Name="toc 8"/&gt;
  &lt;w:LsdException Locked="false" Priority="39" SemiHidden="true"
   UnhideWhenUsed="true" Name="toc 9"/&gt;
  &lt;w:LsdException Locked="false" SemiHidden="true" UnhideWhenUsed="true"
   Name="Normal Indent"/&gt;
  &lt;w:LsdException Locked="false" SemiHidden="true" UnhideWhenUsed="true"
   Name="footnote text"/&gt;
  &lt;w:LsdException Locked="false" SemiHidden="true" UnhideWhenUsed="true"
   Name="annotation text"/&gt;
  &lt;w:LsdException Locked="false" SemiHidden="true" UnhideWhenUsed="true"
   Name="header"/&gt;
  &lt;w:LsdException Locked="false" SemiHidden="true" UnhideWhenUsed="true"
   Name="footer"/&gt;
  &lt;w:LsdException Locked="false" SemiHidden="true" UnhideWhenUsed="true"
   Name="index heading"/&gt;
  &lt;w:LsdException Locked="false" Priority="35" SemiHidden="true"
   UnhideWhenUsed="true" QFormat="true" Name="caption"/&gt;
  &lt;w:LsdException Locked="false" SemiHidden="true" UnhideWhenUsed="true"
   Name="table of figures"/&gt;
  &lt;w:LsdException Locked="false" SemiHidden="true" UnhideWhenUsed="true"
   Name="envelope address"/&gt;
  &lt;w:LsdException Locked="false" SemiHidden="true" UnhideWhenUsed="true"
   Name="envelope return"/&gt;
  &lt;w:LsdException Locked="false" SemiHidden="true" UnhideWhenUsed="true"
   Name="footnote reference"/&gt;
  &lt;w:LsdException Locked="false" SemiHidden="true" UnhideWhenUsed="true"
   Name="annotation reference"/&gt;
  &lt;w:LsdException Locked="false" SemiHidden="true" UnhideWhenUsed="true"
   Name="line number"/&gt;
  &lt;w:LsdException Locked="false" SemiHidden="true" UnhideWhenUsed="true"
   Name="page number"/&gt;
  &lt;w:LsdException Locked="false" SemiHidden="true" UnhideWhenUsed="true"
   Name="endnote reference"/&gt;
  &lt;w:LsdException Locked="false" SemiHidden="true" UnhideWhenUsed="true"
   Name="endnote text"/&gt;
  &lt;w:LsdException Locked="false" SemiHidden="true" UnhideWhenUsed="true"
   Name="table of authorities"/&gt;
  &lt;w:LsdException Locked="false" SemiHidden="true" UnhideWhenUsed="true"
   Name="macro"/&gt;
  &lt;w:LsdException Locked="false" SemiHidden="true" UnhideWhenUsed="true"
   Name="toa heading"/&gt;
  &lt;w:LsdException Locked="false" SemiHidden="true" UnhideWhenUsed="true"
   Name="List"/&gt;
  &lt;w:LsdException Locked="false" SemiHidden="true" UnhideWhenUsed="true"
   Name="List Bullet"/&gt;
  &lt;w:LsdException Locked="false" SemiHidden="true" UnhideWhenUsed="true"
   Name="List Number"/&gt;
  &lt;w:LsdException Locked="false" SemiHidden="true" UnhideWhenUsed="true"
   Name="List 2"/&gt;
  &lt;w:LsdException Locked="false" SemiHidden="true" UnhideWhenUsed="true"
   Name="List 3"/&gt;
  &lt;w:LsdException Locked="false" SemiHidden="true" UnhideWhenUsed="true"
   Name="List 4"/&gt;
  &lt;w:LsdException Locked="false" SemiHidden="true" UnhideWhenUsed="true"
   Name="List 5"/&gt;
  &lt;w:LsdException Locked="false" SemiHidden="true" UnhideWhenUsed="true"
   Name="List Bullet 2"/&gt;
  &lt;w:LsdException Locked="false" SemiHidden="true" UnhideWhenUsed="true"
   Name="List Bullet 3"/&gt;
  &lt;w:LsdException Locked="false" SemiHidden="true" UnhideWhenUsed="true"
   Name="List Bullet 4"/&gt;
  &lt;w:LsdException Locked="false" SemiHidden="true" UnhideWhenUsed="true"
   Name="List Bullet 5"/&gt;
  &lt;w:LsdException Locked="false" SemiHidden="true" UnhideWhenUsed="true"
   Name="List Number 2"/&gt;
  &lt;w:LsdException Locked="false" SemiHidden="true" UnhideWhenUsed="true"
   Name="List Number 3"/&gt;
  &lt;w:LsdException Locked="false" SemiHidden="true" UnhideWhenUsed="true"
   Name="List Number 4"/&gt;
  &lt;w:LsdException Locked="false" SemiHidden="true" UnhideWhenUsed="true"
   Name="List Number 5"/&gt;
  &lt;w:LsdException Locked="false" Priority="10" QFormat="true" Name="Title"/&gt;
  &lt;w:LsdException Locked="false" SemiHidden="true" UnhideWhenUsed="true"
   Name="Closing"/&gt;
  &lt;w:LsdException Locked="false" SemiHidden="true" UnhideWhenUsed="true"
   Name="Signature"/&gt;
  &lt;w:LsdException Locked="false" Priority="1" SemiHidden="true"
   UnhideWhenUsed="true" Name="Default Paragraph Font"/&gt;
  &lt;w:LsdException Locked="false" SemiHidden="true" UnhideWhenUsed="true"
   Name="Body Text"/&gt;
  &lt;w:LsdException Locked="false" SemiHidden="true" UnhideWhenUsed="true"
   Name="Body Text Indent"/&gt;
  &lt;w:LsdException Locked="false" SemiHidden="true" UnhideWhenUsed="true"
   Name="List Continue"/&gt;
  &lt;w:LsdException Locked="false" SemiHidden="true" UnhideWhenUsed="true"
   Name="List Continue 2"/&gt;
  &lt;w:LsdException Locked="false" SemiHidden="true" UnhideWhenUsed="true"
   Name="List Continue 3"/&gt;
  &lt;w:LsdException Locked="false" SemiHidden="true" UnhideWhenUsed="true"
   Name="List Continue 4"/&gt;
  &lt;w:LsdException Locked="false" SemiHidden="true" UnhideWhenUsed="true"
   Name="List Continue 5"/&gt;
  &lt;w:LsdException Locked="false" SemiHidden="true" UnhideWhenUsed="true"
   Name="Message Header"/&gt;
  &lt;w:LsdException Locked="false" Priority="11" QFormat="true" Name="Subtitle"/&gt;
  &lt;w:LsdException Locked="false" SemiHidden="true" UnhideWhenUsed="true"
   Name="Salutation"/&gt;
  &lt;w:LsdException Locked="false" SemiHidden="true" UnhideWhenUsed="true"
   Name="Date"/&gt;
  &lt;w:LsdException Locked="false" SemiHidden="true" UnhideWhenUsed="true"
   Name="Body Text First Indent"/&gt;
  &lt;w:LsdException Locked="false" SemiHidden="true" UnhideWhenUsed="true"
   Name="Body Text First Indent 2"/&gt;
  &lt;w:LsdException Locked="false" SemiHidden="true" UnhideWhenUsed="true"
   Name="Note Heading"/&gt;
  &lt;w:LsdException Locked="false" SemiHidden="true" UnhideWhenUsed="true"
   Name="Body Text 2"/&gt;
  &lt;w:LsdException Locked="false" SemiHidden="true" UnhideWhenUsed="true"
   Name="Body Text 3"/&gt;
  &lt;w:LsdException Locked="false" SemiHidden="true" UnhideWhenUsed="true"
   Name="Body Text Indent 2"/&gt;
  &lt;w:LsdException Locked="false" SemiHidden="true" UnhideWhenUsed="true"
   Name="Body Text Indent 3"/&gt;
  &lt;w:LsdException Locked="false" SemiHidden="true" UnhideWhenUsed="true"
   Name="Block Text"/&gt;
  &lt;w:LsdException Locked="false" SemiHidden="true" UnhideWhenUsed="true"
   Name="Hyperlink"/&gt;
  &lt;w:LsdException Locked="false" SemiHidden="true" UnhideWhenUsed="true"
   Name="FollowedHyperlink"/&gt;
  &lt;w:LsdException Locked="false" Priority="22" QFormat="true" Name="Strong"/&gt;
  &lt;w:LsdException Locked="false" Priority="20" QFormat="true" Name="Emphasis"/&gt;
  &lt;w:LsdException Locked="false" SemiHidden="true" UnhideWhenUsed="true"
   Name="Document Map"/&gt;
  &lt;w:LsdException Locked="false" SemiHidden="true" UnhideWhenUsed="true"
   Name="Plain Text"/&gt;
  &lt;w:LsdException Locked="false" SemiHidden="true" UnhideWhenUsed="true"
   Name="E-mail Signature"/&gt;
  &lt;w:LsdException Locked="false" SemiHidden="true" UnhideWhenUsed="true"
   Name="HTML Top of Form"/&gt;
  &lt;w:LsdException Locked="false" SemiHidden="true" UnhideWhenUsed="true"
   Name="HTML Bottom of Form"/&gt;
  &lt;w:LsdException Locked="false" SemiHidden="true" UnhideWhenUsed="true"
   Name="Normal (Web)"/&gt;
  &lt;w:LsdException Locked="false" SemiHidden="true" UnhideWhenUsed="true"
   Name="HTML Acronym"/&gt;
  &lt;w:LsdException Locked="false" SemiHidden="true" UnhideWhenUsed="true"
   Name="HTML Address"/&gt;
  &lt;w:LsdException Locked="false" SemiHidden="true" UnhideWhenUsed="true"
   Name="HTML Cite"/&gt;
  &lt;w:LsdException Locked="false" SemiHidden="true" UnhideWhenUsed="true"
   Name="HTML Code"/&gt;
  &lt;w:LsdException Locked="false" SemiHidden="true" UnhideWhenUsed="true"
   Name="HTML Definition"/&gt;
  &lt;w:LsdException Locked="false" SemiHidden="true" UnhideWhenUsed="true"
   Name="HTML Keyboard"/&gt;
  &lt;w:LsdException Locked="false" SemiHidden="true" UnhideWhenUsed="true"
   Name="HTML Preformatted"/&gt;
  &lt;w:LsdException Locked="false" SemiHidden="true" UnhideWhenUsed="true"
   Name="HTML Sample"/&gt;
  &lt;w:LsdException Locked="false" SemiHidden="true" UnhideWhenUsed="true"
   Name="HTML Typewriter"/&gt;
  &lt;w:LsdException Locked="false" SemiHidden="true" UnhideWhenUsed="true"
   Name="HTML Variable"/&gt;
  &lt;w:LsdException Locked="false" SemiHidden="true" UnhideWhenUsed="true"
   Name="Normal Table"/&gt;
  &lt;w:LsdException Locked="false" SemiHidden="true" UnhideWhenUsed="true"
   Name="annotation subject"/&gt;
  &lt;w:LsdException Locked="false" SemiHidden="true" UnhideWhenUsed="true"
   Name="No List"/&gt;
  &lt;w:LsdException Locked="false" SemiHidden="true" UnhideWhenUsed="true"
   Name="Outline List 1"/&gt;
  &lt;w:LsdException Locked="false" SemiHidden="true" UnhideWhenUsed="true"
   Name="Outline List 2"/&gt;
  &lt;w:LsdException Locked="false" SemiHidden="true" UnhideWhenUsed="true"
   Name="Outline List 3"/&gt;
  &lt;w:LsdException Locked="false" SemiHidden="true" UnhideWhenUsed="true"
   Name="Table Simple 1"/&gt;
  &lt;w:LsdException Locked="false" SemiHidden="true" UnhideWhenUsed="true"
   Name="Table Simple 2"/&gt;
  &lt;w:LsdException Locked="false" SemiHidden="true" UnhideWhenUsed="true"
   Name="Table Simple 3"/&gt;
  &lt;w:LsdException Locked="false" SemiHidden="true" UnhideWhenUsed="true"
   Name="Table Classic 1"/&gt;
  &lt;w:LsdException Locked="false" SemiHidden="true" UnhideWhenUsed="true"
   Name="Table Classic 2"/&gt;
  &lt;w:LsdException Locked="false" SemiHidden="true" UnhideWhenUsed="true"
   Name="Table Classic 3"/&gt;
  &lt;w:LsdException Locked="false" SemiHidden="true" UnhideWhenUsed="true"
   Name="Table Classic 4"/&gt;
  &lt;w:LsdException Locked="false" SemiHidden="true" UnhideWhenUsed="true"
   Name="Table Colorful 1"/&gt;
  &lt;w:LsdException Locked="false" SemiHidden="true" UnhideWhenUsed="true"
   Name="Table Colorful 2"/&gt;
  &lt;w:LsdException Locked="false" SemiHidden="true" UnhideWhenUsed="true"
   Name="Table Colorful 3"/&gt;
  &lt;w:LsdException Locked="false" SemiHidden="true" UnhideWhenUsed="true"
   Name="Table Columns 1"/&gt;
  &lt;w:LsdException Locked="false" SemiHidden="true" UnhideWhenUsed="true"
   Name="Table Columns 2"/&gt;
  &lt;w:LsdException Locked="false" SemiHidden="true" UnhideWhenUsed="true"
   Name="Table Columns 3"/&gt;
  &lt;w:LsdException Locked="false" SemiHidden="true" UnhideWhenUsed="true"
   Name="Table Columns 4"/&gt;
  &lt;w:LsdException Locked="false" SemiHidden="true" UnhideWhenUsed="true"
   Name="Table Columns 5"/&gt;
  &lt;w:LsdException Locked="false" SemiHidden="true" UnhideWhenUsed="true"
   Name="Table Grid 1"/&gt;
  &lt;w:LsdException Locked="false" SemiHidden="true" UnhideWhenUsed="true"
   Name="Table Grid 2"/&gt;
  &lt;w:LsdException Locked="false" SemiHidden="true" UnhideWhenUsed="true"
   Name="Table Grid 3"/&gt;
  &lt;w:LsdException Locked="false" SemiHidden="true" UnhideWhenUsed="true"
   Name="Table Grid 4"/&gt;
  &lt;w:LsdException Locked="false" SemiHidden="true" UnhideWhenUsed="true"
   Name="Table Grid 5"/&gt;
  &lt;w:LsdException Locked="false" SemiHidden="true" UnhideWhenUsed="true"
   Name="Table Grid 6"/&gt;
  &lt;w:LsdException Locked="false" SemiHidden="true" UnhideWhenUsed="true"
   Name="Table Grid 7"/&gt;
  &lt;w:LsdException Locked="false" SemiHidden="true" UnhideWhenUsed="true"
   Name="Table Grid 8"/&gt;
  &lt;w:LsdException Locked="false" SemiHidden="true" UnhideWhenUsed="true"
   Name="Table List 1"/&gt;
  &lt;w:LsdException Locked="false" SemiHidden="true" UnhideWhenUsed="true"
   Name="Table List 2"/&gt;
  &lt;w:LsdException Locked="false" SemiHidden="true" UnhideWhenUsed="true"
   Name="Table List 3"/&gt;
  &lt;w:LsdException Locked="false" SemiHidden="true" UnhideWhenUsed="true"
   Name="Table List 4"/&gt;
  &lt;w:LsdException Locked="false" SemiHidden="true" UnhideWhenUsed="true"
   Name="Table List 5"/&gt;
  &lt;w:LsdException Locked="false" SemiHidden="true" UnhideWhenUsed="true"
   Name="Table List 6"/&gt;
  &lt;w:LsdException Locked="false" SemiHidden="true" UnhideWhenUsed="true"
   Name="Table List 7"/&gt;
  &lt;w:LsdException Locked="false" SemiHidden="true" UnhideWhenUsed="true"
   Name="Table List 8"/&gt;
  &lt;w:LsdException Locked="false" SemiHidden="true" UnhideWhenUsed="true"
   Name="Table 3D effects 1"/&gt;
  &lt;w:LsdException Locked="false" SemiHidden="true" UnhideWhenUsed="true"
   Name="Table 3D effects 2"/&gt;
  &lt;w:LsdException Locked="false" SemiHidden="true" UnhideWhenUsed="true"
   Name="Table 3D effects 3"/&gt;
  &lt;w:LsdException Locked="false" SemiHidden="true" UnhideWhenUsed="true"
   Name="Table Contemporary"/&gt;
  &lt;w:LsdException Locked="false" SemiHidden="true" UnhideWhenUsed="true"
   Name="Table Elegant"/&gt;
  &lt;w:LsdException Locked="false" SemiHidden="true" UnhideWhenUsed="true"
   Name="Table Professional"/&gt;
  &lt;w:LsdException Locked="false" SemiHidden="true" UnhideWhenUsed="true"
   Name="Table Subtle 1"/&gt;
  &lt;w:LsdException Locked="false" SemiHidden="true" UnhideWhenUsed="true"
   Name="Table Subtle 2"/&gt;
  &lt;w:LsdException Locked="false" SemiHidden="true" UnhideWhenUsed="true"
   Name="Table Web 1"/&gt;
  &lt;w:LsdException Locked="false" SemiHidden="true" UnhideWhenUsed="true"
   Name="Table Web 2"/&gt;
  &lt;w:LsdException Locked="false" SemiHidden="true" UnhideWhenUsed="true"
   Name="Table Web 3"/&gt;
  &lt;w:LsdException Locked="false" SemiHidden="true" UnhideWhenUsed="true"
   Name="Balloon Text"/&gt;
  &lt;w:LsdException Locked="false" Priority="39" Name="Table Grid"/&gt;
  &lt;w:LsdException Locked="false" SemiHidden="true" UnhideWhenUsed="true"
   Name="Table Theme"/&gt;
  &lt;w:LsdException Locked="false" SemiHidden="true" UnhideWhenUsed="true"
   Name="Note Level 1"/&gt;
  &lt;w:LsdException Locked="false" SemiHidden="true" UnhideWhenUsed="true"
   Name="Note Level 2"/&gt;
  &lt;w:LsdException Locked="false" SemiHidden="true" UnhideWhenUsed="true"
   Name="Note Level 3"/&gt;
  &lt;w:LsdException Locked="false" SemiHidden="true" UnhideWhenUsed="true"
   Name="Note Level 4"/&gt;
  &lt;w:LsdException Locked="false" SemiHidden="true" UnhideWhenUsed="true"
   Name="Note Level 5"/&gt;
  &lt;w:LsdException Locked="false" SemiHidden="true" UnhideWhenUsed="true"
   Name="Note Level 6"/&gt;
  &lt;w:LsdException Locked="false" SemiHidden="true" UnhideWhenUsed="true"
   Name="Note Level 7"/&gt;
  &lt;w:LsdException Locked="false" SemiHidden="true" UnhideWhenUsed="true"
   Name="Note Level 8"/&gt;
  &lt;w:LsdException Locked="false" SemiHidden="true" UnhideWhenUsed="true"
   Name="Note Level 9"/&gt;
  &lt;w:LsdException Locked="false" SemiHidden="true" Name="Placeholder Text"/&gt;
  &lt;w:LsdException Locked="false" Priority="1" QFormat="true" Name="No Spacing"/&gt;
  &lt;w:LsdException Locked="false" Priority="60" Name="Light Shading"/&gt;
  &lt;w:LsdException Locked="false" Priority="61" Name="Light List"/&gt;
  &lt;w:LsdException Locked="false" Priority="62" Name="Light Grid"/&gt;
  &lt;w:LsdException Locked="false" Priority="63" Name="Medium Shading 1"/&gt;
  &lt;w:LsdException Locked="false" Priority="64" Name="Medium Shading 2"/&gt;
  &lt;w:LsdException Locked="false" Priority="65" Name="Medium List 1"/&gt;
  &lt;w:LsdException Locked="false" Priority="66" Name="Medium List 2"/&gt;
  &lt;w:LsdException Locked="false" Priority="67" Name="Medium Grid 1"/&gt;
  &lt;w:LsdException Locked="false" Priority="68" Name="Medium Grid 2"/&gt;
  &lt;w:LsdException Locked="false" Priority="69" Name="Medium Grid 3"/&gt;
  &lt;w:LsdException Locked="false" Priority="70" Name="Dark List"/&gt;
  &lt;w:LsdException Locked="false" Priority="71" Name="Colorful Shading"/&gt;
  &lt;w:LsdException Locked="false" Priority="72" Name="Colorful List"/&gt;
  &lt;w:LsdException Locked="false" Priority="73" Name="Colorful Grid"/&gt;
  &lt;w:LsdException Locked="false" Priority="60" Name="Light Shading Accent 1"/&gt;
  &lt;w:LsdException Locked="false" Priority="61" Name="Light List Accent 1"/&gt;
  &lt;w:LsdException Locked="false" Priority="62" Name="Light Grid Accent 1"/&gt;
  &lt;w:LsdException Locked="false" Priority="63" Name="Medium Shading 1 Accent 1"/&gt;
  &lt;w:LsdException Locked="false" Priority="64" Name="Medium Shading 2 Accent 1"/&gt;
  &lt;w:LsdException Locked="false" Priority="65" Name="Medium List 1 Accent 1"/&gt;
  &lt;w:LsdException Locked="false" SemiHidden="true" Name="Revision"/&gt;
  &lt;w:LsdException Locked="false" Priority="34" QFormat="true"
   Name="List Paragraph"/&gt;
  &lt;w:LsdException Locked="false" Priority="29" QFormat="true" Name="Quote"/&gt;
  &lt;w:LsdException Locked="false" Priority="30" QFormat="true"
   Name="Intense Quote"/&gt;
  &lt;w:LsdException Locked="false" Priority="66" Name="Medium List 2 Accent 1"/&gt;
  &lt;w:LsdException Locked="false" Priority="67" Name="Medium Grid 1 Accent 1"/&gt;
  &lt;w:LsdException Locked="false" Priority="68" Name="Medium Grid 2 Accent 1"/&gt;
  &lt;w:LsdException Locked="false" Priority="69" Name="Medium Grid 3 Accent 1"/&gt;
  &lt;w:LsdException Locked="false" Priority="70" Name="Dark List Accent 1"/&gt;
  &lt;w:LsdException Locked="false" Priority="71" Name="Colorful Shading Accent 1"/&gt;
  &lt;w:LsdException Locked="false" Priority="72" Name="Colorful List Accent 1"/&gt;
  &lt;w:LsdException Locked="false" Priority="73" Name="Colorful Grid Accent 1"/&gt;
  &lt;w:LsdException Locked="false" Priority="60" Name="Light Shading Accent 2"/&gt;
  &lt;w:LsdException Locked="false" Priority="61" Name="Light List Accent 2"/&gt;
  &lt;w:LsdException Locked="false" Priority="62" Name="Light Grid Accent 2"/&gt;
  &lt;w:LsdException Locked="false" Priority="63" Name="Medium Shading 1 Accent 2"/&gt;
  &lt;w:LsdException Locked="false" Priority="64" Name="Medium Shading 2 Accent 2"/&gt;
  &lt;w:LsdException Locked="false" Priority="65" Name="Medium List 1 Accent 2"/&gt;
  &lt;w:LsdException Locked="false" Priority="66" Name="Medium List 2 Accent 2"/&gt;
  &lt;w:LsdException Locked="false" Priority="67" Name="Medium Grid 1 Accent 2"/&gt;
  &lt;w:LsdException Locked="false" Priority="68" Name="Medium Grid 2 Accent 2"/&gt;
  &lt;w:LsdException Locked="false" Priority="69" Name="Medium Grid 3 Accent 2"/&gt;
  &lt;w:LsdException Locked="false" Priority="70" Name="Dark List Accent 2"/&gt;
  &lt;w:LsdException Locked="false" Priority="71" Name="Colorful Shading Accent 2"/&gt;
  &lt;w:LsdException Locked="false" Priority="72" Name="Colorful List Accent 2"/&gt;
  &lt;w:LsdException Locked="false" Priority="73" Name="Colorful Grid Accent 2"/&gt;
  &lt;w:LsdException Locked="false" Priority="60" Name="Light Shading Accent 3"/&gt;
  &lt;w:LsdException Locked="false" Priority="61" Name="Light List Accent 3"/&gt;
  &lt;w:LsdException Locked="false" Priority="62" Name="Light Grid Accent 3"/&gt;
  &lt;w:LsdException Locked="false" Priority="63" Name="Medium Shading 1 Accent 3"/&gt;
  &lt;w:LsdException Locked="false" Priority="64" Name="Medium Shading 2 Accent 3"/&gt;
  &lt;w:LsdException Locked="false" Priority="65" Name="Medium List 1 Accent 3"/&gt;
  &lt;w:LsdException Locked="false" Priority="66" Name="Medium List 2 Accent 3"/&gt;
  &lt;w:LsdException Locked="false" Priority="67" Name="Medium Grid 1 Accent 3"/&gt;
  &lt;w:LsdException Locked="false" Priority="68" Name="Medium Grid 2 Accent 3"/&gt;
  &lt;w:LsdException Locked="false" Priority="69" Name="Medium Grid 3 Accent 3"/&gt;
  &lt;w:LsdException Locked="false" Priority="70" Name="Dark List Accent 3"/&gt;
  &lt;w:LsdException Locked="false" Priority="71" Name="Colorful Shading Accent 3"/&gt;
  &lt;w:LsdException Locked="false" Priority="72" Name="Colorful List Accent 3"/&gt;
  &lt;w:LsdException Locked="false" Priority="73" Name="Colorful Grid Accent 3"/&gt;
  &lt;w:LsdException Locked="false" Priority="60" Name="Light Shading Accent 4"/&gt;
  &lt;w:LsdException Locked="false" Priority="61" Name="Light List Accent 4"/&gt;
  &lt;w:LsdException Locked="false" Priority="62" Name="Light Grid Accent 4"/&gt;
  &lt;w:LsdException Locked="false" Priority="63" Name="Medium Shading 1 Accent 4"/&gt;
  &lt;w:LsdException Locked="false" Priority="64" Name="Medium Shading 2 Accent 4"/&gt;
  &lt;w:LsdException Locked="false" Priority="65" Name="Medium List 1 Accent 4"/&gt;
  &lt;w:LsdException Locked="false" Priority="66" Name="Medium List 2 Accent 4"/&gt;
  &lt;w:LsdException Locked="false" Priority="67" Name="Medium Grid 1 Accent 4"/&gt;
  &lt;w:LsdException Locked="false" Priority="68" Name="Medium Grid 2 Accent 4"/&gt;
  &lt;w:LsdException Locked="false" Priority="69" Name="Medium Grid 3 Accent 4"/&gt;
  &lt;w:LsdException Locked="false" Priority="70" Name="Dark List Accent 4"/&gt;
  &lt;w:LsdException Locked="false" Priority="71" Name="Colorful Shading Accent 4"/&gt;
  &lt;w:LsdException Locked="false" Priority="72" Name="Colorful List Accent 4"/&gt;
  &lt;w:LsdException Locked="false" Priority="73" Name="Colorful Grid Accent 4"/&gt;
  &lt;w:LsdException Locked="false" Priority="60" Name="Light Shading Accent 5"/&gt;
  &lt;w:LsdException Locked="false" Priority="61" Name="Light List Accent 5"/&gt;
  &lt;w:LsdException Locked="false" Priority="62" Name="Light Grid Accent 5"/&gt;
  &lt;w:LsdException Locked="false" Priority="63" Name="Medium Shading 1 Accent 5"/&gt;
  &lt;w:LsdException Locked="false" Priority="64" Name="Medium Shading 2 Accent 5"/&gt;
  &lt;w:LsdException Locked="false" Priority="65" Name="Medium List 1 Accent 5"/&gt;
  &lt;w:LsdException Locked="false" Priority="66" Name="Medium List 2 Accent 5"/&gt;
  &lt;w:LsdException Locked="false" Priority="67" Name="Medium Grid 1 Accent 5"/&gt;
  &lt;w:LsdException Locked="false" Priority="68" Name="Medium Grid 2 Accent 5"/&gt;
  &lt;w:LsdException Locked="false" Priority="69" Name="Medium Grid 3 Accent 5"/&gt;
  &lt;w:LsdException Locked="false" Priority="70" Name="Dark List Accent 5"/&gt;
  &lt;w:LsdException Locked="false" Priority="71" Name="Colorful Shading Accent 5"/&gt;
  &lt;w:LsdException Locked="false" Priority="72" Name="Colorful List Accent 5"/&gt;
  &lt;w:LsdException Locked="false" Priority="73" Name="Colorful Grid Accent 5"/&gt;
  &lt;w:LsdException Locked="false" Priority="60" Name="Light Shading Accent 6"/&gt;
  &lt;w:LsdException Locked="false" Priority="61" Name="Light List Accent 6"/&gt;
  &lt;w:LsdException Locked="false" Priority="62" Name="Light Grid Accent 6"/&gt;
  &lt;w:LsdException Locked="false" Priority="63" Name="Medium Shading 1 Accent 6"/&gt;
  &lt;w:LsdException Locked="false" Priority="64" Name="Medium Shading 2 Accent 6"/&gt;
  &lt;w:LsdException Locked="false" Priority="65" Name="Medium List 1 Accent 6"/&gt;
  &lt;w:LsdException Locked="false" Priority="66" Name="Medium List 2 Accent 6"/&gt;
  &lt;w:LsdException Locked="false" Priority="67" Name="Medium Grid 1 Accent 6"/&gt;
  &lt;w:LsdException Locked="false" Priority="68" Name="Medium Grid 2 Accent 6"/&gt;
  &lt;w:LsdException Locked="false" Priority="69" Name="Medium Grid 3 Accent 6"/&gt;
  &lt;w:LsdException Locked="false" Priority="70" Name="Dark List Accent 6"/&gt;
  &lt;w:LsdException Locked="false" Priority="71" Name="Colorful Shading Accent 6"/&gt;
  &lt;w:LsdException Locked="false" Priority="72" Name="Colorful List Accent 6"/&gt;
  &lt;w:LsdException Locked="false" Priority="73" Name="Colorful Grid Accent 6"/&gt;
  &lt;w:LsdException Locked="false" Priority="19" QFormat="true"
   Name="Subtle Emphasis"/&gt;
  &lt;w:LsdException Locked="false" Priority="21" QFormat="true"
   Name="Intense Emphasis"/&gt;
  &lt;w:LsdException Locked="false" Priority="31" QFormat="true"
   Name="Subtle Reference"/&gt;
  &lt;w:LsdException Locked="false" Priority="32" QFormat="true"
   Name="Intense Reference"/&gt;
  &lt;w:LsdException Locked="false" Priority="33" QFormat="true" Name="Book Title"/&gt;
  &lt;w:LsdException Locked="false" Priority="37" SemiHidden="true"
   UnhideWhenUsed="true" Name="Bibliography"/&gt;
  &lt;w:LsdException Locked="false" Priority="39" SemiHidden="true"
   UnhideWhenUsed="true" QFormat="true" Name="TOC Heading"/&gt;
  &lt;w:LsdException Locked="false" Priority="41" Name="Plain Table 1"/&gt;
  &lt;w:LsdException Locked="false" Priority="42" Name="Plain Table 2"/&gt;
  &lt;w:LsdException Locked="false" Priority="43" Name="Plain Table 3"/&gt;
  &lt;w:LsdException Locked="false" Priority="44" Name="Plain Table 4"/&gt;
  &lt;w:LsdException Locked="false" Priority="45" Name="Plain Table 5"/&gt;
  &lt;w:LsdException Locked="false" Priority="40" Name="Grid Table Light"/&gt;
  &lt;w:LsdException Locked="false" Priority="46" Name="Grid Table 1 Light"/&gt;
  &lt;w:LsdException Locked="false" Priority="47" Name="Grid Table 2"/&gt;
  &lt;w:LsdException Locked="false" Priority="48" Name="Grid Table 3"/&gt;
  &lt;w:LsdException Locked="false" Priority="49" Name="Grid Table 4"/&gt;
  &lt;w:LsdException Locked="false" Priority="50" Name="Grid Table 5 Dark"/&gt;
  &lt;w:LsdException Locked="false" Priority="51" Name="Grid Table 6 Colorful"/&gt;
  &lt;w:LsdException Locked="false" Priority="52" Name="Grid Table 7 Colorful"/&gt;
  &lt;w:LsdException Locked="false" Priority="46"
   Name="Grid Table 1 Light Accent 1"/&gt;
  &lt;w:LsdException Locked="false" Priority="47" Name="Grid Table 2 Accent 1"/&gt;
  &lt;w:LsdException Locked="false" Priority="48" Name="Grid Table 3 Accent 1"/&gt;
  &lt;w:LsdException Locked="false" Priority="49" Name="Grid Table 4 Accent 1"/&gt;
  &lt;w:LsdException Locked="false" Priority="50" Name="Grid Table 5 Dark Accent 1"/&gt;
  &lt;w:LsdException Locked="false" Priority="51"
   Name="Grid Table 6 Colorful Accent 1"/&gt;
  &lt;w:LsdException Locked="false" Priority="52"
   Name="Grid Table 7 Colorful Accent 1"/&gt;
  &lt;w:LsdException Locked="false" Priority="46"
   Name="Grid Table 1 Light Accent 2"/&gt;
  &lt;w:LsdException Locked="false" Priority="47" Name="Grid Table 2 Accent 2"/&gt;
  &lt;w:LsdException Locked="false" Priority="48" Name="Grid Table 3 A</t>
  </si>
  <si>
    <t xml:space="preserve">&lt;p&gt;Dear Marian Husar,&lt;br /&gt;&lt;br /&gt;I was hoping that we could be frank but now it seems you are avoiding the question.&lt;/p&gt;
&lt;p&gt;If 12 years is the only you can offer, then we have start renegotiating the other terms.&amp;nbsp;&lt;br /&gt;&lt;br /&gt;I am willing to give you some slack on this point and hope you will do the same. I do not want to sound repetitive but I have to emphasize this again. 12 years is simply too much for us.&amp;nbsp;&lt;br /&gt;&lt;br /&gt;I do agree with you that 50-50 share of the future revenues sounds reasonable. I hope we can continue discussing this issue of the duration.&lt;br /&gt;&lt;br /&gt;Looking forward to hearing from you soon.&lt;br /&gt;&lt;br /&gt;Sincerely,&lt;br /&gt;Kim Koller&lt;br /&gt;On behalf of Mihalits AG&lt;br /&gt;&lt;br /&gt;&lt;/p&gt;</t>
  </si>
  <si>
    <t xml:space="preserve">&lt;p style="margin-top: 0cm; background: white;"&gt;&amp;nbsp;&lt;/p&gt;
&lt;p style="margin-top: 0cm; background: white;"&gt;&lt;span style="font-size: 11.5pt; font-family: 'Segoe UI',sans-serif; color: #373a3c;"&gt;Hello Kim Koller,&lt;/span&gt;&lt;/p&gt;
&lt;p style="margin-top: 0cm; background: white;"&gt;&amp;nbsp;&lt;/p&gt;
&lt;p style="margin-top: 0cm; background: white;"&gt;&lt;span style="font-size: 11.5pt; font-family: 'Segoe UI',sans-serif; color: #373a3c;"&gt;I hope your doing well. I just read your message.&lt;/span&gt;&lt;/p&gt;
&lt;p style="margin-top: 0cm; background: white;"&gt;&lt;span style="font-size: 11.5pt; font-family: 'Segoe UI',sans-serif; color: #373a3c;"&gt;And&amp;nbsp; I hope we will come soon to a solution, which is for both of us win.&lt;/span&gt;&lt;/p&gt;
&lt;p style="margin-top: 0cm; background: white;"&gt;&amp;nbsp;&lt;/p&gt;
&lt;p style="margin-top: 0cm; background: white;"&gt;&amp;nbsp;&lt;/p&gt;
&lt;p style="margin-top: 0cm; background: white;"&gt;&lt;strong&gt;&lt;span style="font-size: 11.5pt; font-family: 'Segoe UI',sans-serif; color: #373a3c;"&gt;Duration of contract and director &lt;span style="mso-spacerun: yes;"&gt;&amp;nbsp;&lt;/span&gt;on Board&lt;/span&gt;&lt;/strong&gt;&lt;/p&gt;
&lt;p style="margin-top: 0cm; background: white;"&gt;&lt;span style="font-size: 11.5pt; font-family: 'Segoe UI',sans-serif; color: #373a3c;"&gt;I understand your point that every innovation has to be accepted by consumers, which takes time.&lt;/span&gt;&lt;/p&gt;
&lt;p style="margin-top: 0cm; background: white; box-sizing: border-box; margin-bottom: 1rem; font-variant-ligatures: normal; font-variant-caps: normal; orphans: 2; widows: 2; -webkit-text-stroke-width: 0px; text-decoration-style: initial; text-decoration-color: initial; word-spacing: 0px;"&gt;&lt;span style="font-size: 11.5pt; font-family: 'Segoe UI',sans-serif; color: #373a3c;"&gt;But we are very confident in our technology and expect the Blue Star engine to be a great success. In five years we should be through the worst of the development headaches. So I think ten years should be enough to recognize decent returns. In this space of time the Blue Star engine will become established very well on the market. I recommend that the contract should be valid for no longer than ten years.&lt;/span&gt;&lt;/p&gt;
&lt;p style="margin-top: 0cm; background: white;"&gt;&lt;span style="font-size: 11.5pt; font-family: 'Segoe UI',sans-serif; color: #373a3c;"&gt;I understand your point that every innovation has to be accepted by consumers, which takes time.&lt;/span&gt;&lt;/p&gt;
&lt;p style="margin-top: 0cm; background: white; box-sizing: border-box; margin-bottom: 1rem; font-variant-ligatures: normal; font-variant-caps: normal; orphans: 2; widows: 2; -webkit-text-stroke-width: 0px; text-decoration-style: initial; text-decoration-color: initial; word-spacing: 0px;"&gt;&lt;span style="font-size: 11.5pt; font-family: 'Segoe UI',sans-serif; color: #373a3c;"&gt;But we are very confident in our technology and expect the Blue Star engine to be a great success. In five years we should be through the worst of the development headaches. So I think ten years should be enough to recognize decent returns. In this space of time the Blue Star engine will become established very well on the market. I recommend that the contract should be valid for no longer than ten years.&lt;/span&gt;&lt;/p&gt;
&lt;p style="margin-top: 0cm; background: white; box-sizing: border-box; margin-bottom: 1rem; font-variant-ligatures: normal; font-variant-caps: normal; orphans: 2; widows: 2; -webkit-text-stroke-width: 0px; text-decoration-style: initial; text-decoration-color: initial; word-spacing: 0px;"&gt;&amp;nbsp;&lt;/p&gt;
&lt;p style="margin-top: 0cm; background: white;"&gt;&lt;strong&gt;&lt;span style="font-size: 11.5pt; font-family: 'Segoe UI',sans-serif; color: #373a3c;"&gt;&amp;nbsp;Share of revenue and court of jurisdiction&lt;/span&gt;&lt;/strong&gt;&lt;/p&gt;
&lt;p class="MsoNormal" style="margin-bottom: .0001pt; line-height: normal; tab-stops: 45.8pt 91.6pt 137.4pt 183.2pt 229.0pt 274.8pt 320.6pt 366.4pt 412.2pt 458.0pt 503.8pt 549.6pt 595.4pt 641.2pt 687.0pt 732.8pt; background: white;"&gt;&lt;span lang="EN" style="font-size: 12.0pt; font-family: 'Arial',sans-serif; mso-fareast-font-family: 'Times New Roman'; color: #212121; mso-ansi-language: EN; mso-fareast-language: DE;"&gt;we are not a rich country. we have to carry the development costs for the new launch of the Blue Star Technology.&lt;/span&gt;&lt;/p&gt;
&lt;p class="MsoNormal" style="margin-bottom: .0001pt; line-height: normal; tab-stops: 45.8pt 91.6pt 137.4pt 183.2pt 229.0pt 274.8pt 320.6pt 366.4pt 412.2pt 458.0pt 503.8pt 549.6pt 595.4pt 641.2pt 687.0pt 732.8pt; background: white;"&gt;&lt;span lang="EN" style="font-size: 12.0pt; font-family: 'Arial',sans-serif; mso-fareast-font-family: 'Times New Roman'; color: #212121; mso-ansi-language: EN; mso-fareast-language: DE;"&gt;If the product is not sold quickly by the customers, we also have the resonsibilty. We have to cover our costs for the employees, the machines and the material. Without the oppurtunity to cover the costs of the development we can`t produce. So in this case we do not want to take a risk. We want a share revenue of 20% otherwise the risk is to high.&lt;/span&gt;&lt;/p&gt;
&lt;p class="MsoNormal" style="margin-bottom: .0001pt; line-height: normal; tab-stops: 45.8pt 91.6pt 137.4pt 183.2pt 229.0pt 274.8pt 320.6pt 366.4pt 412.2pt 458.0pt 503.8pt 549.6pt 595.4pt 641.2pt 687.0pt 732.8pt; background: white;"&gt;&lt;span lang="EN" style="font-size: 12.0pt; font-family: 'Arial',sans-serif; mso-fareast-font-family: 'Times New Roman'; color: #212121; mso-ansi-language: EN; mso-fareast-language: DE;"&gt;But if you agree to a share revenue of 20%. We will agree that the court of jurisdiction will be in germany. So we both of us will be in a win win situation.&lt;/span&gt;&lt;/p&gt;
&lt;p class="MsoNormal" style="margin-bottom: .0001pt; line-height: normal; tab-stops: 45.8pt 91.6pt 137.4pt 183.2pt 229.0pt 274.8pt 320.6pt 366.4pt 412.2pt 458.0pt 503.8pt 549.6pt 595.4pt 641.2pt 687.0pt 732.8pt; background: white;"&gt;&lt;span lang="EN" style="font-size: 12.0pt; font-family: 'Arial',sans-serif; mso-fareast-font-family: 'Times New Roman'; color: #212121; mso-ansi-language: EN; mso-fareast-language: DE;"&gt;&amp;nbsp;&lt;/span&gt;&lt;/p&gt;
&lt;p class="MsoNormal" style="margin-bottom: .0001pt; line-height: normal; tab-stops: 45.8pt 91.6pt 137.4pt 183.2pt 229.0pt 274.8pt 320.6pt 366.4pt 412.2pt 458.0pt 503.8pt 549.6pt 595.4pt 641.2pt 687.0pt 732.8pt; background: white;"&gt;&lt;span lang="EN" style="font-size: 12.0pt; font-family: 'Arial',sans-serif; mso-fareast-font-family: 'Times New Roman'; color: #212121; mso-ansi-language: EN; mso-fareast-language: DE;"&gt;&amp;nbsp;&lt;/span&gt;&lt;/p&gt;
&lt;pre style="background: white;"&gt;&lt;span lang="EN" style="font-size: 12.0pt; font-family: 'Arial',sans-serif; color: #212121; mso-ansi-language: EN;"&gt;&amp;nbsp;&lt;/span&gt;&lt;/pre&gt;
&lt;pre style="background: white;"&gt;&lt;span lang="EN" style="font-size: 12.0pt; font-family: 'Arial',sans-serif; color: #212121; mso-ansi-language: EN;"&gt;&lt;strong&gt;Duration of contract and member of directors&lt;/strong&gt;&lt;/span&gt;&lt;/pre&gt;
&lt;pre style="background: white;"&gt;&lt;span lang="EN" style="font-size: 12.0pt; font-family: 'Arial',sans-serif; color: #212121; mso-ansi-language: EN;"&gt;&amp;nbsp;&lt;/span&gt;&lt;/pre&gt;
&lt;pre style="background: white;"&gt;&lt;span lang="EN" style="font-size: 12.0pt; font-family: 'Arial',sans-serif; color: #212121; mso-ansi-language: EN;"&gt;Of course, the hardest time will be in the first 5 years, but we need to be able to establish ourselves in the market in the long term. &lt;br /&gt;We believe that 12 years are perfect&lt;span style="mso-spacerun: yes;"&gt;&amp;nbsp; &lt;/span&gt;for&lt;span style="mso-spacerun: yes;"&gt;&amp;nbsp; &lt;/span&gt;both of us to secure long-term success. Every innovation needs the time to be accepted in the market. &lt;br /&gt;So it would be a good strategy to safe the long term yield. If we increase the time of the contract to 12 years, &lt;br /&gt;we would agree that Mihalts AG will get 4 member of director on board.&lt;/span&gt;&lt;/pre&gt;
&lt;p class="MsoNormal" style="margin-bottom: .0001pt; line-height: normal; tab-stops: 45.8pt 91.6pt 137.4pt 183.2pt 229.0pt 274.8pt 320.6pt 366.4pt 412.2pt 458.0pt 503.8pt 549.6pt 595.4pt 641.2pt 687.0pt 732.8pt; background: white;"&gt;&lt;span style="font-size: 12.0pt; font-family: 'Arial',sans-serif; color: #373a3c; background: white;"&gt;&amp;nbsp;&lt;/span&gt;&lt;/p&gt;
&lt;p class="MsoNormal" style="margin-bottom: .0001pt; line-height: normal; tab-stops: 45.8pt 91.6pt 137.4pt 183.2pt 229.0pt 274.8pt 320.6pt 366.4pt 412.2pt 458.0pt 503.8pt 549.6pt 595.4pt 641.2pt 687.0pt 732.8pt; background: white;"&gt;&lt;span style="font-size: 12.0pt; font-family: 'Arial',sans-serif; color: #373a3c; background: white;"&gt;&lt;strong&gt;Secrecy clause&lt;/strong&gt;&lt;/span&gt;&lt;/p&gt;
&lt;p class="MsoNormal" style="margin-bottom: .0001pt; line-height: normal; tab-stops: 45.8pt 91.6pt 137.4pt 183.2pt 229.0pt 274.8pt 320.6pt 366.4pt 412.2pt 458.0pt 503.8pt 549.6pt 595.4pt 641.2pt 687.0pt 732.8pt; background: white;"&gt;&lt;span style="font-size: 12.0pt; font-family: 'Arial',sans-serif; color: #373a3c; background: white;"&gt;To restrict the control and power. We can find a solution if we say that you get 4 members on board of directors an therefore we want to increase the contract duration to 12 years. To safe our image for &lt;span style="mso-spacerun: yes;"&gt;&amp;nbsp;&lt;/span&gt;the customer on long term. &lt;/span&gt;&lt;/p&gt;
&lt;p class="MsoNormal" style="margin-bottom: .0001pt; line-height: normal; tab-stops: 45.8pt 91.6pt 137.4pt 183.2pt 229.0pt 274.8pt 320.6pt 366.4pt 412.2pt 458.0pt 503.8pt 549.6pt 595.4pt 641.2pt 687.0pt 732.8pt; background: white;"&gt;&lt;span style="font-size: 12.0pt; font-family: 'Arial',sans-serif; color: #373a3c; background: white;"&gt;&lt;span style="mso-spacerun: yes;"&gt;&amp;nbsp;&lt;/span&gt;The sense of this cooperation is using the technology only for the project between Mihalits AG and Metallurg Technologies. So we don&amp;acute;t need a secrecy clause. Trust ist the most important thing if you decide to cooperate with someone. &lt;/span&gt;&lt;/p&gt;
&lt;p class="MsoNormal" style="margin-bottom: .0001pt; line-height: normal; tab-stops: 45.8pt 91.6pt 137.4pt 183.2pt 229.0pt 274.8pt 320.6pt 366.4pt 412.2pt 458.0pt 503.8pt 549.6pt 595.4pt 641.2pt 687.0pt 732.8pt; background: white;"&gt;&lt;span style="font-size: 12.0pt; font-family: 'Arial',sans-serif; color: #373a3c; background: white;"&gt;We are afraid that you will keep the content oft the Technology as a secret and you don&amp;acute;t want to share the &lt;span style="mso-spacerun: yes;"&gt;&amp;nbsp;&lt;/span&gt;whole technology with us. So I cant get your point withe the secrecy clause. The secrecy clause &lt;span style="mso-spacerun: yes;"&gt;&amp;nbsp;&lt;/span&gt;implies that you do not trust us as a partner in this cooperation&lt;/span&gt;&lt;/p&gt;
&lt;p class="MsoNormal" style="margin-bottom: .0001pt; line-height: normal; tab-stops: 45.8pt 91.6pt 137.4pt 183.2pt 229.0pt 274.8pt 320.6pt 366.4pt 412.2pt 458.0pt 503.8pt 549.6pt 595.4pt 641.2pt 687.0pt 732.8pt; background: white;"&gt;&lt;span style="font-size: 12.0pt; font-family: 'Arial',sans-serif; color: #373a3c; background: white;"&gt;&amp;nbsp;&lt;/span&gt;&lt;/p&gt;
&lt;p style="margin-top: 0cm; background: white;"&gt;&lt;span style="font-family: 'Arial',sans-serif; color: #373a3c;"&gt;&amp;nbsp;&lt;/span&gt;&lt;/p&gt;
&lt;p class="MsoNormal"&gt;&lt;span style="font-size: 12.0pt; line-height: 107%; font-family: 'Arial',sans-serif;"&gt;&lt;strong&gt;Summary Solution: A &amp;bdquo;win win&amp;ldquo; situation for both of us&lt;/strong&gt;&lt;/span&gt;&lt;/p&gt;
&lt;p class="MsoNormal"&gt;&lt;span style="font-size: 12.0pt; line-height: 107%; font-family: 'Arial',sans-serif;"&gt;Shared of revenue 20%. Therefore you will have the court of jurisdiction in Germany &lt;/span&gt;&lt;/p&gt;
&lt;p class="MsoNormal"&gt;&lt;span style="font-size: 12.0pt; line-height: 107%; font-family: 'Arial',sans-serif;"&gt;duration contract &lt;span style="mso-spacerun: yes;"&gt;&amp;nbsp;&lt;/span&gt;12 years and you will get 4 members of director on board.&lt;/span&gt;&lt;/p&gt;
&lt;p class="MsoNormal"&gt;&amp;nbsp;&lt;/p&gt;
&lt;p class="MsoNormal"&gt;&lt;span style="font-size: 12.0pt; line-height: 107%; font-family: 'Arial',sans-serif;"&gt;With kind regards,&lt;/span&gt;&lt;/p&gt;
&lt;p class="MsoNormal"&gt;&lt;span style="font-size: 12.0pt; line-height: 107%; font-family: 'Arial',sans-serif;"&gt;&lt;span style="color: #373a3c; font-family: 'Segoe UI', 'Source Sans Pro', Calibri, Candara, Arial, sans-serif; font-size: 15px;"&gt;&amp;nbsp;Marian Husar&lt;/span&gt;&lt;/span&gt;&lt;/p&gt;</t>
  </si>
  <si>
    <t xml:space="preserve">&lt;p&gt;Hello Marian Husar,&lt;/p&gt;
&lt;p&gt;&amp;nbsp;&lt;/p&gt;
&lt;p&gt;I'm grateful for your proposals and I also hope for finding a solution as soon as possible.&lt;/p&gt;
&lt;p&gt;&amp;nbsp;&lt;/p&gt;
&lt;p&gt;&lt;strong&gt;Court of jurisdiction and share of future revenue:&lt;/strong&gt;&lt;/p&gt;
&lt;p&gt;&amp;nbsp;&lt;/p&gt;
&lt;p&gt;According to your opinion Mihalits' Share of future revenue should be only 20% because you have to carry the development costs and the costs for employees, machines and the material. Mihalits AG also have to carry these costs. The finance department of Mihalits AG estimates the value of the finished technology to be &amp;euro; 90 Mil. Our engineers estimate that the technology, as it stands at this moment, has an 85% chance of being successful. For a not fully developed technology this is a very good result. Hence, Mihalits AG is investing the equivalent of &amp;euro; 76,5 Mil. We believe that in the long run, this is the most promising innovation in airline engine design in recent history.&lt;/p&gt;
&lt;p&gt;On the other hand, Metallurg Technologies is offering to build new plants that will be the basis for our production. We expect that you will need about three plants for the production of the engines, but we anticipate that you will only build two new plants and use one of your old ones. We estimate the costs for each plant to be about &amp;euro; 6 Mil. The production costs should be around &amp;euro; 6,5 Mil. Our engineers estimate that Metallurg Technologies will need to invest another &amp;euro; 5 Mil or so in the development of the engine to bring it to the stage at which it is ready for series production. Summarized Metallurg Technologies will invest to &amp;euro; 23,5 Mil. Your investment is still much less than the value that Mihalits AG is bringing to the table.&lt;/p&gt;
&lt;p&gt;For this reason I recommend Mihalits' share of future Revenue to be not less than 60%. Metallurg Technologies will have a share of future revenue from 40%.&lt;/p&gt;
&lt;p&gt;So Mihalits AG would reduce their share of future revenue&amp;nbsp;again. In this case it would be fair keeping the court of jurisdiction in Germany. There is no disadvantage for any party.&amp;nbsp;&lt;/p&gt;
&lt;p&gt;&amp;nbsp;&lt;/p&gt;
&lt;p&gt;&lt;strong&gt;Duration of contract and number of members on board of directors:&lt;/strong&gt;&lt;/p&gt;
&lt;p&gt;I agree to the point that it would be important establishing ourselves in the long run. Your opinion is that twelve years are the best space of time for securing long term success. I say ten years are better for our project. For this reason let's meet halfway.&amp;nbsp;&lt;/p&gt;
&lt;p&gt;I recommend that the contract should be valid for no longer than eleven years. So I would increase the duration of countract by another year.&amp;nbsp;&lt;/p&gt;
&lt;p&gt;Therefore&amp;nbsp;I want to keep four members on board of directors.&lt;/p&gt;
&lt;p&gt;&amp;nbsp;&lt;/p&gt;
&lt;p&gt;&lt;strong&gt;Secrecy clause:&lt;/strong&gt;&lt;/p&gt;
&lt;p&gt;I think you didn't understand my point for the secrecy clause. With the secrecy clause we just want to prohibit Metallurg Techologies using the combustion chamber in any of their other products and we are right to do so. We want to make sure Metallurg Technologies is focused on our joint venture. For this project we use the technology&amp;nbsp;&lt;strong&gt;equal.&amp;nbsp;&lt;/strong&gt;We will tell Metallurg Technologies all the important things they have to know. So you don't have to be afraid that we will keep the content of the technology as a secret. Please try to understand that this clause is absolutly important for Mihalits AG. In any case our company wants Metallurg Technologies to sign the secrecy clause.&lt;/p&gt;
&lt;p&gt;&amp;nbsp;&lt;/p&gt;
&lt;p&gt;&amp;nbsp;&lt;/p&gt;
&lt;p&gt;Take your time and let me know about your position.&lt;/p&gt;
&lt;p&gt;&amp;nbsp;&lt;/p&gt;
&lt;p&gt;With kind regards,&lt;/p&gt;
&lt;p&gt;Kim Koller&lt;/p&gt;
&lt;p&gt;&lt;span style="color: #373a3c; font-family: 'Segoe UI', 'Source Sans Pro', Calibri, Candara, Arial, sans-serif;"&gt;&lt;span style="font-size: 15px;"&gt;&amp;nbsp;&lt;/span&gt;&lt;/span&gt;&lt;/p&gt;
&lt;p&gt;&amp;nbsp;&lt;/p&gt;
&lt;p&gt;&amp;nbsp;&lt;/p&gt;
&lt;p&gt;&amp;nbsp;&lt;/p&gt;
&lt;p&gt;&amp;nbsp;&lt;/p&gt;</t>
  </si>
  <si>
    <t xml:space="preserve">&lt;p class="MsoNormal"&gt;&lt;span style="font-family: 'Arial',sans-serif;"&gt;Hello Kim Koller,&lt;/span&gt;&lt;/p&gt;
&lt;p class="MsoNormal"&gt;&lt;span style="font-family: 'Arial',sans-serif;"&gt;I just read your message. And I was little bit disappointed. I thought we can come on this way to a solution. But you accept not any of the suggestions I have given. The sense oft the project is that all of us are the winners.&lt;/span&gt;&lt;/p&gt;
&lt;p class="MsoNormal"&gt;&lt;span style="font-family: 'Arial',sans-serif;"&gt;So I understand your point of view&lt;span style="mso-spacerun: yes;"&gt;&amp;nbsp; &lt;/span&gt;with the &lt;span style="mso-spacerun: yes;"&gt;&amp;nbsp;&lt;/span&gt;financial costs.&lt;/span&gt;&lt;/p&gt;
&lt;p class="MsoNormal"&gt;&lt;span style="font-family: 'Arial',sans-serif;"&gt;&amp;nbsp;&lt;/span&gt;&lt;/p&gt;
&lt;p class="MsoNormal"&gt;&lt;strong style="mso-bidi-font-weight: normal;"&gt;&lt;span style="font-family: 'Arial',sans-serif;"&gt;Share of revenue and duration of contract&lt;/span&gt;&lt;/strong&gt;&lt;/p&gt;
&lt;p class="MsoNormal"&gt;&lt;span style="font-family: 'Arial',sans-serif;"&gt;&lt;span style="mso-spacerun: yes;"&gt;&amp;nbsp;&lt;/span&gt;And I will accept your offer of &lt;span style="color: #373a3c; background: white;"&gt;For this reason that &lt;span style="mso-spacerun: yes;"&gt;&amp;nbsp;&lt;/span&gt;You estimate for each plant to be about &amp;euro; 6 Mil and the production costs around &amp;euro; 6,5 Mil. Your investments are a lot.&lt;/span&gt;&lt;/span&gt;&lt;/p&gt;
&lt;p class="MsoNormal"&gt;&lt;span style="font-family: 'Arial',sans-serif; color: #373a3c; background: white;"&gt;&lt;span style="mso-spacerun: yes;"&gt;&amp;nbsp;&lt;/span&gt;So Mihalits' share of future Revenue will be 60%. Metallurg Technologies will have a share of future revenue from 40%.&lt;/span&gt;&lt;/p&gt;
&lt;p class="MsoNormal"&gt;&lt;span style="font-family: 'Arial',sans-serif; color: #373a3c; background: white;"&gt;Therefore I we can make the duration oft he contract 12 years.&lt;/span&gt;&lt;span style="font-family: 'Arial',sans-serif;"&gt; The longer the contract, the less risk we will face. However, as we expect the half-value period of this technology to be around 12 years.&lt;/span&gt;&lt;/p&gt;
&lt;p class="MsoNormal"&gt;&lt;span style="font-family: 'Arial',sans-serif;"&gt;&amp;nbsp;&lt;/span&gt;&lt;/p&gt;
&lt;p class="MsoNormal"&gt;&lt;strong style="mso-bidi-font-weight: normal;"&gt;&lt;span style="font-family: 'Arial',sans-serif;"&gt;Court of jurisdiction&lt;/span&gt;&lt;/strong&gt;&lt;span style="font-family: 'Arial',sans-serif;"&gt;:&lt;/span&gt;&lt;/p&gt;
&lt;p class="MsoNormal"&gt;&lt;span style="font-family: 'Arial',sans-serif;"&gt;Thats a Ukrain company, and &lt;span style="mso-spacerun: yes;"&gt;&amp;nbsp;&lt;/span&gt;the venture will be subject to Ukrainian law. So itdont &lt;span style="mso-spacerun: yes;"&gt;&amp;nbsp;&lt;/span&gt;make sense to have it in germany. When we have to follow the ukraine law. I hope you understand my point of you. &lt;/span&gt;&lt;/p&gt;
&lt;p class="MsoNormal"&gt;&lt;span style="font-family: 'Arial',sans-serif;"&gt;As you see I trust your company and the same thing I expect from you. So the high amount oft the revenue shows that I am honestly with you. So I don&amp;acute;t want a secrecy clause. How can I know that that we use the same technology? &lt;/span&gt;&lt;/p&gt;
&lt;p class="MsoNormal"&gt;&lt;span style="font-family: 'Arial',sans-serif;"&gt;I hope we find a agreement as soon as possible.&lt;/span&gt;&lt;/p&gt;
&lt;p class="MsoNormal"&gt;&lt;span style="font-family: 'Arial',sans-serif;"&gt;&amp;nbsp;&lt;/span&gt;&lt;/p&gt;
&lt;p class="MsoNormal"&gt;&lt;span style="font-family: 'Arial',sans-serif;"&gt;Kind regards,&lt;/span&gt;&lt;/p&gt;
&lt;p class="MsoNormal"&gt;&lt;span style="font-family: 'Arial',sans-serif;"&gt;Marian Husar&lt;/span&gt;&lt;/p&gt;
&lt;p class="MsoNormal"&gt;&amp;nbsp;&lt;/p&gt;
&lt;p class="MsoNormal"&gt;&lt;span style="font-size: 11.5pt; line-height: 107%; font-family: 'Segoe UI',sans-serif; color: #373a3c; background: white;"&gt;&amp;nbsp; &lt;/span&gt;&lt;/p&gt;</t>
  </si>
  <si>
    <t xml:space="preserve">&lt;p&gt;Dear Mr. Husar,&lt;/p&gt;
&lt;p&gt;&amp;nbsp;&lt;/p&gt;
&lt;p&gt;first of all I would like to ask which &lt;strong&gt;issue&lt;/strong&gt; is the most important for your company?&lt;/p&gt;
&lt;p&gt;&amp;nbsp;&lt;/p&gt;
&lt;p&gt;Best regards,&lt;/p&gt;
&lt;p&gt;Kim Koller&lt;/p&gt;</t>
  </si>
  <si>
    <t xml:space="preserve">&lt;p&gt;Dear mrs. Koller,&lt;/p&gt;
&lt;p&gt;Well first of all: The most important issue for my company is the share of future revenue!&lt;/p&gt;
&lt;p&gt;And what is yours?&lt;/p&gt;
&lt;p&gt;In order to keep this negotiation as uncomplicated as possible i would suggest to exchange all our preferences, or let us say the importance of each preferences.&amp;nbsp;&lt;/p&gt;
&lt;p&gt;&lt;br /&gt;So you can make an proper offer and we'll see if we come to an conclusion or a counteroffer is necessary.&lt;br /&gt;&amp;nbsp;&lt;/p&gt;
&lt;p&gt;Please let me know if you need any further information.&amp;nbsp;&lt;/p&gt;
&lt;p&gt;&amp;nbsp;&lt;/p&gt;
&lt;p&gt;Best regards&amp;nbsp;&lt;/p&gt;</t>
  </si>
  <si>
    <t xml:space="preserve">&lt;p&gt;Hello Mr. Husar,&amp;nbsp;&lt;/p&gt;
&lt;p&gt;&amp;nbsp;&lt;/p&gt;
&lt;p&gt;in the following terms I would like to make clear, which of issues are the most important for us.&amp;nbsp;&lt;/p&gt;
&lt;p&gt;So I would like to start with the directors in board. This is a very sensible&amp;nbsp;topic for us as we think that the ideal number of directors representing Mihalits AG would be 5 represents.&lt;/p&gt;
&lt;p&gt;In countermaneuver we would like to make you an attractive offer. The share future revenue will be in a decent distribution such as 70% for us and 30% for you. This as well reflects our investment for the joint venture.&amp;nbsp;&lt;/p&gt;
&lt;p&gt;&amp;nbsp;&lt;/p&gt;
&lt;p&gt;Best regards,&lt;/p&gt;
&lt;p&gt;Koller&lt;/p&gt;</t>
  </si>
  <si>
    <t xml:space="preserve">&lt;p&gt;Good afternoon Mrs. Koller,&lt;br /&gt;&lt;br /&gt;&lt;br /&gt;&lt;/p&gt;
&lt;p&gt;First and foremost I would like to thank you for your offer and I think with the share of revenue we have our first common point.&lt;/p&gt;
&lt;p&gt;For us, it is essential to build up a healthy and longlasting business relationship with you and to negotiate at eye level. Therefore I can't accept 5 of your directors.&amp;nbsp;I would say 3 directors of your company are sufficient.&lt;/p&gt;
&lt;p&gt;Another point is the duration of our contract.&lt;br /&gt;I suggest at least 10 years of cooperation to ensure a high return on investment.&lt;/p&gt;
&lt;p&gt;The next point is the secrecy clause. I already mentioned, that negotiating at eye level is crucial for us. In order to keep this barrier between us away, I would like to abolish the secrecy clause.&lt;/p&gt;
&lt;p&gt;The last topic is the court of jurisdiction. Germany as a neutral country would be a perfect compromise for both of us.&amp;nbsp;&lt;br /&gt;&lt;br /&gt;&lt;br /&gt;&lt;/p&gt;
&lt;p&gt;Let me know what you think about the proposals!&lt;br /&gt;&lt;br /&gt;Best regards,&amp;nbsp;&lt;/p&gt;
&lt;p&gt;Husar&lt;/p&gt;
&lt;p&gt;&amp;nbsp;&lt;/p&gt;
&lt;p&gt;&amp;nbsp;&lt;/p&gt;</t>
  </si>
  <si>
    <t>GreetingsKoller</t>
  </si>
  <si>
    <t xml:space="preserve">&lt;p&gt;Mrs. Koller the text was deleted.&lt;br /&gt;&lt;br /&gt;Greetings&lt;/p&gt;</t>
  </si>
  <si>
    <t xml:space="preserve">&lt;p&gt;Dear Mr. Husar,&lt;/p&gt;
&lt;p&gt;it wasn&amp;rsquo;t an error, I sent an offer for the first decisions we had&amp;nbsp;agreed upon.&amp;nbsp;&lt;/p&gt;
&lt;p&gt;&amp;nbsp;&lt;/p&gt;
&lt;p&gt;Greatings&amp;nbsp;&lt;/p&gt;
&lt;p&gt;Koller&lt;/p&gt;</t>
  </si>
  <si>
    <t xml:space="preserve">Hello,Ican't accept it now. i send an counteroffer with the same conditionsGreetings</t>
  </si>
  <si>
    <t xml:space="preserve">&lt;p&gt;Dear Mr. Husar,&amp;nbsp;&lt;/p&gt;
&lt;p&gt;&amp;nbsp;&lt;/p&gt;
&lt;p&gt;one more time the Mihalits AG would like to thank you for the successful decisions we have made so far. We hope that the ongoing negotiations will be at least as favorable as the previous once.&amp;nbsp;&lt;/p&gt;
&lt;p&gt;Your offer with 3 directors in board isn&amp;rsquo;t feasible. We want to manage our joint venture into the most profitable way it can get. The Mihalits AG managing directors achieved in the past every necessary aim that were set. At least 4 directors will be essential to keep the upcoming cooperation expedient.&amp;nbsp;&lt;/p&gt;
&lt;p&gt;The secrecy clause is just a prevention to keep misunderstandings in the future away. We are feeling certain to say that published content should not make the Metallurg Technologies a permanent suspicion. In cause of that, a signed secrecy clause will be in the interest of both parties.&amp;nbsp;&lt;/p&gt;
&lt;p&gt;As the joint project is a innovative solution and has been rated by our engineers with a success rate of 85%, we still first need to observe how the product will break away. A 6-year-contract is the perfect duration for our investment as we can react before taking a wrong course.&amp;nbsp;&lt;/p&gt;
&lt;p&gt;&amp;nbsp;&lt;/p&gt;
&lt;p&gt;Greatings,&amp;nbsp;&lt;/p&gt;
&lt;p&gt;Kim Koller&lt;/p&gt;</t>
  </si>
  <si>
    <t xml:space="preserve">&lt;p&gt;Hello Mrs. Koller,&lt;/p&gt;
&lt;p&gt;&amp;nbsp;&lt;/p&gt;
&lt;p&gt;We, the Mihalits&amp;nbsp;AG are happy to see, that we're slowly reaching the ending of the negotiation.&lt;/p&gt;
&lt;p&gt;In order to keep this process as fast as possible, I would suggest being online at a certain time.&amp;nbsp;&lt;br /&gt;Maybe today from 8 pm to 10 pm or whenever you want today from now on.&lt;/p&gt;
&lt;p&gt;I've got a question towards your first offer where you made me an attractive offer. (Such as 70% for you and 30% for us). I'm really sure, that you need to write 30% instead of 70%. If not I misunderstood this offer and we need to negotiate again at this point.&amp;nbsp;&lt;/p&gt;
&lt;p&gt;The next issue is the number of directors. As you already mentioned, that this is a really sensitive topic for the Mihalits&amp;nbsp;AG I would accept 4 directors if we sign an at least 8-year contract!&lt;br /&gt;&amp;nbsp;&lt;/p&gt;
&lt;p&gt;And if we need to sign a secrecy clause only in addition to longer duration such as 10 years.&lt;/p&gt;
&lt;p&gt;&amp;nbsp;&lt;/p&gt;
&lt;p&gt;Best regards,&lt;br /&gt;&lt;br /&gt;&lt;/p&gt;
&lt;p&gt;Husar&lt;/p&gt;</t>
  </si>
  <si>
    <t xml:space="preserve">&lt;p&gt;Hello Mr. Husar,&lt;/p&gt;
&lt;p&gt;&amp;nbsp;&lt;/p&gt;
&lt;p&gt;at this Point I am really confused. In your Mail you have said following phrase &amp;bdquo;We, the &lt;strong&gt;Mihalits AG&lt;/strong&gt; are happy to see, that we&amp;rsquo;re slowly reaching the ending of the negotiation&amp;ldquo;.&amp;nbsp;&lt;/p&gt;
&lt;p&gt;As the chief director of Mihalits AG I&amp;rsquo;m classifying it as a deception maneuver, thinking to negotiate with Metallurg Technologies.&lt;/p&gt;
&lt;p&gt;I hope that you can make this clear.&amp;nbsp;&lt;/p&gt;
&lt;p&gt;&amp;nbsp;&lt;/p&gt;
&lt;p&gt;Koller&lt;/p&gt;</t>
  </si>
  <si>
    <t xml:space="preserve">&lt;p&gt;Sorry, this was my fault.&amp;nbsp;&lt;/p&gt;
&lt;p&gt;My intention was to write: "we the Metallurg Technologies".&amp;nbsp;&lt;/p&gt;
&lt;p&gt;I'm am aware of the situation. (You are Mihalits&amp;nbsp;AG and we are the Metallurg)&amp;nbsp;&lt;/p&gt;
&lt;p&gt;Greetings&lt;/p&gt;</t>
  </si>
  <si>
    <t xml:space="preserve">&lt;p&gt;Dear Mr. Husar,&amp;nbsp;&lt;/p&gt;
&lt;p&gt;&amp;nbsp;&lt;/p&gt;
&lt;p&gt;as you have mentioned earlier, my offer is not correct, I&amp;rsquo;m sure it is. I have to type my percentage of the future revenue.&amp;nbsp;&lt;/p&gt;
&lt;p&gt;&amp;nbsp;&lt;/p&gt;
&lt;p&gt;Greatings,&amp;nbsp;&lt;/p&gt;
&lt;p&gt;Koller&lt;/p&gt;</t>
  </si>
  <si>
    <t xml:space="preserve">&lt;p&gt;Dear Mrs. Koller,&lt;br /&gt;&amp;nbsp;&lt;/p&gt;
&lt;p&gt;Sorry, it has to be my fault. I was a little bit confused by the time.&amp;nbsp;&lt;/p&gt;
&lt;p&gt;So let's go on with the negotiation!&lt;/p&gt;
&lt;p&gt;&amp;nbsp;&lt;/p&gt;
&lt;p&gt;Greetings Husar&lt;/p&gt;
&lt;p&gt;&amp;nbsp;&lt;/p&gt;</t>
  </si>
  <si>
    <t xml:space="preserve">Dear Mr. Husar,in view of the fact, that I cant sign a contract with a duration of 10 years, I still would like to try to keep the intentions of both sides as fair as possible.So with that been said, I would like to present you two options. The first option is the offer of this e-mail. As you want to have the contract been based on a long term basis, talking about a duration of 10 years, the Mihalits AG needs to make sure to position 5 directors from us, so we will feel secure.The second option is nothing other than to keep the directors at a number of 4 but duration of course instead of 10 years, 8 years long with the signed secrecy clause, I already mentioned why the secrecy clause is so important for us.Greetings,Kim Koller</t>
  </si>
  <si>
    <t xml:space="preserve">Dear Mrs. Koller,with this Offer I would get a utility of 29%. This is not fair at all.The sense of this negotiation isn't to get the best results (sure for oneself it is the best) but to get along with the negotiation partnerand to come to a good conclusion for both parties. In my counteroffer, I'm giving you an exampleof what would be fair enough for me. You could send me a counteroffer again, so we can see where we commute in.AsIthought the "good offer" (70%, 30%) isn't that good. I was a little confused by your expression "attractive offer". You can keep your secrecy clause and I'll give you the 5 directors on board. In exchange for a (really) attractive offer with the share of revenues and a longer duration.You can also send me a counteroffer again, so we can see where we commute in.GreetingsHusar</t>
  </si>
  <si>
    <t xml:space="preserve">Dear Mr. Husar,Talking about numbers, we need to keep the negotiation real. The Mihalits AG is going to invest more than 75% into the joint venture. So you have to explain why would you get more than 25% of the future revenue? In the end I would like to make a final offer. To keep the good relation between us, I will give you 35% of the future revenue, that is the last thing I could do for us.GreetingsKim Koller</t>
  </si>
  <si>
    <t xml:space="preserve">Dear Mrs. Kolller,we the Metallurg enable the possibility for you to produce the new engine with lower costs. I know your investment is high, but you must understand, that you have 5 directors on board. It's like we have no control in addition to the secrecy clause. This is my new counteroffer and I think it is pretty fair.I hope this is the beginning of a good business relationship.Best regardsHusar</t>
  </si>
  <si>
    <t xml:space="preserve">&lt;p&gt;Hello Kim Koller,&lt;/p&gt;
&lt;p style="text-align: left;"&gt;as you requested here are our most important issues: the share of future revenue, the duration of contract and court of jurisdiction.&amp;nbsp;&lt;/p&gt;
&lt;p style="text-align: left;"&gt;Befor talking about other details I would ask you for more information about the secrecy clause, what's exactly involved in it?&amp;nbsp;&lt;/p&gt;
&lt;p&gt;Kind regards,&lt;/p&gt;
&lt;p&gt;Marian Husar:)&lt;/p&gt;</t>
  </si>
  <si>
    <t xml:space="preserve">&lt;p&gt;Hello Marian,&amp;nbsp;&lt;br /&gt;&lt;br /&gt;thank you for your answer. The secrecy clause is very important to us because we need to make sure that our innovation, the new engine, remains in our control and that third parties won't get that information. It's our only shot for remaining competitive so we need you to sign a secrecy clause.&lt;br /&gt;&lt;br /&gt;&lt;br /&gt;Best regards,&amp;nbsp;&lt;br /&gt;Kim&lt;br /&gt;&lt;br /&gt;&lt;br /&gt;&lt;/p&gt;</t>
  </si>
  <si>
    <t xml:space="preserve">&lt;p&gt;Hello Kim,&lt;/p&gt;
&lt;p&gt;are we as Metallurg Technologies seen as a third party too or will the information about the new engine be shared with us?&amp;nbsp;&lt;/p&gt;
&lt;p&gt;Best regards,&amp;nbsp;&lt;/p&gt;
&lt;p&gt;Marian&lt;/p&gt;</t>
  </si>
  <si>
    <t xml:space="preserve">&lt;p&gt;Hello Marian,&lt;/p&gt;
&lt;p&gt;no Metallurg Technologies is the only party that we trust with our new engine. We want our innovation (the engine) to stay between us to make sure it will be a success for both of us!&amp;nbsp;&lt;/p&gt;
&lt;p&gt;Best regards,&lt;/p&gt;
&lt;p&gt;Kim Koller&amp;nbsp;&lt;/p&gt;</t>
  </si>
  <si>
    <t xml:space="preserve">&lt;p&gt;Hello Kim,&amp;nbsp;&lt;/p&gt;
&lt;p&gt;that sounds good. So&amp;nbsp;what are your thoughts on the other issues? It seems like the share of the future revenue is our common issue. But beside that we are willing to make concessions, so both companys can achieve their main goals. We would let you have more members on the Board of Directors if you would let us choose the duration of the contract.&lt;/p&gt;
&lt;p&gt;&amp;nbsp;&lt;/p&gt;
&lt;p&gt;Best regards,&amp;nbsp;&lt;/p&gt;
&lt;p&gt;Marian&lt;/p&gt;
&lt;p&gt;&amp;nbsp;&lt;/p&gt;
&lt;p&gt;&amp;nbsp;&lt;/p&gt;</t>
  </si>
  <si>
    <t xml:space="preserve">&lt;p&gt;Hello Marian,&lt;/p&gt;
&lt;p&gt;I agree with you and I think we can find good compromises in all issues so I would suppose you sending me an offer with &lt;strong&gt;concrete&lt;/strong&gt; &lt;strong&gt;numbers&lt;/strong&gt; (in the agenda) so that we can discuss them and find/agree on a contract until Friday!&lt;/p&gt;
&lt;p&gt;With best regards,&lt;/p&gt;
&lt;p&gt;Kim&amp;nbsp;&lt;/p&gt;</t>
  </si>
  <si>
    <t xml:space="preserve">&lt;p&gt;Hello Kim,&lt;/p&gt;
&lt;p&gt;seeing that it will take time for the Blue Star to be excepted by the customers, the first years will be the rikiest. After that we will make real profits, so its in our both interest to have a long cooperation. And when it comes to the Directors in Board we think its easier for us to work with local authorities.&lt;/p&gt;
&lt;p&gt;The numbers we had in mind are:&lt;/p&gt;
&lt;ul&gt;
&lt;li&gt;12 Years duration of contract&lt;/li&gt;
&lt;li&gt;2 members (of Mihalits) on the Directors on Board&lt;/li&gt;
&lt;/ul&gt;
&lt;p&gt;&amp;nbsp;&lt;/p&gt;
&lt;p&gt;&amp;nbsp;&lt;/p&gt;</t>
  </si>
  <si>
    <t xml:space="preserve">Hello Marian,   you keep sending me Question-message-types but I need a clear offer from you, and the time is running so would you please send an offer and not questions? I can only answer those questions with clarifications but if you don’t start sending offers we will never get to a contract and it’s already time! Best regards, Kim</t>
  </si>
  <si>
    <t xml:space="preserve">&lt;p&gt;Hello Kim,&lt;/p&gt;
&lt;p&gt;I can only answer with a question if you send me clarifications, there is no other message typ to choose. Besides that i wrote the numbers wich are open to discuss in the last mail. Let me know your thoughts on those.&lt;/p&gt;
&lt;p&gt;Best regards&lt;/p&gt;
&lt;p&gt;Marian&lt;/p&gt;</t>
  </si>
  <si>
    <t xml:space="preserve">&lt;p&gt;Hello Marian,&amp;nbsp;&lt;br /&gt;&lt;br /&gt;I will try to send you an offer now. I understand that the share of future revenue is important to you too and the directors in&amp;nbsp;board&amp;nbsp;are also important to both of us. But let's try finding a compromise, I will make a suggestion to you.&amp;nbsp;&lt;br /&gt;I am really trying to make it comfortable for both of us but I really need a secrecy clause, at least 3 members in the&amp;nbsp;directors&amp;nbsp;board because you can trust us with our knowledge (we are one of the most important aircraft producers in the world).&amp;nbsp;&lt;br /&gt;We would like Germany to be the court of jurisdiction so it will be a neutral country.&lt;br /&gt;&lt;br /&gt;Best regards,&amp;nbsp;&lt;br /&gt;Kim&amp;nbsp;&lt;/p&gt;</t>
  </si>
  <si>
    <t xml:space="preserve">&lt;p&gt;Dear Kim Koller,&lt;/p&gt;
&lt;p&gt;thank you for your fast response!&lt;/p&gt;
&lt;p&gt;&amp;nbsp;&lt;/p&gt;
&lt;p&gt;First of all I am verry glad that we were already able to agree on 2 points.&lt;/p&gt;
&lt;p&gt;So that there are no misunderstandings later, I would like to repeat our first agreement again:&lt;/p&gt;
&lt;p&gt;1. &lt;em&gt;Court of jurisdiction&lt;/em&gt;: We plan to go to the court in Germany, right? I think this is the best idea.&lt;/p&gt;
&lt;p&gt;2. &lt;em&gt;Directors on board&lt;/em&gt;: 3 places on board are occupied by your directors and 2 by ours. In my opinion this decision is justifiable.&lt;/p&gt;
&lt;p&gt;&amp;nbsp;&lt;/p&gt;
&lt;p&gt;Now some other points I would like to clarify with you:&lt;/p&gt;
&lt;p&gt;First of all it is about the &lt;em&gt;share of revenues&lt;/em&gt;. Would it be right for you to tell us how much you are investing into the projekt as a whole?&lt;/p&gt;
&lt;p&gt;The reason for this question is very simple. If we know how much both parties are investing, it is much easier to devide the profit better and with more fairnes.&lt;/p&gt;
&lt;p&gt;You should know, that this issue is one of the most important one for Metallurg Technologies. So please be so kind and give us some details.&lt;/p&gt;
&lt;p&gt;My second question contains the topics "&lt;em&gt;duration of contract&lt;/em&gt;" and "&lt;em&gt;secrecy clause&lt;/em&gt;".&lt;/p&gt;
&lt;p&gt;Which point of the two is more important to you?&lt;/p&gt;
&lt;p&gt;Based on these preferences we can certainly come to a better result.&lt;/p&gt;
&lt;p&gt;&amp;nbsp;&lt;/p&gt;
&lt;p&gt;I wish you a nice day and best regards&lt;/p&gt;
&lt;p&gt;Marian Husar&lt;/p&gt;
&lt;p&gt;&amp;nbsp;&lt;/p&gt;</t>
  </si>
  <si>
    <t xml:space="preserve">&lt;p&gt;Dear Marian Husar,&lt;/p&gt;
&lt;p&gt;exaktly, court of jurisdiction will be in Germany and my company will have 3 places in the directors board and your 2.&lt;/p&gt;
&lt;p&gt;For sure, we will give you some more information to the share of revenues issue. Actually, this issue is also one of the most important issue to us. In consultation with our finance department we will investing the equivalent of 76,5 Mio. &amp;euro; in the joint venture. Could you tell us how much you will investing into the joint venture?&lt;/p&gt;
&lt;p&gt;Our finance department already had calculated your cost for production. Maybe we can compare them.&lt;/p&gt;
&lt;p&gt;For us the secrecy clause ist more important than the duration of contract. What about your preferences?&lt;/p&gt;
&lt;p&gt;&amp;nbsp;&lt;/p&gt;
&lt;p&gt;I hope I had answer your question.&lt;/p&gt;
&lt;p&gt;&amp;nbsp;&lt;/p&gt;
&lt;p&gt;Best regards,&lt;/p&gt;
&lt;p&gt;Kim Koller&lt;/p&gt;</t>
  </si>
  <si>
    <t xml:space="preserve">&lt;p&gt;Dear Marian Husar,&lt;/p&gt;
&lt;p&gt;thank you very much for the explantion. It seems to me that we will get soon a contract.&lt;/p&gt;
&lt;p&gt;Before I want to accept your offer or giving another counteroffer I want to discuss the revenue issue.&lt;/p&gt;
&lt;p&gt;Our financial department estimate that you have to invest about 23,5 Mil &amp;euro;. I'm very surprised that the estimated costs of your and my companies. I guess our financial department may just underrate the cost and your company may just overrate the cost a bit. Would you also agree a 60 to 40 ratio?&lt;/p&gt;
&lt;p&gt;Best regards,&lt;/p&gt;
&lt;p&gt;Kim Koller&lt;/p&gt;</t>
  </si>
  <si>
    <t xml:space="preserve">&lt;p&gt;Dear Kim Koller,&lt;/p&gt;
&lt;p&gt;first and foremost, I am really pleased that our negotiation is going so well!&lt;/p&gt;
&lt;p&gt;It already sounds promising to enter into the contract with you.&lt;/p&gt;
&lt;p&gt;&amp;nbsp;&lt;/p&gt;
&lt;p&gt;Now to our (probably) final clarification:&lt;/p&gt;
&lt;p&gt;Of course, the costs may have been calculated very prematurely, but there is still some risk that they will get even higher.&lt;/p&gt;
&lt;p&gt;Regarding to this risk which Metallurg Technologies has to take, I would suggest a compromise at 62% to 38%.&lt;/p&gt;
&lt;p&gt;This would be very accommodating.&lt;/p&gt;
&lt;p&gt;I hope you agree with that as well and that we will soon come to a contract with which both companies are very satisfied.&lt;/p&gt;
&lt;p&gt;&amp;nbsp;&lt;/p&gt;
&lt;p&gt;Have a nice day and kind regards&lt;/p&gt;
&lt;p&gt;Marian Husar&lt;/p&gt;
&lt;p&gt;&amp;nbsp;&lt;/p&gt;
&lt;p&gt;&amp;nbsp;&lt;/p&gt;
&lt;p&gt;&amp;nbsp;&lt;/p&gt;</t>
  </si>
  <si>
    <t xml:space="preserve">&lt;p style="box-sizing: border-box; margin-top: 0px; margin-bottom: 1rem; color: #373a3c; font-family: 'Segoe UI', 'Source Sans Pro', Calibri, Candara, Arial, sans-serif; font-size: 15px;"&gt;Good Morning Mr. Husar,&lt;/p&gt;
&lt;p style="box-sizing: border-box; margin-top: 0px; margin-bottom: 1rem; color: #373a3c; font-family: 'Segoe UI', 'Source Sans Pro', Calibri, Candara, Arial, sans-serif; font-size: 15px;"&gt;what is your most important issue?&lt;/p&gt;
&lt;p style="box-sizing: border-box; margin-top: 0px; margin-bottom: 1rem; color: #373a3c; font-family: 'Segoe UI', 'Source Sans Pro', Calibri, Candara, Arial, sans-serif; font-size: 15px;"&gt;Greetings,&lt;/p&gt;
&lt;p style="box-sizing: border-box; margin-top: 0px; margin-bottom: 1rem; color: #373a3c; font-family: 'Segoe UI', 'Source Sans Pro', Calibri, Candara, Arial, sans-serif; font-size: 15px;"&gt;Kim Koller&lt;/p&gt;</t>
  </si>
  <si>
    <t xml:space="preserve">&lt;blockquote&gt;
&lt;p&gt;&amp;nbsp;&lt;/p&gt;
&lt;p&gt;&lt;span lang="EN-US" style="margin: 0px; color: black; font-family: 'Verdana',sans-serif; font-size: 8.5pt;"&gt;Hello Mrs. Koller, &lt;br style="min-height: 0px;" /&gt; &lt;br style="min-height: 0px;" /&gt; thank you for your message. We are very pleased that the Mihaltis AG is willed to join a joint venture with our company. &lt;br style="min-height: 0px;" /&gt; &lt;br style="min-height: 0px;" /&gt; Our most important issues are Share of Future Revenue and the Duration of the contract. &lt;br style="min-height: 0px;" /&gt; &lt;br style="min-height: 0px;" /&gt; If we could split the revenues like 75% for us the Metallurg Technologies and 25% for Mihaltis AG this would be excellent. We need this high revenue because we must invest several million dollars in new plants to finalize the development of the&amp;nbsp;Blue Star engine. Also, is Metallurg Tec. willing to accept the risk to the finalize the development in our plants. If the development fails, many millions of dollars for our company are lost. We will take this risk because we believe this project will bring our both companies enormous success. But we need the necessary securities so that we can plan and evolve our enterprise for this big plan.&lt;br style="min-height: 0px;" /&gt; &lt;br style="min-height: 0px;" /&gt; Furthermore we must employ new well-educated people so that we can produce the new engine on a technical high-quality level. If we going to address the aircraft market worldwide we have produce many pieces of the new Blue Star engine and we must equip literally every new plane in world with the engine. This must be our target. We have the workforce and the know how here in the Ukraine, but we need enough money to pay our employees and overcome this challenge.&lt;/span&gt;&lt;/p&gt;
&lt;p&gt;&amp;nbsp;&lt;/p&gt;
&lt;p&gt;&lt;span lang="EN-US" style="margin: 0px; color: black; font-family: 'Verdana',sans-serif; font-size: 8.5pt;"&gt;You might know the management of our companies have already agreed to install a new it security software in our company. This additionally a big investment for an enterprise which is in the Ukraine.&lt;/span&gt;&lt;/p&gt;
&lt;p&gt;&amp;nbsp;&lt;/p&gt;
&lt;p style="min-height: 0px; orphans: 2; -webkit-text-stroke-width: 0px; word-spacing: 0px;"&gt;&lt;span lang="EN-US" style="margin: 0px; color: black; font-family: 'Verdana',sans-serif; font-size: 8.5pt;"&gt;I hope we'll able to agree on this point and we can move on to the other issues.&lt;/span&gt;&lt;/p&gt;
&lt;p&gt;&amp;nbsp;&lt;/p&gt;
&lt;p style="min-height: 0px; orphans: 2; -webkit-text-stroke-width: 0px; word-spacing: 0px;"&gt;&lt;span lang="EN-US" style="margin: 0px; color: black; font-family: 'Verdana',sans-serif; font-size: 8.5pt;"&gt;In the next massage i will send you a first offer of possible contract of the joint venture. This could be the basic for the discussion of the next issues.&lt;/span&gt;&lt;/p&gt;
&lt;p&gt;&amp;nbsp;&lt;/p&gt;
&lt;p style="min-height: 0px; orphans: 2; -webkit-text-stroke-width: 0px; word-spacing: 0px;"&gt;&lt;span lang="EN-US" style="margin: 0px; color: black; font-family: 'Verdana',sans-serif; font-size: 8.5pt;"&gt;With kind regards,&lt;/span&gt;&lt;/p&gt;
&lt;p&gt;&amp;nbsp;&lt;/p&gt;
&lt;p style="min-height: 0px; orphans: 2; -webkit-text-stroke-width: 0px; word-spacing: 0px;"&gt;&lt;span lang="EN-US" style="margin: 0px; color: black; font-family: 'Verdana',sans-serif; font-size: 8.5pt;"&gt;Marian Husar&lt;/span&gt;&lt;/p&gt;
&lt;/blockquote&gt;</t>
  </si>
  <si>
    <t xml:space="preserve">&lt;p&gt;Hello Mr.&amp;nbsp;&lt;span style="font-family: Verdana, sans-serif; font-size: 11.3333px;"&gt;Husar,&lt;/span&gt;&lt;/p&gt;
&lt;p&gt;&lt;span style="font-family: Verdana, sans-serif; font-size: 11.3333px;"&gt;&amp;nbsp;&lt;/span&gt;&lt;/p&gt;
&lt;p&gt;&lt;span style="font-family: Verdana, sans-serif; font-size: 11.3333px;"&gt;thank you for your message. We can&amp;nbsp;&lt;/span&gt;&lt;span style="font-family: Verdana, sans-serif;"&gt;&lt;span style="font-size: 11.3333px;"&gt;absolutely understand your concerns due this joint venture.&lt;/span&gt;&lt;/span&gt;&lt;/p&gt;
&lt;p&gt;&lt;span style="font-family: Verdana, sans-serif; font-size: 11.3333px;"&gt;As we are looking forward to our joint venture we can't forget what Mihalits AG invested in the past for our technologie which we bring to the project.&lt;strong&gt;&amp;nbsp;&lt;/strong&gt;Do you have any details of your costs,&amp;nbsp;&lt;/span&gt;&lt;span style="font-family: Verdana, sans-serif;"&gt;&lt;span style="font-size: 11.3333px;"&gt;which will be paid by Metallurg Technologies? The Mihaltis AG&lt;/span&gt;&lt;/span&gt;&lt;span style="font-family: Verdana, sans-serif;"&gt;&lt;span style="font-size: 11.3333px;"&gt;&amp;nbsp;had also invested&amp;nbsp;&lt;/span&gt;&lt;/span&gt;&lt;span style="font-family: Verdana, sans-serif; font-size: 11.3333px;"&gt;several million dollars for example for the R&amp;amp;D. Another point is that we both share the risk by entering this project but our engineers are estimating&amp;nbsp;&lt;/span&gt;&lt;span style="font-family: Verdana, sans-serif;"&gt;&lt;span style="font-size: 11.3333px;"&gt;85% chance of being successful&lt;/span&gt;&lt;/span&gt;&lt;span style="font-family: Verdana, sans-serif; font-size: 11.3333px;"&gt;. Because of that we don&amp;rsquo;t think that your suggestion is in relation to our costs and yours. For this reason we think a fair split of the revenues is 80% for the Mihalits AG.&amp;nbsp;&lt;/span&gt;&lt;span style="font-family: Verdana, sans-serif; font-size: 11.3333px;"&gt;We think this split of the revenues is fair for both sides and will generate a win-win situation.&lt;/span&gt;&lt;/p&gt;
&lt;p&gt;&amp;nbsp;&lt;/p&gt;
&lt;p&gt;&lt;span style="font-family: Verdana, sans-serif; font-size: 11.3333px;"&gt;What about the duration of the contract? I would suggest 5 years.&lt;/span&gt;&lt;/p&gt;
&lt;p&gt;&amp;nbsp;&lt;/p&gt;
&lt;p&gt;&lt;span style="font-family: Verdana, sans-serif; font-size: 11.3333px;"&gt;Best regards,&lt;/span&gt;&lt;/p&gt;
&lt;p&gt;&lt;span style="font-family: Verdana, sans-serif; font-size: 11.3333px;"&gt;Kim Koller&lt;/span&gt;&lt;/p&gt;
&lt;p&gt;&amp;nbsp;&lt;/p&gt;
&lt;p&gt;&amp;nbsp;&lt;/p&gt;
&lt;p&gt;&amp;nbsp;&lt;/p&gt;</t>
  </si>
  <si>
    <t xml:space="preserve">&lt;p&gt;&amp;nbsp;&lt;/p&gt;
&lt;p style="margin: 0px 0px 10.66px;"&gt;&lt;span lang="EN-US" style="margin: 0px;"&gt;&lt;span style="font-family: Calibri; font-size: medium;"&gt;Good evening Mrs. Koller,&lt;/span&gt;&lt;/span&gt;&lt;/p&gt;
&lt;p&gt;&amp;nbsp;&lt;/p&gt;
&lt;p style="margin: 0px 0px 10.66px;"&gt;&lt;span lang="EN-US" style="margin: 0px;"&gt;&lt;span style="font-family: Calibri; font-size: medium;"&gt;The management of Metallurg Technologies wants to join the formal negotiation process as soon as possible due the time shortage until Friday. We ask you friendly to send us a first offer that we can discuss. It will be just a first offer, nothing more but our managers want to see something. After this offer we can go on as we do now and talk about each issue. Please send the next message with the subject offer! Otherwise our management is going to force a stop of the contract negotiation.&lt;/span&gt;&lt;/span&gt;&lt;/p&gt;
&lt;p&gt;&amp;nbsp;&lt;/p&gt;
&lt;p style="margin: 0px 0px 10.66px;"&gt;&lt;span lang="EN-US" style="margin: 0px;"&gt;&lt;span style="font-family: Calibri; font-size: medium;"&gt;Now to the topic. &lt;span style="margin: 0px;"&gt;&amp;nbsp;&lt;/span&gt;Our investments in new plants, infrastructure and it-security services are about &amp;euro; 40 Mil in total.&lt;span style="margin: 0px;"&gt;&amp;nbsp; &lt;/span&gt;A split of 60% for us and 40% for of the revenues with a 7-year contract duration would be acceptable. &lt;span style="margin: 0px;"&gt;&amp;nbsp;&lt;/span&gt;We would agree to a deal which contains a split of 48% for Metallurg and 52% and a 10-year contract duration. We need this long-term duration because we need securities for our high investments.&lt;/span&gt;&lt;/span&gt;&lt;/p&gt;
&lt;p&gt;&amp;nbsp;&lt;/p&gt;
&lt;p style="margin: 0px 0px 10.66px;"&gt;&lt;span lang="EN-US" style="margin: 0px;"&gt;&lt;span style="font-family: Calibri; font-size: medium;"&gt;As you sad, the risk of the project to fail is still about 15%. This is in the financial situation of our company and the Ukraine in total an enormous risk that we are willing to take for the project. This is the reason why 45% for us of the revenues is the absolute limit. If you want that we reach this limit, you must make an offer of the contract duration which is above 10 years.&lt;/span&gt;&lt;/span&gt;&lt;/p&gt;
&lt;p&gt;&amp;nbsp;&lt;/p&gt;
&lt;p style="margin: 0px 0px 10.66px;"&gt;&lt;span lang="EN-US" style="margin: 0px;"&gt;&lt;span style="font-family: Calibri; font-size: medium;"&gt;We will talk about the other issues after you have send me your first offer.&lt;/span&gt;&lt;/span&gt;&lt;/p&gt;
&lt;p&gt;&amp;nbsp;&lt;/p&gt;
&lt;p style="margin: 0px 0px 10.66px;"&gt;&lt;span lang="EN-US" style="margin: 0px;"&gt;&lt;span style="font-family: Calibri; font-size: medium;"&gt;With kind regards,&lt;/span&gt;&lt;/span&gt;&lt;/p&gt;
&lt;p&gt;&amp;nbsp;&lt;/p&gt;
&lt;p style="margin: 0px 0px 10.66px;"&gt;&lt;span lang="EN-US" style="margin: 0px;"&gt;&lt;span style="font-family: Calibri; font-size: medium;"&gt;&amp;nbsp;&lt;/span&gt;&lt;/span&gt;&lt;/p&gt;
&lt;p&gt;&amp;nbsp;&lt;/p&gt;
&lt;p style="margin: 0px 0px 10.66px;"&gt;&lt;span lang="EN-US" style="margin: 0px;"&gt;&lt;span style="font-family: Calibri; font-size: medium;"&gt;Marian Husar&lt;/span&gt;&lt;/span&gt;&lt;/p&gt;</t>
  </si>
  <si>
    <t xml:space="preserve">&lt;p class="MsoNormal" style="text-align: left;"&gt;Dear Mr Husar,&lt;/p&gt;
&lt;p class="MsoNormal" style="text-align: left;"&gt;I &lt;span style="color: black; mso-themecolor: text1;"&gt;would like &lt;/span&gt;to remind you that you &lt;span style="color: black; mso-themecolor: text1;"&gt;wanted to draft the first offer for our contract. &lt;/span&gt;Please read your first message again! I &lt;span style="color: black; mso-themecolor: text1;"&gt;have been waiting &lt;/span&gt;for your offer since your first message. Furthermore the Mihaltis AG &lt;span style="color: black; mso-themecolor: text1;"&gt;can&amp;rsquo;t accept your last e-mail because it was kind of inappropriate.&lt;span style="mso-spacerun: yes;"&gt;&amp;nbsp;&lt;/span&gt;&lt;/span&gt;A joint venture is always beneficial for both sides but it is our comapany which has one of the highest innovation. That means that we have the opportunity to cooperate with many other companies. This joint venture is a excellent chance for your company that you have to use. Our managment is very disappointed because we thought that the joint venture would be very profitable for both parties.&amp;nbsp;&lt;/p&gt;
&lt;p class="MsoNormal" style="text-align: left;"&gt;At the moment it seems like it is technically not possible for you &lt;span style="color: black; mso-themecolor: text1;"&gt;to send me the first offer. &lt;/span&gt;Therefore we are going to send you an offer for the contract but first we are waiting for an adequate answer.&lt;/p&gt;
&lt;p class="MsoNormal" style="text-align: left;"&gt;In term of the prefernces we could accept a six-year contract because we understand that you need to safeguard your high investments.Therefore we want a taller part of the revenues. Considering that our investments such as our blue star technologie has a value of 90 Mio. &amp;euro; we want to split the revenues like 80% for us and 20% for you.&lt;/p&gt;
&lt;p class="MsoNormal" style="text-align: left;"&gt;Our managment believes that this technology will revolutionise the entire aircraft industry. Therefore we are not going to discuss about the secrecy clause because our company needs the same safeguards as your comapany. &lt;span style="mso-spacerun: yes;"&gt;&amp;nbsp;&lt;/span&gt;&lt;/p&gt;
&lt;p class="MsoNormal" style="text-align: left;"&gt;&lt;span style="font-family: 'Times New Roman',serif;"&gt;&amp;nbsp;&lt;/span&gt;Yours sincerely,&lt;/p&gt;
&lt;p class="MsoNormal" style="text-align: left;"&gt;&lt;span style="font-family: 'Times New Roman',serif;"&gt;&amp;nbsp;&lt;/span&gt;Kim Koller&lt;/p&gt;</t>
  </si>
  <si>
    <t xml:space="preserve">&lt;p&gt;&amp;nbsp;&lt;/p&gt;
&lt;p style="margin: 0px 0px 10.66px;"&gt;&lt;span lang="EN-US" style="margin: 0px; font-family: 'Arial',sans-serif;"&gt;&lt;span style="font-size: medium;"&gt;Dear Mrs. Koller,&lt;/span&gt;&lt;/span&gt;&lt;/p&gt;
&lt;p&gt;&amp;nbsp;&lt;/p&gt;
&lt;p style="margin: 0px 0px 10.66px;"&gt;&lt;span lang="EN-US" style="margin: 0px; font-family: 'Arial',sans-serif;"&gt;&lt;span style="font-size: medium;"&gt;In the name of the management of Metallurg Tec. I want to apologize if you think my last e-mail was kind of inappropriate. The reason why I was so harsh is the enormous time pressure that we have to get the deal done until Friday.&lt;/span&gt;&lt;/span&gt;&lt;/p&gt;
&lt;p&gt;&amp;nbsp;&lt;/p&gt;
&lt;p style="margin: 0px 0px 10.66px;"&gt;&lt;span lang="EN-US" style="margin: 0px; font-family: 'Arial',sans-serif;"&gt;&lt;span style="font-size: medium;"&gt;Just for your information on our negotiation platform I&amp;rsquo;m unable to send the first offer. I didn&amp;rsquo;t recognize that in my first e-mail. Please excuse me for my mistake. Consequently, you must send the first draft.&lt;/span&gt;&lt;/span&gt;&lt;/p&gt;
&lt;p&gt;&amp;nbsp;&lt;/p&gt;
&lt;p style="margin: 0px 0px 10.66px;"&gt;&lt;span lang="EN-US" style="margin: 0px; font-family: 'Arial',sans-serif;"&gt;&lt;span style="font-size: medium;"&gt;You sad, a joint venture should be profitable for both parties and we already talked about the high investments on both sides, we discussed that issue and came to the closure that we would agree to a deal with 11 years duration and the following split of the revenues: 40% for Metallurg and 60% for you. If you agree to the deal of these two issues we would grant you 3 members on the Directors Board.&lt;/span&gt;&lt;/span&gt;&lt;/p&gt;
&lt;p&gt;&amp;nbsp;&lt;/p&gt;
&lt;p style="margin: 0px 0px 10.66px;"&gt;&lt;span style="font-size: medium;"&gt;&lt;span lang="EN-US" style="margin: 0px; font-family: 'Arial',sans-serif;"&gt;We understand your opinion that you want safeguards&lt;/span&gt;&lt;span style="font-family: Calibri;"&gt; for your company in in the form of a secrecy clause. We are willing to agree the clause if the court of Jurisdiction is in the Ukraine. That&amp;rsquo;s a very important issue for us because the plants and the whole construction will be located here. We want that our huge investments are protect by the local law. Furthermore, in case of a litigation with another company we have the possibility to solve the problem on the spot and keep away trouble from the plants and the production.&lt;/span&gt;&lt;/span&gt;&lt;/p&gt;
&lt;p&gt;&amp;nbsp;&lt;/p&gt;
&lt;p style="margin: 0px 0px 10.66px;"&gt;&lt;span lang="EN-US" style="margin: 0px; font-family: 'Arial',sans-serif;"&gt;&lt;span style="font-size: medium;"&gt;With kind regards,&lt;/span&gt;&lt;/span&gt;&lt;/p&gt;
&lt;p&gt;&amp;nbsp;&lt;/p&gt;
&lt;p style="margin: 0px 0px 10.66px;"&gt;&lt;span lang="EN-US" style="margin: 0px; font-family: 'Arial',sans-serif;"&gt;&lt;span style="font-size: medium;"&gt;Marian Husar&lt;/span&gt;&lt;/span&gt;&lt;/p&gt;</t>
  </si>
  <si>
    <t xml:space="preserve">Dear Mr. Husar,I completely agree with you. We have time pressure but I am going to send youthe first offer today so that we can find a solution. After your first e-mail I thought you are also able to send me anfirst offer but now I'm reallyglad that we solved that.In term of the secrecy clause and the court of jurisdiction I would offer that we have a secrecy clause and the court of jurisdiction is in Germany.At the moment we think that your offer is still not completely fair.The revenues and the Mihalits' Directors on board are very important issues for the Mihalits AG which have to be solved soon. We have invested a lot of money in our blue star technologie. We think our technologie is the key issue in this joint venture. Your offer is not in relation with our and your investment butI'm sure that you can drafta more attractive offer. Due to the fact that our R&amp;D Department constructs and producesthe new enginein your plants we want 5 Mihalits members on board. This would be also in your interestsbecause our members will be more economical caused by theirexperiences.I hope you can accept this offer.Best regards,Kim Koller</t>
  </si>
  <si>
    <t xml:space="preserve">Dear Mr Husar,we believe that the Mihalits' Directors in board is a very important issue for our company but also for your company. One of the most important interests of our company is to get high revenues. That's the reason why we need 5 Directors in Board. If we have 5 seats, it would be much more easy to increase our revenues. Our directors will act as a unit! This will be really effective. This point is also in your interests because our most important aim is to maximize the revenues.You said that the ukrainian economy has to deal with problems such as corruption. We think it doesnt make sense if the court of jurisdiction will be in Ukraine. In Ukraine the foreign countries have difficulties demanding their rights. We think that it would be the best solution to chose a country like Germany because their courts of jurisdictions are known for doing excellent work . We believe that this would be the most fair alternative.Our managment did some calculations. This calculations show that our gain in the first 5 years will be as high as our investments but only when we have the fair splitting of 75% for us and 25% for you. We know that you need securities and we will offer 5+2 years. Obviously we will extend this if our investment is as attractive like today.Best RegardsKim Koller</t>
  </si>
  <si>
    <t xml:space="preserve">Hello Mrs. Koller,we understand your view that you want as many members on the directors board as possible. Referred to the points I mentioned in my last message Metallurg Tec. will not join a cooperation without an own member of the management on the Directors Board.We are willing to offer you four seats on the director board and the Court of Jurisdiction will be in the Germany if we get a long-term deal.With a long term deal I mean 12 years. This will be great four our two companies. We build new plants only for the new Blue Star engine, so they must be operating for several years until the Return on Investment is reached. Our experts have calculated this point ideally will be reached by a split of 60-40 in 7,3 years. In the worst case we would reach it in 9 years. As you might know the Ukrainian economy and especial our company has emerged an economic crisis just a few years ago, altough Metallurg Tec. is a fast-growing high technical enterprise. Honestly, at the moment we are not financial as strong as we are wanting to be and will be in the future. Your interest also should be a deal with a long duration otherwise you could lose your manufacturing plants to another competitor after a brief time of five or 7 years or you have to negotiate a new deal with us with much poorer conditions.Beside this fact, we plan that our join venture will be global leader in the production of civil aircraft engines. As this we need strong market presence over long decade. Thats the only way to get the customer loyalty of the great aircraft manufacturers like Airbus and Boeing. Furthermore, the history has shown that a successful joint venture in engine manufacturing has the possibility to exist over several years. (Compare to Engine Alliance https://en.wikipedia.org/wiki/Engine_Alliance)So, I think a 12-year contract duration considering the other issues ist more than fair and we should make a deal here. To start our prosperous cooperation in future.Sincerely,Marin Husar</t>
  </si>
  <si>
    <t xml:space="preserve">Dear Mr Husar,Due to the shortage of the time I would like make this counteroffer.Best regards,Kim Koller</t>
  </si>
  <si>
    <t xml:space="preserve">Dear Mrs Koller,we are thankful that you approach to our issues. As I said in my last e-mail we need at least one member on the directors board. In counterpart we are willing to give you 4% more on the revenues as we offered you in the last draft by our side.With kind regards,Marian Husar</t>
  </si>
  <si>
    <t xml:space="preserve">Dear Mr Husar,we accept that the duration of the contract is 12 years. Thats the longest contract duration with is possible. In return we want that your company accept that the Mihalits AG has 5 seats in the directors board. This is our last offer.Best regards,Kim Koller</t>
  </si>
  <si>
    <t xml:space="preserve">&lt;p class="MsoNormal" style="margin-bottom: 12.0pt; line-height: 18.0pt;"&gt;Good Morning Mrs. Kim Koller,&lt;/p&gt;
&lt;p class="MsoNormal" style="margin-bottom: 12.0pt; line-height: 18.0pt;"&gt;&lt;span lang="EN-US" style="font-family: Calibri; color: black; mso-ansi-language: EN-US;"&gt;To be honest I&amp;acute;m surprised by the fact, that you could gain my background information. (how did you get them?)&lt;/span&gt;&lt;/p&gt;
&lt;p class="MsoNormal" style="margin-bottom: 12.0pt; line-height: 18.0pt;"&gt;&lt;span lang="EN-US" style="font-family: Calibri; color: black; mso-ansi-language: EN-US;"&gt;Therefore, you took my possibility to decide if I want to play with open cards or not beforehand without exposing your own preferences. &lt;/span&gt;&lt;/p&gt;
&lt;p class="MsoNormal" style="margin-bottom: 12.0pt; line-height: 18.0pt;"&gt;&lt;span lang="EN-US" style="font-family: Calibri; color: black; mso-ansi-language: EN-US;"&gt;That&amp;rsquo;s why I need to know what your preferences are &amp;ndash; to also gain full transparency like you.&lt;/span&gt;&lt;/p&gt;
&lt;p class="MsoNormal" style="margin-bottom: 12.0pt; line-height: 18.0pt;"&gt;&lt;span lang="EN-US" style="font-family: Calibri; color: black; mso-ansi-language: EN-US;"&gt;But let us bring out the best of this negotiation and maximize the joint utility and the individual utility. I think we are on a good way doing so.&lt;/span&gt;&lt;/p&gt;
&lt;p class="MsoNormal" style="margin-bottom: 12.0pt; line-height: 18.0pt;"&gt;&lt;span lang="EN-US" style="font-family: Calibri; color: black; mso-ansi-language: EN-US;"&gt;I totally agree with the points 1. 3. And 5. Please send me your preference information so I can also do some calculations, to bring us both the best agreement. &lt;/span&gt;&lt;/p&gt;
&lt;p class="MsoNormal" style="margin-bottom: 12.0pt; line-height: 18.0pt;"&gt;&lt;span lang="EN-US" style="font-family: Calibri; color: black; mso-ansi-language: EN-US;"&gt;After you sent me your Information&amp;rsquo;s I would like to discuss the open points to understand the agreements.&amp;nbsp;&lt;/span&gt;&lt;/p&gt;
&lt;p class="MsoNormal" style="margin-bottom: 12.0pt; line-height: 18.0pt;"&gt;&lt;span lang="EN-US" style="font-family: Calibri; color: black; mso-ansi-language: EN-US;"&gt;Please remember and follow the rules of the negotiation. (Realistic Negotiation according to the given role.....)&lt;/span&gt;&lt;/p&gt;
&lt;p&gt;&lt;!-- [if gte mso 9]&gt;&lt;xml&gt;
 &lt;o:OfficeDocumentSettings&gt;
  &lt;o:AllowPNG/&gt;
  &lt;o:PixelsPerInch&gt;96&lt;/o:PixelsPerInch&gt;
 &lt;/o:OfficeDocumentSettings&gt;
&lt;/xml&gt;&lt;![endif]--&gt; &lt;!-- [if gte mso 9]&gt;&lt;xml&gt;
 &lt;w:WordDocument&gt;
  &lt;w:View&gt;Normal&lt;/w:View&gt;
  &lt;w:Zoom&gt;0&lt;/w:Zoom&gt;
  &lt;w:TrackMoves/&gt;
  &lt;w:TrackFormatting/&gt;
  &lt;w:HyphenationZone&gt;21&lt;/w:HyphenationZone&gt;
  &lt;w:PunctuationKerning/&gt;
  &lt;w:ValidateAgainstSchemas/&gt;
  &lt;w:SaveIfXMLInvalid&gt;false&lt;/w:SaveIfXMLInvalid&gt;
  &lt;w:IgnoreMixedContent&gt;false&lt;/w:IgnoreMixedContent&gt;
  &lt;w:AlwaysShowPlaceholderText&gt;false&lt;/w:AlwaysShowPlaceholderText&gt;
  &lt;w:DoNotPromoteQF/&gt;
  &lt;w:LidThemeOther&gt;DE&lt;/w:LidThemeOther&gt;
  &lt;w:LidThemeAsian&gt;X-NONE&lt;/w:LidThemeAsian&gt;
  &lt;w:LidThemeComplexScript&gt;X-NONE&lt;/w:LidThemeComplexScript&gt;
  &lt;w:Compatibility&gt;
   &lt;w:BreakWrappedTables/&gt;
   &lt;w:SnapToGridInCell/&gt;
   &lt;w:WrapTextWithPunct/&gt;
   &lt;w:UseAsianBreakRules/&gt;
   &lt;w:DontGrowAutofit/&gt;
   &lt;w:SplitPgBreakAndParaMark/&gt;
   &lt;w:EnableOpenTypeKerning/&gt;
   &lt;w:DontFlipMirrorIndents/&gt;
   &lt;w:OverrideTableStyleHps/&gt;
  &lt;/w:Compatibility&gt;
  &lt;m:mathPr&gt;
   &lt;m:mathFont m:val="Cambria Math"/&gt;
   &lt;m:brkBin m:val="before"/&gt;
   &lt;m:brkBinSub m:val="&amp;#45;-"/&gt;
   &lt;m:smallFrac m:val="off"/&gt;
   &lt;m:dispDef/&gt;
   &lt;m:lMargin m:val="0"/&gt;
   &lt;m:rMargin m:val="0"/&gt;
   &lt;m:defJc m:val="centerGroup"/&gt;
   &lt;m:wrapIndent m:val="1440"/&gt;
   &lt;m:intLim m:val="subSup"/&gt;
   &lt;m:naryLim m:val="undOvr"/&gt;
  &lt;/m:mathPr&gt;&lt;/w:WordDocument&gt;
&lt;/xml&gt;&lt;![endif]--&gt;&lt;!-- [if gte mso 9]&gt;&lt;xml&gt;
 &lt;w:LatentStyles DefLockedState="false" DefUnhideWhenUsed="false"
  DefSemiHidden="false" DefQFormat="false" DefPriority="99"
  LatentStyleCount="382"&gt;
  &lt;w:LsdException Locked="false" Priority="0" QFormat="true" Name="Normal"/&gt;
  &lt;w:LsdException Locked="false" Priority="9" QFormat="true" Name="heading 1"/&gt;
  &lt;w:LsdException Locked="false" Priority="9" SemiHidden="true"
   UnhideWhenUsed="true" QFormat="true" Name="heading 2"/&gt;
  &lt;w:LsdException Locked="false" Priority="9" SemiHidden="true"
   UnhideWhenUsed="true" QFormat="true" Name="heading 3"/&gt;
  &lt;w:LsdException Locked="false" Priority="9" SemiHidden="true"
   UnhideWhenUsed="true" QFormat="true" Name="heading 4"/&gt;
  &lt;w:LsdException Locked="false" Priority="9" SemiHidden="true"
   UnhideWhenUsed="true" QFormat="true" Name="heading 5"/&gt;
  &lt;w:LsdException Locked="false" Priority="9" SemiHidden="true"
   UnhideWhenUsed="true" QFormat="true" Name="heading 6"/&gt;
  &lt;w:LsdException Locked="false" Priority="9" SemiHidden="true"
   UnhideWhenUsed="true" QFormat="true" Name="heading 7"/&gt;
  &lt;w:LsdException Locked="false" Priority="9" SemiHidden="true"
   UnhideWhenUsed="true" QFormat="true" Name="heading 8"/&gt;
  &lt;w:LsdException Locked="false" Priority="9" SemiHidden="true"
   UnhideWhenUsed="true" QFormat="true" Name="heading 9"/&gt;
  &lt;w:LsdException Locked="false" SemiHidden="true" UnhideWhenUsed="true"
   Name="index 1"/&gt;
  &lt;w:LsdException Locked="false" SemiHidden="true" UnhideWhenUsed="true"
   Name="index 2"/&gt;
  &lt;w:LsdException Locked="false" SemiHidden="true" UnhideWhenUsed="true"
   Name="index 3"/&gt;
  &lt;w:LsdException Locked="false" SemiHidden="true" UnhideWhenUsed="true"
   Name="index 4"/&gt;
  &lt;w:LsdException Locked="false" SemiHidden="true" UnhideWhenUsed="true"
   Name="index 5"/&gt;
  &lt;w:LsdException Locked="false" SemiHidden="true" UnhideWhenUsed="true"
   Name="index 6"/&gt;
  &lt;w:LsdException Locked="false" SemiHidden="true" UnhideWhenUsed="true"
   Name="index 7"/&gt;
  &lt;w:LsdException Locked="false" SemiHidden="true" UnhideWhenUsed="true"
   Name="index 8"/&gt;
  &lt;w:LsdException Locked="false" SemiHidden="true" UnhideWhenUsed="true"
   Name="index 9"/&gt;
  &lt;w:LsdException Locked="false" Priority="39" SemiHidden="true"
   UnhideWhenUsed="true" Name="toc 1"/&gt;
  &lt;w:LsdException Locked="false" Priority="39" SemiHidden="true"
   UnhideWhenUsed="true" Name="toc 2"/&gt;
  &lt;w:LsdException Locked="false" Priority="39" SemiHidden="true"
   UnhideWhenUsed="true" Name="toc 3"/&gt;
  &lt;w:LsdException Locked="false" Priority="39" SemiHidden="true"
   UnhideWhenUsed="true" Name="toc 4"/&gt;
  &lt;w:LsdException Locked="false" Priority="39" SemiHidden="true"
   UnhideWhenUsed="true" Name="toc 5"/&gt;
  &lt;w:LsdException Locked="false" Priority="39" SemiHidden="true"
   UnhideWhenUsed="true" Name="toc 6"/&gt;
  &lt;w:LsdException Locked="false" Priority="39" SemiHidden="true"
   UnhideWhenUsed="true" Name="toc 7"/&gt;
  &lt;w:LsdException Locked="false" Priority="39" SemiHidden="true"
   UnhideWhenUsed="true" Name="toc 8"/&gt;
  &lt;w:LsdException Locked="false" Priority="39" SemiHidden="true"
   UnhideWhenUsed="true" Name="toc 9"/&gt;
  &lt;w:LsdException Locked="false" SemiHidden="true" UnhideWhenUsed="true"
   Name="Normal Indent"/&gt;
  &lt;w:LsdException Locked="false" SemiHidden="true" UnhideWhenUsed="true"
   Name="footnote text"/&gt;
  &lt;w:LsdException Locked="false" SemiHidden="true" UnhideWhenUsed="true"
   Name="annotation text"/&gt;
  &lt;w:LsdException Locked="false" SemiHidden="true" UnhideWhenUsed="true"
   Name="header"/&gt;
  &lt;w:LsdException Locked="false" SemiHidden="true" UnhideWhenUsed="true"
   Name="footer"/&gt;
  &lt;w:LsdException Locked="false" SemiHidden="true" UnhideWhenUsed="true"
   Name="index heading"/&gt;
  &lt;w:LsdException Locked="false" Priority="35" SemiHidden="true"
   UnhideWhenUsed="true" QFormat="true" Name="caption"/&gt;
  &lt;w:LsdException Locked="false" SemiHidden="true" UnhideWhenUsed="true"
   Name="table of figures"/&gt;
  &lt;w:LsdException Locked="false" SemiHidden="true" UnhideWhenUsed="true"
   Name="envelope address"/&gt;
  &lt;w:LsdException Locked="false" SemiHidden="true" UnhideWhenUsed="true"
   Name="envelope return"/&gt;
  &lt;w:LsdException Locked="false" SemiHidden="true" UnhideWhenUsed="true"
   Name="footnote reference"/&gt;
  &lt;w:LsdException Locked="false" SemiHidden="true" UnhideWhenUsed="true"
   Name="annotation reference"/&gt;
  &lt;w:LsdException Locked="false" SemiHidden="true" UnhideWhenUsed="true"
   Name="line number"/&gt;
  &lt;w:LsdException Locked="false" SemiHidden="true" UnhideWhenUsed="true"
   Name="page number"/&gt;
  &lt;w:LsdException Locked="false" SemiHidden="true" UnhideWhenUsed="true"
   Name="endnote reference"/&gt;
  &lt;w:LsdException Locked="false" SemiHidden="true" UnhideWhenUsed="true"
   Name="endnote text"/&gt;
  &lt;w:LsdException Locked="false" SemiHidden="true" UnhideWhenUsed="true"
   Name="table of authorities"/&gt;
  &lt;w:LsdException Locked="false" SemiHidden="true" UnhideWhenUsed="true"
   Name="macro"/&gt;
  &lt;w:LsdException Locked="false" SemiHidden="true" UnhideWhenUsed="true"
   Name="toa heading"/&gt;
  &lt;w:LsdException Locked="false" SemiHidden="true" UnhideWhenUsed="true"
   Name="List"/&gt;
  &lt;w:LsdException Locked="false" SemiHidden="true" UnhideWhenUsed="true"
   Name="List Bullet"/&gt;
  &lt;w:LsdException Locked="false" SemiHidden="true" UnhideWhenUsed="true"
   Name="List Number"/&gt;
  &lt;w:LsdException Locked="false" SemiHidden="true" UnhideWhenUsed="true"
   Name="List 2"/&gt;
  &lt;w:LsdException Locked="false" SemiHidden="true" UnhideWhenUsed="true"
   Name="List 3"/&gt;
  &lt;w:LsdException Locked="false" SemiHidden="true" UnhideWhenUsed="true"
   Name="List 4"/&gt;
  &lt;w:LsdException Locked="false" SemiHidden="true" UnhideWhenUsed="true"
   Name="List 5"/&gt;
  &lt;w:LsdException Locked="false" SemiHidden="true" UnhideWhenUsed="true"
   Name="List Bullet 2"/&gt;
  &lt;w:LsdException Locked="false" SemiHidden="true" UnhideWhenUsed="true"
   Name="List Bullet 3"/&gt;
  &lt;w:LsdException Locked="false" SemiHidden="true" UnhideWhenUsed="true"
   Name="List Bullet 4"/&gt;
  &lt;w:LsdException Locked="false" SemiHidden="true" UnhideWhenUsed="true"
   Name="List Bullet 5"/&gt;
  &lt;w:LsdException Locked="false" SemiHidden="true" UnhideWhenUsed="true"
   Name="List Number 2"/&gt;
  &lt;w:LsdException Locked="false" SemiHidden="true" UnhideWhenUsed="true"
   Name="List Number 3"/&gt;
  &lt;w:LsdException Locked="false" SemiHidden="true" UnhideWhenUsed="true"
   Name="List Number 4"/&gt;
  &lt;w:LsdException Locked="false" SemiHidden="true" UnhideWhenUsed="true"
   Name="List Number 5"/&gt;
  &lt;w:LsdException Locked="false" Priority="10" QFormat="true" Name="Title"/&gt;
  &lt;w:LsdException Locked="false" SemiHidden="true" UnhideWhenUsed="true"
   Name="Closing"/&gt;
  &lt;w:LsdException Locked="false" SemiHidden="true" UnhideWhenUsed="true"
   Name="Signature"/&gt;
  &lt;w:LsdException Locked="false" Priority="1" SemiHidden="true"
   UnhideWhenUsed="true" Name="Default Paragraph Font"/&gt;
  &lt;w:LsdException Locked="false" SemiHidden="true" UnhideWhenUsed="true"
   Name="Body Text"/&gt;
  &lt;w:LsdException Locked="false" SemiHidden="true" UnhideWhenUsed="true"
   Name="Body Text Indent"/&gt;
  &lt;w:LsdException Locked="false" SemiHidden="true" UnhideWhenUsed="true"
   Name="List Continue"/&gt;
  &lt;w:LsdException Locked="false" SemiHidden="true" UnhideWhenUsed="true"
   Name="List Continue 2"/&gt;
  &lt;w:LsdException Locked="false" SemiHidden="true" UnhideWhenUsed="true"
   Name="List Continue 3"/&gt;
  &lt;w:LsdException Locked="false" SemiHidden="true" UnhideWhenUsed="true"
   Name="List Continue 4"/&gt;
  &lt;w:LsdException Locked="false" SemiHidden="true" UnhideWhenUsed="true"
   Name="List Continue 5"/&gt;
  &lt;w:LsdException Locked="false" SemiHidden="true" UnhideWhenUsed="true"
   Name="Message Header"/&gt;
  &lt;w:LsdException Locked="false" Priority="11" QFormat="true" Name="Subtitle"/&gt;
  &lt;w:LsdException Locked="false" SemiHidden="true" UnhideWhenUsed="true"
   Name="Salutation"/&gt;
  &lt;w:LsdException Locked="false" SemiHidden="true" UnhideWhenUsed="true"
   Name="Date"/&gt;
  &lt;w:LsdException Locked="false" SemiHidden="true" UnhideWhenUsed="true"
   Name="Body Text First Indent"/&gt;
  &lt;w:LsdException Locked="false" SemiHidden="true" UnhideWhenUsed="true"
   Name="Body Text First Indent 2"/&gt;
  &lt;w:LsdException Locked="false" SemiHidden="true" UnhideWhenUsed="true"
   Name="Note Heading"/&gt;
  &lt;w:LsdException Locked="false" SemiHidden="true" UnhideWhenUsed="true"
   Name="Body Text 2"/&gt;
  &lt;w:LsdException Locked="false" SemiHidden="true" UnhideWhenUsed="true"
   Name="Body Text 3"/&gt;
  &lt;w:LsdException Locked="false" SemiHidden="true" UnhideWhenUsed="true"
   Name="Body Text Indent 2"/&gt;
  &lt;w:LsdException Locked="false" SemiHidden="true" UnhideWhenUsed="true"
   Name="Body Text Indent 3"/&gt;
  &lt;w:LsdException Locked="false" SemiHidden="true" UnhideWhenUsed="true"
   Name="Block Text"/&gt;
  &lt;w:LsdException Locked="false" SemiHidden="true" UnhideWhenUsed="true"
   Name="Hyperlink"/&gt;
  &lt;w:LsdException Locked="false" SemiHidden="true" UnhideWhenUsed="true"
   Name="FollowedHyperlink"/&gt;
  &lt;w:LsdException Locked="false" Priority="22" QFormat="true" Name="Strong"/&gt;
  &lt;w:LsdException Locked="false" Priority="20" QFormat="true" Name="Emphasis"/&gt;
  &lt;w:LsdException Locked="false" SemiHidden="true" UnhideWhenUsed="true"
   Name="Document Map"/&gt;
  &lt;w:LsdException Locked="false" SemiHidden="true" UnhideWhenUsed="true"
   Name="Plain Text"/&gt;
  &lt;w:LsdException Locked="false" SemiHidden="true" UnhideWhenUsed="true"
   Name="E-mail Signature"/&gt;
  &lt;w:LsdException Locked="false" SemiHidden="true" UnhideWhenUsed="true"
   Name="HTML Top of Form"/&gt;
  &lt;w:LsdException Locked="false" SemiHidden="true" UnhideWhenUsed="true"
   Name="HTML Bottom of Form"/&gt;
  &lt;w:LsdException Locked="false" SemiHidden="true" UnhideWhenUsed="true"
   Name="Normal (Web)"/&gt;
  &lt;w:LsdException Locked="false" SemiHidden="true" UnhideWhenUsed="true"
   Name="HTML Acronym"/&gt;
  &lt;w:LsdException Locked="false" SemiHidden="true" UnhideWhenUsed="true"
   Name="HTML Address"/&gt;
  &lt;w:LsdException Locked="false" SemiHidden="true" UnhideWhenUsed="true"
   Name="HTML Cite"/&gt;
  &lt;w:LsdException Locked="false" SemiHidden="true" UnhideWhenUsed="true"
   Name="HTML Code"/&gt;
  &lt;w:LsdException Locked="false" SemiHidden="true" UnhideWhenUsed="true"
   Name="HTML Definition"/&gt;
  &lt;w:LsdException Locked="false" SemiHidden="true" UnhideWhenUsed="true"
   Name="HTML Keyboard"/&gt;
  &lt;w:LsdException Locked="false" SemiHidden="true" UnhideWhenUsed="true"
   Name="HTML Preformatted"/&gt;
  &lt;w:LsdException Locked="false" SemiHidden="true" UnhideWhenUsed="true"
   Name="HTML Sample"/&gt;
  &lt;w:LsdException Locked="false" SemiHidden="true" UnhideWhenUsed="true"
   Name="HTML Typewriter"/&gt;
  &lt;w:LsdException Locked="false" SemiHidden="true" UnhideWhenUsed="true"
   Name="HTML Variable"/&gt;
  &lt;w:LsdException Locked="false" SemiHidden="true" UnhideWhenUsed="true"
   Name="Normal Table"/&gt;
  &lt;w:LsdException Locked="false" SemiHidden="true" UnhideWhenUsed="true"
   Name="annotation subject"/&gt;
  &lt;w:LsdException Locked="false" SemiHidden="true" UnhideWhenUsed="true"
   Name="No List"/&gt;
  &lt;w:LsdException Locked="false" SemiHidden="true" UnhideWhenUsed="true"
   Name="Outline List 1"/&gt;
  &lt;w:LsdException Locked="false" SemiHidden="true" UnhideWhenUsed="true"
   Name="Outline List 2"/&gt;
  &lt;w:LsdException Locked="false" SemiHidden="true" UnhideWhenUsed="true"
   Name="Outline List 3"/&gt;
  &lt;w:LsdException Locked="false" SemiHidden="true" UnhideWhenUsed="true"
   Name="Table Simple 1"/&gt;
  &lt;w:LsdException Locked="false" SemiHidden="true" UnhideWhenUsed="true"
   Name="Table Simple 2"/&gt;
  &lt;w:LsdException Locked="false" SemiHidden="true" UnhideWhenUsed="true"
   Name="Table Simple 3"/&gt;
  &lt;w:LsdException Locked="false" SemiHidden="true" UnhideWhenUsed="true"
   Name="Table Classic 1"/&gt;
  &lt;w:LsdException Locked="false" SemiHidden="true" UnhideWhenUsed="true"
   Name="Table Classic 2"/&gt;
  &lt;w:LsdException Locked="false" SemiHidden="true" UnhideWhenUsed="true"
   Name="Table Classic 3"/&gt;
  &lt;w:LsdException Locked="false" SemiHidden="true" UnhideWhenUsed="true"
   Name="Table Classic 4"/&gt;
  &lt;w:LsdException Locked="false" SemiHidden="true" UnhideWhenUsed="true"
   Name="Table Colorful 1"/&gt;
  &lt;w:LsdException Locked="false" SemiHidden="true" UnhideWhenUsed="true"
   Name="Table Colorful 2"/&gt;
  &lt;w:LsdException Locked="false" SemiHidden="true" UnhideWhenUsed="true"
   Name="Table Colorful 3"/&gt;
  &lt;w:LsdException Locked="false" SemiHidden="true" UnhideWhenUsed="true"
   Name="Table Columns 1"/&gt;
  &lt;w:LsdException Locked="false" SemiHidden="true" UnhideWhenUsed="true"
   Name="Table Columns 2"/&gt;
  &lt;w:LsdException Locked="false" SemiHidden="true" UnhideWhenUsed="true"
   Name="Table Columns 3"/&gt;
  &lt;w:LsdException Locked="false" SemiHidden="true" UnhideWhenUsed="true"
   Name="Table Columns 4"/&gt;
  &lt;w:LsdException Locked="false" SemiHidden="true" UnhideWhenUsed="true"
   Name="Table Columns 5"/&gt;
  &lt;w:LsdException Locked="false" SemiHidden="true" UnhideWhenUsed="true"
   Name="Table Grid 1"/&gt;
  &lt;w:LsdException Locked="false" SemiHidden="true" UnhideWhenUsed="true"
   Name="Table Grid 2"/&gt;
  &lt;w:LsdException Locked="false" SemiHidden="true" UnhideWhenUsed="true"
   Name="Table Grid 3"/&gt;
  &lt;w:LsdException Locked="false" SemiHidden="true" UnhideWhenUsed="true"
   Name="Table Grid 4"/&gt;
  &lt;w:LsdException Locked="false" SemiHidden="true" UnhideWhenUsed="true"
   Name="Table Grid 5"/&gt;
  &lt;w:LsdException Locked="false" SemiHidden="true" UnhideWhenUsed="true"
   Name="Table Grid 6"/&gt;
  &lt;w:LsdException Locked="false" SemiHidden="true" UnhideWhenUsed="true"
   Name="Table Grid 7"/&gt;
  &lt;w:LsdException Locked="false" SemiHidden="true" UnhideWhenUsed="true"
   Name="Table Grid 8"/&gt;
  &lt;w:LsdException Locked="false" SemiHidden="true" UnhideWhenUsed="true"
   Name="Table List 1"/&gt;
  &lt;w:LsdException Locked="false" SemiHidden="true" UnhideWhenUsed="true"
   Name="Table List 2"/&gt;
  &lt;w:LsdException Locked="false" SemiHidden="true" UnhideWhenUsed="true"
   Name="Table List 3"/&gt;
  &lt;w:LsdException Locked="false" SemiHidden="true" UnhideWhenUsed="true"
   Name="Table List 4"/&gt;
  &lt;w:LsdException Locked="false" SemiHidden="true" UnhideWhenUsed="true"
   Name="Table List 5"/&gt;
  &lt;w:LsdException Locked="false" SemiHidden="true" UnhideWhenUsed="true"
   Name="Table List 6"/&gt;
  &lt;w:LsdException Locked="false" SemiHidden="true" UnhideWhenUsed="true"
   Name="Table List 7"/&gt;
  &lt;w:LsdException Locked="false" SemiHidden="true" UnhideWhenUsed="true"
   Name="Table List 8"/&gt;
  &lt;w:LsdException Locked="false" SemiHidden="true" UnhideWhenUsed="true"
   Name="Table 3D effects 1"/&gt;
  &lt;w:LsdException Locked="false" SemiHidden="true" UnhideWhenUsed="true"
   Name="Table 3D effects 2"/&gt;
  &lt;w:LsdException Locked="false" SemiHidden="true" UnhideWhenUsed="true"
   Name="Table 3D effects 3"/&gt;
  &lt;w:LsdException Locked="false" SemiHidden="true" UnhideWhenUsed="true"
   Name="Table Contemporary"/&gt;
  &lt;w:LsdException Locked="false" SemiHidden="true" UnhideWhenUsed="true"
   Name="Table Elegant"/&gt;
  &lt;w:LsdException Locked="false" SemiHidden="true" UnhideWhenUsed="true"
   Name="Table Professional"/&gt;
  &lt;w:LsdException Locked="false" SemiHidden="true" UnhideWhenUsed="true"
   Name="Table Subtle 1"/&gt;
  &lt;w:LsdException Locked="false" SemiHidden="true" UnhideWhenUsed="true"
   Name="Table Subtle 2"/&gt;
  &lt;w:LsdException Locked="false" SemiHidden="true" UnhideWhenUsed="true"
   Name="Table Web 1"/&gt;
  &lt;w:LsdException Locked="false" SemiHidden="true" UnhideWhenUsed="true"
   Name="Table Web 2"/&gt;
  &lt;w:LsdException Locked="false" SemiHidden="true" UnhideWhenUsed="true"
   Name="Table Web 3"/&gt;
  &lt;w:LsdException Locked="false" SemiHidden="true" UnhideWhenUsed="true"
   Name="Balloon Text"/&gt;
  &lt;w:LsdException Locked="false" Priority="39" Name="Table Grid"/&gt;
  &lt;w:LsdException Locked="false" SemiHidden="true" UnhideWhenUsed="true"
   Name="Table Theme"/&gt;
  &lt;w:LsdException Locked="false" SemiHidden="true" UnhideWhenUsed="true"
   Name="Note Level 1"/&gt;
  &lt;w:LsdException Locked="false" SemiHidden="true" UnhideWhenUsed="true"
   Name="Note Level 2"/&gt;
  &lt;w:LsdException Locked="false" SemiHidden="true" UnhideWhenUsed="true"
   Name="Note Level 3"/&gt;
  &lt;w:LsdException Locked="false" SemiHidden="true" UnhideWhenUsed="true"
   Name="Note Level 4"/&gt;
  &lt;w:LsdException Locked="false" SemiHidden="true" UnhideWhenUsed="true"
   Name="Note Level 5"/&gt;
  &lt;w:LsdException Locked="false" SemiHidden="true" UnhideWhenUsed="true"
   Name="Note Level 6"/&gt;
  &lt;w:LsdException Locked="false" SemiHidden="true" UnhideWhenUsed="true"
   Name="Note Level 7"/&gt;
  &lt;w:LsdException Locked="false" SemiHidden="true" UnhideWhenUsed="true"
   Name="Note Level 8"/&gt;
  &lt;w:LsdException Locked="false" SemiHidden="true" UnhideWhenUsed="true"
   Name="Note Level 9"/&gt;
  &lt;w:LsdException Locked="false" SemiHidden="true" Name="Placeholder Text"/&gt;
  &lt;w:LsdException Locked="false" Priority="1" QFormat="true" Name="No Spacing"/&gt;
  &lt;w:LsdException Locked="false" Priority="60" Name="Light Shading"/&gt;
  &lt;w:LsdException Locked="false" Priority="61" Name="Light List"/&gt;
  &lt;w:LsdException Locked="false" Priority="62" Name="Light Grid"/&gt;
  &lt;w:LsdException Locked="false" Priority="63" Name="Medium Shading 1"/&gt;
  &lt;w:LsdException Locked="false" Priority="64" Name="Medium Shading 2"/&gt;
  &lt;w:LsdException Locked="false" Priority="65" Name="Medium List 1"/&gt;
  &lt;w:LsdException Locked="false" Priority="66" Name="Medium List 2"/&gt;
  &lt;w:LsdException Locked="false" Priority="67" Name="Medium Grid 1"/&gt;
  &lt;w:LsdException Locked="false" Priority="68" Name="Medium Grid 2"/&gt;
  &lt;w:LsdException Locked="false" Priority="69" Name="Medium Grid 3"/&gt;
  &lt;w:LsdException Locked="false" Priority="70" Name="Dark List"/&gt;
  &lt;w:LsdException Locked="false" Priority="71" Name="Colorful Shading"/&gt;
  &lt;w:LsdException Locked="false" Priority="72" Name="Colorful List"/&gt;
  &lt;w:LsdException Locked="false" Priority="73" Name="Colorful Grid"/&gt;
  &lt;w:LsdException Locked="false" Priority="60" Name="Light Shading Accent 1"/&gt;
  &lt;w:LsdException Locked="false" Priority="61" Name="Light List Accent 1"/&gt;
  &lt;w:LsdException Locked="false" Priority="62" Name="Light Grid Accent 1"/&gt;
  &lt;w:LsdException Locked="false" Priority="63" Name="Medium Shading 1 Accent 1"/&gt;
  &lt;w:LsdException Locked="false" Priority="64" Name="Medium Shading 2 Accent 1"/&gt;
  &lt;w:LsdException Locked="false" Priority="65" Name="Medium List 1 Accent 1"/&gt;
  &lt;w:LsdException Locked="false" SemiHidden="true" Name="Revision"/&gt;
  &lt;w:LsdException Locked="false" Priority="34" QFormat="true"
   Name="List Paragraph"/&gt;
  &lt;w:LsdException Locked="false" Priority="29" QFormat="true" Name="Quote"/&gt;
  &lt;w:LsdException Locked="false" Priority="30" QFormat="true"
   Name="Intense Quote"/&gt;
  &lt;w:LsdException Locked="false" Priority="66" Name="Medium List 2 Accent 1"/&gt;
  &lt;w:LsdException Locked="false" Priority="67" Name="Medium Grid 1 Accent 1"/&gt;
  &lt;w:LsdException Locked="false" Priority="68" Name="Medium Grid 2 Accent 1"/&gt;
  &lt;w:LsdException Locked="false" Priority="69" Name="Medium Grid 3 Accent 1"/&gt;
  &lt;w:LsdException Locked="false" Priority="70" Name="Dark List Accent 1"/&gt;
  &lt;w:LsdException Locked="false" Priority="71" Name="Colorful Shading Accent 1"/&gt;
  &lt;w:LsdException Locked="false" Priority="72" Name="Colorful List Accent 1"/&gt;
  &lt;w:LsdException Locked="false" Priority="73" Name="Colorful Grid Accent 1"/&gt;
  &lt;w:LsdException Locked="false" Priority="60" Name="Light Shading Accent 2"/&gt;
  &lt;w:LsdException Locked="false" Priority="61" Name="Light List Accent 2"/&gt;
  &lt;w:LsdException Locked="false" Priority="62" Name="Light Grid Accent 2"/&gt;
  &lt;w:LsdException Locked="false" Priority="63" Name="Medium Shading 1 Accent 2"/&gt;
  &lt;w:LsdException Locked="false" Priority="64" Name="Medium Shading 2 Accent 2"/&gt;
  &lt;w:LsdException Locked="false" Priority="65" Name="Medium List 1 Accent 2"/&gt;
  &lt;w:LsdException Locked="false" Priority="66" Name="Medium List 2 Accent 2"/&gt;
  &lt;w:LsdException Locked="false" Priority="67" Name="Medium Grid 1 Accent 2"/&gt;
  &lt;w:LsdException Locked="false" Priority="68" Name="Medium Grid 2 Accent 2"/&gt;
  &lt;w:LsdException Locked="false" Priority="69" Name="Medium Grid 3 Accent 2"/&gt;
  &lt;w:LsdException Locked="false" Priority="70" Name="Dark List Accent 2"/&gt;
  &lt;w:LsdException Locked="false" Priority="71" Name="Colorful Shading Accent 2"/&gt;
  &lt;w:LsdException Locked="false" Priority="72" Name="Colorful List Accent 2"/&gt;
  &lt;w:LsdException Locked="false" Priority="73" Name="Colorful Grid Accent 2"/&gt;
  &lt;w:LsdException Locked="false" Priority="60" Name="Light Shading Accent 3"/&gt;
  &lt;w:LsdException Locked="false" Priority="61" Name="Light List Accent 3"/&gt;
  &lt;w:LsdException Locked="false" Priority="62" Name="Light Grid Accent 3"/&gt;
  &lt;w:LsdException Locked="false" Priority="63" Name="Medium Shading 1 Accent 3"/&gt;
  &lt;w:LsdException Locked="false" Priority="64" Name="Medium Shading 2 Accent 3"/&gt;
  &lt;w:LsdException Locked="false" Priority="65" Name="Medium List 1 Accent 3"/&gt;
  &lt;w:LsdException Locked="false" Priority="66" Name="Medium List 2 Accent 3"/&gt;
  &lt;w:LsdException Locked="false" Priority="67" Name="Medium Grid 1 Accent 3"/&gt;
  &lt;w:LsdException Locked="false" Priority="68" Name="Medium Grid 2 Accent 3"/&gt;
  &lt;w:LsdException Locked="false" Priority="69" Name="Medium Grid 3 Accent 3"/&gt;
  &lt;w:LsdException Locked="false" Priority="70" Name="Dark List Accent 3"/&gt;
  &lt;w:LsdException Locked="false" Priority="71" Name="Colorful Shading Accent 3"/&gt;
  &lt;w:LsdException Locked="false" Priority="72" Name="Colorful List Accent 3"/&gt;
  &lt;w:LsdException Locked="false" Priority="73" Name="Colorful Grid Accent 3"/&gt;
  &lt;w:LsdException Locked="false" Priority="60" Name="Light Shading Accent 4"/&gt;
  &lt;w:LsdException Locked="false" Priority="61" Name="Light List Accent 4"/&gt;
  &lt;w:LsdException Locked="false" Priority="62" Name="Light Grid Accent 4"/&gt;
  &lt;w:LsdException Locked="false" Priority="63" Name="Medium Shading 1 Accent 4"/&gt;
  &lt;w:LsdException Locked="false" Priority="64" Name="Medium Shading 2 Accent 4"/&gt;
  &lt;w:LsdException Locked="false" Priority="65" Name="Medium List 1 Accent 4"/&gt;
  &lt;w:LsdException Locked="false" Priority="66" Name="Medium List 2 Accent 4"/&gt;
  &lt;w:LsdException Locked="false" Priority="67" Name="Medium Grid 1 Accent 4"/&gt;
  &lt;w:LsdException Locked="false" Priority="68" Name="Medium Grid 2 Accent 4"/&gt;
  &lt;w:LsdException Locked="false" Priority="69" Name="Medium Grid 3 Accent 4"/&gt;
  &lt;w:LsdException Locked="false" Priority="70" Name="Dark List Accent 4"/&gt;
  &lt;w:LsdException Locked="false" Priority="71" Name="Colorful Shading Accent 4"/&gt;
  &lt;w:LsdException Locked="false" Priority="72" Name="Colorful List Accent 4"/&gt;
  &lt;w:LsdException Locked="false" Priority="73" Name="Colorful Grid Accent 4"/&gt;
  &lt;w:LsdException Locked="false" Priority="60" Name="Light Shading Accent 5"/&gt;
  &lt;w:LsdException Locked="false" Priority="61" Name="Light List Accent 5"/&gt;
  &lt;w:LsdException Locked="false" Priority="62" Name="Light Grid Accent 5"/&gt;
  &lt;w:LsdException Locked="false" Priority="63" Name="Medium Shading 1 Accent 5"/&gt;
  &lt;w:LsdException Locked="false" Priority="64" Name="Medium Shading 2 Accent 5"/&gt;
  &lt;w:LsdException Locked="false" Priority="65" Name="Medium List 1 Accent 5"/&gt;
  &lt;w:LsdException Locked="false" Priority="66" Name="Medium List 2 Accent 5"/&gt;
  &lt;w:LsdException Locked="false" Priority="67" Name="Medium Grid 1 Accent 5"/&gt;
  &lt;w:LsdException Locked="false" Priority="68" Name="Medium Grid 2 Accent 5"/&gt;
  &lt;w:LsdException Locked="false" Priority="69" Name="Medium Grid 3 Accent 5"/&gt;
  &lt;w:LsdException Locked="false" Priority="70" Name="Dark List Accent 5"/&gt;
  &lt;w:LsdException Locked="false" Priority="71" Name="Colorful Shading Accent 5"/&gt;
  &lt;w:LsdException Locked="false" Priority="72" Name="Colorful List Accent 5"/&gt;
  &lt;w:LsdException Locked="false" Priority="73" Name="Colorful Grid Accent 5"/&gt;
  &lt;w:LsdException Locked="false" Priority="60" Name="Light Shading Accent 6"/&gt;
  &lt;w:LsdException Locked="false" Priority="61" Name="Light List Accent 6"/&gt;
  &lt;w:LsdException Locked="false" Priority="62" Name="Light Grid Accent 6"/&gt;
  &lt;w:LsdException Locked="false" Priority="63" Name="Medium Shading 1 Accent 6"/&gt;
  &lt;w:LsdException Locked="false" Priority="64" Name="Medium Shading 2 Accent 6"/&gt;
  &lt;w:LsdException Locked="false" Priority="65" Name="Medium List 1 Accent 6"/&gt;
  &lt;w:LsdException Locked="false" Priority="66" Name="Medium List 2 Accent 6"/&gt;
  &lt;w:LsdException Locked="false" Priority="67" Name="Medium Grid 1 Accent 6"/&gt;
  &lt;w:LsdException Locked="false" Priority="68" Name="Medium Grid 2 Accent 6"/&gt;
  &lt;w:LsdException Locked="false" Priority="69" Name="Medium Grid 3 Accent 6"/&gt;
  &lt;w:LsdException Locked="false" Priority="70" Name="Dark List Accent 6"/&gt;
  &lt;w:LsdException Locked="false" Priority="71" Name="Colorful Shading Accent 6"/&gt;
  &lt;w:LsdException Locked="false" Priority="72" Name="Colorful List Accent 6"/&gt;
  &lt;w:LsdException Locked="false" Priority="73" Name="Colorful Grid Accent 6"/&gt;
  &lt;w:LsdException Locked="false" Priority="19" QFormat="true"
   Name="Subtle Emphasis"/&gt;
  &lt;w:LsdException Locked="false" Priority="21" QFormat="true"
   Name="Intense Emphasis"/&gt;
  &lt;w:LsdException Locked="false" Priority="31" QFormat="true"
   Name="Subtle Reference"/&gt;
  &lt;w:LsdException Locked="false" Priority="32" QFormat="true"
   Name="Intense Reference"/&gt;
  &lt;w:LsdException Locked="false" Priority="33" QFormat="true" Name="Book Title"/&gt;
  &lt;w:LsdException Locked="false" Priority="37" SemiHidden="true"
   UnhideWhenUsed="true" Name="Bibliography"/&gt;
  &lt;w:LsdException Locked="false" Priority="39" SemiHidden="true"
   UnhideWhenUsed="true" QFormat="true" Name="TOC Heading"/&gt;
  &lt;w:LsdException Locked="false" Priority="41" Name="Plain Table 1"/&gt;
  &lt;w:LsdException Locked="false" Priority="42" Name="Plain Table 2"/&gt;
  &lt;w:LsdException Locked="false" Priority="43" Name="Plain Table 3"/&gt;
  &lt;w:LsdException Locked="false" Priority="44" Name="Plain Table 4"/&gt;
  &lt;w:LsdException Locked="false" Priority="45" Name="Plain Table 5"/&gt;
  &lt;w:LsdException Locked="false" Priority="40" Name="Grid Table Light"/&gt;
  &lt;w:LsdException Locked="false" Priority="46" Name="Grid Table 1 Light"/&gt;
  &lt;w:LsdException Locked="false" Priority="47" Name="Grid Table 2"/&gt;
  &lt;w:LsdException Locked="false" Priority="48" Name="Grid Table 3"/&gt;
  &lt;w:LsdException Locked="false" Priority="49" Name="Grid Table 4"/&gt;
  &lt;w:LsdException Locked="false" Priority="50" Name="Grid Table 5 Dark"/&gt;
  &lt;w:LsdException Locked="false" Priority="51" Name="Grid Table 6 Colorful"/&gt;
  &lt;w:LsdException Locked="false" Priority="52" Name="Grid Table 7 Colorful"/&gt;
  &lt;w:LsdException Locked="false" Priority="46"
   Name="Grid Table 1 Light Accent 1"/&gt;
  &lt;w:LsdException Locked="false" Priority="47" Name="Grid Table 2 Accent 1"/&gt;
  &lt;w:LsdException Locked="false" Priority="48" Name="Grid Table 3 Accent 1"/&gt;
  &lt;w:LsdException Locked="false" Priority="49" Name="Grid Table 4 Accent 1"/&gt;
  &lt;w:LsdException Locked="false" Priority="50" Name="Grid Table 5 Dark Accent 1"/&gt;
  &lt;w:LsdException Locked="false" Priority="51"
   Name="Grid Table 6 Colorful Accent 1"/&gt;
  &lt;w:LsdException Locked="false" Priority="52"
   Name="Grid Table 7 Colorful Accent 1"/&gt;
  &lt;w:LsdException Locked="false" Priority="46"
   Name="Grid Table 1 Light Accent 2"/&gt;
  &lt;w:LsdException Locked="false" Priority="47" Name="Grid Table 2 Accent 2"/&gt;
  &lt;w:LsdException Locked="false" Priority="48" Name="Grid Table 3 Accent 2"/&gt;
  &lt;w:LsdException Locked="false" Priority="49" Name="Grid Table 4 Accent 2"/&gt;
  &lt;w:LsdException Locked="false" Priority="50" Name="Grid Table 5 Dark Accent 2"/&gt;
  &lt;w:LsdException Locked="false" Priority="51"
   Name="Grid Table 6 Colorful Accent 2"/&gt;
  &lt;w:LsdException Locked="false" Priority="52"
   Name="Grid Table 7 Colorful Accent 2"/&gt;
  &lt;w:LsdException Locked="false" Priority="46"
   Name="Grid Table 1 Light Accent 3"/&gt;
  &lt;w:LsdException Locked="false" Priority="47" Name="Grid Table 2 Accent 3"/&gt;
  &lt;w:LsdException Locked="false" Priority="48" Name="Grid Table 3 Accent 3"/&gt;
  &lt;w:LsdException Locked="false" Priority="49" Name="Grid Table 4 Accent 3"/&gt;
  &lt;w:LsdException Locked="false" Priority</t>
  </si>
  <si>
    <t xml:space="preserve">&lt;p&gt;Good morning,&lt;/p&gt;
&lt;p&gt;&amp;nbsp;&lt;/p&gt;
&lt;p&gt;I was able to bring a couple of agents inside your company and I did some research on Metallurg Technologies, which is why I can estimate your preferences.&lt;/p&gt;
&lt;p&gt;For me, the preferences look as following:&lt;/p&gt;
&lt;ol&gt;
&lt;li&gt;24%&lt;/li&gt;
&lt;li&gt;25%&lt;/li&gt;
&lt;li&gt;15%&lt;/li&gt;
&lt;li&gt;18%&lt;/li&gt;
&lt;li&gt;18%&lt;/li&gt;
&lt;/ol&gt;
&lt;p&gt;After comparing, we should definitely come to the best agreement for both parties!&lt;br /&gt;I can give a 65% of share revenue, if you are willing to leave point 2. and 4. on my behalf.&lt;br /&gt;Do you want to do some calculations, so we will be on the same per centage in the end of the day? :)&lt;/p&gt;
&lt;p&gt;&amp;nbsp;&lt;/p&gt;
&lt;p&gt;Best regards &amp;amp; have a great day!&lt;/p&gt;
&lt;p&gt;Kim Koller&lt;/p&gt;
&lt;p&gt;&amp;nbsp;&lt;/p&gt;</t>
  </si>
  <si>
    <t xml:space="preserve">&lt;p&gt;Dear Mrs. Kim Koller,&lt;/p&gt;
&lt;p&gt;&amp;nbsp;&lt;/p&gt;
&lt;p&gt;it is nice to hear from you so quickly. I really appreciate your quick responses! I&amp;acute;m sorry that I can&amp;acute;t respond as quickly as you do.&lt;/p&gt;
&lt;p&gt;Thank you for telling me your preferences. I&amp;acute;m gonna trust you on the values.&lt;/p&gt;
&lt;p&gt;I agree that we should come to the best agreement for both parties.&lt;/p&gt;
&lt;p&gt;&amp;nbsp;&lt;/p&gt;
&lt;p&gt;I recommend the following:&lt;/p&gt;
&lt;p&gt;1. Your share of the Future Revenue: 40&lt;/p&gt;
&lt;p&gt;2. Your Directors in Board: 4 (Because we will need at least one Ukrainian Person to communicate to the locals and this would avoid possible complications - Therefore I am willing to give you the 5%Reveneu back.)&lt;/p&gt;
&lt;p&gt;3. Duration of Contract 12years&lt;/p&gt;
&lt;p&gt;4. Secrecy Clause: "Yes"*&lt;/p&gt;
&lt;p&gt;5. Court of Jurisdiction&lt;/p&gt;
&lt;p&gt;&amp;nbsp;&lt;/p&gt;
&lt;p&gt;*I would like to know more about the secrecy clause before finally agreeing. It is very important for us that we trust and respect each other as an equal partner in this cooperation.&amp;nbsp;&lt;/p&gt;
&lt;p&gt;Therefore I would like to ask you what this clause involves and what its inclusion in the final contract implies.&lt;/p&gt;
&lt;p&gt;Apart from that I really like the status of the negotiation. We are on a good way to finish the negotiation.&lt;/p&gt;
&lt;p&gt;With my recommendation, my utility is 62%. Your recommendation&amp;nbsp;would give me a utility of 63%, but I think its better for the company if there would be at least one Ukrainian Person on the Board.&lt;/p&gt;
&lt;p&gt;&amp;nbsp;&lt;/p&gt;
&lt;p&gt;Best regards &amp;amp; have a great day!&lt;/p&gt;
&lt;p&gt;&amp;nbsp;&lt;/p&gt;
&lt;p&gt;Marian Husar&lt;/p&gt;</t>
  </si>
  <si>
    <t xml:space="preserve">&lt;p&gt;Dear Mr. Husar,&lt;/p&gt;
&lt;p&gt;&amp;nbsp;&lt;/p&gt;
&lt;p&gt;Regarding to the fact, that you can't answer that quickly: - that's no worries! &lt;br /&gt;Maybe we can have a chat more often on thursday for clearing the details? When are you keen on middays? Just to bring the negotation faster to an agreement ;)&lt;/p&gt;
&lt;p&gt;&amp;nbsp;&lt;/p&gt;
&lt;p&gt;As you do know, the number of directors is compared to your company very important for mine. &lt;br /&gt;Furthermore, you will receive more (as you mentioned) by having the 60% revenue (and not 55%).&lt;/p&gt;
&lt;p&gt;It will leave both parties at better conditions, which is important to achieve.&lt;/p&gt;
&lt;p&gt;&amp;nbsp;&lt;/p&gt;
&lt;p&gt;Regarding your question about the security clause:&lt;/p&gt;
&lt;p&gt;&amp;nbsp;&lt;/p&gt;
&lt;p&gt;We would like Metallurg to sign a secrecy clause that pro-hibits Metallurg Technologies from giving access to this proprietary technology to any third party. It would also prohibit them from using the combustion chamber in any of their other products. By signing this secrecy clause, Metallurg would agree to not using this technology without our express permission.&lt;/p&gt;
&lt;p&gt;You didn't mentioned anything about the court of jurisdiction, but I am sure you are in the same&amp;nbsp; opinion, that Germany is fine for both of us.&lt;/p&gt;
&lt;p&gt;&amp;nbsp;&lt;/p&gt;
&lt;p&gt;Regards,&lt;/p&gt;
&lt;p&gt;Kim Koller&lt;/p&gt;</t>
  </si>
  <si>
    <t xml:space="preserve">&lt;p class="MsoNoSpacing"&gt;&lt;span lang="EN-US" style="mso-ansi-language: EN-US;"&gt;Dear Mrs. Koller,&lt;/span&gt;&lt;/p&gt;
&lt;p class="MsoNoSpacing"&gt;&amp;nbsp;&lt;/p&gt;
&lt;p class="MsoNoSpacing"&gt;&lt;span lang="EN-US" style="mso-ansi-language: EN-US;"&gt;Maybe we can conclude our negotiation today. Tomorrow I am very busy, but Thursday should be okay. But I am hoping that we conclude today.&lt;/span&gt;&lt;/p&gt;
&lt;p class="MsoNoSpacing"&gt;&lt;span lang="EN-US" style="mso-ansi-language: EN-US;"&gt;I am aware of the fact that the numbers of director on board are more important to your company than mine. &lt;/span&gt;&lt;/p&gt;
&lt;p class="MsoNoSpacing"&gt;&lt;span lang="EN-US" style="mso-ansi-language: EN-US;"&gt;You understood me wrong, sorry for not writing so clearly. You told me this: &amp;ldquo;I can give a 65% of share revenue if you are willing to leave point 2. and 4. on my behalf.&lt;/span&gt;&amp;rdquo; &lt;br /&gt;My recommendation was to stay on 60% Revenue but on the other hand to put one Ukrainian into the board because I think that would better for our Joint Venture.&lt;/p&gt;
&lt;p class="MsoNoSpacing"&gt;&lt;span lang="EN-US" style="mso-ansi-language: EN-US;"&gt;I hope this is okay for you. &lt;/span&gt;&lt;/p&gt;
&lt;p class="MsoNoSpacing"&gt;&lt;span lang="EN-US" style="mso-ansi-language: EN-US;"&gt;&amp;nbsp;&lt;/span&gt;&lt;/p&gt;
&lt;p class="MsoNoSpacing"&gt;&lt;span lang="EN-US" style="mso-ansi-language: EN-US;"&gt;I have spoken with the Management. And we will sign the Secrecy clause under one condition.&lt;/span&gt;&lt;/p&gt;
&lt;p class="MsoNoSpacing"&gt;&lt;span lang="EN-US" style="mso-ansi-language: EN-US;"&gt;We totally agree with not sharing your technology to any third party. &lt;/span&gt;&lt;/p&gt;
&lt;p class="MsoNoSpacing"&gt;&lt;span lang="EN-US" style="mso-ansi-language: EN-US;"&gt;It is also okay that the secrecy clause prohibits to use the combustion chamber in one of our other products without your permission. For us, it is important to gain know-how in production. &lt;/span&gt;&lt;/p&gt;
&lt;p class="MsoNoSpacing"&gt;&lt;span lang="EN-US" style="mso-ansi-language: EN-US;"&gt;On the other hand, we are paying for the development of the engine and its production.&lt;/span&gt;&lt;/p&gt;
&lt;p class="MsoNoSpacing"&gt;&lt;span lang="EN-US" style="mso-ansi-language: EN-US;"&gt;And that&amp;rsquo;s why we hoping that you will give us permission at least for one of our products. In our cooperation time. But on this point, I am very optimistic because I think our companies already have a good relationship.&lt;/span&gt;&lt;/p&gt;
&lt;p class="MsoNoSpacing"&gt;&lt;span lang="EN-US" style="mso-ansi-language: EN-US;"&gt;&amp;nbsp;&lt;/span&gt;&lt;/p&gt;
&lt;p class="MsoNoSpacing"&gt;&lt;span lang="EN-US" style="mso-ansi-language: EN-US;"&gt;To mention the court of jurisdiction. I am totally fine with Germany.&lt;/span&gt;&lt;/p&gt;
&lt;p class="MsoNoSpacing"&gt;&lt;span lang="EN-US" style="mso-ansi-language: EN-US;"&gt;If you agree you can also send me an offer.&lt;/span&gt;&lt;/p&gt;
&lt;p class="MsoNoSpacing"&gt;&amp;nbsp;&lt;/p&gt;
&lt;p class="MsoNoSpacing"&gt;&lt;span lang="EN-US" style="mso-ansi-language: EN-US;"&gt;to summarise&lt;/span&gt;&lt;/p&gt;
&lt;p class="MsoNoSpacing"&gt;&amp;nbsp;&lt;/p&gt;
&lt;p class="MsoNoSpacing"&gt;&lt;span lang="EN-US" style="mso-ansi-language: EN-US;"&gt;1. 40%&lt;/span&gt;&lt;/p&gt;
&lt;p class="MsoNoSpacing"&gt;&lt;span lang="EN-US" style="mso-ansi-language: EN-US;"&gt;2. 4&lt;/span&gt;&lt;/p&gt;
&lt;p class="MsoNoSpacing"&gt;&lt;span lang="EN-US" style="mso-ansi-language: EN-US;"&gt;3. 12&lt;/span&gt;&lt;/p&gt;
&lt;p class="MsoNoSpacing"&gt;&lt;span lang="EN-US" style="mso-ansi-language: EN-US;"&gt;4. Yes&lt;/span&gt;&lt;/p&gt;
&lt;p class="MsoNoSpacing"&gt;&lt;span lang="EN-US" style="mso-ansi-language: EN-US;"&gt;5. Germany&lt;/span&gt;&lt;/p&gt;
&lt;p class="MsoNoSpacing"&gt;&amp;nbsp;&lt;/p&gt;
&lt;p class="MsoNoSpacing"&gt;&lt;span lang="EN-US" style="mso-ansi-language: EN-US;"&gt;if you do not agree you can tell me that. And we will find a solution&lt;/span&gt;&lt;/p&gt;
&lt;p class="MsoNoSpacing"&gt;&amp;nbsp;&lt;/p&gt;
&lt;p class="MsoNoSpacing"&gt;&lt;span lang="EN-US" style="mso-ansi-language: EN-US;"&gt;&amp;nbsp;&lt;/span&gt;&lt;/p&gt;
&lt;p class="MsoNoSpacing"&gt;&amp;nbsp;&lt;/p&gt;
&lt;p class="MsoNoSpacing"&gt;&lt;span lang="EN-US" style="mso-ansi-language: EN-US;"&gt;Best Regards,&lt;/span&gt;&lt;/p&gt;
&lt;p class="MsoNoSpacing"&gt;&lt;span lang="EN-US" style="mso-ansi-language: EN-US;"&gt;&amp;nbsp;&lt;/span&gt;&lt;/p&gt;
&lt;p&gt;&lt;!-- [if gte mso 9]&gt;&lt;xml&gt;
 &lt;o:OfficeDocumentSettings&gt;
  &lt;o:AllowPNG/&gt;
  &lt;o:PixelsPerInch&gt;96&lt;/o:PixelsPerInch&gt;
 &lt;/o:OfficeDocumentSettings&gt;
&lt;/xml&gt;&lt;![endif]--&gt; &lt;!-- [if gte mso 9]&gt;&lt;xml&gt;
 &lt;w:WordDocument&gt;
  &lt;w:View&gt;Normal&lt;/w:View&gt;
  &lt;w:Zoom&gt;0&lt;/w:Zoom&gt;
  &lt;w:TrackMoves/&gt;
  &lt;w:TrackFormatting/&gt;
  &lt;w:HyphenationZone&gt;21&lt;/w:HyphenationZone&gt;
  &lt;w:PunctuationKerning/&gt;
  &lt;w:ValidateAgainstSchemas/&gt;
  &lt;w:SaveIfXMLInvalid&gt;false&lt;/w:SaveIfXMLInvalid&gt;
  &lt;w:IgnoreMixedContent&gt;false&lt;/w:IgnoreMixedContent&gt;
  &lt;w:AlwaysShowPlaceholderText&gt;false&lt;/w:AlwaysShowPlaceholderText&gt;
  &lt;w:DoNotPromoteQF/&gt;
  &lt;w:LidThemeOther&gt;DE&lt;/w:LidThemeOther&gt;
  &lt;w:LidThemeAsian&gt;X-NONE&lt;/w:LidThemeAsian&gt;
  &lt;w:LidThemeComplexScript&gt;X-NONE&lt;/w:LidThemeComplexScript&gt;
  &lt;w:Compatibility&gt;
   &lt;w:BreakWrappedTables/&gt;
   &lt;w:SnapToGridInCell/&gt;
   &lt;w:WrapTextWithPunct/&gt;
   &lt;w:UseAsianBreakRules/&gt;
   &lt;w:DontGrowAutofit/&gt;
   &lt;w:SplitPgBreakAndParaMark/&gt;
   &lt;w:EnableOpenTypeKerning/&gt;
   &lt;w:DontFlipMirrorIndents/&gt;
   &lt;w:OverrideTableStyleHps/&gt;
  &lt;/w:Compatibility&gt;
  &lt;m:mathPr&gt;
   &lt;m:mathFont m:val="Cambria Math"/&gt;
   &lt;m:brkBin m:val="before"/&gt;
   &lt;m:brkBinSub m:val="&amp;#45;-"/&gt;
   &lt;m:smallFrac m:val="off"/&gt;
   &lt;m:dispDef/&gt;
   &lt;m:lMargin m:val="0"/&gt;
   &lt;m:rMargin m:val="0"/&gt;
   &lt;m:defJc m:val="centerGroup"/&gt;
   &lt;m:wrapIndent m:val="1440"/&gt;
   &lt;m:intLim m:val="subSup"/&gt;
   &lt;m:naryLim m:val="undOvr"/&gt;
  &lt;/m:mathPr&gt;&lt;/w:WordDocument&gt;
&lt;/xml&gt;&lt;![endif]--&gt;&lt;!-- [if gte mso 9]&gt;&lt;xml&gt;
 &lt;w:LatentStyles DefLockedState="false" DefUnhideWhenUsed="false"
  DefSemiHidden="false" DefQFormat="false" DefPriority="99"
  LatentStyleCount="382"&gt;
  &lt;w:LsdException Locked="false" Priority="0" QFormat="true" Name="Normal"/&gt;
  &lt;w:LsdException Locked="false" Priority="9" QFormat="true" Name="heading 1"/&gt;
  &lt;w:LsdException Locked="false" Priority="9" SemiHidden="true"
   UnhideWhenUsed="true" QFormat="true" Name="heading 2"/&gt;
  &lt;w:LsdException Locked="false" Priority="9" SemiHidden="true"
   UnhideWhenUsed="true" QFormat="true" Name="heading 3"/&gt;
  &lt;w:LsdException Locked="false" Priority="9" SemiHidden="true"
   UnhideWhenUsed="true" QFormat="true" Name="heading 4"/&gt;
  &lt;w:LsdException Locked="false" Priority="9" SemiHidden="true"
   UnhideWhenUsed="true" QFormat="true" Name="heading 5"/&gt;
  &lt;w:LsdException Locked="false" Priority="9" SemiHidden="true"
   UnhideWhenUsed="true" QFormat="true" Name="heading 6"/&gt;
  &lt;w:LsdException Locked="false" Priority="9" SemiHidden="true"
   UnhideWhenUsed="true" QFormat="true" Name="heading 7"/&gt;
  &lt;w:LsdException Locked="false" Priority="9" SemiHidden="true"
   UnhideWhenUsed="true" QFormat="true" Name="heading 8"/&gt;
  &lt;w:LsdException Locked="false" Priority="9" SemiHidden="true"
   UnhideWhenUsed="true" QFormat="true" Name="heading 9"/&gt;
  &lt;w:LsdException Locked="false" SemiHidden="true" UnhideWhenUsed="true"
   Name="index 1"/&gt;
  &lt;w:LsdException Locked="false" SemiHidden="true" UnhideWhenUsed="true"
   Name="index 2"/&gt;
  &lt;w:LsdException Locked="false" SemiHidden="true" UnhideWhenUsed="true"
   Name="index 3"/&gt;
  &lt;w:LsdException Locked="false" SemiHidden="true" UnhideWhenUsed="true"
   Name="index 4"/&gt;
  &lt;w:LsdException Locked="false" SemiHidden="true" UnhideWhenUsed="true"
   Name="index 5"/&gt;
  &lt;w:LsdException Locked="false" SemiHidden="true" UnhideWhenUsed="true"
   Name="index 6"/&gt;
  &lt;w:LsdException Locked="false" SemiHidden="true" UnhideWhenUsed="true"
   Name="index 7"/&gt;
  &lt;w:LsdException Locked="false" SemiHidden="true" UnhideWhenUsed="true"
   Name="index 8"/&gt;
  &lt;w:LsdException Locked="false" SemiHidden="true" UnhideWhenUsed="true"
   Name="index 9"/&gt;
  &lt;w:LsdException Locked="false" Priority="39" SemiHidden="true"
   UnhideWhenUsed="true" Name="toc 1"/&gt;
  &lt;w:LsdException Locked="false" Priority="39" SemiHidden="true"
   UnhideWhenUsed="true" Name="toc 2"/&gt;
  &lt;w:LsdException Locked="false" Priority="39" SemiHidden="true"
   UnhideWhenUsed="true" Name="toc 3"/&gt;
  &lt;w:LsdException Locked="false" Priority="39" SemiHidden="true"
   UnhideWhenUsed="true" Name="toc 4"/&gt;
  &lt;w:LsdException Locked="false" Priority="39" SemiHidden="true"
   UnhideWhenUsed="true" Name="toc 5"/&gt;
  &lt;w:LsdException Locked="false" Priority="39" SemiHidden="true"
   UnhideWhenUsed="true" Name="toc 6"/&gt;
  &lt;w:LsdException Locked="false" Priority="39" SemiHidden="true"
   UnhideWhenUsed="true" Name="toc 7"/&gt;
  &lt;w:LsdException Locked="false" Priority="39" SemiHidden="true"
   UnhideWhenUsed="true" Name="toc 8"/&gt;
  &lt;w:LsdException Locked="false" Priority="39" SemiHidden="true"
   UnhideWhenUsed="true" Name="toc 9"/&gt;
  &lt;w:LsdException Locked="false" SemiHidden="true" UnhideWhenUsed="true"
   Name="Normal Indent"/&gt;
  &lt;w:LsdException Locked="false" SemiHidden="true" UnhideWhenUsed="true"
   Name="footnote text"/&gt;
  &lt;w:LsdException Locked="false" SemiHidden="true" UnhideWhenUsed="true"
   Name="annotation text"/&gt;
  &lt;w:LsdException Locked="false" SemiHidden="true" UnhideWhenUsed="true"
   Name="header"/&gt;
  &lt;w:LsdException Locked="false" SemiHidden="true" UnhideWhenUsed="true"
   Name="footer"/&gt;
  &lt;w:LsdException Locked="false" SemiHidden="true" UnhideWhenUsed="true"
   Name="index heading"/&gt;
  &lt;w:LsdException Locked="false" Priority="35" SemiHidden="true"
   UnhideWhenUsed="true" QFormat="true" Name="caption"/&gt;
  &lt;w:LsdException Locked="false" SemiHidden="true" UnhideWhenUsed="true"
   Name="table of figures"/&gt;
  &lt;w:LsdException Locked="false" SemiHidden="true" UnhideWhenUsed="true"
   Name="envelope address"/&gt;
  &lt;w:LsdException Locked="false" SemiHidden="true" UnhideWhenUsed="true"
   Name="envelope return"/&gt;
  &lt;w:LsdException Locked="false" SemiHidden="true" UnhideWhenUsed="true"
   Name="footnote reference"/&gt;
  &lt;w:LsdException Locked="false" SemiHidden="true" UnhideWhenUsed="true"
   Name="annotation reference"/&gt;
  &lt;w:LsdException Locked="false" SemiHidden="true" UnhideWhenUsed="true"
   Name="line number"/&gt;
  &lt;w:LsdException Locked="false" SemiHidden="true" UnhideWhenUsed="true"
   Name="page number"/&gt;
  &lt;w:LsdException Locked="false" SemiHidden="true" UnhideWhenUsed="true"
   Name="endnote reference"/&gt;
  &lt;w:LsdException Locked="false" SemiHidden="true" UnhideWhenUsed="true"
   Name="endnote text"/&gt;
  &lt;w:LsdException Locked="false" SemiHidden="true" UnhideWhenUsed="true"
   Name="table of authorities"/&gt;
  &lt;w:LsdException Locked="false" SemiHidden="true" UnhideWhenUsed="true"
   Name="macro"/&gt;
  &lt;w:LsdException Locked="false" SemiHidden="true" UnhideWhenUsed="true"
   Name="toa heading"/&gt;
  &lt;w:LsdException Locked="false" SemiHidden="true" UnhideWhenUsed="true"
   Name="List"/&gt;
  &lt;w:LsdException Locked="false" SemiHidden="true" UnhideWhenUsed="true"
   Name="List Bullet"/&gt;
  &lt;w:LsdException Locked="false" SemiHidden="true" UnhideWhenUsed="true"
   Name="List Number"/&gt;
  &lt;w:LsdException Locked="false" SemiHidden="true" UnhideWhenUsed="true"
   Name="List 2"/&gt;
  &lt;w:LsdException Locked="false" SemiHidden="true" UnhideWhenUsed="true"
   Name="List 3"/&gt;
  &lt;w:LsdException Locked="false" SemiHidden="true" UnhideWhenUsed="true"
   Name="List 4"/&gt;
  &lt;w:LsdException Locked="false" SemiHidden="true" UnhideWhenUsed="true"
   Name="List 5"/&gt;
  &lt;w:LsdException Locked="false" SemiHidden="true" UnhideWhenUsed="true"
   Name="List Bullet 2"/&gt;
  &lt;w:LsdException Locked="false" SemiHidden="true" UnhideWhenUsed="true"
   Name="List Bullet 3"/&gt;
  &lt;w:LsdException Locked="false" SemiHidden="true" UnhideWhenUsed="true"
   Name="List Bullet 4"/&gt;
  &lt;w:LsdException Locked="false" SemiHidden="true" UnhideWhenUsed="true"
   Name="List Bullet 5"/&gt;
  &lt;w:LsdException Locked="false" SemiHidden="true" UnhideWhenUsed="true"
   Name="List Number 2"/&gt;
  &lt;w:LsdException Locked="false" SemiHidden="true" UnhideWhenUsed="true"
   Name="List Number 3"/&gt;
  &lt;w:LsdException Locked="false" SemiHidden="true" UnhideWhenUsed="true"
   Name="List Number 4"/&gt;
  &lt;w:LsdException Locked="false" SemiHidden="true" UnhideWhenUsed="true"
   Name="List Number 5"/&gt;
  &lt;w:LsdException Locked="false" Priority="10" QFormat="true" Name="Title"/&gt;
  &lt;w:LsdException Locked="false" SemiHidden="true" UnhideWhenUsed="true"
   Name="Closing"/&gt;
  &lt;w:LsdException Locked="false" SemiHidden="true" UnhideWhenUsed="true"
   Name="Signature"/&gt;
  &lt;w:LsdException Locked="false" Priority="1" SemiHidden="true"
   UnhideWhenUsed="true" Name="Default Paragraph Font"/&gt;
  &lt;w:LsdException Locked="false" SemiHidden="true" UnhideWhenUsed="true"
   Name="Body Text"/&gt;
  &lt;w:LsdException Locked="false" SemiHidden="true" UnhideWhenUsed="true"
   Name="Body Text Indent"/&gt;
  &lt;w:LsdException Locked="false" SemiHidden="true" UnhideWhenUsed="true"
   Name="List Continue"/&gt;
  &lt;w:LsdException Locked="false" SemiHidden="true" UnhideWhenUsed="true"
   Name="List Continue 2"/&gt;
  &lt;w:LsdException Locked="false" SemiHidden="true" UnhideWhenUsed="true"
   Name="List Continue 3"/&gt;
  &lt;w:LsdException Locked="false" SemiHidden="true" UnhideWhenUsed="true"
   Name="List Continue 4"/&gt;
  &lt;w:LsdException Locked="false" SemiHidden="true" UnhideWhenUsed="true"
   Name="List Continue 5"/&gt;
  &lt;w:LsdException Locked="false" SemiHidden="true" UnhideWhenUsed="true"
   Name="Message Header"/&gt;
  &lt;w:LsdException Locked="false" Priority="11" QFormat="true" Name="Subtitle"/&gt;
  &lt;w:LsdException Locked="false" SemiHidden="true" UnhideWhenUsed="true"
   Name="Salutation"/&gt;
  &lt;w:LsdException Locked="false" SemiHidden="true" UnhideWhenUsed="true"
   Name="Date"/&gt;
  &lt;w:LsdException Locked="false" SemiHidden="true" UnhideWhenUsed="true"
   Name="Body Text First Indent"/&gt;
  &lt;w:LsdException Locked="false" SemiHidden="true" UnhideWhenUsed="true"
   Name="Body Text First Indent 2"/&gt;
  &lt;w:LsdException Locked="false" SemiHidden="true" UnhideWhenUsed="true"
   Name="Note Heading"/&gt;
  &lt;w:LsdException Locked="false" SemiHidden="true" UnhideWhenUsed="true"
   Name="Body Text 2"/&gt;
  &lt;w:LsdException Locked="false" SemiHidden="true" UnhideWhenUsed="true"
   Name="Body Text 3"/&gt;
  &lt;w:LsdException Locked="false" SemiHidden="true" UnhideWhenUsed="true"
   Name="Body Text Indent 2"/&gt;
  &lt;w:LsdException Locked="false" SemiHidden="true" UnhideWhenUsed="true"
   Name="Body Text Indent 3"/&gt;
  &lt;w:LsdException Locked="false" SemiHidden="true" UnhideWhenUsed="true"
   Name="Block Text"/&gt;
  &lt;w:LsdException Locked="false" SemiHidden="true" UnhideWhenUsed="true"
   Name="Hyperlink"/&gt;
  &lt;w:LsdException Locked="false" SemiHidden="true" UnhideWhenUsed="true"
   Name="FollowedHyperlink"/&gt;
  &lt;w:LsdException Locked="false" Priority="22" QFormat="true" Name="Strong"/&gt;
  &lt;w:LsdException Locked="false" Priority="20" QFormat="true" Name="Emphasis"/&gt;
  &lt;w:LsdException Locked="false" SemiHidden="true" UnhideWhenUsed="true"
   Name="Document Map"/&gt;
  &lt;w:LsdException Locked="false" SemiHidden="true" UnhideWhenUsed="true"
   Name="Plain Text"/&gt;
  &lt;w:LsdException Locked="false" SemiHidden="true" UnhideWhenUsed="true"
   Name="E-mail Signature"/&gt;
  &lt;w:LsdException Locked="false" SemiHidden="true" UnhideWhenUsed="true"
   Name="HTML Top of Form"/&gt;
  &lt;w:LsdException Locked="false" SemiHidden="true" UnhideWhenUsed="true"
   Name="HTML Bottom of Form"/&gt;
  &lt;w:LsdException Locked="false" SemiHidden="true" UnhideWhenUsed="true"
   Name="Normal (Web)"/&gt;
  &lt;w:LsdException Locked="false" SemiHidden="true" UnhideWhenUsed="true"
   Name="HTML Acronym"/&gt;
  &lt;w:LsdException Locked="false" SemiHidden="true" UnhideWhenUsed="true"
   Name="HTML Address"/&gt;
  &lt;w:LsdException Locked="false" SemiHidden="true" UnhideWhenUsed="true"
   Name="HTML Cite"/&gt;
  &lt;w:LsdException Locked="false" SemiHidden="true" UnhideWhenUsed="true"
   Name="HTML Code"/&gt;
  &lt;w:LsdException Locked="false" SemiHidden="true" UnhideWhenUsed="true"
   Name="HTML Definition"/&gt;
  &lt;w:LsdException Locked="false" SemiHidden="true" UnhideWhenUsed="true"
   Name="HTML Keyboard"/&gt;
  &lt;w:LsdException Locked="false" SemiHidden="true" UnhideWhenUsed="true"
   Name="HTML Preformatted"/&gt;
  &lt;w:LsdException Locked="false" SemiHidden="true" UnhideWhenUsed="true"
   Name="HTML Sample"/&gt;
  &lt;w:LsdException Locked="false" SemiHidden="true" UnhideWhenUsed="true"
   Name="HTML Typewriter"/&gt;
  &lt;w:LsdException Locked="false" SemiHidden="true" UnhideWhenUsed="true"
   Name="HTML Variable"/&gt;
  &lt;w:LsdException Locked="false" SemiHidden="true" UnhideWhenUsed="true"
   Name="Normal Table"/&gt;
  &lt;w:LsdException Locked="false" SemiHidden="true" UnhideWhenUsed="true"
   Name="annotation subject"/&gt;
  &lt;w:LsdException Locked="false" SemiHidden="true" UnhideWhenUsed="true"
   Name="No List"/&gt;
  &lt;w:LsdException Locked="false" SemiHidden="true" UnhideWhenUsed="true"
   Name="Outline List 1"/&gt;
  &lt;w:LsdException Locked="false" SemiHidden="true" UnhideWhenUsed="true"
   Name="Outline List 2"/&gt;
  &lt;w:LsdException Locked="false" SemiHidden="true" UnhideWhenUsed="true"
   Name="Outline List 3"/&gt;
  &lt;w:LsdException Locked="false" SemiHidden="true" UnhideWhenUsed="true"
   Name="Table Simple 1"/&gt;
  &lt;w:LsdException Locked="false" SemiHidden="true" UnhideWhenUsed="true"
   Name="Table Simple 2"/&gt;
  &lt;w:LsdException Locked="false" SemiHidden="true" UnhideWhenUsed="true"
   Name="Table Simple 3"/&gt;
  &lt;w:LsdException Locked="false" SemiHidden="true" UnhideWhenUsed="true"
   Name="Table Classic 1"/&gt;
  &lt;w:LsdException Locked="false" SemiHidden="true" UnhideWhenUsed="true"
   Name="Table Classic 2"/&gt;
  &lt;w:LsdException Locked="false" SemiHidden="true" UnhideWhenUsed="true"
   Name="Table Classic 3"/&gt;
  &lt;w:LsdException Locked="false" SemiHidden="true" UnhideWhenUsed="true"
   Name="Table Classic 4"/&gt;
  &lt;w:LsdException Locked="false" SemiHidden="true" UnhideWhenUsed="true"
   Name="Table Colorful 1"/&gt;
  &lt;w:LsdException Locked="false" SemiHidden="true" UnhideWhenUsed="true"
   Name="Table Colorful 2"/&gt;
  &lt;w:LsdException Locked="false" SemiHidden="true" UnhideWhenUsed="true"
   Name="Table Colorful 3"/&gt;
  &lt;w:LsdException Locked="false" SemiHidden="true" UnhideWhenUsed="true"
   Name="Table Columns 1"/&gt;
  &lt;w:LsdException Locked="false" SemiHidden="true" UnhideWhenUsed="true"
   Name="Table Columns 2"/&gt;
  &lt;w:LsdException Locked="false" SemiHidden="true" UnhideWhenUsed="true"
   Name="Table Columns 3"/&gt;
  &lt;w:LsdException Locked="false" SemiHidden="true" UnhideWhenUsed="true"
   Name="Table Columns 4"/&gt;
  &lt;w:LsdException Locked="false" SemiHidden="true" UnhideWhenUsed="true"
   Name="Table Columns 5"/&gt;
  &lt;w:LsdException Locked="false" SemiHidden="true" UnhideWhenUsed="true"
   Name="Table Grid 1"/&gt;
  &lt;w:LsdException Locked="false" SemiHidden="true" UnhideWhenUsed="true"
   Name="Table Grid 2"/&gt;
  &lt;w:LsdException Locked="false" SemiHidden="true" UnhideWhenUsed="true"
   Name="Table Grid 3"/&gt;
  &lt;w:LsdException Locked="false" SemiHidden="true" UnhideWhenUsed="true"
   Name="Table Grid 4"/&gt;
  &lt;w:LsdException Locked="false" SemiHidden="true" UnhideWhenUsed="true"
   Name="Table Grid 5"/&gt;
  &lt;w:LsdException Locked="false" SemiHidden="true" UnhideWhenUsed="true"
   Name="Table Grid 6"/&gt;
  &lt;w:LsdException Locked="false" SemiHidden="true" UnhideWhenUsed="true"
   Name="Table Grid 7"/&gt;
  &lt;w:LsdException Locked="false" SemiHidden="true" UnhideWhenUsed="true"
   Name="Table Grid 8"/&gt;
  &lt;w:LsdException Locked="false" SemiHidden="true" UnhideWhenUsed="true"
   Name="Table List 1"/&gt;
  &lt;w:LsdException Locked="false" SemiHidden="true" UnhideWhenUsed="true"
   Name="Table List 2"/&gt;
  &lt;w:LsdException Locked="false" SemiHidden="true" UnhideWhenUsed="true"
   Name="Table List 3"/&gt;
  &lt;w:LsdException Locked="false" SemiHidden="true" UnhideWhenUsed="true"
   Name="Table List 4"/&gt;
  &lt;w:LsdException Locked="false" SemiHidden="true" UnhideWhenUsed="true"
   Name="Table List 5"/&gt;
  &lt;w:LsdException Locked="false" SemiHidden="true" UnhideWhenUsed="true"
   Name="Table List 6"/&gt;
  &lt;w:LsdException Locked="false" SemiHidden="true" UnhideWhenUsed="true"
   Name="Table List 7"/&gt;
  &lt;w:LsdException Locked="false" SemiHidden="true" UnhideWhenUsed="true"
   Name="Table List 8"/&gt;
  &lt;w:LsdException Locked="false" SemiHidden="true" UnhideWhenUsed="true"
   Name="Table 3D effects 1"/&gt;
  &lt;w:LsdException Locked="false" SemiHidden="true" UnhideWhenUsed="true"
   Name="Table 3D effects 2"/&gt;
  &lt;w:LsdException Locked="false" SemiHidden="true" UnhideWhenUsed="true"
   Name="Table 3D effects 3"/&gt;
  &lt;w:LsdException Locked="false" SemiHidden="true" UnhideWhenUsed="true"
   Name="Table Contemporary"/&gt;
  &lt;w:LsdException Locked="false" SemiHidden="true" UnhideWhenUsed="true"
   Name="Table Elegant"/&gt;
  &lt;w:LsdException Locked="false" SemiHidden="true" UnhideWhenUsed="true"
   Name="Table Professional"/&gt;
  &lt;w:LsdException Locked="false" SemiHidden="true" UnhideWhenUsed="true"
   Name="Table Subtle 1"/&gt;
  &lt;w:LsdException Locked="false" SemiHidden="true" UnhideWhenUsed="true"
   Name="Table Subtle 2"/&gt;
  &lt;w:LsdException Locked="false" SemiHidden="true" UnhideWhenUsed="true"
   Name="Table Web 1"/&gt;
  &lt;w:LsdException Locked="false" SemiHidden="true" UnhideWhenUsed="true"
   Name="Table Web 2"/&gt;
  &lt;w:LsdException Locked="false" SemiHidden="true" UnhideWhenUsed="true"
   Name="Table Web 3"/&gt;
  &lt;w:LsdException Locked="false" SemiHidden="true" UnhideWhenUsed="true"
   Name="Balloon Text"/&gt;
  &lt;w:LsdException Locked="false" Priority="39" Name="Table Grid"/&gt;
  &lt;w:LsdException Locked="false" SemiHidden="true" UnhideWhenUsed="true"
   Name="Table Theme"/&gt;
  &lt;w:LsdException Locked="false" SemiHidden="true" UnhideWhenUsed="true"
   Name="Note Level 1"/&gt;
  &lt;w:LsdException Locked="false" SemiHidden="true" UnhideWhenUsed="true"
   Name="Note Level 2"/&gt;
  &lt;w:LsdException Locked="false" SemiHidden="true" UnhideWhenUsed="true"
   Name="Note Level 3"/&gt;
  &lt;w:LsdException Locked="false" SemiHidden="true" UnhideWhenUsed="true"
   Name="Note Level 4"/&gt;
  &lt;w:LsdException Locked="false" SemiHidden="true" UnhideWhenUsed="true"
   Name="Note Level 5"/&gt;
  &lt;w:LsdException Locked="false" SemiHidden="true" UnhideWhenUsed="true"
   Name="Note Level 6"/&gt;
  &lt;w:LsdException Locked="false" SemiHidden="true" UnhideWhenUsed="true"
   Name="Note Level 7"/&gt;
  &lt;w:LsdException Locked="false" SemiHidden="true" UnhideWhenUsed="true"
   Name="Note Level 8"/&gt;
  &lt;w:LsdException Locked="false" SemiHidden="true" UnhideWhenUsed="true"
   Name="Note Level 9"/&gt;
  &lt;w:LsdException Locked="false" SemiHidden="true" Name="Placeholder Text"/&gt;
  &lt;w:LsdException Locked="false" Priority="1" QFormat="true" Name="No Spacing"/&gt;
  &lt;w:LsdException Locked="false" Priority="60" Name="Light Shading"/&gt;
  &lt;w:LsdException Locked="false" Priority="61" Name="Light List"/&gt;
  &lt;w:LsdException Locked="false" Priority="62" Name="Light Grid"/&gt;
  &lt;w:LsdException Locked="false" Priority="63" Name="Medium Shading 1"/&gt;
  &lt;w:LsdException Locked="false" Priority="64" Name="Medium Shading 2"/&gt;
  &lt;w:LsdException Locked="false" Priority="65" Name="Medium List 1"/&gt;
  &lt;w:LsdException Locked="false" Priority="66" Name="Medium List 2"/&gt;
  &lt;w:LsdException Locked="false" Priority="67" Name="Medium Grid 1"/&gt;
  &lt;w:LsdException Locked="false" Priority="68" Name="Medium Grid 2"/&gt;
  &lt;w:LsdException Locked="false" Priority="69" Name="Medium Grid 3"/&gt;
  &lt;w:LsdException Locked="false" Priority="70" Name="Dark List"/&gt;
  &lt;w:LsdException Locked="false" Priority="71" Name="Colorful Shading"/&gt;
  &lt;w:LsdException Locked="false" Priority="72" Name="Colorful List"/&gt;
  &lt;w:LsdException Locked="false" Priority="73" Name="Colorful Grid"/&gt;
  &lt;w:LsdException Locked="false" Priority="60" Name="Light Shading Accent 1"/&gt;
  &lt;w:LsdException Locked="false" Priority="61" Name="Light List Accent 1"/&gt;
  &lt;w:LsdException Locked="false" Priority="62" Name="Light Grid Accent 1"/&gt;
  &lt;w:LsdException Locked="false" Priority="63" Name="Medium Shading 1 Accent 1"/&gt;
  &lt;w:LsdException Locked="false" Priority="64" Name="Medium Shading 2 Accent 1"/&gt;
  &lt;w:LsdException Locked="false" Priority="65" Name="Medium List 1 Accent 1"/&gt;
  &lt;w:LsdException Locked="false" SemiHidden="true" Name="Revision"/&gt;
  &lt;w:LsdException Locked="false" Priority="34" QFormat="true"
   Name="List Paragraph"/&gt;
  &lt;w:LsdException Locked="false" Priority="29" QFormat="true" Name="Quote"/&gt;
  &lt;w:LsdException Locked="false" Priority="30" QFormat="true"
   Name="Intense Quote"/&gt;
  &lt;w:LsdException Locked="false" Priority="66" Name="Medium List 2 Accent 1"/&gt;
  &lt;w:LsdException Locked="false" Priority="67" Name="Medium Grid 1 Accent 1"/&gt;
  &lt;w:LsdException Locked="false" Priority="68" Name="Medium Grid 2 Accent 1"/&gt;
  &lt;w:LsdException Locked="false" Priority="69" Name="Medium Grid 3 Accent 1"/&gt;
  &lt;w:LsdException Locked="false" Priority="70" Name="Dark List Accent 1"/&gt;
  &lt;w:LsdException Locked="false" Priority="71" Name="Colorful Shading Accent 1"/&gt;
  &lt;w:LsdException Locked="false" Priority="72" Name="Colorful List Accent 1"/&gt;
  &lt;w:LsdException Locked="false" Priority="73" Name="Colorful Grid Accent 1"/&gt;
  &lt;w:LsdException Locked="false" Priority="60" Name="Light Shading Accent 2"/&gt;
  &lt;w:LsdException Locked="false" Priority="61" Name="Light List Accent 2"/&gt;
  &lt;w:LsdException Locked="false" Priority="62" Name="Light Grid Accent 2"/&gt;
  &lt;w:LsdException Locked="false" Priority="63" Name="Medium Shading 1 Accent 2"/&gt;
  &lt;w:LsdException Locked="false" Priority="64" Name="Medium Shading 2 Accent 2"/&gt;
  &lt;w:LsdException Locked="false" Priority="65" Name="Medium List 1 Accent 2"/&gt;
  &lt;w:LsdException Locked="false" Priority="66" Name="Medium List 2 Accent 2"/&gt;
  &lt;w:LsdException Locked="false" Priority="67" Name="Medium Grid 1 Accent 2"/&gt;
  &lt;w:LsdException Locked="false" Priority="68" Name="Medium Grid 2 Accent 2"/&gt;
  &lt;w:LsdException Locked="false" Priority="69" Name="Medium Grid 3 Accent 2"/&gt;
  &lt;w:LsdException Locked="false" Priority="70" Name="Dark List Accent 2"/&gt;
  &lt;w:LsdException Locked="false" Priority="71" Name="Colorful Shading Accent 2"/&gt;
  &lt;w:LsdException Locked="false" Priority="72" Name="Colorful List Accent 2"/&gt;
  &lt;w:LsdException Locked="false" Priority="73" Name="Colorful Grid Accent 2"/&gt;
  &lt;w:LsdException Locked="false" Priority="60" Name="Light Shading Accent 3"/&gt;
  &lt;w:LsdException Locked="false" Priority="61" Name="Light List Accent 3"/&gt;
  &lt;w:LsdException Locked="false" Priority="62" Name="Light Grid Accent 3"/&gt;
  &lt;w:LsdException Locked="false" Priority="63" Name="Medium Shading 1 Accent 3"/&gt;
  &lt;w:LsdException Locked="false" Priority="64" Name="Medium Shading 2 Accent 3"/&gt;
  &lt;w:LsdException Locked="false" Priority="65" Name="Medium List 1 Accent 3"/&gt;
  &lt;w:LsdException Locked="false" Priority="66" Name="Medium List 2 Accent 3"/&gt;
  &lt;w:LsdException Locked="false" Priority="67" Name="Medium Grid 1 Accent 3"/&gt;
  &lt;w:LsdException Locked="false" Priority="68" Name="Medium Grid 2 Accent 3"/&gt;
  &lt;w:LsdException Locked="false" Priority="69" Name="Medium Grid 3 Accent 3"/&gt;
  &lt;w:LsdException Locked="false" Priority="70" Name="Dark List Accent 3"/&gt;
  &lt;w:LsdException Locked="false" Priority="71" Name="Colorful Shading Accent 3"/&gt;
  &lt;w:LsdException Locked="false" Priority="72" Name="Colorful List Accent 3"/&gt;
  &lt;w:LsdException Locked="false" Priority="73" Name="Colorful Grid Accent 3"/&gt;
  &lt;w:LsdException Locked="false" Priority="60" Name="Light Shading Accent 4"/&gt;
  &lt;w:LsdException Locked="false" Priority="61" Name="Light List Accent 4"/&gt;
  &lt;w:LsdException Locked="false" Priority="62" Name="Light Grid Accent 4"/&gt;
  &lt;w:LsdException Locked="false" Priority="63" Name="Medium Shading 1 Accent 4"/&gt;
  &lt;w:LsdException Locked="false" Priority="64" Name="Medium Shading 2 Accent 4"/&gt;
  &lt;w:LsdException Locked="false" Priority="65" Name="Medium List 1 Accent 4"/&gt;
  &lt;w:LsdException Locked="false" Priority="66" Name="Medium List 2 Accent 4"/&gt;
  &lt;w:LsdException Locked="false" Priority="67" Name="Medium Grid 1 Accent 4"/&gt;
  &lt;w:LsdException Locked="false" Priority="68" Name="Medium Grid 2 Accent 4"/&gt;
  &lt;w:LsdException Locked="false" Priority="69" Name="Medium Grid 3 Accent 4"/&gt;
  &lt;w:LsdException Locked="false" Priority="70" Name="Dark List Accent 4"/&gt;
  &lt;w:LsdException Locked="false" Priority="71" Name="Colorful Shading Accent 4"/&gt;
  &lt;w:LsdException Locked="false" Priority="72" Name="Colorful List Accent 4"/&gt;
  &lt;w:LsdException Locked="false" Priority="73" Name="Colorful Grid Accent 4"/&gt;
  &lt;w:LsdException Locked="false" Priority="60" Name="Light Shading Accent 5"/&gt;
  &lt;w:LsdException Locked="false" Priority="61" Name="Light List Accent 5"/&gt;
  &lt;w:LsdException Locked="false" Priority="62" Name="Light Grid Accent 5"/&gt;
  &lt;w:LsdException Locked="false" Priority="63" Name="Medium Shading 1 Accent 5"/&gt;
  &lt;w:LsdException Locked="false" Priority="64" Name="Medium Shading 2 Accent 5"/&gt;
  &lt;w:LsdException Locked="false" Priority="65" Name="Medium List 1 Accent 5"/&gt;
  &lt;w:LsdException Locked="false" Priority="66" Name="Medium List 2 Accent 5"/&gt;
  &lt;w:LsdException Locked="false" Priority="67" Name="Medium Grid 1 Accent 5"/&gt;
  &lt;w:LsdException Locked="false" Priority="68" Name="Medium Grid 2 Accent 5"/&gt;
  &lt;w:LsdException Locked="false" Priority="69" Name="Medium Grid 3 Accent 5"/&gt;
  &lt;w:LsdException Locked="false" Priority="70" Name="Dark List Accent 5"/&gt;
  &lt;w:LsdException Locked="false" Priority="71" Name="Colorful Shading Accent 5"/&gt;
  &lt;w:LsdException Locked="false" Priority="72" Name="Colorful List Accent 5"/&gt;
  &lt;w:LsdException Locked="false" Priority="73" Name="Colorful Grid Accent 5"/&gt;
  &lt;w:LsdException Locked="false" Priority="60" Name="Light Shading Accent 6"/&gt;
  &lt;w:LsdException Locked="false" Priority="61" Name="Light List Accent 6"/&gt;
  &lt;w:LsdException Locked="false" Priority="62" Name="Light Grid Accent 6"/&gt;
  &lt;w:LsdException Locked="false" Priority="63" Name="Medium Shading 1 Accent 6"/&gt;
  &lt;w:LsdException Locked="false" Priority="64" Name="Medium Shading 2 Accent 6"/&gt;
  &lt;w:LsdException Locked="false" Priority="65" Name="Medium List 1 Accent 6"/&gt;
  &lt;w:LsdException Locked="false" Priority="66" Name="Medium List 2 Accent 6"/&gt;
  &lt;w:LsdException Locked="false" Priority="67" Name="Medium Grid 1 Accent 6"/&gt;
  &lt;w:LsdException Locked="false" Priority="68" Name="Medium Grid 2 Accent 6"/&gt;
  &lt;w:LsdException Locked="false" Priority="69" Name="Medium Grid 3 Accent 6"/&gt;
  &lt;w:LsdException Locked="false" Priority="70" Name="Dark List Accent 6"/&gt;
  &lt;w:LsdException Locked="false" Priority="71" Name="Colorful Shading Accent 6"/&gt;
  &lt;w:LsdException Locked="false" Priority="72" Name="Colorful List Accent 6"/&gt;
  &lt;w:LsdException Locked="false" Priority="73" Name="Colorful Grid Accent 6"/&gt;
  &lt;w:LsdException Locked="false" Priority="19" QFormat="true"
   Name="Subtle Emphasis"/&gt;
  &lt;w:LsdException Locked="false" Priority="21" QFormat="true"
   Name="Intense Emphasis"/&gt;
  &lt;w:LsdException Locked="false" Priority="31" QFormat="true"
   Name="Subtle Reference"/&gt;
  &lt;w:LsdException Locked="false" Priority="32" QFormat="true"
   Name="Intense Reference"/&gt;
  &lt;w:LsdException Locked="false" Priority="33" QFormat="true" Name="Book Title"/&gt;
  &lt;w:LsdException Locked="false" Priority="37" SemiHidden="true"
   UnhideWhenUsed="true" Name="Bibliography"/&gt;
  &lt;w:LsdException Locked="false" Priority="39" SemiHidden="true"
   UnhideWhenUsed="true" QFormat="true" Name="TOC Heading"/&gt;
  &lt;w:LsdException Locked="false" Priority="41" Name="Plain Table 1"/&gt;
  &lt;w:LsdException Locked="false" Priority="42" Name="Plain Table 2"/&gt;
  &lt;w:LsdException Locked="false" Priority="43" Name="Plain Table 3"/&gt;
  &lt;w:LsdException Locked="false" Priority="44" Name="Plain Table 4"/&gt;
  &lt;w:LsdException Locked="false" Priority="45" Name="Plain Table 5"/&gt;
  &lt;w:LsdException Locked="false" Priority="40" Name="Grid Table Light"/&gt;
  &lt;w:LsdException Locked="false" Priority="46" Name="Grid Table 1 Light"/&gt;
  &lt;w:LsdException Locked="false" Priority="47" Name="Grid Table 2"/&gt;
  &lt;w:LsdException Locked="false" Priority="48" Name="Grid Table 3"/&gt;
  &lt;w:LsdException Locked="false" Priority="49" Name="Grid Table 4"/&gt;
  &lt;w:LsdException Locked="false" Priority="50" Name="Grid Table 5 Dark"/&gt;
  &lt;w</t>
  </si>
  <si>
    <t xml:space="preserve">&lt;p&gt;You need to stop asking questions, 'cause otherwise I am not able to make an offer to you as I am forced to put in the message type "clarification".&lt;/p&gt;
&lt;p&gt;So just make an offer instead of a question :)&lt;/p&gt;
&lt;p&gt;&amp;nbsp;&lt;/p&gt;
&lt;p&gt;I am fine with your condition for the secrecy clause, but I definetly need the 5th man in the board. &lt;br /&gt;In exchange, I am willing to give you 2/3 of the revenue (66,6%=67%).&lt;/p&gt;
&lt;p&gt;If thats fine for you, just make an offer :)&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lt;/p&gt;
&lt;p&gt;&lt;strong&gt;Following just a little bit of backround information, if you don't have internet connection:&lt;/strong&gt;&lt;/p&gt;
&lt;p&gt;Mihalits AG is a well-known aircraft manufacturer that was founded in 1933 in a small town in north-ern Austria. It faced tough times during the first decades of its existence, but thanks to various international programs it recovered in the 1950s and developed very well in the following years. In the 1970s, Mihalits AG became one of the largest employers in the regions where its main plants were located. In the 1980s, the company changed its strategy and switched from rather small models to very big transport airplanes. New plants were constructed and new employees were hired as the company pushed forward towards the top of European aircraft industry.&lt;br /&gt;In the last decade of the 20th century, debates about the necessity for changes in the aircraft industry arose due to the first warnings about climate change. As a consequence, top management of Mihalits AG decided to start developing engines that would consume less kerosene and thus be more environmentally friendly. As a result, parts of R&amp;amp;D resources were used from the 90s onwards to develop alternatives to Mihalits&amp;rsquo; existing aircraft.&lt;br /&gt;In recent years, discussions about climate change have become more intense and voices have become louder about the need to reduce the ecological damage caused by the CO2 &amp;ndash; emission of automobiles, trucks, airplanes etc. After the signing of the Paris Climate Accord by many developed nations, several politicians publicly exerted pressure on the automotive as well as the aircraft indus-try to adapt production to the new environmental circumstances. In addition, the recent economic and air-travel crisis has created an awareness of the high costs linked with highly kerosene con-suming airplanes.&lt;br /&gt;Despite its progress in R&amp;amp;D, Mihalits AG, like many of its competitors, has had to face the conse-quences of not having recognized the mood of times. Airline companies are buying fewer and fewer oversized planes, especially European airlines operating only within Europe who are focused on cost-effective short-haul flights. These companies are focused on medium-sized airplanes can be operated more cheaply and ecologically. In the early years of this century, sales of Mihalits-aircraft rapidly decreased and all of their new models flopped due to their high kerosene consumption. The financial situation became so serious that Mihalits AG workers had to be fired in fall 2008. The Management of Mihalits AG tried to keep as many employees as possible, but another 1600 em-ployees had to leave in summer 2014 and several plants were closed.&lt;br /&gt;After the first crisis in 2008, management realized that the only hope for Mihalits AG was to establish a revolutionary new engine and all resources were used to drive new innovation. In November 2011, the first construction blueprints for a new combustion chamber with extremely low toxic emissions and decreased kerosene consumption were finished. The engine was called Blue Star. As this was only a first version, rigid security measures were introduced to keep plans secret. Up to July 2013, many tests were conducted and results drawn from these experiments were used to push further development of Blue Star.&lt;br /&gt;However, at this point the resources assigned to the R&amp;amp;D department have already been exceeded and only little further testing will be possible in the near future. Another problem is production space; the remaining Mihalits AG plants do not offer enough space to start the production of the Blue Star engines and due to their poor financial situation, Mihalits AG is not able to construct or buy new plants in Austria. Furthermore, production and work force costs for the Blue Star engine would be very high if production were to be located in Austria. Aircraft equipped with this engine would be quite expensive and not at all competitive compared to other products on the market. It is unlikely that customers will be willing to pay 20% more for an environmentally friendly product.&lt;/p&gt;
&lt;p&gt;&amp;nbsp;&lt;/p&gt;
&lt;p&gt;Metallurg Technologies, founded in 1955, is located 80 kilometres north east of Lviv, Ukraine. Lviv, a lower middle-income city, is one of the major cultural centres in Ukraine. In Soviet times, Metallurg Technologies was one of the leading companies in the development of high temperature superconductors. During the &amp;ldquo;Space Race&amp;rdquo; between the USA and the USSR, Metallurg Technologies was one of the most important producers of military aircrafts. After the collapse of the Soviet Union in 1991, a period of transition from a planned economy to a market economy began, which was characterized by a shrinking Ukrainian economy. In 1993 the Ukraine had the dubious honour of being the country with the highest rate of inflation in one calendar year, worldwide. By the end of the 90s the Ukraine had lost about 60 percent of its GDP, and the country suffered from crime, corruption and poverty.&lt;br /&gt;In Soviet times, the Soviet Union and later the government of Ukraine were Metallurg&amp;rsquo;s main cus-tomers. Due to the financial collapse of the 90s, the government decreased its military spending, which negatively affected Metallurg&amp;rsquo;s sales to the point that they were almost driven to bankruptcy. During this period of political and economic change, internal struggles regarding the leadership of the company began. Until this time, the company had been headed by a group of managers ap-pointed by the government. This group of managers was still in charge of Metallurg Technologies and had no intentions of giving up their positions. A young group of pro-western middle managers saw the old leaders and their economic thinking as one of the causes of the economic collapse. Headed by a guy named Ivan Tourjansky, they were making a bid to take over leader ship of the company. They wanted to depose the old leaders, privatize the company in order to keep the knowl-edgeable engineers that worked for the company, switch to more western business management approaches and interact more with Western companies.&lt;br /&gt;In order to accomplish their goal, the group around Tourjansky organized the first labour strike in the history of Metallurg Technologies to force the old management to resign. After 9 months of protest, Ivan Tourjansky and his supporters succeeded. The old management retired and cleared the way for Tourjansky and his followers. The entire strategy of the company changed and Metallurg Technologies entered the private sector for civil aircraft.&lt;br /&gt;By the time the millennium arrived, Metallurg Technologies had become a well-known civil aircraft producer in the Ukraine. Metallurg&amp;rsquo;s customers were very satisfied with the technology used in their products, and found them to be the most technically polished aircrafts in Eastern Europe.&lt;br /&gt;The financial recovery of the company was favoured by changing economic circumstances. From the year 2005, the industrial production of the Ukraine grew on average by more than 7 % per year. In this period the Ukraine opened itself for foreign investors and in May 2008 it joined the WTO. Its major trading partners today are Russia, Germany and Turkey. In 2013 the two biggest foreign direct investors in Ukrainian companies were Cyprus and Germany.&lt;br /&gt;However, in late 2013 Ukraine, along with everyone else, was hit by the worldwide economic crisis. Demand for aircraft decreased dramatically and so did the volume of Metallurg&amp;rsquo;s sales. At the same time foreign investors reduced their direct investments in the Ukraine. Metallurg Technologies&amp;rsquo; man-agement knows from past experiences that it cannot expect government subsidies, so Ivan Tour-jansky knows that in order to survive the economic crisis, he has to find new partners in Western Europe.&lt;br /&gt;Metallurg is located in the province of Lviv Oblast. Until now, Lviv Oblast has not been as successful as other regions of Ukraine in attracting foreign investors for its industry. One of the reasons for this could be that because the region is mainly known for its cultural inheritance, no new railroads have been built in this area since the collapse of the Soviet Union. A few months ago, the government of Lviv Oblast finally started to set up detailed plans for the development of new infrastructure outside the main urban centres of the region. Several plans now exist and are ready for implementation and decision makers are waiting for reasons to invest in new roads, electric power stations, airports etc. These projects should upgrade the region in the eyes of potential foreign investors and enhance the possibility of generating new joint business ventures with western enterprises.&lt;/p&gt;</t>
  </si>
  <si>
    <t xml:space="preserve">&lt;p class="MsoNoSpacing"&gt;&lt;span lang="EN-US"&gt;Dear Mrs. Koller,&lt;/span&gt;&lt;/p&gt;
&lt;p class="MsoNoSpacing"&gt;&lt;span lang="EN-US"&gt;&amp;nbsp;&lt;/span&gt;&lt;/p&gt;
&lt;p class="p1"&gt;&lt;span lang="EN-US"&gt;unfortunately, I have a technical problem to make an offer.&lt;/span&gt;&lt;/p&gt;
&lt;p class="p1"&gt;&lt;span lang="EN-US"&gt;if I want to select &amp;bdquo;offer&amp;rdquo; in the message type, the drop-down-list is only showing me the type &amp;bdquo;question &amp;ldquo;&amp;hellip;.&lt;/span&gt;&lt;/p&gt;
&lt;p class="p1"&gt;&lt;span lang="EN-US"&gt;I will write an email due to the technical problem to the support, but I don&amp;rsquo;t think they will answer until tomorrow. &lt;/span&gt;&lt;/p&gt;
&lt;p class="p1"&gt;&lt;span lang="EN-US"&gt;&amp;nbsp;&lt;/span&gt;&lt;/p&gt;
&lt;p class="p1"&gt;&lt;span lang="EN-US"&gt;I just have spoken with the Management.&lt;/span&gt;&lt;/p&gt;
&lt;p class="p1"&gt;&lt;span lang="EN-US"&gt;We can&amp;acute;t accept the condition, because we definitely need at least one man in the board.&lt;/span&gt;&lt;/p&gt;
&lt;p&gt;&lt;!-- [if gte mso 9]&gt;&lt;xml&gt;
 &lt;o:OfficeDocumentSettings&gt;
  &lt;o:AllowPNG/&gt;
  &lt;o:PixelsPerInch&gt;96&lt;/o:PixelsPerInch&gt;
 &lt;/o:OfficeDocumentSettings&gt;
&lt;/xml&gt;&lt;![endif]--&gt; &lt;!-- [if gte mso 9]&gt;&lt;xml&gt;
 &lt;w:WordDocument&gt;
  &lt;w:View&gt;Normal&lt;/w:View&gt;
  &lt;w:Zoom&gt;0&lt;/w:Zoom&gt;
  &lt;w:TrackMoves/&gt;
  &lt;w:TrackFormatting/&gt;
  &lt;w:HyphenationZone&gt;21&lt;/w:HyphenationZone&gt;
  &lt;w:PunctuationKerning/&gt;
  &lt;w:ValidateAgainstSchemas/&gt;
  &lt;w:SaveIfXMLInvalid&gt;false&lt;/w:SaveIfXMLInvalid&gt;
  &lt;w:IgnoreMixedContent&gt;false&lt;/w:IgnoreMixedContent&gt;
  &lt;w:AlwaysShowPlaceholderText&gt;false&lt;/w:AlwaysShowPlaceholderText&gt;
  &lt;w:DoNotPromoteQF/&gt;
  &lt;w:LidThemeOther&gt;DE&lt;/w:LidThemeOther&gt;
  &lt;w:LidThemeAsian&gt;X-NONE&lt;/w:LidThemeAsian&gt;
  &lt;w:LidThemeComplexScript&gt;X-NONE&lt;/w:LidThemeComplexScript&gt;
  &lt;w:Compatibility&gt;
   &lt;w:BreakWrappedTables/&gt;
   &lt;w:SnapToGridInCell/&gt;
   &lt;w:WrapTextWithPunct/&gt;
   &lt;w:UseAsianBreakRules/&gt;
   &lt;w:DontGrowAutofit/&gt;
   &lt;w:SplitPgBreakAndParaMark/&gt;
   &lt;w:EnableOpenTypeKerning/&gt;
   &lt;w:DontFlipMirrorIndents/&gt;
   &lt;w:OverrideTableStyleHps/&gt;
  &lt;/w:Compatibility&gt;
  &lt;m:mathPr&gt;
   &lt;m:mathFont m:val="Cambria Math"/&gt;
   &lt;m:brkBin m:val="before"/&gt;
   &lt;m:brkBinSub m:val="&amp;#45;-"/&gt;
   &lt;m:smallFrac m:val="off"/&gt;
   &lt;m:dispDef/&gt;
   &lt;m:lMargin m:val="0"/&gt;
   &lt;m:rMargin m:val="0"/&gt;
   &lt;m:defJc m:val="centerGroup"/&gt;
   &lt;m:wrapIndent m:val="1440"/&gt;
   &lt;m:intLim m:val="subSup"/&gt;
   &lt;m:naryLim m:val="undOvr"/&gt;
  &lt;/m:mathPr&gt;&lt;/w:WordDocument&gt;
&lt;/xml&gt;&lt;![endif]--&gt;&lt;!-- [if gte mso 9]&gt;&lt;xml&gt;
 &lt;w:LatentStyles DefLockedState="false" DefUnhideWhenUsed="false"
  DefSemiHidden="false" DefQFormat="false" DefPriority="99"
  LatentStyleCount="382"&gt;
  &lt;w:LsdException Locked="false" Priority="0" QFormat="true" Name="Normal"/&gt;
  &lt;w:LsdException Locked="false" Priority="9" QFormat="true" Name="heading 1"/&gt;
  &lt;w:LsdException Locked="false" Priority="9" SemiHidden="true"
   UnhideWhenUsed="true" QFormat="true" Name="heading 2"/&gt;
  &lt;w:LsdException Locked="false" Priority="9" SemiHidden="true"
   UnhideWhenUsed="true" QFormat="true" Name="heading 3"/&gt;
  &lt;w:LsdException Locked="false" Priority="9" SemiHidden="true"
   UnhideWhenUsed="true" QFormat="true" Name="heading 4"/&gt;
  &lt;w:LsdException Locked="false" Priority="9" SemiHidden="true"
   UnhideWhenUsed="true" QFormat="true" Name="heading 5"/&gt;
  &lt;w:LsdException Locked="false" Priority="9" SemiHidden="true"
   UnhideWhenUsed="true" QFormat="true" Name="heading 6"/&gt;
  &lt;w:LsdException Locked="false" Priority="9" SemiHidden="true"
   UnhideWhenUsed="true" QFormat="true" Name="heading 7"/&gt;
  &lt;w:LsdException Locked="false" Priority="9" SemiHidden="true"
   UnhideWhenUsed="true" QFormat="true" Name="heading 8"/&gt;
  &lt;w:LsdException Locked="false" Priority="9" SemiHidden="true"
   UnhideWhenUsed="true" QFormat="true" Name="heading 9"/&gt;
  &lt;w:LsdException Locked="false" SemiHidden="true" UnhideWhenUsed="true"
   Name="index 1"/&gt;
  &lt;w:LsdException Locked="false" SemiHidden="true" UnhideWhenUsed="true"
   Name="index 2"/&gt;
  &lt;w:LsdException Locked="false" SemiHidden="true" UnhideWhenUsed="true"
   Name="index 3"/&gt;
  &lt;w:LsdException Locked="false" SemiHidden="true" UnhideWhenUsed="true"
   Name="index 4"/&gt;
  &lt;w:LsdException Locked="false" SemiHidden="true" UnhideWhenUsed="true"
   Name="index 5"/&gt;
  &lt;w:LsdException Locked="false" SemiHidden="true" UnhideWhenUsed="true"
   Name="index 6"/&gt;
  &lt;w:LsdException Locked="false" SemiHidden="true" UnhideWhenUsed="true"
   Name="index 7"/&gt;
  &lt;w:LsdException Locked="false" SemiHidden="true" UnhideWhenUsed="true"
   Name="index 8"/&gt;
  &lt;w:LsdException Locked="false" SemiHidden="true" UnhideWhenUsed="true"
   Name="index 9"/&gt;
  &lt;w:LsdException Locked="false" Priority="39" SemiHidden="true"
   UnhideWhenUsed="true" Name="toc 1"/&gt;
  &lt;w:LsdException Locked="false" Priority="39" SemiHidden="true"
   UnhideWhenUsed="true" Name="toc 2"/&gt;
  &lt;w:LsdException Locked="false" Priority="39" SemiHidden="true"
   UnhideWhenUsed="true" Name="toc 3"/&gt;
  &lt;w:LsdException Locked="false" Priority="39" SemiHidden="true"
   UnhideWhenUsed="true" Name="toc 4"/&gt;
  &lt;w:LsdException Locked="false" Priority="39" SemiHidden="true"
   UnhideWhenUsed="true" Name="toc 5"/&gt;
  &lt;w:LsdException Locked="false" Priority="39" SemiHidden="true"
   UnhideWhenUsed="true" Name="toc 6"/&gt;
  &lt;w:LsdException Locked="false" Priority="39" SemiHidden="true"
   UnhideWhenUsed="true" Name="toc 7"/&gt;
  &lt;w:LsdException Locked="false" Priority="39" SemiHidden="true"
   UnhideWhenUsed="true" Name="toc 8"/&gt;
  &lt;w:LsdException Locked="false" Priority="39" SemiHidden="true"
   UnhideWhenUsed="true" Name="toc 9"/&gt;
  &lt;w:LsdException Locked="false" SemiHidden="true" UnhideWhenUsed="true"
   Name="Normal Indent"/&gt;
  &lt;w:LsdException Locked="false" SemiHidden="true" UnhideWhenUsed="true"
   Name="footnote text"/&gt;
  &lt;w:LsdException Locked="false" SemiHidden="true" UnhideWhenUsed="true"
   Name="annotation text"/&gt;
  &lt;w:LsdException Locked="false" SemiHidden="true" UnhideWhenUsed="true"
   Name="header"/&gt;
  &lt;w:LsdException Locked="false" SemiHidden="true" UnhideWhenUsed="true"
   Name="footer"/&gt;
  &lt;w:LsdException Locked="false" SemiHidden="true" UnhideWhenUsed="true"
   Name="index heading"/&gt;
  &lt;w:LsdException Locked="false" Priority="35" SemiHidden="true"
   UnhideWhenUsed="true" QFormat="true" Name="caption"/&gt;
  &lt;w:LsdException Locked="false" SemiHidden="true" UnhideWhenUsed="true"
   Name="table of figures"/&gt;
  &lt;w:LsdException Locked="false" SemiHidden="true" UnhideWhenUsed="true"
   Name="envelope address"/&gt;
  &lt;w:LsdException Locked="false" SemiHidden="true" UnhideWhenUsed="true"
   Name="envelope return"/&gt;
  &lt;w:LsdException Locked="false" SemiHidden="true" UnhideWhenUsed="true"
   Name="footnote reference"/&gt;
  &lt;w:LsdException Locked="false" SemiHidden="true" UnhideWhenUsed="true"
   Name="annotation reference"/&gt;
  &lt;w:LsdException Locked="false" SemiHidden="true" UnhideWhenUsed="true"
   Name="line number"/&gt;
  &lt;w:LsdException Locked="false" SemiHidden="true" UnhideWhenUsed="true"
   Name="page number"/&gt;
  &lt;w:LsdException Locked="false" SemiHidden="true" UnhideWhenUsed="true"
   Name="endnote reference"/&gt;
  &lt;w:LsdException Locked="false" SemiHidden="true" UnhideWhenUsed="true"
   Name="endnote text"/&gt;
  &lt;w:LsdException Locked="false" SemiHidden="true" UnhideWhenUsed="true"
   Name="table of authorities"/&gt;
  &lt;w:LsdException Locked="false" SemiHidden="true" UnhideWhenUsed="true"
   Name="macro"/&gt;
  &lt;w:LsdException Locked="false" SemiHidden="true" UnhideWhenUsed="true"
   Name="toa heading"/&gt;
  &lt;w:LsdException Locked="false" SemiHidden="true" UnhideWhenUsed="true"
   Name="List"/&gt;
  &lt;w:LsdException Locked="false" SemiHidden="true" UnhideWhenUsed="true"
   Name="List Bullet"/&gt;
  &lt;w:LsdException Locked="false" SemiHidden="true" UnhideWhenUsed="true"
   Name="List Number"/&gt;
  &lt;w:LsdException Locked="false" SemiHidden="true" UnhideWhenUsed="true"
   Name="List 2"/&gt;
  &lt;w:LsdException Locked="false" SemiHidden="true" UnhideWhenUsed="true"
   Name="List 3"/&gt;
  &lt;w:LsdException Locked="false" SemiHidden="true" UnhideWhenUsed="true"
   Name="List 4"/&gt;
  &lt;w:LsdException Locked="false" SemiHidden="true" UnhideWhenUsed="true"
   Name="List 5"/&gt;
  &lt;w:LsdException Locked="false" SemiHidden="true" UnhideWhenUsed="true"
   Name="List Bullet 2"/&gt;
  &lt;w:LsdException Locked="false" SemiHidden="true" UnhideWhenUsed="true"
   Name="List Bullet 3"/&gt;
  &lt;w:LsdException Locked="false" SemiHidden="true" UnhideWhenUsed="true"
   Name="List Bullet 4"/&gt;
  &lt;w:LsdException Locked="false" SemiHidden="true" UnhideWhenUsed="true"
   Name="List Bullet 5"/&gt;
  &lt;w:LsdException Locked="false" SemiHidden="true" UnhideWhenUsed="true"
   Name="List Number 2"/&gt;
  &lt;w:LsdException Locked="false" SemiHidden="true" UnhideWhenUsed="true"
   Name="List Number 3"/&gt;
  &lt;w:LsdException Locked="false" SemiHidden="true" UnhideWhenUsed="true"
   Name="List Number 4"/&gt;
  &lt;w:LsdException Locked="false" SemiHidden="true" UnhideWhenUsed="true"
   Name="List Number 5"/&gt;
  &lt;w:LsdException Locked="false" Priority="10" QFormat="true" Name="Title"/&gt;
  &lt;w:LsdException Locked="false" SemiHidden="true" UnhideWhenUsed="true"
   Name="Closing"/&gt;
  &lt;w:LsdException Locked="false" SemiHidden="true" UnhideWhenUsed="true"
   Name="Signature"/&gt;
  &lt;w:LsdException Locked="false" Priority="1" SemiHidden="true"
   UnhideWhenUsed="true" Name="Default Paragraph Font"/&gt;
  &lt;w:LsdException Locked="false" SemiHidden="true" UnhideWhenUsed="true"
   Name="Body Text"/&gt;
  &lt;w:LsdException Locked="false" SemiHidden="true" UnhideWhenUsed="true"
   Name="Body Text Indent"/&gt;
  &lt;w:LsdException Locked="false" SemiHidden="true" UnhideWhenUsed="true"
   Name="List Continue"/&gt;
  &lt;w:LsdException Locked="false" SemiHidden="true" UnhideWhenUsed="true"
   Name="List Continue 2"/&gt;
  &lt;w:LsdException Locked="false" SemiHidden="true" UnhideWhenUsed="true"
   Name="List Continue 3"/&gt;
  &lt;w:LsdException Locked="false" SemiHidden="true" UnhideWhenUsed="true"
   Name="List Continue 4"/&gt;
  &lt;w:LsdException Locked="false" SemiHidden="true" UnhideWhenUsed="true"
   Name="List Continue 5"/&gt;
  &lt;w:LsdException Locked="false" SemiHidden="true" UnhideWhenUsed="true"
   Name="Message Header"/&gt;
  &lt;w:LsdException Locked="false" Priority="11" QFormat="true" Name="Subtitle"/&gt;
  &lt;w:LsdException Locked="false" SemiHidden="true" UnhideWhenUsed="true"
   Name="Salutation"/&gt;
  &lt;w:LsdException Locked="false" SemiHidden="true" UnhideWhenUsed="true"
   Name="Date"/&gt;
  &lt;w:LsdException Locked="false" SemiHidden="true" UnhideWhenUsed="true"
   Name="Body Text First Indent"/&gt;
  &lt;w:LsdException Locked="false" SemiHidden="true" UnhideWhenUsed="true"
   Name="Body Text First Indent 2"/&gt;
  &lt;w:LsdException Locked="false" SemiHidden="true" UnhideWhenUsed="true"
   Name="Note Heading"/&gt;
  &lt;w:LsdException Locked="false" SemiHidden="true" UnhideWhenUsed="true"
   Name="Body Text 2"/&gt;
  &lt;w:LsdException Locked="false" SemiHidden="true" UnhideWhenUsed="true"
   Name="Body Text 3"/&gt;
  &lt;w:LsdException Locked="false" SemiHidden="true" UnhideWhenUsed="true"
   Name="Body Text Indent 2"/&gt;
  &lt;w:LsdException Locked="false" SemiHidden="true" UnhideWhenUsed="true"
   Name="Body Text Indent 3"/&gt;
  &lt;w:LsdException Locked="false" SemiHidden="true" UnhideWhenUsed="true"
   Name="Block Text"/&gt;
  &lt;w:LsdException Locked="false" SemiHidden="true" UnhideWhenUsed="true"
   Name="Hyperlink"/&gt;
  &lt;w:LsdException Locked="false" SemiHidden="true" UnhideWhenUsed="true"
   Name="FollowedHyperlink"/&gt;
  &lt;w:LsdException Locked="false" Priority="22" QFormat="true" Name="Strong"/&gt;
  &lt;w:LsdException Locked="false" Priority="20" QFormat="true" Name="Emphasis"/&gt;
  &lt;w:LsdException Locked="false" SemiHidden="true" UnhideWhenUsed="true"
   Name="Document Map"/&gt;
  &lt;w:LsdException Locked="false" SemiHidden="true" UnhideWhenUsed="true"
   Name="Plain Text"/&gt;
  &lt;w:LsdException Locked="false" SemiHidden="true" UnhideWhenUsed="true"
   Name="E-mail Signature"/&gt;
  &lt;w:LsdException Locked="false" SemiHidden="true" UnhideWhenUsed="true"
   Name="HTML Top of Form"/&gt;
  &lt;w:LsdException Locked="false" SemiHidden="true" UnhideWhenUsed="true"
   Name="HTML Bottom of Form"/&gt;
  &lt;w:LsdException Locked="false" SemiHidden="true" UnhideWhenUsed="true"
   Name="Normal (Web)"/&gt;
  &lt;w:LsdException Locked="false" SemiHidden="true" UnhideWhenUsed="true"
   Name="HTML Acronym"/&gt;
  &lt;w:LsdException Locked="false" SemiHidden="true" UnhideWhenUsed="true"
   Name="HTML Address"/&gt;
  &lt;w:LsdException Locked="false" SemiHidden="true" UnhideWhenUsed="true"
   Name="HTML Cite"/&gt;
  &lt;w:LsdException Locked="false" SemiHidden="true" UnhideWhenUsed="true"
   Name="HTML Code"/&gt;
  &lt;w:LsdException Locked="false" SemiHidden="true" UnhideWhenUsed="true"
   Name="HTML Definition"/&gt;
  &lt;w:LsdException Locked="false" SemiHidden="true" UnhideWhenUsed="true"
   Name="HTML Keyboard"/&gt;
  &lt;w:LsdException Locked="false" SemiHidden="true" UnhideWhenUsed="true"
   Name="HTML Preformatted"/&gt;
  &lt;w:LsdException Locked="false" SemiHidden="true" UnhideWhenUsed="true"
   Name="HTML Sample"/&gt;
  &lt;w:LsdException Locked="false" SemiHidden="true" UnhideWhenUsed="true"
   Name="HTML Typewriter"/&gt;
  &lt;w:LsdException Locked="false" SemiHidden="true" UnhideWhenUsed="true"
   Name="HTML Variable"/&gt;
  &lt;w:LsdException Locked="false" SemiHidden="true" UnhideWhenUsed="true"
   Name="Normal Table"/&gt;
  &lt;w:LsdException Locked="false" SemiHidden="true" UnhideWhenUsed="true"
   Name="annotation subject"/&gt;
  &lt;w:LsdException Locked="false" SemiHidden="true" UnhideWhenUsed="true"
   Name="No List"/&gt;
  &lt;w:LsdException Locked="false" SemiHidden="true" UnhideWhenUsed="true"
   Name="Outline List 1"/&gt;
  &lt;w:LsdException Locked="false" SemiHidden="true" UnhideWhenUsed="true"
   Name="Outline List 2"/&gt;
  &lt;w:LsdException Locked="false" SemiHidden="true" UnhideWhenUsed="true"
   Name="Outline List 3"/&gt;
  &lt;w:LsdException Locked="false" SemiHidden="true" UnhideWhenUsed="true"
   Name="Table Simple 1"/&gt;
  &lt;w:LsdException Locked="false" SemiHidden="true" UnhideWhenUsed="true"
   Name="Table Simple 2"/&gt;
  &lt;w:LsdException Locked="false" SemiHidden="true" UnhideWhenUsed="true"
   Name="Table Simple 3"/&gt;
  &lt;w:LsdException Locked="false" SemiHidden="true" UnhideWhenUsed="true"
   Name="Table Classic 1"/&gt;
  &lt;w:LsdException Locked="false" SemiHidden="true" UnhideWhenUsed="true"
   Name="Table Classic 2"/&gt;
  &lt;w:LsdException Locked="false" SemiHidden="true" UnhideWhenUsed="true"
   Name="Table Classic 3"/&gt;
  &lt;w:LsdException Locked="false" SemiHidden="true" UnhideWhenUsed="true"
   Name="Table Classic 4"/&gt;
  &lt;w:LsdException Locked="false" SemiHidden="true" UnhideWhenUsed="true"
   Name="Table Colorful 1"/&gt;
  &lt;w:LsdException Locked="false" SemiHidden="true" UnhideWhenUsed="true"
   Name="Table Colorful 2"/&gt;
  &lt;w:LsdException Locked="false" SemiHidden="true" UnhideWhenUsed="true"
   Name="Table Colorful 3"/&gt;
  &lt;w:LsdException Locked="false" SemiHidden="true" UnhideWhenUsed="true"
   Name="Table Columns 1"/&gt;
  &lt;w:LsdException Locked="false" SemiHidden="true" UnhideWhenUsed="true"
   Name="Table Columns 2"/&gt;
  &lt;w:LsdException Locked="false" SemiHidden="true" UnhideWhenUsed="true"
   Name="Table Columns 3"/&gt;
  &lt;w:LsdException Locked="false" SemiHidden="true" UnhideWhenUsed="true"
   Name="Table Columns 4"/&gt;
  &lt;w:LsdException Locked="false" SemiHidden="true" UnhideWhenUsed="true"
   Name="Table Columns 5"/&gt;
  &lt;w:LsdException Locked="false" SemiHidden="true" UnhideWhenUsed="true"
   Name="Table Grid 1"/&gt;
  &lt;w:LsdException Locked="false" SemiHidden="true" UnhideWhenUsed="true"
   Name="Table Grid 2"/&gt;
  &lt;w:LsdException Locked="false" SemiHidden="true" UnhideWhenUsed="true"
   Name="Table Grid 3"/&gt;
  &lt;w:LsdException Locked="false" SemiHidden="true" UnhideWhenUsed="true"
   Name="Table Grid 4"/&gt;
  &lt;w:LsdException Locked="false" SemiHidden="true" UnhideWhenUsed="true"
   Name="Table Grid 5"/&gt;
  &lt;w:LsdException Locked="false" SemiHidden="true" UnhideWhenUsed="true"
   Name="Table Grid 6"/&gt;
  &lt;w:LsdException Locked="false" SemiHidden="true" UnhideWhenUsed="true"
   Name="Table Grid 7"/&gt;
  &lt;w:LsdException Locked="false" SemiHidden="true" UnhideWhenUsed="true"
   Name="Table Grid 8"/&gt;
  &lt;w:LsdException Locked="false" SemiHidden="true" UnhideWhenUsed="true"
   Name="Table List 1"/&gt;
  &lt;w:LsdException Locked="false" SemiHidden="true" UnhideWhenUsed="true"
   Name="Table List 2"/&gt;
  &lt;w:LsdException Locked="false" SemiHidden="true" UnhideWhenUsed="true"
   Name="Table List 3"/&gt;
  &lt;w:LsdException Locked="false" SemiHidden="true" UnhideWhenUsed="true"
   Name="Table List 4"/&gt;
  &lt;w:LsdException Locked="false" SemiHidden="true" UnhideWhenUsed="true"
   Name="Table List 5"/&gt;
  &lt;w:LsdException Locked="false" SemiHidden="true" UnhideWhenUsed="true"
   Name="Table List 6"/&gt;
  &lt;w:LsdException Locked="false" SemiHidden="true" UnhideWhenUsed="true"
   Name="Table List 7"/&gt;
  &lt;w:LsdException Locked="false" SemiHidden="true" UnhideWhenUsed="true"
   Name="Table List 8"/&gt;
  &lt;w:LsdException Locked="false" SemiHidden="true" UnhideWhenUsed="true"
   Name="Table 3D effects 1"/&gt;
  &lt;w:LsdException Locked="false" SemiHidden="true" UnhideWhenUsed="true"
   Name="Table 3D effects 2"/&gt;
  &lt;w:LsdException Locked="false" SemiHidden="true" UnhideWhenUsed="true"
   Name="Table 3D effects 3"/&gt;
  &lt;w:LsdException Locked="false" SemiHidden="true" UnhideWhenUsed="true"
   Name="Table Contemporary"/&gt;
  &lt;w:LsdException Locked="false" SemiHidden="true" UnhideWhenUsed="true"
   Name="Table Elegant"/&gt;
  &lt;w:LsdException Locked="false" SemiHidden="true" UnhideWhenUsed="true"
   Name="Table Professional"/&gt;
  &lt;w:LsdException Locked="false" SemiHidden="true" UnhideWhenUsed="true"
   Name="Table Subtle 1"/&gt;
  &lt;w:LsdException Locked="false" SemiHidden="true" UnhideWhenUsed="true"
   Name="Table Subtle 2"/&gt;
  &lt;w:LsdException Locked="false" SemiHidden="true" UnhideWhenUsed="true"
   Name="Table Web 1"/&gt;
  &lt;w:LsdException Locked="false" SemiHidden="true" UnhideWhenUsed="true"
   Name="Table Web 2"/&gt;
  &lt;w:LsdException Locked="false" SemiHidden="true" UnhideWhenUsed="true"
   Name="Table Web 3"/&gt;
  &lt;w:LsdException Locked="false" SemiHidden="true" UnhideWhenUsed="true"
   Name="Balloon Text"/&gt;
  &lt;w:LsdException Locked="false" Priority="39" Name="Table Grid"/&gt;
  &lt;w:LsdException Locked="false" SemiHidden="true" UnhideWhenUsed="true"
   Name="Table Theme"/&gt;
  &lt;w:LsdException Locked="false" SemiHidden="true" UnhideWhenUsed="true"
   Name="Note Level 1"/&gt;
  &lt;w:LsdException Locked="false" SemiHidden="true" UnhideWhenUsed="true"
   Name="Note Level 2"/&gt;
  &lt;w:LsdException Locked="false" SemiHidden="true" UnhideWhenUsed="true"
   Name="Note Level 3"/&gt;
  &lt;w:LsdException Locked="false" SemiHidden="true" UnhideWhenUsed="true"
   Name="Note Level 4"/&gt;
  &lt;w:LsdException Locked="false" SemiHidden="true" UnhideWhenUsed="true"
   Name="Note Level 5"/&gt;
  &lt;w:LsdException Locked="false" SemiHidden="true" UnhideWhenUsed="true"
   Name="Note Level 6"/&gt;
  &lt;w:LsdException Locked="false" SemiHidden="true" UnhideWhenUsed="true"
   Name="Note Level 7"/&gt;
  &lt;w:LsdException Locked="false" SemiHidden="true" UnhideWhenUsed="true"
   Name="Note Level 8"/&gt;
  &lt;w:LsdException Locked="false" SemiHidden="true" UnhideWhenUsed="true"
   Name="Note Level 9"/&gt;
  &lt;w:LsdException Locked="false" SemiHidden="true" Name="Placeholder Text"/&gt;
  &lt;w:LsdException Locked="false" Priority="1" QFormat="true" Name="No Spacing"/&gt;
  &lt;w:LsdException Locked="false" Priority="60" Name="Light Shading"/&gt;
  &lt;w:LsdException Locked="false" Priority="61" Name="Light List"/&gt;
  &lt;w:LsdException Locked="false" Priority="62" Name="Light Grid"/&gt;
  &lt;w:LsdException Locked="false" Priority="63" Name="Medium Shading 1"/&gt;
  &lt;w:LsdException Locked="false" Priority="64" Name="Medium Shading 2"/&gt;
  &lt;w:LsdException Locked="false" Priority="65" Name="Medium List 1"/&gt;
  &lt;w:LsdException Locked="false" Priority="66" Name="Medium List 2"/&gt;
  &lt;w:LsdException Locked="false" Priority="67" Name="Medium Grid 1"/&gt;
  &lt;w:LsdException Locked="false" Priority="68" Name="Medium Grid 2"/&gt;
  &lt;w:LsdException Locked="false" Priority="69" Name="Medium Grid 3"/&gt;
  &lt;w:LsdException Locked="false" Priority="70" Name="Dark List"/&gt;
  &lt;w:LsdException Locked="false" Priority="71" Name="Colorful Shading"/&gt;
  &lt;w:LsdException Locked="false" Priority="72" Name="Colorful List"/&gt;
  &lt;w:LsdException Locked="false" Priority="73" Name="Colorful Grid"/&gt;
  &lt;w:LsdException Locked="false" Priority="60" Name="Light Shading Accent 1"/&gt;
  &lt;w:LsdException Locked="false" Priority="61" Name="Light List Accent 1"/&gt;
  &lt;w:LsdException Locked="false" Priority="62" Name="Light Grid Accent 1"/&gt;
  &lt;w:LsdException Locked="false" Priority="63" Name="Medium Shading 1 Accent 1"/&gt;
  &lt;w:LsdException Locked="false" Priority="64" Name="Medium Shading 2 Accent 1"/&gt;
  &lt;w:LsdException Locked="false" Priority="65" Name="Medium List 1 Accent 1"/&gt;
  &lt;w:LsdException Locked="false" SemiHidden="true" Name="Revision"/&gt;
  &lt;w:LsdException Locked="false" Priority="34" QFormat="true"
   Name="List Paragraph"/&gt;
  &lt;w:LsdException Locked="false" Priority="29" QFormat="true" Name="Quote"/&gt;
  &lt;w:LsdException Locked="false" Priority="30" QFormat="true"
   Name="Intense Quote"/&gt;
  &lt;w:LsdException Locked="false" Priority="66" Name="Medium List 2 Accent 1"/&gt;
  &lt;w:LsdException Locked="false" Priority="67" Name="Medium Grid 1 Accent 1"/&gt;
  &lt;w:LsdException Locked="false" Priority="68" Name="Medium Grid 2 Accent 1"/&gt;
  &lt;w:LsdException Locked="false" Priority="69" Name="Medium Grid 3 Accent 1"/&gt;
  &lt;w:LsdException Locked="false" Priority="70" Name="Dark List Accent 1"/&gt;
  &lt;w:LsdException Locked="false" Priority="71" Name="Colorful Shading Accent 1"/&gt;
  &lt;w:LsdException Locked="false" Priority="72" Name="Colorful List Accent 1"/&gt;
  &lt;w:LsdException Locked="false" Priority="73" Name="Colorful Grid Accent 1"/&gt;
  &lt;w:LsdException Locked="false" Priority="60" Name="Light Shading Accent 2"/&gt;
  &lt;w:LsdException Locked="false" Priority="61" Name="Light List Accent 2"/&gt;
  &lt;w:LsdException Locked="false" Priority="62" Name="Light Grid Accent 2"/&gt;
  &lt;w:LsdException Locked="false" Priority="63" Name="Medium Shading 1 Accent 2"/&gt;
  &lt;w:LsdException Locked="false" Priority="64" Name="Medium Shading 2 Accent 2"/&gt;
  &lt;w:LsdException Locked="false" Priority="65" Name="Medium List 1 Accent 2"/&gt;
  &lt;w:LsdException Locked="false" Priority="66" Name="Medium List 2 Accent 2"/&gt;
  &lt;w:LsdException Locked="false" Priority="67" Name="Medium Grid 1 Accent 2"/&gt;
  &lt;w:LsdException Locked="false" Priority="68" Name="Medium Grid 2 Accent 2"/&gt;
  &lt;w:LsdException Locked="false" Priority="69" Name="Medium Grid 3 Accent 2"/&gt;
  &lt;w:LsdException Locked="false" Priority="70" Name="Dark List Accent 2"/&gt;
  &lt;w:LsdException Locked="false" Priority="71" Name="Colorful Shading Accent 2"/&gt;
  &lt;w:LsdException Locked="false" Priority="72" Name="Colorful List Accent 2"/&gt;
  &lt;w:LsdException Locked="false" Priority="73" Name="Colorful Grid Accent 2"/&gt;
  &lt;w:LsdException Locked="false" Priority="60" Name="Light Shading Accent 3"/&gt;
  &lt;w:LsdException Locked="false" Priority="61" Name="Light List Accent 3"/&gt;
  &lt;w:LsdException Locked="false" Priority="62" Name="Light Grid Accent 3"/&gt;
  &lt;w:LsdException Locked="false" Priority="63" Name="Medium Shading 1 Accent 3"/&gt;
  &lt;w:LsdException Locked="false" Priority="64" Name="Medium Shading 2 Accent 3"/&gt;
  &lt;w:LsdException Locked="false" Priority="65" Name="Medium List 1 Accent 3"/&gt;
  &lt;w:LsdException Locked="false" Priority="66" Name="Medium List 2 Accent 3"/&gt;
  &lt;w:LsdException Locked="false" Priority="67" Name="Medium Grid 1 Accent 3"/&gt;
  &lt;w:LsdException Locked="false" Priority="68" Name="Medium Grid 2 Accent 3"/&gt;
  &lt;w:LsdException Locked="false" Priority="69" Name="Medium Grid 3 Accent 3"/&gt;
  &lt;w:LsdException Locked="false" Priority="70" Name="Dark List Accent 3"/&gt;
  &lt;w:LsdException Locked="false" Priority="71" Name="Colorful Shading Accent 3"/&gt;
  &lt;w:LsdException Locked="false" Priority="72" Name="Colorful List Accent 3"/&gt;
  &lt;w:LsdException Locked="false" Priority="73" Name="Colorful Grid Accent 3"/&gt;
  &lt;w:LsdException Locked="false" Priority="60" Name="Light Shading Accent 4"/&gt;
  &lt;w:LsdException Locked="false" Priority="61" Name="Light List Accent 4"/&gt;
  &lt;w:LsdException Locked="false" Priority="62" Name="Light Grid Accent 4"/&gt;
  &lt;w:LsdException Locked="false" Priority="63" Name="Medium Shading 1 Accent 4"/&gt;
  &lt;w:LsdException Locked="false" Priority="64" Name="Medium Shading 2 Accent 4"/&gt;
  &lt;w:LsdException Locked="false" Priority="65" Name="Medium List 1 Accent 4"/&gt;
  &lt;w:LsdException Locked="false" Priority="66" Name="Medium List 2 Accent 4"/&gt;
  &lt;w:LsdException Locked="false" Priority="67" Name="Medium Grid 1 Accent 4"/&gt;
  &lt;w:LsdException Locked="false" Priority="68" Name="Medium Grid 2 Accent 4"/&gt;
  &lt;w:LsdException Locked="false" Priority="69" Name="Medium Grid 3 Accent 4"/&gt;
  &lt;w:LsdException Locked="false" Priority="70" Name="Dark List Accent 4"/&gt;
  &lt;w:LsdException Locked="false" Priority="71" Name="Colorful Shading Accent 4"/&gt;
  &lt;w:LsdException Locked="false" Priority="72" Name="Colorful List Accent 4"/&gt;
  &lt;w:LsdException Locked="false" Priority="73" Name="Colorful Grid Accent 4"/&gt;
  &lt;w:LsdException Locked="false" Priority="60" Name="Light Shading Accent 5"/&gt;
  &lt;w:LsdException Locked="false" Priority="61" Name="Light List Accent 5"/&gt;
  &lt;w:LsdException Locked="false" Priority="62" Name="Light Grid Accent 5"/&gt;
  &lt;w:LsdException Locked="false" Priority="63" Name="Medium Shading 1 Accent 5"/&gt;
  &lt;w:LsdException Locked="false" Priority="64" Name="Medium Shading 2 Accent 5"/&gt;
  &lt;w:LsdException Locked="false" Priority="65" Name="Medium List 1 Accent 5"/&gt;
  &lt;w:LsdException Locked="false" Priority="66" Name="Medium List 2 Accent 5"/&gt;
  &lt;w:LsdException Locked="false" Priority="67" Name="Medium Grid 1 Accent 5"/&gt;
  &lt;w:LsdException Locked="false" Priority="68" Name="Medium Grid 2 Accent 5"/&gt;
  &lt;w:LsdException Locked="false" Priority="69" Name="Medium Grid 3 Accent 5"/&gt;
  &lt;w:LsdException Locked="false" Priority="70" Name="Dark List Accent 5"/&gt;
  &lt;w:LsdException Locked="false" Priority="71" Name="Colorful Shading Accent 5"/&gt;
  &lt;w:LsdException Locked="false" Priority="72" Name="Colorful List Accent 5"/&gt;
  &lt;w:LsdException Locked="false" Priority="73" Name="Colorful Grid Accent 5"/&gt;
  &lt;w:LsdException Locked="false" Priority="60" Name="Light Shading Accent 6"/&gt;
  &lt;w:LsdException Locked="false" Priority="61" Name="Light List Accent 6"/&gt;
  &lt;w:LsdException Locked="false" Priority="62" Name="Light Grid Accent 6"/&gt;
  &lt;w:LsdException Locked="false" Priority="63" Name="Medium Shading 1 Accent 6"/&gt;
  &lt;w:LsdException Locked="false" Priority="64" Name="Medium Shading 2 Accent 6"/&gt;
  &lt;w:LsdException Locked="false" Priority="65" Name="Medium List 1 Accent 6"/&gt;
  &lt;w:LsdException Locked="false" Priority="66" Name="Medium List 2 Accent 6"/&gt;
  &lt;w:LsdException Locked="false" Priority="67" Name="Medium Grid 1 Accent 6"/&gt;
  &lt;w:LsdException Locked="false" Priority="68" Name="Medium Grid 2 Accent 6"/&gt;
  &lt;w:LsdException Locked="false" Priority="69" Name="Medium Grid 3 Accent 6"/&gt;
  &lt;w:LsdException Locked="false" Priority="70" Name="Dark List Accent 6"/&gt;
  &lt;w:LsdException Locked="false" Priority="71" Name="Colorful Shading Accent 6"/&gt;
  &lt;w:LsdException Locked="false" Priority="72" Name="Colorful List Accent 6"/&gt;
  &lt;w:LsdException Locked="false" Priority="73" Name="Colorful Grid Accent 6"/&gt;
  &lt;w:LsdException Locked="false" Priority="19" QFormat="true"
   Name="Subtle Emphasis"/&gt;
  &lt;w:LsdException Locked="false" Priority="21" QFormat="true"
   Name="Intense Emphasis"/&gt;
  &lt;w:LsdException Locked="false" Priority="31" QFormat="true"
   Name="Subtle Reference"/&gt;
  &lt;w:LsdException Locked="false" Priority="32" QFormat="true"
   Name="Intense Reference"/&gt;
  &lt;w:LsdException Locked="false" Priority="33" QFormat="true" Name="Book Title"/&gt;
  &lt;w:LsdException Locked="false" Priority="37" SemiHidden="true"
   UnhideWhenUsed="true" Name="Bibliography"/&gt;
  &lt;w:LsdException Locked="false" Priority="39" SemiHidden="true"
   UnhideWhenUsed="true" QFormat="true" Name="TOC Heading"/&gt;
  &lt;w:LsdException Locked="false" Priority="41" Name="Plain Table 1"/&gt;
  &lt;w:LsdException Locked="false" Priority="42" Name="Plain Table 2"/&gt;
  &lt;w:LsdException Locked="false" Priority="43" Name="Plain Table 3"/&gt;
  &lt;w:LsdException Locked="false" Priority="44" Name="Plain Table 4"/&gt;
  &lt;w:LsdException Locked="false" Priority="45" Name="Plain Table 5"/&gt;
  &lt;w:LsdException Locked="false" Priority="40" Name="Grid Table Light"/&gt;
  &lt;w:LsdException Locked="false" Priority="46" Name="Grid Table 1 Light"/&gt;
  &lt;w:LsdException Locked="false" Priority="47" Name="Grid Table 2"/&gt;
  &lt;w:LsdException Locked="false" Priority="48" Name="Grid Table 3"/&gt;
  &lt;w:LsdException Locked="false" Priority="49" Name="Grid Table 4"/&gt;
  &lt;w:LsdException Locked="false" Priority="50" Name="Grid Table 5 Dark"/&gt;
  &lt;w:LsdException Locked="false" Priority="51" Name="Grid Table 6 Colorful"/&gt;
  &lt;w:LsdException Locked="false" Priority="52" Name="Grid Table 7 Colorful"/&gt;
  &lt;w:LsdException Locked="false" Priority="46"
   Name="Grid Table 1 Light Accent 1"/&gt;
  &lt;w:LsdException Locked="false" Priority="47" Name="Grid Table 2 Accent 1"/&gt;
  &lt;w:LsdException Locked="false" Priority="48" Name="Grid Table 3 Accent 1"/&gt;
  &lt;w:LsdException Locked="false" Priority="49" Name="Grid Table 4 Accent 1"/&gt;
  &lt;w:LsdException Locked="false" Priority="50" Name="Grid Table 5 Dark Accent 1"/&gt;
  &lt;w:LsdException Locked="false" Priority="51"
   Name="Grid Table 6 Colorful Accent 1"/&gt;
  &lt;w:LsdException Locked="false" Priority="52"
   Name="Grid Table 7 Colorful Accent 1"/&gt;
  &lt;w:LsdException Locked="false" Priority="46"
   Name="Grid Table 1 Light Accent 2"/&gt;
  &lt;w:LsdException Locked="false" Priority="47" Name="Grid Table 2 Accent 2"/&gt;
  &lt;w:LsdException Locked="false" Priority="48" Name="Grid Table 3 Accent 2"/&gt;
  &lt;w:LsdException Locked="false" Priority="49" Name="Grid Table 4 Accent 2"/&gt;
  &lt;w:LsdException Locked="false" Priority="50" Name="Grid Table 5 Dark Accent 2"/&gt;
  &lt;w:LsdException Locked="false" Priority="51"
   Name="Grid Table 6 Colorful Accent 2"/&gt;
  &lt;w:LsdException Locked="false" Priority="52"
   Name="Grid Table 7 Colorful Accent 2"/&gt;
  &lt;w:LsdException Locked="false" Priority="46"
   Name="Grid Table 1 Light Accent 3"/&gt;
  &lt;w:LsdException Locked="false" Priority="47" Name="Grid Table 2 Accent 3"/&gt;
  &lt;w:LsdException Locked="false" Priority="48" Name="Grid Table 3 Accent 3"/&gt;
  &lt;w:LsdException Locked="false" Priority="49" Name="Grid Table 4 Accent 3"/&gt;
  &lt;w:LsdException Locked="false" Priority="50" Name="Grid Table 5 Dark Accent 3"/&gt;
  &lt;w:LsdException Locked="false" Priority="51"
   Name="Grid Table 6 Colorful Accent 3"/&gt;
  &lt;w:LsdException Locked="false" Priority="52"
   Name="Grid Table 7 Colorful Accent 3"/&gt;
  &lt;w:LsdException Locked="false" Priority="46"
   Name="Grid Table 1 Light Accent 4"/&gt;
  &lt;w:LsdException Locked="false" Priority="47" Name="Grid Table 2 Accent 4"/&gt;
  &lt;w:LsdException Locked="false" Priority="48" Name="Grid Table 3 Accent 4"/&gt;
  &lt;w:LsdException Locked="false" Priority="49" Name="Grid Table 4 Accent 4"/&gt;
  &lt;w:LsdException Locked="false" Priority="50" Name="Grid Table 5 Dark Accent 4"/&gt;
  &lt;w:LsdException Locked="false" Priority="51"
   Name="Grid Table 6 Colorful Accent 4"/&gt;
  &lt;w:LsdException Locked="false" Priority="52"
   Name="Grid Table 7 Colorful Accent 4"/&gt;
  &lt;w:LsdException Locked="false" Priority="46"
   Name="Grid Table 1 Light Accent 5"/&gt;
  &lt;w:LsdException Locked="false" Priority="47" Name="Grid Table 2 Accent 5"/&gt;
  &lt;w:LsdException Locked="false" Priority="48" Name="Grid Table 3 Accent 5"/&gt;
  &lt;w:LsdException Locked="false" Priority="49" Name="Grid Table 4 Accent 5"/&gt;
  &lt;w:LsdException Locked="false" Priority="50" Name="Grid Table 5 Dark Accent 5"/&gt;
  &lt;w:LsdException Locked="false" Priority="51"
   Name="Grid Table 6 Colorful Accent 5"/&gt;
  &lt;w:LsdException Locked="false" P</t>
  </si>
  <si>
    <t xml:space="preserve">&lt;p&gt;As you are not willing to guarantee me a 5th member on the board (which wouldn't change anything, because you already said, that I can decide regardless if there is 0,1 or 2 members), i need at least 48% or more of the shares &lt;strong&gt;or &lt;/strong&gt;court of Jurisdiction will be in Austria, to reach the same utility.&lt;br /&gt;&lt;strong&gt;Your&lt;/strong&gt; decision.&lt;/p&gt;</t>
  </si>
  <si>
    <t xml:space="preserve">&lt;p&gt;&amp;nbsp;&lt;/p&gt;
&lt;p&gt;&amp;nbsp;&lt;/p&gt;
&lt;p&gt;&lt;span style="color: #212121; font-family: arial, sans-serif; font-size: 16px; white-space: pre-wrap;"&gt;Dear Sir or Madam,&lt;/span&gt;&lt;/p&gt;
&lt;p&gt;&lt;span style="color: #212121; font-family: arial, sans-serif; font-size: 16px; white-space: pre-wrap;"&gt;We are pleased that the opportunity to cooperate with our two companies is a good one. At the last meeting in Ukraine we were able to clarify and narrow down the first contract points. For concluding a contract, it is now necessary to clarify the other contract points. In order for us to complete the negotiations fairly and quickly, I would suggest that you let me know which of the 5 points is of high importance to you. Based on this assessment I will try to make you a fair first offer. I hope for a fair and successful negotiation and for a future good cooperation with your company.&lt;/span&gt;&lt;/p&gt;
&lt;p&gt;&lt;span style="color: #212121; font-family: arial, sans-serif; font-size: 16px; white-space: pre-wrap;"&gt;Best regards,&lt;/span&gt;&lt;/p&gt;
&lt;p&gt;&lt;span style="color: #212121; font-family: arial, sans-serif; font-size: 16px; white-space: pre-wrap;"&gt;Mrs. Kim Koller&lt;/span&gt;&lt;/p&gt;
&lt;p&gt;&lt;span style="color: #212121; font-family: arial, sans-serif; font-size: 16px; white-space: pre-wrap;"&gt;Mihalitis AG&lt;/span&gt;&lt;/p&gt;</t>
  </si>
  <si>
    <t xml:space="preserve">&lt;p&gt;Dear Mrs. Kim Koller,&lt;/p&gt;
&lt;p&gt;thank you for your message.&lt;/p&gt;
&lt;p&gt;After the first successful week of negotiations, we also hope for further cooperative and fair cooperation. We can guarantee you high quality and reliable production through our high technology standard.&lt;/p&gt;
&lt;p&gt;The most important point for us is the division of future revenues. For optimal production of the Blue Star engine, we will first invest in more production facilities etc. money. The costs must be covered by the revenues, otherwise the joint venture is not attractive for us.&lt;/p&gt;
&lt;p&gt;In addition to the division of future revenues, the duration of the contract is very important to us. It takes time to successfully launch an innovation. We therefore want to establish a long-term relationship with you.&lt;/p&gt;
&lt;p&gt;I am looking forward to your first offer.&lt;/p&gt;
&lt;p&gt;Best regards,&lt;/p&gt;
&lt;p&gt;Mrs. Marian Husar&lt;/p&gt;
&lt;p&gt;Metallurg Technologies&lt;/p&gt;</t>
  </si>
  <si>
    <t xml:space="preserve">&lt;p&gt;Dear Kim Koller,&amp;nbsp;&lt;/p&gt;
&lt;p&gt;I'm glad to hearing from you and about the posibility of a cooperation between our companies.&lt;/p&gt;
&lt;p&gt;Due to a very important business meeting today, I am going to send you a counteroffer this evening.&lt;/p&gt;
&lt;p&gt;Sorry for the circumstances.&lt;/p&gt;
&lt;p&gt;Thank you in advance for your understanding.&lt;/p&gt;
&lt;p&gt;Best Wishes&lt;/p&gt;
&lt;p&gt;Marian Husar&lt;/p&gt;</t>
  </si>
  <si>
    <t xml:space="preserve">&lt;p&gt;Dear Marian Husar,&lt;/p&gt;
&lt;p&gt;thanks for your notification.&lt;/p&gt;
&lt;p&gt;Best regards,&lt;/p&gt;
&lt;p&gt;Kim Koller&lt;/p&gt;</t>
  </si>
  <si>
    <t xml:space="preserve">&lt;p&gt;Dear Kim Koller,&lt;/p&gt;
&lt;p&gt;Thank you for your reply. There are still some questions I want to clarify. Unfortunately it&amp;acute;s still not clear to us, why you don&amp;acute;t want to cooperate longer than 7 years with us. Furthermore, the share of future revenues is strongly imbalanced even though I explained the big amount of costs we will have to cover.&lt;/p&gt;
&lt;p&gt;I&amp;acute;m looking forward to hearing from you soon.&lt;/p&gt;
&lt;p&gt;Kind regards&lt;/p&gt;
&lt;p&gt;Marian Husar&lt;/p&gt;</t>
  </si>
  <si>
    <t xml:space="preserve">&lt;p&gt;Dear Marian Husar,&lt;/p&gt;
&lt;p&gt;actually we only want the duration of contract for 5 years. The reasons are that our team guess that the next 5 years will be the toughest for our engine. Furthermore, we have to finish development, start the production and build a reputation as an innovative and furter-oriented company. If we are unable to do this, we will lose our "first mover" position and all of our investments. 7 years is our acceptance level.&lt;/p&gt;
&lt;p&gt;Related to the share of revenues, we can get a bit lower, but then we need 3 members in the board.&lt;/p&gt;
&lt;p&gt;Best regards,&lt;/p&gt;
&lt;p&gt;Kim Koller&lt;/p&gt;</t>
  </si>
  <si>
    <t xml:space="preserve">&lt;p&gt;Dear Mrs. Koller,&amp;nbsp;&lt;/p&gt;
&lt;p&gt;&amp;nbsp;&lt;/p&gt;
&lt;p&gt;&lt;strong&gt;As we are now partners I would like to share some company history with you so you know exactly with who you are dealing with. It&amp;acute;s just an info for you so you don&amp;acute;t have to read it if you don&amp;acute;t have the time for that. Of course I will be hounered if you share yours too.&amp;nbsp;&lt;/strong&gt;&lt;/p&gt;
&lt;p&gt;&amp;nbsp;&lt;/p&gt;
&lt;p&gt;Metallurg Technologies, founded in 1955, is located 80 kilometres north east of Lviv, Ukraine. Lviv, a lower middle-income city, is one of the major cultural centres in Ukraine. In Soviet times, Metallurg Technologies was one of the leading companies in the development of high temperature superconductors. During the &amp;ldquo;Space Race&amp;rdquo; between the USA and the USSR, Metallurg Technologies was one of the most important producers of military aircrafts. After the collapse of the Soviet Union in 1991, a period of transition from a planned economy to a market economy began, which was characterized by a shrinking Ukrainian economy. In 1993 the Ukraine had the dubious honour of being the country with the highest rate of inflation in one calendar year, worldwide. By the end of the 90s the Ukraine had lost about 60 percent of its GDP, and the country suffered from crime, corruption and poverty.&lt;/p&gt;
&lt;p&gt;In Soviet times, the Soviet Union and later the government of Ukraine were Metallurg&amp;rsquo;s main cus-tomers. Due to the financial collapse of the 90s, the government decreased its military spending, which negatively affected Metallurg&amp;rsquo;s sales to the point that they were almost driven to bankruptcy. During this period of political and economic change, internal struggles regarding the leadership of the company began. Until this time, the company had been headed by a group of managers ap-pointed by the government. This group of managers was still in charge of Metallurg Technologies and had no intentions of giving up their positions. A young group of pro-western middle managers saw the old leaders and their economic thinking as one of the causes of the economic collapse. Headed by a guy named Ivan Tourjansky, they were making a bid to take over leader ship of the company. They wanted to depose the old leaders, privatize the company in order to keep the knowl-edgeable engineers that worked for the company, switch to more western business management approaches and interact more with Western companies.&lt;/p&gt;
&lt;p&gt;In order to accomplish their goal, the group around Tourjansky organized the first labour strike in the history of Metallurg Technologies to force the old management to resign. After 9 months of protest, Ivan Tourjansky and his supporters succeeded. The old management retired and cleared the way for Tourjansky and his followers. The entire strategy of the company changed and Metallurg Technologies entered the private sector for civil aircraft.&lt;/p&gt;
&lt;p&gt;By the time the millennium arrived, Metallurg Technologies had become a well-known civil aircraft producer in the Ukraine. Metallurg&amp;rsquo;s customers were very satisfied with the technology used in their products, and found them to be the most technically polished aircrafts in Eastern Europe.&lt;/p&gt;
&lt;p&gt;The financial recovery of the company was favoured by changing economic circumstances. From the year 2005, the industrial production of the Ukraine grew on average by more than 7 % per year. In this period the Ukraine opened itself for foreign investors and in May 2008 it joined the WTO. Its major trading partners today are Russia, Germany and Turkey. In 2013 the two biggest foreign direct investors in Ukrainian companies were Cyprus and Germany.&lt;/p&gt;
&lt;p&gt;However, in late 2013 Ukraine, along with everyone else, was hit by the worldwide economic crisis. Demand for aircraft decreased dramatically and so did the volume of Metallurg&amp;rsquo;s sales. At the same time foreign investors reduced their direct investments in the Ukraine. Metallurg Technologies&amp;rsquo; man-agement knows from past experiences that it cannot expect government subsidies, so Ivan Tour-jansky knows that in order to survive the economic crisis, he has to find new partners in Western Europe.&lt;/p&gt;
&lt;p&gt;Metallurg is located in the province of Lviv Oblast. Until now, Lviv Oblast has not been as successful as other regions of Ukraine in attracting foreign investors for its industry. One of the reasons for this could be that because the region is mainly known for its cultural inheritance, no new railroads have been built in this area since the collapse of the Soviet Union. A few months ago, the government of Lviv Oblast finally started to set up detailed plans for the development of new infrastructure outside the main urban centres of the region. Several plans now exist and are ready for implementation and decision makers are waiting for reasons to invest in new roads, electric power stations, airports etc. These projects should upgrade the region in the eyes of potential foreign investors and enhance the possibility of generating new joint business ventures with western enterprises.&lt;/p&gt;
&lt;p&gt;&amp;nbsp;&lt;/p&gt;
&lt;p&gt;&lt;strong&gt;Thank you for appreciating our story of the company- Your Metallurg Technologies.&amp;nbsp;&lt;/strong&gt;&lt;/p&gt;
&lt;p&gt;&amp;nbsp;&lt;/p&gt;
&lt;p&gt;&amp;nbsp;&lt;/p&gt;
&lt;p&gt;&amp;nbsp;&lt;/p&gt;</t>
  </si>
  <si>
    <t xml:space="preserve">&lt;p&gt;Dear Mr Husar,&lt;/p&gt;
&lt;p&gt;&amp;nbsp;&lt;/p&gt;
&lt;p&gt;thank you very much for the interesting information about your company. It was a pleasure to read it. &lt;br /&gt;&lt;br /&gt;Maybe your interested in some facts of Mihalits AG too. &lt;br /&gt;&lt;br /&gt;Mihalits AG is a well-known aircraft manufacturer that was founded in 1933 in a small town in northern Austria. It faced tough times during the first decades of its existence, but thanks to various international programs it recovered in the 1950s and developed very well in the following years. In the 1970s, Mihalits AG became one of the largest employers in the regions where its main plants were located. In the 1980s, the company changed its strategy and switched from rather small models to very big transport airplanes. New plants were constructed and new employees were hired as the company pushed forward towards the top of European aircraft industry. In the last decade of the 20th century, debates about the necessity for changes in the aircraft industry arose due to the first warnings about climate change. As a consequence, top management of Mihalits AG decided to start developing engines that would consume less kerosene and thus be more environmentally friendly. As a result, parts of R&amp;amp;D resources were used from the 90s onwards to develop alternatives to Mihalits&amp;rsquo; existing aircraft. In recent years, discussions about climate change have become more intense and voices have become louder about the need to reduce the ecological damage caused by the CO2 &amp;ndash; emission of automobiles, trucks, airplanes etc. After the signing of the Paris Climate Accord by many developed nations, several politicians publicly exerted pressure on the automotive as well as the aircraft industry to adapt production to the new environmental circumstances. In addition, the recent economic and air-travel crisis has created an awareness of the high costs linked with highly kerosene consuming airplanes. &lt;br /&gt;&lt;br /&gt;&lt;br /&gt;&lt;br /&gt;&lt;br /&gt;&lt;br /&gt;&lt;br /&gt;I will get back to you tommorow, when the paperwork is done for our future collaboration. &lt;br /&gt;&lt;br /&gt;Sincerely yours and a have a nice evening&lt;br /&gt;&lt;br /&gt;&lt;br /&gt;Kim Koller&lt;/p&gt;</t>
  </si>
  <si>
    <t xml:space="preserve">&lt;p&gt;Dear Mrs. Koller,&amp;nbsp;&lt;/p&gt;
&lt;p&gt;&amp;nbsp;&lt;/p&gt;
&lt;p&gt;You must answer this question with the other alternative then clarification, otherwise we can&amp;acute;t get back to the offer mode in this programm. After this I would press the accept button and the negotiation would be over-.&lt;/p&gt;
&lt;p&gt;&amp;nbsp;&lt;/p&gt;
&lt;p&gt;Hope you manage to do that :)&amp;nbsp;&lt;/p&gt;
&lt;p&gt;&amp;nbsp;&lt;/p&gt;
&lt;p&gt;Kind regards,&amp;nbsp;&lt;/p&gt;
&lt;p&gt;Marian Husar&lt;/p&gt;</t>
  </si>
  <si>
    <t xml:space="preserve">&lt;p&gt;Dear Mr Husar,&lt;/p&gt;
&lt;p&gt;&amp;nbsp;&lt;/p&gt;
&lt;p&gt;here&amp;acute;s the clarification mail. &lt;br /&gt;I think all questions were answered in the last mails. &lt;br /&gt;&lt;br /&gt;I hope it&amp;acute;s working out again now and we can get to the offer mode in this programm. &lt;br /&gt;&lt;br /&gt;Sincerely yours&lt;br /&gt;&lt;br /&gt;Kim Koller&lt;/p&gt;</t>
  </si>
  <si>
    <t xml:space="preserve">&lt;p&gt;Dear Mrs. Koller,&amp;nbsp;&lt;/p&gt;
&lt;p&gt;&amp;nbsp;&lt;/p&gt;
&lt;p&gt;You need to select the other one, not the Clarification.&lt;/p&gt;
&lt;p&gt;&amp;nbsp;&lt;/p&gt;
&lt;p&gt;Your sincerly,&amp;nbsp;&lt;/p&gt;
&lt;p&gt;Marian Husar&lt;/p&gt;</t>
  </si>
  <si>
    <t xml:space="preserve">&lt;p&gt;Dear Mr Husar,&lt;/p&gt;
&lt;p&gt;&amp;nbsp;&lt;/p&gt;
&lt;p&gt;clarification is the only message type, that I can choice.&lt;/p&gt;
&lt;p&gt;&amp;nbsp;&lt;/p&gt;
&lt;p&gt;Do you have any ideas how to solve this problem?&lt;/p&gt;
&lt;p&gt;&amp;nbsp;&lt;/p&gt;
&lt;p&gt;Kim Koller&lt;/p&gt;</t>
  </si>
  <si>
    <t xml:space="preserve">&lt;p style="margin-bottom: 0cm; line-height: 100%;"&gt;&lt;strong&gt;Good morning ladies and gentlemen,&lt;/strong&gt;&lt;/p&gt;
&lt;p style="margin-bottom: 0cm; line-height: 100%;"&gt;&amp;nbsp;&lt;/p&gt;
&lt;p style="margin-bottom: 0cm; line-height: 100%;"&gt;&lt;strong&gt;I look forward to working with you. You are a good partner for our future plans. &lt;/strong&gt;&lt;/p&gt;
&lt;p style="margin-bottom: 0cm; line-height: 100%;"&gt;&lt;strong&gt;In the next few weeks we will face many challenges.&lt;/strong&gt;&lt;/p&gt;
&lt;p style="margin-bottom: 0cm; line-height: 100%;"&gt;&amp;nbsp;&lt;/p&gt;
&lt;p style="margin-bottom: 0cm; line-height: 100%;"&gt;&lt;strong&gt;I summarized the most important points again:&lt;/strong&gt;&lt;/p&gt;
&lt;p style="margin-bottom: 0cm; line-height: 100%;"&gt;&lt;strong&gt;-&amp;nbsp;&lt;span style="font-family: 'Times New Roman', serif; font-size: 12pt;"&gt;Distribution of the future profits of the joint venture&lt;/span&gt;&lt;/strong&gt;&lt;/p&gt;
&lt;h3 style="margin-bottom: 0.17cm; line-height: 100%;" align="left"&gt;&amp;nbsp;&lt;/h3&gt;
&lt;p style="margin-bottom: 0cm; line-height: 100%;" align="left"&gt;&amp;nbsp;&lt;/p&gt;
&lt;p style="margin-bottom: 0.17cm; line-height: 100%;" align="left"&gt;&lt;strong&gt;- Executive control: the number of members each partner will have on the 5 member Board of Directors&lt;/strong&gt;&lt;/p&gt;
&lt;p style="margin-bottom: 0.17cm; line-height: 100%;" align="left"&gt;&lt;strong&gt;&lt;span style="color: #000000;"&gt;&lt;span style="font-size: 11pt;"&gt;-&amp;nbsp;&lt;/span&gt;&lt;span style="font-family: Arial, serif; font-size: medium;"&gt;A secrecy clause pertaining to the plans for the combustion chamber &lt;/span&gt;&lt;/span&gt; &lt;/strong&gt;&lt;/p&gt;
&lt;p style="margin-bottom: 0.17cm; line-height: 100%;" align="left"&gt;&lt;strong&gt;&lt;span style="color: #000000;"&gt;&lt;span style="font-size: 11pt;"&gt;-&amp;nbsp;&lt;/span&gt;&lt;span style="font-family: Arial, serif; font-size: medium;"&gt;Duration of the contract &lt;/span&gt;&lt;/span&gt; &lt;/strong&gt;&lt;/p&gt;
&lt;p style="margin-bottom: 0cm; line-height: 100%;" align="left"&gt;&lt;strong&gt;&lt;span style="color: #000000;"&gt;&lt;span style="font-size: 11pt;"&gt;-&amp;nbsp;&lt;/span&gt;&lt;span style="font-family: Arial, serif; font-size: medium;"&gt;Court of jurisdiction. &lt;/span&gt;&lt;/span&gt; &lt;/strong&gt;&lt;/p&gt;
&lt;p style="margin-bottom: 0cm; line-height: 100%;" align="left"&gt;&amp;nbsp;&lt;/p&gt;
&lt;p style="margin-bottom: 0cm; line-height: 100%;"&gt;&amp;nbsp;&lt;/p&gt;
&lt;p style="margin-bottom: 0cm; line-height: 100%;"&gt;&lt;strong&gt;What kind of wishes do you have imagined for the points?&lt;/strong&gt;&lt;/p&gt;
&lt;p style="margin-bottom: 0cm; line-height: 100%;"&gt;&lt;strong&gt;I am happy to hear from you&lt;/strong&gt;&lt;/p&gt;
&lt;p style="margin-bottom: 0cm; line-height: 100%;"&gt;&amp;nbsp;&lt;/p&gt;
&lt;p style="margin-bottom: 0cm; line-height: 100%;"&gt;&amp;nbsp;&lt;/p&gt;
&lt;p style="margin-bottom: 0cm; line-height: 100%;"&gt;&lt;strong&gt;Best regards &lt;/strong&gt;&lt;/p&gt;
&lt;p style="margin-bottom: 0cm; line-height: 100%;"&gt;&lt;strong&gt;Kim Koller&lt;/strong&gt;&lt;/p&gt;</t>
  </si>
  <si>
    <t xml:space="preserve">&lt;p&gt;Dear Ms. Koller,&amp;nbsp;&lt;/p&gt;
&lt;p&gt;&amp;nbsp;&lt;/p&gt;
&lt;p&gt;thank you very much for writing me a mail. Our last meeting with your team of managers was satisfactory for every partner of us. I hope we have a good collaboration and a successful future.&amp;nbsp;&lt;/p&gt;
&lt;p&gt;Well now how you mentioned in your mail we have to talk about this five points.&amp;nbsp;&lt;/p&gt;
&lt;p&gt;First i want to&amp;nbsp;mention&amp;nbsp;the main points of our side. We&amp;acute;re attach importance to the points&amp;nbsp;&lt;/p&gt;
&lt;p&gt;&amp;nbsp;-(1) duration of contract.&lt;/p&gt;
&lt;p&gt;- (2) division of future revenues.&lt;/p&gt;
&lt;p&gt;&amp;nbsp;&lt;/p&gt;
&lt;p&gt;(1) The first issue, so the duration of contract is a important point for us. In our last meeting we agreed to sign a contact with a minimum duration of five years. Of course we are interesed in our partnership and we believe that we are strong when we work together and not everybody on its own.&amp;nbsp;Lead back to this argument we&amp;nbsp;are interested in a longer partnership.&amp;nbsp;&amp;nbsp;&lt;/p&gt;
&lt;p&gt;&amp;nbsp;(2) The second point, so the division of future revenues&amp;nbsp;represents a main point, too. Of course we are interested in making friends with the Milhalits AG, also we are interested in divison of future revenues.&lt;/p&gt;
&lt;p&gt;Therefore as aforementioned the Metallurg Technologies is interested in this points.&amp;nbsp;&lt;/p&gt;
&lt;p&gt;Of course your view and your main issues are very important for us. What do you think about our main issues?&amp;nbsp;&lt;/p&gt;
&lt;p&gt;Please write us which are your importantly points.&amp;nbsp;&lt;/p&gt;
&lt;p&gt;Looking forward to hearing from you and we&amp;acute;re very excited to be working with you in the future.&amp;nbsp;&lt;/p&gt;
&lt;p&gt;Yours faithfully&lt;/p&gt;
&lt;p&gt;Marian Husar&lt;/p&gt;
&lt;p style="box-sizing: border-box; margin-top: 0px; margin-bottom: 1rem; color: #373a3c; font-family: 'Segoe UI', 'Source Sans Pro', Calibri, Candara, Arial, sans-serif; font-size: 15px;"&gt;&amp;nbsp;&lt;/p&gt;
&lt;p style="box-sizing: border-box; margin-top: 0px; margin-bottom: 1rem; color: #373a3c; font-family: 'Segoe UI', 'Source Sans Pro', Calibri, Candara, Arial, sans-serif; font-size: 15px;"&gt;&amp;nbsp;&lt;/p&gt;</t>
  </si>
  <si>
    <t xml:space="preserve">&lt;p&gt;Dear Mr. Husar,&lt;/p&gt;
&lt;p&gt;nice to hear from you again.Tthe contract period is also a very important topic for us.&lt;/p&gt;
&lt;p&gt;However, the long term is associated with a high risk. The production of our products in the Ukraine connects us with new challenges and is associated with a lot of work.&lt;/p&gt;
&lt;p&gt;However, we would be willing to extend the term of 5 years. however, we expect a return on their part in the distribution of profits.&lt;/p&gt;
&lt;p&gt;Our fair profit distribution would be 80% of future profits for us and a good 20% for them.&lt;/p&gt;
&lt;p&gt;Our investments amount to 80mio euros, representing 85% of our investment expenditure, so 80% would be a good offer from our side.&lt;/p&gt;
&lt;p&gt;A wide topic which is very close to our hearts, is the number of members in the Board of Directors.&lt;/p&gt;
&lt;p&gt;We would provide all 5 members so you will not have additional staff costs.&lt;/p&gt;
&lt;p&gt;&amp;nbsp;&lt;/p&gt;
&lt;p&gt;Yours faithfully&amp;nbsp;&lt;/p&gt;
&lt;p&gt;Kim Kollar&lt;/p&gt;</t>
  </si>
  <si>
    <t xml:space="preserve">&lt;p&gt;Dear Mrs. Koller,&amp;nbsp;&lt;/p&gt;
&lt;p&gt;thank you for taking the time to write up your point of view and registering values.&lt;/p&gt;
&lt;p&gt;I can recognise your doubt concerning with risky term, however keep in mind that this term will be a tough time for us, too. Even though we are believe that we are stronger when we work together, also after five years, too. I mean how you say it the term is associated with a high risk especially the first years after its market entry. But 1-2 years after, we will enjoy our market entry and for this reason our partnership should be profitable and the hard years should be balanced. Well we need to renew our contract. The Metallurg Technologies prefer a contract by 12 years. I think you can put oneself on our position and accept this offer.&amp;nbsp;&lt;/p&gt;
&lt;p&gt;The second point is represented by the division of future revenues. This issue is articulately a very important one. So I know that you have investment like the Metallurg Technologies. In our last meeting we accepted to install new security software in all our plants, and how you can imagine this provide a large financial last for us.&amp;nbsp; In additional we will have to build three new plants, which are associated with high costs. So the split in 80%-20% is unfortunately an unhappy value. For this reason I think the split 25%/70%, 25% for the Mihalits AG and 75 % for the Metallurg Technologies represents a fair split. On this way I think this is an acceptable distribution for everyone.&amp;nbsp;&lt;/p&gt;
&lt;p&gt;Now contemplable the third point, the number of directors sitting on the Board of Directors, we were agreed in our last meeting that the board would have five members. As you mentioned you would like fill all five seats. Do you think this is a fair value? The capacity amounts five seats and you want reserve all five places. I think on this point you can make a new offer.&amp;nbsp;&lt;/p&gt;
&lt;p&gt;Last but not least we are really happy to work with you and we think that you&amp;acute;re happy to. We believe for a good beginning we need to clear every dubious points. So on this way could you please give us more Information about the combustion chamber of the Blue Star engine, please? So we can work better and without any doubts.&amp;nbsp;&lt;/p&gt;
&lt;p&gt;I am loking forward to your offer, thanking you in anticipation.&amp;nbsp;&lt;/p&gt;
&lt;p&gt;Yours sincerely,&amp;nbsp;&lt;/p&gt;
&lt;p&gt;Marian Husar&lt;/p&gt;
&lt;p style="box-sizing: border-box; margin-top: 0px; margin-bottom: 1rem; color: #373a3c; font-family: 'Segoe UI', 'Source Sans Pro', Calibri, Candara, Arial, sans-serif; font-size: 15px;"&gt;&amp;nbsp;&lt;/p&gt;</t>
  </si>
  <si>
    <t xml:space="preserve">&lt;pre id="tw-target-text" class="tw-data-text tw-ta tw-text-small" dir="ltr" style="text-align: left; height: 1680px;" data-placeholder="&amp;Uuml;bersetzung" data-fulltext=""&gt;&lt;strong&gt;&lt;span lang="en"&gt;Dear Mr.Husar,
Thank you for the detailed answer, we appreciate your effort very much.&lt;br /&gt;&lt;br /&gt;&lt;/span&gt;&lt;/strong&gt;&lt;br /&gt;&lt;strong&gt;&lt;span lang="en"&gt;&lt;span lang="en"&gt;We are also interested in working with you for a long time.&lt;br /&gt;But you also have to understand us. With the ukraine market entry we are confronted &lt;br /&gt;with completely new tasks. Furthermore,you have to know that the risk to invest in the projekt &lt;br /&gt;is much higher than for you. We invest a tremendous amount of money and but put all our great ideas &lt;br /&gt;plus the currency risk.I hope you understand that a contract period of 12 years is not possible. &lt;br /&gt;Could you imagine a deal abour 8 years?&lt;/span&gt;&lt;br /&gt;&lt;br /&gt;&lt;/span&gt;&lt;/strong&gt;&lt;br /&gt;&lt;strong&gt;&lt;span lang="en"&gt;&lt;span lang="en"&gt;We have to discuss the profit distribution in more detail. &lt;br /&gt;I know the profit is for both parties the result of long and hard work. &lt;br /&gt;However, it must be distributed so that the costs and work are declared by both sides. &lt;br /&gt;And I don't quite understand your argumentation.I know that you have invested &lt;br /&gt;a lot of money, too(for example security software). &lt;br /&gt;But we have for several years the research and development work that we have &lt;br /&gt;advanced in terms of financial resources.
Furthermore, we put our work / ideas in your hands and give you enormous trust &lt;br /&gt;when produce our product in your factory. I hope you appreciate that.
However, I can not quite understand with what argument you came to a 70/20 division. &lt;br /&gt;Could you please explain it to me in more detail!
Finally, I turn to the subject of the Board of Directors. &lt;br /&gt;It was a well-intentioned offer from our side. &lt;br /&gt;After all, we have years of experience managing this product. &lt;br /&gt;However, I understand you very well if you also want to have a member of the Board. &lt;br /&gt;Make a suggestion for yourself.
Despite all the difficult tasks we still have to solve together.
The information about the product has been discussed and constructed with your engineers.&lt;br /&gt;But I like to summarize it for you. &lt;br /&gt;The problem with the old engines was that they consumed too much kerosene. &lt;br /&gt;With our new technology, we have managed to burn the kerosene so that &lt;br /&gt;the longest possible route can be covered by plane. This is a completely new technology &lt;br /&gt;in the market and a great opportunity for you to establish themselves in the market.&lt;br /&gt;&lt;br /&gt;&lt;/span&gt;&lt;/span&gt;&lt;/strong&gt;&lt;br /&gt;&lt;strong&gt;&lt;span lang="en"&gt;&lt;span lang="en"&gt;I am looking forward to your offer, thanking you in anticipation. &lt;br /&gt;&lt;br /&gt;Best regards &lt;br /&gt;Kim Koller&lt;br /&gt;&lt;br /&gt;&lt;/span&gt;&lt;/span&gt;&lt;/strong&gt;&lt;/pre&gt;</t>
  </si>
  <si>
    <t xml:space="preserve">&lt;p&gt;&lt;span lang="EN-US" style="font-size: 8.5pt; font-family: 'Verdana',sans-serif; color: black; mso-ansi-language: EN-US;"&gt;Dear Mrs. Koller,&amp;nbsp;&lt;/span&gt;&lt;/p&gt;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EN-US;"&gt;thank you for your mail with adequate justification, consequently I can recognize you more, now.&amp;nbsp;&lt;/span&gt;&lt;/p&gt;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EN-US;"&gt;Of course, I can recognize you and your doubt in because of the entry in the Ukraine market.&amp;nbsp;However, you need to keep in mind that we live in the 21st century and globalization is the most main point in the business sector. To keep contacts with companies will be an advantage for you especially to close contact with your partner which you know as well as other companies represents a big chance for you!&lt;/span&gt;&lt;/p&gt;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EN-US;"&gt;Up to this point I think a contract about 11 years would be fine.&amp;nbsp;&lt;/span&gt;&lt;/p&gt;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EN-US;"&gt;For the point with the Board of direction, I can offer that you can reserve four seats when we have a duration of 11 years. I think this is really good offer!!&lt;/span&gt;&lt;/p&gt;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EN-US;"&gt;Right, I am agreeing with you, we need to talk more about the profit distribution.&amp;nbsp;&lt;/span&gt;&lt;/p&gt;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EN-US;"&gt;I am very glad that you can recognize me and by doubts&amp;nbsp;concerning the investments. And of course, we are thankful that you want product in our factory, however we both know that you have no production space. Unfortunately, your plants do not offer enough space to start the production of the Blue Star engines. However, this all represent no problem, we open our doors for you.&amp;nbsp;&lt;/span&gt;&lt;/p&gt;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EN-US;"&gt;First of all, for the clarification, I think you mean 25%-75% and not 70%-20%, because I&amp;nbsp;wrote&amp;nbsp;in the last mail a split of 25%-75%. Can you please explain me which argumentation of me you couldn&amp;acute;t understand?&amp;nbsp;&lt;/span&gt;&lt;/p&gt;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EN-US;"&gt;Back to your question, you asked me: "&lt;/span&gt;&lt;span&gt;&lt;strong&gt;&lt;span lang="EN-US" style="font-size: 10.0pt; font-family: Consolas; color: #212529; mso-ansi-language: EN-US;"&gt;However, I can not quite understand with what argument you came to a 70/20 division."&amp;nbsp;&lt;/span&gt;&lt;/strong&gt;&lt;/span&gt;&lt;/p&gt;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EN-US;"&gt;In the last mail from you, you showed your investment to me and explained that you want a split of 80%-20%. And I showed in my last mail my investment to you and want a split of 25%-75%. So I had the same argumentation like you. However as aforementioned I think there was a misconception. I think we both have the same opinion because of the investments. To sum up I think we have to find the middle of the financial distribution. Can you make a realistic offer?&amp;nbsp;&amp;nbsp;&lt;/span&gt;&lt;/p&gt;
&lt;p&gt;&lt;span lang="EN-US" style="font-size: 8.5pt; font-family: 'Verdana',sans-serif; color: black; mso-ansi-language: EN-US;"&gt;Finally I know all the information, which you wrote to me, I still just want to know more about the construction. We have the feeling that the construction is a secret. What do you think? Is our doubt right?&lt;/span&gt;&lt;/p&gt;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EN-US;"&gt;I am looking forward to your mail with hope that you accept some points.&amp;nbsp;&lt;/span&gt;&lt;/p&gt;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EN-US;"&gt;Thank you very much.&amp;nbsp;&lt;/span&gt;&lt;/p&gt;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EN-US;"&gt;Yours sincerely&lt;/span&gt;&lt;/p&gt;
&lt;p style="font-variant-ligatures: normal; font-variant-caps: normal; orphans: 2; text-align: start; widows: 2; -webkit-text-stroke-width: 0px; text-decoration-style: initial; text-decoration-color: initial; word-spacing: 0px;"&gt;&lt;span lang="EN-US" style="font-size: 8.5pt; font-family: 'Verdana',sans-serif; color: black; mso-ansi-language: EN-US;"&gt;&amp;nbsp;&lt;/span&gt;&lt;span style="font-size: 8.5pt; font-family: 'Verdana',sans-serif; color: black;"&gt;Marian Husar&lt;/span&gt;&lt;/p&gt;</t>
  </si>
  <si>
    <t xml:space="preserve">&lt;pre class="western" lang="en-US" style="font-variant: normal; letter-spacing: normal; font-style: normal; font-weight: normal; orphans: 2; widows: 2;"&gt;&lt;span style="font-family: Calibri, sans-serif;"&gt;&lt;span style="font-size: small;"&gt;Dear Mr.Husar,&lt;/span&gt;&lt;/span&gt;
&lt;span style="font-family: Calibri, sans-serif;"&gt;&lt;span style="font-size: small;"&gt;&lt;span lang="en-US"&gt;thank you for your appreciation. I think you and me want to find a way to work together.&lt;/span&gt;&lt;/span&gt;&lt;/span&gt;
&lt;span style="font-family: Calibri, sans-serif;"&gt;&lt;span style="font-size: small;"&gt;&lt;span lang="en-US"&gt;A&lt;/span&gt;&lt;span lang="en-US"&gt;nd I'm glad you want to understand me. &lt;/span&gt;Globalization is one of the reasons why we would like to enter &lt;br /&gt;into a joint venture with you. However, each medal has two sides. &lt;br /&gt;The competitive pressure in this industry is getting higher and higher, which we recognized early. &lt;br /&gt;So we had decided in time to develop a new technology. This will enable us to differentiate ourselves &lt;br /&gt;from other competitors in the future. But there are many imitators in the global market, for this reason &lt;br /&gt;we want to keep our construction as secret as possible. I'm sure you trust us and we'll find &lt;br /&gt;a way for a mutually satisfying contract.&lt;br /&gt;&lt;/span&gt;&lt;/span&gt;
&lt;a name="tw-target-text1"&gt;&lt;/a&gt;&lt;a name="tw-target-text2"&gt;&lt;/a&gt;&lt;span style="font-family: Calibri, sans-serif;"&gt;&lt;span style="font-size: small;"&gt;&lt;span lang="en-US"&gt;Honestly I also have to tell you that globalization offers us ways for other production sites. &lt;/span&gt;&lt;/span&gt;&lt;/span&gt;
&lt;span style="font-family: Calibri, sans-serif;"&gt;&lt;span style="font-size: small;"&gt;&lt;span lang="en-US"&gt;I mean that Ukraine is not the only way to develop/produce our unique engine. &lt;br /&gt;You must not misunderstand me, but we must also offer our customers a fair price for &lt;br /&gt;the engine in order to remain competitive. However, this is not possible if the profit margin is so low for us.&lt;/span&gt;&lt;/span&gt;&lt;/span&gt;
&lt;span style="font-family: Calibri, sans-serif;"&gt;&lt;span style="font-size: small;"&gt;&lt;span lang="en-US"&gt;I apologize for my typing error in the last mail (75/25 not 70/20).&lt;/span&gt;&lt;/span&gt;&lt;/span&gt;
&lt;span style="font-family: Calibri, sans-serif;"&gt;&lt;span style="font-size: small;"&gt;&lt;span lang="en-US"&gt;Actually, I wanted to know with my question, what the cost of the product is.&lt;/span&gt;&lt;/span&gt;&lt;/span&gt;
&lt;span style="font-family: Calibri, sans-serif;"&gt;&lt;span style="font-size: small;"&gt;&lt;span lang="en-US"&gt;I would like to summarize my offer in the following.&lt;/span&gt;&lt;/span&gt;&lt;/span&gt;
&lt;span style="font-family: Calibri, sans-serif;"&gt;&lt;span style="font-size: small;"&gt;&lt;span lang="en-US"&gt;4 members of the Board of Directors for us. In return we will get a contract of 10 years with you.&lt;br /&gt;And we are willing to follow up on new negotiations after 10 years.&lt;/span&gt;&lt;/span&gt;&lt;/span&gt;
&lt;span style="font-family: Calibri, sans-serif;"&gt;&lt;span style="font-size: small;"&gt;&lt;span lang="en-US"&gt;Furthermore, it is fine for us if we the Court of jurisdiction  would be in Germany. &lt;br /&gt;We would both benefit from that. The legal situation would be better for both of us. &lt;br /&gt;And we have specialists for German law and could contribute our know-how.&lt;/span&gt;&lt;/span&gt;&lt;/span&gt;
&lt;span style="font-family: Calibri, sans-serif;"&gt;&lt;span style="font-size: small;"&gt;&lt;span lang="en-US"&gt;At last but not least I want to give you some informations about the profit . &lt;br /&gt;Nevertheless, I try to put myself in your position. I can give you a split of 65/35 (65% for us , 35% for you). &lt;/span&gt;&lt;/span&gt;&lt;/span&gt;
&lt;span style="font-family: Calibri, sans-serif;"&gt;&lt;span style="font-size: small;"&gt;&lt;span lang="en-US"&gt;I hope i could explain your thoughts a bit more. I'm happy to give you a deeper look into the &lt;br /&gt;design of our enginee, if we can agree on the open points in the next few days. &lt;br /&gt;But I also hope that you understand us, we do not want to give the greatest confidentiality to all our producers.&lt;/span&gt;&lt;/span&gt;&lt;/span&gt;
&lt;span style="font-family: Calibri, sans-serif;"&gt;&lt;span style="font-size: small;"&gt;&lt;span style="font-variant: normal;"&gt;&lt;span style="letter-spacing: normal;"&gt;&lt;span lang="en-US"&gt;&lt;span style="font-style: normal;"&gt;&lt;span style="font-weight: normal;"&gt;We are on a good way and can do everything together.&lt;/span&gt;&lt;/span&gt;&lt;/span&gt;&lt;/span&gt;&lt;/span&gt;&lt;/span&gt;&lt;/span&gt;
&lt;span style="font-family: Calibri, sans-serif;"&gt;&lt;span style="font-size: small;"&gt;&lt;span lang="en-US"&gt;Best regards&lt;/span&gt;&lt;/span&gt;&lt;/span&gt;
&lt;span style="font-family: Calibri, sans-serif;"&gt;&lt;span style="font-size: small;"&gt;&lt;span lang="en-US"&gt;Kim Kollar&lt;/span&gt;&lt;/span&gt;&lt;/span&gt;&lt;/pre&gt;</t>
  </si>
  <si>
    <t xml:space="preserve">&lt;p&gt;Dear Mrs. Koller,&amp;nbsp;&lt;/p&gt;
&lt;p&gt;&amp;nbsp;&lt;/p&gt;
&lt;p&gt;thank you for your first offer, I am really felicitously about this. Of course I think that we will find a way to work together, too.&amp;nbsp;&lt;/p&gt;
&lt;p&gt;First I would like to start by an&amp;nbsp; agreed issue with you. In my opinion Germany represents a good country for the court of jurisdiction.&amp;nbsp; I can conncect my view to your view. Germany is a more neutral country and&amp;nbsp;we can benefit of its neutrality.&lt;/p&gt;
&lt;p&gt;I can recognize your doubt because of the secrecy clauses and you&amp;acute;re right we are living in a free market economy, which is dependent of demand and supply.&amp;nbsp;&lt;/p&gt;
&lt;p&gt;You mentioned that the global market has a lot of imitators,&amp;nbsp; therefore your doubt is signals me that you see the Metallurg Technologies as a imitator respectively as a competitor. I think that I misinterpret your doubt. I couldn&amp;acute;t decode your intention and for the clarification of the secrecy clauses because on the top of the mail you wrote that you want to keep the construction only for you and on the end of the mail you wrote that you would like share more information about its design. On this account could you please give a comprehensible answer about the secrecy?&amp;nbsp;&lt;/p&gt;
&lt;p&gt;Back to your offer. I think I made in my last mail a good stroke of business. I offered you when we agreed on a duration of contract of 11 years then you can reserve four seats in the directors in board. We are really interested in our partnership. If 11 years are out of the question then I propose that 4 seats are an unfair value and we need to reduce the four seats down. However I think you will accept the 11 years duration and will reserve all the four seats. I mean its better to you to continue our partnership, eventually you have collected experience with us. And I think you want prefer a company, which you known well (like us) as companies you don&amp;acute;t know.&amp;nbsp;&amp;nbsp;&lt;/p&gt;
&lt;p&gt;Contemplable the division of future revenues i still thinking that the split of 65%-35% can&amp;acute;t cover our investments. I am really sorry but this offering split don&amp;acute;t represents the middle. In my last mail I asked you to find the middle of the split, for our company your offer of 65%-35% can&amp;acute;t represent the middle. So what do you think about a fifty- fifty split? I think this is the middle and both sides will be agreed on this point!&amp;nbsp;&lt;/p&gt;
&lt;p&gt;&amp;nbsp;&lt;/p&gt;
&lt;p&gt;Up to your question relating to the product costs. Why do you want to know it? To what&amp;nbsp;relating do you link my product costs? I think not only the costs are relevant for this decision.&lt;/p&gt;
&lt;p&gt;Finally I think that we will the find and agreed on a good offer. Thanking you in anticipation.&amp;nbsp;&lt;/p&gt;
&lt;p&gt;Best regards&lt;/p&gt;
&lt;p&gt;Marian Husar&lt;/p&gt;</t>
  </si>
  <si>
    <t xml:space="preserve">&lt;p&gt;Dear Marian Husar,&lt;/p&gt;
&lt;p&gt;When i look at our agreement then i notice that we are in disadvantage, because you have the majority on board you have a long term contract and the majority of the revenue goes to you. Would you mind if we have agree with a 9 years contract?&lt;/p&gt;
&lt;p&gt;Regards&lt;/p&gt;
&lt;p&gt;Kim Koller&lt;/p&gt;</t>
  </si>
  <si>
    <t xml:space="preserve">&lt;p&gt;Dear Kim Koller,&lt;/p&gt;
&lt;p&gt;&amp;nbsp;&lt;/p&gt;
&lt;p&gt;your question disappoints us.&lt;/p&gt;
&lt;p&gt;&amp;nbsp;&lt;/p&gt;
&lt;p&gt;To make the joint venture profitable for us we need a duration of at least 10 years as we already agreed on the court of jurisdiction to be in Germany and on a security clause that disadvantages us a lot.&lt;/p&gt;
&lt;p&gt;&amp;nbsp;&lt;/p&gt;
&lt;p&gt;As you were making this offer (45%, 10 years) we thought that our expectations were aligned. Negotiations have been very fair so far and we are not willing to rethink our negotiations about any issues anymore as we do not have time to do so.&lt;/p&gt;
&lt;p&gt;&amp;nbsp;&lt;/p&gt;
&lt;p&gt;We hope that you still accept our last agreement.&lt;/p&gt;
&lt;p&gt;&amp;nbsp;&lt;/p&gt;
&lt;p&gt;Kind regards,&lt;/p&gt;
&lt;p&gt;Marian Husar&lt;/p&gt;</t>
  </si>
  <si>
    <t xml:space="preserve">&lt;p&gt;Dear Marian Husar,&lt;/p&gt;
&lt;p&gt;I know that we dont have time for any discussion but I am not comfortable with it. With a last offer you can persuade me to cooperate with you. Do you have a last offer?&lt;/p&gt;
&lt;p&gt;kind regards&lt;/p&gt;
&lt;p&gt;Kim Koller&lt;/p&gt;</t>
  </si>
  <si>
    <t xml:space="preserve">&lt;p&gt;Dear Marian Husar,&lt;/p&gt;
&lt;p&gt;If there is no other altenative to rethink your offer, unfortunately i have to refuse your offer because it was only a suggestion from my side. Should we really break off the negotiations becuase of somethink small?&lt;/p&gt;
&lt;p&gt;Please think about it?&lt;/p&gt;
&lt;p&gt;Regards&lt;/p&gt;
&lt;p&gt;Kim Koller&lt;/p&gt;
&lt;p&gt;&amp;nbsp;&lt;/p&gt;</t>
  </si>
  <si>
    <t xml:space="preserve">&lt;p&gt;Dear Mr. Novak,&lt;/p&gt;
&lt;p&gt;As per your previous message with the two choices, I have spoken to my colleagues and we have agreed to choose the first option, which is the following:&lt;/p&gt;
&lt;p&gt;1. SVN Tech will share the payment of commonly hired workers with Hurm AG (half-half) and in addition, SVN Tech will offer a 10% additional compensation for the Slovenian workers.&lt;/p&gt;
&lt;p&gt;I hope this choice suits your company and it looks like everything has been agreed upon! Let me know if you have further questions or inquiries of what needs to be done for the next step.&lt;/p&gt;
&lt;p&gt;(P.S - I'm not sure how to classify the message type, because this is not necessarily a counteroffer or a full acceptance just yet, so I categorized it as a question).&lt;/p&gt;
&lt;p&gt;Regards,&lt;/p&gt;
&lt;p&gt;Finn Mendel&lt;/p&gt;
&lt;p&gt;&amp;nbsp;&lt;/p&gt;</t>
  </si>
  <si>
    <t xml:space="preserve">Dear Mr. Wendel,first of all, I would like to introduce myself. I am Sasa Novak and I am the representative of SVN Tech, so I will be your negotiation partner for the next time concerning our Joint Venture.I am looking forward that we will have a trusting and cooperative negotiation without any competitive behaviour. As you know, the Joint Venture which our companies strive for, is the best alternative for everbody. Therefore it will be in common interest, to achieve the highest possible outcome, not only for SVN Tech or Hurm AG, rather a highest joint untility.In this first offer I would like to talk about two topics. I think two topics are enough for the beginning. I am also looking forward, that if we can handle these two topics, we will handle the remaining topic as well.1. Hurm directors in board.As you already know, the reason why we should take the majority in the board of directors is that it is easier for a firm to work with their own authorities and local partners than with authorities of a foreign firm. I think you understand, that the mixture of the board will have a high influence for the productivity of this Joint Venture. Therefore it should be clear, that both firms have an interest in having a mixture of the board with as many as possible directos from SVN Tech. Nevertheless I will make a high concession. This concession should be a sign for the beginning of a cooperative and trustful relationship between our companies.Therefore my first offer concerning the Members of the Hurm AG in Board is:3 Members2. Additional CompensationThe second issue I want to talk about ist the additional compensation of our employees. This topic is not only a very important and sensitive topic for you, I can absolutely understand why we need to talk about this topic. We all know that the Hurm AG is a very well-known company with a good reputation, so we understand that the Hurm AG does not want to be involved in any scandal concerning the working conditions of our employees. But we can assure you that our employees actually appreciate very good working conditions since our salaries are far above the average of Eastern Europe. Soan additional compensation of 10%is more thansufficient to prevent any scandal. 10% additional compensation is for me the absolute limit, because of the financial burden we have to bear due to this Joint Venture. So you can see this as the second concession in the beginning of our relationship.I am looking forward to your reply.Yours sincerely,Sasa Novak</t>
  </si>
  <si>
    <t xml:space="preserve">Dear Sasa,Thank you for your email. I appreciate your idea to start discuss two subjects for now. The fact that a joint venture is the best option for both parties is well discussed in previous meetings. I am very satisfied with our cooperation so far. Let us continue this!To come back to your first offer, I want to give my response on your proposal regarding (a) the Hurm directors and (b) the additional compensation of the Slovenian workers.a) Personally, I am a great supporter of fair distributions of powers. For that reason I do not think assigning 3 members of Hurm directors is a concession from your side. Therefore, I agree with your proposal to send 3 members to the board of directors.b) Maybe more important I think, is the additional compensation of the Slovenian workers. I think it is very important that the employees go to their work every day with pleasure and I do not want to take risk on this part of the deal. Don't youwant the employees to do their utmost to deliver the best quality? An additonal compenstation of 20% is very appropriate in this situation. I think for both parties, it is always wrong to cut down on personnel costs. Please, think about this!Beside these two issues, what is your opinion about the payment of the common workers? Ofcourse, Hurm will pay the wages of their own staff. I assume SVN Tech will pay their common workers?Let us come to an agreement to these 3 issues first, then the rest will be discussed later.I am really looking forward to your reply!Yours sincerely,Finn Mendel</t>
  </si>
  <si>
    <t xml:space="preserve">Dear Finn,Thank you for your response.Concerning the additional compensation and the productivity of our workes, I can guarantee you, that they are motivated to perform best quality. As you already know, our salaries are far higher than the average in Eastern Europe. So with a 10% additional compensation to our employees there is no reason that they are not performing best quality, because of unmotivating or unpleasant circumstances.Of course everything is a questions of costs, as you can see SVN Tech has to shoulder the main financial burden and risk concerning this joint venture. Therefore I can not go higher than 10% additional compensation.For the issue concerning the distribution of the members in board, I could make a big concession to you, if you are ready to accept a 10% compensation to our employees.Therefore I agree with the situation of 4 Members of the Hurm AG in our board, if you accept the compensation of 10% for our workes.Concerning the payment of the common workes, I would like to discuss this issue after we had handled the first two topics. I think it is better if we have the focus on two topics first, and do the rest step by step.I am looking forward to your response.Yours sincerely,Sasa Novak</t>
  </si>
  <si>
    <t xml:space="preserve">Dear Sasa,I think we will have the best cooperation together if we take care of both our wishes. Let us stay in the middle then; the Slovenian workers receive an additional compensation of 15% and we will only send 3 Hurm directors in board so that there will also be enough directors from your side. In my opinion, these will be the most fair dicisions.Looking forward to your response,Yours sincerely,Finn Mendel</t>
  </si>
  <si>
    <t xml:space="preserve">&lt;p&gt;Hello Finn,&lt;/p&gt;
&lt;p&gt;I hope you can understand that I can not go higher than 10%. So I think it is better now to bring in another issue where I can make a concession to you, so that we can achieve the 10% compensation for our workers.&lt;/p&gt;
&lt;p&gt;In which issue can we find a compensation for you to achieve our goal of an 10% compensation for our employees?&lt;/p&gt;
&lt;p&gt;I am looking forward to your proposal.&lt;/p&gt;
&lt;p&gt;Yours sincerely,&lt;/p&gt;
&lt;p&gt;Sasa Novak&lt;/p&gt;
&lt;p&gt;&amp;nbsp;&lt;/p&gt;
&lt;p&gt;&amp;nbsp;&lt;/p&gt;</t>
  </si>
  <si>
    <t xml:space="preserve">&lt;p&gt;Dear Sasa,&lt;/p&gt;
&lt;p&gt;I am not sure if you understand the importance of a fair additional compensation. Therefore I thought choosing the middle way would be fine for us both. 0% isn't an option for both I think because this will lower the quality of work provided by the workers. 20% is a little bit too much, I understand. 10% is really too low, so 15% is a compensation we both should want to keep.&lt;/p&gt;
&lt;p&gt;&amp;nbsp;&lt;/p&gt;
&lt;p&gt;But all right, if it is really not possible for SVN to take the middle way, maybe you are able to agree with the court of jurisdisction situated in Switzerland. That will give us a more secure feeling because we do not have any experience with this kind of cooperations.&lt;/p&gt;
&lt;p&gt;&amp;nbsp;&lt;/p&gt;
&lt;p&gt;Best,&lt;/p&gt;
&lt;p&gt;&amp;nbsp;&lt;/p&gt;
&lt;p&gt;Finn Mendel&lt;/p&gt;</t>
  </si>
  <si>
    <t xml:space="preserve">Hello Finn,At the beginning of this negotiation, I thought we do step by step. Now I think it&amp;acute;s more constructive if we try to handle all these topics together.Attached you find in my opinion a very fair offer for everybody of us, concerning all issues we have to talk about.a.) Numbers of Hurm Directors in Board: 3 MemberAs I told you before, we prefere a fair distribution of directors in board, because of the productivity of this joint venture. With 3 Members you will have the majority in the board, so it`s fair offer for you.b.) Engineers in Slovenia: 0 monthAs we will have to shoulder the main burdens, in financial terms as well as in terms of human resources involved, the best for us would be, if Hurm AG kept their engineers in our plants in Slovenia to set up the production process. If the Hurm AG stay less than 9 months, we need to engage an additional company . So in this case 0 month is very big concession for us.c.) Payment of common workes: paid half By definition both partners of a joint venture have to bring in assets, financial or assets in case of human ressources.We already take the majority of the burden of the human resources invested in this project. So this is a very fair deal, because of the financial risk we already have to bear.d.) Additional compensation &amp;oacute;f slovenian workers: 10% In this case I have already told you the financial problematic, so we stay still at 10% compensation.e.) Court of juristdiction: SloveniaYour company wants to set up the joint venture in slovenia with a slovenian partner. Hence it is obvious that this joint venture will be conducted under slovenian law. An implementation of a team of arbitrators would lead only to additional costs for everbody of us. So I think in financial and in reasons of productivity, this opinion will be the best for us.I am looking forward to your reply.Yours sincerely,Sasa Novak</t>
  </si>
  <si>
    <t xml:space="preserve">Dear Sasa,Thank you for your offer and explanation of choices. I think it is important to also keep my interest in your mind. You always mention the financial reasons but do you understand that other elements are just as important to maintain a good cooperation?I want to explain my interest to you on the following topics:Hurm directors in board. Even when 4 members of Hurm would be 'more powerful' for us, I do not think that this is the best option for a good cooperation. So 3 members is a concession for us, but with a fair distribution in our mind, I agree with sending 3 members.Engineers in Slovenia. I was doubting about this thing a lot. Therefore, I did research and had very intense conversations with the concerning engineers. In the beginning I thought it was the best way for us to send back the engineers right after Green Spirit has finished. But the engineers self told me they prefer to stay at least for 6 months after finishing the project. I want to keep the interest of the engineers in mind so I propose to let them stay for additional 6 months. This would also be in favor of you and with this, we hope we can complete the project in a perfect way.Payment of "common workers". As I already told you in a previous mail, I assume SVN will pay their own common workers. But to split costs, I can do a concession and agree with paying them half-half. This is fine for us.Additional compensation Slovenian workers. I really do not understand why you are not willing to compensate? We both think 2 options are the best for our team, so I propose to stay in the middle to make sure that there will be no problem on this side.Court of jurisdiction. For now, I have already met you with the additonal months the engineers will stay in Slovenia and with the payment of your common workers. I feel you also want a trusted court of jurisdiction, so maybe it is not fair to go for either Slovenia or Switzerland. I think it is best for us both that we employ an independent party for this.Please let me think about my last offer and keep in my that both parties have weighty interests like you have.Best,Finn Mendel</t>
  </si>
  <si>
    <t xml:space="preserve">Hello Finn,thank you for your extense representation of these topics.It&amp;acute;s good to see that we can reach an agreement in one or two of these issues.For the first topic, the Hurm directors in board, we agree that the Hurm AG send 3 of the 5 members in our board. So I am happy about to see that we had achieved the first agreement.Concerning the engineers in Slovenia, if your engineers think they have to stay at least 6 months, it would be a good middle way to stay 9 months. We also think, to set up the production process in our common plants will take definitely up to 9 months.The additional compensation of our workes still stay at 10%, unfortunately I have no room to negotiate in this special case and I also think that 10% additional compensation is a very good salary for eastern europe.For the payment of common workes, I will agree with a &amp;bdquo;half-half situation, if you accept the 10% additional compensation for slovenian employees.For the court of jurisdiction, I can make a concession, so we agree with the case of independent arbitrators for our joint venture. Therefore please accept an additional compensation of 10%.I hope we can reach an agreement in all issues soon.I am looking forward to your reply.Yours sincerely,Sasa Novak</t>
  </si>
  <si>
    <t xml:space="preserve">Hi Sasa,Thank you for your reply. I think there is some kind of misunderstanding from both sides. I will try to explain.Engineers in SloveniaIn your previous mail you mentioned that you are willing to agree on having the engineers in Slovenia for 0 additional months to met my interest. In response to this I told you that I also want to take the opinion of the engineers in my mind and therefore I want them to stay for 6 months, and certainly NOT longer. This is my decisions because I also want to do concessions for you. The engineers are already plannend in for another project in Schwitzerland so it is not even possible to stay longer. Why are you coming up with the propose of 9 additional months? I do not get that. I assume we can come to an agreement on the 6 additional months now.Furthermore, are you really asking me to do 3 more concessions? We are discussing the 10% a lot and you also want me to met you in the payment and the court of jurisdiction besides the fact that I already met you in letting the engineers stay in Slovenia for 6 months?Imation you are the spokesperson of Hurm. Would you be happy with a deal like this? Let us try to find a middle way. I am willing to give you some options so we can meet each other's needs:1) I am willing to do the payment of the common workers, but only if you grant the Slovenian workers with an additional payment of 15%. In additon, we can leave the court of jurisdiction at the independent arbitrators.2) If you are really not intend to meet me at the additional compensation, I will stroke my heart and I am willing to split costs of the payment but you have to meet me in the court of jurisdiction. I prefer to assign the department in Schwitzerland for this.Please let me know what you option will be so we can close this discussion and get to work.Best,Finn Mendel</t>
  </si>
  <si>
    <t xml:space="preserve">Hello Finn,concerning the Engineers in slovenia, if the Hurm AG stays less than 9 months, we need to engange an additional local company, since we do not have enough ressources to setting up the production. Therefore with 0 or 9 additional months we can agree with, but not with 6.So i can accept 0 or 9 additional months because of the financial burden we have to bear, if we have to engage another company.So attached you find my new offer.Best,Sasa Novak</t>
  </si>
  <si>
    <t xml:space="preserve">Dear Finn,I really do not understand the problem of staying 6 months. It is a compensation towards you, do you understand this? But ok, if you do not want to accept this, than I think staying 0 months is fine.I am starting to get a bad feeling about our negotiation. Everytime I try to move myself into your thoughts, you are difficult to move with.Let us discuss the last two subjects and then come to an agreement? For the last time I offer you to let my engineers stay for 6 months. I think we do not need to discuss the payment issue further, because paying half-half is the most fair.I really appreciate that you are also willing to pay the slovenian workers an additional compensation of 15%! This will have a positive effect on our project.The choice of independent arbitrators is fine by me, but only when you can agree with sending the engineers back to Schwitzerland after the research is done. If you accept my offer from staying 6 months, than I prefer to have the court of jurisdiction in Schwitzerland. With this, you can take advantage of our knowledge for half a year extra.Let me know if we finally can come to an agreement,Best,Finn</t>
  </si>
  <si>
    <t xml:space="preserve">Hello Finn,concerning the problem with the employees, for less than 9 month we have to engage a local company. So The problem is that we have extra costs because of just three months.In one of your last offers, you said that you are willing to pay the common workes, and now you said "half-half".I also think that independent arbitrators is the best alternative for both of us.So attached you will find my final offer, in my opinion it is a very fair deal. Please understand that I have no more leeway to negotiate.Best,Sasa Novak</t>
  </si>
  <si>
    <t xml:space="preserve">Hello Sasa,Do you know that you have more advantage with closing the deal like this?? It looks like you ar not.I think it is difficult to meet the halfway with you. Therefore, I am willing to agree with your last offer, and since you are very cost-oriented I suggest to send the engineers back after research is finished. Then you have no additional costs for a local offer. So with this, you get what you want and I partially get what I think is important.Best,Finn</t>
  </si>
  <si>
    <t xml:space="preserve">Hello Finn,So in four cases we had achieved an agreement.Concerning the last issue "Payment of common workers", we already take the majority of the burden of the human ressources invested in this project. Now it&amp;acute;s your turn to show initiative.This is a good and fair offer, and i hope you will finally agree, so that we can start in productive joint venture.Kind regards,Sasa Novak</t>
  </si>
  <si>
    <t xml:space="preserve">Hello Sasa,Sorry but I do not think we engage in another joint venture in the future if you cooperate like this..You will take an advantage of 65%?I sugges to go for the 60-40 distribution and therefore pay the common workers half-half.This is my last offer, so if you are not willing to make an agreement on this, I will reject your offer.Best,Finn Mendel</t>
  </si>
  <si>
    <t xml:space="preserve">&lt;p&gt;Hello Finn,&lt;/p&gt;
&lt;p&gt;with your offer, SVN Tech will only achieve an utility of 46%, that is really to less for a trustfull relationship. So please do a step i our direction..&amp;nbsp;&lt;/p&gt;
&lt;p&gt;&amp;nbsp;&lt;/p&gt;
&lt;p&gt;Kind regards,&lt;/p&gt;
&lt;p&gt;Sasa Novak&lt;/p&gt;</t>
  </si>
  <si>
    <t xml:space="preserve">&lt;p&gt;Dear Sasa,&lt;/p&gt;
&lt;p&gt;&amp;nbsp;&lt;/p&gt;
&lt;p&gt;Ok, but Hurm will achieve an utility of 40% so I do not see the problem?&lt;/p&gt;
&lt;p&gt;&amp;nbsp;&lt;/p&gt;
&lt;p&gt;Best,&lt;/p&gt;
&lt;p&gt;&amp;nbsp;&lt;/p&gt;
&lt;p&gt;Finn&lt;/p&gt;</t>
  </si>
  <si>
    <t xml:space="preserve">&lt;p&gt;Hello Finn,&lt;/p&gt;
&lt;p&gt;46% and 40% are too less for a productiv joint ventrue.&lt;/p&gt;
&lt;p&gt;We have to find a constelation, in which Hurm AG and SVN Tech has a higher utility than 50%.&lt;/p&gt;
&lt;p&gt;Kind regards,&lt;/p&gt;
&lt;p&gt;Sasa Novak&lt;/p&gt;</t>
  </si>
  <si>
    <t xml:space="preserve">&lt;p&gt;That's unpossible. Someone always has a higher utility.&lt;/p&gt;
&lt;p&gt;&amp;nbsp;&lt;/p&gt;
&lt;p&gt;So can we please finish this discussion? I don't think you understand the system.&lt;/p&gt;
&lt;p&gt;&amp;nbsp;&lt;/p&gt;
&lt;p&gt;Best,&lt;/p&gt;
&lt;p&gt;&amp;nbsp;&lt;/p&gt;
&lt;p&gt;Finn&lt;/p&gt;</t>
  </si>
  <si>
    <t xml:space="preserve">Dear Finn,I still think that there is a distribution where everybody can profit by.I understand the system, but with your distribution the joint utility is too low for a productive joint venture.I believe that this offer is a good distribution, you have 3 directors in board, the time of engineers are 6 months and the payment of common workes is "half-half".So the first two issues are concessions, therefore we just want a compensation of 10%.The other two topics are a middleway for everybody.So it is more a deal in your favor.Best regards,Sasa Novak</t>
  </si>
  <si>
    <t xml:space="preserve">&lt;p&gt;Dear mr. Novak,&lt;/p&gt;
&lt;p&gt;Thank you for your extensive message. Please allow me some time to draw up my counteroffer. You will hear form me shortly.&lt;/p&gt;
&lt;p&gt;Kind regards,&lt;/p&gt;
&lt;p&gt;Finn Mendel&lt;/p&gt;</t>
  </si>
  <si>
    <t xml:space="preserve">&lt;p&gt;Dear Mr. Mendel,&lt;span class="Apple-converted-space"&gt;&amp;nbsp;&lt;/span&gt;&lt;/p&gt;
&lt;p&gt;I understand that this negotiation is not easy and there is a lot to consider. Therefore I agree with you about taking some time to reflect upon my offer.&lt;/p&gt;
&lt;p&gt;On the other hand, I want to let you know that I am open to questions to clarify the offer and that if you are willing to, any information that you are to share with me will be treated with respect and only used for the best interest of both parties.&lt;span class="Apple-converted-space"&gt;&amp;nbsp;&lt;/span&gt;&lt;/p&gt;
&lt;p&gt;Best regards,&lt;span class="Apple-converted-space"&gt;&amp;nbsp;&lt;/span&gt;&lt;/p&gt;
&lt;p&gt;Sasa Novak&lt;/p&gt;</t>
  </si>
  <si>
    <t xml:space="preserve">&lt;p&gt;Dear Mr. Mendel,&lt;/p&gt;
&lt;p&gt;I think that - before going further with this negotiation - we have to clear something out. When we are talking about independent arbitrators, we are not talking about the court of jurisdiction in Switzerland. From your last message I cannot tell if you are aware of the difference between these two alternatives.&amp;nbsp;&lt;/p&gt;
&lt;p&gt;Please be clear, in yuor first message you made me understand that the option of hiring independent arbitratrors would be an acceptable compromise on this issue.&amp;nbsp;&lt;/p&gt;
&lt;p&gt;Best regards,&lt;/p&gt;
&lt;p&gt;Sasa Novak&lt;/p&gt;
&lt;p&gt;&amp;nbsp;&lt;/p&gt;
&lt;p&gt;&amp;nbsp;&lt;/p&gt;</t>
  </si>
  <si>
    <t xml:space="preserve">&lt;p&gt;Dear mr. Novak,&lt;/p&gt;
&lt;p&gt;Thank you for your message. Im sorry if there was any confusion regarding the court of jurisdiction. We stand that the court of jurisdiction should be in Switzerland. I hope to hear back from you soon about my counteroffer as the deadline for us to reach an agreement is close.&lt;/p&gt;
&lt;p&gt;Kind regards,&lt;/p&gt;
&lt;p&gt;Finn Mendel&lt;/p&gt;</t>
  </si>
  <si>
    <t xml:space="preserve">&lt;p&gt;Dear Finn,&lt;/p&gt;
&lt;p&gt;unfortunatelly you did not get the option of Hurm directors in board at all - offering three seats for Hurm AG results in only two seats for SVN Tech. There are only fife seats in total and you have the majority! Why would you like to alternate instead? Alternating will unstable the project so I offered you majority instead with three seats!&amp;nbsp;&lt;br /&gt;Besides I agreed with your 15% of additional compensation and the court fact.&lt;br /&gt;&lt;br /&gt;In exchange we just want the engineers to stay nine months, because we expect the set-up defently will take this amount of time. The set up is the most important fact for an effective and cost reducing production for the future.&amp;nbsp;&lt;/p&gt;</t>
  </si>
  <si>
    <t xml:space="preserve">&lt;p&gt;Dear Sasa,&lt;/p&gt;
&lt;p&gt;I understand that you do not understand my reasoning for wanting 4 directors and I agree that 3 is better then alternating. Therefore I agree on that part.. however, we need our Slovenian workers back after 6 months and we think that 6 months is still more than enough to get the job done.&amp;nbsp;&lt;/p&gt;
&lt;p&gt;&amp;nbsp;&lt;/p&gt;
&lt;p&gt;Finn Mendell&lt;/p&gt;
&lt;p&gt;&amp;nbsp;&lt;/p&gt;
&lt;p&gt;&amp;nbsp;&lt;/p&gt;
&lt;p&gt;&amp;nbsp;&lt;/p&gt;
&lt;p&gt;&amp;nbsp;&lt;/p&gt;
&lt;p&gt;&amp;nbsp;&lt;/p&gt;
&lt;p&gt;&amp;nbsp;&lt;/p&gt;
&lt;p&gt;&amp;nbsp;&lt;/p&gt;
&lt;p&gt;&amp;nbsp;&lt;/p&gt;
&lt;p&gt;&amp;nbsp;&lt;/p&gt;
&lt;p&gt;&amp;nbsp;&lt;/p&gt;</t>
  </si>
  <si>
    <t xml:space="preserve">&lt;p&gt;Dear Ms. Novak,&amp;nbsp;&lt;/p&gt;
&lt;p&gt;Thanks for getting back to us.&amp;nbsp;&lt;/p&gt;
&lt;p&gt;As you state yourself, I also believe that this offer signifies an acceptable outcome for both parties. This is why I would like to state that Hurm AG will agree to the terms of our your last offer.&amp;nbsp;We would like to extend a big thank you to both you and SVN Tech thorughout the this whole process. I think we can both agree that it has been a very plesant experience for both, at least it has been for me and Hurm AG.&amp;nbsp;&lt;/p&gt;
&lt;p&gt;Regarding the formal acception of your offer. Should I write an official offer agenda, and send it to you, or do you believe that I can just as well accept your last offer?&amp;nbsp;&lt;/p&gt;
&lt;p&gt;Looking forward to hearing back from you.&amp;nbsp;&lt;/p&gt;
&lt;p&gt;&amp;nbsp;&lt;/p&gt;
&lt;p&gt;Kind regards,&amp;nbsp;&lt;br /&gt;Finn Mendel.&amp;nbsp;&lt;/p&gt;</t>
  </si>
  <si>
    <t xml:space="preserve">&lt;p&gt;Dear Mr. Mendel,&lt;/p&gt;
&lt;p&gt;Thank you for your response. I am happy that we have a deal!&lt;/p&gt;
&lt;p&gt;From my understanding you can just agree to my last offer without any additional agenda.&amp;nbsp;&lt;/p&gt;
&lt;p&gt;Have a nice evening!&lt;/p&gt;
&lt;p&gt;Kind regards,&lt;/p&gt;
&lt;p&gt;Sasa Novak&lt;/p&gt;</t>
  </si>
  <si>
    <t xml:space="preserve">&lt;p&gt;Dear Sasa Novak,&lt;/p&gt;
&lt;p&gt;No problem, we also think it is important to consult with colleagues about this. That is why we had a meeting today too. We have the idea that we are not coming to an agreement yet, so we would like to ask you a question.&lt;/p&gt;
&lt;p&gt;We are agreeing with your offer on having 3 Hurm AG directors in board. Besides, we already came to the agreement on the payment of common workers and we are happy that we now also agree on relying on a team of arbitrators. Thank you for that! &lt;br /&gt;The last two issues we have to decide on are the number of months our engineers are in Slovenia and the additional compensation of Slovenian workers. What issue is the most important for SVN Tech? It is essential for us to know this, we will base our last offer on that. It is not possible for us to accept the offers as they are now (our engineers for 9 months in Slovenia &amp;amp; an additional plus of 10%).&lt;/p&gt;
&lt;p&gt;We like to hear from SVN Tech very soon, since the deadline is tomorrow at 4pm. Hopefully it is the beginning of a successful collaboration!&lt;/p&gt;
&lt;p&gt;Kind regards,&lt;br /&gt;Finn Mendel. &lt;/p&gt;</t>
  </si>
  <si>
    <t xml:space="preserve">&lt;p&gt;Dear Mr. Finley,&lt;/p&gt;
&lt;p&gt;concerning your message I have one remark which is really important for us. As you said, we already settled on the directors in the board (3) as well as the independent arbitrators. Both points were important to Hurm AG, and we as SVN committed ourselves to accept those important issues in favor of Hurm AG, regardless of our internal guidelines.&amp;nbsp;&lt;/p&gt;
&lt;p&gt;Concerning your perception of an already agreed issue of common paid workers, I have to state again that this was offered for agreement &lt;span style="text-decoration: underline;"&gt;if and only if&lt;/span&gt;&amp;nbsp;the 10% additional compensation was accepted by Hurm AG (out of economic reasons as you can read in my messages below). Until now, this has not been accepted by you, so we are &lt;span style="text-decoration: underline;"&gt;not&lt;/span&gt; settled on this point from our point of view. SVN is still offering this combination of 10% additional compensation &lt;strong&gt;and&amp;nbsp;&lt;/strong&gt;the payment of common workers.&amp;nbsp;&lt;/p&gt;
&lt;p&gt;This would mean that 4 out of 5 issues could be settled now from our side, mainly making huge cuts in comparison to our goals which have been clearly stated by our management before this negotiation week (3 out of 4 issues are negotiated in favor of Hurm AG from our point of view). The remaining issue&amp;nbsp;&lt;span class="semanticEnrichment semanticEnrichmentItem-issue-338 mceNonEditable badge badge-info p-1" title="Issue - Engineers in Slovenia"&gt;Engineers in Slovenia&lt;/span&gt;&amp;nbsp;is already extensively descriped from ourside. Therefore and as you already know our reasons, SVN is not willing to reduce our requirements since this is a critical point from our point of view for the success of the Joint Venture which should also be in Hurm AG's interests.&amp;nbsp;&lt;/p&gt;
&lt;p&gt;I know that both of our companies heavily rely on our Joint Venture, and we are still sure that the cooperation between Hurm AG and SVN Tech will lead both of us to a successful future. We as SVN Tech made everything possible to ensure that you as our partner are confident with the levels of negotiated issues, but you have to understand that also SVN Tech needs to ensure its satisfaction within the cooperation. Furthermore, we have not received any explanations / answers to our reasons from our last offer. It looks like Hurm AG is almost only relying on its know-how, constantly ignoring that SVN Tech also burdens huge risks in this cooperation while already making huge concessions.&amp;nbsp;&lt;/p&gt;
&lt;p&gt;As a summary, see below the development of your requirements:&lt;/p&gt;
&lt;p&gt;additional compensation: 20% -&amp;gt; 15 %&lt;/p&gt;
&lt;p&gt;Court of jurisdiction: ind. -&amp;gt; ind.&amp;nbsp;&lt;/p&gt;
&lt;p&gt;Eng. in SL : 6 -&amp;gt; 6 (no compromise proposed by Hurm AG)&lt;/p&gt;
&lt;p&gt;Payment of common workers: SVN --&amp;gt; SVN (no approach)&lt;/p&gt;
&lt;p&gt;Hurm directors: 5 -&amp;gt; 4 -&amp;gt; 3 (approached, but still majority for Hurm AG insisted)&lt;/p&gt;
&lt;p&gt;whereas SVN Tech's offer developed as follows:&lt;/p&gt;
&lt;p&gt;additional compensation: 0 --&amp;gt; 10 % (and already high salary level which is at the maximum of our payment abilities)&lt;/p&gt;
&lt;p&gt;Court of jurisdiction: Slovenia --&amp;gt; ind. arbitrators (accepted the desires of Hurm AG)&lt;/p&gt;
&lt;p&gt;Eng. in SL : 12 -&amp;gt; 9 months stay abroad (approached Hurm AGs aspirations)&lt;/p&gt;
&lt;p&gt;Payment of common workers: SVN admitted since it was really important to Hurm AG.&lt;/p&gt;
&lt;p&gt;Hurm directors: 2 --&amp;gt; 3 (giving away the majority since this was stated as really important)&lt;/p&gt;
&lt;p&gt;Therefore and as a conclusion, we want Hurm AG to rethink its strategy to build a trustful cooperation rather than exploiting SVN Tech on the five mentioned issues stating that every issue is really important for you.&lt;/p&gt;
&lt;p&gt;Best regards and looking for the acceptance of our last formal offer made,&lt;/p&gt;
&lt;p&gt;Sasa Novak&lt;/p&gt;</t>
  </si>
  <si>
    <t xml:space="preserve">&lt;p&gt;Dear Ms. Novak,&lt;/p&gt;
&lt;p&gt;thank you for your fast reply.&lt;/p&gt;
&lt;p&gt;I am a bit confused regarding the additional compensation of Slovenian workers. In your first offer, you offered to pay your workers an additional 20 % to their basic payment on which I thankfully agreed. In your second offer then, 10 % is specified.&lt;/p&gt;
&lt;p&gt;Since this topic is of the highest importance to me I want to make sure that we are negotiating on equal and fair terms.&lt;/p&gt;
&lt;p&gt;I would be glad to get an answer on this as soon as possible so that I can send you my second offer.&lt;/p&gt;
&lt;p&gt;Best regards,&lt;/p&gt;
&lt;p&gt;Mr. Mendel&lt;/p&gt;</t>
  </si>
  <si>
    <t xml:space="preserve">&lt;p&gt;Mr Mendel,&lt;/p&gt;
&lt;p&gt;My apologies for this oversight. I forgot to talk to you about a review of the compensation of our employees : I can assure that they appreciate their working conditions and their salaries are far above the average in Eastern Europe. That's why I put the percentage at 10% as it will be more economical for you.&lt;/p&gt;
&lt;p&gt;Best regards,&lt;/p&gt;
&lt;p&gt;Ms Novak&lt;/p&gt;</t>
  </si>
  <si>
    <t xml:space="preserve">Mr. Mendel.I am Sasa Novak, the representative of SVN Tech during this days.First of all, I would like to say that I'm glad to decide the final negotiation with you because I think it is a power opportunity for our closed future. Our decisions will be so important four our respective firms in the next years, for this reason I hope that the negotiation work so well.As it is the first message I want to be sure that this is the correct email, so please answer me as soon as possible in order to know the first offer and start the negotiation.Best regards.Sasa.</t>
  </si>
  <si>
    <t xml:space="preserve">Dear Mr. Novak,This is Finn Mendel from Hurm AG. Thanks for your warm greetings. I am also very glad to talk to you to promote our joint venture in the next couple of days.There are five issues to specify. First, based on what we have communicated in the initial discussions, there will be five board of directors in the joint team and we will also send key engoneers to faciliate the production.As the core technology provider, we intent to send 4 board of directors to monitor progress of the project and provide necessary support for your production department by training the local staff during the kick-off stage. For the wages of staff, surely, we will pay the wages of our own staff, and we insist on your side paying for all the Slovenian workers. But to compensate the costs that we have sent the critical technological staff far away from our company yet at your convenience in Slovenia, we strongly propose that the payment of common workers can be paid by your team. In order to better motivate our staff and keep our joint team clean out of corruptive scandal, we suggest that there should be 20% of additional compensation for all Slovenian workers involved in the cooperation since evidence shows that well-paid employees are less induced to be bribed or to leave the firm. Another important issue is court of jurisdiction. To avoid any tactical manoeuvres and to have some sort of legal security, our team are willing to shoulder the duty to find a reliable Swiss jurisdiction to back up ourcooperation. What are your opinions on these issues? We are looking for your reply by considering our common interest and the promising cooperation.Best Regards,Finn</t>
  </si>
  <si>
    <t xml:space="preserve">Dear Mr. Mendel.First of all, thank you for the details included in the offer it's nice to have so clear information about the priorities for the joint venture. In order to contribute to the correct work of the negotiation, SVN Tech, backed up with the financial department, would like to express some opinions acording to your priorities.According to, the directors in board, SVN Tech think that we should have more participants, 3 exactly, because as we are a country that is growing up, government incentivate all related with R&amp;D, for that reason Ljubljana government could send us monetary helps if there is a majority Slovenian in the board. We think this is the most cooperative solution and in this term we don't have any doubt that it will be the best choice for both campanies. Neverthless with 2 persons from Hurm AG in in the board we could applicate at the same time your solution of revising the production procedure. But as our plant is too big we find the necesity to ask you to send more engineers. We have thought that the perfect number is 12 more in order to get the best "Green Spirit" engines. At the end, Green Spirit is the most important thing, for that reason we think that in a joint venture is common to share the assets. Respect of the wages, it should be said that after a huge financial effort to implement our plants with the most sofistical technologies we cannot handle with the new employees salary. So we can support our current Slovenian salaries but no new ones, it is obvious that the most fair solution is that Hurm AG support the burden of the hiring employees.Regarding the court of jurisdiction, our thought is that it is not necesary that you make the effort to find a jurisdiction. As Hurm AG wants to set up a joint venture with a slovenian partner the most easy solution is to follow the reliable Slovenian law. Besides we want to remind all the government helps that we, as a unique company, can recive. Respect of the additional compensation for slovenian workers we are conscious about the wages differences between Western Europe and Eastern Europe, but is an objective fact that our salaries are far above the average in Eastern Europe. Also we would like to say that we are totally agree with this argument you have used "evidence shows that well-paid employees are less induced to be bribed or to leave the firm" , so thanks to our internal surveys we know that our employees appreciate very good the working conditions, for all this arguments we believe there is no reason for additional compensation.Please, if there is something not so clear, notify me. I would like to repeat that we are so glad with the joint venture and all the solutions we have thought is based on the outcome of both companies.Best regards.Sasa.</t>
  </si>
  <si>
    <t xml:space="preserve">Dear Mr.Novak,To put it directly, we are quite disappointed about your offers which are all trying to ahieve your optimal outcome but neglecting the overall project goals. You should be more aware of the current situation that if our agreement will be made, Hurm AG will provide the competitive techonology of Green Spirit and send our important engineers to your country to facilitate the production. You must know that core technology holders should be in the most charge of the project to gurantee all the procedures are on the right track by instructing all kinds of issues at the manufacturing level. We have made much effort to advance our cooporation by sharing our technology, which has cost much in the innovation stage, and willing to take increased expense while woring in your country. However, we have seem little effort by your side. As discussed in the first round, our joint venture would be the best option for both sides relying on the economic evidence. Though both sides of us have alternatives to the proposed partner but our cooperation is expected to achieve the most avenue in the long run. Hereby, I hope you can show your willingness to cooperate by considering our common interest as a whole.I would insist that there should be 4 members from Hurm AG to be the board of directors and find the jurisdiction from the Switzerland court. We know that Solvenia government is now speeding up the development of infrastructure to attract foreign investors. So the policy will be more beneficial to us with more foreign directors in charge. Considering needs of your side, we agree that the common workers employed by this project are paid by half-half and we will also send key engineers to Slovenia to provide the technical support. But the 20% additional compensation of Slovenian worker is non-negotiable. We are very clear about the consequences of being trapped in the corruption scandal. This is by no means acceptable for us not only because it would ruin the good reputation of both companies that has long been established but also any future growth opportunities for our joint venture in both countries. I didn't find any evidence for what you said "your salaries are far above the average in Eastern Europe". Even if it is true, I would still strongly suggest that 20% additional compensation is fair and reasonable. It can be regarded as a strategy to build up our brand image and also the potential investment for attracting and maintaining the great human resources. In the long-run, it will be undoubtedly rewarding. Since Hurm AG has agreed to share the payment of common workers, I hope you can respect our decision by seriously taking the overall and long-term benifits into consideration.Hope our agreement will be made soon. If you have any doubts, please feel free to contact me.Sincerely,Finn</t>
  </si>
  <si>
    <t xml:space="preserve">Dear Mr. Mendel,I am very sorry about how you understand my general therms. We want to underline that we are very proud of the joint venture with Hurm Ag for that reason we spend the majority of our capital addapting our plants with the best staff. Maybe you think this is not an effort but I can assure there is so much effort behind, economically and mentally. Furthermore it is an objective fact, that currently our financial department can't support any additional cost due to the economic effort that we have followed, we would like to spend more money in the project and in the joint venture but we CAN'T. Also we have observed that you don't have listened our problems and only have repeteated your priorities, seems that Hurm AG don't want to stablish a joint venture, it is very strange knowing that Hurm AG were the one's who looked for SVN Tech.In order to cooperate with the negotiation we are disposed to put in a side our own priorities even knowing that we are going to be in red numbers only for the trust in Hurm AG and with the "green Spirit", for that reason we hope Hurm AG open its mind and listened our problems as SVN Tech is doing.So we are disposed to give you the majority in the board, but with 3 members and only in the case that the joint venture set up in Slovenia (court of jurisdiction). Both companies need economical helps and Slovenian government could bring us this helps, but we have to demonstrate to the government that we are interesting in staying in Slovenia, if not we will not be able to get too much subsidies in other countries. I just repeat that it is not an intelligent solution to refuse the economic government helps.Besides, Hurms AG seems so irracionally interesting in additional compensation and question our integrity doubting about the legality of our information. We would like you to express our discontent in how you have expressed this "But the 20% additional compensation of Slovenian worker is non-negotiable. We are very clear about the consequences of being trapped in the corruption scandal. This is by no means acceptable for us not only because it would ruin the good reputation of both companies that has long been established but also any future growth opportunities for our joint venture in both countries. I didn't find any evidence for what you said "your salaries are far above the average in Eastern Europe". Even if it is true, I would still strongly suggest that 20% additional compensation is fair and reasonable."as you express "I would STRONGLY suggest" and only for the joint venture and for the Green Spirit we would like you to offer a 10% of additional compensation. I would like to remark that we will be able to make this effort only in case that we receive helps from the government, I mean or the majority in the board or stablishing the court of jurisdiction in Slovenia.Regarding the payment of common workers we still thinking is not possible for us to support the 50% of the payment but we can achieve that if engineers stay in our plants for the next 9 months. You should understand that after a huge economic effort improving our plants, our accounting numbers need to be very balanced.We would like to express our gratitude for trusting in us, for that reason we hope you understand and listen our problems as SVN Tech is trying to do.Best regards.Sasa.</t>
  </si>
  <si>
    <t xml:space="preserve">Dear Mr.Novak,We are quite understand your economic problem because unfortunately Hurm AG has the same trouble too. I don't mind telling you that in the last decade Hurm AG has devoted almost all the resources to establish the present revolutionary Green Spirit engine. Due to the current bad financial situation of Hurm AG, we have to find a foreign partner to help us with the production. I think you must know that landing a pioneer technology in foreign companies are highly risky especially when we have invested so much resources to gurantee the technology will promisingly win the first-mover advantage in the future market. With the technology as the foundation of our joint business, we can by no means afford to lose this knowledge to a competitior as this would mean great failure and loss for both of us. So that is why I always insist on the 20% compensation of Slovenian workers to keep them clean out of the knowledge leakage which may happen in the way of corruption. It is not only vital to our brand reputation but, more vitally, it plays a critical role in protecting the core value of our whole project.Additionally, quite a lot of competitors would be willing to buy plans of Green Spirit to finish research on their own. By doing so, Hurm AGwould be financially saved and can restart production soon. But we abandoned the option since we believe our cooperation will bring us much more tangible and intangible advantages in the engine industry as long as the technology is protected well by lowering the risky of corruption. We truly understand what you are facing in the difficult times so we are ready to share the payment of common workers with you. And we would be grateful if you contrubute more to solve this common concern by paying additional 20% for staff on your side. If so, we will agree that your team earn one more spot in the board of directors.As for the engeneers, we will definitely shoulder the responsibility to dealing all kinds of issues about technology part, for example, monitoring landing process. Even though our engneers go back to Switzerland, they will still be on duty to provide the remote support. For the duration they stay in Slovenia, our R&amp;D team and HR department write an evidence-based report. It shows that engeneers will complete the task within the development period based on the calculation of their daily workload. To consider your need, we will be open to this issue. So our board of directors will keep engeneers stay for additional months if there are unexpected needs in the production process in the future. But now no evidence shows it is necessary to prolong the stay.As for the juriasiction, we have contacted the Slovenian government, they have expressed the sincere welcome for our international cooperation with the joint venture based in Slovenia. They also said that they will offer necessary help no matter the jurisdiction belongs to a local or foreign court. I know that both sides of us want to choose a court from our own country to gain the legal security. So I think it would be better if we employ an independent arbitrator which will be more fair and neutral.Glad that we are approaching to the deal. Again, hope our project will get started soon.Best Regards,Finn</t>
  </si>
  <si>
    <t xml:space="preserve">Dear Mr. Mendel.First of all, thank you for your message and for your understandign. We are totally agree with Hurm AG and we want to express our motivation to start as soon as possible with the Green Spirit project for that reason we are so glad because we are, every time, closer for the agreement.Respect of the general therms I would like to say that We have given chance in some issues as for example the aditional compensation, our first offer was without any compensation but with so much effort we can afford 10% not 20%, please understand us and give a little bit of margin. Also understand that for us give a compensation is a stain in our brand, but as we are very interested in the project we want to give 10%.But if you continue asking for the 20% we could offer you the 20% in change of jurisdiction in Slovenia and Common workers paid by Hurm AG (we would be able to get the money only in this therms).Regarding the engineers we considered the possibility of the online conexion but we arrived to the point it wouldn't work because we need for some tasks inside the machines and some places that its unconfortable and useless the remote support, for hat reason we insisst in the necesity that engineers should stay during 9 months.Respect of the Curt of jurisdiction we continue thinking that it's better in therms of economic helps to have in Slovenia, we know the possibility of independent arbitrator but in this condition we are refusing money, because the government give less money. Neverthless we are completely agree with your argument, so if you don't decide to give chance in "the addtional compensation" we are agree with the independent arbitrators of the jurisdiction.We are looking for anther ways to avoid the payment of common workers because is completely true we don't have economic fund. So our offer here (independent from the offer of additional compensation) is to give you more participants in the board(4) in order to avoid the payment of common workers (paid by Hurm AG).Please, if you have any doubt contact me as soon as possible, we both know the negotiation finish on friday and we want to achieve an agreement in order to get the better for both companies. I will be so active this afternoon and tomorrow.Best regards,Sasa Novak.</t>
  </si>
  <si>
    <t xml:space="preserve">Dear Mr.Novak,To clarify all these issues, I think we should step back to consider the original framework of our cooperation, which is basically that Hurm AG, the core technplogy provider with much investment in previous innovation stage already, partner up with SVN Tech, the manufacturer. Hurm AG invests in technology innovation, implement and maitainance, and you are responsible for the production process. So that means all the expenses on prodoction stage including the workforce payment should be paid by your side. But regarding your poor financial conditions, we have made every effort to offer you additional support by paying the common workers half-half and increase one more directors for you to manage those human resources. But now itseems that Hurm AG have fully listened your problem but you obviously didn't listen ours and forgot the integrative benefits. According to your offer, Hurm AG will take the expenses of not only the technology part but also the production and operation part. Since Hurm AG has made great concessions though we also under a bad financial condition, we are very unhappy with your offer.I think I have adequately explained in previous emails that why corruption issue is always our major concern so that we should pay additional compensation of Slovenian workers. Simply because our new joint venture cannot afford its fatal consequneces. So I will insist on 20% until the end of the negotiation.For engineer placement, we will always hold supportive attitudes for your side in the technology landing. But now, again, no convincing evidence show that there is any need to stay after the end of development period. If there will be any needs at that time, our engineers will be on board. I am 100% sure about that.I think I have expressed quite clearly about my position and don't want to waste time on repeating things. Hurm AG have given all we could offer with the utmost sincerity. Please reconsider your offer.Best Regards,Finn</t>
  </si>
  <si>
    <t xml:space="preserve">Dear Mr. MendelAs it is a formal negotiation, please I tell you if you could reconsidered the things that me, as a SVN Tech representat tell you. Look like you don't listen other party issues and only want to achieve yours, I mean you didn't change nothing from the last message and this is so disrespectful. I know It's difficult for Hurm AG to give in some issues but in order to have a cooperative negotiation and a open mind, please I ask you to listen my issues. If you saw my first message you can find how much have changed my preferences in order to have a colaborative negotiation, but Hurm AG just send repeated messages.Talking about the issues I would like to say it is an ofense that you are so strongly talking about scandals. Neverthless I listened to you and I CHANGE my offer (aditional compensation) from 0 to 10, but you didn't change nothing on that issue, so I Strongly ask you to accept the 10% as a fair solution for both companiesRespecting the engineers, I will accept 0 just in case of the majority in the board(2 Hurm directors). Because we understand we will be able to applicate some measures to avoid the lack of engineers.Regarding the payment of common workers and court of jurisdiction we will accept YOUR conditions only in case of 10% of additional compensation... If you are not agree, please send me another offer like that but don't repeat the arguments without changing your therms.We are glad to receive news from you, please notify as soon as possible i Will be very active on online negotiation Friday morning.Best regards,Sasa Novak.</t>
  </si>
  <si>
    <t xml:space="preserve">Dear Mr.Novak,Honestly, I am quite unhappy with uncooperative attitudes in your last email. You have been emphasizing on what your side has given in but totally ignoring how much concession we have made. Moreover, you have been playing the tricks of decreasing your gain on one issue but compensating the loss on another issue, and keeping changing already-agreed issues, such as payment of common workers and Hurm directors in board.Additionally, I don't think you have got the point why we should pay additional compensation for Slovenian workers. It is not about scandal thing, but more importantly the stolen of our core technology. You must know how fatal it will be for our project. So Hurm AG will make the final concession that we will afford 5% additional compensation of Slovenian workers. But the court of jurisdiction should be Switzerland and recovering 3 Hurm directers.Please take Hurm AG's condition and our joint interest into considerration and make ACTUAL concessions.Best,Finn</t>
  </si>
  <si>
    <t xml:space="preserve">Estimado Sr. MendelPerd&amp;oacute;n por la comprensi&amp;oacute;n de mi actitud poco cooperativa. Me gustar&amp;iacute;a que supiera que todos los correos electr&amp;oacute;nicos que le envi&amp;eacute; a mi utilidad de acuerdo con mis preferencias disminuyen. Eso significa que estoy haciendo todo lo que puedo para lograr un acuerdo, por lo que, si soy honesto, me gustar&amp;iacute;a obtener un acuerdo, por ese motivo, el mensaje que recib&amp;iacute; ayer de usted me inform&amp;oacute; el 40% de la utilidad y ahora solo el 33%. . Por esa raz&amp;oacute;n, creo que le estoy dando m&amp;aacute;s oportunidad a Hurm AG que la que Hurm Ag le est&amp;aacute; dando a SVN Tech. Entonces, le ped&amp;iacute; que reconsiderara mi &amp;uacute;ltima oferta porque es muy injusto obtener solo el 33% o el 40% de la utilidad.Solo puedo repetir lo que dije, hago una concesi&amp;oacute;n de 0 a 10, lo m&amp;aacute;s justo es que haces lo mismo de 20 a 10 sin ninguna condici&amp;oacute;n adicional.En la &amp;uacute;ltima oferta que le envi&amp;eacute;, le doy todas las posibilidades a Hurm AG de que puedo, pero por favor necesito m&amp;aacute;s de su parte.&amp;iquest;Podr&amp;iacute;a decirme honestamente cu&amp;aacute;ntas utilidades tiene con la oferta que le env&amp;iacute;o ahora?Por favor, responda lo antes posible. Le recuerdo que la negociaci&amp;oacute;n termina hoy a las 4 pmAtentamenteSasa Novak.</t>
  </si>
  <si>
    <t xml:space="preserve">Dear Mr.Novak,Thank you for coming up with using current utility to demonstrate how much concession of each of us have made. I think you mignt have some misunderstandings about what the utility figures mean. Your offer has changed from 0% to 33% (as showed in your last email) while my offer has changed from 100% to 57%. So for now I have given in much more than you do with 50% as the middle point, and that why I cannot make more concession though I truly understand your conditions.The time is running out so please adjust your offer ASAP.Many Thanks,Finn</t>
  </si>
  <si>
    <t xml:space="preserve">Dear Mr. Mendel,I think in the last message I didn't express well. I mean The offer that I send you in thebeggining it was 100% (obviously) but now the utility that I send to you in the last message was 62%(so I have made so much concessions). But in the other way there is the utility that I receive from you, in this case I only receive 33% that is a poor utility for SVN Tech. In a negotiation the most fair is to be as close as possible from 50%.So, I am changing all the time my offers I order to look for the best cooperative agreement. Reconsider yours, changing something because, for example now I received the same utility as the last message you have send me.Here there are my new conditions. Tell me in which you are disagree in order to be able to make an agreement but I need help from Hurm Ag side, not only from SVN Tech.PD: the utility that I am sending to you now is for SVN Tech 53%. With Strong honest.Best regardsSasa Novak.</t>
  </si>
  <si>
    <t xml:space="preserve">Dear Mr Finn,I would like to set forth our gladness for entering in business together and with this email I would like to discuss with you some issues that are still undefined after the first meeting of our firms. Since our joint venture will be located here in Ljubljana, we should take advantage of our connections and the easier communication we have with local authorities, from which both of us would benefit, that is why we would constitute a BoD with four of us and, of course, one member of your choice from Hurm AG. For the same reasons, I assume we both agree on the fact that court of jurisdiction for the new company can only be Slovenian. Moreover, we are really looking up to the work you have done so far and we are pleased to be part of this revolutionary change, thus we think that your engineers' guidance is very important in the first year of development. We have complete confidence in our team but we think some issues can be solved more easily if we can rely on your engineers on site, together with the new employees that your firm will hire. On the other hand, there will be a consistent number of SVN Tech employees, who by all means will receive an above-average compensation, in line with industry regulations, indeed they will benefit from an additional 10%.I very much hope to have you on the same page and to reach an agreement soon.Best regards,Sasa NovakSVN Tech</t>
  </si>
  <si>
    <t xml:space="preserve">Dear Ms. Novak,Thank you for your email. I am Glad to finally be in contact with you so we can work out the details of the negotiations finally begin working together. In regards to your latest offer we at Hurom AG have the following pointers:In regards to our engineers staying post development of Green Spirit we propose they stay at most 6 months. Typically that is the neccesary amount needed for workers to acclimitate themselves to new systems. I can asure you that our engineers will do their upmost best in that time period to get every employee involved ready to perform independently after their return.In regards to the workers contracted to work on the project Hurom AG would prefer to pay the wages of its own staff while SVN Tech pays wages for its Slovenian workers including the additional compensation. In regards to the amount of 10% additional compensation we feel it would be better that it be increases to 20%. Green Spirit is after all top secret and we can't run the risk of unhappy employees divulging the secrets. The extra compensation will after all be measily compared to the amount of profit we could risk losing.We understand the logic behind having the court of jurisdiction be handled in Slovenia however based on our research we have noticed that foreign companies dont have it easy when demanding their rights therefore we would prefer that legalities be handles in the Swiss court were Hurm AG is based. That will allow for lesser delays legally.Lastly we were planning on sending 3 of our members to be part of the board of directors. With 2 members being from SVN tech and having the homecourt advantage by operations being in Slovenia we think that it is a fair division that will allow us to make joint decisions more seamlessly.Looking forward to your toughts on this.Kind regards,Finn MendelHurm AG</t>
  </si>
  <si>
    <t xml:space="preserve">Dear Mr Finn,Thank you for the prompt answer, you confirmed the Swiss readiness and efficiency that led us to accept the cooperation in the first place. Nevertheless I am afraid I have to disagree with you.It is for me unpleasant to read your concerns about our legal system but let me reassure you: do not forgot that this is a joint venture established in Slovenia with a local firm so there is no risk that any problem may arise with regards being a foreign firm. There is no point in setting the court of jurisdiction in Switzerland, this would just increase our costs uselessly; I just mention transfer of documents and translation of deemed acts as examples, we can surely save these money.At the same time, I remark the fact that our employees are happy to be part of an esteemed firm which, beforehand, gives a better treatment with respect to competing firms in our sector, so involving them in such a project boosts even more their well-being. In fact, for the reason you mentioned and because we respect your reputation, and we perfectly understand your particular interest towards this matter, we decided to grant our employees an additional 10% of compensation, leading us to be already far above the average in Eastern Europe. I personally guarantee that our internal policies pay very much attention with leaking information and we made steps towards avoidance of this kind of problems.Furtherly, I noticed your questionable statement in the preferences about the payment of common workers. We are keen on sharing assets and liabilities of course but we are in front of a significant disparity if this cost falls on SVN. We already involve a great number of human resources, that is why, enfortunately, we cannot accept that Hurm AG brings just the engineers, forasmuch we respect your cutting edge work. We are aware that technology is yours but the amount of resources we bring is a heavy burden already. We do our best.Speaking of which, we trust in your words and if you think that 1 year is too much for the engineers to remain with us we can understand, but let me ask for this favor and lets meet halfway and make them staying 9 months. With such a disruptive innovation it would be more safe to have a direct control from your side, we both know how many inconveniences may arise when trying to implement what planned.Lastly, I further discussed with my colleagues and since the firm is located here and so the court of jurisdiction, if we agree, will be stated to be Slovenian, we realize that you want some more security and have more control on what is going on in a firm located abroad. We have decided to accept your request and have 3 Hurm members in the Board and just 2 from SVN. Hopefully this feature allows you to feel more confident and trust us with less hesitation.I am sure that we soon find a good compromise and we make what is best for a smooth unfolding of this joint venture, keeping in mind not just personal interests but matters of fact.Hope to hear from you soon,Sasa NovakSVN Tech</t>
  </si>
  <si>
    <t xml:space="preserve">Dear Mrs. Novak,Thank you for getting back to us.We are glad to hear that you agree with our proposition for the board of directors. I am sure that this will contribute positively to management of operations in the future. Concerning the amount of time our engineers will be staying in Slovenia I am afraid that I will have to insist on the maximum stay of 6 months. I understand your concerns regarding how stable productions will flow but I assure you that our engineers are the best of the best and that they will ensure during those 6 months that test runs be done and most importantly that the necessary knowledge be passed on to the respective employees that will be working in Slovenia. If by any chance there is a problem with operations that the employees cannot solve, we will be glad to let our engineer(s) fly in to solve it, however we need our engineers back in Switzerland at the 6 months mark, I am sure that you can understand that.Further, I understand your concerns on the payment of common workers therefore in addition to Horum AG covering the costs of its own engineers, we are willing to cover the costs of any additional (Slovenian) workers and staff especially hired for the project and that SVN tech will continue covering the costs of its common workers. We hope that you feel more comfortable with this division of employee costs (We would like for you to keep in mind that special acquired employees cost even more than regular employees). We only ask that you then meet us half-way and pay 15% the additional compensation instead of the 10%. We appreciate the lengths you went to ensure the confidentiality of the project because that is very important but with the 15% additional compensation, we could also hire the right quality of staff with the experience that we are looking for that can work effectively alongside our engineers and also can learn everything necessary to maintain operations going after the engineers have left. This could assuage any worries that SVN tech has of solving any disruptions that may occur as you mentioned in your last email.I would like to apologize for any unintended offense to your court of jurisdiction that you may have perceived. I assure you that was not our intention. We are just more familiar with the Swiss court process and would like to maintain them for the duration of our project to speed up the legal process. If the costs are an issue for SVN tech, we propose that Horum AG cover the costs of the court.I hope that with the previous we come to an agreement. Looking forward to your reply.Kind regards,Finn Mendel</t>
  </si>
  <si>
    <t xml:space="preserve">Dear Mr. Finn,I am afraid some misunderstandings are taking place. If I got it correctly, you would pay for additional Slovenian workers especially for the project, but we should pay for the common ones? And you would pay for all the legal work. This makes me wonder whether your financial problems are given by poor spending choices like these ones. Im starting to doubt if you are acting in your personal interest or in your firms. Remind we are not talking about Hurm AG or SVN Tech, but we are building a joint venture.We are both aware of the fact that in Slovenia your costs decrease significantly, and you have an advantage coming to operate from a rich country like Switzerland, that is the reason you sought for an Eastern European country in the first place given that Hurm AG have notable financial problems, so its not clear to me why you insist on putting court of jurisdiction somewhere else and spend money for that. We already decided to give you the majority of members in the BoD to overcome any problems in decision-making issues. At the same time, it seems you are trying to take advantage of our firm and forget that we are building a joint venture: it makes no sense for you to ask us to pay for common workers. As I said, in this JV we bring majority of assets, so we expect some resources also from your side, namely the JV employees. And I am sorry that I have to insist that much but if we cant share the burden of the costs this project cannot go further, and we would be deeply disappointed.For the reason mentioned before, maybe for you a 15% increase in employees salaries is common sense, but not for us; it is unnecessary, I assure you that 10% for our employees in Slovenia is more than enough. And, since we have been speaking for some time now, I would kindly ask you to leave us take this decision since we are not keen to discuss our internal matters.Regarding the engineers staying in Slovenia, I think it would be less costly for both of us to have them here just additional 3 months as we asked, with respect to your 6 months proposal, and avoid any further cost for new specialized people that we would need if any problem arise and the losses that would be created. You know in our industry probability of disfunctions is very high, and your technology is as cutting-edge as risky. Nothing like this has been done before so we cant just have some engineers coming sometime, there is the need for a continuous and thorough commitment until we have a finished good. We would ask for 1-year permanence but I already tried to meet your request in my previous email, so I keep my word.Sorry for the long message but I am trying to do whats best not for mine, not for yours but for our new firm. We should really think where is more optimal to spend money.Yours sincerely,Sasa Novak</t>
  </si>
  <si>
    <t xml:space="preserve">&lt;p&gt;Dear Ivica,&lt;/p&gt;
&lt;p&gt;I'm sorry to hear you felt like I want to get the better of. This of course is not my intention because we would like to establish a partnership.&lt;/p&gt;
&lt;p&gt;Let me explain my motives. In my counteroffer you could see that from 0 months of stay, I offered a 6 months of stay. Which is longer than my first offer. As you also could see, is that I offered to pay the 'common' workers for half.&amp;nbsp;I hope you see that we are making progress in stead of one of us trying to get better of.&amp;nbsp;&lt;/p&gt;
&lt;p&gt;As I mentioned before, Additional compensation and court for jurisdiction is an important factor for our organization. And this will be a delicate topic, which should be negotiated more. Again I would like to ask you, which topic are in the most interest from your part. So that we can negotiate, how we will devide our interest. As you can imagine I can't accept your offer that easily, there are a lot of factors which contribute to my decision.&amp;nbsp;&lt;/p&gt;
&lt;p&gt;We both can improve our outcome by conceding on a low-priority issue in exchange for the most preferred outcome on a high-priority issue.&amp;nbsp; By logrolling instead of splitting all of the issues down the middle, we both can expand the pie.&lt;/p&gt;
&lt;p&gt;Looking forward to your response.&lt;/p&gt;
&lt;p&gt;Best regards,&lt;/p&gt;
&lt;p&gt;Fill&lt;/p&gt;
&lt;p&gt;&amp;nbsp;&lt;/p&gt;</t>
  </si>
  <si>
    <t xml:space="preserve">&lt;p&gt;Dear Mr. Mendel,&lt;/p&gt;
&lt;p&gt;Most important topics for us are the stay of Green Spirit engineers and the court of jurisdiction. We believe it is extremely important to get this done as it should be done. We have predicted that we will need those engineers for atleast 9 months after the finish of the project. If you are not willing to understand that then they shouldn't stay at all, we have a saying here "Don't do something if you will not do it properly" and I think it applies to this topic and our stance on it.&lt;/p&gt;
&lt;p&gt;Also, it just feels completely ilogical to choose Switzerland as a court of jurisdiction since everything is done in Slovenia. We still strongly believe we should set it here but as a compromise we can offer you a team of independent arbitrators.&lt;/p&gt;
&lt;p&gt;As I have already stated before, our workers are our concern and we will compensate them as we see fit.&lt;/p&gt;
&lt;p&gt;&amp;nbsp;&lt;/p&gt;
&lt;p&gt;Best regards,&lt;/p&gt;
&lt;p&gt;Sasa Novak&lt;/p&gt;</t>
  </si>
  <si>
    <t xml:space="preserve">&lt;h5&gt;&lt;em&gt;(My message type option, is not working. The only possibility is 'Question'. Therefore also the joint venture possibilities are not working. I contacted the support mail)&amp;nbsp;&lt;/em&gt;&lt;/h5&gt;
&lt;h5&gt;&lt;strong&gt;JOINT VENTRURE OFFER:&lt;/strong&gt;&lt;br /&gt;Hurm directors in board =3&lt;br /&gt;Engineers in Slovenia = 12&lt;br /&gt;Payment of common workers = half - half&lt;br /&gt;Additional compensation of SW = 20%&lt;br /&gt;Court of jurisdiction = independent arbitrators&lt;/h5&gt;
&lt;p&gt;Hi Sasa,&lt;/p&gt;
&lt;p&gt;Beautiful saying, thank you for that. Since the Engineers stationing in Slovenia is that important, I offer you a FULL staying of 12 months.&lt;/p&gt;
&lt;p&gt;The most important from our side is that the Slovenian workers add a compensation of FULL 20%.&lt;/p&gt;
&lt;p&gt;So, if you accept my offer of the 12 months of staying, plus the 20% compensation.&amp;nbsp;&lt;/p&gt;
&lt;p&gt;I will accept ALSO the offer of the Court of jurisdiction by independent arbitrators.&amp;nbsp;&lt;/p&gt;
&lt;p&gt;Hope to hear from you soon, with some positive feedback.&lt;/p&gt;
&lt;p&gt;Have a nice day,&lt;/p&gt;
&lt;p&gt;Finn&lt;/p&gt;
&lt;p&gt;&amp;nbsp;&lt;/p&gt;</t>
  </si>
  <si>
    <t xml:space="preserve">&lt;p&gt;Dear Mr. Mendel,&lt;/p&gt;
&lt;p&gt;thank you for your reply and the presentation of your view points on the respective issues. Unfortunately, it seems like our opinions and offers differ extremely in some of the issues. Therefore, SVN Tech has to politely decline your offer. In order to achieve our common objective and reach an agreement, I would like to go ahead and react to your arguments point by point.&amp;nbsp;&lt;/p&gt;
&lt;p&gt;&lt;strong&gt;Share of Directors in Board:&lt;/strong&gt;&lt;/p&gt;
&lt;p&gt;Regarding the number of Directors in the Board you were referring of a &amp;bdquo;right&amp;ldquo; to have 4 out of 5 board members. I am wondering where this &amp;bdquo;right&amp;ldquo; should come from? Indeed, your design and knowledge is a valid point and also a key factor to the success of our possible collaboration, but SVN also produces high-quality products and therefore brings in certain assets as well. Its not like Hurn AG is the only source of knowledge within the project, thats why SVN Tech is pursuing a &lt;strong&gt;joint&lt;/strong&gt; venture. We bring in the capital, the manpower and the production capabilities, which entitles us to have at least 2 board members. Please keep in mind, that an idea is worth nothing if you cant realize it.&lt;/p&gt;
&lt;p&gt;&amp;nbsp;&lt;/p&gt;
&lt;p&gt;&lt;strong&gt;Engineers in Slovenia:&lt;/strong&gt;&lt;/p&gt;
&lt;p&gt;There is no doubt, that the Hurn engineers will be doing a good job here in Slovenia. Though, past projects have shown that the time after the development of a technology is just as important as the development period itself. As this technology is also new territory for you, there will certainly arise problems after finishing it. For this reason we definitely need the engineers for a specific time after the research is finished.&lt;/p&gt;
&lt;p&gt;&amp;nbsp;&lt;/p&gt;
&lt;p&gt;&lt;strong&gt;Payment of common workers:&lt;/strong&gt;&lt;/p&gt;
&lt;p&gt;Your argument, that just because SVN Tech is able to afford the common workers, we have to pay for them, is a bit irritating. With all due respect, it does not make sense at all. You pay for your engineers and we pay for our employees. So whats the point? As already mentioned before, both parties bring in certain assets into the collaboration. SVN Tech provides the majority of the manpower and the production sites and also takes over the financial burdens. As a consequence, we kindly ask you to reconsider this point and propose a different solution.&lt;/p&gt;
&lt;p&gt;&amp;nbsp;&lt;/p&gt;
&lt;p&gt;&lt;strong&gt;Additional compensation of Slovenian workers:&lt;/strong&gt;&lt;/p&gt;
&lt;p&gt;The request of a 20% wage increase seems to be plucked out of the air. All SNV Tech employees are already satisfied with their wages, appreciate their working conditions and are proud of working for the company. We can`t see a good reason why we should increase the wages. This only would lead to higher project costs for both parties.&lt;/p&gt;
&lt;p&gt;&amp;nbsp;&lt;/p&gt;
&lt;p&gt;&lt;strong&gt;&amp;nbsp;Court of jurisdiction:&lt;/strong&gt;&lt;/p&gt;
&lt;p&gt;SVN Tech highly respects the swiss legal system and your request to operate under swiss law. Since the joint venture is based in Slovenia with an Slovenian partner, we propose to conduct the project under Slovenian law. Operating in Slovenia under swiss law would inevitably lead to complications and jeopardize the success of the project.&amp;nbsp;&lt;/p&gt;
&lt;p&gt;&amp;nbsp;&lt;/p&gt;
&lt;p&gt;On the basis of the aforementioned reasons, we would like to give you the opportunity to reconsider your arguments and prepare a further offer.&lt;/p&gt;
&lt;p&gt;I am looking forward to your reply.&lt;/p&gt;
&lt;p&gt;Best regards,&lt;/p&gt;
&lt;p&gt;Sasa Novak&lt;/p&gt;</t>
  </si>
  <si>
    <t xml:space="preserve">&lt;p&gt;Dear Mr. Mendel,&lt;/p&gt;
&lt;p&gt;having the engineers for additional 6 months would lead to a utility for SVN Tech of 0%. Here you have the Ranking: 9 months &amp;gt;12 &amp;nbsp;months &amp;gt; zero months &amp;gt; 6 months.&amp;nbsp;&lt;/p&gt;
&lt;p&gt;Maybe you could adjust your counteroffer with these background informations.&lt;/p&gt;
&lt;p&gt;Kind regards,&lt;/p&gt;
&lt;p&gt;Sasa Novak&lt;/p&gt;</t>
  </si>
  <si>
    <t xml:space="preserve">&lt;p&gt;Dear Ms. Novak,&lt;/p&gt;
&lt;p&gt;Thank you for your honesty. For me, you may choose how many additional months you would like our engineers in Slovenia as I see that this is a very important issue for you. So therefore, you may choose if you prefer 9 or 12 months (I guess your best choice will yield you a 100% utility). As a compensation, I would like to ask you if you would enable me to maximize my number of Hurm directors in board to 5 so that I also have this issue with 100%. I am able to assure you that we will make the best decisions for the continuity of our joint venture so we are able to have a healthy long-term relationship. If we make this agreement, then we both have an additional issue with 100% utility (you have the engineers and payment of common workers and I have the Hurm directors and additional compensation) and we divide the court of jurisdiction. I guess this division will yield the best overall outcome.&lt;/p&gt;
&lt;p&gt;Please let me know what you think!&lt;/p&gt;
&lt;p&gt;Best regards,&lt;/p&gt;
&lt;p&gt;Finn Mendel&lt;/p&gt;</t>
  </si>
  <si>
    <t xml:space="preserve">&lt;p&gt;Dear Sasa,&lt;/p&gt;
&lt;p&gt;With respect to your last offer, I am inclined to ask you a question. As noticed, you place high emphasis on the 10% additional compensation of Slovenain workers. What is it that you really seek? As our joint venture will have to consist out a solid foundation. I do believe that tranparacy is key! So please let me know your prefarable agenda points!&lt;/p&gt;
&lt;p&gt;&amp;nbsp;&lt;/p&gt;
&lt;p&gt;Kind regards,&lt;/p&gt;
&lt;p&gt;Finn Mendel&lt;/p&gt;
&lt;p&gt;&amp;nbsp;&lt;/p&gt;
&lt;p&gt;&amp;nbsp;&lt;/p&gt;</t>
  </si>
  <si>
    <t xml:space="preserve">&lt;p&gt;Dear Finn,&lt;/p&gt;
&lt;p&gt;I could ask you the same regarding the jurisdiction. This issue is the only one that hasn't changed since your first counteroffer. It has been consistently been set to Switzerland. As for what we really seek, I'll leave it to your imagination!&lt;/p&gt;
&lt;p&gt;Sincerely,&lt;/p&gt;
&lt;p&gt;Sasa&lt;/p&gt;</t>
  </si>
  <si>
    <t xml:space="preserve">&lt;p&gt;Dear Mr. Mendel,&lt;/p&gt;
&lt;p&gt;as I said, this is my last offer.&amp;nbsp;&lt;/p&gt;
&lt;p&gt;I am not going to accommodate you any further with this offer: either you accept my last offer or you reject it.&lt;/p&gt;
&lt;p&gt;Best regards,&lt;/p&gt;
&lt;p&gt;Sara Novak&lt;/p&gt;</t>
  </si>
  <si>
    <t xml:space="preserve">&lt;p&gt;Dear Sasa,&lt;/p&gt;
&lt;p&gt;That is quite a firm stance. I think there is still something to get out of this for both of us, and most deals are better than no deal at all. What if we drink a cup of tea over it and you take a second look at my offer?&lt;/p&gt;
&lt;p&gt;Best wishes,&lt;/p&gt;
&lt;p&gt;Finn&lt;/p&gt;</t>
  </si>
  <si>
    <t xml:space="preserve">Dear Mr. Mendel,I hope you enjoyed a nice weekend! I am Sasa Novak, in the next round of negotiation I will communicate with you on behalf of SVN Tech. I heard that you are a professional negotiator and hope we can afford to be frank and honest with one another and cooperate happily.After the first round of discussions, we have already reached a consensus that we can benefit a lot by collaborating with each other. And in the following negotiation we are going into detail to solve the open issues:For the number of directors, we want to have 4 members of this board to represent SVN Tech. The reason why we should take the majority in the board of directors is that it is much easier for a Slovenian firm to work with local authorities and local partners than for a foreign firm who may suffer from its alien status. This proposal only aims to better deal with local business.Usually, the engineers in common plants are supposed to stay for another 12 months after the main development of a technology has been finished. Considering the high cost of dispatched personnel, we propose that you can keep your engineers only for another 9 months.The paymentof commonly hired employees we have already talked about in the last round of negotiations, we still take the position that Hurm AG should bear these costs. Because we already take the majority of theburden of the human resources (e.g. the staff from the administrative department, production department and logistics support etc.) invested in this project, I hope as a unit we can share happiness and hardship.We know you also want to discuss the additional compensation of Slovenian workers. Hurm AG is a well-known company who has agood reputation and significant influence. We do not want any negative things that may ruin the reputation of Harm AG regarding the working conditions of our employees. An additional compensation of 10% is sufficient to prevent any scandals, this is a reasonable percentage for both of us.For the choice of a court of jurisdiction, we know you have little concerns about Slovenian law system, because you are not familiar with it and intend to choose independent arbitrators, however, it brings huge additional costs for both of us. Since the joint venture was set up in Slovenian, the court of jurisdiction from Slovenia would be a better choice for us. I hope we can build trust considering the great intention of further cooperation.Of course, I would like to know more about your opinions if you are willing to share your information, and I believe there must be a better agreement if we communicate well with each other. The summary of the open issues are as following, if you have any other questions please feel free to contact me.Best Regards Sasa Novak</t>
  </si>
  <si>
    <t xml:space="preserve">Dear miss Novak,My weekend was fine, thank you. I also hope that this collaboration can benefit from both parties and that our negotiation wont take too long to come to an agreement.I read your proposal, but I have a few remarks on your suggestions.1) First, you mentioned the number of board directors. I can see your point that you want four members in the board from SVN Tech, but Hurm AG cannot agree with this. We wanted to suggest that Hurm AG provides all members and SVN Tech provides no members. But since this might be a little optimistic, I suggest Hurm AG provides four members and SVN Tech one member of the board. Since Hurm AG is the one whose ideas will be brought in to action, I strongly suggest that we provide at least four members. If you provide one member there will still be enough room for contact with local businesses and they can advise the other board members on local opportunities.2) For the engineers in common plants, Hurm AG wants to let our engineers stay tillthe development is finished. In that period of time, they can start the whole thing off and train the local staff optimally. We have worked with foreign businesses in eastern Europe in the past, and looking at our experiences over there, the time given for the development was more than enough. The first period can be used to start the whole thing off, the last couple of months can be used to train the engineers with individual care. Therefore, we think there is no need to keep our engineers longer than necessary since we also need our employees in our factories in Switzerland and the engineers from Slovenia can stay in touch via skype and email with the Swiss engineers if there are questions regarding the project.3) The payment of commonly hired employees is something we indeed discussed in the previous meetings. Hurm AG is not going to pay for all the costs. I wanted to suggest SVN Tech pays for all common employees, but I can understand that this might be a little optimistic. Therefore I want to meet you halfway and suggest we split the costs. We can see that you are taking a lot of human resource costs, so I strongly suggest we divide the costs. I suggest Hurm AG pays for our own employees, SVN Tech pays for their own employees and for the joint venture employees I suggest we divide the costs since these employees are important for the both of us. In this case we cant get any trouble about payments.4) An additional compensation of the local workers is always something that needs to be done well in order to remain a good reputation. I think the 10% you are suggesting is still a bit low. We were thinking about 20%. I can hear you think, thats a bit high, but things will pay off by adding that 20%. Corruption is something that neither of us want, and with that 20% corruption will stay low, both our reputations stay good or might even increase. And when the sales increase in the future, Hurm AG might consider expanding the workload and therefore increase the profit for SVN Tech. I think this is a really good option that you might want to consider.5) Finally, the court of jurisdiction. We believe that our court system in Switzerland is one of the best. They offer really good tax rates compared to the Slovenian rates and is political and economically stable which we find very important. Therefore, we suggest to use the Swiss jurisdiction. In the past, we worked with foreign jurisdictions from other eastern European countries and this backfired hugely for Hurm AG. And if you agree with the split costs for payments of employees (point 3), we certainly want swiss jurisdiction because of the good conditions for employees of AG firms in Switzerland.I believe open communication is key for us to come to an agreement. I hope you can understand my point of view. I am looking forward to your answer.Kind regards,Finn Mendel</t>
  </si>
  <si>
    <t xml:space="preserve">Dear Mr. Mendel,Thanks for your reply. I am glad to see we have the same intention to cooperate with each other and reach an agreement through this negotiation.I have read your e-mail, and get a better understanding of your point of view. But for some suggestions of the open issues, I think we can have better solutions and I still have little concerns which we could exchange our opinions again.For theengineers in common plants, it is feasible that during the given time of the development local staff can receive pieces of training form Hurm AG engineers. But according to the experience we worked with other foreign companies, there are potential risks if the engineers of Hurm AG immediately go back to Switzerland after the accomplishment of main development: 1) Even companies with mature technology and market experience will still have many problems after development of technology, we need experts who can give a solution timely, using Skype or e-mail may not solve the emergency well because of the delayed or incomplete information. 2) Green Spirit is a new technology, in the case of mass production, technical problems are more likely to occur than other products. In order to better cope with these problems I suggest that Hurt AG can keep 2-3 engineers in Slovenia for another 9 months, most of the engineers can go back to Switzerland.Actually, the additional compensation is not about the corruption but the working conditions of Slovenia employees. The bad working conditions may tarnish the good international image of Hurm AG. To be honest, anadditional compensation of 20% is not necessary. Obviously, 20% is higher than 10% but it doesn't mean the higher number can bring higher utility. Usually, we would not say any internal matters with any external party, but in the current situation, I can assure Hurm AG that our employees have very good working conditions because our salaries are above the average in Eastern Europe. Therefore, there is no need to pay more on this issue. But on the other hand, it is a good suggestion that Hurm AG can use this money as the payment for commonly hired employers.You mentioned you strongly suggest that Hurm AG provides at least four members of directors, you also proposed that we should use Swiss jurisdiction because the court system in Switzerland is one of the best. I deeply understand your position and concerns, but I have to point out the deficiencies of this suggestion. Although the court system is one of the best, it doesn't mean it is the most suitable one since the common plants are set up in Slovenia, and the whole process of production is also finished in Slovenia, it would be really hard for both of us using the court of jurisdiction from Switzerland. Here is my suggestion: what if we accept the 4 members to the Board of Directors to a more acceptable level for you, if you agree on the Slovenia jurisdiction to a more acceptable condition for us?I agree with your opinion that open communication is important for us to reach an agreement. I hope you can understand my position as well. I am looking forward to your reply.Best wishes,Sasa Novak</t>
  </si>
  <si>
    <t xml:space="preserve">Dear miss Novak,I like it that you are stepping up your game and try to meet me halfway. However, I am also a man with an opinion and I don't see how this proposal can work for Hurm AG.I can see your point that you want to give us our four board members and then use Slovenian jurisdiction. However, I have discussed this with our law department and they cannot agree on this. We insist on the Swiss court system. Our employees are working in your plants as well and since we have better wage rates and conditions for employees I strongly suggest to use the Swiss jurisdiction. The green spirit is also Hurms invention and the protection rights are way better in Switzerland than Slovenia. In return, I suggest we split the costs of common workers.Splitting the costs was something I was not in favor of but I want to meet you halfway so let's say half-half and then use our jurisdiction.By splitting the costs of common workers this is what I had in thought:- SVN Tech pays for their own employees- Hurm AG pays for their own employees- And we both pay for the joint venture employees.About the engineers, we cannot let our engineers stay any longer than the initial period of time for the development of the project. Our engineers are trained professionals who can explain everything very well in a short period of time. We want to work efficiently and this is most certainly the most efficient way to do so. Theengineers are very important to us and wecannot let them be away for any longer since the green spirit project is one that needs to be adjusted continuously. As a large company, you must understand that efficient work is key for low costs and good profits? And to answer your questions: yes, most problems occur during the first stage of the development, but we are willing to take that risk. If there are major problems, an engineer of Hurm AG can fly to Slovenia if necessary, but we want to take that risk, so no additional months and the costs of the risk are for us.I can agree on the 4 board members of Hurm AG, but you need to understand that the issue about the additional compensation is something that will be brought to the conversation when there is a large majority of Hurm members in the board. And they might even decide to increase the compensation above 20%. Therefore, I have a new suggestion that will be better: The extra compensation is 20% and we will lower our board members to 3.The 20% is really necessary since our last experience with our foreign plant was a complete disaster. In that plant, they paid 15% and that still wasn't enough to keep the employees calm. They were angry and talked a lot of rubbish about our company which led to reputation damage and our stocks decreased immediately. Not only the stocks went down, but employees also sold our ideas to other competing companies (corruption) and left the firm. This is something we do not want to experience again as you might understand. We really want to keep our knowledge about the project to ourselves. Therefore, we demand an extra 20%, this is really our minimum expectation.I hope we can figure this out together and both be satisfied with the outcome!Finn Mendel</t>
  </si>
  <si>
    <t xml:space="preserve">Dear Mr. Mendel,I can tell your difficulties and concerns when you make decisions according to the past experiences, and also I can see the effort you made to reach a consensus with us.You intended to lower your board members to 3, but actually, 3 or 4 members from Hurm AG has no difference for us, because the majority of the members are yours and simple majority power will decide on all issues later. Nonetheless, for this open issue, we have already make a concession. We can make a compromise to accept the proposal keeping 3 or 4 members from Hurm AG in the board. This is the sincerity we showed to cooperate with Hurm AG.About the engineers, I think we may have some misunderstandings with each other. I know letting all the engineers stay in foreign plants might be too optimistic, actually, it is also unnecessary. My suggestion is that Hurt AG keep 2-3 engineers in Slovenia for another 9 months, the rest of them can go back to Switzerland. There is no doubt that your engineers are trained professionals who can explain everything very well in a short time, but the problem is our engineers cannot reach that high level to settle down all the technical problems well, especially the emergent ones, and compared with the cost of travel expense, the cost of keeping several engineers stay is relatively low. You also mentioned that the Green Spirit project is one that needs to be adjusted continuously, therefore, the engineers who stay in the plants can collecting more detailed information for modification. I know you would like to take the risk (that is also one of the reasons that we want to cooperate with Hurm AG, the responsibility), but I need to point out these risks can be avoided, if we follow the suggestion above. Taking the risks is not a good way, if Hurm AG has one problem which is not handled properly, both of us may lose the confidence of the market or even have more complex matters to deal with, because Green Spirit is a totally new product for the whole market.In the current situation, we both need to make little concessions to avoid a deadlock in our negotiations. What if we accept the 4 members to the Board of Directors as we set before to a more acceptable level for you, if you agree you can keep 2-3 engineers in Slovenia for another 9 months to a more acceptable situation for us. The potential risks may be a huge disaster for both of us.Also, I am sorry for your previous unpleasant collaboration with a foreign company. But I hope you can trust us, this kind of similar things will never happen in our cooperation! As I wrote in the last email that our employees have pretty good working conditions because our salaries are above the average in Eastern Europe, our employees are very loyal and care about our corporate image and reputation. And for the protection of intellectual property, we also have our own institutional systems. Therefore, 10% of the additional compensation is enough, the higher percentage cannot bring a salient outcome, you are a rational decision maker, you must know what is decreasing marginal utility. This cost from Hurm AG is unnecessary.As you said in the last e-mail, the Swiss Jurisdiction is better for Hurm AG, because some of your engineers are working in our common plants and you want to protect the rights of the new invention. I can totally understand your point of view. But it seems that you overlooked an important thing: Hurm AG wants to set up a joint venture in Slovenia with a Slovenian partner, that means the project will be conducted under Slovenian law invisibly, because from raw material procurement to the production of new products, all steps are in Slovenia, and when we are working with local authorities and local partners, we also follow the Slovenian law. I hope you can stand on our position and try to to consider the troubles we will meet. Regarding the situation that both of us has our own worries, probably we both should make a concession and meet each other halfway. For the court of jurisdiction I suggest to choose independent arbitrators. If you accept this proposal I will also accept your suggestion for the payment of commonly hired workers that we spilt the cost.Sincerely, I hope we can establish relationships of mutual understanding and cooperation, and generate empathy. Best Regards,Sasa Novak</t>
  </si>
  <si>
    <t xml:space="preserve">&lt;p&gt;Dear Sasa,&lt;/p&gt;
&lt;p&gt;I hope I can call you Sasa, is that okay? I am a bit concerned about your propositions. I was wondering if you could tell me what issue is most important for you? Maybe by telling me this, I can make some concessions as well and meet you halfway, but everything you are suggesting right now is making us think of other options and companies to work with. You are most definitely&amp;nbsp;our number one company to work with, but with the proposition from your last email, we are discussing whether we think we can work these issues out or not with your company. I hope you can understand our view, and as you can see, the utility of SVN tech is high, but Hurm AG's utility is low and I can imagine we both want this to be resolved in the best interests for the both of our companies.&amp;nbsp;&lt;/p&gt;
&lt;p&gt;Regards,&lt;/p&gt;
&lt;p&gt;Finn Mendel&amp;nbsp;&lt;/p&gt;</t>
  </si>
  <si>
    <t xml:space="preserve">&lt;p&gt;Dear Mr.Mendel,&lt;/p&gt;
&lt;p&gt;Thanks for your sincerity.&amp;nbsp;It is definitely okay that you call me Sasa&lt;img src="js/vendor/tinymce/plugins/emoticons/img/smiley-laughing.gif" alt="laughing" /&gt;.&lt;/p&gt;
&lt;p&gt;Actually, I was also trying to know more about what is your most important issue. As you said we are the most suitable partners for each other, but if only we try to change the situation and make concessions all the time, we will also consider about other cooperators. I can&amp;nbsp;frankly tell you that&lt;span class="s1"&gt;&amp;nbsp;the additional compensation and&amp;nbsp;&lt;/span&gt;&lt;span class="s1"&gt;court of jurisdiction&amp;nbsp;&lt;/span&gt;&lt;span class="s1"&gt;account for an important part of our utility, and the engineers also have a huge influence on us. I hope you can also show your important issues and preferences to me so that I can better make decisions.&lt;/span&gt;&lt;/p&gt;
&lt;p&gt;&lt;span class="s1"&gt;I also want to get a high joint utility for both of us, but I am not sure whether my level of the utility would influence your utilities' level (maybe there is only one best solution for each of the issues that we choose) because in my last counteroffer my utility is&amp;nbsp;&lt;/span&gt;&lt;span class="s1"&gt;relatively low&lt;/span&gt;&lt;span class="s1"&gt;. Hope we can build trust and get along well with each other in the days.&lt;/span&gt;&lt;/p&gt;
&lt;p&gt;&amp;nbsp;&lt;/p&gt;
&lt;p class="p1"&gt;&lt;span class="s1"&gt;Best Regards,&lt;/span&gt;&lt;/p&gt;
&lt;p class="p1"&gt;&lt;span class="s1"&gt;Sasa Novak&lt;/span&gt;&lt;/p&gt;
&lt;p&gt;&amp;nbsp;&lt;/p&gt;
&lt;p&gt;&amp;nbsp;&lt;/p&gt;
&lt;p&gt;&amp;nbsp;&lt;/p&gt;
&lt;p class="p2"&gt;&amp;nbsp;&lt;/p&gt;
&lt;p class="p1"&gt;&amp;nbsp;&lt;/p&gt;</t>
  </si>
  <si>
    <t xml:space="preserve">Dear Sasa,Thank you for your honesty about the issues. I think we can make this deal work.The court of jurisdiction and additional compensation of workers is also very important to me, so as the payment of common workers.I have a suggestion. We keep our engineers in Slovenia for an additional 6 months since this is an important issue for you. In that way, we can meet you halfway since 9 months is just really too much for us. And the payment of common workers will be covered by your company fullysince this issue is of more importance to us.I was instructed by our director to demand at least 20% compensation so I cannot go any lower on this matter. Our reputation and keeping the knowledge between our companies is very important to us, as you might imagine. But I can agree on the independent arbitrators for the court of jurisdiction as you mentioned before and also on the 4 directors in the board as you suggested. For the other three issues, I hope we can come to an agreement.I hope we can agree on this proposal, I most certainly think this is a good offer!Regards,Finn Mendel</t>
  </si>
  <si>
    <t xml:space="preserve">&lt;p class="p1"&gt;&lt;span class="s1"&gt;Dear Mr. Mendel,&lt;/span&gt;&lt;/p&gt;
&lt;p class="p1"&gt;I have read your counteroffer. For the issues, &lt;em&gt;the number of directors&lt;/em&gt; and &lt;em&gt;the court of jurisdiction&lt;/em&gt; both of us had made a compromise&amp;nbsp;and basically got an agreement. Probably&amp;nbsp;in the following days, we could pay more attention on the rest of the issues.&lt;/p&gt;
&lt;p class="p1"&gt;I was wondering whether you can tell me what are the preferences of your left two important issues? (&lt;strong&gt;additional compensation of workers and the payment of common workers&lt;/strong&gt;) Because I am also trying to find a way which is better for both of us.&lt;/p&gt;
&lt;p class="p1"&gt;I know you also tried your best to change and made a concession. But these changes did not bring a better outcome for me&lt;span class="s1"&gt;,&lt;/span&gt; actually, it is worse.&lt;span class="s1"&gt; (T&lt;/span&gt;he utility level of the newest counteroffer from you decreased 2% compared with the last one you offered me.&lt;span class="s1"&gt;)&lt;/span&gt;&amp;nbsp;For the time the engineers staying in Slovenia, it seems 6 months is longer than 0 month&lt;span class="s1"&gt;,&lt;/span&gt; but for me, it brings the lowest utility&lt;span class="s1"&gt;(&lt;/span&gt;0&lt;span class="s1"&gt;), we do not meet in half way.&lt;/span&gt;&lt;/p&gt;
&lt;p class="p1"&gt;&amp;nbsp;&lt;/p&gt;
&lt;p class="p1"&gt;&lt;span class="s1"&gt;Best regards,&lt;/span&gt;&lt;/p&gt;
&lt;p class="p1"&gt;&lt;span class="s1"&gt;Sasa Novak&lt;/span&gt;&lt;/p&gt;
&lt;p class="p2"&gt;&amp;nbsp;&lt;/p&gt;
&lt;p class="p2"&gt;&amp;nbsp;&lt;/p&gt;
&lt;p class="p1"&gt;&amp;nbsp;&lt;/p&gt;</t>
  </si>
  <si>
    <t xml:space="preserve">&lt;p&gt;Dear Sasa,&lt;/p&gt;
&lt;p&gt;You can call me Finn as well if you like, Mr. Mendel sounds so formal!&lt;img src="js/vendor/tinymce/plugins/emoticons/img/smiley-wink.gif" alt="wink" /&gt; First I wanted to tell you I like the idea of working on the final issues in our final emails. I think we already achieved a lot since Monday.&amp;nbsp;&lt;/p&gt;
&lt;p&gt;In my last email, I told you that I could not get any lower than &lt;strong&gt;20% for the additional compensation of the Slovenian workers&lt;/strong&gt;. Therefore, that is my final offer, and I hope you can understand my point. &amp;nbsp;&lt;/p&gt;
&lt;p&gt;In return, I suggest we pay the &lt;strong&gt;common workers half-half&lt;/strong&gt;? How about that?&lt;/p&gt;
&lt;p&gt;I do not believe that 6 months provide no utility for you since this is only 3 months less than 9 months. It is not even half of the months, and you want to tell me this provides no utility for you and 9 months does? I wanted to keep this conversation as honest as possible. I told you all of my preferences and I hope we can stay honest with each other. Nine months is just way too much for our company because we need our engineers for new projects as well, so &lt;strong&gt;six months is really our maximum&lt;/strong&gt; amount of months.&amp;nbsp;&lt;/p&gt;
&lt;p&gt;Regards,&lt;/p&gt;
&lt;p&gt;Finn Mendel&amp;nbsp;&lt;/p&gt;</t>
  </si>
  <si>
    <t xml:space="preserve">&lt;p&gt;Dear&amp;nbsp;Finn?&lt;/p&gt;
&lt;p style="text-align: justify;"&gt;As you said we did make great progress in our negotiation.&lt;/p&gt;
&lt;p&gt;And now we still need to discuss the following issues:&lt;em&gt; engineers in Slovenia&lt;/em&gt;,&amp;nbsp;&lt;em&gt;additional compensation and&amp;nbsp;the&amp;nbsp;payment&amp;nbsp;of&amp;nbsp;common&amp;nbsp;workers&lt;/em&gt;.&lt;/p&gt;
&lt;p style="text-align: justify;"&gt;I have to admit, I can not accept 20% for the additional compensation. I guess this issue might also be your most important issue. (but if not, I hope you can tell me which issue has the biggest influence on you) I also realized that the payment of common workers is also important for you, considering the issue above I have a &lt;strong&gt;suggestion&lt;/strong&gt; what about SVN Tech pays for the common&amp;nbsp;workers and in exchange, we get 10% additional compensation?&lt;/p&gt;
&lt;p style="text-align: justify;"&gt;You said you do not believe that 6 months provides no utility, but the truth is it. I know it sounds tricky, but there is no need&amp;nbsp;that I lie to&amp;nbsp;you. As for the reason why 3 months less brings such a big deviation, I also want to know.&lt;img src="js/vendor/tinymce/plugins/emoticons/img/smiley-cry.gif" alt="cry" /&gt;&lt;strong&gt; I was wondering whether 12 additional months has a bigger preference for you or not when we compare with 9 months?&amp;nbsp;&lt;/strong&gt;Because I know nothing about your detailed preference about this issue and utility function sometimes is interesting.&lt;/p&gt;
&lt;p class="p1" style="text-align: justify;"&gt;&lt;span class="s1"&gt;Best Regards,&lt;/span&gt;&lt;/p&gt;
&lt;p class="p1" style="text-align: justify;"&gt;&lt;span class="s1"&gt;Sasa Novak&lt;/span&gt;&lt;/p&gt;
&lt;p&gt;&amp;nbsp;&lt;/p&gt;
&lt;p&gt;&amp;nbsp;&lt;/p&gt;</t>
  </si>
  <si>
    <t xml:space="preserve">&lt;p&gt;Hi Sasa,&lt;/p&gt;
&lt;p&gt;I spoke with the director of Hurm AG and I told him that SVN Tech could not agree on 20%, he told me I could make one final offer of &lt;strong&gt;15% &lt;/strong&gt;(with major risks for Hurm AG since&amp;nbsp;we already experienced this with other companies). We know Slovenia is still a developing country and people are willing to betray their employer if they can receive a better price. When we go below 15% offers from opponents will be much more attractive as you might imagine. I am sure if you put yourself in my shoes and think about being the spokesperson of Hurm AG you would not settle for less either? Am I right?&amp;nbsp;&lt;/p&gt;
&lt;p&gt;I suggest we make the change in the court of jurisdiction then? We change that to &lt;strong&gt;Swiss jurisdiction&lt;/strong&gt; and I will be very happy. Since that changes the conditions for our engineers as well (in their favor). Looking at the engineers, they absolutely cannot stay for 9-12 months. I have no utility for 9 and 12 only for 0 or 6. Therefore, I suggest&lt;strong&gt; 6 extra months.&amp;nbsp;&lt;/strong&gt;&lt;/p&gt;
&lt;p&gt;Make me an offer I can't resist!&amp;nbsp;&lt;img src="js/vendor/tinymce/plugins/emoticons/img/smiley-wink.gif" alt="wink" /&gt;&lt;/p&gt;
&lt;p&gt;Finn Mendel&amp;nbsp;&lt;/p&gt;</t>
  </si>
  <si>
    <t xml:space="preserve">&lt;p&gt;Dear Mr. Mendel,&lt;/p&gt;
&lt;p&gt;Nice to make your acquintance. As you may&amp;nbsp;know, I am the selected&amp;nbsp;responsible person at SVN Tech in order to negotiate with you the terms and conditions of our future collaboration. I will kindly ask you to agree on the terms until Thursday -30.11 - at 9pm, hope that is fine for you.&lt;/p&gt;
&lt;p&gt;Wish you a nice day!&lt;/p&gt;
&lt;p&gt;Brgds,&lt;/p&gt;
&lt;p&gt;Sasa Novak&lt;/p&gt;
&lt;p&gt;&amp;nbsp;&lt;/p&gt;
&lt;p&gt;&amp;nbsp;&lt;/p&gt;
&lt;p&gt;&amp;nbsp;&lt;/p&gt;
&lt;p&gt;&amp;nbsp;&lt;/p&gt;</t>
  </si>
  <si>
    <t xml:space="preserve">&lt;p&gt;Dear Ms. Novak,&lt;/p&gt;
&lt;p&gt;Really thanks for your e-mail! I am glad that we are going to negotiate for our future collaboration. I confirm that the five issues will be discussed and I hope that the final commitment and agreements will be beneficial for both of us. If it is possible, would you mind providing your offers and your expectations on these issues.&lt;/p&gt;
&lt;p&gt;Best wishes,&lt;/p&gt;
&lt;p&gt;Finn Mendel&lt;/p&gt;</t>
  </si>
  <si>
    <t xml:space="preserve">&lt;p&gt;Dear Mr Mendel,&lt;/p&gt;
&lt;p&gt;Thank you very much for your willingness to negotiate our possible cooperation online. From now, I am the negotiator at SVN Tech. And we must work together on several issues, to build the best agreement as possible. Following the last discussions which had taken place in Slovenia, some important questions were pointed out. I will list them in order that we will be sure to discuss the same subjects:&lt;/p&gt;
&lt;ul&gt;
&lt;li&gt;The Board of Directors deciding on operational issues: numbers of directors sent by both firms. For reminder iIt was already agreed that the global number would be 5 and that decisions would be made on the base of a simple majority power;&lt;/li&gt;
&lt;li&gt;The time Hurm engineers are going to stay in Slovenia;&lt;/li&gt;
&lt;li&gt;The payment of common workers;&lt;/li&gt;
&lt;li&gt;The additional compensation for Slovenian workers;&lt;/li&gt;
&lt;li&gt;The court of jurisdiction.&lt;/li&gt;
&lt;/ul&gt;
&lt;p&gt;Tell me if you agree with these points and we then would be able to discuss each of them.&lt;/p&gt;
&lt;p&gt;Yours sincerely,&lt;/p&gt;
&lt;p&gt;&amp;nbsp;&lt;/p&gt;
&lt;p&gt;Sasa Novak&lt;/p&gt;
&lt;p&gt;Departement of Construction&lt;/p&gt;
&lt;p&gt;SVN Tech&lt;/p&gt;
&lt;p&gt;Slovania&lt;/p&gt;</t>
  </si>
  <si>
    <t xml:space="preserve">&lt;p&gt;Dear Mrs. Novak,&lt;/p&gt;
&lt;p&gt;I am very pleased to hear from you. So far, you have had the chance of conducting the first round of negotiations with my colleague Maria Alpha. The future exchange of informations will be arrange between us. Therefore, I would suggest to you that in further messages you&amp;nbsp; can directly contact me by Finn. &lt;/p&gt;
&lt;p&gt;In the previous discussion, certain goals have already been defined which you have fully listed in your message. In this regard, I have nothing to add and agree to begin with the negotiation of the various points.&lt;/p&gt;
&lt;p&gt;At the outset, I would like to emphasize as a representative of the Hurm AG, that we are looking forward to continue the like-minded negotiations. Since a partnership between SVN Tech and Hurm AG can flourish for both sides and carries a tremendous potential for the future.&lt;/p&gt;
&lt;p&gt;Yours sincerely,&lt;/p&gt;
&lt;p&gt;Finn&lt;/p&gt;
&lt;p&gt;Hurm AG&lt;/p&gt;
&lt;p&gt;&amp;nbsp;&lt;/p&gt;</t>
  </si>
  <si>
    <t xml:space="preserve">Dear Mr.Mendel,First of I would like to thank you on behalf of my company and personally for having this chance in order to work on this project.It will be a tremendous opportunity for us to help you on producing this environmentally friendly machine.Having a joint venture is always good opportunity for companies to work on a project with mutual benefits if and only if both parties agendas overlap each other.With that being said I have sent my agenda in the attachment.You can find further information for each of them down below.We as SVN Tech believe that setting up the joint venture in Slovenia requires the project to be under Slovenian law.Additionally, Slovenian workers will need additional compensation which we believe 15 percent will be enough.This will prevent any kind of scandals that might or might not arise.Since we are willing to have the majority of the burden of human resources,it would be the best if Hurm AG should be paying for the other employer such as common workers.Moreover, for building the direction board we strongly urge to have the majority of the seats which will make SVN Tech job easier at here,Slovenia.Lastly but most importantly Hurm AG should help us for set up by keeping your engineers additionally 9 months.If you have any questions please do not hesitate to ask me.Kind Regards,Sasa Novak</t>
  </si>
  <si>
    <t xml:space="preserve">&lt;p&gt;Dear M. Mendel,&lt;/p&gt;
&lt;p&gt;I am contacting you regarding the joint venture we agreed on during the week of negotiation last time. Indeed, we would like to discuss with you on how we will collaborate in this partnership.&lt;/p&gt;
&lt;p&gt;For the moment, I think we have to talk about the repartition of managers on the board of directors, the time that your engineers need to stay in our company. Then the payment of the common workers and finally the legal component of the joint venture.&lt;/p&gt;
&lt;p&gt;Concerning our cooperation, we would like to know if you have another point to add before going into details of each point mentioned above ?&lt;/p&gt;
&lt;p&gt;Thank you in advance,&lt;/p&gt;
&lt;p&gt;Best regards,&lt;/p&gt;
&lt;p&gt;Sasa Novak,&lt;/p&gt;
&lt;p&gt;SVN Tech&lt;/p&gt;
&lt;p&gt;&amp;nbsp;&lt;/p&gt;
&lt;p&gt;&amp;nbsp;&lt;/p&gt;
&lt;p&gt;&amp;nbsp;&lt;/p&gt;</t>
  </si>
  <si>
    <t xml:space="preserve">&lt;p&gt;Dear M. Novak,&amp;nbsp;&lt;/p&gt;
&lt;p&gt;thank you for contacting us concerning our common effort to establish a joint venture between Hurm AG and SVN Tech. We are also pleased to discuss possible ways of a cooperation that is beneficial not only for both of the companies, but for pushing forward the future automotive industry.&amp;nbsp;&lt;/p&gt;
&lt;p&gt;Regarding the stated agenda below, we agree on the four mentioned points and suggest to add the compensation of the Slovenian workers at SVN Tech as an issue to discuss.&amp;nbsp;&lt;/p&gt;
&lt;p&gt;Do you agree on the extension of our agenda?&lt;/p&gt;
&lt;p&gt;Also, feel free to comment on the stated issues.&amp;nbsp;&lt;/p&gt;
&lt;p&gt;&amp;nbsp;&lt;/p&gt;
&lt;p&gt;Best regards,&amp;nbsp;&lt;/p&gt;
&lt;p&gt;Finn Mendel&amp;nbsp;&lt;/p&gt;
&lt;p&gt;Hurm AG&lt;/p&gt;
&lt;p&gt;&amp;nbsp;&lt;/p&gt;</t>
  </si>
  <si>
    <t xml:space="preserve">&lt;p&gt;Dear Ms. Novak,&lt;/p&gt;
&lt;p&gt;We read your e-mail with much appreciation. We believe we are very close to a deal. As we have reached agreement on most topics.&lt;/p&gt;
&lt;p&gt;The last topic is the&amp;nbsp;&lt;strong&gt;court of jurisdiciton&lt;/strong&gt;.&amp;nbsp;&lt;br /&gt;Because we are investing heavily in this joint venture, taking almost all the financial burden and risking our Intelectual Property, it is important for us that the court of jurisdiction be Switzerland.&amp;nbsp;&lt;/p&gt;
&lt;p&gt;Is there any way we can make this happen?&lt;/p&gt;
&lt;p&gt;We hope to hear from you soon.&lt;/p&gt;
&lt;p&gt;&amp;nbsp;&lt;/p&gt;
&lt;p&gt;With kind regards,&lt;/p&gt;
&lt;p&gt;&amp;nbsp;&lt;/p&gt;
&lt;p&gt;Finn Mendel&lt;/p&gt;</t>
  </si>
  <si>
    <t xml:space="preserve">&lt;p&gt;Dear Mr. Mendel&lt;/p&gt;
&lt;p&gt;I appreciate that you come straight to the point and clearly explain the importance of this point for you. It is also an important point for us.&amp;nbsp;However, since the joint venture is very important to us, we would be willing to compromise if you could accommodate us on another point.&lt;/p&gt;
&lt;p&gt;We would be willing to accept the &lt;strong&gt;court of jurisdiction&lt;/strong&gt; in Switzerland, but in this case we would need additional financial resources to hedge against possible risks and to bear the costs of the legal advice we will need to familiarize ourselves with the legal situation in Switzerland.&lt;/p&gt;
&lt;p&gt;We could best reach these financial resources by initially setting the &lt;strong&gt;additional compensation for our workers&lt;/strong&gt; at a level of 10%. And we could adjust this level in the course of our joint venture if appropriate. This would give us the financial resources to achieve the contract structure you want.&lt;/p&gt;
&lt;p&gt;I hope we were able to meet your expectations in a proper way.&lt;/p&gt;
&lt;p&gt;I hope to hear from you soon&lt;/p&gt;
&lt;p&gt;Best regards&lt;/p&gt;
&lt;p&gt;Sasa&lt;/p&gt;</t>
  </si>
  <si>
    <t xml:space="preserve">&lt;p&gt;Dear Mrs. Novak,&amp;nbsp;&lt;/p&gt;
&lt;p&gt;&amp;nbsp;&lt;/p&gt;
&lt;p&gt;You're saying that you have been making a lot of concessions from your side. But let's be honest. We both had to come to "middleground" in our issues, so we both made some concessoins.&amp;nbsp;&lt;/p&gt;
&lt;p&gt;&amp;nbsp;&lt;/p&gt;
&lt;p&gt;If you can't accept our engineers being in Slovenia for an additional six monthts, I am sad to say that we have to reject the offer and both find another partner for collaboration. Otherwise, the joint venture won't be profitable for us.&amp;nbsp;&lt;/p&gt;
&lt;p&gt;&amp;nbsp;&lt;/p&gt;
&lt;p&gt;Hope to hear from you.&amp;nbsp;&lt;/p&gt;
&lt;p&gt;&amp;nbsp;&lt;/p&gt;
&lt;p&gt;Regards,&amp;nbsp;&lt;/p&gt;
&lt;p&gt;Mr. Mendel&lt;/p&gt;</t>
  </si>
  <si>
    <t xml:space="preserve">&lt;p style="text-align: left;"&gt;Dear ms. Novak,&lt;/p&gt;
&lt;p style="text-align: left;"&gt;I am very happy to have received this message from you. As you may already know, my name is Finn Mendel, representative of Hurm AG, and I am looking forward to this negotiation.&lt;/p&gt;
&lt;p style="text-align: left;"&gt;I hereby confirm that those are indeed the topics we have yet to come to an agreement on, and I am confident that will we do so in the next couple of days.&lt;/p&gt;
&lt;p style="text-align: left;"&gt;I would invite you to state your preferences in regards to the agenda topics, and I look forward to hearing from you soon.&lt;/p&gt;
&lt;p style="text-align: left;"&gt;Kind regards,&lt;/p&gt;
&lt;p style="text-align: left;"&gt;Finn Mendel&amp;nbsp;&lt;/p&gt;
&lt;p style="text-align: left;"&gt;&amp;nbsp;&lt;/p&gt;</t>
  </si>
  <si>
    <t xml:space="preserve">&lt;p&gt;Dear Mr. Mendel,&lt;/p&gt;
&lt;p&gt;thank you very much for your fast and thorough answer.&lt;/p&gt;
&lt;p&gt;After analyzing our first offers, we noticed that our thoughts on the issues are slightly different. Nonetheless I am very confident that we will reach an agreement that will represent the interests of both.&lt;/p&gt;
&lt;p&gt;My colleague, Mr. Enej Kos, with whom you already negotiated in the past, spoke in high terms about the successfull negotiation with you. He insured me, that you are a team player and a very cooperative professional who is very reliable.&amp;nbsp;&lt;br /&gt;Since I made very good experiences with partners like you and regarding the fact that our offers are going in slightly different directions, exchanging some informations, before making another offer, would be the best further action regarding the negotiation.&lt;/p&gt;
&lt;p&gt;So I think that sharing our most important issues is a good suggestion and will facilitate our negotiations a lot.&lt;br /&gt;Of course all issues are important. Nevertheless, for us, SVN Tech, especially the issues &lt;strong&gt;additional compensation for Slovenian workers &lt;/strong&gt;and&amp;nbsp;the &lt;strong&gt;court of jurisdiction&lt;/strong&gt;&amp;nbsp;have a high priority.&lt;/p&gt;
&lt;p&gt;I appreciate, that our negotiation is based on a trustful realtionship where important information is changed between each other.&lt;/p&gt;
&lt;p&gt;It will be interesting to know your point of view regarding the high-priority issues.&lt;br /&gt;We believe that this will be/was an important step towards a succesfull negotiation result with which both will be very satisfied.&lt;/p&gt;
&lt;p&gt;I look forward to hearing from you soon.&lt;/p&gt;
&lt;p&gt;&amp;nbsp;&lt;/p&gt;
&lt;p&gt;Best regards&lt;/p&gt;
&lt;p&gt;Sasa Novak&lt;/p&gt;</t>
  </si>
  <si>
    <t xml:space="preserve">&lt;p&gt;Dear Sasa Novak,&lt;br /&gt;&lt;br /&gt;Thank you for your message. I am unfortunately taking part in an important business workshop today and cannot respond to your request immediately. I will provide you with the feedback from our side later this evening.&lt;br /&gt;&lt;br /&gt;With best regards,&lt;br /&gt;Finn Mendel&lt;/p&gt;</t>
  </si>
  <si>
    <t xml:space="preserve">&lt;p style="text-align: justify;"&gt;Dear Finn Mendel,&lt;/p&gt;
&lt;p style="text-align: justify;"&gt;Thank you for let me know your personal situation. It is not a problem.&amp;nbsp;I will be waiting for your answer with the suggestions.&lt;/p&gt;
&lt;p style="text-align: justify;"&gt;We will keep in touch.&lt;/p&gt;
&lt;p style="text-align: justify;"&gt;Best regards,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&amp;nbsp;&amp;nbsp; Sasa Novak.&lt;/p&gt;</t>
  </si>
  <si>
    <t xml:space="preserve">&lt;p&gt;Dear Sasa Novak,&amp;nbsp;&lt;/p&gt;
&lt;p&gt;I remember that we met in Slovenia and discussed ways Hurm AG could help you having a direct competition in the market for environmentally friendly products.&amp;nbsp;&lt;/p&gt;
&lt;p&gt;First, I would like to thank you for contacting me and for your cooperation.&amp;nbsp;At the feedback sessions of today, our company will be discussing ideas about the next five issues by taking into account your offer.&lt;br /&gt;&amp;nbsp;&lt;br /&gt;a)&amp;nbsp;Additional Compensation of Slovenian workers&lt;br /&gt;b) Court of Jurisdiction&lt;br /&gt;c) Amount of months Hurm AG Engineers stay in Slovenia&amp;nbsp;&lt;br /&gt;d) Hurm AG directors on board&amp;nbsp;&amp;nbsp;&lt;br /&gt;e)&amp;nbsp;Payment workers we provide to SVN Tech, for the know-how&amp;nbsp;&lt;/p&gt;
&lt;p&gt;Until the end of the day, we will get back to you with a counteroffer about all the issues.&amp;nbsp;&lt;br /&gt;&lt;br /&gt;Let me know if you have any questions.&amp;nbsp;&lt;/p&gt;
&lt;p&gt;Regards&amp;nbsp;&lt;/p&gt;
&lt;p&gt;Finn Mendel&amp;nbsp;&lt;/p&gt;</t>
  </si>
  <si>
    <t xml:space="preserve">&lt;p&gt;Dear Mr. Mendel,&lt;/p&gt;
&lt;p&gt;thank you for your response. It is nice to see that our joint venture is very important for you and that you want to get into this negotiation quite well-prepared.&lt;/p&gt;
&lt;p&gt;I just want to remind you, that our joint venture could only be achieved, if we could find an agreement on all of the issues you mentioned within the next few days.&lt;/p&gt;
&lt;p&gt;So I hope we could start negotiating as soon as possible.&lt;/p&gt;
&lt;p&gt;Yours sincerely,&lt;/p&gt;
&lt;p&gt;Sasa Novak&lt;/p&gt;
&lt;p&gt;&amp;nbsp;&lt;/p&gt;</t>
  </si>
  <si>
    <t xml:space="preserve">&lt;p&gt;Dear Sasa Novak,&lt;/p&gt;
&lt;p&gt;I'm glad that you are willing to negotiate with us on the remaining obstacles as well. I want to thank you for your first offer. I see that some of the remaining obstacles are more important to you than others. I expect us to be on the same line if I say that we are willing to find a way where we are both happy with the outcomes. However, this goal seems to be far away based on your first offer. I'm sorry to ask, but considering the circumstances in our company how am I supposed to accept the first offer?&lt;/p&gt;
&lt;p&gt;Hopefully you understand.&amp;nbsp;&lt;/p&gt;
&lt;p&gt;Best regards,&amp;nbsp;&lt;br /&gt;Mr. Mendel&lt;/p&gt;</t>
  </si>
  <si>
    <t xml:space="preserve">&lt;p&gt;Dear Mr. Mendel,&lt;/p&gt;
&lt;p&gt;I'm glad to hear that you want to find a common solution for both of us. My first offer should be a starting point for our negotiations. If it isn't the way you expected it you perhaps could send me some information of the issues you want me to change or a suggestion for a counteroffer you would be able to accept.&amp;nbsp;&lt;/p&gt;
&lt;p&gt;This would be really helpfull for me to understand your needs.&lt;/p&gt;
&lt;p&gt;Hope to hear from you soon.&lt;/p&gt;
&lt;p&gt;Best regards,&lt;br /&gt;Sasa Novak&lt;/p&gt;</t>
  </si>
  <si>
    <t xml:space="preserve">&lt;p&gt;Hello Finn,&lt;/p&gt;
&lt;p&gt;Of course, I understand that the offer was not fulfilling the expectations for the &lt;br /&gt;final contract because we could just estimate which factors will be important for you.&lt;/p&gt;
&lt;p&gt;Considering both our offers we can see that there is much work to be done to &lt;br /&gt;reach an optimal joint solution but I'm sure we will find it.&lt;/p&gt;
&lt;p&gt;I&amp;rsquo;m glad to hear that you are willing to agree on the terms of engineers in Slovenia as this is a crutial phase when a new technology is implemented and I hope you are also happy with our accommodation giving a strong majority in the board.&lt;br /&gt;Still in case of the payment for the common workers we see it as a big concession &lt;br /&gt;from our side if we would agree on a 50:50 solution.&lt;/p&gt;
&lt;p&gt;The reason for this is that we already take the majority of the burden of the human resources invested in this project. As we are running a joint project, as a consequence we see that Hurm AG should support this process by paying thecommonly hired employees so that we both bring in assets to the project.&lt;/p&gt;
&lt;p&gt;In case of additional compensation for our workers we see that this is an important issue for your company because of your good reputation. Nevertheless, as stated before we take the majority burden of the human resources therefore a small percental increase in compensation has a huge impact on our balance. Usually as every other company we don&amp;rsquo;t discuss any internal matters like compensation of employees with external parties, but because we know about the importance in this matter, we make an exception. We can assure you that our employees enjoy very good working conditions since our salaries are far above the average in Eastern Europe. The additional compensation of 10% we offer will prevent any potential harming of your reputation.&lt;/p&gt;
&lt;p&gt;Because of the big labor force which will be used by us, the payment of common employees and the additional compensation for our employees have the highest impact on our balance. As a consequence even though it has a huge impact for us we are willing to give the full decision about the court of jurisdiction to you, switching it to Switzerland if we can keep these both at our desired level.&lt;/p&gt;
&lt;p&gt;Nevertheless, I would like to understand why the court of jurisdiction should be in Switzerland. We already made a concession by switching it from Slovenia to a neutral arbitrator, even though leaving it in Slovenia would have several advantages for both of us. We could combine operational and legal requirements. All our legal experts we will jointly use in our joint venture would only have to learn one law system and have the advantage of a close by location. Because the joint venture is already located in Slovenia, these experts would have to deal with Slovenian law anyway. Therefore, we could create a joint legal office in Slovenia reducing potential transportation costs, time and effort.&lt;br /&gt;Still we offered to use an arbitrator even if then the joint advantages mentioned before are gone, because arbitrators are neutral which reduces the risk of the court preferring one party which leads most joint ventures nowadays to prefer this approach.&lt;br /&gt;I would like to understand the advantage of having the court of jurisdiction in Sweden and to understand why it is worth the disadvantages of learning two legal systems and the using a location far away from our joint venture.&lt;/p&gt;
&lt;p&gt;Further I would like to know how important the location of jurisdiction is compared to other points on the agenda by considering two bundles:&lt;/p&gt;
&lt;ul&gt;
&lt;li&gt;As stated before we are willing to totally give up the point of location if we can keep our compensation level at 10% and that the commonly hired employees are paid by your company.&lt;br /&gt;&lt;br /&gt;&lt;/li&gt;
&lt;li&gt;Another possibility would be if we agree to use independent arbitrators and therefore also find a compromise by increasing the additional compensation to 15% and decrease the directors from your company in board to 3.&lt;/li&gt;
&lt;/ul&gt;
&lt;p&gt;Of course other suggestions from your side are highly welcome.&lt;/p&gt;
&lt;p&gt;Warm regards,&lt;/p&gt;
&lt;p&gt;Sasa&lt;/p&gt;</t>
  </si>
  <si>
    <t xml:space="preserve">&lt;p&gt;To be honest, additional compensation and Court of jurisdiction are our main priorities.&amp;nbsp;&lt;/p&gt;
&lt;p&gt;I guess the additional compensation is also important for you. However, giving a 10% is a really bad result for our expectations. We could accept 15%, but we would need to renegotiate some other aspects where we are conceding too much if we also concede in the additional payment.&lt;/p&gt;
&lt;p&gt;Court of jurisdiction is also important because&amp;nbsp;anything which is not having it in Switzerland will result as a 0 for our expectations. Once again, to negotiate this, we need big advantage in another aspect.&amp;nbsp;&lt;/p&gt;
&lt;p&gt;About the last offer regarding the other aspects, we are losing in all of them. We were glad to accept the conditions proposed if we were getting this advantages in our two main priorities. In any case, our main priority is not more than 10% higher than our last priority so we cannot really give more in some aspects.&lt;/p&gt;
&lt;p&gt;I ll send you an adjusted offer&amp;nbsp; to what you told me and what I need.&lt;/p&gt;
&lt;p&gt;&amp;nbsp;&lt;/p&gt;
&lt;p&gt;&amp;nbsp;&lt;/p&gt;</t>
  </si>
  <si>
    <t xml:space="preserve">&lt;p&gt;So with your last offer we are almost arriving to 50% but still not... I do not expect to get big win so I think we just need to change 1 thing no more.&lt;/p&gt;
&lt;p&gt;Let me know how much would you lose in this cases, I tell you how much I win:&lt;/p&gt;
&lt;p&gt;- From 4 directors to 5 -&amp;gt; I would get 50% more&lt;/p&gt;
&lt;p&gt;- From Hurm paying common workers to both paying them -&amp;gt; I would only get 27% more&lt;/p&gt;
&lt;p&gt;Could you help me with this? You can also make me the same type of questions so that we know how to approach for a satisfactory offer&lt;/p&gt;
&lt;p&gt;Best,&amp;nbsp;&lt;/p&gt;
&lt;p&gt;Finn&lt;/p&gt;</t>
  </si>
  <si>
    <t xml:space="preserve">&lt;p&gt;Thanks for such detailed information.&lt;/p&gt;
&lt;p&gt;For us if we have no director in board at all we would loose more than 50% in this point. Therefore we would loose too much, nevertheless we could agree on leaving 4 directors to you. So we could change the written offer in my last message (not the one in the program) maybe this results in more than 50%?.&lt;/p&gt;
&lt;p&gt;If we change to both paying for common workers we loose 80% that is why we do not want to change this point.&lt;/p&gt;
&lt;p&gt;Another offer I could make is&lt;/p&gt;
&lt;p&gt;That you have 3 directors in bord,&lt;br /&gt;Let your engeneers stay 9 additional month in Slovenia&lt;br /&gt;Hurm is paying for the addtional workers&lt;br /&gt;But therefore you get the both priority points 20% additional comensation &lt;br /&gt;And of cause the court in Switzerland.&lt;/p&gt;
&lt;p&gt;Looks like the result will be in the 50:50 range.&lt;/p&gt;
&lt;p&gt;Sorry especially for the very first offer where I thought the result could be that both can reach a 70% utility level. Actually I directly wanted to make a realistic and fair offer and not something like giving you 30%. At least now we know.&lt;/p&gt;
&lt;p&gt;Best,&lt;/p&gt;
&lt;p&gt;Sasa&lt;/p&gt;</t>
  </si>
  <si>
    <t xml:space="preserve">&lt;p&gt;As the negotiation ends and no further messages can be send after accepting the offer I just want hereby to thank you for this negotiation and about how open you were regarding your information.&lt;/p&gt;
&lt;p&gt;My company and I are looking forward to our great furture in our long-term relationship and our Joint-Venture.&lt;/p&gt;
&lt;p&gt;Now that this offer is fine for us I know there is no need for you to change anything.&lt;br /&gt;Nevertheless, here is the final chance to consider a situation to increase the joint utility one last time to improve the long-term relationship:&lt;/p&gt;
&lt;p&gt;At the moment we satisfied 53% of our expectations, decreasing the number of Hurm directors in board would increase our utility overall by 4% (57%) so if you would loose only 2% utility or have an overall utility which is for example 60% you might sacrifice some of it for our joint outcome as we are here are no longer looking at individual firms but our long-term joint project.&lt;/p&gt;
&lt;p&gt;If this is not the case you can just answer that we can finish the negotiation here and I will accept your offer.&lt;/p&gt;
&lt;p&gt;Thanks and have a nice day,&lt;/p&gt;
&lt;p&gt;Sasa&lt;/p&gt;</t>
  </si>
  <si>
    <t xml:space="preserve">&lt;p&gt;If we decrease from 3 Hurm directors to 2 we loose a 3% so if you want, just sent a counteroffer with this change and I ll accept it.&lt;/p&gt;
&lt;p&gt;&amp;nbsp;&lt;/p&gt;
&lt;p&gt;Nice to hear we are done quite before the deadline!&lt;/p&gt;</t>
  </si>
  <si>
    <t xml:space="preserve">&lt;p&gt;Dear Mr. Mendel,&lt;/p&gt;
&lt;p&gt;&amp;nbsp;&lt;/p&gt;
&lt;p&gt;I am glad to start the negotiation about the Joint Venture with you. We hope that through open communication, we will get to understand each other and make the best use of our negotiation. As you might already know, there are five points that we will like to discuss in detail in this negotiation:&lt;/p&gt;
&lt;p&gt;&lt;strong&gt;1)&lt;/strong&gt; Number of your directors in the board.&lt;/p&gt;
&lt;p&gt;&lt;strong&gt;2)&lt;/strong&gt; Duration of your engineer`s stay in Slovenia.&lt;/p&gt;
&lt;p&gt;&lt;strong&gt;3)&lt;/strong&gt; Payment of &amp;bdquo;common workers&amp;ldquo;. That is, of your workers in our plants in Slovenia.&lt;/p&gt;
&lt;p&gt;&lt;strong&gt;4)&lt;/strong&gt; Additional compensation of our Slovenian workers, since we dont want to threaten your good and well-earned reputation.&lt;/p&gt;
&lt;p&gt;&lt;strong&gt;5)&lt;/strong&gt; Court of jurisdiction: Slovenia, Switzerland or independent arbitrators.&lt;/p&gt;
&lt;p&gt;Those are the most important points from our side. Do you have additional concerns or topics you would like to discuss, apart from those 5? If you could tell us what are your main concerns in this negotiation, we could start working on them and consider some ways in which we could please you and satisfy your demands. Thank you in advance. I&amp;rsquo;m realy looking forward to your next mail.&lt;/p&gt;
&lt;p&gt;&amp;nbsp;&lt;/p&gt;
&lt;p&gt;Sincerely,&lt;/p&gt;
&lt;p&gt;Sasa Novak&lt;/p&gt;</t>
  </si>
  <si>
    <t xml:space="preserve">&lt;p&gt;Hello Sasa Novak,&lt;/p&gt;
&lt;p&gt;I am glad to discuss the final details about this great collaboration with you. Indeed, you named the five most important topics we still need to find an agreement for. Especially the compensation for the Slovenian workers is important to us, as you said, because we want to maintain our reputation.&amp;nbsp;&lt;/p&gt;
&lt;p&gt;&amp;nbsp;&lt;/p&gt;
&lt;p&gt;Shall we discuss each point of interest, one at a time? What is your proposal for the number of directors in the board?&amp;nbsp;&lt;/p&gt;
&lt;p&gt;&amp;nbsp;&lt;/p&gt;
&lt;p&gt;I look forward for your response,&amp;nbsp;&lt;/p&gt;
&lt;p&gt;Finn Mendel&lt;/p&gt;</t>
  </si>
  <si>
    <t xml:space="preserve">&lt;p&gt;Dear Sasa Novak,&lt;/p&gt;
&lt;p&gt;We are also very pleased with how the first discussions have gone. We hope to be able to continue this line with SVN Tech and indeed have a lucrative relationship.&lt;/p&gt;
&lt;p&gt;As for your first offer, we do understand your choices. However, given our situation, how can we accept such an offer?&lt;/p&gt;
&lt;p&gt;Kind regards, &lt;br /&gt;Finn&lt;/p&gt;</t>
  </si>
  <si>
    <t xml:space="preserve">&lt;p&gt;Dear Mr. Mendel,&lt;/p&gt;
&lt;p&gt;thank you very much for your reply. We want to let you know that we are open to hearing all your concerns regarding your sensitive issues so that we can come up with improvements that would lead to a favorable deal for both of us.&lt;/p&gt;
&lt;p&gt;Let us know your opinion as soon as possible.&amp;nbsp;&lt;/p&gt;
&lt;p&gt;Best regards,&lt;/p&gt;
&lt;p&gt;Sasa Novak.&amp;nbsp;&lt;/p&gt;</t>
  </si>
  <si>
    <t xml:space="preserve">&lt;p&gt;Dear Sasa Novak,&amp;nbsp;&lt;/p&gt;
&lt;p&gt;Below you will find ideas and questions. I tried to keep it short.&amp;nbsp;&lt;/p&gt;
&lt;p&gt;&lt;strong&gt;SVN Tech directors in the board&lt;/strong&gt;&lt;/p&gt;
&lt;p&gt;We do understand your argument and your first offer. It seems that you expect that swiss directors will have trouble working with Slovenian authorities and partners, and that this may cause problems in the future. We were initially thinking of 5 swiss directors. I'm sorry, I cannot accept your offer of 4 SVN Tech directors. However, we understand your concerns. How you like me to proceed on this issue?&amp;nbsp;&lt;/p&gt;
&lt;p&gt;&lt;strong&gt;Engineers in Slovenia&lt;/strong&gt;&lt;/p&gt;
&lt;p&gt;It sound that you believe that there will be problems in the near future and we understand this.&amp;nbsp; However, since we cannot miss our engineers longer than the project, we really want them back immediatetly after the project. Otherwise, we will not able to produce enough to keep are core business running. This result in losses for us.&amp;nbsp;&lt;/p&gt;
&lt;p&gt;&lt;strong&gt;Payment of Common workers&lt;/strong&gt;&lt;/p&gt;
&lt;p&gt;Unfortunately, this point, we are not on the same line. We believe that SVN tech should pay their workers. How can we solve this problem?&amp;nbsp;&lt;/p&gt;
&lt;p&gt;&lt;strong&gt;Additional compensation of Slovenian workers&lt;/strong&gt;&lt;/p&gt;
&lt;p&gt;It sounds that this issue is really important for you. We therefore like to help you. Your first offer was 10 % additional compensation for your workers. We would like to raise this with another 5%.&amp;nbsp;&lt;/p&gt;
&lt;p&gt;&lt;strong&gt;Court of Jurisdiction&lt;/strong&gt;&lt;/p&gt;
&lt;p&gt;This point is very, very important for us. We can not deviate from it. We like to have a Swiss court.&amp;nbsp;&lt;/p&gt;
&lt;p&gt;Finally, how will we know we are on track during our discussions?&amp;nbsp;&lt;/p&gt;
&lt;p&gt;Kind regards,&amp;nbsp;&lt;/p&gt;
&lt;p&gt;Finn&lt;/p&gt;</t>
  </si>
  <si>
    <t xml:space="preserve">&lt;p&gt;Dear Mr. Mendel,&lt;/p&gt;
&lt;p&gt;&amp;nbsp;&lt;/p&gt;
&lt;p&gt;thank you very much for your message. In order that&amp;nbsp;our negotiation would be easy to follow and the standards should be respected, therefore please make a Cunter Offer to us, so that our negotiation process could be tracked efficiently&amp;nbsp;on the scatter plot in the system as well.&lt;/p&gt;
&lt;p&gt;P.S. in order to make a Cunter offer go to our initial offer (first message) --&amp;gt; click on the "pen" on the right side of it--&amp;gt; a new window will open for a new message --&amp;gt; choose the message Type: Counter Offer--&amp;gt; mention in the Agenda on the right your preferences and then we would make a decision regarding it.&lt;/p&gt;
&lt;p&gt;&amp;nbsp;&lt;/p&gt;
&lt;p&gt;Thank your very much for cooperation.&lt;/p&gt;
&lt;p&gt;&amp;nbsp;&lt;/p&gt;
&lt;p&gt;Best regards,&lt;/p&gt;
&lt;p&gt;Sasa Novak.&lt;/p&gt;
&lt;p&gt;&amp;nbsp;&lt;/p&gt;</t>
  </si>
  <si>
    <t xml:space="preserve">&lt;p&gt;Dear Mr. Mendel,&lt;/p&gt;
&lt;p&gt;Appreciating your effort to meet our demands beside yours, nonetheless, our joint venture is to be located on the Slovenian&amp;rsquo;s land and you&amp;rsquo;ve chosen us after an intensive market analysis among a plethora of alternatives because of our reputation and our ability that we have been strongly existed in the market via our projects implementations. Consequently, with reference to the Courts of jurisdiction, Switzerland is not an option for us by any means.&lt;/p&gt;
&lt;p&gt;&amp;nbsp;&lt;/p&gt;
&lt;p&gt;A small note on Engineers in Slovenia, it is well known that several problems arise after the main development of a technology has already been finished. And that is main justification behind setting this number. It is basically to ensure the productivity of the project.&lt;/p&gt;
&lt;p&gt;&amp;nbsp;&lt;/p&gt;
&lt;p&gt;Please I have a question regarding additional compensation for Slovenian employees. Why did you assign 20% for this issue? &lt;/p&gt;
&lt;p&gt;&amp;nbsp;&lt;/p&gt;
&lt;p&gt;Yours sincerely,&lt;/p&gt;
&lt;p&gt;Sasa Novak&lt;/p&gt;
&lt;p&gt;SVN Tech&lt;/p&gt;</t>
  </si>
  <si>
    <t xml:space="preserve">&lt;p&gt;Dear Mr Novak,&lt;/p&gt;
&lt;div class="page" title="Page 5"&gt;
&lt;div class="layoutArea"&gt;
&lt;div class="column"&gt;
&lt;p&gt;In addition to the basic payment for all the workers, an additional compensation for all Slovenian workers involved in the cooperation is also important for us. We do not want to be involved in any kind of scandal! Hurm AG has a very good reputation in the public is one of our and we do not want to have this reputation ruined. This is the reason why we cannot let your own workers in the production chain the usual Slovenian wage rate, which we both know is way too low compared to how swiss workers are being payed for the same work. This will also work as a kind of leverage against corruption. Well-paid employees are less induced to be bribed or to leave the firm. The technological know-how is our key for essential first mover advantage in the future market of the engine industry. We can by no means afford to lose this knowledge to a competitor as this would mean to run risk of bankruptcy. Also this is the key point to get the workers do their best job, since they will all be treated equally.&lt;/p&gt;
&lt;p&gt;I hope this clarifies this point once again, looking forward to your Counteroffer.&lt;br /&gt;&lt;br /&gt;Kind Regards,&lt;/p&gt;
&lt;p&gt;Mr Mendel&lt;/p&gt;
&lt;/div&gt;
&lt;/div&gt;
&lt;/div&gt;
&lt;p&gt;&amp;nbsp;&lt;/p&gt;</t>
  </si>
  <si>
    <t xml:space="preserve">&lt;p&gt;Dear Mr. Finn Mendel,&lt;/p&gt;
&lt;p&gt;Thank you very much for your second counteroffers. Apparently, we are still not satisfied with your proposals. We have allocated our effort by trying to understand your position and explain our situation, since we both know how important this cooperation for us is.&lt;/p&gt;
&lt;p&gt;But apparently, we couldn't see any satisfying explanation from your side regarding the utility that you have offered. We would kindly ask Hurm AG to put more commitment towards our Joint venture by giving us more reasons, why your company have decided that number? We need to be aware of our company' financial condition and the decision-making process in our joint venture in order to have an optimal output for both of us.&lt;/p&gt;
&lt;p&gt;Hopefully by knowing from both sides' situation could give us a better solution.&lt;/p&gt;
&lt;p&gt;Thank you very much and looking forward to our cooperation.&lt;/p&gt;
&lt;p&gt;Kind regards,&lt;/p&gt;
&lt;p&gt;Sasa Novak&lt;/p&gt;
&lt;p&gt;&amp;nbsp;&lt;/p&gt;
&lt;p&gt;&amp;nbsp;&lt;/p&gt;</t>
  </si>
  <si>
    <t xml:space="preserve">Dear Mr. Mendel,First if all we want to thank you and your team for the successful first round of discussion. As not many points on the agenda remained open, we also consider this first round as very productive and efficient. With regard to the open points we firstly would like to address the additional compensation for Slovenian workers. Since our salaries are far above the average in Eastern Europe, we internally agreed on a 10% additional compensation. The next open issue regards the choice of a court of jurisdiction. From a financial point of view the implementation of independent arbitrators would lead to avoidable costs on both sides. So, under the consideration that the main goal is to set up a joint venture in Slovenia with us as a Slovenian partner, it would be the best solution to conduct this project under Slovenian law. Speaking of operational issues, we at SVN Tech fully trust on your proven capabilities and valuable experience in these fields. Therefor you should take on the majority in the Board of Directors. However, we suggest to also include 2 representatives of us in this board. In that way, the cooperation with local Slovenian authorities will be much easier. About the technical terms, I would like to highlight that the experience of Hurm AG is the major key to the success of this project. Form previous projects we know, that several unpredictable problems usually occur after the main implementation is already finished. For this reason, it would be best for the project if your employees remain in our Slovenian plants for at least an additional 9 months. Adding on to this, the last open point on the agenda were the wages of commonly hired employees. Since SVN Tech is responsible for the majority of human resources flowing into the project it would be reasonable if Hurm AG takes over the burden of paying common workers. We are looking forward to this cooperation and we are certain that in the near future a common denominator can be reached. Thank you very much in advance and if there are any questions please do not hesitate to contact us. Kind regardsSasa NovakSVN Tech</t>
  </si>
  <si>
    <t xml:space="preserve">Dear Mr. Novak,We also want to thank you for the successful cooperation and I hope that we can reach a satisfying agreement regarding the open issues as soon as possible. Board of directors: Thank you for trusting us for our capabilities and valuable experience. We also think that we should take on the majority in the Board of Directors. That is why we consider that including 1 representative from Slovenia would be enough. Engineers in Slovenia: Without any doubt we have to send some key engineers as it is also in our interest to push the development of the Green Spirit engine. Anyway, we need to bring them back as soon as development has finished. In case of any problems, our emplyees would help you, even if they are in Switzerland. With such advanced technology as we have today, remote communication is not going to be a problem. It is also in our interest to solve the unpredictable issues as quickly as possible, so you can rely on our help even from a distance.Payment of common workers: Unfortunately, we cannot pay the wages for all the common workers because we also need to pay the wages of our own staff. We think that workers and staff specially hired for the joint venture should be paid for in equal terms by us and by SVN Tech. Additional compensation: We think that the issue regarding the additional compensation for Slovenian workers is very important. On the one hand we know that the salaries in Slovenia are above the average in Eastern Europe, but on the other hand, we consider that additional plus of about 20% is really necessary. Well-paid employees are less induced to be bribed or to leave the firm. The technological know-how is our key for essential FIRST MOVER ADVANTAGE in the future market of the engine industry, we can by no means afford to lose this knowledge to a competitor as this would mean to run risk of bankruptcy for our company. More than that, we will also avoid the costs of searching new workers, if we keep our experienced workers in the company.Court of jurisdiction: There is evidence that foreign companies face really big problems to demand their rights and that is why we would be grateful if you would accept to set up a joint venture in Switzerland. We want to assure you that we do not intend to play any tricks or tactical manoeuvres. The Swiss team of arbitrators is specialised in cross-national cooperation and relies on international standards.We are looking forward to this cooperation and we are certain that in the near future a common agreement can be reached. Thank you very much in advance and if there are any questions please do not hesitate to contact us. Kind regards,Fin Mendel</t>
  </si>
  <si>
    <t xml:space="preserve">Dear Mr. Mendel,thank you very much for your mail. As far as I can tell the overall negotiations are moving in the right direction.However, after internally discussing your offers I have to mention that some members of our board are afraid that parts of Hurm AG dont consider SVN Tech as a partner on an eye-level. Having said this all board members simultaneously agreed that both the Hurm AG and the SVN Tech will profit from this Joint Venture. Please keep in mind that it is from major importance that both parties are happy with the fundament of this cooperation. For this reason I suggest it is in the interest of all parties to make beneficial trades across issues based on an understanding of each others preferences, also known as logrolling.With 2 members of SVN Tech in the board of directors, Hurm AG maintains the majority of the board and also the decision-making power. In addition, it would soothe the conscience of the members of our board. If this is of high preference for Hurm AG, please explain the value gain for you if there is only one instead of 2 members from SVN Tech in the board.Regarding the payment of common workers, we are willing to sacrifice and accept your proposal that Hurm AG and SVN Tech split the costs half-half. Nevertheless, our experience shows that it would be irresponsible to only rely on remote communication. In order to establish ourselves on the market it is important that we mainly focus on the project Green Spirit. We simply cannot afford to take on big and especially unexpected issues simply over remote communication, I think we can agree on that. A period of extra 9 month should be sufficient to ensure the quality of the final product.The two last points on the agenda are from high importance to SVN Tech. However, to find the best solution and therefore provide the best fundament for the Joint Venture, we are willing to sacrifice to a certain degree when it comes to the court of jurisdiction. Please explain to us, why you think that Switzerland is a suitable solution. Due to the relationship with the EU there is no advantage in that. From an economical point of view, Slovenia would provide the optimal solution as we are part of the EU since 2004. However, for the sake of our cooperation we accept the implementation of independent arbitrators. This would also ensure that the Joint Venture is based on an eye-level.Speaking of additional compensation for Slovenian workers we have to demand for a little bit more appreciation. Please keep in mind that our company also has proven consistency over the years. We would not be where we are at the moment if our employees would leave the company on a regular basis. On top of that our fluctuations rate is far below the average, so there should not be any concern. To stay transparent, we also have to mention that more than 10% would be too much of a financial cut for us, since we are splitting the costs for common workers, are taking over most of HR resources and further provide the space.We are certain that our cooperation will be successful and also has a big impact on the market.Thank you very much in advance and if there are any questions please do not hesitate to contact us.Kind regardsSasa NovakSVN Tech</t>
  </si>
  <si>
    <t xml:space="preserve">Dear Mr. Novak,Thank you for your message, it seems that wethat we are taking steps towards a beneficial pact for both companies.By now we solved the issue regarding the common workers, we will pay half - half.From your message, it seems that for you it is very important that our engineers will stay for aperiod of extra 9 months in Slovenia after the development is finished. We respect you and that is why we accept your proposal, but on the other side, we want you to pay an additional compensation of 20% for the Slovenian workers.This is necessary form our point of view because our engineers will invest during these 9 months additional knowledge in the Slovenian workers and we do not want to lose qualified workers. Keeping the workers will also lower the costs for searching new workers, which is a big financial advantage for you.We could accept your proposal and take 2 members of SVN Tech in the board of directors. In order to do this, we would like you to accept our proposal and set up a Joint Venture in Switzerland. We respect Slovenia, but as already said, there is evidence that foreign companies face big problems to demand their rights. We would like to avoid this scenario and this is why we would like to set up a Joint Venture in Switzerland. By doing this, also SVN Tech will have benefits.We are looking forward to our close cooperation in the near future.Best regards,Finn Mendel</t>
  </si>
  <si>
    <t xml:space="preserve">Dear Mr. Medel,thank you very much for your e-mail. We really appreciate your time and effort regarding this Joint Venture.We accept all your suggestions regarding Hurm directors in board, the engineers in Slovenia and the payment of common workers. However, it seems like both of us have to sacrifice in one of the main points in order to reach an agreement by 4pm today. In order to do so we suggest to meet in the middle. This means an additional compensation of 15% and the implementation of independent arbitrators.After meeting with our board, we think that this is the solution that makes both Hurm AG and SVN Tech equally happy.Thank you very much in advance and if there are any questions please do not hesitate to contact us.Kind regardsSasa NovakSVN Tech</t>
  </si>
  <si>
    <t xml:space="preserve">&lt;p&gt;Dear Novak,&amp;nbsp;&lt;/p&gt;
&lt;p&gt;Thank you very much for the letter and&amp;nbsp;readiness to&amp;nbsp;move forward.&amp;nbsp;&lt;/p&gt;
&lt;p&gt;I personally find it very important to provide you will all necessary and interesting for you information in order to get the full picture of both side's intentions.&amp;nbsp;&lt;/p&gt;
&lt;p&gt;Please, find below explonations and preferencess of our company regarding&amp;nbsp;next negotiation issues:&lt;/p&gt;
&lt;ol&gt;
&lt;li&gt;&lt;strong&gt;Additional compensation for our Slovenian&lt;/strong&gt; &lt;strong&gt;workers&lt;/strong&gt;&amp;nbsp;Hurm AG would like to consider an additional plus about 20% as sufficient paid by SVN Tech to Slovenian workers. This step is very important not only for the good reputation of both cooperative companies, but also can prevent the loss of knowledge and technological know-how to competitor. Green Spirit is something absolutely new and innovative, we both should be sure that there won't be any other prototipes on the market, before we launch it.&amp;nbsp;&lt;/li&gt;
&lt;li&gt;&lt;strong&gt;Court of&lt;/strong&gt; &lt;strong&gt;jurisdiction&lt;/strong&gt;The very important thing to underline here is trust. There is no way Hurm AG intends to play tricks or any kinds of manoeuvres during the cooperation with SVN Tech. Nevetheless, common trust is also based on the common respect. In order to make everything clear and honest we would like to suggest a Swiss court as very raliable and independent, or a team of arbitrators. The team of arbitrators is specialised on cross-national cooperation and relies on international standarts.&amp;nbsp;&lt;/li&gt;
&lt;li&gt;&lt;strong&gt;Duration of stay of your engineers in Slovenia&lt;/strong&gt;&amp;nbsp; &amp;nbsp; Hurm AG team is very glad to have the opportunity to send some key engineers to Slovenia. This would mean to only a big step in development of the Green Spirit, but also sharing of experience, knowledge and future relations. Accroding to what is mentioned before, we would like to suggest our engineers additional 6 months in foreign plants in order to get evrything started and train the local staff. Hope you find this proposal positively.&lt;/li&gt;
&lt;li&gt;&lt;strong&gt;Payment of &amp;ldquo;common&lt;/strong&gt; &lt;strong&gt;workers&amp;rdquo;&lt;/strong&gt;In this case we would like to know if SVN Tech would like to cover this expenditures alone?&lt;/li&gt;
&lt;li&gt;&lt;strong&gt;The distribution of board&lt;/strong&gt; &lt;strong&gt;directors&lt;/strong&gt;As you may know, the outcome of the first round of discussions was 5 members altogether. Hurm AG would like have 4 members in the board of directors. This decision is based on one but very important reason: the main part of whole procedure will take place in Slovenia, what makes hard for Hurm AG to keep an eye on it.&amp;nbsp;&lt;/li&gt;
&lt;/ol&gt;
&lt;p&gt;I kindly ask you to let me know what is your opinion regarding the asnwers above. Please, take into consideration that we also wish to come to an agreement, which will be of benefit for the both of us in the end.&lt;/p&gt;
&lt;p&gt;If you any questions or concerns from your side, please do not hesitate to contact me at any time.&lt;/p&gt;
&lt;p&gt;Kind regards from Hurm AG team,&lt;/p&gt;
&lt;p&gt;Finn Mendel&lt;/p&gt;
&lt;p&gt;&amp;nbsp;&lt;/p&gt;
&lt;p&gt;&amp;nbsp;&lt;/p&gt;</t>
  </si>
  <si>
    <t xml:space="preserve">&lt;p&gt;Dear Novak,&lt;/p&gt;
&lt;p&gt;Please, find below our suggestions regarding the most important issues. Also, take into consideration that any of our suggestions are based on the wish to find the best solutions for the future partnership.&amp;nbsp;&lt;/p&gt;
&lt;ul&gt;
&lt;li&gt;&lt;strong&gt;Additional compensation for our Slovenian&lt;/strong&gt;&lt;strong&gt;workers&lt;/strong&gt;&lt;/li&gt;
&lt;/ul&gt;
&lt;p&gt;There is no doubt that you provide your employees with good working conditions and salaries, but as soon as this project is not the average one and Green Spirit is very important for the future sales, investments and unique, we find extremely important to ensure the project against any risks. There is always someone who can offer more than what oneself get. Let it be inside the company. Could you please, think about again and instead of 0%, tell us about the possibility to give &lt;strong&gt;10%. &lt;/strong&gt;&lt;/p&gt;
&lt;ul&gt;
&lt;li&gt;&lt;strong&gt;Court of&lt;/strong&gt;&lt;strong&gt;jurisdiction&lt;/strong&gt;&lt;/li&gt;
&lt;/ul&gt;
&lt;p&gt;You are absolutely right saying that issue is highly important, that is why we have been thinking about options that won&amp;rsquo;t be unfair to one of the parties.&amp;nbsp; As you have correctly mentioned the joint venture is operated out of Slovenia that makes this fact a step forward from our side. It is very well known that Swiss court is usually taking in the international trades and business relationships. Also, there won&amp;rsquo;t be additional costs, but even if, we are ready to cover those expenditures.&lt;/p&gt;
&lt;ul&gt;
&lt;li&gt;&lt;strong&gt;Duration of stay of your engineers in Slovenia&lt;/strong&gt; &amp;nbsp;&lt;/li&gt;
&lt;/ul&gt;
&lt;p&gt;Unfortunately, there are some internal projects and reasons why the engineers are asked to stop working after 6 months and not longer. &amp;nbsp;I would like to offer a compromise here. &amp;nbsp;In order to solve any problems together the internet can be used to keep in touch, share the necessary information and keep each other updated. In the extreme case engineers can come to Slovenia and stay until the problem is solved.&lt;/p&gt;
&lt;ul&gt;
&lt;li&gt;&lt;strong&gt;Payment of &amp;ldquo;common&lt;/strong&gt;&lt;strong&gt;workers&lt;/strong&gt;&lt;/li&gt;
&lt;/ul&gt;
&lt;p&gt;I am absolutely agreeing that both partners contribute assets into our partnership. That is why I offer that Hurm AG&amp;nbsp;and SVN Tech pay to their own staff in a usual way, but for the specially hired staff for the joint venture both companies pay in &lt;strong&gt;equal terms&lt;/strong&gt;. &amp;nbsp;It will save both parties budget and at the same time common effort ad a joint venture partners.&lt;/p&gt;
&lt;ul&gt;
&lt;li&gt;&lt;strong&gt;The distribution of board&lt;/strong&gt;&lt;strong&gt;directors&lt;/strong&gt;&lt;/li&gt;
&lt;/ul&gt;
&lt;p&gt;Please be sure, we don&amp;rsquo;t have a wish to deal with local authorities without you. Is there a chance that two people out of 5 can have a voice? Can they influence on the decision making process? I am not sure. I am sure that, come back to the trust, they will be heard and informed about every taken step, but as soon as everything happening in Slovenia and Green Spirit is our engine product, I would suggest that three places for Hurm AG and two for SVN Tech. &amp;nbsp;&lt;/p&gt;
&lt;p&gt;If you any questions or concerns from your side, please do not hesitate to contact me at any time.&lt;/p&gt;
&lt;p&gt;Kind regards from Hurm AG team,&lt;/p&gt;
&lt;p&gt;Finn Mendel&lt;/p&gt;
&lt;p&gt;&amp;nbsp;&lt;/p&gt;</t>
  </si>
  <si>
    <t xml:space="preserve">&lt;p&gt;Good evening Mr. Mendel,&lt;/p&gt;
&lt;p&gt;Thank you very much for your quick reply.&lt;/p&gt;
&lt;p&gt;After comprehensive evaluation of your offers, SVN Tech would like to make the following proposals:&lt;/p&gt;
&lt;p&gt;&amp;nbsp;&lt;/p&gt;
&lt;ol&gt;
&lt;li&gt;Regarding the &lt;strong&gt;additional compensation packages for our employees&lt;/strong&gt;, as we understand your position and to ensure further an excellent reputation of both our firms we concluded that we would make a &lt;em&gt;compromise&lt;/em&gt; and &lt;em&gt;agree&lt;/em&gt; to an &lt;strong&gt;additional compensation of 10%&lt;/strong&gt;.&lt;/li&gt;
&lt;li&gt;On the other hand, regarding the choice of a &lt;strong&gt;court of jurisdiction&lt;/strong&gt;, we still think, that it would be &lt;em&gt;most beneficial for the both of us&lt;/em&gt;, Hurm AG and SVN Tech, to operate under Slovenian law. We are thankful for your offer to bear any &lt;em&gt;additional expenditures&lt;/em&gt; Nevertheless, we would like to save these additional costs for the both of us. Therefore, we would like to make you the following offer: We will operate under &lt;strong&gt;Slovenian law&lt;/strong&gt; to save these unnecessary high expenditures while giving you &lt;strong&gt;three seats for the board of directors&lt;/strong&gt; (point 5: &lt;strong&gt;Distribution of board directors&lt;/strong&gt;), so you will have essential influence on our decisions and you will be able to get perfect transparency about the happenings in Slovenia. SVN Tech thinks that this is &lt;em&gt;an attractive concession&lt;/em&gt; from our side and a step in the right direction of a beneficial negotiation outcome for our both sides.&lt;/li&gt;
&lt;li&gt;Regarding the &lt;strong&gt;duration of stay of your engineers in Slovenia, &lt;/strong&gt;please understand, that the internet is not sufficient for such complex technical issues and that the availability of your engineers is extremely important for us both to ensure future success of our mutual project. SVN Tech is willing to make &lt;em&gt;a compromise&lt;/em&gt;, which would be beneficial for the both of us. After further discussions we concluded, that we would like to offer you a &lt;em&gt;compromise &lt;/em&gt;duration of &lt;strong&gt;9 months for the stay of your engineers in Slovenia &lt;/strong&gt;instead of 12 months. A shorter stay than 9 months would require us to engage local experts since we do not have enough resources for setting up the production, which would &lt;em&gt;raise our expenditures dramatically,&lt;/em&gt; since your knowledge is unique in this industry, which is in the interest of neither SVN Tech nor Hurm AG. We need to work closely together here and we rely highly on your innovative and irreplaceable experience in developing CO2 emission-free engines.&lt;/li&gt;
&lt;li&gt;Talking about the &lt;strong&gt;payment of commonly hired workers&lt;/strong&gt;, we would still like &lt;strong&gt;Hurm AG&lt;/strong&gt; to take responsibility for the costs since we already take the majority of the burden of human resources invested in this project. Nevertheless, if you are willing to &lt;em&gt;agree on all other negotiation issues&lt;/em&gt;, which we just proposed, we are willing to make a compromise here as well.&lt;/li&gt;
&lt;li&gt;See point 2.&lt;/li&gt;
&lt;/ol&gt;
&lt;p&gt;&amp;nbsp;&lt;/p&gt;
&lt;p&gt;Please let me know what you think of our compromising counteroffers.&lt;/p&gt;
&lt;p&gt;In the meantime, should you have any questions or concerns, please contact me at any moment.&lt;/p&gt;
&lt;p&gt;&amp;nbsp;&lt;/p&gt;
&lt;p&gt;Kind regards from Slovenia,&lt;/p&gt;
&lt;p&gt;Sasa Novak&lt;/p&gt;</t>
  </si>
  <si>
    <t xml:space="preserve">&lt;p&gt;Dear Novak,&lt;/p&gt;
&lt;p&gt;Please, let me say how glad Hurm AG team and I are that we have found common agreements in such issues as :&lt;strong&gt;additional compensation packages for our employees and&amp;nbsp;&lt;/strong&gt;&lt;strong&gt;the board of directors,&lt;/strong&gt;&lt;strong&gt;duration of stay of your engineers in Slovenia&lt;/strong&gt;&lt;/p&gt;
&lt;p&gt;&lt;strong&gt;1.The board of directors-&amp;nbsp;&lt;/strong&gt;our team has found your offer very rational and compromised. Also, we kindly ask you to provide us with important information regarding Slovenian jurisdiction. It is important for us to be aware regarding the intire situation in the foreign country and support you in case it will be necessary.&amp;nbsp;&lt;/p&gt;
&lt;p&gt;&lt;strong&gt;4&lt;/strong&gt;.&lt;strong&gt;payment of commonly hired workers-&amp;nbsp;&lt;/strong&gt;in one of the previous letters you have already mentioned that you aware about our reputation and I suppose that you are also aware about the financial difficulties in our company. Even if Hurm AG agrees to cover expendiures for commonly hired workers, there is no enough budget to do so. As soon as our offer is half-half, it was taken into considarion your&amp;nbsp;human resources investments in this project. As you can see, there is no way we try to avoide the payment or any kinds of investments, it is just the best option in our situation.&amp;nbsp;&lt;/p&gt;
&lt;p&gt;&lt;strong&gt;3. Duration of stay of your engineers in Slovenia-&lt;/strong&gt;&amp;nbsp;Thank youy for you trade-off. At the moment 9 Months is appropriate time frame for us, but please let's be ready for any obstacles and futhur possible changes in this issue.&amp;nbsp;&lt;/p&gt;
&lt;p&gt;Please let me know what your opinion regarding the issue N4 and any other information you would like to share or know.&amp;nbsp;&lt;/p&gt;
&lt;p&gt;Kind regards from Slovenia,&lt;/p&gt;
&lt;p&gt;Finn Mendel&amp;nbsp;&lt;/p&gt;</t>
  </si>
  <si>
    <t xml:space="preserve">&lt;p&gt;Dear Mr. Mendel,&lt;/p&gt;
&lt;p&gt;Thank you for your last offer. Before we carry on with negotiating and submitting new offers, I want to ask you some questions about your prioritised interests. This will help us to identify a common denominator.&lt;/p&gt;
&lt;p&gt;Which are the issues you would prefer and which of them are less important for you? For that please structure the 5 issues in order of priority.&lt;/p&gt;
&lt;p&gt;In the following I tell you our most important aspects within a ranking. I hope this creates greater transparency and generates the highest benefit for both of us.&lt;/p&gt;
&lt;ol&gt;
&lt;li&gt;Additional compensation of Slovenian workers&lt;/li&gt;
&lt;li&gt;Court of jurisdiction&lt;/li&gt;
&lt;li&gt;Engineers in Slovenia&lt;/li&gt;
&lt;li&gt;Payment of Common workers&lt;/li&gt;
&lt;li&gt;Directors in Board&lt;/li&gt;
&lt;/ol&gt;
&lt;p&gt;I look forward to your answer.&lt;/p&gt;
&lt;p&gt;Many greetings from Slovenia,&lt;/p&gt;
&lt;p&gt;Sasa Novak, SVN Tech&lt;/p&gt;</t>
  </si>
  <si>
    <t xml:space="preserve">&lt;p&gt;Dear Mr. Novak,&lt;/p&gt;
&lt;p&gt;I do appreciate you for your clarification. Unfortunatly the priorities for us are almost the same as yous, with a small difference.&lt;/p&gt;
&lt;ol&gt;
&lt;li&gt;Additional compensation of Slovenian workers&lt;/li&gt;
&lt;li&gt;Court of jurisdiction&lt;/li&gt;
&lt;li&gt;Payment of Common workers&lt;/li&gt;
&lt;li&gt;Engineers in Slovenia&lt;/li&gt;
&lt;li&gt;Directors in Board&lt;/li&gt;
&lt;/ol&gt;
&lt;p&gt;Sincerely yours&lt;/p&gt;
&lt;p&gt;Mendel, Hurm AG&lt;/p&gt;</t>
  </si>
  <si>
    <t xml:space="preserve">&lt;p&gt;Dear Mr. Mendel,&lt;/p&gt;
&lt;p&gt;I am very proud of us finding the first solutions and hope we can keep the progress.&lt;/p&gt;
&lt;p&gt;This E-Mail is not an counteroffer but instead it is a question: I have some issues with the understanding of the &lt;span class="semanticEnrichment semanticEnrichmentItem-issue-3196 mceNonEditable badge badge-info p-1" title="Issue - Additional compensation of Slovenian workers"&gt;Additional compensation of Slovenian workers&lt;/span&gt;.&lt;/p&gt;
&lt;p&gt;At first, you offered me a 0% compensation, then I asked for at least 10% because we can't take all the costs alone. But now you offered me 20% what is the doubled amount I asked for.&lt;/p&gt;
&lt;p&gt;I can understand that you are concernd about our working conditions and that they are not the same as in Switzerland, that is for sure. I can promise you that we appreciate very good working conditions here at SVN Tech and even our salaries are far above the average in Eastern Europe.&lt;/p&gt;
&lt;p&gt;Maybe I missed the point you wanted to tell me but I would appreciate it if you can explain it in more detail to me why it is better for you to pay 20% in stead of only 10%.&lt;/p&gt;
&lt;p&gt;&amp;nbsp;&lt;/p&gt;
&lt;p&gt;Yours sincerly,&lt;/p&gt;
&lt;p&gt;Mr. Novak&lt;/p&gt;</t>
  </si>
  <si>
    <t xml:space="preserve">&lt;p&gt;Dear Mr.&amp;nbsp;&lt;span class="hiddenSpellError"&gt;Novak&lt;/span&gt;,&lt;br /&gt;&lt;br /&gt;I apologize for confusing you.&lt;br /&gt;In addition to the basic payment issue, an additional compensation for all Slovenian workers involved in the cooperation is very important for us. I insist on 20%, because well-paid employees are less induced to be bribed or to leave the firm. In our opinion this should also work as a kind of leverage against corruption. The technological know-how is a key for competitive advantage for both of us, we cannot allow&amp;nbsp;loosing our knowledge to a competitor.&lt;br /&gt;I hope I made things clearer.&lt;br /&gt;&lt;br /&gt;Yours sincerely,&lt;br /&gt;Finn Mendel&lt;/p&gt;</t>
  </si>
  <si>
    <t xml:space="preserve">&lt;p&gt;Dear Finn,&amp;nbsp;&lt;/p&gt;
&lt;p&gt;I must say that your last proposal left me a bit unsatisfied. You accepted my goodwill for the time your Engineers stay in Slovenia but didn't really offer me anything in exchange.&lt;/p&gt;
&lt;p&gt;That said, I hope you reconsider and propose another combination which takes in account both our best interests.&lt;/p&gt;
&lt;p&gt;Best regards,&amp;nbsp;&lt;/p&gt;
&lt;p&gt;Sasa&lt;/p&gt;</t>
  </si>
  <si>
    <t xml:space="preserve">&lt;p&gt;Dear Sasa,&lt;/p&gt;
&lt;p&gt;I really do not understand your reaction!&lt;/p&gt;
&lt;p&gt;I gave in by covering &lt;strong&gt;ALL costs&lt;/strong&gt; of&amp;nbsp;&lt;span class="semanticEnrichment semanticEnrichmentItem-issue-3279 mceNonEditable badge badge-info p-1" title="Issue - Payment of common workers"&gt;Payment of common workers&lt;/span&gt;&amp;nbsp;as well as the&amp;nbsp;&lt;span class="semanticEnrichment semanticEnrichmentItem-issue-3280 mceNonEditable badge badge-info p-1" title="Issue - Additional compensation of Slovenian workers"&gt;Additional compensation of Slovenian workers&lt;/span&gt;&amp;nbsp;. Therefore, I hope that you rethink my last offer and maybe come up with a reasonable counteroffer.&lt;/p&gt;
&lt;p&gt;Best regards,&lt;br /&gt;Finn&lt;/p&gt;</t>
  </si>
  <si>
    <t xml:space="preserve">Dear Finn,I am very happy that we get to work together again. The joint venture we decided to create is a nice proof of mutual confidence. I am also glad to be in contact with you, Finn, as I have heard a lot about you and what you succeeded doing in the past.There are some details that we have to talk about. You may know that SVN Tech is an independent company that masters our whole production and delivery line. Therefore, it would be very interesting for both of us to have 3 SVN Tech members at the board of directors of our new joint venture.We know here, in Slovenia, that Hurm proved having high skills in R&amp;D in terms of inventing an engine that does not emit CO2 emission. For this reason, Hurm engineers need to stay at least for an additional 12 months in Slovenia. They would be responsible for the whole production process and thus would be highly free.Concerning the payment of common workers, SVN Tech already took charge of all human resource burden. Therefore, we kindly suggest Hurm to take these costs.I would be very happy to know your opinion, and I am looking forward to hear back from you.Best regards,Sasa NovakHead of development -SVN Tech</t>
  </si>
  <si>
    <t xml:space="preserve">Dear Sasa,Thank you for your email. I am indeed happy hearing from you.However, I was looking through your offer and cannot fully agree with the suggestions you mentioned. Anyhow, I am happy to tell you about the requirements my managers have, and from thereon we should be able to agree on the different topics.As you can see, would a Hurm driven board of directors be a very important part. This is due to the fact, that Hurm AG is more experienced in this field. Therefore, a Hurm driven board of director promises more profit, which would be a benefit for both of us.Further, did we promise our engineers that additional time in Slovenia would be voluntary and not a must have. Unfortunately, here I would have to double check with the engineers in order to give you a certain answer. Hopefully you understand, as this are mostly family fathers.Regarding the payment on the common workers, would we be willing to cover some of the cost, followed by the condition that the additional compensation of the Slovenian workers will be 20%. This is important to us, as we really want them to feel welcome and have a promising environment which transfers the feeling of an upswing in Slovenia. Furthermore, do we want not to be linked to any press about exploiting Slovenian workers. Therefore, we expect you to fully cover their compensation.Finally, do we require the court of jurisdiction to be in Switzerland. Switzerland has a long history as neutral independent country, promising a fair environment in case of any problems.Anyway, I'm sure we will find a compromise.We are looking forward to hearing from you.Best Regards,Finn Mendel</t>
  </si>
  <si>
    <t xml:space="preserve">Dear Finn,You may understand that I cannot accept such an inequitable offer. As partners, we should come to an agreement that will statisfy both parts.I understand the will that Hurm has to lead the joint venture on the board of directors. Therefore, we can agree on3Hurm directors in board. This cannot be more, as we do need at least 2 Slovakian directors to deal with local authorities. Furthermore, our political and social climate make our local partners fear an alien company. An other possibility would also be to alternate the direction of board. That solution would share absolutely equally the direction of our venture.As we will have to shoulder the main burdens, in financial terms as well as in terms of human resources involved, the best for us would be, if Hurm kept the engineers in our common plants in Slovenia to set up the production process. We expect that the set-up process will take definitely up to 9 months. Therefore it would be best for us if Hurm keeps the engineers in our common plants in Slovenia for another 9 months. This is why we can agree onAdditional 9months instead of 12 as I suggested first.Concerning the payment of the common workers, I maintain my position thatHurm AG should take this charge. I remind you that we have the costs to maintain our plants, including security of the employees, of the machines, the building etc.With this agreement, we can accept the court of jurisdiction to be inSwitzerland.Thus, I accept reducing the compensation of Slovenian workers to10%. This is sufficient to prevent any kind of scandal, as I know you are aware of your reputation.I think this offer is worth it for the both of us and I can't wait to hear back from you.Best regards,Head of development -SVN Tech</t>
  </si>
  <si>
    <t xml:space="preserve">Dear Sasa,Thank you for your message.I do understand your concerns. However, would I accept letting our engineers stay in Slovenia for 9 months, if you are willing to pay for the common workers. Further, am I offering you these 2 seats in the board of directors, if you are willing to pay 20% compensation. This way, we show the world that we trust you and are willing to give you certain responsibility. Anyhow, would we therefore also require the higher compensation fee.Thus should satisfy both, your and my boss.Please note, that due to limited man power and other priority projects, I have to take care off, the negotiation can not be exceeded much longer. Therefore, a quick compromise is required.Let me know what you think. I assume my offer is pretty fair and should enable a stable working evironment for bouth our companies.I look forward to hearing from you.Best regards,Finn</t>
  </si>
  <si>
    <t xml:space="preserve">Dear Finn,I think we both have the time to continue our discussion. No need to say that our joint venture is high priority.I think we are nearly there.SVN Techcan accept paying for common workers but you understand that a Slovenian company based in Slovenia employing Slovenian workers for most of them need a stable political environment and therefore need Slovenian representatives to understand their point of view. Independent arbitratorsseem to be a good compromise.I cannot accept anything else than SVN Tech pays for common workers and we allow independent arbitrators (so you are good with that too) OR Hurm AG pays for the common workers and then the court of jurisdiction takes place in Switzerland.In parallel, I reduced the additional compensation of Slovenian workers. Our workers are paid way higher than the average wage, and benefit from a really good social security. Having an additional 20% compensation would be therefore very suspicious.Now, I think this is one of the best deal we can formulate for the both of us. You can try the other solution that I suggested, and tell me which one is the best for you.I look forward to hearing from you.Best regards,Sasa NovakHead of development -SVN Tech</t>
  </si>
  <si>
    <t xml:space="preserve">Dear Sasa,I can agree on the number of director in the boards and the amount of time the engineers spent in Slovenia. Further, am I willing to agree that the Hurm AG pays half the fee of the common workers. Based on my calculation, this should save you enough money to pay a higher additional compensation.As initially agreed, would we prefer a court of jurisdiction in Switzerland. This is the only option that goes along with our compliance policy.Please consider my offer carefully and let me know soon.All the bestFinn</t>
  </si>
  <si>
    <t xml:space="preserve">Dear Finn,As I said before, Switzerlandis an option we can agree on only if you take charge of the payment of common workers. We are aware that your company is based in Switzerland and therefore would prefer the court of jurisdiction to be located there. However, I remind you that you are entirely dealing with a Slovenian company that will take charge of every infrastructure, the security of your engineers, accomodations etc.Also, I think you misunderstood that theAdditional compensation of Slovenian workerswill be paid by you as we pay with a high wage our workers. We have a real policy to make our workers know how premium they are. For this reason, adding a too high compensation to their salaries will make them feel insulted. We know that the climate in which they will work would change in a bad way.The deal as it is now seems the best compromis for both of us. I cannot accept any less and offer a huge liberty to Hurm AG.Please consider this offer.Best regards,Sasa NovakHead of development -SVN Tech</t>
  </si>
  <si>
    <t xml:space="preserve">Dear Sasa,Apologies for the late reply. We had to consider your offer very carefully which took us additional time.However, we reviewed our previous offers and noticed that we started with an offer which would be very beneficial for us. Nevertheless, were we willing to give you more and more perks and privileges with each further offer. Unfortunately, you were not willing to come any closer. You were not making real commitments and if so, were switching made commitments within counteroffers.My company would like to make SVN Tech a final offer which you will find attached.Hopefully, you will consider this option as we agreed to 4 requirements you had, only changing the payment of the common workers, as in our initial request.Please let me know by tomorrow 4 pm (as mentioned in the deadline) weather you take this offer or is we have to look for another partner to work with.All the best for you and SVN Tech.Best regards,Finn</t>
  </si>
  <si>
    <t xml:space="preserve">&lt;p&gt;Dear Finn,&lt;/p&gt;
&lt;p&gt;I think SVN Tech needs time to study this offer.&amp;nbsp;&lt;/p&gt;
&lt;p&gt;Therefore, I might come to you later this day or tomorrow.&lt;/p&gt;
&lt;p&gt;Thank you, we will get to a compromise.&lt;/p&gt;
&lt;p&gt;Sasa&lt;/p&gt;</t>
  </si>
  <si>
    <t xml:space="preserve">&lt;p&gt;Dear Sasa,&lt;/p&gt;
&lt;p&gt;Thanks for your message. We appreciate you concerning our offer.&lt;/p&gt;
&lt;p&gt;We look forward to hearing from you.&lt;/p&gt;
&lt;p&gt;Best regards,&lt;/p&gt;
&lt;p&gt;Finn&lt;/p&gt;</t>
  </si>
  <si>
    <t xml:space="preserve">&lt;p&gt;Hey there, just a quick notice: I#M representing Finn Mendel from the Hurm AG,&lt;/p&gt;
&lt;p&gt;You are supposed to be Sasa Noval, representing SVN Tech.&lt;/p&gt;
&lt;p&gt;&amp;nbsp;&lt;/p&gt;
&lt;p&gt;So yeah, your first offer is pretty good for me xD I will send you my counteroffer very soon.&lt;/p&gt;</t>
  </si>
  <si>
    <t xml:space="preserve">&lt;p&gt;Dear Mr. Finn,&lt;/p&gt;
&lt;p&gt;First of all thank you for your soon answer it was good to know you are taking it in the most professional way, and your message was clear and concise as I expected from you. However I write this informal email to you because I would like to have some clarification respect the differences I have found between what you were saying and the official offer. I know it was not your intention to confuse me but for example, let me cite your own words:&lt;/p&gt;
&lt;p&gt;"I understand your offer, but unfortunately I cannot accept it. Our first goal was to receive 4 seats in the board for our company since we are investing our idea... However I still understand your points and therefore would like to lower our expectations - I want to represent the idea of 3 places for Hurm AG and 2 for SVN Tech. "&lt;/p&gt;
&lt;p&gt;SVN Tech is dispose to reduce also his expectative in this issue, and 3 places for Hurm AG and 2 for SVN Tech could be a achievable agreement in this point if Hurm AG takes it into consideration reducing his expectative in other issue, like the months your engineers stay in Slovenia.&lt;/p&gt;
&lt;p&gt;Respect that I want to remark you the importance of having your engineers here until the Green Spirit production is perfectly encompassed. Said that SVN Tech is also disposed to low down their initial expectative from 12 months to 9 months. So I ask you to consider this point again taking into account that the Green Spirit is a new technology and the knowledge of your engineers in one of the most important resources in this agreement.&lt;/p&gt;
&lt;p&gt;Thirdly I would like to mention the other difference I found between the official offer and the text, let me cite again:&lt;/p&gt;
&lt;p&gt;"...a representative increase the workers would actually feel and what to suggest an increase of at least 10%. "&lt;/p&gt;
&lt;p&gt;Again SVN Tech would agree the 10% additional compensation for Slovenian workers, because we know the importance of maintain a good image for Hurm AG, even knowing is an increase in the human resources costs for us, is an effort we can afford. But not the 15% that is shown in the official offer.&lt;/p&gt;
&lt;p&gt;For that reasons I will wait until your clarification to make another offer. I know we are both in a situation between our companies and the deal, so I suppose for that reason you had to make that initial offer as an enterprise recommendation or so.&lt;/p&gt;
&lt;p&gt;I look after hearing from you,&amp;nbsp;&lt;/p&gt;
&lt;p&gt;Sasa Novak&lt;/p&gt;
&lt;p&gt;Representative of SVN Tech&lt;/p&gt;</t>
  </si>
  <si>
    <t xml:space="preserve">&lt;p&gt;Dear Mr. Novak,&lt;/p&gt;
&lt;p&gt;please be sure that it was not my intention to mislead you in any kind of way. &lt;br /&gt;The offer you have presented seems to be the best we can achieve. &lt;br /&gt;Please send a new offer containing your suggestions.&lt;/p&gt;
&lt;p&gt;Best regards,&lt;/p&gt;
&lt;p&gt;Finn Mendel&lt;/p&gt;</t>
  </si>
  <si>
    <t xml:space="preserve">&lt;p&gt;Dear Mr. Mendel,&amp;nbsp;&lt;/p&gt;
&lt;p&gt;I received your Counteroffer but only data and no explanations. Can you please specify it to allow us to go further in our collaboration ?&lt;/p&gt;
&lt;p&gt;Thank you in advance.&lt;/p&gt;
&lt;p&gt;Kind regards.&lt;/p&gt;
&lt;p&gt;Sasa Novak.&lt;/p&gt;</t>
  </si>
  <si>
    <t xml:space="preserve">&lt;p&gt;Dear Mr. Novak,&lt;br /&gt;I am sorry my message has not been sent.&lt;br /&gt;Considering the number of directors, I would prefer them to be all from our company. We offer you a great chance to profit from our new technology and we do not want others to determine, what will happen with it. I see your point in having a better position as a local dealing with other locals. Nevertheless, this can also be done by only one director. Therefore, best we can do, would be to offer you one seat on the board.&lt;br /&gt;Also, it is non-negotiable for us that the court of jurisdiction would have to be in Switzerland.&amp;nbsp;We do not intend to play any tricks or tactical manoeuvres&amp;nbsp;during the cooperation with SVN Tech. Nonetheless, we need some sort of legal security.&lt;br /&gt;In exchange for the board seats, we would offer your workers 20% additional compensation.&amp;nbsp;&lt;br /&gt;I hope you can understand my points concerning the number of board members and the court of jurisdication.&amp;nbsp;&lt;br /&gt;&lt;br /&gt;Best regards,&lt;br /&gt;Finn Mendel&lt;/p&gt;</t>
  </si>
  <si>
    <t xml:space="preserve">&lt;p&gt;Dear Mr. Novak,&lt;br /&gt;first of all, thank you for your fair offer! I am happy that we were able to start on a new basis. May I ask, what percentage you would reach with that offer?&lt;br /&gt;I would be happy, if we could adjust one of the three other dimensions into my direction: directors on board, engineers in Slovenia, Payment of common workers.&lt;br /&gt;I am barely reaching over 50% with that offer.&lt;br /&gt;&lt;br /&gt;Best regards,&lt;br /&gt;Finn Mendel&lt;/p&gt;</t>
  </si>
  <si>
    <t xml:space="preserve">&lt;p&gt;Dear Mr Mendel with this offer I&amp;rsquo;m at 52%.&amp;nbsp;&lt;/p&gt;
&lt;p&gt;And with the previous offer I was at 18%.&lt;/p&gt;
&lt;p&gt;I think this is a fair offer traducing the equity and cooperation of our relationship.&lt;/p&gt;
&lt;p&gt;Let me know about your opinion on this.&lt;/p&gt;
&lt;p&gt;Kind regards.&lt;/p&gt;
&lt;p&gt;Sasa Novak.&lt;/p&gt;</t>
  </si>
  <si>
    <t xml:space="preserve">&lt;p&gt;Dear Mr Mendel,&lt;/p&gt;
&lt;p&gt;Thank you very much for your prompt reply.&lt;/p&gt;
&lt;p&gt;Of course, we would like to promote the reputation of Hurm AG and are very interested in paying our employees a fair and competitive salary. Our employees already receive a far above-average salary and we would pay them an &lt;strong&gt;additional compensation&lt;/strong&gt; of 10%. In sum this already results in an very competitive salary. Therefore we believe that the payment is no reasen for the employees to be bribeable or to leave our company. Furthermore, with reference to Herzberg&amp;rsquo;s motivation-hygiene theory, we believe that compensation that goes beyond this 10% would not have any additional effect on the motivation and satisfaction of our employees. According to Herzberg, payment can at most prevent dissatisfaction. But the actual work one performs in his job have the capacity to gratify such needs as achievement, competency, status, and self-realization. For this reason, we should not further increase compensation, but rather think about how we can make the work of our employees as varied as possible, how we can integrate them into the decision-making process and how we can transfer responsibility to them.&lt;/p&gt;
&lt;p&gt;If you agree to the first point, I could offer you in return that SVN Tech pays the &lt;strong&gt;wages of commonly hired employees&lt;/strong&gt;.&lt;/p&gt;
&lt;p&gt;Furthermore, I am completely in your opinion that we need some sort of legal security, a &lt;strong&gt;court of jurisdiction&lt;/strong&gt;. Since we agreed that the new production plants will be in Slovenia, I thought it was obvious that the project will be conducted under slovenian law. Unfortunately I can not follow you on this point: why would you like the court of jurisdiction to be in Switzerland?&lt;/p&gt;
&lt;p&gt;I am looking forward to a continued good conversation and to hear from you.&lt;/p&gt;
&lt;p&gt;Best regards,&lt;/p&gt;
&lt;p&gt;Sasa Novak&lt;/p&gt;</t>
  </si>
  <si>
    <t xml:space="preserve">&lt;p&gt;Dear Mr. Mendel,&lt;/p&gt;
&lt;p&gt;Thank you for your reply.&lt;/p&gt;
&lt;p&gt;I have some questions concerning your offer:&lt;/p&gt;
&lt;p&gt;1. You said "For us 4 members of our team would make much more sense for the quality of our cooperation." What do you mean by "the quality of our cooperation"?&lt;/p&gt;
&lt;p&gt;2. Why do you want to stay for only 6 months in Slovenia? As far as I know we are both interessted for this joint venture to be successful and we expect, that the set up process will definitly take up to 9 months.&lt;/p&gt;
&lt;p&gt;3. Do you really think we don't have a legal security in Slovenia? I do not see a reason, why the swiss court of jurisdiction should be better. Even more it would only make things harder, because the joint venture is located in Slovenia. I hope you can clarify this for me.&lt;/p&gt;
&lt;p&gt;And for the point of additional compensation we definitly need a different solution - 20% is totally utopian, especially if SVN Tech should pay it.&lt;/p&gt;
&lt;p&gt;I'm looking forward to your clarification. Thank you in advance.&lt;/p&gt;
&lt;p&gt;S.Novak&lt;/p&gt;
&lt;p&gt;&amp;nbsp;&lt;/p&gt;</t>
  </si>
  <si>
    <t xml:space="preserve">&lt;p&gt;Dear Mrs.Novak,&lt;/p&gt;
&lt;p&gt;&amp;nbsp;&lt;/p&gt;
&lt;p&gt;Thank you for the questions I&amp;rsquo;ll do my best to explain better.&amp;nbsp;&lt;/p&gt;
&lt;p&gt;1.By the term &amp;ldquo;quality cooperation&amp;rdquo; we have to keep in mind sensitivity of time for our mutual project. More precisely, it makes sense for both of our companies only if we bring first this new technology to the market. Only by doing so we could gain advantage of the first mover. Therefore, it is essential to let Hurm have the majority in the board of directors in order to make operational decisions as quickly as possible. Please let us know if you agree.&lt;/p&gt;
&lt;p&gt;2. Of course that we want for our joint venture to be successful, when saying 6 months we believe that it would be sufficient, not only for our key engineers to finish the major work, but also to train your staff. If you are certain that 9 months would be required for finishing this process we would accept that. After all we both want to push development of the Green Engine as fast as possible.&lt;/p&gt;
&lt;p&gt;3. No one stated that we think there is no legal security in Slovenia, that is out of the question. However, that security offered in Slovenia is not equal for everyone. Moreover, we have evidence that foreign companies face really big problems when they demanded their rights. That is why we insist on relying on the Swiss court and team of arbitrators. First of all they are specialized on cross-national cooperation and relies on international standards.&amp;nbsp;&lt;/p&gt;
&lt;p&gt;4. Finally, for additional compensation you say it is pure utopia, but let me make it clear how and why you should reconsider that view. This is an international project with the high level of technological know-how. In order to avoid any corruption, bribes and loosing the workforce we must pay all the workers significantly more to keep them in the company and to stay safe.&lt;/p&gt;
&lt;p&gt;&amp;nbsp;I hope this clarification will help you to understand our view and we are looking forward to your positive reply. I believe that there is a way to make both sides satisfied so that our cooperation leads to the mutual success.&lt;/p&gt;
&lt;p&gt;&amp;nbsp;&lt;/p&gt;
&lt;p&gt;Best regards,&lt;/p&gt;
&lt;p&gt;Finn Mendel&lt;/p&gt;
&lt;p&gt;&amp;nbsp;&lt;/p&gt;</t>
  </si>
  <si>
    <t xml:space="preserve">Hello Finn, my name is Sasa Novak and I'm representing the company SVN Tech. I would like to clear out how many directors are needed to represent well the production themes, because our main task in the joint venture is to learn your know-how of the 'Green Spirit' engines and then be able to produce it perfectly.In my pint of view, it's very important for the optimal production in our joint venture is that 3 of the 5 members of the direction group belong to SVN Tech. Even though, i want to know your point of view in that theme and make a decision together.</t>
  </si>
  <si>
    <t xml:space="preserve">Hello Sasa, nice to hear from you. I am very happy to hear that you are seeing your main task in learning the know how of 'Green Spirit'. Normally I would say that our employees come back to Switzerland as soon as development has finished. But I am willing to let them train your employees for additional 6months. You seem interested in that.But instead it is very important for me that there are 20% of additional compensation of your emloyees so that we dont need to worry about corruption and the risk of being involved in a scandal. So this piont is really important for Hurm AG. In this regards we also need the court of jurisdiction to be in Switzerland.To control that the development is going in the right direction Hurn AG also thinks it is very important that we have at least 3 members in board.If you are willing to have the majority in board, Hurn AG will be okay with that if the payment of common workers will be paied by SVN Tech.I really hope that we will find an agreement! I am a favour of settle down an agreement soon.</t>
  </si>
  <si>
    <t xml:space="preserve">Hello Finn, nice to meet you. One thing you have to know is that if your employees stay here in Slovenia 6 months, that will supose a great expense for both because we would need to engage a local company to be able to have sufficient resources to set up the production. My point of view in this is that if you want to send engineers here, it would have to be in a longer term (9 months).In the other hand, the additional compensation for my employees I think is too much, they are very happy in their jobs and the organisational culture of SVN Tech is internalized in them, they work hard and productive, so I think that it's enough with an additional compensation of 10 %Finally, I agree with you in the them of direction, Hurum AG can have the majority in the board (3/5 members) and we, will have the minority (2/5 members). Having said that, the payment of the common workers will be paid by Hurum AG.</t>
  </si>
  <si>
    <t xml:space="preserve">Hi, can you please fill out your offer in the agenda, so I can see it in percentages? That would be great :)</t>
  </si>
  <si>
    <t xml:space="preserve">Here you can see my agenda.In addition,we have to talk about the court jurisdiction, i think it is a subject that we have not discussed and I would like to clarify.</t>
  </si>
  <si>
    <t xml:space="preserve">So this offer is just unrealistic and I will for sure reject.Like I said my collegue told me that you are a team player and cooperative.I will repeat myself...THere are two points that are very important to Hurm AG which I have explained in my first offer: Court jurisdiction and additional compensation. We have to have 20% of additional compensation for Slovenian workers and the juisdiction has to be in Switzerland.ALTERNATIVE 1 -The payment of common workers has to be by SVN Tech.As goodwill Hurm AG will let our engineers train your workers for 9 months. Also you can have the majority in board 2:3.I want to see some cooperative guesture in regards to time. Otherwise I have to look for another partner.ALTERNATIVE 2 -There is only one topic that we can discuss: the payment of common workers and the directors in board. If we split the payment of common workers, Hurm AG want to have the majority in board 4:1.So basically there are 2 alternatives. I will put into the agenda the first one. If you are not satisfied then we can settle down for the second alternative. But for Hurm AG there is no other way to settle.Thank you</t>
  </si>
  <si>
    <t xml:space="preserve">Hello Finn I think you didn't thought about common alternatives, ways to work together and with that attitude, we can not make this project progress. I agree with you about the directors in board and with the time of your engineers in Slovenia but there are some terms that won't help us too much.I would like you to think the next points:1. We can pay teh common workers half and half because it's our production, i think the commor workers will feel motivated if they know they are going to work ina big project, involucrated with the caus, the Green Spirit cause.2. I propose you to make that work more common and have a jurisdiction with independent arbitrators.3. Finally, with the additional compensation of Slovenian workers, not for you, not for me, we could accord the middle point; 15%,</t>
  </si>
  <si>
    <t xml:space="preserve">Dear Sasa, of course you agree with the directors in board and with the time of your engineers in Slovenia. With offering this to you I wanted to show that I am cooperative. I gave you two topics of which you could decide but you didn't give me any topic.Like I said I want 20% additional compensation for the slovenian workers and jurisdiction is in Switzerland.We can pay half half the common workers.This is really my last offer. Please accept or reject. Our company has the know how and we have other companies that want to work with us under these circumstances...Regads Finn</t>
  </si>
  <si>
    <t xml:space="preserve">&lt;p&gt;Dear Sasa,&lt;/p&gt;
&lt;p&gt;I am delighted to finally make your aquintance. I heard a lot about you from Maria Alpha. She especially praised your cooperative solutions and ability to achieve solutuions best for all parties. Regarding this i think we have to clarifiy some things before we start agreeing on numbers.&lt;/p&gt;
&lt;p&gt;According to your first offer it seems you regard our Joint Venture as a cooperation to sell the Green Spirit - Desing Car in Slovenia.&lt;/p&gt;
&lt;p&gt;While it is true that Slovenia is a potent market to be accesed i want to add here that we plan to sell the Green Spirit in all of Europe, and if possible event world wide.&lt;/p&gt;
&lt;p&gt;Having that in mind i can not understand why you'd suggest that SVN Tech, as a local firm in Slovenia, is bound to be the decision maker and the court of jurisdiction.&lt;/p&gt;
&lt;p&gt;Maybe our goals differ here ?&lt;/p&gt;
&lt;p&gt;Regards,&lt;/p&gt;
&lt;p&gt;Finn Mendel&lt;/p&gt;</t>
  </si>
  <si>
    <t xml:space="preserve">&lt;p&gt;Dear Finn,&lt;/p&gt;
&lt;p&gt;my references about you are very flattering too. Enej Kos says you allways have an ear open for suggestions or a new approach, and that you are eager to find an agreement that everybody can benefit from. To merit that spirit, let's keep this conversation as polite and constructive as possible. In that sense, if I said something that botherd you, please accept my apologies: if I brought up some topics on my firts message, it was due to the limited time frame we have available.&lt;/p&gt;
&lt;p&gt;It has been very clear to me that this is meant to be a long term relationship between our two companies, so we really need to find the terms that suit us all. However, as far as I am aware, the purpose of this JV is taking over the engine design, from the point Hurm AG is right now, and its construction when tests are over. That will allow Hurm AG to focus on the production of all other parts of the car, honouring the centenary tradition of the brand.&lt;/p&gt;
&lt;p&gt;As all this will happen in our facilities, located in Slovenia, we find it quite advantageous to be a slovenian company. Furthermore, in order to keep the colaboration with local authorities and partners as smooth as possible, having a strong native representation in the board of directors is, in my perspective, key to success. In that sense, please allow me to draw your attention on the strong development plan the government has in Slovenia for new infrastructure we will benefit from.&lt;/p&gt;
&lt;p&gt;Of course, in the long term, once the proyect grows and other locations gain relevance in this joint endeavour, it might become reasonable to reconsider this decision and move the company somewhere else, but considering the current status, I really think it is a reasonble starting point.&lt;/p&gt;
&lt;p&gt;Best regards,&lt;/p&gt;
&lt;p&gt;Sasa&lt;/p&gt;</t>
  </si>
  <si>
    <t xml:space="preserve">&lt;p&gt;Hey Finn.&lt;/p&gt;
&lt;p&gt;&amp;nbsp;&lt;/p&gt;
&lt;p&gt;Today, when I read your message, I was stunned.&lt;/p&gt;
&lt;p&gt;Is there any chance that we go back on normal negotiation?&amp;nbsp;&lt;/p&gt;
&lt;p&gt;&amp;nbsp;&lt;/p&gt;
&lt;p&gt;Best regards,&lt;/p&gt;
&lt;p&gt;Sasa&amp;nbsp;Novak&lt;/p&gt;</t>
  </si>
  <si>
    <t xml:space="preserve">&lt;p&gt;Hi Sasa,&lt;/p&gt;
&lt;p&gt;&amp;nbsp;&lt;/p&gt;
&lt;p&gt;Ok, lets proceed normal negotiation and let me put it in other words then.&lt;/p&gt;
&lt;p&gt;Our R&amp;amp;D department has found that it is of great importance for us to give in as less as possible on the following negotiation points:&lt;/p&gt;
&lt;p&gt;1. Additional payment of slovenian workers&lt;/p&gt;
&lt;p&gt;2. Court of jurisdiction&amp;nbsp;&lt;/p&gt;
&lt;p&gt;3. Payment of common workers&lt;/p&gt;
&lt;p&gt;&amp;nbsp;&lt;/p&gt;
&lt;p&gt;We are very willing to meet your wishes regarding Hurm directors in board and engineers in Slovenia.&amp;nbsp;&lt;/p&gt;
&lt;p&gt;We are looking forward to your counter offer and reply with a fitting counter offer to yours again!&lt;/p&gt;
&lt;p&gt;Have a nice day Sasa!&lt;/p&gt;</t>
  </si>
  <si>
    <t xml:space="preserve">&lt;p&gt;You did not answer me about sharing private&amp;nbsp;data before we accept a final offer? =)&lt;/p&gt;
&lt;p&gt;One more thing. We should try to avoid splitting&amp;nbsp;the utility points. At least one of us should be super happy about the final result in every issue. I think that we can come quite far with that strategy. We need to communicate a lot, and then we will better understand each&amp;nbsp;other.&amp;nbsp;&lt;/p&gt;
&lt;p&gt;Have fun Finn! =)&amp;nbsp;&lt;/p&gt;</t>
  </si>
  <si>
    <t xml:space="preserve">&lt;p&gt;We need to try to get a win-win situation and we can only reach this if you tell me what aspects are most important for your company.&amp;nbsp;&lt;/p&gt;
&lt;p&gt;You shouldnt see this as private information but crucial information to reach joint benefit. This is, in contrary to negotiating on the proce of a house for example, a multiple aspects negotiation and sharing info will help us.&lt;/p&gt;
&lt;p&gt;so you dont have to tell me your utility points but i do need to know which three aspects are most important for you&lt;/p&gt;</t>
  </si>
  <si>
    <t xml:space="preserve">&lt;p&gt;My company also have R&amp;amp;D and we also have brilliant people.&lt;/p&gt;
&lt;p&gt;Based on over past messages they prepared&amp;nbsp;a superb offer and I think that you should reconsider it. I want to stress&amp;nbsp;out that your and my utility are important.&amp;nbsp;&lt;/p&gt;
&lt;p&gt;Also, today I would like to close our negotiation. I will respond quickly if you are prepared&amp;nbsp;to negotiate and have time. Don't&amp;nbsp;forget that we have to reach an agreement until&amp;nbsp;16.00 tomorrow.&amp;nbsp;&lt;/p&gt;
&lt;p&gt;&amp;nbsp;&lt;/p&gt;
&lt;p&gt;All the best, Sasa&lt;/p&gt;</t>
  </si>
  <si>
    <t xml:space="preserve">&lt;p&gt;Hi Sasa,&amp;nbsp;&lt;/p&gt;
&lt;p&gt;&amp;nbsp;&lt;/p&gt;
&lt;p&gt;Okay I'll reconsider. I want to accept your offer as you proposed only I need 3 Hurm directors on the board instead of two.&amp;nbsp;&lt;/p&gt;
&lt;p&gt;You need to make an offer cause I can't react with a counteroffer on your last offer anymore as I did already&lt;/p&gt;
&lt;p&gt;&amp;nbsp;&lt;/p&gt;
&lt;p&gt;Finn&lt;/p&gt;</t>
  </si>
  <si>
    <t xml:space="preserve">&lt;p&gt;Dear Mrs Novak,&lt;/p&gt;
&lt;p&gt;is it possible to communicate in german?&lt;/p&gt;
&lt;p&gt;Sincerly Finn Mendel&lt;/p&gt;</t>
  </si>
  <si>
    <t xml:space="preserve">&lt;p&gt;Dear Mr Mendel,&lt;/p&gt;
&lt;p&gt;unfortunately I am not a fluent German speaker. Nevertheless, if it is more convenient to you we can change the language to German for our further discussions. We can hire a translator, that's not a problem.&lt;/p&gt;
&lt;p&gt;Yours Sincerly,&lt;/p&gt;
&lt;p&gt;Sasa Novak&lt;/p&gt;</t>
  </si>
  <si>
    <t>-</t>
  </si>
  <si>
    <t xml:space="preserve">&lt;p&gt;Hi Alex,&amp;nbsp;&lt;/p&gt;
&lt;p&gt;Thank you for your fast reply. I agree to talk about the the first three issues first.&amp;nbsp;&lt;/p&gt;
&lt;p&gt;Which one of the two&amp;nbsp;&lt;span class="semanticEnrichment semanticEnrichmentItem-issue-321 mceNonEditable badge badge-info p-1" title="Issue - Music Act"&gt;Music Act&lt;/span&gt;&amp;nbsp;and&amp;nbsp;&lt;span class="semanticEnrichment semanticEnrichmentItem-issue-324 mceNonEditable badge badge-info p-1" title="Issue - Catering"&gt;Catering&lt;/span&gt;&amp;nbsp;is of more importance for you?&lt;/p&gt;
&lt;p&gt;I will try to base my counteroffer on that.&amp;nbsp;&lt;/p&gt;
&lt;p&gt;Thank you&amp;nbsp;&lt;/p&gt;
&lt;p&gt;Chris&lt;/p&gt;</t>
  </si>
  <si>
    <t xml:space="preserve">&lt;p&gt;Hallo Chris,&lt;/p&gt;
&lt;p&gt;it seems difficult to find tha common way, but i have no doubt that it will happen soon!&lt;/p&gt;
&lt;p&gt;So, both issues are so important that i can't ignore one of those. But let's say i would focus on getting the best out of&amp;nbsp;&lt;span class="semanticEnrichment semanticEnrichmentItem-issue-324 mceNonEditable badge badge-info p-1" title="Issue - Catering"&gt;Catering&lt;/span&gt;&amp;nbsp;and , which would be "international buffet" and also the best out of&amp;nbsp;&lt;span class="semanticEnrichment semanticEnrichmentItem-issue-320 mceNonEditable badge badge-info p-1" title="Issue - Sponsor Selection"&gt;Sponsor Selection&lt;/span&gt;&amp;nbsp;, which would be "Corporate Ltd". In that case i would accept you to choose the music "Local folklore band" which is the most unfavorable choise to.&amp;nbsp;&lt;/p&gt;
&lt;p&gt;Please consider the above information and sent me your counteroffer!&lt;/p&gt;
&lt;p&gt;BR Alex&lt;/p&gt;</t>
  </si>
  <si>
    <t xml:space="preserve">&lt;p&gt;Hi Alex&lt;/p&gt;
&lt;p&gt;This offer was unfortunately giving me the lowest utilit you have send me so far :(&amp;nbsp; Based on the little time we have left, what do you think we use the trust card and show each other our preferences including percentage, so we'll find a fair deal?&lt;/p&gt;
&lt;p&gt;Kind regards&amp;nbsp;&lt;/p&gt;
&lt;p&gt;Chris&lt;/p&gt;</t>
  </si>
  <si>
    <t xml:space="preserve">&lt;p&gt;Hi Chris,&lt;/p&gt;
&lt;p&gt;we have lost already 2 days, i was waitig for your answer!&lt;/p&gt;
&lt;p&gt;We are not allowed to excange informations, so i can't tell you anything about my values.&lt;/p&gt;
&lt;p&gt;Let's find the way to come to an agreement.&lt;/p&gt;
&lt;p&gt;Take the best offer i ve made you and make some changes..&lt;/p&gt;
&lt;p&gt;I can accept: "week 1, Alex awards.., Corporate Ltd."&amp;nbsp;&lt;/p&gt;
&lt;p&gt;but then "International buffet" and "Pop band FreeLife"!&lt;/p&gt;
&lt;p&gt;BR Alex&lt;/p&gt;</t>
  </si>
  <si>
    <t xml:space="preserve">&lt;p&gt;Dear&amp;nbsp;Chris Meyer,&lt;/p&gt;
&lt;p&gt;Nice to hear from you again. I am simply unable to accept your offer.&amp;nbsp;&lt;/p&gt;
&lt;p&gt;Regarding my last message. Please read it carefully again and answer all my Questions.&amp;nbsp;&lt;/p&gt;
&lt;p&gt;Thank you very much.&amp;nbsp;&lt;/p&gt;
&lt;p&gt;Since we cannot agree on the purpose of the Conference I am working on a new Offer in the meanwhile&lt;/p&gt;
&lt;p&gt;I am hoping we are coming to terms soon.&amp;nbsp;&lt;/p&gt;
&lt;p&gt;King Regards,&lt;/p&gt;
&lt;p&gt;Alex Kramer&lt;/p&gt;</t>
  </si>
  <si>
    <t xml:space="preserve">&lt;p&gt;&lt;span class="tlid-translation translation" lang="en"&gt;Dear Alex Kramer,&lt;/span&gt;&lt;/p&gt;
&lt;p&gt;&lt;span class="tlid-translation translation" lang="en"&gt;I am happy to answer your question again in detail:&lt;br /&gt;A representative of the sponsor will introduce the company during our event. Through a long-term contract, our students can socialize and get to internships more easily.&lt;br /&gt;Boomerang pays only slightly less than Art Inc. and we also get a long-term contract. From our experience, twice as many students get an internship if we have long-term contracts with the sponsors than without a contract.&lt;br /&gt;Also, I've already told you that the money pays the boomerang is only minimally below what Art Inc pays and more than enough.&lt;br /&gt;In addition, Boomerang also supports us at other events in the future. The contract therefore adds additional financial security and allows us to organize more events in the future.&lt;br /&gt;Without a long term contract, Art Inc. may change its intentions at any time and no longer support us.&lt;br /&gt;I hope you now understand why we should consider a long-term cooperation. Nevertheless, I'm still willing to negotiate with you if you also argue your point of view better.&lt;br /&gt;I've thought again about an offer and I'm looking forward to yours very much and hope you also include my views and not just demand your views.&lt;/span&gt;&lt;/p&gt;
&lt;p&gt;&lt;span class="tlid-translation translation" lang="en"&gt;Kind redards,&lt;/span&gt;&lt;/p&gt;
&lt;p&gt;&lt;span class="tlid-translation translation" lang="en"&gt;Chris Meyer&lt;/span&gt;&lt;/p&gt;
&lt;p&gt;&amp;nbsp;&lt;/p&gt;</t>
  </si>
  <si>
    <t xml:space="preserve">&lt;p&gt;Dear Chris Meyer,&lt;/p&gt;
&lt;p&gt;Thank you very much for this clarification. I think you are mixing things up now.&lt;/p&gt;
&lt;p&gt;The contract length is not about internships it is simply about financing the event and future events. In my Opinion we already have a good relationship with Art Inc. They have supported the ISA for a long time and therefore I am sure that their support will continues in the future. Another point what I already mentioned in a previous message is the fact that ISA is still growing and therefore we can get better terms in the future and we shouldn&amp;rsquo;t commit ourselves to legally binding contract.&lt;/p&gt;
&lt;p&gt;Coming back to the internships. This point might be true but since ISA has already established itself as big and well respected company I don&amp;rsquo;t think that is a problem. It hasn&amp;rsquo;t been in the past. Why should it know?&lt;/p&gt;
&lt;p&gt;What about Corporate Ltd. This company might be a middle thing for us or? What do think about them?&lt;/p&gt;
&lt;p&gt;&amp;nbsp;&lt;/p&gt;
&lt;p&gt;I am looking forward hearing from you.&amp;nbsp;&lt;/p&gt;
&lt;p&gt;&amp;nbsp;&lt;/p&gt;
&lt;p&gt;King Regards,&lt;/p&gt;
&lt;p&gt;ALex Kramer&lt;/p&gt;</t>
  </si>
  <si>
    <t xml:space="preserve">&lt;p&gt;Dear Chris,&lt;/p&gt;
&lt;p&gt;I&amp;acute;m so sorry, I am really busy right now. But I will respond to your counteroffer in 5 to 6 hours. It is a really stressful day, I hope you can understand this. It will not happen the next days.&lt;/p&gt;
&lt;p&gt;Best regards Alex&lt;/p&gt;</t>
  </si>
  <si>
    <t xml:space="preserve">&lt;p&gt;Dear Alex,&lt;/p&gt;
&lt;p&gt;Thanks for the heads-up. I will wait to receive your offer today&lt;/p&gt;
&lt;p&gt;Best,&lt;/p&gt;
&lt;p&gt;Chris&lt;/p&gt;</t>
  </si>
  <si>
    <t xml:space="preserve">&lt;p&gt;Hello Chris,&lt;/p&gt;
&lt;p&gt;I am fine with your deal and I think it is a fair offer. I will accept it!&lt;br /&gt;I just wanna ask you if you want to just try some alternative offers to look if there is even a better deal possible.&lt;/p&gt;
&lt;p&gt;What do you think?&lt;/p&gt;
&lt;p&gt;Best regards Alex&lt;/p&gt;</t>
  </si>
  <si>
    <t xml:space="preserve">&lt;p&gt;Hi Alex,&lt;/p&gt;
&lt;p&gt;I am happy that you are willing to accept my offer.&amp;nbsp;&lt;/p&gt;
&lt;p&gt;I already went through all the possibilities and given your preferences and mine, I am not sure there is a deal that is better for the both of us.&amp;nbsp;&lt;/p&gt;
&lt;p&gt;If you have found a better solution, I will be happy to hear about it!&lt;/p&gt;
&lt;p&gt;Best regards&lt;/p&gt;
&lt;p&gt;Chris&lt;/p&gt;</t>
  </si>
  <si>
    <t xml:space="preserve">Dear Mr. Meyer,i feel honoured to having the possibilty to working with you on the organisation of the annual ISA cofference. The success of this event depends mainly on the planning and organisation and since this is of interest for both of us, I would suggest that our focus of this years conference should lie on the students themselves. To create a positive atmosphere for the students, we are responsible to create the right circumstances for such an event.As a conclusion, I would like to provide you the following opening offer:- As a sponsor I would suggest to go with Art Inc., since they offered us the best short-term payment directly for the event- For the music act I would like to hire an international act in order to make the event attractive for a broader audience of students. I thought of DJ Happy, since his international presence is undeniable and his success in the international charts speaks for the satisfaction of his listeners.- If we talk about the presentation task, it would be an honour for me to do the opening speech. This would mean that you can do the award show of the conference and hand over the certificates to the best ISA performers.- The date of the conference has not been fixed yet and as I looked through the possible weeks, it came to my mind that there are many conflicting dates/events in the stated possible weeks. As far as I can tell, it would be best to host the event in week 2, since there are no conflicts with other events or holidays (which could lead to the fact that the students are abroad and can not attend our event).- Last but not least, we should agree on a good catering. As already stated above, we should focus on the students and create the right atmosphere for interactions between the students. It is very hard to interact with people while sitting on a table with your fixed seating neighbours (which speaks against a traditional course meal), so I would suggest to have a international (Austrian, German and Swiss) buffet. The buffet could lead to more interaction between the students and a more relaxed atmosphere (also for nervous students).In case you are not satisfied with my opening offer, or if you can suggest improvements please do not hesitate to contact me. I am looking forward to hearing from you!Sincerely,Alex Kramer</t>
  </si>
  <si>
    <t xml:space="preserve">Dear Mr Kramer,this offer is not acceptable at all. I would not make any profits here.Please find enclosed my new offer.Yours sincerely,Chris</t>
  </si>
  <si>
    <t xml:space="preserve">&lt;p&gt;Dear Mr. Meyer,&lt;/p&gt;
&lt;p&gt;could you please justify your issues, to help me understand your point. I think I would need some further information to understand your point of view in order to find a reasonable compromise.&lt;/p&gt;
&lt;p&gt;Sincerely,&lt;br /&gt;Alex Kramer&lt;/p&gt;</t>
  </si>
  <si>
    <t xml:space="preserve">&lt;p&gt;Dear Chris Meyer!&lt;/p&gt;
&lt;p&gt;Thank you for your quick answer. It is not possible to work on the negotiation right now because of my work. I would prefer to have a fixed time to focus on the negotiation.&lt;/p&gt;
&lt;p&gt;I don't know which time zone you are in, but if you are interested to get a good result and a quick and concentrated conversation, it would be a good choice for me to do it in the evening (I live in europe UTC+01). Would that also fit for you?&lt;/p&gt;
&lt;p&gt;&amp;nbsp;&lt;/p&gt;
&lt;p&gt;Best regards,&lt;/p&gt;
&lt;p&gt;Alex Kramer&lt;/p&gt;</t>
  </si>
  <si>
    <t xml:space="preserve">&lt;p&gt;Dear Alex Kramer,&lt;/p&gt;
&lt;p&gt;I agree that it would be easier to have a fixed time for our negotiation. I also live in Europe UTC+01. Would you be available this evening at 19:30 ?&amp;nbsp;&lt;/p&gt;
&lt;p&gt;Kind regards,&lt;/p&gt;
&lt;p&gt;Chris Meyer&lt;/p&gt;</t>
  </si>
  <si>
    <t xml:space="preserve">&lt;p&gt;Dear Chris Meyer!&lt;/p&gt;
&lt;p&gt;19:30 today is a great time. Let's do that.&lt;/p&gt;
&lt;p&gt;See you later,&lt;/p&gt;
&lt;p&gt;Alex Kramer&lt;/p&gt;</t>
  </si>
  <si>
    <t xml:space="preserve">&lt;p&gt;Dear Alex Kramer,&amp;nbsp;&lt;/p&gt;
&lt;p&gt;Perfect !&lt;/p&gt;
&lt;p&gt;See you later.&lt;/p&gt;
&lt;p&gt;Kind regards,&lt;/p&gt;
&lt;p&gt;Chris Meyer&lt;/p&gt;</t>
  </si>
  <si>
    <t xml:space="preserve">&lt;p&gt;Dear Chris Meyer,&lt;/p&gt;
&lt;p&gt;I think altogether we did it pretty good already and explored many different ways.&lt;br /&gt;I know that it was a slightly better utility for me, but there are so many options and I think it could be possible to reach a 60% utility at least. Your last offer was 58% utility for me, so in my opinion pretty good.&lt;/p&gt;
&lt;p&gt;Could you think of a trade-off, which would increase our joined utility? Otherwise I would accept your offer.&lt;/p&gt;
&lt;p&gt;Best regards,&lt;/p&gt;
&lt;p&gt;Alex Kramer&lt;/p&gt;</t>
  </si>
  <si>
    <t xml:space="preserve">&lt;p&gt;Dear Alex Kramer,&lt;/p&gt;
&lt;p&gt;You are right, I think we did a good job so far.&lt;/p&gt;
&lt;p&gt;I tried to think of a better trade off that could increase our joined utility without creating a big gap beween our utilities. How would be Boomerang, pop band, me opening the speech, week 1 and international buffet for you ?&amp;nbsp;&lt;/p&gt;
&lt;p&gt;This would bring me a utility of 57%. Does it decrease yours by a lot ?&amp;nbsp;&lt;/p&gt;
&lt;p&gt;And how would it be with all the same but week 3 ?&lt;/p&gt;
&lt;p&gt;Kind regards,&lt;/p&gt;
&lt;p&gt;Chris Meyer&lt;/p&gt;</t>
  </si>
  <si>
    <t xml:space="preserve">Hi "Chris"!It is nice to have you on the organization team for this event! As you may know we do not have that much time to organize the event and we should agree on the important points. Therefore, I did my research on every point and also looked at your preferences. I prepared an offer, which could beneficial for both of us. I hope you agree and we can settle the negotiation as soon as possible. I believe that there is no better deal for both of us! Let me know if you had at some point slightly different preferences and if so than why!Looking forward to work with you,Best regards"Alex"</t>
  </si>
  <si>
    <t xml:space="preserve">Dear Alex,Thank you for your message and the attached offer. I also think we should try to set the attributes of this conference, as we both benefit from it. In order to do so, we should share with each other about our preferences so we could start from there and move forward.As a point of start, I prepared an offer that I hope, is more interesting for both of us. Please let me know what do you think.Kind regards,Chris</t>
  </si>
  <si>
    <t xml:space="preserve">Hi Chris,Thank you for your counter offer!In terms of music I think a local folklore band would be quite boring for the people, because as we knok they are mostly young folks. I cannot support Boomerang as sponsore, there I absolutely have no doint that this is the best choice for us, Boomerang is not reliable at all as far as I know. I think Week 2 would be a better option but we can agree on Week 3 if we can also agree on Art Inc. for sponsorship. About the presentation talks: I think we both know that I am the better public speaker, I just want to save you from a bad experience, because if you do not give a good speech, it really could harm you career. And to be honest the possibility is quite high if you did it. But maybe we can agree on an independent third person.Thank you and looking forward to hearing from you!Best wishesAlex</t>
  </si>
  <si>
    <t xml:space="preserve">Dear Alex,I was hoping to hearing from you! Thanks for your offer. I went through it carefully and I think, in order to move forward, we have to start to make concessions to ourselves.Sponsor &amp; Presentation Tasks: I keep thinking that Boomerang is a safe and good option. If you were willing to agree on this I will be willing to give you the presentation task.Music Art &amp; Catering: If you let me have the foklore music, (which I think by the way, is a really interesting type of music) I could trade it for the catering that you prefer (International buffet, as your first requirement).Date of conference: for me is more suitable week 4, but if you want I could let you have week 2, as initially proposed by you.Please let me know what you think.Best!Chris</t>
  </si>
  <si>
    <t xml:space="preserve">Hi Chris,I think the international buffet is for both of us great, so we don't have to negotiate on this.I can take even your first preference and agree with week 3, but I must be honest I cannot allow a nother sponsor, just Art Inc is acceptable for me, if we destroy our great relationship with this company we possibly destroy our whole financial system. I am willing to give up my music prefrence (besides the appointment prefrence) for this.I really hope we can agree on this, because we must come to an agreement soon!Best wishes,Alex</t>
  </si>
  <si>
    <t xml:space="preserve">Dear Alex,Ok, the less important matter, the catering we can agree on the international buffet since is the intermediate option, good for both of us.Sponsor &amp; Music Art: if you want so much Art Inc. I can let you have it if you give me the foklore music.Presentation Tasks &amp; Date: If you let me have the opening speech, I could trade it for the 4th week.I hope you agree on this, or propose something better for BOTH of us, because there is not more time left and I really want to close a deal with you.Best!Chris</t>
  </si>
  <si>
    <t xml:space="preserve">Hi!Yeah, great! Except my prefrence was Week 2, I believe it was just a small misunderstanding! This is the only thing I corrected! I hope we can agrre till 4!Best wishesAlex</t>
  </si>
  <si>
    <t xml:space="preserve">Dear Alex,Ok, I can give you week 2 but in exchange I ask in return Traditional Swiss three courses!Is one for one!Best!Chris</t>
  </si>
  <si>
    <t xml:space="preserve">Hey,let's do week 3, because the traditional meal is a disaster for me :D(btw. last time I didn't want to change the presentation issue, it was not on purpose sry!)Best wishesAlex</t>
  </si>
  <si>
    <t xml:space="preserve">Dear Alex,What about this? Just changed the Catering for the International three course meal.Hope you can agree on this!Best,Chris</t>
  </si>
  <si>
    <t xml:space="preserve">What about this?Week 1, but buffet? :DTake it or leave it offer :)</t>
  </si>
  <si>
    <t xml:space="preserve">Please Alex!This is a great deal for both of us!Take it!!Chris</t>
  </si>
  <si>
    <t xml:space="preserve">Dear Chris Meyer,As you will probably know we the ISA are planning an event and therefore we need to discuss somerequirements regarding the event. Our events do have high priority since social interaction between the people and the comapnies is our main focus. We are bringing people from different domains together and this is why a high quality environment is needed.Since we have many newcomers in the field of our desired sponsorArt Inc.we are really looking forward to achive this as our partner. We can do a tradeoff by being very flexible in the Date of conference as well as in the aspect ofPresentation Tasks. Since food brings people together and especially together to talk to each otherCateringis another high priority requirement we would like to achieve and therefore an international buffet would be the goal but we still have some flexibility in here too. For the music we quite unsure yet but we will keep you informed about it as soon as we finished our surveys on the current music demand and trends.I am looking forward to hearing from you soon.Yours sincerely,mister_overfit</t>
  </si>
  <si>
    <t xml:space="preserve">Dear Mr. Kramer,thank you so much for suggestions and yes, I agree. The atmosphere is going to be a crucial aspect as we also celebrate our 50th anniversary of the ISA an this event.Regarding the selection of our sponsor, I would highly recommend Boomerang. The reason is that the company has offered to also sponsor future events of the ISA and a long-term contract would provide financial security for us. What do you think?For the music act, I would consider a local folklore band to introduce the audience to the culture of Constance, where the event takes place. Currently I don't have a specific band in mind, but I will inform you as soon as possible once the research is done.I'm also quite flexible when it comes to the presentation tasks, the date of conference and catering but would like to hear your reasons for your preferences first, if you don't mind.Sincerely,Chris Meyer</t>
  </si>
  <si>
    <t xml:space="preserve">Dear Mr. Meyer,As far as I can see we do not have any requirements in common. Therefore I would like to take the first step towards a good tradeoff to bring this negotiation to a good result for both parties.Regarding Boomerang as out main sponsor I would fully trust your in your argument of having financial security. That is essential and completely understandable.I am willing to accept your Sponsor Selection related conditions but as a tradeoff I would highly recommend to book the musican DJ Happy as he is attracts a lot of attention among our young applicants and this results in good marketing for us as a company. I had a talk to some professionals from the music industry and all of them confirm this choice.As we would change our sponsor selection according to your latest offer we would also have to change our presentation tasks which will be closely related to the sponsor hosting the event. Our 'best fit' selection to the desired sponsor in this case would be the option to have the Awards by Chris and the opening speech by Alex.According to the date of conference as well as the catering we still are flexible as mentioned before. To make some first offers we suggest the third week as the date of conference and an international buffet since it is very easy to handle and there is always something for any taste. But as stated there will be some headspace fromour side.I am looking forward to hearing from you soon.Yours sincerely,Alex Kramer</t>
  </si>
  <si>
    <t xml:space="preserve">Dear Mr. Kramer,thank you very much for your fast response.I agree that we should also attract young applicants and hence would accept your proposal with DJ Happy. In accordance with that, I would like to suggest week 4 for the event. It's the beginning of the Christmas holidays, a lot of ISA student members will have time and possibly also bring their friends to our event.  We should also consider that many ISA's higher ranked members - among others also the organisation's vice president - are going to attend this event. Hence, I would like to suggest a traditional Swiss three course meal to keep a certain level of high standard and the prestige of the ISA in the presence of these important stakeholders.I'm sure the music will speak to the younger audience and our stakeholders will be absolutely pleased with the three course meal. What do you think?Regarding the presentation tasks, I truly believe that it is fair, if we share the activities equally. Providing the opening speech is (as you can imagine) a great honor and I believe we both deserve to be on stage and share this moment, since you and I both work hard on this event and we both deserve the credits. Looking forward to hearing your opinion.Sincerely,Chris</t>
  </si>
  <si>
    <t xml:space="preserve">Dear Mr. Meyer,You reminded me of something very essential. I am not very amused of assigning the activities music and the food to either the young or the stakeholders. We should strive to find a solution that unites everyone in any of our activites. There should be as much interaction as possible in any activity that will take place on this event. We should rather break the boundaries between companies and students, this is what the event is for.Being on a buffet is more social and triggers more interaction. You might end up talking to a president when he offers you to give you the spoon by accident. Moments like this make this event special.To be fair I have to mention that my choice of music was too biased towards the young people. We want both parties to enjoy music and listenting to pop music that is played in the radio willprovide fora pleasantatmosphere that will not disattract anyone.Your tought of seperating the students from the organization members by activities made me actually feel that our current Sponsor Selection is too formal and passive. Therefore I would like to introduce the Corporate Ltd. as they provide the same standards of financial security and furthermore they are recruiting in various sectors right now. According to the recent student surveys the Corporate Ltd and the Art Inc are very attractive and demanded.I am willing to agree on the date of conference but kicking off an event at beginning of the Christmas holidays seems not quite reasonable to me. Companies are doing christmay parties, students are still having assignments to hand in and in their minds they are half in holiday but still at work. Therefore I would suggest to do it a bit earlier.I am looking forward to hearing from you soon.Yours sincerely,Alex</t>
  </si>
  <si>
    <t xml:space="preserve">Dear Mr. Kramer,thank you once again for your fast response.I agree with the music act, even though I have to mention that it was never my intention to "separate" people but to satisfy all parties to some extent. Hence, I believe the Pop band FreeLife is a good middle way.As far as I know, Corporate Ltd. as a sponsor only offers a mid-term contract. Boomerang, as I've already mentioned, offers a long-term contract. I completely agree that our events should provide a platform for students and representatives of companies to interact. Boomerang's long-term financial aids will enable us to organize even more events in the future without financial worries and let us provide continuous opportunities for students and companies to network. Hence, I would kindly ask you to reconsider Boomerang.It might be true that Corporate Ltd and the Art Inc are currently recruiting, but the focus of this particular event is the celebration of our 50th anniversary. The root of our organization ISA is here in Constance, Germany. The cuisine in Constance is characterized by strong Swiss influences, a traditional Swiss three course meal will reflect our high appreciation to local members/guests and, of course, the history of ISA. The opening ceremony entails a speech by the head of the ISA and many other important stakeholders/companies will attend our event. This is all due to the high reputation and prestige which our organization has gained over the years. I think it goes without saying, that a certain level of formality and a decent presentation of the catering are expected at this event. What do you think?I am looking forward to hearing from you soon.Sincerely,Chris</t>
  </si>
  <si>
    <t xml:space="preserve">Dear Mr. Meyer,I am glad we could find a first approach to the music act.A decent presentation of the catering is definitely necessary. This is indeed something that can be achieved with ease having an buffet. Many high end luxurious hotels offer buffets in an elegant and interactive way.Nevertheless I can not completely accept the conditions that you proposed in your counter offer regardingSponsor SelectionandCatering as they willexceed our financial limits. Considering your preference we would like to invite you to investigate in my following suggestions. Having Art Inc. as an qualitatively sponsor partner and choosing thetraditional Swiss meal or alternatively choosing Boomerang as a sponsor partner together with an international buffet. I strongly believe these options formulate a fair tradeoff and I would like to hear your point of view on that.As argumented in the previous mail, having the event ealier before christmas has its advantages therefore I would like to propose the first week.I am looking forward to hearing from you soon.Yours sincerely,Alex</t>
  </si>
  <si>
    <t xml:space="preserve">Dear Mr. Kramer,with all due respect - this onetime anniversary must not be compared with the operations in hotels. Hotels offer buffets because their guests all have their respective schedules and hence can't/don't want to take a meal at the exact same time. In our case we have a fixed a schedule which will be send out in advance to all attendants.What kind of negative impact does the sponsor selection have on our financial limits as they are going to support us with financial aid?As far as I'm concerned, we have not been a given financial limit in this case. If you did, please elaborate further on this."Having Art Inc. as an qualitatively sponsor partner and choosing thetraditional Swiss meal or alternatively choosing Boomerang as a sponsor partner together with an international buffet." - Could you please give a reasonable explanation for this ultimatum and how this "tradeoff" serves our organization best?Unfortunately, at this point I don't see any good points in your argumentation and hence I'm afraid I can not accommodate.I have to remind you that we are both working towards the same goal, namely to organize the best 50th anniversary event for ISA possible. So I would kindly as you to reason your argumentation and not focus about the "best trade-off" as we are not working against each other but working together towards the best solution for ISA.Thank you.Sincerely,Chris</t>
  </si>
  <si>
    <t xml:space="preserve">Dear Mr. Meyer,I have to excuse myself from the last time we had contact. I was not very cooperative and not focused on our common goal as an organisation. Let me rewind and reason a few things to be more clear.Yes, our Sponsors are going to support us with financial means. Taking into consideration that Boomerang strives for a long-term relationship we fear that we might be too dependent on their concerns, goals and future directions, as we, the ISA are steadily evolving and growing year by year. For this issue we definitely need to look behind the requirements of the event environment, we need to consider the future of our organisation and prevent any unwanted damage. This is where the strength of Art Inc. comes into play. One major reason why to go for Art Inc. is that they will simply provide more financial support to ISA. They made the initial offerwhich to us is the most attractive regarding their short-term payment terms. This will make not being tied to a long term relationship. As we see our selves steady growing we also need to adapt our sponsors. We cannot afford to stick to one sponsor for such a long period as demand shifts very fast nowadays. Our Data Science department confirmed and ensured the expected growth and the data talks for itself. Therefore we seek tostrive for higher sponsorships from even bigger companies which can only be reached if we are not signed into along-term contract. This is why I would highly suggest and prefer Art Inc. over Boomerang other sponsor offer and I would please like to hear your opinion on that.Regarding the Catering I didnotexpressmyselfwell in my last email. For us as a student organtsation the students themselves are in the ones that need to be in the spotlight and not the companies. We are a student organisation and not a company organisation and that is why we should display and adapt our environment on the students desires. We need to emphasize the "student" aspect of our organisation name and if our students do nott feel comfortable in that environment we provide, they will have a hard time interacting with the companies. Furthermore I have no doubt about our students, they are very well educated and really keen on networking with other parties. I strongly believe that we should orientate our event by our students to attract them, because they are mentioned above,high quality students and they will actually attract the big and wealthy companies to come and participate automatically.I believe that having a formal meal, as you mentioned it yesterday, where everybody sits down for several hours would prevent the people from socializing and goes completely against the idea of networking in an easy going environment. I am really in love with swiss food and I can completely relate the advantages of such a tasteful traditional swiss fondue cheese meal but considering all the international guests and most of them will be unfamiliar with the food I would rather stick to something more international. Let's say we could combine several kitchens from the bordering countries Austria, Italy, France and of course the Swiss. Then everybode can find something they like. Comming back to the main aspect, namely networking, having a buffed instead would introduce a very relaxed and smooth athmosphere instead in which students can interact with many people while having a good variety of food. And nothing is easier thanstarting a conversation by taking about food - right?I am really seeking towards a joint solution that will satisfy and fits ISA's requirements and especially our students best.I am looking forward to hearing from you soon.Yours sincerely,Alex</t>
  </si>
  <si>
    <t xml:space="preserve">Dear Mr. Kramer,thank you for your explainations, I have adapted my proposals accordingly.We haven't signed the contract with Boomerang yet and all the concerns you have raised we could definitely discuss with our potential sponsor at the next meeting. In my personal opinion, precisely because we are steadily evolving as an organisation, it's always reassuring to know that we always have at least one sponsor that we can count on, no matter what happens. As you said, Art Inc. provides more financial support but only for the short term, as we are constantly growing we would then have no guarantee for the financial means to organize future events that lives up to our steadily growing community's expectations. As a matter a fact, we currently do not have any offers from bigger companies coming in. This might chance or it might not - but should not be a gamble. So my idea is that we should pick Boomerang as our long-term main sponsor (the terms with them still need to be discussed and we will make sure we maintain some flexibility) since Art Inc. has always donated some money for different events but usually declines to set up fixed contracts.Regarding the catering, you have again neglected my concern that his particular event is about the celebration of the 50th anniversary of ISA - which is a onetime event. While it certainly should give representatives of companies and our student members the opportunity to interact with each other, the atmosphere should not create the impression that it's "just another networking event" but a memorable anniversary of a highly prestigious organization. Apart from the fact that we can discuss the seating arrangements to make sure that companies' representatives and student members can have as much interaction as possible, I think it's a bit exaggerated to say that our guests are going to sit there "for hours". A network opportunity is given afterwards when coffee is served at the bar tables and people can move around freely and talk to as many people as they wish. We have always done that and the feedback from the students were positive so far. However, I agree with you that there is a chance that our international guests might not all like the Swiss cousine and hence, I would suggest a international three course meal.Unfortunately our time is running out and I'm sorry for my late response due to my other responsibilities. I would kindly ask you to make a final decision and either accept or decline what we've discussed so far.Either way, it was a pleasure to work with you! :)Sincerely,Chris</t>
  </si>
  <si>
    <t xml:space="preserve">Dear Chris,first of all I would like to cordially greet you and say that I am honored to have you as my negotiation partner! I hope we will be able to achieve mutually satisfying negotiation results over the course of the next 4 days, always bearing the ISA conference's best interests in mind.So now straight to the point. After having participated in many ISA conferences thorughout the years, I managed to track down some of the biggest sources of participants dissatisfaction. Apart from theorganizational technicalities such as Date of conferenceetc. I have mostly heard people complaining about theMusic Actand Catering. So, I am more than happy to inform you that I did my research over both music &amp; gourmet charts and I think I found the solution for those two issues! For the first, I can guarantee that the DJ Happywill be something that everyone on the conference will enjoy, which is not hard to say just by looking at the charts these days- I mean the guy is literally on the top in each country! Secondly I guess that after all this years of stiff sitting at the table, being able to talk just with the closest neighbours and eat predefined strict menu we learned that this is definitely not the way we want to keep organizing our international students dinner. I would suggest a rich International buffetbuffet this year, since this option turned out to be working amazingly well at the fair amount of smaller ranged events I alredy organised.There are also another issues we would need to discuss, such as the rest of the evening program, including the Presentation Tasks. What are your ideas on this one? How should we divide those tasks between the two of us?Looking forward to hearing from you,Bests,Alex</t>
  </si>
  <si>
    <t xml:space="preserve">Dear Alex,thank you for your message. When I heart that you are my negotiation partner, I was delighted. I believe we can reach a most efficient agreement for both of us.Please have look at my counteroffer, I am willingness to lower my demans, so that we can reach a satisfying agreement.About theMusic Act, your choise of DJ Happy I don't see as very positive. The DJ Happy might be at the top of the charts, be tranding, but I fear that this he would completele overshadow the ISA. He is definetely a star for the yourger generation, nevertheless we need to take also into consideration the good relationships with the local companies and official. I don't have much knowledge about the third option, the pop band FreeLife. Neverheless I think that FreeLife does not meet the older ISA member? and local business partners music tast. In my point of view I see Local folklore band as the best fit for us, as it offers a great opportunity to give visitiors an idea of the local cultural spirit. Also traditionally local musicians take care of the athmosphere after the formal party ended.To theCatering: You meantioned the the International buffet. I understand your arguments, but again I think that having a buffet is more suited to an international and local ISA event without any marketing purposes and I think that anything less than a three course meal would be a decline from the conferences over the last few years. Plus this year is special as we have the upcoming 40th anniversary and it would harm the prestige to do a buffet. So please take into consideration the traditional swiss three course meal. It would suit the purpose to show appreciation to the local members and guests.My ideas aboutPresentation Tasks: The opening ceremony provides the perfect opportunity forreaching out to a broad audience and for creating a lasting impression. I see the best option when Opening: Chris, Awards: Alex.The issue about the Sponsor SelectionI see as the most important one.Boomeranghad made a very good offer. They also said that they would be willing to sign a long-term contract. In this contract they would ensure the sponsoring of other futture event of the ISA. This contract would provide us financial security for several upcoming events. The other option for us could be Corporate Ltd. , who offered a mid-term contract, with more anual payment than Boomerant. Documenta is not considerable at all.And finally, the Date of conference. From all the options I preferWeek 4. It is in the beginning of the Christmas holidays, the parking sitation downtown would be relaxed, a lot of ISA student members would have time to attend the conference. For me it is importat that the students are represented adequately. The first week could also work for us, even it would collide with the biggest business conference in Zurich. Since many companies would probably have more than enough employees to send, this would be no deal breaker. Other weeks I do not consider optimal at all. What do you think about it?Best Regards,Chris</t>
  </si>
  <si>
    <t xml:space="preserve">Dear Chris!Obviously we have somewhat different vision and expectation of how this event should look like and will both clearly have to compromise to find the best joint solution. I would understand many of your points if I weren't concerned that you are missing the main idea and target audience of this event. ISA stands for International Student Association, and it iscelebratingits 50th (and not 40th as you stated) anniversary at this event. It is a multinational student organization, run by young people for young people, which indeed has it's roots in Germany, but their vision and mission broadened to the entire world already 40 years ago! The event itself will be organized in Constance, because of the round anniversary, but students attending it will come from entire world.Hiring DJHappy is something that all af the atendees will like and appreciate, and that is good like that because they came here to celebrate and have fun! I understand your concern about overshadowing the entire event, but don't forget that the Music Actstarts after all the presentations, dinner and networking have already finished, and it is time to relax and dance. Do you really think that young students wold enjoy themselves while dancing to the local folklore band? If you are that unsure about it, please inform more about the Pop band FreeLifeas an alternative combining both out ideas.You are being somewhat unclear about the Cateringby stating that a buffet would have more international character than a three course meal. That indeed is true and it is also a reason why I suggested it. Nonetheless, the local cuisine aspect won't be left out- there could be a huge Swiss/German/Austrian buffet section, enough to familiarize visitors with influential cuisine of the city they're visiting. However I don't want them to stay hungry if they don't like any of it, which is whyInternational buffetcomes as a perfect solution.Next, your idea about the Presentation Taskssounds quite selfish since it is more than clear that the opening presentation is way more important than handing out awards. Did you consider hiring aThird personfor this task and taking the pressure from both of us since it looks like we won't be able to agree on this one?I am aware of all the offers from theSponsor Selection, however don't you think that our asociation will only continue to grow in the popularity in the coming years, so we should just take the highest offer now from theArt Inc.and make a lagendary 50th anniversary celebration? The offers will anyway keep pouring in next year, so I don't find it as important to bind ourselves to one sponsor because they ensure sponsoring future events. What if we get that big with the time that the Boomerang can't even handle the volume, but we still need to stick with them since we signed? This is always a risky option...Finally what you told about the 4th week forDate of conferencereally doesn't make sense to me. You mentioned more relaxing parking situation at that time, but did you think why is it going to be more relaxed? Being the beginning of Christmas holidays, it only means that everyone went home to spend holidays with their family and loved ones a don't really care about any conference at that time. You know that we already made this experience in the previous years! Shifting the conference just one week before, to the Week 3will already make a huge difference.Looking forward to hearing from you!Bests,Alex</t>
  </si>
  <si>
    <t xml:space="preserve">&lt;p style="font-weight: 400;"&gt;&lt;span&gt;Dear Mr. Kramer, &lt;/span&gt;&lt;/p&gt;
&lt;p style="font-weight: 400;"&gt;&lt;span&gt;thank you very much for your mail. I really look forward working with you together on this event because I only heard great news about you from my colleagues. And I'm sure that your working experiences on earlier projects will help us organize a good event.&lt;/span&gt;&lt;/p&gt;
&lt;p style="font-weight: 400;"&gt;&lt;span&gt;You already emphasized the main 5 topics we have to discuss and speak about. In my eyes, we should think about the Date of the conference and the sponsor selection first, as time schedule and money are important topics.&amp;nbsp;&lt;/span&gt;&lt;/p&gt;
&lt;p style="font-weight: 400;"&gt;&lt;span&gt;Please feel free to send me your ideas and thoughts including&amp;nbsp;a first&amp;nbsp;offer for the event&lt;/span&gt;&lt;/p&gt;
&lt;p style="font-weight: 400;"&gt;&lt;span&gt;Kind regards&lt;/span&gt;&lt;/p&gt;
&lt;p style="font-weight: 400;"&gt;&lt;span&gt;Chris Meyer&amp;nbsp;&lt;/span&gt;&lt;/p&gt;</t>
  </si>
  <si>
    <t xml:space="preserve">&lt;p&gt;Dear Mr. Kramer,&lt;/p&gt;
&lt;p&gt;it is an good offer. If you are willing to change the music act from Dj Happy to FreeLife we find an agreement.&lt;/p&gt;
&lt;p&gt;Best regards&lt;br /&gt;Chris Meyer&lt;/p&gt;</t>
  </si>
  <si>
    <t xml:space="preserve">&lt;p&gt;It's good to hear that. But as you know it's better if the agreement is as best as possible for both.&lt;/p&gt;
&lt;p&gt;Do you acually prefer Traditional Swiss 3-meal or International 3-meal course? It's because I could offer this offer to you. It's because I've been reading the messages and you prefered Week 1 rather than week 3. So tell me if this option is better for you and if it's not we can sign the other one.&lt;/p&gt;
&lt;p&gt;Act Inc// DJ Happy// Shared Activities// Week 1// Swiss 3-meal Catering&amp;nbsp;&lt;/p&gt;
&lt;p&gt;Best regards.&lt;/p&gt;</t>
  </si>
  <si>
    <t xml:space="preserve">Dear Chris Meyer,my name is Alex Kramer and I am very excited to be your negotiation partner to ogranise the annual ISA conference in Constance in 12 months. I am sure we will find an agreement that is good for both of us.Please find attached my first offer with my preferred options for the conference.I'm looking forward to your reply.Best regards,Alex Kramer</t>
  </si>
  <si>
    <t xml:space="preserve">&lt;p&gt;Hello Chris,&lt;/p&gt;
&lt;p&gt;I'm Alex Kramer, and I'm glad to be your associate to plan ISA 50th Anniversary, and all details going with. I hope we'll have a smooth and nice discussion and that we'll reach the best agreement for everyone.&lt;/p&gt;
&lt;p&gt;I'll try to response your mail as soon as possible, and to achieve this task I think we could exchange our time zone: I'm currently in Europe main time zone. And you? The goal is to know if we could have fast discussions, and if it recquires to get up early / go bed late.&lt;/p&gt;
&lt;p&gt;Best regards,&lt;/p&gt;
&lt;p&gt;Alex Kramer&lt;/p&gt;</t>
  </si>
  <si>
    <t xml:space="preserve">&lt;p&gt;Hello Alex,&lt;/p&gt;
&lt;p&gt;thanks for your first message. I'm in Europe main time zone, too. I think because of time pressure we should start fast with discussion.&lt;/p&gt;
&lt;p&gt;I'm looking forward to receive your first offer.&lt;/p&gt;
&lt;p&gt;Kind regards,&lt;/p&gt;
&lt;p&gt;Chris&amp;nbsp;&lt;/p&gt;</t>
  </si>
  <si>
    <t xml:space="preserve">&lt;p&gt;Hello Alex,&lt;/p&gt;
&lt;p&gt;so am I right, we don't find an agreement?&lt;/p&gt;
&lt;p&gt;I guess you definitely want week 3 as our date of conference and I want week 1.&lt;/p&gt;
&lt;p&gt;&amp;nbsp;&lt;/p&gt;
&lt;p&gt;Kind regards,&lt;/p&gt;
&lt;p&gt;Chris&lt;/p&gt;</t>
  </si>
  <si>
    <t xml:space="preserve">&lt;p&gt;Hi Chris,&lt;/p&gt;
&lt;p&gt;we have the most part of our agreement. The fact is that every component as an importance (you know, a percent&amp;nbsp; of utility), and currently my first and my second components are occupied by your best choice. So I've two best fitting choices but not in the most important sectors, so I'm bad with my utility.&lt;/p&gt;
&lt;p&gt;So the last thing we have to agree on is the&amp;nbsp;&lt;span class="semanticEnrichment semanticEnrichmentItem-issue-743 mceNonEditable badge badge-info p-1" title="Issue - Date of conference"&gt;Date of conference&lt;/span&gt;&amp;nbsp;and we have four choices (I think choice 5 isn't fitting for you and me). You would prefer Week 4, then Week 1, then Week 3 and then Week 2, and my order 2,3,1,4. So it will be your second choice or my second choice. But because my utility is not high enough, I want it to be my second choice. And your way of saying "agree on my choice or I leave" discouraged me to accept your last offer, with Week 1. So I want week 3 to compense that I'm low on my two most important sectors to compense my utility.&lt;/p&gt;
&lt;p&gt;Or we could find another agreement, but I won't accept anything with a too low utility for me.&lt;/p&gt;
&lt;p&gt;Alex&lt;/p&gt;</t>
  </si>
  <si>
    <t xml:space="preserve">&lt;p&gt;Dear Mr. Kramer,&lt;/p&gt;
&lt;p&gt;first of all I am happy to hear from you and I am looking forward to us organizing ISA's 50th anniversary event!&lt;/p&gt;
&lt;p&gt;Before we start negotiation I would like to emphasize that I want this to be a successful cooperation for both of us. Thus I would like to ask you about your priorities? I am sure that our priorities differ from each other's but the goal is certainly the same: having a successful event organized.&amp;nbsp;&lt;/p&gt;
&lt;p&gt;Regarding my priorities I can write you the following notes (most important points are mentioned first):&lt;/p&gt;
&lt;p&gt;&lt;strong&gt;1) Sponsor selection&lt;/strong&gt;: I care a lot about ISA's long-term financial security and I think, that long-term comittment balances out short-term advantages.&lt;/p&gt;
&lt;p&gt;&lt;strong&gt;2) Music act:&lt;/strong&gt; Music is a major player in creating a pleasant atmosphere at such events. I would like people to feel comfortable and entertained at the same time while maybe emphasizing some local customs. What I would like to avoid is having the music act distracting guests from the main topics and ideas of the evening: enabling inspiring discussions, good networking and promoting ISA's reputation.&lt;/p&gt;
&lt;p&gt;&lt;strong&gt;3) Catering:&lt;/strong&gt; For the 50th anniversary I think it would be appropirate if we had a served menu. Also, when thinking of the many C-level guests a served menu seems adequate. As regards taste it would be nice to present people with some local, well assorted delicasies.&lt;/p&gt;
&lt;p&gt;&lt;strong&gt;4) Presentation tasks:&lt;/strong&gt; Would it be alright for you if I held the opening speech and you awarded the prices? We could also split each task if you want to.&lt;/p&gt;
&lt;p&gt;&lt;strong&gt;5) Date of the conference:&lt;/strong&gt; I think the conference should not collide with any major event in the city centre as issues like parking and maybe even noise may bother our guests. Also, we should avoid the christmas holidays as we do not want possible guests to be already on vacation. It would be great, however, if&amp;nbsp; as many student members as possible could attend the conference.&lt;/p&gt;
&lt;p&gt;What do you think?&lt;/p&gt;
&lt;p&gt;Best wishes.&lt;/p&gt;
&lt;p&gt;Chris&lt;/p&gt;</t>
  </si>
  <si>
    <t xml:space="preserve">&lt;p&gt;Dear Meyer,&lt;/p&gt;
&lt;p&gt;Thank you for your extensive reply, I am very much looking forward to a sucessful collaboration.&amp;nbsp;&amp;nbsp;&lt;/p&gt;
&lt;p&gt;Our priorities are quite alligned, so i&amp;acute;ll answer in order of importance:&lt;/p&gt;
&lt;p&gt;&lt;strong&gt;1) Sponsor selection&lt;/strong&gt;: I belive getting our long term sponsor ART to also sponsor this event is the way to secure long term growth, as we would be risking our relationship with them if we have their competitors as sponsors.&lt;/p&gt;
&lt;p&gt;&lt;strong&gt;2) Music act:&lt;/strong&gt;&amp;nbsp;You are completly right in the importance of music in creating a pleasant atmosphere in the event. My reasearch however indicates that the traditional music of earlier events has not been to the satisfaction of the visitors, and that this dissatisfaction has been growing the last few years. I understand your point the the music should not be distracting, but maybe the DJ could go on stage after dinner?&lt;/p&gt;
&lt;p&gt;&lt;strong&gt;3) Catering:&lt;/strong&gt;&amp;nbsp;To enable networking between students and corporate guests, I firmly belive a luxiourios International Buffet would yield the best results, and that this would cement our great reputation as a modern organisation.&lt;/p&gt;
&lt;p&gt;&lt;strong&gt;4) Presentation tasks:&lt;/strong&gt;&amp;nbsp;I belive an external presenter would be a good solution, as it seems clear both of us value the opening speech higher than the awards, and I would not like prestige come in the way of a good collaboration.&amp;nbsp;&lt;/p&gt;
&lt;p&gt;&lt;strong&gt;5) Date of the conference:&lt;/strong&gt;&amp;nbsp;Seems like we have the same priorities here, leets agree to a week and get this matter sorted.&lt;/p&gt;
&lt;p&gt;Best regards,&lt;/p&gt;
&lt;p&gt;Alex&lt;/p&gt;</t>
  </si>
  <si>
    <t xml:space="preserve">&lt;p&gt;Dear Alex,&lt;/p&gt;
&lt;p&gt;I am happy to read about your priorities.&lt;/p&gt;
&lt;p&gt;I will try to be as precise as possible.&lt;/p&gt;
&lt;p&gt;&lt;strong&gt;1) Sponsor selection:&lt;/strong&gt; As far as I am informed Art Inc made indeed the best offer in sponsoring the anniversary itself but they do not commit to a long-term, contractual sponsorship. Instead, Boomerang made a very good offer for the event and they are willing to sign a long-term contract for sponsoring furhter events, too. A contract would be a guarantee for future financial support. Do you have different information on that issue?&lt;/p&gt;
&lt;p&gt;&lt;strong&gt;2) Music act&lt;/strong&gt;: I'm afraid we will need music during dinner as well to create a pleasant atmosphere since without music people would hear only the noise of those present eating and chatting. The DJ is the least adquate choice here, I would say. Your first choice, however, seems to be DJ Happy, isn't it? What would be your second choice?&amp;nbsp;&lt;/p&gt;
&lt;p&gt;&lt;strong&gt;3) Presentation tasks:&lt;/strong&gt;&amp;nbsp;So you would also like to do the opening speech? I'd honestly prefer to share the tasks (opening speech and awards) with you than having some third party do them. It does seem more personal this way.&lt;/p&gt;
&lt;p&gt;&lt;strong&gt;4) Catering&lt;/strong&gt;: I think a served menu is classier. What would you suggest how we could compromise on that issue?&lt;/p&gt;
&lt;p&gt;&lt;strong&gt;5) Date of conference: &lt;/strong&gt;Would you then agree with week 4?&lt;/p&gt;
&lt;p&gt;All the best,&lt;/p&gt;
&lt;p&gt;Chris&lt;/p&gt;</t>
  </si>
  <si>
    <t xml:space="preserve">&lt;p&gt;Dear Chris,&lt;/p&gt;
&lt;p&gt;Thank you for your reply. We have some diffences but it seems they are resolvable!&lt;/p&gt;
&lt;p&gt;I am quite new to using Negossist but I belive the type of discussions we are having should be performed in the formal thread so we can use the semantic enchricement for the values aswell, helping us structure the issues. Then this "informal" can be used for quick questions and clarifications.&lt;/p&gt;
&lt;p&gt;1)&amp;nbsp;&lt;span class="semanticEnrichment semanticEnrichmentItem-issue-770 mceNonEditable badge badge-info p-1" title="Issue - Sponsor Selection"&gt;Sponsor Selection&lt;/span&gt;&amp;nbsp;I belive that since our organisation is a growing one we should not be tied down with excessively long contracts, and would like to continue our&amp;nbsp;prosperous relationship with Art Inc.&lt;/p&gt;
&lt;p&gt;2)&amp;nbsp;&lt;span class="semanticEnrichment semanticEnrichmentItem-issue-771 mceNonEditable badge badge-info p-1" title="Issue - Music Act"&gt;Music Act&lt;/span&gt;&amp;nbsp;Yes, DJ Happy is indeed my prefered option for such a youthfull organisation as ours. However I understand your thinking, and would be open to using the Pop Band FreeLife, if the issue is who plays the whole conferance.&lt;/p&gt;
&lt;p&gt;3)&amp;nbsp;&lt;span class="semanticEnrichment semanticEnrichmentItem-issue-772 mceNonEditable badge badge-info p-1" title="Issue - Presentation Tasks"&gt;Presentation Tasks&lt;/span&gt;&amp;nbsp;&amp;amp;&amp;nbsp;&lt;span class="semanticEnrichment semanticEnrichmentItem-issue-774 mceNonEditable badge badge-info p-1" title="Issue - Catering"&gt;Catering&lt;/span&gt;&amp;nbsp;I belive then than we on these questions can&amp;acute;t really find a good middle ground and would suggest a trade: You&amp;acute;ll speek at the opening , and I&amp;acute;ll arrange the awards, but our guests will be eating the lovely buffet during these activities.&lt;/p&gt;
&lt;p&gt;5)&amp;nbsp;&lt;span class="semanticEnrichment semanticEnrichmentItem-issue-773 mceNonEditable badge badge-info p-1" title="Issue - Date of conference"&gt;Date of conference&lt;/span&gt;&amp;nbsp;According to my info week four is during christmas when most members will be absent, and week two has no scheduling conflicts, do you have conflicts in week two?&lt;/p&gt;
&lt;p&gt;All the best,&lt;/p&gt;
&lt;p&gt;Alex&lt;/p&gt;
&lt;p&gt;&amp;nbsp;&lt;/p&gt;</t>
  </si>
  <si>
    <t xml:space="preserve">&lt;p&gt;Dear Alex Kramer,&amp;nbsp;&lt;/p&gt;
&lt;p&gt;first of all I would like to apologize for my late answer. I had some server issues, but this should be solved by now and we can plan the event smoothly in the up coming days.&amp;nbsp;&lt;/p&gt;
&lt;p&gt;Thank you for admiring my work so far. Personally, I also was delighted to here, that I have the oppotunity to work with you. A lot of my collegues told me about your experience and your succesful way of treating problems or events in general.&amp;nbsp;&lt;/p&gt;
&lt;p&gt;I totaly agree with you, that the students should be the a very important part of our planning. However, I think we also should consider the companies taking part in the event, because as we both know, our main goal as ISA is to connect the students and companies for potential future jobs. So personally think we should find a way to combine these two major factors.&amp;nbsp;&lt;/p&gt;
&lt;p&gt;As you have some former knowledge of planinng such a event, I would love to give you the opportunity to start with your ideas. Afterwards I think we can build on your ideas or have some compromises, if neccessary. I am looking forward to build up a great event with you.&lt;/p&gt;
&lt;p&gt;&amp;nbsp;&lt;/p&gt;
&lt;p&gt;Kind regards,&amp;nbsp;&lt;/p&gt;
&lt;p&gt;Chris Meyer&lt;/p&gt;</t>
  </si>
  <si>
    <t xml:space="preserve">&lt;p&gt;Dear Kramer,&amp;nbsp;&lt;/p&gt;
&lt;p&gt;Thanks for your kind and thoughtful message. I am also lookink forward to our collaboration and I have the feeling we will come to a conclusion, which is best for both of us. Before I elaborate on your offer, could you please tell me a bit more about the most important topics for you? Maybe the two issues you put a special emphasis on. Mine would be Sponsor Selection and Music Act.&lt;br /&gt;&lt;br /&gt;Looking forward to your answer.&lt;/p&gt;
&lt;p&gt;&amp;nbsp;&lt;/p&gt;
&lt;p&gt;Best Regards,&lt;/p&gt;
&lt;p&gt;Meyer&amp;nbsp;&lt;/p&gt;</t>
  </si>
  <si>
    <t xml:space="preserve">&lt;p&gt;Dear Meyer,&lt;/p&gt;
&lt;p&gt;I am glad to hear from you. Thank you for sharing your interests. I will share also mines.&amp;nbsp;&lt;/p&gt;
&lt;p&gt;The most important &amp;nbsp;topics for me will also be the&amp;nbsp;&lt;span class="semanticEnrichment semanticEnrichmentItem-issue-831 mceNonEditable badge badge-info p-1" title="Issue - Music Act"&gt;Music Act&lt;/span&gt;&amp;nbsp;and&amp;nbsp;&lt;span class="semanticEnrichment semanticEnrichmentItem-issue-830 mceNonEditable badge badge-info p-1" title="Issue - Sponsor Selection"&gt;Sponsor Selection&lt;/span&gt;&amp;nbsp;.&amp;nbsp;&lt;/p&gt;
&lt;p&gt;I hope i could clearfy your doubts,&amp;nbsp;&lt;/p&gt;
&lt;p&gt;Best regards,&lt;/p&gt;
&lt;p&gt;Alex Kramer&lt;/p&gt;</t>
  </si>
  <si>
    <t xml:space="preserve">Dear Chris Meyer,I am very glad to hear that you will be my negotation partner. I am aware of your cooperative and positive experience with other partners before, thus I have no doubt that we will make a good team.Firstly, I am writing to you in order to start talking about some topics for the celebration. I am very interesting in changing some issues as the music act, catering, the date, the presentation tasks and the sponsor selction for the conference. I attach you here my first offer. I am opened for new proposals and negotiations.I am looking forward to hearing from you,best regards!</t>
  </si>
  <si>
    <t xml:space="preserve">Dear Alex Kramer,thanks for your first offer. As you already mentioned I am convinced as well that we will make a good team. Sponsor Selection is a highly important issue from my side as well as the Music Act, do you think there a some concessions you are able to make? There are probably issues from your side as well I am open to discuss.Looking forward to your response.Best wishes!</t>
  </si>
  <si>
    <t xml:space="preserve">Dear Chris Meyer,Good morning! First of all, thank you for your answear. I was studying your proprosals and I think we can negotiate in some points. As you have mentioned Sponsor Selection is a very important issue and we should talk deeply about it. As I told you before Art Inc is the best option for me, but I am willing to make some changes. What do you think about Corporate Ltd. ? Also, we can start discussing about Music Act , I think DJ Happy could be a very suitable option since it is a perfect way to attract dynamic guests.Looking forward to hearing from you,best regards!</t>
  </si>
  <si>
    <t xml:space="preserve">Dear Alex Kramer,thanks for your message. I like that you proposed Corporate Ltd. . From my point of view it's a nice suitable concession. Unfortunately the Music Act and the Cateringhave to be a little bit more convenient so that it will fit to the audience. How about Pop band FreeLife and a Traditional Swiss three course meal? It definetly will boost the whole ambience of the event to a more sophisticated one.Looking forward to your answer!</t>
  </si>
  <si>
    <t xml:space="preserve">Dear Chris Meyer,Thank you for your replay, I think we are cooperating well and getting close to an agreement. I have studied your proposals, the Week 2 you have proposed to me, it is a very suitable date too, so we can agree on that date. Moreover, since we both are interested in the opening speech, how about contracting a Third person in order to avoid confrontations ?Regarding, Music Act andSponsor Selection , I would be keen on making a concession and hire Pop band FreeLife andCorporate Ltd., as long as we can make theCatering a little bit more international in order to people be more comfortable since we have public coming from different nationalities.Looking forward to hearing from you!</t>
  </si>
  <si>
    <t xml:space="preserve">Dear Alex Kramer,thanks for your reply. I understand your concerns about the Presentation Tasks so how about Shared activities so that both of us are engaged in the presentation? From my point of view we have to find a better concession about the Catering due to its high relevance. I can offer you the International three course meal, its still international though.Looking forward to you answer.Best regards</t>
  </si>
  <si>
    <t xml:space="preserve">Dear Chris Meyer,I have studied your proposal and I can make a concession on the International three course meal and Shared activities if you are willing to accept my proposal of Art Inc. for the Sponsor. Here I attach my offer. As far as I am concerned seems to be a good negotiaiton but if you have any questions feel free to contact me.All the best!</t>
  </si>
  <si>
    <t xml:space="preserve">&lt;p&gt;Dear Mr. Kramer,&lt;/p&gt;
&lt;p&gt;due to personal reasons I am not able to reply to your offer today. I am just sending this message in order to not pass the deadline of 4pm today. I am sorry for the inconvenience.&lt;/p&gt;
&lt;p&gt;Best regards, Chris Meyer&lt;/p&gt;</t>
  </si>
  <si>
    <t xml:space="preserve">&lt;p&gt;Dear Mr Meyer,&lt;/p&gt;
&lt;p&gt;&amp;nbsp;&lt;/p&gt;
&lt;p&gt;No worries, I'm looking forward to your answer whenever you are available&lt;/p&gt;
&lt;p&gt;&amp;nbsp;&lt;/p&gt;
&lt;p&gt;Best regards,&lt;/p&gt;
&lt;p&gt;&amp;nbsp;&lt;/p&gt;
&lt;p&gt;AK&amp;nbsp;&lt;/p&gt;</t>
  </si>
  <si>
    <t xml:space="preserve">&lt;p&gt;Hi! I am your partner negotiation, it is a pleasure.&amp;nbsp;&lt;/p&gt;
&lt;p&gt;I would like to ask you an extraofficial question:&amp;nbsp;&lt;/p&gt;
&lt;p&gt;For work reasons i can&amp;acute;t be able to be fully focused on the negotiation until Wednesday afternoon. This is why I want to propose you to start the negotiation the Wednesday afternoon.&amp;nbsp;&lt;/p&gt;
&lt;p&gt;Of course, I know you could have other affairs too so I let you decide. I can start negotiate today but i won&amp;acute;t be able to respond in shorts periods of time.&amp;nbsp;&lt;/p&gt;
&lt;p&gt;Please tell me what time is in your convenience, I am waiting to have a pleasant negotiation with you.&amp;nbsp;&lt;/p&gt;
&lt;p&gt;Good day!&lt;/p&gt;
&lt;p&gt;&amp;nbsp;&lt;/p&gt;</t>
  </si>
  <si>
    <t xml:space="preserve">&lt;p&gt;Hi Alex,&lt;/p&gt;
&lt;p&gt;Thank you for writing me!&lt;/p&gt;
&lt;p&gt;No problem, I would have time for the negotiation on Wednesday evening. What about at 8 pm, wouldn&amp;rsquo;t be too late for you?&lt;/p&gt;
&lt;p&gt;Best regards,&lt;/p&gt;
&lt;p&gt;Chris Meyer&lt;/p&gt;</t>
  </si>
  <si>
    <t xml:space="preserve">&lt;p&gt;Hi Alex,&amp;nbsp;&lt;/p&gt;
&lt;p&gt;if we chose Corporate Ltd as our sponsor, would you be willing to make some concession on other topics? Are there any other issues that are very important to you where you wouldn't want to make big concessions?&amp;nbsp;&lt;/p&gt;
&lt;p&gt;I'm sure we'll find a satisfactory solution soon.&amp;nbsp;&lt;/p&gt;
&lt;p&gt;Best, Chris&lt;/p&gt;</t>
  </si>
  <si>
    <t xml:space="preserve">&lt;p&gt;Hi Chris,&lt;/p&gt;
&lt;p&gt;For you information, the things that I consider the most are the sponsor selection as well as the music act even though others are important as well. What about you?&lt;/p&gt;
&lt;p&gt;Best, Alex&lt;/p&gt;</t>
  </si>
  <si>
    <t xml:space="preserve">&lt;p&gt;Dear Chris Meyer ,&amp;nbsp;&lt;/p&gt;
&lt;p&gt;my name is Alex and i am respresenter from yours Partner company . We should discuss couple questions. In my next email you will get our offer.&amp;nbsp;&lt;/p&gt;
&lt;p&gt;We are all the way discussing the best conditions for both parts and will let You know as soon as possible.&lt;/p&gt;
&lt;p&gt;sincerely yours , Alex.&lt;/p&gt;</t>
  </si>
  <si>
    <t xml:space="preserve">&lt;p&gt;Dear Alex Kramer,&lt;/p&gt;
&lt;p&gt;thank you for your kind greeting. I am looking forward to negotiate with you in regards to the upcoming ISA Conference. I am sure that we will come to a conclusion, which will benefit both of us and I am very much interested in your first offer.&lt;/p&gt;
&lt;p&gt;Best regards,&lt;/p&gt;
&lt;p&gt;Chris&lt;/p&gt;</t>
  </si>
  <si>
    <t xml:space="preserve">&lt;p&gt;Dear Chris Meyer,&lt;/p&gt;
&lt;p&gt;I want to say sorry , last 4 day i have to be in a hospotal and now i am fully equiped and back to send our offer , you will get it with next mail within next coupl ours !&lt;/p&gt;
&lt;p&gt;Best Regards, Alex Krammer.&lt;/p&gt;</t>
  </si>
  <si>
    <t xml:space="preserve">&lt;p&gt;Hello Alex,&lt;/p&gt;
&lt;p&gt;thank you for your message. I hope you are better now! :)&lt;/p&gt;
&lt;p&gt;Looking forward to your offer.&lt;/p&gt;
&lt;p&gt;Best regards,&lt;/p&gt;
&lt;p&gt;Chris&lt;/p&gt;</t>
  </si>
  <si>
    <t xml:space="preserve">Dear Chris Meyer,I am back here to make our offer , so after severlar discussions with out team, we found out some preferences that we would like to have. Maybe first of all i will start with Sponsor Selection, as due to our long-term partnership with Art Inc , we would like to offer them that contract , as our company made , we choose always our friends to be the first.Our second task was to Date of conference, due to holidays 4th and 5th weeks would not be a good for us, but we are still stuck between first or second week. But in case on the first week also going to take place business conference , i think week 2 could be best choice here.And here about small tasks :Music Act So as i ,personally, have studied our customers and local musicians , and have found 2 that could good fit our conference ,-Dj Happy or-FreeLife , as both of them fit us , then i will just leave it as a choice for you , means i have no idea who have time for our conference , cause we are still stuck between week 1 or 2.CateringHere we would like to have mixed cuisin from German,Austrian and Swiss part. Our customers and partners will come from different countris so here we would like to fit and feed them all :)Presentation Tasks We have conclude and found the best person to open ceremony , so that choice has been given toAwards Chris, opening speech AlexAlex.Best regards , Alex Krammer.</t>
  </si>
  <si>
    <t xml:space="preserve">&lt;p&gt;Hello Alex,&lt;/p&gt;
&lt;p&gt;I am a little bit confused regarding your accusations in the last mail, this is why I think it's necessary to communicate informally :-)&lt;/p&gt;
&lt;p&gt;Actually I think I conceeded quite a lot. I think I may share this information with you, because maybe otherwise it is hard to negotiate: My utility in the first offer has been 86%, later on i went down to 73% (-13%). Your proposed utility for me was 11%, 13% and 18% (so a total of +7%).&lt;/p&gt;
&lt;p&gt;I hoped we &lt;strong&gt;both&lt;/strong&gt; can make greater concessions in order to meet somewhere in the middle (around 50/60 each) in order to keep the gap between our utilities smaller thus fairer.&lt;/p&gt;
&lt;p&gt;What would be your suggestion?&lt;/p&gt;
&lt;p&gt;I hope this informal message clarifies this small conflict :-)&lt;/p&gt;
&lt;p&gt;Best wishes,&lt;/p&gt;
&lt;p&gt;Chrs&lt;/p&gt;</t>
  </si>
  <si>
    <t xml:space="preserve">&lt;p&gt;Dear Chris,&amp;nbsp;&lt;/p&gt;
&lt;p&gt;thank you for the quik response.&amp;nbsp;Maybe my intention was misunderstood.&amp;nbsp;&lt;/p&gt;
&lt;p&gt;In my overview this can be seen:&amp;nbsp;&lt;/p&gt;
&lt;p&gt;My utility in my counteroffer has been 93%, later on i went down to 78%. So it was 15 %. Your proposed utility for me was at first at 27%, then 31%. A total of 4 %.&amp;nbsp;&lt;/p&gt;
&lt;p&gt;Maybe we have a different system of rating.&amp;nbsp;&lt;/p&gt;
&lt;p&gt;I am willing to negotiate with you and I am convinced that we find a solution.&amp;nbsp;&lt;/p&gt;
&lt;p&gt;But maybe now you can unterstand me why i act like that in my last message.&amp;nbsp;&lt;/p&gt;
&lt;p&gt;On some Issues you doens&amp;acute;t explain why you choose in this way. To understand you better i need some explanations for your choice of issues.&amp;nbsp;&lt;/p&gt;
&lt;p&gt;My Argumentation for example for the sponsor was understandable so you can see why i choose it.&amp;nbsp; The same applies for the presentation task. I told you that i prepared a very nice speech and want to tell something about the history.&amp;nbsp;&lt;/p&gt;
&lt;p&gt;In my opinion, this reasoning makes sense.&amp;nbsp;&lt;/p&gt;
&lt;p&gt;If you felt attacked, I'm sorry. It was&amp;acute;t my intention.&amp;nbsp;&lt;img src="js/vendor/tinymce/plugins/emoticons/img/smiley-innocent.gif" alt="innocent" /&gt;&lt;/p&gt;
&lt;p&gt;I'm glad that we talked about it and I hope you think about your argumentation again. And&amp;nbsp;&lt;/p&gt;
&lt;p&gt;maybe you think that my argumentation is good, too. So we can find a compromise very soon.&amp;nbsp;&lt;/p&gt;
&lt;p&gt;&amp;nbsp;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 &amp;nbsp;&lt;/p&gt;
&lt;p&gt;Thank you for your statement.&amp;nbsp;It helped a lot to clear up the misunderstandings.&lt;/p&gt;
&lt;p&gt;Best Regards&lt;/p&gt;
&lt;p&gt;Alex&amp;nbsp; &amp;nbsp;&amp;nbsp;&lt;/p&gt;
&lt;p&gt;&amp;nbsp; &amp;nbsp; &amp;nbsp; &amp;nbsp; &amp;nbsp; &amp;nbsp; &amp;nbsp; &amp;nbsp; &amp;nbsp; &amp;nbsp; &amp;nbsp; &amp;nbsp; &amp;nbsp; &amp;nbsp; &amp;nbsp; &amp;nbsp; &amp;nbsp;&lt;/p&gt;
&lt;p&gt;&amp;nbsp;&lt;/p&gt;</t>
  </si>
  <si>
    <t xml:space="preserve">&lt;p&gt;Hello Chris,&amp;nbsp;&lt;/p&gt;
&lt;p&gt;I need short question. Are you not ready to do a compromise at&amp;nbsp;&lt;span class="semanticEnrichment semanticEnrichmentItem-issue-1400 mceNonEditable badge badge-info p-1" title="Issue - Sponsor Selection"&gt;Sponsor Selection&lt;/span&gt;&amp;nbsp;?&lt;/p&gt;
&lt;p&gt;We can choose Corperate Ltd. and at the&amp;nbsp;&lt;span class="semanticEnrichment semanticEnrichmentItem-issue-1401 mceNonEditable badge badge-info p-1" title="Issue - Music Act"&gt;Music Act&lt;/span&gt;&amp;nbsp; the Pop band&amp;nbsp; FreeLife?&lt;/p&gt;
&lt;p&gt;&amp;nbsp;&lt;/p&gt;
&lt;p&gt;Best Regards&lt;/p&gt;
&lt;p&gt;&amp;nbsp;&lt;/p&gt;
&lt;p&gt;Alex&lt;/p&gt;</t>
  </si>
  <si>
    <t xml:space="preserve">&lt;p&gt;Hello Alex,&amp;nbsp;&lt;/p&gt;
&lt;p&gt;as I have mentioned before, I have to insist on Boomerang&amp;nbsp;&lt;img src="js/vendor/tinymce/plugins/emoticons/img/smiley-smile.gif" alt="smile" /&gt;&lt;/p&gt;
&lt;p&gt;Best regards,&amp;nbsp;&lt;br /&gt;Chris&lt;/p&gt;</t>
  </si>
  <si>
    <t xml:space="preserve">&lt;p&gt;Dear Chris Meyer,&lt;/p&gt;
&lt;p&gt;how are you? Did you enjoy your weekend or did you have a lot to do for university? I am glad that we both have the opportunity to work together, I'm sure that we'll get along very well.&lt;/p&gt;
&lt;p&gt;Regarding the organisation of the ISA conference: Because of the fact that it will be the 50th anniversary of ISA and it will take place in 12 months time, which is plenty of time, I am confident that it's in our both interest to create the best possible experience to our fellow ISA members and show potentially interested students what we as a student-focused organisation can offer them.&lt;br /&gt;It's a pity that we can't recruit as many young talented students as we used to, now we two have the great opportunity to grow a solid base of highly dynamic and motivated students for a "new generation"!&lt;/p&gt;
&lt;p&gt;The most important issue we have to find a consensus about is the exact date &lt;span class="semanticEnrichment semanticEnrichmentItem-issue-1433 mceNonEditable badge badge-info p-1" title="Issue - Date of conference"&gt;Date of conference&lt;/span&gt; for our conference, don't you think? Which week is in your favor?&lt;/p&gt;
&lt;p&gt;I am happy to hear from you very soon, I will check my mails several times the next days. I wish you a good start into the week!&lt;/p&gt;
&lt;p&gt;Best regards,&lt;/p&gt;
&lt;p&gt;Alex Kramer&lt;/p&gt;</t>
  </si>
  <si>
    <t xml:space="preserve">&lt;p&gt;Dear Alex Kramer,&amp;nbsp;&lt;/p&gt;
&lt;p&gt;it great to hear from you and thank you for asking. I am pretty amazing, especially now with the vision of planning such a huge project. I had a very hard weekend, I had a lot to do. However, now I am really excited and I am looking forward to working with you. How are you?&amp;nbsp;&lt;/p&gt;
&lt;p&gt;Regarding the conference, I hope it will be a wonderful experience and I believe that we are going to make a really great team.&lt;/p&gt;
&lt;p&gt;There are some important points that need to be discussed. But I totally agree with you, first of all, we should determine the date of the conference. As we both know, there are 5 weeks available for this occasion. In view of the fact that in those weeks there also are other big events that could be conflicting with our conference, the least interfering date seems to be the 4th week, which would be at the beginning of the Christmas holidays. I am aware of the fact that a lot of people would rather spend the holidays with their families. However, there is a huge advantage of this date because most of the people (students especially) will have the time for attending the conference and won't be at the universities anymore. In addition, also the parking situation will be good since there is not that heavy traffic and some families are even leaving the city, whereby students usually stay at home, which only helps the traffic situation. My second preferred date is the 1st week. I know about the International Conference on Economics and Business Management in Zurich. However, I expect that those big companies will have enough personnel to send them to both events, which means it should not be conflicting.&lt;/p&gt;
&lt;p&gt;What is your opinion on my suggestions? What would you prefer?&lt;/p&gt;
&lt;p&gt;I am looking forward to your answer.&lt;/p&gt;
&lt;p&gt;Kind regards,&lt;/p&gt;
&lt;p&gt;Chris Meyer&lt;/p&gt;</t>
  </si>
  <si>
    <t xml:space="preserve">&lt;p&gt;Dear Chris Meyer,&lt;/p&gt;
&lt;p&gt;nice to hear from you! I'm fine but also have a lot to do at the moment, the last weeks of university have started and I'm already keeping an eye out for apartments in Constance ;)&lt;/p&gt;
&lt;p&gt;&lt;span class="semanticEnrichment semanticEnrichmentItem-issue-1433 mceNonEditable badge badge-info p-1" title="Issue - Date of conference"&gt;Date of conference&lt;/span&gt;&amp;nbsp;&amp;nbsp;I don't agree with you that week 4 is the best option for the conference, altough it's not the worst week either and I can see your point with the parking space and traffic. Yes, the students studying in Constance may stay there and they also belong in our target group, but we kind of neglect our international students which may fly home early.&lt;/p&gt;
&lt;p&gt;My preferred time slot is week 2 because there are no conflicts, at least to my knowledge. Maybe we can agree on week 2? If this week is not doable in your opinion, I can agree with you on the conference happening in week 1 ( &lt;span class="semanticEnrichment semanticEnrichmentItem-value-1433 mceNonEditable badge badge-info p-1" title="Value - Date of conference"&gt;-&lt;/span&gt;&amp;nbsp;) since we have the same view regarding the International Conference on Economics and Business Management in Zurich and their employees available.&lt;/p&gt;
&lt;p&gt;I would like to discuss two more issues with you for the next message: the sponsor selection and the music act:&lt;/p&gt;
&lt;p&gt;&lt;span class="semanticEnrichment semanticEnrichmentItem-issue-1430 mceNonEditable badge badge-info p-1" title="Issue - Sponsor Selection"&gt;Sponsor Selection&lt;/span&gt;&amp;nbsp;&amp;nbsp;I highly recommend choosing the Art. Inc as our main sponsor, because they offered us the best short-term payment and because of the good relationship we have had with them the last years. I know it's "just" a short-term, but keeping in mind that we partnered with them for a long time, I see no reason why this would be the last sponsorship with them (unless we partner up with their competitors!). And a short-term contract gives us the freedom to negotiate a higher sponsorship for the next events, when their advertisement at this year's ISA conference will be placed to their satisfaction.&lt;/p&gt;
&lt;p&gt;&lt;span class="semanticEnrichment semanticEnrichmentItem-issue-1431 mceNonEditable badge badge-info p-1" title="Issue - Music Act"&gt;Music Act&lt;/span&gt; Since we are one of the largest international student organisations focusing on the students' needs we should choose a music act on the same level: international, famous and a lot of fun! "DJ Happy" is the perfect lineup for our great event, since he will definitely attract many young and dynamic guests and we can show off that we prioritize the needs of our members and are open to have a lot of fun additional to focusing on the students' leadership development and their carreer opportunities.&lt;br /&gt;The membership applications will be rolling in after this event!&lt;br /&gt;Maybe the pop band "FreeLife" would be another option, but I can't see any advantages they have over "DJ Happy".&lt;/p&gt;
&lt;p&gt;I think we shouldn't discuss too many issues in one message at once so no misconception will occur and we still have some days left to find an agreement.&lt;/p&gt;
&lt;p&gt;My suggestion is that we find agreements on the &lt;span class="semanticEnrichment semanticEnrichmentItem-issue-1433 mceNonEditable badge badge-info p-1" title="Issue - Date of conference"&gt;Date of conference&lt;/span&gt; , &lt;span class="semanticEnrichment semanticEnrichmentItem-issue-1430 mceNonEditable badge badge-info p-1" title="Issue - Sponsor Selection"&gt;Sponsor Selection&lt;/span&gt;&amp;nbsp; and&amp;nbsp;&lt;span class="semanticEnrichment semanticEnrichmentItem-issue-1431 mceNonEditable badge badge-info p-1" title="Issue - Music Act"&gt;Music Act&lt;/span&gt; first, move over to the formal 'Request' messages for these issues and then move on to the &lt;span class="semanticEnrichment semanticEnrichmentItem-issue-1432 mceNonEditable badge badge-info p-1" title="Issue - Presentation Tasks"&gt;Presentation Tasks&lt;/span&gt; and &lt;span class="semanticEnrichment semanticEnrichmentItem-issue-1434 mceNonEditable badge badge-info p-1" title="Issue - Catering"&gt;Catering&lt;/span&gt; .&lt;/p&gt;
&lt;p&gt;&amp;nbsp;&lt;/p&gt;
&lt;p&gt;With best regards&lt;/p&gt;
&lt;p&gt;Alex Kramer&lt;/p&gt;</t>
  </si>
  <si>
    <t xml:space="preserve">&lt;p&gt;Dear Alex Kramer,&amp;nbsp;&lt;/p&gt;
&lt;p&gt;I am glad you're doing well and I wish you good luck with the apartment.&amp;nbsp;&lt;/p&gt;
&lt;p&gt;Regarding the date, I understand your point of view at the 4th week and you might be right that it's not the most ideal option.&amp;nbsp; Nevertheless, the 2nd week seems to me to be inappropriate since in the same week there is another big conflicting event, also in the center of Constance. As a consequence, there is a high probability that we would lose a lot of potential visitors and guests, especially when it is in the same city. Therefore, I would be loaded in favor of the first week as you suggested as one of your preferred options. So, can we agree on the first week then?&lt;/p&gt;
&lt;p&gt;I like your order chosen for the discussion.&amp;nbsp;Concerning the sponsor selection, it is true that Art Inc. has given us the best offer. Nevertheless, in my opinion, we shouldn't be thinking only about the single event, but also we should think of the future of the whole organization, don't you think? In addition to that, as I see it and from my experience, having another sponsor than usually is not that big deal, even if they would be competitors. Anyway, because of that, I would suggest Boomerang as the sponsor, since they offered us only slightly less money than Art Inc. and furthermore, they would even sign with us a long-term contract, which could provide to the organization very good financial support and security for other future events. Of course, it does not mean that we couldn't have any other sponsor. It would mainly save us time and energy by looking for another reliable sponsor for any future project or event, which would the members of the organization appreciate very much. From the long-term point of view, Boomerang offers us, in general, more than Art Inc. What do you say?&lt;/p&gt;
&lt;p&gt;As we both know, the music act plays a really significant role in such an event. We should choose something, which could create a very pleasing atmosphere, yet it should not be disturbing so that it wouldn't take the attention of guests away from the main happening in the conference. I agree that DJ Happy is a very famous music star for young people. However, I see some trouble when choosing it. First, even though we largely focus on the younger generation, there are a lot of very important and eminent persons and business partners of relatively higher age, who might not be excited about such a piece of music. And to be honest, there is great importance in maintaining such contacts and attracting their attention. And secondly, DJ Happy is so popular and has that good reputation, that I am afraid (given my previous experience) it would overshadow the whole event and the young people would pay attention only to the music like at the concert.&amp;nbsp;&lt;/p&gt;
&lt;p&gt;By contrast, I would have a completely different but in my opinion one very interesting suggestion - one of the good and popular local folklore band playing also music for the young generation. I have already looked after some of them and there could be some very interesting bands popular by the younger people as well as by the older generation. Moreover, it could be advantageous thanks to the integration and adoption of local culture. It could help us to get closer to our significant business partners in Austria, Germany, and Switzerland. We should be mindful of adopting their culture. They could feel comfortably because they are very proud of their culture and folklore. Besides, it would provide a good musical background but it wouldn't overshadow anything. What do you think about this idea? I am almost sure that it would work.&amp;nbsp;&lt;/p&gt;
&lt;p&gt;I am looking forward to hearing from you and I wish you a nice rest of the evening.&lt;/p&gt;
&lt;p&gt;Kind regards,&lt;/p&gt;
&lt;p&gt;Chris Meyer&lt;/p&gt;</t>
  </si>
  <si>
    <t xml:space="preserve">Hello Chris Meyer,My name is Alex Kramer and I will be your negotionpartner this week. Im a student at the Univeritiy of Copenhagen. But to emprove myself the Job in Constance is a huge opportunitiy for me and I think also for you. I hope we have an enjoyable negotiation and hopfully we reach a good result for both of us.At first it is important for me to focus on the core buisness of ISA, by creating a Conference wich puts the students in the focus of this Event.Now I suggest that the Music Act should be a famous international act like DJ Happy who fills huge venues with his Events. So I think he is a good choice because this would attract the kind of dynamic guests the ISA is looking for.Second I would like to Talk about the catering. Having a formal meal is in my Opi ion not the best Option because everbody just sit by the same people the hole Time. So I think having a Buffet is more relaxing and everybody can move around and Talk to someone else. Therefor i suggest that we can order an international Buffet with Austrian, German an Swiss specialities so everybody can find something they like.Then we have focus on the date because I think it is better to do the conference in the first half of december because in the Second half would be during Christmas and than its possible that many people are absent. So i suggest the Second week. But if there are conflicts in the Date in your opinion we can also choose the first or third week.An important Point is also the prasentation task. I would really like to do the the opening speech because its a very good opportunity, so you can hand out the awards and the certificates. But if we cant agree in that point I suggest an external speaker.Last but not least cause for me it is the most important point the sponsor selection. I suggest Art.Inc because they made the best offer in terms of a shot-term payment directly for the event. Also we have a good relationship to Art.Inc and if we choose an other company this would have a negative impact also because they supported the ISA for a long time.I hope you can understand these points but im open for other suggestions.With kind regardsAlex Kramer</t>
  </si>
  <si>
    <t xml:space="preserve">Hello Alex!Its a pleasure to work with you together on this project and I really appreciate you honest and direct requests for the event. Unfortunately I have to make a few changes but let me explain myself.Sponsor selection:Art Inc is a very risky sponsor; in the past theyve often changed interests and didnt fulfill their requirements. In my opinion the ISA offers such great values for us as students and is so helpful, I think putting all this at risk for a little bit more money seems worthless, like I would sell my believes and soul for a couple of dimes.I would therefore recommend Boomerang, who is interested in the longterm success of our organization and who will increase our reach, recognition and secure our financial future for many years, which would allow us to grow sociability and still exist for the next generation.Music act selection:I agree with you that DJ Happy is a great international act and would give us a lot of attention, I for myself am a big fan of his music but I think that he is a to big of an act for us. Our guest will loose the focus of what the event is actually about. Since the region around the lake of Constance is very conservative and traditional, our local business partner and guest not appreciate such music. A third reason why we should rethink DJ Happy is our actual intention to have the event in a beautiful traditional region where the three countries Austria Germany and Switzerland are united. Therefore it would be best to show our foreign guest its distinct and unique culture of local music. I assume you understand and it might be a good idea to think about a local folklore band. What do you think?Presentation task selection:I feel honored to split the presentation with you, it a really great and professional idea. I think it would send a great signal to our audience as well.Date of conference:Our ideal week would be the fourth, would that be possible as well? Because during the other weeks we have either own/conflicting events or simulations events which will cause logistical problems. But Im willing to find the best common solution with you so please if it isnt working for you, let me know and will try to find another date.Catering selection:Like I mentioned earlier, the traditional and regional specialties form the region around the lake of Constance are well known and unique around the world. Having a buffet also doesnt really fit to the local culture, which we as ISA always want to respect.I see the Swiss dish as a great opportunity to share specialties from the region with our guest and keep the event in good memories.Looking forwardCheersPaul</t>
  </si>
  <si>
    <t xml:space="preserve">Hello Paul,I can understand your points but maybe we can meet in the middle.If you dont agree with Art.Inc, then i would suggest Corporate Ltd. They offerd a mid-term contract with more annual payment than Boomerang so I think this offer may be better and I hope you can agree because I expect ISA to grow further and and get higher sponsorship moneys for the future . Therefore I prefer rather to short- or mid-term contracts donating a considerable amount of money so a contract with Corporate Ltd. is more preferable than with Boomerang.I understand why you dont agree with DJ Happy, so I suggest the Pop Band FreeLife because I dont think the local folklore band isn`t the right choice due to the fact that in my opinion it does not fit the character of an international associations meeting. FreeLife could be a good compromise, because they are not as special as the folklore band who may be a bit weird to foreign guests, and also FreeLife isn`t as distracting as DJ Happy.I think you misunderstood the fact about the prasentation task. I think it isnt profitable for both of us if we split the speech and the the hand out of the awards because this would require a high coordination and this could give us more stressful situations thats why this is no option for me. So may be one of us do the speech which I would really like to do or we hire an external speaker.I Dont think that week four is the ideal date because this would be during the Christmas holidays and I expect many ISA members to be absent. May be we can agree on week one or week three. Especially week one could be a good date. Of course some ISA members are unavailable because this would collide with the International Conference on Economics and Buisness Management, but I think the most companies probably have more than enough empolyees to send someone to both events.I&amp;acute;m really sorry but I really appreciate if you could reconsider the fact that a buffet is a really good opportunity that the students could talk to other people than just the ones sitting at their table. And also you said that Constance is a beautiful region where the three countries Germany, Austria and Switzerland are united. Thats why I think this buffet is a good choice because it includes german, austrian and swiss food where everybody is able to find something they like.I really hope we can agree but i`m still ope for other suggestions.With kind regardsAlex</t>
  </si>
  <si>
    <t xml:space="preserve">Hi Alex,I can agree on the pop band FreeLife and on week one, but only if we keep Boomerang as our sponsor. For us the longterm goals are too important to be risking the entire ISA. We can continue to discuss the other terms, but the ISA has to have a sustainable and risk free sponsor.I really dont wont to be to harsh, but having Boomerang as a sponsor is essential to us. I hope you can understand our concerns.I will give in on the date and we can make it the first week. But in terms of tradition we would like to have at least on traditional part. So either music or food, which on would fit best for you?CheersChris</t>
  </si>
  <si>
    <t xml:space="preserve">Hello Chris,I can understund your argumentation and so I agree on the local folklore band as the traditional part and Boomerang as our sponsor.Like the sponsor boomerang is important for you the international buffet is important for me because it creates a more relaxed atmosphere that you can understand hopefully.If you are allright with these points we can agree in the next stepWith kind regardsAlex</t>
  </si>
  <si>
    <t xml:space="preserve">&lt;p&gt;Dear Chris,&lt;/p&gt;
&lt;p&gt;it's a pleasure to work with you on the celebration of the 50th anniversary of the ISA.&lt;/p&gt;
&lt;p&gt;In my opinion we should work together and not against each other. As the ISA is an international student association and the anniversary we are about to celebrate is a big thing we should focus on the main goals of the ISA. In in my opinion that's the internationality.&amp;nbsp;&lt;/p&gt;
&lt;p&gt;But before we discuss about the details i'd first like to talk about the date of the conference. I think it would be nice if there weren't any conflicts with other conferences and holidays, so everyone who's invited could come. Because of that I would suggest week 2. There are no conflicts like other big conferences or christmas holidays. But what is your opinion?&lt;/p&gt;
&lt;p&gt;I would like to hear from you and maybe you can send me your first offer or you can define your goals on organising the conference.&lt;/p&gt;
&lt;p&gt;Best regards&lt;/p&gt;
&lt;p&gt;Alex Kramer&lt;/p&gt;</t>
  </si>
  <si>
    <t xml:space="preserve">&lt;p&gt;Dear Alex Kramer,&lt;/p&gt;
&lt;p&gt;&amp;nbsp;&lt;/p&gt;
&lt;p&gt;I would very much welcome your offer to set the date on that period of time.&lt;/p&gt;
&lt;p&gt;&amp;nbsp;&lt;/p&gt;
&lt;p&gt;best,&lt;/p&gt;
&lt;p&gt;&amp;nbsp;&lt;/p&gt;
&lt;p&gt;Marko Quehenberger&lt;/p&gt;</t>
  </si>
  <si>
    <t xml:space="preserve">&lt;p&gt;Dear Mr. Meyer,&lt;/p&gt;
&lt;p&gt;I am very pleased to hear that we are going to organise the conference in Constance next year! I have already been told lots of positive things about you being a great team player, which gives me hope for a very positive result of our negotiation.&lt;/p&gt;
&lt;p&gt;&amp;nbsp;&lt;/p&gt;
&lt;p&gt;Before sending each other formal offers, I would like to agree on the details on an informal, more relaxed way, which is the reason for me sending just a question. Apart from that, I would like to keep our discussion as simple as possible by discussing about two aspects at a time, instead of all five.&lt;/p&gt;
&lt;p&gt;Personally I think, we should start negotiating our possible sponsor selection. Therefore, I would recommend to cooperate with Art Inc., as they are willing to offer the best short term contract and our aim should not be to reach a long term agreement. I am saying this, because I think a successfull event is going to give us the opportunity to reach an even better agreement for a long term agreement (to provide US but only after our conference. Therefore, Art Inc. would be the perfect alternative, as they are offering a lot of money for a contract, which just runs for the duration of the conference.&amp;nbsp;&lt;/p&gt;
&lt;p&gt;Furthermore, we should decide on the catering. For us as an international organisation, the most suitable option would be the international buffet, which combines cultural enrichment for our students with the opportunity for them to get in touch with each other and have a relaxed atmosphere to exchange personal experiences while dining.&lt;/p&gt;
&lt;p&gt;&amp;nbsp;&lt;/p&gt;
&lt;p&gt;Please let me know what you think about these ideas! I am really looking forward to hearing about your personal opinion.&lt;/p&gt;
&lt;p&gt;&amp;nbsp;&lt;/p&gt;
&lt;p&gt;Yours sincerely&amp;nbsp;&lt;/p&gt;
&lt;p&gt;Alex Kramer&lt;/p&gt;</t>
  </si>
  <si>
    <t xml:space="preserve">&lt;p&gt;Hello Mr. Kramer!&lt;/p&gt;
&lt;p&gt;Nice to hear from you. I am very excited to organize this conference with you. I agree with you on an informal negotiation level. We can also start with two issues instead of 5. Still we have to see the bigger picture in this negotiation.&lt;/p&gt;
&lt;p&gt;Concerning your offer: I do not quite agree on the Art Inc., but I am offering Corporate Ltd. as a Sponsor for the Conference.&lt;/p&gt;
&lt;p&gt;Especially the offer you made for the issue catering is notmpossible for me (even though I see your point). Therefore I would serve a traditional swiss three course meal.&lt;/p&gt;
&lt;p&gt;All the best,&lt;/p&gt;
&lt;p&gt;Chris Meyer&lt;/p&gt;</t>
  </si>
  <si>
    <t xml:space="preserve">&lt;p&gt;Dear Chris,&lt;/p&gt;
&lt;p&gt;thank you for the quick answer! As I can see, we sadly don't seem to share the same opinion but I am optimistic, that we are going a compromise, which helps both of us.&lt;/p&gt;
&lt;p&gt;I really have to insist on the international buffet, as anything else would be completely against our identity as an orginasation, that wants to bring students from different countries together.&lt;/p&gt;
&lt;p&gt;Although I think we should consider our good relationship to Arc Inc. and that it is too early for a long term agreement, I would be willing to let you decide on your prefered sponsor, because you already collected a lot of experience with our business partners while cooperating with them and therefore probably know best, who our most useful option would be.&lt;/p&gt;
&lt;p&gt;In exchange for that, I, as someone who has already organised some events for the ISA and because of that has a profound knowledge about planning them, would (as already mentioned) love to serve our guests the international buffet. Apart from that, I would love to have your agreement on hosting the conference during the second week in order to allow the representatives of our business partners (because of the conference in Z&amp;uuml;rich during the first week) as well as our higher ranked members, who are not available during the third week, to attend the conference. We should not be celebrating our 50th anniversary without the people who shaped our association and form an important part of our identity and the other dates around or during Christmas are simply not considerable in my opinion.&lt;/p&gt;
&lt;p&gt;&amp;nbsp;&lt;/p&gt;
&lt;p&gt;I would love to hear a positive reaction about this proposed deal from you, as I think it would help both of us a lot!&lt;/p&gt;
&lt;p&gt;&amp;nbsp;&lt;/p&gt;
&lt;p&gt;With kind regards,&lt;/p&gt;
&lt;p&gt;Alex&lt;/p&gt;
&lt;p&gt;&amp;nbsp;&lt;/p&gt;</t>
  </si>
  <si>
    <t xml:space="preserve">&lt;p&gt;Dear Alex,&lt;/p&gt;
&lt;p&gt;I am very glad you would agree on the Corporate Ldt. I can totally understand your point about the Catering. But don't you think that a 3 course meal would fit better for such a highly official event? To me a buffet always seems a bit clumsy. Maybe a international 3 course meal would fit best and would be in our mutual interest.&lt;/p&gt;
&lt;p&gt;Where did you find the information about the absence of some higher participants in week 3?&lt;/p&gt;
&lt;p&gt;All the best,&lt;/p&gt;
&lt;p&gt;Chris&lt;/p&gt;
&lt;p&gt;&amp;nbsp;&lt;/p&gt;</t>
  </si>
  <si>
    <t xml:space="preserve">&lt;p&gt;Dear Chris,&lt;/p&gt;
&lt;p&gt;I found the information about our members' absence in the case provided by our boss.&lt;/p&gt;
&lt;p&gt;I think we would achieve the highest utility for each of us and because of that aswell combined -which should be in our interest, as we want to make the conference as enjoyable as possible, if we try to avoid compromises, that help both of us only a little (like the international three course meal) and instead negotiate who gets to decide on which topic (like you are an expert for business contacts, while I might be more experienced with organising parties).&lt;/p&gt;
&lt;p&gt;Apart from that, a three course meal ties people to their given place, making it impossible for them to roam around and exchange with a lot of other people - which should be our aim for them to do.&lt;/p&gt;
&lt;p&gt;Because of the reasons given above, I would like to renew my offer:&lt;/p&gt;
&lt;p&gt;You get to decide on which company becomes our sponsor, I decide on the dinner and the date of our conference.&lt;/p&gt;
&lt;p&gt;&amp;nbsp;&lt;/p&gt;
&lt;p&gt;Lookinng forward to hearing from you!&lt;/p&gt;
&lt;p&gt;With kind regards&lt;/p&gt;
&lt;p&gt;Alex&lt;/p&gt;</t>
  </si>
  <si>
    <t xml:space="preserve">&lt;p&gt;Dear Alex,&lt;/p&gt;
&lt;p&gt;I am not quite sure if you understod the concept of compromises and acchiving the highest utility for both. Anyway, to accept your idea about dividing the issues between us, I would be interested about your prefered issues in this case. In return, of course, I will also tell you something about my prefernces. We should act like a team, not like fighting opponents. I am also very interested in acchieving the highest utility for both of us, but I am not quite sure if we reach this goal by this strict method.&lt;/p&gt;
&lt;p&gt;All the best,&lt;/p&gt;
&lt;p&gt;Chris&lt;/p&gt;</t>
  </si>
  <si>
    <t xml:space="preserve">&lt;p&gt;Dear Chris,&lt;/p&gt;
&lt;p&gt;I am well aware about the concept of compromises and did not intend to seem selfish, sorry for that! Because of that, I totally agree with your idea about acting as a team.&lt;/p&gt;
&lt;p&gt;As I already mentioned, I have some experience with organising events like this, which is why I would like to decide about the dinner and the date of our conference. In exchange, I would be willing to allow you to choose any sponsor you would like to have (is Corporate Ltd. the best one in your opinion?). You already know our business contacts and have good connections to them, so it would be better for our shared utility/the result of the conference.&lt;/p&gt;
&lt;p&gt;Still remaining is the question about the presentation tasks and the music act. Do you have any preference on deciding on one of these topics? Please let me know your opinion about these ideas.&lt;/p&gt;
&lt;p&gt;&amp;nbsp;&lt;/p&gt;
&lt;p&gt;I hope to have sorted out any previous misunderstandigs! See you soon.&lt;/p&gt;
&lt;p&gt;&amp;nbsp;&lt;/p&gt;
&lt;p&gt;All the best&lt;/p&gt;
&lt;p&gt;Alex&lt;/p&gt;
&lt;p&gt;&amp;nbsp;&lt;/p&gt;</t>
  </si>
  <si>
    <t xml:space="preserve">&lt;p&gt;Dear Alex,&lt;/p&gt;
&lt;p&gt;I think we are nownon a good way to find a solution that fits both of us. I can see your point about your experience in event management. Therefore I will be fine if you chose the Catering and the week 2 for the conference.&lt;/p&gt;
&lt;p&gt;As you have already mentioned I already gained some experience about business stuff so I am glade to chose the sponsor. In my opinion the boomerang would be the best partner with regards to their offer to finance our future events. Would this be okay for you?&lt;/p&gt;
&lt;p&gt;I would be very pleased if I could chose the music for the event. It is an international conference with many important business people visiting this placenfor the first time. Therefore it would be good to show appreciation of the local culture at least through a local folklore band, especially when the food is already international ;-)&lt;/p&gt;
&lt;p&gt;All the best,&lt;/p&gt;
&lt;p&gt;Chris&lt;/p&gt;</t>
  </si>
  <si>
    <t xml:space="preserve">&lt;p&gt;Hey Chris,&lt;/p&gt;
&lt;p&gt;I totally see your point about the national-international debate and therefore would agree with your suggestion, although I still would prefer something international. For me, the difference between the two mentioned sponsors isn&amp;lsquo;t that huge, so I would be fine with both options.&lt;/p&gt;
&lt;p&gt;Would it be more useful for you, if you gave away the awards and I held the opening speech, or if we hired a third person for this task?&lt;/p&gt;
&lt;p&gt;&amp;nbsp;&lt;/p&gt;
&lt;p&gt;I am really happy with where our negotiation is going so for and am looking forward to hearing from you again!&lt;/p&gt;
&lt;p&gt;&amp;nbsp;&lt;/p&gt;
&lt;p&gt;&amp;nbsp;&lt;/p&gt;
&lt;p&gt;Yours sincerely&lt;/p&gt;
&lt;p&gt;Alex&lt;/p&gt;</t>
  </si>
  <si>
    <t xml:space="preserve">&lt;p style="padding-left: 30px;"&gt;Dear Alex!&lt;/p&gt;
&lt;p style="padding-left: 30px;"&gt;Thanks for accepting my preferences! I am really glad we can solve this task so quickly and uncomplicated.&lt;/p&gt;
&lt;p style="padding-left: 30px;"&gt;I would be fine if we could share the speaking part. I really don't want to give this part to a third person, especially when we both are talented students ;)&lt;/p&gt;
&lt;p style="padding-left: 30px;"&gt;All the best,&amp;nbsp;&lt;/p&gt;
&lt;p style="padding-left: 30px;"&gt;Chris&lt;/p&gt;</t>
  </si>
  <si>
    <t xml:space="preserve">&lt;p&gt;Dear Chris,&lt;/p&gt;
&lt;p&gt;I can see your point about the third person. But I also do not think that it would be a good idea to share the tasks, as it would require a huge amount of work to coordinate everything in order not to repeat everything and to avoid any tensions about the content of our speech.&lt;/p&gt;
&lt;p&gt;Because of that, I would like to ask you once again to please allow me to give the opening speech to our audience, so I could introduce myself to our sponsor aswell, because they already know you from the meetings about our conference.&lt;/p&gt;
&lt;p&gt;Would that be okay for you?&lt;/p&gt;
&lt;p&gt;&amp;nbsp;&lt;/p&gt;
&lt;p&gt;All the best,&lt;/p&gt;
&lt;p&gt;Alex&lt;/p&gt;</t>
  </si>
  <si>
    <t xml:space="preserve">&lt;p&gt;Dear Alex,&lt;/p&gt;
&lt;p&gt;I guess we both made a good deal with all the other issues, therefore I accept you wish to hold the openning speech and I will present the awards.&lt;/p&gt;
&lt;p&gt;Thanks for this nice and uncomplicyted negotiation.&lt;/p&gt;
&lt;p&gt;Aall the best,&lt;/p&gt;
&lt;p&gt;Chris&lt;/p&gt;
&lt;p&gt;P.S.: If you send me an offer with our final outcome, I will accept. I think this is needed to finish the task ;-)&lt;/p&gt;</t>
  </si>
  <si>
    <t xml:space="preserve">&lt;p&gt;Dear Mr. Meyer,&lt;/p&gt;
&lt;p&gt;as I asked in my last message I want to know &lt;strong&gt;why&lt;/strong&gt; you want to have the local band as a music act?&lt;/p&gt;
&lt;p&gt;I gave you my point of view why I don't think that a local band fits for an international business event, so I want to have your point of view and your counterarguments. I think that's the sense of a negotiation.&lt;/p&gt;
&lt;p&gt;So please tell me your point of view and your arguments.&lt;/p&gt;
&lt;p&gt;Thank you.&lt;/p&gt;
&lt;p&gt;Best regards,&lt;/p&gt;
&lt;p&gt;Alex Kramer&lt;/p&gt;</t>
  </si>
  <si>
    <t xml:space="preserve">&lt;p&gt;Dear Mr. Krammer,&lt;/p&gt;
&lt;p&gt;I chose a local band, because it is a way to show ISA&amp;rsquo;s reflection on the local culture. I believe this could be a great opportunity to give our visitors an idea of the local cultural spirit. Furthermore this way we can maintain our good relationships with the local companies and officials which is very important. I hope my answer will satisfy you and you will consider my option.&lt;/p&gt;
&lt;p&gt;Kind regards,&lt;/p&gt;
&lt;p&gt;Chris Meyer&lt;/p&gt;</t>
  </si>
  <si>
    <t xml:space="preserve">&lt;p&gt;Dear Mr. Meyer,&lt;/p&gt;
&lt;p&gt;thank you for your clarification. Can you also tell me why you are against the pop band&amp;nbsp; Freelife? I can understand your argument that you want to attract the local companies but with the conference we also want to attract many students to join the ISA. Don't you think therefore it's a better choice to meet in the middle and to organize the pop band to attract both parties - the companies and the students?&lt;/p&gt;
&lt;p&gt;Best regards,&lt;/p&gt;
&lt;p&gt;Alex Kramer&lt;/p&gt;</t>
  </si>
  <si>
    <t xml:space="preserve">&lt;p&gt;Dear Mr Kramer,&lt;/p&gt;
&lt;p&gt;I would not say that I am against the pop band, but I simply believe that a more traditional variant is the better option. This way we can make the locals happy and give the students a taste of the local culture. I believe this will be a great, memorable experience for them.&lt;/p&gt;
&lt;p&gt;If you give me a full offer I can tell you which variants I could accept.&lt;/p&gt;
&lt;p&gt;Kind regards,&lt;/p&gt;
&lt;p&gt;Chris Meyer&lt;/p&gt;
&lt;p&gt;&amp;nbsp;&lt;/p&gt;
&lt;p&gt;&amp;nbsp;&lt;/p&gt;</t>
  </si>
  <si>
    <t xml:space="preserve">&lt;p&gt;Dear Mr. Mayer,&lt;/p&gt;
&lt;p&gt;thank you for your feedback and the interest in our cooperation.&lt;/p&gt;
&lt;p&gt;After careful consideration of your offer, I came to the conclusion that we have different ideas about the organization of the conference. Some of your comments are unclear to me and therefore incomprehensible. Your opinion is important to me, that's why I write you.&lt;/p&gt;
&lt;p&gt;Why do you think it should be chosen only "Boomerag" as a sponsor? Objectively speaking, this is not the best option as our parent sponsor "Art Inc." has offered a significantly higher amount of money. This will allow us to organize a fantastic conference. Or a regular support and loyalty of &amp;ldquo;Art Inc.&amp;rdquo; as a core sponsor, we probably do not appreciate?&lt;/p&gt;
&lt;p&gt;Your catering selection in my opinion doesn&amp;rsquo;t fulfill the requirements of the atmosphere of event. ISA is first of all a student organization where students are the center of attention and the core and thus impersonate the competitive advantage, it is all the more important to contribute to the appropriate ambience with the food. Do you remember your student days and events that you particularly liked to visit: how was the food there?&lt;/p&gt;
&lt;p&gt;It's probably not bad that we have different opinions and talk about this. A dialogue is not a struggle, but the attempt of two people in friendship to find out the truth. And so, I hope it will be the case.&lt;/p&gt;
&lt;p&gt;I wish you a pleasant day!&lt;/p&gt;
&lt;p&gt;&amp;nbsp;&lt;/p&gt;
&lt;p&gt;Sincerely yours&amp;nbsp;&lt;/p&gt;
&lt;p&gt;Alex Kramer&lt;/p&gt;</t>
  </si>
  <si>
    <t xml:space="preserve">&lt;p&gt;Dear Mr. Kramer,&lt;/p&gt;
&lt;p&gt;let us discuss your issues.&lt;/p&gt;
&lt;p&gt;Firstly the &lt;span class="semanticEnrichment semanticEnrichmentItem-issue-1850 mceNonEditable badge badge-info p-1" title="Issue - Sponsor Selection"&gt;Sponsor Selection&lt;/span&gt; . I know Boomerang will give a lesser amount of money,&amp;nbsp; but I am very keen on them as they can become a long-time partner, which we find as a great opportunity. Even though we are organizing this single event, the whole idea is not a single time thing and we should think about the future.&lt;/p&gt;
&lt;p&gt;Your second issue was the &lt;span class="semanticEnrichment semanticEnrichmentItem-issue-1854 mceNonEditable badge badge-info p-1" title="Issue - Catering"&gt;Catering&lt;/span&gt; . The motivation behind my choice was the level of formality that is expected of the event. We are expecting some very important people to attend and I believe your choice of food will not live up to their expectations. Furthermore I believe students will also enjoy fancier food.&lt;/p&gt;
&lt;p&gt;I hope we can soon reach some sort of an agreement, as we lack the time for a more extensive negotiation.&lt;/p&gt;
&lt;p&gt;Kind regards,&lt;/p&gt;
&lt;p&gt;Chris Mayer&lt;/p&gt;
&lt;p&gt;&amp;nbsp;&lt;/p&gt;</t>
  </si>
  <si>
    <t xml:space="preserve">&lt;p&gt;Dear Mr. Mayer,&lt;/p&gt;
&lt;p&gt;The sponsorship selection and catering are still issue that we need to discuss.&lt;/p&gt;
&lt;p&gt;On the one hand, I can understand you that through this selection we can win the "Boomerang" as the main sponsor for the near future. However, the "Art Inc." has been loyal to us already for several years. It even has an advantage that we sign only one-year-contract with our sponsor. Thus, we are not tied to a particular sponsor and it creates a competition among them. If we continue to grow up so rapidly, we will also need more support from our sponsor, which is unfortunately not possible for "Boomerang". So that we should think realistic about the future.&lt;/p&gt;
&lt;p&gt;Your motivation for catering goes in my opinion in the wrong direction. The offspring of new great students will attract important customers. Without new students, we will lose our power. Just formal food without powerful students will not make us competitive. The average ISA age increases every year. What will we do if we woun&amp;rsquo;t attract new students but gain new customers? Above all, we need new, young and enthusiastic students.&lt;/p&gt;
&lt;p&gt;Please be honest: does sponsor selection or catering play a more important role for you?&lt;/p&gt;
&lt;p&gt;I also think that we don&amp;rsquo;t have the time for more comprehensive negotiation. But we could try a little bit over the next two days and show our best.&lt;/p&gt;
&lt;p&gt;&amp;nbsp;&lt;/p&gt;
&lt;p&gt;Sincerely yours&lt;/p&gt;
&lt;p&gt;Alex Kramer&lt;/p&gt;</t>
  </si>
  <si>
    <t xml:space="preserve">&lt;p&gt;Dear Mr. Krammer,&lt;/p&gt;
&lt;p&gt;I did not undestand your problem with the fancier food. I do believe that it will also attract students, everyone enjoys good food. Furthermore I believe I can also say that it will attract the right type of students - the serious and motivated ones. So this variant is in no way inappropriate.&lt;/p&gt;
&lt;p&gt;On the topic of the sponsor, as you said in your point with the catering, we need new blood, and a longer contract will bring us security stability. If we grow as rapidly as you say, in the future we can have multiple sponsors.&lt;/p&gt;
&lt;p&gt;As I have said before sponsor selection is my priority!&lt;/p&gt;
&lt;p&gt;I hope my answers satisfy you and you can see why my variants are the better ones. &lt;/p&gt;
&lt;p&gt;Kind regards,&lt;/p&gt;
&lt;p&gt;Chris Meyer&lt;/p&gt;</t>
  </si>
  <si>
    <t xml:space="preserve">&lt;p&gt;Dear Chris Meyer,&lt;/p&gt;
&lt;p&gt;tank you for your message. I am trying to find compromises, too. But in the last message before it did not seem you wanted the best for the event. So I wanted to figure out your points.&lt;/p&gt;
&lt;p&gt;Now I am a bit irritated about the sentence: "&amp;nbsp;I am afraid I will not be able to accept this offer or any similar one if all you are ready to do is compromize for the musical act."&lt;/p&gt;
&lt;p&gt;Is the music act that important to you? I thought we were both happy with the music act.&lt;/p&gt;
&lt;p&gt;Why the last offer? Is this negotiation too lengthy for you? Yust trying to figuring out. A result has to be setteld tomorrow not today. We have enough time to find a solution. I do not think, that it would be seen positive if we are not finding a solution.&lt;/p&gt;
&lt;p&gt;Also remember that you can send only one offer per Counteroffer. For that reason I am giving now in this message more options. (It seems you are a bit impatient what the resolution belongs to.)&lt;/p&gt;
&lt;p&gt;So if the musical act is not everything for you I would propose:&lt;/p&gt;
&lt;p&gt;Sponsor Selection: Art Inc.&lt;/p&gt;
&lt;p&gt;Music Act: Pop band&lt;/p&gt;
&lt;p&gt;Presentation: Awards Chris, opening Speech Alex&lt;/p&gt;
&lt;p&gt;Date: Week 1&lt;/p&gt;
&lt;p&gt;Catering: Swiss 3 course meal (the swiss &amp;nbsp;served meal seems important for you)&lt;/p&gt;
&lt;p&gt;In my last message I made my points clear. Because of a huge rage of different guests I do not thik, that we should hold on too muh on that swiss thing. Therefore I suggest the band OR the Catering.&lt;/p&gt;
&lt;p&gt;As I already mentioned in my last message for a three course mail we have to have the money. So in this combination I am proposing Art Inc.&lt;/p&gt;
&lt;p&gt;Another option I propose is: (but I do not know if it is even worse for the both of us)&lt;/p&gt;
&lt;p&gt;Sponsor Selection: Corporate Ltd.&lt;/p&gt;
&lt;p&gt;Music Act: DJ Happy&lt;/p&gt;
&lt;p&gt;Presentation: Awards Chris, opening Speech Alex&lt;/p&gt;
&lt;p&gt;Date: Week 1&lt;/p&gt;
&lt;p&gt;Catering: International buffet&lt;/p&gt;
&lt;p&gt;In this option we wouldn't be my favorite. But it would work for me.&lt;/p&gt;
&lt;p&gt;There are many further options and combinations we can talk about. If you want to.&lt;/p&gt;
&lt;p&gt;Let me know if a option I gave you is something you can think about. Otherwise you are open to reject my offer or overthink your last headline and make another offer.&amp;nbsp;&lt;/p&gt;
&lt;p&gt;Best regards,&lt;/p&gt;
&lt;p&gt;Alex Kramer&lt;/p&gt;</t>
  </si>
  <si>
    <t xml:space="preserve">&lt;p&gt;Dear Alex Kramer,&lt;/p&gt;
&lt;p&gt;Thank you for your questions, I will do my best to answer them.&lt;/p&gt;
&lt;p&gt;The musical act is very important to me but I was ready to compromize. The most important aspects to me are the sponsor selection, the musical act and the catering.&lt;/p&gt;
&lt;p&gt;I gave you this last offer, not because the negotiation is too lenghty but because the offer you made before my last offer set us back 4 steps and I saw you were not trying to find compromises that would work for both of us.&lt;/p&gt;
&lt;p&gt;I can give you a few options that I would be able to accept. If one of those work for you too please send them to me as a counteroffer to my last offer and I shall accept it.&amp;nbsp;&lt;/p&gt;
&lt;p&gt;If you think you have another solution then please send it to me as well and I will let you know if that works for me.&lt;/p&gt;
&lt;p&gt;One solution would be:&amp;nbsp;&lt;/p&gt;
&lt;p&gt;Sponsor: Corporate Ltd.&lt;/p&gt;
&lt;p&gt;Music: Pop band FreeLife&lt;/p&gt;
&lt;p&gt;Presentation tasks: Shared&lt;/p&gt;
&lt;p&gt;Date of conference: Week 4&lt;/p&gt;
&lt;p&gt;Catering: Traditional swiss 3 course meal&lt;/p&gt;
&lt;p&gt;&amp;nbsp;&lt;/p&gt;
&lt;p&gt;Another option would be:&amp;nbsp;&lt;/p&gt;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0px;"&gt;Sponsor: Art. Inc.&lt;/p&gt;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0px;"&gt;Music: Pop band FreeLife&lt;/p&gt;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0px;"&gt;Presentation tasks: Award Alex, opening speech Chris&lt;/p&gt;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0px;"&gt;Date of conference: Week 4&lt;/p&gt;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0px;"&gt;Catering: Traditional swiss 3 course meal&lt;/p&gt;
&lt;p&gt;&amp;nbsp;&lt;/p&gt;
&lt;p&gt;Another option would be:&lt;/p&gt;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0px;"&gt;Sponsor: Corporate Ltd.&lt;/p&gt;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0px;"&gt;Music: Pop band FreeLife&lt;/p&gt;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0px;"&gt;Presentation tasks: Award Alex, opening speech Chris&lt;/p&gt;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0px;"&gt;Date of conference: Week 2&lt;/p&gt;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0px;"&gt;Catering: Traditional swiss 3 course meal&lt;/p&gt;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0px;"&gt;&amp;nbsp;&lt;/p&gt;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0px;"&gt;Another option would be:&lt;/p&gt;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0px;"&gt;Sponsor: Art. Inc.&lt;/p&gt;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0px;"&gt;Music: Folklore band&lt;/p&gt;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0px;"&gt;Presentation tasks: Shared&lt;/p&gt;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0px;"&gt;Date of conference: Week 2&lt;/p&gt;
&lt;p style="background-color: transparent; color: #000000; cursor: text; font-family: Verdana,Arial,Helvetica,sans-serif; font-size: 14px; font-style: normal; font-variant: normal; font-weight: 400; letter-spacing: normal; orphans: 2; outline-color: transparent; outline-style: none; outline-width: 0px; text-align: left; text-decoration: none; text-indent: 0px; text-transform: none; -webkit-text-stroke-width: 0px; white-space: normal; word-spacing: 0px;"&gt;Catering: Traditional swiss 3 course meal&lt;/p&gt;
&lt;p style="margin: 0px 0px 10.66px;"&gt;&amp;nbsp;&lt;/p&gt;
&lt;p style="margin: 0px 0px 10.66px;"&gt;I sincerely hope that one of those options could work for you too.&amp;nbsp;&lt;/p&gt;
&lt;p style="margin: 0px 0px 10.66px;"&gt;I also had a look at the options you sent me. The first option would not work for me at all. The second otpion you proposed would be even worse for me.&lt;/p&gt;
&lt;p style="margin: 0px 0px 10.66px;"&gt;I am looking forward to hearing from you.&lt;/p&gt;
&lt;p style="margin: 0px 0px 10.66px;"&gt;Best regards,&lt;/p&gt;
&lt;p style="margin: 0px 0px 10.66px;"&gt;Chris Meyer&lt;/p&gt;</t>
  </si>
  <si>
    <t xml:space="preserve">&lt;p&gt;Dear Chris Meyer,&lt;/p&gt;
&lt;p&gt;before I am able to answer to your counteroffer I need some more information.&lt;/p&gt;
&lt;p&gt;I have a question according to your argumentation of the&amp;nbsp;&lt;span class="semanticEnrichment semanticEnrichmentItem-issue-1940 mceNonEditable badge badge-info p-1" title="Issue - Sponsor Selection"&gt;Sponsor Selection&lt;/span&gt;. You wrote that Boomerang made the best short term offer. I think they made a really long term offer. Can you explain it to me please?&amp;nbsp;&lt;/p&gt;
&lt;p&gt;Relating to the&amp;nbsp;&lt;span class="semanticEnrichment semanticEnrichmentItem-issue-1941 mceNonEditable badge badge-info p-1" title="Issue - Music Act"&gt;Music Act&lt;/span&gt;&amp;nbsp;I need some explanation, please.&amp;nbsp;In your first message you said you are open to discussion about a third option. Now, in your second message you are saying that you do&amp;nbsp;not have a particular band in mind. This does not make sense for me, so please explain it to me.&amp;nbsp;&lt;/p&gt;
&lt;p&gt;For the &lt;span class="semanticEnrichment semanticEnrichmentItem-issue-1943 mceNonEditable badge badge-info p-1" title="Issue - Date of conference"&gt;Date of conference&lt;/span&gt;&amp;nbsp;you wrote that 'Week 4 is not really preferable to me as there is another big event in the historic centre of Constance'. But I suggested week 2 or 1, so I cannot follow your argumentation in this case. Would you please explain this to me, too?&lt;/p&gt;
&lt;p&gt;According to the&amp;nbsp;&lt;span class="semanticEnrichment semanticEnrichmentItem-issue-1944 mceNonEditable badge badge-info p-1" title="Issue - Catering"&gt;Catering&lt;/span&gt;&amp;nbsp;I wrote in my last message that many international guests are probably unfamiliar with Swiss cuisine but you did not go into this argument. So what is your opinion about it?&lt;/p&gt;
&lt;p&gt;I hope you will understand which problems I have. If you do not understand my questions, don't be afraid and ask me please.&lt;/p&gt;
&lt;p&gt;Best regards,&amp;nbsp;&lt;/p&gt;
&lt;p&gt;Alex Kramer&lt;/p&gt;</t>
  </si>
  <si>
    <t xml:space="preserve">&lt;p&gt;Dear Alex,&lt;/p&gt;
&lt;p&gt;I am glad that you asked for more information&amp;nbsp; and I will gladly do my best to clarify the issues.&amp;nbsp;&lt;/p&gt;
&lt;p&gt;On the matter regarding&amp;nbsp;&lt;span class="semanticEnrichment semanticEnrichmentItem-issue-1940 mceNonEditable badge badge-info p-1" title="Issue - Sponsor Selection"&gt;Sponsor Selection&lt;/span&gt;&amp;nbsp;I think you are misinformed. Boomerang made a short term offer which was slighty below Art Inc,&amp;nbsp;However, they also said that they would be willing to sign a long-term contract. That is why I say they made the best offer, because we need to think long term.&lt;/p&gt;
&lt;p&gt;Regarding the issue&amp;nbsp;&lt;span class="semanticEnrichment semanticEnrichmentItem-issue-1941 mceNonEditable badge badge-info p-1" title="Issue - Music Act"&gt;Music Act&lt;/span&gt;&amp;nbsp;you are confusing two things. First I said I was open to third option I meant that I am willing to negotiate and compromise on this matter. And yes I don&amp;acute;t have a particular band in mind, what does that have to do with anything? Like I said I don&amp;acute;t have many conditions,I only want it to be a folklore badn, any folklore band would do. You can choose the folklore band if you want.&amp;nbsp;&lt;/p&gt;
&lt;p&gt;Now about&amp;nbsp;&lt;span class="semanticEnrichment semanticEnrichmentItem-issue-1943 mceNonEditable badge badge-info p-1" title="Issue - Date of conference"&gt;Date of conference&lt;/span&gt;&amp;nbsp;, I think it is obvious that it was a type error. What I meant to say was Week 2.&lt;/p&gt;
&lt;p&gt;As for&amp;nbsp;&lt;span class="semanticEnrichment semanticEnrichmentItem-issue-1944 mceNonEditable badge badge-info p-1" title="Issue - Catering"&gt;Catering&lt;/span&gt;&amp;nbsp;, it&amp;acute;s a good thing that they are not familiar with the Swiss cuisine,it will be killing two birds with one stone, we will show our connection to local culture and they will experience new things as well. Don&amp;acute;t you agree?&lt;/p&gt;
&lt;p&gt;I hope I was able to clarify your questions. Please don&amp;acute;t hesitate to contact me if you have any more questions.&lt;/p&gt;
&lt;p&gt;Best Regards&lt;/p&gt;
&lt;p&gt;Chris&lt;/p&gt;
&lt;p&gt;&amp;nbsp;&lt;/p&gt;</t>
  </si>
  <si>
    <t xml:space="preserve">&lt;p&gt;Dear Chris,&lt;/p&gt;
&lt;p&gt;thank you for your message and your try to clarify my questions.&amp;nbsp;&lt;/p&gt;
&lt;p&gt;In case of&amp;nbsp;&lt;span class="semanticEnrichment semanticEnrichmentItem-issue-1940 mceNonEditable badge badge-info p-1" title="Issue - Sponsor Selection"&gt;Sponsor Selection&lt;/span&gt;&amp;nbsp;there is a misunderstanding between the two of us. Maybe I expressed myself the wrong way. I do not understand why we should take Boomerang which pay a low amount of money for our big important event only to have them for the future. We will have Art Inc. as our partner in the future as well as we had them in the past. We do not need a contract therefore.&lt;/p&gt;
&lt;p&gt;You said you are open to discuss a third option for the &lt;span class="semanticEnrichment semanticEnrichmentItem-issue-1941 mceNonEditable badge badge-info p-1" title="Issue - Music Act"&gt;Music Act&lt;/span&gt;. So I suggested the pop band FreeLife. That is my understanding to have a third option. But you are only open for another folklore band, right?&lt;/p&gt;
&lt;p&gt;As for &lt;span class="semanticEnrichment semanticEnrichmentItem-issue-1944 mceNonEditable badge badge-info p-1" title="Issue - Catering"&gt;Catering&lt;/span&gt;, I do not think we have to show our connection to local culture. Our association has its focus on international students&amp;rsquo; interests and needs.&lt;/p&gt;
&lt;p&gt;I hope ou can understand my perception and please tell me if you can follow it.&lt;/p&gt;
&lt;p&gt;Kind regards,&lt;/p&gt;
&lt;p&gt;Alex&lt;/p&gt;</t>
  </si>
  <si>
    <t xml:space="preserve">&lt;p&gt;Dear Alex,&lt;/p&gt;
&lt;p&gt;I am glad that we can discuss the issues further. I will try my best to explain my point of view.&lt;/p&gt;
&lt;p&gt;Regarding &lt;span class="semanticEnrichment semanticEnrichmentItem-issue-1940 mceNonEditable badge badge-info p-1" title="Issue - Sponsor Selection"&gt;Sponsor Selection&lt;/span&gt; I can understand why you want to foucs only on one event but in my opinion it is much better if we plan ahead and try to make a deal with a sponsor who is willing to make long term commitment. It is what managers do in my opinion. Boomerang pays lower than Art Inc. for this event but if you could see the long term it is more beneficial to make the deal with them. Again, that is what manager are supposed to do, thinking ahead and planning for the future.&lt;/p&gt;
&lt;p&gt;On the issue of &lt;span class="semanticEnrichment semanticEnrichmentItem-issue-1941 mceNonEditable badge badge-info p-1" title="Issue - Music Act"&gt;Music Act&lt;/span&gt; I said I am open to new ideas and third option. I meant that we could of course compromise and find the best solution that we both agree on. Of course as I said before it didn't mean another folklore Bank becasue as I mentioned before I don't have a specific band in mind. I am willing to comprise if you are willing to do the same. In my opinion we both need to compromise, I can not be the only one doing it. I think I can agree on the pop band FreeLife if you could agree that we hold the event on the 4th week. Do you think it is possible?&lt;/p&gt;
&lt;p&gt;As for &lt;span class="semanticEnrichment semanticEnrichmentItem-issue-1944 mceNonEditable badge badge-info p-1" title="Issue - Catering"&gt;Catering&lt;/span&gt;, the reason I insist on a swiss three course meal is that we are international and as an international organization it is vital for us to be familiar with local cultures and by having the swiss three course meal we can show that we have done that and inspire our students to do the same.&lt;/p&gt;
&lt;p&gt;It is well known that for international companies / organizations, familiarizing with local cultures will help them to overcome cultural problems. I am surprised that you think otherwise. I have always admired your work and I thought you would agree on this issue.&lt;/p&gt;
&lt;p&gt;I hope that I have answered your questions well enoguh. Please do not hesitate to asnwer any more questions you might have.&lt;/p&gt;
&lt;p&gt;Best Regards&lt;/p&gt;
&lt;p&gt;Chris&lt;/p&gt;</t>
  </si>
  <si>
    <t xml:space="preserve">&lt;p&gt;Dear Chris Meyer,&lt;/p&gt;
&lt;p&gt;I am pleased that we have found a good compromise now for the points negotiated so far. I am also very grateful to you for your agreement on the choice of &lt;strong&gt;sponsor, Art Inc.&lt;/strong&gt;&lt;/p&gt;
&lt;p&gt;I understand your views and I am grateful for your understanding and willingness to compromise, but I have made many compromises, too. &amp;nbsp; &amp;nbsp; &amp;nbsp; &amp;nbsp;Please, keep that in your mind.&lt;/p&gt;
&lt;p&gt;In order to find an &lt;strong&gt;optimal solution&lt;/strong&gt; for both of us, I would like to ask you a question about the &lt;strong&gt;date of conference&lt;/strong&gt; and the&lt;strong&gt; presentation tasks&lt;/strong&gt;.&lt;/p&gt;
&lt;p&gt;&amp;nbsp;&lt;/p&gt;
&lt;p&gt;&lt;em&gt;The question:&lt;/em&gt;&lt;/p&gt;
&lt;p&gt;&lt;em&gt;Why exactly do you want to do the presentation? Why doesn't a third person comes into question for you for the opening speech?&lt;/em&gt;&lt;/p&gt;
&lt;p&gt;&lt;em&gt;Could you also tell me why you decided &lt;strong&gt;week 1 and not week 3 for the date of conference&lt;/strong&gt;? Because it doesn't make much sense from my point of view and I would like to understand why you think that way.&lt;span class="Apple-converted-space"&gt; &amp;nbsp; &amp;nbsp; &amp;nbsp; &amp;nbsp; &amp;nbsp; &amp;nbsp; &amp;nbsp; &amp;nbsp; &amp;nbsp; &amp;nbsp; &amp;nbsp; &amp;nbsp; &amp;nbsp; &amp;nbsp; &amp;nbsp; &amp;nbsp; &amp;nbsp; &amp;nbsp; &amp;nbsp; &amp;nbsp; &amp;nbsp; &amp;nbsp; &amp;nbsp; &amp;nbsp; &amp;nbsp; &amp;nbsp; &amp;nbsp;&lt;/span&gt;&lt;/em&gt;&lt;em&gt;&lt;span class="Apple-converted-space"&gt;What would be more important for you? The date of the conference or holding the opening speech?&lt;/span&gt;&lt;/em&gt;&lt;/p&gt;
&lt;p&gt;First I would like to hear your arguments for now, so that I can think about your points, Then I will tell you my opinion and explain my arguments.&lt;span class="Apple-converted-space"&gt;&amp;nbsp;&lt;/span&gt;&lt;/p&gt;
&lt;p&gt;Please answer my questions and explain me that I can understand your arguments.&lt;/p&gt;
&lt;p&gt;&amp;nbsp;&lt;/p&gt;
&lt;p&gt;Yours sincerely,&lt;/p&gt;
&lt;p&gt;Alex Kramer&lt;/p&gt;</t>
  </si>
  <si>
    <t xml:space="preserve">&lt;p&gt;Hey!&lt;/p&gt;
&lt;p&gt;Thanks for the reply, ill be sure to provide some more clarification.&lt;/p&gt;
&lt;p&gt;Onto the point of &lt;strong&gt;presentation tasks&lt;/strong&gt;.&lt;/p&gt;
&lt;p&gt;The reason why i dont like the option of a third person, is that it requires a lot of work and planning, but provides none of the benefits and prestige of actually appearing on stage and proving yourself an eloquent speaker in front of a crowd such as this.&amp;nbsp;&lt;/p&gt;
&lt;p&gt;When it comes to the &lt;strong&gt;date of the conference&lt;/strong&gt;.&lt;/p&gt;
&lt;p&gt;The reason i would not prefere week 3 is because a lot of important figures of ISA, such as our vice-president, would not be able to attend on that week. Given that this is an important anniversiry of ISA, i think that it is very important indeed that all of our distinguished associates should be present. Week 1 would be less of a deal breaker, even though we would share a time slot with a large business conference in Zurich.&lt;/p&gt;
&lt;p&gt;&amp;nbsp;&lt;/p&gt;
&lt;p&gt;Now to the important question of which of these factors i would be more willing to compromise on...&lt;/p&gt;
&lt;p&gt;The way i see it, i think that the point i would be willing to compromise more is the &lt;strong&gt;date.&amp;nbsp;&lt;/strong&gt;If you could allow me the honor of oppening the event with a speach, i would perhaps be willing to compromise a bit on the exact date of the event.&lt;/p&gt;
&lt;p&gt;&amp;nbsp;&lt;/p&gt;
&lt;p&gt;Thanks again, i will eagerly await to hear your thoughts&lt;/p&gt;
&lt;p&gt;&amp;nbsp;&lt;/p&gt;
&lt;p&gt;Kind regards&amp;nbsp;&lt;/p&gt;</t>
  </si>
  <si>
    <t xml:space="preserve">&lt;p&gt;Dear Mr. Meyer,&lt;/p&gt;
&lt;p&gt;With this informal message I want to open the informal message thread.&lt;/p&gt;
&lt;p&gt;I&amp;rsquo;ve got information, that it should be possible, that we are both able to get a high utility. That&amp;rsquo;s why I would ask if it would be ok for you, to &amp;ldquo;talk&amp;rdquo; a little bit over our preferences.&lt;/p&gt;
&lt;p&gt;I know that that could lead to exploitation, but I think that you are a person, I can trust. And I hope you think that abut me too.&lt;/p&gt;
&lt;p&gt;After this message I will send you my counteroffer. You can make a counteroffer to that or write me in this informal message thread.&lt;/p&gt;
&lt;p&gt;I will eagerly await your next message.&lt;/p&gt;
&lt;p&gt;With high regards,&lt;/p&gt;
&lt;p&gt;Alex Kramer&lt;/p&gt;</t>
  </si>
  <si>
    <t xml:space="preserve">&lt;p&gt;Dear Mr 'Kramer',&amp;nbsp;&lt;/p&gt;
&lt;p&gt;&amp;nbsp;&lt;/p&gt;
&lt;p&gt;I am open for any open discussion. Sooner we finish this negotiation, the better.&lt;/p&gt;
&lt;p&gt;&amp;nbsp;&lt;/p&gt;
&lt;p&gt;Alex Meyer&lt;/p&gt;</t>
  </si>
  <si>
    <t xml:space="preserve">&lt;p&gt;Dear Mr. Meyer,&lt;/p&gt;
&lt;p&gt;&amp;nbsp;&lt;/p&gt;
&lt;p&gt;regarding the &lt;span class="semanticEnrichment semanticEnrichmentItem-issue-2152 mceNonEditable badge badge-info p-1" title="Issue - Presentation Tasks"&gt;Presentation Tasks&lt;/span&gt; I have a question. Did you switch from &lt;strong&gt;awards Chis, opening speech Alex&lt;/strong&gt; to &lt;strong&gt;awards Alex, opening speech Chris&lt;/strong&gt; intentionally?&lt;/p&gt;
&lt;p&gt;We have already agreed on that point that we'll do &lt;strong&gt;awards Chris, opening speech Alex&lt;/strong&gt; so I'm a bit confused.&lt;/p&gt;
&lt;p&gt;Please explain that to me.&lt;/p&gt;
&lt;p&gt;&amp;nbsp;&lt;/p&gt;
&lt;p&gt;Yours sincerely,&lt;/p&gt;
&lt;p&gt;Ms. Dunz&lt;/p&gt;
&lt;p&gt;&amp;nbsp;&lt;/p&gt;</t>
  </si>
  <si>
    <t xml:space="preserve">&lt;p&gt;Dear Ms. Dunz,&lt;/p&gt;
&lt;p&gt;as I have agreed in my previous message that I am going to make a concession regarding the&amp;nbsp;&lt;span class="semanticEnrichment semanticEnrichmentItem-issue-2150 mceNonEditable badge badge-info p-1" title="Issue - Sponsor Selection"&gt;Sponsor Selection&lt;/span&gt;, I had to switch my demands regarding the&amp;nbsp;&lt;span class="semanticEnrichment semanticEnrichmentItem-issue-2152 mceNonEditable badge badge-info p-1" title="Issue - Presentation Tasks"&gt;Presentation Tasks&lt;/span&gt;.&lt;/p&gt;
&lt;p&gt;If you have further questions do not hesitate to ask me.&lt;/p&gt;
&lt;p&gt;Yours sincerely,&lt;/p&gt;
&lt;p&gt;Mr. Meyer&lt;/p&gt;</t>
  </si>
  <si>
    <t xml:space="preserve">&lt;p&gt;Dear Mr Meyer,&lt;/p&gt;
&lt;p&gt;&amp;nbsp;&lt;/p&gt;
&lt;p&gt;Why is it important to you to do&amp;nbsp;&lt;strong&gt;awards Alex, opening speech Chris,&lt;/strong&gt;&amp;nbsp;&lt;strong&gt;Boomerang,&amp;nbsp;Local folklore band &lt;/strong&gt;and&amp;nbsp;&lt;strong&gt;Traditional Swiss three-course meal?&lt;/strong&gt;&lt;/p&gt;
&lt;p&gt;I am looking forward to your answer.&lt;/p&gt;
&lt;p&gt;&amp;nbsp;&lt;/p&gt;
&lt;p&gt;Yours sincerely,&lt;/p&gt;
&lt;p&gt;Ms. Dunz&lt;/p&gt;</t>
  </si>
  <si>
    <t xml:space="preserve">&lt;p&gt;Dear Ms. Dunz,&lt;/p&gt;
&lt;p&gt;thank you for your interest in my choices.&amp;nbsp;I think&amp;nbsp;&lt;/p&gt;
&lt;p&gt;- we should choose a &lt;strong&gt;Local Folklore Band&lt;/strong&gt;, because that would reflect the local culture of our location (Constance)&lt;/p&gt;
&lt;p&gt;- we should choose &lt;strong&gt;Boomerang&lt;/strong&gt; as our sponsor, because they offered us a long-term contract to sponsor ISA&lt;/p&gt;
&lt;p&gt;- we should choose&amp;nbsp;&lt;strong&gt;Traditional Swiss three-course meal&lt;/strong&gt;, because it would as well reflect the local culture of our location (Constance)&lt;/p&gt;
&lt;p&gt;- and I think we should choose &lt;strong&gt;awards Alex, opening speech Chris&lt;/strong&gt;, because I think that you should get an award for your work that you have done for ISA so far.&lt;/p&gt;
&lt;p&gt;If you have any further questions do not hesitate to contact me.&lt;/p&gt;
&lt;p&gt;Yours sincerely,&lt;/p&gt;
&lt;p&gt;Mr. Meyer&lt;/p&gt;</t>
  </si>
  <si>
    <t xml:space="preserve">&lt;p&gt;Dear Chris Meyer,&lt;/p&gt;
&lt;p&gt;i'm pleased to had you as my&amp;nbsp;negotiation partner. I heard a lot of your briliant work for the ISA and i'm looking forward for a fair negotiation and a deal, which is gread for both of us.&lt;/p&gt;
&lt;p&gt;Could you make me an first offer with your importanst clarified points?&lt;/p&gt;
&lt;p&gt;I'm looking forward to hear something from you and hope we can organising a great event.&lt;/p&gt;
&lt;p&gt;Yours sincerely&lt;/p&gt;
&lt;p&gt;Alex Kramer&lt;/p&gt;</t>
  </si>
  <si>
    <t xml:space="preserve">&lt;p&gt;Dear Mr Kramer,&lt;/p&gt;
&lt;p&gt;Thank you very much for your kind words, I have also heard only positives about you and I am looking forward to negotiating with you.&lt;/p&gt;
&lt;p&gt;At the moment I am preparing my first offer which you will receive within the next few hours.&lt;/p&gt;
&lt;p&gt;I am sure we will be able to come to a conclusion and organise a great event.&lt;/p&gt;
&lt;p&gt;Yours sincerely,&lt;/p&gt;
&lt;p&gt;Chris Meyer!&lt;/p&gt;</t>
  </si>
  <si>
    <t xml:space="preserve">&lt;p&gt;Dear Mr. Meyer,&lt;/p&gt;
&lt;p&gt;would Corporate Ltd. be okay? The utility for me is only 40% but that's a lot better than Boomerang which has a low utily value.&lt;/p&gt;
&lt;p&gt;Best Regards,&lt;/p&gt;
&lt;p&gt;&amp;nbsp;Alex Kramer&lt;/p&gt;</t>
  </si>
  <si>
    <t xml:space="preserve">&lt;p&gt;Dear Mr. Kramer,&lt;/p&gt;
&lt;p&gt;Corporate Ltd. has 40% utility for me as well so I guess this is the best solution for both of us and therefore would be fine for me.&lt;/p&gt;
&lt;p&gt;Kind regards,&lt;/p&gt;
&lt;p&gt;Chris Meyer&lt;/p&gt;</t>
  </si>
  <si>
    <t xml:space="preserve">&lt;p&gt;Dear Mr. Meyer,&lt;/p&gt;
&lt;p&gt;maybe we should just tell each other our utility rates regarding the&amp;nbsp;&lt;span class="semanticEnrichment semanticEnrichmentItem-issue-2453 mceNonEditable badge badge-info p-1" title="Issue - Date of conference"&gt;Date of conference&lt;/span&gt;.&lt;/p&gt;
&lt;p&gt;Mine are:&amp;nbsp; &lt;br /&gt;Week 1 - 56%&lt;br /&gt;Week 2 - 100%&lt;br /&gt;Week 3 - 80%&lt;br /&gt;Week 4 - 9% &lt;br /&gt;Week 5 - 0%&lt;br /&gt;&lt;br /&gt;It would be nice if you could send me yours so we can find an agreement on that issue.&lt;/p&gt;
&lt;p&gt;Best Regards,&lt;/p&gt;
&lt;p&gt;Alex Kramer&lt;/p&gt;</t>
  </si>
  <si>
    <t xml:space="preserve">&lt;p&gt;Dear Mr. Kramer,&lt;/p&gt;
&lt;p&gt;thanks for your Info. So I think Week 1 will be our best choice.&amp;nbsp;&lt;/p&gt;
&lt;p&gt;Mine are:&lt;/p&gt;
&lt;p&gt;Week 1 - 50%&lt;br /&gt;Week 2 - 15%&lt;br /&gt;Week 3 - 28%&lt;br /&gt;Week 4 - 100%&amp;nbsp;&lt;br /&gt;Week 5 - 0%&lt;/p&gt;
&lt;p&gt;&amp;nbsp;&lt;/p&gt;</t>
  </si>
  <si>
    <t xml:space="preserve">&lt;p&gt;Dear Mr. Meyer,&lt;/p&gt;
&lt;p&gt;I like your offer and I think I'm going to accept it. I just want to ask about your utility rating because the joint utility and the contract imbalance are evaluated as well.&lt;/p&gt;
&lt;p&gt;Your current offer gets me to a utility rating of 53%. If I would insist on Week 3, my utility would go up to 57% but I'm willing to accept if it is the best solution for us both.&lt;/p&gt;
&lt;p&gt;Best Regards,&lt;/p&gt;
&lt;p&gt;Alex Kramer&amp;nbsp;&lt;/p&gt;</t>
  </si>
  <si>
    <t xml:space="preserve">&lt;p&gt;Dear Mr. Kramer,&lt;/p&gt;
&lt;p&gt;Thanks for your question.&lt;/p&gt;
&lt;p&gt;So with the offer now my utility rating is at 59%. If I switch to week 3 and for the music the PopBand FreeLife I am at 58% so it does not make much difference for me so we can choose this option if it is better for you!&amp;nbsp;&lt;/p&gt;
&lt;p&gt;With week 3 and DJ Happy my utility would go down to 54%, so I would prefer one of the upper two options.&amp;nbsp;&lt;/p&gt;
&lt;p&gt;Kind regards,&lt;/p&gt;
&lt;p&gt;Chris Meyer&lt;/p&gt;</t>
  </si>
  <si>
    <t xml:space="preserve">&lt;p&gt;Hello Mr. Kramer,&lt;/p&gt;
&lt;p&gt;I just wanted to check what you think about to share our utility values? Since we are not only get assesed on our own utility but also on joint utility and contract imbalance.&lt;/p&gt;
&lt;p&gt;Best regards Chris&lt;/p&gt;</t>
  </si>
  <si>
    <t xml:space="preserve">&lt;p&gt;Hello Mr. Meyer,&lt;/p&gt;
&lt;p&gt;that's a good idea to get a fair result in our negotiation. The utility value in my last offer was 55%. What's about your last utility value?&lt;/p&gt;
&lt;p&gt;Best regards&lt;/p&gt;
&lt;p&gt;Alex Kramer&lt;/p&gt;</t>
  </si>
  <si>
    <t xml:space="preserve">&lt;p&gt;Hello Mr. Kramer,&lt;/p&gt;
&lt;p&gt;I think we have 3 options left, I will share my utility values for them, maybe you can do the same so we can find the best solution.&lt;/p&gt;
&lt;p&gt;&amp;nbsp;&lt;/p&gt;
&lt;p&gt;local folklore band / speech Alex - 48%&lt;/p&gt;
&lt;p&gt;DJ Happy / speech Chris - 41%&lt;/p&gt;
&lt;p&gt;Free Life / speech Chris - 43%&lt;/p&gt;
&lt;p&gt;&amp;nbsp;&lt;/p&gt;
&lt;p&gt;Best Regards Chris&lt;/p&gt;</t>
  </si>
  <si>
    <t xml:space="preserve">&lt;p&gt;Dear&amp;nbsp;Alex Kramer,&lt;/p&gt;
&lt;p&gt;I&amp;acute;m sending you this short message in order to clarify some points, expect a more detailed message later on.&lt;/p&gt;
&lt;p&gt;It is clear that we have our differences in expectations and arguably in taste. Which should not be deal breaker, after all I get the impression you are as dedicated to making this work as I am. We have a total of 5 points to decide on, so I&amp;acute;m thinking about clarifying which points are most important to me, and then you can do the same, making the negotiation easier.&lt;/p&gt;
&lt;p&gt;[Note: without any specific utility points or second-best alternatives, that would defeat the purpose of this exercise, after all]&lt;/p&gt;
&lt;p&gt;I have talked to a considerate group of confirmed attendants (both students and young professionals attending the event) and would insist on the local swiss atmosphere - this includes the &lt;span class="semanticEnrichment semanticEnrichmentItem-issue-2571 mceNonEditable badge badge-info p-1" title="Issue - Music Act"&gt;Music Act&lt;/span&gt;&amp;nbsp;and &lt;span class="semanticEnrichment semanticEnrichmentItem-issue-2574 mceNonEditable badge badge-info p-1" title="Issue - Catering"&gt;Catering&lt;/span&gt;. If we can agree on that, I&amp;acute;ll offer a lot of flexibility on the other topics. If that alternative is unnacceptable to you, don&amp;acute;t hesitate to let me know, I meant what I said about finding the best setup to us both.&lt;/p&gt;
&lt;p&gt;I hope this short message gives you a bit to think about, I&amp;acute;ll be contacting you again later on.&lt;/p&gt;
&lt;p&gt;Best,&lt;/p&gt;
&lt;p&gt;Chris Meyer&lt;/p&gt;
&lt;p&gt;&amp;nbsp;&lt;/p&gt;</t>
  </si>
  <si>
    <t xml:space="preserve">&lt;p&gt;Dear Chris Meyer,&lt;/p&gt;
&lt;p&gt;It&amp;rsquo;s nice to hear from you so soon. Regretfully I couldn&amp;rsquo;t reply earlier.&lt;/p&gt;
&lt;p&gt;I&amp;rsquo;m happy that you suggested going more in-depth into our preferences. I was just about to suggest the same and I&amp;rsquo;m sure that it will help us to conclude this negotiation to both of our content.&lt;/p&gt;
&lt;p&gt;I had already noticed that you were very passionate about making the event all about the local culture. Since I do have a very different opinion on these points it&amp;rsquo;s hard for me to completely give in on this point.&lt;/p&gt;
&lt;p&gt;I still believe that the &lt;span class="semanticEnrichment semanticEnrichmentItem-issue-2571 mceNonEditable badge badge-info p-1" title="Issue - Music Act"&gt;Music Act&lt;/span&gt;&amp;nbsp;should be something that most of our attending guests can enjoy and that will attract more people to our celebration. While I prefer DJ Happy over the pop band FreeLife, choosing one of them would go a long way for me. But since I know that this goes against your expectations of the event, I&amp;rsquo;m willing to accept your suggestion for the catering. I would also not mind hosting the event in the first week as you suggested.&lt;/p&gt;
&lt;p&gt;Let me know if this would be an acceptable alternative to your offer.&lt;/p&gt;
&lt;p&gt;Additionally, I'd like to mention that as stated previously the sponsor selection is very important to me, so have a strong opinion about asking anyone except Art Inc. to sponsor our 50th anniversary.&lt;/p&gt;
&lt;p&gt;Best wishes,&lt;/p&gt;
&lt;p&gt;Alex Kramer&lt;/p&gt;</t>
  </si>
  <si>
    <t xml:space="preserve">&lt;p&gt;Dear Chris Meyer,&amp;nbsp;&lt;/p&gt;
&lt;p&gt;Thank you for your reply. I read it with great interest, but there's still some points I cannot accept because it's simply unreasonable. So please rethink your point of view in order to compromise on an equal basis.&amp;nbsp;&lt;/p&gt;
&lt;p&gt;Regarding&amp;nbsp;&lt;span class="semanticEnrichment semanticEnrichmentItem-issue-2661 mceNonEditable badge badge-info p-1" title="Issue - Music Act"&gt;Music Act&lt;/span&gt; , I would like to ask you some questions because I would like to avoid any misunderstandings in this negotiation. Hopefully I understood you right that your preference is to go more formal in order to arrange a professional ceremony?&amp;nbsp;&lt;/p&gt;
&lt;p&gt;To me, the most suitable &lt;span class="semanticEnrichment semanticEnrichmentItem-issue-2661 mceNonEditable badge badge-info p-1" title="Issue - Music Act"&gt;Music Act&lt;/span&gt; should have two features:&lt;/p&gt;
&lt;p&gt;On one hand it should be entertaining to listen and on the other hand it also should function as a background music in some way. I think a folklore band only serve the second, but only partially the first one.&amp;nbsp; I agree it shouldn't be a party all the way, but we also celebrate a new beginning. Either way DJ's usually serve the whole palette - from classical, indie, folklore or party hits. We are able to make our own playlist in order to be more versatile. How about that?&lt;/p&gt;
&lt;p&gt;In addition to that in neglecting the students' wishes at all is very unidirectional. Am I wrong to find the ceremony more enjoyable if there's a mutually solution for both - students and cooperation partner?&lt;/p&gt;
&lt;p&gt;Since we differ on this issue, I would like to clarify before continuing the negotiations.&amp;nbsp;&lt;/p&gt;
&lt;p&gt;Thank you so much for your efforts. If you have any further questions, please do not hestitate contacting me.&amp;nbsp;&lt;/p&gt;
&lt;p&gt;Have a great evening.&lt;/p&gt;
&lt;p&gt;Best regards,&amp;nbsp;&lt;/p&gt;
&lt;p&gt;Alex Kramer&lt;/p&gt;
&lt;p&gt;&amp;nbsp;&lt;/p&gt;</t>
  </si>
  <si>
    <t xml:space="preserve">&lt;p&gt;Dear Alex Kramer,&lt;/p&gt;
&lt;p&gt;I am glad that you contacted me and gave me the chance to clarify things.&lt;/p&gt;
&lt;p&gt;So first of all I know DJ Happy is very famous and good in his job, but we can not know for sure that it is the student's wishes, so here is that. And like you said music also should function as a background music in some way,that's exactly what a folklore band can do, way better than DJ Happy in my opinion.&lt;/p&gt;
&lt;p&gt;And don't forget that we want to show that ISA is connected with the local culture and they are kind of mixed together, what better way to show that? Using DJ Happy won't help with that goal at all.&lt;/p&gt;
&lt;p&gt;And like I said we don't want to people to be more interested in the music and in DJ Happy than they are interested in the event. So that's why I said we should avoid using a famous DJ or band.&lt;/p&gt;
&lt;p&gt;please contact me if you have any further questions or ideas. Let's talk about this and I am sure together we will reach the best solution.&lt;/p&gt;
&lt;p&gt;Have a great day.&lt;/p&gt;
&lt;p&gt;Best Regards&lt;/p&gt;
&lt;p&gt;Chris Meyer&lt;/p&gt;
&lt;p&gt;&amp;nbsp;&lt;/p&gt;</t>
  </si>
  <si>
    <t xml:space="preserve">&lt;p&gt;Dear Chris Meyer,&amp;nbsp;&lt;/p&gt;
&lt;p&gt;Thanks for your reply. I appreciate you took the time to answer to my questions. I read your argumentation with great interest, but I am still unconvinced.&amp;nbsp;&lt;/p&gt;
&lt;p&gt;Normally, a folklore band plays live and loud-voiced. Have you ever been on a concert of this folklore band before? To that account I'm afraid they attract to much attention during other agenda points and they also need the entire room of stage to perform, which is costly in time. Please consider they need quite a time to set up the stage.&amp;nbsp;&lt;/p&gt;
&lt;p&gt;Refering your latest message, you argued there's no guarantee DJHappy would be in the students' flavour. In this case I can prove you wrong: due survey research, a majority of the students claimed that the latest music choice doeesn't meet their demand at all. They are enormously dissatisfied with it, so there's no possibility I am able to derviate from&amp;nbsp;&lt;span class="semanticEnrichment semanticEnrichmentItem-issue-2661 mceNonEditable badge badge-info p-1" title="Issue - Music Act"&gt;Music Act&lt;/span&gt; because I gear up giving them a vote in this matter. In the recent past DJHappy filled venues. As per survey interviews he's a class of his own and his success is simply overwhelming.&amp;nbsp;&lt;/p&gt;
&lt;p&gt;You ought to consider neglecting the own peer group wishes could be a fatally wrong decision. In general it's our customer group and there is a good chance we will be associated with old-fashioned and unflexible celebrations in order to reach the sponsors' best needs. Maybe a profitable sponsorships provides us with a great amount on the bank account. Nevertheless without our students we're literally nothing but money-grubbing. I suggest it would ruin our reputation as a young and fresh dedicated team even more, which unlikely could be ever the best option.&amp;nbsp;&lt;/p&gt;
&lt;p&gt;In addition to that, our organisation isn't local anymore, it's growing and expanding. A great number of our students come from all over the world. I'm afraid it's kind of disrespectful towards our international students. You claimed we're connected to local culture. I see this matter differently, we're mostly connected to our students not the location. -like me for example. I studied somewhere else and I have been a member in the ISA for such a long time now. I'm not seeing myself as typical german, I see myself as an proud ISA member. Plus, we are expanding and we try to build new places somewhere else. What's about that?&amp;nbsp;&lt;/p&gt;
&lt;p&gt;Therefore I kindly ask you once again, if there's any possibility you can concede on this? Alternatively, the pop band FreeLife would also be a choice. What's your opinion on them?&lt;/p&gt;
&lt;p&gt;Nevertheless, in event of disagreement I propose to renegotiate other issues first, so we both can evaluate what compromises are out of questions and which aren't. What do you think of that?&amp;nbsp;&lt;/p&gt;
&lt;p&gt;Indeed I want to emphasize it's important to give the students a vote on this. If they're dissatisfied one again, they propably won't attend to the following events. Do you think it is worthwhile risking that?&amp;nbsp;&lt;/p&gt;
&lt;p&gt;I am looking forward hearing from you soon.&amp;nbsp;&lt;/p&gt;
&lt;p&gt;I hope you have a pleasant day.&lt;/p&gt;
&lt;p&gt;Best regards,&lt;/p&gt;
&lt;p&gt;Alex Kramer &amp;nbsp;&lt;/p&gt;</t>
  </si>
  <si>
    <t xml:space="preserve">&lt;p&gt;Dear Alex Kramer,&amp;nbsp;&lt;/p&gt;
&lt;p&gt;again thank you for your answer, I am really enjoying this exchange of ideas. I read your question and thought about your points, I came up with these answers.&amp;nbsp;&lt;/p&gt;
&lt;p&gt;1. I don&amp;rsquo;t have a specific folklore Band in mind, anyone would serve the purpose that I have in mind, and which is to show the reflection of ISA with the local culture. I just can&amp;rsquo;t quite understand your argument about this issue, unfortunately it sounded more like an excuse and I am disappointed, I always thought you were a team player but here you are, just trying to make me accept all your points, that&amp;rsquo;s not how negotiation and team work works. For instance you said the folklore band is loud and they will attract too kuch attention, but DJ happy won&amp;rsquo;t? DJ happy has other benefits of course but being more settle and more quiet is not one of them. So please lets stick to reason.&amp;nbsp;&lt;/p&gt;
&lt;p&gt;2. I am willing to conpromise on this issue and go for pop band Freelife, if you are willing to compromise on the date of conference. How does that sound?&lt;/p&gt;
&lt;p&gt;3. I agree with you completely on the matter of renegotiation, if we dont agree on a single matter, we can settle the oher issues first and the try to settle our dispute.&amp;nbsp;&lt;/p&gt;
&lt;p&gt;Again thank you for your input, I tried to answer your question objectively and be reasonable.&lt;/p&gt;
&lt;p&gt;please let me know what you think and don&amp;rsquo;t hesitate to contact me if you have further questions.&lt;/p&gt;
&lt;p&gt;Best Regards&lt;/p&gt;
&lt;p&gt;Chris Meyer&lt;/p&gt;</t>
  </si>
  <si>
    <t xml:space="preserve">&lt;p&gt;Dear Mr. Meyer,&lt;/p&gt;
&lt;p&gt;Unfortunately I must tell you that at this moment i think we are far from an agreement.&amp;nbsp;&lt;/p&gt;
&lt;p&gt;Therefore i would like to clarify some points/issues.&lt;/p&gt;
&lt;p&gt;I assume that we agree on the Sponsor &lt;strong&gt;Boomerang&lt;/strong&gt; and the Music act &lt;strong&gt;Pop band Freelife.&lt;/strong&gt;&lt;/p&gt;
&lt;p&gt;&lt;strong&gt;Issues:&lt;/strong&gt;&lt;/p&gt;
&lt;ul&gt;
&lt;li&gt;presentation tasks&lt;/li&gt;
&lt;li&gt;Date of conference&amp;nbsp;&lt;/li&gt;
&lt;li&gt;Catering&lt;/li&gt;
&lt;/ul&gt;
&lt;p&gt;&amp;nbsp;&lt;/p&gt;
&lt;ol&gt;
&lt;li&gt;Which of these points are most important to you?&lt;/li&gt;
&lt;li&gt;Is there something less important we can work with?&lt;/li&gt;
&lt;/ol&gt;
&lt;p&gt;At my point of view i can say that the date is not that important for me as the other points, so i am definitely ready to make concessions there.&lt;/p&gt;
&lt;p&gt;Nevertheless i can not accept week 4 and 5, shared activities or swiss three course meal without big concessions.&amp;nbsp;&lt;/p&gt;
&lt;p&gt;I hope we will find a satisfied result and i would like to make you a new offer but i suppose if we cant find an agreement than, that will be my last offer.&lt;/p&gt;
&lt;p&gt;&amp;nbsp;&lt;/p&gt;
&lt;p&gt;Best Regards,&lt;/p&gt;
&lt;p&gt;Alex Kramer&amp;nbsp;&lt;/p&gt;
&lt;p&gt;&amp;nbsp;&lt;/p&gt;
&lt;p&gt;&amp;nbsp;&lt;/p&gt;</t>
  </si>
  <si>
    <t xml:space="preserve">&lt;p&gt;Dear Mr. Kramer,&lt;/p&gt;
&lt;p&gt;I can confirm that we agree on the&amp;nbsp;&lt;span class="semanticEnrichment semanticEnrichmentItem-issue-2720 mceNonEditable badge badge-info p-1" title="Issue - Sponsor Selection"&gt;Sponsor Selection&lt;/span&gt;&amp;nbsp;and&amp;nbsp;&lt;span class="semanticEnrichment semanticEnrichmentItem-issue-2721 mceNonEditable badge badge-info p-1" title="Issue - Music Act"&gt;Music Act&lt;/span&gt;&amp;nbsp;.&lt;/p&gt;
&lt;p&gt;In my counteroffer I proposed week 1 as&amp;nbsp;&lt;span class="semanticEnrichment semanticEnrichmentItem-issue-2723 mceNonEditable badge badge-info p-1" title="Issue - Date of conference"&gt;Date of conference&lt;/span&gt;&amp;nbsp;which would be not a "no go" as I understood from your message - this topic is important to me as I already made big concession there.&lt;/p&gt;
&lt;p&gt;Regarding&amp;nbsp;&lt;span class="semanticEnrichment semanticEnrichmentItem-issue-2722 mceNonEditable badge badge-info p-1" title="Issue - Presentation Tasks"&gt;Presentation Tasks&lt;/span&gt;&amp;nbsp;I could propose "Award Chris, opening speech Alex" at my last concession if shared activity is not possible for you.&lt;/p&gt;
&lt;p&gt;What I can not accept is an international buffet, but an international three course meal - this is what I already proposed in my counteroffer and would be a compromise solution.&lt;/p&gt;
&lt;p&gt;In conclusion, I now do not request any no go (i.e. week 4 or 5, shared activities and swiss three course meal) mentioned from your side.&lt;/p&gt;
&lt;p&gt;I hope you are now able to make an appropriate counteroffer.&lt;/p&gt;
&lt;p&gt;Best regards,&lt;/p&gt;
&lt;p&gt;Chris Meyer&lt;/p&gt;</t>
  </si>
  <si>
    <t xml:space="preserve">Good evening Mr. Meyer,I am part of a small team, which wants to organize an international meeting of students und big companies. A big wish is Art Inc. as a sponsor and a live act from DJ Happy for this event.But unfortunately i`m in a hurry because i need to go to a funeral of my grandfather today, i hope it`s possible to write you full particulars this evening or tomorrow morning.best regardsAlex Kramer</t>
  </si>
  <si>
    <t xml:space="preserve">THIS IS EMPTY MESSAGE TO GIVE YOU ANSWER POSSIBILITY CAUSE PROTOCOL</t>
  </si>
  <si>
    <t xml:space="preserve">Good morning Mr. Meyer,At first thank you very much for granting me a respite.My task is to organize an ISA conference in Constance in twelve months. Fortunately our company ISA is celebrating its 50th anniversary, which is a matter why this conference will be a particularly beautiful anniversary.Since there is something to celebrate on the occasion of the 50th anniversary, the conference should be even more beautiful than in previous years, so that it will be remembered by the participants for a long time.As a sponsor we would like to see Art Inc. because we work a lot with them and other big companies and this sponsorship gives the company a good public appearance.We are a very international company and operate with over 30000 employees in more than 20 countries. This diversity is also evident among our employees and this is one of the reasons why we want to set up international catering very broadly so that we can meet so many wishes of our employees from all over the world. The diversity of our employees is also a reason for hiring DJ Happy. A DJ is very versatile and can play any kind of music.To carry it out, I would suggest that we bring in a third person who can take on a task on stage or you present the awards and I give the opening speech.The date of the conference should not be late, which means that I would find an appointment in weeks 1-3 very good.Best regardsAlex Kramer</t>
  </si>
  <si>
    <t xml:space="preserve">Hello Mr. KramerFirst off, we are both members of the ISA and this is our joint task, so i hope we can let the formalities fall and just speak direct, personal and honest.Regarding your offer, it is sadly as worse as it can get from my perspective.I personally am the most interested in guranteeing business stability and opportunities for all ISA Members. As this stance theSponsor Selectionis what is most important to me. Thats why, after calculating which Sponsor would get us the best ( and with that i mean cahs- wise) deal, i have to insist onBoomerang.Out of this also follows my clinch with your music selection. I checked DJ -happy on youtube...this guy will scare all our partners away. Literally no one is going to take us serious anymore if he performs. Feel free to look him up yourself.In my opinion aLocal folklore bandwould be most appropriate here (a lot of old guys will be attending..we young ones are there for opportunities not to get drunk).All the other issues we could just take your suggestions or renegotiate them. But if you want to change the sponsor away fromBoomerangi'd need a lot of concessions in the other points.Kind regards,Chris</t>
  </si>
  <si>
    <t xml:space="preserve">Hi Mr. Meyer,I think Art Inc. is the best option because they made the best offer in terms of a short-term payment directly for the event. From Boomerang we also got a averagely offer, they offered slightly less money for the event but also they said that they would be willing to sign a long-term contract. This contract would be good for several upcoming ISA events. But in my point of view ISA is going to grow further and get higher sponsorship moneys for the future. Therefore, i prefer a short-term contract, which would be perfect for the upcoming event.If you think it&amp;acute;s more important that we get long-term contracts but less money, we should compromise and take Corporate Ltd. with a mid-term contract with more annual payment than Boomerang.But if we should take Corporate Ltd. the presentation task shouldn&amp;acute;t be outsourced to a third person, bcause then we should save money and make it by our own.If Art Inc. would be our sponsor selection, we could let a third person do the presentation tasks.DJ Happy is a very famous performer, who would be perfect for our event. We&amp;acute;re looking for new young members and I&amp;acute;m sure that he will attract young guests, who in turn became interested in the ISA. The older partners will not be scared away, only by an DJ. We are an authentic upraising young company and we shouldn&amp;acute;t disguise our public image.So if you totaly cant go whith DJ Happy, I&amp;acute;ve already thought about an alternative, the pop band FreeLife. Their popularity of FreeLife isn&amp;acute;t exactly comparable to DJ Happy.Where I can&amp;acute;t negotiate with you is the meal. We are an extremly international company and therefore we have many cultures to combine. It&amp;acute;s our task to meet as many demands of our employees as we could. It have to be international otherwise there would be a group of people which feels not valued. During a buffet the people would be free to move around and talk while eating. That&amp;acute;s much more comunicative und relaxing than a firm course meal. The cuisine in Constance is characterised by strong Swiss influences. SO if you persist on a three course meal we should chosse the international one, because many international guests are probably unfamiliar with Swiss cuisine. In my view it&amp;acute;s smarter to offer a mixture of international delicacy where everybody is able to find something they like.best regardsAlex Kramer</t>
  </si>
  <si>
    <t xml:space="preserve">&lt;p&gt;Dear Chris Meyer,&lt;br /&gt;&lt;br /&gt;thank you for your response, I really appreciate the input you give to our negotiation. You are absolutely right, we both have to make concessions and I am willing to do that to get the best possible solution.&lt;br /&gt;I over thought some issues through the day and have some questions for you before we moving on. &amp;nbsp;&lt;/p&gt;
&lt;ol&gt;
&lt;li&gt;You ever heard about '&lt;strong&gt;FreeLife&lt;/strong&gt;'? It's a awesome Pop band, this could be a good option in my opinion.&lt;/li&gt;
&lt;li&gt;Did you receive any offers from &lt;strong&gt;Corporate Ltd.&lt;/strong&gt;? They also gave me quiet a good offer and in my eyes it is slightly better than &lt;strong&gt;Boomerang&lt;/strong&gt;.&lt;/li&gt;
&lt;/ol&gt;
&lt;p&gt;But I would also want to let you know, that &lt;span style="text-decoration: underline;"&gt;&lt;strong&gt;week 1&lt;/strong&gt;&lt;/span&gt; would be also fine for me. Should we just proceed from now on with week one as the date for the conference?&lt;br /&gt;&lt;br /&gt;Let me know what you think. &lt;br /&gt;Sincerely&lt;/p&gt;
&lt;p&gt;Alex Kramer&lt;/p&gt;</t>
  </si>
  <si>
    <t xml:space="preserve">&lt;p&gt;Dear Alex Kramer&lt;/p&gt;
&lt;p&gt;I really appreciate your cooperation for making concessions.&amp;nbsp;&lt;/p&gt;
&lt;ul&gt;
&lt;li&gt;As for the&amp;nbsp;&lt;span class="semanticEnrichment semanticEnrichmentItem-issue-2813 mceNonEditable badge badge-info p-1" title="Issue - Date of conference"&gt;Date of conference&lt;/span&gt;, I am really happy to find a point where both of us can accept! I do not have anything to complain. SO Let's fix the date for the &lt;em&gt;&lt;strong&gt;week1&lt;/strong&gt;&lt;/em&gt;.&lt;/li&gt;
&lt;/ul&gt;
&lt;p&gt;From here below till the next gap, I am going to answer your question.&lt;/p&gt;
&lt;ol&gt;
&lt;li&gt;Yes, I know &lt;em&gt;&lt;strong&gt;Free Life&lt;/strong&gt;&lt;/em&gt; and I am sure they obtains a huge support from especially younger generation. But actually I am not so familiar with them. One of my colleagues told me that they are recommendable.&lt;/li&gt;
&lt;li&gt;Yes, I also checked the offer of the&amp;nbsp;&lt;em&gt;&lt;strong&gt;Corporate Ltd.&lt;/strong&gt;&lt;/em&gt; Besides, as I described in the former email, the company is my second option of mine because of the mid-term contract and slightly better annual payment than&amp;nbsp;&lt;em&gt;&lt;strong&gt;Boomerang.&amp;nbsp;&lt;/strong&gt;&lt;/em&gt;Therefore it is going to be an acceptable option for me. If you also do not have any complain for them, I would kindly to ask you to fix this.&lt;/li&gt;
&lt;/ol&gt;
&lt;p&gt;From here below, these are additional questions&lt;/p&gt;
&lt;ol&gt;
&lt;li&gt;In order to prepare for the environment of the party following both of our demandings. I think we have two ways to resolve. One is make a concession for each issues but, in my opinion, it leads an ambiguous environment&amp;nbsp; constructed. Thus I want you to offer making a concession with 2 issues especially &lt;span class="semanticEnrichment semanticEnrichmentItem-issue-2811 mceNonEditable badge badge-info p-1" title="Issue - Music Act"&gt;Music Act&lt;/span&gt;&amp;nbsp;and&amp;nbsp;&lt;span class="semanticEnrichment semanticEnrichmentItem-issue-2814 mceNonEditable badge badge-info p-1" title="Issue - Catering"&gt;Catering&lt;/span&gt;. Each of us choose either&amp;nbsp;&lt;span class="semanticEnrichment semanticEnrichmentItem-issue-2811 mceNonEditable badge badge-info p-1" title="Issue - Music Act"&gt;Music Act&lt;/span&gt;&amp;nbsp;and&amp;nbsp;&lt;span class="semanticEnrichment semanticEnrichmentItem-issue-2814 mceNonEditable badge badge-info p-1" title="Issue - Catering"&gt;Catering&lt;/span&gt;&amp;nbsp;along with our priority. Then Apply for the solution with our best optimal choice. What do you think of this idea? If you have also for this idea. I would ike to choose&amp;nbsp;&lt;span class="semanticEnrichment semanticEnrichmentItem-issue-2811 mceNonEditable badge badge-info p-1" title="Issue - Music Act"&gt;Music Act&lt;/span&gt;&amp;nbsp;for my way. In return, you can choose&amp;nbsp;&lt;span class="semanticEnrichment semanticEnrichmentItem-issue-2814 mceNonEditable badge badge-info p-1" title="Issue - Catering"&gt;Catering&lt;/span&gt;&amp;nbsp;whichever you want.&lt;/li&gt;
&lt;/ol&gt;
&lt;p&gt;I am looking forward hearing from your positive opinin. In addition, thanks for making some concessions! I am happy to negotiate with you! I am sure we can accomplish the best optimal goal.&lt;/p&gt;
&lt;p&gt;Sincerely&lt;/p&gt;
&lt;p&gt;Chris Meyer&lt;/p&gt;</t>
  </si>
  <si>
    <t xml:space="preserve">&lt;p&gt;Dear Mr. Kramer,&amp;nbsp;&lt;/p&gt;
&lt;p&gt;I am very pleased to work with you at this event.&amp;nbsp;&lt;/p&gt;
&lt;p&gt;I need a little bit more time to think about the situation. I will contact you at the end of the afternoon.&amp;nbsp;&lt;/p&gt;
&lt;p&gt;Thank you for your understanding&amp;nbsp;&lt;/p&gt;
&lt;p&gt;Best regards&amp;nbsp;&lt;/p&gt;</t>
  </si>
  <si>
    <t xml:space="preserve">&lt;p&gt;Dear Mr. Meyer,&lt;/p&gt;
&lt;p&gt;I hope you send me your counteroffer today, so that I have enough time to react. We just have a tight schedule.&lt;/p&gt;
&lt;p&gt;Thank you for your understanding.&lt;/p&gt;
&lt;p&gt;Best regards&lt;/p&gt;</t>
  </si>
  <si>
    <t xml:space="preserve">&lt;p&gt;Hello Mr. Meyer,&lt;/p&gt;
&lt;p&gt;my name is Alex Kramer. I am your negotiation partner. We have to solve some issues together. With which one you would like to start?&lt;/p&gt;
&lt;p&gt;&amp;nbsp;&lt;/p&gt;
&lt;p&gt;Kind regards&lt;/p&gt;
&lt;p style="text-align: left;"&gt;Alex Kramer&lt;/p&gt;</t>
  </si>
  <si>
    <t xml:space="preserve">&lt;p&gt;Nice to hear from you Mr Mayer,&lt;/p&gt;
&lt;p&gt;The first thing I would like to do, if possible, is to make some organizational suggestions about a time this coming week when we can actively work on the planning. I suggest Thursday (about 1pm to open end) or Friday, the day of the deadline, so that we can reach a result by 4pm. The assumptions made are of course correct, as far as I can assume a common timezone (CET). I hope you can come towards me here and choose an appointment, since I share your direct way to negotiate and this method would help us out very much.&lt;/p&gt;
&lt;p&gt;&amp;nbsp;&lt;/p&gt;
&lt;p&gt;Now to your vision of the 50Th Anniversary. I can now understand and follow the direction you are coming from, even if I don't think this is appropriate for our event. I am a person who likes to look into the future and wants to seize new opportunities to improve myself, a look at old structures is rather counterproductive. I do also identify myself with the character of ISA and want our organization to gain the strength it will need for a long journey into the future. And with that I can reflect for myself and see that I come from the other extreme on the scale, from which you are looking on the festival.&lt;/p&gt;
&lt;p&gt;And with that I would like to pick up on your question about my competences. Since I was allowed to get to know your motive with your writing, I suppose you are a very traditionally oriented person and have throughout a fable and sense for this system. My competences, especially for this planning, I see, however, rather in the area that I can understand the Zeitgeist of the young students, including their motives and motivations. I can also consider the rapid change of companies and their demands on young students who are going through their transition into their profession as one of my expertises, especially since I am currently working in a large company myself and am able to experience it first hand. During my almost 10 years of being a member of the ISA, I was already able to plan and organize several events. I have not been able to avoid, learning what it takes in an international context (both for students and for companies) to successfully organize an event, from my wealth of experience and innumerable feedback we gained so far.&lt;/p&gt;
&lt;p&gt;I see myself as an open minded person and in our case and in the possibility, as well as in the limits of our competences I can imagine a way that would unite two worlds for the event to represent both, a healthy basis of tradition as well as a view into a colorful and international future with the students in the forefront. In organisational terms this would either mean that we both use our competences to organise specific areas, or we find a golden middle that is able to communicate this exact vision.&lt;/p&gt;
&lt;p&gt;But before I go into this further, first let me know how you feel about it. And also how it looks with my first organizational proposal.&lt;/p&gt;
&lt;p&gt;&amp;nbsp;&lt;/p&gt;
&lt;p&gt;In regards,&lt;/p&gt;
&lt;p&gt;Alex Kramer&lt;/p&gt;</t>
  </si>
  <si>
    <t xml:space="preserve">&lt;p&gt;&lt;span lang="EN-GB"&gt;Dear, Mr. Kramer,&lt;/span&gt;&lt;/p&gt;
&lt;p&gt;&lt;span lang="EN-GB"&gt;Thank you for your message. Thursday 1pm would be fine by me to actively negotiate and reach an agreement.&lt;/span&gt;&lt;/p&gt;
&lt;p&gt;&lt;span lang="EN-GB"&gt;To refer back to my first message, I do appreciate your broad and&amp;nbsp;extensive explanations, however, I am going to keep it shorter and to-the-point because I think we otherwise deviate from the essence. Which is, organizing the best possible 50th Anniversary for ISA and not to evaluate each other&amp;rsquo;s orientations and preferences and therefore I am not going into too much details about your competences.&amp;nbsp;&lt;/span&gt;&lt;/p&gt;
&lt;p&gt;&lt;span lang="EN-GB"&gt;I do believe however, that we can come up with an appropriate middle way in which we both believe and support. But we therefore have to let go our own personal preferences, but keep in mind the goals, vision and core values of ISA.&amp;nbsp;&lt;/span&gt;&lt;span lang="EN-GB"&gt;I do feel that this is a good starting point for upcoming Thursday. Until then, we can both consider the parts on which we can compensate, keeping the latter mentioned in mind.&amp;nbsp;&lt;/span&gt;&lt;/p&gt;
&lt;p&gt;&lt;span lang="EN-GB"&gt;Kind Regards,&lt;/span&gt;&lt;/p&gt;
&lt;p&gt;&lt;span lang="EN-GB"&gt;Chris Meyer&lt;/span&gt;&lt;/p&gt;
&lt;p&gt;&amp;nbsp;&lt;/p&gt;</t>
  </si>
  <si>
    <t xml:space="preserve">&lt;p&gt;Dear Chris,&amp;nbsp;&lt;/p&gt;
&lt;p&gt;thank you for your answer and your counteroffer.&amp;nbsp;&lt;/p&gt;
&lt;p&gt;First of all i want to ask you same question before we can mantain our negotiation.&amp;nbsp;&lt;/p&gt;
&lt;p&gt;ISA stands for International Student Association. Why do you choose a local theme for the whole event? We represent different students from different countries and our main skill is to organize student exchange and internship programms.&amp;nbsp;&lt;/p&gt;
&lt;p&gt;My other question is: Why do you pull the focus on the companies? We are an organization that works for students and their interests.&amp;nbsp;&lt;/p&gt;
&lt;p&gt;I am looking foward to your answer.&amp;nbsp;&lt;/p&gt;
&lt;p&gt;Best regards,&amp;nbsp;&lt;/p&gt;
&lt;p&gt;Alex Kramer&lt;/p&gt;
&lt;p&gt;&amp;nbsp;&lt;/p&gt;
&lt;p&gt;&amp;nbsp;&lt;/p&gt;</t>
  </si>
  <si>
    <t xml:space="preserve">&lt;p&gt;Goodmorning Alex,&lt;/p&gt;
&lt;p&gt;Thank you for your question and the oppertunity for me to explain the view that I have.&lt;/p&gt;
&lt;p&gt;I know it is all in the name that we are an International Student Association. However, the success of the ISA has always been partly due to the successful adoption of local culture. The roots of the ISA are in Constance and I think that adapting the local culture is a vital part of creating a good relationship with our current business partners in Austria, Germany and Switzerland. I will elaborate below on my opinion why the focus should be the companies and therefore it might be more clear why I prefer the adaption of local culture.&amp;nbsp;&lt;/p&gt;
&lt;p&gt;What makes the ISA unique is its focus on leadership development for students as future business leaders. However, this is only possible because of&amp;nbsp;ISA's network. Our network offers the opportunities for organisations to cooperate with ISA and give students the chance for internships and exchanges. If the ISA doesn't has this network with the companies that make it able for students and graduates to participate in international student exchange and internship programmes the ISA wouldn't even exist. Our network is the key to organizations partnering with ISA to gain access to the best talents and offer these programmes. The platform the ISA provides for leadership development for student is all and only possible because of our companies. We can have the students but if there is nothing for us to offer the students than we have no purpose. Our purpose to offer students a leadership experience is because companies are in our network.&lt;/p&gt;
&lt;p&gt;I hope my view is more clear for you and if you have more questions I am happy to answer them!&lt;/p&gt;
&lt;p&gt;Kind regards,&lt;/p&gt;
&lt;p&gt;Chris&lt;/p&gt;
&lt;p&gt;&amp;nbsp;&lt;/p&gt;
&lt;p&gt;&amp;nbsp;&lt;/p&gt;</t>
  </si>
  <si>
    <t xml:space="preserve">&lt;p&gt;Dear Mr. Kramer,&lt;/p&gt;
&lt;p&gt;Thanks for your message. I was very delighted when they announced you as my partner. I hope our negotation collaboration will be pleasant and succesful for both parties. I joined the ISA in 2010 in the context of a student internship at a business partner of ISA.&amp;nbsp;&lt;/p&gt;
&lt;p&gt;I also heard good stuff about you and your succesful projects. I hope we can agree on the five issues we have to negotiate about. For me, the atmosphere of the event is very important, for example, to show some appreciation of the local culture.&amp;nbsp;&lt;/p&gt;
&lt;p&gt;I am looking forward hearing from you and your first offer.&lt;/p&gt;
&lt;p&gt;Kind regards,&lt;br /&gt;Chris Meyer&lt;/p&gt;</t>
  </si>
  <si>
    <t xml:space="preserve">&lt;p&gt;Dr Mr. Meyer,&lt;/p&gt;
&lt;p&gt;Thanks for the quick answer.&lt;br /&gt;I am also convinced that we will work well together. I have been in ISA since 2009, so we both know the basic process and how to work in a team.&lt;br /&gt;I agree with you that the atmosphere of the event is very important. In my opinion weshould put the main focus on the students, because we want to address exactly this target group through the event.&lt;/p&gt;
&lt;p&gt;I have heard that Constance is a good place to ski in winter, because the Alps are not far away. Do you also ski?&lt;/p&gt;
&lt;p&gt;Kind regards,&lt;br /&gt;Alex Kramer&lt;/p&gt;</t>
  </si>
  <si>
    <t xml:space="preserve">&lt;p&gt;Dr Mr. Kramer,&lt;/p&gt;
&lt;p&gt;Yes, I think it is good to put the focus on ISA student members. But we also have to keep in mind that a lot of long-time business partners and local business people will visit the event. So, we also have to satisfy their needs. But I am sure that we will find a way to fulfill both needs.&lt;/p&gt;
&lt;p&gt;&lt;br /&gt;Yes, I also heard that the ski resorts are pretty close to Constance. Unfortunately, I do not ski. But I like to swim, so Lake Constance fits perfect during summertime!&lt;/p&gt;
&lt;p&gt;&lt;br /&gt;Kind regards,&lt;br /&gt;Chris Meyer&lt;/p&gt;</t>
  </si>
  <si>
    <t xml:space="preserve">&lt;p&gt;Hi,&lt;/p&gt;
&lt;p&gt;For me,&amp;nbsp;&amp;nbsp;&lt;span class="semanticEnrichment semanticEnrichmentItem-issue-711 mceNonEditable badge badge-info p-1" title="Issue - Presentation Tasks"&gt;Presentation Tasks&lt;/span&gt;&amp;nbsp;is either you or me giving the opening speech.&amp;nbsp;&lt;br /&gt;&lt;br /&gt;As I said, these two solutions would work for Boomerang sponsor:&lt;/p&gt;
&lt;p&gt;&amp;nbsp;&lt;span class="semanticEnrichment semanticEnrichmentItem-issue-713 mceNonEditable badge badge-info p-1" title="Issue - Catering"&gt;Catering&lt;/span&gt;&amp;nbsp;being an&amp;nbsp;&lt;span class="semanticEnrichment semanticEnrichmentItem-value-713 mceNonEditable badge badge-info p-1" title="Value - Catering (International buffet)"&gt;International buffet&lt;/span&gt;.&lt;/p&gt;
&lt;p&gt;Puting the&amp;nbsp;&lt;span class="semanticEnrichment semanticEnrichmentItem-issue-711 mceNonEditable badge badge-info p-1" title="Issue - Presentation Tasks"&gt;Presentation Tasks&lt;/span&gt;&amp;nbsp;opening speech to me.&lt;/p&gt;
&lt;p&gt;Other solution would be go with&amp;nbsp;&lt;span class="semanticEnrichment semanticEnrichmentItem-issue-709 mceNonEditable badge badge-info p-1" title="Issue - Sponsor Selection"&gt;Sponsor Selection&lt;/span&gt;&amp;nbsp;as Art. Inc. and then switching the&amp;nbsp;&lt;span class="semanticEnrichment semanticEnrichmentItem-issue-710 mceNonEditable badge badge-info p-1" title="Issue - Music Act"&gt;Music Act&lt;/span&gt;&amp;nbsp;to local folklore band.&lt;/p&gt;
&lt;p&gt;&amp;nbsp;&lt;/p&gt;
&lt;p&gt;Which one works best for you?&lt;/p&gt;
&lt;p&gt;Best,&lt;/p&gt;
&lt;p&gt;Alex&lt;/p&gt;
&lt;p&gt;&amp;nbsp;&lt;/p&gt;</t>
  </si>
  <si>
    <t xml:space="preserve">&lt;p&gt;Hi Alex,&amp;nbsp;&lt;/p&gt;
&lt;p&gt;I'm sorry, I'm just looking for a good way for a compromise.&amp;nbsp;&lt;/p&gt;
&lt;p&gt;You can sent a new counteroffer to see what fits best for both of us.&amp;nbsp;&lt;/p&gt;
&lt;p&gt;I'm only able to send you a clarification and I can't have a look in the Agenda which issue I would like to change. So can you sent a new counteroffer to see what we could change?&lt;/p&gt;
&lt;p&gt;I prefer to have the&amp;nbsp;&lt;span class="semanticEnrichment semanticEnrichmentItem-issue-709 mceNonEditable badge badge-info p-1" title="Issue - Sponsor Selection"&gt;Sponsor Selection&lt;/span&gt;&amp;nbsp;as Boomerang, the&amp;nbsp;&lt;span class="semanticEnrichment semanticEnrichmentItem-issue-710 mceNonEditable badge badge-info p-1" title="Issue - Music Act"&gt;Music Act&lt;/span&gt;&amp;nbsp;as dj Happy and the&amp;nbsp;&lt;span class="semanticEnrichment semanticEnrichmentItem-issue-713 mceNonEditable badge badge-info p-1" title="Issue - Catering"&gt;Catering&lt;/span&gt;&amp;nbsp;as a traditional 3 courses dinner. Would you like to do the openingspeech of the&amp;nbsp;&lt;span class="semanticEnrichment semanticEnrichmentItem-issue-711 mceNonEditable badge badge-info p-1" title="Issue - Presentation Tasks"&gt;Presentation Tasks&lt;/span&gt;&amp;nbsp;instead of me?&amp;nbsp;&lt;/p&gt;
&lt;p&gt;Looking forward to your reply.&amp;nbsp;&lt;/p&gt;
&lt;p&gt;Best,&amp;nbsp;&lt;/p&gt;
&lt;p&gt;Chris&lt;/p&gt;</t>
  </si>
  <si>
    <t xml:space="preserve">&lt;p style="text-align: left;"&gt;Dear Chris Meyer,&lt;/p&gt;
&lt;p style="text-align: left;"&gt;I am Alex Kramer and I will be your negotiation partner. I joined the ISA 2009 at the beginning of my studies at University of Copenhagen in Denmark.&lt;/p&gt;
&lt;p style="text-align: left;"&gt;I am very interested in coming to a joint result with you, so a good cooporation will be the key to success for both of us.&lt;/p&gt;
&lt;p style="text-align: left;"&gt;To negotiate the organisation of the annual ISA conference in the year 2019, we will consider &lt;strong&gt;5 issues.&lt;/strong&gt; Therefore, I would like to ask which issues are &lt;em&gt;most&lt;/em&gt; important to you?&lt;/p&gt;
&lt;p style="text-align: left;"&gt;I am looking forward to hearing from you soon!&lt;/p&gt;
&lt;p style="text-align: left;"&gt;Yours sincerely,&lt;/p&gt;
&lt;p style="text-align: left;"&gt;Alex Kramer&lt;/p&gt;</t>
  </si>
  <si>
    <t xml:space="preserve">&lt;p&gt;Dear Alex Kramer,&lt;br /&gt;&lt;br /&gt;Thank you for your message.&amp;nbsp;I am also very interested in coming to a joint result with you, so let's have a good cooporation. The most important issue for me is the&amp;nbsp;&lt;span class="semanticEnrichment semanticEnrichmentItem-issue-883 mceNonEditable badge badge-info p-1" title="Issue - Sponsor Selection"&gt;Sponsor Selection&lt;/span&gt;. I think Boomerang is the best option for us because it is the most future proof option, because they offer a longterm contract! Secondly,&amp;nbsp;&lt;span class="semanticEnrichment semanticEnrichmentItem-issue-884 mceNonEditable badge badge-info p-1" title="Issue - Music Act"&gt;Music Act&lt;/span&gt;&amp;nbsp;is an important topic. Regarding that, the Local folklore band seems the best option for me, this is a tradition so it's important to keep mainain this tradition.&amp;nbsp;&lt;br /&gt;&lt;br /&gt;Are there any issues that are most important to you?&amp;nbsp;&lt;br /&gt;&lt;br /&gt;I am looking forward to an offer of you!&lt;br /&gt;&lt;br /&gt;Yours sincerely,&lt;/p&gt;
&lt;p&gt;Chris Meyer&lt;/p&gt;</t>
  </si>
  <si>
    <t xml:space="preserve">&lt;p&gt;Dear Chris Meyer,&lt;/p&gt;
&lt;p&gt;thank you for your honest opinion. I think the main problem is that by trying to make a step towards each other we actually worsen the offer for the other. I mean we know our most important claims and we have emphasized them by arguing but we both perceive a different relation between them. I think two of our offers were really close. Why don't we start over at that point? I'm talking about my 4th offer and your 3rd offer. I wanted to take a step towards you and swap your music act favorite for my catering favorite because I thought music is more important for you. And get Week 1 instead week 4 as you proposed, which would benefit me. I thought this would lead us to meet halways but maybe I was wrong.&lt;/p&gt;
&lt;p&gt;Do you think you could make a compromise regarding your third offer?&lt;/p&gt;
&lt;p&gt;Best regards,&lt;/p&gt;
&lt;p&gt;Alex Kramer&lt;/p&gt;</t>
  </si>
  <si>
    <t xml:space="preserve">&lt;p&gt;Dear Mr. Kramer,&lt;/p&gt;
&lt;p&gt;First of all, thanks for your understanding. I perceive that we both are doing our best in order to settle a convenient agreement.&lt;/p&gt;
&lt;p&gt;I am not sure I caught your intentions and it would be easier to understand if you could send me a counteroffer. Your fourth offer could be a good start, but I need you to review a point, the music or the date of the conference.&lt;/p&gt;
&lt;p&gt;However, I assure you that my last offer was really the best I can do.&lt;/p&gt;
&lt;p&gt;I really hope we can reach an agreement soon.&lt;/p&gt;
&lt;p&gt;Best regards,&lt;/p&gt;
&lt;p&gt;Chris Meyer&lt;/p&gt;
&lt;p&gt;&amp;nbsp;&lt;/p&gt;
&lt;p&gt;&amp;nbsp;&lt;/p&gt;
&lt;p&gt;&amp;nbsp;&lt;/p&gt;</t>
  </si>
  <si>
    <t xml:space="preserve">&lt;p&gt;Dear Mr. Kramer,&lt;/p&gt;
&lt;p&gt;thanks for sharing your thoughts and for the efforts you are making to find a fair agreement. Unfortunately, your last proposal is for me unacceptable. We are running out of time, so after pondering deeply I am willing to accept your previous offer (your seventh offer). Would you still consider it?&lt;/p&gt;
&lt;p&gt;I have an important meeting soon and I am afraid I will not have time to keep on bargaining. I am very sorry, I really did my best.&lt;/p&gt;
&lt;p&gt;Please let me know.&lt;/p&gt;
&lt;p&gt;Best regards,&lt;/p&gt;
&lt;p&gt;Chris Meyer&lt;/p&gt;</t>
  </si>
  <si>
    <t xml:space="preserve">&lt;p&gt;Dear Alex,&lt;/p&gt;
&lt;p&gt;I am sorry, but I really think that we are making the wrong choice for our event if we decide to take another sponsors than Bommerang.&lt;/p&gt;
&lt;p&gt;Also, I feel like I have done many concessions on my position since the begining of the negotiation by accepting plenty of your previous offers. And, for me the selection of Boomerang is primordial, since it will suport ISA for a long run. Why do you think Boomerang would not be a good sponsor? ISA has to think in long-term if we want it to grow.&amp;nbsp;&lt;/p&gt;
&lt;p&gt;For the band, I do not think traditional music is boring. Don't you think that is important to give a taste of Swiss culture? We already have an international catering... It would be impolite to do not celebrate our host country. ISA is also about discovering other cultures.&lt;/p&gt;
&lt;p&gt;&amp;nbsp;I hope we will find an arrangement,&lt;/p&gt;
&lt;p&gt;Chris&lt;/p&gt;
&lt;p&gt;&amp;nbsp;&lt;/p&gt;
&lt;p&gt;&amp;nbsp;&lt;/p&gt;</t>
  </si>
  <si>
    <t xml:space="preserve">&lt;p&gt;Dear Chris Meyer,&lt;/p&gt;
&lt;p&gt;I see your point and I am willing to accept boomerant as the&amp;nbsp;&lt;span class="semanticEnrichment semanticEnrichmentItem-issue-1057 mceNonEditable badge badge-info p-1" title="Issue - Sponsor Selection"&gt;Sponsor Selection&lt;/span&gt;&amp;nbsp;but you have to accept my conditions regarding to&amp;nbsp;&lt;span class="semanticEnrichment semanticEnrichmentItem-issue-1058 mceNonEditable badge badge-info p-1" title="Issue - Music Act"&gt;Music Act&lt;/span&gt;,&amp;nbsp;&lt;span class="semanticEnrichment semanticEnrichmentItem-issue-1061 mceNonEditable badge badge-info p-1" title="Issue - Catering"&gt;Catering&lt;/span&gt;&amp;nbsp;and&amp;nbsp;&lt;span class="semanticEnrichment semanticEnrichmentItem-issue-1059 mceNonEditable badge badge-info p-1" title="Issue - Presentation Tasks"&gt;Presentation Tasks&lt;/span&gt;.&amp;nbsp;&lt;/p&gt;
&lt;ul&gt;
&lt;li&gt;Music act: DJ HAPPY.&lt;/li&gt;
&lt;li&gt;Catering: International Buffet.&lt;/li&gt;
&lt;li&gt;Presentation tasks: Awards Chris.&lt;/li&gt;
&lt;/ul&gt;
&lt;p&gt;Tell me if you agree whith I said and I am looking forward to your response. I want to reach an agreement with you soon!&amp;nbsp;&lt;img src="js/vendor/tinymce/plugins/emoticons/img/smiley-wink.gif" alt="wink" /&gt;&lt;/p&gt;
&lt;p&gt;Thank you.&lt;/p&gt;</t>
  </si>
  <si>
    <t xml:space="preserve">&lt;p&gt;Dear Alex,&amp;nbsp;&lt;/p&gt;
&lt;p&gt;First of all, let me tell you that I also would like to reach to an agreement as soon as possible.&amp;nbsp;&lt;/p&gt;
&lt;p&gt;However, don't you think that asking 3 concessions for 1 is unfair? It does sound unequal to me... I thought we were having a cooperative negotiation.&amp;nbsp;&lt;/p&gt;
&lt;p&gt;Also, I would like to know what precisly do you want for catering, music and presentation in exchange of Boomerang.&amp;nbsp;&lt;/p&gt;
&lt;p&gt;Have a good evening,&amp;nbsp;&lt;/p&gt;
&lt;p&gt;Chris.&lt;/p&gt;</t>
  </si>
  <si>
    <t xml:space="preserve">&lt;p&gt;Dear Meyer,&lt;/p&gt;
&lt;p&gt;I send you my offer for the ISA Conference.&amp;nbsp;&lt;/p&gt;
&lt;p&gt;For the&amp;nbsp;&lt;span class="semanticEnrichment semanticEnrichmentItem-issue-1057 mceNonEditable badge badge-info p-1" title="Issue - Sponsor Selection"&gt;Sponsor Selection&lt;/span&gt;&amp;nbsp;I choose Art Inc because it&amp;nbsp;made the best offer in terms of a short-term payment directly for the event. But, I will make a concession and accept Boomerang in the issue sponsor section.&amp;nbsp;&lt;/p&gt;
&lt;p&gt;For the&amp;nbsp;&lt;span class="semanticEnrichment semanticEnrichmentItem-issue-1058 mceNonEditable badge badge-info p-1" title="Issue - Music Act"&gt;Music Act&lt;/span&gt;&amp;nbsp;I choose DJ Happy and I don't accept another offer.&amp;nbsp;&lt;/p&gt;
&lt;p&gt;For the&amp;nbsp;&lt;span class="semanticEnrichment semanticEnrichmentItem-issue-1061 mceNonEditable badge badge-info p-1" title="Issue - Catering"&gt;Catering&lt;/span&gt;&amp;nbsp;my preference is the international buffet because we have to think with people who don't like Swiss food. So, in my oppinion is the best option because you can offer typical Swiss food and other type.&amp;nbsp;&lt;/p&gt;
&lt;p&gt;Refering the&amp;nbsp;&lt;span class="semanticEnrichment semanticEnrichmentItem-issue-1060 mceNonEditable badge badge-info p-1" title="Issue - Date of conference"&gt;Date of conference&lt;/span&gt;&amp;nbsp;I choose week 2 because is the only that all the members of the company are available, but I accept week 3 too.&lt;/p&gt;
&lt;p&gt;I hope you like my offer!&lt;/p&gt;
&lt;p&gt;Regards.&lt;/p&gt;</t>
  </si>
  <si>
    <t xml:space="preserve">&lt;p&gt;Hey Alex,&lt;/p&gt;
&lt;p&gt;Before moving forward in the negotiation, I want to know your thoughts on the following idea. You want an international focus during the conference, while I would really like a local focus. Both the music act and catering are the main events during the conference.&amp;nbsp;&lt;/p&gt;
&lt;p&gt;I am willing to go with the Pop band FreeLife for our younger guests and international partners in case you agree on the traditional Swiss three course meal to satisfy our long-term partners within this region.&amp;nbsp;&lt;/p&gt;
&lt;p&gt;&amp;nbsp;&lt;/p&gt;
&lt;p&gt;I would love to know your opinion on this before moving forward with the negotiation.&amp;nbsp;&lt;/p&gt;
&lt;p&gt;&amp;nbsp;&lt;/p&gt;
&lt;p&gt;Kind regards, Chris&lt;/p&gt;</t>
  </si>
  <si>
    <t xml:space="preserve">&lt;p&gt;Hey Chris,&lt;/p&gt;
&lt;p&gt;I think that your suggestion is a great idea and I would gladly accept your offer.&lt;/p&gt;
&lt;p&gt;This has been one of my main concerns as well, since we both seem to have a strong vision of what we want the upcoming event to be like. With this agreement we can both have an aspect that is important to us whilst also finding a compormise.&amp;nbsp;&lt;/p&gt;
&lt;p&gt;Thank you for this contribution.&lt;/p&gt;
&lt;p&gt;Best wishes,&lt;/p&gt;
&lt;p&gt;Alex&lt;/p&gt;</t>
  </si>
  <si>
    <t xml:space="preserve">&lt;p&gt;Hey Chris,&lt;/p&gt;
&lt;p&gt;I am happy to see that you are willing to compromise on the issue sponsor selection. Whilst I would gladly accept your last offer in regard to that, Week 4 is very inconvenient to me.&lt;/p&gt;
&lt;p&gt;Therefore, I would like to suggest that we go back to your previous offer with &lt;strong&gt;Boomerang as sponsor and Week 1 as the date of the conference.&lt;/strong&gt;&lt;/p&gt;
&lt;p&gt;I hope that this offer is acceptable for you since I&amp;rsquo;m looking forward to an agreement soon.&lt;/p&gt;
&lt;p&gt;Please let me know what you think. (:&lt;/p&gt;
&lt;p&gt;Best wishes,&lt;/p&gt;
&lt;p&gt;Alex&lt;/p&gt;</t>
  </si>
  <si>
    <t xml:space="preserve">&lt;p&gt;Dear Alex,&lt;/p&gt;
&lt;p&gt;I am so glad to see that we both compromised on a lot of issues and I hope my next counteroffer will be accepted by you and satisfy us both.&amp;nbsp;&lt;/p&gt;
&lt;p&gt;Again, I want to thank you for your compromises and bringing together our ideas for this negotiation. I had a blast.&amp;nbsp;&lt;/p&gt;
&lt;p&gt;&amp;nbsp;&lt;/p&gt;
&lt;p&gt;Best wishes for the future!&lt;/p&gt;
&lt;p&gt;Chriss&lt;/p&gt;</t>
  </si>
  <si>
    <t xml:space="preserve">&lt;p&gt;Hey Chris,&lt;/p&gt;
&lt;p&gt;Unfortunately, I'm not quite sure whether I understand your last clarification message correctly.&lt;/p&gt;
&lt;p&gt;Does that mean that you are willing to accept the compromise:&amp;nbsp;Boomerang as sponsor and Week 1 as the date of the conference?&lt;/p&gt;
&lt;p&gt;I hope that you do since we were able to solve all other issues in this negotiation very well.&lt;/p&gt;
&lt;p&gt;Best wishes to you too,&lt;/p&gt;
&lt;p&gt;Alex&lt;/p&gt;</t>
  </si>
  <si>
    <t xml:space="preserve">&lt;p&gt;Dear Alex&lt;/p&gt;
&lt;p&gt;Time is indeed running out and as we both know we are not entitled to accept if we feel like there is no compromise between the parties. I do feel like that right now.&amp;nbsp;&lt;/p&gt;
&lt;p&gt;An agreement seems far to be found and I am in the position to reject your latest offer since it does not meet any of my previous desires and addressed propositions. Therefore, I am here to warn you about this.&amp;nbsp;&lt;/p&gt;
&lt;p&gt;We had an interesting negotiation, however, the proposition you suggested does not merely get close to my vision of compromise.&amp;nbsp;&lt;/p&gt;
&lt;p&gt;Sincerely,&lt;/p&gt;
&lt;p&gt;Ryan Reynolds&lt;/p&gt;</t>
  </si>
  <si>
    <t xml:space="preserve">&lt;p&gt;Dear Mr. Kramer,&lt;/p&gt;
&lt;p&gt;First of all, thank you for reaching out to me. I do remember our conversation. In fact, I have been following your projects ever since. My friends in ISA told me you have been very successful, especially because you are very cooperative. Your reliability and competence make me expect to get a proper outcome out of this discussion. I hope you are as focused as me on the overall project goals.&lt;/p&gt;
&lt;p&gt;At the moment I am staying in Venezuela for my internship, helping large businesses on how to deal with the economic downfall of the country. How are you doing yourself since we last met? Which company is it that you work for?&lt;/p&gt;
&lt;p&gt;I 100% agree on bringing students to the foreground during the conference and make it a special 50th anniversary. However, I see that you have very different views on the topics and what to do. Therefore, instead of starting an endless discussion, I would like to ask you to make a ranking list of what you consider most to least important.&lt;/p&gt;
&lt;p&gt;Let us work together and create the best ISA Conference the ISA has ever seen. Thank you for your time.&lt;/p&gt;
&lt;p&gt;Best regards,&lt;br /&gt;Chris Meyer&lt;/p&gt;</t>
  </si>
  <si>
    <t xml:space="preserve">&lt;p&gt;Dear Mr. Meyer,&lt;/p&gt;
&lt;p&gt;thanks for relying so quickly. Sounds very interesting where you are working at the moment and I am pretty sure you are gaining lots of valuable experiences! Also getting in touch with a completely new culture must be worth staying that far abroad. I am still in Denmark but also on leave for gaining working experiences. I am currently working at the pharmaceutical company Novo Nordisk, one of the biggest companies in Denmark and the biggest pharmaceutical one. Three years ago I got the diagnosis of diabetes and I really started getting deep into the topic of pharmaceutical options to live with this inconvenience. Here I enjoy working in a business area but at the same time getting in touch with the latest and best pharmaceutical research topics in this area, as Novo Nordisk is one of the largest insuline producer worldwide.&lt;/p&gt;
&lt;p&gt;I knew that we would come together with our overall goal to bring students to the foreground of the conference. This is important to generate a atmosphere, they will never forget.&lt;/p&gt;
&lt;p&gt;I am really looking forward to our joint planning. As a starting point I made up my mind on the five most important topics we have to prepare and discuss for the event. As it is 50th anniversary it should be something special and I would love to have a atmosphere the members of the conference will never forget. They should really feel that they are the core of ISA and the motive of this conference. And I am also sure that we will receive a proper outcome in the end as I am as focused as you on the overall project goals. I like your cooperative character and I really know you also are a team player with lots of spirit. I mean we both are having a&amp;nbsp; long history with ISA, aren't we?&lt;/p&gt;
&lt;p&gt;For me the following ranking we should stick to comes quite clear when considering the preparation time of our different topics we have to prepare.&lt;/p&gt;
&lt;p&gt;The&amp;nbsp;&lt;span class="semanticEnrichment semanticEnrichmentItem-issue-1231 mceNonEditable badge badge-info p-1" title="Issue - Sponsor Selection"&gt;Sponsor Selection&lt;/span&gt;&amp;nbsp;is the most important topic to make the whole thing running. We also need some time to collect different offers. I already got in touch with some of them, we already have a good and long relationship, e.g. Art Inc.&lt;/p&gt;
&lt;p&gt;After this we have to find a &lt;span class="semanticEnrichment semanticEnrichmentItem-issue-1232 mceNonEditable badge badge-info p-1" title="Issue - Music Act"&gt;Music Act&lt;/span&gt;&amp;nbsp;that fits to our conference and the vision we want to pursue. It has to be international for sure and something fancy. My brother has good connections to a DJ that is currently really famous. This topic is really important after the&amp;nbsp;&lt;span class="semanticEnrichment semanticEnrichmentItem-issue-1231 mceNonEditable badge badge-info p-1" title="Issue - Sponsor Selection"&gt;Sponsor Selection&lt;/span&gt;&amp;nbsp;because there were many complaints in the past and I would really try to increase the satisfaction of our customers/members by having a good&amp;nbsp;&lt;span class="semanticEnrichment semanticEnrichmentItem-issue-1232 mceNonEditable badge badge-info p-1" title="Issue - Music Act"&gt;Music Act&lt;/span&gt;&amp;nbsp;to support a proper atmosphere.&lt;/p&gt;
&lt;p&gt;&amp;nbsp;&lt;/p&gt;
&lt;p&gt;About&amp;nbsp;&lt;span class="semanticEnrichment semanticEnrichmentItem-issue-1233 mceNonEditable badge badge-info p-1" title="Issue - Presentation Tasks"&gt;Presentation Tasks&lt;/span&gt;&amp;nbsp;and&amp;nbsp;&lt;span class="semanticEnrichment semanticEnrichmentItem-issue-1235 mceNonEditable badge badge-info p-1" title="Issue - Catering"&gt;Catering&lt;/span&gt;&amp;nbsp;we have to discuss further on. For me they are on equal level of importance.&amp;nbsp; Feel free to state your opinion on the two points and give me your considerations. It would be really a pleasure for me to give the opening speech as I went through so many ups and downs due to my diagnosis of having diabetes, so it would be a really great moment for me.&lt;/p&gt;
&lt;p&gt;The least important point that we have to discuss is the&amp;nbsp;&lt;span class="semanticEnrichment semanticEnrichmentItem-issue-1234 mceNonEditable badge badge-info p-1" title="Issue - Date of conference"&gt;Date of conference&lt;/span&gt;&amp;nbsp;. I think it is the easiest one we can set very easily. In our time interval of five weeks there are so many holidays, days where important members of ISA are absent, that only few possible dates are to be selected. As I already said in my last message I did some little research and found out that week five is absolutely not feasable due to christmas break and also in week four, holiday already starts. In week 3 some important ISA members would be absent, what is also an issue. So we have to see what is possible here at all.&lt;/p&gt;
&lt;p&gt;It would be really great if you could give me your ranking, you can also stick to my offer I sent you yesterday and comment with your ideas and your preferences. I really hope I was able to clarify all you wanted to know and we are able to start discussing our topics. I am sure we come to an agreement what is most important for both of us. Just feel free to state your point of few.&lt;/p&gt;
&lt;p&gt;What I wanted to say as a last point. Just call me Alex. I think so many things connect as through ISA and also over thhe boundaries of ISA. I am Alex.&lt;/p&gt;
&lt;p&gt;I hope hearing from you soon. Have a good day!&lt;/p&gt;
&lt;p&gt;All the best,&lt;/p&gt;
&lt;p&gt;Alex&lt;/p&gt;</t>
  </si>
  <si>
    <t xml:space="preserve">&lt;p&gt;Dear Alex,&lt;/p&gt;
&lt;p&gt;It sounds like a really involving project that you are doing for Novo Nordisk. I am very dedicated myself once something is very close to me, and I love to see how other people find their place as well.&lt;/p&gt;
&lt;p&gt;We are very much on the same page if it comes to what we think is most important as well. I agree that we should focus most on &lt;span class="semanticEnrichment semanticEnrichmentItem-issue-1231 mceNonEditable badge badge-info p-1" title="Issue - Sponsor Selection"&gt;Sponsor Selection&lt;/span&gt;. However, in my opinion, Art Inc. is one of the worst options, because I think the organization would benefit more from a long-term contract. So for me Art Inc. would not be an option. Which company would come in second for you? I hope we can find a middle ground here.&lt;/p&gt;
&lt;p&gt;The same applies for the &lt;span class="semanticEnrichment semanticEnrichmentItem-issue-1232 mceNonEditable badge badge-info p-1" title="Issue - Music Act"&gt;Music Act&lt;/span&gt;&amp;nbsp;and &lt;span class="semanticEnrichment semanticEnrichmentItem-issue-1235 mceNonEditable badge badge-info p-1" title="Issue - Catering"&gt;Catering&lt;/span&gt;.&amp;nbsp;I would like to present a more traditional and cultural experience to the people coming to the event. Meaning, presenting the culture of Switzerland and Austria to make it stand out of the standard event. Can we maybe also find a solution somewhere in the middle? Or we can decide to go for a preference for each of us, so we both can use our main ideas?&lt;/p&gt;
&lt;p&gt;For the &lt;span class="semanticEnrichment semanticEnrichmentItem-issue-1233 mceNonEditable badge badge-info p-1" title="Issue - Presentation Tasks"&gt;Presentation Tasks&lt;/span&gt;&amp;nbsp;and &lt;span class="semanticEnrichment semanticEnrichmentItem-issue-1234 mceNonEditable badge badge-info p-1" title="Issue - Date of conference"&gt;Date of conference&lt;/span&gt;, I think it is best to leave those for last since they are the least important topics. Could you please make a new offer by taking these middle grounds in mind? And you can also just call me Ramon of course!&lt;/p&gt;
&lt;p&gt;&amp;nbsp;&lt;/p&gt;
&lt;p&gt;Best regards,&lt;/p&gt;
&lt;p&gt;Ramon&lt;/p&gt;</t>
  </si>
  <si>
    <t xml:space="preserve">&lt;p&gt;&lt;span style="background-color: #ffffff;"&gt;Dear Chris Meyr,&lt;/span&gt;&lt;/p&gt;
&lt;p&gt;&lt;span style="background-color: #ffffff;"&gt;I would like to shortly introduce myself. I am Alex Kramer and we will keep in touch for this project. So i am your negotiation partner. I joined the ISA in 2009 at the beginning of studies at the University of Copenhagen, Denmark. &lt;/span&gt;&lt;/p&gt;
&lt;p&gt;&lt;span style="background-color: #ffffff;"&gt;I am looking forward to a successful cooperation. I would like to ask beforehand which topics of the five are most important to you? &lt;span class="semanticEnrichment semanticEnrichmentItem-issue-1260 mceNonEditable badge badge-info p-1" title="Issue - Sponsor Selection"&gt;Sponsor Selection&lt;/span&gt;&lt;/span&gt;, &lt;span class="semanticEnrichment semanticEnrichmentItem-issue-1261 mceNonEditable badge badge-info p-1" title="Issue - Music Act"&gt;Music Act&lt;/span&gt; ,&amp;nbsp;&lt;span class="semanticEnrichment semanticEnrichmentItem-issue-1262 mceNonEditable badge badge-info p-1" title="Issue - Presentation Tasks"&gt;Presentation Tasks&lt;/span&gt; ,&amp;nbsp;&lt;span class="semanticEnrichment semanticEnrichmentItem-issue-1263 mceNonEditable badge badge-info p-1" title="Issue - Date of conference"&gt;Date of conference&lt;/span&gt; ,&amp;nbsp;&lt;span class="semanticEnrichment semanticEnrichmentItem-issue-1264 mceNonEditable badge badge-info p-1" title="Issue - Catering"&gt;Catering&lt;/span&gt;?&lt;/p&gt;
&lt;p&gt;&amp;nbsp;&lt;/p&gt;
&lt;p&gt;&lt;span style="background-color: #ffffff;"&gt;Yours sincerly&lt;/span&gt;&lt;/p&gt;
&lt;p&gt;&lt;span style="background-color: #ffffff;"&gt;Alex Kramer&lt;/span&gt;&lt;/p&gt;</t>
  </si>
  <si>
    <t xml:space="preserve">&lt;p&gt;Dear Alex Cramer,&lt;/p&gt;
&lt;p&gt;Thank you for your message! My name is Chris Meyer and I joined the ISA in 2010 in the context of a student internship, while being on a leave for a semester at the University of Lucerne in Switzerland.&lt;/p&gt;
&lt;p&gt;I am looking forward to work together with you on this conference and I am curious to see what your point of view is on it.&amp;nbsp;&lt;/p&gt;
&lt;p&gt;I would say that for me&amp;nbsp;&lt;span class="semanticEnrichment semanticEnrichmentItem-issue-1260 mceNonEditable badge badge-info p-1" title="Issue - Sponsor Selection"&gt;Sponsor Selection&lt;/span&gt;&amp;nbsp;and&amp;nbsp;&lt;span class="semanticEnrichment semanticEnrichmentItem-issue-1261 mceNonEditable badge badge-info p-1" title="Issue - Music Act"&gt;Music Act&lt;/span&gt;&amp;nbsp;are most important, since sponsorship is also an important factor for ISA, besides the conference and the music can be really important for maintaining good relationships with companies and officials who are present at there. Which topics are most important to you?&lt;/p&gt;
&lt;p&gt;Kind regards,&lt;/p&gt;
&lt;p&gt;Chris Meyer&lt;/p&gt;</t>
  </si>
  <si>
    <t xml:space="preserve">&lt;p&gt;Dear Chris Meyer,&lt;/p&gt;
&lt;p&gt;thank you for your message. For now I would like to inform you that due to some other negotiations no news came from me today. I would now like to devote ourselves fully to our negotiation, as these are most important for us now. I would like to intensify the negotiation and ask if you have a preferred time tomorrow to exchange faster.&lt;/p&gt;
&lt;p&gt;Also, I would like to inform you that the counter offer is unfortunately not feasible for us and is not effective for a contract. Our preferences are on&amp;nbsp;&lt;span class="semanticEnrichment semanticEnrichmentItem-issue-1260 mceNonEditable badge badge-info p-1" title="Issue - Sponsor Selection"&gt;Sponsor Selection&lt;/span&gt;&amp;nbsp;as Art Inc and for a&amp;nbsp;&lt;span class="semanticEnrichment semanticEnrichmentItem-issue-1261 mceNonEditable badge badge-info p-1" title="Issue - Music Act"&gt;Music Act&lt;/span&gt;&amp;nbsp;DJ Happy.&amp;nbsp;I would like to mention once again that I have come to meet you with my previous proposals and hope the same of you for your next offer. As a reminder I wrote to you that i wanted a pop band as a&amp;nbsp;&lt;span class="semanticEnrichment semanticEnrichmentItem-issue-1261 mceNonEditable badge badge-info p-1" title="Issue - Music Act"&gt;Music Act&lt;/span&gt;. And have deviated from my ideal and to meet you.&amp;nbsp;I look forward to your thinking and meeting your ideas.&lt;/p&gt;
&lt;p&gt;Many greetings&lt;/p&gt;
&lt;p&gt;Alex Kramer&lt;/p&gt;
&lt;p&gt;&amp;nbsp;&lt;/p&gt;</t>
  </si>
  <si>
    <t xml:space="preserve">&lt;p&gt;Dear Alex,&lt;/p&gt;
&lt;p&gt;Thank you for getting back to me! Unfortunately, today I don't have that much time. I'll try to keep in touch as much as I can today.&amp;nbsp;&lt;/p&gt;
&lt;p&gt;I understand now that you already gave in on the Music, I read your message wrong before. Thank you for that! I'm willing to go on with Pop band free life as&amp;nbsp;&lt;span class="semanticEnrichment semanticEnrichmentItem-issue-1261 mceNonEditable badge badge-info p-1" title="Issue - Music Act"&gt;Music Act&lt;/span&gt;, instead ot the Local folkore band. However, I still think that Boomerang is the best option for&amp;nbsp;&lt;span class="semanticEnrichment semanticEnrichmentItem-issue-1260 mceNonEditable badge badge-info p-1" title="Issue - Sponsor Selection"&gt;Sponsor Selection&lt;/span&gt;, because of the reason I mentioned in my last message.&amp;nbsp;&lt;/p&gt;
&lt;p&gt;Because of that, I would also be willing to change my preference for&amp;nbsp;&lt;span class="semanticEnrichment semanticEnrichmentItem-issue-1263 mceNonEditable badge badge-info p-1" title="Issue - Date of conference"&gt;Date of conference&lt;/span&gt;&amp;nbsp;to week one.&lt;/p&gt;
&lt;p&gt;I hope this works better for than my last offer.&lt;/p&gt;
&lt;p&gt;Kind regards,&lt;/p&gt;
&lt;p&gt;Chris Meyer&lt;/p&gt;</t>
  </si>
  <si>
    <t xml:space="preserve">&lt;p&gt;Hello Alex,&lt;/p&gt;
&lt;p&gt;Thank you for some more elaboration on why you think certain options are best.&amp;nbsp;&lt;/p&gt;
&lt;p&gt;I, however, think that we should find a best middle way between both our points of view and that we should move each others' way a bit more.&amp;nbsp;&lt;/p&gt;
&lt;p&gt;Therefore, I would like to ask you this: Why do you think all the options you selected are best?&lt;/p&gt;
&lt;p&gt;Hope to hear from you soon.&lt;/p&gt;
&lt;p&gt;Kind regards,&amp;nbsp;&lt;/p&gt;
&lt;p&gt;Chris&lt;/p&gt;</t>
  </si>
  <si>
    <t xml:space="preserve">&lt;p&gt;Hello Chris,&amp;nbsp;&lt;/p&gt;
&lt;p&gt;thank you for your message.&amp;nbsp;&lt;/p&gt;
&lt;p&gt;In my last message I already told you why I would pick the international dinner, DJ Happy as our music act and Art Inc. as the sponsor. &lt;br /&gt;So there are two more points I want to clarify. I already checked a possible&amp;nbsp;&lt;span class="semanticEnrichment semanticEnrichmentItem-issue-1292 mceNonEditable badge badge-info p-1" title="Issue - Date of conference"&gt;Date of conference&lt;/span&gt;&amp;nbsp;and week 2 would be the best option, because week 4 is close to christmas and in week 5 we have christmas holidays. Because of that I think a lot of people are already on holiday. As well week 2 is the week were everyone is available.&lt;br /&gt;The last point we have to talk about is the&amp;nbsp;&lt;span class="semanticEnrichment semanticEnrichmentItem-issue-1291 mceNonEditable badge badge-info p-1" title="Issue - Presentation Tasks"&gt;Presentation Tasks&lt;/span&gt;. I would suggest that we share the task. Your part are going to be the awards and I will do the opening speech. I have lots of experience with speeches in public and I think this would be an advantage for talking in front of that many people.&amp;nbsp;&lt;/p&gt;
&lt;p&gt;I hope this is understandable for you and we find a way to agree.&amp;nbsp;&lt;/p&gt;
&lt;p&gt;Best regards&lt;br /&gt;Alex&lt;/p&gt;</t>
  </si>
  <si>
    <t xml:space="preserve">&lt;p&gt;Hello Alex,&lt;/p&gt;
&lt;p&gt;Thank you for your information. I do have another question.&lt;/p&gt;
&lt;p&gt;I understand your points, but I would understand even better if I knew what is most important for you. If there are differences in what is most important maybe we can find items where we can both do consessions on more easily.&amp;nbsp;&lt;/p&gt;
&lt;p&gt;So the question is: Can you rate the issues from most important to least important for you?&lt;/p&gt;
&lt;p&gt;Looking forward to your reply.&lt;/p&gt;
&lt;p&gt;Kind regards,&lt;/p&gt;
&lt;p&gt;Chris&lt;/p&gt;</t>
  </si>
  <si>
    <t xml:space="preserve">&lt;p style="padding-left: 30px;"&gt;I can negotiate tomorrow, I have time in the morning/afternoon&lt;/p&gt;</t>
  </si>
  <si>
    <t xml:space="preserve">&lt;p&gt;Good Morning Mr. Meyer,&lt;/p&gt;
&lt;p&gt;alright, that sounds great.&lt;/p&gt;
&lt;p&gt;Please see my last offer and my concession I am able to make. &lt;strong&gt;It would be very helpful, if you adapt to my arguments&lt;/strong&gt;.&lt;/p&gt;
&lt;p&gt;Let us define the issues&amp;nbsp;&lt;span class="semanticEnrichment semanticEnrichmentItem-issue-1320 mceNonEditable badge badge-info p-1" title="Issue - Presentation Tasks"&gt;Presentation Tasks&lt;/span&gt;,&amp;nbsp;&lt;span class="semanticEnrichment semanticEnrichmentItem-issue-1318 mceNonEditable badge badge-info p-1" title="Issue - Sponsor Selection"&gt;Sponsor Selection&lt;/span&gt;&amp;nbsp;and&amp;nbsp;&lt;span class="semanticEnrichment semanticEnrichmentItem-issue-1321 mceNonEditable badge badge-info p-1" title="Issue - Date of conference"&gt;Date of conference&lt;/span&gt;&amp;nbsp;of conference first, please. In the following, we can agree on the issues&amp;nbsp;&lt;span class="semanticEnrichment semanticEnrichmentItem-issue-1319 mceNonEditable badge badge-info p-1" title="Issue - Music Act"&gt;Music Act&lt;/span&gt;&amp;nbsp;and&amp;nbsp;&lt;span class="semanticEnrichment semanticEnrichmentItem-issue-1322 mceNonEditable badge badge-info p-1" title="Issue - Catering"&gt;Catering&lt;/span&gt;.&lt;/p&gt;
&lt;p&gt;I am looking forward hearing from you in the &lt;strong&gt;next few minutes&lt;/strong&gt;.&lt;/p&gt;
&lt;p&gt;Kind regards,&lt;/p&gt;
&lt;p&gt;Alex Kramer&lt;/p&gt;</t>
  </si>
  <si>
    <t xml:space="preserve">&lt;p&gt;Dear Mr. Meyer,&lt;br /&gt;&lt;br /&gt;I think we went a little bit&amp;nbsp;backwards in this last step, since your last offer is worse than the previous one you sent me. Maybe you could try to adjust your preferences regarding all the issues so that we reach a point in between?&lt;br /&gt;&lt;br /&gt;Thank you so much.&amp;nbsp;&lt;br /&gt;&lt;br /&gt;Best regards, &lt;br /&gt;Alex Kramer&lt;/p&gt;</t>
  </si>
  <si>
    <t xml:space="preserve">&lt;p&gt;Dear Mr. Kramer,&lt;/p&gt;
&lt;p&gt;Since our negotiation seems to stagnate at this point, it might be better for both parties to open up about our preferences.&amp;nbsp; I suggest that we put our cards on the table and both tell our issues ordered by priority towards eachother for the sake of the ISA.&lt;/p&gt;
&lt;p&gt;I will start off with my list:&lt;br /&gt;1. Sponsor selection&lt;br /&gt;2. Music act&lt;br /&gt;3. Catering&lt;br /&gt;4. Date of conference&lt;br /&gt;5. Presentation tasks&lt;/p&gt;
&lt;p&gt;As I earlier mentioned, I prefer to see some local culture in rather the music act or the catering.&amp;nbsp;&lt;/p&gt;
&lt;p&gt;Please tell me your priorities and any possible conditions as I mentioned above. I am sure we can host a wonderful anniversary edition of the ISA Conference without harming eachothers interests.&amp;nbsp;&lt;/p&gt;
&lt;p&gt;&amp;nbsp;&lt;/p&gt;
&lt;p&gt;Kind regards,&lt;/p&gt;
&lt;p&gt;Chris Meyer&lt;/p&gt;</t>
  </si>
  <si>
    <t xml:space="preserve">&lt;p&gt;Dear Mr. Kramer,&lt;/p&gt;
&lt;p&gt;I have one final question before I can accept your offer.&amp;nbsp;&lt;/p&gt;
&lt;p&gt;First of all I want to say that it is great to collaborate with you and we had a nice conversation.&amp;nbsp;&lt;/p&gt;
&lt;p&gt;However, is it very important for you to have an international meal instead of a traditional meal and what are your reasons for this? I would still prefer the traditional meal.&amp;nbsp;&lt;/p&gt;
&lt;p&gt;Kind regards,&lt;/p&gt;
&lt;p&gt;Mr. Meyer&lt;/p&gt;</t>
  </si>
  <si>
    <t xml:space="preserve">&lt;p&gt;It was the diet point not everybody are going to eat the traditional food for example like me.&lt;/p&gt;
&lt;p&gt;In this case we can create an international three course menu with the opportunity that the people can choose between different kitchens. This would very important for me.&lt;/p&gt;
&lt;p&gt;Hope could answer your question.&lt;/p&gt;
&lt;p&gt;And I can give the feedback only back had a great time in the negotiation with you :)&lt;/p&gt;</t>
  </si>
  <si>
    <t xml:space="preserve">Dear Mr. Meyer,I am Alex Kramer, who is your negotiation partner.I am very happy to be your partner to discuss some important issues for International Student Assotication. After reviewing the issues carefully, I am sending you the first offer. I've heard that you are a team player and have a very cooperative attitude. I will be happy to negotiate our agenda with you cooperatively for our mutual satisfactions. I am open to discuss our agenda further. I am looking forward to hearing from you.Best regards,Alex Kramer</t>
  </si>
  <si>
    <t xml:space="preserve">Dear Mr. Kramer,Thank you for both your message and your offer.I am delighted to hear that you are my negotiation partner regarding the planning of the International Student Association conference. I have heard about your previous successful projects and that you are a cooperative teamplayer as well. Therefore, I am sure mutual satisfaction will be met.After looking into the issues for the conference and your first offer, I have composed a counteroffer. Just like you, I am also open to further discuss these issues.I look forward to your reply.Kind regards,Chris Meyer</t>
  </si>
  <si>
    <t xml:space="preserve">Dear Mr. Meyer,Thank you for your email.It seems that we have different preferences. So, let's discuss the details.For Catering , I would like to suggest to you International three course meal.This event is for international students and should have international food, so that everyone can enjoy.I am willing to consider Pop band FreeLife for the Music Act.Recently there has been an increasing dissatisfaction of the guests with the music acts at the ISA events. The popularity of Pop band FreeLift will be good to keep the guests satisfied. I think Week 4 will not work because it is Christmas holidays, so several ISA members will be absent. Week 3 would be more be better.Please consider my counteroffer and let me know what you think.Thanks in advance.</t>
  </si>
  <si>
    <t xml:space="preserve">Dear Mr. Kramer,Thank you for your counteroffer and for elaborating on your preferences. It indeed seems like our preferences are not quite similar. Therefore, I am willing to do some concessions.I can understand that maybe not all of the guests will be as fond of the local folklore band as the local guests will be. I am therefore also willing to considerPop band FreeLifeas theMusic Act. The same goes for theCatering. As the attendents will be international, I am willing to consider theInternational three course meal.However, in the third week, some of our higher ranked members will not be able to join the event. Don't you think it would be inconsiderate to make plans while knowing that they will not be able to attend? I really believe that it is more important to include the higher ranked members such as our vice president than members that are absent due to the Chirstmas holidays. Hence, I my preference is still onWeek 4Also, I think we should consider Boomerangfor our Sponsor Selectionfor this year's event. Even though they offer slightly less money for this specific event, they are willing to sign a long term contract! This will be benificial for the ISA as we will not have to think about this too much for the following years.Kind regards,Chris</t>
  </si>
  <si>
    <t xml:space="preserve">Good morning Mr. Meyer,Thank you for your counteroffer, and thank you for conceding Pop band FreeLife.Your opinion about the vacancy of higher ranked members in the event is very reasonable. So, I am willing to consider Week 4, but if we do that the buffet should be a nice International buffet to celebrate the last week of the year. Also I can concede Awards Alex, opening speech Chris if you concede other issues.Let me know what you think.Thank you!</t>
  </si>
  <si>
    <t xml:space="preserve">Good afternoon Mr. Kramer,Thank you for your response.Unfortunately we are almost out of time and we don't have an agreement yet.With this message, you find my final offer. I am willing to let you do the openingsspeech if you agree on signing the deal with Boomerang. This is the best I can do.I won't be able to reply anymore, since my schedule is pretty busy today.I hope we can reach an agreement.Kind regards,Chris</t>
  </si>
  <si>
    <t xml:space="preserve">Hello Mr. Meyer,Sorry that you do not have much time today, but please understand that I cannot accept your offer this way. It seemsBoomerangis very important issue to you.. so I will concede it. Then do you mind that we do the event on Week 3or week2 ?I believer that we are on quite equal utilites then.Hope you find thie offer is reasonable.Thank you.</t>
  </si>
  <si>
    <t xml:space="preserve">Good afternoon Mr. Kramer,Please excuse me for the short message, but I can only give you week 3 if you could let me do the openingsspeech.Kind regards</t>
  </si>
  <si>
    <t xml:space="preserve">Hello Meyer,Your new offer actually makes my utility lower.Since I have already conceded Sponsor Selection, which was the most important for me, could you consider theWeek 3?Thank you.</t>
  </si>
  <si>
    <t xml:space="preserve">&lt;p&gt;Dear Mr. Chris Meyer,&lt;/p&gt;
&lt;p&gt;Thank you for your quick response and the comment of your increase in utility. I understand that this is not a fair deal for you. However, my increase in utility compared to your last offer was just 3%.&amp;nbsp;&lt;br /&gt;Therefore, I would like to clarify a few questions before making a counteroffer.&lt;/p&gt;
&lt;p&gt;Your last two messages showed that the music act is your highest preference and sponsorship is the second one. Is that correct and may I ask about the importance of this issues?&lt;/p&gt;
&lt;p&gt;For your information, my preferences for these two issues are the other way around.&amp;nbsp;&lt;/p&gt;
&lt;p&gt;Maybe this clould be a way to approach a fair deal.&amp;nbsp;&lt;/p&gt;
&lt;p&gt;I look forward to your answer and feel free to ask how my further preferences look like.&amp;nbsp;&lt;/p&gt;
&lt;p&gt;With best regards,&amp;nbsp;&lt;/p&gt;
&lt;p&gt;Alex Kramer&amp;nbsp;&lt;/p&gt;
&lt;p&gt;&amp;nbsp;&lt;/p&gt;</t>
  </si>
  <si>
    <t xml:space="preserve">&lt;p&gt;Dear Alex Kramer,&lt;/p&gt;
&lt;p&gt;You are almost correct. My preferences are also the other way around. To be specific, sponsor selection is the first preference and music art is the second preference. So if I'm right, we both have the same order of preferences.&amp;nbsp;&lt;/p&gt;
&lt;p&gt;Sponsorship and music art are our two most important preferences. They also have the biggest share in my utility of the negotiation. Maybe we could arrange a deal where we both get what we want in one of the two preferences.&lt;/p&gt;
&lt;p&gt;Thank you in advance.&lt;/p&gt;
&lt;p&gt;Kind regards,&lt;/p&gt;
&lt;p&gt;Chris Meyer&lt;/p&gt;
&lt;p&gt;&amp;nbsp;&lt;/p&gt;</t>
  </si>
  <si>
    <t xml:space="preserve">&lt;p&gt;Dear Mr. Chris Meyer,&amp;nbsp;&lt;/p&gt;
&lt;p&gt;Thank you for your quick response.&amp;nbsp;&lt;/p&gt;
&lt;p&gt;Does this mean that your whole preferences are the same?&amp;nbsp;&lt;/p&gt;
&lt;p&gt;The third place is shared by the issues presentation task and catering. The last important issue is the date of the conference. The importance of the issues two till five differ not that much. How about you?&amp;nbsp;&lt;/p&gt;
&lt;p&gt;Your point that we can find some solution where we both get what we want in one of the two preferences sounds good to me.&amp;nbsp;&lt;/p&gt;
&lt;p&gt;For example if I accept Boommerang and you DJ Happy or you accept Art Inc and I accept the local Folklore band, then we both get 0% in one case. Is this correct?&amp;nbsp;&lt;/p&gt;
&lt;p&gt;With best regards,&amp;nbsp;&lt;/p&gt;
&lt;p&gt;Alex Kramer&lt;/p&gt;
&lt;p&gt;&amp;nbsp;&lt;/p&gt;</t>
  </si>
  <si>
    <t xml:space="preserve">&lt;p&gt;Dear Alex Kramer,&lt;/p&gt;
&lt;p&gt;Exactly. Splitting the sponsor selection and music act sounds good to me. Since you have to make the next counter offer, it is up to you too choose between the two preferences.&lt;/p&gt;
&lt;p&gt;Second, my preferences 2 till 5 also have almost the same share (20% or a bit lower).&lt;/p&gt;
&lt;p&gt;Good to know that we both have to same open and integrative negotiation strategy.&amp;nbsp;&lt;/p&gt;
&lt;p&gt;I'd like to hear from you soon.&lt;/p&gt;
&lt;p&gt;Kind regards,&lt;/p&gt;
&lt;p&gt;Chris Meyer&lt;/p&gt;</t>
  </si>
  <si>
    <t xml:space="preserve">&lt;p&gt;Dear Alex Kramer,&amp;nbsp;&lt;br /&gt;&lt;br /&gt;Thank you for your response. I've been thinking about the best way to get an agreement for both of us. Would it be an option to divide the issues so we only have all or nothing per issue.&amp;nbsp;&lt;/p&gt;
&lt;p&gt;For example: one of us get his first choice for two of the issues, and the other person get his first choice for the remaining issues.&amp;nbsp;&lt;/p&gt;
&lt;p&gt;Let me know what you think.&amp;nbsp;&lt;/p&gt;
&lt;p&gt;Kind regards,&amp;nbsp;&lt;br /&gt;Chris Meyer&amp;nbsp;&lt;/p&gt;</t>
  </si>
  <si>
    <t xml:space="preserve">&lt;p&gt;Dear Chris Meyer,&amp;nbsp;&lt;/p&gt;
&lt;p&gt;thank you for your suggestion. To be honest, I do not think that this will lead us to a good and satsifying agreement.&lt;/p&gt;
&lt;p&gt;Instead I think we get the best outcome if we can talk openly about our values, our preferred options for each issue and as a result the utility each of us gets. On this basis we can decide which option will give both of us the best utility. Therefore we would both get a good individual utility as well as a very good joint utility and overall a fair agreement.&amp;nbsp;&lt;/p&gt;
&lt;p&gt;With best regards,&lt;br /&gt;Alex Kramer&lt;/p&gt;
&lt;p&gt;&amp;nbsp;&lt;/p&gt;</t>
  </si>
  <si>
    <t xml:space="preserve">&lt;p&gt;&lt;strong&gt;Dear Alex Kramer,&lt;/strong&gt;&lt;/p&gt;
&lt;p&gt;Hope you are well. I am doing good, thank you for asking.&lt;span class="Apple-converted-space"&gt;&amp;nbsp;&lt;/span&gt;&lt;/p&gt;
&lt;p&gt;I am very much looking forward to organise the annual International Student Association Conference together with you, I agree on the premise that we are going to do well organising this.&lt;span class="Apple-converted-space"&gt;&amp;nbsp;&lt;/span&gt;&lt;/p&gt;
&lt;p&gt;I have had the chance to read you email and took it into consideration. Considering the planning, not every week is optimal as long as we keep in mind the Vice President of ISA and steer clear of week 5 for the reason of the Christmas mayhem. Considering the sponsor, I agree since there is history that Art is a viable option however, looking at the future Boomerang seems promising. They are willing to sign a long term contract which would mean that the future of ISA and the events we host would be safer already. Personally a sustainable flow of money trumps the once in a while injection. The music should indeed connect with the younger audience and the organisation, just because it is our 50th anniversary, the fit with the organisation maybe matters more because we can show our roots to the attendees. Therefor my preference goes to Local Folklore. Considering the food a buffet could be nice however we do need to consider the atmosphere at the conference dinner. It could also be nice if people could remain seated instead of having to walk around all the time, what do you think of this? Regarding the presentation tasks my preference would be that I made the opening speech and you present the award afterwards to all the attendees. An alternative speaker might be an option to me as well.&lt;span class="Apple-converted-space"&gt;&amp;nbsp;&lt;/span&gt;&lt;/p&gt;
&lt;p&gt;I hope you can find yourself within this response. I think that we have started off well regarding the decisions that need to be made coherently. I am more than confident that we will figure&lt;span class="Apple-converted-space"&gt;&amp;nbsp; &lt;/span&gt;out the details of the ISA conference as a team.&lt;span class="Apple-converted-space"&gt;&amp;nbsp;&lt;/span&gt;&lt;/p&gt;
&lt;p&gt;I am looking forward to your response,&lt;/p&gt;
&lt;p&gt;Kind regards,&lt;/p&gt;
&lt;p&gt;Chris Meyer&lt;/p&gt;</t>
  </si>
  <si>
    <t xml:space="preserve">&lt;p&gt;Dear Alex,&lt;/p&gt;
&lt;p&gt;I first send a message instead of a counterargument, because we should weigh up some things. The previous counteroffer was namely the same as the one before. So, I'm afraid that we are at this moment not really get closer, as I thought before.&lt;/p&gt;
&lt;p&gt;First of all, I agree with the fact that the&amp;nbsp;&lt;span class="semanticEnrichment semanticEnrichmentItem-issue-1782 mceNonEditable badge badge-info p-1" title="Issue - Sponsor Selection"&gt;Sponsor Selection&lt;/span&gt;&amp;nbsp;is indeed a crucial point. You already said that we should both be confident that the sponsor will help us. However, only trust from one of us, will not be enough in my opinion, because we have to do this together. Therefore, I think that it is important to take all the alternatives into account, because happiness and trust from both of us is really important. In my opinion, it is namely not only about 'the best offer', it is also about satisfaction: which have to be the case for both of us. And I'll never forget how Art Inc. treat me in the past.&lt;/p&gt;
&lt;p&gt;Regarding the&amp;nbsp;&lt;span class="semanticEnrichment semanticEnrichmentItem-issue-1783 mceNonEditable badge badge-info p-1" title="Issue - Music Act"&gt;Music Act&lt;/span&gt;&amp;nbsp;I think that&amp;nbsp;&lt;span class="semanticEnrichment semanticEnrichmentItem-value-1783 mceNonEditable badge badge-info p-1" title="Value - Music Act (DJ Happy)"&gt;DJ Happy&lt;/span&gt;&amp;nbsp;indeed very popular, but we do not have to forget that it is also a serious conference.But we can maybe talk about this in more detail, because it is not all negative to have a DJ, Popband or Local music. Everything has its pro's and cons. This is also the case for catering and the week (maybe is one week later also an opportunity to have some more space in time). Maybe we can talk about this all in more detail, and try to come closer to each other wishes.&lt;/p&gt;
&lt;p&gt;Let me know,&lt;/p&gt;
&lt;p&gt;Chris.&lt;/p&gt;
&lt;p&gt;&amp;nbsp;&lt;/p&gt;</t>
  </si>
  <si>
    <t xml:space="preserve">&lt;p&gt;Hi Chris,&lt;/p&gt;
&lt;p&gt;thank you for the message that might take some heat out of the discussion.&lt;/p&gt;
&lt;p&gt;My offer was exactly the same as I did not see any arguments in your message that would change my mind about the options that will enable the best possible conference.&lt;/p&gt;
&lt;p&gt;When talking about the&amp;nbsp;&lt;span class="semanticEnrichment semanticEnrichmentItem-issue-1782 mceNonEditable badge badge-info p-1" title="Issue - Sponsor Selection"&gt;Sponsor Selection&lt;/span&gt; you mention the satisfaction which is relevant. I'm wondering what you mean by the term satisfaction. The use of Art Inc. as our sponsor will allow us to keep the good relationship with the company as well as not binding our organisation to one sponsor in the long-term. When considering that our goal should be to increase the reputation of our organisation I think that this is simply the best and most rational choice we can make.&lt;/p&gt;
&lt;p&gt;For the&amp;nbsp;&lt;span class="semanticEnrichment semanticEnrichmentItem-issue-1783 mceNonEditable badge badge-info p-1" title="Issue - Music Act"&gt;Music Act&lt;/span&gt; it is definetly worth considering that we want to host a serious conference. On the other side we also want to use this conference to generate more interest in the ISA. In previous years our guests have not been satisfied with the choice of music. The selection of a popular music act would be most likely to fit to the music taste of most guests. On top of that, the chance of attracting new guests by utilizing this music act is the highest. This would compulsorily result in new people being interested in the work of ISA.&lt;/p&gt;
&lt;p&gt;I think shifthing the event to week 4 is not a good idea as it would be during the christmas holiday and therefore many ISA members would be absent. For me it would be possible to shift the event to a earlier week than week 3 if you want to, but considering your argumentation about having as much time as possible I think that's not making sense.&lt;/p&gt;
&lt;p&gt;I'm looking forward to hearing your points on the mentioned issues as well as your new offer.&lt;/p&gt;
&lt;p&gt;Best regards,&lt;/p&gt;
&lt;p&gt;Johannes&lt;/p&gt;</t>
  </si>
  <si>
    <t xml:space="preserve">&lt;p&gt;Hi Alex!&lt;/p&gt;
&lt;p&gt;I feel that we are coming to an agreement. Nice working with you!&amp;nbsp;&lt;br /&gt;According to your last counteroffer, I guess that we can already conclude that for sponsor selection, we can stick to Corporate Ltd. since this is the best option for you, and the Local folklore band as this is the best for me. Sounds like a fair compromise, doesn't it?&lt;/p&gt;
&lt;p&gt;With regards to the catering. I see your point and I agree that it may be wise to go for a more international atmosphere during dinner if we already have a local band. However, why don't we choose the middle way and go for the international three course meal? This is more formal and we have different cultures involved.&lt;/p&gt;
&lt;p&gt;However, when we do not longer have the traditional swiss meal, I would really like to discuss the date of the conference again. I understand that the second or third week is the best for you, but I still don't feel completely comfortable with it. I have no problems with a compromise regarding the catering if you would consider changing the date into week 1 or 4. Would one of those weeks be fine for you?&lt;/p&gt;
&lt;p&gt;Let me know!&lt;/p&gt;
&lt;p&gt;Kind regards,&lt;/p&gt;
&lt;p&gt;Chris&lt;/p&gt;</t>
  </si>
  <si>
    <t xml:space="preserve">&lt;p&gt;Hi Chris!&lt;/p&gt;
&lt;p&gt;I'm so happy that you considered my counteroffer. We can do a great event together!&lt;/p&gt;
&lt;p&gt;I can consider to do the event in week 1 if you are agree with the international buffet. I think is a good agreement for us. A international buffet can be more friendly. Do you think it's ok?&lt;/p&gt;
&lt;p&gt;If you have more questions, say me something.&lt;/p&gt;
&lt;p&gt;Best wishes,&lt;/p&gt;
&lt;p&gt;Alex.&lt;/p&gt;</t>
  </si>
  <si>
    <t xml:space="preserve">&lt;p&gt;Hi Alex,&lt;/p&gt;
&lt;p&gt;Thank for your quick response! Okay, I see the buffet is very important to you. In fact, it is actually quite important for me as well ;) However, I am willing to offer you this one, but then I really want you to consider planning the conference for the fourth week of December.&amp;nbsp;&lt;/p&gt;
&lt;p&gt;The other alternative would be to go for the first week, but I then I would really like us to come to an agreement on the compromise with regards to the catering (so the international three course meal).&amp;nbsp;&lt;/p&gt;
&lt;p&gt;Please don't get me wrong! I want you to be happy with the final outcome, but I just cannot give in on both the date and the conference. Which of the two options do you prefer? :)&lt;/p&gt;
&lt;p&gt;Kind regards,&lt;/p&gt;
&lt;p&gt;Chris&lt;/p&gt;</t>
  </si>
  <si>
    <t xml:space="preserve">&lt;p&gt;Hello Chris!&lt;/p&gt;
&lt;p&gt;Sorry but I'm not agree with your proposal. I accepted to do the conference in the week 1, but my first option was the week 2, and I changed the option for you. I can't accept all your request. With the dinner it's the same, I can considered the international course meal, but my first option is the international buffet. I think that you have to be more emphatic. I can understand anothers points of view, but I can accept all of your regards.&amp;nbsp;&lt;/p&gt;
&lt;p&gt;Sorry for the missunderstood, I hope that you can considered my opinion too.&lt;/p&gt;
&lt;p&gt;I wait for your answer.&lt;/p&gt;
&lt;p&gt;Alex.&lt;/p&gt;</t>
  </si>
  <si>
    <t xml:space="preserve">&lt;p&gt;Hi Alex,&lt;/p&gt;
&lt;p&gt;I see your point, but believe me: I am trying to be empathetic! ;)&lt;br /&gt;I understand that both the date and the catering are very important to both of us.&lt;br /&gt;Since it seems we cannot easily come to a compromise on both factors, what do you think of sacrificing one factor and get the first choice for the other one?&lt;/p&gt;
&lt;p&gt;I would suggest the following: You get your first choice with regards to the date (week 2) and for the catering we pick my first choice (Traditional Swiss three course meal). I understand it's hard to let go one of the factors, but I also think it might be necesarry, don't you think?&lt;/p&gt;
&lt;p&gt;Let me know what you think!&lt;/p&gt;
&lt;p&gt;Kind regards,&lt;/p&gt;
&lt;p&gt;Chris&amp;nbsp;&lt;/p&gt;</t>
  </si>
  <si>
    <t xml:space="preserve">&lt;p&gt;Hi Chris,&lt;/p&gt;
&lt;p&gt;Thank you for understand me, I think that your idea is a good choice for both.&amp;nbsp;&lt;/p&gt;
&lt;p&gt;Do you have more factors to negotiate?&lt;/p&gt;
&lt;p&gt;It will be a great event!&lt;/p&gt;
&lt;p&gt;&amp;nbsp;&lt;/p&gt;
&lt;p&gt;King regards,&lt;/p&gt;
&lt;p&gt;Alex.&lt;/p&gt;</t>
  </si>
  <si>
    <t xml:space="preserve">&lt;p&gt;Dear Chris Meyer,&lt;/p&gt;
&lt;p&gt;thank you for the last counteroffer you sent to me.&lt;/p&gt;
&lt;p&gt;I just wanted to ask you if there is a chance that I could convince you that we do it the other way round with the&amp;nbsp;&lt;span class="semanticEnrichment semanticEnrichmentItem-issue-1960 mceNonEditable badge badge-info p-1" title="Issue - Catering"&gt;Catering&lt;/span&gt;&amp;nbsp;and the&amp;nbsp;&lt;span class="semanticEnrichment semanticEnrichmentItem-issue-1957 mceNonEditable badge badge-info p-1" title="Issue - Music Act"&gt;Music Act&lt;/span&gt;?&lt;/p&gt;
&lt;p&gt;For me the&amp;nbsp;&lt;span class="semanticEnrichment semanticEnrichmentItem-issue-1957 mceNonEditable badge badge-info p-1" title="Issue - Music Act"&gt;Music Act&lt;/span&gt;&amp;nbsp;is also an important issue and I would therefore really appreciate the solution I offered you before.&lt;/p&gt;
&lt;p&gt;As I have unfortunately no time on friday and we're forced to sattle either an agreement or a rejection by friday it would be really great if we could find an agreement by tomorrow.&lt;/p&gt;
&lt;p&gt;Please let me know by tomorrow if you're willing to change your mind or not.&lt;/p&gt;
&lt;p&gt;With best regards,&lt;/p&gt;
&lt;p&gt;Alex Kramer&lt;/p&gt;</t>
  </si>
  <si>
    <t xml:space="preserve">&lt;p&gt;Dear Alex,&lt;/p&gt;
&lt;p&gt;I'm sorry, but my utility is already shockingly low, and in my opinion I have made enough sacrifices, so I'm not changing my mind. I think this negotiation is already in your favor instead of mine, so I'm sorry, but I'm not willing to go any lower.&amp;nbsp;&lt;/p&gt;
&lt;p&gt;Also, my apologies for not answering yesterday, I had a very busy day at work so I didn't have any time to go on my laptop. I hope we can strill reach an agreement today.&lt;/p&gt;
&lt;p&gt;Kind regards,&amp;nbsp;&lt;/p&gt;
&lt;p&gt;Chris Meyer&lt;/p&gt;</t>
  </si>
  <si>
    <t xml:space="preserve">&lt;p&gt;Dear mr. Kramer,&lt;/p&gt;
&lt;p&gt;Thank you for your message. It is very nice to meet you! I&amp;rsquo;ve heard great things about you and your career within the ISA, so I&amp;rsquo;m really looking forward to work together on this great event. Similar like you, I&amp;rsquo;ve worked quite some time for ISA (since 2010) as internship organizer, next to my study at University of Lucerne, Switzerland.&lt;/p&gt;
&lt;p&gt;My goal is to end up with an end result which will satisfy both parties, but most importantly, will be most effective for the ISA. On that note, before I send you my counteroffer, I am interested in the topics you value the most regarding this event. More specific, I am interested in the topics you are keen on keeping as you proposed, and which ones you leave open for negotiation.&lt;/p&gt;
&lt;p&gt;Sincerely,&lt;/p&gt;
&lt;p&gt;Chris Meyer&lt;/p&gt;</t>
  </si>
  <si>
    <t xml:space="preserve">&lt;p&gt;Dear Mr. Meyer,&lt;/p&gt;
&lt;p&gt;thank you for your quick respsonse. I've only heard positive things about you so far. The work you've done is remarkable and the pleasure is also on my side to cooperate with you.&amp;nbsp;&lt;/p&gt;
&lt;p&gt;I am on your side to meet the goals of both parties and to drive the ISA forward as an organisation.&amp;nbsp;&lt;/p&gt;
&lt;p&gt;To know the point of view of both parties is an important basis to satisfy the needs of both sides.&amp;nbsp;Therefore, it would be an advantage if you would comment on my suggestions first so that I can understand your point of view, before the negotiation continues.&amp;nbsp;&lt;/p&gt;
&lt;p&gt;Since you have successfully completed many projects in the past, I would like to get your point of view to understand the working methods of an experienced partner.&lt;/p&gt;
&lt;p&gt;Kind regard.&lt;/p&gt;
&lt;p&gt;Alex Kramer&lt;/p&gt;</t>
  </si>
  <si>
    <t xml:space="preserve">&lt;p&gt;Dear Mr Kramer,&lt;/p&gt;
&lt;p&gt;Thank you for your well elaborated counteroffer. I see that you are passionate about making this conference a big success, which makes me very happy. Here's a quick response to your counteroffer.&lt;/p&gt;
&lt;p&gt;I see that we're both very keen on what seems to be best for the venue and our guests. However, our visions are quite opposite, which means that we need to give in regarding certain points in order to satisfy both parties. As you said, you gave me the speech. For which I'm again very thankful. As a gesture I would like to do the same for you. Therefore, I'm wondering which topics out of the five are the most important to you? If you could give me some more insights I can consider those for my counteroffer and the rest of our negotiation. Most important to me still is that we are both satisfied with the outcome.&lt;/p&gt;
&lt;p&gt;I'm looking forward to your response.&lt;/p&gt;
&lt;p&gt;Kind regards,&lt;/p&gt;
&lt;p&gt;Chris Meyer&lt;/p&gt;
&lt;p&gt;p.s. because of personal reasons I'm able to continue this negotiation until tomorrow (or until 08.00h AM friday max). It is defenitely not my purpose to put more pressure on you or our negotiation, but if we want to settle things I would like to stress that there is a time limit for me.&amp;nbsp;&lt;/p&gt;</t>
  </si>
  <si>
    <t xml:space="preserve">&lt;p&gt;Dear Mr Meyer,&lt;/p&gt;
&lt;p&gt;Thank you for you quick response.&amp;nbsp;I also could see that you are very determined and passionate about some aspects.&amp;nbsp;That's what the culture in ISA is all about.&amp;nbsp;&lt;/p&gt;
&lt;p&gt;I also agree that we both have very different point of views regarding the success factors of the conference. I&amp;acute;m very glad about your suggestion. I hope we can arrange a positive outcome. To give you a few insights about my issues, I also want some insights which issues matter the most for you. Maybe we come to a final result. For the success of that day it&amp;acute;s crucial that the atmosphere I mentioned is guarenteed, to be able to reach as many young talents as possible and the cooporation with Art. Inc should be remained.&lt;/p&gt;
&lt;p&gt;I am also not available in the morning for personal reasons. I still hope for an agreement.&lt;/p&gt;
&lt;p&gt;I&amp;acute;m looking forward for your counteroffer.&amp;nbsp;&lt;/p&gt;
&lt;p&gt;I also thank you in advance for your cooperation.&lt;/p&gt;
&lt;p&gt;Kind regards,&amp;nbsp;&lt;/p&gt;
&lt;p&gt;Alex Kramer&lt;/p&gt;
&lt;p&gt;&amp;nbsp;&lt;/p&gt;</t>
  </si>
  <si>
    <t xml:space="preserve">&lt;p&gt;Dear Mr Kramer,&lt;/p&gt;
&lt;p&gt;I'm glad that we can come to an understanding. There are two things which I find very important for the conference. As I mentioned, I think that it is important for the ISA to continue the legacy which our predecessors build for us (especially in the interest of our student members). Also, we need to make sure that in whatever we choose to settle on, our successors can continue to carry out the legacy of the ISA. But I do agree, that maybe some changes are necessary in terms of the formal atmosphere. Therefore, based on this, I find it most important that our sponsor selection is most suitable for the future of ISA (and as I suggested, I prefer Boomerang) and that the music reflects the local culture (thus folk band). I know you mentioned this to be not very encouraging for the networking opportunities, but as you said, the international buffet could help compensate this. So, I am willing to compromise on this. Lastly, about the date of the conference. I still don't think it would be appreciated by our superiours to plan the conference in week 3. But also I am willing to compromise on this. We haven't discussed week 1... Since you proposed the first three weeks of december, this could also be an option. I maybe prefer this one over week 3.&lt;/p&gt;
&lt;p&gt;I'm curious about your thoughts.&lt;/p&gt;
&lt;p&gt;Kind regards,&lt;/p&gt;
&lt;p&gt;Chris Meyer&lt;/p&gt;</t>
  </si>
  <si>
    <t xml:space="preserve">&lt;p&gt;Dear Mr Meyer,&lt;/p&gt;
&lt;p&gt;Thank you for the quick response. I am very grateful for your willingness to compromise. Negotiation time will be tight, especially if you are also limited for personal reasons. Therefore, I will use this message as my last offer and additionally express my last thoughts on your aspects.&lt;/p&gt;
&lt;p&gt;I totally get your point about paying our superiors the respect they deserve at the venue. Nevertheless, we must not lose the focus to the students. Coming Back to the point of the conference date. I have suggested that the conference should take place within the first 3 weeks of December. Here are my thoughts about Week 1. During the first week, the conference would collide with the International Conference on Economics and Business Management in Zurich, one of the biggest business conferences in Switzerland. Most companies would probably have more than enough employees to send someone to both events. Some employees and also students will not be able to participate the conference, but not as many as in the fourth or second week. Week 1 would not be a deal breaker. Week 2, 4 and 5 are therefore not optimal. This leaves either the first or the third week. Here we have the opportunity to choose between these two options. As you know my preferred one would be the third week.&lt;/p&gt;
&lt;p&gt;I would like to thank you for your concession regarding the catering service and the food. And also that you understand the importance about the requested atmosphere, which is absolutely necessary that day.&lt;/p&gt;
&lt;p&gt;Now to the last remaining aspects. I have one last suggestion which you can consider in your counteroffer. We both can agree losing Art. Inc as a business partner would be absolutely devastating for the ISA. Nevertheless I am willing to renounce the sponsoring of Art Inc.. You should also keep in mind that this would be the greatest concession on my part. But that is only possible under the following conditions. Since we couldn&amp;acute;t come to an agreement with Boomerang and Art. Inc., I suggest Corporate Ltd.. That would be the best solution for both of us. We know they pay less than Art Inc., but still more than Boomerang. Besides, Corporate Ltd. would not be a short-term solution, but a mid term one. Thus, we reduce the risks of a long-term relationship with Boomerang, which I have described to you. With Corporate Ltd. we have financial security for a certain period of time. A point which you should very happy about. At the same time the risk is lower than with Boomerang, due to a mid-term commitment and on top of that they offered a mid-term contract with more annual payment than Boomerang.&lt;/p&gt;
&lt;p&gt;But now to the terms I'm setting. Dropping Art. Inc's sponsoring could jeopardize the future relationship with them. For compensation I would like to invite Art. Inc. as our third speaker to express and highlight our long-lasting business relationship with them. To reach the main goal of the conference we have to put our personal interests behind the main purpose. Unfortunately we both won&amp;acute;t be able to do the speeches together. That&amp;acute;s why I think it will be very advantageous to invite a representative of Art Inc. as a third speaker. With that option we provide one more contact opportunity for the students, which promotes Networking again.&lt;/p&gt;
&lt;p&gt;Besides, we stick to DJ Happy and the international buffet as I requested, because these are the two crucial aspects to provide the atmosphere I described.&lt;/p&gt;
&lt;p&gt;When you&amp;acute;re making your counteroffer so should consider those aspects I presented you. This is the best possible concessions I can make and I cannot go any lower. Please also consider this fact. Otherwise my previous offer is still available.&lt;/p&gt;
&lt;p&gt;Due to your personal deadline, this would be my last offer.&lt;/p&gt;
&lt;p&gt;I want to thank you for your cooperation and looking forward for your final counteroffer.&lt;/p&gt;
&lt;p&gt;Kind regard,&lt;/p&gt;
&lt;p&gt;Alex Kramer.&lt;/p&gt;</t>
  </si>
  <si>
    <t xml:space="preserve">&lt;p&gt;Dear Alex Kramer,&lt;br /&gt;&lt;br /&gt;I have tried my absolute best to figure a way for you to aquire your needs and priorities on an Art Inc. budget. Unfortunately, I will have to inform you that I have not found a realistic way to implement the highest quality catering and the near highest quality music-act within the lowest sponsor selection. I am sure you understand that we, as a company, cannot nearly break-even on those events.&lt;br /&gt;&lt;br /&gt;I am very eager and determined to work with you, but I will have to ask you to either prioritize sponsor selection or the excecution of the event. I would love for you to propose an entirely new offer, as a new and improved guideline for this cooperation.&lt;br /&gt;&lt;br /&gt;Sincerely,&lt;br /&gt;&lt;br /&gt;Chris Meyer&amp;nbsp;&lt;/p&gt;</t>
  </si>
  <si>
    <t xml:space="preserve">&lt;p&gt;Dear Chris Meyer,&lt;/p&gt;
&lt;p&gt;I see the problem we have on the issue of sponsor selection. Of course we basically have the same goal. And my insisting on Art Inc. based on its comperatively best offer. It seems we have different information about Art Inc.&lt;/p&gt;
&lt;p&gt;So which sponsor would gave us the most capital? According to the informaiton I have, Corporate Ltd. would be my second best choice.&amp;nbsp;&lt;/p&gt;
&lt;p&gt;Expecting to have suggestions from you. And I am looking forward to receive a formal offer from you.&lt;/p&gt;
&lt;p&gt;&amp;nbsp;&lt;/p&gt;
&lt;p&gt;Yours sincerely,&lt;/p&gt;
&lt;p&gt;Alex Kramer&lt;/p&gt;</t>
  </si>
  <si>
    <t xml:space="preserve">&lt;p&gt;Dear&amp;nbsp;Alex Kramer,&lt;/p&gt;
&lt;p&gt;It seems that you are unwilling to make concessions regarding the organizing of the ISA event, other than a single one out of the ones that I suggested. In my most recent counteroffer, I tried to find some issues we could perhaps both make some concessions on, but it seems you are unwilling to give in on any of them.&lt;/p&gt;
&lt;p&gt;I hope you understand that both parties need to come to an agreement here, and both of us will have to give in on some aspects. Otherwise, the company will pick two different people to organize the event, which will be detrimental for both of our careers.&lt;/p&gt;
&lt;p&gt;Hopefully you will be able to make some concessions, otherwise, I will need to reject this negotiation and hand over the responsibility to someone else. Let's find some middle-ground on these issues so we can get to organizing the actual event.&lt;/p&gt;
&lt;p&gt;Best regards,&lt;/p&gt;
&lt;p&gt;Chris Meyer&lt;/p&gt;</t>
  </si>
  <si>
    <t xml:space="preserve">&lt;p&gt;Dear Alex Kramer,&lt;/p&gt;
&lt;p&gt;I think it is best to share our utilities then. Could you&amp;nbsp;exchange your utilities? In this way, we could come to an agreement before our time's up.&lt;/p&gt;
&lt;p&gt;Kind regards,&lt;/p&gt;
&lt;p&gt;Chris Meyer&lt;/p&gt;</t>
  </si>
  <si>
    <t xml:space="preserve">&lt;p&gt;Dear Chris Meyer,&lt;/p&gt;
&lt;p&gt;my utilities are the following:&lt;/p&gt;
&lt;div id="weightedIssues" class="col-md-6 col-lg-4 card-group"&gt;
&lt;div class="card"&gt;
&lt;div class="card-header "&gt;
&lt;div class="d-flex flex-row justify-content-between"&gt;
&lt;div class="ml-1"&gt;&lt;strong id="issueName_2372"&gt;Sponsor Selection&amp;nbsp;&lt;/strong&gt;&lt;strong&gt;28.0%&lt;/strong&gt;:&lt;/div&gt;
&lt;/div&gt;
&lt;/div&gt;
&lt;div class="card-body"&gt;
&lt;div&gt;
&lt;div class="d-flex flex-row d-flex justify-content-between"&gt;
&lt;h6 class="ml-1"&gt;Art Inc.&lt;/h6&gt;
&lt;span class="mr-1"&gt;100.0%&lt;/span&gt;&lt;/div&gt;
&lt;div class="d-flex flex-row d-flex justify-content-between"&gt;
&lt;h6 class="ml-1"&gt;Corporate Ltd.&lt;/h6&gt;
&lt;span class="mr-1"&gt;40.0%&lt;/span&gt;&lt;/div&gt;
&lt;div class="d-flex flex-row d-flex justify-content-between"&gt;
&lt;h6 class="ml-1"&gt;Boomerang&lt;/h6&gt;
&lt;span class="mr-1"&gt;21.0%&lt;/span&gt;&lt;/div&gt;
&lt;div class="d-flex flex-row d-flex justify-content-between"&gt;
&lt;h6 class="ml-1"&gt;Documenta&lt;/h6&gt;
&lt;span class="mr-1"&gt;0.0%&lt;/span&gt;&lt;/div&gt;
&lt;div class="d-flex flex-row d-flex justify-content-between"&gt;&amp;nbsp;&lt;/div&gt;
&lt;/div&gt;
&lt;/div&gt;
&lt;/div&gt;
&lt;/div&gt;
&lt;div id="weightedIssues" class="col-md-6 col-lg-4 card-group"&gt;
&lt;div class="card"&gt;
&lt;div class="card-header "&gt;
&lt;div class="d-flex flex-row justify-content-between"&gt;
&lt;div class="ml-1"&gt;&amp;nbsp;&lt;strong id="issueName_2374"&gt;Music Act&amp;nbsp;&lt;/strong&gt;&lt;strong&gt;20.0%:&lt;/strong&gt;&lt;/div&gt;
&lt;/div&gt;
&lt;/div&gt;
&lt;div class="card-body"&gt;
&lt;div&gt;
&lt;div class="d-flex flex-row d-flex justify-content-between"&gt;
&lt;h6 class="ml-1"&gt;DJ Happy&lt;/h6&gt;
&lt;span class="mr-1"&gt;100.0%&lt;/span&gt;&lt;/div&gt;
&lt;div class="d-flex flex-row d-flex justify-content-between"&gt;
&lt;h6 class="ml-1"&gt;Pop band FreeLife&lt;/h6&gt;
&lt;span class="mr-1"&gt;64.0%&lt;/span&gt;&lt;/div&gt;
&lt;div class="d-flex flex-row d-flex justify-content-between"&gt;
&lt;h6 class="ml-1"&gt;Local folklore band&lt;/h6&gt;
&lt;span class="mr-1"&gt;0.0%&lt;/span&gt;&lt;/div&gt;
&lt;div class="d-flex flex-row d-flex justify-content-between"&gt;&amp;nbsp;&lt;/div&gt;
&lt;/div&gt;
&lt;/div&gt;
&lt;/div&gt;
&lt;/div&gt;
&lt;div id="weightedIssues" class="col-md-6 col-lg-4 card-group"&gt;
&lt;div class="card"&gt;
&lt;div class="card-header "&gt;
&lt;div class="d-flex flex-row justify-content-between"&gt;
&lt;div class="ml-1"&gt;&amp;nbsp;&lt;strong id="issueName_2373"&gt;Presentation Tasks&amp;nbsp;&lt;/strong&gt;&lt;strong&gt;18.0%:&lt;/strong&gt;&lt;/div&gt;
&lt;/div&gt;
&lt;/div&gt;
&lt;div class="card-body"&gt;
&lt;div&gt;
&lt;div class="d-flex flex-row d-flex justify-content-between"&gt;
&lt;h6 class="ml-1"&gt;Awards Chris, opening speech Alex&lt;/h6&gt;
&lt;span class="mr-1"&gt;100.0%&lt;/span&gt;&lt;/div&gt;
&lt;div class="d-flex flex-row d-flex justify-content-between"&gt;
&lt;h6 class="ml-1"&gt;Third person&lt;/h6&gt;
&lt;span class="mr-1"&gt;39.0%&lt;/span&gt;&lt;/div&gt;
&lt;div class="d-flex flex-row d-flex justify-content-between"&gt;
&lt;h6 class="ml-1"&gt;Awards Alex, opening speech Chris&lt;/h6&gt;
&lt;span class="mr-1"&gt;29.0%&lt;/span&gt;&lt;/div&gt;
&lt;div class="d-flex flex-row d-flex justify-content-between"&gt;
&lt;h6 class="ml-1"&gt;Shared activities&lt;/h6&gt;
&lt;span class="mr-1"&gt;0.0%&lt;/span&gt;&lt;/div&gt;
&lt;div class="d-flex flex-row d-flex justify-content-between"&gt;&amp;nbsp;&lt;/div&gt;
&lt;/div&gt;
&lt;/div&gt;
&lt;/div&gt;
&lt;/div&gt;
&lt;div id="weightedIssues" class="col-md-6 col-lg-4 card-group"&gt;
&lt;div class="card"&gt;
&lt;div class="card-header "&gt;
&lt;div class="d-flex flex-row justify-content-between"&gt;
&lt;div class="ml-1"&gt;&amp;nbsp;&lt;strong id="issueName_2376"&gt;Catering&amp;nbsp;&lt;/strong&gt;&lt;strong&gt;18.0%&lt;/strong&gt;:&lt;/div&gt;
&lt;/div&gt;
&lt;/div&gt;
&lt;div class="card-body"&gt;
&lt;div&gt;
&lt;div class="d-flex flex-row d-flex justify-content-between"&gt;
&lt;h6 class="ml-1"&gt;International buffet&lt;/h6&gt;
&lt;span class="mr-1"&gt;100.0%&lt;/span&gt;&lt;/div&gt;
&lt;div class="d-flex flex-row d-flex justify-content-between"&gt;
&lt;h6 class="ml-1"&gt;International three course meal&lt;/h6&gt;
&lt;span class="mr-1"&gt;20.0%&lt;/span&gt;&lt;/div&gt;
&lt;div class="d-flex flex-row d-flex justify-content-between"&gt;
&lt;h6 class="ml-1"&gt;Traditional Swiss three course meal&lt;/h6&gt;
&lt;span class="mr-1"&gt;0.0%&lt;/span&gt;&lt;/div&gt;
&lt;/div&gt;
&lt;/div&gt;
&lt;/div&gt;
&lt;/div&gt;
&lt;div id="weightedIssues" class="col-md-6 col-lg-4 card-group"&gt;
&lt;div class="card"&gt;
&lt;div class="card-header "&gt;
&lt;div class="d-flex flex-row justify-content-between"&gt;
&lt;div class="ml-1"&gt;&amp;nbsp;&lt;/div&gt;
&lt;div class="ml-1"&gt;&lt;strong id="issueName_2375"&gt;Date of conference&amp;nbsp;&lt;/strong&gt;&lt;strong&gt;16.0%:&lt;/strong&gt;&lt;/div&gt;
&lt;/div&gt;
&lt;/div&gt;
&lt;div class="card-body"&gt;
&lt;div&gt;
&lt;div class="d-flex flex-row d-flex justify-content-between"&gt;
&lt;h6 class="ml-1"&gt;Week 2&lt;/h6&gt;
&lt;span class="mr-1"&gt;100.0%&lt;/span&gt;&lt;/div&gt;
&lt;div class="d-flex flex-row d-flex justify-content-between"&gt;
&lt;h6 class="ml-1"&gt;Week 3&lt;/h6&gt;
&lt;span class="mr-1"&gt;80.0%&lt;/span&gt;&lt;/div&gt;
&lt;div class="d-flex flex-row d-flex justify-content-between"&gt;
&lt;h6 class="ml-1"&gt;Week 1&lt;/h6&gt;
&lt;span class="mr-1"&gt;56.0%&lt;/span&gt;&lt;/div&gt;
&lt;div class="d-flex flex-row d-flex justify-content-between"&gt;
&lt;h6 class="ml-1"&gt;Week 4&lt;/h6&gt;
&lt;span class="mr-1"&gt;9.0%&lt;/span&gt;&lt;/div&gt;
&lt;div class="d-flex flex-row d-flex justify-content-between"&gt;
&lt;h6 class="ml-1"&gt;Week 5&lt;/h6&gt;
&lt;span class="mr-1"&gt;0.0%&lt;/span&gt;&lt;/div&gt;
&lt;/div&gt;
&lt;/div&gt;
&lt;/div&gt;
&lt;/div&gt;
&lt;p&gt;&amp;nbsp;&lt;/p&gt;
&lt;p&gt;Kind regards,&lt;/p&gt;
&lt;p&gt;Alex Kramer&lt;/p&gt;
&lt;p&gt;&amp;nbsp;&lt;/p&gt;</t>
  </si>
  <si>
    <t xml:space="preserve">&lt;p&gt;Dear Alex Kramer,&lt;/p&gt;
&lt;p&gt;My utilities are:&lt;/p&gt;
&lt;p&gt;Sponsor Selection 30%&lt;/p&gt;
&lt;p&gt;Art Inc.:&amp;nbsp;0.18&lt;br /&gt;Boomerang: 1.00&lt;br /&gt;Corporate Ltd.: 0.40&lt;br /&gt;Documenta: 0.00&lt;/p&gt;
&lt;p&gt;Music Act 20%&lt;/p&gt;
&lt;p&gt;Local folklore band: 1.00&lt;br /&gt;DJ Happy: 0.00&lt;br /&gt;Pop band FreeLife: 0.13&lt;/p&gt;
&lt;p&gt;Presentation Tasks 16%&lt;/p&gt;
&lt;p&gt;Awards Chris, opening speech Alex: 0.19&lt;br /&gt;Awards Alex, opening speech Chris: 1.00&lt;br /&gt;Shared activities: 0.36&lt;br /&gt;Third person: 0.00&lt;/p&gt;
&lt;p&gt;Date of conference 16%&lt;/p&gt;
&lt;p&gt;Week 1: 0.50&lt;br /&gt;Week 2: 0.15&lt;br /&gt;Week 3: 0.28&lt;br /&gt;Week 4: 1.00&lt;br /&gt;Week 5: 0.00&lt;/p&gt;
&lt;p&gt;Catering 18%&lt;/p&gt;
&lt;p&gt;International (Austrian, German and Swiss) buffet: 0.00&lt;br /&gt;International (Austrian, German and Swiss) three course meal: 0.27&lt;br /&gt;Traditional Swiss three course meal: 1.00&lt;/p&gt;
&lt;p&gt;Could you come with a new offer that would be fair for the both of us so we could agree before time's up?&lt;/p&gt;
&lt;p&gt;Kind regards,&lt;/p&gt;
&lt;p&gt;Chris Meyer&lt;/p&gt;</t>
  </si>
  <si>
    <t xml:space="preserve">&lt;p&gt;Hi Alex,&amp;nbsp;&lt;/p&gt;
&lt;p&gt;Your last offer is&amp;nbsp;worser for me than the two offers you sent me before.&amp;nbsp;&lt;/p&gt;
&lt;p&gt;What is your second opinion for the sponsor selection?&lt;/p&gt;
&lt;p&gt;Greetings,&lt;/p&gt;
&lt;p&gt;Chris&lt;/p&gt;</t>
  </si>
  <si>
    <t xml:space="preserve">&lt;p&gt;Hey Chris,&lt;/p&gt;
&lt;p&gt;that would be Corporate ltd. but I don't think we should tweak that.&lt;/p&gt;
&lt;p&gt;How does the following work for you?&lt;/p&gt;
&lt;p&gt;Art Inc.&lt;/p&gt;
&lt;p&gt;Pop Band&lt;/p&gt;
&lt;p&gt;Opening speech alex&lt;/p&gt;
&lt;p&gt;week 1&lt;/p&gt;
&lt;p&gt;and your beloved traditional swiss three course meal&lt;/p&gt;
&lt;p&gt;&amp;nbsp;&lt;/p&gt;
&lt;p&gt;Let me know,&lt;/p&gt;
&lt;p&gt;Alex&lt;/p&gt;</t>
  </si>
  <si>
    <t xml:space="preserve">&lt;p class="SDK"&gt;&lt;span lang="EN-GB"&gt;Dear Chris,&lt;/span&gt;&lt;/p&gt;
&lt;p class="SDK"&gt;&lt;span lang="EN-GB"&gt;&amp;nbsp;&lt;/span&gt;&lt;/p&gt;
&lt;p class="SDK"&gt;&lt;span lang="EN-GB"&gt;it is a pleasure to work with you and organise the annual ISA conference in 2019.&lt;/span&gt;&lt;/p&gt;
&lt;p class="SDK"&gt;&lt;span lang="EN-GB"&gt;I know we are competitors in this case but in my opinion we should work together and not against each other, so we could get the best possible result and have the best 50th anniversary of the ISA.&lt;/span&gt;&lt;/p&gt;
&lt;p class="SDK"&gt;&lt;span lang="EN-GB"&gt;&amp;nbsp;&lt;/span&gt;&lt;/p&gt;
&lt;p class="SDK"&gt;&lt;span lang="EN-GB"&gt;At first I&amp;rsquo;d like to clarify some points.&lt;/span&gt;&lt;/p&gt;
&lt;p class="SDK"&gt;&lt;span lang="EN-GB"&gt;I think the date of the conference is the most important thing to discuss. There are 5 possible dates but I think week 2 would be the best, because there are no other conferences or other conflicts like Christmas, where a lot of people could not come.&lt;/span&gt;&lt;/p&gt;
&lt;p class="SDK"&gt;&lt;span lang="EN-GB"&gt;Another important thing to me is the music act. Many guests were unhappy with the acts during the last conferences. That&amp;rsquo;s why I would chose a more famous act like DJ Happy.&lt;/span&gt;&lt;/p&gt;
&lt;p class="SDK"&gt;&lt;span lang="EN-GB"&gt;Because the ISA grows further we should probably get higher sponsorships for the future. There is Art Inc. with whom we already worked together.&lt;/span&gt;&lt;/p&gt;
&lt;p class="SDK"&gt;&lt;span lang="EN-GB"&gt;And because the ISA is an international association we should get an international buffet. I think a buffet represents a relaxed atmosphere and there are a lot more possibilities to network, because you feel free to move around and talk while eating. And because not everyone is familiar with the swiss food I would prefer the international buffet so there is going to be something to eat for everyone.&lt;/span&gt;&lt;/p&gt;
&lt;p class="SDK"&gt;&lt;span lang="EN-GB"&gt;Another thing to discuss is the presentation. I think an external speaker would be nice, because we could invite someone important, which talks about the importance of the ISA.&lt;/span&gt;&lt;/p&gt;
&lt;p class="SDK"&gt;&lt;span lang="EN-GB"&gt;&amp;nbsp;&lt;/span&gt;&lt;/p&gt;
&lt;p class="SDK"&gt;&lt;span lang="EN-GB"&gt;What are your thoughts?&lt;/span&gt;&lt;/p&gt;
&lt;p class="SDK"&gt;&lt;span lang="EN-GB"&gt;I&amp;rsquo;m looking forward to your offer.&lt;/span&gt;&lt;/p&gt;
&lt;p class="SDK"&gt;&lt;span lang="EN-GB"&gt;&amp;nbsp;&lt;/span&gt;&lt;/p&gt;
&lt;p class="SDK"&gt;&lt;span lang="EN-GB"&gt;Best regards&lt;/span&gt;&lt;/p&gt;
&lt;p class="SDK"&gt;&lt;span lang="EN-GB"&gt;Alex&lt;/span&gt;&lt;/p&gt;</t>
  </si>
  <si>
    <t xml:space="preserve">&lt;p&gt;Hello Alex,&amp;nbsp;&lt;/p&gt;
&lt;p&gt;i'm going to consider your last message as a question since it is labeled as one.&lt;/p&gt;
&lt;p&gt;First off, nice to meet you o/. I heard a lot of positive things about you from my colleagues so i do hope that we can also achieve an harminous relationship here.&lt;/p&gt;
&lt;p&gt;On that note, i`d like you to clarify your first statement.&amp;nbsp; As far as my information goes our main goal is going to be the best possible outcome for both of us, we are being judged based on out joint utility and imbalance, the rest is secondary. I am pretty sure our CEO&amp;nbsp;Dr. Roman Illenschitz said as much before handing out this assignment.&lt;/p&gt;
&lt;p&gt;Furthermore i`d like to ask you to specify your offer in the included offer tool instead of plain text. This would really help me in making decisions.&amp;nbsp;&lt;/p&gt;
&lt;p&gt;But for a general direction i think we can find an arrangement benefitting both of us that is close to what you have proposed, but i am afraid i can not agree to the direction you are taking in&amp;nbsp;&lt;span class="semanticEnrichment semanticEnrichmentItem-issue-2536 mceNonEditable badge badge-info p-1" title="Issue - Sponsor Selection"&gt;Sponsor Selection&lt;/span&gt;&amp;nbsp; and&amp;nbsp;&lt;span class="semanticEnrichment semanticEnrichmentItem-issue-2537 mceNonEditable badge badge-info p-1" title="Issue - Music Act"&gt;Music Act&lt;/span&gt;&amp;nbsp;.&amp;nbsp;&lt;/p&gt;
&lt;p&gt;I mean have you ever&amp;nbsp;listened to DJ-Happy ? Here i will include a link for you :&lt;/p&gt;
&lt;p&gt;&lt;a href="https://www.youtube.com/user/DJHappyVibes"&gt;https://www.youtube.com/user/DJHappyVibes&lt;/a&gt;&lt;/p&gt;
&lt;p&gt;if this is the wrong person please link me the actual one .&lt;/p&gt;
&lt;p&gt;Kind regards,&amp;nbsp;&lt;/p&gt;
&lt;p&gt;Chris&lt;/p&gt;</t>
  </si>
  <si>
    <t xml:space="preserve">&lt;p&gt;Dear Chris,&lt;/p&gt;
&lt;p&gt;&amp;nbsp;&lt;/p&gt;
&lt;p&gt;I'm sorry I obviously disappointed you with my offer. It was never my plan and I'm a strong believer in cooperation on this task.&lt;/p&gt;
&lt;p&gt;Maybe we can first talk about the Sponsor selection and the Music act.&amp;nbsp;&lt;br /&gt;&lt;br /&gt;I see you prefer Boomerang with their long term contract. They have a good offer but offered less money than others. I expect the ISA to grow bigger and that's why I think we could get higher sponsorships in the future. And that's the reason why I would prefer a more short term contract. We could negotiate about higher sponsorships in the future without being constrained by an old contract with Boomerang. Corporate Ltd. offered a higher payment than Boomerang and it is just a mid-term contract.&lt;/p&gt;
&lt;p&gt;Let's talk about the music act:&lt;br /&gt;Over the last years there was a dissatisfaction with the music acts at the ISA events. This is why I would recommend DJ Happy. He is an international newcomer and is more like David Guetta. The YouTube-link you send is the wrong DJ. I would never recommend DJ Happy &lt;strong&gt;Vibes&lt;/strong&gt; for this kind of event. I'm sorry I can't find the right homepage at the moment. In my opinion a lot of people would want to see DJ Happy and would join this event. But I'm also fine with the band FreeLife. But I think the local band would not fit this event because the ISA is an international association and at the event will be a lot of international guests even though it is held in constance.&lt;/p&gt;
&lt;p&gt;I don't want to talk about the other issues too much, but i would like to know your thoughts on them as well because you never said a thing about that. I just wanted to make these points clear in my offer, so you already know what my point of view is. Im the type to make things clear in the beginning so there are no surprises. But everyone is different.&lt;/p&gt;
&lt;p&gt;Because there is a time limit for this negotiation and we should come to a result which is for both of us and of course the ISA the best possible I'd like to get your view on my arguments and also on the other issues we need to discuss. Maybe you can even conduct your arguments for or against a little bit more.&amp;nbsp;&lt;br /&gt;&amp;nbsp;&lt;br /&gt;Best regards&lt;/p&gt;
&lt;p&gt;Alex&lt;/p&gt;</t>
  </si>
  <si>
    <t xml:space="preserve">&lt;p&gt;Good afternoon Chris,&amp;nbsp;&lt;/p&gt;
&lt;p&gt;It seems like you are not quite happy. It wasn't my intention to upset you.&lt;/p&gt;
&lt;p&gt;Since I don't know about your real preferences, I oriented my choices in line with your last email. For instance, you suggested week 2, which I like, so I agreed to that. However, I sense an angry tone in your counteroffer, thus I conclude you are unhappy. If we got off the wrong foot, please lets get things straigt again.&amp;nbsp;&lt;/p&gt;
&lt;p&gt;So, to get back on track let me try to summarise what I have understood so far. Your most important points are:&amp;nbsp;&lt;span class="semanticEnrichment semanticEnrichmentItem-issue-2594 mceNonEditable badge badge-info p-1" title="Issue - Sponsor Selection"&gt;Sponsor Selection&lt;/span&gt;,&amp;nbsp;&lt;span class="semanticEnrichment semanticEnrichmentItem-issue-2595 mceNonEditable badge badge-info p-1" title="Issue - Music Act"&gt;Music Act&lt;/span&gt;&amp;nbsp;and&amp;nbsp;&lt;span class="semanticEnrichment semanticEnrichmentItem-issue-2596 mceNonEditable badge badge-info p-1" title="Issue - Presentation Tasks"&gt;Presentation Tasks&lt;/span&gt;&amp;nbsp;. Is that correct?&amp;nbsp;&lt;/p&gt;
&lt;p&gt;I am of course willing to do some conseccions, however this is hard if we are not on the same page, so lets try to do so.&lt;/p&gt;
&lt;p&gt;All the best&amp;nbsp;&lt;/p&gt;
&lt;p&gt;Alex&lt;/p&gt;
&lt;p&gt;&amp;nbsp;&lt;/p&gt;</t>
  </si>
  <si>
    <t xml:space="preserve">&lt;p&gt;Hello Alex,&lt;/p&gt;
&lt;p&gt;you are correct that I was not really happy with your last offer, but there are no hard feelings.&lt;/p&gt;
&lt;p&gt;I am sure we can work this out and make the best of it.&lt;/p&gt;
&lt;p&gt;You are almost correct about what is most important for me, but it is not the &lt;span class="semanticEnrichment semanticEnrichmentItem-issue-2596 mceNonEditable badge badge-info p-1" title="Issue - Presentation Tasks"&gt;Presentation Tasks&lt;/span&gt; but the &lt;span class="semanticEnrichment semanticEnrichmentItem-issue-2598 mceNonEditable badge badge-info p-1" title="Issue - Catering"&gt;Catering&lt;/span&gt; (so &lt;span class="semanticEnrichment semanticEnrichmentItem-issue-2594 mceNonEditable badge badge-info p-1" title="Issue - Sponsor Selection"&gt;Sponsor Selection&lt;/span&gt;, &lt;span class="semanticEnrichment semanticEnrichmentItem-issue-2598 mceNonEditable badge badge-info p-1" title="Issue - Catering"&gt;Catering&lt;/span&gt; and &lt;span class="semanticEnrichment semanticEnrichmentItem-issue-2595 mceNonEditable badge badge-info p-1" title="Issue - Music Act"&gt;Music Act&lt;/span&gt;).&lt;/p&gt;
&lt;p&gt;I will be very happy if we can reach an agreement that can work for both of us.&lt;/p&gt;
&lt;p&gt;Kind regards,&lt;/p&gt;
&lt;p&gt;Chris&lt;/p&gt;</t>
  </si>
  <si>
    <t xml:space="preserve">&lt;p&gt;Dear Mr Meyer,&lt;/p&gt;
&lt;p&gt;may I ask you what your prefered date of conference is?&lt;/p&gt;
&lt;p&gt;You didn't really respond to the question earlier.&lt;/p&gt;
&lt;p&gt;&amp;nbsp;&lt;/p&gt;
&lt;p&gt;Many thanks.&lt;/p&gt;
&lt;p&gt;&lt;br /&gt;Kindly,&lt;/p&gt;
&lt;p&gt;Alex Kramer&lt;/p&gt;</t>
  </si>
  <si>
    <t xml:space="preserve">&lt;p&gt;Dear Mr. Kramer,&lt;/p&gt;
&lt;p&gt;I am sorry I did not answer your question. My preferred &lt;span class="semanticEnrichment semanticEnrichmentItem-issue-2626 mceNonEditable badge badge-info p-1" title="Issue - Date of conference"&gt;Date of conference&lt;/span&gt; is week 4, as I believe the other variants are not convenient enough.&lt;/p&gt;
&lt;p&gt;Kind regards,&lt;/p&gt;
&lt;p&gt;Chris&lt;/p&gt;</t>
  </si>
  <si>
    <t xml:space="preserve">&lt;p&gt;Dear Mr. Kramer,&lt;/p&gt;
&lt;p&gt;before I send you the next counteroffer, I need to understand your needs a little bit better. &lt;br /&gt;Can you explain what good alternatives for &lt;span class="semanticEnrichment semanticEnrichmentItem-issue-3261 mceNonEditable badge badge-info p-1" title="Issue - Sponsor Selection"&gt;Sponsor Selection&lt;/span&gt;&amp;nbsp; , &lt;span class="semanticEnrichment semanticEnrichmentItem-issue-3262 mceNonEditable badge badge-info p-1" title="Issue - Music Act"&gt;Music Act&lt;/span&gt;&amp;nbsp; and &lt;span class="semanticEnrichment semanticEnrichmentItem-issue-3265 mceNonEditable badge badge-info p-1" title="Issue - Catering"&gt;Catering&lt;/span&gt; would be? Maybe I can then present you a counter offer where we both make concessions.&lt;br /&gt;&lt;br /&gt;PS:&lt;br /&gt;Would you rather let another person speak than sharing the task?&lt;br /&gt;&lt;br /&gt;All the best,&lt;br /&gt;Chris Meyer&lt;/p&gt;</t>
  </si>
  <si>
    <t xml:space="preserve">&lt;p&gt;Dear Mr. Meyer,&lt;/p&gt;
&lt;p&gt;of course, I will now clarify my needs and wishes.&lt;/p&gt;
&lt;p&gt;As for the&amp;nbsp;&lt;span class="semanticEnrichment semanticEnrichmentItem-issue-3262 mceNonEditable badge badge-info p-1" title="Issue - Music Act"&gt;Music Act&lt;/span&gt;&amp;nbsp;, I would be ready to compromise on the Pop band FreeLife. For&amp;nbsp;&lt;span class="semanticEnrichment semanticEnrichmentItem-issue-3265 mceNonEditable badge badge-info p-1" title="Issue - Catering"&gt;Catering&lt;/span&gt;, I think another alternative would be the International cuisine but the three course meal, as I still believe that different people have different needs when it comes to food.&lt;/p&gt;
&lt;p&gt;When it comes to the&amp;nbsp;&lt;span class="semanticEnrichment semanticEnrichmentItem-issue-3261 mceNonEditable badge badge-info p-1" title="Issue - Sponsor Selection"&gt;Sponsor Selection&lt;/span&gt;&amp;nbsp;, I am afraid I cannot make a concession that satisfies both of our needs. The only change I would make here would be to change to Corporate Ltd. What do you think about that?&lt;/p&gt;
&lt;p&gt;PS: Yes, I think it would be better to let a third person speak rather than both of us being unhappy about the presentation task we have. There are professionals who are rather good at their job when it comes to moderating events.&lt;/p&gt;
&lt;p&gt;What would your alternatives be? Maybe we agree on a couple of things easily.&lt;/p&gt;
&lt;p&gt;Best regards,&lt;/p&gt;
&lt;p&gt;Alex Kramer&lt;/p&gt;</t>
  </si>
  <si>
    <t xml:space="preserve">&lt;p&gt;Dear Mr. Kramer,&lt;br /&gt;&lt;br /&gt;thank you for your answer.&lt;/p&gt;
&lt;p&gt;The &lt;span class="semanticEnrichment semanticEnrichmentItem-issue-3262 mceNonEditable badge badge-info p-1" title="Issue - Music Act"&gt;Music Act&lt;/span&gt; FreeLife is a good alternative, also the international three course meal. However, compromising on the music act would lead to weaker results than compromising on the meal.&lt;br /&gt;As for the &lt;span class="semanticEnrichment semanticEnrichmentItem-issue-3261 mceNonEditable badge badge-info p-1" title="Issue - Sponsor Selection"&gt;Sponsor Selection&lt;/span&gt;, Corporate Ltd. is also an interesting alternative for me.&lt;/p&gt;
&lt;p&gt;Concerning the&amp;nbsp; &lt;span class="semanticEnrichment semanticEnrichmentItem-issue-3263 mceNonEditable badge badge-info p-1" title="Issue - Presentation Tasks"&gt;Presentation Tasks&lt;/span&gt; , a third person speaking is not acceptable for me, an alternative would be sharing the activities. &amp;nbsp;&lt;br /&gt;Week 1 would be a great &lt;span class="semanticEnrichment semanticEnrichmentItem-issue-3264 mceNonEditable badge badge-info p-1" title="Issue - Date of conference"&gt;Date of conference&lt;/span&gt; alternative.&lt;/p&gt;
&lt;p&gt;How about we try to figure out if its better to make concessions with those alternatives, or better that each one of us gets one of the initial demands fully.&lt;br /&gt;&lt;br /&gt;Happy to receive your next offer!&lt;br /&gt;&lt;br /&gt;All the best,&lt;br /&gt;Chris Meyer&lt;br /&gt;&lt;br /&gt;&lt;br /&gt;&lt;/p&gt;</t>
  </si>
  <si>
    <t xml:space="preserve">&lt;p&gt;Dear Mr. Kramer,&lt;br /&gt;&lt;br /&gt;thank you for agreeing on my last offer. Your counteroffer is one handshake away from being accepted.&lt;br /&gt;&lt;br /&gt;I just want to confirm if there is no possibility to improve the agreement in a way that would benefit us both. Therefore, I would ask you if you could play around and recheck on the current agreement. To me, Boomerang or Corporate Ltd. would be beneficial in comparison to the current selection, as well as Week 4 or Week 1. Me opening the speech or the shared activities would also improve the current status. &lt;br /&gt;&lt;br /&gt;My current utility is 47% and hope yours lies within the same range.&lt;br /&gt;&lt;br /&gt;Maybe we can improve both our utility, if not, I will accept the current proposition.&lt;br /&gt;&lt;br /&gt;All the best,&lt;br /&gt;Chris Meyer&lt;/p&gt;</t>
  </si>
  <si>
    <t xml:space="preserve">&lt;p&gt;Good afternoon Mr. Meyer,&amp;nbsp;&lt;/p&gt;
&lt;p&gt;I am very excited to start negotiations with you. I think we can reach a win-win agreement if we cooperate and are smart about our choices.&amp;nbsp;&lt;/p&gt;
&lt;p&gt;I would like to ask you if you would accept Art Inc. as a sponsor in the case that another trade-off occurs with other important item for you.&amp;nbsp;&lt;br /&gt;Thank you very much.&lt;/p&gt;
&lt;p&gt;&amp;nbsp;&lt;/p&gt;</t>
  </si>
  <si>
    <t xml:space="preserve">&lt;p&gt;Good evening Mr. Kramer,&amp;nbsp;&lt;/p&gt;
&lt;p&gt;please apologize for the late answer!&amp;nbsp;&lt;/p&gt;
&lt;p&gt;I am also really delighted to do negotiations with you and I am really happy that you are cooperative.&amp;nbsp;&lt;/p&gt;
&lt;p&gt;Regarding the issue Sponsor Selection, I think that Art In. is not the best option because of the following reason: they are not (at least officially) interested in long-term cooperation with us. Art Inc is giving us the best offer for this event, but there are other sponsors that offered almost the same amount of money and share an interest in a long-term contract. I am talking about Boomerang as the best option for a sponsor selection.&amp;nbsp;&lt;/p&gt;
&lt;p&gt;&amp;nbsp;&lt;/p&gt;
&lt;p&gt;I will send you my initial offer and then we could discuss all the issues simultaneously.&amp;nbsp;&lt;/p&gt;
&lt;p&gt;Have a nice evening!&lt;/p&gt;
&lt;p&gt;Best regards,&amp;nbsp;&lt;/p&gt;
&lt;p&gt;Cris Meyer&lt;/p&gt;
&lt;p&gt;&amp;nbsp;&lt;/p&gt;
&lt;p&gt;&amp;nbsp;&lt;/p&gt;</t>
  </si>
  <si>
    <t xml:space="preserve">&lt;p&gt;I&amp;acute;m very sorry to read, that I seem to be too aggressive and that you don&amp;acute;t mind not reaching an agreement at all. I want you to understand why I&amp;acute;m suggesting what I offer.&lt;/p&gt;
&lt;p&gt;Again, according to my information and I quote as well, "The only week without any conflicting events is the second week." If you have other information, I trust you and give in.&amp;nbsp;&lt;/p&gt;
&lt;p&gt;What about the presentation tasks? I really think that sharing the activities would mean too much work for both of us because it requires a high coordination. We have plenty of other tasks to deal with so I suggest that one of us is holding the opening speech, which I&amp;acute;d really like to do as I mentined already, and the other one is presenting the awards.&amp;nbsp;&lt;/p&gt;
&lt;p&gt;Could you consider to let me do the opening part? If you change only this issue in your last offer, I&amp;acute;ll accept.&lt;/p&gt;
&lt;p&gt;&amp;nbsp;&lt;/p&gt;</t>
  </si>
  <si>
    <t xml:space="preserve">&lt;p&gt;To the best of my knowledge, "Week two is less preferable to you as there is another big event in the historic centre of Constance. The location of your conference is also in the middle of the historic centre; therefore, you think that it would be very difficult for the guests to find parking spots. ".&lt;/p&gt;
&lt;p&gt;Your second argument is not valid. Do we really have a lot of tasks to do during the conference? No. We have now, the planning part, but then is just enjoying the conference. So or we share the presentation or I do the introduction since you are the only one against the fairest option.&lt;/p&gt;</t>
  </si>
  <si>
    <t xml:space="preserve">&lt;p&gt;I cannot concede week 2 if you don't give a good reason for that choice and a good reason for not accepting week 4. You cannot only say you prefer one thing that goes against my preferences too. You should justify yourself.&amp;nbsp;&lt;/p&gt;
&lt;p&gt;So no, I don't accept your last offer and I will stick to my previous one.&lt;/p&gt;</t>
  </si>
  <si>
    <t xml:space="preserve">&lt;p&gt;As I mentioned already, my reason for preffering week 2 is that there won&amp;acute;t be any other event with which ours would collide. Week 4 wouldn&amp;acute;t be the best choice since Christmas holidays will be started already then. True that it&amp;acute;s only the beginning of holidays but still I think that such an event, where we expect international guests, should take place outside of holiday time.&lt;/p&gt;
&lt;p&gt;If your preference concerning presentation tasks is to share activities, I would be willing to agree on that even though I see a better structured option. Wouldn&amp;acute;t you prefer to be part of the opening ceremony since it could have a high impact on your future perspectives in ISA and the speech additionally would look quite good on your CV?&lt;/p&gt;
&lt;p&gt;If you want to stuck with sharing activities and week 4, we would have to negotiate about the catering again.&lt;/p&gt;</t>
  </si>
  <si>
    <t xml:space="preserve">&lt;p&gt;I already told you that there is an event occurring at the same time as our conference in week 2. You don't trust me? So I really don't agree with week 2.&lt;/p&gt;
&lt;p&gt;Between Sharing presentation and me being the one doing the opening presentation, yes I prefer the second option.&lt;/p&gt;
&lt;p&gt;And no, the pair sharing presentation and week 4 but different &lt;span class="semanticEnrichment semanticEnrichmentItem-issue-3468 mceNonEditable badge badge-info p-1" title="Issue - Catering"&gt;Catering&lt;/span&gt;&amp;nbsp;is not a good trade.&lt;/p&gt;
&lt;p&gt;At this point, you decided the&amp;nbsp;&lt;span class="semanticEnrichment semanticEnrichmentItem-issue-3464 mceNonEditable badge badge-info p-1" title="Issue - Sponsor Selection"&gt;Sponsor Selection&lt;/span&gt;&amp;nbsp;which, we can both agree, is the most important issue and still Art Inc is the worst option for me, but, to show my willingness to cooperate, I gave you that issue. Also, the&amp;nbsp;&lt;span class="semanticEnrichment semanticEnrichmentItem-issue-3465 mceNonEditable badge badge-info p-1" title="Issue - Music Act"&gt;Music Act&lt;/span&gt;&amp;nbsp;was your proposal.&amp;nbsp;&lt;/p&gt;
&lt;p&gt;I can concede have me doing the introduction and we can change the &lt;span class="semanticEnrichment semanticEnrichmentItem-issue-3467 mceNonEditable badge badge-info p-1" title="Issue - Date of conference"&gt;Date of conference&lt;/span&gt;&amp;nbsp;for week 1 if it's better for you.&amp;nbsp;&lt;/p&gt;
&lt;p&gt;&amp;nbsp;&lt;/p&gt;</t>
  </si>
  <si>
    <t xml:space="preserve">Hello unknown negotiation partner,I am looking forward to a mutual benefiting negotiation and a long term relationship.Greets,Mr. Kramer</t>
  </si>
  <si>
    <t xml:space="preserve">Dear Mr. Kramer,it's delighted to hear from you and am looking forward for our future negotiations.After having read your Initial Offer attached to this conversation, I would suggest the following counteroffer.Sponsor Selection:I consider Boomerang to be the best option due to long term agreement potential they offer. Long lasting relationships must be taken under consideration when evaluating main sponsorship.Music Act:Since the strategy of the event clearly focuses on having a good relationship and building connections, the respect of local culture is utmost important. Thus, Local Folklore Band would suit the nature of this event better than DJ Happy.Presentation tasks:Since we are both responsible for the event, I would suggest splitting the presentation tasks equally 50-50. By this I want to show you my flexibility and thus assume you'll be flexible too in this matter.Date of Conference:I'll suggest week 4. This would maximize the number of attendees. Having the event organized just before Christmas Holidays would guarantee us that the students would be presented adequately too before heading off to holidays.Catering:Since it's the 40th anniversary of ISA, I would urge you to reconsider your choice of meal provided at the event. Buffet catering doesn't reflect the dignity this event deserves. Thus, I would recommend on having a traditional Swiss three course meal. This way we can not only respect the event and the local culture, but also acquire more potential business partners by them having a good image of us.I'm looking forward to your reply.Best regards,Chris Meyer</t>
  </si>
  <si>
    <t xml:space="preserve">Dear Mr Meyer,I am looking forward to our negotiation and would like to begin it with my initial offer:Regarding theMusic ActI would like to propose DJ Happy, regardingSponsor SelectionArt Inc., regardingDate of conferenceweek 2, regardingPresentation Tasksa third person and for the CateringI propose an international buffet.I am looking forward to our negotiation!Kind regards,Alex Kramer</t>
  </si>
  <si>
    <t xml:space="preserve">Dear Alex,I'm very pleased on hearing from you. I hope that we reach a deal that is benefitial for the both of us as that is the most important thing in this.Regarding your first offer, I can't accept some of your propositions. Here is my counteroffer:- Regarding Sponsor Selection I propose Boomerang . I believe this is the best offer that we got, since they provide us a long-term contract that will give ISA a lot of finantial stability over the long term.- Regarding Music Act I propose Pop band FreeLife .I would prefer a local band to be more attractive to our local members and guests that will be a very big presence in the event. So, I think that the Pop band is a good compromise between our positions.- Regarding Catering I propose International three course meal . Since this event celebrates ISA's 50th anniversary I think it should be of the highest standard possible. So a true meal instead of a buffet is more formal and will look good with our important business partners.- Regarding Presentation Tasks I propose Shared activities . I think this way both of us will benefit from the exposure.- Regarding Date of conference I propose Week 4 , since it is during the Christmas holidays, so it is easier for our student members to attend.I hope you agree with my proposal. On the points that you don't like so much, please explain so we can get a common solution.Best regards,Chris</t>
  </si>
  <si>
    <t xml:space="preserve">Dear Chris,I am sorry to get back to you only now. It was a very busy week...Thank you for your reply and explaining your positions. Since you didn&amp;acute;t reject some but all of my propositions I&amp;acute;ll try to find a good compromise between our offers now.- I would be willing to agree on thePop band FreeLife as a Music Act. I&amp;acute;ve heard quite good things about them and am sure that they&amp;acute;ll fit our event perfectly.- Although I prefer a third person giving the speech, I also think thatShared activitiesas for thePresentation Tasks might be a good idea.- As for theCatering: I fear that an international three course meal will force the people to stay seated at their tables - don&amp;acute;t you think that this contradicts the main purpose of the event to get students and business people together? I think that an International buffetwill create a more relaxed and easy-going atmosphere, that facilitates the networking.- Next, I&amp;acute;d like to adress the issue ofSponsor Selection. I&amp;acute;d appreciate it very much, if you could reconsiderArt Inc.. Art Inc has been supporting us for a long time and since our relationship with them has been very beneficial so far, I&amp;acute;m sure they will continue to do so in the future. Signing a contract with anyone but them would hurt this relationship, so consequently I must insist on Art Inc. as a sponsor.- Last but not least, as for theDate of conference, week 4 is unfortunately not ideal. During the christmas break a lot of students will drive home and therefore not be there for the event. How doesWeek 3sound to you? Alternatively week 1 would also be an option.I&amp;acute;m looking forward to your reply.Best,Alex Kramer</t>
  </si>
  <si>
    <t xml:space="preserve">Dear Alex,I'm happy to hear back from you. Let's hope we can find an agreement on the short time we still have left. I hope that this proposal will please you since it is already a big compromise on my part. I don't mind the compromise since I think we can agree that having an agreement is the most important thing in this negotiation.Regarding my proposals, I'm happy that you can agree with me on the Music Act with the selection of Pop band FreeLife , and Shared activities in Presentation Tasks .Regarding your point in Catering I can agree with your reasoning. However, I think that because of the importance of this event, we need a formal type of meal to give a better impression to the large number of businessmen that will attend the event. I think that after the meal, students and guests will have plenty of time to socialize and network. So I'm afraid that I have to insist on an International three course meal . Keep in mind that this is already a compromise on my part, as I would prefer a traditional Swiss three course meal, to give a more local atmosphere to this event, since I think that what makes our events as good as they are is the fact that they always have local characteristics regardless of where it happens.Regarding Sponsor Selection , I know that we've had a good relationship with Art Inc., but the future is uncertain and with our growth we have to look for bigger and more reliable business sponsors. That's why I think Boomerang is a very good choice, since even though they offer slightly less money, they agree to a long-term contract which will make our financing for the future much more certain. Art Inc. only offers us sponsorship on a case-by-case basis.Finally, in relation to Date of conference I can agree with Week 1 . I think it is a good solution for the both of us.</t>
  </si>
  <si>
    <t xml:space="preserve">Dear Chris,I&amp;acute;m glad we could agree on the issues ofMusic Act,Date of conference,Presentation Tasksand if you really insist on it theInternational three course meal.I hope seeing me give in on theCateringissue, will make you think about giving in on my insist regarding the Sponsor Selection.Maybe I can make you agree on it, by readressing the issue of thePresentation Tasks. How do you think about handing over the awards and me giving the opening speech?Best,Alex Kramer</t>
  </si>
  <si>
    <t xml:space="preserve">Dear Alex,I'm pleased to hear back from you and I think we are making progress. After considering my situation, this is what I can offer.Regarding Date of conference : Week 1, I think we can agree on this.About Presentation Tasks I can agree with Awards Chris, opening speech Alex if you can concede onCatering asInternational three course meal . Sponsor Selection is something that is very important to me since I think that our long-term finantial stability is the most important issue of our organization. I can compromise by selecting Corporate Ltd., if you can reconsider the Music Act again and agree with a Local folklore band to give the event more local characteristics.I think this is a good compromise for a deal. If you have any problems with it, please clarify what issues are more important to you. However, I hope that you agree with this proposal.Best regards,Chris</t>
  </si>
  <si>
    <t xml:space="preserve">Dear Chris,I am happy that we are making progress and could agree on thePresentation TasksandCateringas well as theDate of conference.Now aboutSponsor Selectionand theMusic Act. I'm afreaid our preferences toward these topics are very different. ( :D )I see how regarding the Sponsor Selectionfinancial stability is very important to you. As I&amp;acute;ve mentioned our relationship with Art Inc has been very beneficial to us very far, which you can also tell by their generous offer for this event. However, I can concede (and therefore ruin our relationship with art inc) and considerCorporate Ltd., but the Folklore band is not suitable for our very international guests! So, I&amp;acute;d like to see either or theDJ Happy(who is veryvery popular with our students)or the Popband on stage.Nonetheless, I would consider the Folklore band under the condition that then the international buffet is reconsidered.Best,Alex</t>
  </si>
  <si>
    <t xml:space="preserve">Dear Alex,I received your last offer but unfortunately I can't accept it because it doesn't improve my utility at all.I can agree on Sponsor Selection with Corporate Ltd. if the Music Act is Local folklore band . If you insist on the Pop group I can only choose Boomerang as a sponsor.Regarding Presentation Tasks , Date of conference and Catering we can agree on Awards Chris, opening speech Alex , Week 1 and International three course meal .Best regards,Chris</t>
  </si>
  <si>
    <t xml:space="preserve">&lt;p&gt;Dear Chris Meyer,&lt;/p&gt;
&lt;p&gt;I hope my message reaches you well. I've been considering our event and am therefore interested in getting more information about your approach to this and how we can work together to bring this negotiation to the best outcome as possible. I would be more than glad to see your first offer.&lt;/p&gt;
&lt;p&gt;Regards,&lt;/p&gt;
&lt;p&gt;Alex Kramer&lt;/p&gt;</t>
  </si>
  <si>
    <t xml:space="preserve">&lt;p&gt;Hello Mr. Meyer!&lt;/p&gt;
&lt;p&gt;My name is Alex Kramer. I am happy to conduct this negotiation with you and I&amp;lsquo;m looking forward to discussing the details of the upcoming ISA conference 2019. What are your initial thoughts on the matter?&lt;/p&gt;
&lt;p&gt;With kind regards,&lt;/p&gt;
&lt;p&gt;Alex Kramer&lt;/p&gt;</t>
  </si>
  <si>
    <t xml:space="preserve">&lt;p&gt;Dear Mr. Kramer,&lt;/p&gt;
&lt;p&gt;I am also very glad that we are going to be discussing the organization of the ISA 2019 Conference, since I heard you already have some experience in the field.&lt;/p&gt;
&lt;p&gt;For beginning, I think we should first agree on two or three most important issues and discuss the other details later.&amp;nbsp;&lt;span class="semanticEnrichment semanticEnrichmentItem-issue-3667 mceNonEditable badge badge-info p-1" title="Issue - Sponsor Selection"&gt;Sponsor Selection&lt;/span&gt;&amp;nbsp;is in my opinion, very important because it directly influences all other decisions (except&amp;nbsp;&lt;span class="semanticEnrichment semanticEnrichmentItem-issue-3670 mceNonEditable badge badge-info p-1" title="Issue - Date of conference"&gt;Date of conference&lt;/span&gt;) we have to agree upon about the conference and potentially, also provides ISA with long-term funding.&lt;/p&gt;
&lt;p&gt;&lt;span class="semanticEnrichment semanticEnrichmentItem-issue-3671 mceNonEditable badge badge-info p-1" title="Issue - Catering"&gt;Catering&lt;/span&gt;&amp;nbsp;and&amp;nbsp;&lt;span class="semanticEnrichment semanticEnrichmentItem-issue-3668 mceNonEditable badge badge-info p-1" title="Issue - Music Act"&gt;Music Act&lt;/span&gt;, on the other hand, I find important because they set the tone of the conference itself and how the guests will feel there.&amp;nbsp;&lt;/p&gt;
&lt;p&gt;What are you opinions on these issues?&lt;/p&gt;
&lt;p&gt;Regards,&lt;/p&gt;
&lt;p&gt;Chris Meyer&lt;/p&gt;
&lt;p&gt;&amp;nbsp;&lt;/p&gt;
&lt;p&gt;&amp;nbsp;&lt;/p&gt;</t>
  </si>
  <si>
    <t xml:space="preserve">&lt;p&gt;Dear Mr. Meyer,&amp;nbsp;&lt;/p&gt;
&lt;p&gt;then let's start with the Sponsor selection.&amp;nbsp;&lt;/p&gt;
&lt;p&gt;In my opinion it's best to chose Art. Inc as our sponsor. They made the best offer in terms of a short term payment directly for the event. They have supported the ISA for a long time and therefore you are sure that their support will continue in the future.&amp;nbsp;&lt;/p&gt;
&lt;p&gt;Alternatively we could go for Corporate Ltd. who offered a mid term contract with sponsoring future events.&amp;nbsp;&lt;/p&gt;
&lt;p&gt;&amp;nbsp;&lt;/p&gt;
&lt;p&gt;For the date of conference I would suggest the second week, as there are no conflicting events. The third week would also be possible, since some prepresentatives have agreed to give an opening speech before they leave. Weeks 4 and 5 are too close to the holidays to be considered.&amp;nbsp;&lt;/p&gt;
&lt;p&gt;&amp;nbsp;&lt;/p&gt;
&lt;p&gt;Concerning the presentation tasks I would propose to hire a third person - just so we can avoid fighting over who does the opening speech.&amp;nbsp;&lt;/p&gt;
&lt;p&gt;&amp;nbsp;&lt;/p&gt;
&lt;p&gt;What do you think about catering? To match with the conference flair of networking and easy-going atmosphere I would suggest a buffet with international food.&amp;nbsp;&lt;/p&gt;
&lt;p&gt;&amp;nbsp;&lt;/p&gt;
&lt;p&gt;Music-wise I would go for the pop band FreeLife, which would keep the audience happy. DJ Happy would in turn be very suitable for our young target group.&amp;nbsp;&lt;/p&gt;
&lt;p&gt;I'm looking forward to hearing your ideas!&amp;nbsp;&lt;/p&gt;
&lt;p&gt;With kind regards,&amp;nbsp;&lt;/p&gt;
&lt;p&gt;Alex Kramer&lt;/p&gt;</t>
  </si>
  <si>
    <t xml:space="preserve">&lt;p&gt;Dear Mr. Meyer,&amp;nbsp;&lt;/p&gt;
&lt;p&gt;I appreciate your ideas but we seem to have very different views of how the conference should be organized. Since we both have the best interests for ISA in mind, willingness to compromise is desirable.&amp;nbsp;&lt;/p&gt;
&lt;p&gt;I'm sorry, your proposal does not seem fair to me.&amp;nbsp;&lt;/p&gt;
&lt;p&gt;Just to be clear, concerning...&lt;/p&gt;
&lt;p&gt;- Sponsoring: Documenta&lt;br /&gt;- Music act: local folclore band&amp;nbsp;&lt;br /&gt;- Presentation task: shared activities&lt;br /&gt;- Date of conference: Weeks 4 and 5&lt;br /&gt;- Catering: Traditional swiss three course meal&lt;/p&gt;
&lt;p&gt;Those are off the table for me. I am happy to compromise on the other options, so let's meet midway, shall we?&lt;/p&gt;
&lt;p&gt;Where are your no-go's?&lt;/p&gt;
&lt;p&gt;Best regards, A. Kramer&lt;/p&gt;
&lt;p&gt;&amp;nbsp;&lt;/p&gt;
&lt;p&gt;&amp;nbsp;&lt;/p&gt;</t>
  </si>
  <si>
    <t xml:space="preserve">&lt;p&gt;Good morning Alex,&lt;/p&gt;
&lt;p&gt;I am glad to start this negotation on the annual ISA conference that will be held in Constance. As you know, this conference is quite importante as we celebrate the 50th anniversary.&lt;/p&gt;
&lt;p&gt;I would like to have a very enjoyable conference for all visitors, trying to reflect some cultural aspects. Thats why&amp;nbsp;&lt;span class="semanticEnrichment semanticEnrichmentItem-issue-3755 mceNonEditable badge badge-info p-1" title="Issue - Music Act"&gt;Music Act&lt;/span&gt;&amp;nbsp;is important to me, as I believe it is an easy way to show ISA's reflection on the local culture.&lt;/p&gt;
&lt;p&gt;I have seen that you sent me an interesting initial offer that I have to analyse and consider. I would let you know as soon as possible.&lt;/p&gt;
&lt;p&gt;Thanks in advance.&lt;/p&gt;
&lt;p&gt;Best regards,&lt;/p&gt;
&lt;p&gt;Chris&lt;/p&gt;</t>
  </si>
  <si>
    <t xml:space="preserve">&lt;p&gt;Dear Chris,&amp;nbsp;&lt;/p&gt;
&lt;p&gt;Thank you for the email with your information. I agree with you, that the #Music Act is important.&amp;nbsp;&lt;/p&gt;
&lt;p&gt;I believe&amp;nbsp; that the #Sponsor Selection is also really important, because it can help to improve the quality of the event and therefore the image of the ISA.&amp;nbsp;&lt;/p&gt;
&lt;p&gt;I am looking forward to hearing from you and I am waiting for your counteroffer.&amp;nbsp;&lt;/p&gt;
&lt;p&gt;Best regards,&amp;nbsp;&lt;/p&gt;
&lt;p style="padding-left: 30px;"&gt;Alex&lt;/p&gt;
&lt;p&gt;&amp;nbsp;&lt;/p&gt;
&lt;p&gt;&amp;nbsp;&lt;/p&gt;</t>
  </si>
  <si>
    <t xml:space="preserve">&lt;p&gt;Dear Alex,&lt;/p&gt;
&lt;p&gt;I am pleased to negotiate with you in order to ensure that the annual&amp;nbsp;ISA conference will be as sucessfull as posssible.&lt;/p&gt;
&lt;p&gt;I have received your first offer and I would like to exchange with you more informations before doing my counteroffer in order to do one which match better with the interests of both of us.&lt;/p&gt;
&lt;p&gt;In our previous message, you have expressly spoken about two issues: &lt;span class="semanticEnrichment semanticEnrichmentItem-issue-3783 mceNonEditable badge badge-info p-1" title="Issue - Sponsor Selection"&gt;Sponsor Selection&lt;/span&gt; and &lt;span class="semanticEnrichment semanticEnrichmentItem-issue-3786 mceNonEditable badge badge-info p-1" title="Issue - Date of conference"&gt;Date of conference&lt;/span&gt;&amp;nbsp;. So I supposed there are the main important for you, isn't it?&lt;/p&gt;
&lt;p&gt;I will not hide you that &lt;span class="semanticEnrichment semanticEnrichmentItem-issue-3783 mceNonEditable badge badge-info p-1" title="Issue - Sponsor Selection"&gt;Sponsor Selection&lt;/span&gt; is also a main issue for me and I don't see &lt;span class="semanticEnrichment semanticEnrichmentItem-value-3783 mceNonEditable badge badge-info p-1" title="Value - Sponsor Selection"&gt;-&lt;/span&gt;&amp;nbsp;Art.Inc. as the best option for the ISA.&amp;nbsp;&lt;/p&gt;
&lt;p&gt;However we obviously have to compromise in order to achieve this negotiation. That's why I could accept your choice of &lt;span class="semanticEnrichment semanticEnrichmentItem-issue-3783 mceNonEditable badge badge-info p-1" title="Issue - Sponsor Selection"&gt;Sponsor Selection&lt;/span&gt;&amp;nbsp; if you accept to make concessions on 2 others issues that are less important for you. Let me know these issues if this proposal interest you.&lt;/p&gt;
&lt;p&gt;Best regards,&lt;/p&gt;
&lt;p&gt;Chris Meyer&lt;/p&gt;
&lt;p&gt;&amp;nbsp;&lt;/p&gt;</t>
  </si>
  <si>
    <t xml:space="preserve">&lt;p&gt;Dear Chris,&lt;/p&gt;
&lt;p&gt;thank you for your quick response.&lt;/p&gt;
&lt;p&gt;Indeed, Sponsor Selection has a high importance to me. But just as you said - we have to find compromises.&lt;/p&gt;
&lt;p&gt;Your idea sounds very appealing to me. Since I do regard the issue of Catering as less important, I would be willing to make a concession concering this point. Please let me know if there is any issue with outstanding importance to you.&lt;/p&gt;
&lt;p&gt;Best regards,&lt;/p&gt;
&lt;p&gt;Alex&lt;/p&gt;</t>
  </si>
  <si>
    <t xml:space="preserve">&lt;p&gt;Dear Chris Meyer,&lt;/p&gt;
&lt;p&gt;my name is Alex Kramer and I will be your negotiation partner for planing the upcoming ISA conference in Constance this year. I&amp;lsquo;ve heard a lot about your previous work for our organization and hope we will find a solution which suits both of us in a decent manner!&lt;/p&gt;
&lt;p&gt;Please let me know what you think about the five issues we need to discuss.&lt;/p&gt;
&lt;p&gt;Kind regards,&lt;/p&gt;
&lt;p&gt;Alex Kramer&lt;/p&gt;
&lt;p&gt;&amp;nbsp;&lt;/p&gt;</t>
  </si>
  <si>
    <t xml:space="preserve">&lt;p&gt;Hello Mr. Meyer, &lt;br /&gt;I've heard a good deal about all that you have done for the organization through the years since you joined. It truly is a pleasure to get to work with an individual so dedicated to the cause of the ISA. I look forward to working with you to reach an agreement which is not only the best for us but for the ISA Conference as well. &lt;br /&gt;&lt;br /&gt;Best,&lt;br /&gt;Alex Kramer&lt;/p&gt;</t>
  </si>
  <si>
    <t xml:space="preserve">&lt;p&gt;Dear Chris Meyer,&lt;/p&gt;
&lt;p&gt;Please allow me first to introduce myself. My name is Alex Kramer and I will be your negotiation partner over the next couple of days. I joined ISA back in 2009 and have always been happy to work with other ISA students because I admire the professionalism among them. Students&amp;rsquo; interests and needs form the core of ISA and attracting students implicitly means attracting businesses. Thus, I aim to organize a conference which puts the students in the focus.&lt;/p&gt;
&lt;p&gt;Therefore, the atmosphere of the celebration should reflect the international orientation of ISA. In my opinion, we should consider this for the choice of music and catering. Regarding the date of the conference, I would prefer the earlier weeks.&lt;/p&gt;
&lt;p&gt;I would like to hear your opinion on this topic and am looking forward to a fair and productive negotiation.&lt;/p&gt;
&lt;p&gt;Best regards&lt;/p&gt;
&lt;p&gt;Alex Kramer&lt;/p&gt;</t>
  </si>
  <si>
    <t xml:space="preserve">&lt;p&gt;Dear Chris Meyer,&lt;/p&gt;
&lt;p&gt;&amp;nbsp;&lt;/p&gt;
&lt;p&gt;I am very pleased to be your partner and I am looking forward to cooperating with you. Let me shortly introduce myself. My name is Alex Kramer (as you might already heard) and I joined the ISA in 2009 at the beginnings of studies at the University of Copenhagen, Denmark. Currently, I am on leave from my studies to work as a student in a huge company in Copenhagen. I have already had some experience in planning and organizing smaller events.&lt;/p&gt;
&lt;p&gt;&amp;nbsp;&lt;/p&gt;
&lt;p&gt;Could you maybe tell me few words about you before we start to work on our task? &lt;br /&gt;&lt;br /&gt;&lt;/p&gt;
&lt;p&gt;Best Regards,&lt;/p&gt;
&lt;p&gt;Alex Kramer&lt;/p&gt;</t>
  </si>
  <si>
    <t xml:space="preserve">&lt;p&gt;Dear Alex Kramer,&lt;/p&gt;
&lt;p&gt;it's a pleasure to work with you organizing the upcoming event.&lt;/p&gt;
&lt;p&gt;I joined the ISA in 2010 in the context of a student internship at one of the business partners of ISA, while being on leave for a semester at the University of Lucerne, Switzerland. Since then, I have cooperated with business contacts of the ISA in order to help organising internships for other students on a voluntary basis.&lt;/p&gt;
&lt;p&gt;&amp;nbsp;&lt;/p&gt;
&lt;p&gt;All the best,&lt;/p&gt;
&lt;p&gt;Chris Meyer&lt;/p&gt;
&lt;p&gt;&amp;nbsp;&lt;/p&gt;</t>
  </si>
  <si>
    <t xml:space="preserve">&lt;p&gt;Hello Chris&lt;br /&gt;may i ask why &lt;strong&gt;week 4&lt;/strong&gt; ? &lt;br /&gt;people will already have left the country to go their families..&lt;/p&gt;
&lt;p&gt;and why &lt;strong&gt;week 1&lt;/strong&gt;?&lt;/p&gt;
&lt;p&gt;Do you have some personal event that makes&lt;strong&gt; week 2&lt;/strong&gt; unavailable to you?&lt;/p&gt;
&lt;p&gt;a buffet its acceptable but not really optimal since we might just get the &amp;ldquo;second best&amp;rdquo; people from the companies joining for the event (since the big fish will be busy at the business and economics conference in zurich), which will result in weaker possible ties we can start with them. is there a specific reason why you prefer the &lt;strong&gt;3 course meal&lt;/strong&gt;?&lt;/p&gt;
&lt;p&gt;I&amp;rsquo;m not sure if you&amp;rsquo;ve ever attended one of these events, but it&amp;rsquo;s supposed to be more on the informal side:&amp;nbsp;Imagine how terrible it would be if people just sat next to each other awkwardly.&lt;/p&gt;
&lt;p&gt;everybody that has a specific person they want to talk to, would just have it almost impossible to get a 1on1.. is there anybody from the conference you would like to meet?&lt;/p&gt;
&lt;p&gt;are you sure about the &lt;strong&gt;local band&lt;/strong&gt;?&lt;span class="Apple-converted-space"&gt;&amp;nbsp;&lt;/span&gt;&lt;/p&gt;
&lt;p&gt;i think the business people are important but also that they really wouldn&amp;rsquo;t care for the act.&lt;/p&gt;
&lt;p&gt;maybe the DJ is too much for the business people and we can agree on the &lt;strong&gt;pop band&lt;/strong&gt;, make it a common ground for both students and the seasoned professionals.&lt;/p&gt;
&lt;p&gt;i agree if you say its about the sum, but why boomerang? &lt;strong&gt;corporate ltd&lt;/strong&gt; promised a higher annual payment than &lt;strong&gt;boomerang&lt;/strong&gt;.&lt;/p&gt;
&lt;p&gt;i can imagine &lt;strong&gt;giving up on the external speaker&lt;/strong&gt;, that could also save money on the event. money we could use for the music act?&lt;br /&gt;If money was a concern for your local band, that would almost solve the case :)&lt;/p&gt;
&lt;p&gt;have a great evening!&lt;/p&gt;</t>
  </si>
  <si>
    <t xml:space="preserve">&lt;p&gt;Hello Alex,&lt;/p&gt;
&lt;p&gt;I would like to choose Week 1 as the&amp;nbsp;&lt;span class="semanticEnrichment semanticEnrichmentItem-issue-4221 mceNonEditable badge badge-info p-1" title="Issue - Date of conference"&gt;Date of conference&lt;/span&gt; since in the Christmas break alot of us students can make it to the event. But I might be willing to accept Week 2 if you make some concessions on other topics.&lt;/p&gt;
&lt;p&gt;I would like to have an three course meal for &lt;span class="semanticEnrichment semanticEnrichmentItem-issue-4222 mceNonEditable badge badge-info p-1" title="Issue - Catering"&gt;Catering&lt;/span&gt;&amp;nbsp;since some guestes might want a more formal setting for a conference like this and one can still have a nice talk with ones neighbours and talk to others before or after the dinner, including the persons you want to meet at the conference.&lt;/p&gt;
&lt;p&gt;I understand that your arguemnts on the topic of the &lt;span class="semanticEnrichment semanticEnrichmentItem-issue-4219 mceNonEditable badge badge-info p-1" title="Issue - Music Act"&gt;Music Act&lt;/span&gt; and I might be willing to accept the Pop band as a music act to please everybody.&lt;/p&gt;
&lt;p&gt;I believe Boomerag is the right &lt;span class="semanticEnrichment semanticEnrichmentItem-issue-4218 mceNonEditable badge badge-info p-1" title="Issue - Sponsor Selection"&gt;Sponsor Selection&lt;/span&gt; since it will gueantee us money in the future since they are willing to agree to a long term sponsoring relationship which is fundamentally important for the future of the ISA.&lt;/p&gt;
&lt;p&gt;I think that if we hold the presenation task it will benefit both us as and i would sugesst the we might split the &lt;span class="semanticEnrichment semanticEnrichmentItem-issue-4220 mceNonEditable badge badge-info p-1" title="Issue - Presentation Tasks"&gt;Presentation Tasks&lt;/span&gt; like this: Awards Alex, opening Speech Chris.&lt;/p&gt;
&lt;p&gt;Let me know what you think about this proposal.&lt;/p&gt;
&lt;p&gt;Greetings&lt;/p&gt;
&lt;p&gt;Chris&lt;/p&gt;
&lt;p&gt;&amp;nbsp;&lt;/p&gt;</t>
  </si>
  <si>
    <t xml:space="preserve">&lt;p&gt;Ok but you write week 1 and christmas break.. christmas break starts in week 4..&lt;br /&gt;Do you wanna go through the briefing once again at least we know we're on the same page?&lt;/p&gt;
&lt;p&gt;How long have you been in the ISA? or are you planning on staying?&amp;nbsp;&lt;br /&gt;I can say that I postively am sure we can do better for the next event, committing to one partner for the moment might be a loss for the organisation.&lt;br /&gt;Unless this event goes terrible, and then we probably don't have much hopes for growth in the future.&lt;/p&gt;
&lt;p&gt;I think it's a no brainer to select Art Inc or Corporate Ltd over boomerang. have you considered their offers?&lt;/p&gt;
&lt;p&gt;The music act is already a concession from my side, so I think that if we want to trade in that for something that would be for the Buffet ;)&lt;br /&gt;what are the guests you're talking about? we can't forget that we're traying to have people mingle the whole time, without talking abut the costs of a formal 3 course meal (and even if we do that, we should have something to please everybody as we have rather an international audience)sto if you tell me more i can maybe think of a solution.&lt;/p&gt;
&lt;p&gt;As for the last thing, I have to point out that isn't sharing.&lt;br /&gt;Sharing would be to do it together.&lt;br /&gt;For me that can be either sharing or the third person speaker.&lt;/p&gt;
&lt;p&gt;I must say, it seems you're refusing every good argument with a simple no..&lt;br /&gt;If you tell me more behind your reasoning, I can maybe come half way, but for the moment it doesn't look like you're advancing any argument for your proposals, if you keep me in dark, i might have the impression you just don't want to do something because it was me the one offering it.&lt;/p&gt;
&lt;p&gt;&amp;nbsp;&lt;/p&gt;</t>
  </si>
  <si>
    <t xml:space="preserve">Dear Chris,I am looking forward to finding the best possible option for our annual ISA conference.In order to leverage the event for our future talents and hence business partners I propose the following:A night to remebmerin the second week of Decemberwith music by internationally renowed artist DJ Happyan International buffet to showcase to keep people moving and have something for everyones tastesponsored by Art Inc.+ I would propose splitting opening speech (me) and award presentation (you)Hope to hear from you soon!Best regards,Alex</t>
  </si>
  <si>
    <t xml:space="preserve">Dear Alex,thank you for your offer. I&amp;acute;m glad to hear from you. I think we should discuss a few points.Music Act:Local folklore band is a very good band.Sponsor Selection: if you are pleased to agree to the Music Act, i will accept your decision.Presentation Tasks: I think we should share our activities.Date of conference: Week 4 is my preference.Catering: I think aTraditional Swiss three course meal is what everyone expect and it shows that we try to keep traditions.I am looking forward to your counteroffer and to discuss those points further on.Best regards,Chris Meyer</t>
  </si>
  <si>
    <t xml:space="preserve">Dear Chris,I am happy to hear that you like my proposed Sponsor. However, I feel a local folkore band is not quite appropriate for the event - as it should appeal especially to our future talents. Nevertheless, engaging FreeLife as our Music Act would also work. If you have very compelling arguments for a folkore band that I did not think about, I would be happy to hear them.Additionally, I would also be willing agree to a conference in week 3. This would be a better fit than week 4, which is right around christmas and hence probably less frequented.The areas where I am not convinced to any concessions are the Catering and Presentation tasks.Sharing the opportunities will lead to a rather chaotic presentation. This is why we should use my proposed split. Also an International buffet will give people the possibility to mingle, get to know and learn from each other. Additionally, it highlights the international spirit of our comopany.Looking forward to your feedback!Best regards,Alex</t>
  </si>
  <si>
    <t xml:space="preserve">&lt;p&gt;Dear Chris,&lt;/p&gt;
&lt;p&gt;you stated earlier that Art Inc. works for you as a sponsor, if we'd have a folkore band at the conference. Hence I was wondering why you retracted on that statement?&lt;/p&gt;
&lt;p&gt;BR Alex&lt;/p&gt;</t>
  </si>
  <si>
    <t xml:space="preserve">&lt;p&gt;Dear Alex,&lt;/p&gt;
&lt;p&gt;to clarify your question, look this.&lt;/p&gt;
&lt;p&gt;I am willing to give you the decision of three of five of our issues we have to negoitate about. So, for me it is very import to have the decision of the other two issues, otherwise i have reject your offers beceause it would be a very, very bad deal for me.&lt;/p&gt;
&lt;p&gt;&lt;br /&gt;Please think about the previous offer i made to you.&lt;/p&gt;
&lt;p&gt;Looking forward to hear from you.&lt;/p&gt;
&lt;p&gt;&lt;br /&gt;Best regards,&lt;/p&gt;
&lt;p&gt;Chris Meyer&lt;/p&gt;</t>
  </si>
  <si>
    <t xml:space="preserve">Dear Chris,I do highly appreciate your agreeing to most of my propositions. Nevertheless, Sponsorship is highly important to me as well. I did not elaborate on it however, as you seemed to be fine with it. The reason being is our good relationship with Art Inc. at the moment, which might be damaged if you get another main sponsor for the conference. Due to my belief the ISA will continue to grow in the future I do not think we are required to contract a more long term partner.Admittedly, I would rather have the event in week four - as proposed by you - than in week three but with a sponsorship deal that could easily have us loose an important relationship with Art Inc.BR,Katrin</t>
  </si>
  <si>
    <t xml:space="preserve">Dear Chris,since I believe our event should be focused on students, I would like you to check my suggestions. Hope we can find an agreement,sincerely yours,Alex</t>
  </si>
  <si>
    <t xml:space="preserve">Dear Alex,thanks for your first offer. I believe that the event should not only be focused on students, beyond we should extend it to all visitors. That is why theDate of conference should beWeek 4.Further, ISA has always been adopted local culture to their events which we should maintained. Hence, I preceiveLocal folklore band as ourMusic Act andTraditional Swiss three course meal asCatering.I also assert a long-term relationship will help to organize further events more easily. Thus,Boomerang asSponsor Selection is the only sponsor who will enable this.Additional, I'd like to do the opening speech.Kind regardsChris Meyer</t>
  </si>
  <si>
    <t xml:space="preserve">&lt;p&gt;Hello Chris Meyer,&lt;/p&gt;
&lt;p&gt;How are you?&lt;/p&gt;
&lt;p&gt;I want to briefly introduce myself a bit before we start the negotiation and get to know my negotiation partner to lighten the situation a bit and create a good atmosphere.&lt;/p&gt;
&lt;p&gt;My name is Alex Kramer and I am currently in the last year of my study at the University of Copenhagen.&lt;/p&gt;
&lt;p&gt;I joined ISA in 2015 and since then It has become like a second family for me. What I really like the international atmosphere we have at ISA. While helping out at ISA I have met so many great personalities and learned many things. In the future I am looking forward to gaining more insights and experiences. &amp;shy;&amp;shy;I have a great vision for ISA&amp;rsquo;s future: I want to go back to the roots 50 years ago and let the student's initiative become the focus of our ISA again. In order of that every ISA Student is attractive in the business world because as we all know we are the future talents and leaders.&lt;/p&gt;
&lt;p&gt;What is your vision of ISA in the future?&lt;/p&gt;
&lt;p&gt;&amp;nbsp;&lt;/p&gt;
&lt;p&gt;Before I talk too much about myself - we&amp;rsquo;ve got a very full agenda, so let&amp;rsquo;s start the negotiation.&lt;/p&gt;
&lt;p&gt;For a quick touch up, we&amp;rsquo;ve got five issues: &lt;span class="semanticEnrichment semanticEnrichmentItem-issue-439 mceNonEditable badge badge-info p-1" title="Issue - Music Act"&gt;Music Act&lt;/span&gt;, &lt;span class="semanticEnrichment semanticEnrichmentItem-issue-442 mceNonEditable badge badge-info p-1" title="Issue - Catering"&gt;Catering&lt;/span&gt;, &lt;span class="semanticEnrichment semanticEnrichmentItem-issue-441 mceNonEditable badge badge-info p-1" title="Issue - Date of Conference"&gt;Date of Conference&lt;/span&gt;, &lt;span class="semanticEnrichment semanticEnrichmentItem-issue-440 mceNonEditable badge badge-info p-1" title="Issue - Presentation Tasks"&gt;Presentation Tasks&lt;/span&gt;, &lt;span class="semanticEnrichment semanticEnrichmentItem-issue-438 mceNonEditable badge badge-info p-1" title="Issue - Sponsor Selection"&gt;Sponsor Selection&lt;/span&gt;.&lt;/p&gt;
&lt;p&gt;For me an important issue is the &lt;span class="semanticEnrichment semanticEnrichmentItem-issue-438 mceNonEditable badge badge-info p-1" title="Issue - Sponsor Selection"&gt;Sponsor Selection&lt;/span&gt;&amp;nbsp;and to find the right &lt;span class="semanticEnrichment semanticEnrichmentItem-issue-439 mceNonEditable badge badge-info p-1" title="Issue - Music Act"&gt;Music Act&lt;/span&gt;. What are your priorities?&lt;/p&gt;
&lt;p&gt;&amp;nbsp;&lt;/p&gt;
&lt;p&gt;And added to that, how would you like to discuss everything? Do you want to handle it: one issue each time or more issues at the same time? &amp;nbsp;&lt;/p&gt;
&lt;p&gt;An idea of mine would be to divide it into groups to create a structure, for example, Sponsor selection and date of Conference and afterward catering and music act and finally the presentation task. Would you agree with this?&lt;/p&gt;
&lt;p&gt;This is just a first step and of course, we can negotiate certain points.&lt;/p&gt;
&lt;p&gt;&amp;nbsp;&lt;/p&gt;
&lt;p&gt;I am looking forward to hearing from you soon.&lt;/p&gt;
&lt;p&gt;Yours sincerely,&lt;/p&gt;
&lt;p&gt;&amp;nbsp;&lt;/p&gt;
&lt;p&gt;Alex Kramer&lt;/p&gt;</t>
  </si>
  <si>
    <t xml:space="preserve">&lt;p&gt;Hello Alex Kramer,&lt;/p&gt;
&lt;p&gt;I'm doing great thank you and I am very excited to start this negotiation with you! How are you?&lt;/p&gt;
&lt;p&gt;I really appreciate the small introduction about yourself. I of course heard only the best things about you through my friends at the ISA and I am happy to see that we're sharing the same view on a successful start. I too wanted to introduce myself in the first message so let me do just that really quick...&lt;/p&gt;
&lt;p&gt;&amp;nbsp;&lt;/p&gt;
&lt;p&gt;My name is Chris Meyer and i am also in the last year of my studies. I'm about to finish them in two months time.&amp;nbsp;&lt;/p&gt;
&lt;p&gt;I joined ISA in 2016 in the context of a student internship. In my time with the ISA i experienced nothing but positive and pleasent projects and hope that this one will be no different. I personally want to conserve this atmosphere within the ISA and aim to preserve this special type of professionalism i've encountered throughout my years with the ISA.&lt;/p&gt;
&lt;p&gt;&amp;nbsp;&lt;/p&gt;
&lt;p&gt;Now about our negotiation:&lt;/p&gt;
&lt;p&gt;We seem to have the same core points. The other issues are not to be neglected of course but i also view the&amp;nbsp;&lt;span class="semanticEnrichment semanticEnrichmentItem-issue-438 mceNonEditable badge badge-info p-1" title="Issue - Sponsor Selection"&gt;Sponsor Selection&lt;/span&gt;&amp;nbsp;and the correct&amp;nbsp;&lt;span class="semanticEnrichment semanticEnrichmentItem-issue-439 mceNonEditable badge badge-info p-1" title="Issue - Music Act"&gt;Music Act&lt;/span&gt;&amp;nbsp;as the most crucial points to discuss.&lt;/p&gt;
&lt;p&gt;I agree with you idea of tackling our whole negotiation in small groups rather than all issues at oce. This way we can discuss them more throughly and reach a better outcome. So let's start with the&amp;nbsp;&lt;span class="semanticEnrichment semanticEnrichmentItem-issue-438 mceNonEditable badge badge-info p-1" title="Issue - Sponsor Selection"&gt;Sponsor Selection&lt;/span&gt;&amp;nbsp;and the&amp;nbsp;&lt;span class="semanticEnrichment semanticEnrichmentItem-issue-441 mceNonEditable badge badge-info p-1" title="Issue - Date of Conference"&gt;Date of Conference&lt;/span&gt;.&amp;nbsp;&lt;/p&gt;
&lt;p&gt;Once we agreed on the best sponsor and a timeframe we can continue on with the actual event itself.&amp;nbsp;&lt;/p&gt;
&lt;p&gt;I'm sure we'll be able to find an agreement that benefits us both in no time!&lt;/p&gt;
&lt;p&gt;&amp;nbsp;&lt;/p&gt;
&lt;p&gt;I'm looking forward to receiving your first offer.&lt;/p&gt;
&lt;p&gt;Yours sincerely,&lt;/p&gt;
&lt;p&gt;&amp;nbsp;&lt;/p&gt;
&lt;p&gt;Chris Meyer&lt;/p&gt;</t>
  </si>
  <si>
    <t xml:space="preserve">&lt;p&gt;Hi Chris,&amp;nbsp;&lt;/p&gt;
&lt;p&gt;In week 1is the "International Conference on Economics and Business Management". Week 3 are some ISA members absent. Moreover, week 4 is the week before Chrismas.&lt;/p&gt;
&lt;p&gt;As far I am informed correctly there is no event planned in week 2, that's why I am surprised that you mention that there would be a historic event. Can you confirm my events?&lt;/p&gt;
&lt;p&gt;Best regards,&amp;nbsp;&lt;/p&gt;
&lt;p&gt;Alex&lt;/p&gt;
&lt;p&gt;&amp;nbsp;&lt;/p&gt;</t>
  </si>
  <si>
    <t xml:space="preserve">&lt;p&gt;Hello Alex,&lt;/p&gt;
&lt;p&gt;&amp;nbsp;&lt;/p&gt;
&lt;p&gt;Yes your informations about Week 1, 2 and 4 are correct. I am informed that in week 2 there is a big event scheduled in the historic part of Constance. The location of said event is in the same where as our conference will take place. So thats why i think a packed historic Constance wouldn't be an optimal time to hold our event. Things like the parking situation will be severely worsened during that time and wouldnt make for a pleasent experience.&lt;/p&gt;
&lt;p&gt;&amp;nbsp;&lt;/p&gt;
&lt;p&gt;Best regards,&lt;/p&gt;
&lt;p&gt;&amp;nbsp;&lt;/p&gt;
&lt;p&gt;Chris&lt;/p&gt;</t>
  </si>
  <si>
    <t xml:space="preserve">&lt;p&gt;Dear Aley Kramer,&lt;/p&gt;
&lt;p&gt;thank you for your suggestions, but also for me the &lt;span class="semanticEnrichment semanticEnrichmentItem-issue-648 mceNonEditable badge badge-info p-1" title="Issue - Sponsor Selection"&gt;Sponsor Selection&lt;/span&gt; is the most important point.&lt;/p&gt;
&lt;p&gt;So what do you think about Corporate Ltd. ?&lt;/p&gt;
&lt;p&gt;Could you think that is an option for you ?&lt;/p&gt;
&lt;p&gt;Best regards&lt;/p&gt;
&lt;p&gt;Chris Meyer&lt;/p&gt;
&lt;p&gt;&amp;nbsp;&lt;/p&gt;</t>
  </si>
  <si>
    <t xml:space="preserve">&lt;p&gt;Dear Chris Meyer,&lt;/p&gt;
&lt;p&gt;thanks for your Question.&lt;/p&gt;
&lt;p&gt;I&amp;acute;ll be okey with Corporate Ltf.&amp;nbsp; if we have an International buffet.&lt;/p&gt;
&lt;p&gt;What do you think? Is that possible for you?&lt;/p&gt;
&lt;p&gt;I hope we can find a solucion soon.&lt;/p&gt;
&lt;p&gt;With best regards&lt;/p&gt;
&lt;p&gt;Alex Kramer&lt;/p&gt;</t>
  </si>
  <si>
    <t xml:space="preserve">&lt;p&gt;Hello Mr. Meyer, &lt;br /&gt;I think at this point we both have to take a step back. &lt;br /&gt;It seems we have different &lt;span lang="en"&gt;imaginations and &lt;/span&gt;&lt;span lang="en"&gt;expectations for &lt;/span&gt;&lt;span lang="en"&gt;the upcoming event. &lt;br /&gt;&lt;br /&gt;As I &lt;/span&gt;&lt;span lang="en"&gt;interpret your offers and messages you want to &lt;/span&gt;&lt;span lang="en"&gt;create a event to be as local as possible. For me it seems you kind of want to move back to the origins of the ISA when it was just a small student association in Constance. &lt;br /&gt;&lt;br /&gt;For me it is important that the ISA to becomes more &lt;/span&gt;&lt;span lang="en"&gt;future-oriented. Therefore we need more members - especially students. &lt;br /&gt;Students as future talents are the best way to increase our popularity. If the ISA is more popular among students we will also be able to &lt;/span&gt;&lt;span lang="en"&gt;acquire more important business partners. &lt;br /&gt;Therefore I think the main focus of the ISA and our upcoming event is to put focus on students. &lt;br /&gt;If I take a look at our results &lt;/span&gt;&lt;span lang="en"&gt;we achieved so far, with all the &lt;/span&gt;&lt;span lang="en"&gt;concession we had to enter into, &lt;/span&gt;&lt;span lang="en"&gt;my goal is fading. &lt;br /&gt;&lt;br /&gt;Please tell me what you think about all this. And hopefully we are able to work out a solution which doesn't feel like bad &lt;/span&gt;&lt;span lang="en"&gt;compromise. &lt;br /&gt;&lt;br /&gt;Kind regards, &lt;br /&gt;Alex Kramer &lt;br /&gt;&lt;/span&gt;&lt;/p&gt;
&lt;p&gt;&lt;span lang="en"&gt;&amp;nbsp;&lt;/span&gt;&lt;/p&gt;
&lt;p&gt;&lt;span lang="en"&gt;&amp;nbsp;&lt;/span&gt;&lt;/p&gt;
&lt;p&gt;&lt;span lang="en"&gt;&amp;nbsp;&lt;/span&gt;&lt;/p&gt;</t>
  </si>
  <si>
    <t xml:space="preserve">&lt;p&gt;Dear Alex Kramer,&lt;/p&gt;
&lt;p&gt;Thank you for your message.&lt;/p&gt;
&lt;p&gt;For me the most important thing is to show our partner that the ISA believes in local relationships with our partner companies, because we use our events to etablish new local partnerships.&lt;/p&gt;
&lt;p&gt;About your future orientation. Can you tell me what is not future oriented about my suggestion, when we can get an long term contract to safe also the future of our events instead of only safeing this event? Espacially, the ISA use these kinds of events to etablish new local partnerships to be able to grow further through these partnerships in the future.&amp;nbsp;Please keep in mind that our success is due to these local relationships. Because of your arguments, we should definitely choose Boomerang as our Sponsor.&lt;/p&gt;
&lt;p&gt;Your choice of the Date of Conference is also not students oriented as you know in Week 4 there could be more students which could participate on our event.&lt;/p&gt;
&lt;p&gt;Therefore we should take week 4 instead of week 1.&lt;/p&gt;
&lt;p&gt;Can you tell me, which concessions do you mean?&lt;/p&gt;
&lt;p&gt;&amp;nbsp;&lt;/p&gt;
&lt;p&gt;I am looking forward to hear from you again.&lt;/p&gt;
&lt;p&gt;Best regards&lt;/p&gt;
&lt;p&gt;Chris Meyer&lt;/p&gt;</t>
  </si>
  <si>
    <t xml:space="preserve">&lt;p&gt;Dear Mr. Meyer, &lt;br /&gt;&lt;br /&gt;It's me again. Thank you for your last reply. Please have a look at my statements. &lt;br /&gt;&lt;br /&gt;A long term contract guarantees security in the future that&amp;rsquo;s right. But these securities come with a big cost, the loss of independence. I expect the ISA to grow further and get the potential for even higher sponsorship moneys (yes, I'm still convinced partnering with Art Inc. is the best possible option! - success was created with local partners but the ISA is not bounded to local partners since it's an &lt;strong&gt;international s&lt;/strong&gt;tudent association)&lt;br /&gt;As an agreement I would suggest a cooperation with the &lt;span style="text-decoration: underline;"&gt;Corporate Ltd.&lt;/span&gt; as they over a &lt;strong&gt;mid-term contract!&lt;/strong&gt;&lt;/p&gt;
&lt;p&gt;&lt;br /&gt;In "Week 4" is during Christmas holiday. I'm sure multiple of our ISA members won't be able to catch this week. Therefore I prefer "Week 1" even though it collides with other events. &lt;br /&gt;My preferred suggestion for &lt;span class="semanticEnrichment semanticEnrichmentItem-issue-681 mceNonEditable badge badge-info p-1" title="Issue - Date of Conference"&gt;Date of Conference&lt;/span&gt; was and is still "Week 2". The lack of parking slots is in my opinion not that problematic I can think of several options to avoid this problem. &lt;br /&gt;&lt;br /&gt;&lt;span class="semanticEnrichment semanticEnrichmentItem-issue-680 mceNonEditable badge badge-info p-1" title="Issue - Presentation Tasks"&gt;Presentation Tasks&lt;/span&gt; As the local relationships are that important for you I think awarding our members should be your task. I think you are able to honerate their work for the ISA the best way possible.&lt;/p&gt;
&lt;p&gt;&lt;span class="semanticEnrichment semanticEnrichmentItem-issue-679 mceNonEditable badge badge-info p-1" title="Issue - Music Act"&gt;Music Act&lt;/span&gt; (&lt;span class="float_left_issue"&gt;Pop band FreeLife&lt;/span&gt;) acceptable for me.&lt;/p&gt;
&lt;p&gt;&lt;span class="semanticEnrichment semanticEnrichmentItem-issue-682 mceNonEditable badge badge-info p-1" title="Issue - Catering"&gt;Catering&lt;/span&gt; (&lt;span class="float_left_issue"&gt;International three course meal&lt;/span&gt;), not my best preferred option but acceptable for me &lt;br /&gt;&lt;br /&gt;Hopefully I was able to clarify my point of view. Please keep in mind that even after all our different &lt;span lang="en"&gt;approaches &lt;/span&gt;I still hope that we can achieve a result both of us can accept!&lt;br /&gt;I'm tensed to read your answer!&lt;br /&gt;&lt;br /&gt;Kind regards,&lt;/p&gt;
&lt;p&gt;Alex Kramer&lt;/p&gt;
&lt;p&gt;&amp;nbsp;&lt;/p&gt;</t>
  </si>
  <si>
    <t xml:space="preserve">&lt;p&gt;Dear Alex Kramer,&lt;/p&gt;
&lt;p&gt;thank you for your fast reply.&lt;/p&gt;
&lt;p&gt;Regarding to your answers. Where do you know that the safety of a long term contract with Boomerang comes with big costs? And also who say we cannot have multiple long term contracts with multiple partner companies in the future?&lt;/p&gt;
&lt;p&gt;If i am right the most important thing for you is, to represent the internationalization of our Organization. For me the most important thing is to show our partner that the ISA believes in local relationships with our partner companies, because we use our events to etablish new local partnerships.&lt;/p&gt;
&lt;p&gt;Therefore, i think we have to find a way to represent both parts in our Event. The internationality of our Organization and also the importance of local relationships between us an our partner companies.&lt;/p&gt;
&lt;p&gt;So, what do you think about an International Three Course Meal for our &lt;span class="semanticEnrichment semanticEnrichmentItem-issue-682 mceNonEditable badge badge-info p-1" title="Issue - Catering"&gt;Catering&lt;/span&gt;&amp;nbsp; and a local Folklore band for our &lt;span class="semanticEnrichment semanticEnrichmentItem-issue-679 mceNonEditable badge badge-info p-1" title="Issue - Music Act"&gt;Music Act&lt;/span&gt; ?&lt;/p&gt;
&lt;p&gt;Please send me your suggestions as Counteroffer so that i can see your preferences respectively your concessions which you are willing to make.&lt;/p&gt;
&lt;p&gt;I am looking forward to hear from you again.&lt;/p&gt;
&lt;p&gt;Best regards&lt;/p&gt;
&lt;p&gt;Chris Meyer&lt;/p&gt;</t>
  </si>
  <si>
    <t xml:space="preserve">&lt;p&gt;Hello Alex,&lt;/p&gt;
&lt;p&gt;I think we can agree on the issues&amp;nbsp;&lt;span class="semanticEnrichment semanticEnrichmentItem-issue-709 mceNonEditable badge badge-info p-1" title="Issue - Music Act"&gt;Music Act&lt;/span&gt;&amp;nbsp; and&amp;nbsp;&lt;span class="semanticEnrichment semanticEnrichmentItem-issue-710 mceNonEditable badge badge-info p-1" title="Issue - Presentation Tasks"&gt;Presentation Tasks&lt;/span&gt;&amp;nbsp;then. As you said you would be willing to negotiate on the issues of&amp;nbsp;&lt;span class="semanticEnrichment semanticEnrichmentItem-issue-712 mceNonEditable badge badge-info p-1" title="Issue - Catering"&gt;Catering&lt;/span&gt;&amp;nbsp;if we choose to go with Art Inc. as our sponsor, I&amp;rsquo;ll lay out my two possible options.&lt;/p&gt;
&lt;p&gt;My first proposal is to go with the Traditional Swiss three course meal and have the event in Week 1 as we have found a compromise on this date before. The Traditional Swiss three course meal would certainly make a good impression on our local business partners, Art Inc. included, while also setting a professional undertone for later networking possibilities.&lt;/p&gt;
&lt;p&gt;The second option would be to keep the Catering more international with your proposed International three course meal. In this case though I would prefer to have the event set in Week 4 as most people are free to travel then and Christmas celebrations only start a week later, so plenty of time to spend time with family and friends there.&lt;/p&gt;
&lt;p&gt;I believe we both have made our interests in this event very clear. Going forward I will accept both of these possibilities so please choose the one that suits you best.&lt;/p&gt;
&lt;p&gt;Best regards,&lt;/p&gt;
&lt;p&gt;Chris Meyer&lt;/p&gt;</t>
  </si>
  <si>
    <t xml:space="preserve">&lt;p&gt;Dear Chris,&lt;/p&gt;
&lt;p&gt;Your two options sound good to me, thank you for still considering Art Inc. However, I would like to &lt;strong&gt;make small changes to your first option&lt;/strong&gt;.&lt;/p&gt;
&lt;p&gt;Since the buffet is a big influence on the celebration, I would only agree to a Swiss three course menu in case we change the &lt;span class="semanticEnrichment semanticEnrichmentItem-issue-711 mceNonEditable badge badge-info p-1" title="Issue - Date of Conference"&gt;Date of Conference&lt;/span&gt;&amp;nbsp;&amp;nbsp;again. I am aware that we had already agreed, but I would like to reconsider this in light of your offer.&lt;br /&gt;I am willing to give you the choice of &lt;span class="semanticEnrichment semanticEnrichmentItem-issue-712 mceNonEditable badge badge-info p-1" title="Issue - Catering"&gt;Catering&lt;/span&gt;&amp;nbsp;and &lt;span class="semanticEnrichment semanticEnrichmentItem-issue-710 mceNonEditable badge badge-info p-1" title="Issue - Presentation Tasks"&gt;Presentation Tasks&lt;/span&gt;&amp;nbsp;if we in return move the conference to week 2 as I suggested at the beginning. There will be another event in our area, but this event will have little impact on us. Our business partners as well as our students are not bound to other obligations in week 2. &lt;br /&gt;All ISA members can attend and participate in the event, and our business partners will not be hindered by a large business conference. At the same time week 2 does not fall on the time around Christmas, so all participants are not yet on their way to their families to spend their holidays with them.&lt;br /&gt;If you don't like week 2, I would still accept your first option if we moved the event to week 3. Although not all ISA members would be able to attend, which is of course not ideal, two of the senior members have agreed to attend at least the opening speech.&lt;/p&gt;
&lt;p&gt;Knowing your concerns about week 3, I have &lt;strong&gt;another proposal&lt;/strong&gt; for you:&lt;br /&gt;I would also let you have the three course menu if we can agree on DJ Happy for the &lt;span class="semanticEnrichment semanticEnrichmentItem-issue-709 mceNonEditable badge badge-info p-1" title="Issue - Music Act"&gt;Music Act&lt;/span&gt;&amp;nbsp;in return.&lt;/p&gt;
&lt;p&gt;Since the Swiss three course menu would keep the anniversary in a very formal setting, it would be nice if we could lighten up the atmosphere with DJ Happy. This way his extravagant appearance would not attract negative attention but it will loosen up the atmosphere. Furthermore, we would combine the traditional background of a Traditional Swiss three course menu with a DJ of international scope, which fits our goal of combining a formal 50&lt;sup&gt;th&lt;/sup&gt;&amp;nbsp;anniversary with an international networking event.&lt;/p&gt;
&lt;p&gt;I hope that one of these changes appeals to you and that, in this sense, we can come to a common result acceptable to both of us.&lt;/p&gt;
&lt;p&gt;I am looking forward to hearing from you.&lt;br /&gt;With best regards,&lt;/p&gt;
&lt;p&gt;Alex Kramer&lt;/p&gt;</t>
  </si>
  <si>
    <t xml:space="preserve">&lt;p&gt;Dear Alex Kramer,&lt;/p&gt;
&lt;p&gt;In my opinion, the success of the ISA has always been partly due to the successful adoption of local culture. And to have a look at the history of ISA, openness for new things form it's character. That's why your argument didn't convinced me. A local folklore band would be very special and I think it's a cool act for this special event. Furthermore the 50th anniversary provides the chance to attract new business partners. In my experience it definitely pays off to adapt (at least) partly to the local culture. In this way we could show our business partners and guests that they are important and make them feel appreciated.&lt;/p&gt;
&lt;p&gt;Furthermore, I do not have a particular band in mind so you could add some requirements&amp;nbsp; to the search for the perfect local folklore band. Does that sounds good to you?&lt;/p&gt;
&lt;p&gt;I'm looking forward to hearing from you soon and I hope we are coming to a joint result.&lt;/p&gt;
&lt;p&gt;Yours sincerely,&lt;/p&gt;
&lt;p&gt;Chris Meyer&lt;/p&gt;</t>
  </si>
  <si>
    <t xml:space="preserve">&lt;p&gt;Dear Chris Meyer,&lt;/p&gt;
&lt;p&gt;I think it will be a better way to show your business partners how important they are for us if hire a professional band for the event. So that is why I think that FreeLife is always the best alternative. A lokal folk band is absolutly not my prefernce.&lt;/p&gt;
&lt;p&gt;I hope I will hear from you soon and that we will come to a good result.&amp;nbsp;&lt;/p&gt;
&lt;p&gt;With best regards&lt;/p&gt;
&lt;p&gt;Alex Kramer&lt;/p&gt;</t>
  </si>
  <si>
    <t xml:space="preserve">&lt;p&gt;Dear Mr. Kramer,&lt;br /&gt;&lt;br /&gt;Thank you for your quick response to my counteroffer. While reading, I&amp;nbsp;came across with a few questions I want to clarify first.&lt;br /&gt;&lt;br /&gt;In your first message you wrote that for the presentation task you would recommend a third person. Now in your last letter you say a third party could harm our common interest.&amp;nbsp;&lt;br /&gt;As well, I didn't propose a third person but shared activities. Sharing both tasks would benefit both of us even I see myself at first also as best decision.&amp;nbsp;&lt;br /&gt;&lt;br /&gt;It would be in both our interest if you could clarify exactly what you want otherwise it's hard for me to follow.&lt;br /&gt;&lt;br /&gt;I look forward to hearing from you soon!&lt;br /&gt;&lt;br /&gt;&lt;/p&gt;
&lt;p&gt;Kind regards,&lt;br /&gt;Chris Meyer&lt;/p&gt;
&lt;p&gt;&amp;nbsp;&lt;/p&gt;
&lt;p&gt;&lt;br /&gt;&lt;br /&gt;&lt;br /&gt;&amp;nbsp;&lt;/p&gt;</t>
  </si>
  <si>
    <t xml:space="preserve">&lt;p&gt;Dear Mr. Meyer,&lt;/p&gt;
&lt;p&gt;Thank you for your attention.&lt;br /&gt;Of course you are right. I made a mistake here. Of course there shouldn't be a third person, but there should be shared activities, which is still not a good solution in my opinion. I am sorry for the mistake and hope that all misunderstandings are resolved.&lt;/p&gt;
&lt;p&gt;If there are any further misunderstandings or if you find further typing errors, please write to me immediately.&lt;/p&gt;
&lt;p&gt;Sincerely yours&lt;/p&gt;
&lt;p&gt;Alex Kramer&lt;/p&gt;</t>
  </si>
  <si>
    <t xml:space="preserve">&lt;p&gt;Dear Mr. Kramer&lt;br /&gt;&lt;br /&gt;Thank you for your counteroffer. &lt;br /&gt;Reading your argumentation I came up with two questions. &lt;br /&gt;&lt;br /&gt;Firstly what do you mean with the word "student" and why we should exactly focus on them. In my last offer I wrote you that we should focus on the local business contacts because maintaining the contact to as much as possible is essential for our business.&amp;nbsp;In my opinion being modern and attractive for students may not bring the desired effect of driving our organization further with new business opportunities. Satisfied guest which are in local companies help our organization due to better offers for the students. That's why I think we should change the perspective.&amp;nbsp;&lt;br /&gt;&lt;br /&gt;Secondly why should we attract new dynamic guests. What is the underlying reason for this point?&lt;br /&gt;&lt;br /&gt;I would be happy about your clarification!&lt;br /&gt;&lt;br /&gt;Kind regards,&lt;br /&gt;Chris Meyer&lt;br /&gt;&lt;br /&gt;&lt;br /&gt;&lt;br /&gt;&lt;br /&gt;&lt;br /&gt;&amp;nbsp;&lt;br /&gt;&lt;br /&gt;&lt;br /&gt;&lt;br /&gt;&lt;/p&gt;</t>
  </si>
  <si>
    <t xml:space="preserve">&lt;p&gt;Dear Mr. Meyer,&lt;/p&gt;
&lt;p&gt;Thank you for your question.&lt;/p&gt;
&lt;p&gt;I am convinced that our main focus should be on the students, because in my opinion we will take care of our future business. Because if we take care of our future talents, business partners will continue to work with us automatically. It also seems to me that some older members of the ISA have become complacent, which is counterproductive for the ISA. The ISA has become obsolete over time because of these older people and at the same time our competition has become stronger. That is why it is particularly important that we take care of our students, because this is also about the future of the ISA, since they are our future partners.&lt;/p&gt;
&lt;p&gt;By dynamic guests I mean these new potential guests. I apologize for the misunderstanding.&lt;/p&gt;
&lt;p&gt;I hope I could clarify your questions. If not, you can still ask me.&lt;/p&gt;
&lt;p&gt;Sincerely yours&lt;/p&gt;
&lt;p&gt;Alex Kramer&lt;/p&gt;</t>
  </si>
  <si>
    <t xml:space="preserve">&lt;p&gt;Dear Mr. Kramer,&lt;br /&gt;&lt;br /&gt;I think there is a misunderstanding in our negotiated presentation tasks.&lt;br /&gt;Reading your last two offers I am still confused what you mean.&lt;br /&gt;In your first offer you would have preferred to give the introductory speech.&amp;nbsp;&lt;br /&gt;After that you wrote that having you for the award and me for the opening speech seems a better solution.&amp;nbsp;&lt;br /&gt;And further because of that you could make a good impression at the opening speech and I could then make the speech.&amp;nbsp;For me it seems to be a contradiction. Maybe it is easier to understand if you read your first two offer for the presentation tasks.&lt;br /&gt;&lt;br /&gt;It would be the best if you can clarify your point here as I think we're heading to the wrong direction.&lt;br /&gt;&lt;br /&gt;Kind regards,&lt;br /&gt;Chris Meyer&lt;/p&gt;</t>
  </si>
  <si>
    <t xml:space="preserve">&lt;p&gt;Dear Mr. Meyer,&lt;/p&gt;
&lt;p&gt;First of all I would like to apologize for all misunderstandings. Yesterday I was not clear on the matter, but today we can put all cards face up on the table to avoid any further misunderstandings.&lt;/p&gt;
&lt;p&gt;Now I understand your confusion. Of course you are right it is easily contradictory if you read it carefully. But I wanted to accommodate you with my second offer and wanted to do you a little favor. I wanted to make a compromise without "hurting" you or not sympathizing with my offer. So I thought you would make the opening speech. But if it is not a problem for you, I could give the opening speech, which I would prefer as described in my first offer.&lt;/p&gt;
&lt;p&gt;To put it briefly: I didn't want to make an offensive offer or I didn't want to trample on anyone. So I pulled back a bit on this topic. I just wanted to make a collegial offer&lt;/p&gt;
&lt;p&gt;I hope that I have understood your confusion correctly and could then clarify it, if not write to me immediately&lt;/p&gt;
&lt;p&gt;Sincerely yours&lt;/p&gt;
&lt;p&gt;Alex Kramer&lt;/p&gt;</t>
  </si>
  <si>
    <t xml:space="preserve">&lt;p&gt;Dear Mr. Kramer,&lt;/p&gt;
&lt;p&gt;thank you for your message. I am very much looking forward to planning the conference with you and I hope we can find a solution in which we can both incorporate our vision of the conference.&amp;nbsp;&lt;/p&gt;
&lt;p&gt;Maybe to start with we can discuss how we both envision the conference to be like. From your first message I understand that you would like the students to be the focus of the event, which I think is a brilliant idea. The ISA is all about the students! However I would like to hear more about your ideas for the anniversary celebration to help me understand why for example you would like to go with DJ Happy.&amp;nbsp;&lt;/p&gt;
&lt;p&gt;For me it is important that at least in some parts we adopt to the local culture in Constance. I feel like the success of the ISA has always been partly due to the successful adoption of the local culture of our business partners. Also the celebration is a chance to attract new business partners. I hope we can agree that it is as important to make the students feel represented/appreciated in the celebration but also our business partners, as they are the ones sponsoring our events and giving us the opportunity to work or intern with their firm.&amp;nbsp;&lt;/p&gt;
&lt;p&gt;Please let me know how you feel about this and I am hoping to hear from you soon.&amp;nbsp;&lt;/p&gt;
&lt;p&gt;Kind regards,&lt;/p&gt;
&lt;p&gt;Chris Meyer&lt;/p&gt;
&lt;p&gt;&amp;nbsp;&lt;/p&gt;</t>
  </si>
  <si>
    <t xml:space="preserve">&lt;p&gt;Dear &lt;span class="separation"&gt;Chris Meyer&lt;/span&gt;,&lt;/p&gt;
&lt;p&gt;Thank you for your message.&lt;/p&gt;
&lt;p&gt;In my Opinion i think that if i can get the students interested in the ISA, then the business partners will automatically work with the ISA to get an easier access to these talents.&lt;/p&gt;
&lt;p&gt;I personally think that attracting students implicitly means attracting businesses.&lt;/p&gt;
&lt;p&gt;I noticed an increasing dissatisfaction of the guests with the music acts, thats why i think we need a currently famous international act like DJ Happy. who will attract the kind of dynamic guests the ISA is looking for.&lt;/p&gt;
&lt;p&gt;Of course we can adopt the local culture in Constance for example in the Catering.&lt;/p&gt;
&lt;p&gt;I also agree that the students and the buisness partners should feel represented/appreciated in the celebration.&lt;/p&gt;
&lt;p&gt;I would aim the best possible outcame for us both, therefore i am of course willing to negotiate certain points with you.&lt;/p&gt;
&lt;p&gt;Your sincerely,&lt;/p&gt;
&lt;p&gt;Alex Kramer &lt;/p&gt;
&lt;p&gt;&amp;nbsp;&lt;/p&gt;
&lt;p&gt;&amp;nbsp;&lt;/p&gt;</t>
  </si>
  <si>
    <t xml:space="preserve">&lt;p&gt;Dear Mr. Kramer,&lt;/p&gt;
&lt;p&gt;I have the feeling if we keep negotiating like this, we will not come to an agreement. The&amp;nbsp;&lt;span class="semanticEnrichment semanticEnrichmentItem-issue-1158 mceNonEditable badge badge-info p-1" title="Issue - Sponsor Selection"&gt;Sponsor Selection&lt;/span&gt;&amp;nbsp;, the&amp;nbsp;&lt;span class="semanticEnrichment semanticEnrichmentItem-issue-1159 mceNonEditable badge badge-info p-1" title="Issue - Music Act"&gt;Music Act&lt;/span&gt;&amp;nbsp;and the&amp;nbsp;&lt;span class="semanticEnrichment semanticEnrichmentItem-issue-1160 mceNonEditable badge badge-info p-1" title="Issue - Presentation Tasks"&gt;Presentation Tasks&lt;/span&gt;&amp;nbsp;were all already agreed. If we keep changing these issues now, we would be going around in circles.&amp;nbsp;&lt;/p&gt;
&lt;p&gt;I also know that there is a job at stake, which comes with winning this negotiation. But please remember we are being judged on Joint Utility, Individual Utility and Contract Imbalance. I do not know how high your Individual Utility is, but with your new offer mine just shrunk by half, which means we are moving away from reaching an agreement. I need you just as much as you need me to conclude this negotiation successfully and by chance be the ones to organise the conference. If we do not reach an agreement neither you nor me will be considered to actually organise the event or get the job.&amp;nbsp;&lt;/p&gt;
&lt;p&gt;Right at the start you proposed to go with DJ Happy and I agreed, so I am assuming DJ Happy has the highest value out of the&amp;nbsp;&lt;span class="semanticEnrichment semanticEnrichmentItem-issue-1159 mceNonEditable badge badge-info p-1" title="Issue - Music Act"&gt;Music Act&lt;/span&gt;&amp;nbsp;choices for you, but it has the lowest for me. Yes, of course I could start to argue against this now. But I was not going to do this because from my point of view this decision was already settled. I do not know what is most important to you, I am just assuming but maybe we can start with telling each other. To start with for me it is most important to have Boomerang as a sponsor and to have a local folklore band at the celebration.&amp;nbsp;&lt;/p&gt;
&lt;p&gt;Please let me know how you feel about this.&amp;nbsp;&lt;/p&gt;
&lt;p&gt;Kind regards, Chris Meyer&lt;/p&gt;</t>
  </si>
  <si>
    <t xml:space="preserve">&lt;p&gt;Dear Mr. Chris Meyer,&lt;/p&gt;
&lt;p&gt;I just told you that im willing to accept&amp;nbsp; the &lt;span class="semanticEnrichment semanticEnrichmentItem-issue-1158 mceNonEditable badge badge-info p-1" title="Issue - Sponsor Selection" data-tc-id="w-0.9709843443003764"&gt;Sponsor Selection&lt;/span&gt; and the &lt;span class="semanticEnrichment semanticEnrichmentItem-issue-1160 mceNonEditable badge badge-info p-1" title="Issue - Presentation Tasks" data-tc-id="w-0.3474842373956839"&gt;Presentation Tasks&lt;/span&gt; if you accept Internation buffet as the &lt;span class="semanticEnrichment semanticEnrichmentItem-issue-1162 mceNonEditable badge badge-info p-1" title="Issue - Catering" data-tc-id="w-0.4040988204091177"&gt;Catering&lt;/span&gt; and week 2 as the &lt;span class="semanticEnrichment semanticEnrichmentItem-issue-1161 mceNonEditable badge badge-info p-1" title="Issue - Date of Conference" data-tc-id="w-0.01792581231866819"&gt;Date of Conference&lt;/span&gt;.&lt;/p&gt;
&lt;p&gt;Then you said that week 2 is not possible beacuse, there is a big event in the historic town centre.&lt;/p&gt;
&lt;p&gt;I suggest week 3 as a solution.&lt;/p&gt;
&lt;p&gt;You asked me to change the &lt;span class="semanticEnrichment semanticEnrichmentItem-issue-1162 mceNonEditable badge badge-info p-1" title="Issue - Catering" data-tc-id="w-0.018657228647420032"&gt;Catering&lt;/span&gt;, because you agreed to some business partners that you will not choose a buffet therefore you asked a International three course meal.&lt;/p&gt;
&lt;p&gt;In my last Message i wrote that im willing to accept the International three course meal as our &lt;span class="semanticEnrichment semanticEnrichmentItem-issue-1162 mceNonEditable badge badge-info p-1" title="Issue - Catering" data-tc-id="w-0.45197784967057986"&gt;Catering&lt;/span&gt; if you cosider to change &lt;span class="semanticEnrichment semanticEnrichmentItem-issue-1161 mceNonEditable badge badge-info p-1" title="Issue - Date of Conference" data-tc-id="w-0.026161693633397376"&gt;Date of Conference&lt;/span&gt;, and the &lt;span class="semanticEnrichment semanticEnrichmentItem-issue-1158 mceNonEditable badge badge-info p-1" title="Issue - Sponsor Selection" data-tc-id="w-0.5914437028725578"&gt;Sponsor Selection&lt;/span&gt;.&lt;/p&gt;
&lt;p&gt;&amp;nbsp;&lt;/p&gt;
&lt;p&gt;In my opinion we just agreed to the &lt;span class="semanticEnrichment semanticEnrichmentItem-issue-1159 mceNonEditable badge badge-info p-1" title="Issue - Music Act" data-tc-id="w-0.2692560146676303"&gt;Music Act&lt;/span&gt; , &lt;span class="semanticEnrichment semanticEnrichmentItem-issue-1162 mceNonEditable badge badge-info p-1" title="Issue - Catering" data-tc-id="w-0.32523594190963223"&gt;Catering&lt;/span&gt; and the &lt;span class="semanticEnrichment semanticEnrichmentItem-issue-1160 mceNonEditable badge badge-info p-1" title="Issue - Presentation Tasks" data-tc-id="w-0.1711313546581239"&gt;Presentation Tasks&lt;/span&gt;.&lt;/p&gt;
&lt;p&gt;&amp;nbsp;&lt;/p&gt;
&lt;p&gt;&lt;span class="semanticEnrichment semanticEnrichmentItem-issue-1159 mceNonEditable badge badge-info p-1" title="Issue - Music Act" data-tc-id="w-0.9174249445032965"&gt;Music Act&lt;/span&gt; = Dj Happy&lt;/p&gt;
&lt;p&gt;&lt;span class="semanticEnrichment semanticEnrichmentItem-issue-1162 mceNonEditable badge badge-info p-1" title="Issue - Catering" data-tc-id="w-0.8424936973627513"&gt;Catering&lt;/span&gt;&amp;nbsp; = International three course meal&lt;/p&gt;
&lt;p&gt;&lt;span class="semanticEnrichment semanticEnrichmentItem-issue-1160 mceNonEditable badge badge-info p-1" title="Issue - Presentation Tasks" data-tc-id="w-0.1485411018719337"&gt;Presentation Tasks&lt;/span&gt; = Shared &lt;/p&gt;
&lt;p&gt;&amp;nbsp;&lt;/p&gt;
&lt;p&gt;You&amp;acute;re right Dj Happy has the highest value for me, but the&amp;nbsp;&lt;span class="semanticEnrichment semanticEnrichmentItem-issue-1160 mceNonEditable badge badge-info p-1" title="Issue - Presentation Tasks" data-tc-id="w-0.056725767951245065"&gt;Presentation Tasks&lt;/span&gt; we agreed has the lowest value for me.&amp;nbsp;&lt;/p&gt;
&lt;p&gt;&amp;nbsp;&lt;/p&gt;
&lt;p&gt;I think we just have to negotiate about the &lt;span class="semanticEnrichment semanticEnrichmentItem-issue-1161 mceNonEditable badge badge-info p-1" title="Issue - Date of Conference" data-tc-id="w-0.2395581298766769"&gt;Date of Conference&lt;/span&gt; and the &lt;span class="semanticEnrichment semanticEnrichmentItem-issue-1158 mceNonEditable badge badge-info p-1" title="Issue - Sponsor Selection" data-tc-id="w-0.47792402916952836"&gt;Sponsor Selection&lt;/span&gt;.&lt;/p&gt;
&lt;p&gt;Do you agree with me?&lt;/p&gt;
&lt;p&gt;Your sincerely,&lt;/p&gt;
&lt;p&gt;Alex Kramer&lt;/p&gt;
&lt;p&gt;&amp;nbsp;&lt;/p&gt;
&lt;p&gt;&amp;nbsp;&lt;/p&gt;
&lt;p&gt;&amp;nbsp;&lt;/p&gt;
&lt;p&gt;&amp;nbsp;&lt;/p&gt;
&lt;p&gt;&amp;nbsp;&lt;/p&gt;
&lt;p&gt;&amp;nbsp;&lt;/p&gt;</t>
  </si>
  <si>
    <t xml:space="preserve">&lt;p&gt;Hi&amp;nbsp;Brown,&lt;/p&gt;
&lt;p&gt;thank you for your offer.&lt;br /&gt;&amp;nbsp;&lt;br /&gt;This is just a first step and of course we can negotiate certain points.&lt;br /&gt;In relation to&amp;nbsp;&lt;span class="semanticEnrichment semanticEnrichmentItem-issue-65249 mceNonEditable badge badge-info p-1" title="Issue - Price"&gt;Price&lt;/span&gt;&amp;nbsp;I think it is still necessary to make some changes to reach an angreement. I would be willing to buy for 300&amp;nbsp;EUR.&lt;/p&gt;
&lt;p&gt;I would be fine with 4 months in the issue&amp;nbsp;&lt;span class="semanticEnrichment semanticEnrichmentItem-issue-65248 mceNonEditable badge badge-info p-1" title="Issue - Delivery Time"&gt;Delivery Time&lt;/span&gt;.&amp;nbsp;&lt;/p&gt;
&lt;p&gt;&amp;nbsp;In the issue&amp;nbsp;&lt;span class="semanticEnrichment semanticEnrichmentItem-issue-65250 mceNonEditable badge badge-info p-1" title="Issue - Guarantee"&gt;Guarantee&lt;/span&gt;&amp;nbsp;i would be fine with&amp;nbsp;Wide.&lt;/p&gt;
&lt;p&gt;I am looking forward to hearing from you soon.&lt;br /&gt;&lt;br /&gt;With best regards,&lt;/p&gt;
&lt;p&gt;Williams&lt;/p&gt;</t>
  </si>
  <si>
    <t xml:space="preserve">Dear Williams,I am Brown, your negotiation partner on behalf of the NCA. After already agreeing on two out of seven issues in previous talks, I am confident that we will be able to build on this success and find a pleasent solution for both of us regarding the remaining five issues!The terms of the first offer on behalf of the NCA are the following:Delivery Time : 1 monthPrice : 100Guarantee : FullPublicity : NoneFuture Testing : NoneI hope the offer is to your satisfaction. Of course, there is always room for some negotiation.Looking forward to hearing back from you soon.Best regards,Brown</t>
  </si>
  <si>
    <t xml:space="preserve">Dear Brown,I am quite sure you are not aware of the problem we are facing. This is a very complex healthy problem. Science does not work with these values. This is outrageous for us!In order to offer a good and efficient vaccine to avoid disease spreading we need you to collaborate with the deals properly according to both our needs. COVID-19 is still there and we know the impacts of not avoiding animal diseases contact with humans.First,Delivery Timeof 5 monthsis not possible since we are working with limited resources just for your need. We have the best scientists in this field and they are working fully to achieve a good product. So, we cannot work with thisPricefor vaccine. I would offer you 400. On the other hand, I can work hard to delivery you within 5 months. Remember COVID-9 vaccine is taking more than this to be ready.Regarding theGuarantee, I cannot assure a full scenario. Again, just to put in a real sight, vaccines are ready in years of testing. As a first trial formula, we need you to understand we might work withNarrowGuarantee. If you consider this, future testing and publicity are offered as compensation for you.Well, hope you understand these conditions and offer a fair negotiation for this matters.Kind regards,Jamie</t>
  </si>
  <si>
    <t xml:space="preserve">Dear Williams,Thank you for the quick reply and your counteroffer. I think this is a good first step, but there are quite some points to discuss on our side. I see that you are in a challenging situation. Nevertheless, my firm is in quite some distress as well, as we take the outbreak of BSE very seriously.That being said, we highly value this potential collaboration and hope we can agree on equally beneficial terms. In order to express this to you, I can make some concessions regarding the issue Price and offer you 200 . I can also extend the Publicity to Narrow as well as the issue Future Testing to Unlimited .Because of the high time pressure we are facing in terms of protecting our herds against the fast-spreading BSE outbreak in Litulia. Thus, regarding the issue Delivery Time , I unfortunately have to insist on 1 month and same goes for GuaranteeFull .I hope you can understand our situation and am looking forward to your reply.Best regards,Brown</t>
  </si>
  <si>
    <t xml:space="preserve">Hello Mr. Brown,First, sorry for the delay to answer, I had some problems involving laboratory tests with vaccines. This is definitely a world full of technical inconveniences that demands us hard work to fully commit the requirements,that's why Guaranteeis challenging to achieve.BSE is unknown, we all need to be very careful treating issues as these we are treating in this negotiation, but we know we both have others priorities that restrain us to get forward quickly.Some of our stuffs came up with some ideas to fasten the process, so we can work withGuaranteein aFullcover, but we need at least3 months in relation to the Delivery Time.As fasten the process, others resources are allocated, so costs are higher and consequently Price as well. In this case, I can proportionally offer you400to attend your needs. Again, this is not a simple matter, vaccines usually take years to be ready. Also, I believePublicityextended toNarrowandFuture TestingtoUnlimitedis in good level for the problem.Looking forward to hear from you!!Kind regards,Williams.</t>
  </si>
  <si>
    <t xml:space="preserve">Dear Williams,your last offer proves to me that you value this deal as much as I do. This is great to see and I think we are really close to finalising an equally beneficial deal here.After discussing your offer internally, I can happily say that we are willing to accept your terms for Price400 , GuaranteeFull and Future TestingUnlimited .Concerning Delivery Time we really face a difficult situation, we definitely see that you are already working hard on the vaccacine, but on the other hand have to take the threat of the outbreak of BSE for our cattle herds really seriously. This is why we could offer you a Delivery Time of 2 monthsand in turn accept your proposed Price of 400 , if you would be willing to agree to None for the issue Publicity . I hope you see that this is already 200$ more than in our last offer, so we really squeezed our budget here to enable this deal.Looking forward to your reply and hope we get to an agreement very soon!Kind regards,Brown</t>
  </si>
  <si>
    <t xml:space="preserve">&lt;p&gt;Dear Mr. Wlliams,&lt;/p&gt;
&lt;p&gt;thank you for your counteroffer. I think most of the points are&amp;nbsp;&lt;span lang="en"&gt;negotiable. Please just fill me in why the treatment should start in 3 months and not right away or within one month.&lt;/span&gt;&lt;/p&gt;
&lt;p&gt;&lt;span lang="en"&gt;Looking forward hearing from you.&lt;/span&gt;&lt;/p&gt;
&lt;p&gt;&lt;span lang="en"&gt;Sincerely, Brown&lt;/span&gt;&lt;/p&gt;</t>
  </si>
  <si>
    <t xml:space="preserve">&lt;p&gt;Good Morning.&lt;/p&gt;
&lt;p&gt;I just tried to find a middle ground.&lt;/p&gt;
&lt;p&gt;But in fact, the faster the better.&lt;/p&gt;
&lt;p&gt;Thank you for the considerations.&lt;/p&gt;
&lt;p&gt;We can continue the negotiation.&lt;/p&gt;
&lt;p&gt;Sincerely, Willians&lt;/p&gt;</t>
  </si>
  <si>
    <t xml:space="preserve">Dear Mr. Williams,first I would like to introduce myself. My name is Ms. Brown and I am an executive from the National Cattle Association, shortly NCA, based in Litula. The farmers within our association own roundabout 10.000 pieces of cattle. I am reaching out to you because of the news that your company, InnoVax, has made a breakthrough in BSE-vaccine research.As you may have heard there are cases in Litula, where cattle is infected with BSE. Unfortuantely the affected cattle belong to farmers who are members in the NCA. To avoid more infected cattle we have to react immidiatly. And here is where InnoVax comes into play.We would like to give you the opportunity to test your vaccine in field on our cattle. We know, that the Frandorian government is very strict about field tests, but in Litula you could test the vaccine immidiately. Because this is a very big deal for both of us, we have to negotiate about a few issues, but we, the NCA, are in good spirits, that we can come to a conclusion that is very lucrative for both of us.You already know, that we have the first infected cases, so we need the vaccine for 10.000 pieces of cattle as soon as possible. We would prefer aDelivery Timeabout1 month. Because of the large quntity of vaccine doses we think about aPriceof $100 per dose.We want a full guarantee and if possible, we do not want any publicity, but I think we can talk about that.When this negotiation comes to a result both of us can agree with, the NCA would like to implement a longterm partnership, which includes standard Standardof your products.I am looking forward to your reply. Please let us know about your thoughts and conditions.With kind regardsMs. Brown</t>
  </si>
  <si>
    <t xml:space="preserve">Dear Mrs. Brown,As requested, you want doses for 10.000 pieces of cattle. For this quantity, the minimum time I can deliver is Delivery Time7 months, given the production conditions and logistical issues, hampered by the situation we are experiencing.Due to the number of doses of vaccine, we think of a Priceof #$ 500 per dose.We want a Limited warranty and, if possible, without advertising, as requested.When this negotiation reaches a result that we can both agree on, I would also like to implement a long-term partnership, which includes an Unlimited standard of our products.graciouslyMrs. Mr. Williams.</t>
  </si>
  <si>
    <t xml:space="preserve">Dear Williams,thank you for kindly taking our request into consideration. We are delighted by your willingness to negotiate. Unfortunately, I cannot agree with all your claims. But since I comprehend your point of view and your situation I agree to concede in some issues. Additionally, it would be very helpful if you could clarify exactly what aspects of this negotiation are a priority for your institution, as we will surely be able to find a satisfactory outcome for both our organisations.Now, I am willing to edit my offer on the issue of Price ,Publicity andFuture Testing but as I have stated before: we are pressed for time due to the rapid spread of the infection. A quickDelivery Time is essential! Regarding the matter of price, I am willing to agree to your current terms if you can in return provide our company with ample Guarantee and a fast delivery. This will also benefit you perfectly, as you will be provided with the chance to extensively test your vaccine in the field. So I would like you to further revise with your research and development department on the issue.I'd like to hear your point of view on my argumentation and wish you a nice day,Kind regards,Brown</t>
  </si>
  <si>
    <t xml:space="preserve">Dear Brown,Since you have now made it clear which are the two most important points Delivery Time and Guarantee. In addition to the availability to change with respect to the other criteria Price, Publicityand Future Testing. I redid the offers so that we can reach a fair agreement for both parties.I believe that with this offer, there is a balance of gain for my institution as for yours.Regards,Williams.</t>
  </si>
  <si>
    <t xml:space="preserve">Dear Williams,Thank you for your quick reply! After some reflections on your last offer, I think it is necessary to make some alterations in order to get on in this negotiation.I appreciate your latest offer very much and will concede in some points as well. You will find the adjustments in the attachment.Lastly, may I ask why you have changed your preferences for Publicity to narrow, when in the past you have made it clear that None would have been the preferable outcome for your company?Kindest Regards and best wishes to you and your family,Brown</t>
  </si>
  <si>
    <t xml:space="preserve">&lt;p&gt;Dear Williams,&lt;/p&gt;
&lt;p&gt;thank you for your quick response.&lt;/p&gt;
&lt;p&gt;I want to pick up the topic of &lt;span class="semanticEnrichment semanticEnrichmentItem-issue-65866 mceNonEditable badge badge-info p-1" title="Issue - Guarantee"&gt;Guarantee&lt;/span&gt; vs &lt;span class="semanticEnrichment semanticEnrichmentItem-issue-65864 mceNonEditable badge badge-info p-1" title="Issue - Delivery Time"&gt;Delivery Time&lt;/span&gt; . In your last email you indicated the possibility of switching to a full guarantee for a longer delivery time . Thus, my question is, would you be willing to switch to a full guarantee for a &lt;span class="semanticEnrichment semanticEnrichmentItem-issue-65864 mceNonEditable badge badge-info p-1" title="Issue - Delivery Time"&gt;Delivery Time&lt;/span&gt; of 6 months?&lt;/p&gt;
&lt;p&gt;I am looking forward to your response.&lt;/p&gt;
&lt;p&gt;Best regards,&lt;/p&gt;
&lt;p&gt;Brown&lt;/p&gt;</t>
  </si>
  <si>
    <t xml:space="preserve">&lt;p&gt;Dear Brown,&lt;/p&gt;
&lt;p&gt;&amp;nbsp;&lt;/p&gt;
&lt;p&gt;I understand that&amp;nbsp;&lt;span class="semanticEnrichment semanticEnrichmentItem-issue-65864 mceNonEditable badge badge-info p-1" title="Issue - Delivery Time"&gt;Delivery Time&lt;/span&gt;&amp;nbsp;and&amp;nbsp;&lt;span class="semanticEnrichment semanticEnrichmentItem-issue-65866 mceNonEditable badge badge-info p-1" title="Issue - Guarantee"&gt;Guarantee&lt;/span&gt;&amp;nbsp;are both very important topics. I can provide full&amp;nbsp;&lt;span class="semanticEnrichment semanticEnrichmentItem-issue-65866 mceNonEditable badge badge-info p-1" title="Issue - Guarantee"&gt;Guarantee&lt;/span&gt;&amp;nbsp;just if I have 7 months of&amp;nbsp;&lt;span class="semanticEnrichment semanticEnrichmentItem-issue-65864 mceNonEditable badge badge-info p-1" title="Issue - Delivery Time"&gt;Delivery Time&lt;/span&gt;&amp;nbsp;. The vaccine has some very important process that demands more time to be tested. But, if your demand is very urgent, we can acelerate the process, but the &lt;span class="semanticEnrichment semanticEnrichmentItem-issue-65865 mceNonEditable badge badge-info p-1" title="Issue - Price"&gt;Price&lt;/span&gt;&amp;nbsp; will be increased. I can accept even 4 months by&amp;nbsp;&lt;span class="semanticEnrichment semanticEnrichmentItem-issue-65864 mceNonEditable badge badge-info p-1" title="Issue - Delivery Time"&gt;Delivery Time&lt;/span&gt;&amp;nbsp;, but the &lt;span class="semanticEnrichment semanticEnrichmentItem-issue-65865 mceNonEditable badge badge-info p-1" title="Issue - Price"&gt;Price&lt;/span&gt;&amp;nbsp;&amp;nbsp;will be the double. I can assure that we will find a good point for both of us.&amp;nbsp;&lt;/p&gt;
&lt;p&gt;&amp;nbsp;&lt;/p&gt;
&lt;p&gt;Best reguards,&lt;/p&gt;
&lt;p&gt;Williams&lt;/p&gt;</t>
  </si>
  <si>
    <t xml:space="preserve">&lt;p&gt;Dear Mr/Mrs Williams,&lt;/p&gt;
&lt;p&gt;My name is Mrs Brown and I am one of the executives of the National Cattle Association (NCA). The NCA is an association of farmers that together own more than 10000 pieces of cattle. As you have probably already noticed, our association is negotiating with your company about vaccines against BSE. As the first discussions have already taken place, a first agreement about the number of vaccines and terms of payment was reached. This week I will continue the negotiations for the remaining five issues. The issues I want to negotiate in this context are:&lt;/p&gt;
&lt;ul&gt;
&lt;li&gt;The delivery time for the vaccine&lt;/li&gt;
&lt;li&gt;The price for the vaccine&lt;/li&gt;
&lt;li&gt;Future testing&lt;/li&gt;
&lt;li&gt;Publicity&lt;/li&gt;
&lt;li&gt;Guarantees by InnoVax&lt;/li&gt;
&lt;/ul&gt;
&lt;p&gt;To reach a good agreement it is important to know which issues are the most important. Therefore, before we start the negotiations, I would like to ask you which of the above mentioned issues are most important for you?&lt;/p&gt;
&lt;p&gt;I hope to hear from you soon!&lt;/p&gt;
&lt;p&gt;Kind regards,&lt;/p&gt;
&lt;p&gt;Brown&lt;/p&gt;</t>
  </si>
  <si>
    <t xml:space="preserve">&lt;p&gt;Dear Ms. Williams,&lt;/p&gt;
&lt;p&gt;thank you very much for your promt reply!&lt;/p&gt;
&lt;p&gt;After reading you last offer I have a question regarding the issues&amp;nbsp;&lt;span class="semanticEnrichment semanticEnrichmentItem-issue-66062 mceNonEditable badge badge-info p-1" title="Issue - Guarantee"&gt;Guarantee&lt;/span&gt;&amp;nbsp;and&amp;nbsp;&lt;span class="semanticEnrichment semanticEnrichmentItem-issue-66063 mceNonEditable badge badge-info p-1" title="Issue - Publicity"&gt;Publicity&lt;/span&gt;. Maybe you could tell me what is more important to you so that I can adjust my counteroffer with regards to our best interest.&amp;nbsp;&lt;/p&gt;
&lt;p&gt;Thank you indvance for clarifying this!&lt;/p&gt;
&lt;p&gt;Best regards&lt;/p&gt;
&lt;p&gt;Ms. Brown&lt;/p&gt;</t>
  </si>
  <si>
    <t xml:space="preserve">&lt;p&gt;Dear Ms. Brown,&lt;/p&gt;
&lt;p&gt;We at Innovax attach more value to offering you a fair guarantee. We know that sometimes, pharmaceutical companies do not give any guarantee and the entire risk remains with the owner of the vaccinated cattle. But this is against our moral values, and we do not want to give you the idea here that we are not taking our responsibility.&lt;/p&gt;
&lt;p&gt;In terms of publicity, it's more important to us that the vaccine is effective.&amp;nbsp; However, since we are still relatively new as a pharmaceutical company, we could benefit from the publicity in the medical world, especially&amp;nbsp;when our services and products prove effective.&amp;nbsp;&lt;/p&gt;
&lt;p&gt;I'm looking forward to hearing from you soon.&lt;/p&gt;
&lt;p&gt;Best,&lt;/p&gt;
&lt;p&gt;Ms. Williams&lt;/p&gt;</t>
  </si>
  <si>
    <t xml:space="preserve">&lt;p&gt;Dear Mr.Brown&lt;/p&gt;
&lt;p&gt;I am glad we are starting to come to an agreement. It would be a shame if we couldn't work out these final issues in the last moment.&lt;/p&gt;
&lt;p&gt;I looked at your proposal and I have 2 final offers for you I would both be happy with. Since we don't have much time left, I am doing it this way.&lt;/p&gt;
&lt;p&gt;Offer 1:&lt;/p&gt;
&lt;p&gt;Price: 400&lt;/p&gt;
&lt;p&gt;Delivery: 3 months&lt;/p&gt;
&lt;p&gt;Guarantee: wide&lt;/p&gt;
&lt;p&gt;Publicity: none&lt;/p&gt;
&lt;p&gt;Future testing: Unlimited&lt;/p&gt;
&lt;p&gt;&amp;nbsp;&lt;/p&gt;
&lt;p&gt;Offer 2:&lt;/p&gt;
&lt;p&gt;Price: 400&lt;/p&gt;
&lt;p&gt;Delivery: 3 months&lt;/p&gt;
&lt;p&gt;Guarantee: Wide&lt;/p&gt;
&lt;p&gt;Publicity: wide&lt;/p&gt;
&lt;p&gt;Future testing: standard&lt;/p&gt;
&lt;p&gt;&amp;nbsp;&lt;/p&gt;
&lt;p&gt;These are my absolute final offers. If you are not willing to accept either of them, we unfortunately need to stop the negotiation.&lt;/p&gt;
&lt;p&gt;&amp;nbsp;&lt;/p&gt;
&lt;p&gt;I hope to hear from you soon&lt;/p&gt;
&lt;p&gt;Kind regards,&lt;/p&gt;
&lt;p&gt;Williams&lt;/p&gt;</t>
  </si>
  <si>
    <t xml:space="preserve">&lt;p&gt;Dear Mr. Williams,&lt;/p&gt;
&lt;p&gt;Thank you so much for the latest two offers.&amp;nbsp;&lt;/p&gt;
&lt;p&gt;After some consideration I am very happy to inform you that &lt;strong&gt;I agree with Offer 1&lt;/strong&gt;. Therefore,&amp;nbsp;please send me this offer so that I can formally accept it.&lt;/p&gt;
&lt;p&gt;I wish you a nice day.&lt;/p&gt;
&lt;p&gt;Yours sincerely,&lt;/p&gt;
&lt;p&gt;Brown&lt;/p&gt;</t>
  </si>
  <si>
    <t xml:space="preserve">&lt;p&gt;Dear Brown,&lt;/p&gt;
&lt;p&gt;I was very happy to receive your email. It is nice to meet you, even though it is digitally.&lt;/p&gt;
&lt;p&gt;We are excited about the possibility of a cooperation between our organizations. Hearing you mention that you aim for a win-win situation is great, as that is what we want to aim for as well!&lt;/p&gt;
&lt;p&gt;Before I respond to your proposal, I have a clarifying question concerning the amount of cows to be vaccinated. From my supervisor I understood there was an agreement set on 6000 out of your 10.000 cows. As you mentioned 10.000 in your email, I was wondering if you received different information?&lt;/p&gt;
&lt;p&gt;Looking forward to your reply,&lt;/p&gt;
&lt;p&gt;&amp;nbsp;&lt;/p&gt;
&lt;p&gt;Kind Regards,&lt;/p&gt;
&lt;p&gt;Williams&lt;/p&gt;</t>
  </si>
  <si>
    <t xml:space="preserve">&lt;p&gt;Dear William,&lt;/p&gt;
&lt;p&gt;thanks for the reminder, you're correct. We need 6000 vaccinations, I was mistaken.&lt;/p&gt;
&lt;p&gt;Therefore my suggestion is:&lt;/p&gt;
&lt;p&gt;- 3,000 vaccines in 1 month for a Price of 500 USD for farms in the epicentre&lt;/p&gt;
&lt;p&gt;- 3,000 vaccines in 3 months for a Price of 300 USD for the other farms&lt;/p&gt;
&lt;p&gt;The Issue Values would remain the same with an average Price of &lt;span class="semanticEnrichment semanticEnrichmentItem-value-66313 mceNonEditable badge badge-info p-1" title="Value - Price (400)"&gt;400&lt;/span&gt; USD to an average Delivery Time of &lt;span class="semanticEnrichment semanticEnrichmentItem-value-66312 mceNonEditable badge badge-info p-1" title="Value - Delivery Time (2 months)"&gt;2 months&lt;/span&gt;.&lt;/p&gt;
&lt;p&gt;Best&lt;/p&gt;
&lt;p&gt;Gerd&lt;/p&gt;</t>
  </si>
  <si>
    <t xml:space="preserve">Dear Williams,we have already reached an agreement on two points and I look forward to continuing negotiations with you.We at NCA need the vaccine as soon as possible, but we must not forget that it must also work optimally. Is it possible to get the vaccine within one month and still have the full guarantee against loss? If this is the case, what are the criteria of the other attributes?I wish you a nice day.Kind regards,Brown</t>
  </si>
  <si>
    <t xml:space="preserve">Dear Brown,Nice to hear from you personally, I am glad our organisations have already reached an agreement on the amount of vaccines and the payment term. I am happy to start negotiating on the other issues, and I hope we will find a solution that benefits us both.Unfortunately, as we are still a relatively young pharmaceutical company, we do not have the resources to fully meet your requests. It will take multiple months to set up the facilities to produce vaccines in such scale, and then it takes some more time to actually produce them. Therefore we would prefer a Delivery Timeof 7 monthsAs for the Guarantee, we understand that you need some form of assurance that our vaccine is safe to use, as the investment would be way too risky otherwise. However, since this product is still very new, a full guarantee is simply impossible. We do want to offer you a compensation for possible negligence from our side, meaning aNarrowguarantee, because we strive to prevent that at all costs.For a full guarantee to be possible in the future a lot more testing needs to be done. Therefore, we would like to request Unlimited Future Testingon your cattle, which can greatly speed up the process of perfecting this vaccine and developing new vaccines for other cattle diseases. Since you also benefit from these future vaccines, I believe it is in both our interests to allow us unlimited testing. I further believe that NarrowPublicityis in both our interests, as neither of us stands to gain anything from more publicity but a little is nice for both of us.Coming back to the point of Innovax still being relatively young, we sadly do not have the scale yet to efficiently produce our vaccines, reducing the production cost. Therefore our Pricecannot drop lower than500US$ per dose. I hope you will see that waiting for another company to spend as much as we have into developing this vaccine and then negotiating with them will end up costing about the same, while having lost thousands of valuable cows in the meantime.I am eager to hear from you soon, I hope we can find a middle ground that benefits us both.Kind regards,Williams</t>
  </si>
  <si>
    <t xml:space="preserve">Dear Williams,thanks for all the information that you provide us. I am afraid that our positions still differ somewhat, but I am confident that we can achieve a win-win situation.For us,Delivery Timeis very important. I understand your point of view, but I'm afraid to say, that if it would take 7 months to deliver we would lose too many cows, as some cows are already infected. This would also not be in line with your interests, as you would have fewer test objects. So aDelivery Timeof maximum3 monthsmust be fulfilled.Which brings us to the next point. You requested unlimited future testing but only offer us a narrowGuarantee, which does not sound fair to us. Our compromise would be that you can have UnlimitedFuture Testingif we get a WideGuarantee.In the point of Publicity, we would be satisfied with narrow publicity, but Nonewould be optimal for us.With the unlimited future testing we offered you, you should be able to lower the cost in the future, so your company would also profit from us. APriceof300per dose would be fair because our company is receiving a vaccine that has not yet been sufficiently tested.I hope that with this counteroffer we could approach a win-win situation with big steps.I wish you a nice daykind regards,Brown</t>
  </si>
  <si>
    <t xml:space="preserve">Dear Brown,Thank you for your response, I think we are getting closer to a deal that would be optimal for both of us.Unfotunately a Delivery Time of 3 months is simply impossible to us, but I understand that it is important to you so I am trying to give in as much as I can. I'm afraid a delivery time of 5 months is the best I can do, I hope you can accept this.I can agree with your compromise on the points of Guarantee, Publicityand Future Testing, I think these arefair for both of us.However, you said due to unlimited testing we "should be able to lower the cost in the future", but unfortunately it doesn't work that way. The testing is in order to be able to produce future vaccines, but doesn't influence the price in any way. Therefore we really cannot give in on Price, so if you want to get these vaccines you will have to agree to500US$.We are close to a deal, so I hope you'll agree with this counteroffer.Kind regards,Williams</t>
  </si>
  <si>
    <t xml:space="preserve">&lt;p&gt;Dear Williams,&lt;/p&gt;
&lt;p&gt;My name is Jamie, I am going to be your negotiation partner in this assignment.&lt;/p&gt;
&lt;p&gt;Im looking forward to a successful negotiation.&lt;/p&gt;
&lt;p&gt;Thanks,&lt;/p&gt;
&lt;p&gt;&amp;nbsp;&lt;/p&gt;</t>
  </si>
  <si>
    <t xml:space="preserve">&lt;p&gt;Dear Brown,&lt;br /&gt;&lt;br /&gt;Nice to meet you! &lt;br /&gt;I'm also looking forward to this negotiation.&amp;nbsp;&lt;br /&gt;&lt;br /&gt;Let me introduce myself.&amp;nbsp;&lt;br /&gt;My name is William, and one&amp;nbsp;of the executives of the InnoVax.&lt;br /&gt;Our management came across the information about a new BSE outbreak in Litulia.&lt;br /&gt;&lt;br /&gt;&lt;/p&gt;
&lt;p&gt;I think this could be a nice collaboration for both of us. Would you like to clarify exactly what you need and how you see this collaboration? &lt;br /&gt;Then I can see what we can do from our side.&lt;br /&gt;&lt;br /&gt;Thanks in advance!&lt;/p&gt;
&lt;p&gt;Kind regards,&lt;br /&gt;Williams&lt;/p&gt;</t>
  </si>
  <si>
    <t xml:space="preserve">Dear Williams,I would like to send you my company's first offer as you can find in attachment.I would be happy if we can reach a collaboration decision for a long relationship between our companies.looking forwards to hearing from you soon,Thanks and best regards,Brown</t>
  </si>
  <si>
    <t xml:space="preserve">Dear Brown,Thanks for your offer.Unfortunately, I cannot agree with all your claims. In the attachment, you can find my counteroffer.If you can agree with the price, I am willing to concede to some other issues.Just to be sure. I hope you understand that you must pay in US dollars.I wish you a nice day and hope we can come to an agreement before 4 pm today.With best regards,Williams</t>
  </si>
  <si>
    <t xml:space="preserve">&lt;p&gt;Dear Mr. Williams,&lt;/p&gt;
&lt;p&gt;&lt;br /&gt;Thank you for your fast response. It is clear that both companies are very interested on reach a common agreement. To do so, we think that is vital to have open communication and information. As expressed before, our main subjects on the agenda are delivery time and guarantee, because are the subjects that affect most of our cows. We would like to know what are Innovax's most important subjects on the agenda to reach a fruitful agreement. &lt;br /&gt;We believe that once we have full information we can find a creative solution that equally benefits both companies.&lt;/p&gt;
&lt;p&gt;I am looking forward to your response.&lt;br /&gt;Best Regards, &lt;br /&gt;Brown&lt;/p&gt;</t>
  </si>
  <si>
    <t xml:space="preserve">&lt;p&gt;Dear Mr. Brown,&lt;/p&gt;
&lt;p&gt;Thank you for your kind reply!&lt;/p&gt;
&lt;p&gt;An open communication is indeed the best to come to an appropriate outcome. &lt;br /&gt;For InnoVax especially the delivery time and price is of interest to provide vaccines of high quality. Perhaps, we could increase the levels of guarantee whereas you could increase the delivery time?&lt;/p&gt;
&lt;p&gt;Let me know what are your thoughts on this.&lt;/p&gt;
&lt;p&gt;Best regards,&lt;/p&gt;
&lt;p&gt;Williams&lt;/p&gt;
&lt;p&gt;&amp;nbsp;&lt;/p&gt;</t>
  </si>
  <si>
    <t xml:space="preserve">&lt;p&gt;Dear Mr./Mrs. Wiliams,&lt;/p&gt;
&lt;p&gt;I am Mr. Brown and I will be your negotiation partner. I hope we can find a solution that is good for both parties in this negotiation. As a first step I want to ask you to make an offer about the negotiation points. So we can talk more in detail about the issues.&lt;/p&gt;
&lt;p&gt;I wish you a nice day.&amp;nbsp;&amp;nbsp;&amp;nbsp;&amp;nbsp;&amp;nbsp;&amp;nbsp;&amp;nbsp;&amp;nbsp;&amp;nbsp;&amp;nbsp;&amp;nbsp;&amp;nbsp;&amp;nbsp;&amp;nbsp;&amp;nbsp;&amp;nbsp;&amp;nbsp;&amp;nbsp; &lt;br /&gt;&lt;br /&gt;Yours sincerely,&lt;br /&gt;Mr. Brown&lt;/p&gt;</t>
  </si>
  <si>
    <t xml:space="preserve">&lt;p&gt;Dear Mr. Brown,&lt;/p&gt;
&lt;p&gt;It is indeed nice to meet you, even though it is online! I am Mrs. Williams and I, too, hope to settle an agreement that is beneficial to the both of us.&lt;/p&gt;
&lt;p&gt;I appreciate you wanting to start right away, but don't you think it would also be good if we get to know each other a little bit, before diving into the negotiation? After all, we're going to be dealing with each other intensively these coming days.&lt;/p&gt;
&lt;p&gt;I will start by telling something about myself: I have been working at InnoVax for six years now and have since been closely following our development of the BSE vaccin. I must say I am very happy (and proud) that we're offered the possibility to test our new vaccine in the field. Besides work, in my spare time, I like to cook new recipes and go running. What about you - how long have you been working for NCA, and what are your interests?&lt;/p&gt;
&lt;p&gt;Of course - if you don't feel comfortable sharing, we can also skip introductions and get to business. I realize we're under time pressure - it's just that I'm definitely curious for the person that's on the other end of the screen and I believe this will make negotiations more pleasant and useful for the both of us.&lt;/p&gt;
&lt;p&gt;Yours sincerely,&lt;/p&gt;
&lt;p&gt;Mrs. Williams&lt;/p&gt;</t>
  </si>
  <si>
    <t xml:space="preserve">&lt;p&gt;Dear Mrs. Williams,&lt;/p&gt;
&lt;p&gt;thank you for your message! Of course we can get to know each other a bit. And I share your curiosity about the person on the other side. I appreciate that we are both looking for&amp;nbsp; good results for both parties,too. And I think in this context it is very important to trust each other. In my opinion (and as you mentioned) this little introduction therefore can be helpful, too.&lt;/p&gt;
&lt;p&gt;Your self presentation sounds interesting. I am Mr. Brown and I am an excecutive of NCA (National Cattle Association). I represent them in this negotiation. I work there for so many years I can't count them. In my free time I like to do sports, too. I go running and go to the gym. Moreover I like to spend time with friends and family and I like to travel.&lt;/p&gt;
&lt;p&gt;I want to be open with you. Our negotiation has a deadline for friday afternoon. I am not sure if and how often I can answer on friday. Therefore it would be useful if we negotiated before. So if it is ok for you it would make sense that we start to negotiate about the topics now. I am looking forward to negotiate with you! And I would be happy to receive a first offer.&lt;/p&gt;
&lt;p&gt;I wish you a nice day!&lt;/p&gt;
&lt;p&gt;Your sincerely&lt;/p&gt;
&lt;p&gt;Mr. Brown&lt;/p&gt;
&lt;p&gt;&amp;nbsp;&lt;/p&gt;
&lt;p&gt;&amp;nbsp;&lt;/p&gt;</t>
  </si>
  <si>
    <t xml:space="preserve">&lt;p&gt;Dear Mrs. Williams,&lt;/p&gt;
&lt;p&gt;I hope you had a good night. This is our last day today and I think we a both willing to conclude the negotiation quickly. There are some point for me to say. Therefore I write you a question.&lt;/p&gt;
&lt;p&gt;Firstly, I want to thank you for your apologize and want to reassure regarding our negotiation that I am not more rigid or this not have any consequences regarding our negotiation. For me this is a negotiation between InnoVax and NCA and we only both want the best for our companies.&lt;/p&gt;
&lt;p&gt;Secondly, I have also to apologize to you. As you allready noticed I am not the person who react positivly in situations with e.g. the other options or to last offers if I can't accept them. But I made you also last offers. And it put you in the same situation. So sry! For me it doesn't matter if you make the last offer or I. For me there is a certain limit that I can accept and under this value I can't go (it does not make sense for me). I think it is the same thought on your side. &lt;/p&gt;
&lt;p&gt;In this context I want to thank you very much for your offer. This was a very important step that I really appreciate. In this context I want also to thank you for your obvious efforts. I could really read in your sentences how much efforts it costs you to make your offer and the concessions. I want also to compliment with you, because you really negotiate so good that I really go to the limit to the offer that I can accept. But as we learned from my double offer, when somebody loose something it unforutnely doesn't mean that the other party gets the positive effect (which maybe the other party expects). Sometimes it is even worse.&amp;nbsp; &lt;/p&gt;
&lt;p&gt;We are not far away to reach this under limit from my side and there I want to ask you for a last step. And if we reach this limit I accept it.&lt;/p&gt;
&lt;p&gt;There is a high respect for you from my side. But regarding your argumentation I don't understand your argumentation at all.&lt;/p&gt;
&lt;p&gt;&lt;strong&gt;delivery time/price: &lt;/strong&gt;I really apreciate your concession regarding the delivery time. I&amp;nbsp; noticed how much efforts it costs you to make here a concession. So thank you very much! But in return you got here the higher price (both gets the second best option in their most important issue). For me this sounds very fair. And in my opinion this issues are fair negotiated and can't be used again for other issues. I can't understand a fair logic behind it.&lt;/p&gt;
&lt;p&gt;&lt;strong&gt;Future Testing/ Publicity: &lt;/strong&gt;In general you are right that a medium solution is a good way. But with reference to your first offer future testing-standard and publicity narrow are your perfect solutions you are looking for.&amp;nbsp; So it is a compromise from my side. For me this two issues are not so important. &lt;strong&gt;Are this issues important or medium important for you?&lt;/strong&gt;&lt;/p&gt;
&lt;p&gt;So my perception is that price and delivery time is a fair compromise. And you got you optimal level in two further issues. And I wanted to have the best outcome for the issue gurantee. For me it sounds for a good solution. Because you said the issue gurantee is unimportant for you.&lt;/p&gt;
&lt;p&gt;I am sure we wanted both to conclude the negotiation before and it costs us everytime so much efforts and thoughts to make another compromise. If you want to, you could also send me more offers if there are other options which make more sense (to see if they make sense also for me). This is what I can offer. Please keep also in mind that I made you two offers in my last message and we choose the offer which is worse for me.&lt;/p&gt;
&lt;p&gt;I hope we can conclude this hart but very positive negotiation in a good and positive way. &lt;br /&gt;I wish you a nice day.&lt;/p&gt;
&lt;p&gt;Yours sincerely,&lt;/p&gt;
&lt;p&gt;Mr. Brown&lt;/p&gt;</t>
  </si>
  <si>
    <t xml:space="preserve">&lt;p&gt;Dear Mr Brown,&lt;/p&gt;
&lt;p&gt;I appreciate that you used the question option! I think that it is good to evaluate where we stand right now, and sometimes this can be confusing through this offer-counteroffer structure. Like you say, when someone loses something, this does not automatically mean that the other gains. I'm going to keep it short with you, since time is ticking:&lt;/p&gt;
&lt;p&gt;&lt;strong&gt;Delivery time / price:&lt;/strong&gt;&amp;nbsp;2 months is a very short time for us, but 400 is a fair price. Like you said, we both get the second best option on our most important issue, which seems fair.&amp;nbsp;&lt;/p&gt;
&lt;p&gt;Regarding&amp;nbsp;&lt;strong&gt;publicity&lt;/strong&gt;, you say you give me my most optimal option, which is nice. However, as you know (because I mentioned before), this issue is of &lt;em&gt;least importance&lt;/em&gt; to me, and also to you. So even though really I appreciate your concession, don't get me wrong, it is my opinion that this should be seen relatively and not as a huge concession.&lt;/p&gt;
&lt;p&gt;Regarding&amp;nbsp;&lt;strong&gt;future testing&lt;/strong&gt;, you say you give me my most optimal option, but this is not true. I, in fact, thought this was your optimal option. So please keep this in mind.&amp;nbsp;&lt;/p&gt;
&lt;p&gt;Lastly, regarding&amp;nbsp;&lt;strong&gt;guarantee&lt;/strong&gt;, we already spoke of the fairness of asking for a full guarantee when you only give us two months delivery time. I'm going to have to stand my ground here - my hands are tied. Offering full guarantee for a product that we only have 2 months to develop, is simply not realistic and I hope you understand that. We have to find a better balance.&lt;/p&gt;
&lt;p&gt;So I, too, would like to suggest 2 combinations of the issues. The first combination:&lt;/p&gt;
&lt;p&gt;- Delivery time: 2 months&lt;/p&gt;
&lt;p&gt;- Price: 400&lt;/p&gt;
&lt;p&gt;- Guarantee: wide&lt;/p&gt;
&lt;p&gt;- Publicity: narrow&lt;/p&gt;
&lt;p&gt;- Future testing: standard&lt;/p&gt;
&lt;p&gt;&amp;nbsp;&lt;/p&gt;
&lt;p&gt;In the second combination, I suggest a new distribution, to check if thinking in new ways would improve our agreement for you. This offer is slightly worse for me, but since I would really like to end this negotiation positively, I will try. Who knows?:&lt;/p&gt;
&lt;p&gt;- Delivery time: 3 months&lt;/p&gt;
&lt;p&gt;- Price: 400&lt;/p&gt;
&lt;p&gt;- Guarantee: full&lt;/p&gt;
&lt;p&gt;- Publicity: narrow&lt;/p&gt;
&lt;p&gt;- Future testing: unlimited&lt;/p&gt;
&lt;p&gt;Some clarification of this last offer: we get a slightly longer delivery time, but you will get full guarantee, which I know is of great importance to you. This is without a doubt the worst option for me, so changing the future testing in unlimited (good for me), will balance this out.&amp;nbsp;&lt;/p&gt;
&lt;p&gt;I think we are taking some nice steps here. &lt;strong&gt;Which offer is best to you? Would you accept one of these offers?&lt;/strong&gt; Feel free to respond in a question or in an offer, whatever suits you best.&amp;nbsp;&lt;/p&gt;
&lt;p&gt;Yours sincerely,&amp;nbsp;&lt;/p&gt;
&lt;p&gt;Mrs Williams&lt;/p&gt;</t>
  </si>
  <si>
    <t xml:space="preserve">&lt;p&gt;Hello Mrs. Williams,&lt;/p&gt;
&lt;p&gt;thank you very much for your quick answer. I think this message helps us to understand each other better. I see your points!!! And I think we are doing our best. I think we both want to conclude the negotiation. Unfortunely both offers are not better for me. I thought about your text and tried to find a good solution. I have also three offers for you,too.&lt;/p&gt;
&lt;p&gt;I don't want to make you any pressure regarding my question in the last message. So it's up to you to answer. I ask you how you see the future testing in your priority. I am a bit confused regarding this point. In your first offer you propose standard? Or is there something wrong? But now I understand unlimited is better for you? I considerate this in my offers (you can choose). It is only important at the end regarding our joint result. But I repeat I don't want to make you any pressure.&lt;/p&gt;
&lt;p&gt;I appreciate that we are both doing our best. I read your points carefully. And I want you to keep this in mind reading my offers. I combinated in my offers your needs with creative possible solutions that make sense for me, too. I send you three offers. The first one is better for me and the last one reached my absolute limit which I mentioned in my last message. So if it is possible,please let's choose the first one.&lt;/p&gt;
&lt;p&gt;Offer 1 is a small variation of your offer. And would be the best option for me.&lt;/p&gt;
&lt;p&gt;&lt;strong&gt;Offer 1:&lt;/strong&gt;&lt;/p&gt;
&lt;p&gt;delivery time 3 month&lt;br /&gt;price: 400 Us Dollar&lt;br /&gt;Gurantee: Full &lt;br /&gt;publicity: none&lt;br /&gt;Future testing: you can choose between unlimited, standard and minimal.&lt;/p&gt;
&lt;p&gt;In offer 2 I am willing to compensate your additional risk in the gurantee with a higher price. This is quiet hart for me, but if this combination is better for you, I will do this. Because you mentioned that publicity is very low in the importance, I thought it make more sense that you can choose the future testing. I thought about even giving you for the publicity the option narrow, but these option is even worse then your acutal offer.&lt;/p&gt;
&lt;p&gt;&lt;strong&gt;Offer 2:&lt;/strong&gt;&lt;/p&gt;
&lt;p&gt;delivery time 2month&lt;br /&gt;price: 500 Us Dollar&lt;br /&gt;Gurantee: Full &lt;br /&gt;publicity: none&lt;br /&gt;Future testing: you can choose between unlimited, standard and minimal.&lt;/p&gt;
&lt;p&gt;In my third offer you see that I tried my best to respect your claim in the issue gurantee ( wide). Again I would ask for no publicity and you can choose between three options regarding future testing. This three option are not all equal for me in the importance, but I will accept all three.&lt;/p&gt;
&lt;p&gt;&lt;strong&gt;Offer 3:&lt;/strong&gt;&lt;/p&gt;
&lt;p&gt;delivery time: 2 month&lt;br /&gt;price: 400 Us dollar&lt;br /&gt;Gurantee: wide&lt;br /&gt;publicity:noone&lt;br /&gt;Future testing: you can choose between unlimited, standard and minimal.&lt;/p&gt;
&lt;p&gt;I give really everthing in this offers. I really hope so much that we can conclude the negotiation with one of this offers. I tired so many diffrent possibilities but didn't find any other options. As just mentioned we reached my absolut limit and I have no other idea what to propose you. So I would be very pleased if we can conclude this negotiation here.&lt;/p&gt;
&lt;p&gt;Have a nice day! Im looking forward to your answer.&lt;/p&gt;
&lt;p&gt;Yours sincerely,&lt;/p&gt;
&lt;p&gt;Mr. Brown&lt;/p&gt;</t>
  </si>
  <si>
    <t xml:space="preserve">&lt;p&gt;Dear Mr. Brown,&amp;nbsp;&lt;/p&gt;
&lt;p&gt;Thank you for your messages. I'm also very looking forward to our partnership.&lt;br /&gt;I need a bit of time to think about your offer. Therefore, I will come back to you tomorrow&lt;/p&gt;
&lt;p&gt;All the best for now,&lt;/p&gt;
&lt;p&gt;Mr. Williams&amp;nbsp;&lt;/p&gt;</t>
  </si>
  <si>
    <t xml:space="preserve">&lt;p&gt;Good morning Mr. Williams,&amp;nbsp;&lt;/p&gt;
&lt;p&gt;I hope you have considered my offer and have taken all aspects into account. I would appreciate an answer to it by the end of the day so we can seal it, get it done and start working together. The NCA is very interested in starting into a bright future with InnoVax but this future will be built on trust and therefore we kindly ask you to reach out to us.&amp;nbsp;&lt;/p&gt;
&lt;p&gt;Otherwise we see ourself forced to reach out to other players in the market.&amp;nbsp;&lt;/p&gt;
&lt;p&gt;I want to highlight though, that we would prefferably work with you. But we have an obligation to our farmers and will act in their best interest.&amp;nbsp;&lt;/p&gt;
&lt;p&gt;&amp;nbsp;&lt;/p&gt;
&lt;p&gt;Kind regards,&lt;/p&gt;
&lt;p&gt;Mr. Brown&lt;/p&gt;</t>
  </si>
  <si>
    <t xml:space="preserve">&lt;p&gt;Dear Mr. Williams,&amp;nbsp;&lt;/p&gt;
&lt;p&gt;I am glad to finally hear from you again.&lt;/p&gt;
&lt;p&gt;Are you sure you want to place your last offer as a final one?&amp;nbsp;I cannot see any concession from your side. My last offer included lots of concessions from the NCA so both of us can come to a deal which is beneficial for both sides. As you might remember we ensured that the NCA and InnoVax are both interested in an agreement in our first meetings before we entered the current negotiation. You on the other hand keep saying you want to reach an agreement but keep constantly counteroffering lower conditions to the NCA. Your actions do not reflect your words on wanting to come to a fair agreement which is beneficial for both the NCA AND InnoVax. With this state of mind we will not come to an agreement and both of us will lose. Is this what you want?&amp;nbsp;&lt;/p&gt;
&lt;p&gt;If you don't want to agree on my last offer I hereby give you the chance to come up with a new offer. The NCA is not able to agree on your last terms and will otherwise be forced to step away from the table.&lt;/p&gt;
&lt;p&gt;&amp;nbsp;&lt;/p&gt;
&lt;p&gt;I am looking forward to hear from you as soon as possible.&amp;nbsp;&lt;/p&gt;
&lt;p&gt;Mr. Brown&lt;/p&gt;</t>
  </si>
  <si>
    <t xml:space="preserve">&lt;p&gt;Dear Mr. Brown,&lt;/p&gt;
&lt;p&gt;&amp;nbsp;&lt;/p&gt;
&lt;p&gt;Thank you for your question. &lt;span class="JLqJ4b ChMk0b" data-language-for-alternatives="en" data-language-to-translate-into="nl" data-phrase-index="3"&gt;However, I must say that I think it is quite rude of you to assume that we are not making a concession. We as InnoVax have already agreed to many of your conditions. Therfore, have made several concessions considering you last counteroffer in comparisson to our position.&lt;span class="JLqJ4b" data-language-for-alternatives="en" data-language-to-translate-into="nl" data-phrase-index="6"&gt; We also find it very important that the delivered product really has the standard it should have. However, this is not possible if we accelerate the delivery process even more. Because you are threatening to leave the table. Something we as InnoVax would find very unfortunate. Espessialy because the delivery time is the only thing we have to agree on now.&amp;nbsp;&lt;/span&gt;&lt;/span&gt;&lt;/p&gt;
&lt;p&gt;&lt;span class="JLqJ4b ChMk0b" data-language-for-alternatives="en" data-language-to-translate-into="nl" data-phrase-index="3"&gt;&lt;span class="JLqJ4b" data-language-for-alternatives="en" data-language-to-translate-into="nl" data-phrase-index="6"&gt;I can make you a counteroffer if you really want to a delivery time of 3 months&amp;nbsp;&lt;/span&gt;&lt;/span&gt;&lt;/p&gt;
&lt;p&gt;Hope to hear from you soon&amp;nbsp;&lt;/p&gt;
&lt;p&gt;Mr. Williams&lt;/p&gt;
&lt;div class="UdTY9 Yb6eTe" aria-hidden="true" data-location="2"&gt;
&lt;div class="kO6q6e"&gt;&amp;nbsp;&lt;/div&gt;
&lt;div class="BdDRKe"&gt;
&lt;div class="aJIq1d DSmisd" data-language-code="en" data-language-name="Engels" data-text="Dear Sir
Thank you for your question. However, I must say that I think it is quite cheeky of you to assume that we are not making a concession. We as Innovax have already agreed to many of your conditions. Have already made several concessions after your last counter offer compared to our position.
We also find it very important that the delivered product really has the standard it should have. However, this is not possible if we accelerate the delivery process even more. Because you are threatening to leave the table. Something we as innovax would find very unfortunate. Precisely because the delivery time is the only thing we have to negotiate now." data-crosslingual-hint="" data-location="2" data-enable-toggle-playback-speed="true"&gt;
&lt;div data-show-delay-ms="250" data-append-to-body="true" data-propagate-tooltip-mouseover-events="true" data-anchor-corner="bottom-left" data-popup-corner="top-left"&gt;
&lt;div data-show-delay-ms="250" data-append-to-body="true" data-propagate-tooltip-mouseover-events="true" data-anchor-corner="bottom-left" data-popup-corner="top-left"&gt;
&lt;div data-show-delay-ms="250" data-append-to-body="true" data-propagate-tooltip-mouseover-events="true" data-anchor-corner="bottom-left" data-popup-corner="top-left"&gt;
&lt;div id="ow4881" data-append-to-body="true" data-propagate-tooltip-mouseover-events="false" data-anchor-corner="bottom-end" data-popup-corner="top-end"&gt;
&lt;div&gt;
&lt;div data-show-delay-ms="250" data-append-to-body="true" data-propagate-tooltip-mouseover-events="true" data-anchor-corner="bottom-left" data-popup-corner="top-left"&gt;
&lt;div class="kGmWO"&gt;&amp;nbsp;&lt;/div&gt;
&lt;/div&gt;
&lt;/div&gt;
&lt;/div&gt;
&lt;/div&gt;
&lt;/div&gt;
&lt;/div&gt;
&lt;/div&gt;
&lt;/div&gt;
&lt;/div&gt;
&lt;p&gt;&amp;nbsp;&lt;/p&gt;</t>
  </si>
  <si>
    <t xml:space="preserve">&lt;p&gt;Dear Williams,&lt;/p&gt;
&lt;p&gt;this time I would like to know more about your delivery conditions. The vaccine is needed as soon as possible in order to ensure and prevent the health for the cows. To make sure that we both do not bother us und be transparent for realistic and feasible offers.&lt;/p&gt;
&lt;p&gt;Could you please tell me more about the following points regarding the delivery:&lt;/p&gt;
&lt;ul&gt;
&lt;li&gt;production capacity, as far as we discussed from previous agreements for 6,000 cows?&lt;/li&gt;
&lt;li&gt;production time, how long does is approximatly take to produce 6,000 doses? As far it is possible to produce it within 1-2 month this would be a great opportunity.&lt;/li&gt;
&lt;li&gt;do you know about the production capacity und time from the French competitor, who might also be able to provide a vaccine as soon as possible, better say earlier than the time in your last offer.&lt;/li&gt;
&lt;/ul&gt;
&lt;p&gt;For further offers on this issue I think we should make clear one selfs conditions and then the argueable offers for both of us should be evaluate, so a joint outcome could be granted. Do you think this might be a good option to go on with?&lt;/p&gt;
&lt;p&gt;I hope to hear from you soon.&lt;/p&gt;
&lt;p&gt;Kind regards,&lt;/p&gt;
&lt;p&gt;Brown&lt;/p&gt;</t>
  </si>
  <si>
    <t xml:space="preserve">&lt;p&gt;Dear Brown,&lt;/p&gt;
&lt;p&gt;Yes, of course!&lt;/p&gt;
&lt;p&gt;InnoVax needs to build new processing facilities to be able to produce the requested amount&lt;br /&gt;of the vaccine. Experts estimate that production facilities could be set up in about 3-4 months,&lt;br /&gt;but since the technology involved is innovative, a few extra months would decrease the&lt;br /&gt;project risk. InnoVax could use its existing laboratories for production, but that would cause&lt;br /&gt;disruptions to other projects and is thus very undesirable. Therefore, the delivery time should&lt;br /&gt;be as long as possible (7 months).&lt;/p&gt;
&lt;p&gt;Hope this makes my statement more clear for you.&lt;/p&gt;
&lt;p&gt;Thank you in advance!&lt;/p&gt;
&lt;p&gt;Kind regards,&lt;/p&gt;
&lt;p&gt;Williams&lt;/p&gt;</t>
  </si>
  <si>
    <t xml:space="preserve">&lt;p&gt;Hi Brown,&lt;/p&gt;
&lt;p&gt;I have an idea which could give us a deal. Let me run it by you.&amp;nbsp;&lt;/p&gt;
&lt;p&gt;From your last offer, I was happy with it however &lt;strong&gt;we would like to keep publicity narrow&lt;/strong&gt;. This means the vaccine results would be published in scientific journals only. Research usually keeps the subjects confidential and so there would be little chance of bad press for you with narrow publicity.&lt;/p&gt;
&lt;p&gt;If we can have narrow publicity &lt;strong&gt;I would be willing to try to secure a wide guarantee for your farmers&lt;/strong&gt;.&amp;nbsp;&lt;/p&gt;
&lt;p&gt;This would look very similar to your old offer:&lt;/p&gt;
&lt;p&gt;Delivery time: 2 months&lt;/p&gt;
&lt;p&gt;Price: 500&lt;/p&gt;
&lt;p&gt;Guarantee: Wide&lt;/p&gt;
&lt;p&gt;Publicity: Narrow&lt;/p&gt;
&lt;p&gt;Future testing: Unlimited&lt;/p&gt;
&lt;p&gt;I really believe this offer can give you the timely delivery you need with a solid guarantee behind it that will help reassure your farmers.&lt;/p&gt;
&lt;p&gt;Is this suitable?&lt;/p&gt;
&lt;p&gt;Best,&lt;/p&gt;
&lt;p&gt;Williams&amp;nbsp;&lt;/p&gt;
&lt;p&gt;&amp;nbsp;&lt;/p&gt;
&lt;p&gt;&amp;nbsp;&lt;/p&gt;</t>
  </si>
  <si>
    <t xml:space="preserve">&lt;p&gt;Hi&amp;nbsp;Williams,&lt;/p&gt;
&lt;p&gt;ok so let's keep the&amp;nbsp;publicity narrow. But the full guarantee is still necessary for us since there are still chances that&amp;nbsp;the vaccine is not effective.&lt;/p&gt;
&lt;p&gt;Here are my suggestions:&lt;/p&gt;
&lt;p&gt;Delivery time: 2 months&lt;/p&gt;
&lt;p&gt;Price: 500&lt;/p&gt;
&lt;p&gt;Guarantee: full&lt;/p&gt;
&lt;p&gt;Publicity: Narrow&lt;/p&gt;
&lt;p&gt;Future testing: Unlimited&lt;/p&gt;
&lt;p&gt;Hope it fits your needs.&lt;/p&gt;
&lt;p&gt;Best,&lt;/p&gt;
&lt;p&gt;Brown&lt;/p&gt;</t>
  </si>
  <si>
    <t xml:space="preserve">&lt;p&gt;Hi Brown&lt;/p&gt;
&lt;p&gt;Our vaccine has undergone rigorous laboratory testing, therefore, we have only proposed field tests because we have enough positive data to conclude that this vaccine would work on cattle. With our reputation on the line, we don't want to be reckless.&lt;/p&gt;
&lt;p&gt;On a 2 month delivery period, I can only offer a wide guarantee.&lt;/p&gt;
&lt;p&gt;I could offer a full guarantee, however, if the delivery period was longer.&lt;/p&gt;
&lt;p&gt;What is more important to you right now, the delivery time or guarantee type?&lt;/p&gt;
&lt;p&gt;Best,&lt;/p&gt;
&lt;p&gt;William&lt;/p&gt;</t>
  </si>
  <si>
    <t xml:space="preserve">&lt;p&gt;Hi&amp;nbsp;Williams,&lt;/p&gt;
&lt;p&gt;Ok fine, I accept a wide guarantee within 2 months delivery time.&amp;nbsp;&lt;/p&gt;
&lt;p&gt;However, as I know, InnoVax has experienced failure of projects before, I can not fully take a risk to spend our budget on such an expensive vaccine with unknown effectiveness. And in fact, we are contacting another firm that is also testing a vaccine against BSE in the laboratory, so InnoVax is not the only one choice. But I do like the company philosophy of&amp;nbsp;InnoVax and the effort you have paid for the society, so here I offer you:&lt;/p&gt;
&lt;p&gt;Delivery time: 2 months&lt;/p&gt;
&lt;p&gt;Price: 400&lt;/p&gt;
&lt;p&gt;Guarantee: wide&lt;/p&gt;
&lt;p&gt;Publicity: Narrow&lt;/p&gt;
&lt;p&gt;Future testing: Unlimited&lt;/p&gt;
&lt;p&gt;What do you think?&lt;/p&gt;
&lt;p&gt;Best,&lt;/p&gt;
&lt;p&gt;Brown&lt;/p&gt;
&lt;p&gt;&amp;nbsp;&lt;/p&gt;</t>
  </si>
  <si>
    <t xml:space="preserve">&lt;p&gt;Hi Brown,&lt;/p&gt;
&lt;p&gt;Thanks for clarifying in your last email.&amp;nbsp;&lt;/p&gt;
&lt;p&gt;I have now put together a new offer based on your suggestion. I would really like to keep the price at 500 dollars.&lt;/p&gt;
&lt;p&gt;Therefore, would this be acceptable?&lt;/p&gt;
&lt;p&gt;Delivery: 1 month&lt;/p&gt;
&lt;p&gt;Price: 500&lt;/p&gt;
&lt;p&gt;Guarantee: Wide&lt;/p&gt;
&lt;p&gt;Publicity: Narrow&lt;/p&gt;
&lt;p&gt;Future testing: Unlimited&amp;nbsp;&lt;/p&gt;
&lt;p&gt;I feel this works in both our favor, as you get fast delivery with a guarantee and I get my price and future testing.&amp;nbsp;&lt;/p&gt;
&lt;p&gt;If this is acceptable, let me know and I will put together an offer&lt;/p&gt;
&lt;p&gt;Best,&lt;/p&gt;
&lt;p&gt;Williams&lt;/p&gt;
&lt;p&gt;&amp;nbsp;&lt;/p&gt;</t>
  </si>
  <si>
    <t xml:space="preserve">&lt;p&gt;Dear Mr Brown,&amp;nbsp;&lt;/p&gt;
&lt;p&gt;I am very sorry, it was certainly not my intent to offer you narrow guarantees. &lt;br /&gt;&lt;br /&gt;Since you want to reconsider earlier agreed statements, I am sending you this question to discuss in all openness. I'm afraid we will be lost in the process otherwise. &lt;br /&gt;&lt;br /&gt;For InnoVax, no publicity would be the worst outcome as we would like to share the new vaccin with the world. We think that only publishing in medical papers would be the best and suitable option for this category, therefore the narrow option. However, although this is not our preferred option, I can offer you full publicity.&amp;nbsp;&lt;br /&gt;&lt;br /&gt;Let me know what your view on this subject is.&amp;nbsp;&lt;/p&gt;
&lt;p&gt;Kind regards,&lt;/p&gt;
&lt;p&gt;Mr Williams&lt;/p&gt;</t>
  </si>
  <si>
    <t xml:space="preserve">&lt;p&gt;Dear Mr. Williams,&lt;/p&gt;
&lt;p&gt;thank you for your question. NCA does not want publicity because public rumors and media exposure would be the worst conditions for my company. We could accept limited publicity describing the test in medical journals, but there should not be information for the general public.&lt;/p&gt;
&lt;p&gt;With my last message, I wanted to show that we are quite willing to pay 400 US$ per vaccinated cow. But this price is relatively high for a vaccine whose effectiveness has not yet been proven. In order to be able to accept your offer with a clear conscience, we have the opinion that you should make concessions in another topic.&lt;/p&gt;
&lt;p&gt;Please send me your revised offer so that we can reconsider it. I am very interested in reaching an agreement.&lt;/p&gt;
&lt;p&gt;&lt;span class="VIiyi" lang="en"&gt;&lt;span class="JLqJ4b ChMk0b" data-language-for-alternatives="en" data-language-to-translate-into="de" data-phrase-index="0"&gt;With best regards,&lt;br /&gt;Mr. Brown&lt;br /&gt;Executive NCA&lt;/span&gt;&lt;/span&gt;&lt;/p&gt;</t>
  </si>
  <si>
    <t xml:space="preserve">&lt;p&gt;Good Morning,&lt;/p&gt;
&lt;p&gt;at first I wanted to say it is a pleasure to negotiate with you again about the vaccine against BSE.&amp;nbsp;&lt;/p&gt;
&lt;p&gt;I know, we already talked about some issues, like the amount of vaccine you and InnoVax can provide and the payment, but there are some more issues I'd like to talk about.&amp;nbsp;&lt;/p&gt;
&lt;p&gt;To the NCA it is very important to stop the disease as soon as possible so no other cows get infected by BSE. This would be a huge problem for the whole industry and would cause major problems in the future like unemployment etc.&amp;nbsp;&lt;/p&gt;
&lt;p&gt;But there are also more issues like future testing, the publicity of this whole situation, the guarantee InnoVax provides for the vaccine and last bot not least the price of the vaccine.&lt;/p&gt;
&lt;p&gt;Maybe you can send me your first offer, so I can get an overview of your point of view.&lt;/p&gt;
&lt;p&gt;I think we will get an agreement, which satisfies both our needs and wishes.&lt;/p&gt;
&lt;p&gt;I'm looking forward to hear from you.&lt;/p&gt;
&lt;p&gt;Kind regards,&lt;/p&gt;
&lt;p&gt;Brown&lt;/p&gt;</t>
  </si>
  <si>
    <t xml:space="preserve">&lt;p&gt;Dear Williams,&lt;/p&gt;
&lt;p&gt;&amp;nbsp; I really appreciate your endeavor for the benefits of both sides and your last offer was a great improvement for me.&amp;nbsp;&lt;/p&gt;
&lt;p&gt;&amp;nbsp;I would like to apologize for wrongly predicting your preference for future testing, maybe I should stand in your shoes after knowing your preference.&lt;/p&gt;
&lt;p&gt;&amp;nbsp;However, I would like to ask about the sentence "we can not go any lower with the price than 500 per vaccine", is that mean there is no more space to negotiate for a lower price? Since this price is rather unacceptable, if we accept this price, we might need rather more from other issues to make up our utility, or do you have other better ideas?&lt;/p&gt;
&lt;p&gt;I am looking forward to your answer. Have a nice day!&lt;/p&gt;
&lt;p&gt;Best regards,&lt;/p&gt;
&lt;p&gt;Brown&lt;/p&gt;
&lt;p&gt;&amp;nbsp;&lt;/p&gt;</t>
  </si>
  <si>
    <t xml:space="preserve">&lt;p&gt;Dear Brown,&lt;/p&gt;
&lt;p&gt;Glad to hear from you. As I pointed out in my previous, it will be very hard to lower the price a lot, since pausing all our other projects is of high effect on the productivity of our company. However, we can ask our people to go full force, and aim for a Delivery Time &amp;nbsp;of 4 months instead of the initial 7 months. Would that be better?&amp;nbsp;&lt;/p&gt;
&lt;p&gt;Have a great day.&lt;/p&gt;
&lt;p&gt;Best,&lt;/p&gt;
&lt;p&gt;Williams&lt;/p&gt;</t>
  </si>
  <si>
    <t xml:space="preserve">&lt;p&gt;Dear Williams,&lt;/p&gt;
&lt;p&gt;Thanks for your reply!&lt;/p&gt;
&lt;p&gt;I feel a bit confused,&amp;nbsp;would you mind me summing up your position to make sure that I fully understand?&lt;/p&gt;
&lt;p&gt;You would like to make a concession of a shorter time for a higher price, is that mean your Price is more important than your Time? Since you said there was no space for a lower price, then I accepted the price which is unfair for me, or else I won't agree with the price.&lt;/p&gt;
&lt;p&gt;Now you would like to make a concession of a lower price for a better guarantee, is that mean your Guarantee is more important than your Price? Anyhow, you change your price.&lt;/p&gt;
&lt;p&gt;Put aside that the descriptions for Price contradict,&amp;nbsp; to sum up, is that mean your Guarantee is the most important, then Price is less important, the Time is least important within the three issues?&lt;/p&gt;
&lt;p&gt;If I didn't make mistake, is that possible I agree with your Guarantee to be wide, your Price to be 500, but Time to be 3 months? or you have a better idea?&lt;/p&gt;
&lt;p&gt;I'd like to hear your point of view on my argumentation!&lt;/p&gt;
&lt;p&gt;Have a nice day!&lt;/p&gt;
&lt;p&gt;Best regards,&lt;/p&gt;
&lt;p&gt;Brown&lt;/p&gt;
&lt;p&gt;&amp;nbsp;&lt;/p&gt;</t>
  </si>
  <si>
    <t xml:space="preserve">&lt;p&gt;Dear Brown,&lt;/p&gt;
&lt;p&gt;I am sorry for the confusion. As I explained, the price indeed is very important to InnoVax. However, we cannot give a full guarantee (see my argumentation in prior communications), so therefore we must find a middle way. Therefore, we can go for two different scenarios:&lt;/p&gt;
&lt;p&gt;1. Narrow publicity, minimal future testing, full guarantee in exchange for a 4 month delivery time and a price of 500 US dollars. This means that we will make concessions by means of guarantee, and you will concess by means of price. We both consess in delivery time (we meet in the middle).&lt;/p&gt;
&lt;p&gt;2. Narrow publicity, minimal future testing, wide guarantee in exchange for a lower price of 400 US dollars. You will concess by means of guarantee, we will concess by means of the price. We also both concess by means of time by meeting in the middle.&lt;/p&gt;
&lt;p&gt;You were indeed right that the price is really important to us, but it is a combination of all that determines the final outcome. Our calculations have shown that both situation 1 and situation 2 show a similar outcome, so this offer is a kind gesture towards your party to give you the opportunity to choose your most desirable outcome.&lt;/p&gt;
&lt;p&gt;Enjoy your evening and looking forward to your message.&lt;/p&gt;
&lt;p&gt;Best,&lt;/p&gt;
&lt;p&gt;Williams&lt;/p&gt;</t>
  </si>
  <si>
    <t xml:space="preserve">&lt;p&gt;Dear Williams,&amp;nbsp;&lt;/p&gt;
&lt;p&gt;hope my letter finds you well.&lt;/p&gt;
&lt;p&gt;Thank you very much for your counteroffer. We would like to work things out to make sure we get the best out of the contractual situation for both of our interestests and achieve the same goal, therefore would like to as for your feedback:&lt;/p&gt;
&lt;ol&gt;
&lt;li&gt;It seems for both of our parties delivery time as well as price are important issues. For us, delivery time would be more important than price hence would very much welcome if the current offered delivery time could be even more reduced. The subcontractor was just an idea, if it makes the production more complicated please do no not take it into consideration and go with the current setting you have in place. Without subcontractor what would be the shortest delivery time you could make? Do you have any other suggestions how the delivery time could be reduced?&lt;/li&gt;
&lt;li&gt;We have not mentioned this before, but cattles in our association have been infected, hence it would be important for us to have a fast delivery so the spreading could be put to a halt. As we understand your vaccine has not been tested outside of laboratory circumstances, therefore this could give you an opportunity to test its effectiveness. To compensate this risk, as mentioned before, we are willing to have a wide guarantee with which you are not covering effectiveness, but please do unterstand our financial situation as well that we do bear risks as its effectiveness is yet unknown. Would there be a possibility to reduce the price taken above into account?&lt;/li&gt;
&lt;/ol&gt;
&lt;p&gt;We are delighted to have come already to an agreement in five points: that is providing 6,000 vaccines, payment term of 60 days, a wide guarantee for the vaccination, narrow publicity as well as standard future testing.&lt;/p&gt;
&lt;p&gt;We are also open to other brainstorming possibilities and feedback to enhance the package deal and are looking forward to improve the working relationship also in the future.&amp;nbsp;&lt;/p&gt;
&lt;p&gt;For further questions we stand at your disposal and wishing you a great rest of the day,&amp;nbsp;&lt;/p&gt;
&lt;p&gt;Brown&lt;/p&gt;</t>
  </si>
  <si>
    <t xml:space="preserve">&lt;p&gt;Dear Mr. Brown&lt;/p&gt;
&lt;p&gt;Thank you for your mail.&lt;/p&gt;
&lt;p&gt;Again, I have taken a close look at your email and came to the following conclusion that hopefully fit both of our interests.&lt;/p&gt;
&lt;p&gt;I have talked about both issues with our management team. In order to see whether there is a possibility for our company to reduce the delivery time. As our building still needs to be built in order to keep up with the production of vaccines, it is just not possible to go much lower. But however, we can make a deal with the construction company to fasten up the process. This however will also be very costly for our company. So a reduction in price is really not possible. Our management team came up with the following solution: we are able to reduce the delivery time for 3 months.&lt;/p&gt;
&lt;p&gt;I just want to state that there is not much room anymore for negotiation for our company as we have reached all of our resources.&lt;/p&gt;
&lt;p&gt;I also hope this email gave some clarification about the current situation. Looking forward about hearing your thoughts about this.&lt;/p&gt;
&lt;p&gt;Kind regards,&lt;/p&gt;
&lt;p&gt;Williams.&lt;/p&gt;</t>
  </si>
  <si>
    <t xml:space="preserve">&lt;p&gt;Dear Brown,&amp;nbsp;&lt;/p&gt;
&lt;p&gt;Thank you very much for your interest in Innovax. We understand the sincerity of the situation and we would like to negotiate with the NCA about the BSE vaccins. In order to make a proper offer we need some time to prepare a proposition. We strive for giving you more information within the coming 24-48 hours.&amp;nbsp;&amp;nbsp;&lt;/p&gt;
&lt;p&gt;Looking forward to doing business with you.&amp;nbsp;&lt;/p&gt;
&lt;p&gt;Kind Regards,&lt;/p&gt;
&lt;p&gt;Williams&amp;nbsp;&lt;/p&gt;</t>
  </si>
  <si>
    <t xml:space="preserve">&lt;p&gt;Dear Williams,&lt;/p&gt;
&lt;p&gt;thank you for your quick reponse.&lt;/p&gt;
&lt;p&gt;I am looking forward to hearing from you.&lt;/p&gt;
&lt;p&gt;Kind regards,&lt;/p&gt;
&lt;p&gt;Brown&lt;/p&gt;</t>
  </si>
  <si>
    <t xml:space="preserve">&lt;p&gt;Dear InnoVax,&lt;/p&gt;
&lt;p&gt;I am delighted to meet you! My name is Mr. Brown and I am on of the executives of NCA. I am writing in regards to the recent BSE outbreak, which sadly has affected members of our association (Due to the confidentiality resons in regards to the press, this information is to remain private). Consequently, we would like to inquire some information about your vaccine and its effectiveness.&lt;/p&gt;
&lt;p&gt;I am looking forward to hearing from you soon.&lt;/p&gt;
&lt;p&gt;Kind regards,&lt;/p&gt;
&lt;p&gt;Mr. Brown&lt;/p&gt;</t>
  </si>
  <si>
    <t xml:space="preserve">&lt;p style="text-align: left;"&gt;Dear Mr. Brown,&lt;/p&gt;
&lt;p style="text-align: left;"&gt;I am sorry to hear that members of your association has been affected. My name is Mr. Williams and I am one of the executives of the InnoVax pharmaceutical company. After more than a dozen years of research we have developed the first vaccine against BSE with the newest technology on the market.&lt;span class="Apple-converted-space"&gt;&amp;nbsp;&lt;/span&gt;&lt;/p&gt;
&lt;p style="text-align: left;"&gt;Because this is the first vaccine against BSE we can&amp;rsquo;t give a full guarantee. However we can deliver the vaccine within 7 months, which is relatively soon for a brand new vaccine.&lt;span class="Apple-converted-space"&gt;&amp;nbsp;&lt;/span&gt;&lt;/p&gt;
&lt;p style="text-align: left;"&gt;For the safety of your association I am willing to help you the best I can!&lt;span class="Apple-converted-space"&gt;&amp;nbsp;&lt;/span&gt;&lt;/p&gt;
&lt;p style="text-align: left;"&gt;I am looking forward to hear from you.&lt;/p&gt;
&lt;p style="text-align: left;"&gt;Kind regards,&lt;/p&gt;
&lt;p style="text-align: left;"&gt;Mr. Williams&lt;/p&gt;</t>
  </si>
  <si>
    <t xml:space="preserve">&lt;p&gt;Dear Mr. Williams,&lt;/p&gt;
&lt;p&gt;Thanks for the short reply. We are in urgent need of the vaccine, wherefore I am in need of a delivery within one month. In return I am willing to negotiate on an issue that is important to you. Which factor do you find important?&lt;/p&gt;
&lt;p&gt;Kind regards,&lt;/p&gt;
&lt;p&gt;Mr. Brown&lt;/p&gt;
&lt;p&gt;&amp;nbsp;&lt;/p&gt;
&lt;p&gt;&amp;nbsp;&lt;/p&gt;
&lt;p&gt;&amp;nbsp;&lt;/p&gt;</t>
  </si>
  <si>
    <t xml:space="preserve">&lt;p&gt;Dear Mr. Brown&lt;/p&gt;
&lt;p&gt;Thank you for you openness. For us it is important to earn back the costs and that we have enough time to deliver the product. I see that you would like to have no publicity and a short delivery time.&lt;/p&gt;
&lt;p&gt;I propose a delivery time of 4 months (the middle for both) and no publicity in your favor in return of price of 500 euro so we can earn back our costs.&amp;nbsp;&lt;/p&gt;
&lt;p&gt;What do you think of this proposal?&amp;nbsp;&lt;/p&gt;
&lt;p&gt;Kind regards,&lt;/p&gt;
&lt;p&gt;Mr. Williams&lt;/p&gt;
&lt;p&gt;&amp;nbsp;&lt;/p&gt;</t>
  </si>
  <si>
    <t xml:space="preserve">&lt;p&gt;Hello Dr. Smith,&lt;/p&gt;
&lt;p&gt;Nice to e-meet you!&lt;/p&gt;
&lt;p&gt;My name is Mr. Bown and I would like to know more about the opportunities to use your vaccine. We have plenty of cows that shall get tested.&lt;/p&gt;
&lt;p&gt;Could you be so kind and make me an offer?&lt;/p&gt;
&lt;p&gt;&amp;nbsp;&lt;/p&gt;
&lt;p&gt;Kind regards,&lt;/p&gt;
&lt;p&gt;Brown&lt;/p&gt;</t>
  </si>
  <si>
    <t xml:space="preserve">&lt;p&gt;It's not working like that.&lt;/p&gt;
&lt;p&gt;my most important issue is delivery time and then guarantee. When you are not moving in this subjects, the continuation of the negotiation will make no sense at all.&lt;/p&gt;
&lt;p&gt;You are giving me counteroffers that are somehow useless to me and do not show any gratitude.&lt;/p&gt;
&lt;p&gt;So, how do you want to process this negotiation?&amp;nbsp;&lt;/p&gt;
&lt;p&gt;Cheers,&amp;nbsp;&lt;/p&gt;
&lt;p&gt;Brown&amp;nbsp;&lt;/p&gt;</t>
  </si>
  <si>
    <t xml:space="preserve">&lt;p&gt;Dear Brown,&lt;/p&gt;
&lt;p&gt;If guarantee and time are important for you, I explained in the previous email what can we do and how can we 'move' things. Also, you are not proposing and explaining anything so it's hard for me to change my perspective.&lt;/p&gt;
&lt;p&gt;I already proposed some things that you should think about, I am willing to change things as I proposed in the last email but you are not.&lt;/p&gt;
&lt;p&gt;I am ready to talk, think about my last email.&lt;/p&gt;
&lt;p&gt;Williams&lt;/p&gt;</t>
  </si>
  <si>
    <t xml:space="preserve">&lt;p style="text-align: left;"&gt;Regarding to your last offer I have some questions:&lt;/p&gt;
&lt;p&gt;What is the matter with delivery time and the guarantee?&amp;nbsp; How come that you offer a faster delivery&amp;nbsp; and full guarantee with&amp;nbsp; wide publication, even though you said a faster delivery time is not possible with full guarantee at all.&amp;nbsp;&lt;/p&gt;
&lt;p&gt;I don't know where your other preferences are, except of price.&amp;nbsp;&lt;/p&gt;
&lt;p&gt;I moved in the price section towards you. Clearly, 100 would be best for me because of the utility payout. But, you seem to take&amp;nbsp; this as granted as well as standard testing.&lt;/p&gt;
&lt;p&gt;I could move from my requests if you offer me a better price&amp;nbsp;&lt;/p&gt;</t>
  </si>
  <si>
    <t xml:space="preserve">&lt;p&gt;Dear Brown,&lt;/p&gt;
&lt;p&gt;Then I suggest we should focus first on 2 factors and then move forward. Let's talk about the guarantee and delivery time first.&lt;/p&gt;
&lt;p&gt;Answering your last email, Well the guarantee has a lot to do with delivery time..because if you want the vaccine really fast we can't guarantee you it will work in 100% or it won't damage anything. That's why we need more time..to check everything and then we can guarantee you more. This factor depends on you, I can change it for you (quick delivery time- little guarantee, longer delivery time- bigger guarantee).&amp;nbsp;&lt;/p&gt;
&lt;p&gt;Williams&lt;/p&gt;
&lt;p&gt;&amp;nbsp;&lt;/p&gt;</t>
  </si>
  <si>
    <t xml:space="preserve">&lt;p&gt;What is your loss in utility then? All the explanations and justifications are just warm words.&lt;/p&gt;
&lt;p&gt;Because utility is all we really negotiate about here.&lt;/p&gt;
&lt;p&gt;Best,&amp;nbsp;&lt;/p&gt;
&lt;p&gt;Brown&amp;nbsp;&lt;/p&gt;</t>
  </si>
  <si>
    <t xml:space="preserve">&lt;p&gt;Dear Brown,&lt;/p&gt;
&lt;p&gt;Well, the current utility (when only applying factors as a guarantee and delivery time) with the full one and 2 months is 3%.. so you understand I can't agree to that.&lt;/p&gt;
&lt;p&gt;I can change the delivery time for 3 months, this is really as low as I can go when it comes to time and then the wide guarantee is as much as I can offer. But then the price needs to stay the same.&lt;/p&gt;
&lt;p&gt;We should finally agree on something as we both don't have time to discuss a lot&amp;nbsp;&lt;/p&gt;
&lt;p&gt;Williams&lt;/p&gt;
&lt;p&gt;&amp;nbsp;&lt;/p&gt;</t>
  </si>
  <si>
    <t xml:space="preserve">&lt;p&gt;Dear Williams,&amp;nbsp;&lt;/p&gt;
&lt;p&gt;Please allow me to introduce myself: my name is Brown and I am an executive at the NCA. I was just recently assigned to conduct our negotiations with InnoVax about the possible purchase of vaccines.&amp;nbsp;&lt;/p&gt;
&lt;p&gt;To follow up on the previous negotiation rounds, there is still some work to be done and I am sure you are as hopeful as I am that we will come to beneficial terms for both the NCU and InnoVax.&amp;nbsp;&lt;br /&gt;There are still several issues such as&amp;nbsp;&lt;span class="semanticEnrichment semanticEnrichmentItem-issue-68272 mceNonEditable badge badge-info p-1" title="Issue - Delivery Time"&gt;Delivery Time&lt;/span&gt;&amp;nbsp;,&amp;nbsp;&lt;span class="semanticEnrichment semanticEnrichmentItem-issue-68273 mceNonEditable badge badge-info p-1" title="Issue - Price"&gt;Price&lt;/span&gt;&amp;nbsp;,&amp;nbsp;&lt;span class="semanticEnrichment semanticEnrichmentItem-issue-68274 mceNonEditable badge badge-info p-1" title="Issue - Guarantee"&gt;Guarantee&lt;/span&gt;&amp;nbsp;,&amp;nbsp;&lt;span class="semanticEnrichment semanticEnrichmentItem-issue-68275 mceNonEditable badge badge-info p-1" title="Issue - Publicity"&gt;Publicity&lt;/span&gt;&amp;nbsp;and the previously proposed&amp;nbsp;&lt;span class="semanticEnrichment semanticEnrichmentItem-issue-68276 mceNonEditable badge badge-info p-1" title="Issue - Future Testing"&gt;Future Testing&lt;/span&gt;&amp;nbsp;. Would it be possible for you to provide me with some updates on your behalf regarding aforementioned topics?&amp;nbsp;&lt;/p&gt;
&lt;p&gt;Best wishes,&amp;nbsp;&lt;/p&gt;
&lt;p&gt;Brown&lt;/p&gt;</t>
  </si>
  <si>
    <t xml:space="preserve">&lt;p&gt;Dear Mr. Brown,&lt;/p&gt;
&lt;p&gt;nice to meet you! I am&amp;nbsp;one of the executives of the InnoVax and on behalf of InnoVax I would like to further discuss the&amp;nbsp;possible purchase of vaccines from the NCA.&lt;/p&gt;
&lt;p&gt;The BSE outbreak in Litulia is very unfortunate, but we would like support you with our vaccines.&lt;/p&gt;
&lt;p&gt;Since this is going to be a large project, the production will need some time. But, with a suitable negotiation outcome, we will be able to deliver very quickly and safely.&lt;/p&gt;
&lt;p&gt;I would like to find common ground with you regarding the topics of&amp;nbsp;&lt;span class="semanticEnrichment semanticEnrichmentItem-issue-68272 mceNonEditable badge badge-info p-1" title="Issue - Delivery Time"&gt;Delivery Time&lt;/span&gt;&amp;nbsp;,&amp;nbsp;&lt;span class="semanticEnrichment semanticEnrichmentItem-issue-68273 mceNonEditable badge badge-info p-1" title="Issue - Price"&gt;Price&lt;/span&gt;&amp;nbsp;,&amp;nbsp;&lt;span class="semanticEnrichment semanticEnrichmentItem-issue-68274 mceNonEditable badge badge-info p-1" title="Issue - Guarantee"&gt;Guarantee&lt;/span&gt;&amp;nbsp;,&amp;nbsp;&lt;span class="semanticEnrichment semanticEnrichmentItem-issue-68275 mceNonEditable badge badge-info p-1" title="Issue - Publicity"&gt;Publicity&lt;/span&gt;&amp;nbsp;, and&amp;nbsp;&lt;span class="semanticEnrichment semanticEnrichmentItem-issue-68276 mceNonEditable badge badge-info p-1" title="Issue - Future Testing"&gt;Future Testing&lt;/span&gt;&amp;nbsp; to find a solution that works for the both of us.&lt;/p&gt;
&lt;p&gt;Kind regards,&lt;br /&gt;Williams&lt;/p&gt;
&lt;p&gt;&amp;nbsp;&lt;/p&gt;</t>
  </si>
  <si>
    <t xml:space="preserve">&lt;p&gt;Dear Mr. Sam Brown,&lt;/p&gt;
&lt;p&gt;I am pleased to hear from you.&lt;/p&gt;
&lt;p&gt;I just received your last message and I have to say, I do not think you are taking our negotiation as seriously as you should. It would be very helpful if you could clarify exactly what you want, as presently you are not giving me any reasons.&lt;/p&gt;
&lt;p&gt;I do not understand why you are changing the price and guarantee although we already agreed these points. I would suggest we continue to discuss the issue Publitcity and Future Testing since we have not come to a result yet. What is your opinion about that?&lt;/p&gt;
&lt;p&gt;With kind regards&lt;/p&gt;
&lt;p&gt;Kim Williams&lt;/p&gt;</t>
  </si>
  <si>
    <t xml:space="preserve">&lt;p&gt;dear kim william,&amp;nbsp;&lt;/p&gt;
&lt;p&gt;happy to hear from you but the high&amp;nbsp;&lt;span class="semanticEnrichment semanticEnrichmentItem-issue-361 mceNonEditable badge badge-info p-1" title="Issue - Price"&gt;Price&lt;/span&gt;&amp;nbsp;was made for a reason , with&amp;nbsp;&lt;span class="semanticEnrichment semanticEnrichmentItem-issue-363 mceNonEditable badge badge-info p-1" title="Issue - Publicity"&gt;Publicity&lt;/span&gt;&amp;nbsp;being upgraded i must low the price.&lt;/p&gt;
&lt;p&gt;&amp;nbsp;&lt;/p&gt;
&lt;p&gt;best regards&lt;/p&gt;
&lt;p&gt;sam&lt;/p&gt;</t>
  </si>
  <si>
    <t xml:space="preserve">Dear Kim Williams,iam very glad to work with you as your Products are up to mark as just our organisation requires .My Name is Sam Brown and iam one of the executives of the NCA and iam assigned to conduct the negotiation with you.Iam very happy that we had an agreement in our first round of talks ,iam looking for a long-Term Business Deal .I would love for you to consider my Request in attached file.Please feel free to contact me for any questions. and iam very open for negotiations.Looking forward to hearing from you.Thank you.yours sincerelySam brown</t>
  </si>
  <si>
    <t xml:space="preserve">See my new offer. I hope we can come to an agreement. Please reconsider</t>
  </si>
  <si>
    <t xml:space="preserve">Dear Kim Williams,thank you for your kind offer.I have examined your offer very well and iam prepared to reconsider.However there some points i can`t agree with you.Let me clarify:We cannot afford to go with wide publicity,because public rumour and media presence may harm us.But to reach a compromise agreement with you iam ready to go with limited publicity in which the test is described in medical journals.As for the Price , i think 200$ is fair as the Vaccine has not be tested outside the lap before and still we dont know the quality of it.Iam hoping that you agree with me when i demand for full guarantee in case the vaccin doesn`t take effect.We shall be highly served if we get to hear a positiv response from your side.Yours sincerelySam Brown</t>
  </si>
  <si>
    <t xml:space="preserve">&lt;p&gt;Dear Kim Williams,&amp;nbsp;&lt;/p&gt;
&lt;p&gt;thank you for your first offer! I am glad to see that we are on a good way to find the best solution for both of us.&amp;nbsp;&lt;/p&gt;
&lt;p&gt;We really appreciate your offer in terms of&amp;nbsp;&lt;span class="semanticEnrichment semanticEnrichmentItem-issue-554 mceNonEditable badge badge-info p-1" title="Issue - Guarantee"&gt;Guarantee&lt;/span&gt; and will keep this in mind in our further decisions.&amp;nbsp;&amp;nbsp;&lt;/p&gt;
&lt;p&gt;Befor I will present you my next offer, there are some a issue I want to&amp;nbsp;clarify.&amp;nbsp;&lt;/p&gt;
&lt;ol&gt;
&lt;li&gt;If you say u cant sell this vaccine that cheeply u meen that 300 US$ is the lowest u can go? We can understand that you invested a lot of time and resources in this product so we are of course willing to pay a certain amount of money but if you went that high with the price, we have to demand more advantages in other issues for example in points of&amp;nbsp;&lt;span class="semanticEnrichment semanticEnrichmentItem-issue-555 mceNonEditable badge badge-info p-1" title="Issue - Publicity"&gt;Publicity&lt;/span&gt;.&lt;/li&gt;
&lt;li style="text-align: left;"&gt;Are you really not able to deliver earlier then 3 months or is the expenditure just to high to deliver it in 2 Months?&amp;nbsp;&lt;/li&gt;
&lt;/ol&gt;
&lt;p&gt;I am looking forward to hearing your answers to find der perfect solution for both of us.&lt;/p&gt;
&lt;div&gt;Best regards,&lt;/div&gt;
&lt;div&gt;Sam Brown&amp;nbsp;&lt;/div&gt;</t>
  </si>
  <si>
    <t xml:space="preserve">&lt;p&gt;Dear Sam Brown,&lt;/p&gt;
&lt;p&gt;thank you for your message! I'm sure we will find a common solution.&lt;/p&gt;
&lt;p&gt;I will be happy to answer your questions.&lt;/p&gt;
&lt;ol&gt;
&lt;li&gt;Like I said before in terms of the&amp;nbsp;&lt;span class="semanticEnrichment semanticEnrichmentItem-issue-553 mceNonEditable badge badge-info p-1" title="Issue - Price"&gt;Price&lt;/span&gt;&amp;nbsp; it is not possible for our company to reduce the price. The costs associated with developing the vaccine has to be recovered. Otherwise our company will make a loss. That would be very bad for us if we could no longer pay our expenses and employees.&amp;nbsp; &amp;nbsp; &amp;nbsp; &amp;nbsp; &amp;nbsp; &amp;nbsp; &amp;nbsp; &amp;nbsp; &amp;nbsp; &amp;nbsp; &amp;nbsp; &amp;nbsp; &amp;nbsp; &amp;nbsp; &amp;nbsp; &amp;nbsp; In terms of&amp;nbsp;&amp;nbsp;&lt;span class="semanticEnrichment semanticEnrichmentItem-issue-555 mceNonEditable badge badge-info p-1" title="Issue - Publicity"&gt;Publicity&lt;/span&gt;&amp;nbsp;it would be advantageous for our company If we could publish our results in a wide publicity. This would be the best opportunity to assert our position in the market. NCA would also benefit from the wide publicity. Because of the positive tests done on your cattles, NCA would also attract attention.&lt;/li&gt;
&lt;li&gt;Unfortunately we have a little problem regarding to the&amp;nbsp;&lt;span class="semanticEnrichment semanticEnrichmentItem-issue-552 mceNonEditable badge badge-info p-1" title="Issue - Delivery Time"&gt;Delivery Time&lt;/span&gt;. We are not able to produce that much vaccine at once. We don't have the capacities for that yet. Faster delivery is therefore very diffcult for us.&lt;/li&gt;
&lt;/ol&gt;
&lt;p&gt;We look forward to further discussions on the other points.&amp;nbsp;&lt;/p&gt;
&lt;p&gt;We would be happy if you take our arguments into account in your offer. Just let me know what you think about my offer.&lt;/p&gt;
&lt;p&gt;With best wishes,&lt;/p&gt;
&lt;p&gt;Kim Williams&lt;/p&gt;
&lt;p&gt;&amp;nbsp;&lt;/p&gt;
&lt;p&gt;&amp;nbsp;&lt;/p&gt;</t>
  </si>
  <si>
    <t xml:space="preserve">&lt;p&gt;Dear Sam Brown,&lt;/p&gt;
&lt;p&gt;I am pleased that we both agree on the points&amp;nbsp;&lt;span class="semanticEnrichment semanticEnrichmentItem-issue-553 mceNonEditable badge badge-info p-1" title="Issue - Price"&gt;Price&lt;/span&gt;&amp;nbsp;and&amp;nbsp;&lt;span class="semanticEnrichment semanticEnrichmentItem-issue-552 mceNonEditable badge badge-info p-1" title="Issue - Delivery Time"&gt;Delivery Time&lt;/span&gt;&amp;nbsp;.&lt;/p&gt;
&lt;p&gt;Let us discuss about &lt;span class="semanticEnrichment semanticEnrichmentItem-issue-556 mceNonEditable badge badge-info p-1" title="Issue - Future Testing"&gt;Future Testing&lt;/span&gt;&amp;nbsp;. Is there any possibility that we can carry out unlimited&amp;nbsp; tests on your cattles?&amp;nbsp; That would be of great importance not only for our company. Researches into other drugs or vaccines would be a major breakthrough in medical development. I would be happy if you think about it.&lt;/p&gt;
&lt;p&gt;Again to the point&amp;nbsp;&lt;span class="semanticEnrichment semanticEnrichmentItem-issue-555 mceNonEditable badge badge-info p-1" title="Issue - Publicity"&gt;Publicity&lt;/span&gt;. If your only problem is public rumor and too much media presence, I think we will find a solution for this problem. There would be the possibility of not making your name public. We would publish as little information about NCA as you like. Please let me know if we can still agree on that.&lt;/p&gt;
&lt;p&gt;I willl think about the full &lt;span class="semanticEnrichment semanticEnrichmentItem-issue-554 mceNonEditable badge badge-info p-1" title="Issue - Guarantee"&gt;Guarantee&lt;/span&gt;&amp;nbsp;. I have to demand more advantages for this point. Give me a few arguments we can discuss about.&lt;/p&gt;
&lt;p&gt;I look forward to hearing from you.&lt;/p&gt;
&lt;p&gt;Best regards,&lt;/p&gt;
&lt;p&gt;Kim Williams&lt;/p&gt;</t>
  </si>
  <si>
    <t xml:space="preserve">&lt;p&gt;Dear Sam,&amp;nbsp;&lt;/p&gt;
&lt;p&gt;indeed we had a breakthrough iin its research on the vaccine.&amp;nbsp;&lt;/p&gt;
&lt;p&gt;I would like to have some appearance in some medical journals, this would be a great way to promote the vaccine.&lt;/p&gt;
&lt;p&gt;We need a couple months for completing the research, I think about 3-4 months in total.&lt;/p&gt;
&lt;p&gt;If you like we can negotiate about the price, delivery time, guarantee etc.&lt;/p&gt;
&lt;p&gt;I looking forward to your response.&lt;/p&gt;
&lt;p&gt;Kind regards&amp;nbsp;&lt;/p&gt;
&lt;p&gt;Kim&lt;/p&gt;</t>
  </si>
  <si>
    <t xml:space="preserve">&lt;p&gt;Dear Kim,&lt;/p&gt;
&lt;p&gt;I'm looking forward to negotiate about the remaining issues and find a suitable solution for both of us.&lt;/p&gt;
&lt;p&gt;As for the publicity, I do not require any. If possible, I'd prefer no publicity in this case.&lt;/p&gt;
&lt;p&gt;The delivery is an important factor due to the importance of vaccination, and it would be really great to push the delivery time towards 2 months.&lt;/p&gt;
&lt;p&gt;As soon as we find an agreement on these issues, we can move to the remaining ones.&lt;/p&gt;
&lt;p&gt;&amp;nbsp;&lt;/p&gt;
&lt;p&gt;Best regards&lt;/p&gt;
&lt;p&gt;Sam&lt;/p&gt;
&lt;p&gt;&amp;nbsp;&lt;/p&gt;
&lt;p&gt;&amp;nbsp;&lt;/p&gt;</t>
  </si>
  <si>
    <t xml:space="preserve">&lt;p&gt;Dear Sam Brown,&lt;/p&gt;
&lt;p&gt;its nice hearing from you and seeing that you are interested in our product. I appreciate you making the first offer. Under these circustances I would like to find an agreements that benefits the both of us, since this is a concering issue. In order for our company to develope further products,&amp;nbsp;&lt;span class="semanticEnrichment semanticEnrichmentItem-value-777 mceNonEditable badge badge-info p-1" title="Value - Price"&gt;-&lt;/span&gt;&amp;nbsp;price has the highest value for us. How are you feeling about that?&lt;/p&gt;
&lt;p&gt;Yours Sincerely,&lt;/p&gt;
&lt;p&gt;Kim Williams&lt;/p&gt;</t>
  </si>
  <si>
    <t xml:space="preserve">&lt;p&gt;Dear Kim Williams,&lt;br /&gt;&lt;br /&gt;I'd also want to find the best solution that's suitable for both of us. I understand that your company needs money for further investments in the future. But on the other hand, as far as i'm informed, your vaccine is currently not tested under the real environment. We have no guarantee that your vaccine will be effective and our farmers will have no&amp;nbsp;&lt;span class="hiddenGrammarError"&gt;following&lt;/span&gt;&amp;nbsp;costs. I'm willing to pay more if we get a full&amp;nbsp;&lt;span class="semanticEnrichment semanticEnrichmentItem-issue-778 mceNonEditable badge badge-info p-1" title="Issue - Guarantee"&gt;Guarantee&lt;/span&gt;&amp;nbsp; that your vaccine will be effective and our farmers get the protection they pay for.&lt;br /&gt;&lt;br /&gt;I hope that's a suitable option and I'm looking forward to hear&amp;nbsp;your positions.&lt;br /&gt;&lt;br /&gt;Yours&amp;nbsp;Sincerely,&lt;br /&gt;&lt;br /&gt;Sam&amp;nbsp;&lt;span class="hiddenGrammarError"&gt;Brown&lt;/span&gt;&lt;/p&gt;</t>
  </si>
  <si>
    <t xml:space="preserve">&lt;p&gt;Dear Sam Brown,&lt;/p&gt;
&lt;p&gt;I hear you are concerned about the quality of our products. We are an established brand, part of the top market leaders. You don't need to be afraid, we have had this process of development multiple times. Our excellent reputation has a reason. Since you are not fully convinced, that this is the case. I am willing to be taking a big step into your direction and offer you a Wide&amp;nbsp;&lt;span class="semanticEnrichment semanticEnrichmentItem-value-778 mceNonEditable badge badge-info p-1" title="Value - Guarantee"&gt;-&lt;/span&gt;&amp;nbsp;guarantee. But let's also concern the &lt;span class="semanticEnrichment semanticEnrichmentItem-issue-776 mceNonEditable badge badge-info p-1" title="Issue - Delivery Time"&gt;Delivery Time&lt;/span&gt;. Currently, we are having a lot of interested customers. In this case it would be optimal to have as much to as possible to deliver your goods. How urgent is your need?&lt;/p&gt;
&lt;p&gt;Yours Sincerely,&lt;/p&gt;
&lt;p&gt;Kim Williams&lt;/p&gt;</t>
  </si>
  <si>
    <t xml:space="preserve">&lt;p&gt;Dear Kim Williams,&lt;/p&gt;
&lt;p&gt;i'm glad you see my point. I'm ok with a wide&amp;nbsp;&lt;span class="semanticEnrichment semanticEnrichmentItem-issue-778 mceNonEditable badge badge-info p-1" title="Issue - Guarantee"&gt;Guarantee&lt;/span&gt;&amp;nbsp; and a&amp;nbsp;&lt;span class="semanticEnrichment semanticEnrichmentItem-issue-777 mceNonEditable badge badge-info p-1" title="Issue - Price"&gt;Price&lt;/span&gt;&amp;nbsp; of 200$ per vaccine. On the issue of&amp;nbsp;&lt;span class="semanticEnrichment semanticEnrichmentItem-issue-776 mceNonEditable badge badge-info p-1" title="Issue - Delivery Time"&gt;Delivery Time&lt;/span&gt;&amp;nbsp;, I understand that you have other clients.&amp;nbsp;I can make a step towards you and propose a &lt;span class="semanticEnrichment semanticEnrichmentItem-issue-776 mceNonEditable badge badge-info p-1" title="Issue - Delivery Time"&gt;Delivery Time&lt;/span&gt;&amp;nbsp;of 2 months. We need that vaccine very urgent. One of our clients had already an outbreak. That's not very public right now, so we need it on time. Additionally, because of that, the issue&amp;nbsp;&lt;span class="semanticEnrichment semanticEnrichmentItem-issue-779 mceNonEditable badge badge-info p-1" title="Issue - Publicity"&gt;Publicity&lt;/span&gt;&amp;nbsp;should not be too much. Our farmers and organisation would have serious publicity damage if we would make it public that an outbreak occured in one of our farms. I'm looking forward to hear your point of view.&lt;/p&gt;
&lt;p&gt;I propose you make a counteroffer next, so we can see where we are heading at the moment. In the counteroffer you can argue on the open issues, or the ones we already talked about.&lt;/p&gt;
&lt;p&gt;I'm looking forward to see and read your next counteroffer soon.&lt;/p&gt;
&lt;p&gt;Yours Sincerely,&lt;/p&gt;
&lt;p&gt;Sam Brown&lt;/p&gt;</t>
  </si>
  <si>
    <t xml:space="preserve">&lt;p&gt;Dear Sam Brown,&lt;/p&gt;
&lt;p&gt;thank you for you offer. The deals are getting better, but we are moving slowy. So let me propose something new.&lt;/p&gt;
&lt;p&gt;In order for both of us to have a long term relationship, I don't want you to loose customers on the market.&amp;nbsp;&lt;span class="semanticEnrichment semanticEnrichmentItem-issue-779 mceNonEditable badge badge-info p-1" title="Issue - Publicity"&gt;Publicity&lt;/span&gt;&amp;nbsp;is an issue we have. The deal with 100$&amp;nbsp;&lt;span class="semanticEnrichment semanticEnrichmentItem-issue-777 mceNonEditable badge badge-info p-1" title="Issue - Price"&gt;Price&lt;/span&gt;&amp;nbsp;and wide &lt;span class="semanticEnrichment semanticEnrichmentItem-issue-779 mceNonEditable badge badge-info p-1" title="Issue - Publicity"&gt;Publicity&lt;/span&gt;&amp;nbsp;could be an option. Therefore some compensation with the&amp;nbsp;&lt;span class="semanticEnrichment semanticEnrichmentItem-issue-780 mceNonEditable badge badge-info p-1" title="Issue - Future Testing"&gt;Future Testing&lt;/span&gt;&amp;nbsp;would be awesome and I offer you a good deal on&amp;nbsp;&lt;span class="semanticEnrichment semanticEnrichmentItem-issue-776 mceNonEditable badge badge-info p-1" title="Issue - Delivery Time"&gt;Delivery Time&lt;/span&gt;.&lt;/p&gt;
&lt;p&gt;Let me know how you feel about this approach. We may talk about&amp;nbsp;&lt;span class="semanticEnrichment semanticEnrichmentItem-issue-778 mceNonEditable badge badge-info p-1" title="Issue - Guarantee"&gt;Guarantee&lt;/span&gt;&amp;nbsp;after that.&lt;/p&gt;
&lt;p&gt;I really hope this will get us closer to our goal.&lt;/p&gt;
&lt;p&gt;Yours Sincerely,&lt;/p&gt;
&lt;p&gt;Kim Williams&lt;/p&gt;</t>
  </si>
  <si>
    <t xml:space="preserve">&lt;p&gt;Dear Kim Williams,&lt;/p&gt;
&lt;p&gt;that sounds like a possible solution. A $100 &lt;span class="semanticEnrichment semanticEnrichmentItem-issue-777 mceNonEditable badge badge-info p-1" title="Issue - Price"&gt;Price&lt;/span&gt;&amp;nbsp; and wide &lt;span class="semanticEnrichment semanticEnrichmentItem-issue-779 mceNonEditable badge badge-info p-1" title="Issue - Publicity"&gt;Publicity&lt;/span&gt;&amp;nbsp; could be a possible option. As a compensation&amp;nbsp;&lt;span class="semanticEnrichment semanticEnrichmentItem-issue-780 mceNonEditable badge badge-info p-1" title="Issue - Future Testing"&gt;Future Testing&lt;/span&gt;&amp;nbsp;unlimited is really hard at the edge of what is possible in my range. Therefore, with a&amp;nbsp;&lt;span class="semanticEnrichment semanticEnrichmentItem-issue-776 mceNonEditable badge badge-info p-1" title="Issue - Delivery Time"&gt;Delivery Time&lt;/span&gt;&amp;nbsp;of 2-3 months it could be a suitable option.&amp;nbsp;&lt;span class="semanticEnrichment semanticEnrichmentItem-issue-778 mceNonEditable badge badge-info p-1" title="Issue - Guarantee"&gt;Guarantee&lt;/span&gt;&amp;nbsp;must be at least wide maybe even full because we need to limit our risk and can therefore control the bad publicity.&lt;/p&gt;
&lt;p&gt;Feel free to make a new Counteroffer.&lt;/p&gt;
&lt;p&gt;Yours Sincerely,&lt;/p&gt;
&lt;p&gt;Sam Brown&lt;/p&gt;
&lt;p&gt;PS: You can feel we are close because of the smaller steps. :D&amp;nbsp;&lt;/p&gt;</t>
  </si>
  <si>
    <t xml:space="preserve">&lt;p&gt;Dear Mika Andersson,&lt;/p&gt;
&lt;p&gt;thank you also for your time and detailed explanation. I am especially pleased to hear that you are as confident as we are in working towards a great joint venture.&lt;/p&gt;
&lt;p&gt;Your concessions and explanations show me that we are on the right track towards an agreement. However, some of our ideas are somewhat divergent. &lt;br /&gt;So I would suggest that before we go any further with the argument, we disclose which of the issues seem most important to our companies. Because from our point of view that would help a lot to look for a middle ground and to find a solution that is acceptable for both sides.&lt;/p&gt;
&lt;p&gt;For our company, the share of future profit is crucial, precisely because of the very high investments and risks that we have to bear and in order to be able to bear our costs at all. In addition, we are looking forward to the cooperation and would want to make it as good as possible within the framework of a longer term of the contract, so that this point is also very important for us. Furthermore, the Court of Jurisdiction plays an important role for our company, as the production facilities will be located in Sweden, so this alternative is the best for us, just not to incur additional costs for this process.&lt;/p&gt;
&lt;p&gt;The two topics of the number of members on the Supervisory Board and the secrecy clause are also relevant topics for The Technologies AG, but in contrast to the other topics, we are more willing to make concessions.&lt;/p&gt;
&lt;p&gt;I would be pleased if you could also share your information. Because then we will have laid a big building block to bring the negotiation to a good conclusion.&lt;/p&gt;
&lt;p class="p1"&gt;I look forward to a reply from you soon.&lt;/p&gt;
&lt;p&gt;Kind regards,&lt;/p&gt;
&lt;p class="p1"&gt;Jesse Rebane&lt;/p&gt;</t>
  </si>
  <si>
    <t xml:space="preserve">&lt;p&gt;Dear Jesse Rebane,&lt;/p&gt;
&lt;p&gt;Thank you for taking the time to explain your companies main concerns during this negotiation. We can definitely see if we can come closer to an agreement by sharing our most important issues.&lt;/p&gt;
&lt;p&gt;I understand your main concerns, and I will share a bit more of our companies main concerns. The secrecy clausule is a non negotiable issue for us as I have said previously, so I&amp;rsquo;m glad that you would be open to signing it.&lt;span class="Apple-converted-space"&gt;&amp;nbsp;&lt;/span&gt;&lt;/p&gt;
&lt;p&gt;The share of future profit is also very important to us. We feel like it is reasonable to receive a greater share because of the creation process we did previously, before working with you. In addition we will be paying 85% of the necessary investments, which makes it a greater risk and investment for our company. I trust en believe that it is also an investment for your company, but looking at the percentages you can already see that we are taking a bigger risk. I have lowered our share in my recent offer, but I still believe we should be receiving the greater share of the profit.&lt;span class="Apple-converted-space"&gt;&amp;nbsp;&lt;/span&gt;&lt;/p&gt;
&lt;p&gt;The court of jurisdiction is possible for us in two options: doing it in Sweden or on neutral ground like Germany. I believe it would be fair for both parties to do it on neutral ground.&lt;span class="Apple-converted-space"&gt;&amp;nbsp;&lt;/span&gt;&lt;/p&gt;
&lt;p&gt;If you would be able to give us the majority of the Supervisory board, I would be open to making the contract longer, raising it to 8 years. Still having a few years to profit after the 5 difficult years, but not to long to see what the future holds for both of our companies.&lt;span class="Apple-converted-space"&gt;&amp;nbsp;&lt;/span&gt;&lt;/p&gt;
&lt;p&gt;I hope everything is clear and if you have any questions, please feel free to ask them.&lt;/p&gt;
&lt;p&gt;Kind regards,&lt;/p&gt;
&lt;p&gt;Mika Andersson&lt;/p&gt;</t>
  </si>
  <si>
    <t xml:space="preserve">&lt;p&gt;Dear Mr Andersson,&lt;/p&gt;
&lt;p&gt;I am very happy that we two came together to negotiate about our cooperation. I see great potential in your technology and would be happy if we make this project come true with the teamwork of our two companies.&lt;/p&gt;
&lt;p&gt;I prepared myself well and already thought about options how we could set up our contract in detail. But I would be interessted before what you had in mind. I hope we can find a solution that is in both our interests.&amp;nbsp;&lt;/p&gt;
&lt;p&gt;Kind regards,&lt;/p&gt;
&lt;p&gt;Jesse Rebane&lt;/p&gt;</t>
  </si>
  <si>
    <t xml:space="preserve">&lt;p&gt;Dear Mr Andersson,&lt;/p&gt;
&lt;p&gt;I see we are not getting any further. I have to admit that I find your last message rather offensive and would ask you to use an appropriate tone in your communication.&lt;/p&gt;
&lt;p&gt;As I stated before&amp;nbsp;&lt;span class="semanticEnrichment semanticEnrichmentItem-issue-41499 mceNonEditable badge badge-info p-1" title="Issue - V&amp;auml;te members in board"&gt;V&amp;auml;te members in board&lt;/span&gt;&amp;nbsp;are a very serious and important issue to both parties and I am not willing to just accept as you have not given me a further strong argument why V&amp;auml;te AG deserves the third member on board more than Tihe Technologie AG. I have to repeat myself here with my point that we have to involve the Estonian authorities a lot in our project and that it would be to both our benefit to present ourself as an Estonian company. As long as the majority of the board is foreign, the project will be seen as kind of alien and I see upcoming disadvantages for all attempts of cooperting with the authorities as they would not be in our favor. If you however, want to risk worse conditions, I have to gain extra security through an improvement in the issues&amp;nbsp;&lt;span class="semanticEnrichment semanticEnrichmentItem-issue-41498 mceNonEditable badge badge-info p-1" title="Issue - V&amp;auml;te share of future profit"&gt;V&amp;auml;te share of future profit&lt;/span&gt;,&amp;nbsp;&lt;span class="semanticEnrichment semanticEnrichmentItem-issue-41500 mceNonEditable badge badge-info p-1" title="Issue - Duration of contract"&gt;Duration of contract&lt;/span&gt;&amp;nbsp;or&amp;nbsp;&lt;span class="semanticEnrichment semanticEnrichmentItem-issue-41501 mceNonEditable badge badge-info p-1" title="Issue - Secrey clause"&gt;Secrey clause&lt;/span&gt;.&lt;/p&gt;
&lt;p&gt;Your suggestion is in my mind a purely egoistic idea, which does not bring any benefits for Tihe Technologie AG and further does not fulfill at all the sense of a cooperation that should lead to a common project that is beneficial for us both. I will at this point not send you another counteroffer but instead ask you to come forward with a rearranged offer. I see that there are some points that are not negotiable to you, but you mentioned youself that the issues&amp;nbsp;&lt;span class="semanticEnrichment semanticEnrichmentItem-issue-41498 mceNonEditable badge badge-info p-1" title="Issue - V&amp;auml;te share of future profit"&gt;V&amp;auml;te share of future profit&lt;/span&gt;&amp;nbsp;and&amp;nbsp;&lt;span class="semanticEnrichment semanticEnrichmentItem-issue-41500 mceNonEditable badge badge-info p-1" title="Issue - Duration of contract"&gt;Duration of contract&lt;/span&gt;&amp;nbsp;are, so I suggest you working on those. I have to declare that&amp;nbsp;like this I do not see us coming to a solution.&lt;/p&gt;
&lt;p&gt;I hope you can understand that it is your turn to improve the offer, as I already did big steps towards you which made the deal worthwhile for me. But as I am still interested to realize this project, I look forward to receiving your next offer.&lt;/p&gt;
&lt;p&gt;Regards,&lt;/p&gt;
&lt;p&gt;Jesse Rebane&lt;/p&gt;</t>
  </si>
  <si>
    <t xml:space="preserve">&lt;p&gt;Dear Mr Rebane,&amp;nbsp;&lt;/p&gt;
&lt;p&gt;I am very disappointed also with the turn of our communication. I believe I have showed you from the beginning that our intentions are to create a joint value and cooperate on every term.&amp;nbsp;&lt;/p&gt;
&lt;p&gt;However, when I kept on receiving offers that lacked context of argumentation when it was asked like with the future profits split I decided to make things clearer for both of us. Both companies have gains to receive upon the agreement of this project but if the scale is leaning heavily to one side then it is only reasonable not to proceed with the contract if our utility values are minimized.&lt;/p&gt;
&lt;p&gt;Allow me then to clarify some points that I find essential. Vate AG is contributing the larger share of investment and offers the technology which is fueling the whole initiative. That is also the reason we need to have at least 3 board members from Vate AG as they will be responible of handling the operational requirements that have higher impact on the quality of the produce. Regarding the communication aspect, two very skilled Estonian board members we believe will be more than enough to handle the estonian market agreements and altogether, 5 of them shall focus into venturing a broader european market. As I have mentioned before our target group is not Estonia, but the entire Europe. If you have any insights on how having an Estonian dominated board is more beneficial into making European market oriented moves, please do share with me.&amp;nbsp;&lt;/p&gt;
&lt;p&gt;I believe I have requested your insights as well regarding the future profits percentage but I have not received any valid answer yet. In simple words, we are investing more and it makes sense we receive -slightly- more since I have made an almost equal split offer. I need some clarification on how this very simple math equation sounds offensive to you.&amp;nbsp;&lt;/p&gt;
&lt;p&gt;But, before into venturing into this, I believe it would be to our both benefit if we share explicitly on this private level what is that you as a representative of Tihe AG value most our of our discussed issues. As a sign of good will and openness to negotiate I am pointing out the following:&amp;nbsp;&lt;/p&gt;
&lt;p&gt;-future profits,&amp;nbsp;board members and secrecy&amp;nbsp;(for the above mentioned reasons)&lt;/p&gt;
&lt;p&gt;Regarding the remainder topics we can negotiate on the contract duration and board of juristification as a compensation of the above mentioned issues.&amp;nbsp;&lt;/p&gt;
&lt;p&gt;I would appreciate if shared the most important factors for your company and after serious inspection, I shall proceed to my final offer. If in that case you are still not satisfied with the proposal, it is safe to say that our interests proved to be more conflicting than joint and it would be wiser to proceed with alternative investors in this case.&amp;nbsp;&lt;/p&gt;
&lt;p&gt;I still hope that we can make this work.&lt;/p&gt;
&lt;p&gt;Kind regards,&amp;nbsp;&lt;/p&gt;
&lt;p&gt;Mika Andersson&lt;/p&gt;</t>
  </si>
  <si>
    <t xml:space="preserve">&lt;p&gt;Dear Mike Anderson,&lt;/p&gt;
&lt;p&gt;this is good news. I am very happy to hear that you had a discussion with the board of V&amp;auml;te last night. This shows the importance of our upcoming joint venture.&lt;/p&gt;
&lt;p&gt;But first I have to clear up one thing. I wrote that I can't agree on a 50/50 share or less because we are not getting the technical information, that we need to better estimate the costs.&lt;/p&gt;
&lt;blockquote&gt;
&lt;p&gt;&lt;em&gt;"[...]As you don't want to provide us any technical information we can't take the risk by agreeing on a share of 50/50 or less [...]"&lt;/em&gt;&lt;/p&gt;
&lt;/blockquote&gt;
&lt;p&gt;After consideration with Tihe Board of management, I am delighted to inform you that from our point of view, we've reached a really good basis for a contract. We believe that we are really close to a common solution that suits both of us. &lt;/p&gt;
&lt;p&gt;As you already promised us to provide us all relevant technical information about the Green Locomotion engine, we would like to use those information to better estimate our costs.&lt;/p&gt;
&lt;blockquote&gt;
&lt;p&gt;&lt;em&gt;"[...]About the secrey clause, we are ofcourse willing to share all our information about this cool technology [...]"&lt;/em&gt;&lt;/p&gt;
&lt;/blockquote&gt;
&lt;p&gt;This is what you wrote earlier. So could you provide use the technical information and I would forward them to our experts so that they can update their cost estimations. If they give me a green light regarding your proposed &lt;span class="semanticEnrichment semanticEnrichmentItem-issue-41526 mceNonEditable badge badge-info p-1" title="Issue - V&amp;auml;te share of future profit"&gt;V&amp;auml;te share of future profit&lt;/span&gt;, we are happy to accept your offer.&lt;/p&gt;
&lt;p&gt;So to sum up: We are really appreciating your final offer and concessions you made! &lt;strong&gt;We&amp;nbsp; are willing to agree it.&lt;/strong&gt; Therefore, we &lt;strong&gt;need the promised technical information&lt;/strong&gt; about the engine to be sure that your planned costs for Tihe are realistic. If this is the case we can accept the share of profits of 60%.&lt;/p&gt;
&lt;p&gt;Can you arrange your technical experts to share the relevant information with our experts? Once our experts have reviewed the technical information and consulted with me, I will contact you for a final agreement.&lt;/p&gt;
&lt;p&gt;We really hope this clarifies the misunderstanding and helps us to get to a final agreement. &lt;/p&gt;
&lt;p&gt;I look forward to hearing from you soon.&lt;/p&gt;
&lt;p&gt;Best reards,&lt;/p&gt;
&lt;p&gt;Jesse Rebane&lt;/p&gt;</t>
  </si>
  <si>
    <t xml:space="preserve">&lt;p&gt;Dear Jesse Rebane,&lt;/p&gt;
&lt;p&gt;I am glad that we are getting close to an agreement.&amp;nbsp;&lt;/p&gt;
&lt;p&gt;Sorry for my misunderstanding of you message about the share. All the technical information that are existing at the moment are shared with the engineers of Tihe AG.&lt;/p&gt;
&lt;p&gt;To give you more details about the technical information that is probably missing for you at the moment:&amp;nbsp;&lt;/p&gt;
&lt;p&gt;''By collaborating with Tihe AG, V&amp;auml;te AG could produce the Green Locomotion engines. History has also shown that domestic partners can be very helpful in allowing a foreign firm access to Eastern European markets. V&amp;auml;te AG hopes that through cooperating with Tihe AG, V&amp;auml;te AG and its products will not be treated as foreign products in Estonia and other Eastern European countries, but instead will be accepted quickly by Eastern European consumers that are said to prefer Eastern European products.In thinking about their&amp;nbsp;&lt;em&gt;alternatives&lt;/em&gt;, V&amp;auml;te AG&amp;rsquo;s management has listed a number of options: for example, they could look for other partners in Eastern Europe, or even in Asia, who would consider it a golden opportunity to gain access to their new technology.&amp;nbsp;Another option could be to sell plans of the Green Locomotion engine to competitors who would then finish the research on their own''.&amp;nbsp;&lt;/p&gt;
&lt;p&gt;This is the technical information that is maybe missing, more technical information will all be shared after we come to an agreement and create a partership. Thetechnical experts&amp;nbsp; will directly make an appoint with Tihe AG experts after the agreement is signed. Vate AG is definitely preffering a partnership with Tihe AG. Therefore we hope that we can come to an agreement tonight.&lt;/p&gt;
&lt;p&gt;Kind regards,&lt;/p&gt;
&lt;p&gt;Mike Anderson&lt;/p&gt;</t>
  </si>
  <si>
    <t xml:space="preserve">&lt;p&gt;Dear Jesse Rebane,&lt;/p&gt;
&lt;p&gt;In my last message I mention that we are not willing to start te re-negotation. Unfortunatly, you start again with talking about the&amp;nbsp;&lt;span class="semanticEnrichment semanticEnrichmentItem-issue-41527 mceNonEditable badge badge-info p-1" title="Issue - V&amp;auml;te members in board"&gt;V&amp;auml;te members in board&lt;/span&gt;&amp;nbsp;. If our agreements that we meet up last days, is this agreement going to work for the next 10 years?&lt;/p&gt;
&lt;p&gt;We strongly believe in the strength of this collabration and this future partnership. For the next 10 years, you will have on contract that you are only supplier. We agreed on 3 members in the board for Vate, I made a concession to hand in already 1.&amp;nbsp;&lt;/p&gt;
&lt;p&gt;Last offer was not negotiable. We believe in the strength of Tihe AG and together we will achieve great things. This will be a major step in this industry, are you willing to achieve this?&lt;/p&gt;
&lt;p&gt;Kind regards,&lt;/p&gt;
&lt;p&gt;Mike Anderson&lt;/p&gt;</t>
  </si>
  <si>
    <t xml:space="preserve">&lt;p&gt;Dear Mike Anderson,&lt;/p&gt;
&lt;p&gt;I know that you didn't wanted to re-negotiate the other issues. We wouldn't have opened this issue if we don't see the urgency. As we found out about these local authorities that will exert considerable influence over our upcoming joint cooperation, it would be necessary to consider this in the negotiation. It is quite normal that sometimes unexpected news come into a negotiation and may change the basis on which the negotiation takes places. We are surprised that you want to ignore this.&lt;/p&gt;
&lt;p&gt;We also ask ourselves if this partnership may be successful if you proceed acting in the dominant way. We really feel that you don't take our concerns seriously. If V&amp;auml;te AG has the majority in board of the joint venture and still treating their concerns with more importance than ours this partnership would be disadvantageous for us. We always tried to find solutions which fits both of us. Are you still doing the same?&lt;/p&gt;
&lt;p&gt;We are willing to achieve major steps in this industry. So would you please help us to gain trust in your loyality and in your willingness to treat us as an evenly partner?&lt;/p&gt;
&lt;p&gt;&amp;nbsp;&lt;/p&gt;
&lt;p&gt;Best regards,&lt;/p&gt;
&lt;p&gt;Jesse Rebane&lt;/p&gt;</t>
  </si>
  <si>
    <t xml:space="preserve">&lt;p&gt;Dear Mika Andersson,&lt;/p&gt;
&lt;p&gt;my name is Jesse Rebane and I will be your partner for this negotiation between V&amp;auml;te AG and Tihe Technologies AG. I am looking forward to a constructive and frutiful cooperation. I am convinced this joint venture will benefit both of our companies and helps us assert oursleves in the international market.&amp;nbsp;&lt;/p&gt;
&lt;p&gt;If you have any questions regarding our negotiation pls don&amp;acute;t hesistate to ask.&amp;nbsp;Are there any details you want to clarify before exchanging offers?&lt;/p&gt;
&lt;p&gt;Best regards&lt;/p&gt;
&lt;p&gt;Jesse Rebane&lt;/p&gt;</t>
  </si>
  <si>
    <t xml:space="preserve">&lt;p&gt;Dear Jesse Rebane&lt;/p&gt;
&lt;p&gt;Thank you for your message and for the opportunity to ask questions.&amp;nbsp;&lt;br /&gt;&lt;br /&gt;I too believe this joint venture will be beneficial for both of our companies and I find it important that we can make an agreement that is suitable for both sides.&amp;nbsp;&lt;/p&gt;
&lt;p&gt;Since you brought up the possibility to clarify certain things before we share our first offers, I would like to take this opportunity to ask you if certain parts of the negotiation are of more importance to your company? For my company, the future profit and the number of board members are important negotiation elements, and therefore especially important for me to discuss with you.&amp;nbsp;&amp;nbsp;&lt;/p&gt;
&lt;p&gt;I hope this negotiation will be fruitful for both parties, and I look forward to doing it with you.&amp;nbsp;&lt;br /&gt;&lt;br /&gt;Best regards&lt;br /&gt;Mika Andersson&lt;/p&gt;</t>
  </si>
  <si>
    <t xml:space="preserve">&lt;p&gt;Dear Mika Andersson,&lt;/p&gt;
&lt;p&gt;thanks for sending me your counteroffer.&lt;/p&gt;
&lt;p&gt;&amp;nbsp;&lt;/p&gt;
&lt;p&gt;In order to go on, negotiating about our issues, I would like to ask , if you could tell me more detailled about the secrecy clause, especially what it will include and what the consequence would be ift it would be included in the final contract, because we highly appreciate to stay on the same level as possible partners.&lt;/p&gt;
&lt;p&gt;&amp;nbsp;&lt;/p&gt;
&lt;p&gt;At all I can say, once I looked up your counteroffer, with some further negotioations, in my oppinion, it will be possible to find an optimal solution for both of us, were we could really benefit from each other especially because of the similar economic situation we are in.&lt;/p&gt;
&lt;p&gt;&amp;nbsp;&lt;/p&gt;
&lt;p&gt;Looking forward heraing from you.&lt;/p&gt;
&lt;p&gt;&amp;nbsp;&lt;/p&gt;
&lt;p&gt;Kinde Regards&amp;nbsp;&lt;/p&gt;
&lt;p&gt;Jesse Rebane&lt;/p&gt;</t>
  </si>
  <si>
    <t xml:space="preserve">&lt;p&gt;Dear Jesse Rebane,&lt;span class="Apple-converted-space"&gt;&amp;nbsp;&lt;/span&gt;&lt;/p&gt;
&lt;p&gt;Thank you for sending your question. Indeed, it is also in our scope at Vahe to be on the same level as possible partners.&lt;span class="Apple-converted-space"&gt;&amp;nbsp;&lt;/span&gt;&lt;/p&gt;
&lt;p&gt;For this possible collaboration, Vahe brings the revolutionary technology to this project. Of course, we also realise that without Tihe&amp;rsquo;s input, this project would not be possible.&lt;span class="Apple-converted-space"&gt;&amp;nbsp;&lt;/span&gt;&lt;/p&gt;
&lt;p&gt;By signing this secrecy clause, you agree to not using the technology we bring in the project without our permission, not with any third parties and not to other of your projects. We believe this is a fair request, because this is the capital we being into the project and we would not like it being used for other purposes than our collaboration. Our technology is revolutionary and if you were to use it to other purposes, there is a risk that third parties will steal our capital.&lt;span class="Apple-converted-space"&gt;&amp;nbsp;&lt;/span&gt;&lt;/p&gt;
&lt;p&gt;This being clarified, we can negotiate on other requests, but we are strong in our desire to have a signed secrecy clause. Please let me know your opinion on this, if you have any other questions or if you would like negotiate on other requests.&lt;span class="Apple-converted-space"&gt;&amp;nbsp;&lt;/span&gt;&lt;/p&gt;
&lt;p&gt;I look forward to your reply. &lt;br /&gt;&lt;br /&gt;Best regards,&lt;br /&gt;Mika Andersson. &lt;/p&gt;</t>
  </si>
  <si>
    <t xml:space="preserve">&lt;p&gt;Hello Mr. Andersson,&lt;/p&gt;
&lt;p&gt;my name is Jesse Rebane and I am part of the Tihe Technologies AG. I reach out to you to get some further informations regarding the possible joint venture of our two companies.&amp;nbsp;&lt;/p&gt;
&lt;p&gt;First of all thank you and your company for participating at the meeting and for the willingness to found a joint venture with us. After the first meeting a few weeks ago we have to clearfy some points, so that we can send you a first offer.&amp;nbsp;&lt;/p&gt;
&lt;p&gt;As potential partners we wanted to know more about the secrey clause. What is this secrey clause about and which informations do you share with us?&lt;/p&gt;
&lt;p&gt;Another point would be the court of jurisification. As we have to set new production lines in our country we would prefere that the venture will subject in Estonian as we perfectly know the law and what we have to expect in the future. Would you agree to this point?&amp;nbsp;&lt;/p&gt;
&lt;p&gt;I look forward to here from you.&lt;/p&gt;
&lt;p&gt;Best Regards&lt;br /&gt;Jesse Rebane&lt;/p&gt;</t>
  </si>
  <si>
    <t xml:space="preserve">&lt;p&gt;Dear Mr Rebane,&lt;/p&gt;
&lt;p&gt;Nice to meet you. As you already know, my name is Mika Andersson from V&amp;auml;te AG. First of all, I would like to express on behave of V&amp;auml;te AG that we are looking forward to this joint venture with Tihe Technology AG.&lt;/p&gt;
&lt;p&gt;Of course, to have a positive joint venture together, we would like to be as transparent as possible and avoid any miscommunications. Our main goal is to reach an agreement that is beneficial for both V&amp;auml;te AG and Tihe AG.&lt;/p&gt;
&lt;p&gt;The secrecy clause is about the plans for the Green Locomotion engine. The Green Locomotion engine is a technology that we at V&amp;auml;te AG worked extremely hard on and is one of our proprietary technology. Our main objective is to keep control of the plans of our new technology at all costs as they represent a key and valuable knowledge resource for our company. As a potential partner in this joint venture, Tihe AG will have access to the Green Locomotion engine plan to produce the engines in Estonia. This is why we want to have a signed clause that states the following:&lt;/p&gt;
&lt;ol&gt;
&lt;li&gt;Tihe AG is not allowed to give access to this proprietary technology to any third party.&lt;/li&gt;
&lt;li&gt;Tihe AG is also not allowed to use this proprietary technology in any of its other products.&lt;/li&gt;
&lt;/ol&gt;
&lt;p&gt;Thus, Tihe AG would agree not to use this technology without our express permission by signing this secrecy clause.&lt;/p&gt;
&lt;p&gt;As for the court of jurisdiction, we would like to indicate that we do not intend to play any tricks or tactical manoeuvres during this cooperation. We understand your preference for the Estonian jurisdiction and understanding of the Estonian law system. However, cooperate law in Estonia is relatively new, and unfortunately for us, we do not have any experience with the Estonian law system. Based on the evidence of prior cases, we are under the impression that foreign companies in the former soviet have difficulties demanding their rights. This is why we would like to discuss the possibility of using the Swedish court of jurisdiction. The Swedish body of corporate law is known to be very comprehensive and has the evidence to back it up. Do you agree with this point?&lt;/p&gt;
&lt;p&gt;I am looking forward to hearing from you,&lt;/p&gt;
&lt;p&gt;Regards,&lt;/p&gt;
&lt;p&gt;Mika Andersson&lt;/p&gt;
&lt;p&gt;&amp;nbsp;&lt;/p&gt;</t>
  </si>
  <si>
    <t xml:space="preserve">&lt;p&gt;Dear Mr. Andersson,&lt;/p&gt;
&lt;p&gt;thank you for the fast response and the clearification due to the questions I have asked you about.&amp;nbsp;&lt;/p&gt;
&lt;p&gt;As you mentiont you are not open to the Estonian law, will there be an other option besides the sweedish court?&amp;nbsp;&lt;/p&gt;
&lt;p&gt;We have to set a board of managers. Therefore we have arranged a board of management with a total of 5 seats. To be clear you are giving us the technology and we will develope the missing peaces and produce everything in our factories and new builded factories. How many seats do you think you need to overlook the whole process?&amp;nbsp;&lt;br /&gt;As we see a big potential in this joint venture, we would like to sign a long lasting contract.&amp;nbsp;&lt;/p&gt;
&lt;p&gt;I look forward to here from you.&lt;/p&gt;
&lt;p&gt;Kind Regards&lt;br /&gt;Marcel Fink&lt;/p&gt;
&lt;p&gt;&amp;nbsp;&lt;/p&gt;</t>
  </si>
  <si>
    <t xml:space="preserve">&lt;p&gt;Dear Mr. Fink or Mr. Rebane?&lt;br /&gt;&lt;br /&gt;Regarding the court of jurisdiction, since both of us are unfamiliar with each other's local law system, it might be in our best interest to base the jurisdiction of this joint venture in a neutral third-party country. Germany, for instance?&lt;/p&gt;
&lt;p&gt;Yes indeed, as per our agreement, we will provide you with the technology and some parts, and your company will develop the missing pieces in your factories and build new ones. Ideally, we would like to have four chairs on the board. However, we are open to negotiating this.&lt;/p&gt;
&lt;p&gt;We would also like to ask you to send your initial request to us to understand better what's essential for you and Tihe Technology AG.&amp;nbsp;&lt;/p&gt;
&lt;p&gt;Kind Regards,&lt;br /&gt;Mika Andersson&lt;/p&gt;</t>
  </si>
  <si>
    <t xml:space="preserve">&lt;p&gt;Dear Mr. Rebane,&amp;nbsp;&lt;/p&gt;
&lt;p&gt;Thank you for your counteroffer. I would like to apologize for the tardiness of my response. Due to personal circumstances, I was not able to respond to your offer in a timely manner. I hope this will not jeopardize the possibility of our future collaboration. I will respond to your counteroffer before the end of the day or after you have responded to this message.&amp;nbsp;&lt;/p&gt;
&lt;p&gt;Kind regards,&amp;nbsp;&lt;/p&gt;
&lt;p&gt;Mika Andersson&amp;nbsp;&amp;nbsp;&lt;/p&gt;</t>
  </si>
  <si>
    <t xml:space="preserve">&lt;p&gt;Dear Ms. Mika Andersson,&lt;/p&gt;
&lt;p&gt;It can happen to anyone that personal circumstances interfere and upset one's schedule. Our company would very much like to establish a contract with theirs with which both parties are satisfied. Only when both companies are satisfied can a harmonious and successful joint venture work. &lt;br /&gt;This incident will in no way affect (negatively) our negotiations that are taking place. &lt;br /&gt;We hope you and your family are well.&lt;/p&gt;
&lt;p&gt;Sincerely, Jesse Rebane&lt;/p&gt;</t>
  </si>
  <si>
    <t xml:space="preserve">&lt;p&gt;Dear Mr. Andersson,&lt;/p&gt;
&lt;p&gt;first I would like to highlight that it is a&amp;nbsp;great opportunity for us to cooperate with a globally known train producer, such as V&amp;auml;te AG&amp;nbsp;and we would benefit from each other a lot by working together.&amp;nbsp;&lt;/p&gt;
&lt;p&gt;In order to start negotiating about the joint venture, I would like to understand your position and expactations regarding the following points:&lt;/p&gt;
&lt;ul&gt;
&lt;li&gt;How would you distribute the future profits of the joint venture?&lt;/li&gt;
&lt;li&gt;What number of members each partner will have on the 5-member Board of Directors regarding the executive control?&lt;/li&gt;
&lt;li&gt;What is in the secrecy clause involved and what implies its inclusion in the final contract?&lt;/li&gt;
&lt;li&gt;How long do you think will be the duration of the contract?&lt;/li&gt;
&lt;li&gt;Where is the court of jurisdiction?&lt;/li&gt;
&lt;/ul&gt;
&lt;p&gt;If you have an questions, please do not hesitate to contact me.&amp;nbsp;&lt;/p&gt;
&lt;p&gt;Your cooperation is greatly appreciated!&lt;/p&gt;
&lt;p&gt;Your sincerely,&lt;/p&gt;
&lt;p&gt;Jesse Rebane&lt;/p&gt;</t>
  </si>
  <si>
    <t xml:space="preserve">&lt;p&gt;&lt;span style="font-weight: 400;"&gt;Dear Jesse Rebane,&lt;/span&gt;&lt;/p&gt;
&lt;p&gt;&amp;nbsp;&lt;/p&gt;
&lt;p&gt;&lt;span style="font-weight: 400;"&gt;Thank you for your message. Likewise, we are also looking forward to our joint venture in producing the &lt;/span&gt;&lt;em&gt;&lt;span style="font-weight: 400;"&gt;Green Locomotion. &lt;/span&gt;&lt;/em&gt;&lt;span style="font-weight: 400;"&gt;As you already mentioned, after previous talks we are still left with 5 issues regarding the venture that need to be discussed. However, after your first message I would like to gain more clarification on some of the issues. Thereby, I also want to make sure that on some issues we are both on the same page and have the same goals. So, I hope you could elaborate on my questions and my presumptions.&lt;/span&gt;&lt;/p&gt;
&lt;p&gt;&lt;span style="font-weight: 400;"&gt;Firstly, regarding the &lt;strong&gt;V&amp;auml;te share of future profit&lt;/strong&gt;, I am aware that Tihe AG is responsible for developing the new plants as well as recruiting new manpower. I respect that you are yielding these arguments for asking for 20% of the shared profit. However, when I look at what each company invested and has brought to the table, I do need some more elaboration from your side as to why you think this is an appropriate offer. I would assume that for both our goal is that our share of future profit is somewhat equal to the investments both parties make. Your offer however, seems to deviate from that.&lt;/span&gt;&lt;/p&gt;
&lt;p&gt;&lt;span style="font-weight: 400;"&gt;Regarding the &lt;strong&gt;number of board members&lt;/strong&gt;, I would assume that we both want at least a 50-50% split in representatives of each company on the board? As we both want even control over future operational decisions. Am I correct that that is your minimum goal as well?&lt;/span&gt;&lt;/p&gt;
&lt;p&gt;&lt;span style="font-weight: 400;"&gt;Up following, you mentioned in your message that you wanted to extend the &lt;strong&gt;contract duration&lt;/strong&gt; to 12 years. Could you elaborate a bit more why you for example did not choose for a contract of 5 years again. I would like to bring to your attention that the higher the number of years that we extend the contract, the more risk we both take.&amp;nbsp;&lt;/span&gt;&lt;/p&gt;
&lt;p&gt;&lt;span style="font-weight: 400;"&gt;Next you asked if I could give some more information about the &lt;strong&gt;secrecy clause&lt;/strong&gt; and what it entails. As you are aware, our engineers developed the technology for the &lt;/span&gt;&lt;em&gt;&lt;span style="font-weight: 400;"&gt;green locomotive.&lt;/span&gt;&lt;/em&gt;&lt;span style="font-weight: 400;"&gt; The secrecy clause states that you and your company get access to that technology, but are prohibited to share that information with a third party. It would benefit both of us if Tihe AG would sign the secrecy clause.&amp;nbsp;&amp;nbsp;&lt;/span&gt;&lt;/p&gt;
&lt;p&gt;&lt;span style="font-weight: 400;"&gt;Lastly, for the issue of the &lt;strong&gt;court jurisdiction&lt;/strong&gt;&lt;/span&gt;&lt;span style="font-weight: 400;"&gt;, &lt;/span&gt;&lt;span style="font-weight: 400;"&gt;we both do not intend to play any tricks or tactical manoeuvres during the cooperation with each other, but in any case, we both need some sort of legal option. I assume that we both want to rely on impartial legal support. Wouldn't that be something that we both could agree on?&lt;/span&gt;&lt;/p&gt;
&lt;p&gt;&amp;nbsp;&lt;/p&gt;
&lt;p&gt;&lt;span style="font-weight: 400;"&gt;Thank you in advance for responding to my message and the corresponding questions.&amp;nbsp;&lt;/span&gt;&lt;span style="font-weight: 400;"&gt;I hope that we can bring this negation to a fruitful end.&amp;nbsp;&lt;/span&gt;&lt;/p&gt;
&lt;p&gt;&lt;span style="font-weight: 400;"&gt;Kind regards,&lt;/span&gt;&lt;/p&gt;
&lt;p&gt;&lt;span style="font-weight: 400;"&gt;Mika Andersson&lt;/span&gt;&lt;/p&gt;
&lt;p&gt;&lt;br /&gt;&lt;br /&gt;&lt;br /&gt;&lt;/p&gt;</t>
  </si>
  <si>
    <t xml:space="preserve">&lt;p&gt;Dear Mika Andersson,&lt;/p&gt;
&lt;p&gt;&amp;nbsp;&lt;/p&gt;
&lt;p&gt;Thank you very much for your message. I hope my message reaches you well and I can clear up some of your questions and presumptions. As we discussed earlier we have five issues that are still open for discussion.&lt;/p&gt;
&lt;p&gt;Unfortunately I haven&amp;rsquo;t gotten any counteroffer from your side therefore I&amp;rsquo;ll currently will have to persist on my points in the previous offer. I&amp;rsquo;ll try to answer your questions to the best of my knowledge, but I&amp;rsquo;m afraid I want be able to go more into detail before I have heard a counteroffer from your side.&lt;/p&gt;
&lt;p&gt;To start with the &lt;strong&gt;V&amp;auml;te share of future profits&lt;/strong&gt;, our calculations were based on the investments needed and a careful risk analysis. Therefore we see V&amp;auml;te AG taking 20% of the future revenue.&lt;/p&gt;
&lt;p&gt;Secondly, regarding the &lt;strong&gt;numbers of board members&lt;/strong&gt;, both of our company already agreed on a board with a maximum of five members. That&amp;rsquo;s why I&amp;rsquo;m afraid it is not entirely clear to me how you see the possibility of a 50-50 split.&lt;/p&gt;
&lt;p&gt;&amp;nbsp;&lt;/p&gt;
&lt;p&gt;Up following, you asked about why we want to extend the &lt;strong&gt;contract duration&lt;/strong&gt; to 12 years as stated we were hoping that the V&amp;auml;te AG is interested in establishing a fruitful long-term relationship with us. I think it would benefit both of us to establish a well working long-term relationship that yields great returns for both companies.&lt;/p&gt;
&lt;p&gt;&amp;nbsp;&lt;/p&gt;
&lt;p&gt;I am well aware that your engineers developed the green locomotive engine, but to my knowledge Tihe Technology AG is also involved in the further development of the green locomotive. Therefore I think it&amp;rsquo;s in the best interest of both companies and the joint venture to leave the &lt;strong&gt;secrecy clause&lt;/strong&gt; aside.&lt;/p&gt;
&lt;p&gt;Lastly, to the issue of the &lt;strong&gt;court of jurisdiction&lt;/strong&gt;, your message implies that the V&amp;auml;te AG is not interested in a court of jurisdiction in Sweden, I can only agree with those terms.&lt;/p&gt;
&lt;p&gt;Thank you very much for your quick response, I&amp;rsquo;m looking forward to your counteroffer so that we can move forward with the negotiation and bring it to an fruitful end.&lt;/p&gt;
&lt;p&gt;With best regards,&lt;/p&gt;
&lt;p&gt;Jesse Rebane&lt;/p&gt;</t>
  </si>
  <si>
    <t xml:space="preserve">&lt;p&gt;Dear Jesse Rebane,&lt;/p&gt;
&lt;p&gt;Thank you very much for reaching out and opening the negotiation. We are happy to hear, that Tihe Technologies is as excited as we are here at V&amp;auml;te about the potential of our future partnership. We are confident that we will be able to work out an agreement that will help both of our companies to excel in the future.&amp;nbsp;&lt;/p&gt;
&lt;p&gt;Let me start by saying that we appreciate your first offer to set the&lt;span class="semanticEnrichment semanticEnrichmentItem-issue-42118 mceNonEditable badge badge-info p-1" title="Issue - Court of juristification"&gt;Court of juristification&lt;/span&gt;&amp;nbsp;in &lt;strong&gt;Germany&lt;/strong&gt;. We think it provides a neutral ground for both companies, in which both our parties can be sure to not be at risk of any potential disfavor due to their foreign origin. Furthermore, in case of any potential legal trouble from outside parties, &lt;strong&gt;both of our companies can be sure to have a fair position within the sophisticated and just corporate law system of Germany.&lt;/strong&gt;&lt;/p&gt;
&lt;p&gt;Having said that and before I move on to your questions, I would like to express our surprise with your suggestion of having 4 &lt;span class="semanticEnrichment semanticEnrichmentItem-issue-42115 mceNonEditable badge badge-info p-1" title="Issue - V&amp;auml;te members in board"&gt;V&amp;auml;te members in board&lt;/span&gt;of our joint venture. In our opinion, the board's main purpose is not to interact with local authorities but rather &lt;strong&gt;to ensure operations are running smoothly, correct and efficient. Further, it represents an important opportunity for both of our companies to represent its interest and engage in open communication.&lt;/strong&gt; In relation, having an imbalance of 1:4 is not in the interest of that. To ensure efficiency of operations, &lt;strong&gt;we think it is best to have board members in equivalance to the companies respective strengths and responsibilities.&lt;/strong&gt; Consequently, we think it is wise to have a technical expert as well as an expert for business development present in the board for our company. Further, we would need a board member with proficiency in production processes and a member for the communication with aforementioned authorities, naturally each coming from your organization. For the last remaining position, we would like to suggest our interim-COO Klaas Svenson. Klaas has recently joined the company after successfully being part of senior management in two successful joint venture companies, one in Dubai and one in Poland. He would bring knowledge and expertise as well as a sophisticated network of contacts to the table that will help bring forward our companies interests. I am looking forward to hearing your opinion on this topic.&amp;nbsp;&lt;/p&gt;
&lt;p&gt;Regarding the&amp;nbsp;&lt;span class="semanticEnrichment semanticEnrichmentItem-issue-42117 mceNonEditable badge badge-info p-1" title="Issue - Secrey clause"&gt;Secrey clause&lt;/span&gt;&amp;nbsp;we are happy to provide you with more information regarding our preference. As you know from our previous discussion and your own research, our new engine is nothing short of revolutionary for the industry. Many competitors will try or already trying to copy and catch up to us in terms of technological capability.&amp;nbsp;As a highly innovative company holding many patents for your best products, I do not think we have to discuss the value of intellectual properties. Please be assured, we are not hesitant to share information with you, especially as we want to grow together in the future. Further, we are confident that sharing of such plans is not relevant as our R&amp;amp;D department and your engineers are highly capable to solve potential issues within our joint venture. &lt;strong&gt;However, as of right now the innovation is not patented yet and therefore at high risk of exposure that could even seriously threaten the profitability of our partnership.&lt;/strong&gt; In this regard, our biggest concerns are our competitors from China, who are very eager to immitate European innovations, an occurence you are probably well aware of as a player within the steel industry.&amp;nbsp;Our management is particularly alarmed by recent news on Estonian espionage originating from China in the case of Tarmo K&amp;otilde;uts. &lt;strong&gt;As a consequence, we are interested in keeping the number of involved companies limited to us, therefore suggesting a secrecy clause.&amp;nbsp;&lt;/strong&gt;&lt;/p&gt;
&lt;p&gt;As this is a lot to digest, I would like to postpone the topics of&amp;nbsp;&lt;span class="semanticEnrichment semanticEnrichmentItem-issue-42116 mceNonEditable badge badge-info p-1" title="Issue - Duration of contract"&gt;Duration of contract&lt;/span&gt;&amp;nbsp;and&amp;nbsp;&lt;span class="semanticEnrichment semanticEnrichmentItem-issue-42114 mceNonEditable badge badge-info p-1" title="Issue - V&amp;auml;te share of future profit"&gt;V&amp;auml;te share of future profit&lt;/span&gt;&amp;nbsp;for now. Please be assured we will get to them in due time.&amp;nbsp;&lt;/p&gt;
&lt;p&gt;I hope that these information are helpful for you to assess the situation in more detail. I am looking forward to hearing back from you and for our negotiation to pick up speed.&amp;nbsp;&amp;nbsp;&lt;/p&gt;
&lt;p&gt;Best regards&lt;/p&gt;
&lt;p&gt;Mika&lt;/p&gt;
&lt;p&gt;PS: By the way, we Swedish like to have a very informal communication, especially when communicating in English. If you don't mind, you are welcome to call me Mika.&lt;br /&gt;&lt;br /&gt;&lt;/p&gt;</t>
  </si>
  <si>
    <t xml:space="preserve">&lt;p&gt;Dear Mika,&lt;/p&gt;
&lt;p&gt;Thanks for your considerable information. Sure, you are also very welcome to call me Jesse, as I expect a relaxing and friendly negotiation as well.&lt;/p&gt;
&lt;p&gt;I&amp;rsquo;m glad that we have already made an agreement on the&amp;nbsp;Court of juristification in Germany, which provides a neutral platform and saves resources to deal with a foreign law for both of us.&lt;/p&gt;
&lt;p&gt;Regarding the secrecy clause, I appreciate that you treat us as a trusty partner and let us know what you're truly concerned. We, as a steel tank producer found in 1961 in Estonia that possesses many years of patented technology, are highly respected to the innovation and understand the importance of patents. Therefore, we established appropriate regulations and trained our personnel in place years ago to protect the intellectual properties. In addition, this technology is not only about you but also about our future, so we will take great care to maintain confidentiality. For this reason, you don&amp;rsquo;t really have to worry about the Estonian espionage.&lt;/p&gt;
&lt;p&gt;Besides, this term is highly related to costs of our joint venture. Since the resources assigned to your R&amp;amp;D department have already been exceeded, you will need profits to take further tests in the near future. As mentioned before, lack of technical information about Green Locomotion can result in high production costs, and thus we have to require about 70% of the future profits just to cover costs, which squeezes the profitability of both of us, because we still earn the same and just costs increase. So, to support each other concerning further development steps, releasing the secrecy clause within our joint venture to reduce costs is a good thing for both of us.&lt;/p&gt;
&lt;p&gt;As for other points, your proposal for board members sounds reasonable, but I suggest leaving it there first and consider with other open points together. Our suggestion for duration of contract remains more than ten years. I'd like to hear your point of view on my argumentation.&lt;/p&gt;
&lt;p&gt;Best regards,&lt;/p&gt;
&lt;p&gt;Jesse&lt;/p&gt;</t>
  </si>
  <si>
    <t xml:space="preserve">&lt;p&gt;&lt;strong&gt;Dear Jesse,&amp;nbsp;&lt;/strong&gt;&lt;/p&gt;
&lt;p&gt;Thank you very much for your feedback on my previous email.&amp;nbsp;&lt;/p&gt;
&lt;p&gt;We think there is an ongoing misunderstanding about the nature of the &lt;span class="semanticEnrichment semanticEnrichmentItem-issue-42117 mceNonEditable badge badge-info p-1" title="Issue - Secrey clause"&gt;Secrey clause&lt;/span&gt; &lt;strong&gt;(Secrecy clause)&lt;/strong&gt;. Please let me assure you again that &lt;strong&gt;the goal is not to protect our patent from Tihe.&lt;/strong&gt; On the contrary, we are interested in working and researching on future further developments together and see the sharing of knowledge from both parties as essential. We believe that our future joint effort, if successful, could provide our venture with exciting new opportunities in terms of product development.&lt;/p&gt;
&lt;p&gt;However, that being said, we see our invention as one of our significant contributions to the venture, meaning property should be anchored within the venture and to an extent in control of our company. As a result, the&amp;nbsp;&lt;span class="semanticEnrichment semanticEnrichmentItem-issue-42117 mceNonEditable badge badge-info p-1" title="Issue - Secrey clause"&gt;Secrey clause&lt;/span&gt;&amp;nbsp;aims to &lt;strong&gt;avoid the sharing of sensible information with any outside third party&lt;/strong&gt;. We are willing to provide the patent as a joint resource for the duration of our partnership, just like you are willing to provide your production facilities. However, &lt;strong&gt;in case of failure,&amp;nbsp;our commitments in neither case will extent beyond the duration of our partnership&lt;/strong&gt;. To be more specific, just like Tihe will revoke access to production, we hold the right of revoking access to intellectual property. This will ensure &lt;strong&gt;fair and somewhat equal commitment from both parties&lt;/strong&gt; in potentially difficult times ahead.&amp;nbsp;&lt;/p&gt;
&lt;p&gt;I am interested in your arguments on this issues and hope we can see eye-to-eye based on the reasons presented.&amp;nbsp;&lt;/p&gt;
&lt;p&gt;&amp;nbsp;&lt;/p&gt;
&lt;p&gt;As promised, we are also happy to open the conversation on the&amp;nbsp;&lt;span class="semanticEnrichment semanticEnrichmentItem-issue-42114 mceNonEditable badge badge-info p-1" title="Issue - V&amp;auml;te share of future profit"&gt;V&amp;auml;te share of future profit&lt;/span&gt;. However, before we move on to&lt;span class="semanticEnrichment semanticEnrichmentItem-issue-42116 mceNonEditable badge badge-info p-1" title="Issue - Duration of contract"&gt;Duration of contract&lt;/span&gt;, I think it is necessary to clarify a few points in terms of &lt;strong&gt;profit expactation and cost distribution&lt;/strong&gt;, as they ultimately relate to the &lt;strong&gt;profit deviation&lt;/strong&gt;. Based on a few points from your previous email, we would like to comment and provide you with the results of our conducted market analysis.&amp;nbsp;&lt;/p&gt;
&lt;p&gt;1) Distribution of costs&lt;/p&gt;
&lt;p style="padding-left: 30px;"&gt;As we tried to clarify during our previous paragraph, we are not hesitant to share knowledge with your company. On the contrary, we believe the joint effort of our engineering and your production teams will ensure the possibility of designing an optimal production process. Consequently, we are surprised to hear you will require 70% of profits to recover costs.&lt;/p&gt;
&lt;p style="padding-left: 30px;"&gt;In order to more accurately judge your offer, w&lt;strong&gt;e would require to know more specific information about costs you expect.&lt;/strong&gt; In the following point, we reverse calculated your costs based on the numbers provided by you, and were quite shocked. However, while we are not in panic, &lt;strong&gt;it raised slight concerns about the promised lower production costs resulting from our venture.&lt;/strong&gt; I am sure, that this was only a misunderstanding and we will be able to clear this up in no time.&amp;nbsp;&lt;/p&gt;
&lt;p&gt;2) Listed profitability required to recouperate costs.&amp;nbsp;&lt;/p&gt;
&lt;p style="padding-left: 30px;"&gt;During the development our market research unit has conducted a detailed profitability analysis for the future. The results showed expected earnings of 120 Mio. &amp;euro; for a period of 5 years - that would be realized with a probability of 85% (15% risk of failure). Of course, these numbers were based on singular effort from our company. With your strategic position and expertise, the success probability is exptected to increase to 90-95%. Using conservatice estimates (90%) and the&amp;nbsp;&lt;span class="semanticEnrichment semanticEnrichmentItem-issue-42116 mceNonEditable badge badge-info p-1" title="Issue - Duration of contract"&gt;Duration of contract&lt;/span&gt;&amp;nbsp;offer provided by you (10 years), it &lt;strong&gt;would leave us with earnings of 216 Mio. &amp;euro;.&lt;/strong&gt; Please note, lowering the&amp;nbsp;&lt;span class="semanticEnrichment semanticEnrichmentItem-issue-42116 mceNonEditable badge badge-info p-1" title="Issue - Duration of contract"&gt;Duration of contract&lt;/span&gt;&amp;nbsp;will cause different results, but we tried to comply to your presented terms as we thought it will result in best comparability of results.&lt;/p&gt;
&lt;p style="padding-left: 30px;"&gt;As you mentioned, &lt;strong&gt;you would require 70%&amp;nbsp;of the profits&lt;/strong&gt; (30% &lt;span class="semanticEnrichment semanticEnrichmentItem-issue-42114 mceNonEditable badge badge-info p-1" title="Issue - V&amp;auml;te share of future profit"&gt;V&amp;auml;te share of future profit&lt;/span&gt;) to establish profitability, &lt;strong&gt;it would equal an investment from you of 151.2 Mio.&lt;/strong&gt; &amp;euro; on your end.&amp;nbsp; Frankly, a number by far exceeding the expectations set during our previous discussion in terms of your investments. &lt;strong&gt;Could you please clarify the nature of your calculations?&amp;nbsp;&lt;/strong&gt;&lt;/p&gt;
&lt;p style="padding-left: 30px;"&gt;We are aware, that you had to work with assumptions so far, and hope you can use the provided data to re-asses the cost structure. Following our discussion, we are still hopeful to establish an agreement with long-term profitability for both of our companies.&amp;nbsp;&lt;/p&gt;
&lt;p style="padding-left: 30px;"&gt;&amp;nbsp;&lt;/p&gt;
&lt;p&gt;We agree to revisit the issue of&amp;nbsp;&lt;span class="semanticEnrichment semanticEnrichmentItem-issue-42115 mceNonEditable badge badge-info p-1" title="Issue - V&amp;auml;te members in board"&gt;V&amp;auml;te members in board&lt;/span&gt;&amp;nbsp;at a later point in our negotiation.&amp;nbsp;&lt;/p&gt;
&lt;p&gt;&amp;nbsp;&lt;/p&gt;
&lt;p&gt;I am looking forward to hearing your perspective and arguments. Once we have established our positions on each dimension, we will return the favor of providing an offer to you.&amp;nbsp;&lt;/p&gt;
&lt;p&gt;If you have the feeling, we did not properly adress one of the negotiation dimensions, please make sure to point it out to us and we will adress it together.&amp;nbsp;&lt;/p&gt;
&lt;p&gt;Kind regards,&amp;nbsp;&lt;/p&gt;
&lt;p&gt;Mika&lt;/p&gt;</t>
  </si>
  <si>
    <t xml:space="preserve">&lt;p&gt;Dear Mika,&lt;/p&gt;
&lt;p&gt;Thanks for your specific explanation both on secrecy clause and profits prediction. I would aim the best possible outcome for us both, therefore I am of course willing to clarify our cost estimation for you.&lt;/p&gt;
&lt;p&gt;On our side, we will have to build &lt;strong&gt;three new plants&lt;/strong&gt;, which are estimated to cost 10 million euro for each, for a total of &lt;strong&gt;at least 30 million&lt;/strong&gt;.&amp;nbsp;We cannot estimate the production costs of the engine accurately, as we don&amp;rsquo;t have any technical information from your side yet.&amp;nbsp;But we do know that the engine is not ready for series production. With support of&amp;nbsp;engineers&amp;nbsp;from your company, finishing development of the engine and conducting final tests will &lt;strong&gt;cost R&amp;amp;D to be about 8 million&lt;/strong&gt; and &lt;strong&gt;production to be somewhere around 10 million&lt;/strong&gt;. Furthermore, we are &lt;strong&gt;bearing the entire financial burden&lt;/strong&gt;, as we have to install new security software in all of our plants as you required. In addition, we need to pay &lt;strong&gt;20% of the costs for upgrading the transportation and electricity infrastructure in the region&lt;/strong&gt;, with the regional government of Tallinn oblast covering 80% of the costs.&lt;/p&gt;
&lt;p&gt;However, as you mentioned in the last message, your innovation is not patented yet, so at the moment a clear value cannot be assigned to the technology. According to the chief of our finance department, the value of the innovation &lt;strong&gt;would not beyond 60 million&lt;/strong&gt;, which takes into account the possible risk of failure of this technology.&amp;nbsp;According to these rough estimations, a share of &lt;strong&gt;50% of the profits&lt;/strong&gt; &lt;strong&gt;would&lt;/strong&gt; &lt;strong&gt;only allow us to cover our fixed costs&lt;/strong&gt; of production. We would need, at a minimum, &lt;strong&gt;70% of the revenues to cover variable costs and to make reasonable profits&lt;/strong&gt;. But if the &lt;span class="semanticEnrichment semanticEnrichmentItem-issue-42116 mceNonEditable badge badge-info p-1" title="Issue - Duration of contract"&gt;Duration of contract&lt;/span&gt;&amp;nbsp;would last for&lt;strong&gt;&amp;nbsp;12 years&lt;/strong&gt;, some costs,&amp;nbsp;such as&amp;nbsp;fix costs, can be reduced by 5%, and we only ask for 65% of total profits&lt;strong&gt; &amp;nbsp;(35% of &lt;span class="semanticEnrichment semanticEnrichmentItem-issue-42114 mceNonEditable badge badge-info p-1" title="Issue - V&amp;auml;te share of future profit"&gt;V&amp;auml;te share of future profit&lt;/span&gt;).&lt;/strong&gt;&lt;/p&gt;
&lt;p&gt;Regarding the &lt;span class="semanticEnrichment semanticEnrichmentItem-issue-42117 mceNonEditable badge badge-info p-1" title="Issue - Secrey clause"&gt;Secrey clause&lt;/span&gt;,&amp;nbsp;after several discussions between us, we understand the details now, but it will leave us to a relatively passive situation anyway.&amp;nbsp;In order not to be there, we are willing to include this term in our contract &lt;strong&gt;under the condition that&amp;nbsp;we have the majority of board members (two&amp;nbsp;&lt;span class="semanticEnrichment semanticEnrichmentItem-issue-42115 mceNonEditable badge badge-info p-1" title="Issue - V&amp;auml;te members in board"&gt;V&amp;auml;te members in board&lt;/span&gt;&lt;/strong&gt;&lt;strong&gt;).&lt;/strong&gt;&lt;/p&gt;
&lt;p&gt;I am eagerly awaiting your answer.&lt;/p&gt;
&lt;p&gt;Best regards,&lt;/p&gt;
&lt;p&gt;Jesse&lt;/p&gt;</t>
  </si>
  <si>
    <t xml:space="preserve">&lt;p&gt;&lt;strong&gt;Dear Jesse,&amp;nbsp;&lt;/strong&gt;&lt;/p&gt;
&lt;p&gt;Let me start by saying, that I do think &lt;strong&gt;we both should try to avoid as best as possible&lt;/strong&gt;&amp;nbsp;to&amp;nbsp;&lt;strong&gt;misrepresent public information or mislabel concessions,&amp;nbsp;&lt;/strong&gt;as they will create&amp;nbsp;a wrong sense of accomplishment or commitment. Otherwise, we will only get increasingly frustrated by the way the negotiation is going. Mistakes will happen during the discussions, as the issue is highly complex in nature. Consequently, we perceive it as necessary to point out such points, not to criticise or disrespect but to create positive discussion value for everyone.&amp;nbsp;&lt;/p&gt;
&lt;p&gt;&lt;strong&gt;It is normal and expected that we disagree&lt;/strong&gt; due to different perspectives, e.g. in terms of profit potential, but &lt;strong&gt;we have established a common ground for discussion&lt;/strong&gt; in previous meetings and &lt;strong&gt;should continue to do so in order to move forward.&amp;nbsp;&lt;/strong&gt;&lt;/p&gt;
&lt;p&gt;&lt;strong&gt;Mutual beneficial progress can only be achieved if we both agree to an issue at hand&lt;/strong&gt; - and beyond our initial positive momentum on the&amp;nbsp;&lt;span class="semanticEnrichment semanticEnrichmentItem-issue-42118 mceNonEditable badge badge-info p-1" title="Issue - Court of juristification"&gt;Court of juristification&lt;/span&gt;, we are still in an active negotiation with many unanswered points and rarely any current agreements.&amp;nbsp;&lt;/p&gt;
&lt;p&gt;Please find in the following my comments on your previous mail. For the future, I rely on you to provide me with arguments for potential suggestions, as otherwise I cannot justify my decision making to my superiors.&amp;nbsp;&lt;strong&gt;I am looking forward to hearing your perspectives.&lt;/strong&gt;&lt;/p&gt;
&lt;p style="padding-left: 30px;"&gt;1. As stated in the results of our companies' initial discussions, the &lt;em&gt;&lt;strong&gt;IT security upgrades&lt;/strong&gt;&lt;/em&gt; are &lt;strong&gt;not just conducted for the three new plants&lt;/strong&gt; of our joint venture. My colleague, Olaf Johansson, was able to convince your company to &lt;strong&gt;install them in all plants due to a current improvement potential on IT security&lt;/strong&gt;, relating back to the aforementioned concerns of our upper level mangement. &lt;strong&gt;Attributing the full costs as intake to the joint venture therefore seems quite unfair in our opinion&lt;/strong&gt;. We are convinced, that your company is committed to data security due to its innovative nature and can create value from this investment beyond the scope of the venture. As you are aware, IT security is a delicate and fast-moving issue, meaning upgrades are relatively common. Considering this and the previously mentioned number of other plants profiting, &lt;strong&gt;we are looking forward to hearing your perspective.&amp;nbsp;&lt;/strong&gt;&lt;/p&gt;
&lt;p style="padding-left: 30px;"&gt;2. Further, the &lt;em&gt;&lt;strong&gt;upgrade of the local infrastructure&lt;/strong&gt; &lt;/em&gt;of Tallinn Harju has been planned for a long time and &lt;strong&gt;will profit not just the joint venture, but also your main business in significant manner. &lt;/strong&gt;Similiar to the issue above,&lt;strong&gt; attributing the full costs (the full 20%) as intake to the joint venture therefore seems quite unfair in our opinion. &lt;/strong&gt;Your company can create value from this investment beyond the scope of the venture, however, it is hard for us to assess the scope of your current business. Consequently, &lt;strong&gt;we would like to hear a suggestion for a reasonable cost attribution.&amp;nbsp;&lt;/strong&gt;&lt;/p&gt;
&lt;p style="padding-left: 30px;"&gt;3. Regarding the &lt;strong&gt;&lt;em&gt;new production plants &lt;/em&gt;we will be able to provide you with detailed outlines and planning based on our current production facilities in Sweden.&lt;/strong&gt;&amp;nbsp;As a result, we will be able to reduce your estimated costs from the 10 Mio. per plant, which would equal the price for a plant here in Sweden, to something in the area of 6.5 Mio. - 7.5 Mio. Given the current economic crisis in Estonia, we were also led to believe your production is currently not running at 100% and other production facilities might be suitable for repurposing (suggested 50% attribution of value). Consquently, estimated with previous number (in your favor), we think that &lt;strong&gt;cost for production facilities&lt;/strong&gt; are more likely in the area of &lt;strong&gt;18.75 Mio.&lt;/strong&gt; = 7.5 Mio + 7. Mio + 3.75 Mio. &lt;strong&gt;Please consider our suggestion to reduce costs, we are eager to hear your opinion.&amp;nbsp;&lt;/strong&gt;&lt;/p&gt;
&lt;p style="padding-left: 30px;"&gt;4. Regarding &lt;em&gt;&lt;strong&gt;development costs&lt;/strong&gt;&lt;/em&gt; our R&amp;amp;D evaluated additional costs to be only 5 Mio., which is why we would like to settle for an estimate of &lt;strong&gt;7 Mio.&lt;/strong&gt; (slightly in your estimates favor) to already account for any potential complications.&amp;nbsp;&lt;/p&gt;
&lt;p style="padding-left: 30px;"&gt;To summarize, we 100% agree that you have financial commitments originating from the points mentioned above but partially disagree to the extent you intent to attribute them towards the venture. The &lt;strong&gt;fixed costs, excluding IT and infrastructure&lt;/strong&gt;, so far would be estimated to be &lt;strong&gt;25.75 Mio.&amp;nbsp;&lt;/strong&gt;&lt;/p&gt;
&lt;p style="padding-left: 30px;"&gt;5. Regarding &lt;strong&gt;&lt;em&gt;production costs&lt;/em&gt;&lt;/strong&gt;, we are confident, that you provided us with your best estimate &lt;strong&gt;(10 Mio.),&lt;/strong&gt;&amp;nbsp;and we have &lt;strong&gt;no reason to double question these numbers.&lt;/strong&gt; From your previous calculation, we inferred these are the &lt;strong&gt;production costs for a contract duration of 10 years&lt;/strong&gt;. [30 Mio. = 50% (based on the 60 Mio. value mentioned by you) -&amp;gt; 70% equal roughly 48 Mio, meaning R&amp;amp;D and production costs were attributed within the second step.] As a result, &lt;strong&gt;we infer production costs for 5 years will be 5 Mio.&amp;nbsp;&lt;/strong&gt;&lt;/p&gt;
&lt;p style="padding-left: 30px;"&gt;To summarize, according to these numbers, and &lt;strong&gt;not accounting for IT and infrastructure costs, total costs on your end for the first 5 years would amount to 30,75 Mio. (25.75 fixed costs and 5 Mio variable costs).&amp;nbsp;&lt;/strong&gt;Naturally, the mentioned fixed costs will only occur ones, meaning profitability increases with the length of the agreement. Returning to the &lt;strong&gt;10 year case, you could have to incurr total costs of 35.75 Mio.&lt;/strong&gt;&lt;/p&gt;
&lt;p style="padding-left: 30px;"&gt;6. This leads us to the topic of the&amp;nbsp;&lt;em&gt;&lt;strong&gt;estimated value of our technology.&amp;nbsp;&lt;/strong&gt;&lt;/em&gt;Just like you input the aforementioned positions into the venture, our company will contribute resources in form of our invention. Unfortunately, you did not mentioned the time span for which your R&amp;amp;D has calculated the value of the invention (60 Mio.). However, as with previous discussions, we assumed it to be a time-span of 10 years. Honestly, we were quite confused by this estimate, as in the pre-discussions between our companies we established that we will need at least 5 years to recouperate both of our companies investment. Considering the previous costs of at least 30.75+ Mio for 5 years, we would likely not even recover your own companies investment within 5 years, if we would funnel all profits your way based on your R&amp;amp;D's estimate.&lt;/p&gt;
&lt;p style="padding-left: 30px;"&gt;Luckily, we do believe however, that this confusion is only based on a misunderstanding and not intent, as you obviously only agreed to negotiate because you saw significant potential financial value in our partnership. Currently, &lt;strong&gt;our valuations are far apart&lt;/strong&gt; over the span of &lt;strong&gt;10 years&lt;/strong&gt;, standing at&lt;strong&gt; 216 and 60 Mio. respectively&lt;/strong&gt;. Which is why we want to mention the guiding principles for our estimation:&lt;/p&gt;
&lt;ul&gt;
&lt;li&gt;the invention is a &lt;em&gt;revolutionary new hydrogen engine&lt;/em&gt;&amp;nbsp;(with no emissions and highly increased fuel range), thereby &lt;strong&gt;superior product quality&lt;/strong&gt; in comparison to current electric solutions&lt;/li&gt;
&lt;li&gt;currently, even in leading countries such as Germany and Europe less than 60% of railway infrastructure is electrified &amp;ndash; many other European countries are even worse, meaning there is &lt;strong&gt;a big investment backlog&lt;/strong&gt;.&amp;nbsp;&lt;/li&gt;
&lt;li&gt;The European Union recently announced to commit to more rigid climate goal, which means the &lt;strong&gt;public pressure combined with beneficial regulations&lt;/strong&gt; will benefit our development&amp;nbsp;&lt;/li&gt;
&lt;/ul&gt;
&lt;p style="padding-left: 30px;"&gt;In order &lt;strong&gt;to establish common ground for our discussion, we are willing to lower our estimate by 25% to comply with your concerns.&lt;/strong&gt; This will lead us to a calculation base of 162 Mio. over the span of 10 years (or 81 Mio. over 5 years respectively). &lt;strong&gt;We consider this to be a vital part of our negotiation, and are therefore very interested in your opinion on this step. Please share your perspective.&lt;/strong&gt;&lt;/p&gt;
&lt;p style="padding-left: 30px;"&gt;&lt;strong&gt;Once we have agreed on costs and commitments of both companies, we can use the results to discus&amp;nbsp;&lt;/strong&gt;&lt;span class="semanticEnrichment semanticEnrichmentItem-issue-42114 mceNonEditable badge badge-info p-1" title="Issue - V&amp;auml;te share of future profit"&gt;V&amp;auml;te share of future profit&lt;/span&gt;&lt;strong&gt;&amp;nbsp;as well as&amp;nbsp;&lt;/strong&gt;&lt;span class="semanticEnrichment semanticEnrichmentItem-issue-42116 mceNonEditable badge badge-info p-1" title="Issue - Duration of contract"&gt;Duration of contract&lt;/span&gt;&lt;strong&gt;&amp;nbsp;.&lt;/strong&gt;&lt;/p&gt;
&lt;p style="padding-left: 30px;"&gt;7. Regarding the&amp;nbsp;&lt;span class="semanticEnrichment semanticEnrichmentItem-issue-42117 mceNonEditable badge badge-info p-1" title="Issue - Secrey clause"&gt;Secrey clause&lt;/span&gt;, you previously mentioned the threat of a passive situation. Unfortunately, we are unable to understand what you are referring to, as we believed to have eliminated any concerns about restrictions to access or shared usage of intellectual property. &lt;strong&gt;I can only repeat my previous point,&lt;/strong&gt;&amp;nbsp;we will not claim ownership of any newly built production facilities, which is why we struggle to understand our disalignment on this dimension. As you are already using the costs of new production facilities as an argument during profit distribution discussions, &lt;strong&gt;we think having a secrecy clause is the equivalent and will ensure a fair position for both sides&lt;/strong&gt;. However, we are always willing to hear your perspective on potential issues, that we did not adress in our discussion yet.&amp;nbsp;&lt;/p&gt;
&lt;p style="padding-left: 30px;"&gt;8. Related to point number 7, we currently see no relation between the&amp;nbsp;&lt;span class="semanticEnrichment semanticEnrichmentItem-issue-42117 mceNonEditable badge badge-info p-1" title="Issue - Secrey clause"&gt;Secrey clause&lt;/span&gt; and&amp;nbsp;&lt;span class="semanticEnrichment semanticEnrichmentItem-issue-42115 mceNonEditable badge badge-info p-1" title="Issue - V&amp;auml;te members in board"&gt;V&amp;auml;te members in board&lt;/span&gt;&amp;nbsp;. However, for us both issues relate to the profit distribution discussion. We are &lt;strong&gt;eager to hear your perspective&lt;/strong&gt; on our previous suggestion of &lt;strong&gt;Klaas as 3rd board member or potential benefits of having a pre-dominantly Estonian board&lt;/strong&gt; (3 members + 2 from us) beyond their nationality.&amp;nbsp;&lt;/p&gt;
&lt;p&gt;Considering the many issues at hand, we recommend taking a "little breather" in order for both parties to reasses their positions. Afterwards, we can return to our negotiation with a fresh perspective and new energy.&amp;nbsp;&lt;/p&gt;
&lt;p&gt;Best regards&lt;/p&gt;
&lt;p&gt;Mika&lt;/p&gt;
&lt;p style="padding-left: 30px;"&gt;&amp;nbsp;&lt;/p&gt;</t>
  </si>
  <si>
    <t xml:space="preserve">&lt;p&gt;Dear Mika,&lt;/p&gt;
&lt;p&gt;Thank you very much for your elaborative analysis and argumentation in all aspects. I can assure you that I have a high regard for your efforts. But our opinions differ on a crucial point, I&amp;rsquo;m therefore willing to share more information to dispel your doubts. Furthermore, in order not to keep things more complicated, &lt;strong&gt;I would kindly ask you to provide us an interim offer with the five points we negotiated about.&lt;span class="Apple-converted-space"&gt;&amp;nbsp;&lt;/span&gt;&lt;/strong&gt;&lt;/p&gt;
&lt;p&gt;Back to your confusion on the cost estimation, it seems that there are some misunderstandings:&lt;span class="Apple-converted-space"&gt;&amp;nbsp;&lt;/span&gt;&lt;/p&gt;
&lt;ul&gt;
&lt;li&gt;Regarding point 1 &amp;amp; 2, we only allocated costs of IT and infrastructure according to the estimated portion that our joint venture used (cargo volume and plant usage of joint venture/total volume and usage). The remaining part contains the profitability needs of our company. The requirement for 70% is based on cost estimation &lt;strong&gt;with reasonable profits.&lt;/strong&gt;&lt;/li&gt;
&lt;li&gt;Regarding point 3, it is not possible to renovate or expropriate other our plants because they are not of the same production line and cannot be used to produce Green Locomotion even if their capacity is not 100%. In addition, it is not realizable to remove all (or part) of already installed production equipment from the existing plants and retrofit them with a new one. So, &lt;strong&gt;three new plants are definitely needed.&lt;/strong&gt; However, considering that you can provide us with detailed blueprints of your factory in Sweden, it may reduce costs, but just to &lt;strong&gt;around 9 Mio. per each&lt;/strong&gt;&amp;nbsp;with a touch of optimism. Because it is only a reference and differs greatly from countries (government regulations, locations...).&lt;/li&gt;
&lt;li&gt;Regarding other points (or costs), unfortunately, I only have the result but not the process of the evaluation (of innovation and other costs) from our professionals. Considering the estimation from your side (from our technical supporter;) ), the cost may not be that high as we thought, so let's tentatively set the &lt;strong&gt;R&amp;amp;D cost at 7.5 Mio&lt;/strong&gt;., and production costs remain &lt;strong&gt;10 Mio..&lt;/strong&gt;&lt;/li&gt;
&lt;/ul&gt;
&lt;p&gt;In conclusion, due to reduction on costs, our requirement for future profits drops to 64% (&lt;span class="semanticEnrichment semanticEnrichmentItem-issue-42114 mceNonEditable badge badge-info p-1" title="Issue - V&amp;auml;te share of future profit"&gt;V&amp;auml;te share of future profit&lt;/span&gt;:&amp;nbsp;&lt;span class="Apple-converted-space"&gt;&lt;strong&gt;36%&lt;/strong&gt;). But if the &lt;span class="semanticEnrichment semanticEnrichmentItem-issue-42116 mceNonEditable badge badge-info p-1" title="Issue - Duration of contract"&gt;Duration of contract&lt;/span&gt;&amp;nbsp;&lt;strong&gt;would last for&amp;nbsp;12 years&lt;/strong&gt;, we would&amp;nbsp;concede the profits to 60%&amp;nbsp;(&lt;span class="semanticEnrichment semanticEnrichmentItem-issue-42114 mceNonEditable badge badge-info p-1" title="Issue - V&amp;auml;te share of future profit"&gt;V&amp;auml;te share of future profit&lt;/span&gt;: &lt;strong&gt;40%&lt;/strong&gt;)&lt;/span&gt;&lt;/p&gt;
&lt;p&gt;As for &lt;span class="semanticEnrichment semanticEnrichmentItem-issue-42117 mceNonEditable badge badge-info p-1" title="Issue - Secrey clause"&gt;Secrey clause&lt;/span&gt;, I fully understand your statement and have reported its content as we negotiated. However, it&amp;rsquo;s a pity that our management team regard it as no utility for our company. To compensate that, we need a majority of board members. In the initial discussion, it was agreed that a simple majority would carry decisions. In this case, no matter the fifth person comes from which company, the other company with only two seats will be at a relatively passive situation. Nevertheless, if you could sign the &lt;span class="semanticEnrichment semanticEnrichmentItem-issue-42116 mceNonEditable badge badge-info p-1" title="Issue - Duration of contract"&gt;Duration of contract&lt;/span&gt;&amp;nbsp;&lt;strong&gt;to 12 years&lt;/strong&gt;, I'll concede number of board members to 2 (&lt;span class="semanticEnrichment semanticEnrichmentItem-issue-42115 mceNonEditable badge badge-info p-1" title="Issue - V&amp;auml;te members in board"&gt;V&amp;auml;te members in board&lt;/span&gt;&amp;nbsp;&lt;strong&gt;are 3&lt;/strong&gt;).&lt;/p&gt;
&lt;p&gt;I am looking forward to hearing from you soon.&lt;/p&gt;
&lt;p&gt;Best regards,&lt;/p&gt;
&lt;p&gt;Jesse&lt;/p&gt;</t>
  </si>
  <si>
    <t xml:space="preserve">&lt;p&gt;Dear Mika Andresson,&amp;nbsp;&lt;/p&gt;
&lt;p&gt;I am really happy to negotiate with you and us from Tihe Technology are looking forward to establish a good relationship with you. We are really satisfied from the first round of negotiation and we would like to continue on that pleasent way. We think that our join venture is a great oppotunity for both of us. We would like to hear from you what your first offer will be, in order to start the negotiation.&amp;nbsp;&lt;/p&gt;
&lt;p&gt;Best regards,&lt;/p&gt;
&lt;p&gt;Jesse Rebane&lt;/p&gt;</t>
  </si>
  <si>
    <t xml:space="preserve">&lt;p&gt;Dear mr. Rebane,&amp;nbsp;&lt;/p&gt;
&lt;p&gt;Thank you for your message. I am looking forward to discuss, on behave of&amp;nbsp;V&amp;auml;te AG, the further developments regarding the joint venture. We are delighted to have the opportunity to debate a possible collaboration on developing the Green locomotion with an organization such as Tihe.&amp;nbsp;I would like to refer to the attachment to find our first offer.&amp;nbsp;&lt;/p&gt;
&lt;p&gt;We will be looking forward to a pleasant partnership and hope to hear from you soon.&lt;/p&gt;
&lt;p&gt;Kind regards,&amp;nbsp;&lt;/p&gt;
&lt;p&gt;Mika Andersson&lt;/p&gt;</t>
  </si>
  <si>
    <t xml:space="preserve">&lt;p&gt;Dear mr. Rebane,&lt;/p&gt;
&lt;p&gt;Thank you kindly for you message. I'll introduce myself as well: my name is Mika Andersson and I work for V&amp;auml;te AG, a train manufacturer from Sweden. At V&amp;auml;te AG we work hard to produce high-quality trains while minimizing our impact on the environment.&lt;/p&gt;
&lt;p&gt;I'm very excited to continue our negotiation for our potential joint venture.&amp;nbsp; Before I do this by presenting our counteroffer, I would like to require some more information. The reason for this is that I am of the opinion that clear communication is key in a fruitful discussion about our issues that are to be negotiated.&amp;nbsp;&lt;/p&gt;
&lt;p&gt;My first question is about the&amp;nbsp;&lt;span class="semanticEnrichment semanticEnrichmentItem-issue-42198 mceNonEditable badge badge-info p-1" title="Issue - V&amp;auml;te share of future profit"&gt;V&amp;auml;te share of future profit&lt;/span&gt;&amp;nbsp;. I was wondering how you came to the decision to put the value at 20%. I was personally considering our share to be quite a bit higher, due to the fact that V&amp;auml;te AG is covering most of the investment. Moreover, the innovative technology was designed by V&amp;auml;te AG, which is the technology from which our joint venture will profit in the future. Therefore, I was wondering how you'd come to the number of 20%. If you are wondering about what my preferred share of future profit is, I'm afraid I cannot give this information yet.&lt;/p&gt;
&lt;p&gt;Secondly, I'm also interested in why you proposed that we do not include the&amp;nbsp;&lt;span class="semanticEnrichment semanticEnrichmentItem-issue-42201 mceNonEditable badge badge-info p-1" title="Issue - Secrey clause"&gt;Secrey clause&lt;/span&gt;&amp;nbsp;. I believe this clause will benefit both of us.&amp;nbsp;&lt;/p&gt;
&lt;p&gt;Lastly, you propose to have 1 member of V&amp;auml;te AG in the board, regarding the&amp;nbsp;&lt;span class="semanticEnrichment semanticEnrichmentItem-issue-42199 mceNonEditable badge badge-info p-1" title="Issue - V&amp;auml;te members in board"&gt;V&amp;auml;te members in board&lt;/span&gt;. I was pondering about this today, and I can't help but think that it would make more sense to distribute the board members more evenly. Please let me know if you would reconsider this, or explain how you have come to this number of 1&amp;nbsp;&lt;span class="semanticEnrichment semanticEnrichmentItem-issue-42199 mceNonEditable badge badge-info p-1" title="Issue - V&amp;auml;te members in board"&gt;V&amp;auml;te members in board&lt;/span&gt;.&amp;nbsp;&lt;/p&gt;
&lt;p&gt;I hope you don't mind me asking these questions - my intent is to start this negotiation off in the right way with as much information as possible. I look forward to the rest of our negotiation and most importantly, our possible joint venture!&lt;/p&gt;
&lt;p&gt;If you could answer the questions above and potentially adjust the offer, I'll be happy to respond with a counteroffer tomorrow.&lt;/p&gt;
&lt;p&gt;Kind regards,&lt;/p&gt;
&lt;p&gt;Mika Andersson (she/her)&lt;/p&gt;</t>
  </si>
  <si>
    <t xml:space="preserve">&lt;p&gt;Dear Mrs. Andersson,&lt;/p&gt;
&lt;p&gt;thank you very much for your respond, I really appreciate your time and your effort for the potential partnership. Therefore, I would like to clarify your doubts and explain our point of view. &lt;br /&gt;Regarding the issue &lt;span class="semanticEnrichment semanticEnrichmentItem-issue-42198 mceNonEditable badge badge-info p-1" title="Issue - V&amp;auml;te share of future profit"&gt;V&amp;auml;te share of future profit&lt;/span&gt; we made a first offer of 20%, because our company would bear high costs not only of production but also for building new production plants, for further research and developments for making the engine ready for series production as well as the costs for new security softwares that need to be implemented in every production plant to guarantee a secure production of high quality trains, which might be of interested for both companies.&lt;/p&gt;
&lt;p&gt;Regarding the issue &lt;span class="semanticEnrichment semanticEnrichmentItem-issue-42199 mceNonEditable badge badge-info p-1" title="Issue - V&amp;auml;te members in board"&gt;V&amp;auml;te members in board&lt;/span&gt; we think that one member would be sufficient for the representation of V&amp;auml;te&amp;acute;s interests, due to the fact that a production in Estonia requires the compliance with local legislation and bureaucratic aspects, for which estonian members would be more beneficial to overcome language and moral barriers.&lt;/p&gt;
&lt;p&gt;Furthermore, our company sees the maintaining of long-term relationships with our partners as a crucial point for bilateral success. We both know, that previous investments are going to be much higher than the first generated profits, for which a long-time contract is indispensable. Nevertheless, we also know that none of us is able to predict what the future will look like, for which we estimated that a &lt;span class="semanticEnrichment semanticEnrichmentItem-issue-42200 mceNonEditable badge badge-info p-1" title="Issue - Duration of contract"&gt;Duration of contract&lt;/span&gt; of 12 years would be beneficial for both companies.&lt;/p&gt;
&lt;p&gt;When talking about the &lt;span class="semanticEnrichment semanticEnrichmentItem-issue-42201 mceNonEditable badge badge-info p-1" title="Issue - Secrey clause"&gt;Secrey clause&lt;/span&gt;, we decided that no secrecy clause would be needed, as with a potential Joint Venture both companies would represent the other one. Furthermore, as a Joint Venture we would sit in the same boat, willing our partnership to be succesfull and profitable. Hence, neither Tihe Technologies AG nor V&amp;auml;te AG would publish secret information that would affect our business in a negative way.&lt;/p&gt;
&lt;p&gt;Lastly, regarding the issue &lt;span class="semanticEnrichment semanticEnrichmentItem-issue-42202 mceNonEditable badge badge-info p-1" title="Issue - Court of juristification"&gt;Court of juristification&lt;/span&gt;, we believe that a Joint Venture in Estonia with Estonian production plants would be subject to Estonian law, just for simplification of the legal requirements.&lt;/p&gt;
&lt;p&gt;I hope this clarification message helps you to understand how we came to our first offer. Nevertheless, I want to repeat that all previously mentioned points are open for negotiations. Therefore, I would like you to make a counteroffer in order to converge hopefully in an agreement that benefits both companies!&lt;/p&gt;
&lt;p&gt;Thank you in advance!&lt;/p&gt;
&lt;p&gt;Kind regards,&lt;br /&gt;Jesse Rebane&lt;/p&gt;
&lt;p&gt;&amp;nbsp;&lt;/p&gt;</t>
  </si>
  <si>
    <t xml:space="preserve">&lt;p&gt;Dear Jesse Rebane,&lt;/p&gt;
&lt;p&gt;&amp;nbsp;&lt;/p&gt;
&lt;p&gt;Indeed, I am sure the distribution of profit is of high importance for your side. However, I have not receive proper argumentation from your side to be able to understand and consider such a low distribution of future profit. Would you be so kind to elaborate a bit more your reasoning behind besides the fact that it is important?&lt;/p&gt;
&lt;p&gt;Thanks in advance and looking forward to your reply.&amp;nbsp;&lt;/p&gt;
&lt;p&gt;&amp;nbsp;&lt;/p&gt;
&lt;p&gt;Best,&lt;/p&gt;
&lt;p&gt;Regards,&lt;/p&gt;
&lt;p&gt;Mika Andersson&lt;/p&gt;
&lt;p&gt;&amp;nbsp;&lt;/p&gt;
&lt;p&gt;&amp;nbsp;&lt;/p&gt;</t>
  </si>
  <si>
    <t xml:space="preserve">&lt;p&gt;Dear Mika Andersson,&lt;/p&gt;
&lt;p&gt;thanks for the tip. Upon the request for profit distribution, I would like to explain my agruments.&lt;/p&gt;
&lt;p&gt;Firstly will build three new plants, each of this will probably cost 8 &amp;euro; million. Furthermore, we will install new security software in all of our plants, for which we will burden entire financial burden.&lt;/p&gt;
&lt;p&gt;Secondly due to the fact, that we are currently not skilled enough we will invest for the Research and Development round about 7.2 &amp;euro; million and production costs will be estimanted about 10 &amp;euro; million.&lt;/p&gt;
&lt;p&gt;Thridly my requirements is normally a distribution of 80% - 20% (80 % for me) but at least I would mention, that I would go down with the distribution with the revenue. At least I suggest the following distribution: about 70 % of the revenues for myself. Otherwhise I could not make profits.&lt;/p&gt;
&lt;p&gt;I am looking forward to hearing from you soon.&lt;/p&gt;
&lt;p&gt;With best regards,&lt;/p&gt;
&lt;p&gt;Jesse Rebane&lt;/p&gt;</t>
  </si>
  <si>
    <t xml:space="preserve">&lt;p&gt;Dear Mika Andersson,&lt;/p&gt;
&lt;p&gt;i hope this E-Mail finds you well.&amp;nbsp;&lt;/p&gt;
&lt;p&gt;My name is Jesse Rebane, I work at Tihe Technologies AG under the supervision of Kadri Kirispuu.&amp;nbsp;&lt;/p&gt;
&lt;p&gt;The outcome of the first round of discussions was very satisfactory to our board. Let us continue this flow please. You will see that my demands will be very clear formulated, but I can also understand if you have problems regarding my points.&amp;nbsp;&lt;/p&gt;
&lt;p&gt;Please let me know that you are on board with this E-Mail exchange by writing a short informal E-Mail back. You will then have a first draft of our negotiation prepared by evening.&lt;/p&gt;
&lt;p&gt;&amp;nbsp;&lt;/p&gt;
&lt;p&gt;Sincerely yours,&lt;/p&gt;
&lt;p&gt;Jesse Rabane (gladly just "Jesse")&lt;/p&gt;
&lt;p&gt;&amp;nbsp;&lt;/p&gt;</t>
  </si>
  <si>
    <t xml:space="preserve">&lt;p&gt;Dear Jesse,&lt;/p&gt;
&lt;p&gt;&amp;nbsp;&lt;/p&gt;
&lt;p&gt;&lt;span style="font-weight: 400;"&gt;thank you for your email.&lt;/span&gt;&lt;/p&gt;
&lt;p&gt;&lt;span style="font-weight: 400;"&gt;I am looking forward to hearing from you soon. regarding further negotiations points.&lt;/span&gt;&lt;/p&gt;
&lt;p&gt;&lt;span style="font-weight: 400;"&gt;Lets talk further in a formal email so w can clarify and negotiate all aspects that are important for both of us.&amp;nbsp;&lt;/span&gt;&lt;/p&gt;
&lt;p&gt;&amp;nbsp;&lt;/p&gt;
&lt;p&gt;&lt;span style="font-weight: 400;"&gt;With best regards,&lt;/span&gt;&lt;/p&gt;
&lt;p&gt;&lt;span style="font-weight: 400;"&gt;Mika Andersson&lt;/span&gt;&lt;/p&gt;</t>
  </si>
  <si>
    <t xml:space="preserve">&lt;p&gt;Dear Mika Andersson,&lt;/p&gt;
&lt;p&gt;I write you this informal message to clarify some things regarding the issues &lt;strong&gt;duration of contract&lt;/strong&gt; and the &lt;strong&gt;secrecy clause&lt;/strong&gt;.&lt;/p&gt;
&lt;p&gt;First, I am glad to see, your willingness to make concessions. I think the negotiation is on a good track. However, your strict condition regarding the secrecy clause is something I cannot easily accept.&lt;/p&gt;
&lt;p&gt;Going down form 12 years to 10 years for the issue &lt;strong&gt;duration of contract&lt;/strong&gt; would be a big concession on our part. We will lose a great amount of potential revenue. In combination with the secrecy clause, I unfortunately am not able to accept such an offer.&lt;/p&gt;
&lt;p&gt;The most important things for my company are a &lt;strong&gt;long-term relationship&lt;/strong&gt; with V&amp;auml;te AG which builds on &lt;strong&gt;trust&lt;/strong&gt; and a &lt;strong&gt;financially secure&lt;/strong&gt; future.&lt;/p&gt;
&lt;p&gt;We already showed you our trust in your company by conceding to your proposal of 4 members for the V&amp;auml;te AG in the board of our joint venture. This gives you the possibility to decide &lt;strong&gt;any important matters&lt;/strong&gt; concerning the joint venture. This is a big leap of faith for us. Until now we didn&amp;rsquo;t see any sort of reward for our trust.&lt;/p&gt;
&lt;p&gt;I can offer you &lt;strong&gt;10 years&lt;/strong&gt; for the duration of contract if and only if the &lt;strong&gt;secrecy clause is dropped&lt;/strong&gt;. For us this is not a question of economic terms but of treating each other with the appropriate &lt;strong&gt;respect&lt;/strong&gt; that is needed to work together. We want to be &lt;strong&gt;equal&lt;/strong&gt; partners. This means that there shouldn&amp;rsquo;t be secrets between us.&lt;/p&gt;
&lt;p&gt;This also has its roots in our past, when Tihe Technology AG was run by Soviet-appointed managers. During that time, many things were done without the knowledge of middle and lower management. Secrecy was something common. That is one of the reasons why this topic is so close to our hearts.&lt;/p&gt;
&lt;p&gt;I hope you understand that.&amp;nbsp;&lt;/p&gt;
&lt;p&gt;I am looking forward to your answer. I am certain we will come to a good conclusion. We just need to understand each other better.&lt;/p&gt;
&lt;p&gt;Sincerely,&amp;nbsp;&lt;/p&gt;
&lt;p&gt;Jesse Rebane&lt;/p&gt;</t>
  </si>
  <si>
    <t xml:space="preserve">&lt;p&gt;Dear Jesse Rebane,&lt;/p&gt;
&lt;p&gt;Thank you for your email. I think we have some miscommunication here.&lt;/p&gt;
&lt;p&gt;Let's look at each issue one by one.&amp;nbsp;&lt;/p&gt;
&lt;ul&gt;
&lt;li&gt;The secret clause:&amp;nbsp;
&lt;ul&gt;
&lt;li&gt;Trust is something very intangible. In big and long-term business, we need everything to be strictly written down. It means we want everything to be transparent. Please do not consider that we hide something from you.&lt;/li&gt;
&lt;li&gt;Please understand the secret clause is to protect both our parties from not (intentionally) violating the copyright issue. Again, Vate invests knowledge in developing the technology, it is a must for us to protect our technology at any cost&lt;/li&gt;
&lt;li&gt;With this law, Tihe is safe to use the technology (if have) in the future after well informing and receiving permission from us. =&amp;gt; This shows equal to both sides.&lt;/li&gt;
&lt;/ul&gt;
&lt;/li&gt;
&lt;li&gt;The duration of the contract: We can work on the duration again if you agree on the secret clause term.&amp;nbsp;&lt;/li&gt;
&lt;li&gt;Members in&amp;nbsp; board:
&lt;ul&gt;
&lt;li&gt;First I very much appreciate your concession in this issue. Of course, I think it is a result of what I made a concession first at the court of jurisdiction. Additionally, to show my appreciation, I persuade our board to continue discussing the deal with you even when they only wanted to sign the contract with other partners who agree on the 5-year duration. Last but not least, I even went down on your share profit/.&lt;/li&gt;
&lt;/ul&gt;
&lt;/li&gt;
&lt;/ul&gt;
&lt;p&gt;Again, I hope my explanations are clear and show how much effort that I put on into our mutual gains.&lt;/p&gt;
&lt;p&gt;Thank you,&lt;/p&gt;
&lt;p&gt;Mika Andersson&lt;/p&gt;</t>
  </si>
  <si>
    <t xml:space="preserve">&lt;p&gt;Dear Mika Andersson,&lt;/p&gt;
&lt;p&gt;thank you for you answer.&lt;/p&gt;
&lt;p&gt;I will send you a counteroffer in the evening after I thought about your points.&lt;/p&gt;
&lt;p&gt;I just wanted to propose that we should be open to other potential packages, that will maybe be more benficial for both of us.&lt;/p&gt;
&lt;p&gt;Sincerely,&lt;/p&gt;
&lt;p&gt;Jesse Rebane&lt;/p&gt;</t>
  </si>
  <si>
    <t xml:space="preserve">&lt;p&gt;Dear&amp;nbsp;Jesse Rebane,&lt;/p&gt;
&lt;p&gt;I want to be more proactive to show my friendly intention to our partnership. Therefore, I would like to propose some available agenda as follow:&lt;/p&gt;
&lt;ul&gt;
&lt;li&gt;Option 1:
&lt;ul&gt;
&lt;li&gt;&lt;span class="semanticEnrichment semanticEnrichmentItem-issue-42562 mceNonEditable badge badge-info p-1" title="Issue - V&amp;auml;te share of future profit"&gt;V&amp;auml;te share of future profit&lt;/span&gt;&amp;nbsp;: 60%&lt;/li&gt;
&lt;li&gt;&lt;span class="semanticEnrichment semanticEnrichmentItem-issue-42563 mceNonEditable badge badge-info p-1" title="Issue - V&amp;auml;te members in board"&gt;V&amp;auml;te members in board&lt;/span&gt;&amp;nbsp;: 4&lt;/li&gt;
&lt;li&gt;&lt;span class="semanticEnrichment semanticEnrichmentItem-issue-42564 mceNonEditable badge badge-info p-1" title="Issue - Duration of contract"&gt;Duration of contract&lt;/span&gt;&amp;nbsp;: 11&lt;/li&gt;
&lt;li&gt;&lt;span class="semanticEnrichment semanticEnrichmentItem-issue-42565 mceNonEditable badge badge-info p-1" title="Issue - Secrey clause"&gt;Secrey clause&lt;/span&gt;&amp;nbsp;: Yes&lt;/li&gt;
&lt;li&gt;&lt;span class="semanticEnrichment semanticEnrichmentItem-issue-42566 mceNonEditable badge badge-info p-1" title="Issue - Court of juristification"&gt;Court of juristification&lt;/span&gt;&amp;nbsp;: Germany&lt;/li&gt;
&lt;/ul&gt;
&lt;/li&gt;
&lt;li&gt;Option 2:
&lt;ul&gt;
&lt;li&gt;&lt;span class="semanticEnrichment semanticEnrichmentItem-issue-42562 mceNonEditable badge badge-info p-1" title="Issue - V&amp;auml;te share of future profit"&gt;V&amp;auml;te share of future profit&lt;/span&gt;&amp;nbsp;: 70%&lt;/li&gt;
&lt;li&gt;&lt;span class="semanticEnrichment semanticEnrichmentItem-issue-42563 mceNonEditable badge badge-info p-1" title="Issue - V&amp;auml;te members in board"&gt;V&amp;auml;te members in board&lt;/span&gt;&amp;nbsp;: 4&lt;/li&gt;
&lt;li&gt;&lt;span class="semanticEnrichment semanticEnrichmentItem-issue-42564 mceNonEditable badge badge-info p-1" title="Issue - Duration of contract"&gt;Duration of contract&lt;/span&gt;&amp;nbsp;: 7&lt;/li&gt;
&lt;li&gt;&lt;span class="semanticEnrichment semanticEnrichmentItem-issue-42565 mceNonEditable badge badge-info p-1" title="Issue - Secrey clause"&gt;Secrey clause&lt;/span&gt;&amp;nbsp;: No&lt;/li&gt;
&lt;li&gt;&lt;span class="semanticEnrichment semanticEnrichmentItem-issue-42566 mceNonEditable badge badge-info p-1" title="Issue - Court of juristification"&gt;Court of juristification&lt;/span&gt;&amp;nbsp;: Germany&lt;/li&gt;
&lt;/ul&gt;
&lt;/li&gt;
&lt;/ul&gt;
&lt;p&gt;I really hope that my attention is clear via this email. We can not be more flexible more.&amp;nbsp;&lt;/p&gt;
&lt;p&gt;Thank you for your consideration.&lt;/p&gt;
&lt;p&gt;Best regards,&lt;/p&gt;
&lt;p&gt;Mika Andersson&lt;/p&gt;</t>
  </si>
  <si>
    <t xml:space="preserve">&lt;p&gt;Dear Mr. Rebane,&lt;/p&gt;
&lt;p&gt;I am not willing to accept your last offer - the last offer that I made is my final one. I have made a compromise around the length of the contract, as well as the share of the profits, so I think it is time for you to also make a compromise around the secrecy clause...If not, I will not accept this joint venture and try to look for another partner.&lt;/p&gt;
&lt;p&gt;Thank you for your time!&amp;nbsp;&lt;/p&gt;
&lt;p&gt;Kind regards,&amp;nbsp;&lt;/p&gt;
&lt;p&gt;Mika Andersson&amp;nbsp;&lt;/p&gt;
&lt;p&gt;&amp;nbsp;&lt;/p&gt;</t>
  </si>
  <si>
    <t xml:space="preserve">&lt;p&gt;Dear Mr Andersson,&lt;/p&gt;
&lt;p&gt;thank you for your email. Why don t you want to dicuss the possibility of a pareto improvement? We are willing to make as good offer as possible for both of us, that is why we are asking about your preferences. Are you willing to reduce the share of future profit or change the court of juristification to Estonia if we agree to a secrecy clause?&lt;/p&gt;</t>
  </si>
  <si>
    <t xml:space="preserve">&lt;p&gt;Good morning Ms. /Mr. Andersson,&lt;/p&gt;
&lt;p&gt;my name is Mr. Jesse Rebane and I am the representative of Thie Technologies AG. And I am looking forward to negotiate with you. The initial discussion between our companies were very good and I hope we can contiue like this!&lt;/p&gt;
&lt;p&gt;For me trust and honesty is very important during a negotiation and during a long term cooperation between our companies. And I think we should find a good solution for both! Therefore I think it can help us if we tell each other about each other. And I am also curious who is on the other side. I hope this is ok for you? I have worked for Thie Technologies for 5 years. I like sports (jogging, soccer, gym), to travel and watching films. &lt;strong&gt;What about you?&lt;/strong&gt;&lt;/p&gt;
&lt;p&gt;In terms of honesty I want to tell you that I probably can't answer you on friday. Therefore it make sense that we make a deal until thursday evening.&lt;/p&gt;
&lt;p&gt;I hope it is also in your sense that we find a good solution for both of us and open each other? I am very looking forward to your message and to get to know with who I am negotiating. Due to our very limited time you can also send me your &lt;strong&gt;ideas on the negotiation items.&amp;nbsp; &lt;/strong&gt;I believe with this honest way we will find a optimal solution for us. &lt;/p&gt;
&lt;p&gt;Have a nice day!&lt;/p&gt;
&lt;p&gt;Best regards&lt;/p&gt;
&lt;p&gt;Mr. Jesse Rebane&lt;/p&gt;</t>
  </si>
  <si>
    <t xml:space="preserve">&lt;p&gt;Dear Jesse,&amp;nbsp;&lt;/p&gt;
&lt;p&gt;Thank you for your mail. At first, I would like to introduce myself as well. My name is Mika Andersson and I am a representative from V&amp;auml;te AG. Since I have always been very interested in the sustainable way of life and because I would love to create a difference in the railway industry, I joined V&amp;auml;te AG ten years ago when they were starting to explore a "greener" option, namely the Green Locomotion.&amp;nbsp; &amp;nbsp;&lt;/p&gt;
&lt;p&gt;I have heard a lot of positive things about the negotiations between our companies as well and therefore I am also willing to keep our relationship the best as possible. This also means that I will be transparent and honest about my preferences, and I hope you will do too.&amp;nbsp;Besides, I believe that we can help each other out, since this cooperation will create gain for both of us.&amp;nbsp;&lt;/p&gt;
&lt;p&gt;I will start with my preferences for the negotiation. For me there are 5 important points that we need to negotiate about. This is: &lt;br /&gt;1. the share of future profit&amp;nbsp;&lt;br /&gt;2. the number of members in the board&amp;nbsp;&lt;br /&gt;3. the duration fo the contract&lt;br /&gt;4. the secrecy clause&amp;nbsp;&lt;br /&gt;5. The court of jurisdiction&lt;/p&gt;
&lt;p&gt;For V&amp;auml;te AG, the most important ones are the share of future profit, the number of members in the board and the secrecy clause. This is because:&amp;nbsp;&lt;br /&gt;- The share is related to the money that is invested into this cooperation. From V&amp;auml;te AG, there will be an investment above 80 million. From Tihe AG, this will be around 15 million. Therefore I propose the share should be around this as well.&amp;nbsp;&lt;br /&gt;- Since there are a total of 5 members in the board, I suggest that the amount of members should be related to the share of the profit.&amp;nbsp;&lt;br /&gt;- The secrecy clause is very important to us, because the technology is thought by our R&amp;amp;D team, so this would be fair in my eyes.&amp;nbsp;&lt;/p&gt;
&lt;p&gt;I would like to hear your preferences in this negotiation to come up with a deal that fits both of us.&amp;nbsp;&lt;/p&gt;
&lt;p&gt;Again thank you for your polite email. I would like to hear from you soon!&amp;nbsp;&lt;/p&gt;
&lt;p&gt;PS. Unfortunately, I am quite busy at Thursday, but I will do my best to end the negotiation before Friday.&amp;nbsp;&lt;/p&gt;
&lt;p&gt;Kind regards,&lt;/p&gt;
&lt;p&gt;Mika Andersson&amp;nbsp;&lt;/p&gt;
&lt;p&gt;&amp;nbsp;&lt;/p&gt;
&lt;p&gt;&amp;nbsp;&lt;/p&gt;</t>
  </si>
  <si>
    <t xml:space="preserve">&lt;p&gt;Hi Jesse,&lt;/p&gt;
&lt;p&gt;&amp;nbsp;&lt;/p&gt;
&lt;p&gt;A quick and very informal message which has nothing to do with the negotation, because I want to accept your last offer. However, at the moment I accept it, we won't be able to interact anymore, and I'm just very curious about who you are.&amp;nbsp;&lt;/p&gt;
&lt;p&gt;I know we're actually not allowed to share our names with each other, so I hope this won't somehow backfire to me, but my name is Jade van Tilburg (@jadevtxx at Insta). What's your name?&amp;nbsp;&lt;/p&gt;
&lt;p&gt;enjoy the evening!&lt;/p&gt;
&lt;p&gt;&amp;nbsp;&lt;/p&gt;
&lt;p&gt;Best,&lt;/p&gt;
&lt;p&gt;Jade&lt;/p&gt;</t>
  </si>
  <si>
    <t xml:space="preserve">&lt;p&gt;Dear Jade,&amp;nbsp;&lt;/p&gt;
&lt;p&gt;I am very happy that you want to accept my last offer!&amp;nbsp;&lt;/p&gt;
&lt;p&gt;I dont know how negoassist works after accepting an offer.&amp;nbsp;&lt;/p&gt;
&lt;p&gt;We can try after accepting the deal. So we dont get in any trouble.&amp;nbsp;&lt;/p&gt;
&lt;p&gt;&amp;nbsp;&lt;/p&gt;
&lt;p&gt;Best regards&amp;nbsp;&lt;/p&gt;
&lt;p&gt;&amp;nbsp;&lt;/p&gt;
&lt;p&gt;Jesse&amp;nbsp;&lt;/p&gt;</t>
  </si>
  <si>
    <t xml:space="preserve">&lt;p&gt;Dear Mika Andersson,&lt;/p&gt;
&lt;p&gt;I hope this letter finds you well!&lt;/p&gt;
&lt;p&gt;My name is Jesse Rebane and I writing to you on the behalf of Tihe Technologies AG in order to establish the best terms for our new joint venture.&lt;/p&gt;
&lt;p&gt;Generally, during this part of our negotiation process Tichr Technologies AG is interested in finding common ground on the following points: distribution of the future profits, executive control, secrecy clause, duration of the contract and cour of jurisdiction.&lt;/p&gt;
&lt;p&gt;We can start discussions on any of the previously mentioned point to your preference.&lt;/p&gt;
&lt;p&gt;Respectfully,&lt;/p&gt;
&lt;p&gt;Jesse Rebane&lt;/p&gt;</t>
  </si>
  <si>
    <t xml:space="preserve">&lt;p&gt;Dear Jesse Rabane,&lt;/p&gt;
&lt;p&gt;thank you very much for contacting me. &lt;br /&gt;Yes, your letter found me well and I am looking forward to our negotiation about the best terms for our new joint venture.&lt;/p&gt;
&lt;p&gt;Maybe it would be nice talking about the court of juristification first.&lt;/p&gt;
&lt;p&gt;- As I think, concerning this aspect, we might get to a conclusion very fast.&lt;/p&gt;
&lt;p&gt;Best wishes,&lt;/p&gt;
&lt;p&gt;Mika Andersson&lt;/p&gt;</t>
  </si>
  <si>
    <t xml:space="preserve">&lt;p&gt;Dear&amp;nbsp;Mike Andersson,&lt;/p&gt;
&lt;p&gt;I am glad to inform you that we can agree on these conditions!&lt;br /&gt;What point do you want to discuss next?&lt;/p&gt;
&lt;p&gt;Best Regards!&lt;br /&gt;Jesse Rebane&lt;/p&gt;</t>
  </si>
  <si>
    <t xml:space="preserve">&lt;p&gt;Dear Jesse Rebane,&lt;/p&gt;
&lt;p&gt;That is some great news!&lt;/p&gt;
&lt;p&gt;We want to achieve a win-win situation. Since the Issue &lt;span class="semanticEnrichment semanticEnrichmentItem-issue-43094 mceNonEditable badge badge-info p-1" title="Issue - V&amp;auml;te share of future profit"&gt;V&amp;auml;te share of future profit&lt;/span&gt; is very important for us we would be willing to make concessions concerning an issue which is very important for you.&lt;/p&gt;
&lt;p&gt;Best Regards!&lt;/p&gt;
&lt;p&gt;Mike Andersson&lt;/p&gt;</t>
  </si>
  <si>
    <t xml:space="preserve">&lt;p&gt;Dear Jesse Rebane,&lt;/p&gt;
&lt;p&gt;your idea concerning the &lt;span class="semanticEnrichment semanticEnrichmentItem-issue-43094 mceNonEditable badge badge-info p-1" title="Issue - V&amp;auml;te share of future profit"&gt;V&amp;auml;te share of future profit&lt;/span&gt; Issue seems fair and therefore we can accept it. Which issue do you want to discuss next?&lt;/p&gt;
&lt;p&gt;Best regards&lt;/p&gt;
&lt;p&gt;Mike Andersson&lt;/p&gt;</t>
  </si>
  <si>
    <t xml:space="preserve">Dear Mika Andersson,there are some open points in this negotiation for a optimal partnership. At first we want a long-term partnership with V&amp;auml;te AG. Because that we want a duration of12years asDuration of contract. The joint venture can be grounded in Estonia, because the plants are here and we have lot of experiences in working with the Estonian government. So we can offer that theCourt of juristificationis inEstonia. And if we ground the joint venture in Estonia, we want 4 members in board.We wantNoSecrey clause, because we want to help in some cases, e.g. in development the unfinished part of the green locomation technologie. We have very good engineers for this task. The another site is the profit we make. The costs are very high, because that we want more share of future profit, so that the joint venture is worthwile. What is your idea about the offer?ThanksYours sincerely</t>
  </si>
  <si>
    <t xml:space="preserve">Dear Jesse Rebane,thank you very much for your offer.Concerning the Issue Duration of contract we would accept 12 years if you accept 5 membersV&amp;auml;te members in board .At Court of juristification the worst choice for us would be to rely on Estonian jurisdiction. There is evidence that foreign companies in the former Soviet area have difficulties demanding their rights.Because we do not want to lose control of the plans for our company we prefer Secrey clause .Best RegardsMike Andersson</t>
  </si>
  <si>
    <t xml:space="preserve">&lt;p&gt;Dear Jesse Rebane,&amp;nbsp;&lt;/p&gt;
&lt;p&gt;I am pleased to hear that you have considered my points and that I could clear up the misunderstandings. I think we're on a great track towards successful cooperation and I am in agreement with your suggestions in the last mail. However, to be sure not to spoil any important matters, I would like to ask if there is anything from your side that is left to discuss.&amp;nbsp;&lt;/p&gt;
&lt;p&gt;Otherwise, I am happy to assume that we will settle our outcomes and prepare our eagerly awaited contract in the next step.&amp;nbsp;&lt;/p&gt;
&lt;p&gt;Thank you and I am wishing you the very best.&amp;nbsp;&lt;/p&gt;
&lt;p&gt;Sincerely,&amp;nbsp;&lt;/p&gt;
&lt;p&gt;Mika Andersson&lt;/p&gt;</t>
  </si>
  <si>
    <t xml:space="preserve">&lt;p&gt;Dear Mika Andersson,&lt;/p&gt;
&lt;p&gt;I am very pleased that we were able to agree on a good compromise on all issues, with which both sides are satisfied. From our point of view, we see great potential in working with you, as our two companies offer unique qualities from which both sides benefit.&lt;br /&gt;In order to conclude our contract for a successful joint venture, I would be pleased if you would accept my offer from the last message.&lt;/p&gt;
&lt;p&gt;I am very much looking forward to working with you in the future!&lt;/p&gt;
&lt;p&gt;Kind regards,&lt;br /&gt;Jesse Rebane&lt;/p&gt;</t>
  </si>
  <si>
    <t xml:space="preserve">&lt;p&gt;Dear Sam,&lt;/p&gt;
&lt;p&gt;We already agreed on many points and i liked the negotiation sofar. Therefor my question.&lt;/p&gt;
&lt;p&gt;Is there any possibility for you to manage&amp;nbsp;&lt;span class="semanticEnrichment semanticEnrichmentItem-issue-944 mceNonEditable badge badge-info p-1" title="Issue - Publicity"&gt;Publicity&lt;/span&gt;&amp;nbsp;wide?&lt;/p&gt;
&lt;p&gt;&lt;span class="semanticEnrichment semanticEnrichmentItem-issue-944 mceNonEditable badge badge-info p-1" title="Issue - Publicity"&gt;Publicity&lt;/span&gt;&amp;nbsp;does not always mean negativ&amp;nbsp;&lt;span class="semanticEnrichment semanticEnrichmentItem-issue-944 mceNonEditable badge badge-info p-1" title="Issue - Publicity"&gt;Publicity&lt;/span&gt;&amp;nbsp;. We already gave you a nice&amp;nbsp;&lt;span class="semanticEnrichment semanticEnrichmentItem-issue-942 mceNonEditable badge badge-info p-1" title="Issue - Guarantee"&gt;Guarantee&lt;/span&gt;&amp;nbsp;for our products and we are sure that we can achive big steps in our cooperation and we should let the world know what we have done together.&lt;/p&gt;
&lt;p&gt;I hope we can get this last point done nice and fair as well.&lt;/p&gt;
&lt;p&gt;greeting&lt;/p&gt;
&lt;p&gt;Kim&lt;/p&gt;</t>
  </si>
  <si>
    <t xml:space="preserve">&lt;p style="font-weight: 400;"&gt;Dear Kim,&lt;/p&gt;
&lt;p style="font-weight: 400;"&gt;&amp;nbsp;&lt;/p&gt;
&lt;p style="font-weight: 400;"&gt;Let us think of the worst-case scenario: the vaccine is not effective and at some point in the future we do have a BSE outbreak at one of our farms. Since you are not willing to give us a full&amp;nbsp;guarantee and you do not want to ensure the vaccines effectiveness the scenario seems possible to me.&lt;/p&gt;
&lt;p style="font-weight: 400;"&gt;If I agreed to wide&amp;nbsp;publicity and the scenario mentioned above occurs the general public would also get that information. That case would be detrimental to our reputation.&lt;/p&gt;
&lt;p style="font-weight: 400;"&gt;&amp;nbsp;&lt;/p&gt;
&lt;p style="font-weight: 400;"&gt;With a narrow publicity the test would only be described in medical journals. You would reach the people who are interested in the topic and know how to classify the information. That is exactly the group of individuals that you want to get through to.&lt;/p&gt;
&lt;p style="font-weight: 400;"&gt;&amp;nbsp;&lt;/p&gt;
&lt;p style="font-weight: 400;"&gt;Put yourself in my shoes and I think you will be able to understand why I cannot accept a wide publicity and narrow publicity is the maximum that we can consent to.&lt;/p&gt;
&lt;p style="font-weight: 400;"&gt;I hope that you can empathize with my situation and that this opportunity will not remain unused.&lt;/p&gt;
&lt;p style="font-weight: 400;"&gt;&amp;nbsp;&lt;/p&gt;
&lt;p style="font-weight: 400;"&gt;With best regards,&lt;/p&gt;
&lt;p style="font-weight: 400;"&gt;Sam&lt;/p&gt;</t>
  </si>
  <si>
    <t xml:space="preserve"> - </t>
  </si>
  <si>
    <t xml:space="preserve">&lt;p&gt;Dear Mr. Andersson,&lt;/p&gt;
&lt;p&gt;thank you for counteroffer. Unfortunately we are only willing to make such big concessions (4 members of Vaete in the board), if Tihe also gets an advantage out of it. The duration of contract of 7 years is definitely not enough. We need the 12 years.&lt;/p&gt;
&lt;p&gt;As we are bearing a lot of costs, we were aiming for 70% of the profit, but I am sure we can find some agreement. Regarding the secrecy clause we still have some open questions: What exactly does the &lt;span class="semanticEnrichment semanticEnrichmentItem-issue-39018 mceNonEditable badge badge-info p-1" title="Issue - Secrecy clause"&gt;Secrecy clause&lt;/span&gt; involve and what does its inclusion in the final contract implies?&lt;/p&gt;
&lt;p&gt;Best regards&lt;/p&gt;
&lt;p&gt;Jesse Rabane&lt;/p&gt;</t>
  </si>
  <si>
    <t xml:space="preserve">&lt;p&gt;Dear Jesse,&amp;nbsp;&lt;/p&gt;
&lt;p&gt;Thank you for your question.&lt;/p&gt;
&lt;p&gt;Because we own the technology it is important that we have insight into who is using our technology. The clause means that no third party is using the technology. Also, the use of the technology for other projects is not immediately disclosed. This could be done but with the permission of the owner.&lt;/p&gt;
&lt;p&gt;About the members in the board, I actually think Tihe would also benefit if the majority of the members are from vetae. We are a large organization and the members are well able to manage the joint venture. Our goal is to serve both interests and to make the joint venture successful.&amp;nbsp;&lt;/p&gt;
&lt;p&gt;I understand that you want to increase the duration of the contract but do not forget that we can still extend the contract after 7 years. Moreover, the value of the technology Tihe provides far exceeds the investment. And the duration goes hand in hand with your willingness to make consessions regarding the profit split. I suggest to make some more concession on the split of the profit. Giving away 70% of our technology is not feasible for us.&lt;/p&gt;
&lt;p&gt;I hope I have answerd your question by this email. If you need any clarification please let me know.&amp;nbsp;&lt;/p&gt;
&lt;p&gt;Greeting, &lt;br /&gt;Mika Andersson&lt;/p&gt;</t>
  </si>
  <si>
    <t xml:space="preserve">&lt;p&gt;Dear Mika Andersson,&lt;/p&gt;
&lt;p&gt;thank you for your counteroffer. I am not yet clear on the meaning of the secrecy clause. What exactly do you think this clause should involve?&lt;/p&gt;
&lt;p&gt;I am looking forward to your answer.&lt;/p&gt;
&lt;p&gt;Yours sincerely&lt;/p&gt;
&lt;p&gt;Jesse Rebane&lt;/p&gt;</t>
  </si>
  <si>
    <t xml:space="preserve">&lt;p&gt;Dear Jesse Rebane,&amp;nbsp;&lt;/p&gt;
&lt;p&gt;by signing the clause, you are agreeing that you will not use our new technology in any other product and you will not give access to third parties without our explicit permission.&amp;nbsp;&lt;/p&gt;
&lt;p&gt;I am sure you understand the clause's importance for our company.&lt;/p&gt;
&lt;p&gt;Kind regards,&amp;nbsp;&lt;/p&gt;
&lt;p&gt;Mika Andersson&lt;/p&gt;</t>
  </si>
  <si>
    <t xml:space="preserve">Dear Mika Andersson,i am really happy to hear that the cooperation between the Vaete AG and Tihe Technologys AG is about to happen. I am sure that this joint venture settles the future of great products and even better revenues.To finalize the deal, i have send you some suggestions about the contract. Since i dont know your exact oppinion, please let me know what you think about this and contact me back.I wish you a nice day.Kind regards,Jesse Rebane</t>
  </si>
  <si>
    <t xml:space="preserve">Hi Jesse,Nice to meet you! I am also very excited for the cooperation. I think it is a good chance for both parties.Thank you for the suggestion! You will find mine in the attachments.Of course we can negotiate about some of the points where we do not already agree on. So if you have any counteroffer please let me know. And also let me know if something is really important for your company. Since I can discuss this with my manager for example.Have a nice day!Kind regards, Mika Andersson</t>
  </si>
  <si>
    <t xml:space="preserve">Hello Mika,thank you for your message and the offer.I think that in order to make the cooperation fair and pleasant for both sides, we should talk about some aspects.I have listed the points according to their relevance, maybe we can find some compromises.For us as Tihe AG, the profit and the duration of the contract are important in the first place. For the cooperation we have to invest a lot of money and are therefore we are forced to collect a large part of the revenue to cover our costs.Furthermore, we assume that only after some time the money machine will work properly. Therefore, we would consider a contract of 10-12 years reasonable to increase the profit. Moreover, the length of the contract would lead to an acceptable risk for Tihe AG. We are of course willing to negotiate the exact duration, but only if there is a realistic offer.Next, it would be important for us to talk about the secrecy clause and the court of jurisdiction.For us as Tihe AG it seems only logical to have the court in estonia if the entire joint venture is established in estonia. Since the distance and independence may not be what you want, it would be an option for us to choose a middle way like Germany. However, a court in sweden is not an option, as the disadvantages of this are very high and can be prevented easylie by a middle way.We also consider a secrecy clause to be unnecessary. If we want to function as partners, then mutual trust is the building block of the joint venture. We as Tihe AG have no interest in selling your technologies, since we ourselves would be investing in production facilities and thus damaging ourselves. However, I would be happy to hear your opinion on this.The least important point for us are the members on board. I think it is in the interest of both parties to make decisions that will make the joint venture work best.Therefore, I would suggest that Vatea AG gets the majority with 3 seats and Tihe AG gets a larger part of the revenues.I am very happy to hear your opinion and views.With kind regardsJesse</t>
  </si>
  <si>
    <t xml:space="preserve">Hello Jesse,Thank youf for your mail and your information. I will go through all the points one by one.I want to start with the Secrecy clause, the trust in your company is mutual of course! Otherwise we would being in this negotation with you. However, for us the secrecy clausule is a really important part of the deal. Since we want to be in control of the plans for our new technology. This new technologywe do not want to lose the control of the plans for our new technology represent a key and valuable knowledge resource for our company. To accomodate your company and to prove the trust is mutual we can agree on 3 members of Tiha on the Vaete members in board, if we agree on the secrecy clause.According to the Court of jurisdictionEstonia is indeed not an option for us as you already explained down below. We would prefer to Sweden but to make some decision. We can totally agree to Germany.That leaves us to the last two points. TheDuration of contractand theVaete Share of future profit. In my first offer I told you we would love to have a 5 year contract. This because of the reason that our strategic management thinks that the next 5 years will be the toughest.I see you did some changes from your ideal situation of 12 years to 10 years. I think it would be reasonable to agree on a 8 years contract. After 8 years we can again make some new agreements of a possible new contract of course.The share of future profit you can find in the attachments.Hopefully this is something we can work with. I hope to hear from you soon.Kind regards,Mika Andersson</t>
  </si>
  <si>
    <t xml:space="preserve">Hey Mikka,thank you very much for your counteroffer. Indeed there are several aspects we can already agree on, but there are some left to talk about.So lets some this up real quick.Since we both agree on theCourt of jurisdictionbeeing placed in Germany as a fair compromise, i would settle this now.I also think that the Duration of contractcan be 8 years, if you agree on 2Vaete members in board.But i think we need to negotiate a little bit more on theSecrecy clause and theVaete Share of future profit.I dont understand why the secrecy clause is such important to you. You said you want to be in control of the new technology, which is what we want and appreciate, since we are no experts in this field of technology. I dont think that the secrecy clause will change any of it. So having and implementing a Secrecy clause will make anything more complicated and more expensive. Maybe you can think about it and give me more information on that.But since it seems to be such an important part to you, we could also agree to the secrecy clause, if you are agree to the share of future profit.Please let me know if you have any questions.Kind regardsJesse</t>
  </si>
  <si>
    <t xml:space="preserve">Hello Jesse,When I was reading you counteroffer last night I saw we had come to an agreement. What I did not understand was that the percentage of share of future profit for your side was 20 percent for us and 80 percent for you. My offer was the opposite.I think we can agree on all the other things. As you can see in my offer. Indeed the secrecy clausule is very important for us. Without this, I can not make a deal.So to sum up everything:Court of jurisdictionwill be in GermanyVaete members in boardwill be 2 vaete members, you will get 3 membersSecrecy clausewill be a yesBecause we did not negotiate correctly about te share of future profit I would like to go a little bit down with my percentage, to meet your expectations. But 20 percent is an actual no go for our company. To accomodate you I will give the contract two year extra. So theDuration of contractwill be 10 years. If the vaete share of profit will be 70 percent.I really hope we can close this deal today. I am sorry for my late response, but I thought I could accept your offer since we agreed on all the aspects. Did not know your offer meant 20 percent for our company instead of your company.Hope to hear from you soon!Kind regards,Mika Andersson</t>
  </si>
  <si>
    <t xml:space="preserve">Dear Mika,thank you for your answer. Dont worry about the late respons, but since time is running out, i want to keep this short:Vaete members in board2 for Vaete AG, 3 for Tihe AGDuration of contract10 yearsSecrecy clauseyesCourt of jurisdictionGermanyAll this points seem fair for us.The only thing we can not agree is on theVaete Share of future profit. Since we haven&amp;acute;t really talked about this aspects here is my point of view:Your company is running out of monetary supplies and a production on your own country is not affordable. We really appreciate that you have chosen us to cooperate with, but we are not saving your company out of politeness. Don&amp;acute;t get me wrong, I know that our company also benefits from this deal, but we are not taking any unnecessary risks. This is a Business environment. To set up this deal Tihe AG has to invest a lot of money by building three new plants, installing new security software and hiring more people. Furthermore, your engine is not developed fully which costs us another big amount of money for the remaining R&amp;D, and we havent even started production yet... And finally, we have to pay money for the infrastructure in our region to fulfill all the needs of production.Just to cover all this costs, our calculation shown that we already need 40% of the future profit shares. And this doesn&amp;acute;t include any profit, so we are not better off afterwards. Even tough, I appreciate the offer with the 10-year contract what lowers the overall risk, this alone is not enough for us to make this deal. Therefore i suggested a 20-80% share.I know that you have to cover some costs as well, and I appreciate the 10 years contract so we calculated again and i think a 50-50 share of the revenues is a fair deal. So both parties can profit from the deal. This is my last offer, take it or leave it.I wish you a nice weekend.Kind regardsJesse</t>
  </si>
  <si>
    <t xml:space="preserve">Dear Mr. Andersson,I am your contact Jesse Rebane from Tihe Technologies AG for the negotiation regarding the joint venture.After the initial discussions, we have already agreed on some general points. However, we still need to discuss and clarify some points in more detail in order to make a final decision for the cooperation.First of all, I would like to mention again that after the first discussion we are interested in a joint venture with a globally known train producer, such as Vaete AG. But a joint venture also involves certain risks. We have to be sure that Vaete AG will actually commit to the contract and make us the sole supplier. Nevertheless, there is a risk that they will tap into other markets.We are aware that we are taking on most of the cost and liability in this deal. In order to look at a more detailed picture of this business, we need some information from you. In order to better estimate the costs, we need some more information from you. Vaete AG has not given us any technical information yet. As a result, we cannot estimate the production costs concretely. From our point of view, we have to build three new plants and we estimate costs of 24 € million for this. However, we are aware that the engine is not ready for production. Based on the little current knowledge we already have, we estimate the cost of research and development at around 7.2 € million and production costs at around 10 € million. At the same time, we are ready to install new safety software in all our plants, in which we will cover all the costs ourselves. According to these rough estimates, we would like to split theVaete Share of future profitin 80/20%, so that after all the covered fixed costs, we can also make a profit, and as already mentioned, we take the greater part of the liability.We are of the opinion that it would make more sense to have the largerVaete members in boardrepresenting Tihe Technologies AG, as it is easier for us in Estonia to cooperate with local authorities and local partners. For your representatives, the foreigner status could possibly cause problem. To prevent this, we propose the distribution of 3/2.Now about theDuration of contract. Already in the previous conversation we agreed on a minimum term of five years, because the first years are always the hardest and riskiest phases for an innovation. We are aware that the Green Locomotion engine is very promising, especially in terms of sustainability, and that it is highly likely to be a success. Nevertheless, there is still a risk that it will not go as expected. The real profits start only after the hard and risky phase. Consequently, we would like to build a long-term relationship with Vaete AG. For this reason, we would like to have a fixed contract term of seven years, with the option of a five-year extension.In the initial meeting, Vaete AG told us that they would like to have aSecrecy clauseto cover the technology for manufacturing the Green Locomotion engine. What exactly do they mean by the Secrecy clause? In this area, we feel that they do not trust us and consequently do not want to share the information with us. We personally don't think a Secrecy clauseis okay. The reason for this is mutual trust, respect and appropriate interaction. Because we also trust you and provide you with financial resources for development and production. Furthermore, we provide all our employees and the plants.By the way, I wanted to mention again that in the previous conversation, Vaete AG agreed to send some key engineers to the joint venture production plants for the legal protection of our own engineers, and indeed, they have already agreed to do this.We hope that Vaete AG will continue to hold the opinion.Last but not least, theCourt of jurisdiction. We are of the opinion that the joint venture should be governed by Estonian law, as we agree to establish the joint venture in Estonia. In our view, it makes little sense that a company based in Estonia should be subject to Swedish law.We don't have any experience with Swedish law, so we don't have the resources to deal with foreign law.That would be the first ideas from our point of view. Since we would like to conclude a joint cooperation, your ideas are of course important to us. We are eagerly awaiting a response.After the positive initial discussions, I believe that we can find a common solution and agree on a joint venture.Yours sincerely,Jesse Rebane</t>
  </si>
  <si>
    <t xml:space="preserve">Dear mr. Rebane,Thanks for sending the introductory message. We at Vaete AG also look forward to a fruitful cooperation, in the form of a joint venture, with Tihe Technologies AG. In our view, our companies can certainly strengthen each other, in order to make financial strides in the future.We are also certainly aware that entering into a joint venture, involves the necessary risks. For this reason, various matters will have to be negotiated properly.We can assure you that the moment an agreement is made, Tihe AG will absolutely become our sole supplier. We have been looking for a long time for a suitable company to work with and are therefore keen to see that we can come to an agreement.However, we cannot directly accept your offer. For this reason, I would like to explain below what our counter-offer is.To start with, we would like to talk about the costs incurred by both companies to make the collaboration a success. We believe very much in our Green Locomotion engine and are convinced that this invention will change the railway industry forever. Thus, our engineers are currently 85% sure that the development of the Green Locomotion engine will be a success. For this reason, we are more than willing to bear the remaining development costs. After calculations, these development costs come to € 76.5 million. This is why I am also quite surprised that you estimate our share of the investment to be so low. This therefore also means that the total amount Tihi AG has to invest is a lot lower compared to the amount we still have to invest.On top of that, we have calculated that the finished technology to be € 90 million for the full duration of a contract lasting 5 years. For this reason, we propose to divide theVaete Share of future profitin80so that both companies can recoup the investment made as quickly as possible.As for the division of the board, we can't quite agree with your offer either. As just explained, the financial risk for Vaete AG is a lot higher than that of Tihi AG. In addition, we understand that Tihi AG is looking for new Western partners to partner with. With our network, we would like to help you with this. This is why we are making the following distribution forVaete members in boardnamely3 members.Regarding theDuration of contract, we agree that in order to eventually start making a profit, a multi-year commitment will certainly have to be made. However, there are certainly still risks attached to this partnership and this is why we would like to propose that a fixed7 years years be entered into initially. By this time, we will know for sure whether the Green Locomoation engine will generate the predicted revenue and we can look at further cooperation.Then we can talk about theSecrecy clause.The reason why we would like to add it to the contract is the impact our invention could start to have on an entire industry.Because of the ever-increasing climate problems, it is becoming increasingly important to find sustainable solutions for polluting industries. The Green Locomotion engine is this sustainable solution for the railway industry. This is why it is very important that this invention does not leak to competitors. For this reason, we consider the addition of aSecrecy clauseof great importance.Not because we don't trust Tihe, but because of the impact the Green Locomotion engine could start to have.Finally the issue of theCourt of jurisdiction.I understand that you do not want to be under Swedish law, as the plants will only be on Estonian territory. However, it also applies to us that we have no experience with Estonian law. That is why I would like to propose a compromise on this issue. Let's choose a country where we both have corporate ties and are therefore already somewhat familiar with the legal system. Our suggestion isGermany. Germanyis known for having a reliable body of corporate law, and therefore seems to us the ideal middle ground.These are our proposals for the issues in the contract. I hope you can find yourselves in our arguments and enter into a fruitful cooperation based on these guidelines.I look forward to hearing from you.Yours sincerely,Mika Andersson</t>
  </si>
  <si>
    <t xml:space="preserve">Dear Mr. Andersson,Thank you for the detailed and comprehensive explanations and for the nice view on the cooperation. As in the previous message, we are also strongly convinced to cooperate with a large and well-known company like Vaete AG. We also believe that both companies, despite certain risks, can support each other in order to strengthen together.We are very pleased to hear from you that we are guaranteed to remain the sole supplier of Vaete AG and no other companies will be considered.We cannot accept the counter offer from you as it is. For this reason, we are explaining some points again. We are gladly willing to comply with your wishes in some points and thus compromise in order to reach a successful agreement. However, we also expect you to accommodate us in some aspects of the negotiations and accept our conditions.First of all, I would like to talk about the distribution of future profit. As far as I know, in the initial meeting in Estonia it was discussed that Vaete AG does not have the financial resources for research and development and therefore we should support Vaete AG for this as well. However, you stated in your mail that Vaete AG will cover the remaining costs in this area. For this reason it is obvious that we have projected your share lower than it is. We did not share all the detailed information with you in the previous quote as it was only rough estimates. The costs listed are not the only ones that will affect us. As explained in the previous mail, we have to cover a part of the research and development costs so that the engineers you will send to us in Estonia can finish the development of the engine and complete the final tests. Furthermore, as mentioned, we plan to build three new plants and install new safety software in all our plants. We also agree to bear 20 % of the cost of upgrading the transportation and electricity infrastructure in the region, with the regional government of Tallinn oblast covering 80% of the costs. This is to minimize certain risks in order to maximize safety and quality of production and delivery. This will be followed by production costs, which we will also bear on our own burden. It is still followed by costs, such as salaries of our very experienced employees. From this it can be seen that we will bear a greater burden in the area of costs than Vaete AG. You are of the opinion that the development of the Green Locomotion engine will be an 85% success. But it is a preliminary forecast and does not prevent the risks. Accordingly, from our point of view, the risk is higher than yours. I have been told by the finance department that we need about 40 % of sales to offset the fixed costs incurred. It is well known that companies want to make a profit. Accordingly, we ask for your understanding and envision a 65/35 % split. Compared to the previous offer, we are accommodating Vaete AG by another 15%. In the previous offer, I explained in the text that we envisage a split of 80/20 %, but I accidentally entered this the wrong way round in the agenda. For this I apologize to you.You are right, we are looking for new western partners and we can achieve this with the help of you. However, there are a majority of alternatives that can also lead us to our goal. From our point of view, it still makes sense that the larger number of the board should represent TiheTechnologies AG, due to various local advantages in Estonia. However, in this area we accommodate their request and accept that3 memberswill representVaete members in boardand 2 members will represent Tihe Technologies AG.In the area ofDuration of contract we are almost in agreement. We are both talking about a contract period of 7 years. We still ask for an option of another 5 years, which can be drawn after the fixed 7 years expire (= 12 years). So the worries and thoughts of you are also covered. If things do not go according to plan, the option can be waived. Finally, this option is not binding. For this reason, I think it is an optimal plan in which both opinions are represented.With regard to theSecrecy clause, we still believe that there should be no secrets between the two companies. The bottom line is that we are talking about a joint cooperation. In such a cooperation, there should be no reason not to trust each other. We can understand your concerns. However, we would be shooting ourselves in the foot if the information and data were given to other competitors. Because if Vaete AG is damaged, Tihe Technologies AG will be more seriously affected, due to the higher risks. Nevertheless, we want you to cooperate with us without any doubt and in peace, and for this reason we would follow your demand and support the coiceYes.Finally, on the Court of jurisdiction. Also in this aspect of the negotiation we are accommodating you, as you have accommodated us and are in favor of a neutral third country, Germany. Thus, we do not have to look for a new lawyer and avoid further costs.On the whole, I am convinced that we will find a common and fair solution and cooperate together. I have already accepted your demands in some points. You reported that you approached us after a long search for a suitable company and that you would like to cooperate with us. Based on this, I am sure that you will also have an understanding for certain points and accept our demands accordingly in order to reach a final agreement for the joint venture.I'm excited to hear from you.Yours sincerely,Jesse Rebane</t>
  </si>
  <si>
    <t xml:space="preserve">Dear Mr. Rebane,Thanks again for the detailed response and further explanation regarding Tihe AG's views on the various issues.It is very nice to see that in certain areas you are willing to accommodate us.Based on the counteroffer you have come up with, we at Vaete AG are confident that we can eventually come to an agreement.However, some issues still need to be negotiated before we can fully agree to the terms of the deal.First to be renegotiated are Vaete Share of future profit. In your previous post, you write that Vaete AG does not have the financial resources to complete the research and development of the Green Locomotion engine. However, this is not true. Here you are referring to the public information that both parties have access to. I suppose you have misinterpreted this information. What it says is that Vaete does not have the financial resources to complete the research and development in our home country of Sweden. Therefore, this is exactly why we as a company started looking for a foreign partner to do business with. This is because the research and development costs are so much lower in Estonia compared to Sweden. This is where the sum of € 76.5 million came from today, which Vaete AG will invest in the joint venture to make it a success.Although, we are aware after your previous explanation that in addition to the new plants Tihe AG will make further investments. This only does not alter the fact that Vaete AG's investment, of €76.5 million, remains a lot higher. However, we are prepared to adjust our initial offer slightly. Also because you have already met us halfway in other areas. We therefore propose a distribution of70%of the future profits for Vaete AG and 30% for Tihe AG.In addition, we need to talk briefly about the Duration of contract. We are certainly willing, after a period of 7 years, to evaluate the cooperation and then possibly extend it by 5 years. Only, your counter-offer is a 12-year contract. This is unfortunately the way Negoisst works.To accommodate you in this, we are willing to sign aDuration of contract of 9 years.We would like to hear your thoughts on this counter-offer and hope you can agree to it.Kind regards,Mika Andersson</t>
  </si>
  <si>
    <t xml:space="preserve">Dear Mr. Andersson,Thank you again for your explanations. Given the course of negotiations, I remain convinced that we can find an agreement and work together. However, we need to talk again especially about the Vaete Share of future profitand find a compromise.First of all, I would like to draw your attention to the fact that I have not misinterpreted the information. I am aware that Vaete AG does not have the financial means to complete the development of the Green Locomotion engine in Sweden. This is also the reason why you are looking for a joint cooperation with another company.I have given you a list of costs that will be incurred by Tihe Technologies AG. In the information received from my supervisor, I am made aware that some of your engineers will come to our plants in Estonia and do the final developments. Subsequently, the final tests of the machines are to be carried out. Accordingly, we are to assist you in this area and will bear a part of the cost of the development. According to our estimates, these amount to about 7.2 € million. I was just trying to explain to you that we will also incur costs in this area and that you have this information to better understand the situation and to accommodate us. Honestly, I also do not understand why you estimate your own share significantly higher than ours, after all the listing of costs I described.As already explained in the previous mail, according to our estimates we need about 40 % of the profit in order to cover our fixed costs. Consequently, we cannot accept your proposal as it is. You propose a split of 30/70 %, which according to our estimates would not cover our costs. This proposal would rather bring a loss to Tihe Technologies AG. In such a case, I would consider other alternatives from your several European competitors to take less risk and make a profit. I am of the opinion that both companies would like to make a profit in addition to other economic aspects. Accordingly, I propose the split of 52/48%.I am very pleased to hear from you that we think alike on the subject ofDuration of contractand mutually agree on fixed 7 years with an option for another 5 years. You said that the engineers are 85 % sure that the Green Locomotion engine will deliver a success. Therefore, according to your expectations, there should be nothing major to prevent us from taking the option. Since we are already in agreement, I will unfortunatelynot accommodate you on this point with the offer for 9 years. For this reason we speak here of a term of 12 yearsand also enter it. After I have already accepted your entries in the other points, I expect the same from you here.These are the new suggestions and explanations from me. I am glad to hear from you and hope that you can accept the counter-offer.With best regards,Jesse Rebane</t>
  </si>
  <si>
    <t xml:space="preserve">Dear Mr. Rebane,We have indeed reached the final stage of negotiations. We still feel compelled to come out together. Despite this, I am preparing a final counter-offer because we cannot agree on the latest demands.We will have to reconsider the points ofVaete Share of future profit and Duration of contract. On the first point, I can only say that, in my opinion, I have clearly stated that Vaete AG will bear the lion's share of the costs. Nonetheless, we understand that Tihe AG cannot enter into a contract that will result in a loss. As a result, we are willing to reduce ourVaete Share of future profit to 55. This will allow both parties to profit from the transaction in the long run.On the second point, I must state unequivocally that we cannot agree to a 12-year Duration of contract. Since we are reducing our previous offer by 15%, we anticipatethat you will still agree to a contract term of 9 years.I should mention that this is our final offer. We are unwilling to compromise beyond this point. As a result, I sincerely hope you will accept this offer.Kind regards,Mika Andersson</t>
  </si>
  <si>
    <t xml:space="preserve">&lt;p&gt;Dear Mr. Andersson,&lt;/p&gt;
&lt;p&gt;I am Jesse Rebane from Tihe Technologies AG and I am pleased to conduct this negotiation with you.&lt;/p&gt;
&lt;p&gt;To get straight to the point, we are really looking forward achieving a result that satisfies both parties. I think fairness and respect is one of the biggest aspects to keep in a future partnership. I am trying to figure out how we can best work together.&lt;/p&gt;
&lt;p&gt;Considering that, i am interested in learning more about your ideas about the issue&amp;nbsp;&lt;span class="semanticEnrichment semanticEnrichmentItem-issue-39626 mceNonEditable badge badge-info p-1" title="Issue - Secrecy clause"&gt;Secrecy clause&lt;/span&gt;.&lt;/p&gt;
&lt;p&gt;What are you willing to share, regarding the technology, in our partnership?&lt;/p&gt;
&lt;p&gt;As a matter of trust, it is very important for us that no one feels slighted or insulted by any lack of trust or respect.&lt;/p&gt;
&lt;p&gt;We do not know yet, what the engine looks like, so it is not easy to make forecasts for future affecting decisions, like the&amp;nbsp;&lt;span class="semanticEnrichment semanticEnrichmentItem-issue-39623 mceNonEditable badge badge-info p-1" title="Issue - Vaete Share of future profit"&gt;Vaete Share of future profit&lt;/span&gt;.&lt;/p&gt;
&lt;p&gt;I suggest, based on all the investments we will make, regarding the infrastructure that will be upgraded in the region and the increase of security of our tanks, it is more than justified, to have a major share of the future profit. Hence, I also think that the longer the contract will be, the more advantage over the competition and more profit both parties will gain. What is your idea of a optimal &lt;span class="semanticEnrichment semanticEnrichmentItem-issue-39625 mceNonEditable badge badge-info p-1" title="Issue - Duration of contract"&gt;Duration of contract&lt;/span&gt;, that will benefit both of our companies?&lt;br /&gt;Based on our efforts, regarding the upgrade of the tanks and infrastructure, where teh production will take place, we can work together with the authorities and we are very familiar with the regional law. You might consider that when making a offer about the&amp;nbsp;&lt;span class="semanticEnrichment semanticEnrichmentItem-issue-39627 mceNonEditable badge badge-info p-1" title="Issue - Court of jurisdiction"&gt;Court of jurisdiction&lt;/span&gt;.&amp;nbsp;&lt;br /&gt;&lt;br /&gt;&lt;/p&gt;
&lt;p&gt;i am looking forward your answer!&lt;br /&gt;&lt;br /&gt;&lt;/p&gt;
&lt;p&gt;King regards,&lt;/p&gt;
&lt;p&gt;Jesse Rebane&lt;/p&gt;
&lt;p&gt;&amp;nbsp;&lt;/p&gt;
&lt;p&gt;&amp;nbsp;&lt;/p&gt;</t>
  </si>
  <si>
    <t xml:space="preserve">&lt;p&gt;Dear Jesse Rebane,&lt;/p&gt;
&lt;p&gt;Nice to meet you! My name is Mika Andersson from Vaete AG and i am pleased to conduct this negotiation with you.&amp;nbsp;&lt;/p&gt;
&lt;p&gt;I am looking forward to achieving a result that satisfies both parties and starting a successful collaboration. I am pleased to hear that fairness and respect are the biggest aspects to keep in a future partnership in your opinion. These values are also important to me in starting a fruitful collaboration&lt;/p&gt;
&lt;p&gt;Regarding your question about the &lt;span class="semanticEnrichment semanticEnrichmentItem-issue-39626 mceNonEditable badge badge-info p-1" title="Issue - Secrecy clause"&gt;Secrecy clause&lt;/span&gt;&amp;nbsp;, I think it is a necessity for both parties to sign it. According to our finance department, this is a deal worth tens of millions of euros. For that reason, I think it is a good idea to sign the&amp;nbsp;&lt;span class="semanticEnrichment semanticEnrichmentItem-issue-39626 mceNonEditable badge badge-info p-1" title="Issue - Secrecy clause"&gt;Secrecy clause&lt;/span&gt;&amp;nbsp;because we do not want to lose control of the plans for our new technology.&lt;/p&gt;
&lt;p&gt;I assume this is the same for Tihe since it could be harmful for the business if your experience and patented technology&amp;nbsp;are&amp;nbsp;shared with third parties.&amp;nbsp;&lt;/p&gt;
&lt;p&gt;For this reason, I would like to establish (and thus sign) the secrecy clause before we proceed with the negotiation of the other details.&lt;/p&gt;
&lt;p&gt;&amp;nbsp;&lt;/p&gt;
&lt;p&gt;I am looking forward to your confirmation!&lt;br /&gt;&lt;br /&gt;&lt;/p&gt;
&lt;p&gt;King regards,&lt;/p&gt;
&lt;p&gt;Mika Andersson&lt;/p&gt;</t>
  </si>
  <si>
    <t xml:space="preserve">&lt;p&gt;Dear Mr. Andersson,&lt;/p&gt;
&lt;p&gt;I understand your concerns very well!&lt;/p&gt;
&lt;p&gt;We did not keep our progress to ourselves and made patent, that is correct. But as you would know, patents are only valid for a maximum of 20 Years. The reason we made a patent is, we were the first mover and that is one of the most profitsble things, especially with hydrogen because it is very new for railways.&lt;/p&gt;
&lt;p&gt;&amp;nbsp;&lt;/p&gt;
&lt;p&gt;I would like you to answer only the following two questions for me, so we can proceed with the other issues:&lt;/p&gt;
&lt;p&gt;&amp;nbsp;&lt;/p&gt;
&lt;p&gt;1) What is involved in the secrecy clause, from the technical side?&lt;/p&gt;
&lt;p&gt;2) If i agree on signing the Secrecy clause, i would like you to make a concession relating the&amp;nbsp;&lt;span class="semanticEnrichment semanticEnrichmentItem-issue-39623 mceNonEditable badge badge-info p-1" title="Issue - Vaete Share of future profit"&gt;Vaete Share of future profit&lt;/span&gt;&amp;nbsp;or the&amp;nbsp;&lt;span class="semanticEnrichment semanticEnrichmentItem-issue-39625 mceNonEditable badge badge-info p-1" title="Issue - Duration of contract"&gt;Duration of contract&lt;/span&gt;.&lt;/p&gt;
&lt;p&gt;As an adequate &lt;span class="semanticEnrichment semanticEnrichmentItem-issue-39625 mceNonEditable badge badge-info p-1" title="Issue - Duration of contract"&gt;Duration of contract&lt;/span&gt;, i suggest 12 years.&lt;/p&gt;
&lt;p&gt;Regarding the&amp;nbsp;&lt;span class="semanticEnrichment semanticEnrichmentItem-issue-39623 mceNonEditable badge badge-info p-1" title="Issue - Vaete Share of future profit"&gt;Vaete Share of future profit&lt;/span&gt;, in the case of signing the clause, i suggest a total fifth of the total revenue for your company.&lt;/p&gt;
&lt;p&gt;&amp;nbsp;&lt;/p&gt;
&lt;p&gt;&lt;br /&gt;I am looking forward to your clarification!&lt;/p&gt;
&lt;p&gt;&amp;nbsp;&lt;/p&gt;
&lt;p&gt;King regards,&lt;/p&gt;
&lt;p&gt;Jesse Rebane&lt;/p&gt;</t>
  </si>
  <si>
    <t xml:space="preserve">&lt;p&gt;Dear Vaete AG,&lt;/p&gt;
&lt;p&gt;First of all, nice to meet you! I have heard we had a great first interaction and I would love to introduce myself. I am Jesse Rebane and work at Tihe Technologies AG. I am responsible for this negotiation.&amp;nbsp;&lt;br /&gt;Your technology seems great, therefore I would propose to have a genuine and fair negotiation to fit the both of us. Since the negotiation will help not just the environment, but also our professional life.&amp;nbsp;&lt;/p&gt;
&lt;p&gt;Do you think we are gonna be on the same page here?&lt;/p&gt;
&lt;p&gt;All the best,&lt;/p&gt;
&lt;p&gt;Jenne Rebane&lt;/p&gt;
&lt;p&gt;&amp;nbsp;&lt;/p&gt;</t>
  </si>
  <si>
    <t xml:space="preserve">&lt;p&gt;Dear&amp;nbsp;Tihe AG,&lt;/p&gt;
&lt;p&gt;It's a pleasure meeting you! Indeed our first conversations went quite well.&amp;nbsp;My name is Mika Andersson and I'll represent my company, Vaete AG, to discuss our venture together.&amp;nbsp;&lt;/p&gt;
&lt;p&gt;We are very excited about the possibility of working together and creating a new and innovative product while benefiting both companies.&amp;nbsp;I would definitely say we are on the same page!&lt;/p&gt;
&lt;p&gt;I look forward to hearing about the conditions that&amp;nbsp;Tihe AG would like to propose.&lt;/p&gt;
&lt;p&gt;Kind regards,&lt;/p&gt;
&lt;p&gt;Mika Andersson&lt;/p&gt;</t>
  </si>
  <si>
    <t xml:space="preserve">&lt;p&gt;Dear Ms. Andersson,&lt;/p&gt;
&lt;p&gt;great to hear that you are open to discussing and creating a win-win solution.&lt;/p&gt;
&lt;p&gt;In order for that to happen, we should talk about preferences. Some values might not be as important to you, as they are to me. In this case, we could use synergy effects.&amp;nbsp;&lt;/p&gt;
&lt;p&gt;I suggest we start talking about the&amp;nbsp;&lt;span class="semanticEnrichment semanticEnrichmentItem-issue-39655 mceNonEditable badge badge-info p-1" title="Issue - Vaete Share of future profit"&gt;Vaete Share of future profit&lt;/span&gt;&amp;nbsp; and&amp;nbsp;&lt;span class="semanticEnrichment semanticEnrichmentItem-issue-39656 mceNonEditable badge badge-info p-1" title="Issue - Vaete members in board"&gt;Vaete members in board&lt;/span&gt;first. Both of those values are split between us.&lt;/p&gt;
&lt;p&gt;How do you value those issues?&lt;/p&gt;
&lt;p&gt;Kind Regards,&lt;/p&gt;
&lt;p&gt;Jenne Rebane&lt;/p&gt;</t>
  </si>
  <si>
    <t xml:space="preserve">&lt;p&gt;Dear&amp;nbsp;Jenne Rebane,&lt;/p&gt;
&lt;p&gt;I agree those values are a good start to this negotiation.&lt;/p&gt;
&lt;p&gt;Because&amp;nbsp;Vaete AG is the main shareholder delivering the technology for the new train, and it's the first time we are partnering up, we kindly give you the chance to start the negotiation yourself.&lt;/p&gt;
&lt;p&gt;We look forward to hearing your terms on those values.&lt;/p&gt;
&lt;p&gt;Kind regards,&lt;/p&gt;
&lt;p&gt;Mika Andersson&lt;/p&gt;</t>
  </si>
  <si>
    <t xml:space="preserve">&lt;p&gt;Dear Jenne Rebane,&lt;/p&gt;
&lt;p&gt;What I mentioned before was my company's ideal situation. You haven't pronounced yourself about various values so at this point I don't know how to meet you halfway.&lt;/p&gt;
&lt;p&gt;Perhaps you can inform me about these values? Then we would be able to negotiate them.&lt;/p&gt;
&lt;p&gt;Kind regards,&lt;/p&gt;
&lt;p&gt;Mika Andersson&lt;/p&gt;</t>
  </si>
  <si>
    <t xml:space="preserve">&lt;p&gt;Dear Mika Andersson,&lt;/p&gt;
&lt;p&gt;Thank you for your counter offer, I feel like we are heading into the right direction. Please help me understand the value of &lt;span class="semanticEnrichment semanticEnrichmentItem-issue-39658 mceNonEditable badge badge-info p-1" title="Issue - Secrecy clause"&gt;Secrecy clause&lt;/span&gt; and &lt;span class="semanticEnrichment semanticEnrichmentItem-issue-39659 mceNonEditable badge badge-info p-1" title="Issue - Court of jurisdiction"&gt;Court of jurisdiction&lt;/span&gt; for you. Which one do you consider to be higher value and how would you rank them among the other issues?&lt;/p&gt;
&lt;p&gt;Kind Regards,&lt;br /&gt;Jenne Rebane&lt;/p&gt;</t>
  </si>
  <si>
    <t xml:space="preserve">&lt;p&gt;Dear Jenne Rebene,&lt;/p&gt;
&lt;p&gt;It's good to hear we are heading in the same direction.&lt;/p&gt;
&lt;p&gt;As long as the profit share remains 50%,&amp;nbsp;&lt;span class="semanticEnrichment semanticEnrichmentItem-issue-39656 mceNonEditable badge badge-info p-1" title="Issue - Vaete members in board"&gt;Vaete members in board&lt;/span&gt;&amp;nbsp;as 5 members and&amp;nbsp;&lt;span class="semanticEnrichment semanticEnrichmentItem-issue-39657 mceNonEditable badge badge-info p-1" title="Issue - Duration of contract"&gt;Duration of contract&lt;/span&gt;&amp;nbsp;is 5 years, then I can sacrifice&amp;nbsp;&lt;span class="semanticEnrichment semanticEnrichmentItem-issue-39658 mceNonEditable badge badge-info p-1" title="Issue - Secrecy clause"&gt;Secrecy clause&lt;/span&gt;&amp;nbsp;for a No and the&amp;nbsp;&lt;span class="semanticEnrichment semanticEnrichmentItem-issue-39659 mceNonEditable badge badge-info p-1" title="Issue - Court of jurisdiction"&gt;Court of jurisdiction&lt;/span&gt;&amp;nbsp;for Estonia.&lt;/p&gt;
&lt;p&gt;Is this clear?&lt;/p&gt;
&lt;p&gt;Kind regards,&lt;/p&gt;
&lt;p&gt;Mika Andersson&lt;/p&gt;</t>
  </si>
  <si>
    <t xml:space="preserve">&lt;div class="text-justify break-words"&gt;
&lt;p&gt;Dear Mika Andersson,&lt;/p&gt;
&lt;p&gt;No, this is not clear. I wanted to talk about preferences, what is import to you. Since there might be something important to you, that is not important to me.&lt;/p&gt;
&lt;p&gt;You just repeated your last offer.&lt;/p&gt;
&lt;p&gt;To be clear, I will not accept this offer, or I would have done it already. The utility of 50% share (combined with all members for you and the duration of the contract) is way to low for me, since this is my highest priority. As already mentioned, I dont know your preferences, but we are intersted in the profits first. Therefore, I want to talk about the just mentioned issues, to see if we can expand the pie.&lt;/p&gt;
&lt;p&gt;Kind Regards,&lt;br /&gt;Jenne Rebane&lt;/p&gt;
&lt;/div&gt;</t>
  </si>
  <si>
    <t xml:space="preserve">&lt;p&gt;Dear Jenne Rabene,&lt;/p&gt;
&lt;p&gt;The highest priority for me is indeed the profit as well. I was willing to make 50% but in fact, your investment in the business was only 20%. So indeed 50% is a low share for my part and I think it should be increased.&lt;/p&gt;
&lt;p&gt;After that, the members of the board and the secrecy clause are the most important aspects for me.&lt;/p&gt;
&lt;p&gt;May I know the most important preferences for you?&lt;/p&gt;
&lt;p&gt;I hope I made myself clear.&lt;/p&gt;
&lt;p&gt;Kind regards,&lt;/p&gt;
&lt;p&gt;Mika Andersson.&lt;/p&gt;
&lt;p&gt;&amp;nbsp;&lt;/p&gt;
&lt;p&gt;&amp;nbsp;&lt;/p&gt;</t>
  </si>
  <si>
    <t xml:space="preserve">&lt;div class="text-justify break-words"&gt;
&lt;div class="text-justify break-words"&gt;
&lt;p&gt;Dear Mika Andersson,&lt;/p&gt;
&lt;p&gt;This is great news! Thank you for sharing your honest opinion on the issues presented.&lt;/p&gt;
&lt;p&gt;For me, the &lt;span class="semanticEnrichment semanticEnrichmentItem-issue-39657 mceNonEditable badge badge-info p-1" title="Issue - Duration of contract"&gt;Duration of contract&lt;/span&gt; and &lt;span class="semanticEnrichment semanticEnrichmentItem-issue-39659 mceNonEditable badge badge-info p-1" title="Issue - Court of jurisdiction"&gt;Court of jurisdiction&lt;/span&gt; are most important after profits. In this case, I you have a good point of sharing the profits! How about you get the full&amp;nbsp;&lt;span class="semanticEnrichment semanticEnrichmentItem-issue-39656 mceNonEditable badge badge-info p-1" title="Issue - Vaete members in board"&gt;Vaete members in board&lt;/span&gt; and&amp;nbsp;&lt;span class="semanticEnrichment semanticEnrichmentItem-issue-39658 mceNonEditable badge badge-info p-1" title="Issue - Secrecy clause"&gt;Secrecy clause&lt;/span&gt; . Therefore I get the full &lt;span class="semanticEnrichment semanticEnrichmentItem-issue-39657 mceNonEditable badge badge-info p-1" title="Issue - Duration of contract"&gt;Duration of contract&lt;/span&gt; and &lt;span class="semanticEnrichment semanticEnrichmentItem-issue-39659 mceNonEditable badge badge-info p-1" title="Issue - Court of jurisdiction"&gt;Court of jurisdiction&lt;/span&gt; . Does this sound like a good option to the both of us?&lt;/p&gt;
&lt;p&gt;Kind Regards,&lt;br /&gt;Jenne Rebane&lt;/p&gt;
&lt;/div&gt;
&lt;/div&gt;</t>
  </si>
  <si>
    <t xml:space="preserve">&lt;p&gt;Dear Jenne Rabene,&lt;/p&gt;
&lt;p&gt;It does look like things are falling into place. I look forward to receiving your offer.&lt;/p&gt;
&lt;p&gt;Kind regards,&lt;/p&gt;
&lt;p&gt;Mika Andersson&lt;/p&gt;</t>
  </si>
  <si>
    <t xml:space="preserve">&lt;p&gt;Dear Mika Andersson,&lt;/p&gt;
&lt;p&gt;I hope your Monday is going great!&lt;/p&gt;
&lt;p&gt;Let me introduce myself, my name is Jesse Rebane, I am member of the Tihe Technologies AG team headed by Kadri Kirsipuu.&lt;/p&gt;
&lt;p&gt;As you already know, Tihe Technologies AG and Vaete AG are currently evaluating the possibility for a cooperation between both companies, we believe that this Joint Venture could be a great opportunity for both companies and it could bring a lot of benefits for both sides, but of course before there are some important issues that still need to be defined in order to evaluate the possibility for a joint venture and to protect both sides. We would be happy to start discussing these issues with you as soon as possible.&lt;/p&gt;
&lt;p&gt;My proposal would be to start the negotiation by discussing the Duration of the Contract, please let me know your comments regarding to this issue.&lt;/p&gt;
&lt;p&gt;We look forward for your comments. Have a nice day!&lt;/p&gt;
&lt;p&gt;Best Regards,&lt;/p&gt;
&lt;p&gt;Jesee Rebane&lt;/p&gt;
&lt;p&gt;Tihe Technologies AG&lt;/p&gt;</t>
  </si>
  <si>
    <t xml:space="preserve">&lt;p&gt;Dear Mr. Andersson,&lt;/p&gt;
&lt;p&gt;we are highly impressed of your great instinct to approach the finish line. You now did the right steps towards us. Thanks for your effort!&lt;/p&gt;
&lt;p&gt;We now want to focus on the last details. Are you interested in the fifth board member? And how about 49% of the future profit for Vaete? In return we are interested in a 12 year contract, to ensure our partnership to hold as long as possible.&lt;/p&gt;
&lt;p&gt;Please let me hear soon if you would agree on changing these details!&lt;/p&gt;
&lt;p&gt;We are sure that our long developed steel tanks will bear out to be the right piece of puzzle pushing your engine to the limit.&lt;/p&gt;
&lt;p&gt;V&amp;auml;nliga H&amp;auml;lsningar&lt;br /&gt;Jesse Rebane&lt;/p&gt;</t>
  </si>
  <si>
    <t xml:space="preserve">&lt;p&gt;Dear Mika,&lt;/p&gt;
&lt;p&gt;I am glad that we both take this negotiation seriously and that you have explained some points to me. Nevertheless, I would like to clarify some things because I think we are on a good way to come to a great agreement and I don't want it to fail because of some misunderstandings.&lt;/p&gt;
&lt;p&gt;So I'm wondering what exactly is the purpose of the&amp;nbsp;&lt;span class="semanticEnrichment semanticEnrichmentItem-issue-39882 mceNonEditable badge badge-info p-1" title="Issue - Secrecy clause"&gt;Secrecy clause&lt;/span&gt; and what it will look like, if it's so important to you, in our final agreement. Does it include that your company can hide things from us, or does it just mean that my company can't share important information with third parties? If the latter, as I said in my last counteroffer, I am willing to include that, but you have to acknowledge that concession on my part.&lt;/p&gt;
&lt;p&gt;Another question I would like to ask you concerns&amp;nbsp;&lt;span class="semanticEnrichment semanticEnrichmentItem-issue-39879 mceNonEditable badge badge-info p-1" title="Issue - Vaete Share of future profit"&gt;Vaete Share of future profit&lt;/span&gt; and financial investment. First of all, I would like to clarify that we have the information that our old plants will not be suitable for the production of this Green Locomotion. So we will need three new plants, in which, by the way, as in all our plants, we will have to install a new safety system for the production under this cooperation. And that's far from all the financial items. As I said, this will be a huge financial burden that we will have to bear. So I ask you, where did you get the information that one of our existing facilities is suitable for this kind of production?&lt;/p&gt;
&lt;p&gt;I would be very grateful if you could answer my questions and thank you for your understanding. You are also welcome to send me questions, I really want this negotiation to be successful and I am sure you do too.&lt;/p&gt;
&lt;p&gt;With best regards,&lt;br /&gt;Jesse Rebane&lt;/p&gt;</t>
  </si>
  <si>
    <t xml:space="preserve">&lt;p&gt;Dear Jesse&lt;/p&gt;
&lt;p&gt;About the&amp;nbsp;&lt;span class="semanticEnrichment semanticEnrichmentItem-issue-39882 mceNonEditable badge badge-info p-1" title="Issue - Secrecy clause"&gt;Secrecy clause&lt;/span&gt;,&amp;nbsp;We would like Tihe AG to sign a secrecy clause that prohibits Tihe AG from giving access to this proprietary technology to any third party. It would also prohibit Tihe AG from using the technology in any of your other products. It definitely does not mean that our company would hide anything from you, as we both&amp;nbsp;affirmed, the agreement should be built on trust.&amp;nbsp;&lt;/p&gt;
&lt;p&gt;It was anticipated by our engineers based on the features and capabilities of your plants. We realize that you will need to invest a lot of money, but we are confident that it will also bring back a lot of profit. We will be the first to manufacture this product, and it will represent an evolution in railway technology.&amp;nbsp;&amp;nbsp;&lt;/p&gt;
&lt;p&gt;I think we would aim for the best possible outcome, therefore I guess these questions will help us to get to that point.&amp;nbsp;&lt;/p&gt;
&lt;p&gt;Kind regards&lt;/p&gt;
&lt;p&gt;Mika Andersson&lt;/p&gt;
&lt;p&gt;&amp;nbsp;&lt;/p&gt;</t>
  </si>
  <si>
    <t xml:space="preserve">&lt;p&gt;Dear, Mr. Rebane&lt;/p&gt;
&lt;p&gt;I am also very&amp;nbsp;satisfied with the outcome of the previous discussions between our companies and I most surely believe will come to an result which will satisfy both our conceptions as well.&lt;/p&gt;
&lt;p&gt;I believe in a free flow of information, since by knowing more information about the needs and objectives of eachother we will both be able to identify more integrative solutions.&lt;/p&gt;
&lt;p&gt;Hence, I'm happy to answer your question regarding the&amp;nbsp;&lt;span class="semanticEnrichment semanticEnrichmentItem-issue-39978 mceNonEditable badge badge-info p-1" title="Issue - Secrecy clause"&gt;Secrecy clause&lt;/span&gt;&amp;nbsp;. The clause includes a central goal that states that the use of the market engines with zero CO2 (emission and low hydrogen consumption) should not be shared without Veaete AG permission. Since we are the ones who discovered the technology, we think it's fair that we have a voice on that matter. I'd like to make clear that &lt;strong&gt;is not that you would not be able to use it or share it&lt;/strong&gt;, it justs that it would have to go through us first.&amp;nbsp;&lt;/p&gt;
&lt;p&gt;If you have more questions about it please don't hesitate to ask me.&amp;nbsp;&lt;/p&gt;
&lt;p&gt;At Vaete AG we firmly believe in having a good future relationship with you. Therefore, before I make any offers, I would also like to know more about you and your issues, so our approach is reasonable with your goals as well.&amp;nbsp;&lt;/p&gt;
&lt;p&gt;For instance, would you be so kind to to tell us if&amp;nbsp;&lt;span class="semanticEnrichment semanticEnrichmentItem-issue-39979 mceNonEditable badge badge-info p-1" title="Issue - Court of jurisdiction"&gt;Court of jurisdiction&lt;/span&gt;&amp;nbsp;is a major issue for you, and if so, why?&lt;/p&gt;
&lt;p&gt;PS: I you have more question about any issue, please aks me&lt;/p&gt;
&lt;p&gt;Best,&lt;/p&gt;
&lt;p&gt;Mika Andersson&lt;/p&gt;
&lt;p&gt;Vaete AG&lt;/p&gt;
&lt;p&gt;&amp;nbsp;&lt;/p&gt;</t>
  </si>
  <si>
    <t xml:space="preserve">&lt;p&gt;Dear Mr. Andersson,&lt;/p&gt;
&lt;p&gt;I am happy to hear from you!&lt;/p&gt;
&lt;p&gt;Thank you for your response concerning the&amp;nbsp;&lt;span class="semanticEnrichment semanticEnrichmentItem-issue-39978 mceNonEditable badge badge-info p-1" title="Issue - Secrecy clause"&gt;Secrecy clause&lt;/span&gt;. It is understandable that you as the inventor should have a voice on the technology that matter. Moreover, we think that equal trust and respect is of high relevance in this sense in order to operate together on the most efficient way in this cooperation. But it is also important for us to have full knowledge about the advancements and findings in this technology, to be able to operate effectively. Considering these points we would be ready to agree on the secrecy clause.&lt;/p&gt;
&lt;p&gt;We appreciate your questioning about these issues very much. Thereby I hope that my following information will give you more knowledge about our priorities:&lt;/p&gt;
&lt;p&gt;The&amp;nbsp;&lt;span class="semanticEnrichment semanticEnrichmentItem-issue-39979 mceNonEditable badge badge-info p-1" title="Issue - Court of jurisdiction"&gt;Court of jurisdiction&lt;/span&gt;&amp;nbsp;is indeed a major issue for us. &lt;br /&gt;Since the joint venture is established in Estonia with an Estonian company, it is most uncomplicated if it is subject to Estonian law. Moreover, we do not have experience with foreign laws, especially the Swedish law, as our company has only been operating in Estonia. Taking for instance, that if the choice of jurisdiction would be Sweden, we would additionally be forced to restructure our whole legal department. This would include a major inconvenience for us.&lt;/p&gt;
&lt;p&gt;The&amp;nbsp;&lt;span class="semanticEnrichment semanticEnrichmentItem-issue-39976 mceNonEditable badge badge-info p-1" title="Issue - Vaete members in board"&gt;Vaete members in board&lt;/span&gt;&amp;nbsp;will also have an effect on the operations in Estonia, as it is much easier for a so-called "Estonian company" to work with local authorities and local partners. Additionally, we have the knowledge that foreign firms have suffered from its "alien status" in Estonia in the past. As the local authorities will have a considerable influence on our joint venture, it would be advantageous for you, the Vaete AG, to leave the communication with the local authorites to us.&lt;/p&gt;
&lt;p&gt;Considering the&amp;nbsp;&lt;span class="semanticEnrichment semanticEnrichmentItem-issue-39977 mceNonEditable badge badge-info p-1" title="Issue - Duration of contract"&gt;Duration of contract&lt;/span&gt;, we know that the toughest time for a radical innovation like the Green Locomotive engine is in the first years after its market entry, but we expect the engine to be a success. For this reason we want to build a long-term relationship with you.&lt;/p&gt;
&lt;p&gt;The&amp;nbsp;&lt;span class="semanticEnrichment semanticEnrichmentItem-issue-39975 mceNonEditable badge badge-info p-1" title="Issue - Vaete Share of future profit"&gt;Vaete Share of future profit&lt;/span&gt;&amp;nbsp;are obviously the core points that have to be negotiated in this sense.&lt;/p&gt;
&lt;p&gt;&amp;nbsp;&lt;/p&gt;
&lt;p&gt;I hope that this brief information has helped you to gain a broad overview about the issues.&lt;/p&gt;
&lt;p&gt;If you have further questions, please feel free to ask me anytime.&lt;/p&gt;
&lt;p&gt;Im happy to hear from you soon and will be open to discuss on further points with you.&lt;/p&gt;
&lt;p&gt;&amp;nbsp;&lt;/p&gt;
&lt;p&gt;Kind regards,&lt;/p&gt;
&lt;p&gt;Jesse Rebane&amp;nbsp;&lt;br /&gt;Tihe Technologies AG&lt;/p&gt;</t>
  </si>
  <si>
    <t xml:space="preserve">&lt;p&gt;Betreff: A few questions have arisen&lt;/p&gt;
&lt;p&gt;Dear Mika Andersson,&lt;/p&gt;
&lt;p&gt;thank you for the reply and your first offer. We appreciate that you are open to negotiate about the mentioned subjects. As you already mentioned this offer is very demanding. To be honest we assumed that your initial offer would be more accommodating, but we are still looking forward that we will come to an agreement which seems good for both parties.&lt;/p&gt;
&lt;p&gt;Based on your explanation and argumentation within the initial offer, a few questions for us have arisen. I would suggest that we first focus to clear these questions for the following issues before starting to negotiate:&lt;/p&gt;
&lt;ul&gt;
&lt;li&gt;&lt;span class="semanticEnrichment semanticEnrichmentItem-issue-40010 mceNonEditable badge badge-info p-1" title="Issue - Secrecy clause"&gt;Secrecy clause&lt;/span&gt;&amp;nbsp;&lt;/li&gt;
&lt;li&gt;&lt;span class="semanticEnrichment semanticEnrichmentItem-issue-40011 mceNonEditable badge badge-info p-1" title="Issue - Court of jurisdiction"&gt;Court of jurisdiction&lt;/span&gt;&amp;nbsp;&lt;/li&gt;
&lt;/ul&gt;
&lt;p&gt;The goal is now to get a mutual understanding for the perspective of both parties within these issues. This includes, beside the perspective, also the understanding of facts and the issues as well. Maybe we can furthermore find correlations between both issues.&lt;/p&gt;
&lt;p&gt;The &lt;span class="semanticEnrichment semanticEnrichmentItem-issue-40010 mceNonEditable badge badge-info p-1" title="Issue - Secrecy clause"&gt;Secrecy clause&lt;/span&gt;&amp;nbsp; is an issue where we do not understand the content. In our opinion you do not want to share your technology with us. We think that you will keep certain information away from us so that we do not know the whole technology behind it. Does this issue only contain a clause that the knowledge about the technology is kept between both companies? We would appreciate it if you can clarify that.&lt;/p&gt;
&lt;p&gt;Furthermore, the argument of familiarity with its own jurisdiction for your position about the &lt;span class="semanticEnrichment semanticEnrichmentItem-issue-40011 mceNonEditable badge badge-info p-1" title="Issue - Court of jurisdiction"&gt;Court of jurisdiction&lt;/span&gt; has unsettled us. You want to set up a joint venture in Estonia with an Estonian company and not vice versa. To us, it seems obvious that the venture will be a subject to the Estonian law. Are there maybe any processes which must be done through the Swedian law? Or maybe correlations with the issue about the &lt;span class="semanticEnrichment semanticEnrichmentItem-issue-40010 mceNonEditable badge badge-info p-1" title="Issue - Secrecy clause"&gt;Secrecy clause&lt;/span&gt;? If so, we would like to know from those. &amp;nbsp;&lt;/p&gt;
&lt;p&gt;I&amp;rsquo;m thankful in advance for clarifying the mentioned questions above in order to start our negotiation and wish you a nice day.&lt;/p&gt;
&lt;p&gt;Best regards,&lt;/p&gt;
&lt;p&gt;Jesse Rebane&lt;/p&gt;</t>
  </si>
  <si>
    <t xml:space="preserve">&lt;p&gt;Dear Jesse Rebane,&lt;/p&gt;
&lt;p&gt;Thank you for your questions. I will kindly explain the reasons for the preferences we have. However, first I would like to clear up that the preferences I mentioned should be interpreted as a baseline to start with from our position. I hope you understand that this was the only motivation to share this offer with you. We at Vaete EG are interested in finding a mutual agreement and where there is a lack of mutual agreement our negotiation can start.&lt;/p&gt;
&lt;p&gt;Hereby I would like to give you more information about the&amp;nbsp;&lt;span class="semanticEnrichment semanticEnrichmentItem-issue-40010 mceNonEditable badge badge-info p-1" title="Issue - Secrecy clause"&gt;Secrecy clause&lt;/span&gt;.&lt;/p&gt;
&lt;ul&gt;
&lt;li&gt;Vaete AG will share all information with Tihe Technologies AG regarding our Green Locomotion hydrogen engine, meaning you will have all information.&lt;/li&gt;
&lt;li&gt;Tihe Technologies is not able to share information about the Green Locomotion hydrogen engine technology with a third party. Since it would be unfortunate if the knowledge of our company would be shared with a third party.&lt;/li&gt;
&lt;li&gt;If Tihe Technologies AG in the future would like to use this technology for other products they would have to request this to Vaete AG to get this approved.&lt;/li&gt;
&lt;/ul&gt;
&lt;p&gt;To summarize we are very careful with sharing our technology due to all the years of work and investment in our product, naturally we will share our information with Tihe Technologies AG once our joint venture is established. In particular, by forming this clause we want to put it in writing that sharing this information with third parties is not accepted by Vaete AG. I hope I have clarified what the secrecy clause entails, and I would dearly appreciate it if you would understand our reasonings for applying this clause in our contract.&lt;/p&gt;
&lt;p&gt;Secondly, we have additional questions regarding the &lt;span class="semanticEnrichment semanticEnrichmentItem-issue-40011 mceNonEditable badge badge-info p-1" title="Issue - Court of jurisdiction"&gt;Court of jurisdiction&lt;/span&gt;.&lt;/p&gt;
&lt;p&gt;We are very sorry to hear that our offer regarding the Court of jurisdiction has unsettled you. Vaete AG and including its lawyers have been familiar with jurisdiction in Sweden and have expertise in laws that relate to our Green Locomotion hydrogen engine therefore we choose for a jurisdiction in Sweden, thus this decision is merely based on our current experience. I would like to point out that the jurisdiction can be chosen regardless of the location of our factories. Choosing a jurisdiction should therefore be based on the laws that a country has set and the ruling of its courts. This has raised questions for us.&lt;/p&gt;
&lt;ul&gt;
&lt;li&gt;What are the benefits of placing our jurisdiction in Estonia?&lt;/li&gt;
&lt;li&gt;Are you familiar with other countries that offer an attractive jurisdiction?&lt;/li&gt;
&lt;/ul&gt;
&lt;p&gt;We are waiting for your answers and look forward to establishing a joint venture with Tihe Technologies AG.&lt;/p&gt;
&lt;p&gt;Kind regards,&lt;/p&gt;
&lt;p&gt;Mika Andersson&lt;/p&gt;</t>
  </si>
  <si>
    <t xml:space="preserve">&lt;p&gt;Dear Jesse Rebane,&lt;/p&gt;
&lt;p&gt;We thank you for sending a counteroffer and acknowledge your concession. We highly appreciate your understanding concerning the &lt;span class="semanticEnrichment semanticEnrichmentItem-issue-40010 mceNonEditable badge badge-info p-1" title="Issue - Secrecy clause"&gt;Secrecy clause&lt;/span&gt;.&lt;/p&gt;
&lt;p&gt;However, your other statements have left some questions for us. You stated that Tihe Technologies AG will be responsible for the production of the hydrogen engine. Additionally, you stated that Tihe Technology will invest the majority in the joint venture. Based on this we are interested if you have an estimation of how much Tihe Technologies AG will invest in the joint venture, including all costs?&lt;/p&gt;
&lt;p&gt;Furthermore, based on your motivations regarding the&amp;nbsp;&lt;span class="semanticEnrichment semanticEnrichmentItem-issue-40011 mceNonEditable badge badge-info p-1" title="Issue - Court of jurisdiction"&gt;Court of jurisdiction&lt;/span&gt;&amp;nbsp;we would agree on choosing a neutral option, namely &lt;strong&gt;Germany&lt;/strong&gt;. We feel that this leaves both parties satisfied when choosing a neutral option.&lt;/p&gt;
&lt;p&gt;Regarding the &lt;span class="semanticEnrichment semanticEnrichmentItem-issue-40009 mceNonEditable badge badge-info p-1" title="Issue - Duration of contract"&gt;Duration of contract&lt;/span&gt;&amp;nbsp;we are willing to accept an offer of &lt;strong&gt;10 years&lt;/strong&gt;. Our managers have agreed upon the requirement of a five-year contract because from that point we are able to see the effects of the joint venture on our investments and returns. We propose to double their mutual agreement of five years since in the first five years the effect of our joint venture can be measured, which will leave an additional five years to be able to monitor. Nevertheless, we feel that adding additional five years or more to the contract could leave both parties in a tight spot. Since the possibility that the joint venture will not be as successful as we initially excepted is always present. However, we are willing to make this concession since you have agreed on accepting our proposed secrecy clause.&lt;/p&gt;
&lt;p&gt;We are waiting for your response to our question.&lt;/p&gt;
&lt;p&gt;Kind regards,&lt;/p&gt;
&lt;p&gt;Mika Andersson&lt;/p&gt;</t>
  </si>
  <si>
    <t xml:space="preserve">&lt;p&gt;Dear Mika Andersson,&lt;/p&gt;
&lt;p&gt;thank you for your questions. I will kindly explain you our view of which costs we are taking in this cooperation.&lt;/p&gt;
&lt;p&gt;Apart from uncertainties which I will explain afterwards, I definitely know that Tihe AG will have to build three new production plants, each 8 million which gives us a total of 24 million. Additionally, it is already agreed that there will be installations of new security software in all our plants, for which we are bearing the entire financial burden. Furthermore, we have agreed to pay 20% of the costs for upgrading the transportation and electricity infrastructure with the regional government of Tallinn. I know that the security installation and the upgraded infrastructure will be left even after our cooperation but both of us will highly profit from this in terms of security of the production (also securing the secrecy of your technology) and faster deliveries of raw materials to make our common production more scalable. I cannot deliver you a more accurate amount of costs, as we did not know any technical information about the engine and therefore cannot estimate costs for production, even worse for the final development of your engine.&lt;/p&gt;
&lt;p&gt;Besides the financial parts and the offering of our production site we also provide our large amounts of experienced workers in the steel industry sector which will boost the production and for which you could not estimate a monetary value.&lt;/p&gt;
&lt;p&gt;I hope I have clarified your questions about the estimation of our costs and would like to go back to our negotiation as the time rises and we would like to come to an agreement.&lt;/p&gt;
&lt;p&gt;It is settled, that the &lt;span class="semanticEnrichment semanticEnrichmentItem-issue-40010 mceNonEditable badge badge-info p-1" title="Issue - Secrecy clause"&gt;Secrecy clause&lt;/span&gt; will be applied on the contract and the&amp;nbsp;&lt;span class="semanticEnrichment semanticEnrichmentItem-issue-40011 mceNonEditable badge badge-info p-1" title="Issue - Court of jurisdiction"&gt;Court of jurisdiction&lt;/span&gt; will be in Germany. Regarding the issue &lt;span class="semanticEnrichment semanticEnrichmentItem-issue-40009 mceNonEditable badge badge-info p-1" title="Issue - Duration of contract"&gt;Duration of contract&lt;/span&gt;, we appreciate your concession on setting the duration to 10 years with which we are, depending on another issue, happy to agree with. This issue depends on our agreement on the &lt;span class="semanticEnrichment semanticEnrichmentItem-issue-40007 mceNonEditable badge badge-info p-1" title="Issue - Vaete Share of future profit"&gt;Vaete Share of future profit&lt;/span&gt; because both issues cover the risk to profit ratio. If you would like to a set the duration to 10 instead of 12 years, we are not willing to make a deal on a 50/50 share what we initially aimed for. I can offer you to set the &lt;span class="semanticEnrichment semanticEnrichmentItem-issue-40009 mceNonEditable badge badge-info p-1" title="Issue - Duration of contract"&gt;Duration of contract&lt;/span&gt; to the middle (11 years) and set the &lt;span class="semanticEnrichment semanticEnrichmentItem-issue-40007 mceNonEditable badge badge-info p-1" title="Issue - Vaete Share of future profit"&gt;Vaete Share of future profit&lt;/span&gt; fairly for both parties to 50%. Then we would only have to discuss the &lt;span class="semanticEnrichment semanticEnrichmentItem-issue-40008 mceNonEditable badge badge-info p-1" title="Issue - Vaete members in board"&gt;Vaete members in board&lt;/span&gt;. If we set the &lt;span class="semanticEnrichment semanticEnrichmentItem-issue-40009 mceNonEditable badge badge-info p-1" title="Issue - Duration of contract"&gt;Duration of contract&lt;/span&gt; to 10 years, we would have to negotiate about the &lt;span class="semanticEnrichment semanticEnrichmentItem-issue-40007 mceNonEditable badge badge-info p-1" title="Issue - Vaete Share of future profit"&gt;Vaete Share of future profit&lt;/span&gt; and the &lt;span class="semanticEnrichment semanticEnrichmentItem-issue-40008 mceNonEditable badge badge-info p-1" title="Issue - Vaete members in board"&gt;Vaete members in board&lt;/span&gt; simultaneously. Be aware of that we will not accept a 50/50 deal anymore as we know that, even if you might have more costs within your calculations about this joint venture, several of your European competitors have already reached the point of series production of newly developed combustion chambers. Joining forces with one of these competitors could be less risky for us and also provide decent profits. The major point is also that we are participating on bringing the engine to market and have no rights on it afterwards by applying the &lt;span class="semanticEnrichment semanticEnrichmentItem-issue-40010 mceNonEditable badge badge-info p-1" title="Issue - Secrecy clause"&gt;Secrecy clause&lt;/span&gt;. We know our qualities and know that we could make a huge difference in high volume steel tanks for the hydrogen-based rail industry by several years of experience and the patented technology for it.&lt;/p&gt;
&lt;p&gt;Let me know what you think about it and feel free to send me a new offer to come to an agreement.&lt;/p&gt;
&lt;p&gt;Thank you in advance.&lt;/p&gt;
&lt;p&gt;Best regards,&lt;/p&gt;
&lt;p&gt;Jesse Rebane&lt;/p&gt;</t>
  </si>
  <si>
    <t xml:space="preserve">&lt;p&gt;Dear Mika Andersson,&lt;/p&gt;
&lt;p&gt;Thank you very much for your counteroffer. Considering your statements to the related issues I would like to elaborate in the following on that:&lt;/p&gt;
&lt;p&gt;Regarding the share of future profits, we can&amp;acute;t assign any clear value yet since we didn&amp;acute;t get any information so far from Vaete AG how the engine will look like. Our Chief of finance department is giving it based on our current estimation a value of not higher than 60 &amp;euro; million, already considering the risk of failure of the technology.&lt;br /&gt;Since the major cost of production will be covered by Tihe AG we need to relate this regarding the future profit share as well.&lt;br /&gt;So far we know that the engine is not ready for series production yet and some final testings are still outstanding.&lt;br /&gt;To finish this last step, we estimate costs of 7.2 &amp;euro; million in R&amp;amp;D as well as production costs of 10 &amp;euro; million.&lt;br /&gt;So altogether further cost of 17.2 &amp;euro; million until series production can start. &lt;br /&gt;Further we will need to build 3 plants at cost of 8 &amp;euro; million each, so 24 &amp;euro; million of cost altogether regarding this position.&lt;br /&gt;In order to have best class security we should have the best security software in all of our plants. Tihe AG is bearing the costs for this as well. So Tihe AG has a rough overall cost estimation of 41.2 &amp;euro; million. Plus Tihe AG is paying a share of 20% in an infrastructure project for upgrading the transportation and electricity infrastructure in the region&lt;br /&gt;while the regional government of Tallinn covers 80% of the costs. This could be especially an opportunity for testing our new product and connect the region at the same time.&lt;/p&gt;
&lt;p&gt;&lt;br /&gt;Considering our valuation of the technology based on the information currently available for Tihe AG, we can make concession and give Vaete AG a share of future profits of 25%&lt;br /&gt;if Vaete AG also can make a concession in terms of duration of the contract. That way Vaete AG get&amp;acute;s a reasonable share of profit to cover the cost for the sophisitcated development of the engine while Tihe AG is still able to make a little bit of profit.&lt;/p&gt;
&lt;p&gt;In terms of the duration of the contract: generally the first five years are the toughest of an innovation after market entry.&lt;br /&gt;The new product has to be accepted by potential customers and mature via practical use. Tihe AG expects the engine to be very succesful, though we can&amp;acute;t be absolutely sure about it.&lt;br /&gt;Since the first five years are the toughest, Tihe AG is rather interested in a long term relationship, since the majority of profits will be done after five years. &lt;br /&gt;In particular considering the investment costs by Tihe AG for plants, further R&amp;amp;D and security software. This poses a high risk on Tihe AG. In order to lower the risk for Tihe AG I would like to refer to the concession I made above in terms of the future share of profit.&lt;/p&gt;
&lt;p&gt;What do you think? Looking forward hearing from you!&lt;/p&gt;
&lt;p&gt;Sincerly,&lt;/p&gt;
&lt;p&gt;Jesse Rebane&lt;/p&gt;</t>
  </si>
  <si>
    <t xml:space="preserve">&lt;p&gt;Dear&amp;nbsp;Mika Andersson,&lt;/p&gt;
&lt;p&gt;My name is Jesse Rebane and I work at Tihe Technologies.&lt;/p&gt;
&lt;p&gt;I am looking forward to finalizing the negotiations on the general points of cooperation our colleagues have made already!&lt;/p&gt;
&lt;p&gt;I am sending this first informal message as a "Question" because this was the only informal message type I could choose. I do not have an actual question.&lt;/p&gt;
&lt;p&gt;I wish you a nice day.&lt;/p&gt;
&lt;p&gt;Sincerely,&lt;/p&gt;
&lt;p&gt;Jesse Rebane&lt;/p&gt;</t>
  </si>
  <si>
    <t xml:space="preserve">&lt;p&gt;Dear&amp;nbsp;Jesse Rebane,&lt;/p&gt;
&lt;p&gt;I'm Mika Andersson and I'm working for&amp;nbsp;Vaete AG, nice to e-meet you!&amp;nbsp;&lt;/p&gt;
&lt;p&gt;It is definitely great that our teams have already had some discussions about the general terms.&amp;nbsp;&lt;/p&gt;
&lt;p&gt;I would like to introduce the subjects I want to discuss with you.&lt;/p&gt;
&lt;p&gt;&lt;em&gt;- &amp;nbsp; &amp;nbsp; Distribution of the future profits of the joint venture&lt;/em&gt;&lt;/p&gt;
&lt;p&gt;&lt;em&gt;- &amp;nbsp; &amp;nbsp; Executive control: the number of members each partner will have&lt;/em&gt;&lt;/p&gt;
&lt;p&gt;&lt;em&gt;&amp;nbsp; &amp;nbsp; &amp;nbsp; on the 5-member Board of Directors&lt;/em&gt;&lt;/p&gt;
&lt;p&gt;&lt;em&gt;- &amp;nbsp; &amp;nbsp; A secrecy clause pertaining to the plans for the Green Locomotion engine&lt;/em&gt;&lt;/p&gt;
&lt;p&gt;&lt;em&gt;- &amp;nbsp; &amp;nbsp; Duration of the contract&lt;/em&gt;&lt;/p&gt;
&lt;p&gt;&lt;em&gt;- &amp;nbsp; &amp;nbsp; Court of jurisdiction&lt;/em&gt;&lt;/p&gt;
&lt;p&gt;I hope to hear from you soon!&amp;nbsp;&lt;/p&gt;
&lt;p&gt;Kind Regards,&lt;/p&gt;
&lt;p&gt;Mika Andersson&lt;/p&gt;</t>
  </si>
  <si>
    <t xml:space="preserve">&lt;p&gt;Dear Mr. Andersson,&lt;/p&gt;
&lt;p&gt;Welcome to the negotiation! I am looking forward to discussing the open points which need to be resolved.&lt;/p&gt;
&lt;p&gt;&amp;nbsp;&lt;/p&gt;
&lt;p&gt;Best Regards&lt;/p&gt;
&lt;p&gt;Jesse Rebane&lt;/p&gt;</t>
  </si>
  <si>
    <t xml:space="preserve">&lt;p&gt;Dear Mr. Rebane,&lt;/p&gt;
&lt;p&gt;I'm pleased to meet you. Are you doing well? Indeed, I am also looking forward to our negotiation. Let's see how we can reach a good outcome for both parties as pleasantly as possible! Let's see point by point what is beneficial for both of us. Starting with the easier parts, such as the secrecy clause and the number of board members per company.&lt;/p&gt;
&lt;p&gt;As you know, the technology Vaete AG has in hand for the hydrogen locomotive is very innovative, it could turn the train market as we know it today on its head! Since we want to bring this new innovation into the world together without third parties getting ahead of us, we think it would be a good idea to both sign a &lt;span class="semanticEnrichment semanticEnrichmentItem-issue-40298 mceNonEditable badge badge-info p-1" title="Issue - Secrecy clause"&gt;Secrecy clause&lt;/span&gt;. Think of all the money we could lose if other companies manage to gain our secret information... That way, the technology behind The Green Locomotion will remain our gem. After all, it is the dream child with which we, not just Vaete AG, but precisely together with you Tihe Technologies AG, are going to change the world!&lt;/p&gt;
&lt;p&gt;And about the &lt;span class="semanticEnrichment semanticEnrichmentItem-issue-40296 mceNonEditable badge badge-info p-1" title="Issue - Vaete members in board"&gt;Vaete members in board&lt;/span&gt;. We have already agreed that the board will consist of 5 members. Now 5 is ultimately a hugely awkward number to divide fairly. We think it is fair, since we have done most of the investments, that we provide &lt;span class="semanticEnrichment semanticEnrichmentItem-value-40296 mceNonEditable badge badge-info p-1" title="Value - Vaete members in board"&gt;-&lt;/span&gt;&amp;nbsp;3 members. Would love to hear your perspective on this!&lt;/p&gt;
&lt;p&gt;Hope you have a great day and would love to hear from you soon!&lt;/p&gt;
&lt;p&gt;Sincerely,&lt;br /&gt;Mika Anderson&lt;/p&gt;
&lt;p&gt;&lt;br /&gt;Translated with www.DeepL.com/Translator (free version)&lt;/p&gt;</t>
  </si>
  <si>
    <t xml:space="preserve">&lt;p&gt;Dear Mr. Rebane,&lt;/p&gt;
&lt;p&gt;Thank you for your message. I do agree that our opinions aren't really on the same page.&amp;nbsp;However, I am willing to negotiate on all the different aspects and find a middle ground.&amp;nbsp;&lt;/p&gt;
&lt;p&gt;Before making a new offer I would like to ask what aspects you and your company value the most. I will take that into account when making my new offer to make sure we find a solution that works for both parties and result in a successful Joint Venture.&amp;nbsp;&lt;/p&gt;
&lt;p&gt;I'm looking forward to hear from you!&lt;/p&gt;
&lt;p&gt;&amp;nbsp;&lt;/p&gt;
&lt;p&gt;With kind regards,&lt;/p&gt;
&lt;p&gt;Mika Andersson&lt;/p&gt;</t>
  </si>
  <si>
    <t xml:space="preserve">&lt;p&gt;Dear Mr. Andersson,&lt;/p&gt;
&lt;p&gt;thanks a lot for your message. We appreciate your process to communicate about our most valued issues. This is a great base to find common ground!&lt;/p&gt;
&lt;p&gt;So the most important issues to us are:&lt;/p&gt;
&lt;ul&gt;
&lt;li&gt;Future profit&lt;/li&gt;
&lt;li&gt;Duration of contract&lt;/li&gt;
&lt;li&gt;Court of jurisdiction&lt;/li&gt;
&lt;/ul&gt;
&lt;p&gt;We hope that this information will help you in terms of creating a new offer.&lt;/p&gt;
&lt;p&gt;&amp;nbsp;&lt;/p&gt;
&lt;p&gt;Best regards,&lt;/p&gt;
&lt;p&gt;Jesse Rebane&lt;/p&gt;
&lt;p&gt;&amp;nbsp;&lt;/p&gt;
&lt;p&gt;&amp;nbsp;&lt;/p&gt;</t>
  </si>
  <si>
    <t xml:space="preserve">&lt;p&gt;Dear Jesse,&lt;/p&gt;
&lt;p&gt;Thank you for your kind message. I look forward to looking how we can work together on this project. Our vision for the Green Locomotion is to create a fantastic hydrogen train built for the future and we would love for&amp;nbsp;Tihe Technologies AG to be a part of this. As Vaete is potentially sharing a lot of knowledge and technological advancements in this venture, issues that are very important to us are&amp;nbsp;&lt;span class="semanticEnrichment semanticEnrichmentItem-issue-40455 mceNonEditable badge badge-info p-1" title="Issue - Vaete Share of future profit"&gt;Vaete Share of future profit&lt;/span&gt;,&amp;nbsp;&lt;span class="semanticEnrichment semanticEnrichmentItem-issue-40456 mceNonEditable badge badge-info p-1" title="Issue - Vaete members in board"&gt;Vaete members in board&lt;/span&gt;&amp;nbsp;and&amp;nbsp;&lt;span class="semanticEnrichment semanticEnrichmentItem-issue-40459 mceNonEditable badge badge-info p-1" title="Issue - Court of jurisdiction"&gt;Court of jurisdiction&lt;/span&gt;. Additionally, we would prefer to instate a Secresy Clause. I hope this gives you some better insight on what is important to us. What issues are particularly relevant for you? Maybe then we can decide on a well balanced plan.&lt;/p&gt;
&lt;p&gt;Kind regards,&lt;/p&gt;
&lt;p&gt;Mika Andersson&lt;/p&gt;
&lt;p&gt;&amp;nbsp;&lt;/p&gt;</t>
  </si>
  <si>
    <t xml:space="preserve">&lt;p&gt;Hello Mika,&lt;/p&gt;
&lt;p&gt;Before doing our most likely final proposition, I would like to know if there is some kind of combination in which we could get rid of the secrecy clause&lt;/p&gt;
&lt;p&gt;Regards&lt;/p&gt;
&lt;p&gt;Jesse&lt;/p&gt;</t>
  </si>
  <si>
    <t xml:space="preserve">&lt;p&gt;Hello Jesse,&lt;/p&gt;
&lt;p&gt;If I understand your question correctly, you are wondering if there is any offer that Vaete would accept that states the secrecy clause as a NO. I do not know if there is any possibilty that Vaete would accept this. Maybe if all the other issues were to remain the same as the first message, although I do understand that is not a very favourable outcome for Tihe. In my briefing for this negotiation assignment it states that swear by a secrecy clause because of our competitive advantage over third parties and similar companies and manufacterers. This is not because we do not trust Tihe. Instead we make sure that Tihe has to ask permission to use this technology (in which a dependable partner will be likely to get permission, after some time of succesful partnership), because we believe that this is what our whole company relies on and we are not keen on sharing our "secret ingredient" if that is all that we have. Again, we are willing to make concessions on other issues, just not the secrecy clause. I hope this clears things up.&lt;/p&gt;
&lt;p&gt;Kind regards,&lt;/p&gt;
&lt;p&gt;Mika&lt;/p&gt;
&lt;p&gt;&amp;nbsp;&lt;/p&gt;</t>
  </si>
  <si>
    <t xml:space="preserve">&lt;p&gt;Dear Mr. Andersson,&lt;/p&gt;
&lt;p&gt;i answered your incomplete Mail with another counteroffer where we already adjusted our values to reach your requirments. Please have a look on our newest offer. We simply cannot accept the conditions of your last offer.&lt;/p&gt;
&lt;p&gt;Could you please send us another counteroffer which would be more realistic where you see us as an equal partner in this cooperation?&lt;/p&gt;
&lt;p&gt;Kind regards and hopefully waiting for good news,&lt;/p&gt;
&lt;p&gt;Jesse Rebane&lt;/p&gt;
&lt;p&gt;&amp;nbsp;&lt;/p&gt;
&lt;p&gt;&amp;nbsp;&lt;/p&gt;</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</si>
</sst>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numFmts count="1">
    <numFmt numFmtId="160" formatCode="dd/\ mmm\ yy"/>
  </numFmts>
  <fonts count="1">
    <font>
      <sz val="11.000000"/>
      <color theme="1"/>
      <name val="Calibri"/>
      <scheme val="minor"/>
    </font>
  </fonts>
  <fills count="2">
    <fill>
      <patternFill patternType="none"/>
    </fill>
    <fill>
      <patternFill patternType="gray125"/>
    </fill>
  </fills>
  <borders count="1">
    <border>
      <left style="none"/>
      <right style="none"/>
      <top style="none"/>
      <bottom style="none"/>
      <diagonal style="none"/>
    </border>
  </borders>
  <cellStyleXfs count="1">
    <xf fontId="0" fillId="0" borderId="0" numFmtId="0" applyNumberFormat="1" applyFont="1" applyFill="1" applyBorder="1"/>
  </cellStyleXfs>
  <cellXfs count="4">
    <xf fontId="0" fillId="0" borderId="0" numFmtId="0" xfId="0"/>
    <xf fontId="0" fillId="0" borderId="0" numFmtId="15" xfId="0" applyNumberFormat="1"/>
    <xf fontId="0" fillId="0" borderId="0" numFmtId="0" xfId="0" applyAlignment="1">
      <alignment horizontal="center"/>
    </xf>
    <xf fontId="0" fillId="0" borderId="0" numFmtId="0" xfId="0" applyAlignment="1">
      <alignment wrapText="1"/>
    </xf>
  </cellXfs>
  <cellStyles count="1">
    <cellStyle name="Standard" xfId="0" builtinId="0"/>
  </cellStyles>
  <dxfs count="38">
    <dxf>
      <numFmt numFmtId="160" formatCode="dd/\ mmm\ yy"/>
    </dxf>
    <dxf>
      <numFmt numFmtId="0" formatCode="General"/>
    </dxf>
    <dxf>
      <numFmt numFmtId="0" formatCode="General"/>
    </dxf>
    <dxf>
      <numFmt numFmtId="0" formatCode="General"/>
    </dxf>
    <dxf>
      <numFmt numFmtId="0" formatCode="General"/>
      <alignment horizontal="center" indent="0" relativeIndent="0" shrinkToFit="0" textRotation="0" vertical="bottom" wrapTex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3" Type="http://schemas.openxmlformats.org/officeDocument/2006/relationships/worksheet" Target="worksheets/sheet11.xml"/><Relationship  Id="rId11" Type="http://schemas.openxmlformats.org/officeDocument/2006/relationships/worksheet" Target="worksheets/sheet9.xml"/><Relationship  Id="rId18" Type="http://schemas.openxmlformats.org/officeDocument/2006/relationships/sharedStrings" Target="sharedStrings.xml"/><Relationship  Id="rId17" Type="http://schemas.openxmlformats.org/officeDocument/2006/relationships/theme" Target="theme/theme1.xml"/><Relationship  Id="rId10" Type="http://schemas.openxmlformats.org/officeDocument/2006/relationships/worksheet" Target="worksheets/sheet8.xml"/><Relationship  Id="rId15" Type="http://schemas.openxmlformats.org/officeDocument/2006/relationships/worksheet" Target="worksheets/sheet13.xml"/><Relationship  Id="rId9" Type="http://schemas.openxmlformats.org/officeDocument/2006/relationships/worksheet" Target="worksheets/sheet7.xml"/><Relationship  Id="rId19" Type="http://schemas.openxmlformats.org/officeDocument/2006/relationships/styles" Target="styles.xml"/><Relationship  Id="rId8" Type="http://schemas.openxmlformats.org/officeDocument/2006/relationships/worksheet" Target="worksheets/sheet6.xml"/><Relationship  Id="rId7" Type="http://schemas.openxmlformats.org/officeDocument/2006/relationships/worksheet" Target="worksheets/sheet5.xml"/><Relationship  Id="rId14" Type="http://schemas.openxmlformats.org/officeDocument/2006/relationships/worksheet" Target="worksheets/sheet12.xml"/><Relationship  Id="rId6" Type="http://schemas.openxmlformats.org/officeDocument/2006/relationships/worksheet" Target="worksheets/sheet4.xml"/><Relationship  Id="rId5" Type="http://schemas.openxmlformats.org/officeDocument/2006/relationships/worksheet" Target="worksheets/sheet3.xml"/><Relationship  Id="rId4" Type="http://schemas.openxmlformats.org/officeDocument/2006/relationships/worksheet" Target="worksheets/sheet2.xml"/><Relationship  Id="rId16" Type="http://schemas.openxmlformats.org/officeDocument/2006/relationships/worksheet" Target="worksheets/sheet14.xml"/><Relationship  Id="rId12" Type="http://schemas.openxmlformats.org/officeDocument/2006/relationships/worksheet" Target="worksheets/sheet10.xml"/><Relationship  Id="rId3" Type="http://schemas.openxmlformats.org/officeDocument/2006/relationships/worksheet" Target="worksheets/sheet1.xml"/><Relationship  Id="rId2" Type="http://schemas.microsoft.com/office/2017/10/relationships/person" Target="persons/person.xml"/><Relationship  Id="rId1"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Autor" id="{D9918A8D-3A9A-2547-8589-5C6DFA47A314}"/>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displayName="ALL_IN_ONE" ref="A1:Q5989">
  <autoFilter ref="A1:Q5989"/>
  <tableColumns count="17">
    <tableColumn id="1" name="OVERALL-ID"/>
    <tableColumn id="2" name="Exp-MessageID"/>
    <tableColumn id="3" name="ExperimentID" dataDxfId="0"/>
    <tableColumn id="4" name="Gesamt_ID" dataDxfId="1"/>
    <tableColumn id="5" name="NegotiationID" dataDxfId="2"/>
    <tableColumn id="6" name="Length" dataDxfId="3"/>
    <tableColumn id="7" name="LastMessage" dataDxfId="4"/>
    <tableColumn id="8" name="NegotiationTitle"/>
    <tableColumn id="9" name="MessageID"/>
    <tableColumn id="10" name="SenderID"/>
    <tableColumn id="11" name="ReceiverID"/>
    <tableColumn id="12" name="ActionType"/>
    <tableColumn id="13" name="NegoOutcome"/>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displayName="Tabelle1" ref="A1:Q31">
  <autoFilter ref="A1:Q31"/>
  <tableColumns count="17">
    <tableColumn id="1" name="ExperimentID"/>
    <tableColumn id="2" name="Gesamt_ID" dataDxfId="5"/>
    <tableColumn id="3" name="NegotiationID"/>
    <tableColumn id="4" name="NegotiationTitle"/>
    <tableColumn id="5" name="MessageID"/>
    <tableColumn id="6" name="SenderID"/>
    <tableColumn id="7" name="ReceiverID"/>
    <tableColumn id="8" name="ActionType"/>
    <tableColumn id="9" name="NegoOutcome"/>
    <tableColumn id="10" name="Sender_IU"/>
    <tableColumn id="11" name="Receiver_IU"/>
    <tableColumn id="12" name="JU"/>
    <tableColumn id="13" name="CI"/>
    <tableColumn id="14" name="WordCount (Message)" dataDxfId="6"/>
    <tableColumn id="15" name="WordCount (Negotiation)" dataDxfId="7"/>
    <tableColumn id="16" name="MessageCount (Negotiation)" dataDxfId="8"/>
    <tableColumn id="17" name="Conte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displayName="Tabelle2" ref="A1:Q52">
  <autoFilter ref="A1:Q52"/>
  <tableColumns count="17">
    <tableColumn id="1" name="ExperimentID"/>
    <tableColumn id="2" name="Gesamt_ID" dataDxfId="9"/>
    <tableColumn id="3" name="NegotiationID"/>
    <tableColumn id="4" name="NegotiationTitle"/>
    <tableColumn id="5" name="MessageID"/>
    <tableColumn id="6" name="SenderID"/>
    <tableColumn id="7" name="ReceiverID"/>
    <tableColumn id="8" name="ActionType"/>
    <tableColumn id="9" name="NegoOutcome"/>
    <tableColumn id="10" name="Sender_IU"/>
    <tableColumn id="11" name="Receiver_IU"/>
    <tableColumn id="12" name="JU"/>
    <tableColumn id="13" name="CI"/>
    <tableColumn id="14" name="WordCount (Message)" dataDxfId="10"/>
    <tableColumn id="15" name="WordCount (Negotiation)" dataDxfId="11"/>
    <tableColumn id="16" name="MessageCount (Negotiation)" dataDxfId="12"/>
    <tableColumn id="17" name="Cont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displayName="Tabelle3" ref="A1:Q33">
  <autoFilter ref="A1:Q33"/>
  <tableColumns count="17">
    <tableColumn id="1" name="ExperimentID"/>
    <tableColumn id="2" name="Gesamt_ID" dataDxfId="13"/>
    <tableColumn id="3" name="NegotiationID"/>
    <tableColumn id="4" name="NegotiationTitle"/>
    <tableColumn id="5" name="MessageID"/>
    <tableColumn id="6" name="SenderID"/>
    <tableColumn id="7" name="ReceiverID"/>
    <tableColumn id="8" name="ActionType"/>
    <tableColumn id="9" name="NegoOutcome"/>
    <tableColumn id="10" name="Sender_IU"/>
    <tableColumn id="11" name="Receiver_IU"/>
    <tableColumn id="12" name="JU"/>
    <tableColumn id="13" name="CI"/>
    <tableColumn id="14" name="WordCount (Message)" dataDxfId="14"/>
    <tableColumn id="15" name="WordCount (Negotiation)" dataDxfId="15"/>
    <tableColumn id="16" name="MessageCount (Negotiation)" dataDxfId="16"/>
    <tableColumn id="17" name="Cont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displayName="Tabelle4" ref="A1:Q688">
  <autoFilter ref="A1:Q688">
    <filterColumn colId="8">
      <filters>
        <filter val="FinalAccept"/>
        <filter val="FinalReject"/>
      </filters>
    </filterColumn>
    <filterColumn colId="9">
      <customFilters>
        <customFilter operator="notEqual" val=" "/>
      </customFilters>
    </filterColumn>
  </autoFilter>
  <tableColumns count="17">
    <tableColumn id="1" name="ExperimentID"/>
    <tableColumn id="2" name="Gesamt_ID" dataDxfId="17"/>
    <tableColumn id="3" name="NegotiationID"/>
    <tableColumn id="4" name="Negotiation Title"/>
    <tableColumn id="5" name="MessageID"/>
    <tableColumn id="6" name="SenderID"/>
    <tableColumn id="7" name="ReceiverID"/>
    <tableColumn id="8" name="ActionType"/>
    <tableColumn id="9" name="NegoOutcome" dataDxfId="18"/>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displayName="Tabelle7" ref="A1:Q1329">
  <autoFilter ref="A1:Q1329">
    <filterColumn colId="8">
      <filters>
        <filter val="FinalAccept"/>
        <filter val="FinalReject"/>
      </filters>
    </filterColumn>
    <filterColumn colId="9">
      <customFilters>
        <customFilter operator="notEqual" val=" "/>
      </customFilters>
    </filterColumn>
  </autoFilter>
  <tableColumns count="17">
    <tableColumn id="1" name="ExperimentID"/>
    <tableColumn id="2" name="Gesamt_ID" dataDxfId="19"/>
    <tableColumn id="3" name="NegotiationID" dataDxfId="20"/>
    <tableColumn id="4" name="Negotiation Title"/>
    <tableColumn id="5" name="MessageID"/>
    <tableColumn id="6" name="SenderID"/>
    <tableColumn id="7" name="ReceiverID"/>
    <tableColumn id="8" name="ActionType"/>
    <tableColumn id="9" name="NegoOutcome" dataDxfId="21"/>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displayName="Tabelle5" ref="A1:Q970">
  <autoFilter ref="A1:Q970">
    <filterColumn colId="8">
      <filters>
        <filter val="FinalAccept"/>
        <filter val="FinalReject"/>
      </filters>
    </filterColumn>
    <filterColumn colId="9">
      <customFilters>
        <customFilter operator="notEqual" val=" "/>
      </customFilters>
    </filterColumn>
  </autoFilter>
  <tableColumns count="17">
    <tableColumn id="1" name="ExperimentID"/>
    <tableColumn id="2" name="Gesamt_ID" dataDxfId="22"/>
    <tableColumn id="3" name="NegotiationID"/>
    <tableColumn id="4" name="Negotiation Title"/>
    <tableColumn id="5" name="MessageID"/>
    <tableColumn id="6" name="SenderID"/>
    <tableColumn id="7" name="ReceiverID"/>
    <tableColumn id="8" name="ActionType"/>
    <tableColumn id="9" name="NegoOutcome" dataDxfId="23"/>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displayName="Tabelle8" ref="A1:Q1533">
  <autoFilter ref="A1:Q1533">
    <filterColumn colId="8">
      <filters>
        <filter val="FinalAccept"/>
        <filter val="FinalReject"/>
      </filters>
    </filterColumn>
    <filterColumn colId="9">
      <customFilters>
        <customFilter operator="notEqual" val=" "/>
      </customFilters>
    </filterColumn>
  </autoFilter>
  <tableColumns count="17">
    <tableColumn id="1" name="ExperimentID"/>
    <tableColumn id="2" name="Gesamt_ID" dataDxfId="24"/>
    <tableColumn id="3" name="NegotiationID"/>
    <tableColumn id="4" name="Negotiation Title"/>
    <tableColumn id="5" name="MessageID"/>
    <tableColumn id="6" name="SenderID"/>
    <tableColumn id="7" name="ReceiverID"/>
    <tableColumn id="8" name="ActionType"/>
    <tableColumn id="9" name="NegoOutcome" dataDxfId="25"/>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displayName="Tabelle9" ref="A1:Q340">
  <autoFilter ref="A1:Q340">
    <filterColumn colId="9">
      <customFilters>
        <customFilter operator="notEqual" val=" "/>
      </customFilters>
    </filterColumn>
  </autoFilter>
  <tableColumns count="17">
    <tableColumn id="1" name="ExperimentID"/>
    <tableColumn id="2" name="Gesamt_ID" dataDxfId="26"/>
    <tableColumn id="3" name="NegotiationID"/>
    <tableColumn id="4" name="Negotiation Title"/>
    <tableColumn id="5" name="MessageID"/>
    <tableColumn id="6" name="SenderID"/>
    <tableColumn id="7" name="ReceiverID"/>
    <tableColumn id="8" name="ActionType"/>
    <tableColumn id="9" name="NegoOutcome" dataDxfId="27"/>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displayName="Tabelle10" ref="A1:Q1051">
  <autoFilter ref="A1:Q1051">
    <filterColumn colId="8">
      <filters>
        <filter val="FinalAccept"/>
        <filter val="FinalReject"/>
      </filters>
    </filterColumn>
    <filterColumn colId="9">
      <customFilters>
        <customFilter operator="notEqual" val=" "/>
      </customFilters>
    </filterColumn>
  </autoFilter>
  <tableColumns count="17">
    <tableColumn id="1" name="ExperimentID"/>
    <tableColumn id="2" name="Gesamt_ID" dataDxfId="28"/>
    <tableColumn id="3" name="NegotiationID"/>
    <tableColumn id="4" name="Negotiation Title"/>
    <tableColumn id="5" name="MessageID"/>
    <tableColumn id="6" name="SenderID"/>
    <tableColumn id="7" name="ReceiverID"/>
    <tableColumn id="8" name="ActionType"/>
    <tableColumn id="9" name="NegoOutcome" dataDxfId="29"/>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displayName="Tabelle11" ref="A1:Q210">
  <autoFilter ref="A1:Q210">
    <filterColumn colId="8">
      <filters>
        <filter val="FinalAccept"/>
        <filter val="FinalReject"/>
      </filters>
    </filterColumn>
    <filterColumn colId="9">
      <customFilters>
        <customFilter operator="notEqual" val=" "/>
      </customFilters>
    </filterColumn>
  </autoFilter>
  <tableColumns count="17">
    <tableColumn id="1" name="ExperimentID"/>
    <tableColumn id="2" name="Gesamt_ID" dataDxfId="30"/>
    <tableColumn id="3" name="NegotiationID"/>
    <tableColumn id="4" name="Negotiation Title"/>
    <tableColumn id="5" name="MessageID"/>
    <tableColumn id="6" name="SenderID"/>
    <tableColumn id="7" name="ReceiverID"/>
    <tableColumn id="8" name="ActionType"/>
    <tableColumn id="9" name="NegoOutcome" dataDxfId="31"/>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displayName="Tabelle12" ref="A1:Q823">
  <autoFilter ref="A1:Q823">
    <filterColumn colId="8">
      <filters>
        <filter val="FinalAccept"/>
        <filter val="FinalReject"/>
      </filters>
    </filterColumn>
    <filterColumn colId="9">
      <customFilters>
        <customFilter operator="notEqual" val=" "/>
      </customFilters>
    </filterColumn>
  </autoFilter>
  <tableColumns count="17">
    <tableColumn id="1" name="ExperimentID"/>
    <tableColumn id="2" name="Gesamt_ID" dataDxfId="32"/>
    <tableColumn id="3" name="NegotiationID"/>
    <tableColumn id="4" name="Negotiation Title"/>
    <tableColumn id="5" name="MessageID"/>
    <tableColumn id="6" name="SenderID"/>
    <tableColumn id="7" name="ReceiverID"/>
    <tableColumn id="8" name="ActionType"/>
    <tableColumn id="9" name="NegoOutcome" dataDxfId="33"/>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displayName="Tabelle13" ref="A1:Q166">
  <autoFilter ref="A1:Q166">
    <filterColumn colId="9">
      <customFilters>
        <customFilter operator="notEqual" val=" "/>
      </customFilters>
    </filterColumn>
  </autoFilter>
  <tableColumns count="17">
    <tableColumn id="1" name="ExperimentID"/>
    <tableColumn id="2" name="Gesamt_ID" dataDxfId="34"/>
    <tableColumn id="3" name="NegotiationID"/>
    <tableColumn id="4" name="Negotiation Title"/>
    <tableColumn id="5" name="MessageID"/>
    <tableColumn id="6" name="SenderID"/>
    <tableColumn id="7" name="ReceiverID"/>
    <tableColumn id="8" name="ActionType"/>
    <tableColumn id="9" name="NegoOutcome" dataDxfId="35"/>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displayName="Tabelle14" ref="A1:Q606">
  <autoFilter ref="A1:Q606">
    <filterColumn colId="8">
      <filters>
        <filter val="FinalAccept"/>
        <filter val="FinalReject"/>
      </filters>
    </filterColumn>
    <filterColumn colId="9">
      <customFilters>
        <customFilter operator="notEqual" val=" "/>
      </customFilters>
    </filterColumn>
  </autoFilter>
  <tableColumns count="17">
    <tableColumn id="1" name="ExperimentID"/>
    <tableColumn id="2" name="Gesamt_ID" dataDxfId="36"/>
    <tableColumn id="3" name="NegotiationID"/>
    <tableColumn id="4" name="Negotiation Title"/>
    <tableColumn id="5" name="MessageID"/>
    <tableColumn id="6" name="SenderID"/>
    <tableColumn id="7" name="ReceiverID"/>
    <tableColumn id="8" name="ActionType"/>
    <tableColumn id="9" name="NegoOutcome" dataDxfId="37"/>
    <tableColumn id="10" name="Sender_IU"/>
    <tableColumn id="11" name="Receiver_IU"/>
    <tableColumn id="12" name="JU"/>
    <tableColumn id="13" name="CI"/>
    <tableColumn id="14" name="WordCount (Message)"/>
    <tableColumn id="15" name="WordCount (Negotiation)"/>
    <tableColumn id="16" name="MessageCount (Negotiation)"/>
    <tableColumn id="17" name="Content"/>
  </tableColumns>
  <tableStyleInfo name="TableStyleMedium2" showFirstColumn="0" showLastColumn="0" showRowStripes="1" showColumnStripes="0"/>
</table>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Arial"/>
        <a:cs typeface="Arial"/>
      </a:majorFont>
      <a:minorFont>
        <a:latin typeface="Calibri"/>
        <a:ea typeface="Arial"/>
        <a:cs typeface="Arial"/>
      </a:minorFont>
    </a:fontScheme>
    <a:fmtScheme name="Office">
      <a:fillStyleLst>
        <a:solidFill>
          <a:schemeClr val="phClr"/>
        </a:solidFill>
        <a:gradFill>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gradFill>
        <a:gradFill>
          <a:gsLst>
            <a:gs pos="0">
              <a:schemeClr val="phClr">
                <a:tint val="80000"/>
                <a:satMod val="300000"/>
              </a:schemeClr>
            </a:gs>
            <a:gs pos="100000">
              <a:schemeClr val="phClr">
                <a:shade val="30000"/>
                <a:satMod val="200000"/>
              </a:schemeClr>
            </a:gs>
          </a:gsLst>
          <a:path path="circle"/>
        </a:gradFill>
      </a:bgFillStyleLst>
    </a:fmtScheme>
  </a:themeElements>
  <a:objectDefaults/>
</a:theme>
</file>

<file path=xl/threadedComments/threadedComment1.xml><?xml version="1.0" encoding="utf-8"?>
<ThreadedComments xmlns="http://schemas.microsoft.com/office/spreadsheetml/2018/threadedcomments" xmlns:x="http://schemas.openxmlformats.org/spreadsheetml/2006/main">
  <threadedComment ref="N1" personId="{D9918A8D-3A9A-2547-8589-5C6DFA47A314}" id="{0084005D-00C2-48A8-89F0-00B800E8003D}" done="0">
    <text xml:space="preserve">Die Werte wurden künstlich erzeugt, da sie nicht vorhanden waren.
</text>
  </threadedComment>
  <threadedComment ref="O1" personId="{D9918A8D-3A9A-2547-8589-5C6DFA47A314}" id="{003D00F6-00A3-4DAE-BFBF-007F00640095}" done="0">
    <text xml:space="preserve">Die Werte wurden künstlich erzeugt, da sie nicht vorhanden waren.
</text>
  </threadedComment>
  <threadedComment ref="P1" personId="{D9918A8D-3A9A-2547-8589-5C6DFA47A314}" id="{00EF0047-00AC-4128-810B-000100D40003}" done="0">
    <text xml:space="preserve">Die Werte wurden künstlich erzeugt, da sie nicht vorhanden waren.
</text>
  </threadedComment>
</ThreadedComments>
</file>

<file path=xl/threadedComments/threadedComment2.xml><?xml version="1.0" encoding="utf-8"?>
<ThreadedComments xmlns="http://schemas.microsoft.com/office/spreadsheetml/2018/threadedcomments" xmlns:x="http://schemas.openxmlformats.org/spreadsheetml/2006/main">
  <threadedComment ref="N1" personId="{D9918A8D-3A9A-2547-8589-5C6DFA47A314}" id="{0087007B-005E-474A-8F3E-0067000C002A}" done="0">
    <text xml:space="preserve">Die Werte wurden künstlich erzeugt, da sie nicht vorhanden waren.
</text>
  </threadedComment>
  <threadedComment ref="O1" personId="{D9918A8D-3A9A-2547-8589-5C6DFA47A314}" id="{008A0073-0069-4DF5-AA5B-000B00330046}" done="0">
    <text xml:space="preserve">Die Werte wurden künstlich erzeugt, da sie nicht vorhanden waren.
</text>
  </threadedComment>
  <threadedComment ref="P1" personId="{D9918A8D-3A9A-2547-8589-5C6DFA47A314}" id="{009800B8-00F1-4D95-939F-00FA00F200CD}" done="0">
    <text xml:space="preserve">Die Werte wurden künstlich erzeugt, da sie nicht vorhanden waren.
</text>
  </threadedComment>
</ThreadedComments>
</file>

<file path=xl/threadedComments/threadedComment3.xml><?xml version="1.0" encoding="utf-8"?>
<ThreadedComments xmlns="http://schemas.microsoft.com/office/spreadsheetml/2018/threadedcomments" xmlns:x="http://schemas.openxmlformats.org/spreadsheetml/2006/main">
  <threadedComment ref="N1" personId="{D9918A8D-3A9A-2547-8589-5C6DFA47A314}" id="{008F00DC-008C-4D65-9B4D-004400B900C5}" done="0">
    <text xml:space="preserve">Die Werte wurden künstlich erzeugt, da sie nicht vorhanden waren.
</text>
  </threadedComment>
  <threadedComment ref="O1" personId="{D9918A8D-3A9A-2547-8589-5C6DFA47A314}" id="{00E90069-0039-43A2-ACCB-00BE00440098}" done="0">
    <text xml:space="preserve">Die Werte wurden künstlich erzeugt, da sie nicht vorhanden waren.
</text>
  </threadedComment>
  <threadedComment ref="P1" personId="{D9918A8D-3A9A-2547-8589-5C6DFA47A314}" id="{00AB00EC-004B-4CDE-8D22-00D80075006C}" done="0">
    <text xml:space="preserve">Die Werte wurden künstlich erzeugt, da sie nicht vorhanden waren.
</text>
  </threadedComment>
</ThreadedComments>
</file>

<file path=xl/threadedComments/threadedComment4.xml><?xml version="1.0" encoding="utf-8"?>
<ThreadedComments xmlns="http://schemas.microsoft.com/office/spreadsheetml/2018/threadedcomments" xmlns:x="http://schemas.openxmlformats.org/spreadsheetml/2006/main">
  <threadedComment ref="C1" personId="{D9918A8D-3A9A-2547-8589-5C6DFA47A314}" id="{009C006B-00DF-44D7-80E6-002600E6003D}" done="0">
    <text xml:space="preserve">Die NegotiationID wurde künstlich erzeugt, da sie im Datensatz nicht enthalten gewesen war.
</text>
  </threadedComment>
</ThreadedComments>
</file>

<file path=xl/worksheets/_rels/sheet1.xml.rels><?xml version="1.0" encoding="UTF-8" standalone="yes"?><Relationships xmlns="http://schemas.openxmlformats.org/package/2006/relationships"><Relationship  Id="rId1" Type="http://schemas.openxmlformats.org/officeDocument/2006/relationships/table" Target="../tables/table1.xml"/></Relationships>
</file>

<file path=xl/worksheets/_rels/sheet2.xml.rels><?xml version="1.0" encoding="UTF-8" standalone="yes"?><Relationships xmlns="http://schemas.openxmlformats.org/package/2006/relationships"><Relationship  Id="rId4" Type="http://schemas.openxmlformats.org/officeDocument/2006/relationships/table" Target="../tables/table2.xml"/><Relationship  Id="rId3" Type="http://schemas.openxmlformats.org/officeDocument/2006/relationships/vmlDrawing" Target="../drawings/vmlDrawing1.vml"/><Relationship  Id="rId2" Type="http://schemas.openxmlformats.org/officeDocument/2006/relationships/comments" Target="../comments1.xml"/><Relationship  Id="rId1" Type="http://schemas.microsoft.com/office/2017/10/relationships/threadedComment" Target="../threadedComments/threadedComment1.xml"/></Relationships>
</file>

<file path=xl/worksheets/_rels/sheet3.xml.rels><?xml version="1.0" encoding="UTF-8" standalone="yes"?><Relationships xmlns="http://schemas.openxmlformats.org/package/2006/relationships"><Relationship  Id="rId4" Type="http://schemas.openxmlformats.org/officeDocument/2006/relationships/table" Target="../tables/table3.xml"/><Relationship  Id="rId3" Type="http://schemas.openxmlformats.org/officeDocument/2006/relationships/vmlDrawing" Target="../drawings/vmlDrawing2.vml"/><Relationship  Id="rId2" Type="http://schemas.openxmlformats.org/officeDocument/2006/relationships/comments" Target="../comments2.xml"/><Relationship  Id="rId1" Type="http://schemas.microsoft.com/office/2017/10/relationships/threadedComment" Target="../threadedComments/threadedComment2.xml"/></Relationships>
</file>

<file path=xl/worksheets/_rels/sheet4.xml.rels><?xml version="1.0" encoding="UTF-8" standalone="yes"?><Relationships xmlns="http://schemas.openxmlformats.org/package/2006/relationships"><Relationship  Id="rId4" Type="http://schemas.openxmlformats.org/officeDocument/2006/relationships/table" Target="../tables/table4.xml"/><Relationship  Id="rId3" Type="http://schemas.openxmlformats.org/officeDocument/2006/relationships/vmlDrawing" Target="../drawings/vmlDrawing3.vml"/><Relationship  Id="rId2" Type="http://schemas.openxmlformats.org/officeDocument/2006/relationships/comments" Target="../comments3.xml"/><Relationship  Id="rId1" Type="http://schemas.microsoft.com/office/2017/10/relationships/threadedComment" Target="../threadedComments/threadedComment3.xml"/></Relationships>
</file>

<file path=xl/worksheets/_rels/sheet5.xml.rels><?xml version="1.0" encoding="UTF-8" standalone="yes"?><Relationships xmlns="http://schemas.openxmlformats.org/package/2006/relationships"><Relationship  Id="rId1" Type="http://schemas.openxmlformats.org/officeDocument/2006/relationships/table" Target="../tables/table5.xml"/></Relationships>
</file>

<file path=xl/worksheets/_rels/sheet6.xml.rels><?xml version="1.0" encoding="UTF-8" standalone="yes"?><Relationships xmlns="http://schemas.openxmlformats.org/package/2006/relationships"><Relationship  Id="rId4" Type="http://schemas.openxmlformats.org/officeDocument/2006/relationships/table" Target="../tables/table6.xml"/><Relationship  Id="rId3" Type="http://schemas.openxmlformats.org/officeDocument/2006/relationships/vmlDrawing" Target="../drawings/vmlDrawing4.vml"/><Relationship  Id="rId2" Type="http://schemas.openxmlformats.org/officeDocument/2006/relationships/comments" Target="../comments4.xml"/><Relationship  Id="rId1" Type="http://schemas.microsoft.com/office/2017/10/relationships/threadedComment" Target="../threadedComments/threadedComment4.xml"/></Relationships>
</file>

<file path=xl/worksheets/_rels/sheet7.xml.rels><?xml version="1.0" encoding="UTF-8" standalone="yes"?><Relationships xmlns="http://schemas.openxmlformats.org/package/2006/relationships"><Relationship  Id="rId1" Type="http://schemas.openxmlformats.org/officeDocument/2006/relationships/table" Target="../tables/table7.xml"/></Relationships>
</file>

<file path=xl/worksheets/_rels/sheet8.xml.rels><?xml version="1.0" encoding="UTF-8" standalone="yes"?><Relationships xmlns="http://schemas.openxmlformats.org/package/2006/relationships"><Relationship  Id="rId1" Type="http://schemas.openxmlformats.org/officeDocument/2006/relationships/table" Target="../tables/table8.xml"/></Relationships>
</file>

<file path=xl/worksheets/_rels/sheet9.xml.rels><?xml version="1.0" encoding="UTF-8" standalone="yes"?><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1">
    <outlinePr applyStyles="0" summaryBelow="1" summaryRight="1" showOutlineSymbols="1"/>
    <pageSetUpPr autoPageBreaks="1" fitToPage="0"/>
  </sheetPr>
  <sheetViews>
    <sheetView topLeftCell="D1" zoomScale="70" workbookViewId="0">
      <pane ySplit="1" topLeftCell="A2" activePane="bottomLeft" state="frozen"/>
      <selection activeCell="P2" activeCellId="0" sqref="P2"/>
    </sheetView>
  </sheetViews>
  <sheetFormatPr baseColWidth="10" defaultColWidth="8.81640625" defaultRowHeight="15" customHeight="1"/>
  <cols>
    <col bestFit="1" customWidth="1" min="1" max="1" width="17.1796875"/>
    <col bestFit="1" customWidth="1" min="2" max="2" width="16.81640625"/>
    <col bestFit="1" customWidth="1" min="3" max="3" width="15.453125"/>
    <col bestFit="1" customWidth="1" min="4" max="4" width="13"/>
    <col bestFit="1" customWidth="1" min="5" max="5" width="15.7265625"/>
    <col bestFit="1" customWidth="1" min="6" max="6" width="9.26953125"/>
    <col bestFit="1" customWidth="1" min="7" max="7" width="14.54296875"/>
    <col bestFit="1" customWidth="1" min="8" max="8" width="45.7265625"/>
    <col bestFit="1" customWidth="1" min="9" max="9" width="13"/>
    <col bestFit="1" customWidth="1" min="10" max="10" width="11.453125"/>
    <col bestFit="1" customWidth="1" min="11" max="11" width="12.81640625"/>
    <col bestFit="1" customWidth="1" min="12" max="12" width="13.26953125"/>
    <col bestFit="1" customWidth="1" min="13" max="13" width="16.1796875"/>
    <col bestFit="1" customWidth="1" min="14" max="14" width="23.54296875"/>
    <col bestFit="1" customWidth="1" min="15" max="15" width="26.26953125"/>
    <col bestFit="1" customWidth="1" min="16" max="16" width="29.26953125"/>
    <col bestFit="1" customWidth="1" min="17" max="17" width="255"/>
    <col bestFit="1" customWidth="1" min="18" max="18" width="23.54296875"/>
    <col bestFit="1" customWidth="1" min="19" max="19" width="26.26953125"/>
    <col bestFit="1" customWidth="1" min="20" max="20" width="29.26953125"/>
    <col bestFit="1" customWidth="1" min="21" max="21" width="255"/>
    <col bestFit="1" customWidth="1" min="22" max="22" width="23.54296875"/>
    <col bestFit="1" customWidth="1" min="23" max="23" width="26.26953125"/>
    <col bestFit="1" customWidth="1" min="24" max="24" width="29.26953125"/>
    <col bestFit="1" customWidth="1" min="25" max="25" width="255"/>
    <col bestFit="1" customWidth="1" min="26" max="26" width="23.54296875"/>
    <col bestFit="1" customWidth="1" min="27" max="27" width="26.26953125"/>
    <col bestFit="1" customWidth="1" min="28" max="28" width="29.26953125"/>
    <col bestFit="1" customWidth="1" min="29" max="29" width="255"/>
    <col bestFit="1" customWidth="1" min="30" max="30" width="23.54296875"/>
    <col bestFit="1" customWidth="1" min="31" max="31" width="26.26953125"/>
    <col bestFit="1" customWidth="1" min="32" max="32" width="29.26953125"/>
    <col bestFit="1" customWidth="1" min="33" max="33" width="255"/>
    <col bestFit="1" customWidth="1" min="34" max="34" width="23.54296875"/>
    <col bestFit="1" customWidth="1" min="35" max="35" width="26.26953125"/>
    <col bestFit="1" customWidth="1" min="36" max="36" width="29.26953125"/>
    <col bestFit="1" customWidth="1" min="37" max="37" width="255"/>
    <col bestFit="1" customWidth="1" min="38" max="38" width="23.54296875"/>
    <col bestFit="1" customWidth="1" min="39" max="39" width="26.26953125"/>
    <col bestFit="1" customWidth="1" min="40" max="40" width="29.26953125"/>
    <col bestFit="1" customWidth="1" min="41" max="41" width="255"/>
    <col bestFit="1" customWidth="1" min="42" max="42" width="23.54296875"/>
    <col bestFit="1" customWidth="1" min="43" max="43" width="26.26953125"/>
    <col bestFit="1" customWidth="1" min="44" max="44" width="29.26953125"/>
    <col bestFit="1" customWidth="1" min="45" max="45" width="255"/>
    <col bestFit="1" customWidth="1" min="46" max="46" width="23.54296875"/>
    <col bestFit="1" customWidth="1" min="47" max="47" width="26.26953125"/>
    <col bestFit="1" customWidth="1" min="48" max="48" width="29.26953125"/>
    <col bestFit="1" customWidth="1" min="49" max="49" width="255"/>
    <col bestFit="1" customWidth="1" min="50" max="50" width="23.54296875"/>
    <col bestFit="1" customWidth="1" min="51" max="51" width="26.26953125"/>
    <col bestFit="1" customWidth="1" min="52" max="52" width="29.26953125"/>
    <col bestFit="1" customWidth="1" min="53" max="53" width="255"/>
    <col bestFit="1" customWidth="1" min="54" max="54" width="23.54296875"/>
    <col bestFit="1" customWidth="1" min="55" max="55" width="26.26953125"/>
    <col bestFit="1" customWidth="1" min="56" max="56" width="29.26953125"/>
    <col bestFit="1" customWidth="1" min="57" max="57" width="255"/>
    <col bestFit="1" customWidth="1" min="58" max="58" width="23.54296875"/>
    <col bestFit="1" customWidth="1" min="59" max="59" width="26.26953125"/>
    <col bestFit="1" customWidth="1" min="60" max="60" width="29.26953125"/>
    <col bestFit="1" customWidth="1" min="61" max="61" width="255"/>
    <col bestFit="1" customWidth="1" min="62" max="62" width="23.54296875"/>
    <col bestFit="1" customWidth="1" min="63" max="63" width="26.26953125"/>
    <col bestFit="1" customWidth="1" min="64" max="64" width="29.26953125"/>
    <col bestFit="1" customWidth="1" min="65" max="65" width="255"/>
    <col bestFit="1" customWidth="1" min="66" max="66" width="23.54296875"/>
    <col bestFit="1" customWidth="1" min="67" max="67" width="26.26953125"/>
    <col bestFit="1" customWidth="1" min="68" max="68" width="29.26953125"/>
    <col bestFit="1" customWidth="1" min="69" max="69" width="255"/>
    <col bestFit="1" customWidth="1" min="72" max="72" width="21.54296875"/>
    <col bestFit="1" customWidth="1" min="73" max="73" width="13"/>
    <col bestFit="1" customWidth="1" min="74" max="74" width="11.453125"/>
    <col bestFit="1" customWidth="1" min="75" max="75" width="12.81640625"/>
    <col bestFit="1" customWidth="1" min="76" max="76" width="13.26953125"/>
    <col bestFit="1" customWidth="1" min="77" max="77" width="16.1796875"/>
    <col bestFit="1" customWidth="1" min="78" max="78" width="12.54296875"/>
    <col bestFit="1" customWidth="1" min="79" max="79" width="14"/>
    <col bestFit="1" customWidth="1" min="80" max="80" width="5.453125"/>
    <col bestFit="1" customWidth="1" min="81" max="81" width="5"/>
    <col bestFit="1" customWidth="1" min="82" max="82" width="23.54296875"/>
    <col bestFit="1" customWidth="1" min="83" max="83" width="26.26953125"/>
    <col bestFit="1" customWidth="1" min="84" max="84" width="29.26953125"/>
    <col bestFit="1" customWidth="1" min="85" max="85" width="255"/>
    <col bestFit="1" customWidth="1" min="86" max="86" width="29.26953125"/>
    <col bestFit="1" customWidth="1" min="87" max="87" style="1" width="255"/>
    <col bestFit="1" customWidth="1" min="88" max="88" width="23.54296875"/>
    <col bestFit="1" customWidth="1" min="89" max="89" width="26.26953125"/>
    <col bestFit="1" customWidth="1" min="90" max="90" width="29.26953125"/>
    <col bestFit="1" customWidth="1" min="91" max="91" width="255"/>
    <col bestFit="1" customWidth="1" min="92" max="92" width="5.453125"/>
    <col bestFit="1" customWidth="1" min="93" max="93" width="5"/>
    <col bestFit="1" customWidth="1" min="94" max="94" width="23.54296875"/>
    <col bestFit="1" customWidth="1" min="95" max="95" width="26.26953125"/>
    <col bestFit="1" customWidth="1" min="96" max="96" width="29.26953125"/>
    <col bestFit="1" customWidth="1" min="97" max="97" width="255"/>
    <col bestFit="1" customWidth="1" min="98" max="98" width="29.26953125"/>
    <col bestFit="1" customWidth="1" min="99" max="99" width="255"/>
    <col bestFit="1" customWidth="1" min="100" max="100" width="5.453125"/>
    <col bestFit="1" customWidth="1" min="101" max="101" width="5.7265625"/>
    <col bestFit="1" customWidth="1" min="102" max="102" width="23.54296875"/>
    <col bestFit="1" customWidth="1" min="103" max="103" width="26.26953125"/>
    <col bestFit="1" customWidth="1" min="104" max="104" width="29.26953125"/>
    <col bestFit="1" customWidth="1" min="105" max="105" width="255"/>
    <col customWidth="1" min="106" max="106" width="23.1796875"/>
    <col customWidth="1" min="107" max="107" width="25.81640625"/>
    <col customWidth="1" min="108" max="108" width="28.7265625"/>
    <col bestFit="1" customWidth="1" min="109" max="109" width="255"/>
  </cols>
  <sheetData>
    <row r="1" ht="15" customHeight="1">
      <c r="A1" t="s">
        <v>0</v>
      </c>
      <c r="B1" t="s">
        <v>1</v>
      </c>
      <c r="C1" s="1" t="s">
        <v>2</v>
      </c>
      <c r="D1" t="s">
        <v>3</v>
      </c>
      <c r="E1" t="s">
        <v>4</v>
      </c>
      <c r="F1" t="s">
        <v>5</v>
      </c>
      <c r="G1" t="s">
        <v>6</v>
      </c>
      <c r="H1" t="s">
        <v>7</v>
      </c>
      <c r="I1" t="s">
        <v>8</v>
      </c>
      <c r="J1" t="s">
        <v>9</v>
      </c>
      <c r="K1" t="s">
        <v>10</v>
      </c>
      <c r="L1" t="s">
        <v>11</v>
      </c>
      <c r="M1" t="s">
        <v>12</v>
      </c>
      <c r="N1" t="s">
        <v>13</v>
      </c>
      <c r="O1" t="s">
        <v>14</v>
      </c>
      <c r="P1" t="s">
        <v>15</v>
      </c>
      <c r="Q1" t="s">
        <v>16</v>
      </c>
    </row>
    <row r="2" ht="15" customHeight="1">
      <c r="A2" t="str">
        <f t="shared" ref="A2:A65" si="0">CONCATENATE($C2,"_",$E2,"_",$F2)</f>
        <v>2010_11_61_1</v>
      </c>
      <c r="B2" t="str">
        <f t="shared" ref="B2:B65" si="1">CONCATENATE($C2,"_",$I2)</f>
        <v>2010_11_163</v>
      </c>
      <c r="C2" s="1" t="s">
        <v>17</v>
      </c>
      <c r="D2">
        <f t="shared" ref="D2:D65" si="2">IF(ISNUMBER($D1),$D1+1,1)</f>
        <v>1</v>
      </c>
      <c r="E2">
        <v>61</v>
      </c>
      <c r="F2">
        <f t="shared" ref="F2:F65" si="3">IF($E2="","",IF($E2=$E1,$F1+1,1))</f>
        <v>1</v>
      </c>
      <c r="G2" s="2" t="str">
        <f t="shared" ref="G2:G65" si="4">IF($E3=$E2,"","x")</f>
        <v/>
      </c>
      <c r="H2" t="s">
        <v>18</v>
      </c>
      <c r="I2">
        <v>163</v>
      </c>
      <c r="J2">
        <v>121</v>
      </c>
      <c r="K2">
        <v>122</v>
      </c>
      <c r="L2" t="s">
        <v>19</v>
      </c>
      <c r="M2" t="s">
        <v>20</v>
      </c>
      <c r="N2">
        <v>357</v>
      </c>
      <c r="O2">
        <v>3588</v>
      </c>
      <c r="P2">
        <v>16</v>
      </c>
      <c r="Q2" t="s">
        <v>21</v>
      </c>
    </row>
    <row r="3" ht="15" customHeight="1">
      <c r="A3" t="str">
        <f t="shared" si="0"/>
        <v>2010_11_61_2</v>
      </c>
      <c r="B3" t="str">
        <f t="shared" si="1"/>
        <v>2010_11_173</v>
      </c>
      <c r="C3" s="1" t="s">
        <v>17</v>
      </c>
      <c r="D3">
        <f t="shared" si="2"/>
        <v>2</v>
      </c>
      <c r="E3">
        <v>61</v>
      </c>
      <c r="F3">
        <f t="shared" si="3"/>
        <v>2</v>
      </c>
      <c r="G3" s="2" t="str">
        <f t="shared" si="4"/>
        <v/>
      </c>
      <c r="H3" t="s">
        <v>18</v>
      </c>
      <c r="I3">
        <v>173</v>
      </c>
      <c r="J3">
        <v>122</v>
      </c>
      <c r="K3">
        <v>121</v>
      </c>
      <c r="L3" t="s">
        <v>22</v>
      </c>
      <c r="M3" t="s">
        <v>20</v>
      </c>
      <c r="N3">
        <v>224</v>
      </c>
      <c r="O3">
        <v>3588</v>
      </c>
      <c r="P3">
        <v>16</v>
      </c>
      <c r="Q3" t="s">
        <v>23</v>
      </c>
    </row>
    <row r="4" ht="15" customHeight="1">
      <c r="A4" t="str">
        <f t="shared" si="0"/>
        <v>2010_11_61_3</v>
      </c>
      <c r="B4" t="str">
        <f t="shared" si="1"/>
        <v>2010_11_210</v>
      </c>
      <c r="C4" s="1" t="s">
        <v>17</v>
      </c>
      <c r="D4">
        <f t="shared" si="2"/>
        <v>3</v>
      </c>
      <c r="E4">
        <v>61</v>
      </c>
      <c r="F4">
        <f t="shared" si="3"/>
        <v>3</v>
      </c>
      <c r="G4" s="2" t="str">
        <f t="shared" si="4"/>
        <v/>
      </c>
      <c r="H4" t="s">
        <v>18</v>
      </c>
      <c r="I4">
        <v>210</v>
      </c>
      <c r="J4">
        <v>121</v>
      </c>
      <c r="K4">
        <v>122</v>
      </c>
      <c r="L4" t="s">
        <v>24</v>
      </c>
      <c r="M4" t="s">
        <v>20</v>
      </c>
      <c r="N4">
        <v>185</v>
      </c>
      <c r="O4">
        <v>3588</v>
      </c>
      <c r="P4">
        <v>16</v>
      </c>
      <c r="Q4" t="s">
        <v>25</v>
      </c>
      <c r="AK4" s="1"/>
      <c r="AQ4" s="2"/>
    </row>
    <row r="5" ht="15" customHeight="1">
      <c r="A5" t="str">
        <f t="shared" si="0"/>
        <v>2010_11_61_4</v>
      </c>
      <c r="B5" t="str">
        <f t="shared" si="1"/>
        <v>2010_11_282</v>
      </c>
      <c r="C5" s="1" t="s">
        <v>17</v>
      </c>
      <c r="D5">
        <f t="shared" si="2"/>
        <v>4</v>
      </c>
      <c r="E5">
        <v>61</v>
      </c>
      <c r="F5">
        <f t="shared" si="3"/>
        <v>4</v>
      </c>
      <c r="G5" s="2" t="str">
        <f t="shared" si="4"/>
        <v/>
      </c>
      <c r="H5" t="s">
        <v>18</v>
      </c>
      <c r="I5">
        <v>282</v>
      </c>
      <c r="J5">
        <v>122</v>
      </c>
      <c r="K5">
        <v>121</v>
      </c>
      <c r="L5" t="s">
        <v>22</v>
      </c>
      <c r="M5" t="s">
        <v>20</v>
      </c>
      <c r="N5">
        <v>130</v>
      </c>
      <c r="O5">
        <v>3588</v>
      </c>
      <c r="P5">
        <v>16</v>
      </c>
      <c r="Q5" t="s">
        <v>26</v>
      </c>
      <c r="AK5" s="1"/>
      <c r="AQ5" s="2"/>
    </row>
    <row r="6" ht="15" customHeight="1">
      <c r="A6" t="str">
        <f t="shared" si="0"/>
        <v>2010_11_61_5</v>
      </c>
      <c r="B6" t="str">
        <f t="shared" si="1"/>
        <v>2010_11_349</v>
      </c>
      <c r="C6" s="1" t="s">
        <v>17</v>
      </c>
      <c r="D6">
        <f t="shared" si="2"/>
        <v>5</v>
      </c>
      <c r="E6">
        <v>61</v>
      </c>
      <c r="F6">
        <f t="shared" si="3"/>
        <v>5</v>
      </c>
      <c r="G6" s="2" t="str">
        <f t="shared" si="4"/>
        <v/>
      </c>
      <c r="H6" t="s">
        <v>18</v>
      </c>
      <c r="I6">
        <v>349</v>
      </c>
      <c r="J6">
        <v>121</v>
      </c>
      <c r="K6">
        <v>122</v>
      </c>
      <c r="L6" t="s">
        <v>24</v>
      </c>
      <c r="M6" t="s">
        <v>20</v>
      </c>
      <c r="N6">
        <v>115</v>
      </c>
      <c r="O6">
        <v>3588</v>
      </c>
      <c r="P6">
        <v>16</v>
      </c>
      <c r="Q6" t="s">
        <v>27</v>
      </c>
      <c r="AK6" s="1"/>
      <c r="AQ6" s="2"/>
    </row>
    <row r="7" ht="15" customHeight="1">
      <c r="A7" t="str">
        <f t="shared" si="0"/>
        <v>2010_11_61_6</v>
      </c>
      <c r="B7" t="str">
        <f t="shared" si="1"/>
        <v>2010_11_370</v>
      </c>
      <c r="C7" s="1" t="s">
        <v>17</v>
      </c>
      <c r="D7">
        <f t="shared" si="2"/>
        <v>6</v>
      </c>
      <c r="E7">
        <v>61</v>
      </c>
      <c r="F7">
        <f t="shared" si="3"/>
        <v>6</v>
      </c>
      <c r="G7" s="2" t="str">
        <f t="shared" si="4"/>
        <v/>
      </c>
      <c r="H7" t="s">
        <v>18</v>
      </c>
      <c r="I7">
        <v>370</v>
      </c>
      <c r="J7">
        <v>122</v>
      </c>
      <c r="K7">
        <v>121</v>
      </c>
      <c r="L7" t="s">
        <v>22</v>
      </c>
      <c r="M7" t="s">
        <v>20</v>
      </c>
      <c r="N7">
        <v>185</v>
      </c>
      <c r="O7">
        <v>3588</v>
      </c>
      <c r="P7">
        <v>16</v>
      </c>
      <c r="Q7" t="s">
        <v>28</v>
      </c>
      <c r="AK7" s="1"/>
      <c r="AQ7" s="2"/>
    </row>
    <row r="8" ht="15" customHeight="1">
      <c r="A8" t="str">
        <f t="shared" si="0"/>
        <v>2010_11_61_7</v>
      </c>
      <c r="B8" t="str">
        <f t="shared" si="1"/>
        <v>2010_11_404</v>
      </c>
      <c r="C8" s="1" t="s">
        <v>17</v>
      </c>
      <c r="D8">
        <f t="shared" si="2"/>
        <v>7</v>
      </c>
      <c r="E8">
        <v>61</v>
      </c>
      <c r="F8">
        <f t="shared" si="3"/>
        <v>7</v>
      </c>
      <c r="G8" s="2" t="str">
        <f t="shared" si="4"/>
        <v/>
      </c>
      <c r="H8" t="s">
        <v>18</v>
      </c>
      <c r="I8">
        <v>404</v>
      </c>
      <c r="J8">
        <v>121</v>
      </c>
      <c r="K8">
        <v>122</v>
      </c>
      <c r="L8" t="s">
        <v>24</v>
      </c>
      <c r="M8" t="s">
        <v>20</v>
      </c>
      <c r="N8">
        <v>270</v>
      </c>
      <c r="O8">
        <v>3588</v>
      </c>
      <c r="P8">
        <v>16</v>
      </c>
      <c r="Q8" t="s">
        <v>29</v>
      </c>
      <c r="AK8" s="1"/>
      <c r="AQ8" s="2"/>
    </row>
    <row r="9" ht="15" customHeight="1">
      <c r="A9" t="str">
        <f t="shared" si="0"/>
        <v>2010_11_61_8</v>
      </c>
      <c r="B9" t="str">
        <f t="shared" si="1"/>
        <v>2010_11_490</v>
      </c>
      <c r="C9" s="1" t="s">
        <v>17</v>
      </c>
      <c r="D9">
        <f t="shared" si="2"/>
        <v>8</v>
      </c>
      <c r="E9">
        <v>61</v>
      </c>
      <c r="F9">
        <f t="shared" si="3"/>
        <v>8</v>
      </c>
      <c r="G9" s="2" t="str">
        <f t="shared" si="4"/>
        <v/>
      </c>
      <c r="H9" t="s">
        <v>18</v>
      </c>
      <c r="I9">
        <v>490</v>
      </c>
      <c r="J9">
        <v>122</v>
      </c>
      <c r="K9">
        <v>121</v>
      </c>
      <c r="L9" t="s">
        <v>19</v>
      </c>
      <c r="M9" t="s">
        <v>20</v>
      </c>
      <c r="N9">
        <v>461</v>
      </c>
      <c r="O9">
        <v>3588</v>
      </c>
      <c r="P9">
        <v>16</v>
      </c>
      <c r="Q9" t="s">
        <v>30</v>
      </c>
      <c r="AK9" s="1"/>
      <c r="AQ9" s="2"/>
    </row>
    <row r="10" ht="15" customHeight="1">
      <c r="A10" t="str">
        <f t="shared" si="0"/>
        <v>2010_11_61_9</v>
      </c>
      <c r="B10" t="str">
        <f t="shared" si="1"/>
        <v>2010_11_508</v>
      </c>
      <c r="C10" s="1" t="s">
        <v>17</v>
      </c>
      <c r="D10">
        <f t="shared" si="2"/>
        <v>9</v>
      </c>
      <c r="E10">
        <v>61</v>
      </c>
      <c r="F10">
        <f t="shared" si="3"/>
        <v>9</v>
      </c>
      <c r="G10" s="2" t="str">
        <f t="shared" si="4"/>
        <v/>
      </c>
      <c r="H10" t="s">
        <v>18</v>
      </c>
      <c r="I10">
        <v>508</v>
      </c>
      <c r="J10">
        <v>121</v>
      </c>
      <c r="K10">
        <v>122</v>
      </c>
      <c r="L10" t="s">
        <v>31</v>
      </c>
      <c r="M10" t="s">
        <v>20</v>
      </c>
      <c r="N10">
        <v>331</v>
      </c>
      <c r="O10">
        <v>3588</v>
      </c>
      <c r="P10">
        <v>16</v>
      </c>
      <c r="Q10" t="s">
        <v>32</v>
      </c>
      <c r="AK10" s="1"/>
      <c r="AQ10" s="2"/>
    </row>
    <row r="11" ht="15" customHeight="1">
      <c r="A11" t="str">
        <f t="shared" si="0"/>
        <v>2010_11_61_10</v>
      </c>
      <c r="B11" t="str">
        <f t="shared" si="1"/>
        <v>2010_11_546</v>
      </c>
      <c r="C11" s="1" t="s">
        <v>17</v>
      </c>
      <c r="D11">
        <f t="shared" si="2"/>
        <v>10</v>
      </c>
      <c r="E11">
        <v>61</v>
      </c>
      <c r="F11">
        <f t="shared" si="3"/>
        <v>10</v>
      </c>
      <c r="G11" s="2" t="str">
        <f t="shared" si="4"/>
        <v/>
      </c>
      <c r="H11" t="s">
        <v>18</v>
      </c>
      <c r="I11">
        <v>546</v>
      </c>
      <c r="J11">
        <v>122</v>
      </c>
      <c r="K11">
        <v>121</v>
      </c>
      <c r="L11" t="s">
        <v>31</v>
      </c>
      <c r="M11" t="s">
        <v>20</v>
      </c>
      <c r="N11">
        <v>351</v>
      </c>
      <c r="O11">
        <v>3588</v>
      </c>
      <c r="P11">
        <v>16</v>
      </c>
      <c r="Q11" t="s">
        <v>33</v>
      </c>
      <c r="AK11" s="1"/>
      <c r="AQ11" s="2"/>
    </row>
    <row r="12" ht="15" customHeight="1">
      <c r="A12" t="str">
        <f t="shared" si="0"/>
        <v>2010_11_61_11</v>
      </c>
      <c r="B12" t="str">
        <f t="shared" si="1"/>
        <v>2010_11_596</v>
      </c>
      <c r="C12" s="1" t="s">
        <v>17</v>
      </c>
      <c r="D12">
        <f t="shared" si="2"/>
        <v>11</v>
      </c>
      <c r="E12">
        <v>61</v>
      </c>
      <c r="F12">
        <f t="shared" si="3"/>
        <v>11</v>
      </c>
      <c r="G12" s="2" t="str">
        <f t="shared" si="4"/>
        <v/>
      </c>
      <c r="H12" t="s">
        <v>18</v>
      </c>
      <c r="I12">
        <v>596</v>
      </c>
      <c r="J12">
        <v>121</v>
      </c>
      <c r="K12">
        <v>122</v>
      </c>
      <c r="L12" t="s">
        <v>31</v>
      </c>
      <c r="M12" t="s">
        <v>20</v>
      </c>
      <c r="N12">
        <v>347</v>
      </c>
      <c r="O12">
        <v>3588</v>
      </c>
      <c r="P12">
        <v>16</v>
      </c>
      <c r="Q12" t="s">
        <v>34</v>
      </c>
      <c r="AK12" s="1"/>
      <c r="AQ12" s="2"/>
    </row>
    <row r="13" ht="15" customHeight="1">
      <c r="A13" t="str">
        <f t="shared" si="0"/>
        <v>2010_11_61_12</v>
      </c>
      <c r="B13" t="str">
        <f t="shared" si="1"/>
        <v>2010_11_624</v>
      </c>
      <c r="C13" s="1" t="s">
        <v>17</v>
      </c>
      <c r="D13">
        <f t="shared" si="2"/>
        <v>12</v>
      </c>
      <c r="E13">
        <v>61</v>
      </c>
      <c r="F13">
        <f t="shared" si="3"/>
        <v>12</v>
      </c>
      <c r="G13" s="2" t="str">
        <f t="shared" si="4"/>
        <v/>
      </c>
      <c r="H13" t="s">
        <v>18</v>
      </c>
      <c r="I13">
        <v>624</v>
      </c>
      <c r="J13">
        <v>122</v>
      </c>
      <c r="K13">
        <v>121</v>
      </c>
      <c r="L13" t="s">
        <v>31</v>
      </c>
      <c r="M13" t="s">
        <v>20</v>
      </c>
      <c r="N13">
        <v>187</v>
      </c>
      <c r="O13">
        <v>3588</v>
      </c>
      <c r="P13">
        <v>16</v>
      </c>
      <c r="Q13" t="s">
        <v>35</v>
      </c>
      <c r="AK13" s="1"/>
      <c r="AQ13" s="2"/>
    </row>
    <row r="14" ht="15" customHeight="1">
      <c r="A14" t="str">
        <f t="shared" si="0"/>
        <v>2010_11_61_13</v>
      </c>
      <c r="B14" t="str">
        <f t="shared" si="1"/>
        <v>2010_11_626</v>
      </c>
      <c r="C14" s="1" t="s">
        <v>17</v>
      </c>
      <c r="D14">
        <f t="shared" si="2"/>
        <v>13</v>
      </c>
      <c r="E14">
        <v>61</v>
      </c>
      <c r="F14">
        <f t="shared" si="3"/>
        <v>13</v>
      </c>
      <c r="G14" s="2" t="str">
        <f t="shared" si="4"/>
        <v/>
      </c>
      <c r="H14" t="s">
        <v>18</v>
      </c>
      <c r="I14">
        <v>626</v>
      </c>
      <c r="J14">
        <v>121</v>
      </c>
      <c r="K14">
        <v>122</v>
      </c>
      <c r="L14" t="s">
        <v>31</v>
      </c>
      <c r="M14" t="s">
        <v>20</v>
      </c>
      <c r="N14">
        <v>167</v>
      </c>
      <c r="O14">
        <v>3588</v>
      </c>
      <c r="P14">
        <v>16</v>
      </c>
      <c r="Q14" t="s">
        <v>36</v>
      </c>
      <c r="AK14" s="1"/>
      <c r="AQ14" s="2"/>
    </row>
    <row r="15" ht="15" customHeight="1">
      <c r="A15" t="str">
        <f t="shared" si="0"/>
        <v>2010_11_61_14</v>
      </c>
      <c r="B15" t="str">
        <f t="shared" si="1"/>
        <v>2010_11_632</v>
      </c>
      <c r="C15" s="1" t="s">
        <v>17</v>
      </c>
      <c r="D15">
        <f t="shared" si="2"/>
        <v>14</v>
      </c>
      <c r="E15">
        <v>61</v>
      </c>
      <c r="F15">
        <f t="shared" si="3"/>
        <v>14</v>
      </c>
      <c r="G15" s="2" t="str">
        <f t="shared" si="4"/>
        <v/>
      </c>
      <c r="H15" t="s">
        <v>18</v>
      </c>
      <c r="I15">
        <v>632</v>
      </c>
      <c r="J15">
        <v>122</v>
      </c>
      <c r="K15">
        <v>121</v>
      </c>
      <c r="L15" t="s">
        <v>31</v>
      </c>
      <c r="M15" t="s">
        <v>20</v>
      </c>
      <c r="N15">
        <v>78</v>
      </c>
      <c r="O15">
        <v>3588</v>
      </c>
      <c r="P15">
        <v>16</v>
      </c>
      <c r="Q15" t="s">
        <v>37</v>
      </c>
      <c r="AK15" s="1"/>
      <c r="AQ15" s="2"/>
    </row>
    <row r="16" ht="15" customHeight="1">
      <c r="A16" t="str">
        <f t="shared" si="0"/>
        <v>2010_11_61_15</v>
      </c>
      <c r="B16" t="str">
        <f t="shared" si="1"/>
        <v>2010_11_638</v>
      </c>
      <c r="C16" s="1" t="s">
        <v>17</v>
      </c>
      <c r="D16">
        <f t="shared" si="2"/>
        <v>15</v>
      </c>
      <c r="E16">
        <v>61</v>
      </c>
      <c r="F16">
        <f t="shared" si="3"/>
        <v>15</v>
      </c>
      <c r="G16" s="2" t="str">
        <f t="shared" si="4"/>
        <v/>
      </c>
      <c r="H16" t="s">
        <v>18</v>
      </c>
      <c r="I16">
        <v>638</v>
      </c>
      <c r="J16">
        <v>121</v>
      </c>
      <c r="K16">
        <v>122</v>
      </c>
      <c r="L16" t="s">
        <v>31</v>
      </c>
      <c r="M16" t="s">
        <v>20</v>
      </c>
      <c r="N16">
        <v>166</v>
      </c>
      <c r="O16">
        <v>3588</v>
      </c>
      <c r="P16">
        <v>16</v>
      </c>
      <c r="Q16" t="s">
        <v>38</v>
      </c>
      <c r="AK16" s="1"/>
      <c r="AQ16" s="2"/>
    </row>
    <row r="17" ht="15" customHeight="1">
      <c r="A17" t="str">
        <f t="shared" si="0"/>
        <v>2010_11_61_16</v>
      </c>
      <c r="B17" t="str">
        <f t="shared" si="1"/>
        <v>2010_11_640</v>
      </c>
      <c r="C17" s="1" t="s">
        <v>17</v>
      </c>
      <c r="D17">
        <f t="shared" si="2"/>
        <v>16</v>
      </c>
      <c r="E17">
        <v>61</v>
      </c>
      <c r="F17">
        <f t="shared" si="3"/>
        <v>16</v>
      </c>
      <c r="G17" s="2" t="str">
        <f t="shared" si="4"/>
        <v>x</v>
      </c>
      <c r="H17" t="s">
        <v>18</v>
      </c>
      <c r="I17">
        <v>640</v>
      </c>
      <c r="J17">
        <v>122</v>
      </c>
      <c r="K17">
        <v>121</v>
      </c>
      <c r="L17" t="s">
        <v>20</v>
      </c>
      <c r="M17" t="s">
        <v>20</v>
      </c>
      <c r="N17">
        <v>34</v>
      </c>
      <c r="O17">
        <v>3588</v>
      </c>
      <c r="P17">
        <v>16</v>
      </c>
      <c r="Q17" t="s">
        <v>39</v>
      </c>
      <c r="AK17" s="1"/>
      <c r="AQ17" s="2"/>
    </row>
    <row r="18" ht="15" customHeight="1">
      <c r="A18" t="str">
        <f t="shared" si="0"/>
        <v>2010_11_62_1</v>
      </c>
      <c r="B18" t="str">
        <f t="shared" si="1"/>
        <v>2010_11_140</v>
      </c>
      <c r="C18" s="1" t="s">
        <v>17</v>
      </c>
      <c r="D18">
        <f t="shared" si="2"/>
        <v>17</v>
      </c>
      <c r="E18">
        <v>62</v>
      </c>
      <c r="F18">
        <f t="shared" si="3"/>
        <v>1</v>
      </c>
      <c r="G18" s="2" t="str">
        <f t="shared" si="4"/>
        <v/>
      </c>
      <c r="H18" t="s">
        <v>18</v>
      </c>
      <c r="I18">
        <v>140</v>
      </c>
      <c r="J18">
        <v>123</v>
      </c>
      <c r="K18">
        <v>124</v>
      </c>
      <c r="L18" t="s">
        <v>22</v>
      </c>
      <c r="M18" t="s">
        <v>40</v>
      </c>
      <c r="N18">
        <v>79</v>
      </c>
      <c r="O18">
        <v>4127</v>
      </c>
      <c r="P18">
        <v>14</v>
      </c>
      <c r="Q18" t="s">
        <v>41</v>
      </c>
      <c r="AK18" s="1"/>
      <c r="AQ18" s="2"/>
    </row>
    <row r="19" ht="15" customHeight="1">
      <c r="A19" t="str">
        <f t="shared" si="0"/>
        <v>2010_11_62_2</v>
      </c>
      <c r="B19" t="str">
        <f t="shared" si="1"/>
        <v>2010_11_160</v>
      </c>
      <c r="C19" s="1" t="s">
        <v>17</v>
      </c>
      <c r="D19">
        <f t="shared" si="2"/>
        <v>18</v>
      </c>
      <c r="E19">
        <v>62</v>
      </c>
      <c r="F19">
        <f t="shared" si="3"/>
        <v>2</v>
      </c>
      <c r="G19" s="2" t="str">
        <f t="shared" si="4"/>
        <v/>
      </c>
      <c r="H19" t="s">
        <v>18</v>
      </c>
      <c r="I19">
        <v>160</v>
      </c>
      <c r="J19">
        <v>124</v>
      </c>
      <c r="K19">
        <v>123</v>
      </c>
      <c r="L19" t="s">
        <v>24</v>
      </c>
      <c r="M19" t="s">
        <v>40</v>
      </c>
      <c r="N19">
        <v>70</v>
      </c>
      <c r="O19">
        <v>4127</v>
      </c>
      <c r="P19">
        <v>14</v>
      </c>
      <c r="Q19" t="s">
        <v>42</v>
      </c>
      <c r="AK19" s="1"/>
      <c r="AQ19" s="2"/>
    </row>
    <row r="20" ht="15" customHeight="1">
      <c r="A20" t="str">
        <f t="shared" si="0"/>
        <v>2010_11_62_3</v>
      </c>
      <c r="B20" t="str">
        <f t="shared" si="1"/>
        <v>2010_11_290</v>
      </c>
      <c r="C20" s="1" t="s">
        <v>17</v>
      </c>
      <c r="D20">
        <f t="shared" si="2"/>
        <v>19</v>
      </c>
      <c r="E20">
        <v>62</v>
      </c>
      <c r="F20">
        <f t="shared" si="3"/>
        <v>3</v>
      </c>
      <c r="G20" s="2" t="str">
        <f t="shared" si="4"/>
        <v/>
      </c>
      <c r="H20" t="s">
        <v>18</v>
      </c>
      <c r="I20">
        <v>290</v>
      </c>
      <c r="J20">
        <v>123</v>
      </c>
      <c r="K20">
        <v>124</v>
      </c>
      <c r="L20" t="s">
        <v>19</v>
      </c>
      <c r="M20" t="s">
        <v>40</v>
      </c>
      <c r="N20">
        <v>246</v>
      </c>
      <c r="O20">
        <v>4127</v>
      </c>
      <c r="P20">
        <v>14</v>
      </c>
      <c r="Q20" t="s">
        <v>43</v>
      </c>
      <c r="AK20" s="1"/>
      <c r="AQ20" s="2"/>
    </row>
    <row r="21" ht="15" customHeight="1">
      <c r="A21" t="str">
        <f t="shared" si="0"/>
        <v>2010_11_62_4</v>
      </c>
      <c r="B21" t="str">
        <f t="shared" si="1"/>
        <v>2010_11_324</v>
      </c>
      <c r="C21" s="1" t="s">
        <v>17</v>
      </c>
      <c r="D21">
        <f t="shared" si="2"/>
        <v>20</v>
      </c>
      <c r="E21">
        <v>62</v>
      </c>
      <c r="F21">
        <f t="shared" si="3"/>
        <v>4</v>
      </c>
      <c r="G21" s="2" t="str">
        <f t="shared" si="4"/>
        <v/>
      </c>
      <c r="H21" t="s">
        <v>18</v>
      </c>
      <c r="I21">
        <v>324</v>
      </c>
      <c r="J21">
        <v>124</v>
      </c>
      <c r="K21">
        <v>123</v>
      </c>
      <c r="L21" t="s">
        <v>31</v>
      </c>
      <c r="M21" t="s">
        <v>40</v>
      </c>
      <c r="N21">
        <v>470</v>
      </c>
      <c r="O21">
        <v>4127</v>
      </c>
      <c r="P21">
        <v>14</v>
      </c>
      <c r="Q21" t="s">
        <v>44</v>
      </c>
      <c r="AK21" s="1"/>
      <c r="AQ21" s="2"/>
    </row>
    <row r="22" ht="15" customHeight="1">
      <c r="A22" t="str">
        <f t="shared" si="0"/>
        <v>2010_11_62_5</v>
      </c>
      <c r="B22" t="str">
        <f t="shared" si="1"/>
        <v>2010_11_332</v>
      </c>
      <c r="C22" s="1" t="s">
        <v>17</v>
      </c>
      <c r="D22">
        <f t="shared" si="2"/>
        <v>21</v>
      </c>
      <c r="E22">
        <v>62</v>
      </c>
      <c r="F22">
        <f t="shared" si="3"/>
        <v>5</v>
      </c>
      <c r="G22" s="2" t="str">
        <f t="shared" si="4"/>
        <v/>
      </c>
      <c r="H22" t="s">
        <v>18</v>
      </c>
      <c r="I22">
        <v>332</v>
      </c>
      <c r="J22">
        <v>123</v>
      </c>
      <c r="K22">
        <v>124</v>
      </c>
      <c r="L22" t="s">
        <v>31</v>
      </c>
      <c r="M22" t="s">
        <v>40</v>
      </c>
      <c r="N22">
        <v>775</v>
      </c>
      <c r="O22">
        <v>4127</v>
      </c>
      <c r="P22">
        <v>14</v>
      </c>
      <c r="Q22" t="s">
        <v>45</v>
      </c>
      <c r="AK22" s="1"/>
      <c r="AQ22" s="2"/>
    </row>
    <row r="23" ht="15" customHeight="1">
      <c r="A23" t="str">
        <f t="shared" si="0"/>
        <v>2010_11_62_6</v>
      </c>
      <c r="B23" t="str">
        <f t="shared" si="1"/>
        <v>2010_11_345</v>
      </c>
      <c r="C23" s="1" t="s">
        <v>17</v>
      </c>
      <c r="D23">
        <f t="shared" si="2"/>
        <v>22</v>
      </c>
      <c r="E23">
        <v>62</v>
      </c>
      <c r="F23">
        <f t="shared" si="3"/>
        <v>6</v>
      </c>
      <c r="G23" s="2" t="str">
        <f t="shared" si="4"/>
        <v/>
      </c>
      <c r="H23" t="s">
        <v>18</v>
      </c>
      <c r="I23">
        <v>345</v>
      </c>
      <c r="J23">
        <v>124</v>
      </c>
      <c r="K23">
        <v>123</v>
      </c>
      <c r="L23" t="s">
        <v>31</v>
      </c>
      <c r="M23" t="s">
        <v>40</v>
      </c>
      <c r="N23">
        <v>719</v>
      </c>
      <c r="O23">
        <v>4127</v>
      </c>
      <c r="P23">
        <v>14</v>
      </c>
      <c r="Q23" t="s">
        <v>46</v>
      </c>
      <c r="AK23" s="1"/>
      <c r="AQ23" s="2"/>
    </row>
    <row r="24" ht="15" customHeight="1">
      <c r="A24" t="str">
        <f t="shared" si="0"/>
        <v>2010_11_62_7</v>
      </c>
      <c r="B24" t="str">
        <f t="shared" si="1"/>
        <v>2010_11_394</v>
      </c>
      <c r="C24" s="1" t="s">
        <v>17</v>
      </c>
      <c r="D24">
        <f t="shared" si="2"/>
        <v>23</v>
      </c>
      <c r="E24">
        <v>62</v>
      </c>
      <c r="F24">
        <f t="shared" si="3"/>
        <v>7</v>
      </c>
      <c r="G24" s="2" t="str">
        <f t="shared" si="4"/>
        <v/>
      </c>
      <c r="H24" t="s">
        <v>18</v>
      </c>
      <c r="I24">
        <v>394</v>
      </c>
      <c r="J24">
        <v>123</v>
      </c>
      <c r="K24">
        <v>124</v>
      </c>
      <c r="L24" t="s">
        <v>31</v>
      </c>
      <c r="M24" t="s">
        <v>40</v>
      </c>
      <c r="N24">
        <v>372</v>
      </c>
      <c r="O24">
        <v>4127</v>
      </c>
      <c r="P24">
        <v>14</v>
      </c>
      <c r="Q24" t="s">
        <v>47</v>
      </c>
      <c r="AK24" s="1"/>
      <c r="AQ24" s="2"/>
    </row>
    <row r="25" ht="15" customHeight="1">
      <c r="A25" t="str">
        <f t="shared" si="0"/>
        <v>2010_11_62_8</v>
      </c>
      <c r="B25" t="str">
        <f t="shared" si="1"/>
        <v>2010_11_410</v>
      </c>
      <c r="C25" s="1" t="s">
        <v>17</v>
      </c>
      <c r="D25">
        <f t="shared" si="2"/>
        <v>24</v>
      </c>
      <c r="E25">
        <v>62</v>
      </c>
      <c r="F25">
        <f t="shared" si="3"/>
        <v>8</v>
      </c>
      <c r="G25" s="2" t="str">
        <f t="shared" si="4"/>
        <v/>
      </c>
      <c r="H25" t="s">
        <v>18</v>
      </c>
      <c r="I25">
        <v>410</v>
      </c>
      <c r="J25">
        <v>124</v>
      </c>
      <c r="K25">
        <v>123</v>
      </c>
      <c r="L25" t="s">
        <v>31</v>
      </c>
      <c r="M25" t="s">
        <v>40</v>
      </c>
      <c r="N25">
        <v>297</v>
      </c>
      <c r="O25">
        <v>4127</v>
      </c>
      <c r="P25">
        <v>14</v>
      </c>
      <c r="Q25" t="s">
        <v>48</v>
      </c>
      <c r="AK25" s="1"/>
      <c r="AQ25" s="2"/>
    </row>
    <row r="26" ht="15" customHeight="1">
      <c r="A26" t="str">
        <f t="shared" si="0"/>
        <v>2010_11_62_9</v>
      </c>
      <c r="B26" t="str">
        <f t="shared" si="1"/>
        <v>2010_11_415</v>
      </c>
      <c r="C26" s="1" t="s">
        <v>17</v>
      </c>
      <c r="D26">
        <f t="shared" si="2"/>
        <v>25</v>
      </c>
      <c r="E26">
        <v>62</v>
      </c>
      <c r="F26">
        <f t="shared" si="3"/>
        <v>9</v>
      </c>
      <c r="G26" s="2" t="str">
        <f t="shared" si="4"/>
        <v/>
      </c>
      <c r="H26" t="s">
        <v>18</v>
      </c>
      <c r="I26">
        <v>415</v>
      </c>
      <c r="J26">
        <v>123</v>
      </c>
      <c r="K26">
        <v>124</v>
      </c>
      <c r="L26" t="s">
        <v>31</v>
      </c>
      <c r="M26" t="s">
        <v>40</v>
      </c>
      <c r="N26">
        <v>215</v>
      </c>
      <c r="O26">
        <v>4127</v>
      </c>
      <c r="P26">
        <v>14</v>
      </c>
      <c r="Q26" t="s">
        <v>49</v>
      </c>
      <c r="AK26" s="1"/>
      <c r="AQ26" s="2"/>
    </row>
    <row r="27" ht="15" customHeight="1">
      <c r="A27" t="str">
        <f t="shared" si="0"/>
        <v>2010_11_62_10</v>
      </c>
      <c r="B27" t="str">
        <f t="shared" si="1"/>
        <v>2010_11_538</v>
      </c>
      <c r="C27" s="1" t="s">
        <v>17</v>
      </c>
      <c r="D27">
        <f t="shared" si="2"/>
        <v>26</v>
      </c>
      <c r="E27">
        <v>62</v>
      </c>
      <c r="F27">
        <f t="shared" si="3"/>
        <v>10</v>
      </c>
      <c r="G27" s="2" t="str">
        <f t="shared" si="4"/>
        <v/>
      </c>
      <c r="H27" t="s">
        <v>18</v>
      </c>
      <c r="I27">
        <v>538</v>
      </c>
      <c r="J27">
        <v>124</v>
      </c>
      <c r="K27">
        <v>123</v>
      </c>
      <c r="L27" t="s">
        <v>31</v>
      </c>
      <c r="M27" t="s">
        <v>40</v>
      </c>
      <c r="N27">
        <v>166</v>
      </c>
      <c r="O27">
        <v>4127</v>
      </c>
      <c r="P27">
        <v>14</v>
      </c>
      <c r="Q27" t="s">
        <v>50</v>
      </c>
      <c r="AK27" s="1"/>
      <c r="AQ27" s="2"/>
    </row>
    <row r="28" ht="15" customHeight="1">
      <c r="A28" t="str">
        <f t="shared" si="0"/>
        <v>2010_11_62_11</v>
      </c>
      <c r="B28" t="str">
        <f t="shared" si="1"/>
        <v>2010_11_542</v>
      </c>
      <c r="C28" s="1" t="s">
        <v>17</v>
      </c>
      <c r="D28">
        <f t="shared" si="2"/>
        <v>27</v>
      </c>
      <c r="E28">
        <v>62</v>
      </c>
      <c r="F28">
        <f t="shared" si="3"/>
        <v>11</v>
      </c>
      <c r="G28" s="2" t="str">
        <f t="shared" si="4"/>
        <v/>
      </c>
      <c r="H28" t="s">
        <v>18</v>
      </c>
      <c r="I28">
        <v>542</v>
      </c>
      <c r="J28">
        <v>123</v>
      </c>
      <c r="K28">
        <v>124</v>
      </c>
      <c r="L28" t="s">
        <v>31</v>
      </c>
      <c r="M28" t="s">
        <v>40</v>
      </c>
      <c r="N28">
        <v>124</v>
      </c>
      <c r="O28">
        <v>4127</v>
      </c>
      <c r="P28">
        <v>14</v>
      </c>
      <c r="Q28" t="s">
        <v>51</v>
      </c>
      <c r="AK28" s="1"/>
      <c r="AQ28" s="2"/>
    </row>
    <row r="29" ht="15" customHeight="1">
      <c r="A29" t="str">
        <f t="shared" si="0"/>
        <v>2010_11_62_12</v>
      </c>
      <c r="B29" t="str">
        <f t="shared" si="1"/>
        <v>2010_11_553</v>
      </c>
      <c r="C29" s="1" t="s">
        <v>17</v>
      </c>
      <c r="D29">
        <f t="shared" si="2"/>
        <v>28</v>
      </c>
      <c r="E29">
        <v>62</v>
      </c>
      <c r="F29">
        <f t="shared" si="3"/>
        <v>12</v>
      </c>
      <c r="G29" s="2" t="str">
        <f t="shared" si="4"/>
        <v/>
      </c>
      <c r="H29" t="s">
        <v>18</v>
      </c>
      <c r="I29">
        <v>553</v>
      </c>
      <c r="J29">
        <v>124</v>
      </c>
      <c r="K29">
        <v>123</v>
      </c>
      <c r="L29" t="s">
        <v>31</v>
      </c>
      <c r="M29" t="s">
        <v>40</v>
      </c>
      <c r="N29">
        <v>71</v>
      </c>
      <c r="O29">
        <v>4127</v>
      </c>
      <c r="P29">
        <v>14</v>
      </c>
      <c r="Q29" t="s">
        <v>52</v>
      </c>
      <c r="AK29" s="1"/>
      <c r="AQ29" s="2"/>
    </row>
    <row r="30" ht="15" customHeight="1">
      <c r="A30" t="str">
        <f t="shared" si="0"/>
        <v>2010_11_62_13</v>
      </c>
      <c r="B30" t="str">
        <f t="shared" si="1"/>
        <v>2010_11_561</v>
      </c>
      <c r="C30" s="1" t="s">
        <v>17</v>
      </c>
      <c r="D30">
        <f t="shared" si="2"/>
        <v>29</v>
      </c>
      <c r="E30">
        <v>62</v>
      </c>
      <c r="F30">
        <f t="shared" si="3"/>
        <v>13</v>
      </c>
      <c r="G30" s="2" t="str">
        <f t="shared" si="4"/>
        <v/>
      </c>
      <c r="H30" t="s">
        <v>18</v>
      </c>
      <c r="I30">
        <v>561</v>
      </c>
      <c r="J30">
        <v>123</v>
      </c>
      <c r="K30">
        <v>124</v>
      </c>
      <c r="L30" t="s">
        <v>31</v>
      </c>
      <c r="M30" t="s">
        <v>40</v>
      </c>
      <c r="N30">
        <v>272</v>
      </c>
      <c r="O30">
        <v>4127</v>
      </c>
      <c r="P30">
        <v>14</v>
      </c>
      <c r="Q30" t="s">
        <v>53</v>
      </c>
      <c r="AK30" s="1"/>
      <c r="AQ30" s="2"/>
    </row>
    <row r="31" ht="15" customHeight="1">
      <c r="A31" t="str">
        <f t="shared" si="0"/>
        <v>2010_11_62_14</v>
      </c>
      <c r="B31" t="str">
        <f t="shared" si="1"/>
        <v>2010_11_579</v>
      </c>
      <c r="C31" s="1" t="s">
        <v>17</v>
      </c>
      <c r="D31">
        <f t="shared" si="2"/>
        <v>30</v>
      </c>
      <c r="E31">
        <v>62</v>
      </c>
      <c r="F31">
        <f t="shared" si="3"/>
        <v>14</v>
      </c>
      <c r="G31" s="2" t="str">
        <f t="shared" si="4"/>
        <v>x</v>
      </c>
      <c r="H31" t="s">
        <v>18</v>
      </c>
      <c r="I31">
        <v>579</v>
      </c>
      <c r="J31">
        <v>124</v>
      </c>
      <c r="K31">
        <v>123</v>
      </c>
      <c r="L31" t="s">
        <v>40</v>
      </c>
      <c r="M31" t="s">
        <v>40</v>
      </c>
      <c r="N31">
        <v>251</v>
      </c>
      <c r="O31">
        <v>4127</v>
      </c>
      <c r="P31">
        <v>14</v>
      </c>
      <c r="Q31" t="s">
        <v>54</v>
      </c>
      <c r="AK31" s="1"/>
      <c r="AQ31" s="2"/>
    </row>
    <row r="32" ht="15" customHeight="1">
      <c r="A32" t="str">
        <f t="shared" si="0"/>
        <v>2011_06_225_1</v>
      </c>
      <c r="B32" t="str">
        <f t="shared" si="1"/>
        <v>2011_06_1667</v>
      </c>
      <c r="C32" s="1" t="s">
        <v>55</v>
      </c>
      <c r="D32">
        <f t="shared" si="2"/>
        <v>31</v>
      </c>
      <c r="E32">
        <v>225</v>
      </c>
      <c r="F32">
        <f t="shared" si="3"/>
        <v>1</v>
      </c>
      <c r="G32" s="2" t="str">
        <f t="shared" si="4"/>
        <v/>
      </c>
      <c r="H32" t="s">
        <v>18</v>
      </c>
      <c r="I32">
        <v>1667</v>
      </c>
      <c r="J32">
        <v>451</v>
      </c>
      <c r="K32">
        <v>452</v>
      </c>
      <c r="L32" t="s">
        <v>19</v>
      </c>
      <c r="M32" t="s">
        <v>40</v>
      </c>
      <c r="N32">
        <v>30</v>
      </c>
      <c r="O32">
        <v>472</v>
      </c>
      <c r="P32">
        <v>12</v>
      </c>
      <c r="Q32" t="s">
        <v>56</v>
      </c>
      <c r="AM32" s="1"/>
      <c r="AS32" s="2"/>
    </row>
    <row r="33" ht="15" customHeight="1">
      <c r="A33" t="str">
        <f t="shared" si="0"/>
        <v>2011_06_225_2</v>
      </c>
      <c r="B33" t="str">
        <f t="shared" si="1"/>
        <v>2011_06_1668</v>
      </c>
      <c r="C33" s="1" t="s">
        <v>55</v>
      </c>
      <c r="D33">
        <f t="shared" si="2"/>
        <v>32</v>
      </c>
      <c r="E33">
        <v>225</v>
      </c>
      <c r="F33">
        <f t="shared" si="3"/>
        <v>2</v>
      </c>
      <c r="G33" s="2" t="str">
        <f t="shared" si="4"/>
        <v/>
      </c>
      <c r="H33" t="s">
        <v>18</v>
      </c>
      <c r="I33">
        <v>1668</v>
      </c>
      <c r="J33">
        <v>452</v>
      </c>
      <c r="K33">
        <v>451</v>
      </c>
      <c r="L33" t="s">
        <v>31</v>
      </c>
      <c r="M33" t="s">
        <v>40</v>
      </c>
      <c r="N33">
        <v>12</v>
      </c>
      <c r="O33">
        <v>472</v>
      </c>
      <c r="P33">
        <v>12</v>
      </c>
      <c r="Q33" t="s">
        <v>57</v>
      </c>
      <c r="AM33" s="1"/>
      <c r="AS33" s="2"/>
    </row>
    <row r="34" ht="15" customHeight="1">
      <c r="A34" t="str">
        <f t="shared" si="0"/>
        <v>2011_06_225_3</v>
      </c>
      <c r="B34" t="str">
        <f t="shared" si="1"/>
        <v>2011_06_1687</v>
      </c>
      <c r="C34" s="1" t="s">
        <v>55</v>
      </c>
      <c r="D34">
        <f t="shared" si="2"/>
        <v>33</v>
      </c>
      <c r="E34">
        <v>225</v>
      </c>
      <c r="F34">
        <f t="shared" si="3"/>
        <v>3</v>
      </c>
      <c r="G34" s="2" t="str">
        <f t="shared" si="4"/>
        <v/>
      </c>
      <c r="H34" t="s">
        <v>18</v>
      </c>
      <c r="I34">
        <v>1687</v>
      </c>
      <c r="J34">
        <v>451</v>
      </c>
      <c r="K34">
        <v>452</v>
      </c>
      <c r="L34" t="s">
        <v>19</v>
      </c>
      <c r="M34" t="s">
        <v>40</v>
      </c>
      <c r="N34">
        <v>94</v>
      </c>
      <c r="O34">
        <v>472</v>
      </c>
      <c r="P34">
        <v>12</v>
      </c>
      <c r="Q34" t="s">
        <v>58</v>
      </c>
      <c r="AO34" s="1"/>
      <c r="AU34" s="2"/>
    </row>
    <row r="35" ht="15" customHeight="1">
      <c r="A35" t="str">
        <f t="shared" si="0"/>
        <v>2011_06_225_4</v>
      </c>
      <c r="B35" t="str">
        <f t="shared" si="1"/>
        <v>2011_06_1702</v>
      </c>
      <c r="C35" s="1" t="s">
        <v>55</v>
      </c>
      <c r="D35">
        <f t="shared" si="2"/>
        <v>34</v>
      </c>
      <c r="E35">
        <v>225</v>
      </c>
      <c r="F35">
        <f t="shared" si="3"/>
        <v>4</v>
      </c>
      <c r="G35" s="2" t="str">
        <f t="shared" si="4"/>
        <v/>
      </c>
      <c r="H35" t="s">
        <v>18</v>
      </c>
      <c r="I35">
        <v>1702</v>
      </c>
      <c r="J35">
        <v>452</v>
      </c>
      <c r="K35">
        <v>451</v>
      </c>
      <c r="L35" t="s">
        <v>31</v>
      </c>
      <c r="M35" t="s">
        <v>40</v>
      </c>
      <c r="N35">
        <v>43</v>
      </c>
      <c r="O35">
        <v>472</v>
      </c>
      <c r="P35">
        <v>12</v>
      </c>
      <c r="Q35" t="s">
        <v>59</v>
      </c>
      <c r="AO35" s="1"/>
      <c r="AU35" s="2"/>
    </row>
    <row r="36" ht="15" customHeight="1">
      <c r="A36" t="str">
        <f t="shared" si="0"/>
        <v>2011_06_225_5</v>
      </c>
      <c r="B36" t="str">
        <f t="shared" si="1"/>
        <v>2011_06_1706</v>
      </c>
      <c r="C36" s="1" t="s">
        <v>55</v>
      </c>
      <c r="D36">
        <f t="shared" si="2"/>
        <v>35</v>
      </c>
      <c r="E36">
        <v>225</v>
      </c>
      <c r="F36">
        <f t="shared" si="3"/>
        <v>5</v>
      </c>
      <c r="G36" s="2" t="str">
        <f t="shared" si="4"/>
        <v/>
      </c>
      <c r="H36" t="s">
        <v>18</v>
      </c>
      <c r="I36">
        <v>1706</v>
      </c>
      <c r="J36">
        <v>451</v>
      </c>
      <c r="K36">
        <v>452</v>
      </c>
      <c r="L36" t="s">
        <v>31</v>
      </c>
      <c r="M36" t="s">
        <v>40</v>
      </c>
      <c r="N36">
        <v>55</v>
      </c>
      <c r="O36">
        <v>472</v>
      </c>
      <c r="P36">
        <v>12</v>
      </c>
      <c r="Q36" t="s">
        <v>60</v>
      </c>
      <c r="AO36" s="1"/>
      <c r="AU36" s="2"/>
    </row>
    <row r="37" ht="15" customHeight="1">
      <c r="A37" t="str">
        <f t="shared" si="0"/>
        <v>2011_06_225_6</v>
      </c>
      <c r="B37" t="str">
        <f t="shared" si="1"/>
        <v>2011_06_1707</v>
      </c>
      <c r="C37" s="1" t="s">
        <v>55</v>
      </c>
      <c r="D37">
        <f t="shared" si="2"/>
        <v>36</v>
      </c>
      <c r="E37">
        <v>225</v>
      </c>
      <c r="F37">
        <f t="shared" si="3"/>
        <v>6</v>
      </c>
      <c r="G37" s="2" t="str">
        <f t="shared" si="4"/>
        <v/>
      </c>
      <c r="H37" t="s">
        <v>18</v>
      </c>
      <c r="I37">
        <v>1707</v>
      </c>
      <c r="J37">
        <v>452</v>
      </c>
      <c r="K37">
        <v>451</v>
      </c>
      <c r="L37" t="s">
        <v>31</v>
      </c>
      <c r="M37" t="s">
        <v>40</v>
      </c>
      <c r="N37">
        <v>33</v>
      </c>
      <c r="O37">
        <v>472</v>
      </c>
      <c r="P37">
        <v>12</v>
      </c>
      <c r="Q37" t="s">
        <v>61</v>
      </c>
      <c r="AO37" s="1"/>
      <c r="AU37" s="2"/>
    </row>
    <row r="38" ht="15" customHeight="1">
      <c r="A38" t="str">
        <f t="shared" si="0"/>
        <v>2011_06_225_7</v>
      </c>
      <c r="B38" t="str">
        <f t="shared" si="1"/>
        <v>2011_06_1715</v>
      </c>
      <c r="C38" s="1" t="s">
        <v>55</v>
      </c>
      <c r="D38">
        <f t="shared" si="2"/>
        <v>37</v>
      </c>
      <c r="E38">
        <v>225</v>
      </c>
      <c r="F38">
        <f t="shared" si="3"/>
        <v>7</v>
      </c>
      <c r="G38" s="2" t="str">
        <f t="shared" si="4"/>
        <v/>
      </c>
      <c r="H38" t="s">
        <v>18</v>
      </c>
      <c r="I38">
        <v>1715</v>
      </c>
      <c r="J38">
        <v>451</v>
      </c>
      <c r="K38">
        <v>452</v>
      </c>
      <c r="L38" t="s">
        <v>22</v>
      </c>
      <c r="M38" t="s">
        <v>40</v>
      </c>
      <c r="N38">
        <v>12</v>
      </c>
      <c r="O38">
        <v>472</v>
      </c>
      <c r="P38">
        <v>12</v>
      </c>
      <c r="Q38" t="s">
        <v>62</v>
      </c>
      <c r="AO38" s="1"/>
      <c r="AU38" s="2"/>
    </row>
    <row r="39" ht="15" customHeight="1">
      <c r="A39" t="str">
        <f t="shared" si="0"/>
        <v>2011_06_225_8</v>
      </c>
      <c r="B39" t="str">
        <f t="shared" si="1"/>
        <v>2011_06_1719</v>
      </c>
      <c r="C39" s="1" t="s">
        <v>55</v>
      </c>
      <c r="D39">
        <f t="shared" si="2"/>
        <v>38</v>
      </c>
      <c r="E39">
        <v>225</v>
      </c>
      <c r="F39">
        <f t="shared" si="3"/>
        <v>8</v>
      </c>
      <c r="G39" s="2" t="str">
        <f t="shared" si="4"/>
        <v/>
      </c>
      <c r="H39" t="s">
        <v>18</v>
      </c>
      <c r="I39">
        <v>1719</v>
      </c>
      <c r="J39">
        <v>452</v>
      </c>
      <c r="K39">
        <v>451</v>
      </c>
      <c r="L39" t="s">
        <v>24</v>
      </c>
      <c r="M39" t="s">
        <v>40</v>
      </c>
      <c r="N39">
        <v>49</v>
      </c>
      <c r="O39">
        <v>472</v>
      </c>
      <c r="P39">
        <v>12</v>
      </c>
      <c r="Q39" t="s">
        <v>63</v>
      </c>
      <c r="AO39" s="1"/>
      <c r="AU39" s="2"/>
    </row>
    <row r="40" ht="15" customHeight="1">
      <c r="A40" t="str">
        <f t="shared" si="0"/>
        <v>2011_06_225_9</v>
      </c>
      <c r="B40" t="str">
        <f t="shared" si="1"/>
        <v>2011_06_1724</v>
      </c>
      <c r="C40" s="1" t="s">
        <v>55</v>
      </c>
      <c r="D40">
        <f t="shared" si="2"/>
        <v>39</v>
      </c>
      <c r="E40">
        <v>225</v>
      </c>
      <c r="F40">
        <f t="shared" si="3"/>
        <v>9</v>
      </c>
      <c r="G40" s="2" t="str">
        <f t="shared" si="4"/>
        <v/>
      </c>
      <c r="H40" t="s">
        <v>18</v>
      </c>
      <c r="I40">
        <v>1724</v>
      </c>
      <c r="J40">
        <v>451</v>
      </c>
      <c r="K40">
        <v>452</v>
      </c>
      <c r="L40" t="s">
        <v>19</v>
      </c>
      <c r="M40" t="s">
        <v>40</v>
      </c>
      <c r="N40">
        <v>69</v>
      </c>
      <c r="O40">
        <v>472</v>
      </c>
      <c r="P40">
        <v>12</v>
      </c>
      <c r="Q40" t="s">
        <v>64</v>
      </c>
      <c r="AO40" s="1"/>
      <c r="AU40" s="2"/>
    </row>
    <row r="41" ht="15" customHeight="1">
      <c r="A41" t="str">
        <f t="shared" si="0"/>
        <v>2011_06_225_10</v>
      </c>
      <c r="B41" t="str">
        <f t="shared" si="1"/>
        <v>2011_06_1728</v>
      </c>
      <c r="C41" s="1" t="s">
        <v>55</v>
      </c>
      <c r="D41">
        <f t="shared" si="2"/>
        <v>40</v>
      </c>
      <c r="E41">
        <v>225</v>
      </c>
      <c r="F41">
        <f t="shared" si="3"/>
        <v>10</v>
      </c>
      <c r="G41" s="2" t="str">
        <f t="shared" si="4"/>
        <v/>
      </c>
      <c r="H41" t="s">
        <v>18</v>
      </c>
      <c r="I41">
        <v>1728</v>
      </c>
      <c r="J41">
        <v>452</v>
      </c>
      <c r="K41">
        <v>451</v>
      </c>
      <c r="L41" t="s">
        <v>31</v>
      </c>
      <c r="M41" t="s">
        <v>40</v>
      </c>
      <c r="N41">
        <v>31</v>
      </c>
      <c r="O41">
        <v>472</v>
      </c>
      <c r="P41">
        <v>12</v>
      </c>
      <c r="Q41" t="s">
        <v>65</v>
      </c>
      <c r="AO41" s="1"/>
      <c r="AU41" s="2"/>
    </row>
    <row r="42" ht="15" customHeight="1">
      <c r="A42" t="str">
        <f t="shared" si="0"/>
        <v>2011_06_225_11</v>
      </c>
      <c r="B42" t="str">
        <f t="shared" si="1"/>
        <v>2011_06_1735</v>
      </c>
      <c r="C42" s="1" t="s">
        <v>55</v>
      </c>
      <c r="D42">
        <f t="shared" si="2"/>
        <v>41</v>
      </c>
      <c r="E42">
        <v>225</v>
      </c>
      <c r="F42">
        <f t="shared" si="3"/>
        <v>11</v>
      </c>
      <c r="G42" s="2" t="str">
        <f t="shared" si="4"/>
        <v/>
      </c>
      <c r="H42" t="s">
        <v>18</v>
      </c>
      <c r="I42">
        <v>1735</v>
      </c>
      <c r="J42">
        <v>451</v>
      </c>
      <c r="K42">
        <v>452</v>
      </c>
      <c r="L42" t="s">
        <v>31</v>
      </c>
      <c r="M42" t="s">
        <v>40</v>
      </c>
      <c r="N42">
        <v>21</v>
      </c>
      <c r="O42">
        <v>472</v>
      </c>
      <c r="P42">
        <v>12</v>
      </c>
      <c r="Q42" t="s">
        <v>66</v>
      </c>
      <c r="AO42" s="1"/>
      <c r="AU42" s="2"/>
    </row>
    <row r="43" ht="15" customHeight="1">
      <c r="A43" t="str">
        <f t="shared" si="0"/>
        <v>2011_06_225_12</v>
      </c>
      <c r="B43" t="str">
        <f t="shared" si="1"/>
        <v>2011_06_1736</v>
      </c>
      <c r="C43" s="1" t="s">
        <v>55</v>
      </c>
      <c r="D43">
        <f t="shared" si="2"/>
        <v>42</v>
      </c>
      <c r="E43">
        <v>225</v>
      </c>
      <c r="F43">
        <f t="shared" si="3"/>
        <v>12</v>
      </c>
      <c r="G43" s="2" t="str">
        <f t="shared" si="4"/>
        <v>x</v>
      </c>
      <c r="H43" t="s">
        <v>18</v>
      </c>
      <c r="I43">
        <v>1736</v>
      </c>
      <c r="J43">
        <v>452</v>
      </c>
      <c r="K43">
        <v>451</v>
      </c>
      <c r="L43" t="s">
        <v>40</v>
      </c>
      <c r="M43" t="s">
        <v>40</v>
      </c>
      <c r="N43">
        <v>23</v>
      </c>
      <c r="O43">
        <v>472</v>
      </c>
      <c r="P43">
        <v>12</v>
      </c>
      <c r="Q43" t="s">
        <v>67</v>
      </c>
      <c r="AO43" s="1"/>
      <c r="AU43" s="2"/>
    </row>
    <row r="44" ht="15" customHeight="1">
      <c r="A44" t="str">
        <f t="shared" si="0"/>
        <v>2011_06_226_1</v>
      </c>
      <c r="B44" t="str">
        <f t="shared" si="1"/>
        <v>2011_06_1661</v>
      </c>
      <c r="C44" s="1" t="s">
        <v>55</v>
      </c>
      <c r="D44">
        <f t="shared" si="2"/>
        <v>43</v>
      </c>
      <c r="E44">
        <v>226</v>
      </c>
      <c r="F44">
        <f t="shared" si="3"/>
        <v>1</v>
      </c>
      <c r="G44" s="2" t="str">
        <f t="shared" si="4"/>
        <v/>
      </c>
      <c r="H44" t="s">
        <v>18</v>
      </c>
      <c r="I44">
        <v>1661</v>
      </c>
      <c r="J44">
        <v>453</v>
      </c>
      <c r="K44">
        <v>454</v>
      </c>
      <c r="L44" t="s">
        <v>19</v>
      </c>
      <c r="M44" t="s">
        <v>20</v>
      </c>
      <c r="N44">
        <v>30</v>
      </c>
      <c r="O44">
        <v>1603</v>
      </c>
      <c r="P44">
        <v>27</v>
      </c>
      <c r="Q44" t="s">
        <v>68</v>
      </c>
      <c r="AO44" s="1"/>
      <c r="AU44" s="2"/>
    </row>
    <row r="45" ht="15" customHeight="1">
      <c r="A45" t="str">
        <f t="shared" si="0"/>
        <v>2011_06_226_2</v>
      </c>
      <c r="B45" t="str">
        <f t="shared" si="1"/>
        <v>2011_06_1665</v>
      </c>
      <c r="C45" s="1" t="s">
        <v>55</v>
      </c>
      <c r="D45">
        <f t="shared" si="2"/>
        <v>44</v>
      </c>
      <c r="E45">
        <v>226</v>
      </c>
      <c r="F45">
        <f t="shared" si="3"/>
        <v>2</v>
      </c>
      <c r="G45" s="2" t="str">
        <f t="shared" si="4"/>
        <v/>
      </c>
      <c r="H45" t="s">
        <v>18</v>
      </c>
      <c r="I45">
        <v>1665</v>
      </c>
      <c r="J45">
        <v>454</v>
      </c>
      <c r="K45">
        <v>453</v>
      </c>
      <c r="L45" t="s">
        <v>31</v>
      </c>
      <c r="M45" t="s">
        <v>20</v>
      </c>
      <c r="N45">
        <v>53</v>
      </c>
      <c r="O45">
        <v>1603</v>
      </c>
      <c r="P45">
        <v>27</v>
      </c>
      <c r="Q45" t="s">
        <v>69</v>
      </c>
      <c r="AO45" s="1"/>
      <c r="AU45" s="2"/>
    </row>
    <row r="46" ht="15" customHeight="1">
      <c r="A46" t="str">
        <f t="shared" si="0"/>
        <v>2011_06_226_3</v>
      </c>
      <c r="B46" t="str">
        <f t="shared" si="1"/>
        <v>2011_06_1666</v>
      </c>
      <c r="C46" s="1" t="s">
        <v>55</v>
      </c>
      <c r="D46">
        <f t="shared" si="2"/>
        <v>45</v>
      </c>
      <c r="E46">
        <v>226</v>
      </c>
      <c r="F46">
        <f t="shared" si="3"/>
        <v>3</v>
      </c>
      <c r="G46" s="2" t="str">
        <f t="shared" si="4"/>
        <v/>
      </c>
      <c r="H46" t="s">
        <v>18</v>
      </c>
      <c r="I46">
        <v>1666</v>
      </c>
      <c r="J46">
        <v>453</v>
      </c>
      <c r="K46">
        <v>454</v>
      </c>
      <c r="L46" t="s">
        <v>31</v>
      </c>
      <c r="M46" t="s">
        <v>20</v>
      </c>
      <c r="N46">
        <v>117</v>
      </c>
      <c r="O46">
        <v>1603</v>
      </c>
      <c r="P46">
        <v>27</v>
      </c>
      <c r="Q46" t="s">
        <v>70</v>
      </c>
      <c r="AO46" s="1"/>
      <c r="AU46" s="2"/>
    </row>
    <row r="47" ht="15" customHeight="1">
      <c r="A47" t="str">
        <f t="shared" si="0"/>
        <v>2011_06_226_4</v>
      </c>
      <c r="B47" t="str">
        <f t="shared" si="1"/>
        <v>2011_06_1689</v>
      </c>
      <c r="C47" s="1" t="s">
        <v>55</v>
      </c>
      <c r="D47">
        <f t="shared" si="2"/>
        <v>46</v>
      </c>
      <c r="E47">
        <v>226</v>
      </c>
      <c r="F47">
        <f t="shared" si="3"/>
        <v>4</v>
      </c>
      <c r="G47" s="2" t="str">
        <f t="shared" si="4"/>
        <v/>
      </c>
      <c r="H47" t="s">
        <v>18</v>
      </c>
      <c r="I47">
        <v>1689</v>
      </c>
      <c r="J47">
        <v>454</v>
      </c>
      <c r="K47">
        <v>453</v>
      </c>
      <c r="L47" t="s">
        <v>31</v>
      </c>
      <c r="M47" t="s">
        <v>20</v>
      </c>
      <c r="N47">
        <v>231</v>
      </c>
      <c r="O47">
        <v>1603</v>
      </c>
      <c r="P47">
        <v>27</v>
      </c>
      <c r="Q47" t="s">
        <v>71</v>
      </c>
      <c r="AO47" s="1"/>
      <c r="AU47" s="2"/>
    </row>
    <row r="48" ht="15" customHeight="1">
      <c r="A48" t="str">
        <f t="shared" si="0"/>
        <v>2011_06_226_5</v>
      </c>
      <c r="B48" t="str">
        <f t="shared" si="1"/>
        <v>2011_06_1693</v>
      </c>
      <c r="C48" s="1" t="s">
        <v>55</v>
      </c>
      <c r="D48">
        <f t="shared" si="2"/>
        <v>47</v>
      </c>
      <c r="E48">
        <v>226</v>
      </c>
      <c r="F48">
        <f t="shared" si="3"/>
        <v>5</v>
      </c>
      <c r="G48" s="2" t="str">
        <f t="shared" si="4"/>
        <v/>
      </c>
      <c r="H48" t="s">
        <v>18</v>
      </c>
      <c r="I48">
        <v>1693</v>
      </c>
      <c r="J48">
        <v>453</v>
      </c>
      <c r="K48">
        <v>454</v>
      </c>
      <c r="L48" t="s">
        <v>31</v>
      </c>
      <c r="M48" t="s">
        <v>20</v>
      </c>
      <c r="N48">
        <v>195</v>
      </c>
      <c r="O48">
        <v>1603</v>
      </c>
      <c r="P48">
        <v>27</v>
      </c>
      <c r="Q48" t="s">
        <v>72</v>
      </c>
      <c r="AO48" s="1"/>
      <c r="AU48" s="2"/>
    </row>
    <row r="49" ht="15" customHeight="1">
      <c r="A49" t="str">
        <f t="shared" si="0"/>
        <v>2011_06_226_6</v>
      </c>
      <c r="B49" t="str">
        <f t="shared" si="1"/>
        <v>2011_06_1695</v>
      </c>
      <c r="C49" s="1" t="s">
        <v>55</v>
      </c>
      <c r="D49">
        <f t="shared" si="2"/>
        <v>48</v>
      </c>
      <c r="E49">
        <v>226</v>
      </c>
      <c r="F49">
        <f t="shared" si="3"/>
        <v>6</v>
      </c>
      <c r="G49" s="2" t="str">
        <f t="shared" si="4"/>
        <v/>
      </c>
      <c r="H49" t="s">
        <v>18</v>
      </c>
      <c r="I49">
        <v>1695</v>
      </c>
      <c r="J49">
        <v>454</v>
      </c>
      <c r="K49">
        <v>453</v>
      </c>
      <c r="L49" t="s">
        <v>31</v>
      </c>
      <c r="M49" t="s">
        <v>20</v>
      </c>
      <c r="N49">
        <v>95</v>
      </c>
      <c r="O49">
        <v>1603</v>
      </c>
      <c r="P49">
        <v>27</v>
      </c>
      <c r="Q49" t="s">
        <v>73</v>
      </c>
      <c r="AO49" s="1"/>
      <c r="AU49" s="2"/>
    </row>
    <row r="50" ht="15" customHeight="1">
      <c r="A50" t="str">
        <f t="shared" si="0"/>
        <v>2011_06_226_7</v>
      </c>
      <c r="B50" t="str">
        <f t="shared" si="1"/>
        <v>2011_06_1709</v>
      </c>
      <c r="C50" s="1" t="s">
        <v>55</v>
      </c>
      <c r="D50">
        <f t="shared" si="2"/>
        <v>49</v>
      </c>
      <c r="E50">
        <v>226</v>
      </c>
      <c r="F50">
        <f t="shared" si="3"/>
        <v>7</v>
      </c>
      <c r="G50" s="2" t="str">
        <f t="shared" si="4"/>
        <v/>
      </c>
      <c r="H50" t="s">
        <v>18</v>
      </c>
      <c r="I50">
        <v>1709</v>
      </c>
      <c r="J50">
        <v>453</v>
      </c>
      <c r="K50">
        <v>454</v>
      </c>
      <c r="L50" t="s">
        <v>31</v>
      </c>
      <c r="M50" t="s">
        <v>20</v>
      </c>
      <c r="N50">
        <v>75</v>
      </c>
      <c r="O50">
        <v>1603</v>
      </c>
      <c r="P50">
        <v>27</v>
      </c>
      <c r="Q50" t="s">
        <v>74</v>
      </c>
      <c r="AO50" s="1"/>
      <c r="AU50" s="2"/>
    </row>
    <row r="51" ht="15" customHeight="1">
      <c r="A51" t="str">
        <f t="shared" si="0"/>
        <v>2011_06_226_8</v>
      </c>
      <c r="B51" t="str">
        <f t="shared" si="1"/>
        <v>2011_06_1710</v>
      </c>
      <c r="C51" s="1" t="s">
        <v>55</v>
      </c>
      <c r="D51">
        <f t="shared" si="2"/>
        <v>50</v>
      </c>
      <c r="E51">
        <v>226</v>
      </c>
      <c r="F51">
        <f t="shared" si="3"/>
        <v>8</v>
      </c>
      <c r="G51" s="2" t="str">
        <f t="shared" si="4"/>
        <v/>
      </c>
      <c r="H51" t="s">
        <v>18</v>
      </c>
      <c r="I51">
        <v>1710</v>
      </c>
      <c r="J51">
        <v>454</v>
      </c>
      <c r="K51">
        <v>453</v>
      </c>
      <c r="L51" t="s">
        <v>31</v>
      </c>
      <c r="M51" t="s">
        <v>20</v>
      </c>
      <c r="N51">
        <v>41</v>
      </c>
      <c r="O51">
        <v>1603</v>
      </c>
      <c r="P51">
        <v>27</v>
      </c>
      <c r="Q51" t="s">
        <v>75</v>
      </c>
      <c r="AO51" s="1"/>
      <c r="AU51" s="2"/>
    </row>
    <row r="52" ht="15" customHeight="1">
      <c r="A52" t="str">
        <f t="shared" si="0"/>
        <v>2011_06_226_9</v>
      </c>
      <c r="B52" t="str">
        <f t="shared" si="1"/>
        <v>2011_06_1713</v>
      </c>
      <c r="C52" s="1" t="s">
        <v>55</v>
      </c>
      <c r="D52">
        <f t="shared" si="2"/>
        <v>51</v>
      </c>
      <c r="E52">
        <v>226</v>
      </c>
      <c r="F52">
        <f t="shared" si="3"/>
        <v>9</v>
      </c>
      <c r="G52" s="2" t="str">
        <f t="shared" si="4"/>
        <v/>
      </c>
      <c r="H52" t="s">
        <v>18</v>
      </c>
      <c r="I52">
        <v>1713</v>
      </c>
      <c r="J52">
        <v>453</v>
      </c>
      <c r="K52">
        <v>454</v>
      </c>
      <c r="L52" t="s">
        <v>31</v>
      </c>
      <c r="M52" t="s">
        <v>20</v>
      </c>
      <c r="N52">
        <v>48</v>
      </c>
      <c r="O52">
        <v>1603</v>
      </c>
      <c r="P52">
        <v>27</v>
      </c>
      <c r="Q52" t="s">
        <v>76</v>
      </c>
      <c r="AO52" s="1"/>
      <c r="AU52" s="2"/>
    </row>
    <row r="53" ht="15" customHeight="1">
      <c r="A53" t="str">
        <f t="shared" si="0"/>
        <v>2011_06_226_10</v>
      </c>
      <c r="B53" t="str">
        <f t="shared" si="1"/>
        <v>2011_06_1714</v>
      </c>
      <c r="C53" s="1" t="s">
        <v>55</v>
      </c>
      <c r="D53">
        <f t="shared" si="2"/>
        <v>52</v>
      </c>
      <c r="E53">
        <v>226</v>
      </c>
      <c r="F53">
        <f t="shared" si="3"/>
        <v>10</v>
      </c>
      <c r="G53" s="2" t="str">
        <f t="shared" si="4"/>
        <v/>
      </c>
      <c r="H53" t="s">
        <v>18</v>
      </c>
      <c r="I53">
        <v>1714</v>
      </c>
      <c r="J53">
        <v>454</v>
      </c>
      <c r="K53">
        <v>453</v>
      </c>
      <c r="L53" t="s">
        <v>31</v>
      </c>
      <c r="M53" t="s">
        <v>20</v>
      </c>
      <c r="N53">
        <v>92</v>
      </c>
      <c r="O53">
        <v>1603</v>
      </c>
      <c r="P53">
        <v>27</v>
      </c>
      <c r="Q53" t="s">
        <v>77</v>
      </c>
      <c r="AO53" s="1"/>
      <c r="AU53" s="2"/>
    </row>
    <row r="54" ht="15" customHeight="1">
      <c r="A54" t="str">
        <f t="shared" si="0"/>
        <v>2011_06_226_11</v>
      </c>
      <c r="B54" t="str">
        <f t="shared" si="1"/>
        <v>2011_06_1716</v>
      </c>
      <c r="C54" s="1" t="s">
        <v>55</v>
      </c>
      <c r="D54">
        <f t="shared" si="2"/>
        <v>53</v>
      </c>
      <c r="E54">
        <v>226</v>
      </c>
      <c r="F54">
        <f t="shared" si="3"/>
        <v>11</v>
      </c>
      <c r="G54" s="2" t="str">
        <f t="shared" si="4"/>
        <v/>
      </c>
      <c r="H54" t="s">
        <v>18</v>
      </c>
      <c r="I54">
        <v>1716</v>
      </c>
      <c r="J54">
        <v>453</v>
      </c>
      <c r="K54">
        <v>454</v>
      </c>
      <c r="L54" t="s">
        <v>31</v>
      </c>
      <c r="M54" t="s">
        <v>20</v>
      </c>
      <c r="N54">
        <v>14</v>
      </c>
      <c r="O54">
        <v>1603</v>
      </c>
      <c r="P54">
        <v>27</v>
      </c>
      <c r="Q54" t="s">
        <v>78</v>
      </c>
      <c r="AO54" s="1"/>
      <c r="AU54" s="2"/>
    </row>
    <row r="55" ht="15" customHeight="1">
      <c r="A55" t="str">
        <f t="shared" si="0"/>
        <v>2011_06_226_12</v>
      </c>
      <c r="B55" t="str">
        <f t="shared" si="1"/>
        <v>2011_06_1718</v>
      </c>
      <c r="C55" s="1" t="s">
        <v>55</v>
      </c>
      <c r="D55">
        <f t="shared" si="2"/>
        <v>54</v>
      </c>
      <c r="E55">
        <v>226</v>
      </c>
      <c r="F55">
        <f t="shared" si="3"/>
        <v>12</v>
      </c>
      <c r="G55" s="2" t="str">
        <f t="shared" si="4"/>
        <v/>
      </c>
      <c r="H55" t="s">
        <v>18</v>
      </c>
      <c r="I55">
        <v>1718</v>
      </c>
      <c r="J55">
        <v>454</v>
      </c>
      <c r="K55">
        <v>453</v>
      </c>
      <c r="L55" t="s">
        <v>31</v>
      </c>
      <c r="M55" t="s">
        <v>20</v>
      </c>
      <c r="N55">
        <v>64</v>
      </c>
      <c r="O55">
        <v>1603</v>
      </c>
      <c r="P55">
        <v>27</v>
      </c>
      <c r="Q55" t="s">
        <v>79</v>
      </c>
      <c r="AO55" s="1"/>
      <c r="AU55" s="2"/>
    </row>
    <row r="56" ht="15" customHeight="1">
      <c r="A56" t="str">
        <f t="shared" si="0"/>
        <v>2011_06_226_13</v>
      </c>
      <c r="B56" t="str">
        <f t="shared" si="1"/>
        <v>2011_06_1721</v>
      </c>
      <c r="C56" s="1" t="s">
        <v>55</v>
      </c>
      <c r="D56">
        <f t="shared" si="2"/>
        <v>55</v>
      </c>
      <c r="E56">
        <v>226</v>
      </c>
      <c r="F56">
        <f t="shared" si="3"/>
        <v>13</v>
      </c>
      <c r="G56" s="2" t="str">
        <f t="shared" si="4"/>
        <v/>
      </c>
      <c r="H56" t="s">
        <v>18</v>
      </c>
      <c r="I56">
        <v>1721</v>
      </c>
      <c r="J56">
        <v>453</v>
      </c>
      <c r="K56">
        <v>454</v>
      </c>
      <c r="L56" t="s">
        <v>31</v>
      </c>
      <c r="M56" t="s">
        <v>20</v>
      </c>
      <c r="N56">
        <v>52</v>
      </c>
      <c r="O56">
        <v>1603</v>
      </c>
      <c r="P56">
        <v>27</v>
      </c>
      <c r="Q56" t="s">
        <v>80</v>
      </c>
      <c r="AO56" s="1"/>
      <c r="AU56" s="2"/>
    </row>
    <row r="57" ht="15" customHeight="1">
      <c r="A57" t="str">
        <f t="shared" si="0"/>
        <v>2011_06_226_14</v>
      </c>
      <c r="B57" t="str">
        <f t="shared" si="1"/>
        <v>2011_06_1722</v>
      </c>
      <c r="C57" s="1" t="s">
        <v>55</v>
      </c>
      <c r="D57">
        <f t="shared" si="2"/>
        <v>56</v>
      </c>
      <c r="E57">
        <v>226</v>
      </c>
      <c r="F57">
        <f t="shared" si="3"/>
        <v>14</v>
      </c>
      <c r="G57" s="2" t="str">
        <f t="shared" si="4"/>
        <v/>
      </c>
      <c r="H57" t="s">
        <v>18</v>
      </c>
      <c r="I57">
        <v>1722</v>
      </c>
      <c r="J57">
        <v>454</v>
      </c>
      <c r="K57">
        <v>453</v>
      </c>
      <c r="L57" t="s">
        <v>31</v>
      </c>
      <c r="M57" t="s">
        <v>20</v>
      </c>
      <c r="N57">
        <v>27</v>
      </c>
      <c r="O57">
        <v>1603</v>
      </c>
      <c r="P57">
        <v>27</v>
      </c>
      <c r="Q57" t="s">
        <v>81</v>
      </c>
      <c r="AO57" s="1"/>
      <c r="AU57" s="2"/>
    </row>
    <row r="58" ht="15" customHeight="1">
      <c r="A58" t="str">
        <f t="shared" si="0"/>
        <v>2011_06_226_15</v>
      </c>
      <c r="B58" t="str">
        <f t="shared" si="1"/>
        <v>2011_06_1723</v>
      </c>
      <c r="C58" s="1" t="s">
        <v>55</v>
      </c>
      <c r="D58">
        <f t="shared" si="2"/>
        <v>57</v>
      </c>
      <c r="E58">
        <v>226</v>
      </c>
      <c r="F58">
        <f t="shared" si="3"/>
        <v>15</v>
      </c>
      <c r="G58" s="2" t="str">
        <f t="shared" si="4"/>
        <v/>
      </c>
      <c r="H58" t="s">
        <v>18</v>
      </c>
      <c r="I58">
        <v>1723</v>
      </c>
      <c r="J58">
        <v>453</v>
      </c>
      <c r="K58">
        <v>454</v>
      </c>
      <c r="L58" t="s">
        <v>31</v>
      </c>
      <c r="M58" t="s">
        <v>20</v>
      </c>
      <c r="N58">
        <v>17</v>
      </c>
      <c r="O58">
        <v>1603</v>
      </c>
      <c r="P58">
        <v>27</v>
      </c>
      <c r="Q58" t="s">
        <v>82</v>
      </c>
      <c r="AO58" s="1"/>
      <c r="AU58" s="2"/>
    </row>
    <row r="59" ht="15" customHeight="1">
      <c r="A59" t="str">
        <f t="shared" si="0"/>
        <v>2011_06_226_16</v>
      </c>
      <c r="B59" t="str">
        <f t="shared" si="1"/>
        <v>2011_06_1725</v>
      </c>
      <c r="C59" s="1" t="s">
        <v>55</v>
      </c>
      <c r="D59">
        <f t="shared" si="2"/>
        <v>58</v>
      </c>
      <c r="E59">
        <v>226</v>
      </c>
      <c r="F59">
        <f t="shared" si="3"/>
        <v>16</v>
      </c>
      <c r="G59" s="2" t="str">
        <f t="shared" si="4"/>
        <v/>
      </c>
      <c r="H59" t="s">
        <v>18</v>
      </c>
      <c r="I59">
        <v>1725</v>
      </c>
      <c r="J59">
        <v>454</v>
      </c>
      <c r="K59">
        <v>453</v>
      </c>
      <c r="L59" t="s">
        <v>31</v>
      </c>
      <c r="M59" t="s">
        <v>20</v>
      </c>
      <c r="N59">
        <v>53</v>
      </c>
      <c r="O59">
        <v>1603</v>
      </c>
      <c r="P59">
        <v>27</v>
      </c>
      <c r="Q59" t="s">
        <v>83</v>
      </c>
      <c r="AO59" s="1"/>
      <c r="AU59" s="2"/>
    </row>
    <row r="60" ht="15" customHeight="1">
      <c r="A60" t="str">
        <f t="shared" si="0"/>
        <v>2011_06_226_17</v>
      </c>
      <c r="B60" t="str">
        <f t="shared" si="1"/>
        <v>2011_06_1726</v>
      </c>
      <c r="C60" s="1" t="s">
        <v>55</v>
      </c>
      <c r="D60">
        <f t="shared" si="2"/>
        <v>59</v>
      </c>
      <c r="E60">
        <v>226</v>
      </c>
      <c r="F60">
        <f t="shared" si="3"/>
        <v>17</v>
      </c>
      <c r="G60" s="2" t="str">
        <f t="shared" si="4"/>
        <v/>
      </c>
      <c r="H60" t="s">
        <v>18</v>
      </c>
      <c r="I60">
        <v>1726</v>
      </c>
      <c r="J60">
        <v>453</v>
      </c>
      <c r="K60">
        <v>454</v>
      </c>
      <c r="L60" t="s">
        <v>31</v>
      </c>
      <c r="M60" t="s">
        <v>20</v>
      </c>
      <c r="N60">
        <v>27</v>
      </c>
      <c r="O60">
        <v>1603</v>
      </c>
      <c r="P60">
        <v>27</v>
      </c>
      <c r="Q60" t="s">
        <v>84</v>
      </c>
      <c r="AO60" s="1"/>
      <c r="AU60" s="2"/>
    </row>
    <row r="61" ht="15" customHeight="1">
      <c r="A61" t="str">
        <f t="shared" si="0"/>
        <v>2011_06_226_18</v>
      </c>
      <c r="B61" t="str">
        <f t="shared" si="1"/>
        <v>2011_06_1727</v>
      </c>
      <c r="C61" s="1" t="s">
        <v>55</v>
      </c>
      <c r="D61">
        <f t="shared" si="2"/>
        <v>60</v>
      </c>
      <c r="E61">
        <v>226</v>
      </c>
      <c r="F61">
        <f t="shared" si="3"/>
        <v>18</v>
      </c>
      <c r="G61" s="2" t="str">
        <f t="shared" si="4"/>
        <v/>
      </c>
      <c r="H61" t="s">
        <v>18</v>
      </c>
      <c r="I61">
        <v>1727</v>
      </c>
      <c r="J61">
        <v>454</v>
      </c>
      <c r="K61">
        <v>453</v>
      </c>
      <c r="L61" t="s">
        <v>31</v>
      </c>
      <c r="M61" t="s">
        <v>20</v>
      </c>
      <c r="N61">
        <v>23</v>
      </c>
      <c r="O61">
        <v>1603</v>
      </c>
      <c r="P61">
        <v>27</v>
      </c>
      <c r="Q61" t="s">
        <v>85</v>
      </c>
      <c r="AO61" s="1"/>
      <c r="AU61" s="2"/>
    </row>
    <row r="62" ht="15" customHeight="1">
      <c r="A62" t="str">
        <f t="shared" si="0"/>
        <v>2011_06_226_19</v>
      </c>
      <c r="B62" t="str">
        <f t="shared" si="1"/>
        <v>2011_06_1729</v>
      </c>
      <c r="C62" s="1" t="s">
        <v>55</v>
      </c>
      <c r="D62">
        <f t="shared" si="2"/>
        <v>61</v>
      </c>
      <c r="E62">
        <v>226</v>
      </c>
      <c r="F62">
        <f t="shared" si="3"/>
        <v>19</v>
      </c>
      <c r="G62" s="2" t="str">
        <f t="shared" si="4"/>
        <v/>
      </c>
      <c r="H62" t="s">
        <v>18</v>
      </c>
      <c r="I62">
        <v>1729</v>
      </c>
      <c r="J62">
        <v>453</v>
      </c>
      <c r="K62">
        <v>454</v>
      </c>
      <c r="L62" t="s">
        <v>31</v>
      </c>
      <c r="M62" t="s">
        <v>20</v>
      </c>
      <c r="N62">
        <v>37</v>
      </c>
      <c r="O62">
        <v>1603</v>
      </c>
      <c r="P62">
        <v>27</v>
      </c>
      <c r="Q62" t="s">
        <v>86</v>
      </c>
      <c r="AO62" s="1"/>
      <c r="AU62" s="2"/>
    </row>
    <row r="63" ht="15" customHeight="1">
      <c r="A63" t="str">
        <f t="shared" si="0"/>
        <v>2011_06_226_20</v>
      </c>
      <c r="B63" t="str">
        <f t="shared" si="1"/>
        <v>2011_06_1730</v>
      </c>
      <c r="C63" s="1" t="s">
        <v>55</v>
      </c>
      <c r="D63">
        <f t="shared" si="2"/>
        <v>62</v>
      </c>
      <c r="E63">
        <v>226</v>
      </c>
      <c r="F63">
        <f t="shared" si="3"/>
        <v>20</v>
      </c>
      <c r="G63" s="2" t="str">
        <f t="shared" si="4"/>
        <v/>
      </c>
      <c r="H63" t="s">
        <v>18</v>
      </c>
      <c r="I63">
        <v>1730</v>
      </c>
      <c r="J63">
        <v>454</v>
      </c>
      <c r="K63">
        <v>453</v>
      </c>
      <c r="L63" t="s">
        <v>31</v>
      </c>
      <c r="M63" t="s">
        <v>20</v>
      </c>
      <c r="N63">
        <v>84</v>
      </c>
      <c r="O63">
        <v>1603</v>
      </c>
      <c r="P63">
        <v>27</v>
      </c>
      <c r="Q63" t="s">
        <v>87</v>
      </c>
      <c r="AO63" s="1"/>
      <c r="AU63" s="2"/>
    </row>
    <row r="64" ht="15" customHeight="1">
      <c r="A64" t="str">
        <f t="shared" si="0"/>
        <v>2011_06_226_21</v>
      </c>
      <c r="B64" t="str">
        <f t="shared" si="1"/>
        <v>2011_06_1731</v>
      </c>
      <c r="C64" s="1" t="s">
        <v>55</v>
      </c>
      <c r="D64">
        <f t="shared" si="2"/>
        <v>63</v>
      </c>
      <c r="E64">
        <v>226</v>
      </c>
      <c r="F64">
        <f t="shared" si="3"/>
        <v>21</v>
      </c>
      <c r="G64" s="2" t="str">
        <f t="shared" si="4"/>
        <v/>
      </c>
      <c r="H64" t="s">
        <v>18</v>
      </c>
      <c r="I64">
        <v>1731</v>
      </c>
      <c r="J64">
        <v>453</v>
      </c>
      <c r="K64">
        <v>454</v>
      </c>
      <c r="L64" t="s">
        <v>31</v>
      </c>
      <c r="M64" t="s">
        <v>20</v>
      </c>
      <c r="N64">
        <v>80</v>
      </c>
      <c r="O64">
        <v>1603</v>
      </c>
      <c r="P64">
        <v>27</v>
      </c>
      <c r="Q64" t="s">
        <v>88</v>
      </c>
      <c r="AO64" s="1"/>
      <c r="AU64" s="2"/>
    </row>
    <row r="65" ht="15" customHeight="1">
      <c r="A65" t="str">
        <f t="shared" si="0"/>
        <v>2011_06_226_22</v>
      </c>
      <c r="B65" t="str">
        <f t="shared" si="1"/>
        <v>2011_06_1732</v>
      </c>
      <c r="C65" s="1" t="s">
        <v>55</v>
      </c>
      <c r="D65">
        <f t="shared" si="2"/>
        <v>64</v>
      </c>
      <c r="E65">
        <v>226</v>
      </c>
      <c r="F65">
        <f t="shared" si="3"/>
        <v>22</v>
      </c>
      <c r="G65" s="2" t="str">
        <f t="shared" si="4"/>
        <v/>
      </c>
      <c r="H65" t="s">
        <v>18</v>
      </c>
      <c r="I65">
        <v>1732</v>
      </c>
      <c r="J65">
        <v>454</v>
      </c>
      <c r="K65">
        <v>453</v>
      </c>
      <c r="L65" t="s">
        <v>31</v>
      </c>
      <c r="M65" t="s">
        <v>20</v>
      </c>
      <c r="N65">
        <v>57</v>
      </c>
      <c r="O65">
        <v>1603</v>
      </c>
      <c r="P65">
        <v>27</v>
      </c>
      <c r="Q65" t="s">
        <v>89</v>
      </c>
      <c r="AO65" s="1"/>
      <c r="AU65" s="2"/>
    </row>
    <row r="66" ht="15" customHeight="1">
      <c r="A66" t="str">
        <f t="shared" ref="A66:A129" si="5">CONCATENATE($C66,"_",$E66,"_",$F66)</f>
        <v>2011_06_226_23</v>
      </c>
      <c r="B66" t="str">
        <f t="shared" ref="B66:B129" si="6">CONCATENATE($C66,"_",$I66)</f>
        <v>2011_06_1733</v>
      </c>
      <c r="C66" s="1" t="s">
        <v>55</v>
      </c>
      <c r="D66">
        <f t="shared" ref="D66:D129" si="7">IF(ISNUMBER($D65),$D65+1,1)</f>
        <v>65</v>
      </c>
      <c r="E66">
        <v>226</v>
      </c>
      <c r="F66">
        <f t="shared" ref="F66:F129" si="8">IF($E66="","",IF($E66=$E65,$F65+1,1))</f>
        <v>23</v>
      </c>
      <c r="G66" s="2" t="str">
        <f t="shared" ref="G66:G129" si="9">IF($E67=$E66,"","x")</f>
        <v/>
      </c>
      <c r="H66" t="s">
        <v>18</v>
      </c>
      <c r="I66">
        <v>1733</v>
      </c>
      <c r="J66">
        <v>453</v>
      </c>
      <c r="K66">
        <v>454</v>
      </c>
      <c r="L66" t="s">
        <v>31</v>
      </c>
      <c r="M66" t="s">
        <v>20</v>
      </c>
      <c r="N66">
        <v>16</v>
      </c>
      <c r="O66">
        <v>1603</v>
      </c>
      <c r="P66">
        <v>27</v>
      </c>
      <c r="Q66" t="s">
        <v>90</v>
      </c>
      <c r="AO66" s="1"/>
      <c r="AU66" s="2"/>
    </row>
    <row r="67" ht="15" customHeight="1">
      <c r="A67" t="str">
        <f t="shared" si="5"/>
        <v>2011_06_226_24</v>
      </c>
      <c r="B67" t="str">
        <f t="shared" si="6"/>
        <v>2011_06_1734</v>
      </c>
      <c r="C67" s="1" t="s">
        <v>55</v>
      </c>
      <c r="D67">
        <f t="shared" si="7"/>
        <v>66</v>
      </c>
      <c r="E67">
        <v>226</v>
      </c>
      <c r="F67">
        <f t="shared" si="8"/>
        <v>24</v>
      </c>
      <c r="G67" s="2" t="str">
        <f t="shared" si="9"/>
        <v/>
      </c>
      <c r="H67" t="s">
        <v>18</v>
      </c>
      <c r="I67">
        <v>1734</v>
      </c>
      <c r="J67">
        <v>454</v>
      </c>
      <c r="K67">
        <v>453</v>
      </c>
      <c r="L67" t="s">
        <v>31</v>
      </c>
      <c r="M67" t="s">
        <v>20</v>
      </c>
      <c r="N67">
        <v>37</v>
      </c>
      <c r="O67">
        <v>1603</v>
      </c>
      <c r="P67">
        <v>27</v>
      </c>
      <c r="Q67" t="s">
        <v>91</v>
      </c>
      <c r="AO67" s="1"/>
      <c r="AU67" s="2"/>
    </row>
    <row r="68" ht="15" customHeight="1">
      <c r="A68" t="str">
        <f t="shared" si="5"/>
        <v>2011_06_226_25</v>
      </c>
      <c r="B68" t="str">
        <f t="shared" si="6"/>
        <v>2011_06_1737</v>
      </c>
      <c r="C68" s="1" t="s">
        <v>55</v>
      </c>
      <c r="D68">
        <f t="shared" si="7"/>
        <v>67</v>
      </c>
      <c r="E68">
        <v>226</v>
      </c>
      <c r="F68">
        <f t="shared" si="8"/>
        <v>25</v>
      </c>
      <c r="G68" s="2" t="str">
        <f t="shared" si="9"/>
        <v/>
      </c>
      <c r="H68" t="s">
        <v>18</v>
      </c>
      <c r="I68">
        <v>1737</v>
      </c>
      <c r="J68">
        <v>453</v>
      </c>
      <c r="K68">
        <v>454</v>
      </c>
      <c r="L68" t="s">
        <v>31</v>
      </c>
      <c r="M68" t="s">
        <v>20</v>
      </c>
      <c r="N68">
        <v>7</v>
      </c>
      <c r="O68">
        <v>1603</v>
      </c>
      <c r="P68">
        <v>27</v>
      </c>
      <c r="Q68" t="s">
        <v>92</v>
      </c>
      <c r="AO68" s="1"/>
      <c r="AU68" s="2"/>
    </row>
    <row r="69" ht="15" customHeight="1">
      <c r="A69" t="str">
        <f t="shared" si="5"/>
        <v>2011_06_226_26</v>
      </c>
      <c r="B69" t="str">
        <f t="shared" si="6"/>
        <v>2011_06_1738</v>
      </c>
      <c r="C69" s="1" t="s">
        <v>55</v>
      </c>
      <c r="D69">
        <f t="shared" si="7"/>
        <v>68</v>
      </c>
      <c r="E69">
        <v>226</v>
      </c>
      <c r="F69">
        <f t="shared" si="8"/>
        <v>26</v>
      </c>
      <c r="G69" s="2" t="str">
        <f t="shared" si="9"/>
        <v/>
      </c>
      <c r="H69" t="s">
        <v>18</v>
      </c>
      <c r="I69">
        <v>1738</v>
      </c>
      <c r="J69">
        <v>454</v>
      </c>
      <c r="K69">
        <v>453</v>
      </c>
      <c r="L69" t="s">
        <v>31</v>
      </c>
      <c r="M69" t="s">
        <v>20</v>
      </c>
      <c r="N69">
        <v>7</v>
      </c>
      <c r="O69">
        <v>1603</v>
      </c>
      <c r="P69">
        <v>27</v>
      </c>
      <c r="Q69" t="s">
        <v>93</v>
      </c>
      <c r="AO69" s="1"/>
      <c r="AU69" s="2"/>
    </row>
    <row r="70" ht="15" customHeight="1">
      <c r="A70" t="str">
        <f t="shared" si="5"/>
        <v>2011_06_226_27</v>
      </c>
      <c r="B70" t="str">
        <f t="shared" si="6"/>
        <v>2011_06_1739</v>
      </c>
      <c r="C70" s="1" t="s">
        <v>55</v>
      </c>
      <c r="D70">
        <f t="shared" si="7"/>
        <v>69</v>
      </c>
      <c r="E70">
        <v>226</v>
      </c>
      <c r="F70">
        <f t="shared" si="8"/>
        <v>27</v>
      </c>
      <c r="G70" s="2" t="str">
        <f t="shared" si="9"/>
        <v>x</v>
      </c>
      <c r="H70" t="s">
        <v>18</v>
      </c>
      <c r="I70">
        <v>1739</v>
      </c>
      <c r="J70">
        <v>453</v>
      </c>
      <c r="K70">
        <v>454</v>
      </c>
      <c r="L70" t="s">
        <v>20</v>
      </c>
      <c r="M70" t="s">
        <v>20</v>
      </c>
      <c r="N70">
        <v>24</v>
      </c>
      <c r="O70">
        <v>1603</v>
      </c>
      <c r="P70">
        <v>27</v>
      </c>
      <c r="Q70" t="s">
        <v>94</v>
      </c>
      <c r="AO70" s="1"/>
      <c r="AU70" s="2"/>
    </row>
    <row r="71" ht="15" customHeight="1">
      <c r="A71" t="str">
        <f t="shared" si="5"/>
        <v>2011_06_228_1</v>
      </c>
      <c r="B71" t="str">
        <f t="shared" si="6"/>
        <v>2011_06_1657</v>
      </c>
      <c r="C71" s="1" t="s">
        <v>55</v>
      </c>
      <c r="D71">
        <f t="shared" si="7"/>
        <v>70</v>
      </c>
      <c r="E71">
        <v>228</v>
      </c>
      <c r="F71">
        <f t="shared" si="8"/>
        <v>1</v>
      </c>
      <c r="G71" s="2" t="str">
        <f t="shared" si="9"/>
        <v/>
      </c>
      <c r="H71" t="s">
        <v>18</v>
      </c>
      <c r="I71">
        <v>1657</v>
      </c>
      <c r="J71">
        <v>457</v>
      </c>
      <c r="K71">
        <v>458</v>
      </c>
      <c r="L71" t="s">
        <v>19</v>
      </c>
      <c r="M71" t="s">
        <v>20</v>
      </c>
      <c r="N71">
        <v>192</v>
      </c>
      <c r="O71">
        <v>1179</v>
      </c>
      <c r="P71">
        <v>12</v>
      </c>
      <c r="Q71" t="s">
        <v>95</v>
      </c>
      <c r="AO71" s="1"/>
      <c r="AU71" s="2"/>
    </row>
    <row r="72" ht="15" customHeight="1">
      <c r="A72" t="str">
        <f t="shared" si="5"/>
        <v>2011_06_228_2</v>
      </c>
      <c r="B72" t="str">
        <f t="shared" si="6"/>
        <v>2011_06_1660</v>
      </c>
      <c r="C72" s="1" t="s">
        <v>55</v>
      </c>
      <c r="D72">
        <f t="shared" si="7"/>
        <v>71</v>
      </c>
      <c r="E72">
        <v>228</v>
      </c>
      <c r="F72">
        <f t="shared" si="8"/>
        <v>2</v>
      </c>
      <c r="G72" s="2" t="str">
        <f t="shared" si="9"/>
        <v/>
      </c>
      <c r="H72" t="s">
        <v>18</v>
      </c>
      <c r="I72">
        <v>1660</v>
      </c>
      <c r="J72">
        <v>458</v>
      </c>
      <c r="K72">
        <v>457</v>
      </c>
      <c r="L72" t="s">
        <v>31</v>
      </c>
      <c r="M72" t="s">
        <v>20</v>
      </c>
      <c r="N72">
        <v>152</v>
      </c>
      <c r="O72">
        <v>1179</v>
      </c>
      <c r="P72">
        <v>12</v>
      </c>
      <c r="Q72" t="s">
        <v>96</v>
      </c>
      <c r="AO72" s="1"/>
      <c r="AU72" s="2"/>
    </row>
    <row r="73" ht="15" customHeight="1">
      <c r="A73" t="str">
        <f t="shared" si="5"/>
        <v>2011_06_228_3</v>
      </c>
      <c r="B73" t="str">
        <f t="shared" si="6"/>
        <v>2011_06_1679</v>
      </c>
      <c r="C73" s="1" t="s">
        <v>55</v>
      </c>
      <c r="D73">
        <f t="shared" si="7"/>
        <v>72</v>
      </c>
      <c r="E73">
        <v>228</v>
      </c>
      <c r="F73">
        <f t="shared" si="8"/>
        <v>3</v>
      </c>
      <c r="G73" s="2" t="str">
        <f t="shared" si="9"/>
        <v/>
      </c>
      <c r="H73" t="s">
        <v>18</v>
      </c>
      <c r="I73">
        <v>1679</v>
      </c>
      <c r="J73">
        <v>457</v>
      </c>
      <c r="K73">
        <v>458</v>
      </c>
      <c r="L73" t="s">
        <v>31</v>
      </c>
      <c r="M73" t="s">
        <v>20</v>
      </c>
      <c r="N73">
        <v>33</v>
      </c>
      <c r="O73">
        <v>1179</v>
      </c>
      <c r="P73">
        <v>12</v>
      </c>
      <c r="Q73" t="s">
        <v>97</v>
      </c>
      <c r="AO73" s="1"/>
      <c r="AU73" s="2"/>
    </row>
    <row r="74" ht="15" customHeight="1">
      <c r="A74" t="str">
        <f t="shared" si="5"/>
        <v>2011_06_228_4</v>
      </c>
      <c r="B74" t="str">
        <f t="shared" si="6"/>
        <v>2011_06_1680</v>
      </c>
      <c r="C74" s="1" t="s">
        <v>55</v>
      </c>
      <c r="D74">
        <f t="shared" si="7"/>
        <v>73</v>
      </c>
      <c r="E74">
        <v>228</v>
      </c>
      <c r="F74">
        <f t="shared" si="8"/>
        <v>4</v>
      </c>
      <c r="G74" s="2" t="str">
        <f t="shared" si="9"/>
        <v/>
      </c>
      <c r="H74" t="s">
        <v>18</v>
      </c>
      <c r="I74">
        <v>1680</v>
      </c>
      <c r="J74">
        <v>458</v>
      </c>
      <c r="K74">
        <v>457</v>
      </c>
      <c r="L74" t="s">
        <v>31</v>
      </c>
      <c r="M74" t="s">
        <v>20</v>
      </c>
      <c r="N74">
        <v>138</v>
      </c>
      <c r="O74">
        <v>1179</v>
      </c>
      <c r="P74">
        <v>12</v>
      </c>
      <c r="Q74" t="s">
        <v>98</v>
      </c>
      <c r="AO74" s="1"/>
      <c r="AU74" s="2"/>
    </row>
    <row r="75" ht="15" customHeight="1">
      <c r="A75" t="str">
        <f t="shared" si="5"/>
        <v>2011_06_228_5</v>
      </c>
      <c r="B75" t="str">
        <f t="shared" si="6"/>
        <v>2011_06_1682</v>
      </c>
      <c r="C75" s="1" t="s">
        <v>55</v>
      </c>
      <c r="D75">
        <f t="shared" si="7"/>
        <v>74</v>
      </c>
      <c r="E75">
        <v>228</v>
      </c>
      <c r="F75">
        <f t="shared" si="8"/>
        <v>5</v>
      </c>
      <c r="G75" s="2" t="str">
        <f t="shared" si="9"/>
        <v/>
      </c>
      <c r="H75" t="s">
        <v>18</v>
      </c>
      <c r="I75">
        <v>1682</v>
      </c>
      <c r="J75">
        <v>457</v>
      </c>
      <c r="K75">
        <v>458</v>
      </c>
      <c r="L75" t="s">
        <v>31</v>
      </c>
      <c r="M75" t="s">
        <v>20</v>
      </c>
      <c r="N75">
        <v>295</v>
      </c>
      <c r="O75">
        <v>1179</v>
      </c>
      <c r="P75">
        <v>12</v>
      </c>
      <c r="Q75" t="s">
        <v>99</v>
      </c>
      <c r="AO75" s="1"/>
      <c r="AU75" s="2"/>
    </row>
    <row r="76" ht="15" customHeight="1">
      <c r="A76" t="str">
        <f t="shared" si="5"/>
        <v>2011_06_228_6</v>
      </c>
      <c r="B76" t="str">
        <f t="shared" si="6"/>
        <v>2011_06_1683</v>
      </c>
      <c r="C76" s="1" t="s">
        <v>55</v>
      </c>
      <c r="D76">
        <f t="shared" si="7"/>
        <v>75</v>
      </c>
      <c r="E76">
        <v>228</v>
      </c>
      <c r="F76">
        <f t="shared" si="8"/>
        <v>6</v>
      </c>
      <c r="G76" s="2" t="str">
        <f t="shared" si="9"/>
        <v/>
      </c>
      <c r="H76" t="s">
        <v>18</v>
      </c>
      <c r="I76">
        <v>1683</v>
      </c>
      <c r="J76">
        <v>458</v>
      </c>
      <c r="K76">
        <v>457</v>
      </c>
      <c r="L76" t="s">
        <v>22</v>
      </c>
      <c r="M76" t="s">
        <v>20</v>
      </c>
      <c r="N76">
        <v>46</v>
      </c>
      <c r="O76">
        <v>1179</v>
      </c>
      <c r="P76">
        <v>12</v>
      </c>
      <c r="Q76" t="s">
        <v>100</v>
      </c>
      <c r="AO76" s="1"/>
      <c r="AU76" s="2"/>
    </row>
    <row r="77" ht="15" customHeight="1">
      <c r="A77" t="str">
        <f t="shared" si="5"/>
        <v>2011_06_228_7</v>
      </c>
      <c r="B77" t="str">
        <f t="shared" si="6"/>
        <v>2011_06_1685</v>
      </c>
      <c r="C77" s="1" t="s">
        <v>55</v>
      </c>
      <c r="D77">
        <f t="shared" si="7"/>
        <v>76</v>
      </c>
      <c r="E77">
        <v>228</v>
      </c>
      <c r="F77">
        <f t="shared" si="8"/>
        <v>7</v>
      </c>
      <c r="G77" s="2" t="str">
        <f t="shared" si="9"/>
        <v/>
      </c>
      <c r="H77" t="s">
        <v>18</v>
      </c>
      <c r="I77">
        <v>1685</v>
      </c>
      <c r="J77">
        <v>457</v>
      </c>
      <c r="K77">
        <v>458</v>
      </c>
      <c r="L77" t="s">
        <v>24</v>
      </c>
      <c r="M77" t="s">
        <v>20</v>
      </c>
      <c r="N77">
        <v>37</v>
      </c>
      <c r="O77">
        <v>1179</v>
      </c>
      <c r="P77">
        <v>12</v>
      </c>
      <c r="Q77" t="s">
        <v>101</v>
      </c>
      <c r="AO77" s="1"/>
      <c r="AU77" s="2"/>
    </row>
    <row r="78" ht="15" customHeight="1">
      <c r="A78" t="str">
        <f t="shared" si="5"/>
        <v>2011_06_228_8</v>
      </c>
      <c r="B78" t="str">
        <f t="shared" si="6"/>
        <v>2011_06_1688</v>
      </c>
      <c r="C78" s="1" t="s">
        <v>55</v>
      </c>
      <c r="D78">
        <f t="shared" si="7"/>
        <v>77</v>
      </c>
      <c r="E78">
        <v>228</v>
      </c>
      <c r="F78">
        <f t="shared" si="8"/>
        <v>8</v>
      </c>
      <c r="G78" s="2" t="str">
        <f t="shared" si="9"/>
        <v/>
      </c>
      <c r="H78" t="s">
        <v>18</v>
      </c>
      <c r="I78">
        <v>1688</v>
      </c>
      <c r="J78">
        <v>458</v>
      </c>
      <c r="K78">
        <v>457</v>
      </c>
      <c r="L78" t="s">
        <v>22</v>
      </c>
      <c r="M78" t="s">
        <v>20</v>
      </c>
      <c r="N78">
        <v>35</v>
      </c>
      <c r="O78">
        <v>1179</v>
      </c>
      <c r="P78">
        <v>12</v>
      </c>
      <c r="Q78" t="s">
        <v>102</v>
      </c>
      <c r="AO78" s="1"/>
      <c r="AU78" s="2"/>
    </row>
    <row r="79" ht="15" customHeight="1">
      <c r="A79" t="str">
        <f t="shared" si="5"/>
        <v>2011_06_228_9</v>
      </c>
      <c r="B79" t="str">
        <f t="shared" si="6"/>
        <v>2011_06_1690</v>
      </c>
      <c r="C79" s="1" t="s">
        <v>55</v>
      </c>
      <c r="D79">
        <f t="shared" si="7"/>
        <v>78</v>
      </c>
      <c r="E79">
        <v>228</v>
      </c>
      <c r="F79">
        <f t="shared" si="8"/>
        <v>9</v>
      </c>
      <c r="G79" s="2" t="str">
        <f t="shared" si="9"/>
        <v/>
      </c>
      <c r="H79" t="s">
        <v>18</v>
      </c>
      <c r="I79">
        <v>1690</v>
      </c>
      <c r="J79">
        <v>457</v>
      </c>
      <c r="K79">
        <v>458</v>
      </c>
      <c r="L79" t="s">
        <v>19</v>
      </c>
      <c r="M79" t="s">
        <v>20</v>
      </c>
      <c r="N79">
        <v>82</v>
      </c>
      <c r="O79">
        <v>1179</v>
      </c>
      <c r="P79">
        <v>12</v>
      </c>
      <c r="Q79" t="s">
        <v>103</v>
      </c>
      <c r="AO79" s="1"/>
      <c r="AU79" s="2"/>
    </row>
    <row r="80" ht="15" customHeight="1">
      <c r="A80" t="str">
        <f t="shared" si="5"/>
        <v>2011_06_228_10</v>
      </c>
      <c r="B80" t="str">
        <f t="shared" si="6"/>
        <v>2011_06_1692</v>
      </c>
      <c r="C80" s="1" t="s">
        <v>55</v>
      </c>
      <c r="D80">
        <f t="shared" si="7"/>
        <v>79</v>
      </c>
      <c r="E80">
        <v>228</v>
      </c>
      <c r="F80">
        <f t="shared" si="8"/>
        <v>10</v>
      </c>
      <c r="G80" s="2" t="str">
        <f t="shared" si="9"/>
        <v/>
      </c>
      <c r="H80" t="s">
        <v>18</v>
      </c>
      <c r="I80">
        <v>1692</v>
      </c>
      <c r="J80">
        <v>458</v>
      </c>
      <c r="K80">
        <v>457</v>
      </c>
      <c r="L80" t="s">
        <v>31</v>
      </c>
      <c r="M80" t="s">
        <v>20</v>
      </c>
      <c r="N80">
        <v>27</v>
      </c>
      <c r="O80">
        <v>1179</v>
      </c>
      <c r="P80">
        <v>12</v>
      </c>
      <c r="Q80" t="s">
        <v>104</v>
      </c>
      <c r="AO80" s="1"/>
      <c r="AU80" s="2"/>
    </row>
    <row r="81" ht="15" customHeight="1">
      <c r="A81" t="str">
        <f t="shared" si="5"/>
        <v>2011_06_228_11</v>
      </c>
      <c r="B81" t="str">
        <f t="shared" si="6"/>
        <v>2011_06_1696</v>
      </c>
      <c r="C81" s="1" t="s">
        <v>55</v>
      </c>
      <c r="D81">
        <f t="shared" si="7"/>
        <v>80</v>
      </c>
      <c r="E81">
        <v>228</v>
      </c>
      <c r="F81">
        <f t="shared" si="8"/>
        <v>11</v>
      </c>
      <c r="G81" s="2" t="str">
        <f t="shared" si="9"/>
        <v/>
      </c>
      <c r="H81" t="s">
        <v>18</v>
      </c>
      <c r="I81">
        <v>1696</v>
      </c>
      <c r="J81">
        <v>457</v>
      </c>
      <c r="K81">
        <v>458</v>
      </c>
      <c r="L81" t="s">
        <v>31</v>
      </c>
      <c r="M81" t="s">
        <v>20</v>
      </c>
      <c r="N81">
        <v>70</v>
      </c>
      <c r="O81">
        <v>1179</v>
      </c>
      <c r="P81">
        <v>12</v>
      </c>
      <c r="Q81" t="s">
        <v>105</v>
      </c>
      <c r="AO81" s="1"/>
      <c r="AU81" s="2"/>
    </row>
    <row r="82" ht="15" customHeight="1">
      <c r="A82" t="str">
        <f t="shared" si="5"/>
        <v>2011_06_228_12</v>
      </c>
      <c r="B82" t="str">
        <f t="shared" si="6"/>
        <v>2011_06_1699</v>
      </c>
      <c r="C82" s="1" t="s">
        <v>55</v>
      </c>
      <c r="D82">
        <f t="shared" si="7"/>
        <v>81</v>
      </c>
      <c r="E82">
        <v>228</v>
      </c>
      <c r="F82">
        <f t="shared" si="8"/>
        <v>12</v>
      </c>
      <c r="G82" s="2" t="str">
        <f t="shared" si="9"/>
        <v>x</v>
      </c>
      <c r="H82" t="s">
        <v>18</v>
      </c>
      <c r="I82">
        <v>1699</v>
      </c>
      <c r="J82">
        <v>458</v>
      </c>
      <c r="K82">
        <v>457</v>
      </c>
      <c r="L82" t="s">
        <v>20</v>
      </c>
      <c r="M82" t="s">
        <v>20</v>
      </c>
      <c r="N82">
        <v>72</v>
      </c>
      <c r="O82">
        <v>1179</v>
      </c>
      <c r="P82">
        <v>12</v>
      </c>
      <c r="Q82" t="s">
        <v>106</v>
      </c>
      <c r="AO82" s="1"/>
      <c r="AU82" s="2"/>
    </row>
    <row r="83" ht="15" customHeight="1">
      <c r="A83" t="str">
        <f t="shared" si="5"/>
        <v>2011_11_61_1</v>
      </c>
      <c r="B83" t="str">
        <f t="shared" si="6"/>
        <v>2011_11_384</v>
      </c>
      <c r="C83" s="1" t="s">
        <v>107</v>
      </c>
      <c r="D83">
        <f t="shared" si="7"/>
        <v>82</v>
      </c>
      <c r="E83">
        <v>61</v>
      </c>
      <c r="F83">
        <f t="shared" si="8"/>
        <v>1</v>
      </c>
      <c r="G83" s="2" t="str">
        <f t="shared" si="9"/>
        <v/>
      </c>
      <c r="H83" t="s">
        <v>18</v>
      </c>
      <c r="I83">
        <v>384</v>
      </c>
      <c r="J83">
        <v>121</v>
      </c>
      <c r="K83">
        <v>122</v>
      </c>
      <c r="L83" t="s">
        <v>19</v>
      </c>
      <c r="M83" t="s">
        <v>40</v>
      </c>
      <c r="N83">
        <v>530</v>
      </c>
      <c r="O83">
        <v>3038</v>
      </c>
      <c r="P83">
        <v>7</v>
      </c>
      <c r="Q83" t="s">
        <v>108</v>
      </c>
      <c r="AS83" s="1"/>
      <c r="AY83" s="2"/>
    </row>
    <row r="84" ht="15" customHeight="1">
      <c r="A84" t="str">
        <f t="shared" si="5"/>
        <v>2011_11_61_2</v>
      </c>
      <c r="B84" t="str">
        <f t="shared" si="6"/>
        <v>2011_11_402</v>
      </c>
      <c r="C84" s="1" t="s">
        <v>107</v>
      </c>
      <c r="D84">
        <f t="shared" si="7"/>
        <v>83</v>
      </c>
      <c r="E84">
        <v>61</v>
      </c>
      <c r="F84">
        <f t="shared" si="8"/>
        <v>2</v>
      </c>
      <c r="G84" s="2" t="str">
        <f t="shared" si="9"/>
        <v/>
      </c>
      <c r="H84" t="s">
        <v>18</v>
      </c>
      <c r="I84">
        <v>402</v>
      </c>
      <c r="J84">
        <v>122</v>
      </c>
      <c r="K84">
        <v>121</v>
      </c>
      <c r="L84" t="s">
        <v>31</v>
      </c>
      <c r="M84" t="s">
        <v>40</v>
      </c>
      <c r="N84">
        <v>796</v>
      </c>
      <c r="O84">
        <v>3038</v>
      </c>
      <c r="P84">
        <v>7</v>
      </c>
      <c r="Q84" t="s">
        <v>109</v>
      </c>
      <c r="AS84" s="1"/>
      <c r="AY84" s="2"/>
    </row>
    <row r="85" ht="15" customHeight="1">
      <c r="A85" t="str">
        <f t="shared" si="5"/>
        <v>2011_11_61_3</v>
      </c>
      <c r="B85" t="str">
        <f t="shared" si="6"/>
        <v>2011_11_656</v>
      </c>
      <c r="C85" s="1" t="s">
        <v>107</v>
      </c>
      <c r="D85">
        <f t="shared" si="7"/>
        <v>84</v>
      </c>
      <c r="E85">
        <v>61</v>
      </c>
      <c r="F85">
        <f t="shared" si="8"/>
        <v>3</v>
      </c>
      <c r="G85" s="2" t="str">
        <f t="shared" si="9"/>
        <v/>
      </c>
      <c r="H85" t="s">
        <v>18</v>
      </c>
      <c r="I85">
        <v>656</v>
      </c>
      <c r="J85">
        <v>121</v>
      </c>
      <c r="K85">
        <v>122</v>
      </c>
      <c r="L85" t="s">
        <v>31</v>
      </c>
      <c r="M85" t="s">
        <v>40</v>
      </c>
      <c r="N85">
        <v>748</v>
      </c>
      <c r="O85">
        <v>3038</v>
      </c>
      <c r="P85">
        <v>7</v>
      </c>
      <c r="Q85" t="s">
        <v>110</v>
      </c>
      <c r="AS85" s="1"/>
      <c r="AY85" s="2"/>
    </row>
    <row r="86" ht="15" customHeight="1">
      <c r="A86" t="str">
        <f t="shared" si="5"/>
        <v>2011_11_61_4</v>
      </c>
      <c r="B86" t="str">
        <f t="shared" si="6"/>
        <v>2011_11_767</v>
      </c>
      <c r="C86" s="1" t="s">
        <v>107</v>
      </c>
      <c r="D86">
        <f t="shared" si="7"/>
        <v>85</v>
      </c>
      <c r="E86">
        <v>61</v>
      </c>
      <c r="F86">
        <f t="shared" si="8"/>
        <v>4</v>
      </c>
      <c r="G86" s="2" t="str">
        <f t="shared" si="9"/>
        <v/>
      </c>
      <c r="H86" t="s">
        <v>18</v>
      </c>
      <c r="I86">
        <v>767</v>
      </c>
      <c r="J86">
        <v>122</v>
      </c>
      <c r="K86">
        <v>121</v>
      </c>
      <c r="L86" t="s">
        <v>31</v>
      </c>
      <c r="M86" t="s">
        <v>40</v>
      </c>
      <c r="N86">
        <v>297</v>
      </c>
      <c r="O86">
        <v>3038</v>
      </c>
      <c r="P86">
        <v>7</v>
      </c>
      <c r="Q86" t="s">
        <v>111</v>
      </c>
      <c r="AS86" s="1"/>
      <c r="AY86" s="2"/>
    </row>
    <row r="87" ht="15" customHeight="1">
      <c r="A87" t="str">
        <f t="shared" si="5"/>
        <v>2011_11_61_5</v>
      </c>
      <c r="B87" t="str">
        <f t="shared" si="6"/>
        <v>2011_11_1107</v>
      </c>
      <c r="C87" s="1" t="s">
        <v>107</v>
      </c>
      <c r="D87">
        <f t="shared" si="7"/>
        <v>86</v>
      </c>
      <c r="E87">
        <v>61</v>
      </c>
      <c r="F87">
        <f t="shared" si="8"/>
        <v>5</v>
      </c>
      <c r="G87" s="2" t="str">
        <f t="shared" si="9"/>
        <v/>
      </c>
      <c r="H87" t="s">
        <v>18</v>
      </c>
      <c r="I87">
        <v>1107</v>
      </c>
      <c r="J87">
        <v>121</v>
      </c>
      <c r="K87">
        <v>122</v>
      </c>
      <c r="L87" t="s">
        <v>31</v>
      </c>
      <c r="M87" t="s">
        <v>40</v>
      </c>
      <c r="N87">
        <v>383</v>
      </c>
      <c r="O87">
        <v>3038</v>
      </c>
      <c r="P87">
        <v>7</v>
      </c>
      <c r="Q87" t="s">
        <v>112</v>
      </c>
      <c r="AS87" s="1"/>
      <c r="AY87" s="2"/>
    </row>
    <row r="88" ht="15" customHeight="1">
      <c r="A88" t="str">
        <f t="shared" si="5"/>
        <v>2011_11_61_6</v>
      </c>
      <c r="B88" t="str">
        <f t="shared" si="6"/>
        <v>2011_11_1116</v>
      </c>
      <c r="C88" s="1" t="s">
        <v>107</v>
      </c>
      <c r="D88">
        <f t="shared" si="7"/>
        <v>87</v>
      </c>
      <c r="E88">
        <v>61</v>
      </c>
      <c r="F88">
        <f t="shared" si="8"/>
        <v>6</v>
      </c>
      <c r="G88" s="2" t="str">
        <f t="shared" si="9"/>
        <v/>
      </c>
      <c r="H88" t="s">
        <v>18</v>
      </c>
      <c r="I88">
        <v>1116</v>
      </c>
      <c r="J88">
        <v>122</v>
      </c>
      <c r="K88">
        <v>121</v>
      </c>
      <c r="L88" t="s">
        <v>31</v>
      </c>
      <c r="M88" t="s">
        <v>40</v>
      </c>
      <c r="N88">
        <v>185</v>
      </c>
      <c r="O88">
        <v>3038</v>
      </c>
      <c r="P88">
        <v>7</v>
      </c>
      <c r="Q88" t="s">
        <v>113</v>
      </c>
      <c r="AS88" s="1"/>
      <c r="AY88" s="2"/>
    </row>
    <row r="89" ht="15" customHeight="1">
      <c r="A89" t="str">
        <f t="shared" si="5"/>
        <v>2011_11_61_7</v>
      </c>
      <c r="B89" t="str">
        <f t="shared" si="6"/>
        <v>2011_11_1407</v>
      </c>
      <c r="C89" s="1" t="s">
        <v>107</v>
      </c>
      <c r="D89">
        <f t="shared" si="7"/>
        <v>88</v>
      </c>
      <c r="E89">
        <v>61</v>
      </c>
      <c r="F89">
        <f t="shared" si="8"/>
        <v>7</v>
      </c>
      <c r="G89" s="2" t="str">
        <f t="shared" si="9"/>
        <v>x</v>
      </c>
      <c r="H89" t="s">
        <v>18</v>
      </c>
      <c r="I89">
        <v>1407</v>
      </c>
      <c r="J89">
        <v>121</v>
      </c>
      <c r="K89">
        <v>122</v>
      </c>
      <c r="L89" t="s">
        <v>40</v>
      </c>
      <c r="M89" t="s">
        <v>40</v>
      </c>
      <c r="N89">
        <v>99</v>
      </c>
      <c r="O89">
        <v>3038</v>
      </c>
      <c r="P89">
        <v>7</v>
      </c>
      <c r="Q89" t="s">
        <v>114</v>
      </c>
      <c r="AS89" s="1"/>
      <c r="AY89" s="2"/>
    </row>
    <row r="90" ht="15" customHeight="1">
      <c r="A90" t="str">
        <f t="shared" si="5"/>
        <v>2011_11_62_1</v>
      </c>
      <c r="B90" t="str">
        <f t="shared" si="6"/>
        <v>2011_11_231</v>
      </c>
      <c r="C90" s="1" t="s">
        <v>107</v>
      </c>
      <c r="D90">
        <f t="shared" si="7"/>
        <v>89</v>
      </c>
      <c r="E90">
        <v>62</v>
      </c>
      <c r="F90">
        <f t="shared" si="8"/>
        <v>1</v>
      </c>
      <c r="G90" s="2" t="str">
        <f t="shared" si="9"/>
        <v/>
      </c>
      <c r="H90" t="s">
        <v>18</v>
      </c>
      <c r="I90">
        <v>231</v>
      </c>
      <c r="J90">
        <v>123</v>
      </c>
      <c r="K90">
        <v>124</v>
      </c>
      <c r="L90" t="s">
        <v>19</v>
      </c>
      <c r="M90" t="s">
        <v>40</v>
      </c>
      <c r="N90">
        <v>104</v>
      </c>
      <c r="O90">
        <v>1977</v>
      </c>
      <c r="P90">
        <v>15</v>
      </c>
      <c r="Q90" t="s">
        <v>115</v>
      </c>
      <c r="AS90" s="1"/>
      <c r="AY90" s="2"/>
    </row>
    <row r="91" ht="15" customHeight="1">
      <c r="A91" t="str">
        <f t="shared" si="5"/>
        <v>2011_11_62_2</v>
      </c>
      <c r="B91" t="str">
        <f t="shared" si="6"/>
        <v>2011_11_326</v>
      </c>
      <c r="C91" s="1" t="s">
        <v>107</v>
      </c>
      <c r="D91">
        <f t="shared" si="7"/>
        <v>90</v>
      </c>
      <c r="E91">
        <v>62</v>
      </c>
      <c r="F91">
        <f t="shared" si="8"/>
        <v>2</v>
      </c>
      <c r="G91" s="2" t="str">
        <f t="shared" si="9"/>
        <v/>
      </c>
      <c r="H91" t="s">
        <v>18</v>
      </c>
      <c r="I91">
        <v>326</v>
      </c>
      <c r="J91">
        <v>124</v>
      </c>
      <c r="K91">
        <v>123</v>
      </c>
      <c r="L91" t="s">
        <v>31</v>
      </c>
      <c r="M91" t="s">
        <v>40</v>
      </c>
      <c r="N91">
        <v>189</v>
      </c>
      <c r="O91">
        <v>1977</v>
      </c>
      <c r="P91">
        <v>15</v>
      </c>
      <c r="Q91" t="s">
        <v>116</v>
      </c>
      <c r="AS91" s="1"/>
      <c r="AY91" s="2"/>
    </row>
    <row r="92" ht="15" customHeight="1">
      <c r="A92" t="str">
        <f t="shared" si="5"/>
        <v>2011_11_62_3</v>
      </c>
      <c r="B92" t="str">
        <f t="shared" si="6"/>
        <v>2011_11_329</v>
      </c>
      <c r="C92" s="1" t="s">
        <v>107</v>
      </c>
      <c r="D92">
        <f t="shared" si="7"/>
        <v>91</v>
      </c>
      <c r="E92">
        <v>62</v>
      </c>
      <c r="F92">
        <f t="shared" si="8"/>
        <v>3</v>
      </c>
      <c r="G92" s="2" t="str">
        <f t="shared" si="9"/>
        <v/>
      </c>
      <c r="H92" t="s">
        <v>18</v>
      </c>
      <c r="I92">
        <v>329</v>
      </c>
      <c r="J92">
        <v>123</v>
      </c>
      <c r="K92">
        <v>124</v>
      </c>
      <c r="L92" t="s">
        <v>31</v>
      </c>
      <c r="M92" t="s">
        <v>40</v>
      </c>
      <c r="N92">
        <v>285</v>
      </c>
      <c r="O92">
        <v>1977</v>
      </c>
      <c r="P92">
        <v>15</v>
      </c>
      <c r="Q92" t="s">
        <v>117</v>
      </c>
      <c r="AS92" s="1"/>
      <c r="AY92" s="2"/>
    </row>
    <row r="93" ht="15" customHeight="1">
      <c r="A93" t="str">
        <f t="shared" si="5"/>
        <v>2011_11_62_4</v>
      </c>
      <c r="B93" t="str">
        <f t="shared" si="6"/>
        <v>2011_11_489</v>
      </c>
      <c r="C93" s="1" t="s">
        <v>107</v>
      </c>
      <c r="D93">
        <f t="shared" si="7"/>
        <v>92</v>
      </c>
      <c r="E93">
        <v>62</v>
      </c>
      <c r="F93">
        <f t="shared" si="8"/>
        <v>4</v>
      </c>
      <c r="G93" s="2" t="str">
        <f t="shared" si="9"/>
        <v/>
      </c>
      <c r="H93" t="s">
        <v>18</v>
      </c>
      <c r="I93">
        <v>489</v>
      </c>
      <c r="J93">
        <v>124</v>
      </c>
      <c r="K93">
        <v>123</v>
      </c>
      <c r="L93" t="s">
        <v>31</v>
      </c>
      <c r="M93" t="s">
        <v>40</v>
      </c>
      <c r="N93">
        <v>101</v>
      </c>
      <c r="O93">
        <v>1977</v>
      </c>
      <c r="P93">
        <v>15</v>
      </c>
      <c r="Q93" t="s">
        <v>118</v>
      </c>
      <c r="AS93" s="1"/>
      <c r="AY93" s="2"/>
    </row>
    <row r="94" ht="15" customHeight="1">
      <c r="A94" t="str">
        <f t="shared" si="5"/>
        <v>2011_11_62_5</v>
      </c>
      <c r="B94" t="str">
        <f t="shared" si="6"/>
        <v>2011_11_502</v>
      </c>
      <c r="C94" s="1" t="s">
        <v>107</v>
      </c>
      <c r="D94">
        <f t="shared" si="7"/>
        <v>93</v>
      </c>
      <c r="E94">
        <v>62</v>
      </c>
      <c r="F94">
        <f t="shared" si="8"/>
        <v>5</v>
      </c>
      <c r="G94" s="2" t="str">
        <f t="shared" si="9"/>
        <v/>
      </c>
      <c r="H94" t="s">
        <v>18</v>
      </c>
      <c r="I94">
        <v>502</v>
      </c>
      <c r="J94">
        <v>123</v>
      </c>
      <c r="K94">
        <v>124</v>
      </c>
      <c r="L94" t="s">
        <v>31</v>
      </c>
      <c r="M94" t="s">
        <v>40</v>
      </c>
      <c r="N94">
        <v>187</v>
      </c>
      <c r="O94">
        <v>1977</v>
      </c>
      <c r="P94">
        <v>15</v>
      </c>
      <c r="Q94" t="s">
        <v>119</v>
      </c>
      <c r="AS94" s="1"/>
      <c r="AY94" s="2"/>
    </row>
    <row r="95" ht="15" customHeight="1">
      <c r="A95" t="str">
        <f t="shared" si="5"/>
        <v>2011_11_62_6</v>
      </c>
      <c r="B95" t="str">
        <f t="shared" si="6"/>
        <v>2011_11_872</v>
      </c>
      <c r="C95" s="1" t="s">
        <v>107</v>
      </c>
      <c r="D95">
        <f t="shared" si="7"/>
        <v>94</v>
      </c>
      <c r="E95">
        <v>62</v>
      </c>
      <c r="F95">
        <f t="shared" si="8"/>
        <v>6</v>
      </c>
      <c r="G95" s="2" t="str">
        <f t="shared" si="9"/>
        <v/>
      </c>
      <c r="H95" t="s">
        <v>18</v>
      </c>
      <c r="I95">
        <v>872</v>
      </c>
      <c r="J95">
        <v>124</v>
      </c>
      <c r="K95">
        <v>123</v>
      </c>
      <c r="L95" t="s">
        <v>31</v>
      </c>
      <c r="M95" t="s">
        <v>40</v>
      </c>
      <c r="N95">
        <v>53</v>
      </c>
      <c r="O95">
        <v>1977</v>
      </c>
      <c r="P95">
        <v>15</v>
      </c>
      <c r="Q95" t="s">
        <v>120</v>
      </c>
      <c r="AS95" s="1"/>
      <c r="AY95" s="2"/>
    </row>
    <row r="96" ht="15" customHeight="1">
      <c r="A96" t="str">
        <f t="shared" si="5"/>
        <v>2011_11_62_7</v>
      </c>
      <c r="B96" t="str">
        <f t="shared" si="6"/>
        <v>2011_11_875</v>
      </c>
      <c r="C96" s="1" t="s">
        <v>107</v>
      </c>
      <c r="D96">
        <f t="shared" si="7"/>
        <v>95</v>
      </c>
      <c r="E96">
        <v>62</v>
      </c>
      <c r="F96">
        <f t="shared" si="8"/>
        <v>7</v>
      </c>
      <c r="G96" s="2" t="str">
        <f t="shared" si="9"/>
        <v/>
      </c>
      <c r="H96" t="s">
        <v>18</v>
      </c>
      <c r="I96">
        <v>875</v>
      </c>
      <c r="J96">
        <v>123</v>
      </c>
      <c r="K96">
        <v>124</v>
      </c>
      <c r="L96" t="s">
        <v>31</v>
      </c>
      <c r="M96" t="s">
        <v>40</v>
      </c>
      <c r="N96">
        <v>197</v>
      </c>
      <c r="O96">
        <v>1977</v>
      </c>
      <c r="P96">
        <v>15</v>
      </c>
      <c r="Q96" t="s">
        <v>121</v>
      </c>
      <c r="AS96" s="1"/>
      <c r="AY96" s="2"/>
    </row>
    <row r="97" ht="15" customHeight="1">
      <c r="A97" t="str">
        <f t="shared" si="5"/>
        <v>2011_11_62_8</v>
      </c>
      <c r="B97" t="str">
        <f t="shared" si="6"/>
        <v>2011_11_958</v>
      </c>
      <c r="C97" s="1" t="s">
        <v>107</v>
      </c>
      <c r="D97">
        <f t="shared" si="7"/>
        <v>96</v>
      </c>
      <c r="E97">
        <v>62</v>
      </c>
      <c r="F97">
        <f t="shared" si="8"/>
        <v>8</v>
      </c>
      <c r="G97" s="2" t="str">
        <f t="shared" si="9"/>
        <v/>
      </c>
      <c r="H97" t="s">
        <v>18</v>
      </c>
      <c r="I97">
        <v>958</v>
      </c>
      <c r="J97">
        <v>124</v>
      </c>
      <c r="K97">
        <v>123</v>
      </c>
      <c r="L97" t="s">
        <v>31</v>
      </c>
      <c r="M97" t="s">
        <v>40</v>
      </c>
      <c r="N97">
        <v>71</v>
      </c>
      <c r="O97">
        <v>1977</v>
      </c>
      <c r="P97">
        <v>15</v>
      </c>
      <c r="Q97" t="s">
        <v>122</v>
      </c>
      <c r="AS97" s="1"/>
      <c r="AY97" s="2"/>
    </row>
    <row r="98" ht="15" customHeight="1">
      <c r="A98" t="str">
        <f t="shared" si="5"/>
        <v>2011_11_62_9</v>
      </c>
      <c r="B98" t="str">
        <f t="shared" si="6"/>
        <v>2011_11_992</v>
      </c>
      <c r="C98" s="1" t="s">
        <v>107</v>
      </c>
      <c r="D98">
        <f t="shared" si="7"/>
        <v>97</v>
      </c>
      <c r="E98">
        <v>62</v>
      </c>
      <c r="F98">
        <f t="shared" si="8"/>
        <v>9</v>
      </c>
      <c r="G98" s="2" t="str">
        <f t="shared" si="9"/>
        <v/>
      </c>
      <c r="H98" t="s">
        <v>18</v>
      </c>
      <c r="I98">
        <v>992</v>
      </c>
      <c r="J98">
        <v>123</v>
      </c>
      <c r="K98">
        <v>124</v>
      </c>
      <c r="L98" t="s">
        <v>31</v>
      </c>
      <c r="M98" t="s">
        <v>40</v>
      </c>
      <c r="N98">
        <v>262</v>
      </c>
      <c r="O98">
        <v>1977</v>
      </c>
      <c r="P98">
        <v>15</v>
      </c>
      <c r="Q98" t="s">
        <v>123</v>
      </c>
      <c r="AS98" s="1"/>
      <c r="AY98" s="2"/>
    </row>
    <row r="99" ht="15" customHeight="1">
      <c r="A99" t="str">
        <f t="shared" si="5"/>
        <v>2011_11_62_10</v>
      </c>
      <c r="B99" t="str">
        <f t="shared" si="6"/>
        <v>2011_11_1124</v>
      </c>
      <c r="C99" s="1" t="s">
        <v>107</v>
      </c>
      <c r="D99">
        <f t="shared" si="7"/>
        <v>98</v>
      </c>
      <c r="E99">
        <v>62</v>
      </c>
      <c r="F99">
        <f t="shared" si="8"/>
        <v>10</v>
      </c>
      <c r="G99" s="2" t="str">
        <f t="shared" si="9"/>
        <v/>
      </c>
      <c r="H99" t="s">
        <v>18</v>
      </c>
      <c r="I99">
        <v>1124</v>
      </c>
      <c r="J99">
        <v>124</v>
      </c>
      <c r="K99">
        <v>123</v>
      </c>
      <c r="L99" t="s">
        <v>31</v>
      </c>
      <c r="M99" t="s">
        <v>40</v>
      </c>
      <c r="N99">
        <v>67</v>
      </c>
      <c r="O99">
        <v>1977</v>
      </c>
      <c r="P99">
        <v>15</v>
      </c>
      <c r="Q99" t="s">
        <v>124</v>
      </c>
      <c r="AS99" s="1"/>
      <c r="AY99" s="2"/>
    </row>
    <row r="100" ht="15" customHeight="1">
      <c r="A100" t="str">
        <f t="shared" si="5"/>
        <v>2011_11_62_11</v>
      </c>
      <c r="B100" t="str">
        <f t="shared" si="6"/>
        <v>2011_11_1146</v>
      </c>
      <c r="C100" s="1" t="s">
        <v>107</v>
      </c>
      <c r="D100">
        <f t="shared" si="7"/>
        <v>99</v>
      </c>
      <c r="E100">
        <v>62</v>
      </c>
      <c r="F100">
        <f t="shared" si="8"/>
        <v>11</v>
      </c>
      <c r="G100" s="2" t="str">
        <f t="shared" si="9"/>
        <v/>
      </c>
      <c r="H100" t="s">
        <v>18</v>
      </c>
      <c r="I100">
        <v>1146</v>
      </c>
      <c r="J100">
        <v>123</v>
      </c>
      <c r="K100">
        <v>124</v>
      </c>
      <c r="L100" t="s">
        <v>31</v>
      </c>
      <c r="M100" t="s">
        <v>40</v>
      </c>
      <c r="N100">
        <v>59</v>
      </c>
      <c r="O100">
        <v>1977</v>
      </c>
      <c r="P100">
        <v>15</v>
      </c>
      <c r="Q100" t="s">
        <v>125</v>
      </c>
      <c r="AS100" s="1"/>
      <c r="AY100" s="2"/>
    </row>
    <row r="101" ht="15" customHeight="1">
      <c r="A101" t="str">
        <f t="shared" si="5"/>
        <v>2011_11_62_12</v>
      </c>
      <c r="B101" t="str">
        <f t="shared" si="6"/>
        <v>2011_11_1165</v>
      </c>
      <c r="C101" s="1" t="s">
        <v>107</v>
      </c>
      <c r="D101">
        <f t="shared" si="7"/>
        <v>100</v>
      </c>
      <c r="E101">
        <v>62</v>
      </c>
      <c r="F101">
        <f t="shared" si="8"/>
        <v>12</v>
      </c>
      <c r="G101" s="2" t="str">
        <f t="shared" si="9"/>
        <v/>
      </c>
      <c r="H101" t="s">
        <v>18</v>
      </c>
      <c r="I101">
        <v>1165</v>
      </c>
      <c r="J101">
        <v>124</v>
      </c>
      <c r="K101">
        <v>123</v>
      </c>
      <c r="L101" t="s">
        <v>31</v>
      </c>
      <c r="M101" t="s">
        <v>40</v>
      </c>
      <c r="N101">
        <v>76</v>
      </c>
      <c r="O101">
        <v>1977</v>
      </c>
      <c r="P101">
        <v>15</v>
      </c>
      <c r="Q101" t="s">
        <v>126</v>
      </c>
      <c r="AS101" s="1"/>
      <c r="AY101" s="2"/>
    </row>
    <row r="102" ht="15" customHeight="1">
      <c r="A102" t="str">
        <f t="shared" si="5"/>
        <v>2011_11_62_13</v>
      </c>
      <c r="B102" t="str">
        <f t="shared" si="6"/>
        <v>2011_11_1182</v>
      </c>
      <c r="C102" s="1" t="s">
        <v>107</v>
      </c>
      <c r="D102">
        <f t="shared" si="7"/>
        <v>101</v>
      </c>
      <c r="E102">
        <v>62</v>
      </c>
      <c r="F102">
        <f t="shared" si="8"/>
        <v>13</v>
      </c>
      <c r="G102" s="2" t="str">
        <f t="shared" si="9"/>
        <v/>
      </c>
      <c r="H102" t="s">
        <v>18</v>
      </c>
      <c r="I102">
        <v>1182</v>
      </c>
      <c r="J102">
        <v>123</v>
      </c>
      <c r="K102">
        <v>124</v>
      </c>
      <c r="L102" t="s">
        <v>31</v>
      </c>
      <c r="M102" t="s">
        <v>40</v>
      </c>
      <c r="N102">
        <v>154</v>
      </c>
      <c r="O102">
        <v>1977</v>
      </c>
      <c r="P102">
        <v>15</v>
      </c>
      <c r="Q102" t="s">
        <v>127</v>
      </c>
      <c r="AS102" s="1"/>
      <c r="AY102" s="2"/>
    </row>
    <row r="103" ht="15" customHeight="1">
      <c r="A103" t="str">
        <f t="shared" si="5"/>
        <v>2011_11_62_14</v>
      </c>
      <c r="B103" t="str">
        <f t="shared" si="6"/>
        <v>2011_11_1229</v>
      </c>
      <c r="C103" s="1" t="s">
        <v>107</v>
      </c>
      <c r="D103">
        <f t="shared" si="7"/>
        <v>102</v>
      </c>
      <c r="E103">
        <v>62</v>
      </c>
      <c r="F103">
        <f t="shared" si="8"/>
        <v>14</v>
      </c>
      <c r="G103" s="2" t="str">
        <f t="shared" si="9"/>
        <v/>
      </c>
      <c r="H103" t="s">
        <v>18</v>
      </c>
      <c r="I103">
        <v>1229</v>
      </c>
      <c r="J103">
        <v>124</v>
      </c>
      <c r="K103">
        <v>123</v>
      </c>
      <c r="L103" t="s">
        <v>31</v>
      </c>
      <c r="M103" t="s">
        <v>40</v>
      </c>
      <c r="N103">
        <v>90</v>
      </c>
      <c r="O103">
        <v>1977</v>
      </c>
      <c r="P103">
        <v>15</v>
      </c>
      <c r="Q103" t="s">
        <v>128</v>
      </c>
      <c r="AS103" s="1"/>
      <c r="AY103" s="2"/>
    </row>
    <row r="104" ht="15" customHeight="1">
      <c r="A104" t="str">
        <f t="shared" si="5"/>
        <v>2011_11_62_15</v>
      </c>
      <c r="B104" t="str">
        <f t="shared" si="6"/>
        <v>2011_11_1234</v>
      </c>
      <c r="C104" s="1" t="s">
        <v>107</v>
      </c>
      <c r="D104">
        <f t="shared" si="7"/>
        <v>103</v>
      </c>
      <c r="E104">
        <v>62</v>
      </c>
      <c r="F104">
        <f t="shared" si="8"/>
        <v>15</v>
      </c>
      <c r="G104" s="2" t="str">
        <f t="shared" si="9"/>
        <v>x</v>
      </c>
      <c r="H104" t="s">
        <v>18</v>
      </c>
      <c r="I104">
        <v>1234</v>
      </c>
      <c r="J104">
        <v>123</v>
      </c>
      <c r="K104">
        <v>124</v>
      </c>
      <c r="L104" t="s">
        <v>40</v>
      </c>
      <c r="M104" t="s">
        <v>40</v>
      </c>
      <c r="N104">
        <v>82</v>
      </c>
      <c r="O104">
        <v>1977</v>
      </c>
      <c r="P104">
        <v>15</v>
      </c>
      <c r="Q104" t="s">
        <v>129</v>
      </c>
      <c r="AS104" s="1"/>
      <c r="AY104" s="2"/>
    </row>
    <row r="105" ht="15" customHeight="1">
      <c r="A105" t="str">
        <f t="shared" si="5"/>
        <v>2011_11_63_1</v>
      </c>
      <c r="B105" t="str">
        <f t="shared" si="6"/>
        <v>2011_11_228</v>
      </c>
      <c r="C105" s="1" t="s">
        <v>107</v>
      </c>
      <c r="D105">
        <f t="shared" si="7"/>
        <v>104</v>
      </c>
      <c r="E105">
        <v>63</v>
      </c>
      <c r="F105">
        <f t="shared" si="8"/>
        <v>1</v>
      </c>
      <c r="G105" s="2" t="str">
        <f t="shared" si="9"/>
        <v/>
      </c>
      <c r="H105" t="s">
        <v>18</v>
      </c>
      <c r="I105">
        <v>228</v>
      </c>
      <c r="J105">
        <v>125</v>
      </c>
      <c r="K105">
        <v>126</v>
      </c>
      <c r="L105" t="s">
        <v>19</v>
      </c>
      <c r="M105" t="s">
        <v>40</v>
      </c>
      <c r="N105">
        <v>39</v>
      </c>
      <c r="O105">
        <v>1573</v>
      </c>
      <c r="P105">
        <v>10</v>
      </c>
      <c r="Q105" t="s">
        <v>130</v>
      </c>
      <c r="AS105" s="1"/>
      <c r="AY105" s="2"/>
    </row>
    <row r="106" ht="15" customHeight="1">
      <c r="A106" t="str">
        <f t="shared" si="5"/>
        <v>2011_11_63_2</v>
      </c>
      <c r="B106" t="str">
        <f t="shared" si="6"/>
        <v>2011_11_247</v>
      </c>
      <c r="C106" s="1" t="s">
        <v>107</v>
      </c>
      <c r="D106">
        <f t="shared" si="7"/>
        <v>105</v>
      </c>
      <c r="E106">
        <v>63</v>
      </c>
      <c r="F106">
        <f t="shared" si="8"/>
        <v>2</v>
      </c>
      <c r="G106" s="2" t="str">
        <f t="shared" si="9"/>
        <v/>
      </c>
      <c r="H106" t="s">
        <v>18</v>
      </c>
      <c r="I106">
        <v>247</v>
      </c>
      <c r="J106">
        <v>126</v>
      </c>
      <c r="K106">
        <v>125</v>
      </c>
      <c r="L106" t="s">
        <v>31</v>
      </c>
      <c r="M106" t="s">
        <v>40</v>
      </c>
      <c r="N106">
        <v>55</v>
      </c>
      <c r="O106">
        <v>1573</v>
      </c>
      <c r="P106">
        <v>10</v>
      </c>
      <c r="Q106" t="s">
        <v>131</v>
      </c>
      <c r="AS106" s="1"/>
      <c r="AY106" s="2"/>
    </row>
    <row r="107" ht="15" customHeight="1">
      <c r="A107" t="str">
        <f t="shared" si="5"/>
        <v>2011_11_63_3</v>
      </c>
      <c r="B107" t="str">
        <f t="shared" si="6"/>
        <v>2011_11_328</v>
      </c>
      <c r="C107" s="1" t="s">
        <v>107</v>
      </c>
      <c r="D107">
        <f t="shared" si="7"/>
        <v>106</v>
      </c>
      <c r="E107">
        <v>63</v>
      </c>
      <c r="F107">
        <f t="shared" si="8"/>
        <v>3</v>
      </c>
      <c r="G107" s="2" t="str">
        <f t="shared" si="9"/>
        <v/>
      </c>
      <c r="H107" t="s">
        <v>18</v>
      </c>
      <c r="I107">
        <v>328</v>
      </c>
      <c r="J107">
        <v>125</v>
      </c>
      <c r="K107">
        <v>126</v>
      </c>
      <c r="L107" t="s">
        <v>31</v>
      </c>
      <c r="M107" t="s">
        <v>40</v>
      </c>
      <c r="N107">
        <v>229</v>
      </c>
      <c r="O107">
        <v>1573</v>
      </c>
      <c r="P107">
        <v>10</v>
      </c>
      <c r="Q107" t="s">
        <v>132</v>
      </c>
      <c r="AS107" s="1"/>
      <c r="AY107" s="2"/>
    </row>
    <row r="108" ht="15" customHeight="1">
      <c r="A108" t="str">
        <f t="shared" si="5"/>
        <v>2011_11_63_4</v>
      </c>
      <c r="B108" t="str">
        <f t="shared" si="6"/>
        <v>2011_11_533</v>
      </c>
      <c r="C108" s="1" t="s">
        <v>107</v>
      </c>
      <c r="D108">
        <f t="shared" si="7"/>
        <v>107</v>
      </c>
      <c r="E108">
        <v>63</v>
      </c>
      <c r="F108">
        <f t="shared" si="8"/>
        <v>4</v>
      </c>
      <c r="G108" s="2" t="str">
        <f t="shared" si="9"/>
        <v/>
      </c>
      <c r="H108" t="s">
        <v>18</v>
      </c>
      <c r="I108">
        <v>533</v>
      </c>
      <c r="J108">
        <v>126</v>
      </c>
      <c r="K108">
        <v>125</v>
      </c>
      <c r="L108" t="s">
        <v>31</v>
      </c>
      <c r="M108" t="s">
        <v>40</v>
      </c>
      <c r="N108">
        <v>300</v>
      </c>
      <c r="O108">
        <v>1573</v>
      </c>
      <c r="P108">
        <v>10</v>
      </c>
      <c r="Q108" t="s">
        <v>133</v>
      </c>
      <c r="AS108" s="1"/>
      <c r="AY108" s="2"/>
    </row>
    <row r="109" ht="15" customHeight="1">
      <c r="A109" t="str">
        <f t="shared" si="5"/>
        <v>2011_11_63_5</v>
      </c>
      <c r="B109" t="str">
        <f t="shared" si="6"/>
        <v>2011_11_574</v>
      </c>
      <c r="C109" s="1" t="s">
        <v>107</v>
      </c>
      <c r="D109">
        <f t="shared" si="7"/>
        <v>108</v>
      </c>
      <c r="E109">
        <v>63</v>
      </c>
      <c r="F109">
        <f t="shared" si="8"/>
        <v>5</v>
      </c>
      <c r="G109" s="2" t="str">
        <f t="shared" si="9"/>
        <v/>
      </c>
      <c r="H109" t="s">
        <v>18</v>
      </c>
      <c r="I109">
        <v>574</v>
      </c>
      <c r="J109">
        <v>125</v>
      </c>
      <c r="K109">
        <v>126</v>
      </c>
      <c r="L109" t="s">
        <v>31</v>
      </c>
      <c r="M109" t="s">
        <v>40</v>
      </c>
      <c r="N109">
        <v>493</v>
      </c>
      <c r="O109">
        <v>1573</v>
      </c>
      <c r="P109">
        <v>10</v>
      </c>
      <c r="Q109" t="s">
        <v>134</v>
      </c>
      <c r="AS109" s="1"/>
      <c r="AY109" s="2"/>
    </row>
    <row r="110" ht="15" customHeight="1">
      <c r="A110" t="str">
        <f t="shared" si="5"/>
        <v>2011_11_63_6</v>
      </c>
      <c r="B110" t="str">
        <f t="shared" si="6"/>
        <v>2011_11_787</v>
      </c>
      <c r="C110" s="1" t="s">
        <v>107</v>
      </c>
      <c r="D110">
        <f t="shared" si="7"/>
        <v>109</v>
      </c>
      <c r="E110">
        <v>63</v>
      </c>
      <c r="F110">
        <f t="shared" si="8"/>
        <v>6</v>
      </c>
      <c r="G110" s="2" t="str">
        <f t="shared" si="9"/>
        <v/>
      </c>
      <c r="H110" t="s">
        <v>18</v>
      </c>
      <c r="I110">
        <v>787</v>
      </c>
      <c r="J110">
        <v>126</v>
      </c>
      <c r="K110">
        <v>125</v>
      </c>
      <c r="L110" t="s">
        <v>31</v>
      </c>
      <c r="M110" t="s">
        <v>40</v>
      </c>
      <c r="N110">
        <v>91</v>
      </c>
      <c r="O110">
        <v>1573</v>
      </c>
      <c r="P110">
        <v>10</v>
      </c>
      <c r="Q110" t="s">
        <v>135</v>
      </c>
      <c r="AS110" s="1"/>
      <c r="AY110" s="2"/>
    </row>
    <row r="111" ht="15" customHeight="1">
      <c r="A111" t="str">
        <f t="shared" si="5"/>
        <v>2011_11_63_7</v>
      </c>
      <c r="B111" t="str">
        <f t="shared" si="6"/>
        <v>2011_11_830</v>
      </c>
      <c r="C111" s="1" t="s">
        <v>107</v>
      </c>
      <c r="D111">
        <f t="shared" si="7"/>
        <v>110</v>
      </c>
      <c r="E111">
        <v>63</v>
      </c>
      <c r="F111">
        <f t="shared" si="8"/>
        <v>7</v>
      </c>
      <c r="G111" s="2" t="str">
        <f t="shared" si="9"/>
        <v/>
      </c>
      <c r="H111" t="s">
        <v>18</v>
      </c>
      <c r="I111">
        <v>830</v>
      </c>
      <c r="J111">
        <v>125</v>
      </c>
      <c r="K111">
        <v>126</v>
      </c>
      <c r="L111" t="s">
        <v>31</v>
      </c>
      <c r="M111" t="s">
        <v>40</v>
      </c>
      <c r="N111">
        <v>179</v>
      </c>
      <c r="O111">
        <v>1573</v>
      </c>
      <c r="P111">
        <v>10</v>
      </c>
      <c r="Q111" t="s">
        <v>136</v>
      </c>
      <c r="AS111" s="1"/>
      <c r="AY111" s="2"/>
    </row>
    <row r="112" ht="15" customHeight="1">
      <c r="A112" t="str">
        <f t="shared" si="5"/>
        <v>2011_11_63_8</v>
      </c>
      <c r="B112" t="str">
        <f t="shared" si="6"/>
        <v>2011_11_1218</v>
      </c>
      <c r="C112" s="1" t="s">
        <v>107</v>
      </c>
      <c r="D112">
        <f t="shared" si="7"/>
        <v>111</v>
      </c>
      <c r="E112">
        <v>63</v>
      </c>
      <c r="F112">
        <f t="shared" si="8"/>
        <v>8</v>
      </c>
      <c r="G112" s="2" t="str">
        <f t="shared" si="9"/>
        <v/>
      </c>
      <c r="H112" t="s">
        <v>18</v>
      </c>
      <c r="I112">
        <v>1218</v>
      </c>
      <c r="J112">
        <v>126</v>
      </c>
      <c r="K112">
        <v>125</v>
      </c>
      <c r="L112" t="s">
        <v>31</v>
      </c>
      <c r="M112" t="s">
        <v>40</v>
      </c>
      <c r="N112">
        <v>18</v>
      </c>
      <c r="O112">
        <v>1573</v>
      </c>
      <c r="P112">
        <v>10</v>
      </c>
      <c r="Q112" t="s">
        <v>137</v>
      </c>
      <c r="AS112" s="1"/>
      <c r="AY112" s="2"/>
    </row>
    <row r="113" ht="15" customHeight="1">
      <c r="A113" t="str">
        <f t="shared" si="5"/>
        <v>2011_11_63_9</v>
      </c>
      <c r="B113" t="str">
        <f t="shared" si="6"/>
        <v>2011_11_1315</v>
      </c>
      <c r="C113" s="1" t="s">
        <v>107</v>
      </c>
      <c r="D113">
        <f t="shared" si="7"/>
        <v>112</v>
      </c>
      <c r="E113">
        <v>63</v>
      </c>
      <c r="F113">
        <f t="shared" si="8"/>
        <v>9</v>
      </c>
      <c r="G113" s="2" t="str">
        <f t="shared" si="9"/>
        <v/>
      </c>
      <c r="H113" t="s">
        <v>18</v>
      </c>
      <c r="I113">
        <v>1315</v>
      </c>
      <c r="J113">
        <v>125</v>
      </c>
      <c r="K113">
        <v>126</v>
      </c>
      <c r="L113" t="s">
        <v>31</v>
      </c>
      <c r="M113" t="s">
        <v>40</v>
      </c>
      <c r="N113">
        <v>135</v>
      </c>
      <c r="O113">
        <v>1573</v>
      </c>
      <c r="P113">
        <v>10</v>
      </c>
      <c r="Q113" t="s">
        <v>138</v>
      </c>
      <c r="AS113" s="1"/>
      <c r="AY113" s="2"/>
    </row>
    <row r="114" ht="15" customHeight="1">
      <c r="A114" t="str">
        <f t="shared" si="5"/>
        <v>2011_11_63_10</v>
      </c>
      <c r="B114" t="str">
        <f t="shared" si="6"/>
        <v>2011_11_1355</v>
      </c>
      <c r="C114" s="1" t="s">
        <v>107</v>
      </c>
      <c r="D114">
        <f t="shared" si="7"/>
        <v>113</v>
      </c>
      <c r="E114">
        <v>63</v>
      </c>
      <c r="F114">
        <f t="shared" si="8"/>
        <v>10</v>
      </c>
      <c r="G114" s="2" t="str">
        <f t="shared" si="9"/>
        <v>x</v>
      </c>
      <c r="H114" t="s">
        <v>18</v>
      </c>
      <c r="I114">
        <v>1355</v>
      </c>
      <c r="J114">
        <v>126</v>
      </c>
      <c r="K114">
        <v>125</v>
      </c>
      <c r="L114" t="s">
        <v>40</v>
      </c>
      <c r="M114" t="s">
        <v>40</v>
      </c>
      <c r="N114">
        <v>34</v>
      </c>
      <c r="O114">
        <v>1573</v>
      </c>
      <c r="P114">
        <v>10</v>
      </c>
      <c r="Q114" t="s">
        <v>139</v>
      </c>
      <c r="AS114" s="1"/>
      <c r="AY114" s="2"/>
    </row>
    <row r="115" ht="15" customHeight="1">
      <c r="A115" t="str">
        <f t="shared" si="5"/>
        <v>2018_05_55_1</v>
      </c>
      <c r="B115" t="str">
        <f t="shared" si="6"/>
        <v>2018_05_3742</v>
      </c>
      <c r="C115" s="1" t="s">
        <v>140</v>
      </c>
      <c r="D115">
        <f t="shared" si="7"/>
        <v>114</v>
      </c>
      <c r="E115">
        <v>55</v>
      </c>
      <c r="F115">
        <f t="shared" si="8"/>
        <v>1</v>
      </c>
      <c r="G115" s="2" t="str">
        <f t="shared" si="9"/>
        <v/>
      </c>
      <c r="H115" t="s">
        <v>141</v>
      </c>
      <c r="I115">
        <v>3742</v>
      </c>
      <c r="J115">
        <v>58</v>
      </c>
      <c r="K115">
        <v>57</v>
      </c>
      <c r="L115" t="s">
        <v>19</v>
      </c>
      <c r="M115" t="s">
        <v>20</v>
      </c>
      <c r="N115">
        <v>743</v>
      </c>
      <c r="O115">
        <v>15679</v>
      </c>
      <c r="P115">
        <v>11</v>
      </c>
      <c r="Q115" t="s">
        <v>142</v>
      </c>
      <c r="AW115" s="1"/>
      <c r="BC115" s="2"/>
    </row>
    <row r="116" ht="15" customHeight="1">
      <c r="A116" t="str">
        <f t="shared" si="5"/>
        <v>2018_05_55_2</v>
      </c>
      <c r="B116" t="str">
        <f t="shared" si="6"/>
        <v>2018_05_4388</v>
      </c>
      <c r="C116" s="1" t="s">
        <v>140</v>
      </c>
      <c r="D116">
        <f t="shared" si="7"/>
        <v>115</v>
      </c>
      <c r="E116">
        <v>55</v>
      </c>
      <c r="F116">
        <f t="shared" si="8"/>
        <v>2</v>
      </c>
      <c r="G116" s="2" t="str">
        <f t="shared" si="9"/>
        <v/>
      </c>
      <c r="H116" t="s">
        <v>141</v>
      </c>
      <c r="I116">
        <v>4388</v>
      </c>
      <c r="J116">
        <v>57</v>
      </c>
      <c r="K116">
        <v>58</v>
      </c>
      <c r="L116" t="s">
        <v>31</v>
      </c>
      <c r="M116" t="s">
        <v>20</v>
      </c>
      <c r="N116">
        <v>4488</v>
      </c>
      <c r="O116">
        <v>15679</v>
      </c>
      <c r="P116">
        <v>11</v>
      </c>
      <c r="Q116" t="s">
        <v>143</v>
      </c>
      <c r="AW116" s="1"/>
      <c r="BC116" s="2"/>
    </row>
    <row r="117" ht="15" customHeight="1">
      <c r="A117" t="str">
        <f t="shared" si="5"/>
        <v>2018_05_55_3</v>
      </c>
      <c r="B117" t="str">
        <f t="shared" si="6"/>
        <v>2018_05_6255</v>
      </c>
      <c r="C117" s="1" t="s">
        <v>140</v>
      </c>
      <c r="D117">
        <f t="shared" si="7"/>
        <v>116</v>
      </c>
      <c r="E117">
        <v>55</v>
      </c>
      <c r="F117">
        <f t="shared" si="8"/>
        <v>3</v>
      </c>
      <c r="G117" s="2" t="str">
        <f t="shared" si="9"/>
        <v/>
      </c>
      <c r="H117" t="s">
        <v>141</v>
      </c>
      <c r="I117">
        <v>6255</v>
      </c>
      <c r="J117">
        <v>58</v>
      </c>
      <c r="K117">
        <v>57</v>
      </c>
      <c r="L117" t="s">
        <v>31</v>
      </c>
      <c r="M117" t="s">
        <v>20</v>
      </c>
      <c r="N117">
        <v>684</v>
      </c>
      <c r="O117">
        <v>15679</v>
      </c>
      <c r="P117">
        <v>11</v>
      </c>
      <c r="Q117" t="s">
        <v>144</v>
      </c>
      <c r="AW117" s="1"/>
      <c r="BC117" s="2"/>
    </row>
    <row r="118" ht="15" customHeight="1">
      <c r="A118" t="str">
        <f t="shared" si="5"/>
        <v>2018_05_55_4</v>
      </c>
      <c r="B118" t="str">
        <f t="shared" si="6"/>
        <v>2018_05_6287</v>
      </c>
      <c r="C118" s="1" t="s">
        <v>140</v>
      </c>
      <c r="D118">
        <f t="shared" si="7"/>
        <v>117</v>
      </c>
      <c r="E118">
        <v>55</v>
      </c>
      <c r="F118">
        <f t="shared" si="8"/>
        <v>4</v>
      </c>
      <c r="G118" s="2" t="str">
        <f t="shared" si="9"/>
        <v/>
      </c>
      <c r="H118" t="s">
        <v>141</v>
      </c>
      <c r="I118">
        <v>6287</v>
      </c>
      <c r="J118">
        <v>57</v>
      </c>
      <c r="K118">
        <v>58</v>
      </c>
      <c r="L118" t="s">
        <v>31</v>
      </c>
      <c r="M118" t="s">
        <v>20</v>
      </c>
      <c r="N118">
        <v>3770</v>
      </c>
      <c r="O118">
        <v>15679</v>
      </c>
      <c r="P118">
        <v>11</v>
      </c>
      <c r="Q118" t="s">
        <v>145</v>
      </c>
      <c r="AW118" s="1"/>
      <c r="BC118" s="2"/>
    </row>
    <row r="119" ht="15" customHeight="1">
      <c r="A119" t="str">
        <f t="shared" si="5"/>
        <v>2018_05_55_5</v>
      </c>
      <c r="B119" t="str">
        <f t="shared" si="6"/>
        <v>2018_05_6301</v>
      </c>
      <c r="C119" s="1" t="s">
        <v>140</v>
      </c>
      <c r="D119">
        <f t="shared" si="7"/>
        <v>118</v>
      </c>
      <c r="E119">
        <v>55</v>
      </c>
      <c r="F119">
        <f t="shared" si="8"/>
        <v>5</v>
      </c>
      <c r="G119" s="2" t="str">
        <f t="shared" si="9"/>
        <v/>
      </c>
      <c r="H119" t="s">
        <v>141</v>
      </c>
      <c r="I119">
        <v>6301</v>
      </c>
      <c r="J119">
        <v>58</v>
      </c>
      <c r="K119">
        <v>57</v>
      </c>
      <c r="L119" t="s">
        <v>31</v>
      </c>
      <c r="M119" t="s">
        <v>20</v>
      </c>
      <c r="N119">
        <v>329</v>
      </c>
      <c r="O119">
        <v>15679</v>
      </c>
      <c r="P119">
        <v>11</v>
      </c>
      <c r="Q119" t="s">
        <v>146</v>
      </c>
      <c r="AW119" s="1"/>
      <c r="BC119" s="2"/>
    </row>
    <row r="120" ht="15" customHeight="1">
      <c r="A120" t="str">
        <f t="shared" si="5"/>
        <v>2018_05_55_6</v>
      </c>
      <c r="B120" t="str">
        <f t="shared" si="6"/>
        <v>2018_05_6408</v>
      </c>
      <c r="C120" s="1" t="s">
        <v>140</v>
      </c>
      <c r="D120">
        <f t="shared" si="7"/>
        <v>119</v>
      </c>
      <c r="E120">
        <v>55</v>
      </c>
      <c r="F120">
        <f t="shared" si="8"/>
        <v>6</v>
      </c>
      <c r="G120" s="2" t="str">
        <f t="shared" si="9"/>
        <v/>
      </c>
      <c r="H120" t="s">
        <v>141</v>
      </c>
      <c r="I120">
        <v>6408</v>
      </c>
      <c r="J120">
        <v>57</v>
      </c>
      <c r="K120">
        <v>58</v>
      </c>
      <c r="L120" t="s">
        <v>31</v>
      </c>
      <c r="M120" t="s">
        <v>20</v>
      </c>
      <c r="N120">
        <v>316</v>
      </c>
      <c r="O120">
        <v>15679</v>
      </c>
      <c r="P120">
        <v>11</v>
      </c>
      <c r="Q120" t="s">
        <v>147</v>
      </c>
      <c r="AW120" s="1"/>
      <c r="BC120" s="2"/>
    </row>
    <row r="121" ht="15" customHeight="1">
      <c r="A121" t="str">
        <f t="shared" si="5"/>
        <v>2018_05_55_7</v>
      </c>
      <c r="B121" t="str">
        <f t="shared" si="6"/>
        <v>2018_05_6540</v>
      </c>
      <c r="C121" s="1" t="s">
        <v>140</v>
      </c>
      <c r="D121">
        <f t="shared" si="7"/>
        <v>120</v>
      </c>
      <c r="E121">
        <v>55</v>
      </c>
      <c r="F121">
        <f t="shared" si="8"/>
        <v>7</v>
      </c>
      <c r="G121" s="2" t="str">
        <f t="shared" si="9"/>
        <v/>
      </c>
      <c r="H121" t="s">
        <v>141</v>
      </c>
      <c r="I121">
        <v>6540</v>
      </c>
      <c r="J121">
        <v>58</v>
      </c>
      <c r="K121">
        <v>57</v>
      </c>
      <c r="L121" t="s">
        <v>31</v>
      </c>
      <c r="M121" t="s">
        <v>20</v>
      </c>
      <c r="N121">
        <v>31</v>
      </c>
      <c r="O121">
        <v>15679</v>
      </c>
      <c r="P121">
        <v>11</v>
      </c>
      <c r="Q121" t="s">
        <v>148</v>
      </c>
      <c r="AW121" s="1"/>
      <c r="BC121" s="2"/>
    </row>
    <row r="122" ht="15" customHeight="1">
      <c r="A122" t="str">
        <f t="shared" si="5"/>
        <v>2018_05_55_8</v>
      </c>
      <c r="B122" t="str">
        <f t="shared" si="6"/>
        <v>2018_05_6632</v>
      </c>
      <c r="C122" s="1" t="s">
        <v>140</v>
      </c>
      <c r="D122">
        <f t="shared" si="7"/>
        <v>121</v>
      </c>
      <c r="E122">
        <v>55</v>
      </c>
      <c r="F122">
        <f t="shared" si="8"/>
        <v>8</v>
      </c>
      <c r="G122" s="2" t="str">
        <f t="shared" si="9"/>
        <v>x</v>
      </c>
      <c r="H122" t="s">
        <v>141</v>
      </c>
      <c r="I122">
        <v>6632</v>
      </c>
      <c r="J122">
        <v>57</v>
      </c>
      <c r="K122">
        <v>58</v>
      </c>
      <c r="L122" t="s">
        <v>20</v>
      </c>
      <c r="M122" t="s">
        <v>20</v>
      </c>
      <c r="N122">
        <v>60</v>
      </c>
      <c r="O122">
        <v>15679</v>
      </c>
      <c r="P122">
        <v>11</v>
      </c>
      <c r="Q122" t="s">
        <v>149</v>
      </c>
      <c r="AW122" s="1"/>
      <c r="BC122" s="2"/>
    </row>
    <row r="123" ht="15" customHeight="1">
      <c r="A123" t="str">
        <f t="shared" si="5"/>
        <v>2018_05_107_1</v>
      </c>
      <c r="B123" t="str">
        <f t="shared" si="6"/>
        <v>2018_05_3643</v>
      </c>
      <c r="C123" s="1" t="s">
        <v>140</v>
      </c>
      <c r="D123">
        <f t="shared" si="7"/>
        <v>122</v>
      </c>
      <c r="E123">
        <v>107</v>
      </c>
      <c r="F123">
        <f t="shared" si="8"/>
        <v>1</v>
      </c>
      <c r="G123" s="2" t="str">
        <f t="shared" si="9"/>
        <v/>
      </c>
      <c r="H123" t="s">
        <v>141</v>
      </c>
      <c r="I123">
        <v>3643</v>
      </c>
      <c r="J123">
        <v>110</v>
      </c>
      <c r="K123">
        <v>109</v>
      </c>
      <c r="L123" t="s">
        <v>19</v>
      </c>
      <c r="M123" t="s">
        <v>20</v>
      </c>
      <c r="N123">
        <v>597</v>
      </c>
      <c r="O123">
        <v>3551</v>
      </c>
      <c r="P123">
        <v>9</v>
      </c>
      <c r="Q123" t="s">
        <v>150</v>
      </c>
      <c r="AW123" s="1"/>
      <c r="BC123" s="2"/>
    </row>
    <row r="124" ht="15" customHeight="1">
      <c r="A124" t="str">
        <f t="shared" si="5"/>
        <v>2018_05_107_2</v>
      </c>
      <c r="B124" t="str">
        <f t="shared" si="6"/>
        <v>2018_05_3701</v>
      </c>
      <c r="C124" s="1" t="s">
        <v>140</v>
      </c>
      <c r="D124">
        <f t="shared" si="7"/>
        <v>123</v>
      </c>
      <c r="E124">
        <v>107</v>
      </c>
      <c r="F124">
        <f t="shared" si="8"/>
        <v>2</v>
      </c>
      <c r="G124" s="2" t="str">
        <f t="shared" si="9"/>
        <v/>
      </c>
      <c r="H124" t="s">
        <v>141</v>
      </c>
      <c r="I124">
        <v>3701</v>
      </c>
      <c r="J124">
        <v>109</v>
      </c>
      <c r="K124">
        <v>110</v>
      </c>
      <c r="L124" t="s">
        <v>31</v>
      </c>
      <c r="M124" t="s">
        <v>20</v>
      </c>
      <c r="N124">
        <v>447</v>
      </c>
      <c r="O124">
        <v>3551</v>
      </c>
      <c r="P124">
        <v>9</v>
      </c>
      <c r="Q124" t="s">
        <v>151</v>
      </c>
      <c r="AW124" s="1"/>
      <c r="BC124" s="2"/>
    </row>
    <row r="125" ht="15" customHeight="1">
      <c r="A125" t="str">
        <f t="shared" si="5"/>
        <v>2018_05_107_3</v>
      </c>
      <c r="B125" t="str">
        <f t="shared" si="6"/>
        <v>2018_05_4314</v>
      </c>
      <c r="C125" s="1" t="s">
        <v>140</v>
      </c>
      <c r="D125">
        <f t="shared" si="7"/>
        <v>124</v>
      </c>
      <c r="E125">
        <v>107</v>
      </c>
      <c r="F125">
        <f t="shared" si="8"/>
        <v>3</v>
      </c>
      <c r="G125" s="2" t="str">
        <f t="shared" si="9"/>
        <v/>
      </c>
      <c r="H125" t="s">
        <v>141</v>
      </c>
      <c r="I125">
        <v>4314</v>
      </c>
      <c r="J125">
        <v>110</v>
      </c>
      <c r="K125">
        <v>109</v>
      </c>
      <c r="L125" t="s">
        <v>31</v>
      </c>
      <c r="M125" t="s">
        <v>20</v>
      </c>
      <c r="N125">
        <v>1089</v>
      </c>
      <c r="O125">
        <v>3551</v>
      </c>
      <c r="P125">
        <v>9</v>
      </c>
      <c r="Q125" t="s">
        <v>152</v>
      </c>
      <c r="AW125" s="1"/>
      <c r="BC125" s="2"/>
    </row>
    <row r="126" ht="15" customHeight="1">
      <c r="A126" t="str">
        <f t="shared" si="5"/>
        <v>2018_05_107_4</v>
      </c>
      <c r="B126" t="str">
        <f t="shared" si="6"/>
        <v>2018_05_4501</v>
      </c>
      <c r="C126" s="1" t="s">
        <v>140</v>
      </c>
      <c r="D126">
        <f t="shared" si="7"/>
        <v>125</v>
      </c>
      <c r="E126">
        <v>107</v>
      </c>
      <c r="F126">
        <f t="shared" si="8"/>
        <v>4</v>
      </c>
      <c r="G126" s="2" t="str">
        <f t="shared" si="9"/>
        <v/>
      </c>
      <c r="H126" t="s">
        <v>141</v>
      </c>
      <c r="I126">
        <v>4501</v>
      </c>
      <c r="J126">
        <v>109</v>
      </c>
      <c r="K126">
        <v>110</v>
      </c>
      <c r="L126" t="s">
        <v>31</v>
      </c>
      <c r="M126" t="s">
        <v>20</v>
      </c>
      <c r="N126">
        <v>407</v>
      </c>
      <c r="O126">
        <v>3551</v>
      </c>
      <c r="P126">
        <v>9</v>
      </c>
      <c r="Q126" t="s">
        <v>153</v>
      </c>
      <c r="AW126" s="1"/>
      <c r="BC126" s="2"/>
    </row>
    <row r="127" ht="15" customHeight="1">
      <c r="A127" t="str">
        <f t="shared" si="5"/>
        <v>2018_05_107_5</v>
      </c>
      <c r="B127" t="str">
        <f t="shared" si="6"/>
        <v>2018_05_5839</v>
      </c>
      <c r="C127" s="1" t="s">
        <v>140</v>
      </c>
      <c r="D127">
        <f t="shared" si="7"/>
        <v>126</v>
      </c>
      <c r="E127">
        <v>107</v>
      </c>
      <c r="F127">
        <f t="shared" si="8"/>
        <v>5</v>
      </c>
      <c r="G127" s="2" t="str">
        <f t="shared" si="9"/>
        <v/>
      </c>
      <c r="H127" t="s">
        <v>141</v>
      </c>
      <c r="I127">
        <v>5839</v>
      </c>
      <c r="J127">
        <v>110</v>
      </c>
      <c r="K127">
        <v>109</v>
      </c>
      <c r="L127" t="s">
        <v>31</v>
      </c>
      <c r="M127" t="s">
        <v>20</v>
      </c>
      <c r="N127">
        <v>514</v>
      </c>
      <c r="O127">
        <v>3551</v>
      </c>
      <c r="P127">
        <v>9</v>
      </c>
      <c r="Q127" t="s">
        <v>154</v>
      </c>
      <c r="AW127" s="1"/>
      <c r="BC127" s="2"/>
    </row>
    <row r="128" ht="15" customHeight="1">
      <c r="A128" t="str">
        <f t="shared" si="5"/>
        <v>2018_05_107_6</v>
      </c>
      <c r="B128" t="str">
        <f t="shared" si="6"/>
        <v>2018_05_5977</v>
      </c>
      <c r="C128" s="1" t="s">
        <v>140</v>
      </c>
      <c r="D128">
        <f t="shared" si="7"/>
        <v>127</v>
      </c>
      <c r="E128">
        <v>107</v>
      </c>
      <c r="F128">
        <f t="shared" si="8"/>
        <v>6</v>
      </c>
      <c r="G128" s="2" t="str">
        <f t="shared" si="9"/>
        <v/>
      </c>
      <c r="H128" t="s">
        <v>141</v>
      </c>
      <c r="I128">
        <v>5977</v>
      </c>
      <c r="J128">
        <v>109</v>
      </c>
      <c r="K128">
        <v>110</v>
      </c>
      <c r="L128" t="s">
        <v>31</v>
      </c>
      <c r="M128" t="s">
        <v>20</v>
      </c>
      <c r="N128">
        <v>191</v>
      </c>
      <c r="O128">
        <v>3551</v>
      </c>
      <c r="P128">
        <v>9</v>
      </c>
      <c r="Q128" t="s">
        <v>155</v>
      </c>
      <c r="AW128" s="1"/>
      <c r="BC128" s="2"/>
    </row>
    <row r="129" ht="15" customHeight="1">
      <c r="A129" t="str">
        <f t="shared" si="5"/>
        <v>2018_05_107_7</v>
      </c>
      <c r="B129" t="str">
        <f t="shared" si="6"/>
        <v>2018_05_6121</v>
      </c>
      <c r="C129" s="1" t="s">
        <v>140</v>
      </c>
      <c r="D129">
        <f t="shared" si="7"/>
        <v>128</v>
      </c>
      <c r="E129">
        <v>107</v>
      </c>
      <c r="F129">
        <f t="shared" si="8"/>
        <v>7</v>
      </c>
      <c r="G129" s="2" t="str">
        <f t="shared" si="9"/>
        <v/>
      </c>
      <c r="H129" t="s">
        <v>141</v>
      </c>
      <c r="I129">
        <v>6121</v>
      </c>
      <c r="J129">
        <v>110</v>
      </c>
      <c r="K129">
        <v>109</v>
      </c>
      <c r="L129" t="s">
        <v>31</v>
      </c>
      <c r="M129" t="s">
        <v>20</v>
      </c>
      <c r="N129">
        <v>211</v>
      </c>
      <c r="O129">
        <v>3551</v>
      </c>
      <c r="P129">
        <v>9</v>
      </c>
      <c r="Q129" t="s">
        <v>156</v>
      </c>
      <c r="AW129" s="1"/>
      <c r="BC129" s="2"/>
    </row>
    <row r="130" ht="15" customHeight="1">
      <c r="A130" t="str">
        <f t="shared" ref="A130:A193" si="10">CONCATENATE($C130,"_",$E130,"_",$F130)</f>
        <v>2018_05_107_8</v>
      </c>
      <c r="B130" t="str">
        <f t="shared" ref="B130:B193" si="11">CONCATENATE($C130,"_",$I130)</f>
        <v>2018_05_6241</v>
      </c>
      <c r="C130" s="1" t="s">
        <v>140</v>
      </c>
      <c r="D130">
        <f t="shared" ref="D130:D193" si="12">IF(ISNUMBER($D129),$D129+1,1)</f>
        <v>129</v>
      </c>
      <c r="E130">
        <v>107</v>
      </c>
      <c r="F130">
        <f t="shared" ref="F130:F193" si="13">IF($E130="","",IF($E130=$E129,$F129+1,1))</f>
        <v>8</v>
      </c>
      <c r="G130" s="2" t="str">
        <f t="shared" ref="G130:G193" si="14">IF($E131=$E130,"","x")</f>
        <v>x</v>
      </c>
      <c r="H130" t="s">
        <v>141</v>
      </c>
      <c r="I130">
        <v>6241</v>
      </c>
      <c r="J130">
        <v>109</v>
      </c>
      <c r="K130">
        <v>110</v>
      </c>
      <c r="L130" t="s">
        <v>20</v>
      </c>
      <c r="M130" t="s">
        <v>20</v>
      </c>
      <c r="N130">
        <v>74</v>
      </c>
      <c r="O130">
        <v>3551</v>
      </c>
      <c r="P130">
        <v>9</v>
      </c>
      <c r="Q130" t="s">
        <v>157</v>
      </c>
      <c r="AW130" s="1"/>
      <c r="BC130" s="2"/>
    </row>
    <row r="131" ht="15" customHeight="1">
      <c r="A131" t="str">
        <f t="shared" si="10"/>
        <v>2018_05_159_1</v>
      </c>
      <c r="B131" t="str">
        <f t="shared" si="11"/>
        <v>2018_05_3628</v>
      </c>
      <c r="C131" s="1" t="s">
        <v>140</v>
      </c>
      <c r="D131">
        <f t="shared" si="12"/>
        <v>130</v>
      </c>
      <c r="E131">
        <v>159</v>
      </c>
      <c r="F131">
        <f t="shared" si="13"/>
        <v>1</v>
      </c>
      <c r="G131" s="2" t="str">
        <f t="shared" si="14"/>
        <v/>
      </c>
      <c r="H131" t="s">
        <v>141</v>
      </c>
      <c r="I131">
        <v>3628</v>
      </c>
      <c r="J131">
        <v>162</v>
      </c>
      <c r="K131">
        <v>161</v>
      </c>
      <c r="L131" t="s">
        <v>158</v>
      </c>
      <c r="M131" t="s">
        <v>20</v>
      </c>
      <c r="N131">
        <v>283</v>
      </c>
      <c r="O131">
        <v>2704</v>
      </c>
      <c r="P131">
        <v>9</v>
      </c>
      <c r="Q131" t="s">
        <v>159</v>
      </c>
      <c r="AW131" s="1"/>
      <c r="BC131" s="2"/>
    </row>
    <row r="132" ht="15" customHeight="1">
      <c r="A132" t="str">
        <f t="shared" si="10"/>
        <v>2018_05_159_2</v>
      </c>
      <c r="B132" t="str">
        <f t="shared" si="11"/>
        <v>2018_05_5597</v>
      </c>
      <c r="C132" s="1" t="s">
        <v>140</v>
      </c>
      <c r="D132">
        <f t="shared" si="12"/>
        <v>131</v>
      </c>
      <c r="E132">
        <v>159</v>
      </c>
      <c r="F132">
        <f t="shared" si="13"/>
        <v>2</v>
      </c>
      <c r="G132" s="2" t="str">
        <f t="shared" si="14"/>
        <v/>
      </c>
      <c r="H132" t="s">
        <v>141</v>
      </c>
      <c r="I132">
        <v>5597</v>
      </c>
      <c r="J132">
        <v>162</v>
      </c>
      <c r="K132">
        <v>161</v>
      </c>
      <c r="L132" t="s">
        <v>19</v>
      </c>
      <c r="M132" t="s">
        <v>20</v>
      </c>
      <c r="N132">
        <v>99</v>
      </c>
      <c r="O132">
        <v>2704</v>
      </c>
      <c r="P132">
        <v>9</v>
      </c>
      <c r="Q132" t="s">
        <v>160</v>
      </c>
      <c r="AW132" s="1"/>
      <c r="BC132" s="2"/>
    </row>
    <row r="133" ht="15" customHeight="1">
      <c r="A133" t="str">
        <f t="shared" si="10"/>
        <v>2018_05_159_3</v>
      </c>
      <c r="B133" t="str">
        <f t="shared" si="11"/>
        <v>2018_05_5693</v>
      </c>
      <c r="C133" s="1" t="s">
        <v>140</v>
      </c>
      <c r="D133">
        <f t="shared" si="12"/>
        <v>132</v>
      </c>
      <c r="E133">
        <v>159</v>
      </c>
      <c r="F133">
        <f t="shared" si="13"/>
        <v>3</v>
      </c>
      <c r="G133" s="2" t="str">
        <f t="shared" si="14"/>
        <v>x</v>
      </c>
      <c r="H133" t="s">
        <v>141</v>
      </c>
      <c r="I133">
        <v>5693</v>
      </c>
      <c r="J133">
        <v>161</v>
      </c>
      <c r="K133">
        <v>162</v>
      </c>
      <c r="L133" t="s">
        <v>20</v>
      </c>
      <c r="M133" t="s">
        <v>20</v>
      </c>
      <c r="N133">
        <v>52</v>
      </c>
      <c r="O133">
        <v>2704</v>
      </c>
      <c r="P133">
        <v>9</v>
      </c>
      <c r="Q133" t="s">
        <v>161</v>
      </c>
      <c r="AW133" s="1"/>
      <c r="BC133" s="2"/>
    </row>
    <row r="134" ht="15" customHeight="1">
      <c r="A134" t="str">
        <f t="shared" si="10"/>
        <v>2018_05_185_1</v>
      </c>
      <c r="B134" t="str">
        <f t="shared" si="11"/>
        <v>2018_05_6272</v>
      </c>
      <c r="C134" s="1" t="s">
        <v>140</v>
      </c>
      <c r="D134">
        <f t="shared" si="12"/>
        <v>133</v>
      </c>
      <c r="E134">
        <v>185</v>
      </c>
      <c r="F134">
        <f t="shared" si="13"/>
        <v>1</v>
      </c>
      <c r="G134" s="2" t="str">
        <f t="shared" si="14"/>
        <v/>
      </c>
      <c r="H134" t="s">
        <v>141</v>
      </c>
      <c r="I134">
        <v>6272</v>
      </c>
      <c r="J134">
        <v>188</v>
      </c>
      <c r="K134">
        <v>187</v>
      </c>
      <c r="L134" t="s">
        <v>19</v>
      </c>
      <c r="M134" t="s">
        <v>20</v>
      </c>
      <c r="N134">
        <v>618</v>
      </c>
      <c r="O134">
        <v>3501</v>
      </c>
      <c r="P134">
        <v>9</v>
      </c>
      <c r="Q134" t="s">
        <v>162</v>
      </c>
      <c r="AW134" s="1"/>
      <c r="BC134" s="2"/>
    </row>
    <row r="135" ht="15" customHeight="1">
      <c r="A135" t="str">
        <f t="shared" si="10"/>
        <v>2018_05_185_2</v>
      </c>
      <c r="B135" t="str">
        <f t="shared" si="11"/>
        <v>2018_05_6444</v>
      </c>
      <c r="C135" s="1" t="s">
        <v>140</v>
      </c>
      <c r="D135">
        <f t="shared" si="12"/>
        <v>134</v>
      </c>
      <c r="E135">
        <v>185</v>
      </c>
      <c r="F135">
        <f t="shared" si="13"/>
        <v>2</v>
      </c>
      <c r="G135" s="2" t="str">
        <f t="shared" si="14"/>
        <v/>
      </c>
      <c r="H135" t="s">
        <v>141</v>
      </c>
      <c r="I135">
        <v>6444</v>
      </c>
      <c r="J135">
        <v>187</v>
      </c>
      <c r="K135">
        <v>188</v>
      </c>
      <c r="L135" t="s">
        <v>31</v>
      </c>
      <c r="M135" t="s">
        <v>20</v>
      </c>
      <c r="N135">
        <v>349</v>
      </c>
      <c r="O135">
        <v>3501</v>
      </c>
      <c r="P135">
        <v>9</v>
      </c>
      <c r="Q135" t="s">
        <v>163</v>
      </c>
      <c r="AW135" s="1"/>
      <c r="BC135" s="2"/>
    </row>
    <row r="136" ht="15" customHeight="1">
      <c r="A136" t="str">
        <f t="shared" si="10"/>
        <v>2018_05_185_3</v>
      </c>
      <c r="B136" t="str">
        <f t="shared" si="11"/>
        <v>2018_05_6475</v>
      </c>
      <c r="C136" s="1" t="s">
        <v>140</v>
      </c>
      <c r="D136">
        <f t="shared" si="12"/>
        <v>135</v>
      </c>
      <c r="E136">
        <v>185</v>
      </c>
      <c r="F136">
        <f t="shared" si="13"/>
        <v>3</v>
      </c>
      <c r="G136" s="2" t="str">
        <f t="shared" si="14"/>
        <v/>
      </c>
      <c r="H136" t="s">
        <v>141</v>
      </c>
      <c r="I136">
        <v>6475</v>
      </c>
      <c r="J136">
        <v>188</v>
      </c>
      <c r="K136">
        <v>187</v>
      </c>
      <c r="L136" t="s">
        <v>31</v>
      </c>
      <c r="M136" t="s">
        <v>20</v>
      </c>
      <c r="N136">
        <v>127</v>
      </c>
      <c r="O136">
        <v>3501</v>
      </c>
      <c r="P136">
        <v>9</v>
      </c>
      <c r="Q136" t="s">
        <v>164</v>
      </c>
      <c r="AW136" s="1"/>
      <c r="BC136" s="2"/>
    </row>
    <row r="137" ht="15" customHeight="1">
      <c r="A137" t="str">
        <f t="shared" si="10"/>
        <v>2018_05_185_4</v>
      </c>
      <c r="B137" t="str">
        <f t="shared" si="11"/>
        <v>2018_05_6646</v>
      </c>
      <c r="C137" s="1" t="s">
        <v>140</v>
      </c>
      <c r="D137">
        <f t="shared" si="12"/>
        <v>136</v>
      </c>
      <c r="E137">
        <v>185</v>
      </c>
      <c r="F137">
        <f t="shared" si="13"/>
        <v>4</v>
      </c>
      <c r="G137" s="2" t="str">
        <f t="shared" si="14"/>
        <v>x</v>
      </c>
      <c r="H137" t="s">
        <v>141</v>
      </c>
      <c r="I137">
        <v>6646</v>
      </c>
      <c r="J137">
        <v>187</v>
      </c>
      <c r="K137">
        <v>188</v>
      </c>
      <c r="L137" t="s">
        <v>20</v>
      </c>
      <c r="M137" t="s">
        <v>20</v>
      </c>
      <c r="N137">
        <v>67</v>
      </c>
      <c r="O137">
        <v>3501</v>
      </c>
      <c r="P137">
        <v>9</v>
      </c>
      <c r="Q137" t="s">
        <v>165</v>
      </c>
      <c r="AW137" s="1"/>
      <c r="BC137" s="2"/>
    </row>
    <row r="138" ht="15" customHeight="1">
      <c r="A138" t="str">
        <f t="shared" si="10"/>
        <v>2018_05_237_1</v>
      </c>
      <c r="B138" t="str">
        <f t="shared" si="11"/>
        <v>2018_05_3571</v>
      </c>
      <c r="C138" s="1" t="s">
        <v>140</v>
      </c>
      <c r="D138">
        <f t="shared" si="12"/>
        <v>137</v>
      </c>
      <c r="E138">
        <v>237</v>
      </c>
      <c r="F138">
        <f t="shared" si="13"/>
        <v>1</v>
      </c>
      <c r="G138" s="2" t="str">
        <f t="shared" si="14"/>
        <v/>
      </c>
      <c r="H138" t="s">
        <v>141</v>
      </c>
      <c r="I138">
        <v>3571</v>
      </c>
      <c r="J138">
        <v>240</v>
      </c>
      <c r="K138">
        <v>239</v>
      </c>
      <c r="L138" t="s">
        <v>19</v>
      </c>
      <c r="M138" t="s">
        <v>20</v>
      </c>
      <c r="N138">
        <v>748</v>
      </c>
      <c r="O138">
        <v>4189</v>
      </c>
      <c r="P138">
        <v>8</v>
      </c>
      <c r="Q138" t="s">
        <v>166</v>
      </c>
      <c r="AW138" s="1"/>
      <c r="BC138" s="2"/>
    </row>
    <row r="139" ht="15" customHeight="1">
      <c r="A139" t="str">
        <f t="shared" si="10"/>
        <v>2018_05_237_2</v>
      </c>
      <c r="B139" t="str">
        <f t="shared" si="11"/>
        <v>2018_05_4091</v>
      </c>
      <c r="C139" s="1" t="s">
        <v>140</v>
      </c>
      <c r="D139">
        <f t="shared" si="12"/>
        <v>138</v>
      </c>
      <c r="E139">
        <v>237</v>
      </c>
      <c r="F139">
        <f t="shared" si="13"/>
        <v>2</v>
      </c>
      <c r="G139" s="2" t="str">
        <f t="shared" si="14"/>
        <v/>
      </c>
      <c r="H139" t="s">
        <v>141</v>
      </c>
      <c r="I139">
        <v>4091</v>
      </c>
      <c r="J139">
        <v>239</v>
      </c>
      <c r="K139">
        <v>240</v>
      </c>
      <c r="L139" t="s">
        <v>31</v>
      </c>
      <c r="M139" t="s">
        <v>20</v>
      </c>
      <c r="N139">
        <v>1130</v>
      </c>
      <c r="O139">
        <v>4189</v>
      </c>
      <c r="P139">
        <v>8</v>
      </c>
      <c r="Q139" t="s">
        <v>167</v>
      </c>
      <c r="AW139" s="1"/>
      <c r="BC139" s="2"/>
    </row>
    <row r="140" ht="15" customHeight="1">
      <c r="A140" t="str">
        <f t="shared" si="10"/>
        <v>2018_05_237_3</v>
      </c>
      <c r="B140" t="str">
        <f t="shared" si="11"/>
        <v>2018_05_4862</v>
      </c>
      <c r="C140" s="1" t="s">
        <v>140</v>
      </c>
      <c r="D140">
        <f t="shared" si="12"/>
        <v>139</v>
      </c>
      <c r="E140">
        <v>237</v>
      </c>
      <c r="F140">
        <f t="shared" si="13"/>
        <v>3</v>
      </c>
      <c r="G140" s="2" t="str">
        <f t="shared" si="14"/>
        <v/>
      </c>
      <c r="H140" t="s">
        <v>141</v>
      </c>
      <c r="I140">
        <v>4862</v>
      </c>
      <c r="J140">
        <v>240</v>
      </c>
      <c r="K140">
        <v>239</v>
      </c>
      <c r="L140" t="s">
        <v>31</v>
      </c>
      <c r="M140" t="s">
        <v>20</v>
      </c>
      <c r="N140">
        <v>1334</v>
      </c>
      <c r="O140">
        <v>4189</v>
      </c>
      <c r="P140">
        <v>8</v>
      </c>
      <c r="Q140" t="s">
        <v>168</v>
      </c>
      <c r="AW140" s="1"/>
      <c r="BC140" s="2"/>
    </row>
    <row r="141" ht="15" customHeight="1">
      <c r="A141" t="str">
        <f t="shared" si="10"/>
        <v>2018_05_237_4</v>
      </c>
      <c r="B141" t="str">
        <f t="shared" si="11"/>
        <v>2018_05_5368</v>
      </c>
      <c r="C141" s="1" t="s">
        <v>140</v>
      </c>
      <c r="D141">
        <f t="shared" si="12"/>
        <v>140</v>
      </c>
      <c r="E141">
        <v>237</v>
      </c>
      <c r="F141">
        <f t="shared" si="13"/>
        <v>4</v>
      </c>
      <c r="G141" s="2" t="str">
        <f t="shared" si="14"/>
        <v/>
      </c>
      <c r="H141" t="s">
        <v>141</v>
      </c>
      <c r="I141">
        <v>5368</v>
      </c>
      <c r="J141">
        <v>239</v>
      </c>
      <c r="K141">
        <v>240</v>
      </c>
      <c r="L141" t="s">
        <v>31</v>
      </c>
      <c r="M141" t="s">
        <v>20</v>
      </c>
      <c r="N141">
        <v>389</v>
      </c>
      <c r="O141">
        <v>4189</v>
      </c>
      <c r="P141">
        <v>8</v>
      </c>
      <c r="Q141" t="s">
        <v>169</v>
      </c>
      <c r="AW141" s="1"/>
      <c r="BC141" s="2"/>
    </row>
    <row r="142" ht="15" customHeight="1">
      <c r="A142" t="str">
        <f t="shared" si="10"/>
        <v>2018_05_237_5</v>
      </c>
      <c r="B142" t="str">
        <f t="shared" si="11"/>
        <v>2018_05_5719</v>
      </c>
      <c r="C142" s="1" t="s">
        <v>140</v>
      </c>
      <c r="D142">
        <f t="shared" si="12"/>
        <v>141</v>
      </c>
      <c r="E142">
        <v>237</v>
      </c>
      <c r="F142">
        <f t="shared" si="13"/>
        <v>5</v>
      </c>
      <c r="G142" s="2" t="str">
        <f t="shared" si="14"/>
        <v>x</v>
      </c>
      <c r="H142" t="s">
        <v>141</v>
      </c>
      <c r="I142">
        <v>5719</v>
      </c>
      <c r="J142">
        <v>240</v>
      </c>
      <c r="K142">
        <v>239</v>
      </c>
      <c r="L142" t="s">
        <v>20</v>
      </c>
      <c r="M142" t="s">
        <v>20</v>
      </c>
      <c r="N142">
        <v>205</v>
      </c>
      <c r="O142">
        <v>4189</v>
      </c>
      <c r="P142">
        <v>8</v>
      </c>
      <c r="Q142" t="s">
        <v>170</v>
      </c>
      <c r="AW142" s="1"/>
      <c r="BC142" s="2"/>
    </row>
    <row r="143" ht="15" customHeight="1">
      <c r="A143" t="str">
        <f t="shared" si="10"/>
        <v>2018_05_263_1</v>
      </c>
      <c r="B143" t="str">
        <f t="shared" si="11"/>
        <v>2018_05_3563</v>
      </c>
      <c r="C143" s="1" t="s">
        <v>140</v>
      </c>
      <c r="D143">
        <f t="shared" si="12"/>
        <v>142</v>
      </c>
      <c r="E143">
        <v>263</v>
      </c>
      <c r="F143">
        <f t="shared" si="13"/>
        <v>1</v>
      </c>
      <c r="G143" s="2" t="str">
        <f t="shared" si="14"/>
        <v/>
      </c>
      <c r="H143" t="s">
        <v>141</v>
      </c>
      <c r="I143">
        <v>3563</v>
      </c>
      <c r="J143">
        <v>266</v>
      </c>
      <c r="K143">
        <v>265</v>
      </c>
      <c r="L143" t="s">
        <v>158</v>
      </c>
      <c r="M143" t="s">
        <v>20</v>
      </c>
      <c r="N143">
        <v>119</v>
      </c>
      <c r="O143">
        <v>6414</v>
      </c>
      <c r="P143">
        <v>22</v>
      </c>
      <c r="Q143" t="s">
        <v>171</v>
      </c>
      <c r="AW143" s="1"/>
      <c r="BC143" s="2"/>
    </row>
    <row r="144" ht="15" customHeight="1">
      <c r="A144" t="str">
        <f t="shared" si="10"/>
        <v>2018_05_263_2</v>
      </c>
      <c r="B144" t="str">
        <f t="shared" si="11"/>
        <v>2018_05_3596</v>
      </c>
      <c r="C144" s="1" t="s">
        <v>140</v>
      </c>
      <c r="D144">
        <f t="shared" si="12"/>
        <v>143</v>
      </c>
      <c r="E144">
        <v>263</v>
      </c>
      <c r="F144">
        <f t="shared" si="13"/>
        <v>2</v>
      </c>
      <c r="G144" s="2" t="str">
        <f t="shared" si="14"/>
        <v/>
      </c>
      <c r="H144" t="s">
        <v>141</v>
      </c>
      <c r="I144">
        <v>3596</v>
      </c>
      <c r="J144">
        <v>266</v>
      </c>
      <c r="K144">
        <v>265</v>
      </c>
      <c r="L144" t="s">
        <v>19</v>
      </c>
      <c r="M144" t="s">
        <v>20</v>
      </c>
      <c r="N144">
        <v>359</v>
      </c>
      <c r="O144">
        <v>6414</v>
      </c>
      <c r="P144">
        <v>22</v>
      </c>
      <c r="Q144" t="s">
        <v>172</v>
      </c>
      <c r="AW144" s="1"/>
      <c r="BC144" s="2"/>
    </row>
    <row r="145" ht="15" customHeight="1">
      <c r="A145" t="str">
        <f t="shared" si="10"/>
        <v>2018_05_263_3</v>
      </c>
      <c r="B145" t="str">
        <f t="shared" si="11"/>
        <v>2018_05_3620</v>
      </c>
      <c r="C145" s="1" t="s">
        <v>140</v>
      </c>
      <c r="D145">
        <f t="shared" si="12"/>
        <v>144</v>
      </c>
      <c r="E145">
        <v>263</v>
      </c>
      <c r="F145">
        <f t="shared" si="13"/>
        <v>3</v>
      </c>
      <c r="G145" s="2" t="str">
        <f t="shared" si="14"/>
        <v/>
      </c>
      <c r="H145" t="s">
        <v>141</v>
      </c>
      <c r="I145">
        <v>3620</v>
      </c>
      <c r="J145">
        <v>265</v>
      </c>
      <c r="K145">
        <v>266</v>
      </c>
      <c r="L145" t="s">
        <v>31</v>
      </c>
      <c r="M145" t="s">
        <v>20</v>
      </c>
      <c r="N145">
        <v>216</v>
      </c>
      <c r="O145">
        <v>6414</v>
      </c>
      <c r="P145">
        <v>22</v>
      </c>
      <c r="Q145" t="s">
        <v>173</v>
      </c>
      <c r="AW145" s="1"/>
      <c r="BC145" s="2"/>
    </row>
    <row r="146" ht="15" customHeight="1">
      <c r="A146" t="str">
        <f t="shared" si="10"/>
        <v>2018_05_263_4</v>
      </c>
      <c r="B146" t="str">
        <f t="shared" si="11"/>
        <v>2018_05_3755</v>
      </c>
      <c r="C146" s="1" t="s">
        <v>140</v>
      </c>
      <c r="D146">
        <f t="shared" si="12"/>
        <v>145</v>
      </c>
      <c r="E146">
        <v>263</v>
      </c>
      <c r="F146">
        <f t="shared" si="13"/>
        <v>4</v>
      </c>
      <c r="G146" s="2" t="str">
        <f t="shared" si="14"/>
        <v/>
      </c>
      <c r="H146" t="s">
        <v>141</v>
      </c>
      <c r="I146">
        <v>3755</v>
      </c>
      <c r="J146">
        <v>266</v>
      </c>
      <c r="K146">
        <v>265</v>
      </c>
      <c r="L146" t="s">
        <v>31</v>
      </c>
      <c r="M146" t="s">
        <v>20</v>
      </c>
      <c r="N146">
        <v>357</v>
      </c>
      <c r="O146">
        <v>6414</v>
      </c>
      <c r="P146">
        <v>22</v>
      </c>
      <c r="Q146" t="s">
        <v>174</v>
      </c>
      <c r="AW146" s="1"/>
      <c r="BC146" s="2"/>
    </row>
    <row r="147" ht="15" customHeight="1">
      <c r="A147" t="str">
        <f t="shared" si="10"/>
        <v>2018_05_263_5</v>
      </c>
      <c r="B147" t="str">
        <f t="shared" si="11"/>
        <v>2018_05_3819</v>
      </c>
      <c r="C147" s="1" t="s">
        <v>140</v>
      </c>
      <c r="D147">
        <f t="shared" si="12"/>
        <v>146</v>
      </c>
      <c r="E147">
        <v>263</v>
      </c>
      <c r="F147">
        <f t="shared" si="13"/>
        <v>5</v>
      </c>
      <c r="G147" s="2" t="str">
        <f t="shared" si="14"/>
        <v/>
      </c>
      <c r="H147" t="s">
        <v>141</v>
      </c>
      <c r="I147">
        <v>3819</v>
      </c>
      <c r="J147">
        <v>265</v>
      </c>
      <c r="K147">
        <v>266</v>
      </c>
      <c r="L147" t="s">
        <v>31</v>
      </c>
      <c r="M147" t="s">
        <v>20</v>
      </c>
      <c r="N147">
        <v>435</v>
      </c>
      <c r="O147">
        <v>6414</v>
      </c>
      <c r="P147">
        <v>22</v>
      </c>
      <c r="Q147" t="s">
        <v>175</v>
      </c>
      <c r="AW147" s="1"/>
      <c r="BC147" s="2"/>
    </row>
    <row r="148" ht="15" customHeight="1">
      <c r="A148" t="str">
        <f t="shared" si="10"/>
        <v>2018_05_263_6</v>
      </c>
      <c r="B148" t="str">
        <f t="shared" si="11"/>
        <v>2018_05_3846</v>
      </c>
      <c r="C148" s="1" t="s">
        <v>140</v>
      </c>
      <c r="D148">
        <f t="shared" si="12"/>
        <v>147</v>
      </c>
      <c r="E148">
        <v>263</v>
      </c>
      <c r="F148">
        <f t="shared" si="13"/>
        <v>6</v>
      </c>
      <c r="G148" s="2" t="str">
        <f t="shared" si="14"/>
        <v/>
      </c>
      <c r="H148" t="s">
        <v>141</v>
      </c>
      <c r="I148">
        <v>3846</v>
      </c>
      <c r="J148">
        <v>266</v>
      </c>
      <c r="K148">
        <v>265</v>
      </c>
      <c r="L148" t="s">
        <v>31</v>
      </c>
      <c r="M148" t="s">
        <v>20</v>
      </c>
      <c r="N148">
        <v>494</v>
      </c>
      <c r="O148">
        <v>6414</v>
      </c>
      <c r="P148">
        <v>22</v>
      </c>
      <c r="Q148" t="s">
        <v>176</v>
      </c>
      <c r="AW148" s="1"/>
      <c r="BC148" s="2"/>
    </row>
    <row r="149" ht="15" customHeight="1">
      <c r="A149" t="str">
        <f t="shared" si="10"/>
        <v>2018_05_263_7</v>
      </c>
      <c r="B149" t="str">
        <f t="shared" si="11"/>
        <v>2018_05_3889</v>
      </c>
      <c r="C149" s="1" t="s">
        <v>140</v>
      </c>
      <c r="D149">
        <f t="shared" si="12"/>
        <v>148</v>
      </c>
      <c r="E149">
        <v>263</v>
      </c>
      <c r="F149">
        <f t="shared" si="13"/>
        <v>7</v>
      </c>
      <c r="G149" s="2" t="str">
        <f t="shared" si="14"/>
        <v/>
      </c>
      <c r="H149" t="s">
        <v>141</v>
      </c>
      <c r="I149">
        <v>3889</v>
      </c>
      <c r="J149">
        <v>265</v>
      </c>
      <c r="K149">
        <v>266</v>
      </c>
      <c r="L149" t="s">
        <v>31</v>
      </c>
      <c r="M149" t="s">
        <v>20</v>
      </c>
      <c r="N149">
        <v>421</v>
      </c>
      <c r="O149">
        <v>6414</v>
      </c>
      <c r="P149">
        <v>22</v>
      </c>
      <c r="Q149" t="s">
        <v>177</v>
      </c>
      <c r="AW149" s="1"/>
      <c r="BC149" s="2"/>
    </row>
    <row r="150" ht="15" customHeight="1">
      <c r="A150" t="str">
        <f t="shared" si="10"/>
        <v>2018_05_263_8</v>
      </c>
      <c r="B150" t="str">
        <f t="shared" si="11"/>
        <v>2018_05_3908</v>
      </c>
      <c r="C150" s="1" t="s">
        <v>140</v>
      </c>
      <c r="D150">
        <f t="shared" si="12"/>
        <v>149</v>
      </c>
      <c r="E150">
        <v>263</v>
      </c>
      <c r="F150">
        <f t="shared" si="13"/>
        <v>8</v>
      </c>
      <c r="G150" s="2" t="str">
        <f t="shared" si="14"/>
        <v/>
      </c>
      <c r="H150" t="s">
        <v>141</v>
      </c>
      <c r="I150">
        <v>3908</v>
      </c>
      <c r="J150">
        <v>266</v>
      </c>
      <c r="K150">
        <v>265</v>
      </c>
      <c r="L150" t="s">
        <v>31</v>
      </c>
      <c r="M150" t="s">
        <v>20</v>
      </c>
      <c r="N150">
        <v>210</v>
      </c>
      <c r="O150">
        <v>6414</v>
      </c>
      <c r="P150">
        <v>22</v>
      </c>
      <c r="Q150" t="s">
        <v>178</v>
      </c>
      <c r="AW150" s="1"/>
      <c r="BC150" s="2"/>
    </row>
    <row r="151" ht="15" customHeight="1">
      <c r="A151" t="str">
        <f t="shared" si="10"/>
        <v>2018_05_263_9</v>
      </c>
      <c r="B151" t="str">
        <f t="shared" si="11"/>
        <v>2018_05_3996</v>
      </c>
      <c r="C151" s="1" t="s">
        <v>140</v>
      </c>
      <c r="D151">
        <f t="shared" si="12"/>
        <v>150</v>
      </c>
      <c r="E151">
        <v>263</v>
      </c>
      <c r="F151">
        <f t="shared" si="13"/>
        <v>9</v>
      </c>
      <c r="G151" s="2" t="str">
        <f t="shared" si="14"/>
        <v/>
      </c>
      <c r="H151" t="s">
        <v>141</v>
      </c>
      <c r="I151">
        <v>3996</v>
      </c>
      <c r="J151">
        <v>265</v>
      </c>
      <c r="K151">
        <v>266</v>
      </c>
      <c r="L151" t="s">
        <v>31</v>
      </c>
      <c r="M151" t="s">
        <v>20</v>
      </c>
      <c r="N151">
        <v>148</v>
      </c>
      <c r="O151">
        <v>6414</v>
      </c>
      <c r="P151">
        <v>22</v>
      </c>
      <c r="Q151" t="s">
        <v>179</v>
      </c>
      <c r="AW151" s="1"/>
      <c r="BC151" s="2"/>
    </row>
    <row r="152" ht="15" customHeight="1">
      <c r="A152" t="str">
        <f t="shared" si="10"/>
        <v>2018_05_263_10</v>
      </c>
      <c r="B152" t="str">
        <f t="shared" si="11"/>
        <v>2018_05_4009</v>
      </c>
      <c r="C152" s="1" t="s">
        <v>140</v>
      </c>
      <c r="D152">
        <f t="shared" si="12"/>
        <v>151</v>
      </c>
      <c r="E152">
        <v>263</v>
      </c>
      <c r="F152">
        <f t="shared" si="13"/>
        <v>10</v>
      </c>
      <c r="G152" s="2" t="str">
        <f t="shared" si="14"/>
        <v/>
      </c>
      <c r="H152" t="s">
        <v>141</v>
      </c>
      <c r="I152">
        <v>4009</v>
      </c>
      <c r="J152">
        <v>266</v>
      </c>
      <c r="K152">
        <v>265</v>
      </c>
      <c r="L152" t="s">
        <v>31</v>
      </c>
      <c r="M152" t="s">
        <v>20</v>
      </c>
      <c r="N152">
        <v>173</v>
      </c>
      <c r="O152">
        <v>6414</v>
      </c>
      <c r="P152">
        <v>22</v>
      </c>
      <c r="Q152" t="s">
        <v>180</v>
      </c>
      <c r="AW152" s="1"/>
      <c r="BC152" s="2"/>
    </row>
    <row r="153" ht="15" customHeight="1">
      <c r="A153" t="str">
        <f t="shared" si="10"/>
        <v>2018_05_263_11</v>
      </c>
      <c r="B153" t="str">
        <f t="shared" si="11"/>
        <v>2018_05_4224</v>
      </c>
      <c r="C153" s="1" t="s">
        <v>140</v>
      </c>
      <c r="D153">
        <f t="shared" si="12"/>
        <v>152</v>
      </c>
      <c r="E153">
        <v>263</v>
      </c>
      <c r="F153">
        <f t="shared" si="13"/>
        <v>11</v>
      </c>
      <c r="G153" s="2" t="str">
        <f t="shared" si="14"/>
        <v/>
      </c>
      <c r="H153" t="s">
        <v>141</v>
      </c>
      <c r="I153">
        <v>4224</v>
      </c>
      <c r="J153">
        <v>265</v>
      </c>
      <c r="K153">
        <v>266</v>
      </c>
      <c r="L153" t="s">
        <v>31</v>
      </c>
      <c r="M153" t="s">
        <v>20</v>
      </c>
      <c r="N153">
        <v>260</v>
      </c>
      <c r="O153">
        <v>6414</v>
      </c>
      <c r="P153">
        <v>22</v>
      </c>
      <c r="Q153" t="s">
        <v>181</v>
      </c>
      <c r="AW153" s="1"/>
      <c r="BC153" s="2"/>
    </row>
    <row r="154" ht="15" customHeight="1">
      <c r="A154" t="str">
        <f t="shared" si="10"/>
        <v>2018_05_263_12</v>
      </c>
      <c r="B154" t="str">
        <f t="shared" si="11"/>
        <v>2018_05_4321</v>
      </c>
      <c r="C154" s="1" t="s">
        <v>140</v>
      </c>
      <c r="D154">
        <f t="shared" si="12"/>
        <v>153</v>
      </c>
      <c r="E154">
        <v>263</v>
      </c>
      <c r="F154">
        <f t="shared" si="13"/>
        <v>12</v>
      </c>
      <c r="G154" s="2" t="str">
        <f t="shared" si="14"/>
        <v/>
      </c>
      <c r="H154" t="s">
        <v>141</v>
      </c>
      <c r="I154">
        <v>4321</v>
      </c>
      <c r="J154">
        <v>266</v>
      </c>
      <c r="K154">
        <v>265</v>
      </c>
      <c r="L154" t="s">
        <v>31</v>
      </c>
      <c r="M154" t="s">
        <v>20</v>
      </c>
      <c r="N154">
        <v>349</v>
      </c>
      <c r="O154">
        <v>6414</v>
      </c>
      <c r="P154">
        <v>22</v>
      </c>
      <c r="Q154" t="s">
        <v>182</v>
      </c>
      <c r="AW154" s="1"/>
      <c r="BC154" s="2"/>
    </row>
    <row r="155" ht="15" customHeight="1">
      <c r="A155" t="str">
        <f t="shared" si="10"/>
        <v>2018_05_263_13</v>
      </c>
      <c r="B155" t="str">
        <f t="shared" si="11"/>
        <v>2018_05_4599</v>
      </c>
      <c r="C155" s="1" t="s">
        <v>140</v>
      </c>
      <c r="D155">
        <f t="shared" si="12"/>
        <v>154</v>
      </c>
      <c r="E155">
        <v>263</v>
      </c>
      <c r="F155">
        <f t="shared" si="13"/>
        <v>13</v>
      </c>
      <c r="G155" s="2" t="str">
        <f t="shared" si="14"/>
        <v/>
      </c>
      <c r="H155" t="s">
        <v>141</v>
      </c>
      <c r="I155">
        <v>4599</v>
      </c>
      <c r="J155">
        <v>265</v>
      </c>
      <c r="K155">
        <v>266</v>
      </c>
      <c r="L155" t="s">
        <v>31</v>
      </c>
      <c r="M155" t="s">
        <v>20</v>
      </c>
      <c r="N155">
        <v>427</v>
      </c>
      <c r="O155">
        <v>6414</v>
      </c>
      <c r="P155">
        <v>22</v>
      </c>
      <c r="Q155" t="s">
        <v>183</v>
      </c>
      <c r="AW155" s="1"/>
      <c r="BC155" s="2"/>
    </row>
    <row r="156" ht="15" customHeight="1">
      <c r="A156" t="str">
        <f t="shared" si="10"/>
        <v>2018_05_263_14</v>
      </c>
      <c r="B156" t="str">
        <f t="shared" si="11"/>
        <v>2018_05_4643</v>
      </c>
      <c r="C156" s="1" t="s">
        <v>140</v>
      </c>
      <c r="D156">
        <f t="shared" si="12"/>
        <v>155</v>
      </c>
      <c r="E156">
        <v>263</v>
      </c>
      <c r="F156">
        <f t="shared" si="13"/>
        <v>14</v>
      </c>
      <c r="G156" s="2" t="str">
        <f t="shared" si="14"/>
        <v/>
      </c>
      <c r="H156" t="s">
        <v>141</v>
      </c>
      <c r="I156">
        <v>4643</v>
      </c>
      <c r="J156">
        <v>266</v>
      </c>
      <c r="K156">
        <v>265</v>
      </c>
      <c r="L156" t="s">
        <v>31</v>
      </c>
      <c r="M156" t="s">
        <v>20</v>
      </c>
      <c r="N156">
        <v>392</v>
      </c>
      <c r="O156">
        <v>6414</v>
      </c>
      <c r="P156">
        <v>22</v>
      </c>
      <c r="Q156" t="s">
        <v>184</v>
      </c>
      <c r="AW156" s="1"/>
      <c r="BC156" s="2"/>
    </row>
    <row r="157" ht="15" customHeight="1">
      <c r="A157" t="str">
        <f t="shared" si="10"/>
        <v>2018_05_263_15</v>
      </c>
      <c r="B157" t="str">
        <f t="shared" si="11"/>
        <v>2018_05_4704</v>
      </c>
      <c r="C157" s="1" t="s">
        <v>140</v>
      </c>
      <c r="D157">
        <f t="shared" si="12"/>
        <v>156</v>
      </c>
      <c r="E157">
        <v>263</v>
      </c>
      <c r="F157">
        <f t="shared" si="13"/>
        <v>15</v>
      </c>
      <c r="G157" s="2" t="str">
        <f t="shared" si="14"/>
        <v/>
      </c>
      <c r="H157" t="s">
        <v>141</v>
      </c>
      <c r="I157">
        <v>4704</v>
      </c>
      <c r="J157">
        <v>265</v>
      </c>
      <c r="K157">
        <v>266</v>
      </c>
      <c r="L157" t="s">
        <v>31</v>
      </c>
      <c r="M157" t="s">
        <v>20</v>
      </c>
      <c r="N157">
        <v>453</v>
      </c>
      <c r="O157">
        <v>6414</v>
      </c>
      <c r="P157">
        <v>22</v>
      </c>
      <c r="Q157" t="s">
        <v>185</v>
      </c>
      <c r="AW157" s="1"/>
      <c r="BC157" s="2"/>
    </row>
    <row r="158" ht="15" customHeight="1">
      <c r="A158" t="str">
        <f t="shared" si="10"/>
        <v>2018_05_263_16</v>
      </c>
      <c r="B158" t="str">
        <f t="shared" si="11"/>
        <v>2018_05_5254</v>
      </c>
      <c r="C158" s="1" t="s">
        <v>140</v>
      </c>
      <c r="D158">
        <f t="shared" si="12"/>
        <v>157</v>
      </c>
      <c r="E158">
        <v>263</v>
      </c>
      <c r="F158">
        <f t="shared" si="13"/>
        <v>16</v>
      </c>
      <c r="G158" s="2" t="str">
        <f t="shared" si="14"/>
        <v/>
      </c>
      <c r="H158" t="s">
        <v>141</v>
      </c>
      <c r="I158">
        <v>5254</v>
      </c>
      <c r="J158">
        <v>266</v>
      </c>
      <c r="K158">
        <v>265</v>
      </c>
      <c r="L158" t="s">
        <v>31</v>
      </c>
      <c r="M158" t="s">
        <v>20</v>
      </c>
      <c r="N158">
        <v>305</v>
      </c>
      <c r="O158">
        <v>6414</v>
      </c>
      <c r="P158">
        <v>22</v>
      </c>
      <c r="Q158" t="s">
        <v>186</v>
      </c>
      <c r="AW158" s="1"/>
      <c r="BC158" s="2"/>
    </row>
    <row r="159" ht="15" customHeight="1">
      <c r="A159" t="str">
        <f t="shared" si="10"/>
        <v>2018_05_263_17</v>
      </c>
      <c r="B159" t="str">
        <f t="shared" si="11"/>
        <v>2018_05_5391</v>
      </c>
      <c r="C159" s="1" t="s">
        <v>140</v>
      </c>
      <c r="D159">
        <f t="shared" si="12"/>
        <v>158</v>
      </c>
      <c r="E159">
        <v>263</v>
      </c>
      <c r="F159">
        <f t="shared" si="13"/>
        <v>17</v>
      </c>
      <c r="G159" s="2" t="str">
        <f t="shared" si="14"/>
        <v/>
      </c>
      <c r="H159" t="s">
        <v>141</v>
      </c>
      <c r="I159">
        <v>5391</v>
      </c>
      <c r="J159">
        <v>265</v>
      </c>
      <c r="K159">
        <v>266</v>
      </c>
      <c r="L159" t="s">
        <v>31</v>
      </c>
      <c r="M159" t="s">
        <v>20</v>
      </c>
      <c r="N159">
        <v>413</v>
      </c>
      <c r="O159">
        <v>6414</v>
      </c>
      <c r="P159">
        <v>22</v>
      </c>
      <c r="Q159" t="s">
        <v>187</v>
      </c>
      <c r="AW159" s="1"/>
      <c r="BC159" s="2"/>
    </row>
    <row r="160" ht="15" customHeight="1">
      <c r="A160" t="str">
        <f t="shared" si="10"/>
        <v>2018_05_263_18</v>
      </c>
      <c r="B160" t="str">
        <f t="shared" si="11"/>
        <v>2018_05_5522</v>
      </c>
      <c r="C160" s="1" t="s">
        <v>140</v>
      </c>
      <c r="D160">
        <f t="shared" si="12"/>
        <v>159</v>
      </c>
      <c r="E160">
        <v>263</v>
      </c>
      <c r="F160">
        <f t="shared" si="13"/>
        <v>18</v>
      </c>
      <c r="G160" s="2" t="str">
        <f t="shared" si="14"/>
        <v>x</v>
      </c>
      <c r="H160" t="s">
        <v>141</v>
      </c>
      <c r="I160">
        <v>5522</v>
      </c>
      <c r="J160">
        <v>266</v>
      </c>
      <c r="K160">
        <v>265</v>
      </c>
      <c r="L160" t="s">
        <v>20</v>
      </c>
      <c r="M160" t="s">
        <v>20</v>
      </c>
      <c r="N160">
        <v>42</v>
      </c>
      <c r="O160">
        <v>6414</v>
      </c>
      <c r="P160">
        <v>22</v>
      </c>
      <c r="Q160" t="s">
        <v>188</v>
      </c>
      <c r="AW160" s="1"/>
      <c r="BC160" s="2"/>
    </row>
    <row r="161" ht="15" customHeight="1">
      <c r="A161" t="str">
        <f t="shared" si="10"/>
        <v>2018_05_289_1</v>
      </c>
      <c r="B161" t="str">
        <f t="shared" si="11"/>
        <v>2018_05_5197</v>
      </c>
      <c r="C161" s="1" t="s">
        <v>140</v>
      </c>
      <c r="D161">
        <f t="shared" si="12"/>
        <v>160</v>
      </c>
      <c r="E161">
        <v>289</v>
      </c>
      <c r="F161">
        <f t="shared" si="13"/>
        <v>1</v>
      </c>
      <c r="G161" s="2" t="str">
        <f t="shared" si="14"/>
        <v/>
      </c>
      <c r="H161" t="s">
        <v>141</v>
      </c>
      <c r="I161">
        <v>5197</v>
      </c>
      <c r="J161">
        <v>292</v>
      </c>
      <c r="K161">
        <v>291</v>
      </c>
      <c r="L161" t="s">
        <v>19</v>
      </c>
      <c r="M161" t="s">
        <v>20</v>
      </c>
      <c r="N161">
        <v>276</v>
      </c>
      <c r="O161">
        <v>2979</v>
      </c>
      <c r="P161">
        <v>14</v>
      </c>
      <c r="Q161" t="s">
        <v>189</v>
      </c>
      <c r="AW161" s="1"/>
      <c r="BC161" s="2"/>
    </row>
    <row r="162" ht="15" customHeight="1">
      <c r="A162" t="str">
        <f t="shared" si="10"/>
        <v>2018_05_289_2</v>
      </c>
      <c r="B162" t="str">
        <f t="shared" si="11"/>
        <v>2018_05_5458</v>
      </c>
      <c r="C162" s="1" t="s">
        <v>140</v>
      </c>
      <c r="D162">
        <f t="shared" si="12"/>
        <v>161</v>
      </c>
      <c r="E162">
        <v>289</v>
      </c>
      <c r="F162">
        <f t="shared" si="13"/>
        <v>2</v>
      </c>
      <c r="G162" s="2" t="str">
        <f t="shared" si="14"/>
        <v/>
      </c>
      <c r="H162" t="s">
        <v>141</v>
      </c>
      <c r="I162">
        <v>5458</v>
      </c>
      <c r="J162">
        <v>291</v>
      </c>
      <c r="K162">
        <v>292</v>
      </c>
      <c r="L162" t="s">
        <v>31</v>
      </c>
      <c r="M162" t="s">
        <v>20</v>
      </c>
      <c r="N162">
        <v>161</v>
      </c>
      <c r="O162">
        <v>2979</v>
      </c>
      <c r="P162">
        <v>14</v>
      </c>
      <c r="Q162" t="s">
        <v>190</v>
      </c>
      <c r="AW162" s="1"/>
      <c r="BC162" s="2"/>
    </row>
    <row r="163" ht="15" customHeight="1">
      <c r="A163" t="str">
        <f t="shared" si="10"/>
        <v>2018_05_289_3</v>
      </c>
      <c r="B163" t="str">
        <f t="shared" si="11"/>
        <v>2018_05_5546</v>
      </c>
      <c r="C163" s="1" t="s">
        <v>140</v>
      </c>
      <c r="D163">
        <f t="shared" si="12"/>
        <v>162</v>
      </c>
      <c r="E163">
        <v>289</v>
      </c>
      <c r="F163">
        <f t="shared" si="13"/>
        <v>3</v>
      </c>
      <c r="G163" s="2" t="str">
        <f t="shared" si="14"/>
        <v/>
      </c>
      <c r="H163" t="s">
        <v>141</v>
      </c>
      <c r="I163">
        <v>5546</v>
      </c>
      <c r="J163">
        <v>292</v>
      </c>
      <c r="K163">
        <v>291</v>
      </c>
      <c r="L163" t="s">
        <v>31</v>
      </c>
      <c r="M163" t="s">
        <v>20</v>
      </c>
      <c r="N163">
        <v>288</v>
      </c>
      <c r="O163">
        <v>2979</v>
      </c>
      <c r="P163">
        <v>14</v>
      </c>
      <c r="Q163" t="s">
        <v>191</v>
      </c>
      <c r="AW163" s="1"/>
      <c r="BC163" s="2"/>
    </row>
    <row r="164" ht="15" customHeight="1">
      <c r="A164" t="str">
        <f t="shared" si="10"/>
        <v>2018_05_289_4</v>
      </c>
      <c r="B164" t="str">
        <f t="shared" si="11"/>
        <v>2018_05_6029</v>
      </c>
      <c r="C164" s="1" t="s">
        <v>140</v>
      </c>
      <c r="D164">
        <f t="shared" si="12"/>
        <v>163</v>
      </c>
      <c r="E164">
        <v>289</v>
      </c>
      <c r="F164">
        <f t="shared" si="13"/>
        <v>4</v>
      </c>
      <c r="G164" s="2" t="str">
        <f t="shared" si="14"/>
        <v/>
      </c>
      <c r="H164" t="s">
        <v>141</v>
      </c>
      <c r="I164">
        <v>6029</v>
      </c>
      <c r="J164">
        <v>291</v>
      </c>
      <c r="K164">
        <v>292</v>
      </c>
      <c r="L164" t="s">
        <v>31</v>
      </c>
      <c r="M164" t="s">
        <v>20</v>
      </c>
      <c r="N164">
        <v>267</v>
      </c>
      <c r="O164">
        <v>2979</v>
      </c>
      <c r="P164">
        <v>14</v>
      </c>
      <c r="Q164" t="s">
        <v>192</v>
      </c>
      <c r="AW164" s="1"/>
      <c r="BC164" s="2"/>
    </row>
    <row r="165" ht="15" customHeight="1">
      <c r="A165" t="str">
        <f t="shared" si="10"/>
        <v>2018_05_289_5</v>
      </c>
      <c r="B165" t="str">
        <f t="shared" si="11"/>
        <v>2018_05_6082</v>
      </c>
      <c r="C165" s="1" t="s">
        <v>140</v>
      </c>
      <c r="D165">
        <f t="shared" si="12"/>
        <v>164</v>
      </c>
      <c r="E165">
        <v>289</v>
      </c>
      <c r="F165">
        <f t="shared" si="13"/>
        <v>5</v>
      </c>
      <c r="G165" s="2" t="str">
        <f t="shared" si="14"/>
        <v/>
      </c>
      <c r="H165" t="s">
        <v>141</v>
      </c>
      <c r="I165">
        <v>6082</v>
      </c>
      <c r="J165">
        <v>292</v>
      </c>
      <c r="K165">
        <v>291</v>
      </c>
      <c r="L165" t="s">
        <v>31</v>
      </c>
      <c r="M165" t="s">
        <v>20</v>
      </c>
      <c r="N165">
        <v>140</v>
      </c>
      <c r="O165">
        <v>2979</v>
      </c>
      <c r="P165">
        <v>14</v>
      </c>
      <c r="Q165" t="s">
        <v>193</v>
      </c>
      <c r="AW165" s="1"/>
      <c r="BC165" s="2"/>
    </row>
    <row r="166" ht="15" customHeight="1">
      <c r="A166" t="str">
        <f t="shared" si="10"/>
        <v>2018_05_289_6</v>
      </c>
      <c r="B166" t="str">
        <f t="shared" si="11"/>
        <v>2018_05_6323</v>
      </c>
      <c r="C166" s="1" t="s">
        <v>140</v>
      </c>
      <c r="D166">
        <f t="shared" si="12"/>
        <v>165</v>
      </c>
      <c r="E166">
        <v>289</v>
      </c>
      <c r="F166">
        <f t="shared" si="13"/>
        <v>6</v>
      </c>
      <c r="G166" s="2" t="str">
        <f t="shared" si="14"/>
        <v/>
      </c>
      <c r="H166" t="s">
        <v>141</v>
      </c>
      <c r="I166">
        <v>6323</v>
      </c>
      <c r="J166">
        <v>291</v>
      </c>
      <c r="K166">
        <v>292</v>
      </c>
      <c r="L166" t="s">
        <v>31</v>
      </c>
      <c r="M166" t="s">
        <v>20</v>
      </c>
      <c r="N166">
        <v>187</v>
      </c>
      <c r="O166">
        <v>2979</v>
      </c>
      <c r="P166">
        <v>14</v>
      </c>
      <c r="Q166" t="s">
        <v>194</v>
      </c>
      <c r="AW166" s="1"/>
      <c r="BC166" s="2"/>
    </row>
    <row r="167" ht="15" customHeight="1">
      <c r="A167" t="str">
        <f t="shared" si="10"/>
        <v>2018_05_289_7</v>
      </c>
      <c r="B167" t="str">
        <f t="shared" si="11"/>
        <v>2018_05_6368</v>
      </c>
      <c r="C167" s="1" t="s">
        <v>140</v>
      </c>
      <c r="D167">
        <f t="shared" si="12"/>
        <v>166</v>
      </c>
      <c r="E167">
        <v>289</v>
      </c>
      <c r="F167">
        <f t="shared" si="13"/>
        <v>7</v>
      </c>
      <c r="G167" s="2" t="str">
        <f t="shared" si="14"/>
        <v/>
      </c>
      <c r="H167" t="s">
        <v>141</v>
      </c>
      <c r="I167">
        <v>6368</v>
      </c>
      <c r="J167">
        <v>292</v>
      </c>
      <c r="K167">
        <v>291</v>
      </c>
      <c r="L167" t="s">
        <v>31</v>
      </c>
      <c r="M167" t="s">
        <v>20</v>
      </c>
      <c r="N167">
        <v>302</v>
      </c>
      <c r="O167">
        <v>2979</v>
      </c>
      <c r="P167">
        <v>14</v>
      </c>
      <c r="Q167" t="s">
        <v>195</v>
      </c>
      <c r="AW167" s="1"/>
      <c r="BC167" s="2"/>
    </row>
    <row r="168" ht="15" customHeight="1">
      <c r="A168" t="str">
        <f t="shared" si="10"/>
        <v>2018_05_289_8</v>
      </c>
      <c r="B168" t="str">
        <f t="shared" si="11"/>
        <v>2018_05_6505</v>
      </c>
      <c r="C168" s="1" t="s">
        <v>140</v>
      </c>
      <c r="D168">
        <f t="shared" si="12"/>
        <v>167</v>
      </c>
      <c r="E168">
        <v>289</v>
      </c>
      <c r="F168">
        <f t="shared" si="13"/>
        <v>8</v>
      </c>
      <c r="G168" s="2" t="str">
        <f t="shared" si="14"/>
        <v/>
      </c>
      <c r="H168" t="s">
        <v>141</v>
      </c>
      <c r="I168">
        <v>6505</v>
      </c>
      <c r="J168">
        <v>291</v>
      </c>
      <c r="K168">
        <v>292</v>
      </c>
      <c r="L168" t="s">
        <v>31</v>
      </c>
      <c r="M168" t="s">
        <v>20</v>
      </c>
      <c r="N168">
        <v>152</v>
      </c>
      <c r="O168">
        <v>2979</v>
      </c>
      <c r="P168">
        <v>14</v>
      </c>
      <c r="Q168" t="s">
        <v>196</v>
      </c>
      <c r="AW168" s="1"/>
      <c r="BC168" s="2"/>
    </row>
    <row r="169" ht="15" customHeight="1">
      <c r="A169" t="str">
        <f t="shared" si="10"/>
        <v>2018_05_289_9</v>
      </c>
      <c r="B169" t="str">
        <f t="shared" si="11"/>
        <v>2018_05_6578</v>
      </c>
      <c r="C169" s="1" t="s">
        <v>140</v>
      </c>
      <c r="D169">
        <f t="shared" si="12"/>
        <v>168</v>
      </c>
      <c r="E169">
        <v>289</v>
      </c>
      <c r="F169">
        <f t="shared" si="13"/>
        <v>9</v>
      </c>
      <c r="G169" s="2" t="str">
        <f t="shared" si="14"/>
        <v>x</v>
      </c>
      <c r="H169" t="s">
        <v>141</v>
      </c>
      <c r="I169">
        <v>6578</v>
      </c>
      <c r="J169">
        <v>292</v>
      </c>
      <c r="K169">
        <v>291</v>
      </c>
      <c r="L169" t="s">
        <v>20</v>
      </c>
      <c r="M169" t="s">
        <v>20</v>
      </c>
      <c r="N169">
        <v>3</v>
      </c>
      <c r="O169">
        <v>2979</v>
      </c>
      <c r="P169">
        <v>14</v>
      </c>
      <c r="Q169" t="s">
        <v>197</v>
      </c>
      <c r="AW169" s="1"/>
      <c r="BC169" s="2"/>
    </row>
    <row r="170" ht="15" customHeight="1">
      <c r="A170" t="str">
        <f t="shared" si="10"/>
        <v>2018_05_315_1</v>
      </c>
      <c r="B170" t="str">
        <f t="shared" si="11"/>
        <v>2018_05_3718</v>
      </c>
      <c r="C170" s="1" t="s">
        <v>140</v>
      </c>
      <c r="D170">
        <f t="shared" si="12"/>
        <v>169</v>
      </c>
      <c r="E170">
        <v>315</v>
      </c>
      <c r="F170">
        <f t="shared" si="13"/>
        <v>1</v>
      </c>
      <c r="G170" s="2" t="str">
        <f t="shared" si="14"/>
        <v/>
      </c>
      <c r="H170" t="s">
        <v>141</v>
      </c>
      <c r="I170">
        <v>3718</v>
      </c>
      <c r="J170">
        <v>318</v>
      </c>
      <c r="K170">
        <v>317</v>
      </c>
      <c r="L170" t="s">
        <v>19</v>
      </c>
      <c r="M170" t="s">
        <v>20</v>
      </c>
      <c r="N170">
        <v>445</v>
      </c>
      <c r="O170">
        <v>2098</v>
      </c>
      <c r="P170">
        <v>12</v>
      </c>
      <c r="Q170" t="s">
        <v>198</v>
      </c>
      <c r="AW170" s="1"/>
      <c r="BC170" s="2"/>
    </row>
    <row r="171" ht="15" customHeight="1">
      <c r="A171" t="str">
        <f t="shared" si="10"/>
        <v>2018_05_315_2</v>
      </c>
      <c r="B171" t="str">
        <f t="shared" si="11"/>
        <v>2018_05_4040</v>
      </c>
      <c r="C171" s="1" t="s">
        <v>140</v>
      </c>
      <c r="D171">
        <f t="shared" si="12"/>
        <v>170</v>
      </c>
      <c r="E171">
        <v>315</v>
      </c>
      <c r="F171">
        <f t="shared" si="13"/>
        <v>2</v>
      </c>
      <c r="G171" s="2" t="str">
        <f t="shared" si="14"/>
        <v/>
      </c>
      <c r="H171" t="s">
        <v>141</v>
      </c>
      <c r="I171">
        <v>4040</v>
      </c>
      <c r="J171">
        <v>317</v>
      </c>
      <c r="K171">
        <v>318</v>
      </c>
      <c r="L171" t="s">
        <v>31</v>
      </c>
      <c r="M171" t="s">
        <v>20</v>
      </c>
      <c r="N171">
        <v>254</v>
      </c>
      <c r="O171">
        <v>2098</v>
      </c>
      <c r="P171">
        <v>12</v>
      </c>
      <c r="Q171" t="s">
        <v>199</v>
      </c>
      <c r="AW171" s="1"/>
      <c r="BC171" s="2"/>
    </row>
    <row r="172" ht="15" customHeight="1">
      <c r="A172" t="str">
        <f t="shared" si="10"/>
        <v>2018_05_315_3</v>
      </c>
      <c r="B172" t="str">
        <f t="shared" si="11"/>
        <v>2018_05_4347</v>
      </c>
      <c r="C172" s="1" t="s">
        <v>140</v>
      </c>
      <c r="D172">
        <f t="shared" si="12"/>
        <v>171</v>
      </c>
      <c r="E172">
        <v>315</v>
      </c>
      <c r="F172">
        <f t="shared" si="13"/>
        <v>3</v>
      </c>
      <c r="G172" s="2" t="str">
        <f t="shared" si="14"/>
        <v/>
      </c>
      <c r="H172" t="s">
        <v>141</v>
      </c>
      <c r="I172">
        <v>4347</v>
      </c>
      <c r="J172">
        <v>318</v>
      </c>
      <c r="K172">
        <v>317</v>
      </c>
      <c r="L172" t="s">
        <v>31</v>
      </c>
      <c r="M172" t="s">
        <v>20</v>
      </c>
      <c r="N172">
        <v>454</v>
      </c>
      <c r="O172">
        <v>2098</v>
      </c>
      <c r="P172">
        <v>12</v>
      </c>
      <c r="Q172" t="s">
        <v>200</v>
      </c>
      <c r="AW172" s="1"/>
      <c r="BC172" s="2"/>
    </row>
    <row r="173" ht="15" customHeight="1">
      <c r="A173" t="str">
        <f t="shared" si="10"/>
        <v>2018_05_315_4</v>
      </c>
      <c r="B173" t="str">
        <f t="shared" si="11"/>
        <v>2018_05_4847</v>
      </c>
      <c r="C173" s="1" t="s">
        <v>140</v>
      </c>
      <c r="D173">
        <f t="shared" si="12"/>
        <v>172</v>
      </c>
      <c r="E173">
        <v>315</v>
      </c>
      <c r="F173">
        <f t="shared" si="13"/>
        <v>4</v>
      </c>
      <c r="G173" s="2" t="str">
        <f t="shared" si="14"/>
        <v/>
      </c>
      <c r="H173" t="s">
        <v>141</v>
      </c>
      <c r="I173">
        <v>4847</v>
      </c>
      <c r="J173">
        <v>317</v>
      </c>
      <c r="K173">
        <v>318</v>
      </c>
      <c r="L173" t="s">
        <v>31</v>
      </c>
      <c r="M173" t="s">
        <v>20</v>
      </c>
      <c r="N173">
        <v>352</v>
      </c>
      <c r="O173">
        <v>2098</v>
      </c>
      <c r="P173">
        <v>12</v>
      </c>
      <c r="Q173" t="s">
        <v>201</v>
      </c>
      <c r="AW173" s="1"/>
      <c r="BC173" s="2"/>
    </row>
    <row r="174" ht="15" customHeight="1">
      <c r="A174" t="str">
        <f t="shared" si="10"/>
        <v>2018_05_315_5</v>
      </c>
      <c r="B174" t="str">
        <f t="shared" si="11"/>
        <v>2018_05_5523</v>
      </c>
      <c r="C174" s="1" t="s">
        <v>140</v>
      </c>
      <c r="D174">
        <f t="shared" si="12"/>
        <v>173</v>
      </c>
      <c r="E174">
        <v>315</v>
      </c>
      <c r="F174">
        <f t="shared" si="13"/>
        <v>5</v>
      </c>
      <c r="G174" s="2" t="str">
        <f t="shared" si="14"/>
        <v/>
      </c>
      <c r="H174" t="s">
        <v>141</v>
      </c>
      <c r="I174">
        <v>5523</v>
      </c>
      <c r="J174">
        <v>318</v>
      </c>
      <c r="K174">
        <v>317</v>
      </c>
      <c r="L174" t="s">
        <v>31</v>
      </c>
      <c r="M174" t="s">
        <v>20</v>
      </c>
      <c r="N174">
        <v>85</v>
      </c>
      <c r="O174">
        <v>2098</v>
      </c>
      <c r="P174">
        <v>12</v>
      </c>
      <c r="Q174" t="s">
        <v>202</v>
      </c>
      <c r="AW174" s="1"/>
      <c r="BC174" s="2"/>
    </row>
    <row r="175" ht="15" customHeight="1">
      <c r="A175" t="str">
        <f t="shared" si="10"/>
        <v>2018_05_315_6</v>
      </c>
      <c r="B175" t="str">
        <f t="shared" si="11"/>
        <v>2018_05_5599</v>
      </c>
      <c r="C175" s="1" t="s">
        <v>140</v>
      </c>
      <c r="D175">
        <f t="shared" si="12"/>
        <v>174</v>
      </c>
      <c r="E175">
        <v>315</v>
      </c>
      <c r="F175">
        <f t="shared" si="13"/>
        <v>6</v>
      </c>
      <c r="G175" s="2" t="str">
        <f t="shared" si="14"/>
        <v/>
      </c>
      <c r="H175" t="s">
        <v>141</v>
      </c>
      <c r="I175">
        <v>5599</v>
      </c>
      <c r="J175">
        <v>317</v>
      </c>
      <c r="K175">
        <v>318</v>
      </c>
      <c r="L175" t="s">
        <v>31</v>
      </c>
      <c r="M175" t="s">
        <v>20</v>
      </c>
      <c r="N175">
        <v>80</v>
      </c>
      <c r="O175">
        <v>2098</v>
      </c>
      <c r="P175">
        <v>12</v>
      </c>
      <c r="Q175" t="s">
        <v>203</v>
      </c>
      <c r="AW175" s="1"/>
      <c r="BC175" s="2"/>
    </row>
    <row r="176" ht="15" customHeight="1">
      <c r="A176" t="str">
        <f t="shared" si="10"/>
        <v>2018_05_315_7</v>
      </c>
      <c r="B176" t="str">
        <f t="shared" si="11"/>
        <v>2018_05_5611</v>
      </c>
      <c r="C176" s="1" t="s">
        <v>140</v>
      </c>
      <c r="D176">
        <f t="shared" si="12"/>
        <v>175</v>
      </c>
      <c r="E176">
        <v>315</v>
      </c>
      <c r="F176">
        <f t="shared" si="13"/>
        <v>7</v>
      </c>
      <c r="G176" s="2" t="str">
        <f t="shared" si="14"/>
        <v>x</v>
      </c>
      <c r="H176" t="s">
        <v>141</v>
      </c>
      <c r="I176">
        <v>5611</v>
      </c>
      <c r="J176">
        <v>318</v>
      </c>
      <c r="K176">
        <v>317</v>
      </c>
      <c r="L176" t="s">
        <v>20</v>
      </c>
      <c r="M176" t="s">
        <v>20</v>
      </c>
      <c r="N176">
        <v>2</v>
      </c>
      <c r="O176">
        <v>2098</v>
      </c>
      <c r="P176">
        <v>12</v>
      </c>
      <c r="Q176" t="s">
        <v>204</v>
      </c>
      <c r="AW176" s="1"/>
      <c r="BC176" s="2"/>
    </row>
    <row r="177" ht="15" customHeight="1">
      <c r="A177" t="str">
        <f t="shared" si="10"/>
        <v>2018_05_341_1</v>
      </c>
      <c r="B177" t="str">
        <f t="shared" si="11"/>
        <v>2018_05_3648</v>
      </c>
      <c r="C177" s="1" t="s">
        <v>140</v>
      </c>
      <c r="D177">
        <f t="shared" si="12"/>
        <v>176</v>
      </c>
      <c r="E177">
        <v>341</v>
      </c>
      <c r="F177">
        <f t="shared" si="13"/>
        <v>1</v>
      </c>
      <c r="G177" s="2" t="str">
        <f t="shared" si="14"/>
        <v/>
      </c>
      <c r="H177" t="s">
        <v>141</v>
      </c>
      <c r="I177">
        <v>3648</v>
      </c>
      <c r="J177">
        <v>344</v>
      </c>
      <c r="K177">
        <v>343</v>
      </c>
      <c r="L177" t="s">
        <v>19</v>
      </c>
      <c r="M177" t="s">
        <v>20</v>
      </c>
      <c r="N177">
        <v>222</v>
      </c>
      <c r="O177">
        <v>7082</v>
      </c>
      <c r="P177">
        <v>18</v>
      </c>
      <c r="Q177" t="s">
        <v>205</v>
      </c>
      <c r="AW177" s="1"/>
      <c r="BC177" s="2"/>
    </row>
    <row r="178" ht="15" customHeight="1">
      <c r="A178" t="str">
        <f t="shared" si="10"/>
        <v>2018_05_341_2</v>
      </c>
      <c r="B178" t="str">
        <f t="shared" si="11"/>
        <v>2018_05_3882</v>
      </c>
      <c r="C178" s="1" t="s">
        <v>140</v>
      </c>
      <c r="D178">
        <f t="shared" si="12"/>
        <v>177</v>
      </c>
      <c r="E178">
        <v>341</v>
      </c>
      <c r="F178">
        <f t="shared" si="13"/>
        <v>2</v>
      </c>
      <c r="G178" s="2" t="str">
        <f t="shared" si="14"/>
        <v/>
      </c>
      <c r="H178" t="s">
        <v>141</v>
      </c>
      <c r="I178">
        <v>3882</v>
      </c>
      <c r="J178">
        <v>343</v>
      </c>
      <c r="K178">
        <v>344</v>
      </c>
      <c r="L178" t="s">
        <v>31</v>
      </c>
      <c r="M178" t="s">
        <v>20</v>
      </c>
      <c r="N178">
        <v>3197</v>
      </c>
      <c r="O178">
        <v>7082</v>
      </c>
      <c r="P178">
        <v>18</v>
      </c>
      <c r="Q178" t="s">
        <v>206</v>
      </c>
      <c r="AW178" s="1"/>
      <c r="BC178" s="2"/>
    </row>
    <row r="179" ht="15" customHeight="1">
      <c r="A179" t="str">
        <f t="shared" si="10"/>
        <v>2018_05_341_3</v>
      </c>
      <c r="B179" t="str">
        <f t="shared" si="11"/>
        <v>2018_05_4330</v>
      </c>
      <c r="C179" s="1" t="s">
        <v>140</v>
      </c>
      <c r="D179">
        <f t="shared" si="12"/>
        <v>178</v>
      </c>
      <c r="E179">
        <v>341</v>
      </c>
      <c r="F179">
        <f t="shared" si="13"/>
        <v>3</v>
      </c>
      <c r="G179" s="2" t="str">
        <f t="shared" si="14"/>
        <v/>
      </c>
      <c r="H179" t="s">
        <v>141</v>
      </c>
      <c r="I179">
        <v>4330</v>
      </c>
      <c r="J179">
        <v>344</v>
      </c>
      <c r="K179">
        <v>343</v>
      </c>
      <c r="L179" t="s">
        <v>31</v>
      </c>
      <c r="M179" t="s">
        <v>20</v>
      </c>
      <c r="N179">
        <v>621</v>
      </c>
      <c r="O179">
        <v>7082</v>
      </c>
      <c r="P179">
        <v>18</v>
      </c>
      <c r="Q179" t="s">
        <v>207</v>
      </c>
      <c r="AW179" s="1"/>
      <c r="BC179" s="2"/>
    </row>
    <row r="180" ht="15" customHeight="1">
      <c r="A180" t="str">
        <f t="shared" si="10"/>
        <v>2018_05_341_4</v>
      </c>
      <c r="B180" t="str">
        <f t="shared" si="11"/>
        <v>2018_05_4690</v>
      </c>
      <c r="C180" s="1" t="s">
        <v>140</v>
      </c>
      <c r="D180">
        <f t="shared" si="12"/>
        <v>179</v>
      </c>
      <c r="E180">
        <v>341</v>
      </c>
      <c r="F180">
        <f t="shared" si="13"/>
        <v>4</v>
      </c>
      <c r="G180" s="2" t="str">
        <f t="shared" si="14"/>
        <v/>
      </c>
      <c r="H180" t="s">
        <v>141</v>
      </c>
      <c r="I180">
        <v>4690</v>
      </c>
      <c r="J180">
        <v>343</v>
      </c>
      <c r="K180">
        <v>344</v>
      </c>
      <c r="L180" t="s">
        <v>31</v>
      </c>
      <c r="M180" t="s">
        <v>20</v>
      </c>
      <c r="N180">
        <v>511</v>
      </c>
      <c r="O180">
        <v>7082</v>
      </c>
      <c r="P180">
        <v>18</v>
      </c>
      <c r="Q180" t="s">
        <v>208</v>
      </c>
      <c r="AW180" s="1"/>
      <c r="BC180" s="2"/>
    </row>
    <row r="181" ht="15" customHeight="1">
      <c r="A181" t="str">
        <f t="shared" si="10"/>
        <v>2018_05_341_5</v>
      </c>
      <c r="B181" t="str">
        <f t="shared" si="11"/>
        <v>2018_05_4915</v>
      </c>
      <c r="C181" s="1" t="s">
        <v>140</v>
      </c>
      <c r="D181">
        <f t="shared" si="12"/>
        <v>180</v>
      </c>
      <c r="E181">
        <v>341</v>
      </c>
      <c r="F181">
        <f t="shared" si="13"/>
        <v>5</v>
      </c>
      <c r="G181" s="2" t="str">
        <f t="shared" si="14"/>
        <v/>
      </c>
      <c r="H181" t="s">
        <v>141</v>
      </c>
      <c r="I181">
        <v>4915</v>
      </c>
      <c r="J181">
        <v>344</v>
      </c>
      <c r="K181">
        <v>343</v>
      </c>
      <c r="L181" t="s">
        <v>31</v>
      </c>
      <c r="M181" t="s">
        <v>20</v>
      </c>
      <c r="N181">
        <v>892</v>
      </c>
      <c r="O181">
        <v>7082</v>
      </c>
      <c r="P181">
        <v>18</v>
      </c>
      <c r="Q181" t="s">
        <v>209</v>
      </c>
      <c r="AW181" s="1"/>
      <c r="BC181" s="2"/>
    </row>
    <row r="182" ht="15" customHeight="1">
      <c r="A182" t="str">
        <f t="shared" si="10"/>
        <v>2018_05_341_6</v>
      </c>
      <c r="B182" t="str">
        <f t="shared" si="11"/>
        <v>2018_05_5093</v>
      </c>
      <c r="C182" s="1" t="s">
        <v>140</v>
      </c>
      <c r="D182">
        <f t="shared" si="12"/>
        <v>181</v>
      </c>
      <c r="E182">
        <v>341</v>
      </c>
      <c r="F182">
        <f t="shared" si="13"/>
        <v>6</v>
      </c>
      <c r="G182" s="2" t="str">
        <f t="shared" si="14"/>
        <v/>
      </c>
      <c r="H182" t="s">
        <v>141</v>
      </c>
      <c r="I182">
        <v>5093</v>
      </c>
      <c r="J182">
        <v>343</v>
      </c>
      <c r="K182">
        <v>344</v>
      </c>
      <c r="L182" t="s">
        <v>31</v>
      </c>
      <c r="M182" t="s">
        <v>20</v>
      </c>
      <c r="N182">
        <v>242</v>
      </c>
      <c r="O182">
        <v>7082</v>
      </c>
      <c r="P182">
        <v>18</v>
      </c>
      <c r="Q182" t="s">
        <v>210</v>
      </c>
      <c r="AW182" s="1"/>
      <c r="BC182" s="2"/>
    </row>
    <row r="183" ht="15" customHeight="1">
      <c r="A183" t="str">
        <f t="shared" si="10"/>
        <v>2018_05_341_7</v>
      </c>
      <c r="B183" t="str">
        <f t="shared" si="11"/>
        <v>2018_05_5895</v>
      </c>
      <c r="C183" s="1" t="s">
        <v>140</v>
      </c>
      <c r="D183">
        <f t="shared" si="12"/>
        <v>182</v>
      </c>
      <c r="E183">
        <v>341</v>
      </c>
      <c r="F183">
        <f t="shared" si="13"/>
        <v>7</v>
      </c>
      <c r="G183" s="2" t="str">
        <f t="shared" si="14"/>
        <v/>
      </c>
      <c r="H183" t="s">
        <v>141</v>
      </c>
      <c r="I183">
        <v>5895</v>
      </c>
      <c r="J183">
        <v>344</v>
      </c>
      <c r="K183">
        <v>343</v>
      </c>
      <c r="L183" t="s">
        <v>31</v>
      </c>
      <c r="M183" t="s">
        <v>20</v>
      </c>
      <c r="N183">
        <v>278</v>
      </c>
      <c r="O183">
        <v>7082</v>
      </c>
      <c r="P183">
        <v>18</v>
      </c>
      <c r="Q183" t="s">
        <v>211</v>
      </c>
      <c r="AW183" s="1"/>
      <c r="BC183" s="2"/>
    </row>
    <row r="184" ht="15" customHeight="1">
      <c r="A184" t="str">
        <f t="shared" si="10"/>
        <v>2018_05_341_8</v>
      </c>
      <c r="B184" t="str">
        <f t="shared" si="11"/>
        <v>2018_05_5945</v>
      </c>
      <c r="C184" s="1" t="s">
        <v>140</v>
      </c>
      <c r="D184">
        <f t="shared" si="12"/>
        <v>183</v>
      </c>
      <c r="E184">
        <v>341</v>
      </c>
      <c r="F184">
        <f t="shared" si="13"/>
        <v>8</v>
      </c>
      <c r="G184" s="2" t="str">
        <f t="shared" si="14"/>
        <v/>
      </c>
      <c r="H184" t="s">
        <v>141</v>
      </c>
      <c r="I184">
        <v>5945</v>
      </c>
      <c r="J184">
        <v>343</v>
      </c>
      <c r="K184">
        <v>344</v>
      </c>
      <c r="L184" t="s">
        <v>31</v>
      </c>
      <c r="M184" t="s">
        <v>20</v>
      </c>
      <c r="N184">
        <v>220</v>
      </c>
      <c r="O184">
        <v>7082</v>
      </c>
      <c r="P184">
        <v>18</v>
      </c>
      <c r="Q184" t="s">
        <v>212</v>
      </c>
      <c r="AW184" s="1"/>
      <c r="BC184" s="2"/>
    </row>
    <row r="185" ht="15" customHeight="1">
      <c r="A185" t="str">
        <f t="shared" si="10"/>
        <v>2018_05_341_9</v>
      </c>
      <c r="B185" t="str">
        <f t="shared" si="11"/>
        <v>2018_05_5975</v>
      </c>
      <c r="C185" s="1" t="s">
        <v>140</v>
      </c>
      <c r="D185">
        <f t="shared" si="12"/>
        <v>184</v>
      </c>
      <c r="E185">
        <v>341</v>
      </c>
      <c r="F185">
        <f t="shared" si="13"/>
        <v>9</v>
      </c>
      <c r="G185" s="2" t="str">
        <f t="shared" si="14"/>
        <v/>
      </c>
      <c r="H185" t="s">
        <v>141</v>
      </c>
      <c r="I185">
        <v>5975</v>
      </c>
      <c r="J185">
        <v>344</v>
      </c>
      <c r="K185">
        <v>343</v>
      </c>
      <c r="L185" t="s">
        <v>31</v>
      </c>
      <c r="M185" t="s">
        <v>20</v>
      </c>
      <c r="N185">
        <v>75</v>
      </c>
      <c r="O185">
        <v>7082</v>
      </c>
      <c r="P185">
        <v>18</v>
      </c>
      <c r="Q185" t="s">
        <v>213</v>
      </c>
      <c r="AW185" s="1"/>
      <c r="BC185" s="2"/>
    </row>
    <row r="186" ht="15" customHeight="1">
      <c r="A186" t="str">
        <f t="shared" si="10"/>
        <v>2018_05_341_10</v>
      </c>
      <c r="B186" t="str">
        <f t="shared" si="11"/>
        <v>2018_05_6021</v>
      </c>
      <c r="C186" s="1" t="s">
        <v>140</v>
      </c>
      <c r="D186">
        <f t="shared" si="12"/>
        <v>185</v>
      </c>
      <c r="E186">
        <v>341</v>
      </c>
      <c r="F186">
        <f t="shared" si="13"/>
        <v>10</v>
      </c>
      <c r="G186" s="2" t="str">
        <f t="shared" si="14"/>
        <v/>
      </c>
      <c r="H186" t="s">
        <v>141</v>
      </c>
      <c r="I186">
        <v>6021</v>
      </c>
      <c r="J186">
        <v>343</v>
      </c>
      <c r="K186">
        <v>344</v>
      </c>
      <c r="L186" t="s">
        <v>31</v>
      </c>
      <c r="M186" t="s">
        <v>20</v>
      </c>
      <c r="N186">
        <v>185</v>
      </c>
      <c r="O186">
        <v>7082</v>
      </c>
      <c r="P186">
        <v>18</v>
      </c>
      <c r="Q186" t="s">
        <v>214</v>
      </c>
      <c r="AW186" s="1"/>
      <c r="BC186" s="2"/>
    </row>
    <row r="187" ht="15" customHeight="1">
      <c r="A187" t="str">
        <f t="shared" si="10"/>
        <v>2018_05_341_11</v>
      </c>
      <c r="B187" t="str">
        <f t="shared" si="11"/>
        <v>2018_05_6146</v>
      </c>
      <c r="C187" s="1" t="s">
        <v>140</v>
      </c>
      <c r="D187">
        <f t="shared" si="12"/>
        <v>186</v>
      </c>
      <c r="E187">
        <v>341</v>
      </c>
      <c r="F187">
        <f t="shared" si="13"/>
        <v>11</v>
      </c>
      <c r="G187" s="2" t="str">
        <f t="shared" si="14"/>
        <v/>
      </c>
      <c r="H187" t="s">
        <v>141</v>
      </c>
      <c r="I187">
        <v>6146</v>
      </c>
      <c r="J187">
        <v>344</v>
      </c>
      <c r="K187">
        <v>343</v>
      </c>
      <c r="L187" t="s">
        <v>31</v>
      </c>
      <c r="M187" t="s">
        <v>20</v>
      </c>
      <c r="N187">
        <v>37</v>
      </c>
      <c r="O187">
        <v>7082</v>
      </c>
      <c r="P187">
        <v>18</v>
      </c>
      <c r="Q187" t="s">
        <v>215</v>
      </c>
      <c r="AW187" s="1"/>
      <c r="BC187" s="2"/>
    </row>
    <row r="188" ht="15" customHeight="1">
      <c r="A188" t="str">
        <f t="shared" si="10"/>
        <v>2018_05_341_12</v>
      </c>
      <c r="B188" t="str">
        <f t="shared" si="11"/>
        <v>2018_05_6175</v>
      </c>
      <c r="C188" s="1" t="s">
        <v>140</v>
      </c>
      <c r="D188">
        <f t="shared" si="12"/>
        <v>187</v>
      </c>
      <c r="E188">
        <v>341</v>
      </c>
      <c r="F188">
        <f t="shared" si="13"/>
        <v>12</v>
      </c>
      <c r="G188" s="2" t="str">
        <f t="shared" si="14"/>
        <v/>
      </c>
      <c r="H188" t="s">
        <v>141</v>
      </c>
      <c r="I188">
        <v>6175</v>
      </c>
      <c r="J188">
        <v>343</v>
      </c>
      <c r="K188">
        <v>344</v>
      </c>
      <c r="L188" t="s">
        <v>31</v>
      </c>
      <c r="M188" t="s">
        <v>20</v>
      </c>
      <c r="N188">
        <v>126</v>
      </c>
      <c r="O188">
        <v>7082</v>
      </c>
      <c r="P188">
        <v>18</v>
      </c>
      <c r="Q188" t="s">
        <v>216</v>
      </c>
      <c r="AW188" s="1"/>
      <c r="BC188" s="2"/>
    </row>
    <row r="189" ht="15" customHeight="1">
      <c r="A189" t="str">
        <f t="shared" si="10"/>
        <v>2018_05_341_13</v>
      </c>
      <c r="B189" t="str">
        <f t="shared" si="11"/>
        <v>2018_05_6196</v>
      </c>
      <c r="C189" s="1" t="s">
        <v>140</v>
      </c>
      <c r="D189">
        <f t="shared" si="12"/>
        <v>188</v>
      </c>
      <c r="E189">
        <v>341</v>
      </c>
      <c r="F189">
        <f t="shared" si="13"/>
        <v>13</v>
      </c>
      <c r="G189" s="2" t="str">
        <f t="shared" si="14"/>
        <v/>
      </c>
      <c r="H189" t="s">
        <v>141</v>
      </c>
      <c r="I189">
        <v>6196</v>
      </c>
      <c r="J189">
        <v>344</v>
      </c>
      <c r="K189">
        <v>343</v>
      </c>
      <c r="L189" t="s">
        <v>31</v>
      </c>
      <c r="M189" t="s">
        <v>20</v>
      </c>
      <c r="N189">
        <v>50</v>
      </c>
      <c r="O189">
        <v>7082</v>
      </c>
      <c r="P189">
        <v>18</v>
      </c>
      <c r="Q189" t="s">
        <v>217</v>
      </c>
      <c r="AW189" s="1"/>
      <c r="BC189" s="2"/>
    </row>
    <row r="190" ht="15" customHeight="1">
      <c r="A190" t="str">
        <f t="shared" si="10"/>
        <v>2018_05_341_14</v>
      </c>
      <c r="B190" t="str">
        <f t="shared" si="11"/>
        <v>2018_05_6219</v>
      </c>
      <c r="C190" s="1" t="s">
        <v>140</v>
      </c>
      <c r="D190">
        <f t="shared" si="12"/>
        <v>189</v>
      </c>
      <c r="E190">
        <v>341</v>
      </c>
      <c r="F190">
        <f t="shared" si="13"/>
        <v>14</v>
      </c>
      <c r="G190" s="2" t="str">
        <f t="shared" si="14"/>
        <v/>
      </c>
      <c r="H190" t="s">
        <v>141</v>
      </c>
      <c r="I190">
        <v>6219</v>
      </c>
      <c r="J190">
        <v>343</v>
      </c>
      <c r="K190">
        <v>344</v>
      </c>
      <c r="L190" t="s">
        <v>31</v>
      </c>
      <c r="M190" t="s">
        <v>20</v>
      </c>
      <c r="N190">
        <v>184</v>
      </c>
      <c r="O190">
        <v>7082</v>
      </c>
      <c r="P190">
        <v>18</v>
      </c>
      <c r="Q190" t="s">
        <v>218</v>
      </c>
      <c r="AW190" s="1"/>
      <c r="BC190" s="2"/>
    </row>
    <row r="191" ht="15" customHeight="1">
      <c r="A191" t="str">
        <f t="shared" si="10"/>
        <v>2018_05_341_15</v>
      </c>
      <c r="B191" t="str">
        <f t="shared" si="11"/>
        <v>2018_05_6225</v>
      </c>
      <c r="C191" s="1" t="s">
        <v>140</v>
      </c>
      <c r="D191">
        <f t="shared" si="12"/>
        <v>190</v>
      </c>
      <c r="E191">
        <v>341</v>
      </c>
      <c r="F191">
        <f t="shared" si="13"/>
        <v>15</v>
      </c>
      <c r="G191" s="2" t="str">
        <f t="shared" si="14"/>
        <v/>
      </c>
      <c r="H191" t="s">
        <v>141</v>
      </c>
      <c r="I191">
        <v>6225</v>
      </c>
      <c r="J191">
        <v>344</v>
      </c>
      <c r="K191">
        <v>343</v>
      </c>
      <c r="L191" t="s">
        <v>31</v>
      </c>
      <c r="M191" t="s">
        <v>20</v>
      </c>
      <c r="N191">
        <v>70</v>
      </c>
      <c r="O191">
        <v>7082</v>
      </c>
      <c r="P191">
        <v>18</v>
      </c>
      <c r="Q191" t="s">
        <v>219</v>
      </c>
      <c r="AW191" s="1"/>
      <c r="BC191" s="2"/>
    </row>
    <row r="192" ht="15" customHeight="1">
      <c r="A192" t="str">
        <f t="shared" si="10"/>
        <v>2018_05_341_16</v>
      </c>
      <c r="B192" t="str">
        <f t="shared" si="11"/>
        <v>2018_05_6242</v>
      </c>
      <c r="C192" s="1" t="s">
        <v>140</v>
      </c>
      <c r="D192">
        <f t="shared" si="12"/>
        <v>191</v>
      </c>
      <c r="E192">
        <v>341</v>
      </c>
      <c r="F192">
        <f t="shared" si="13"/>
        <v>16</v>
      </c>
      <c r="G192" s="2" t="str">
        <f t="shared" si="14"/>
        <v/>
      </c>
      <c r="H192" t="s">
        <v>141</v>
      </c>
      <c r="I192">
        <v>6242</v>
      </c>
      <c r="J192">
        <v>343</v>
      </c>
      <c r="K192">
        <v>344</v>
      </c>
      <c r="L192" t="s">
        <v>31</v>
      </c>
      <c r="M192" t="s">
        <v>20</v>
      </c>
      <c r="N192">
        <v>101</v>
      </c>
      <c r="O192">
        <v>7082</v>
      </c>
      <c r="P192">
        <v>18</v>
      </c>
      <c r="Q192" t="s">
        <v>220</v>
      </c>
      <c r="AW192" s="1"/>
      <c r="BC192" s="2"/>
    </row>
    <row r="193" ht="15" customHeight="1">
      <c r="A193" t="str">
        <f t="shared" si="10"/>
        <v>2018_05_341_17</v>
      </c>
      <c r="B193" t="str">
        <f t="shared" si="11"/>
        <v>2018_05_6253</v>
      </c>
      <c r="C193" s="1" t="s">
        <v>140</v>
      </c>
      <c r="D193">
        <f t="shared" si="12"/>
        <v>192</v>
      </c>
      <c r="E193">
        <v>341</v>
      </c>
      <c r="F193">
        <f t="shared" si="13"/>
        <v>17</v>
      </c>
      <c r="G193" s="2" t="str">
        <f t="shared" si="14"/>
        <v>x</v>
      </c>
      <c r="H193" t="s">
        <v>141</v>
      </c>
      <c r="I193">
        <v>6253</v>
      </c>
      <c r="J193">
        <v>344</v>
      </c>
      <c r="K193">
        <v>343</v>
      </c>
      <c r="L193" t="s">
        <v>20</v>
      </c>
      <c r="M193" t="s">
        <v>20</v>
      </c>
      <c r="N193">
        <v>50</v>
      </c>
      <c r="O193">
        <v>7082</v>
      </c>
      <c r="P193">
        <v>18</v>
      </c>
      <c r="Q193" t="s">
        <v>221</v>
      </c>
      <c r="AW193" s="1"/>
      <c r="BC193" s="2"/>
    </row>
    <row r="194" ht="15" customHeight="1">
      <c r="A194" t="str">
        <f t="shared" ref="A194:A257" si="15">CONCATENATE($C194,"_",$E194,"_",$F194)</f>
        <v>2018_05_367_1</v>
      </c>
      <c r="B194" t="str">
        <f t="shared" ref="B194:B257" si="16">CONCATENATE($C194,"_",$I194)</f>
        <v>2018_05_3709</v>
      </c>
      <c r="C194" s="1" t="s">
        <v>140</v>
      </c>
      <c r="D194">
        <f t="shared" ref="D194:D257" si="17">IF(ISNUMBER($D193),$D193+1,1)</f>
        <v>193</v>
      </c>
      <c r="E194">
        <v>367</v>
      </c>
      <c r="F194">
        <f t="shared" ref="F194:F257" si="18">IF($E194="","",IF($E194=$E193,$F193+1,1))</f>
        <v>1</v>
      </c>
      <c r="G194" s="2" t="str">
        <f t="shared" ref="G194:G257" si="19">IF($E195=$E194,"","x")</f>
        <v/>
      </c>
      <c r="H194" t="s">
        <v>141</v>
      </c>
      <c r="I194">
        <v>3709</v>
      </c>
      <c r="J194">
        <v>370</v>
      </c>
      <c r="K194">
        <v>369</v>
      </c>
      <c r="L194" t="s">
        <v>158</v>
      </c>
      <c r="M194" t="s">
        <v>20</v>
      </c>
      <c r="N194">
        <v>375</v>
      </c>
      <c r="O194">
        <v>4088</v>
      </c>
      <c r="P194">
        <v>11</v>
      </c>
      <c r="Q194" t="s">
        <v>222</v>
      </c>
      <c r="AW194" s="1"/>
      <c r="BC194" s="2"/>
    </row>
    <row r="195" ht="15" customHeight="1">
      <c r="A195" t="str">
        <f t="shared" si="15"/>
        <v>2018_05_367_2</v>
      </c>
      <c r="B195" t="str">
        <f t="shared" si="16"/>
        <v>2018_05_4277</v>
      </c>
      <c r="C195" s="1" t="s">
        <v>140</v>
      </c>
      <c r="D195">
        <f t="shared" si="17"/>
        <v>194</v>
      </c>
      <c r="E195">
        <v>367</v>
      </c>
      <c r="F195">
        <f t="shared" si="18"/>
        <v>2</v>
      </c>
      <c r="G195" s="2" t="str">
        <f t="shared" si="19"/>
        <v/>
      </c>
      <c r="H195" t="s">
        <v>141</v>
      </c>
      <c r="I195">
        <v>4277</v>
      </c>
      <c r="J195">
        <v>369</v>
      </c>
      <c r="K195">
        <v>370</v>
      </c>
      <c r="L195" t="s">
        <v>31</v>
      </c>
      <c r="M195" t="s">
        <v>20</v>
      </c>
      <c r="N195">
        <v>540</v>
      </c>
      <c r="O195">
        <v>4088</v>
      </c>
      <c r="P195">
        <v>11</v>
      </c>
      <c r="Q195" t="s">
        <v>223</v>
      </c>
      <c r="AW195" s="1"/>
      <c r="BC195" s="2"/>
    </row>
    <row r="196" ht="15" customHeight="1">
      <c r="A196" t="str">
        <f t="shared" si="15"/>
        <v>2018_05_367_3</v>
      </c>
      <c r="B196" t="str">
        <f t="shared" si="16"/>
        <v>2018_05_6039</v>
      </c>
      <c r="C196" s="1" t="s">
        <v>140</v>
      </c>
      <c r="D196">
        <f t="shared" si="17"/>
        <v>195</v>
      </c>
      <c r="E196">
        <v>367</v>
      </c>
      <c r="F196">
        <f t="shared" si="18"/>
        <v>3</v>
      </c>
      <c r="G196" s="2" t="str">
        <f t="shared" si="19"/>
        <v/>
      </c>
      <c r="H196" t="s">
        <v>141</v>
      </c>
      <c r="I196">
        <v>6039</v>
      </c>
      <c r="J196">
        <v>369</v>
      </c>
      <c r="K196">
        <v>370</v>
      </c>
      <c r="L196" t="s">
        <v>31</v>
      </c>
      <c r="M196" t="s">
        <v>20</v>
      </c>
      <c r="N196">
        <v>822</v>
      </c>
      <c r="O196">
        <v>4088</v>
      </c>
      <c r="P196">
        <v>11</v>
      </c>
      <c r="Q196" t="s">
        <v>224</v>
      </c>
      <c r="AW196" s="1"/>
      <c r="BC196" s="2"/>
    </row>
    <row r="197" ht="15" customHeight="1">
      <c r="A197" t="str">
        <f t="shared" si="15"/>
        <v>2018_05_367_4</v>
      </c>
      <c r="B197" t="str">
        <f t="shared" si="16"/>
        <v>2018_05_6168</v>
      </c>
      <c r="C197" s="1" t="s">
        <v>140</v>
      </c>
      <c r="D197">
        <f t="shared" si="17"/>
        <v>196</v>
      </c>
      <c r="E197">
        <v>367</v>
      </c>
      <c r="F197">
        <f t="shared" si="18"/>
        <v>4</v>
      </c>
      <c r="G197" s="2" t="str">
        <f t="shared" si="19"/>
        <v/>
      </c>
      <c r="H197" t="s">
        <v>141</v>
      </c>
      <c r="I197">
        <v>6168</v>
      </c>
      <c r="J197">
        <v>370</v>
      </c>
      <c r="K197">
        <v>369</v>
      </c>
      <c r="L197" t="s">
        <v>31</v>
      </c>
      <c r="M197" t="s">
        <v>20</v>
      </c>
      <c r="N197">
        <v>495</v>
      </c>
      <c r="O197">
        <v>4088</v>
      </c>
      <c r="P197">
        <v>11</v>
      </c>
      <c r="Q197" t="s">
        <v>225</v>
      </c>
      <c r="AW197" s="1"/>
      <c r="BC197" s="2"/>
    </row>
    <row r="198" ht="15" customHeight="1">
      <c r="A198" t="str">
        <f t="shared" si="15"/>
        <v>2018_05_367_5</v>
      </c>
      <c r="B198" t="str">
        <f t="shared" si="16"/>
        <v>2018_05_6252</v>
      </c>
      <c r="C198" s="1" t="s">
        <v>140</v>
      </c>
      <c r="D198">
        <f t="shared" si="17"/>
        <v>197</v>
      </c>
      <c r="E198">
        <v>367</v>
      </c>
      <c r="F198">
        <f t="shared" si="18"/>
        <v>5</v>
      </c>
      <c r="G198" s="2" t="str">
        <f t="shared" si="19"/>
        <v/>
      </c>
      <c r="H198" t="s">
        <v>141</v>
      </c>
      <c r="I198">
        <v>6252</v>
      </c>
      <c r="J198">
        <v>369</v>
      </c>
      <c r="K198">
        <v>370</v>
      </c>
      <c r="L198" t="s">
        <v>31</v>
      </c>
      <c r="M198" t="s">
        <v>20</v>
      </c>
      <c r="N198">
        <v>448</v>
      </c>
      <c r="O198">
        <v>4088</v>
      </c>
      <c r="P198">
        <v>11</v>
      </c>
      <c r="Q198" t="s">
        <v>226</v>
      </c>
      <c r="AW198" s="1"/>
      <c r="BC198" s="2"/>
    </row>
    <row r="199" ht="15" customHeight="1">
      <c r="A199" t="str">
        <f t="shared" si="15"/>
        <v>2018_05_367_6</v>
      </c>
      <c r="B199" t="str">
        <f t="shared" si="16"/>
        <v>2018_05_6362</v>
      </c>
      <c r="C199" s="1" t="s">
        <v>140</v>
      </c>
      <c r="D199">
        <f t="shared" si="17"/>
        <v>198</v>
      </c>
      <c r="E199">
        <v>367</v>
      </c>
      <c r="F199">
        <f t="shared" si="18"/>
        <v>6</v>
      </c>
      <c r="G199" s="2" t="str">
        <f t="shared" si="19"/>
        <v/>
      </c>
      <c r="H199" t="s">
        <v>141</v>
      </c>
      <c r="I199">
        <v>6362</v>
      </c>
      <c r="J199">
        <v>370</v>
      </c>
      <c r="K199">
        <v>369</v>
      </c>
      <c r="L199" t="s">
        <v>31</v>
      </c>
      <c r="M199" t="s">
        <v>20</v>
      </c>
      <c r="N199">
        <v>170</v>
      </c>
      <c r="O199">
        <v>4088</v>
      </c>
      <c r="P199">
        <v>11</v>
      </c>
      <c r="Q199" t="s">
        <v>227</v>
      </c>
      <c r="AW199" s="1"/>
      <c r="BC199" s="2"/>
    </row>
    <row r="200" ht="15" customHeight="1">
      <c r="A200" t="str">
        <f t="shared" si="15"/>
        <v>2018_05_367_7</v>
      </c>
      <c r="B200" t="str">
        <f t="shared" si="16"/>
        <v>2018_05_6399</v>
      </c>
      <c r="C200" s="1" t="s">
        <v>140</v>
      </c>
      <c r="D200">
        <f t="shared" si="17"/>
        <v>199</v>
      </c>
      <c r="E200">
        <v>367</v>
      </c>
      <c r="F200">
        <f t="shared" si="18"/>
        <v>7</v>
      </c>
      <c r="G200" s="2" t="str">
        <f t="shared" si="19"/>
        <v>x</v>
      </c>
      <c r="H200" t="s">
        <v>141</v>
      </c>
      <c r="I200">
        <v>6399</v>
      </c>
      <c r="J200">
        <v>369</v>
      </c>
      <c r="K200">
        <v>370</v>
      </c>
      <c r="L200" t="s">
        <v>20</v>
      </c>
      <c r="M200" t="s">
        <v>20</v>
      </c>
      <c r="N200">
        <v>28</v>
      </c>
      <c r="O200">
        <v>4088</v>
      </c>
      <c r="P200">
        <v>11</v>
      </c>
      <c r="Q200" t="s">
        <v>228</v>
      </c>
      <c r="AW200" s="1"/>
      <c r="BC200" s="2"/>
    </row>
    <row r="201" ht="15" customHeight="1">
      <c r="A201" t="str">
        <f t="shared" si="15"/>
        <v>2018_05_419_1</v>
      </c>
      <c r="B201" t="str">
        <f t="shared" si="16"/>
        <v>2018_05_4275</v>
      </c>
      <c r="C201" s="1" t="s">
        <v>140</v>
      </c>
      <c r="D201">
        <f t="shared" si="17"/>
        <v>200</v>
      </c>
      <c r="E201">
        <v>419</v>
      </c>
      <c r="F201">
        <f t="shared" si="18"/>
        <v>1</v>
      </c>
      <c r="G201" s="2" t="str">
        <f t="shared" si="19"/>
        <v/>
      </c>
      <c r="H201" t="s">
        <v>141</v>
      </c>
      <c r="I201">
        <v>4275</v>
      </c>
      <c r="J201">
        <v>422</v>
      </c>
      <c r="K201">
        <v>421</v>
      </c>
      <c r="L201" t="s">
        <v>19</v>
      </c>
      <c r="M201" t="s">
        <v>40</v>
      </c>
      <c r="N201">
        <v>541</v>
      </c>
      <c r="O201">
        <v>2445</v>
      </c>
      <c r="P201">
        <v>8</v>
      </c>
      <c r="Q201" t="s">
        <v>229</v>
      </c>
      <c r="AW201" s="1"/>
      <c r="BC201" s="2"/>
    </row>
    <row r="202" ht="15" customHeight="1">
      <c r="A202" t="str">
        <f t="shared" si="15"/>
        <v>2018_05_419_2</v>
      </c>
      <c r="B202" t="str">
        <f t="shared" si="16"/>
        <v>2018_05_4472</v>
      </c>
      <c r="C202" s="1" t="s">
        <v>140</v>
      </c>
      <c r="D202">
        <f t="shared" si="17"/>
        <v>201</v>
      </c>
      <c r="E202">
        <v>419</v>
      </c>
      <c r="F202">
        <f t="shared" si="18"/>
        <v>2</v>
      </c>
      <c r="G202" s="2" t="str">
        <f t="shared" si="19"/>
        <v/>
      </c>
      <c r="H202" t="s">
        <v>141</v>
      </c>
      <c r="I202">
        <v>4472</v>
      </c>
      <c r="J202">
        <v>421</v>
      </c>
      <c r="K202">
        <v>422</v>
      </c>
      <c r="L202" t="s">
        <v>31</v>
      </c>
      <c r="M202" t="s">
        <v>40</v>
      </c>
      <c r="N202">
        <v>452</v>
      </c>
      <c r="O202">
        <v>2445</v>
      </c>
      <c r="P202">
        <v>8</v>
      </c>
      <c r="Q202" t="s">
        <v>230</v>
      </c>
      <c r="AW202" s="1"/>
      <c r="BC202" s="2"/>
    </row>
    <row r="203" ht="15" customHeight="1">
      <c r="A203" t="str">
        <f t="shared" si="15"/>
        <v>2018_05_419_3</v>
      </c>
      <c r="B203" t="str">
        <f t="shared" si="16"/>
        <v>2018_05_4936</v>
      </c>
      <c r="C203" s="1" t="s">
        <v>140</v>
      </c>
      <c r="D203">
        <f t="shared" si="17"/>
        <v>202</v>
      </c>
      <c r="E203">
        <v>419</v>
      </c>
      <c r="F203">
        <f t="shared" si="18"/>
        <v>3</v>
      </c>
      <c r="G203" s="2" t="str">
        <f t="shared" si="19"/>
        <v/>
      </c>
      <c r="H203" t="s">
        <v>141</v>
      </c>
      <c r="I203">
        <v>4936</v>
      </c>
      <c r="J203">
        <v>422</v>
      </c>
      <c r="K203">
        <v>421</v>
      </c>
      <c r="L203" t="s">
        <v>31</v>
      </c>
      <c r="M203" t="s">
        <v>40</v>
      </c>
      <c r="N203">
        <v>696</v>
      </c>
      <c r="O203">
        <v>2445</v>
      </c>
      <c r="P203">
        <v>8</v>
      </c>
      <c r="Q203" t="s">
        <v>231</v>
      </c>
      <c r="AW203" s="1"/>
      <c r="BC203" s="2"/>
    </row>
    <row r="204" ht="15" customHeight="1">
      <c r="A204" t="str">
        <f t="shared" si="15"/>
        <v>2018_05_419_4</v>
      </c>
      <c r="B204" t="str">
        <f t="shared" si="16"/>
        <v>2018_05_5072</v>
      </c>
      <c r="C204" s="1" t="s">
        <v>140</v>
      </c>
      <c r="D204">
        <f t="shared" si="17"/>
        <v>203</v>
      </c>
      <c r="E204">
        <v>419</v>
      </c>
      <c r="F204">
        <f t="shared" si="18"/>
        <v>4</v>
      </c>
      <c r="G204" s="2" t="str">
        <f t="shared" si="19"/>
        <v/>
      </c>
      <c r="H204" t="s">
        <v>141</v>
      </c>
      <c r="I204">
        <v>5072</v>
      </c>
      <c r="J204">
        <v>421</v>
      </c>
      <c r="K204">
        <v>422</v>
      </c>
      <c r="L204" t="s">
        <v>31</v>
      </c>
      <c r="M204" t="s">
        <v>40</v>
      </c>
      <c r="N204">
        <v>413</v>
      </c>
      <c r="O204">
        <v>2445</v>
      </c>
      <c r="P204">
        <v>8</v>
      </c>
      <c r="Q204" t="s">
        <v>232</v>
      </c>
      <c r="AW204" s="1"/>
      <c r="BC204" s="2"/>
    </row>
    <row r="205" ht="15" customHeight="1">
      <c r="A205" t="str">
        <f t="shared" si="15"/>
        <v>2018_05_419_5</v>
      </c>
      <c r="B205" t="str">
        <f t="shared" si="16"/>
        <v>2018_05_6508</v>
      </c>
      <c r="C205" s="1" t="s">
        <v>140</v>
      </c>
      <c r="D205">
        <f t="shared" si="17"/>
        <v>204</v>
      </c>
      <c r="E205">
        <v>419</v>
      </c>
      <c r="F205">
        <f t="shared" si="18"/>
        <v>5</v>
      </c>
      <c r="G205" s="2" t="str">
        <f t="shared" si="19"/>
        <v/>
      </c>
      <c r="H205" t="s">
        <v>141</v>
      </c>
      <c r="I205">
        <v>6508</v>
      </c>
      <c r="J205">
        <v>422</v>
      </c>
      <c r="K205">
        <v>421</v>
      </c>
      <c r="L205" t="s">
        <v>31</v>
      </c>
      <c r="M205" t="s">
        <v>40</v>
      </c>
      <c r="N205">
        <v>23</v>
      </c>
      <c r="O205">
        <v>2445</v>
      </c>
      <c r="P205">
        <v>8</v>
      </c>
      <c r="Q205" t="s">
        <v>233</v>
      </c>
      <c r="AW205" s="1"/>
      <c r="BC205" s="2"/>
    </row>
    <row r="206" ht="15" customHeight="1">
      <c r="A206" t="str">
        <f t="shared" si="15"/>
        <v>2018_05_419_6</v>
      </c>
      <c r="B206" t="str">
        <f t="shared" si="16"/>
        <v>2018_05_6523</v>
      </c>
      <c r="C206" s="1" t="s">
        <v>140</v>
      </c>
      <c r="D206">
        <f t="shared" si="17"/>
        <v>205</v>
      </c>
      <c r="E206">
        <v>419</v>
      </c>
      <c r="F206">
        <f t="shared" si="18"/>
        <v>6</v>
      </c>
      <c r="G206" s="2" t="str">
        <f t="shared" si="19"/>
        <v/>
      </c>
      <c r="H206" t="s">
        <v>141</v>
      </c>
      <c r="I206">
        <v>6523</v>
      </c>
      <c r="J206">
        <v>421</v>
      </c>
      <c r="K206">
        <v>422</v>
      </c>
      <c r="L206" t="s">
        <v>31</v>
      </c>
      <c r="M206" t="s">
        <v>40</v>
      </c>
      <c r="N206">
        <v>255</v>
      </c>
      <c r="O206">
        <v>2445</v>
      </c>
      <c r="P206">
        <v>8</v>
      </c>
      <c r="Q206" t="s">
        <v>234</v>
      </c>
      <c r="AW206" s="1"/>
      <c r="BC206" s="2"/>
    </row>
    <row r="207" ht="15" customHeight="1">
      <c r="A207" t="str">
        <f t="shared" si="15"/>
        <v>2018_05_419_7</v>
      </c>
      <c r="B207" t="str">
        <f t="shared" si="16"/>
        <v>2018_05_6536</v>
      </c>
      <c r="C207" s="1" t="s">
        <v>140</v>
      </c>
      <c r="D207">
        <f t="shared" si="17"/>
        <v>206</v>
      </c>
      <c r="E207">
        <v>419</v>
      </c>
      <c r="F207">
        <f t="shared" si="18"/>
        <v>7</v>
      </c>
      <c r="G207" s="2" t="str">
        <f t="shared" si="19"/>
        <v>x</v>
      </c>
      <c r="H207" t="s">
        <v>141</v>
      </c>
      <c r="I207">
        <v>6536</v>
      </c>
      <c r="J207">
        <v>422</v>
      </c>
      <c r="K207">
        <v>421</v>
      </c>
      <c r="L207" t="s">
        <v>40</v>
      </c>
      <c r="M207" t="s">
        <v>40</v>
      </c>
      <c r="N207">
        <v>44</v>
      </c>
      <c r="O207">
        <v>2445</v>
      </c>
      <c r="P207">
        <v>8</v>
      </c>
      <c r="Q207" t="s">
        <v>235</v>
      </c>
      <c r="AW207" s="1"/>
      <c r="BC207" s="2"/>
    </row>
    <row r="208" ht="15" customHeight="1">
      <c r="A208" t="str">
        <f t="shared" si="15"/>
        <v>2018_05_445_1</v>
      </c>
      <c r="B208" t="str">
        <f t="shared" si="16"/>
        <v>2018_05_3567</v>
      </c>
      <c r="C208" s="1" t="s">
        <v>140</v>
      </c>
      <c r="D208">
        <f t="shared" si="17"/>
        <v>207</v>
      </c>
      <c r="E208">
        <v>445</v>
      </c>
      <c r="F208">
        <f t="shared" si="18"/>
        <v>1</v>
      </c>
      <c r="G208" s="2" t="str">
        <f t="shared" si="19"/>
        <v/>
      </c>
      <c r="H208" t="s">
        <v>141</v>
      </c>
      <c r="I208">
        <v>3567</v>
      </c>
      <c r="J208">
        <v>448</v>
      </c>
      <c r="K208">
        <v>447</v>
      </c>
      <c r="L208" t="s">
        <v>19</v>
      </c>
      <c r="M208" t="s">
        <v>20</v>
      </c>
      <c r="N208">
        <v>16</v>
      </c>
      <c r="O208">
        <v>1614</v>
      </c>
      <c r="P208">
        <v>8</v>
      </c>
      <c r="Q208" t="s">
        <v>236</v>
      </c>
      <c r="AW208" s="1"/>
      <c r="BC208" s="2"/>
    </row>
    <row r="209" ht="15" customHeight="1">
      <c r="A209" t="str">
        <f t="shared" si="15"/>
        <v>2018_05_445_2</v>
      </c>
      <c r="B209" t="str">
        <f t="shared" si="16"/>
        <v>2018_05_4225</v>
      </c>
      <c r="C209" s="1" t="s">
        <v>140</v>
      </c>
      <c r="D209">
        <f t="shared" si="17"/>
        <v>208</v>
      </c>
      <c r="E209">
        <v>445</v>
      </c>
      <c r="F209">
        <f t="shared" si="18"/>
        <v>2</v>
      </c>
      <c r="G209" s="2" t="str">
        <f t="shared" si="19"/>
        <v/>
      </c>
      <c r="H209" t="s">
        <v>141</v>
      </c>
      <c r="I209">
        <v>4225</v>
      </c>
      <c r="J209">
        <v>447</v>
      </c>
      <c r="K209">
        <v>448</v>
      </c>
      <c r="L209" t="s">
        <v>31</v>
      </c>
      <c r="M209" t="s">
        <v>20</v>
      </c>
      <c r="N209">
        <v>178</v>
      </c>
      <c r="O209">
        <v>1614</v>
      </c>
      <c r="P209">
        <v>8</v>
      </c>
      <c r="Q209" t="s">
        <v>237</v>
      </c>
      <c r="AW209" s="1"/>
      <c r="BC209" s="2"/>
    </row>
    <row r="210" ht="15" customHeight="1">
      <c r="A210" t="str">
        <f t="shared" si="15"/>
        <v>2018_05_445_3</v>
      </c>
      <c r="B210" t="str">
        <f t="shared" si="16"/>
        <v>2018_05_5492</v>
      </c>
      <c r="C210" s="1" t="s">
        <v>140</v>
      </c>
      <c r="D210">
        <f t="shared" si="17"/>
        <v>209</v>
      </c>
      <c r="E210">
        <v>445</v>
      </c>
      <c r="F210">
        <f t="shared" si="18"/>
        <v>3</v>
      </c>
      <c r="G210" s="2" t="str">
        <f t="shared" si="19"/>
        <v/>
      </c>
      <c r="H210" t="s">
        <v>141</v>
      </c>
      <c r="I210">
        <v>5492</v>
      </c>
      <c r="J210">
        <v>448</v>
      </c>
      <c r="K210">
        <v>447</v>
      </c>
      <c r="L210" t="s">
        <v>31</v>
      </c>
      <c r="M210" t="s">
        <v>20</v>
      </c>
      <c r="N210">
        <v>156</v>
      </c>
      <c r="O210">
        <v>1614</v>
      </c>
      <c r="P210">
        <v>8</v>
      </c>
      <c r="Q210" t="s">
        <v>238</v>
      </c>
      <c r="AW210" s="1"/>
      <c r="BC210" s="2"/>
    </row>
    <row r="211" ht="15" customHeight="1">
      <c r="A211" t="str">
        <f t="shared" si="15"/>
        <v>2018_05_445_4</v>
      </c>
      <c r="B211" t="str">
        <f t="shared" si="16"/>
        <v>2018_05_5552</v>
      </c>
      <c r="C211" s="1" t="s">
        <v>140</v>
      </c>
      <c r="D211">
        <f t="shared" si="17"/>
        <v>210</v>
      </c>
      <c r="E211">
        <v>445</v>
      </c>
      <c r="F211">
        <f t="shared" si="18"/>
        <v>4</v>
      </c>
      <c r="G211" s="2" t="str">
        <f t="shared" si="19"/>
        <v/>
      </c>
      <c r="H211" t="s">
        <v>141</v>
      </c>
      <c r="I211">
        <v>5552</v>
      </c>
      <c r="J211">
        <v>447</v>
      </c>
      <c r="K211">
        <v>448</v>
      </c>
      <c r="L211" t="s">
        <v>31</v>
      </c>
      <c r="M211" t="s">
        <v>20</v>
      </c>
      <c r="N211">
        <v>385</v>
      </c>
      <c r="O211">
        <v>1614</v>
      </c>
      <c r="P211">
        <v>8</v>
      </c>
      <c r="Q211" t="s">
        <v>239</v>
      </c>
      <c r="AW211" s="1"/>
      <c r="BC211" s="2"/>
    </row>
    <row r="212" ht="15" customHeight="1">
      <c r="A212" t="str">
        <f t="shared" si="15"/>
        <v>2018_05_445_5</v>
      </c>
      <c r="B212" t="str">
        <f t="shared" si="16"/>
        <v>2018_05_6274</v>
      </c>
      <c r="C212" s="1" t="s">
        <v>140</v>
      </c>
      <c r="D212">
        <f t="shared" si="17"/>
        <v>211</v>
      </c>
      <c r="E212">
        <v>445</v>
      </c>
      <c r="F212">
        <f t="shared" si="18"/>
        <v>5</v>
      </c>
      <c r="G212" s="2" t="str">
        <f t="shared" si="19"/>
        <v/>
      </c>
      <c r="H212" t="s">
        <v>141</v>
      </c>
      <c r="I212">
        <v>6274</v>
      </c>
      <c r="J212">
        <v>448</v>
      </c>
      <c r="K212">
        <v>447</v>
      </c>
      <c r="L212" t="s">
        <v>31</v>
      </c>
      <c r="M212" t="s">
        <v>20</v>
      </c>
      <c r="N212">
        <v>353</v>
      </c>
      <c r="O212">
        <v>1614</v>
      </c>
      <c r="P212">
        <v>8</v>
      </c>
      <c r="Q212" t="s">
        <v>240</v>
      </c>
      <c r="AW212" s="1"/>
      <c r="BC212" s="2"/>
    </row>
    <row r="213" ht="15" customHeight="1">
      <c r="A213" t="str">
        <f t="shared" si="15"/>
        <v>2018_05_445_6</v>
      </c>
      <c r="B213" t="str">
        <f t="shared" si="16"/>
        <v>2018_05_6330</v>
      </c>
      <c r="C213" s="1" t="s">
        <v>140</v>
      </c>
      <c r="D213">
        <f t="shared" si="17"/>
        <v>212</v>
      </c>
      <c r="E213">
        <v>445</v>
      </c>
      <c r="F213">
        <f t="shared" si="18"/>
        <v>6</v>
      </c>
      <c r="G213" s="2" t="str">
        <f t="shared" si="19"/>
        <v/>
      </c>
      <c r="H213" t="s">
        <v>141</v>
      </c>
      <c r="I213">
        <v>6330</v>
      </c>
      <c r="J213">
        <v>447</v>
      </c>
      <c r="K213">
        <v>448</v>
      </c>
      <c r="L213" t="s">
        <v>31</v>
      </c>
      <c r="M213" t="s">
        <v>20</v>
      </c>
      <c r="N213">
        <v>467</v>
      </c>
      <c r="O213">
        <v>1614</v>
      </c>
      <c r="P213">
        <v>8</v>
      </c>
      <c r="Q213" t="s">
        <v>241</v>
      </c>
      <c r="AW213" s="1"/>
      <c r="BC213" s="2"/>
    </row>
    <row r="214" ht="15" customHeight="1">
      <c r="A214" t="str">
        <f t="shared" si="15"/>
        <v>2018_05_445_7</v>
      </c>
      <c r="B214" t="str">
        <f t="shared" si="16"/>
        <v>2018_05_6357</v>
      </c>
      <c r="C214" s="1" t="s">
        <v>140</v>
      </c>
      <c r="D214">
        <f t="shared" si="17"/>
        <v>213</v>
      </c>
      <c r="E214">
        <v>445</v>
      </c>
      <c r="F214">
        <f t="shared" si="18"/>
        <v>7</v>
      </c>
      <c r="G214" s="2" t="str">
        <f t="shared" si="19"/>
        <v>x</v>
      </c>
      <c r="H214" t="s">
        <v>141</v>
      </c>
      <c r="I214">
        <v>6357</v>
      </c>
      <c r="J214">
        <v>448</v>
      </c>
      <c r="K214">
        <v>447</v>
      </c>
      <c r="L214" t="s">
        <v>20</v>
      </c>
      <c r="M214" t="s">
        <v>20</v>
      </c>
      <c r="N214">
        <v>38</v>
      </c>
      <c r="O214">
        <v>1614</v>
      </c>
      <c r="P214">
        <v>8</v>
      </c>
      <c r="Q214" t="s">
        <v>242</v>
      </c>
      <c r="AW214" s="1"/>
      <c r="BC214" s="2"/>
    </row>
    <row r="215" ht="15" customHeight="1">
      <c r="A215" t="str">
        <f t="shared" si="15"/>
        <v>2018_05_471_1</v>
      </c>
      <c r="B215" t="str">
        <f t="shared" si="16"/>
        <v>2018_05_5706</v>
      </c>
      <c r="C215" s="1" t="s">
        <v>140</v>
      </c>
      <c r="D215">
        <f t="shared" si="17"/>
        <v>214</v>
      </c>
      <c r="E215">
        <v>471</v>
      </c>
      <c r="F215">
        <f t="shared" si="18"/>
        <v>1</v>
      </c>
      <c r="G215" s="2" t="str">
        <f t="shared" si="19"/>
        <v/>
      </c>
      <c r="H215" t="s">
        <v>141</v>
      </c>
      <c r="I215">
        <v>5706</v>
      </c>
      <c r="J215">
        <v>474</v>
      </c>
      <c r="K215">
        <v>473</v>
      </c>
      <c r="L215" t="s">
        <v>19</v>
      </c>
      <c r="M215" t="s">
        <v>20</v>
      </c>
      <c r="N215">
        <v>229</v>
      </c>
      <c r="O215">
        <v>3605</v>
      </c>
      <c r="P215">
        <v>15</v>
      </c>
      <c r="Q215" t="s">
        <v>243</v>
      </c>
      <c r="AW215" s="1"/>
      <c r="BC215" s="2"/>
    </row>
    <row r="216" ht="15" customHeight="1">
      <c r="A216" t="str">
        <f t="shared" si="15"/>
        <v>2018_05_471_2</v>
      </c>
      <c r="B216" t="str">
        <f t="shared" si="16"/>
        <v>2018_05_5777</v>
      </c>
      <c r="C216" s="1" t="s">
        <v>140</v>
      </c>
      <c r="D216">
        <f t="shared" si="17"/>
        <v>215</v>
      </c>
      <c r="E216">
        <v>471</v>
      </c>
      <c r="F216">
        <f t="shared" si="18"/>
        <v>2</v>
      </c>
      <c r="G216" s="2" t="str">
        <f t="shared" si="19"/>
        <v/>
      </c>
      <c r="H216" t="s">
        <v>141</v>
      </c>
      <c r="I216">
        <v>5777</v>
      </c>
      <c r="J216">
        <v>473</v>
      </c>
      <c r="K216">
        <v>474</v>
      </c>
      <c r="L216" t="s">
        <v>31</v>
      </c>
      <c r="M216" t="s">
        <v>20</v>
      </c>
      <c r="N216">
        <v>278</v>
      </c>
      <c r="O216">
        <v>3605</v>
      </c>
      <c r="P216">
        <v>15</v>
      </c>
      <c r="Q216" t="s">
        <v>244</v>
      </c>
      <c r="AW216" s="1"/>
      <c r="BC216" s="2"/>
    </row>
    <row r="217" ht="15" customHeight="1">
      <c r="A217" t="str">
        <f t="shared" si="15"/>
        <v>2018_05_471_3</v>
      </c>
      <c r="B217" t="str">
        <f t="shared" si="16"/>
        <v>2018_05_5919</v>
      </c>
      <c r="C217" s="1" t="s">
        <v>140</v>
      </c>
      <c r="D217">
        <f t="shared" si="17"/>
        <v>216</v>
      </c>
      <c r="E217">
        <v>471</v>
      </c>
      <c r="F217">
        <f t="shared" si="18"/>
        <v>3</v>
      </c>
      <c r="G217" s="2" t="str">
        <f t="shared" si="19"/>
        <v/>
      </c>
      <c r="H217" t="s">
        <v>141</v>
      </c>
      <c r="I217">
        <v>5919</v>
      </c>
      <c r="J217">
        <v>474</v>
      </c>
      <c r="K217">
        <v>473</v>
      </c>
      <c r="L217" t="s">
        <v>31</v>
      </c>
      <c r="M217" t="s">
        <v>20</v>
      </c>
      <c r="N217">
        <v>237</v>
      </c>
      <c r="O217">
        <v>3605</v>
      </c>
      <c r="P217">
        <v>15</v>
      </c>
      <c r="Q217" t="s">
        <v>245</v>
      </c>
      <c r="AW217" s="1"/>
      <c r="BC217" s="2"/>
    </row>
    <row r="218" ht="15" customHeight="1">
      <c r="A218" t="str">
        <f t="shared" si="15"/>
        <v>2018_05_471_4</v>
      </c>
      <c r="B218" t="str">
        <f t="shared" si="16"/>
        <v>2018_05_5959</v>
      </c>
      <c r="C218" s="1" t="s">
        <v>140</v>
      </c>
      <c r="D218">
        <f t="shared" si="17"/>
        <v>217</v>
      </c>
      <c r="E218">
        <v>471</v>
      </c>
      <c r="F218">
        <f t="shared" si="18"/>
        <v>4</v>
      </c>
      <c r="G218" s="2" t="str">
        <f t="shared" si="19"/>
        <v/>
      </c>
      <c r="H218" t="s">
        <v>141</v>
      </c>
      <c r="I218">
        <v>5959</v>
      </c>
      <c r="J218">
        <v>473</v>
      </c>
      <c r="K218">
        <v>474</v>
      </c>
      <c r="L218" t="s">
        <v>31</v>
      </c>
      <c r="M218" t="s">
        <v>20</v>
      </c>
      <c r="N218">
        <v>258</v>
      </c>
      <c r="O218">
        <v>3605</v>
      </c>
      <c r="P218">
        <v>15</v>
      </c>
      <c r="Q218" t="s">
        <v>246</v>
      </c>
      <c r="AW218" s="1"/>
      <c r="BC218" s="2"/>
    </row>
    <row r="219" ht="15" customHeight="1">
      <c r="A219" t="str">
        <f t="shared" si="15"/>
        <v>2018_05_471_5</v>
      </c>
      <c r="B219" t="str">
        <f t="shared" si="16"/>
        <v>2018_05_6014</v>
      </c>
      <c r="C219" s="1" t="s">
        <v>140</v>
      </c>
      <c r="D219">
        <f t="shared" si="17"/>
        <v>218</v>
      </c>
      <c r="E219">
        <v>471</v>
      </c>
      <c r="F219">
        <f t="shared" si="18"/>
        <v>5</v>
      </c>
      <c r="G219" s="2" t="str">
        <f t="shared" si="19"/>
        <v/>
      </c>
      <c r="H219" t="s">
        <v>141</v>
      </c>
      <c r="I219">
        <v>6014</v>
      </c>
      <c r="J219">
        <v>474</v>
      </c>
      <c r="K219">
        <v>473</v>
      </c>
      <c r="L219" t="s">
        <v>31</v>
      </c>
      <c r="M219" t="s">
        <v>20</v>
      </c>
      <c r="N219">
        <v>214</v>
      </c>
      <c r="O219">
        <v>3605</v>
      </c>
      <c r="P219">
        <v>15</v>
      </c>
      <c r="Q219" t="s">
        <v>247</v>
      </c>
      <c r="AW219" s="1"/>
      <c r="BC219" s="2"/>
    </row>
    <row r="220" ht="15" customHeight="1">
      <c r="A220" t="str">
        <f t="shared" si="15"/>
        <v>2018_05_471_6</v>
      </c>
      <c r="B220" t="str">
        <f t="shared" si="16"/>
        <v>2018_05_6244</v>
      </c>
      <c r="C220" s="1" t="s">
        <v>140</v>
      </c>
      <c r="D220">
        <f t="shared" si="17"/>
        <v>219</v>
      </c>
      <c r="E220">
        <v>471</v>
      </c>
      <c r="F220">
        <f t="shared" si="18"/>
        <v>6</v>
      </c>
      <c r="G220" s="2" t="str">
        <f t="shared" si="19"/>
        <v>x</v>
      </c>
      <c r="H220" t="s">
        <v>141</v>
      </c>
      <c r="I220">
        <v>6244</v>
      </c>
      <c r="J220">
        <v>473</v>
      </c>
      <c r="K220">
        <v>474</v>
      </c>
      <c r="L220" t="s">
        <v>20</v>
      </c>
      <c r="M220" t="s">
        <v>20</v>
      </c>
      <c r="N220">
        <v>95</v>
      </c>
      <c r="O220">
        <v>3605</v>
      </c>
      <c r="P220">
        <v>15</v>
      </c>
      <c r="Q220" t="s">
        <v>248</v>
      </c>
      <c r="AW220" s="1"/>
      <c r="BC220" s="2"/>
    </row>
    <row r="221" ht="15" customHeight="1">
      <c r="A221" t="str">
        <f t="shared" si="15"/>
        <v>2018_05_497_1</v>
      </c>
      <c r="B221" t="str">
        <f t="shared" si="16"/>
        <v>2018_05_4170</v>
      </c>
      <c r="C221" s="1" t="s">
        <v>140</v>
      </c>
      <c r="D221">
        <f t="shared" si="17"/>
        <v>220</v>
      </c>
      <c r="E221">
        <v>497</v>
      </c>
      <c r="F221">
        <f t="shared" si="18"/>
        <v>1</v>
      </c>
      <c r="G221" s="2" t="str">
        <f t="shared" si="19"/>
        <v/>
      </c>
      <c r="H221" t="s">
        <v>141</v>
      </c>
      <c r="I221">
        <v>4170</v>
      </c>
      <c r="J221">
        <v>500</v>
      </c>
      <c r="K221">
        <v>499</v>
      </c>
      <c r="L221" t="s">
        <v>158</v>
      </c>
      <c r="M221" t="s">
        <v>20</v>
      </c>
      <c r="N221">
        <v>156</v>
      </c>
      <c r="O221">
        <v>3405</v>
      </c>
      <c r="P221">
        <v>13</v>
      </c>
      <c r="Q221" t="s">
        <v>249</v>
      </c>
      <c r="AW221" s="1"/>
      <c r="BC221" s="2"/>
    </row>
    <row r="222" ht="15" customHeight="1">
      <c r="A222" t="str">
        <f t="shared" si="15"/>
        <v>2018_05_497_2</v>
      </c>
      <c r="B222" t="str">
        <f t="shared" si="16"/>
        <v>2018_05_4340</v>
      </c>
      <c r="C222" s="1" t="s">
        <v>140</v>
      </c>
      <c r="D222">
        <f t="shared" si="17"/>
        <v>221</v>
      </c>
      <c r="E222">
        <v>497</v>
      </c>
      <c r="F222">
        <f t="shared" si="18"/>
        <v>2</v>
      </c>
      <c r="G222" s="2" t="str">
        <f t="shared" si="19"/>
        <v/>
      </c>
      <c r="H222" t="s">
        <v>141</v>
      </c>
      <c r="I222">
        <v>4340</v>
      </c>
      <c r="J222">
        <v>499</v>
      </c>
      <c r="K222">
        <v>500</v>
      </c>
      <c r="L222" t="s">
        <v>31</v>
      </c>
      <c r="M222" t="s">
        <v>20</v>
      </c>
      <c r="N222">
        <v>94</v>
      </c>
      <c r="O222">
        <v>3405</v>
      </c>
      <c r="P222">
        <v>13</v>
      </c>
      <c r="Q222" t="s">
        <v>250</v>
      </c>
      <c r="AW222" s="1"/>
      <c r="BC222" s="2"/>
    </row>
    <row r="223" ht="15" customHeight="1">
      <c r="A223" t="str">
        <f t="shared" si="15"/>
        <v>2018_05_497_3</v>
      </c>
      <c r="B223" t="str">
        <f t="shared" si="16"/>
        <v>2018_05_5035</v>
      </c>
      <c r="C223" s="1" t="s">
        <v>140</v>
      </c>
      <c r="D223">
        <f t="shared" si="17"/>
        <v>222</v>
      </c>
      <c r="E223">
        <v>497</v>
      </c>
      <c r="F223">
        <f t="shared" si="18"/>
        <v>3</v>
      </c>
      <c r="G223" s="2" t="str">
        <f t="shared" si="19"/>
        <v/>
      </c>
      <c r="H223" t="s">
        <v>141</v>
      </c>
      <c r="I223">
        <v>5035</v>
      </c>
      <c r="J223">
        <v>500</v>
      </c>
      <c r="K223">
        <v>499</v>
      </c>
      <c r="L223" t="s">
        <v>31</v>
      </c>
      <c r="M223" t="s">
        <v>20</v>
      </c>
      <c r="N223">
        <v>301</v>
      </c>
      <c r="O223">
        <v>3405</v>
      </c>
      <c r="P223">
        <v>13</v>
      </c>
      <c r="Q223" t="s">
        <v>251</v>
      </c>
      <c r="AW223" s="1"/>
      <c r="BC223" s="2"/>
    </row>
    <row r="224" ht="15" customHeight="1">
      <c r="A224" t="str">
        <f t="shared" si="15"/>
        <v>2018_05_497_4</v>
      </c>
      <c r="B224" t="str">
        <f t="shared" si="16"/>
        <v>2018_05_5713</v>
      </c>
      <c r="C224" s="1" t="s">
        <v>140</v>
      </c>
      <c r="D224">
        <f t="shared" si="17"/>
        <v>223</v>
      </c>
      <c r="E224">
        <v>497</v>
      </c>
      <c r="F224">
        <f t="shared" si="18"/>
        <v>4</v>
      </c>
      <c r="G224" s="2" t="str">
        <f t="shared" si="19"/>
        <v/>
      </c>
      <c r="H224" t="s">
        <v>141</v>
      </c>
      <c r="I224">
        <v>5713</v>
      </c>
      <c r="J224">
        <v>499</v>
      </c>
      <c r="K224">
        <v>500</v>
      </c>
      <c r="L224" t="s">
        <v>31</v>
      </c>
      <c r="M224" t="s">
        <v>20</v>
      </c>
      <c r="N224">
        <v>848</v>
      </c>
      <c r="O224">
        <v>3405</v>
      </c>
      <c r="P224">
        <v>13</v>
      </c>
      <c r="Q224" t="s">
        <v>252</v>
      </c>
      <c r="AW224" s="1"/>
      <c r="BC224" s="2"/>
    </row>
    <row r="225" ht="15" customHeight="1">
      <c r="A225" t="str">
        <f t="shared" si="15"/>
        <v>2018_05_497_5</v>
      </c>
      <c r="B225" t="str">
        <f t="shared" si="16"/>
        <v>2018_05_5722</v>
      </c>
      <c r="C225" s="1" t="s">
        <v>140</v>
      </c>
      <c r="D225">
        <f t="shared" si="17"/>
        <v>224</v>
      </c>
      <c r="E225">
        <v>497</v>
      </c>
      <c r="F225">
        <f t="shared" si="18"/>
        <v>5</v>
      </c>
      <c r="G225" s="2" t="str">
        <f t="shared" si="19"/>
        <v/>
      </c>
      <c r="H225" t="s">
        <v>141</v>
      </c>
      <c r="I225">
        <v>5722</v>
      </c>
      <c r="J225">
        <v>500</v>
      </c>
      <c r="K225">
        <v>499</v>
      </c>
      <c r="L225" t="s">
        <v>31</v>
      </c>
      <c r="M225" t="s">
        <v>20</v>
      </c>
      <c r="N225">
        <v>108</v>
      </c>
      <c r="O225">
        <v>3405</v>
      </c>
      <c r="P225">
        <v>13</v>
      </c>
      <c r="Q225" t="s">
        <v>253</v>
      </c>
      <c r="AW225" s="1"/>
      <c r="BC225" s="2"/>
    </row>
    <row r="226" ht="15" customHeight="1">
      <c r="A226" t="str">
        <f t="shared" si="15"/>
        <v>2018_05_497_6</v>
      </c>
      <c r="B226" t="str">
        <f t="shared" si="16"/>
        <v>2018_05_5992</v>
      </c>
      <c r="C226" s="1" t="s">
        <v>140</v>
      </c>
      <c r="D226">
        <f t="shared" si="17"/>
        <v>225</v>
      </c>
      <c r="E226">
        <v>497</v>
      </c>
      <c r="F226">
        <f t="shared" si="18"/>
        <v>6</v>
      </c>
      <c r="G226" s="2" t="str">
        <f t="shared" si="19"/>
        <v/>
      </c>
      <c r="H226" t="s">
        <v>141</v>
      </c>
      <c r="I226">
        <v>5992</v>
      </c>
      <c r="J226">
        <v>499</v>
      </c>
      <c r="K226">
        <v>500</v>
      </c>
      <c r="L226" t="s">
        <v>31</v>
      </c>
      <c r="M226" t="s">
        <v>20</v>
      </c>
      <c r="N226">
        <v>210</v>
      </c>
      <c r="O226">
        <v>3405</v>
      </c>
      <c r="P226">
        <v>13</v>
      </c>
      <c r="Q226" t="s">
        <v>254</v>
      </c>
      <c r="AW226" s="1"/>
      <c r="BC226" s="2"/>
    </row>
    <row r="227" ht="15" customHeight="1">
      <c r="A227" t="str">
        <f t="shared" si="15"/>
        <v>2018_05_497_7</v>
      </c>
      <c r="B227" t="str">
        <f t="shared" si="16"/>
        <v>2018_05_6015</v>
      </c>
      <c r="C227" s="1" t="s">
        <v>140</v>
      </c>
      <c r="D227">
        <f t="shared" si="17"/>
        <v>226</v>
      </c>
      <c r="E227">
        <v>497</v>
      </c>
      <c r="F227">
        <f t="shared" si="18"/>
        <v>7</v>
      </c>
      <c r="G227" s="2" t="str">
        <f t="shared" si="19"/>
        <v/>
      </c>
      <c r="H227" t="s">
        <v>141</v>
      </c>
      <c r="I227">
        <v>6015</v>
      </c>
      <c r="J227">
        <v>500</v>
      </c>
      <c r="K227">
        <v>499</v>
      </c>
      <c r="L227" t="s">
        <v>31</v>
      </c>
      <c r="M227" t="s">
        <v>20</v>
      </c>
      <c r="N227">
        <v>99</v>
      </c>
      <c r="O227">
        <v>3405</v>
      </c>
      <c r="P227">
        <v>13</v>
      </c>
      <c r="Q227" t="s">
        <v>255</v>
      </c>
      <c r="AW227" s="1"/>
      <c r="BC227" s="2"/>
    </row>
    <row r="228" ht="15" customHeight="1">
      <c r="A228" t="str">
        <f t="shared" si="15"/>
        <v>2018_05_497_8</v>
      </c>
      <c r="B228" t="str">
        <f t="shared" si="16"/>
        <v>2018_05_6205</v>
      </c>
      <c r="C228" s="1" t="s">
        <v>140</v>
      </c>
      <c r="D228">
        <f t="shared" si="17"/>
        <v>227</v>
      </c>
      <c r="E228">
        <v>497</v>
      </c>
      <c r="F228">
        <f t="shared" si="18"/>
        <v>8</v>
      </c>
      <c r="G228" s="2" t="str">
        <f t="shared" si="19"/>
        <v/>
      </c>
      <c r="H228" t="s">
        <v>141</v>
      </c>
      <c r="I228">
        <v>6205</v>
      </c>
      <c r="J228">
        <v>500</v>
      </c>
      <c r="K228">
        <v>499</v>
      </c>
      <c r="L228" t="s">
        <v>31</v>
      </c>
      <c r="M228" t="s">
        <v>20</v>
      </c>
      <c r="N228">
        <v>128</v>
      </c>
      <c r="O228">
        <v>3405</v>
      </c>
      <c r="P228">
        <v>13</v>
      </c>
      <c r="Q228" t="s">
        <v>256</v>
      </c>
      <c r="AW228" s="1"/>
      <c r="BC228" s="2"/>
    </row>
    <row r="229" ht="15" customHeight="1">
      <c r="A229" t="str">
        <f t="shared" si="15"/>
        <v>2018_05_497_9</v>
      </c>
      <c r="B229" t="str">
        <f t="shared" si="16"/>
        <v>2018_05_6464</v>
      </c>
      <c r="C229" s="1" t="s">
        <v>140</v>
      </c>
      <c r="D229">
        <f t="shared" si="17"/>
        <v>228</v>
      </c>
      <c r="E229">
        <v>497</v>
      </c>
      <c r="F229">
        <f t="shared" si="18"/>
        <v>9</v>
      </c>
      <c r="G229" s="2" t="str">
        <f t="shared" si="19"/>
        <v>x</v>
      </c>
      <c r="H229" t="s">
        <v>141</v>
      </c>
      <c r="I229">
        <v>6464</v>
      </c>
      <c r="J229">
        <v>499</v>
      </c>
      <c r="K229">
        <v>500</v>
      </c>
      <c r="L229" t="s">
        <v>20</v>
      </c>
      <c r="M229" t="s">
        <v>20</v>
      </c>
      <c r="N229">
        <v>236</v>
      </c>
      <c r="O229">
        <v>3405</v>
      </c>
      <c r="P229">
        <v>13</v>
      </c>
      <c r="Q229" t="s">
        <v>257</v>
      </c>
      <c r="AW229" s="1"/>
      <c r="BC229" s="2"/>
    </row>
    <row r="230" ht="15" customHeight="1">
      <c r="A230" t="str">
        <f t="shared" si="15"/>
        <v>2018_05_523_1</v>
      </c>
      <c r="B230" t="str">
        <f t="shared" si="16"/>
        <v>2018_05_3641</v>
      </c>
      <c r="C230" s="1" t="s">
        <v>140</v>
      </c>
      <c r="D230">
        <f t="shared" si="17"/>
        <v>229</v>
      </c>
      <c r="E230">
        <v>523</v>
      </c>
      <c r="F230">
        <f t="shared" si="18"/>
        <v>1</v>
      </c>
      <c r="G230" s="2" t="str">
        <f t="shared" si="19"/>
        <v/>
      </c>
      <c r="H230" t="s">
        <v>141</v>
      </c>
      <c r="I230">
        <v>3641</v>
      </c>
      <c r="J230">
        <v>526</v>
      </c>
      <c r="K230">
        <v>525</v>
      </c>
      <c r="L230" t="s">
        <v>19</v>
      </c>
      <c r="M230" t="s">
        <v>20</v>
      </c>
      <c r="N230">
        <v>293</v>
      </c>
      <c r="O230">
        <v>1322</v>
      </c>
      <c r="P230">
        <v>8</v>
      </c>
      <c r="Q230" t="s">
        <v>258</v>
      </c>
      <c r="AW230" s="1"/>
      <c r="BC230" s="2"/>
    </row>
    <row r="231" ht="15" customHeight="1">
      <c r="A231" t="str">
        <f t="shared" si="15"/>
        <v>2018_05_523_2</v>
      </c>
      <c r="B231" t="str">
        <f t="shared" si="16"/>
        <v>2018_05_4192</v>
      </c>
      <c r="C231" s="1" t="s">
        <v>140</v>
      </c>
      <c r="D231">
        <f t="shared" si="17"/>
        <v>230</v>
      </c>
      <c r="E231">
        <v>523</v>
      </c>
      <c r="F231">
        <f t="shared" si="18"/>
        <v>2</v>
      </c>
      <c r="G231" s="2" t="str">
        <f t="shared" si="19"/>
        <v/>
      </c>
      <c r="H231" t="s">
        <v>141</v>
      </c>
      <c r="I231">
        <v>4192</v>
      </c>
      <c r="J231">
        <v>525</v>
      </c>
      <c r="K231">
        <v>526</v>
      </c>
      <c r="L231" t="s">
        <v>31</v>
      </c>
      <c r="M231" t="s">
        <v>20</v>
      </c>
      <c r="N231">
        <v>293</v>
      </c>
      <c r="O231">
        <v>1322</v>
      </c>
      <c r="P231">
        <v>8</v>
      </c>
      <c r="Q231" t="s">
        <v>259</v>
      </c>
      <c r="AW231" s="1"/>
      <c r="BC231" s="2"/>
    </row>
    <row r="232" ht="15" customHeight="1">
      <c r="A232" t="str">
        <f t="shared" si="15"/>
        <v>2018_05_523_3</v>
      </c>
      <c r="B232" t="str">
        <f t="shared" si="16"/>
        <v>2018_05_5449</v>
      </c>
      <c r="C232" s="1" t="s">
        <v>140</v>
      </c>
      <c r="D232">
        <f t="shared" si="17"/>
        <v>231</v>
      </c>
      <c r="E232">
        <v>523</v>
      </c>
      <c r="F232">
        <f t="shared" si="18"/>
        <v>3</v>
      </c>
      <c r="G232" s="2" t="str">
        <f t="shared" si="19"/>
        <v/>
      </c>
      <c r="H232" t="s">
        <v>141</v>
      </c>
      <c r="I232">
        <v>5449</v>
      </c>
      <c r="J232">
        <v>526</v>
      </c>
      <c r="K232">
        <v>525</v>
      </c>
      <c r="L232" t="s">
        <v>31</v>
      </c>
      <c r="M232" t="s">
        <v>20</v>
      </c>
      <c r="N232">
        <v>309</v>
      </c>
      <c r="O232">
        <v>1322</v>
      </c>
      <c r="P232">
        <v>8</v>
      </c>
      <c r="Q232" t="s">
        <v>260</v>
      </c>
      <c r="AW232" s="1"/>
      <c r="BC232" s="2"/>
    </row>
    <row r="233" ht="15" customHeight="1">
      <c r="A233" t="str">
        <f t="shared" si="15"/>
        <v>2018_05_523_4</v>
      </c>
      <c r="B233" t="str">
        <f t="shared" si="16"/>
        <v>2018_05_5746</v>
      </c>
      <c r="C233" s="1" t="s">
        <v>140</v>
      </c>
      <c r="D233">
        <f t="shared" si="17"/>
        <v>232</v>
      </c>
      <c r="E233">
        <v>523</v>
      </c>
      <c r="F233">
        <f t="shared" si="18"/>
        <v>4</v>
      </c>
      <c r="G233" s="2" t="str">
        <f t="shared" si="19"/>
        <v/>
      </c>
      <c r="H233" t="s">
        <v>141</v>
      </c>
      <c r="I233">
        <v>5746</v>
      </c>
      <c r="J233">
        <v>525</v>
      </c>
      <c r="K233">
        <v>526</v>
      </c>
      <c r="L233" t="s">
        <v>31</v>
      </c>
      <c r="M233" t="s">
        <v>20</v>
      </c>
      <c r="N233">
        <v>156</v>
      </c>
      <c r="O233">
        <v>1322</v>
      </c>
      <c r="P233">
        <v>8</v>
      </c>
      <c r="Q233" t="s">
        <v>261</v>
      </c>
      <c r="AW233" s="1"/>
      <c r="BC233" s="2"/>
    </row>
    <row r="234" ht="15" customHeight="1">
      <c r="A234" t="str">
        <f t="shared" si="15"/>
        <v>2018_05_523_5</v>
      </c>
      <c r="B234" t="str">
        <f t="shared" si="16"/>
        <v>2018_05_6083</v>
      </c>
      <c r="C234" s="1" t="s">
        <v>140</v>
      </c>
      <c r="D234">
        <f t="shared" si="17"/>
        <v>233</v>
      </c>
      <c r="E234">
        <v>523</v>
      </c>
      <c r="F234">
        <f t="shared" si="18"/>
        <v>5</v>
      </c>
      <c r="G234" s="2" t="str">
        <f t="shared" si="19"/>
        <v/>
      </c>
      <c r="H234" t="s">
        <v>141</v>
      </c>
      <c r="I234">
        <v>6083</v>
      </c>
      <c r="J234">
        <v>526</v>
      </c>
      <c r="K234">
        <v>525</v>
      </c>
      <c r="L234" t="s">
        <v>31</v>
      </c>
      <c r="M234" t="s">
        <v>20</v>
      </c>
      <c r="N234">
        <v>127</v>
      </c>
      <c r="O234">
        <v>1322</v>
      </c>
      <c r="P234">
        <v>8</v>
      </c>
      <c r="Q234" t="s">
        <v>262</v>
      </c>
      <c r="AW234" s="1"/>
      <c r="BC234" s="2"/>
    </row>
    <row r="235" ht="15" customHeight="1">
      <c r="A235" t="str">
        <f t="shared" si="15"/>
        <v>2018_05_523_6</v>
      </c>
      <c r="B235" t="str">
        <f t="shared" si="16"/>
        <v>2018_05_6145</v>
      </c>
      <c r="C235" s="1" t="s">
        <v>140</v>
      </c>
      <c r="D235">
        <f t="shared" si="17"/>
        <v>234</v>
      </c>
      <c r="E235">
        <v>523</v>
      </c>
      <c r="F235">
        <f t="shared" si="18"/>
        <v>6</v>
      </c>
      <c r="G235" s="2" t="str">
        <f t="shared" si="19"/>
        <v/>
      </c>
      <c r="H235" t="s">
        <v>141</v>
      </c>
      <c r="I235">
        <v>6145</v>
      </c>
      <c r="J235">
        <v>525</v>
      </c>
      <c r="K235">
        <v>526</v>
      </c>
      <c r="L235" t="s">
        <v>31</v>
      </c>
      <c r="M235" t="s">
        <v>20</v>
      </c>
      <c r="N235">
        <v>92</v>
      </c>
      <c r="O235">
        <v>1322</v>
      </c>
      <c r="P235">
        <v>8</v>
      </c>
      <c r="Q235" t="s">
        <v>263</v>
      </c>
      <c r="AW235" s="1"/>
      <c r="BC235" s="2"/>
    </row>
    <row r="236" ht="15" customHeight="1">
      <c r="A236" t="str">
        <f t="shared" si="15"/>
        <v>2018_05_523_7</v>
      </c>
      <c r="B236" t="str">
        <f t="shared" si="16"/>
        <v>2018_05_6159</v>
      </c>
      <c r="C236" s="1" t="s">
        <v>140</v>
      </c>
      <c r="D236">
        <f t="shared" si="17"/>
        <v>235</v>
      </c>
      <c r="E236">
        <v>523</v>
      </c>
      <c r="F236">
        <f t="shared" si="18"/>
        <v>7</v>
      </c>
      <c r="G236" s="2" t="str">
        <f t="shared" si="19"/>
        <v>x</v>
      </c>
      <c r="H236" t="s">
        <v>141</v>
      </c>
      <c r="I236">
        <v>6159</v>
      </c>
      <c r="J236">
        <v>526</v>
      </c>
      <c r="K236">
        <v>525</v>
      </c>
      <c r="L236" t="s">
        <v>20</v>
      </c>
      <c r="M236" t="s">
        <v>20</v>
      </c>
      <c r="N236">
        <v>31</v>
      </c>
      <c r="O236">
        <v>1322</v>
      </c>
      <c r="P236">
        <v>8</v>
      </c>
      <c r="Q236" t="s">
        <v>264</v>
      </c>
      <c r="AW236" s="1"/>
      <c r="BC236" s="2"/>
    </row>
    <row r="237" ht="15" customHeight="1">
      <c r="A237" t="str">
        <f t="shared" si="15"/>
        <v>2018_05_549_1</v>
      </c>
      <c r="B237" t="str">
        <f t="shared" si="16"/>
        <v>2018_05_3548</v>
      </c>
      <c r="C237" s="1" t="s">
        <v>140</v>
      </c>
      <c r="D237">
        <f t="shared" si="17"/>
        <v>236</v>
      </c>
      <c r="E237">
        <v>549</v>
      </c>
      <c r="F237">
        <f t="shared" si="18"/>
        <v>1</v>
      </c>
      <c r="G237" s="2" t="str">
        <f t="shared" si="19"/>
        <v/>
      </c>
      <c r="H237" t="s">
        <v>141</v>
      </c>
      <c r="I237">
        <v>3548</v>
      </c>
      <c r="J237">
        <v>552</v>
      </c>
      <c r="K237">
        <v>551</v>
      </c>
      <c r="L237" t="s">
        <v>19</v>
      </c>
      <c r="M237" t="s">
        <v>20</v>
      </c>
      <c r="N237">
        <v>730</v>
      </c>
      <c r="O237">
        <v>2371</v>
      </c>
      <c r="P237">
        <v>9</v>
      </c>
      <c r="Q237" t="s">
        <v>265</v>
      </c>
      <c r="AW237" s="1"/>
      <c r="BC237" s="2"/>
    </row>
    <row r="238" ht="15" customHeight="1">
      <c r="A238" t="str">
        <f t="shared" si="15"/>
        <v>2018_05_549_2</v>
      </c>
      <c r="B238" t="str">
        <f t="shared" si="16"/>
        <v>2018_05_3727</v>
      </c>
      <c r="C238" s="1" t="s">
        <v>140</v>
      </c>
      <c r="D238">
        <f t="shared" si="17"/>
        <v>237</v>
      </c>
      <c r="E238">
        <v>549</v>
      </c>
      <c r="F238">
        <f t="shared" si="18"/>
        <v>2</v>
      </c>
      <c r="G238" s="2" t="str">
        <f t="shared" si="19"/>
        <v/>
      </c>
      <c r="H238" t="s">
        <v>141</v>
      </c>
      <c r="I238">
        <v>3727</v>
      </c>
      <c r="J238">
        <v>551</v>
      </c>
      <c r="K238">
        <v>552</v>
      </c>
      <c r="L238" t="s">
        <v>31</v>
      </c>
      <c r="M238" t="s">
        <v>20</v>
      </c>
      <c r="N238">
        <v>436</v>
      </c>
      <c r="O238">
        <v>2371</v>
      </c>
      <c r="P238">
        <v>9</v>
      </c>
      <c r="Q238" t="s">
        <v>266</v>
      </c>
      <c r="AW238" s="1"/>
      <c r="BC238" s="2"/>
    </row>
    <row r="239" ht="15" customHeight="1">
      <c r="A239" t="str">
        <f t="shared" si="15"/>
        <v>2018_05_549_3</v>
      </c>
      <c r="B239" t="str">
        <f t="shared" si="16"/>
        <v>2018_05_4997</v>
      </c>
      <c r="C239" s="1" t="s">
        <v>140</v>
      </c>
      <c r="D239">
        <f t="shared" si="17"/>
        <v>238</v>
      </c>
      <c r="E239">
        <v>549</v>
      </c>
      <c r="F239">
        <f t="shared" si="18"/>
        <v>3</v>
      </c>
      <c r="G239" s="2" t="str">
        <f t="shared" si="19"/>
        <v/>
      </c>
      <c r="H239" t="s">
        <v>141</v>
      </c>
      <c r="I239">
        <v>4997</v>
      </c>
      <c r="J239">
        <v>552</v>
      </c>
      <c r="K239">
        <v>551</v>
      </c>
      <c r="L239" t="s">
        <v>31</v>
      </c>
      <c r="M239" t="s">
        <v>20</v>
      </c>
      <c r="N239">
        <v>274</v>
      </c>
      <c r="O239">
        <v>2371</v>
      </c>
      <c r="P239">
        <v>9</v>
      </c>
      <c r="Q239" t="s">
        <v>267</v>
      </c>
      <c r="AW239" s="1"/>
      <c r="BC239" s="2"/>
    </row>
    <row r="240" ht="15" customHeight="1">
      <c r="A240" t="str">
        <f t="shared" si="15"/>
        <v>2018_05_549_4</v>
      </c>
      <c r="B240" t="str">
        <f t="shared" si="16"/>
        <v>2018_05_5694</v>
      </c>
      <c r="C240" s="1" t="s">
        <v>140</v>
      </c>
      <c r="D240">
        <f t="shared" si="17"/>
        <v>239</v>
      </c>
      <c r="E240">
        <v>549</v>
      </c>
      <c r="F240">
        <f t="shared" si="18"/>
        <v>4</v>
      </c>
      <c r="G240" s="2" t="str">
        <f t="shared" si="19"/>
        <v/>
      </c>
      <c r="H240" t="s">
        <v>141</v>
      </c>
      <c r="I240">
        <v>5694</v>
      </c>
      <c r="J240">
        <v>551</v>
      </c>
      <c r="K240">
        <v>552</v>
      </c>
      <c r="L240" t="s">
        <v>31</v>
      </c>
      <c r="M240" t="s">
        <v>20</v>
      </c>
      <c r="N240">
        <v>247</v>
      </c>
      <c r="O240">
        <v>2371</v>
      </c>
      <c r="P240">
        <v>9</v>
      </c>
      <c r="Q240" t="s">
        <v>268</v>
      </c>
      <c r="AW240" s="1"/>
      <c r="BC240" s="2"/>
    </row>
    <row r="241" ht="15" customHeight="1">
      <c r="A241" t="str">
        <f t="shared" si="15"/>
        <v>2018_05_549_5</v>
      </c>
      <c r="B241" t="str">
        <f t="shared" si="16"/>
        <v>2018_05_6309</v>
      </c>
      <c r="C241" s="1" t="s">
        <v>140</v>
      </c>
      <c r="D241">
        <f t="shared" si="17"/>
        <v>240</v>
      </c>
      <c r="E241">
        <v>549</v>
      </c>
      <c r="F241">
        <f t="shared" si="18"/>
        <v>5</v>
      </c>
      <c r="G241" s="2" t="str">
        <f t="shared" si="19"/>
        <v/>
      </c>
      <c r="H241" t="s">
        <v>141</v>
      </c>
      <c r="I241">
        <v>6309</v>
      </c>
      <c r="J241">
        <v>552</v>
      </c>
      <c r="K241">
        <v>551</v>
      </c>
      <c r="L241" t="s">
        <v>31</v>
      </c>
      <c r="M241" t="s">
        <v>20</v>
      </c>
      <c r="N241">
        <v>215</v>
      </c>
      <c r="O241">
        <v>2371</v>
      </c>
      <c r="P241">
        <v>9</v>
      </c>
      <c r="Q241" t="s">
        <v>269</v>
      </c>
      <c r="AW241" s="1"/>
      <c r="BC241" s="2"/>
    </row>
    <row r="242" ht="15" customHeight="1">
      <c r="A242" t="str">
        <f t="shared" si="15"/>
        <v>2018_05_549_6</v>
      </c>
      <c r="B242" t="str">
        <f t="shared" si="16"/>
        <v>2018_05_6473</v>
      </c>
      <c r="C242" s="1" t="s">
        <v>140</v>
      </c>
      <c r="D242">
        <f t="shared" si="17"/>
        <v>241</v>
      </c>
      <c r="E242">
        <v>549</v>
      </c>
      <c r="F242">
        <f t="shared" si="18"/>
        <v>6</v>
      </c>
      <c r="G242" s="2" t="str">
        <f t="shared" si="19"/>
        <v>x</v>
      </c>
      <c r="H242" t="s">
        <v>141</v>
      </c>
      <c r="I242">
        <v>6473</v>
      </c>
      <c r="J242">
        <v>551</v>
      </c>
      <c r="K242">
        <v>552</v>
      </c>
      <c r="L242" t="s">
        <v>20</v>
      </c>
      <c r="M242" t="s">
        <v>20</v>
      </c>
      <c r="N242">
        <v>73</v>
      </c>
      <c r="O242">
        <v>2371</v>
      </c>
      <c r="P242">
        <v>9</v>
      </c>
      <c r="Q242" t="s">
        <v>270</v>
      </c>
      <c r="AW242" s="1"/>
      <c r="BC242" s="2"/>
    </row>
    <row r="243" ht="15" customHeight="1">
      <c r="A243" t="str">
        <f t="shared" si="15"/>
        <v>2018_05_575_1</v>
      </c>
      <c r="B243" t="str">
        <f t="shared" si="16"/>
        <v>2018_05_3744</v>
      </c>
      <c r="C243" s="1" t="s">
        <v>140</v>
      </c>
      <c r="D243">
        <f t="shared" si="17"/>
        <v>242</v>
      </c>
      <c r="E243">
        <v>575</v>
      </c>
      <c r="F243">
        <f t="shared" si="18"/>
        <v>1</v>
      </c>
      <c r="G243" s="2" t="str">
        <f t="shared" si="19"/>
        <v/>
      </c>
      <c r="H243" t="s">
        <v>141</v>
      </c>
      <c r="I243">
        <v>3744</v>
      </c>
      <c r="J243">
        <v>578</v>
      </c>
      <c r="K243">
        <v>577</v>
      </c>
      <c r="L243" t="s">
        <v>158</v>
      </c>
      <c r="M243" t="s">
        <v>20</v>
      </c>
      <c r="N243">
        <v>318</v>
      </c>
      <c r="O243">
        <v>1911</v>
      </c>
      <c r="P243">
        <v>6</v>
      </c>
      <c r="Q243" t="s">
        <v>271</v>
      </c>
      <c r="AW243" s="1"/>
      <c r="BC243" s="2"/>
    </row>
    <row r="244" ht="15" customHeight="1">
      <c r="A244" t="str">
        <f t="shared" si="15"/>
        <v>2018_05_575_2</v>
      </c>
      <c r="B244" t="str">
        <f t="shared" si="16"/>
        <v>2018_05_3897</v>
      </c>
      <c r="C244" s="1" t="s">
        <v>140</v>
      </c>
      <c r="D244">
        <f t="shared" si="17"/>
        <v>243</v>
      </c>
      <c r="E244">
        <v>575</v>
      </c>
      <c r="F244">
        <f t="shared" si="18"/>
        <v>2</v>
      </c>
      <c r="G244" s="2" t="str">
        <f t="shared" si="19"/>
        <v/>
      </c>
      <c r="H244" t="s">
        <v>141</v>
      </c>
      <c r="I244">
        <v>3897</v>
      </c>
      <c r="J244">
        <v>577</v>
      </c>
      <c r="K244">
        <v>578</v>
      </c>
      <c r="L244" t="s">
        <v>31</v>
      </c>
      <c r="M244" t="s">
        <v>20</v>
      </c>
      <c r="N244">
        <v>646</v>
      </c>
      <c r="O244">
        <v>1911</v>
      </c>
      <c r="P244">
        <v>6</v>
      </c>
      <c r="Q244" t="s">
        <v>272</v>
      </c>
      <c r="AW244" s="1"/>
      <c r="BC244" s="2"/>
    </row>
    <row r="245" ht="15" customHeight="1">
      <c r="A245" t="str">
        <f t="shared" si="15"/>
        <v>2018_05_575_3</v>
      </c>
      <c r="B245" t="str">
        <f t="shared" si="16"/>
        <v>2018_05_5234</v>
      </c>
      <c r="C245" s="1" t="s">
        <v>140</v>
      </c>
      <c r="D245">
        <f t="shared" si="17"/>
        <v>244</v>
      </c>
      <c r="E245">
        <v>575</v>
      </c>
      <c r="F245">
        <f t="shared" si="18"/>
        <v>3</v>
      </c>
      <c r="G245" s="2" t="str">
        <f t="shared" si="19"/>
        <v/>
      </c>
      <c r="H245" t="s">
        <v>141</v>
      </c>
      <c r="I245">
        <v>5234</v>
      </c>
      <c r="J245">
        <v>578</v>
      </c>
      <c r="K245">
        <v>577</v>
      </c>
      <c r="L245" t="s">
        <v>31</v>
      </c>
      <c r="M245" t="s">
        <v>20</v>
      </c>
      <c r="N245">
        <v>534</v>
      </c>
      <c r="O245">
        <v>1911</v>
      </c>
      <c r="P245">
        <v>6</v>
      </c>
      <c r="Q245" t="s">
        <v>273</v>
      </c>
      <c r="AW245" s="1"/>
      <c r="BC245" s="2"/>
    </row>
    <row r="246" ht="15" customHeight="1">
      <c r="A246" t="str">
        <f t="shared" si="15"/>
        <v>2018_05_575_4</v>
      </c>
      <c r="B246" t="str">
        <f t="shared" si="16"/>
        <v>2018_05_5340</v>
      </c>
      <c r="C246" s="1" t="s">
        <v>140</v>
      </c>
      <c r="D246">
        <f t="shared" si="17"/>
        <v>245</v>
      </c>
      <c r="E246">
        <v>575</v>
      </c>
      <c r="F246">
        <f t="shared" si="18"/>
        <v>4</v>
      </c>
      <c r="G246" s="2" t="str">
        <f t="shared" si="19"/>
        <v/>
      </c>
      <c r="H246" t="s">
        <v>141</v>
      </c>
      <c r="I246">
        <v>5340</v>
      </c>
      <c r="J246">
        <v>577</v>
      </c>
      <c r="K246">
        <v>578</v>
      </c>
      <c r="L246" t="s">
        <v>31</v>
      </c>
      <c r="M246" t="s">
        <v>20</v>
      </c>
      <c r="N246">
        <v>228</v>
      </c>
      <c r="O246">
        <v>1911</v>
      </c>
      <c r="P246">
        <v>6</v>
      </c>
      <c r="Q246" t="s">
        <v>274</v>
      </c>
      <c r="AW246" s="1"/>
      <c r="BC246" s="2"/>
    </row>
    <row r="247" ht="15" customHeight="1">
      <c r="A247" t="str">
        <f t="shared" si="15"/>
        <v>2018_05_575_5</v>
      </c>
      <c r="B247" t="str">
        <f t="shared" si="16"/>
        <v>2018_05_6074</v>
      </c>
      <c r="C247" s="1" t="s">
        <v>140</v>
      </c>
      <c r="D247">
        <f t="shared" si="17"/>
        <v>246</v>
      </c>
      <c r="E247">
        <v>575</v>
      </c>
      <c r="F247">
        <f t="shared" si="18"/>
        <v>5</v>
      </c>
      <c r="G247" s="2" t="str">
        <f t="shared" si="19"/>
        <v>x</v>
      </c>
      <c r="H247" t="s">
        <v>141</v>
      </c>
      <c r="I247">
        <v>6074</v>
      </c>
      <c r="J247">
        <v>578</v>
      </c>
      <c r="K247">
        <v>577</v>
      </c>
      <c r="L247" t="s">
        <v>20</v>
      </c>
      <c r="M247" t="s">
        <v>20</v>
      </c>
      <c r="N247">
        <v>164</v>
      </c>
      <c r="O247">
        <v>1911</v>
      </c>
      <c r="P247">
        <v>6</v>
      </c>
      <c r="Q247" t="s">
        <v>275</v>
      </c>
      <c r="AW247" s="1"/>
      <c r="BC247" s="2"/>
    </row>
    <row r="248" ht="15" customHeight="1">
      <c r="A248" t="str">
        <f t="shared" si="15"/>
        <v>2018_05_601_1</v>
      </c>
      <c r="B248" t="str">
        <f t="shared" si="16"/>
        <v>2018_05_3697</v>
      </c>
      <c r="C248" s="1" t="s">
        <v>140</v>
      </c>
      <c r="D248">
        <f t="shared" si="17"/>
        <v>247</v>
      </c>
      <c r="E248">
        <v>601</v>
      </c>
      <c r="F248">
        <f t="shared" si="18"/>
        <v>1</v>
      </c>
      <c r="G248" s="2" t="str">
        <f t="shared" si="19"/>
        <v/>
      </c>
      <c r="H248" t="s">
        <v>141</v>
      </c>
      <c r="I248">
        <v>3697</v>
      </c>
      <c r="J248">
        <v>604</v>
      </c>
      <c r="K248">
        <v>603</v>
      </c>
      <c r="L248" t="s">
        <v>19</v>
      </c>
      <c r="M248" t="s">
        <v>40</v>
      </c>
      <c r="N248">
        <v>390</v>
      </c>
      <c r="O248">
        <v>3045</v>
      </c>
      <c r="P248">
        <v>11</v>
      </c>
      <c r="Q248" t="s">
        <v>276</v>
      </c>
      <c r="AW248" s="1"/>
      <c r="BC248" s="2"/>
    </row>
    <row r="249" ht="15" customHeight="1">
      <c r="A249" t="str">
        <f t="shared" si="15"/>
        <v>2018_05_601_2</v>
      </c>
      <c r="B249" t="str">
        <f t="shared" si="16"/>
        <v>2018_05_3776</v>
      </c>
      <c r="C249" s="1" t="s">
        <v>140</v>
      </c>
      <c r="D249">
        <f t="shared" si="17"/>
        <v>248</v>
      </c>
      <c r="E249">
        <v>601</v>
      </c>
      <c r="F249">
        <f t="shared" si="18"/>
        <v>2</v>
      </c>
      <c r="G249" s="2" t="str">
        <f t="shared" si="19"/>
        <v/>
      </c>
      <c r="H249" t="s">
        <v>141</v>
      </c>
      <c r="I249">
        <v>3776</v>
      </c>
      <c r="J249">
        <v>603</v>
      </c>
      <c r="K249">
        <v>604</v>
      </c>
      <c r="L249" t="s">
        <v>31</v>
      </c>
      <c r="M249" t="s">
        <v>40</v>
      </c>
      <c r="N249">
        <v>447</v>
      </c>
      <c r="O249">
        <v>3045</v>
      </c>
      <c r="P249">
        <v>11</v>
      </c>
      <c r="Q249" t="s">
        <v>277</v>
      </c>
      <c r="AW249" s="1"/>
      <c r="BC249" s="2"/>
    </row>
    <row r="250" ht="15" customHeight="1">
      <c r="A250" t="str">
        <f t="shared" si="15"/>
        <v>2018_05_601_3</v>
      </c>
      <c r="B250" t="str">
        <f t="shared" si="16"/>
        <v>2018_05_5433</v>
      </c>
      <c r="C250" s="1" t="s">
        <v>140</v>
      </c>
      <c r="D250">
        <f t="shared" si="17"/>
        <v>249</v>
      </c>
      <c r="E250">
        <v>601</v>
      </c>
      <c r="F250">
        <f t="shared" si="18"/>
        <v>3</v>
      </c>
      <c r="G250" s="2" t="str">
        <f t="shared" si="19"/>
        <v/>
      </c>
      <c r="H250" t="s">
        <v>141</v>
      </c>
      <c r="I250">
        <v>5433</v>
      </c>
      <c r="J250">
        <v>604</v>
      </c>
      <c r="K250">
        <v>603</v>
      </c>
      <c r="L250" t="s">
        <v>31</v>
      </c>
      <c r="M250" t="s">
        <v>40</v>
      </c>
      <c r="N250">
        <v>647</v>
      </c>
      <c r="O250">
        <v>3045</v>
      </c>
      <c r="P250">
        <v>11</v>
      </c>
      <c r="Q250" t="s">
        <v>278</v>
      </c>
      <c r="AW250" s="1"/>
      <c r="BC250" s="2"/>
    </row>
    <row r="251" ht="15" customHeight="1">
      <c r="A251" t="str">
        <f t="shared" si="15"/>
        <v>2018_05_601_4</v>
      </c>
      <c r="B251" t="str">
        <f t="shared" si="16"/>
        <v>2018_05_5572</v>
      </c>
      <c r="C251" s="1" t="s">
        <v>140</v>
      </c>
      <c r="D251">
        <f t="shared" si="17"/>
        <v>250</v>
      </c>
      <c r="E251">
        <v>601</v>
      </c>
      <c r="F251">
        <f t="shared" si="18"/>
        <v>4</v>
      </c>
      <c r="G251" s="2" t="str">
        <f t="shared" si="19"/>
        <v/>
      </c>
      <c r="H251" t="s">
        <v>141</v>
      </c>
      <c r="I251">
        <v>5572</v>
      </c>
      <c r="J251">
        <v>603</v>
      </c>
      <c r="K251">
        <v>604</v>
      </c>
      <c r="L251" t="s">
        <v>31</v>
      </c>
      <c r="M251" t="s">
        <v>40</v>
      </c>
      <c r="N251">
        <v>529</v>
      </c>
      <c r="O251">
        <v>3045</v>
      </c>
      <c r="P251">
        <v>11</v>
      </c>
      <c r="Q251" t="s">
        <v>279</v>
      </c>
      <c r="AW251" s="1"/>
      <c r="BC251" s="2"/>
    </row>
    <row r="252" ht="15" customHeight="1">
      <c r="A252" t="str">
        <f t="shared" si="15"/>
        <v>2018_05_601_5</v>
      </c>
      <c r="B252" t="str">
        <f t="shared" si="16"/>
        <v>2018_05_5832</v>
      </c>
      <c r="C252" s="1" t="s">
        <v>140</v>
      </c>
      <c r="D252">
        <f t="shared" si="17"/>
        <v>251</v>
      </c>
      <c r="E252">
        <v>601</v>
      </c>
      <c r="F252">
        <f t="shared" si="18"/>
        <v>5</v>
      </c>
      <c r="G252" s="2" t="str">
        <f t="shared" si="19"/>
        <v/>
      </c>
      <c r="H252" t="s">
        <v>141</v>
      </c>
      <c r="I252">
        <v>5832</v>
      </c>
      <c r="J252">
        <v>604</v>
      </c>
      <c r="K252">
        <v>603</v>
      </c>
      <c r="L252" t="s">
        <v>31</v>
      </c>
      <c r="M252" t="s">
        <v>40</v>
      </c>
      <c r="N252">
        <v>420</v>
      </c>
      <c r="O252">
        <v>3045</v>
      </c>
      <c r="P252">
        <v>11</v>
      </c>
      <c r="Q252" t="s">
        <v>280</v>
      </c>
      <c r="AW252" s="1"/>
      <c r="BC252" s="2"/>
    </row>
    <row r="253" ht="15" customHeight="1">
      <c r="A253" t="str">
        <f t="shared" si="15"/>
        <v>2018_05_601_6</v>
      </c>
      <c r="B253" t="str">
        <f t="shared" si="16"/>
        <v>2018_05_5902</v>
      </c>
      <c r="C253" s="1" t="s">
        <v>140</v>
      </c>
      <c r="D253">
        <f t="shared" si="17"/>
        <v>252</v>
      </c>
      <c r="E253">
        <v>601</v>
      </c>
      <c r="F253">
        <f t="shared" si="18"/>
        <v>6</v>
      </c>
      <c r="G253" s="2" t="str">
        <f t="shared" si="19"/>
        <v/>
      </c>
      <c r="H253" t="s">
        <v>141</v>
      </c>
      <c r="I253">
        <v>5902</v>
      </c>
      <c r="J253">
        <v>603</v>
      </c>
      <c r="K253">
        <v>604</v>
      </c>
      <c r="L253" t="s">
        <v>31</v>
      </c>
      <c r="M253" t="s">
        <v>40</v>
      </c>
      <c r="N253">
        <v>137</v>
      </c>
      <c r="O253">
        <v>3045</v>
      </c>
      <c r="P253">
        <v>11</v>
      </c>
      <c r="Q253" t="s">
        <v>281</v>
      </c>
      <c r="AW253" s="1"/>
      <c r="BC253" s="2"/>
    </row>
    <row r="254" ht="15" customHeight="1">
      <c r="A254" t="str">
        <f t="shared" si="15"/>
        <v>2018_05_601_7</v>
      </c>
      <c r="B254" t="str">
        <f t="shared" si="16"/>
        <v>2018_05_5947</v>
      </c>
      <c r="C254" s="1" t="s">
        <v>140</v>
      </c>
      <c r="D254">
        <f t="shared" si="17"/>
        <v>253</v>
      </c>
      <c r="E254">
        <v>601</v>
      </c>
      <c r="F254">
        <f t="shared" si="18"/>
        <v>7</v>
      </c>
      <c r="G254" s="2" t="str">
        <f t="shared" si="19"/>
        <v/>
      </c>
      <c r="H254" t="s">
        <v>141</v>
      </c>
      <c r="I254">
        <v>5947</v>
      </c>
      <c r="J254">
        <v>604</v>
      </c>
      <c r="K254">
        <v>603</v>
      </c>
      <c r="L254" t="s">
        <v>31</v>
      </c>
      <c r="M254" t="s">
        <v>40</v>
      </c>
      <c r="N254">
        <v>158</v>
      </c>
      <c r="O254">
        <v>3045</v>
      </c>
      <c r="P254">
        <v>11</v>
      </c>
      <c r="Q254" t="s">
        <v>282</v>
      </c>
      <c r="AW254" s="1"/>
      <c r="BC254" s="2"/>
    </row>
    <row r="255" ht="15" customHeight="1">
      <c r="A255" t="str">
        <f t="shared" si="15"/>
        <v>2018_05_601_8</v>
      </c>
      <c r="B255" t="str">
        <f t="shared" si="16"/>
        <v>2018_05_5967</v>
      </c>
      <c r="C255" s="1" t="s">
        <v>140</v>
      </c>
      <c r="D255">
        <f t="shared" si="17"/>
        <v>254</v>
      </c>
      <c r="E255">
        <v>601</v>
      </c>
      <c r="F255">
        <f t="shared" si="18"/>
        <v>8</v>
      </c>
      <c r="G255" s="2" t="str">
        <f t="shared" si="19"/>
        <v/>
      </c>
      <c r="H255" t="s">
        <v>141</v>
      </c>
      <c r="I255">
        <v>5967</v>
      </c>
      <c r="J255">
        <v>603</v>
      </c>
      <c r="K255">
        <v>604</v>
      </c>
      <c r="L255" t="s">
        <v>31</v>
      </c>
      <c r="M255" t="s">
        <v>40</v>
      </c>
      <c r="N255">
        <v>98</v>
      </c>
      <c r="O255">
        <v>3045</v>
      </c>
      <c r="P255">
        <v>11</v>
      </c>
      <c r="Q255" t="s">
        <v>283</v>
      </c>
      <c r="AW255" s="1"/>
      <c r="BC255" s="2"/>
    </row>
    <row r="256" ht="15" customHeight="1">
      <c r="A256" t="str">
        <f t="shared" si="15"/>
        <v>2018_05_601_9</v>
      </c>
      <c r="B256" t="str">
        <f t="shared" si="16"/>
        <v>2018_05_6028</v>
      </c>
      <c r="C256" s="1" t="s">
        <v>140</v>
      </c>
      <c r="D256">
        <f t="shared" si="17"/>
        <v>255</v>
      </c>
      <c r="E256">
        <v>601</v>
      </c>
      <c r="F256">
        <f t="shared" si="18"/>
        <v>9</v>
      </c>
      <c r="G256" s="2" t="str">
        <f t="shared" si="19"/>
        <v/>
      </c>
      <c r="H256" t="s">
        <v>141</v>
      </c>
      <c r="I256">
        <v>6028</v>
      </c>
      <c r="J256">
        <v>604</v>
      </c>
      <c r="K256">
        <v>603</v>
      </c>
      <c r="L256" t="s">
        <v>31</v>
      </c>
      <c r="M256" t="s">
        <v>40</v>
      </c>
      <c r="N256">
        <v>112</v>
      </c>
      <c r="O256">
        <v>3045</v>
      </c>
      <c r="P256">
        <v>11</v>
      </c>
      <c r="Q256" t="s">
        <v>284</v>
      </c>
      <c r="AW256" s="1"/>
      <c r="BC256" s="2"/>
    </row>
    <row r="257" ht="15" customHeight="1">
      <c r="A257" t="str">
        <f t="shared" si="15"/>
        <v>2018_05_601_10</v>
      </c>
      <c r="B257" t="str">
        <f t="shared" si="16"/>
        <v>2018_05_6380</v>
      </c>
      <c r="C257" s="1" t="s">
        <v>140</v>
      </c>
      <c r="D257">
        <f t="shared" si="17"/>
        <v>256</v>
      </c>
      <c r="E257">
        <v>601</v>
      </c>
      <c r="F257">
        <f t="shared" si="18"/>
        <v>10</v>
      </c>
      <c r="G257" s="2" t="str">
        <f t="shared" si="19"/>
        <v>x</v>
      </c>
      <c r="H257" t="s">
        <v>141</v>
      </c>
      <c r="I257">
        <v>6380</v>
      </c>
      <c r="J257">
        <v>603</v>
      </c>
      <c r="K257">
        <v>604</v>
      </c>
      <c r="L257" t="s">
        <v>40</v>
      </c>
      <c r="M257" t="s">
        <v>40</v>
      </c>
      <c r="N257">
        <v>86</v>
      </c>
      <c r="O257">
        <v>3045</v>
      </c>
      <c r="P257">
        <v>11</v>
      </c>
      <c r="Q257" t="s">
        <v>285</v>
      </c>
      <c r="AW257" s="1"/>
      <c r="BC257" s="2"/>
    </row>
    <row r="258" ht="15" customHeight="1">
      <c r="A258" t="str">
        <f t="shared" ref="A258:A321" si="20">CONCATENATE($C258,"_",$E258,"_",$F258)</f>
        <v>2018_05_627_1</v>
      </c>
      <c r="B258" t="str">
        <f t="shared" ref="B258:B321" si="21">CONCATENATE($C258,"_",$I258)</f>
        <v>2018_05_3550</v>
      </c>
      <c r="C258" s="1" t="s">
        <v>140</v>
      </c>
      <c r="D258">
        <f t="shared" ref="D258:D321" si="22">IF(ISNUMBER($D257),$D257+1,1)</f>
        <v>257</v>
      </c>
      <c r="E258">
        <v>627</v>
      </c>
      <c r="F258">
        <f t="shared" ref="F258:F321" si="23">IF($E258="","",IF($E258=$E257,$F257+1,1))</f>
        <v>1</v>
      </c>
      <c r="G258" s="2" t="str">
        <f t="shared" ref="G258:G321" si="24">IF($E259=$E258,"","x")</f>
        <v/>
      </c>
      <c r="H258" t="s">
        <v>141</v>
      </c>
      <c r="I258">
        <v>3550</v>
      </c>
      <c r="J258">
        <v>630</v>
      </c>
      <c r="K258">
        <v>629</v>
      </c>
      <c r="L258" t="s">
        <v>19</v>
      </c>
      <c r="M258" t="s">
        <v>20</v>
      </c>
      <c r="N258">
        <v>172</v>
      </c>
      <c r="O258">
        <v>4790</v>
      </c>
      <c r="P258">
        <v>13</v>
      </c>
      <c r="Q258" t="s">
        <v>286</v>
      </c>
      <c r="AW258" s="1"/>
      <c r="BC258" s="2"/>
    </row>
    <row r="259" ht="15" customHeight="1">
      <c r="A259" t="str">
        <f t="shared" si="20"/>
        <v>2018_05_627_2</v>
      </c>
      <c r="B259" t="str">
        <f t="shared" si="21"/>
        <v>2018_05_3663</v>
      </c>
      <c r="C259" s="1" t="s">
        <v>140</v>
      </c>
      <c r="D259">
        <f t="shared" si="22"/>
        <v>258</v>
      </c>
      <c r="E259">
        <v>627</v>
      </c>
      <c r="F259">
        <f t="shared" si="23"/>
        <v>2</v>
      </c>
      <c r="G259" s="2" t="str">
        <f t="shared" si="24"/>
        <v/>
      </c>
      <c r="H259" t="s">
        <v>141</v>
      </c>
      <c r="I259">
        <v>3663</v>
      </c>
      <c r="J259">
        <v>629</v>
      </c>
      <c r="K259">
        <v>630</v>
      </c>
      <c r="L259" t="s">
        <v>31</v>
      </c>
      <c r="M259" t="s">
        <v>20</v>
      </c>
      <c r="N259">
        <v>389</v>
      </c>
      <c r="O259">
        <v>4790</v>
      </c>
      <c r="P259">
        <v>13</v>
      </c>
      <c r="Q259" t="s">
        <v>287</v>
      </c>
      <c r="AW259" s="1"/>
      <c r="BC259" s="2"/>
    </row>
    <row r="260" ht="15" customHeight="1">
      <c r="A260" t="str">
        <f t="shared" si="20"/>
        <v>2018_05_627_3</v>
      </c>
      <c r="B260" t="str">
        <f t="shared" si="21"/>
        <v>2018_05_3734</v>
      </c>
      <c r="C260" s="1" t="s">
        <v>140</v>
      </c>
      <c r="D260">
        <f t="shared" si="22"/>
        <v>259</v>
      </c>
      <c r="E260">
        <v>627</v>
      </c>
      <c r="F260">
        <f t="shared" si="23"/>
        <v>3</v>
      </c>
      <c r="G260" s="2" t="str">
        <f t="shared" si="24"/>
        <v/>
      </c>
      <c r="H260" t="s">
        <v>141</v>
      </c>
      <c r="I260">
        <v>3734</v>
      </c>
      <c r="J260">
        <v>630</v>
      </c>
      <c r="K260">
        <v>629</v>
      </c>
      <c r="L260" t="s">
        <v>31</v>
      </c>
      <c r="M260" t="s">
        <v>20</v>
      </c>
      <c r="N260">
        <v>318</v>
      </c>
      <c r="O260">
        <v>4790</v>
      </c>
      <c r="P260">
        <v>13</v>
      </c>
      <c r="Q260" t="s">
        <v>288</v>
      </c>
      <c r="AW260" s="1"/>
      <c r="BC260" s="2"/>
    </row>
    <row r="261" ht="15" customHeight="1">
      <c r="A261" t="str">
        <f t="shared" si="20"/>
        <v>2018_05_627_4</v>
      </c>
      <c r="B261" t="str">
        <f t="shared" si="21"/>
        <v>2018_05_4162</v>
      </c>
      <c r="C261" s="1" t="s">
        <v>140</v>
      </c>
      <c r="D261">
        <f t="shared" si="22"/>
        <v>260</v>
      </c>
      <c r="E261">
        <v>627</v>
      </c>
      <c r="F261">
        <f t="shared" si="23"/>
        <v>4</v>
      </c>
      <c r="G261" s="2" t="str">
        <f t="shared" si="24"/>
        <v/>
      </c>
      <c r="H261" t="s">
        <v>141</v>
      </c>
      <c r="I261">
        <v>4162</v>
      </c>
      <c r="J261">
        <v>629</v>
      </c>
      <c r="K261">
        <v>630</v>
      </c>
      <c r="L261" t="s">
        <v>31</v>
      </c>
      <c r="M261" t="s">
        <v>20</v>
      </c>
      <c r="N261">
        <v>798</v>
      </c>
      <c r="O261">
        <v>4790</v>
      </c>
      <c r="P261">
        <v>13</v>
      </c>
      <c r="Q261" t="s">
        <v>289</v>
      </c>
      <c r="AW261" s="1"/>
      <c r="BC261" s="2"/>
    </row>
    <row r="262" ht="15" customHeight="1">
      <c r="A262" t="str">
        <f t="shared" si="20"/>
        <v>2018_05_627_5</v>
      </c>
      <c r="B262" t="str">
        <f t="shared" si="21"/>
        <v>2018_05_4237</v>
      </c>
      <c r="C262" s="1" t="s">
        <v>140</v>
      </c>
      <c r="D262">
        <f t="shared" si="22"/>
        <v>261</v>
      </c>
      <c r="E262">
        <v>627</v>
      </c>
      <c r="F262">
        <f t="shared" si="23"/>
        <v>5</v>
      </c>
      <c r="G262" s="2" t="str">
        <f t="shared" si="24"/>
        <v/>
      </c>
      <c r="H262" t="s">
        <v>141</v>
      </c>
      <c r="I262">
        <v>4237</v>
      </c>
      <c r="J262">
        <v>630</v>
      </c>
      <c r="K262">
        <v>629</v>
      </c>
      <c r="L262" t="s">
        <v>31</v>
      </c>
      <c r="M262" t="s">
        <v>20</v>
      </c>
      <c r="N262">
        <v>643</v>
      </c>
      <c r="O262">
        <v>4790</v>
      </c>
      <c r="P262">
        <v>13</v>
      </c>
      <c r="Q262" t="s">
        <v>290</v>
      </c>
      <c r="AW262" s="1"/>
      <c r="BC262" s="2"/>
    </row>
    <row r="263" ht="15" customHeight="1">
      <c r="A263" t="str">
        <f t="shared" si="20"/>
        <v>2018_05_627_6</v>
      </c>
      <c r="B263" t="str">
        <f t="shared" si="21"/>
        <v>2018_05_4897</v>
      </c>
      <c r="C263" s="1" t="s">
        <v>140</v>
      </c>
      <c r="D263">
        <f t="shared" si="22"/>
        <v>262</v>
      </c>
      <c r="E263">
        <v>627</v>
      </c>
      <c r="F263">
        <f t="shared" si="23"/>
        <v>6</v>
      </c>
      <c r="G263" s="2" t="str">
        <f t="shared" si="24"/>
        <v/>
      </c>
      <c r="H263" t="s">
        <v>141</v>
      </c>
      <c r="I263">
        <v>4897</v>
      </c>
      <c r="J263">
        <v>629</v>
      </c>
      <c r="K263">
        <v>630</v>
      </c>
      <c r="L263" t="s">
        <v>31</v>
      </c>
      <c r="M263" t="s">
        <v>20</v>
      </c>
      <c r="N263">
        <v>289</v>
      </c>
      <c r="O263">
        <v>4790</v>
      </c>
      <c r="P263">
        <v>13</v>
      </c>
      <c r="Q263" t="s">
        <v>291</v>
      </c>
      <c r="AW263" s="1"/>
      <c r="BC263" s="2"/>
    </row>
    <row r="264" ht="15" customHeight="1">
      <c r="A264" t="str">
        <f t="shared" si="20"/>
        <v>2018_05_627_7</v>
      </c>
      <c r="B264" t="str">
        <f t="shared" si="21"/>
        <v>2018_05_5321</v>
      </c>
      <c r="C264" s="1" t="s">
        <v>140</v>
      </c>
      <c r="D264">
        <f t="shared" si="22"/>
        <v>263</v>
      </c>
      <c r="E264">
        <v>627</v>
      </c>
      <c r="F264">
        <f t="shared" si="23"/>
        <v>7</v>
      </c>
      <c r="G264" s="2" t="str">
        <f t="shared" si="24"/>
        <v/>
      </c>
      <c r="H264" t="s">
        <v>141</v>
      </c>
      <c r="I264">
        <v>5321</v>
      </c>
      <c r="J264">
        <v>630</v>
      </c>
      <c r="K264">
        <v>629</v>
      </c>
      <c r="L264" t="s">
        <v>31</v>
      </c>
      <c r="M264" t="s">
        <v>20</v>
      </c>
      <c r="N264">
        <v>115</v>
      </c>
      <c r="O264">
        <v>4790</v>
      </c>
      <c r="P264">
        <v>13</v>
      </c>
      <c r="Q264" t="s">
        <v>292</v>
      </c>
      <c r="AW264" s="1"/>
      <c r="BC264" s="2"/>
    </row>
    <row r="265" ht="15" customHeight="1">
      <c r="A265" t="str">
        <f t="shared" si="20"/>
        <v>2018_05_627_8</v>
      </c>
      <c r="B265" t="str">
        <f t="shared" si="21"/>
        <v>2018_05_5660</v>
      </c>
      <c r="C265" s="1" t="s">
        <v>140</v>
      </c>
      <c r="D265">
        <f t="shared" si="22"/>
        <v>264</v>
      </c>
      <c r="E265">
        <v>627</v>
      </c>
      <c r="F265">
        <f t="shared" si="23"/>
        <v>8</v>
      </c>
      <c r="G265" s="2" t="str">
        <f t="shared" si="24"/>
        <v/>
      </c>
      <c r="H265" t="s">
        <v>141</v>
      </c>
      <c r="I265">
        <v>5660</v>
      </c>
      <c r="J265">
        <v>629</v>
      </c>
      <c r="K265">
        <v>630</v>
      </c>
      <c r="L265" t="s">
        <v>31</v>
      </c>
      <c r="M265" t="s">
        <v>20</v>
      </c>
      <c r="N265">
        <v>267</v>
      </c>
      <c r="O265">
        <v>4790</v>
      </c>
      <c r="P265">
        <v>13</v>
      </c>
      <c r="Q265" t="s">
        <v>293</v>
      </c>
      <c r="AW265" s="1"/>
      <c r="BC265" s="2"/>
    </row>
    <row r="266" ht="15" customHeight="1">
      <c r="A266" t="str">
        <f t="shared" si="20"/>
        <v>2018_05_627_9</v>
      </c>
      <c r="B266" t="str">
        <f t="shared" si="21"/>
        <v>2018_05_5767</v>
      </c>
      <c r="C266" s="1" t="s">
        <v>140</v>
      </c>
      <c r="D266">
        <f t="shared" si="22"/>
        <v>265</v>
      </c>
      <c r="E266">
        <v>627</v>
      </c>
      <c r="F266">
        <f t="shared" si="23"/>
        <v>9</v>
      </c>
      <c r="G266" s="2" t="str">
        <f t="shared" si="24"/>
        <v/>
      </c>
      <c r="H266" t="s">
        <v>141</v>
      </c>
      <c r="I266">
        <v>5767</v>
      </c>
      <c r="J266">
        <v>630</v>
      </c>
      <c r="K266">
        <v>629</v>
      </c>
      <c r="L266" t="s">
        <v>31</v>
      </c>
      <c r="M266" t="s">
        <v>20</v>
      </c>
      <c r="N266">
        <v>31</v>
      </c>
      <c r="O266">
        <v>4790</v>
      </c>
      <c r="P266">
        <v>13</v>
      </c>
      <c r="Q266" t="s">
        <v>294</v>
      </c>
      <c r="AW266" s="1"/>
      <c r="BC266" s="2"/>
    </row>
    <row r="267" ht="15" customHeight="1">
      <c r="A267" t="str">
        <f t="shared" si="20"/>
        <v>2018_05_627_10</v>
      </c>
      <c r="B267" t="str">
        <f t="shared" si="21"/>
        <v>2018_05_5862</v>
      </c>
      <c r="C267" s="1" t="s">
        <v>140</v>
      </c>
      <c r="D267">
        <f t="shared" si="22"/>
        <v>266</v>
      </c>
      <c r="E267">
        <v>627</v>
      </c>
      <c r="F267">
        <f t="shared" si="23"/>
        <v>10</v>
      </c>
      <c r="G267" s="2" t="str">
        <f t="shared" si="24"/>
        <v>x</v>
      </c>
      <c r="H267" t="s">
        <v>141</v>
      </c>
      <c r="I267">
        <v>5862</v>
      </c>
      <c r="J267">
        <v>629</v>
      </c>
      <c r="K267">
        <v>630</v>
      </c>
      <c r="L267" t="s">
        <v>20</v>
      </c>
      <c r="M267" t="s">
        <v>20</v>
      </c>
      <c r="N267">
        <v>32</v>
      </c>
      <c r="O267">
        <v>4790</v>
      </c>
      <c r="P267">
        <v>13</v>
      </c>
      <c r="Q267" t="s">
        <v>295</v>
      </c>
      <c r="AW267" s="1"/>
      <c r="BC267" s="2"/>
    </row>
    <row r="268" ht="15" customHeight="1">
      <c r="A268" t="str">
        <f t="shared" si="20"/>
        <v>2018_05_653_1</v>
      </c>
      <c r="B268" t="str">
        <f t="shared" si="21"/>
        <v>2018_05_4276</v>
      </c>
      <c r="C268" s="1" t="s">
        <v>140</v>
      </c>
      <c r="D268">
        <f t="shared" si="22"/>
        <v>267</v>
      </c>
      <c r="E268">
        <v>653</v>
      </c>
      <c r="F268">
        <f t="shared" si="23"/>
        <v>1</v>
      </c>
      <c r="G268" s="2" t="str">
        <f t="shared" si="24"/>
        <v/>
      </c>
      <c r="H268" t="s">
        <v>141</v>
      </c>
      <c r="I268">
        <v>4276</v>
      </c>
      <c r="J268">
        <v>656</v>
      </c>
      <c r="K268">
        <v>655</v>
      </c>
      <c r="L268" t="s">
        <v>19</v>
      </c>
      <c r="M268" t="s">
        <v>40</v>
      </c>
      <c r="N268">
        <v>477</v>
      </c>
      <c r="O268">
        <v>2250</v>
      </c>
      <c r="P268">
        <v>8</v>
      </c>
      <c r="Q268" t="s">
        <v>229</v>
      </c>
      <c r="AW268" s="1"/>
      <c r="BC268" s="2"/>
    </row>
    <row r="269" ht="15" customHeight="1">
      <c r="A269" t="str">
        <f t="shared" si="20"/>
        <v>2018_05_653_2</v>
      </c>
      <c r="B269" t="str">
        <f t="shared" si="21"/>
        <v>2018_05_4733</v>
      </c>
      <c r="C269" s="1" t="s">
        <v>140</v>
      </c>
      <c r="D269">
        <f t="shared" si="22"/>
        <v>268</v>
      </c>
      <c r="E269">
        <v>653</v>
      </c>
      <c r="F269">
        <f t="shared" si="23"/>
        <v>2</v>
      </c>
      <c r="G269" s="2" t="str">
        <f t="shared" si="24"/>
        <v/>
      </c>
      <c r="H269" t="s">
        <v>141</v>
      </c>
      <c r="I269">
        <v>4733</v>
      </c>
      <c r="J269">
        <v>655</v>
      </c>
      <c r="K269">
        <v>656</v>
      </c>
      <c r="L269" t="s">
        <v>31</v>
      </c>
      <c r="M269" t="s">
        <v>40</v>
      </c>
      <c r="N269">
        <v>290</v>
      </c>
      <c r="O269">
        <v>2250</v>
      </c>
      <c r="P269">
        <v>8</v>
      </c>
      <c r="Q269" t="s">
        <v>296</v>
      </c>
      <c r="AW269" s="1"/>
      <c r="BC269" s="2"/>
    </row>
    <row r="270" ht="15" customHeight="1">
      <c r="A270" t="str">
        <f t="shared" si="20"/>
        <v>2018_05_653_3</v>
      </c>
      <c r="B270" t="str">
        <f t="shared" si="21"/>
        <v>2018_05_4969</v>
      </c>
      <c r="C270" s="1" t="s">
        <v>140</v>
      </c>
      <c r="D270">
        <f t="shared" si="22"/>
        <v>269</v>
      </c>
      <c r="E270">
        <v>653</v>
      </c>
      <c r="F270">
        <f t="shared" si="23"/>
        <v>3</v>
      </c>
      <c r="G270" s="2" t="str">
        <f t="shared" si="24"/>
        <v/>
      </c>
      <c r="H270" t="s">
        <v>141</v>
      </c>
      <c r="I270">
        <v>4969</v>
      </c>
      <c r="J270">
        <v>656</v>
      </c>
      <c r="K270">
        <v>655</v>
      </c>
      <c r="L270" t="s">
        <v>31</v>
      </c>
      <c r="M270" t="s">
        <v>40</v>
      </c>
      <c r="N270">
        <v>411</v>
      </c>
      <c r="O270">
        <v>2250</v>
      </c>
      <c r="P270">
        <v>8</v>
      </c>
      <c r="Q270" t="s">
        <v>297</v>
      </c>
      <c r="AW270" s="1"/>
      <c r="BC270" s="2"/>
    </row>
    <row r="271" ht="15" customHeight="1">
      <c r="A271" t="str">
        <f t="shared" si="20"/>
        <v>2018_05_653_4</v>
      </c>
      <c r="B271" t="str">
        <f t="shared" si="21"/>
        <v>2018_05_5217</v>
      </c>
      <c r="C271" s="1" t="s">
        <v>140</v>
      </c>
      <c r="D271">
        <f t="shared" si="22"/>
        <v>270</v>
      </c>
      <c r="E271">
        <v>653</v>
      </c>
      <c r="F271">
        <f t="shared" si="23"/>
        <v>4</v>
      </c>
      <c r="G271" s="2" t="str">
        <f t="shared" si="24"/>
        <v/>
      </c>
      <c r="H271" t="s">
        <v>141</v>
      </c>
      <c r="I271">
        <v>5217</v>
      </c>
      <c r="J271">
        <v>655</v>
      </c>
      <c r="K271">
        <v>656</v>
      </c>
      <c r="L271" t="s">
        <v>31</v>
      </c>
      <c r="M271" t="s">
        <v>40</v>
      </c>
      <c r="N271">
        <v>181</v>
      </c>
      <c r="O271">
        <v>2250</v>
      </c>
      <c r="P271">
        <v>8</v>
      </c>
      <c r="Q271" t="s">
        <v>298</v>
      </c>
      <c r="AW271" s="1"/>
      <c r="BC271" s="2"/>
    </row>
    <row r="272" ht="15" customHeight="1">
      <c r="A272" t="str">
        <f t="shared" si="20"/>
        <v>2018_05_653_5</v>
      </c>
      <c r="B272" t="str">
        <f t="shared" si="21"/>
        <v>2018_05_5685</v>
      </c>
      <c r="C272" s="1" t="s">
        <v>140</v>
      </c>
      <c r="D272">
        <f t="shared" si="22"/>
        <v>271</v>
      </c>
      <c r="E272">
        <v>653</v>
      </c>
      <c r="F272">
        <f t="shared" si="23"/>
        <v>5</v>
      </c>
      <c r="G272" s="2" t="str">
        <f t="shared" si="24"/>
        <v/>
      </c>
      <c r="H272" t="s">
        <v>141</v>
      </c>
      <c r="I272">
        <v>5685</v>
      </c>
      <c r="J272">
        <v>656</v>
      </c>
      <c r="K272">
        <v>655</v>
      </c>
      <c r="L272" t="s">
        <v>31</v>
      </c>
      <c r="M272" t="s">
        <v>40</v>
      </c>
      <c r="N272">
        <v>600</v>
      </c>
      <c r="O272">
        <v>2250</v>
      </c>
      <c r="P272">
        <v>8</v>
      </c>
      <c r="Q272" t="s">
        <v>299</v>
      </c>
      <c r="AW272" s="1"/>
      <c r="BC272" s="2"/>
    </row>
    <row r="273" ht="15" customHeight="1">
      <c r="A273" t="str">
        <f t="shared" si="20"/>
        <v>2018_05_653_6</v>
      </c>
      <c r="B273" t="str">
        <f t="shared" si="21"/>
        <v>2018_05_5799</v>
      </c>
      <c r="C273" s="1" t="s">
        <v>140</v>
      </c>
      <c r="D273">
        <f t="shared" si="22"/>
        <v>272</v>
      </c>
      <c r="E273">
        <v>653</v>
      </c>
      <c r="F273">
        <f t="shared" si="23"/>
        <v>6</v>
      </c>
      <c r="G273" s="2" t="str">
        <f t="shared" si="24"/>
        <v/>
      </c>
      <c r="H273" t="s">
        <v>141</v>
      </c>
      <c r="I273">
        <v>5799</v>
      </c>
      <c r="J273">
        <v>655</v>
      </c>
      <c r="K273">
        <v>656</v>
      </c>
      <c r="L273" t="s">
        <v>31</v>
      </c>
      <c r="M273" t="s">
        <v>40</v>
      </c>
      <c r="N273">
        <v>247</v>
      </c>
      <c r="O273">
        <v>2250</v>
      </c>
      <c r="P273">
        <v>8</v>
      </c>
      <c r="Q273" t="s">
        <v>300</v>
      </c>
      <c r="AW273" s="1"/>
      <c r="BC273" s="2"/>
    </row>
    <row r="274" ht="15" customHeight="1">
      <c r="A274" t="str">
        <f t="shared" si="20"/>
        <v>2018_05_653_7</v>
      </c>
      <c r="B274" t="str">
        <f t="shared" si="21"/>
        <v>2018_05_6366</v>
      </c>
      <c r="C274" s="1" t="s">
        <v>140</v>
      </c>
      <c r="D274">
        <f t="shared" si="22"/>
        <v>273</v>
      </c>
      <c r="E274">
        <v>653</v>
      </c>
      <c r="F274">
        <f t="shared" si="23"/>
        <v>7</v>
      </c>
      <c r="G274" s="2" t="str">
        <f t="shared" si="24"/>
        <v>x</v>
      </c>
      <c r="H274" t="s">
        <v>141</v>
      </c>
      <c r="I274">
        <v>6366</v>
      </c>
      <c r="J274">
        <v>656</v>
      </c>
      <c r="K274">
        <v>655</v>
      </c>
      <c r="L274" t="s">
        <v>40</v>
      </c>
      <c r="M274" t="s">
        <v>40</v>
      </c>
      <c r="N274">
        <v>23</v>
      </c>
      <c r="O274">
        <v>2250</v>
      </c>
      <c r="P274">
        <v>8</v>
      </c>
      <c r="Q274" t="s">
        <v>301</v>
      </c>
      <c r="AW274" s="1"/>
      <c r="BC274" s="2"/>
    </row>
    <row r="275" ht="15" customHeight="1">
      <c r="A275" t="str">
        <f t="shared" si="20"/>
        <v>2018_05_679_1</v>
      </c>
      <c r="B275" t="str">
        <f t="shared" si="21"/>
        <v>2018_05_3640</v>
      </c>
      <c r="C275" s="1" t="s">
        <v>140</v>
      </c>
      <c r="D275">
        <f t="shared" si="22"/>
        <v>274</v>
      </c>
      <c r="E275">
        <v>679</v>
      </c>
      <c r="F275">
        <f t="shared" si="23"/>
        <v>1</v>
      </c>
      <c r="G275" s="2" t="str">
        <f t="shared" si="24"/>
        <v/>
      </c>
      <c r="H275" t="s">
        <v>141</v>
      </c>
      <c r="I275">
        <v>3640</v>
      </c>
      <c r="J275">
        <v>682</v>
      </c>
      <c r="K275">
        <v>681</v>
      </c>
      <c r="L275" t="s">
        <v>19</v>
      </c>
      <c r="M275" t="s">
        <v>20</v>
      </c>
      <c r="N275">
        <v>306</v>
      </c>
      <c r="O275">
        <v>29268</v>
      </c>
      <c r="P275">
        <v>16</v>
      </c>
      <c r="Q275" t="s">
        <v>302</v>
      </c>
      <c r="AW275" s="1"/>
      <c r="BC275" s="2"/>
    </row>
    <row r="276" ht="15" customHeight="1">
      <c r="A276" t="str">
        <f t="shared" si="20"/>
        <v>2018_05_679_2</v>
      </c>
      <c r="B276" t="str">
        <f t="shared" si="21"/>
        <v>2018_05_3787</v>
      </c>
      <c r="C276" s="1" t="s">
        <v>140</v>
      </c>
      <c r="D276">
        <f t="shared" si="22"/>
        <v>275</v>
      </c>
      <c r="E276">
        <v>679</v>
      </c>
      <c r="F276">
        <f t="shared" si="23"/>
        <v>2</v>
      </c>
      <c r="G276" s="2" t="str">
        <f t="shared" si="24"/>
        <v/>
      </c>
      <c r="H276" t="s">
        <v>141</v>
      </c>
      <c r="I276">
        <v>3787</v>
      </c>
      <c r="J276">
        <v>681</v>
      </c>
      <c r="K276">
        <v>682</v>
      </c>
      <c r="L276" t="s">
        <v>31</v>
      </c>
      <c r="M276" t="s">
        <v>20</v>
      </c>
      <c r="N276">
        <v>6343</v>
      </c>
      <c r="O276">
        <v>29268</v>
      </c>
      <c r="P276">
        <v>16</v>
      </c>
      <c r="Q276" t="s">
        <v>303</v>
      </c>
      <c r="AW276" s="1"/>
      <c r="BC276" s="2"/>
    </row>
    <row r="277" ht="15" customHeight="1">
      <c r="A277" t="str">
        <f t="shared" si="20"/>
        <v>2018_05_679_3</v>
      </c>
      <c r="B277" t="str">
        <f t="shared" si="21"/>
        <v>2018_05_4177</v>
      </c>
      <c r="C277" s="1" t="s">
        <v>140</v>
      </c>
      <c r="D277">
        <f t="shared" si="22"/>
        <v>276</v>
      </c>
      <c r="E277">
        <v>679</v>
      </c>
      <c r="F277">
        <f t="shared" si="23"/>
        <v>3</v>
      </c>
      <c r="G277" s="2" t="str">
        <f t="shared" si="24"/>
        <v/>
      </c>
      <c r="H277" t="s">
        <v>141</v>
      </c>
      <c r="I277">
        <v>4177</v>
      </c>
      <c r="J277">
        <v>682</v>
      </c>
      <c r="K277">
        <v>681</v>
      </c>
      <c r="L277" t="s">
        <v>31</v>
      </c>
      <c r="M277" t="s">
        <v>20</v>
      </c>
      <c r="N277">
        <v>481</v>
      </c>
      <c r="O277">
        <v>29268</v>
      </c>
      <c r="P277">
        <v>16</v>
      </c>
      <c r="Q277" t="s">
        <v>304</v>
      </c>
      <c r="AW277" s="1"/>
      <c r="BC277" s="2"/>
    </row>
    <row r="278" ht="15" customHeight="1">
      <c r="A278" t="str">
        <f t="shared" si="20"/>
        <v>2018_05_679_4</v>
      </c>
      <c r="B278" t="str">
        <f t="shared" si="21"/>
        <v>2018_05_4526</v>
      </c>
      <c r="C278" s="1" t="s">
        <v>140</v>
      </c>
      <c r="D278">
        <f t="shared" si="22"/>
        <v>277</v>
      </c>
      <c r="E278">
        <v>679</v>
      </c>
      <c r="F278">
        <f t="shared" si="23"/>
        <v>4</v>
      </c>
      <c r="G278" s="2" t="str">
        <f t="shared" si="24"/>
        <v/>
      </c>
      <c r="H278" t="s">
        <v>141</v>
      </c>
      <c r="I278">
        <v>4526</v>
      </c>
      <c r="J278">
        <v>681</v>
      </c>
      <c r="K278">
        <v>682</v>
      </c>
      <c r="L278" t="s">
        <v>31</v>
      </c>
      <c r="M278" t="s">
        <v>20</v>
      </c>
      <c r="N278">
        <v>3547</v>
      </c>
      <c r="O278">
        <v>29268</v>
      </c>
      <c r="P278">
        <v>16</v>
      </c>
      <c r="Q278" t="s">
        <v>305</v>
      </c>
      <c r="AW278" s="1"/>
      <c r="BC278" s="2"/>
    </row>
    <row r="279" ht="15" customHeight="1">
      <c r="A279" t="str">
        <f t="shared" si="20"/>
        <v>2018_05_679_5</v>
      </c>
      <c r="B279" t="str">
        <f t="shared" si="21"/>
        <v>2018_05_5027</v>
      </c>
      <c r="C279" s="1" t="s">
        <v>140</v>
      </c>
      <c r="D279">
        <f t="shared" si="22"/>
        <v>278</v>
      </c>
      <c r="E279">
        <v>679</v>
      </c>
      <c r="F279">
        <f t="shared" si="23"/>
        <v>5</v>
      </c>
      <c r="G279" s="2" t="str">
        <f t="shared" si="24"/>
        <v/>
      </c>
      <c r="H279" t="s">
        <v>141</v>
      </c>
      <c r="I279">
        <v>5027</v>
      </c>
      <c r="J279">
        <v>682</v>
      </c>
      <c r="K279">
        <v>681</v>
      </c>
      <c r="L279" t="s">
        <v>31</v>
      </c>
      <c r="M279" t="s">
        <v>20</v>
      </c>
      <c r="N279">
        <v>513</v>
      </c>
      <c r="O279">
        <v>29268</v>
      </c>
      <c r="P279">
        <v>16</v>
      </c>
      <c r="Q279" t="s">
        <v>306</v>
      </c>
      <c r="AW279" s="1"/>
      <c r="BC279" s="2"/>
    </row>
    <row r="280" ht="15" customHeight="1">
      <c r="A280" t="str">
        <f t="shared" si="20"/>
        <v>2018_05_679_6</v>
      </c>
      <c r="B280" t="str">
        <f t="shared" si="21"/>
        <v>2018_05_5106</v>
      </c>
      <c r="C280" s="1" t="s">
        <v>140</v>
      </c>
      <c r="D280">
        <f t="shared" si="22"/>
        <v>279</v>
      </c>
      <c r="E280">
        <v>679</v>
      </c>
      <c r="F280">
        <f t="shared" si="23"/>
        <v>6</v>
      </c>
      <c r="G280" s="2" t="str">
        <f t="shared" si="24"/>
        <v/>
      </c>
      <c r="H280" t="s">
        <v>141</v>
      </c>
      <c r="I280">
        <v>5106</v>
      </c>
      <c r="J280">
        <v>681</v>
      </c>
      <c r="K280">
        <v>682</v>
      </c>
      <c r="L280" t="s">
        <v>31</v>
      </c>
      <c r="M280" t="s">
        <v>20</v>
      </c>
      <c r="N280">
        <v>3297</v>
      </c>
      <c r="O280">
        <v>29268</v>
      </c>
      <c r="P280">
        <v>16</v>
      </c>
      <c r="Q280" t="s">
        <v>307</v>
      </c>
      <c r="AW280" s="1"/>
      <c r="BC280" s="2"/>
    </row>
    <row r="281" ht="15" customHeight="1">
      <c r="A281" t="str">
        <f t="shared" si="20"/>
        <v>2018_05_679_7</v>
      </c>
      <c r="B281" t="str">
        <f t="shared" si="21"/>
        <v>2018_05_5413</v>
      </c>
      <c r="C281" s="1" t="s">
        <v>140</v>
      </c>
      <c r="D281">
        <f t="shared" si="22"/>
        <v>280</v>
      </c>
      <c r="E281">
        <v>679</v>
      </c>
      <c r="F281">
        <f t="shared" si="23"/>
        <v>7</v>
      </c>
      <c r="G281" s="2" t="str">
        <f t="shared" si="24"/>
        <v/>
      </c>
      <c r="H281" t="s">
        <v>141</v>
      </c>
      <c r="I281">
        <v>5413</v>
      </c>
      <c r="J281">
        <v>681</v>
      </c>
      <c r="K281">
        <v>682</v>
      </c>
      <c r="L281" t="s">
        <v>31</v>
      </c>
      <c r="M281" t="s">
        <v>20</v>
      </c>
      <c r="N281">
        <v>3440</v>
      </c>
      <c r="O281">
        <v>29268</v>
      </c>
      <c r="P281">
        <v>16</v>
      </c>
      <c r="Q281" t="s">
        <v>308</v>
      </c>
      <c r="AW281" s="1"/>
      <c r="BC281" s="2"/>
    </row>
    <row r="282" ht="15" customHeight="1">
      <c r="A282" t="str">
        <f t="shared" si="20"/>
        <v>2018_05_679_8</v>
      </c>
      <c r="B282" t="str">
        <f t="shared" si="21"/>
        <v>2018_05_5623</v>
      </c>
      <c r="C282" s="1" t="s">
        <v>140</v>
      </c>
      <c r="D282">
        <f t="shared" si="22"/>
        <v>281</v>
      </c>
      <c r="E282">
        <v>679</v>
      </c>
      <c r="F282">
        <f t="shared" si="23"/>
        <v>8</v>
      </c>
      <c r="G282" s="2" t="str">
        <f t="shared" si="24"/>
        <v/>
      </c>
      <c r="H282" t="s">
        <v>141</v>
      </c>
      <c r="I282">
        <v>5623</v>
      </c>
      <c r="J282">
        <v>682</v>
      </c>
      <c r="K282">
        <v>681</v>
      </c>
      <c r="L282" t="s">
        <v>31</v>
      </c>
      <c r="M282" t="s">
        <v>20</v>
      </c>
      <c r="N282">
        <v>342</v>
      </c>
      <c r="O282">
        <v>29268</v>
      </c>
      <c r="P282">
        <v>16</v>
      </c>
      <c r="Q282" t="s">
        <v>309</v>
      </c>
      <c r="AW282" s="1"/>
      <c r="BC282" s="2"/>
    </row>
    <row r="283" ht="15" customHeight="1">
      <c r="A283" t="str">
        <f t="shared" si="20"/>
        <v>2018_05_679_9</v>
      </c>
      <c r="B283" t="str">
        <f t="shared" si="21"/>
        <v>2018_05_5821</v>
      </c>
      <c r="C283" s="1" t="s">
        <v>140</v>
      </c>
      <c r="D283">
        <f t="shared" si="22"/>
        <v>282</v>
      </c>
      <c r="E283">
        <v>679</v>
      </c>
      <c r="F283">
        <f t="shared" si="23"/>
        <v>9</v>
      </c>
      <c r="G283" s="2" t="str">
        <f t="shared" si="24"/>
        <v/>
      </c>
      <c r="H283" t="s">
        <v>141</v>
      </c>
      <c r="I283">
        <v>5821</v>
      </c>
      <c r="J283">
        <v>681</v>
      </c>
      <c r="K283">
        <v>682</v>
      </c>
      <c r="L283" t="s">
        <v>31</v>
      </c>
      <c r="M283" t="s">
        <v>20</v>
      </c>
      <c r="N283">
        <v>3368</v>
      </c>
      <c r="O283">
        <v>29268</v>
      </c>
      <c r="P283">
        <v>16</v>
      </c>
      <c r="Q283" t="s">
        <v>310</v>
      </c>
      <c r="AW283" s="1"/>
      <c r="BC283" s="2"/>
    </row>
    <row r="284" ht="15" customHeight="1">
      <c r="A284" t="str">
        <f t="shared" si="20"/>
        <v>2018_05_679_10</v>
      </c>
      <c r="B284" t="str">
        <f t="shared" si="21"/>
        <v>2018_05_6004</v>
      </c>
      <c r="C284" s="1" t="s">
        <v>140</v>
      </c>
      <c r="D284">
        <f t="shared" si="22"/>
        <v>283</v>
      </c>
      <c r="E284">
        <v>679</v>
      </c>
      <c r="F284">
        <f t="shared" si="23"/>
        <v>10</v>
      </c>
      <c r="G284" s="2" t="str">
        <f t="shared" si="24"/>
        <v/>
      </c>
      <c r="H284" t="s">
        <v>141</v>
      </c>
      <c r="I284">
        <v>6004</v>
      </c>
      <c r="J284">
        <v>682</v>
      </c>
      <c r="K284">
        <v>681</v>
      </c>
      <c r="L284" t="s">
        <v>31</v>
      </c>
      <c r="M284" t="s">
        <v>20</v>
      </c>
      <c r="N284">
        <v>451</v>
      </c>
      <c r="O284">
        <v>29268</v>
      </c>
      <c r="P284">
        <v>16</v>
      </c>
      <c r="Q284" t="s">
        <v>311</v>
      </c>
      <c r="AW284" s="1"/>
      <c r="BC284" s="2"/>
    </row>
    <row r="285" ht="15" customHeight="1">
      <c r="A285" t="str">
        <f t="shared" si="20"/>
        <v>2018_05_679_11</v>
      </c>
      <c r="B285" t="str">
        <f t="shared" si="21"/>
        <v>2018_05_6105</v>
      </c>
      <c r="C285" s="1" t="s">
        <v>140</v>
      </c>
      <c r="D285">
        <f t="shared" si="22"/>
        <v>284</v>
      </c>
      <c r="E285">
        <v>679</v>
      </c>
      <c r="F285">
        <f t="shared" si="23"/>
        <v>11</v>
      </c>
      <c r="G285" s="2" t="str">
        <f t="shared" si="24"/>
        <v/>
      </c>
      <c r="H285" t="s">
        <v>141</v>
      </c>
      <c r="I285">
        <v>6105</v>
      </c>
      <c r="J285">
        <v>681</v>
      </c>
      <c r="K285">
        <v>682</v>
      </c>
      <c r="L285" t="s">
        <v>31</v>
      </c>
      <c r="M285" t="s">
        <v>20</v>
      </c>
      <c r="N285">
        <v>3628</v>
      </c>
      <c r="O285">
        <v>29268</v>
      </c>
      <c r="P285">
        <v>16</v>
      </c>
      <c r="Q285" t="s">
        <v>312</v>
      </c>
      <c r="AW285" s="1"/>
      <c r="BC285" s="2"/>
    </row>
    <row r="286" ht="15" customHeight="1">
      <c r="A286" t="str">
        <f t="shared" si="20"/>
        <v>2018_05_679_12</v>
      </c>
      <c r="B286" t="str">
        <f t="shared" si="21"/>
        <v>2018_05_6120</v>
      </c>
      <c r="C286" s="1" t="s">
        <v>140</v>
      </c>
      <c r="D286">
        <f t="shared" si="22"/>
        <v>285</v>
      </c>
      <c r="E286">
        <v>679</v>
      </c>
      <c r="F286">
        <f t="shared" si="23"/>
        <v>12</v>
      </c>
      <c r="G286" s="2" t="str">
        <f t="shared" si="24"/>
        <v>x</v>
      </c>
      <c r="H286" t="s">
        <v>141</v>
      </c>
      <c r="I286">
        <v>6120</v>
      </c>
      <c r="J286">
        <v>682</v>
      </c>
      <c r="K286">
        <v>681</v>
      </c>
      <c r="L286" t="s">
        <v>20</v>
      </c>
      <c r="M286" t="s">
        <v>20</v>
      </c>
      <c r="N286">
        <v>78</v>
      </c>
      <c r="O286">
        <v>29268</v>
      </c>
      <c r="P286">
        <v>16</v>
      </c>
      <c r="Q286" t="s">
        <v>313</v>
      </c>
      <c r="AW286" s="1"/>
      <c r="BC286" s="2"/>
    </row>
    <row r="287" ht="15" customHeight="1">
      <c r="A287" t="str">
        <f t="shared" si="20"/>
        <v>2018_05_705_1</v>
      </c>
      <c r="B287" t="str">
        <f t="shared" si="21"/>
        <v>2018_05_3606</v>
      </c>
      <c r="C287" s="1" t="s">
        <v>140</v>
      </c>
      <c r="D287">
        <f t="shared" si="22"/>
        <v>286</v>
      </c>
      <c r="E287">
        <v>705</v>
      </c>
      <c r="F287">
        <f t="shared" si="23"/>
        <v>1</v>
      </c>
      <c r="G287" s="2" t="str">
        <f t="shared" si="24"/>
        <v/>
      </c>
      <c r="H287" t="s">
        <v>141</v>
      </c>
      <c r="I287">
        <v>3606</v>
      </c>
      <c r="J287">
        <v>708</v>
      </c>
      <c r="K287">
        <v>707</v>
      </c>
      <c r="L287" t="s">
        <v>19</v>
      </c>
      <c r="M287" t="s">
        <v>40</v>
      </c>
      <c r="N287">
        <v>741</v>
      </c>
      <c r="O287">
        <v>5819</v>
      </c>
      <c r="P287">
        <v>11</v>
      </c>
      <c r="Q287" t="s">
        <v>314</v>
      </c>
      <c r="AW287" s="1"/>
      <c r="BC287" s="2"/>
    </row>
    <row r="288" ht="15" customHeight="1">
      <c r="A288" t="str">
        <f t="shared" si="20"/>
        <v>2018_05_705_2</v>
      </c>
      <c r="B288" t="str">
        <f t="shared" si="21"/>
        <v>2018_05_3876</v>
      </c>
      <c r="C288" s="1" t="s">
        <v>140</v>
      </c>
      <c r="D288">
        <f t="shared" si="22"/>
        <v>287</v>
      </c>
      <c r="E288">
        <v>705</v>
      </c>
      <c r="F288">
        <f t="shared" si="23"/>
        <v>2</v>
      </c>
      <c r="G288" s="2" t="str">
        <f t="shared" si="24"/>
        <v/>
      </c>
      <c r="H288" t="s">
        <v>141</v>
      </c>
      <c r="I288">
        <v>3876</v>
      </c>
      <c r="J288">
        <v>707</v>
      </c>
      <c r="K288">
        <v>708</v>
      </c>
      <c r="L288" t="s">
        <v>31</v>
      </c>
      <c r="M288" t="s">
        <v>40</v>
      </c>
      <c r="N288">
        <v>385</v>
      </c>
      <c r="O288">
        <v>5819</v>
      </c>
      <c r="P288">
        <v>11</v>
      </c>
      <c r="Q288" t="s">
        <v>315</v>
      </c>
      <c r="AW288" s="1"/>
      <c r="BC288" s="2"/>
    </row>
    <row r="289" ht="15" customHeight="1">
      <c r="A289" t="str">
        <f t="shared" si="20"/>
        <v>2018_05_705_3</v>
      </c>
      <c r="B289" t="str">
        <f t="shared" si="21"/>
        <v>2018_05_4422</v>
      </c>
      <c r="C289" s="1" t="s">
        <v>140</v>
      </c>
      <c r="D289">
        <f t="shared" si="22"/>
        <v>288</v>
      </c>
      <c r="E289">
        <v>705</v>
      </c>
      <c r="F289">
        <f t="shared" si="23"/>
        <v>3</v>
      </c>
      <c r="G289" s="2" t="str">
        <f t="shared" si="24"/>
        <v/>
      </c>
      <c r="H289" t="s">
        <v>141</v>
      </c>
      <c r="I289">
        <v>4422</v>
      </c>
      <c r="J289">
        <v>708</v>
      </c>
      <c r="K289">
        <v>707</v>
      </c>
      <c r="L289" t="s">
        <v>31</v>
      </c>
      <c r="M289" t="s">
        <v>40</v>
      </c>
      <c r="N289">
        <v>453</v>
      </c>
      <c r="O289">
        <v>5819</v>
      </c>
      <c r="P289">
        <v>11</v>
      </c>
      <c r="Q289" t="s">
        <v>316</v>
      </c>
      <c r="AW289" s="1"/>
      <c r="BC289" s="2"/>
    </row>
    <row r="290" ht="15" customHeight="1">
      <c r="A290" t="str">
        <f t="shared" si="20"/>
        <v>2018_05_705_4</v>
      </c>
      <c r="B290" t="str">
        <f t="shared" si="21"/>
        <v>2018_05_5010</v>
      </c>
      <c r="C290" s="1" t="s">
        <v>140</v>
      </c>
      <c r="D290">
        <f t="shared" si="22"/>
        <v>289</v>
      </c>
      <c r="E290">
        <v>705</v>
      </c>
      <c r="F290">
        <f t="shared" si="23"/>
        <v>4</v>
      </c>
      <c r="G290" s="2" t="str">
        <f t="shared" si="24"/>
        <v/>
      </c>
      <c r="H290" t="s">
        <v>141</v>
      </c>
      <c r="I290">
        <v>5010</v>
      </c>
      <c r="J290">
        <v>707</v>
      </c>
      <c r="K290">
        <v>708</v>
      </c>
      <c r="L290" t="s">
        <v>31</v>
      </c>
      <c r="M290" t="s">
        <v>40</v>
      </c>
      <c r="N290">
        <v>3117</v>
      </c>
      <c r="O290">
        <v>5819</v>
      </c>
      <c r="P290">
        <v>11</v>
      </c>
      <c r="Q290" t="s">
        <v>317</v>
      </c>
      <c r="AW290" s="1"/>
      <c r="BC290" s="2"/>
    </row>
    <row r="291" ht="15" customHeight="1">
      <c r="A291" t="str">
        <f t="shared" si="20"/>
        <v>2018_05_705_5</v>
      </c>
      <c r="B291" t="str">
        <f t="shared" si="21"/>
        <v>2018_05_5753</v>
      </c>
      <c r="C291" s="1" t="s">
        <v>140</v>
      </c>
      <c r="D291">
        <f t="shared" si="22"/>
        <v>290</v>
      </c>
      <c r="E291">
        <v>705</v>
      </c>
      <c r="F291">
        <f t="shared" si="23"/>
        <v>5</v>
      </c>
      <c r="G291" s="2" t="str">
        <f t="shared" si="24"/>
        <v/>
      </c>
      <c r="H291" t="s">
        <v>141</v>
      </c>
      <c r="I291">
        <v>5753</v>
      </c>
      <c r="J291">
        <v>708</v>
      </c>
      <c r="K291">
        <v>707</v>
      </c>
      <c r="L291" t="s">
        <v>31</v>
      </c>
      <c r="M291" t="s">
        <v>40</v>
      </c>
      <c r="N291">
        <v>272</v>
      </c>
      <c r="O291">
        <v>5819</v>
      </c>
      <c r="P291">
        <v>11</v>
      </c>
      <c r="Q291" t="s">
        <v>318</v>
      </c>
      <c r="AW291" s="1"/>
      <c r="BC291" s="2"/>
    </row>
    <row r="292" ht="15" customHeight="1">
      <c r="A292" t="str">
        <f t="shared" si="20"/>
        <v>2018_05_705_6</v>
      </c>
      <c r="B292" t="str">
        <f t="shared" si="21"/>
        <v>2018_05_6089</v>
      </c>
      <c r="C292" s="1" t="s">
        <v>140</v>
      </c>
      <c r="D292">
        <f t="shared" si="22"/>
        <v>291</v>
      </c>
      <c r="E292">
        <v>705</v>
      </c>
      <c r="F292">
        <f t="shared" si="23"/>
        <v>6</v>
      </c>
      <c r="G292" s="2" t="str">
        <f t="shared" si="24"/>
        <v/>
      </c>
      <c r="H292" t="s">
        <v>141</v>
      </c>
      <c r="I292">
        <v>6089</v>
      </c>
      <c r="J292">
        <v>707</v>
      </c>
      <c r="K292">
        <v>708</v>
      </c>
      <c r="L292" t="s">
        <v>31</v>
      </c>
      <c r="M292" t="s">
        <v>40</v>
      </c>
      <c r="N292">
        <v>223</v>
      </c>
      <c r="O292">
        <v>5819</v>
      </c>
      <c r="P292">
        <v>11</v>
      </c>
      <c r="Q292" t="s">
        <v>319</v>
      </c>
      <c r="AW292" s="1"/>
      <c r="BC292" s="2"/>
    </row>
    <row r="293" ht="15" customHeight="1">
      <c r="A293" t="str">
        <f t="shared" si="20"/>
        <v>2018_05_705_7</v>
      </c>
      <c r="B293" t="str">
        <f t="shared" si="21"/>
        <v>2018_05_6344</v>
      </c>
      <c r="C293" s="1" t="s">
        <v>140</v>
      </c>
      <c r="D293">
        <f t="shared" si="22"/>
        <v>292</v>
      </c>
      <c r="E293">
        <v>705</v>
      </c>
      <c r="F293">
        <f t="shared" si="23"/>
        <v>7</v>
      </c>
      <c r="G293" s="2" t="str">
        <f t="shared" si="24"/>
        <v/>
      </c>
      <c r="H293" t="s">
        <v>141</v>
      </c>
      <c r="I293">
        <v>6344</v>
      </c>
      <c r="J293">
        <v>708</v>
      </c>
      <c r="K293">
        <v>707</v>
      </c>
      <c r="L293" t="s">
        <v>31</v>
      </c>
      <c r="M293" t="s">
        <v>40</v>
      </c>
      <c r="N293">
        <v>170</v>
      </c>
      <c r="O293">
        <v>5819</v>
      </c>
      <c r="P293">
        <v>11</v>
      </c>
      <c r="Q293" t="s">
        <v>320</v>
      </c>
      <c r="AW293" s="1"/>
      <c r="BC293" s="2"/>
    </row>
    <row r="294" ht="15" customHeight="1">
      <c r="A294" t="str">
        <f t="shared" si="20"/>
        <v>2018_05_705_8</v>
      </c>
      <c r="B294" t="str">
        <f t="shared" si="21"/>
        <v>2018_05_6367</v>
      </c>
      <c r="C294" s="1" t="s">
        <v>140</v>
      </c>
      <c r="D294">
        <f t="shared" si="22"/>
        <v>293</v>
      </c>
      <c r="E294">
        <v>705</v>
      </c>
      <c r="F294">
        <f t="shared" si="23"/>
        <v>8</v>
      </c>
      <c r="G294" s="2" t="str">
        <f t="shared" si="24"/>
        <v/>
      </c>
      <c r="H294" t="s">
        <v>141</v>
      </c>
      <c r="I294">
        <v>6367</v>
      </c>
      <c r="J294">
        <v>707</v>
      </c>
      <c r="K294">
        <v>708</v>
      </c>
      <c r="L294" t="s">
        <v>31</v>
      </c>
      <c r="M294" t="s">
        <v>40</v>
      </c>
      <c r="N294">
        <v>130</v>
      </c>
      <c r="O294">
        <v>5819</v>
      </c>
      <c r="P294">
        <v>11</v>
      </c>
      <c r="Q294" t="s">
        <v>321</v>
      </c>
      <c r="AW294" s="1"/>
      <c r="BC294" s="2"/>
    </row>
    <row r="295" ht="15" customHeight="1">
      <c r="A295" t="str">
        <f t="shared" si="20"/>
        <v>2018_05_705_9</v>
      </c>
      <c r="B295" t="str">
        <f t="shared" si="21"/>
        <v>2018_05_6377</v>
      </c>
      <c r="C295" s="1" t="s">
        <v>140</v>
      </c>
      <c r="D295">
        <f t="shared" si="22"/>
        <v>294</v>
      </c>
      <c r="E295">
        <v>705</v>
      </c>
      <c r="F295">
        <f t="shared" si="23"/>
        <v>9</v>
      </c>
      <c r="G295" s="2" t="str">
        <f t="shared" si="24"/>
        <v/>
      </c>
      <c r="H295" t="s">
        <v>141</v>
      </c>
      <c r="I295">
        <v>6377</v>
      </c>
      <c r="J295">
        <v>708</v>
      </c>
      <c r="K295">
        <v>707</v>
      </c>
      <c r="L295" t="s">
        <v>31</v>
      </c>
      <c r="M295" t="s">
        <v>40</v>
      </c>
      <c r="N295">
        <v>128</v>
      </c>
      <c r="O295">
        <v>5819</v>
      </c>
      <c r="P295">
        <v>11</v>
      </c>
      <c r="Q295" t="s">
        <v>322</v>
      </c>
      <c r="AW295" s="1"/>
      <c r="BC295" s="2"/>
    </row>
    <row r="296" ht="15" customHeight="1">
      <c r="A296" t="str">
        <f t="shared" si="20"/>
        <v>2018_05_705_10</v>
      </c>
      <c r="B296" t="str">
        <f t="shared" si="21"/>
        <v>2018_05_6481</v>
      </c>
      <c r="C296" s="1" t="s">
        <v>140</v>
      </c>
      <c r="D296">
        <f t="shared" si="22"/>
        <v>295</v>
      </c>
      <c r="E296">
        <v>705</v>
      </c>
      <c r="F296">
        <f t="shared" si="23"/>
        <v>10</v>
      </c>
      <c r="G296" s="2" t="str">
        <f t="shared" si="24"/>
        <v>x</v>
      </c>
      <c r="H296" t="s">
        <v>141</v>
      </c>
      <c r="I296">
        <v>6481</v>
      </c>
      <c r="J296">
        <v>707</v>
      </c>
      <c r="K296">
        <v>708</v>
      </c>
      <c r="L296" t="s">
        <v>40</v>
      </c>
      <c r="M296" t="s">
        <v>40</v>
      </c>
      <c r="N296">
        <v>179</v>
      </c>
      <c r="O296">
        <v>5819</v>
      </c>
      <c r="P296">
        <v>11</v>
      </c>
      <c r="Q296" t="s">
        <v>323</v>
      </c>
      <c r="AW296" s="1"/>
      <c r="BC296" s="2"/>
    </row>
    <row r="297" ht="15" customHeight="1">
      <c r="A297" t="str">
        <f t="shared" si="20"/>
        <v>2018_05_731_1</v>
      </c>
      <c r="B297" t="str">
        <f t="shared" si="21"/>
        <v>2018_05_3676</v>
      </c>
      <c r="C297" s="1" t="s">
        <v>140</v>
      </c>
      <c r="D297">
        <f t="shared" si="22"/>
        <v>296</v>
      </c>
      <c r="E297">
        <v>731</v>
      </c>
      <c r="F297">
        <f t="shared" si="23"/>
        <v>1</v>
      </c>
      <c r="G297" s="2" t="str">
        <f t="shared" si="24"/>
        <v/>
      </c>
      <c r="H297" t="s">
        <v>141</v>
      </c>
      <c r="I297">
        <v>3676</v>
      </c>
      <c r="J297">
        <v>734</v>
      </c>
      <c r="K297">
        <v>733</v>
      </c>
      <c r="L297" t="s">
        <v>19</v>
      </c>
      <c r="M297" t="s">
        <v>40</v>
      </c>
      <c r="N297">
        <v>463</v>
      </c>
      <c r="O297">
        <v>4788</v>
      </c>
      <c r="P297">
        <v>10</v>
      </c>
      <c r="Q297" t="s">
        <v>324</v>
      </c>
      <c r="AW297" s="1"/>
      <c r="BC297" s="2"/>
    </row>
    <row r="298" ht="15" customHeight="1">
      <c r="A298" t="str">
        <f t="shared" si="20"/>
        <v>2018_05_731_2</v>
      </c>
      <c r="B298" t="str">
        <f t="shared" si="21"/>
        <v>2018_05_4267</v>
      </c>
      <c r="C298" s="1" t="s">
        <v>140</v>
      </c>
      <c r="D298">
        <f t="shared" si="22"/>
        <v>297</v>
      </c>
      <c r="E298">
        <v>731</v>
      </c>
      <c r="F298">
        <f t="shared" si="23"/>
        <v>2</v>
      </c>
      <c r="G298" s="2" t="str">
        <f t="shared" si="24"/>
        <v/>
      </c>
      <c r="H298" t="s">
        <v>141</v>
      </c>
      <c r="I298">
        <v>4267</v>
      </c>
      <c r="J298">
        <v>733</v>
      </c>
      <c r="K298">
        <v>734</v>
      </c>
      <c r="L298" t="s">
        <v>31</v>
      </c>
      <c r="M298" t="s">
        <v>40</v>
      </c>
      <c r="N298">
        <v>807</v>
      </c>
      <c r="O298">
        <v>4788</v>
      </c>
      <c r="P298">
        <v>10</v>
      </c>
      <c r="Q298" t="s">
        <v>325</v>
      </c>
      <c r="AW298" s="1"/>
      <c r="BC298" s="2"/>
    </row>
    <row r="299" ht="15" customHeight="1">
      <c r="A299" t="str">
        <f t="shared" si="20"/>
        <v>2018_05_731_3</v>
      </c>
      <c r="B299" t="str">
        <f t="shared" si="21"/>
        <v>2018_05_4473</v>
      </c>
      <c r="C299" s="1" t="s">
        <v>140</v>
      </c>
      <c r="D299">
        <f t="shared" si="22"/>
        <v>298</v>
      </c>
      <c r="E299">
        <v>731</v>
      </c>
      <c r="F299">
        <f t="shared" si="23"/>
        <v>3</v>
      </c>
      <c r="G299" s="2" t="str">
        <f t="shared" si="24"/>
        <v/>
      </c>
      <c r="H299" t="s">
        <v>141</v>
      </c>
      <c r="I299">
        <v>4473</v>
      </c>
      <c r="J299">
        <v>734</v>
      </c>
      <c r="K299">
        <v>733</v>
      </c>
      <c r="L299" t="s">
        <v>31</v>
      </c>
      <c r="M299" t="s">
        <v>40</v>
      </c>
      <c r="N299">
        <v>419</v>
      </c>
      <c r="O299">
        <v>4788</v>
      </c>
      <c r="P299">
        <v>10</v>
      </c>
      <c r="Q299" t="s">
        <v>326</v>
      </c>
      <c r="AW299" s="1"/>
      <c r="BC299" s="2"/>
    </row>
    <row r="300" ht="15" customHeight="1">
      <c r="A300" t="str">
        <f t="shared" si="20"/>
        <v>2018_05_731_4</v>
      </c>
      <c r="B300" t="str">
        <f t="shared" si="21"/>
        <v>2018_05_6185</v>
      </c>
      <c r="C300" s="1" t="s">
        <v>140</v>
      </c>
      <c r="D300">
        <f t="shared" si="22"/>
        <v>299</v>
      </c>
      <c r="E300">
        <v>731</v>
      </c>
      <c r="F300">
        <f t="shared" si="23"/>
        <v>4</v>
      </c>
      <c r="G300" s="2" t="str">
        <f t="shared" si="24"/>
        <v/>
      </c>
      <c r="H300" t="s">
        <v>141</v>
      </c>
      <c r="I300">
        <v>6185</v>
      </c>
      <c r="J300">
        <v>734</v>
      </c>
      <c r="K300">
        <v>733</v>
      </c>
      <c r="L300" t="s">
        <v>31</v>
      </c>
      <c r="M300" t="s">
        <v>40</v>
      </c>
      <c r="N300">
        <v>381</v>
      </c>
      <c r="O300">
        <v>4788</v>
      </c>
      <c r="P300">
        <v>10</v>
      </c>
      <c r="Q300" t="s">
        <v>327</v>
      </c>
      <c r="AW300" s="1"/>
      <c r="BC300" s="2"/>
    </row>
    <row r="301" ht="15" customHeight="1">
      <c r="A301" t="str">
        <f t="shared" si="20"/>
        <v>2018_05_731_5</v>
      </c>
      <c r="B301" t="str">
        <f t="shared" si="21"/>
        <v>2018_05_6615</v>
      </c>
      <c r="C301" s="1" t="s">
        <v>140</v>
      </c>
      <c r="D301">
        <f t="shared" si="22"/>
        <v>300</v>
      </c>
      <c r="E301">
        <v>731</v>
      </c>
      <c r="F301">
        <f t="shared" si="23"/>
        <v>5</v>
      </c>
      <c r="G301" s="2" t="str">
        <f t="shared" si="24"/>
        <v/>
      </c>
      <c r="H301" t="s">
        <v>141</v>
      </c>
      <c r="I301">
        <v>6615</v>
      </c>
      <c r="J301">
        <v>733</v>
      </c>
      <c r="K301">
        <v>734</v>
      </c>
      <c r="L301" t="s">
        <v>31</v>
      </c>
      <c r="M301" t="s">
        <v>40</v>
      </c>
      <c r="N301">
        <v>263</v>
      </c>
      <c r="O301">
        <v>4788</v>
      </c>
      <c r="P301">
        <v>10</v>
      </c>
      <c r="Q301" t="s">
        <v>328</v>
      </c>
      <c r="AW301" s="1"/>
      <c r="BC301" s="2"/>
    </row>
    <row r="302" ht="15" customHeight="1">
      <c r="A302" t="str">
        <f t="shared" si="20"/>
        <v>2018_05_731_6</v>
      </c>
      <c r="B302" t="str">
        <f t="shared" si="21"/>
        <v>2018_05_6678</v>
      </c>
      <c r="C302" s="1" t="s">
        <v>140</v>
      </c>
      <c r="D302">
        <f t="shared" si="22"/>
        <v>301</v>
      </c>
      <c r="E302">
        <v>731</v>
      </c>
      <c r="F302">
        <f t="shared" si="23"/>
        <v>6</v>
      </c>
      <c r="G302" s="2" t="str">
        <f t="shared" si="24"/>
        <v>x</v>
      </c>
      <c r="H302" t="s">
        <v>141</v>
      </c>
      <c r="I302">
        <v>6678</v>
      </c>
      <c r="J302">
        <v>734</v>
      </c>
      <c r="K302">
        <v>733</v>
      </c>
      <c r="L302" t="s">
        <v>40</v>
      </c>
      <c r="M302" t="s">
        <v>40</v>
      </c>
      <c r="N302">
        <v>143</v>
      </c>
      <c r="O302">
        <v>4788</v>
      </c>
      <c r="P302">
        <v>10</v>
      </c>
      <c r="Q302" t="s">
        <v>329</v>
      </c>
      <c r="AW302" s="1"/>
      <c r="BC302" s="2"/>
    </row>
    <row r="303" ht="15" customHeight="1">
      <c r="A303" t="str">
        <f t="shared" si="20"/>
        <v>2018_05_757_1</v>
      </c>
      <c r="B303" t="str">
        <f t="shared" si="21"/>
        <v>2018_05_3733</v>
      </c>
      <c r="C303" s="1" t="s">
        <v>140</v>
      </c>
      <c r="D303">
        <f t="shared" si="22"/>
        <v>302</v>
      </c>
      <c r="E303">
        <v>757</v>
      </c>
      <c r="F303">
        <f t="shared" si="23"/>
        <v>1</v>
      </c>
      <c r="G303" s="2" t="str">
        <f t="shared" si="24"/>
        <v/>
      </c>
      <c r="H303" t="s">
        <v>141</v>
      </c>
      <c r="I303">
        <v>3733</v>
      </c>
      <c r="J303">
        <v>760</v>
      </c>
      <c r="K303">
        <v>759</v>
      </c>
      <c r="L303" t="s">
        <v>19</v>
      </c>
      <c r="M303" t="s">
        <v>40</v>
      </c>
      <c r="N303">
        <v>194</v>
      </c>
      <c r="O303">
        <v>16941</v>
      </c>
      <c r="P303">
        <v>13</v>
      </c>
      <c r="Q303" t="s">
        <v>330</v>
      </c>
      <c r="AW303" s="1"/>
      <c r="BC303" s="2"/>
    </row>
    <row r="304" ht="15" customHeight="1">
      <c r="A304" t="str">
        <f t="shared" si="20"/>
        <v>2018_05_757_2</v>
      </c>
      <c r="B304" t="str">
        <f t="shared" si="21"/>
        <v>2018_05_4294</v>
      </c>
      <c r="C304" s="1" t="s">
        <v>140</v>
      </c>
      <c r="D304">
        <f t="shared" si="22"/>
        <v>303</v>
      </c>
      <c r="E304">
        <v>757</v>
      </c>
      <c r="F304">
        <f t="shared" si="23"/>
        <v>2</v>
      </c>
      <c r="G304" s="2" t="str">
        <f t="shared" si="24"/>
        <v/>
      </c>
      <c r="H304" t="s">
        <v>141</v>
      </c>
      <c r="I304">
        <v>4294</v>
      </c>
      <c r="J304">
        <v>759</v>
      </c>
      <c r="K304">
        <v>760</v>
      </c>
      <c r="L304" t="s">
        <v>31</v>
      </c>
      <c r="M304" t="s">
        <v>40</v>
      </c>
      <c r="N304">
        <v>158</v>
      </c>
      <c r="O304">
        <v>16941</v>
      </c>
      <c r="P304">
        <v>13</v>
      </c>
      <c r="Q304" t="s">
        <v>331</v>
      </c>
      <c r="AW304" s="1"/>
      <c r="BC304" s="2"/>
    </row>
    <row r="305" ht="15" customHeight="1">
      <c r="A305" t="str">
        <f t="shared" si="20"/>
        <v>2018_05_757_3</v>
      </c>
      <c r="B305" t="str">
        <f t="shared" si="21"/>
        <v>2018_05_4935</v>
      </c>
      <c r="C305" s="1" t="s">
        <v>140</v>
      </c>
      <c r="D305">
        <f t="shared" si="22"/>
        <v>304</v>
      </c>
      <c r="E305">
        <v>757</v>
      </c>
      <c r="F305">
        <f t="shared" si="23"/>
        <v>3</v>
      </c>
      <c r="G305" s="2" t="str">
        <f t="shared" si="24"/>
        <v/>
      </c>
      <c r="H305" t="s">
        <v>141</v>
      </c>
      <c r="I305">
        <v>4935</v>
      </c>
      <c r="J305">
        <v>760</v>
      </c>
      <c r="K305">
        <v>759</v>
      </c>
      <c r="L305" t="s">
        <v>31</v>
      </c>
      <c r="M305" t="s">
        <v>40</v>
      </c>
      <c r="N305">
        <v>3339</v>
      </c>
      <c r="O305">
        <v>16941</v>
      </c>
      <c r="P305">
        <v>13</v>
      </c>
      <c r="Q305" t="s">
        <v>332</v>
      </c>
      <c r="AW305" s="1"/>
      <c r="BC305" s="2"/>
    </row>
    <row r="306" ht="15" customHeight="1">
      <c r="A306" t="str">
        <f t="shared" si="20"/>
        <v>2018_05_757_4</v>
      </c>
      <c r="B306" t="str">
        <f t="shared" si="21"/>
        <v>2018_05_5314</v>
      </c>
      <c r="C306" s="1" t="s">
        <v>140</v>
      </c>
      <c r="D306">
        <f t="shared" si="22"/>
        <v>305</v>
      </c>
      <c r="E306">
        <v>757</v>
      </c>
      <c r="F306">
        <f t="shared" si="23"/>
        <v>4</v>
      </c>
      <c r="G306" s="2" t="str">
        <f t="shared" si="24"/>
        <v/>
      </c>
      <c r="H306" t="s">
        <v>141</v>
      </c>
      <c r="I306">
        <v>5314</v>
      </c>
      <c r="J306">
        <v>759</v>
      </c>
      <c r="K306">
        <v>760</v>
      </c>
      <c r="L306" t="s">
        <v>31</v>
      </c>
      <c r="M306" t="s">
        <v>40</v>
      </c>
      <c r="N306">
        <v>187</v>
      </c>
      <c r="O306">
        <v>16941</v>
      </c>
      <c r="P306">
        <v>13</v>
      </c>
      <c r="Q306" t="s">
        <v>333</v>
      </c>
      <c r="AW306" s="1"/>
      <c r="BC306" s="2"/>
    </row>
    <row r="307" ht="15" customHeight="1">
      <c r="A307" t="str">
        <f t="shared" si="20"/>
        <v>2018_05_757_5</v>
      </c>
      <c r="B307" t="str">
        <f t="shared" si="21"/>
        <v>2018_05_5759</v>
      </c>
      <c r="C307" s="1" t="s">
        <v>140</v>
      </c>
      <c r="D307">
        <f t="shared" si="22"/>
        <v>306</v>
      </c>
      <c r="E307">
        <v>757</v>
      </c>
      <c r="F307">
        <f t="shared" si="23"/>
        <v>5</v>
      </c>
      <c r="G307" s="2" t="str">
        <f t="shared" si="24"/>
        <v/>
      </c>
      <c r="H307" t="s">
        <v>141</v>
      </c>
      <c r="I307">
        <v>5759</v>
      </c>
      <c r="J307">
        <v>760</v>
      </c>
      <c r="K307">
        <v>759</v>
      </c>
      <c r="L307" t="s">
        <v>31</v>
      </c>
      <c r="M307" t="s">
        <v>40</v>
      </c>
      <c r="N307">
        <v>3241</v>
      </c>
      <c r="O307">
        <v>16941</v>
      </c>
      <c r="P307">
        <v>13</v>
      </c>
      <c r="Q307" t="s">
        <v>332</v>
      </c>
      <c r="AW307" s="1"/>
      <c r="BC307" s="2"/>
    </row>
    <row r="308" ht="15" customHeight="1">
      <c r="A308" t="str">
        <f t="shared" si="20"/>
        <v>2018_05_757_6</v>
      </c>
      <c r="B308" t="str">
        <f t="shared" si="21"/>
        <v>2018_05_5929</v>
      </c>
      <c r="C308" s="1" t="s">
        <v>140</v>
      </c>
      <c r="D308">
        <f t="shared" si="22"/>
        <v>307</v>
      </c>
      <c r="E308">
        <v>757</v>
      </c>
      <c r="F308">
        <f t="shared" si="23"/>
        <v>6</v>
      </c>
      <c r="G308" s="2" t="str">
        <f t="shared" si="24"/>
        <v/>
      </c>
      <c r="H308" t="s">
        <v>141</v>
      </c>
      <c r="I308">
        <v>5929</v>
      </c>
      <c r="J308">
        <v>759</v>
      </c>
      <c r="K308">
        <v>760</v>
      </c>
      <c r="L308" t="s">
        <v>31</v>
      </c>
      <c r="M308" t="s">
        <v>40</v>
      </c>
      <c r="N308">
        <v>211</v>
      </c>
      <c r="O308">
        <v>16941</v>
      </c>
      <c r="P308">
        <v>13</v>
      </c>
      <c r="Q308" t="s">
        <v>334</v>
      </c>
      <c r="AW308" s="1"/>
      <c r="BC308" s="2"/>
    </row>
    <row r="309" ht="15" customHeight="1">
      <c r="A309" t="str">
        <f t="shared" si="20"/>
        <v>2018_05_757_7</v>
      </c>
      <c r="B309" t="str">
        <f t="shared" si="21"/>
        <v>2018_05_6138</v>
      </c>
      <c r="C309" s="1" t="s">
        <v>140</v>
      </c>
      <c r="D309">
        <f t="shared" si="22"/>
        <v>308</v>
      </c>
      <c r="E309">
        <v>757</v>
      </c>
      <c r="F309">
        <f t="shared" si="23"/>
        <v>7</v>
      </c>
      <c r="G309" s="2" t="str">
        <f t="shared" si="24"/>
        <v/>
      </c>
      <c r="H309" t="s">
        <v>141</v>
      </c>
      <c r="I309">
        <v>6138</v>
      </c>
      <c r="J309">
        <v>760</v>
      </c>
      <c r="K309">
        <v>759</v>
      </c>
      <c r="L309" t="s">
        <v>31</v>
      </c>
      <c r="M309" t="s">
        <v>40</v>
      </c>
      <c r="N309">
        <v>3203</v>
      </c>
      <c r="O309">
        <v>16941</v>
      </c>
      <c r="P309">
        <v>13</v>
      </c>
      <c r="Q309" t="s">
        <v>332</v>
      </c>
      <c r="AW309" s="1"/>
      <c r="BC309" s="2"/>
    </row>
    <row r="310" ht="15" customHeight="1">
      <c r="A310" t="str">
        <f t="shared" si="20"/>
        <v>2018_05_757_8</v>
      </c>
      <c r="B310" t="str">
        <f t="shared" si="21"/>
        <v>2018_05_6179</v>
      </c>
      <c r="C310" s="1" t="s">
        <v>140</v>
      </c>
      <c r="D310">
        <f t="shared" si="22"/>
        <v>309</v>
      </c>
      <c r="E310">
        <v>757</v>
      </c>
      <c r="F310">
        <f t="shared" si="23"/>
        <v>8</v>
      </c>
      <c r="G310" s="2" t="str">
        <f t="shared" si="24"/>
        <v/>
      </c>
      <c r="H310" t="s">
        <v>141</v>
      </c>
      <c r="I310">
        <v>6179</v>
      </c>
      <c r="J310">
        <v>759</v>
      </c>
      <c r="K310">
        <v>760</v>
      </c>
      <c r="L310" t="s">
        <v>31</v>
      </c>
      <c r="M310" t="s">
        <v>40</v>
      </c>
      <c r="N310">
        <v>181</v>
      </c>
      <c r="O310">
        <v>16941</v>
      </c>
      <c r="P310">
        <v>13</v>
      </c>
      <c r="Q310" t="s">
        <v>335</v>
      </c>
      <c r="AW310" s="1"/>
      <c r="BC310" s="2"/>
    </row>
    <row r="311" ht="15" customHeight="1">
      <c r="A311" t="str">
        <f t="shared" si="20"/>
        <v>2018_05_757_9</v>
      </c>
      <c r="B311" t="str">
        <f t="shared" si="21"/>
        <v>2018_05_6450</v>
      </c>
      <c r="C311" s="1" t="s">
        <v>140</v>
      </c>
      <c r="D311">
        <f t="shared" si="22"/>
        <v>310</v>
      </c>
      <c r="E311">
        <v>757</v>
      </c>
      <c r="F311">
        <f t="shared" si="23"/>
        <v>9</v>
      </c>
      <c r="G311" s="2" t="str">
        <f t="shared" si="24"/>
        <v/>
      </c>
      <c r="H311" t="s">
        <v>141</v>
      </c>
      <c r="I311">
        <v>6450</v>
      </c>
      <c r="J311">
        <v>760</v>
      </c>
      <c r="K311">
        <v>759</v>
      </c>
      <c r="L311" t="s">
        <v>31</v>
      </c>
      <c r="M311" t="s">
        <v>40</v>
      </c>
      <c r="N311">
        <v>3044</v>
      </c>
      <c r="O311">
        <v>16941</v>
      </c>
      <c r="P311">
        <v>13</v>
      </c>
      <c r="Q311" t="s">
        <v>332</v>
      </c>
      <c r="AW311" s="1"/>
      <c r="BC311" s="2"/>
    </row>
    <row r="312" ht="15" customHeight="1">
      <c r="A312" t="str">
        <f t="shared" si="20"/>
        <v>2018_05_757_10</v>
      </c>
      <c r="B312" t="str">
        <f t="shared" si="21"/>
        <v>2018_05_6489</v>
      </c>
      <c r="C312" s="1" t="s">
        <v>140</v>
      </c>
      <c r="D312">
        <f t="shared" si="22"/>
        <v>311</v>
      </c>
      <c r="E312">
        <v>757</v>
      </c>
      <c r="F312">
        <f t="shared" si="23"/>
        <v>10</v>
      </c>
      <c r="G312" s="2" t="str">
        <f t="shared" si="24"/>
        <v/>
      </c>
      <c r="H312" t="s">
        <v>141</v>
      </c>
      <c r="I312">
        <v>6489</v>
      </c>
      <c r="J312">
        <v>759</v>
      </c>
      <c r="K312">
        <v>760</v>
      </c>
      <c r="L312" t="s">
        <v>31</v>
      </c>
      <c r="M312" t="s">
        <v>40</v>
      </c>
      <c r="N312">
        <v>126</v>
      </c>
      <c r="O312">
        <v>16941</v>
      </c>
      <c r="P312">
        <v>13</v>
      </c>
      <c r="Q312" t="s">
        <v>336</v>
      </c>
      <c r="AW312" s="1"/>
      <c r="BC312" s="2"/>
    </row>
    <row r="313" ht="15" customHeight="1">
      <c r="A313" t="str">
        <f t="shared" si="20"/>
        <v>2018_05_757_11</v>
      </c>
      <c r="B313" t="str">
        <f t="shared" si="21"/>
        <v>2018_05_6614</v>
      </c>
      <c r="C313" s="1" t="s">
        <v>140</v>
      </c>
      <c r="D313">
        <f t="shared" si="22"/>
        <v>312</v>
      </c>
      <c r="E313">
        <v>757</v>
      </c>
      <c r="F313">
        <f t="shared" si="23"/>
        <v>11</v>
      </c>
      <c r="G313" s="2" t="str">
        <f t="shared" si="24"/>
        <v/>
      </c>
      <c r="H313" t="s">
        <v>141</v>
      </c>
      <c r="I313">
        <v>6614</v>
      </c>
      <c r="J313">
        <v>760</v>
      </c>
      <c r="K313">
        <v>759</v>
      </c>
      <c r="L313" t="s">
        <v>31</v>
      </c>
      <c r="M313" t="s">
        <v>40</v>
      </c>
      <c r="N313">
        <v>2982</v>
      </c>
      <c r="O313">
        <v>16941</v>
      </c>
      <c r="P313">
        <v>13</v>
      </c>
      <c r="Q313" t="s">
        <v>337</v>
      </c>
      <c r="AW313" s="1"/>
      <c r="BC313" s="2"/>
    </row>
    <row r="314" ht="15" customHeight="1">
      <c r="A314" t="str">
        <f t="shared" si="20"/>
        <v>2018_05_757_12</v>
      </c>
      <c r="B314" t="str">
        <f t="shared" si="21"/>
        <v>2018_05_6644</v>
      </c>
      <c r="C314" s="1" t="s">
        <v>140</v>
      </c>
      <c r="D314">
        <f t="shared" si="22"/>
        <v>313</v>
      </c>
      <c r="E314">
        <v>757</v>
      </c>
      <c r="F314">
        <f t="shared" si="23"/>
        <v>12</v>
      </c>
      <c r="G314" s="2" t="str">
        <f t="shared" si="24"/>
        <v>x</v>
      </c>
      <c r="H314" t="s">
        <v>141</v>
      </c>
      <c r="I314">
        <v>6644</v>
      </c>
      <c r="J314">
        <v>759</v>
      </c>
      <c r="K314">
        <v>760</v>
      </c>
      <c r="L314" t="s">
        <v>40</v>
      </c>
      <c r="M314" t="s">
        <v>40</v>
      </c>
      <c r="N314">
        <v>54</v>
      </c>
      <c r="O314">
        <v>16941</v>
      </c>
      <c r="P314">
        <v>13</v>
      </c>
      <c r="Q314" t="s">
        <v>338</v>
      </c>
      <c r="AW314" s="1"/>
      <c r="BC314" s="2"/>
    </row>
    <row r="315" ht="15" customHeight="1">
      <c r="A315" t="str">
        <f t="shared" si="20"/>
        <v>2018_05_809_1</v>
      </c>
      <c r="B315" t="str">
        <f t="shared" si="21"/>
        <v>2018_05_3609</v>
      </c>
      <c r="C315" s="1" t="s">
        <v>140</v>
      </c>
      <c r="D315">
        <f t="shared" si="22"/>
        <v>314</v>
      </c>
      <c r="E315">
        <v>809</v>
      </c>
      <c r="F315">
        <f t="shared" si="23"/>
        <v>1</v>
      </c>
      <c r="G315" s="2" t="str">
        <f t="shared" si="24"/>
        <v/>
      </c>
      <c r="H315" t="s">
        <v>141</v>
      </c>
      <c r="I315">
        <v>3609</v>
      </c>
      <c r="J315">
        <v>812</v>
      </c>
      <c r="K315">
        <v>811</v>
      </c>
      <c r="L315" t="s">
        <v>158</v>
      </c>
      <c r="M315" t="s">
        <v>40</v>
      </c>
      <c r="N315">
        <v>98</v>
      </c>
      <c r="O315">
        <v>1253</v>
      </c>
      <c r="P315">
        <v>18</v>
      </c>
      <c r="Q315" t="s">
        <v>339</v>
      </c>
      <c r="AW315" s="1"/>
      <c r="BC315" s="2"/>
    </row>
    <row r="316" ht="15" customHeight="1">
      <c r="A316" t="str">
        <f t="shared" si="20"/>
        <v>2018_05_809_2</v>
      </c>
      <c r="B316" t="str">
        <f t="shared" si="21"/>
        <v>2018_05_5822</v>
      </c>
      <c r="C316" s="1" t="s">
        <v>140</v>
      </c>
      <c r="D316">
        <f t="shared" si="22"/>
        <v>315</v>
      </c>
      <c r="E316">
        <v>809</v>
      </c>
      <c r="F316">
        <f t="shared" si="23"/>
        <v>2</v>
      </c>
      <c r="G316" s="2" t="str">
        <f t="shared" si="24"/>
        <v/>
      </c>
      <c r="H316" t="s">
        <v>141</v>
      </c>
      <c r="I316">
        <v>5822</v>
      </c>
      <c r="J316">
        <v>811</v>
      </c>
      <c r="K316">
        <v>812</v>
      </c>
      <c r="L316" t="s">
        <v>31</v>
      </c>
      <c r="M316" t="s">
        <v>40</v>
      </c>
      <c r="N316">
        <v>71</v>
      </c>
      <c r="O316">
        <v>1253</v>
      </c>
      <c r="P316">
        <v>18</v>
      </c>
      <c r="Q316" t="s">
        <v>340</v>
      </c>
      <c r="AW316" s="1"/>
      <c r="BC316" s="2"/>
    </row>
    <row r="317" ht="15" customHeight="1">
      <c r="A317" t="str">
        <f t="shared" si="20"/>
        <v>2018_05_809_3</v>
      </c>
      <c r="B317" t="str">
        <f t="shared" si="21"/>
        <v>2018_05_5956</v>
      </c>
      <c r="C317" s="1" t="s">
        <v>140</v>
      </c>
      <c r="D317">
        <f t="shared" si="22"/>
        <v>316</v>
      </c>
      <c r="E317">
        <v>809</v>
      </c>
      <c r="F317">
        <f t="shared" si="23"/>
        <v>3</v>
      </c>
      <c r="G317" s="2" t="str">
        <f t="shared" si="24"/>
        <v/>
      </c>
      <c r="H317" t="s">
        <v>141</v>
      </c>
      <c r="I317">
        <v>5956</v>
      </c>
      <c r="J317">
        <v>812</v>
      </c>
      <c r="K317">
        <v>811</v>
      </c>
      <c r="L317" t="s">
        <v>31</v>
      </c>
      <c r="M317" t="s">
        <v>40</v>
      </c>
      <c r="N317">
        <v>71</v>
      </c>
      <c r="O317">
        <v>1253</v>
      </c>
      <c r="P317">
        <v>18</v>
      </c>
      <c r="Q317" t="s">
        <v>341</v>
      </c>
      <c r="AW317" s="1"/>
      <c r="BC317" s="2"/>
    </row>
    <row r="318" ht="15" customHeight="1">
      <c r="A318" t="str">
        <f t="shared" si="20"/>
        <v>2018_05_809_4</v>
      </c>
      <c r="B318" t="str">
        <f t="shared" si="21"/>
        <v>2018_05_6265</v>
      </c>
      <c r="C318" s="1" t="s">
        <v>140</v>
      </c>
      <c r="D318">
        <f t="shared" si="22"/>
        <v>317</v>
      </c>
      <c r="E318">
        <v>809</v>
      </c>
      <c r="F318">
        <f t="shared" si="23"/>
        <v>4</v>
      </c>
      <c r="G318" s="2" t="str">
        <f t="shared" si="24"/>
        <v/>
      </c>
      <c r="H318" t="s">
        <v>141</v>
      </c>
      <c r="I318">
        <v>6265</v>
      </c>
      <c r="J318">
        <v>811</v>
      </c>
      <c r="K318">
        <v>812</v>
      </c>
      <c r="L318" t="s">
        <v>31</v>
      </c>
      <c r="M318" t="s">
        <v>40</v>
      </c>
      <c r="N318">
        <v>65</v>
      </c>
      <c r="O318">
        <v>1253</v>
      </c>
      <c r="P318">
        <v>18</v>
      </c>
      <c r="Q318" t="s">
        <v>342</v>
      </c>
      <c r="AW318" s="1"/>
      <c r="BC318" s="2"/>
    </row>
    <row r="319" ht="15" customHeight="1">
      <c r="A319" t="str">
        <f t="shared" si="20"/>
        <v>2018_05_809_5</v>
      </c>
      <c r="B319" t="str">
        <f t="shared" si="21"/>
        <v>2018_05_6295</v>
      </c>
      <c r="C319" s="1" t="s">
        <v>140</v>
      </c>
      <c r="D319">
        <f t="shared" si="22"/>
        <v>318</v>
      </c>
      <c r="E319">
        <v>809</v>
      </c>
      <c r="F319">
        <f t="shared" si="23"/>
        <v>5</v>
      </c>
      <c r="G319" s="2" t="str">
        <f t="shared" si="24"/>
        <v/>
      </c>
      <c r="H319" t="s">
        <v>141</v>
      </c>
      <c r="I319">
        <v>6295</v>
      </c>
      <c r="J319">
        <v>812</v>
      </c>
      <c r="K319">
        <v>811</v>
      </c>
      <c r="L319" t="s">
        <v>31</v>
      </c>
      <c r="M319" t="s">
        <v>40</v>
      </c>
      <c r="N319">
        <v>139</v>
      </c>
      <c r="O319">
        <v>1253</v>
      </c>
      <c r="P319">
        <v>18</v>
      </c>
      <c r="Q319" t="s">
        <v>343</v>
      </c>
      <c r="AW319" s="1"/>
      <c r="BC319" s="2"/>
    </row>
    <row r="320" ht="15" customHeight="1">
      <c r="A320" t="str">
        <f t="shared" si="20"/>
        <v>2018_05_809_6</v>
      </c>
      <c r="B320" t="str">
        <f t="shared" si="21"/>
        <v>2018_05_6410</v>
      </c>
      <c r="C320" s="1" t="s">
        <v>140</v>
      </c>
      <c r="D320">
        <f t="shared" si="22"/>
        <v>319</v>
      </c>
      <c r="E320">
        <v>809</v>
      </c>
      <c r="F320">
        <f t="shared" si="23"/>
        <v>6</v>
      </c>
      <c r="G320" s="2" t="str">
        <f t="shared" si="24"/>
        <v/>
      </c>
      <c r="H320" t="s">
        <v>141</v>
      </c>
      <c r="I320">
        <v>6410</v>
      </c>
      <c r="J320">
        <v>811</v>
      </c>
      <c r="K320">
        <v>812</v>
      </c>
      <c r="L320" t="s">
        <v>31</v>
      </c>
      <c r="M320" t="s">
        <v>40</v>
      </c>
      <c r="N320">
        <v>53</v>
      </c>
      <c r="O320">
        <v>1253</v>
      </c>
      <c r="P320">
        <v>18</v>
      </c>
      <c r="Q320" t="s">
        <v>344</v>
      </c>
      <c r="AW320" s="1"/>
      <c r="BC320" s="2"/>
    </row>
    <row r="321" ht="15" customHeight="1">
      <c r="A321" t="str">
        <f t="shared" si="20"/>
        <v>2018_05_809_7</v>
      </c>
      <c r="B321" t="str">
        <f t="shared" si="21"/>
        <v>2018_05_6514</v>
      </c>
      <c r="C321" s="1" t="s">
        <v>140</v>
      </c>
      <c r="D321">
        <f t="shared" si="22"/>
        <v>320</v>
      </c>
      <c r="E321">
        <v>809</v>
      </c>
      <c r="F321">
        <f t="shared" si="23"/>
        <v>7</v>
      </c>
      <c r="G321" s="2" t="str">
        <f t="shared" si="24"/>
        <v>x</v>
      </c>
      <c r="H321" t="s">
        <v>141</v>
      </c>
      <c r="I321">
        <v>6514</v>
      </c>
      <c r="J321">
        <v>812</v>
      </c>
      <c r="K321">
        <v>811</v>
      </c>
      <c r="L321" t="s">
        <v>40</v>
      </c>
      <c r="M321" t="s">
        <v>40</v>
      </c>
      <c r="N321">
        <v>118</v>
      </c>
      <c r="O321">
        <v>1253</v>
      </c>
      <c r="P321">
        <v>18</v>
      </c>
      <c r="Q321" t="s">
        <v>345</v>
      </c>
      <c r="AW321" s="1"/>
      <c r="BC321" s="2"/>
    </row>
    <row r="322" ht="15" customHeight="1">
      <c r="A322" t="str">
        <f t="shared" ref="A322:A385" si="25">CONCATENATE($C322,"_",$E322,"_",$F322)</f>
        <v>2018_05_835_1</v>
      </c>
      <c r="B322" t="str">
        <f t="shared" ref="B322:B385" si="26">CONCATENATE($C322,"_",$I322)</f>
        <v>2018_05_3743</v>
      </c>
      <c r="C322" s="1" t="s">
        <v>140</v>
      </c>
      <c r="D322">
        <f t="shared" ref="D322:D385" si="27">IF(ISNUMBER($D321),$D321+1,1)</f>
        <v>321</v>
      </c>
      <c r="E322">
        <v>835</v>
      </c>
      <c r="F322">
        <f t="shared" ref="F322:F385" si="28">IF($E322="","",IF($E322=$E321,$F321+1,1))</f>
        <v>1</v>
      </c>
      <c r="G322" s="2" t="str">
        <f t="shared" ref="G322:G385" si="29">IF($E323=$E322,"","x")</f>
        <v/>
      </c>
      <c r="H322" t="s">
        <v>141</v>
      </c>
      <c r="I322">
        <v>3743</v>
      </c>
      <c r="J322">
        <v>838</v>
      </c>
      <c r="K322">
        <v>837</v>
      </c>
      <c r="L322" t="s">
        <v>19</v>
      </c>
      <c r="M322" t="s">
        <v>20</v>
      </c>
      <c r="N322">
        <v>449</v>
      </c>
      <c r="O322">
        <v>2677</v>
      </c>
      <c r="P322">
        <v>8</v>
      </c>
      <c r="Q322" t="s">
        <v>346</v>
      </c>
      <c r="AW322" s="1"/>
      <c r="BC322" s="2"/>
    </row>
    <row r="323" ht="15" customHeight="1">
      <c r="A323" t="str">
        <f t="shared" si="25"/>
        <v>2018_05_835_2</v>
      </c>
      <c r="B323" t="str">
        <f t="shared" si="26"/>
        <v>2018_05_3934</v>
      </c>
      <c r="C323" s="1" t="s">
        <v>140</v>
      </c>
      <c r="D323">
        <f t="shared" si="27"/>
        <v>322</v>
      </c>
      <c r="E323">
        <v>835</v>
      </c>
      <c r="F323">
        <f t="shared" si="28"/>
        <v>2</v>
      </c>
      <c r="G323" s="2" t="str">
        <f t="shared" si="29"/>
        <v/>
      </c>
      <c r="H323" t="s">
        <v>141</v>
      </c>
      <c r="I323">
        <v>3934</v>
      </c>
      <c r="J323">
        <v>837</v>
      </c>
      <c r="K323">
        <v>838</v>
      </c>
      <c r="L323" t="s">
        <v>31</v>
      </c>
      <c r="M323" t="s">
        <v>20</v>
      </c>
      <c r="N323">
        <v>673</v>
      </c>
      <c r="O323">
        <v>2677</v>
      </c>
      <c r="P323">
        <v>8</v>
      </c>
      <c r="Q323" t="s">
        <v>347</v>
      </c>
      <c r="AW323" s="1"/>
      <c r="BC323" s="2"/>
    </row>
    <row r="324" ht="15" customHeight="1">
      <c r="A324" t="str">
        <f t="shared" si="25"/>
        <v>2018_05_835_3</v>
      </c>
      <c r="B324" t="str">
        <f t="shared" si="26"/>
        <v>2018_05_4534</v>
      </c>
      <c r="C324" s="1" t="s">
        <v>140</v>
      </c>
      <c r="D324">
        <f t="shared" si="27"/>
        <v>323</v>
      </c>
      <c r="E324">
        <v>835</v>
      </c>
      <c r="F324">
        <f t="shared" si="28"/>
        <v>3</v>
      </c>
      <c r="G324" s="2" t="str">
        <f t="shared" si="29"/>
        <v/>
      </c>
      <c r="H324" t="s">
        <v>141</v>
      </c>
      <c r="I324">
        <v>4534</v>
      </c>
      <c r="J324">
        <v>838</v>
      </c>
      <c r="K324">
        <v>837</v>
      </c>
      <c r="L324" t="s">
        <v>31</v>
      </c>
      <c r="M324" t="s">
        <v>20</v>
      </c>
      <c r="N324">
        <v>387</v>
      </c>
      <c r="O324">
        <v>2677</v>
      </c>
      <c r="P324">
        <v>8</v>
      </c>
      <c r="Q324" t="s">
        <v>348</v>
      </c>
      <c r="AW324" s="1"/>
      <c r="BC324" s="2"/>
    </row>
    <row r="325" ht="15" customHeight="1">
      <c r="A325" t="str">
        <f t="shared" si="25"/>
        <v>2018_05_835_4</v>
      </c>
      <c r="B325" t="str">
        <f t="shared" si="26"/>
        <v>2018_05_4727</v>
      </c>
      <c r="C325" s="1" t="s">
        <v>140</v>
      </c>
      <c r="D325">
        <f t="shared" si="27"/>
        <v>324</v>
      </c>
      <c r="E325">
        <v>835</v>
      </c>
      <c r="F325">
        <f t="shared" si="28"/>
        <v>4</v>
      </c>
      <c r="G325" s="2" t="str">
        <f t="shared" si="29"/>
        <v/>
      </c>
      <c r="H325" t="s">
        <v>141</v>
      </c>
      <c r="I325">
        <v>4727</v>
      </c>
      <c r="J325">
        <v>837</v>
      </c>
      <c r="K325">
        <v>838</v>
      </c>
      <c r="L325" t="s">
        <v>31</v>
      </c>
      <c r="M325" t="s">
        <v>20</v>
      </c>
      <c r="N325">
        <v>404</v>
      </c>
      <c r="O325">
        <v>2677</v>
      </c>
      <c r="P325">
        <v>8</v>
      </c>
      <c r="Q325" t="s">
        <v>349</v>
      </c>
      <c r="AW325" s="1"/>
      <c r="BC325" s="2"/>
    </row>
    <row r="326" ht="15" customHeight="1">
      <c r="A326" t="str">
        <f t="shared" si="25"/>
        <v>2018_05_835_5</v>
      </c>
      <c r="B326" t="str">
        <f t="shared" si="26"/>
        <v>2018_05_5151</v>
      </c>
      <c r="C326" s="1" t="s">
        <v>140</v>
      </c>
      <c r="D326">
        <f t="shared" si="27"/>
        <v>325</v>
      </c>
      <c r="E326">
        <v>835</v>
      </c>
      <c r="F326">
        <f t="shared" si="28"/>
        <v>5</v>
      </c>
      <c r="G326" s="2" t="str">
        <f t="shared" si="29"/>
        <v/>
      </c>
      <c r="H326" t="s">
        <v>141</v>
      </c>
      <c r="I326">
        <v>5151</v>
      </c>
      <c r="J326">
        <v>838</v>
      </c>
      <c r="K326">
        <v>837</v>
      </c>
      <c r="L326" t="s">
        <v>31</v>
      </c>
      <c r="M326" t="s">
        <v>20</v>
      </c>
      <c r="N326">
        <v>232</v>
      </c>
      <c r="O326">
        <v>2677</v>
      </c>
      <c r="P326">
        <v>8</v>
      </c>
      <c r="Q326" t="s">
        <v>350</v>
      </c>
      <c r="AW326" s="1"/>
      <c r="BC326" s="2"/>
    </row>
    <row r="327" ht="15" customHeight="1">
      <c r="A327" t="str">
        <f t="shared" si="25"/>
        <v>2018_05_835_6</v>
      </c>
      <c r="B327" t="str">
        <f t="shared" si="26"/>
        <v>2018_05_5441</v>
      </c>
      <c r="C327" s="1" t="s">
        <v>140</v>
      </c>
      <c r="D327">
        <f t="shared" si="27"/>
        <v>326</v>
      </c>
      <c r="E327">
        <v>835</v>
      </c>
      <c r="F327">
        <f t="shared" si="28"/>
        <v>6</v>
      </c>
      <c r="G327" s="2" t="str">
        <f t="shared" si="29"/>
        <v/>
      </c>
      <c r="H327" t="s">
        <v>141</v>
      </c>
      <c r="I327">
        <v>5441</v>
      </c>
      <c r="J327">
        <v>837</v>
      </c>
      <c r="K327">
        <v>838</v>
      </c>
      <c r="L327" t="s">
        <v>31</v>
      </c>
      <c r="M327" t="s">
        <v>20</v>
      </c>
      <c r="N327">
        <v>409</v>
      </c>
      <c r="O327">
        <v>2677</v>
      </c>
      <c r="P327">
        <v>8</v>
      </c>
      <c r="Q327" t="s">
        <v>351</v>
      </c>
      <c r="AW327" s="1"/>
      <c r="BC327" s="2"/>
    </row>
    <row r="328" ht="15" customHeight="1">
      <c r="A328" t="str">
        <f t="shared" si="25"/>
        <v>2018_05_835_7</v>
      </c>
      <c r="B328" t="str">
        <f t="shared" si="26"/>
        <v>2018_05_5784</v>
      </c>
      <c r="C328" s="1" t="s">
        <v>140</v>
      </c>
      <c r="D328">
        <f t="shared" si="27"/>
        <v>327</v>
      </c>
      <c r="E328">
        <v>835</v>
      </c>
      <c r="F328">
        <f t="shared" si="28"/>
        <v>7</v>
      </c>
      <c r="G328" s="2" t="str">
        <f t="shared" si="29"/>
        <v>x</v>
      </c>
      <c r="H328" t="s">
        <v>141</v>
      </c>
      <c r="I328">
        <v>5784</v>
      </c>
      <c r="J328">
        <v>838</v>
      </c>
      <c r="K328">
        <v>837</v>
      </c>
      <c r="L328" t="s">
        <v>20</v>
      </c>
      <c r="M328" t="s">
        <v>20</v>
      </c>
      <c r="N328">
        <v>102</v>
      </c>
      <c r="O328">
        <v>2677</v>
      </c>
      <c r="P328">
        <v>8</v>
      </c>
      <c r="Q328" t="s">
        <v>352</v>
      </c>
      <c r="AW328" s="1"/>
      <c r="BC328" s="2"/>
    </row>
    <row r="329" ht="15" customHeight="1">
      <c r="A329" t="str">
        <f t="shared" si="25"/>
        <v>2018_05_861_1</v>
      </c>
      <c r="B329" t="str">
        <f t="shared" si="26"/>
        <v>2018_05_3616</v>
      </c>
      <c r="C329" s="1" t="s">
        <v>140</v>
      </c>
      <c r="D329">
        <f t="shared" si="27"/>
        <v>328</v>
      </c>
      <c r="E329">
        <v>861</v>
      </c>
      <c r="F329">
        <f t="shared" si="28"/>
        <v>1</v>
      </c>
      <c r="G329" s="2" t="str">
        <f t="shared" si="29"/>
        <v/>
      </c>
      <c r="H329" t="s">
        <v>141</v>
      </c>
      <c r="I329">
        <v>3616</v>
      </c>
      <c r="J329">
        <v>864</v>
      </c>
      <c r="K329">
        <v>863</v>
      </c>
      <c r="L329" t="s">
        <v>19</v>
      </c>
      <c r="M329" t="s">
        <v>20</v>
      </c>
      <c r="N329">
        <v>308</v>
      </c>
      <c r="O329">
        <v>2575</v>
      </c>
      <c r="P329">
        <v>8</v>
      </c>
      <c r="Q329" t="s">
        <v>353</v>
      </c>
      <c r="AW329" s="1"/>
      <c r="BC329" s="2"/>
    </row>
    <row r="330" ht="15" customHeight="1">
      <c r="A330" t="str">
        <f t="shared" si="25"/>
        <v>2018_05_861_2</v>
      </c>
      <c r="B330" t="str">
        <f t="shared" si="26"/>
        <v>2018_05_3677</v>
      </c>
      <c r="C330" s="1" t="s">
        <v>140</v>
      </c>
      <c r="D330">
        <f t="shared" si="27"/>
        <v>329</v>
      </c>
      <c r="E330">
        <v>861</v>
      </c>
      <c r="F330">
        <f t="shared" si="28"/>
        <v>2</v>
      </c>
      <c r="G330" s="2" t="str">
        <f t="shared" si="29"/>
        <v/>
      </c>
      <c r="H330" t="s">
        <v>141</v>
      </c>
      <c r="I330">
        <v>3677</v>
      </c>
      <c r="J330">
        <v>863</v>
      </c>
      <c r="K330">
        <v>864</v>
      </c>
      <c r="L330" t="s">
        <v>31</v>
      </c>
      <c r="M330" t="s">
        <v>20</v>
      </c>
      <c r="N330">
        <v>475</v>
      </c>
      <c r="O330">
        <v>2575</v>
      </c>
      <c r="P330">
        <v>8</v>
      </c>
      <c r="Q330" t="s">
        <v>354</v>
      </c>
      <c r="AW330" s="1"/>
      <c r="BC330" s="2"/>
    </row>
    <row r="331" ht="15" customHeight="1">
      <c r="A331" t="str">
        <f t="shared" si="25"/>
        <v>2018_05_861_3</v>
      </c>
      <c r="B331" t="str">
        <f t="shared" si="26"/>
        <v>2018_05_4768</v>
      </c>
      <c r="C331" s="1" t="s">
        <v>140</v>
      </c>
      <c r="D331">
        <f t="shared" si="27"/>
        <v>330</v>
      </c>
      <c r="E331">
        <v>861</v>
      </c>
      <c r="F331">
        <f t="shared" si="28"/>
        <v>3</v>
      </c>
      <c r="G331" s="2" t="str">
        <f t="shared" si="29"/>
        <v/>
      </c>
      <c r="H331" t="s">
        <v>141</v>
      </c>
      <c r="I331">
        <v>4768</v>
      </c>
      <c r="J331">
        <v>864</v>
      </c>
      <c r="K331">
        <v>863</v>
      </c>
      <c r="L331" t="s">
        <v>31</v>
      </c>
      <c r="M331" t="s">
        <v>20</v>
      </c>
      <c r="N331">
        <v>250</v>
      </c>
      <c r="O331">
        <v>2575</v>
      </c>
      <c r="P331">
        <v>8</v>
      </c>
      <c r="Q331" t="s">
        <v>355</v>
      </c>
      <c r="AW331" s="1"/>
      <c r="BC331" s="2"/>
    </row>
    <row r="332" ht="15" customHeight="1">
      <c r="A332" t="str">
        <f t="shared" si="25"/>
        <v>2018_05_861_4</v>
      </c>
      <c r="B332" t="str">
        <f t="shared" si="26"/>
        <v>2018_05_5132</v>
      </c>
      <c r="C332" s="1" t="s">
        <v>140</v>
      </c>
      <c r="D332">
        <f t="shared" si="27"/>
        <v>331</v>
      </c>
      <c r="E332">
        <v>861</v>
      </c>
      <c r="F332">
        <f t="shared" si="28"/>
        <v>4</v>
      </c>
      <c r="G332" s="2" t="str">
        <f t="shared" si="29"/>
        <v/>
      </c>
      <c r="H332" t="s">
        <v>141</v>
      </c>
      <c r="I332">
        <v>5132</v>
      </c>
      <c r="J332">
        <v>863</v>
      </c>
      <c r="K332">
        <v>864</v>
      </c>
      <c r="L332" t="s">
        <v>31</v>
      </c>
      <c r="M332" t="s">
        <v>20</v>
      </c>
      <c r="N332">
        <v>684</v>
      </c>
      <c r="O332">
        <v>2575</v>
      </c>
      <c r="P332">
        <v>8</v>
      </c>
      <c r="Q332" t="s">
        <v>356</v>
      </c>
      <c r="AW332" s="1"/>
      <c r="BC332" s="2"/>
    </row>
    <row r="333" ht="15" customHeight="1">
      <c r="A333" t="str">
        <f t="shared" si="25"/>
        <v>2018_05_861_5</v>
      </c>
      <c r="B333" t="str">
        <f t="shared" si="26"/>
        <v>2018_05_5984</v>
      </c>
      <c r="C333" s="1" t="s">
        <v>140</v>
      </c>
      <c r="D333">
        <f t="shared" si="27"/>
        <v>332</v>
      </c>
      <c r="E333">
        <v>861</v>
      </c>
      <c r="F333">
        <f t="shared" si="28"/>
        <v>5</v>
      </c>
      <c r="G333" s="2" t="str">
        <f t="shared" si="29"/>
        <v/>
      </c>
      <c r="H333" t="s">
        <v>141</v>
      </c>
      <c r="I333">
        <v>5984</v>
      </c>
      <c r="J333">
        <v>864</v>
      </c>
      <c r="K333">
        <v>863</v>
      </c>
      <c r="L333" t="s">
        <v>31</v>
      </c>
      <c r="M333" t="s">
        <v>20</v>
      </c>
      <c r="N333">
        <v>356</v>
      </c>
      <c r="O333">
        <v>2575</v>
      </c>
      <c r="P333">
        <v>8</v>
      </c>
      <c r="Q333" t="s">
        <v>357</v>
      </c>
      <c r="AW333" s="1"/>
      <c r="BC333" s="2"/>
    </row>
    <row r="334" ht="15" customHeight="1">
      <c r="A334" t="str">
        <f t="shared" si="25"/>
        <v>2018_05_861_6</v>
      </c>
      <c r="B334" t="str">
        <f t="shared" si="26"/>
        <v>2018_05_6053</v>
      </c>
      <c r="C334" s="1" t="s">
        <v>140</v>
      </c>
      <c r="D334">
        <f t="shared" si="27"/>
        <v>333</v>
      </c>
      <c r="E334">
        <v>861</v>
      </c>
      <c r="F334">
        <f t="shared" si="28"/>
        <v>6</v>
      </c>
      <c r="G334" s="2" t="str">
        <f t="shared" si="29"/>
        <v/>
      </c>
      <c r="H334" t="s">
        <v>141</v>
      </c>
      <c r="I334">
        <v>6053</v>
      </c>
      <c r="J334">
        <v>863</v>
      </c>
      <c r="K334">
        <v>864</v>
      </c>
      <c r="L334" t="s">
        <v>31</v>
      </c>
      <c r="M334" t="s">
        <v>20</v>
      </c>
      <c r="N334">
        <v>365</v>
      </c>
      <c r="O334">
        <v>2575</v>
      </c>
      <c r="P334">
        <v>8</v>
      </c>
      <c r="Q334" t="s">
        <v>358</v>
      </c>
      <c r="AW334" s="1"/>
      <c r="BC334" s="2"/>
    </row>
    <row r="335" ht="15" customHeight="1">
      <c r="A335" t="str">
        <f t="shared" si="25"/>
        <v>2018_05_861_7</v>
      </c>
      <c r="B335" t="str">
        <f t="shared" si="26"/>
        <v>2018_05_6453</v>
      </c>
      <c r="C335" s="1" t="s">
        <v>140</v>
      </c>
      <c r="D335">
        <f t="shared" si="27"/>
        <v>334</v>
      </c>
      <c r="E335">
        <v>861</v>
      </c>
      <c r="F335">
        <f t="shared" si="28"/>
        <v>7</v>
      </c>
      <c r="G335" s="2" t="str">
        <f t="shared" si="29"/>
        <v>x</v>
      </c>
      <c r="H335" t="s">
        <v>141</v>
      </c>
      <c r="I335">
        <v>6453</v>
      </c>
      <c r="J335">
        <v>864</v>
      </c>
      <c r="K335">
        <v>863</v>
      </c>
      <c r="L335" t="s">
        <v>20</v>
      </c>
      <c r="M335" t="s">
        <v>20</v>
      </c>
      <c r="N335">
        <v>116</v>
      </c>
      <c r="O335">
        <v>2575</v>
      </c>
      <c r="P335">
        <v>8</v>
      </c>
      <c r="Q335" t="s">
        <v>359</v>
      </c>
      <c r="AW335" s="1"/>
      <c r="BC335" s="2"/>
    </row>
    <row r="336" ht="15" customHeight="1">
      <c r="A336" t="str">
        <f t="shared" si="25"/>
        <v>2018_05_887_1</v>
      </c>
      <c r="B336" t="str">
        <f t="shared" si="26"/>
        <v>2018_05_3562</v>
      </c>
      <c r="C336" s="1" t="s">
        <v>140</v>
      </c>
      <c r="D336">
        <f t="shared" si="27"/>
        <v>335</v>
      </c>
      <c r="E336">
        <v>887</v>
      </c>
      <c r="F336">
        <f t="shared" si="28"/>
        <v>1</v>
      </c>
      <c r="G336" s="2" t="str">
        <f t="shared" si="29"/>
        <v/>
      </c>
      <c r="H336" t="s">
        <v>141</v>
      </c>
      <c r="I336">
        <v>3562</v>
      </c>
      <c r="J336">
        <v>890</v>
      </c>
      <c r="K336">
        <v>889</v>
      </c>
      <c r="L336" t="s">
        <v>19</v>
      </c>
      <c r="M336" t="s">
        <v>20</v>
      </c>
      <c r="N336">
        <v>2950</v>
      </c>
      <c r="O336">
        <v>12812</v>
      </c>
      <c r="P336">
        <v>7</v>
      </c>
      <c r="Q336" t="s">
        <v>360</v>
      </c>
      <c r="AW336" s="1"/>
      <c r="BC336" s="2"/>
    </row>
    <row r="337" ht="15" customHeight="1">
      <c r="A337" t="str">
        <f t="shared" si="25"/>
        <v>2018_05_887_2</v>
      </c>
      <c r="B337" t="str">
        <f t="shared" si="26"/>
        <v>2018_05_3831</v>
      </c>
      <c r="C337" s="1" t="s">
        <v>140</v>
      </c>
      <c r="D337">
        <f t="shared" si="27"/>
        <v>336</v>
      </c>
      <c r="E337">
        <v>887</v>
      </c>
      <c r="F337">
        <f t="shared" si="28"/>
        <v>2</v>
      </c>
      <c r="G337" s="2" t="str">
        <f t="shared" si="29"/>
        <v/>
      </c>
      <c r="H337" t="s">
        <v>141</v>
      </c>
      <c r="I337">
        <v>3831</v>
      </c>
      <c r="J337">
        <v>889</v>
      </c>
      <c r="K337">
        <v>890</v>
      </c>
      <c r="L337" t="s">
        <v>31</v>
      </c>
      <c r="M337" t="s">
        <v>20</v>
      </c>
      <c r="N337">
        <v>192</v>
      </c>
      <c r="O337">
        <v>12812</v>
      </c>
      <c r="P337">
        <v>7</v>
      </c>
      <c r="Q337" t="s">
        <v>361</v>
      </c>
      <c r="AW337" s="1"/>
      <c r="BC337" s="2"/>
    </row>
    <row r="338" ht="15" customHeight="1">
      <c r="A338" t="str">
        <f t="shared" si="25"/>
        <v>2018_05_887_3</v>
      </c>
      <c r="B338" t="str">
        <f t="shared" si="26"/>
        <v>2018_05_4026</v>
      </c>
      <c r="C338" s="1" t="s">
        <v>140</v>
      </c>
      <c r="D338">
        <f t="shared" si="27"/>
        <v>337</v>
      </c>
      <c r="E338">
        <v>887</v>
      </c>
      <c r="F338">
        <f t="shared" si="28"/>
        <v>3</v>
      </c>
      <c r="G338" s="2" t="str">
        <f t="shared" si="29"/>
        <v/>
      </c>
      <c r="H338" t="s">
        <v>141</v>
      </c>
      <c r="I338">
        <v>4026</v>
      </c>
      <c r="J338">
        <v>890</v>
      </c>
      <c r="K338">
        <v>889</v>
      </c>
      <c r="L338" t="s">
        <v>31</v>
      </c>
      <c r="M338" t="s">
        <v>20</v>
      </c>
      <c r="N338">
        <v>3239</v>
      </c>
      <c r="O338">
        <v>12812</v>
      </c>
      <c r="P338">
        <v>7</v>
      </c>
      <c r="Q338" t="s">
        <v>362</v>
      </c>
      <c r="AW338" s="1"/>
      <c r="BC338" s="2"/>
    </row>
    <row r="339" ht="15" customHeight="1">
      <c r="A339" t="str">
        <f t="shared" si="25"/>
        <v>2018_05_887_4</v>
      </c>
      <c r="B339" t="str">
        <f t="shared" si="26"/>
        <v>2018_05_4308</v>
      </c>
      <c r="C339" s="1" t="s">
        <v>140</v>
      </c>
      <c r="D339">
        <f t="shared" si="27"/>
        <v>338</v>
      </c>
      <c r="E339">
        <v>887</v>
      </c>
      <c r="F339">
        <f t="shared" si="28"/>
        <v>4</v>
      </c>
      <c r="G339" s="2" t="str">
        <f t="shared" si="29"/>
        <v/>
      </c>
      <c r="H339" t="s">
        <v>141</v>
      </c>
      <c r="I339">
        <v>4308</v>
      </c>
      <c r="J339">
        <v>889</v>
      </c>
      <c r="K339">
        <v>890</v>
      </c>
      <c r="L339" t="s">
        <v>31</v>
      </c>
      <c r="M339" t="s">
        <v>20</v>
      </c>
      <c r="N339">
        <v>328</v>
      </c>
      <c r="O339">
        <v>12812</v>
      </c>
      <c r="P339">
        <v>7</v>
      </c>
      <c r="Q339" t="s">
        <v>363</v>
      </c>
      <c r="AW339" s="1"/>
      <c r="BC339" s="2"/>
    </row>
    <row r="340" ht="15" customHeight="1">
      <c r="A340" t="str">
        <f t="shared" si="25"/>
        <v>2018_05_887_5</v>
      </c>
      <c r="B340" t="str">
        <f t="shared" si="26"/>
        <v>2018_05_4642</v>
      </c>
      <c r="C340" s="1" t="s">
        <v>140</v>
      </c>
      <c r="D340">
        <f t="shared" si="27"/>
        <v>339</v>
      </c>
      <c r="E340">
        <v>887</v>
      </c>
      <c r="F340">
        <f t="shared" si="28"/>
        <v>5</v>
      </c>
      <c r="G340" s="2" t="str">
        <f t="shared" si="29"/>
        <v/>
      </c>
      <c r="H340" t="s">
        <v>141</v>
      </c>
      <c r="I340">
        <v>4642</v>
      </c>
      <c r="J340">
        <v>890</v>
      </c>
      <c r="K340">
        <v>889</v>
      </c>
      <c r="L340" t="s">
        <v>31</v>
      </c>
      <c r="M340" t="s">
        <v>20</v>
      </c>
      <c r="N340">
        <v>5960</v>
      </c>
      <c r="O340">
        <v>12812</v>
      </c>
      <c r="P340">
        <v>7</v>
      </c>
      <c r="Q340" t="s">
        <v>364</v>
      </c>
      <c r="AW340" s="1"/>
      <c r="BC340" s="2"/>
    </row>
    <row r="341" ht="15" customHeight="1">
      <c r="A341" t="str">
        <f t="shared" si="25"/>
        <v>2018_05_887_6</v>
      </c>
      <c r="B341" t="str">
        <f t="shared" si="26"/>
        <v>2018_05_5728</v>
      </c>
      <c r="C341" s="1" t="s">
        <v>140</v>
      </c>
      <c r="D341">
        <f t="shared" si="27"/>
        <v>340</v>
      </c>
      <c r="E341">
        <v>887</v>
      </c>
      <c r="F341">
        <f t="shared" si="28"/>
        <v>6</v>
      </c>
      <c r="G341" s="2" t="str">
        <f t="shared" si="29"/>
        <v>x</v>
      </c>
      <c r="H341" t="s">
        <v>141</v>
      </c>
      <c r="I341">
        <v>5728</v>
      </c>
      <c r="J341">
        <v>889</v>
      </c>
      <c r="K341">
        <v>890</v>
      </c>
      <c r="L341" t="s">
        <v>20</v>
      </c>
      <c r="M341" t="s">
        <v>20</v>
      </c>
      <c r="N341">
        <v>122</v>
      </c>
      <c r="O341">
        <v>12812</v>
      </c>
      <c r="P341">
        <v>7</v>
      </c>
      <c r="Q341" t="s">
        <v>365</v>
      </c>
      <c r="AW341" s="1"/>
      <c r="BC341" s="2"/>
    </row>
    <row r="342" ht="15" customHeight="1">
      <c r="A342" t="str">
        <f t="shared" si="25"/>
        <v>2018_05_913_1</v>
      </c>
      <c r="B342" t="str">
        <f t="shared" si="26"/>
        <v>2018_05_3577</v>
      </c>
      <c r="C342" s="1" t="s">
        <v>140</v>
      </c>
      <c r="D342">
        <f t="shared" si="27"/>
        <v>341</v>
      </c>
      <c r="E342">
        <v>913</v>
      </c>
      <c r="F342">
        <f t="shared" si="28"/>
        <v>1</v>
      </c>
      <c r="G342" s="2" t="str">
        <f t="shared" si="29"/>
        <v/>
      </c>
      <c r="H342" t="s">
        <v>141</v>
      </c>
      <c r="I342">
        <v>3577</v>
      </c>
      <c r="J342">
        <v>916</v>
      </c>
      <c r="K342">
        <v>915</v>
      </c>
      <c r="L342" t="s">
        <v>158</v>
      </c>
      <c r="M342" t="s">
        <v>20</v>
      </c>
      <c r="N342">
        <v>5690</v>
      </c>
      <c r="O342">
        <v>10568</v>
      </c>
      <c r="P342">
        <v>11</v>
      </c>
      <c r="Q342" t="s">
        <v>366</v>
      </c>
      <c r="AW342" s="1"/>
      <c r="BC342" s="2"/>
    </row>
    <row r="343" ht="15" customHeight="1">
      <c r="A343" t="str">
        <f t="shared" si="25"/>
        <v>2018_05_913_2</v>
      </c>
      <c r="B343" t="str">
        <f t="shared" si="26"/>
        <v>2018_05_3627</v>
      </c>
      <c r="C343" s="1" t="s">
        <v>140</v>
      </c>
      <c r="D343">
        <f t="shared" si="27"/>
        <v>342</v>
      </c>
      <c r="E343">
        <v>913</v>
      </c>
      <c r="F343">
        <f t="shared" si="28"/>
        <v>2</v>
      </c>
      <c r="G343" s="2" t="str">
        <f t="shared" si="29"/>
        <v/>
      </c>
      <c r="H343" t="s">
        <v>141</v>
      </c>
      <c r="I343">
        <v>3627</v>
      </c>
      <c r="J343">
        <v>915</v>
      </c>
      <c r="K343">
        <v>916</v>
      </c>
      <c r="L343" t="s">
        <v>31</v>
      </c>
      <c r="M343" t="s">
        <v>20</v>
      </c>
      <c r="N343">
        <v>391</v>
      </c>
      <c r="O343">
        <v>10568</v>
      </c>
      <c r="P343">
        <v>11</v>
      </c>
      <c r="Q343" t="s">
        <v>367</v>
      </c>
      <c r="AW343" s="1"/>
      <c r="BC343" s="2"/>
    </row>
    <row r="344" ht="15" customHeight="1">
      <c r="A344" t="str">
        <f t="shared" si="25"/>
        <v>2018_05_913_3</v>
      </c>
      <c r="B344" t="str">
        <f t="shared" si="26"/>
        <v>2018_05_4014</v>
      </c>
      <c r="C344" s="1" t="s">
        <v>140</v>
      </c>
      <c r="D344">
        <f t="shared" si="27"/>
        <v>343</v>
      </c>
      <c r="E344">
        <v>913</v>
      </c>
      <c r="F344">
        <f t="shared" si="28"/>
        <v>3</v>
      </c>
      <c r="G344" s="2" t="str">
        <f t="shared" si="29"/>
        <v/>
      </c>
      <c r="H344" t="s">
        <v>141</v>
      </c>
      <c r="I344">
        <v>4014</v>
      </c>
      <c r="J344">
        <v>916</v>
      </c>
      <c r="K344">
        <v>915</v>
      </c>
      <c r="L344" t="s">
        <v>31</v>
      </c>
      <c r="M344" t="s">
        <v>20</v>
      </c>
      <c r="N344">
        <v>494</v>
      </c>
      <c r="O344">
        <v>10568</v>
      </c>
      <c r="P344">
        <v>11</v>
      </c>
      <c r="Q344" t="s">
        <v>368</v>
      </c>
      <c r="AW344" s="1"/>
      <c r="BC344" s="2"/>
    </row>
    <row r="345" ht="15" customHeight="1">
      <c r="A345" t="str">
        <f t="shared" si="25"/>
        <v>2018_05_913_4</v>
      </c>
      <c r="B345" t="str">
        <f t="shared" si="26"/>
        <v>2018_05_4048</v>
      </c>
      <c r="C345" s="1" t="s">
        <v>140</v>
      </c>
      <c r="D345">
        <f t="shared" si="27"/>
        <v>344</v>
      </c>
      <c r="E345">
        <v>913</v>
      </c>
      <c r="F345">
        <f t="shared" si="28"/>
        <v>4</v>
      </c>
      <c r="G345" s="2" t="str">
        <f t="shared" si="29"/>
        <v/>
      </c>
      <c r="H345" t="s">
        <v>141</v>
      </c>
      <c r="I345">
        <v>4048</v>
      </c>
      <c r="J345">
        <v>915</v>
      </c>
      <c r="K345">
        <v>916</v>
      </c>
      <c r="L345" t="s">
        <v>31</v>
      </c>
      <c r="M345" t="s">
        <v>20</v>
      </c>
      <c r="N345">
        <v>294</v>
      </c>
      <c r="O345">
        <v>10568</v>
      </c>
      <c r="P345">
        <v>11</v>
      </c>
      <c r="Q345" t="s">
        <v>369</v>
      </c>
      <c r="AW345" s="1"/>
      <c r="BC345" s="2"/>
    </row>
    <row r="346" ht="15" customHeight="1">
      <c r="A346" t="str">
        <f t="shared" si="25"/>
        <v>2018_05_913_5</v>
      </c>
      <c r="B346" t="str">
        <f t="shared" si="26"/>
        <v>2018_05_5225</v>
      </c>
      <c r="C346" s="1" t="s">
        <v>140</v>
      </c>
      <c r="D346">
        <f t="shared" si="27"/>
        <v>345</v>
      </c>
      <c r="E346">
        <v>913</v>
      </c>
      <c r="F346">
        <f t="shared" si="28"/>
        <v>5</v>
      </c>
      <c r="G346" s="2" t="str">
        <f t="shared" si="29"/>
        <v/>
      </c>
      <c r="H346" t="s">
        <v>141</v>
      </c>
      <c r="I346">
        <v>5225</v>
      </c>
      <c r="J346">
        <v>916</v>
      </c>
      <c r="K346">
        <v>915</v>
      </c>
      <c r="L346" t="s">
        <v>31</v>
      </c>
      <c r="M346" t="s">
        <v>20</v>
      </c>
      <c r="N346">
        <v>3158</v>
      </c>
      <c r="O346">
        <v>10568</v>
      </c>
      <c r="P346">
        <v>11</v>
      </c>
      <c r="Q346" t="s">
        <v>370</v>
      </c>
      <c r="AW346" s="1"/>
      <c r="BC346" s="2"/>
    </row>
    <row r="347" ht="15" customHeight="1">
      <c r="A347" t="str">
        <f t="shared" si="25"/>
        <v>2018_05_913_6</v>
      </c>
      <c r="B347" t="str">
        <f t="shared" si="26"/>
        <v>2018_05_5245</v>
      </c>
      <c r="C347" s="1" t="s">
        <v>140</v>
      </c>
      <c r="D347">
        <f t="shared" si="27"/>
        <v>346</v>
      </c>
      <c r="E347">
        <v>913</v>
      </c>
      <c r="F347">
        <f t="shared" si="28"/>
        <v>6</v>
      </c>
      <c r="G347" s="2" t="str">
        <f t="shared" si="29"/>
        <v/>
      </c>
      <c r="H347" t="s">
        <v>141</v>
      </c>
      <c r="I347">
        <v>5245</v>
      </c>
      <c r="J347">
        <v>915</v>
      </c>
      <c r="K347">
        <v>916</v>
      </c>
      <c r="L347" t="s">
        <v>31</v>
      </c>
      <c r="M347" t="s">
        <v>20</v>
      </c>
      <c r="N347">
        <v>92</v>
      </c>
      <c r="O347">
        <v>10568</v>
      </c>
      <c r="P347">
        <v>11</v>
      </c>
      <c r="Q347" t="s">
        <v>371</v>
      </c>
      <c r="AW347" s="1"/>
      <c r="BC347" s="2"/>
    </row>
    <row r="348" ht="15" customHeight="1">
      <c r="A348" t="str">
        <f t="shared" si="25"/>
        <v>2018_05_913_7</v>
      </c>
      <c r="B348" t="str">
        <f t="shared" si="26"/>
        <v>2018_05_6384</v>
      </c>
      <c r="C348" s="1" t="s">
        <v>140</v>
      </c>
      <c r="D348">
        <f t="shared" si="27"/>
        <v>347</v>
      </c>
      <c r="E348">
        <v>913</v>
      </c>
      <c r="F348">
        <f t="shared" si="28"/>
        <v>7</v>
      </c>
      <c r="G348" s="2" t="str">
        <f t="shared" si="29"/>
        <v/>
      </c>
      <c r="H348" t="s">
        <v>141</v>
      </c>
      <c r="I348">
        <v>6384</v>
      </c>
      <c r="J348">
        <v>916</v>
      </c>
      <c r="K348">
        <v>915</v>
      </c>
      <c r="L348" t="s">
        <v>31</v>
      </c>
      <c r="M348" t="s">
        <v>20</v>
      </c>
      <c r="N348">
        <v>175</v>
      </c>
      <c r="O348">
        <v>10568</v>
      </c>
      <c r="P348">
        <v>11</v>
      </c>
      <c r="Q348" t="s">
        <v>372</v>
      </c>
      <c r="AW348" s="1"/>
      <c r="BC348" s="2"/>
    </row>
    <row r="349" ht="15" customHeight="1">
      <c r="A349" t="str">
        <f t="shared" si="25"/>
        <v>2018_05_913_8</v>
      </c>
      <c r="B349" t="str">
        <f t="shared" si="26"/>
        <v>2018_05_6503</v>
      </c>
      <c r="C349" s="1" t="s">
        <v>140</v>
      </c>
      <c r="D349">
        <f t="shared" si="27"/>
        <v>348</v>
      </c>
      <c r="E349">
        <v>913</v>
      </c>
      <c r="F349">
        <f t="shared" si="28"/>
        <v>8</v>
      </c>
      <c r="G349" s="2" t="str">
        <f t="shared" si="29"/>
        <v/>
      </c>
      <c r="H349" t="s">
        <v>141</v>
      </c>
      <c r="I349">
        <v>6503</v>
      </c>
      <c r="J349">
        <v>915</v>
      </c>
      <c r="K349">
        <v>916</v>
      </c>
      <c r="L349" t="s">
        <v>31</v>
      </c>
      <c r="M349" t="s">
        <v>20</v>
      </c>
      <c r="N349">
        <v>165</v>
      </c>
      <c r="O349">
        <v>10568</v>
      </c>
      <c r="P349">
        <v>11</v>
      </c>
      <c r="Q349" t="s">
        <v>373</v>
      </c>
      <c r="AW349" s="1"/>
      <c r="BC349" s="2"/>
    </row>
    <row r="350" ht="15" customHeight="1">
      <c r="A350" t="str">
        <f t="shared" si="25"/>
        <v>2018_05_913_9</v>
      </c>
      <c r="B350" t="str">
        <f t="shared" si="26"/>
        <v>2018_05_6573</v>
      </c>
      <c r="C350" s="1" t="s">
        <v>140</v>
      </c>
      <c r="D350">
        <f t="shared" si="27"/>
        <v>349</v>
      </c>
      <c r="E350">
        <v>913</v>
      </c>
      <c r="F350">
        <f t="shared" si="28"/>
        <v>9</v>
      </c>
      <c r="G350" s="2" t="str">
        <f t="shared" si="29"/>
        <v/>
      </c>
      <c r="H350" t="s">
        <v>141</v>
      </c>
      <c r="I350">
        <v>6573</v>
      </c>
      <c r="J350">
        <v>916</v>
      </c>
      <c r="K350">
        <v>915</v>
      </c>
      <c r="L350" t="s">
        <v>31</v>
      </c>
      <c r="M350" t="s">
        <v>20</v>
      </c>
      <c r="N350">
        <v>36</v>
      </c>
      <c r="O350">
        <v>10568</v>
      </c>
      <c r="P350">
        <v>11</v>
      </c>
      <c r="Q350" t="s">
        <v>374</v>
      </c>
      <c r="AW350" s="1"/>
      <c r="BC350" s="2"/>
    </row>
    <row r="351" ht="15" customHeight="1">
      <c r="A351" t="str">
        <f t="shared" si="25"/>
        <v>2018_05_913_10</v>
      </c>
      <c r="B351" t="str">
        <f t="shared" si="26"/>
        <v>2018_05_6599</v>
      </c>
      <c r="C351" s="1" t="s">
        <v>140</v>
      </c>
      <c r="D351">
        <f t="shared" si="27"/>
        <v>350</v>
      </c>
      <c r="E351">
        <v>913</v>
      </c>
      <c r="F351">
        <f t="shared" si="28"/>
        <v>10</v>
      </c>
      <c r="G351" s="2" t="str">
        <f t="shared" si="29"/>
        <v>x</v>
      </c>
      <c r="H351" t="s">
        <v>141</v>
      </c>
      <c r="I351">
        <v>6599</v>
      </c>
      <c r="J351">
        <v>915</v>
      </c>
      <c r="K351">
        <v>916</v>
      </c>
      <c r="L351" t="s">
        <v>20</v>
      </c>
      <c r="M351" t="s">
        <v>20</v>
      </c>
      <c r="N351">
        <v>52</v>
      </c>
      <c r="O351">
        <v>10568</v>
      </c>
      <c r="P351">
        <v>11</v>
      </c>
      <c r="Q351" t="s">
        <v>375</v>
      </c>
      <c r="AW351" s="1"/>
      <c r="BC351" s="2"/>
    </row>
    <row r="352" ht="15" customHeight="1">
      <c r="A352" t="str">
        <f t="shared" si="25"/>
        <v>2018_05_939_1</v>
      </c>
      <c r="B352" t="str">
        <f t="shared" si="26"/>
        <v>2018_05_3722</v>
      </c>
      <c r="C352" s="1" t="s">
        <v>140</v>
      </c>
      <c r="D352">
        <f t="shared" si="27"/>
        <v>351</v>
      </c>
      <c r="E352">
        <v>939</v>
      </c>
      <c r="F352">
        <f t="shared" si="28"/>
        <v>1</v>
      </c>
      <c r="G352" s="2" t="str">
        <f t="shared" si="29"/>
        <v/>
      </c>
      <c r="H352" t="s">
        <v>141</v>
      </c>
      <c r="I352">
        <v>3722</v>
      </c>
      <c r="J352">
        <v>942</v>
      </c>
      <c r="K352">
        <v>941</v>
      </c>
      <c r="L352" t="s">
        <v>158</v>
      </c>
      <c r="M352" t="s">
        <v>40</v>
      </c>
      <c r="N352">
        <v>144</v>
      </c>
      <c r="O352">
        <v>849</v>
      </c>
      <c r="P352">
        <v>6</v>
      </c>
      <c r="Q352" t="s">
        <v>376</v>
      </c>
      <c r="AW352" s="1"/>
      <c r="BC352" s="2"/>
    </row>
    <row r="353" ht="15" customHeight="1">
      <c r="A353" t="str">
        <f t="shared" si="25"/>
        <v>2018_05_939_2</v>
      </c>
      <c r="B353" t="str">
        <f t="shared" si="26"/>
        <v>2018_05_3746</v>
      </c>
      <c r="C353" s="1" t="s">
        <v>140</v>
      </c>
      <c r="D353">
        <f t="shared" si="27"/>
        <v>352</v>
      </c>
      <c r="E353">
        <v>939</v>
      </c>
      <c r="F353">
        <f t="shared" si="28"/>
        <v>2</v>
      </c>
      <c r="G353" s="2" t="str">
        <f t="shared" si="29"/>
        <v/>
      </c>
      <c r="H353" t="s">
        <v>141</v>
      </c>
      <c r="I353">
        <v>3746</v>
      </c>
      <c r="J353">
        <v>941</v>
      </c>
      <c r="K353">
        <v>942</v>
      </c>
      <c r="L353" t="s">
        <v>31</v>
      </c>
      <c r="M353" t="s">
        <v>40</v>
      </c>
      <c r="N353">
        <v>153</v>
      </c>
      <c r="O353">
        <v>849</v>
      </c>
      <c r="P353">
        <v>6</v>
      </c>
      <c r="Q353" t="s">
        <v>377</v>
      </c>
      <c r="AW353" s="1"/>
      <c r="BC353" s="2"/>
    </row>
    <row r="354" ht="15" customHeight="1">
      <c r="A354" t="str">
        <f t="shared" si="25"/>
        <v>2018_05_939_3</v>
      </c>
      <c r="B354" t="str">
        <f t="shared" si="26"/>
        <v>2018_05_5808</v>
      </c>
      <c r="C354" s="1" t="s">
        <v>140</v>
      </c>
      <c r="D354">
        <f t="shared" si="27"/>
        <v>353</v>
      </c>
      <c r="E354">
        <v>939</v>
      </c>
      <c r="F354">
        <f t="shared" si="28"/>
        <v>3</v>
      </c>
      <c r="G354" s="2" t="str">
        <f t="shared" si="29"/>
        <v/>
      </c>
      <c r="H354" t="s">
        <v>141</v>
      </c>
      <c r="I354">
        <v>5808</v>
      </c>
      <c r="J354">
        <v>942</v>
      </c>
      <c r="K354">
        <v>941</v>
      </c>
      <c r="L354" t="s">
        <v>31</v>
      </c>
      <c r="M354" t="s">
        <v>40</v>
      </c>
      <c r="N354">
        <v>93</v>
      </c>
      <c r="O354">
        <v>849</v>
      </c>
      <c r="P354">
        <v>6</v>
      </c>
      <c r="Q354" t="s">
        <v>378</v>
      </c>
      <c r="AW354" s="1"/>
      <c r="BC354" s="2"/>
    </row>
    <row r="355" ht="15" customHeight="1">
      <c r="A355" t="str">
        <f t="shared" si="25"/>
        <v>2018_05_939_4</v>
      </c>
      <c r="B355" t="str">
        <f t="shared" si="26"/>
        <v>2018_05_5855</v>
      </c>
      <c r="C355" s="1" t="s">
        <v>140</v>
      </c>
      <c r="D355">
        <f t="shared" si="27"/>
        <v>354</v>
      </c>
      <c r="E355">
        <v>939</v>
      </c>
      <c r="F355">
        <f t="shared" si="28"/>
        <v>4</v>
      </c>
      <c r="G355" s="2" t="str">
        <f t="shared" si="29"/>
        <v/>
      </c>
      <c r="H355" t="s">
        <v>141</v>
      </c>
      <c r="I355">
        <v>5855</v>
      </c>
      <c r="J355">
        <v>941</v>
      </c>
      <c r="K355">
        <v>942</v>
      </c>
      <c r="L355" t="s">
        <v>31</v>
      </c>
      <c r="M355" t="s">
        <v>40</v>
      </c>
      <c r="N355">
        <v>368</v>
      </c>
      <c r="O355">
        <v>849</v>
      </c>
      <c r="P355">
        <v>6</v>
      </c>
      <c r="Q355" t="s">
        <v>379</v>
      </c>
      <c r="AW355" s="1"/>
      <c r="BC355" s="2"/>
    </row>
    <row r="356" ht="15" customHeight="1">
      <c r="A356" t="str">
        <f t="shared" si="25"/>
        <v>2018_05_939_5</v>
      </c>
      <c r="B356" t="str">
        <f t="shared" si="26"/>
        <v>2018_05_6654</v>
      </c>
      <c r="C356" s="1" t="s">
        <v>140</v>
      </c>
      <c r="D356">
        <f t="shared" si="27"/>
        <v>355</v>
      </c>
      <c r="E356">
        <v>939</v>
      </c>
      <c r="F356">
        <f t="shared" si="28"/>
        <v>5</v>
      </c>
      <c r="G356" s="2" t="str">
        <f t="shared" si="29"/>
        <v>x</v>
      </c>
      <c r="H356" t="s">
        <v>141</v>
      </c>
      <c r="I356">
        <v>6654</v>
      </c>
      <c r="J356">
        <v>942</v>
      </c>
      <c r="K356">
        <v>941</v>
      </c>
      <c r="L356" t="s">
        <v>40</v>
      </c>
      <c r="M356" t="s">
        <v>40</v>
      </c>
      <c r="N356">
        <v>70</v>
      </c>
      <c r="O356">
        <v>849</v>
      </c>
      <c r="P356">
        <v>6</v>
      </c>
      <c r="Q356" t="s">
        <v>380</v>
      </c>
      <c r="AW356" s="1"/>
      <c r="BC356" s="2"/>
    </row>
    <row r="357" ht="15" customHeight="1">
      <c r="A357" t="str">
        <f t="shared" si="25"/>
        <v>2018_05_965_1</v>
      </c>
      <c r="B357" t="str">
        <f t="shared" si="26"/>
        <v>2018_05_3645</v>
      </c>
      <c r="C357" s="1" t="s">
        <v>140</v>
      </c>
      <c r="D357">
        <f t="shared" si="27"/>
        <v>356</v>
      </c>
      <c r="E357">
        <v>965</v>
      </c>
      <c r="F357">
        <f t="shared" si="28"/>
        <v>1</v>
      </c>
      <c r="G357" s="2" t="str">
        <f t="shared" si="29"/>
        <v/>
      </c>
      <c r="H357" t="s">
        <v>141</v>
      </c>
      <c r="I357">
        <v>3645</v>
      </c>
      <c r="J357">
        <v>968</v>
      </c>
      <c r="K357">
        <v>967</v>
      </c>
      <c r="L357" t="s">
        <v>19</v>
      </c>
      <c r="M357" t="s">
        <v>20</v>
      </c>
      <c r="N357">
        <v>503</v>
      </c>
      <c r="O357">
        <v>3316</v>
      </c>
      <c r="P357">
        <v>8</v>
      </c>
      <c r="Q357" t="s">
        <v>381</v>
      </c>
      <c r="AW357" s="1"/>
      <c r="BC357" s="2"/>
    </row>
    <row r="358" ht="15" customHeight="1">
      <c r="A358" t="str">
        <f t="shared" si="25"/>
        <v>2018_05_965_2</v>
      </c>
      <c r="B358" t="str">
        <f t="shared" si="26"/>
        <v>2018_05_4033</v>
      </c>
      <c r="C358" s="1" t="s">
        <v>140</v>
      </c>
      <c r="D358">
        <f t="shared" si="27"/>
        <v>357</v>
      </c>
      <c r="E358">
        <v>965</v>
      </c>
      <c r="F358">
        <f t="shared" si="28"/>
        <v>2</v>
      </c>
      <c r="G358" s="2" t="str">
        <f t="shared" si="29"/>
        <v/>
      </c>
      <c r="H358" t="s">
        <v>141</v>
      </c>
      <c r="I358">
        <v>4033</v>
      </c>
      <c r="J358">
        <v>967</v>
      </c>
      <c r="K358">
        <v>968</v>
      </c>
      <c r="L358" t="s">
        <v>31</v>
      </c>
      <c r="M358" t="s">
        <v>20</v>
      </c>
      <c r="N358">
        <v>433</v>
      </c>
      <c r="O358">
        <v>3316</v>
      </c>
      <c r="P358">
        <v>8</v>
      </c>
      <c r="Q358" t="s">
        <v>382</v>
      </c>
      <c r="AW358" s="1"/>
      <c r="BC358" s="2"/>
    </row>
    <row r="359" ht="15" customHeight="1">
      <c r="A359" t="str">
        <f t="shared" si="25"/>
        <v>2018_05_965_3</v>
      </c>
      <c r="B359" t="str">
        <f t="shared" si="26"/>
        <v>2018_05_4578</v>
      </c>
      <c r="C359" s="1" t="s">
        <v>140</v>
      </c>
      <c r="D359">
        <f t="shared" si="27"/>
        <v>358</v>
      </c>
      <c r="E359">
        <v>965</v>
      </c>
      <c r="F359">
        <f t="shared" si="28"/>
        <v>3</v>
      </c>
      <c r="G359" s="2" t="str">
        <f t="shared" si="29"/>
        <v/>
      </c>
      <c r="H359" t="s">
        <v>141</v>
      </c>
      <c r="I359">
        <v>4578</v>
      </c>
      <c r="J359">
        <v>968</v>
      </c>
      <c r="K359">
        <v>967</v>
      </c>
      <c r="L359" t="s">
        <v>31</v>
      </c>
      <c r="M359" t="s">
        <v>20</v>
      </c>
      <c r="N359">
        <v>580</v>
      </c>
      <c r="O359">
        <v>3316</v>
      </c>
      <c r="P359">
        <v>8</v>
      </c>
      <c r="Q359" t="s">
        <v>383</v>
      </c>
      <c r="AW359" s="1"/>
      <c r="BC359" s="2"/>
    </row>
    <row r="360" ht="15" customHeight="1">
      <c r="A360" t="str">
        <f t="shared" si="25"/>
        <v>2018_05_965_4</v>
      </c>
      <c r="B360" t="str">
        <f t="shared" si="26"/>
        <v>2018_05_5360</v>
      </c>
      <c r="C360" s="1" t="s">
        <v>140</v>
      </c>
      <c r="D360">
        <f t="shared" si="27"/>
        <v>359</v>
      </c>
      <c r="E360">
        <v>965</v>
      </c>
      <c r="F360">
        <f t="shared" si="28"/>
        <v>4</v>
      </c>
      <c r="G360" s="2" t="str">
        <f t="shared" si="29"/>
        <v/>
      </c>
      <c r="H360" t="s">
        <v>141</v>
      </c>
      <c r="I360">
        <v>5360</v>
      </c>
      <c r="J360">
        <v>967</v>
      </c>
      <c r="K360">
        <v>968</v>
      </c>
      <c r="L360" t="s">
        <v>31</v>
      </c>
      <c r="M360" t="s">
        <v>20</v>
      </c>
      <c r="N360">
        <v>380</v>
      </c>
      <c r="O360">
        <v>3316</v>
      </c>
      <c r="P360">
        <v>8</v>
      </c>
      <c r="Q360" t="s">
        <v>384</v>
      </c>
      <c r="AW360" s="1"/>
      <c r="BC360" s="2"/>
    </row>
    <row r="361" ht="15" customHeight="1">
      <c r="A361" t="str">
        <f t="shared" si="25"/>
        <v>2018_05_965_5</v>
      </c>
      <c r="B361" t="str">
        <f t="shared" si="26"/>
        <v>2018_05_5773</v>
      </c>
      <c r="C361" s="1" t="s">
        <v>140</v>
      </c>
      <c r="D361">
        <f t="shared" si="27"/>
        <v>360</v>
      </c>
      <c r="E361">
        <v>965</v>
      </c>
      <c r="F361">
        <f t="shared" si="28"/>
        <v>5</v>
      </c>
      <c r="G361" s="2" t="str">
        <f t="shared" si="29"/>
        <v/>
      </c>
      <c r="H361" t="s">
        <v>141</v>
      </c>
      <c r="I361">
        <v>5773</v>
      </c>
      <c r="J361">
        <v>968</v>
      </c>
      <c r="K361">
        <v>967</v>
      </c>
      <c r="L361" t="s">
        <v>31</v>
      </c>
      <c r="M361" t="s">
        <v>20</v>
      </c>
      <c r="N361">
        <v>461</v>
      </c>
      <c r="O361">
        <v>3316</v>
      </c>
      <c r="P361">
        <v>8</v>
      </c>
      <c r="Q361" t="s">
        <v>385</v>
      </c>
      <c r="AW361" s="1"/>
      <c r="BC361" s="2"/>
    </row>
    <row r="362" ht="15" customHeight="1">
      <c r="A362" t="str">
        <f t="shared" si="25"/>
        <v>2018_05_965_6</v>
      </c>
      <c r="B362" t="str">
        <f t="shared" si="26"/>
        <v>2018_05_5960</v>
      </c>
      <c r="C362" s="1" t="s">
        <v>140</v>
      </c>
      <c r="D362">
        <f t="shared" si="27"/>
        <v>361</v>
      </c>
      <c r="E362">
        <v>965</v>
      </c>
      <c r="F362">
        <f t="shared" si="28"/>
        <v>6</v>
      </c>
      <c r="G362" s="2" t="str">
        <f t="shared" si="29"/>
        <v/>
      </c>
      <c r="H362" t="s">
        <v>141</v>
      </c>
      <c r="I362">
        <v>5960</v>
      </c>
      <c r="J362">
        <v>967</v>
      </c>
      <c r="K362">
        <v>968</v>
      </c>
      <c r="L362" t="s">
        <v>31</v>
      </c>
      <c r="M362" t="s">
        <v>20</v>
      </c>
      <c r="N362">
        <v>444</v>
      </c>
      <c r="O362">
        <v>3316</v>
      </c>
      <c r="P362">
        <v>8</v>
      </c>
      <c r="Q362" t="s">
        <v>386</v>
      </c>
      <c r="AW362" s="1"/>
      <c r="BC362" s="2"/>
    </row>
    <row r="363" ht="15" customHeight="1">
      <c r="A363" t="str">
        <f t="shared" si="25"/>
        <v>2018_05_965_7</v>
      </c>
      <c r="B363" t="str">
        <f t="shared" si="26"/>
        <v>2018_05_6128</v>
      </c>
      <c r="C363" s="1" t="s">
        <v>140</v>
      </c>
      <c r="D363">
        <f t="shared" si="27"/>
        <v>362</v>
      </c>
      <c r="E363">
        <v>965</v>
      </c>
      <c r="F363">
        <f t="shared" si="28"/>
        <v>7</v>
      </c>
      <c r="G363" s="2" t="str">
        <f t="shared" si="29"/>
        <v>x</v>
      </c>
      <c r="H363" t="s">
        <v>141</v>
      </c>
      <c r="I363">
        <v>6128</v>
      </c>
      <c r="J363">
        <v>968</v>
      </c>
      <c r="K363">
        <v>967</v>
      </c>
      <c r="L363" t="s">
        <v>20</v>
      </c>
      <c r="M363" t="s">
        <v>20</v>
      </c>
      <c r="N363">
        <v>494</v>
      </c>
      <c r="O363">
        <v>3316</v>
      </c>
      <c r="P363">
        <v>8</v>
      </c>
      <c r="Q363" t="s">
        <v>387</v>
      </c>
      <c r="AW363" s="1"/>
      <c r="BC363" s="2"/>
    </row>
    <row r="364" ht="15" customHeight="1">
      <c r="A364" t="str">
        <f t="shared" si="25"/>
        <v>2018_05_991_1</v>
      </c>
      <c r="B364" t="str">
        <f t="shared" si="26"/>
        <v>2018_05_4199</v>
      </c>
      <c r="C364" s="1" t="s">
        <v>140</v>
      </c>
      <c r="D364">
        <f t="shared" si="27"/>
        <v>363</v>
      </c>
      <c r="E364">
        <v>991</v>
      </c>
      <c r="F364">
        <f t="shared" si="28"/>
        <v>1</v>
      </c>
      <c r="G364" s="2" t="str">
        <f t="shared" si="29"/>
        <v/>
      </c>
      <c r="H364" t="s">
        <v>141</v>
      </c>
      <c r="I364">
        <v>4199</v>
      </c>
      <c r="J364">
        <v>994</v>
      </c>
      <c r="K364">
        <v>993</v>
      </c>
      <c r="L364" t="s">
        <v>19</v>
      </c>
      <c r="M364" t="s">
        <v>20</v>
      </c>
      <c r="N364">
        <v>205</v>
      </c>
      <c r="O364">
        <v>2012</v>
      </c>
      <c r="P364">
        <v>11</v>
      </c>
      <c r="Q364" t="s">
        <v>388</v>
      </c>
      <c r="AW364" s="1"/>
      <c r="BC364" s="2"/>
    </row>
    <row r="365" ht="15" customHeight="1">
      <c r="A365" t="str">
        <f t="shared" si="25"/>
        <v>2018_05_991_2</v>
      </c>
      <c r="B365" t="str">
        <f t="shared" si="26"/>
        <v>2018_05_4400</v>
      </c>
      <c r="C365" s="1" t="s">
        <v>140</v>
      </c>
      <c r="D365">
        <f t="shared" si="27"/>
        <v>364</v>
      </c>
      <c r="E365">
        <v>991</v>
      </c>
      <c r="F365">
        <f t="shared" si="28"/>
        <v>2</v>
      </c>
      <c r="G365" s="2" t="str">
        <f t="shared" si="29"/>
        <v/>
      </c>
      <c r="H365" t="s">
        <v>141</v>
      </c>
      <c r="I365">
        <v>4400</v>
      </c>
      <c r="J365">
        <v>993</v>
      </c>
      <c r="K365">
        <v>994</v>
      </c>
      <c r="L365" t="s">
        <v>31</v>
      </c>
      <c r="M365" t="s">
        <v>20</v>
      </c>
      <c r="N365">
        <v>623</v>
      </c>
      <c r="O365">
        <v>2012</v>
      </c>
      <c r="P365">
        <v>11</v>
      </c>
      <c r="Q365" t="s">
        <v>389</v>
      </c>
      <c r="AW365" s="1"/>
      <c r="BC365" s="2"/>
    </row>
    <row r="366" ht="15" customHeight="1">
      <c r="A366" t="str">
        <f t="shared" si="25"/>
        <v>2018_05_991_3</v>
      </c>
      <c r="B366" t="str">
        <f t="shared" si="26"/>
        <v>2018_05_4823</v>
      </c>
      <c r="C366" s="1" t="s">
        <v>140</v>
      </c>
      <c r="D366">
        <f t="shared" si="27"/>
        <v>365</v>
      </c>
      <c r="E366">
        <v>991</v>
      </c>
      <c r="F366">
        <f t="shared" si="28"/>
        <v>3</v>
      </c>
      <c r="G366" s="2" t="str">
        <f t="shared" si="29"/>
        <v/>
      </c>
      <c r="H366" t="s">
        <v>141</v>
      </c>
      <c r="I366">
        <v>4823</v>
      </c>
      <c r="J366">
        <v>994</v>
      </c>
      <c r="K366">
        <v>993</v>
      </c>
      <c r="L366" t="s">
        <v>31</v>
      </c>
      <c r="M366" t="s">
        <v>20</v>
      </c>
      <c r="N366">
        <v>137</v>
      </c>
      <c r="O366">
        <v>2012</v>
      </c>
      <c r="P366">
        <v>11</v>
      </c>
      <c r="Q366" t="s">
        <v>390</v>
      </c>
      <c r="AW366" s="1"/>
      <c r="BC366" s="2"/>
    </row>
    <row r="367" ht="15" customHeight="1">
      <c r="A367" t="str">
        <f t="shared" si="25"/>
        <v>2018_05_991_4</v>
      </c>
      <c r="B367" t="str">
        <f t="shared" si="26"/>
        <v>2018_05_5564</v>
      </c>
      <c r="C367" s="1" t="s">
        <v>140</v>
      </c>
      <c r="D367">
        <f t="shared" si="27"/>
        <v>366</v>
      </c>
      <c r="E367">
        <v>991</v>
      </c>
      <c r="F367">
        <f t="shared" si="28"/>
        <v>4</v>
      </c>
      <c r="G367" s="2" t="str">
        <f t="shared" si="29"/>
        <v/>
      </c>
      <c r="H367" t="s">
        <v>141</v>
      </c>
      <c r="I367">
        <v>5564</v>
      </c>
      <c r="J367">
        <v>993</v>
      </c>
      <c r="K367">
        <v>994</v>
      </c>
      <c r="L367" t="s">
        <v>31</v>
      </c>
      <c r="M367" t="s">
        <v>20</v>
      </c>
      <c r="N367">
        <v>274</v>
      </c>
      <c r="O367">
        <v>2012</v>
      </c>
      <c r="P367">
        <v>11</v>
      </c>
      <c r="Q367" t="s">
        <v>391</v>
      </c>
      <c r="AW367" s="1"/>
      <c r="BC367" s="2"/>
    </row>
    <row r="368" ht="15" customHeight="1">
      <c r="A368" t="str">
        <f t="shared" si="25"/>
        <v>2018_05_991_5</v>
      </c>
      <c r="B368" t="str">
        <f t="shared" si="26"/>
        <v>2018_05_5653</v>
      </c>
      <c r="C368" s="1" t="s">
        <v>140</v>
      </c>
      <c r="D368">
        <f t="shared" si="27"/>
        <v>367</v>
      </c>
      <c r="E368">
        <v>991</v>
      </c>
      <c r="F368">
        <f t="shared" si="28"/>
        <v>5</v>
      </c>
      <c r="G368" s="2" t="str">
        <f t="shared" si="29"/>
        <v/>
      </c>
      <c r="H368" t="s">
        <v>141</v>
      </c>
      <c r="I368">
        <v>5653</v>
      </c>
      <c r="J368">
        <v>994</v>
      </c>
      <c r="K368">
        <v>993</v>
      </c>
      <c r="L368" t="s">
        <v>31</v>
      </c>
      <c r="M368" t="s">
        <v>20</v>
      </c>
      <c r="N368">
        <v>37</v>
      </c>
      <c r="O368">
        <v>2012</v>
      </c>
      <c r="P368">
        <v>11</v>
      </c>
      <c r="Q368" t="s">
        <v>392</v>
      </c>
      <c r="AW368" s="1"/>
      <c r="BC368" s="2"/>
    </row>
    <row r="369" ht="15" customHeight="1">
      <c r="A369" t="str">
        <f t="shared" si="25"/>
        <v>2018_05_991_6</v>
      </c>
      <c r="B369" t="str">
        <f t="shared" si="26"/>
        <v>2018_05_6383</v>
      </c>
      <c r="C369" s="1" t="s">
        <v>140</v>
      </c>
      <c r="D369">
        <f t="shared" si="27"/>
        <v>368</v>
      </c>
      <c r="E369">
        <v>991</v>
      </c>
      <c r="F369">
        <f t="shared" si="28"/>
        <v>6</v>
      </c>
      <c r="G369" s="2" t="str">
        <f t="shared" si="29"/>
        <v>x</v>
      </c>
      <c r="H369" t="s">
        <v>141</v>
      </c>
      <c r="I369">
        <v>6383</v>
      </c>
      <c r="J369">
        <v>993</v>
      </c>
      <c r="K369">
        <v>994</v>
      </c>
      <c r="L369" t="s">
        <v>20</v>
      </c>
      <c r="M369" t="s">
        <v>20</v>
      </c>
      <c r="N369">
        <v>137</v>
      </c>
      <c r="O369">
        <v>2012</v>
      </c>
      <c r="P369">
        <v>11</v>
      </c>
      <c r="Q369" t="s">
        <v>393</v>
      </c>
      <c r="AW369" s="1"/>
      <c r="BC369" s="2"/>
    </row>
    <row r="370" ht="15" customHeight="1">
      <c r="A370" t="str">
        <f t="shared" si="25"/>
        <v>2018_05_1017_1</v>
      </c>
      <c r="B370" t="str">
        <f t="shared" si="26"/>
        <v>2018_05_3569</v>
      </c>
      <c r="C370" s="1" t="s">
        <v>140</v>
      </c>
      <c r="D370">
        <f t="shared" si="27"/>
        <v>369</v>
      </c>
      <c r="E370">
        <v>1017</v>
      </c>
      <c r="F370">
        <f t="shared" si="28"/>
        <v>1</v>
      </c>
      <c r="G370" s="2" t="str">
        <f t="shared" si="29"/>
        <v/>
      </c>
      <c r="H370" t="s">
        <v>141</v>
      </c>
      <c r="I370">
        <v>3569</v>
      </c>
      <c r="J370">
        <v>1020</v>
      </c>
      <c r="K370">
        <v>1019</v>
      </c>
      <c r="L370" t="s">
        <v>19</v>
      </c>
      <c r="M370" t="s">
        <v>20</v>
      </c>
      <c r="N370">
        <v>383</v>
      </c>
      <c r="O370">
        <v>9837</v>
      </c>
      <c r="P370">
        <v>17</v>
      </c>
      <c r="Q370" t="s">
        <v>394</v>
      </c>
      <c r="AW370" s="1"/>
      <c r="BC370" s="2"/>
    </row>
    <row r="371" ht="15" customHeight="1">
      <c r="A371" t="str">
        <f t="shared" si="25"/>
        <v>2018_05_1017_2</v>
      </c>
      <c r="B371" t="str">
        <f t="shared" si="26"/>
        <v>2018_05_3837</v>
      </c>
      <c r="C371" s="1" t="s">
        <v>140</v>
      </c>
      <c r="D371">
        <f t="shared" si="27"/>
        <v>370</v>
      </c>
      <c r="E371">
        <v>1017</v>
      </c>
      <c r="F371">
        <f t="shared" si="28"/>
        <v>2</v>
      </c>
      <c r="G371" s="2" t="str">
        <f t="shared" si="29"/>
        <v/>
      </c>
      <c r="H371" t="s">
        <v>141</v>
      </c>
      <c r="I371">
        <v>3837</v>
      </c>
      <c r="J371">
        <v>1019</v>
      </c>
      <c r="K371">
        <v>1020</v>
      </c>
      <c r="L371" t="s">
        <v>31</v>
      </c>
      <c r="M371" t="s">
        <v>20</v>
      </c>
      <c r="N371">
        <v>587</v>
      </c>
      <c r="O371">
        <v>9837</v>
      </c>
      <c r="P371">
        <v>17</v>
      </c>
      <c r="Q371" t="s">
        <v>395</v>
      </c>
      <c r="AW371" s="1"/>
      <c r="BC371" s="2"/>
    </row>
    <row r="372" ht="15" customHeight="1">
      <c r="A372" t="str">
        <f t="shared" si="25"/>
        <v>2018_05_1017_3</v>
      </c>
      <c r="B372" t="str">
        <f t="shared" si="26"/>
        <v>2018_05_4348</v>
      </c>
      <c r="C372" s="1" t="s">
        <v>140</v>
      </c>
      <c r="D372">
        <f t="shared" si="27"/>
        <v>371</v>
      </c>
      <c r="E372">
        <v>1017</v>
      </c>
      <c r="F372">
        <f t="shared" si="28"/>
        <v>3</v>
      </c>
      <c r="G372" s="2" t="str">
        <f t="shared" si="29"/>
        <v/>
      </c>
      <c r="H372" t="s">
        <v>141</v>
      </c>
      <c r="I372">
        <v>4348</v>
      </c>
      <c r="J372">
        <v>1020</v>
      </c>
      <c r="K372">
        <v>1019</v>
      </c>
      <c r="L372" t="s">
        <v>31</v>
      </c>
      <c r="M372" t="s">
        <v>20</v>
      </c>
      <c r="N372">
        <v>3306</v>
      </c>
      <c r="O372">
        <v>9837</v>
      </c>
      <c r="P372">
        <v>17</v>
      </c>
      <c r="Q372" t="s">
        <v>332</v>
      </c>
      <c r="AW372" s="1"/>
      <c r="BC372" s="2"/>
    </row>
    <row r="373" ht="15" customHeight="1">
      <c r="A373" t="str">
        <f t="shared" si="25"/>
        <v>2018_05_1017_4</v>
      </c>
      <c r="B373" t="str">
        <f t="shared" si="26"/>
        <v>2018_05_4631</v>
      </c>
      <c r="C373" s="1" t="s">
        <v>140</v>
      </c>
      <c r="D373">
        <f t="shared" si="27"/>
        <v>372</v>
      </c>
      <c r="E373">
        <v>1017</v>
      </c>
      <c r="F373">
        <f t="shared" si="28"/>
        <v>4</v>
      </c>
      <c r="G373" s="2" t="str">
        <f t="shared" si="29"/>
        <v/>
      </c>
      <c r="H373" t="s">
        <v>141</v>
      </c>
      <c r="I373">
        <v>4631</v>
      </c>
      <c r="J373">
        <v>1019</v>
      </c>
      <c r="K373">
        <v>1020</v>
      </c>
      <c r="L373" t="s">
        <v>31</v>
      </c>
      <c r="M373" t="s">
        <v>20</v>
      </c>
      <c r="N373">
        <v>260</v>
      </c>
      <c r="O373">
        <v>9837</v>
      </c>
      <c r="P373">
        <v>17</v>
      </c>
      <c r="Q373" t="s">
        <v>396</v>
      </c>
      <c r="AW373" s="1"/>
      <c r="BC373" s="2"/>
    </row>
    <row r="374" ht="15" customHeight="1">
      <c r="A374" t="str">
        <f t="shared" si="25"/>
        <v>2018_05_1017_5</v>
      </c>
      <c r="B374" t="str">
        <f t="shared" si="26"/>
        <v>2018_05_5637</v>
      </c>
      <c r="C374" s="1" t="s">
        <v>140</v>
      </c>
      <c r="D374">
        <f t="shared" si="27"/>
        <v>373</v>
      </c>
      <c r="E374">
        <v>1017</v>
      </c>
      <c r="F374">
        <f t="shared" si="28"/>
        <v>5</v>
      </c>
      <c r="G374" s="2" t="str">
        <f t="shared" si="29"/>
        <v/>
      </c>
      <c r="H374" t="s">
        <v>141</v>
      </c>
      <c r="I374">
        <v>5637</v>
      </c>
      <c r="J374">
        <v>1020</v>
      </c>
      <c r="K374">
        <v>1019</v>
      </c>
      <c r="L374" t="s">
        <v>31</v>
      </c>
      <c r="M374" t="s">
        <v>20</v>
      </c>
      <c r="N374">
        <v>180</v>
      </c>
      <c r="O374">
        <v>9837</v>
      </c>
      <c r="P374">
        <v>17</v>
      </c>
      <c r="Q374" t="s">
        <v>397</v>
      </c>
      <c r="AW374" s="1"/>
      <c r="BC374" s="2"/>
    </row>
    <row r="375" ht="15" customHeight="1">
      <c r="A375" t="str">
        <f t="shared" si="25"/>
        <v>2018_05_1017_6</v>
      </c>
      <c r="B375" t="str">
        <f t="shared" si="26"/>
        <v>2018_05_5876</v>
      </c>
      <c r="C375" s="1" t="s">
        <v>140</v>
      </c>
      <c r="D375">
        <f t="shared" si="27"/>
        <v>374</v>
      </c>
      <c r="E375">
        <v>1017</v>
      </c>
      <c r="F375">
        <f t="shared" si="28"/>
        <v>6</v>
      </c>
      <c r="G375" s="2" t="str">
        <f t="shared" si="29"/>
        <v/>
      </c>
      <c r="H375" t="s">
        <v>141</v>
      </c>
      <c r="I375">
        <v>5876</v>
      </c>
      <c r="J375">
        <v>1019</v>
      </c>
      <c r="K375">
        <v>1020</v>
      </c>
      <c r="L375" t="s">
        <v>31</v>
      </c>
      <c r="M375" t="s">
        <v>20</v>
      </c>
      <c r="N375">
        <v>231</v>
      </c>
      <c r="O375">
        <v>9837</v>
      </c>
      <c r="P375">
        <v>17</v>
      </c>
      <c r="Q375" t="s">
        <v>398</v>
      </c>
      <c r="AW375" s="1"/>
      <c r="BC375" s="2"/>
    </row>
    <row r="376" ht="15" customHeight="1">
      <c r="A376" t="str">
        <f t="shared" si="25"/>
        <v>2018_05_1017_7</v>
      </c>
      <c r="B376" t="str">
        <f t="shared" si="26"/>
        <v>2018_05_5966</v>
      </c>
      <c r="C376" s="1" t="s">
        <v>140</v>
      </c>
      <c r="D376">
        <f t="shared" si="27"/>
        <v>375</v>
      </c>
      <c r="E376">
        <v>1017</v>
      </c>
      <c r="F376">
        <f t="shared" si="28"/>
        <v>7</v>
      </c>
      <c r="G376" s="2" t="str">
        <f t="shared" si="29"/>
        <v/>
      </c>
      <c r="H376" t="s">
        <v>141</v>
      </c>
      <c r="I376">
        <v>5966</v>
      </c>
      <c r="J376">
        <v>1020</v>
      </c>
      <c r="K376">
        <v>1019</v>
      </c>
      <c r="L376" t="s">
        <v>31</v>
      </c>
      <c r="M376" t="s">
        <v>20</v>
      </c>
      <c r="N376">
        <v>3030</v>
      </c>
      <c r="O376">
        <v>9837</v>
      </c>
      <c r="P376">
        <v>17</v>
      </c>
      <c r="Q376" t="s">
        <v>332</v>
      </c>
      <c r="AW376" s="1"/>
      <c r="BC376" s="2"/>
    </row>
    <row r="377" ht="15" customHeight="1">
      <c r="A377" t="str">
        <f t="shared" si="25"/>
        <v>2018_05_1017_8</v>
      </c>
      <c r="B377" t="str">
        <f t="shared" si="26"/>
        <v>2018_05_6052</v>
      </c>
      <c r="C377" s="1" t="s">
        <v>140</v>
      </c>
      <c r="D377">
        <f t="shared" si="27"/>
        <v>376</v>
      </c>
      <c r="E377">
        <v>1017</v>
      </c>
      <c r="F377">
        <f t="shared" si="28"/>
        <v>8</v>
      </c>
      <c r="G377" s="2" t="str">
        <f t="shared" si="29"/>
        <v/>
      </c>
      <c r="H377" t="s">
        <v>141</v>
      </c>
      <c r="I377">
        <v>6052</v>
      </c>
      <c r="J377">
        <v>1019</v>
      </c>
      <c r="K377">
        <v>1020</v>
      </c>
      <c r="L377" t="s">
        <v>31</v>
      </c>
      <c r="M377" t="s">
        <v>20</v>
      </c>
      <c r="N377">
        <v>253</v>
      </c>
      <c r="O377">
        <v>9837</v>
      </c>
      <c r="P377">
        <v>17</v>
      </c>
      <c r="Q377" t="s">
        <v>399</v>
      </c>
      <c r="AW377" s="1"/>
      <c r="BC377" s="2"/>
    </row>
    <row r="378" ht="15" customHeight="1">
      <c r="A378" t="str">
        <f t="shared" si="25"/>
        <v>2018_05_1017_9</v>
      </c>
      <c r="B378" t="str">
        <f t="shared" si="26"/>
        <v>2018_05_6122</v>
      </c>
      <c r="C378" s="1" t="s">
        <v>140</v>
      </c>
      <c r="D378">
        <f t="shared" si="27"/>
        <v>377</v>
      </c>
      <c r="E378">
        <v>1017</v>
      </c>
      <c r="F378">
        <f t="shared" si="28"/>
        <v>9</v>
      </c>
      <c r="G378" s="2" t="str">
        <f t="shared" si="29"/>
        <v/>
      </c>
      <c r="H378" t="s">
        <v>141</v>
      </c>
      <c r="I378">
        <v>6122</v>
      </c>
      <c r="J378">
        <v>1020</v>
      </c>
      <c r="K378">
        <v>1019</v>
      </c>
      <c r="L378" t="s">
        <v>31</v>
      </c>
      <c r="M378" t="s">
        <v>20</v>
      </c>
      <c r="N378">
        <v>121</v>
      </c>
      <c r="O378">
        <v>9837</v>
      </c>
      <c r="P378">
        <v>17</v>
      </c>
      <c r="Q378" t="s">
        <v>400</v>
      </c>
      <c r="AW378" s="1"/>
      <c r="BC378" s="2"/>
    </row>
    <row r="379" ht="15" customHeight="1">
      <c r="A379" t="str">
        <f t="shared" si="25"/>
        <v>2018_05_1017_10</v>
      </c>
      <c r="B379" t="str">
        <f t="shared" si="26"/>
        <v>2018_05_6161</v>
      </c>
      <c r="C379" s="1" t="s">
        <v>140</v>
      </c>
      <c r="D379">
        <f t="shared" si="27"/>
        <v>378</v>
      </c>
      <c r="E379">
        <v>1017</v>
      </c>
      <c r="F379">
        <f t="shared" si="28"/>
        <v>10</v>
      </c>
      <c r="G379" s="2" t="str">
        <f t="shared" si="29"/>
        <v/>
      </c>
      <c r="H379" t="s">
        <v>141</v>
      </c>
      <c r="I379">
        <v>6161</v>
      </c>
      <c r="J379">
        <v>1019</v>
      </c>
      <c r="K379">
        <v>1020</v>
      </c>
      <c r="L379" t="s">
        <v>31</v>
      </c>
      <c r="M379" t="s">
        <v>20</v>
      </c>
      <c r="N379">
        <v>193</v>
      </c>
      <c r="O379">
        <v>9837</v>
      </c>
      <c r="P379">
        <v>17</v>
      </c>
      <c r="Q379" t="s">
        <v>401</v>
      </c>
      <c r="AW379" s="1"/>
      <c r="BC379" s="2"/>
    </row>
    <row r="380" ht="15" customHeight="1">
      <c r="A380" t="str">
        <f t="shared" si="25"/>
        <v>2018_05_1017_11</v>
      </c>
      <c r="B380" t="str">
        <f t="shared" si="26"/>
        <v>2018_05_6204</v>
      </c>
      <c r="C380" s="1" t="s">
        <v>140</v>
      </c>
      <c r="D380">
        <f t="shared" si="27"/>
        <v>379</v>
      </c>
      <c r="E380">
        <v>1017</v>
      </c>
      <c r="F380">
        <f t="shared" si="28"/>
        <v>11</v>
      </c>
      <c r="G380" s="2" t="str">
        <f t="shared" si="29"/>
        <v/>
      </c>
      <c r="H380" t="s">
        <v>141</v>
      </c>
      <c r="I380">
        <v>6204</v>
      </c>
      <c r="J380">
        <v>1020</v>
      </c>
      <c r="K380">
        <v>1019</v>
      </c>
      <c r="L380" t="s">
        <v>31</v>
      </c>
      <c r="M380" t="s">
        <v>20</v>
      </c>
      <c r="N380">
        <v>78</v>
      </c>
      <c r="O380">
        <v>9837</v>
      </c>
      <c r="P380">
        <v>17</v>
      </c>
      <c r="Q380" t="s">
        <v>402</v>
      </c>
      <c r="AW380" s="1"/>
      <c r="BC380" s="2"/>
    </row>
    <row r="381" ht="15" customHeight="1">
      <c r="A381" t="str">
        <f t="shared" si="25"/>
        <v>2018_05_1017_12</v>
      </c>
      <c r="B381" t="str">
        <f t="shared" si="26"/>
        <v>2018_05_6262</v>
      </c>
      <c r="C381" s="1" t="s">
        <v>140</v>
      </c>
      <c r="D381">
        <f t="shared" si="27"/>
        <v>380</v>
      </c>
      <c r="E381">
        <v>1017</v>
      </c>
      <c r="F381">
        <f t="shared" si="28"/>
        <v>12</v>
      </c>
      <c r="G381" s="2" t="str">
        <f t="shared" si="29"/>
        <v/>
      </c>
      <c r="H381" t="s">
        <v>141</v>
      </c>
      <c r="I381">
        <v>6262</v>
      </c>
      <c r="J381">
        <v>1019</v>
      </c>
      <c r="K381">
        <v>1020</v>
      </c>
      <c r="L381" t="s">
        <v>31</v>
      </c>
      <c r="M381" t="s">
        <v>20</v>
      </c>
      <c r="N381">
        <v>207</v>
      </c>
      <c r="O381">
        <v>9837</v>
      </c>
      <c r="P381">
        <v>17</v>
      </c>
      <c r="Q381" t="s">
        <v>403</v>
      </c>
      <c r="AW381" s="1"/>
      <c r="BC381" s="2"/>
    </row>
    <row r="382" ht="15" customHeight="1">
      <c r="A382" t="str">
        <f t="shared" si="25"/>
        <v>2018_05_1017_13</v>
      </c>
      <c r="B382" t="str">
        <f t="shared" si="26"/>
        <v>2018_05_6378</v>
      </c>
      <c r="C382" s="1" t="s">
        <v>140</v>
      </c>
      <c r="D382">
        <f t="shared" si="27"/>
        <v>381</v>
      </c>
      <c r="E382">
        <v>1017</v>
      </c>
      <c r="F382">
        <f t="shared" si="28"/>
        <v>13</v>
      </c>
      <c r="G382" s="2" t="str">
        <f t="shared" si="29"/>
        <v/>
      </c>
      <c r="H382" t="s">
        <v>141</v>
      </c>
      <c r="I382">
        <v>6378</v>
      </c>
      <c r="J382">
        <v>1020</v>
      </c>
      <c r="K382">
        <v>1019</v>
      </c>
      <c r="L382" t="s">
        <v>31</v>
      </c>
      <c r="M382" t="s">
        <v>20</v>
      </c>
      <c r="N382">
        <v>395</v>
      </c>
      <c r="O382">
        <v>9837</v>
      </c>
      <c r="P382">
        <v>17</v>
      </c>
      <c r="Q382" t="s">
        <v>404</v>
      </c>
      <c r="AW382" s="1"/>
      <c r="BC382" s="2"/>
    </row>
    <row r="383" ht="15" customHeight="1">
      <c r="A383" t="str">
        <f t="shared" si="25"/>
        <v>2018_05_1017_14</v>
      </c>
      <c r="B383" t="str">
        <f t="shared" si="26"/>
        <v>2018_05_6400</v>
      </c>
      <c r="C383" s="1" t="s">
        <v>140</v>
      </c>
      <c r="D383">
        <f t="shared" si="27"/>
        <v>382</v>
      </c>
      <c r="E383">
        <v>1017</v>
      </c>
      <c r="F383">
        <f t="shared" si="28"/>
        <v>14</v>
      </c>
      <c r="G383" s="2" t="str">
        <f t="shared" si="29"/>
        <v/>
      </c>
      <c r="H383" t="s">
        <v>141</v>
      </c>
      <c r="I383">
        <v>6400</v>
      </c>
      <c r="J383">
        <v>1019</v>
      </c>
      <c r="K383">
        <v>1020</v>
      </c>
      <c r="L383" t="s">
        <v>31</v>
      </c>
      <c r="M383" t="s">
        <v>20</v>
      </c>
      <c r="N383">
        <v>212</v>
      </c>
      <c r="O383">
        <v>9837</v>
      </c>
      <c r="P383">
        <v>17</v>
      </c>
      <c r="Q383" t="s">
        <v>405</v>
      </c>
      <c r="AW383" s="1"/>
      <c r="BC383" s="2"/>
    </row>
    <row r="384" ht="15" customHeight="1">
      <c r="A384" t="str">
        <f t="shared" si="25"/>
        <v>2018_05_1017_15</v>
      </c>
      <c r="B384" t="str">
        <f t="shared" si="26"/>
        <v>2018_05_6426</v>
      </c>
      <c r="C384" s="1" t="s">
        <v>140</v>
      </c>
      <c r="D384">
        <f t="shared" si="27"/>
        <v>383</v>
      </c>
      <c r="E384">
        <v>1017</v>
      </c>
      <c r="F384">
        <f t="shared" si="28"/>
        <v>15</v>
      </c>
      <c r="G384" s="2" t="str">
        <f t="shared" si="29"/>
        <v/>
      </c>
      <c r="H384" t="s">
        <v>141</v>
      </c>
      <c r="I384">
        <v>6426</v>
      </c>
      <c r="J384">
        <v>1020</v>
      </c>
      <c r="K384">
        <v>1019</v>
      </c>
      <c r="L384" t="s">
        <v>31</v>
      </c>
      <c r="M384" t="s">
        <v>20</v>
      </c>
      <c r="N384">
        <v>331</v>
      </c>
      <c r="O384">
        <v>9837</v>
      </c>
      <c r="P384">
        <v>17</v>
      </c>
      <c r="Q384" t="s">
        <v>406</v>
      </c>
      <c r="AW384" s="1"/>
      <c r="BC384" s="2"/>
    </row>
    <row r="385" ht="15" customHeight="1">
      <c r="A385" t="str">
        <f t="shared" si="25"/>
        <v>2018_05_1017_16</v>
      </c>
      <c r="B385" t="str">
        <f t="shared" si="26"/>
        <v>2018_05_6488</v>
      </c>
      <c r="C385" s="1" t="s">
        <v>140</v>
      </c>
      <c r="D385">
        <f t="shared" si="27"/>
        <v>384</v>
      </c>
      <c r="E385">
        <v>1017</v>
      </c>
      <c r="F385">
        <f t="shared" si="28"/>
        <v>16</v>
      </c>
      <c r="G385" s="2" t="str">
        <f t="shared" si="29"/>
        <v>x</v>
      </c>
      <c r="H385" t="s">
        <v>141</v>
      </c>
      <c r="I385">
        <v>6488</v>
      </c>
      <c r="J385">
        <v>1019</v>
      </c>
      <c r="K385">
        <v>1020</v>
      </c>
      <c r="L385" t="s">
        <v>20</v>
      </c>
      <c r="M385" t="s">
        <v>20</v>
      </c>
      <c r="N385">
        <v>49</v>
      </c>
      <c r="O385">
        <v>9837</v>
      </c>
      <c r="P385">
        <v>17</v>
      </c>
      <c r="Q385" t="s">
        <v>407</v>
      </c>
      <c r="AW385" s="1"/>
      <c r="BC385" s="2"/>
    </row>
    <row r="386" ht="15" customHeight="1">
      <c r="A386" t="str">
        <f t="shared" ref="A386:A449" si="30">CONCATENATE($C386,"_",$E386,"_",$F386)</f>
        <v>2018_05_1069_1</v>
      </c>
      <c r="B386" t="str">
        <f t="shared" ref="B386:B449" si="31">CONCATENATE($C386,"_",$I386)</f>
        <v>2018_05_3639</v>
      </c>
      <c r="C386" s="1" t="s">
        <v>140</v>
      </c>
      <c r="D386">
        <f t="shared" ref="D386:D449" si="32">IF(ISNUMBER($D385),$D385+1,1)</f>
        <v>385</v>
      </c>
      <c r="E386">
        <v>1069</v>
      </c>
      <c r="F386">
        <f t="shared" ref="F386:F449" si="33">IF($E386="","",IF($E386=$E385,$F385+1,1))</f>
        <v>1</v>
      </c>
      <c r="G386" s="2" t="str">
        <f t="shared" ref="G386:G449" si="34">IF($E387=$E386,"","x")</f>
        <v/>
      </c>
      <c r="H386" t="s">
        <v>141</v>
      </c>
      <c r="I386">
        <v>3639</v>
      </c>
      <c r="J386">
        <v>1072</v>
      </c>
      <c r="K386">
        <v>1071</v>
      </c>
      <c r="L386" t="s">
        <v>19</v>
      </c>
      <c r="M386" t="s">
        <v>20</v>
      </c>
      <c r="N386">
        <v>501</v>
      </c>
      <c r="O386">
        <v>4889</v>
      </c>
      <c r="P386">
        <v>9</v>
      </c>
      <c r="Q386" t="s">
        <v>408</v>
      </c>
      <c r="AW386" s="1"/>
      <c r="BC386" s="2"/>
    </row>
    <row r="387" ht="15" customHeight="1">
      <c r="A387" t="str">
        <f t="shared" si="30"/>
        <v>2018_05_1069_2</v>
      </c>
      <c r="B387" t="str">
        <f t="shared" si="31"/>
        <v>2018_05_3825</v>
      </c>
      <c r="C387" s="1" t="s">
        <v>140</v>
      </c>
      <c r="D387">
        <f t="shared" si="32"/>
        <v>386</v>
      </c>
      <c r="E387">
        <v>1069</v>
      </c>
      <c r="F387">
        <f t="shared" si="33"/>
        <v>2</v>
      </c>
      <c r="G387" s="2" t="str">
        <f t="shared" si="34"/>
        <v/>
      </c>
      <c r="H387" t="s">
        <v>141</v>
      </c>
      <c r="I387">
        <v>3825</v>
      </c>
      <c r="J387">
        <v>1071</v>
      </c>
      <c r="K387">
        <v>1072</v>
      </c>
      <c r="L387" t="s">
        <v>31</v>
      </c>
      <c r="M387" t="s">
        <v>20</v>
      </c>
      <c r="N387">
        <v>745</v>
      </c>
      <c r="O387">
        <v>4889</v>
      </c>
      <c r="P387">
        <v>9</v>
      </c>
      <c r="Q387" t="s">
        <v>409</v>
      </c>
      <c r="AW387" s="1"/>
      <c r="BC387" s="2"/>
    </row>
    <row r="388" ht="15" customHeight="1">
      <c r="A388" t="str">
        <f t="shared" si="30"/>
        <v>2018_05_1069_3</v>
      </c>
      <c r="B388" t="str">
        <f t="shared" si="31"/>
        <v>2018_05_4454</v>
      </c>
      <c r="C388" s="1" t="s">
        <v>140</v>
      </c>
      <c r="D388">
        <f t="shared" si="32"/>
        <v>387</v>
      </c>
      <c r="E388">
        <v>1069</v>
      </c>
      <c r="F388">
        <f t="shared" si="33"/>
        <v>3</v>
      </c>
      <c r="G388" s="2" t="str">
        <f t="shared" si="34"/>
        <v/>
      </c>
      <c r="H388" t="s">
        <v>141</v>
      </c>
      <c r="I388">
        <v>4454</v>
      </c>
      <c r="J388">
        <v>1072</v>
      </c>
      <c r="K388">
        <v>1071</v>
      </c>
      <c r="L388" t="s">
        <v>31</v>
      </c>
      <c r="M388" t="s">
        <v>20</v>
      </c>
      <c r="N388">
        <v>847</v>
      </c>
      <c r="O388">
        <v>4889</v>
      </c>
      <c r="P388">
        <v>9</v>
      </c>
      <c r="Q388" t="s">
        <v>410</v>
      </c>
      <c r="AW388" s="1"/>
      <c r="BC388" s="2"/>
    </row>
    <row r="389" ht="15" customHeight="1">
      <c r="A389" t="str">
        <f t="shared" si="30"/>
        <v>2018_05_1069_4</v>
      </c>
      <c r="B389" t="str">
        <f t="shared" si="31"/>
        <v>2018_05_4740</v>
      </c>
      <c r="C389" s="1" t="s">
        <v>140</v>
      </c>
      <c r="D389">
        <f t="shared" si="32"/>
        <v>388</v>
      </c>
      <c r="E389">
        <v>1069</v>
      </c>
      <c r="F389">
        <f t="shared" si="33"/>
        <v>4</v>
      </c>
      <c r="G389" s="2" t="str">
        <f t="shared" si="34"/>
        <v/>
      </c>
      <c r="H389" t="s">
        <v>141</v>
      </c>
      <c r="I389">
        <v>4740</v>
      </c>
      <c r="J389">
        <v>1071</v>
      </c>
      <c r="K389">
        <v>1072</v>
      </c>
      <c r="L389" t="s">
        <v>31</v>
      </c>
      <c r="M389" t="s">
        <v>20</v>
      </c>
      <c r="N389">
        <v>856</v>
      </c>
      <c r="O389">
        <v>4889</v>
      </c>
      <c r="P389">
        <v>9</v>
      </c>
      <c r="Q389" t="s">
        <v>411</v>
      </c>
      <c r="AW389" s="1"/>
      <c r="BC389" s="2"/>
    </row>
    <row r="390" ht="15" customHeight="1">
      <c r="A390" t="str">
        <f t="shared" si="30"/>
        <v>2018_05_1069_5</v>
      </c>
      <c r="B390" t="str">
        <f t="shared" si="31"/>
        <v>2018_05_4811</v>
      </c>
      <c r="C390" s="1" t="s">
        <v>140</v>
      </c>
      <c r="D390">
        <f t="shared" si="32"/>
        <v>389</v>
      </c>
      <c r="E390">
        <v>1069</v>
      </c>
      <c r="F390">
        <f t="shared" si="33"/>
        <v>5</v>
      </c>
      <c r="G390" s="2" t="str">
        <f t="shared" si="34"/>
        <v/>
      </c>
      <c r="H390" t="s">
        <v>141</v>
      </c>
      <c r="I390">
        <v>4811</v>
      </c>
      <c r="J390">
        <v>1072</v>
      </c>
      <c r="K390">
        <v>1071</v>
      </c>
      <c r="L390" t="s">
        <v>31</v>
      </c>
      <c r="M390" t="s">
        <v>20</v>
      </c>
      <c r="N390">
        <v>434</v>
      </c>
      <c r="O390">
        <v>4889</v>
      </c>
      <c r="P390">
        <v>9</v>
      </c>
      <c r="Q390" t="s">
        <v>412</v>
      </c>
      <c r="AW390" s="1"/>
      <c r="BC390" s="2"/>
    </row>
    <row r="391" ht="15" customHeight="1">
      <c r="A391" t="str">
        <f t="shared" si="30"/>
        <v>2018_05_1069_6</v>
      </c>
      <c r="B391" t="str">
        <f t="shared" si="31"/>
        <v>2018_05_5299</v>
      </c>
      <c r="C391" s="1" t="s">
        <v>140</v>
      </c>
      <c r="D391">
        <f t="shared" si="32"/>
        <v>390</v>
      </c>
      <c r="E391">
        <v>1069</v>
      </c>
      <c r="F391">
        <f t="shared" si="33"/>
        <v>6</v>
      </c>
      <c r="G391" s="2" t="str">
        <f t="shared" si="34"/>
        <v/>
      </c>
      <c r="H391" t="s">
        <v>141</v>
      </c>
      <c r="I391">
        <v>5299</v>
      </c>
      <c r="J391">
        <v>1071</v>
      </c>
      <c r="K391">
        <v>1072</v>
      </c>
      <c r="L391" t="s">
        <v>31</v>
      </c>
      <c r="M391" t="s">
        <v>20</v>
      </c>
      <c r="N391">
        <v>726</v>
      </c>
      <c r="O391">
        <v>4889</v>
      </c>
      <c r="P391">
        <v>9</v>
      </c>
      <c r="Q391" t="s">
        <v>413</v>
      </c>
      <c r="AW391" s="1"/>
      <c r="BC391" s="2"/>
    </row>
    <row r="392" ht="15" customHeight="1">
      <c r="A392" t="str">
        <f t="shared" si="30"/>
        <v>2018_05_1069_7</v>
      </c>
      <c r="B392" t="str">
        <f t="shared" si="31"/>
        <v>2018_05_5341</v>
      </c>
      <c r="C392" s="1" t="s">
        <v>140</v>
      </c>
      <c r="D392">
        <f t="shared" si="32"/>
        <v>391</v>
      </c>
      <c r="E392">
        <v>1069</v>
      </c>
      <c r="F392">
        <f t="shared" si="33"/>
        <v>7</v>
      </c>
      <c r="G392" s="2" t="str">
        <f t="shared" si="34"/>
        <v/>
      </c>
      <c r="H392" t="s">
        <v>141</v>
      </c>
      <c r="I392">
        <v>5341</v>
      </c>
      <c r="J392">
        <v>1072</v>
      </c>
      <c r="K392">
        <v>1071</v>
      </c>
      <c r="L392" t="s">
        <v>31</v>
      </c>
      <c r="M392" t="s">
        <v>20</v>
      </c>
      <c r="N392">
        <v>413</v>
      </c>
      <c r="O392">
        <v>4889</v>
      </c>
      <c r="P392">
        <v>9</v>
      </c>
      <c r="Q392" t="s">
        <v>414</v>
      </c>
      <c r="AW392" s="1"/>
      <c r="BC392" s="2"/>
    </row>
    <row r="393" ht="15" customHeight="1">
      <c r="A393" t="str">
        <f t="shared" si="30"/>
        <v>2018_05_1069_8</v>
      </c>
      <c r="B393" t="str">
        <f t="shared" si="31"/>
        <v>2018_05_5542</v>
      </c>
      <c r="C393" s="1" t="s">
        <v>140</v>
      </c>
      <c r="D393">
        <f t="shared" si="32"/>
        <v>392</v>
      </c>
      <c r="E393">
        <v>1069</v>
      </c>
      <c r="F393">
        <f t="shared" si="33"/>
        <v>8</v>
      </c>
      <c r="G393" s="2" t="str">
        <f t="shared" si="34"/>
        <v>x</v>
      </c>
      <c r="H393" t="s">
        <v>141</v>
      </c>
      <c r="I393">
        <v>5542</v>
      </c>
      <c r="J393">
        <v>1071</v>
      </c>
      <c r="K393">
        <v>1072</v>
      </c>
      <c r="L393" t="s">
        <v>20</v>
      </c>
      <c r="M393" t="s">
        <v>20</v>
      </c>
      <c r="N393">
        <v>346</v>
      </c>
      <c r="O393">
        <v>4889</v>
      </c>
      <c r="P393">
        <v>9</v>
      </c>
      <c r="Q393" t="s">
        <v>415</v>
      </c>
      <c r="AW393" s="1"/>
      <c r="BC393" s="2"/>
    </row>
    <row r="394" ht="15" customHeight="1">
      <c r="A394" t="str">
        <f t="shared" si="30"/>
        <v>2018_05_1095_1</v>
      </c>
      <c r="B394" t="str">
        <f t="shared" si="31"/>
        <v>2018_05_3651</v>
      </c>
      <c r="C394" s="1" t="s">
        <v>140</v>
      </c>
      <c r="D394">
        <f t="shared" si="32"/>
        <v>393</v>
      </c>
      <c r="E394">
        <v>1095</v>
      </c>
      <c r="F394">
        <f t="shared" si="33"/>
        <v>1</v>
      </c>
      <c r="G394" s="2" t="str">
        <f t="shared" si="34"/>
        <v/>
      </c>
      <c r="H394" t="s">
        <v>141</v>
      </c>
      <c r="I394">
        <v>3651</v>
      </c>
      <c r="J394">
        <v>1098</v>
      </c>
      <c r="K394">
        <v>1097</v>
      </c>
      <c r="L394" t="s">
        <v>158</v>
      </c>
      <c r="M394" t="s">
        <v>40</v>
      </c>
      <c r="N394">
        <v>64</v>
      </c>
      <c r="O394">
        <v>6148</v>
      </c>
      <c r="P394">
        <v>9</v>
      </c>
      <c r="Q394" t="s">
        <v>416</v>
      </c>
      <c r="AW394" s="1"/>
      <c r="BC394" s="2"/>
    </row>
    <row r="395" ht="15" customHeight="1">
      <c r="A395" t="str">
        <f t="shared" si="30"/>
        <v>2018_05_1095_2</v>
      </c>
      <c r="B395" t="str">
        <f t="shared" si="31"/>
        <v>2018_05_3861</v>
      </c>
      <c r="C395" s="1" t="s">
        <v>140</v>
      </c>
      <c r="D395">
        <f t="shared" si="32"/>
        <v>394</v>
      </c>
      <c r="E395">
        <v>1095</v>
      </c>
      <c r="F395">
        <f t="shared" si="33"/>
        <v>2</v>
      </c>
      <c r="G395" s="2" t="str">
        <f t="shared" si="34"/>
        <v/>
      </c>
      <c r="H395" t="s">
        <v>141</v>
      </c>
      <c r="I395">
        <v>3861</v>
      </c>
      <c r="J395">
        <v>1097</v>
      </c>
      <c r="K395">
        <v>1098</v>
      </c>
      <c r="L395" t="s">
        <v>31</v>
      </c>
      <c r="M395" t="s">
        <v>40</v>
      </c>
      <c r="N395">
        <v>437</v>
      </c>
      <c r="O395">
        <v>6148</v>
      </c>
      <c r="P395">
        <v>9</v>
      </c>
      <c r="Q395" t="s">
        <v>417</v>
      </c>
      <c r="AW395" s="1"/>
      <c r="BC395" s="2"/>
    </row>
    <row r="396" ht="15" customHeight="1">
      <c r="A396" t="str">
        <f t="shared" si="30"/>
        <v>2018_05_1095_3</v>
      </c>
      <c r="B396" t="str">
        <f t="shared" si="31"/>
        <v>2018_05_4470</v>
      </c>
      <c r="C396" s="1" t="s">
        <v>140</v>
      </c>
      <c r="D396">
        <f t="shared" si="32"/>
        <v>395</v>
      </c>
      <c r="E396">
        <v>1095</v>
      </c>
      <c r="F396">
        <f t="shared" si="33"/>
        <v>3</v>
      </c>
      <c r="G396" s="2" t="str">
        <f t="shared" si="34"/>
        <v/>
      </c>
      <c r="H396" t="s">
        <v>141</v>
      </c>
      <c r="I396">
        <v>4470</v>
      </c>
      <c r="J396">
        <v>1098</v>
      </c>
      <c r="K396">
        <v>1097</v>
      </c>
      <c r="L396" t="s">
        <v>31</v>
      </c>
      <c r="M396" t="s">
        <v>40</v>
      </c>
      <c r="N396">
        <v>465</v>
      </c>
      <c r="O396">
        <v>6148</v>
      </c>
      <c r="P396">
        <v>9</v>
      </c>
      <c r="Q396" t="s">
        <v>418</v>
      </c>
      <c r="AW396" s="1"/>
      <c r="BC396" s="2"/>
    </row>
    <row r="397" ht="15" customHeight="1">
      <c r="A397" t="str">
        <f t="shared" si="30"/>
        <v>2018_05_1095_4</v>
      </c>
      <c r="B397" t="str">
        <f t="shared" si="31"/>
        <v>2018_05_4681</v>
      </c>
      <c r="C397" s="1" t="s">
        <v>140</v>
      </c>
      <c r="D397">
        <f t="shared" si="32"/>
        <v>396</v>
      </c>
      <c r="E397">
        <v>1095</v>
      </c>
      <c r="F397">
        <f t="shared" si="33"/>
        <v>4</v>
      </c>
      <c r="G397" s="2" t="str">
        <f t="shared" si="34"/>
        <v/>
      </c>
      <c r="H397" t="s">
        <v>141</v>
      </c>
      <c r="I397">
        <v>4681</v>
      </c>
      <c r="J397">
        <v>1097</v>
      </c>
      <c r="K397">
        <v>1098</v>
      </c>
      <c r="L397" t="s">
        <v>31</v>
      </c>
      <c r="M397" t="s">
        <v>40</v>
      </c>
      <c r="N397">
        <v>463</v>
      </c>
      <c r="O397">
        <v>6148</v>
      </c>
      <c r="P397">
        <v>9</v>
      </c>
      <c r="Q397" t="s">
        <v>419</v>
      </c>
      <c r="AW397" s="1"/>
      <c r="BC397" s="2"/>
    </row>
    <row r="398" ht="15" customHeight="1">
      <c r="A398" t="str">
        <f t="shared" si="30"/>
        <v>2018_05_1095_5</v>
      </c>
      <c r="B398" t="str">
        <f t="shared" si="31"/>
        <v>2018_05_4782</v>
      </c>
      <c r="C398" s="1" t="s">
        <v>140</v>
      </c>
      <c r="D398">
        <f t="shared" si="32"/>
        <v>397</v>
      </c>
      <c r="E398">
        <v>1095</v>
      </c>
      <c r="F398">
        <f t="shared" si="33"/>
        <v>5</v>
      </c>
      <c r="G398" s="2" t="str">
        <f t="shared" si="34"/>
        <v/>
      </c>
      <c r="H398" t="s">
        <v>141</v>
      </c>
      <c r="I398">
        <v>4782</v>
      </c>
      <c r="J398">
        <v>1098</v>
      </c>
      <c r="K398">
        <v>1097</v>
      </c>
      <c r="L398" t="s">
        <v>31</v>
      </c>
      <c r="M398" t="s">
        <v>40</v>
      </c>
      <c r="N398">
        <v>486</v>
      </c>
      <c r="O398">
        <v>6148</v>
      </c>
      <c r="P398">
        <v>9</v>
      </c>
      <c r="Q398" t="s">
        <v>420</v>
      </c>
      <c r="AW398" s="1"/>
      <c r="BC398" s="2"/>
    </row>
    <row r="399" ht="15" customHeight="1">
      <c r="A399" t="str">
        <f t="shared" si="30"/>
        <v>2018_05_1095_6</v>
      </c>
      <c r="B399" t="str">
        <f t="shared" si="31"/>
        <v>2018_05_5190</v>
      </c>
      <c r="C399" s="1" t="s">
        <v>140</v>
      </c>
      <c r="D399">
        <f t="shared" si="32"/>
        <v>398</v>
      </c>
      <c r="E399">
        <v>1095</v>
      </c>
      <c r="F399">
        <f t="shared" si="33"/>
        <v>6</v>
      </c>
      <c r="G399" s="2" t="str">
        <f t="shared" si="34"/>
        <v/>
      </c>
      <c r="H399" t="s">
        <v>141</v>
      </c>
      <c r="I399">
        <v>5190</v>
      </c>
      <c r="J399">
        <v>1097</v>
      </c>
      <c r="K399">
        <v>1098</v>
      </c>
      <c r="L399" t="s">
        <v>31</v>
      </c>
      <c r="M399" t="s">
        <v>40</v>
      </c>
      <c r="N399">
        <v>3133</v>
      </c>
      <c r="O399">
        <v>6148</v>
      </c>
      <c r="P399">
        <v>9</v>
      </c>
      <c r="Q399" t="s">
        <v>310</v>
      </c>
      <c r="AW399" s="1"/>
      <c r="BC399" s="2"/>
    </row>
    <row r="400" ht="15" customHeight="1">
      <c r="A400" t="str">
        <f t="shared" si="30"/>
        <v>2018_05_1095_7</v>
      </c>
      <c r="B400" t="str">
        <f t="shared" si="31"/>
        <v>2018_05_5419</v>
      </c>
      <c r="C400" s="1" t="s">
        <v>140</v>
      </c>
      <c r="D400">
        <f t="shared" si="32"/>
        <v>399</v>
      </c>
      <c r="E400">
        <v>1095</v>
      </c>
      <c r="F400">
        <f t="shared" si="33"/>
        <v>7</v>
      </c>
      <c r="G400" s="2" t="str">
        <f t="shared" si="34"/>
        <v/>
      </c>
      <c r="H400" t="s">
        <v>141</v>
      </c>
      <c r="I400">
        <v>5419</v>
      </c>
      <c r="J400">
        <v>1098</v>
      </c>
      <c r="K400">
        <v>1097</v>
      </c>
      <c r="L400" t="s">
        <v>31</v>
      </c>
      <c r="M400" t="s">
        <v>40</v>
      </c>
      <c r="N400">
        <v>563</v>
      </c>
      <c r="O400">
        <v>6148</v>
      </c>
      <c r="P400">
        <v>9</v>
      </c>
      <c r="Q400" t="s">
        <v>421</v>
      </c>
      <c r="AW400" s="1"/>
      <c r="BC400" s="2"/>
    </row>
    <row r="401" ht="15" customHeight="1">
      <c r="A401" t="str">
        <f t="shared" si="30"/>
        <v>2018_05_1095_8</v>
      </c>
      <c r="B401" t="str">
        <f t="shared" si="31"/>
        <v>2018_05_5499</v>
      </c>
      <c r="C401" s="1" t="s">
        <v>140</v>
      </c>
      <c r="D401">
        <f t="shared" si="32"/>
        <v>400</v>
      </c>
      <c r="E401">
        <v>1095</v>
      </c>
      <c r="F401">
        <f t="shared" si="33"/>
        <v>8</v>
      </c>
      <c r="G401" s="2" t="str">
        <f t="shared" si="34"/>
        <v>x</v>
      </c>
      <c r="H401" t="s">
        <v>141</v>
      </c>
      <c r="I401">
        <v>5499</v>
      </c>
      <c r="J401">
        <v>1097</v>
      </c>
      <c r="K401">
        <v>1098</v>
      </c>
      <c r="L401" t="s">
        <v>40</v>
      </c>
      <c r="M401" t="s">
        <v>40</v>
      </c>
      <c r="N401">
        <v>516</v>
      </c>
      <c r="O401">
        <v>6148</v>
      </c>
      <c r="P401">
        <v>9</v>
      </c>
      <c r="Q401" t="s">
        <v>422</v>
      </c>
      <c r="AW401" s="1"/>
      <c r="BC401" s="2"/>
    </row>
    <row r="402" ht="15" customHeight="1">
      <c r="A402" t="str">
        <f t="shared" si="30"/>
        <v>2018_05_1121_1</v>
      </c>
      <c r="B402" t="str">
        <f t="shared" si="31"/>
        <v>2018_05_3584</v>
      </c>
      <c r="C402" s="1" t="s">
        <v>140</v>
      </c>
      <c r="D402">
        <f t="shared" si="32"/>
        <v>401</v>
      </c>
      <c r="E402">
        <v>1121</v>
      </c>
      <c r="F402">
        <f t="shared" si="33"/>
        <v>1</v>
      </c>
      <c r="G402" s="2" t="str">
        <f t="shared" si="34"/>
        <v/>
      </c>
      <c r="H402" t="s">
        <v>141</v>
      </c>
      <c r="I402">
        <v>3584</v>
      </c>
      <c r="J402">
        <v>1124</v>
      </c>
      <c r="K402">
        <v>1123</v>
      </c>
      <c r="L402" t="s">
        <v>19</v>
      </c>
      <c r="M402" t="s">
        <v>20</v>
      </c>
      <c r="N402">
        <v>904</v>
      </c>
      <c r="O402">
        <v>19844</v>
      </c>
      <c r="P402">
        <v>14</v>
      </c>
      <c r="Q402" t="s">
        <v>423</v>
      </c>
      <c r="AW402" s="1"/>
      <c r="BC402" s="2"/>
    </row>
    <row r="403" ht="15" customHeight="1">
      <c r="A403" t="str">
        <f t="shared" si="30"/>
        <v>2018_05_1121_2</v>
      </c>
      <c r="B403" t="str">
        <f t="shared" si="31"/>
        <v>2018_05_3915</v>
      </c>
      <c r="C403" s="1" t="s">
        <v>140</v>
      </c>
      <c r="D403">
        <f t="shared" si="32"/>
        <v>402</v>
      </c>
      <c r="E403">
        <v>1121</v>
      </c>
      <c r="F403">
        <f t="shared" si="33"/>
        <v>2</v>
      </c>
      <c r="G403" s="2" t="str">
        <f t="shared" si="34"/>
        <v/>
      </c>
      <c r="H403" t="s">
        <v>141</v>
      </c>
      <c r="I403">
        <v>3915</v>
      </c>
      <c r="J403">
        <v>1123</v>
      </c>
      <c r="K403">
        <v>1124</v>
      </c>
      <c r="L403" t="s">
        <v>31</v>
      </c>
      <c r="M403" t="s">
        <v>20</v>
      </c>
      <c r="N403">
        <v>3722</v>
      </c>
      <c r="O403">
        <v>19844</v>
      </c>
      <c r="P403">
        <v>14</v>
      </c>
      <c r="Q403" t="s">
        <v>424</v>
      </c>
      <c r="AW403" s="1"/>
      <c r="BC403" s="2"/>
    </row>
    <row r="404" ht="15" customHeight="1">
      <c r="A404" t="str">
        <f t="shared" si="30"/>
        <v>2018_05_1121_3</v>
      </c>
      <c r="B404" t="str">
        <f t="shared" si="31"/>
        <v>2018_05_4003</v>
      </c>
      <c r="C404" s="1" t="s">
        <v>140</v>
      </c>
      <c r="D404">
        <f t="shared" si="32"/>
        <v>403</v>
      </c>
      <c r="E404">
        <v>1121</v>
      </c>
      <c r="F404">
        <f t="shared" si="33"/>
        <v>3</v>
      </c>
      <c r="G404" s="2" t="str">
        <f t="shared" si="34"/>
        <v/>
      </c>
      <c r="H404" t="s">
        <v>141</v>
      </c>
      <c r="I404">
        <v>4003</v>
      </c>
      <c r="J404">
        <v>1124</v>
      </c>
      <c r="K404">
        <v>1123</v>
      </c>
      <c r="L404" t="s">
        <v>31</v>
      </c>
      <c r="M404" t="s">
        <v>20</v>
      </c>
      <c r="N404">
        <v>286</v>
      </c>
      <c r="O404">
        <v>19844</v>
      </c>
      <c r="P404">
        <v>14</v>
      </c>
      <c r="Q404" t="s">
        <v>425</v>
      </c>
      <c r="AW404" s="1"/>
      <c r="BC404" s="2"/>
    </row>
    <row r="405" ht="15" customHeight="1">
      <c r="A405" t="str">
        <f t="shared" si="30"/>
        <v>2018_05_1121_4</v>
      </c>
      <c r="B405" t="str">
        <f t="shared" si="31"/>
        <v>2018_05_4996</v>
      </c>
      <c r="C405" s="1" t="s">
        <v>140</v>
      </c>
      <c r="D405">
        <f t="shared" si="32"/>
        <v>404</v>
      </c>
      <c r="E405">
        <v>1121</v>
      </c>
      <c r="F405">
        <f t="shared" si="33"/>
        <v>4</v>
      </c>
      <c r="G405" s="2" t="str">
        <f t="shared" si="34"/>
        <v/>
      </c>
      <c r="H405" t="s">
        <v>141</v>
      </c>
      <c r="I405">
        <v>4996</v>
      </c>
      <c r="J405">
        <v>1123</v>
      </c>
      <c r="K405">
        <v>1124</v>
      </c>
      <c r="L405" t="s">
        <v>31</v>
      </c>
      <c r="M405" t="s">
        <v>20</v>
      </c>
      <c r="N405">
        <v>3093</v>
      </c>
      <c r="O405">
        <v>19844</v>
      </c>
      <c r="P405">
        <v>14</v>
      </c>
      <c r="Q405" t="s">
        <v>426</v>
      </c>
      <c r="AW405" s="1"/>
      <c r="BC405" s="2"/>
    </row>
    <row r="406" ht="15" customHeight="1">
      <c r="A406" t="str">
        <f t="shared" si="30"/>
        <v>2018_05_1121_5</v>
      </c>
      <c r="B406" t="str">
        <f t="shared" si="31"/>
        <v>2018_05_5070</v>
      </c>
      <c r="C406" s="1" t="s">
        <v>140</v>
      </c>
      <c r="D406">
        <f t="shared" si="32"/>
        <v>405</v>
      </c>
      <c r="E406">
        <v>1121</v>
      </c>
      <c r="F406">
        <f t="shared" si="33"/>
        <v>5</v>
      </c>
      <c r="G406" s="2" t="str">
        <f t="shared" si="34"/>
        <v>x</v>
      </c>
      <c r="H406" t="s">
        <v>141</v>
      </c>
      <c r="I406">
        <v>5070</v>
      </c>
      <c r="J406">
        <v>1124</v>
      </c>
      <c r="K406">
        <v>1123</v>
      </c>
      <c r="L406" t="s">
        <v>20</v>
      </c>
      <c r="M406" t="s">
        <v>20</v>
      </c>
      <c r="N406">
        <v>63</v>
      </c>
      <c r="O406">
        <v>19844</v>
      </c>
      <c r="P406">
        <v>14</v>
      </c>
      <c r="Q406" t="s">
        <v>427</v>
      </c>
      <c r="AW406" s="1"/>
      <c r="BC406" s="2"/>
    </row>
    <row r="407" ht="15" customHeight="1">
      <c r="A407" t="str">
        <f t="shared" si="30"/>
        <v>2018_05_1147_1</v>
      </c>
      <c r="B407" t="str">
        <f t="shared" si="31"/>
        <v>2018_05_3785</v>
      </c>
      <c r="C407" s="1" t="s">
        <v>140</v>
      </c>
      <c r="D407">
        <f t="shared" si="32"/>
        <v>406</v>
      </c>
      <c r="E407">
        <v>1147</v>
      </c>
      <c r="F407">
        <f t="shared" si="33"/>
        <v>1</v>
      </c>
      <c r="G407" s="2" t="str">
        <f t="shared" si="34"/>
        <v/>
      </c>
      <c r="H407" t="s">
        <v>141</v>
      </c>
      <c r="I407">
        <v>3785</v>
      </c>
      <c r="J407">
        <v>1150</v>
      </c>
      <c r="K407">
        <v>1149</v>
      </c>
      <c r="L407" t="s">
        <v>19</v>
      </c>
      <c r="M407" t="s">
        <v>20</v>
      </c>
      <c r="N407">
        <v>133</v>
      </c>
      <c r="O407">
        <v>1698</v>
      </c>
      <c r="P407">
        <v>14</v>
      </c>
      <c r="Q407" t="s">
        <v>428</v>
      </c>
      <c r="AW407" s="1"/>
      <c r="BC407" s="2"/>
    </row>
    <row r="408" ht="15" customHeight="1">
      <c r="A408" t="str">
        <f t="shared" si="30"/>
        <v>2018_05_1147_2</v>
      </c>
      <c r="B408" t="str">
        <f t="shared" si="31"/>
        <v>2018_05_3812</v>
      </c>
      <c r="C408" s="1" t="s">
        <v>140</v>
      </c>
      <c r="D408">
        <f t="shared" si="32"/>
        <v>407</v>
      </c>
      <c r="E408">
        <v>1147</v>
      </c>
      <c r="F408">
        <f t="shared" si="33"/>
        <v>2</v>
      </c>
      <c r="G408" s="2" t="str">
        <f t="shared" si="34"/>
        <v/>
      </c>
      <c r="H408" t="s">
        <v>141</v>
      </c>
      <c r="I408">
        <v>3812</v>
      </c>
      <c r="J408">
        <v>1149</v>
      </c>
      <c r="K408">
        <v>1150</v>
      </c>
      <c r="L408" t="s">
        <v>31</v>
      </c>
      <c r="M408" t="s">
        <v>20</v>
      </c>
      <c r="N408">
        <v>120</v>
      </c>
      <c r="O408">
        <v>1698</v>
      </c>
      <c r="P408">
        <v>14</v>
      </c>
      <c r="Q408" t="s">
        <v>429</v>
      </c>
      <c r="AW408" s="1"/>
      <c r="BC408" s="2"/>
    </row>
    <row r="409" ht="15" customHeight="1">
      <c r="A409" t="str">
        <f t="shared" si="30"/>
        <v>2018_05_1147_3</v>
      </c>
      <c r="B409" t="str">
        <f t="shared" si="31"/>
        <v>2018_05_4301</v>
      </c>
      <c r="C409" s="1" t="s">
        <v>140</v>
      </c>
      <c r="D409">
        <f t="shared" si="32"/>
        <v>408</v>
      </c>
      <c r="E409">
        <v>1147</v>
      </c>
      <c r="F409">
        <f t="shared" si="33"/>
        <v>3</v>
      </c>
      <c r="G409" s="2" t="str">
        <f t="shared" si="34"/>
        <v/>
      </c>
      <c r="H409" t="s">
        <v>141</v>
      </c>
      <c r="I409">
        <v>4301</v>
      </c>
      <c r="J409">
        <v>1150</v>
      </c>
      <c r="K409">
        <v>1149</v>
      </c>
      <c r="L409" t="s">
        <v>31</v>
      </c>
      <c r="M409" t="s">
        <v>20</v>
      </c>
      <c r="N409">
        <v>185</v>
      </c>
      <c r="O409">
        <v>1698</v>
      </c>
      <c r="P409">
        <v>14</v>
      </c>
      <c r="Q409" t="s">
        <v>430</v>
      </c>
      <c r="AW409" s="1"/>
      <c r="BC409" s="2"/>
    </row>
    <row r="410" ht="15" customHeight="1">
      <c r="A410" t="str">
        <f t="shared" si="30"/>
        <v>2018_05_1147_4</v>
      </c>
      <c r="B410" t="str">
        <f t="shared" si="31"/>
        <v>2018_05_4565</v>
      </c>
      <c r="C410" s="1" t="s">
        <v>140</v>
      </c>
      <c r="D410">
        <f t="shared" si="32"/>
        <v>409</v>
      </c>
      <c r="E410">
        <v>1147</v>
      </c>
      <c r="F410">
        <f t="shared" si="33"/>
        <v>4</v>
      </c>
      <c r="G410" s="2" t="str">
        <f t="shared" si="34"/>
        <v/>
      </c>
      <c r="H410" t="s">
        <v>141</v>
      </c>
      <c r="I410">
        <v>4565</v>
      </c>
      <c r="J410">
        <v>1149</v>
      </c>
      <c r="K410">
        <v>1150</v>
      </c>
      <c r="L410" t="s">
        <v>31</v>
      </c>
      <c r="M410" t="s">
        <v>20</v>
      </c>
      <c r="N410">
        <v>74</v>
      </c>
      <c r="O410">
        <v>1698</v>
      </c>
      <c r="P410">
        <v>14</v>
      </c>
      <c r="Q410" t="s">
        <v>431</v>
      </c>
      <c r="AW410" s="1"/>
      <c r="BC410" s="2"/>
    </row>
    <row r="411" ht="15" customHeight="1">
      <c r="A411" t="str">
        <f t="shared" si="30"/>
        <v>2018_05_1147_5</v>
      </c>
      <c r="B411" t="str">
        <f t="shared" si="31"/>
        <v>2018_05_4584</v>
      </c>
      <c r="C411" s="1" t="s">
        <v>140</v>
      </c>
      <c r="D411">
        <f t="shared" si="32"/>
        <v>410</v>
      </c>
      <c r="E411">
        <v>1147</v>
      </c>
      <c r="F411">
        <f t="shared" si="33"/>
        <v>5</v>
      </c>
      <c r="G411" s="2" t="str">
        <f t="shared" si="34"/>
        <v/>
      </c>
      <c r="H411" t="s">
        <v>141</v>
      </c>
      <c r="I411">
        <v>4584</v>
      </c>
      <c r="J411">
        <v>1150</v>
      </c>
      <c r="K411">
        <v>1149</v>
      </c>
      <c r="L411" t="s">
        <v>31</v>
      </c>
      <c r="M411" t="s">
        <v>20</v>
      </c>
      <c r="N411">
        <v>120</v>
      </c>
      <c r="O411">
        <v>1698</v>
      </c>
      <c r="P411">
        <v>14</v>
      </c>
      <c r="Q411" t="s">
        <v>432</v>
      </c>
      <c r="AW411" s="1"/>
      <c r="BC411" s="2"/>
    </row>
    <row r="412" ht="15" customHeight="1">
      <c r="A412" t="str">
        <f t="shared" si="30"/>
        <v>2018_05_1147_6</v>
      </c>
      <c r="B412" t="str">
        <f t="shared" si="31"/>
        <v>2018_05_4592</v>
      </c>
      <c r="C412" s="1" t="s">
        <v>140</v>
      </c>
      <c r="D412">
        <f t="shared" si="32"/>
        <v>411</v>
      </c>
      <c r="E412">
        <v>1147</v>
      </c>
      <c r="F412">
        <f t="shared" si="33"/>
        <v>6</v>
      </c>
      <c r="G412" s="2" t="str">
        <f t="shared" si="34"/>
        <v/>
      </c>
      <c r="H412" t="s">
        <v>141</v>
      </c>
      <c r="I412">
        <v>4592</v>
      </c>
      <c r="J412">
        <v>1149</v>
      </c>
      <c r="K412">
        <v>1150</v>
      </c>
      <c r="L412" t="s">
        <v>31</v>
      </c>
      <c r="M412" t="s">
        <v>20</v>
      </c>
      <c r="N412">
        <v>302</v>
      </c>
      <c r="O412">
        <v>1698</v>
      </c>
      <c r="P412">
        <v>14</v>
      </c>
      <c r="Q412" t="s">
        <v>433</v>
      </c>
      <c r="AW412" s="1"/>
      <c r="BC412" s="2"/>
    </row>
    <row r="413" ht="15" customHeight="1">
      <c r="A413" t="str">
        <f t="shared" si="30"/>
        <v>2018_05_1147_7</v>
      </c>
      <c r="B413" t="str">
        <f t="shared" si="31"/>
        <v>2018_05_4888</v>
      </c>
      <c r="C413" s="1" t="s">
        <v>140</v>
      </c>
      <c r="D413">
        <f t="shared" si="32"/>
        <v>412</v>
      </c>
      <c r="E413">
        <v>1147</v>
      </c>
      <c r="F413">
        <f t="shared" si="33"/>
        <v>7</v>
      </c>
      <c r="G413" s="2" t="str">
        <f t="shared" si="34"/>
        <v/>
      </c>
      <c r="H413" t="s">
        <v>141</v>
      </c>
      <c r="I413">
        <v>4888</v>
      </c>
      <c r="J413">
        <v>1150</v>
      </c>
      <c r="K413">
        <v>1149</v>
      </c>
      <c r="L413" t="s">
        <v>31</v>
      </c>
      <c r="M413" t="s">
        <v>20</v>
      </c>
      <c r="N413">
        <v>134</v>
      </c>
      <c r="O413">
        <v>1698</v>
      </c>
      <c r="P413">
        <v>14</v>
      </c>
      <c r="Q413" t="s">
        <v>434</v>
      </c>
      <c r="AW413" s="1"/>
      <c r="BC413" s="2"/>
    </row>
    <row r="414" ht="15" customHeight="1">
      <c r="A414" t="str">
        <f t="shared" si="30"/>
        <v>2018_05_1147_8</v>
      </c>
      <c r="B414" t="str">
        <f t="shared" si="31"/>
        <v>2018_05_4903</v>
      </c>
      <c r="C414" s="1" t="s">
        <v>140</v>
      </c>
      <c r="D414">
        <f t="shared" si="32"/>
        <v>413</v>
      </c>
      <c r="E414">
        <v>1147</v>
      </c>
      <c r="F414">
        <f t="shared" si="33"/>
        <v>8</v>
      </c>
      <c r="G414" s="2" t="str">
        <f t="shared" si="34"/>
        <v/>
      </c>
      <c r="H414" t="s">
        <v>141</v>
      </c>
      <c r="I414">
        <v>4903</v>
      </c>
      <c r="J414">
        <v>1149</v>
      </c>
      <c r="K414">
        <v>1150</v>
      </c>
      <c r="L414" t="s">
        <v>31</v>
      </c>
      <c r="M414" t="s">
        <v>20</v>
      </c>
      <c r="N414">
        <v>103</v>
      </c>
      <c r="O414">
        <v>1698</v>
      </c>
      <c r="P414">
        <v>14</v>
      </c>
      <c r="Q414" t="s">
        <v>435</v>
      </c>
      <c r="AW414" s="1"/>
      <c r="BC414" s="2"/>
    </row>
    <row r="415" ht="15" customHeight="1">
      <c r="A415" t="str">
        <f t="shared" si="30"/>
        <v>2018_05_1147_9</v>
      </c>
      <c r="B415" t="str">
        <f t="shared" si="31"/>
        <v>2018_05_4921</v>
      </c>
      <c r="C415" s="1" t="s">
        <v>140</v>
      </c>
      <c r="D415">
        <f t="shared" si="32"/>
        <v>414</v>
      </c>
      <c r="E415">
        <v>1147</v>
      </c>
      <c r="F415">
        <f t="shared" si="33"/>
        <v>9</v>
      </c>
      <c r="G415" s="2" t="str">
        <f t="shared" si="34"/>
        <v/>
      </c>
      <c r="H415" t="s">
        <v>141</v>
      </c>
      <c r="I415">
        <v>4921</v>
      </c>
      <c r="J415">
        <v>1150</v>
      </c>
      <c r="K415">
        <v>1149</v>
      </c>
      <c r="L415" t="s">
        <v>31</v>
      </c>
      <c r="M415" t="s">
        <v>20</v>
      </c>
      <c r="N415">
        <v>93</v>
      </c>
      <c r="O415">
        <v>1698</v>
      </c>
      <c r="P415">
        <v>14</v>
      </c>
      <c r="Q415" t="s">
        <v>436</v>
      </c>
      <c r="AW415" s="1"/>
      <c r="BC415" s="2"/>
    </row>
    <row r="416" ht="15" customHeight="1">
      <c r="A416" t="str">
        <f t="shared" si="30"/>
        <v>2018_05_1147_10</v>
      </c>
      <c r="B416" t="str">
        <f t="shared" si="31"/>
        <v>2018_05_4988</v>
      </c>
      <c r="C416" s="1" t="s">
        <v>140</v>
      </c>
      <c r="D416">
        <f t="shared" si="32"/>
        <v>415</v>
      </c>
      <c r="E416">
        <v>1147</v>
      </c>
      <c r="F416">
        <f t="shared" si="33"/>
        <v>10</v>
      </c>
      <c r="G416" s="2" t="str">
        <f t="shared" si="34"/>
        <v/>
      </c>
      <c r="H416" t="s">
        <v>141</v>
      </c>
      <c r="I416">
        <v>4988</v>
      </c>
      <c r="J416">
        <v>1149</v>
      </c>
      <c r="K416">
        <v>1150</v>
      </c>
      <c r="L416" t="s">
        <v>31</v>
      </c>
      <c r="M416" t="s">
        <v>20</v>
      </c>
      <c r="N416">
        <v>45</v>
      </c>
      <c r="O416">
        <v>1698</v>
      </c>
      <c r="P416">
        <v>14</v>
      </c>
      <c r="Q416" t="s">
        <v>437</v>
      </c>
      <c r="AW416" s="1"/>
      <c r="BC416" s="2"/>
    </row>
    <row r="417" ht="15" customHeight="1">
      <c r="A417" t="str">
        <f t="shared" si="30"/>
        <v>2018_05_1147_11</v>
      </c>
      <c r="B417" t="str">
        <f t="shared" si="31"/>
        <v>2018_05_4998</v>
      </c>
      <c r="C417" s="1" t="s">
        <v>140</v>
      </c>
      <c r="D417">
        <f t="shared" si="32"/>
        <v>416</v>
      </c>
      <c r="E417">
        <v>1147</v>
      </c>
      <c r="F417">
        <f t="shared" si="33"/>
        <v>11</v>
      </c>
      <c r="G417" s="2" t="str">
        <f t="shared" si="34"/>
        <v>x</v>
      </c>
      <c r="H417" t="s">
        <v>141</v>
      </c>
      <c r="I417">
        <v>4998</v>
      </c>
      <c r="J417">
        <v>1150</v>
      </c>
      <c r="K417">
        <v>1149</v>
      </c>
      <c r="L417" t="s">
        <v>20</v>
      </c>
      <c r="M417" t="s">
        <v>20</v>
      </c>
      <c r="N417">
        <v>64</v>
      </c>
      <c r="O417">
        <v>1698</v>
      </c>
      <c r="P417">
        <v>14</v>
      </c>
      <c r="Q417" t="s">
        <v>438</v>
      </c>
      <c r="AW417" s="1"/>
      <c r="BC417" s="2"/>
    </row>
    <row r="418" ht="15" customHeight="1">
      <c r="A418" t="str">
        <f t="shared" si="30"/>
        <v>2018_05_1173_1</v>
      </c>
      <c r="B418" t="str">
        <f t="shared" si="31"/>
        <v>2018_05_3552</v>
      </c>
      <c r="C418" s="1" t="s">
        <v>140</v>
      </c>
      <c r="D418">
        <f t="shared" si="32"/>
        <v>417</v>
      </c>
      <c r="E418">
        <v>1173</v>
      </c>
      <c r="F418">
        <f t="shared" si="33"/>
        <v>1</v>
      </c>
      <c r="G418" s="2" t="str">
        <f t="shared" si="34"/>
        <v/>
      </c>
      <c r="H418" t="s">
        <v>141</v>
      </c>
      <c r="I418">
        <v>3552</v>
      </c>
      <c r="J418">
        <v>1176</v>
      </c>
      <c r="K418">
        <v>1175</v>
      </c>
      <c r="L418" t="s">
        <v>19</v>
      </c>
      <c r="M418" t="s">
        <v>40</v>
      </c>
      <c r="N418">
        <v>554</v>
      </c>
      <c r="O418">
        <v>5838</v>
      </c>
      <c r="P418">
        <v>13</v>
      </c>
      <c r="Q418" t="s">
        <v>439</v>
      </c>
      <c r="AW418" s="1"/>
      <c r="BC418" s="2"/>
    </row>
    <row r="419" ht="15" customHeight="1">
      <c r="A419" t="str">
        <f t="shared" si="30"/>
        <v>2018_05_1173_2</v>
      </c>
      <c r="B419" t="str">
        <f t="shared" si="31"/>
        <v>2018_05_4057</v>
      </c>
      <c r="C419" s="1" t="s">
        <v>140</v>
      </c>
      <c r="D419">
        <f t="shared" si="32"/>
        <v>418</v>
      </c>
      <c r="E419">
        <v>1173</v>
      </c>
      <c r="F419">
        <f t="shared" si="33"/>
        <v>2</v>
      </c>
      <c r="G419" s="2" t="str">
        <f t="shared" si="34"/>
        <v/>
      </c>
      <c r="H419" t="s">
        <v>141</v>
      </c>
      <c r="I419">
        <v>4057</v>
      </c>
      <c r="J419">
        <v>1175</v>
      </c>
      <c r="K419">
        <v>1176</v>
      </c>
      <c r="L419" t="s">
        <v>31</v>
      </c>
      <c r="M419" t="s">
        <v>40</v>
      </c>
      <c r="N419">
        <v>1430</v>
      </c>
      <c r="O419">
        <v>5838</v>
      </c>
      <c r="P419">
        <v>13</v>
      </c>
      <c r="Q419" t="s">
        <v>440</v>
      </c>
      <c r="AW419" s="1"/>
      <c r="BC419" s="2"/>
    </row>
    <row r="420" ht="15" customHeight="1">
      <c r="A420" t="str">
        <f t="shared" si="30"/>
        <v>2018_05_1173_3</v>
      </c>
      <c r="B420" t="str">
        <f t="shared" si="31"/>
        <v>2018_05_4139</v>
      </c>
      <c r="C420" s="1" t="s">
        <v>140</v>
      </c>
      <c r="D420">
        <f t="shared" si="32"/>
        <v>419</v>
      </c>
      <c r="E420">
        <v>1173</v>
      </c>
      <c r="F420">
        <f t="shared" si="33"/>
        <v>3</v>
      </c>
      <c r="G420" s="2" t="str">
        <f t="shared" si="34"/>
        <v/>
      </c>
      <c r="H420" t="s">
        <v>141</v>
      </c>
      <c r="I420">
        <v>4139</v>
      </c>
      <c r="J420">
        <v>1176</v>
      </c>
      <c r="K420">
        <v>1175</v>
      </c>
      <c r="L420" t="s">
        <v>31</v>
      </c>
      <c r="M420" t="s">
        <v>40</v>
      </c>
      <c r="N420">
        <v>1463</v>
      </c>
      <c r="O420">
        <v>5838</v>
      </c>
      <c r="P420">
        <v>13</v>
      </c>
      <c r="Q420" t="s">
        <v>441</v>
      </c>
      <c r="AW420" s="1"/>
      <c r="BC420" s="2"/>
    </row>
    <row r="421" ht="15" customHeight="1">
      <c r="A421" t="str">
        <f t="shared" si="30"/>
        <v>2018_05_1173_4</v>
      </c>
      <c r="B421" t="str">
        <f t="shared" si="31"/>
        <v>2018_05_4402</v>
      </c>
      <c r="C421" s="1" t="s">
        <v>140</v>
      </c>
      <c r="D421">
        <f t="shared" si="32"/>
        <v>420</v>
      </c>
      <c r="E421">
        <v>1173</v>
      </c>
      <c r="F421">
        <f t="shared" si="33"/>
        <v>4</v>
      </c>
      <c r="G421" s="2" t="str">
        <f t="shared" si="34"/>
        <v/>
      </c>
      <c r="H421" t="s">
        <v>141</v>
      </c>
      <c r="I421">
        <v>4402</v>
      </c>
      <c r="J421">
        <v>1175</v>
      </c>
      <c r="K421">
        <v>1176</v>
      </c>
      <c r="L421" t="s">
        <v>31</v>
      </c>
      <c r="M421" t="s">
        <v>40</v>
      </c>
      <c r="N421">
        <v>189</v>
      </c>
      <c r="O421">
        <v>5838</v>
      </c>
      <c r="P421">
        <v>13</v>
      </c>
      <c r="Q421" t="s">
        <v>442</v>
      </c>
      <c r="AW421" s="1"/>
      <c r="BC421" s="2"/>
    </row>
    <row r="422" ht="15" customHeight="1">
      <c r="A422" t="str">
        <f t="shared" si="30"/>
        <v>2018_05_1173_5</v>
      </c>
      <c r="B422" t="str">
        <f t="shared" si="31"/>
        <v>2018_05_4675</v>
      </c>
      <c r="C422" s="1" t="s">
        <v>140</v>
      </c>
      <c r="D422">
        <f t="shared" si="32"/>
        <v>421</v>
      </c>
      <c r="E422">
        <v>1173</v>
      </c>
      <c r="F422">
        <f t="shared" si="33"/>
        <v>5</v>
      </c>
      <c r="G422" s="2" t="str">
        <f t="shared" si="34"/>
        <v/>
      </c>
      <c r="H422" t="s">
        <v>141</v>
      </c>
      <c r="I422">
        <v>4675</v>
      </c>
      <c r="J422">
        <v>1176</v>
      </c>
      <c r="K422">
        <v>1175</v>
      </c>
      <c r="L422" t="s">
        <v>31</v>
      </c>
      <c r="M422" t="s">
        <v>40</v>
      </c>
      <c r="N422">
        <v>688</v>
      </c>
      <c r="O422">
        <v>5838</v>
      </c>
      <c r="P422">
        <v>13</v>
      </c>
      <c r="Q422" t="s">
        <v>443</v>
      </c>
      <c r="AW422" s="1"/>
      <c r="BC422" s="2"/>
    </row>
    <row r="423" ht="15" customHeight="1">
      <c r="A423" t="str">
        <f t="shared" si="30"/>
        <v>2018_05_1173_6</v>
      </c>
      <c r="B423" t="str">
        <f t="shared" si="31"/>
        <v>2018_05_5589</v>
      </c>
      <c r="C423" s="1" t="s">
        <v>140</v>
      </c>
      <c r="D423">
        <f t="shared" si="32"/>
        <v>422</v>
      </c>
      <c r="E423">
        <v>1173</v>
      </c>
      <c r="F423">
        <f t="shared" si="33"/>
        <v>6</v>
      </c>
      <c r="G423" s="2" t="str">
        <f t="shared" si="34"/>
        <v/>
      </c>
      <c r="H423" t="s">
        <v>141</v>
      </c>
      <c r="I423">
        <v>5589</v>
      </c>
      <c r="J423">
        <v>1175</v>
      </c>
      <c r="K423">
        <v>1176</v>
      </c>
      <c r="L423" t="s">
        <v>31</v>
      </c>
      <c r="M423" t="s">
        <v>40</v>
      </c>
      <c r="N423">
        <v>214</v>
      </c>
      <c r="O423">
        <v>5838</v>
      </c>
      <c r="P423">
        <v>13</v>
      </c>
      <c r="Q423" t="s">
        <v>444</v>
      </c>
      <c r="AW423" s="1"/>
      <c r="BC423" s="2"/>
    </row>
    <row r="424" ht="15" customHeight="1">
      <c r="A424" t="str">
        <f t="shared" si="30"/>
        <v>2018_05_1173_7</v>
      </c>
      <c r="B424" t="str">
        <f t="shared" si="31"/>
        <v>2018_05_5654</v>
      </c>
      <c r="C424" s="1" t="s">
        <v>140</v>
      </c>
      <c r="D424">
        <f t="shared" si="32"/>
        <v>423</v>
      </c>
      <c r="E424">
        <v>1173</v>
      </c>
      <c r="F424">
        <f t="shared" si="33"/>
        <v>7</v>
      </c>
      <c r="G424" s="2" t="str">
        <f t="shared" si="34"/>
        <v/>
      </c>
      <c r="H424" t="s">
        <v>141</v>
      </c>
      <c r="I424">
        <v>5654</v>
      </c>
      <c r="J424">
        <v>1176</v>
      </c>
      <c r="K424">
        <v>1175</v>
      </c>
      <c r="L424" t="s">
        <v>31</v>
      </c>
      <c r="M424" t="s">
        <v>40</v>
      </c>
      <c r="N424">
        <v>541</v>
      </c>
      <c r="O424">
        <v>5838</v>
      </c>
      <c r="P424">
        <v>13</v>
      </c>
      <c r="Q424" t="s">
        <v>445</v>
      </c>
      <c r="AW424" s="1"/>
      <c r="BC424" s="2"/>
    </row>
    <row r="425" ht="15" customHeight="1">
      <c r="A425" t="str">
        <f t="shared" si="30"/>
        <v>2018_05_1173_8</v>
      </c>
      <c r="B425" t="str">
        <f t="shared" si="31"/>
        <v>2018_05_6381</v>
      </c>
      <c r="C425" s="1" t="s">
        <v>140</v>
      </c>
      <c r="D425">
        <f t="shared" si="32"/>
        <v>424</v>
      </c>
      <c r="E425">
        <v>1173</v>
      </c>
      <c r="F425">
        <f t="shared" si="33"/>
        <v>8</v>
      </c>
      <c r="G425" s="2" t="str">
        <f t="shared" si="34"/>
        <v/>
      </c>
      <c r="H425" t="s">
        <v>141</v>
      </c>
      <c r="I425">
        <v>6381</v>
      </c>
      <c r="J425">
        <v>1175</v>
      </c>
      <c r="K425">
        <v>1176</v>
      </c>
      <c r="L425" t="s">
        <v>31</v>
      </c>
      <c r="M425" t="s">
        <v>40</v>
      </c>
      <c r="N425">
        <v>137</v>
      </c>
      <c r="O425">
        <v>5838</v>
      </c>
      <c r="P425">
        <v>13</v>
      </c>
      <c r="Q425" t="s">
        <v>446</v>
      </c>
      <c r="AW425" s="1"/>
      <c r="BC425" s="2"/>
    </row>
    <row r="426" ht="15" customHeight="1">
      <c r="A426" t="str">
        <f t="shared" si="30"/>
        <v>2018_05_1173_9</v>
      </c>
      <c r="B426" t="str">
        <f t="shared" si="31"/>
        <v>2018_05_6425</v>
      </c>
      <c r="C426" s="1" t="s">
        <v>140</v>
      </c>
      <c r="D426">
        <f t="shared" si="32"/>
        <v>425</v>
      </c>
      <c r="E426">
        <v>1173</v>
      </c>
      <c r="F426">
        <f t="shared" si="33"/>
        <v>9</v>
      </c>
      <c r="G426" s="2" t="str">
        <f t="shared" si="34"/>
        <v/>
      </c>
      <c r="H426" t="s">
        <v>141</v>
      </c>
      <c r="I426">
        <v>6425</v>
      </c>
      <c r="J426">
        <v>1176</v>
      </c>
      <c r="K426">
        <v>1175</v>
      </c>
      <c r="L426" t="s">
        <v>31</v>
      </c>
      <c r="M426" t="s">
        <v>40</v>
      </c>
      <c r="N426">
        <v>269</v>
      </c>
      <c r="O426">
        <v>5838</v>
      </c>
      <c r="P426">
        <v>13</v>
      </c>
      <c r="Q426" t="s">
        <v>447</v>
      </c>
      <c r="AW426" s="1"/>
      <c r="BC426" s="2"/>
    </row>
    <row r="427" ht="15" customHeight="1">
      <c r="A427" t="str">
        <f t="shared" si="30"/>
        <v>2018_05_1173_10</v>
      </c>
      <c r="B427" t="str">
        <f t="shared" si="31"/>
        <v>2018_05_6454</v>
      </c>
      <c r="C427" s="1" t="s">
        <v>140</v>
      </c>
      <c r="D427">
        <f t="shared" si="32"/>
        <v>426</v>
      </c>
      <c r="E427">
        <v>1173</v>
      </c>
      <c r="F427">
        <f t="shared" si="33"/>
        <v>10</v>
      </c>
      <c r="G427" s="2" t="str">
        <f t="shared" si="34"/>
        <v/>
      </c>
      <c r="H427" t="s">
        <v>141</v>
      </c>
      <c r="I427">
        <v>6454</v>
      </c>
      <c r="J427">
        <v>1175</v>
      </c>
      <c r="K427">
        <v>1176</v>
      </c>
      <c r="L427" t="s">
        <v>31</v>
      </c>
      <c r="M427" t="s">
        <v>40</v>
      </c>
      <c r="N427">
        <v>64</v>
      </c>
      <c r="O427">
        <v>5838</v>
      </c>
      <c r="P427">
        <v>13</v>
      </c>
      <c r="Q427" t="s">
        <v>448</v>
      </c>
      <c r="AW427" s="1"/>
      <c r="BC427" s="2"/>
    </row>
    <row r="428" ht="15" customHeight="1">
      <c r="A428" t="str">
        <f t="shared" si="30"/>
        <v>2018_05_1173_11</v>
      </c>
      <c r="B428" t="str">
        <f t="shared" si="31"/>
        <v>2018_05_6466</v>
      </c>
      <c r="C428" s="1" t="s">
        <v>140</v>
      </c>
      <c r="D428">
        <f t="shared" si="32"/>
        <v>427</v>
      </c>
      <c r="E428">
        <v>1173</v>
      </c>
      <c r="F428">
        <f t="shared" si="33"/>
        <v>11</v>
      </c>
      <c r="G428" s="2" t="str">
        <f t="shared" si="34"/>
        <v/>
      </c>
      <c r="H428" t="s">
        <v>141</v>
      </c>
      <c r="I428">
        <v>6466</v>
      </c>
      <c r="J428">
        <v>1176</v>
      </c>
      <c r="K428">
        <v>1175</v>
      </c>
      <c r="L428" t="s">
        <v>31</v>
      </c>
      <c r="M428" t="s">
        <v>40</v>
      </c>
      <c r="N428">
        <v>116</v>
      </c>
      <c r="O428">
        <v>5838</v>
      </c>
      <c r="P428">
        <v>13</v>
      </c>
      <c r="Q428" t="s">
        <v>449</v>
      </c>
      <c r="AW428" s="1"/>
      <c r="BC428" s="2"/>
    </row>
    <row r="429" ht="15" customHeight="1">
      <c r="A429" t="str">
        <f t="shared" si="30"/>
        <v>2018_05_1173_12</v>
      </c>
      <c r="B429" t="str">
        <f t="shared" si="31"/>
        <v>2018_05_6593</v>
      </c>
      <c r="C429" s="1" t="s">
        <v>140</v>
      </c>
      <c r="D429">
        <f t="shared" si="32"/>
        <v>428</v>
      </c>
      <c r="E429">
        <v>1173</v>
      </c>
      <c r="F429">
        <f t="shared" si="33"/>
        <v>12</v>
      </c>
      <c r="G429" s="2" t="str">
        <f t="shared" si="34"/>
        <v>x</v>
      </c>
      <c r="H429" t="s">
        <v>141</v>
      </c>
      <c r="I429">
        <v>6593</v>
      </c>
      <c r="J429">
        <v>1175</v>
      </c>
      <c r="K429">
        <v>1176</v>
      </c>
      <c r="L429" t="s">
        <v>40</v>
      </c>
      <c r="M429" t="s">
        <v>40</v>
      </c>
      <c r="N429">
        <v>152</v>
      </c>
      <c r="O429">
        <v>5838</v>
      </c>
      <c r="P429">
        <v>13</v>
      </c>
      <c r="Q429" t="s">
        <v>450</v>
      </c>
      <c r="AW429" s="1"/>
      <c r="BC429" s="2"/>
    </row>
    <row r="430" ht="15" customHeight="1">
      <c r="A430" t="str">
        <f t="shared" si="30"/>
        <v>2018_05_1199_1</v>
      </c>
      <c r="B430" t="str">
        <f t="shared" si="31"/>
        <v>2018_05_3740</v>
      </c>
      <c r="C430" s="1" t="s">
        <v>140</v>
      </c>
      <c r="D430">
        <f t="shared" si="32"/>
        <v>429</v>
      </c>
      <c r="E430">
        <v>1199</v>
      </c>
      <c r="F430">
        <f t="shared" si="33"/>
        <v>1</v>
      </c>
      <c r="G430" s="2" t="str">
        <f t="shared" si="34"/>
        <v/>
      </c>
      <c r="H430" t="s">
        <v>141</v>
      </c>
      <c r="I430">
        <v>3740</v>
      </c>
      <c r="J430">
        <v>1202</v>
      </c>
      <c r="K430">
        <v>1201</v>
      </c>
      <c r="L430" t="s">
        <v>19</v>
      </c>
      <c r="M430" t="s">
        <v>20</v>
      </c>
      <c r="N430">
        <v>646</v>
      </c>
      <c r="O430">
        <v>3976</v>
      </c>
      <c r="P430">
        <v>10</v>
      </c>
      <c r="Q430" t="s">
        <v>451</v>
      </c>
      <c r="AW430" s="1"/>
      <c r="BC430" s="2"/>
    </row>
    <row r="431" ht="15" customHeight="1">
      <c r="A431" t="str">
        <f t="shared" si="30"/>
        <v>2018_05_1199_2</v>
      </c>
      <c r="B431" t="str">
        <f t="shared" si="31"/>
        <v>2018_05_3926</v>
      </c>
      <c r="C431" s="1" t="s">
        <v>140</v>
      </c>
      <c r="D431">
        <f t="shared" si="32"/>
        <v>430</v>
      </c>
      <c r="E431">
        <v>1199</v>
      </c>
      <c r="F431">
        <f t="shared" si="33"/>
        <v>2</v>
      </c>
      <c r="G431" s="2" t="str">
        <f t="shared" si="34"/>
        <v/>
      </c>
      <c r="H431" t="s">
        <v>141</v>
      </c>
      <c r="I431">
        <v>3926</v>
      </c>
      <c r="J431">
        <v>1201</v>
      </c>
      <c r="K431">
        <v>1202</v>
      </c>
      <c r="L431" t="s">
        <v>31</v>
      </c>
      <c r="M431" t="s">
        <v>20</v>
      </c>
      <c r="N431">
        <v>522</v>
      </c>
      <c r="O431">
        <v>3976</v>
      </c>
      <c r="P431">
        <v>10</v>
      </c>
      <c r="Q431" t="s">
        <v>452</v>
      </c>
      <c r="AW431" s="1"/>
      <c r="BC431" s="2"/>
    </row>
    <row r="432" ht="15" customHeight="1">
      <c r="A432" t="str">
        <f t="shared" si="30"/>
        <v>2018_05_1199_3</v>
      </c>
      <c r="B432" t="str">
        <f t="shared" si="31"/>
        <v>2018_05_4540</v>
      </c>
      <c r="C432" s="1" t="s">
        <v>140</v>
      </c>
      <c r="D432">
        <f t="shared" si="32"/>
        <v>431</v>
      </c>
      <c r="E432">
        <v>1199</v>
      </c>
      <c r="F432">
        <f t="shared" si="33"/>
        <v>3</v>
      </c>
      <c r="G432" s="2" t="str">
        <f t="shared" si="34"/>
        <v/>
      </c>
      <c r="H432" t="s">
        <v>141</v>
      </c>
      <c r="I432">
        <v>4540</v>
      </c>
      <c r="J432">
        <v>1202</v>
      </c>
      <c r="K432">
        <v>1201</v>
      </c>
      <c r="L432" t="s">
        <v>31</v>
      </c>
      <c r="M432" t="s">
        <v>20</v>
      </c>
      <c r="N432">
        <v>1023</v>
      </c>
      <c r="O432">
        <v>3976</v>
      </c>
      <c r="P432">
        <v>10</v>
      </c>
      <c r="Q432" t="s">
        <v>453</v>
      </c>
      <c r="AW432" s="1"/>
      <c r="BC432" s="2"/>
    </row>
    <row r="433" ht="15" customHeight="1">
      <c r="A433" t="str">
        <f t="shared" si="30"/>
        <v>2018_05_1199_4</v>
      </c>
      <c r="B433" t="str">
        <f t="shared" si="31"/>
        <v>2018_05_4697</v>
      </c>
      <c r="C433" s="1" t="s">
        <v>140</v>
      </c>
      <c r="D433">
        <f t="shared" si="32"/>
        <v>432</v>
      </c>
      <c r="E433">
        <v>1199</v>
      </c>
      <c r="F433">
        <f t="shared" si="33"/>
        <v>4</v>
      </c>
      <c r="G433" s="2" t="str">
        <f t="shared" si="34"/>
        <v/>
      </c>
      <c r="H433" t="s">
        <v>141</v>
      </c>
      <c r="I433">
        <v>4697</v>
      </c>
      <c r="J433">
        <v>1201</v>
      </c>
      <c r="K433">
        <v>1202</v>
      </c>
      <c r="L433" t="s">
        <v>31</v>
      </c>
      <c r="M433" t="s">
        <v>20</v>
      </c>
      <c r="N433">
        <v>486</v>
      </c>
      <c r="O433">
        <v>3976</v>
      </c>
      <c r="P433">
        <v>10</v>
      </c>
      <c r="Q433" t="s">
        <v>454</v>
      </c>
      <c r="AW433" s="1"/>
      <c r="BC433" s="2"/>
    </row>
    <row r="434" ht="15" customHeight="1">
      <c r="A434" t="str">
        <f t="shared" si="30"/>
        <v>2018_05_1199_5</v>
      </c>
      <c r="B434" t="str">
        <f t="shared" si="31"/>
        <v>2018_05_5516</v>
      </c>
      <c r="C434" s="1" t="s">
        <v>140</v>
      </c>
      <c r="D434">
        <f t="shared" si="32"/>
        <v>433</v>
      </c>
      <c r="E434">
        <v>1199</v>
      </c>
      <c r="F434">
        <f t="shared" si="33"/>
        <v>5</v>
      </c>
      <c r="G434" s="2" t="str">
        <f t="shared" si="34"/>
        <v/>
      </c>
      <c r="H434" t="s">
        <v>141</v>
      </c>
      <c r="I434">
        <v>5516</v>
      </c>
      <c r="J434">
        <v>1202</v>
      </c>
      <c r="K434">
        <v>1201</v>
      </c>
      <c r="L434" t="s">
        <v>31</v>
      </c>
      <c r="M434" t="s">
        <v>20</v>
      </c>
      <c r="N434">
        <v>758</v>
      </c>
      <c r="O434">
        <v>3976</v>
      </c>
      <c r="P434">
        <v>10</v>
      </c>
      <c r="Q434" t="s">
        <v>455</v>
      </c>
      <c r="AW434" s="1"/>
      <c r="BC434" s="2"/>
    </row>
    <row r="435" ht="15" customHeight="1">
      <c r="A435" t="str">
        <f t="shared" si="30"/>
        <v>2018_05_1199_6</v>
      </c>
      <c r="B435" t="str">
        <f t="shared" si="31"/>
        <v>2018_05_6075</v>
      </c>
      <c r="C435" s="1" t="s">
        <v>140</v>
      </c>
      <c r="D435">
        <f t="shared" si="32"/>
        <v>434</v>
      </c>
      <c r="E435">
        <v>1199</v>
      </c>
      <c r="F435">
        <f t="shared" si="33"/>
        <v>6</v>
      </c>
      <c r="G435" s="2" t="str">
        <f t="shared" si="34"/>
        <v/>
      </c>
      <c r="H435" t="s">
        <v>141</v>
      </c>
      <c r="I435">
        <v>6075</v>
      </c>
      <c r="J435">
        <v>1201</v>
      </c>
      <c r="K435">
        <v>1202</v>
      </c>
      <c r="L435" t="s">
        <v>31</v>
      </c>
      <c r="M435" t="s">
        <v>20</v>
      </c>
      <c r="N435">
        <v>118</v>
      </c>
      <c r="O435">
        <v>3976</v>
      </c>
      <c r="P435">
        <v>10</v>
      </c>
      <c r="Q435" t="s">
        <v>456</v>
      </c>
      <c r="AW435" s="1"/>
      <c r="BC435" s="2"/>
    </row>
    <row r="436" ht="15" customHeight="1">
      <c r="A436" t="str">
        <f t="shared" si="30"/>
        <v>2018_05_1199_7</v>
      </c>
      <c r="B436" t="str">
        <f t="shared" si="31"/>
        <v>2018_05_6178</v>
      </c>
      <c r="C436" s="1" t="s">
        <v>140</v>
      </c>
      <c r="D436">
        <f t="shared" si="32"/>
        <v>435</v>
      </c>
      <c r="E436">
        <v>1199</v>
      </c>
      <c r="F436">
        <f t="shared" si="33"/>
        <v>7</v>
      </c>
      <c r="G436" s="2" t="str">
        <f t="shared" si="34"/>
        <v/>
      </c>
      <c r="H436" t="s">
        <v>141</v>
      </c>
      <c r="I436">
        <v>6178</v>
      </c>
      <c r="J436">
        <v>1202</v>
      </c>
      <c r="K436">
        <v>1201</v>
      </c>
      <c r="L436" t="s">
        <v>31</v>
      </c>
      <c r="M436" t="s">
        <v>20</v>
      </c>
      <c r="N436">
        <v>185</v>
      </c>
      <c r="O436">
        <v>3976</v>
      </c>
      <c r="P436">
        <v>10</v>
      </c>
      <c r="Q436" t="s">
        <v>457</v>
      </c>
      <c r="AW436" s="1"/>
      <c r="BC436" s="2"/>
    </row>
    <row r="437" ht="15" customHeight="1">
      <c r="A437" t="str">
        <f t="shared" si="30"/>
        <v>2018_05_1199_8</v>
      </c>
      <c r="B437" t="str">
        <f t="shared" si="31"/>
        <v>2018_05_6361</v>
      </c>
      <c r="C437" s="1" t="s">
        <v>140</v>
      </c>
      <c r="D437">
        <f t="shared" si="32"/>
        <v>436</v>
      </c>
      <c r="E437">
        <v>1199</v>
      </c>
      <c r="F437">
        <f t="shared" si="33"/>
        <v>8</v>
      </c>
      <c r="G437" s="2" t="str">
        <f t="shared" si="34"/>
        <v/>
      </c>
      <c r="H437" t="s">
        <v>141</v>
      </c>
      <c r="I437">
        <v>6361</v>
      </c>
      <c r="J437">
        <v>1201</v>
      </c>
      <c r="K437">
        <v>1202</v>
      </c>
      <c r="L437" t="s">
        <v>31</v>
      </c>
      <c r="M437" t="s">
        <v>20</v>
      </c>
      <c r="N437">
        <v>106</v>
      </c>
      <c r="O437">
        <v>3976</v>
      </c>
      <c r="P437">
        <v>10</v>
      </c>
      <c r="Q437" t="s">
        <v>458</v>
      </c>
      <c r="AW437" s="1"/>
      <c r="BC437" s="2"/>
    </row>
    <row r="438" ht="15" customHeight="1">
      <c r="A438" t="str">
        <f t="shared" si="30"/>
        <v>2018_05_1199_9</v>
      </c>
      <c r="B438" t="str">
        <f t="shared" si="31"/>
        <v>2018_05_6452</v>
      </c>
      <c r="C438" s="1" t="s">
        <v>140</v>
      </c>
      <c r="D438">
        <f t="shared" si="32"/>
        <v>437</v>
      </c>
      <c r="E438">
        <v>1199</v>
      </c>
      <c r="F438">
        <f t="shared" si="33"/>
        <v>9</v>
      </c>
      <c r="G438" s="2" t="str">
        <f t="shared" si="34"/>
        <v>x</v>
      </c>
      <c r="H438" t="s">
        <v>141</v>
      </c>
      <c r="I438">
        <v>6452</v>
      </c>
      <c r="J438">
        <v>1202</v>
      </c>
      <c r="K438">
        <v>1201</v>
      </c>
      <c r="L438" t="s">
        <v>20</v>
      </c>
      <c r="M438" t="s">
        <v>20</v>
      </c>
      <c r="N438">
        <v>111</v>
      </c>
      <c r="O438">
        <v>3976</v>
      </c>
      <c r="P438">
        <v>10</v>
      </c>
      <c r="Q438" t="s">
        <v>459</v>
      </c>
      <c r="AW438" s="1"/>
      <c r="BC438" s="2"/>
    </row>
    <row r="439" ht="15" customHeight="1">
      <c r="A439" t="str">
        <f t="shared" si="30"/>
        <v>2018_05_1225_1</v>
      </c>
      <c r="B439" t="str">
        <f t="shared" si="31"/>
        <v>2018_05_3634</v>
      </c>
      <c r="C439" s="1" t="s">
        <v>140</v>
      </c>
      <c r="D439">
        <f t="shared" si="32"/>
        <v>438</v>
      </c>
      <c r="E439">
        <v>1225</v>
      </c>
      <c r="F439">
        <f t="shared" si="33"/>
        <v>1</v>
      </c>
      <c r="G439" s="2" t="str">
        <f t="shared" si="34"/>
        <v/>
      </c>
      <c r="H439" t="s">
        <v>141</v>
      </c>
      <c r="I439">
        <v>3634</v>
      </c>
      <c r="J439">
        <v>1228</v>
      </c>
      <c r="K439">
        <v>1227</v>
      </c>
      <c r="L439" t="s">
        <v>19</v>
      </c>
      <c r="M439" t="s">
        <v>20</v>
      </c>
      <c r="N439">
        <v>684</v>
      </c>
      <c r="O439">
        <v>29928</v>
      </c>
      <c r="P439">
        <v>10</v>
      </c>
      <c r="Q439" t="s">
        <v>460</v>
      </c>
      <c r="AW439" s="1"/>
      <c r="BC439" s="2"/>
    </row>
    <row r="440" ht="15" customHeight="1">
      <c r="A440" t="str">
        <f t="shared" si="30"/>
        <v>2018_05_1225_2</v>
      </c>
      <c r="B440" t="str">
        <f t="shared" si="31"/>
        <v>2018_05_3982</v>
      </c>
      <c r="C440" s="1" t="s">
        <v>140</v>
      </c>
      <c r="D440">
        <f t="shared" si="32"/>
        <v>439</v>
      </c>
      <c r="E440">
        <v>1225</v>
      </c>
      <c r="F440">
        <f t="shared" si="33"/>
        <v>2</v>
      </c>
      <c r="G440" s="2" t="str">
        <f t="shared" si="34"/>
        <v/>
      </c>
      <c r="H440" t="s">
        <v>141</v>
      </c>
      <c r="I440">
        <v>3982</v>
      </c>
      <c r="J440">
        <v>1227</v>
      </c>
      <c r="K440">
        <v>1228</v>
      </c>
      <c r="L440" t="s">
        <v>31</v>
      </c>
      <c r="M440" t="s">
        <v>20</v>
      </c>
      <c r="N440">
        <v>4202</v>
      </c>
      <c r="O440">
        <v>29928</v>
      </c>
      <c r="P440">
        <v>10</v>
      </c>
      <c r="Q440" t="s">
        <v>461</v>
      </c>
      <c r="AW440" s="1"/>
      <c r="BC440" s="2"/>
    </row>
    <row r="441" ht="15" customHeight="1">
      <c r="A441" t="str">
        <f t="shared" si="30"/>
        <v>2018_05_1225_3</v>
      </c>
      <c r="B441" t="str">
        <f t="shared" si="31"/>
        <v>2018_05_4133</v>
      </c>
      <c r="C441" s="1" t="s">
        <v>140</v>
      </c>
      <c r="D441">
        <f t="shared" si="32"/>
        <v>440</v>
      </c>
      <c r="E441">
        <v>1225</v>
      </c>
      <c r="F441">
        <f t="shared" si="33"/>
        <v>3</v>
      </c>
      <c r="G441" s="2" t="str">
        <f t="shared" si="34"/>
        <v/>
      </c>
      <c r="H441" t="s">
        <v>141</v>
      </c>
      <c r="I441">
        <v>4133</v>
      </c>
      <c r="J441">
        <v>1228</v>
      </c>
      <c r="K441">
        <v>1227</v>
      </c>
      <c r="L441" t="s">
        <v>31</v>
      </c>
      <c r="M441" t="s">
        <v>20</v>
      </c>
      <c r="N441">
        <v>4176</v>
      </c>
      <c r="O441">
        <v>29928</v>
      </c>
      <c r="P441">
        <v>10</v>
      </c>
      <c r="Q441" t="s">
        <v>462</v>
      </c>
      <c r="AW441" s="1"/>
      <c r="BC441" s="2"/>
    </row>
    <row r="442" ht="15" customHeight="1">
      <c r="A442" t="str">
        <f t="shared" si="30"/>
        <v>2018_05_1225_4</v>
      </c>
      <c r="B442" t="str">
        <f t="shared" si="31"/>
        <v>2018_05_5524</v>
      </c>
      <c r="C442" s="1" t="s">
        <v>140</v>
      </c>
      <c r="D442">
        <f t="shared" si="32"/>
        <v>441</v>
      </c>
      <c r="E442">
        <v>1225</v>
      </c>
      <c r="F442">
        <f t="shared" si="33"/>
        <v>4</v>
      </c>
      <c r="G442" s="2" t="str">
        <f t="shared" si="34"/>
        <v/>
      </c>
      <c r="H442" t="s">
        <v>141</v>
      </c>
      <c r="I442">
        <v>5524</v>
      </c>
      <c r="J442">
        <v>1227</v>
      </c>
      <c r="K442">
        <v>1228</v>
      </c>
      <c r="L442" t="s">
        <v>31</v>
      </c>
      <c r="M442" t="s">
        <v>20</v>
      </c>
      <c r="N442">
        <v>3733</v>
      </c>
      <c r="O442">
        <v>29928</v>
      </c>
      <c r="P442">
        <v>10</v>
      </c>
      <c r="Q442" t="s">
        <v>463</v>
      </c>
      <c r="AW442" s="1"/>
      <c r="BC442" s="2"/>
    </row>
    <row r="443" ht="15" customHeight="1">
      <c r="A443" t="str">
        <f t="shared" si="30"/>
        <v>2018_05_1225_5</v>
      </c>
      <c r="B443" t="str">
        <f t="shared" si="31"/>
        <v>2018_05_6129</v>
      </c>
      <c r="C443" s="1" t="s">
        <v>140</v>
      </c>
      <c r="D443">
        <f t="shared" si="32"/>
        <v>442</v>
      </c>
      <c r="E443">
        <v>1225</v>
      </c>
      <c r="F443">
        <f t="shared" si="33"/>
        <v>5</v>
      </c>
      <c r="G443" s="2" t="str">
        <f t="shared" si="34"/>
        <v/>
      </c>
      <c r="H443" t="s">
        <v>141</v>
      </c>
      <c r="I443">
        <v>6129</v>
      </c>
      <c r="J443">
        <v>1228</v>
      </c>
      <c r="K443">
        <v>1227</v>
      </c>
      <c r="L443" t="s">
        <v>31</v>
      </c>
      <c r="M443" t="s">
        <v>20</v>
      </c>
      <c r="N443">
        <v>3858</v>
      </c>
      <c r="O443">
        <v>29928</v>
      </c>
      <c r="P443">
        <v>10</v>
      </c>
      <c r="Q443" t="s">
        <v>332</v>
      </c>
      <c r="AW443" s="1"/>
      <c r="BC443" s="2"/>
    </row>
    <row r="444" ht="15" customHeight="1">
      <c r="A444" t="str">
        <f t="shared" si="30"/>
        <v>2018_05_1225_6</v>
      </c>
      <c r="B444" t="str">
        <f t="shared" si="31"/>
        <v>2018_05_6245</v>
      </c>
      <c r="C444" s="1" t="s">
        <v>140</v>
      </c>
      <c r="D444">
        <f t="shared" si="32"/>
        <v>443</v>
      </c>
      <c r="E444">
        <v>1225</v>
      </c>
      <c r="F444">
        <f t="shared" si="33"/>
        <v>6</v>
      </c>
      <c r="G444" s="2" t="str">
        <f t="shared" si="34"/>
        <v/>
      </c>
      <c r="H444" t="s">
        <v>141</v>
      </c>
      <c r="I444">
        <v>6245</v>
      </c>
      <c r="J444">
        <v>1227</v>
      </c>
      <c r="K444">
        <v>1228</v>
      </c>
      <c r="L444" t="s">
        <v>31</v>
      </c>
      <c r="M444" t="s">
        <v>20</v>
      </c>
      <c r="N444">
        <v>6513</v>
      </c>
      <c r="O444">
        <v>29928</v>
      </c>
      <c r="P444">
        <v>10</v>
      </c>
      <c r="Q444" t="s">
        <v>463</v>
      </c>
      <c r="AW444" s="1"/>
      <c r="BC444" s="2"/>
    </row>
    <row r="445" ht="15" customHeight="1">
      <c r="A445" t="str">
        <f t="shared" si="30"/>
        <v>2018_05_1225_7</v>
      </c>
      <c r="B445" t="str">
        <f t="shared" si="31"/>
        <v>2018_05_6495</v>
      </c>
      <c r="C445" s="1" t="s">
        <v>140</v>
      </c>
      <c r="D445">
        <f t="shared" si="32"/>
        <v>444</v>
      </c>
      <c r="E445">
        <v>1225</v>
      </c>
      <c r="F445">
        <f t="shared" si="33"/>
        <v>7</v>
      </c>
      <c r="G445" s="2" t="str">
        <f t="shared" si="34"/>
        <v/>
      </c>
      <c r="H445" t="s">
        <v>141</v>
      </c>
      <c r="I445">
        <v>6495</v>
      </c>
      <c r="J445">
        <v>1228</v>
      </c>
      <c r="K445">
        <v>1227</v>
      </c>
      <c r="L445" t="s">
        <v>31</v>
      </c>
      <c r="M445" t="s">
        <v>20</v>
      </c>
      <c r="N445">
        <v>3531</v>
      </c>
      <c r="O445">
        <v>29928</v>
      </c>
      <c r="P445">
        <v>10</v>
      </c>
      <c r="Q445" t="s">
        <v>464</v>
      </c>
      <c r="AW445" s="1"/>
      <c r="BC445" s="2"/>
    </row>
    <row r="446" ht="15" customHeight="1">
      <c r="A446" t="str">
        <f t="shared" si="30"/>
        <v>2018_05_1225_8</v>
      </c>
      <c r="B446" t="str">
        <f t="shared" si="31"/>
        <v>2018_05_6515</v>
      </c>
      <c r="C446" s="1" t="s">
        <v>140</v>
      </c>
      <c r="D446">
        <f t="shared" si="32"/>
        <v>445</v>
      </c>
      <c r="E446">
        <v>1225</v>
      </c>
      <c r="F446">
        <f t="shared" si="33"/>
        <v>8</v>
      </c>
      <c r="G446" s="2" t="str">
        <f t="shared" si="34"/>
        <v/>
      </c>
      <c r="H446" t="s">
        <v>141</v>
      </c>
      <c r="I446">
        <v>6515</v>
      </c>
      <c r="J446">
        <v>1227</v>
      </c>
      <c r="K446">
        <v>1228</v>
      </c>
      <c r="L446" t="s">
        <v>31</v>
      </c>
      <c r="M446" t="s">
        <v>20</v>
      </c>
      <c r="N446">
        <v>3048</v>
      </c>
      <c r="O446">
        <v>29928</v>
      </c>
      <c r="P446">
        <v>10</v>
      </c>
      <c r="Q446" t="s">
        <v>463</v>
      </c>
      <c r="AW446" s="1"/>
      <c r="BC446" s="2"/>
    </row>
    <row r="447" ht="15" customHeight="1">
      <c r="A447" t="str">
        <f t="shared" si="30"/>
        <v>2018_05_1225_9</v>
      </c>
      <c r="B447" t="str">
        <f t="shared" si="31"/>
        <v>2018_05_6554</v>
      </c>
      <c r="C447" s="1" t="s">
        <v>140</v>
      </c>
      <c r="D447">
        <f t="shared" si="32"/>
        <v>446</v>
      </c>
      <c r="E447">
        <v>1225</v>
      </c>
      <c r="F447">
        <f t="shared" si="33"/>
        <v>9</v>
      </c>
      <c r="G447" s="2" t="str">
        <f t="shared" si="34"/>
        <v>x</v>
      </c>
      <c r="H447" t="s">
        <v>141</v>
      </c>
      <c r="I447">
        <v>6554</v>
      </c>
      <c r="J447">
        <v>1228</v>
      </c>
      <c r="K447">
        <v>1227</v>
      </c>
      <c r="L447" t="s">
        <v>20</v>
      </c>
      <c r="M447" t="s">
        <v>20</v>
      </c>
      <c r="N447">
        <v>162</v>
      </c>
      <c r="O447">
        <v>29928</v>
      </c>
      <c r="P447">
        <v>10</v>
      </c>
      <c r="Q447" t="s">
        <v>465</v>
      </c>
      <c r="AW447" s="1"/>
      <c r="BC447" s="2"/>
    </row>
    <row r="448" ht="15" customHeight="1">
      <c r="A448" t="str">
        <f t="shared" si="30"/>
        <v>2018_05_1251_1</v>
      </c>
      <c r="B448" t="str">
        <f t="shared" si="31"/>
        <v>2018_05_4220</v>
      </c>
      <c r="C448" s="1" t="s">
        <v>140</v>
      </c>
      <c r="D448">
        <f t="shared" si="32"/>
        <v>447</v>
      </c>
      <c r="E448">
        <v>1251</v>
      </c>
      <c r="F448">
        <f t="shared" si="33"/>
        <v>1</v>
      </c>
      <c r="G448" s="2" t="str">
        <f t="shared" si="34"/>
        <v/>
      </c>
      <c r="H448" t="s">
        <v>141</v>
      </c>
      <c r="I448">
        <v>4220</v>
      </c>
      <c r="J448">
        <v>1254</v>
      </c>
      <c r="K448">
        <v>1253</v>
      </c>
      <c r="L448" t="s">
        <v>19</v>
      </c>
      <c r="M448" t="s">
        <v>20</v>
      </c>
      <c r="N448">
        <v>207</v>
      </c>
      <c r="O448">
        <v>2441</v>
      </c>
      <c r="P448">
        <v>13</v>
      </c>
      <c r="Q448" t="s">
        <v>466</v>
      </c>
      <c r="AW448" s="1"/>
      <c r="BC448" s="2"/>
    </row>
    <row r="449" ht="15" customHeight="1">
      <c r="A449" t="str">
        <f t="shared" si="30"/>
        <v>2018_05_1251_2</v>
      </c>
      <c r="B449" t="str">
        <f t="shared" si="31"/>
        <v>2018_05_4989</v>
      </c>
      <c r="C449" s="1" t="s">
        <v>140</v>
      </c>
      <c r="D449">
        <f t="shared" si="32"/>
        <v>448</v>
      </c>
      <c r="E449">
        <v>1251</v>
      </c>
      <c r="F449">
        <f t="shared" si="33"/>
        <v>2</v>
      </c>
      <c r="G449" s="2" t="str">
        <f t="shared" si="34"/>
        <v/>
      </c>
      <c r="H449" t="s">
        <v>141</v>
      </c>
      <c r="I449">
        <v>4989</v>
      </c>
      <c r="J449">
        <v>1253</v>
      </c>
      <c r="K449">
        <v>1254</v>
      </c>
      <c r="L449" t="s">
        <v>31</v>
      </c>
      <c r="M449" t="s">
        <v>20</v>
      </c>
      <c r="N449">
        <v>602</v>
      </c>
      <c r="O449">
        <v>2441</v>
      </c>
      <c r="P449">
        <v>13</v>
      </c>
      <c r="Q449" t="s">
        <v>467</v>
      </c>
      <c r="AW449" s="1"/>
      <c r="BC449" s="2"/>
    </row>
    <row r="450" ht="15" customHeight="1">
      <c r="A450" t="str">
        <f t="shared" ref="A450:A513" si="35">CONCATENATE($C450,"_",$E450,"_",$F450)</f>
        <v>2018_05_1251_3</v>
      </c>
      <c r="B450" t="str">
        <f t="shared" ref="B450:B513" si="36">CONCATENATE($C450,"_",$I450)</f>
        <v>2018_05_5322</v>
      </c>
      <c r="C450" s="1" t="s">
        <v>140</v>
      </c>
      <c r="D450">
        <f t="shared" ref="D450:D513" si="37">IF(ISNUMBER($D449),$D449+1,1)</f>
        <v>449</v>
      </c>
      <c r="E450">
        <v>1251</v>
      </c>
      <c r="F450">
        <f t="shared" ref="F450:F513" si="38">IF($E450="","",IF($E450=$E449,$F449+1,1))</f>
        <v>3</v>
      </c>
      <c r="G450" s="2" t="str">
        <f t="shared" ref="G450:G513" si="39">IF($E451=$E450,"","x")</f>
        <v/>
      </c>
      <c r="H450" t="s">
        <v>141</v>
      </c>
      <c r="I450">
        <v>5322</v>
      </c>
      <c r="J450">
        <v>1254</v>
      </c>
      <c r="K450">
        <v>1253</v>
      </c>
      <c r="L450" t="s">
        <v>31</v>
      </c>
      <c r="M450" t="s">
        <v>20</v>
      </c>
      <c r="N450">
        <v>365</v>
      </c>
      <c r="O450">
        <v>2441</v>
      </c>
      <c r="P450">
        <v>13</v>
      </c>
      <c r="Q450" t="s">
        <v>468</v>
      </c>
      <c r="AW450" s="1"/>
      <c r="BC450" s="2"/>
    </row>
    <row r="451" ht="15" customHeight="1">
      <c r="A451" t="str">
        <f t="shared" si="35"/>
        <v>2018_05_1251_4</v>
      </c>
      <c r="B451" t="str">
        <f t="shared" si="36"/>
        <v>2018_05_5390</v>
      </c>
      <c r="C451" s="1" t="s">
        <v>140</v>
      </c>
      <c r="D451">
        <f t="shared" si="37"/>
        <v>450</v>
      </c>
      <c r="E451">
        <v>1251</v>
      </c>
      <c r="F451">
        <f t="shared" si="38"/>
        <v>4</v>
      </c>
      <c r="G451" s="2" t="str">
        <f t="shared" si="39"/>
        <v/>
      </c>
      <c r="H451" t="s">
        <v>141</v>
      </c>
      <c r="I451">
        <v>5390</v>
      </c>
      <c r="J451">
        <v>1253</v>
      </c>
      <c r="K451">
        <v>1254</v>
      </c>
      <c r="L451" t="s">
        <v>31</v>
      </c>
      <c r="M451" t="s">
        <v>20</v>
      </c>
      <c r="N451">
        <v>662</v>
      </c>
      <c r="O451">
        <v>2441</v>
      </c>
      <c r="P451">
        <v>13</v>
      </c>
      <c r="Q451" t="s">
        <v>469</v>
      </c>
      <c r="AW451" s="1"/>
      <c r="BC451" s="2"/>
    </row>
    <row r="452" ht="15" customHeight="1">
      <c r="A452" t="str">
        <f t="shared" si="35"/>
        <v>2018_05_1251_5</v>
      </c>
      <c r="B452" t="str">
        <f t="shared" si="36"/>
        <v>2018_05_5578</v>
      </c>
      <c r="C452" s="1" t="s">
        <v>140</v>
      </c>
      <c r="D452">
        <f t="shared" si="37"/>
        <v>451</v>
      </c>
      <c r="E452">
        <v>1251</v>
      </c>
      <c r="F452">
        <f t="shared" si="38"/>
        <v>5</v>
      </c>
      <c r="G452" s="2" t="str">
        <f t="shared" si="39"/>
        <v/>
      </c>
      <c r="H452" t="s">
        <v>141</v>
      </c>
      <c r="I452">
        <v>5578</v>
      </c>
      <c r="J452">
        <v>1254</v>
      </c>
      <c r="K452">
        <v>1253</v>
      </c>
      <c r="L452" t="s">
        <v>31</v>
      </c>
      <c r="M452" t="s">
        <v>20</v>
      </c>
      <c r="N452">
        <v>116</v>
      </c>
      <c r="O452">
        <v>2441</v>
      </c>
      <c r="P452">
        <v>13</v>
      </c>
      <c r="Q452" t="s">
        <v>470</v>
      </c>
      <c r="AW452" s="1"/>
      <c r="BC452" s="2"/>
    </row>
    <row r="453" ht="15" customHeight="1">
      <c r="A453" t="str">
        <f t="shared" si="35"/>
        <v>2018_05_1251_6</v>
      </c>
      <c r="B453" t="str">
        <f t="shared" si="36"/>
        <v>2018_05_6566</v>
      </c>
      <c r="C453" s="1" t="s">
        <v>140</v>
      </c>
      <c r="D453">
        <f t="shared" si="37"/>
        <v>452</v>
      </c>
      <c r="E453">
        <v>1251</v>
      </c>
      <c r="F453">
        <f t="shared" si="38"/>
        <v>6</v>
      </c>
      <c r="G453" s="2" t="str">
        <f t="shared" si="39"/>
        <v/>
      </c>
      <c r="H453" t="s">
        <v>141</v>
      </c>
      <c r="I453">
        <v>6566</v>
      </c>
      <c r="J453">
        <v>1253</v>
      </c>
      <c r="K453">
        <v>1254</v>
      </c>
      <c r="L453" t="s">
        <v>31</v>
      </c>
      <c r="M453" t="s">
        <v>20</v>
      </c>
      <c r="N453">
        <v>89</v>
      </c>
      <c r="O453">
        <v>2441</v>
      </c>
      <c r="P453">
        <v>13</v>
      </c>
      <c r="Q453" t="s">
        <v>471</v>
      </c>
      <c r="AW453" s="1"/>
      <c r="BC453" s="2"/>
    </row>
    <row r="454" ht="15" customHeight="1">
      <c r="A454" t="str">
        <f t="shared" si="35"/>
        <v>2018_05_1251_7</v>
      </c>
      <c r="B454" t="str">
        <f t="shared" si="36"/>
        <v>2018_05_6600</v>
      </c>
      <c r="C454" s="1" t="s">
        <v>140</v>
      </c>
      <c r="D454">
        <f t="shared" si="37"/>
        <v>453</v>
      </c>
      <c r="E454">
        <v>1251</v>
      </c>
      <c r="F454">
        <f t="shared" si="38"/>
        <v>7</v>
      </c>
      <c r="G454" s="2" t="str">
        <f t="shared" si="39"/>
        <v/>
      </c>
      <c r="H454" t="s">
        <v>141</v>
      </c>
      <c r="I454">
        <v>6600</v>
      </c>
      <c r="J454">
        <v>1254</v>
      </c>
      <c r="K454">
        <v>1253</v>
      </c>
      <c r="L454" t="s">
        <v>31</v>
      </c>
      <c r="M454" t="s">
        <v>20</v>
      </c>
      <c r="N454">
        <v>84</v>
      </c>
      <c r="O454">
        <v>2441</v>
      </c>
      <c r="P454">
        <v>13</v>
      </c>
      <c r="Q454" t="s">
        <v>472</v>
      </c>
      <c r="AW454" s="1"/>
      <c r="BC454" s="2"/>
    </row>
    <row r="455" ht="15" customHeight="1">
      <c r="A455" t="str">
        <f t="shared" si="35"/>
        <v>2018_05_1251_8</v>
      </c>
      <c r="B455" t="str">
        <f t="shared" si="36"/>
        <v>2018_05_6623</v>
      </c>
      <c r="C455" s="1" t="s">
        <v>140</v>
      </c>
      <c r="D455">
        <f t="shared" si="37"/>
        <v>454</v>
      </c>
      <c r="E455">
        <v>1251</v>
      </c>
      <c r="F455">
        <f t="shared" si="38"/>
        <v>8</v>
      </c>
      <c r="G455" s="2" t="str">
        <f t="shared" si="39"/>
        <v>x</v>
      </c>
      <c r="H455" t="s">
        <v>141</v>
      </c>
      <c r="I455">
        <v>6623</v>
      </c>
      <c r="J455">
        <v>1253</v>
      </c>
      <c r="K455">
        <v>1254</v>
      </c>
      <c r="L455" t="s">
        <v>20</v>
      </c>
      <c r="M455" t="s">
        <v>20</v>
      </c>
      <c r="N455">
        <v>59</v>
      </c>
      <c r="O455">
        <v>2441</v>
      </c>
      <c r="P455">
        <v>13</v>
      </c>
      <c r="Q455" t="s">
        <v>473</v>
      </c>
      <c r="AW455" s="1"/>
      <c r="BC455" s="2"/>
    </row>
    <row r="456" ht="15" customHeight="1">
      <c r="A456" t="str">
        <f t="shared" si="35"/>
        <v>2018_05_1277_1</v>
      </c>
      <c r="B456" t="str">
        <f t="shared" si="36"/>
        <v>2018_05_3636</v>
      </c>
      <c r="C456" s="1" t="s">
        <v>140</v>
      </c>
      <c r="D456">
        <f t="shared" si="37"/>
        <v>455</v>
      </c>
      <c r="E456">
        <v>1277</v>
      </c>
      <c r="F456">
        <f t="shared" si="38"/>
        <v>1</v>
      </c>
      <c r="G456" s="2" t="str">
        <f t="shared" si="39"/>
        <v/>
      </c>
      <c r="H456" t="s">
        <v>141</v>
      </c>
      <c r="I456">
        <v>3636</v>
      </c>
      <c r="J456">
        <v>1280</v>
      </c>
      <c r="K456">
        <v>1279</v>
      </c>
      <c r="L456" t="s">
        <v>19</v>
      </c>
      <c r="M456" t="s">
        <v>20</v>
      </c>
      <c r="N456">
        <v>318</v>
      </c>
      <c r="O456">
        <v>3148</v>
      </c>
      <c r="P456">
        <v>10</v>
      </c>
      <c r="Q456" t="s">
        <v>474</v>
      </c>
      <c r="AW456" s="1"/>
      <c r="BC456" s="2"/>
    </row>
    <row r="457" ht="15" customHeight="1">
      <c r="A457" t="str">
        <f t="shared" si="35"/>
        <v>2018_05_1277_2</v>
      </c>
      <c r="B457" t="str">
        <f t="shared" si="36"/>
        <v>2018_05_3942</v>
      </c>
      <c r="C457" s="1" t="s">
        <v>140</v>
      </c>
      <c r="D457">
        <f t="shared" si="37"/>
        <v>456</v>
      </c>
      <c r="E457">
        <v>1277</v>
      </c>
      <c r="F457">
        <f t="shared" si="38"/>
        <v>2</v>
      </c>
      <c r="G457" s="2" t="str">
        <f t="shared" si="39"/>
        <v/>
      </c>
      <c r="H457" t="s">
        <v>141</v>
      </c>
      <c r="I457">
        <v>3942</v>
      </c>
      <c r="J457">
        <v>1279</v>
      </c>
      <c r="K457">
        <v>1280</v>
      </c>
      <c r="L457" t="s">
        <v>31</v>
      </c>
      <c r="M457" t="s">
        <v>20</v>
      </c>
      <c r="N457">
        <v>363</v>
      </c>
      <c r="O457">
        <v>3148</v>
      </c>
      <c r="P457">
        <v>10</v>
      </c>
      <c r="Q457" t="s">
        <v>475</v>
      </c>
      <c r="AW457" s="1"/>
      <c r="BC457" s="2"/>
    </row>
    <row r="458" ht="15" customHeight="1">
      <c r="A458" t="str">
        <f t="shared" si="35"/>
        <v>2018_05_1277_3</v>
      </c>
      <c r="B458" t="str">
        <f t="shared" si="36"/>
        <v>2018_05_4098</v>
      </c>
      <c r="C458" s="1" t="s">
        <v>140</v>
      </c>
      <c r="D458">
        <f t="shared" si="37"/>
        <v>457</v>
      </c>
      <c r="E458">
        <v>1277</v>
      </c>
      <c r="F458">
        <f t="shared" si="38"/>
        <v>3</v>
      </c>
      <c r="G458" s="2" t="str">
        <f t="shared" si="39"/>
        <v/>
      </c>
      <c r="H458" t="s">
        <v>141</v>
      </c>
      <c r="I458">
        <v>4098</v>
      </c>
      <c r="J458">
        <v>1280</v>
      </c>
      <c r="K458">
        <v>1279</v>
      </c>
      <c r="L458" t="s">
        <v>31</v>
      </c>
      <c r="M458" t="s">
        <v>20</v>
      </c>
      <c r="N458">
        <v>357</v>
      </c>
      <c r="O458">
        <v>3148</v>
      </c>
      <c r="P458">
        <v>10</v>
      </c>
      <c r="Q458" t="s">
        <v>476</v>
      </c>
      <c r="AW458" s="1"/>
      <c r="BC458" s="2"/>
    </row>
    <row r="459" ht="15" customHeight="1">
      <c r="A459" t="str">
        <f t="shared" si="35"/>
        <v>2018_05_1277_4</v>
      </c>
      <c r="B459" t="str">
        <f t="shared" si="36"/>
        <v>2018_05_4775</v>
      </c>
      <c r="C459" s="1" t="s">
        <v>140</v>
      </c>
      <c r="D459">
        <f t="shared" si="37"/>
        <v>458</v>
      </c>
      <c r="E459">
        <v>1277</v>
      </c>
      <c r="F459">
        <f t="shared" si="38"/>
        <v>4</v>
      </c>
      <c r="G459" s="2" t="str">
        <f t="shared" si="39"/>
        <v/>
      </c>
      <c r="H459" t="s">
        <v>141</v>
      </c>
      <c r="I459">
        <v>4775</v>
      </c>
      <c r="J459">
        <v>1279</v>
      </c>
      <c r="K459">
        <v>1280</v>
      </c>
      <c r="L459" t="s">
        <v>31</v>
      </c>
      <c r="M459" t="s">
        <v>20</v>
      </c>
      <c r="N459">
        <v>453</v>
      </c>
      <c r="O459">
        <v>3148</v>
      </c>
      <c r="P459">
        <v>10</v>
      </c>
      <c r="Q459" t="s">
        <v>477</v>
      </c>
      <c r="AW459" s="1"/>
      <c r="BC459" s="2"/>
    </row>
    <row r="460" ht="15" customHeight="1">
      <c r="A460" t="str">
        <f t="shared" si="35"/>
        <v>2018_05_1277_5</v>
      </c>
      <c r="B460" t="str">
        <f t="shared" si="36"/>
        <v>2018_05_4880</v>
      </c>
      <c r="C460" s="1" t="s">
        <v>140</v>
      </c>
      <c r="D460">
        <f t="shared" si="37"/>
        <v>459</v>
      </c>
      <c r="E460">
        <v>1277</v>
      </c>
      <c r="F460">
        <f t="shared" si="38"/>
        <v>5</v>
      </c>
      <c r="G460" s="2" t="str">
        <f t="shared" si="39"/>
        <v/>
      </c>
      <c r="H460" t="s">
        <v>141</v>
      </c>
      <c r="I460">
        <v>4880</v>
      </c>
      <c r="J460">
        <v>1280</v>
      </c>
      <c r="K460">
        <v>1279</v>
      </c>
      <c r="L460" t="s">
        <v>31</v>
      </c>
      <c r="M460" t="s">
        <v>20</v>
      </c>
      <c r="N460">
        <v>434</v>
      </c>
      <c r="O460">
        <v>3148</v>
      </c>
      <c r="P460">
        <v>10</v>
      </c>
      <c r="Q460" t="s">
        <v>478</v>
      </c>
      <c r="AW460" s="1"/>
      <c r="BC460" s="2"/>
    </row>
    <row r="461" ht="15" customHeight="1">
      <c r="A461" t="str">
        <f t="shared" si="35"/>
        <v>2018_05_1277_6</v>
      </c>
      <c r="B461" t="str">
        <f t="shared" si="36"/>
        <v>2018_05_5288</v>
      </c>
      <c r="C461" s="1" t="s">
        <v>140</v>
      </c>
      <c r="D461">
        <f t="shared" si="37"/>
        <v>460</v>
      </c>
      <c r="E461">
        <v>1277</v>
      </c>
      <c r="F461">
        <f t="shared" si="38"/>
        <v>6</v>
      </c>
      <c r="G461" s="2" t="str">
        <f t="shared" si="39"/>
        <v/>
      </c>
      <c r="H461" t="s">
        <v>141</v>
      </c>
      <c r="I461">
        <v>5288</v>
      </c>
      <c r="J461">
        <v>1279</v>
      </c>
      <c r="K461">
        <v>1280</v>
      </c>
      <c r="L461" t="s">
        <v>31</v>
      </c>
      <c r="M461" t="s">
        <v>20</v>
      </c>
      <c r="N461">
        <v>414</v>
      </c>
      <c r="O461">
        <v>3148</v>
      </c>
      <c r="P461">
        <v>10</v>
      </c>
      <c r="Q461" t="s">
        <v>479</v>
      </c>
      <c r="AW461" s="1"/>
      <c r="BC461" s="2"/>
    </row>
    <row r="462" ht="15" customHeight="1">
      <c r="A462" t="str">
        <f t="shared" si="35"/>
        <v>2018_05_1277_7</v>
      </c>
      <c r="B462" t="str">
        <f t="shared" si="36"/>
        <v>2018_05_5605</v>
      </c>
      <c r="C462" s="1" t="s">
        <v>140</v>
      </c>
      <c r="D462">
        <f t="shared" si="37"/>
        <v>461</v>
      </c>
      <c r="E462">
        <v>1277</v>
      </c>
      <c r="F462">
        <f t="shared" si="38"/>
        <v>7</v>
      </c>
      <c r="G462" s="2" t="str">
        <f t="shared" si="39"/>
        <v/>
      </c>
      <c r="H462" t="s">
        <v>141</v>
      </c>
      <c r="I462">
        <v>5605</v>
      </c>
      <c r="J462">
        <v>1280</v>
      </c>
      <c r="K462">
        <v>1279</v>
      </c>
      <c r="L462" t="s">
        <v>31</v>
      </c>
      <c r="M462" t="s">
        <v>20</v>
      </c>
      <c r="N462">
        <v>250</v>
      </c>
      <c r="O462">
        <v>3148</v>
      </c>
      <c r="P462">
        <v>10</v>
      </c>
      <c r="Q462" t="s">
        <v>480</v>
      </c>
      <c r="AW462" s="1"/>
      <c r="BC462" s="2"/>
    </row>
    <row r="463" ht="15" customHeight="1">
      <c r="A463" t="str">
        <f t="shared" si="35"/>
        <v>2018_05_1277_8</v>
      </c>
      <c r="B463" t="str">
        <f t="shared" si="36"/>
        <v>2018_05_6103</v>
      </c>
      <c r="C463" s="1" t="s">
        <v>140</v>
      </c>
      <c r="D463">
        <f t="shared" si="37"/>
        <v>462</v>
      </c>
      <c r="E463">
        <v>1277</v>
      </c>
      <c r="F463">
        <f t="shared" si="38"/>
        <v>8</v>
      </c>
      <c r="G463" s="2" t="str">
        <f t="shared" si="39"/>
        <v/>
      </c>
      <c r="H463" t="s">
        <v>141</v>
      </c>
      <c r="I463">
        <v>6103</v>
      </c>
      <c r="J463">
        <v>1279</v>
      </c>
      <c r="K463">
        <v>1280</v>
      </c>
      <c r="L463" t="s">
        <v>31</v>
      </c>
      <c r="M463" t="s">
        <v>20</v>
      </c>
      <c r="N463">
        <v>472</v>
      </c>
      <c r="O463">
        <v>3148</v>
      </c>
      <c r="P463">
        <v>10</v>
      </c>
      <c r="Q463" t="s">
        <v>481</v>
      </c>
      <c r="AW463" s="1"/>
      <c r="BC463" s="2"/>
    </row>
    <row r="464" ht="15" customHeight="1">
      <c r="A464" t="str">
        <f t="shared" si="35"/>
        <v>2018_05_1277_9</v>
      </c>
      <c r="B464" t="str">
        <f t="shared" si="36"/>
        <v>2018_05_6136</v>
      </c>
      <c r="C464" s="1" t="s">
        <v>140</v>
      </c>
      <c r="D464">
        <f t="shared" si="37"/>
        <v>463</v>
      </c>
      <c r="E464">
        <v>1277</v>
      </c>
      <c r="F464">
        <f t="shared" si="38"/>
        <v>9</v>
      </c>
      <c r="G464" s="2" t="str">
        <f t="shared" si="39"/>
        <v>x</v>
      </c>
      <c r="H464" t="s">
        <v>141</v>
      </c>
      <c r="I464">
        <v>6136</v>
      </c>
      <c r="J464">
        <v>1280</v>
      </c>
      <c r="K464">
        <v>1279</v>
      </c>
      <c r="L464" t="s">
        <v>20</v>
      </c>
      <c r="M464" t="s">
        <v>20</v>
      </c>
      <c r="N464">
        <v>66</v>
      </c>
      <c r="O464">
        <v>3148</v>
      </c>
      <c r="P464">
        <v>10</v>
      </c>
      <c r="Q464" t="s">
        <v>482</v>
      </c>
      <c r="AW464" s="1"/>
      <c r="BC464" s="2"/>
    </row>
    <row r="465" ht="15" customHeight="1">
      <c r="A465" t="str">
        <f t="shared" si="35"/>
        <v>2018_05_1303_1</v>
      </c>
      <c r="B465" t="str">
        <f t="shared" si="36"/>
        <v>2018_05_4068</v>
      </c>
      <c r="C465" s="1" t="s">
        <v>140</v>
      </c>
      <c r="D465">
        <f t="shared" si="37"/>
        <v>464</v>
      </c>
      <c r="E465">
        <v>1303</v>
      </c>
      <c r="F465">
        <f t="shared" si="38"/>
        <v>1</v>
      </c>
      <c r="G465" s="2" t="str">
        <f t="shared" si="39"/>
        <v/>
      </c>
      <c r="H465" t="s">
        <v>141</v>
      </c>
      <c r="I465">
        <v>4068</v>
      </c>
      <c r="J465">
        <v>1306</v>
      </c>
      <c r="K465">
        <v>1305</v>
      </c>
      <c r="L465" t="s">
        <v>19</v>
      </c>
      <c r="M465" t="s">
        <v>20</v>
      </c>
      <c r="N465">
        <v>348</v>
      </c>
      <c r="O465">
        <v>1649</v>
      </c>
      <c r="P465">
        <v>9</v>
      </c>
      <c r="Q465" t="s">
        <v>483</v>
      </c>
      <c r="AW465" s="1"/>
      <c r="BC465" s="2"/>
    </row>
    <row r="466" ht="15" customHeight="1">
      <c r="A466" t="str">
        <f t="shared" si="35"/>
        <v>2018_05_1303_2</v>
      </c>
      <c r="B466" t="str">
        <f t="shared" si="36"/>
        <v>2018_05_4394</v>
      </c>
      <c r="C466" s="1" t="s">
        <v>140</v>
      </c>
      <c r="D466">
        <f t="shared" si="37"/>
        <v>465</v>
      </c>
      <c r="E466">
        <v>1303</v>
      </c>
      <c r="F466">
        <f t="shared" si="38"/>
        <v>2</v>
      </c>
      <c r="G466" s="2" t="str">
        <f t="shared" si="39"/>
        <v/>
      </c>
      <c r="H466" t="s">
        <v>141</v>
      </c>
      <c r="I466">
        <v>4394</v>
      </c>
      <c r="J466">
        <v>1305</v>
      </c>
      <c r="K466">
        <v>1306</v>
      </c>
      <c r="L466" t="s">
        <v>31</v>
      </c>
      <c r="M466" t="s">
        <v>20</v>
      </c>
      <c r="N466">
        <v>239</v>
      </c>
      <c r="O466">
        <v>1649</v>
      </c>
      <c r="P466">
        <v>9</v>
      </c>
      <c r="Q466" t="s">
        <v>484</v>
      </c>
      <c r="AW466" s="1"/>
      <c r="BC466" s="2"/>
    </row>
    <row r="467" ht="15" customHeight="1">
      <c r="A467" t="str">
        <f t="shared" si="35"/>
        <v>2018_05_1303_3</v>
      </c>
      <c r="B467" t="str">
        <f t="shared" si="36"/>
        <v>2018_05_4605</v>
      </c>
      <c r="C467" s="1" t="s">
        <v>140</v>
      </c>
      <c r="D467">
        <f t="shared" si="37"/>
        <v>466</v>
      </c>
      <c r="E467">
        <v>1303</v>
      </c>
      <c r="F467">
        <f t="shared" si="38"/>
        <v>3</v>
      </c>
      <c r="G467" s="2" t="str">
        <f t="shared" si="39"/>
        <v/>
      </c>
      <c r="H467" t="s">
        <v>141</v>
      </c>
      <c r="I467">
        <v>4605</v>
      </c>
      <c r="J467">
        <v>1306</v>
      </c>
      <c r="K467">
        <v>1305</v>
      </c>
      <c r="L467" t="s">
        <v>31</v>
      </c>
      <c r="M467" t="s">
        <v>20</v>
      </c>
      <c r="N467">
        <v>348</v>
      </c>
      <c r="O467">
        <v>1649</v>
      </c>
      <c r="P467">
        <v>9</v>
      </c>
      <c r="Q467" t="s">
        <v>485</v>
      </c>
      <c r="AW467" s="1"/>
      <c r="BC467" s="2"/>
    </row>
    <row r="468" ht="15" customHeight="1">
      <c r="A468" t="str">
        <f t="shared" si="35"/>
        <v>2018_05_1303_4</v>
      </c>
      <c r="B468" t="str">
        <f t="shared" si="36"/>
        <v>2018_05_4853</v>
      </c>
      <c r="C468" s="1" t="s">
        <v>140</v>
      </c>
      <c r="D468">
        <f t="shared" si="37"/>
        <v>467</v>
      </c>
      <c r="E468">
        <v>1303</v>
      </c>
      <c r="F468">
        <f t="shared" si="38"/>
        <v>4</v>
      </c>
      <c r="G468" s="2" t="str">
        <f t="shared" si="39"/>
        <v/>
      </c>
      <c r="H468" t="s">
        <v>141</v>
      </c>
      <c r="I468">
        <v>4853</v>
      </c>
      <c r="J468">
        <v>1305</v>
      </c>
      <c r="K468">
        <v>1306</v>
      </c>
      <c r="L468" t="s">
        <v>31</v>
      </c>
      <c r="M468" t="s">
        <v>20</v>
      </c>
      <c r="N468">
        <v>243</v>
      </c>
      <c r="O468">
        <v>1649</v>
      </c>
      <c r="P468">
        <v>9</v>
      </c>
      <c r="Q468" t="s">
        <v>486</v>
      </c>
      <c r="AW468" s="1"/>
      <c r="BC468" s="2"/>
    </row>
    <row r="469" ht="15" customHeight="1">
      <c r="A469" t="str">
        <f t="shared" si="35"/>
        <v>2018_05_1303_5</v>
      </c>
      <c r="B469" t="str">
        <f t="shared" si="36"/>
        <v>2018_05_5846</v>
      </c>
      <c r="C469" s="1" t="s">
        <v>140</v>
      </c>
      <c r="D469">
        <f t="shared" si="37"/>
        <v>468</v>
      </c>
      <c r="E469">
        <v>1303</v>
      </c>
      <c r="F469">
        <f t="shared" si="38"/>
        <v>5</v>
      </c>
      <c r="G469" s="2" t="str">
        <f t="shared" si="39"/>
        <v/>
      </c>
      <c r="H469" t="s">
        <v>141</v>
      </c>
      <c r="I469">
        <v>5846</v>
      </c>
      <c r="J469">
        <v>1306</v>
      </c>
      <c r="K469">
        <v>1305</v>
      </c>
      <c r="L469" t="s">
        <v>31</v>
      </c>
      <c r="M469" t="s">
        <v>20</v>
      </c>
      <c r="N469">
        <v>186</v>
      </c>
      <c r="O469">
        <v>1649</v>
      </c>
      <c r="P469">
        <v>9</v>
      </c>
      <c r="Q469" t="s">
        <v>487</v>
      </c>
      <c r="AW469" s="1"/>
      <c r="BC469" s="2"/>
    </row>
    <row r="470" ht="15" customHeight="1">
      <c r="A470" t="str">
        <f t="shared" si="35"/>
        <v>2018_05_1303_6</v>
      </c>
      <c r="B470" t="str">
        <f t="shared" si="36"/>
        <v>2018_05_5870</v>
      </c>
      <c r="C470" s="1" t="s">
        <v>140</v>
      </c>
      <c r="D470">
        <f t="shared" si="37"/>
        <v>469</v>
      </c>
      <c r="E470">
        <v>1303</v>
      </c>
      <c r="F470">
        <f t="shared" si="38"/>
        <v>6</v>
      </c>
      <c r="G470" s="2" t="str">
        <f t="shared" si="39"/>
        <v/>
      </c>
      <c r="H470" t="s">
        <v>141</v>
      </c>
      <c r="I470">
        <v>5870</v>
      </c>
      <c r="J470">
        <v>1305</v>
      </c>
      <c r="K470">
        <v>1306</v>
      </c>
      <c r="L470" t="s">
        <v>31</v>
      </c>
      <c r="M470" t="s">
        <v>20</v>
      </c>
      <c r="N470">
        <v>83</v>
      </c>
      <c r="O470">
        <v>1649</v>
      </c>
      <c r="P470">
        <v>9</v>
      </c>
      <c r="Q470" t="s">
        <v>488</v>
      </c>
      <c r="AW470" s="1"/>
      <c r="BC470" s="2"/>
    </row>
    <row r="471" ht="15" customHeight="1">
      <c r="A471" t="str">
        <f t="shared" si="35"/>
        <v>2018_05_1303_7</v>
      </c>
      <c r="B471" t="str">
        <f t="shared" si="36"/>
        <v>2018_05_6530</v>
      </c>
      <c r="C471" s="1" t="s">
        <v>140</v>
      </c>
      <c r="D471">
        <f t="shared" si="37"/>
        <v>470</v>
      </c>
      <c r="E471">
        <v>1303</v>
      </c>
      <c r="F471">
        <f t="shared" si="38"/>
        <v>7</v>
      </c>
      <c r="G471" s="2" t="str">
        <f t="shared" si="39"/>
        <v/>
      </c>
      <c r="H471" t="s">
        <v>141</v>
      </c>
      <c r="I471">
        <v>6530</v>
      </c>
      <c r="J471">
        <v>1306</v>
      </c>
      <c r="K471">
        <v>1305</v>
      </c>
      <c r="L471" t="s">
        <v>31</v>
      </c>
      <c r="M471" t="s">
        <v>20</v>
      </c>
      <c r="N471">
        <v>141</v>
      </c>
      <c r="O471">
        <v>1649</v>
      </c>
      <c r="P471">
        <v>9</v>
      </c>
      <c r="Q471" t="s">
        <v>489</v>
      </c>
      <c r="AW471" s="1"/>
      <c r="BC471" s="2"/>
    </row>
    <row r="472" ht="15" customHeight="1">
      <c r="A472" t="str">
        <f t="shared" si="35"/>
        <v>2018_05_1303_8</v>
      </c>
      <c r="B472" t="str">
        <f t="shared" si="36"/>
        <v>2018_05_6621</v>
      </c>
      <c r="C472" s="1" t="s">
        <v>140</v>
      </c>
      <c r="D472">
        <f t="shared" si="37"/>
        <v>471</v>
      </c>
      <c r="E472">
        <v>1303</v>
      </c>
      <c r="F472">
        <f t="shared" si="38"/>
        <v>8</v>
      </c>
      <c r="G472" s="2" t="str">
        <f t="shared" si="39"/>
        <v>x</v>
      </c>
      <c r="H472" t="s">
        <v>141</v>
      </c>
      <c r="I472">
        <v>6621</v>
      </c>
      <c r="J472">
        <v>1305</v>
      </c>
      <c r="K472">
        <v>1306</v>
      </c>
      <c r="L472" t="s">
        <v>20</v>
      </c>
      <c r="M472" t="s">
        <v>20</v>
      </c>
      <c r="N472">
        <v>40</v>
      </c>
      <c r="O472">
        <v>1649</v>
      </c>
      <c r="P472">
        <v>9</v>
      </c>
      <c r="Q472" t="s">
        <v>490</v>
      </c>
      <c r="AW472" s="1"/>
      <c r="BC472" s="2"/>
    </row>
    <row r="473" ht="15" customHeight="1">
      <c r="A473" t="str">
        <f t="shared" si="35"/>
        <v>2018_05_1329_1</v>
      </c>
      <c r="B473" t="str">
        <f t="shared" si="36"/>
        <v>2018_05_3675</v>
      </c>
      <c r="C473" s="1" t="s">
        <v>140</v>
      </c>
      <c r="D473">
        <f t="shared" si="37"/>
        <v>472</v>
      </c>
      <c r="E473">
        <v>1329</v>
      </c>
      <c r="F473">
        <f t="shared" si="38"/>
        <v>1</v>
      </c>
      <c r="G473" s="2" t="str">
        <f t="shared" si="39"/>
        <v/>
      </c>
      <c r="H473" t="s">
        <v>141</v>
      </c>
      <c r="I473">
        <v>3675</v>
      </c>
      <c r="J473">
        <v>1332</v>
      </c>
      <c r="K473">
        <v>1331</v>
      </c>
      <c r="L473" t="s">
        <v>158</v>
      </c>
      <c r="M473" t="s">
        <v>20</v>
      </c>
      <c r="N473">
        <v>460</v>
      </c>
      <c r="O473">
        <v>3082</v>
      </c>
      <c r="P473">
        <v>10</v>
      </c>
      <c r="Q473" t="s">
        <v>491</v>
      </c>
      <c r="AW473" s="1"/>
      <c r="BC473" s="2"/>
    </row>
    <row r="474" ht="15" customHeight="1">
      <c r="A474" t="str">
        <f t="shared" si="35"/>
        <v>2018_05_1329_2</v>
      </c>
      <c r="B474" t="str">
        <f t="shared" si="36"/>
        <v>2018_05_4121</v>
      </c>
      <c r="C474" s="1" t="s">
        <v>140</v>
      </c>
      <c r="D474">
        <f t="shared" si="37"/>
        <v>473</v>
      </c>
      <c r="E474">
        <v>1329</v>
      </c>
      <c r="F474">
        <f t="shared" si="38"/>
        <v>2</v>
      </c>
      <c r="G474" s="2" t="str">
        <f t="shared" si="39"/>
        <v/>
      </c>
      <c r="H474" t="s">
        <v>141</v>
      </c>
      <c r="I474">
        <v>4121</v>
      </c>
      <c r="J474">
        <v>1331</v>
      </c>
      <c r="K474">
        <v>1332</v>
      </c>
      <c r="L474" t="s">
        <v>31</v>
      </c>
      <c r="M474" t="s">
        <v>20</v>
      </c>
      <c r="N474">
        <v>318</v>
      </c>
      <c r="O474">
        <v>3082</v>
      </c>
      <c r="P474">
        <v>10</v>
      </c>
      <c r="Q474" t="s">
        <v>492</v>
      </c>
      <c r="AW474" s="1"/>
      <c r="BC474" s="2"/>
    </row>
    <row r="475" ht="15" customHeight="1">
      <c r="A475" t="str">
        <f t="shared" si="35"/>
        <v>2018_05_1329_3</v>
      </c>
      <c r="B475" t="str">
        <f t="shared" si="36"/>
        <v>2018_05_4375</v>
      </c>
      <c r="C475" s="1" t="s">
        <v>140</v>
      </c>
      <c r="D475">
        <f t="shared" si="37"/>
        <v>474</v>
      </c>
      <c r="E475">
        <v>1329</v>
      </c>
      <c r="F475">
        <f t="shared" si="38"/>
        <v>3</v>
      </c>
      <c r="G475" s="2" t="str">
        <f t="shared" si="39"/>
        <v/>
      </c>
      <c r="H475" t="s">
        <v>141</v>
      </c>
      <c r="I475">
        <v>4375</v>
      </c>
      <c r="J475">
        <v>1332</v>
      </c>
      <c r="K475">
        <v>1331</v>
      </c>
      <c r="L475" t="s">
        <v>31</v>
      </c>
      <c r="M475" t="s">
        <v>20</v>
      </c>
      <c r="N475">
        <v>564</v>
      </c>
      <c r="O475">
        <v>3082</v>
      </c>
      <c r="P475">
        <v>10</v>
      </c>
      <c r="Q475" t="s">
        <v>493</v>
      </c>
      <c r="AW475" s="1"/>
      <c r="BC475" s="2"/>
    </row>
    <row r="476" ht="15" customHeight="1">
      <c r="A476" t="str">
        <f t="shared" si="35"/>
        <v>2018_05_1329_4</v>
      </c>
      <c r="B476" t="str">
        <f t="shared" si="36"/>
        <v>2018_05_5558</v>
      </c>
      <c r="C476" s="1" t="s">
        <v>140</v>
      </c>
      <c r="D476">
        <f t="shared" si="37"/>
        <v>475</v>
      </c>
      <c r="E476">
        <v>1329</v>
      </c>
      <c r="F476">
        <f t="shared" si="38"/>
        <v>4</v>
      </c>
      <c r="G476" s="2" t="str">
        <f t="shared" si="39"/>
        <v/>
      </c>
      <c r="H476" t="s">
        <v>141</v>
      </c>
      <c r="I476">
        <v>5558</v>
      </c>
      <c r="J476">
        <v>1331</v>
      </c>
      <c r="K476">
        <v>1332</v>
      </c>
      <c r="L476" t="s">
        <v>31</v>
      </c>
      <c r="M476" t="s">
        <v>20</v>
      </c>
      <c r="N476">
        <v>390</v>
      </c>
      <c r="O476">
        <v>3082</v>
      </c>
      <c r="P476">
        <v>10</v>
      </c>
      <c r="Q476" t="s">
        <v>494</v>
      </c>
      <c r="AW476" s="1"/>
      <c r="BC476" s="2"/>
    </row>
    <row r="477" ht="15" customHeight="1">
      <c r="A477" t="str">
        <f t="shared" si="35"/>
        <v>2018_05_1329_5</v>
      </c>
      <c r="B477" t="str">
        <f t="shared" si="36"/>
        <v>2018_05_5674</v>
      </c>
      <c r="C477" s="1" t="s">
        <v>140</v>
      </c>
      <c r="D477">
        <f t="shared" si="37"/>
        <v>476</v>
      </c>
      <c r="E477">
        <v>1329</v>
      </c>
      <c r="F477">
        <f t="shared" si="38"/>
        <v>5</v>
      </c>
      <c r="G477" s="2" t="str">
        <f t="shared" si="39"/>
        <v/>
      </c>
      <c r="H477" t="s">
        <v>141</v>
      </c>
      <c r="I477">
        <v>5674</v>
      </c>
      <c r="J477">
        <v>1332</v>
      </c>
      <c r="K477">
        <v>1331</v>
      </c>
      <c r="L477" t="s">
        <v>31</v>
      </c>
      <c r="M477" t="s">
        <v>20</v>
      </c>
      <c r="N477">
        <v>479</v>
      </c>
      <c r="O477">
        <v>3082</v>
      </c>
      <c r="P477">
        <v>10</v>
      </c>
      <c r="Q477" t="s">
        <v>495</v>
      </c>
      <c r="AW477" s="1"/>
      <c r="BC477" s="2"/>
    </row>
    <row r="478" ht="15" customHeight="1">
      <c r="A478" t="str">
        <f t="shared" si="35"/>
        <v>2018_05_1329_6</v>
      </c>
      <c r="B478" t="str">
        <f t="shared" si="36"/>
        <v>2018_05_5738</v>
      </c>
      <c r="C478" s="1" t="s">
        <v>140</v>
      </c>
      <c r="D478">
        <f t="shared" si="37"/>
        <v>477</v>
      </c>
      <c r="E478">
        <v>1329</v>
      </c>
      <c r="F478">
        <f t="shared" si="38"/>
        <v>6</v>
      </c>
      <c r="G478" s="2" t="str">
        <f t="shared" si="39"/>
        <v/>
      </c>
      <c r="H478" t="s">
        <v>141</v>
      </c>
      <c r="I478">
        <v>5738</v>
      </c>
      <c r="J478">
        <v>1331</v>
      </c>
      <c r="K478">
        <v>1332</v>
      </c>
      <c r="L478" t="s">
        <v>31</v>
      </c>
      <c r="M478" t="s">
        <v>20</v>
      </c>
      <c r="N478">
        <v>316</v>
      </c>
      <c r="O478">
        <v>3082</v>
      </c>
      <c r="P478">
        <v>10</v>
      </c>
      <c r="Q478" t="s">
        <v>496</v>
      </c>
      <c r="AW478" s="1"/>
      <c r="BC478" s="2"/>
    </row>
    <row r="479" ht="15" customHeight="1">
      <c r="A479" t="str">
        <f t="shared" si="35"/>
        <v>2018_05_1329_7</v>
      </c>
      <c r="B479" t="str">
        <f t="shared" si="36"/>
        <v>2018_05_5809</v>
      </c>
      <c r="C479" s="1" t="s">
        <v>140</v>
      </c>
      <c r="D479">
        <f t="shared" si="37"/>
        <v>478</v>
      </c>
      <c r="E479">
        <v>1329</v>
      </c>
      <c r="F479">
        <f t="shared" si="38"/>
        <v>7</v>
      </c>
      <c r="G479" s="2" t="str">
        <f t="shared" si="39"/>
        <v/>
      </c>
      <c r="H479" t="s">
        <v>141</v>
      </c>
      <c r="I479">
        <v>5809</v>
      </c>
      <c r="J479">
        <v>1332</v>
      </c>
      <c r="K479">
        <v>1331</v>
      </c>
      <c r="L479" t="s">
        <v>31</v>
      </c>
      <c r="M479" t="s">
        <v>20</v>
      </c>
      <c r="N479">
        <v>270</v>
      </c>
      <c r="O479">
        <v>3082</v>
      </c>
      <c r="P479">
        <v>10</v>
      </c>
      <c r="Q479" t="s">
        <v>497</v>
      </c>
      <c r="AW479" s="1"/>
      <c r="BC479" s="2"/>
    </row>
    <row r="480" ht="15" customHeight="1">
      <c r="A480" t="str">
        <f t="shared" si="35"/>
        <v>2018_05_1329_8</v>
      </c>
      <c r="B480" t="str">
        <f t="shared" si="36"/>
        <v>2018_05_6177</v>
      </c>
      <c r="C480" s="1" t="s">
        <v>140</v>
      </c>
      <c r="D480">
        <f t="shared" si="37"/>
        <v>479</v>
      </c>
      <c r="E480">
        <v>1329</v>
      </c>
      <c r="F480">
        <f t="shared" si="38"/>
        <v>8</v>
      </c>
      <c r="G480" s="2" t="str">
        <f t="shared" si="39"/>
        <v/>
      </c>
      <c r="H480" t="s">
        <v>141</v>
      </c>
      <c r="I480">
        <v>6177</v>
      </c>
      <c r="J480">
        <v>1331</v>
      </c>
      <c r="K480">
        <v>1332</v>
      </c>
      <c r="L480" t="s">
        <v>31</v>
      </c>
      <c r="M480" t="s">
        <v>20</v>
      </c>
      <c r="N480">
        <v>173</v>
      </c>
      <c r="O480">
        <v>3082</v>
      </c>
      <c r="P480">
        <v>10</v>
      </c>
      <c r="Q480" t="s">
        <v>498</v>
      </c>
      <c r="AW480" s="1"/>
      <c r="BC480" s="2"/>
    </row>
    <row r="481" ht="15" customHeight="1">
      <c r="A481" t="str">
        <f t="shared" si="35"/>
        <v>2018_05_1329_9</v>
      </c>
      <c r="B481" t="str">
        <f t="shared" si="36"/>
        <v>2018_05_6474</v>
      </c>
      <c r="C481" s="1" t="s">
        <v>140</v>
      </c>
      <c r="D481">
        <f t="shared" si="37"/>
        <v>480</v>
      </c>
      <c r="E481">
        <v>1329</v>
      </c>
      <c r="F481">
        <f t="shared" si="38"/>
        <v>9</v>
      </c>
      <c r="G481" s="2" t="str">
        <f t="shared" si="39"/>
        <v>x</v>
      </c>
      <c r="H481" t="s">
        <v>141</v>
      </c>
      <c r="I481">
        <v>6474</v>
      </c>
      <c r="J481">
        <v>1332</v>
      </c>
      <c r="K481">
        <v>1331</v>
      </c>
      <c r="L481" t="s">
        <v>20</v>
      </c>
      <c r="M481" t="s">
        <v>20</v>
      </c>
      <c r="N481">
        <v>91</v>
      </c>
      <c r="O481">
        <v>3082</v>
      </c>
      <c r="P481">
        <v>10</v>
      </c>
      <c r="Q481" t="s">
        <v>499</v>
      </c>
      <c r="AW481" s="1"/>
      <c r="BC481" s="2"/>
    </row>
    <row r="482" ht="15" customHeight="1">
      <c r="A482" t="str">
        <f t="shared" si="35"/>
        <v>2018_05_1355_1</v>
      </c>
      <c r="B482" t="str">
        <f t="shared" si="36"/>
        <v>2018_05_3726</v>
      </c>
      <c r="C482" s="1" t="s">
        <v>140</v>
      </c>
      <c r="D482">
        <f t="shared" si="37"/>
        <v>481</v>
      </c>
      <c r="E482">
        <v>1355</v>
      </c>
      <c r="F482">
        <f t="shared" si="38"/>
        <v>1</v>
      </c>
      <c r="G482" s="2" t="str">
        <f t="shared" si="39"/>
        <v/>
      </c>
      <c r="H482" t="s">
        <v>141</v>
      </c>
      <c r="I482">
        <v>3726</v>
      </c>
      <c r="J482">
        <v>1358</v>
      </c>
      <c r="K482">
        <v>1357</v>
      </c>
      <c r="L482" t="s">
        <v>19</v>
      </c>
      <c r="M482" t="s">
        <v>20</v>
      </c>
      <c r="N482">
        <v>382</v>
      </c>
      <c r="O482">
        <v>3670</v>
      </c>
      <c r="P482">
        <v>11</v>
      </c>
      <c r="Q482" t="s">
        <v>500</v>
      </c>
      <c r="AW482" s="1"/>
      <c r="BC482" s="2"/>
    </row>
    <row r="483" ht="15" customHeight="1">
      <c r="A483" t="str">
        <f t="shared" si="35"/>
        <v>2018_05_1355_2</v>
      </c>
      <c r="B483" t="str">
        <f t="shared" si="36"/>
        <v>2018_05_4246</v>
      </c>
      <c r="C483" s="1" t="s">
        <v>140</v>
      </c>
      <c r="D483">
        <f t="shared" si="37"/>
        <v>482</v>
      </c>
      <c r="E483">
        <v>1355</v>
      </c>
      <c r="F483">
        <f t="shared" si="38"/>
        <v>2</v>
      </c>
      <c r="G483" s="2" t="str">
        <f t="shared" si="39"/>
        <v/>
      </c>
      <c r="H483" t="s">
        <v>141</v>
      </c>
      <c r="I483">
        <v>4246</v>
      </c>
      <c r="J483">
        <v>1357</v>
      </c>
      <c r="K483">
        <v>1358</v>
      </c>
      <c r="L483" t="s">
        <v>31</v>
      </c>
      <c r="M483" t="s">
        <v>20</v>
      </c>
      <c r="N483">
        <v>717</v>
      </c>
      <c r="O483">
        <v>3670</v>
      </c>
      <c r="P483">
        <v>11</v>
      </c>
      <c r="Q483" t="s">
        <v>501</v>
      </c>
      <c r="AW483" s="1"/>
      <c r="BC483" s="2"/>
    </row>
    <row r="484" ht="15" customHeight="1">
      <c r="A484" t="str">
        <f t="shared" si="35"/>
        <v>2018_05_1355_3</v>
      </c>
      <c r="B484" t="str">
        <f t="shared" si="36"/>
        <v>2018_05_4474</v>
      </c>
      <c r="C484" s="1" t="s">
        <v>140</v>
      </c>
      <c r="D484">
        <f t="shared" si="37"/>
        <v>483</v>
      </c>
      <c r="E484">
        <v>1355</v>
      </c>
      <c r="F484">
        <f t="shared" si="38"/>
        <v>3</v>
      </c>
      <c r="G484" s="2" t="str">
        <f t="shared" si="39"/>
        <v/>
      </c>
      <c r="H484" t="s">
        <v>141</v>
      </c>
      <c r="I484">
        <v>4474</v>
      </c>
      <c r="J484">
        <v>1358</v>
      </c>
      <c r="K484">
        <v>1357</v>
      </c>
      <c r="L484" t="s">
        <v>31</v>
      </c>
      <c r="M484" t="s">
        <v>20</v>
      </c>
      <c r="N484">
        <v>444</v>
      </c>
      <c r="O484">
        <v>3670</v>
      </c>
      <c r="P484">
        <v>11</v>
      </c>
      <c r="Q484" t="s">
        <v>502</v>
      </c>
      <c r="AW484" s="1"/>
      <c r="BC484" s="2"/>
    </row>
    <row r="485" ht="15" customHeight="1">
      <c r="A485" t="str">
        <f t="shared" si="35"/>
        <v>2018_05_1355_4</v>
      </c>
      <c r="B485" t="str">
        <f t="shared" si="36"/>
        <v>2018_05_4949</v>
      </c>
      <c r="C485" s="1" t="s">
        <v>140</v>
      </c>
      <c r="D485">
        <f t="shared" si="37"/>
        <v>484</v>
      </c>
      <c r="E485">
        <v>1355</v>
      </c>
      <c r="F485">
        <f t="shared" si="38"/>
        <v>4</v>
      </c>
      <c r="G485" s="2" t="str">
        <f t="shared" si="39"/>
        <v/>
      </c>
      <c r="H485" t="s">
        <v>141</v>
      </c>
      <c r="I485">
        <v>4949</v>
      </c>
      <c r="J485">
        <v>1357</v>
      </c>
      <c r="K485">
        <v>1358</v>
      </c>
      <c r="L485" t="s">
        <v>31</v>
      </c>
      <c r="M485" t="s">
        <v>20</v>
      </c>
      <c r="N485">
        <v>448</v>
      </c>
      <c r="O485">
        <v>3670</v>
      </c>
      <c r="P485">
        <v>11</v>
      </c>
      <c r="Q485" t="s">
        <v>503</v>
      </c>
      <c r="AW485" s="1"/>
      <c r="BC485" s="2"/>
    </row>
    <row r="486" ht="15" customHeight="1">
      <c r="A486" t="str">
        <f t="shared" si="35"/>
        <v>2018_05_1355_5</v>
      </c>
      <c r="B486" t="str">
        <f t="shared" si="36"/>
        <v>2018_05_5041</v>
      </c>
      <c r="C486" s="1" t="s">
        <v>140</v>
      </c>
      <c r="D486">
        <f t="shared" si="37"/>
        <v>485</v>
      </c>
      <c r="E486">
        <v>1355</v>
      </c>
      <c r="F486">
        <f t="shared" si="38"/>
        <v>5</v>
      </c>
      <c r="G486" s="2" t="str">
        <f t="shared" si="39"/>
        <v/>
      </c>
      <c r="H486" t="s">
        <v>141</v>
      </c>
      <c r="I486">
        <v>5041</v>
      </c>
      <c r="J486">
        <v>1358</v>
      </c>
      <c r="K486">
        <v>1357</v>
      </c>
      <c r="L486" t="s">
        <v>31</v>
      </c>
      <c r="M486" t="s">
        <v>20</v>
      </c>
      <c r="N486">
        <v>310</v>
      </c>
      <c r="O486">
        <v>3670</v>
      </c>
      <c r="P486">
        <v>11</v>
      </c>
      <c r="Q486" t="s">
        <v>504</v>
      </c>
      <c r="AW486" s="1"/>
      <c r="BC486" s="2"/>
    </row>
    <row r="487" ht="15" customHeight="1">
      <c r="A487" t="str">
        <f t="shared" si="35"/>
        <v>2018_05_1355_6</v>
      </c>
      <c r="B487" t="str">
        <f t="shared" si="36"/>
        <v>2018_05_5144</v>
      </c>
      <c r="C487" s="1" t="s">
        <v>140</v>
      </c>
      <c r="D487">
        <f t="shared" si="37"/>
        <v>486</v>
      </c>
      <c r="E487">
        <v>1355</v>
      </c>
      <c r="F487">
        <f t="shared" si="38"/>
        <v>6</v>
      </c>
      <c r="G487" s="2" t="str">
        <f t="shared" si="39"/>
        <v/>
      </c>
      <c r="H487" t="s">
        <v>141</v>
      </c>
      <c r="I487">
        <v>5144</v>
      </c>
      <c r="J487">
        <v>1357</v>
      </c>
      <c r="K487">
        <v>1358</v>
      </c>
      <c r="L487" t="s">
        <v>31</v>
      </c>
      <c r="M487" t="s">
        <v>20</v>
      </c>
      <c r="N487">
        <v>450</v>
      </c>
      <c r="O487">
        <v>3670</v>
      </c>
      <c r="P487">
        <v>11</v>
      </c>
      <c r="Q487" t="s">
        <v>505</v>
      </c>
      <c r="AW487" s="1"/>
      <c r="BC487" s="2"/>
    </row>
    <row r="488" ht="15" customHeight="1">
      <c r="A488" t="str">
        <f t="shared" si="35"/>
        <v>2018_05_1355_7</v>
      </c>
      <c r="B488" t="str">
        <f t="shared" si="36"/>
        <v>2018_05_5199</v>
      </c>
      <c r="C488" s="1" t="s">
        <v>140</v>
      </c>
      <c r="D488">
        <f t="shared" si="37"/>
        <v>487</v>
      </c>
      <c r="E488">
        <v>1355</v>
      </c>
      <c r="F488">
        <f t="shared" si="38"/>
        <v>7</v>
      </c>
      <c r="G488" s="2" t="str">
        <f t="shared" si="39"/>
        <v/>
      </c>
      <c r="H488" t="s">
        <v>141</v>
      </c>
      <c r="I488">
        <v>5199</v>
      </c>
      <c r="J488">
        <v>1358</v>
      </c>
      <c r="K488">
        <v>1357</v>
      </c>
      <c r="L488" t="s">
        <v>31</v>
      </c>
      <c r="M488" t="s">
        <v>20</v>
      </c>
      <c r="N488">
        <v>234</v>
      </c>
      <c r="O488">
        <v>3670</v>
      </c>
      <c r="P488">
        <v>11</v>
      </c>
      <c r="Q488" t="s">
        <v>506</v>
      </c>
      <c r="AW488" s="1"/>
      <c r="BC488" s="2"/>
    </row>
    <row r="489" ht="15" customHeight="1">
      <c r="A489" t="str">
        <f t="shared" si="35"/>
        <v>2018_05_1355_8</v>
      </c>
      <c r="B489" t="str">
        <f t="shared" si="36"/>
        <v>2018_05_5937</v>
      </c>
      <c r="C489" s="1" t="s">
        <v>140</v>
      </c>
      <c r="D489">
        <f t="shared" si="37"/>
        <v>488</v>
      </c>
      <c r="E489">
        <v>1355</v>
      </c>
      <c r="F489">
        <f t="shared" si="38"/>
        <v>8</v>
      </c>
      <c r="G489" s="2" t="str">
        <f t="shared" si="39"/>
        <v/>
      </c>
      <c r="H489" t="s">
        <v>141</v>
      </c>
      <c r="I489">
        <v>5937</v>
      </c>
      <c r="J489">
        <v>1357</v>
      </c>
      <c r="K489">
        <v>1358</v>
      </c>
      <c r="L489" t="s">
        <v>31</v>
      </c>
      <c r="M489" t="s">
        <v>20</v>
      </c>
      <c r="N489">
        <v>279</v>
      </c>
      <c r="O489">
        <v>3670</v>
      </c>
      <c r="P489">
        <v>11</v>
      </c>
      <c r="Q489" t="s">
        <v>507</v>
      </c>
      <c r="AW489" s="1"/>
      <c r="BC489" s="2"/>
    </row>
    <row r="490" ht="15" customHeight="1">
      <c r="A490" t="str">
        <f t="shared" si="35"/>
        <v>2018_05_1355_9</v>
      </c>
      <c r="B490" t="str">
        <f t="shared" si="36"/>
        <v>2018_05_5958</v>
      </c>
      <c r="C490" s="1" t="s">
        <v>140</v>
      </c>
      <c r="D490">
        <f t="shared" si="37"/>
        <v>489</v>
      </c>
      <c r="E490">
        <v>1355</v>
      </c>
      <c r="F490">
        <f t="shared" si="38"/>
        <v>9</v>
      </c>
      <c r="G490" s="2" t="str">
        <f t="shared" si="39"/>
        <v/>
      </c>
      <c r="H490" t="s">
        <v>141</v>
      </c>
      <c r="I490">
        <v>5958</v>
      </c>
      <c r="J490">
        <v>1358</v>
      </c>
      <c r="K490">
        <v>1357</v>
      </c>
      <c r="L490" t="s">
        <v>31</v>
      </c>
      <c r="M490" t="s">
        <v>20</v>
      </c>
      <c r="N490">
        <v>286</v>
      </c>
      <c r="O490">
        <v>3670</v>
      </c>
      <c r="P490">
        <v>11</v>
      </c>
      <c r="Q490" t="s">
        <v>508</v>
      </c>
      <c r="AW490" s="1"/>
      <c r="BC490" s="2"/>
    </row>
    <row r="491" ht="15" customHeight="1">
      <c r="A491" t="str">
        <f t="shared" si="35"/>
        <v>2018_05_1355_10</v>
      </c>
      <c r="B491" t="str">
        <f t="shared" si="36"/>
        <v>2018_05_6071</v>
      </c>
      <c r="C491" s="1" t="s">
        <v>140</v>
      </c>
      <c r="D491">
        <f t="shared" si="37"/>
        <v>490</v>
      </c>
      <c r="E491">
        <v>1355</v>
      </c>
      <c r="F491">
        <f t="shared" si="38"/>
        <v>10</v>
      </c>
      <c r="G491" s="2" t="str">
        <f t="shared" si="39"/>
        <v>x</v>
      </c>
      <c r="H491" t="s">
        <v>141</v>
      </c>
      <c r="I491">
        <v>6071</v>
      </c>
      <c r="J491">
        <v>1357</v>
      </c>
      <c r="K491">
        <v>1358</v>
      </c>
      <c r="L491" t="s">
        <v>20</v>
      </c>
      <c r="M491" t="s">
        <v>20</v>
      </c>
      <c r="N491">
        <v>99</v>
      </c>
      <c r="O491">
        <v>3670</v>
      </c>
      <c r="P491">
        <v>11</v>
      </c>
      <c r="Q491" t="s">
        <v>509</v>
      </c>
      <c r="AW491" s="1"/>
      <c r="BC491" s="2"/>
    </row>
    <row r="492" ht="15" customHeight="1">
      <c r="A492" t="str">
        <f t="shared" si="35"/>
        <v>2018_05_1381_1</v>
      </c>
      <c r="B492" t="str">
        <f t="shared" si="36"/>
        <v>2018_05_3653</v>
      </c>
      <c r="C492" s="1" t="s">
        <v>140</v>
      </c>
      <c r="D492">
        <f t="shared" si="37"/>
        <v>491</v>
      </c>
      <c r="E492">
        <v>1381</v>
      </c>
      <c r="F492">
        <f t="shared" si="38"/>
        <v>1</v>
      </c>
      <c r="G492" s="2" t="str">
        <f t="shared" si="39"/>
        <v/>
      </c>
      <c r="H492" t="s">
        <v>141</v>
      </c>
      <c r="I492">
        <v>3653</v>
      </c>
      <c r="J492">
        <v>1384</v>
      </c>
      <c r="K492">
        <v>1383</v>
      </c>
      <c r="L492" t="s">
        <v>19</v>
      </c>
      <c r="M492" t="s">
        <v>20</v>
      </c>
      <c r="N492">
        <v>121</v>
      </c>
      <c r="O492">
        <v>8997</v>
      </c>
      <c r="P492">
        <v>10</v>
      </c>
      <c r="Q492" t="s">
        <v>510</v>
      </c>
      <c r="AW492" s="1"/>
      <c r="BC492" s="2"/>
    </row>
    <row r="493" ht="15" customHeight="1">
      <c r="A493" t="str">
        <f t="shared" si="35"/>
        <v>2018_05_1381_2</v>
      </c>
      <c r="B493" t="str">
        <f t="shared" si="36"/>
        <v>2018_05_3802</v>
      </c>
      <c r="C493" s="1" t="s">
        <v>140</v>
      </c>
      <c r="D493">
        <f t="shared" si="37"/>
        <v>492</v>
      </c>
      <c r="E493">
        <v>1381</v>
      </c>
      <c r="F493">
        <f t="shared" si="38"/>
        <v>2</v>
      </c>
      <c r="G493" s="2" t="str">
        <f t="shared" si="39"/>
        <v/>
      </c>
      <c r="H493" t="s">
        <v>141</v>
      </c>
      <c r="I493">
        <v>3802</v>
      </c>
      <c r="J493">
        <v>1383</v>
      </c>
      <c r="K493">
        <v>1384</v>
      </c>
      <c r="L493" t="s">
        <v>31</v>
      </c>
      <c r="M493" t="s">
        <v>20</v>
      </c>
      <c r="N493">
        <v>374</v>
      </c>
      <c r="O493">
        <v>8997</v>
      </c>
      <c r="P493">
        <v>10</v>
      </c>
      <c r="Q493" t="s">
        <v>511</v>
      </c>
      <c r="AW493" s="1"/>
      <c r="BC493" s="2"/>
    </row>
    <row r="494" ht="15" customHeight="1">
      <c r="A494" t="str">
        <f t="shared" si="35"/>
        <v>2018_05_1381_3</v>
      </c>
      <c r="B494" t="str">
        <f t="shared" si="36"/>
        <v>2018_05_3855</v>
      </c>
      <c r="C494" s="1" t="s">
        <v>140</v>
      </c>
      <c r="D494">
        <f t="shared" si="37"/>
        <v>493</v>
      </c>
      <c r="E494">
        <v>1381</v>
      </c>
      <c r="F494">
        <f t="shared" si="38"/>
        <v>3</v>
      </c>
      <c r="G494" s="2" t="str">
        <f t="shared" si="39"/>
        <v/>
      </c>
      <c r="H494" t="s">
        <v>141</v>
      </c>
      <c r="I494">
        <v>3855</v>
      </c>
      <c r="J494">
        <v>1384</v>
      </c>
      <c r="K494">
        <v>1383</v>
      </c>
      <c r="L494" t="s">
        <v>31</v>
      </c>
      <c r="M494" t="s">
        <v>20</v>
      </c>
      <c r="N494">
        <v>594</v>
      </c>
      <c r="O494">
        <v>8997</v>
      </c>
      <c r="P494">
        <v>10</v>
      </c>
      <c r="Q494" t="s">
        <v>512</v>
      </c>
      <c r="AW494" s="1"/>
      <c r="BC494" s="2"/>
    </row>
    <row r="495" ht="15" customHeight="1">
      <c r="A495" t="str">
        <f t="shared" si="35"/>
        <v>2018_05_1381_4</v>
      </c>
      <c r="B495" t="str">
        <f t="shared" si="36"/>
        <v>2018_05_4079</v>
      </c>
      <c r="C495" s="1" t="s">
        <v>140</v>
      </c>
      <c r="D495">
        <f t="shared" si="37"/>
        <v>494</v>
      </c>
      <c r="E495">
        <v>1381</v>
      </c>
      <c r="F495">
        <f t="shared" si="38"/>
        <v>4</v>
      </c>
      <c r="G495" s="2" t="str">
        <f t="shared" si="39"/>
        <v/>
      </c>
      <c r="H495" t="s">
        <v>141</v>
      </c>
      <c r="I495">
        <v>4079</v>
      </c>
      <c r="J495">
        <v>1383</v>
      </c>
      <c r="K495">
        <v>1384</v>
      </c>
      <c r="L495" t="s">
        <v>31</v>
      </c>
      <c r="M495" t="s">
        <v>20</v>
      </c>
      <c r="N495">
        <v>5842</v>
      </c>
      <c r="O495">
        <v>8997</v>
      </c>
      <c r="P495">
        <v>10</v>
      </c>
      <c r="Q495" t="s">
        <v>513</v>
      </c>
      <c r="AW495" s="1"/>
      <c r="BC495" s="2"/>
    </row>
    <row r="496" ht="15" customHeight="1">
      <c r="A496" t="str">
        <f t="shared" si="35"/>
        <v>2018_05_1381_5</v>
      </c>
      <c r="B496" t="str">
        <f t="shared" si="36"/>
        <v>2018_05_4551</v>
      </c>
      <c r="C496" s="1" t="s">
        <v>140</v>
      </c>
      <c r="D496">
        <f t="shared" si="37"/>
        <v>495</v>
      </c>
      <c r="E496">
        <v>1381</v>
      </c>
      <c r="F496">
        <f t="shared" si="38"/>
        <v>5</v>
      </c>
      <c r="G496" s="2" t="str">
        <f t="shared" si="39"/>
        <v/>
      </c>
      <c r="H496" t="s">
        <v>141</v>
      </c>
      <c r="I496">
        <v>4551</v>
      </c>
      <c r="J496">
        <v>1384</v>
      </c>
      <c r="K496">
        <v>1383</v>
      </c>
      <c r="L496" t="s">
        <v>31</v>
      </c>
      <c r="M496" t="s">
        <v>20</v>
      </c>
      <c r="N496">
        <v>1212</v>
      </c>
      <c r="O496">
        <v>8997</v>
      </c>
      <c r="P496">
        <v>10</v>
      </c>
      <c r="Q496" t="s">
        <v>514</v>
      </c>
      <c r="AW496" s="1"/>
      <c r="BC496" s="2"/>
    </row>
    <row r="497" ht="15" customHeight="1">
      <c r="A497" t="str">
        <f t="shared" si="35"/>
        <v>2018_05_1381_6</v>
      </c>
      <c r="B497" t="str">
        <f t="shared" si="36"/>
        <v>2018_05_4804</v>
      </c>
      <c r="C497" s="1" t="s">
        <v>140</v>
      </c>
      <c r="D497">
        <f t="shared" si="37"/>
        <v>496</v>
      </c>
      <c r="E497">
        <v>1381</v>
      </c>
      <c r="F497">
        <f t="shared" si="38"/>
        <v>6</v>
      </c>
      <c r="G497" s="2" t="str">
        <f t="shared" si="39"/>
        <v/>
      </c>
      <c r="H497" t="s">
        <v>141</v>
      </c>
      <c r="I497">
        <v>4804</v>
      </c>
      <c r="J497">
        <v>1383</v>
      </c>
      <c r="K497">
        <v>1384</v>
      </c>
      <c r="L497" t="s">
        <v>31</v>
      </c>
      <c r="M497" t="s">
        <v>20</v>
      </c>
      <c r="N497">
        <v>517</v>
      </c>
      <c r="O497">
        <v>8997</v>
      </c>
      <c r="P497">
        <v>10</v>
      </c>
      <c r="Q497" t="s">
        <v>515</v>
      </c>
      <c r="AW497" s="1"/>
      <c r="BC497" s="2"/>
    </row>
    <row r="498" ht="15" customHeight="1">
      <c r="A498" t="str">
        <f t="shared" si="35"/>
        <v>2018_05_1381_7</v>
      </c>
      <c r="B498" t="str">
        <f t="shared" si="36"/>
        <v>2018_05_4834</v>
      </c>
      <c r="C498" s="1" t="s">
        <v>140</v>
      </c>
      <c r="D498">
        <f t="shared" si="37"/>
        <v>497</v>
      </c>
      <c r="E498">
        <v>1381</v>
      </c>
      <c r="F498">
        <f t="shared" si="38"/>
        <v>7</v>
      </c>
      <c r="G498" s="2" t="str">
        <f t="shared" si="39"/>
        <v/>
      </c>
      <c r="H498" t="s">
        <v>141</v>
      </c>
      <c r="I498">
        <v>4834</v>
      </c>
      <c r="J498">
        <v>1384</v>
      </c>
      <c r="K498">
        <v>1383</v>
      </c>
      <c r="L498" t="s">
        <v>31</v>
      </c>
      <c r="M498" t="s">
        <v>20</v>
      </c>
      <c r="N498">
        <v>116</v>
      </c>
      <c r="O498">
        <v>8997</v>
      </c>
      <c r="P498">
        <v>10</v>
      </c>
      <c r="Q498" t="s">
        <v>516</v>
      </c>
      <c r="AW498" s="1"/>
      <c r="BC498" s="2"/>
    </row>
    <row r="499" ht="15" customHeight="1">
      <c r="A499" t="str">
        <f t="shared" si="35"/>
        <v>2018_05_1381_8</v>
      </c>
      <c r="B499" t="str">
        <f t="shared" si="36"/>
        <v>2018_05_4887</v>
      </c>
      <c r="C499" s="1" t="s">
        <v>140</v>
      </c>
      <c r="D499">
        <f t="shared" si="37"/>
        <v>498</v>
      </c>
      <c r="E499">
        <v>1381</v>
      </c>
      <c r="F499">
        <f t="shared" si="38"/>
        <v>8</v>
      </c>
      <c r="G499" s="2" t="str">
        <f t="shared" si="39"/>
        <v/>
      </c>
      <c r="H499" t="s">
        <v>141</v>
      </c>
      <c r="I499">
        <v>4887</v>
      </c>
      <c r="J499">
        <v>1383</v>
      </c>
      <c r="K499">
        <v>1384</v>
      </c>
      <c r="L499" t="s">
        <v>31</v>
      </c>
      <c r="M499" t="s">
        <v>20</v>
      </c>
      <c r="N499">
        <v>161</v>
      </c>
      <c r="O499">
        <v>8997</v>
      </c>
      <c r="P499">
        <v>10</v>
      </c>
      <c r="Q499" t="s">
        <v>517</v>
      </c>
      <c r="AW499" s="1"/>
      <c r="BC499" s="2"/>
    </row>
    <row r="500" ht="15" customHeight="1">
      <c r="A500" t="str">
        <f t="shared" si="35"/>
        <v>2018_05_1381_9</v>
      </c>
      <c r="B500" t="str">
        <f t="shared" si="36"/>
        <v>2018_05_4896</v>
      </c>
      <c r="C500" s="1" t="s">
        <v>140</v>
      </c>
      <c r="D500">
        <f t="shared" si="37"/>
        <v>499</v>
      </c>
      <c r="E500">
        <v>1381</v>
      </c>
      <c r="F500">
        <f t="shared" si="38"/>
        <v>9</v>
      </c>
      <c r="G500" s="2" t="str">
        <f t="shared" si="39"/>
        <v>x</v>
      </c>
      <c r="H500" t="s">
        <v>141</v>
      </c>
      <c r="I500">
        <v>4896</v>
      </c>
      <c r="J500">
        <v>1384</v>
      </c>
      <c r="K500">
        <v>1383</v>
      </c>
      <c r="L500" t="s">
        <v>20</v>
      </c>
      <c r="M500" t="s">
        <v>20</v>
      </c>
      <c r="N500">
        <v>39</v>
      </c>
      <c r="O500">
        <v>8997</v>
      </c>
      <c r="P500">
        <v>10</v>
      </c>
      <c r="Q500" t="s">
        <v>518</v>
      </c>
      <c r="AW500" s="1"/>
      <c r="BC500" s="2"/>
    </row>
    <row r="501" ht="15" customHeight="1">
      <c r="A501" t="str">
        <f t="shared" si="35"/>
        <v>2018_05_1407_1</v>
      </c>
      <c r="B501" t="str">
        <f t="shared" si="36"/>
        <v>2018_05_3694</v>
      </c>
      <c r="C501" s="1" t="s">
        <v>140</v>
      </c>
      <c r="D501">
        <f t="shared" si="37"/>
        <v>500</v>
      </c>
      <c r="E501">
        <v>1407</v>
      </c>
      <c r="F501">
        <f t="shared" si="38"/>
        <v>1</v>
      </c>
      <c r="G501" s="2" t="str">
        <f t="shared" si="39"/>
        <v/>
      </c>
      <c r="H501" t="s">
        <v>141</v>
      </c>
      <c r="I501">
        <v>3694</v>
      </c>
      <c r="J501">
        <v>1410</v>
      </c>
      <c r="K501">
        <v>1409</v>
      </c>
      <c r="L501" t="s">
        <v>19</v>
      </c>
      <c r="M501" t="s">
        <v>20</v>
      </c>
      <c r="N501">
        <v>372</v>
      </c>
      <c r="O501">
        <v>6324</v>
      </c>
      <c r="P501">
        <v>25</v>
      </c>
      <c r="Q501" t="s">
        <v>519</v>
      </c>
      <c r="AW501" s="1"/>
      <c r="BC501" s="2"/>
    </row>
    <row r="502" ht="15" customHeight="1">
      <c r="A502" t="str">
        <f t="shared" si="35"/>
        <v>2018_05_1407_2</v>
      </c>
      <c r="B502" t="str">
        <f t="shared" si="36"/>
        <v>2018_05_3795</v>
      </c>
      <c r="C502" s="1" t="s">
        <v>140</v>
      </c>
      <c r="D502">
        <f t="shared" si="37"/>
        <v>501</v>
      </c>
      <c r="E502">
        <v>1407</v>
      </c>
      <c r="F502">
        <f t="shared" si="38"/>
        <v>2</v>
      </c>
      <c r="G502" s="2" t="str">
        <f t="shared" si="39"/>
        <v/>
      </c>
      <c r="H502" t="s">
        <v>141</v>
      </c>
      <c r="I502">
        <v>3795</v>
      </c>
      <c r="J502">
        <v>1409</v>
      </c>
      <c r="K502">
        <v>1410</v>
      </c>
      <c r="L502" t="s">
        <v>31</v>
      </c>
      <c r="M502" t="s">
        <v>20</v>
      </c>
      <c r="N502">
        <v>443</v>
      </c>
      <c r="O502">
        <v>6324</v>
      </c>
      <c r="P502">
        <v>25</v>
      </c>
      <c r="Q502" t="s">
        <v>520</v>
      </c>
      <c r="AW502" s="1"/>
      <c r="BC502" s="2"/>
    </row>
    <row r="503" ht="15" customHeight="1">
      <c r="A503" t="str">
        <f t="shared" si="35"/>
        <v>2018_05_1407_3</v>
      </c>
      <c r="B503" t="str">
        <f t="shared" si="36"/>
        <v>2018_05_4149</v>
      </c>
      <c r="C503" s="1" t="s">
        <v>140</v>
      </c>
      <c r="D503">
        <f t="shared" si="37"/>
        <v>502</v>
      </c>
      <c r="E503">
        <v>1407</v>
      </c>
      <c r="F503">
        <f t="shared" si="38"/>
        <v>3</v>
      </c>
      <c r="G503" s="2" t="str">
        <f t="shared" si="39"/>
        <v/>
      </c>
      <c r="H503" t="s">
        <v>141</v>
      </c>
      <c r="I503">
        <v>4149</v>
      </c>
      <c r="J503">
        <v>1410</v>
      </c>
      <c r="K503">
        <v>1409</v>
      </c>
      <c r="L503" t="s">
        <v>31</v>
      </c>
      <c r="M503" t="s">
        <v>20</v>
      </c>
      <c r="N503">
        <v>213</v>
      </c>
      <c r="O503">
        <v>6324</v>
      </c>
      <c r="P503">
        <v>25</v>
      </c>
      <c r="Q503" t="s">
        <v>521</v>
      </c>
      <c r="AW503" s="1"/>
      <c r="BC503" s="2"/>
    </row>
    <row r="504" ht="15" customHeight="1">
      <c r="A504" t="str">
        <f t="shared" si="35"/>
        <v>2018_05_1407_4</v>
      </c>
      <c r="B504" t="str">
        <f t="shared" si="36"/>
        <v>2018_05_4200</v>
      </c>
      <c r="C504" s="1" t="s">
        <v>140</v>
      </c>
      <c r="D504">
        <f t="shared" si="37"/>
        <v>503</v>
      </c>
      <c r="E504">
        <v>1407</v>
      </c>
      <c r="F504">
        <f t="shared" si="38"/>
        <v>4</v>
      </c>
      <c r="G504" s="2" t="str">
        <f t="shared" si="39"/>
        <v/>
      </c>
      <c r="H504" t="s">
        <v>141</v>
      </c>
      <c r="I504">
        <v>4200</v>
      </c>
      <c r="J504">
        <v>1409</v>
      </c>
      <c r="K504">
        <v>1410</v>
      </c>
      <c r="L504" t="s">
        <v>31</v>
      </c>
      <c r="M504" t="s">
        <v>20</v>
      </c>
      <c r="N504">
        <v>324</v>
      </c>
      <c r="O504">
        <v>6324</v>
      </c>
      <c r="P504">
        <v>25</v>
      </c>
      <c r="Q504" t="s">
        <v>522</v>
      </c>
      <c r="AW504" s="1"/>
      <c r="BC504" s="2"/>
    </row>
    <row r="505" ht="15" customHeight="1">
      <c r="A505" t="str">
        <f t="shared" si="35"/>
        <v>2018_05_1407_5</v>
      </c>
      <c r="B505" t="str">
        <f t="shared" si="36"/>
        <v>2018_05_4226</v>
      </c>
      <c r="C505" s="1" t="s">
        <v>140</v>
      </c>
      <c r="D505">
        <f t="shared" si="37"/>
        <v>504</v>
      </c>
      <c r="E505">
        <v>1407</v>
      </c>
      <c r="F505">
        <f t="shared" si="38"/>
        <v>5</v>
      </c>
      <c r="G505" s="2" t="str">
        <f t="shared" si="39"/>
        <v/>
      </c>
      <c r="H505" t="s">
        <v>141</v>
      </c>
      <c r="I505">
        <v>4226</v>
      </c>
      <c r="J505">
        <v>1410</v>
      </c>
      <c r="K505">
        <v>1409</v>
      </c>
      <c r="L505" t="s">
        <v>31</v>
      </c>
      <c r="M505" t="s">
        <v>20</v>
      </c>
      <c r="N505">
        <v>188</v>
      </c>
      <c r="O505">
        <v>6324</v>
      </c>
      <c r="P505">
        <v>25</v>
      </c>
      <c r="Q505" t="s">
        <v>523</v>
      </c>
      <c r="AW505" s="1"/>
      <c r="BC505" s="2"/>
    </row>
    <row r="506" ht="15" customHeight="1">
      <c r="A506" t="str">
        <f t="shared" si="35"/>
        <v>2018_05_1407_6</v>
      </c>
      <c r="B506" t="str">
        <f t="shared" si="36"/>
        <v>2018_05_4259</v>
      </c>
      <c r="C506" s="1" t="s">
        <v>140</v>
      </c>
      <c r="D506">
        <f t="shared" si="37"/>
        <v>505</v>
      </c>
      <c r="E506">
        <v>1407</v>
      </c>
      <c r="F506">
        <f t="shared" si="38"/>
        <v>6</v>
      </c>
      <c r="G506" s="2" t="str">
        <f t="shared" si="39"/>
        <v/>
      </c>
      <c r="H506" t="s">
        <v>141</v>
      </c>
      <c r="I506">
        <v>4259</v>
      </c>
      <c r="J506">
        <v>1409</v>
      </c>
      <c r="K506">
        <v>1410</v>
      </c>
      <c r="L506" t="s">
        <v>31</v>
      </c>
      <c r="M506" t="s">
        <v>20</v>
      </c>
      <c r="N506">
        <v>203</v>
      </c>
      <c r="O506">
        <v>6324</v>
      </c>
      <c r="P506">
        <v>25</v>
      </c>
      <c r="Q506" t="s">
        <v>524</v>
      </c>
      <c r="AW506" s="1"/>
      <c r="BC506" s="2"/>
    </row>
    <row r="507" ht="15" customHeight="1">
      <c r="A507" t="str">
        <f t="shared" si="35"/>
        <v>2018_05_1407_7</v>
      </c>
      <c r="B507" t="str">
        <f t="shared" si="36"/>
        <v>2018_05_4430</v>
      </c>
      <c r="C507" s="1" t="s">
        <v>140</v>
      </c>
      <c r="D507">
        <f t="shared" si="37"/>
        <v>506</v>
      </c>
      <c r="E507">
        <v>1407</v>
      </c>
      <c r="F507">
        <f t="shared" si="38"/>
        <v>7</v>
      </c>
      <c r="G507" s="2" t="str">
        <f t="shared" si="39"/>
        <v/>
      </c>
      <c r="H507" t="s">
        <v>141</v>
      </c>
      <c r="I507">
        <v>4430</v>
      </c>
      <c r="J507">
        <v>1410</v>
      </c>
      <c r="K507">
        <v>1409</v>
      </c>
      <c r="L507" t="s">
        <v>31</v>
      </c>
      <c r="M507" t="s">
        <v>20</v>
      </c>
      <c r="N507">
        <v>102</v>
      </c>
      <c r="O507">
        <v>6324</v>
      </c>
      <c r="P507">
        <v>25</v>
      </c>
      <c r="Q507" t="s">
        <v>525</v>
      </c>
      <c r="AW507" s="1"/>
      <c r="BC507" s="2"/>
    </row>
    <row r="508" ht="15" customHeight="1">
      <c r="A508" t="str">
        <f t="shared" si="35"/>
        <v>2018_05_1407_8</v>
      </c>
      <c r="B508" t="str">
        <f t="shared" si="36"/>
        <v>2018_05_4471</v>
      </c>
      <c r="C508" s="1" t="s">
        <v>140</v>
      </c>
      <c r="D508">
        <f t="shared" si="37"/>
        <v>507</v>
      </c>
      <c r="E508">
        <v>1407</v>
      </c>
      <c r="F508">
        <f t="shared" si="38"/>
        <v>8</v>
      </c>
      <c r="G508" s="2" t="str">
        <f t="shared" si="39"/>
        <v/>
      </c>
      <c r="H508" t="s">
        <v>141</v>
      </c>
      <c r="I508">
        <v>4471</v>
      </c>
      <c r="J508">
        <v>1409</v>
      </c>
      <c r="K508">
        <v>1410</v>
      </c>
      <c r="L508" t="s">
        <v>31</v>
      </c>
      <c r="M508" t="s">
        <v>20</v>
      </c>
      <c r="N508">
        <v>359</v>
      </c>
      <c r="O508">
        <v>6324</v>
      </c>
      <c r="P508">
        <v>25</v>
      </c>
      <c r="Q508" t="s">
        <v>526</v>
      </c>
      <c r="AW508" s="1"/>
      <c r="BC508" s="2"/>
    </row>
    <row r="509" ht="15" customHeight="1">
      <c r="A509" t="str">
        <f t="shared" si="35"/>
        <v>2018_05_1407_9</v>
      </c>
      <c r="B509" t="str">
        <f t="shared" si="36"/>
        <v>2018_05_4830</v>
      </c>
      <c r="C509" s="1" t="s">
        <v>140</v>
      </c>
      <c r="D509">
        <f t="shared" si="37"/>
        <v>508</v>
      </c>
      <c r="E509">
        <v>1407</v>
      </c>
      <c r="F509">
        <f t="shared" si="38"/>
        <v>9</v>
      </c>
      <c r="G509" s="2" t="str">
        <f t="shared" si="39"/>
        <v/>
      </c>
      <c r="H509" t="s">
        <v>141</v>
      </c>
      <c r="I509">
        <v>4830</v>
      </c>
      <c r="J509">
        <v>1410</v>
      </c>
      <c r="K509">
        <v>1409</v>
      </c>
      <c r="L509" t="s">
        <v>31</v>
      </c>
      <c r="M509" t="s">
        <v>20</v>
      </c>
      <c r="N509">
        <v>208</v>
      </c>
      <c r="O509">
        <v>6324</v>
      </c>
      <c r="P509">
        <v>25</v>
      </c>
      <c r="Q509" t="s">
        <v>527</v>
      </c>
      <c r="AW509" s="1"/>
      <c r="BC509" s="2"/>
    </row>
    <row r="510" ht="15" customHeight="1">
      <c r="A510" t="str">
        <f t="shared" si="35"/>
        <v>2018_05_1407_10</v>
      </c>
      <c r="B510" t="str">
        <f t="shared" si="36"/>
        <v>2018_05_4841</v>
      </c>
      <c r="C510" s="1" t="s">
        <v>140</v>
      </c>
      <c r="D510">
        <f t="shared" si="37"/>
        <v>509</v>
      </c>
      <c r="E510">
        <v>1407</v>
      </c>
      <c r="F510">
        <f t="shared" si="38"/>
        <v>10</v>
      </c>
      <c r="G510" s="2" t="str">
        <f t="shared" si="39"/>
        <v/>
      </c>
      <c r="H510" t="s">
        <v>141</v>
      </c>
      <c r="I510">
        <v>4841</v>
      </c>
      <c r="J510">
        <v>1409</v>
      </c>
      <c r="K510">
        <v>1410</v>
      </c>
      <c r="L510" t="s">
        <v>31</v>
      </c>
      <c r="M510" t="s">
        <v>20</v>
      </c>
      <c r="N510">
        <v>455</v>
      </c>
      <c r="O510">
        <v>6324</v>
      </c>
      <c r="P510">
        <v>25</v>
      </c>
      <c r="Q510" t="s">
        <v>528</v>
      </c>
      <c r="AW510" s="1"/>
      <c r="BC510" s="2"/>
    </row>
    <row r="511" ht="15" customHeight="1">
      <c r="A511" t="str">
        <f t="shared" si="35"/>
        <v>2018_05_1407_11</v>
      </c>
      <c r="B511" t="str">
        <f t="shared" si="36"/>
        <v>2018_05_4904</v>
      </c>
      <c r="C511" s="1" t="s">
        <v>140</v>
      </c>
      <c r="D511">
        <f t="shared" si="37"/>
        <v>510</v>
      </c>
      <c r="E511">
        <v>1407</v>
      </c>
      <c r="F511">
        <f t="shared" si="38"/>
        <v>11</v>
      </c>
      <c r="G511" s="2" t="str">
        <f t="shared" si="39"/>
        <v/>
      </c>
      <c r="H511" t="s">
        <v>141</v>
      </c>
      <c r="I511">
        <v>4904</v>
      </c>
      <c r="J511">
        <v>1410</v>
      </c>
      <c r="K511">
        <v>1409</v>
      </c>
      <c r="L511" t="s">
        <v>31</v>
      </c>
      <c r="M511" t="s">
        <v>20</v>
      </c>
      <c r="N511">
        <v>153</v>
      </c>
      <c r="O511">
        <v>6324</v>
      </c>
      <c r="P511">
        <v>25</v>
      </c>
      <c r="Q511" t="s">
        <v>529</v>
      </c>
      <c r="AW511" s="1"/>
      <c r="BC511" s="2"/>
    </row>
    <row r="512" ht="15" customHeight="1">
      <c r="A512" t="str">
        <f t="shared" si="35"/>
        <v>2018_05_1407_12</v>
      </c>
      <c r="B512" t="str">
        <f t="shared" si="36"/>
        <v>2018_05_4966</v>
      </c>
      <c r="C512" s="1" t="s">
        <v>140</v>
      </c>
      <c r="D512">
        <f t="shared" si="37"/>
        <v>511</v>
      </c>
      <c r="E512">
        <v>1407</v>
      </c>
      <c r="F512">
        <f t="shared" si="38"/>
        <v>12</v>
      </c>
      <c r="G512" s="2" t="str">
        <f t="shared" si="39"/>
        <v/>
      </c>
      <c r="H512" t="s">
        <v>141</v>
      </c>
      <c r="I512">
        <v>4966</v>
      </c>
      <c r="J512">
        <v>1409</v>
      </c>
      <c r="K512">
        <v>1410</v>
      </c>
      <c r="L512" t="s">
        <v>31</v>
      </c>
      <c r="M512" t="s">
        <v>20</v>
      </c>
      <c r="N512">
        <v>193</v>
      </c>
      <c r="O512">
        <v>6324</v>
      </c>
      <c r="P512">
        <v>25</v>
      </c>
      <c r="Q512" t="s">
        <v>530</v>
      </c>
      <c r="AW512" s="1"/>
      <c r="BC512" s="2"/>
    </row>
    <row r="513" ht="15" customHeight="1">
      <c r="A513" t="str">
        <f t="shared" si="35"/>
        <v>2018_05_1407_13</v>
      </c>
      <c r="B513" t="str">
        <f t="shared" si="36"/>
        <v>2018_05_5267</v>
      </c>
      <c r="C513" s="1" t="s">
        <v>140</v>
      </c>
      <c r="D513">
        <f t="shared" si="37"/>
        <v>512</v>
      </c>
      <c r="E513">
        <v>1407</v>
      </c>
      <c r="F513">
        <f t="shared" si="38"/>
        <v>13</v>
      </c>
      <c r="G513" s="2" t="str">
        <f t="shared" si="39"/>
        <v/>
      </c>
      <c r="H513" t="s">
        <v>141</v>
      </c>
      <c r="I513">
        <v>5267</v>
      </c>
      <c r="J513">
        <v>1410</v>
      </c>
      <c r="K513">
        <v>1409</v>
      </c>
      <c r="L513" t="s">
        <v>31</v>
      </c>
      <c r="M513" t="s">
        <v>20</v>
      </c>
      <c r="N513">
        <v>155</v>
      </c>
      <c r="O513">
        <v>6324</v>
      </c>
      <c r="P513">
        <v>25</v>
      </c>
      <c r="Q513" t="s">
        <v>531</v>
      </c>
      <c r="AW513" s="1"/>
      <c r="BC513" s="2"/>
    </row>
    <row r="514" ht="15" customHeight="1">
      <c r="A514" t="str">
        <f t="shared" ref="A514:A577" si="40">CONCATENATE($C514,"_",$E514,"_",$F514)</f>
        <v>2018_05_1407_14</v>
      </c>
      <c r="B514" t="str">
        <f t="shared" ref="B514:B577" si="41">CONCATENATE($C514,"_",$I514)</f>
        <v>2018_05_5376</v>
      </c>
      <c r="C514" s="1" t="s">
        <v>140</v>
      </c>
      <c r="D514">
        <f t="shared" ref="D514:D577" si="42">IF(ISNUMBER($D513),$D513+1,1)</f>
        <v>513</v>
      </c>
      <c r="E514">
        <v>1407</v>
      </c>
      <c r="F514">
        <f t="shared" ref="F514:F577" si="43">IF($E514="","",IF($E514=$E513,$F513+1,1))</f>
        <v>14</v>
      </c>
      <c r="G514" s="2" t="str">
        <f t="shared" ref="G514:G577" si="44">IF($E515=$E514,"","x")</f>
        <v/>
      </c>
      <c r="H514" t="s">
        <v>141</v>
      </c>
      <c r="I514">
        <v>5376</v>
      </c>
      <c r="J514">
        <v>1409</v>
      </c>
      <c r="K514">
        <v>1410</v>
      </c>
      <c r="L514" t="s">
        <v>31</v>
      </c>
      <c r="M514" t="s">
        <v>20</v>
      </c>
      <c r="N514">
        <v>786</v>
      </c>
      <c r="O514">
        <v>6324</v>
      </c>
      <c r="P514">
        <v>25</v>
      </c>
      <c r="Q514" t="s">
        <v>532</v>
      </c>
      <c r="AW514" s="1"/>
      <c r="BC514" s="2"/>
    </row>
    <row r="515" ht="15" customHeight="1">
      <c r="A515" t="str">
        <f t="shared" si="40"/>
        <v>2018_05_1407_15</v>
      </c>
      <c r="B515" t="str">
        <f t="shared" si="41"/>
        <v>2018_05_5531</v>
      </c>
      <c r="C515" s="1" t="s">
        <v>140</v>
      </c>
      <c r="D515">
        <f t="shared" si="42"/>
        <v>514</v>
      </c>
      <c r="E515">
        <v>1407</v>
      </c>
      <c r="F515">
        <f t="shared" si="43"/>
        <v>15</v>
      </c>
      <c r="G515" s="2" t="str">
        <f t="shared" si="44"/>
        <v/>
      </c>
      <c r="H515" t="s">
        <v>141</v>
      </c>
      <c r="I515">
        <v>5531</v>
      </c>
      <c r="J515">
        <v>1410</v>
      </c>
      <c r="K515">
        <v>1409</v>
      </c>
      <c r="L515" t="s">
        <v>31</v>
      </c>
      <c r="M515" t="s">
        <v>20</v>
      </c>
      <c r="N515">
        <v>134</v>
      </c>
      <c r="O515">
        <v>6324</v>
      </c>
      <c r="P515">
        <v>25</v>
      </c>
      <c r="Q515" t="s">
        <v>533</v>
      </c>
      <c r="AW515" s="1"/>
      <c r="BC515" s="2"/>
    </row>
    <row r="516" ht="15" customHeight="1">
      <c r="A516" t="str">
        <f t="shared" si="40"/>
        <v>2018_05_1407_16</v>
      </c>
      <c r="B516" t="str">
        <f t="shared" si="41"/>
        <v>2018_05_5545</v>
      </c>
      <c r="C516" s="1" t="s">
        <v>140</v>
      </c>
      <c r="D516">
        <f t="shared" si="42"/>
        <v>515</v>
      </c>
      <c r="E516">
        <v>1407</v>
      </c>
      <c r="F516">
        <f t="shared" si="43"/>
        <v>16</v>
      </c>
      <c r="G516" s="2" t="str">
        <f t="shared" si="44"/>
        <v/>
      </c>
      <c r="H516" t="s">
        <v>141</v>
      </c>
      <c r="I516">
        <v>5545</v>
      </c>
      <c r="J516">
        <v>1409</v>
      </c>
      <c r="K516">
        <v>1410</v>
      </c>
      <c r="L516" t="s">
        <v>31</v>
      </c>
      <c r="M516" t="s">
        <v>20</v>
      </c>
      <c r="N516">
        <v>534</v>
      </c>
      <c r="O516">
        <v>6324</v>
      </c>
      <c r="P516">
        <v>25</v>
      </c>
      <c r="Q516" t="s">
        <v>534</v>
      </c>
      <c r="AW516" s="1"/>
      <c r="BC516" s="2"/>
    </row>
    <row r="517" ht="15" customHeight="1">
      <c r="A517" t="str">
        <f t="shared" si="40"/>
        <v>2018_05_1407_17</v>
      </c>
      <c r="B517" t="str">
        <f t="shared" si="41"/>
        <v>2018_05_5691</v>
      </c>
      <c r="C517" s="1" t="s">
        <v>140</v>
      </c>
      <c r="D517">
        <f t="shared" si="42"/>
        <v>516</v>
      </c>
      <c r="E517">
        <v>1407</v>
      </c>
      <c r="F517">
        <f t="shared" si="43"/>
        <v>17</v>
      </c>
      <c r="G517" s="2" t="str">
        <f t="shared" si="44"/>
        <v/>
      </c>
      <c r="H517" t="s">
        <v>141</v>
      </c>
      <c r="I517">
        <v>5691</v>
      </c>
      <c r="J517">
        <v>1410</v>
      </c>
      <c r="K517">
        <v>1409</v>
      </c>
      <c r="L517" t="s">
        <v>31</v>
      </c>
      <c r="M517" t="s">
        <v>20</v>
      </c>
      <c r="N517">
        <v>117</v>
      </c>
      <c r="O517">
        <v>6324</v>
      </c>
      <c r="P517">
        <v>25</v>
      </c>
      <c r="Q517" t="s">
        <v>535</v>
      </c>
      <c r="AW517" s="1"/>
      <c r="BC517" s="2"/>
    </row>
    <row r="518" ht="15" customHeight="1">
      <c r="A518" t="str">
        <f t="shared" si="40"/>
        <v>2018_05_1407_18</v>
      </c>
      <c r="B518" t="str">
        <f t="shared" si="41"/>
        <v>2018_05_6360</v>
      </c>
      <c r="C518" s="1" t="s">
        <v>140</v>
      </c>
      <c r="D518">
        <f t="shared" si="42"/>
        <v>517</v>
      </c>
      <c r="E518">
        <v>1407</v>
      </c>
      <c r="F518">
        <f t="shared" si="43"/>
        <v>18</v>
      </c>
      <c r="G518" s="2" t="str">
        <f t="shared" si="44"/>
        <v>x</v>
      </c>
      <c r="H518" t="s">
        <v>141</v>
      </c>
      <c r="I518">
        <v>6360</v>
      </c>
      <c r="J518">
        <v>1409</v>
      </c>
      <c r="K518">
        <v>1410</v>
      </c>
      <c r="L518" t="s">
        <v>20</v>
      </c>
      <c r="M518" t="s">
        <v>20</v>
      </c>
      <c r="N518">
        <v>61</v>
      </c>
      <c r="O518">
        <v>6324</v>
      </c>
      <c r="P518">
        <v>25</v>
      </c>
      <c r="Q518" t="s">
        <v>536</v>
      </c>
      <c r="AW518" s="1"/>
      <c r="BC518" s="2"/>
    </row>
    <row r="519" ht="15" customHeight="1">
      <c r="A519" t="str">
        <f t="shared" si="40"/>
        <v>2018_05_1433_1</v>
      </c>
      <c r="B519" t="str">
        <f t="shared" si="41"/>
        <v>2018_05_5514</v>
      </c>
      <c r="C519" s="1" t="s">
        <v>140</v>
      </c>
      <c r="D519">
        <f t="shared" si="42"/>
        <v>518</v>
      </c>
      <c r="E519">
        <v>1433</v>
      </c>
      <c r="F519">
        <f t="shared" si="43"/>
        <v>1</v>
      </c>
      <c r="G519" s="2" t="str">
        <f t="shared" si="44"/>
        <v/>
      </c>
      <c r="H519" t="s">
        <v>141</v>
      </c>
      <c r="I519">
        <v>5514</v>
      </c>
      <c r="J519">
        <v>1436</v>
      </c>
      <c r="K519">
        <v>1435</v>
      </c>
      <c r="L519" t="s">
        <v>19</v>
      </c>
      <c r="M519" t="s">
        <v>20</v>
      </c>
      <c r="N519">
        <v>393</v>
      </c>
      <c r="O519">
        <v>3990</v>
      </c>
      <c r="P519">
        <v>11</v>
      </c>
      <c r="Q519" t="s">
        <v>537</v>
      </c>
      <c r="AW519" s="1"/>
      <c r="BC519" s="2"/>
    </row>
    <row r="520" ht="15" customHeight="1">
      <c r="A520" t="str">
        <f t="shared" si="40"/>
        <v>2018_05_1433_2</v>
      </c>
      <c r="B520" t="str">
        <f t="shared" si="41"/>
        <v>2018_05_5775</v>
      </c>
      <c r="C520" s="1" t="s">
        <v>140</v>
      </c>
      <c r="D520">
        <f t="shared" si="42"/>
        <v>519</v>
      </c>
      <c r="E520">
        <v>1433</v>
      </c>
      <c r="F520">
        <f t="shared" si="43"/>
        <v>2</v>
      </c>
      <c r="G520" s="2" t="str">
        <f t="shared" si="44"/>
        <v>x</v>
      </c>
      <c r="H520" t="s">
        <v>141</v>
      </c>
      <c r="I520">
        <v>5775</v>
      </c>
      <c r="J520">
        <v>1435</v>
      </c>
      <c r="K520">
        <v>1436</v>
      </c>
      <c r="L520" t="s">
        <v>20</v>
      </c>
      <c r="M520" t="s">
        <v>20</v>
      </c>
      <c r="N520">
        <v>191</v>
      </c>
      <c r="O520">
        <v>3990</v>
      </c>
      <c r="P520">
        <v>11</v>
      </c>
      <c r="Q520" t="s">
        <v>538</v>
      </c>
      <c r="AW520" s="1"/>
      <c r="BC520" s="2"/>
    </row>
    <row r="521" ht="15" customHeight="1">
      <c r="A521" t="str">
        <f t="shared" si="40"/>
        <v>2018_05_1459_1</v>
      </c>
      <c r="B521" t="str">
        <f t="shared" si="41"/>
        <v>2018_05_3546</v>
      </c>
      <c r="C521" s="1" t="s">
        <v>140</v>
      </c>
      <c r="D521">
        <f t="shared" si="42"/>
        <v>520</v>
      </c>
      <c r="E521">
        <v>1459</v>
      </c>
      <c r="F521">
        <f t="shared" si="43"/>
        <v>1</v>
      </c>
      <c r="G521" s="2" t="str">
        <f t="shared" si="44"/>
        <v/>
      </c>
      <c r="H521" t="s">
        <v>141</v>
      </c>
      <c r="I521">
        <v>3546</v>
      </c>
      <c r="J521">
        <v>1462</v>
      </c>
      <c r="K521">
        <v>1461</v>
      </c>
      <c r="L521" t="s">
        <v>19</v>
      </c>
      <c r="M521" t="s">
        <v>20</v>
      </c>
      <c r="N521">
        <v>599</v>
      </c>
      <c r="O521">
        <v>4005</v>
      </c>
      <c r="P521">
        <v>10</v>
      </c>
      <c r="Q521" t="s">
        <v>539</v>
      </c>
      <c r="AW521" s="1"/>
      <c r="BC521" s="2"/>
    </row>
    <row r="522" ht="15" customHeight="1">
      <c r="A522" t="str">
        <f t="shared" si="40"/>
        <v>2018_05_1459_2</v>
      </c>
      <c r="B522" t="str">
        <f t="shared" si="41"/>
        <v>2018_05_3907</v>
      </c>
      <c r="C522" s="1" t="s">
        <v>140</v>
      </c>
      <c r="D522">
        <f t="shared" si="42"/>
        <v>521</v>
      </c>
      <c r="E522">
        <v>1459</v>
      </c>
      <c r="F522">
        <f t="shared" si="43"/>
        <v>2</v>
      </c>
      <c r="G522" s="2" t="str">
        <f t="shared" si="44"/>
        <v/>
      </c>
      <c r="H522" t="s">
        <v>141</v>
      </c>
      <c r="I522">
        <v>3907</v>
      </c>
      <c r="J522">
        <v>1461</v>
      </c>
      <c r="K522">
        <v>1462</v>
      </c>
      <c r="L522" t="s">
        <v>31</v>
      </c>
      <c r="M522" t="s">
        <v>20</v>
      </c>
      <c r="N522">
        <v>457</v>
      </c>
      <c r="O522">
        <v>4005</v>
      </c>
      <c r="P522">
        <v>10</v>
      </c>
      <c r="Q522" t="s">
        <v>540</v>
      </c>
      <c r="AW522" s="1"/>
      <c r="BC522" s="2"/>
    </row>
    <row r="523" ht="15" customHeight="1">
      <c r="A523" t="str">
        <f t="shared" si="40"/>
        <v>2018_05_1459_3</v>
      </c>
      <c r="B523" t="str">
        <f t="shared" si="41"/>
        <v>2018_05_4408</v>
      </c>
      <c r="C523" s="1" t="s">
        <v>140</v>
      </c>
      <c r="D523">
        <f t="shared" si="42"/>
        <v>522</v>
      </c>
      <c r="E523">
        <v>1459</v>
      </c>
      <c r="F523">
        <f t="shared" si="43"/>
        <v>3</v>
      </c>
      <c r="G523" s="2" t="str">
        <f t="shared" si="44"/>
        <v/>
      </c>
      <c r="H523" t="s">
        <v>141</v>
      </c>
      <c r="I523">
        <v>4408</v>
      </c>
      <c r="J523">
        <v>1462</v>
      </c>
      <c r="K523">
        <v>1461</v>
      </c>
      <c r="L523" t="s">
        <v>31</v>
      </c>
      <c r="M523" t="s">
        <v>20</v>
      </c>
      <c r="N523">
        <v>464</v>
      </c>
      <c r="O523">
        <v>4005</v>
      </c>
      <c r="P523">
        <v>10</v>
      </c>
      <c r="Q523" t="s">
        <v>541</v>
      </c>
      <c r="AW523" s="1"/>
      <c r="BC523" s="2"/>
    </row>
    <row r="524" ht="15" customHeight="1">
      <c r="A524" t="str">
        <f t="shared" si="40"/>
        <v>2018_05_1459_4</v>
      </c>
      <c r="B524" t="str">
        <f t="shared" si="41"/>
        <v>2018_05_4705</v>
      </c>
      <c r="C524" s="1" t="s">
        <v>140</v>
      </c>
      <c r="D524">
        <f t="shared" si="42"/>
        <v>523</v>
      </c>
      <c r="E524">
        <v>1459</v>
      </c>
      <c r="F524">
        <f t="shared" si="43"/>
        <v>4</v>
      </c>
      <c r="G524" s="2" t="str">
        <f t="shared" si="44"/>
        <v/>
      </c>
      <c r="H524" t="s">
        <v>141</v>
      </c>
      <c r="I524">
        <v>4705</v>
      </c>
      <c r="J524">
        <v>1461</v>
      </c>
      <c r="K524">
        <v>1462</v>
      </c>
      <c r="L524" t="s">
        <v>31</v>
      </c>
      <c r="M524" t="s">
        <v>20</v>
      </c>
      <c r="N524">
        <v>537</v>
      </c>
      <c r="O524">
        <v>4005</v>
      </c>
      <c r="P524">
        <v>10</v>
      </c>
      <c r="Q524" t="s">
        <v>542</v>
      </c>
      <c r="AW524" s="1"/>
      <c r="BC524" s="2"/>
    </row>
    <row r="525" ht="15" customHeight="1">
      <c r="A525" t="str">
        <f t="shared" si="40"/>
        <v>2018_05_1459_5</v>
      </c>
      <c r="B525" t="str">
        <f t="shared" si="41"/>
        <v>2018_05_4762</v>
      </c>
      <c r="C525" s="1" t="s">
        <v>140</v>
      </c>
      <c r="D525">
        <f t="shared" si="42"/>
        <v>524</v>
      </c>
      <c r="E525">
        <v>1459</v>
      </c>
      <c r="F525">
        <f t="shared" si="43"/>
        <v>5</v>
      </c>
      <c r="G525" s="2" t="str">
        <f t="shared" si="44"/>
        <v/>
      </c>
      <c r="H525" t="s">
        <v>141</v>
      </c>
      <c r="I525">
        <v>4762</v>
      </c>
      <c r="J525">
        <v>1462</v>
      </c>
      <c r="K525">
        <v>1461</v>
      </c>
      <c r="L525" t="s">
        <v>31</v>
      </c>
      <c r="M525" t="s">
        <v>20</v>
      </c>
      <c r="N525">
        <v>468</v>
      </c>
      <c r="O525">
        <v>4005</v>
      </c>
      <c r="P525">
        <v>10</v>
      </c>
      <c r="Q525" t="s">
        <v>543</v>
      </c>
      <c r="AW525" s="1"/>
      <c r="BC525" s="2"/>
    </row>
    <row r="526" ht="15" customHeight="1">
      <c r="A526" t="str">
        <f t="shared" si="40"/>
        <v>2018_05_1459_6</v>
      </c>
      <c r="B526" t="str">
        <f t="shared" si="41"/>
        <v>2018_05_4979</v>
      </c>
      <c r="C526" s="1" t="s">
        <v>140</v>
      </c>
      <c r="D526">
        <f t="shared" si="42"/>
        <v>525</v>
      </c>
      <c r="E526">
        <v>1459</v>
      </c>
      <c r="F526">
        <f t="shared" si="43"/>
        <v>6</v>
      </c>
      <c r="G526" s="2" t="str">
        <f t="shared" si="44"/>
        <v/>
      </c>
      <c r="H526" t="s">
        <v>141</v>
      </c>
      <c r="I526">
        <v>4979</v>
      </c>
      <c r="J526">
        <v>1461</v>
      </c>
      <c r="K526">
        <v>1462</v>
      </c>
      <c r="L526" t="s">
        <v>31</v>
      </c>
      <c r="M526" t="s">
        <v>20</v>
      </c>
      <c r="N526">
        <v>441</v>
      </c>
      <c r="O526">
        <v>4005</v>
      </c>
      <c r="P526">
        <v>10</v>
      </c>
      <c r="Q526" t="s">
        <v>544</v>
      </c>
      <c r="AW526" s="1"/>
      <c r="BC526" s="2"/>
    </row>
    <row r="527" ht="15" customHeight="1">
      <c r="A527" t="str">
        <f t="shared" si="40"/>
        <v>2018_05_1459_7</v>
      </c>
      <c r="B527" t="str">
        <f t="shared" si="41"/>
        <v>2018_05_5864</v>
      </c>
      <c r="C527" s="1" t="s">
        <v>140</v>
      </c>
      <c r="D527">
        <f t="shared" si="42"/>
        <v>526</v>
      </c>
      <c r="E527">
        <v>1459</v>
      </c>
      <c r="F527">
        <f t="shared" si="43"/>
        <v>7</v>
      </c>
      <c r="G527" s="2" t="str">
        <f t="shared" si="44"/>
        <v/>
      </c>
      <c r="H527" t="s">
        <v>141</v>
      </c>
      <c r="I527">
        <v>5864</v>
      </c>
      <c r="J527">
        <v>1462</v>
      </c>
      <c r="K527">
        <v>1461</v>
      </c>
      <c r="L527" t="s">
        <v>31</v>
      </c>
      <c r="M527" t="s">
        <v>20</v>
      </c>
      <c r="N527">
        <v>475</v>
      </c>
      <c r="O527">
        <v>4005</v>
      </c>
      <c r="P527">
        <v>10</v>
      </c>
      <c r="Q527" t="s">
        <v>545</v>
      </c>
      <c r="AW527" s="1"/>
      <c r="BC527" s="2"/>
    </row>
    <row r="528" ht="15" customHeight="1">
      <c r="A528" t="str">
        <f t="shared" si="40"/>
        <v>2018_05_1459_8</v>
      </c>
      <c r="B528" t="str">
        <f t="shared" si="41"/>
        <v>2018_05_5918</v>
      </c>
      <c r="C528" s="1" t="s">
        <v>140</v>
      </c>
      <c r="D528">
        <f t="shared" si="42"/>
        <v>527</v>
      </c>
      <c r="E528">
        <v>1459</v>
      </c>
      <c r="F528">
        <f t="shared" si="43"/>
        <v>8</v>
      </c>
      <c r="G528" s="2" t="str">
        <f t="shared" si="44"/>
        <v/>
      </c>
      <c r="H528" t="s">
        <v>141</v>
      </c>
      <c r="I528">
        <v>5918</v>
      </c>
      <c r="J528">
        <v>1461</v>
      </c>
      <c r="K528">
        <v>1462</v>
      </c>
      <c r="L528" t="s">
        <v>31</v>
      </c>
      <c r="M528" t="s">
        <v>20</v>
      </c>
      <c r="N528">
        <v>405</v>
      </c>
      <c r="O528">
        <v>4005</v>
      </c>
      <c r="P528">
        <v>10</v>
      </c>
      <c r="Q528" t="s">
        <v>546</v>
      </c>
      <c r="AW528" s="1"/>
      <c r="BC528" s="2"/>
    </row>
    <row r="529" ht="15" customHeight="1">
      <c r="A529" t="str">
        <f t="shared" si="40"/>
        <v>2018_05_1459_9</v>
      </c>
      <c r="B529" t="str">
        <f t="shared" si="41"/>
        <v>2018_05_5938</v>
      </c>
      <c r="C529" s="1" t="s">
        <v>140</v>
      </c>
      <c r="D529">
        <f t="shared" si="42"/>
        <v>528</v>
      </c>
      <c r="E529">
        <v>1459</v>
      </c>
      <c r="F529">
        <f t="shared" si="43"/>
        <v>9</v>
      </c>
      <c r="G529" s="2" t="str">
        <f t="shared" si="44"/>
        <v>x</v>
      </c>
      <c r="H529" t="s">
        <v>141</v>
      </c>
      <c r="I529">
        <v>5938</v>
      </c>
      <c r="J529">
        <v>1462</v>
      </c>
      <c r="K529">
        <v>1461</v>
      </c>
      <c r="L529" t="s">
        <v>20</v>
      </c>
      <c r="M529" t="s">
        <v>20</v>
      </c>
      <c r="N529">
        <v>138</v>
      </c>
      <c r="O529">
        <v>4005</v>
      </c>
      <c r="P529">
        <v>10</v>
      </c>
      <c r="Q529" t="s">
        <v>547</v>
      </c>
      <c r="AW529" s="1"/>
      <c r="BC529" s="2"/>
    </row>
    <row r="530" ht="15" customHeight="1">
      <c r="A530" t="str">
        <f t="shared" si="40"/>
        <v>2018_05_1485_1</v>
      </c>
      <c r="B530" t="str">
        <f t="shared" si="41"/>
        <v>2018_05_3719</v>
      </c>
      <c r="C530" s="1" t="s">
        <v>140</v>
      </c>
      <c r="D530">
        <f t="shared" si="42"/>
        <v>529</v>
      </c>
      <c r="E530">
        <v>1485</v>
      </c>
      <c r="F530">
        <f t="shared" si="43"/>
        <v>1</v>
      </c>
      <c r="G530" s="2" t="str">
        <f t="shared" si="44"/>
        <v/>
      </c>
      <c r="H530" t="s">
        <v>141</v>
      </c>
      <c r="I530">
        <v>3719</v>
      </c>
      <c r="J530">
        <v>1488</v>
      </c>
      <c r="K530">
        <v>1487</v>
      </c>
      <c r="L530" t="s">
        <v>19</v>
      </c>
      <c r="M530" t="s">
        <v>20</v>
      </c>
      <c r="N530">
        <v>100</v>
      </c>
      <c r="O530">
        <v>2702</v>
      </c>
      <c r="P530">
        <v>17</v>
      </c>
      <c r="Q530" t="s">
        <v>548</v>
      </c>
      <c r="AW530" s="1"/>
      <c r="BC530" s="2"/>
    </row>
    <row r="531" ht="15" customHeight="1">
      <c r="A531" t="str">
        <f t="shared" si="40"/>
        <v>2018_05_1485_2</v>
      </c>
      <c r="B531" t="str">
        <f t="shared" si="41"/>
        <v>2018_05_4213</v>
      </c>
      <c r="C531" s="1" t="s">
        <v>140</v>
      </c>
      <c r="D531">
        <f t="shared" si="42"/>
        <v>530</v>
      </c>
      <c r="E531">
        <v>1485</v>
      </c>
      <c r="F531">
        <f t="shared" si="43"/>
        <v>2</v>
      </c>
      <c r="G531" s="2" t="str">
        <f t="shared" si="44"/>
        <v/>
      </c>
      <c r="H531" t="s">
        <v>141</v>
      </c>
      <c r="I531">
        <v>4213</v>
      </c>
      <c r="J531">
        <v>1487</v>
      </c>
      <c r="K531">
        <v>1488</v>
      </c>
      <c r="L531" t="s">
        <v>31</v>
      </c>
      <c r="M531" t="s">
        <v>20</v>
      </c>
      <c r="N531">
        <v>499</v>
      </c>
      <c r="O531">
        <v>2702</v>
      </c>
      <c r="P531">
        <v>17</v>
      </c>
      <c r="Q531" t="s">
        <v>549</v>
      </c>
      <c r="AW531" s="1"/>
      <c r="BC531" s="2"/>
    </row>
    <row r="532" ht="15" customHeight="1">
      <c r="A532" t="str">
        <f t="shared" si="40"/>
        <v>2018_05_1485_3</v>
      </c>
      <c r="B532" t="str">
        <f t="shared" si="41"/>
        <v>2018_05_5174</v>
      </c>
      <c r="C532" s="1" t="s">
        <v>140</v>
      </c>
      <c r="D532">
        <f t="shared" si="42"/>
        <v>531</v>
      </c>
      <c r="E532">
        <v>1485</v>
      </c>
      <c r="F532">
        <f t="shared" si="43"/>
        <v>3</v>
      </c>
      <c r="G532" s="2" t="str">
        <f t="shared" si="44"/>
        <v/>
      </c>
      <c r="H532" t="s">
        <v>141</v>
      </c>
      <c r="I532">
        <v>5174</v>
      </c>
      <c r="J532">
        <v>1488</v>
      </c>
      <c r="K532">
        <v>1487</v>
      </c>
      <c r="L532" t="s">
        <v>31</v>
      </c>
      <c r="M532" t="s">
        <v>20</v>
      </c>
      <c r="N532">
        <v>419</v>
      </c>
      <c r="O532">
        <v>2702</v>
      </c>
      <c r="P532">
        <v>17</v>
      </c>
      <c r="Q532" t="s">
        <v>550</v>
      </c>
      <c r="AW532" s="1"/>
      <c r="BC532" s="2"/>
    </row>
    <row r="533" ht="15" customHeight="1">
      <c r="A533" t="str">
        <f t="shared" si="40"/>
        <v>2018_05_1485_4</v>
      </c>
      <c r="B533" t="str">
        <f t="shared" si="41"/>
        <v>2018_05_5732</v>
      </c>
      <c r="C533" s="1" t="s">
        <v>140</v>
      </c>
      <c r="D533">
        <f t="shared" si="42"/>
        <v>532</v>
      </c>
      <c r="E533">
        <v>1485</v>
      </c>
      <c r="F533">
        <f t="shared" si="43"/>
        <v>4</v>
      </c>
      <c r="G533" s="2" t="str">
        <f t="shared" si="44"/>
        <v/>
      </c>
      <c r="H533" t="s">
        <v>141</v>
      </c>
      <c r="I533">
        <v>5732</v>
      </c>
      <c r="J533">
        <v>1487</v>
      </c>
      <c r="K533">
        <v>1488</v>
      </c>
      <c r="L533" t="s">
        <v>31</v>
      </c>
      <c r="M533" t="s">
        <v>20</v>
      </c>
      <c r="N533">
        <v>578</v>
      </c>
      <c r="O533">
        <v>2702</v>
      </c>
      <c r="P533">
        <v>17</v>
      </c>
      <c r="Q533" t="s">
        <v>551</v>
      </c>
      <c r="AW533" s="1"/>
      <c r="BC533" s="2"/>
    </row>
    <row r="534" ht="15" customHeight="1">
      <c r="A534" t="str">
        <f t="shared" si="40"/>
        <v>2018_05_1485_5</v>
      </c>
      <c r="B534" t="str">
        <f t="shared" si="41"/>
        <v>2018_05_6281</v>
      </c>
      <c r="C534" s="1" t="s">
        <v>140</v>
      </c>
      <c r="D534">
        <f t="shared" si="42"/>
        <v>533</v>
      </c>
      <c r="E534">
        <v>1485</v>
      </c>
      <c r="F534">
        <f t="shared" si="43"/>
        <v>5</v>
      </c>
      <c r="G534" s="2" t="str">
        <f t="shared" si="44"/>
        <v/>
      </c>
      <c r="H534" t="s">
        <v>141</v>
      </c>
      <c r="I534">
        <v>6281</v>
      </c>
      <c r="J534">
        <v>1488</v>
      </c>
      <c r="K534">
        <v>1487</v>
      </c>
      <c r="L534" t="s">
        <v>31</v>
      </c>
      <c r="M534" t="s">
        <v>20</v>
      </c>
      <c r="N534">
        <v>267</v>
      </c>
      <c r="O534">
        <v>2702</v>
      </c>
      <c r="P534">
        <v>17</v>
      </c>
      <c r="Q534" t="s">
        <v>552</v>
      </c>
      <c r="AW534" s="1"/>
      <c r="BC534" s="2"/>
    </row>
    <row r="535" ht="15" customHeight="1">
      <c r="A535" t="str">
        <f t="shared" si="40"/>
        <v>2018_05_1485_6</v>
      </c>
      <c r="B535" t="str">
        <f t="shared" si="41"/>
        <v>2018_05_6437</v>
      </c>
      <c r="C535" s="1" t="s">
        <v>140</v>
      </c>
      <c r="D535">
        <f t="shared" si="42"/>
        <v>534</v>
      </c>
      <c r="E535">
        <v>1485</v>
      </c>
      <c r="F535">
        <f t="shared" si="43"/>
        <v>6</v>
      </c>
      <c r="G535" s="2" t="str">
        <f t="shared" si="44"/>
        <v/>
      </c>
      <c r="H535" t="s">
        <v>141</v>
      </c>
      <c r="I535">
        <v>6437</v>
      </c>
      <c r="J535">
        <v>1487</v>
      </c>
      <c r="K535">
        <v>1488</v>
      </c>
      <c r="L535" t="s">
        <v>31</v>
      </c>
      <c r="M535" t="s">
        <v>20</v>
      </c>
      <c r="N535">
        <v>115</v>
      </c>
      <c r="O535">
        <v>2702</v>
      </c>
      <c r="P535">
        <v>17</v>
      </c>
      <c r="Q535" t="s">
        <v>553</v>
      </c>
      <c r="AW535" s="1"/>
      <c r="BC535" s="2"/>
    </row>
    <row r="536" ht="15" customHeight="1">
      <c r="A536" t="str">
        <f t="shared" si="40"/>
        <v>2018_05_1485_7</v>
      </c>
      <c r="B536" t="str">
        <f t="shared" si="41"/>
        <v>2018_05_6516</v>
      </c>
      <c r="C536" s="1" t="s">
        <v>140</v>
      </c>
      <c r="D536">
        <f t="shared" si="42"/>
        <v>535</v>
      </c>
      <c r="E536">
        <v>1485</v>
      </c>
      <c r="F536">
        <f t="shared" si="43"/>
        <v>7</v>
      </c>
      <c r="G536" s="2" t="str">
        <f t="shared" si="44"/>
        <v/>
      </c>
      <c r="H536" t="s">
        <v>141</v>
      </c>
      <c r="I536">
        <v>6516</v>
      </c>
      <c r="J536">
        <v>1488</v>
      </c>
      <c r="K536">
        <v>1487</v>
      </c>
      <c r="L536" t="s">
        <v>31</v>
      </c>
      <c r="M536" t="s">
        <v>20</v>
      </c>
      <c r="N536">
        <v>76</v>
      </c>
      <c r="O536">
        <v>2702</v>
      </c>
      <c r="P536">
        <v>17</v>
      </c>
      <c r="Q536" t="s">
        <v>554</v>
      </c>
      <c r="AW536" s="1"/>
      <c r="BC536" s="2"/>
    </row>
    <row r="537" ht="15" customHeight="1">
      <c r="A537" t="str">
        <f t="shared" si="40"/>
        <v>2018_05_1485_8</v>
      </c>
      <c r="B537" t="str">
        <f t="shared" si="41"/>
        <v>2018_05_6537</v>
      </c>
      <c r="C537" s="1" t="s">
        <v>140</v>
      </c>
      <c r="D537">
        <f t="shared" si="42"/>
        <v>536</v>
      </c>
      <c r="E537">
        <v>1485</v>
      </c>
      <c r="F537">
        <f t="shared" si="43"/>
        <v>8</v>
      </c>
      <c r="G537" s="2" t="str">
        <f t="shared" si="44"/>
        <v/>
      </c>
      <c r="H537" t="s">
        <v>141</v>
      </c>
      <c r="I537">
        <v>6537</v>
      </c>
      <c r="J537">
        <v>1487</v>
      </c>
      <c r="K537">
        <v>1488</v>
      </c>
      <c r="L537" t="s">
        <v>31</v>
      </c>
      <c r="M537" t="s">
        <v>20</v>
      </c>
      <c r="N537">
        <v>133</v>
      </c>
      <c r="O537">
        <v>2702</v>
      </c>
      <c r="P537">
        <v>17</v>
      </c>
      <c r="Q537" t="s">
        <v>555</v>
      </c>
      <c r="AW537" s="1"/>
      <c r="BC537" s="2"/>
    </row>
    <row r="538" ht="15" customHeight="1">
      <c r="A538" t="str">
        <f t="shared" si="40"/>
        <v>2018_05_1485_9</v>
      </c>
      <c r="B538" t="str">
        <f t="shared" si="41"/>
        <v>2018_05_6639</v>
      </c>
      <c r="C538" s="1" t="s">
        <v>140</v>
      </c>
      <c r="D538">
        <f t="shared" si="42"/>
        <v>537</v>
      </c>
      <c r="E538">
        <v>1485</v>
      </c>
      <c r="F538">
        <f t="shared" si="43"/>
        <v>9</v>
      </c>
      <c r="G538" s="2" t="str">
        <f t="shared" si="44"/>
        <v/>
      </c>
      <c r="H538" t="s">
        <v>141</v>
      </c>
      <c r="I538">
        <v>6639</v>
      </c>
      <c r="J538">
        <v>1487</v>
      </c>
      <c r="K538">
        <v>1488</v>
      </c>
      <c r="L538" t="s">
        <v>31</v>
      </c>
      <c r="M538" t="s">
        <v>20</v>
      </c>
      <c r="N538">
        <v>76</v>
      </c>
      <c r="O538">
        <v>2702</v>
      </c>
      <c r="P538">
        <v>17</v>
      </c>
      <c r="Q538" t="s">
        <v>556</v>
      </c>
      <c r="AW538" s="1"/>
      <c r="BC538" s="2"/>
    </row>
    <row r="539" ht="15" customHeight="1">
      <c r="A539" t="str">
        <f t="shared" si="40"/>
        <v>2018_05_1485_10</v>
      </c>
      <c r="B539" t="str">
        <f t="shared" si="41"/>
        <v>2018_05_6659</v>
      </c>
      <c r="C539" s="1" t="s">
        <v>140</v>
      </c>
      <c r="D539">
        <f t="shared" si="42"/>
        <v>538</v>
      </c>
      <c r="E539">
        <v>1485</v>
      </c>
      <c r="F539">
        <f t="shared" si="43"/>
        <v>10</v>
      </c>
      <c r="G539" s="2" t="str">
        <f t="shared" si="44"/>
        <v/>
      </c>
      <c r="H539" t="s">
        <v>141</v>
      </c>
      <c r="I539">
        <v>6659</v>
      </c>
      <c r="J539">
        <v>1487</v>
      </c>
      <c r="K539">
        <v>1488</v>
      </c>
      <c r="L539" t="s">
        <v>31</v>
      </c>
      <c r="M539" t="s">
        <v>20</v>
      </c>
      <c r="N539">
        <v>134</v>
      </c>
      <c r="O539">
        <v>2702</v>
      </c>
      <c r="P539">
        <v>17</v>
      </c>
      <c r="Q539" t="s">
        <v>557</v>
      </c>
      <c r="AW539" s="1"/>
      <c r="BC539" s="2"/>
    </row>
    <row r="540" ht="15" customHeight="1">
      <c r="A540" t="str">
        <f t="shared" si="40"/>
        <v>2018_05_1485_11</v>
      </c>
      <c r="B540" t="str">
        <f t="shared" si="41"/>
        <v>2018_05_6684</v>
      </c>
      <c r="C540" s="1" t="s">
        <v>140</v>
      </c>
      <c r="D540">
        <f t="shared" si="42"/>
        <v>539</v>
      </c>
      <c r="E540">
        <v>1485</v>
      </c>
      <c r="F540">
        <f t="shared" si="43"/>
        <v>11</v>
      </c>
      <c r="G540" s="2" t="str">
        <f t="shared" si="44"/>
        <v/>
      </c>
      <c r="H540" t="s">
        <v>141</v>
      </c>
      <c r="I540">
        <v>6684</v>
      </c>
      <c r="J540">
        <v>1488</v>
      </c>
      <c r="K540">
        <v>1487</v>
      </c>
      <c r="L540" t="s">
        <v>31</v>
      </c>
      <c r="M540" t="s">
        <v>20</v>
      </c>
      <c r="N540">
        <v>17</v>
      </c>
      <c r="O540">
        <v>2702</v>
      </c>
      <c r="P540">
        <v>17</v>
      </c>
      <c r="Q540" t="s">
        <v>558</v>
      </c>
      <c r="AW540" s="1"/>
      <c r="BC540" s="2"/>
    </row>
    <row r="541" ht="15" customHeight="1">
      <c r="A541" t="str">
        <f t="shared" si="40"/>
        <v>2018_05_1485_12</v>
      </c>
      <c r="B541" t="str">
        <f t="shared" si="41"/>
        <v>2018_05_6690</v>
      </c>
      <c r="C541" s="1" t="s">
        <v>140</v>
      </c>
      <c r="D541">
        <f t="shared" si="42"/>
        <v>540</v>
      </c>
      <c r="E541">
        <v>1485</v>
      </c>
      <c r="F541">
        <f t="shared" si="43"/>
        <v>12</v>
      </c>
      <c r="G541" s="2" t="str">
        <f t="shared" si="44"/>
        <v>x</v>
      </c>
      <c r="H541" t="s">
        <v>141</v>
      </c>
      <c r="I541">
        <v>6690</v>
      </c>
      <c r="J541">
        <v>1487</v>
      </c>
      <c r="K541">
        <v>1488</v>
      </c>
      <c r="L541" t="s">
        <v>20</v>
      </c>
      <c r="M541" t="s">
        <v>20</v>
      </c>
      <c r="N541">
        <v>13</v>
      </c>
      <c r="O541">
        <v>2702</v>
      </c>
      <c r="P541">
        <v>17</v>
      </c>
      <c r="Q541" t="s">
        <v>559</v>
      </c>
      <c r="AW541" s="1"/>
      <c r="BC541" s="2"/>
    </row>
    <row r="542" ht="15" customHeight="1">
      <c r="A542" t="str">
        <f t="shared" si="40"/>
        <v>2018_12_61_1</v>
      </c>
      <c r="B542" t="str">
        <f t="shared" si="41"/>
        <v>2018_12_8584</v>
      </c>
      <c r="C542" s="1" t="s">
        <v>560</v>
      </c>
      <c r="D542">
        <f t="shared" si="42"/>
        <v>541</v>
      </c>
      <c r="E542">
        <v>61</v>
      </c>
      <c r="F542">
        <f t="shared" si="43"/>
        <v>1</v>
      </c>
      <c r="G542" s="2" t="str">
        <f t="shared" si="44"/>
        <v/>
      </c>
      <c r="H542" t="s">
        <v>561</v>
      </c>
      <c r="I542">
        <v>8584</v>
      </c>
      <c r="J542">
        <v>70</v>
      </c>
      <c r="K542">
        <v>69</v>
      </c>
      <c r="L542" t="s">
        <v>19</v>
      </c>
      <c r="M542" t="s">
        <v>20</v>
      </c>
      <c r="N542">
        <v>429</v>
      </c>
      <c r="O542">
        <v>3298</v>
      </c>
      <c r="P542">
        <v>16</v>
      </c>
      <c r="Q542" t="s">
        <v>562</v>
      </c>
      <c r="BA542" s="1"/>
      <c r="BG542" s="2"/>
    </row>
    <row r="543" ht="15" customHeight="1">
      <c r="A543" t="str">
        <f t="shared" si="40"/>
        <v>2018_12_61_2</v>
      </c>
      <c r="B543" t="str">
        <f t="shared" si="41"/>
        <v>2018_12_9274</v>
      </c>
      <c r="C543" s="1" t="s">
        <v>560</v>
      </c>
      <c r="D543">
        <f t="shared" si="42"/>
        <v>542</v>
      </c>
      <c r="E543">
        <v>61</v>
      </c>
      <c r="F543">
        <f t="shared" si="43"/>
        <v>2</v>
      </c>
      <c r="G543" s="2" t="str">
        <f t="shared" si="44"/>
        <v/>
      </c>
      <c r="H543" t="s">
        <v>561</v>
      </c>
      <c r="I543">
        <v>9274</v>
      </c>
      <c r="J543">
        <v>69</v>
      </c>
      <c r="K543">
        <v>70</v>
      </c>
      <c r="L543" t="s">
        <v>31</v>
      </c>
      <c r="M543" t="s">
        <v>20</v>
      </c>
      <c r="N543">
        <v>459</v>
      </c>
      <c r="O543">
        <v>3298</v>
      </c>
      <c r="P543">
        <v>16</v>
      </c>
      <c r="Q543" t="s">
        <v>563</v>
      </c>
      <c r="BA543" s="1"/>
      <c r="BG543" s="2"/>
    </row>
    <row r="544" ht="15" customHeight="1">
      <c r="A544" t="str">
        <f t="shared" si="40"/>
        <v>2018_12_61_3</v>
      </c>
      <c r="B544" t="str">
        <f t="shared" si="41"/>
        <v>2018_12_9806</v>
      </c>
      <c r="C544" s="1" t="s">
        <v>560</v>
      </c>
      <c r="D544">
        <f t="shared" si="42"/>
        <v>543</v>
      </c>
      <c r="E544">
        <v>61</v>
      </c>
      <c r="F544">
        <f t="shared" si="43"/>
        <v>3</v>
      </c>
      <c r="G544" s="2" t="str">
        <f t="shared" si="44"/>
        <v/>
      </c>
      <c r="H544" t="s">
        <v>561</v>
      </c>
      <c r="I544">
        <v>9806</v>
      </c>
      <c r="J544">
        <v>70</v>
      </c>
      <c r="K544">
        <v>69</v>
      </c>
      <c r="L544" t="s">
        <v>31</v>
      </c>
      <c r="M544" t="s">
        <v>20</v>
      </c>
      <c r="N544">
        <v>411</v>
      </c>
      <c r="O544">
        <v>3298</v>
      </c>
      <c r="P544">
        <v>16</v>
      </c>
      <c r="Q544" t="s">
        <v>564</v>
      </c>
      <c r="BA544" s="1"/>
      <c r="BG544" s="2"/>
    </row>
    <row r="545" ht="15" customHeight="1">
      <c r="A545" t="str">
        <f t="shared" si="40"/>
        <v>2018_12_61_4</v>
      </c>
      <c r="B545" t="str">
        <f t="shared" si="41"/>
        <v>2018_12_10699</v>
      </c>
      <c r="C545" s="1" t="s">
        <v>560</v>
      </c>
      <c r="D545">
        <f t="shared" si="42"/>
        <v>544</v>
      </c>
      <c r="E545">
        <v>61</v>
      </c>
      <c r="F545">
        <f t="shared" si="43"/>
        <v>4</v>
      </c>
      <c r="G545" s="2" t="str">
        <f t="shared" si="44"/>
        <v/>
      </c>
      <c r="H545" t="s">
        <v>561</v>
      </c>
      <c r="I545">
        <v>10699</v>
      </c>
      <c r="J545">
        <v>69</v>
      </c>
      <c r="K545">
        <v>70</v>
      </c>
      <c r="L545" t="s">
        <v>31</v>
      </c>
      <c r="M545" t="s">
        <v>20</v>
      </c>
      <c r="N545">
        <v>350</v>
      </c>
      <c r="O545">
        <v>3298</v>
      </c>
      <c r="P545">
        <v>16</v>
      </c>
      <c r="Q545" t="s">
        <v>565</v>
      </c>
      <c r="BA545" s="1"/>
      <c r="BG545" s="2"/>
    </row>
    <row r="546" ht="15" customHeight="1">
      <c r="A546" t="str">
        <f t="shared" si="40"/>
        <v>2018_12_61_5</v>
      </c>
      <c r="B546" t="str">
        <f t="shared" si="41"/>
        <v>2018_12_11040</v>
      </c>
      <c r="C546" s="1" t="s">
        <v>560</v>
      </c>
      <c r="D546">
        <f t="shared" si="42"/>
        <v>545</v>
      </c>
      <c r="E546">
        <v>61</v>
      </c>
      <c r="F546">
        <f t="shared" si="43"/>
        <v>5</v>
      </c>
      <c r="G546" s="2" t="str">
        <f t="shared" si="44"/>
        <v/>
      </c>
      <c r="H546" t="s">
        <v>561</v>
      </c>
      <c r="I546">
        <v>11040</v>
      </c>
      <c r="J546">
        <v>70</v>
      </c>
      <c r="K546">
        <v>69</v>
      </c>
      <c r="L546" t="s">
        <v>31</v>
      </c>
      <c r="M546" t="s">
        <v>20</v>
      </c>
      <c r="N546">
        <v>343</v>
      </c>
      <c r="O546">
        <v>3298</v>
      </c>
      <c r="P546">
        <v>16</v>
      </c>
      <c r="Q546" t="s">
        <v>566</v>
      </c>
      <c r="BA546" s="1"/>
      <c r="BG546" s="2"/>
    </row>
    <row r="547" ht="15" customHeight="1">
      <c r="A547" t="str">
        <f t="shared" si="40"/>
        <v>2018_12_61_6</v>
      </c>
      <c r="B547" t="str">
        <f t="shared" si="41"/>
        <v>2018_12_11826</v>
      </c>
      <c r="C547" s="1" t="s">
        <v>560</v>
      </c>
      <c r="D547">
        <f t="shared" si="42"/>
        <v>546</v>
      </c>
      <c r="E547">
        <v>61</v>
      </c>
      <c r="F547">
        <f t="shared" si="43"/>
        <v>6</v>
      </c>
      <c r="G547" s="2" t="str">
        <f t="shared" si="44"/>
        <v/>
      </c>
      <c r="H547" t="s">
        <v>561</v>
      </c>
      <c r="I547">
        <v>11826</v>
      </c>
      <c r="J547">
        <v>69</v>
      </c>
      <c r="K547">
        <v>70</v>
      </c>
      <c r="L547" t="s">
        <v>31</v>
      </c>
      <c r="M547" t="s">
        <v>20</v>
      </c>
      <c r="N547">
        <v>299</v>
      </c>
      <c r="O547">
        <v>3298</v>
      </c>
      <c r="P547">
        <v>16</v>
      </c>
      <c r="Q547" t="s">
        <v>567</v>
      </c>
      <c r="BA547" s="1"/>
      <c r="BG547" s="2"/>
    </row>
    <row r="548" ht="15" customHeight="1">
      <c r="A548" t="str">
        <f t="shared" si="40"/>
        <v>2018_12_61_7</v>
      </c>
      <c r="B548" t="str">
        <f t="shared" si="41"/>
        <v>2018_12_11961</v>
      </c>
      <c r="C548" s="1" t="s">
        <v>560</v>
      </c>
      <c r="D548">
        <f t="shared" si="42"/>
        <v>547</v>
      </c>
      <c r="E548">
        <v>61</v>
      </c>
      <c r="F548">
        <f t="shared" si="43"/>
        <v>7</v>
      </c>
      <c r="G548" s="2" t="str">
        <f t="shared" si="44"/>
        <v/>
      </c>
      <c r="H548" t="s">
        <v>561</v>
      </c>
      <c r="I548">
        <v>11961</v>
      </c>
      <c r="J548">
        <v>70</v>
      </c>
      <c r="K548">
        <v>69</v>
      </c>
      <c r="L548" t="s">
        <v>31</v>
      </c>
      <c r="M548" t="s">
        <v>20</v>
      </c>
      <c r="N548">
        <v>207</v>
      </c>
      <c r="O548">
        <v>3298</v>
      </c>
      <c r="P548">
        <v>16</v>
      </c>
      <c r="Q548" t="s">
        <v>568</v>
      </c>
      <c r="BA548" s="1"/>
      <c r="BG548" s="2"/>
    </row>
    <row r="549" ht="15" customHeight="1">
      <c r="A549" t="str">
        <f t="shared" si="40"/>
        <v>2018_12_61_8</v>
      </c>
      <c r="B549" t="str">
        <f t="shared" si="41"/>
        <v>2018_12_12518</v>
      </c>
      <c r="C549" s="1" t="s">
        <v>560</v>
      </c>
      <c r="D549">
        <f t="shared" si="42"/>
        <v>548</v>
      </c>
      <c r="E549">
        <v>61</v>
      </c>
      <c r="F549">
        <f t="shared" si="43"/>
        <v>8</v>
      </c>
      <c r="G549" s="2" t="str">
        <f t="shared" si="44"/>
        <v/>
      </c>
      <c r="H549" t="s">
        <v>561</v>
      </c>
      <c r="I549">
        <v>12518</v>
      </c>
      <c r="J549">
        <v>70</v>
      </c>
      <c r="K549">
        <v>69</v>
      </c>
      <c r="L549" t="s">
        <v>31</v>
      </c>
      <c r="M549" t="s">
        <v>20</v>
      </c>
      <c r="N549">
        <v>79</v>
      </c>
      <c r="O549">
        <v>3298</v>
      </c>
      <c r="P549">
        <v>16</v>
      </c>
      <c r="Q549" t="s">
        <v>569</v>
      </c>
      <c r="BA549" s="1"/>
      <c r="BG549" s="2"/>
    </row>
    <row r="550" ht="15" customHeight="1">
      <c r="A550" t="str">
        <f t="shared" si="40"/>
        <v>2018_12_61_9</v>
      </c>
      <c r="B550" t="str">
        <f t="shared" si="41"/>
        <v>2018_12_13648</v>
      </c>
      <c r="C550" s="1" t="s">
        <v>560</v>
      </c>
      <c r="D550">
        <f t="shared" si="42"/>
        <v>549</v>
      </c>
      <c r="E550">
        <v>61</v>
      </c>
      <c r="F550">
        <f t="shared" si="43"/>
        <v>9</v>
      </c>
      <c r="G550" s="2" t="str">
        <f t="shared" si="44"/>
        <v/>
      </c>
      <c r="H550" t="s">
        <v>561</v>
      </c>
      <c r="I550">
        <v>13648</v>
      </c>
      <c r="J550">
        <v>69</v>
      </c>
      <c r="K550">
        <v>70</v>
      </c>
      <c r="L550" t="s">
        <v>31</v>
      </c>
      <c r="M550" t="s">
        <v>20</v>
      </c>
      <c r="N550">
        <v>160</v>
      </c>
      <c r="O550">
        <v>3298</v>
      </c>
      <c r="P550">
        <v>16</v>
      </c>
      <c r="Q550" t="s">
        <v>570</v>
      </c>
      <c r="BA550" s="1"/>
      <c r="BG550" s="2"/>
    </row>
    <row r="551" ht="15" customHeight="1">
      <c r="A551" t="str">
        <f t="shared" si="40"/>
        <v>2018_12_61_10</v>
      </c>
      <c r="B551" t="str">
        <f t="shared" si="41"/>
        <v>2018_12_13675</v>
      </c>
      <c r="C551" s="1" t="s">
        <v>560</v>
      </c>
      <c r="D551">
        <f t="shared" si="42"/>
        <v>550</v>
      </c>
      <c r="E551">
        <v>61</v>
      </c>
      <c r="F551">
        <f t="shared" si="43"/>
        <v>10</v>
      </c>
      <c r="G551" s="2" t="str">
        <f t="shared" si="44"/>
        <v/>
      </c>
      <c r="H551" t="s">
        <v>561</v>
      </c>
      <c r="I551">
        <v>13675</v>
      </c>
      <c r="J551">
        <v>70</v>
      </c>
      <c r="K551">
        <v>69</v>
      </c>
      <c r="L551" t="s">
        <v>31</v>
      </c>
      <c r="M551" t="s">
        <v>20</v>
      </c>
      <c r="N551">
        <v>69</v>
      </c>
      <c r="O551">
        <v>3298</v>
      </c>
      <c r="P551">
        <v>16</v>
      </c>
      <c r="Q551" t="s">
        <v>571</v>
      </c>
      <c r="BA551" s="1"/>
      <c r="BG551" s="2"/>
    </row>
    <row r="552" ht="15" customHeight="1">
      <c r="A552" t="str">
        <f t="shared" si="40"/>
        <v>2018_12_61_11</v>
      </c>
      <c r="B552" t="str">
        <f t="shared" si="41"/>
        <v>2018_12_13693</v>
      </c>
      <c r="C552" s="1" t="s">
        <v>560</v>
      </c>
      <c r="D552">
        <f t="shared" si="42"/>
        <v>551</v>
      </c>
      <c r="E552">
        <v>61</v>
      </c>
      <c r="F552">
        <f t="shared" si="43"/>
        <v>11</v>
      </c>
      <c r="G552" s="2" t="str">
        <f t="shared" si="44"/>
        <v/>
      </c>
      <c r="H552" t="s">
        <v>561</v>
      </c>
      <c r="I552">
        <v>13693</v>
      </c>
      <c r="J552">
        <v>69</v>
      </c>
      <c r="K552">
        <v>70</v>
      </c>
      <c r="L552" t="s">
        <v>31</v>
      </c>
      <c r="M552" t="s">
        <v>20</v>
      </c>
      <c r="N552">
        <v>69</v>
      </c>
      <c r="O552">
        <v>3298</v>
      </c>
      <c r="P552">
        <v>16</v>
      </c>
      <c r="Q552" t="s">
        <v>572</v>
      </c>
      <c r="BA552" s="1"/>
      <c r="BG552" s="2"/>
    </row>
    <row r="553" ht="15" customHeight="1">
      <c r="A553" t="str">
        <f t="shared" si="40"/>
        <v>2018_12_61_12</v>
      </c>
      <c r="B553" t="str">
        <f t="shared" si="41"/>
        <v>2018_12_13724</v>
      </c>
      <c r="C553" s="1" t="s">
        <v>560</v>
      </c>
      <c r="D553">
        <f t="shared" si="42"/>
        <v>552</v>
      </c>
      <c r="E553">
        <v>61</v>
      </c>
      <c r="F553">
        <f t="shared" si="43"/>
        <v>12</v>
      </c>
      <c r="G553" s="2" t="str">
        <f t="shared" si="44"/>
        <v/>
      </c>
      <c r="H553" t="s">
        <v>561</v>
      </c>
      <c r="I553">
        <v>13724</v>
      </c>
      <c r="J553">
        <v>70</v>
      </c>
      <c r="K553">
        <v>69</v>
      </c>
      <c r="L553" t="s">
        <v>31</v>
      </c>
      <c r="M553" t="s">
        <v>20</v>
      </c>
      <c r="N553">
        <v>93</v>
      </c>
      <c r="O553">
        <v>3298</v>
      </c>
      <c r="P553">
        <v>16</v>
      </c>
      <c r="Q553" t="s">
        <v>573</v>
      </c>
      <c r="BA553" s="1"/>
      <c r="BG553" s="2"/>
    </row>
    <row r="554" ht="15" customHeight="1">
      <c r="A554" t="str">
        <f t="shared" si="40"/>
        <v>2018_12_61_13</v>
      </c>
      <c r="B554" t="str">
        <f t="shared" si="41"/>
        <v>2018_12_13751</v>
      </c>
      <c r="C554" s="1" t="s">
        <v>560</v>
      </c>
      <c r="D554">
        <f t="shared" si="42"/>
        <v>553</v>
      </c>
      <c r="E554">
        <v>61</v>
      </c>
      <c r="F554">
        <f t="shared" si="43"/>
        <v>13</v>
      </c>
      <c r="G554" s="2" t="str">
        <f t="shared" si="44"/>
        <v/>
      </c>
      <c r="H554" t="s">
        <v>561</v>
      </c>
      <c r="I554">
        <v>13751</v>
      </c>
      <c r="J554">
        <v>69</v>
      </c>
      <c r="K554">
        <v>70</v>
      </c>
      <c r="L554" t="s">
        <v>31</v>
      </c>
      <c r="M554" t="s">
        <v>20</v>
      </c>
      <c r="N554">
        <v>94</v>
      </c>
      <c r="O554">
        <v>3298</v>
      </c>
      <c r="P554">
        <v>16</v>
      </c>
      <c r="Q554" t="s">
        <v>574</v>
      </c>
      <c r="BA554" s="1"/>
      <c r="BG554" s="2"/>
    </row>
    <row r="555" ht="15" customHeight="1">
      <c r="A555" t="str">
        <f t="shared" si="40"/>
        <v>2018_12_61_14</v>
      </c>
      <c r="B555" t="str">
        <f t="shared" si="41"/>
        <v>2018_12_13954</v>
      </c>
      <c r="C555" s="1" t="s">
        <v>560</v>
      </c>
      <c r="D555">
        <f t="shared" si="42"/>
        <v>554</v>
      </c>
      <c r="E555">
        <v>61</v>
      </c>
      <c r="F555">
        <f t="shared" si="43"/>
        <v>14</v>
      </c>
      <c r="G555" s="2" t="str">
        <f t="shared" si="44"/>
        <v>x</v>
      </c>
      <c r="H555" t="s">
        <v>561</v>
      </c>
      <c r="I555">
        <v>13954</v>
      </c>
      <c r="J555">
        <v>70</v>
      </c>
      <c r="K555">
        <v>69</v>
      </c>
      <c r="L555" t="s">
        <v>20</v>
      </c>
      <c r="M555" t="s">
        <v>20</v>
      </c>
      <c r="N555">
        <v>83</v>
      </c>
      <c r="O555">
        <v>3298</v>
      </c>
      <c r="P555">
        <v>16</v>
      </c>
      <c r="Q555" t="s">
        <v>575</v>
      </c>
      <c r="BA555" s="1"/>
      <c r="BG555" s="2"/>
    </row>
    <row r="556" ht="15" customHeight="1">
      <c r="A556" t="str">
        <f t="shared" si="40"/>
        <v>2018_12_62_1</v>
      </c>
      <c r="B556" t="str">
        <f t="shared" si="41"/>
        <v>2018_12_8361</v>
      </c>
      <c r="C556" s="1" t="s">
        <v>560</v>
      </c>
      <c r="D556">
        <f t="shared" si="42"/>
        <v>555</v>
      </c>
      <c r="E556">
        <v>62</v>
      </c>
      <c r="F556">
        <f t="shared" si="43"/>
        <v>1</v>
      </c>
      <c r="G556" s="2" t="str">
        <f t="shared" si="44"/>
        <v/>
      </c>
      <c r="H556" t="s">
        <v>561</v>
      </c>
      <c r="I556">
        <v>8361</v>
      </c>
      <c r="J556">
        <v>98</v>
      </c>
      <c r="K556">
        <v>97</v>
      </c>
      <c r="L556" t="s">
        <v>19</v>
      </c>
      <c r="M556" t="s">
        <v>20</v>
      </c>
      <c r="N556">
        <v>278</v>
      </c>
      <c r="O556">
        <v>2183</v>
      </c>
      <c r="P556">
        <v>13</v>
      </c>
      <c r="Q556" t="s">
        <v>576</v>
      </c>
      <c r="BA556" s="1"/>
      <c r="BG556" s="2"/>
    </row>
    <row r="557" ht="15" customHeight="1">
      <c r="A557" t="str">
        <f t="shared" si="40"/>
        <v>2018_12_62_2</v>
      </c>
      <c r="B557" t="str">
        <f t="shared" si="41"/>
        <v>2018_12_8553</v>
      </c>
      <c r="C557" s="1" t="s">
        <v>560</v>
      </c>
      <c r="D557">
        <f t="shared" si="42"/>
        <v>556</v>
      </c>
      <c r="E557">
        <v>62</v>
      </c>
      <c r="F557">
        <f t="shared" si="43"/>
        <v>2</v>
      </c>
      <c r="G557" s="2" t="str">
        <f t="shared" si="44"/>
        <v/>
      </c>
      <c r="H557" t="s">
        <v>561</v>
      </c>
      <c r="I557">
        <v>8553</v>
      </c>
      <c r="J557">
        <v>97</v>
      </c>
      <c r="K557">
        <v>98</v>
      </c>
      <c r="L557" t="s">
        <v>31</v>
      </c>
      <c r="M557" t="s">
        <v>20</v>
      </c>
      <c r="N557">
        <v>354</v>
      </c>
      <c r="O557">
        <v>2183</v>
      </c>
      <c r="P557">
        <v>13</v>
      </c>
      <c r="Q557" t="s">
        <v>577</v>
      </c>
      <c r="BA557" s="1"/>
      <c r="BG557" s="2"/>
    </row>
    <row r="558" ht="15" customHeight="1">
      <c r="A558" t="str">
        <f t="shared" si="40"/>
        <v>2018_12_62_3</v>
      </c>
      <c r="B558" t="str">
        <f t="shared" si="41"/>
        <v>2018_12_8663</v>
      </c>
      <c r="C558" s="1" t="s">
        <v>560</v>
      </c>
      <c r="D558">
        <f t="shared" si="42"/>
        <v>557</v>
      </c>
      <c r="E558">
        <v>62</v>
      </c>
      <c r="F558">
        <f t="shared" si="43"/>
        <v>3</v>
      </c>
      <c r="G558" s="2" t="str">
        <f t="shared" si="44"/>
        <v/>
      </c>
      <c r="H558" t="s">
        <v>561</v>
      </c>
      <c r="I558">
        <v>8663</v>
      </c>
      <c r="J558">
        <v>98</v>
      </c>
      <c r="K558">
        <v>97</v>
      </c>
      <c r="L558" t="s">
        <v>31</v>
      </c>
      <c r="M558" t="s">
        <v>20</v>
      </c>
      <c r="N558">
        <v>314</v>
      </c>
      <c r="O558">
        <v>2183</v>
      </c>
      <c r="P558">
        <v>13</v>
      </c>
      <c r="Q558" t="s">
        <v>578</v>
      </c>
      <c r="BA558" s="1"/>
      <c r="BG558" s="2"/>
    </row>
    <row r="559" ht="15" customHeight="1">
      <c r="A559" t="str">
        <f t="shared" si="40"/>
        <v>2018_12_62_4</v>
      </c>
      <c r="B559" t="str">
        <f t="shared" si="41"/>
        <v>2018_12_10005</v>
      </c>
      <c r="C559" s="1" t="s">
        <v>560</v>
      </c>
      <c r="D559">
        <f t="shared" si="42"/>
        <v>558</v>
      </c>
      <c r="E559">
        <v>62</v>
      </c>
      <c r="F559">
        <f t="shared" si="43"/>
        <v>4</v>
      </c>
      <c r="G559" s="2" t="str">
        <f t="shared" si="44"/>
        <v/>
      </c>
      <c r="H559" t="s">
        <v>561</v>
      </c>
      <c r="I559">
        <v>10005</v>
      </c>
      <c r="J559">
        <v>97</v>
      </c>
      <c r="K559">
        <v>98</v>
      </c>
      <c r="L559" t="s">
        <v>31</v>
      </c>
      <c r="M559" t="s">
        <v>20</v>
      </c>
      <c r="N559">
        <v>237</v>
      </c>
      <c r="O559">
        <v>2183</v>
      </c>
      <c r="P559">
        <v>13</v>
      </c>
      <c r="Q559" t="s">
        <v>579</v>
      </c>
      <c r="BA559" s="1"/>
      <c r="BG559" s="2"/>
    </row>
    <row r="560" ht="15" customHeight="1">
      <c r="A560" t="str">
        <f t="shared" si="40"/>
        <v>2018_12_62_5</v>
      </c>
      <c r="B560" t="str">
        <f t="shared" si="41"/>
        <v>2018_12_10386</v>
      </c>
      <c r="C560" s="1" t="s">
        <v>560</v>
      </c>
      <c r="D560">
        <f t="shared" si="42"/>
        <v>559</v>
      </c>
      <c r="E560">
        <v>62</v>
      </c>
      <c r="F560">
        <f t="shared" si="43"/>
        <v>5</v>
      </c>
      <c r="G560" s="2" t="str">
        <f t="shared" si="44"/>
        <v/>
      </c>
      <c r="H560" t="s">
        <v>561</v>
      </c>
      <c r="I560">
        <v>10386</v>
      </c>
      <c r="J560">
        <v>98</v>
      </c>
      <c r="K560">
        <v>97</v>
      </c>
      <c r="L560" t="s">
        <v>31</v>
      </c>
      <c r="M560" t="s">
        <v>20</v>
      </c>
      <c r="N560">
        <v>221</v>
      </c>
      <c r="O560">
        <v>2183</v>
      </c>
      <c r="P560">
        <v>13</v>
      </c>
      <c r="Q560" t="s">
        <v>580</v>
      </c>
      <c r="BA560" s="1"/>
      <c r="BG560" s="2"/>
    </row>
    <row r="561" ht="15" customHeight="1">
      <c r="A561" t="str">
        <f t="shared" si="40"/>
        <v>2018_12_62_6</v>
      </c>
      <c r="B561" t="str">
        <f t="shared" si="41"/>
        <v>2018_12_11159</v>
      </c>
      <c r="C561" s="1" t="s">
        <v>560</v>
      </c>
      <c r="D561">
        <f t="shared" si="42"/>
        <v>560</v>
      </c>
      <c r="E561">
        <v>62</v>
      </c>
      <c r="F561">
        <f t="shared" si="43"/>
        <v>6</v>
      </c>
      <c r="G561" s="2" t="str">
        <f t="shared" si="44"/>
        <v/>
      </c>
      <c r="H561" t="s">
        <v>561</v>
      </c>
      <c r="I561">
        <v>11159</v>
      </c>
      <c r="J561">
        <v>97</v>
      </c>
      <c r="K561">
        <v>98</v>
      </c>
      <c r="L561" t="s">
        <v>31</v>
      </c>
      <c r="M561" t="s">
        <v>20</v>
      </c>
      <c r="N561">
        <v>120</v>
      </c>
      <c r="O561">
        <v>2183</v>
      </c>
      <c r="P561">
        <v>13</v>
      </c>
      <c r="Q561" t="s">
        <v>581</v>
      </c>
      <c r="BA561" s="1"/>
      <c r="BG561" s="2"/>
    </row>
    <row r="562" ht="15" customHeight="1">
      <c r="A562" t="str">
        <f t="shared" si="40"/>
        <v>2018_12_62_7</v>
      </c>
      <c r="B562" t="str">
        <f t="shared" si="41"/>
        <v>2018_12_11205</v>
      </c>
      <c r="C562" s="1" t="s">
        <v>560</v>
      </c>
      <c r="D562">
        <f t="shared" si="42"/>
        <v>561</v>
      </c>
      <c r="E562">
        <v>62</v>
      </c>
      <c r="F562">
        <f t="shared" si="43"/>
        <v>7</v>
      </c>
      <c r="G562" s="2" t="str">
        <f t="shared" si="44"/>
        <v/>
      </c>
      <c r="H562" t="s">
        <v>561</v>
      </c>
      <c r="I562">
        <v>11205</v>
      </c>
      <c r="J562">
        <v>98</v>
      </c>
      <c r="K562">
        <v>97</v>
      </c>
      <c r="L562" t="s">
        <v>31</v>
      </c>
      <c r="M562" t="s">
        <v>20</v>
      </c>
      <c r="N562">
        <v>200</v>
      </c>
      <c r="O562">
        <v>2183</v>
      </c>
      <c r="P562">
        <v>13</v>
      </c>
      <c r="Q562" t="s">
        <v>582</v>
      </c>
      <c r="BA562" s="1"/>
      <c r="BG562" s="2"/>
    </row>
    <row r="563" ht="15" customHeight="1">
      <c r="A563" t="str">
        <f t="shared" si="40"/>
        <v>2018_12_62_8</v>
      </c>
      <c r="B563" t="str">
        <f t="shared" si="41"/>
        <v>2018_12_11768</v>
      </c>
      <c r="C563" s="1" t="s">
        <v>560</v>
      </c>
      <c r="D563">
        <f t="shared" si="42"/>
        <v>562</v>
      </c>
      <c r="E563">
        <v>62</v>
      </c>
      <c r="F563">
        <f t="shared" si="43"/>
        <v>8</v>
      </c>
      <c r="G563" s="2" t="str">
        <f t="shared" si="44"/>
        <v/>
      </c>
      <c r="H563" t="s">
        <v>561</v>
      </c>
      <c r="I563">
        <v>11768</v>
      </c>
      <c r="J563">
        <v>97</v>
      </c>
      <c r="K563">
        <v>98</v>
      </c>
      <c r="L563" t="s">
        <v>31</v>
      </c>
      <c r="M563" t="s">
        <v>20</v>
      </c>
      <c r="N563">
        <v>160</v>
      </c>
      <c r="O563">
        <v>2183</v>
      </c>
      <c r="P563">
        <v>13</v>
      </c>
      <c r="Q563" t="s">
        <v>583</v>
      </c>
      <c r="BA563" s="1"/>
      <c r="BG563" s="2"/>
    </row>
    <row r="564" ht="15" customHeight="1">
      <c r="A564" t="str">
        <f t="shared" si="40"/>
        <v>2018_12_62_9</v>
      </c>
      <c r="B564" t="str">
        <f t="shared" si="41"/>
        <v>2018_12_12139</v>
      </c>
      <c r="C564" s="1" t="s">
        <v>560</v>
      </c>
      <c r="D564">
        <f t="shared" si="42"/>
        <v>563</v>
      </c>
      <c r="E564">
        <v>62</v>
      </c>
      <c r="F564">
        <f t="shared" si="43"/>
        <v>9</v>
      </c>
      <c r="G564" s="2" t="str">
        <f t="shared" si="44"/>
        <v/>
      </c>
      <c r="H564" t="s">
        <v>561</v>
      </c>
      <c r="I564">
        <v>12139</v>
      </c>
      <c r="J564">
        <v>98</v>
      </c>
      <c r="K564">
        <v>97</v>
      </c>
      <c r="L564" t="s">
        <v>31</v>
      </c>
      <c r="M564" t="s">
        <v>20</v>
      </c>
      <c r="N564">
        <v>131</v>
      </c>
      <c r="O564">
        <v>2183</v>
      </c>
      <c r="P564">
        <v>13</v>
      </c>
      <c r="Q564" t="s">
        <v>584</v>
      </c>
      <c r="BA564" s="1"/>
      <c r="BG564" s="2"/>
    </row>
    <row r="565" ht="15" customHeight="1">
      <c r="A565" t="str">
        <f t="shared" si="40"/>
        <v>2018_12_62_10</v>
      </c>
      <c r="B565" t="str">
        <f t="shared" si="41"/>
        <v>2018_12_12366</v>
      </c>
      <c r="C565" s="1" t="s">
        <v>560</v>
      </c>
      <c r="D565">
        <f t="shared" si="42"/>
        <v>564</v>
      </c>
      <c r="E565">
        <v>62</v>
      </c>
      <c r="F565">
        <f t="shared" si="43"/>
        <v>10</v>
      </c>
      <c r="G565" s="2" t="str">
        <f t="shared" si="44"/>
        <v/>
      </c>
      <c r="H565" t="s">
        <v>561</v>
      </c>
      <c r="I565">
        <v>12366</v>
      </c>
      <c r="J565">
        <v>97</v>
      </c>
      <c r="K565">
        <v>98</v>
      </c>
      <c r="L565" t="s">
        <v>31</v>
      </c>
      <c r="M565" t="s">
        <v>20</v>
      </c>
      <c r="N565">
        <v>39</v>
      </c>
      <c r="O565">
        <v>2183</v>
      </c>
      <c r="P565">
        <v>13</v>
      </c>
      <c r="Q565" t="s">
        <v>585</v>
      </c>
      <c r="BA565" s="1"/>
      <c r="BG565" s="2"/>
    </row>
    <row r="566" ht="15" customHeight="1">
      <c r="A566" t="str">
        <f t="shared" si="40"/>
        <v>2018_12_62_11</v>
      </c>
      <c r="B566" t="str">
        <f t="shared" si="41"/>
        <v>2018_12_12395</v>
      </c>
      <c r="C566" s="1" t="s">
        <v>560</v>
      </c>
      <c r="D566">
        <f t="shared" si="42"/>
        <v>565</v>
      </c>
      <c r="E566">
        <v>62</v>
      </c>
      <c r="F566">
        <f t="shared" si="43"/>
        <v>11</v>
      </c>
      <c r="G566" s="2" t="str">
        <f t="shared" si="44"/>
        <v/>
      </c>
      <c r="H566" t="s">
        <v>561</v>
      </c>
      <c r="I566">
        <v>12395</v>
      </c>
      <c r="J566">
        <v>98</v>
      </c>
      <c r="K566">
        <v>97</v>
      </c>
      <c r="L566" t="s">
        <v>31</v>
      </c>
      <c r="M566" t="s">
        <v>20</v>
      </c>
      <c r="N566">
        <v>91</v>
      </c>
      <c r="O566">
        <v>2183</v>
      </c>
      <c r="P566">
        <v>13</v>
      </c>
      <c r="Q566" t="s">
        <v>586</v>
      </c>
      <c r="BA566" s="1"/>
      <c r="BG566" s="2"/>
    </row>
    <row r="567" ht="15" customHeight="1">
      <c r="A567" t="str">
        <f t="shared" si="40"/>
        <v>2018_12_62_12</v>
      </c>
      <c r="B567" t="str">
        <f t="shared" si="41"/>
        <v>2018_12_12413</v>
      </c>
      <c r="C567" s="1" t="s">
        <v>560</v>
      </c>
      <c r="D567">
        <f t="shared" si="42"/>
        <v>566</v>
      </c>
      <c r="E567">
        <v>62</v>
      </c>
      <c r="F567">
        <f t="shared" si="43"/>
        <v>12</v>
      </c>
      <c r="G567" s="2" t="str">
        <f t="shared" si="44"/>
        <v>x</v>
      </c>
      <c r="H567" t="s">
        <v>561</v>
      </c>
      <c r="I567">
        <v>12413</v>
      </c>
      <c r="J567">
        <v>97</v>
      </c>
      <c r="K567">
        <v>98</v>
      </c>
      <c r="L567" t="s">
        <v>20</v>
      </c>
      <c r="M567" t="s">
        <v>20</v>
      </c>
      <c r="N567">
        <v>17</v>
      </c>
      <c r="O567">
        <v>2183</v>
      </c>
      <c r="P567">
        <v>13</v>
      </c>
      <c r="Q567" t="s">
        <v>587</v>
      </c>
      <c r="BA567" s="1"/>
      <c r="BG567" s="2"/>
    </row>
    <row r="568" ht="15" customHeight="1">
      <c r="A568" t="str">
        <f t="shared" si="40"/>
        <v>2018_12_64_1</v>
      </c>
      <c r="B568" t="str">
        <f t="shared" si="41"/>
        <v>2018_12_7901</v>
      </c>
      <c r="C568" s="1" t="s">
        <v>560</v>
      </c>
      <c r="D568">
        <f t="shared" si="42"/>
        <v>567</v>
      </c>
      <c r="E568">
        <v>64</v>
      </c>
      <c r="F568">
        <f t="shared" si="43"/>
        <v>1</v>
      </c>
      <c r="G568" s="2" t="str">
        <f t="shared" si="44"/>
        <v/>
      </c>
      <c r="H568" t="s">
        <v>561</v>
      </c>
      <c r="I568">
        <v>7901</v>
      </c>
      <c r="J568">
        <v>154</v>
      </c>
      <c r="K568">
        <v>153</v>
      </c>
      <c r="L568" t="s">
        <v>19</v>
      </c>
      <c r="M568" t="s">
        <v>20</v>
      </c>
      <c r="N568">
        <v>505</v>
      </c>
      <c r="O568">
        <v>2075</v>
      </c>
      <c r="P568">
        <v>11</v>
      </c>
      <c r="Q568" t="s">
        <v>588</v>
      </c>
      <c r="BA568" s="1"/>
      <c r="BG568" s="2"/>
    </row>
    <row r="569" ht="15" customHeight="1">
      <c r="A569" t="str">
        <f t="shared" si="40"/>
        <v>2018_12_64_2</v>
      </c>
      <c r="B569" t="str">
        <f t="shared" si="41"/>
        <v>2018_12_10334</v>
      </c>
      <c r="C569" s="1" t="s">
        <v>560</v>
      </c>
      <c r="D569">
        <f t="shared" si="42"/>
        <v>568</v>
      </c>
      <c r="E569">
        <v>64</v>
      </c>
      <c r="F569">
        <f t="shared" si="43"/>
        <v>2</v>
      </c>
      <c r="G569" s="2" t="str">
        <f t="shared" si="44"/>
        <v/>
      </c>
      <c r="H569" t="s">
        <v>561</v>
      </c>
      <c r="I569">
        <v>10334</v>
      </c>
      <c r="J569">
        <v>153</v>
      </c>
      <c r="K569">
        <v>154</v>
      </c>
      <c r="L569" t="s">
        <v>31</v>
      </c>
      <c r="M569" t="s">
        <v>20</v>
      </c>
      <c r="N569">
        <v>251</v>
      </c>
      <c r="O569">
        <v>2075</v>
      </c>
      <c r="P569">
        <v>11</v>
      </c>
      <c r="Q569" t="s">
        <v>589</v>
      </c>
      <c r="BA569" s="1"/>
      <c r="BG569" s="2"/>
    </row>
    <row r="570" ht="15" customHeight="1">
      <c r="A570" t="str">
        <f t="shared" si="40"/>
        <v>2018_12_64_3</v>
      </c>
      <c r="B570" t="str">
        <f t="shared" si="41"/>
        <v>2018_12_11646</v>
      </c>
      <c r="C570" s="1" t="s">
        <v>560</v>
      </c>
      <c r="D570">
        <f t="shared" si="42"/>
        <v>569</v>
      </c>
      <c r="E570">
        <v>64</v>
      </c>
      <c r="F570">
        <f t="shared" si="43"/>
        <v>3</v>
      </c>
      <c r="G570" s="2" t="str">
        <f t="shared" si="44"/>
        <v/>
      </c>
      <c r="H570" t="s">
        <v>561</v>
      </c>
      <c r="I570">
        <v>11646</v>
      </c>
      <c r="J570">
        <v>154</v>
      </c>
      <c r="K570">
        <v>153</v>
      </c>
      <c r="L570" t="s">
        <v>31</v>
      </c>
      <c r="M570" t="s">
        <v>20</v>
      </c>
      <c r="N570">
        <v>662</v>
      </c>
      <c r="O570">
        <v>2075</v>
      </c>
      <c r="P570">
        <v>11</v>
      </c>
      <c r="Q570" t="s">
        <v>590</v>
      </c>
      <c r="BA570" s="1"/>
      <c r="BG570" s="2"/>
    </row>
    <row r="571" ht="15" customHeight="1">
      <c r="A571" t="str">
        <f t="shared" si="40"/>
        <v>2018_12_64_4</v>
      </c>
      <c r="B571" t="str">
        <f t="shared" si="41"/>
        <v>2018_12_12227</v>
      </c>
      <c r="C571" s="1" t="s">
        <v>560</v>
      </c>
      <c r="D571">
        <f t="shared" si="42"/>
        <v>570</v>
      </c>
      <c r="E571">
        <v>64</v>
      </c>
      <c r="F571">
        <f t="shared" si="43"/>
        <v>4</v>
      </c>
      <c r="G571" s="2" t="str">
        <f t="shared" si="44"/>
        <v/>
      </c>
      <c r="H571" t="s">
        <v>561</v>
      </c>
      <c r="I571">
        <v>12227</v>
      </c>
      <c r="J571">
        <v>153</v>
      </c>
      <c r="K571">
        <v>154</v>
      </c>
      <c r="L571" t="s">
        <v>31</v>
      </c>
      <c r="M571" t="s">
        <v>20</v>
      </c>
      <c r="N571">
        <v>267</v>
      </c>
      <c r="O571">
        <v>2075</v>
      </c>
      <c r="P571">
        <v>11</v>
      </c>
      <c r="Q571" t="s">
        <v>591</v>
      </c>
      <c r="BA571" s="1"/>
      <c r="BG571" s="2"/>
    </row>
    <row r="572" ht="15" customHeight="1">
      <c r="A572" t="str">
        <f t="shared" si="40"/>
        <v>2018_12_64_5</v>
      </c>
      <c r="B572" t="str">
        <f t="shared" si="41"/>
        <v>2018_12_13255</v>
      </c>
      <c r="C572" s="1" t="s">
        <v>560</v>
      </c>
      <c r="D572">
        <f t="shared" si="42"/>
        <v>571</v>
      </c>
      <c r="E572">
        <v>64</v>
      </c>
      <c r="F572">
        <f t="shared" si="43"/>
        <v>5</v>
      </c>
      <c r="G572" s="2" t="str">
        <f t="shared" si="44"/>
        <v/>
      </c>
      <c r="H572" t="s">
        <v>561</v>
      </c>
      <c r="I572">
        <v>13255</v>
      </c>
      <c r="J572">
        <v>154</v>
      </c>
      <c r="K572">
        <v>153</v>
      </c>
      <c r="L572" t="s">
        <v>31</v>
      </c>
      <c r="M572" t="s">
        <v>20</v>
      </c>
      <c r="N572">
        <v>90</v>
      </c>
      <c r="O572">
        <v>2075</v>
      </c>
      <c r="P572">
        <v>11</v>
      </c>
      <c r="Q572" t="s">
        <v>592</v>
      </c>
      <c r="BA572" s="1"/>
      <c r="BG572" s="2"/>
    </row>
    <row r="573" ht="15" customHeight="1">
      <c r="A573" t="str">
        <f t="shared" si="40"/>
        <v>2018_12_64_6</v>
      </c>
      <c r="B573" t="str">
        <f t="shared" si="41"/>
        <v>2018_12_13996</v>
      </c>
      <c r="C573" s="1" t="s">
        <v>560</v>
      </c>
      <c r="D573">
        <f t="shared" si="42"/>
        <v>572</v>
      </c>
      <c r="E573">
        <v>64</v>
      </c>
      <c r="F573">
        <f t="shared" si="43"/>
        <v>6</v>
      </c>
      <c r="G573" s="2" t="str">
        <f t="shared" si="44"/>
        <v>x</v>
      </c>
      <c r="H573" t="s">
        <v>561</v>
      </c>
      <c r="I573">
        <v>13996</v>
      </c>
      <c r="J573">
        <v>153</v>
      </c>
      <c r="K573">
        <v>154</v>
      </c>
      <c r="L573" t="s">
        <v>20</v>
      </c>
      <c r="M573" t="s">
        <v>20</v>
      </c>
      <c r="N573">
        <v>15</v>
      </c>
      <c r="O573">
        <v>2075</v>
      </c>
      <c r="P573">
        <v>11</v>
      </c>
      <c r="Q573" t="s">
        <v>593</v>
      </c>
      <c r="BA573" s="1"/>
      <c r="BG573" s="2"/>
    </row>
    <row r="574" ht="15" customHeight="1">
      <c r="A574" t="str">
        <f t="shared" si="40"/>
        <v>2018_12_65_1</v>
      </c>
      <c r="B574" t="str">
        <f t="shared" si="41"/>
        <v>2018_12_7824</v>
      </c>
      <c r="C574" s="1" t="s">
        <v>560</v>
      </c>
      <c r="D574">
        <f t="shared" si="42"/>
        <v>573</v>
      </c>
      <c r="E574">
        <v>65</v>
      </c>
      <c r="F574">
        <f t="shared" si="43"/>
        <v>1</v>
      </c>
      <c r="G574" s="2" t="str">
        <f t="shared" si="44"/>
        <v/>
      </c>
      <c r="H574" t="s">
        <v>561</v>
      </c>
      <c r="I574">
        <v>7824</v>
      </c>
      <c r="J574">
        <v>182</v>
      </c>
      <c r="K574">
        <v>181</v>
      </c>
      <c r="L574" t="s">
        <v>19</v>
      </c>
      <c r="M574" t="s">
        <v>40</v>
      </c>
      <c r="N574">
        <v>234</v>
      </c>
      <c r="O574">
        <v>2818</v>
      </c>
      <c r="P574">
        <v>8</v>
      </c>
      <c r="Q574" t="s">
        <v>594</v>
      </c>
      <c r="BA574" s="1"/>
      <c r="BG574" s="2"/>
    </row>
    <row r="575" ht="15" customHeight="1">
      <c r="A575" t="str">
        <f t="shared" si="40"/>
        <v>2018_12_65_2</v>
      </c>
      <c r="B575" t="str">
        <f t="shared" si="41"/>
        <v>2018_12_9612</v>
      </c>
      <c r="C575" s="1" t="s">
        <v>560</v>
      </c>
      <c r="D575">
        <f t="shared" si="42"/>
        <v>574</v>
      </c>
      <c r="E575">
        <v>65</v>
      </c>
      <c r="F575">
        <f t="shared" si="43"/>
        <v>2</v>
      </c>
      <c r="G575" s="2" t="str">
        <f t="shared" si="44"/>
        <v/>
      </c>
      <c r="H575" t="s">
        <v>561</v>
      </c>
      <c r="I575">
        <v>9612</v>
      </c>
      <c r="J575">
        <v>181</v>
      </c>
      <c r="K575">
        <v>182</v>
      </c>
      <c r="L575" t="s">
        <v>31</v>
      </c>
      <c r="M575" t="s">
        <v>40</v>
      </c>
      <c r="N575">
        <v>297</v>
      </c>
      <c r="O575">
        <v>2818</v>
      </c>
      <c r="P575">
        <v>8</v>
      </c>
      <c r="Q575" t="s">
        <v>595</v>
      </c>
      <c r="BA575" s="1"/>
      <c r="BG575" s="2"/>
    </row>
    <row r="576" ht="15" customHeight="1">
      <c r="A576" t="str">
        <f t="shared" si="40"/>
        <v>2018_12_65_3</v>
      </c>
      <c r="B576" t="str">
        <f t="shared" si="41"/>
        <v>2018_12_9918</v>
      </c>
      <c r="C576" s="1" t="s">
        <v>560</v>
      </c>
      <c r="D576">
        <f t="shared" si="42"/>
        <v>575</v>
      </c>
      <c r="E576">
        <v>65</v>
      </c>
      <c r="F576">
        <f t="shared" si="43"/>
        <v>3</v>
      </c>
      <c r="G576" s="2" t="str">
        <f t="shared" si="44"/>
        <v/>
      </c>
      <c r="H576" t="s">
        <v>561</v>
      </c>
      <c r="I576">
        <v>9918</v>
      </c>
      <c r="J576">
        <v>182</v>
      </c>
      <c r="K576">
        <v>181</v>
      </c>
      <c r="L576" t="s">
        <v>31</v>
      </c>
      <c r="M576" t="s">
        <v>40</v>
      </c>
      <c r="N576">
        <v>457</v>
      </c>
      <c r="O576">
        <v>2818</v>
      </c>
      <c r="P576">
        <v>8</v>
      </c>
      <c r="Q576" t="s">
        <v>596</v>
      </c>
      <c r="BA576" s="1"/>
      <c r="BG576" s="2"/>
    </row>
    <row r="577" ht="15" customHeight="1">
      <c r="A577" t="str">
        <f t="shared" si="40"/>
        <v>2018_12_65_4</v>
      </c>
      <c r="B577" t="str">
        <f t="shared" si="41"/>
        <v>2018_12_12314</v>
      </c>
      <c r="C577" s="1" t="s">
        <v>560</v>
      </c>
      <c r="D577">
        <f t="shared" si="42"/>
        <v>576</v>
      </c>
      <c r="E577">
        <v>65</v>
      </c>
      <c r="F577">
        <f t="shared" si="43"/>
        <v>4</v>
      </c>
      <c r="G577" s="2" t="str">
        <f t="shared" si="44"/>
        <v/>
      </c>
      <c r="H577" t="s">
        <v>561</v>
      </c>
      <c r="I577">
        <v>12314</v>
      </c>
      <c r="J577">
        <v>181</v>
      </c>
      <c r="K577">
        <v>182</v>
      </c>
      <c r="L577" t="s">
        <v>31</v>
      </c>
      <c r="M577" t="s">
        <v>40</v>
      </c>
      <c r="N577">
        <v>589</v>
      </c>
      <c r="O577">
        <v>2818</v>
      </c>
      <c r="P577">
        <v>8</v>
      </c>
      <c r="Q577" t="s">
        <v>597</v>
      </c>
      <c r="BA577" s="1"/>
      <c r="BG577" s="2"/>
    </row>
    <row r="578" ht="15" customHeight="1">
      <c r="A578" t="str">
        <f t="shared" ref="A578:A641" si="45">CONCATENATE($C578,"_",$E578,"_",$F578)</f>
        <v>2018_12_65_5</v>
      </c>
      <c r="B578" t="str">
        <f t="shared" ref="B578:B641" si="46">CONCATENATE($C578,"_",$I578)</f>
        <v>2018_12_12745</v>
      </c>
      <c r="C578" s="1" t="s">
        <v>560</v>
      </c>
      <c r="D578">
        <f t="shared" ref="D578:D641" si="47">IF(ISNUMBER($D577),$D577+1,1)</f>
        <v>577</v>
      </c>
      <c r="E578">
        <v>65</v>
      </c>
      <c r="F578">
        <f t="shared" ref="F578:F641" si="48">IF($E578="","",IF($E578=$E577,$F577+1,1))</f>
        <v>5</v>
      </c>
      <c r="G578" s="2" t="str">
        <f t="shared" ref="G578:G641" si="49">IF($E579=$E578,"","x")</f>
        <v/>
      </c>
      <c r="H578" t="s">
        <v>561</v>
      </c>
      <c r="I578">
        <v>12745</v>
      </c>
      <c r="J578">
        <v>182</v>
      </c>
      <c r="K578">
        <v>181</v>
      </c>
      <c r="L578" t="s">
        <v>31</v>
      </c>
      <c r="M578" t="s">
        <v>40</v>
      </c>
      <c r="N578">
        <v>321</v>
      </c>
      <c r="O578">
        <v>2818</v>
      </c>
      <c r="P578">
        <v>8</v>
      </c>
      <c r="Q578" t="s">
        <v>598</v>
      </c>
      <c r="BA578" s="1"/>
      <c r="BG578" s="2"/>
    </row>
    <row r="579" ht="15" customHeight="1">
      <c r="A579" t="str">
        <f t="shared" si="45"/>
        <v>2018_12_65_6</v>
      </c>
      <c r="B579" t="str">
        <f t="shared" si="46"/>
        <v>2018_12_13232</v>
      </c>
      <c r="C579" s="1" t="s">
        <v>560</v>
      </c>
      <c r="D579">
        <f t="shared" si="47"/>
        <v>578</v>
      </c>
      <c r="E579">
        <v>65</v>
      </c>
      <c r="F579">
        <f t="shared" si="48"/>
        <v>6</v>
      </c>
      <c r="G579" s="2" t="str">
        <f t="shared" si="49"/>
        <v/>
      </c>
      <c r="H579" t="s">
        <v>561</v>
      </c>
      <c r="I579">
        <v>13232</v>
      </c>
      <c r="J579">
        <v>181</v>
      </c>
      <c r="K579">
        <v>182</v>
      </c>
      <c r="L579" t="s">
        <v>31</v>
      </c>
      <c r="M579" t="s">
        <v>40</v>
      </c>
      <c r="N579">
        <v>347</v>
      </c>
      <c r="O579">
        <v>2818</v>
      </c>
      <c r="P579">
        <v>8</v>
      </c>
      <c r="Q579" t="s">
        <v>599</v>
      </c>
      <c r="BA579" s="1"/>
      <c r="BG579" s="2"/>
    </row>
    <row r="580" ht="15" customHeight="1">
      <c r="A580" t="str">
        <f t="shared" si="45"/>
        <v>2018_12_65_7</v>
      </c>
      <c r="B580" t="str">
        <f t="shared" si="46"/>
        <v>2018_12_13395</v>
      </c>
      <c r="C580" s="1" t="s">
        <v>560</v>
      </c>
      <c r="D580">
        <f t="shared" si="47"/>
        <v>579</v>
      </c>
      <c r="E580">
        <v>65</v>
      </c>
      <c r="F580">
        <f t="shared" si="48"/>
        <v>7</v>
      </c>
      <c r="G580" s="2" t="str">
        <f t="shared" si="49"/>
        <v>x</v>
      </c>
      <c r="H580" t="s">
        <v>561</v>
      </c>
      <c r="I580">
        <v>13395</v>
      </c>
      <c r="J580">
        <v>182</v>
      </c>
      <c r="K580">
        <v>181</v>
      </c>
      <c r="L580" t="s">
        <v>40</v>
      </c>
      <c r="M580" t="s">
        <v>40</v>
      </c>
      <c r="N580">
        <v>552</v>
      </c>
      <c r="O580">
        <v>2818</v>
      </c>
      <c r="P580">
        <v>8</v>
      </c>
      <c r="Q580" t="s">
        <v>600</v>
      </c>
      <c r="BA580" s="1"/>
      <c r="BG580" s="2"/>
    </row>
    <row r="581" ht="15" customHeight="1">
      <c r="A581" t="str">
        <f t="shared" si="45"/>
        <v>2018_12_66_1</v>
      </c>
      <c r="B581" t="str">
        <f t="shared" si="46"/>
        <v>2018_12_8264</v>
      </c>
      <c r="C581" s="1" t="s">
        <v>560</v>
      </c>
      <c r="D581">
        <f t="shared" si="47"/>
        <v>580</v>
      </c>
      <c r="E581">
        <v>66</v>
      </c>
      <c r="F581">
        <f t="shared" si="48"/>
        <v>1</v>
      </c>
      <c r="G581" s="2" t="str">
        <f t="shared" si="49"/>
        <v/>
      </c>
      <c r="H581" t="s">
        <v>561</v>
      </c>
      <c r="I581">
        <v>8264</v>
      </c>
      <c r="J581">
        <v>210</v>
      </c>
      <c r="K581">
        <v>209</v>
      </c>
      <c r="L581" t="s">
        <v>19</v>
      </c>
      <c r="M581" t="s">
        <v>20</v>
      </c>
      <c r="N581">
        <v>417</v>
      </c>
      <c r="O581">
        <v>3647</v>
      </c>
      <c r="P581">
        <v>13</v>
      </c>
      <c r="Q581" t="s">
        <v>601</v>
      </c>
      <c r="BA581" s="1"/>
      <c r="BG581" s="2"/>
    </row>
    <row r="582" ht="15" customHeight="1">
      <c r="A582" t="str">
        <f t="shared" si="45"/>
        <v>2018_12_66_2</v>
      </c>
      <c r="B582" t="str">
        <f t="shared" si="46"/>
        <v>2018_12_9247</v>
      </c>
      <c r="C582" s="1" t="s">
        <v>560</v>
      </c>
      <c r="D582">
        <f t="shared" si="47"/>
        <v>581</v>
      </c>
      <c r="E582">
        <v>66</v>
      </c>
      <c r="F582">
        <f t="shared" si="48"/>
        <v>2</v>
      </c>
      <c r="G582" s="2" t="str">
        <f t="shared" si="49"/>
        <v/>
      </c>
      <c r="H582" t="s">
        <v>561</v>
      </c>
      <c r="I582">
        <v>9247</v>
      </c>
      <c r="J582">
        <v>209</v>
      </c>
      <c r="K582">
        <v>210</v>
      </c>
      <c r="L582" t="s">
        <v>31</v>
      </c>
      <c r="M582" t="s">
        <v>20</v>
      </c>
      <c r="N582">
        <v>182</v>
      </c>
      <c r="O582">
        <v>3647</v>
      </c>
      <c r="P582">
        <v>13</v>
      </c>
      <c r="Q582" t="s">
        <v>602</v>
      </c>
      <c r="BA582" s="1"/>
      <c r="BG582" s="2"/>
    </row>
    <row r="583" ht="15" customHeight="1">
      <c r="A583" t="str">
        <f t="shared" si="45"/>
        <v>2018_12_66_3</v>
      </c>
      <c r="B583" t="str">
        <f t="shared" si="46"/>
        <v>2018_12_9789</v>
      </c>
      <c r="C583" s="1" t="s">
        <v>560</v>
      </c>
      <c r="D583">
        <f t="shared" si="47"/>
        <v>582</v>
      </c>
      <c r="E583">
        <v>66</v>
      </c>
      <c r="F583">
        <f t="shared" si="48"/>
        <v>3</v>
      </c>
      <c r="G583" s="2" t="str">
        <f t="shared" si="49"/>
        <v/>
      </c>
      <c r="H583" t="s">
        <v>561</v>
      </c>
      <c r="I583">
        <v>9789</v>
      </c>
      <c r="J583">
        <v>210</v>
      </c>
      <c r="K583">
        <v>209</v>
      </c>
      <c r="L583" t="s">
        <v>31</v>
      </c>
      <c r="M583" t="s">
        <v>20</v>
      </c>
      <c r="N583">
        <v>439</v>
      </c>
      <c r="O583">
        <v>3647</v>
      </c>
      <c r="P583">
        <v>13</v>
      </c>
      <c r="Q583" t="s">
        <v>603</v>
      </c>
      <c r="BA583" s="1"/>
      <c r="BG583" s="2"/>
    </row>
    <row r="584" ht="15" customHeight="1">
      <c r="A584" t="str">
        <f t="shared" si="45"/>
        <v>2018_12_66_4</v>
      </c>
      <c r="B584" t="str">
        <f t="shared" si="46"/>
        <v>2018_12_10621</v>
      </c>
      <c r="C584" s="1" t="s">
        <v>560</v>
      </c>
      <c r="D584">
        <f t="shared" si="47"/>
        <v>583</v>
      </c>
      <c r="E584">
        <v>66</v>
      </c>
      <c r="F584">
        <f t="shared" si="48"/>
        <v>4</v>
      </c>
      <c r="G584" s="2" t="str">
        <f t="shared" si="49"/>
        <v/>
      </c>
      <c r="H584" t="s">
        <v>561</v>
      </c>
      <c r="I584">
        <v>10621</v>
      </c>
      <c r="J584">
        <v>209</v>
      </c>
      <c r="K584">
        <v>210</v>
      </c>
      <c r="L584" t="s">
        <v>31</v>
      </c>
      <c r="M584" t="s">
        <v>20</v>
      </c>
      <c r="N584">
        <v>180</v>
      </c>
      <c r="O584">
        <v>3647</v>
      </c>
      <c r="P584">
        <v>13</v>
      </c>
      <c r="Q584" t="s">
        <v>604</v>
      </c>
      <c r="BA584" s="1"/>
      <c r="BG584" s="2"/>
    </row>
    <row r="585" ht="15" customHeight="1">
      <c r="A585" t="str">
        <f t="shared" si="45"/>
        <v>2018_12_66_5</v>
      </c>
      <c r="B585" t="str">
        <f t="shared" si="46"/>
        <v>2018_12_11386</v>
      </c>
      <c r="C585" s="1" t="s">
        <v>560</v>
      </c>
      <c r="D585">
        <f t="shared" si="47"/>
        <v>584</v>
      </c>
      <c r="E585">
        <v>66</v>
      </c>
      <c r="F585">
        <f t="shared" si="48"/>
        <v>5</v>
      </c>
      <c r="G585" s="2" t="str">
        <f t="shared" si="49"/>
        <v/>
      </c>
      <c r="H585" t="s">
        <v>561</v>
      </c>
      <c r="I585">
        <v>11386</v>
      </c>
      <c r="J585">
        <v>210</v>
      </c>
      <c r="K585">
        <v>209</v>
      </c>
      <c r="L585" t="s">
        <v>31</v>
      </c>
      <c r="M585" t="s">
        <v>20</v>
      </c>
      <c r="N585">
        <v>497</v>
      </c>
      <c r="O585">
        <v>3647</v>
      </c>
      <c r="P585">
        <v>13</v>
      </c>
      <c r="Q585" t="s">
        <v>605</v>
      </c>
      <c r="BA585" s="1"/>
      <c r="BG585" s="2"/>
    </row>
    <row r="586" ht="15" customHeight="1">
      <c r="A586" t="str">
        <f t="shared" si="45"/>
        <v>2018_12_66_6</v>
      </c>
      <c r="B586" t="str">
        <f t="shared" si="46"/>
        <v>2018_12_11928</v>
      </c>
      <c r="C586" s="1" t="s">
        <v>560</v>
      </c>
      <c r="D586">
        <f t="shared" si="47"/>
        <v>585</v>
      </c>
      <c r="E586">
        <v>66</v>
      </c>
      <c r="F586">
        <f t="shared" si="48"/>
        <v>6</v>
      </c>
      <c r="G586" s="2" t="str">
        <f t="shared" si="49"/>
        <v/>
      </c>
      <c r="H586" t="s">
        <v>561</v>
      </c>
      <c r="I586">
        <v>11928</v>
      </c>
      <c r="J586">
        <v>209</v>
      </c>
      <c r="K586">
        <v>210</v>
      </c>
      <c r="L586" t="s">
        <v>31</v>
      </c>
      <c r="M586" t="s">
        <v>20</v>
      </c>
      <c r="N586">
        <v>354</v>
      </c>
      <c r="O586">
        <v>3647</v>
      </c>
      <c r="P586">
        <v>13</v>
      </c>
      <c r="Q586" t="s">
        <v>606</v>
      </c>
      <c r="BA586" s="1"/>
      <c r="BG586" s="2"/>
    </row>
    <row r="587" ht="15" customHeight="1">
      <c r="A587" t="str">
        <f t="shared" si="45"/>
        <v>2018_12_66_7</v>
      </c>
      <c r="B587" t="str">
        <f t="shared" si="46"/>
        <v>2018_12_12719</v>
      </c>
      <c r="C587" s="1" t="s">
        <v>560</v>
      </c>
      <c r="D587">
        <f t="shared" si="47"/>
        <v>586</v>
      </c>
      <c r="E587">
        <v>66</v>
      </c>
      <c r="F587">
        <f t="shared" si="48"/>
        <v>7</v>
      </c>
      <c r="G587" s="2" t="str">
        <f t="shared" si="49"/>
        <v/>
      </c>
      <c r="H587" t="s">
        <v>561</v>
      </c>
      <c r="I587">
        <v>12719</v>
      </c>
      <c r="J587">
        <v>210</v>
      </c>
      <c r="K587">
        <v>209</v>
      </c>
      <c r="L587" t="s">
        <v>31</v>
      </c>
      <c r="M587" t="s">
        <v>20</v>
      </c>
      <c r="N587">
        <v>570</v>
      </c>
      <c r="O587">
        <v>3647</v>
      </c>
      <c r="P587">
        <v>13</v>
      </c>
      <c r="Q587" t="s">
        <v>607</v>
      </c>
      <c r="BA587" s="1"/>
      <c r="BG587" s="2"/>
    </row>
    <row r="588" ht="15" customHeight="1">
      <c r="A588" t="str">
        <f t="shared" si="45"/>
        <v>2018_12_66_8</v>
      </c>
      <c r="B588" t="str">
        <f t="shared" si="46"/>
        <v>2018_12_13468</v>
      </c>
      <c r="C588" s="1" t="s">
        <v>560</v>
      </c>
      <c r="D588">
        <f t="shared" si="47"/>
        <v>587</v>
      </c>
      <c r="E588">
        <v>66</v>
      </c>
      <c r="F588">
        <f t="shared" si="48"/>
        <v>8</v>
      </c>
      <c r="G588" s="2" t="str">
        <f t="shared" si="49"/>
        <v/>
      </c>
      <c r="H588" t="s">
        <v>561</v>
      </c>
      <c r="I588">
        <v>13468</v>
      </c>
      <c r="J588">
        <v>209</v>
      </c>
      <c r="K588">
        <v>210</v>
      </c>
      <c r="L588" t="s">
        <v>31</v>
      </c>
      <c r="M588" t="s">
        <v>20</v>
      </c>
      <c r="N588">
        <v>174</v>
      </c>
      <c r="O588">
        <v>3647</v>
      </c>
      <c r="P588">
        <v>13</v>
      </c>
      <c r="Q588" t="s">
        <v>608</v>
      </c>
      <c r="BA588" s="1"/>
      <c r="BG588" s="2"/>
    </row>
    <row r="589" ht="15" customHeight="1">
      <c r="A589" t="str">
        <f t="shared" si="45"/>
        <v>2018_12_66_9</v>
      </c>
      <c r="B589" t="str">
        <f t="shared" si="46"/>
        <v>2018_12_13708</v>
      </c>
      <c r="C589" s="1" t="s">
        <v>560</v>
      </c>
      <c r="D589">
        <f t="shared" si="47"/>
        <v>588</v>
      </c>
      <c r="E589">
        <v>66</v>
      </c>
      <c r="F589">
        <f t="shared" si="48"/>
        <v>9</v>
      </c>
      <c r="G589" s="2" t="str">
        <f t="shared" si="49"/>
        <v/>
      </c>
      <c r="H589" t="s">
        <v>561</v>
      </c>
      <c r="I589">
        <v>13708</v>
      </c>
      <c r="J589">
        <v>210</v>
      </c>
      <c r="K589">
        <v>209</v>
      </c>
      <c r="L589" t="s">
        <v>31</v>
      </c>
      <c r="M589" t="s">
        <v>20</v>
      </c>
      <c r="N589">
        <v>369</v>
      </c>
      <c r="O589">
        <v>3647</v>
      </c>
      <c r="P589">
        <v>13</v>
      </c>
      <c r="Q589" t="s">
        <v>609</v>
      </c>
      <c r="BA589" s="1"/>
      <c r="BG589" s="2"/>
    </row>
    <row r="590" ht="15" customHeight="1">
      <c r="A590" t="str">
        <f t="shared" si="45"/>
        <v>2018_12_66_10</v>
      </c>
      <c r="B590" t="str">
        <f t="shared" si="46"/>
        <v>2018_12_13775</v>
      </c>
      <c r="C590" s="1" t="s">
        <v>560</v>
      </c>
      <c r="D590">
        <f t="shared" si="47"/>
        <v>589</v>
      </c>
      <c r="E590">
        <v>66</v>
      </c>
      <c r="F590">
        <f t="shared" si="48"/>
        <v>10</v>
      </c>
      <c r="G590" s="2" t="str">
        <f t="shared" si="49"/>
        <v/>
      </c>
      <c r="H590" t="s">
        <v>561</v>
      </c>
      <c r="I590">
        <v>13775</v>
      </c>
      <c r="J590">
        <v>209</v>
      </c>
      <c r="K590">
        <v>210</v>
      </c>
      <c r="L590" t="s">
        <v>31</v>
      </c>
      <c r="M590" t="s">
        <v>20</v>
      </c>
      <c r="N590">
        <v>128</v>
      </c>
      <c r="O590">
        <v>3647</v>
      </c>
      <c r="P590">
        <v>13</v>
      </c>
      <c r="Q590" t="s">
        <v>610</v>
      </c>
      <c r="BA590" s="1"/>
      <c r="BG590" s="2"/>
    </row>
    <row r="591" ht="15" customHeight="1">
      <c r="A591" t="str">
        <f t="shared" si="45"/>
        <v>2018_12_66_11</v>
      </c>
      <c r="B591" t="str">
        <f t="shared" si="46"/>
        <v>2018_12_13939</v>
      </c>
      <c r="C591" s="1" t="s">
        <v>560</v>
      </c>
      <c r="D591">
        <f t="shared" si="47"/>
        <v>590</v>
      </c>
      <c r="E591">
        <v>66</v>
      </c>
      <c r="F591">
        <f t="shared" si="48"/>
        <v>11</v>
      </c>
      <c r="G591" s="2" t="str">
        <f t="shared" si="49"/>
        <v/>
      </c>
      <c r="H591" t="s">
        <v>561</v>
      </c>
      <c r="I591">
        <v>13939</v>
      </c>
      <c r="J591">
        <v>210</v>
      </c>
      <c r="K591">
        <v>209</v>
      </c>
      <c r="L591" t="s">
        <v>31</v>
      </c>
      <c r="M591" t="s">
        <v>20</v>
      </c>
      <c r="N591">
        <v>252</v>
      </c>
      <c r="O591">
        <v>3647</v>
      </c>
      <c r="P591">
        <v>13</v>
      </c>
      <c r="Q591" t="s">
        <v>611</v>
      </c>
      <c r="BA591" s="1"/>
      <c r="BG591" s="2"/>
    </row>
    <row r="592" ht="15" customHeight="1">
      <c r="A592" t="str">
        <f t="shared" si="45"/>
        <v>2018_12_66_12</v>
      </c>
      <c r="B592" t="str">
        <f t="shared" si="46"/>
        <v>2018_12_14013</v>
      </c>
      <c r="C592" s="1" t="s">
        <v>560</v>
      </c>
      <c r="D592">
        <f t="shared" si="47"/>
        <v>591</v>
      </c>
      <c r="E592">
        <v>66</v>
      </c>
      <c r="F592">
        <f t="shared" si="48"/>
        <v>12</v>
      </c>
      <c r="G592" s="2" t="str">
        <f t="shared" si="49"/>
        <v>x</v>
      </c>
      <c r="H592" t="s">
        <v>561</v>
      </c>
      <c r="I592">
        <v>14013</v>
      </c>
      <c r="J592">
        <v>209</v>
      </c>
      <c r="K592">
        <v>210</v>
      </c>
      <c r="L592" t="s">
        <v>20</v>
      </c>
      <c r="M592" t="s">
        <v>20</v>
      </c>
      <c r="N592">
        <v>64</v>
      </c>
      <c r="O592">
        <v>3647</v>
      </c>
      <c r="P592">
        <v>13</v>
      </c>
      <c r="Q592" t="s">
        <v>612</v>
      </c>
      <c r="BA592" s="1"/>
      <c r="BG592" s="2"/>
    </row>
    <row r="593" ht="15" customHeight="1">
      <c r="A593" t="str">
        <f t="shared" si="45"/>
        <v>2018_12_67_1</v>
      </c>
      <c r="B593" t="str">
        <f t="shared" si="46"/>
        <v>2018_12_8242</v>
      </c>
      <c r="C593" s="1" t="s">
        <v>560</v>
      </c>
      <c r="D593">
        <f t="shared" si="47"/>
        <v>592</v>
      </c>
      <c r="E593">
        <v>67</v>
      </c>
      <c r="F593">
        <f t="shared" si="48"/>
        <v>1</v>
      </c>
      <c r="G593" s="2" t="str">
        <f t="shared" si="49"/>
        <v/>
      </c>
      <c r="H593" t="s">
        <v>561</v>
      </c>
      <c r="I593">
        <v>8242</v>
      </c>
      <c r="J593">
        <v>238</v>
      </c>
      <c r="K593">
        <v>237</v>
      </c>
      <c r="L593" t="s">
        <v>19</v>
      </c>
      <c r="M593" t="s">
        <v>20</v>
      </c>
      <c r="N593">
        <v>92</v>
      </c>
      <c r="O593">
        <v>1849</v>
      </c>
      <c r="P593">
        <v>15</v>
      </c>
      <c r="Q593" t="s">
        <v>613</v>
      </c>
      <c r="BA593" s="1"/>
      <c r="BG593" s="2"/>
    </row>
    <row r="594" ht="15" customHeight="1">
      <c r="A594" t="str">
        <f t="shared" si="45"/>
        <v>2018_12_67_2</v>
      </c>
      <c r="B594" t="str">
        <f t="shared" si="46"/>
        <v>2018_12_9820</v>
      </c>
      <c r="C594" s="1" t="s">
        <v>560</v>
      </c>
      <c r="D594">
        <f t="shared" si="47"/>
        <v>593</v>
      </c>
      <c r="E594">
        <v>67</v>
      </c>
      <c r="F594">
        <f t="shared" si="48"/>
        <v>2</v>
      </c>
      <c r="G594" s="2" t="str">
        <f t="shared" si="49"/>
        <v/>
      </c>
      <c r="H594" t="s">
        <v>561</v>
      </c>
      <c r="I594">
        <v>9820</v>
      </c>
      <c r="J594">
        <v>237</v>
      </c>
      <c r="K594">
        <v>238</v>
      </c>
      <c r="L594" t="s">
        <v>31</v>
      </c>
      <c r="M594" t="s">
        <v>20</v>
      </c>
      <c r="N594">
        <v>30</v>
      </c>
      <c r="O594">
        <v>1849</v>
      </c>
      <c r="P594">
        <v>15</v>
      </c>
      <c r="Q594" t="s">
        <v>614</v>
      </c>
      <c r="BA594" s="1"/>
      <c r="BG594" s="2"/>
    </row>
    <row r="595" ht="15" customHeight="1">
      <c r="A595" t="str">
        <f t="shared" si="45"/>
        <v>2018_12_67_3</v>
      </c>
      <c r="B595" t="str">
        <f t="shared" si="46"/>
        <v>2018_12_10743</v>
      </c>
      <c r="C595" s="1" t="s">
        <v>560</v>
      </c>
      <c r="D595">
        <f t="shared" si="47"/>
        <v>594</v>
      </c>
      <c r="E595">
        <v>67</v>
      </c>
      <c r="F595">
        <f t="shared" si="48"/>
        <v>3</v>
      </c>
      <c r="G595" s="2" t="str">
        <f t="shared" si="49"/>
        <v/>
      </c>
      <c r="H595" t="s">
        <v>561</v>
      </c>
      <c r="I595">
        <v>10743</v>
      </c>
      <c r="J595">
        <v>238</v>
      </c>
      <c r="K595">
        <v>237</v>
      </c>
      <c r="L595" t="s">
        <v>31</v>
      </c>
      <c r="M595" t="s">
        <v>20</v>
      </c>
      <c r="N595">
        <v>91</v>
      </c>
      <c r="O595">
        <v>1849</v>
      </c>
      <c r="P595">
        <v>15</v>
      </c>
      <c r="Q595" t="s">
        <v>615</v>
      </c>
      <c r="BA595" s="1"/>
      <c r="BG595" s="2"/>
    </row>
    <row r="596" ht="15" customHeight="1">
      <c r="A596" t="str">
        <f t="shared" si="45"/>
        <v>2018_12_67_4</v>
      </c>
      <c r="B596" t="str">
        <f t="shared" si="46"/>
        <v>2018_12_11702</v>
      </c>
      <c r="C596" s="1" t="s">
        <v>560</v>
      </c>
      <c r="D596">
        <f t="shared" si="47"/>
        <v>595</v>
      </c>
      <c r="E596">
        <v>67</v>
      </c>
      <c r="F596">
        <f t="shared" si="48"/>
        <v>4</v>
      </c>
      <c r="G596" s="2" t="str">
        <f t="shared" si="49"/>
        <v/>
      </c>
      <c r="H596" t="s">
        <v>561</v>
      </c>
      <c r="I596">
        <v>11702</v>
      </c>
      <c r="J596">
        <v>237</v>
      </c>
      <c r="K596">
        <v>238</v>
      </c>
      <c r="L596" t="s">
        <v>31</v>
      </c>
      <c r="M596" t="s">
        <v>20</v>
      </c>
      <c r="N596">
        <v>216</v>
      </c>
      <c r="O596">
        <v>1849</v>
      </c>
      <c r="P596">
        <v>15</v>
      </c>
      <c r="Q596" t="s">
        <v>616</v>
      </c>
      <c r="BA596" s="1"/>
      <c r="BG596" s="2"/>
    </row>
    <row r="597" ht="15" customHeight="1">
      <c r="A597" t="str">
        <f t="shared" si="45"/>
        <v>2018_12_67_5</v>
      </c>
      <c r="B597" t="str">
        <f t="shared" si="46"/>
        <v>2018_12_12130</v>
      </c>
      <c r="C597" s="1" t="s">
        <v>560</v>
      </c>
      <c r="D597">
        <f t="shared" si="47"/>
        <v>596</v>
      </c>
      <c r="E597">
        <v>67</v>
      </c>
      <c r="F597">
        <f t="shared" si="48"/>
        <v>5</v>
      </c>
      <c r="G597" s="2" t="str">
        <f t="shared" si="49"/>
        <v/>
      </c>
      <c r="H597" t="s">
        <v>561</v>
      </c>
      <c r="I597">
        <v>12130</v>
      </c>
      <c r="J597">
        <v>238</v>
      </c>
      <c r="K597">
        <v>237</v>
      </c>
      <c r="L597" t="s">
        <v>31</v>
      </c>
      <c r="M597" t="s">
        <v>20</v>
      </c>
      <c r="N597">
        <v>495</v>
      </c>
      <c r="O597">
        <v>1849</v>
      </c>
      <c r="P597">
        <v>15</v>
      </c>
      <c r="Q597" t="s">
        <v>617</v>
      </c>
      <c r="BA597" s="1"/>
      <c r="BG597" s="2"/>
    </row>
    <row r="598" ht="15" customHeight="1">
      <c r="A598" t="str">
        <f t="shared" si="45"/>
        <v>2018_12_67_6</v>
      </c>
      <c r="B598" t="str">
        <f t="shared" si="46"/>
        <v>2018_12_12389</v>
      </c>
      <c r="C598" s="1" t="s">
        <v>560</v>
      </c>
      <c r="D598">
        <f t="shared" si="47"/>
        <v>597</v>
      </c>
      <c r="E598">
        <v>67</v>
      </c>
      <c r="F598">
        <f t="shared" si="48"/>
        <v>6</v>
      </c>
      <c r="G598" s="2" t="str">
        <f t="shared" si="49"/>
        <v/>
      </c>
      <c r="H598" t="s">
        <v>561</v>
      </c>
      <c r="I598">
        <v>12389</v>
      </c>
      <c r="J598">
        <v>237</v>
      </c>
      <c r="K598">
        <v>238</v>
      </c>
      <c r="L598" t="s">
        <v>31</v>
      </c>
      <c r="M598" t="s">
        <v>20</v>
      </c>
      <c r="N598">
        <v>214</v>
      </c>
      <c r="O598">
        <v>1849</v>
      </c>
      <c r="P598">
        <v>15</v>
      </c>
      <c r="Q598" t="s">
        <v>618</v>
      </c>
      <c r="BA598" s="1"/>
      <c r="BG598" s="2"/>
    </row>
    <row r="599" ht="15" customHeight="1">
      <c r="A599" t="str">
        <f t="shared" si="45"/>
        <v>2018_12_67_7</v>
      </c>
      <c r="B599" t="str">
        <f t="shared" si="46"/>
        <v>2018_12_14003</v>
      </c>
      <c r="C599" s="1" t="s">
        <v>560</v>
      </c>
      <c r="D599">
        <f t="shared" si="47"/>
        <v>598</v>
      </c>
      <c r="E599">
        <v>67</v>
      </c>
      <c r="F599">
        <f t="shared" si="48"/>
        <v>7</v>
      </c>
      <c r="G599" s="2" t="str">
        <f t="shared" si="49"/>
        <v/>
      </c>
      <c r="H599" t="s">
        <v>561</v>
      </c>
      <c r="I599">
        <v>14003</v>
      </c>
      <c r="J599">
        <v>238</v>
      </c>
      <c r="K599">
        <v>237</v>
      </c>
      <c r="L599" t="s">
        <v>31</v>
      </c>
      <c r="M599" t="s">
        <v>20</v>
      </c>
      <c r="N599">
        <v>127</v>
      </c>
      <c r="O599">
        <v>1849</v>
      </c>
      <c r="P599">
        <v>15</v>
      </c>
      <c r="Q599" t="s">
        <v>619</v>
      </c>
      <c r="BA599" s="1"/>
      <c r="BG599" s="2"/>
    </row>
    <row r="600" ht="15" customHeight="1">
      <c r="A600" t="str">
        <f t="shared" si="45"/>
        <v>2018_12_67_8</v>
      </c>
      <c r="B600" t="str">
        <f t="shared" si="46"/>
        <v>2018_12_14052</v>
      </c>
      <c r="C600" s="1" t="s">
        <v>560</v>
      </c>
      <c r="D600">
        <f t="shared" si="47"/>
        <v>599</v>
      </c>
      <c r="E600">
        <v>67</v>
      </c>
      <c r="F600">
        <f t="shared" si="48"/>
        <v>8</v>
      </c>
      <c r="G600" s="2" t="str">
        <f t="shared" si="49"/>
        <v/>
      </c>
      <c r="H600" t="s">
        <v>561</v>
      </c>
      <c r="I600">
        <v>14052</v>
      </c>
      <c r="J600">
        <v>237</v>
      </c>
      <c r="K600">
        <v>238</v>
      </c>
      <c r="L600" t="s">
        <v>31</v>
      </c>
      <c r="M600" t="s">
        <v>20</v>
      </c>
      <c r="N600">
        <v>177</v>
      </c>
      <c r="O600">
        <v>1849</v>
      </c>
      <c r="P600">
        <v>15</v>
      </c>
      <c r="Q600" t="s">
        <v>620</v>
      </c>
      <c r="BA600" s="1"/>
      <c r="BG600" s="2"/>
    </row>
    <row r="601" ht="15" customHeight="1">
      <c r="A601" t="str">
        <f t="shared" si="45"/>
        <v>2018_12_67_9</v>
      </c>
      <c r="B601" t="str">
        <f t="shared" si="46"/>
        <v>2018_12_14267</v>
      </c>
      <c r="C601" s="1" t="s">
        <v>560</v>
      </c>
      <c r="D601">
        <f t="shared" si="47"/>
        <v>600</v>
      </c>
      <c r="E601">
        <v>67</v>
      </c>
      <c r="F601">
        <f t="shared" si="48"/>
        <v>9</v>
      </c>
      <c r="G601" s="2" t="str">
        <f t="shared" si="49"/>
        <v/>
      </c>
      <c r="H601" t="s">
        <v>561</v>
      </c>
      <c r="I601">
        <v>14267</v>
      </c>
      <c r="J601">
        <v>238</v>
      </c>
      <c r="K601">
        <v>237</v>
      </c>
      <c r="L601" t="s">
        <v>31</v>
      </c>
      <c r="M601" t="s">
        <v>20</v>
      </c>
      <c r="N601">
        <v>85</v>
      </c>
      <c r="O601">
        <v>1849</v>
      </c>
      <c r="P601">
        <v>15</v>
      </c>
      <c r="Q601" t="s">
        <v>621</v>
      </c>
      <c r="BA601" s="1"/>
      <c r="BG601" s="2"/>
    </row>
    <row r="602" ht="15" customHeight="1">
      <c r="A602" t="str">
        <f t="shared" si="45"/>
        <v>2018_12_67_10</v>
      </c>
      <c r="B602" t="str">
        <f t="shared" si="46"/>
        <v>2018_12_14293</v>
      </c>
      <c r="C602" s="1" t="s">
        <v>560</v>
      </c>
      <c r="D602">
        <f t="shared" si="47"/>
        <v>601</v>
      </c>
      <c r="E602">
        <v>67</v>
      </c>
      <c r="F602">
        <f t="shared" si="48"/>
        <v>10</v>
      </c>
      <c r="G602" s="2" t="str">
        <f t="shared" si="49"/>
        <v/>
      </c>
      <c r="H602" t="s">
        <v>561</v>
      </c>
      <c r="I602">
        <v>14293</v>
      </c>
      <c r="J602">
        <v>237</v>
      </c>
      <c r="K602">
        <v>238</v>
      </c>
      <c r="L602" t="s">
        <v>31</v>
      </c>
      <c r="M602" t="s">
        <v>20</v>
      </c>
      <c r="N602">
        <v>60</v>
      </c>
      <c r="O602">
        <v>1849</v>
      </c>
      <c r="P602">
        <v>15</v>
      </c>
      <c r="Q602" t="s">
        <v>622</v>
      </c>
      <c r="BA602" s="1"/>
      <c r="BG602" s="2"/>
    </row>
    <row r="603" ht="15" customHeight="1">
      <c r="A603" t="str">
        <f t="shared" si="45"/>
        <v>2018_12_67_11</v>
      </c>
      <c r="B603" t="str">
        <f t="shared" si="46"/>
        <v>2018_12_14309</v>
      </c>
      <c r="C603" s="1" t="s">
        <v>560</v>
      </c>
      <c r="D603">
        <f t="shared" si="47"/>
        <v>602</v>
      </c>
      <c r="E603">
        <v>67</v>
      </c>
      <c r="F603">
        <f t="shared" si="48"/>
        <v>11</v>
      </c>
      <c r="G603" s="2" t="str">
        <f t="shared" si="49"/>
        <v/>
      </c>
      <c r="H603" t="s">
        <v>561</v>
      </c>
      <c r="I603">
        <v>14309</v>
      </c>
      <c r="J603">
        <v>238</v>
      </c>
      <c r="K603">
        <v>237</v>
      </c>
      <c r="L603" t="s">
        <v>31</v>
      </c>
      <c r="M603" t="s">
        <v>20</v>
      </c>
      <c r="N603">
        <v>51</v>
      </c>
      <c r="O603">
        <v>1849</v>
      </c>
      <c r="P603">
        <v>15</v>
      </c>
      <c r="Q603" t="s">
        <v>623</v>
      </c>
      <c r="BA603" s="1"/>
      <c r="BG603" s="2"/>
    </row>
    <row r="604" ht="15" customHeight="1">
      <c r="A604" t="str">
        <f t="shared" si="45"/>
        <v>2018_12_67_12</v>
      </c>
      <c r="B604" t="str">
        <f t="shared" si="46"/>
        <v>2018_12_14327</v>
      </c>
      <c r="C604" s="1" t="s">
        <v>560</v>
      </c>
      <c r="D604">
        <f t="shared" si="47"/>
        <v>603</v>
      </c>
      <c r="E604">
        <v>67</v>
      </c>
      <c r="F604">
        <f t="shared" si="48"/>
        <v>12</v>
      </c>
      <c r="G604" s="2" t="str">
        <f t="shared" si="49"/>
        <v>x</v>
      </c>
      <c r="H604" t="s">
        <v>561</v>
      </c>
      <c r="I604">
        <v>14327</v>
      </c>
      <c r="J604">
        <v>237</v>
      </c>
      <c r="K604">
        <v>238</v>
      </c>
      <c r="L604" t="s">
        <v>20</v>
      </c>
      <c r="M604" t="s">
        <v>20</v>
      </c>
      <c r="N604">
        <v>2</v>
      </c>
      <c r="O604">
        <v>1849</v>
      </c>
      <c r="P604">
        <v>15</v>
      </c>
      <c r="Q604" t="s">
        <v>624</v>
      </c>
      <c r="BA604" s="1"/>
      <c r="BG604" s="2"/>
    </row>
    <row r="605" ht="15" customHeight="1">
      <c r="A605" t="str">
        <f t="shared" si="45"/>
        <v>2018_12_68_1</v>
      </c>
      <c r="B605" t="str">
        <f t="shared" si="46"/>
        <v>2018_12_8063</v>
      </c>
      <c r="C605" s="1" t="s">
        <v>560</v>
      </c>
      <c r="D605">
        <f t="shared" si="47"/>
        <v>604</v>
      </c>
      <c r="E605">
        <v>68</v>
      </c>
      <c r="F605">
        <f t="shared" si="48"/>
        <v>1</v>
      </c>
      <c r="G605" s="2" t="str">
        <f t="shared" si="49"/>
        <v/>
      </c>
      <c r="H605" t="s">
        <v>561</v>
      </c>
      <c r="I605">
        <v>8063</v>
      </c>
      <c r="J605">
        <v>266</v>
      </c>
      <c r="K605">
        <v>265</v>
      </c>
      <c r="L605" t="s">
        <v>19</v>
      </c>
      <c r="M605" t="s">
        <v>20</v>
      </c>
      <c r="N605">
        <v>60</v>
      </c>
      <c r="O605">
        <v>1670</v>
      </c>
      <c r="P605">
        <v>11</v>
      </c>
      <c r="Q605" t="s">
        <v>625</v>
      </c>
      <c r="BA605" s="1"/>
      <c r="BG605" s="2"/>
    </row>
    <row r="606" ht="15" customHeight="1">
      <c r="A606" t="str">
        <f t="shared" si="45"/>
        <v>2018_12_68_2</v>
      </c>
      <c r="B606" t="str">
        <f t="shared" si="46"/>
        <v>2018_12_8362</v>
      </c>
      <c r="C606" s="1" t="s">
        <v>560</v>
      </c>
      <c r="D606">
        <f t="shared" si="47"/>
        <v>605</v>
      </c>
      <c r="E606">
        <v>68</v>
      </c>
      <c r="F606">
        <f t="shared" si="48"/>
        <v>2</v>
      </c>
      <c r="G606" s="2" t="str">
        <f t="shared" si="49"/>
        <v/>
      </c>
      <c r="H606" t="s">
        <v>561</v>
      </c>
      <c r="I606">
        <v>8362</v>
      </c>
      <c r="J606">
        <v>265</v>
      </c>
      <c r="K606">
        <v>266</v>
      </c>
      <c r="L606" t="s">
        <v>31</v>
      </c>
      <c r="M606" t="s">
        <v>20</v>
      </c>
      <c r="N606">
        <v>60</v>
      </c>
      <c r="O606">
        <v>1670</v>
      </c>
      <c r="P606">
        <v>11</v>
      </c>
      <c r="Q606" t="s">
        <v>626</v>
      </c>
      <c r="BA606" s="1"/>
      <c r="BG606" s="2"/>
    </row>
    <row r="607" ht="15" customHeight="1">
      <c r="A607" t="str">
        <f t="shared" si="45"/>
        <v>2018_12_68_3</v>
      </c>
      <c r="B607" t="str">
        <f t="shared" si="46"/>
        <v>2018_12_8765</v>
      </c>
      <c r="C607" s="1" t="s">
        <v>560</v>
      </c>
      <c r="D607">
        <f t="shared" si="47"/>
        <v>606</v>
      </c>
      <c r="E607">
        <v>68</v>
      </c>
      <c r="F607">
        <f t="shared" si="48"/>
        <v>3</v>
      </c>
      <c r="G607" s="2" t="str">
        <f t="shared" si="49"/>
        <v/>
      </c>
      <c r="H607" t="s">
        <v>561</v>
      </c>
      <c r="I607">
        <v>8765</v>
      </c>
      <c r="J607">
        <v>266</v>
      </c>
      <c r="K607">
        <v>265</v>
      </c>
      <c r="L607" t="s">
        <v>31</v>
      </c>
      <c r="M607" t="s">
        <v>20</v>
      </c>
      <c r="N607">
        <v>518</v>
      </c>
      <c r="O607">
        <v>1670</v>
      </c>
      <c r="P607">
        <v>11</v>
      </c>
      <c r="Q607" t="s">
        <v>627</v>
      </c>
      <c r="BA607" s="1"/>
      <c r="BG607" s="2"/>
    </row>
    <row r="608" ht="15" customHeight="1">
      <c r="A608" t="str">
        <f t="shared" si="45"/>
        <v>2018_12_68_4</v>
      </c>
      <c r="B608" t="str">
        <f t="shared" si="46"/>
        <v>2018_12_9596</v>
      </c>
      <c r="C608" s="1" t="s">
        <v>560</v>
      </c>
      <c r="D608">
        <f t="shared" si="47"/>
        <v>607</v>
      </c>
      <c r="E608">
        <v>68</v>
      </c>
      <c r="F608">
        <f t="shared" si="48"/>
        <v>4</v>
      </c>
      <c r="G608" s="2" t="str">
        <f t="shared" si="49"/>
        <v/>
      </c>
      <c r="H608" t="s">
        <v>561</v>
      </c>
      <c r="I608">
        <v>9596</v>
      </c>
      <c r="J608">
        <v>265</v>
      </c>
      <c r="K608">
        <v>266</v>
      </c>
      <c r="L608" t="s">
        <v>31</v>
      </c>
      <c r="M608" t="s">
        <v>20</v>
      </c>
      <c r="N608">
        <v>373</v>
      </c>
      <c r="O608">
        <v>1670</v>
      </c>
      <c r="P608">
        <v>11</v>
      </c>
      <c r="Q608" t="s">
        <v>628</v>
      </c>
      <c r="BA608" s="1"/>
      <c r="BG608" s="2"/>
    </row>
    <row r="609" ht="15" customHeight="1">
      <c r="A609" t="str">
        <f t="shared" si="45"/>
        <v>2018_12_68_5</v>
      </c>
      <c r="B609" t="str">
        <f t="shared" si="46"/>
        <v>2018_12_10220</v>
      </c>
      <c r="C609" s="1" t="s">
        <v>560</v>
      </c>
      <c r="D609">
        <f t="shared" si="47"/>
        <v>608</v>
      </c>
      <c r="E609">
        <v>68</v>
      </c>
      <c r="F609">
        <f t="shared" si="48"/>
        <v>5</v>
      </c>
      <c r="G609" s="2" t="str">
        <f t="shared" si="49"/>
        <v/>
      </c>
      <c r="H609" t="s">
        <v>561</v>
      </c>
      <c r="I609">
        <v>10220</v>
      </c>
      <c r="J609">
        <v>266</v>
      </c>
      <c r="K609">
        <v>265</v>
      </c>
      <c r="L609" t="s">
        <v>31</v>
      </c>
      <c r="M609" t="s">
        <v>20</v>
      </c>
      <c r="N609">
        <v>268</v>
      </c>
      <c r="O609">
        <v>1670</v>
      </c>
      <c r="P609">
        <v>11</v>
      </c>
      <c r="Q609" t="s">
        <v>629</v>
      </c>
      <c r="BA609" s="1"/>
      <c r="BG609" s="2"/>
    </row>
    <row r="610" ht="15" customHeight="1">
      <c r="A610" t="str">
        <f t="shared" si="45"/>
        <v>2018_12_68_6</v>
      </c>
      <c r="B610" t="str">
        <f t="shared" si="46"/>
        <v>2018_12_11783</v>
      </c>
      <c r="C610" s="1" t="s">
        <v>560</v>
      </c>
      <c r="D610">
        <f t="shared" si="47"/>
        <v>609</v>
      </c>
      <c r="E610">
        <v>68</v>
      </c>
      <c r="F610">
        <f t="shared" si="48"/>
        <v>6</v>
      </c>
      <c r="G610" s="2" t="str">
        <f t="shared" si="49"/>
        <v/>
      </c>
      <c r="H610" t="s">
        <v>561</v>
      </c>
      <c r="I610">
        <v>11783</v>
      </c>
      <c r="J610">
        <v>265</v>
      </c>
      <c r="K610">
        <v>266</v>
      </c>
      <c r="L610" t="s">
        <v>31</v>
      </c>
      <c r="M610" t="s">
        <v>20</v>
      </c>
      <c r="N610">
        <v>70</v>
      </c>
      <c r="O610">
        <v>1670</v>
      </c>
      <c r="P610">
        <v>11</v>
      </c>
      <c r="Q610" t="s">
        <v>630</v>
      </c>
      <c r="BA610" s="1"/>
      <c r="BG610" s="2"/>
    </row>
    <row r="611" ht="15" customHeight="1">
      <c r="A611" t="str">
        <f t="shared" si="45"/>
        <v>2018_12_68_7</v>
      </c>
      <c r="B611" t="str">
        <f t="shared" si="46"/>
        <v>2018_12_12200</v>
      </c>
      <c r="C611" s="1" t="s">
        <v>560</v>
      </c>
      <c r="D611">
        <f t="shared" si="47"/>
        <v>610</v>
      </c>
      <c r="E611">
        <v>68</v>
      </c>
      <c r="F611">
        <f t="shared" si="48"/>
        <v>7</v>
      </c>
      <c r="G611" s="2" t="str">
        <f t="shared" si="49"/>
        <v/>
      </c>
      <c r="H611" t="s">
        <v>561</v>
      </c>
      <c r="I611">
        <v>12200</v>
      </c>
      <c r="J611">
        <v>266</v>
      </c>
      <c r="K611">
        <v>265</v>
      </c>
      <c r="L611" t="s">
        <v>31</v>
      </c>
      <c r="M611" t="s">
        <v>20</v>
      </c>
      <c r="N611">
        <v>100</v>
      </c>
      <c r="O611">
        <v>1670</v>
      </c>
      <c r="P611">
        <v>11</v>
      </c>
      <c r="Q611" t="s">
        <v>631</v>
      </c>
      <c r="BA611" s="1"/>
      <c r="BG611" s="2"/>
    </row>
    <row r="612" ht="15" customHeight="1">
      <c r="A612" t="str">
        <f t="shared" si="45"/>
        <v>2018_12_68_8</v>
      </c>
      <c r="B612" t="str">
        <f t="shared" si="46"/>
        <v>2018_12_12425</v>
      </c>
      <c r="C612" s="1" t="s">
        <v>560</v>
      </c>
      <c r="D612">
        <f t="shared" si="47"/>
        <v>611</v>
      </c>
      <c r="E612">
        <v>68</v>
      </c>
      <c r="F612">
        <f t="shared" si="48"/>
        <v>8</v>
      </c>
      <c r="G612" s="2" t="str">
        <f t="shared" si="49"/>
        <v/>
      </c>
      <c r="H612" t="s">
        <v>561</v>
      </c>
      <c r="I612">
        <v>12425</v>
      </c>
      <c r="J612">
        <v>265</v>
      </c>
      <c r="K612">
        <v>266</v>
      </c>
      <c r="L612" t="s">
        <v>31</v>
      </c>
      <c r="M612" t="s">
        <v>20</v>
      </c>
      <c r="N612">
        <v>75</v>
      </c>
      <c r="O612">
        <v>1670</v>
      </c>
      <c r="P612">
        <v>11</v>
      </c>
      <c r="Q612" t="s">
        <v>632</v>
      </c>
      <c r="BA612" s="1"/>
      <c r="BG612" s="2"/>
    </row>
    <row r="613" ht="15" customHeight="1">
      <c r="A613" t="str">
        <f t="shared" si="45"/>
        <v>2018_12_68_9</v>
      </c>
      <c r="B613" t="str">
        <f t="shared" si="46"/>
        <v>2018_12_12789</v>
      </c>
      <c r="C613" s="1" t="s">
        <v>560</v>
      </c>
      <c r="D613">
        <f t="shared" si="47"/>
        <v>612</v>
      </c>
      <c r="E613">
        <v>68</v>
      </c>
      <c r="F613">
        <f t="shared" si="48"/>
        <v>9</v>
      </c>
      <c r="G613" s="2" t="str">
        <f t="shared" si="49"/>
        <v/>
      </c>
      <c r="H613" t="s">
        <v>561</v>
      </c>
      <c r="I613">
        <v>12789</v>
      </c>
      <c r="J613">
        <v>266</v>
      </c>
      <c r="K613">
        <v>265</v>
      </c>
      <c r="L613" t="s">
        <v>31</v>
      </c>
      <c r="M613" t="s">
        <v>20</v>
      </c>
      <c r="N613">
        <v>62</v>
      </c>
      <c r="O613">
        <v>1670</v>
      </c>
      <c r="P613">
        <v>11</v>
      </c>
      <c r="Q613" t="s">
        <v>633</v>
      </c>
      <c r="BA613" s="1"/>
      <c r="BG613" s="2"/>
    </row>
    <row r="614" ht="15" customHeight="1">
      <c r="A614" t="str">
        <f t="shared" si="45"/>
        <v>2018_12_68_10</v>
      </c>
      <c r="B614" t="str">
        <f t="shared" si="46"/>
        <v>2018_12_12862</v>
      </c>
      <c r="C614" s="1" t="s">
        <v>560</v>
      </c>
      <c r="D614">
        <f t="shared" si="47"/>
        <v>613</v>
      </c>
      <c r="E614">
        <v>68</v>
      </c>
      <c r="F614">
        <f t="shared" si="48"/>
        <v>10</v>
      </c>
      <c r="G614" s="2" t="str">
        <f t="shared" si="49"/>
        <v>x</v>
      </c>
      <c r="H614" t="s">
        <v>561</v>
      </c>
      <c r="I614">
        <v>12862</v>
      </c>
      <c r="J614">
        <v>265</v>
      </c>
      <c r="K614">
        <v>266</v>
      </c>
      <c r="L614" t="s">
        <v>20</v>
      </c>
      <c r="M614" t="s">
        <v>20</v>
      </c>
      <c r="N614">
        <v>63</v>
      </c>
      <c r="O614">
        <v>1670</v>
      </c>
      <c r="P614">
        <v>11</v>
      </c>
      <c r="Q614" t="s">
        <v>634</v>
      </c>
      <c r="BA614" s="1"/>
      <c r="BG614" s="2"/>
    </row>
    <row r="615" ht="15" customHeight="1">
      <c r="A615" t="str">
        <f t="shared" si="45"/>
        <v>2018_12_69_1</v>
      </c>
      <c r="B615" t="str">
        <f t="shared" si="46"/>
        <v>2018_12_7978</v>
      </c>
      <c r="C615" s="1" t="s">
        <v>560</v>
      </c>
      <c r="D615">
        <f t="shared" si="47"/>
        <v>614</v>
      </c>
      <c r="E615">
        <v>69</v>
      </c>
      <c r="F615">
        <f t="shared" si="48"/>
        <v>1</v>
      </c>
      <c r="G615" s="2" t="str">
        <f t="shared" si="49"/>
        <v/>
      </c>
      <c r="H615" t="s">
        <v>561</v>
      </c>
      <c r="I615">
        <v>7978</v>
      </c>
      <c r="J615">
        <v>294</v>
      </c>
      <c r="K615">
        <v>293</v>
      </c>
      <c r="L615" t="s">
        <v>19</v>
      </c>
      <c r="M615" t="s">
        <v>20</v>
      </c>
      <c r="N615">
        <v>1080</v>
      </c>
      <c r="O615">
        <v>7224</v>
      </c>
      <c r="P615">
        <v>15</v>
      </c>
      <c r="Q615" t="s">
        <v>635</v>
      </c>
      <c r="BA615" s="1"/>
      <c r="BG615" s="2"/>
    </row>
    <row r="616" ht="15" customHeight="1">
      <c r="A616" t="str">
        <f t="shared" si="45"/>
        <v>2018_12_69_2</v>
      </c>
      <c r="B616" t="str">
        <f t="shared" si="46"/>
        <v>2018_12_8674</v>
      </c>
      <c r="C616" s="1" t="s">
        <v>560</v>
      </c>
      <c r="D616">
        <f t="shared" si="47"/>
        <v>615</v>
      </c>
      <c r="E616">
        <v>69</v>
      </c>
      <c r="F616">
        <f t="shared" si="48"/>
        <v>2</v>
      </c>
      <c r="G616" s="2" t="str">
        <f t="shared" si="49"/>
        <v/>
      </c>
      <c r="H616" t="s">
        <v>561</v>
      </c>
      <c r="I616">
        <v>8674</v>
      </c>
      <c r="J616">
        <v>293</v>
      </c>
      <c r="K616">
        <v>294</v>
      </c>
      <c r="L616" t="s">
        <v>31</v>
      </c>
      <c r="M616" t="s">
        <v>20</v>
      </c>
      <c r="N616">
        <v>831</v>
      </c>
      <c r="O616">
        <v>7224</v>
      </c>
      <c r="P616">
        <v>15</v>
      </c>
      <c r="Q616" t="s">
        <v>636</v>
      </c>
      <c r="BA616" s="1"/>
      <c r="BG616" s="2"/>
    </row>
    <row r="617" ht="15" customHeight="1">
      <c r="A617" t="str">
        <f t="shared" si="45"/>
        <v>2018_12_69_3</v>
      </c>
      <c r="B617" t="str">
        <f t="shared" si="46"/>
        <v>2018_12_8835</v>
      </c>
      <c r="C617" s="1" t="s">
        <v>560</v>
      </c>
      <c r="D617">
        <f t="shared" si="47"/>
        <v>616</v>
      </c>
      <c r="E617">
        <v>69</v>
      </c>
      <c r="F617">
        <f t="shared" si="48"/>
        <v>3</v>
      </c>
      <c r="G617" s="2" t="str">
        <f t="shared" si="49"/>
        <v/>
      </c>
      <c r="H617" t="s">
        <v>561</v>
      </c>
      <c r="I617">
        <v>8835</v>
      </c>
      <c r="J617">
        <v>294</v>
      </c>
      <c r="K617">
        <v>293</v>
      </c>
      <c r="L617" t="s">
        <v>31</v>
      </c>
      <c r="M617" t="s">
        <v>20</v>
      </c>
      <c r="N617">
        <v>911</v>
      </c>
      <c r="O617">
        <v>7224</v>
      </c>
      <c r="P617">
        <v>15</v>
      </c>
      <c r="Q617" t="s">
        <v>637</v>
      </c>
      <c r="BA617" s="1"/>
      <c r="BG617" s="2"/>
    </row>
    <row r="618" ht="15" customHeight="1">
      <c r="A618" t="str">
        <f t="shared" si="45"/>
        <v>2018_12_69_4</v>
      </c>
      <c r="B618" t="str">
        <f t="shared" si="46"/>
        <v>2018_12_9188</v>
      </c>
      <c r="C618" s="1" t="s">
        <v>560</v>
      </c>
      <c r="D618">
        <f t="shared" si="47"/>
        <v>617</v>
      </c>
      <c r="E618">
        <v>69</v>
      </c>
      <c r="F618">
        <f t="shared" si="48"/>
        <v>4</v>
      </c>
      <c r="G618" s="2" t="str">
        <f t="shared" si="49"/>
        <v/>
      </c>
      <c r="H618" t="s">
        <v>561</v>
      </c>
      <c r="I618">
        <v>9188</v>
      </c>
      <c r="J618">
        <v>293</v>
      </c>
      <c r="K618">
        <v>294</v>
      </c>
      <c r="L618" t="s">
        <v>31</v>
      </c>
      <c r="M618" t="s">
        <v>20</v>
      </c>
      <c r="N618">
        <v>602</v>
      </c>
      <c r="O618">
        <v>7224</v>
      </c>
      <c r="P618">
        <v>15</v>
      </c>
      <c r="Q618" t="s">
        <v>638</v>
      </c>
      <c r="BA618" s="1"/>
      <c r="BG618" s="2"/>
    </row>
    <row r="619" ht="15" customHeight="1">
      <c r="A619" t="str">
        <f t="shared" si="45"/>
        <v>2018_12_69_5</v>
      </c>
      <c r="B619" t="str">
        <f t="shared" si="46"/>
        <v>2018_12_9537</v>
      </c>
      <c r="C619" s="1" t="s">
        <v>560</v>
      </c>
      <c r="D619">
        <f t="shared" si="47"/>
        <v>618</v>
      </c>
      <c r="E619">
        <v>69</v>
      </c>
      <c r="F619">
        <f t="shared" si="48"/>
        <v>5</v>
      </c>
      <c r="G619" s="2" t="str">
        <f t="shared" si="49"/>
        <v/>
      </c>
      <c r="H619" t="s">
        <v>561</v>
      </c>
      <c r="I619">
        <v>9537</v>
      </c>
      <c r="J619">
        <v>294</v>
      </c>
      <c r="K619">
        <v>293</v>
      </c>
      <c r="L619" t="s">
        <v>31</v>
      </c>
      <c r="M619" t="s">
        <v>20</v>
      </c>
      <c r="N619">
        <v>794</v>
      </c>
      <c r="O619">
        <v>7224</v>
      </c>
      <c r="P619">
        <v>15</v>
      </c>
      <c r="Q619" t="s">
        <v>639</v>
      </c>
      <c r="BA619" s="1"/>
      <c r="BG619" s="2"/>
    </row>
    <row r="620" ht="15" customHeight="1">
      <c r="A620" t="str">
        <f t="shared" si="45"/>
        <v>2018_12_69_6</v>
      </c>
      <c r="B620" t="str">
        <f t="shared" si="46"/>
        <v>2018_12_10035</v>
      </c>
      <c r="C620" s="1" t="s">
        <v>560</v>
      </c>
      <c r="D620">
        <f t="shared" si="47"/>
        <v>619</v>
      </c>
      <c r="E620">
        <v>69</v>
      </c>
      <c r="F620">
        <f t="shared" si="48"/>
        <v>6</v>
      </c>
      <c r="G620" s="2" t="str">
        <f t="shared" si="49"/>
        <v/>
      </c>
      <c r="H620" t="s">
        <v>561</v>
      </c>
      <c r="I620">
        <v>10035</v>
      </c>
      <c r="J620">
        <v>293</v>
      </c>
      <c r="K620">
        <v>294</v>
      </c>
      <c r="L620" t="s">
        <v>31</v>
      </c>
      <c r="M620" t="s">
        <v>20</v>
      </c>
      <c r="N620">
        <v>478</v>
      </c>
      <c r="O620">
        <v>7224</v>
      </c>
      <c r="P620">
        <v>15</v>
      </c>
      <c r="Q620" t="s">
        <v>640</v>
      </c>
      <c r="BA620" s="1"/>
      <c r="BG620" s="2"/>
    </row>
    <row r="621" ht="15" customHeight="1">
      <c r="A621" t="str">
        <f t="shared" si="45"/>
        <v>2018_12_69_7</v>
      </c>
      <c r="B621" t="str">
        <f t="shared" si="46"/>
        <v>2018_12_10159</v>
      </c>
      <c r="C621" s="1" t="s">
        <v>560</v>
      </c>
      <c r="D621">
        <f t="shared" si="47"/>
        <v>620</v>
      </c>
      <c r="E621">
        <v>69</v>
      </c>
      <c r="F621">
        <f t="shared" si="48"/>
        <v>7</v>
      </c>
      <c r="G621" s="2" t="str">
        <f t="shared" si="49"/>
        <v/>
      </c>
      <c r="H621" t="s">
        <v>561</v>
      </c>
      <c r="I621">
        <v>10159</v>
      </c>
      <c r="J621">
        <v>294</v>
      </c>
      <c r="K621">
        <v>293</v>
      </c>
      <c r="L621" t="s">
        <v>31</v>
      </c>
      <c r="M621" t="s">
        <v>20</v>
      </c>
      <c r="N621">
        <v>511</v>
      </c>
      <c r="O621">
        <v>7224</v>
      </c>
      <c r="P621">
        <v>15</v>
      </c>
      <c r="Q621" t="s">
        <v>641</v>
      </c>
      <c r="BA621" s="1"/>
      <c r="BG621" s="2"/>
    </row>
    <row r="622" ht="15" customHeight="1">
      <c r="A622" t="str">
        <f t="shared" si="45"/>
        <v>2018_12_69_8</v>
      </c>
      <c r="B622" t="str">
        <f t="shared" si="46"/>
        <v>2018_12_11229</v>
      </c>
      <c r="C622" s="1" t="s">
        <v>560</v>
      </c>
      <c r="D622">
        <f t="shared" si="47"/>
        <v>621</v>
      </c>
      <c r="E622">
        <v>69</v>
      </c>
      <c r="F622">
        <f t="shared" si="48"/>
        <v>8</v>
      </c>
      <c r="G622" s="2" t="str">
        <f t="shared" si="49"/>
        <v/>
      </c>
      <c r="H622" t="s">
        <v>561</v>
      </c>
      <c r="I622">
        <v>11229</v>
      </c>
      <c r="J622">
        <v>293</v>
      </c>
      <c r="K622">
        <v>294</v>
      </c>
      <c r="L622" t="s">
        <v>31</v>
      </c>
      <c r="M622" t="s">
        <v>20</v>
      </c>
      <c r="N622">
        <v>387</v>
      </c>
      <c r="O622">
        <v>7224</v>
      </c>
      <c r="P622">
        <v>15</v>
      </c>
      <c r="Q622" t="s">
        <v>642</v>
      </c>
      <c r="BA622" s="1"/>
      <c r="BG622" s="2"/>
    </row>
    <row r="623" ht="15" customHeight="1">
      <c r="A623" t="str">
        <f t="shared" si="45"/>
        <v>2018_12_69_9</v>
      </c>
      <c r="B623" t="str">
        <f t="shared" si="46"/>
        <v>2018_12_11279</v>
      </c>
      <c r="C623" s="1" t="s">
        <v>560</v>
      </c>
      <c r="D623">
        <f t="shared" si="47"/>
        <v>622</v>
      </c>
      <c r="E623">
        <v>69</v>
      </c>
      <c r="F623">
        <f t="shared" si="48"/>
        <v>9</v>
      </c>
      <c r="G623" s="2" t="str">
        <f t="shared" si="49"/>
        <v/>
      </c>
      <c r="H623" t="s">
        <v>561</v>
      </c>
      <c r="I623">
        <v>11279</v>
      </c>
      <c r="J623">
        <v>294</v>
      </c>
      <c r="K623">
        <v>293</v>
      </c>
      <c r="L623" t="s">
        <v>31</v>
      </c>
      <c r="M623" t="s">
        <v>20</v>
      </c>
      <c r="N623">
        <v>528</v>
      </c>
      <c r="O623">
        <v>7224</v>
      </c>
      <c r="P623">
        <v>15</v>
      </c>
      <c r="Q623" t="s">
        <v>643</v>
      </c>
      <c r="BA623" s="1"/>
      <c r="BG623" s="2"/>
    </row>
    <row r="624" ht="15" customHeight="1">
      <c r="A624" t="str">
        <f t="shared" si="45"/>
        <v>2018_12_69_10</v>
      </c>
      <c r="B624" t="str">
        <f t="shared" si="46"/>
        <v>2018_12_11975</v>
      </c>
      <c r="C624" s="1" t="s">
        <v>560</v>
      </c>
      <c r="D624">
        <f t="shared" si="47"/>
        <v>623</v>
      </c>
      <c r="E624">
        <v>69</v>
      </c>
      <c r="F624">
        <f t="shared" si="48"/>
        <v>10</v>
      </c>
      <c r="G624" s="2" t="str">
        <f t="shared" si="49"/>
        <v/>
      </c>
      <c r="H624" t="s">
        <v>561</v>
      </c>
      <c r="I624">
        <v>11975</v>
      </c>
      <c r="J624">
        <v>293</v>
      </c>
      <c r="K624">
        <v>294</v>
      </c>
      <c r="L624" t="s">
        <v>31</v>
      </c>
      <c r="M624" t="s">
        <v>20</v>
      </c>
      <c r="N624">
        <v>422</v>
      </c>
      <c r="O624">
        <v>7224</v>
      </c>
      <c r="P624">
        <v>15</v>
      </c>
      <c r="Q624" t="s">
        <v>644</v>
      </c>
      <c r="BA624" s="1"/>
      <c r="BG624" s="2"/>
    </row>
    <row r="625" ht="15" customHeight="1">
      <c r="A625" t="str">
        <f t="shared" si="45"/>
        <v>2018_12_69_11</v>
      </c>
      <c r="B625" t="str">
        <f t="shared" si="46"/>
        <v>2018_12_12054</v>
      </c>
      <c r="C625" s="1" t="s">
        <v>560</v>
      </c>
      <c r="D625">
        <f t="shared" si="47"/>
        <v>624</v>
      </c>
      <c r="E625">
        <v>69</v>
      </c>
      <c r="F625">
        <f t="shared" si="48"/>
        <v>11</v>
      </c>
      <c r="G625" s="2" t="str">
        <f t="shared" si="49"/>
        <v/>
      </c>
      <c r="H625" t="s">
        <v>561</v>
      </c>
      <c r="I625">
        <v>12054</v>
      </c>
      <c r="J625">
        <v>294</v>
      </c>
      <c r="K625">
        <v>293</v>
      </c>
      <c r="L625" t="s">
        <v>31</v>
      </c>
      <c r="M625" t="s">
        <v>20</v>
      </c>
      <c r="N625">
        <v>414</v>
      </c>
      <c r="O625">
        <v>7224</v>
      </c>
      <c r="P625">
        <v>15</v>
      </c>
      <c r="Q625" t="s">
        <v>645</v>
      </c>
      <c r="BA625" s="1"/>
      <c r="BG625" s="2"/>
    </row>
    <row r="626" ht="15" customHeight="1">
      <c r="A626" t="str">
        <f t="shared" si="45"/>
        <v>2018_12_69_12</v>
      </c>
      <c r="B626" t="str">
        <f t="shared" si="46"/>
        <v>2018_12_12487</v>
      </c>
      <c r="C626" s="1" t="s">
        <v>560</v>
      </c>
      <c r="D626">
        <f t="shared" si="47"/>
        <v>625</v>
      </c>
      <c r="E626">
        <v>69</v>
      </c>
      <c r="F626">
        <f t="shared" si="48"/>
        <v>12</v>
      </c>
      <c r="G626" s="2" t="str">
        <f t="shared" si="49"/>
        <v>x</v>
      </c>
      <c r="H626" t="s">
        <v>561</v>
      </c>
      <c r="I626">
        <v>12487</v>
      </c>
      <c r="J626">
        <v>293</v>
      </c>
      <c r="K626">
        <v>294</v>
      </c>
      <c r="L626" t="s">
        <v>20</v>
      </c>
      <c r="M626" t="s">
        <v>20</v>
      </c>
      <c r="N626">
        <v>69</v>
      </c>
      <c r="O626">
        <v>7224</v>
      </c>
      <c r="P626">
        <v>15</v>
      </c>
      <c r="Q626" t="s">
        <v>646</v>
      </c>
      <c r="BA626" s="1"/>
      <c r="BG626" s="2"/>
    </row>
    <row r="627" ht="15" customHeight="1">
      <c r="A627" t="str">
        <f t="shared" si="45"/>
        <v>2018_12_70_1</v>
      </c>
      <c r="B627" t="str">
        <f t="shared" si="46"/>
        <v>2018_12_7868</v>
      </c>
      <c r="C627" s="1" t="s">
        <v>560</v>
      </c>
      <c r="D627">
        <f t="shared" si="47"/>
        <v>626</v>
      </c>
      <c r="E627">
        <v>70</v>
      </c>
      <c r="F627">
        <f t="shared" si="48"/>
        <v>1</v>
      </c>
      <c r="G627" s="2" t="str">
        <f t="shared" si="49"/>
        <v/>
      </c>
      <c r="H627" t="s">
        <v>561</v>
      </c>
      <c r="I627">
        <v>7868</v>
      </c>
      <c r="J627">
        <v>322</v>
      </c>
      <c r="K627">
        <v>321</v>
      </c>
      <c r="L627" t="s">
        <v>19</v>
      </c>
      <c r="M627" t="s">
        <v>20</v>
      </c>
      <c r="N627">
        <v>682</v>
      </c>
      <c r="O627">
        <v>6708</v>
      </c>
      <c r="P627">
        <v>15</v>
      </c>
      <c r="Q627" t="s">
        <v>647</v>
      </c>
      <c r="BA627" s="1"/>
      <c r="BG627" s="2"/>
    </row>
    <row r="628" ht="15" customHeight="1">
      <c r="A628" t="str">
        <f t="shared" si="45"/>
        <v>2018_12_70_2</v>
      </c>
      <c r="B628" t="str">
        <f t="shared" si="46"/>
        <v>2018_12_8725</v>
      </c>
      <c r="C628" s="1" t="s">
        <v>560</v>
      </c>
      <c r="D628">
        <f t="shared" si="47"/>
        <v>627</v>
      </c>
      <c r="E628">
        <v>70</v>
      </c>
      <c r="F628">
        <f t="shared" si="48"/>
        <v>2</v>
      </c>
      <c r="G628" s="2" t="str">
        <f t="shared" si="49"/>
        <v/>
      </c>
      <c r="H628" t="s">
        <v>561</v>
      </c>
      <c r="I628">
        <v>8725</v>
      </c>
      <c r="J628">
        <v>321</v>
      </c>
      <c r="K628">
        <v>322</v>
      </c>
      <c r="L628" t="s">
        <v>31</v>
      </c>
      <c r="M628" t="s">
        <v>20</v>
      </c>
      <c r="N628">
        <v>369</v>
      </c>
      <c r="O628">
        <v>6708</v>
      </c>
      <c r="P628">
        <v>15</v>
      </c>
      <c r="Q628" t="s">
        <v>648</v>
      </c>
      <c r="BA628" s="1"/>
      <c r="BG628" s="2"/>
    </row>
    <row r="629" ht="15" customHeight="1">
      <c r="A629" t="str">
        <f t="shared" si="45"/>
        <v>2018_12_70_3</v>
      </c>
      <c r="B629" t="str">
        <f t="shared" si="46"/>
        <v>2018_12_8943</v>
      </c>
      <c r="C629" s="1" t="s">
        <v>560</v>
      </c>
      <c r="D629">
        <f t="shared" si="47"/>
        <v>628</v>
      </c>
      <c r="E629">
        <v>70</v>
      </c>
      <c r="F629">
        <f t="shared" si="48"/>
        <v>3</v>
      </c>
      <c r="G629" s="2" t="str">
        <f t="shared" si="49"/>
        <v/>
      </c>
      <c r="H629" t="s">
        <v>561</v>
      </c>
      <c r="I629">
        <v>8943</v>
      </c>
      <c r="J629">
        <v>322</v>
      </c>
      <c r="K629">
        <v>321</v>
      </c>
      <c r="L629" t="s">
        <v>31</v>
      </c>
      <c r="M629" t="s">
        <v>20</v>
      </c>
      <c r="N629">
        <v>758</v>
      </c>
      <c r="O629">
        <v>6708</v>
      </c>
      <c r="P629">
        <v>15</v>
      </c>
      <c r="Q629" t="s">
        <v>649</v>
      </c>
      <c r="BA629" s="1"/>
      <c r="BG629" s="2"/>
    </row>
    <row r="630" ht="15" customHeight="1">
      <c r="A630" t="str">
        <f t="shared" si="45"/>
        <v>2018_12_70_4</v>
      </c>
      <c r="B630" t="str">
        <f t="shared" si="46"/>
        <v>2018_12_9587</v>
      </c>
      <c r="C630" s="1" t="s">
        <v>560</v>
      </c>
      <c r="D630">
        <f t="shared" si="47"/>
        <v>629</v>
      </c>
      <c r="E630">
        <v>70</v>
      </c>
      <c r="F630">
        <f t="shared" si="48"/>
        <v>4</v>
      </c>
      <c r="G630" s="2" t="str">
        <f t="shared" si="49"/>
        <v/>
      </c>
      <c r="H630" t="s">
        <v>561</v>
      </c>
      <c r="I630">
        <v>9587</v>
      </c>
      <c r="J630">
        <v>321</v>
      </c>
      <c r="K630">
        <v>322</v>
      </c>
      <c r="L630" t="s">
        <v>31</v>
      </c>
      <c r="M630" t="s">
        <v>20</v>
      </c>
      <c r="N630">
        <v>548</v>
      </c>
      <c r="O630">
        <v>6708</v>
      </c>
      <c r="P630">
        <v>15</v>
      </c>
      <c r="Q630" t="s">
        <v>650</v>
      </c>
      <c r="BA630" s="1"/>
      <c r="BG630" s="2"/>
    </row>
    <row r="631" ht="15" customHeight="1">
      <c r="A631" t="str">
        <f t="shared" si="45"/>
        <v>2018_12_70_5</v>
      </c>
      <c r="B631" t="str">
        <f t="shared" si="46"/>
        <v>2018_12_9898</v>
      </c>
      <c r="C631" s="1" t="s">
        <v>560</v>
      </c>
      <c r="D631">
        <f t="shared" si="47"/>
        <v>630</v>
      </c>
      <c r="E631">
        <v>70</v>
      </c>
      <c r="F631">
        <f t="shared" si="48"/>
        <v>5</v>
      </c>
      <c r="G631" s="2" t="str">
        <f t="shared" si="49"/>
        <v/>
      </c>
      <c r="H631" t="s">
        <v>561</v>
      </c>
      <c r="I631">
        <v>9898</v>
      </c>
      <c r="J631">
        <v>322</v>
      </c>
      <c r="K631">
        <v>321</v>
      </c>
      <c r="L631" t="s">
        <v>31</v>
      </c>
      <c r="M631" t="s">
        <v>20</v>
      </c>
      <c r="N631">
        <v>595</v>
      </c>
      <c r="O631">
        <v>6708</v>
      </c>
      <c r="P631">
        <v>15</v>
      </c>
      <c r="Q631" t="s">
        <v>651</v>
      </c>
      <c r="BA631" s="1"/>
      <c r="BG631" s="2"/>
    </row>
    <row r="632" ht="15" customHeight="1">
      <c r="A632" t="str">
        <f t="shared" si="45"/>
        <v>2018_12_70_6</v>
      </c>
      <c r="B632" t="str">
        <f t="shared" si="46"/>
        <v>2018_12_10261</v>
      </c>
      <c r="C632" s="1" t="s">
        <v>560</v>
      </c>
      <c r="D632">
        <f t="shared" si="47"/>
        <v>631</v>
      </c>
      <c r="E632">
        <v>70</v>
      </c>
      <c r="F632">
        <f t="shared" si="48"/>
        <v>6</v>
      </c>
      <c r="G632" s="2" t="str">
        <f t="shared" si="49"/>
        <v/>
      </c>
      <c r="H632" t="s">
        <v>561</v>
      </c>
      <c r="I632">
        <v>10261</v>
      </c>
      <c r="J632">
        <v>321</v>
      </c>
      <c r="K632">
        <v>322</v>
      </c>
      <c r="L632" t="s">
        <v>31</v>
      </c>
      <c r="M632" t="s">
        <v>20</v>
      </c>
      <c r="N632">
        <v>412</v>
      </c>
      <c r="O632">
        <v>6708</v>
      </c>
      <c r="P632">
        <v>15</v>
      </c>
      <c r="Q632" t="s">
        <v>652</v>
      </c>
      <c r="BA632" s="1"/>
      <c r="BG632" s="2"/>
    </row>
    <row r="633" ht="15" customHeight="1">
      <c r="A633" t="str">
        <f t="shared" si="45"/>
        <v>2018_12_70_7</v>
      </c>
      <c r="B633" t="str">
        <f t="shared" si="46"/>
        <v>2018_12_10557</v>
      </c>
      <c r="C633" s="1" t="s">
        <v>560</v>
      </c>
      <c r="D633">
        <f t="shared" si="47"/>
        <v>632</v>
      </c>
      <c r="E633">
        <v>70</v>
      </c>
      <c r="F633">
        <f t="shared" si="48"/>
        <v>7</v>
      </c>
      <c r="G633" s="2" t="str">
        <f t="shared" si="49"/>
        <v/>
      </c>
      <c r="H633" t="s">
        <v>561</v>
      </c>
      <c r="I633">
        <v>10557</v>
      </c>
      <c r="J633">
        <v>322</v>
      </c>
      <c r="K633">
        <v>321</v>
      </c>
      <c r="L633" t="s">
        <v>31</v>
      </c>
      <c r="M633" t="s">
        <v>20</v>
      </c>
      <c r="N633">
        <v>823</v>
      </c>
      <c r="O633">
        <v>6708</v>
      </c>
      <c r="P633">
        <v>15</v>
      </c>
      <c r="Q633" t="s">
        <v>653</v>
      </c>
      <c r="BA633" s="1"/>
      <c r="BG633" s="2"/>
    </row>
    <row r="634" ht="15" customHeight="1">
      <c r="A634" t="str">
        <f t="shared" si="45"/>
        <v>2018_12_70_8</v>
      </c>
      <c r="B634" t="str">
        <f t="shared" si="46"/>
        <v>2018_12_11405</v>
      </c>
      <c r="C634" s="1" t="s">
        <v>560</v>
      </c>
      <c r="D634">
        <f t="shared" si="47"/>
        <v>633</v>
      </c>
      <c r="E634">
        <v>70</v>
      </c>
      <c r="F634">
        <f t="shared" si="48"/>
        <v>8</v>
      </c>
      <c r="G634" s="2" t="str">
        <f t="shared" si="49"/>
        <v/>
      </c>
      <c r="H634" t="s">
        <v>561</v>
      </c>
      <c r="I634">
        <v>11405</v>
      </c>
      <c r="J634">
        <v>321</v>
      </c>
      <c r="K634">
        <v>322</v>
      </c>
      <c r="L634" t="s">
        <v>31</v>
      </c>
      <c r="M634" t="s">
        <v>20</v>
      </c>
      <c r="N634">
        <v>437</v>
      </c>
      <c r="O634">
        <v>6708</v>
      </c>
      <c r="P634">
        <v>15</v>
      </c>
      <c r="Q634" t="s">
        <v>654</v>
      </c>
      <c r="BA634" s="1"/>
      <c r="BG634" s="2"/>
    </row>
    <row r="635" ht="15" customHeight="1">
      <c r="A635" t="str">
        <f t="shared" si="45"/>
        <v>2018_12_70_9</v>
      </c>
      <c r="B635" t="str">
        <f t="shared" si="46"/>
        <v>2018_12_11676</v>
      </c>
      <c r="C635" s="1" t="s">
        <v>560</v>
      </c>
      <c r="D635">
        <f t="shared" si="47"/>
        <v>634</v>
      </c>
      <c r="E635">
        <v>70</v>
      </c>
      <c r="F635">
        <f t="shared" si="48"/>
        <v>9</v>
      </c>
      <c r="G635" s="2" t="str">
        <f t="shared" si="49"/>
        <v/>
      </c>
      <c r="H635" t="s">
        <v>561</v>
      </c>
      <c r="I635">
        <v>11676</v>
      </c>
      <c r="J635">
        <v>322</v>
      </c>
      <c r="K635">
        <v>321</v>
      </c>
      <c r="L635" t="s">
        <v>31</v>
      </c>
      <c r="M635" t="s">
        <v>20</v>
      </c>
      <c r="N635">
        <v>722</v>
      </c>
      <c r="O635">
        <v>6708</v>
      </c>
      <c r="P635">
        <v>15</v>
      </c>
      <c r="Q635" t="s">
        <v>655</v>
      </c>
      <c r="BA635" s="1"/>
      <c r="BG635" s="2"/>
    </row>
    <row r="636" ht="15" customHeight="1">
      <c r="A636" t="str">
        <f t="shared" si="45"/>
        <v>2018_12_70_10</v>
      </c>
      <c r="B636" t="str">
        <f t="shared" si="46"/>
        <v>2018_12_12927</v>
      </c>
      <c r="C636" s="1" t="s">
        <v>560</v>
      </c>
      <c r="D636">
        <f t="shared" si="47"/>
        <v>635</v>
      </c>
      <c r="E636">
        <v>70</v>
      </c>
      <c r="F636">
        <f t="shared" si="48"/>
        <v>10</v>
      </c>
      <c r="G636" s="2" t="str">
        <f t="shared" si="49"/>
        <v/>
      </c>
      <c r="H636" t="s">
        <v>561</v>
      </c>
      <c r="I636">
        <v>12927</v>
      </c>
      <c r="J636">
        <v>321</v>
      </c>
      <c r="K636">
        <v>322</v>
      </c>
      <c r="L636" t="s">
        <v>31</v>
      </c>
      <c r="M636" t="s">
        <v>20</v>
      </c>
      <c r="N636">
        <v>287</v>
      </c>
      <c r="O636">
        <v>6708</v>
      </c>
      <c r="P636">
        <v>15</v>
      </c>
      <c r="Q636" t="s">
        <v>656</v>
      </c>
      <c r="BA636" s="1"/>
      <c r="BG636" s="2"/>
    </row>
    <row r="637" ht="15" customHeight="1">
      <c r="A637" t="str">
        <f t="shared" si="45"/>
        <v>2018_12_70_11</v>
      </c>
      <c r="B637" t="str">
        <f t="shared" si="46"/>
        <v>2018_12_13202</v>
      </c>
      <c r="C637" s="1" t="s">
        <v>560</v>
      </c>
      <c r="D637">
        <f t="shared" si="47"/>
        <v>636</v>
      </c>
      <c r="E637">
        <v>70</v>
      </c>
      <c r="F637">
        <f t="shared" si="48"/>
        <v>11</v>
      </c>
      <c r="G637" s="2" t="str">
        <f t="shared" si="49"/>
        <v/>
      </c>
      <c r="H637" t="s">
        <v>561</v>
      </c>
      <c r="I637">
        <v>13202</v>
      </c>
      <c r="J637">
        <v>322</v>
      </c>
      <c r="K637">
        <v>321</v>
      </c>
      <c r="L637" t="s">
        <v>31</v>
      </c>
      <c r="M637" t="s">
        <v>20</v>
      </c>
      <c r="N637">
        <v>422</v>
      </c>
      <c r="O637">
        <v>6708</v>
      </c>
      <c r="P637">
        <v>15</v>
      </c>
      <c r="Q637" t="s">
        <v>657</v>
      </c>
      <c r="BA637" s="1"/>
      <c r="BG637" s="2"/>
    </row>
    <row r="638" ht="15" customHeight="1">
      <c r="A638" t="str">
        <f t="shared" si="45"/>
        <v>2018_12_70_12</v>
      </c>
      <c r="B638" t="str">
        <f t="shared" si="46"/>
        <v>2018_12_13220</v>
      </c>
      <c r="C638" s="1" t="s">
        <v>560</v>
      </c>
      <c r="D638">
        <f t="shared" si="47"/>
        <v>637</v>
      </c>
      <c r="E638">
        <v>70</v>
      </c>
      <c r="F638">
        <f t="shared" si="48"/>
        <v>12</v>
      </c>
      <c r="G638" s="2" t="str">
        <f t="shared" si="49"/>
        <v/>
      </c>
      <c r="H638" t="s">
        <v>561</v>
      </c>
      <c r="I638">
        <v>13220</v>
      </c>
      <c r="J638">
        <v>321</v>
      </c>
      <c r="K638">
        <v>322</v>
      </c>
      <c r="L638" t="s">
        <v>31</v>
      </c>
      <c r="M638" t="s">
        <v>20</v>
      </c>
      <c r="N638">
        <v>161</v>
      </c>
      <c r="O638">
        <v>6708</v>
      </c>
      <c r="P638">
        <v>15</v>
      </c>
      <c r="Q638" t="s">
        <v>658</v>
      </c>
      <c r="BA638" s="1"/>
      <c r="BG638" s="2"/>
    </row>
    <row r="639" ht="15" customHeight="1">
      <c r="A639" t="str">
        <f t="shared" si="45"/>
        <v>2018_12_70_13</v>
      </c>
      <c r="B639" t="str">
        <f t="shared" si="46"/>
        <v>2018_12_13413</v>
      </c>
      <c r="C639" s="1" t="s">
        <v>560</v>
      </c>
      <c r="D639">
        <f t="shared" si="47"/>
        <v>638</v>
      </c>
      <c r="E639">
        <v>70</v>
      </c>
      <c r="F639">
        <f t="shared" si="48"/>
        <v>13</v>
      </c>
      <c r="G639" s="2" t="str">
        <f t="shared" si="49"/>
        <v/>
      </c>
      <c r="H639" t="s">
        <v>561</v>
      </c>
      <c r="I639">
        <v>13413</v>
      </c>
      <c r="J639">
        <v>322</v>
      </c>
      <c r="K639">
        <v>321</v>
      </c>
      <c r="L639" t="s">
        <v>31</v>
      </c>
      <c r="M639" t="s">
        <v>20</v>
      </c>
      <c r="N639">
        <v>299</v>
      </c>
      <c r="O639">
        <v>6708</v>
      </c>
      <c r="P639">
        <v>15</v>
      </c>
      <c r="Q639" t="s">
        <v>659</v>
      </c>
      <c r="BA639" s="1"/>
      <c r="BG639" s="2"/>
    </row>
    <row r="640" ht="15" customHeight="1">
      <c r="A640" t="str">
        <f t="shared" si="45"/>
        <v>2018_12_70_14</v>
      </c>
      <c r="B640" t="str">
        <f t="shared" si="46"/>
        <v>2018_12_13619</v>
      </c>
      <c r="C640" s="1" t="s">
        <v>560</v>
      </c>
      <c r="D640">
        <f t="shared" si="47"/>
        <v>639</v>
      </c>
      <c r="E640">
        <v>70</v>
      </c>
      <c r="F640">
        <f t="shared" si="48"/>
        <v>14</v>
      </c>
      <c r="G640" s="2" t="str">
        <f t="shared" si="49"/>
        <v>x</v>
      </c>
      <c r="H640" t="s">
        <v>561</v>
      </c>
      <c r="I640">
        <v>13619</v>
      </c>
      <c r="J640">
        <v>321</v>
      </c>
      <c r="K640">
        <v>322</v>
      </c>
      <c r="L640" t="s">
        <v>20</v>
      </c>
      <c r="M640" t="s">
        <v>20</v>
      </c>
      <c r="N640">
        <v>172</v>
      </c>
      <c r="O640">
        <v>6708</v>
      </c>
      <c r="P640">
        <v>15</v>
      </c>
      <c r="Q640" t="s">
        <v>660</v>
      </c>
      <c r="BA640" s="1"/>
      <c r="BG640" s="2"/>
    </row>
    <row r="641" ht="15" customHeight="1">
      <c r="A641" t="str">
        <f t="shared" si="45"/>
        <v>2018_12_71_1</v>
      </c>
      <c r="B641" t="str">
        <f t="shared" si="46"/>
        <v>2018_12_7874</v>
      </c>
      <c r="C641" s="1" t="s">
        <v>560</v>
      </c>
      <c r="D641">
        <f t="shared" si="47"/>
        <v>640</v>
      </c>
      <c r="E641">
        <v>71</v>
      </c>
      <c r="F641">
        <f t="shared" si="48"/>
        <v>1</v>
      </c>
      <c r="G641" s="2" t="str">
        <f t="shared" si="49"/>
        <v/>
      </c>
      <c r="H641" t="s">
        <v>561</v>
      </c>
      <c r="I641">
        <v>7874</v>
      </c>
      <c r="J641">
        <v>350</v>
      </c>
      <c r="K641">
        <v>349</v>
      </c>
      <c r="L641" t="s">
        <v>19</v>
      </c>
      <c r="M641" t="s">
        <v>40</v>
      </c>
      <c r="N641">
        <v>498</v>
      </c>
      <c r="O641">
        <v>5368</v>
      </c>
      <c r="P641">
        <v>10</v>
      </c>
      <c r="Q641" t="s">
        <v>661</v>
      </c>
      <c r="BA641" s="1"/>
      <c r="BG641" s="2"/>
    </row>
    <row r="642" ht="15" customHeight="1">
      <c r="A642" t="str">
        <f t="shared" ref="A642:A705" si="50">CONCATENATE($C642,"_",$E642,"_",$F642)</f>
        <v>2018_12_71_2</v>
      </c>
      <c r="B642" t="str">
        <f t="shared" ref="B642:B705" si="51">CONCATENATE($C642,"_",$I642)</f>
        <v>2018_12_8685</v>
      </c>
      <c r="C642" s="1" t="s">
        <v>560</v>
      </c>
      <c r="D642">
        <f t="shared" ref="D642:D705" si="52">IF(ISNUMBER($D641),$D641+1,1)</f>
        <v>641</v>
      </c>
      <c r="E642">
        <v>71</v>
      </c>
      <c r="F642">
        <f t="shared" ref="F642:F705" si="53">IF($E642="","",IF($E642=$E641,$F641+1,1))</f>
        <v>2</v>
      </c>
      <c r="G642" s="2" t="str">
        <f t="shared" ref="G642:G705" si="54">IF($E643=$E642,"","x")</f>
        <v/>
      </c>
      <c r="H642" t="s">
        <v>561</v>
      </c>
      <c r="I642">
        <v>8685</v>
      </c>
      <c r="J642">
        <v>349</v>
      </c>
      <c r="K642">
        <v>350</v>
      </c>
      <c r="L642" t="s">
        <v>31</v>
      </c>
      <c r="M642" t="s">
        <v>40</v>
      </c>
      <c r="N642">
        <v>729</v>
      </c>
      <c r="O642">
        <v>5368</v>
      </c>
      <c r="P642">
        <v>10</v>
      </c>
      <c r="Q642" t="s">
        <v>662</v>
      </c>
      <c r="BA642" s="1"/>
      <c r="BG642" s="2"/>
    </row>
    <row r="643" ht="15" customHeight="1">
      <c r="A643" t="str">
        <f t="shared" si="50"/>
        <v>2018_12_71_3</v>
      </c>
      <c r="B643" t="str">
        <f t="shared" si="51"/>
        <v>2018_12_8979</v>
      </c>
      <c r="C643" s="1" t="s">
        <v>560</v>
      </c>
      <c r="D643">
        <f t="shared" si="52"/>
        <v>642</v>
      </c>
      <c r="E643">
        <v>71</v>
      </c>
      <c r="F643">
        <f t="shared" si="53"/>
        <v>3</v>
      </c>
      <c r="G643" s="2" t="str">
        <f t="shared" si="54"/>
        <v/>
      </c>
      <c r="H643" t="s">
        <v>561</v>
      </c>
      <c r="I643">
        <v>8979</v>
      </c>
      <c r="J643">
        <v>350</v>
      </c>
      <c r="K643">
        <v>349</v>
      </c>
      <c r="L643" t="s">
        <v>31</v>
      </c>
      <c r="M643" t="s">
        <v>40</v>
      </c>
      <c r="N643">
        <v>880</v>
      </c>
      <c r="O643">
        <v>5368</v>
      </c>
      <c r="P643">
        <v>10</v>
      </c>
      <c r="Q643" t="s">
        <v>663</v>
      </c>
      <c r="BA643" s="1"/>
      <c r="BG643" s="2"/>
    </row>
    <row r="644" ht="15" customHeight="1">
      <c r="A644" t="str">
        <f t="shared" si="50"/>
        <v>2018_12_71_4</v>
      </c>
      <c r="B644" t="str">
        <f t="shared" si="51"/>
        <v>2018_12_10676</v>
      </c>
      <c r="C644" s="1" t="s">
        <v>560</v>
      </c>
      <c r="D644">
        <f t="shared" si="52"/>
        <v>643</v>
      </c>
      <c r="E644">
        <v>71</v>
      </c>
      <c r="F644">
        <f t="shared" si="53"/>
        <v>4</v>
      </c>
      <c r="G644" s="2" t="str">
        <f t="shared" si="54"/>
        <v/>
      </c>
      <c r="H644" t="s">
        <v>561</v>
      </c>
      <c r="I644">
        <v>10676</v>
      </c>
      <c r="J644">
        <v>349</v>
      </c>
      <c r="K644">
        <v>350</v>
      </c>
      <c r="L644" t="s">
        <v>31</v>
      </c>
      <c r="M644" t="s">
        <v>40</v>
      </c>
      <c r="N644">
        <v>510</v>
      </c>
      <c r="O644">
        <v>5368</v>
      </c>
      <c r="P644">
        <v>10</v>
      </c>
      <c r="Q644" t="s">
        <v>664</v>
      </c>
      <c r="BA644" s="1"/>
      <c r="BG644" s="2"/>
    </row>
    <row r="645" ht="15" customHeight="1">
      <c r="A645" t="str">
        <f t="shared" si="50"/>
        <v>2018_12_71_5</v>
      </c>
      <c r="B645" t="str">
        <f t="shared" si="51"/>
        <v>2018_12_11911</v>
      </c>
      <c r="C645" s="1" t="s">
        <v>560</v>
      </c>
      <c r="D645">
        <f t="shared" si="52"/>
        <v>644</v>
      </c>
      <c r="E645">
        <v>71</v>
      </c>
      <c r="F645">
        <f t="shared" si="53"/>
        <v>5</v>
      </c>
      <c r="G645" s="2" t="str">
        <f t="shared" si="54"/>
        <v/>
      </c>
      <c r="H645" t="s">
        <v>561</v>
      </c>
      <c r="I645">
        <v>11911</v>
      </c>
      <c r="J645">
        <v>350</v>
      </c>
      <c r="K645">
        <v>349</v>
      </c>
      <c r="L645" t="s">
        <v>31</v>
      </c>
      <c r="M645" t="s">
        <v>40</v>
      </c>
      <c r="N645">
        <v>668</v>
      </c>
      <c r="O645">
        <v>5368</v>
      </c>
      <c r="P645">
        <v>10</v>
      </c>
      <c r="Q645" t="s">
        <v>665</v>
      </c>
      <c r="BA645" s="1"/>
      <c r="BG645" s="2"/>
    </row>
    <row r="646" ht="15" customHeight="1">
      <c r="A646" t="str">
        <f t="shared" si="50"/>
        <v>2018_12_71_6</v>
      </c>
      <c r="B646" t="str">
        <f t="shared" si="51"/>
        <v>2018_12_13563</v>
      </c>
      <c r="C646" s="1" t="s">
        <v>560</v>
      </c>
      <c r="D646">
        <f t="shared" si="52"/>
        <v>645</v>
      </c>
      <c r="E646">
        <v>71</v>
      </c>
      <c r="F646">
        <f t="shared" si="53"/>
        <v>6</v>
      </c>
      <c r="G646" s="2" t="str">
        <f t="shared" si="54"/>
        <v/>
      </c>
      <c r="H646" t="s">
        <v>561</v>
      </c>
      <c r="I646">
        <v>13563</v>
      </c>
      <c r="J646">
        <v>349</v>
      </c>
      <c r="K646">
        <v>350</v>
      </c>
      <c r="L646" t="s">
        <v>31</v>
      </c>
      <c r="M646" t="s">
        <v>40</v>
      </c>
      <c r="N646">
        <v>800</v>
      </c>
      <c r="O646">
        <v>5368</v>
      </c>
      <c r="P646">
        <v>10</v>
      </c>
      <c r="Q646" t="s">
        <v>666</v>
      </c>
      <c r="BA646" s="1"/>
      <c r="BG646" s="2"/>
    </row>
    <row r="647" ht="15" customHeight="1">
      <c r="A647" t="str">
        <f t="shared" si="50"/>
        <v>2018_12_71_7</v>
      </c>
      <c r="B647" t="str">
        <f t="shared" si="51"/>
        <v>2018_12_13686</v>
      </c>
      <c r="C647" s="1" t="s">
        <v>560</v>
      </c>
      <c r="D647">
        <f t="shared" si="52"/>
        <v>646</v>
      </c>
      <c r="E647">
        <v>71</v>
      </c>
      <c r="F647">
        <f t="shared" si="53"/>
        <v>7</v>
      </c>
      <c r="G647" s="2" t="str">
        <f t="shared" si="54"/>
        <v>x</v>
      </c>
      <c r="H647" t="s">
        <v>561</v>
      </c>
      <c r="I647">
        <v>13686</v>
      </c>
      <c r="J647">
        <v>350</v>
      </c>
      <c r="K647">
        <v>349</v>
      </c>
      <c r="L647" t="s">
        <v>40</v>
      </c>
      <c r="M647" t="s">
        <v>40</v>
      </c>
      <c r="N647">
        <v>475</v>
      </c>
      <c r="O647">
        <v>5368</v>
      </c>
      <c r="P647">
        <v>10</v>
      </c>
      <c r="Q647" t="s">
        <v>667</v>
      </c>
      <c r="BA647" s="1"/>
      <c r="BG647" s="2"/>
    </row>
    <row r="648" ht="15" customHeight="1">
      <c r="A648" t="str">
        <f t="shared" si="50"/>
        <v>2018_12_72_1</v>
      </c>
      <c r="B648" t="str">
        <f t="shared" si="51"/>
        <v>2018_12_8047</v>
      </c>
      <c r="C648" s="1" t="s">
        <v>560</v>
      </c>
      <c r="D648">
        <f t="shared" si="52"/>
        <v>647</v>
      </c>
      <c r="E648">
        <v>72</v>
      </c>
      <c r="F648">
        <f t="shared" si="53"/>
        <v>1</v>
      </c>
      <c r="G648" s="2" t="str">
        <f t="shared" si="54"/>
        <v/>
      </c>
      <c r="H648" t="s">
        <v>561</v>
      </c>
      <c r="I648">
        <v>8047</v>
      </c>
      <c r="J648">
        <v>378</v>
      </c>
      <c r="K648">
        <v>377</v>
      </c>
      <c r="L648" t="s">
        <v>158</v>
      </c>
      <c r="M648" t="s">
        <v>20</v>
      </c>
      <c r="N648">
        <v>270</v>
      </c>
      <c r="O648">
        <v>2962</v>
      </c>
      <c r="P648">
        <v>9</v>
      </c>
      <c r="Q648" t="s">
        <v>668</v>
      </c>
      <c r="BA648" s="1"/>
      <c r="BG648" s="2"/>
    </row>
    <row r="649" ht="15" customHeight="1">
      <c r="A649" t="str">
        <f t="shared" si="50"/>
        <v>2018_12_72_2</v>
      </c>
      <c r="B649" t="str">
        <f t="shared" si="51"/>
        <v>2018_12_9481</v>
      </c>
      <c r="C649" s="1" t="s">
        <v>560</v>
      </c>
      <c r="D649">
        <f t="shared" si="52"/>
        <v>648</v>
      </c>
      <c r="E649">
        <v>72</v>
      </c>
      <c r="F649">
        <f t="shared" si="53"/>
        <v>2</v>
      </c>
      <c r="G649" s="2" t="str">
        <f t="shared" si="54"/>
        <v/>
      </c>
      <c r="H649" t="s">
        <v>561</v>
      </c>
      <c r="I649">
        <v>9481</v>
      </c>
      <c r="J649">
        <v>377</v>
      </c>
      <c r="K649">
        <v>378</v>
      </c>
      <c r="L649" t="s">
        <v>31</v>
      </c>
      <c r="M649" t="s">
        <v>20</v>
      </c>
      <c r="N649">
        <v>403</v>
      </c>
      <c r="O649">
        <v>2962</v>
      </c>
      <c r="P649">
        <v>9</v>
      </c>
      <c r="Q649" t="s">
        <v>669</v>
      </c>
      <c r="BA649" s="1"/>
      <c r="BG649" s="2"/>
    </row>
    <row r="650" ht="15" customHeight="1">
      <c r="A650" t="str">
        <f t="shared" si="50"/>
        <v>2018_12_72_3</v>
      </c>
      <c r="B650" t="str">
        <f t="shared" si="51"/>
        <v>2018_12_10572</v>
      </c>
      <c r="C650" s="1" t="s">
        <v>560</v>
      </c>
      <c r="D650">
        <f t="shared" si="52"/>
        <v>649</v>
      </c>
      <c r="E650">
        <v>72</v>
      </c>
      <c r="F650">
        <f t="shared" si="53"/>
        <v>3</v>
      </c>
      <c r="G650" s="2" t="str">
        <f t="shared" si="54"/>
        <v/>
      </c>
      <c r="H650" t="s">
        <v>561</v>
      </c>
      <c r="I650">
        <v>10572</v>
      </c>
      <c r="J650">
        <v>378</v>
      </c>
      <c r="K650">
        <v>377</v>
      </c>
      <c r="L650" t="s">
        <v>31</v>
      </c>
      <c r="M650" t="s">
        <v>20</v>
      </c>
      <c r="N650">
        <v>523</v>
      </c>
      <c r="O650">
        <v>2962</v>
      </c>
      <c r="P650">
        <v>9</v>
      </c>
      <c r="Q650" t="s">
        <v>670</v>
      </c>
      <c r="BA650" s="1"/>
      <c r="BG650" s="2"/>
    </row>
    <row r="651" ht="15" customHeight="1">
      <c r="A651" t="str">
        <f t="shared" si="50"/>
        <v>2018_12_72_4</v>
      </c>
      <c r="B651" t="str">
        <f t="shared" si="51"/>
        <v>2018_12_11372</v>
      </c>
      <c r="C651" s="1" t="s">
        <v>560</v>
      </c>
      <c r="D651">
        <f t="shared" si="52"/>
        <v>650</v>
      </c>
      <c r="E651">
        <v>72</v>
      </c>
      <c r="F651">
        <f t="shared" si="53"/>
        <v>4</v>
      </c>
      <c r="G651" s="2" t="str">
        <f t="shared" si="54"/>
        <v/>
      </c>
      <c r="H651" t="s">
        <v>561</v>
      </c>
      <c r="I651">
        <v>11372</v>
      </c>
      <c r="J651">
        <v>377</v>
      </c>
      <c r="K651">
        <v>378</v>
      </c>
      <c r="L651" t="s">
        <v>31</v>
      </c>
      <c r="M651" t="s">
        <v>20</v>
      </c>
      <c r="N651">
        <v>466</v>
      </c>
      <c r="O651">
        <v>2962</v>
      </c>
      <c r="P651">
        <v>9</v>
      </c>
      <c r="Q651" t="s">
        <v>671</v>
      </c>
      <c r="BA651" s="1"/>
      <c r="BG651" s="2"/>
    </row>
    <row r="652" ht="15" customHeight="1">
      <c r="A652" t="str">
        <f t="shared" si="50"/>
        <v>2018_12_72_5</v>
      </c>
      <c r="B652" t="str">
        <f t="shared" si="51"/>
        <v>2018_12_12150</v>
      </c>
      <c r="C652" s="1" t="s">
        <v>560</v>
      </c>
      <c r="D652">
        <f t="shared" si="52"/>
        <v>651</v>
      </c>
      <c r="E652">
        <v>72</v>
      </c>
      <c r="F652">
        <f t="shared" si="53"/>
        <v>5</v>
      </c>
      <c r="G652" s="2" t="str">
        <f t="shared" si="54"/>
        <v/>
      </c>
      <c r="H652" t="s">
        <v>561</v>
      </c>
      <c r="I652">
        <v>12150</v>
      </c>
      <c r="J652">
        <v>378</v>
      </c>
      <c r="K652">
        <v>377</v>
      </c>
      <c r="L652" t="s">
        <v>31</v>
      </c>
      <c r="M652" t="s">
        <v>20</v>
      </c>
      <c r="N652">
        <v>438</v>
      </c>
      <c r="O652">
        <v>2962</v>
      </c>
      <c r="P652">
        <v>9</v>
      </c>
      <c r="Q652" t="s">
        <v>672</v>
      </c>
      <c r="BA652" s="1"/>
      <c r="BG652" s="2"/>
    </row>
    <row r="653" ht="15" customHeight="1">
      <c r="A653" t="str">
        <f t="shared" si="50"/>
        <v>2018_12_72_6</v>
      </c>
      <c r="B653" t="str">
        <f t="shared" si="51"/>
        <v>2018_12_13002</v>
      </c>
      <c r="C653" s="1" t="s">
        <v>560</v>
      </c>
      <c r="D653">
        <f t="shared" si="52"/>
        <v>652</v>
      </c>
      <c r="E653">
        <v>72</v>
      </c>
      <c r="F653">
        <f t="shared" si="53"/>
        <v>6</v>
      </c>
      <c r="G653" s="2" t="str">
        <f t="shared" si="54"/>
        <v/>
      </c>
      <c r="H653" t="s">
        <v>561</v>
      </c>
      <c r="I653">
        <v>13002</v>
      </c>
      <c r="J653">
        <v>377</v>
      </c>
      <c r="K653">
        <v>378</v>
      </c>
      <c r="L653" t="s">
        <v>31</v>
      </c>
      <c r="M653" t="s">
        <v>20</v>
      </c>
      <c r="N653">
        <v>543</v>
      </c>
      <c r="O653">
        <v>2962</v>
      </c>
      <c r="P653">
        <v>9</v>
      </c>
      <c r="Q653" t="s">
        <v>673</v>
      </c>
      <c r="BA653" s="1"/>
      <c r="BG653" s="2"/>
    </row>
    <row r="654" ht="15" customHeight="1">
      <c r="A654" t="str">
        <f t="shared" si="50"/>
        <v>2018_12_72_7</v>
      </c>
      <c r="B654" t="str">
        <f t="shared" si="51"/>
        <v>2018_12_13223</v>
      </c>
      <c r="C654" s="1" t="s">
        <v>560</v>
      </c>
      <c r="D654">
        <f t="shared" si="52"/>
        <v>653</v>
      </c>
      <c r="E654">
        <v>72</v>
      </c>
      <c r="F654">
        <f t="shared" si="53"/>
        <v>7</v>
      </c>
      <c r="G654" s="2" t="str">
        <f t="shared" si="54"/>
        <v/>
      </c>
      <c r="H654" t="s">
        <v>561</v>
      </c>
      <c r="I654">
        <v>13223</v>
      </c>
      <c r="J654">
        <v>378</v>
      </c>
      <c r="K654">
        <v>377</v>
      </c>
      <c r="L654" t="s">
        <v>31</v>
      </c>
      <c r="M654" t="s">
        <v>20</v>
      </c>
      <c r="N654">
        <v>271</v>
      </c>
      <c r="O654">
        <v>2962</v>
      </c>
      <c r="P654">
        <v>9</v>
      </c>
      <c r="Q654" t="s">
        <v>674</v>
      </c>
      <c r="BA654" s="1"/>
      <c r="BG654" s="2"/>
    </row>
    <row r="655" ht="15" customHeight="1">
      <c r="A655" t="str">
        <f t="shared" si="50"/>
        <v>2018_12_72_8</v>
      </c>
      <c r="B655" t="str">
        <f t="shared" si="51"/>
        <v>2018_12_13261</v>
      </c>
      <c r="C655" s="1" t="s">
        <v>560</v>
      </c>
      <c r="D655">
        <f t="shared" si="52"/>
        <v>654</v>
      </c>
      <c r="E655">
        <v>72</v>
      </c>
      <c r="F655">
        <f t="shared" si="53"/>
        <v>8</v>
      </c>
      <c r="G655" s="2" t="str">
        <f t="shared" si="54"/>
        <v>x</v>
      </c>
      <c r="H655" t="s">
        <v>561</v>
      </c>
      <c r="I655">
        <v>13261</v>
      </c>
      <c r="J655">
        <v>377</v>
      </c>
      <c r="K655">
        <v>378</v>
      </c>
      <c r="L655" t="s">
        <v>20</v>
      </c>
      <c r="M655" t="s">
        <v>20</v>
      </c>
      <c r="N655">
        <v>27</v>
      </c>
      <c r="O655">
        <v>2962</v>
      </c>
      <c r="P655">
        <v>9</v>
      </c>
      <c r="Q655" t="s">
        <v>675</v>
      </c>
      <c r="BA655" s="1"/>
      <c r="BG655" s="2"/>
    </row>
    <row r="656" ht="15" customHeight="1">
      <c r="A656" t="str">
        <f t="shared" si="50"/>
        <v>2018_12_73_1</v>
      </c>
      <c r="B656" t="str">
        <f t="shared" si="51"/>
        <v>2018_12_8184</v>
      </c>
      <c r="C656" s="1" t="s">
        <v>560</v>
      </c>
      <c r="D656">
        <f t="shared" si="52"/>
        <v>655</v>
      </c>
      <c r="E656">
        <v>73</v>
      </c>
      <c r="F656">
        <f t="shared" si="53"/>
        <v>1</v>
      </c>
      <c r="G656" s="2" t="str">
        <f t="shared" si="54"/>
        <v/>
      </c>
      <c r="H656" t="s">
        <v>561</v>
      </c>
      <c r="I656">
        <v>8184</v>
      </c>
      <c r="J656">
        <v>406</v>
      </c>
      <c r="K656">
        <v>405</v>
      </c>
      <c r="L656" t="s">
        <v>19</v>
      </c>
      <c r="M656" t="s">
        <v>20</v>
      </c>
      <c r="N656">
        <v>286</v>
      </c>
      <c r="O656">
        <v>1112</v>
      </c>
      <c r="P656">
        <v>7</v>
      </c>
      <c r="Q656" t="s">
        <v>676</v>
      </c>
      <c r="BA656" s="1"/>
      <c r="BG656" s="2"/>
    </row>
    <row r="657" ht="15" customHeight="1">
      <c r="A657" t="str">
        <f t="shared" si="50"/>
        <v>2018_12_73_2</v>
      </c>
      <c r="B657" t="str">
        <f t="shared" si="51"/>
        <v>2018_12_8227</v>
      </c>
      <c r="C657" s="1" t="s">
        <v>560</v>
      </c>
      <c r="D657">
        <f t="shared" si="52"/>
        <v>656</v>
      </c>
      <c r="E657">
        <v>73</v>
      </c>
      <c r="F657">
        <f t="shared" si="53"/>
        <v>2</v>
      </c>
      <c r="G657" s="2" t="str">
        <f t="shared" si="54"/>
        <v/>
      </c>
      <c r="H657" t="s">
        <v>561</v>
      </c>
      <c r="I657">
        <v>8227</v>
      </c>
      <c r="J657">
        <v>405</v>
      </c>
      <c r="K657">
        <v>406</v>
      </c>
      <c r="L657" t="s">
        <v>31</v>
      </c>
      <c r="M657" t="s">
        <v>20</v>
      </c>
      <c r="N657">
        <v>206</v>
      </c>
      <c r="O657">
        <v>1112</v>
      </c>
      <c r="P657">
        <v>7</v>
      </c>
      <c r="Q657" t="s">
        <v>677</v>
      </c>
      <c r="BA657" s="1"/>
      <c r="BG657" s="2"/>
    </row>
    <row r="658" ht="15" customHeight="1">
      <c r="A658" t="str">
        <f t="shared" si="50"/>
        <v>2018_12_73_3</v>
      </c>
      <c r="B658" t="str">
        <f t="shared" si="51"/>
        <v>2018_12_8353</v>
      </c>
      <c r="C658" s="1" t="s">
        <v>560</v>
      </c>
      <c r="D658">
        <f t="shared" si="52"/>
        <v>657</v>
      </c>
      <c r="E658">
        <v>73</v>
      </c>
      <c r="F658">
        <f t="shared" si="53"/>
        <v>3</v>
      </c>
      <c r="G658" s="2" t="str">
        <f t="shared" si="54"/>
        <v/>
      </c>
      <c r="H658" t="s">
        <v>561</v>
      </c>
      <c r="I658">
        <v>8353</v>
      </c>
      <c r="J658">
        <v>406</v>
      </c>
      <c r="K658">
        <v>405</v>
      </c>
      <c r="L658" t="s">
        <v>31</v>
      </c>
      <c r="M658" t="s">
        <v>20</v>
      </c>
      <c r="N658">
        <v>223</v>
      </c>
      <c r="O658">
        <v>1112</v>
      </c>
      <c r="P658">
        <v>7</v>
      </c>
      <c r="Q658" t="s">
        <v>678</v>
      </c>
      <c r="BA658" s="1"/>
      <c r="BG658" s="2"/>
    </row>
    <row r="659" ht="15" customHeight="1">
      <c r="A659" t="str">
        <f t="shared" si="50"/>
        <v>2018_12_73_4</v>
      </c>
      <c r="B659" t="str">
        <f t="shared" si="51"/>
        <v>2018_12_8416</v>
      </c>
      <c r="C659" s="1" t="s">
        <v>560</v>
      </c>
      <c r="D659">
        <f t="shared" si="52"/>
        <v>658</v>
      </c>
      <c r="E659">
        <v>73</v>
      </c>
      <c r="F659">
        <f t="shared" si="53"/>
        <v>4</v>
      </c>
      <c r="G659" s="2" t="str">
        <f t="shared" si="54"/>
        <v/>
      </c>
      <c r="H659" t="s">
        <v>561</v>
      </c>
      <c r="I659">
        <v>8416</v>
      </c>
      <c r="J659">
        <v>405</v>
      </c>
      <c r="K659">
        <v>406</v>
      </c>
      <c r="L659" t="s">
        <v>31</v>
      </c>
      <c r="M659" t="s">
        <v>20</v>
      </c>
      <c r="N659">
        <v>145</v>
      </c>
      <c r="O659">
        <v>1112</v>
      </c>
      <c r="P659">
        <v>7</v>
      </c>
      <c r="Q659" t="s">
        <v>679</v>
      </c>
      <c r="BA659" s="1"/>
      <c r="BG659" s="2"/>
    </row>
    <row r="660" ht="15" customHeight="1">
      <c r="A660" t="str">
        <f t="shared" si="50"/>
        <v>2018_12_73_5</v>
      </c>
      <c r="B660" t="str">
        <f t="shared" si="51"/>
        <v>2018_12_8526</v>
      </c>
      <c r="C660" s="1" t="s">
        <v>560</v>
      </c>
      <c r="D660">
        <f t="shared" si="52"/>
        <v>659</v>
      </c>
      <c r="E660">
        <v>73</v>
      </c>
      <c r="F660">
        <f t="shared" si="53"/>
        <v>5</v>
      </c>
      <c r="G660" s="2" t="str">
        <f t="shared" si="54"/>
        <v/>
      </c>
      <c r="H660" t="s">
        <v>561</v>
      </c>
      <c r="I660">
        <v>8526</v>
      </c>
      <c r="J660">
        <v>406</v>
      </c>
      <c r="K660">
        <v>405</v>
      </c>
      <c r="L660" t="s">
        <v>31</v>
      </c>
      <c r="M660" t="s">
        <v>20</v>
      </c>
      <c r="N660">
        <v>195</v>
      </c>
      <c r="O660">
        <v>1112</v>
      </c>
      <c r="P660">
        <v>7</v>
      </c>
      <c r="Q660" t="s">
        <v>680</v>
      </c>
      <c r="BA660" s="1"/>
      <c r="BG660" s="2"/>
    </row>
    <row r="661" ht="15" customHeight="1">
      <c r="A661" t="str">
        <f t="shared" si="50"/>
        <v>2018_12_73_6</v>
      </c>
      <c r="B661" t="str">
        <f t="shared" si="51"/>
        <v>2018_12_8883</v>
      </c>
      <c r="C661" s="1" t="s">
        <v>560</v>
      </c>
      <c r="D661">
        <f t="shared" si="52"/>
        <v>660</v>
      </c>
      <c r="E661">
        <v>73</v>
      </c>
      <c r="F661">
        <f t="shared" si="53"/>
        <v>6</v>
      </c>
      <c r="G661" s="2" t="str">
        <f t="shared" si="54"/>
        <v>x</v>
      </c>
      <c r="H661" t="s">
        <v>561</v>
      </c>
      <c r="I661">
        <v>8883</v>
      </c>
      <c r="J661">
        <v>405</v>
      </c>
      <c r="K661">
        <v>406</v>
      </c>
      <c r="L661" t="s">
        <v>20</v>
      </c>
      <c r="M661" t="s">
        <v>20</v>
      </c>
      <c r="N661">
        <v>36</v>
      </c>
      <c r="O661">
        <v>1112</v>
      </c>
      <c r="P661">
        <v>7</v>
      </c>
      <c r="Q661" t="s">
        <v>681</v>
      </c>
      <c r="BA661" s="1"/>
      <c r="BG661" s="2"/>
    </row>
    <row r="662" ht="15" customHeight="1">
      <c r="A662" t="str">
        <f t="shared" si="50"/>
        <v>2018_12_74_1</v>
      </c>
      <c r="B662" t="str">
        <f t="shared" si="51"/>
        <v>2018_12_7917</v>
      </c>
      <c r="C662" s="1" t="s">
        <v>560</v>
      </c>
      <c r="D662">
        <f t="shared" si="52"/>
        <v>661</v>
      </c>
      <c r="E662">
        <v>74</v>
      </c>
      <c r="F662">
        <f t="shared" si="53"/>
        <v>1</v>
      </c>
      <c r="G662" s="2" t="str">
        <f t="shared" si="54"/>
        <v/>
      </c>
      <c r="H662" t="s">
        <v>561</v>
      </c>
      <c r="I662">
        <v>7917</v>
      </c>
      <c r="J662">
        <v>434</v>
      </c>
      <c r="K662">
        <v>433</v>
      </c>
      <c r="L662" t="s">
        <v>19</v>
      </c>
      <c r="M662" t="s">
        <v>20</v>
      </c>
      <c r="N662">
        <v>376</v>
      </c>
      <c r="O662">
        <v>3624</v>
      </c>
      <c r="P662">
        <v>10</v>
      </c>
      <c r="Q662" t="s">
        <v>682</v>
      </c>
      <c r="BA662" s="1"/>
      <c r="BG662" s="2"/>
    </row>
    <row r="663" ht="15" customHeight="1">
      <c r="A663" t="str">
        <f t="shared" si="50"/>
        <v>2018_12_74_2</v>
      </c>
      <c r="B663" t="str">
        <f t="shared" si="51"/>
        <v>2018_12_9689</v>
      </c>
      <c r="C663" s="1" t="s">
        <v>560</v>
      </c>
      <c r="D663">
        <f t="shared" si="52"/>
        <v>662</v>
      </c>
      <c r="E663">
        <v>74</v>
      </c>
      <c r="F663">
        <f t="shared" si="53"/>
        <v>2</v>
      </c>
      <c r="G663" s="2" t="str">
        <f t="shared" si="54"/>
        <v/>
      </c>
      <c r="H663" t="s">
        <v>561</v>
      </c>
      <c r="I663">
        <v>9689</v>
      </c>
      <c r="J663">
        <v>433</v>
      </c>
      <c r="K663">
        <v>434</v>
      </c>
      <c r="L663" t="s">
        <v>31</v>
      </c>
      <c r="M663" t="s">
        <v>20</v>
      </c>
      <c r="N663">
        <v>306</v>
      </c>
      <c r="O663">
        <v>3624</v>
      </c>
      <c r="P663">
        <v>10</v>
      </c>
      <c r="Q663" t="s">
        <v>683</v>
      </c>
      <c r="BA663" s="1"/>
      <c r="BG663" s="2"/>
    </row>
    <row r="664" ht="15" customHeight="1">
      <c r="A664" t="str">
        <f t="shared" si="50"/>
        <v>2018_12_74_3</v>
      </c>
      <c r="B664" t="str">
        <f t="shared" si="51"/>
        <v>2018_12_9855</v>
      </c>
      <c r="C664" s="1" t="s">
        <v>560</v>
      </c>
      <c r="D664">
        <f t="shared" si="52"/>
        <v>663</v>
      </c>
      <c r="E664">
        <v>74</v>
      </c>
      <c r="F664">
        <f t="shared" si="53"/>
        <v>3</v>
      </c>
      <c r="G664" s="2" t="str">
        <f t="shared" si="54"/>
        <v/>
      </c>
      <c r="H664" t="s">
        <v>561</v>
      </c>
      <c r="I664">
        <v>9855</v>
      </c>
      <c r="J664">
        <v>434</v>
      </c>
      <c r="K664">
        <v>433</v>
      </c>
      <c r="L664" t="s">
        <v>31</v>
      </c>
      <c r="M664" t="s">
        <v>20</v>
      </c>
      <c r="N664">
        <v>397</v>
      </c>
      <c r="O664">
        <v>3624</v>
      </c>
      <c r="P664">
        <v>10</v>
      </c>
      <c r="Q664" t="s">
        <v>684</v>
      </c>
      <c r="BA664" s="1"/>
      <c r="BG664" s="2"/>
    </row>
    <row r="665" ht="15" customHeight="1">
      <c r="A665" t="str">
        <f t="shared" si="50"/>
        <v>2018_12_74_4</v>
      </c>
      <c r="B665" t="str">
        <f t="shared" si="51"/>
        <v>2018_12_10885</v>
      </c>
      <c r="C665" s="1" t="s">
        <v>560</v>
      </c>
      <c r="D665">
        <f t="shared" si="52"/>
        <v>664</v>
      </c>
      <c r="E665">
        <v>74</v>
      </c>
      <c r="F665">
        <f t="shared" si="53"/>
        <v>4</v>
      </c>
      <c r="G665" s="2" t="str">
        <f t="shared" si="54"/>
        <v/>
      </c>
      <c r="H665" t="s">
        <v>561</v>
      </c>
      <c r="I665">
        <v>10885</v>
      </c>
      <c r="J665">
        <v>433</v>
      </c>
      <c r="K665">
        <v>434</v>
      </c>
      <c r="L665" t="s">
        <v>31</v>
      </c>
      <c r="M665" t="s">
        <v>20</v>
      </c>
      <c r="N665">
        <v>436</v>
      </c>
      <c r="O665">
        <v>3624</v>
      </c>
      <c r="P665">
        <v>10</v>
      </c>
      <c r="Q665" t="s">
        <v>685</v>
      </c>
      <c r="BA665" s="1"/>
      <c r="BG665" s="2"/>
    </row>
    <row r="666" ht="15" customHeight="1">
      <c r="A666" t="str">
        <f t="shared" si="50"/>
        <v>2018_12_74_5</v>
      </c>
      <c r="B666" t="str">
        <f t="shared" si="51"/>
        <v>2018_12_11010</v>
      </c>
      <c r="C666" s="1" t="s">
        <v>560</v>
      </c>
      <c r="D666">
        <f t="shared" si="52"/>
        <v>665</v>
      </c>
      <c r="E666">
        <v>74</v>
      </c>
      <c r="F666">
        <f t="shared" si="53"/>
        <v>5</v>
      </c>
      <c r="G666" s="2" t="str">
        <f t="shared" si="54"/>
        <v/>
      </c>
      <c r="H666" t="s">
        <v>561</v>
      </c>
      <c r="I666">
        <v>11010</v>
      </c>
      <c r="J666">
        <v>434</v>
      </c>
      <c r="K666">
        <v>433</v>
      </c>
      <c r="L666" t="s">
        <v>31</v>
      </c>
      <c r="M666" t="s">
        <v>20</v>
      </c>
      <c r="N666">
        <v>487</v>
      </c>
      <c r="O666">
        <v>3624</v>
      </c>
      <c r="P666">
        <v>10</v>
      </c>
      <c r="Q666" t="s">
        <v>686</v>
      </c>
      <c r="BA666" s="1"/>
      <c r="BG666" s="2"/>
    </row>
    <row r="667" ht="15" customHeight="1">
      <c r="A667" t="str">
        <f t="shared" si="50"/>
        <v>2018_12_74_6</v>
      </c>
      <c r="B667" t="str">
        <f t="shared" si="51"/>
        <v>2018_12_11485</v>
      </c>
      <c r="C667" s="1" t="s">
        <v>560</v>
      </c>
      <c r="D667">
        <f t="shared" si="52"/>
        <v>666</v>
      </c>
      <c r="E667">
        <v>74</v>
      </c>
      <c r="F667">
        <f t="shared" si="53"/>
        <v>6</v>
      </c>
      <c r="G667" s="2" t="str">
        <f t="shared" si="54"/>
        <v/>
      </c>
      <c r="H667" t="s">
        <v>561</v>
      </c>
      <c r="I667">
        <v>11485</v>
      </c>
      <c r="J667">
        <v>433</v>
      </c>
      <c r="K667">
        <v>434</v>
      </c>
      <c r="L667" t="s">
        <v>31</v>
      </c>
      <c r="M667" t="s">
        <v>20</v>
      </c>
      <c r="N667">
        <v>517</v>
      </c>
      <c r="O667">
        <v>3624</v>
      </c>
      <c r="P667">
        <v>10</v>
      </c>
      <c r="Q667" t="s">
        <v>687</v>
      </c>
      <c r="BA667" s="1"/>
      <c r="BG667" s="2"/>
    </row>
    <row r="668" ht="15" customHeight="1">
      <c r="A668" t="str">
        <f t="shared" si="50"/>
        <v>2018_12_74_7</v>
      </c>
      <c r="B668" t="str">
        <f t="shared" si="51"/>
        <v>2018_12_11720</v>
      </c>
      <c r="C668" s="1" t="s">
        <v>560</v>
      </c>
      <c r="D668">
        <f t="shared" si="52"/>
        <v>667</v>
      </c>
      <c r="E668">
        <v>74</v>
      </c>
      <c r="F668">
        <f t="shared" si="53"/>
        <v>7</v>
      </c>
      <c r="G668" s="2" t="str">
        <f t="shared" si="54"/>
        <v/>
      </c>
      <c r="H668" t="s">
        <v>561</v>
      </c>
      <c r="I668">
        <v>11720</v>
      </c>
      <c r="J668">
        <v>434</v>
      </c>
      <c r="K668">
        <v>433</v>
      </c>
      <c r="L668" t="s">
        <v>31</v>
      </c>
      <c r="M668" t="s">
        <v>20</v>
      </c>
      <c r="N668">
        <v>521</v>
      </c>
      <c r="O668">
        <v>3624</v>
      </c>
      <c r="P668">
        <v>10</v>
      </c>
      <c r="Q668" t="s">
        <v>688</v>
      </c>
      <c r="BA668" s="1"/>
      <c r="BG668" s="2"/>
    </row>
    <row r="669" ht="15" customHeight="1">
      <c r="A669" t="str">
        <f t="shared" si="50"/>
        <v>2018_12_74_8</v>
      </c>
      <c r="B669" t="str">
        <f t="shared" si="51"/>
        <v>2018_12_13488</v>
      </c>
      <c r="C669" s="1" t="s">
        <v>560</v>
      </c>
      <c r="D669">
        <f t="shared" si="52"/>
        <v>668</v>
      </c>
      <c r="E669">
        <v>74</v>
      </c>
      <c r="F669">
        <f t="shared" si="53"/>
        <v>8</v>
      </c>
      <c r="G669" s="2" t="str">
        <f t="shared" si="54"/>
        <v/>
      </c>
      <c r="H669" t="s">
        <v>561</v>
      </c>
      <c r="I669">
        <v>13488</v>
      </c>
      <c r="J669">
        <v>433</v>
      </c>
      <c r="K669">
        <v>434</v>
      </c>
      <c r="L669" t="s">
        <v>31</v>
      </c>
      <c r="M669" t="s">
        <v>20</v>
      </c>
      <c r="N669">
        <v>457</v>
      </c>
      <c r="O669">
        <v>3624</v>
      </c>
      <c r="P669">
        <v>10</v>
      </c>
      <c r="Q669" t="s">
        <v>689</v>
      </c>
      <c r="BA669" s="1"/>
      <c r="BG669" s="2"/>
    </row>
    <row r="670" ht="15" customHeight="1">
      <c r="A670" t="str">
        <f t="shared" si="50"/>
        <v>2018_12_74_9</v>
      </c>
      <c r="B670" t="str">
        <f t="shared" si="51"/>
        <v>2018_12_13582</v>
      </c>
      <c r="C670" s="1" t="s">
        <v>560</v>
      </c>
      <c r="D670">
        <f t="shared" si="52"/>
        <v>669</v>
      </c>
      <c r="E670">
        <v>74</v>
      </c>
      <c r="F670">
        <f t="shared" si="53"/>
        <v>9</v>
      </c>
      <c r="G670" s="2" t="str">
        <f t="shared" si="54"/>
        <v>x</v>
      </c>
      <c r="H670" t="s">
        <v>561</v>
      </c>
      <c r="I670">
        <v>13582</v>
      </c>
      <c r="J670">
        <v>434</v>
      </c>
      <c r="K670">
        <v>433</v>
      </c>
      <c r="L670" t="s">
        <v>20</v>
      </c>
      <c r="M670" t="s">
        <v>20</v>
      </c>
      <c r="N670">
        <v>106</v>
      </c>
      <c r="O670">
        <v>3624</v>
      </c>
      <c r="P670">
        <v>10</v>
      </c>
      <c r="Q670" t="s">
        <v>690</v>
      </c>
      <c r="BA670" s="1"/>
      <c r="BG670" s="2"/>
    </row>
    <row r="671" ht="15" customHeight="1">
      <c r="A671" t="str">
        <f t="shared" si="50"/>
        <v>2018_12_75_1</v>
      </c>
      <c r="B671" t="str">
        <f t="shared" si="51"/>
        <v>2018_12_8176</v>
      </c>
      <c r="C671" s="1" t="s">
        <v>560</v>
      </c>
      <c r="D671">
        <f t="shared" si="52"/>
        <v>670</v>
      </c>
      <c r="E671">
        <v>75</v>
      </c>
      <c r="F671">
        <f t="shared" si="53"/>
        <v>1</v>
      </c>
      <c r="G671" s="2" t="str">
        <f t="shared" si="54"/>
        <v/>
      </c>
      <c r="H671" t="s">
        <v>561</v>
      </c>
      <c r="I671">
        <v>8176</v>
      </c>
      <c r="J671">
        <v>462</v>
      </c>
      <c r="K671">
        <v>461</v>
      </c>
      <c r="L671" t="s">
        <v>19</v>
      </c>
      <c r="M671" t="s">
        <v>20</v>
      </c>
      <c r="N671">
        <v>281</v>
      </c>
      <c r="O671">
        <v>2034</v>
      </c>
      <c r="P671">
        <v>13</v>
      </c>
      <c r="Q671" t="s">
        <v>691</v>
      </c>
      <c r="BA671" s="1"/>
      <c r="BG671" s="2"/>
    </row>
    <row r="672" ht="15" customHeight="1">
      <c r="A672" t="str">
        <f t="shared" si="50"/>
        <v>2018_12_75_2</v>
      </c>
      <c r="B672" t="str">
        <f t="shared" si="51"/>
        <v>2018_12_8917</v>
      </c>
      <c r="C672" s="1" t="s">
        <v>560</v>
      </c>
      <c r="D672">
        <f t="shared" si="52"/>
        <v>671</v>
      </c>
      <c r="E672">
        <v>75</v>
      </c>
      <c r="F672">
        <f t="shared" si="53"/>
        <v>2</v>
      </c>
      <c r="G672" s="2" t="str">
        <f t="shared" si="54"/>
        <v/>
      </c>
      <c r="H672" t="s">
        <v>561</v>
      </c>
      <c r="I672">
        <v>8917</v>
      </c>
      <c r="J672">
        <v>461</v>
      </c>
      <c r="K672">
        <v>462</v>
      </c>
      <c r="L672" t="s">
        <v>31</v>
      </c>
      <c r="M672" t="s">
        <v>20</v>
      </c>
      <c r="N672">
        <v>187</v>
      </c>
      <c r="O672">
        <v>2034</v>
      </c>
      <c r="P672">
        <v>13</v>
      </c>
      <c r="Q672" t="s">
        <v>692</v>
      </c>
      <c r="BA672" s="1"/>
      <c r="BG672" s="2"/>
    </row>
    <row r="673" ht="15" customHeight="1">
      <c r="A673" t="str">
        <f t="shared" si="50"/>
        <v>2018_12_75_3</v>
      </c>
      <c r="B673" t="str">
        <f t="shared" si="51"/>
        <v>2018_12_9351</v>
      </c>
      <c r="C673" s="1" t="s">
        <v>560</v>
      </c>
      <c r="D673">
        <f t="shared" si="52"/>
        <v>672</v>
      </c>
      <c r="E673">
        <v>75</v>
      </c>
      <c r="F673">
        <f t="shared" si="53"/>
        <v>3</v>
      </c>
      <c r="G673" s="2" t="str">
        <f t="shared" si="54"/>
        <v/>
      </c>
      <c r="H673" t="s">
        <v>561</v>
      </c>
      <c r="I673">
        <v>9351</v>
      </c>
      <c r="J673">
        <v>462</v>
      </c>
      <c r="K673">
        <v>461</v>
      </c>
      <c r="L673" t="s">
        <v>31</v>
      </c>
      <c r="M673" t="s">
        <v>20</v>
      </c>
      <c r="N673">
        <v>351</v>
      </c>
      <c r="O673">
        <v>2034</v>
      </c>
      <c r="P673">
        <v>13</v>
      </c>
      <c r="Q673" t="s">
        <v>693</v>
      </c>
      <c r="BA673" s="1"/>
      <c r="BG673" s="2"/>
    </row>
    <row r="674" ht="15" customHeight="1">
      <c r="A674" t="str">
        <f t="shared" si="50"/>
        <v>2018_12_75_4</v>
      </c>
      <c r="B674" t="str">
        <f t="shared" si="51"/>
        <v>2018_12_10244</v>
      </c>
      <c r="C674" s="1" t="s">
        <v>560</v>
      </c>
      <c r="D674">
        <f t="shared" si="52"/>
        <v>673</v>
      </c>
      <c r="E674">
        <v>75</v>
      </c>
      <c r="F674">
        <f t="shared" si="53"/>
        <v>4</v>
      </c>
      <c r="G674" s="2" t="str">
        <f t="shared" si="54"/>
        <v/>
      </c>
      <c r="H674" t="s">
        <v>561</v>
      </c>
      <c r="I674">
        <v>10244</v>
      </c>
      <c r="J674">
        <v>461</v>
      </c>
      <c r="K674">
        <v>462</v>
      </c>
      <c r="L674" t="s">
        <v>31</v>
      </c>
      <c r="M674" t="s">
        <v>20</v>
      </c>
      <c r="N674">
        <v>209</v>
      </c>
      <c r="O674">
        <v>2034</v>
      </c>
      <c r="P674">
        <v>13</v>
      </c>
      <c r="Q674" t="s">
        <v>694</v>
      </c>
      <c r="BA674" s="1"/>
      <c r="BG674" s="2"/>
    </row>
    <row r="675" ht="15" customHeight="1">
      <c r="A675" t="str">
        <f t="shared" si="50"/>
        <v>2018_12_75_5</v>
      </c>
      <c r="B675" t="str">
        <f t="shared" si="51"/>
        <v>2018_12_11354</v>
      </c>
      <c r="C675" s="1" t="s">
        <v>560</v>
      </c>
      <c r="D675">
        <f t="shared" si="52"/>
        <v>674</v>
      </c>
      <c r="E675">
        <v>75</v>
      </c>
      <c r="F675">
        <f t="shared" si="53"/>
        <v>5</v>
      </c>
      <c r="G675" s="2" t="str">
        <f t="shared" si="54"/>
        <v/>
      </c>
      <c r="H675" t="s">
        <v>561</v>
      </c>
      <c r="I675">
        <v>11354</v>
      </c>
      <c r="J675">
        <v>462</v>
      </c>
      <c r="K675">
        <v>461</v>
      </c>
      <c r="L675" t="s">
        <v>31</v>
      </c>
      <c r="M675" t="s">
        <v>20</v>
      </c>
      <c r="N675">
        <v>287</v>
      </c>
      <c r="O675">
        <v>2034</v>
      </c>
      <c r="P675">
        <v>13</v>
      </c>
      <c r="Q675" t="s">
        <v>695</v>
      </c>
      <c r="BA675" s="1"/>
      <c r="BG675" s="2"/>
    </row>
    <row r="676" ht="15" customHeight="1">
      <c r="A676" t="str">
        <f t="shared" si="50"/>
        <v>2018_12_75_6</v>
      </c>
      <c r="B676" t="str">
        <f t="shared" si="51"/>
        <v>2018_12_11423</v>
      </c>
      <c r="C676" s="1" t="s">
        <v>560</v>
      </c>
      <c r="D676">
        <f t="shared" si="52"/>
        <v>675</v>
      </c>
      <c r="E676">
        <v>75</v>
      </c>
      <c r="F676">
        <f t="shared" si="53"/>
        <v>6</v>
      </c>
      <c r="G676" s="2" t="str">
        <f t="shared" si="54"/>
        <v/>
      </c>
      <c r="H676" t="s">
        <v>561</v>
      </c>
      <c r="I676">
        <v>11423</v>
      </c>
      <c r="J676">
        <v>461</v>
      </c>
      <c r="K676">
        <v>462</v>
      </c>
      <c r="L676" t="s">
        <v>31</v>
      </c>
      <c r="M676" t="s">
        <v>20</v>
      </c>
      <c r="N676">
        <v>147</v>
      </c>
      <c r="O676">
        <v>2034</v>
      </c>
      <c r="P676">
        <v>13</v>
      </c>
      <c r="Q676" t="s">
        <v>696</v>
      </c>
      <c r="BA676" s="1"/>
      <c r="BG676" s="2"/>
    </row>
    <row r="677" ht="15" customHeight="1">
      <c r="A677" t="str">
        <f t="shared" si="50"/>
        <v>2018_12_75_7</v>
      </c>
      <c r="B677" t="str">
        <f t="shared" si="51"/>
        <v>2018_12_11585</v>
      </c>
      <c r="C677" s="1" t="s">
        <v>560</v>
      </c>
      <c r="D677">
        <f t="shared" si="52"/>
        <v>676</v>
      </c>
      <c r="E677">
        <v>75</v>
      </c>
      <c r="F677">
        <f t="shared" si="53"/>
        <v>7</v>
      </c>
      <c r="G677" s="2" t="str">
        <f t="shared" si="54"/>
        <v/>
      </c>
      <c r="H677" t="s">
        <v>561</v>
      </c>
      <c r="I677">
        <v>11585</v>
      </c>
      <c r="J677">
        <v>462</v>
      </c>
      <c r="K677">
        <v>461</v>
      </c>
      <c r="L677" t="s">
        <v>31</v>
      </c>
      <c r="M677" t="s">
        <v>20</v>
      </c>
      <c r="N677">
        <v>151</v>
      </c>
      <c r="O677">
        <v>2034</v>
      </c>
      <c r="P677">
        <v>13</v>
      </c>
      <c r="Q677" t="s">
        <v>697</v>
      </c>
      <c r="BA677" s="1"/>
      <c r="BG677" s="2"/>
    </row>
    <row r="678" ht="15" customHeight="1">
      <c r="A678" t="str">
        <f t="shared" si="50"/>
        <v>2018_12_75_8</v>
      </c>
      <c r="B678" t="str">
        <f t="shared" si="51"/>
        <v>2018_12_11593</v>
      </c>
      <c r="C678" s="1" t="s">
        <v>560</v>
      </c>
      <c r="D678">
        <f t="shared" si="52"/>
        <v>677</v>
      </c>
      <c r="E678">
        <v>75</v>
      </c>
      <c r="F678">
        <f t="shared" si="53"/>
        <v>8</v>
      </c>
      <c r="G678" s="2" t="str">
        <f t="shared" si="54"/>
        <v/>
      </c>
      <c r="H678" t="s">
        <v>561</v>
      </c>
      <c r="I678">
        <v>11593</v>
      </c>
      <c r="J678">
        <v>461</v>
      </c>
      <c r="K678">
        <v>462</v>
      </c>
      <c r="L678" t="s">
        <v>31</v>
      </c>
      <c r="M678" t="s">
        <v>20</v>
      </c>
      <c r="N678">
        <v>87</v>
      </c>
      <c r="O678">
        <v>2034</v>
      </c>
      <c r="P678">
        <v>13</v>
      </c>
      <c r="Q678" t="s">
        <v>698</v>
      </c>
      <c r="BA678" s="1"/>
      <c r="BG678" s="2"/>
    </row>
    <row r="679" ht="15" customHeight="1">
      <c r="A679" t="str">
        <f t="shared" si="50"/>
        <v>2018_12_75_9</v>
      </c>
      <c r="B679" t="str">
        <f t="shared" si="51"/>
        <v>2018_12_11609</v>
      </c>
      <c r="C679" s="1" t="s">
        <v>560</v>
      </c>
      <c r="D679">
        <f t="shared" si="52"/>
        <v>678</v>
      </c>
      <c r="E679">
        <v>75</v>
      </c>
      <c r="F679">
        <f t="shared" si="53"/>
        <v>9</v>
      </c>
      <c r="G679" s="2" t="str">
        <f t="shared" si="54"/>
        <v/>
      </c>
      <c r="H679" t="s">
        <v>561</v>
      </c>
      <c r="I679">
        <v>11609</v>
      </c>
      <c r="J679">
        <v>462</v>
      </c>
      <c r="K679">
        <v>461</v>
      </c>
      <c r="L679" t="s">
        <v>31</v>
      </c>
      <c r="M679" t="s">
        <v>20</v>
      </c>
      <c r="N679">
        <v>75</v>
      </c>
      <c r="O679">
        <v>2034</v>
      </c>
      <c r="P679">
        <v>13</v>
      </c>
      <c r="Q679" t="s">
        <v>699</v>
      </c>
      <c r="BA679" s="1"/>
      <c r="BG679" s="2"/>
    </row>
    <row r="680" ht="15" customHeight="1">
      <c r="A680" t="str">
        <f t="shared" si="50"/>
        <v>2018_12_75_10</v>
      </c>
      <c r="B680" t="str">
        <f t="shared" si="51"/>
        <v>2018_12_11616</v>
      </c>
      <c r="C680" s="1" t="s">
        <v>560</v>
      </c>
      <c r="D680">
        <f t="shared" si="52"/>
        <v>679</v>
      </c>
      <c r="E680">
        <v>75</v>
      </c>
      <c r="F680">
        <f t="shared" si="53"/>
        <v>10</v>
      </c>
      <c r="G680" s="2" t="str">
        <f t="shared" si="54"/>
        <v/>
      </c>
      <c r="H680" t="s">
        <v>561</v>
      </c>
      <c r="I680">
        <v>11616</v>
      </c>
      <c r="J680">
        <v>461</v>
      </c>
      <c r="K680">
        <v>462</v>
      </c>
      <c r="L680" t="s">
        <v>31</v>
      </c>
      <c r="M680" t="s">
        <v>20</v>
      </c>
      <c r="N680">
        <v>78</v>
      </c>
      <c r="O680">
        <v>2034</v>
      </c>
      <c r="P680">
        <v>13</v>
      </c>
      <c r="Q680" t="s">
        <v>700</v>
      </c>
      <c r="BA680" s="1"/>
      <c r="BG680" s="2"/>
    </row>
    <row r="681" ht="15" customHeight="1">
      <c r="A681" t="str">
        <f t="shared" si="50"/>
        <v>2018_12_75_11</v>
      </c>
      <c r="B681" t="str">
        <f t="shared" si="51"/>
        <v>2018_12_11673</v>
      </c>
      <c r="C681" s="1" t="s">
        <v>560</v>
      </c>
      <c r="D681">
        <f t="shared" si="52"/>
        <v>680</v>
      </c>
      <c r="E681">
        <v>75</v>
      </c>
      <c r="F681">
        <f t="shared" si="53"/>
        <v>11</v>
      </c>
      <c r="G681" s="2" t="str">
        <f t="shared" si="54"/>
        <v/>
      </c>
      <c r="H681" t="s">
        <v>561</v>
      </c>
      <c r="I681">
        <v>11673</v>
      </c>
      <c r="J681">
        <v>462</v>
      </c>
      <c r="K681">
        <v>461</v>
      </c>
      <c r="L681" t="s">
        <v>31</v>
      </c>
      <c r="M681" t="s">
        <v>20</v>
      </c>
      <c r="N681">
        <v>118</v>
      </c>
      <c r="O681">
        <v>2034</v>
      </c>
      <c r="P681">
        <v>13</v>
      </c>
      <c r="Q681" t="s">
        <v>701</v>
      </c>
      <c r="BA681" s="1"/>
      <c r="BG681" s="2"/>
    </row>
    <row r="682" ht="15" customHeight="1">
      <c r="A682" t="str">
        <f t="shared" si="50"/>
        <v>2018_12_75_12</v>
      </c>
      <c r="B682" t="str">
        <f t="shared" si="51"/>
        <v>2018_12_12397</v>
      </c>
      <c r="C682" s="1" t="s">
        <v>560</v>
      </c>
      <c r="D682">
        <f t="shared" si="52"/>
        <v>681</v>
      </c>
      <c r="E682">
        <v>75</v>
      </c>
      <c r="F682">
        <f t="shared" si="53"/>
        <v>12</v>
      </c>
      <c r="G682" s="2" t="str">
        <f t="shared" si="54"/>
        <v>x</v>
      </c>
      <c r="H682" t="s">
        <v>561</v>
      </c>
      <c r="I682">
        <v>12397</v>
      </c>
      <c r="J682">
        <v>461</v>
      </c>
      <c r="K682">
        <v>462</v>
      </c>
      <c r="L682" t="s">
        <v>20</v>
      </c>
      <c r="M682" t="s">
        <v>20</v>
      </c>
      <c r="N682">
        <v>42</v>
      </c>
      <c r="O682">
        <v>2034</v>
      </c>
      <c r="P682">
        <v>13</v>
      </c>
      <c r="Q682" t="s">
        <v>702</v>
      </c>
      <c r="BA682" s="1"/>
      <c r="BG682" s="2"/>
    </row>
    <row r="683" ht="15" customHeight="1">
      <c r="A683" t="str">
        <f t="shared" si="50"/>
        <v>2018_12_76_1</v>
      </c>
      <c r="B683" t="str">
        <f t="shared" si="51"/>
        <v>2018_12_8332</v>
      </c>
      <c r="C683" s="1" t="s">
        <v>560</v>
      </c>
      <c r="D683">
        <f t="shared" si="52"/>
        <v>682</v>
      </c>
      <c r="E683">
        <v>76</v>
      </c>
      <c r="F683">
        <f t="shared" si="53"/>
        <v>1</v>
      </c>
      <c r="G683" s="2" t="str">
        <f t="shared" si="54"/>
        <v/>
      </c>
      <c r="H683" t="s">
        <v>561</v>
      </c>
      <c r="I683">
        <v>8332</v>
      </c>
      <c r="J683">
        <v>490</v>
      </c>
      <c r="K683">
        <v>489</v>
      </c>
      <c r="L683" t="s">
        <v>19</v>
      </c>
      <c r="M683" t="s">
        <v>20</v>
      </c>
      <c r="N683">
        <v>180</v>
      </c>
      <c r="O683">
        <v>466</v>
      </c>
      <c r="P683">
        <v>5</v>
      </c>
      <c r="Q683" t="s">
        <v>703</v>
      </c>
      <c r="BA683" s="1"/>
      <c r="BG683" s="2"/>
    </row>
    <row r="684" ht="15" customHeight="1">
      <c r="A684" t="str">
        <f t="shared" si="50"/>
        <v>2018_12_76_2</v>
      </c>
      <c r="B684" t="str">
        <f t="shared" si="51"/>
        <v>2018_12_10439</v>
      </c>
      <c r="C684" s="1" t="s">
        <v>560</v>
      </c>
      <c r="D684">
        <f t="shared" si="52"/>
        <v>683</v>
      </c>
      <c r="E684">
        <v>76</v>
      </c>
      <c r="F684">
        <f t="shared" si="53"/>
        <v>2</v>
      </c>
      <c r="G684" s="2" t="str">
        <f t="shared" si="54"/>
        <v/>
      </c>
      <c r="H684" t="s">
        <v>561</v>
      </c>
      <c r="I684">
        <v>10439</v>
      </c>
      <c r="J684">
        <v>489</v>
      </c>
      <c r="K684">
        <v>490</v>
      </c>
      <c r="L684" t="s">
        <v>31</v>
      </c>
      <c r="M684" t="s">
        <v>20</v>
      </c>
      <c r="N684">
        <v>97</v>
      </c>
      <c r="O684">
        <v>466</v>
      </c>
      <c r="P684">
        <v>5</v>
      </c>
      <c r="Q684" t="s">
        <v>704</v>
      </c>
      <c r="BA684" s="1"/>
      <c r="BG684" s="2"/>
    </row>
    <row r="685" ht="15" customHeight="1">
      <c r="A685" t="str">
        <f t="shared" si="50"/>
        <v>2018_12_76_3</v>
      </c>
      <c r="B685" t="str">
        <f t="shared" si="51"/>
        <v>2018_12_10707</v>
      </c>
      <c r="C685" s="1" t="s">
        <v>560</v>
      </c>
      <c r="D685">
        <f t="shared" si="52"/>
        <v>684</v>
      </c>
      <c r="E685">
        <v>76</v>
      </c>
      <c r="F685">
        <f t="shared" si="53"/>
        <v>3</v>
      </c>
      <c r="G685" s="2" t="str">
        <f t="shared" si="54"/>
        <v/>
      </c>
      <c r="H685" t="s">
        <v>561</v>
      </c>
      <c r="I685">
        <v>10707</v>
      </c>
      <c r="J685">
        <v>490</v>
      </c>
      <c r="K685">
        <v>489</v>
      </c>
      <c r="L685" t="s">
        <v>31</v>
      </c>
      <c r="M685" t="s">
        <v>20</v>
      </c>
      <c r="N685">
        <v>145</v>
      </c>
      <c r="O685">
        <v>466</v>
      </c>
      <c r="P685">
        <v>5</v>
      </c>
      <c r="Q685" t="s">
        <v>705</v>
      </c>
      <c r="BA685" s="1"/>
      <c r="BG685" s="2"/>
    </row>
    <row r="686" ht="15" customHeight="1">
      <c r="A686" t="str">
        <f t="shared" si="50"/>
        <v>2018_12_76_4</v>
      </c>
      <c r="B686" t="str">
        <f t="shared" si="51"/>
        <v>2018_12_11848</v>
      </c>
      <c r="C686" s="1" t="s">
        <v>560</v>
      </c>
      <c r="D686">
        <f t="shared" si="52"/>
        <v>685</v>
      </c>
      <c r="E686">
        <v>76</v>
      </c>
      <c r="F686">
        <f t="shared" si="53"/>
        <v>4</v>
      </c>
      <c r="G686" s="2" t="str">
        <f t="shared" si="54"/>
        <v>x</v>
      </c>
      <c r="H686" t="s">
        <v>561</v>
      </c>
      <c r="I686">
        <v>11848</v>
      </c>
      <c r="J686">
        <v>489</v>
      </c>
      <c r="K686">
        <v>490</v>
      </c>
      <c r="L686" t="s">
        <v>20</v>
      </c>
      <c r="M686" t="s">
        <v>20</v>
      </c>
      <c r="N686">
        <v>23</v>
      </c>
      <c r="O686">
        <v>466</v>
      </c>
      <c r="P686">
        <v>5</v>
      </c>
      <c r="Q686" t="s">
        <v>706</v>
      </c>
      <c r="BA686" s="1"/>
      <c r="BG686" s="2"/>
    </row>
    <row r="687" ht="15" customHeight="1">
      <c r="A687" t="str">
        <f t="shared" si="50"/>
        <v>2018_12_77_1</v>
      </c>
      <c r="B687" t="str">
        <f t="shared" si="51"/>
        <v>2018_12_8604</v>
      </c>
      <c r="C687" s="1" t="s">
        <v>560</v>
      </c>
      <c r="D687">
        <f t="shared" si="52"/>
        <v>686</v>
      </c>
      <c r="E687">
        <v>77</v>
      </c>
      <c r="F687">
        <f t="shared" si="53"/>
        <v>1</v>
      </c>
      <c r="G687" s="2" t="str">
        <f t="shared" si="54"/>
        <v/>
      </c>
      <c r="H687" t="s">
        <v>561</v>
      </c>
      <c r="I687">
        <v>8604</v>
      </c>
      <c r="J687">
        <v>518</v>
      </c>
      <c r="K687">
        <v>517</v>
      </c>
      <c r="L687" t="s">
        <v>19</v>
      </c>
      <c r="M687" t="s">
        <v>20</v>
      </c>
      <c r="N687">
        <v>273</v>
      </c>
      <c r="O687">
        <v>1497</v>
      </c>
      <c r="P687">
        <v>10</v>
      </c>
      <c r="Q687" t="s">
        <v>707</v>
      </c>
      <c r="BA687" s="1"/>
      <c r="BG687" s="2"/>
    </row>
    <row r="688" ht="15" customHeight="1">
      <c r="A688" t="str">
        <f t="shared" si="50"/>
        <v>2018_12_77_2</v>
      </c>
      <c r="B688" t="str">
        <f t="shared" si="51"/>
        <v>2018_12_9044</v>
      </c>
      <c r="C688" s="1" t="s">
        <v>560</v>
      </c>
      <c r="D688">
        <f t="shared" si="52"/>
        <v>687</v>
      </c>
      <c r="E688">
        <v>77</v>
      </c>
      <c r="F688">
        <f t="shared" si="53"/>
        <v>2</v>
      </c>
      <c r="G688" s="2" t="str">
        <f t="shared" si="54"/>
        <v/>
      </c>
      <c r="H688" t="s">
        <v>561</v>
      </c>
      <c r="I688">
        <v>9044</v>
      </c>
      <c r="J688">
        <v>517</v>
      </c>
      <c r="K688">
        <v>518</v>
      </c>
      <c r="L688" t="s">
        <v>31</v>
      </c>
      <c r="M688" t="s">
        <v>20</v>
      </c>
      <c r="N688">
        <v>158</v>
      </c>
      <c r="O688">
        <v>1497</v>
      </c>
      <c r="P688">
        <v>10</v>
      </c>
      <c r="Q688" t="s">
        <v>708</v>
      </c>
      <c r="BA688" s="1"/>
      <c r="BG688" s="2"/>
    </row>
    <row r="689" ht="15" customHeight="1">
      <c r="A689" t="str">
        <f t="shared" si="50"/>
        <v>2018_12_77_3</v>
      </c>
      <c r="B689" t="str">
        <f t="shared" si="51"/>
        <v>2018_12_9693</v>
      </c>
      <c r="C689" s="1" t="s">
        <v>560</v>
      </c>
      <c r="D689">
        <f t="shared" si="52"/>
        <v>688</v>
      </c>
      <c r="E689">
        <v>77</v>
      </c>
      <c r="F689">
        <f t="shared" si="53"/>
        <v>3</v>
      </c>
      <c r="G689" s="2" t="str">
        <f t="shared" si="54"/>
        <v/>
      </c>
      <c r="H689" t="s">
        <v>561</v>
      </c>
      <c r="I689">
        <v>9693</v>
      </c>
      <c r="J689">
        <v>518</v>
      </c>
      <c r="K689">
        <v>517</v>
      </c>
      <c r="L689" t="s">
        <v>31</v>
      </c>
      <c r="M689" t="s">
        <v>20</v>
      </c>
      <c r="N689">
        <v>175</v>
      </c>
      <c r="O689">
        <v>1497</v>
      </c>
      <c r="P689">
        <v>10</v>
      </c>
      <c r="Q689" t="s">
        <v>709</v>
      </c>
      <c r="BA689" s="1"/>
      <c r="BG689" s="2"/>
    </row>
    <row r="690" ht="15" customHeight="1">
      <c r="A690" t="str">
        <f t="shared" si="50"/>
        <v>2018_12_77_4</v>
      </c>
      <c r="B690" t="str">
        <f t="shared" si="51"/>
        <v>2018_12_9822</v>
      </c>
      <c r="C690" s="1" t="s">
        <v>560</v>
      </c>
      <c r="D690">
        <f t="shared" si="52"/>
        <v>689</v>
      </c>
      <c r="E690">
        <v>77</v>
      </c>
      <c r="F690">
        <f t="shared" si="53"/>
        <v>4</v>
      </c>
      <c r="G690" s="2" t="str">
        <f t="shared" si="54"/>
        <v/>
      </c>
      <c r="H690" t="s">
        <v>561</v>
      </c>
      <c r="I690">
        <v>9822</v>
      </c>
      <c r="J690">
        <v>517</v>
      </c>
      <c r="K690">
        <v>518</v>
      </c>
      <c r="L690" t="s">
        <v>31</v>
      </c>
      <c r="M690" t="s">
        <v>20</v>
      </c>
      <c r="N690">
        <v>239</v>
      </c>
      <c r="O690">
        <v>1497</v>
      </c>
      <c r="P690">
        <v>10</v>
      </c>
      <c r="Q690" t="s">
        <v>710</v>
      </c>
      <c r="BA690" s="1"/>
      <c r="BG690" s="2"/>
    </row>
    <row r="691" ht="15" customHeight="1">
      <c r="A691" t="str">
        <f t="shared" si="50"/>
        <v>2018_12_77_5</v>
      </c>
      <c r="B691" t="str">
        <f t="shared" si="51"/>
        <v>2018_12_10899</v>
      </c>
      <c r="C691" s="1" t="s">
        <v>560</v>
      </c>
      <c r="D691">
        <f t="shared" si="52"/>
        <v>690</v>
      </c>
      <c r="E691">
        <v>77</v>
      </c>
      <c r="F691">
        <f t="shared" si="53"/>
        <v>5</v>
      </c>
      <c r="G691" s="2" t="str">
        <f t="shared" si="54"/>
        <v/>
      </c>
      <c r="H691" t="s">
        <v>561</v>
      </c>
      <c r="I691">
        <v>10899</v>
      </c>
      <c r="J691">
        <v>518</v>
      </c>
      <c r="K691">
        <v>517</v>
      </c>
      <c r="L691" t="s">
        <v>31</v>
      </c>
      <c r="M691" t="s">
        <v>20</v>
      </c>
      <c r="N691">
        <v>127</v>
      </c>
      <c r="O691">
        <v>1497</v>
      </c>
      <c r="P691">
        <v>10</v>
      </c>
      <c r="Q691" t="s">
        <v>711</v>
      </c>
      <c r="BA691" s="1"/>
      <c r="BG691" s="2"/>
    </row>
    <row r="692" ht="15" customHeight="1">
      <c r="A692" t="str">
        <f t="shared" si="50"/>
        <v>2018_12_77_6</v>
      </c>
      <c r="B692" t="str">
        <f t="shared" si="51"/>
        <v>2018_12_10988</v>
      </c>
      <c r="C692" s="1" t="s">
        <v>560</v>
      </c>
      <c r="D692">
        <f t="shared" si="52"/>
        <v>691</v>
      </c>
      <c r="E692">
        <v>77</v>
      </c>
      <c r="F692">
        <f t="shared" si="53"/>
        <v>6</v>
      </c>
      <c r="G692" s="2" t="str">
        <f t="shared" si="54"/>
        <v/>
      </c>
      <c r="H692" t="s">
        <v>561</v>
      </c>
      <c r="I692">
        <v>10988</v>
      </c>
      <c r="J692">
        <v>517</v>
      </c>
      <c r="K692">
        <v>518</v>
      </c>
      <c r="L692" t="s">
        <v>31</v>
      </c>
      <c r="M692" t="s">
        <v>20</v>
      </c>
      <c r="N692">
        <v>107</v>
      </c>
      <c r="O692">
        <v>1497</v>
      </c>
      <c r="P692">
        <v>10</v>
      </c>
      <c r="Q692" t="s">
        <v>712</v>
      </c>
      <c r="BA692" s="1"/>
      <c r="BG692" s="2"/>
    </row>
    <row r="693" ht="15" customHeight="1">
      <c r="A693" t="str">
        <f t="shared" si="50"/>
        <v>2018_12_77_7</v>
      </c>
      <c r="B693" t="str">
        <f t="shared" si="51"/>
        <v>2018_12_11895</v>
      </c>
      <c r="C693" s="1" t="s">
        <v>560</v>
      </c>
      <c r="D693">
        <f t="shared" si="52"/>
        <v>692</v>
      </c>
      <c r="E693">
        <v>77</v>
      </c>
      <c r="F693">
        <f t="shared" si="53"/>
        <v>7</v>
      </c>
      <c r="G693" s="2" t="str">
        <f t="shared" si="54"/>
        <v/>
      </c>
      <c r="H693" t="s">
        <v>561</v>
      </c>
      <c r="I693">
        <v>11895</v>
      </c>
      <c r="J693">
        <v>518</v>
      </c>
      <c r="K693">
        <v>517</v>
      </c>
      <c r="L693" t="s">
        <v>31</v>
      </c>
      <c r="M693" t="s">
        <v>20</v>
      </c>
      <c r="N693">
        <v>100</v>
      </c>
      <c r="O693">
        <v>1497</v>
      </c>
      <c r="P693">
        <v>10</v>
      </c>
      <c r="Q693" t="s">
        <v>713</v>
      </c>
      <c r="BA693" s="1"/>
      <c r="BG693" s="2"/>
    </row>
    <row r="694" ht="15" customHeight="1">
      <c r="A694" t="str">
        <f t="shared" si="50"/>
        <v>2018_12_77_8</v>
      </c>
      <c r="B694" t="str">
        <f t="shared" si="51"/>
        <v>2018_12_12327</v>
      </c>
      <c r="C694" s="1" t="s">
        <v>560</v>
      </c>
      <c r="D694">
        <f t="shared" si="52"/>
        <v>693</v>
      </c>
      <c r="E694">
        <v>77</v>
      </c>
      <c r="F694">
        <f t="shared" si="53"/>
        <v>8</v>
      </c>
      <c r="G694" s="2" t="str">
        <f t="shared" si="54"/>
        <v/>
      </c>
      <c r="H694" t="s">
        <v>561</v>
      </c>
      <c r="I694">
        <v>12327</v>
      </c>
      <c r="J694">
        <v>517</v>
      </c>
      <c r="K694">
        <v>518</v>
      </c>
      <c r="L694" t="s">
        <v>31</v>
      </c>
      <c r="M694" t="s">
        <v>20</v>
      </c>
      <c r="N694">
        <v>242</v>
      </c>
      <c r="O694">
        <v>1497</v>
      </c>
      <c r="P694">
        <v>10</v>
      </c>
      <c r="Q694" t="s">
        <v>714</v>
      </c>
      <c r="BA694" s="1"/>
      <c r="BG694" s="2"/>
    </row>
    <row r="695" ht="15" customHeight="1">
      <c r="A695" t="str">
        <f t="shared" si="50"/>
        <v>2018_12_77_9</v>
      </c>
      <c r="B695" t="str">
        <f t="shared" si="51"/>
        <v>2018_12_13372</v>
      </c>
      <c r="C695" s="1" t="s">
        <v>560</v>
      </c>
      <c r="D695">
        <f t="shared" si="52"/>
        <v>694</v>
      </c>
      <c r="E695">
        <v>77</v>
      </c>
      <c r="F695">
        <f t="shared" si="53"/>
        <v>9</v>
      </c>
      <c r="G695" s="2" t="str">
        <f t="shared" si="54"/>
        <v>x</v>
      </c>
      <c r="H695" t="s">
        <v>561</v>
      </c>
      <c r="I695">
        <v>13372</v>
      </c>
      <c r="J695">
        <v>518</v>
      </c>
      <c r="K695">
        <v>517</v>
      </c>
      <c r="L695" t="s">
        <v>20</v>
      </c>
      <c r="M695" t="s">
        <v>20</v>
      </c>
      <c r="N695">
        <v>55</v>
      </c>
      <c r="O695">
        <v>1497</v>
      </c>
      <c r="P695">
        <v>10</v>
      </c>
      <c r="Q695" t="s">
        <v>715</v>
      </c>
      <c r="BA695" s="1"/>
      <c r="BG695" s="2"/>
    </row>
    <row r="696" ht="15" customHeight="1">
      <c r="A696" t="str">
        <f t="shared" si="50"/>
        <v>2018_12_78_1</v>
      </c>
      <c r="B696" t="str">
        <f t="shared" si="51"/>
        <v>2018_12_8319</v>
      </c>
      <c r="C696" s="1" t="s">
        <v>560</v>
      </c>
      <c r="D696">
        <f t="shared" si="52"/>
        <v>695</v>
      </c>
      <c r="E696">
        <v>78</v>
      </c>
      <c r="F696">
        <f t="shared" si="53"/>
        <v>1</v>
      </c>
      <c r="G696" s="2" t="str">
        <f t="shared" si="54"/>
        <v/>
      </c>
      <c r="H696" t="s">
        <v>561</v>
      </c>
      <c r="I696">
        <v>8319</v>
      </c>
      <c r="J696">
        <v>546</v>
      </c>
      <c r="K696">
        <v>545</v>
      </c>
      <c r="L696" t="s">
        <v>19</v>
      </c>
      <c r="M696" t="s">
        <v>20</v>
      </c>
      <c r="N696">
        <v>82</v>
      </c>
      <c r="O696">
        <v>2006</v>
      </c>
      <c r="P696">
        <v>11</v>
      </c>
      <c r="Q696" t="s">
        <v>716</v>
      </c>
      <c r="BA696" s="1"/>
      <c r="BG696" s="2"/>
    </row>
    <row r="697" ht="15" customHeight="1">
      <c r="A697" t="str">
        <f t="shared" si="50"/>
        <v>2018_12_78_2</v>
      </c>
      <c r="B697" t="str">
        <f t="shared" si="51"/>
        <v>2018_12_9045</v>
      </c>
      <c r="C697" s="1" t="s">
        <v>560</v>
      </c>
      <c r="D697">
        <f t="shared" si="52"/>
        <v>696</v>
      </c>
      <c r="E697">
        <v>78</v>
      </c>
      <c r="F697">
        <f t="shared" si="53"/>
        <v>2</v>
      </c>
      <c r="G697" s="2" t="str">
        <f t="shared" si="54"/>
        <v/>
      </c>
      <c r="H697" t="s">
        <v>561</v>
      </c>
      <c r="I697">
        <v>9045</v>
      </c>
      <c r="J697">
        <v>545</v>
      </c>
      <c r="K697">
        <v>546</v>
      </c>
      <c r="L697" t="s">
        <v>31</v>
      </c>
      <c r="M697" t="s">
        <v>20</v>
      </c>
      <c r="N697">
        <v>330</v>
      </c>
      <c r="O697">
        <v>2006</v>
      </c>
      <c r="P697">
        <v>11</v>
      </c>
      <c r="Q697" t="s">
        <v>717</v>
      </c>
      <c r="BA697" s="1"/>
      <c r="BG697" s="2"/>
    </row>
    <row r="698" ht="15" customHeight="1">
      <c r="A698" t="str">
        <f t="shared" si="50"/>
        <v>2018_12_78_3</v>
      </c>
      <c r="B698" t="str">
        <f t="shared" si="51"/>
        <v>2018_12_9344</v>
      </c>
      <c r="C698" s="1" t="s">
        <v>560</v>
      </c>
      <c r="D698">
        <f t="shared" si="52"/>
        <v>697</v>
      </c>
      <c r="E698">
        <v>78</v>
      </c>
      <c r="F698">
        <f t="shared" si="53"/>
        <v>3</v>
      </c>
      <c r="G698" s="2" t="str">
        <f t="shared" si="54"/>
        <v/>
      </c>
      <c r="H698" t="s">
        <v>561</v>
      </c>
      <c r="I698">
        <v>9344</v>
      </c>
      <c r="J698">
        <v>546</v>
      </c>
      <c r="K698">
        <v>545</v>
      </c>
      <c r="L698" t="s">
        <v>31</v>
      </c>
      <c r="M698" t="s">
        <v>20</v>
      </c>
      <c r="N698">
        <v>214</v>
      </c>
      <c r="O698">
        <v>2006</v>
      </c>
      <c r="P698">
        <v>11</v>
      </c>
      <c r="Q698" t="s">
        <v>718</v>
      </c>
      <c r="BA698" s="1"/>
      <c r="BG698" s="2"/>
    </row>
    <row r="699" ht="15" customHeight="1">
      <c r="A699" t="str">
        <f t="shared" si="50"/>
        <v>2018_12_78_4</v>
      </c>
      <c r="B699" t="str">
        <f t="shared" si="51"/>
        <v>2018_12_10226</v>
      </c>
      <c r="C699" s="1" t="s">
        <v>560</v>
      </c>
      <c r="D699">
        <f t="shared" si="52"/>
        <v>698</v>
      </c>
      <c r="E699">
        <v>78</v>
      </c>
      <c r="F699">
        <f t="shared" si="53"/>
        <v>4</v>
      </c>
      <c r="G699" s="2" t="str">
        <f t="shared" si="54"/>
        <v/>
      </c>
      <c r="H699" t="s">
        <v>561</v>
      </c>
      <c r="I699">
        <v>10226</v>
      </c>
      <c r="J699">
        <v>545</v>
      </c>
      <c r="K699">
        <v>546</v>
      </c>
      <c r="L699" t="s">
        <v>31</v>
      </c>
      <c r="M699" t="s">
        <v>20</v>
      </c>
      <c r="N699">
        <v>436</v>
      </c>
      <c r="O699">
        <v>2006</v>
      </c>
      <c r="P699">
        <v>11</v>
      </c>
      <c r="Q699" t="s">
        <v>719</v>
      </c>
      <c r="BA699" s="1"/>
      <c r="BG699" s="2"/>
    </row>
    <row r="700" ht="15" customHeight="1">
      <c r="A700" t="str">
        <f t="shared" si="50"/>
        <v>2018_12_78_5</v>
      </c>
      <c r="B700" t="str">
        <f t="shared" si="51"/>
        <v>2018_12_10527</v>
      </c>
      <c r="C700" s="1" t="s">
        <v>560</v>
      </c>
      <c r="D700">
        <f t="shared" si="52"/>
        <v>699</v>
      </c>
      <c r="E700">
        <v>78</v>
      </c>
      <c r="F700">
        <f t="shared" si="53"/>
        <v>5</v>
      </c>
      <c r="G700" s="2" t="str">
        <f t="shared" si="54"/>
        <v/>
      </c>
      <c r="H700" t="s">
        <v>561</v>
      </c>
      <c r="I700">
        <v>10527</v>
      </c>
      <c r="J700">
        <v>546</v>
      </c>
      <c r="K700">
        <v>545</v>
      </c>
      <c r="L700" t="s">
        <v>31</v>
      </c>
      <c r="M700" t="s">
        <v>20</v>
      </c>
      <c r="N700">
        <v>320</v>
      </c>
      <c r="O700">
        <v>2006</v>
      </c>
      <c r="P700">
        <v>11</v>
      </c>
      <c r="Q700" t="s">
        <v>720</v>
      </c>
      <c r="BA700" s="1"/>
      <c r="BG700" s="2"/>
    </row>
    <row r="701" ht="15" customHeight="1">
      <c r="A701" t="str">
        <f t="shared" si="50"/>
        <v>2018_12_78_6</v>
      </c>
      <c r="B701" t="str">
        <f t="shared" si="51"/>
        <v>2018_12_10800</v>
      </c>
      <c r="C701" s="1" t="s">
        <v>560</v>
      </c>
      <c r="D701">
        <f t="shared" si="52"/>
        <v>700</v>
      </c>
      <c r="E701">
        <v>78</v>
      </c>
      <c r="F701">
        <f t="shared" si="53"/>
        <v>6</v>
      </c>
      <c r="G701" s="2" t="str">
        <f t="shared" si="54"/>
        <v/>
      </c>
      <c r="H701" t="s">
        <v>561</v>
      </c>
      <c r="I701">
        <v>10800</v>
      </c>
      <c r="J701">
        <v>545</v>
      </c>
      <c r="K701">
        <v>546</v>
      </c>
      <c r="L701" t="s">
        <v>31</v>
      </c>
      <c r="M701" t="s">
        <v>20</v>
      </c>
      <c r="N701">
        <v>237</v>
      </c>
      <c r="O701">
        <v>2006</v>
      </c>
      <c r="P701">
        <v>11</v>
      </c>
      <c r="Q701" t="s">
        <v>721</v>
      </c>
      <c r="BA701" s="1"/>
      <c r="BG701" s="2"/>
    </row>
    <row r="702" ht="15" customHeight="1">
      <c r="A702" t="str">
        <f t="shared" si="50"/>
        <v>2018_12_78_7</v>
      </c>
      <c r="B702" t="str">
        <f t="shared" si="51"/>
        <v>2018_12_10830</v>
      </c>
      <c r="C702" s="1" t="s">
        <v>560</v>
      </c>
      <c r="D702">
        <f t="shared" si="52"/>
        <v>701</v>
      </c>
      <c r="E702">
        <v>78</v>
      </c>
      <c r="F702">
        <f t="shared" si="53"/>
        <v>7</v>
      </c>
      <c r="G702" s="2" t="str">
        <f t="shared" si="54"/>
        <v/>
      </c>
      <c r="H702" t="s">
        <v>561</v>
      </c>
      <c r="I702">
        <v>10830</v>
      </c>
      <c r="J702">
        <v>546</v>
      </c>
      <c r="K702">
        <v>545</v>
      </c>
      <c r="L702" t="s">
        <v>31</v>
      </c>
      <c r="M702" t="s">
        <v>20</v>
      </c>
      <c r="N702">
        <v>93</v>
      </c>
      <c r="O702">
        <v>2006</v>
      </c>
      <c r="P702">
        <v>11</v>
      </c>
      <c r="Q702" t="s">
        <v>722</v>
      </c>
      <c r="BA702" s="1"/>
      <c r="BG702" s="2"/>
    </row>
    <row r="703" ht="15" customHeight="1">
      <c r="A703" t="str">
        <f t="shared" si="50"/>
        <v>2018_12_78_8</v>
      </c>
      <c r="B703" t="str">
        <f t="shared" si="51"/>
        <v>2018_12_10864</v>
      </c>
      <c r="C703" s="1" t="s">
        <v>560</v>
      </c>
      <c r="D703">
        <f t="shared" si="52"/>
        <v>702</v>
      </c>
      <c r="E703">
        <v>78</v>
      </c>
      <c r="F703">
        <f t="shared" si="53"/>
        <v>8</v>
      </c>
      <c r="G703" s="2" t="str">
        <f t="shared" si="54"/>
        <v>x</v>
      </c>
      <c r="H703" t="s">
        <v>561</v>
      </c>
      <c r="I703">
        <v>10864</v>
      </c>
      <c r="J703">
        <v>545</v>
      </c>
      <c r="K703">
        <v>546</v>
      </c>
      <c r="L703" t="s">
        <v>20</v>
      </c>
      <c r="M703" t="s">
        <v>20</v>
      </c>
      <c r="N703">
        <v>106</v>
      </c>
      <c r="O703">
        <v>2006</v>
      </c>
      <c r="P703">
        <v>11</v>
      </c>
      <c r="Q703" t="s">
        <v>723</v>
      </c>
      <c r="BA703" s="1"/>
      <c r="BG703" s="2"/>
    </row>
    <row r="704" ht="15" customHeight="1">
      <c r="A704" t="str">
        <f t="shared" si="50"/>
        <v>2018_12_79_1</v>
      </c>
      <c r="B704" t="str">
        <f t="shared" si="51"/>
        <v>2018_12_8240</v>
      </c>
      <c r="C704" s="1" t="s">
        <v>560</v>
      </c>
      <c r="D704">
        <f t="shared" si="52"/>
        <v>703</v>
      </c>
      <c r="E704">
        <v>79</v>
      </c>
      <c r="F704">
        <f t="shared" si="53"/>
        <v>1</v>
      </c>
      <c r="G704" s="2" t="str">
        <f t="shared" si="54"/>
        <v/>
      </c>
      <c r="H704" t="s">
        <v>561</v>
      </c>
      <c r="I704">
        <v>8240</v>
      </c>
      <c r="J704">
        <v>882</v>
      </c>
      <c r="K704">
        <v>881</v>
      </c>
      <c r="L704" t="s">
        <v>19</v>
      </c>
      <c r="M704" t="s">
        <v>40</v>
      </c>
      <c r="N704">
        <v>146</v>
      </c>
      <c r="O704">
        <v>1515</v>
      </c>
      <c r="P704">
        <v>12</v>
      </c>
      <c r="Q704" t="s">
        <v>724</v>
      </c>
      <c r="BA704" s="1"/>
      <c r="BG704" s="2"/>
    </row>
    <row r="705" ht="15" customHeight="1">
      <c r="A705" t="str">
        <f t="shared" si="50"/>
        <v>2018_12_79_2</v>
      </c>
      <c r="B705" t="str">
        <f t="shared" si="51"/>
        <v>2018_12_9029</v>
      </c>
      <c r="C705" s="1" t="s">
        <v>560</v>
      </c>
      <c r="D705">
        <f t="shared" si="52"/>
        <v>704</v>
      </c>
      <c r="E705">
        <v>79</v>
      </c>
      <c r="F705">
        <f t="shared" si="53"/>
        <v>2</v>
      </c>
      <c r="G705" s="2" t="str">
        <f t="shared" si="54"/>
        <v/>
      </c>
      <c r="H705" t="s">
        <v>561</v>
      </c>
      <c r="I705">
        <v>9029</v>
      </c>
      <c r="J705">
        <v>881</v>
      </c>
      <c r="K705">
        <v>882</v>
      </c>
      <c r="L705" t="s">
        <v>31</v>
      </c>
      <c r="M705" t="s">
        <v>40</v>
      </c>
      <c r="N705">
        <v>77</v>
      </c>
      <c r="O705">
        <v>1515</v>
      </c>
      <c r="P705">
        <v>12</v>
      </c>
      <c r="Q705" t="s">
        <v>725</v>
      </c>
      <c r="BA705" s="1"/>
      <c r="BG705" s="2"/>
    </row>
    <row r="706" ht="15" customHeight="1">
      <c r="A706" t="str">
        <f t="shared" ref="A706:A769" si="55">CONCATENATE($C706,"_",$E706,"_",$F706)</f>
        <v>2018_12_79_3</v>
      </c>
      <c r="B706" t="str">
        <f t="shared" ref="B706:B769" si="56">CONCATENATE($C706,"_",$I706)</f>
        <v>2018_12_9890</v>
      </c>
      <c r="C706" s="1" t="s">
        <v>560</v>
      </c>
      <c r="D706">
        <f t="shared" ref="D706:D769" si="57">IF(ISNUMBER($D705),$D705+1,1)</f>
        <v>705</v>
      </c>
      <c r="E706">
        <v>79</v>
      </c>
      <c r="F706">
        <f t="shared" ref="F706:F769" si="58">IF($E706="","",IF($E706=$E705,$F705+1,1))</f>
        <v>3</v>
      </c>
      <c r="G706" s="2" t="str">
        <f t="shared" ref="G706:G769" si="59">IF($E707=$E706,"","x")</f>
        <v/>
      </c>
      <c r="H706" t="s">
        <v>561</v>
      </c>
      <c r="I706">
        <v>9890</v>
      </c>
      <c r="J706">
        <v>882</v>
      </c>
      <c r="K706">
        <v>881</v>
      </c>
      <c r="L706" t="s">
        <v>31</v>
      </c>
      <c r="M706" t="s">
        <v>40</v>
      </c>
      <c r="N706">
        <v>179</v>
      </c>
      <c r="O706">
        <v>1515</v>
      </c>
      <c r="P706">
        <v>12</v>
      </c>
      <c r="Q706" t="s">
        <v>726</v>
      </c>
      <c r="BA706" s="1"/>
      <c r="BG706" s="2"/>
    </row>
    <row r="707" ht="15" customHeight="1">
      <c r="A707" t="str">
        <f t="shared" si="55"/>
        <v>2018_12_79_4</v>
      </c>
      <c r="B707" t="str">
        <f t="shared" si="56"/>
        <v>2018_12_10206</v>
      </c>
      <c r="C707" s="1" t="s">
        <v>560</v>
      </c>
      <c r="D707">
        <f t="shared" si="57"/>
        <v>706</v>
      </c>
      <c r="E707">
        <v>79</v>
      </c>
      <c r="F707">
        <f t="shared" si="58"/>
        <v>4</v>
      </c>
      <c r="G707" s="2" t="str">
        <f t="shared" si="59"/>
        <v/>
      </c>
      <c r="H707" t="s">
        <v>561</v>
      </c>
      <c r="I707">
        <v>10206</v>
      </c>
      <c r="J707">
        <v>881</v>
      </c>
      <c r="K707">
        <v>882</v>
      </c>
      <c r="L707" t="s">
        <v>31</v>
      </c>
      <c r="M707" t="s">
        <v>40</v>
      </c>
      <c r="N707">
        <v>115</v>
      </c>
      <c r="O707">
        <v>1515</v>
      </c>
      <c r="P707">
        <v>12</v>
      </c>
      <c r="Q707" t="s">
        <v>727</v>
      </c>
      <c r="BA707" s="1"/>
      <c r="BG707" s="2"/>
    </row>
    <row r="708" ht="15" customHeight="1">
      <c r="A708" t="str">
        <f t="shared" si="55"/>
        <v>2018_12_79_5</v>
      </c>
      <c r="B708" t="str">
        <f t="shared" si="56"/>
        <v>2018_12_10965</v>
      </c>
      <c r="C708" s="1" t="s">
        <v>560</v>
      </c>
      <c r="D708">
        <f t="shared" si="57"/>
        <v>707</v>
      </c>
      <c r="E708">
        <v>79</v>
      </c>
      <c r="F708">
        <f t="shared" si="58"/>
        <v>5</v>
      </c>
      <c r="G708" s="2" t="str">
        <f t="shared" si="59"/>
        <v/>
      </c>
      <c r="H708" t="s">
        <v>561</v>
      </c>
      <c r="I708">
        <v>10965</v>
      </c>
      <c r="J708">
        <v>882</v>
      </c>
      <c r="K708">
        <v>881</v>
      </c>
      <c r="L708" t="s">
        <v>31</v>
      </c>
      <c r="M708" t="s">
        <v>40</v>
      </c>
      <c r="N708">
        <v>355</v>
      </c>
      <c r="O708">
        <v>1515</v>
      </c>
      <c r="P708">
        <v>12</v>
      </c>
      <c r="Q708" t="s">
        <v>728</v>
      </c>
      <c r="BA708" s="1"/>
      <c r="BG708" s="2"/>
    </row>
    <row r="709" ht="15" customHeight="1">
      <c r="A709" t="str">
        <f t="shared" si="55"/>
        <v>2018_12_79_6</v>
      </c>
      <c r="B709" t="str">
        <f t="shared" si="56"/>
        <v>2018_12_12762</v>
      </c>
      <c r="C709" s="1" t="s">
        <v>560</v>
      </c>
      <c r="D709">
        <f t="shared" si="57"/>
        <v>708</v>
      </c>
      <c r="E709">
        <v>79</v>
      </c>
      <c r="F709">
        <f t="shared" si="58"/>
        <v>6</v>
      </c>
      <c r="G709" s="2" t="str">
        <f t="shared" si="59"/>
        <v/>
      </c>
      <c r="H709" t="s">
        <v>561</v>
      </c>
      <c r="I709">
        <v>12762</v>
      </c>
      <c r="J709">
        <v>881</v>
      </c>
      <c r="K709">
        <v>882</v>
      </c>
      <c r="L709" t="s">
        <v>31</v>
      </c>
      <c r="M709" t="s">
        <v>40</v>
      </c>
      <c r="N709">
        <v>128</v>
      </c>
      <c r="O709">
        <v>1515</v>
      </c>
      <c r="P709">
        <v>12</v>
      </c>
      <c r="Q709" t="s">
        <v>729</v>
      </c>
      <c r="BA709" s="1"/>
      <c r="BG709" s="2"/>
    </row>
    <row r="710" ht="15" customHeight="1">
      <c r="A710" t="str">
        <f t="shared" si="55"/>
        <v>2018_12_79_7</v>
      </c>
      <c r="B710" t="str">
        <f t="shared" si="56"/>
        <v>2018_12_12834</v>
      </c>
      <c r="C710" s="1" t="s">
        <v>560</v>
      </c>
      <c r="D710">
        <f t="shared" si="57"/>
        <v>709</v>
      </c>
      <c r="E710">
        <v>79</v>
      </c>
      <c r="F710">
        <f t="shared" si="58"/>
        <v>7</v>
      </c>
      <c r="G710" s="2" t="str">
        <f t="shared" si="59"/>
        <v/>
      </c>
      <c r="H710" t="s">
        <v>561</v>
      </c>
      <c r="I710">
        <v>12834</v>
      </c>
      <c r="J710">
        <v>882</v>
      </c>
      <c r="K710">
        <v>881</v>
      </c>
      <c r="L710" t="s">
        <v>31</v>
      </c>
      <c r="M710" t="s">
        <v>40</v>
      </c>
      <c r="N710">
        <v>159</v>
      </c>
      <c r="O710">
        <v>1515</v>
      </c>
      <c r="P710">
        <v>12</v>
      </c>
      <c r="Q710" t="s">
        <v>730</v>
      </c>
      <c r="BA710" s="1"/>
      <c r="BG710" s="2"/>
    </row>
    <row r="711" ht="15" customHeight="1">
      <c r="A711" t="str">
        <f t="shared" si="55"/>
        <v>2018_12_79_8</v>
      </c>
      <c r="B711" t="str">
        <f t="shared" si="56"/>
        <v>2018_12_13010</v>
      </c>
      <c r="C711" s="1" t="s">
        <v>560</v>
      </c>
      <c r="D711">
        <f t="shared" si="57"/>
        <v>710</v>
      </c>
      <c r="E711">
        <v>79</v>
      </c>
      <c r="F711">
        <f t="shared" si="58"/>
        <v>8</v>
      </c>
      <c r="G711" s="2" t="str">
        <f t="shared" si="59"/>
        <v/>
      </c>
      <c r="H711" t="s">
        <v>561</v>
      </c>
      <c r="I711">
        <v>13010</v>
      </c>
      <c r="J711">
        <v>881</v>
      </c>
      <c r="K711">
        <v>882</v>
      </c>
      <c r="L711" t="s">
        <v>31</v>
      </c>
      <c r="M711" t="s">
        <v>40</v>
      </c>
      <c r="N711">
        <v>37</v>
      </c>
      <c r="O711">
        <v>1515</v>
      </c>
      <c r="P711">
        <v>12</v>
      </c>
      <c r="Q711" t="s">
        <v>731</v>
      </c>
      <c r="BA711" s="1"/>
      <c r="BG711" s="2"/>
    </row>
    <row r="712" ht="15" customHeight="1">
      <c r="A712" t="str">
        <f t="shared" si="55"/>
        <v>2018_12_79_9</v>
      </c>
      <c r="B712" t="str">
        <f t="shared" si="56"/>
        <v>2018_12_13127</v>
      </c>
      <c r="C712" s="1" t="s">
        <v>560</v>
      </c>
      <c r="D712">
        <f t="shared" si="57"/>
        <v>711</v>
      </c>
      <c r="E712">
        <v>79</v>
      </c>
      <c r="F712">
        <f t="shared" si="58"/>
        <v>9</v>
      </c>
      <c r="G712" s="2" t="str">
        <f t="shared" si="59"/>
        <v/>
      </c>
      <c r="H712" t="s">
        <v>561</v>
      </c>
      <c r="I712">
        <v>13127</v>
      </c>
      <c r="J712">
        <v>882</v>
      </c>
      <c r="K712">
        <v>881</v>
      </c>
      <c r="L712" t="s">
        <v>31</v>
      </c>
      <c r="M712" t="s">
        <v>40</v>
      </c>
      <c r="N712">
        <v>129</v>
      </c>
      <c r="O712">
        <v>1515</v>
      </c>
      <c r="P712">
        <v>12</v>
      </c>
      <c r="Q712" t="s">
        <v>732</v>
      </c>
      <c r="BA712" s="1"/>
      <c r="BG712" s="2"/>
    </row>
    <row r="713" ht="15" customHeight="1">
      <c r="A713" t="str">
        <f t="shared" si="55"/>
        <v>2018_12_79_10</v>
      </c>
      <c r="B713" t="str">
        <f t="shared" si="56"/>
        <v>2018_12_13341</v>
      </c>
      <c r="C713" s="1" t="s">
        <v>560</v>
      </c>
      <c r="D713">
        <f t="shared" si="57"/>
        <v>712</v>
      </c>
      <c r="E713">
        <v>79</v>
      </c>
      <c r="F713">
        <f t="shared" si="58"/>
        <v>10</v>
      </c>
      <c r="G713" s="2" t="str">
        <f t="shared" si="59"/>
        <v/>
      </c>
      <c r="H713" t="s">
        <v>561</v>
      </c>
      <c r="I713">
        <v>13341</v>
      </c>
      <c r="J713">
        <v>881</v>
      </c>
      <c r="K713">
        <v>882</v>
      </c>
      <c r="L713" t="s">
        <v>31</v>
      </c>
      <c r="M713" t="s">
        <v>40</v>
      </c>
      <c r="N713">
        <v>70</v>
      </c>
      <c r="O713">
        <v>1515</v>
      </c>
      <c r="P713">
        <v>12</v>
      </c>
      <c r="Q713" t="s">
        <v>733</v>
      </c>
      <c r="BA713" s="1"/>
      <c r="BG713" s="2"/>
    </row>
    <row r="714" ht="15" customHeight="1">
      <c r="A714" t="str">
        <f t="shared" si="55"/>
        <v>2018_12_79_11</v>
      </c>
      <c r="B714" t="str">
        <f t="shared" si="56"/>
        <v>2018_12_13365</v>
      </c>
      <c r="C714" s="1" t="s">
        <v>560</v>
      </c>
      <c r="D714">
        <f t="shared" si="57"/>
        <v>713</v>
      </c>
      <c r="E714">
        <v>79</v>
      </c>
      <c r="F714">
        <f t="shared" si="58"/>
        <v>11</v>
      </c>
      <c r="G714" s="2" t="str">
        <f t="shared" si="59"/>
        <v>x</v>
      </c>
      <c r="H714" t="s">
        <v>561</v>
      </c>
      <c r="I714">
        <v>13365</v>
      </c>
      <c r="J714">
        <v>882</v>
      </c>
      <c r="K714">
        <v>881</v>
      </c>
      <c r="L714" t="s">
        <v>40</v>
      </c>
      <c r="M714" t="s">
        <v>40</v>
      </c>
      <c r="N714">
        <v>99</v>
      </c>
      <c r="O714">
        <v>1515</v>
      </c>
      <c r="P714">
        <v>12</v>
      </c>
      <c r="Q714" t="s">
        <v>734</v>
      </c>
      <c r="BA714" s="1"/>
      <c r="BG714" s="2"/>
    </row>
    <row r="715" ht="15" customHeight="1">
      <c r="A715" t="str">
        <f t="shared" si="55"/>
        <v>2018_12_80_1</v>
      </c>
      <c r="B715" t="str">
        <f t="shared" si="56"/>
        <v>2018_12_8647</v>
      </c>
      <c r="C715" s="1" t="s">
        <v>560</v>
      </c>
      <c r="D715">
        <f t="shared" si="57"/>
        <v>714</v>
      </c>
      <c r="E715">
        <v>80</v>
      </c>
      <c r="F715">
        <f t="shared" si="58"/>
        <v>1</v>
      </c>
      <c r="G715" s="2" t="str">
        <f t="shared" si="59"/>
        <v/>
      </c>
      <c r="H715" t="s">
        <v>561</v>
      </c>
      <c r="I715">
        <v>8647</v>
      </c>
      <c r="J715">
        <v>910</v>
      </c>
      <c r="K715">
        <v>909</v>
      </c>
      <c r="L715" t="s">
        <v>158</v>
      </c>
      <c r="M715" t="s">
        <v>40</v>
      </c>
      <c r="N715">
        <v>191</v>
      </c>
      <c r="O715">
        <v>1889</v>
      </c>
      <c r="P715">
        <v>5</v>
      </c>
      <c r="Q715" t="s">
        <v>735</v>
      </c>
      <c r="BA715" s="1"/>
      <c r="BG715" s="2"/>
    </row>
    <row r="716" ht="15" customHeight="1">
      <c r="A716" t="str">
        <f t="shared" si="55"/>
        <v>2018_12_80_2</v>
      </c>
      <c r="B716" t="str">
        <f t="shared" si="56"/>
        <v>2018_12_8890</v>
      </c>
      <c r="C716" s="1" t="s">
        <v>560</v>
      </c>
      <c r="D716">
        <f t="shared" si="57"/>
        <v>715</v>
      </c>
      <c r="E716">
        <v>80</v>
      </c>
      <c r="F716">
        <f t="shared" si="58"/>
        <v>2</v>
      </c>
      <c r="G716" s="2" t="str">
        <f t="shared" si="59"/>
        <v/>
      </c>
      <c r="H716" t="s">
        <v>561</v>
      </c>
      <c r="I716">
        <v>8890</v>
      </c>
      <c r="J716">
        <v>909</v>
      </c>
      <c r="K716">
        <v>910</v>
      </c>
      <c r="L716" t="s">
        <v>31</v>
      </c>
      <c r="M716" t="s">
        <v>40</v>
      </c>
      <c r="N716">
        <v>70</v>
      </c>
      <c r="O716">
        <v>1889</v>
      </c>
      <c r="P716">
        <v>5</v>
      </c>
      <c r="Q716" t="s">
        <v>736</v>
      </c>
      <c r="BA716" s="1"/>
      <c r="BG716" s="2"/>
    </row>
    <row r="717" ht="15" customHeight="1">
      <c r="A717" t="str">
        <f t="shared" si="55"/>
        <v>2018_12_80_3</v>
      </c>
      <c r="B717" t="str">
        <f t="shared" si="56"/>
        <v>2018_12_11631</v>
      </c>
      <c r="C717" s="1" t="s">
        <v>560</v>
      </c>
      <c r="D717">
        <f t="shared" si="57"/>
        <v>716</v>
      </c>
      <c r="E717">
        <v>80</v>
      </c>
      <c r="F717">
        <f t="shared" si="58"/>
        <v>3</v>
      </c>
      <c r="G717" s="2" t="str">
        <f t="shared" si="59"/>
        <v/>
      </c>
      <c r="H717" t="s">
        <v>561</v>
      </c>
      <c r="I717">
        <v>11631</v>
      </c>
      <c r="J717">
        <v>910</v>
      </c>
      <c r="K717">
        <v>909</v>
      </c>
      <c r="L717" t="s">
        <v>31</v>
      </c>
      <c r="M717" t="s">
        <v>40</v>
      </c>
      <c r="N717">
        <v>1370</v>
      </c>
      <c r="O717">
        <v>1889</v>
      </c>
      <c r="P717">
        <v>5</v>
      </c>
      <c r="Q717" t="s">
        <v>737</v>
      </c>
      <c r="BA717" s="1"/>
      <c r="BG717" s="2"/>
    </row>
    <row r="718" ht="15" customHeight="1">
      <c r="A718" t="str">
        <f t="shared" si="55"/>
        <v>2018_12_80_4</v>
      </c>
      <c r="B718" t="str">
        <f t="shared" si="56"/>
        <v>2018_12_13151</v>
      </c>
      <c r="C718" s="1" t="s">
        <v>560</v>
      </c>
      <c r="D718">
        <f t="shared" si="57"/>
        <v>717</v>
      </c>
      <c r="E718">
        <v>80</v>
      </c>
      <c r="F718">
        <f t="shared" si="58"/>
        <v>4</v>
      </c>
      <c r="G718" s="2" t="str">
        <f t="shared" si="59"/>
        <v>x</v>
      </c>
      <c r="H718" t="s">
        <v>561</v>
      </c>
      <c r="I718">
        <v>13151</v>
      </c>
      <c r="J718">
        <v>909</v>
      </c>
      <c r="K718">
        <v>910</v>
      </c>
      <c r="L718" t="s">
        <v>40</v>
      </c>
      <c r="M718" t="s">
        <v>40</v>
      </c>
      <c r="N718">
        <v>237</v>
      </c>
      <c r="O718">
        <v>1889</v>
      </c>
      <c r="P718">
        <v>5</v>
      </c>
      <c r="Q718" t="s">
        <v>738</v>
      </c>
      <c r="BA718" s="1"/>
      <c r="BG718" s="2"/>
    </row>
    <row r="719" ht="15" customHeight="1">
      <c r="A719" t="str">
        <f t="shared" si="55"/>
        <v>2018_12_81_1</v>
      </c>
      <c r="B719" t="str">
        <f t="shared" si="56"/>
        <v>2018_12_8744</v>
      </c>
      <c r="C719" s="1" t="s">
        <v>560</v>
      </c>
      <c r="D719">
        <f t="shared" si="57"/>
        <v>718</v>
      </c>
      <c r="E719">
        <v>81</v>
      </c>
      <c r="F719">
        <f t="shared" si="58"/>
        <v>1</v>
      </c>
      <c r="G719" s="2" t="str">
        <f t="shared" si="59"/>
        <v/>
      </c>
      <c r="H719" t="s">
        <v>561</v>
      </c>
      <c r="I719">
        <v>8744</v>
      </c>
      <c r="J719">
        <v>938</v>
      </c>
      <c r="K719">
        <v>937</v>
      </c>
      <c r="L719" t="s">
        <v>19</v>
      </c>
      <c r="M719" t="s">
        <v>20</v>
      </c>
      <c r="N719">
        <v>375</v>
      </c>
      <c r="O719">
        <v>1875</v>
      </c>
      <c r="P719">
        <v>10</v>
      </c>
      <c r="Q719" t="s">
        <v>739</v>
      </c>
      <c r="BA719" s="1"/>
      <c r="BG719" s="2"/>
    </row>
    <row r="720" ht="15" customHeight="1">
      <c r="A720" t="str">
        <f t="shared" si="55"/>
        <v>2018_12_81_2</v>
      </c>
      <c r="B720" t="str">
        <f t="shared" si="56"/>
        <v>2018_12_10326</v>
      </c>
      <c r="C720" s="1" t="s">
        <v>560</v>
      </c>
      <c r="D720">
        <f t="shared" si="57"/>
        <v>719</v>
      </c>
      <c r="E720">
        <v>81</v>
      </c>
      <c r="F720">
        <f t="shared" si="58"/>
        <v>2</v>
      </c>
      <c r="G720" s="2" t="str">
        <f t="shared" si="59"/>
        <v/>
      </c>
      <c r="H720" t="s">
        <v>561</v>
      </c>
      <c r="I720">
        <v>10326</v>
      </c>
      <c r="J720">
        <v>937</v>
      </c>
      <c r="K720">
        <v>938</v>
      </c>
      <c r="L720" t="s">
        <v>31</v>
      </c>
      <c r="M720" t="s">
        <v>20</v>
      </c>
      <c r="N720">
        <v>370</v>
      </c>
      <c r="O720">
        <v>1875</v>
      </c>
      <c r="P720">
        <v>10</v>
      </c>
      <c r="Q720" t="s">
        <v>740</v>
      </c>
      <c r="BA720" s="1"/>
      <c r="BG720" s="2"/>
    </row>
    <row r="721" ht="15" customHeight="1">
      <c r="A721" t="str">
        <f t="shared" si="55"/>
        <v>2018_12_81_3</v>
      </c>
      <c r="B721" t="str">
        <f t="shared" si="56"/>
        <v>2018_12_12177</v>
      </c>
      <c r="C721" s="1" t="s">
        <v>560</v>
      </c>
      <c r="D721">
        <f t="shared" si="57"/>
        <v>720</v>
      </c>
      <c r="E721">
        <v>81</v>
      </c>
      <c r="F721">
        <f t="shared" si="58"/>
        <v>3</v>
      </c>
      <c r="G721" s="2" t="str">
        <f t="shared" si="59"/>
        <v/>
      </c>
      <c r="H721" t="s">
        <v>561</v>
      </c>
      <c r="I721">
        <v>12177</v>
      </c>
      <c r="J721">
        <v>938</v>
      </c>
      <c r="K721">
        <v>937</v>
      </c>
      <c r="L721" t="s">
        <v>31</v>
      </c>
      <c r="M721" t="s">
        <v>20</v>
      </c>
      <c r="N721">
        <v>221</v>
      </c>
      <c r="O721">
        <v>1875</v>
      </c>
      <c r="P721">
        <v>10</v>
      </c>
      <c r="Q721" t="s">
        <v>741</v>
      </c>
      <c r="BA721" s="1"/>
      <c r="BG721" s="2"/>
    </row>
    <row r="722" ht="15" customHeight="1">
      <c r="A722" t="str">
        <f t="shared" si="55"/>
        <v>2018_12_81_4</v>
      </c>
      <c r="B722" t="str">
        <f t="shared" si="56"/>
        <v>2018_12_12512</v>
      </c>
      <c r="C722" s="1" t="s">
        <v>560</v>
      </c>
      <c r="D722">
        <f t="shared" si="57"/>
        <v>721</v>
      </c>
      <c r="E722">
        <v>81</v>
      </c>
      <c r="F722">
        <f t="shared" si="58"/>
        <v>4</v>
      </c>
      <c r="G722" s="2" t="str">
        <f t="shared" si="59"/>
        <v/>
      </c>
      <c r="H722" t="s">
        <v>561</v>
      </c>
      <c r="I722">
        <v>12512</v>
      </c>
      <c r="J722">
        <v>937</v>
      </c>
      <c r="K722">
        <v>938</v>
      </c>
      <c r="L722" t="s">
        <v>31</v>
      </c>
      <c r="M722" t="s">
        <v>20</v>
      </c>
      <c r="N722">
        <v>240</v>
      </c>
      <c r="O722">
        <v>1875</v>
      </c>
      <c r="P722">
        <v>10</v>
      </c>
      <c r="Q722" t="s">
        <v>742</v>
      </c>
      <c r="BA722" s="1"/>
      <c r="BG722" s="2"/>
    </row>
    <row r="723" ht="15" customHeight="1">
      <c r="A723" t="str">
        <f t="shared" si="55"/>
        <v>2018_12_81_5</v>
      </c>
      <c r="B723" t="str">
        <f t="shared" si="56"/>
        <v>2018_12_12689</v>
      </c>
      <c r="C723" s="1" t="s">
        <v>560</v>
      </c>
      <c r="D723">
        <f t="shared" si="57"/>
        <v>722</v>
      </c>
      <c r="E723">
        <v>81</v>
      </c>
      <c r="F723">
        <f t="shared" si="58"/>
        <v>5</v>
      </c>
      <c r="G723" s="2" t="str">
        <f t="shared" si="59"/>
        <v/>
      </c>
      <c r="H723" t="s">
        <v>561</v>
      </c>
      <c r="I723">
        <v>12689</v>
      </c>
      <c r="J723">
        <v>938</v>
      </c>
      <c r="K723">
        <v>937</v>
      </c>
      <c r="L723" t="s">
        <v>31</v>
      </c>
      <c r="M723" t="s">
        <v>20</v>
      </c>
      <c r="N723">
        <v>119</v>
      </c>
      <c r="O723">
        <v>1875</v>
      </c>
      <c r="P723">
        <v>10</v>
      </c>
      <c r="Q723" t="s">
        <v>743</v>
      </c>
      <c r="BA723" s="1"/>
      <c r="BG723" s="2"/>
    </row>
    <row r="724" ht="15" customHeight="1">
      <c r="A724" t="str">
        <f t="shared" si="55"/>
        <v>2018_12_81_6</v>
      </c>
      <c r="B724" t="str">
        <f t="shared" si="56"/>
        <v>2018_12_12976</v>
      </c>
      <c r="C724" s="1" t="s">
        <v>560</v>
      </c>
      <c r="D724">
        <f t="shared" si="57"/>
        <v>723</v>
      </c>
      <c r="E724">
        <v>81</v>
      </c>
      <c r="F724">
        <f t="shared" si="58"/>
        <v>6</v>
      </c>
      <c r="G724" s="2" t="str">
        <f t="shared" si="59"/>
        <v/>
      </c>
      <c r="H724" t="s">
        <v>561</v>
      </c>
      <c r="I724">
        <v>12976</v>
      </c>
      <c r="J724">
        <v>937</v>
      </c>
      <c r="K724">
        <v>938</v>
      </c>
      <c r="L724" t="s">
        <v>31</v>
      </c>
      <c r="M724" t="s">
        <v>20</v>
      </c>
      <c r="N724">
        <v>242</v>
      </c>
      <c r="O724">
        <v>1875</v>
      </c>
      <c r="P724">
        <v>10</v>
      </c>
      <c r="Q724" t="s">
        <v>744</v>
      </c>
      <c r="BA724" s="1"/>
      <c r="BG724" s="2"/>
    </row>
    <row r="725" ht="15" customHeight="1">
      <c r="A725" t="str">
        <f t="shared" si="55"/>
        <v>2018_12_81_7</v>
      </c>
      <c r="B725" t="str">
        <f t="shared" si="56"/>
        <v>2018_12_13071</v>
      </c>
      <c r="C725" s="1" t="s">
        <v>560</v>
      </c>
      <c r="D725">
        <f t="shared" si="57"/>
        <v>724</v>
      </c>
      <c r="E725">
        <v>81</v>
      </c>
      <c r="F725">
        <f t="shared" si="58"/>
        <v>7</v>
      </c>
      <c r="G725" s="2" t="str">
        <f t="shared" si="59"/>
        <v/>
      </c>
      <c r="H725" t="s">
        <v>561</v>
      </c>
      <c r="I725">
        <v>13071</v>
      </c>
      <c r="J725">
        <v>938</v>
      </c>
      <c r="K725">
        <v>937</v>
      </c>
      <c r="L725" t="s">
        <v>31</v>
      </c>
      <c r="M725" t="s">
        <v>20</v>
      </c>
      <c r="N725">
        <v>175</v>
      </c>
      <c r="O725">
        <v>1875</v>
      </c>
      <c r="P725">
        <v>10</v>
      </c>
      <c r="Q725" t="s">
        <v>745</v>
      </c>
      <c r="BA725" s="1"/>
      <c r="BG725" s="2"/>
    </row>
    <row r="726" ht="15" customHeight="1">
      <c r="A726" t="str">
        <f t="shared" si="55"/>
        <v>2018_12_81_8</v>
      </c>
      <c r="B726" t="str">
        <f t="shared" si="56"/>
        <v>2018_12_13740</v>
      </c>
      <c r="C726" s="1" t="s">
        <v>560</v>
      </c>
      <c r="D726">
        <f t="shared" si="57"/>
        <v>725</v>
      </c>
      <c r="E726">
        <v>81</v>
      </c>
      <c r="F726">
        <f t="shared" si="58"/>
        <v>8</v>
      </c>
      <c r="G726" s="2" t="str">
        <f t="shared" si="59"/>
        <v/>
      </c>
      <c r="H726" t="s">
        <v>561</v>
      </c>
      <c r="I726">
        <v>13740</v>
      </c>
      <c r="J726">
        <v>937</v>
      </c>
      <c r="K726">
        <v>938</v>
      </c>
      <c r="L726" t="s">
        <v>31</v>
      </c>
      <c r="M726" t="s">
        <v>20</v>
      </c>
      <c r="N726">
        <v>69</v>
      </c>
      <c r="O726">
        <v>1875</v>
      </c>
      <c r="P726">
        <v>10</v>
      </c>
      <c r="Q726" t="s">
        <v>746</v>
      </c>
      <c r="BA726" s="1"/>
      <c r="BG726" s="2"/>
    </row>
    <row r="727" ht="15" customHeight="1">
      <c r="A727" t="str">
        <f t="shared" si="55"/>
        <v>2018_12_81_9</v>
      </c>
      <c r="B727" t="str">
        <f t="shared" si="56"/>
        <v>2018_12_13875</v>
      </c>
      <c r="C727" s="1" t="s">
        <v>560</v>
      </c>
      <c r="D727">
        <f t="shared" si="57"/>
        <v>726</v>
      </c>
      <c r="E727">
        <v>81</v>
      </c>
      <c r="F727">
        <f t="shared" si="58"/>
        <v>9</v>
      </c>
      <c r="G727" s="2" t="str">
        <f t="shared" si="59"/>
        <v>x</v>
      </c>
      <c r="H727" t="s">
        <v>561</v>
      </c>
      <c r="I727">
        <v>13875</v>
      </c>
      <c r="J727">
        <v>938</v>
      </c>
      <c r="K727">
        <v>937</v>
      </c>
      <c r="L727" t="s">
        <v>20</v>
      </c>
      <c r="M727" t="s">
        <v>20</v>
      </c>
      <c r="N727">
        <v>43</v>
      </c>
      <c r="O727">
        <v>1875</v>
      </c>
      <c r="P727">
        <v>10</v>
      </c>
      <c r="Q727" t="s">
        <v>747</v>
      </c>
      <c r="BA727" s="1"/>
      <c r="BG727" s="2"/>
    </row>
    <row r="728" ht="15" customHeight="1">
      <c r="A728" t="str">
        <f t="shared" si="55"/>
        <v>2018_12_83_1</v>
      </c>
      <c r="B728" t="str">
        <f t="shared" si="56"/>
        <v>2018_12_13981</v>
      </c>
      <c r="C728" s="1" t="s">
        <v>560</v>
      </c>
      <c r="D728">
        <f t="shared" si="57"/>
        <v>727</v>
      </c>
      <c r="E728">
        <v>83</v>
      </c>
      <c r="F728">
        <f t="shared" si="58"/>
        <v>1</v>
      </c>
      <c r="G728" s="2" t="str">
        <f t="shared" si="59"/>
        <v/>
      </c>
      <c r="H728" t="s">
        <v>561</v>
      </c>
      <c r="I728">
        <v>13981</v>
      </c>
      <c r="J728">
        <v>965</v>
      </c>
      <c r="K728">
        <v>966</v>
      </c>
      <c r="L728" t="s">
        <v>31</v>
      </c>
      <c r="M728" t="s">
        <v>20</v>
      </c>
      <c r="N728">
        <v>64</v>
      </c>
      <c r="O728">
        <v>4574</v>
      </c>
      <c r="P728">
        <v>19</v>
      </c>
      <c r="Q728" t="s">
        <v>748</v>
      </c>
      <c r="BA728" s="1"/>
      <c r="BG728" s="2"/>
    </row>
    <row r="729" ht="15" customHeight="1">
      <c r="A729" t="str">
        <f t="shared" si="55"/>
        <v>2018_12_83_2</v>
      </c>
      <c r="B729" t="str">
        <f t="shared" si="56"/>
        <v>2018_12_14095</v>
      </c>
      <c r="C729" s="1" t="s">
        <v>560</v>
      </c>
      <c r="D729">
        <f t="shared" si="57"/>
        <v>728</v>
      </c>
      <c r="E729">
        <v>83</v>
      </c>
      <c r="F729">
        <f t="shared" si="58"/>
        <v>2</v>
      </c>
      <c r="G729" s="2" t="str">
        <f t="shared" si="59"/>
        <v/>
      </c>
      <c r="H729" t="s">
        <v>561</v>
      </c>
      <c r="I729">
        <v>14095</v>
      </c>
      <c r="J729">
        <v>966</v>
      </c>
      <c r="K729">
        <v>965</v>
      </c>
      <c r="L729" t="s">
        <v>31</v>
      </c>
      <c r="M729" t="s">
        <v>20</v>
      </c>
      <c r="N729">
        <v>73</v>
      </c>
      <c r="O729">
        <v>4574</v>
      </c>
      <c r="P729">
        <v>19</v>
      </c>
      <c r="Q729" t="s">
        <v>749</v>
      </c>
      <c r="BA729" s="1"/>
      <c r="BG729" s="2"/>
    </row>
    <row r="730" ht="15" customHeight="1">
      <c r="A730" t="str">
        <f t="shared" si="55"/>
        <v>2018_12_83_3</v>
      </c>
      <c r="B730" t="str">
        <f t="shared" si="56"/>
        <v>2018_12_14226</v>
      </c>
      <c r="C730" s="1" t="s">
        <v>560</v>
      </c>
      <c r="D730">
        <f t="shared" si="57"/>
        <v>729</v>
      </c>
      <c r="E730">
        <v>83</v>
      </c>
      <c r="F730">
        <f t="shared" si="58"/>
        <v>3</v>
      </c>
      <c r="G730" s="2" t="str">
        <f t="shared" si="59"/>
        <v/>
      </c>
      <c r="H730" t="s">
        <v>561</v>
      </c>
      <c r="I730">
        <v>14226</v>
      </c>
      <c r="J730">
        <v>965</v>
      </c>
      <c r="K730">
        <v>966</v>
      </c>
      <c r="L730" t="s">
        <v>31</v>
      </c>
      <c r="M730" t="s">
        <v>20</v>
      </c>
      <c r="N730">
        <v>9</v>
      </c>
      <c r="O730">
        <v>4574</v>
      </c>
      <c r="P730">
        <v>19</v>
      </c>
      <c r="Q730" t="s">
        <v>750</v>
      </c>
      <c r="BA730" s="1"/>
      <c r="BG730" s="2"/>
    </row>
    <row r="731" ht="15" customHeight="1">
      <c r="A731" t="str">
        <f t="shared" si="55"/>
        <v>2018_12_83_4</v>
      </c>
      <c r="B731" t="str">
        <f t="shared" si="56"/>
        <v>2018_12_14249</v>
      </c>
      <c r="C731" s="1" t="s">
        <v>560</v>
      </c>
      <c r="D731">
        <f t="shared" si="57"/>
        <v>730</v>
      </c>
      <c r="E731">
        <v>83</v>
      </c>
      <c r="F731">
        <f t="shared" si="58"/>
        <v>4</v>
      </c>
      <c r="G731" s="2" t="str">
        <f t="shared" si="59"/>
        <v>x</v>
      </c>
      <c r="H731" t="s">
        <v>561</v>
      </c>
      <c r="I731">
        <v>14249</v>
      </c>
      <c r="J731">
        <v>966</v>
      </c>
      <c r="K731">
        <v>965</v>
      </c>
      <c r="L731" t="s">
        <v>20</v>
      </c>
      <c r="M731" t="s">
        <v>20</v>
      </c>
      <c r="N731">
        <v>54</v>
      </c>
      <c r="O731">
        <v>4574</v>
      </c>
      <c r="P731">
        <v>19</v>
      </c>
      <c r="Q731" t="s">
        <v>751</v>
      </c>
      <c r="BA731" s="1"/>
      <c r="BG731" s="2"/>
    </row>
    <row r="732" ht="15" customHeight="1">
      <c r="A732" t="str">
        <f t="shared" si="55"/>
        <v>2018_12_84_1</v>
      </c>
      <c r="B732" t="str">
        <f t="shared" si="56"/>
        <v>2018_12_8432</v>
      </c>
      <c r="C732" s="1" t="s">
        <v>560</v>
      </c>
      <c r="D732">
        <f t="shared" si="57"/>
        <v>731</v>
      </c>
      <c r="E732">
        <v>84</v>
      </c>
      <c r="F732">
        <f t="shared" si="58"/>
        <v>1</v>
      </c>
      <c r="G732" s="2" t="str">
        <f t="shared" si="59"/>
        <v/>
      </c>
      <c r="H732" t="s">
        <v>561</v>
      </c>
      <c r="I732">
        <v>8432</v>
      </c>
      <c r="J732">
        <v>994</v>
      </c>
      <c r="K732">
        <v>993</v>
      </c>
      <c r="L732" t="s">
        <v>19</v>
      </c>
      <c r="M732" t="s">
        <v>20</v>
      </c>
      <c r="N732">
        <v>154</v>
      </c>
      <c r="O732">
        <v>3166</v>
      </c>
      <c r="P732">
        <v>12</v>
      </c>
      <c r="Q732" t="s">
        <v>752</v>
      </c>
      <c r="BA732" s="1"/>
      <c r="BG732" s="2"/>
    </row>
    <row r="733" ht="15" customHeight="1">
      <c r="A733" t="str">
        <f t="shared" si="55"/>
        <v>2018_12_84_2</v>
      </c>
      <c r="B733" t="str">
        <f t="shared" si="56"/>
        <v>2018_12_8889</v>
      </c>
      <c r="C733" s="1" t="s">
        <v>560</v>
      </c>
      <c r="D733">
        <f t="shared" si="57"/>
        <v>732</v>
      </c>
      <c r="E733">
        <v>84</v>
      </c>
      <c r="F733">
        <f t="shared" si="58"/>
        <v>2</v>
      </c>
      <c r="G733" s="2" t="str">
        <f t="shared" si="59"/>
        <v/>
      </c>
      <c r="H733" t="s">
        <v>561</v>
      </c>
      <c r="I733">
        <v>8889</v>
      </c>
      <c r="J733">
        <v>993</v>
      </c>
      <c r="K733">
        <v>994</v>
      </c>
      <c r="L733" t="s">
        <v>31</v>
      </c>
      <c r="M733" t="s">
        <v>20</v>
      </c>
      <c r="N733">
        <v>349</v>
      </c>
      <c r="O733">
        <v>3166</v>
      </c>
      <c r="P733">
        <v>12</v>
      </c>
      <c r="Q733" t="s">
        <v>753</v>
      </c>
      <c r="BA733" s="1"/>
      <c r="BG733" s="2"/>
    </row>
    <row r="734" ht="15" customHeight="1">
      <c r="A734" t="str">
        <f t="shared" si="55"/>
        <v>2018_12_84_3</v>
      </c>
      <c r="B734" t="str">
        <f t="shared" si="56"/>
        <v>2018_12_9978</v>
      </c>
      <c r="C734" s="1" t="s">
        <v>560</v>
      </c>
      <c r="D734">
        <f t="shared" si="57"/>
        <v>733</v>
      </c>
      <c r="E734">
        <v>84</v>
      </c>
      <c r="F734">
        <f t="shared" si="58"/>
        <v>3</v>
      </c>
      <c r="G734" s="2" t="str">
        <f t="shared" si="59"/>
        <v/>
      </c>
      <c r="H734" t="s">
        <v>561</v>
      </c>
      <c r="I734">
        <v>9978</v>
      </c>
      <c r="J734">
        <v>994</v>
      </c>
      <c r="K734">
        <v>993</v>
      </c>
      <c r="L734" t="s">
        <v>31</v>
      </c>
      <c r="M734" t="s">
        <v>20</v>
      </c>
      <c r="N734">
        <v>395</v>
      </c>
      <c r="O734">
        <v>3166</v>
      </c>
      <c r="P734">
        <v>12</v>
      </c>
      <c r="Q734" t="s">
        <v>754</v>
      </c>
      <c r="BA734" s="1"/>
      <c r="BG734" s="2"/>
    </row>
    <row r="735" ht="15" customHeight="1">
      <c r="A735" t="str">
        <f t="shared" si="55"/>
        <v>2018_12_84_4</v>
      </c>
      <c r="B735" t="str">
        <f t="shared" si="56"/>
        <v>2018_12_10160</v>
      </c>
      <c r="C735" s="1" t="s">
        <v>560</v>
      </c>
      <c r="D735">
        <f t="shared" si="57"/>
        <v>734</v>
      </c>
      <c r="E735">
        <v>84</v>
      </c>
      <c r="F735">
        <f t="shared" si="58"/>
        <v>4</v>
      </c>
      <c r="G735" s="2" t="str">
        <f t="shared" si="59"/>
        <v/>
      </c>
      <c r="H735" t="s">
        <v>561</v>
      </c>
      <c r="I735">
        <v>10160</v>
      </c>
      <c r="J735">
        <v>993</v>
      </c>
      <c r="K735">
        <v>994</v>
      </c>
      <c r="L735" t="s">
        <v>31</v>
      </c>
      <c r="M735" t="s">
        <v>20</v>
      </c>
      <c r="N735">
        <v>559</v>
      </c>
      <c r="O735">
        <v>3166</v>
      </c>
      <c r="P735">
        <v>12</v>
      </c>
      <c r="Q735" t="s">
        <v>755</v>
      </c>
      <c r="BA735" s="1"/>
      <c r="BG735" s="2"/>
    </row>
    <row r="736" ht="15" customHeight="1">
      <c r="A736" t="str">
        <f t="shared" si="55"/>
        <v>2018_12_84_5</v>
      </c>
      <c r="B736" t="str">
        <f t="shared" si="56"/>
        <v>2018_12_11478</v>
      </c>
      <c r="C736" s="1" t="s">
        <v>560</v>
      </c>
      <c r="D736">
        <f t="shared" si="57"/>
        <v>735</v>
      </c>
      <c r="E736">
        <v>84</v>
      </c>
      <c r="F736">
        <f t="shared" si="58"/>
        <v>5</v>
      </c>
      <c r="G736" s="2" t="str">
        <f t="shared" si="59"/>
        <v/>
      </c>
      <c r="H736" t="s">
        <v>561</v>
      </c>
      <c r="I736">
        <v>11478</v>
      </c>
      <c r="J736">
        <v>994</v>
      </c>
      <c r="K736">
        <v>993</v>
      </c>
      <c r="L736" t="s">
        <v>31</v>
      </c>
      <c r="M736" t="s">
        <v>20</v>
      </c>
      <c r="N736">
        <v>428</v>
      </c>
      <c r="O736">
        <v>3166</v>
      </c>
      <c r="P736">
        <v>12</v>
      </c>
      <c r="Q736" t="s">
        <v>756</v>
      </c>
      <c r="BA736" s="1"/>
      <c r="BG736" s="2"/>
    </row>
    <row r="737" ht="15" customHeight="1">
      <c r="A737" t="str">
        <f t="shared" si="55"/>
        <v>2018_12_84_6</v>
      </c>
      <c r="B737" t="str">
        <f t="shared" si="56"/>
        <v>2018_12_11689</v>
      </c>
      <c r="C737" s="1" t="s">
        <v>560</v>
      </c>
      <c r="D737">
        <f t="shared" si="57"/>
        <v>736</v>
      </c>
      <c r="E737">
        <v>84</v>
      </c>
      <c r="F737">
        <f t="shared" si="58"/>
        <v>6</v>
      </c>
      <c r="G737" s="2" t="str">
        <f t="shared" si="59"/>
        <v/>
      </c>
      <c r="H737" t="s">
        <v>561</v>
      </c>
      <c r="I737">
        <v>11689</v>
      </c>
      <c r="J737">
        <v>993</v>
      </c>
      <c r="K737">
        <v>994</v>
      </c>
      <c r="L737" t="s">
        <v>31</v>
      </c>
      <c r="M737" t="s">
        <v>20</v>
      </c>
      <c r="N737">
        <v>204</v>
      </c>
      <c r="O737">
        <v>3166</v>
      </c>
      <c r="P737">
        <v>12</v>
      </c>
      <c r="Q737" t="s">
        <v>757</v>
      </c>
      <c r="BA737" s="1"/>
      <c r="BG737" s="2"/>
    </row>
    <row r="738" ht="15" customHeight="1">
      <c r="A738" t="str">
        <f t="shared" si="55"/>
        <v>2018_12_84_7</v>
      </c>
      <c r="B738" t="str">
        <f t="shared" si="56"/>
        <v>2018_12_12626</v>
      </c>
      <c r="C738" s="1" t="s">
        <v>560</v>
      </c>
      <c r="D738">
        <f t="shared" si="57"/>
        <v>737</v>
      </c>
      <c r="E738">
        <v>84</v>
      </c>
      <c r="F738">
        <f t="shared" si="58"/>
        <v>7</v>
      </c>
      <c r="G738" s="2" t="str">
        <f t="shared" si="59"/>
        <v/>
      </c>
      <c r="H738" t="s">
        <v>561</v>
      </c>
      <c r="I738">
        <v>12626</v>
      </c>
      <c r="J738">
        <v>994</v>
      </c>
      <c r="K738">
        <v>993</v>
      </c>
      <c r="L738" t="s">
        <v>31</v>
      </c>
      <c r="M738" t="s">
        <v>20</v>
      </c>
      <c r="N738">
        <v>127</v>
      </c>
      <c r="O738">
        <v>3166</v>
      </c>
      <c r="P738">
        <v>12</v>
      </c>
      <c r="Q738" t="s">
        <v>758</v>
      </c>
      <c r="BA738" s="1"/>
      <c r="BG738" s="2"/>
    </row>
    <row r="739" ht="15" customHeight="1">
      <c r="A739" t="str">
        <f t="shared" si="55"/>
        <v>2018_12_84_8</v>
      </c>
      <c r="B739" t="str">
        <f t="shared" si="56"/>
        <v>2018_12_12788</v>
      </c>
      <c r="C739" s="1" t="s">
        <v>560</v>
      </c>
      <c r="D739">
        <f t="shared" si="57"/>
        <v>738</v>
      </c>
      <c r="E739">
        <v>84</v>
      </c>
      <c r="F739">
        <f t="shared" si="58"/>
        <v>8</v>
      </c>
      <c r="G739" s="2" t="str">
        <f t="shared" si="59"/>
        <v/>
      </c>
      <c r="H739" t="s">
        <v>561</v>
      </c>
      <c r="I739">
        <v>12788</v>
      </c>
      <c r="J739">
        <v>993</v>
      </c>
      <c r="K739">
        <v>994</v>
      </c>
      <c r="L739" t="s">
        <v>31</v>
      </c>
      <c r="M739" t="s">
        <v>20</v>
      </c>
      <c r="N739">
        <v>467</v>
      </c>
      <c r="O739">
        <v>3166</v>
      </c>
      <c r="P739">
        <v>12</v>
      </c>
      <c r="Q739" t="s">
        <v>759</v>
      </c>
      <c r="BA739" s="1"/>
      <c r="BG739" s="2"/>
    </row>
    <row r="740" ht="15" customHeight="1">
      <c r="A740" t="str">
        <f t="shared" si="55"/>
        <v>2018_12_84_9</v>
      </c>
      <c r="B740" t="str">
        <f t="shared" si="56"/>
        <v>2018_12_13427</v>
      </c>
      <c r="C740" s="1" t="s">
        <v>560</v>
      </c>
      <c r="D740">
        <f t="shared" si="57"/>
        <v>739</v>
      </c>
      <c r="E740">
        <v>84</v>
      </c>
      <c r="F740">
        <f t="shared" si="58"/>
        <v>9</v>
      </c>
      <c r="G740" s="2" t="str">
        <f t="shared" si="59"/>
        <v/>
      </c>
      <c r="H740" t="s">
        <v>561</v>
      </c>
      <c r="I740">
        <v>13427</v>
      </c>
      <c r="J740">
        <v>994</v>
      </c>
      <c r="K740">
        <v>993</v>
      </c>
      <c r="L740" t="s">
        <v>31</v>
      </c>
      <c r="M740" t="s">
        <v>20</v>
      </c>
      <c r="N740">
        <v>159</v>
      </c>
      <c r="O740">
        <v>3166</v>
      </c>
      <c r="P740">
        <v>12</v>
      </c>
      <c r="Q740" t="s">
        <v>760</v>
      </c>
      <c r="BA740" s="1"/>
      <c r="BG740" s="2"/>
    </row>
    <row r="741" ht="15" customHeight="1">
      <c r="A741" t="str">
        <f t="shared" si="55"/>
        <v>2018_12_84_10</v>
      </c>
      <c r="B741" t="str">
        <f t="shared" si="56"/>
        <v>2018_12_13481</v>
      </c>
      <c r="C741" s="1" t="s">
        <v>560</v>
      </c>
      <c r="D741">
        <f t="shared" si="57"/>
        <v>740</v>
      </c>
      <c r="E741">
        <v>84</v>
      </c>
      <c r="F741">
        <f t="shared" si="58"/>
        <v>10</v>
      </c>
      <c r="G741" s="2" t="str">
        <f t="shared" si="59"/>
        <v/>
      </c>
      <c r="H741" t="s">
        <v>561</v>
      </c>
      <c r="I741">
        <v>13481</v>
      </c>
      <c r="J741">
        <v>993</v>
      </c>
      <c r="K741">
        <v>994</v>
      </c>
      <c r="L741" t="s">
        <v>31</v>
      </c>
      <c r="M741" t="s">
        <v>20</v>
      </c>
      <c r="N741">
        <v>173</v>
      </c>
      <c r="O741">
        <v>3166</v>
      </c>
      <c r="P741">
        <v>12</v>
      </c>
      <c r="Q741" t="s">
        <v>761</v>
      </c>
      <c r="BA741" s="1"/>
      <c r="BG741" s="2"/>
    </row>
    <row r="742" ht="15" customHeight="1">
      <c r="A742" t="str">
        <f t="shared" si="55"/>
        <v>2018_12_84_11</v>
      </c>
      <c r="B742" t="str">
        <f t="shared" si="56"/>
        <v>2018_12_13702</v>
      </c>
      <c r="C742" s="1" t="s">
        <v>560</v>
      </c>
      <c r="D742">
        <f t="shared" si="57"/>
        <v>741</v>
      </c>
      <c r="E742">
        <v>84</v>
      </c>
      <c r="F742">
        <f t="shared" si="58"/>
        <v>11</v>
      </c>
      <c r="G742" s="2" t="str">
        <f t="shared" si="59"/>
        <v>x</v>
      </c>
      <c r="H742" t="s">
        <v>561</v>
      </c>
      <c r="I742">
        <v>13702</v>
      </c>
      <c r="J742">
        <v>994</v>
      </c>
      <c r="K742">
        <v>993</v>
      </c>
      <c r="L742" t="s">
        <v>20</v>
      </c>
      <c r="M742" t="s">
        <v>20</v>
      </c>
      <c r="N742">
        <v>130</v>
      </c>
      <c r="O742">
        <v>3166</v>
      </c>
      <c r="P742">
        <v>12</v>
      </c>
      <c r="Q742" t="s">
        <v>762</v>
      </c>
      <c r="BA742" s="1"/>
      <c r="BG742" s="2"/>
    </row>
    <row r="743" ht="15" customHeight="1">
      <c r="A743" t="str">
        <f t="shared" si="55"/>
        <v>2018_12_85_1</v>
      </c>
      <c r="B743" t="str">
        <f t="shared" si="56"/>
        <v>2018_12_7887</v>
      </c>
      <c r="C743" s="1" t="s">
        <v>560</v>
      </c>
      <c r="D743">
        <f t="shared" si="57"/>
        <v>742</v>
      </c>
      <c r="E743">
        <v>85</v>
      </c>
      <c r="F743">
        <f t="shared" si="58"/>
        <v>1</v>
      </c>
      <c r="G743" s="2" t="str">
        <f t="shared" si="59"/>
        <v/>
      </c>
      <c r="H743" t="s">
        <v>561</v>
      </c>
      <c r="I743">
        <v>7887</v>
      </c>
      <c r="J743">
        <v>1022</v>
      </c>
      <c r="K743">
        <v>1021</v>
      </c>
      <c r="L743" t="s">
        <v>19</v>
      </c>
      <c r="M743" t="s">
        <v>40</v>
      </c>
      <c r="N743">
        <v>315</v>
      </c>
      <c r="O743">
        <v>1633</v>
      </c>
      <c r="P743">
        <v>9</v>
      </c>
      <c r="Q743" t="s">
        <v>763</v>
      </c>
      <c r="BA743" s="1"/>
      <c r="BG743" s="2"/>
    </row>
    <row r="744" ht="15" customHeight="1">
      <c r="A744" t="str">
        <f t="shared" si="55"/>
        <v>2018_12_85_2</v>
      </c>
      <c r="B744" t="str">
        <f t="shared" si="56"/>
        <v>2018_12_9250</v>
      </c>
      <c r="C744" s="1" t="s">
        <v>560</v>
      </c>
      <c r="D744">
        <f t="shared" si="57"/>
        <v>743</v>
      </c>
      <c r="E744">
        <v>85</v>
      </c>
      <c r="F744">
        <f t="shared" si="58"/>
        <v>2</v>
      </c>
      <c r="G744" s="2" t="str">
        <f t="shared" si="59"/>
        <v/>
      </c>
      <c r="H744" t="s">
        <v>561</v>
      </c>
      <c r="I744">
        <v>9250</v>
      </c>
      <c r="J744">
        <v>1021</v>
      </c>
      <c r="K744">
        <v>1022</v>
      </c>
      <c r="L744" t="s">
        <v>31</v>
      </c>
      <c r="M744" t="s">
        <v>40</v>
      </c>
      <c r="N744">
        <v>155</v>
      </c>
      <c r="O744">
        <v>1633</v>
      </c>
      <c r="P744">
        <v>9</v>
      </c>
      <c r="Q744" t="s">
        <v>764</v>
      </c>
      <c r="BA744" s="1"/>
      <c r="BG744" s="2"/>
    </row>
    <row r="745" ht="15" customHeight="1">
      <c r="A745" t="str">
        <f t="shared" si="55"/>
        <v>2018_12_85_3</v>
      </c>
      <c r="B745" t="str">
        <f t="shared" si="56"/>
        <v>2018_12_10823</v>
      </c>
      <c r="C745" s="1" t="s">
        <v>560</v>
      </c>
      <c r="D745">
        <f t="shared" si="57"/>
        <v>744</v>
      </c>
      <c r="E745">
        <v>85</v>
      </c>
      <c r="F745">
        <f t="shared" si="58"/>
        <v>3</v>
      </c>
      <c r="G745" s="2" t="str">
        <f t="shared" si="59"/>
        <v/>
      </c>
      <c r="H745" t="s">
        <v>561</v>
      </c>
      <c r="I745">
        <v>10823</v>
      </c>
      <c r="J745">
        <v>1022</v>
      </c>
      <c r="K745">
        <v>1021</v>
      </c>
      <c r="L745" t="s">
        <v>31</v>
      </c>
      <c r="M745" t="s">
        <v>40</v>
      </c>
      <c r="N745">
        <v>228</v>
      </c>
      <c r="O745">
        <v>1633</v>
      </c>
      <c r="P745">
        <v>9</v>
      </c>
      <c r="Q745" t="s">
        <v>765</v>
      </c>
      <c r="BA745" s="1"/>
      <c r="BG745" s="2"/>
    </row>
    <row r="746" ht="15" customHeight="1">
      <c r="A746" t="str">
        <f t="shared" si="55"/>
        <v>2018_12_85_4</v>
      </c>
      <c r="B746" t="str">
        <f t="shared" si="56"/>
        <v>2018_12_11498</v>
      </c>
      <c r="C746" s="1" t="s">
        <v>560</v>
      </c>
      <c r="D746">
        <f t="shared" si="57"/>
        <v>745</v>
      </c>
      <c r="E746">
        <v>85</v>
      </c>
      <c r="F746">
        <f t="shared" si="58"/>
        <v>4</v>
      </c>
      <c r="G746" s="2" t="str">
        <f t="shared" si="59"/>
        <v/>
      </c>
      <c r="H746" t="s">
        <v>561</v>
      </c>
      <c r="I746">
        <v>11498</v>
      </c>
      <c r="J746">
        <v>1021</v>
      </c>
      <c r="K746">
        <v>1022</v>
      </c>
      <c r="L746" t="s">
        <v>31</v>
      </c>
      <c r="M746" t="s">
        <v>40</v>
      </c>
      <c r="N746">
        <v>180</v>
      </c>
      <c r="O746">
        <v>1633</v>
      </c>
      <c r="P746">
        <v>9</v>
      </c>
      <c r="Q746" t="s">
        <v>766</v>
      </c>
      <c r="BA746" s="1"/>
      <c r="BG746" s="2"/>
    </row>
    <row r="747" ht="15" customHeight="1">
      <c r="A747" t="str">
        <f t="shared" si="55"/>
        <v>2018_12_85_5</v>
      </c>
      <c r="B747" t="str">
        <f t="shared" si="56"/>
        <v>2018_12_12163</v>
      </c>
      <c r="C747" s="1" t="s">
        <v>560</v>
      </c>
      <c r="D747">
        <f t="shared" si="57"/>
        <v>746</v>
      </c>
      <c r="E747">
        <v>85</v>
      </c>
      <c r="F747">
        <f t="shared" si="58"/>
        <v>5</v>
      </c>
      <c r="G747" s="2" t="str">
        <f t="shared" si="59"/>
        <v/>
      </c>
      <c r="H747" t="s">
        <v>561</v>
      </c>
      <c r="I747">
        <v>12163</v>
      </c>
      <c r="J747">
        <v>1022</v>
      </c>
      <c r="K747">
        <v>1021</v>
      </c>
      <c r="L747" t="s">
        <v>31</v>
      </c>
      <c r="M747" t="s">
        <v>40</v>
      </c>
      <c r="N747">
        <v>216</v>
      </c>
      <c r="O747">
        <v>1633</v>
      </c>
      <c r="P747">
        <v>9</v>
      </c>
      <c r="Q747" t="s">
        <v>767</v>
      </c>
      <c r="BA747" s="1"/>
      <c r="BG747" s="2"/>
    </row>
    <row r="748" ht="15" customHeight="1">
      <c r="A748" t="str">
        <f t="shared" si="55"/>
        <v>2018_12_85_6</v>
      </c>
      <c r="B748" t="str">
        <f t="shared" si="56"/>
        <v>2018_12_12574</v>
      </c>
      <c r="C748" s="1" t="s">
        <v>560</v>
      </c>
      <c r="D748">
        <f t="shared" si="57"/>
        <v>747</v>
      </c>
      <c r="E748">
        <v>85</v>
      </c>
      <c r="F748">
        <f t="shared" si="58"/>
        <v>6</v>
      </c>
      <c r="G748" s="2" t="str">
        <f t="shared" si="59"/>
        <v/>
      </c>
      <c r="H748" t="s">
        <v>561</v>
      </c>
      <c r="I748">
        <v>12574</v>
      </c>
      <c r="J748">
        <v>1021</v>
      </c>
      <c r="K748">
        <v>1022</v>
      </c>
      <c r="L748" t="s">
        <v>31</v>
      </c>
      <c r="M748" t="s">
        <v>40</v>
      </c>
      <c r="N748">
        <v>226</v>
      </c>
      <c r="O748">
        <v>1633</v>
      </c>
      <c r="P748">
        <v>9</v>
      </c>
      <c r="Q748" t="s">
        <v>768</v>
      </c>
      <c r="BA748" s="1"/>
      <c r="BG748" s="2"/>
    </row>
    <row r="749" ht="15" customHeight="1">
      <c r="A749" t="str">
        <f t="shared" si="55"/>
        <v>2018_12_85_7</v>
      </c>
      <c r="B749" t="str">
        <f t="shared" si="56"/>
        <v>2018_12_13311</v>
      </c>
      <c r="C749" s="1" t="s">
        <v>560</v>
      </c>
      <c r="D749">
        <f t="shared" si="57"/>
        <v>748</v>
      </c>
      <c r="E749">
        <v>85</v>
      </c>
      <c r="F749">
        <f t="shared" si="58"/>
        <v>7</v>
      </c>
      <c r="G749" s="2" t="str">
        <f t="shared" si="59"/>
        <v/>
      </c>
      <c r="H749" t="s">
        <v>561</v>
      </c>
      <c r="I749">
        <v>13311</v>
      </c>
      <c r="J749">
        <v>1022</v>
      </c>
      <c r="K749">
        <v>1021</v>
      </c>
      <c r="L749" t="s">
        <v>31</v>
      </c>
      <c r="M749" t="s">
        <v>40</v>
      </c>
      <c r="N749">
        <v>258</v>
      </c>
      <c r="O749">
        <v>1633</v>
      </c>
      <c r="P749">
        <v>9</v>
      </c>
      <c r="Q749" t="s">
        <v>769</v>
      </c>
      <c r="BA749" s="1"/>
      <c r="BG749" s="2"/>
    </row>
    <row r="750" ht="15" customHeight="1">
      <c r="A750" t="str">
        <f t="shared" si="55"/>
        <v>2018_12_85_8</v>
      </c>
      <c r="B750" t="str">
        <f t="shared" si="56"/>
        <v>2018_12_13865</v>
      </c>
      <c r="C750" s="1" t="s">
        <v>560</v>
      </c>
      <c r="D750">
        <f t="shared" si="57"/>
        <v>749</v>
      </c>
      <c r="E750">
        <v>85</v>
      </c>
      <c r="F750">
        <f t="shared" si="58"/>
        <v>8</v>
      </c>
      <c r="G750" s="2" t="str">
        <f t="shared" si="59"/>
        <v>x</v>
      </c>
      <c r="H750" t="s">
        <v>561</v>
      </c>
      <c r="I750">
        <v>13865</v>
      </c>
      <c r="J750">
        <v>1021</v>
      </c>
      <c r="K750">
        <v>1022</v>
      </c>
      <c r="L750" t="s">
        <v>40</v>
      </c>
      <c r="M750" t="s">
        <v>40</v>
      </c>
      <c r="N750">
        <v>34</v>
      </c>
      <c r="O750">
        <v>1633</v>
      </c>
      <c r="P750">
        <v>9</v>
      </c>
      <c r="Q750" t="s">
        <v>770</v>
      </c>
      <c r="BA750" s="1"/>
      <c r="BG750" s="2"/>
    </row>
    <row r="751" ht="15" customHeight="1">
      <c r="A751" t="str">
        <f t="shared" si="55"/>
        <v>2018_12_86_1</v>
      </c>
      <c r="B751" t="str">
        <f t="shared" si="56"/>
        <v>2018_12_8458</v>
      </c>
      <c r="C751" s="1" t="s">
        <v>560</v>
      </c>
      <c r="D751">
        <f t="shared" si="57"/>
        <v>750</v>
      </c>
      <c r="E751">
        <v>86</v>
      </c>
      <c r="F751">
        <f t="shared" si="58"/>
        <v>1</v>
      </c>
      <c r="G751" s="2" t="str">
        <f t="shared" si="59"/>
        <v/>
      </c>
      <c r="H751" t="s">
        <v>561</v>
      </c>
      <c r="I751">
        <v>8458</v>
      </c>
      <c r="J751">
        <v>1050</v>
      </c>
      <c r="K751">
        <v>1049</v>
      </c>
      <c r="L751" t="s">
        <v>158</v>
      </c>
      <c r="M751" t="s">
        <v>20</v>
      </c>
      <c r="N751">
        <v>117</v>
      </c>
      <c r="O751">
        <v>4273</v>
      </c>
      <c r="P751">
        <v>20</v>
      </c>
      <c r="Q751" t="s">
        <v>771</v>
      </c>
      <c r="BA751" s="1"/>
      <c r="BG751" s="2"/>
    </row>
    <row r="752" ht="15" customHeight="1">
      <c r="A752" t="str">
        <f t="shared" si="55"/>
        <v>2018_12_86_2</v>
      </c>
      <c r="B752" t="str">
        <f t="shared" si="56"/>
        <v>2018_12_8900</v>
      </c>
      <c r="C752" s="1" t="s">
        <v>560</v>
      </c>
      <c r="D752">
        <f t="shared" si="57"/>
        <v>751</v>
      </c>
      <c r="E752">
        <v>86</v>
      </c>
      <c r="F752">
        <f t="shared" si="58"/>
        <v>2</v>
      </c>
      <c r="G752" s="2" t="str">
        <f t="shared" si="59"/>
        <v/>
      </c>
      <c r="H752" t="s">
        <v>561</v>
      </c>
      <c r="I752">
        <v>8900</v>
      </c>
      <c r="J752">
        <v>1049</v>
      </c>
      <c r="K752">
        <v>1050</v>
      </c>
      <c r="L752" t="s">
        <v>31</v>
      </c>
      <c r="M752" t="s">
        <v>20</v>
      </c>
      <c r="N752">
        <v>466</v>
      </c>
      <c r="O752">
        <v>4273</v>
      </c>
      <c r="P752">
        <v>20</v>
      </c>
      <c r="Q752" t="s">
        <v>772</v>
      </c>
      <c r="BA752" s="1"/>
      <c r="BG752" s="2"/>
    </row>
    <row r="753" ht="15" customHeight="1">
      <c r="A753" t="str">
        <f t="shared" si="55"/>
        <v>2018_12_86_3</v>
      </c>
      <c r="B753" t="str">
        <f t="shared" si="56"/>
        <v>2018_12_9742</v>
      </c>
      <c r="C753" s="1" t="s">
        <v>560</v>
      </c>
      <c r="D753">
        <f t="shared" si="57"/>
        <v>752</v>
      </c>
      <c r="E753">
        <v>86</v>
      </c>
      <c r="F753">
        <f t="shared" si="58"/>
        <v>3</v>
      </c>
      <c r="G753" s="2" t="str">
        <f t="shared" si="59"/>
        <v/>
      </c>
      <c r="H753" t="s">
        <v>561</v>
      </c>
      <c r="I753">
        <v>9742</v>
      </c>
      <c r="J753">
        <v>1050</v>
      </c>
      <c r="K753">
        <v>1049</v>
      </c>
      <c r="L753" t="s">
        <v>31</v>
      </c>
      <c r="M753" t="s">
        <v>20</v>
      </c>
      <c r="N753">
        <v>288</v>
      </c>
      <c r="O753">
        <v>4273</v>
      </c>
      <c r="P753">
        <v>20</v>
      </c>
      <c r="Q753" t="s">
        <v>773</v>
      </c>
      <c r="BA753" s="1"/>
      <c r="BG753" s="2"/>
    </row>
    <row r="754" ht="15" customHeight="1">
      <c r="A754" t="str">
        <f t="shared" si="55"/>
        <v>2018_12_86_4</v>
      </c>
      <c r="B754" t="str">
        <f t="shared" si="56"/>
        <v>2018_12_9828</v>
      </c>
      <c r="C754" s="1" t="s">
        <v>560</v>
      </c>
      <c r="D754">
        <f t="shared" si="57"/>
        <v>753</v>
      </c>
      <c r="E754">
        <v>86</v>
      </c>
      <c r="F754">
        <f t="shared" si="58"/>
        <v>4</v>
      </c>
      <c r="G754" s="2" t="str">
        <f t="shared" si="59"/>
        <v/>
      </c>
      <c r="H754" t="s">
        <v>561</v>
      </c>
      <c r="I754">
        <v>9828</v>
      </c>
      <c r="J754">
        <v>1049</v>
      </c>
      <c r="K754">
        <v>1050</v>
      </c>
      <c r="L754" t="s">
        <v>31</v>
      </c>
      <c r="M754" t="s">
        <v>20</v>
      </c>
      <c r="N754">
        <v>452</v>
      </c>
      <c r="O754">
        <v>4273</v>
      </c>
      <c r="P754">
        <v>20</v>
      </c>
      <c r="Q754" t="s">
        <v>774</v>
      </c>
      <c r="BA754" s="1"/>
      <c r="BG754" s="2"/>
    </row>
    <row r="755" ht="15" customHeight="1">
      <c r="A755" t="str">
        <f t="shared" si="55"/>
        <v>2018_12_86_5</v>
      </c>
      <c r="B755" t="str">
        <f t="shared" si="56"/>
        <v>2018_12_11088</v>
      </c>
      <c r="C755" s="1" t="s">
        <v>560</v>
      </c>
      <c r="D755">
        <f t="shared" si="57"/>
        <v>754</v>
      </c>
      <c r="E755">
        <v>86</v>
      </c>
      <c r="F755">
        <f t="shared" si="58"/>
        <v>5</v>
      </c>
      <c r="G755" s="2" t="str">
        <f t="shared" si="59"/>
        <v/>
      </c>
      <c r="H755" t="s">
        <v>561</v>
      </c>
      <c r="I755">
        <v>11088</v>
      </c>
      <c r="J755">
        <v>1050</v>
      </c>
      <c r="K755">
        <v>1049</v>
      </c>
      <c r="L755" t="s">
        <v>31</v>
      </c>
      <c r="M755" t="s">
        <v>20</v>
      </c>
      <c r="N755">
        <v>446</v>
      </c>
      <c r="O755">
        <v>4273</v>
      </c>
      <c r="P755">
        <v>20</v>
      </c>
      <c r="Q755" t="s">
        <v>775</v>
      </c>
      <c r="BA755" s="1"/>
      <c r="BG755" s="2"/>
    </row>
    <row r="756" ht="15" customHeight="1">
      <c r="A756" t="str">
        <f t="shared" si="55"/>
        <v>2018_12_86_6</v>
      </c>
      <c r="B756" t="str">
        <f t="shared" si="56"/>
        <v>2018_12_11259</v>
      </c>
      <c r="C756" s="1" t="s">
        <v>560</v>
      </c>
      <c r="D756">
        <f t="shared" si="57"/>
        <v>755</v>
      </c>
      <c r="E756">
        <v>86</v>
      </c>
      <c r="F756">
        <f t="shared" si="58"/>
        <v>6</v>
      </c>
      <c r="G756" s="2" t="str">
        <f t="shared" si="59"/>
        <v/>
      </c>
      <c r="H756" t="s">
        <v>561</v>
      </c>
      <c r="I756">
        <v>11259</v>
      </c>
      <c r="J756">
        <v>1049</v>
      </c>
      <c r="K756">
        <v>1050</v>
      </c>
      <c r="L756" t="s">
        <v>31</v>
      </c>
      <c r="M756" t="s">
        <v>20</v>
      </c>
      <c r="N756">
        <v>475</v>
      </c>
      <c r="O756">
        <v>4273</v>
      </c>
      <c r="P756">
        <v>20</v>
      </c>
      <c r="Q756" t="s">
        <v>776</v>
      </c>
      <c r="BA756" s="1"/>
      <c r="BG756" s="2"/>
    </row>
    <row r="757" ht="15" customHeight="1">
      <c r="A757" t="str">
        <f t="shared" si="55"/>
        <v>2018_12_86_7</v>
      </c>
      <c r="B757" t="str">
        <f t="shared" si="56"/>
        <v>2018_12_11770</v>
      </c>
      <c r="C757" s="1" t="s">
        <v>560</v>
      </c>
      <c r="D757">
        <f t="shared" si="57"/>
        <v>756</v>
      </c>
      <c r="E757">
        <v>86</v>
      </c>
      <c r="F757">
        <f t="shared" si="58"/>
        <v>7</v>
      </c>
      <c r="G757" s="2" t="str">
        <f t="shared" si="59"/>
        <v/>
      </c>
      <c r="H757" t="s">
        <v>561</v>
      </c>
      <c r="I757">
        <v>11770</v>
      </c>
      <c r="J757">
        <v>1050</v>
      </c>
      <c r="K757">
        <v>1049</v>
      </c>
      <c r="L757" t="s">
        <v>31</v>
      </c>
      <c r="M757" t="s">
        <v>20</v>
      </c>
      <c r="N757">
        <v>294</v>
      </c>
      <c r="O757">
        <v>4273</v>
      </c>
      <c r="P757">
        <v>20</v>
      </c>
      <c r="Q757" t="s">
        <v>777</v>
      </c>
      <c r="BA757" s="1"/>
      <c r="BG757" s="2"/>
    </row>
    <row r="758" ht="15" customHeight="1">
      <c r="A758" t="str">
        <f t="shared" si="55"/>
        <v>2018_12_86_8</v>
      </c>
      <c r="B758" t="str">
        <f t="shared" si="56"/>
        <v>2018_12_11845</v>
      </c>
      <c r="C758" s="1" t="s">
        <v>560</v>
      </c>
      <c r="D758">
        <f t="shared" si="57"/>
        <v>757</v>
      </c>
      <c r="E758">
        <v>86</v>
      </c>
      <c r="F758">
        <f t="shared" si="58"/>
        <v>8</v>
      </c>
      <c r="G758" s="2" t="str">
        <f t="shared" si="59"/>
        <v/>
      </c>
      <c r="H758" t="s">
        <v>561</v>
      </c>
      <c r="I758">
        <v>11845</v>
      </c>
      <c r="J758">
        <v>1049</v>
      </c>
      <c r="K758">
        <v>1050</v>
      </c>
      <c r="L758" t="s">
        <v>31</v>
      </c>
      <c r="M758" t="s">
        <v>20</v>
      </c>
      <c r="N758">
        <v>302</v>
      </c>
      <c r="O758">
        <v>4273</v>
      </c>
      <c r="P758">
        <v>20</v>
      </c>
      <c r="Q758" t="s">
        <v>778</v>
      </c>
      <c r="BA758" s="1"/>
      <c r="BG758" s="2"/>
    </row>
    <row r="759" ht="15" customHeight="1">
      <c r="A759" t="str">
        <f t="shared" si="55"/>
        <v>2018_12_86_9</v>
      </c>
      <c r="B759" t="str">
        <f t="shared" si="56"/>
        <v>2018_12_11898</v>
      </c>
      <c r="C759" s="1" t="s">
        <v>560</v>
      </c>
      <c r="D759">
        <f t="shared" si="57"/>
        <v>758</v>
      </c>
      <c r="E759">
        <v>86</v>
      </c>
      <c r="F759">
        <f t="shared" si="58"/>
        <v>9</v>
      </c>
      <c r="G759" s="2" t="str">
        <f t="shared" si="59"/>
        <v/>
      </c>
      <c r="H759" t="s">
        <v>561</v>
      </c>
      <c r="I759">
        <v>11898</v>
      </c>
      <c r="J759">
        <v>1050</v>
      </c>
      <c r="K759">
        <v>1049</v>
      </c>
      <c r="L759" t="s">
        <v>31</v>
      </c>
      <c r="M759" t="s">
        <v>20</v>
      </c>
      <c r="N759">
        <v>203</v>
      </c>
      <c r="O759">
        <v>4273</v>
      </c>
      <c r="P759">
        <v>20</v>
      </c>
      <c r="Q759" t="s">
        <v>779</v>
      </c>
      <c r="BA759" s="1"/>
      <c r="BG759" s="2"/>
    </row>
    <row r="760" ht="15" customHeight="1">
      <c r="A760" t="str">
        <f t="shared" si="55"/>
        <v>2018_12_86_10</v>
      </c>
      <c r="B760" t="str">
        <f t="shared" si="56"/>
        <v>2018_12_11934</v>
      </c>
      <c r="C760" s="1" t="s">
        <v>560</v>
      </c>
      <c r="D760">
        <f t="shared" si="57"/>
        <v>759</v>
      </c>
      <c r="E760">
        <v>86</v>
      </c>
      <c r="F760">
        <f t="shared" si="58"/>
        <v>10</v>
      </c>
      <c r="G760" s="2" t="str">
        <f t="shared" si="59"/>
        <v/>
      </c>
      <c r="H760" t="s">
        <v>561</v>
      </c>
      <c r="I760">
        <v>11934</v>
      </c>
      <c r="J760">
        <v>1049</v>
      </c>
      <c r="K760">
        <v>1050</v>
      </c>
      <c r="L760" t="s">
        <v>31</v>
      </c>
      <c r="M760" t="s">
        <v>20</v>
      </c>
      <c r="N760">
        <v>182</v>
      </c>
      <c r="O760">
        <v>4273</v>
      </c>
      <c r="P760">
        <v>20</v>
      </c>
      <c r="Q760" t="s">
        <v>780</v>
      </c>
      <c r="BA760" s="1"/>
      <c r="BG760" s="2"/>
    </row>
    <row r="761" ht="15" customHeight="1">
      <c r="A761" t="str">
        <f t="shared" si="55"/>
        <v>2018_12_86_11</v>
      </c>
      <c r="B761" t="str">
        <f t="shared" si="56"/>
        <v>2018_12_11974</v>
      </c>
      <c r="C761" s="1" t="s">
        <v>560</v>
      </c>
      <c r="D761">
        <f t="shared" si="57"/>
        <v>760</v>
      </c>
      <c r="E761">
        <v>86</v>
      </c>
      <c r="F761">
        <f t="shared" si="58"/>
        <v>11</v>
      </c>
      <c r="G761" s="2" t="str">
        <f t="shared" si="59"/>
        <v/>
      </c>
      <c r="H761" t="s">
        <v>561</v>
      </c>
      <c r="I761">
        <v>11974</v>
      </c>
      <c r="J761">
        <v>1050</v>
      </c>
      <c r="K761">
        <v>1049</v>
      </c>
      <c r="L761" t="s">
        <v>31</v>
      </c>
      <c r="M761" t="s">
        <v>20</v>
      </c>
      <c r="N761">
        <v>110</v>
      </c>
      <c r="O761">
        <v>4273</v>
      </c>
      <c r="P761">
        <v>20</v>
      </c>
      <c r="Q761" t="s">
        <v>781</v>
      </c>
      <c r="BA761" s="1"/>
      <c r="BG761" s="2"/>
    </row>
    <row r="762" ht="15" customHeight="1">
      <c r="A762" t="str">
        <f t="shared" si="55"/>
        <v>2018_12_86_12</v>
      </c>
      <c r="B762" t="str">
        <f t="shared" si="56"/>
        <v>2018_12_11994</v>
      </c>
      <c r="C762" s="1" t="s">
        <v>560</v>
      </c>
      <c r="D762">
        <f t="shared" si="57"/>
        <v>761</v>
      </c>
      <c r="E762">
        <v>86</v>
      </c>
      <c r="F762">
        <f t="shared" si="58"/>
        <v>12</v>
      </c>
      <c r="G762" s="2" t="str">
        <f t="shared" si="59"/>
        <v/>
      </c>
      <c r="H762" t="s">
        <v>561</v>
      </c>
      <c r="I762">
        <v>11994</v>
      </c>
      <c r="J762">
        <v>1049</v>
      </c>
      <c r="K762">
        <v>1050</v>
      </c>
      <c r="L762" t="s">
        <v>31</v>
      </c>
      <c r="M762" t="s">
        <v>20</v>
      </c>
      <c r="N762">
        <v>126</v>
      </c>
      <c r="O762">
        <v>4273</v>
      </c>
      <c r="P762">
        <v>20</v>
      </c>
      <c r="Q762" t="s">
        <v>782</v>
      </c>
      <c r="BA762" s="1"/>
      <c r="BG762" s="2"/>
    </row>
    <row r="763" ht="15" customHeight="1">
      <c r="A763" t="str">
        <f t="shared" si="55"/>
        <v>2018_12_86_13</v>
      </c>
      <c r="B763" t="str">
        <f t="shared" si="56"/>
        <v>2018_12_12047</v>
      </c>
      <c r="C763" s="1" t="s">
        <v>560</v>
      </c>
      <c r="D763">
        <f t="shared" si="57"/>
        <v>762</v>
      </c>
      <c r="E763">
        <v>86</v>
      </c>
      <c r="F763">
        <f t="shared" si="58"/>
        <v>13</v>
      </c>
      <c r="G763" s="2" t="str">
        <f t="shared" si="59"/>
        <v/>
      </c>
      <c r="H763" t="s">
        <v>561</v>
      </c>
      <c r="I763">
        <v>12047</v>
      </c>
      <c r="J763">
        <v>1050</v>
      </c>
      <c r="K763">
        <v>1049</v>
      </c>
      <c r="L763" t="s">
        <v>31</v>
      </c>
      <c r="M763" t="s">
        <v>20</v>
      </c>
      <c r="N763">
        <v>75</v>
      </c>
      <c r="O763">
        <v>4273</v>
      </c>
      <c r="P763">
        <v>20</v>
      </c>
      <c r="Q763" t="s">
        <v>783</v>
      </c>
      <c r="BA763" s="1"/>
      <c r="BG763" s="2"/>
    </row>
    <row r="764" ht="15" customHeight="1">
      <c r="A764" t="str">
        <f t="shared" si="55"/>
        <v>2018_12_86_14</v>
      </c>
      <c r="B764" t="str">
        <f t="shared" si="56"/>
        <v>2018_12_12770</v>
      </c>
      <c r="C764" s="1" t="s">
        <v>560</v>
      </c>
      <c r="D764">
        <f t="shared" si="57"/>
        <v>763</v>
      </c>
      <c r="E764">
        <v>86</v>
      </c>
      <c r="F764">
        <f t="shared" si="58"/>
        <v>14</v>
      </c>
      <c r="G764" s="2" t="str">
        <f t="shared" si="59"/>
        <v/>
      </c>
      <c r="H764" t="s">
        <v>561</v>
      </c>
      <c r="I764">
        <v>12770</v>
      </c>
      <c r="J764">
        <v>1049</v>
      </c>
      <c r="K764">
        <v>1050</v>
      </c>
      <c r="L764" t="s">
        <v>31</v>
      </c>
      <c r="M764" t="s">
        <v>20</v>
      </c>
      <c r="N764">
        <v>215</v>
      </c>
      <c r="O764">
        <v>4273</v>
      </c>
      <c r="P764">
        <v>20</v>
      </c>
      <c r="Q764" t="s">
        <v>784</v>
      </c>
      <c r="BA764" s="1"/>
      <c r="BG764" s="2"/>
    </row>
    <row r="765" ht="15" customHeight="1">
      <c r="A765" t="str">
        <f t="shared" si="55"/>
        <v>2018_12_86_15</v>
      </c>
      <c r="B765" t="str">
        <f t="shared" si="56"/>
        <v>2018_12_13436</v>
      </c>
      <c r="C765" s="1" t="s">
        <v>560</v>
      </c>
      <c r="D765">
        <f t="shared" si="57"/>
        <v>764</v>
      </c>
      <c r="E765">
        <v>86</v>
      </c>
      <c r="F765">
        <f t="shared" si="58"/>
        <v>15</v>
      </c>
      <c r="G765" s="2" t="str">
        <f t="shared" si="59"/>
        <v/>
      </c>
      <c r="H765" t="s">
        <v>561</v>
      </c>
      <c r="I765">
        <v>13436</v>
      </c>
      <c r="J765">
        <v>1050</v>
      </c>
      <c r="K765">
        <v>1049</v>
      </c>
      <c r="L765" t="s">
        <v>31</v>
      </c>
      <c r="M765" t="s">
        <v>20</v>
      </c>
      <c r="N765">
        <v>188</v>
      </c>
      <c r="O765">
        <v>4273</v>
      </c>
      <c r="P765">
        <v>20</v>
      </c>
      <c r="Q765" t="s">
        <v>785</v>
      </c>
      <c r="BA765" s="1"/>
      <c r="BG765" s="2"/>
    </row>
    <row r="766" ht="15" customHeight="1">
      <c r="A766" t="str">
        <f t="shared" si="55"/>
        <v>2018_12_86_16</v>
      </c>
      <c r="B766" t="str">
        <f t="shared" si="56"/>
        <v>2018_12_13546</v>
      </c>
      <c r="C766" s="1" t="s">
        <v>560</v>
      </c>
      <c r="D766">
        <f t="shared" si="57"/>
        <v>765</v>
      </c>
      <c r="E766">
        <v>86</v>
      </c>
      <c r="F766">
        <f t="shared" si="58"/>
        <v>16</v>
      </c>
      <c r="G766" s="2" t="str">
        <f t="shared" si="59"/>
        <v/>
      </c>
      <c r="H766" t="s">
        <v>561</v>
      </c>
      <c r="I766">
        <v>13546</v>
      </c>
      <c r="J766">
        <v>1049</v>
      </c>
      <c r="K766">
        <v>1050</v>
      </c>
      <c r="L766" t="s">
        <v>31</v>
      </c>
      <c r="M766" t="s">
        <v>20</v>
      </c>
      <c r="N766">
        <v>71</v>
      </c>
      <c r="O766">
        <v>4273</v>
      </c>
      <c r="P766">
        <v>20</v>
      </c>
      <c r="Q766" t="s">
        <v>786</v>
      </c>
      <c r="BA766" s="1"/>
      <c r="BG766" s="2"/>
    </row>
    <row r="767" ht="15" customHeight="1">
      <c r="A767" t="str">
        <f t="shared" si="55"/>
        <v>2018_12_86_17</v>
      </c>
      <c r="B767" t="str">
        <f t="shared" si="56"/>
        <v>2018_12_13611</v>
      </c>
      <c r="C767" s="1" t="s">
        <v>560</v>
      </c>
      <c r="D767">
        <f t="shared" si="57"/>
        <v>766</v>
      </c>
      <c r="E767">
        <v>86</v>
      </c>
      <c r="F767">
        <f t="shared" si="58"/>
        <v>17</v>
      </c>
      <c r="G767" s="2" t="str">
        <f t="shared" si="59"/>
        <v/>
      </c>
      <c r="H767" t="s">
        <v>561</v>
      </c>
      <c r="I767">
        <v>13611</v>
      </c>
      <c r="J767">
        <v>1050</v>
      </c>
      <c r="K767">
        <v>1049</v>
      </c>
      <c r="L767" t="s">
        <v>31</v>
      </c>
      <c r="M767" t="s">
        <v>20</v>
      </c>
      <c r="N767">
        <v>67</v>
      </c>
      <c r="O767">
        <v>4273</v>
      </c>
      <c r="P767">
        <v>20</v>
      </c>
      <c r="Q767" t="s">
        <v>787</v>
      </c>
      <c r="BA767" s="1"/>
      <c r="BG767" s="2"/>
    </row>
    <row r="768" ht="15" customHeight="1">
      <c r="A768" t="str">
        <f t="shared" si="55"/>
        <v>2018_12_86_18</v>
      </c>
      <c r="B768" t="str">
        <f t="shared" si="56"/>
        <v>2018_12_14060</v>
      </c>
      <c r="C768" s="1" t="s">
        <v>560</v>
      </c>
      <c r="D768">
        <f t="shared" si="57"/>
        <v>767</v>
      </c>
      <c r="E768">
        <v>86</v>
      </c>
      <c r="F768">
        <f t="shared" si="58"/>
        <v>18</v>
      </c>
      <c r="G768" s="2" t="str">
        <f t="shared" si="59"/>
        <v/>
      </c>
      <c r="H768" t="s">
        <v>561</v>
      </c>
      <c r="I768">
        <v>14060</v>
      </c>
      <c r="J768">
        <v>1049</v>
      </c>
      <c r="K768">
        <v>1050</v>
      </c>
      <c r="L768" t="s">
        <v>31</v>
      </c>
      <c r="M768" t="s">
        <v>20</v>
      </c>
      <c r="N768">
        <v>91</v>
      </c>
      <c r="O768">
        <v>4273</v>
      </c>
      <c r="P768">
        <v>20</v>
      </c>
      <c r="Q768" t="s">
        <v>788</v>
      </c>
      <c r="BA768" s="1"/>
      <c r="BG768" s="2"/>
    </row>
    <row r="769" ht="15" customHeight="1">
      <c r="A769" t="str">
        <f t="shared" si="55"/>
        <v>2018_12_86_19</v>
      </c>
      <c r="B769" t="str">
        <f t="shared" si="56"/>
        <v>2018_12_14113</v>
      </c>
      <c r="C769" s="1" t="s">
        <v>560</v>
      </c>
      <c r="D769">
        <f t="shared" si="57"/>
        <v>768</v>
      </c>
      <c r="E769">
        <v>86</v>
      </c>
      <c r="F769">
        <f t="shared" si="58"/>
        <v>19</v>
      </c>
      <c r="G769" s="2" t="str">
        <f t="shared" si="59"/>
        <v>x</v>
      </c>
      <c r="H769" t="s">
        <v>561</v>
      </c>
      <c r="I769">
        <v>14113</v>
      </c>
      <c r="J769">
        <v>1050</v>
      </c>
      <c r="K769">
        <v>1049</v>
      </c>
      <c r="L769" t="s">
        <v>20</v>
      </c>
      <c r="M769" t="s">
        <v>20</v>
      </c>
      <c r="N769">
        <v>84</v>
      </c>
      <c r="O769">
        <v>4273</v>
      </c>
      <c r="P769">
        <v>20</v>
      </c>
      <c r="Q769" t="s">
        <v>789</v>
      </c>
      <c r="BA769" s="1"/>
      <c r="BG769" s="2"/>
    </row>
    <row r="770" ht="15" customHeight="1">
      <c r="A770" t="str">
        <f t="shared" ref="A770:A833" si="60">CONCATENATE($C770,"_",$E770,"_",$F770)</f>
        <v>2018_12_87_1</v>
      </c>
      <c r="B770" t="str">
        <f t="shared" ref="B770:B833" si="61">CONCATENATE($C770,"_",$I770)</f>
        <v>2018_12_9566</v>
      </c>
      <c r="C770" s="1" t="s">
        <v>560</v>
      </c>
      <c r="D770">
        <f t="shared" ref="D770:D833" si="62">IF(ISNUMBER($D769),$D769+1,1)</f>
        <v>769</v>
      </c>
      <c r="E770">
        <v>87</v>
      </c>
      <c r="F770">
        <f t="shared" ref="F770:F833" si="63">IF($E770="","",IF($E770=$E769,$F769+1,1))</f>
        <v>1</v>
      </c>
      <c r="G770" s="2" t="str">
        <f t="shared" ref="G770:G833" si="64">IF($E771=$E770,"","x")</f>
        <v/>
      </c>
      <c r="H770" t="s">
        <v>561</v>
      </c>
      <c r="I770">
        <v>9566</v>
      </c>
      <c r="J770">
        <v>1078</v>
      </c>
      <c r="K770">
        <v>1077</v>
      </c>
      <c r="L770" t="s">
        <v>19</v>
      </c>
      <c r="M770" t="s">
        <v>20</v>
      </c>
      <c r="N770">
        <v>60</v>
      </c>
      <c r="O770">
        <v>821</v>
      </c>
      <c r="P770">
        <v>8</v>
      </c>
      <c r="Q770" t="s">
        <v>790</v>
      </c>
      <c r="BA770" s="1"/>
      <c r="BG770" s="2"/>
    </row>
    <row r="771" ht="15" customHeight="1">
      <c r="A771" t="str">
        <f t="shared" si="60"/>
        <v>2018_12_87_2</v>
      </c>
      <c r="B771" t="str">
        <f t="shared" si="61"/>
        <v>2018_12_9626</v>
      </c>
      <c r="C771" s="1" t="s">
        <v>560</v>
      </c>
      <c r="D771">
        <f t="shared" si="62"/>
        <v>770</v>
      </c>
      <c r="E771">
        <v>87</v>
      </c>
      <c r="F771">
        <f t="shared" si="63"/>
        <v>2</v>
      </c>
      <c r="G771" s="2" t="str">
        <f t="shared" si="64"/>
        <v/>
      </c>
      <c r="H771" t="s">
        <v>561</v>
      </c>
      <c r="I771">
        <v>9626</v>
      </c>
      <c r="J771">
        <v>1077</v>
      </c>
      <c r="K771">
        <v>1078</v>
      </c>
      <c r="L771" t="s">
        <v>31</v>
      </c>
      <c r="M771" t="s">
        <v>20</v>
      </c>
      <c r="N771">
        <v>62</v>
      </c>
      <c r="O771">
        <v>821</v>
      </c>
      <c r="P771">
        <v>8</v>
      </c>
      <c r="Q771" t="s">
        <v>791</v>
      </c>
      <c r="BA771" s="1"/>
      <c r="BG771" s="2"/>
    </row>
    <row r="772" ht="15" customHeight="1">
      <c r="A772" t="str">
        <f t="shared" si="60"/>
        <v>2018_12_87_3</v>
      </c>
      <c r="B772" t="str">
        <f t="shared" si="61"/>
        <v>2018_12_10756</v>
      </c>
      <c r="C772" s="1" t="s">
        <v>560</v>
      </c>
      <c r="D772">
        <f t="shared" si="62"/>
        <v>771</v>
      </c>
      <c r="E772">
        <v>87</v>
      </c>
      <c r="F772">
        <f t="shared" si="63"/>
        <v>3</v>
      </c>
      <c r="G772" s="2" t="str">
        <f t="shared" si="64"/>
        <v/>
      </c>
      <c r="H772" t="s">
        <v>561</v>
      </c>
      <c r="I772">
        <v>10756</v>
      </c>
      <c r="J772">
        <v>1078</v>
      </c>
      <c r="K772">
        <v>1077</v>
      </c>
      <c r="L772" t="s">
        <v>31</v>
      </c>
      <c r="M772" t="s">
        <v>20</v>
      </c>
      <c r="N772">
        <v>203</v>
      </c>
      <c r="O772">
        <v>821</v>
      </c>
      <c r="P772">
        <v>8</v>
      </c>
      <c r="Q772" t="s">
        <v>792</v>
      </c>
      <c r="BA772" s="1"/>
      <c r="BG772" s="2"/>
    </row>
    <row r="773" ht="15" customHeight="1">
      <c r="A773" t="str">
        <f t="shared" si="60"/>
        <v>2018_12_87_4</v>
      </c>
      <c r="B773" t="str">
        <f t="shared" si="61"/>
        <v>2018_12_11551</v>
      </c>
      <c r="C773" s="1" t="s">
        <v>560</v>
      </c>
      <c r="D773">
        <f t="shared" si="62"/>
        <v>772</v>
      </c>
      <c r="E773">
        <v>87</v>
      </c>
      <c r="F773">
        <f t="shared" si="63"/>
        <v>4</v>
      </c>
      <c r="G773" s="2" t="str">
        <f t="shared" si="64"/>
        <v/>
      </c>
      <c r="H773" t="s">
        <v>561</v>
      </c>
      <c r="I773">
        <v>11551</v>
      </c>
      <c r="J773">
        <v>1077</v>
      </c>
      <c r="K773">
        <v>1078</v>
      </c>
      <c r="L773" t="s">
        <v>31</v>
      </c>
      <c r="M773" t="s">
        <v>20</v>
      </c>
      <c r="N773">
        <v>169</v>
      </c>
      <c r="O773">
        <v>821</v>
      </c>
      <c r="P773">
        <v>8</v>
      </c>
      <c r="Q773" t="s">
        <v>793</v>
      </c>
      <c r="BA773" s="1"/>
      <c r="BG773" s="2"/>
    </row>
    <row r="774" ht="15" customHeight="1">
      <c r="A774" t="str">
        <f t="shared" si="60"/>
        <v>2018_12_87_5</v>
      </c>
      <c r="B774" t="str">
        <f t="shared" si="61"/>
        <v>2018_12_12062</v>
      </c>
      <c r="C774" s="1" t="s">
        <v>560</v>
      </c>
      <c r="D774">
        <f t="shared" si="62"/>
        <v>773</v>
      </c>
      <c r="E774">
        <v>87</v>
      </c>
      <c r="F774">
        <f t="shared" si="63"/>
        <v>5</v>
      </c>
      <c r="G774" s="2" t="str">
        <f t="shared" si="64"/>
        <v/>
      </c>
      <c r="H774" t="s">
        <v>561</v>
      </c>
      <c r="I774">
        <v>12062</v>
      </c>
      <c r="J774">
        <v>1078</v>
      </c>
      <c r="K774">
        <v>1077</v>
      </c>
      <c r="L774" t="s">
        <v>31</v>
      </c>
      <c r="M774" t="s">
        <v>20</v>
      </c>
      <c r="N774">
        <v>122</v>
      </c>
      <c r="O774">
        <v>821</v>
      </c>
      <c r="P774">
        <v>8</v>
      </c>
      <c r="Q774" t="s">
        <v>794</v>
      </c>
      <c r="BA774" s="1"/>
      <c r="BG774" s="2"/>
    </row>
    <row r="775" ht="15" customHeight="1">
      <c r="A775" t="str">
        <f t="shared" si="60"/>
        <v>2018_12_87_6</v>
      </c>
      <c r="B775" t="str">
        <f t="shared" si="61"/>
        <v>2018_12_12545</v>
      </c>
      <c r="C775" s="1" t="s">
        <v>560</v>
      </c>
      <c r="D775">
        <f t="shared" si="62"/>
        <v>774</v>
      </c>
      <c r="E775">
        <v>87</v>
      </c>
      <c r="F775">
        <f t="shared" si="63"/>
        <v>6</v>
      </c>
      <c r="G775" s="2" t="str">
        <f t="shared" si="64"/>
        <v/>
      </c>
      <c r="H775" t="s">
        <v>561</v>
      </c>
      <c r="I775">
        <v>12545</v>
      </c>
      <c r="J775">
        <v>1077</v>
      </c>
      <c r="K775">
        <v>1078</v>
      </c>
      <c r="L775" t="s">
        <v>31</v>
      </c>
      <c r="M775" t="s">
        <v>20</v>
      </c>
      <c r="N775">
        <v>168</v>
      </c>
      <c r="O775">
        <v>821</v>
      </c>
      <c r="P775">
        <v>8</v>
      </c>
      <c r="Q775" t="s">
        <v>795</v>
      </c>
      <c r="BA775" s="1"/>
      <c r="BG775" s="2"/>
    </row>
    <row r="776" ht="15" customHeight="1">
      <c r="A776" t="str">
        <f t="shared" si="60"/>
        <v>2018_12_87_7</v>
      </c>
      <c r="B776" t="str">
        <f t="shared" si="61"/>
        <v>2018_12_12969</v>
      </c>
      <c r="C776" s="1" t="s">
        <v>560</v>
      </c>
      <c r="D776">
        <f t="shared" si="62"/>
        <v>775</v>
      </c>
      <c r="E776">
        <v>87</v>
      </c>
      <c r="F776">
        <f t="shared" si="63"/>
        <v>7</v>
      </c>
      <c r="G776" s="2" t="str">
        <f t="shared" si="64"/>
        <v>x</v>
      </c>
      <c r="H776" t="s">
        <v>561</v>
      </c>
      <c r="I776">
        <v>12969</v>
      </c>
      <c r="J776">
        <v>1078</v>
      </c>
      <c r="K776">
        <v>1077</v>
      </c>
      <c r="L776" t="s">
        <v>20</v>
      </c>
      <c r="M776" t="s">
        <v>20</v>
      </c>
      <c r="N776">
        <v>16</v>
      </c>
      <c r="O776">
        <v>821</v>
      </c>
      <c r="P776">
        <v>8</v>
      </c>
      <c r="Q776" t="s">
        <v>796</v>
      </c>
      <c r="BA776" s="1"/>
      <c r="BG776" s="2"/>
    </row>
    <row r="777" ht="15" customHeight="1">
      <c r="A777" t="str">
        <f t="shared" si="60"/>
        <v>2018_12_89_1</v>
      </c>
      <c r="B777" t="str">
        <f t="shared" si="61"/>
        <v>2018_12_13085</v>
      </c>
      <c r="C777" s="1" t="s">
        <v>560</v>
      </c>
      <c r="D777">
        <f t="shared" si="62"/>
        <v>776</v>
      </c>
      <c r="E777">
        <v>89</v>
      </c>
      <c r="F777">
        <f t="shared" si="63"/>
        <v>1</v>
      </c>
      <c r="G777" s="2" t="str">
        <f t="shared" si="64"/>
        <v/>
      </c>
      <c r="H777" t="s">
        <v>561</v>
      </c>
      <c r="I777">
        <v>13085</v>
      </c>
      <c r="J777">
        <v>1105</v>
      </c>
      <c r="K777">
        <v>1106</v>
      </c>
      <c r="L777" t="s">
        <v>31</v>
      </c>
      <c r="M777" t="s">
        <v>40</v>
      </c>
      <c r="N777">
        <v>414</v>
      </c>
      <c r="O777">
        <v>3234</v>
      </c>
      <c r="P777">
        <v>10</v>
      </c>
      <c r="Q777" t="s">
        <v>797</v>
      </c>
      <c r="BA777" s="1"/>
      <c r="BG777" s="2"/>
    </row>
    <row r="778" ht="15" customHeight="1">
      <c r="A778" t="str">
        <f t="shared" si="60"/>
        <v>2018_12_89_2</v>
      </c>
      <c r="B778" t="str">
        <f t="shared" si="61"/>
        <v>2018_12_13356</v>
      </c>
      <c r="C778" s="1" t="s">
        <v>560</v>
      </c>
      <c r="D778">
        <f t="shared" si="62"/>
        <v>777</v>
      </c>
      <c r="E778">
        <v>89</v>
      </c>
      <c r="F778">
        <f t="shared" si="63"/>
        <v>2</v>
      </c>
      <c r="G778" s="2" t="str">
        <f t="shared" si="64"/>
        <v/>
      </c>
      <c r="H778" t="s">
        <v>561</v>
      </c>
      <c r="I778">
        <v>13356</v>
      </c>
      <c r="J778">
        <v>1106</v>
      </c>
      <c r="K778">
        <v>1105</v>
      </c>
      <c r="L778" t="s">
        <v>31</v>
      </c>
      <c r="M778" t="s">
        <v>40</v>
      </c>
      <c r="N778">
        <v>212</v>
      </c>
      <c r="O778">
        <v>3234</v>
      </c>
      <c r="P778">
        <v>10</v>
      </c>
      <c r="Q778" t="s">
        <v>798</v>
      </c>
      <c r="BA778" s="1"/>
      <c r="BG778" s="2"/>
    </row>
    <row r="779" ht="15" customHeight="1">
      <c r="A779" t="str">
        <f t="shared" si="60"/>
        <v>2018_12_89_3</v>
      </c>
      <c r="B779" t="str">
        <f t="shared" si="61"/>
        <v>2018_12_14096</v>
      </c>
      <c r="C779" s="1" t="s">
        <v>560</v>
      </c>
      <c r="D779">
        <f t="shared" si="62"/>
        <v>778</v>
      </c>
      <c r="E779">
        <v>89</v>
      </c>
      <c r="F779">
        <f t="shared" si="63"/>
        <v>3</v>
      </c>
      <c r="G779" s="2" t="str">
        <f t="shared" si="64"/>
        <v>x</v>
      </c>
      <c r="H779" t="s">
        <v>561</v>
      </c>
      <c r="I779">
        <v>14096</v>
      </c>
      <c r="J779">
        <v>1105</v>
      </c>
      <c r="K779">
        <v>1106</v>
      </c>
      <c r="L779" t="s">
        <v>40</v>
      </c>
      <c r="M779" t="s">
        <v>40</v>
      </c>
      <c r="N779">
        <v>55</v>
      </c>
      <c r="O779">
        <v>3234</v>
      </c>
      <c r="P779">
        <v>10</v>
      </c>
      <c r="Q779" t="s">
        <v>799</v>
      </c>
      <c r="BA779" s="1"/>
      <c r="BG779" s="2"/>
    </row>
    <row r="780" ht="15" customHeight="1">
      <c r="A780" t="str">
        <f t="shared" si="60"/>
        <v>2018_12_90_1</v>
      </c>
      <c r="B780" t="str">
        <f t="shared" si="61"/>
        <v>2018_12_8265</v>
      </c>
      <c r="C780" s="1" t="s">
        <v>560</v>
      </c>
      <c r="D780">
        <f t="shared" si="62"/>
        <v>779</v>
      </c>
      <c r="E780">
        <v>90</v>
      </c>
      <c r="F780">
        <f t="shared" si="63"/>
        <v>1</v>
      </c>
      <c r="G780" s="2" t="str">
        <f t="shared" si="64"/>
        <v/>
      </c>
      <c r="H780" t="s">
        <v>561</v>
      </c>
      <c r="I780">
        <v>8265</v>
      </c>
      <c r="J780">
        <v>1134</v>
      </c>
      <c r="K780">
        <v>1133</v>
      </c>
      <c r="L780" t="s">
        <v>19</v>
      </c>
      <c r="M780" t="s">
        <v>20</v>
      </c>
      <c r="N780">
        <v>264</v>
      </c>
      <c r="O780">
        <v>2077</v>
      </c>
      <c r="P780">
        <v>9</v>
      </c>
      <c r="Q780" t="s">
        <v>800</v>
      </c>
      <c r="BA780" s="1"/>
      <c r="BG780" s="2"/>
    </row>
    <row r="781" ht="15" customHeight="1">
      <c r="A781" t="str">
        <f t="shared" si="60"/>
        <v>2018_12_90_2</v>
      </c>
      <c r="B781" t="str">
        <f t="shared" si="61"/>
        <v>2018_12_8651</v>
      </c>
      <c r="C781" s="1" t="s">
        <v>560</v>
      </c>
      <c r="D781">
        <f t="shared" si="62"/>
        <v>780</v>
      </c>
      <c r="E781">
        <v>90</v>
      </c>
      <c r="F781">
        <f t="shared" si="63"/>
        <v>2</v>
      </c>
      <c r="G781" s="2" t="str">
        <f t="shared" si="64"/>
        <v/>
      </c>
      <c r="H781" t="s">
        <v>561</v>
      </c>
      <c r="I781">
        <v>8651</v>
      </c>
      <c r="J781">
        <v>1133</v>
      </c>
      <c r="K781">
        <v>1134</v>
      </c>
      <c r="L781" t="s">
        <v>31</v>
      </c>
      <c r="M781" t="s">
        <v>20</v>
      </c>
      <c r="N781">
        <v>372</v>
      </c>
      <c r="O781">
        <v>2077</v>
      </c>
      <c r="P781">
        <v>9</v>
      </c>
      <c r="Q781" t="s">
        <v>801</v>
      </c>
      <c r="BA781" s="1"/>
      <c r="BG781" s="2"/>
    </row>
    <row r="782" ht="15" customHeight="1">
      <c r="A782" t="str">
        <f t="shared" si="60"/>
        <v>2018_12_90_3</v>
      </c>
      <c r="B782" t="str">
        <f t="shared" si="61"/>
        <v>2018_12_9813</v>
      </c>
      <c r="C782" s="1" t="s">
        <v>560</v>
      </c>
      <c r="D782">
        <f t="shared" si="62"/>
        <v>781</v>
      </c>
      <c r="E782">
        <v>90</v>
      </c>
      <c r="F782">
        <f t="shared" si="63"/>
        <v>3</v>
      </c>
      <c r="G782" s="2" t="str">
        <f t="shared" si="64"/>
        <v/>
      </c>
      <c r="H782" t="s">
        <v>561</v>
      </c>
      <c r="I782">
        <v>9813</v>
      </c>
      <c r="J782">
        <v>1134</v>
      </c>
      <c r="K782">
        <v>1133</v>
      </c>
      <c r="L782" t="s">
        <v>31</v>
      </c>
      <c r="M782" t="s">
        <v>20</v>
      </c>
      <c r="N782">
        <v>420</v>
      </c>
      <c r="O782">
        <v>2077</v>
      </c>
      <c r="P782">
        <v>9</v>
      </c>
      <c r="Q782" t="s">
        <v>802</v>
      </c>
      <c r="BA782" s="1"/>
      <c r="BG782" s="2"/>
    </row>
    <row r="783" ht="15" customHeight="1">
      <c r="A783" t="str">
        <f t="shared" si="60"/>
        <v>2018_12_90_4</v>
      </c>
      <c r="B783" t="str">
        <f t="shared" si="61"/>
        <v>2018_12_9965</v>
      </c>
      <c r="C783" s="1" t="s">
        <v>560</v>
      </c>
      <c r="D783">
        <f t="shared" si="62"/>
        <v>782</v>
      </c>
      <c r="E783">
        <v>90</v>
      </c>
      <c r="F783">
        <f t="shared" si="63"/>
        <v>4</v>
      </c>
      <c r="G783" s="2" t="str">
        <f t="shared" si="64"/>
        <v/>
      </c>
      <c r="H783" t="s">
        <v>561</v>
      </c>
      <c r="I783">
        <v>9965</v>
      </c>
      <c r="J783">
        <v>1133</v>
      </c>
      <c r="K783">
        <v>1134</v>
      </c>
      <c r="L783" t="s">
        <v>31</v>
      </c>
      <c r="M783" t="s">
        <v>20</v>
      </c>
      <c r="N783">
        <v>373</v>
      </c>
      <c r="O783">
        <v>2077</v>
      </c>
      <c r="P783">
        <v>9</v>
      </c>
      <c r="Q783" t="s">
        <v>803</v>
      </c>
      <c r="BA783" s="1"/>
      <c r="BG783" s="2"/>
    </row>
    <row r="784" ht="15" customHeight="1">
      <c r="A784" t="str">
        <f t="shared" si="60"/>
        <v>2018_12_90_5</v>
      </c>
      <c r="B784" t="str">
        <f t="shared" si="61"/>
        <v>2018_12_10545</v>
      </c>
      <c r="C784" s="1" t="s">
        <v>560</v>
      </c>
      <c r="D784">
        <f t="shared" si="62"/>
        <v>783</v>
      </c>
      <c r="E784">
        <v>90</v>
      </c>
      <c r="F784">
        <f t="shared" si="63"/>
        <v>5</v>
      </c>
      <c r="G784" s="2" t="str">
        <f t="shared" si="64"/>
        <v/>
      </c>
      <c r="H784" t="s">
        <v>561</v>
      </c>
      <c r="I784">
        <v>10545</v>
      </c>
      <c r="J784">
        <v>1134</v>
      </c>
      <c r="K784">
        <v>1133</v>
      </c>
      <c r="L784" t="s">
        <v>31</v>
      </c>
      <c r="M784" t="s">
        <v>20</v>
      </c>
      <c r="N784">
        <v>236</v>
      </c>
      <c r="O784">
        <v>2077</v>
      </c>
      <c r="P784">
        <v>9</v>
      </c>
      <c r="Q784" t="s">
        <v>804</v>
      </c>
      <c r="BA784" s="1"/>
      <c r="BG784" s="2"/>
    </row>
    <row r="785" ht="15" customHeight="1">
      <c r="A785" t="str">
        <f t="shared" si="60"/>
        <v>2018_12_90_6</v>
      </c>
      <c r="B785" t="str">
        <f t="shared" si="61"/>
        <v>2018_12_10922</v>
      </c>
      <c r="C785" s="1" t="s">
        <v>560</v>
      </c>
      <c r="D785">
        <f t="shared" si="62"/>
        <v>784</v>
      </c>
      <c r="E785">
        <v>90</v>
      </c>
      <c r="F785">
        <f t="shared" si="63"/>
        <v>6</v>
      </c>
      <c r="G785" s="2" t="str">
        <f t="shared" si="64"/>
        <v/>
      </c>
      <c r="H785" t="s">
        <v>561</v>
      </c>
      <c r="I785">
        <v>10922</v>
      </c>
      <c r="J785">
        <v>1133</v>
      </c>
      <c r="K785">
        <v>1134</v>
      </c>
      <c r="L785" t="s">
        <v>31</v>
      </c>
      <c r="M785" t="s">
        <v>20</v>
      </c>
      <c r="N785">
        <v>199</v>
      </c>
      <c r="O785">
        <v>2077</v>
      </c>
      <c r="P785">
        <v>9</v>
      </c>
      <c r="Q785" t="s">
        <v>805</v>
      </c>
      <c r="BA785" s="1"/>
      <c r="BG785" s="2"/>
    </row>
    <row r="786" ht="15" customHeight="1">
      <c r="A786" t="str">
        <f t="shared" si="60"/>
        <v>2018_12_90_7</v>
      </c>
      <c r="B786" t="str">
        <f t="shared" si="61"/>
        <v>2018_12_10997</v>
      </c>
      <c r="C786" s="1" t="s">
        <v>560</v>
      </c>
      <c r="D786">
        <f t="shared" si="62"/>
        <v>785</v>
      </c>
      <c r="E786">
        <v>90</v>
      </c>
      <c r="F786">
        <f t="shared" si="63"/>
        <v>7</v>
      </c>
      <c r="G786" s="2" t="str">
        <f t="shared" si="64"/>
        <v/>
      </c>
      <c r="H786" t="s">
        <v>561</v>
      </c>
      <c r="I786">
        <v>10997</v>
      </c>
      <c r="J786">
        <v>1134</v>
      </c>
      <c r="K786">
        <v>1133</v>
      </c>
      <c r="L786" t="s">
        <v>31</v>
      </c>
      <c r="M786" t="s">
        <v>20</v>
      </c>
      <c r="N786">
        <v>157</v>
      </c>
      <c r="O786">
        <v>2077</v>
      </c>
      <c r="P786">
        <v>9</v>
      </c>
      <c r="Q786" t="s">
        <v>806</v>
      </c>
      <c r="BA786" s="1"/>
      <c r="BG786" s="2"/>
    </row>
    <row r="787" ht="15" customHeight="1">
      <c r="A787" t="str">
        <f t="shared" si="60"/>
        <v>2018_12_90_8</v>
      </c>
      <c r="B787" t="str">
        <f t="shared" si="61"/>
        <v>2018_12_11049</v>
      </c>
      <c r="C787" s="1" t="s">
        <v>560</v>
      </c>
      <c r="D787">
        <f t="shared" si="62"/>
        <v>786</v>
      </c>
      <c r="E787">
        <v>90</v>
      </c>
      <c r="F787">
        <f t="shared" si="63"/>
        <v>8</v>
      </c>
      <c r="G787" s="2" t="str">
        <f t="shared" si="64"/>
        <v>x</v>
      </c>
      <c r="H787" t="s">
        <v>561</v>
      </c>
      <c r="I787">
        <v>11049</v>
      </c>
      <c r="J787">
        <v>1133</v>
      </c>
      <c r="K787">
        <v>1134</v>
      </c>
      <c r="L787" t="s">
        <v>20</v>
      </c>
      <c r="M787" t="s">
        <v>20</v>
      </c>
      <c r="N787">
        <v>35</v>
      </c>
      <c r="O787">
        <v>2077</v>
      </c>
      <c r="P787">
        <v>9</v>
      </c>
      <c r="Q787" t="s">
        <v>807</v>
      </c>
      <c r="BA787" s="1"/>
      <c r="BG787" s="2"/>
    </row>
    <row r="788" ht="15" customHeight="1">
      <c r="A788" t="str">
        <f t="shared" si="60"/>
        <v>2018_12_91_1</v>
      </c>
      <c r="B788" t="str">
        <f t="shared" si="61"/>
        <v>2018_12_7933</v>
      </c>
      <c r="C788" s="1" t="s">
        <v>560</v>
      </c>
      <c r="D788">
        <f t="shared" si="62"/>
        <v>787</v>
      </c>
      <c r="E788">
        <v>91</v>
      </c>
      <c r="F788">
        <f t="shared" si="63"/>
        <v>1</v>
      </c>
      <c r="G788" s="2" t="str">
        <f t="shared" si="64"/>
        <v/>
      </c>
      <c r="H788" t="s">
        <v>561</v>
      </c>
      <c r="I788">
        <v>7933</v>
      </c>
      <c r="J788">
        <v>1162</v>
      </c>
      <c r="K788">
        <v>1161</v>
      </c>
      <c r="L788" t="s">
        <v>19</v>
      </c>
      <c r="M788" t="s">
        <v>40</v>
      </c>
      <c r="N788">
        <v>340</v>
      </c>
      <c r="O788">
        <v>2586</v>
      </c>
      <c r="P788">
        <v>15</v>
      </c>
      <c r="Q788" t="s">
        <v>808</v>
      </c>
      <c r="BA788" s="1"/>
      <c r="BG788" s="2"/>
    </row>
    <row r="789" ht="15" customHeight="1">
      <c r="A789" t="str">
        <f t="shared" si="60"/>
        <v>2018_12_91_2</v>
      </c>
      <c r="B789" t="str">
        <f t="shared" si="61"/>
        <v>2018_12_8612</v>
      </c>
      <c r="C789" s="1" t="s">
        <v>560</v>
      </c>
      <c r="D789">
        <f t="shared" si="62"/>
        <v>788</v>
      </c>
      <c r="E789">
        <v>91</v>
      </c>
      <c r="F789">
        <f t="shared" si="63"/>
        <v>2</v>
      </c>
      <c r="G789" s="2" t="str">
        <f t="shared" si="64"/>
        <v/>
      </c>
      <c r="H789" t="s">
        <v>561</v>
      </c>
      <c r="I789">
        <v>8612</v>
      </c>
      <c r="J789">
        <v>1161</v>
      </c>
      <c r="K789">
        <v>1162</v>
      </c>
      <c r="L789" t="s">
        <v>31</v>
      </c>
      <c r="M789" t="s">
        <v>40</v>
      </c>
      <c r="N789">
        <v>370</v>
      </c>
      <c r="O789">
        <v>2586</v>
      </c>
      <c r="P789">
        <v>15</v>
      </c>
      <c r="Q789" t="s">
        <v>809</v>
      </c>
      <c r="BA789" s="1"/>
      <c r="BG789" s="2"/>
    </row>
    <row r="790" ht="15" customHeight="1">
      <c r="A790" t="str">
        <f t="shared" si="60"/>
        <v>2018_12_91_3</v>
      </c>
      <c r="B790" t="str">
        <f t="shared" si="61"/>
        <v>2018_12_8677</v>
      </c>
      <c r="C790" s="1" t="s">
        <v>560</v>
      </c>
      <c r="D790">
        <f t="shared" si="62"/>
        <v>789</v>
      </c>
      <c r="E790">
        <v>91</v>
      </c>
      <c r="F790">
        <f t="shared" si="63"/>
        <v>3</v>
      </c>
      <c r="G790" s="2" t="str">
        <f t="shared" si="64"/>
        <v/>
      </c>
      <c r="H790" t="s">
        <v>561</v>
      </c>
      <c r="I790">
        <v>8677</v>
      </c>
      <c r="J790">
        <v>1162</v>
      </c>
      <c r="K790">
        <v>1161</v>
      </c>
      <c r="L790" t="s">
        <v>31</v>
      </c>
      <c r="M790" t="s">
        <v>40</v>
      </c>
      <c r="N790">
        <v>229</v>
      </c>
      <c r="O790">
        <v>2586</v>
      </c>
      <c r="P790">
        <v>15</v>
      </c>
      <c r="Q790" t="s">
        <v>810</v>
      </c>
      <c r="BA790" s="1"/>
      <c r="BG790" s="2"/>
    </row>
    <row r="791" ht="15" customHeight="1">
      <c r="A791" t="str">
        <f t="shared" si="60"/>
        <v>2018_12_91_4</v>
      </c>
      <c r="B791" t="str">
        <f t="shared" si="61"/>
        <v>2018_12_8745</v>
      </c>
      <c r="C791" s="1" t="s">
        <v>560</v>
      </c>
      <c r="D791">
        <f t="shared" si="62"/>
        <v>790</v>
      </c>
      <c r="E791">
        <v>91</v>
      </c>
      <c r="F791">
        <f t="shared" si="63"/>
        <v>4</v>
      </c>
      <c r="G791" s="2" t="str">
        <f t="shared" si="64"/>
        <v/>
      </c>
      <c r="H791" t="s">
        <v>561</v>
      </c>
      <c r="I791">
        <v>8745</v>
      </c>
      <c r="J791">
        <v>1161</v>
      </c>
      <c r="K791">
        <v>1162</v>
      </c>
      <c r="L791" t="s">
        <v>31</v>
      </c>
      <c r="M791" t="s">
        <v>40</v>
      </c>
      <c r="N791">
        <v>188</v>
      </c>
      <c r="O791">
        <v>2586</v>
      </c>
      <c r="P791">
        <v>15</v>
      </c>
      <c r="Q791" t="s">
        <v>811</v>
      </c>
      <c r="BA791" s="1"/>
      <c r="BG791" s="2"/>
    </row>
    <row r="792" ht="15" customHeight="1">
      <c r="A792" t="str">
        <f t="shared" si="60"/>
        <v>2018_12_91_5</v>
      </c>
      <c r="B792" t="str">
        <f t="shared" si="61"/>
        <v>2018_12_9295</v>
      </c>
      <c r="C792" s="1" t="s">
        <v>560</v>
      </c>
      <c r="D792">
        <f t="shared" si="62"/>
        <v>791</v>
      </c>
      <c r="E792">
        <v>91</v>
      </c>
      <c r="F792">
        <f t="shared" si="63"/>
        <v>5</v>
      </c>
      <c r="G792" s="2" t="str">
        <f t="shared" si="64"/>
        <v/>
      </c>
      <c r="H792" t="s">
        <v>561</v>
      </c>
      <c r="I792">
        <v>9295</v>
      </c>
      <c r="J792">
        <v>1162</v>
      </c>
      <c r="K792">
        <v>1161</v>
      </c>
      <c r="L792" t="s">
        <v>31</v>
      </c>
      <c r="M792" t="s">
        <v>40</v>
      </c>
      <c r="N792">
        <v>196</v>
      </c>
      <c r="O792">
        <v>2586</v>
      </c>
      <c r="P792">
        <v>15</v>
      </c>
      <c r="Q792" t="s">
        <v>812</v>
      </c>
      <c r="BA792" s="1"/>
      <c r="BG792" s="2"/>
    </row>
    <row r="793" ht="15" customHeight="1">
      <c r="A793" t="str">
        <f t="shared" si="60"/>
        <v>2018_12_91_6</v>
      </c>
      <c r="B793" t="str">
        <f t="shared" si="61"/>
        <v>2018_12_10631</v>
      </c>
      <c r="C793" s="1" t="s">
        <v>560</v>
      </c>
      <c r="D793">
        <f t="shared" si="62"/>
        <v>792</v>
      </c>
      <c r="E793">
        <v>91</v>
      </c>
      <c r="F793">
        <f t="shared" si="63"/>
        <v>6</v>
      </c>
      <c r="G793" s="2" t="str">
        <f t="shared" si="64"/>
        <v/>
      </c>
      <c r="H793" t="s">
        <v>561</v>
      </c>
      <c r="I793">
        <v>10631</v>
      </c>
      <c r="J793">
        <v>1162</v>
      </c>
      <c r="K793">
        <v>1161</v>
      </c>
      <c r="L793" t="s">
        <v>31</v>
      </c>
      <c r="M793" t="s">
        <v>40</v>
      </c>
      <c r="N793">
        <v>140</v>
      </c>
      <c r="O793">
        <v>2586</v>
      </c>
      <c r="P793">
        <v>15</v>
      </c>
      <c r="Q793" t="s">
        <v>813</v>
      </c>
      <c r="BA793" s="1"/>
      <c r="BG793" s="2"/>
    </row>
    <row r="794" ht="15" customHeight="1">
      <c r="A794" t="str">
        <f t="shared" si="60"/>
        <v>2018_12_91_7</v>
      </c>
      <c r="B794" t="str">
        <f t="shared" si="61"/>
        <v>2018_12_11505</v>
      </c>
      <c r="C794" s="1" t="s">
        <v>560</v>
      </c>
      <c r="D794">
        <f t="shared" si="62"/>
        <v>793</v>
      </c>
      <c r="E794">
        <v>91</v>
      </c>
      <c r="F794">
        <f t="shared" si="63"/>
        <v>7</v>
      </c>
      <c r="G794" s="2" t="str">
        <f t="shared" si="64"/>
        <v/>
      </c>
      <c r="H794" t="s">
        <v>561</v>
      </c>
      <c r="I794">
        <v>11505</v>
      </c>
      <c r="J794">
        <v>1161</v>
      </c>
      <c r="K794">
        <v>1162</v>
      </c>
      <c r="L794" t="s">
        <v>31</v>
      </c>
      <c r="M794" t="s">
        <v>40</v>
      </c>
      <c r="N794">
        <v>145</v>
      </c>
      <c r="O794">
        <v>2586</v>
      </c>
      <c r="P794">
        <v>15</v>
      </c>
      <c r="Q794" t="s">
        <v>814</v>
      </c>
      <c r="BA794" s="1"/>
      <c r="BG794" s="2"/>
    </row>
    <row r="795" ht="15" customHeight="1">
      <c r="A795" t="str">
        <f t="shared" si="60"/>
        <v>2018_12_91_8</v>
      </c>
      <c r="B795" t="str">
        <f t="shared" si="61"/>
        <v>2018_12_11731</v>
      </c>
      <c r="C795" s="1" t="s">
        <v>560</v>
      </c>
      <c r="D795">
        <f t="shared" si="62"/>
        <v>794</v>
      </c>
      <c r="E795">
        <v>91</v>
      </c>
      <c r="F795">
        <f t="shared" si="63"/>
        <v>8</v>
      </c>
      <c r="G795" s="2" t="str">
        <f t="shared" si="64"/>
        <v/>
      </c>
      <c r="H795" t="s">
        <v>561</v>
      </c>
      <c r="I795">
        <v>11731</v>
      </c>
      <c r="J795">
        <v>1162</v>
      </c>
      <c r="K795">
        <v>1161</v>
      </c>
      <c r="L795" t="s">
        <v>31</v>
      </c>
      <c r="M795" t="s">
        <v>40</v>
      </c>
      <c r="N795">
        <v>111</v>
      </c>
      <c r="O795">
        <v>2586</v>
      </c>
      <c r="P795">
        <v>15</v>
      </c>
      <c r="Q795" t="s">
        <v>815</v>
      </c>
      <c r="BA795" s="1"/>
      <c r="BG795" s="2"/>
    </row>
    <row r="796" ht="15" customHeight="1">
      <c r="A796" t="str">
        <f t="shared" si="60"/>
        <v>2018_12_91_9</v>
      </c>
      <c r="B796" t="str">
        <f t="shared" si="61"/>
        <v>2018_12_12718</v>
      </c>
      <c r="C796" s="1" t="s">
        <v>560</v>
      </c>
      <c r="D796">
        <f t="shared" si="62"/>
        <v>795</v>
      </c>
      <c r="E796">
        <v>91</v>
      </c>
      <c r="F796">
        <f t="shared" si="63"/>
        <v>9</v>
      </c>
      <c r="G796" s="2" t="str">
        <f t="shared" si="64"/>
        <v/>
      </c>
      <c r="H796" t="s">
        <v>561</v>
      </c>
      <c r="I796">
        <v>12718</v>
      </c>
      <c r="J796">
        <v>1161</v>
      </c>
      <c r="K796">
        <v>1162</v>
      </c>
      <c r="L796" t="s">
        <v>31</v>
      </c>
      <c r="M796" t="s">
        <v>40</v>
      </c>
      <c r="N796">
        <v>78</v>
      </c>
      <c r="O796">
        <v>2586</v>
      </c>
      <c r="P796">
        <v>15</v>
      </c>
      <c r="Q796" t="s">
        <v>816</v>
      </c>
      <c r="BA796" s="1"/>
      <c r="BG796" s="2"/>
    </row>
    <row r="797" ht="15" customHeight="1">
      <c r="A797" t="str">
        <f t="shared" si="60"/>
        <v>2018_12_91_10</v>
      </c>
      <c r="B797" t="str">
        <f t="shared" si="61"/>
        <v>2018_12_12729</v>
      </c>
      <c r="C797" s="1" t="s">
        <v>560</v>
      </c>
      <c r="D797">
        <f t="shared" si="62"/>
        <v>796</v>
      </c>
      <c r="E797">
        <v>91</v>
      </c>
      <c r="F797">
        <f t="shared" si="63"/>
        <v>10</v>
      </c>
      <c r="G797" s="2" t="str">
        <f t="shared" si="64"/>
        <v/>
      </c>
      <c r="H797" t="s">
        <v>561</v>
      </c>
      <c r="I797">
        <v>12729</v>
      </c>
      <c r="J797">
        <v>1162</v>
      </c>
      <c r="K797">
        <v>1161</v>
      </c>
      <c r="L797" t="s">
        <v>31</v>
      </c>
      <c r="M797" t="s">
        <v>40</v>
      </c>
      <c r="N797">
        <v>145</v>
      </c>
      <c r="O797">
        <v>2586</v>
      </c>
      <c r="P797">
        <v>15</v>
      </c>
      <c r="Q797" t="s">
        <v>817</v>
      </c>
      <c r="BA797" s="1"/>
      <c r="BG797" s="2"/>
    </row>
    <row r="798" ht="15" customHeight="1">
      <c r="A798" t="str">
        <f t="shared" si="60"/>
        <v>2018_12_91_11</v>
      </c>
      <c r="B798" t="str">
        <f t="shared" si="61"/>
        <v>2018_12_12828</v>
      </c>
      <c r="C798" s="1" t="s">
        <v>560</v>
      </c>
      <c r="D798">
        <f t="shared" si="62"/>
        <v>797</v>
      </c>
      <c r="E798">
        <v>91</v>
      </c>
      <c r="F798">
        <f t="shared" si="63"/>
        <v>11</v>
      </c>
      <c r="G798" s="2" t="str">
        <f t="shared" si="64"/>
        <v>x</v>
      </c>
      <c r="H798" t="s">
        <v>561</v>
      </c>
      <c r="I798">
        <v>12828</v>
      </c>
      <c r="J798">
        <v>1161</v>
      </c>
      <c r="K798">
        <v>1162</v>
      </c>
      <c r="L798" t="s">
        <v>40</v>
      </c>
      <c r="M798" t="s">
        <v>40</v>
      </c>
      <c r="N798">
        <v>86</v>
      </c>
      <c r="O798">
        <v>2586</v>
      </c>
      <c r="P798">
        <v>15</v>
      </c>
      <c r="Q798" t="s">
        <v>818</v>
      </c>
      <c r="BA798" s="1"/>
      <c r="BG798" s="2"/>
    </row>
    <row r="799" ht="15" customHeight="1">
      <c r="A799" t="str">
        <f t="shared" si="60"/>
        <v>2018_12_92_1</v>
      </c>
      <c r="B799" t="str">
        <f t="shared" si="61"/>
        <v>2018_12_8253</v>
      </c>
      <c r="C799" s="1" t="s">
        <v>560</v>
      </c>
      <c r="D799">
        <f t="shared" si="62"/>
        <v>798</v>
      </c>
      <c r="E799">
        <v>92</v>
      </c>
      <c r="F799">
        <f t="shared" si="63"/>
        <v>1</v>
      </c>
      <c r="G799" s="2" t="str">
        <f t="shared" si="64"/>
        <v/>
      </c>
      <c r="H799" t="s">
        <v>561</v>
      </c>
      <c r="I799">
        <v>8253</v>
      </c>
      <c r="J799">
        <v>1190</v>
      </c>
      <c r="K799">
        <v>1189</v>
      </c>
      <c r="L799" t="s">
        <v>19</v>
      </c>
      <c r="M799" t="s">
        <v>40</v>
      </c>
      <c r="N799">
        <v>197</v>
      </c>
      <c r="O799">
        <v>3250</v>
      </c>
      <c r="P799">
        <v>11</v>
      </c>
      <c r="Q799" t="s">
        <v>819</v>
      </c>
      <c r="BA799" s="1"/>
      <c r="BG799" s="2"/>
    </row>
    <row r="800" ht="15" customHeight="1">
      <c r="A800" t="str">
        <f t="shared" si="60"/>
        <v>2018_12_92_2</v>
      </c>
      <c r="B800" t="str">
        <f t="shared" si="61"/>
        <v>2018_12_8934</v>
      </c>
      <c r="C800" s="1" t="s">
        <v>560</v>
      </c>
      <c r="D800">
        <f t="shared" si="62"/>
        <v>799</v>
      </c>
      <c r="E800">
        <v>92</v>
      </c>
      <c r="F800">
        <f t="shared" si="63"/>
        <v>2</v>
      </c>
      <c r="G800" s="2" t="str">
        <f t="shared" si="64"/>
        <v/>
      </c>
      <c r="H800" t="s">
        <v>561</v>
      </c>
      <c r="I800">
        <v>8934</v>
      </c>
      <c r="J800">
        <v>1189</v>
      </c>
      <c r="K800">
        <v>1190</v>
      </c>
      <c r="L800" t="s">
        <v>31</v>
      </c>
      <c r="M800" t="s">
        <v>40</v>
      </c>
      <c r="N800">
        <v>373</v>
      </c>
      <c r="O800">
        <v>3250</v>
      </c>
      <c r="P800">
        <v>11</v>
      </c>
      <c r="Q800" t="s">
        <v>820</v>
      </c>
      <c r="BA800" s="1"/>
      <c r="BG800" s="2"/>
    </row>
    <row r="801" ht="15" customHeight="1">
      <c r="A801" t="str">
        <f t="shared" si="60"/>
        <v>2018_12_92_3</v>
      </c>
      <c r="B801" t="str">
        <f t="shared" si="61"/>
        <v>2018_12_10319</v>
      </c>
      <c r="C801" s="1" t="s">
        <v>560</v>
      </c>
      <c r="D801">
        <f t="shared" si="62"/>
        <v>800</v>
      </c>
      <c r="E801">
        <v>92</v>
      </c>
      <c r="F801">
        <f t="shared" si="63"/>
        <v>3</v>
      </c>
      <c r="G801" s="2" t="str">
        <f t="shared" si="64"/>
        <v/>
      </c>
      <c r="H801" t="s">
        <v>561</v>
      </c>
      <c r="I801">
        <v>10319</v>
      </c>
      <c r="J801">
        <v>1189</v>
      </c>
      <c r="K801">
        <v>1190</v>
      </c>
      <c r="L801" t="s">
        <v>31</v>
      </c>
      <c r="M801" t="s">
        <v>40</v>
      </c>
      <c r="N801">
        <v>581</v>
      </c>
      <c r="O801">
        <v>3250</v>
      </c>
      <c r="P801">
        <v>11</v>
      </c>
      <c r="Q801" t="s">
        <v>821</v>
      </c>
      <c r="BA801" s="1"/>
      <c r="BG801" s="2"/>
    </row>
    <row r="802" ht="15" customHeight="1">
      <c r="A802" t="str">
        <f t="shared" si="60"/>
        <v>2018_12_92_4</v>
      </c>
      <c r="B802" t="str">
        <f t="shared" si="61"/>
        <v>2018_12_11340</v>
      </c>
      <c r="C802" s="1" t="s">
        <v>560</v>
      </c>
      <c r="D802">
        <f t="shared" si="62"/>
        <v>801</v>
      </c>
      <c r="E802">
        <v>92</v>
      </c>
      <c r="F802">
        <f t="shared" si="63"/>
        <v>4</v>
      </c>
      <c r="G802" s="2" t="str">
        <f t="shared" si="64"/>
        <v/>
      </c>
      <c r="H802" t="s">
        <v>561</v>
      </c>
      <c r="I802">
        <v>11340</v>
      </c>
      <c r="J802">
        <v>1190</v>
      </c>
      <c r="K802">
        <v>1189</v>
      </c>
      <c r="L802" t="s">
        <v>31</v>
      </c>
      <c r="M802" t="s">
        <v>40</v>
      </c>
      <c r="N802">
        <v>471</v>
      </c>
      <c r="O802">
        <v>3250</v>
      </c>
      <c r="P802">
        <v>11</v>
      </c>
      <c r="Q802" t="s">
        <v>822</v>
      </c>
      <c r="BA802" s="1"/>
      <c r="BG802" s="2"/>
    </row>
    <row r="803" ht="15" customHeight="1">
      <c r="A803" t="str">
        <f t="shared" si="60"/>
        <v>2018_12_92_5</v>
      </c>
      <c r="B803" t="str">
        <f t="shared" si="61"/>
        <v>2018_12_13203</v>
      </c>
      <c r="C803" s="1" t="s">
        <v>560</v>
      </c>
      <c r="D803">
        <f t="shared" si="62"/>
        <v>802</v>
      </c>
      <c r="E803">
        <v>92</v>
      </c>
      <c r="F803">
        <f t="shared" si="63"/>
        <v>5</v>
      </c>
      <c r="G803" s="2" t="str">
        <f t="shared" si="64"/>
        <v/>
      </c>
      <c r="H803" t="s">
        <v>561</v>
      </c>
      <c r="I803">
        <v>13203</v>
      </c>
      <c r="J803">
        <v>1189</v>
      </c>
      <c r="K803">
        <v>1190</v>
      </c>
      <c r="L803" t="s">
        <v>31</v>
      </c>
      <c r="M803" t="s">
        <v>40</v>
      </c>
      <c r="N803">
        <v>333</v>
      </c>
      <c r="O803">
        <v>3250</v>
      </c>
      <c r="P803">
        <v>11</v>
      </c>
      <c r="Q803" t="s">
        <v>823</v>
      </c>
      <c r="BA803" s="1"/>
      <c r="BG803" s="2"/>
    </row>
    <row r="804" ht="15" customHeight="1">
      <c r="A804" t="str">
        <f t="shared" si="60"/>
        <v>2018_12_92_6</v>
      </c>
      <c r="B804" t="str">
        <f t="shared" si="61"/>
        <v>2018_12_13669</v>
      </c>
      <c r="C804" s="1" t="s">
        <v>560</v>
      </c>
      <c r="D804">
        <f t="shared" si="62"/>
        <v>803</v>
      </c>
      <c r="E804">
        <v>92</v>
      </c>
      <c r="F804">
        <f t="shared" si="63"/>
        <v>6</v>
      </c>
      <c r="G804" s="2" t="str">
        <f t="shared" si="64"/>
        <v/>
      </c>
      <c r="H804" t="s">
        <v>561</v>
      </c>
      <c r="I804">
        <v>13669</v>
      </c>
      <c r="J804">
        <v>1190</v>
      </c>
      <c r="K804">
        <v>1189</v>
      </c>
      <c r="L804" t="s">
        <v>31</v>
      </c>
      <c r="M804" t="s">
        <v>40</v>
      </c>
      <c r="N804">
        <v>377</v>
      </c>
      <c r="O804">
        <v>3250</v>
      </c>
      <c r="P804">
        <v>11</v>
      </c>
      <c r="Q804" t="s">
        <v>824</v>
      </c>
      <c r="BA804" s="1"/>
      <c r="BG804" s="2"/>
    </row>
    <row r="805" ht="15" customHeight="1">
      <c r="A805" t="str">
        <f t="shared" si="60"/>
        <v>2018_12_92_7</v>
      </c>
      <c r="B805" t="str">
        <f t="shared" si="61"/>
        <v>2018_12_13888</v>
      </c>
      <c r="C805" s="1" t="s">
        <v>560</v>
      </c>
      <c r="D805">
        <f t="shared" si="62"/>
        <v>804</v>
      </c>
      <c r="E805">
        <v>92</v>
      </c>
      <c r="F805">
        <f t="shared" si="63"/>
        <v>7</v>
      </c>
      <c r="G805" s="2" t="str">
        <f t="shared" si="64"/>
        <v/>
      </c>
      <c r="H805" t="s">
        <v>561</v>
      </c>
      <c r="I805">
        <v>13888</v>
      </c>
      <c r="J805">
        <v>1189</v>
      </c>
      <c r="K805">
        <v>1190</v>
      </c>
      <c r="L805" t="s">
        <v>31</v>
      </c>
      <c r="M805" t="s">
        <v>40</v>
      </c>
      <c r="N805">
        <v>147</v>
      </c>
      <c r="O805">
        <v>3250</v>
      </c>
      <c r="P805">
        <v>11</v>
      </c>
      <c r="Q805" t="s">
        <v>825</v>
      </c>
      <c r="BA805" s="1"/>
      <c r="BG805" s="2"/>
    </row>
    <row r="806" ht="15" customHeight="1">
      <c r="A806" t="str">
        <f t="shared" si="60"/>
        <v>2018_12_92_8</v>
      </c>
      <c r="B806" t="str">
        <f t="shared" si="61"/>
        <v>2018_12_14075</v>
      </c>
      <c r="C806" s="1" t="s">
        <v>560</v>
      </c>
      <c r="D806">
        <f t="shared" si="62"/>
        <v>805</v>
      </c>
      <c r="E806">
        <v>92</v>
      </c>
      <c r="F806">
        <f t="shared" si="63"/>
        <v>8</v>
      </c>
      <c r="G806" s="2" t="str">
        <f t="shared" si="64"/>
        <v/>
      </c>
      <c r="H806" t="s">
        <v>561</v>
      </c>
      <c r="I806">
        <v>14075</v>
      </c>
      <c r="J806">
        <v>1190</v>
      </c>
      <c r="K806">
        <v>1189</v>
      </c>
      <c r="L806" t="s">
        <v>31</v>
      </c>
      <c r="M806" t="s">
        <v>40</v>
      </c>
      <c r="N806">
        <v>147</v>
      </c>
      <c r="O806">
        <v>3250</v>
      </c>
      <c r="P806">
        <v>11</v>
      </c>
      <c r="Q806" t="s">
        <v>826</v>
      </c>
      <c r="BA806" s="1"/>
      <c r="BG806" s="2"/>
    </row>
    <row r="807" ht="15" customHeight="1">
      <c r="A807" t="str">
        <f t="shared" si="60"/>
        <v>2018_12_92_9</v>
      </c>
      <c r="B807" t="str">
        <f t="shared" si="61"/>
        <v>2018_12_14133</v>
      </c>
      <c r="C807" s="1" t="s">
        <v>560</v>
      </c>
      <c r="D807">
        <f t="shared" si="62"/>
        <v>806</v>
      </c>
      <c r="E807">
        <v>92</v>
      </c>
      <c r="F807">
        <f t="shared" si="63"/>
        <v>9</v>
      </c>
      <c r="G807" s="2" t="str">
        <f t="shared" si="64"/>
        <v>x</v>
      </c>
      <c r="H807" t="s">
        <v>561</v>
      </c>
      <c r="I807">
        <v>14133</v>
      </c>
      <c r="J807">
        <v>1189</v>
      </c>
      <c r="K807">
        <v>1190</v>
      </c>
      <c r="L807" t="s">
        <v>40</v>
      </c>
      <c r="M807" t="s">
        <v>40</v>
      </c>
      <c r="N807">
        <v>63</v>
      </c>
      <c r="O807">
        <v>3250</v>
      </c>
      <c r="P807">
        <v>11</v>
      </c>
      <c r="Q807" t="s">
        <v>827</v>
      </c>
      <c r="BA807" s="1"/>
      <c r="BG807" s="2"/>
    </row>
    <row r="808" ht="15" customHeight="1">
      <c r="A808" t="str">
        <f t="shared" si="60"/>
        <v>2018_12_93_1</v>
      </c>
      <c r="B808" t="str">
        <f t="shared" si="61"/>
        <v>2018_12_8269</v>
      </c>
      <c r="C808" s="1" t="s">
        <v>560</v>
      </c>
      <c r="D808">
        <f t="shared" si="62"/>
        <v>807</v>
      </c>
      <c r="E808">
        <v>93</v>
      </c>
      <c r="F808">
        <f t="shared" si="63"/>
        <v>1</v>
      </c>
      <c r="G808" s="2" t="str">
        <f t="shared" si="64"/>
        <v/>
      </c>
      <c r="H808" t="s">
        <v>561</v>
      </c>
      <c r="I808">
        <v>8269</v>
      </c>
      <c r="J808">
        <v>1218</v>
      </c>
      <c r="K808">
        <v>1217</v>
      </c>
      <c r="L808" t="s">
        <v>19</v>
      </c>
      <c r="M808" t="s">
        <v>20</v>
      </c>
      <c r="N808">
        <v>111</v>
      </c>
      <c r="O808">
        <v>3498</v>
      </c>
      <c r="P808">
        <v>21</v>
      </c>
      <c r="Q808" t="s">
        <v>828</v>
      </c>
      <c r="BA808" s="1"/>
      <c r="BG808" s="2"/>
    </row>
    <row r="809" ht="15" customHeight="1">
      <c r="A809" t="str">
        <f t="shared" si="60"/>
        <v>2018_12_93_2</v>
      </c>
      <c r="B809" t="str">
        <f t="shared" si="61"/>
        <v>2018_12_9189</v>
      </c>
      <c r="C809" s="1" t="s">
        <v>560</v>
      </c>
      <c r="D809">
        <f t="shared" si="62"/>
        <v>808</v>
      </c>
      <c r="E809">
        <v>93</v>
      </c>
      <c r="F809">
        <f t="shared" si="63"/>
        <v>2</v>
      </c>
      <c r="G809" s="2" t="str">
        <f t="shared" si="64"/>
        <v/>
      </c>
      <c r="H809" t="s">
        <v>561</v>
      </c>
      <c r="I809">
        <v>9189</v>
      </c>
      <c r="J809">
        <v>1217</v>
      </c>
      <c r="K809">
        <v>1218</v>
      </c>
      <c r="L809" t="s">
        <v>31</v>
      </c>
      <c r="M809" t="s">
        <v>20</v>
      </c>
      <c r="N809">
        <v>159</v>
      </c>
      <c r="O809">
        <v>3498</v>
      </c>
      <c r="P809">
        <v>21</v>
      </c>
      <c r="Q809" t="s">
        <v>829</v>
      </c>
      <c r="BA809" s="1"/>
      <c r="BG809" s="2"/>
    </row>
    <row r="810" ht="15" customHeight="1">
      <c r="A810" t="str">
        <f t="shared" si="60"/>
        <v>2018_12_93_3</v>
      </c>
      <c r="B810" t="str">
        <f t="shared" si="61"/>
        <v>2018_12_9750</v>
      </c>
      <c r="C810" s="1" t="s">
        <v>560</v>
      </c>
      <c r="D810">
        <f t="shared" si="62"/>
        <v>809</v>
      </c>
      <c r="E810">
        <v>93</v>
      </c>
      <c r="F810">
        <f t="shared" si="63"/>
        <v>3</v>
      </c>
      <c r="G810" s="2" t="str">
        <f t="shared" si="64"/>
        <v/>
      </c>
      <c r="H810" t="s">
        <v>561</v>
      </c>
      <c r="I810">
        <v>9750</v>
      </c>
      <c r="J810">
        <v>1218</v>
      </c>
      <c r="K810">
        <v>1217</v>
      </c>
      <c r="L810" t="s">
        <v>31</v>
      </c>
      <c r="M810" t="s">
        <v>20</v>
      </c>
      <c r="N810">
        <v>191</v>
      </c>
      <c r="O810">
        <v>3498</v>
      </c>
      <c r="P810">
        <v>21</v>
      </c>
      <c r="Q810" t="s">
        <v>830</v>
      </c>
      <c r="BA810" s="1"/>
      <c r="BG810" s="2"/>
    </row>
    <row r="811" ht="15" customHeight="1">
      <c r="A811" t="str">
        <f t="shared" si="60"/>
        <v>2018_12_93_4</v>
      </c>
      <c r="B811" t="str">
        <f t="shared" si="61"/>
        <v>2018_12_10511</v>
      </c>
      <c r="C811" s="1" t="s">
        <v>560</v>
      </c>
      <c r="D811">
        <f t="shared" si="62"/>
        <v>810</v>
      </c>
      <c r="E811">
        <v>93</v>
      </c>
      <c r="F811">
        <f t="shared" si="63"/>
        <v>4</v>
      </c>
      <c r="G811" s="2" t="str">
        <f t="shared" si="64"/>
        <v/>
      </c>
      <c r="H811" t="s">
        <v>561</v>
      </c>
      <c r="I811">
        <v>10511</v>
      </c>
      <c r="J811">
        <v>1217</v>
      </c>
      <c r="K811">
        <v>1218</v>
      </c>
      <c r="L811" t="s">
        <v>31</v>
      </c>
      <c r="M811" t="s">
        <v>20</v>
      </c>
      <c r="N811">
        <v>116</v>
      </c>
      <c r="O811">
        <v>3498</v>
      </c>
      <c r="P811">
        <v>21</v>
      </c>
      <c r="Q811" t="s">
        <v>831</v>
      </c>
      <c r="BA811" s="1"/>
      <c r="BG811" s="2"/>
    </row>
    <row r="812" ht="15" customHeight="1">
      <c r="A812" t="str">
        <f t="shared" si="60"/>
        <v>2018_12_93_5</v>
      </c>
      <c r="B812" t="str">
        <f t="shared" si="61"/>
        <v>2018_12_10824</v>
      </c>
      <c r="C812" s="1" t="s">
        <v>560</v>
      </c>
      <c r="D812">
        <f t="shared" si="62"/>
        <v>811</v>
      </c>
      <c r="E812">
        <v>93</v>
      </c>
      <c r="F812">
        <f t="shared" si="63"/>
        <v>5</v>
      </c>
      <c r="G812" s="2" t="str">
        <f t="shared" si="64"/>
        <v/>
      </c>
      <c r="H812" t="s">
        <v>561</v>
      </c>
      <c r="I812">
        <v>10824</v>
      </c>
      <c r="J812">
        <v>1218</v>
      </c>
      <c r="K812">
        <v>1217</v>
      </c>
      <c r="L812" t="s">
        <v>31</v>
      </c>
      <c r="M812" t="s">
        <v>20</v>
      </c>
      <c r="N812">
        <v>233</v>
      </c>
      <c r="O812">
        <v>3498</v>
      </c>
      <c r="P812">
        <v>21</v>
      </c>
      <c r="Q812" t="s">
        <v>832</v>
      </c>
      <c r="BA812" s="1"/>
      <c r="BG812" s="2"/>
    </row>
    <row r="813" ht="15" customHeight="1">
      <c r="A813" t="str">
        <f t="shared" si="60"/>
        <v>2018_12_93_6</v>
      </c>
      <c r="B813" t="str">
        <f t="shared" si="61"/>
        <v>2018_12_10873</v>
      </c>
      <c r="C813" s="1" t="s">
        <v>560</v>
      </c>
      <c r="D813">
        <f t="shared" si="62"/>
        <v>812</v>
      </c>
      <c r="E813">
        <v>93</v>
      </c>
      <c r="F813">
        <f t="shared" si="63"/>
        <v>6</v>
      </c>
      <c r="G813" s="2" t="str">
        <f t="shared" si="64"/>
        <v/>
      </c>
      <c r="H813" t="s">
        <v>561</v>
      </c>
      <c r="I813">
        <v>10873</v>
      </c>
      <c r="J813">
        <v>1217</v>
      </c>
      <c r="K813">
        <v>1218</v>
      </c>
      <c r="L813" t="s">
        <v>31</v>
      </c>
      <c r="M813" t="s">
        <v>20</v>
      </c>
      <c r="N813">
        <v>195</v>
      </c>
      <c r="O813">
        <v>3498</v>
      </c>
      <c r="P813">
        <v>21</v>
      </c>
      <c r="Q813" t="s">
        <v>833</v>
      </c>
      <c r="BA813" s="1"/>
      <c r="BG813" s="2"/>
    </row>
    <row r="814" ht="15" customHeight="1">
      <c r="A814" t="str">
        <f t="shared" si="60"/>
        <v>2018_12_93_7</v>
      </c>
      <c r="B814" t="str">
        <f t="shared" si="61"/>
        <v>2018_12_10891</v>
      </c>
      <c r="C814" s="1" t="s">
        <v>560</v>
      </c>
      <c r="D814">
        <f t="shared" si="62"/>
        <v>813</v>
      </c>
      <c r="E814">
        <v>93</v>
      </c>
      <c r="F814">
        <f t="shared" si="63"/>
        <v>7</v>
      </c>
      <c r="G814" s="2" t="str">
        <f t="shared" si="64"/>
        <v/>
      </c>
      <c r="H814" t="s">
        <v>561</v>
      </c>
      <c r="I814">
        <v>10891</v>
      </c>
      <c r="J814">
        <v>1218</v>
      </c>
      <c r="K814">
        <v>1217</v>
      </c>
      <c r="L814" t="s">
        <v>31</v>
      </c>
      <c r="M814" t="s">
        <v>20</v>
      </c>
      <c r="N814">
        <v>122</v>
      </c>
      <c r="O814">
        <v>3498</v>
      </c>
      <c r="P814">
        <v>21</v>
      </c>
      <c r="Q814" t="s">
        <v>834</v>
      </c>
      <c r="BA814" s="1"/>
      <c r="BG814" s="2"/>
    </row>
    <row r="815" ht="15" customHeight="1">
      <c r="A815" t="str">
        <f t="shared" si="60"/>
        <v>2018_12_93_8</v>
      </c>
      <c r="B815" t="str">
        <f t="shared" si="61"/>
        <v>2018_12_10924</v>
      </c>
      <c r="C815" s="1" t="s">
        <v>560</v>
      </c>
      <c r="D815">
        <f t="shared" si="62"/>
        <v>814</v>
      </c>
      <c r="E815">
        <v>93</v>
      </c>
      <c r="F815">
        <f t="shared" si="63"/>
        <v>8</v>
      </c>
      <c r="G815" s="2" t="str">
        <f t="shared" si="64"/>
        <v/>
      </c>
      <c r="H815" t="s">
        <v>561</v>
      </c>
      <c r="I815">
        <v>10924</v>
      </c>
      <c r="J815">
        <v>1217</v>
      </c>
      <c r="K815">
        <v>1218</v>
      </c>
      <c r="L815" t="s">
        <v>31</v>
      </c>
      <c r="M815" t="s">
        <v>20</v>
      </c>
      <c r="N815">
        <v>163</v>
      </c>
      <c r="O815">
        <v>3498</v>
      </c>
      <c r="P815">
        <v>21</v>
      </c>
      <c r="Q815" t="s">
        <v>835</v>
      </c>
      <c r="BA815" s="1"/>
      <c r="BG815" s="2"/>
    </row>
    <row r="816" ht="15" customHeight="1">
      <c r="A816" t="str">
        <f t="shared" si="60"/>
        <v>2018_12_93_9</v>
      </c>
      <c r="B816" t="str">
        <f t="shared" si="61"/>
        <v>2018_12_11016</v>
      </c>
      <c r="C816" s="1" t="s">
        <v>560</v>
      </c>
      <c r="D816">
        <f t="shared" si="62"/>
        <v>815</v>
      </c>
      <c r="E816">
        <v>93</v>
      </c>
      <c r="F816">
        <f t="shared" si="63"/>
        <v>9</v>
      </c>
      <c r="G816" s="2" t="str">
        <f t="shared" si="64"/>
        <v/>
      </c>
      <c r="H816" t="s">
        <v>561</v>
      </c>
      <c r="I816">
        <v>11016</v>
      </c>
      <c r="J816">
        <v>1218</v>
      </c>
      <c r="K816">
        <v>1217</v>
      </c>
      <c r="L816" t="s">
        <v>31</v>
      </c>
      <c r="M816" t="s">
        <v>20</v>
      </c>
      <c r="N816">
        <v>211</v>
      </c>
      <c r="O816">
        <v>3498</v>
      </c>
      <c r="P816">
        <v>21</v>
      </c>
      <c r="Q816" t="s">
        <v>836</v>
      </c>
      <c r="BA816" s="1"/>
      <c r="BG816" s="2"/>
    </row>
    <row r="817" ht="15" customHeight="1">
      <c r="A817" t="str">
        <f t="shared" si="60"/>
        <v>2018_12_93_10</v>
      </c>
      <c r="B817" t="str">
        <f t="shared" si="61"/>
        <v>2018_12_11798</v>
      </c>
      <c r="C817" s="1" t="s">
        <v>560</v>
      </c>
      <c r="D817">
        <f t="shared" si="62"/>
        <v>816</v>
      </c>
      <c r="E817">
        <v>93</v>
      </c>
      <c r="F817">
        <f t="shared" si="63"/>
        <v>10</v>
      </c>
      <c r="G817" s="2" t="str">
        <f t="shared" si="64"/>
        <v/>
      </c>
      <c r="H817" t="s">
        <v>561</v>
      </c>
      <c r="I817">
        <v>11798</v>
      </c>
      <c r="J817">
        <v>1217</v>
      </c>
      <c r="K817">
        <v>1218</v>
      </c>
      <c r="L817" t="s">
        <v>31</v>
      </c>
      <c r="M817" t="s">
        <v>20</v>
      </c>
      <c r="N817">
        <v>288</v>
      </c>
      <c r="O817">
        <v>3498</v>
      </c>
      <c r="P817">
        <v>21</v>
      </c>
      <c r="Q817" t="s">
        <v>837</v>
      </c>
      <c r="BA817" s="1"/>
      <c r="BG817" s="2"/>
    </row>
    <row r="818" ht="15" customHeight="1">
      <c r="A818" t="str">
        <f t="shared" si="60"/>
        <v>2018_12_93_11</v>
      </c>
      <c r="B818" t="str">
        <f t="shared" si="61"/>
        <v>2018_12_11893</v>
      </c>
      <c r="C818" s="1" t="s">
        <v>560</v>
      </c>
      <c r="D818">
        <f t="shared" si="62"/>
        <v>817</v>
      </c>
      <c r="E818">
        <v>93</v>
      </c>
      <c r="F818">
        <f t="shared" si="63"/>
        <v>11</v>
      </c>
      <c r="G818" s="2" t="str">
        <f t="shared" si="64"/>
        <v/>
      </c>
      <c r="H818" t="s">
        <v>561</v>
      </c>
      <c r="I818">
        <v>11893</v>
      </c>
      <c r="J818">
        <v>1218</v>
      </c>
      <c r="K818">
        <v>1217</v>
      </c>
      <c r="L818" t="s">
        <v>31</v>
      </c>
      <c r="M818" t="s">
        <v>20</v>
      </c>
      <c r="N818">
        <v>252</v>
      </c>
      <c r="O818">
        <v>3498</v>
      </c>
      <c r="P818">
        <v>21</v>
      </c>
      <c r="Q818" t="s">
        <v>838</v>
      </c>
      <c r="BA818" s="1"/>
      <c r="BG818" s="2"/>
    </row>
    <row r="819" ht="15" customHeight="1">
      <c r="A819" t="str">
        <f t="shared" si="60"/>
        <v>2018_12_93_12</v>
      </c>
      <c r="B819" t="str">
        <f t="shared" si="61"/>
        <v>2018_12_12011</v>
      </c>
      <c r="C819" s="1" t="s">
        <v>560</v>
      </c>
      <c r="D819">
        <f t="shared" si="62"/>
        <v>818</v>
      </c>
      <c r="E819">
        <v>93</v>
      </c>
      <c r="F819">
        <f t="shared" si="63"/>
        <v>12</v>
      </c>
      <c r="G819" s="2" t="str">
        <f t="shared" si="64"/>
        <v/>
      </c>
      <c r="H819" t="s">
        <v>561</v>
      </c>
      <c r="I819">
        <v>12011</v>
      </c>
      <c r="J819">
        <v>1217</v>
      </c>
      <c r="K819">
        <v>1218</v>
      </c>
      <c r="L819" t="s">
        <v>31</v>
      </c>
      <c r="M819" t="s">
        <v>20</v>
      </c>
      <c r="N819">
        <v>125</v>
      </c>
      <c r="O819">
        <v>3498</v>
      </c>
      <c r="P819">
        <v>21</v>
      </c>
      <c r="Q819" t="s">
        <v>839</v>
      </c>
      <c r="BA819" s="1"/>
      <c r="BG819" s="2"/>
    </row>
    <row r="820" ht="15" customHeight="1">
      <c r="A820" t="str">
        <f t="shared" si="60"/>
        <v>2018_12_93_13</v>
      </c>
      <c r="B820" t="str">
        <f t="shared" si="61"/>
        <v>2018_12_12068</v>
      </c>
      <c r="C820" s="1" t="s">
        <v>560</v>
      </c>
      <c r="D820">
        <f t="shared" si="62"/>
        <v>819</v>
      </c>
      <c r="E820">
        <v>93</v>
      </c>
      <c r="F820">
        <f t="shared" si="63"/>
        <v>13</v>
      </c>
      <c r="G820" s="2" t="str">
        <f t="shared" si="64"/>
        <v/>
      </c>
      <c r="H820" t="s">
        <v>561</v>
      </c>
      <c r="I820">
        <v>12068</v>
      </c>
      <c r="J820">
        <v>1218</v>
      </c>
      <c r="K820">
        <v>1217</v>
      </c>
      <c r="L820" t="s">
        <v>31</v>
      </c>
      <c r="M820" t="s">
        <v>20</v>
      </c>
      <c r="N820">
        <v>370</v>
      </c>
      <c r="O820">
        <v>3498</v>
      </c>
      <c r="P820">
        <v>21</v>
      </c>
      <c r="Q820" t="s">
        <v>840</v>
      </c>
      <c r="BA820" s="1"/>
      <c r="BG820" s="2"/>
    </row>
    <row r="821" ht="15" customHeight="1">
      <c r="A821" t="str">
        <f t="shared" si="60"/>
        <v>2018_12_93_14</v>
      </c>
      <c r="B821" t="str">
        <f t="shared" si="61"/>
        <v>2018_12_12120</v>
      </c>
      <c r="C821" s="1" t="s">
        <v>560</v>
      </c>
      <c r="D821">
        <f t="shared" si="62"/>
        <v>820</v>
      </c>
      <c r="E821">
        <v>93</v>
      </c>
      <c r="F821">
        <f t="shared" si="63"/>
        <v>14</v>
      </c>
      <c r="G821" s="2" t="str">
        <f t="shared" si="64"/>
        <v/>
      </c>
      <c r="H821" t="s">
        <v>561</v>
      </c>
      <c r="I821">
        <v>12120</v>
      </c>
      <c r="J821">
        <v>1217</v>
      </c>
      <c r="K821">
        <v>1218</v>
      </c>
      <c r="L821" t="s">
        <v>31</v>
      </c>
      <c r="M821" t="s">
        <v>20</v>
      </c>
      <c r="N821">
        <v>170</v>
      </c>
      <c r="O821">
        <v>3498</v>
      </c>
      <c r="P821">
        <v>21</v>
      </c>
      <c r="Q821" t="s">
        <v>841</v>
      </c>
      <c r="BA821" s="1"/>
      <c r="BG821" s="2"/>
    </row>
    <row r="822" ht="15" customHeight="1">
      <c r="A822" t="str">
        <f t="shared" si="60"/>
        <v>2018_12_93_15</v>
      </c>
      <c r="B822" t="str">
        <f t="shared" si="61"/>
        <v>2018_12_12573</v>
      </c>
      <c r="C822" s="1" t="s">
        <v>560</v>
      </c>
      <c r="D822">
        <f t="shared" si="62"/>
        <v>821</v>
      </c>
      <c r="E822">
        <v>93</v>
      </c>
      <c r="F822">
        <f t="shared" si="63"/>
        <v>15</v>
      </c>
      <c r="G822" s="2" t="str">
        <f t="shared" si="64"/>
        <v/>
      </c>
      <c r="H822" t="s">
        <v>561</v>
      </c>
      <c r="I822">
        <v>12573</v>
      </c>
      <c r="J822">
        <v>1218</v>
      </c>
      <c r="K822">
        <v>1217</v>
      </c>
      <c r="L822" t="s">
        <v>31</v>
      </c>
      <c r="M822" t="s">
        <v>20</v>
      </c>
      <c r="N822">
        <v>217</v>
      </c>
      <c r="O822">
        <v>3498</v>
      </c>
      <c r="P822">
        <v>21</v>
      </c>
      <c r="Q822" t="s">
        <v>842</v>
      </c>
      <c r="BA822" s="1"/>
      <c r="BG822" s="2"/>
    </row>
    <row r="823" ht="15" customHeight="1">
      <c r="A823" t="str">
        <f t="shared" si="60"/>
        <v>2018_12_93_16</v>
      </c>
      <c r="B823" t="str">
        <f t="shared" si="61"/>
        <v>2018_12_12876</v>
      </c>
      <c r="C823" s="1" t="s">
        <v>560</v>
      </c>
      <c r="D823">
        <f t="shared" si="62"/>
        <v>822</v>
      </c>
      <c r="E823">
        <v>93</v>
      </c>
      <c r="F823">
        <f t="shared" si="63"/>
        <v>16</v>
      </c>
      <c r="G823" s="2" t="str">
        <f t="shared" si="64"/>
        <v/>
      </c>
      <c r="H823" t="s">
        <v>561</v>
      </c>
      <c r="I823">
        <v>12876</v>
      </c>
      <c r="J823">
        <v>1217</v>
      </c>
      <c r="K823">
        <v>1218</v>
      </c>
      <c r="L823" t="s">
        <v>31</v>
      </c>
      <c r="M823" t="s">
        <v>20</v>
      </c>
      <c r="N823">
        <v>222</v>
      </c>
      <c r="O823">
        <v>3498</v>
      </c>
      <c r="P823">
        <v>21</v>
      </c>
      <c r="Q823" t="s">
        <v>843</v>
      </c>
      <c r="BA823" s="1"/>
      <c r="BG823" s="2"/>
    </row>
    <row r="824" ht="15" customHeight="1">
      <c r="A824" t="str">
        <f t="shared" si="60"/>
        <v>2018_12_93_17</v>
      </c>
      <c r="B824" t="str">
        <f t="shared" si="61"/>
        <v>2018_12_13411</v>
      </c>
      <c r="C824" s="1" t="s">
        <v>560</v>
      </c>
      <c r="D824">
        <f t="shared" si="62"/>
        <v>823</v>
      </c>
      <c r="E824">
        <v>93</v>
      </c>
      <c r="F824">
        <f t="shared" si="63"/>
        <v>17</v>
      </c>
      <c r="G824" s="2" t="str">
        <f t="shared" si="64"/>
        <v/>
      </c>
      <c r="H824" t="s">
        <v>561</v>
      </c>
      <c r="I824">
        <v>13411</v>
      </c>
      <c r="J824">
        <v>1218</v>
      </c>
      <c r="K824">
        <v>1217</v>
      </c>
      <c r="L824" t="s">
        <v>31</v>
      </c>
      <c r="M824" t="s">
        <v>20</v>
      </c>
      <c r="N824">
        <v>44</v>
      </c>
      <c r="O824">
        <v>3498</v>
      </c>
      <c r="P824">
        <v>21</v>
      </c>
      <c r="Q824" t="s">
        <v>844</v>
      </c>
      <c r="BA824" s="1"/>
      <c r="BG824" s="2"/>
    </row>
    <row r="825" ht="15" customHeight="1">
      <c r="A825" t="str">
        <f t="shared" si="60"/>
        <v>2018_12_93_18</v>
      </c>
      <c r="B825" t="str">
        <f t="shared" si="61"/>
        <v>2018_12_13467</v>
      </c>
      <c r="C825" s="1" t="s">
        <v>560</v>
      </c>
      <c r="D825">
        <f t="shared" si="62"/>
        <v>824</v>
      </c>
      <c r="E825">
        <v>93</v>
      </c>
      <c r="F825">
        <f t="shared" si="63"/>
        <v>18</v>
      </c>
      <c r="G825" s="2" t="str">
        <f t="shared" si="64"/>
        <v>x</v>
      </c>
      <c r="H825" t="s">
        <v>561</v>
      </c>
      <c r="I825">
        <v>13467</v>
      </c>
      <c r="J825">
        <v>1217</v>
      </c>
      <c r="K825">
        <v>1218</v>
      </c>
      <c r="L825" t="s">
        <v>20</v>
      </c>
      <c r="M825" t="s">
        <v>20</v>
      </c>
      <c r="N825">
        <v>55</v>
      </c>
      <c r="O825">
        <v>3498</v>
      </c>
      <c r="P825">
        <v>21</v>
      </c>
      <c r="Q825" t="s">
        <v>845</v>
      </c>
      <c r="BA825" s="1"/>
      <c r="BG825" s="2"/>
    </row>
    <row r="826" ht="15" customHeight="1">
      <c r="A826" t="str">
        <f t="shared" si="60"/>
        <v>2018_12_94_1</v>
      </c>
      <c r="B826" t="str">
        <f t="shared" si="61"/>
        <v>2018_12_8192</v>
      </c>
      <c r="C826" s="1" t="s">
        <v>560</v>
      </c>
      <c r="D826">
        <f t="shared" si="62"/>
        <v>825</v>
      </c>
      <c r="E826">
        <v>94</v>
      </c>
      <c r="F826">
        <f t="shared" si="63"/>
        <v>1</v>
      </c>
      <c r="G826" s="2" t="str">
        <f t="shared" si="64"/>
        <v/>
      </c>
      <c r="H826" t="s">
        <v>561</v>
      </c>
      <c r="I826">
        <v>8192</v>
      </c>
      <c r="J826">
        <v>1246</v>
      </c>
      <c r="K826">
        <v>1245</v>
      </c>
      <c r="L826" t="s">
        <v>19</v>
      </c>
      <c r="M826" t="s">
        <v>40</v>
      </c>
      <c r="N826">
        <v>96</v>
      </c>
      <c r="O826">
        <v>2011</v>
      </c>
      <c r="P826">
        <v>28</v>
      </c>
      <c r="Q826" t="s">
        <v>846</v>
      </c>
      <c r="BA826" s="1"/>
      <c r="BG826" s="2"/>
    </row>
    <row r="827" ht="15" customHeight="1">
      <c r="A827" t="str">
        <f t="shared" si="60"/>
        <v>2018_12_94_2</v>
      </c>
      <c r="B827" t="str">
        <f t="shared" si="61"/>
        <v>2018_12_9658</v>
      </c>
      <c r="C827" s="1" t="s">
        <v>560</v>
      </c>
      <c r="D827">
        <f t="shared" si="62"/>
        <v>826</v>
      </c>
      <c r="E827">
        <v>94</v>
      </c>
      <c r="F827">
        <f t="shared" si="63"/>
        <v>2</v>
      </c>
      <c r="G827" s="2" t="str">
        <f t="shared" si="64"/>
        <v/>
      </c>
      <c r="H827" t="s">
        <v>561</v>
      </c>
      <c r="I827">
        <v>9658</v>
      </c>
      <c r="J827">
        <v>1245</v>
      </c>
      <c r="K827">
        <v>1246</v>
      </c>
      <c r="L827" t="s">
        <v>31</v>
      </c>
      <c r="M827" t="s">
        <v>40</v>
      </c>
      <c r="N827">
        <v>101</v>
      </c>
      <c r="O827">
        <v>2011</v>
      </c>
      <c r="P827">
        <v>28</v>
      </c>
      <c r="Q827" t="s">
        <v>847</v>
      </c>
      <c r="BA827" s="1"/>
      <c r="BG827" s="2"/>
    </row>
    <row r="828" ht="15" customHeight="1">
      <c r="A828" t="str">
        <f t="shared" si="60"/>
        <v>2018_12_94_3</v>
      </c>
      <c r="B828" t="str">
        <f t="shared" si="61"/>
        <v>2018_12_9701</v>
      </c>
      <c r="C828" s="1" t="s">
        <v>560</v>
      </c>
      <c r="D828">
        <f t="shared" si="62"/>
        <v>827</v>
      </c>
      <c r="E828">
        <v>94</v>
      </c>
      <c r="F828">
        <f t="shared" si="63"/>
        <v>3</v>
      </c>
      <c r="G828" s="2" t="str">
        <f t="shared" si="64"/>
        <v/>
      </c>
      <c r="H828" t="s">
        <v>561</v>
      </c>
      <c r="I828">
        <v>9701</v>
      </c>
      <c r="J828">
        <v>1246</v>
      </c>
      <c r="K828">
        <v>1245</v>
      </c>
      <c r="L828" t="s">
        <v>31</v>
      </c>
      <c r="M828" t="s">
        <v>40</v>
      </c>
      <c r="N828">
        <v>59</v>
      </c>
      <c r="O828">
        <v>2011</v>
      </c>
      <c r="P828">
        <v>28</v>
      </c>
      <c r="Q828" t="s">
        <v>848</v>
      </c>
      <c r="BA828" s="1"/>
      <c r="BG828" s="2"/>
    </row>
    <row r="829" ht="15" customHeight="1">
      <c r="A829" t="str">
        <f t="shared" si="60"/>
        <v>2018_12_94_4</v>
      </c>
      <c r="B829" t="str">
        <f t="shared" si="61"/>
        <v>2018_12_11512</v>
      </c>
      <c r="C829" s="1" t="s">
        <v>560</v>
      </c>
      <c r="D829">
        <f t="shared" si="62"/>
        <v>828</v>
      </c>
      <c r="E829">
        <v>94</v>
      </c>
      <c r="F829">
        <f t="shared" si="63"/>
        <v>4</v>
      </c>
      <c r="G829" s="2" t="str">
        <f t="shared" si="64"/>
        <v/>
      </c>
      <c r="H829" t="s">
        <v>561</v>
      </c>
      <c r="I829">
        <v>11512</v>
      </c>
      <c r="J829">
        <v>1245</v>
      </c>
      <c r="K829">
        <v>1246</v>
      </c>
      <c r="L829" t="s">
        <v>31</v>
      </c>
      <c r="M829" t="s">
        <v>40</v>
      </c>
      <c r="N829">
        <v>63</v>
      </c>
      <c r="O829">
        <v>2011</v>
      </c>
      <c r="P829">
        <v>28</v>
      </c>
      <c r="Q829" t="s">
        <v>849</v>
      </c>
      <c r="BA829" s="1"/>
      <c r="BG829" s="2"/>
    </row>
    <row r="830" ht="15" customHeight="1">
      <c r="A830" t="str">
        <f t="shared" si="60"/>
        <v>2018_12_94_5</v>
      </c>
      <c r="B830" t="str">
        <f t="shared" si="61"/>
        <v>2018_12_11563</v>
      </c>
      <c r="C830" s="1" t="s">
        <v>560</v>
      </c>
      <c r="D830">
        <f t="shared" si="62"/>
        <v>829</v>
      </c>
      <c r="E830">
        <v>94</v>
      </c>
      <c r="F830">
        <f t="shared" si="63"/>
        <v>5</v>
      </c>
      <c r="G830" s="2" t="str">
        <f t="shared" si="64"/>
        <v/>
      </c>
      <c r="H830" t="s">
        <v>561</v>
      </c>
      <c r="I830">
        <v>11563</v>
      </c>
      <c r="J830">
        <v>1246</v>
      </c>
      <c r="K830">
        <v>1245</v>
      </c>
      <c r="L830" t="s">
        <v>31</v>
      </c>
      <c r="M830" t="s">
        <v>40</v>
      </c>
      <c r="N830">
        <v>58</v>
      </c>
      <c r="O830">
        <v>2011</v>
      </c>
      <c r="P830">
        <v>28</v>
      </c>
      <c r="Q830" t="s">
        <v>850</v>
      </c>
      <c r="BA830" s="1"/>
      <c r="BG830" s="2"/>
    </row>
    <row r="831" ht="15" customHeight="1">
      <c r="A831" t="str">
        <f t="shared" si="60"/>
        <v>2018_12_94_6</v>
      </c>
      <c r="B831" t="str">
        <f t="shared" si="61"/>
        <v>2018_12_12657</v>
      </c>
      <c r="C831" s="1" t="s">
        <v>560</v>
      </c>
      <c r="D831">
        <f t="shared" si="62"/>
        <v>830</v>
      </c>
      <c r="E831">
        <v>94</v>
      </c>
      <c r="F831">
        <f t="shared" si="63"/>
        <v>6</v>
      </c>
      <c r="G831" s="2" t="str">
        <f t="shared" si="64"/>
        <v/>
      </c>
      <c r="H831" t="s">
        <v>561</v>
      </c>
      <c r="I831">
        <v>12657</v>
      </c>
      <c r="J831">
        <v>1245</v>
      </c>
      <c r="K831">
        <v>1246</v>
      </c>
      <c r="L831" t="s">
        <v>31</v>
      </c>
      <c r="M831" t="s">
        <v>40</v>
      </c>
      <c r="N831">
        <v>84</v>
      </c>
      <c r="O831">
        <v>2011</v>
      </c>
      <c r="P831">
        <v>28</v>
      </c>
      <c r="Q831" t="s">
        <v>851</v>
      </c>
      <c r="BA831" s="1"/>
      <c r="BG831" s="2"/>
    </row>
    <row r="832" ht="15" customHeight="1">
      <c r="A832" t="str">
        <f t="shared" si="60"/>
        <v>2018_12_94_7</v>
      </c>
      <c r="B832" t="str">
        <f t="shared" si="61"/>
        <v>2018_12_12721</v>
      </c>
      <c r="C832" s="1" t="s">
        <v>560</v>
      </c>
      <c r="D832">
        <f t="shared" si="62"/>
        <v>831</v>
      </c>
      <c r="E832">
        <v>94</v>
      </c>
      <c r="F832">
        <f t="shared" si="63"/>
        <v>7</v>
      </c>
      <c r="G832" s="2" t="str">
        <f t="shared" si="64"/>
        <v/>
      </c>
      <c r="H832" t="s">
        <v>561</v>
      </c>
      <c r="I832">
        <v>12721</v>
      </c>
      <c r="J832">
        <v>1246</v>
      </c>
      <c r="K832">
        <v>1245</v>
      </c>
      <c r="L832" t="s">
        <v>31</v>
      </c>
      <c r="M832" t="s">
        <v>40</v>
      </c>
      <c r="N832">
        <v>152</v>
      </c>
      <c r="O832">
        <v>2011</v>
      </c>
      <c r="P832">
        <v>28</v>
      </c>
      <c r="Q832" t="s">
        <v>852</v>
      </c>
      <c r="BA832" s="1"/>
      <c r="BG832" s="2"/>
    </row>
    <row r="833" ht="15" customHeight="1">
      <c r="A833" t="str">
        <f t="shared" si="60"/>
        <v>2018_12_94_8</v>
      </c>
      <c r="B833" t="str">
        <f t="shared" si="61"/>
        <v>2018_12_12983</v>
      </c>
      <c r="C833" s="1" t="s">
        <v>560</v>
      </c>
      <c r="D833">
        <f t="shared" si="62"/>
        <v>832</v>
      </c>
      <c r="E833">
        <v>94</v>
      </c>
      <c r="F833">
        <f t="shared" si="63"/>
        <v>8</v>
      </c>
      <c r="G833" s="2" t="str">
        <f t="shared" si="64"/>
        <v/>
      </c>
      <c r="H833" t="s">
        <v>561</v>
      </c>
      <c r="I833">
        <v>12983</v>
      </c>
      <c r="J833">
        <v>1245</v>
      </c>
      <c r="K833">
        <v>1246</v>
      </c>
      <c r="L833" t="s">
        <v>31</v>
      </c>
      <c r="M833" t="s">
        <v>40</v>
      </c>
      <c r="N833">
        <v>26</v>
      </c>
      <c r="O833">
        <v>2011</v>
      </c>
      <c r="P833">
        <v>28</v>
      </c>
      <c r="Q833" t="s">
        <v>853</v>
      </c>
      <c r="BA833" s="1"/>
      <c r="BG833" s="2"/>
    </row>
    <row r="834" ht="15" customHeight="1">
      <c r="A834" t="str">
        <f t="shared" ref="A834:A897" si="65">CONCATENATE($C834,"_",$E834,"_",$F834)</f>
        <v>2018_12_94_9</v>
      </c>
      <c r="B834" t="str">
        <f t="shared" ref="B834:B897" si="66">CONCATENATE($C834,"_",$I834)</f>
        <v>2018_12_12995</v>
      </c>
      <c r="C834" s="1" t="s">
        <v>560</v>
      </c>
      <c r="D834">
        <f t="shared" ref="D834:D897" si="67">IF(ISNUMBER($D833),$D833+1,1)</f>
        <v>833</v>
      </c>
      <c r="E834">
        <v>94</v>
      </c>
      <c r="F834">
        <f t="shared" ref="F834:F897" si="68">IF($E834="","",IF($E834=$E833,$F833+1,1))</f>
        <v>9</v>
      </c>
      <c r="G834" s="2" t="str">
        <f t="shared" ref="G834:G897" si="69">IF($E835=$E834,"","x")</f>
        <v/>
      </c>
      <c r="H834" t="s">
        <v>561</v>
      </c>
      <c r="I834">
        <v>12995</v>
      </c>
      <c r="J834">
        <v>1246</v>
      </c>
      <c r="K834">
        <v>1245</v>
      </c>
      <c r="L834" t="s">
        <v>31</v>
      </c>
      <c r="M834" t="s">
        <v>40</v>
      </c>
      <c r="N834">
        <v>49</v>
      </c>
      <c r="O834">
        <v>2011</v>
      </c>
      <c r="P834">
        <v>28</v>
      </c>
      <c r="Q834" t="s">
        <v>854</v>
      </c>
      <c r="BA834" s="1"/>
      <c r="BG834" s="2"/>
    </row>
    <row r="835" ht="15" customHeight="1">
      <c r="A835" t="str">
        <f t="shared" si="65"/>
        <v>2018_12_94_10</v>
      </c>
      <c r="B835" t="str">
        <f t="shared" si="66"/>
        <v>2018_12_13165</v>
      </c>
      <c r="C835" s="1" t="s">
        <v>560</v>
      </c>
      <c r="D835">
        <f t="shared" si="67"/>
        <v>834</v>
      </c>
      <c r="E835">
        <v>94</v>
      </c>
      <c r="F835">
        <f t="shared" si="68"/>
        <v>10</v>
      </c>
      <c r="G835" s="2" t="str">
        <f t="shared" si="69"/>
        <v/>
      </c>
      <c r="H835" t="s">
        <v>561</v>
      </c>
      <c r="I835">
        <v>13165</v>
      </c>
      <c r="J835">
        <v>1245</v>
      </c>
      <c r="K835">
        <v>1246</v>
      </c>
      <c r="L835" t="s">
        <v>31</v>
      </c>
      <c r="M835" t="s">
        <v>40</v>
      </c>
      <c r="N835">
        <v>117</v>
      </c>
      <c r="O835">
        <v>2011</v>
      </c>
      <c r="P835">
        <v>28</v>
      </c>
      <c r="Q835" t="s">
        <v>855</v>
      </c>
      <c r="BA835" s="1"/>
      <c r="BG835" s="2"/>
    </row>
    <row r="836" ht="15" customHeight="1">
      <c r="A836" t="str">
        <f t="shared" si="65"/>
        <v>2018_12_94_11</v>
      </c>
      <c r="B836" t="str">
        <f t="shared" si="66"/>
        <v>2018_12_13182</v>
      </c>
      <c r="C836" s="1" t="s">
        <v>560</v>
      </c>
      <c r="D836">
        <f t="shared" si="67"/>
        <v>835</v>
      </c>
      <c r="E836">
        <v>94</v>
      </c>
      <c r="F836">
        <f t="shared" si="68"/>
        <v>11</v>
      </c>
      <c r="G836" s="2" t="str">
        <f t="shared" si="69"/>
        <v/>
      </c>
      <c r="H836" t="s">
        <v>561</v>
      </c>
      <c r="I836">
        <v>13182</v>
      </c>
      <c r="J836">
        <v>1246</v>
      </c>
      <c r="K836">
        <v>1245</v>
      </c>
      <c r="L836" t="s">
        <v>31</v>
      </c>
      <c r="M836" t="s">
        <v>40</v>
      </c>
      <c r="N836">
        <v>123</v>
      </c>
      <c r="O836">
        <v>2011</v>
      </c>
      <c r="P836">
        <v>28</v>
      </c>
      <c r="Q836" t="s">
        <v>856</v>
      </c>
      <c r="BA836" s="1"/>
      <c r="BG836" s="2"/>
    </row>
    <row r="837" ht="15" customHeight="1">
      <c r="A837" t="str">
        <f t="shared" si="65"/>
        <v>2018_12_94_12</v>
      </c>
      <c r="B837" t="str">
        <f t="shared" si="66"/>
        <v>2018_12_13196</v>
      </c>
      <c r="C837" s="1" t="s">
        <v>560</v>
      </c>
      <c r="D837">
        <f t="shared" si="67"/>
        <v>836</v>
      </c>
      <c r="E837">
        <v>94</v>
      </c>
      <c r="F837">
        <f t="shared" si="68"/>
        <v>12</v>
      </c>
      <c r="G837" s="2" t="str">
        <f t="shared" si="69"/>
        <v/>
      </c>
      <c r="H837" t="s">
        <v>561</v>
      </c>
      <c r="I837">
        <v>13196</v>
      </c>
      <c r="J837">
        <v>1245</v>
      </c>
      <c r="K837">
        <v>1246</v>
      </c>
      <c r="L837" t="s">
        <v>31</v>
      </c>
      <c r="M837" t="s">
        <v>40</v>
      </c>
      <c r="N837">
        <v>72</v>
      </c>
      <c r="O837">
        <v>2011</v>
      </c>
      <c r="P837">
        <v>28</v>
      </c>
      <c r="Q837" t="s">
        <v>857</v>
      </c>
      <c r="BA837" s="1"/>
      <c r="BG837" s="2"/>
    </row>
    <row r="838" ht="15" customHeight="1">
      <c r="A838" t="str">
        <f t="shared" si="65"/>
        <v>2018_12_94_13</v>
      </c>
      <c r="B838" t="str">
        <f t="shared" si="66"/>
        <v>2018_12_13212</v>
      </c>
      <c r="C838" s="1" t="s">
        <v>560</v>
      </c>
      <c r="D838">
        <f t="shared" si="67"/>
        <v>837</v>
      </c>
      <c r="E838">
        <v>94</v>
      </c>
      <c r="F838">
        <f t="shared" si="68"/>
        <v>13</v>
      </c>
      <c r="G838" s="2" t="str">
        <f t="shared" si="69"/>
        <v/>
      </c>
      <c r="H838" t="s">
        <v>561</v>
      </c>
      <c r="I838">
        <v>13212</v>
      </c>
      <c r="J838">
        <v>1246</v>
      </c>
      <c r="K838">
        <v>1245</v>
      </c>
      <c r="L838" t="s">
        <v>31</v>
      </c>
      <c r="M838" t="s">
        <v>40</v>
      </c>
      <c r="N838">
        <v>98</v>
      </c>
      <c r="O838">
        <v>2011</v>
      </c>
      <c r="P838">
        <v>28</v>
      </c>
      <c r="Q838" t="s">
        <v>858</v>
      </c>
      <c r="BA838" s="1"/>
      <c r="BG838" s="2"/>
    </row>
    <row r="839" ht="15" customHeight="1">
      <c r="A839" t="str">
        <f t="shared" si="65"/>
        <v>2018_12_94_14</v>
      </c>
      <c r="B839" t="str">
        <f t="shared" si="66"/>
        <v>2018_12_13224</v>
      </c>
      <c r="C839" s="1" t="s">
        <v>560</v>
      </c>
      <c r="D839">
        <f t="shared" si="67"/>
        <v>838</v>
      </c>
      <c r="E839">
        <v>94</v>
      </c>
      <c r="F839">
        <f t="shared" si="68"/>
        <v>14</v>
      </c>
      <c r="G839" s="2" t="str">
        <f t="shared" si="69"/>
        <v/>
      </c>
      <c r="H839" t="s">
        <v>561</v>
      </c>
      <c r="I839">
        <v>13224</v>
      </c>
      <c r="J839">
        <v>1245</v>
      </c>
      <c r="K839">
        <v>1246</v>
      </c>
      <c r="L839" t="s">
        <v>31</v>
      </c>
      <c r="M839" t="s">
        <v>40</v>
      </c>
      <c r="N839">
        <v>119</v>
      </c>
      <c r="O839">
        <v>2011</v>
      </c>
      <c r="P839">
        <v>28</v>
      </c>
      <c r="Q839" t="s">
        <v>859</v>
      </c>
      <c r="BA839" s="1"/>
      <c r="BG839" s="2"/>
    </row>
    <row r="840" ht="15" customHeight="1">
      <c r="A840" t="str">
        <f t="shared" si="65"/>
        <v>2018_12_94_15</v>
      </c>
      <c r="B840" t="str">
        <f t="shared" si="66"/>
        <v>2018_12_13226</v>
      </c>
      <c r="C840" s="1" t="s">
        <v>560</v>
      </c>
      <c r="D840">
        <f t="shared" si="67"/>
        <v>839</v>
      </c>
      <c r="E840">
        <v>94</v>
      </c>
      <c r="F840">
        <f t="shared" si="68"/>
        <v>15</v>
      </c>
      <c r="G840" s="2" t="str">
        <f t="shared" si="69"/>
        <v/>
      </c>
      <c r="H840" t="s">
        <v>561</v>
      </c>
      <c r="I840">
        <v>13226</v>
      </c>
      <c r="J840">
        <v>1246</v>
      </c>
      <c r="K840">
        <v>1245</v>
      </c>
      <c r="L840" t="s">
        <v>31</v>
      </c>
      <c r="M840" t="s">
        <v>40</v>
      </c>
      <c r="N840">
        <v>174</v>
      </c>
      <c r="O840">
        <v>2011</v>
      </c>
      <c r="P840">
        <v>28</v>
      </c>
      <c r="Q840" t="s">
        <v>860</v>
      </c>
      <c r="BA840" s="1"/>
      <c r="BG840" s="2"/>
    </row>
    <row r="841" ht="15" customHeight="1">
      <c r="A841" t="str">
        <f t="shared" si="65"/>
        <v>2018_12_94_16</v>
      </c>
      <c r="B841" t="str">
        <f t="shared" si="66"/>
        <v>2018_12_13547</v>
      </c>
      <c r="C841" s="1" t="s">
        <v>560</v>
      </c>
      <c r="D841">
        <f t="shared" si="67"/>
        <v>840</v>
      </c>
      <c r="E841">
        <v>94</v>
      </c>
      <c r="F841">
        <f t="shared" si="68"/>
        <v>16</v>
      </c>
      <c r="G841" s="2" t="str">
        <f t="shared" si="69"/>
        <v/>
      </c>
      <c r="H841" t="s">
        <v>561</v>
      </c>
      <c r="I841">
        <v>13547</v>
      </c>
      <c r="J841">
        <v>1245</v>
      </c>
      <c r="K841">
        <v>1246</v>
      </c>
      <c r="L841" t="s">
        <v>31</v>
      </c>
      <c r="M841" t="s">
        <v>40</v>
      </c>
      <c r="N841">
        <v>16</v>
      </c>
      <c r="O841">
        <v>2011</v>
      </c>
      <c r="P841">
        <v>28</v>
      </c>
      <c r="Q841" t="s">
        <v>861</v>
      </c>
      <c r="BA841" s="1"/>
      <c r="BG841" s="2"/>
    </row>
    <row r="842" ht="15" customHeight="1">
      <c r="A842" t="str">
        <f t="shared" si="65"/>
        <v>2018_12_94_17</v>
      </c>
      <c r="B842" t="str">
        <f t="shared" si="66"/>
        <v>2018_12_13673</v>
      </c>
      <c r="C842" s="1" t="s">
        <v>560</v>
      </c>
      <c r="D842">
        <f t="shared" si="67"/>
        <v>841</v>
      </c>
      <c r="E842">
        <v>94</v>
      </c>
      <c r="F842">
        <f t="shared" si="68"/>
        <v>17</v>
      </c>
      <c r="G842" s="2" t="str">
        <f t="shared" si="69"/>
        <v/>
      </c>
      <c r="H842" t="s">
        <v>561</v>
      </c>
      <c r="I842">
        <v>13673</v>
      </c>
      <c r="J842">
        <v>1246</v>
      </c>
      <c r="K842">
        <v>1245</v>
      </c>
      <c r="L842" t="s">
        <v>31</v>
      </c>
      <c r="M842" t="s">
        <v>40</v>
      </c>
      <c r="N842">
        <v>10</v>
      </c>
      <c r="O842">
        <v>2011</v>
      </c>
      <c r="P842">
        <v>28</v>
      </c>
      <c r="Q842" t="s">
        <v>862</v>
      </c>
      <c r="BA842" s="1"/>
      <c r="BG842" s="2"/>
    </row>
    <row r="843" ht="15" customHeight="1">
      <c r="A843" t="str">
        <f t="shared" si="65"/>
        <v>2018_12_94_18</v>
      </c>
      <c r="B843" t="str">
        <f t="shared" si="66"/>
        <v>2018_12_13767</v>
      </c>
      <c r="C843" s="1" t="s">
        <v>560</v>
      </c>
      <c r="D843">
        <f t="shared" si="67"/>
        <v>842</v>
      </c>
      <c r="E843">
        <v>94</v>
      </c>
      <c r="F843">
        <f t="shared" si="68"/>
        <v>18</v>
      </c>
      <c r="G843" s="2" t="str">
        <f t="shared" si="69"/>
        <v/>
      </c>
      <c r="H843" t="s">
        <v>561</v>
      </c>
      <c r="I843">
        <v>13767</v>
      </c>
      <c r="J843">
        <v>1245</v>
      </c>
      <c r="K843">
        <v>1246</v>
      </c>
      <c r="L843" t="s">
        <v>31</v>
      </c>
      <c r="M843" t="s">
        <v>40</v>
      </c>
      <c r="N843">
        <v>19</v>
      </c>
      <c r="O843">
        <v>2011</v>
      </c>
      <c r="P843">
        <v>28</v>
      </c>
      <c r="Q843" t="s">
        <v>863</v>
      </c>
      <c r="BA843" s="1"/>
      <c r="BG843" s="2"/>
    </row>
    <row r="844" ht="15" customHeight="1">
      <c r="A844" t="str">
        <f t="shared" si="65"/>
        <v>2018_12_94_19</v>
      </c>
      <c r="B844" t="str">
        <f t="shared" si="66"/>
        <v>2018_12_13818</v>
      </c>
      <c r="C844" s="1" t="s">
        <v>560</v>
      </c>
      <c r="D844">
        <f t="shared" si="67"/>
        <v>843</v>
      </c>
      <c r="E844">
        <v>94</v>
      </c>
      <c r="F844">
        <f t="shared" si="68"/>
        <v>19</v>
      </c>
      <c r="G844" s="2" t="str">
        <f t="shared" si="69"/>
        <v/>
      </c>
      <c r="H844" t="s">
        <v>561</v>
      </c>
      <c r="I844">
        <v>13818</v>
      </c>
      <c r="J844">
        <v>1246</v>
      </c>
      <c r="K844">
        <v>1245</v>
      </c>
      <c r="L844" t="s">
        <v>31</v>
      </c>
      <c r="M844" t="s">
        <v>40</v>
      </c>
      <c r="N844">
        <v>21</v>
      </c>
      <c r="O844">
        <v>2011</v>
      </c>
      <c r="P844">
        <v>28</v>
      </c>
      <c r="Q844" t="s">
        <v>864</v>
      </c>
      <c r="BA844" s="1"/>
      <c r="BG844" s="2"/>
    </row>
    <row r="845" ht="15" customHeight="1">
      <c r="A845" t="str">
        <f t="shared" si="65"/>
        <v>2018_12_94_20</v>
      </c>
      <c r="B845" t="str">
        <f t="shared" si="66"/>
        <v>2018_12_13842</v>
      </c>
      <c r="C845" s="1" t="s">
        <v>560</v>
      </c>
      <c r="D845">
        <f t="shared" si="67"/>
        <v>844</v>
      </c>
      <c r="E845">
        <v>94</v>
      </c>
      <c r="F845">
        <f t="shared" si="68"/>
        <v>20</v>
      </c>
      <c r="G845" s="2" t="str">
        <f t="shared" si="69"/>
        <v/>
      </c>
      <c r="H845" t="s">
        <v>561</v>
      </c>
      <c r="I845">
        <v>13842</v>
      </c>
      <c r="J845">
        <v>1245</v>
      </c>
      <c r="K845">
        <v>1246</v>
      </c>
      <c r="L845" t="s">
        <v>31</v>
      </c>
      <c r="M845" t="s">
        <v>40</v>
      </c>
      <c r="N845">
        <v>26</v>
      </c>
      <c r="O845">
        <v>2011</v>
      </c>
      <c r="P845">
        <v>28</v>
      </c>
      <c r="Q845" t="s">
        <v>865</v>
      </c>
      <c r="BA845" s="1"/>
      <c r="BG845" s="2"/>
    </row>
    <row r="846" ht="15" customHeight="1">
      <c r="A846" t="str">
        <f t="shared" si="65"/>
        <v>2018_12_94_21</v>
      </c>
      <c r="B846" t="str">
        <f t="shared" si="66"/>
        <v>2018_12_13873</v>
      </c>
      <c r="C846" s="1" t="s">
        <v>560</v>
      </c>
      <c r="D846">
        <f t="shared" si="67"/>
        <v>845</v>
      </c>
      <c r="E846">
        <v>94</v>
      </c>
      <c r="F846">
        <f t="shared" si="68"/>
        <v>21</v>
      </c>
      <c r="G846" s="2" t="str">
        <f t="shared" si="69"/>
        <v/>
      </c>
      <c r="H846" t="s">
        <v>561</v>
      </c>
      <c r="I846">
        <v>13873</v>
      </c>
      <c r="J846">
        <v>1246</v>
      </c>
      <c r="K846">
        <v>1245</v>
      </c>
      <c r="L846" t="s">
        <v>31</v>
      </c>
      <c r="M846" t="s">
        <v>40</v>
      </c>
      <c r="N846">
        <v>93</v>
      </c>
      <c r="O846">
        <v>2011</v>
      </c>
      <c r="P846">
        <v>28</v>
      </c>
      <c r="Q846" t="s">
        <v>866</v>
      </c>
      <c r="BA846" s="1"/>
      <c r="BG846" s="2"/>
    </row>
    <row r="847" ht="15" customHeight="1">
      <c r="A847" t="str">
        <f t="shared" si="65"/>
        <v>2018_12_94_22</v>
      </c>
      <c r="B847" t="str">
        <f t="shared" si="66"/>
        <v>2018_12_14111</v>
      </c>
      <c r="C847" s="1" t="s">
        <v>560</v>
      </c>
      <c r="D847">
        <f t="shared" si="67"/>
        <v>846</v>
      </c>
      <c r="E847">
        <v>94</v>
      </c>
      <c r="F847">
        <f t="shared" si="68"/>
        <v>22</v>
      </c>
      <c r="G847" s="2" t="str">
        <f t="shared" si="69"/>
        <v/>
      </c>
      <c r="H847" t="s">
        <v>561</v>
      </c>
      <c r="I847">
        <v>14111</v>
      </c>
      <c r="J847">
        <v>1245</v>
      </c>
      <c r="K847">
        <v>1246</v>
      </c>
      <c r="L847" t="s">
        <v>31</v>
      </c>
      <c r="M847" t="s">
        <v>40</v>
      </c>
      <c r="N847">
        <v>30</v>
      </c>
      <c r="O847">
        <v>2011</v>
      </c>
      <c r="P847">
        <v>28</v>
      </c>
      <c r="Q847" t="s">
        <v>867</v>
      </c>
      <c r="BA847" s="1"/>
      <c r="BG847" s="2"/>
    </row>
    <row r="848" ht="15" customHeight="1">
      <c r="A848" t="str">
        <f t="shared" si="65"/>
        <v>2018_12_94_23</v>
      </c>
      <c r="B848" t="str">
        <f t="shared" si="66"/>
        <v>2018_12_14175</v>
      </c>
      <c r="C848" s="1" t="s">
        <v>560</v>
      </c>
      <c r="D848">
        <f t="shared" si="67"/>
        <v>847</v>
      </c>
      <c r="E848">
        <v>94</v>
      </c>
      <c r="F848">
        <f t="shared" si="68"/>
        <v>23</v>
      </c>
      <c r="G848" s="2" t="str">
        <f t="shared" si="69"/>
        <v/>
      </c>
      <c r="H848" t="s">
        <v>561</v>
      </c>
      <c r="I848">
        <v>14175</v>
      </c>
      <c r="J848">
        <v>1246</v>
      </c>
      <c r="K848">
        <v>1245</v>
      </c>
      <c r="L848" t="s">
        <v>31</v>
      </c>
      <c r="M848" t="s">
        <v>40</v>
      </c>
      <c r="N848">
        <v>70</v>
      </c>
      <c r="O848">
        <v>2011</v>
      </c>
      <c r="P848">
        <v>28</v>
      </c>
      <c r="Q848" t="s">
        <v>868</v>
      </c>
      <c r="BA848" s="1"/>
      <c r="BG848" s="2"/>
    </row>
    <row r="849" ht="15" customHeight="1">
      <c r="A849" t="str">
        <f t="shared" si="65"/>
        <v>2018_12_94_24</v>
      </c>
      <c r="B849" t="str">
        <f t="shared" si="66"/>
        <v>2018_12_14201</v>
      </c>
      <c r="C849" s="1" t="s">
        <v>560</v>
      </c>
      <c r="D849">
        <f t="shared" si="67"/>
        <v>848</v>
      </c>
      <c r="E849">
        <v>94</v>
      </c>
      <c r="F849">
        <f t="shared" si="68"/>
        <v>24</v>
      </c>
      <c r="G849" s="2" t="str">
        <f t="shared" si="69"/>
        <v/>
      </c>
      <c r="H849" t="s">
        <v>561</v>
      </c>
      <c r="I849">
        <v>14201</v>
      </c>
      <c r="J849">
        <v>1245</v>
      </c>
      <c r="K849">
        <v>1246</v>
      </c>
      <c r="L849" t="s">
        <v>31</v>
      </c>
      <c r="M849" t="s">
        <v>40</v>
      </c>
      <c r="N849">
        <v>92</v>
      </c>
      <c r="O849">
        <v>2011</v>
      </c>
      <c r="P849">
        <v>28</v>
      </c>
      <c r="Q849" t="s">
        <v>869</v>
      </c>
      <c r="BA849" s="1"/>
      <c r="BG849" s="2"/>
    </row>
    <row r="850" ht="15" customHeight="1">
      <c r="A850" t="str">
        <f t="shared" si="65"/>
        <v>2018_12_94_25</v>
      </c>
      <c r="B850" t="str">
        <f t="shared" si="66"/>
        <v>2018_12_14241</v>
      </c>
      <c r="C850" s="1" t="s">
        <v>560</v>
      </c>
      <c r="D850">
        <f t="shared" si="67"/>
        <v>849</v>
      </c>
      <c r="E850">
        <v>94</v>
      </c>
      <c r="F850">
        <f t="shared" si="68"/>
        <v>25</v>
      </c>
      <c r="G850" s="2" t="str">
        <f t="shared" si="69"/>
        <v>x</v>
      </c>
      <c r="H850" t="s">
        <v>561</v>
      </c>
      <c r="I850">
        <v>14241</v>
      </c>
      <c r="J850">
        <v>1246</v>
      </c>
      <c r="K850">
        <v>1245</v>
      </c>
      <c r="L850" t="s">
        <v>40</v>
      </c>
      <c r="M850" t="s">
        <v>40</v>
      </c>
      <c r="N850">
        <v>104</v>
      </c>
      <c r="O850">
        <v>2011</v>
      </c>
      <c r="P850">
        <v>28</v>
      </c>
      <c r="Q850" t="s">
        <v>870</v>
      </c>
      <c r="BA850" s="1"/>
      <c r="BG850" s="2"/>
    </row>
    <row r="851" ht="15" customHeight="1">
      <c r="A851" t="str">
        <f t="shared" si="65"/>
        <v>2018_12_95_1</v>
      </c>
      <c r="B851" t="str">
        <f t="shared" si="66"/>
        <v>2018_12_8635</v>
      </c>
      <c r="C851" s="1" t="s">
        <v>560</v>
      </c>
      <c r="D851">
        <f t="shared" si="67"/>
        <v>850</v>
      </c>
      <c r="E851">
        <v>95</v>
      </c>
      <c r="F851">
        <f t="shared" si="68"/>
        <v>1</v>
      </c>
      <c r="G851" s="2" t="str">
        <f t="shared" si="69"/>
        <v/>
      </c>
      <c r="H851" t="s">
        <v>561</v>
      </c>
      <c r="I851">
        <v>8635</v>
      </c>
      <c r="J851">
        <v>1274</v>
      </c>
      <c r="K851">
        <v>1273</v>
      </c>
      <c r="L851" t="s">
        <v>19</v>
      </c>
      <c r="M851" t="s">
        <v>40</v>
      </c>
      <c r="N851">
        <v>79</v>
      </c>
      <c r="O851">
        <v>1432</v>
      </c>
      <c r="P851">
        <v>12</v>
      </c>
      <c r="Q851" t="s">
        <v>871</v>
      </c>
      <c r="BA851" s="1"/>
      <c r="BG851" s="2"/>
    </row>
    <row r="852" ht="15" customHeight="1">
      <c r="A852" t="str">
        <f t="shared" si="65"/>
        <v>2018_12_95_2</v>
      </c>
      <c r="B852" t="str">
        <f t="shared" si="66"/>
        <v>2018_12_8708</v>
      </c>
      <c r="C852" s="1" t="s">
        <v>560</v>
      </c>
      <c r="D852">
        <f t="shared" si="67"/>
        <v>851</v>
      </c>
      <c r="E852">
        <v>95</v>
      </c>
      <c r="F852">
        <f t="shared" si="68"/>
        <v>2</v>
      </c>
      <c r="G852" s="2" t="str">
        <f t="shared" si="69"/>
        <v/>
      </c>
      <c r="H852" t="s">
        <v>561</v>
      </c>
      <c r="I852">
        <v>8708</v>
      </c>
      <c r="J852">
        <v>1273</v>
      </c>
      <c r="K852">
        <v>1274</v>
      </c>
      <c r="L852" t="s">
        <v>31</v>
      </c>
      <c r="M852" t="s">
        <v>40</v>
      </c>
      <c r="N852">
        <v>112</v>
      </c>
      <c r="O852">
        <v>1432</v>
      </c>
      <c r="P852">
        <v>12</v>
      </c>
      <c r="Q852" t="s">
        <v>872</v>
      </c>
      <c r="BA852" s="1"/>
      <c r="BG852" s="2"/>
    </row>
    <row r="853" ht="15" customHeight="1">
      <c r="A853" t="str">
        <f t="shared" si="65"/>
        <v>2018_12_95_3</v>
      </c>
      <c r="B853" t="str">
        <f t="shared" si="66"/>
        <v>2018_12_9108</v>
      </c>
      <c r="C853" s="1" t="s">
        <v>560</v>
      </c>
      <c r="D853">
        <f t="shared" si="67"/>
        <v>852</v>
      </c>
      <c r="E853">
        <v>95</v>
      </c>
      <c r="F853">
        <f t="shared" si="68"/>
        <v>3</v>
      </c>
      <c r="G853" s="2" t="str">
        <f t="shared" si="69"/>
        <v/>
      </c>
      <c r="H853" t="s">
        <v>561</v>
      </c>
      <c r="I853">
        <v>9108</v>
      </c>
      <c r="J853">
        <v>1274</v>
      </c>
      <c r="K853">
        <v>1273</v>
      </c>
      <c r="L853" t="s">
        <v>31</v>
      </c>
      <c r="M853" t="s">
        <v>40</v>
      </c>
      <c r="N853">
        <v>140</v>
      </c>
      <c r="O853">
        <v>1432</v>
      </c>
      <c r="P853">
        <v>12</v>
      </c>
      <c r="Q853" t="s">
        <v>873</v>
      </c>
      <c r="BA853" s="1"/>
      <c r="BG853" s="2"/>
    </row>
    <row r="854" ht="15" customHeight="1">
      <c r="A854" t="str">
        <f t="shared" si="65"/>
        <v>2018_12_95_4</v>
      </c>
      <c r="B854" t="str">
        <f t="shared" si="66"/>
        <v>2018_12_9912</v>
      </c>
      <c r="C854" s="1" t="s">
        <v>560</v>
      </c>
      <c r="D854">
        <f t="shared" si="67"/>
        <v>853</v>
      </c>
      <c r="E854">
        <v>95</v>
      </c>
      <c r="F854">
        <f t="shared" si="68"/>
        <v>4</v>
      </c>
      <c r="G854" s="2" t="str">
        <f t="shared" si="69"/>
        <v/>
      </c>
      <c r="H854" t="s">
        <v>561</v>
      </c>
      <c r="I854">
        <v>9912</v>
      </c>
      <c r="J854">
        <v>1273</v>
      </c>
      <c r="K854">
        <v>1274</v>
      </c>
      <c r="L854" t="s">
        <v>31</v>
      </c>
      <c r="M854" t="s">
        <v>40</v>
      </c>
      <c r="N854">
        <v>116</v>
      </c>
      <c r="O854">
        <v>1432</v>
      </c>
      <c r="P854">
        <v>12</v>
      </c>
      <c r="Q854" t="s">
        <v>874</v>
      </c>
      <c r="BA854" s="1"/>
      <c r="BG854" s="2"/>
    </row>
    <row r="855" ht="15" customHeight="1">
      <c r="A855" t="str">
        <f t="shared" si="65"/>
        <v>2018_12_95_5</v>
      </c>
      <c r="B855" t="str">
        <f t="shared" si="66"/>
        <v>2018_12_11223</v>
      </c>
      <c r="C855" s="1" t="s">
        <v>560</v>
      </c>
      <c r="D855">
        <f t="shared" si="67"/>
        <v>854</v>
      </c>
      <c r="E855">
        <v>95</v>
      </c>
      <c r="F855">
        <f t="shared" si="68"/>
        <v>5</v>
      </c>
      <c r="G855" s="2" t="str">
        <f t="shared" si="69"/>
        <v/>
      </c>
      <c r="H855" t="s">
        <v>561</v>
      </c>
      <c r="I855">
        <v>11223</v>
      </c>
      <c r="J855">
        <v>1274</v>
      </c>
      <c r="K855">
        <v>1273</v>
      </c>
      <c r="L855" t="s">
        <v>31</v>
      </c>
      <c r="M855" t="s">
        <v>40</v>
      </c>
      <c r="N855">
        <v>314</v>
      </c>
      <c r="O855">
        <v>1432</v>
      </c>
      <c r="P855">
        <v>12</v>
      </c>
      <c r="Q855" t="s">
        <v>875</v>
      </c>
      <c r="BA855" s="1"/>
      <c r="BG855" s="2"/>
    </row>
    <row r="856" ht="15" customHeight="1">
      <c r="A856" t="str">
        <f t="shared" si="65"/>
        <v>2018_12_95_6</v>
      </c>
      <c r="B856" t="str">
        <f t="shared" si="66"/>
        <v>2018_12_13072</v>
      </c>
      <c r="C856" s="1" t="s">
        <v>560</v>
      </c>
      <c r="D856">
        <f t="shared" si="67"/>
        <v>855</v>
      </c>
      <c r="E856">
        <v>95</v>
      </c>
      <c r="F856">
        <f t="shared" si="68"/>
        <v>6</v>
      </c>
      <c r="G856" s="2" t="str">
        <f t="shared" si="69"/>
        <v/>
      </c>
      <c r="H856" t="s">
        <v>561</v>
      </c>
      <c r="I856">
        <v>13072</v>
      </c>
      <c r="J856">
        <v>1273</v>
      </c>
      <c r="K856">
        <v>1274</v>
      </c>
      <c r="L856" t="s">
        <v>31</v>
      </c>
      <c r="M856" t="s">
        <v>40</v>
      </c>
      <c r="N856">
        <v>153</v>
      </c>
      <c r="O856">
        <v>1432</v>
      </c>
      <c r="P856">
        <v>12</v>
      </c>
      <c r="Q856" t="s">
        <v>876</v>
      </c>
      <c r="BA856" s="1"/>
      <c r="BG856" s="2"/>
    </row>
    <row r="857" ht="15" customHeight="1">
      <c r="A857" t="str">
        <f t="shared" si="65"/>
        <v>2018_12_95_7</v>
      </c>
      <c r="B857" t="str">
        <f t="shared" si="66"/>
        <v>2018_12_13303</v>
      </c>
      <c r="C857" s="1" t="s">
        <v>560</v>
      </c>
      <c r="D857">
        <f t="shared" si="67"/>
        <v>856</v>
      </c>
      <c r="E857">
        <v>95</v>
      </c>
      <c r="F857">
        <f t="shared" si="68"/>
        <v>7</v>
      </c>
      <c r="G857" s="2" t="str">
        <f t="shared" si="69"/>
        <v/>
      </c>
      <c r="H857" t="s">
        <v>561</v>
      </c>
      <c r="I857">
        <v>13303</v>
      </c>
      <c r="J857">
        <v>1274</v>
      </c>
      <c r="K857">
        <v>1273</v>
      </c>
      <c r="L857" t="s">
        <v>31</v>
      </c>
      <c r="M857" t="s">
        <v>40</v>
      </c>
      <c r="N857">
        <v>250</v>
      </c>
      <c r="O857">
        <v>1432</v>
      </c>
      <c r="P857">
        <v>12</v>
      </c>
      <c r="Q857" t="s">
        <v>877</v>
      </c>
      <c r="BA857" s="1"/>
      <c r="BG857" s="2"/>
    </row>
    <row r="858" ht="15" customHeight="1">
      <c r="A858" t="str">
        <f t="shared" si="65"/>
        <v>2018_12_95_8</v>
      </c>
      <c r="B858" t="str">
        <f t="shared" si="66"/>
        <v>2018_12_13489</v>
      </c>
      <c r="C858" s="1" t="s">
        <v>560</v>
      </c>
      <c r="D858">
        <f t="shared" si="67"/>
        <v>857</v>
      </c>
      <c r="E858">
        <v>95</v>
      </c>
      <c r="F858">
        <f t="shared" si="68"/>
        <v>8</v>
      </c>
      <c r="G858" s="2" t="str">
        <f t="shared" si="69"/>
        <v/>
      </c>
      <c r="H858" t="s">
        <v>561</v>
      </c>
      <c r="I858">
        <v>13489</v>
      </c>
      <c r="J858">
        <v>1273</v>
      </c>
      <c r="K858">
        <v>1274</v>
      </c>
      <c r="L858" t="s">
        <v>31</v>
      </c>
      <c r="M858" t="s">
        <v>40</v>
      </c>
      <c r="N858">
        <v>3</v>
      </c>
      <c r="O858">
        <v>1432</v>
      </c>
      <c r="P858">
        <v>12</v>
      </c>
      <c r="Q858" t="s">
        <v>878</v>
      </c>
      <c r="BA858" s="1"/>
      <c r="BG858" s="2"/>
    </row>
    <row r="859" ht="15" customHeight="1">
      <c r="A859" t="str">
        <f t="shared" si="65"/>
        <v>2018_12_95_9</v>
      </c>
      <c r="B859" t="str">
        <f t="shared" si="66"/>
        <v>2018_12_14157</v>
      </c>
      <c r="C859" s="1" t="s">
        <v>560</v>
      </c>
      <c r="D859">
        <f t="shared" si="67"/>
        <v>858</v>
      </c>
      <c r="E859">
        <v>95</v>
      </c>
      <c r="F859">
        <f t="shared" si="68"/>
        <v>9</v>
      </c>
      <c r="G859" s="2" t="str">
        <f t="shared" si="69"/>
        <v>x</v>
      </c>
      <c r="H859" t="s">
        <v>561</v>
      </c>
      <c r="I859">
        <v>14157</v>
      </c>
      <c r="J859">
        <v>1274</v>
      </c>
      <c r="K859">
        <v>1273</v>
      </c>
      <c r="L859" t="s">
        <v>40</v>
      </c>
      <c r="M859" t="s">
        <v>40</v>
      </c>
      <c r="N859">
        <v>152</v>
      </c>
      <c r="O859">
        <v>1432</v>
      </c>
      <c r="P859">
        <v>12</v>
      </c>
      <c r="Q859" t="s">
        <v>879</v>
      </c>
      <c r="BA859" s="1"/>
      <c r="BG859" s="2"/>
    </row>
    <row r="860" ht="15" customHeight="1">
      <c r="A860" t="str">
        <f t="shared" si="65"/>
        <v>2018_12_97_1</v>
      </c>
      <c r="B860" t="str">
        <f t="shared" si="66"/>
        <v>2018_12_11403</v>
      </c>
      <c r="C860" s="1" t="s">
        <v>560</v>
      </c>
      <c r="D860">
        <f t="shared" si="67"/>
        <v>859</v>
      </c>
      <c r="E860">
        <v>97</v>
      </c>
      <c r="F860">
        <f t="shared" si="68"/>
        <v>1</v>
      </c>
      <c r="G860" s="2" t="str">
        <f t="shared" si="69"/>
        <v/>
      </c>
      <c r="H860" t="s">
        <v>561</v>
      </c>
      <c r="I860">
        <v>11403</v>
      </c>
      <c r="J860">
        <v>1302</v>
      </c>
      <c r="K860">
        <v>1301</v>
      </c>
      <c r="L860" t="s">
        <v>31</v>
      </c>
      <c r="M860" t="s">
        <v>20</v>
      </c>
      <c r="N860">
        <v>195</v>
      </c>
      <c r="O860">
        <v>5069</v>
      </c>
      <c r="P860">
        <v>16</v>
      </c>
      <c r="Q860" t="s">
        <v>880</v>
      </c>
      <c r="BA860" s="1"/>
      <c r="BG860" s="2"/>
    </row>
    <row r="861" ht="15" customHeight="1">
      <c r="A861" t="str">
        <f t="shared" si="65"/>
        <v>2018_12_97_2</v>
      </c>
      <c r="B861" t="str">
        <f t="shared" si="66"/>
        <v>2018_12_11856</v>
      </c>
      <c r="C861" s="1" t="s">
        <v>560</v>
      </c>
      <c r="D861">
        <f t="shared" si="67"/>
        <v>860</v>
      </c>
      <c r="E861">
        <v>97</v>
      </c>
      <c r="F861">
        <f t="shared" si="68"/>
        <v>2</v>
      </c>
      <c r="G861" s="2" t="str">
        <f t="shared" si="69"/>
        <v>x</v>
      </c>
      <c r="H861" t="s">
        <v>561</v>
      </c>
      <c r="I861">
        <v>11856</v>
      </c>
      <c r="J861">
        <v>1301</v>
      </c>
      <c r="K861">
        <v>1302</v>
      </c>
      <c r="L861" t="s">
        <v>20</v>
      </c>
      <c r="M861" t="s">
        <v>20</v>
      </c>
      <c r="N861">
        <v>96</v>
      </c>
      <c r="O861">
        <v>5069</v>
      </c>
      <c r="P861">
        <v>16</v>
      </c>
      <c r="Q861" t="s">
        <v>881</v>
      </c>
      <c r="BA861" s="1"/>
      <c r="BG861" s="2"/>
    </row>
    <row r="862" ht="15" customHeight="1">
      <c r="A862" t="str">
        <f t="shared" si="65"/>
        <v>2018_12_98_1</v>
      </c>
      <c r="B862" t="str">
        <f t="shared" si="66"/>
        <v>2018_12_7844</v>
      </c>
      <c r="C862" s="1" t="s">
        <v>560</v>
      </c>
      <c r="D862">
        <f t="shared" si="67"/>
        <v>861</v>
      </c>
      <c r="E862">
        <v>98</v>
      </c>
      <c r="F862">
        <f t="shared" si="68"/>
        <v>1</v>
      </c>
      <c r="G862" s="2" t="str">
        <f t="shared" si="69"/>
        <v/>
      </c>
      <c r="H862" t="s">
        <v>561</v>
      </c>
      <c r="I862">
        <v>7844</v>
      </c>
      <c r="J862">
        <v>1330</v>
      </c>
      <c r="K862">
        <v>1329</v>
      </c>
      <c r="L862" t="s">
        <v>19</v>
      </c>
      <c r="M862" t="s">
        <v>20</v>
      </c>
      <c r="N862">
        <v>262</v>
      </c>
      <c r="O862">
        <v>1676</v>
      </c>
      <c r="P862">
        <v>7</v>
      </c>
      <c r="Q862" t="s">
        <v>882</v>
      </c>
      <c r="BA862" s="1"/>
      <c r="BG862" s="2"/>
    </row>
    <row r="863" ht="15" customHeight="1">
      <c r="A863" t="str">
        <f t="shared" si="65"/>
        <v>2018_12_98_2</v>
      </c>
      <c r="B863" t="str">
        <f t="shared" si="66"/>
        <v>2018_12_9421</v>
      </c>
      <c r="C863" s="1" t="s">
        <v>560</v>
      </c>
      <c r="D863">
        <f t="shared" si="67"/>
        <v>862</v>
      </c>
      <c r="E863">
        <v>98</v>
      </c>
      <c r="F863">
        <f t="shared" si="68"/>
        <v>2</v>
      </c>
      <c r="G863" s="2" t="str">
        <f t="shared" si="69"/>
        <v/>
      </c>
      <c r="H863" t="s">
        <v>561</v>
      </c>
      <c r="I863">
        <v>9421</v>
      </c>
      <c r="J863">
        <v>1329</v>
      </c>
      <c r="K863">
        <v>1330</v>
      </c>
      <c r="L863" t="s">
        <v>31</v>
      </c>
      <c r="M863" t="s">
        <v>20</v>
      </c>
      <c r="N863">
        <v>347</v>
      </c>
      <c r="O863">
        <v>1676</v>
      </c>
      <c r="P863">
        <v>7</v>
      </c>
      <c r="Q863" t="s">
        <v>883</v>
      </c>
      <c r="BA863" s="1"/>
      <c r="BG863" s="2"/>
    </row>
    <row r="864" ht="15" customHeight="1">
      <c r="A864" t="str">
        <f t="shared" si="65"/>
        <v>2018_12_98_3</v>
      </c>
      <c r="B864" t="str">
        <f t="shared" si="66"/>
        <v>2018_12_10285</v>
      </c>
      <c r="C864" s="1" t="s">
        <v>560</v>
      </c>
      <c r="D864">
        <f t="shared" si="67"/>
        <v>863</v>
      </c>
      <c r="E864">
        <v>98</v>
      </c>
      <c r="F864">
        <f t="shared" si="68"/>
        <v>3</v>
      </c>
      <c r="G864" s="2" t="str">
        <f t="shared" si="69"/>
        <v/>
      </c>
      <c r="H864" t="s">
        <v>561</v>
      </c>
      <c r="I864">
        <v>10285</v>
      </c>
      <c r="J864">
        <v>1330</v>
      </c>
      <c r="K864">
        <v>1329</v>
      </c>
      <c r="L864" t="s">
        <v>31</v>
      </c>
      <c r="M864" t="s">
        <v>20</v>
      </c>
      <c r="N864">
        <v>404</v>
      </c>
      <c r="O864">
        <v>1676</v>
      </c>
      <c r="P864">
        <v>7</v>
      </c>
      <c r="Q864" t="s">
        <v>884</v>
      </c>
      <c r="BA864" s="1"/>
      <c r="BG864" s="2"/>
    </row>
    <row r="865" ht="15" customHeight="1">
      <c r="A865" t="str">
        <f t="shared" si="65"/>
        <v>2018_12_98_4</v>
      </c>
      <c r="B865" t="str">
        <f t="shared" si="66"/>
        <v>2018_12_10606</v>
      </c>
      <c r="C865" s="1" t="s">
        <v>560</v>
      </c>
      <c r="D865">
        <f t="shared" si="67"/>
        <v>864</v>
      </c>
      <c r="E865">
        <v>98</v>
      </c>
      <c r="F865">
        <f t="shared" si="68"/>
        <v>4</v>
      </c>
      <c r="G865" s="2" t="str">
        <f t="shared" si="69"/>
        <v/>
      </c>
      <c r="H865" t="s">
        <v>561</v>
      </c>
      <c r="I865">
        <v>10606</v>
      </c>
      <c r="J865">
        <v>1329</v>
      </c>
      <c r="K865">
        <v>1330</v>
      </c>
      <c r="L865" t="s">
        <v>31</v>
      </c>
      <c r="M865" t="s">
        <v>20</v>
      </c>
      <c r="N865">
        <v>287</v>
      </c>
      <c r="O865">
        <v>1676</v>
      </c>
      <c r="P865">
        <v>7</v>
      </c>
      <c r="Q865" t="s">
        <v>885</v>
      </c>
      <c r="BA865" s="1"/>
      <c r="BG865" s="2"/>
    </row>
    <row r="866" ht="15" customHeight="1">
      <c r="A866" t="str">
        <f t="shared" si="65"/>
        <v>2018_12_98_5</v>
      </c>
      <c r="B866" t="str">
        <f t="shared" si="66"/>
        <v>2018_12_10971</v>
      </c>
      <c r="C866" s="1" t="s">
        <v>560</v>
      </c>
      <c r="D866">
        <f t="shared" si="67"/>
        <v>865</v>
      </c>
      <c r="E866">
        <v>98</v>
      </c>
      <c r="F866">
        <f t="shared" si="68"/>
        <v>5</v>
      </c>
      <c r="G866" s="2" t="str">
        <f t="shared" si="69"/>
        <v/>
      </c>
      <c r="H866" t="s">
        <v>561</v>
      </c>
      <c r="I866">
        <v>10971</v>
      </c>
      <c r="J866">
        <v>1330</v>
      </c>
      <c r="K866">
        <v>1329</v>
      </c>
      <c r="L866" t="s">
        <v>31</v>
      </c>
      <c r="M866" t="s">
        <v>20</v>
      </c>
      <c r="N866">
        <v>335</v>
      </c>
      <c r="O866">
        <v>1676</v>
      </c>
      <c r="P866">
        <v>7</v>
      </c>
      <c r="Q866" t="s">
        <v>886</v>
      </c>
      <c r="BA866" s="1"/>
      <c r="BG866" s="2"/>
    </row>
    <row r="867" ht="15" customHeight="1">
      <c r="A867" t="str">
        <f t="shared" si="65"/>
        <v>2018_12_98_6</v>
      </c>
      <c r="B867" t="str">
        <f t="shared" si="66"/>
        <v>2018_12_12020</v>
      </c>
      <c r="C867" s="1" t="s">
        <v>560</v>
      </c>
      <c r="D867">
        <f t="shared" si="67"/>
        <v>866</v>
      </c>
      <c r="E867">
        <v>98</v>
      </c>
      <c r="F867">
        <f t="shared" si="68"/>
        <v>6</v>
      </c>
      <c r="G867" s="2" t="str">
        <f t="shared" si="69"/>
        <v>x</v>
      </c>
      <c r="H867" t="s">
        <v>561</v>
      </c>
      <c r="I867">
        <v>12020</v>
      </c>
      <c r="J867">
        <v>1329</v>
      </c>
      <c r="K867">
        <v>1330</v>
      </c>
      <c r="L867" t="s">
        <v>20</v>
      </c>
      <c r="M867" t="s">
        <v>20</v>
      </c>
      <c r="N867">
        <v>20</v>
      </c>
      <c r="O867">
        <v>1676</v>
      </c>
      <c r="P867">
        <v>7</v>
      </c>
      <c r="Q867" t="s">
        <v>887</v>
      </c>
      <c r="BA867" s="1"/>
      <c r="BG867" s="2"/>
    </row>
    <row r="868" ht="15" customHeight="1">
      <c r="A868" t="str">
        <f t="shared" si="65"/>
        <v>2018_12_99_1</v>
      </c>
      <c r="B868" t="str">
        <f t="shared" si="66"/>
        <v>2018_12_8193</v>
      </c>
      <c r="C868" s="1" t="s">
        <v>560</v>
      </c>
      <c r="D868">
        <f t="shared" si="67"/>
        <v>867</v>
      </c>
      <c r="E868">
        <v>99</v>
      </c>
      <c r="F868">
        <f t="shared" si="68"/>
        <v>1</v>
      </c>
      <c r="G868" s="2" t="str">
        <f t="shared" si="69"/>
        <v/>
      </c>
      <c r="H868" t="s">
        <v>561</v>
      </c>
      <c r="I868">
        <v>8193</v>
      </c>
      <c r="J868">
        <v>1358</v>
      </c>
      <c r="K868">
        <v>1357</v>
      </c>
      <c r="L868" t="s">
        <v>19</v>
      </c>
      <c r="M868" t="s">
        <v>20</v>
      </c>
      <c r="N868">
        <v>25</v>
      </c>
      <c r="O868">
        <v>1257</v>
      </c>
      <c r="P868">
        <v>13</v>
      </c>
      <c r="Q868" t="s">
        <v>888</v>
      </c>
      <c r="BA868" s="1"/>
      <c r="BG868" s="2"/>
    </row>
    <row r="869" ht="15" customHeight="1">
      <c r="A869" t="str">
        <f t="shared" si="65"/>
        <v>2018_12_99_2</v>
      </c>
      <c r="B869" t="str">
        <f t="shared" si="66"/>
        <v>2018_12_8753</v>
      </c>
      <c r="C869" s="1" t="s">
        <v>560</v>
      </c>
      <c r="D869">
        <f t="shared" si="67"/>
        <v>868</v>
      </c>
      <c r="E869">
        <v>99</v>
      </c>
      <c r="F869">
        <f t="shared" si="68"/>
        <v>2</v>
      </c>
      <c r="G869" s="2" t="str">
        <f t="shared" si="69"/>
        <v/>
      </c>
      <c r="H869" t="s">
        <v>561</v>
      </c>
      <c r="I869">
        <v>8753</v>
      </c>
      <c r="J869">
        <v>1357</v>
      </c>
      <c r="K869">
        <v>1358</v>
      </c>
      <c r="L869" t="s">
        <v>31</v>
      </c>
      <c r="M869" t="s">
        <v>20</v>
      </c>
      <c r="N869">
        <v>240</v>
      </c>
      <c r="O869">
        <v>1257</v>
      </c>
      <c r="P869">
        <v>13</v>
      </c>
      <c r="Q869" t="s">
        <v>889</v>
      </c>
      <c r="BA869" s="1"/>
      <c r="BG869" s="2"/>
    </row>
    <row r="870" ht="15" customHeight="1">
      <c r="A870" t="str">
        <f t="shared" si="65"/>
        <v>2018_12_99_3</v>
      </c>
      <c r="B870" t="str">
        <f t="shared" si="66"/>
        <v>2018_12_8935</v>
      </c>
      <c r="C870" s="1" t="s">
        <v>560</v>
      </c>
      <c r="D870">
        <f t="shared" si="67"/>
        <v>869</v>
      </c>
      <c r="E870">
        <v>99</v>
      </c>
      <c r="F870">
        <f t="shared" si="68"/>
        <v>3</v>
      </c>
      <c r="G870" s="2" t="str">
        <f t="shared" si="69"/>
        <v/>
      </c>
      <c r="H870" t="s">
        <v>561</v>
      </c>
      <c r="I870">
        <v>8935</v>
      </c>
      <c r="J870">
        <v>1358</v>
      </c>
      <c r="K870">
        <v>1357</v>
      </c>
      <c r="L870" t="s">
        <v>31</v>
      </c>
      <c r="M870" t="s">
        <v>20</v>
      </c>
      <c r="N870">
        <v>153</v>
      </c>
      <c r="O870">
        <v>1257</v>
      </c>
      <c r="P870">
        <v>13</v>
      </c>
      <c r="Q870" t="s">
        <v>890</v>
      </c>
      <c r="BA870" s="1"/>
      <c r="BG870" s="2"/>
    </row>
    <row r="871" ht="15" customHeight="1">
      <c r="A871" t="str">
        <f t="shared" si="65"/>
        <v>2018_12_99_4</v>
      </c>
      <c r="B871" t="str">
        <f t="shared" si="66"/>
        <v>2018_12_8956</v>
      </c>
      <c r="C871" s="1" t="s">
        <v>560</v>
      </c>
      <c r="D871">
        <f t="shared" si="67"/>
        <v>870</v>
      </c>
      <c r="E871">
        <v>99</v>
      </c>
      <c r="F871">
        <f t="shared" si="68"/>
        <v>4</v>
      </c>
      <c r="G871" s="2" t="str">
        <f t="shared" si="69"/>
        <v/>
      </c>
      <c r="H871" t="s">
        <v>561</v>
      </c>
      <c r="I871">
        <v>8956</v>
      </c>
      <c r="J871">
        <v>1357</v>
      </c>
      <c r="K871">
        <v>1358</v>
      </c>
      <c r="L871" t="s">
        <v>31</v>
      </c>
      <c r="M871" t="s">
        <v>20</v>
      </c>
      <c r="N871">
        <v>72</v>
      </c>
      <c r="O871">
        <v>1257</v>
      </c>
      <c r="P871">
        <v>13</v>
      </c>
      <c r="Q871" t="s">
        <v>891</v>
      </c>
      <c r="BA871" s="1"/>
      <c r="BG871" s="2"/>
    </row>
    <row r="872" ht="15" customHeight="1">
      <c r="A872" t="str">
        <f t="shared" si="65"/>
        <v>2018_12_99_5</v>
      </c>
      <c r="B872" t="str">
        <f t="shared" si="66"/>
        <v>2018_12_8991</v>
      </c>
      <c r="C872" s="1" t="s">
        <v>560</v>
      </c>
      <c r="D872">
        <f t="shared" si="67"/>
        <v>871</v>
      </c>
      <c r="E872">
        <v>99</v>
      </c>
      <c r="F872">
        <f t="shared" si="68"/>
        <v>5</v>
      </c>
      <c r="G872" s="2" t="str">
        <f t="shared" si="69"/>
        <v/>
      </c>
      <c r="H872" t="s">
        <v>561</v>
      </c>
      <c r="I872">
        <v>8991</v>
      </c>
      <c r="J872">
        <v>1358</v>
      </c>
      <c r="K872">
        <v>1357</v>
      </c>
      <c r="L872" t="s">
        <v>31</v>
      </c>
      <c r="M872" t="s">
        <v>20</v>
      </c>
      <c r="N872">
        <v>91</v>
      </c>
      <c r="O872">
        <v>1257</v>
      </c>
      <c r="P872">
        <v>13</v>
      </c>
      <c r="Q872" t="s">
        <v>892</v>
      </c>
      <c r="BA872" s="1"/>
      <c r="BG872" s="2"/>
    </row>
    <row r="873" ht="15" customHeight="1">
      <c r="A873" t="str">
        <f t="shared" si="65"/>
        <v>2018_12_99_6</v>
      </c>
      <c r="B873" t="str">
        <f t="shared" si="66"/>
        <v>2018_12_9046</v>
      </c>
      <c r="C873" s="1" t="s">
        <v>560</v>
      </c>
      <c r="D873">
        <f t="shared" si="67"/>
        <v>872</v>
      </c>
      <c r="E873">
        <v>99</v>
      </c>
      <c r="F873">
        <f t="shared" si="68"/>
        <v>6</v>
      </c>
      <c r="G873" s="2" t="str">
        <f t="shared" si="69"/>
        <v/>
      </c>
      <c r="H873" t="s">
        <v>561</v>
      </c>
      <c r="I873">
        <v>9046</v>
      </c>
      <c r="J873">
        <v>1357</v>
      </c>
      <c r="K873">
        <v>1358</v>
      </c>
      <c r="L873" t="s">
        <v>31</v>
      </c>
      <c r="M873" t="s">
        <v>20</v>
      </c>
      <c r="N873">
        <v>66</v>
      </c>
      <c r="O873">
        <v>1257</v>
      </c>
      <c r="P873">
        <v>13</v>
      </c>
      <c r="Q873" t="s">
        <v>893</v>
      </c>
      <c r="BA873" s="1"/>
      <c r="BG873" s="2"/>
    </row>
    <row r="874" ht="15" customHeight="1">
      <c r="A874" t="str">
        <f t="shared" si="65"/>
        <v>2018_12_99_7</v>
      </c>
      <c r="B874" t="str">
        <f t="shared" si="66"/>
        <v>2018_12_9202</v>
      </c>
      <c r="C874" s="1" t="s">
        <v>560</v>
      </c>
      <c r="D874">
        <f t="shared" si="67"/>
        <v>873</v>
      </c>
      <c r="E874">
        <v>99</v>
      </c>
      <c r="F874">
        <f t="shared" si="68"/>
        <v>7</v>
      </c>
      <c r="G874" s="2" t="str">
        <f t="shared" si="69"/>
        <v/>
      </c>
      <c r="H874" t="s">
        <v>561</v>
      </c>
      <c r="I874">
        <v>9202</v>
      </c>
      <c r="J874">
        <v>1358</v>
      </c>
      <c r="K874">
        <v>1357</v>
      </c>
      <c r="L874" t="s">
        <v>31</v>
      </c>
      <c r="M874" t="s">
        <v>20</v>
      </c>
      <c r="N874">
        <v>174</v>
      </c>
      <c r="O874">
        <v>1257</v>
      </c>
      <c r="P874">
        <v>13</v>
      </c>
      <c r="Q874" t="s">
        <v>894</v>
      </c>
      <c r="BA874" s="1"/>
      <c r="BG874" s="2"/>
    </row>
    <row r="875" ht="15" customHeight="1">
      <c r="A875" t="str">
        <f t="shared" si="65"/>
        <v>2018_12_99_8</v>
      </c>
      <c r="B875" t="str">
        <f t="shared" si="66"/>
        <v>2018_12_9257</v>
      </c>
      <c r="C875" s="1" t="s">
        <v>560</v>
      </c>
      <c r="D875">
        <f t="shared" si="67"/>
        <v>874</v>
      </c>
      <c r="E875">
        <v>99</v>
      </c>
      <c r="F875">
        <f t="shared" si="68"/>
        <v>8</v>
      </c>
      <c r="G875" s="2" t="str">
        <f t="shared" si="69"/>
        <v/>
      </c>
      <c r="H875" t="s">
        <v>561</v>
      </c>
      <c r="I875">
        <v>9257</v>
      </c>
      <c r="J875">
        <v>1357</v>
      </c>
      <c r="K875">
        <v>1358</v>
      </c>
      <c r="L875" t="s">
        <v>31</v>
      </c>
      <c r="M875" t="s">
        <v>20</v>
      </c>
      <c r="N875">
        <v>159</v>
      </c>
      <c r="O875">
        <v>1257</v>
      </c>
      <c r="P875">
        <v>13</v>
      </c>
      <c r="Q875" t="s">
        <v>895</v>
      </c>
      <c r="BA875" s="1"/>
      <c r="BG875" s="2"/>
    </row>
    <row r="876" ht="15" customHeight="1">
      <c r="A876" t="str">
        <f t="shared" si="65"/>
        <v>2018_12_99_9</v>
      </c>
      <c r="B876" t="str">
        <f t="shared" si="66"/>
        <v>2018_12_9964</v>
      </c>
      <c r="C876" s="1" t="s">
        <v>560</v>
      </c>
      <c r="D876">
        <f t="shared" si="67"/>
        <v>875</v>
      </c>
      <c r="E876">
        <v>99</v>
      </c>
      <c r="F876">
        <f t="shared" si="68"/>
        <v>9</v>
      </c>
      <c r="G876" s="2" t="str">
        <f t="shared" si="69"/>
        <v/>
      </c>
      <c r="H876" t="s">
        <v>561</v>
      </c>
      <c r="I876">
        <v>9964</v>
      </c>
      <c r="J876">
        <v>1358</v>
      </c>
      <c r="K876">
        <v>1357</v>
      </c>
      <c r="L876" t="s">
        <v>31</v>
      </c>
      <c r="M876" t="s">
        <v>20</v>
      </c>
      <c r="N876">
        <v>100</v>
      </c>
      <c r="O876">
        <v>1257</v>
      </c>
      <c r="P876">
        <v>13</v>
      </c>
      <c r="Q876" t="s">
        <v>896</v>
      </c>
      <c r="BA876" s="1"/>
      <c r="BG876" s="2"/>
    </row>
    <row r="877" ht="15" customHeight="1">
      <c r="A877" t="str">
        <f t="shared" si="65"/>
        <v>2018_12_99_10</v>
      </c>
      <c r="B877" t="str">
        <f t="shared" si="66"/>
        <v>2018_12_9972</v>
      </c>
      <c r="C877" s="1" t="s">
        <v>560</v>
      </c>
      <c r="D877">
        <f t="shared" si="67"/>
        <v>876</v>
      </c>
      <c r="E877">
        <v>99</v>
      </c>
      <c r="F877">
        <f t="shared" si="68"/>
        <v>10</v>
      </c>
      <c r="G877" s="2" t="str">
        <f t="shared" si="69"/>
        <v>x</v>
      </c>
      <c r="H877" t="s">
        <v>561</v>
      </c>
      <c r="I877">
        <v>9972</v>
      </c>
      <c r="J877">
        <v>1357</v>
      </c>
      <c r="K877">
        <v>1358</v>
      </c>
      <c r="L877" t="s">
        <v>20</v>
      </c>
      <c r="M877" t="s">
        <v>20</v>
      </c>
      <c r="N877">
        <v>23</v>
      </c>
      <c r="O877">
        <v>1257</v>
      </c>
      <c r="P877">
        <v>13</v>
      </c>
      <c r="Q877" t="s">
        <v>897</v>
      </c>
      <c r="BA877" s="1"/>
      <c r="BG877" s="2"/>
    </row>
    <row r="878" ht="15" customHeight="1">
      <c r="A878" t="str">
        <f t="shared" si="65"/>
        <v>2018_12_100_1</v>
      </c>
      <c r="B878" t="str">
        <f t="shared" si="66"/>
        <v>2018_12_8087</v>
      </c>
      <c r="C878" s="1" t="s">
        <v>560</v>
      </c>
      <c r="D878">
        <f t="shared" si="67"/>
        <v>877</v>
      </c>
      <c r="E878">
        <v>100</v>
      </c>
      <c r="F878">
        <f t="shared" si="68"/>
        <v>1</v>
      </c>
      <c r="G878" s="2" t="str">
        <f t="shared" si="69"/>
        <v/>
      </c>
      <c r="H878" t="s">
        <v>561</v>
      </c>
      <c r="I878">
        <v>8087</v>
      </c>
      <c r="J878">
        <v>1386</v>
      </c>
      <c r="K878">
        <v>1385</v>
      </c>
      <c r="L878" t="s">
        <v>19</v>
      </c>
      <c r="M878" t="s">
        <v>20</v>
      </c>
      <c r="N878">
        <v>566</v>
      </c>
      <c r="O878">
        <v>1550</v>
      </c>
      <c r="P878">
        <v>7</v>
      </c>
      <c r="Q878" t="s">
        <v>898</v>
      </c>
      <c r="BA878" s="1"/>
      <c r="BG878" s="2"/>
    </row>
    <row r="879" ht="15" customHeight="1">
      <c r="A879" t="str">
        <f t="shared" si="65"/>
        <v>2018_12_100_2</v>
      </c>
      <c r="B879" t="str">
        <f t="shared" si="66"/>
        <v>2018_12_9911</v>
      </c>
      <c r="C879" s="1" t="s">
        <v>560</v>
      </c>
      <c r="D879">
        <f t="shared" si="67"/>
        <v>878</v>
      </c>
      <c r="E879">
        <v>100</v>
      </c>
      <c r="F879">
        <f t="shared" si="68"/>
        <v>2</v>
      </c>
      <c r="G879" s="2" t="str">
        <f t="shared" si="69"/>
        <v/>
      </c>
      <c r="H879" t="s">
        <v>561</v>
      </c>
      <c r="I879">
        <v>9911</v>
      </c>
      <c r="J879">
        <v>1385</v>
      </c>
      <c r="K879">
        <v>1386</v>
      </c>
      <c r="L879" t="s">
        <v>31</v>
      </c>
      <c r="M879" t="s">
        <v>20</v>
      </c>
      <c r="N879">
        <v>249</v>
      </c>
      <c r="O879">
        <v>1550</v>
      </c>
      <c r="P879">
        <v>7</v>
      </c>
      <c r="Q879" t="s">
        <v>899</v>
      </c>
      <c r="BA879" s="1"/>
      <c r="BG879" s="2"/>
    </row>
    <row r="880" ht="15" customHeight="1">
      <c r="A880" t="str">
        <f t="shared" si="65"/>
        <v>2018_12_100_3</v>
      </c>
      <c r="B880" t="str">
        <f t="shared" si="66"/>
        <v>2018_12_10029</v>
      </c>
      <c r="C880" s="1" t="s">
        <v>560</v>
      </c>
      <c r="D880">
        <f t="shared" si="67"/>
        <v>879</v>
      </c>
      <c r="E880">
        <v>100</v>
      </c>
      <c r="F880">
        <f t="shared" si="68"/>
        <v>3</v>
      </c>
      <c r="G880" s="2" t="str">
        <f t="shared" si="69"/>
        <v/>
      </c>
      <c r="H880" t="s">
        <v>561</v>
      </c>
      <c r="I880">
        <v>10029</v>
      </c>
      <c r="J880">
        <v>1386</v>
      </c>
      <c r="K880">
        <v>1385</v>
      </c>
      <c r="L880" t="s">
        <v>31</v>
      </c>
      <c r="M880" t="s">
        <v>20</v>
      </c>
      <c r="N880">
        <v>446</v>
      </c>
      <c r="O880">
        <v>1550</v>
      </c>
      <c r="P880">
        <v>7</v>
      </c>
      <c r="Q880" t="s">
        <v>900</v>
      </c>
      <c r="BA880" s="1"/>
      <c r="BG880" s="2"/>
    </row>
    <row r="881" ht="15" customHeight="1">
      <c r="A881" t="str">
        <f t="shared" si="65"/>
        <v>2018_12_100_4</v>
      </c>
      <c r="B881" t="str">
        <f t="shared" si="66"/>
        <v>2018_12_13523</v>
      </c>
      <c r="C881" s="1" t="s">
        <v>560</v>
      </c>
      <c r="D881">
        <f t="shared" si="67"/>
        <v>880</v>
      </c>
      <c r="E881">
        <v>100</v>
      </c>
      <c r="F881">
        <f t="shared" si="68"/>
        <v>4</v>
      </c>
      <c r="G881" s="2" t="str">
        <f t="shared" si="69"/>
        <v/>
      </c>
      <c r="H881" t="s">
        <v>561</v>
      </c>
      <c r="I881">
        <v>13523</v>
      </c>
      <c r="J881">
        <v>1385</v>
      </c>
      <c r="K881">
        <v>1386</v>
      </c>
      <c r="L881" t="s">
        <v>31</v>
      </c>
      <c r="M881" t="s">
        <v>20</v>
      </c>
      <c r="N881">
        <v>204</v>
      </c>
      <c r="O881">
        <v>1550</v>
      </c>
      <c r="P881">
        <v>7</v>
      </c>
      <c r="Q881" t="s">
        <v>901</v>
      </c>
      <c r="BA881" s="1"/>
      <c r="BG881" s="2"/>
    </row>
    <row r="882" ht="15" customHeight="1">
      <c r="A882" t="str">
        <f t="shared" si="65"/>
        <v>2018_12_100_5</v>
      </c>
      <c r="B882" t="str">
        <f t="shared" si="66"/>
        <v>2018_12_13564</v>
      </c>
      <c r="C882" s="1" t="s">
        <v>560</v>
      </c>
      <c r="D882">
        <f t="shared" si="67"/>
        <v>881</v>
      </c>
      <c r="E882">
        <v>100</v>
      </c>
      <c r="F882">
        <f t="shared" si="68"/>
        <v>5</v>
      </c>
      <c r="G882" s="2" t="str">
        <f t="shared" si="69"/>
        <v/>
      </c>
      <c r="H882" t="s">
        <v>561</v>
      </c>
      <c r="I882">
        <v>13564</v>
      </c>
      <c r="J882">
        <v>1386</v>
      </c>
      <c r="K882">
        <v>1385</v>
      </c>
      <c r="L882" t="s">
        <v>31</v>
      </c>
      <c r="M882" t="s">
        <v>20</v>
      </c>
      <c r="N882">
        <v>43</v>
      </c>
      <c r="O882">
        <v>1550</v>
      </c>
      <c r="P882">
        <v>7</v>
      </c>
      <c r="Q882" t="s">
        <v>902</v>
      </c>
      <c r="BA882" s="1"/>
      <c r="BG882" s="2"/>
    </row>
    <row r="883" ht="15" customHeight="1">
      <c r="A883" t="str">
        <f t="shared" si="65"/>
        <v>2018_12_100_6</v>
      </c>
      <c r="B883" t="str">
        <f t="shared" si="66"/>
        <v>2018_12_13641</v>
      </c>
      <c r="C883" s="1" t="s">
        <v>560</v>
      </c>
      <c r="D883">
        <f t="shared" si="67"/>
        <v>882</v>
      </c>
      <c r="E883">
        <v>100</v>
      </c>
      <c r="F883">
        <f t="shared" si="68"/>
        <v>6</v>
      </c>
      <c r="G883" s="2" t="str">
        <f t="shared" si="69"/>
        <v>x</v>
      </c>
      <c r="H883" t="s">
        <v>561</v>
      </c>
      <c r="I883">
        <v>13641</v>
      </c>
      <c r="J883">
        <v>1385</v>
      </c>
      <c r="K883">
        <v>1386</v>
      </c>
      <c r="L883" t="s">
        <v>20</v>
      </c>
      <c r="M883" t="s">
        <v>20</v>
      </c>
      <c r="N883">
        <v>21</v>
      </c>
      <c r="O883">
        <v>1550</v>
      </c>
      <c r="P883">
        <v>7</v>
      </c>
      <c r="Q883" t="s">
        <v>903</v>
      </c>
      <c r="BA883" s="1"/>
      <c r="BG883" s="2"/>
    </row>
    <row r="884" ht="15" customHeight="1">
      <c r="A884" t="str">
        <f t="shared" si="65"/>
        <v>2018_12_101_1</v>
      </c>
      <c r="B884" t="str">
        <f t="shared" si="66"/>
        <v>2018_12_9360</v>
      </c>
      <c r="C884" s="1" t="s">
        <v>560</v>
      </c>
      <c r="D884">
        <f t="shared" si="67"/>
        <v>883</v>
      </c>
      <c r="E884">
        <v>101</v>
      </c>
      <c r="F884">
        <f t="shared" si="68"/>
        <v>1</v>
      </c>
      <c r="G884" s="2" t="str">
        <f t="shared" si="69"/>
        <v/>
      </c>
      <c r="H884" t="s">
        <v>561</v>
      </c>
      <c r="I884">
        <v>9360</v>
      </c>
      <c r="J884">
        <v>1414</v>
      </c>
      <c r="K884">
        <v>1413</v>
      </c>
      <c r="L884" t="s">
        <v>19</v>
      </c>
      <c r="M884" t="s">
        <v>40</v>
      </c>
      <c r="N884">
        <v>267</v>
      </c>
      <c r="O884">
        <v>6246</v>
      </c>
      <c r="P884">
        <v>18</v>
      </c>
      <c r="Q884" t="s">
        <v>904</v>
      </c>
      <c r="BA884" s="1"/>
      <c r="BG884" s="2"/>
    </row>
    <row r="885" ht="15" customHeight="1">
      <c r="A885" t="str">
        <f t="shared" si="65"/>
        <v>2018_12_101_2</v>
      </c>
      <c r="B885" t="str">
        <f t="shared" si="66"/>
        <v>2018_12_9505</v>
      </c>
      <c r="C885" s="1" t="s">
        <v>560</v>
      </c>
      <c r="D885">
        <f t="shared" si="67"/>
        <v>884</v>
      </c>
      <c r="E885">
        <v>101</v>
      </c>
      <c r="F885">
        <f t="shared" si="68"/>
        <v>2</v>
      </c>
      <c r="G885" s="2" t="str">
        <f t="shared" si="69"/>
        <v/>
      </c>
      <c r="H885" t="s">
        <v>561</v>
      </c>
      <c r="I885">
        <v>9505</v>
      </c>
      <c r="J885">
        <v>1413</v>
      </c>
      <c r="K885">
        <v>1414</v>
      </c>
      <c r="L885" t="s">
        <v>31</v>
      </c>
      <c r="M885" t="s">
        <v>40</v>
      </c>
      <c r="N885">
        <v>281</v>
      </c>
      <c r="O885">
        <v>6246</v>
      </c>
      <c r="P885">
        <v>18</v>
      </c>
      <c r="Q885" t="s">
        <v>905</v>
      </c>
      <c r="BA885" s="1"/>
      <c r="BG885" s="2"/>
    </row>
    <row r="886" ht="15" customHeight="1">
      <c r="A886" t="str">
        <f t="shared" si="65"/>
        <v>2018_12_101_3</v>
      </c>
      <c r="B886" t="str">
        <f t="shared" si="66"/>
        <v>2018_12_10049</v>
      </c>
      <c r="C886" s="1" t="s">
        <v>560</v>
      </c>
      <c r="D886">
        <f t="shared" si="67"/>
        <v>885</v>
      </c>
      <c r="E886">
        <v>101</v>
      </c>
      <c r="F886">
        <f t="shared" si="68"/>
        <v>3</v>
      </c>
      <c r="G886" s="2" t="str">
        <f t="shared" si="69"/>
        <v/>
      </c>
      <c r="H886" t="s">
        <v>561</v>
      </c>
      <c r="I886">
        <v>10049</v>
      </c>
      <c r="J886">
        <v>1414</v>
      </c>
      <c r="K886">
        <v>1413</v>
      </c>
      <c r="L886" t="s">
        <v>31</v>
      </c>
      <c r="M886" t="s">
        <v>40</v>
      </c>
      <c r="N886">
        <v>452</v>
      </c>
      <c r="O886">
        <v>6246</v>
      </c>
      <c r="P886">
        <v>18</v>
      </c>
      <c r="Q886" t="s">
        <v>906</v>
      </c>
      <c r="BA886" s="1"/>
      <c r="BG886" s="2"/>
    </row>
    <row r="887" ht="15" customHeight="1">
      <c r="A887" t="str">
        <f t="shared" si="65"/>
        <v>2018_12_101_4</v>
      </c>
      <c r="B887" t="str">
        <f t="shared" si="66"/>
        <v>2018_12_10260</v>
      </c>
      <c r="C887" s="1" t="s">
        <v>560</v>
      </c>
      <c r="D887">
        <f t="shared" si="67"/>
        <v>886</v>
      </c>
      <c r="E887">
        <v>101</v>
      </c>
      <c r="F887">
        <f t="shared" si="68"/>
        <v>4</v>
      </c>
      <c r="G887" s="2" t="str">
        <f t="shared" si="69"/>
        <v/>
      </c>
      <c r="H887" t="s">
        <v>561</v>
      </c>
      <c r="I887">
        <v>10260</v>
      </c>
      <c r="J887">
        <v>1413</v>
      </c>
      <c r="K887">
        <v>1414</v>
      </c>
      <c r="L887" t="s">
        <v>31</v>
      </c>
      <c r="M887" t="s">
        <v>40</v>
      </c>
      <c r="N887">
        <v>474</v>
      </c>
      <c r="O887">
        <v>6246</v>
      </c>
      <c r="P887">
        <v>18</v>
      </c>
      <c r="Q887" t="s">
        <v>907</v>
      </c>
      <c r="BA887" s="1"/>
      <c r="BG887" s="2"/>
    </row>
    <row r="888" ht="15" customHeight="1">
      <c r="A888" t="str">
        <f t="shared" si="65"/>
        <v>2018_12_101_5</v>
      </c>
      <c r="B888" t="str">
        <f t="shared" si="66"/>
        <v>2018_12_10374</v>
      </c>
      <c r="C888" s="1" t="s">
        <v>560</v>
      </c>
      <c r="D888">
        <f t="shared" si="67"/>
        <v>887</v>
      </c>
      <c r="E888">
        <v>101</v>
      </c>
      <c r="F888">
        <f t="shared" si="68"/>
        <v>5</v>
      </c>
      <c r="G888" s="2" t="str">
        <f t="shared" si="69"/>
        <v/>
      </c>
      <c r="H888" t="s">
        <v>561</v>
      </c>
      <c r="I888">
        <v>10374</v>
      </c>
      <c r="J888">
        <v>1414</v>
      </c>
      <c r="K888">
        <v>1413</v>
      </c>
      <c r="L888" t="s">
        <v>31</v>
      </c>
      <c r="M888" t="s">
        <v>40</v>
      </c>
      <c r="N888">
        <v>866</v>
      </c>
      <c r="O888">
        <v>6246</v>
      </c>
      <c r="P888">
        <v>18</v>
      </c>
      <c r="Q888" t="s">
        <v>908</v>
      </c>
      <c r="BA888" s="1"/>
      <c r="BG888" s="2"/>
    </row>
    <row r="889" ht="15" customHeight="1">
      <c r="A889" t="str">
        <f t="shared" si="65"/>
        <v>2018_12_101_6</v>
      </c>
      <c r="B889" t="str">
        <f t="shared" si="66"/>
        <v>2018_12_10627</v>
      </c>
      <c r="C889" s="1" t="s">
        <v>560</v>
      </c>
      <c r="D889">
        <f t="shared" si="67"/>
        <v>888</v>
      </c>
      <c r="E889">
        <v>101</v>
      </c>
      <c r="F889">
        <f t="shared" si="68"/>
        <v>6</v>
      </c>
      <c r="G889" s="2" t="str">
        <f t="shared" si="69"/>
        <v/>
      </c>
      <c r="H889" t="s">
        <v>561</v>
      </c>
      <c r="I889">
        <v>10627</v>
      </c>
      <c r="J889">
        <v>1413</v>
      </c>
      <c r="K889">
        <v>1414</v>
      </c>
      <c r="L889" t="s">
        <v>31</v>
      </c>
      <c r="M889" t="s">
        <v>40</v>
      </c>
      <c r="N889">
        <v>526</v>
      </c>
      <c r="O889">
        <v>6246</v>
      </c>
      <c r="P889">
        <v>18</v>
      </c>
      <c r="Q889" t="s">
        <v>909</v>
      </c>
      <c r="BA889" s="1"/>
      <c r="BG889" s="2"/>
    </row>
    <row r="890" ht="15" customHeight="1">
      <c r="A890" t="str">
        <f t="shared" si="65"/>
        <v>2018_12_101_7</v>
      </c>
      <c r="B890" t="str">
        <f t="shared" si="66"/>
        <v>2018_12_11055</v>
      </c>
      <c r="C890" s="1" t="s">
        <v>560</v>
      </c>
      <c r="D890">
        <f t="shared" si="67"/>
        <v>889</v>
      </c>
      <c r="E890">
        <v>101</v>
      </c>
      <c r="F890">
        <f t="shared" si="68"/>
        <v>7</v>
      </c>
      <c r="G890" s="2" t="str">
        <f t="shared" si="69"/>
        <v/>
      </c>
      <c r="H890" t="s">
        <v>561</v>
      </c>
      <c r="I890">
        <v>11055</v>
      </c>
      <c r="J890">
        <v>1414</v>
      </c>
      <c r="K890">
        <v>1413</v>
      </c>
      <c r="L890" t="s">
        <v>31</v>
      </c>
      <c r="M890" t="s">
        <v>40</v>
      </c>
      <c r="N890">
        <v>817</v>
      </c>
      <c r="O890">
        <v>6246</v>
      </c>
      <c r="P890">
        <v>18</v>
      </c>
      <c r="Q890" t="s">
        <v>910</v>
      </c>
      <c r="BA890" s="1"/>
      <c r="BG890" s="2"/>
    </row>
    <row r="891" ht="15" customHeight="1">
      <c r="A891" t="str">
        <f t="shared" si="65"/>
        <v>2018_12_101_8</v>
      </c>
      <c r="B891" t="str">
        <f t="shared" si="66"/>
        <v>2018_12_11360</v>
      </c>
      <c r="C891" s="1" t="s">
        <v>560</v>
      </c>
      <c r="D891">
        <f t="shared" si="67"/>
        <v>890</v>
      </c>
      <c r="E891">
        <v>101</v>
      </c>
      <c r="F891">
        <f t="shared" si="68"/>
        <v>8</v>
      </c>
      <c r="G891" s="2" t="str">
        <f t="shared" si="69"/>
        <v/>
      </c>
      <c r="H891" t="s">
        <v>561</v>
      </c>
      <c r="I891">
        <v>11360</v>
      </c>
      <c r="J891">
        <v>1413</v>
      </c>
      <c r="K891">
        <v>1414</v>
      </c>
      <c r="L891" t="s">
        <v>31</v>
      </c>
      <c r="M891" t="s">
        <v>40</v>
      </c>
      <c r="N891">
        <v>319</v>
      </c>
      <c r="O891">
        <v>6246</v>
      </c>
      <c r="P891">
        <v>18</v>
      </c>
      <c r="Q891" t="s">
        <v>911</v>
      </c>
      <c r="BA891" s="1"/>
      <c r="BG891" s="2"/>
    </row>
    <row r="892" ht="15" customHeight="1">
      <c r="A892" t="str">
        <f t="shared" si="65"/>
        <v>2018_12_101_9</v>
      </c>
      <c r="B892" t="str">
        <f t="shared" si="66"/>
        <v>2018_12_12115</v>
      </c>
      <c r="C892" s="1" t="s">
        <v>560</v>
      </c>
      <c r="D892">
        <f t="shared" si="67"/>
        <v>891</v>
      </c>
      <c r="E892">
        <v>101</v>
      </c>
      <c r="F892">
        <f t="shared" si="68"/>
        <v>9</v>
      </c>
      <c r="G892" s="2" t="str">
        <f t="shared" si="69"/>
        <v/>
      </c>
      <c r="H892" t="s">
        <v>561</v>
      </c>
      <c r="I892">
        <v>12115</v>
      </c>
      <c r="J892">
        <v>1414</v>
      </c>
      <c r="K892">
        <v>1413</v>
      </c>
      <c r="L892" t="s">
        <v>31</v>
      </c>
      <c r="M892" t="s">
        <v>40</v>
      </c>
      <c r="N892">
        <v>235</v>
      </c>
      <c r="O892">
        <v>6246</v>
      </c>
      <c r="P892">
        <v>18</v>
      </c>
      <c r="Q892" t="s">
        <v>912</v>
      </c>
      <c r="BA892" s="1"/>
      <c r="BG892" s="2"/>
    </row>
    <row r="893" ht="15" customHeight="1">
      <c r="A893" t="str">
        <f t="shared" si="65"/>
        <v>2018_12_101_10</v>
      </c>
      <c r="B893" t="str">
        <f t="shared" si="66"/>
        <v>2018_12_12290</v>
      </c>
      <c r="C893" s="1" t="s">
        <v>560</v>
      </c>
      <c r="D893">
        <f t="shared" si="67"/>
        <v>892</v>
      </c>
      <c r="E893">
        <v>101</v>
      </c>
      <c r="F893">
        <f t="shared" si="68"/>
        <v>10</v>
      </c>
      <c r="G893" s="2" t="str">
        <f t="shared" si="69"/>
        <v/>
      </c>
      <c r="H893" t="s">
        <v>561</v>
      </c>
      <c r="I893">
        <v>12290</v>
      </c>
      <c r="J893">
        <v>1413</v>
      </c>
      <c r="K893">
        <v>1414</v>
      </c>
      <c r="L893" t="s">
        <v>31</v>
      </c>
      <c r="M893" t="s">
        <v>40</v>
      </c>
      <c r="N893">
        <v>302</v>
      </c>
      <c r="O893">
        <v>6246</v>
      </c>
      <c r="P893">
        <v>18</v>
      </c>
      <c r="Q893" t="s">
        <v>913</v>
      </c>
      <c r="BA893" s="1"/>
      <c r="BG893" s="2"/>
    </row>
    <row r="894" ht="15" customHeight="1">
      <c r="A894" t="str">
        <f t="shared" si="65"/>
        <v>2018_12_101_11</v>
      </c>
      <c r="B894" t="str">
        <f t="shared" si="66"/>
        <v>2018_12_12647</v>
      </c>
      <c r="C894" s="1" t="s">
        <v>560</v>
      </c>
      <c r="D894">
        <f t="shared" si="67"/>
        <v>893</v>
      </c>
      <c r="E894">
        <v>101</v>
      </c>
      <c r="F894">
        <f t="shared" si="68"/>
        <v>11</v>
      </c>
      <c r="G894" s="2" t="str">
        <f t="shared" si="69"/>
        <v/>
      </c>
      <c r="H894" t="s">
        <v>561</v>
      </c>
      <c r="I894">
        <v>12647</v>
      </c>
      <c r="J894">
        <v>1414</v>
      </c>
      <c r="K894">
        <v>1413</v>
      </c>
      <c r="L894" t="s">
        <v>31</v>
      </c>
      <c r="M894" t="s">
        <v>40</v>
      </c>
      <c r="N894">
        <v>423</v>
      </c>
      <c r="O894">
        <v>6246</v>
      </c>
      <c r="P894">
        <v>18</v>
      </c>
      <c r="Q894" t="s">
        <v>914</v>
      </c>
      <c r="BA894" s="1"/>
      <c r="BG894" s="2"/>
    </row>
    <row r="895" ht="15" customHeight="1">
      <c r="A895" t="str">
        <f t="shared" si="65"/>
        <v>2018_12_101_12</v>
      </c>
      <c r="B895" t="str">
        <f t="shared" si="66"/>
        <v>2018_12_12769</v>
      </c>
      <c r="C895" s="1" t="s">
        <v>560</v>
      </c>
      <c r="D895">
        <f t="shared" si="67"/>
        <v>894</v>
      </c>
      <c r="E895">
        <v>101</v>
      </c>
      <c r="F895">
        <f t="shared" si="68"/>
        <v>12</v>
      </c>
      <c r="G895" s="2" t="str">
        <f t="shared" si="69"/>
        <v/>
      </c>
      <c r="H895" t="s">
        <v>561</v>
      </c>
      <c r="I895">
        <v>12769</v>
      </c>
      <c r="J895">
        <v>1413</v>
      </c>
      <c r="K895">
        <v>1414</v>
      </c>
      <c r="L895" t="s">
        <v>31</v>
      </c>
      <c r="M895" t="s">
        <v>40</v>
      </c>
      <c r="N895">
        <v>342</v>
      </c>
      <c r="O895">
        <v>6246</v>
      </c>
      <c r="P895">
        <v>18</v>
      </c>
      <c r="Q895" t="s">
        <v>915</v>
      </c>
      <c r="BA895" s="1"/>
      <c r="BG895" s="2"/>
    </row>
    <row r="896" ht="15" customHeight="1">
      <c r="A896" t="str">
        <f t="shared" si="65"/>
        <v>2018_12_101_13</v>
      </c>
      <c r="B896" t="str">
        <f t="shared" si="66"/>
        <v>2018_12_12915</v>
      </c>
      <c r="C896" s="1" t="s">
        <v>560</v>
      </c>
      <c r="D896">
        <f t="shared" si="67"/>
        <v>895</v>
      </c>
      <c r="E896">
        <v>101</v>
      </c>
      <c r="F896">
        <f t="shared" si="68"/>
        <v>13</v>
      </c>
      <c r="G896" s="2" t="str">
        <f t="shared" si="69"/>
        <v/>
      </c>
      <c r="H896" t="s">
        <v>561</v>
      </c>
      <c r="I896">
        <v>12915</v>
      </c>
      <c r="J896">
        <v>1414</v>
      </c>
      <c r="K896">
        <v>1413</v>
      </c>
      <c r="L896" t="s">
        <v>31</v>
      </c>
      <c r="M896" t="s">
        <v>40</v>
      </c>
      <c r="N896">
        <v>197</v>
      </c>
      <c r="O896">
        <v>6246</v>
      </c>
      <c r="P896">
        <v>18</v>
      </c>
      <c r="Q896" t="s">
        <v>916</v>
      </c>
      <c r="BA896" s="1"/>
      <c r="BG896" s="2"/>
    </row>
    <row r="897" ht="15" customHeight="1">
      <c r="A897" t="str">
        <f t="shared" si="65"/>
        <v>2018_12_101_14</v>
      </c>
      <c r="B897" t="str">
        <f t="shared" si="66"/>
        <v>2018_12_13056</v>
      </c>
      <c r="C897" s="1" t="s">
        <v>560</v>
      </c>
      <c r="D897">
        <f t="shared" si="67"/>
        <v>896</v>
      </c>
      <c r="E897">
        <v>101</v>
      </c>
      <c r="F897">
        <f t="shared" si="68"/>
        <v>14</v>
      </c>
      <c r="G897" s="2" t="str">
        <f t="shared" si="69"/>
        <v/>
      </c>
      <c r="H897" t="s">
        <v>561</v>
      </c>
      <c r="I897">
        <v>13056</v>
      </c>
      <c r="J897">
        <v>1413</v>
      </c>
      <c r="K897">
        <v>1414</v>
      </c>
      <c r="L897" t="s">
        <v>31</v>
      </c>
      <c r="M897" t="s">
        <v>40</v>
      </c>
      <c r="N897">
        <v>131</v>
      </c>
      <c r="O897">
        <v>6246</v>
      </c>
      <c r="P897">
        <v>18</v>
      </c>
      <c r="Q897" t="s">
        <v>917</v>
      </c>
      <c r="BA897" s="1"/>
      <c r="BG897" s="2"/>
    </row>
    <row r="898" ht="15" customHeight="1">
      <c r="A898" t="str">
        <f t="shared" ref="A898:A961" si="70">CONCATENATE($C898,"_",$E898,"_",$F898)</f>
        <v>2018_12_101_15</v>
      </c>
      <c r="B898" t="str">
        <f t="shared" ref="B898:B961" si="71">CONCATENATE($C898,"_",$I898)</f>
        <v>2018_12_13120</v>
      </c>
      <c r="C898" s="1" t="s">
        <v>560</v>
      </c>
      <c r="D898">
        <f t="shared" ref="D898:D961" si="72">IF(ISNUMBER($D897),$D897+1,1)</f>
        <v>897</v>
      </c>
      <c r="E898">
        <v>101</v>
      </c>
      <c r="F898">
        <f t="shared" ref="F898:F961" si="73">IF($E898="","",IF($E898=$E897,$F897+1,1))</f>
        <v>15</v>
      </c>
      <c r="G898" s="2" t="str">
        <f t="shared" ref="G898:G961" si="74">IF($E899=$E898,"","x")</f>
        <v>x</v>
      </c>
      <c r="H898" t="s">
        <v>561</v>
      </c>
      <c r="I898">
        <v>13120</v>
      </c>
      <c r="J898">
        <v>1414</v>
      </c>
      <c r="K898">
        <v>1413</v>
      </c>
      <c r="L898" t="s">
        <v>40</v>
      </c>
      <c r="M898" t="s">
        <v>40</v>
      </c>
      <c r="N898">
        <v>274</v>
      </c>
      <c r="O898">
        <v>6246</v>
      </c>
      <c r="P898">
        <v>18</v>
      </c>
      <c r="Q898" t="s">
        <v>918</v>
      </c>
      <c r="BA898" s="1"/>
      <c r="BG898" s="2"/>
    </row>
    <row r="899" ht="15" customHeight="1">
      <c r="A899" t="str">
        <f t="shared" si="70"/>
        <v>2018_12_103_1</v>
      </c>
      <c r="B899" t="str">
        <f t="shared" si="71"/>
        <v>2018_12_9473</v>
      </c>
      <c r="C899" s="1" t="s">
        <v>560</v>
      </c>
      <c r="D899">
        <f t="shared" si="72"/>
        <v>898</v>
      </c>
      <c r="E899">
        <v>103</v>
      </c>
      <c r="F899">
        <f t="shared" si="73"/>
        <v>1</v>
      </c>
      <c r="G899" s="2" t="str">
        <f t="shared" si="74"/>
        <v/>
      </c>
      <c r="H899" t="s">
        <v>561</v>
      </c>
      <c r="I899">
        <v>9473</v>
      </c>
      <c r="J899">
        <v>1441</v>
      </c>
      <c r="K899">
        <v>1442</v>
      </c>
      <c r="L899" t="s">
        <v>31</v>
      </c>
      <c r="M899" t="s">
        <v>40</v>
      </c>
      <c r="N899">
        <v>96</v>
      </c>
      <c r="O899">
        <v>934</v>
      </c>
      <c r="P899">
        <v>10</v>
      </c>
      <c r="Q899" t="s">
        <v>919</v>
      </c>
      <c r="BA899" s="1"/>
      <c r="BG899" s="2"/>
    </row>
    <row r="900" ht="15" customHeight="1">
      <c r="A900" t="str">
        <f t="shared" si="70"/>
        <v>2018_12_103_2</v>
      </c>
      <c r="B900" t="str">
        <f t="shared" si="71"/>
        <v>2018_12_11451</v>
      </c>
      <c r="C900" s="1" t="s">
        <v>560</v>
      </c>
      <c r="D900">
        <f t="shared" si="72"/>
        <v>899</v>
      </c>
      <c r="E900">
        <v>103</v>
      </c>
      <c r="F900">
        <f t="shared" si="73"/>
        <v>2</v>
      </c>
      <c r="G900" s="2" t="str">
        <f t="shared" si="74"/>
        <v/>
      </c>
      <c r="H900" t="s">
        <v>561</v>
      </c>
      <c r="I900">
        <v>11451</v>
      </c>
      <c r="J900">
        <v>1442</v>
      </c>
      <c r="K900">
        <v>1441</v>
      </c>
      <c r="L900" t="s">
        <v>31</v>
      </c>
      <c r="M900" t="s">
        <v>40</v>
      </c>
      <c r="N900">
        <v>109</v>
      </c>
      <c r="O900">
        <v>934</v>
      </c>
      <c r="P900">
        <v>10</v>
      </c>
      <c r="Q900" t="s">
        <v>920</v>
      </c>
      <c r="BA900" s="1"/>
      <c r="BG900" s="2"/>
    </row>
    <row r="901" ht="15" customHeight="1">
      <c r="A901" t="str">
        <f t="shared" si="70"/>
        <v>2018_12_103_3</v>
      </c>
      <c r="B901" t="str">
        <f t="shared" si="71"/>
        <v>2018_12_11520</v>
      </c>
      <c r="C901" s="1" t="s">
        <v>560</v>
      </c>
      <c r="D901">
        <f t="shared" si="72"/>
        <v>900</v>
      </c>
      <c r="E901">
        <v>103</v>
      </c>
      <c r="F901">
        <f t="shared" si="73"/>
        <v>3</v>
      </c>
      <c r="G901" s="2" t="str">
        <f t="shared" si="74"/>
        <v/>
      </c>
      <c r="H901" t="s">
        <v>561</v>
      </c>
      <c r="I901">
        <v>11520</v>
      </c>
      <c r="J901">
        <v>1441</v>
      </c>
      <c r="K901">
        <v>1442</v>
      </c>
      <c r="L901" t="s">
        <v>31</v>
      </c>
      <c r="M901" t="s">
        <v>40</v>
      </c>
      <c r="N901">
        <v>52</v>
      </c>
      <c r="O901">
        <v>934</v>
      </c>
      <c r="P901">
        <v>10</v>
      </c>
      <c r="Q901" t="s">
        <v>921</v>
      </c>
      <c r="BA901" s="1"/>
      <c r="BG901" s="2"/>
    </row>
    <row r="902" ht="15" customHeight="1">
      <c r="A902" t="str">
        <f t="shared" si="70"/>
        <v>2018_12_103_4</v>
      </c>
      <c r="B902" t="str">
        <f t="shared" si="71"/>
        <v>2018_12_12419</v>
      </c>
      <c r="C902" s="1" t="s">
        <v>560</v>
      </c>
      <c r="D902">
        <f t="shared" si="72"/>
        <v>901</v>
      </c>
      <c r="E902">
        <v>103</v>
      </c>
      <c r="F902">
        <f t="shared" si="73"/>
        <v>4</v>
      </c>
      <c r="G902" s="2" t="str">
        <f t="shared" si="74"/>
        <v/>
      </c>
      <c r="H902" t="s">
        <v>561</v>
      </c>
      <c r="I902">
        <v>12419</v>
      </c>
      <c r="J902">
        <v>1442</v>
      </c>
      <c r="K902">
        <v>1441</v>
      </c>
      <c r="L902" t="s">
        <v>31</v>
      </c>
      <c r="M902" t="s">
        <v>40</v>
      </c>
      <c r="N902">
        <v>135</v>
      </c>
      <c r="O902">
        <v>934</v>
      </c>
      <c r="P902">
        <v>10</v>
      </c>
      <c r="Q902" t="s">
        <v>922</v>
      </c>
      <c r="BA902" s="1"/>
      <c r="BG902" s="2"/>
    </row>
    <row r="903" ht="15" customHeight="1">
      <c r="A903" t="str">
        <f t="shared" si="70"/>
        <v>2018_12_103_5</v>
      </c>
      <c r="B903" t="str">
        <f t="shared" si="71"/>
        <v>2018_12_12905</v>
      </c>
      <c r="C903" s="1" t="s">
        <v>560</v>
      </c>
      <c r="D903">
        <f t="shared" si="72"/>
        <v>902</v>
      </c>
      <c r="E903">
        <v>103</v>
      </c>
      <c r="F903">
        <f t="shared" si="73"/>
        <v>5</v>
      </c>
      <c r="G903" s="2" t="str">
        <f t="shared" si="74"/>
        <v/>
      </c>
      <c r="H903" t="s">
        <v>561</v>
      </c>
      <c r="I903">
        <v>12905</v>
      </c>
      <c r="J903">
        <v>1441</v>
      </c>
      <c r="K903">
        <v>1442</v>
      </c>
      <c r="L903" t="s">
        <v>31</v>
      </c>
      <c r="M903" t="s">
        <v>40</v>
      </c>
      <c r="N903">
        <v>61</v>
      </c>
      <c r="O903">
        <v>934</v>
      </c>
      <c r="P903">
        <v>10</v>
      </c>
      <c r="Q903" t="s">
        <v>923</v>
      </c>
      <c r="BA903" s="1"/>
      <c r="BG903" s="2"/>
    </row>
    <row r="904" ht="15" customHeight="1">
      <c r="A904" t="str">
        <f t="shared" si="70"/>
        <v>2018_12_103_6</v>
      </c>
      <c r="B904" t="str">
        <f t="shared" si="71"/>
        <v>2018_12_13655</v>
      </c>
      <c r="C904" s="1" t="s">
        <v>560</v>
      </c>
      <c r="D904">
        <f t="shared" si="72"/>
        <v>903</v>
      </c>
      <c r="E904">
        <v>103</v>
      </c>
      <c r="F904">
        <f t="shared" si="73"/>
        <v>6</v>
      </c>
      <c r="G904" s="2" t="str">
        <f t="shared" si="74"/>
        <v/>
      </c>
      <c r="H904" t="s">
        <v>561</v>
      </c>
      <c r="I904">
        <v>13655</v>
      </c>
      <c r="J904">
        <v>1442</v>
      </c>
      <c r="K904">
        <v>1441</v>
      </c>
      <c r="L904" t="s">
        <v>31</v>
      </c>
      <c r="M904" t="s">
        <v>40</v>
      </c>
      <c r="N904">
        <v>101</v>
      </c>
      <c r="O904">
        <v>934</v>
      </c>
      <c r="P904">
        <v>10</v>
      </c>
      <c r="Q904" t="s">
        <v>924</v>
      </c>
      <c r="BA904" s="1"/>
      <c r="BG904" s="2"/>
    </row>
    <row r="905" ht="15" customHeight="1">
      <c r="A905" t="str">
        <f t="shared" si="70"/>
        <v>2018_12_103_7</v>
      </c>
      <c r="B905" t="str">
        <f t="shared" si="71"/>
        <v>2018_12_13858</v>
      </c>
      <c r="C905" s="1" t="s">
        <v>560</v>
      </c>
      <c r="D905">
        <f t="shared" si="72"/>
        <v>904</v>
      </c>
      <c r="E905">
        <v>103</v>
      </c>
      <c r="F905">
        <f t="shared" si="73"/>
        <v>7</v>
      </c>
      <c r="G905" s="2" t="str">
        <f t="shared" si="74"/>
        <v>x</v>
      </c>
      <c r="H905" t="s">
        <v>561</v>
      </c>
      <c r="I905">
        <v>13858</v>
      </c>
      <c r="J905">
        <v>1441</v>
      </c>
      <c r="K905">
        <v>1442</v>
      </c>
      <c r="L905" t="s">
        <v>40</v>
      </c>
      <c r="M905" t="s">
        <v>40</v>
      </c>
      <c r="N905">
        <v>16</v>
      </c>
      <c r="O905">
        <v>934</v>
      </c>
      <c r="P905">
        <v>10</v>
      </c>
      <c r="Q905" t="s">
        <v>925</v>
      </c>
      <c r="BA905" s="1"/>
      <c r="BG905" s="2"/>
    </row>
    <row r="906" ht="15" customHeight="1">
      <c r="A906" t="str">
        <f t="shared" si="70"/>
        <v>2018_12_104_1</v>
      </c>
      <c r="B906" t="str">
        <f t="shared" si="71"/>
        <v>2018_12_10313</v>
      </c>
      <c r="C906" s="1" t="s">
        <v>560</v>
      </c>
      <c r="D906">
        <f t="shared" si="72"/>
        <v>905</v>
      </c>
      <c r="E906">
        <v>104</v>
      </c>
      <c r="F906">
        <f t="shared" si="73"/>
        <v>1</v>
      </c>
      <c r="G906" s="2" t="str">
        <f t="shared" si="74"/>
        <v/>
      </c>
      <c r="H906" t="s">
        <v>561</v>
      </c>
      <c r="I906">
        <v>10313</v>
      </c>
      <c r="J906">
        <v>1470</v>
      </c>
      <c r="K906">
        <v>1469</v>
      </c>
      <c r="L906" t="s">
        <v>19</v>
      </c>
      <c r="M906" t="s">
        <v>20</v>
      </c>
      <c r="N906">
        <v>253</v>
      </c>
      <c r="O906">
        <v>2092</v>
      </c>
      <c r="P906">
        <v>11</v>
      </c>
      <c r="Q906" t="s">
        <v>926</v>
      </c>
      <c r="BA906" s="1"/>
      <c r="BG906" s="2"/>
    </row>
    <row r="907" ht="15" customHeight="1">
      <c r="A907" t="str">
        <f t="shared" si="70"/>
        <v>2018_12_104_2</v>
      </c>
      <c r="B907" t="str">
        <f t="shared" si="71"/>
        <v>2018_12_11243</v>
      </c>
      <c r="C907" s="1" t="s">
        <v>560</v>
      </c>
      <c r="D907">
        <f t="shared" si="72"/>
        <v>906</v>
      </c>
      <c r="E907">
        <v>104</v>
      </c>
      <c r="F907">
        <f t="shared" si="73"/>
        <v>2</v>
      </c>
      <c r="G907" s="2" t="str">
        <f t="shared" si="74"/>
        <v/>
      </c>
      <c r="H907" t="s">
        <v>561</v>
      </c>
      <c r="I907">
        <v>11243</v>
      </c>
      <c r="J907">
        <v>1469</v>
      </c>
      <c r="K907">
        <v>1470</v>
      </c>
      <c r="L907" t="s">
        <v>31</v>
      </c>
      <c r="M907" t="s">
        <v>20</v>
      </c>
      <c r="N907">
        <v>488</v>
      </c>
      <c r="O907">
        <v>2092</v>
      </c>
      <c r="P907">
        <v>11</v>
      </c>
      <c r="Q907" t="s">
        <v>927</v>
      </c>
      <c r="BA907" s="1"/>
      <c r="BG907" s="2"/>
    </row>
    <row r="908" ht="15" customHeight="1">
      <c r="A908" t="str">
        <f t="shared" si="70"/>
        <v>2018_12_104_3</v>
      </c>
      <c r="B908" t="str">
        <f t="shared" si="71"/>
        <v>2018_12_11310</v>
      </c>
      <c r="C908" s="1" t="s">
        <v>560</v>
      </c>
      <c r="D908">
        <f t="shared" si="72"/>
        <v>907</v>
      </c>
      <c r="E908">
        <v>104</v>
      </c>
      <c r="F908">
        <f t="shared" si="73"/>
        <v>3</v>
      </c>
      <c r="G908" s="2" t="str">
        <f t="shared" si="74"/>
        <v/>
      </c>
      <c r="H908" t="s">
        <v>561</v>
      </c>
      <c r="I908">
        <v>11310</v>
      </c>
      <c r="J908">
        <v>1470</v>
      </c>
      <c r="K908">
        <v>1469</v>
      </c>
      <c r="L908" t="s">
        <v>31</v>
      </c>
      <c r="M908" t="s">
        <v>20</v>
      </c>
      <c r="N908">
        <v>285</v>
      </c>
      <c r="O908">
        <v>2092</v>
      </c>
      <c r="P908">
        <v>11</v>
      </c>
      <c r="Q908" t="s">
        <v>928</v>
      </c>
      <c r="BA908" s="1"/>
      <c r="BG908" s="2"/>
    </row>
    <row r="909" ht="15" customHeight="1">
      <c r="A909" t="str">
        <f t="shared" si="70"/>
        <v>2018_12_104_4</v>
      </c>
      <c r="B909" t="str">
        <f t="shared" si="71"/>
        <v>2018_12_12566</v>
      </c>
      <c r="C909" s="1" t="s">
        <v>560</v>
      </c>
      <c r="D909">
        <f t="shared" si="72"/>
        <v>908</v>
      </c>
      <c r="E909">
        <v>104</v>
      </c>
      <c r="F909">
        <f t="shared" si="73"/>
        <v>4</v>
      </c>
      <c r="G909" s="2" t="str">
        <f t="shared" si="74"/>
        <v/>
      </c>
      <c r="H909" t="s">
        <v>561</v>
      </c>
      <c r="I909">
        <v>12566</v>
      </c>
      <c r="J909">
        <v>1469</v>
      </c>
      <c r="K909">
        <v>1470</v>
      </c>
      <c r="L909" t="s">
        <v>31</v>
      </c>
      <c r="M909" t="s">
        <v>20</v>
      </c>
      <c r="N909">
        <v>247</v>
      </c>
      <c r="O909">
        <v>2092</v>
      </c>
      <c r="P909">
        <v>11</v>
      </c>
      <c r="Q909" t="s">
        <v>929</v>
      </c>
      <c r="BA909" s="1"/>
      <c r="BG909" s="2"/>
    </row>
    <row r="910" ht="15" customHeight="1">
      <c r="A910" t="str">
        <f t="shared" si="70"/>
        <v>2018_12_104_5</v>
      </c>
      <c r="B910" t="str">
        <f t="shared" si="71"/>
        <v>2018_12_12703</v>
      </c>
      <c r="C910" s="1" t="s">
        <v>560</v>
      </c>
      <c r="D910">
        <f t="shared" si="72"/>
        <v>909</v>
      </c>
      <c r="E910">
        <v>104</v>
      </c>
      <c r="F910">
        <f t="shared" si="73"/>
        <v>5</v>
      </c>
      <c r="G910" s="2" t="str">
        <f t="shared" si="74"/>
        <v/>
      </c>
      <c r="H910" t="s">
        <v>561</v>
      </c>
      <c r="I910">
        <v>12703</v>
      </c>
      <c r="J910">
        <v>1470</v>
      </c>
      <c r="K910">
        <v>1469</v>
      </c>
      <c r="L910" t="s">
        <v>31</v>
      </c>
      <c r="M910" t="s">
        <v>20</v>
      </c>
      <c r="N910">
        <v>117</v>
      </c>
      <c r="O910">
        <v>2092</v>
      </c>
      <c r="P910">
        <v>11</v>
      </c>
      <c r="Q910" t="s">
        <v>930</v>
      </c>
      <c r="BA910" s="1"/>
      <c r="BG910" s="2"/>
    </row>
    <row r="911" ht="15" customHeight="1">
      <c r="A911" t="str">
        <f t="shared" si="70"/>
        <v>2018_12_104_6</v>
      </c>
      <c r="B911" t="str">
        <f t="shared" si="71"/>
        <v>2018_12_13437</v>
      </c>
      <c r="C911" s="1" t="s">
        <v>560</v>
      </c>
      <c r="D911">
        <f t="shared" si="72"/>
        <v>910</v>
      </c>
      <c r="E911">
        <v>104</v>
      </c>
      <c r="F911">
        <f t="shared" si="73"/>
        <v>6</v>
      </c>
      <c r="G911" s="2" t="str">
        <f t="shared" si="74"/>
        <v/>
      </c>
      <c r="H911" t="s">
        <v>561</v>
      </c>
      <c r="I911">
        <v>13437</v>
      </c>
      <c r="J911">
        <v>1469</v>
      </c>
      <c r="K911">
        <v>1470</v>
      </c>
      <c r="L911" t="s">
        <v>31</v>
      </c>
      <c r="M911" t="s">
        <v>20</v>
      </c>
      <c r="N911">
        <v>142</v>
      </c>
      <c r="O911">
        <v>2092</v>
      </c>
      <c r="P911">
        <v>11</v>
      </c>
      <c r="Q911" t="s">
        <v>931</v>
      </c>
      <c r="BA911" s="1"/>
      <c r="BG911" s="2"/>
    </row>
    <row r="912" ht="15" customHeight="1">
      <c r="A912" t="str">
        <f t="shared" si="70"/>
        <v>2018_12_104_7</v>
      </c>
      <c r="B912" t="str">
        <f t="shared" si="71"/>
        <v>2018_12_13633</v>
      </c>
      <c r="C912" s="1" t="s">
        <v>560</v>
      </c>
      <c r="D912">
        <f t="shared" si="72"/>
        <v>911</v>
      </c>
      <c r="E912">
        <v>104</v>
      </c>
      <c r="F912">
        <f t="shared" si="73"/>
        <v>7</v>
      </c>
      <c r="G912" s="2" t="str">
        <f t="shared" si="74"/>
        <v/>
      </c>
      <c r="H912" t="s">
        <v>561</v>
      </c>
      <c r="I912">
        <v>13633</v>
      </c>
      <c r="J912">
        <v>1470</v>
      </c>
      <c r="K912">
        <v>1469</v>
      </c>
      <c r="L912" t="s">
        <v>31</v>
      </c>
      <c r="M912" t="s">
        <v>20</v>
      </c>
      <c r="N912">
        <v>136</v>
      </c>
      <c r="O912">
        <v>2092</v>
      </c>
      <c r="P912">
        <v>11</v>
      </c>
      <c r="Q912" t="s">
        <v>932</v>
      </c>
      <c r="BA912" s="1"/>
      <c r="BG912" s="2"/>
    </row>
    <row r="913" ht="15" customHeight="1">
      <c r="A913" t="str">
        <f t="shared" si="70"/>
        <v>2018_12_104_8</v>
      </c>
      <c r="B913" t="str">
        <f t="shared" si="71"/>
        <v>2018_12_13793</v>
      </c>
      <c r="C913" s="1" t="s">
        <v>560</v>
      </c>
      <c r="D913">
        <f t="shared" si="72"/>
        <v>912</v>
      </c>
      <c r="E913">
        <v>104</v>
      </c>
      <c r="F913">
        <f t="shared" si="73"/>
        <v>8</v>
      </c>
      <c r="G913" s="2" t="str">
        <f t="shared" si="74"/>
        <v>x</v>
      </c>
      <c r="H913" t="s">
        <v>561</v>
      </c>
      <c r="I913">
        <v>13793</v>
      </c>
      <c r="J913">
        <v>1469</v>
      </c>
      <c r="K913">
        <v>1470</v>
      </c>
      <c r="L913" t="s">
        <v>20</v>
      </c>
      <c r="M913" t="s">
        <v>20</v>
      </c>
      <c r="N913">
        <v>174</v>
      </c>
      <c r="O913">
        <v>2092</v>
      </c>
      <c r="P913">
        <v>11</v>
      </c>
      <c r="Q913" t="s">
        <v>933</v>
      </c>
      <c r="BA913" s="1"/>
      <c r="BG913" s="2"/>
    </row>
    <row r="914" ht="15" customHeight="1">
      <c r="A914" t="str">
        <f t="shared" si="70"/>
        <v>2018_12_105_1</v>
      </c>
      <c r="B914" t="str">
        <f t="shared" si="71"/>
        <v>2018_12_8618</v>
      </c>
      <c r="C914" s="1" t="s">
        <v>560</v>
      </c>
      <c r="D914">
        <f t="shared" si="72"/>
        <v>913</v>
      </c>
      <c r="E914">
        <v>105</v>
      </c>
      <c r="F914">
        <f t="shared" si="73"/>
        <v>1</v>
      </c>
      <c r="G914" s="2" t="str">
        <f t="shared" si="74"/>
        <v/>
      </c>
      <c r="H914" t="s">
        <v>561</v>
      </c>
      <c r="I914">
        <v>8618</v>
      </c>
      <c r="J914">
        <v>1722</v>
      </c>
      <c r="K914">
        <v>1721</v>
      </c>
      <c r="L914" t="s">
        <v>19</v>
      </c>
      <c r="M914" t="s">
        <v>40</v>
      </c>
      <c r="N914">
        <v>88</v>
      </c>
      <c r="O914">
        <v>1494</v>
      </c>
      <c r="P914">
        <v>11</v>
      </c>
      <c r="Q914" t="s">
        <v>934</v>
      </c>
      <c r="BA914" s="1"/>
      <c r="BG914" s="2"/>
    </row>
    <row r="915" ht="15" customHeight="1">
      <c r="A915" t="str">
        <f t="shared" si="70"/>
        <v>2018_12_105_2</v>
      </c>
      <c r="B915" t="str">
        <f t="shared" si="71"/>
        <v>2018_12_9464</v>
      </c>
      <c r="C915" s="1" t="s">
        <v>560</v>
      </c>
      <c r="D915">
        <f t="shared" si="72"/>
        <v>914</v>
      </c>
      <c r="E915">
        <v>105</v>
      </c>
      <c r="F915">
        <f t="shared" si="73"/>
        <v>2</v>
      </c>
      <c r="G915" s="2" t="str">
        <f t="shared" si="74"/>
        <v/>
      </c>
      <c r="H915" t="s">
        <v>561</v>
      </c>
      <c r="I915">
        <v>9464</v>
      </c>
      <c r="J915">
        <v>1721</v>
      </c>
      <c r="K915">
        <v>1722</v>
      </c>
      <c r="L915" t="s">
        <v>31</v>
      </c>
      <c r="M915" t="s">
        <v>40</v>
      </c>
      <c r="N915">
        <v>105</v>
      </c>
      <c r="O915">
        <v>1494</v>
      </c>
      <c r="P915">
        <v>11</v>
      </c>
      <c r="Q915" t="s">
        <v>935</v>
      </c>
      <c r="BA915" s="1"/>
      <c r="BG915" s="2"/>
    </row>
    <row r="916" ht="15" customHeight="1">
      <c r="A916" t="str">
        <f t="shared" si="70"/>
        <v>2018_12_105_3</v>
      </c>
      <c r="B916" t="str">
        <f t="shared" si="71"/>
        <v>2018_12_9620</v>
      </c>
      <c r="C916" s="1" t="s">
        <v>560</v>
      </c>
      <c r="D916">
        <f t="shared" si="72"/>
        <v>915</v>
      </c>
      <c r="E916">
        <v>105</v>
      </c>
      <c r="F916">
        <f t="shared" si="73"/>
        <v>3</v>
      </c>
      <c r="G916" s="2" t="str">
        <f t="shared" si="74"/>
        <v/>
      </c>
      <c r="H916" t="s">
        <v>561</v>
      </c>
      <c r="I916">
        <v>9620</v>
      </c>
      <c r="J916">
        <v>1722</v>
      </c>
      <c r="K916">
        <v>1721</v>
      </c>
      <c r="L916" t="s">
        <v>31</v>
      </c>
      <c r="M916" t="s">
        <v>40</v>
      </c>
      <c r="N916">
        <v>264</v>
      </c>
      <c r="O916">
        <v>1494</v>
      </c>
      <c r="P916">
        <v>11</v>
      </c>
      <c r="Q916" t="s">
        <v>936</v>
      </c>
      <c r="BA916" s="1"/>
      <c r="BG916" s="2"/>
    </row>
    <row r="917" ht="15" customHeight="1">
      <c r="A917" t="str">
        <f t="shared" si="70"/>
        <v>2018_12_105_4</v>
      </c>
      <c r="B917" t="str">
        <f t="shared" si="71"/>
        <v>2018_12_10362</v>
      </c>
      <c r="C917" s="1" t="s">
        <v>560</v>
      </c>
      <c r="D917">
        <f t="shared" si="72"/>
        <v>916</v>
      </c>
      <c r="E917">
        <v>105</v>
      </c>
      <c r="F917">
        <f t="shared" si="73"/>
        <v>4</v>
      </c>
      <c r="G917" s="2" t="str">
        <f t="shared" si="74"/>
        <v/>
      </c>
      <c r="H917" t="s">
        <v>561</v>
      </c>
      <c r="I917">
        <v>10362</v>
      </c>
      <c r="J917">
        <v>1721</v>
      </c>
      <c r="K917">
        <v>1722</v>
      </c>
      <c r="L917" t="s">
        <v>31</v>
      </c>
      <c r="M917" t="s">
        <v>40</v>
      </c>
      <c r="N917">
        <v>251</v>
      </c>
      <c r="O917">
        <v>1494</v>
      </c>
      <c r="P917">
        <v>11</v>
      </c>
      <c r="Q917" t="s">
        <v>937</v>
      </c>
      <c r="BA917" s="1"/>
      <c r="BG917" s="2"/>
    </row>
    <row r="918" ht="15" customHeight="1">
      <c r="A918" t="str">
        <f t="shared" si="70"/>
        <v>2018_12_105_5</v>
      </c>
      <c r="B918" t="str">
        <f t="shared" si="71"/>
        <v>2018_12_12027</v>
      </c>
      <c r="C918" s="1" t="s">
        <v>560</v>
      </c>
      <c r="D918">
        <f t="shared" si="72"/>
        <v>917</v>
      </c>
      <c r="E918">
        <v>105</v>
      </c>
      <c r="F918">
        <f t="shared" si="73"/>
        <v>5</v>
      </c>
      <c r="G918" s="2" t="str">
        <f t="shared" si="74"/>
        <v/>
      </c>
      <c r="H918" t="s">
        <v>561</v>
      </c>
      <c r="I918">
        <v>12027</v>
      </c>
      <c r="J918">
        <v>1722</v>
      </c>
      <c r="K918">
        <v>1721</v>
      </c>
      <c r="L918" t="s">
        <v>31</v>
      </c>
      <c r="M918" t="s">
        <v>40</v>
      </c>
      <c r="N918">
        <v>179</v>
      </c>
      <c r="O918">
        <v>1494</v>
      </c>
      <c r="P918">
        <v>11</v>
      </c>
      <c r="Q918" t="s">
        <v>938</v>
      </c>
      <c r="BA918" s="1"/>
      <c r="BG918" s="2"/>
    </row>
    <row r="919" ht="15" customHeight="1">
      <c r="A919" t="str">
        <f t="shared" si="70"/>
        <v>2018_12_105_6</v>
      </c>
      <c r="B919" t="str">
        <f t="shared" si="71"/>
        <v>2018_12_13078</v>
      </c>
      <c r="C919" s="1" t="s">
        <v>560</v>
      </c>
      <c r="D919">
        <f t="shared" si="72"/>
        <v>918</v>
      </c>
      <c r="E919">
        <v>105</v>
      </c>
      <c r="F919">
        <f t="shared" si="73"/>
        <v>6</v>
      </c>
      <c r="G919" s="2" t="str">
        <f t="shared" si="74"/>
        <v/>
      </c>
      <c r="H919" t="s">
        <v>561</v>
      </c>
      <c r="I919">
        <v>13078</v>
      </c>
      <c r="J919">
        <v>1721</v>
      </c>
      <c r="K919">
        <v>1722</v>
      </c>
      <c r="L919" t="s">
        <v>31</v>
      </c>
      <c r="M919" t="s">
        <v>40</v>
      </c>
      <c r="N919">
        <v>171</v>
      </c>
      <c r="O919">
        <v>1494</v>
      </c>
      <c r="P919">
        <v>11</v>
      </c>
      <c r="Q919" t="s">
        <v>939</v>
      </c>
      <c r="BA919" s="1"/>
      <c r="BG919" s="2"/>
    </row>
    <row r="920" ht="15" customHeight="1">
      <c r="A920" t="str">
        <f t="shared" si="70"/>
        <v>2018_12_105_7</v>
      </c>
      <c r="B920" t="str">
        <f t="shared" si="71"/>
        <v>2018_12_13731</v>
      </c>
      <c r="C920" s="1" t="s">
        <v>560</v>
      </c>
      <c r="D920">
        <f t="shared" si="72"/>
        <v>919</v>
      </c>
      <c r="E920">
        <v>105</v>
      </c>
      <c r="F920">
        <f t="shared" si="73"/>
        <v>7</v>
      </c>
      <c r="G920" s="2" t="str">
        <f t="shared" si="74"/>
        <v/>
      </c>
      <c r="H920" t="s">
        <v>561</v>
      </c>
      <c r="I920">
        <v>13731</v>
      </c>
      <c r="J920">
        <v>1722</v>
      </c>
      <c r="K920">
        <v>1721</v>
      </c>
      <c r="L920" t="s">
        <v>31</v>
      </c>
      <c r="M920" t="s">
        <v>40</v>
      </c>
      <c r="N920">
        <v>91</v>
      </c>
      <c r="O920">
        <v>1494</v>
      </c>
      <c r="P920">
        <v>11</v>
      </c>
      <c r="Q920" t="s">
        <v>940</v>
      </c>
      <c r="BA920" s="1"/>
      <c r="BG920" s="2"/>
    </row>
    <row r="921" ht="15" customHeight="1">
      <c r="A921" t="str">
        <f t="shared" si="70"/>
        <v>2018_12_105_8</v>
      </c>
      <c r="B921" t="str">
        <f t="shared" si="71"/>
        <v>2018_12_14213</v>
      </c>
      <c r="C921" s="1" t="s">
        <v>560</v>
      </c>
      <c r="D921">
        <f t="shared" si="72"/>
        <v>920</v>
      </c>
      <c r="E921">
        <v>105</v>
      </c>
      <c r="F921">
        <f t="shared" si="73"/>
        <v>8</v>
      </c>
      <c r="G921" s="2" t="str">
        <f t="shared" si="74"/>
        <v/>
      </c>
      <c r="H921" t="s">
        <v>561</v>
      </c>
      <c r="I921">
        <v>14213</v>
      </c>
      <c r="J921">
        <v>1721</v>
      </c>
      <c r="K921">
        <v>1722</v>
      </c>
      <c r="L921" t="s">
        <v>31</v>
      </c>
      <c r="M921" t="s">
        <v>40</v>
      </c>
      <c r="N921">
        <v>139</v>
      </c>
      <c r="O921">
        <v>1494</v>
      </c>
      <c r="P921">
        <v>11</v>
      </c>
      <c r="Q921" t="s">
        <v>941</v>
      </c>
      <c r="BA921" s="1"/>
      <c r="BG921" s="2"/>
    </row>
    <row r="922" ht="15" customHeight="1">
      <c r="A922" t="str">
        <f t="shared" si="70"/>
        <v>2018_12_105_9</v>
      </c>
      <c r="B922" t="str">
        <f t="shared" si="71"/>
        <v>2018_12_14261</v>
      </c>
      <c r="C922" s="1" t="s">
        <v>560</v>
      </c>
      <c r="D922">
        <f t="shared" si="72"/>
        <v>921</v>
      </c>
      <c r="E922">
        <v>105</v>
      </c>
      <c r="F922">
        <f t="shared" si="73"/>
        <v>9</v>
      </c>
      <c r="G922" s="2" t="str">
        <f t="shared" si="74"/>
        <v/>
      </c>
      <c r="H922" t="s">
        <v>561</v>
      </c>
      <c r="I922">
        <v>14261</v>
      </c>
      <c r="J922">
        <v>1722</v>
      </c>
      <c r="K922">
        <v>1721</v>
      </c>
      <c r="L922" t="s">
        <v>31</v>
      </c>
      <c r="M922" t="s">
        <v>40</v>
      </c>
      <c r="N922">
        <v>127</v>
      </c>
      <c r="O922">
        <v>1494</v>
      </c>
      <c r="P922">
        <v>11</v>
      </c>
      <c r="Q922" t="s">
        <v>942</v>
      </c>
      <c r="BA922" s="1"/>
      <c r="BG922" s="2"/>
    </row>
    <row r="923" ht="15" customHeight="1">
      <c r="A923" t="str">
        <f t="shared" si="70"/>
        <v>2018_12_105_10</v>
      </c>
      <c r="B923" t="str">
        <f t="shared" si="71"/>
        <v>2018_12_14295</v>
      </c>
      <c r="C923" s="1" t="s">
        <v>560</v>
      </c>
      <c r="D923">
        <f t="shared" si="72"/>
        <v>922</v>
      </c>
      <c r="E923">
        <v>105</v>
      </c>
      <c r="F923">
        <f t="shared" si="73"/>
        <v>10</v>
      </c>
      <c r="G923" s="2" t="str">
        <f t="shared" si="74"/>
        <v>x</v>
      </c>
      <c r="H923" t="s">
        <v>561</v>
      </c>
      <c r="I923">
        <v>14295</v>
      </c>
      <c r="J923">
        <v>1721</v>
      </c>
      <c r="K923">
        <v>1722</v>
      </c>
      <c r="L923" t="s">
        <v>40</v>
      </c>
      <c r="M923" t="s">
        <v>40</v>
      </c>
      <c r="N923">
        <v>58</v>
      </c>
      <c r="O923">
        <v>1494</v>
      </c>
      <c r="P923">
        <v>11</v>
      </c>
      <c r="Q923" t="s">
        <v>943</v>
      </c>
      <c r="BA923" s="1"/>
      <c r="BG923" s="2"/>
    </row>
    <row r="924" ht="15" customHeight="1">
      <c r="A924" t="str">
        <f t="shared" si="70"/>
        <v>2018_12_106_1</v>
      </c>
      <c r="B924" t="str">
        <f t="shared" si="71"/>
        <v>2018_12_8489</v>
      </c>
      <c r="C924" s="1" t="s">
        <v>560</v>
      </c>
      <c r="D924">
        <f t="shared" si="72"/>
        <v>923</v>
      </c>
      <c r="E924">
        <v>106</v>
      </c>
      <c r="F924">
        <f t="shared" si="73"/>
        <v>1</v>
      </c>
      <c r="G924" s="2" t="str">
        <f t="shared" si="74"/>
        <v/>
      </c>
      <c r="H924" t="s">
        <v>561</v>
      </c>
      <c r="I924">
        <v>8489</v>
      </c>
      <c r="J924">
        <v>1750</v>
      </c>
      <c r="K924">
        <v>1749</v>
      </c>
      <c r="L924" t="s">
        <v>19</v>
      </c>
      <c r="M924" t="s">
        <v>20</v>
      </c>
      <c r="N924">
        <v>73</v>
      </c>
      <c r="O924">
        <v>3270</v>
      </c>
      <c r="P924">
        <v>14</v>
      </c>
      <c r="Q924" t="s">
        <v>944</v>
      </c>
      <c r="BA924" s="1"/>
      <c r="BG924" s="2"/>
    </row>
    <row r="925" ht="15" customHeight="1">
      <c r="A925" t="str">
        <f t="shared" si="70"/>
        <v>2018_12_106_2</v>
      </c>
      <c r="B925" t="str">
        <f t="shared" si="71"/>
        <v>2018_12_9343</v>
      </c>
      <c r="C925" s="1" t="s">
        <v>560</v>
      </c>
      <c r="D925">
        <f t="shared" si="72"/>
        <v>924</v>
      </c>
      <c r="E925">
        <v>106</v>
      </c>
      <c r="F925">
        <f t="shared" si="73"/>
        <v>2</v>
      </c>
      <c r="G925" s="2" t="str">
        <f t="shared" si="74"/>
        <v/>
      </c>
      <c r="H925" t="s">
        <v>561</v>
      </c>
      <c r="I925">
        <v>9343</v>
      </c>
      <c r="J925">
        <v>1749</v>
      </c>
      <c r="K925">
        <v>1750</v>
      </c>
      <c r="L925" t="s">
        <v>31</v>
      </c>
      <c r="M925" t="s">
        <v>20</v>
      </c>
      <c r="N925">
        <v>138</v>
      </c>
      <c r="O925">
        <v>3270</v>
      </c>
      <c r="P925">
        <v>14</v>
      </c>
      <c r="Q925" t="s">
        <v>945</v>
      </c>
      <c r="BA925" s="1"/>
      <c r="BG925" s="2"/>
    </row>
    <row r="926" ht="15" customHeight="1">
      <c r="A926" t="str">
        <f t="shared" si="70"/>
        <v>2018_12_106_3</v>
      </c>
      <c r="B926" t="str">
        <f t="shared" si="71"/>
        <v>2018_12_10238</v>
      </c>
      <c r="C926" s="1" t="s">
        <v>560</v>
      </c>
      <c r="D926">
        <f t="shared" si="72"/>
        <v>925</v>
      </c>
      <c r="E926">
        <v>106</v>
      </c>
      <c r="F926">
        <f t="shared" si="73"/>
        <v>3</v>
      </c>
      <c r="G926" s="2" t="str">
        <f t="shared" si="74"/>
        <v/>
      </c>
      <c r="H926" t="s">
        <v>561</v>
      </c>
      <c r="I926">
        <v>10238</v>
      </c>
      <c r="J926">
        <v>1750</v>
      </c>
      <c r="K926">
        <v>1749</v>
      </c>
      <c r="L926" t="s">
        <v>31</v>
      </c>
      <c r="M926" t="s">
        <v>20</v>
      </c>
      <c r="N926">
        <v>468</v>
      </c>
      <c r="O926">
        <v>3270</v>
      </c>
      <c r="P926">
        <v>14</v>
      </c>
      <c r="Q926" t="s">
        <v>946</v>
      </c>
      <c r="BA926" s="1"/>
      <c r="BG926" s="2"/>
    </row>
    <row r="927" ht="15" customHeight="1">
      <c r="A927" t="str">
        <f t="shared" si="70"/>
        <v>2018_12_106_4</v>
      </c>
      <c r="B927" t="str">
        <f t="shared" si="71"/>
        <v>2018_12_11165</v>
      </c>
      <c r="C927" s="1" t="s">
        <v>560</v>
      </c>
      <c r="D927">
        <f t="shared" si="72"/>
        <v>926</v>
      </c>
      <c r="E927">
        <v>106</v>
      </c>
      <c r="F927">
        <f t="shared" si="73"/>
        <v>4</v>
      </c>
      <c r="G927" s="2" t="str">
        <f t="shared" si="74"/>
        <v/>
      </c>
      <c r="H927" t="s">
        <v>561</v>
      </c>
      <c r="I927">
        <v>11165</v>
      </c>
      <c r="J927">
        <v>1749</v>
      </c>
      <c r="K927">
        <v>1750</v>
      </c>
      <c r="L927" t="s">
        <v>31</v>
      </c>
      <c r="M927" t="s">
        <v>20</v>
      </c>
      <c r="N927">
        <v>751</v>
      </c>
      <c r="O927">
        <v>3270</v>
      </c>
      <c r="P927">
        <v>14</v>
      </c>
      <c r="Q927" t="s">
        <v>947</v>
      </c>
      <c r="BA927" s="1"/>
      <c r="BG927" s="2"/>
    </row>
    <row r="928" ht="15" customHeight="1">
      <c r="A928" t="str">
        <f t="shared" si="70"/>
        <v>2018_12_106_5</v>
      </c>
      <c r="B928" t="str">
        <f t="shared" si="71"/>
        <v>2018_12_11267</v>
      </c>
      <c r="C928" s="1" t="s">
        <v>560</v>
      </c>
      <c r="D928">
        <f t="shared" si="72"/>
        <v>927</v>
      </c>
      <c r="E928">
        <v>106</v>
      </c>
      <c r="F928">
        <f t="shared" si="73"/>
        <v>5</v>
      </c>
      <c r="G928" s="2" t="str">
        <f t="shared" si="74"/>
        <v/>
      </c>
      <c r="H928" t="s">
        <v>561</v>
      </c>
      <c r="I928">
        <v>11267</v>
      </c>
      <c r="J928">
        <v>1750</v>
      </c>
      <c r="K928">
        <v>1749</v>
      </c>
      <c r="L928" t="s">
        <v>31</v>
      </c>
      <c r="M928" t="s">
        <v>20</v>
      </c>
      <c r="N928">
        <v>331</v>
      </c>
      <c r="O928">
        <v>3270</v>
      </c>
      <c r="P928">
        <v>14</v>
      </c>
      <c r="Q928" t="s">
        <v>948</v>
      </c>
      <c r="BA928" s="1"/>
      <c r="BG928" s="2"/>
    </row>
    <row r="929" ht="15" customHeight="1">
      <c r="A929" t="str">
        <f t="shared" si="70"/>
        <v>2018_12_106_6</v>
      </c>
      <c r="B929" t="str">
        <f t="shared" si="71"/>
        <v>2018_12_12183</v>
      </c>
      <c r="C929" s="1" t="s">
        <v>560</v>
      </c>
      <c r="D929">
        <f t="shared" si="72"/>
        <v>928</v>
      </c>
      <c r="E929">
        <v>106</v>
      </c>
      <c r="F929">
        <f t="shared" si="73"/>
        <v>6</v>
      </c>
      <c r="G929" s="2" t="str">
        <f t="shared" si="74"/>
        <v/>
      </c>
      <c r="H929" t="s">
        <v>561</v>
      </c>
      <c r="I929">
        <v>12183</v>
      </c>
      <c r="J929">
        <v>1749</v>
      </c>
      <c r="K929">
        <v>1750</v>
      </c>
      <c r="L929" t="s">
        <v>31</v>
      </c>
      <c r="M929" t="s">
        <v>20</v>
      </c>
      <c r="N929">
        <v>560</v>
      </c>
      <c r="O929">
        <v>3270</v>
      </c>
      <c r="P929">
        <v>14</v>
      </c>
      <c r="Q929" t="s">
        <v>949</v>
      </c>
      <c r="BA929" s="1"/>
      <c r="BG929" s="2"/>
    </row>
    <row r="930" ht="15" customHeight="1">
      <c r="A930" t="str">
        <f t="shared" si="70"/>
        <v>2018_12_106_7</v>
      </c>
      <c r="B930" t="str">
        <f t="shared" si="71"/>
        <v>2018_12_12835</v>
      </c>
      <c r="C930" s="1" t="s">
        <v>560</v>
      </c>
      <c r="D930">
        <f t="shared" si="72"/>
        <v>929</v>
      </c>
      <c r="E930">
        <v>106</v>
      </c>
      <c r="F930">
        <f t="shared" si="73"/>
        <v>7</v>
      </c>
      <c r="G930" s="2" t="str">
        <f t="shared" si="74"/>
        <v/>
      </c>
      <c r="H930" t="s">
        <v>561</v>
      </c>
      <c r="I930">
        <v>12835</v>
      </c>
      <c r="J930">
        <v>1750</v>
      </c>
      <c r="K930">
        <v>1749</v>
      </c>
      <c r="L930" t="s">
        <v>31</v>
      </c>
      <c r="M930" t="s">
        <v>20</v>
      </c>
      <c r="N930">
        <v>299</v>
      </c>
      <c r="O930">
        <v>3270</v>
      </c>
      <c r="P930">
        <v>14</v>
      </c>
      <c r="Q930" t="s">
        <v>950</v>
      </c>
      <c r="BA930" s="1"/>
      <c r="BG930" s="2"/>
    </row>
    <row r="931" ht="15" customHeight="1">
      <c r="A931" t="str">
        <f t="shared" si="70"/>
        <v>2018_12_106_8</v>
      </c>
      <c r="B931" t="str">
        <f t="shared" si="71"/>
        <v>2018_12_13364</v>
      </c>
      <c r="C931" s="1" t="s">
        <v>560</v>
      </c>
      <c r="D931">
        <f t="shared" si="72"/>
        <v>930</v>
      </c>
      <c r="E931">
        <v>106</v>
      </c>
      <c r="F931">
        <f t="shared" si="73"/>
        <v>8</v>
      </c>
      <c r="G931" s="2" t="str">
        <f t="shared" si="74"/>
        <v/>
      </c>
      <c r="H931" t="s">
        <v>561</v>
      </c>
      <c r="I931">
        <v>13364</v>
      </c>
      <c r="J931">
        <v>1749</v>
      </c>
      <c r="K931">
        <v>1750</v>
      </c>
      <c r="L931" t="s">
        <v>31</v>
      </c>
      <c r="M931" t="s">
        <v>20</v>
      </c>
      <c r="N931">
        <v>189</v>
      </c>
      <c r="O931">
        <v>3270</v>
      </c>
      <c r="P931">
        <v>14</v>
      </c>
      <c r="Q931" t="s">
        <v>951</v>
      </c>
      <c r="BA931" s="1"/>
      <c r="BG931" s="2"/>
    </row>
    <row r="932" ht="15" customHeight="1">
      <c r="A932" t="str">
        <f t="shared" si="70"/>
        <v>2018_12_106_9</v>
      </c>
      <c r="B932" t="str">
        <f t="shared" si="71"/>
        <v>2018_12_13886</v>
      </c>
      <c r="C932" s="1" t="s">
        <v>560</v>
      </c>
      <c r="D932">
        <f t="shared" si="72"/>
        <v>931</v>
      </c>
      <c r="E932">
        <v>106</v>
      </c>
      <c r="F932">
        <f t="shared" si="73"/>
        <v>9</v>
      </c>
      <c r="G932" s="2" t="str">
        <f t="shared" si="74"/>
        <v/>
      </c>
      <c r="H932" t="s">
        <v>561</v>
      </c>
      <c r="I932">
        <v>13886</v>
      </c>
      <c r="J932">
        <v>1750</v>
      </c>
      <c r="K932">
        <v>1749</v>
      </c>
      <c r="L932" t="s">
        <v>31</v>
      </c>
      <c r="M932" t="s">
        <v>20</v>
      </c>
      <c r="N932">
        <v>101</v>
      </c>
      <c r="O932">
        <v>3270</v>
      </c>
      <c r="P932">
        <v>14</v>
      </c>
      <c r="Q932" t="s">
        <v>952</v>
      </c>
      <c r="BA932" s="1"/>
      <c r="BG932" s="2"/>
    </row>
    <row r="933" ht="15" customHeight="1">
      <c r="A933" t="str">
        <f t="shared" si="70"/>
        <v>2018_12_106_10</v>
      </c>
      <c r="B933" t="str">
        <f t="shared" si="71"/>
        <v>2018_12_14121</v>
      </c>
      <c r="C933" s="1" t="s">
        <v>560</v>
      </c>
      <c r="D933">
        <f t="shared" si="72"/>
        <v>932</v>
      </c>
      <c r="E933">
        <v>106</v>
      </c>
      <c r="F933">
        <f t="shared" si="73"/>
        <v>10</v>
      </c>
      <c r="G933" s="2" t="str">
        <f t="shared" si="74"/>
        <v/>
      </c>
      <c r="H933" t="s">
        <v>561</v>
      </c>
      <c r="I933">
        <v>14121</v>
      </c>
      <c r="J933">
        <v>1749</v>
      </c>
      <c r="K933">
        <v>1750</v>
      </c>
      <c r="L933" t="s">
        <v>31</v>
      </c>
      <c r="M933" t="s">
        <v>20</v>
      </c>
      <c r="N933">
        <v>128</v>
      </c>
      <c r="O933">
        <v>3270</v>
      </c>
      <c r="P933">
        <v>14</v>
      </c>
      <c r="Q933" t="s">
        <v>953</v>
      </c>
      <c r="BA933" s="1"/>
      <c r="BG933" s="2"/>
    </row>
    <row r="934" ht="15" customHeight="1">
      <c r="A934" t="str">
        <f t="shared" si="70"/>
        <v>2018_12_106_11</v>
      </c>
      <c r="B934" t="str">
        <f t="shared" si="71"/>
        <v>2018_12_14291</v>
      </c>
      <c r="C934" s="1" t="s">
        <v>560</v>
      </c>
      <c r="D934">
        <f t="shared" si="72"/>
        <v>933</v>
      </c>
      <c r="E934">
        <v>106</v>
      </c>
      <c r="F934">
        <f t="shared" si="73"/>
        <v>11</v>
      </c>
      <c r="G934" s="2" t="str">
        <f t="shared" si="74"/>
        <v/>
      </c>
      <c r="H934" t="s">
        <v>561</v>
      </c>
      <c r="I934">
        <v>14291</v>
      </c>
      <c r="J934">
        <v>1750</v>
      </c>
      <c r="K934">
        <v>1749</v>
      </c>
      <c r="L934" t="s">
        <v>31</v>
      </c>
      <c r="M934" t="s">
        <v>20</v>
      </c>
      <c r="N934">
        <v>47</v>
      </c>
      <c r="O934">
        <v>3270</v>
      </c>
      <c r="P934">
        <v>14</v>
      </c>
      <c r="Q934" t="s">
        <v>954</v>
      </c>
      <c r="BA934" s="1"/>
      <c r="BG934" s="2"/>
    </row>
    <row r="935" ht="15" customHeight="1">
      <c r="A935" t="str">
        <f t="shared" si="70"/>
        <v>2018_12_106_12</v>
      </c>
      <c r="B935" t="str">
        <f t="shared" si="71"/>
        <v>2018_12_14301</v>
      </c>
      <c r="C935" s="1" t="s">
        <v>560</v>
      </c>
      <c r="D935">
        <f t="shared" si="72"/>
        <v>934</v>
      </c>
      <c r="E935">
        <v>106</v>
      </c>
      <c r="F935">
        <f t="shared" si="73"/>
        <v>12</v>
      </c>
      <c r="G935" s="2" t="str">
        <f t="shared" si="74"/>
        <v/>
      </c>
      <c r="H935" t="s">
        <v>561</v>
      </c>
      <c r="I935">
        <v>14301</v>
      </c>
      <c r="J935">
        <v>1749</v>
      </c>
      <c r="K935">
        <v>1750</v>
      </c>
      <c r="L935" t="s">
        <v>31</v>
      </c>
      <c r="M935" t="s">
        <v>20</v>
      </c>
      <c r="N935">
        <v>123</v>
      </c>
      <c r="O935">
        <v>3270</v>
      </c>
      <c r="P935">
        <v>14</v>
      </c>
      <c r="Q935" t="s">
        <v>955</v>
      </c>
      <c r="BA935" s="1"/>
      <c r="BG935" s="2"/>
    </row>
    <row r="936" ht="15" customHeight="1">
      <c r="A936" t="str">
        <f t="shared" si="70"/>
        <v>2018_12_106_13</v>
      </c>
      <c r="B936" t="str">
        <f t="shared" si="71"/>
        <v>2018_12_14321</v>
      </c>
      <c r="C936" s="1" t="s">
        <v>560</v>
      </c>
      <c r="D936">
        <f t="shared" si="72"/>
        <v>935</v>
      </c>
      <c r="E936">
        <v>106</v>
      </c>
      <c r="F936">
        <f t="shared" si="73"/>
        <v>13</v>
      </c>
      <c r="G936" s="2" t="str">
        <f t="shared" si="74"/>
        <v>x</v>
      </c>
      <c r="H936" t="s">
        <v>561</v>
      </c>
      <c r="I936">
        <v>14321</v>
      </c>
      <c r="J936">
        <v>1750</v>
      </c>
      <c r="K936">
        <v>1749</v>
      </c>
      <c r="L936" t="s">
        <v>20</v>
      </c>
      <c r="M936" t="s">
        <v>20</v>
      </c>
      <c r="N936">
        <v>41</v>
      </c>
      <c r="O936">
        <v>3270</v>
      </c>
      <c r="P936">
        <v>14</v>
      </c>
      <c r="Q936" t="s">
        <v>956</v>
      </c>
      <c r="BA936" s="1"/>
      <c r="BG936" s="2"/>
    </row>
    <row r="937" ht="15" customHeight="1">
      <c r="A937" t="str">
        <f t="shared" si="70"/>
        <v>2018_12_107_1</v>
      </c>
      <c r="B937" t="str">
        <f t="shared" si="71"/>
        <v>2018_12_7802</v>
      </c>
      <c r="C937" s="1" t="s">
        <v>560</v>
      </c>
      <c r="D937">
        <f t="shared" si="72"/>
        <v>936</v>
      </c>
      <c r="E937">
        <v>107</v>
      </c>
      <c r="F937">
        <f t="shared" si="73"/>
        <v>1</v>
      </c>
      <c r="G937" s="2" t="str">
        <f t="shared" si="74"/>
        <v/>
      </c>
      <c r="H937" t="s">
        <v>561</v>
      </c>
      <c r="I937">
        <v>7802</v>
      </c>
      <c r="J937">
        <v>1778</v>
      </c>
      <c r="K937">
        <v>1777</v>
      </c>
      <c r="L937" t="s">
        <v>19</v>
      </c>
      <c r="M937" t="s">
        <v>40</v>
      </c>
      <c r="N937">
        <v>564</v>
      </c>
      <c r="O937">
        <v>4072</v>
      </c>
      <c r="P937">
        <v>10</v>
      </c>
      <c r="Q937" t="s">
        <v>957</v>
      </c>
      <c r="BA937" s="1"/>
      <c r="BG937" s="2"/>
    </row>
    <row r="938" ht="15" customHeight="1">
      <c r="A938" t="str">
        <f t="shared" si="70"/>
        <v>2018_12_107_2</v>
      </c>
      <c r="B938" t="str">
        <f t="shared" si="71"/>
        <v>2018_12_9361</v>
      </c>
      <c r="C938" s="1" t="s">
        <v>560</v>
      </c>
      <c r="D938">
        <f t="shared" si="72"/>
        <v>937</v>
      </c>
      <c r="E938">
        <v>107</v>
      </c>
      <c r="F938">
        <f t="shared" si="73"/>
        <v>2</v>
      </c>
      <c r="G938" s="2" t="str">
        <f t="shared" si="74"/>
        <v/>
      </c>
      <c r="H938" t="s">
        <v>561</v>
      </c>
      <c r="I938">
        <v>9361</v>
      </c>
      <c r="J938">
        <v>1777</v>
      </c>
      <c r="K938">
        <v>1778</v>
      </c>
      <c r="L938" t="s">
        <v>31</v>
      </c>
      <c r="M938" t="s">
        <v>40</v>
      </c>
      <c r="N938">
        <v>717</v>
      </c>
      <c r="O938">
        <v>4072</v>
      </c>
      <c r="P938">
        <v>10</v>
      </c>
      <c r="Q938" t="s">
        <v>958</v>
      </c>
      <c r="BA938" s="1"/>
      <c r="BG938" s="2"/>
    </row>
    <row r="939" ht="15" customHeight="1">
      <c r="A939" t="str">
        <f t="shared" si="70"/>
        <v>2018_12_107_3</v>
      </c>
      <c r="B939" t="str">
        <f t="shared" si="71"/>
        <v>2018_12_10455</v>
      </c>
      <c r="C939" s="1" t="s">
        <v>560</v>
      </c>
      <c r="D939">
        <f t="shared" si="72"/>
        <v>938</v>
      </c>
      <c r="E939">
        <v>107</v>
      </c>
      <c r="F939">
        <f t="shared" si="73"/>
        <v>3</v>
      </c>
      <c r="G939" s="2" t="str">
        <f t="shared" si="74"/>
        <v/>
      </c>
      <c r="H939" t="s">
        <v>561</v>
      </c>
      <c r="I939">
        <v>10455</v>
      </c>
      <c r="J939">
        <v>1778</v>
      </c>
      <c r="K939">
        <v>1777</v>
      </c>
      <c r="L939" t="s">
        <v>31</v>
      </c>
      <c r="M939" t="s">
        <v>40</v>
      </c>
      <c r="N939">
        <v>758</v>
      </c>
      <c r="O939">
        <v>4072</v>
      </c>
      <c r="P939">
        <v>10</v>
      </c>
      <c r="Q939" t="s">
        <v>959</v>
      </c>
      <c r="BA939" s="1"/>
      <c r="BG939" s="2"/>
    </row>
    <row r="940" ht="15" customHeight="1">
      <c r="A940" t="str">
        <f t="shared" si="70"/>
        <v>2018_12_107_4</v>
      </c>
      <c r="B940" t="str">
        <f t="shared" si="71"/>
        <v>2018_12_11491</v>
      </c>
      <c r="C940" s="1" t="s">
        <v>560</v>
      </c>
      <c r="D940">
        <f t="shared" si="72"/>
        <v>939</v>
      </c>
      <c r="E940">
        <v>107</v>
      </c>
      <c r="F940">
        <f t="shared" si="73"/>
        <v>4</v>
      </c>
      <c r="G940" s="2" t="str">
        <f t="shared" si="74"/>
        <v/>
      </c>
      <c r="H940" t="s">
        <v>561</v>
      </c>
      <c r="I940">
        <v>11491</v>
      </c>
      <c r="J940">
        <v>1777</v>
      </c>
      <c r="K940">
        <v>1778</v>
      </c>
      <c r="L940" t="s">
        <v>31</v>
      </c>
      <c r="M940" t="s">
        <v>40</v>
      </c>
      <c r="N940">
        <v>663</v>
      </c>
      <c r="O940">
        <v>4072</v>
      </c>
      <c r="P940">
        <v>10</v>
      </c>
      <c r="Q940" t="s">
        <v>960</v>
      </c>
      <c r="BA940" s="1"/>
      <c r="BG940" s="2"/>
    </row>
    <row r="941" ht="15" customHeight="1">
      <c r="A941" t="str">
        <f t="shared" si="70"/>
        <v>2018_12_107_5</v>
      </c>
      <c r="B941" t="str">
        <f t="shared" si="71"/>
        <v>2018_12_11838</v>
      </c>
      <c r="C941" s="1" t="s">
        <v>560</v>
      </c>
      <c r="D941">
        <f t="shared" si="72"/>
        <v>940</v>
      </c>
      <c r="E941">
        <v>107</v>
      </c>
      <c r="F941">
        <f t="shared" si="73"/>
        <v>5</v>
      </c>
      <c r="G941" s="2" t="str">
        <f t="shared" si="74"/>
        <v/>
      </c>
      <c r="H941" t="s">
        <v>561</v>
      </c>
      <c r="I941">
        <v>11838</v>
      </c>
      <c r="J941">
        <v>1778</v>
      </c>
      <c r="K941">
        <v>1777</v>
      </c>
      <c r="L941" t="s">
        <v>31</v>
      </c>
      <c r="M941" t="s">
        <v>40</v>
      </c>
      <c r="N941">
        <v>728</v>
      </c>
      <c r="O941">
        <v>4072</v>
      </c>
      <c r="P941">
        <v>10</v>
      </c>
      <c r="Q941" t="s">
        <v>961</v>
      </c>
      <c r="BA941" s="1"/>
      <c r="BG941" s="2"/>
    </row>
    <row r="942" ht="15" customHeight="1">
      <c r="A942" t="str">
        <f t="shared" si="70"/>
        <v>2018_12_107_6</v>
      </c>
      <c r="B942" t="str">
        <f t="shared" si="71"/>
        <v>2018_12_13168</v>
      </c>
      <c r="C942" s="1" t="s">
        <v>560</v>
      </c>
      <c r="D942">
        <f t="shared" si="72"/>
        <v>941</v>
      </c>
      <c r="E942">
        <v>107</v>
      </c>
      <c r="F942">
        <f t="shared" si="73"/>
        <v>6</v>
      </c>
      <c r="G942" s="2" t="str">
        <f t="shared" si="74"/>
        <v/>
      </c>
      <c r="H942" t="s">
        <v>561</v>
      </c>
      <c r="I942">
        <v>13168</v>
      </c>
      <c r="J942">
        <v>1777</v>
      </c>
      <c r="K942">
        <v>1778</v>
      </c>
      <c r="L942" t="s">
        <v>31</v>
      </c>
      <c r="M942" t="s">
        <v>40</v>
      </c>
      <c r="N942">
        <v>124</v>
      </c>
      <c r="O942">
        <v>4072</v>
      </c>
      <c r="P942">
        <v>10</v>
      </c>
      <c r="Q942" t="s">
        <v>962</v>
      </c>
      <c r="BA942" s="1"/>
      <c r="BG942" s="2"/>
    </row>
    <row r="943" ht="15" customHeight="1">
      <c r="A943" t="str">
        <f t="shared" si="70"/>
        <v>2018_12_107_7</v>
      </c>
      <c r="B943" t="str">
        <f t="shared" si="71"/>
        <v>2018_12_13805</v>
      </c>
      <c r="C943" s="1" t="s">
        <v>560</v>
      </c>
      <c r="D943">
        <f t="shared" si="72"/>
        <v>942</v>
      </c>
      <c r="E943">
        <v>107</v>
      </c>
      <c r="F943">
        <f t="shared" si="73"/>
        <v>7</v>
      </c>
      <c r="G943" s="2" t="str">
        <f t="shared" si="74"/>
        <v>x</v>
      </c>
      <c r="H943" t="s">
        <v>561</v>
      </c>
      <c r="I943">
        <v>13805</v>
      </c>
      <c r="J943">
        <v>1778</v>
      </c>
      <c r="K943">
        <v>1777</v>
      </c>
      <c r="L943" t="s">
        <v>40</v>
      </c>
      <c r="M943" t="s">
        <v>40</v>
      </c>
      <c r="N943">
        <v>234</v>
      </c>
      <c r="O943">
        <v>4072</v>
      </c>
      <c r="P943">
        <v>10</v>
      </c>
      <c r="Q943" t="s">
        <v>963</v>
      </c>
      <c r="BA943" s="1"/>
      <c r="BG943" s="2"/>
    </row>
    <row r="944" ht="15" customHeight="1">
      <c r="A944" t="str">
        <f t="shared" si="70"/>
        <v>2018_12_108_1</v>
      </c>
      <c r="B944" t="str">
        <f t="shared" si="71"/>
        <v>2018_12_7869</v>
      </c>
      <c r="C944" s="1" t="s">
        <v>560</v>
      </c>
      <c r="D944">
        <f t="shared" si="72"/>
        <v>943</v>
      </c>
      <c r="E944">
        <v>108</v>
      </c>
      <c r="F944">
        <f t="shared" si="73"/>
        <v>1</v>
      </c>
      <c r="G944" s="2" t="str">
        <f t="shared" si="74"/>
        <v/>
      </c>
      <c r="H944" t="s">
        <v>561</v>
      </c>
      <c r="I944">
        <v>7869</v>
      </c>
      <c r="J944">
        <v>1806</v>
      </c>
      <c r="K944">
        <v>1805</v>
      </c>
      <c r="L944" t="s">
        <v>19</v>
      </c>
      <c r="M944" t="s">
        <v>20</v>
      </c>
      <c r="N944">
        <v>304</v>
      </c>
      <c r="O944">
        <v>1999</v>
      </c>
      <c r="P944">
        <v>12</v>
      </c>
      <c r="Q944" t="s">
        <v>964</v>
      </c>
      <c r="BA944" s="1"/>
      <c r="BG944" s="2"/>
    </row>
    <row r="945" ht="15" customHeight="1">
      <c r="A945" t="str">
        <f t="shared" si="70"/>
        <v>2018_12_108_2</v>
      </c>
      <c r="B945" t="str">
        <f t="shared" si="71"/>
        <v>2018_12_9264</v>
      </c>
      <c r="C945" s="1" t="s">
        <v>560</v>
      </c>
      <c r="D945">
        <f t="shared" si="72"/>
        <v>944</v>
      </c>
      <c r="E945">
        <v>108</v>
      </c>
      <c r="F945">
        <f t="shared" si="73"/>
        <v>2</v>
      </c>
      <c r="G945" s="2" t="str">
        <f t="shared" si="74"/>
        <v/>
      </c>
      <c r="H945" t="s">
        <v>561</v>
      </c>
      <c r="I945">
        <v>9264</v>
      </c>
      <c r="J945">
        <v>1805</v>
      </c>
      <c r="K945">
        <v>1806</v>
      </c>
      <c r="L945" t="s">
        <v>31</v>
      </c>
      <c r="M945" t="s">
        <v>20</v>
      </c>
      <c r="N945">
        <v>325</v>
      </c>
      <c r="O945">
        <v>1999</v>
      </c>
      <c r="P945">
        <v>12</v>
      </c>
      <c r="Q945" t="s">
        <v>965</v>
      </c>
      <c r="BA945" s="1"/>
      <c r="BG945" s="2"/>
    </row>
    <row r="946" ht="15" customHeight="1">
      <c r="A946" t="str">
        <f t="shared" si="70"/>
        <v>2018_12_108_3</v>
      </c>
      <c r="B946" t="str">
        <f t="shared" si="71"/>
        <v>2018_12_9958</v>
      </c>
      <c r="C946" s="1" t="s">
        <v>560</v>
      </c>
      <c r="D946">
        <f t="shared" si="72"/>
        <v>945</v>
      </c>
      <c r="E946">
        <v>108</v>
      </c>
      <c r="F946">
        <f t="shared" si="73"/>
        <v>3</v>
      </c>
      <c r="G946" s="2" t="str">
        <f t="shared" si="74"/>
        <v/>
      </c>
      <c r="H946" t="s">
        <v>561</v>
      </c>
      <c r="I946">
        <v>9958</v>
      </c>
      <c r="J946">
        <v>1806</v>
      </c>
      <c r="K946">
        <v>1805</v>
      </c>
      <c r="L946" t="s">
        <v>31</v>
      </c>
      <c r="M946" t="s">
        <v>20</v>
      </c>
      <c r="N946">
        <v>205</v>
      </c>
      <c r="O946">
        <v>1999</v>
      </c>
      <c r="P946">
        <v>12</v>
      </c>
      <c r="Q946" t="s">
        <v>966</v>
      </c>
      <c r="BA946" s="1"/>
      <c r="BG946" s="2"/>
    </row>
    <row r="947" ht="15" customHeight="1">
      <c r="A947" t="str">
        <f t="shared" si="70"/>
        <v>2018_12_108_4</v>
      </c>
      <c r="B947" t="str">
        <f t="shared" si="71"/>
        <v>2018_12_10104</v>
      </c>
      <c r="C947" s="1" t="s">
        <v>560</v>
      </c>
      <c r="D947">
        <f t="shared" si="72"/>
        <v>946</v>
      </c>
      <c r="E947">
        <v>108</v>
      </c>
      <c r="F947">
        <f t="shared" si="73"/>
        <v>4</v>
      </c>
      <c r="G947" s="2" t="str">
        <f t="shared" si="74"/>
        <v/>
      </c>
      <c r="H947" t="s">
        <v>561</v>
      </c>
      <c r="I947">
        <v>10104</v>
      </c>
      <c r="J947">
        <v>1805</v>
      </c>
      <c r="K947">
        <v>1806</v>
      </c>
      <c r="L947" t="s">
        <v>31</v>
      </c>
      <c r="M947" t="s">
        <v>20</v>
      </c>
      <c r="N947">
        <v>320</v>
      </c>
      <c r="O947">
        <v>1999</v>
      </c>
      <c r="P947">
        <v>12</v>
      </c>
      <c r="Q947" t="s">
        <v>967</v>
      </c>
      <c r="BA947" s="1"/>
      <c r="BG947" s="2"/>
    </row>
    <row r="948" ht="15" customHeight="1">
      <c r="A948" t="str">
        <f t="shared" si="70"/>
        <v>2018_12_108_5</v>
      </c>
      <c r="B948" t="str">
        <f t="shared" si="71"/>
        <v>2018_12_10769</v>
      </c>
      <c r="C948" s="1" t="s">
        <v>560</v>
      </c>
      <c r="D948">
        <f t="shared" si="72"/>
        <v>947</v>
      </c>
      <c r="E948">
        <v>108</v>
      </c>
      <c r="F948">
        <f t="shared" si="73"/>
        <v>5</v>
      </c>
      <c r="G948" s="2" t="str">
        <f t="shared" si="74"/>
        <v/>
      </c>
      <c r="H948" t="s">
        <v>561</v>
      </c>
      <c r="I948">
        <v>10769</v>
      </c>
      <c r="J948">
        <v>1806</v>
      </c>
      <c r="K948">
        <v>1805</v>
      </c>
      <c r="L948" t="s">
        <v>31</v>
      </c>
      <c r="M948" t="s">
        <v>20</v>
      </c>
      <c r="N948">
        <v>149</v>
      </c>
      <c r="O948">
        <v>1999</v>
      </c>
      <c r="P948">
        <v>12</v>
      </c>
      <c r="Q948" t="s">
        <v>968</v>
      </c>
      <c r="BA948" s="1"/>
      <c r="BG948" s="2"/>
    </row>
    <row r="949" ht="15" customHeight="1">
      <c r="A949" t="str">
        <f t="shared" si="70"/>
        <v>2018_12_108_6</v>
      </c>
      <c r="B949" t="str">
        <f t="shared" si="71"/>
        <v>2018_12_10802</v>
      </c>
      <c r="C949" s="1" t="s">
        <v>560</v>
      </c>
      <c r="D949">
        <f t="shared" si="72"/>
        <v>948</v>
      </c>
      <c r="E949">
        <v>108</v>
      </c>
      <c r="F949">
        <f t="shared" si="73"/>
        <v>6</v>
      </c>
      <c r="G949" s="2" t="str">
        <f t="shared" si="74"/>
        <v/>
      </c>
      <c r="H949" t="s">
        <v>561</v>
      </c>
      <c r="I949">
        <v>10802</v>
      </c>
      <c r="J949">
        <v>1805</v>
      </c>
      <c r="K949">
        <v>1806</v>
      </c>
      <c r="L949" t="s">
        <v>31</v>
      </c>
      <c r="M949" t="s">
        <v>20</v>
      </c>
      <c r="N949">
        <v>204</v>
      </c>
      <c r="O949">
        <v>1999</v>
      </c>
      <c r="P949">
        <v>12</v>
      </c>
      <c r="Q949" t="s">
        <v>969</v>
      </c>
      <c r="BA949" s="1"/>
      <c r="BG949" s="2"/>
    </row>
    <row r="950" ht="15" customHeight="1">
      <c r="A950" t="str">
        <f t="shared" si="70"/>
        <v>2018_12_108_7</v>
      </c>
      <c r="B950" t="str">
        <f t="shared" si="71"/>
        <v>2018_12_11960</v>
      </c>
      <c r="C950" s="1" t="s">
        <v>560</v>
      </c>
      <c r="D950">
        <f t="shared" si="72"/>
        <v>949</v>
      </c>
      <c r="E950">
        <v>108</v>
      </c>
      <c r="F950">
        <f t="shared" si="73"/>
        <v>7</v>
      </c>
      <c r="G950" s="2" t="str">
        <f t="shared" si="74"/>
        <v/>
      </c>
      <c r="H950" t="s">
        <v>561</v>
      </c>
      <c r="I950">
        <v>11960</v>
      </c>
      <c r="J950">
        <v>1806</v>
      </c>
      <c r="K950">
        <v>1805</v>
      </c>
      <c r="L950" t="s">
        <v>31</v>
      </c>
      <c r="M950" t="s">
        <v>20</v>
      </c>
      <c r="N950">
        <v>140</v>
      </c>
      <c r="O950">
        <v>1999</v>
      </c>
      <c r="P950">
        <v>12</v>
      </c>
      <c r="Q950" t="s">
        <v>970</v>
      </c>
      <c r="BA950" s="1"/>
      <c r="BG950" s="2"/>
    </row>
    <row r="951" ht="15" customHeight="1">
      <c r="A951" t="str">
        <f t="shared" si="70"/>
        <v>2018_12_108_8</v>
      </c>
      <c r="B951" t="str">
        <f t="shared" si="71"/>
        <v>2018_12_12486</v>
      </c>
      <c r="C951" s="1" t="s">
        <v>560</v>
      </c>
      <c r="D951">
        <f t="shared" si="72"/>
        <v>950</v>
      </c>
      <c r="E951">
        <v>108</v>
      </c>
      <c r="F951">
        <f t="shared" si="73"/>
        <v>8</v>
      </c>
      <c r="G951" s="2" t="str">
        <f t="shared" si="74"/>
        <v/>
      </c>
      <c r="H951" t="s">
        <v>561</v>
      </c>
      <c r="I951">
        <v>12486</v>
      </c>
      <c r="J951">
        <v>1805</v>
      </c>
      <c r="K951">
        <v>1806</v>
      </c>
      <c r="L951" t="s">
        <v>31</v>
      </c>
      <c r="M951" t="s">
        <v>20</v>
      </c>
      <c r="N951">
        <v>130</v>
      </c>
      <c r="O951">
        <v>1999</v>
      </c>
      <c r="P951">
        <v>12</v>
      </c>
      <c r="Q951" t="s">
        <v>971</v>
      </c>
      <c r="BA951" s="1"/>
      <c r="BG951" s="2"/>
    </row>
    <row r="952" ht="15" customHeight="1">
      <c r="A952" t="str">
        <f t="shared" si="70"/>
        <v>2018_12_108_9</v>
      </c>
      <c r="B952" t="str">
        <f t="shared" si="71"/>
        <v>2018_12_13504</v>
      </c>
      <c r="C952" s="1" t="s">
        <v>560</v>
      </c>
      <c r="D952">
        <f t="shared" si="72"/>
        <v>951</v>
      </c>
      <c r="E952">
        <v>108</v>
      </c>
      <c r="F952">
        <f t="shared" si="73"/>
        <v>9</v>
      </c>
      <c r="G952" s="2" t="str">
        <f t="shared" si="74"/>
        <v/>
      </c>
      <c r="H952" t="s">
        <v>561</v>
      </c>
      <c r="I952">
        <v>13504</v>
      </c>
      <c r="J952">
        <v>1806</v>
      </c>
      <c r="K952">
        <v>1805</v>
      </c>
      <c r="L952" t="s">
        <v>31</v>
      </c>
      <c r="M952" t="s">
        <v>20</v>
      </c>
      <c r="N952">
        <v>37</v>
      </c>
      <c r="O952">
        <v>1999</v>
      </c>
      <c r="P952">
        <v>12</v>
      </c>
      <c r="Q952" t="s">
        <v>972</v>
      </c>
      <c r="BA952" s="1"/>
      <c r="BG952" s="2"/>
    </row>
    <row r="953" ht="15" customHeight="1">
      <c r="A953" t="str">
        <f t="shared" si="70"/>
        <v>2018_12_108_10</v>
      </c>
      <c r="B953" t="str">
        <f t="shared" si="71"/>
        <v>2018_12_13694</v>
      </c>
      <c r="C953" s="1" t="s">
        <v>560</v>
      </c>
      <c r="D953">
        <f t="shared" si="72"/>
        <v>952</v>
      </c>
      <c r="E953">
        <v>108</v>
      </c>
      <c r="F953">
        <f t="shared" si="73"/>
        <v>10</v>
      </c>
      <c r="G953" s="2" t="str">
        <f t="shared" si="74"/>
        <v/>
      </c>
      <c r="H953" t="s">
        <v>561</v>
      </c>
      <c r="I953">
        <v>13694</v>
      </c>
      <c r="J953">
        <v>1805</v>
      </c>
      <c r="K953">
        <v>1806</v>
      </c>
      <c r="L953" t="s">
        <v>31</v>
      </c>
      <c r="M953" t="s">
        <v>20</v>
      </c>
      <c r="N953">
        <v>80</v>
      </c>
      <c r="O953">
        <v>1999</v>
      </c>
      <c r="P953">
        <v>12</v>
      </c>
      <c r="Q953" t="s">
        <v>973</v>
      </c>
      <c r="BA953" s="1"/>
      <c r="BG953" s="2"/>
    </row>
    <row r="954" ht="15" customHeight="1">
      <c r="A954" t="str">
        <f t="shared" si="70"/>
        <v>2018_12_108_11</v>
      </c>
      <c r="B954" t="str">
        <f t="shared" si="71"/>
        <v>2018_12_13817</v>
      </c>
      <c r="C954" s="1" t="s">
        <v>560</v>
      </c>
      <c r="D954">
        <f t="shared" si="72"/>
        <v>953</v>
      </c>
      <c r="E954">
        <v>108</v>
      </c>
      <c r="F954">
        <f t="shared" si="73"/>
        <v>11</v>
      </c>
      <c r="G954" s="2" t="str">
        <f t="shared" si="74"/>
        <v>x</v>
      </c>
      <c r="H954" t="s">
        <v>561</v>
      </c>
      <c r="I954">
        <v>13817</v>
      </c>
      <c r="J954">
        <v>1806</v>
      </c>
      <c r="K954">
        <v>1805</v>
      </c>
      <c r="L954" t="s">
        <v>20</v>
      </c>
      <c r="M954" t="s">
        <v>20</v>
      </c>
      <c r="N954">
        <v>84</v>
      </c>
      <c r="O954">
        <v>1999</v>
      </c>
      <c r="P954">
        <v>12</v>
      </c>
      <c r="Q954" t="s">
        <v>974</v>
      </c>
      <c r="BA954" s="1"/>
      <c r="BG954" s="2"/>
    </row>
    <row r="955" ht="15" customHeight="1">
      <c r="A955" t="str">
        <f t="shared" si="70"/>
        <v>2018_12_109_1</v>
      </c>
      <c r="B955" t="str">
        <f t="shared" si="71"/>
        <v>2018_12_7842</v>
      </c>
      <c r="C955" s="1" t="s">
        <v>560</v>
      </c>
      <c r="D955">
        <f t="shared" si="72"/>
        <v>954</v>
      </c>
      <c r="E955">
        <v>109</v>
      </c>
      <c r="F955">
        <f t="shared" si="73"/>
        <v>1</v>
      </c>
      <c r="G955" s="2" t="str">
        <f t="shared" si="74"/>
        <v/>
      </c>
      <c r="H955" t="s">
        <v>561</v>
      </c>
      <c r="I955">
        <v>7842</v>
      </c>
      <c r="J955">
        <v>1834</v>
      </c>
      <c r="K955">
        <v>1833</v>
      </c>
      <c r="L955" t="s">
        <v>19</v>
      </c>
      <c r="M955" t="s">
        <v>20</v>
      </c>
      <c r="N955">
        <v>1046</v>
      </c>
      <c r="O955">
        <v>4436</v>
      </c>
      <c r="P955">
        <v>16</v>
      </c>
      <c r="Q955" t="s">
        <v>975</v>
      </c>
      <c r="BA955" s="1"/>
      <c r="BG955" s="2"/>
    </row>
    <row r="956" ht="15" customHeight="1">
      <c r="A956" t="str">
        <f t="shared" si="70"/>
        <v>2018_12_109_2</v>
      </c>
      <c r="B956" t="str">
        <f t="shared" si="71"/>
        <v>2018_12_9065</v>
      </c>
      <c r="C956" s="1" t="s">
        <v>560</v>
      </c>
      <c r="D956">
        <f t="shared" si="72"/>
        <v>955</v>
      </c>
      <c r="E956">
        <v>109</v>
      </c>
      <c r="F956">
        <f t="shared" si="73"/>
        <v>2</v>
      </c>
      <c r="G956" s="2" t="str">
        <f t="shared" si="74"/>
        <v/>
      </c>
      <c r="H956" t="s">
        <v>561</v>
      </c>
      <c r="I956">
        <v>9065</v>
      </c>
      <c r="J956">
        <v>1833</v>
      </c>
      <c r="K956">
        <v>1834</v>
      </c>
      <c r="L956" t="s">
        <v>31</v>
      </c>
      <c r="M956" t="s">
        <v>20</v>
      </c>
      <c r="N956">
        <v>524</v>
      </c>
      <c r="O956">
        <v>4436</v>
      </c>
      <c r="P956">
        <v>16</v>
      </c>
      <c r="Q956" t="s">
        <v>976</v>
      </c>
      <c r="BA956" s="1"/>
      <c r="BG956" s="2"/>
    </row>
    <row r="957" ht="15" customHeight="1">
      <c r="A957" t="str">
        <f t="shared" si="70"/>
        <v>2018_12_109_3</v>
      </c>
      <c r="B957" t="str">
        <f t="shared" si="71"/>
        <v>2018_12_9427</v>
      </c>
      <c r="C957" s="1" t="s">
        <v>560</v>
      </c>
      <c r="D957">
        <f t="shared" si="72"/>
        <v>956</v>
      </c>
      <c r="E957">
        <v>109</v>
      </c>
      <c r="F957">
        <f t="shared" si="73"/>
        <v>3</v>
      </c>
      <c r="G957" s="2" t="str">
        <f t="shared" si="74"/>
        <v/>
      </c>
      <c r="H957" t="s">
        <v>561</v>
      </c>
      <c r="I957">
        <v>9427</v>
      </c>
      <c r="J957">
        <v>1834</v>
      </c>
      <c r="K957">
        <v>1833</v>
      </c>
      <c r="L957" t="s">
        <v>31</v>
      </c>
      <c r="M957" t="s">
        <v>20</v>
      </c>
      <c r="N957">
        <v>416</v>
      </c>
      <c r="O957">
        <v>4436</v>
      </c>
      <c r="P957">
        <v>16</v>
      </c>
      <c r="Q957" t="s">
        <v>977</v>
      </c>
      <c r="BA957" s="1"/>
      <c r="BG957" s="2"/>
    </row>
    <row r="958" ht="15" customHeight="1">
      <c r="A958" t="str">
        <f t="shared" si="70"/>
        <v>2018_12_109_4</v>
      </c>
      <c r="B958" t="str">
        <f t="shared" si="71"/>
        <v>2018_12_11112</v>
      </c>
      <c r="C958" s="1" t="s">
        <v>560</v>
      </c>
      <c r="D958">
        <f t="shared" si="72"/>
        <v>957</v>
      </c>
      <c r="E958">
        <v>109</v>
      </c>
      <c r="F958">
        <f t="shared" si="73"/>
        <v>4</v>
      </c>
      <c r="G958" s="2" t="str">
        <f t="shared" si="74"/>
        <v/>
      </c>
      <c r="H958" t="s">
        <v>561</v>
      </c>
      <c r="I958">
        <v>11112</v>
      </c>
      <c r="J958">
        <v>1833</v>
      </c>
      <c r="K958">
        <v>1834</v>
      </c>
      <c r="L958" t="s">
        <v>31</v>
      </c>
      <c r="M958" t="s">
        <v>20</v>
      </c>
      <c r="N958">
        <v>364</v>
      </c>
      <c r="O958">
        <v>4436</v>
      </c>
      <c r="P958">
        <v>16</v>
      </c>
      <c r="Q958" t="s">
        <v>978</v>
      </c>
      <c r="BA958" s="1"/>
      <c r="BG958" s="2"/>
    </row>
    <row r="959" ht="15" customHeight="1">
      <c r="A959" t="str">
        <f t="shared" si="70"/>
        <v>2018_12_109_5</v>
      </c>
      <c r="B959" t="str">
        <f t="shared" si="71"/>
        <v>2018_12_11587</v>
      </c>
      <c r="C959" s="1" t="s">
        <v>560</v>
      </c>
      <c r="D959">
        <f t="shared" si="72"/>
        <v>958</v>
      </c>
      <c r="E959">
        <v>109</v>
      </c>
      <c r="F959">
        <f t="shared" si="73"/>
        <v>5</v>
      </c>
      <c r="G959" s="2" t="str">
        <f t="shared" si="74"/>
        <v/>
      </c>
      <c r="H959" t="s">
        <v>561</v>
      </c>
      <c r="I959">
        <v>11587</v>
      </c>
      <c r="J959">
        <v>1834</v>
      </c>
      <c r="K959">
        <v>1833</v>
      </c>
      <c r="L959" t="s">
        <v>31</v>
      </c>
      <c r="M959" t="s">
        <v>20</v>
      </c>
      <c r="N959">
        <v>589</v>
      </c>
      <c r="O959">
        <v>4436</v>
      </c>
      <c r="P959">
        <v>16</v>
      </c>
      <c r="Q959" t="s">
        <v>979</v>
      </c>
      <c r="BA959" s="1"/>
      <c r="BG959" s="2"/>
    </row>
    <row r="960" ht="15" customHeight="1">
      <c r="A960" t="str">
        <f t="shared" si="70"/>
        <v>2018_12_109_6</v>
      </c>
      <c r="B960" t="str">
        <f t="shared" si="71"/>
        <v>2018_12_12269</v>
      </c>
      <c r="C960" s="1" t="s">
        <v>560</v>
      </c>
      <c r="D960">
        <f t="shared" si="72"/>
        <v>959</v>
      </c>
      <c r="E960">
        <v>109</v>
      </c>
      <c r="F960">
        <f t="shared" si="73"/>
        <v>6</v>
      </c>
      <c r="G960" s="2" t="str">
        <f t="shared" si="74"/>
        <v/>
      </c>
      <c r="H960" t="s">
        <v>561</v>
      </c>
      <c r="I960">
        <v>12269</v>
      </c>
      <c r="J960">
        <v>1833</v>
      </c>
      <c r="K960">
        <v>1834</v>
      </c>
      <c r="L960" t="s">
        <v>31</v>
      </c>
      <c r="M960" t="s">
        <v>20</v>
      </c>
      <c r="N960">
        <v>170</v>
      </c>
      <c r="O960">
        <v>4436</v>
      </c>
      <c r="P960">
        <v>16</v>
      </c>
      <c r="Q960" t="s">
        <v>980</v>
      </c>
      <c r="BA960" s="1"/>
      <c r="BG960" s="2"/>
    </row>
    <row r="961" ht="15" customHeight="1">
      <c r="A961" t="str">
        <f t="shared" si="70"/>
        <v>2018_12_109_7</v>
      </c>
      <c r="B961" t="str">
        <f t="shared" si="71"/>
        <v>2018_12_12373</v>
      </c>
      <c r="C961" s="1" t="s">
        <v>560</v>
      </c>
      <c r="D961">
        <f t="shared" si="72"/>
        <v>960</v>
      </c>
      <c r="E961">
        <v>109</v>
      </c>
      <c r="F961">
        <f t="shared" si="73"/>
        <v>7</v>
      </c>
      <c r="G961" s="2" t="str">
        <f t="shared" si="74"/>
        <v/>
      </c>
      <c r="H961" t="s">
        <v>561</v>
      </c>
      <c r="I961">
        <v>12373</v>
      </c>
      <c r="J961">
        <v>1834</v>
      </c>
      <c r="K961">
        <v>1833</v>
      </c>
      <c r="L961" t="s">
        <v>31</v>
      </c>
      <c r="M961" t="s">
        <v>20</v>
      </c>
      <c r="N961">
        <v>309</v>
      </c>
      <c r="O961">
        <v>4436</v>
      </c>
      <c r="P961">
        <v>16</v>
      </c>
      <c r="Q961" t="s">
        <v>981</v>
      </c>
      <c r="BA961" s="1"/>
      <c r="BG961" s="2"/>
    </row>
    <row r="962" ht="15" customHeight="1">
      <c r="A962" t="str">
        <f t="shared" ref="A962:A1025" si="75">CONCATENATE($C962,"_",$E962,"_",$F962)</f>
        <v>2018_12_109_8</v>
      </c>
      <c r="B962" t="str">
        <f t="shared" ref="B962:B1025" si="76">CONCATENATE($C962,"_",$I962)</f>
        <v>2018_12_12477</v>
      </c>
      <c r="C962" s="1" t="s">
        <v>560</v>
      </c>
      <c r="D962">
        <f t="shared" ref="D962:D1025" si="77">IF(ISNUMBER($D961),$D961+1,1)</f>
        <v>961</v>
      </c>
      <c r="E962">
        <v>109</v>
      </c>
      <c r="F962">
        <f t="shared" ref="F962:F1025" si="78">IF($E962="","",IF($E962=$E961,$F961+1,1))</f>
        <v>8</v>
      </c>
      <c r="G962" s="2" t="str">
        <f t="shared" ref="G962:G1025" si="79">IF($E963=$E962,"","x")</f>
        <v/>
      </c>
      <c r="H962" t="s">
        <v>561</v>
      </c>
      <c r="I962">
        <v>12477</v>
      </c>
      <c r="J962">
        <v>1833</v>
      </c>
      <c r="K962">
        <v>1834</v>
      </c>
      <c r="L962" t="s">
        <v>31</v>
      </c>
      <c r="M962" t="s">
        <v>20</v>
      </c>
      <c r="N962">
        <v>119</v>
      </c>
      <c r="O962">
        <v>4436</v>
      </c>
      <c r="P962">
        <v>16</v>
      </c>
      <c r="Q962" t="s">
        <v>982</v>
      </c>
      <c r="BA962" s="1"/>
      <c r="BG962" s="2"/>
    </row>
    <row r="963" ht="15" customHeight="1">
      <c r="A963" t="str">
        <f t="shared" si="75"/>
        <v>2018_12_109_9</v>
      </c>
      <c r="B963" t="str">
        <f t="shared" si="76"/>
        <v>2018_12_13305</v>
      </c>
      <c r="C963" s="1" t="s">
        <v>560</v>
      </c>
      <c r="D963">
        <f t="shared" si="77"/>
        <v>962</v>
      </c>
      <c r="E963">
        <v>109</v>
      </c>
      <c r="F963">
        <f t="shared" si="78"/>
        <v>9</v>
      </c>
      <c r="G963" s="2" t="str">
        <f t="shared" si="79"/>
        <v/>
      </c>
      <c r="H963" t="s">
        <v>561</v>
      </c>
      <c r="I963">
        <v>13305</v>
      </c>
      <c r="J963">
        <v>1834</v>
      </c>
      <c r="K963">
        <v>1833</v>
      </c>
      <c r="L963" t="s">
        <v>31</v>
      </c>
      <c r="M963" t="s">
        <v>20</v>
      </c>
      <c r="N963">
        <v>270</v>
      </c>
      <c r="O963">
        <v>4436</v>
      </c>
      <c r="P963">
        <v>16</v>
      </c>
      <c r="Q963" t="s">
        <v>983</v>
      </c>
      <c r="BA963" s="1"/>
      <c r="BG963" s="2"/>
    </row>
    <row r="964" ht="15" customHeight="1">
      <c r="A964" t="str">
        <f t="shared" si="75"/>
        <v>2018_12_109_10</v>
      </c>
      <c r="B964" t="str">
        <f t="shared" si="76"/>
        <v>2018_12_13895</v>
      </c>
      <c r="C964" s="1" t="s">
        <v>560</v>
      </c>
      <c r="D964">
        <f t="shared" si="77"/>
        <v>963</v>
      </c>
      <c r="E964">
        <v>109</v>
      </c>
      <c r="F964">
        <f t="shared" si="78"/>
        <v>10</v>
      </c>
      <c r="G964" s="2" t="str">
        <f t="shared" si="79"/>
        <v/>
      </c>
      <c r="H964" t="s">
        <v>561</v>
      </c>
      <c r="I964">
        <v>13895</v>
      </c>
      <c r="J964">
        <v>1833</v>
      </c>
      <c r="K964">
        <v>1834</v>
      </c>
      <c r="L964" t="s">
        <v>31</v>
      </c>
      <c r="M964" t="s">
        <v>20</v>
      </c>
      <c r="N964">
        <v>101</v>
      </c>
      <c r="O964">
        <v>4436</v>
      </c>
      <c r="P964">
        <v>16</v>
      </c>
      <c r="Q964" t="s">
        <v>984</v>
      </c>
      <c r="BA964" s="1"/>
      <c r="BG964" s="2"/>
    </row>
    <row r="965" ht="15" customHeight="1">
      <c r="A965" t="str">
        <f t="shared" si="75"/>
        <v>2018_12_109_11</v>
      </c>
      <c r="B965" t="str">
        <f t="shared" si="76"/>
        <v>2018_12_14002</v>
      </c>
      <c r="C965" s="1" t="s">
        <v>560</v>
      </c>
      <c r="D965">
        <f t="shared" si="77"/>
        <v>964</v>
      </c>
      <c r="E965">
        <v>109</v>
      </c>
      <c r="F965">
        <f t="shared" si="78"/>
        <v>11</v>
      </c>
      <c r="G965" s="2" t="str">
        <f t="shared" si="79"/>
        <v/>
      </c>
      <c r="H965" t="s">
        <v>561</v>
      </c>
      <c r="I965">
        <v>14002</v>
      </c>
      <c r="J965">
        <v>1834</v>
      </c>
      <c r="K965">
        <v>1833</v>
      </c>
      <c r="L965" t="s">
        <v>31</v>
      </c>
      <c r="M965" t="s">
        <v>20</v>
      </c>
      <c r="N965">
        <v>158</v>
      </c>
      <c r="O965">
        <v>4436</v>
      </c>
      <c r="P965">
        <v>16</v>
      </c>
      <c r="Q965" t="s">
        <v>985</v>
      </c>
      <c r="BA965" s="1"/>
      <c r="BG965" s="2"/>
    </row>
    <row r="966" ht="15" customHeight="1">
      <c r="A966" t="str">
        <f t="shared" si="75"/>
        <v>2018_12_109_12</v>
      </c>
      <c r="B966" t="str">
        <f t="shared" si="76"/>
        <v>2018_12_14169</v>
      </c>
      <c r="C966" s="1" t="s">
        <v>560</v>
      </c>
      <c r="D966">
        <f t="shared" si="77"/>
        <v>965</v>
      </c>
      <c r="E966">
        <v>109</v>
      </c>
      <c r="F966">
        <f t="shared" si="78"/>
        <v>12</v>
      </c>
      <c r="G966" s="2" t="str">
        <f t="shared" si="79"/>
        <v/>
      </c>
      <c r="H966" t="s">
        <v>561</v>
      </c>
      <c r="I966">
        <v>14169</v>
      </c>
      <c r="J966">
        <v>1833</v>
      </c>
      <c r="K966">
        <v>1834</v>
      </c>
      <c r="L966" t="s">
        <v>31</v>
      </c>
      <c r="M966" t="s">
        <v>20</v>
      </c>
      <c r="N966">
        <v>128</v>
      </c>
      <c r="O966">
        <v>4436</v>
      </c>
      <c r="P966">
        <v>16</v>
      </c>
      <c r="Q966" t="s">
        <v>986</v>
      </c>
      <c r="BA966" s="1"/>
      <c r="BG966" s="2"/>
    </row>
    <row r="967" ht="15" customHeight="1">
      <c r="A967" t="str">
        <f t="shared" si="75"/>
        <v>2018_12_109_13</v>
      </c>
      <c r="B967" t="str">
        <f t="shared" si="76"/>
        <v>2018_12_14202</v>
      </c>
      <c r="C967" s="1" t="s">
        <v>560</v>
      </c>
      <c r="D967">
        <f t="shared" si="77"/>
        <v>966</v>
      </c>
      <c r="E967">
        <v>109</v>
      </c>
      <c r="F967">
        <f t="shared" si="78"/>
        <v>13</v>
      </c>
      <c r="G967" s="2" t="str">
        <f t="shared" si="79"/>
        <v/>
      </c>
      <c r="H967" t="s">
        <v>561</v>
      </c>
      <c r="I967">
        <v>14202</v>
      </c>
      <c r="J967">
        <v>1834</v>
      </c>
      <c r="K967">
        <v>1833</v>
      </c>
      <c r="L967" t="s">
        <v>31</v>
      </c>
      <c r="M967" t="s">
        <v>20</v>
      </c>
      <c r="N967">
        <v>145</v>
      </c>
      <c r="O967">
        <v>4436</v>
      </c>
      <c r="P967">
        <v>16</v>
      </c>
      <c r="Q967" t="s">
        <v>987</v>
      </c>
      <c r="BA967" s="1"/>
      <c r="BG967" s="2"/>
    </row>
    <row r="968" ht="15" customHeight="1">
      <c r="A968" t="str">
        <f t="shared" si="75"/>
        <v>2018_12_109_14</v>
      </c>
      <c r="B968" t="str">
        <f t="shared" si="76"/>
        <v>2018_12_14270</v>
      </c>
      <c r="C968" s="1" t="s">
        <v>560</v>
      </c>
      <c r="D968">
        <f t="shared" si="77"/>
        <v>967</v>
      </c>
      <c r="E968">
        <v>109</v>
      </c>
      <c r="F968">
        <f t="shared" si="78"/>
        <v>14</v>
      </c>
      <c r="G968" s="2" t="str">
        <f t="shared" si="79"/>
        <v>x</v>
      </c>
      <c r="H968" t="s">
        <v>561</v>
      </c>
      <c r="I968">
        <v>14270</v>
      </c>
      <c r="J968">
        <v>1833</v>
      </c>
      <c r="K968">
        <v>1834</v>
      </c>
      <c r="L968" t="s">
        <v>20</v>
      </c>
      <c r="M968" t="s">
        <v>20</v>
      </c>
      <c r="N968">
        <v>38</v>
      </c>
      <c r="O968">
        <v>4436</v>
      </c>
      <c r="P968">
        <v>16</v>
      </c>
      <c r="Q968" t="s">
        <v>988</v>
      </c>
      <c r="BA968" s="1"/>
      <c r="BG968" s="2"/>
    </row>
    <row r="969" ht="15" customHeight="1">
      <c r="A969" t="str">
        <f t="shared" si="75"/>
        <v>2018_12_110_1</v>
      </c>
      <c r="B969" t="str">
        <f t="shared" si="76"/>
        <v>2018_12_14269</v>
      </c>
      <c r="C969" s="1" t="s">
        <v>560</v>
      </c>
      <c r="D969">
        <f t="shared" si="77"/>
        <v>968</v>
      </c>
      <c r="E969">
        <v>110</v>
      </c>
      <c r="F969">
        <f t="shared" si="78"/>
        <v>1</v>
      </c>
      <c r="G969" s="2" t="str">
        <f t="shared" si="79"/>
        <v>x</v>
      </c>
      <c r="H969" t="s">
        <v>561</v>
      </c>
      <c r="I969">
        <v>14269</v>
      </c>
      <c r="J969">
        <v>1833</v>
      </c>
      <c r="K969">
        <v>1834</v>
      </c>
      <c r="L969" t="s">
        <v>20</v>
      </c>
      <c r="M969" t="s">
        <v>20</v>
      </c>
      <c r="N969">
        <v>38</v>
      </c>
      <c r="O969">
        <v>4436</v>
      </c>
      <c r="P969">
        <v>16</v>
      </c>
      <c r="Q969" t="s">
        <v>988</v>
      </c>
      <c r="BA969" s="1"/>
      <c r="BG969" s="2"/>
    </row>
    <row r="970" ht="15" customHeight="1">
      <c r="A970" t="str">
        <f t="shared" si="75"/>
        <v>2018_12_111_1</v>
      </c>
      <c r="B970" t="str">
        <f t="shared" si="76"/>
        <v>2018_12_8111</v>
      </c>
      <c r="C970" s="1" t="s">
        <v>560</v>
      </c>
      <c r="D970">
        <f t="shared" si="77"/>
        <v>969</v>
      </c>
      <c r="E970">
        <v>111</v>
      </c>
      <c r="F970">
        <f t="shared" si="78"/>
        <v>1</v>
      </c>
      <c r="G970" s="2" t="str">
        <f t="shared" si="79"/>
        <v/>
      </c>
      <c r="H970" t="s">
        <v>561</v>
      </c>
      <c r="I970">
        <v>8111</v>
      </c>
      <c r="J970">
        <v>1862</v>
      </c>
      <c r="K970">
        <v>1861</v>
      </c>
      <c r="L970" t="s">
        <v>19</v>
      </c>
      <c r="M970" t="s">
        <v>40</v>
      </c>
      <c r="N970">
        <v>566</v>
      </c>
      <c r="O970">
        <v>3968</v>
      </c>
      <c r="P970">
        <v>8</v>
      </c>
      <c r="Q970" t="s">
        <v>989</v>
      </c>
      <c r="BA970" s="1"/>
      <c r="BG970" s="2"/>
    </row>
    <row r="971" ht="15" customHeight="1">
      <c r="A971" t="str">
        <f t="shared" si="75"/>
        <v>2018_12_111_2</v>
      </c>
      <c r="B971" t="str">
        <f t="shared" si="76"/>
        <v>2018_12_9426</v>
      </c>
      <c r="C971" s="1" t="s">
        <v>560</v>
      </c>
      <c r="D971">
        <f t="shared" si="77"/>
        <v>970</v>
      </c>
      <c r="E971">
        <v>111</v>
      </c>
      <c r="F971">
        <f t="shared" si="78"/>
        <v>2</v>
      </c>
      <c r="G971" s="2" t="str">
        <f t="shared" si="79"/>
        <v/>
      </c>
      <c r="H971" t="s">
        <v>561</v>
      </c>
      <c r="I971">
        <v>9426</v>
      </c>
      <c r="J971">
        <v>1861</v>
      </c>
      <c r="K971">
        <v>1862</v>
      </c>
      <c r="L971" t="s">
        <v>31</v>
      </c>
      <c r="M971" t="s">
        <v>40</v>
      </c>
      <c r="N971">
        <v>835</v>
      </c>
      <c r="O971">
        <v>3968</v>
      </c>
      <c r="P971">
        <v>8</v>
      </c>
      <c r="Q971" t="s">
        <v>990</v>
      </c>
      <c r="BA971" s="1"/>
      <c r="BG971" s="2"/>
    </row>
    <row r="972" ht="15" customHeight="1">
      <c r="A972" t="str">
        <f t="shared" si="75"/>
        <v>2018_12_111_3</v>
      </c>
      <c r="B972" t="str">
        <f t="shared" si="76"/>
        <v>2018_12_10558</v>
      </c>
      <c r="C972" s="1" t="s">
        <v>560</v>
      </c>
      <c r="D972">
        <f t="shared" si="77"/>
        <v>971</v>
      </c>
      <c r="E972">
        <v>111</v>
      </c>
      <c r="F972">
        <f t="shared" si="78"/>
        <v>3</v>
      </c>
      <c r="G972" s="2" t="str">
        <f t="shared" si="79"/>
        <v/>
      </c>
      <c r="H972" t="s">
        <v>561</v>
      </c>
      <c r="I972">
        <v>10558</v>
      </c>
      <c r="J972">
        <v>1862</v>
      </c>
      <c r="K972">
        <v>1861</v>
      </c>
      <c r="L972" t="s">
        <v>31</v>
      </c>
      <c r="M972" t="s">
        <v>40</v>
      </c>
      <c r="N972">
        <v>765</v>
      </c>
      <c r="O972">
        <v>3968</v>
      </c>
      <c r="P972">
        <v>8</v>
      </c>
      <c r="Q972" t="s">
        <v>991</v>
      </c>
      <c r="BA972" s="1"/>
      <c r="BG972" s="2"/>
    </row>
    <row r="973" ht="15" customHeight="1">
      <c r="A973" t="str">
        <f t="shared" si="75"/>
        <v>2018_12_111_4</v>
      </c>
      <c r="B973" t="str">
        <f t="shared" si="76"/>
        <v>2018_12_11452</v>
      </c>
      <c r="C973" s="1" t="s">
        <v>560</v>
      </c>
      <c r="D973">
        <f t="shared" si="77"/>
        <v>972</v>
      </c>
      <c r="E973">
        <v>111</v>
      </c>
      <c r="F973">
        <f t="shared" si="78"/>
        <v>4</v>
      </c>
      <c r="G973" s="2" t="str">
        <f t="shared" si="79"/>
        <v/>
      </c>
      <c r="H973" t="s">
        <v>561</v>
      </c>
      <c r="I973">
        <v>11452</v>
      </c>
      <c r="J973">
        <v>1861</v>
      </c>
      <c r="K973">
        <v>1862</v>
      </c>
      <c r="L973" t="s">
        <v>31</v>
      </c>
      <c r="M973" t="s">
        <v>40</v>
      </c>
      <c r="N973">
        <v>696</v>
      </c>
      <c r="O973">
        <v>3968</v>
      </c>
      <c r="P973">
        <v>8</v>
      </c>
      <c r="Q973" t="s">
        <v>992</v>
      </c>
      <c r="BA973" s="1"/>
      <c r="BG973" s="2"/>
    </row>
    <row r="974" ht="15" customHeight="1">
      <c r="A974" t="str">
        <f t="shared" si="75"/>
        <v>2018_12_111_5</v>
      </c>
      <c r="B974" t="str">
        <f t="shared" si="76"/>
        <v>2018_12_12283</v>
      </c>
      <c r="C974" s="1" t="s">
        <v>560</v>
      </c>
      <c r="D974">
        <f t="shared" si="77"/>
        <v>973</v>
      </c>
      <c r="E974">
        <v>111</v>
      </c>
      <c r="F974">
        <f t="shared" si="78"/>
        <v>5</v>
      </c>
      <c r="G974" s="2" t="str">
        <f t="shared" si="79"/>
        <v/>
      </c>
      <c r="H974" t="s">
        <v>561</v>
      </c>
      <c r="I974">
        <v>12283</v>
      </c>
      <c r="J974">
        <v>1862</v>
      </c>
      <c r="K974">
        <v>1861</v>
      </c>
      <c r="L974" t="s">
        <v>31</v>
      </c>
      <c r="M974" t="s">
        <v>40</v>
      </c>
      <c r="N974">
        <v>767</v>
      </c>
      <c r="O974">
        <v>3968</v>
      </c>
      <c r="P974">
        <v>8</v>
      </c>
      <c r="Q974" t="s">
        <v>993</v>
      </c>
      <c r="BA974" s="1"/>
      <c r="BG974" s="2"/>
    </row>
    <row r="975" ht="15" customHeight="1">
      <c r="A975" t="str">
        <f t="shared" si="75"/>
        <v>2018_12_111_6</v>
      </c>
      <c r="B975" t="str">
        <f t="shared" si="76"/>
        <v>2018_12_13213</v>
      </c>
      <c r="C975" s="1" t="s">
        <v>560</v>
      </c>
      <c r="D975">
        <f t="shared" si="77"/>
        <v>974</v>
      </c>
      <c r="E975">
        <v>111</v>
      </c>
      <c r="F975">
        <f t="shared" si="78"/>
        <v>6</v>
      </c>
      <c r="G975" s="2" t="str">
        <f t="shared" si="79"/>
        <v/>
      </c>
      <c r="H975" t="s">
        <v>561</v>
      </c>
      <c r="I975">
        <v>13213</v>
      </c>
      <c r="J975">
        <v>1861</v>
      </c>
      <c r="K975">
        <v>1862</v>
      </c>
      <c r="L975" t="s">
        <v>31</v>
      </c>
      <c r="M975" t="s">
        <v>40</v>
      </c>
      <c r="N975">
        <v>183</v>
      </c>
      <c r="O975">
        <v>3968</v>
      </c>
      <c r="P975">
        <v>8</v>
      </c>
      <c r="Q975" t="s">
        <v>994</v>
      </c>
      <c r="BA975" s="1"/>
      <c r="BG975" s="2"/>
    </row>
    <row r="976" ht="15" customHeight="1">
      <c r="A976" t="str">
        <f t="shared" si="75"/>
        <v>2018_12_111_7</v>
      </c>
      <c r="B976" t="str">
        <f t="shared" si="76"/>
        <v>2018_12_13347</v>
      </c>
      <c r="C976" s="1" t="s">
        <v>560</v>
      </c>
      <c r="D976">
        <f t="shared" si="77"/>
        <v>975</v>
      </c>
      <c r="E976">
        <v>111</v>
      </c>
      <c r="F976">
        <f t="shared" si="78"/>
        <v>7</v>
      </c>
      <c r="G976" s="2" t="str">
        <f t="shared" si="79"/>
        <v>x</v>
      </c>
      <c r="H976" t="s">
        <v>561</v>
      </c>
      <c r="I976">
        <v>13347</v>
      </c>
      <c r="J976">
        <v>1862</v>
      </c>
      <c r="K976">
        <v>1861</v>
      </c>
      <c r="L976" t="s">
        <v>40</v>
      </c>
      <c r="M976" t="s">
        <v>40</v>
      </c>
      <c r="N976">
        <v>135</v>
      </c>
      <c r="O976">
        <v>3968</v>
      </c>
      <c r="P976">
        <v>8</v>
      </c>
      <c r="Q976" t="s">
        <v>995</v>
      </c>
      <c r="BA976" s="1"/>
      <c r="BG976" s="2"/>
    </row>
    <row r="977" ht="15" customHeight="1">
      <c r="A977" t="str">
        <f t="shared" si="75"/>
        <v>2018_12_112_1</v>
      </c>
      <c r="B977" t="str">
        <f t="shared" si="76"/>
        <v>2018_12_8633</v>
      </c>
      <c r="C977" s="1" t="s">
        <v>560</v>
      </c>
      <c r="D977">
        <f t="shared" si="77"/>
        <v>976</v>
      </c>
      <c r="E977">
        <v>112</v>
      </c>
      <c r="F977">
        <f t="shared" si="78"/>
        <v>1</v>
      </c>
      <c r="G977" s="2" t="str">
        <f t="shared" si="79"/>
        <v/>
      </c>
      <c r="H977" t="s">
        <v>561</v>
      </c>
      <c r="I977">
        <v>8633</v>
      </c>
      <c r="J977">
        <v>1890</v>
      </c>
      <c r="K977">
        <v>1889</v>
      </c>
      <c r="L977" t="s">
        <v>158</v>
      </c>
      <c r="M977" t="s">
        <v>40</v>
      </c>
      <c r="N977">
        <v>497</v>
      </c>
      <c r="O977">
        <v>4250</v>
      </c>
      <c r="P977">
        <v>12</v>
      </c>
      <c r="Q977" t="s">
        <v>996</v>
      </c>
      <c r="BA977" s="1"/>
      <c r="BG977" s="2"/>
    </row>
    <row r="978" ht="15" customHeight="1">
      <c r="A978" t="str">
        <f t="shared" si="75"/>
        <v>2018_12_112_2</v>
      </c>
      <c r="B978" t="str">
        <f t="shared" si="76"/>
        <v>2018_12_9161</v>
      </c>
      <c r="C978" s="1" t="s">
        <v>560</v>
      </c>
      <c r="D978">
        <f t="shared" si="77"/>
        <v>977</v>
      </c>
      <c r="E978">
        <v>112</v>
      </c>
      <c r="F978">
        <f t="shared" si="78"/>
        <v>2</v>
      </c>
      <c r="G978" s="2" t="str">
        <f t="shared" si="79"/>
        <v/>
      </c>
      <c r="H978" t="s">
        <v>561</v>
      </c>
      <c r="I978">
        <v>9161</v>
      </c>
      <c r="J978">
        <v>1889</v>
      </c>
      <c r="K978">
        <v>1890</v>
      </c>
      <c r="L978" t="s">
        <v>31</v>
      </c>
      <c r="M978" t="s">
        <v>40</v>
      </c>
      <c r="N978">
        <v>446</v>
      </c>
      <c r="O978">
        <v>4250</v>
      </c>
      <c r="P978">
        <v>12</v>
      </c>
      <c r="Q978" t="s">
        <v>997</v>
      </c>
      <c r="BA978" s="1"/>
      <c r="BG978" s="2"/>
    </row>
    <row r="979" ht="15" customHeight="1">
      <c r="A979" t="str">
        <f t="shared" si="75"/>
        <v>2018_12_112_3</v>
      </c>
      <c r="B979" t="str">
        <f t="shared" si="76"/>
        <v>2018_12_10232</v>
      </c>
      <c r="C979" s="1" t="s">
        <v>560</v>
      </c>
      <c r="D979">
        <f t="shared" si="77"/>
        <v>978</v>
      </c>
      <c r="E979">
        <v>112</v>
      </c>
      <c r="F979">
        <f t="shared" si="78"/>
        <v>3</v>
      </c>
      <c r="G979" s="2" t="str">
        <f t="shared" si="79"/>
        <v/>
      </c>
      <c r="H979" t="s">
        <v>561</v>
      </c>
      <c r="I979">
        <v>10232</v>
      </c>
      <c r="J979">
        <v>1890</v>
      </c>
      <c r="K979">
        <v>1889</v>
      </c>
      <c r="L979" t="s">
        <v>31</v>
      </c>
      <c r="M979" t="s">
        <v>40</v>
      </c>
      <c r="N979">
        <v>423</v>
      </c>
      <c r="O979">
        <v>4250</v>
      </c>
      <c r="P979">
        <v>12</v>
      </c>
      <c r="Q979" t="s">
        <v>998</v>
      </c>
      <c r="BA979" s="1"/>
      <c r="BG979" s="2"/>
    </row>
    <row r="980" ht="15" customHeight="1">
      <c r="A980" t="str">
        <f t="shared" si="75"/>
        <v>2018_12_112_4</v>
      </c>
      <c r="B980" t="str">
        <f t="shared" si="76"/>
        <v>2018_12_10718</v>
      </c>
      <c r="C980" s="1" t="s">
        <v>560</v>
      </c>
      <c r="D980">
        <f t="shared" si="77"/>
        <v>979</v>
      </c>
      <c r="E980">
        <v>112</v>
      </c>
      <c r="F980">
        <f t="shared" si="78"/>
        <v>4</v>
      </c>
      <c r="G980" s="2" t="str">
        <f t="shared" si="79"/>
        <v/>
      </c>
      <c r="H980" t="s">
        <v>561</v>
      </c>
      <c r="I980">
        <v>10718</v>
      </c>
      <c r="J980">
        <v>1889</v>
      </c>
      <c r="K980">
        <v>1890</v>
      </c>
      <c r="L980" t="s">
        <v>31</v>
      </c>
      <c r="M980" t="s">
        <v>40</v>
      </c>
      <c r="N980">
        <v>420</v>
      </c>
      <c r="O980">
        <v>4250</v>
      </c>
      <c r="P980">
        <v>12</v>
      </c>
      <c r="Q980" t="s">
        <v>999</v>
      </c>
      <c r="BA980" s="1"/>
      <c r="BG980" s="2"/>
    </row>
    <row r="981" ht="15" customHeight="1">
      <c r="A981" t="str">
        <f t="shared" si="75"/>
        <v>2018_12_112_5</v>
      </c>
      <c r="B981" t="str">
        <f t="shared" si="76"/>
        <v>2018_12_10811</v>
      </c>
      <c r="C981" s="1" t="s">
        <v>560</v>
      </c>
      <c r="D981">
        <f t="shared" si="77"/>
        <v>980</v>
      </c>
      <c r="E981">
        <v>112</v>
      </c>
      <c r="F981">
        <f t="shared" si="78"/>
        <v>5</v>
      </c>
      <c r="G981" s="2" t="str">
        <f t="shared" si="79"/>
        <v/>
      </c>
      <c r="H981" t="s">
        <v>561</v>
      </c>
      <c r="I981">
        <v>10811</v>
      </c>
      <c r="J981">
        <v>1890</v>
      </c>
      <c r="K981">
        <v>1889</v>
      </c>
      <c r="L981" t="s">
        <v>31</v>
      </c>
      <c r="M981" t="s">
        <v>40</v>
      </c>
      <c r="N981">
        <v>528</v>
      </c>
      <c r="O981">
        <v>4250</v>
      </c>
      <c r="P981">
        <v>12</v>
      </c>
      <c r="Q981" t="s">
        <v>1000</v>
      </c>
      <c r="BA981" s="1"/>
      <c r="BG981" s="2"/>
    </row>
    <row r="982" ht="15" customHeight="1">
      <c r="A982" t="str">
        <f t="shared" si="75"/>
        <v>2018_12_112_6</v>
      </c>
      <c r="B982" t="str">
        <f t="shared" si="76"/>
        <v>2018_12_12014</v>
      </c>
      <c r="C982" s="1" t="s">
        <v>560</v>
      </c>
      <c r="D982">
        <f t="shared" si="77"/>
        <v>981</v>
      </c>
      <c r="E982">
        <v>112</v>
      </c>
      <c r="F982">
        <f t="shared" si="78"/>
        <v>6</v>
      </c>
      <c r="G982" s="2" t="str">
        <f t="shared" si="79"/>
        <v/>
      </c>
      <c r="H982" t="s">
        <v>561</v>
      </c>
      <c r="I982">
        <v>12014</v>
      </c>
      <c r="J982">
        <v>1889</v>
      </c>
      <c r="K982">
        <v>1890</v>
      </c>
      <c r="L982" t="s">
        <v>31</v>
      </c>
      <c r="M982" t="s">
        <v>40</v>
      </c>
      <c r="N982">
        <v>442</v>
      </c>
      <c r="O982">
        <v>4250</v>
      </c>
      <c r="P982">
        <v>12</v>
      </c>
      <c r="Q982" t="s">
        <v>1001</v>
      </c>
      <c r="BA982" s="1"/>
      <c r="BG982" s="2"/>
    </row>
    <row r="983" ht="15" customHeight="1">
      <c r="A983" t="str">
        <f t="shared" si="75"/>
        <v>2018_12_112_7</v>
      </c>
      <c r="B983" t="str">
        <f t="shared" si="76"/>
        <v>2018_12_12289</v>
      </c>
      <c r="C983" s="1" t="s">
        <v>560</v>
      </c>
      <c r="D983">
        <f t="shared" si="77"/>
        <v>982</v>
      </c>
      <c r="E983">
        <v>112</v>
      </c>
      <c r="F983">
        <f t="shared" si="78"/>
        <v>7</v>
      </c>
      <c r="G983" s="2" t="str">
        <f t="shared" si="79"/>
        <v/>
      </c>
      <c r="H983" t="s">
        <v>561</v>
      </c>
      <c r="I983">
        <v>12289</v>
      </c>
      <c r="J983">
        <v>1890</v>
      </c>
      <c r="K983">
        <v>1889</v>
      </c>
      <c r="L983" t="s">
        <v>31</v>
      </c>
      <c r="M983" t="s">
        <v>40</v>
      </c>
      <c r="N983">
        <v>568</v>
      </c>
      <c r="O983">
        <v>4250</v>
      </c>
      <c r="P983">
        <v>12</v>
      </c>
      <c r="Q983" t="s">
        <v>1002</v>
      </c>
      <c r="BA983" s="1"/>
      <c r="BG983" s="2"/>
    </row>
    <row r="984" ht="15" customHeight="1">
      <c r="A984" t="str">
        <f t="shared" si="75"/>
        <v>2018_12_112_8</v>
      </c>
      <c r="B984" t="str">
        <f t="shared" si="76"/>
        <v>2018_12_12572</v>
      </c>
      <c r="C984" s="1" t="s">
        <v>560</v>
      </c>
      <c r="D984">
        <f t="shared" si="77"/>
        <v>983</v>
      </c>
      <c r="E984">
        <v>112</v>
      </c>
      <c r="F984">
        <f t="shared" si="78"/>
        <v>8</v>
      </c>
      <c r="G984" s="2" t="str">
        <f t="shared" si="79"/>
        <v/>
      </c>
      <c r="H984" t="s">
        <v>561</v>
      </c>
      <c r="I984">
        <v>12572</v>
      </c>
      <c r="J984">
        <v>1889</v>
      </c>
      <c r="K984">
        <v>1890</v>
      </c>
      <c r="L984" t="s">
        <v>31</v>
      </c>
      <c r="M984" t="s">
        <v>40</v>
      </c>
      <c r="N984">
        <v>369</v>
      </c>
      <c r="O984">
        <v>4250</v>
      </c>
      <c r="P984">
        <v>12</v>
      </c>
      <c r="Q984" t="s">
        <v>1003</v>
      </c>
      <c r="BA984" s="1"/>
      <c r="BG984" s="2"/>
    </row>
    <row r="985" ht="15" customHeight="1">
      <c r="A985" t="str">
        <f t="shared" si="75"/>
        <v>2018_12_112_9</v>
      </c>
      <c r="B985" t="str">
        <f t="shared" si="76"/>
        <v>2018_12_12756</v>
      </c>
      <c r="C985" s="1" t="s">
        <v>560</v>
      </c>
      <c r="D985">
        <f t="shared" si="77"/>
        <v>984</v>
      </c>
      <c r="E985">
        <v>112</v>
      </c>
      <c r="F985">
        <f t="shared" si="78"/>
        <v>9</v>
      </c>
      <c r="G985" s="2" t="str">
        <f t="shared" si="79"/>
        <v/>
      </c>
      <c r="H985" t="s">
        <v>561</v>
      </c>
      <c r="I985">
        <v>12756</v>
      </c>
      <c r="J985">
        <v>1890</v>
      </c>
      <c r="K985">
        <v>1889</v>
      </c>
      <c r="L985" t="s">
        <v>31</v>
      </c>
      <c r="M985" t="s">
        <v>40</v>
      </c>
      <c r="N985">
        <v>199</v>
      </c>
      <c r="O985">
        <v>4250</v>
      </c>
      <c r="P985">
        <v>12</v>
      </c>
      <c r="Q985" t="s">
        <v>1004</v>
      </c>
      <c r="BA985" s="1"/>
      <c r="BG985" s="2"/>
    </row>
    <row r="986" ht="15" customHeight="1">
      <c r="A986" t="str">
        <f t="shared" si="75"/>
        <v>2018_12_112_10</v>
      </c>
      <c r="B986" t="str">
        <f t="shared" si="76"/>
        <v>2018_12_13490</v>
      </c>
      <c r="C986" s="1" t="s">
        <v>560</v>
      </c>
      <c r="D986">
        <f t="shared" si="77"/>
        <v>985</v>
      </c>
      <c r="E986">
        <v>112</v>
      </c>
      <c r="F986">
        <f t="shared" si="78"/>
        <v>10</v>
      </c>
      <c r="G986" s="2" t="str">
        <f t="shared" si="79"/>
        <v>x</v>
      </c>
      <c r="H986" t="s">
        <v>561</v>
      </c>
      <c r="I986">
        <v>13490</v>
      </c>
      <c r="J986">
        <v>1890</v>
      </c>
      <c r="K986">
        <v>1889</v>
      </c>
      <c r="L986" t="s">
        <v>40</v>
      </c>
      <c r="M986" t="s">
        <v>40</v>
      </c>
      <c r="N986">
        <v>246</v>
      </c>
      <c r="O986">
        <v>4250</v>
      </c>
      <c r="P986">
        <v>12</v>
      </c>
      <c r="Q986" t="s">
        <v>1005</v>
      </c>
      <c r="BA986" s="1"/>
      <c r="BG986" s="2"/>
    </row>
    <row r="987" ht="15" customHeight="1">
      <c r="A987" t="str">
        <f t="shared" si="75"/>
        <v>2018_12_113_1</v>
      </c>
      <c r="B987" t="str">
        <f t="shared" si="76"/>
        <v>2018_12_8455</v>
      </c>
      <c r="C987" s="1" t="s">
        <v>560</v>
      </c>
      <c r="D987">
        <f t="shared" si="77"/>
        <v>986</v>
      </c>
      <c r="E987">
        <v>113</v>
      </c>
      <c r="F987">
        <f t="shared" si="78"/>
        <v>1</v>
      </c>
      <c r="G987" s="2" t="str">
        <f t="shared" si="79"/>
        <v/>
      </c>
      <c r="H987" t="s">
        <v>561</v>
      </c>
      <c r="I987">
        <v>8455</v>
      </c>
      <c r="J987">
        <v>1918</v>
      </c>
      <c r="K987">
        <v>1917</v>
      </c>
      <c r="L987" t="s">
        <v>158</v>
      </c>
      <c r="M987" t="s">
        <v>20</v>
      </c>
      <c r="N987">
        <v>139</v>
      </c>
      <c r="O987">
        <v>1331</v>
      </c>
      <c r="P987">
        <v>22</v>
      </c>
      <c r="Q987" t="s">
        <v>1006</v>
      </c>
      <c r="BA987" s="1"/>
      <c r="BG987" s="2"/>
    </row>
    <row r="988" ht="15" customHeight="1">
      <c r="A988" t="str">
        <f t="shared" si="75"/>
        <v>2018_12_113_2</v>
      </c>
      <c r="B988" t="str">
        <f t="shared" si="76"/>
        <v>2018_12_9633</v>
      </c>
      <c r="C988" s="1" t="s">
        <v>560</v>
      </c>
      <c r="D988">
        <f t="shared" si="77"/>
        <v>987</v>
      </c>
      <c r="E988">
        <v>113</v>
      </c>
      <c r="F988">
        <f t="shared" si="78"/>
        <v>2</v>
      </c>
      <c r="G988" s="2" t="str">
        <f t="shared" si="79"/>
        <v/>
      </c>
      <c r="H988" t="s">
        <v>561</v>
      </c>
      <c r="I988">
        <v>9633</v>
      </c>
      <c r="J988">
        <v>1918</v>
      </c>
      <c r="K988">
        <v>1917</v>
      </c>
      <c r="L988" t="s">
        <v>19</v>
      </c>
      <c r="M988" t="s">
        <v>20</v>
      </c>
      <c r="N988">
        <v>35</v>
      </c>
      <c r="O988">
        <v>1331</v>
      </c>
      <c r="P988">
        <v>22</v>
      </c>
      <c r="Q988" t="s">
        <v>1007</v>
      </c>
      <c r="BA988" s="1"/>
      <c r="BG988" s="2"/>
    </row>
    <row r="989" ht="15" customHeight="1">
      <c r="A989" t="str">
        <f t="shared" si="75"/>
        <v>2018_12_113_3</v>
      </c>
      <c r="B989" t="str">
        <f t="shared" si="76"/>
        <v>2018_12_9722</v>
      </c>
      <c r="C989" s="1" t="s">
        <v>560</v>
      </c>
      <c r="D989">
        <f t="shared" si="77"/>
        <v>988</v>
      </c>
      <c r="E989">
        <v>113</v>
      </c>
      <c r="F989">
        <f t="shared" si="78"/>
        <v>3</v>
      </c>
      <c r="G989" s="2" t="str">
        <f t="shared" si="79"/>
        <v/>
      </c>
      <c r="H989" t="s">
        <v>561</v>
      </c>
      <c r="I989">
        <v>9722</v>
      </c>
      <c r="J989">
        <v>1917</v>
      </c>
      <c r="K989">
        <v>1918</v>
      </c>
      <c r="L989" t="s">
        <v>31</v>
      </c>
      <c r="M989" t="s">
        <v>20</v>
      </c>
      <c r="N989">
        <v>96</v>
      </c>
      <c r="O989">
        <v>1331</v>
      </c>
      <c r="P989">
        <v>22</v>
      </c>
      <c r="Q989" t="s">
        <v>1008</v>
      </c>
      <c r="BA989" s="1"/>
      <c r="BG989" s="2"/>
    </row>
    <row r="990" ht="15" customHeight="1">
      <c r="A990" t="str">
        <f t="shared" si="75"/>
        <v>2018_12_113_4</v>
      </c>
      <c r="B990" t="str">
        <f t="shared" si="76"/>
        <v>2018_12_9856</v>
      </c>
      <c r="C990" s="1" t="s">
        <v>560</v>
      </c>
      <c r="D990">
        <f t="shared" si="77"/>
        <v>989</v>
      </c>
      <c r="E990">
        <v>113</v>
      </c>
      <c r="F990">
        <f t="shared" si="78"/>
        <v>4</v>
      </c>
      <c r="G990" s="2" t="str">
        <f t="shared" si="79"/>
        <v/>
      </c>
      <c r="H990" t="s">
        <v>561</v>
      </c>
      <c r="I990">
        <v>9856</v>
      </c>
      <c r="J990">
        <v>1918</v>
      </c>
      <c r="K990">
        <v>1917</v>
      </c>
      <c r="L990" t="s">
        <v>31</v>
      </c>
      <c r="M990" t="s">
        <v>20</v>
      </c>
      <c r="N990">
        <v>33</v>
      </c>
      <c r="O990">
        <v>1331</v>
      </c>
      <c r="P990">
        <v>22</v>
      </c>
      <c r="Q990" t="s">
        <v>1009</v>
      </c>
      <c r="BA990" s="1"/>
      <c r="BG990" s="2"/>
    </row>
    <row r="991" ht="15" customHeight="1">
      <c r="A991" t="str">
        <f t="shared" si="75"/>
        <v>2018_12_113_5</v>
      </c>
      <c r="B991" t="str">
        <f t="shared" si="76"/>
        <v>2018_12_10089</v>
      </c>
      <c r="C991" s="1" t="s">
        <v>560</v>
      </c>
      <c r="D991">
        <f t="shared" si="77"/>
        <v>990</v>
      </c>
      <c r="E991">
        <v>113</v>
      </c>
      <c r="F991">
        <f t="shared" si="78"/>
        <v>5</v>
      </c>
      <c r="G991" s="2" t="str">
        <f t="shared" si="79"/>
        <v/>
      </c>
      <c r="H991" t="s">
        <v>561</v>
      </c>
      <c r="I991">
        <v>10089</v>
      </c>
      <c r="J991">
        <v>1917</v>
      </c>
      <c r="K991">
        <v>1918</v>
      </c>
      <c r="L991" t="s">
        <v>31</v>
      </c>
      <c r="M991" t="s">
        <v>20</v>
      </c>
      <c r="N991">
        <v>49</v>
      </c>
      <c r="O991">
        <v>1331</v>
      </c>
      <c r="P991">
        <v>22</v>
      </c>
      <c r="Q991" t="s">
        <v>1010</v>
      </c>
      <c r="BA991" s="1"/>
      <c r="BG991" s="2"/>
    </row>
    <row r="992" ht="15" customHeight="1">
      <c r="A992" t="str">
        <f t="shared" si="75"/>
        <v>2018_12_113_6</v>
      </c>
      <c r="B992" t="str">
        <f t="shared" si="76"/>
        <v>2018_12_10872</v>
      </c>
      <c r="C992" s="1" t="s">
        <v>560</v>
      </c>
      <c r="D992">
        <f t="shared" si="77"/>
        <v>991</v>
      </c>
      <c r="E992">
        <v>113</v>
      </c>
      <c r="F992">
        <f t="shared" si="78"/>
        <v>6</v>
      </c>
      <c r="G992" s="2" t="str">
        <f t="shared" si="79"/>
        <v/>
      </c>
      <c r="H992" t="s">
        <v>561</v>
      </c>
      <c r="I992">
        <v>10872</v>
      </c>
      <c r="J992">
        <v>1918</v>
      </c>
      <c r="K992">
        <v>1917</v>
      </c>
      <c r="L992" t="s">
        <v>31</v>
      </c>
      <c r="M992" t="s">
        <v>20</v>
      </c>
      <c r="N992">
        <v>55</v>
      </c>
      <c r="O992">
        <v>1331</v>
      </c>
      <c r="P992">
        <v>22</v>
      </c>
      <c r="Q992" t="s">
        <v>1011</v>
      </c>
      <c r="BA992" s="1"/>
      <c r="BG992" s="2"/>
    </row>
    <row r="993" ht="15" customHeight="1">
      <c r="A993" t="str">
        <f t="shared" si="75"/>
        <v>2018_12_113_7</v>
      </c>
      <c r="B993" t="str">
        <f t="shared" si="76"/>
        <v>2018_12_10883</v>
      </c>
      <c r="C993" s="1" t="s">
        <v>560</v>
      </c>
      <c r="D993">
        <f t="shared" si="77"/>
        <v>992</v>
      </c>
      <c r="E993">
        <v>113</v>
      </c>
      <c r="F993">
        <f t="shared" si="78"/>
        <v>7</v>
      </c>
      <c r="G993" s="2" t="str">
        <f t="shared" si="79"/>
        <v/>
      </c>
      <c r="H993" t="s">
        <v>561</v>
      </c>
      <c r="I993">
        <v>10883</v>
      </c>
      <c r="J993">
        <v>1917</v>
      </c>
      <c r="K993">
        <v>1918</v>
      </c>
      <c r="L993" t="s">
        <v>31</v>
      </c>
      <c r="M993" t="s">
        <v>20</v>
      </c>
      <c r="N993">
        <v>116</v>
      </c>
      <c r="O993">
        <v>1331</v>
      </c>
      <c r="P993">
        <v>22</v>
      </c>
      <c r="Q993" t="s">
        <v>1012</v>
      </c>
      <c r="BA993" s="1"/>
      <c r="BG993" s="2"/>
    </row>
    <row r="994" ht="15" customHeight="1">
      <c r="A994" t="str">
        <f t="shared" si="75"/>
        <v>2018_12_113_8</v>
      </c>
      <c r="B994" t="str">
        <f t="shared" si="76"/>
        <v>2018_12_12206</v>
      </c>
      <c r="C994" s="1" t="s">
        <v>560</v>
      </c>
      <c r="D994">
        <f t="shared" si="77"/>
        <v>993</v>
      </c>
      <c r="E994">
        <v>113</v>
      </c>
      <c r="F994">
        <f t="shared" si="78"/>
        <v>8</v>
      </c>
      <c r="G994" s="2" t="str">
        <f t="shared" si="79"/>
        <v/>
      </c>
      <c r="H994" t="s">
        <v>561</v>
      </c>
      <c r="I994">
        <v>12206</v>
      </c>
      <c r="J994">
        <v>1918</v>
      </c>
      <c r="K994">
        <v>1917</v>
      </c>
      <c r="L994" t="s">
        <v>31</v>
      </c>
      <c r="M994" t="s">
        <v>20</v>
      </c>
      <c r="N994">
        <v>56</v>
      </c>
      <c r="O994">
        <v>1331</v>
      </c>
      <c r="P994">
        <v>22</v>
      </c>
      <c r="Q994" t="s">
        <v>1013</v>
      </c>
      <c r="BA994" s="1"/>
      <c r="BG994" s="2"/>
    </row>
    <row r="995" ht="15" customHeight="1">
      <c r="A995" t="str">
        <f t="shared" si="75"/>
        <v>2018_12_113_9</v>
      </c>
      <c r="B995" t="str">
        <f t="shared" si="76"/>
        <v>2018_12_12212</v>
      </c>
      <c r="C995" s="1" t="s">
        <v>560</v>
      </c>
      <c r="D995">
        <f t="shared" si="77"/>
        <v>994</v>
      </c>
      <c r="E995">
        <v>113</v>
      </c>
      <c r="F995">
        <f t="shared" si="78"/>
        <v>9</v>
      </c>
      <c r="G995" s="2" t="str">
        <f t="shared" si="79"/>
        <v/>
      </c>
      <c r="H995" t="s">
        <v>561</v>
      </c>
      <c r="I995">
        <v>12212</v>
      </c>
      <c r="J995">
        <v>1917</v>
      </c>
      <c r="K995">
        <v>1918</v>
      </c>
      <c r="L995" t="s">
        <v>31</v>
      </c>
      <c r="M995" t="s">
        <v>20</v>
      </c>
      <c r="N995">
        <v>83</v>
      </c>
      <c r="O995">
        <v>1331</v>
      </c>
      <c r="P995">
        <v>22</v>
      </c>
      <c r="Q995" t="s">
        <v>1014</v>
      </c>
      <c r="BA995" s="1"/>
      <c r="BG995" s="2"/>
    </row>
    <row r="996" ht="15" customHeight="1">
      <c r="A996" t="str">
        <f t="shared" si="75"/>
        <v>2018_12_113_10</v>
      </c>
      <c r="B996" t="str">
        <f t="shared" si="76"/>
        <v>2018_12_12654</v>
      </c>
      <c r="C996" s="1" t="s">
        <v>560</v>
      </c>
      <c r="D996">
        <f t="shared" si="77"/>
        <v>995</v>
      </c>
      <c r="E996">
        <v>113</v>
      </c>
      <c r="F996">
        <f t="shared" si="78"/>
        <v>10</v>
      </c>
      <c r="G996" s="2" t="str">
        <f t="shared" si="79"/>
        <v/>
      </c>
      <c r="H996" t="s">
        <v>561</v>
      </c>
      <c r="I996">
        <v>12654</v>
      </c>
      <c r="J996">
        <v>1918</v>
      </c>
      <c r="K996">
        <v>1917</v>
      </c>
      <c r="L996" t="s">
        <v>31</v>
      </c>
      <c r="M996" t="s">
        <v>20</v>
      </c>
      <c r="N996">
        <v>42</v>
      </c>
      <c r="O996">
        <v>1331</v>
      </c>
      <c r="P996">
        <v>22</v>
      </c>
      <c r="Q996" t="s">
        <v>1015</v>
      </c>
      <c r="BA996" s="1"/>
      <c r="BG996" s="2"/>
    </row>
    <row r="997" ht="15" customHeight="1">
      <c r="A997" t="str">
        <f t="shared" si="75"/>
        <v>2018_12_113_11</v>
      </c>
      <c r="B997" t="str">
        <f t="shared" si="76"/>
        <v>2018_12_12681</v>
      </c>
      <c r="C997" s="1" t="s">
        <v>560</v>
      </c>
      <c r="D997">
        <f t="shared" si="77"/>
        <v>996</v>
      </c>
      <c r="E997">
        <v>113</v>
      </c>
      <c r="F997">
        <f t="shared" si="78"/>
        <v>11</v>
      </c>
      <c r="G997" s="2" t="str">
        <f t="shared" si="79"/>
        <v/>
      </c>
      <c r="H997" t="s">
        <v>561</v>
      </c>
      <c r="I997">
        <v>12681</v>
      </c>
      <c r="J997">
        <v>1917</v>
      </c>
      <c r="K997">
        <v>1918</v>
      </c>
      <c r="L997" t="s">
        <v>31</v>
      </c>
      <c r="M997" t="s">
        <v>20</v>
      </c>
      <c r="N997">
        <v>48</v>
      </c>
      <c r="O997">
        <v>1331</v>
      </c>
      <c r="P997">
        <v>22</v>
      </c>
      <c r="Q997" t="s">
        <v>1016</v>
      </c>
      <c r="BA997" s="1"/>
      <c r="BG997" s="2"/>
    </row>
    <row r="998" ht="15" customHeight="1">
      <c r="A998" t="str">
        <f t="shared" si="75"/>
        <v>2018_12_113_12</v>
      </c>
      <c r="B998" t="str">
        <f t="shared" si="76"/>
        <v>2018_12_12820</v>
      </c>
      <c r="C998" s="1" t="s">
        <v>560</v>
      </c>
      <c r="D998">
        <f t="shared" si="77"/>
        <v>997</v>
      </c>
      <c r="E998">
        <v>113</v>
      </c>
      <c r="F998">
        <f t="shared" si="78"/>
        <v>12</v>
      </c>
      <c r="G998" s="2" t="str">
        <f t="shared" si="79"/>
        <v/>
      </c>
      <c r="H998" t="s">
        <v>561</v>
      </c>
      <c r="I998">
        <v>12820</v>
      </c>
      <c r="J998">
        <v>1918</v>
      </c>
      <c r="K998">
        <v>1917</v>
      </c>
      <c r="L998" t="s">
        <v>31</v>
      </c>
      <c r="M998" t="s">
        <v>20</v>
      </c>
      <c r="N998">
        <v>52</v>
      </c>
      <c r="O998">
        <v>1331</v>
      </c>
      <c r="P998">
        <v>22</v>
      </c>
      <c r="Q998" t="s">
        <v>1017</v>
      </c>
      <c r="BA998" s="1"/>
      <c r="BG998" s="2"/>
    </row>
    <row r="999" ht="15" customHeight="1">
      <c r="A999" t="str">
        <f t="shared" si="75"/>
        <v>2018_12_113_13</v>
      </c>
      <c r="B999" t="str">
        <f t="shared" si="76"/>
        <v>2018_12_12934</v>
      </c>
      <c r="C999" s="1" t="s">
        <v>560</v>
      </c>
      <c r="D999">
        <f t="shared" si="77"/>
        <v>998</v>
      </c>
      <c r="E999">
        <v>113</v>
      </c>
      <c r="F999">
        <f t="shared" si="78"/>
        <v>13</v>
      </c>
      <c r="G999" s="2" t="str">
        <f t="shared" si="79"/>
        <v/>
      </c>
      <c r="H999" t="s">
        <v>561</v>
      </c>
      <c r="I999">
        <v>12934</v>
      </c>
      <c r="J999">
        <v>1917</v>
      </c>
      <c r="K999">
        <v>1918</v>
      </c>
      <c r="L999" t="s">
        <v>31</v>
      </c>
      <c r="M999" t="s">
        <v>20</v>
      </c>
      <c r="N999">
        <v>39</v>
      </c>
      <c r="O999">
        <v>1331</v>
      </c>
      <c r="P999">
        <v>22</v>
      </c>
      <c r="Q999" t="s">
        <v>1018</v>
      </c>
      <c r="BA999" s="1"/>
      <c r="BG999" s="2"/>
    </row>
    <row r="1000" ht="15" customHeight="1">
      <c r="A1000" t="str">
        <f t="shared" si="75"/>
        <v>2018_12_113_14</v>
      </c>
      <c r="B1000" t="str">
        <f t="shared" si="76"/>
        <v>2018_12_13496</v>
      </c>
      <c r="C1000" s="1" t="s">
        <v>560</v>
      </c>
      <c r="D1000">
        <f t="shared" si="77"/>
        <v>999</v>
      </c>
      <c r="E1000">
        <v>113</v>
      </c>
      <c r="F1000">
        <f t="shared" si="78"/>
        <v>14</v>
      </c>
      <c r="G1000" s="2" t="str">
        <f t="shared" si="79"/>
        <v/>
      </c>
      <c r="H1000" t="s">
        <v>561</v>
      </c>
      <c r="I1000">
        <v>13496</v>
      </c>
      <c r="J1000">
        <v>1918</v>
      </c>
      <c r="K1000">
        <v>1917</v>
      </c>
      <c r="L1000" t="s">
        <v>31</v>
      </c>
      <c r="M1000" t="s">
        <v>20</v>
      </c>
      <c r="N1000">
        <v>22</v>
      </c>
      <c r="O1000">
        <v>1331</v>
      </c>
      <c r="P1000">
        <v>22</v>
      </c>
      <c r="Q1000" t="s">
        <v>1019</v>
      </c>
      <c r="BA1000" s="1"/>
      <c r="BG1000" s="2"/>
    </row>
    <row r="1001" ht="15" customHeight="1">
      <c r="A1001" t="str">
        <f t="shared" si="75"/>
        <v>2018_12_113_15</v>
      </c>
      <c r="B1001" t="str">
        <f t="shared" si="76"/>
        <v>2018_12_13522</v>
      </c>
      <c r="C1001" s="1" t="s">
        <v>560</v>
      </c>
      <c r="D1001">
        <f t="shared" si="77"/>
        <v>1000</v>
      </c>
      <c r="E1001">
        <v>113</v>
      </c>
      <c r="F1001">
        <f t="shared" si="78"/>
        <v>15</v>
      </c>
      <c r="G1001" s="2" t="str">
        <f t="shared" si="79"/>
        <v/>
      </c>
      <c r="H1001" t="s">
        <v>561</v>
      </c>
      <c r="I1001">
        <v>13522</v>
      </c>
      <c r="J1001">
        <v>1917</v>
      </c>
      <c r="K1001">
        <v>1918</v>
      </c>
      <c r="L1001" t="s">
        <v>31</v>
      </c>
      <c r="M1001" t="s">
        <v>20</v>
      </c>
      <c r="N1001">
        <v>62</v>
      </c>
      <c r="O1001">
        <v>1331</v>
      </c>
      <c r="P1001">
        <v>22</v>
      </c>
      <c r="Q1001" t="s">
        <v>1020</v>
      </c>
      <c r="BA1001" s="1"/>
      <c r="BG1001" s="2"/>
    </row>
    <row r="1002" ht="15" customHeight="1">
      <c r="A1002" t="str">
        <f t="shared" si="75"/>
        <v>2018_12_113_16</v>
      </c>
      <c r="B1002" t="str">
        <f t="shared" si="76"/>
        <v>2018_12_13806</v>
      </c>
      <c r="C1002" s="1" t="s">
        <v>560</v>
      </c>
      <c r="D1002">
        <f t="shared" si="77"/>
        <v>1001</v>
      </c>
      <c r="E1002">
        <v>113</v>
      </c>
      <c r="F1002">
        <f t="shared" si="78"/>
        <v>16</v>
      </c>
      <c r="G1002" s="2" t="str">
        <f t="shared" si="79"/>
        <v/>
      </c>
      <c r="H1002" t="s">
        <v>561</v>
      </c>
      <c r="I1002">
        <v>13806</v>
      </c>
      <c r="J1002">
        <v>1918</v>
      </c>
      <c r="K1002">
        <v>1917</v>
      </c>
      <c r="L1002" t="s">
        <v>31</v>
      </c>
      <c r="M1002" t="s">
        <v>20</v>
      </c>
      <c r="N1002">
        <v>38</v>
      </c>
      <c r="O1002">
        <v>1331</v>
      </c>
      <c r="P1002">
        <v>22</v>
      </c>
      <c r="Q1002" t="s">
        <v>1021</v>
      </c>
      <c r="BA1002" s="1"/>
      <c r="BG1002" s="2"/>
    </row>
    <row r="1003" ht="15" customHeight="1">
      <c r="A1003" t="str">
        <f t="shared" si="75"/>
        <v>2018_12_113_17</v>
      </c>
      <c r="B1003" t="str">
        <f t="shared" si="76"/>
        <v>2018_12_13933</v>
      </c>
      <c r="C1003" s="1" t="s">
        <v>560</v>
      </c>
      <c r="D1003">
        <f t="shared" si="77"/>
        <v>1002</v>
      </c>
      <c r="E1003">
        <v>113</v>
      </c>
      <c r="F1003">
        <f t="shared" si="78"/>
        <v>17</v>
      </c>
      <c r="G1003" s="2" t="str">
        <f t="shared" si="79"/>
        <v/>
      </c>
      <c r="H1003" t="s">
        <v>561</v>
      </c>
      <c r="I1003">
        <v>13933</v>
      </c>
      <c r="J1003">
        <v>1917</v>
      </c>
      <c r="K1003">
        <v>1918</v>
      </c>
      <c r="L1003" t="s">
        <v>31</v>
      </c>
      <c r="M1003" t="s">
        <v>20</v>
      </c>
      <c r="N1003">
        <v>106</v>
      </c>
      <c r="O1003">
        <v>1331</v>
      </c>
      <c r="P1003">
        <v>22</v>
      </c>
      <c r="Q1003" t="s">
        <v>1022</v>
      </c>
      <c r="BA1003" s="1"/>
      <c r="BG1003" s="2"/>
    </row>
    <row r="1004" ht="15" customHeight="1">
      <c r="A1004" t="str">
        <f t="shared" si="75"/>
        <v>2018_12_113_18</v>
      </c>
      <c r="B1004" t="str">
        <f t="shared" si="76"/>
        <v>2018_12_14120</v>
      </c>
      <c r="C1004" s="1" t="s">
        <v>560</v>
      </c>
      <c r="D1004">
        <f t="shared" si="77"/>
        <v>1003</v>
      </c>
      <c r="E1004">
        <v>113</v>
      </c>
      <c r="F1004">
        <f t="shared" si="78"/>
        <v>18</v>
      </c>
      <c r="G1004" s="2" t="str">
        <f t="shared" si="79"/>
        <v/>
      </c>
      <c r="H1004" t="s">
        <v>561</v>
      </c>
      <c r="I1004">
        <v>14120</v>
      </c>
      <c r="J1004">
        <v>1918</v>
      </c>
      <c r="K1004">
        <v>1917</v>
      </c>
      <c r="L1004" t="s">
        <v>31</v>
      </c>
      <c r="M1004" t="s">
        <v>20</v>
      </c>
      <c r="N1004">
        <v>37</v>
      </c>
      <c r="O1004">
        <v>1331</v>
      </c>
      <c r="P1004">
        <v>22</v>
      </c>
      <c r="Q1004" t="s">
        <v>1023</v>
      </c>
      <c r="BA1004" s="1"/>
      <c r="BG1004" s="2"/>
    </row>
    <row r="1005" ht="15" customHeight="1">
      <c r="A1005" t="str">
        <f t="shared" si="75"/>
        <v>2018_12_113_19</v>
      </c>
      <c r="B1005" t="str">
        <f t="shared" si="76"/>
        <v>2018_12_14141</v>
      </c>
      <c r="C1005" s="1" t="s">
        <v>560</v>
      </c>
      <c r="D1005">
        <f t="shared" si="77"/>
        <v>1004</v>
      </c>
      <c r="E1005">
        <v>113</v>
      </c>
      <c r="F1005">
        <f t="shared" si="78"/>
        <v>19</v>
      </c>
      <c r="G1005" s="2" t="str">
        <f t="shared" si="79"/>
        <v/>
      </c>
      <c r="H1005" t="s">
        <v>561</v>
      </c>
      <c r="I1005">
        <v>14141</v>
      </c>
      <c r="J1005">
        <v>1917</v>
      </c>
      <c r="K1005">
        <v>1918</v>
      </c>
      <c r="L1005" t="s">
        <v>31</v>
      </c>
      <c r="M1005" t="s">
        <v>20</v>
      </c>
      <c r="N1005">
        <v>62</v>
      </c>
      <c r="O1005">
        <v>1331</v>
      </c>
      <c r="P1005">
        <v>22</v>
      </c>
      <c r="Q1005" t="s">
        <v>1024</v>
      </c>
      <c r="BA1005" s="1"/>
      <c r="BG1005" s="2"/>
    </row>
    <row r="1006" ht="15" customHeight="1">
      <c r="A1006" t="str">
        <f t="shared" si="75"/>
        <v>2018_12_113_20</v>
      </c>
      <c r="B1006" t="str">
        <f t="shared" si="76"/>
        <v>2018_12_14188</v>
      </c>
      <c r="C1006" s="1" t="s">
        <v>560</v>
      </c>
      <c r="D1006">
        <f t="shared" si="77"/>
        <v>1005</v>
      </c>
      <c r="E1006">
        <v>113</v>
      </c>
      <c r="F1006">
        <f t="shared" si="78"/>
        <v>20</v>
      </c>
      <c r="G1006" s="2" t="str">
        <f t="shared" si="79"/>
        <v>x</v>
      </c>
      <c r="H1006" t="s">
        <v>561</v>
      </c>
      <c r="I1006">
        <v>14188</v>
      </c>
      <c r="J1006">
        <v>1918</v>
      </c>
      <c r="K1006">
        <v>1917</v>
      </c>
      <c r="L1006" t="s">
        <v>20</v>
      </c>
      <c r="M1006" t="s">
        <v>20</v>
      </c>
      <c r="N1006">
        <v>29</v>
      </c>
      <c r="O1006">
        <v>1331</v>
      </c>
      <c r="P1006">
        <v>22</v>
      </c>
      <c r="Q1006" t="s">
        <v>1025</v>
      </c>
      <c r="BA1006" s="1"/>
      <c r="BG1006" s="2"/>
    </row>
    <row r="1007" ht="15" customHeight="1">
      <c r="A1007" t="str">
        <f t="shared" si="75"/>
        <v>2018_12_114_1</v>
      </c>
      <c r="B1007" t="str">
        <f t="shared" si="76"/>
        <v>2018_12_8554</v>
      </c>
      <c r="C1007" s="1" t="s">
        <v>560</v>
      </c>
      <c r="D1007">
        <f t="shared" si="77"/>
        <v>1006</v>
      </c>
      <c r="E1007">
        <v>114</v>
      </c>
      <c r="F1007">
        <f t="shared" si="78"/>
        <v>1</v>
      </c>
      <c r="G1007" s="2" t="str">
        <f t="shared" si="79"/>
        <v/>
      </c>
      <c r="H1007" t="s">
        <v>561</v>
      </c>
      <c r="I1007">
        <v>8554</v>
      </c>
      <c r="J1007">
        <v>1946</v>
      </c>
      <c r="K1007">
        <v>1945</v>
      </c>
      <c r="L1007" t="s">
        <v>19</v>
      </c>
      <c r="M1007" t="s">
        <v>20</v>
      </c>
      <c r="N1007">
        <v>597</v>
      </c>
      <c r="O1007">
        <v>4536</v>
      </c>
      <c r="P1007">
        <v>10</v>
      </c>
      <c r="Q1007" t="s">
        <v>1026</v>
      </c>
      <c r="BA1007" s="1"/>
      <c r="BG1007" s="2"/>
    </row>
    <row r="1008" ht="15" customHeight="1">
      <c r="A1008" t="str">
        <f t="shared" si="75"/>
        <v>2018_12_114_2</v>
      </c>
      <c r="B1008" t="str">
        <f t="shared" si="76"/>
        <v>2018_12_9294</v>
      </c>
      <c r="C1008" s="1" t="s">
        <v>560</v>
      </c>
      <c r="D1008">
        <f t="shared" si="77"/>
        <v>1007</v>
      </c>
      <c r="E1008">
        <v>114</v>
      </c>
      <c r="F1008">
        <f t="shared" si="78"/>
        <v>2</v>
      </c>
      <c r="G1008" s="2" t="str">
        <f t="shared" si="79"/>
        <v/>
      </c>
      <c r="H1008" t="s">
        <v>561</v>
      </c>
      <c r="I1008">
        <v>9294</v>
      </c>
      <c r="J1008">
        <v>1945</v>
      </c>
      <c r="K1008">
        <v>1946</v>
      </c>
      <c r="L1008" t="s">
        <v>31</v>
      </c>
      <c r="M1008" t="s">
        <v>20</v>
      </c>
      <c r="N1008">
        <v>942</v>
      </c>
      <c r="O1008">
        <v>4536</v>
      </c>
      <c r="P1008">
        <v>10</v>
      </c>
      <c r="Q1008" t="s">
        <v>1027</v>
      </c>
      <c r="BA1008" s="1"/>
      <c r="BG1008" s="2"/>
    </row>
    <row r="1009" ht="15" customHeight="1">
      <c r="A1009" t="str">
        <f t="shared" si="75"/>
        <v>2018_12_114_3</v>
      </c>
      <c r="B1009" t="str">
        <f t="shared" si="76"/>
        <v>2018_12_10726</v>
      </c>
      <c r="C1009" s="1" t="s">
        <v>560</v>
      </c>
      <c r="D1009">
        <f t="shared" si="77"/>
        <v>1008</v>
      </c>
      <c r="E1009">
        <v>114</v>
      </c>
      <c r="F1009">
        <f t="shared" si="78"/>
        <v>3</v>
      </c>
      <c r="G1009" s="2" t="str">
        <f t="shared" si="79"/>
        <v/>
      </c>
      <c r="H1009" t="s">
        <v>561</v>
      </c>
      <c r="I1009">
        <v>10726</v>
      </c>
      <c r="J1009">
        <v>1945</v>
      </c>
      <c r="K1009">
        <v>1946</v>
      </c>
      <c r="L1009" t="s">
        <v>31</v>
      </c>
      <c r="M1009" t="s">
        <v>20</v>
      </c>
      <c r="N1009">
        <v>378</v>
      </c>
      <c r="O1009">
        <v>4536</v>
      </c>
      <c r="P1009">
        <v>10</v>
      </c>
      <c r="Q1009" t="s">
        <v>1028</v>
      </c>
      <c r="BA1009" s="1"/>
      <c r="BG1009" s="2"/>
    </row>
    <row r="1010" ht="15" customHeight="1">
      <c r="A1010" t="str">
        <f t="shared" si="75"/>
        <v>2018_12_114_4</v>
      </c>
      <c r="B1010" t="str">
        <f t="shared" si="76"/>
        <v>2018_12_11129</v>
      </c>
      <c r="C1010" s="1" t="s">
        <v>560</v>
      </c>
      <c r="D1010">
        <f t="shared" si="77"/>
        <v>1009</v>
      </c>
      <c r="E1010">
        <v>114</v>
      </c>
      <c r="F1010">
        <f t="shared" si="78"/>
        <v>4</v>
      </c>
      <c r="G1010" s="2" t="str">
        <f t="shared" si="79"/>
        <v/>
      </c>
      <c r="H1010" t="s">
        <v>561</v>
      </c>
      <c r="I1010">
        <v>11129</v>
      </c>
      <c r="J1010">
        <v>1946</v>
      </c>
      <c r="K1010">
        <v>1945</v>
      </c>
      <c r="L1010" t="s">
        <v>31</v>
      </c>
      <c r="M1010" t="s">
        <v>20</v>
      </c>
      <c r="N1010">
        <v>853</v>
      </c>
      <c r="O1010">
        <v>4536</v>
      </c>
      <c r="P1010">
        <v>10</v>
      </c>
      <c r="Q1010" t="s">
        <v>1029</v>
      </c>
      <c r="BA1010" s="1"/>
      <c r="BG1010" s="2"/>
    </row>
    <row r="1011" ht="15" customHeight="1">
      <c r="A1011" t="str">
        <f t="shared" si="75"/>
        <v>2018_12_114_5</v>
      </c>
      <c r="B1011" t="str">
        <f t="shared" si="76"/>
        <v>2018_12_11268</v>
      </c>
      <c r="C1011" s="1" t="s">
        <v>560</v>
      </c>
      <c r="D1011">
        <f t="shared" si="77"/>
        <v>1010</v>
      </c>
      <c r="E1011">
        <v>114</v>
      </c>
      <c r="F1011">
        <f t="shared" si="78"/>
        <v>5</v>
      </c>
      <c r="G1011" s="2" t="str">
        <f t="shared" si="79"/>
        <v/>
      </c>
      <c r="H1011" t="s">
        <v>561</v>
      </c>
      <c r="I1011">
        <v>11268</v>
      </c>
      <c r="J1011">
        <v>1945</v>
      </c>
      <c r="K1011">
        <v>1946</v>
      </c>
      <c r="L1011" t="s">
        <v>31</v>
      </c>
      <c r="M1011" t="s">
        <v>20</v>
      </c>
      <c r="N1011">
        <v>521</v>
      </c>
      <c r="O1011">
        <v>4536</v>
      </c>
      <c r="P1011">
        <v>10</v>
      </c>
      <c r="Q1011" t="s">
        <v>1030</v>
      </c>
      <c r="BA1011" s="1"/>
      <c r="BG1011" s="2"/>
    </row>
    <row r="1012" ht="15" customHeight="1">
      <c r="A1012" t="str">
        <f t="shared" si="75"/>
        <v>2018_12_114_6</v>
      </c>
      <c r="B1012" t="str">
        <f t="shared" si="76"/>
        <v>2018_12_11443</v>
      </c>
      <c r="C1012" s="1" t="s">
        <v>560</v>
      </c>
      <c r="D1012">
        <f t="shared" si="77"/>
        <v>1011</v>
      </c>
      <c r="E1012">
        <v>114</v>
      </c>
      <c r="F1012">
        <f t="shared" si="78"/>
        <v>6</v>
      </c>
      <c r="G1012" s="2" t="str">
        <f t="shared" si="79"/>
        <v/>
      </c>
      <c r="H1012" t="s">
        <v>561</v>
      </c>
      <c r="I1012">
        <v>11443</v>
      </c>
      <c r="J1012">
        <v>1946</v>
      </c>
      <c r="K1012">
        <v>1945</v>
      </c>
      <c r="L1012" t="s">
        <v>31</v>
      </c>
      <c r="M1012" t="s">
        <v>20</v>
      </c>
      <c r="N1012">
        <v>570</v>
      </c>
      <c r="O1012">
        <v>4536</v>
      </c>
      <c r="P1012">
        <v>10</v>
      </c>
      <c r="Q1012" t="s">
        <v>1031</v>
      </c>
      <c r="BA1012" s="1"/>
      <c r="BG1012" s="2"/>
    </row>
    <row r="1013" ht="15" customHeight="1">
      <c r="A1013" t="str">
        <f t="shared" si="75"/>
        <v>2018_12_114_7</v>
      </c>
      <c r="B1013" t="str">
        <f t="shared" si="76"/>
        <v>2018_12_11471</v>
      </c>
      <c r="C1013" s="1" t="s">
        <v>560</v>
      </c>
      <c r="D1013">
        <f t="shared" si="77"/>
        <v>1012</v>
      </c>
      <c r="E1013">
        <v>114</v>
      </c>
      <c r="F1013">
        <f t="shared" si="78"/>
        <v>7</v>
      </c>
      <c r="G1013" s="2" t="str">
        <f t="shared" si="79"/>
        <v/>
      </c>
      <c r="H1013" t="s">
        <v>561</v>
      </c>
      <c r="I1013">
        <v>11471</v>
      </c>
      <c r="J1013">
        <v>1945</v>
      </c>
      <c r="K1013">
        <v>1946</v>
      </c>
      <c r="L1013" t="s">
        <v>31</v>
      </c>
      <c r="M1013" t="s">
        <v>20</v>
      </c>
      <c r="N1013">
        <v>327</v>
      </c>
      <c r="O1013">
        <v>4536</v>
      </c>
      <c r="P1013">
        <v>10</v>
      </c>
      <c r="Q1013" t="s">
        <v>1032</v>
      </c>
      <c r="BA1013" s="1"/>
      <c r="BG1013" s="2"/>
    </row>
    <row r="1014" ht="15" customHeight="1">
      <c r="A1014" t="str">
        <f t="shared" si="75"/>
        <v>2018_12_114_8</v>
      </c>
      <c r="B1014" t="str">
        <f t="shared" si="76"/>
        <v>2018_12_11544</v>
      </c>
      <c r="C1014" s="1" t="s">
        <v>560</v>
      </c>
      <c r="D1014">
        <f t="shared" si="77"/>
        <v>1013</v>
      </c>
      <c r="E1014">
        <v>114</v>
      </c>
      <c r="F1014">
        <f t="shared" si="78"/>
        <v>8</v>
      </c>
      <c r="G1014" s="2" t="str">
        <f t="shared" si="79"/>
        <v>x</v>
      </c>
      <c r="H1014" t="s">
        <v>561</v>
      </c>
      <c r="I1014">
        <v>11544</v>
      </c>
      <c r="J1014">
        <v>1946</v>
      </c>
      <c r="K1014">
        <v>1945</v>
      </c>
      <c r="L1014" t="s">
        <v>20</v>
      </c>
      <c r="M1014" t="s">
        <v>20</v>
      </c>
      <c r="N1014">
        <v>87</v>
      </c>
      <c r="O1014">
        <v>4536</v>
      </c>
      <c r="P1014">
        <v>10</v>
      </c>
      <c r="Q1014" t="s">
        <v>1033</v>
      </c>
      <c r="BA1014" s="1"/>
      <c r="BG1014" s="2"/>
    </row>
    <row r="1015" ht="15" customHeight="1">
      <c r="A1015" t="str">
        <f t="shared" si="75"/>
        <v>2018_12_115_1</v>
      </c>
      <c r="B1015" t="str">
        <f t="shared" si="76"/>
        <v>2018_12_9079</v>
      </c>
      <c r="C1015" s="1" t="s">
        <v>560</v>
      </c>
      <c r="D1015">
        <f t="shared" si="77"/>
        <v>1014</v>
      </c>
      <c r="E1015">
        <v>115</v>
      </c>
      <c r="F1015">
        <f t="shared" si="78"/>
        <v>1</v>
      </c>
      <c r="G1015" s="2" t="str">
        <f t="shared" si="79"/>
        <v/>
      </c>
      <c r="H1015" t="s">
        <v>561</v>
      </c>
      <c r="I1015">
        <v>9079</v>
      </c>
      <c r="J1015">
        <v>1974</v>
      </c>
      <c r="K1015">
        <v>1973</v>
      </c>
      <c r="L1015" t="s">
        <v>158</v>
      </c>
      <c r="M1015" t="s">
        <v>20</v>
      </c>
      <c r="N1015">
        <v>51</v>
      </c>
      <c r="O1015">
        <v>1904</v>
      </c>
      <c r="P1015">
        <v>13</v>
      </c>
      <c r="Q1015" t="s">
        <v>1034</v>
      </c>
      <c r="BA1015" s="1"/>
      <c r="BG1015" s="2"/>
    </row>
    <row r="1016" ht="15" customHeight="1">
      <c r="A1016" t="str">
        <f t="shared" si="75"/>
        <v>2018_12_115_2</v>
      </c>
      <c r="B1016" t="str">
        <f t="shared" si="76"/>
        <v>2018_12_9535</v>
      </c>
      <c r="C1016" s="1" t="s">
        <v>560</v>
      </c>
      <c r="D1016">
        <f t="shared" si="77"/>
        <v>1015</v>
      </c>
      <c r="E1016">
        <v>115</v>
      </c>
      <c r="F1016">
        <f t="shared" si="78"/>
        <v>2</v>
      </c>
      <c r="G1016" s="2" t="str">
        <f t="shared" si="79"/>
        <v/>
      </c>
      <c r="H1016" t="s">
        <v>561</v>
      </c>
      <c r="I1016">
        <v>9535</v>
      </c>
      <c r="J1016">
        <v>1973</v>
      </c>
      <c r="K1016">
        <v>1974</v>
      </c>
      <c r="L1016" t="s">
        <v>31</v>
      </c>
      <c r="M1016" t="s">
        <v>20</v>
      </c>
      <c r="N1016">
        <v>417</v>
      </c>
      <c r="O1016">
        <v>1904</v>
      </c>
      <c r="P1016">
        <v>13</v>
      </c>
      <c r="Q1016" t="s">
        <v>1035</v>
      </c>
      <c r="BA1016" s="1"/>
      <c r="BG1016" s="2"/>
    </row>
    <row r="1017" ht="15" customHeight="1">
      <c r="A1017" t="str">
        <f t="shared" si="75"/>
        <v>2018_12_115_3</v>
      </c>
      <c r="B1017" t="str">
        <f t="shared" si="76"/>
        <v>2018_12_10277</v>
      </c>
      <c r="C1017" s="1" t="s">
        <v>560</v>
      </c>
      <c r="D1017">
        <f t="shared" si="77"/>
        <v>1016</v>
      </c>
      <c r="E1017">
        <v>115</v>
      </c>
      <c r="F1017">
        <f t="shared" si="78"/>
        <v>3</v>
      </c>
      <c r="G1017" s="2" t="str">
        <f t="shared" si="79"/>
        <v/>
      </c>
      <c r="H1017" t="s">
        <v>561</v>
      </c>
      <c r="I1017">
        <v>10277</v>
      </c>
      <c r="J1017">
        <v>1974</v>
      </c>
      <c r="K1017">
        <v>1973</v>
      </c>
      <c r="L1017" t="s">
        <v>31</v>
      </c>
      <c r="M1017" t="s">
        <v>20</v>
      </c>
      <c r="N1017">
        <v>227</v>
      </c>
      <c r="O1017">
        <v>1904</v>
      </c>
      <c r="P1017">
        <v>13</v>
      </c>
      <c r="Q1017" t="s">
        <v>1036</v>
      </c>
      <c r="BA1017" s="1"/>
      <c r="BG1017" s="2"/>
    </row>
    <row r="1018" ht="15" customHeight="1">
      <c r="A1018" t="str">
        <f t="shared" si="75"/>
        <v>2018_12_115_4</v>
      </c>
      <c r="B1018" t="str">
        <f t="shared" si="76"/>
        <v>2018_12_11230</v>
      </c>
      <c r="C1018" s="1" t="s">
        <v>560</v>
      </c>
      <c r="D1018">
        <f t="shared" si="77"/>
        <v>1017</v>
      </c>
      <c r="E1018">
        <v>115</v>
      </c>
      <c r="F1018">
        <f t="shared" si="78"/>
        <v>4</v>
      </c>
      <c r="G1018" s="2" t="str">
        <f t="shared" si="79"/>
        <v/>
      </c>
      <c r="H1018" t="s">
        <v>561</v>
      </c>
      <c r="I1018">
        <v>11230</v>
      </c>
      <c r="J1018">
        <v>1973</v>
      </c>
      <c r="K1018">
        <v>1974</v>
      </c>
      <c r="L1018" t="s">
        <v>31</v>
      </c>
      <c r="M1018" t="s">
        <v>20</v>
      </c>
      <c r="N1018">
        <v>335</v>
      </c>
      <c r="O1018">
        <v>1904</v>
      </c>
      <c r="P1018">
        <v>13</v>
      </c>
      <c r="Q1018" t="s">
        <v>1037</v>
      </c>
      <c r="BA1018" s="1"/>
      <c r="BG1018" s="2"/>
    </row>
    <row r="1019" ht="15" customHeight="1">
      <c r="A1019" t="str">
        <f t="shared" si="75"/>
        <v>2018_12_115_5</v>
      </c>
      <c r="B1019" t="str">
        <f t="shared" si="76"/>
        <v>2018_12_12628</v>
      </c>
      <c r="C1019" s="1" t="s">
        <v>560</v>
      </c>
      <c r="D1019">
        <f t="shared" si="77"/>
        <v>1018</v>
      </c>
      <c r="E1019">
        <v>115</v>
      </c>
      <c r="F1019">
        <f t="shared" si="78"/>
        <v>5</v>
      </c>
      <c r="G1019" s="2" t="str">
        <f t="shared" si="79"/>
        <v/>
      </c>
      <c r="H1019" t="s">
        <v>561</v>
      </c>
      <c r="I1019">
        <v>12628</v>
      </c>
      <c r="J1019">
        <v>1974</v>
      </c>
      <c r="K1019">
        <v>1973</v>
      </c>
      <c r="L1019" t="s">
        <v>31</v>
      </c>
      <c r="M1019" t="s">
        <v>20</v>
      </c>
      <c r="N1019">
        <v>170</v>
      </c>
      <c r="O1019">
        <v>1904</v>
      </c>
      <c r="P1019">
        <v>13</v>
      </c>
      <c r="Q1019" t="s">
        <v>1038</v>
      </c>
      <c r="BA1019" s="1"/>
      <c r="BG1019" s="2"/>
    </row>
    <row r="1020" ht="15" customHeight="1">
      <c r="A1020" t="str">
        <f t="shared" si="75"/>
        <v>2018_12_115_6</v>
      </c>
      <c r="B1020" t="str">
        <f t="shared" si="76"/>
        <v>2018_12_12744</v>
      </c>
      <c r="C1020" s="1" t="s">
        <v>560</v>
      </c>
      <c r="D1020">
        <f t="shared" si="77"/>
        <v>1019</v>
      </c>
      <c r="E1020">
        <v>115</v>
      </c>
      <c r="F1020">
        <f t="shared" si="78"/>
        <v>6</v>
      </c>
      <c r="G1020" s="2" t="str">
        <f t="shared" si="79"/>
        <v/>
      </c>
      <c r="H1020" t="s">
        <v>561</v>
      </c>
      <c r="I1020">
        <v>12744</v>
      </c>
      <c r="J1020">
        <v>1973</v>
      </c>
      <c r="K1020">
        <v>1974</v>
      </c>
      <c r="L1020" t="s">
        <v>31</v>
      </c>
      <c r="M1020" t="s">
        <v>20</v>
      </c>
      <c r="N1020">
        <v>220</v>
      </c>
      <c r="O1020">
        <v>1904</v>
      </c>
      <c r="P1020">
        <v>13</v>
      </c>
      <c r="Q1020" t="s">
        <v>1039</v>
      </c>
      <c r="BA1020" s="1"/>
      <c r="BG1020" s="2"/>
    </row>
    <row r="1021" ht="15" customHeight="1">
      <c r="A1021" t="str">
        <f t="shared" si="75"/>
        <v>2018_12_115_7</v>
      </c>
      <c r="B1021" t="str">
        <f t="shared" si="76"/>
        <v>2018_12_12950</v>
      </c>
      <c r="C1021" s="1" t="s">
        <v>560</v>
      </c>
      <c r="D1021">
        <f t="shared" si="77"/>
        <v>1020</v>
      </c>
      <c r="E1021">
        <v>115</v>
      </c>
      <c r="F1021">
        <f t="shared" si="78"/>
        <v>7</v>
      </c>
      <c r="G1021" s="2" t="str">
        <f t="shared" si="79"/>
        <v/>
      </c>
      <c r="H1021" t="s">
        <v>561</v>
      </c>
      <c r="I1021">
        <v>12950</v>
      </c>
      <c r="J1021">
        <v>1974</v>
      </c>
      <c r="K1021">
        <v>1973</v>
      </c>
      <c r="L1021" t="s">
        <v>31</v>
      </c>
      <c r="M1021" t="s">
        <v>20</v>
      </c>
      <c r="N1021">
        <v>87</v>
      </c>
      <c r="O1021">
        <v>1904</v>
      </c>
      <c r="P1021">
        <v>13</v>
      </c>
      <c r="Q1021" t="s">
        <v>1040</v>
      </c>
      <c r="BA1021" s="1"/>
      <c r="BG1021" s="2"/>
    </row>
    <row r="1022" ht="15" customHeight="1">
      <c r="A1022" t="str">
        <f t="shared" si="75"/>
        <v>2018_12_115_8</v>
      </c>
      <c r="B1022" t="str">
        <f t="shared" si="76"/>
        <v>2018_12_13028</v>
      </c>
      <c r="C1022" s="1" t="s">
        <v>560</v>
      </c>
      <c r="D1022">
        <f t="shared" si="77"/>
        <v>1021</v>
      </c>
      <c r="E1022">
        <v>115</v>
      </c>
      <c r="F1022">
        <f t="shared" si="78"/>
        <v>8</v>
      </c>
      <c r="G1022" s="2" t="str">
        <f t="shared" si="79"/>
        <v/>
      </c>
      <c r="H1022" t="s">
        <v>561</v>
      </c>
      <c r="I1022">
        <v>13028</v>
      </c>
      <c r="J1022">
        <v>1973</v>
      </c>
      <c r="K1022">
        <v>1974</v>
      </c>
      <c r="L1022" t="s">
        <v>31</v>
      </c>
      <c r="M1022" t="s">
        <v>20</v>
      </c>
      <c r="N1022">
        <v>93</v>
      </c>
      <c r="O1022">
        <v>1904</v>
      </c>
      <c r="P1022">
        <v>13</v>
      </c>
      <c r="Q1022" t="s">
        <v>1041</v>
      </c>
      <c r="BA1022" s="1"/>
      <c r="BG1022" s="2"/>
    </row>
    <row r="1023" ht="15" customHeight="1">
      <c r="A1023" t="str">
        <f t="shared" si="75"/>
        <v>2018_12_115_9</v>
      </c>
      <c r="B1023" t="str">
        <f t="shared" si="76"/>
        <v>2018_12_13064</v>
      </c>
      <c r="C1023" s="1" t="s">
        <v>560</v>
      </c>
      <c r="D1023">
        <f t="shared" si="77"/>
        <v>1022</v>
      </c>
      <c r="E1023">
        <v>115</v>
      </c>
      <c r="F1023">
        <f t="shared" si="78"/>
        <v>9</v>
      </c>
      <c r="G1023" s="2" t="str">
        <f t="shared" si="79"/>
        <v/>
      </c>
      <c r="H1023" t="s">
        <v>561</v>
      </c>
      <c r="I1023">
        <v>13064</v>
      </c>
      <c r="J1023">
        <v>1974</v>
      </c>
      <c r="K1023">
        <v>1973</v>
      </c>
      <c r="L1023" t="s">
        <v>31</v>
      </c>
      <c r="M1023" t="s">
        <v>20</v>
      </c>
      <c r="N1023">
        <v>48</v>
      </c>
      <c r="O1023">
        <v>1904</v>
      </c>
      <c r="P1023">
        <v>13</v>
      </c>
      <c r="Q1023" t="s">
        <v>1042</v>
      </c>
      <c r="BA1023" s="1"/>
      <c r="BG1023" s="2"/>
    </row>
    <row r="1024" ht="15" customHeight="1">
      <c r="A1024" t="str">
        <f t="shared" si="75"/>
        <v>2018_12_115_10</v>
      </c>
      <c r="B1024" t="str">
        <f t="shared" si="76"/>
        <v>2018_12_13114</v>
      </c>
      <c r="C1024" s="1" t="s">
        <v>560</v>
      </c>
      <c r="D1024">
        <f t="shared" si="77"/>
        <v>1023</v>
      </c>
      <c r="E1024">
        <v>115</v>
      </c>
      <c r="F1024">
        <f t="shared" si="78"/>
        <v>10</v>
      </c>
      <c r="G1024" s="2" t="str">
        <f t="shared" si="79"/>
        <v/>
      </c>
      <c r="H1024" t="s">
        <v>561</v>
      </c>
      <c r="I1024">
        <v>13114</v>
      </c>
      <c r="J1024">
        <v>1973</v>
      </c>
      <c r="K1024">
        <v>1974</v>
      </c>
      <c r="L1024" t="s">
        <v>31</v>
      </c>
      <c r="M1024" t="s">
        <v>20</v>
      </c>
      <c r="N1024">
        <v>133</v>
      </c>
      <c r="O1024">
        <v>1904</v>
      </c>
      <c r="P1024">
        <v>13</v>
      </c>
      <c r="Q1024" t="s">
        <v>1043</v>
      </c>
      <c r="BA1024" s="1"/>
      <c r="BG1024" s="2"/>
    </row>
    <row r="1025" ht="15" customHeight="1">
      <c r="A1025" t="str">
        <f t="shared" si="75"/>
        <v>2018_12_115_11</v>
      </c>
      <c r="B1025" t="str">
        <f t="shared" si="76"/>
        <v>2018_12_14142</v>
      </c>
      <c r="C1025" s="1" t="s">
        <v>560</v>
      </c>
      <c r="D1025">
        <f t="shared" si="77"/>
        <v>1024</v>
      </c>
      <c r="E1025">
        <v>115</v>
      </c>
      <c r="F1025">
        <f t="shared" si="78"/>
        <v>11</v>
      </c>
      <c r="G1025" s="2" t="str">
        <f t="shared" si="79"/>
        <v/>
      </c>
      <c r="H1025" t="s">
        <v>561</v>
      </c>
      <c r="I1025">
        <v>14142</v>
      </c>
      <c r="J1025">
        <v>1974</v>
      </c>
      <c r="K1025">
        <v>1973</v>
      </c>
      <c r="L1025" t="s">
        <v>31</v>
      </c>
      <c r="M1025" t="s">
        <v>20</v>
      </c>
      <c r="N1025">
        <v>35</v>
      </c>
      <c r="O1025">
        <v>1904</v>
      </c>
      <c r="P1025">
        <v>13</v>
      </c>
      <c r="Q1025" t="s">
        <v>1044</v>
      </c>
      <c r="BA1025" s="1"/>
      <c r="BG1025" s="2"/>
    </row>
    <row r="1026" ht="15" customHeight="1">
      <c r="A1026" t="str">
        <f t="shared" ref="A1026:A1089" si="80">CONCATENATE($C1026,"_",$E1026,"_",$F1026)</f>
        <v>2018_12_115_12</v>
      </c>
      <c r="B1026" t="str">
        <f t="shared" ref="B1026:B1089" si="81">CONCATENATE($C1026,"_",$I1026)</f>
        <v>2018_12_14182</v>
      </c>
      <c r="C1026" s="1" t="s">
        <v>560</v>
      </c>
      <c r="D1026">
        <f t="shared" ref="D1026:D1089" si="82">IF(ISNUMBER($D1025),$D1025+1,1)</f>
        <v>1025</v>
      </c>
      <c r="E1026">
        <v>115</v>
      </c>
      <c r="F1026">
        <f t="shared" ref="F1026:F1089" si="83">IF($E1026="","",IF($E1026=$E1025,$F1025+1,1))</f>
        <v>12</v>
      </c>
      <c r="G1026" s="2" t="str">
        <f t="shared" ref="G1026:G1089" si="84">IF($E1027=$E1026,"","x")</f>
        <v>x</v>
      </c>
      <c r="H1026" t="s">
        <v>561</v>
      </c>
      <c r="I1026">
        <v>14182</v>
      </c>
      <c r="J1026">
        <v>1973</v>
      </c>
      <c r="K1026">
        <v>1974</v>
      </c>
      <c r="L1026" t="s">
        <v>20</v>
      </c>
      <c r="M1026" t="s">
        <v>20</v>
      </c>
      <c r="N1026">
        <v>67</v>
      </c>
      <c r="O1026">
        <v>1904</v>
      </c>
      <c r="P1026">
        <v>13</v>
      </c>
      <c r="Q1026" t="s">
        <v>1045</v>
      </c>
      <c r="BA1026" s="1"/>
      <c r="BG1026" s="2"/>
    </row>
    <row r="1027" ht="15" customHeight="1">
      <c r="A1027" t="str">
        <f t="shared" si="80"/>
        <v>2018_12_116_1</v>
      </c>
      <c r="B1027" t="str">
        <f t="shared" si="81"/>
        <v>2018_12_8364</v>
      </c>
      <c r="C1027" s="1" t="s">
        <v>560</v>
      </c>
      <c r="D1027">
        <f t="shared" si="82"/>
        <v>1026</v>
      </c>
      <c r="E1027">
        <v>116</v>
      </c>
      <c r="F1027">
        <f t="shared" si="83"/>
        <v>1</v>
      </c>
      <c r="G1027" s="2" t="str">
        <f t="shared" si="84"/>
        <v/>
      </c>
      <c r="H1027" t="s">
        <v>561</v>
      </c>
      <c r="I1027">
        <v>8364</v>
      </c>
      <c r="J1027">
        <v>2002</v>
      </c>
      <c r="K1027">
        <v>2001</v>
      </c>
      <c r="L1027" t="s">
        <v>158</v>
      </c>
      <c r="M1027" t="s">
        <v>20</v>
      </c>
      <c r="N1027">
        <v>432</v>
      </c>
      <c r="O1027">
        <v>1664</v>
      </c>
      <c r="P1027">
        <v>7</v>
      </c>
      <c r="Q1027" t="s">
        <v>1046</v>
      </c>
      <c r="BA1027" s="1"/>
      <c r="BG1027" s="2"/>
    </row>
    <row r="1028" ht="15" customHeight="1">
      <c r="A1028" t="str">
        <f t="shared" si="80"/>
        <v>2018_12_116_2</v>
      </c>
      <c r="B1028" t="str">
        <f t="shared" si="81"/>
        <v>2018_12_9770</v>
      </c>
      <c r="C1028" s="1" t="s">
        <v>560</v>
      </c>
      <c r="D1028">
        <f t="shared" si="82"/>
        <v>1027</v>
      </c>
      <c r="E1028">
        <v>116</v>
      </c>
      <c r="F1028">
        <f t="shared" si="83"/>
        <v>2</v>
      </c>
      <c r="G1028" s="2" t="str">
        <f t="shared" si="84"/>
        <v/>
      </c>
      <c r="H1028" t="s">
        <v>561</v>
      </c>
      <c r="I1028">
        <v>9770</v>
      </c>
      <c r="J1028">
        <v>2001</v>
      </c>
      <c r="K1028">
        <v>2002</v>
      </c>
      <c r="L1028" t="s">
        <v>31</v>
      </c>
      <c r="M1028" t="s">
        <v>20</v>
      </c>
      <c r="N1028">
        <v>193</v>
      </c>
      <c r="O1028">
        <v>1664</v>
      </c>
      <c r="P1028">
        <v>7</v>
      </c>
      <c r="Q1028" t="s">
        <v>1047</v>
      </c>
      <c r="BA1028" s="1"/>
      <c r="BG1028" s="2"/>
    </row>
    <row r="1029" ht="15" customHeight="1">
      <c r="A1029" t="str">
        <f t="shared" si="80"/>
        <v>2018_12_116_3</v>
      </c>
      <c r="B1029" t="str">
        <f t="shared" si="81"/>
        <v>2018_12_11572</v>
      </c>
      <c r="C1029" s="1" t="s">
        <v>560</v>
      </c>
      <c r="D1029">
        <f t="shared" si="82"/>
        <v>1028</v>
      </c>
      <c r="E1029">
        <v>116</v>
      </c>
      <c r="F1029">
        <f t="shared" si="83"/>
        <v>3</v>
      </c>
      <c r="G1029" s="2" t="str">
        <f t="shared" si="84"/>
        <v/>
      </c>
      <c r="H1029" t="s">
        <v>561</v>
      </c>
      <c r="I1029">
        <v>11572</v>
      </c>
      <c r="J1029">
        <v>2002</v>
      </c>
      <c r="K1029">
        <v>2001</v>
      </c>
      <c r="L1029" t="s">
        <v>31</v>
      </c>
      <c r="M1029" t="s">
        <v>20</v>
      </c>
      <c r="N1029">
        <v>454</v>
      </c>
      <c r="O1029">
        <v>1664</v>
      </c>
      <c r="P1029">
        <v>7</v>
      </c>
      <c r="Q1029" t="s">
        <v>1048</v>
      </c>
      <c r="BA1029" s="1"/>
      <c r="BG1029" s="2"/>
    </row>
    <row r="1030" ht="15" customHeight="1">
      <c r="A1030" t="str">
        <f t="shared" si="80"/>
        <v>2018_12_116_4</v>
      </c>
      <c r="B1030" t="str">
        <f t="shared" si="81"/>
        <v>2018_12_11947</v>
      </c>
      <c r="C1030" s="1" t="s">
        <v>560</v>
      </c>
      <c r="D1030">
        <f t="shared" si="82"/>
        <v>1029</v>
      </c>
      <c r="E1030">
        <v>116</v>
      </c>
      <c r="F1030">
        <f t="shared" si="83"/>
        <v>4</v>
      </c>
      <c r="G1030" s="2" t="str">
        <f t="shared" si="84"/>
        <v/>
      </c>
      <c r="H1030" t="s">
        <v>561</v>
      </c>
      <c r="I1030">
        <v>11947</v>
      </c>
      <c r="J1030">
        <v>2001</v>
      </c>
      <c r="K1030">
        <v>2002</v>
      </c>
      <c r="L1030" t="s">
        <v>31</v>
      </c>
      <c r="M1030" t="s">
        <v>20</v>
      </c>
      <c r="N1030">
        <v>191</v>
      </c>
      <c r="O1030">
        <v>1664</v>
      </c>
      <c r="P1030">
        <v>7</v>
      </c>
      <c r="Q1030" t="s">
        <v>1049</v>
      </c>
      <c r="BA1030" s="1"/>
      <c r="BG1030" s="2"/>
    </row>
    <row r="1031" ht="15" customHeight="1">
      <c r="A1031" t="str">
        <f t="shared" si="80"/>
        <v>2018_12_116_5</v>
      </c>
      <c r="B1031" t="str">
        <f t="shared" si="81"/>
        <v>2018_12_12313</v>
      </c>
      <c r="C1031" s="1" t="s">
        <v>560</v>
      </c>
      <c r="D1031">
        <f t="shared" si="82"/>
        <v>1030</v>
      </c>
      <c r="E1031">
        <v>116</v>
      </c>
      <c r="F1031">
        <f t="shared" si="83"/>
        <v>5</v>
      </c>
      <c r="G1031" s="2" t="str">
        <f t="shared" si="84"/>
        <v/>
      </c>
      <c r="H1031" t="s">
        <v>561</v>
      </c>
      <c r="I1031">
        <v>12313</v>
      </c>
      <c r="J1031">
        <v>2002</v>
      </c>
      <c r="K1031">
        <v>2001</v>
      </c>
      <c r="L1031" t="s">
        <v>31</v>
      </c>
      <c r="M1031" t="s">
        <v>20</v>
      </c>
      <c r="N1031">
        <v>340</v>
      </c>
      <c r="O1031">
        <v>1664</v>
      </c>
      <c r="P1031">
        <v>7</v>
      </c>
      <c r="Q1031" t="s">
        <v>1050</v>
      </c>
      <c r="BA1031" s="1"/>
      <c r="BG1031" s="2"/>
    </row>
    <row r="1032" ht="15" customHeight="1">
      <c r="A1032" t="str">
        <f t="shared" si="80"/>
        <v>2018_12_116_6</v>
      </c>
      <c r="B1032" t="str">
        <f t="shared" si="81"/>
        <v>2018_12_12336</v>
      </c>
      <c r="C1032" s="1" t="s">
        <v>560</v>
      </c>
      <c r="D1032">
        <f t="shared" si="82"/>
        <v>1031</v>
      </c>
      <c r="E1032">
        <v>116</v>
      </c>
      <c r="F1032">
        <f t="shared" si="83"/>
        <v>6</v>
      </c>
      <c r="G1032" s="2" t="str">
        <f t="shared" si="84"/>
        <v>x</v>
      </c>
      <c r="H1032" t="s">
        <v>561</v>
      </c>
      <c r="I1032">
        <v>12336</v>
      </c>
      <c r="J1032">
        <v>2001</v>
      </c>
      <c r="K1032">
        <v>2002</v>
      </c>
      <c r="L1032" t="s">
        <v>20</v>
      </c>
      <c r="M1032" t="s">
        <v>20</v>
      </c>
      <c r="N1032">
        <v>33</v>
      </c>
      <c r="O1032">
        <v>1664</v>
      </c>
      <c r="P1032">
        <v>7</v>
      </c>
      <c r="Q1032" t="s">
        <v>1051</v>
      </c>
      <c r="BA1032" s="1"/>
      <c r="BG1032" s="2"/>
    </row>
    <row r="1033" ht="15" customHeight="1">
      <c r="A1033" t="str">
        <f t="shared" si="80"/>
        <v>2018_12_117_1</v>
      </c>
      <c r="B1033" t="str">
        <f t="shared" si="81"/>
        <v>2018_12_8454</v>
      </c>
      <c r="C1033" s="1" t="s">
        <v>560</v>
      </c>
      <c r="D1033">
        <f t="shared" si="82"/>
        <v>1032</v>
      </c>
      <c r="E1033">
        <v>117</v>
      </c>
      <c r="F1033">
        <f t="shared" si="83"/>
        <v>1</v>
      </c>
      <c r="G1033" s="2" t="str">
        <f t="shared" si="84"/>
        <v/>
      </c>
      <c r="H1033" t="s">
        <v>561</v>
      </c>
      <c r="I1033">
        <v>8454</v>
      </c>
      <c r="J1033">
        <v>2030</v>
      </c>
      <c r="K1033">
        <v>2029</v>
      </c>
      <c r="L1033" t="s">
        <v>158</v>
      </c>
      <c r="M1033" t="s">
        <v>20</v>
      </c>
      <c r="N1033">
        <v>275</v>
      </c>
      <c r="O1033">
        <v>2691</v>
      </c>
      <c r="P1033">
        <v>16</v>
      </c>
      <c r="Q1033" t="s">
        <v>1052</v>
      </c>
      <c r="BA1033" s="1"/>
      <c r="BG1033" s="2"/>
    </row>
    <row r="1034" ht="15" customHeight="1">
      <c r="A1034" t="str">
        <f t="shared" si="80"/>
        <v>2018_12_117_2</v>
      </c>
      <c r="B1034" t="str">
        <f t="shared" si="81"/>
        <v>2018_12_10292</v>
      </c>
      <c r="C1034" s="1" t="s">
        <v>560</v>
      </c>
      <c r="D1034">
        <f t="shared" si="82"/>
        <v>1033</v>
      </c>
      <c r="E1034">
        <v>117</v>
      </c>
      <c r="F1034">
        <f t="shared" si="83"/>
        <v>2</v>
      </c>
      <c r="G1034" s="2" t="str">
        <f t="shared" si="84"/>
        <v/>
      </c>
      <c r="H1034" t="s">
        <v>561</v>
      </c>
      <c r="I1034">
        <v>10292</v>
      </c>
      <c r="J1034">
        <v>2029</v>
      </c>
      <c r="K1034">
        <v>2030</v>
      </c>
      <c r="L1034" t="s">
        <v>31</v>
      </c>
      <c r="M1034" t="s">
        <v>20</v>
      </c>
      <c r="N1034">
        <v>72</v>
      </c>
      <c r="O1034">
        <v>2691</v>
      </c>
      <c r="P1034">
        <v>16</v>
      </c>
      <c r="Q1034" t="s">
        <v>1053</v>
      </c>
      <c r="BA1034" s="1"/>
      <c r="BG1034" s="2"/>
    </row>
    <row r="1035" ht="15" customHeight="1">
      <c r="A1035" t="str">
        <f t="shared" si="80"/>
        <v>2018_12_117_3</v>
      </c>
      <c r="B1035" t="str">
        <f t="shared" si="81"/>
        <v>2018_12_11061</v>
      </c>
      <c r="C1035" s="1" t="s">
        <v>560</v>
      </c>
      <c r="D1035">
        <f t="shared" si="82"/>
        <v>1034</v>
      </c>
      <c r="E1035">
        <v>117</v>
      </c>
      <c r="F1035">
        <f t="shared" si="83"/>
        <v>3</v>
      </c>
      <c r="G1035" s="2" t="str">
        <f t="shared" si="84"/>
        <v/>
      </c>
      <c r="H1035" t="s">
        <v>561</v>
      </c>
      <c r="I1035">
        <v>11061</v>
      </c>
      <c r="J1035">
        <v>2030</v>
      </c>
      <c r="K1035">
        <v>2029</v>
      </c>
      <c r="L1035" t="s">
        <v>31</v>
      </c>
      <c r="M1035" t="s">
        <v>20</v>
      </c>
      <c r="N1035">
        <v>263</v>
      </c>
      <c r="O1035">
        <v>2691</v>
      </c>
      <c r="P1035">
        <v>16</v>
      </c>
      <c r="Q1035" t="s">
        <v>1054</v>
      </c>
      <c r="BA1035" s="1"/>
      <c r="BG1035" s="2"/>
    </row>
    <row r="1036" ht="15" customHeight="1">
      <c r="A1036" t="str">
        <f t="shared" si="80"/>
        <v>2018_12_117_4</v>
      </c>
      <c r="B1036" t="str">
        <f t="shared" si="81"/>
        <v>2018_12_11465</v>
      </c>
      <c r="C1036" s="1" t="s">
        <v>560</v>
      </c>
      <c r="D1036">
        <f t="shared" si="82"/>
        <v>1035</v>
      </c>
      <c r="E1036">
        <v>117</v>
      </c>
      <c r="F1036">
        <f t="shared" si="83"/>
        <v>4</v>
      </c>
      <c r="G1036" s="2" t="str">
        <f t="shared" si="84"/>
        <v/>
      </c>
      <c r="H1036" t="s">
        <v>561</v>
      </c>
      <c r="I1036">
        <v>11465</v>
      </c>
      <c r="J1036">
        <v>2029</v>
      </c>
      <c r="K1036">
        <v>2030</v>
      </c>
      <c r="L1036" t="s">
        <v>31</v>
      </c>
      <c r="M1036" t="s">
        <v>20</v>
      </c>
      <c r="N1036">
        <v>594</v>
      </c>
      <c r="O1036">
        <v>2691</v>
      </c>
      <c r="P1036">
        <v>16</v>
      </c>
      <c r="Q1036" t="s">
        <v>1055</v>
      </c>
      <c r="BA1036" s="1"/>
      <c r="BG1036" s="2"/>
    </row>
    <row r="1037" ht="15" customHeight="1">
      <c r="A1037" t="str">
        <f t="shared" si="80"/>
        <v>2018_12_117_5</v>
      </c>
      <c r="B1037" t="str">
        <f t="shared" si="81"/>
        <v>2018_12_12004</v>
      </c>
      <c r="C1037" s="1" t="s">
        <v>560</v>
      </c>
      <c r="D1037">
        <f t="shared" si="82"/>
        <v>1036</v>
      </c>
      <c r="E1037">
        <v>117</v>
      </c>
      <c r="F1037">
        <f t="shared" si="83"/>
        <v>5</v>
      </c>
      <c r="G1037" s="2" t="str">
        <f t="shared" si="84"/>
        <v/>
      </c>
      <c r="H1037" t="s">
        <v>561</v>
      </c>
      <c r="I1037">
        <v>12004</v>
      </c>
      <c r="J1037">
        <v>2030</v>
      </c>
      <c r="K1037">
        <v>2029</v>
      </c>
      <c r="L1037" t="s">
        <v>31</v>
      </c>
      <c r="M1037" t="s">
        <v>20</v>
      </c>
      <c r="N1037">
        <v>324</v>
      </c>
      <c r="O1037">
        <v>2691</v>
      </c>
      <c r="P1037">
        <v>16</v>
      </c>
      <c r="Q1037" t="s">
        <v>1056</v>
      </c>
      <c r="BA1037" s="1"/>
      <c r="BG1037" s="2"/>
    </row>
    <row r="1038" ht="15" customHeight="1">
      <c r="A1038" t="str">
        <f t="shared" si="80"/>
        <v>2018_12_117_6</v>
      </c>
      <c r="B1038" t="str">
        <f t="shared" si="81"/>
        <v>2018_12_12489</v>
      </c>
      <c r="C1038" s="1" t="s">
        <v>560</v>
      </c>
      <c r="D1038">
        <f t="shared" si="82"/>
        <v>1037</v>
      </c>
      <c r="E1038">
        <v>117</v>
      </c>
      <c r="F1038">
        <f t="shared" si="83"/>
        <v>6</v>
      </c>
      <c r="G1038" s="2" t="str">
        <f t="shared" si="84"/>
        <v/>
      </c>
      <c r="H1038" t="s">
        <v>561</v>
      </c>
      <c r="I1038">
        <v>12489</v>
      </c>
      <c r="J1038">
        <v>2029</v>
      </c>
      <c r="K1038">
        <v>2030</v>
      </c>
      <c r="L1038" t="s">
        <v>31</v>
      </c>
      <c r="M1038" t="s">
        <v>20</v>
      </c>
      <c r="N1038">
        <v>172</v>
      </c>
      <c r="O1038">
        <v>2691</v>
      </c>
      <c r="P1038">
        <v>16</v>
      </c>
      <c r="Q1038" t="s">
        <v>1057</v>
      </c>
      <c r="BA1038" s="1"/>
      <c r="BG1038" s="2"/>
    </row>
    <row r="1039" ht="15" customHeight="1">
      <c r="A1039" t="str">
        <f t="shared" si="80"/>
        <v>2018_12_117_7</v>
      </c>
      <c r="B1039" t="str">
        <f t="shared" si="81"/>
        <v>2018_12_13526</v>
      </c>
      <c r="C1039" s="1" t="s">
        <v>560</v>
      </c>
      <c r="D1039">
        <f t="shared" si="82"/>
        <v>1038</v>
      </c>
      <c r="E1039">
        <v>117</v>
      </c>
      <c r="F1039">
        <f t="shared" si="83"/>
        <v>7</v>
      </c>
      <c r="G1039" s="2" t="str">
        <f t="shared" si="84"/>
        <v/>
      </c>
      <c r="H1039" t="s">
        <v>561</v>
      </c>
      <c r="I1039">
        <v>13526</v>
      </c>
      <c r="J1039">
        <v>2030</v>
      </c>
      <c r="K1039">
        <v>2029</v>
      </c>
      <c r="L1039" t="s">
        <v>31</v>
      </c>
      <c r="M1039" t="s">
        <v>20</v>
      </c>
      <c r="N1039">
        <v>185</v>
      </c>
      <c r="O1039">
        <v>2691</v>
      </c>
      <c r="P1039">
        <v>16</v>
      </c>
      <c r="Q1039" t="s">
        <v>1058</v>
      </c>
      <c r="BA1039" s="1"/>
      <c r="BG1039" s="2"/>
    </row>
    <row r="1040" ht="15" customHeight="1">
      <c r="A1040" t="str">
        <f t="shared" si="80"/>
        <v>2018_12_117_8</v>
      </c>
      <c r="B1040" t="str">
        <f t="shared" si="81"/>
        <v>2018_12_13565</v>
      </c>
      <c r="C1040" s="1" t="s">
        <v>560</v>
      </c>
      <c r="D1040">
        <f t="shared" si="82"/>
        <v>1039</v>
      </c>
      <c r="E1040">
        <v>117</v>
      </c>
      <c r="F1040">
        <f t="shared" si="83"/>
        <v>8</v>
      </c>
      <c r="G1040" s="2" t="str">
        <f t="shared" si="84"/>
        <v/>
      </c>
      <c r="H1040" t="s">
        <v>561</v>
      </c>
      <c r="I1040">
        <v>13565</v>
      </c>
      <c r="J1040">
        <v>2029</v>
      </c>
      <c r="K1040">
        <v>2030</v>
      </c>
      <c r="L1040" t="s">
        <v>31</v>
      </c>
      <c r="M1040" t="s">
        <v>20</v>
      </c>
      <c r="N1040">
        <v>88</v>
      </c>
      <c r="O1040">
        <v>2691</v>
      </c>
      <c r="P1040">
        <v>16</v>
      </c>
      <c r="Q1040" t="s">
        <v>1059</v>
      </c>
      <c r="BA1040" s="1"/>
      <c r="BG1040" s="2"/>
    </row>
    <row r="1041" ht="15" customHeight="1">
      <c r="A1041" t="str">
        <f t="shared" si="80"/>
        <v>2018_12_117_9</v>
      </c>
      <c r="B1041" t="str">
        <f t="shared" si="81"/>
        <v>2018_12_13730</v>
      </c>
      <c r="C1041" s="1" t="s">
        <v>560</v>
      </c>
      <c r="D1041">
        <f t="shared" si="82"/>
        <v>1040</v>
      </c>
      <c r="E1041">
        <v>117</v>
      </c>
      <c r="F1041">
        <f t="shared" si="83"/>
        <v>9</v>
      </c>
      <c r="G1041" s="2" t="str">
        <f t="shared" si="84"/>
        <v/>
      </c>
      <c r="H1041" t="s">
        <v>561</v>
      </c>
      <c r="I1041">
        <v>13730</v>
      </c>
      <c r="J1041">
        <v>2030</v>
      </c>
      <c r="K1041">
        <v>2029</v>
      </c>
      <c r="L1041" t="s">
        <v>31</v>
      </c>
      <c r="M1041" t="s">
        <v>20</v>
      </c>
      <c r="N1041">
        <v>133</v>
      </c>
      <c r="O1041">
        <v>2691</v>
      </c>
      <c r="P1041">
        <v>16</v>
      </c>
      <c r="Q1041" t="s">
        <v>1060</v>
      </c>
      <c r="BA1041" s="1"/>
      <c r="BG1041" s="2"/>
    </row>
    <row r="1042" ht="15" customHeight="1">
      <c r="A1042" t="str">
        <f t="shared" si="80"/>
        <v>2018_12_117_10</v>
      </c>
      <c r="B1042" t="str">
        <f t="shared" si="81"/>
        <v>2018_12_13887</v>
      </c>
      <c r="C1042" s="1" t="s">
        <v>560</v>
      </c>
      <c r="D1042">
        <f t="shared" si="82"/>
        <v>1041</v>
      </c>
      <c r="E1042">
        <v>117</v>
      </c>
      <c r="F1042">
        <f t="shared" si="83"/>
        <v>10</v>
      </c>
      <c r="G1042" s="2" t="str">
        <f t="shared" si="84"/>
        <v/>
      </c>
      <c r="H1042" t="s">
        <v>561</v>
      </c>
      <c r="I1042">
        <v>13887</v>
      </c>
      <c r="J1042">
        <v>2029</v>
      </c>
      <c r="K1042">
        <v>2030</v>
      </c>
      <c r="L1042" t="s">
        <v>31</v>
      </c>
      <c r="M1042" t="s">
        <v>20</v>
      </c>
      <c r="N1042">
        <v>100</v>
      </c>
      <c r="O1042">
        <v>2691</v>
      </c>
      <c r="P1042">
        <v>16</v>
      </c>
      <c r="Q1042" t="s">
        <v>1061</v>
      </c>
      <c r="BA1042" s="1"/>
      <c r="BG1042" s="2"/>
    </row>
    <row r="1043" ht="15" customHeight="1">
      <c r="A1043" t="str">
        <f t="shared" si="80"/>
        <v>2018_12_117_11</v>
      </c>
      <c r="B1043" t="str">
        <f t="shared" si="81"/>
        <v>2018_12_13983</v>
      </c>
      <c r="C1043" s="1" t="s">
        <v>560</v>
      </c>
      <c r="D1043">
        <f t="shared" si="82"/>
        <v>1042</v>
      </c>
      <c r="E1043">
        <v>117</v>
      </c>
      <c r="F1043">
        <f t="shared" si="83"/>
        <v>11</v>
      </c>
      <c r="G1043" s="2" t="str">
        <f t="shared" si="84"/>
        <v/>
      </c>
      <c r="H1043" t="s">
        <v>561</v>
      </c>
      <c r="I1043">
        <v>13983</v>
      </c>
      <c r="J1043">
        <v>2030</v>
      </c>
      <c r="K1043">
        <v>2029</v>
      </c>
      <c r="L1043" t="s">
        <v>31</v>
      </c>
      <c r="M1043" t="s">
        <v>20</v>
      </c>
      <c r="N1043">
        <v>200</v>
      </c>
      <c r="O1043">
        <v>2691</v>
      </c>
      <c r="P1043">
        <v>16</v>
      </c>
      <c r="Q1043" t="s">
        <v>1062</v>
      </c>
      <c r="BA1043" s="1"/>
      <c r="BG1043" s="2"/>
    </row>
    <row r="1044" ht="15" customHeight="1">
      <c r="A1044" t="str">
        <f t="shared" si="80"/>
        <v>2018_12_117_12</v>
      </c>
      <c r="B1044" t="str">
        <f t="shared" si="81"/>
        <v>2018_12_14012</v>
      </c>
      <c r="C1044" s="1" t="s">
        <v>560</v>
      </c>
      <c r="D1044">
        <f t="shared" si="82"/>
        <v>1043</v>
      </c>
      <c r="E1044">
        <v>117</v>
      </c>
      <c r="F1044">
        <f t="shared" si="83"/>
        <v>12</v>
      </c>
      <c r="G1044" s="2" t="str">
        <f t="shared" si="84"/>
        <v/>
      </c>
      <c r="H1044" t="s">
        <v>561</v>
      </c>
      <c r="I1044">
        <v>14012</v>
      </c>
      <c r="J1044">
        <v>2029</v>
      </c>
      <c r="K1044">
        <v>2030</v>
      </c>
      <c r="L1044" t="s">
        <v>31</v>
      </c>
      <c r="M1044" t="s">
        <v>20</v>
      </c>
      <c r="N1044">
        <v>47</v>
      </c>
      <c r="O1044">
        <v>2691</v>
      </c>
      <c r="P1044">
        <v>16</v>
      </c>
      <c r="Q1044" t="s">
        <v>1063</v>
      </c>
      <c r="BA1044" s="1"/>
      <c r="BG1044" s="2"/>
    </row>
    <row r="1045" ht="15" customHeight="1">
      <c r="A1045" t="str">
        <f t="shared" si="80"/>
        <v>2018_12_117_13</v>
      </c>
      <c r="B1045" t="str">
        <f t="shared" si="81"/>
        <v>2018_12_14023</v>
      </c>
      <c r="C1045" s="1" t="s">
        <v>560</v>
      </c>
      <c r="D1045">
        <f t="shared" si="82"/>
        <v>1044</v>
      </c>
      <c r="E1045">
        <v>117</v>
      </c>
      <c r="F1045">
        <f t="shared" si="83"/>
        <v>13</v>
      </c>
      <c r="G1045" s="2" t="str">
        <f t="shared" si="84"/>
        <v>x</v>
      </c>
      <c r="H1045" t="s">
        <v>561</v>
      </c>
      <c r="I1045">
        <v>14023</v>
      </c>
      <c r="J1045">
        <v>2030</v>
      </c>
      <c r="K1045">
        <v>2029</v>
      </c>
      <c r="L1045" t="s">
        <v>20</v>
      </c>
      <c r="M1045" t="s">
        <v>20</v>
      </c>
      <c r="N1045">
        <v>73</v>
      </c>
      <c r="O1045">
        <v>2691</v>
      </c>
      <c r="P1045">
        <v>16</v>
      </c>
      <c r="Q1045" t="s">
        <v>1064</v>
      </c>
      <c r="BA1045" s="1"/>
      <c r="BG1045" s="2"/>
    </row>
    <row r="1046" ht="15" customHeight="1">
      <c r="A1046" t="str">
        <f t="shared" si="80"/>
        <v>2018_12_118_1</v>
      </c>
      <c r="B1046" t="str">
        <f t="shared" si="81"/>
        <v>2018_12_8001</v>
      </c>
      <c r="C1046" s="1" t="s">
        <v>560</v>
      </c>
      <c r="D1046">
        <f t="shared" si="82"/>
        <v>1045</v>
      </c>
      <c r="E1046">
        <v>118</v>
      </c>
      <c r="F1046">
        <f t="shared" si="83"/>
        <v>1</v>
      </c>
      <c r="G1046" s="2" t="str">
        <f t="shared" si="84"/>
        <v/>
      </c>
      <c r="H1046" t="s">
        <v>561</v>
      </c>
      <c r="I1046">
        <v>8001</v>
      </c>
      <c r="J1046">
        <v>2058</v>
      </c>
      <c r="K1046">
        <v>2057</v>
      </c>
      <c r="L1046" t="s">
        <v>19</v>
      </c>
      <c r="M1046" t="s">
        <v>20</v>
      </c>
      <c r="N1046">
        <v>137</v>
      </c>
      <c r="O1046">
        <v>854</v>
      </c>
      <c r="P1046">
        <v>7</v>
      </c>
      <c r="Q1046" t="s">
        <v>1065</v>
      </c>
      <c r="BA1046" s="1"/>
      <c r="BG1046" s="2"/>
    </row>
    <row r="1047" ht="15" customHeight="1">
      <c r="A1047" t="str">
        <f t="shared" si="80"/>
        <v>2018_12_118_2</v>
      </c>
      <c r="B1047" t="str">
        <f t="shared" si="81"/>
        <v>2018_12_9285</v>
      </c>
      <c r="C1047" s="1" t="s">
        <v>560</v>
      </c>
      <c r="D1047">
        <f t="shared" si="82"/>
        <v>1046</v>
      </c>
      <c r="E1047">
        <v>118</v>
      </c>
      <c r="F1047">
        <f t="shared" si="83"/>
        <v>2</v>
      </c>
      <c r="G1047" s="2" t="str">
        <f t="shared" si="84"/>
        <v/>
      </c>
      <c r="H1047" t="s">
        <v>561</v>
      </c>
      <c r="I1047">
        <v>9285</v>
      </c>
      <c r="J1047">
        <v>2057</v>
      </c>
      <c r="K1047">
        <v>2058</v>
      </c>
      <c r="L1047" t="s">
        <v>31</v>
      </c>
      <c r="M1047" t="s">
        <v>20</v>
      </c>
      <c r="N1047">
        <v>82</v>
      </c>
      <c r="O1047">
        <v>854</v>
      </c>
      <c r="P1047">
        <v>7</v>
      </c>
      <c r="Q1047" t="s">
        <v>1066</v>
      </c>
      <c r="BA1047" s="1"/>
      <c r="BG1047" s="2"/>
    </row>
    <row r="1048" ht="15" customHeight="1">
      <c r="A1048" t="str">
        <f t="shared" si="80"/>
        <v>2018_12_118_3</v>
      </c>
      <c r="B1048" t="str">
        <f t="shared" si="81"/>
        <v>2018_12_10842</v>
      </c>
      <c r="C1048" s="1" t="s">
        <v>560</v>
      </c>
      <c r="D1048">
        <f t="shared" si="82"/>
        <v>1047</v>
      </c>
      <c r="E1048">
        <v>118</v>
      </c>
      <c r="F1048">
        <f t="shared" si="83"/>
        <v>3</v>
      </c>
      <c r="G1048" s="2" t="str">
        <f t="shared" si="84"/>
        <v/>
      </c>
      <c r="H1048" t="s">
        <v>561</v>
      </c>
      <c r="I1048">
        <v>10842</v>
      </c>
      <c r="J1048">
        <v>2058</v>
      </c>
      <c r="K1048">
        <v>2057</v>
      </c>
      <c r="L1048" t="s">
        <v>31</v>
      </c>
      <c r="M1048" t="s">
        <v>20</v>
      </c>
      <c r="N1048">
        <v>310</v>
      </c>
      <c r="O1048">
        <v>854</v>
      </c>
      <c r="P1048">
        <v>7</v>
      </c>
      <c r="Q1048" t="s">
        <v>1067</v>
      </c>
      <c r="BA1048" s="1"/>
      <c r="BG1048" s="2"/>
    </row>
    <row r="1049" ht="15" customHeight="1">
      <c r="A1049" t="str">
        <f t="shared" si="80"/>
        <v>2018_12_118_4</v>
      </c>
      <c r="B1049" t="str">
        <f t="shared" si="81"/>
        <v>2018_12_12470</v>
      </c>
      <c r="C1049" s="1" t="s">
        <v>560</v>
      </c>
      <c r="D1049">
        <f t="shared" si="82"/>
        <v>1048</v>
      </c>
      <c r="E1049">
        <v>118</v>
      </c>
      <c r="F1049">
        <f t="shared" si="83"/>
        <v>4</v>
      </c>
      <c r="G1049" s="2" t="str">
        <f t="shared" si="84"/>
        <v/>
      </c>
      <c r="H1049" t="s">
        <v>561</v>
      </c>
      <c r="I1049">
        <v>12470</v>
      </c>
      <c r="J1049">
        <v>2057</v>
      </c>
      <c r="K1049">
        <v>2058</v>
      </c>
      <c r="L1049" t="s">
        <v>31</v>
      </c>
      <c r="M1049" t="s">
        <v>20</v>
      </c>
      <c r="N1049">
        <v>144</v>
      </c>
      <c r="O1049">
        <v>854</v>
      </c>
      <c r="P1049">
        <v>7</v>
      </c>
      <c r="Q1049" t="s">
        <v>1068</v>
      </c>
      <c r="BA1049" s="1"/>
      <c r="BG1049" s="2"/>
    </row>
    <row r="1050" ht="15" customHeight="1">
      <c r="A1050" t="str">
        <f t="shared" si="80"/>
        <v>2018_12_118_5</v>
      </c>
      <c r="B1050" t="str">
        <f t="shared" si="81"/>
        <v>2018_12_13921</v>
      </c>
      <c r="C1050" s="1" t="s">
        <v>560</v>
      </c>
      <c r="D1050">
        <f t="shared" si="82"/>
        <v>1049</v>
      </c>
      <c r="E1050">
        <v>118</v>
      </c>
      <c r="F1050">
        <f t="shared" si="83"/>
        <v>5</v>
      </c>
      <c r="G1050" s="2" t="str">
        <f t="shared" si="84"/>
        <v/>
      </c>
      <c r="H1050" t="s">
        <v>561</v>
      </c>
      <c r="I1050">
        <v>13921</v>
      </c>
      <c r="J1050">
        <v>2058</v>
      </c>
      <c r="K1050">
        <v>2057</v>
      </c>
      <c r="L1050" t="s">
        <v>31</v>
      </c>
      <c r="M1050" t="s">
        <v>20</v>
      </c>
      <c r="N1050">
        <v>155</v>
      </c>
      <c r="O1050">
        <v>854</v>
      </c>
      <c r="P1050">
        <v>7</v>
      </c>
      <c r="Q1050" t="s">
        <v>1069</v>
      </c>
      <c r="BA1050" s="1"/>
      <c r="BG1050" s="2"/>
    </row>
    <row r="1051" ht="15" customHeight="1">
      <c r="A1051" t="str">
        <f t="shared" si="80"/>
        <v>2018_12_118_6</v>
      </c>
      <c r="B1051" t="str">
        <f t="shared" si="81"/>
        <v>2018_12_14087</v>
      </c>
      <c r="C1051" s="1" t="s">
        <v>560</v>
      </c>
      <c r="D1051">
        <f t="shared" si="82"/>
        <v>1050</v>
      </c>
      <c r="E1051">
        <v>118</v>
      </c>
      <c r="F1051">
        <f t="shared" si="83"/>
        <v>6</v>
      </c>
      <c r="G1051" s="2" t="str">
        <f t="shared" si="84"/>
        <v>x</v>
      </c>
      <c r="H1051" t="s">
        <v>561</v>
      </c>
      <c r="I1051">
        <v>14087</v>
      </c>
      <c r="J1051">
        <v>2057</v>
      </c>
      <c r="K1051">
        <v>2058</v>
      </c>
      <c r="L1051" t="s">
        <v>20</v>
      </c>
      <c r="M1051" t="s">
        <v>20</v>
      </c>
      <c r="N1051">
        <v>5</v>
      </c>
      <c r="O1051">
        <v>854</v>
      </c>
      <c r="P1051">
        <v>7</v>
      </c>
      <c r="Q1051" t="s">
        <v>1070</v>
      </c>
      <c r="BA1051" s="1"/>
      <c r="BG1051" s="2"/>
    </row>
    <row r="1052" ht="15" customHeight="1">
      <c r="A1052" t="str">
        <f t="shared" si="80"/>
        <v>2018_12_119_1</v>
      </c>
      <c r="B1052" t="str">
        <f t="shared" si="81"/>
        <v>2018_12_8611</v>
      </c>
      <c r="C1052" s="1" t="s">
        <v>560</v>
      </c>
      <c r="D1052">
        <f t="shared" si="82"/>
        <v>1051</v>
      </c>
      <c r="E1052">
        <v>119</v>
      </c>
      <c r="F1052">
        <f t="shared" si="83"/>
        <v>1</v>
      </c>
      <c r="G1052" s="2" t="str">
        <f t="shared" si="84"/>
        <v/>
      </c>
      <c r="H1052" t="s">
        <v>561</v>
      </c>
      <c r="I1052">
        <v>8611</v>
      </c>
      <c r="J1052">
        <v>2086</v>
      </c>
      <c r="K1052">
        <v>2085</v>
      </c>
      <c r="L1052" t="s">
        <v>19</v>
      </c>
      <c r="M1052" t="s">
        <v>20</v>
      </c>
      <c r="N1052">
        <v>523</v>
      </c>
      <c r="O1052">
        <v>2842</v>
      </c>
      <c r="P1052">
        <v>8</v>
      </c>
      <c r="Q1052" t="s">
        <v>1071</v>
      </c>
      <c r="BA1052" s="1"/>
      <c r="BG1052" s="2"/>
    </row>
    <row r="1053" ht="15" customHeight="1">
      <c r="A1053" t="str">
        <f t="shared" si="80"/>
        <v>2018_12_119_2</v>
      </c>
      <c r="B1053" t="str">
        <f t="shared" si="81"/>
        <v>2018_12_9379</v>
      </c>
      <c r="C1053" s="1" t="s">
        <v>560</v>
      </c>
      <c r="D1053">
        <f t="shared" si="82"/>
        <v>1052</v>
      </c>
      <c r="E1053">
        <v>119</v>
      </c>
      <c r="F1053">
        <f t="shared" si="83"/>
        <v>2</v>
      </c>
      <c r="G1053" s="2" t="str">
        <f t="shared" si="84"/>
        <v/>
      </c>
      <c r="H1053" t="s">
        <v>561</v>
      </c>
      <c r="I1053">
        <v>9379</v>
      </c>
      <c r="J1053">
        <v>2085</v>
      </c>
      <c r="K1053">
        <v>2086</v>
      </c>
      <c r="L1053" t="s">
        <v>31</v>
      </c>
      <c r="M1053" t="s">
        <v>20</v>
      </c>
      <c r="N1053">
        <v>425</v>
      </c>
      <c r="O1053">
        <v>2842</v>
      </c>
      <c r="P1053">
        <v>8</v>
      </c>
      <c r="Q1053" t="s">
        <v>1072</v>
      </c>
      <c r="BA1053" s="1"/>
      <c r="BG1053" s="2"/>
    </row>
    <row r="1054" ht="15" customHeight="1">
      <c r="A1054" t="str">
        <f t="shared" si="80"/>
        <v>2018_12_119_3</v>
      </c>
      <c r="B1054" t="str">
        <f t="shared" si="81"/>
        <v>2018_12_9925</v>
      </c>
      <c r="C1054" s="1" t="s">
        <v>560</v>
      </c>
      <c r="D1054">
        <f t="shared" si="82"/>
        <v>1053</v>
      </c>
      <c r="E1054">
        <v>119</v>
      </c>
      <c r="F1054">
        <f t="shared" si="83"/>
        <v>3</v>
      </c>
      <c r="G1054" s="2" t="str">
        <f t="shared" si="84"/>
        <v/>
      </c>
      <c r="H1054" t="s">
        <v>561</v>
      </c>
      <c r="I1054">
        <v>9925</v>
      </c>
      <c r="J1054">
        <v>2086</v>
      </c>
      <c r="K1054">
        <v>2085</v>
      </c>
      <c r="L1054" t="s">
        <v>31</v>
      </c>
      <c r="M1054" t="s">
        <v>20</v>
      </c>
      <c r="N1054">
        <v>525</v>
      </c>
      <c r="O1054">
        <v>2842</v>
      </c>
      <c r="P1054">
        <v>8</v>
      </c>
      <c r="Q1054" t="s">
        <v>1073</v>
      </c>
      <c r="BA1054" s="1"/>
      <c r="BG1054" s="2"/>
    </row>
    <row r="1055" ht="15" customHeight="1">
      <c r="A1055" t="str">
        <f t="shared" si="80"/>
        <v>2018_12_119_4</v>
      </c>
      <c r="B1055" t="str">
        <f t="shared" si="81"/>
        <v>2018_12_10637</v>
      </c>
      <c r="C1055" s="1" t="s">
        <v>560</v>
      </c>
      <c r="D1055">
        <f t="shared" si="82"/>
        <v>1054</v>
      </c>
      <c r="E1055">
        <v>119</v>
      </c>
      <c r="F1055">
        <f t="shared" si="83"/>
        <v>4</v>
      </c>
      <c r="G1055" s="2" t="str">
        <f t="shared" si="84"/>
        <v/>
      </c>
      <c r="H1055" t="s">
        <v>561</v>
      </c>
      <c r="I1055">
        <v>10637</v>
      </c>
      <c r="J1055">
        <v>2085</v>
      </c>
      <c r="K1055">
        <v>2086</v>
      </c>
      <c r="L1055" t="s">
        <v>31</v>
      </c>
      <c r="M1055" t="s">
        <v>20</v>
      </c>
      <c r="N1055">
        <v>505</v>
      </c>
      <c r="O1055">
        <v>2842</v>
      </c>
      <c r="P1055">
        <v>8</v>
      </c>
      <c r="Q1055" t="s">
        <v>1074</v>
      </c>
      <c r="BA1055" s="1"/>
      <c r="BG1055" s="2"/>
    </row>
    <row r="1056" ht="15" customHeight="1">
      <c r="A1056" t="str">
        <f t="shared" si="80"/>
        <v>2018_12_119_5</v>
      </c>
      <c r="B1056" t="str">
        <f t="shared" si="81"/>
        <v>2018_12_12669</v>
      </c>
      <c r="C1056" s="1" t="s">
        <v>560</v>
      </c>
      <c r="D1056">
        <f t="shared" si="82"/>
        <v>1055</v>
      </c>
      <c r="E1056">
        <v>119</v>
      </c>
      <c r="F1056">
        <f t="shared" si="83"/>
        <v>5</v>
      </c>
      <c r="G1056" s="2" t="str">
        <f t="shared" si="84"/>
        <v/>
      </c>
      <c r="H1056" t="s">
        <v>561</v>
      </c>
      <c r="I1056">
        <v>12669</v>
      </c>
      <c r="J1056">
        <v>2086</v>
      </c>
      <c r="K1056">
        <v>2085</v>
      </c>
      <c r="L1056" t="s">
        <v>31</v>
      </c>
      <c r="M1056" t="s">
        <v>20</v>
      </c>
      <c r="N1056">
        <v>304</v>
      </c>
      <c r="O1056">
        <v>2842</v>
      </c>
      <c r="P1056">
        <v>8</v>
      </c>
      <c r="Q1056" t="s">
        <v>1075</v>
      </c>
      <c r="BA1056" s="1"/>
      <c r="BG1056" s="2"/>
    </row>
    <row r="1057" ht="15" customHeight="1">
      <c r="A1057" t="str">
        <f t="shared" si="80"/>
        <v>2018_12_119_6</v>
      </c>
      <c r="B1057" t="str">
        <f t="shared" si="81"/>
        <v>2018_12_13144</v>
      </c>
      <c r="C1057" s="1" t="s">
        <v>560</v>
      </c>
      <c r="D1057">
        <f t="shared" si="82"/>
        <v>1056</v>
      </c>
      <c r="E1057">
        <v>119</v>
      </c>
      <c r="F1057">
        <f t="shared" si="83"/>
        <v>6</v>
      </c>
      <c r="G1057" s="2" t="str">
        <f t="shared" si="84"/>
        <v/>
      </c>
      <c r="H1057" t="s">
        <v>561</v>
      </c>
      <c r="I1057">
        <v>13144</v>
      </c>
      <c r="J1057">
        <v>2085</v>
      </c>
      <c r="K1057">
        <v>2086</v>
      </c>
      <c r="L1057" t="s">
        <v>31</v>
      </c>
      <c r="M1057" t="s">
        <v>20</v>
      </c>
      <c r="N1057">
        <v>400</v>
      </c>
      <c r="O1057">
        <v>2842</v>
      </c>
      <c r="P1057">
        <v>8</v>
      </c>
      <c r="Q1057" t="s">
        <v>1076</v>
      </c>
      <c r="BA1057" s="1"/>
      <c r="BG1057" s="2"/>
    </row>
    <row r="1058" ht="15" customHeight="1">
      <c r="A1058" t="str">
        <f t="shared" si="80"/>
        <v>2018_12_119_7</v>
      </c>
      <c r="B1058" t="str">
        <f t="shared" si="81"/>
        <v>2018_12_13674</v>
      </c>
      <c r="C1058" s="1" t="s">
        <v>560</v>
      </c>
      <c r="D1058">
        <f t="shared" si="82"/>
        <v>1057</v>
      </c>
      <c r="E1058">
        <v>119</v>
      </c>
      <c r="F1058">
        <f t="shared" si="83"/>
        <v>7</v>
      </c>
      <c r="G1058" s="2" t="str">
        <f t="shared" si="84"/>
        <v>x</v>
      </c>
      <c r="H1058" t="s">
        <v>561</v>
      </c>
      <c r="I1058">
        <v>13674</v>
      </c>
      <c r="J1058">
        <v>2086</v>
      </c>
      <c r="K1058">
        <v>2085</v>
      </c>
      <c r="L1058" t="s">
        <v>20</v>
      </c>
      <c r="M1058" t="s">
        <v>20</v>
      </c>
      <c r="N1058">
        <v>139</v>
      </c>
      <c r="O1058">
        <v>2842</v>
      </c>
      <c r="P1058">
        <v>8</v>
      </c>
      <c r="Q1058" t="s">
        <v>1077</v>
      </c>
      <c r="BA1058" s="1"/>
      <c r="BG1058" s="2"/>
    </row>
    <row r="1059" ht="15" customHeight="1">
      <c r="A1059" t="str">
        <f t="shared" si="80"/>
        <v>2018_12_120_1</v>
      </c>
      <c r="B1059" t="str">
        <f t="shared" si="81"/>
        <v>2018_12_8371</v>
      </c>
      <c r="C1059" s="1" t="s">
        <v>560</v>
      </c>
      <c r="D1059">
        <f t="shared" si="82"/>
        <v>1058</v>
      </c>
      <c r="E1059">
        <v>120</v>
      </c>
      <c r="F1059">
        <f t="shared" si="83"/>
        <v>1</v>
      </c>
      <c r="G1059" s="2" t="str">
        <f t="shared" si="84"/>
        <v/>
      </c>
      <c r="H1059" t="s">
        <v>561</v>
      </c>
      <c r="I1059">
        <v>8371</v>
      </c>
      <c r="J1059">
        <v>2114</v>
      </c>
      <c r="K1059">
        <v>2113</v>
      </c>
      <c r="L1059" t="s">
        <v>19</v>
      </c>
      <c r="M1059" t="s">
        <v>20</v>
      </c>
      <c r="N1059">
        <v>436</v>
      </c>
      <c r="O1059">
        <v>2896</v>
      </c>
      <c r="P1059">
        <v>13</v>
      </c>
      <c r="Q1059" t="s">
        <v>1078</v>
      </c>
      <c r="BA1059" s="1"/>
      <c r="BG1059" s="2"/>
    </row>
    <row r="1060" ht="15" customHeight="1">
      <c r="A1060" t="str">
        <f t="shared" si="80"/>
        <v>2018_12_120_2</v>
      </c>
      <c r="B1060" t="str">
        <f t="shared" si="81"/>
        <v>2018_12_8557</v>
      </c>
      <c r="C1060" s="1" t="s">
        <v>560</v>
      </c>
      <c r="D1060">
        <f t="shared" si="82"/>
        <v>1059</v>
      </c>
      <c r="E1060">
        <v>120</v>
      </c>
      <c r="F1060">
        <f t="shared" si="83"/>
        <v>2</v>
      </c>
      <c r="G1060" s="2" t="str">
        <f t="shared" si="84"/>
        <v/>
      </c>
      <c r="H1060" t="s">
        <v>561</v>
      </c>
      <c r="I1060">
        <v>8557</v>
      </c>
      <c r="J1060">
        <v>2113</v>
      </c>
      <c r="K1060">
        <v>2114</v>
      </c>
      <c r="L1060" t="s">
        <v>31</v>
      </c>
      <c r="M1060" t="s">
        <v>20</v>
      </c>
      <c r="N1060">
        <v>442</v>
      </c>
      <c r="O1060">
        <v>2896</v>
      </c>
      <c r="P1060">
        <v>13</v>
      </c>
      <c r="Q1060" t="s">
        <v>1079</v>
      </c>
      <c r="BA1060" s="1"/>
      <c r="BG1060" s="2"/>
    </row>
    <row r="1061" ht="15" customHeight="1">
      <c r="A1061" t="str">
        <f t="shared" si="80"/>
        <v>2018_12_120_3</v>
      </c>
      <c r="B1061" t="str">
        <f t="shared" si="81"/>
        <v>2018_12_8924</v>
      </c>
      <c r="C1061" s="1" t="s">
        <v>560</v>
      </c>
      <c r="D1061">
        <f t="shared" si="82"/>
        <v>1060</v>
      </c>
      <c r="E1061">
        <v>120</v>
      </c>
      <c r="F1061">
        <f t="shared" si="83"/>
        <v>3</v>
      </c>
      <c r="G1061" s="2" t="str">
        <f t="shared" si="84"/>
        <v/>
      </c>
      <c r="H1061" t="s">
        <v>561</v>
      </c>
      <c r="I1061">
        <v>8924</v>
      </c>
      <c r="J1061">
        <v>2114</v>
      </c>
      <c r="K1061">
        <v>2113</v>
      </c>
      <c r="L1061" t="s">
        <v>31</v>
      </c>
      <c r="M1061" t="s">
        <v>20</v>
      </c>
      <c r="N1061">
        <v>282</v>
      </c>
      <c r="O1061">
        <v>2896</v>
      </c>
      <c r="P1061">
        <v>13</v>
      </c>
      <c r="Q1061" t="s">
        <v>1080</v>
      </c>
      <c r="BA1061" s="1"/>
      <c r="BG1061" s="2"/>
    </row>
    <row r="1062" ht="15" customHeight="1">
      <c r="A1062" t="str">
        <f t="shared" si="80"/>
        <v>2018_12_120_4</v>
      </c>
      <c r="B1062" t="str">
        <f t="shared" si="81"/>
        <v>2018_12_9677</v>
      </c>
      <c r="C1062" s="1" t="s">
        <v>560</v>
      </c>
      <c r="D1062">
        <f t="shared" si="82"/>
        <v>1061</v>
      </c>
      <c r="E1062">
        <v>120</v>
      </c>
      <c r="F1062">
        <f t="shared" si="83"/>
        <v>4</v>
      </c>
      <c r="G1062" s="2" t="str">
        <f t="shared" si="84"/>
        <v/>
      </c>
      <c r="H1062" t="s">
        <v>561</v>
      </c>
      <c r="I1062">
        <v>9677</v>
      </c>
      <c r="J1062">
        <v>2113</v>
      </c>
      <c r="K1062">
        <v>2114</v>
      </c>
      <c r="L1062" t="s">
        <v>31</v>
      </c>
      <c r="M1062" t="s">
        <v>20</v>
      </c>
      <c r="N1062">
        <v>153</v>
      </c>
      <c r="O1062">
        <v>2896</v>
      </c>
      <c r="P1062">
        <v>13</v>
      </c>
      <c r="Q1062" t="s">
        <v>1081</v>
      </c>
      <c r="BA1062" s="1"/>
      <c r="BG1062" s="2"/>
    </row>
    <row r="1063" ht="15" customHeight="1">
      <c r="A1063" t="str">
        <f t="shared" si="80"/>
        <v>2018_12_120_5</v>
      </c>
      <c r="B1063" t="str">
        <f t="shared" si="81"/>
        <v>2018_12_10011</v>
      </c>
      <c r="C1063" s="1" t="s">
        <v>560</v>
      </c>
      <c r="D1063">
        <f t="shared" si="82"/>
        <v>1062</v>
      </c>
      <c r="E1063">
        <v>120</v>
      </c>
      <c r="F1063">
        <f t="shared" si="83"/>
        <v>5</v>
      </c>
      <c r="G1063" s="2" t="str">
        <f t="shared" si="84"/>
        <v/>
      </c>
      <c r="H1063" t="s">
        <v>561</v>
      </c>
      <c r="I1063">
        <v>10011</v>
      </c>
      <c r="J1063">
        <v>2114</v>
      </c>
      <c r="K1063">
        <v>2113</v>
      </c>
      <c r="L1063" t="s">
        <v>31</v>
      </c>
      <c r="M1063" t="s">
        <v>20</v>
      </c>
      <c r="N1063">
        <v>327</v>
      </c>
      <c r="O1063">
        <v>2896</v>
      </c>
      <c r="P1063">
        <v>13</v>
      </c>
      <c r="Q1063" t="s">
        <v>1082</v>
      </c>
      <c r="BA1063" s="1"/>
      <c r="BG1063" s="2"/>
    </row>
    <row r="1064" ht="15" customHeight="1">
      <c r="A1064" t="str">
        <f t="shared" si="80"/>
        <v>2018_12_120_6</v>
      </c>
      <c r="B1064" t="str">
        <f t="shared" si="81"/>
        <v>2018_12_10175</v>
      </c>
      <c r="C1064" s="1" t="s">
        <v>560</v>
      </c>
      <c r="D1064">
        <f t="shared" si="82"/>
        <v>1063</v>
      </c>
      <c r="E1064">
        <v>120</v>
      </c>
      <c r="F1064">
        <f t="shared" si="83"/>
        <v>6</v>
      </c>
      <c r="G1064" s="2" t="str">
        <f t="shared" si="84"/>
        <v/>
      </c>
      <c r="H1064" t="s">
        <v>561</v>
      </c>
      <c r="I1064">
        <v>10175</v>
      </c>
      <c r="J1064">
        <v>2113</v>
      </c>
      <c r="K1064">
        <v>2114</v>
      </c>
      <c r="L1064" t="s">
        <v>31</v>
      </c>
      <c r="M1064" t="s">
        <v>20</v>
      </c>
      <c r="N1064">
        <v>220</v>
      </c>
      <c r="O1064">
        <v>2896</v>
      </c>
      <c r="P1064">
        <v>13</v>
      </c>
      <c r="Q1064" t="s">
        <v>1083</v>
      </c>
      <c r="BA1064" s="1"/>
      <c r="BG1064" s="2"/>
    </row>
    <row r="1065" ht="15" customHeight="1">
      <c r="A1065" t="str">
        <f t="shared" si="80"/>
        <v>2018_12_120_7</v>
      </c>
      <c r="B1065" t="str">
        <f t="shared" si="81"/>
        <v>2018_12_10377</v>
      </c>
      <c r="C1065" s="1" t="s">
        <v>560</v>
      </c>
      <c r="D1065">
        <f t="shared" si="82"/>
        <v>1064</v>
      </c>
      <c r="E1065">
        <v>120</v>
      </c>
      <c r="F1065">
        <f t="shared" si="83"/>
        <v>7</v>
      </c>
      <c r="G1065" s="2" t="str">
        <f t="shared" si="84"/>
        <v/>
      </c>
      <c r="H1065" t="s">
        <v>561</v>
      </c>
      <c r="I1065">
        <v>10377</v>
      </c>
      <c r="J1065">
        <v>2114</v>
      </c>
      <c r="K1065">
        <v>2113</v>
      </c>
      <c r="L1065" t="s">
        <v>31</v>
      </c>
      <c r="M1065" t="s">
        <v>20</v>
      </c>
      <c r="N1065">
        <v>228</v>
      </c>
      <c r="O1065">
        <v>2896</v>
      </c>
      <c r="P1065">
        <v>13</v>
      </c>
      <c r="Q1065" t="s">
        <v>1084</v>
      </c>
      <c r="BA1065" s="1"/>
      <c r="BG1065" s="2"/>
    </row>
    <row r="1066" ht="15" customHeight="1">
      <c r="A1066" t="str">
        <f t="shared" si="80"/>
        <v>2018_12_120_8</v>
      </c>
      <c r="B1066" t="str">
        <f t="shared" si="81"/>
        <v>2018_12_10766</v>
      </c>
      <c r="C1066" s="1" t="s">
        <v>560</v>
      </c>
      <c r="D1066">
        <f t="shared" si="82"/>
        <v>1065</v>
      </c>
      <c r="E1066">
        <v>120</v>
      </c>
      <c r="F1066">
        <f t="shared" si="83"/>
        <v>8</v>
      </c>
      <c r="G1066" s="2" t="str">
        <f t="shared" si="84"/>
        <v/>
      </c>
      <c r="H1066" t="s">
        <v>561</v>
      </c>
      <c r="I1066">
        <v>10766</v>
      </c>
      <c r="J1066">
        <v>2113</v>
      </c>
      <c r="K1066">
        <v>2114</v>
      </c>
      <c r="L1066" t="s">
        <v>31</v>
      </c>
      <c r="M1066" t="s">
        <v>20</v>
      </c>
      <c r="N1066">
        <v>287</v>
      </c>
      <c r="O1066">
        <v>2896</v>
      </c>
      <c r="P1066">
        <v>13</v>
      </c>
      <c r="Q1066" t="s">
        <v>1085</v>
      </c>
      <c r="BA1066" s="1"/>
      <c r="BG1066" s="2"/>
    </row>
    <row r="1067" ht="15" customHeight="1">
      <c r="A1067" t="str">
        <f t="shared" si="80"/>
        <v>2018_12_120_9</v>
      </c>
      <c r="B1067" t="str">
        <f t="shared" si="81"/>
        <v>2018_12_10979</v>
      </c>
      <c r="C1067" s="1" t="s">
        <v>560</v>
      </c>
      <c r="D1067">
        <f t="shared" si="82"/>
        <v>1066</v>
      </c>
      <c r="E1067">
        <v>120</v>
      </c>
      <c r="F1067">
        <f t="shared" si="83"/>
        <v>9</v>
      </c>
      <c r="G1067" s="2" t="str">
        <f t="shared" si="84"/>
        <v/>
      </c>
      <c r="H1067" t="s">
        <v>561</v>
      </c>
      <c r="I1067">
        <v>10979</v>
      </c>
      <c r="J1067">
        <v>2114</v>
      </c>
      <c r="K1067">
        <v>2113</v>
      </c>
      <c r="L1067" t="s">
        <v>31</v>
      </c>
      <c r="M1067" t="s">
        <v>20</v>
      </c>
      <c r="N1067">
        <v>203</v>
      </c>
      <c r="O1067">
        <v>2896</v>
      </c>
      <c r="P1067">
        <v>13</v>
      </c>
      <c r="Q1067" t="s">
        <v>1086</v>
      </c>
      <c r="BA1067" s="1"/>
      <c r="BG1067" s="2"/>
    </row>
    <row r="1068" ht="15" customHeight="1">
      <c r="A1068" t="str">
        <f t="shared" si="80"/>
        <v>2018_12_120_10</v>
      </c>
      <c r="B1068" t="str">
        <f t="shared" si="81"/>
        <v>2018_12_11237</v>
      </c>
      <c r="C1068" s="1" t="s">
        <v>560</v>
      </c>
      <c r="D1068">
        <f t="shared" si="82"/>
        <v>1067</v>
      </c>
      <c r="E1068">
        <v>120</v>
      </c>
      <c r="F1068">
        <f t="shared" si="83"/>
        <v>10</v>
      </c>
      <c r="G1068" s="2" t="str">
        <f t="shared" si="84"/>
        <v/>
      </c>
      <c r="H1068" t="s">
        <v>561</v>
      </c>
      <c r="I1068">
        <v>11237</v>
      </c>
      <c r="J1068">
        <v>2113</v>
      </c>
      <c r="K1068">
        <v>2114</v>
      </c>
      <c r="L1068" t="s">
        <v>31</v>
      </c>
      <c r="M1068" t="s">
        <v>20</v>
      </c>
      <c r="N1068">
        <v>105</v>
      </c>
      <c r="O1068">
        <v>2896</v>
      </c>
      <c r="P1068">
        <v>13</v>
      </c>
      <c r="Q1068" t="s">
        <v>1087</v>
      </c>
      <c r="BA1068" s="1"/>
      <c r="BG1068" s="2"/>
    </row>
    <row r="1069" ht="15" customHeight="1">
      <c r="A1069" t="str">
        <f t="shared" si="80"/>
        <v>2018_12_120_11</v>
      </c>
      <c r="B1069" t="str">
        <f t="shared" si="81"/>
        <v>2018_12_11855</v>
      </c>
      <c r="C1069" s="1" t="s">
        <v>560</v>
      </c>
      <c r="D1069">
        <f t="shared" si="82"/>
        <v>1068</v>
      </c>
      <c r="E1069">
        <v>120</v>
      </c>
      <c r="F1069">
        <f t="shared" si="83"/>
        <v>11</v>
      </c>
      <c r="G1069" s="2" t="str">
        <f t="shared" si="84"/>
        <v/>
      </c>
      <c r="H1069" t="s">
        <v>561</v>
      </c>
      <c r="I1069">
        <v>11855</v>
      </c>
      <c r="J1069">
        <v>2114</v>
      </c>
      <c r="K1069">
        <v>2113</v>
      </c>
      <c r="L1069" t="s">
        <v>31</v>
      </c>
      <c r="M1069" t="s">
        <v>20</v>
      </c>
      <c r="N1069">
        <v>139</v>
      </c>
      <c r="O1069">
        <v>2896</v>
      </c>
      <c r="P1069">
        <v>13</v>
      </c>
      <c r="Q1069" t="s">
        <v>1088</v>
      </c>
      <c r="BA1069" s="1"/>
      <c r="BG1069" s="2"/>
    </row>
    <row r="1070" ht="15" customHeight="1">
      <c r="A1070" t="str">
        <f t="shared" si="80"/>
        <v>2018_12_120_12</v>
      </c>
      <c r="B1070" t="str">
        <f t="shared" si="81"/>
        <v>2018_12_11877</v>
      </c>
      <c r="C1070" s="1" t="s">
        <v>560</v>
      </c>
      <c r="D1070">
        <f t="shared" si="82"/>
        <v>1069</v>
      </c>
      <c r="E1070">
        <v>120</v>
      </c>
      <c r="F1070">
        <f t="shared" si="83"/>
        <v>12</v>
      </c>
      <c r="G1070" s="2" t="str">
        <f t="shared" si="84"/>
        <v>x</v>
      </c>
      <c r="H1070" t="s">
        <v>561</v>
      </c>
      <c r="I1070">
        <v>11877</v>
      </c>
      <c r="J1070">
        <v>2113</v>
      </c>
      <c r="K1070">
        <v>2114</v>
      </c>
      <c r="L1070" t="s">
        <v>20</v>
      </c>
      <c r="M1070" t="s">
        <v>20</v>
      </c>
      <c r="N1070">
        <v>53</v>
      </c>
      <c r="O1070">
        <v>2896</v>
      </c>
      <c r="P1070">
        <v>13</v>
      </c>
      <c r="Q1070" t="s">
        <v>1089</v>
      </c>
      <c r="BA1070" s="1"/>
      <c r="BG1070" s="2"/>
    </row>
    <row r="1071" ht="15" customHeight="1">
      <c r="A1071" t="str">
        <f t="shared" si="80"/>
        <v>2018_12_122_1</v>
      </c>
      <c r="B1071" t="str">
        <f t="shared" si="81"/>
        <v>2018_12_8254</v>
      </c>
      <c r="C1071" s="1" t="s">
        <v>560</v>
      </c>
      <c r="D1071">
        <f t="shared" si="82"/>
        <v>1070</v>
      </c>
      <c r="E1071">
        <v>122</v>
      </c>
      <c r="F1071">
        <f t="shared" si="83"/>
        <v>1</v>
      </c>
      <c r="G1071" s="2" t="str">
        <f t="shared" si="84"/>
        <v/>
      </c>
      <c r="H1071" t="s">
        <v>561</v>
      </c>
      <c r="I1071">
        <v>8254</v>
      </c>
      <c r="J1071">
        <v>2170</v>
      </c>
      <c r="K1071">
        <v>2169</v>
      </c>
      <c r="L1071" t="s">
        <v>19</v>
      </c>
      <c r="M1071" t="s">
        <v>20</v>
      </c>
      <c r="N1071">
        <v>496</v>
      </c>
      <c r="O1071">
        <v>1365</v>
      </c>
      <c r="P1071">
        <v>5</v>
      </c>
      <c r="Q1071" t="s">
        <v>1090</v>
      </c>
      <c r="BA1071" s="1"/>
      <c r="BG1071" s="2"/>
    </row>
    <row r="1072" ht="15" customHeight="1">
      <c r="A1072" t="str">
        <f t="shared" si="80"/>
        <v>2018_12_122_2</v>
      </c>
      <c r="B1072" t="str">
        <f t="shared" si="81"/>
        <v>2018_12_9308</v>
      </c>
      <c r="C1072" s="1" t="s">
        <v>560</v>
      </c>
      <c r="D1072">
        <f t="shared" si="82"/>
        <v>1071</v>
      </c>
      <c r="E1072">
        <v>122</v>
      </c>
      <c r="F1072">
        <f t="shared" si="83"/>
        <v>2</v>
      </c>
      <c r="G1072" s="2" t="str">
        <f t="shared" si="84"/>
        <v/>
      </c>
      <c r="H1072" t="s">
        <v>561</v>
      </c>
      <c r="I1072">
        <v>9308</v>
      </c>
      <c r="J1072">
        <v>2169</v>
      </c>
      <c r="K1072">
        <v>2170</v>
      </c>
      <c r="L1072" t="s">
        <v>31</v>
      </c>
      <c r="M1072" t="s">
        <v>20</v>
      </c>
      <c r="N1072">
        <v>259</v>
      </c>
      <c r="O1072">
        <v>1365</v>
      </c>
      <c r="P1072">
        <v>5</v>
      </c>
      <c r="Q1072" t="s">
        <v>1091</v>
      </c>
      <c r="BA1072" s="1"/>
      <c r="BG1072" s="2"/>
    </row>
    <row r="1073" ht="15" customHeight="1">
      <c r="A1073" t="str">
        <f t="shared" si="80"/>
        <v>2018_12_122_3</v>
      </c>
      <c r="B1073" t="str">
        <f t="shared" si="81"/>
        <v>2018_12_9979</v>
      </c>
      <c r="C1073" s="1" t="s">
        <v>560</v>
      </c>
      <c r="D1073">
        <f t="shared" si="82"/>
        <v>1072</v>
      </c>
      <c r="E1073">
        <v>122</v>
      </c>
      <c r="F1073">
        <f t="shared" si="83"/>
        <v>3</v>
      </c>
      <c r="G1073" s="2" t="str">
        <f t="shared" si="84"/>
        <v/>
      </c>
      <c r="H1073" t="s">
        <v>561</v>
      </c>
      <c r="I1073">
        <v>9979</v>
      </c>
      <c r="J1073">
        <v>2170</v>
      </c>
      <c r="K1073">
        <v>2169</v>
      </c>
      <c r="L1073" t="s">
        <v>31</v>
      </c>
      <c r="M1073" t="s">
        <v>20</v>
      </c>
      <c r="N1073">
        <v>556</v>
      </c>
      <c r="O1073">
        <v>1365</v>
      </c>
      <c r="P1073">
        <v>5</v>
      </c>
      <c r="Q1073" t="s">
        <v>1092</v>
      </c>
      <c r="BA1073" s="1"/>
      <c r="BG1073" s="2"/>
    </row>
    <row r="1074" ht="15" customHeight="1">
      <c r="A1074" t="str">
        <f t="shared" si="80"/>
        <v>2018_12_122_4</v>
      </c>
      <c r="B1074" t="str">
        <f t="shared" si="81"/>
        <v>2018_12_13961</v>
      </c>
      <c r="C1074" s="1" t="s">
        <v>560</v>
      </c>
      <c r="D1074">
        <f t="shared" si="82"/>
        <v>1073</v>
      </c>
      <c r="E1074">
        <v>122</v>
      </c>
      <c r="F1074">
        <f t="shared" si="83"/>
        <v>4</v>
      </c>
      <c r="G1074" s="2" t="str">
        <f t="shared" si="84"/>
        <v>x</v>
      </c>
      <c r="H1074" t="s">
        <v>561</v>
      </c>
      <c r="I1074">
        <v>13961</v>
      </c>
      <c r="J1074">
        <v>2169</v>
      </c>
      <c r="K1074">
        <v>2170</v>
      </c>
      <c r="L1074" t="s">
        <v>20</v>
      </c>
      <c r="M1074" t="s">
        <v>20</v>
      </c>
      <c r="N1074">
        <v>33</v>
      </c>
      <c r="O1074">
        <v>1365</v>
      </c>
      <c r="P1074">
        <v>5</v>
      </c>
      <c r="Q1074" t="s">
        <v>1093</v>
      </c>
      <c r="BA1074" s="1"/>
      <c r="BG1074" s="2"/>
    </row>
    <row r="1075" ht="15" customHeight="1">
      <c r="A1075" t="str">
        <f t="shared" si="80"/>
        <v>2018_12_123_1</v>
      </c>
      <c r="B1075" t="str">
        <f t="shared" si="81"/>
        <v>2018_12_8241</v>
      </c>
      <c r="C1075" s="1" t="s">
        <v>560</v>
      </c>
      <c r="D1075">
        <f t="shared" si="82"/>
        <v>1074</v>
      </c>
      <c r="E1075">
        <v>123</v>
      </c>
      <c r="F1075">
        <f t="shared" si="83"/>
        <v>1</v>
      </c>
      <c r="G1075" s="2" t="str">
        <f t="shared" si="84"/>
        <v/>
      </c>
      <c r="H1075" t="s">
        <v>561</v>
      </c>
      <c r="I1075">
        <v>8241</v>
      </c>
      <c r="J1075">
        <v>2198</v>
      </c>
      <c r="K1075">
        <v>2197</v>
      </c>
      <c r="L1075" t="s">
        <v>19</v>
      </c>
      <c r="M1075" t="s">
        <v>20</v>
      </c>
      <c r="N1075">
        <v>242</v>
      </c>
      <c r="O1075">
        <v>1938</v>
      </c>
      <c r="P1075">
        <v>10</v>
      </c>
      <c r="Q1075" t="s">
        <v>1094</v>
      </c>
      <c r="BA1075" s="1"/>
      <c r="BG1075" s="2"/>
    </row>
    <row r="1076" ht="15" customHeight="1">
      <c r="A1076" t="str">
        <f t="shared" si="80"/>
        <v>2018_12_123_2</v>
      </c>
      <c r="B1076" t="str">
        <f t="shared" si="81"/>
        <v>2018_12_8640</v>
      </c>
      <c r="C1076" s="1" t="s">
        <v>560</v>
      </c>
      <c r="D1076">
        <f t="shared" si="82"/>
        <v>1075</v>
      </c>
      <c r="E1076">
        <v>123</v>
      </c>
      <c r="F1076">
        <f t="shared" si="83"/>
        <v>2</v>
      </c>
      <c r="G1076" s="2" t="str">
        <f t="shared" si="84"/>
        <v/>
      </c>
      <c r="H1076" t="s">
        <v>561</v>
      </c>
      <c r="I1076">
        <v>8640</v>
      </c>
      <c r="J1076">
        <v>2197</v>
      </c>
      <c r="K1076">
        <v>2198</v>
      </c>
      <c r="L1076" t="s">
        <v>31</v>
      </c>
      <c r="M1076" t="s">
        <v>20</v>
      </c>
      <c r="N1076">
        <v>421</v>
      </c>
      <c r="O1076">
        <v>1938</v>
      </c>
      <c r="P1076">
        <v>10</v>
      </c>
      <c r="Q1076" t="s">
        <v>1095</v>
      </c>
      <c r="BA1076" s="1"/>
      <c r="BG1076" s="2"/>
    </row>
    <row r="1077" ht="15" customHeight="1">
      <c r="A1077" t="str">
        <f t="shared" si="80"/>
        <v>2018_12_123_3</v>
      </c>
      <c r="B1077" t="str">
        <f t="shared" si="81"/>
        <v>2018_12_9934</v>
      </c>
      <c r="C1077" s="1" t="s">
        <v>560</v>
      </c>
      <c r="D1077">
        <f t="shared" si="82"/>
        <v>1076</v>
      </c>
      <c r="E1077">
        <v>123</v>
      </c>
      <c r="F1077">
        <f t="shared" si="83"/>
        <v>3</v>
      </c>
      <c r="G1077" s="2" t="str">
        <f t="shared" si="84"/>
        <v/>
      </c>
      <c r="H1077" t="s">
        <v>561</v>
      </c>
      <c r="I1077">
        <v>9934</v>
      </c>
      <c r="J1077">
        <v>2198</v>
      </c>
      <c r="K1077">
        <v>2197</v>
      </c>
      <c r="L1077" t="s">
        <v>31</v>
      </c>
      <c r="M1077" t="s">
        <v>20</v>
      </c>
      <c r="N1077">
        <v>226</v>
      </c>
      <c r="O1077">
        <v>1938</v>
      </c>
      <c r="P1077">
        <v>10</v>
      </c>
      <c r="Q1077" t="s">
        <v>1096</v>
      </c>
      <c r="BA1077" s="1"/>
      <c r="BG1077" s="2"/>
    </row>
    <row r="1078" ht="15" customHeight="1">
      <c r="A1078" t="str">
        <f t="shared" si="80"/>
        <v>2018_12_123_4</v>
      </c>
      <c r="B1078" t="str">
        <f t="shared" si="81"/>
        <v>2018_12_11325</v>
      </c>
      <c r="C1078" s="1" t="s">
        <v>560</v>
      </c>
      <c r="D1078">
        <f t="shared" si="82"/>
        <v>1077</v>
      </c>
      <c r="E1078">
        <v>123</v>
      </c>
      <c r="F1078">
        <f t="shared" si="83"/>
        <v>4</v>
      </c>
      <c r="G1078" s="2" t="str">
        <f t="shared" si="84"/>
        <v/>
      </c>
      <c r="H1078" t="s">
        <v>561</v>
      </c>
      <c r="I1078">
        <v>11325</v>
      </c>
      <c r="J1078">
        <v>2197</v>
      </c>
      <c r="K1078">
        <v>2198</v>
      </c>
      <c r="L1078" t="s">
        <v>31</v>
      </c>
      <c r="M1078" t="s">
        <v>20</v>
      </c>
      <c r="N1078">
        <v>334</v>
      </c>
      <c r="O1078">
        <v>1938</v>
      </c>
      <c r="P1078">
        <v>10</v>
      </c>
      <c r="Q1078" t="s">
        <v>1097</v>
      </c>
      <c r="BA1078" s="1"/>
      <c r="BG1078" s="2"/>
    </row>
    <row r="1079" ht="15" customHeight="1">
      <c r="A1079" t="str">
        <f t="shared" si="80"/>
        <v>2018_12_123_5</v>
      </c>
      <c r="B1079" t="str">
        <f t="shared" si="81"/>
        <v>2018_12_11652</v>
      </c>
      <c r="C1079" s="1" t="s">
        <v>560</v>
      </c>
      <c r="D1079">
        <f t="shared" si="82"/>
        <v>1078</v>
      </c>
      <c r="E1079">
        <v>123</v>
      </c>
      <c r="F1079">
        <f t="shared" si="83"/>
        <v>5</v>
      </c>
      <c r="G1079" s="2" t="str">
        <f t="shared" si="84"/>
        <v/>
      </c>
      <c r="H1079" t="s">
        <v>561</v>
      </c>
      <c r="I1079">
        <v>11652</v>
      </c>
      <c r="J1079">
        <v>2198</v>
      </c>
      <c r="K1079">
        <v>2197</v>
      </c>
      <c r="L1079" t="s">
        <v>31</v>
      </c>
      <c r="M1079" t="s">
        <v>20</v>
      </c>
      <c r="N1079">
        <v>226</v>
      </c>
      <c r="O1079">
        <v>1938</v>
      </c>
      <c r="P1079">
        <v>10</v>
      </c>
      <c r="Q1079" t="s">
        <v>1098</v>
      </c>
      <c r="BA1079" s="1"/>
      <c r="BG1079" s="2"/>
    </row>
    <row r="1080" ht="15" customHeight="1">
      <c r="A1080" t="str">
        <f t="shared" si="80"/>
        <v>2018_12_123_6</v>
      </c>
      <c r="B1080" t="str">
        <f t="shared" si="81"/>
        <v>2018_12_11695</v>
      </c>
      <c r="C1080" s="1" t="s">
        <v>560</v>
      </c>
      <c r="D1080">
        <f t="shared" si="82"/>
        <v>1079</v>
      </c>
      <c r="E1080">
        <v>123</v>
      </c>
      <c r="F1080">
        <f t="shared" si="83"/>
        <v>6</v>
      </c>
      <c r="G1080" s="2" t="str">
        <f t="shared" si="84"/>
        <v/>
      </c>
      <c r="H1080" t="s">
        <v>561</v>
      </c>
      <c r="I1080">
        <v>11695</v>
      </c>
      <c r="J1080">
        <v>2197</v>
      </c>
      <c r="K1080">
        <v>2198</v>
      </c>
      <c r="L1080" t="s">
        <v>31</v>
      </c>
      <c r="M1080" t="s">
        <v>20</v>
      </c>
      <c r="N1080">
        <v>207</v>
      </c>
      <c r="O1080">
        <v>1938</v>
      </c>
      <c r="P1080">
        <v>10</v>
      </c>
      <c r="Q1080" t="s">
        <v>1099</v>
      </c>
      <c r="BA1080" s="1"/>
      <c r="BG1080" s="2"/>
    </row>
    <row r="1081" ht="15" customHeight="1">
      <c r="A1081" t="str">
        <f t="shared" si="80"/>
        <v>2018_12_123_7</v>
      </c>
      <c r="B1081" t="str">
        <f t="shared" si="81"/>
        <v>2018_12_12198</v>
      </c>
      <c r="C1081" s="1" t="s">
        <v>560</v>
      </c>
      <c r="D1081">
        <f t="shared" si="82"/>
        <v>1080</v>
      </c>
      <c r="E1081">
        <v>123</v>
      </c>
      <c r="F1081">
        <f t="shared" si="83"/>
        <v>7</v>
      </c>
      <c r="G1081" s="2" t="str">
        <f t="shared" si="84"/>
        <v/>
      </c>
      <c r="H1081" t="s">
        <v>561</v>
      </c>
      <c r="I1081">
        <v>12198</v>
      </c>
      <c r="J1081">
        <v>2198</v>
      </c>
      <c r="K1081">
        <v>2197</v>
      </c>
      <c r="L1081" t="s">
        <v>31</v>
      </c>
      <c r="M1081" t="s">
        <v>20</v>
      </c>
      <c r="N1081">
        <v>98</v>
      </c>
      <c r="O1081">
        <v>1938</v>
      </c>
      <c r="P1081">
        <v>10</v>
      </c>
      <c r="Q1081" t="s">
        <v>1100</v>
      </c>
      <c r="BA1081" s="1"/>
      <c r="BG1081" s="2"/>
    </row>
    <row r="1082" ht="15" customHeight="1">
      <c r="A1082" t="str">
        <f t="shared" si="80"/>
        <v>2018_12_123_8</v>
      </c>
      <c r="B1082" t="str">
        <f t="shared" si="81"/>
        <v>2018_12_12239</v>
      </c>
      <c r="C1082" s="1" t="s">
        <v>560</v>
      </c>
      <c r="D1082">
        <f t="shared" si="82"/>
        <v>1081</v>
      </c>
      <c r="E1082">
        <v>123</v>
      </c>
      <c r="F1082">
        <f t="shared" si="83"/>
        <v>8</v>
      </c>
      <c r="G1082" s="2" t="str">
        <f t="shared" si="84"/>
        <v/>
      </c>
      <c r="H1082" t="s">
        <v>561</v>
      </c>
      <c r="I1082">
        <v>12239</v>
      </c>
      <c r="J1082">
        <v>2197</v>
      </c>
      <c r="K1082">
        <v>2198</v>
      </c>
      <c r="L1082" t="s">
        <v>31</v>
      </c>
      <c r="M1082" t="s">
        <v>20</v>
      </c>
      <c r="N1082">
        <v>104</v>
      </c>
      <c r="O1082">
        <v>1938</v>
      </c>
      <c r="P1082">
        <v>10</v>
      </c>
      <c r="Q1082" t="s">
        <v>1101</v>
      </c>
      <c r="BA1082" s="1"/>
      <c r="BG1082" s="2"/>
    </row>
    <row r="1083" ht="15" customHeight="1">
      <c r="A1083" t="str">
        <f t="shared" si="80"/>
        <v>2018_12_123_9</v>
      </c>
      <c r="B1083" t="str">
        <f t="shared" si="81"/>
        <v>2018_12_12435</v>
      </c>
      <c r="C1083" s="1" t="s">
        <v>560</v>
      </c>
      <c r="D1083">
        <f t="shared" si="82"/>
        <v>1082</v>
      </c>
      <c r="E1083">
        <v>123</v>
      </c>
      <c r="F1083">
        <f t="shared" si="83"/>
        <v>9</v>
      </c>
      <c r="G1083" s="2" t="str">
        <f t="shared" si="84"/>
        <v>x</v>
      </c>
      <c r="H1083" t="s">
        <v>561</v>
      </c>
      <c r="I1083">
        <v>12435</v>
      </c>
      <c r="J1083">
        <v>2198</v>
      </c>
      <c r="K1083">
        <v>2197</v>
      </c>
      <c r="L1083" t="s">
        <v>20</v>
      </c>
      <c r="M1083" t="s">
        <v>20</v>
      </c>
      <c r="N1083">
        <v>59</v>
      </c>
      <c r="O1083">
        <v>1938</v>
      </c>
      <c r="P1083">
        <v>10</v>
      </c>
      <c r="Q1083" t="s">
        <v>1102</v>
      </c>
      <c r="BA1083" s="1"/>
      <c r="BG1083" s="2"/>
    </row>
    <row r="1084" ht="15" customHeight="1">
      <c r="A1084" t="str">
        <f t="shared" si="80"/>
        <v>2018_12_124_1</v>
      </c>
      <c r="B1084" t="str">
        <f t="shared" si="81"/>
        <v>2018_12_7822</v>
      </c>
      <c r="C1084" s="1" t="s">
        <v>560</v>
      </c>
      <c r="D1084">
        <f t="shared" si="82"/>
        <v>1083</v>
      </c>
      <c r="E1084">
        <v>124</v>
      </c>
      <c r="F1084">
        <f t="shared" si="83"/>
        <v>1</v>
      </c>
      <c r="G1084" s="2" t="str">
        <f t="shared" si="84"/>
        <v/>
      </c>
      <c r="H1084" t="s">
        <v>561</v>
      </c>
      <c r="I1084">
        <v>7822</v>
      </c>
      <c r="J1084">
        <v>2562</v>
      </c>
      <c r="K1084">
        <v>2561</v>
      </c>
      <c r="L1084" t="s">
        <v>19</v>
      </c>
      <c r="M1084" t="s">
        <v>20</v>
      </c>
      <c r="N1084">
        <v>865</v>
      </c>
      <c r="O1084">
        <v>3486</v>
      </c>
      <c r="P1084">
        <v>11</v>
      </c>
      <c r="Q1084" t="s">
        <v>1103</v>
      </c>
      <c r="BA1084" s="1"/>
      <c r="BG1084" s="2"/>
    </row>
    <row r="1085" ht="15" customHeight="1">
      <c r="A1085" t="str">
        <f t="shared" si="80"/>
        <v>2018_12_124_2</v>
      </c>
      <c r="B1085" t="str">
        <f t="shared" si="81"/>
        <v>2018_12_9608</v>
      </c>
      <c r="C1085" s="1" t="s">
        <v>560</v>
      </c>
      <c r="D1085">
        <f t="shared" si="82"/>
        <v>1084</v>
      </c>
      <c r="E1085">
        <v>124</v>
      </c>
      <c r="F1085">
        <f t="shared" si="83"/>
        <v>2</v>
      </c>
      <c r="G1085" s="2" t="str">
        <f t="shared" si="84"/>
        <v/>
      </c>
      <c r="H1085" t="s">
        <v>561</v>
      </c>
      <c r="I1085">
        <v>9608</v>
      </c>
      <c r="J1085">
        <v>2561</v>
      </c>
      <c r="K1085">
        <v>2562</v>
      </c>
      <c r="L1085" t="s">
        <v>31</v>
      </c>
      <c r="M1085" t="s">
        <v>20</v>
      </c>
      <c r="N1085">
        <v>385</v>
      </c>
      <c r="O1085">
        <v>3486</v>
      </c>
      <c r="P1085">
        <v>11</v>
      </c>
      <c r="Q1085" t="s">
        <v>1104</v>
      </c>
      <c r="BA1085" s="1"/>
      <c r="BG1085" s="2"/>
    </row>
    <row r="1086" ht="15" customHeight="1">
      <c r="A1086" t="str">
        <f t="shared" si="80"/>
        <v>2018_12_124_3</v>
      </c>
      <c r="B1086" t="str">
        <f t="shared" si="81"/>
        <v>2018_12_10125</v>
      </c>
      <c r="C1086" s="1" t="s">
        <v>560</v>
      </c>
      <c r="D1086">
        <f t="shared" si="82"/>
        <v>1085</v>
      </c>
      <c r="E1086">
        <v>124</v>
      </c>
      <c r="F1086">
        <f t="shared" si="83"/>
        <v>3</v>
      </c>
      <c r="G1086" s="2" t="str">
        <f t="shared" si="84"/>
        <v/>
      </c>
      <c r="H1086" t="s">
        <v>561</v>
      </c>
      <c r="I1086">
        <v>10125</v>
      </c>
      <c r="J1086">
        <v>2562</v>
      </c>
      <c r="K1086">
        <v>2561</v>
      </c>
      <c r="L1086" t="s">
        <v>31</v>
      </c>
      <c r="M1086" t="s">
        <v>20</v>
      </c>
      <c r="N1086">
        <v>317</v>
      </c>
      <c r="O1086">
        <v>3486</v>
      </c>
      <c r="P1086">
        <v>11</v>
      </c>
      <c r="Q1086" t="s">
        <v>1105</v>
      </c>
      <c r="BA1086" s="1"/>
      <c r="BG1086" s="2"/>
    </row>
    <row r="1087" ht="15" customHeight="1">
      <c r="A1087" t="str">
        <f t="shared" si="80"/>
        <v>2018_12_124_4</v>
      </c>
      <c r="B1087" t="str">
        <f t="shared" si="81"/>
        <v>2018_12_10893</v>
      </c>
      <c r="C1087" s="1" t="s">
        <v>560</v>
      </c>
      <c r="D1087">
        <f t="shared" si="82"/>
        <v>1086</v>
      </c>
      <c r="E1087">
        <v>124</v>
      </c>
      <c r="F1087">
        <f t="shared" si="83"/>
        <v>4</v>
      </c>
      <c r="G1087" s="2" t="str">
        <f t="shared" si="84"/>
        <v/>
      </c>
      <c r="H1087" t="s">
        <v>561</v>
      </c>
      <c r="I1087">
        <v>10893</v>
      </c>
      <c r="J1087">
        <v>2561</v>
      </c>
      <c r="K1087">
        <v>2562</v>
      </c>
      <c r="L1087" t="s">
        <v>31</v>
      </c>
      <c r="M1087" t="s">
        <v>20</v>
      </c>
      <c r="N1087">
        <v>463</v>
      </c>
      <c r="O1087">
        <v>3486</v>
      </c>
      <c r="P1087">
        <v>11</v>
      </c>
      <c r="Q1087" t="s">
        <v>1106</v>
      </c>
      <c r="BA1087" s="1"/>
      <c r="BG1087" s="2"/>
    </row>
    <row r="1088" ht="15" customHeight="1">
      <c r="A1088" t="str">
        <f t="shared" si="80"/>
        <v>2018_12_124_5</v>
      </c>
      <c r="B1088" t="str">
        <f t="shared" si="81"/>
        <v>2018_12_11094</v>
      </c>
      <c r="C1088" s="1" t="s">
        <v>560</v>
      </c>
      <c r="D1088">
        <f t="shared" si="82"/>
        <v>1087</v>
      </c>
      <c r="E1088">
        <v>124</v>
      </c>
      <c r="F1088">
        <f t="shared" si="83"/>
        <v>5</v>
      </c>
      <c r="G1088" s="2" t="str">
        <f t="shared" si="84"/>
        <v/>
      </c>
      <c r="H1088" t="s">
        <v>561</v>
      </c>
      <c r="I1088">
        <v>11094</v>
      </c>
      <c r="J1088">
        <v>2562</v>
      </c>
      <c r="K1088">
        <v>2561</v>
      </c>
      <c r="L1088" t="s">
        <v>31</v>
      </c>
      <c r="M1088" t="s">
        <v>20</v>
      </c>
      <c r="N1088">
        <v>346</v>
      </c>
      <c r="O1088">
        <v>3486</v>
      </c>
      <c r="P1088">
        <v>11</v>
      </c>
      <c r="Q1088" t="s">
        <v>1107</v>
      </c>
      <c r="BA1088" s="1"/>
      <c r="BG1088" s="2"/>
    </row>
    <row r="1089" ht="15" customHeight="1">
      <c r="A1089" t="str">
        <f t="shared" si="80"/>
        <v>2018_12_124_6</v>
      </c>
      <c r="B1089" t="str">
        <f t="shared" si="81"/>
        <v>2018_12_11953</v>
      </c>
      <c r="C1089" s="1" t="s">
        <v>560</v>
      </c>
      <c r="D1089">
        <f t="shared" si="82"/>
        <v>1088</v>
      </c>
      <c r="E1089">
        <v>124</v>
      </c>
      <c r="F1089">
        <f t="shared" si="83"/>
        <v>6</v>
      </c>
      <c r="G1089" s="2" t="str">
        <f t="shared" si="84"/>
        <v/>
      </c>
      <c r="H1089" t="s">
        <v>561</v>
      </c>
      <c r="I1089">
        <v>11953</v>
      </c>
      <c r="J1089">
        <v>2561</v>
      </c>
      <c r="K1089">
        <v>2562</v>
      </c>
      <c r="L1089" t="s">
        <v>31</v>
      </c>
      <c r="M1089" t="s">
        <v>20</v>
      </c>
      <c r="N1089">
        <v>182</v>
      </c>
      <c r="O1089">
        <v>3486</v>
      </c>
      <c r="P1089">
        <v>11</v>
      </c>
      <c r="Q1089" t="s">
        <v>1108</v>
      </c>
      <c r="BA1089" s="1"/>
      <c r="BG1089" s="2"/>
    </row>
    <row r="1090" ht="15" customHeight="1">
      <c r="A1090" t="str">
        <f t="shared" ref="A1090:A1153" si="85">CONCATENATE($C1090,"_",$E1090,"_",$F1090)</f>
        <v>2018_12_124_7</v>
      </c>
      <c r="B1090" t="str">
        <f t="shared" ref="B1090:B1153" si="86">CONCATENATE($C1090,"_",$I1090)</f>
        <v>2018_12_12035</v>
      </c>
      <c r="C1090" s="1" t="s">
        <v>560</v>
      </c>
      <c r="D1090">
        <f t="shared" ref="D1090:D1153" si="87">IF(ISNUMBER($D1089),$D1089+1,1)</f>
        <v>1089</v>
      </c>
      <c r="E1090">
        <v>124</v>
      </c>
      <c r="F1090">
        <f t="shared" ref="F1090:F1153" si="88">IF($E1090="","",IF($E1090=$E1089,$F1089+1,1))</f>
        <v>7</v>
      </c>
      <c r="G1090" s="2" t="str">
        <f t="shared" ref="G1090:G1153" si="89">IF($E1091=$E1090,"","x")</f>
        <v/>
      </c>
      <c r="H1090" t="s">
        <v>561</v>
      </c>
      <c r="I1090">
        <v>12035</v>
      </c>
      <c r="J1090">
        <v>2562</v>
      </c>
      <c r="K1090">
        <v>2561</v>
      </c>
      <c r="L1090" t="s">
        <v>31</v>
      </c>
      <c r="M1090" t="s">
        <v>20</v>
      </c>
      <c r="N1090">
        <v>343</v>
      </c>
      <c r="O1090">
        <v>3486</v>
      </c>
      <c r="P1090">
        <v>11</v>
      </c>
      <c r="Q1090" t="s">
        <v>1109</v>
      </c>
      <c r="BA1090" s="1"/>
      <c r="BG1090" s="2"/>
    </row>
    <row r="1091" ht="15" customHeight="1">
      <c r="A1091" t="str">
        <f t="shared" si="85"/>
        <v>2018_12_124_8</v>
      </c>
      <c r="B1091" t="str">
        <f t="shared" si="86"/>
        <v>2018_12_12126</v>
      </c>
      <c r="C1091" s="1" t="s">
        <v>560</v>
      </c>
      <c r="D1091">
        <f t="shared" si="87"/>
        <v>1090</v>
      </c>
      <c r="E1091">
        <v>124</v>
      </c>
      <c r="F1091">
        <f t="shared" si="88"/>
        <v>8</v>
      </c>
      <c r="G1091" s="2" t="str">
        <f t="shared" si="89"/>
        <v/>
      </c>
      <c r="H1091" t="s">
        <v>561</v>
      </c>
      <c r="I1091">
        <v>12126</v>
      </c>
      <c r="J1091">
        <v>2561</v>
      </c>
      <c r="K1091">
        <v>2562</v>
      </c>
      <c r="L1091" t="s">
        <v>31</v>
      </c>
      <c r="M1091" t="s">
        <v>20</v>
      </c>
      <c r="N1091">
        <v>204</v>
      </c>
      <c r="O1091">
        <v>3486</v>
      </c>
      <c r="P1091">
        <v>11</v>
      </c>
      <c r="Q1091" t="s">
        <v>1110</v>
      </c>
      <c r="BA1091" s="1"/>
      <c r="BG1091" s="2"/>
    </row>
    <row r="1092" ht="15" customHeight="1">
      <c r="A1092" t="str">
        <f t="shared" si="85"/>
        <v>2018_12_124_9</v>
      </c>
      <c r="B1092" t="str">
        <f t="shared" si="86"/>
        <v>2018_12_12156</v>
      </c>
      <c r="C1092" s="1" t="s">
        <v>560</v>
      </c>
      <c r="D1092">
        <f t="shared" si="87"/>
        <v>1091</v>
      </c>
      <c r="E1092">
        <v>124</v>
      </c>
      <c r="F1092">
        <f t="shared" si="88"/>
        <v>9</v>
      </c>
      <c r="G1092" s="2" t="str">
        <f t="shared" si="89"/>
        <v/>
      </c>
      <c r="H1092" t="s">
        <v>561</v>
      </c>
      <c r="I1092">
        <v>12156</v>
      </c>
      <c r="J1092">
        <v>2562</v>
      </c>
      <c r="K1092">
        <v>2561</v>
      </c>
      <c r="L1092" t="s">
        <v>31</v>
      </c>
      <c r="M1092" t="s">
        <v>20</v>
      </c>
      <c r="N1092">
        <v>225</v>
      </c>
      <c r="O1092">
        <v>3486</v>
      </c>
      <c r="P1092">
        <v>11</v>
      </c>
      <c r="Q1092" t="s">
        <v>1111</v>
      </c>
      <c r="BA1092" s="1"/>
      <c r="BG1092" s="2"/>
    </row>
    <row r="1093" ht="15" customHeight="1">
      <c r="A1093" t="str">
        <f t="shared" si="85"/>
        <v>2018_12_124_10</v>
      </c>
      <c r="B1093" t="str">
        <f t="shared" si="86"/>
        <v>2018_12_12503</v>
      </c>
      <c r="C1093" s="1" t="s">
        <v>560</v>
      </c>
      <c r="D1093">
        <f t="shared" si="87"/>
        <v>1092</v>
      </c>
      <c r="E1093">
        <v>124</v>
      </c>
      <c r="F1093">
        <f t="shared" si="88"/>
        <v>10</v>
      </c>
      <c r="G1093" s="2" t="str">
        <f t="shared" si="89"/>
        <v>x</v>
      </c>
      <c r="H1093" t="s">
        <v>561</v>
      </c>
      <c r="I1093">
        <v>12503</v>
      </c>
      <c r="J1093">
        <v>2561</v>
      </c>
      <c r="K1093">
        <v>2562</v>
      </c>
      <c r="L1093" t="s">
        <v>20</v>
      </c>
      <c r="M1093" t="s">
        <v>20</v>
      </c>
      <c r="N1093">
        <v>135</v>
      </c>
      <c r="O1093">
        <v>3486</v>
      </c>
      <c r="P1093">
        <v>11</v>
      </c>
      <c r="Q1093" t="s">
        <v>1112</v>
      </c>
      <c r="BA1093" s="1"/>
      <c r="BG1093" s="2"/>
    </row>
    <row r="1094" ht="15" customHeight="1">
      <c r="A1094" t="str">
        <f t="shared" si="85"/>
        <v>2018_12_125_1</v>
      </c>
      <c r="B1094" t="str">
        <f t="shared" si="86"/>
        <v>2018_12_8963</v>
      </c>
      <c r="C1094" s="1" t="s">
        <v>560</v>
      </c>
      <c r="D1094">
        <f t="shared" si="87"/>
        <v>1093</v>
      </c>
      <c r="E1094">
        <v>125</v>
      </c>
      <c r="F1094">
        <f t="shared" si="88"/>
        <v>1</v>
      </c>
      <c r="G1094" s="2" t="str">
        <f t="shared" si="89"/>
        <v/>
      </c>
      <c r="H1094" t="s">
        <v>561</v>
      </c>
      <c r="I1094">
        <v>8963</v>
      </c>
      <c r="J1094">
        <v>2590</v>
      </c>
      <c r="K1094">
        <v>2589</v>
      </c>
      <c r="L1094" t="s">
        <v>158</v>
      </c>
      <c r="M1094" t="s">
        <v>20</v>
      </c>
      <c r="N1094">
        <v>60</v>
      </c>
      <c r="O1094">
        <v>475</v>
      </c>
      <c r="P1094">
        <v>8</v>
      </c>
      <c r="Q1094" t="s">
        <v>1113</v>
      </c>
      <c r="BA1094" s="1"/>
      <c r="BG1094" s="2"/>
    </row>
    <row r="1095" ht="15" customHeight="1">
      <c r="A1095" t="str">
        <f t="shared" si="85"/>
        <v>2018_12_125_2</v>
      </c>
      <c r="B1095" t="str">
        <f t="shared" si="86"/>
        <v>2018_12_8977</v>
      </c>
      <c r="C1095" s="1" t="s">
        <v>560</v>
      </c>
      <c r="D1095">
        <f t="shared" si="87"/>
        <v>1094</v>
      </c>
      <c r="E1095">
        <v>125</v>
      </c>
      <c r="F1095">
        <f t="shared" si="88"/>
        <v>2</v>
      </c>
      <c r="G1095" s="2" t="str">
        <f t="shared" si="89"/>
        <v/>
      </c>
      <c r="H1095" t="s">
        <v>561</v>
      </c>
      <c r="I1095">
        <v>8977</v>
      </c>
      <c r="J1095">
        <v>2589</v>
      </c>
      <c r="K1095">
        <v>2590</v>
      </c>
      <c r="L1095" t="s">
        <v>31</v>
      </c>
      <c r="M1095" t="s">
        <v>20</v>
      </c>
      <c r="N1095">
        <v>128</v>
      </c>
      <c r="O1095">
        <v>475</v>
      </c>
      <c r="P1095">
        <v>8</v>
      </c>
      <c r="Q1095" t="s">
        <v>1114</v>
      </c>
      <c r="BA1095" s="1"/>
      <c r="BG1095" s="2"/>
    </row>
    <row r="1096" ht="15" customHeight="1">
      <c r="A1096" t="str">
        <f t="shared" si="85"/>
        <v>2018_12_125_3</v>
      </c>
      <c r="B1096" t="str">
        <f t="shared" si="86"/>
        <v>2018_12_9240</v>
      </c>
      <c r="C1096" s="1" t="s">
        <v>560</v>
      </c>
      <c r="D1096">
        <f t="shared" si="87"/>
        <v>1095</v>
      </c>
      <c r="E1096">
        <v>125</v>
      </c>
      <c r="F1096">
        <f t="shared" si="88"/>
        <v>3</v>
      </c>
      <c r="G1096" s="2" t="str">
        <f t="shared" si="89"/>
        <v/>
      </c>
      <c r="H1096" t="s">
        <v>561</v>
      </c>
      <c r="I1096">
        <v>9240</v>
      </c>
      <c r="J1096">
        <v>2590</v>
      </c>
      <c r="K1096">
        <v>2589</v>
      </c>
      <c r="L1096" t="s">
        <v>31</v>
      </c>
      <c r="M1096" t="s">
        <v>20</v>
      </c>
      <c r="N1096">
        <v>28</v>
      </c>
      <c r="O1096">
        <v>475</v>
      </c>
      <c r="P1096">
        <v>8</v>
      </c>
      <c r="Q1096" t="s">
        <v>1115</v>
      </c>
      <c r="BA1096" s="1"/>
      <c r="BG1096" s="2"/>
    </row>
    <row r="1097" ht="15" customHeight="1">
      <c r="A1097" t="str">
        <f t="shared" si="85"/>
        <v>2018_12_125_4</v>
      </c>
      <c r="B1097" t="str">
        <f t="shared" si="86"/>
        <v>2018_12_9275</v>
      </c>
      <c r="C1097" s="1" t="s">
        <v>560</v>
      </c>
      <c r="D1097">
        <f t="shared" si="87"/>
        <v>1096</v>
      </c>
      <c r="E1097">
        <v>125</v>
      </c>
      <c r="F1097">
        <f t="shared" si="88"/>
        <v>4</v>
      </c>
      <c r="G1097" s="2" t="str">
        <f t="shared" si="89"/>
        <v/>
      </c>
      <c r="H1097" t="s">
        <v>561</v>
      </c>
      <c r="I1097">
        <v>9275</v>
      </c>
      <c r="J1097">
        <v>2589</v>
      </c>
      <c r="K1097">
        <v>2590</v>
      </c>
      <c r="L1097" t="s">
        <v>31</v>
      </c>
      <c r="M1097" t="s">
        <v>20</v>
      </c>
      <c r="N1097">
        <v>82</v>
      </c>
      <c r="O1097">
        <v>475</v>
      </c>
      <c r="P1097">
        <v>8</v>
      </c>
      <c r="Q1097" t="s">
        <v>1116</v>
      </c>
      <c r="BA1097" s="1"/>
      <c r="BG1097" s="2"/>
    </row>
    <row r="1098" ht="15" customHeight="1">
      <c r="A1098" t="str">
        <f t="shared" si="85"/>
        <v>2018_12_125_5</v>
      </c>
      <c r="B1098" t="str">
        <f t="shared" si="86"/>
        <v>2018_12_12591</v>
      </c>
      <c r="C1098" s="1" t="s">
        <v>560</v>
      </c>
      <c r="D1098">
        <f t="shared" si="87"/>
        <v>1097</v>
      </c>
      <c r="E1098">
        <v>125</v>
      </c>
      <c r="F1098">
        <f t="shared" si="88"/>
        <v>5</v>
      </c>
      <c r="G1098" s="2" t="str">
        <f t="shared" si="89"/>
        <v/>
      </c>
      <c r="H1098" t="s">
        <v>561</v>
      </c>
      <c r="I1098">
        <v>12591</v>
      </c>
      <c r="J1098">
        <v>2590</v>
      </c>
      <c r="K1098">
        <v>2589</v>
      </c>
      <c r="L1098" t="s">
        <v>31</v>
      </c>
      <c r="M1098" t="s">
        <v>20</v>
      </c>
      <c r="N1098">
        <v>40</v>
      </c>
      <c r="O1098">
        <v>475</v>
      </c>
      <c r="P1098">
        <v>8</v>
      </c>
      <c r="Q1098" t="s">
        <v>1117</v>
      </c>
      <c r="BA1098" s="1"/>
      <c r="BG1098" s="2"/>
    </row>
    <row r="1099" ht="15" customHeight="1">
      <c r="A1099" t="str">
        <f t="shared" si="85"/>
        <v>2018_12_125_6</v>
      </c>
      <c r="B1099" t="str">
        <f t="shared" si="86"/>
        <v>2018_12_13402</v>
      </c>
      <c r="C1099" s="1" t="s">
        <v>560</v>
      </c>
      <c r="D1099">
        <f t="shared" si="87"/>
        <v>1098</v>
      </c>
      <c r="E1099">
        <v>125</v>
      </c>
      <c r="F1099">
        <f t="shared" si="88"/>
        <v>6</v>
      </c>
      <c r="G1099" s="2" t="str">
        <f t="shared" si="89"/>
        <v/>
      </c>
      <c r="H1099" t="s">
        <v>561</v>
      </c>
      <c r="I1099">
        <v>13402</v>
      </c>
      <c r="J1099">
        <v>2589</v>
      </c>
      <c r="K1099">
        <v>2590</v>
      </c>
      <c r="L1099" t="s">
        <v>31</v>
      </c>
      <c r="M1099" t="s">
        <v>20</v>
      </c>
      <c r="N1099">
        <v>104</v>
      </c>
      <c r="O1099">
        <v>475</v>
      </c>
      <c r="P1099">
        <v>8</v>
      </c>
      <c r="Q1099" t="s">
        <v>1118</v>
      </c>
      <c r="BA1099" s="1"/>
      <c r="BG1099" s="2"/>
    </row>
    <row r="1100" ht="15" customHeight="1">
      <c r="A1100" t="str">
        <f t="shared" si="85"/>
        <v>2018_12_125_7</v>
      </c>
      <c r="B1100" t="str">
        <f t="shared" si="86"/>
        <v>2018_12_13440</v>
      </c>
      <c r="C1100" s="1" t="s">
        <v>560</v>
      </c>
      <c r="D1100">
        <f t="shared" si="87"/>
        <v>1099</v>
      </c>
      <c r="E1100">
        <v>125</v>
      </c>
      <c r="F1100">
        <f t="shared" si="88"/>
        <v>7</v>
      </c>
      <c r="G1100" s="2" t="str">
        <f t="shared" si="89"/>
        <v>x</v>
      </c>
      <c r="H1100" t="s">
        <v>561</v>
      </c>
      <c r="I1100">
        <v>13440</v>
      </c>
      <c r="J1100">
        <v>2590</v>
      </c>
      <c r="K1100">
        <v>2589</v>
      </c>
      <c r="L1100" t="s">
        <v>20</v>
      </c>
      <c r="M1100" t="s">
        <v>20</v>
      </c>
      <c r="N1100">
        <v>12</v>
      </c>
      <c r="O1100">
        <v>475</v>
      </c>
      <c r="P1100">
        <v>8</v>
      </c>
      <c r="Q1100" t="s">
        <v>1119</v>
      </c>
      <c r="BA1100" s="1"/>
      <c r="BG1100" s="2"/>
    </row>
    <row r="1101" ht="15" customHeight="1">
      <c r="A1101" t="str">
        <f t="shared" si="85"/>
        <v>2018_12_126_1</v>
      </c>
      <c r="B1101" t="str">
        <f t="shared" si="86"/>
        <v>2018_12_7918</v>
      </c>
      <c r="C1101" s="1" t="s">
        <v>560</v>
      </c>
      <c r="D1101">
        <f t="shared" si="87"/>
        <v>1100</v>
      </c>
      <c r="E1101">
        <v>126</v>
      </c>
      <c r="F1101">
        <f t="shared" si="88"/>
        <v>1</v>
      </c>
      <c r="G1101" s="2" t="str">
        <f t="shared" si="89"/>
        <v/>
      </c>
      <c r="H1101" t="s">
        <v>561</v>
      </c>
      <c r="I1101">
        <v>7918</v>
      </c>
      <c r="J1101">
        <v>2618</v>
      </c>
      <c r="K1101">
        <v>2617</v>
      </c>
      <c r="L1101" t="s">
        <v>19</v>
      </c>
      <c r="M1101" t="s">
        <v>20</v>
      </c>
      <c r="N1101">
        <v>103</v>
      </c>
      <c r="O1101">
        <v>2241</v>
      </c>
      <c r="P1101">
        <v>11</v>
      </c>
      <c r="Q1101" t="s">
        <v>1120</v>
      </c>
      <c r="BA1101" s="1"/>
      <c r="BG1101" s="2"/>
    </row>
    <row r="1102" ht="15" customHeight="1">
      <c r="A1102" t="str">
        <f t="shared" si="85"/>
        <v>2018_12_126_2</v>
      </c>
      <c r="B1102" t="str">
        <f t="shared" si="86"/>
        <v>2018_12_8641</v>
      </c>
      <c r="C1102" s="1" t="s">
        <v>560</v>
      </c>
      <c r="D1102">
        <f t="shared" si="87"/>
        <v>1101</v>
      </c>
      <c r="E1102">
        <v>126</v>
      </c>
      <c r="F1102">
        <f t="shared" si="88"/>
        <v>2</v>
      </c>
      <c r="G1102" s="2" t="str">
        <f t="shared" si="89"/>
        <v/>
      </c>
      <c r="H1102" t="s">
        <v>561</v>
      </c>
      <c r="I1102">
        <v>8641</v>
      </c>
      <c r="J1102">
        <v>2617</v>
      </c>
      <c r="K1102">
        <v>2618</v>
      </c>
      <c r="L1102" t="s">
        <v>31</v>
      </c>
      <c r="M1102" t="s">
        <v>20</v>
      </c>
      <c r="N1102">
        <v>119</v>
      </c>
      <c r="O1102">
        <v>2241</v>
      </c>
      <c r="P1102">
        <v>11</v>
      </c>
      <c r="Q1102" t="s">
        <v>1121</v>
      </c>
      <c r="BA1102" s="1"/>
      <c r="BG1102" s="2"/>
    </row>
    <row r="1103" ht="15" customHeight="1">
      <c r="A1103" t="str">
        <f t="shared" si="85"/>
        <v>2018_12_126_3</v>
      </c>
      <c r="B1103" t="str">
        <f t="shared" si="86"/>
        <v>2018_12_8964</v>
      </c>
      <c r="C1103" s="1" t="s">
        <v>560</v>
      </c>
      <c r="D1103">
        <f t="shared" si="87"/>
        <v>1102</v>
      </c>
      <c r="E1103">
        <v>126</v>
      </c>
      <c r="F1103">
        <f t="shared" si="88"/>
        <v>3</v>
      </c>
      <c r="G1103" s="2" t="str">
        <f t="shared" si="89"/>
        <v/>
      </c>
      <c r="H1103" t="s">
        <v>561</v>
      </c>
      <c r="I1103">
        <v>8964</v>
      </c>
      <c r="J1103">
        <v>2618</v>
      </c>
      <c r="K1103">
        <v>2617</v>
      </c>
      <c r="L1103" t="s">
        <v>31</v>
      </c>
      <c r="M1103" t="s">
        <v>20</v>
      </c>
      <c r="N1103">
        <v>189</v>
      </c>
      <c r="O1103">
        <v>2241</v>
      </c>
      <c r="P1103">
        <v>11</v>
      </c>
      <c r="Q1103" t="s">
        <v>1122</v>
      </c>
      <c r="BA1103" s="1"/>
      <c r="BG1103" s="2"/>
    </row>
    <row r="1104" ht="15" customHeight="1">
      <c r="A1104" t="str">
        <f t="shared" si="85"/>
        <v>2018_12_126_4</v>
      </c>
      <c r="B1104" t="str">
        <f t="shared" si="86"/>
        <v>2018_12_10612</v>
      </c>
      <c r="C1104" s="1" t="s">
        <v>560</v>
      </c>
      <c r="D1104">
        <f t="shared" si="87"/>
        <v>1103</v>
      </c>
      <c r="E1104">
        <v>126</v>
      </c>
      <c r="F1104">
        <f t="shared" si="88"/>
        <v>4</v>
      </c>
      <c r="G1104" s="2" t="str">
        <f t="shared" si="89"/>
        <v/>
      </c>
      <c r="H1104" t="s">
        <v>561</v>
      </c>
      <c r="I1104">
        <v>10612</v>
      </c>
      <c r="J1104">
        <v>2617</v>
      </c>
      <c r="K1104">
        <v>2618</v>
      </c>
      <c r="L1104" t="s">
        <v>31</v>
      </c>
      <c r="M1104" t="s">
        <v>20</v>
      </c>
      <c r="N1104">
        <v>330</v>
      </c>
      <c r="O1104">
        <v>2241</v>
      </c>
      <c r="P1104">
        <v>11</v>
      </c>
      <c r="Q1104" t="s">
        <v>1123</v>
      </c>
      <c r="BA1104" s="1"/>
      <c r="BG1104" s="2"/>
    </row>
    <row r="1105" ht="15" customHeight="1">
      <c r="A1105" t="str">
        <f t="shared" si="85"/>
        <v>2018_12_126_5</v>
      </c>
      <c r="B1105" t="str">
        <f t="shared" si="86"/>
        <v>2018_12_11394</v>
      </c>
      <c r="C1105" s="1" t="s">
        <v>560</v>
      </c>
      <c r="D1105">
        <f t="shared" si="87"/>
        <v>1104</v>
      </c>
      <c r="E1105">
        <v>126</v>
      </c>
      <c r="F1105">
        <f t="shared" si="88"/>
        <v>5</v>
      </c>
      <c r="G1105" s="2" t="str">
        <f t="shared" si="89"/>
        <v/>
      </c>
      <c r="H1105" t="s">
        <v>561</v>
      </c>
      <c r="I1105">
        <v>11394</v>
      </c>
      <c r="J1105">
        <v>2618</v>
      </c>
      <c r="K1105">
        <v>2617</v>
      </c>
      <c r="L1105" t="s">
        <v>31</v>
      </c>
      <c r="M1105" t="s">
        <v>20</v>
      </c>
      <c r="N1105">
        <v>545</v>
      </c>
      <c r="O1105">
        <v>2241</v>
      </c>
      <c r="P1105">
        <v>11</v>
      </c>
      <c r="Q1105" t="s">
        <v>1124</v>
      </c>
      <c r="BA1105" s="1"/>
      <c r="BG1105" s="2"/>
    </row>
    <row r="1106" ht="15" customHeight="1">
      <c r="A1106" t="str">
        <f t="shared" si="85"/>
        <v>2018_12_126_6</v>
      </c>
      <c r="B1106" t="str">
        <f t="shared" si="86"/>
        <v>2018_12_12276</v>
      </c>
      <c r="C1106" s="1" t="s">
        <v>560</v>
      </c>
      <c r="D1106">
        <f t="shared" si="87"/>
        <v>1105</v>
      </c>
      <c r="E1106">
        <v>126</v>
      </c>
      <c r="F1106">
        <f t="shared" si="88"/>
        <v>6</v>
      </c>
      <c r="G1106" s="2" t="str">
        <f t="shared" si="89"/>
        <v/>
      </c>
      <c r="H1106" t="s">
        <v>561</v>
      </c>
      <c r="I1106">
        <v>12276</v>
      </c>
      <c r="J1106">
        <v>2617</v>
      </c>
      <c r="K1106">
        <v>2618</v>
      </c>
      <c r="L1106" t="s">
        <v>31</v>
      </c>
      <c r="M1106" t="s">
        <v>20</v>
      </c>
      <c r="N1106">
        <v>214</v>
      </c>
      <c r="O1106">
        <v>2241</v>
      </c>
      <c r="P1106">
        <v>11</v>
      </c>
      <c r="Q1106" t="s">
        <v>1125</v>
      </c>
      <c r="BA1106" s="1"/>
      <c r="BG1106" s="2"/>
    </row>
    <row r="1107" ht="15" customHeight="1">
      <c r="A1107" t="str">
        <f t="shared" si="85"/>
        <v>2018_12_126_7</v>
      </c>
      <c r="B1107" t="str">
        <f t="shared" si="86"/>
        <v>2018_12_12879</v>
      </c>
      <c r="C1107" s="1" t="s">
        <v>560</v>
      </c>
      <c r="D1107">
        <f t="shared" si="87"/>
        <v>1106</v>
      </c>
      <c r="E1107">
        <v>126</v>
      </c>
      <c r="F1107">
        <f t="shared" si="88"/>
        <v>7</v>
      </c>
      <c r="G1107" s="2" t="str">
        <f t="shared" si="89"/>
        <v/>
      </c>
      <c r="H1107" t="s">
        <v>561</v>
      </c>
      <c r="I1107">
        <v>12879</v>
      </c>
      <c r="J1107">
        <v>2618</v>
      </c>
      <c r="K1107">
        <v>2617</v>
      </c>
      <c r="L1107" t="s">
        <v>31</v>
      </c>
      <c r="M1107" t="s">
        <v>20</v>
      </c>
      <c r="N1107">
        <v>320</v>
      </c>
      <c r="O1107">
        <v>2241</v>
      </c>
      <c r="P1107">
        <v>11</v>
      </c>
      <c r="Q1107" t="s">
        <v>1126</v>
      </c>
      <c r="BA1107" s="1"/>
      <c r="BG1107" s="2"/>
    </row>
    <row r="1108" ht="15" customHeight="1">
      <c r="A1108" t="str">
        <f t="shared" si="85"/>
        <v>2018_12_126_8</v>
      </c>
      <c r="B1108" t="str">
        <f t="shared" si="86"/>
        <v>2018_12_13384</v>
      </c>
      <c r="C1108" s="1" t="s">
        <v>560</v>
      </c>
      <c r="D1108">
        <f t="shared" si="87"/>
        <v>1107</v>
      </c>
      <c r="E1108">
        <v>126</v>
      </c>
      <c r="F1108">
        <f t="shared" si="88"/>
        <v>8</v>
      </c>
      <c r="G1108" s="2" t="str">
        <f t="shared" si="89"/>
        <v/>
      </c>
      <c r="H1108" t="s">
        <v>561</v>
      </c>
      <c r="I1108">
        <v>13384</v>
      </c>
      <c r="J1108">
        <v>2617</v>
      </c>
      <c r="K1108">
        <v>2618</v>
      </c>
      <c r="L1108" t="s">
        <v>31</v>
      </c>
      <c r="M1108" t="s">
        <v>20</v>
      </c>
      <c r="N1108">
        <v>109</v>
      </c>
      <c r="O1108">
        <v>2241</v>
      </c>
      <c r="P1108">
        <v>11</v>
      </c>
      <c r="Q1108" t="s">
        <v>1127</v>
      </c>
      <c r="BA1108" s="1"/>
      <c r="BG1108" s="2"/>
    </row>
    <row r="1109" ht="15" customHeight="1">
      <c r="A1109" t="str">
        <f t="shared" si="85"/>
        <v>2018_12_126_9</v>
      </c>
      <c r="B1109" t="str">
        <f t="shared" si="86"/>
        <v>2018_12_13474</v>
      </c>
      <c r="C1109" s="1" t="s">
        <v>560</v>
      </c>
      <c r="D1109">
        <f t="shared" si="87"/>
        <v>1108</v>
      </c>
      <c r="E1109">
        <v>126</v>
      </c>
      <c r="F1109">
        <f t="shared" si="88"/>
        <v>9</v>
      </c>
      <c r="G1109" s="2" t="str">
        <f t="shared" si="89"/>
        <v/>
      </c>
      <c r="H1109" t="s">
        <v>561</v>
      </c>
      <c r="I1109">
        <v>13474</v>
      </c>
      <c r="J1109">
        <v>2618</v>
      </c>
      <c r="K1109">
        <v>2617</v>
      </c>
      <c r="L1109" t="s">
        <v>31</v>
      </c>
      <c r="M1109" t="s">
        <v>20</v>
      </c>
      <c r="N1109">
        <v>242</v>
      </c>
      <c r="O1109">
        <v>2241</v>
      </c>
      <c r="P1109">
        <v>11</v>
      </c>
      <c r="Q1109" t="s">
        <v>1128</v>
      </c>
      <c r="BA1109" s="1"/>
      <c r="BG1109" s="2"/>
    </row>
    <row r="1110" ht="15" customHeight="1">
      <c r="A1110" t="str">
        <f t="shared" si="85"/>
        <v>2018_12_126_10</v>
      </c>
      <c r="B1110" t="str">
        <f t="shared" si="86"/>
        <v>2018_12_14255</v>
      </c>
      <c r="C1110" s="1" t="s">
        <v>560</v>
      </c>
      <c r="D1110">
        <f t="shared" si="87"/>
        <v>1109</v>
      </c>
      <c r="E1110">
        <v>126</v>
      </c>
      <c r="F1110">
        <f t="shared" si="88"/>
        <v>10</v>
      </c>
      <c r="G1110" s="2" t="str">
        <f t="shared" si="89"/>
        <v>x</v>
      </c>
      <c r="H1110" t="s">
        <v>561</v>
      </c>
      <c r="I1110">
        <v>14255</v>
      </c>
      <c r="J1110">
        <v>2617</v>
      </c>
      <c r="K1110">
        <v>2618</v>
      </c>
      <c r="L1110" t="s">
        <v>20</v>
      </c>
      <c r="M1110" t="s">
        <v>20</v>
      </c>
      <c r="N1110">
        <v>49</v>
      </c>
      <c r="O1110">
        <v>2241</v>
      </c>
      <c r="P1110">
        <v>11</v>
      </c>
      <c r="Q1110" t="s">
        <v>1129</v>
      </c>
      <c r="BA1110" s="1"/>
      <c r="BG1110" s="2"/>
    </row>
    <row r="1111" ht="15" customHeight="1">
      <c r="A1111" t="str">
        <f t="shared" si="85"/>
        <v>2018_12_127_1</v>
      </c>
      <c r="B1111" t="str">
        <f t="shared" si="86"/>
        <v>2018_12_7993</v>
      </c>
      <c r="C1111" s="1" t="s">
        <v>560</v>
      </c>
      <c r="D1111">
        <f t="shared" si="87"/>
        <v>1110</v>
      </c>
      <c r="E1111">
        <v>127</v>
      </c>
      <c r="F1111">
        <f t="shared" si="88"/>
        <v>1</v>
      </c>
      <c r="G1111" s="2" t="str">
        <f t="shared" si="89"/>
        <v/>
      </c>
      <c r="H1111" t="s">
        <v>561</v>
      </c>
      <c r="I1111">
        <v>7993</v>
      </c>
      <c r="J1111">
        <v>2646</v>
      </c>
      <c r="K1111">
        <v>2645</v>
      </c>
      <c r="L1111" t="s">
        <v>19</v>
      </c>
      <c r="M1111" t="s">
        <v>40</v>
      </c>
      <c r="N1111">
        <v>227</v>
      </c>
      <c r="O1111">
        <v>3087</v>
      </c>
      <c r="P1111">
        <v>12</v>
      </c>
      <c r="Q1111" t="s">
        <v>1130</v>
      </c>
      <c r="BA1111" s="1"/>
      <c r="BG1111" s="2"/>
    </row>
    <row r="1112" ht="15" customHeight="1">
      <c r="A1112" t="str">
        <f t="shared" si="85"/>
        <v>2018_12_127_2</v>
      </c>
      <c r="B1112" t="str">
        <f t="shared" si="86"/>
        <v>2018_12_10354</v>
      </c>
      <c r="C1112" s="1" t="s">
        <v>560</v>
      </c>
      <c r="D1112">
        <f t="shared" si="87"/>
        <v>1111</v>
      </c>
      <c r="E1112">
        <v>127</v>
      </c>
      <c r="F1112">
        <f t="shared" si="88"/>
        <v>2</v>
      </c>
      <c r="G1112" s="2" t="str">
        <f t="shared" si="89"/>
        <v/>
      </c>
      <c r="H1112" t="s">
        <v>561</v>
      </c>
      <c r="I1112">
        <v>10354</v>
      </c>
      <c r="J1112">
        <v>2645</v>
      </c>
      <c r="K1112">
        <v>2646</v>
      </c>
      <c r="L1112" t="s">
        <v>31</v>
      </c>
      <c r="M1112" t="s">
        <v>40</v>
      </c>
      <c r="N1112">
        <v>595</v>
      </c>
      <c r="O1112">
        <v>3087</v>
      </c>
      <c r="P1112">
        <v>12</v>
      </c>
      <c r="Q1112" t="s">
        <v>1131</v>
      </c>
      <c r="BA1112" s="1"/>
      <c r="BG1112" s="2"/>
    </row>
    <row r="1113" ht="15" customHeight="1">
      <c r="A1113" t="str">
        <f t="shared" si="85"/>
        <v>2018_12_127_3</v>
      </c>
      <c r="B1113" t="str">
        <f t="shared" si="86"/>
        <v>2018_12_10517</v>
      </c>
      <c r="C1113" s="1" t="s">
        <v>560</v>
      </c>
      <c r="D1113">
        <f t="shared" si="87"/>
        <v>1112</v>
      </c>
      <c r="E1113">
        <v>127</v>
      </c>
      <c r="F1113">
        <f t="shared" si="88"/>
        <v>3</v>
      </c>
      <c r="G1113" s="2" t="str">
        <f t="shared" si="89"/>
        <v/>
      </c>
      <c r="H1113" t="s">
        <v>561</v>
      </c>
      <c r="I1113">
        <v>10517</v>
      </c>
      <c r="J1113">
        <v>2646</v>
      </c>
      <c r="K1113">
        <v>2645</v>
      </c>
      <c r="L1113" t="s">
        <v>31</v>
      </c>
      <c r="M1113" t="s">
        <v>40</v>
      </c>
      <c r="N1113">
        <v>521</v>
      </c>
      <c r="O1113">
        <v>3087</v>
      </c>
      <c r="P1113">
        <v>12</v>
      </c>
      <c r="Q1113" t="s">
        <v>1132</v>
      </c>
      <c r="BA1113" s="1"/>
      <c r="BG1113" s="2"/>
    </row>
    <row r="1114" ht="15" customHeight="1">
      <c r="A1114" t="str">
        <f t="shared" si="85"/>
        <v>2018_12_127_4</v>
      </c>
      <c r="B1114" t="str">
        <f t="shared" si="86"/>
        <v>2018_12_11319</v>
      </c>
      <c r="C1114" s="1" t="s">
        <v>560</v>
      </c>
      <c r="D1114">
        <f t="shared" si="87"/>
        <v>1113</v>
      </c>
      <c r="E1114">
        <v>127</v>
      </c>
      <c r="F1114">
        <f t="shared" si="88"/>
        <v>4</v>
      </c>
      <c r="G1114" s="2" t="str">
        <f t="shared" si="89"/>
        <v/>
      </c>
      <c r="H1114" t="s">
        <v>561</v>
      </c>
      <c r="I1114">
        <v>11319</v>
      </c>
      <c r="J1114">
        <v>2645</v>
      </c>
      <c r="K1114">
        <v>2646</v>
      </c>
      <c r="L1114" t="s">
        <v>31</v>
      </c>
      <c r="M1114" t="s">
        <v>40</v>
      </c>
      <c r="N1114">
        <v>288</v>
      </c>
      <c r="O1114">
        <v>3087</v>
      </c>
      <c r="P1114">
        <v>12</v>
      </c>
      <c r="Q1114" t="s">
        <v>1133</v>
      </c>
      <c r="BA1114" s="1"/>
      <c r="BG1114" s="2"/>
    </row>
    <row r="1115" ht="15" customHeight="1">
      <c r="A1115" t="str">
        <f t="shared" si="85"/>
        <v>2018_12_127_5</v>
      </c>
      <c r="B1115" t="str">
        <f t="shared" si="86"/>
        <v>2018_12_11448</v>
      </c>
      <c r="C1115" s="1" t="s">
        <v>560</v>
      </c>
      <c r="D1115">
        <f t="shared" si="87"/>
        <v>1114</v>
      </c>
      <c r="E1115">
        <v>127</v>
      </c>
      <c r="F1115">
        <f t="shared" si="88"/>
        <v>5</v>
      </c>
      <c r="G1115" s="2" t="str">
        <f t="shared" si="89"/>
        <v/>
      </c>
      <c r="H1115" t="s">
        <v>561</v>
      </c>
      <c r="I1115">
        <v>11448</v>
      </c>
      <c r="J1115">
        <v>2646</v>
      </c>
      <c r="K1115">
        <v>2645</v>
      </c>
      <c r="L1115" t="s">
        <v>31</v>
      </c>
      <c r="M1115" t="s">
        <v>40</v>
      </c>
      <c r="N1115">
        <v>412</v>
      </c>
      <c r="O1115">
        <v>3087</v>
      </c>
      <c r="P1115">
        <v>12</v>
      </c>
      <c r="Q1115" t="s">
        <v>1134</v>
      </c>
      <c r="BA1115" s="1"/>
      <c r="BG1115" s="2"/>
    </row>
    <row r="1116" ht="15" customHeight="1">
      <c r="A1116" t="str">
        <f t="shared" si="85"/>
        <v>2018_12_127_6</v>
      </c>
      <c r="B1116" t="str">
        <f t="shared" si="86"/>
        <v>2018_12_13145</v>
      </c>
      <c r="C1116" s="1" t="s">
        <v>560</v>
      </c>
      <c r="D1116">
        <f t="shared" si="87"/>
        <v>1115</v>
      </c>
      <c r="E1116">
        <v>127</v>
      </c>
      <c r="F1116">
        <f t="shared" si="88"/>
        <v>6</v>
      </c>
      <c r="G1116" s="2" t="str">
        <f t="shared" si="89"/>
        <v/>
      </c>
      <c r="H1116" t="s">
        <v>561</v>
      </c>
      <c r="I1116">
        <v>13145</v>
      </c>
      <c r="J1116">
        <v>2645</v>
      </c>
      <c r="K1116">
        <v>2646</v>
      </c>
      <c r="L1116" t="s">
        <v>31</v>
      </c>
      <c r="M1116" t="s">
        <v>40</v>
      </c>
      <c r="N1116">
        <v>245</v>
      </c>
      <c r="O1116">
        <v>3087</v>
      </c>
      <c r="P1116">
        <v>12</v>
      </c>
      <c r="Q1116" t="s">
        <v>1135</v>
      </c>
      <c r="BA1116" s="1"/>
      <c r="BG1116" s="2"/>
    </row>
    <row r="1117" ht="15" customHeight="1">
      <c r="A1117" t="str">
        <f t="shared" si="85"/>
        <v>2018_12_127_7</v>
      </c>
      <c r="B1117" t="str">
        <f t="shared" si="86"/>
        <v>2018_12_13247</v>
      </c>
      <c r="C1117" s="1" t="s">
        <v>560</v>
      </c>
      <c r="D1117">
        <f t="shared" si="87"/>
        <v>1116</v>
      </c>
      <c r="E1117">
        <v>127</v>
      </c>
      <c r="F1117">
        <f t="shared" si="88"/>
        <v>7</v>
      </c>
      <c r="G1117" s="2" t="str">
        <f t="shared" si="89"/>
        <v/>
      </c>
      <c r="H1117" t="s">
        <v>561</v>
      </c>
      <c r="I1117">
        <v>13247</v>
      </c>
      <c r="J1117">
        <v>2646</v>
      </c>
      <c r="K1117">
        <v>2645</v>
      </c>
      <c r="L1117" t="s">
        <v>31</v>
      </c>
      <c r="M1117" t="s">
        <v>40</v>
      </c>
      <c r="N1117">
        <v>346</v>
      </c>
      <c r="O1117">
        <v>3087</v>
      </c>
      <c r="P1117">
        <v>12</v>
      </c>
      <c r="Q1117" t="s">
        <v>1136</v>
      </c>
      <c r="BA1117" s="1"/>
      <c r="BG1117" s="2"/>
    </row>
    <row r="1118" ht="15" customHeight="1">
      <c r="A1118" t="str">
        <f t="shared" si="85"/>
        <v>2018_12_127_8</v>
      </c>
      <c r="B1118" t="str">
        <f t="shared" si="86"/>
        <v>2018_12_13901</v>
      </c>
      <c r="C1118" s="1" t="s">
        <v>560</v>
      </c>
      <c r="D1118">
        <f t="shared" si="87"/>
        <v>1117</v>
      </c>
      <c r="E1118">
        <v>127</v>
      </c>
      <c r="F1118">
        <f t="shared" si="88"/>
        <v>8</v>
      </c>
      <c r="G1118" s="2" t="str">
        <f t="shared" si="89"/>
        <v/>
      </c>
      <c r="H1118" t="s">
        <v>561</v>
      </c>
      <c r="I1118">
        <v>13901</v>
      </c>
      <c r="J1118">
        <v>2645</v>
      </c>
      <c r="K1118">
        <v>2646</v>
      </c>
      <c r="L1118" t="s">
        <v>31</v>
      </c>
      <c r="M1118" t="s">
        <v>40</v>
      </c>
      <c r="N1118">
        <v>151</v>
      </c>
      <c r="O1118">
        <v>3087</v>
      </c>
      <c r="P1118">
        <v>12</v>
      </c>
      <c r="Q1118" t="s">
        <v>1137</v>
      </c>
      <c r="BA1118" s="1"/>
      <c r="BG1118" s="2"/>
    </row>
    <row r="1119" ht="15" customHeight="1">
      <c r="A1119" t="str">
        <f t="shared" si="85"/>
        <v>2018_12_127_9</v>
      </c>
      <c r="B1119" t="str">
        <f t="shared" si="86"/>
        <v>2018_12_14022</v>
      </c>
      <c r="C1119" s="1" t="s">
        <v>560</v>
      </c>
      <c r="D1119">
        <f t="shared" si="87"/>
        <v>1118</v>
      </c>
      <c r="E1119">
        <v>127</v>
      </c>
      <c r="F1119">
        <f t="shared" si="88"/>
        <v>9</v>
      </c>
      <c r="G1119" s="2" t="str">
        <f t="shared" si="89"/>
        <v>x</v>
      </c>
      <c r="H1119" t="s">
        <v>561</v>
      </c>
      <c r="I1119">
        <v>14022</v>
      </c>
      <c r="J1119">
        <v>2646</v>
      </c>
      <c r="K1119">
        <v>2645</v>
      </c>
      <c r="L1119" t="s">
        <v>40</v>
      </c>
      <c r="M1119" t="s">
        <v>40</v>
      </c>
      <c r="N1119">
        <v>68</v>
      </c>
      <c r="O1119">
        <v>3087</v>
      </c>
      <c r="P1119">
        <v>12</v>
      </c>
      <c r="Q1119" t="s">
        <v>1138</v>
      </c>
      <c r="BA1119" s="1"/>
      <c r="BG1119" s="2"/>
    </row>
    <row r="1120" ht="15" customHeight="1">
      <c r="A1120" t="str">
        <f t="shared" si="85"/>
        <v>2018_12_128_1</v>
      </c>
      <c r="B1120" t="str">
        <f t="shared" si="86"/>
        <v>2018_12_8975</v>
      </c>
      <c r="C1120" s="1" t="s">
        <v>560</v>
      </c>
      <c r="D1120">
        <f t="shared" si="87"/>
        <v>1119</v>
      </c>
      <c r="E1120">
        <v>128</v>
      </c>
      <c r="F1120">
        <f t="shared" si="88"/>
        <v>1</v>
      </c>
      <c r="G1120" s="2" t="str">
        <f t="shared" si="89"/>
        <v/>
      </c>
      <c r="H1120" t="s">
        <v>561</v>
      </c>
      <c r="I1120">
        <v>8975</v>
      </c>
      <c r="J1120">
        <v>2674</v>
      </c>
      <c r="K1120">
        <v>2673</v>
      </c>
      <c r="L1120" t="s">
        <v>19</v>
      </c>
      <c r="M1120" t="s">
        <v>40</v>
      </c>
      <c r="N1120">
        <v>67</v>
      </c>
      <c r="O1120">
        <v>1408</v>
      </c>
      <c r="P1120">
        <v>8</v>
      </c>
      <c r="Q1120" t="s">
        <v>1139</v>
      </c>
      <c r="BA1120" s="1"/>
      <c r="BG1120" s="2"/>
    </row>
    <row r="1121" ht="15" customHeight="1">
      <c r="A1121" t="str">
        <f t="shared" si="85"/>
        <v>2018_12_128_2</v>
      </c>
      <c r="B1121" t="str">
        <f t="shared" si="86"/>
        <v>2018_12_9276</v>
      </c>
      <c r="C1121" s="1" t="s">
        <v>560</v>
      </c>
      <c r="D1121">
        <f t="shared" si="87"/>
        <v>1120</v>
      </c>
      <c r="E1121">
        <v>128</v>
      </c>
      <c r="F1121">
        <f t="shared" si="88"/>
        <v>2</v>
      </c>
      <c r="G1121" s="2" t="str">
        <f t="shared" si="89"/>
        <v/>
      </c>
      <c r="H1121" t="s">
        <v>561</v>
      </c>
      <c r="I1121">
        <v>9276</v>
      </c>
      <c r="J1121">
        <v>2673</v>
      </c>
      <c r="K1121">
        <v>2674</v>
      </c>
      <c r="L1121" t="s">
        <v>31</v>
      </c>
      <c r="M1121" t="s">
        <v>40</v>
      </c>
      <c r="N1121">
        <v>228</v>
      </c>
      <c r="O1121">
        <v>1408</v>
      </c>
      <c r="P1121">
        <v>8</v>
      </c>
      <c r="Q1121" t="s">
        <v>1140</v>
      </c>
      <c r="BA1121" s="1"/>
      <c r="BG1121" s="2"/>
    </row>
    <row r="1122" ht="15" customHeight="1">
      <c r="A1122" t="str">
        <f t="shared" si="85"/>
        <v>2018_12_128_3</v>
      </c>
      <c r="B1122" t="str">
        <f t="shared" si="86"/>
        <v>2018_12_10348</v>
      </c>
      <c r="C1122" s="1" t="s">
        <v>560</v>
      </c>
      <c r="D1122">
        <f t="shared" si="87"/>
        <v>1121</v>
      </c>
      <c r="E1122">
        <v>128</v>
      </c>
      <c r="F1122">
        <f t="shared" si="88"/>
        <v>3</v>
      </c>
      <c r="G1122" s="2" t="str">
        <f t="shared" si="89"/>
        <v/>
      </c>
      <c r="H1122" t="s">
        <v>561</v>
      </c>
      <c r="I1122">
        <v>10348</v>
      </c>
      <c r="J1122">
        <v>2674</v>
      </c>
      <c r="K1122">
        <v>2673</v>
      </c>
      <c r="L1122" t="s">
        <v>31</v>
      </c>
      <c r="M1122" t="s">
        <v>40</v>
      </c>
      <c r="N1122">
        <v>344</v>
      </c>
      <c r="O1122">
        <v>1408</v>
      </c>
      <c r="P1122">
        <v>8</v>
      </c>
      <c r="Q1122" t="s">
        <v>1141</v>
      </c>
      <c r="BA1122" s="1"/>
      <c r="BG1122" s="2"/>
    </row>
    <row r="1123" ht="15" customHeight="1">
      <c r="A1123" t="str">
        <f t="shared" si="85"/>
        <v>2018_12_128_4</v>
      </c>
      <c r="B1123" t="str">
        <f t="shared" si="86"/>
        <v>2018_12_10995</v>
      </c>
      <c r="C1123" s="1" t="s">
        <v>560</v>
      </c>
      <c r="D1123">
        <f t="shared" si="87"/>
        <v>1122</v>
      </c>
      <c r="E1123">
        <v>128</v>
      </c>
      <c r="F1123">
        <f t="shared" si="88"/>
        <v>4</v>
      </c>
      <c r="G1123" s="2" t="str">
        <f t="shared" si="89"/>
        <v/>
      </c>
      <c r="H1123" t="s">
        <v>561</v>
      </c>
      <c r="I1123">
        <v>10995</v>
      </c>
      <c r="J1123">
        <v>2673</v>
      </c>
      <c r="K1123">
        <v>2674</v>
      </c>
      <c r="L1123" t="s">
        <v>31</v>
      </c>
      <c r="M1123" t="s">
        <v>40</v>
      </c>
      <c r="N1123">
        <v>349</v>
      </c>
      <c r="O1123">
        <v>1408</v>
      </c>
      <c r="P1123">
        <v>8</v>
      </c>
      <c r="Q1123" t="s">
        <v>1142</v>
      </c>
      <c r="BA1123" s="1"/>
      <c r="BG1123" s="2"/>
    </row>
    <row r="1124" ht="15" customHeight="1">
      <c r="A1124" t="str">
        <f t="shared" si="85"/>
        <v>2018_12_128_5</v>
      </c>
      <c r="B1124" t="str">
        <f t="shared" si="86"/>
        <v>2018_12_11379</v>
      </c>
      <c r="C1124" s="1" t="s">
        <v>560</v>
      </c>
      <c r="D1124">
        <f t="shared" si="87"/>
        <v>1123</v>
      </c>
      <c r="E1124">
        <v>128</v>
      </c>
      <c r="F1124">
        <f t="shared" si="88"/>
        <v>5</v>
      </c>
      <c r="G1124" s="2" t="str">
        <f t="shared" si="89"/>
        <v/>
      </c>
      <c r="H1124" t="s">
        <v>561</v>
      </c>
      <c r="I1124">
        <v>11379</v>
      </c>
      <c r="J1124">
        <v>2674</v>
      </c>
      <c r="K1124">
        <v>2673</v>
      </c>
      <c r="L1124" t="s">
        <v>31</v>
      </c>
      <c r="M1124" t="s">
        <v>40</v>
      </c>
      <c r="N1124">
        <v>141</v>
      </c>
      <c r="O1124">
        <v>1408</v>
      </c>
      <c r="P1124">
        <v>8</v>
      </c>
      <c r="Q1124" t="s">
        <v>1143</v>
      </c>
      <c r="BA1124" s="1"/>
      <c r="BG1124" s="2"/>
    </row>
    <row r="1125" ht="15" customHeight="1">
      <c r="A1125" t="str">
        <f t="shared" si="85"/>
        <v>2018_12_128_6</v>
      </c>
      <c r="B1125" t="str">
        <f t="shared" si="86"/>
        <v>2018_12_12003</v>
      </c>
      <c r="C1125" s="1" t="s">
        <v>560</v>
      </c>
      <c r="D1125">
        <f t="shared" si="87"/>
        <v>1124</v>
      </c>
      <c r="E1125">
        <v>128</v>
      </c>
      <c r="F1125">
        <f t="shared" si="88"/>
        <v>6</v>
      </c>
      <c r="G1125" s="2" t="str">
        <f t="shared" si="89"/>
        <v/>
      </c>
      <c r="H1125" t="s">
        <v>561</v>
      </c>
      <c r="I1125">
        <v>12003</v>
      </c>
      <c r="J1125">
        <v>2673</v>
      </c>
      <c r="K1125">
        <v>2674</v>
      </c>
      <c r="L1125" t="s">
        <v>31</v>
      </c>
      <c r="M1125" t="s">
        <v>40</v>
      </c>
      <c r="N1125">
        <v>146</v>
      </c>
      <c r="O1125">
        <v>1408</v>
      </c>
      <c r="P1125">
        <v>8</v>
      </c>
      <c r="Q1125" t="s">
        <v>1144</v>
      </c>
      <c r="BA1125" s="1"/>
      <c r="BG1125" s="2"/>
    </row>
    <row r="1126" ht="15" customHeight="1">
      <c r="A1126" t="str">
        <f t="shared" si="85"/>
        <v>2018_12_128_7</v>
      </c>
      <c r="B1126" t="str">
        <f t="shared" si="86"/>
        <v>2018_12_12813</v>
      </c>
      <c r="C1126" s="1" t="s">
        <v>560</v>
      </c>
      <c r="D1126">
        <f t="shared" si="87"/>
        <v>1125</v>
      </c>
      <c r="E1126">
        <v>128</v>
      </c>
      <c r="F1126">
        <f t="shared" si="88"/>
        <v>7</v>
      </c>
      <c r="G1126" s="2" t="str">
        <f t="shared" si="89"/>
        <v>x</v>
      </c>
      <c r="H1126" t="s">
        <v>561</v>
      </c>
      <c r="I1126">
        <v>12813</v>
      </c>
      <c r="J1126">
        <v>2674</v>
      </c>
      <c r="K1126">
        <v>2673</v>
      </c>
      <c r="L1126" t="s">
        <v>40</v>
      </c>
      <c r="M1126" t="s">
        <v>40</v>
      </c>
      <c r="N1126">
        <v>112</v>
      </c>
      <c r="O1126">
        <v>1408</v>
      </c>
      <c r="P1126">
        <v>8</v>
      </c>
      <c r="Q1126" t="s">
        <v>1145</v>
      </c>
      <c r="BA1126" s="1"/>
      <c r="BG1126" s="2"/>
    </row>
    <row r="1127" ht="15" customHeight="1">
      <c r="A1127" t="str">
        <f t="shared" si="85"/>
        <v>2018_12_129_1</v>
      </c>
      <c r="B1127" t="str">
        <f t="shared" si="86"/>
        <v>2018_12_8610</v>
      </c>
      <c r="C1127" s="1" t="s">
        <v>560</v>
      </c>
      <c r="D1127">
        <f t="shared" si="87"/>
        <v>1126</v>
      </c>
      <c r="E1127">
        <v>129</v>
      </c>
      <c r="F1127">
        <f t="shared" si="88"/>
        <v>1</v>
      </c>
      <c r="G1127" s="2" t="str">
        <f t="shared" si="89"/>
        <v/>
      </c>
      <c r="H1127" t="s">
        <v>561</v>
      </c>
      <c r="I1127">
        <v>8610</v>
      </c>
      <c r="J1127">
        <v>2702</v>
      </c>
      <c r="K1127">
        <v>2701</v>
      </c>
      <c r="L1127" t="s">
        <v>158</v>
      </c>
      <c r="M1127" t="s">
        <v>20</v>
      </c>
      <c r="N1127">
        <v>395</v>
      </c>
      <c r="O1127">
        <v>2247</v>
      </c>
      <c r="P1127">
        <v>12</v>
      </c>
      <c r="Q1127" t="s">
        <v>1146</v>
      </c>
      <c r="BA1127" s="1"/>
      <c r="BG1127" s="2"/>
    </row>
    <row r="1128" ht="15" customHeight="1">
      <c r="A1128" t="str">
        <f t="shared" si="85"/>
        <v>2018_12_129_2</v>
      </c>
      <c r="B1128" t="str">
        <f t="shared" si="86"/>
        <v>2018_12_8901</v>
      </c>
      <c r="C1128" s="1" t="s">
        <v>560</v>
      </c>
      <c r="D1128">
        <f t="shared" si="87"/>
        <v>1127</v>
      </c>
      <c r="E1128">
        <v>129</v>
      </c>
      <c r="F1128">
        <f t="shared" si="88"/>
        <v>2</v>
      </c>
      <c r="G1128" s="2" t="str">
        <f t="shared" si="89"/>
        <v/>
      </c>
      <c r="H1128" t="s">
        <v>561</v>
      </c>
      <c r="I1128">
        <v>8901</v>
      </c>
      <c r="J1128">
        <v>2701</v>
      </c>
      <c r="K1128">
        <v>2702</v>
      </c>
      <c r="L1128" t="s">
        <v>31</v>
      </c>
      <c r="M1128" t="s">
        <v>20</v>
      </c>
      <c r="N1128">
        <v>331</v>
      </c>
      <c r="O1128">
        <v>2247</v>
      </c>
      <c r="P1128">
        <v>12</v>
      </c>
      <c r="Q1128" t="s">
        <v>1147</v>
      </c>
      <c r="BA1128" s="1"/>
      <c r="BG1128" s="2"/>
    </row>
    <row r="1129" ht="15" customHeight="1">
      <c r="A1129" t="str">
        <f t="shared" si="85"/>
        <v>2018_12_129_3</v>
      </c>
      <c r="B1129" t="str">
        <f t="shared" si="86"/>
        <v>2018_12_11813</v>
      </c>
      <c r="C1129" s="1" t="s">
        <v>560</v>
      </c>
      <c r="D1129">
        <f t="shared" si="87"/>
        <v>1128</v>
      </c>
      <c r="E1129">
        <v>129</v>
      </c>
      <c r="F1129">
        <f t="shared" si="88"/>
        <v>3</v>
      </c>
      <c r="G1129" s="2" t="str">
        <f t="shared" si="89"/>
        <v/>
      </c>
      <c r="H1129" t="s">
        <v>561</v>
      </c>
      <c r="I1129">
        <v>11813</v>
      </c>
      <c r="J1129">
        <v>2702</v>
      </c>
      <c r="K1129">
        <v>2701</v>
      </c>
      <c r="L1129" t="s">
        <v>31</v>
      </c>
      <c r="M1129" t="s">
        <v>20</v>
      </c>
      <c r="N1129">
        <v>365</v>
      </c>
      <c r="O1129">
        <v>2247</v>
      </c>
      <c r="P1129">
        <v>12</v>
      </c>
      <c r="Q1129" t="s">
        <v>1148</v>
      </c>
      <c r="BA1129" s="1"/>
      <c r="BG1129" s="2"/>
    </row>
    <row r="1130" ht="15" customHeight="1">
      <c r="A1130" t="str">
        <f t="shared" si="85"/>
        <v>2018_12_129_4</v>
      </c>
      <c r="B1130" t="str">
        <f t="shared" si="86"/>
        <v>2018_12_11962</v>
      </c>
      <c r="C1130" s="1" t="s">
        <v>560</v>
      </c>
      <c r="D1130">
        <f t="shared" si="87"/>
        <v>1129</v>
      </c>
      <c r="E1130">
        <v>129</v>
      </c>
      <c r="F1130">
        <f t="shared" si="88"/>
        <v>4</v>
      </c>
      <c r="G1130" s="2" t="str">
        <f t="shared" si="89"/>
        <v/>
      </c>
      <c r="H1130" t="s">
        <v>561</v>
      </c>
      <c r="I1130">
        <v>11962</v>
      </c>
      <c r="J1130">
        <v>2701</v>
      </c>
      <c r="K1130">
        <v>2702</v>
      </c>
      <c r="L1130" t="s">
        <v>31</v>
      </c>
      <c r="M1130" t="s">
        <v>20</v>
      </c>
      <c r="N1130">
        <v>168</v>
      </c>
      <c r="O1130">
        <v>2247</v>
      </c>
      <c r="P1130">
        <v>12</v>
      </c>
      <c r="Q1130" t="s">
        <v>1149</v>
      </c>
      <c r="BA1130" s="1"/>
      <c r="BG1130" s="2"/>
    </row>
    <row r="1131" ht="15" customHeight="1">
      <c r="A1131" t="str">
        <f t="shared" si="85"/>
        <v>2018_12_129_5</v>
      </c>
      <c r="B1131" t="str">
        <f t="shared" si="86"/>
        <v>2018_12_12538</v>
      </c>
      <c r="C1131" s="1" t="s">
        <v>560</v>
      </c>
      <c r="D1131">
        <f t="shared" si="87"/>
        <v>1130</v>
      </c>
      <c r="E1131">
        <v>129</v>
      </c>
      <c r="F1131">
        <f t="shared" si="88"/>
        <v>5</v>
      </c>
      <c r="G1131" s="2" t="str">
        <f t="shared" si="89"/>
        <v/>
      </c>
      <c r="H1131" t="s">
        <v>561</v>
      </c>
      <c r="I1131">
        <v>12538</v>
      </c>
      <c r="J1131">
        <v>2702</v>
      </c>
      <c r="K1131">
        <v>2701</v>
      </c>
      <c r="L1131" t="s">
        <v>31</v>
      </c>
      <c r="M1131" t="s">
        <v>20</v>
      </c>
      <c r="N1131">
        <v>244</v>
      </c>
      <c r="O1131">
        <v>2247</v>
      </c>
      <c r="P1131">
        <v>12</v>
      </c>
      <c r="Q1131" t="s">
        <v>1150</v>
      </c>
      <c r="BA1131" s="1"/>
      <c r="BG1131" s="2"/>
    </row>
    <row r="1132" ht="15" customHeight="1">
      <c r="A1132" t="str">
        <f t="shared" si="85"/>
        <v>2018_12_129_6</v>
      </c>
      <c r="B1132" t="str">
        <f t="shared" si="86"/>
        <v>2018_12_12598</v>
      </c>
      <c r="C1132" s="1" t="s">
        <v>560</v>
      </c>
      <c r="D1132">
        <f t="shared" si="87"/>
        <v>1131</v>
      </c>
      <c r="E1132">
        <v>129</v>
      </c>
      <c r="F1132">
        <f t="shared" si="88"/>
        <v>6</v>
      </c>
      <c r="G1132" s="2" t="str">
        <f t="shared" si="89"/>
        <v/>
      </c>
      <c r="H1132" t="s">
        <v>561</v>
      </c>
      <c r="I1132">
        <v>12598</v>
      </c>
      <c r="J1132">
        <v>2701</v>
      </c>
      <c r="K1132">
        <v>2702</v>
      </c>
      <c r="L1132" t="s">
        <v>31</v>
      </c>
      <c r="M1132" t="s">
        <v>20</v>
      </c>
      <c r="N1132">
        <v>122</v>
      </c>
      <c r="O1132">
        <v>2247</v>
      </c>
      <c r="P1132">
        <v>12</v>
      </c>
      <c r="Q1132" t="s">
        <v>1151</v>
      </c>
      <c r="BA1132" s="1"/>
      <c r="BG1132" s="2"/>
    </row>
    <row r="1133" ht="15" customHeight="1">
      <c r="A1133" t="str">
        <f t="shared" si="85"/>
        <v>2018_12_129_7</v>
      </c>
      <c r="B1133" t="str">
        <f t="shared" si="86"/>
        <v>2018_12_12814</v>
      </c>
      <c r="C1133" s="1" t="s">
        <v>560</v>
      </c>
      <c r="D1133">
        <f t="shared" si="87"/>
        <v>1132</v>
      </c>
      <c r="E1133">
        <v>129</v>
      </c>
      <c r="F1133">
        <f t="shared" si="88"/>
        <v>7</v>
      </c>
      <c r="G1133" s="2" t="str">
        <f t="shared" si="89"/>
        <v/>
      </c>
      <c r="H1133" t="s">
        <v>561</v>
      </c>
      <c r="I1133">
        <v>12814</v>
      </c>
      <c r="J1133">
        <v>2702</v>
      </c>
      <c r="K1133">
        <v>2701</v>
      </c>
      <c r="L1133" t="s">
        <v>31</v>
      </c>
      <c r="M1133" t="s">
        <v>20</v>
      </c>
      <c r="N1133">
        <v>168</v>
      </c>
      <c r="O1133">
        <v>2247</v>
      </c>
      <c r="P1133">
        <v>12</v>
      </c>
      <c r="Q1133" t="s">
        <v>1152</v>
      </c>
      <c r="BA1133" s="1"/>
      <c r="BG1133" s="2"/>
    </row>
    <row r="1134" ht="15" customHeight="1">
      <c r="A1134" t="str">
        <f t="shared" si="85"/>
        <v>2018_12_129_8</v>
      </c>
      <c r="B1134" t="str">
        <f t="shared" si="86"/>
        <v>2018_12_12911</v>
      </c>
      <c r="C1134" s="1" t="s">
        <v>560</v>
      </c>
      <c r="D1134">
        <f t="shared" si="87"/>
        <v>1133</v>
      </c>
      <c r="E1134">
        <v>129</v>
      </c>
      <c r="F1134">
        <f t="shared" si="88"/>
        <v>8</v>
      </c>
      <c r="G1134" s="2" t="str">
        <f t="shared" si="89"/>
        <v/>
      </c>
      <c r="H1134" t="s">
        <v>561</v>
      </c>
      <c r="I1134">
        <v>12911</v>
      </c>
      <c r="J1134">
        <v>2701</v>
      </c>
      <c r="K1134">
        <v>2702</v>
      </c>
      <c r="L1134" t="s">
        <v>31</v>
      </c>
      <c r="M1134" t="s">
        <v>20</v>
      </c>
      <c r="N1134">
        <v>138</v>
      </c>
      <c r="O1134">
        <v>2247</v>
      </c>
      <c r="P1134">
        <v>12</v>
      </c>
      <c r="Q1134" t="s">
        <v>1153</v>
      </c>
      <c r="BA1134" s="1"/>
      <c r="BG1134" s="2"/>
    </row>
    <row r="1135" ht="15" customHeight="1">
      <c r="A1135" t="str">
        <f t="shared" si="85"/>
        <v>2018_12_129_9</v>
      </c>
      <c r="B1135" t="str">
        <f t="shared" si="86"/>
        <v>2018_12_13451</v>
      </c>
      <c r="C1135" s="1" t="s">
        <v>560</v>
      </c>
      <c r="D1135">
        <f t="shared" si="87"/>
        <v>1134</v>
      </c>
      <c r="E1135">
        <v>129</v>
      </c>
      <c r="F1135">
        <f t="shared" si="88"/>
        <v>9</v>
      </c>
      <c r="G1135" s="2" t="str">
        <f t="shared" si="89"/>
        <v/>
      </c>
      <c r="H1135" t="s">
        <v>561</v>
      </c>
      <c r="I1135">
        <v>13451</v>
      </c>
      <c r="J1135">
        <v>2702</v>
      </c>
      <c r="K1135">
        <v>2701</v>
      </c>
      <c r="L1135" t="s">
        <v>31</v>
      </c>
      <c r="M1135" t="s">
        <v>20</v>
      </c>
      <c r="N1135">
        <v>180</v>
      </c>
      <c r="O1135">
        <v>2247</v>
      </c>
      <c r="P1135">
        <v>12</v>
      </c>
      <c r="Q1135" t="s">
        <v>1154</v>
      </c>
      <c r="BA1135" s="1"/>
      <c r="BG1135" s="2"/>
    </row>
    <row r="1136" ht="15" customHeight="1">
      <c r="A1136" t="str">
        <f t="shared" si="85"/>
        <v>2018_12_129_10</v>
      </c>
      <c r="B1136" t="str">
        <f t="shared" si="86"/>
        <v>2018_12_13584</v>
      </c>
      <c r="C1136" s="1" t="s">
        <v>560</v>
      </c>
      <c r="D1136">
        <f t="shared" si="87"/>
        <v>1135</v>
      </c>
      <c r="E1136">
        <v>129</v>
      </c>
      <c r="F1136">
        <f t="shared" si="88"/>
        <v>10</v>
      </c>
      <c r="G1136" s="2" t="str">
        <f t="shared" si="89"/>
        <v/>
      </c>
      <c r="H1136" t="s">
        <v>561</v>
      </c>
      <c r="I1136">
        <v>13584</v>
      </c>
      <c r="J1136">
        <v>2701</v>
      </c>
      <c r="K1136">
        <v>2702</v>
      </c>
      <c r="L1136" t="s">
        <v>31</v>
      </c>
      <c r="M1136" t="s">
        <v>20</v>
      </c>
      <c r="N1136">
        <v>62</v>
      </c>
      <c r="O1136">
        <v>2247</v>
      </c>
      <c r="P1136">
        <v>12</v>
      </c>
      <c r="Q1136" t="s">
        <v>1155</v>
      </c>
      <c r="BA1136" s="1"/>
      <c r="BG1136" s="2"/>
    </row>
    <row r="1137" ht="15" customHeight="1">
      <c r="A1137" t="str">
        <f t="shared" si="85"/>
        <v>2018_12_129_11</v>
      </c>
      <c r="B1137" t="str">
        <f t="shared" si="86"/>
        <v>2018_12_13922</v>
      </c>
      <c r="C1137" s="1" t="s">
        <v>560</v>
      </c>
      <c r="D1137">
        <f t="shared" si="87"/>
        <v>1136</v>
      </c>
      <c r="E1137">
        <v>129</v>
      </c>
      <c r="F1137">
        <f t="shared" si="88"/>
        <v>11</v>
      </c>
      <c r="G1137" s="2" t="str">
        <f t="shared" si="89"/>
        <v>x</v>
      </c>
      <c r="H1137" t="s">
        <v>561</v>
      </c>
      <c r="I1137">
        <v>13922</v>
      </c>
      <c r="J1137">
        <v>2702</v>
      </c>
      <c r="K1137">
        <v>2701</v>
      </c>
      <c r="L1137" t="s">
        <v>20</v>
      </c>
      <c r="M1137" t="s">
        <v>20</v>
      </c>
      <c r="N1137">
        <v>53</v>
      </c>
      <c r="O1137">
        <v>2247</v>
      </c>
      <c r="P1137">
        <v>12</v>
      </c>
      <c r="Q1137" t="s">
        <v>1156</v>
      </c>
      <c r="BA1137" s="1"/>
      <c r="BG1137" s="2"/>
    </row>
    <row r="1138" ht="15" customHeight="1">
      <c r="A1138" t="str">
        <f t="shared" si="85"/>
        <v>2018_12_130_1</v>
      </c>
      <c r="B1138" t="str">
        <f t="shared" si="86"/>
        <v>2018_12_8258</v>
      </c>
      <c r="C1138" s="1" t="s">
        <v>560</v>
      </c>
      <c r="D1138">
        <f t="shared" si="87"/>
        <v>1137</v>
      </c>
      <c r="E1138">
        <v>130</v>
      </c>
      <c r="F1138">
        <f t="shared" si="88"/>
        <v>1</v>
      </c>
      <c r="G1138" s="2" t="str">
        <f t="shared" si="89"/>
        <v/>
      </c>
      <c r="H1138" t="s">
        <v>561</v>
      </c>
      <c r="I1138">
        <v>8258</v>
      </c>
      <c r="J1138">
        <v>2730</v>
      </c>
      <c r="K1138">
        <v>2729</v>
      </c>
      <c r="L1138" t="s">
        <v>158</v>
      </c>
      <c r="M1138" t="s">
        <v>20</v>
      </c>
      <c r="N1138">
        <v>703</v>
      </c>
      <c r="O1138">
        <v>2838</v>
      </c>
      <c r="P1138">
        <v>6</v>
      </c>
      <c r="Q1138" t="s">
        <v>1157</v>
      </c>
      <c r="BA1138" s="1"/>
      <c r="BG1138" s="2"/>
    </row>
    <row r="1139" ht="15" customHeight="1">
      <c r="A1139" t="str">
        <f t="shared" si="85"/>
        <v>2018_12_130_2</v>
      </c>
      <c r="B1139" t="str">
        <f t="shared" si="86"/>
        <v>2018_12_8942</v>
      </c>
      <c r="C1139" s="1" t="s">
        <v>560</v>
      </c>
      <c r="D1139">
        <f t="shared" si="87"/>
        <v>1138</v>
      </c>
      <c r="E1139">
        <v>130</v>
      </c>
      <c r="F1139">
        <f t="shared" si="88"/>
        <v>2</v>
      </c>
      <c r="G1139" s="2" t="str">
        <f t="shared" si="89"/>
        <v/>
      </c>
      <c r="H1139" t="s">
        <v>561</v>
      </c>
      <c r="I1139">
        <v>8942</v>
      </c>
      <c r="J1139">
        <v>2729</v>
      </c>
      <c r="K1139">
        <v>2730</v>
      </c>
      <c r="L1139" t="s">
        <v>31</v>
      </c>
      <c r="M1139" t="s">
        <v>20</v>
      </c>
      <c r="N1139">
        <v>469</v>
      </c>
      <c r="O1139">
        <v>2838</v>
      </c>
      <c r="P1139">
        <v>6</v>
      </c>
      <c r="Q1139" t="s">
        <v>1158</v>
      </c>
      <c r="BA1139" s="1"/>
      <c r="BG1139" s="2"/>
    </row>
    <row r="1140" ht="15" customHeight="1">
      <c r="A1140" t="str">
        <f t="shared" si="85"/>
        <v>2018_12_130_3</v>
      </c>
      <c r="B1140" t="str">
        <f t="shared" si="86"/>
        <v>2018_12_10176</v>
      </c>
      <c r="C1140" s="1" t="s">
        <v>560</v>
      </c>
      <c r="D1140">
        <f t="shared" si="87"/>
        <v>1139</v>
      </c>
      <c r="E1140">
        <v>130</v>
      </c>
      <c r="F1140">
        <f t="shared" si="88"/>
        <v>3</v>
      </c>
      <c r="G1140" s="2" t="str">
        <f t="shared" si="89"/>
        <v/>
      </c>
      <c r="H1140" t="s">
        <v>561</v>
      </c>
      <c r="I1140">
        <v>10176</v>
      </c>
      <c r="J1140">
        <v>2730</v>
      </c>
      <c r="K1140">
        <v>2729</v>
      </c>
      <c r="L1140" t="s">
        <v>31</v>
      </c>
      <c r="M1140" t="s">
        <v>20</v>
      </c>
      <c r="N1140">
        <v>713</v>
      </c>
      <c r="O1140">
        <v>2838</v>
      </c>
      <c r="P1140">
        <v>6</v>
      </c>
      <c r="Q1140" t="s">
        <v>1159</v>
      </c>
      <c r="BA1140" s="1"/>
      <c r="BG1140" s="2"/>
    </row>
    <row r="1141" ht="15" customHeight="1">
      <c r="A1141" t="str">
        <f t="shared" si="85"/>
        <v>2018_12_130_4</v>
      </c>
      <c r="B1141" t="str">
        <f t="shared" si="86"/>
        <v>2018_12_10686</v>
      </c>
      <c r="C1141" s="1" t="s">
        <v>560</v>
      </c>
      <c r="D1141">
        <f t="shared" si="87"/>
        <v>1140</v>
      </c>
      <c r="E1141">
        <v>130</v>
      </c>
      <c r="F1141">
        <f t="shared" si="88"/>
        <v>4</v>
      </c>
      <c r="G1141" s="2" t="str">
        <f t="shared" si="89"/>
        <v/>
      </c>
      <c r="H1141" t="s">
        <v>561</v>
      </c>
      <c r="I1141">
        <v>10686</v>
      </c>
      <c r="J1141">
        <v>2729</v>
      </c>
      <c r="K1141">
        <v>2730</v>
      </c>
      <c r="L1141" t="s">
        <v>31</v>
      </c>
      <c r="M1141" t="s">
        <v>20</v>
      </c>
      <c r="N1141">
        <v>477</v>
      </c>
      <c r="O1141">
        <v>2838</v>
      </c>
      <c r="P1141">
        <v>6</v>
      </c>
      <c r="Q1141" t="s">
        <v>1160</v>
      </c>
      <c r="BA1141" s="1"/>
      <c r="BG1141" s="2"/>
    </row>
    <row r="1142" ht="15" customHeight="1">
      <c r="A1142" t="str">
        <f t="shared" si="85"/>
        <v>2018_12_130_5</v>
      </c>
      <c r="B1142" t="str">
        <f t="shared" si="86"/>
        <v>2018_12_12944</v>
      </c>
      <c r="C1142" s="1" t="s">
        <v>560</v>
      </c>
      <c r="D1142">
        <f t="shared" si="87"/>
        <v>1141</v>
      </c>
      <c r="E1142">
        <v>130</v>
      </c>
      <c r="F1142">
        <f t="shared" si="88"/>
        <v>5</v>
      </c>
      <c r="G1142" s="2" t="str">
        <f t="shared" si="89"/>
        <v>x</v>
      </c>
      <c r="H1142" t="s">
        <v>561</v>
      </c>
      <c r="I1142">
        <v>12944</v>
      </c>
      <c r="J1142">
        <v>2730</v>
      </c>
      <c r="K1142">
        <v>2729</v>
      </c>
      <c r="L1142" t="s">
        <v>20</v>
      </c>
      <c r="M1142" t="s">
        <v>20</v>
      </c>
      <c r="N1142">
        <v>455</v>
      </c>
      <c r="O1142">
        <v>2838</v>
      </c>
      <c r="P1142">
        <v>6</v>
      </c>
      <c r="Q1142" t="s">
        <v>1161</v>
      </c>
      <c r="BA1142" s="1"/>
      <c r="BG1142" s="2"/>
    </row>
    <row r="1143" ht="15" customHeight="1">
      <c r="A1143" t="str">
        <f t="shared" si="85"/>
        <v>2018_12_131_1</v>
      </c>
      <c r="B1143" t="str">
        <f t="shared" si="86"/>
        <v>2018_12_7823</v>
      </c>
      <c r="C1143" s="1" t="s">
        <v>560</v>
      </c>
      <c r="D1143">
        <f t="shared" si="87"/>
        <v>1142</v>
      </c>
      <c r="E1143">
        <v>131</v>
      </c>
      <c r="F1143">
        <f t="shared" si="88"/>
        <v>1</v>
      </c>
      <c r="G1143" s="2" t="str">
        <f t="shared" si="89"/>
        <v/>
      </c>
      <c r="H1143" t="s">
        <v>561</v>
      </c>
      <c r="I1143">
        <v>7823</v>
      </c>
      <c r="J1143">
        <v>2758</v>
      </c>
      <c r="K1143">
        <v>2757</v>
      </c>
      <c r="L1143" t="s">
        <v>19</v>
      </c>
      <c r="M1143" t="s">
        <v>40</v>
      </c>
      <c r="N1143">
        <v>378</v>
      </c>
      <c r="O1143">
        <v>2134</v>
      </c>
      <c r="P1143">
        <v>10</v>
      </c>
      <c r="Q1143" t="s">
        <v>1162</v>
      </c>
      <c r="BA1143" s="1"/>
      <c r="BG1143" s="2"/>
    </row>
    <row r="1144" ht="15" customHeight="1">
      <c r="A1144" t="str">
        <f t="shared" si="85"/>
        <v>2018_12_131_2</v>
      </c>
      <c r="B1144" t="str">
        <f t="shared" si="86"/>
        <v>2018_12_11136</v>
      </c>
      <c r="C1144" s="1" t="s">
        <v>560</v>
      </c>
      <c r="D1144">
        <f t="shared" si="87"/>
        <v>1143</v>
      </c>
      <c r="E1144">
        <v>131</v>
      </c>
      <c r="F1144">
        <f t="shared" si="88"/>
        <v>2</v>
      </c>
      <c r="G1144" s="2" t="str">
        <f t="shared" si="89"/>
        <v/>
      </c>
      <c r="H1144" t="s">
        <v>561</v>
      </c>
      <c r="I1144">
        <v>11136</v>
      </c>
      <c r="J1144">
        <v>2757</v>
      </c>
      <c r="K1144">
        <v>2758</v>
      </c>
      <c r="L1144" t="s">
        <v>31</v>
      </c>
      <c r="M1144" t="s">
        <v>40</v>
      </c>
      <c r="N1144">
        <v>584</v>
      </c>
      <c r="O1144">
        <v>2134</v>
      </c>
      <c r="P1144">
        <v>10</v>
      </c>
      <c r="Q1144" t="s">
        <v>1163</v>
      </c>
      <c r="BA1144" s="1"/>
      <c r="BG1144" s="2"/>
    </row>
    <row r="1145" ht="15" customHeight="1">
      <c r="A1145" t="str">
        <f t="shared" si="85"/>
        <v>2018_12_131_3</v>
      </c>
      <c r="B1145" t="str">
        <f t="shared" si="86"/>
        <v>2018_12_11304</v>
      </c>
      <c r="C1145" s="1" t="s">
        <v>560</v>
      </c>
      <c r="D1145">
        <f t="shared" si="87"/>
        <v>1144</v>
      </c>
      <c r="E1145">
        <v>131</v>
      </c>
      <c r="F1145">
        <f t="shared" si="88"/>
        <v>3</v>
      </c>
      <c r="G1145" s="2" t="str">
        <f t="shared" si="89"/>
        <v/>
      </c>
      <c r="H1145" t="s">
        <v>561</v>
      </c>
      <c r="I1145">
        <v>11304</v>
      </c>
      <c r="J1145">
        <v>2758</v>
      </c>
      <c r="K1145">
        <v>2757</v>
      </c>
      <c r="L1145" t="s">
        <v>31</v>
      </c>
      <c r="M1145" t="s">
        <v>40</v>
      </c>
      <c r="N1145">
        <v>396</v>
      </c>
      <c r="O1145">
        <v>2134</v>
      </c>
      <c r="P1145">
        <v>10</v>
      </c>
      <c r="Q1145" t="s">
        <v>1164</v>
      </c>
      <c r="BA1145" s="1"/>
      <c r="BG1145" s="2"/>
    </row>
    <row r="1146" ht="15" customHeight="1">
      <c r="A1146" t="str">
        <f t="shared" si="85"/>
        <v>2018_12_131_4</v>
      </c>
      <c r="B1146" t="str">
        <f t="shared" si="86"/>
        <v>2018_12_11406</v>
      </c>
      <c r="C1146" s="1" t="s">
        <v>560</v>
      </c>
      <c r="D1146">
        <f t="shared" si="87"/>
        <v>1145</v>
      </c>
      <c r="E1146">
        <v>131</v>
      </c>
      <c r="F1146">
        <f t="shared" si="88"/>
        <v>4</v>
      </c>
      <c r="G1146" s="2" t="str">
        <f t="shared" si="89"/>
        <v/>
      </c>
      <c r="H1146" t="s">
        <v>561</v>
      </c>
      <c r="I1146">
        <v>11406</v>
      </c>
      <c r="J1146">
        <v>2757</v>
      </c>
      <c r="K1146">
        <v>2758</v>
      </c>
      <c r="L1146" t="s">
        <v>31</v>
      </c>
      <c r="M1146" t="s">
        <v>40</v>
      </c>
      <c r="N1146">
        <v>334</v>
      </c>
      <c r="O1146">
        <v>2134</v>
      </c>
      <c r="P1146">
        <v>10</v>
      </c>
      <c r="Q1146" t="s">
        <v>1165</v>
      </c>
      <c r="BA1146" s="1"/>
      <c r="BG1146" s="2"/>
    </row>
    <row r="1147" ht="15" customHeight="1">
      <c r="A1147" t="str">
        <f t="shared" si="85"/>
        <v>2018_12_131_5</v>
      </c>
      <c r="B1147" t="str">
        <f t="shared" si="86"/>
        <v>2018_12_13298</v>
      </c>
      <c r="C1147" s="1" t="s">
        <v>560</v>
      </c>
      <c r="D1147">
        <f t="shared" si="87"/>
        <v>1146</v>
      </c>
      <c r="E1147">
        <v>131</v>
      </c>
      <c r="F1147">
        <f t="shared" si="88"/>
        <v>5</v>
      </c>
      <c r="G1147" s="2" t="str">
        <f t="shared" si="89"/>
        <v/>
      </c>
      <c r="H1147" t="s">
        <v>561</v>
      </c>
      <c r="I1147">
        <v>13298</v>
      </c>
      <c r="J1147">
        <v>2758</v>
      </c>
      <c r="K1147">
        <v>2757</v>
      </c>
      <c r="L1147" t="s">
        <v>31</v>
      </c>
      <c r="M1147" t="s">
        <v>40</v>
      </c>
      <c r="N1147">
        <v>75</v>
      </c>
      <c r="O1147">
        <v>2134</v>
      </c>
      <c r="P1147">
        <v>10</v>
      </c>
      <c r="Q1147" t="s">
        <v>1166</v>
      </c>
      <c r="BA1147" s="1"/>
      <c r="BG1147" s="2"/>
    </row>
    <row r="1148" ht="15" customHeight="1">
      <c r="A1148" t="str">
        <f t="shared" si="85"/>
        <v>2018_12_131_6</v>
      </c>
      <c r="B1148" t="str">
        <f t="shared" si="86"/>
        <v>2018_12_13409</v>
      </c>
      <c r="C1148" s="1" t="s">
        <v>560</v>
      </c>
      <c r="D1148">
        <f t="shared" si="87"/>
        <v>1147</v>
      </c>
      <c r="E1148">
        <v>131</v>
      </c>
      <c r="F1148">
        <f t="shared" si="88"/>
        <v>6</v>
      </c>
      <c r="G1148" s="2" t="str">
        <f t="shared" si="89"/>
        <v/>
      </c>
      <c r="H1148" t="s">
        <v>561</v>
      </c>
      <c r="I1148">
        <v>13409</v>
      </c>
      <c r="J1148">
        <v>2757</v>
      </c>
      <c r="K1148">
        <v>2758</v>
      </c>
      <c r="L1148" t="s">
        <v>31</v>
      </c>
      <c r="M1148" t="s">
        <v>40</v>
      </c>
      <c r="N1148">
        <v>52</v>
      </c>
      <c r="O1148">
        <v>2134</v>
      </c>
      <c r="P1148">
        <v>10</v>
      </c>
      <c r="Q1148" t="s">
        <v>1167</v>
      </c>
      <c r="BA1148" s="1"/>
      <c r="BG1148" s="2"/>
    </row>
    <row r="1149" ht="15" customHeight="1">
      <c r="A1149" t="str">
        <f t="shared" si="85"/>
        <v>2018_12_131_7</v>
      </c>
      <c r="B1149" t="str">
        <f t="shared" si="86"/>
        <v>2018_12_13497</v>
      </c>
      <c r="C1149" s="1" t="s">
        <v>560</v>
      </c>
      <c r="D1149">
        <f t="shared" si="87"/>
        <v>1148</v>
      </c>
      <c r="E1149">
        <v>131</v>
      </c>
      <c r="F1149">
        <f t="shared" si="88"/>
        <v>7</v>
      </c>
      <c r="G1149" s="2" t="str">
        <f t="shared" si="89"/>
        <v>x</v>
      </c>
      <c r="H1149" t="s">
        <v>561</v>
      </c>
      <c r="I1149">
        <v>13497</v>
      </c>
      <c r="J1149">
        <v>2758</v>
      </c>
      <c r="K1149">
        <v>2757</v>
      </c>
      <c r="L1149" t="s">
        <v>40</v>
      </c>
      <c r="M1149" t="s">
        <v>40</v>
      </c>
      <c r="N1149">
        <v>97</v>
      </c>
      <c r="O1149">
        <v>2134</v>
      </c>
      <c r="P1149">
        <v>10</v>
      </c>
      <c r="Q1149" t="s">
        <v>1168</v>
      </c>
      <c r="BA1149" s="1"/>
      <c r="BG1149" s="2"/>
    </row>
    <row r="1150" ht="15" customHeight="1">
      <c r="A1150" t="str">
        <f t="shared" si="85"/>
        <v>2018_12_132_1</v>
      </c>
      <c r="B1150" t="str">
        <f t="shared" si="86"/>
        <v>2018_12_8399</v>
      </c>
      <c r="C1150" s="1" t="s">
        <v>560</v>
      </c>
      <c r="D1150">
        <f t="shared" si="87"/>
        <v>1149</v>
      </c>
      <c r="E1150">
        <v>132</v>
      </c>
      <c r="F1150">
        <f t="shared" si="88"/>
        <v>1</v>
      </c>
      <c r="G1150" s="2" t="str">
        <f t="shared" si="89"/>
        <v/>
      </c>
      <c r="H1150" t="s">
        <v>561</v>
      </c>
      <c r="I1150">
        <v>8399</v>
      </c>
      <c r="J1150">
        <v>2786</v>
      </c>
      <c r="K1150">
        <v>2785</v>
      </c>
      <c r="L1150" t="s">
        <v>19</v>
      </c>
      <c r="M1150" t="s">
        <v>20</v>
      </c>
      <c r="N1150">
        <v>506</v>
      </c>
      <c r="O1150">
        <v>3549</v>
      </c>
      <c r="P1150">
        <v>10</v>
      </c>
      <c r="Q1150" t="s">
        <v>1169</v>
      </c>
      <c r="BA1150" s="1"/>
      <c r="BG1150" s="2"/>
    </row>
    <row r="1151" ht="15" customHeight="1">
      <c r="A1151" t="str">
        <f t="shared" si="85"/>
        <v>2018_12_132_2</v>
      </c>
      <c r="B1151" t="str">
        <f t="shared" si="86"/>
        <v>2018_12_9869</v>
      </c>
      <c r="C1151" s="1" t="s">
        <v>560</v>
      </c>
      <c r="D1151">
        <f t="shared" si="87"/>
        <v>1150</v>
      </c>
      <c r="E1151">
        <v>132</v>
      </c>
      <c r="F1151">
        <f t="shared" si="88"/>
        <v>2</v>
      </c>
      <c r="G1151" s="2" t="str">
        <f t="shared" si="89"/>
        <v/>
      </c>
      <c r="H1151" t="s">
        <v>561</v>
      </c>
      <c r="I1151">
        <v>9869</v>
      </c>
      <c r="J1151">
        <v>2785</v>
      </c>
      <c r="K1151">
        <v>2786</v>
      </c>
      <c r="L1151" t="s">
        <v>31</v>
      </c>
      <c r="M1151" t="s">
        <v>20</v>
      </c>
      <c r="N1151">
        <v>561</v>
      </c>
      <c r="O1151">
        <v>3549</v>
      </c>
      <c r="P1151">
        <v>10</v>
      </c>
      <c r="Q1151" t="s">
        <v>1170</v>
      </c>
      <c r="BA1151" s="1"/>
      <c r="BG1151" s="2"/>
    </row>
    <row r="1152" ht="15" customHeight="1">
      <c r="A1152" t="str">
        <f t="shared" si="85"/>
        <v>2018_12_132_3</v>
      </c>
      <c r="B1152" t="str">
        <f t="shared" si="86"/>
        <v>2018_12_10546</v>
      </c>
      <c r="C1152" s="1" t="s">
        <v>560</v>
      </c>
      <c r="D1152">
        <f t="shared" si="87"/>
        <v>1151</v>
      </c>
      <c r="E1152">
        <v>132</v>
      </c>
      <c r="F1152">
        <f t="shared" si="88"/>
        <v>3</v>
      </c>
      <c r="G1152" s="2" t="str">
        <f t="shared" si="89"/>
        <v/>
      </c>
      <c r="H1152" t="s">
        <v>561</v>
      </c>
      <c r="I1152">
        <v>10546</v>
      </c>
      <c r="J1152">
        <v>2786</v>
      </c>
      <c r="K1152">
        <v>2785</v>
      </c>
      <c r="L1152" t="s">
        <v>31</v>
      </c>
      <c r="M1152" t="s">
        <v>20</v>
      </c>
      <c r="N1152">
        <v>390</v>
      </c>
      <c r="O1152">
        <v>3549</v>
      </c>
      <c r="P1152">
        <v>10</v>
      </c>
      <c r="Q1152" t="s">
        <v>1171</v>
      </c>
      <c r="BA1152" s="1"/>
      <c r="BG1152" s="2"/>
    </row>
    <row r="1153" ht="15" customHeight="1">
      <c r="A1153" t="str">
        <f t="shared" si="85"/>
        <v>2018_12_132_4</v>
      </c>
      <c r="B1153" t="str">
        <f t="shared" si="86"/>
        <v>2018_12_11076</v>
      </c>
      <c r="C1153" s="1" t="s">
        <v>560</v>
      </c>
      <c r="D1153">
        <f t="shared" si="87"/>
        <v>1152</v>
      </c>
      <c r="E1153">
        <v>132</v>
      </c>
      <c r="F1153">
        <f t="shared" si="88"/>
        <v>4</v>
      </c>
      <c r="G1153" s="2" t="str">
        <f t="shared" si="89"/>
        <v/>
      </c>
      <c r="H1153" t="s">
        <v>561</v>
      </c>
      <c r="I1153">
        <v>11076</v>
      </c>
      <c r="J1153">
        <v>2785</v>
      </c>
      <c r="K1153">
        <v>2786</v>
      </c>
      <c r="L1153" t="s">
        <v>31</v>
      </c>
      <c r="M1153" t="s">
        <v>20</v>
      </c>
      <c r="N1153">
        <v>479</v>
      </c>
      <c r="O1153">
        <v>3549</v>
      </c>
      <c r="P1153">
        <v>10</v>
      </c>
      <c r="Q1153" t="s">
        <v>1172</v>
      </c>
      <c r="BA1153" s="1"/>
      <c r="BG1153" s="2"/>
    </row>
    <row r="1154" ht="15" customHeight="1">
      <c r="A1154" t="str">
        <f t="shared" ref="A1154:A1217" si="90">CONCATENATE($C1154,"_",$E1154,"_",$F1154)</f>
        <v>2018_12_132_5</v>
      </c>
      <c r="B1154" t="str">
        <f t="shared" ref="B1154:B1217" si="91">CONCATENATE($C1154,"_",$I1154)</f>
        <v>2018_12_11332</v>
      </c>
      <c r="C1154" s="1" t="s">
        <v>560</v>
      </c>
      <c r="D1154">
        <f t="shared" ref="D1154:D1217" si="92">IF(ISNUMBER($D1153),$D1153+1,1)</f>
        <v>1153</v>
      </c>
      <c r="E1154">
        <v>132</v>
      </c>
      <c r="F1154">
        <f t="shared" ref="F1154:F1217" si="93">IF($E1154="","",IF($E1154=$E1153,$F1153+1,1))</f>
        <v>5</v>
      </c>
      <c r="G1154" s="2" t="str">
        <f t="shared" ref="G1154:G1217" si="94">IF($E1155=$E1154,"","x")</f>
        <v/>
      </c>
      <c r="H1154" t="s">
        <v>561</v>
      </c>
      <c r="I1154">
        <v>11332</v>
      </c>
      <c r="J1154">
        <v>2786</v>
      </c>
      <c r="K1154">
        <v>2785</v>
      </c>
      <c r="L1154" t="s">
        <v>31</v>
      </c>
      <c r="M1154" t="s">
        <v>20</v>
      </c>
      <c r="N1154">
        <v>470</v>
      </c>
      <c r="O1154">
        <v>3549</v>
      </c>
      <c r="P1154">
        <v>10</v>
      </c>
      <c r="Q1154" t="s">
        <v>1173</v>
      </c>
      <c r="BA1154" s="1"/>
      <c r="BG1154" s="2"/>
    </row>
    <row r="1155" ht="15" customHeight="1">
      <c r="A1155" t="str">
        <f t="shared" si="90"/>
        <v>2018_12_132_6</v>
      </c>
      <c r="B1155" t="str">
        <f t="shared" si="91"/>
        <v>2018_12_11660</v>
      </c>
      <c r="C1155" s="1" t="s">
        <v>560</v>
      </c>
      <c r="D1155">
        <f t="shared" si="92"/>
        <v>1154</v>
      </c>
      <c r="E1155">
        <v>132</v>
      </c>
      <c r="F1155">
        <f t="shared" si="93"/>
        <v>6</v>
      </c>
      <c r="G1155" s="2" t="str">
        <f t="shared" si="94"/>
        <v/>
      </c>
      <c r="H1155" t="s">
        <v>561</v>
      </c>
      <c r="I1155">
        <v>11660</v>
      </c>
      <c r="J1155">
        <v>2785</v>
      </c>
      <c r="K1155">
        <v>2786</v>
      </c>
      <c r="L1155" t="s">
        <v>31</v>
      </c>
      <c r="M1155" t="s">
        <v>20</v>
      </c>
      <c r="N1155">
        <v>310</v>
      </c>
      <c r="O1155">
        <v>3549</v>
      </c>
      <c r="P1155">
        <v>10</v>
      </c>
      <c r="Q1155" t="s">
        <v>1174</v>
      </c>
      <c r="BA1155" s="1"/>
      <c r="BG1155" s="2"/>
    </row>
    <row r="1156" ht="15" customHeight="1">
      <c r="A1156" t="str">
        <f t="shared" si="90"/>
        <v>2018_12_132_7</v>
      </c>
      <c r="B1156" t="str">
        <f t="shared" si="91"/>
        <v>2018_12_12175</v>
      </c>
      <c r="C1156" s="1" t="s">
        <v>560</v>
      </c>
      <c r="D1156">
        <f t="shared" si="92"/>
        <v>1155</v>
      </c>
      <c r="E1156">
        <v>132</v>
      </c>
      <c r="F1156">
        <f t="shared" si="93"/>
        <v>7</v>
      </c>
      <c r="G1156" s="2" t="str">
        <f t="shared" si="94"/>
        <v/>
      </c>
      <c r="H1156" t="s">
        <v>561</v>
      </c>
      <c r="I1156">
        <v>12175</v>
      </c>
      <c r="J1156">
        <v>2786</v>
      </c>
      <c r="K1156">
        <v>2785</v>
      </c>
      <c r="L1156" t="s">
        <v>31</v>
      </c>
      <c r="M1156" t="s">
        <v>20</v>
      </c>
      <c r="N1156">
        <v>427</v>
      </c>
      <c r="O1156">
        <v>3549</v>
      </c>
      <c r="P1156">
        <v>10</v>
      </c>
      <c r="Q1156" t="s">
        <v>1175</v>
      </c>
      <c r="BA1156" s="1"/>
      <c r="BG1156" s="2"/>
    </row>
    <row r="1157" ht="15" customHeight="1">
      <c r="A1157" t="str">
        <f t="shared" si="90"/>
        <v>2018_12_132_8</v>
      </c>
      <c r="B1157" t="str">
        <f t="shared" si="91"/>
        <v>2018_12_13774</v>
      </c>
      <c r="C1157" s="1" t="s">
        <v>560</v>
      </c>
      <c r="D1157">
        <f t="shared" si="92"/>
        <v>1156</v>
      </c>
      <c r="E1157">
        <v>132</v>
      </c>
      <c r="F1157">
        <f t="shared" si="93"/>
        <v>8</v>
      </c>
      <c r="G1157" s="2" t="str">
        <f t="shared" si="94"/>
        <v/>
      </c>
      <c r="H1157" t="s">
        <v>561</v>
      </c>
      <c r="I1157">
        <v>13774</v>
      </c>
      <c r="J1157">
        <v>2785</v>
      </c>
      <c r="K1157">
        <v>2786</v>
      </c>
      <c r="L1157" t="s">
        <v>31</v>
      </c>
      <c r="M1157" t="s">
        <v>20</v>
      </c>
      <c r="N1157">
        <v>297</v>
      </c>
      <c r="O1157">
        <v>3549</v>
      </c>
      <c r="P1157">
        <v>10</v>
      </c>
      <c r="Q1157" t="s">
        <v>1176</v>
      </c>
      <c r="BA1157" s="1"/>
      <c r="BG1157" s="2"/>
    </row>
    <row r="1158" ht="15" customHeight="1">
      <c r="A1158" t="str">
        <f t="shared" si="90"/>
        <v>2018_12_132_9</v>
      </c>
      <c r="B1158" t="str">
        <f t="shared" si="91"/>
        <v>2018_12_14074</v>
      </c>
      <c r="C1158" s="1" t="s">
        <v>560</v>
      </c>
      <c r="D1158">
        <f t="shared" si="92"/>
        <v>1157</v>
      </c>
      <c r="E1158">
        <v>132</v>
      </c>
      <c r="F1158">
        <f t="shared" si="93"/>
        <v>9</v>
      </c>
      <c r="G1158" s="2" t="str">
        <f t="shared" si="94"/>
        <v>x</v>
      </c>
      <c r="H1158" t="s">
        <v>561</v>
      </c>
      <c r="I1158">
        <v>14074</v>
      </c>
      <c r="J1158">
        <v>2786</v>
      </c>
      <c r="K1158">
        <v>2785</v>
      </c>
      <c r="L1158" t="s">
        <v>20</v>
      </c>
      <c r="M1158" t="s">
        <v>20</v>
      </c>
      <c r="N1158">
        <v>88</v>
      </c>
      <c r="O1158">
        <v>3549</v>
      </c>
      <c r="P1158">
        <v>10</v>
      </c>
      <c r="Q1158" t="s">
        <v>1177</v>
      </c>
      <c r="BA1158" s="1"/>
      <c r="BG1158" s="2"/>
    </row>
    <row r="1159" ht="15" customHeight="1">
      <c r="A1159" t="str">
        <f t="shared" si="90"/>
        <v>2018_12_133_1</v>
      </c>
      <c r="B1159" t="str">
        <f t="shared" si="91"/>
        <v>2018_12_8218</v>
      </c>
      <c r="C1159" s="1" t="s">
        <v>560</v>
      </c>
      <c r="D1159">
        <f t="shared" si="92"/>
        <v>1158</v>
      </c>
      <c r="E1159">
        <v>133</v>
      </c>
      <c r="F1159">
        <f t="shared" si="93"/>
        <v>1</v>
      </c>
      <c r="G1159" s="2" t="str">
        <f t="shared" si="94"/>
        <v/>
      </c>
      <c r="H1159" t="s">
        <v>561</v>
      </c>
      <c r="I1159">
        <v>8218</v>
      </c>
      <c r="J1159">
        <v>2814</v>
      </c>
      <c r="K1159">
        <v>2813</v>
      </c>
      <c r="L1159" t="s">
        <v>19</v>
      </c>
      <c r="M1159" t="s">
        <v>20</v>
      </c>
      <c r="N1159">
        <v>153</v>
      </c>
      <c r="O1159">
        <v>2910</v>
      </c>
      <c r="P1159">
        <v>15</v>
      </c>
      <c r="Q1159" t="s">
        <v>1178</v>
      </c>
      <c r="BA1159" s="1"/>
      <c r="BG1159" s="2"/>
    </row>
    <row r="1160" ht="15" customHeight="1">
      <c r="A1160" t="str">
        <f t="shared" si="90"/>
        <v>2018_12_133_2</v>
      </c>
      <c r="B1160" t="str">
        <f t="shared" si="91"/>
        <v>2018_12_8632</v>
      </c>
      <c r="C1160" s="1" t="s">
        <v>560</v>
      </c>
      <c r="D1160">
        <f t="shared" si="92"/>
        <v>1159</v>
      </c>
      <c r="E1160">
        <v>133</v>
      </c>
      <c r="F1160">
        <f t="shared" si="93"/>
        <v>2</v>
      </c>
      <c r="G1160" s="2" t="str">
        <f t="shared" si="94"/>
        <v/>
      </c>
      <c r="H1160" t="s">
        <v>561</v>
      </c>
      <c r="I1160">
        <v>8632</v>
      </c>
      <c r="J1160">
        <v>2813</v>
      </c>
      <c r="K1160">
        <v>2814</v>
      </c>
      <c r="L1160" t="s">
        <v>31</v>
      </c>
      <c r="M1160" t="s">
        <v>20</v>
      </c>
      <c r="N1160">
        <v>137</v>
      </c>
      <c r="O1160">
        <v>2910</v>
      </c>
      <c r="P1160">
        <v>15</v>
      </c>
      <c r="Q1160" t="s">
        <v>1179</v>
      </c>
      <c r="BA1160" s="1"/>
      <c r="BG1160" s="2"/>
    </row>
    <row r="1161" ht="15" customHeight="1">
      <c r="A1161" t="str">
        <f t="shared" si="90"/>
        <v>2018_12_133_3</v>
      </c>
      <c r="B1161" t="str">
        <f t="shared" si="91"/>
        <v>2018_12_11171</v>
      </c>
      <c r="C1161" s="1" t="s">
        <v>560</v>
      </c>
      <c r="D1161">
        <f t="shared" si="92"/>
        <v>1160</v>
      </c>
      <c r="E1161">
        <v>133</v>
      </c>
      <c r="F1161">
        <f t="shared" si="93"/>
        <v>3</v>
      </c>
      <c r="G1161" s="2" t="str">
        <f t="shared" si="94"/>
        <v/>
      </c>
      <c r="H1161" t="s">
        <v>561</v>
      </c>
      <c r="I1161">
        <v>11171</v>
      </c>
      <c r="J1161">
        <v>2814</v>
      </c>
      <c r="K1161">
        <v>2813</v>
      </c>
      <c r="L1161" t="s">
        <v>31</v>
      </c>
      <c r="M1161" t="s">
        <v>20</v>
      </c>
      <c r="N1161">
        <v>563</v>
      </c>
      <c r="O1161">
        <v>2910</v>
      </c>
      <c r="P1161">
        <v>15</v>
      </c>
      <c r="Q1161" t="s">
        <v>1180</v>
      </c>
      <c r="BA1161" s="1"/>
      <c r="BG1161" s="2"/>
    </row>
    <row r="1162" ht="15" customHeight="1">
      <c r="A1162" t="str">
        <f t="shared" si="90"/>
        <v>2018_12_133_4</v>
      </c>
      <c r="B1162" t="str">
        <f t="shared" si="91"/>
        <v>2018_12_11755</v>
      </c>
      <c r="C1162" s="1" t="s">
        <v>560</v>
      </c>
      <c r="D1162">
        <f t="shared" si="92"/>
        <v>1161</v>
      </c>
      <c r="E1162">
        <v>133</v>
      </c>
      <c r="F1162">
        <f t="shared" si="93"/>
        <v>4</v>
      </c>
      <c r="G1162" s="2" t="str">
        <f t="shared" si="94"/>
        <v/>
      </c>
      <c r="H1162" t="s">
        <v>561</v>
      </c>
      <c r="I1162">
        <v>11755</v>
      </c>
      <c r="J1162">
        <v>2813</v>
      </c>
      <c r="K1162">
        <v>2814</v>
      </c>
      <c r="L1162" t="s">
        <v>31</v>
      </c>
      <c r="M1162" t="s">
        <v>20</v>
      </c>
      <c r="N1162">
        <v>212</v>
      </c>
      <c r="O1162">
        <v>2910</v>
      </c>
      <c r="P1162">
        <v>15</v>
      </c>
      <c r="Q1162" t="s">
        <v>1181</v>
      </c>
      <c r="BA1162" s="1"/>
      <c r="BG1162" s="2"/>
    </row>
    <row r="1163" ht="15" customHeight="1">
      <c r="A1163" t="str">
        <f t="shared" si="90"/>
        <v>2018_12_133_5</v>
      </c>
      <c r="B1163" t="str">
        <f t="shared" si="91"/>
        <v>2018_12_12174</v>
      </c>
      <c r="C1163" s="1" t="s">
        <v>560</v>
      </c>
      <c r="D1163">
        <f t="shared" si="92"/>
        <v>1162</v>
      </c>
      <c r="E1163">
        <v>133</v>
      </c>
      <c r="F1163">
        <f t="shared" si="93"/>
        <v>5</v>
      </c>
      <c r="G1163" s="2" t="str">
        <f t="shared" si="94"/>
        <v/>
      </c>
      <c r="H1163" t="s">
        <v>561</v>
      </c>
      <c r="I1163">
        <v>12174</v>
      </c>
      <c r="J1163">
        <v>2814</v>
      </c>
      <c r="K1163">
        <v>2813</v>
      </c>
      <c r="L1163" t="s">
        <v>31</v>
      </c>
      <c r="M1163" t="s">
        <v>20</v>
      </c>
      <c r="N1163">
        <v>294</v>
      </c>
      <c r="O1163">
        <v>2910</v>
      </c>
      <c r="P1163">
        <v>15</v>
      </c>
      <c r="Q1163" t="s">
        <v>1182</v>
      </c>
      <c r="BA1163" s="1"/>
      <c r="BG1163" s="2"/>
    </row>
    <row r="1164" ht="15" customHeight="1">
      <c r="A1164" t="str">
        <f t="shared" si="90"/>
        <v>2018_12_133_6</v>
      </c>
      <c r="B1164" t="str">
        <f t="shared" si="91"/>
        <v>2018_12_12559</v>
      </c>
      <c r="C1164" s="1" t="s">
        <v>560</v>
      </c>
      <c r="D1164">
        <f t="shared" si="92"/>
        <v>1163</v>
      </c>
      <c r="E1164">
        <v>133</v>
      </c>
      <c r="F1164">
        <f t="shared" si="93"/>
        <v>6</v>
      </c>
      <c r="G1164" s="2" t="str">
        <f t="shared" si="94"/>
        <v/>
      </c>
      <c r="H1164" t="s">
        <v>561</v>
      </c>
      <c r="I1164">
        <v>12559</v>
      </c>
      <c r="J1164">
        <v>2813</v>
      </c>
      <c r="K1164">
        <v>2814</v>
      </c>
      <c r="L1164" t="s">
        <v>31</v>
      </c>
      <c r="M1164" t="s">
        <v>20</v>
      </c>
      <c r="N1164">
        <v>94</v>
      </c>
      <c r="O1164">
        <v>2910</v>
      </c>
      <c r="P1164">
        <v>15</v>
      </c>
      <c r="Q1164" t="s">
        <v>1183</v>
      </c>
      <c r="BA1164" s="1"/>
      <c r="BG1164" s="2"/>
    </row>
    <row r="1165" ht="15" customHeight="1">
      <c r="A1165" t="str">
        <f t="shared" si="90"/>
        <v>2018_12_133_7</v>
      </c>
      <c r="B1165" t="str">
        <f t="shared" si="91"/>
        <v>2018_12_12696</v>
      </c>
      <c r="C1165" s="1" t="s">
        <v>560</v>
      </c>
      <c r="D1165">
        <f t="shared" si="92"/>
        <v>1164</v>
      </c>
      <c r="E1165">
        <v>133</v>
      </c>
      <c r="F1165">
        <f t="shared" si="93"/>
        <v>7</v>
      </c>
      <c r="G1165" s="2" t="str">
        <f t="shared" si="94"/>
        <v/>
      </c>
      <c r="H1165" t="s">
        <v>561</v>
      </c>
      <c r="I1165">
        <v>12696</v>
      </c>
      <c r="J1165">
        <v>2814</v>
      </c>
      <c r="K1165">
        <v>2813</v>
      </c>
      <c r="L1165" t="s">
        <v>31</v>
      </c>
      <c r="M1165" t="s">
        <v>20</v>
      </c>
      <c r="N1165">
        <v>26</v>
      </c>
      <c r="O1165">
        <v>2910</v>
      </c>
      <c r="P1165">
        <v>15</v>
      </c>
      <c r="Q1165" t="s">
        <v>1184</v>
      </c>
      <c r="BA1165" s="1"/>
      <c r="BG1165" s="2"/>
    </row>
    <row r="1166" ht="15" customHeight="1">
      <c r="A1166" t="str">
        <f t="shared" si="90"/>
        <v>2018_12_133_8</v>
      </c>
      <c r="B1166" t="str">
        <f t="shared" si="91"/>
        <v>2018_12_12711</v>
      </c>
      <c r="C1166" s="1" t="s">
        <v>560</v>
      </c>
      <c r="D1166">
        <f t="shared" si="92"/>
        <v>1165</v>
      </c>
      <c r="E1166">
        <v>133</v>
      </c>
      <c r="F1166">
        <f t="shared" si="93"/>
        <v>8</v>
      </c>
      <c r="G1166" s="2" t="str">
        <f t="shared" si="94"/>
        <v>x</v>
      </c>
      <c r="H1166" t="s">
        <v>561</v>
      </c>
      <c r="I1166">
        <v>12711</v>
      </c>
      <c r="J1166">
        <v>2813</v>
      </c>
      <c r="K1166">
        <v>2814</v>
      </c>
      <c r="L1166" t="s">
        <v>20</v>
      </c>
      <c r="M1166" t="s">
        <v>20</v>
      </c>
      <c r="N1166">
        <v>11</v>
      </c>
      <c r="O1166">
        <v>2910</v>
      </c>
      <c r="P1166">
        <v>15</v>
      </c>
      <c r="Q1166" t="s">
        <v>1185</v>
      </c>
      <c r="BA1166" s="1"/>
      <c r="BG1166" s="2"/>
    </row>
    <row r="1167" ht="15" customHeight="1">
      <c r="A1167" t="str">
        <f t="shared" si="90"/>
        <v>2018_12_134_1</v>
      </c>
      <c r="B1167" t="str">
        <f t="shared" si="91"/>
        <v>2018_12_8468</v>
      </c>
      <c r="C1167" s="1" t="s">
        <v>560</v>
      </c>
      <c r="D1167">
        <f t="shared" si="92"/>
        <v>1166</v>
      </c>
      <c r="E1167">
        <v>134</v>
      </c>
      <c r="F1167">
        <f t="shared" si="93"/>
        <v>1</v>
      </c>
      <c r="G1167" s="2" t="str">
        <f t="shared" si="94"/>
        <v/>
      </c>
      <c r="H1167" t="s">
        <v>561</v>
      </c>
      <c r="I1167">
        <v>8468</v>
      </c>
      <c r="J1167">
        <v>2842</v>
      </c>
      <c r="K1167">
        <v>2841</v>
      </c>
      <c r="L1167" t="s">
        <v>19</v>
      </c>
      <c r="M1167" t="s">
        <v>40</v>
      </c>
      <c r="N1167">
        <v>122</v>
      </c>
      <c r="O1167">
        <v>1693</v>
      </c>
      <c r="P1167">
        <v>10</v>
      </c>
      <c r="Q1167" t="s">
        <v>1186</v>
      </c>
      <c r="BA1167" s="1"/>
      <c r="BG1167" s="2"/>
    </row>
    <row r="1168" ht="15" customHeight="1">
      <c r="A1168" t="str">
        <f t="shared" si="90"/>
        <v>2018_12_134_2</v>
      </c>
      <c r="B1168" t="str">
        <f t="shared" si="91"/>
        <v>2018_12_8626</v>
      </c>
      <c r="C1168" s="1" t="s">
        <v>560</v>
      </c>
      <c r="D1168">
        <f t="shared" si="92"/>
        <v>1167</v>
      </c>
      <c r="E1168">
        <v>134</v>
      </c>
      <c r="F1168">
        <f t="shared" si="93"/>
        <v>2</v>
      </c>
      <c r="G1168" s="2" t="str">
        <f t="shared" si="94"/>
        <v/>
      </c>
      <c r="H1168" t="s">
        <v>561</v>
      </c>
      <c r="I1168">
        <v>8626</v>
      </c>
      <c r="J1168">
        <v>2841</v>
      </c>
      <c r="K1168">
        <v>2842</v>
      </c>
      <c r="L1168" t="s">
        <v>31</v>
      </c>
      <c r="M1168" t="s">
        <v>40</v>
      </c>
      <c r="N1168">
        <v>244</v>
      </c>
      <c r="O1168">
        <v>1693</v>
      </c>
      <c r="P1168">
        <v>10</v>
      </c>
      <c r="Q1168" t="s">
        <v>1187</v>
      </c>
      <c r="BA1168" s="1"/>
      <c r="BG1168" s="2"/>
    </row>
    <row r="1169" ht="15" customHeight="1">
      <c r="A1169" t="str">
        <f t="shared" si="90"/>
        <v>2018_12_134_3</v>
      </c>
      <c r="B1169" t="str">
        <f t="shared" si="91"/>
        <v>2018_12_9032</v>
      </c>
      <c r="C1169" s="1" t="s">
        <v>560</v>
      </c>
      <c r="D1169">
        <f t="shared" si="92"/>
        <v>1168</v>
      </c>
      <c r="E1169">
        <v>134</v>
      </c>
      <c r="F1169">
        <f t="shared" si="93"/>
        <v>3</v>
      </c>
      <c r="G1169" s="2" t="str">
        <f t="shared" si="94"/>
        <v/>
      </c>
      <c r="H1169" t="s">
        <v>561</v>
      </c>
      <c r="I1169">
        <v>9032</v>
      </c>
      <c r="J1169">
        <v>2842</v>
      </c>
      <c r="K1169">
        <v>2841</v>
      </c>
      <c r="L1169" t="s">
        <v>31</v>
      </c>
      <c r="M1169" t="s">
        <v>40</v>
      </c>
      <c r="N1169">
        <v>252</v>
      </c>
      <c r="O1169">
        <v>1693</v>
      </c>
      <c r="P1169">
        <v>10</v>
      </c>
      <c r="Q1169" t="s">
        <v>1188</v>
      </c>
      <c r="BA1169" s="1"/>
      <c r="BG1169" s="2"/>
    </row>
    <row r="1170" ht="15" customHeight="1">
      <c r="A1170" t="str">
        <f t="shared" si="90"/>
        <v>2018_12_134_4</v>
      </c>
      <c r="B1170" t="str">
        <f t="shared" si="91"/>
        <v>2018_12_9560</v>
      </c>
      <c r="C1170" s="1" t="s">
        <v>560</v>
      </c>
      <c r="D1170">
        <f t="shared" si="92"/>
        <v>1169</v>
      </c>
      <c r="E1170">
        <v>134</v>
      </c>
      <c r="F1170">
        <f t="shared" si="93"/>
        <v>4</v>
      </c>
      <c r="G1170" s="2" t="str">
        <f t="shared" si="94"/>
        <v/>
      </c>
      <c r="H1170" t="s">
        <v>561</v>
      </c>
      <c r="I1170">
        <v>9560</v>
      </c>
      <c r="J1170">
        <v>2841</v>
      </c>
      <c r="K1170">
        <v>2842</v>
      </c>
      <c r="L1170" t="s">
        <v>31</v>
      </c>
      <c r="M1170" t="s">
        <v>40</v>
      </c>
      <c r="N1170">
        <v>255</v>
      </c>
      <c r="O1170">
        <v>1693</v>
      </c>
      <c r="P1170">
        <v>10</v>
      </c>
      <c r="Q1170" t="s">
        <v>1189</v>
      </c>
      <c r="BA1170" s="1"/>
      <c r="BG1170" s="2"/>
    </row>
    <row r="1171" ht="15" customHeight="1">
      <c r="A1171" t="str">
        <f t="shared" si="90"/>
        <v>2018_12_134_5</v>
      </c>
      <c r="B1171" t="str">
        <f t="shared" si="91"/>
        <v>2018_12_9771</v>
      </c>
      <c r="C1171" s="1" t="s">
        <v>560</v>
      </c>
      <c r="D1171">
        <f t="shared" si="92"/>
        <v>1170</v>
      </c>
      <c r="E1171">
        <v>134</v>
      </c>
      <c r="F1171">
        <f t="shared" si="93"/>
        <v>5</v>
      </c>
      <c r="G1171" s="2" t="str">
        <f t="shared" si="94"/>
        <v/>
      </c>
      <c r="H1171" t="s">
        <v>561</v>
      </c>
      <c r="I1171">
        <v>9771</v>
      </c>
      <c r="J1171">
        <v>2842</v>
      </c>
      <c r="K1171">
        <v>2841</v>
      </c>
      <c r="L1171" t="s">
        <v>31</v>
      </c>
      <c r="M1171" t="s">
        <v>40</v>
      </c>
      <c r="N1171">
        <v>222</v>
      </c>
      <c r="O1171">
        <v>1693</v>
      </c>
      <c r="P1171">
        <v>10</v>
      </c>
      <c r="Q1171" t="s">
        <v>1190</v>
      </c>
      <c r="BA1171" s="1"/>
      <c r="BG1171" s="2"/>
    </row>
    <row r="1172" ht="15" customHeight="1">
      <c r="A1172" t="str">
        <f t="shared" si="90"/>
        <v>2018_12_134_6</v>
      </c>
      <c r="B1172" t="str">
        <f t="shared" si="91"/>
        <v>2018_12_9952</v>
      </c>
      <c r="C1172" s="1" t="s">
        <v>560</v>
      </c>
      <c r="D1172">
        <f t="shared" si="92"/>
        <v>1171</v>
      </c>
      <c r="E1172">
        <v>134</v>
      </c>
      <c r="F1172">
        <f t="shared" si="93"/>
        <v>6</v>
      </c>
      <c r="G1172" s="2" t="str">
        <f t="shared" si="94"/>
        <v/>
      </c>
      <c r="H1172" t="s">
        <v>561</v>
      </c>
      <c r="I1172">
        <v>9952</v>
      </c>
      <c r="J1172">
        <v>2841</v>
      </c>
      <c r="K1172">
        <v>2842</v>
      </c>
      <c r="L1172" t="s">
        <v>31</v>
      </c>
      <c r="M1172" t="s">
        <v>40</v>
      </c>
      <c r="N1172">
        <v>117</v>
      </c>
      <c r="O1172">
        <v>1693</v>
      </c>
      <c r="P1172">
        <v>10</v>
      </c>
      <c r="Q1172" t="s">
        <v>1191</v>
      </c>
      <c r="BA1172" s="1"/>
      <c r="BG1172" s="2"/>
    </row>
    <row r="1173" ht="15" customHeight="1">
      <c r="A1173" t="str">
        <f t="shared" si="90"/>
        <v>2018_12_134_7</v>
      </c>
      <c r="B1173" t="str">
        <f t="shared" si="91"/>
        <v>2018_12_10361</v>
      </c>
      <c r="C1173" s="1" t="s">
        <v>560</v>
      </c>
      <c r="D1173">
        <f t="shared" si="92"/>
        <v>1172</v>
      </c>
      <c r="E1173">
        <v>134</v>
      </c>
      <c r="F1173">
        <f t="shared" si="93"/>
        <v>7</v>
      </c>
      <c r="G1173" s="2" t="str">
        <f t="shared" si="94"/>
        <v/>
      </c>
      <c r="H1173" t="s">
        <v>561</v>
      </c>
      <c r="I1173">
        <v>10361</v>
      </c>
      <c r="J1173">
        <v>2842</v>
      </c>
      <c r="K1173">
        <v>2841</v>
      </c>
      <c r="L1173" t="s">
        <v>31</v>
      </c>
      <c r="M1173" t="s">
        <v>40</v>
      </c>
      <c r="N1173">
        <v>145</v>
      </c>
      <c r="O1173">
        <v>1693</v>
      </c>
      <c r="P1173">
        <v>10</v>
      </c>
      <c r="Q1173" t="s">
        <v>1192</v>
      </c>
      <c r="BA1173" s="1"/>
      <c r="BG1173" s="2"/>
    </row>
    <row r="1174" ht="15" customHeight="1">
      <c r="A1174" t="str">
        <f t="shared" si="90"/>
        <v>2018_12_134_8</v>
      </c>
      <c r="B1174" t="str">
        <f t="shared" si="91"/>
        <v>2018_12_10535</v>
      </c>
      <c r="C1174" s="1" t="s">
        <v>560</v>
      </c>
      <c r="D1174">
        <f t="shared" si="92"/>
        <v>1173</v>
      </c>
      <c r="E1174">
        <v>134</v>
      </c>
      <c r="F1174">
        <f t="shared" si="93"/>
        <v>8</v>
      </c>
      <c r="G1174" s="2" t="str">
        <f t="shared" si="94"/>
        <v/>
      </c>
      <c r="H1174" t="s">
        <v>561</v>
      </c>
      <c r="I1174">
        <v>10535</v>
      </c>
      <c r="J1174">
        <v>2841</v>
      </c>
      <c r="K1174">
        <v>2842</v>
      </c>
      <c r="L1174" t="s">
        <v>31</v>
      </c>
      <c r="M1174" t="s">
        <v>40</v>
      </c>
      <c r="N1174">
        <v>192</v>
      </c>
      <c r="O1174">
        <v>1693</v>
      </c>
      <c r="P1174">
        <v>10</v>
      </c>
      <c r="Q1174" t="s">
        <v>1193</v>
      </c>
      <c r="BA1174" s="1"/>
      <c r="BG1174" s="2"/>
    </row>
    <row r="1175" ht="15" customHeight="1">
      <c r="A1175" t="str">
        <f t="shared" si="90"/>
        <v>2018_12_134_9</v>
      </c>
      <c r="B1175" t="str">
        <f t="shared" si="91"/>
        <v>2018_12_11285</v>
      </c>
      <c r="C1175" s="1" t="s">
        <v>560</v>
      </c>
      <c r="D1175">
        <f t="shared" si="92"/>
        <v>1174</v>
      </c>
      <c r="E1175">
        <v>134</v>
      </c>
      <c r="F1175">
        <f t="shared" si="93"/>
        <v>9</v>
      </c>
      <c r="G1175" s="2" t="str">
        <f t="shared" si="94"/>
        <v>x</v>
      </c>
      <c r="H1175" t="s">
        <v>561</v>
      </c>
      <c r="I1175">
        <v>11285</v>
      </c>
      <c r="J1175">
        <v>2842</v>
      </c>
      <c r="K1175">
        <v>2841</v>
      </c>
      <c r="L1175" t="s">
        <v>40</v>
      </c>
      <c r="M1175" t="s">
        <v>40</v>
      </c>
      <c r="N1175">
        <v>123</v>
      </c>
      <c r="O1175">
        <v>1693</v>
      </c>
      <c r="P1175">
        <v>10</v>
      </c>
      <c r="Q1175" t="s">
        <v>1194</v>
      </c>
      <c r="BA1175" s="1"/>
      <c r="BG1175" s="2"/>
    </row>
    <row r="1176" ht="15" customHeight="1">
      <c r="A1176" t="str">
        <f t="shared" si="90"/>
        <v>2018_12_135_1</v>
      </c>
      <c r="B1176" t="str">
        <f t="shared" si="91"/>
        <v>2018_12_8503</v>
      </c>
      <c r="C1176" s="1" t="s">
        <v>560</v>
      </c>
      <c r="D1176">
        <f t="shared" si="92"/>
        <v>1175</v>
      </c>
      <c r="E1176">
        <v>135</v>
      </c>
      <c r="F1176">
        <f t="shared" si="93"/>
        <v>1</v>
      </c>
      <c r="G1176" s="2" t="str">
        <f t="shared" si="94"/>
        <v/>
      </c>
      <c r="H1176" t="s">
        <v>561</v>
      </c>
      <c r="I1176">
        <v>8503</v>
      </c>
      <c r="J1176">
        <v>2870</v>
      </c>
      <c r="K1176">
        <v>2869</v>
      </c>
      <c r="L1176" t="s">
        <v>19</v>
      </c>
      <c r="M1176" t="s">
        <v>20</v>
      </c>
      <c r="N1176">
        <v>361</v>
      </c>
      <c r="O1176">
        <v>1753</v>
      </c>
      <c r="P1176">
        <v>7</v>
      </c>
      <c r="Q1176" t="s">
        <v>1195</v>
      </c>
      <c r="BA1176" s="1"/>
      <c r="BG1176" s="2"/>
    </row>
    <row r="1177" ht="15" customHeight="1">
      <c r="A1177" t="str">
        <f t="shared" si="90"/>
        <v>2018_12_135_2</v>
      </c>
      <c r="B1177" t="str">
        <f t="shared" si="91"/>
        <v>2018_12_9785</v>
      </c>
      <c r="C1177" s="1" t="s">
        <v>560</v>
      </c>
      <c r="D1177">
        <f t="shared" si="92"/>
        <v>1176</v>
      </c>
      <c r="E1177">
        <v>135</v>
      </c>
      <c r="F1177">
        <f t="shared" si="93"/>
        <v>2</v>
      </c>
      <c r="G1177" s="2" t="str">
        <f t="shared" si="94"/>
        <v/>
      </c>
      <c r="H1177" t="s">
        <v>561</v>
      </c>
      <c r="I1177">
        <v>9785</v>
      </c>
      <c r="J1177">
        <v>2869</v>
      </c>
      <c r="K1177">
        <v>2870</v>
      </c>
      <c r="L1177" t="s">
        <v>31</v>
      </c>
      <c r="M1177" t="s">
        <v>20</v>
      </c>
      <c r="N1177">
        <v>108</v>
      </c>
      <c r="O1177">
        <v>1753</v>
      </c>
      <c r="P1177">
        <v>7</v>
      </c>
      <c r="Q1177" t="s">
        <v>1196</v>
      </c>
      <c r="BA1177" s="1"/>
      <c r="BG1177" s="2"/>
    </row>
    <row r="1178" ht="15" customHeight="1">
      <c r="A1178" t="str">
        <f t="shared" si="90"/>
        <v>2018_12_135_3</v>
      </c>
      <c r="B1178" t="str">
        <f t="shared" si="91"/>
        <v>2018_12_10693</v>
      </c>
      <c r="C1178" s="1" t="s">
        <v>560</v>
      </c>
      <c r="D1178">
        <f t="shared" si="92"/>
        <v>1177</v>
      </c>
      <c r="E1178">
        <v>135</v>
      </c>
      <c r="F1178">
        <f t="shared" si="93"/>
        <v>3</v>
      </c>
      <c r="G1178" s="2" t="str">
        <f t="shared" si="94"/>
        <v/>
      </c>
      <c r="H1178" t="s">
        <v>561</v>
      </c>
      <c r="I1178">
        <v>10693</v>
      </c>
      <c r="J1178">
        <v>2870</v>
      </c>
      <c r="K1178">
        <v>2869</v>
      </c>
      <c r="L1178" t="s">
        <v>31</v>
      </c>
      <c r="M1178" t="s">
        <v>20</v>
      </c>
      <c r="N1178">
        <v>365</v>
      </c>
      <c r="O1178">
        <v>1753</v>
      </c>
      <c r="P1178">
        <v>7</v>
      </c>
      <c r="Q1178" t="s">
        <v>1197</v>
      </c>
      <c r="BA1178" s="1"/>
      <c r="BG1178" s="2"/>
    </row>
    <row r="1179" ht="15" customHeight="1">
      <c r="A1179" t="str">
        <f t="shared" si="90"/>
        <v>2018_12_135_4</v>
      </c>
      <c r="B1179" t="str">
        <f t="shared" si="91"/>
        <v>2018_12_12090</v>
      </c>
      <c r="C1179" s="1" t="s">
        <v>560</v>
      </c>
      <c r="D1179">
        <f t="shared" si="92"/>
        <v>1178</v>
      </c>
      <c r="E1179">
        <v>135</v>
      </c>
      <c r="F1179">
        <f t="shared" si="93"/>
        <v>4</v>
      </c>
      <c r="G1179" s="2" t="str">
        <f t="shared" si="94"/>
        <v/>
      </c>
      <c r="H1179" t="s">
        <v>561</v>
      </c>
      <c r="I1179">
        <v>12090</v>
      </c>
      <c r="J1179">
        <v>2869</v>
      </c>
      <c r="K1179">
        <v>2870</v>
      </c>
      <c r="L1179" t="s">
        <v>31</v>
      </c>
      <c r="M1179" t="s">
        <v>20</v>
      </c>
      <c r="N1179">
        <v>441</v>
      </c>
      <c r="O1179">
        <v>1753</v>
      </c>
      <c r="P1179">
        <v>7</v>
      </c>
      <c r="Q1179" t="s">
        <v>1198</v>
      </c>
      <c r="BA1179" s="1"/>
      <c r="BG1179" s="2"/>
    </row>
    <row r="1180" ht="15" customHeight="1">
      <c r="A1180" t="str">
        <f t="shared" si="90"/>
        <v>2018_12_135_5</v>
      </c>
      <c r="B1180" t="str">
        <f t="shared" si="91"/>
        <v>2018_12_13043</v>
      </c>
      <c r="C1180" s="1" t="s">
        <v>560</v>
      </c>
      <c r="D1180">
        <f t="shared" si="92"/>
        <v>1179</v>
      </c>
      <c r="E1180">
        <v>135</v>
      </c>
      <c r="F1180">
        <f t="shared" si="93"/>
        <v>5</v>
      </c>
      <c r="G1180" s="2" t="str">
        <f t="shared" si="94"/>
        <v/>
      </c>
      <c r="H1180" t="s">
        <v>561</v>
      </c>
      <c r="I1180">
        <v>13043</v>
      </c>
      <c r="J1180">
        <v>2870</v>
      </c>
      <c r="K1180">
        <v>2869</v>
      </c>
      <c r="L1180" t="s">
        <v>31</v>
      </c>
      <c r="M1180" t="s">
        <v>20</v>
      </c>
      <c r="N1180">
        <v>408</v>
      </c>
      <c r="O1180">
        <v>1753</v>
      </c>
      <c r="P1180">
        <v>7</v>
      </c>
      <c r="Q1180" t="s">
        <v>1199</v>
      </c>
      <c r="BA1180" s="1"/>
      <c r="BG1180" s="2"/>
    </row>
    <row r="1181" ht="15" customHeight="1">
      <c r="A1181" t="str">
        <f t="shared" si="90"/>
        <v>2018_12_135_6</v>
      </c>
      <c r="B1181" t="str">
        <f t="shared" si="91"/>
        <v>2018_12_13850</v>
      </c>
      <c r="C1181" s="1" t="s">
        <v>560</v>
      </c>
      <c r="D1181">
        <f t="shared" si="92"/>
        <v>1180</v>
      </c>
      <c r="E1181">
        <v>135</v>
      </c>
      <c r="F1181">
        <f t="shared" si="93"/>
        <v>6</v>
      </c>
      <c r="G1181" s="2" t="str">
        <f t="shared" si="94"/>
        <v>x</v>
      </c>
      <c r="H1181" t="s">
        <v>561</v>
      </c>
      <c r="I1181">
        <v>13850</v>
      </c>
      <c r="J1181">
        <v>2869</v>
      </c>
      <c r="K1181">
        <v>2870</v>
      </c>
      <c r="L1181" t="s">
        <v>20</v>
      </c>
      <c r="M1181" t="s">
        <v>20</v>
      </c>
      <c r="N1181">
        <v>49</v>
      </c>
      <c r="O1181">
        <v>1753</v>
      </c>
      <c r="P1181">
        <v>7</v>
      </c>
      <c r="Q1181" t="s">
        <v>1200</v>
      </c>
      <c r="BA1181" s="1"/>
      <c r="BG1181" s="2"/>
    </row>
    <row r="1182" ht="15" customHeight="1">
      <c r="A1182" t="str">
        <f t="shared" si="90"/>
        <v>2018_12_136_1</v>
      </c>
      <c r="B1182" t="str">
        <f t="shared" si="91"/>
        <v>2018_12_9787</v>
      </c>
      <c r="C1182" s="1" t="s">
        <v>560</v>
      </c>
      <c r="D1182">
        <f t="shared" si="92"/>
        <v>1181</v>
      </c>
      <c r="E1182">
        <v>136</v>
      </c>
      <c r="F1182">
        <f t="shared" si="93"/>
        <v>1</v>
      </c>
      <c r="G1182" s="2" t="str">
        <f t="shared" si="94"/>
        <v/>
      </c>
      <c r="H1182" t="s">
        <v>561</v>
      </c>
      <c r="I1182">
        <v>9787</v>
      </c>
      <c r="J1182">
        <v>2898</v>
      </c>
      <c r="K1182">
        <v>2897</v>
      </c>
      <c r="L1182" t="s">
        <v>19</v>
      </c>
      <c r="M1182" t="s">
        <v>40</v>
      </c>
      <c r="N1182">
        <v>228</v>
      </c>
      <c r="O1182">
        <v>1318</v>
      </c>
      <c r="P1182">
        <v>8</v>
      </c>
      <c r="Q1182" t="s">
        <v>1201</v>
      </c>
      <c r="BA1182" s="1"/>
      <c r="BG1182" s="2"/>
    </row>
    <row r="1183" ht="15" customHeight="1">
      <c r="A1183" t="str">
        <f t="shared" si="90"/>
        <v>2018_12_136_2</v>
      </c>
      <c r="B1183" t="str">
        <f t="shared" si="91"/>
        <v>2018_12_10586</v>
      </c>
      <c r="C1183" s="1" t="s">
        <v>560</v>
      </c>
      <c r="D1183">
        <f t="shared" si="92"/>
        <v>1182</v>
      </c>
      <c r="E1183">
        <v>136</v>
      </c>
      <c r="F1183">
        <f t="shared" si="93"/>
        <v>2</v>
      </c>
      <c r="G1183" s="2" t="str">
        <f t="shared" si="94"/>
        <v/>
      </c>
      <c r="H1183" t="s">
        <v>561</v>
      </c>
      <c r="I1183">
        <v>10586</v>
      </c>
      <c r="J1183">
        <v>2897</v>
      </c>
      <c r="K1183">
        <v>2898</v>
      </c>
      <c r="L1183" t="s">
        <v>31</v>
      </c>
      <c r="M1183" t="s">
        <v>40</v>
      </c>
      <c r="N1183">
        <v>262</v>
      </c>
      <c r="O1183">
        <v>1318</v>
      </c>
      <c r="P1183">
        <v>8</v>
      </c>
      <c r="Q1183" t="s">
        <v>1202</v>
      </c>
      <c r="BA1183" s="1"/>
      <c r="BG1183" s="2"/>
    </row>
    <row r="1184" ht="15" customHeight="1">
      <c r="A1184" t="str">
        <f t="shared" si="90"/>
        <v>2018_12_136_3</v>
      </c>
      <c r="B1184" t="str">
        <f t="shared" si="91"/>
        <v>2018_12_11431</v>
      </c>
      <c r="C1184" s="1" t="s">
        <v>560</v>
      </c>
      <c r="D1184">
        <f t="shared" si="92"/>
        <v>1183</v>
      </c>
      <c r="E1184">
        <v>136</v>
      </c>
      <c r="F1184">
        <f t="shared" si="93"/>
        <v>3</v>
      </c>
      <c r="G1184" s="2" t="str">
        <f t="shared" si="94"/>
        <v/>
      </c>
      <c r="H1184" t="s">
        <v>561</v>
      </c>
      <c r="I1184">
        <v>11431</v>
      </c>
      <c r="J1184">
        <v>2898</v>
      </c>
      <c r="K1184">
        <v>2897</v>
      </c>
      <c r="L1184" t="s">
        <v>31</v>
      </c>
      <c r="M1184" t="s">
        <v>40</v>
      </c>
      <c r="N1184">
        <v>124</v>
      </c>
      <c r="O1184">
        <v>1318</v>
      </c>
      <c r="P1184">
        <v>8</v>
      </c>
      <c r="Q1184" t="s">
        <v>1203</v>
      </c>
      <c r="BA1184" s="1"/>
      <c r="BG1184" s="2"/>
    </row>
    <row r="1185" ht="15" customHeight="1">
      <c r="A1185" t="str">
        <f t="shared" si="90"/>
        <v>2018_12_136_4</v>
      </c>
      <c r="B1185" t="str">
        <f t="shared" si="91"/>
        <v>2018_12_11683</v>
      </c>
      <c r="C1185" s="1" t="s">
        <v>560</v>
      </c>
      <c r="D1185">
        <f t="shared" si="92"/>
        <v>1184</v>
      </c>
      <c r="E1185">
        <v>136</v>
      </c>
      <c r="F1185">
        <f t="shared" si="93"/>
        <v>4</v>
      </c>
      <c r="G1185" s="2" t="str">
        <f t="shared" si="94"/>
        <v/>
      </c>
      <c r="H1185" t="s">
        <v>561</v>
      </c>
      <c r="I1185">
        <v>11683</v>
      </c>
      <c r="J1185">
        <v>2897</v>
      </c>
      <c r="K1185">
        <v>2898</v>
      </c>
      <c r="L1185" t="s">
        <v>31</v>
      </c>
      <c r="M1185" t="s">
        <v>40</v>
      </c>
      <c r="N1185">
        <v>234</v>
      </c>
      <c r="O1185">
        <v>1318</v>
      </c>
      <c r="P1185">
        <v>8</v>
      </c>
      <c r="Q1185" t="s">
        <v>1204</v>
      </c>
      <c r="BA1185" s="1"/>
      <c r="BG1185" s="2"/>
    </row>
    <row r="1186" ht="15" customHeight="1">
      <c r="A1186" t="str">
        <f t="shared" si="90"/>
        <v>2018_12_136_5</v>
      </c>
      <c r="B1186" t="str">
        <f t="shared" si="91"/>
        <v>2018_12_12892</v>
      </c>
      <c r="C1186" s="1" t="s">
        <v>560</v>
      </c>
      <c r="D1186">
        <f t="shared" si="92"/>
        <v>1185</v>
      </c>
      <c r="E1186">
        <v>136</v>
      </c>
      <c r="F1186">
        <f t="shared" si="93"/>
        <v>5</v>
      </c>
      <c r="G1186" s="2" t="str">
        <f t="shared" si="94"/>
        <v>x</v>
      </c>
      <c r="H1186" t="s">
        <v>561</v>
      </c>
      <c r="I1186">
        <v>12892</v>
      </c>
      <c r="J1186">
        <v>2898</v>
      </c>
      <c r="K1186">
        <v>2897</v>
      </c>
      <c r="L1186" t="s">
        <v>40</v>
      </c>
      <c r="M1186" t="s">
        <v>40</v>
      </c>
      <c r="N1186">
        <v>172</v>
      </c>
      <c r="O1186">
        <v>1318</v>
      </c>
      <c r="P1186">
        <v>8</v>
      </c>
      <c r="Q1186" t="s">
        <v>1205</v>
      </c>
      <c r="BA1186" s="1"/>
      <c r="BG1186" s="2"/>
    </row>
    <row r="1187" ht="15" customHeight="1">
      <c r="A1187" t="str">
        <f t="shared" si="90"/>
        <v>2018_12_137_1</v>
      </c>
      <c r="B1187" t="str">
        <f t="shared" si="91"/>
        <v>2018_12_9107</v>
      </c>
      <c r="C1187" s="1" t="s">
        <v>560</v>
      </c>
      <c r="D1187">
        <f t="shared" si="92"/>
        <v>1186</v>
      </c>
      <c r="E1187">
        <v>137</v>
      </c>
      <c r="F1187">
        <f t="shared" si="93"/>
        <v>1</v>
      </c>
      <c r="G1187" s="2" t="str">
        <f t="shared" si="94"/>
        <v/>
      </c>
      <c r="H1187" t="s">
        <v>561</v>
      </c>
      <c r="I1187">
        <v>9107</v>
      </c>
      <c r="J1187">
        <v>2926</v>
      </c>
      <c r="K1187">
        <v>2925</v>
      </c>
      <c r="L1187" t="s">
        <v>19</v>
      </c>
      <c r="M1187" t="s">
        <v>40</v>
      </c>
      <c r="N1187">
        <v>80</v>
      </c>
      <c r="O1187">
        <v>969</v>
      </c>
      <c r="P1187">
        <v>8</v>
      </c>
      <c r="Q1187" t="s">
        <v>1206</v>
      </c>
      <c r="BA1187" s="1"/>
      <c r="BG1187" s="2"/>
    </row>
    <row r="1188" ht="15" customHeight="1">
      <c r="A1188" t="str">
        <f t="shared" si="90"/>
        <v>2018_12_137_2</v>
      </c>
      <c r="B1188" t="str">
        <f t="shared" si="91"/>
        <v>2018_12_9342</v>
      </c>
      <c r="C1188" s="1" t="s">
        <v>560</v>
      </c>
      <c r="D1188">
        <f t="shared" si="92"/>
        <v>1187</v>
      </c>
      <c r="E1188">
        <v>137</v>
      </c>
      <c r="F1188">
        <f t="shared" si="93"/>
        <v>2</v>
      </c>
      <c r="G1188" s="2" t="str">
        <f t="shared" si="94"/>
        <v/>
      </c>
      <c r="H1188" t="s">
        <v>561</v>
      </c>
      <c r="I1188">
        <v>9342</v>
      </c>
      <c r="J1188">
        <v>2925</v>
      </c>
      <c r="K1188">
        <v>2926</v>
      </c>
      <c r="L1188" t="s">
        <v>31</v>
      </c>
      <c r="M1188" t="s">
        <v>40</v>
      </c>
      <c r="N1188">
        <v>263</v>
      </c>
      <c r="O1188">
        <v>969</v>
      </c>
      <c r="P1188">
        <v>8</v>
      </c>
      <c r="Q1188" t="s">
        <v>1207</v>
      </c>
      <c r="BA1188" s="1"/>
      <c r="BG1188" s="2"/>
    </row>
    <row r="1189" ht="15" customHeight="1">
      <c r="A1189" t="str">
        <f t="shared" si="90"/>
        <v>2018_12_137_3</v>
      </c>
      <c r="B1189" t="str">
        <f t="shared" si="91"/>
        <v>2018_12_11082</v>
      </c>
      <c r="C1189" s="1" t="s">
        <v>560</v>
      </c>
      <c r="D1189">
        <f t="shared" si="92"/>
        <v>1188</v>
      </c>
      <c r="E1189">
        <v>137</v>
      </c>
      <c r="F1189">
        <f t="shared" si="93"/>
        <v>3</v>
      </c>
      <c r="G1189" s="2" t="str">
        <f t="shared" si="94"/>
        <v/>
      </c>
      <c r="H1189" t="s">
        <v>561</v>
      </c>
      <c r="I1189">
        <v>11082</v>
      </c>
      <c r="J1189">
        <v>2926</v>
      </c>
      <c r="K1189">
        <v>2925</v>
      </c>
      <c r="L1189" t="s">
        <v>31</v>
      </c>
      <c r="M1189" t="s">
        <v>40</v>
      </c>
      <c r="N1189">
        <v>124</v>
      </c>
      <c r="O1189">
        <v>969</v>
      </c>
      <c r="P1189">
        <v>8</v>
      </c>
      <c r="Q1189" t="s">
        <v>1208</v>
      </c>
      <c r="BA1189" s="1"/>
      <c r="BG1189" s="2"/>
    </row>
    <row r="1190" ht="15" customHeight="1">
      <c r="A1190" t="str">
        <f t="shared" si="90"/>
        <v>2018_12_137_4</v>
      </c>
      <c r="B1190" t="str">
        <f t="shared" si="91"/>
        <v>2018_12_12407</v>
      </c>
      <c r="C1190" s="1" t="s">
        <v>560</v>
      </c>
      <c r="D1190">
        <f t="shared" si="92"/>
        <v>1189</v>
      </c>
      <c r="E1190">
        <v>137</v>
      </c>
      <c r="F1190">
        <f t="shared" si="93"/>
        <v>4</v>
      </c>
      <c r="G1190" s="2" t="str">
        <f t="shared" si="94"/>
        <v/>
      </c>
      <c r="H1190" t="s">
        <v>561</v>
      </c>
      <c r="I1190">
        <v>12407</v>
      </c>
      <c r="J1190">
        <v>2925</v>
      </c>
      <c r="K1190">
        <v>2926</v>
      </c>
      <c r="L1190" t="s">
        <v>31</v>
      </c>
      <c r="M1190" t="s">
        <v>40</v>
      </c>
      <c r="N1190">
        <v>113</v>
      </c>
      <c r="O1190">
        <v>969</v>
      </c>
      <c r="P1190">
        <v>8</v>
      </c>
      <c r="Q1190" t="s">
        <v>1209</v>
      </c>
      <c r="BA1190" s="1"/>
      <c r="BG1190" s="2"/>
    </row>
    <row r="1191" ht="15" customHeight="1">
      <c r="A1191" t="str">
        <f t="shared" si="90"/>
        <v>2018_12_137_5</v>
      </c>
      <c r="B1191" t="str">
        <f t="shared" si="91"/>
        <v>2018_12_13239</v>
      </c>
      <c r="C1191" s="1" t="s">
        <v>560</v>
      </c>
      <c r="D1191">
        <f t="shared" si="92"/>
        <v>1190</v>
      </c>
      <c r="E1191">
        <v>137</v>
      </c>
      <c r="F1191">
        <f t="shared" si="93"/>
        <v>5</v>
      </c>
      <c r="G1191" s="2" t="str">
        <f t="shared" si="94"/>
        <v/>
      </c>
      <c r="H1191" t="s">
        <v>561</v>
      </c>
      <c r="I1191">
        <v>13239</v>
      </c>
      <c r="J1191">
        <v>2926</v>
      </c>
      <c r="K1191">
        <v>2925</v>
      </c>
      <c r="L1191" t="s">
        <v>31</v>
      </c>
      <c r="M1191" t="s">
        <v>40</v>
      </c>
      <c r="N1191">
        <v>85</v>
      </c>
      <c r="O1191">
        <v>969</v>
      </c>
      <c r="P1191">
        <v>8</v>
      </c>
      <c r="Q1191" t="s">
        <v>1210</v>
      </c>
      <c r="BA1191" s="1"/>
      <c r="BG1191" s="2"/>
    </row>
    <row r="1192" ht="15" customHeight="1">
      <c r="A1192" t="str">
        <f t="shared" si="90"/>
        <v>2018_12_137_6</v>
      </c>
      <c r="B1192" t="str">
        <f t="shared" si="91"/>
        <v>2018_12_13420</v>
      </c>
      <c r="C1192" s="1" t="s">
        <v>560</v>
      </c>
      <c r="D1192">
        <f t="shared" si="92"/>
        <v>1191</v>
      </c>
      <c r="E1192">
        <v>137</v>
      </c>
      <c r="F1192">
        <f t="shared" si="93"/>
        <v>6</v>
      </c>
      <c r="G1192" s="2" t="str">
        <f t="shared" si="94"/>
        <v/>
      </c>
      <c r="H1192" t="s">
        <v>561</v>
      </c>
      <c r="I1192">
        <v>13420</v>
      </c>
      <c r="J1192">
        <v>2925</v>
      </c>
      <c r="K1192">
        <v>2926</v>
      </c>
      <c r="L1192" t="s">
        <v>31</v>
      </c>
      <c r="M1192" t="s">
        <v>40</v>
      </c>
      <c r="N1192">
        <v>148</v>
      </c>
      <c r="O1192">
        <v>969</v>
      </c>
      <c r="P1192">
        <v>8</v>
      </c>
      <c r="Q1192" t="s">
        <v>1211</v>
      </c>
      <c r="BA1192" s="1"/>
      <c r="BG1192" s="2"/>
    </row>
    <row r="1193" ht="15" customHeight="1">
      <c r="A1193" t="str">
        <f t="shared" si="90"/>
        <v>2018_12_137_7</v>
      </c>
      <c r="B1193" t="str">
        <f t="shared" si="91"/>
        <v>2018_12_14310</v>
      </c>
      <c r="C1193" s="1" t="s">
        <v>560</v>
      </c>
      <c r="D1193">
        <f t="shared" si="92"/>
        <v>1192</v>
      </c>
      <c r="E1193">
        <v>137</v>
      </c>
      <c r="F1193">
        <f t="shared" si="93"/>
        <v>7</v>
      </c>
      <c r="G1193" s="2" t="str">
        <f t="shared" si="94"/>
        <v>x</v>
      </c>
      <c r="H1193" t="s">
        <v>561</v>
      </c>
      <c r="I1193">
        <v>14310</v>
      </c>
      <c r="J1193">
        <v>2926</v>
      </c>
      <c r="K1193">
        <v>2925</v>
      </c>
      <c r="L1193" t="s">
        <v>40</v>
      </c>
      <c r="M1193" t="s">
        <v>40</v>
      </c>
      <c r="N1193">
        <v>135</v>
      </c>
      <c r="O1193">
        <v>969</v>
      </c>
      <c r="P1193">
        <v>8</v>
      </c>
      <c r="Q1193" t="s">
        <v>1212</v>
      </c>
      <c r="BA1193" s="1"/>
      <c r="BG1193" s="2"/>
    </row>
    <row r="1194" ht="15" customHeight="1">
      <c r="A1194" t="str">
        <f t="shared" si="90"/>
        <v>2018_12_138_1</v>
      </c>
      <c r="B1194" t="str">
        <f t="shared" si="91"/>
        <v>2018_12_8089</v>
      </c>
      <c r="C1194" s="1" t="s">
        <v>560</v>
      </c>
      <c r="D1194">
        <f t="shared" si="92"/>
        <v>1193</v>
      </c>
      <c r="E1194">
        <v>138</v>
      </c>
      <c r="F1194">
        <f t="shared" si="93"/>
        <v>1</v>
      </c>
      <c r="G1194" s="2" t="str">
        <f t="shared" si="94"/>
        <v/>
      </c>
      <c r="H1194" t="s">
        <v>561</v>
      </c>
      <c r="I1194">
        <v>8089</v>
      </c>
      <c r="J1194">
        <v>2954</v>
      </c>
      <c r="K1194">
        <v>2953</v>
      </c>
      <c r="L1194" t="s">
        <v>19</v>
      </c>
      <c r="M1194" t="s">
        <v>40</v>
      </c>
      <c r="N1194">
        <v>344</v>
      </c>
      <c r="O1194">
        <v>1569</v>
      </c>
      <c r="P1194">
        <v>12</v>
      </c>
      <c r="Q1194" t="s">
        <v>1213</v>
      </c>
      <c r="BA1194" s="1"/>
      <c r="BG1194" s="2"/>
    </row>
    <row r="1195" ht="15" customHeight="1">
      <c r="A1195" t="str">
        <f t="shared" si="90"/>
        <v>2018_12_138_2</v>
      </c>
      <c r="B1195" t="str">
        <f t="shared" si="91"/>
        <v>2018_12_11208</v>
      </c>
      <c r="C1195" s="1" t="s">
        <v>560</v>
      </c>
      <c r="D1195">
        <f t="shared" si="92"/>
        <v>1194</v>
      </c>
      <c r="E1195">
        <v>138</v>
      </c>
      <c r="F1195">
        <f t="shared" si="93"/>
        <v>2</v>
      </c>
      <c r="G1195" s="2" t="str">
        <f t="shared" si="94"/>
        <v/>
      </c>
      <c r="H1195" t="s">
        <v>561</v>
      </c>
      <c r="I1195">
        <v>11208</v>
      </c>
      <c r="J1195">
        <v>2953</v>
      </c>
      <c r="K1195">
        <v>2954</v>
      </c>
      <c r="L1195" t="s">
        <v>31</v>
      </c>
      <c r="M1195" t="s">
        <v>40</v>
      </c>
      <c r="N1195">
        <v>43</v>
      </c>
      <c r="O1195">
        <v>1569</v>
      </c>
      <c r="P1195">
        <v>12</v>
      </c>
      <c r="Q1195" t="s">
        <v>1214</v>
      </c>
      <c r="BA1195" s="1"/>
      <c r="BG1195" s="2"/>
    </row>
    <row r="1196" ht="15" customHeight="1">
      <c r="A1196" t="str">
        <f t="shared" si="90"/>
        <v>2018_12_138_3</v>
      </c>
      <c r="B1196" t="str">
        <f t="shared" si="91"/>
        <v>2018_12_13883</v>
      </c>
      <c r="C1196" s="1" t="s">
        <v>560</v>
      </c>
      <c r="D1196">
        <f t="shared" si="92"/>
        <v>1195</v>
      </c>
      <c r="E1196">
        <v>138</v>
      </c>
      <c r="F1196">
        <f t="shared" si="93"/>
        <v>3</v>
      </c>
      <c r="G1196" s="2" t="str">
        <f t="shared" si="94"/>
        <v/>
      </c>
      <c r="H1196" t="s">
        <v>561</v>
      </c>
      <c r="I1196">
        <v>13883</v>
      </c>
      <c r="J1196">
        <v>2954</v>
      </c>
      <c r="K1196">
        <v>2953</v>
      </c>
      <c r="L1196" t="s">
        <v>31</v>
      </c>
      <c r="M1196" t="s">
        <v>40</v>
      </c>
      <c r="N1196">
        <v>285</v>
      </c>
      <c r="O1196">
        <v>1569</v>
      </c>
      <c r="P1196">
        <v>12</v>
      </c>
      <c r="Q1196" t="s">
        <v>1215</v>
      </c>
      <c r="BA1196" s="1"/>
      <c r="BG1196" s="2"/>
    </row>
    <row r="1197" ht="15" customHeight="1">
      <c r="A1197" t="str">
        <f t="shared" si="90"/>
        <v>2018_12_138_4</v>
      </c>
      <c r="B1197" t="str">
        <f t="shared" si="91"/>
        <v>2018_12_14132</v>
      </c>
      <c r="C1197" s="1" t="s">
        <v>560</v>
      </c>
      <c r="D1197">
        <f t="shared" si="92"/>
        <v>1196</v>
      </c>
      <c r="E1197">
        <v>138</v>
      </c>
      <c r="F1197">
        <f t="shared" si="93"/>
        <v>4</v>
      </c>
      <c r="G1197" s="2" t="str">
        <f t="shared" si="94"/>
        <v/>
      </c>
      <c r="H1197" t="s">
        <v>561</v>
      </c>
      <c r="I1197">
        <v>14132</v>
      </c>
      <c r="J1197">
        <v>2953</v>
      </c>
      <c r="K1197">
        <v>2954</v>
      </c>
      <c r="L1197" t="s">
        <v>31</v>
      </c>
      <c r="M1197" t="s">
        <v>40</v>
      </c>
      <c r="N1197">
        <v>59</v>
      </c>
      <c r="O1197">
        <v>1569</v>
      </c>
      <c r="P1197">
        <v>12</v>
      </c>
      <c r="Q1197" t="s">
        <v>1216</v>
      </c>
      <c r="BA1197" s="1"/>
      <c r="BG1197" s="2"/>
    </row>
    <row r="1198" ht="15" customHeight="1">
      <c r="A1198" t="str">
        <f t="shared" si="90"/>
        <v>2018_12_138_5</v>
      </c>
      <c r="B1198" t="str">
        <f t="shared" si="91"/>
        <v>2018_12_14168</v>
      </c>
      <c r="C1198" s="1" t="s">
        <v>560</v>
      </c>
      <c r="D1198">
        <f t="shared" si="92"/>
        <v>1197</v>
      </c>
      <c r="E1198">
        <v>138</v>
      </c>
      <c r="F1198">
        <f t="shared" si="93"/>
        <v>5</v>
      </c>
      <c r="G1198" s="2" t="str">
        <f t="shared" si="94"/>
        <v/>
      </c>
      <c r="H1198" t="s">
        <v>561</v>
      </c>
      <c r="I1198">
        <v>14168</v>
      </c>
      <c r="J1198">
        <v>2954</v>
      </c>
      <c r="K1198">
        <v>2953</v>
      </c>
      <c r="L1198" t="s">
        <v>31</v>
      </c>
      <c r="M1198" t="s">
        <v>40</v>
      </c>
      <c r="N1198">
        <v>182</v>
      </c>
      <c r="O1198">
        <v>1569</v>
      </c>
      <c r="P1198">
        <v>12</v>
      </c>
      <c r="Q1198" t="s">
        <v>1217</v>
      </c>
      <c r="BA1198" s="1"/>
      <c r="BG1198" s="2"/>
    </row>
    <row r="1199" ht="15" customHeight="1">
      <c r="A1199" t="str">
        <f t="shared" si="90"/>
        <v>2018_12_138_6</v>
      </c>
      <c r="B1199" t="str">
        <f t="shared" si="91"/>
        <v>2018_12_14233</v>
      </c>
      <c r="C1199" s="1" t="s">
        <v>560</v>
      </c>
      <c r="D1199">
        <f t="shared" si="92"/>
        <v>1198</v>
      </c>
      <c r="E1199">
        <v>138</v>
      </c>
      <c r="F1199">
        <f t="shared" si="93"/>
        <v>6</v>
      </c>
      <c r="G1199" s="2" t="str">
        <f t="shared" si="94"/>
        <v/>
      </c>
      <c r="H1199" t="s">
        <v>561</v>
      </c>
      <c r="I1199">
        <v>14233</v>
      </c>
      <c r="J1199">
        <v>2953</v>
      </c>
      <c r="K1199">
        <v>2954</v>
      </c>
      <c r="L1199" t="s">
        <v>31</v>
      </c>
      <c r="M1199" t="s">
        <v>40</v>
      </c>
      <c r="N1199">
        <v>57</v>
      </c>
      <c r="O1199">
        <v>1569</v>
      </c>
      <c r="P1199">
        <v>12</v>
      </c>
      <c r="Q1199" t="s">
        <v>1218</v>
      </c>
      <c r="BA1199" s="1"/>
      <c r="BG1199" s="2"/>
    </row>
    <row r="1200" ht="15" customHeight="1">
      <c r="A1200" t="str">
        <f t="shared" si="90"/>
        <v>2018_12_138_7</v>
      </c>
      <c r="B1200" t="str">
        <f t="shared" si="91"/>
        <v>2018_12_14278</v>
      </c>
      <c r="C1200" s="1" t="s">
        <v>560</v>
      </c>
      <c r="D1200">
        <f t="shared" si="92"/>
        <v>1199</v>
      </c>
      <c r="E1200">
        <v>138</v>
      </c>
      <c r="F1200">
        <f t="shared" si="93"/>
        <v>7</v>
      </c>
      <c r="G1200" s="2" t="str">
        <f t="shared" si="94"/>
        <v>x</v>
      </c>
      <c r="H1200" t="s">
        <v>561</v>
      </c>
      <c r="I1200">
        <v>14278</v>
      </c>
      <c r="J1200">
        <v>2954</v>
      </c>
      <c r="K1200">
        <v>2953</v>
      </c>
      <c r="L1200" t="s">
        <v>40</v>
      </c>
      <c r="M1200" t="s">
        <v>40</v>
      </c>
      <c r="N1200">
        <v>74</v>
      </c>
      <c r="O1200">
        <v>1569</v>
      </c>
      <c r="P1200">
        <v>12</v>
      </c>
      <c r="Q1200" t="s">
        <v>1219</v>
      </c>
      <c r="BA1200" s="1"/>
      <c r="BG1200" s="2"/>
    </row>
    <row r="1201" ht="15" customHeight="1">
      <c r="A1201" t="str">
        <f t="shared" si="90"/>
        <v>2018_12_139_1</v>
      </c>
      <c r="B1201" t="str">
        <f t="shared" si="91"/>
        <v>2018_12_8000</v>
      </c>
      <c r="C1201" s="1" t="s">
        <v>560</v>
      </c>
      <c r="D1201">
        <f t="shared" si="92"/>
        <v>1200</v>
      </c>
      <c r="E1201">
        <v>139</v>
      </c>
      <c r="F1201">
        <f t="shared" si="93"/>
        <v>1</v>
      </c>
      <c r="G1201" s="2" t="str">
        <f t="shared" si="94"/>
        <v/>
      </c>
      <c r="H1201" t="s">
        <v>561</v>
      </c>
      <c r="I1201">
        <v>8000</v>
      </c>
      <c r="J1201">
        <v>2982</v>
      </c>
      <c r="K1201">
        <v>2981</v>
      </c>
      <c r="L1201" t="s">
        <v>19</v>
      </c>
      <c r="M1201" t="s">
        <v>40</v>
      </c>
      <c r="N1201">
        <v>151</v>
      </c>
      <c r="O1201">
        <v>2056</v>
      </c>
      <c r="P1201">
        <v>17</v>
      </c>
      <c r="Q1201" t="s">
        <v>1220</v>
      </c>
      <c r="BA1201" s="1"/>
      <c r="BG1201" s="2"/>
    </row>
    <row r="1202" ht="15" customHeight="1">
      <c r="A1202" t="str">
        <f t="shared" si="90"/>
        <v>2018_12_139_2</v>
      </c>
      <c r="B1202" t="str">
        <f t="shared" si="91"/>
        <v>2018_12_9674</v>
      </c>
      <c r="C1202" s="1" t="s">
        <v>560</v>
      </c>
      <c r="D1202">
        <f t="shared" si="92"/>
        <v>1201</v>
      </c>
      <c r="E1202">
        <v>139</v>
      </c>
      <c r="F1202">
        <f t="shared" si="93"/>
        <v>2</v>
      </c>
      <c r="G1202" s="2" t="str">
        <f t="shared" si="94"/>
        <v/>
      </c>
      <c r="H1202" t="s">
        <v>561</v>
      </c>
      <c r="I1202">
        <v>9674</v>
      </c>
      <c r="J1202">
        <v>2981</v>
      </c>
      <c r="K1202">
        <v>2982</v>
      </c>
      <c r="L1202" t="s">
        <v>31</v>
      </c>
      <c r="M1202" t="s">
        <v>40</v>
      </c>
      <c r="N1202">
        <v>141</v>
      </c>
      <c r="O1202">
        <v>2056</v>
      </c>
      <c r="P1202">
        <v>17</v>
      </c>
      <c r="Q1202" t="s">
        <v>1221</v>
      </c>
      <c r="BA1202" s="1"/>
      <c r="BG1202" s="2"/>
    </row>
    <row r="1203" ht="15" customHeight="1">
      <c r="A1203" t="str">
        <f t="shared" si="90"/>
        <v>2018_12_139_3</v>
      </c>
      <c r="B1203" t="str">
        <f t="shared" si="91"/>
        <v>2018_12_10152</v>
      </c>
      <c r="C1203" s="1" t="s">
        <v>560</v>
      </c>
      <c r="D1203">
        <f t="shared" si="92"/>
        <v>1202</v>
      </c>
      <c r="E1203">
        <v>139</v>
      </c>
      <c r="F1203">
        <f t="shared" si="93"/>
        <v>3</v>
      </c>
      <c r="G1203" s="2" t="str">
        <f t="shared" si="94"/>
        <v/>
      </c>
      <c r="H1203" t="s">
        <v>561</v>
      </c>
      <c r="I1203">
        <v>10152</v>
      </c>
      <c r="J1203">
        <v>2982</v>
      </c>
      <c r="K1203">
        <v>2981</v>
      </c>
      <c r="L1203" t="s">
        <v>31</v>
      </c>
      <c r="M1203" t="s">
        <v>40</v>
      </c>
      <c r="N1203">
        <v>312</v>
      </c>
      <c r="O1203">
        <v>2056</v>
      </c>
      <c r="P1203">
        <v>17</v>
      </c>
      <c r="Q1203" t="s">
        <v>1222</v>
      </c>
      <c r="BA1203" s="1"/>
      <c r="BG1203" s="2"/>
    </row>
    <row r="1204" ht="15" customHeight="1">
      <c r="A1204" t="str">
        <f t="shared" si="90"/>
        <v>2018_12_139_4</v>
      </c>
      <c r="B1204" t="str">
        <f t="shared" si="91"/>
        <v>2018_12_10200</v>
      </c>
      <c r="C1204" s="1" t="s">
        <v>560</v>
      </c>
      <c r="D1204">
        <f t="shared" si="92"/>
        <v>1203</v>
      </c>
      <c r="E1204">
        <v>139</v>
      </c>
      <c r="F1204">
        <f t="shared" si="93"/>
        <v>4</v>
      </c>
      <c r="G1204" s="2" t="str">
        <f t="shared" si="94"/>
        <v/>
      </c>
      <c r="H1204" t="s">
        <v>561</v>
      </c>
      <c r="I1204">
        <v>10200</v>
      </c>
      <c r="J1204">
        <v>2981</v>
      </c>
      <c r="K1204">
        <v>2982</v>
      </c>
      <c r="L1204" t="s">
        <v>31</v>
      </c>
      <c r="M1204" t="s">
        <v>40</v>
      </c>
      <c r="N1204">
        <v>227</v>
      </c>
      <c r="O1204">
        <v>2056</v>
      </c>
      <c r="P1204">
        <v>17</v>
      </c>
      <c r="Q1204" t="s">
        <v>1223</v>
      </c>
      <c r="BA1204" s="1"/>
      <c r="BG1204" s="2"/>
    </row>
    <row r="1205" ht="15" customHeight="1">
      <c r="A1205" t="str">
        <f t="shared" si="90"/>
        <v>2018_12_139_5</v>
      </c>
      <c r="B1205" t="str">
        <f t="shared" si="91"/>
        <v>2018_12_13692</v>
      </c>
      <c r="C1205" s="1" t="s">
        <v>560</v>
      </c>
      <c r="D1205">
        <f t="shared" si="92"/>
        <v>1204</v>
      </c>
      <c r="E1205">
        <v>139</v>
      </c>
      <c r="F1205">
        <f t="shared" si="93"/>
        <v>5</v>
      </c>
      <c r="G1205" s="2" t="str">
        <f t="shared" si="94"/>
        <v/>
      </c>
      <c r="H1205" t="s">
        <v>561</v>
      </c>
      <c r="I1205">
        <v>13692</v>
      </c>
      <c r="J1205">
        <v>2982</v>
      </c>
      <c r="K1205">
        <v>2981</v>
      </c>
      <c r="L1205" t="s">
        <v>31</v>
      </c>
      <c r="M1205" t="s">
        <v>40</v>
      </c>
      <c r="N1205">
        <v>66</v>
      </c>
      <c r="O1205">
        <v>2056</v>
      </c>
      <c r="P1205">
        <v>17</v>
      </c>
      <c r="Q1205" t="s">
        <v>1224</v>
      </c>
      <c r="BA1205" s="1"/>
      <c r="BG1205" s="2"/>
    </row>
    <row r="1206" ht="15" customHeight="1">
      <c r="A1206" t="str">
        <f t="shared" si="90"/>
        <v>2018_12_139_6</v>
      </c>
      <c r="B1206" t="str">
        <f t="shared" si="91"/>
        <v>2018_12_13710</v>
      </c>
      <c r="C1206" s="1" t="s">
        <v>560</v>
      </c>
      <c r="D1206">
        <f t="shared" si="92"/>
        <v>1205</v>
      </c>
      <c r="E1206">
        <v>139</v>
      </c>
      <c r="F1206">
        <f t="shared" si="93"/>
        <v>6</v>
      </c>
      <c r="G1206" s="2" t="str">
        <f t="shared" si="94"/>
        <v/>
      </c>
      <c r="H1206" t="s">
        <v>561</v>
      </c>
      <c r="I1206">
        <v>13710</v>
      </c>
      <c r="J1206">
        <v>2981</v>
      </c>
      <c r="K1206">
        <v>2982</v>
      </c>
      <c r="L1206" t="s">
        <v>31</v>
      </c>
      <c r="M1206" t="s">
        <v>40</v>
      </c>
      <c r="N1206">
        <v>91</v>
      </c>
      <c r="O1206">
        <v>2056</v>
      </c>
      <c r="P1206">
        <v>17</v>
      </c>
      <c r="Q1206" t="s">
        <v>1225</v>
      </c>
      <c r="BA1206" s="1"/>
      <c r="BG1206" s="2"/>
    </row>
    <row r="1207" ht="15" customHeight="1">
      <c r="A1207" t="str">
        <f t="shared" si="90"/>
        <v>2018_12_139_7</v>
      </c>
      <c r="B1207" t="str">
        <f t="shared" si="91"/>
        <v>2018_12_13734</v>
      </c>
      <c r="C1207" s="1" t="s">
        <v>560</v>
      </c>
      <c r="D1207">
        <f t="shared" si="92"/>
        <v>1206</v>
      </c>
      <c r="E1207">
        <v>139</v>
      </c>
      <c r="F1207">
        <f t="shared" si="93"/>
        <v>7</v>
      </c>
      <c r="G1207" s="2" t="str">
        <f t="shared" si="94"/>
        <v/>
      </c>
      <c r="H1207" t="s">
        <v>561</v>
      </c>
      <c r="I1207">
        <v>13734</v>
      </c>
      <c r="J1207">
        <v>2982</v>
      </c>
      <c r="K1207">
        <v>2981</v>
      </c>
      <c r="L1207" t="s">
        <v>31</v>
      </c>
      <c r="M1207" t="s">
        <v>40</v>
      </c>
      <c r="N1207">
        <v>73</v>
      </c>
      <c r="O1207">
        <v>2056</v>
      </c>
      <c r="P1207">
        <v>17</v>
      </c>
      <c r="Q1207" t="s">
        <v>1226</v>
      </c>
      <c r="BA1207" s="1"/>
      <c r="BG1207" s="2"/>
    </row>
    <row r="1208" ht="15" customHeight="1">
      <c r="A1208" t="str">
        <f t="shared" si="90"/>
        <v>2018_12_139_8</v>
      </c>
      <c r="B1208" t="str">
        <f t="shared" si="91"/>
        <v>2018_12_13794</v>
      </c>
      <c r="C1208" s="1" t="s">
        <v>560</v>
      </c>
      <c r="D1208">
        <f t="shared" si="92"/>
        <v>1207</v>
      </c>
      <c r="E1208">
        <v>139</v>
      </c>
      <c r="F1208">
        <f t="shared" si="93"/>
        <v>8</v>
      </c>
      <c r="G1208" s="2" t="str">
        <f t="shared" si="94"/>
        <v/>
      </c>
      <c r="H1208" t="s">
        <v>561</v>
      </c>
      <c r="I1208">
        <v>13794</v>
      </c>
      <c r="J1208">
        <v>2981</v>
      </c>
      <c r="K1208">
        <v>2982</v>
      </c>
      <c r="L1208" t="s">
        <v>31</v>
      </c>
      <c r="M1208" t="s">
        <v>40</v>
      </c>
      <c r="N1208">
        <v>151</v>
      </c>
      <c r="O1208">
        <v>2056</v>
      </c>
      <c r="P1208">
        <v>17</v>
      </c>
      <c r="Q1208" t="s">
        <v>1227</v>
      </c>
      <c r="BA1208" s="1"/>
      <c r="BG1208" s="2"/>
    </row>
    <row r="1209" ht="15" customHeight="1">
      <c r="A1209" t="str">
        <f t="shared" si="90"/>
        <v>2018_12_139_9</v>
      </c>
      <c r="B1209" t="str">
        <f t="shared" si="91"/>
        <v>2018_12_13857</v>
      </c>
      <c r="C1209" s="1" t="s">
        <v>560</v>
      </c>
      <c r="D1209">
        <f t="shared" si="92"/>
        <v>1208</v>
      </c>
      <c r="E1209">
        <v>139</v>
      </c>
      <c r="F1209">
        <f t="shared" si="93"/>
        <v>9</v>
      </c>
      <c r="G1209" s="2" t="str">
        <f t="shared" si="94"/>
        <v/>
      </c>
      <c r="H1209" t="s">
        <v>561</v>
      </c>
      <c r="I1209">
        <v>13857</v>
      </c>
      <c r="J1209">
        <v>2982</v>
      </c>
      <c r="K1209">
        <v>2981</v>
      </c>
      <c r="L1209" t="s">
        <v>31</v>
      </c>
      <c r="M1209" t="s">
        <v>40</v>
      </c>
      <c r="N1209">
        <v>161</v>
      </c>
      <c r="O1209">
        <v>2056</v>
      </c>
      <c r="P1209">
        <v>17</v>
      </c>
      <c r="Q1209" t="s">
        <v>1228</v>
      </c>
      <c r="BA1209" s="1"/>
      <c r="BG1209" s="2"/>
    </row>
    <row r="1210" ht="15" customHeight="1">
      <c r="A1210" t="str">
        <f t="shared" si="90"/>
        <v>2018_12_139_10</v>
      </c>
      <c r="B1210" t="str">
        <f t="shared" si="91"/>
        <v>2018_12_13894</v>
      </c>
      <c r="C1210" s="1" t="s">
        <v>560</v>
      </c>
      <c r="D1210">
        <f t="shared" si="92"/>
        <v>1209</v>
      </c>
      <c r="E1210">
        <v>139</v>
      </c>
      <c r="F1210">
        <f t="shared" si="93"/>
        <v>10</v>
      </c>
      <c r="G1210" s="2" t="str">
        <f t="shared" si="94"/>
        <v/>
      </c>
      <c r="H1210" t="s">
        <v>561</v>
      </c>
      <c r="I1210">
        <v>13894</v>
      </c>
      <c r="J1210">
        <v>2981</v>
      </c>
      <c r="K1210">
        <v>2982</v>
      </c>
      <c r="L1210" t="s">
        <v>31</v>
      </c>
      <c r="M1210" t="s">
        <v>40</v>
      </c>
      <c r="N1210">
        <v>64</v>
      </c>
      <c r="O1210">
        <v>2056</v>
      </c>
      <c r="P1210">
        <v>17</v>
      </c>
      <c r="Q1210" t="s">
        <v>1229</v>
      </c>
      <c r="BA1210" s="1"/>
      <c r="BG1210" s="2"/>
    </row>
    <row r="1211" ht="15" customHeight="1">
      <c r="A1211" t="str">
        <f t="shared" si="90"/>
        <v>2018_12_139_11</v>
      </c>
      <c r="B1211" t="str">
        <f t="shared" si="91"/>
        <v>2018_12_13967</v>
      </c>
      <c r="C1211" s="1" t="s">
        <v>560</v>
      </c>
      <c r="D1211">
        <f t="shared" si="92"/>
        <v>1210</v>
      </c>
      <c r="E1211">
        <v>139</v>
      </c>
      <c r="F1211">
        <f t="shared" si="93"/>
        <v>11</v>
      </c>
      <c r="G1211" s="2" t="str">
        <f t="shared" si="94"/>
        <v/>
      </c>
      <c r="H1211" t="s">
        <v>561</v>
      </c>
      <c r="I1211">
        <v>13967</v>
      </c>
      <c r="J1211">
        <v>2982</v>
      </c>
      <c r="K1211">
        <v>2981</v>
      </c>
      <c r="L1211" t="s">
        <v>31</v>
      </c>
      <c r="M1211" t="s">
        <v>40</v>
      </c>
      <c r="N1211">
        <v>102</v>
      </c>
      <c r="O1211">
        <v>2056</v>
      </c>
      <c r="P1211">
        <v>17</v>
      </c>
      <c r="Q1211" t="s">
        <v>1230</v>
      </c>
      <c r="BA1211" s="1"/>
      <c r="BG1211" s="2"/>
    </row>
    <row r="1212" ht="15" customHeight="1">
      <c r="A1212" t="str">
        <f t="shared" si="90"/>
        <v>2018_12_139_12</v>
      </c>
      <c r="B1212" t="str">
        <f t="shared" si="91"/>
        <v>2018_12_13989</v>
      </c>
      <c r="C1212" s="1" t="s">
        <v>560</v>
      </c>
      <c r="D1212">
        <f t="shared" si="92"/>
        <v>1211</v>
      </c>
      <c r="E1212">
        <v>139</v>
      </c>
      <c r="F1212">
        <f t="shared" si="93"/>
        <v>12</v>
      </c>
      <c r="G1212" s="2" t="str">
        <f t="shared" si="94"/>
        <v/>
      </c>
      <c r="H1212" t="s">
        <v>561</v>
      </c>
      <c r="I1212">
        <v>13989</v>
      </c>
      <c r="J1212">
        <v>2981</v>
      </c>
      <c r="K1212">
        <v>2982</v>
      </c>
      <c r="L1212" t="s">
        <v>31</v>
      </c>
      <c r="M1212" t="s">
        <v>40</v>
      </c>
      <c r="N1212">
        <v>51</v>
      </c>
      <c r="O1212">
        <v>2056</v>
      </c>
      <c r="P1212">
        <v>17</v>
      </c>
      <c r="Q1212" t="s">
        <v>1231</v>
      </c>
      <c r="BA1212" s="1"/>
      <c r="BG1212" s="2"/>
    </row>
    <row r="1213" ht="15" customHeight="1">
      <c r="A1213" t="str">
        <f t="shared" si="90"/>
        <v>2018_12_139_13</v>
      </c>
      <c r="B1213" t="str">
        <f t="shared" si="91"/>
        <v>2018_12_14054</v>
      </c>
      <c r="C1213" s="1" t="s">
        <v>560</v>
      </c>
      <c r="D1213">
        <f t="shared" si="92"/>
        <v>1212</v>
      </c>
      <c r="E1213">
        <v>139</v>
      </c>
      <c r="F1213">
        <f t="shared" si="93"/>
        <v>13</v>
      </c>
      <c r="G1213" s="2" t="str">
        <f t="shared" si="94"/>
        <v/>
      </c>
      <c r="H1213" t="s">
        <v>561</v>
      </c>
      <c r="I1213">
        <v>14054</v>
      </c>
      <c r="J1213">
        <v>2982</v>
      </c>
      <c r="K1213">
        <v>2981</v>
      </c>
      <c r="L1213" t="s">
        <v>31</v>
      </c>
      <c r="M1213" t="s">
        <v>40</v>
      </c>
      <c r="N1213">
        <v>49</v>
      </c>
      <c r="O1213">
        <v>2056</v>
      </c>
      <c r="P1213">
        <v>17</v>
      </c>
      <c r="Q1213" t="s">
        <v>1232</v>
      </c>
      <c r="BA1213" s="1"/>
      <c r="BG1213" s="2"/>
    </row>
    <row r="1214" ht="15" customHeight="1">
      <c r="A1214" t="str">
        <f t="shared" si="90"/>
        <v>2018_12_139_14</v>
      </c>
      <c r="B1214" t="str">
        <f t="shared" si="91"/>
        <v>2018_12_14067</v>
      </c>
      <c r="C1214" s="1" t="s">
        <v>560</v>
      </c>
      <c r="D1214">
        <f t="shared" si="92"/>
        <v>1213</v>
      </c>
      <c r="E1214">
        <v>139</v>
      </c>
      <c r="F1214">
        <f t="shared" si="93"/>
        <v>14</v>
      </c>
      <c r="G1214" s="2" t="str">
        <f t="shared" si="94"/>
        <v>x</v>
      </c>
      <c r="H1214" t="s">
        <v>561</v>
      </c>
      <c r="I1214">
        <v>14067</v>
      </c>
      <c r="J1214">
        <v>2981</v>
      </c>
      <c r="K1214">
        <v>2982</v>
      </c>
      <c r="L1214" t="s">
        <v>40</v>
      </c>
      <c r="M1214" t="s">
        <v>40</v>
      </c>
      <c r="N1214">
        <v>25</v>
      </c>
      <c r="O1214">
        <v>2056</v>
      </c>
      <c r="P1214">
        <v>17</v>
      </c>
      <c r="Q1214" t="s">
        <v>1233</v>
      </c>
      <c r="BA1214" s="1"/>
      <c r="BG1214" s="2"/>
    </row>
    <row r="1215" ht="15" customHeight="1">
      <c r="A1215" t="str">
        <f t="shared" si="90"/>
        <v>2018_12_140_1</v>
      </c>
      <c r="B1215" t="str">
        <f t="shared" si="91"/>
        <v>2018_12_7841</v>
      </c>
      <c r="C1215" s="1" t="s">
        <v>560</v>
      </c>
      <c r="D1215">
        <f t="shared" si="92"/>
        <v>1214</v>
      </c>
      <c r="E1215">
        <v>140</v>
      </c>
      <c r="F1215">
        <f t="shared" si="93"/>
        <v>1</v>
      </c>
      <c r="G1215" s="2" t="str">
        <f t="shared" si="94"/>
        <v/>
      </c>
      <c r="H1215" t="s">
        <v>561</v>
      </c>
      <c r="I1215">
        <v>7841</v>
      </c>
      <c r="J1215">
        <v>3010</v>
      </c>
      <c r="K1215">
        <v>3009</v>
      </c>
      <c r="L1215" t="s">
        <v>158</v>
      </c>
      <c r="M1215" t="s">
        <v>40</v>
      </c>
      <c r="N1215">
        <v>248</v>
      </c>
      <c r="O1215">
        <v>1965</v>
      </c>
      <c r="P1215">
        <v>10</v>
      </c>
      <c r="Q1215" t="s">
        <v>1234</v>
      </c>
      <c r="BA1215" s="1"/>
      <c r="BG1215" s="2"/>
    </row>
    <row r="1216" ht="15" customHeight="1">
      <c r="A1216" t="str">
        <f t="shared" si="90"/>
        <v>2018_12_140_2</v>
      </c>
      <c r="B1216" t="str">
        <f t="shared" si="91"/>
        <v>2018_12_11207</v>
      </c>
      <c r="C1216" s="1" t="s">
        <v>560</v>
      </c>
      <c r="D1216">
        <f t="shared" si="92"/>
        <v>1215</v>
      </c>
      <c r="E1216">
        <v>140</v>
      </c>
      <c r="F1216">
        <f t="shared" si="93"/>
        <v>2</v>
      </c>
      <c r="G1216" s="2" t="str">
        <f t="shared" si="94"/>
        <v/>
      </c>
      <c r="H1216" t="s">
        <v>561</v>
      </c>
      <c r="I1216">
        <v>11207</v>
      </c>
      <c r="J1216">
        <v>3009</v>
      </c>
      <c r="K1216">
        <v>3010</v>
      </c>
      <c r="L1216" t="s">
        <v>31</v>
      </c>
      <c r="M1216" t="s">
        <v>40</v>
      </c>
      <c r="N1216">
        <v>193</v>
      </c>
      <c r="O1216">
        <v>1965</v>
      </c>
      <c r="P1216">
        <v>10</v>
      </c>
      <c r="Q1216" t="s">
        <v>1235</v>
      </c>
      <c r="BA1216" s="1"/>
      <c r="BG1216" s="2"/>
    </row>
    <row r="1217" ht="15" customHeight="1">
      <c r="A1217" t="str">
        <f t="shared" si="90"/>
        <v>2018_12_140_3</v>
      </c>
      <c r="B1217" t="str">
        <f t="shared" si="91"/>
        <v>2018_12_11538</v>
      </c>
      <c r="C1217" s="1" t="s">
        <v>560</v>
      </c>
      <c r="D1217">
        <f t="shared" si="92"/>
        <v>1216</v>
      </c>
      <c r="E1217">
        <v>140</v>
      </c>
      <c r="F1217">
        <f t="shared" si="93"/>
        <v>3</v>
      </c>
      <c r="G1217" s="2" t="str">
        <f t="shared" si="94"/>
        <v/>
      </c>
      <c r="H1217" t="s">
        <v>561</v>
      </c>
      <c r="I1217">
        <v>11538</v>
      </c>
      <c r="J1217">
        <v>3010</v>
      </c>
      <c r="K1217">
        <v>3009</v>
      </c>
      <c r="L1217" t="s">
        <v>31</v>
      </c>
      <c r="M1217" t="s">
        <v>40</v>
      </c>
      <c r="N1217">
        <v>532</v>
      </c>
      <c r="O1217">
        <v>1965</v>
      </c>
      <c r="P1217">
        <v>10</v>
      </c>
      <c r="Q1217" t="s">
        <v>1236</v>
      </c>
      <c r="BA1217" s="1"/>
      <c r="BG1217" s="2"/>
    </row>
    <row r="1218" ht="15" customHeight="1">
      <c r="A1218" t="str">
        <f t="shared" ref="A1218:A1281" si="95">CONCATENATE($C1218,"_",$E1218,"_",$F1218)</f>
        <v>2018_12_140_4</v>
      </c>
      <c r="B1218" t="str">
        <f t="shared" ref="B1218:B1281" si="96">CONCATENATE($C1218,"_",$I1218)</f>
        <v>2018_12_11968</v>
      </c>
      <c r="C1218" s="1" t="s">
        <v>560</v>
      </c>
      <c r="D1218">
        <f t="shared" ref="D1218:D1281" si="97">IF(ISNUMBER($D1217),$D1217+1,1)</f>
        <v>1217</v>
      </c>
      <c r="E1218">
        <v>140</v>
      </c>
      <c r="F1218">
        <f t="shared" ref="F1218:F1281" si="98">IF($E1218="","",IF($E1218=$E1217,$F1217+1,1))</f>
        <v>4</v>
      </c>
      <c r="G1218" s="2" t="str">
        <f t="shared" ref="G1218:G1281" si="99">IF($E1219=$E1218,"","x")</f>
        <v/>
      </c>
      <c r="H1218" t="s">
        <v>561</v>
      </c>
      <c r="I1218">
        <v>11968</v>
      </c>
      <c r="J1218">
        <v>3009</v>
      </c>
      <c r="K1218">
        <v>3010</v>
      </c>
      <c r="L1218" t="s">
        <v>31</v>
      </c>
      <c r="M1218" t="s">
        <v>40</v>
      </c>
      <c r="N1218">
        <v>48</v>
      </c>
      <c r="O1218">
        <v>1965</v>
      </c>
      <c r="P1218">
        <v>10</v>
      </c>
      <c r="Q1218" t="s">
        <v>1237</v>
      </c>
      <c r="BA1218" s="1"/>
      <c r="BG1218" s="2"/>
    </row>
    <row r="1219" ht="15" customHeight="1">
      <c r="A1219" t="str">
        <f t="shared" si="95"/>
        <v>2018_12_140_5</v>
      </c>
      <c r="B1219" t="str">
        <f t="shared" si="96"/>
        <v>2018_12_12837</v>
      </c>
      <c r="C1219" s="1" t="s">
        <v>560</v>
      </c>
      <c r="D1219">
        <f t="shared" si="97"/>
        <v>1218</v>
      </c>
      <c r="E1219">
        <v>140</v>
      </c>
      <c r="F1219">
        <f t="shared" si="98"/>
        <v>5</v>
      </c>
      <c r="G1219" s="2" t="str">
        <f t="shared" si="99"/>
        <v/>
      </c>
      <c r="H1219" t="s">
        <v>561</v>
      </c>
      <c r="I1219">
        <v>12837</v>
      </c>
      <c r="J1219">
        <v>3009</v>
      </c>
      <c r="K1219">
        <v>3010</v>
      </c>
      <c r="L1219" t="s">
        <v>31</v>
      </c>
      <c r="M1219" t="s">
        <v>40</v>
      </c>
      <c r="N1219">
        <v>39</v>
      </c>
      <c r="O1219">
        <v>1965</v>
      </c>
      <c r="P1219">
        <v>10</v>
      </c>
      <c r="Q1219" t="s">
        <v>1238</v>
      </c>
      <c r="BA1219" s="1"/>
      <c r="BG1219" s="2"/>
    </row>
    <row r="1220" ht="15" customHeight="1">
      <c r="A1220" t="str">
        <f t="shared" si="95"/>
        <v>2018_12_140_6</v>
      </c>
      <c r="B1220" t="str">
        <f t="shared" si="96"/>
        <v>2018_12_12952</v>
      </c>
      <c r="C1220" s="1" t="s">
        <v>560</v>
      </c>
      <c r="D1220">
        <f t="shared" si="97"/>
        <v>1219</v>
      </c>
      <c r="E1220">
        <v>140</v>
      </c>
      <c r="F1220">
        <f t="shared" si="98"/>
        <v>6</v>
      </c>
      <c r="G1220" s="2" t="str">
        <f t="shared" si="99"/>
        <v/>
      </c>
      <c r="H1220" t="s">
        <v>561</v>
      </c>
      <c r="I1220">
        <v>12952</v>
      </c>
      <c r="J1220">
        <v>3010</v>
      </c>
      <c r="K1220">
        <v>3009</v>
      </c>
      <c r="L1220" t="s">
        <v>31</v>
      </c>
      <c r="M1220" t="s">
        <v>40</v>
      </c>
      <c r="N1220">
        <v>432</v>
      </c>
      <c r="O1220">
        <v>1965</v>
      </c>
      <c r="P1220">
        <v>10</v>
      </c>
      <c r="Q1220" t="s">
        <v>1239</v>
      </c>
      <c r="BA1220" s="1"/>
      <c r="BG1220" s="2"/>
    </row>
    <row r="1221" ht="15" customHeight="1">
      <c r="A1221" t="str">
        <f t="shared" si="95"/>
        <v>2018_12_140_7</v>
      </c>
      <c r="B1221" t="str">
        <f t="shared" si="96"/>
        <v>2018_12_13297</v>
      </c>
      <c r="C1221" s="1" t="s">
        <v>560</v>
      </c>
      <c r="D1221">
        <f t="shared" si="97"/>
        <v>1220</v>
      </c>
      <c r="E1221">
        <v>140</v>
      </c>
      <c r="F1221">
        <f t="shared" si="98"/>
        <v>7</v>
      </c>
      <c r="G1221" s="2" t="str">
        <f t="shared" si="99"/>
        <v/>
      </c>
      <c r="H1221" t="s">
        <v>561</v>
      </c>
      <c r="I1221">
        <v>13297</v>
      </c>
      <c r="J1221">
        <v>3009</v>
      </c>
      <c r="K1221">
        <v>3010</v>
      </c>
      <c r="L1221" t="s">
        <v>31</v>
      </c>
      <c r="M1221" t="s">
        <v>40</v>
      </c>
      <c r="N1221">
        <v>87</v>
      </c>
      <c r="O1221">
        <v>1965</v>
      </c>
      <c r="P1221">
        <v>10</v>
      </c>
      <c r="Q1221" t="s">
        <v>1240</v>
      </c>
      <c r="BA1221" s="1"/>
      <c r="BG1221" s="2"/>
    </row>
    <row r="1222" ht="15" customHeight="1">
      <c r="A1222" t="str">
        <f t="shared" si="95"/>
        <v>2018_12_140_8</v>
      </c>
      <c r="B1222" t="str">
        <f t="shared" si="96"/>
        <v>2018_12_13766</v>
      </c>
      <c r="C1222" s="1" t="s">
        <v>560</v>
      </c>
      <c r="D1222">
        <f t="shared" si="97"/>
        <v>1221</v>
      </c>
      <c r="E1222">
        <v>140</v>
      </c>
      <c r="F1222">
        <f t="shared" si="98"/>
        <v>8</v>
      </c>
      <c r="G1222" s="2" t="str">
        <f t="shared" si="99"/>
        <v>x</v>
      </c>
      <c r="H1222" t="s">
        <v>561</v>
      </c>
      <c r="I1222">
        <v>13766</v>
      </c>
      <c r="J1222">
        <v>3010</v>
      </c>
      <c r="K1222">
        <v>3009</v>
      </c>
      <c r="L1222" t="s">
        <v>40</v>
      </c>
      <c r="M1222" t="s">
        <v>40</v>
      </c>
      <c r="N1222">
        <v>216</v>
      </c>
      <c r="O1222">
        <v>1965</v>
      </c>
      <c r="P1222">
        <v>10</v>
      </c>
      <c r="Q1222" t="s">
        <v>1241</v>
      </c>
      <c r="BA1222" s="1"/>
      <c r="BG1222" s="2"/>
    </row>
    <row r="1223" ht="15" customHeight="1">
      <c r="A1223" t="str">
        <f t="shared" si="95"/>
        <v>2018_12_142_1</v>
      </c>
      <c r="B1223" t="str">
        <f t="shared" si="96"/>
        <v>2018_12_13392</v>
      </c>
      <c r="C1223" s="1" t="s">
        <v>560</v>
      </c>
      <c r="D1223">
        <f t="shared" si="97"/>
        <v>1222</v>
      </c>
      <c r="E1223">
        <v>142</v>
      </c>
      <c r="F1223">
        <f t="shared" si="98"/>
        <v>1</v>
      </c>
      <c r="G1223" s="2" t="str">
        <f t="shared" si="99"/>
        <v/>
      </c>
      <c r="H1223" t="s">
        <v>561</v>
      </c>
      <c r="I1223">
        <v>13392</v>
      </c>
      <c r="J1223">
        <v>3037</v>
      </c>
      <c r="K1223">
        <v>3038</v>
      </c>
      <c r="L1223" t="s">
        <v>31</v>
      </c>
      <c r="M1223" t="s">
        <v>20</v>
      </c>
      <c r="N1223">
        <v>90</v>
      </c>
      <c r="O1223">
        <v>2823</v>
      </c>
      <c r="P1223">
        <v>11</v>
      </c>
      <c r="Q1223" t="s">
        <v>1242</v>
      </c>
      <c r="BA1223" s="1"/>
      <c r="BG1223" s="2"/>
    </row>
    <row r="1224" ht="15" customHeight="1">
      <c r="A1224" t="str">
        <f t="shared" si="95"/>
        <v>2018_12_142_2</v>
      </c>
      <c r="B1224" t="str">
        <f t="shared" si="96"/>
        <v>2018_12_13435</v>
      </c>
      <c r="C1224" s="1" t="s">
        <v>560</v>
      </c>
      <c r="D1224">
        <f t="shared" si="97"/>
        <v>1223</v>
      </c>
      <c r="E1224">
        <v>142</v>
      </c>
      <c r="F1224">
        <f t="shared" si="98"/>
        <v>2</v>
      </c>
      <c r="G1224" s="2" t="str">
        <f t="shared" si="99"/>
        <v/>
      </c>
      <c r="H1224" t="s">
        <v>561</v>
      </c>
      <c r="I1224">
        <v>13435</v>
      </c>
      <c r="J1224">
        <v>3038</v>
      </c>
      <c r="K1224">
        <v>3037</v>
      </c>
      <c r="L1224" t="s">
        <v>31</v>
      </c>
      <c r="M1224" t="s">
        <v>20</v>
      </c>
      <c r="N1224">
        <v>83</v>
      </c>
      <c r="O1224">
        <v>2823</v>
      </c>
      <c r="P1224">
        <v>11</v>
      </c>
      <c r="Q1224" t="s">
        <v>1243</v>
      </c>
      <c r="BA1224" s="1"/>
      <c r="BG1224" s="2"/>
    </row>
    <row r="1225" ht="15" customHeight="1">
      <c r="A1225" t="str">
        <f t="shared" si="95"/>
        <v>2018_12_142_3</v>
      </c>
      <c r="B1225" t="str">
        <f t="shared" si="96"/>
        <v>2018_12_13439</v>
      </c>
      <c r="C1225" s="1" t="s">
        <v>560</v>
      </c>
      <c r="D1225">
        <f t="shared" si="97"/>
        <v>1224</v>
      </c>
      <c r="E1225">
        <v>142</v>
      </c>
      <c r="F1225">
        <f t="shared" si="98"/>
        <v>3</v>
      </c>
      <c r="G1225" s="2" t="str">
        <f t="shared" si="99"/>
        <v/>
      </c>
      <c r="H1225" t="s">
        <v>561</v>
      </c>
      <c r="I1225">
        <v>13439</v>
      </c>
      <c r="J1225">
        <v>3037</v>
      </c>
      <c r="K1225">
        <v>3038</v>
      </c>
      <c r="L1225" t="s">
        <v>31</v>
      </c>
      <c r="M1225" t="s">
        <v>20</v>
      </c>
      <c r="N1225">
        <v>54</v>
      </c>
      <c r="O1225">
        <v>2823</v>
      </c>
      <c r="P1225">
        <v>11</v>
      </c>
      <c r="Q1225" t="s">
        <v>1244</v>
      </c>
      <c r="BA1225" s="1"/>
      <c r="BG1225" s="2"/>
    </row>
    <row r="1226" ht="15" customHeight="1">
      <c r="A1226" t="str">
        <f t="shared" si="95"/>
        <v>2018_12_142_4</v>
      </c>
      <c r="B1226" t="str">
        <f t="shared" si="96"/>
        <v>2018_12_13459</v>
      </c>
      <c r="C1226" s="1" t="s">
        <v>560</v>
      </c>
      <c r="D1226">
        <f t="shared" si="97"/>
        <v>1225</v>
      </c>
      <c r="E1226">
        <v>142</v>
      </c>
      <c r="F1226">
        <f t="shared" si="98"/>
        <v>4</v>
      </c>
      <c r="G1226" s="2" t="str">
        <f t="shared" si="99"/>
        <v>x</v>
      </c>
      <c r="H1226" t="s">
        <v>561</v>
      </c>
      <c r="I1226">
        <v>13459</v>
      </c>
      <c r="J1226">
        <v>3038</v>
      </c>
      <c r="K1226">
        <v>3037</v>
      </c>
      <c r="L1226" t="s">
        <v>20</v>
      </c>
      <c r="M1226" t="s">
        <v>20</v>
      </c>
      <c r="N1226">
        <v>76</v>
      </c>
      <c r="O1226">
        <v>2823</v>
      </c>
      <c r="P1226">
        <v>11</v>
      </c>
      <c r="Q1226" t="s">
        <v>1245</v>
      </c>
      <c r="BA1226" s="1"/>
      <c r="BG1226" s="2"/>
    </row>
    <row r="1227" ht="15" customHeight="1">
      <c r="A1227" t="str">
        <f t="shared" si="95"/>
        <v>2018_12_143_1</v>
      </c>
      <c r="B1227" t="str">
        <f t="shared" si="96"/>
        <v>2018_12_7833</v>
      </c>
      <c r="C1227" s="1" t="s">
        <v>560</v>
      </c>
      <c r="D1227">
        <f t="shared" si="97"/>
        <v>1226</v>
      </c>
      <c r="E1227">
        <v>143</v>
      </c>
      <c r="F1227">
        <f t="shared" si="98"/>
        <v>1</v>
      </c>
      <c r="G1227" s="2" t="str">
        <f t="shared" si="99"/>
        <v/>
      </c>
      <c r="H1227" t="s">
        <v>561</v>
      </c>
      <c r="I1227">
        <v>7833</v>
      </c>
      <c r="J1227">
        <v>3066</v>
      </c>
      <c r="K1227">
        <v>3065</v>
      </c>
      <c r="L1227" t="s">
        <v>158</v>
      </c>
      <c r="M1227" t="s">
        <v>20</v>
      </c>
      <c r="N1227">
        <v>208</v>
      </c>
      <c r="O1227">
        <v>2786</v>
      </c>
      <c r="P1227">
        <v>9</v>
      </c>
      <c r="Q1227" t="s">
        <v>1246</v>
      </c>
      <c r="BA1227" s="1"/>
      <c r="BG1227" s="2"/>
    </row>
    <row r="1228" ht="15" customHeight="1">
      <c r="A1228" t="str">
        <f t="shared" si="95"/>
        <v>2018_12_143_2</v>
      </c>
      <c r="B1228" t="str">
        <f t="shared" si="96"/>
        <v>2018_12_10018</v>
      </c>
      <c r="C1228" s="1" t="s">
        <v>560</v>
      </c>
      <c r="D1228">
        <f t="shared" si="97"/>
        <v>1227</v>
      </c>
      <c r="E1228">
        <v>143</v>
      </c>
      <c r="F1228">
        <f t="shared" si="98"/>
        <v>2</v>
      </c>
      <c r="G1228" s="2" t="str">
        <f t="shared" si="99"/>
        <v/>
      </c>
      <c r="H1228" t="s">
        <v>561</v>
      </c>
      <c r="I1228">
        <v>10018</v>
      </c>
      <c r="J1228">
        <v>3066</v>
      </c>
      <c r="K1228">
        <v>3065</v>
      </c>
      <c r="L1228" t="s">
        <v>19</v>
      </c>
      <c r="M1228" t="s">
        <v>20</v>
      </c>
      <c r="N1228">
        <v>609</v>
      </c>
      <c r="O1228">
        <v>2786</v>
      </c>
      <c r="P1228">
        <v>9</v>
      </c>
      <c r="Q1228" t="s">
        <v>1247</v>
      </c>
      <c r="BA1228" s="1"/>
      <c r="BG1228" s="2"/>
    </row>
    <row r="1229" ht="15" customHeight="1">
      <c r="A1229" t="str">
        <f t="shared" si="95"/>
        <v>2018_12_143_3</v>
      </c>
      <c r="B1229" t="str">
        <f t="shared" si="96"/>
        <v>2018_12_11752</v>
      </c>
      <c r="C1229" s="1" t="s">
        <v>560</v>
      </c>
      <c r="D1229">
        <f t="shared" si="97"/>
        <v>1228</v>
      </c>
      <c r="E1229">
        <v>143</v>
      </c>
      <c r="F1229">
        <f t="shared" si="98"/>
        <v>3</v>
      </c>
      <c r="G1229" s="2" t="str">
        <f t="shared" si="99"/>
        <v/>
      </c>
      <c r="H1229" t="s">
        <v>561</v>
      </c>
      <c r="I1229">
        <v>11752</v>
      </c>
      <c r="J1229">
        <v>3066</v>
      </c>
      <c r="K1229">
        <v>3065</v>
      </c>
      <c r="L1229" t="s">
        <v>19</v>
      </c>
      <c r="M1229" t="s">
        <v>20</v>
      </c>
      <c r="N1229">
        <v>163</v>
      </c>
      <c r="O1229">
        <v>2786</v>
      </c>
      <c r="P1229">
        <v>9</v>
      </c>
      <c r="Q1229" t="s">
        <v>1248</v>
      </c>
      <c r="BA1229" s="1"/>
      <c r="BG1229" s="2"/>
    </row>
    <row r="1230" ht="15" customHeight="1">
      <c r="A1230" t="str">
        <f t="shared" si="95"/>
        <v>2018_12_143_4</v>
      </c>
      <c r="B1230" t="str">
        <f t="shared" si="96"/>
        <v>2018_12_11832</v>
      </c>
      <c r="C1230" s="1" t="s">
        <v>560</v>
      </c>
      <c r="D1230">
        <f t="shared" si="97"/>
        <v>1229</v>
      </c>
      <c r="E1230">
        <v>143</v>
      </c>
      <c r="F1230">
        <f t="shared" si="98"/>
        <v>4</v>
      </c>
      <c r="G1230" s="2" t="str">
        <f t="shared" si="99"/>
        <v>x</v>
      </c>
      <c r="H1230" t="s">
        <v>561</v>
      </c>
      <c r="I1230">
        <v>11832</v>
      </c>
      <c r="J1230">
        <v>3065</v>
      </c>
      <c r="K1230">
        <v>3066</v>
      </c>
      <c r="L1230" t="s">
        <v>20</v>
      </c>
      <c r="M1230" t="s">
        <v>20</v>
      </c>
      <c r="N1230">
        <v>88</v>
      </c>
      <c r="O1230">
        <v>2786</v>
      </c>
      <c r="P1230">
        <v>9</v>
      </c>
      <c r="Q1230" t="s">
        <v>1249</v>
      </c>
      <c r="BA1230" s="1"/>
      <c r="BG1230" s="2"/>
    </row>
    <row r="1231" ht="15" customHeight="1">
      <c r="A1231" t="str">
        <f t="shared" si="95"/>
        <v>2018_12_144_1</v>
      </c>
      <c r="B1231" t="str">
        <f t="shared" si="96"/>
        <v>2018_12_8276</v>
      </c>
      <c r="C1231" s="1" t="s">
        <v>560</v>
      </c>
      <c r="D1231">
        <f t="shared" si="97"/>
        <v>1230</v>
      </c>
      <c r="E1231">
        <v>144</v>
      </c>
      <c r="F1231">
        <f t="shared" si="98"/>
        <v>1</v>
      </c>
      <c r="G1231" s="2" t="str">
        <f t="shared" si="99"/>
        <v/>
      </c>
      <c r="H1231" t="s">
        <v>561</v>
      </c>
      <c r="I1231">
        <v>8276</v>
      </c>
      <c r="J1231">
        <v>3094</v>
      </c>
      <c r="K1231">
        <v>3093</v>
      </c>
      <c r="L1231" t="s">
        <v>19</v>
      </c>
      <c r="M1231" t="s">
        <v>40</v>
      </c>
      <c r="N1231">
        <v>377</v>
      </c>
      <c r="O1231">
        <v>3938</v>
      </c>
      <c r="P1231">
        <v>10</v>
      </c>
      <c r="Q1231" t="s">
        <v>1250</v>
      </c>
      <c r="BA1231" s="1"/>
      <c r="BG1231" s="2"/>
    </row>
    <row r="1232" ht="15" customHeight="1">
      <c r="A1232" t="str">
        <f t="shared" si="95"/>
        <v>2018_12_144_2</v>
      </c>
      <c r="B1232" t="str">
        <f t="shared" si="96"/>
        <v>2018_12_9488</v>
      </c>
      <c r="C1232" s="1" t="s">
        <v>560</v>
      </c>
      <c r="D1232">
        <f t="shared" si="97"/>
        <v>1231</v>
      </c>
      <c r="E1232">
        <v>144</v>
      </c>
      <c r="F1232">
        <f t="shared" si="98"/>
        <v>2</v>
      </c>
      <c r="G1232" s="2" t="str">
        <f t="shared" si="99"/>
        <v/>
      </c>
      <c r="H1232" t="s">
        <v>561</v>
      </c>
      <c r="I1232">
        <v>9488</v>
      </c>
      <c r="J1232">
        <v>3093</v>
      </c>
      <c r="K1232">
        <v>3094</v>
      </c>
      <c r="L1232" t="s">
        <v>31</v>
      </c>
      <c r="M1232" t="s">
        <v>40</v>
      </c>
      <c r="N1232">
        <v>458</v>
      </c>
      <c r="O1232">
        <v>3938</v>
      </c>
      <c r="P1232">
        <v>10</v>
      </c>
      <c r="Q1232" t="s">
        <v>1251</v>
      </c>
      <c r="BA1232" s="1"/>
      <c r="BG1232" s="2"/>
    </row>
    <row r="1233" ht="15" customHeight="1">
      <c r="A1233" t="str">
        <f t="shared" si="95"/>
        <v>2018_12_144_3</v>
      </c>
      <c r="B1233" t="str">
        <f t="shared" si="96"/>
        <v>2018_12_10368</v>
      </c>
      <c r="C1233" s="1" t="s">
        <v>560</v>
      </c>
      <c r="D1233">
        <f t="shared" si="97"/>
        <v>1232</v>
      </c>
      <c r="E1233">
        <v>144</v>
      </c>
      <c r="F1233">
        <f t="shared" si="98"/>
        <v>3</v>
      </c>
      <c r="G1233" s="2" t="str">
        <f t="shared" si="99"/>
        <v/>
      </c>
      <c r="H1233" t="s">
        <v>561</v>
      </c>
      <c r="I1233">
        <v>10368</v>
      </c>
      <c r="J1233">
        <v>3094</v>
      </c>
      <c r="K1233">
        <v>3093</v>
      </c>
      <c r="L1233" t="s">
        <v>31</v>
      </c>
      <c r="M1233" t="s">
        <v>40</v>
      </c>
      <c r="N1233">
        <v>503</v>
      </c>
      <c r="O1233">
        <v>3938</v>
      </c>
      <c r="P1233">
        <v>10</v>
      </c>
      <c r="Q1233" t="s">
        <v>1252</v>
      </c>
      <c r="BA1233" s="1"/>
      <c r="BG1233" s="2"/>
    </row>
    <row r="1234" ht="15" customHeight="1">
      <c r="A1234" t="str">
        <f t="shared" si="95"/>
        <v>2018_12_144_4</v>
      </c>
      <c r="B1234" t="str">
        <f t="shared" si="96"/>
        <v>2018_12_11472</v>
      </c>
      <c r="C1234" s="1" t="s">
        <v>560</v>
      </c>
      <c r="D1234">
        <f t="shared" si="97"/>
        <v>1233</v>
      </c>
      <c r="E1234">
        <v>144</v>
      </c>
      <c r="F1234">
        <f t="shared" si="98"/>
        <v>4</v>
      </c>
      <c r="G1234" s="2" t="str">
        <f t="shared" si="99"/>
        <v/>
      </c>
      <c r="H1234" t="s">
        <v>561</v>
      </c>
      <c r="I1234">
        <v>11472</v>
      </c>
      <c r="J1234">
        <v>3093</v>
      </c>
      <c r="K1234">
        <v>3094</v>
      </c>
      <c r="L1234" t="s">
        <v>31</v>
      </c>
      <c r="M1234" t="s">
        <v>40</v>
      </c>
      <c r="N1234">
        <v>425</v>
      </c>
      <c r="O1234">
        <v>3938</v>
      </c>
      <c r="P1234">
        <v>10</v>
      </c>
      <c r="Q1234" t="s">
        <v>1253</v>
      </c>
      <c r="BA1234" s="1"/>
      <c r="BG1234" s="2"/>
    </row>
    <row r="1235" ht="15" customHeight="1">
      <c r="A1235" t="str">
        <f t="shared" si="95"/>
        <v>2018_12_144_5</v>
      </c>
      <c r="B1235" t="str">
        <f t="shared" si="96"/>
        <v>2018_12_11790</v>
      </c>
      <c r="C1235" s="1" t="s">
        <v>560</v>
      </c>
      <c r="D1235">
        <f t="shared" si="97"/>
        <v>1234</v>
      </c>
      <c r="E1235">
        <v>144</v>
      </c>
      <c r="F1235">
        <f t="shared" si="98"/>
        <v>5</v>
      </c>
      <c r="G1235" s="2" t="str">
        <f t="shared" si="99"/>
        <v/>
      </c>
      <c r="H1235" t="s">
        <v>561</v>
      </c>
      <c r="I1235">
        <v>11790</v>
      </c>
      <c r="J1235">
        <v>3094</v>
      </c>
      <c r="K1235">
        <v>3093</v>
      </c>
      <c r="L1235" t="s">
        <v>31</v>
      </c>
      <c r="M1235" t="s">
        <v>40</v>
      </c>
      <c r="N1235">
        <v>501</v>
      </c>
      <c r="O1235">
        <v>3938</v>
      </c>
      <c r="P1235">
        <v>10</v>
      </c>
      <c r="Q1235" t="s">
        <v>1254</v>
      </c>
      <c r="BA1235" s="1"/>
      <c r="BG1235" s="2"/>
    </row>
    <row r="1236" ht="15" customHeight="1">
      <c r="A1236" t="str">
        <f t="shared" si="95"/>
        <v>2018_12_144_6</v>
      </c>
      <c r="B1236" t="str">
        <f t="shared" si="96"/>
        <v>2018_12_11905</v>
      </c>
      <c r="C1236" s="1" t="s">
        <v>560</v>
      </c>
      <c r="D1236">
        <f t="shared" si="97"/>
        <v>1235</v>
      </c>
      <c r="E1236">
        <v>144</v>
      </c>
      <c r="F1236">
        <f t="shared" si="98"/>
        <v>6</v>
      </c>
      <c r="G1236" s="2" t="str">
        <f t="shared" si="99"/>
        <v/>
      </c>
      <c r="H1236" t="s">
        <v>561</v>
      </c>
      <c r="I1236">
        <v>11905</v>
      </c>
      <c r="J1236">
        <v>3093</v>
      </c>
      <c r="K1236">
        <v>3094</v>
      </c>
      <c r="L1236" t="s">
        <v>31</v>
      </c>
      <c r="M1236" t="s">
        <v>40</v>
      </c>
      <c r="N1236">
        <v>424</v>
      </c>
      <c r="O1236">
        <v>3938</v>
      </c>
      <c r="P1236">
        <v>10</v>
      </c>
      <c r="Q1236" t="s">
        <v>1255</v>
      </c>
      <c r="BA1236" s="1"/>
      <c r="BG1236" s="2"/>
    </row>
    <row r="1237" ht="15" customHeight="1">
      <c r="A1237" t="str">
        <f t="shared" si="95"/>
        <v>2018_12_144_7</v>
      </c>
      <c r="B1237" t="str">
        <f t="shared" si="96"/>
        <v>2018_12_13164</v>
      </c>
      <c r="C1237" s="1" t="s">
        <v>560</v>
      </c>
      <c r="D1237">
        <f t="shared" si="97"/>
        <v>1236</v>
      </c>
      <c r="E1237">
        <v>144</v>
      </c>
      <c r="F1237">
        <f t="shared" si="98"/>
        <v>7</v>
      </c>
      <c r="G1237" s="2" t="str">
        <f t="shared" si="99"/>
        <v/>
      </c>
      <c r="H1237" t="s">
        <v>561</v>
      </c>
      <c r="I1237">
        <v>13164</v>
      </c>
      <c r="J1237">
        <v>3094</v>
      </c>
      <c r="K1237">
        <v>3093</v>
      </c>
      <c r="L1237" t="s">
        <v>31</v>
      </c>
      <c r="M1237" t="s">
        <v>40</v>
      </c>
      <c r="N1237">
        <v>344</v>
      </c>
      <c r="O1237">
        <v>3938</v>
      </c>
      <c r="P1237">
        <v>10</v>
      </c>
      <c r="Q1237" t="s">
        <v>1256</v>
      </c>
      <c r="BA1237" s="1"/>
      <c r="BG1237" s="2"/>
    </row>
    <row r="1238" ht="15" customHeight="1">
      <c r="A1238" t="str">
        <f t="shared" si="95"/>
        <v>2018_12_144_8</v>
      </c>
      <c r="B1238" t="str">
        <f t="shared" si="96"/>
        <v>2018_12_13581</v>
      </c>
      <c r="C1238" s="1" t="s">
        <v>560</v>
      </c>
      <c r="D1238">
        <f t="shared" si="97"/>
        <v>1237</v>
      </c>
      <c r="E1238">
        <v>144</v>
      </c>
      <c r="F1238">
        <f t="shared" si="98"/>
        <v>8</v>
      </c>
      <c r="G1238" s="2" t="str">
        <f t="shared" si="99"/>
        <v/>
      </c>
      <c r="H1238" t="s">
        <v>561</v>
      </c>
      <c r="I1238">
        <v>13581</v>
      </c>
      <c r="J1238">
        <v>3093</v>
      </c>
      <c r="K1238">
        <v>3094</v>
      </c>
      <c r="L1238" t="s">
        <v>31</v>
      </c>
      <c r="M1238" t="s">
        <v>40</v>
      </c>
      <c r="N1238">
        <v>425</v>
      </c>
      <c r="O1238">
        <v>3938</v>
      </c>
      <c r="P1238">
        <v>10</v>
      </c>
      <c r="Q1238" t="s">
        <v>1257</v>
      </c>
      <c r="BA1238" s="1"/>
      <c r="BG1238" s="2"/>
    </row>
    <row r="1239" ht="15" customHeight="1">
      <c r="A1239" t="str">
        <f t="shared" si="95"/>
        <v>2018_12_144_9</v>
      </c>
      <c r="B1239" t="str">
        <f t="shared" si="96"/>
        <v>2018_12_13782</v>
      </c>
      <c r="C1239" s="1" t="s">
        <v>560</v>
      </c>
      <c r="D1239">
        <f t="shared" si="97"/>
        <v>1238</v>
      </c>
      <c r="E1239">
        <v>144</v>
      </c>
      <c r="F1239">
        <f t="shared" si="98"/>
        <v>9</v>
      </c>
      <c r="G1239" s="2" t="str">
        <f t="shared" si="99"/>
        <v>x</v>
      </c>
      <c r="H1239" t="s">
        <v>561</v>
      </c>
      <c r="I1239">
        <v>13782</v>
      </c>
      <c r="J1239">
        <v>3094</v>
      </c>
      <c r="K1239">
        <v>3093</v>
      </c>
      <c r="L1239" t="s">
        <v>40</v>
      </c>
      <c r="M1239" t="s">
        <v>40</v>
      </c>
      <c r="N1239">
        <v>460</v>
      </c>
      <c r="O1239">
        <v>3938</v>
      </c>
      <c r="P1239">
        <v>10</v>
      </c>
      <c r="Q1239" t="s">
        <v>1258</v>
      </c>
      <c r="BA1239" s="1"/>
      <c r="BG1239" s="2"/>
    </row>
    <row r="1240" ht="15" customHeight="1">
      <c r="A1240" t="str">
        <f t="shared" si="95"/>
        <v>2018_12_145_1</v>
      </c>
      <c r="B1240" t="str">
        <f t="shared" si="96"/>
        <v>2018_12_7872</v>
      </c>
      <c r="C1240" s="1" t="s">
        <v>560</v>
      </c>
      <c r="D1240">
        <f t="shared" si="97"/>
        <v>1239</v>
      </c>
      <c r="E1240">
        <v>145</v>
      </c>
      <c r="F1240">
        <f t="shared" si="98"/>
        <v>1</v>
      </c>
      <c r="G1240" s="2" t="str">
        <f t="shared" si="99"/>
        <v/>
      </c>
      <c r="H1240" t="s">
        <v>561</v>
      </c>
      <c r="I1240">
        <v>7872</v>
      </c>
      <c r="J1240">
        <v>3122</v>
      </c>
      <c r="K1240">
        <v>3121</v>
      </c>
      <c r="L1240" t="s">
        <v>19</v>
      </c>
      <c r="M1240" t="s">
        <v>20</v>
      </c>
      <c r="N1240">
        <v>133</v>
      </c>
      <c r="O1240">
        <v>1133</v>
      </c>
      <c r="P1240">
        <v>8</v>
      </c>
      <c r="Q1240" t="s">
        <v>1259</v>
      </c>
      <c r="BA1240" s="1"/>
      <c r="BG1240" s="2"/>
    </row>
    <row r="1241" ht="15" customHeight="1">
      <c r="A1241" t="str">
        <f t="shared" si="95"/>
        <v>2018_12_145_2</v>
      </c>
      <c r="B1241" t="str">
        <f t="shared" si="96"/>
        <v>2018_12_11220</v>
      </c>
      <c r="C1241" s="1" t="s">
        <v>560</v>
      </c>
      <c r="D1241">
        <f t="shared" si="97"/>
        <v>1240</v>
      </c>
      <c r="E1241">
        <v>145</v>
      </c>
      <c r="F1241">
        <f t="shared" si="98"/>
        <v>2</v>
      </c>
      <c r="G1241" s="2" t="str">
        <f t="shared" si="99"/>
        <v/>
      </c>
      <c r="H1241" t="s">
        <v>561</v>
      </c>
      <c r="I1241">
        <v>11220</v>
      </c>
      <c r="J1241">
        <v>3121</v>
      </c>
      <c r="K1241">
        <v>3122</v>
      </c>
      <c r="L1241" t="s">
        <v>31</v>
      </c>
      <c r="M1241" t="s">
        <v>20</v>
      </c>
      <c r="N1241">
        <v>196</v>
      </c>
      <c r="O1241">
        <v>1133</v>
      </c>
      <c r="P1241">
        <v>8</v>
      </c>
      <c r="Q1241" t="s">
        <v>1235</v>
      </c>
      <c r="BA1241" s="1"/>
      <c r="BG1241" s="2"/>
    </row>
    <row r="1242" ht="15" customHeight="1">
      <c r="A1242" t="str">
        <f t="shared" si="95"/>
        <v>2018_12_145_3</v>
      </c>
      <c r="B1242" t="str">
        <f t="shared" si="96"/>
        <v>2018_12_12233</v>
      </c>
      <c r="C1242" s="1" t="s">
        <v>560</v>
      </c>
      <c r="D1242">
        <f t="shared" si="97"/>
        <v>1241</v>
      </c>
      <c r="E1242">
        <v>145</v>
      </c>
      <c r="F1242">
        <f t="shared" si="98"/>
        <v>3</v>
      </c>
      <c r="G1242" s="2" t="str">
        <f t="shared" si="99"/>
        <v/>
      </c>
      <c r="H1242" t="s">
        <v>561</v>
      </c>
      <c r="I1242">
        <v>12233</v>
      </c>
      <c r="J1242">
        <v>3122</v>
      </c>
      <c r="K1242">
        <v>3121</v>
      </c>
      <c r="L1242" t="s">
        <v>31</v>
      </c>
      <c r="M1242" t="s">
        <v>20</v>
      </c>
      <c r="N1242">
        <v>417</v>
      </c>
      <c r="O1242">
        <v>1133</v>
      </c>
      <c r="P1242">
        <v>8</v>
      </c>
      <c r="Q1242" t="s">
        <v>1260</v>
      </c>
      <c r="BA1242" s="1"/>
      <c r="BG1242" s="2"/>
    </row>
    <row r="1243" ht="15" customHeight="1">
      <c r="A1243" t="str">
        <f t="shared" si="95"/>
        <v>2018_12_145_4</v>
      </c>
      <c r="B1243" t="str">
        <f t="shared" si="96"/>
        <v>2018_12_12838</v>
      </c>
      <c r="C1243" s="1" t="s">
        <v>560</v>
      </c>
      <c r="D1243">
        <f t="shared" si="97"/>
        <v>1242</v>
      </c>
      <c r="E1243">
        <v>145</v>
      </c>
      <c r="F1243">
        <f t="shared" si="98"/>
        <v>4</v>
      </c>
      <c r="G1243" s="2" t="str">
        <f t="shared" si="99"/>
        <v/>
      </c>
      <c r="H1243" t="s">
        <v>561</v>
      </c>
      <c r="I1243">
        <v>12838</v>
      </c>
      <c r="J1243">
        <v>3121</v>
      </c>
      <c r="K1243">
        <v>3122</v>
      </c>
      <c r="L1243" t="s">
        <v>31</v>
      </c>
      <c r="M1243" t="s">
        <v>20</v>
      </c>
      <c r="N1243">
        <v>36</v>
      </c>
      <c r="O1243">
        <v>1133</v>
      </c>
      <c r="P1243">
        <v>8</v>
      </c>
      <c r="Q1243" t="s">
        <v>1261</v>
      </c>
      <c r="BA1243" s="1"/>
      <c r="BG1243" s="2"/>
    </row>
    <row r="1244" ht="15" customHeight="1">
      <c r="A1244" t="str">
        <f t="shared" si="95"/>
        <v>2018_12_145_5</v>
      </c>
      <c r="B1244" t="str">
        <f t="shared" si="96"/>
        <v>2018_12_13036</v>
      </c>
      <c r="C1244" s="1" t="s">
        <v>560</v>
      </c>
      <c r="D1244">
        <f t="shared" si="97"/>
        <v>1243</v>
      </c>
      <c r="E1244">
        <v>145</v>
      </c>
      <c r="F1244">
        <f t="shared" si="98"/>
        <v>5</v>
      </c>
      <c r="G1244" s="2" t="str">
        <f t="shared" si="99"/>
        <v/>
      </c>
      <c r="H1244" t="s">
        <v>561</v>
      </c>
      <c r="I1244">
        <v>13036</v>
      </c>
      <c r="J1244">
        <v>3122</v>
      </c>
      <c r="K1244">
        <v>3121</v>
      </c>
      <c r="L1244" t="s">
        <v>31</v>
      </c>
      <c r="M1244" t="s">
        <v>20</v>
      </c>
      <c r="N1244">
        <v>195</v>
      </c>
      <c r="O1244">
        <v>1133</v>
      </c>
      <c r="P1244">
        <v>8</v>
      </c>
      <c r="Q1244" t="s">
        <v>1262</v>
      </c>
      <c r="BA1244" s="1"/>
      <c r="BG1244" s="2"/>
    </row>
    <row r="1245" ht="15" customHeight="1">
      <c r="A1245" t="str">
        <f t="shared" si="95"/>
        <v>2018_12_145_6</v>
      </c>
      <c r="B1245" t="str">
        <f t="shared" si="96"/>
        <v>2018_12_13290</v>
      </c>
      <c r="C1245" s="1" t="s">
        <v>560</v>
      </c>
      <c r="D1245">
        <f t="shared" si="97"/>
        <v>1244</v>
      </c>
      <c r="E1245">
        <v>145</v>
      </c>
      <c r="F1245">
        <f t="shared" si="98"/>
        <v>6</v>
      </c>
      <c r="G1245" s="2" t="str">
        <f t="shared" si="99"/>
        <v/>
      </c>
      <c r="H1245" t="s">
        <v>561</v>
      </c>
      <c r="I1245">
        <v>13290</v>
      </c>
      <c r="J1245">
        <v>3121</v>
      </c>
      <c r="K1245">
        <v>3122</v>
      </c>
      <c r="L1245" t="s">
        <v>31</v>
      </c>
      <c r="M1245" t="s">
        <v>20</v>
      </c>
      <c r="N1245">
        <v>97</v>
      </c>
      <c r="O1245">
        <v>1133</v>
      </c>
      <c r="P1245">
        <v>8</v>
      </c>
      <c r="Q1245" t="s">
        <v>1263</v>
      </c>
      <c r="BA1245" s="1"/>
      <c r="BG1245" s="2"/>
    </row>
    <row r="1246" ht="15" customHeight="1">
      <c r="A1246" t="str">
        <f t="shared" si="95"/>
        <v>2018_12_145_7</v>
      </c>
      <c r="B1246" t="str">
        <f t="shared" si="96"/>
        <v>2018_12_14004</v>
      </c>
      <c r="C1246" s="1" t="s">
        <v>560</v>
      </c>
      <c r="D1246">
        <f t="shared" si="97"/>
        <v>1245</v>
      </c>
      <c r="E1246">
        <v>145</v>
      </c>
      <c r="F1246">
        <f t="shared" si="98"/>
        <v>7</v>
      </c>
      <c r="G1246" s="2" t="str">
        <f t="shared" si="99"/>
        <v>x</v>
      </c>
      <c r="H1246" t="s">
        <v>561</v>
      </c>
      <c r="I1246">
        <v>14004</v>
      </c>
      <c r="J1246">
        <v>3122</v>
      </c>
      <c r="K1246">
        <v>3121</v>
      </c>
      <c r="L1246" t="s">
        <v>20</v>
      </c>
      <c r="M1246" t="s">
        <v>20</v>
      </c>
      <c r="N1246">
        <v>38</v>
      </c>
      <c r="O1246">
        <v>1133</v>
      </c>
      <c r="P1246">
        <v>8</v>
      </c>
      <c r="Q1246" t="s">
        <v>1264</v>
      </c>
      <c r="BA1246" s="1"/>
      <c r="BG1246" s="2"/>
    </row>
    <row r="1247" ht="15" customHeight="1">
      <c r="A1247" t="str">
        <f t="shared" si="95"/>
        <v>2018_12_146_1</v>
      </c>
      <c r="B1247" t="str">
        <f t="shared" si="96"/>
        <v>2018_12_7900</v>
      </c>
      <c r="C1247" s="1" t="s">
        <v>560</v>
      </c>
      <c r="D1247">
        <f t="shared" si="97"/>
        <v>1246</v>
      </c>
      <c r="E1247">
        <v>146</v>
      </c>
      <c r="F1247">
        <f t="shared" si="98"/>
        <v>1</v>
      </c>
      <c r="G1247" s="2" t="str">
        <f t="shared" si="99"/>
        <v/>
      </c>
      <c r="H1247" t="s">
        <v>561</v>
      </c>
      <c r="I1247">
        <v>7900</v>
      </c>
      <c r="J1247">
        <v>3150</v>
      </c>
      <c r="K1247">
        <v>3149</v>
      </c>
      <c r="L1247" t="s">
        <v>19</v>
      </c>
      <c r="M1247" t="s">
        <v>20</v>
      </c>
      <c r="N1247">
        <v>202</v>
      </c>
      <c r="O1247">
        <v>2839</v>
      </c>
      <c r="P1247">
        <v>13</v>
      </c>
      <c r="Q1247" t="s">
        <v>1265</v>
      </c>
      <c r="BA1247" s="1"/>
      <c r="BG1247" s="2"/>
    </row>
    <row r="1248" ht="15" customHeight="1">
      <c r="A1248" t="str">
        <f t="shared" si="95"/>
        <v>2018_12_146_2</v>
      </c>
      <c r="B1248" t="str">
        <f t="shared" si="96"/>
        <v>2018_12_9350</v>
      </c>
      <c r="C1248" s="1" t="s">
        <v>560</v>
      </c>
      <c r="D1248">
        <f t="shared" si="97"/>
        <v>1247</v>
      </c>
      <c r="E1248">
        <v>146</v>
      </c>
      <c r="F1248">
        <f t="shared" si="98"/>
        <v>2</v>
      </c>
      <c r="G1248" s="2" t="str">
        <f t="shared" si="99"/>
        <v/>
      </c>
      <c r="H1248" t="s">
        <v>561</v>
      </c>
      <c r="I1248">
        <v>9350</v>
      </c>
      <c r="J1248">
        <v>3149</v>
      </c>
      <c r="K1248">
        <v>3150</v>
      </c>
      <c r="L1248" t="s">
        <v>31</v>
      </c>
      <c r="M1248" t="s">
        <v>20</v>
      </c>
      <c r="N1248">
        <v>236</v>
      </c>
      <c r="O1248">
        <v>2839</v>
      </c>
      <c r="P1248">
        <v>13</v>
      </c>
      <c r="Q1248" t="s">
        <v>1266</v>
      </c>
      <c r="BA1248" s="1"/>
      <c r="BG1248" s="2"/>
    </row>
    <row r="1249" ht="15" customHeight="1">
      <c r="A1249" t="str">
        <f t="shared" si="95"/>
        <v>2018_12_146_3</v>
      </c>
      <c r="B1249" t="str">
        <f t="shared" si="96"/>
        <v>2018_12_10342</v>
      </c>
      <c r="C1249" s="1" t="s">
        <v>560</v>
      </c>
      <c r="D1249">
        <f t="shared" si="97"/>
        <v>1248</v>
      </c>
      <c r="E1249">
        <v>146</v>
      </c>
      <c r="F1249">
        <f t="shared" si="98"/>
        <v>3</v>
      </c>
      <c r="G1249" s="2" t="str">
        <f t="shared" si="99"/>
        <v/>
      </c>
      <c r="H1249" t="s">
        <v>561</v>
      </c>
      <c r="I1249">
        <v>10342</v>
      </c>
      <c r="J1249">
        <v>3150</v>
      </c>
      <c r="K1249">
        <v>3149</v>
      </c>
      <c r="L1249" t="s">
        <v>31</v>
      </c>
      <c r="M1249" t="s">
        <v>20</v>
      </c>
      <c r="N1249">
        <v>391</v>
      </c>
      <c r="O1249">
        <v>2839</v>
      </c>
      <c r="P1249">
        <v>13</v>
      </c>
      <c r="Q1249" t="s">
        <v>1267</v>
      </c>
      <c r="BA1249" s="1"/>
      <c r="BG1249" s="2"/>
    </row>
    <row r="1250" ht="15" customHeight="1">
      <c r="A1250" t="str">
        <f t="shared" si="95"/>
        <v>2018_12_146_4</v>
      </c>
      <c r="B1250" t="str">
        <f t="shared" si="96"/>
        <v>2018_12_12736</v>
      </c>
      <c r="C1250" s="1" t="s">
        <v>560</v>
      </c>
      <c r="D1250">
        <f t="shared" si="97"/>
        <v>1249</v>
      </c>
      <c r="E1250">
        <v>146</v>
      </c>
      <c r="F1250">
        <f t="shared" si="98"/>
        <v>4</v>
      </c>
      <c r="G1250" s="2" t="str">
        <f t="shared" si="99"/>
        <v/>
      </c>
      <c r="H1250" t="s">
        <v>561</v>
      </c>
      <c r="I1250">
        <v>12736</v>
      </c>
      <c r="J1250">
        <v>3149</v>
      </c>
      <c r="K1250">
        <v>3150</v>
      </c>
      <c r="L1250" t="s">
        <v>31</v>
      </c>
      <c r="M1250" t="s">
        <v>20</v>
      </c>
      <c r="N1250">
        <v>234</v>
      </c>
      <c r="O1250">
        <v>2839</v>
      </c>
      <c r="P1250">
        <v>13</v>
      </c>
      <c r="Q1250" t="s">
        <v>1268</v>
      </c>
      <c r="BA1250" s="1"/>
      <c r="BG1250" s="2"/>
    </row>
    <row r="1251" ht="15" customHeight="1">
      <c r="A1251" t="str">
        <f t="shared" si="95"/>
        <v>2018_12_146_5</v>
      </c>
      <c r="B1251" t="str">
        <f t="shared" si="96"/>
        <v>2018_12_13057</v>
      </c>
      <c r="C1251" s="1" t="s">
        <v>560</v>
      </c>
      <c r="D1251">
        <f t="shared" si="97"/>
        <v>1250</v>
      </c>
      <c r="E1251">
        <v>146</v>
      </c>
      <c r="F1251">
        <f t="shared" si="98"/>
        <v>5</v>
      </c>
      <c r="G1251" s="2" t="str">
        <f t="shared" si="99"/>
        <v/>
      </c>
      <c r="H1251" t="s">
        <v>561</v>
      </c>
      <c r="I1251">
        <v>13057</v>
      </c>
      <c r="J1251">
        <v>3150</v>
      </c>
      <c r="K1251">
        <v>3149</v>
      </c>
      <c r="L1251" t="s">
        <v>31</v>
      </c>
      <c r="M1251" t="s">
        <v>20</v>
      </c>
      <c r="N1251">
        <v>464</v>
      </c>
      <c r="O1251">
        <v>2839</v>
      </c>
      <c r="P1251">
        <v>13</v>
      </c>
      <c r="Q1251" t="s">
        <v>1269</v>
      </c>
      <c r="BA1251" s="1"/>
      <c r="BG1251" s="2"/>
    </row>
    <row r="1252" ht="15" customHeight="1">
      <c r="A1252" t="str">
        <f t="shared" si="95"/>
        <v>2018_12_146_6</v>
      </c>
      <c r="B1252" t="str">
        <f t="shared" si="96"/>
        <v>2018_12_13157</v>
      </c>
      <c r="C1252" s="1" t="s">
        <v>560</v>
      </c>
      <c r="D1252">
        <f t="shared" si="97"/>
        <v>1251</v>
      </c>
      <c r="E1252">
        <v>146</v>
      </c>
      <c r="F1252">
        <f t="shared" si="98"/>
        <v>6</v>
      </c>
      <c r="G1252" s="2" t="str">
        <f t="shared" si="99"/>
        <v/>
      </c>
      <c r="H1252" t="s">
        <v>561</v>
      </c>
      <c r="I1252">
        <v>13157</v>
      </c>
      <c r="J1252">
        <v>3149</v>
      </c>
      <c r="K1252">
        <v>3150</v>
      </c>
      <c r="L1252" t="s">
        <v>31</v>
      </c>
      <c r="M1252" t="s">
        <v>20</v>
      </c>
      <c r="N1252">
        <v>111</v>
      </c>
      <c r="O1252">
        <v>2839</v>
      </c>
      <c r="P1252">
        <v>13</v>
      </c>
      <c r="Q1252" t="s">
        <v>1270</v>
      </c>
      <c r="BA1252" s="1"/>
      <c r="BG1252" s="2"/>
    </row>
    <row r="1253" ht="15" customHeight="1">
      <c r="A1253" t="str">
        <f t="shared" si="95"/>
        <v>2018_12_146_7</v>
      </c>
      <c r="B1253" t="str">
        <f t="shared" si="96"/>
        <v>2018_12_13277</v>
      </c>
      <c r="C1253" s="1" t="s">
        <v>560</v>
      </c>
      <c r="D1253">
        <f t="shared" si="97"/>
        <v>1252</v>
      </c>
      <c r="E1253">
        <v>146</v>
      </c>
      <c r="F1253">
        <f t="shared" si="98"/>
        <v>7</v>
      </c>
      <c r="G1253" s="2" t="str">
        <f t="shared" si="99"/>
        <v/>
      </c>
      <c r="H1253" t="s">
        <v>561</v>
      </c>
      <c r="I1253">
        <v>13277</v>
      </c>
      <c r="J1253">
        <v>3150</v>
      </c>
      <c r="K1253">
        <v>3149</v>
      </c>
      <c r="L1253" t="s">
        <v>31</v>
      </c>
      <c r="M1253" t="s">
        <v>20</v>
      </c>
      <c r="N1253">
        <v>273</v>
      </c>
      <c r="O1253">
        <v>2839</v>
      </c>
      <c r="P1253">
        <v>13</v>
      </c>
      <c r="Q1253" t="s">
        <v>1271</v>
      </c>
      <c r="BA1253" s="1"/>
      <c r="BG1253" s="2"/>
    </row>
    <row r="1254" ht="15" customHeight="1">
      <c r="A1254" t="str">
        <f t="shared" si="95"/>
        <v>2018_12_146_8</v>
      </c>
      <c r="B1254" t="str">
        <f t="shared" si="96"/>
        <v>2018_12_13301</v>
      </c>
      <c r="C1254" s="1" t="s">
        <v>560</v>
      </c>
      <c r="D1254">
        <f t="shared" si="97"/>
        <v>1253</v>
      </c>
      <c r="E1254">
        <v>146</v>
      </c>
      <c r="F1254">
        <f t="shared" si="98"/>
        <v>8</v>
      </c>
      <c r="G1254" s="2" t="str">
        <f t="shared" si="99"/>
        <v/>
      </c>
      <c r="H1254" t="s">
        <v>561</v>
      </c>
      <c r="I1254">
        <v>13301</v>
      </c>
      <c r="J1254">
        <v>3149</v>
      </c>
      <c r="K1254">
        <v>3150</v>
      </c>
      <c r="L1254" t="s">
        <v>31</v>
      </c>
      <c r="M1254" t="s">
        <v>20</v>
      </c>
      <c r="N1254">
        <v>124</v>
      </c>
      <c r="O1254">
        <v>2839</v>
      </c>
      <c r="P1254">
        <v>13</v>
      </c>
      <c r="Q1254" t="s">
        <v>1272</v>
      </c>
      <c r="BA1254" s="1"/>
      <c r="BG1254" s="2"/>
    </row>
    <row r="1255" ht="15" customHeight="1">
      <c r="A1255" t="str">
        <f t="shared" si="95"/>
        <v>2018_12_146_9</v>
      </c>
      <c r="B1255" t="str">
        <f t="shared" si="96"/>
        <v>2018_12_13326</v>
      </c>
      <c r="C1255" s="1" t="s">
        <v>560</v>
      </c>
      <c r="D1255">
        <f t="shared" si="97"/>
        <v>1254</v>
      </c>
      <c r="E1255">
        <v>146</v>
      </c>
      <c r="F1255">
        <f t="shared" si="98"/>
        <v>9</v>
      </c>
      <c r="G1255" s="2" t="str">
        <f t="shared" si="99"/>
        <v/>
      </c>
      <c r="H1255" t="s">
        <v>561</v>
      </c>
      <c r="I1255">
        <v>13326</v>
      </c>
      <c r="J1255">
        <v>3150</v>
      </c>
      <c r="K1255">
        <v>3149</v>
      </c>
      <c r="L1255" t="s">
        <v>31</v>
      </c>
      <c r="M1255" t="s">
        <v>20</v>
      </c>
      <c r="N1255">
        <v>225</v>
      </c>
      <c r="O1255">
        <v>2839</v>
      </c>
      <c r="P1255">
        <v>13</v>
      </c>
      <c r="Q1255" t="s">
        <v>1273</v>
      </c>
      <c r="BA1255" s="1"/>
      <c r="BG1255" s="2"/>
    </row>
    <row r="1256" ht="15" customHeight="1">
      <c r="A1256" t="str">
        <f t="shared" si="95"/>
        <v>2018_12_146_10</v>
      </c>
      <c r="B1256" t="str">
        <f t="shared" si="96"/>
        <v>2018_12_13355</v>
      </c>
      <c r="C1256" s="1" t="s">
        <v>560</v>
      </c>
      <c r="D1256">
        <f t="shared" si="97"/>
        <v>1255</v>
      </c>
      <c r="E1256">
        <v>146</v>
      </c>
      <c r="F1256">
        <f t="shared" si="98"/>
        <v>10</v>
      </c>
      <c r="G1256" s="2" t="str">
        <f t="shared" si="99"/>
        <v/>
      </c>
      <c r="H1256" t="s">
        <v>561</v>
      </c>
      <c r="I1256">
        <v>13355</v>
      </c>
      <c r="J1256">
        <v>3149</v>
      </c>
      <c r="K1256">
        <v>3150</v>
      </c>
      <c r="L1256" t="s">
        <v>31</v>
      </c>
      <c r="M1256" t="s">
        <v>20</v>
      </c>
      <c r="N1256">
        <v>81</v>
      </c>
      <c r="O1256">
        <v>2839</v>
      </c>
      <c r="P1256">
        <v>13</v>
      </c>
      <c r="Q1256" t="s">
        <v>1274</v>
      </c>
      <c r="BA1256" s="1"/>
      <c r="BG1256" s="2"/>
    </row>
    <row r="1257" ht="15" customHeight="1">
      <c r="A1257" t="str">
        <f t="shared" si="95"/>
        <v>2018_12_146_11</v>
      </c>
      <c r="B1257" t="str">
        <f t="shared" si="96"/>
        <v>2018_12_13524</v>
      </c>
      <c r="C1257" s="1" t="s">
        <v>560</v>
      </c>
      <c r="D1257">
        <f t="shared" si="97"/>
        <v>1256</v>
      </c>
      <c r="E1257">
        <v>146</v>
      </c>
      <c r="F1257">
        <f t="shared" si="98"/>
        <v>11</v>
      </c>
      <c r="G1257" s="2" t="str">
        <f t="shared" si="99"/>
        <v/>
      </c>
      <c r="H1257" t="s">
        <v>561</v>
      </c>
      <c r="I1257">
        <v>13524</v>
      </c>
      <c r="J1257">
        <v>3150</v>
      </c>
      <c r="K1257">
        <v>3149</v>
      </c>
      <c r="L1257" t="s">
        <v>31</v>
      </c>
      <c r="M1257" t="s">
        <v>20</v>
      </c>
      <c r="N1257">
        <v>322</v>
      </c>
      <c r="O1257">
        <v>2839</v>
      </c>
      <c r="P1257">
        <v>13</v>
      </c>
      <c r="Q1257" t="s">
        <v>1275</v>
      </c>
      <c r="BA1257" s="1"/>
      <c r="BG1257" s="2"/>
    </row>
    <row r="1258" ht="15" customHeight="1">
      <c r="A1258" t="str">
        <f t="shared" si="95"/>
        <v>2018_12_146_12</v>
      </c>
      <c r="B1258" t="str">
        <f t="shared" si="96"/>
        <v>2018_12_13914</v>
      </c>
      <c r="C1258" s="1" t="s">
        <v>560</v>
      </c>
      <c r="D1258">
        <f t="shared" si="97"/>
        <v>1257</v>
      </c>
      <c r="E1258">
        <v>146</v>
      </c>
      <c r="F1258">
        <f t="shared" si="98"/>
        <v>12</v>
      </c>
      <c r="G1258" s="2" t="str">
        <f t="shared" si="99"/>
        <v>x</v>
      </c>
      <c r="H1258" t="s">
        <v>561</v>
      </c>
      <c r="I1258">
        <v>13914</v>
      </c>
      <c r="J1258">
        <v>3149</v>
      </c>
      <c r="K1258">
        <v>3150</v>
      </c>
      <c r="L1258" t="s">
        <v>20</v>
      </c>
      <c r="M1258" t="s">
        <v>20</v>
      </c>
      <c r="N1258">
        <v>155</v>
      </c>
      <c r="O1258">
        <v>2839</v>
      </c>
      <c r="P1258">
        <v>13</v>
      </c>
      <c r="Q1258" t="s">
        <v>1276</v>
      </c>
      <c r="BA1258" s="1"/>
      <c r="BG1258" s="2"/>
    </row>
    <row r="1259" ht="15" customHeight="1">
      <c r="A1259" t="str">
        <f t="shared" si="95"/>
        <v>2018_12_147_1</v>
      </c>
      <c r="B1259" t="str">
        <f t="shared" si="96"/>
        <v>2018_12_8537</v>
      </c>
      <c r="C1259" s="1" t="s">
        <v>560</v>
      </c>
      <c r="D1259">
        <f t="shared" si="97"/>
        <v>1258</v>
      </c>
      <c r="E1259">
        <v>147</v>
      </c>
      <c r="F1259">
        <f t="shared" si="98"/>
        <v>1</v>
      </c>
      <c r="G1259" s="2" t="str">
        <f t="shared" si="99"/>
        <v/>
      </c>
      <c r="H1259" t="s">
        <v>561</v>
      </c>
      <c r="I1259">
        <v>8537</v>
      </c>
      <c r="J1259">
        <v>3178</v>
      </c>
      <c r="K1259">
        <v>3177</v>
      </c>
      <c r="L1259" t="s">
        <v>19</v>
      </c>
      <c r="M1259" t="s">
        <v>40</v>
      </c>
      <c r="N1259">
        <v>535</v>
      </c>
      <c r="O1259">
        <v>3398</v>
      </c>
      <c r="P1259">
        <v>11</v>
      </c>
      <c r="Q1259" t="s">
        <v>1277</v>
      </c>
      <c r="BA1259" s="1"/>
      <c r="BG1259" s="2"/>
    </row>
    <row r="1260" ht="15" customHeight="1">
      <c r="A1260" t="str">
        <f t="shared" si="95"/>
        <v>2018_12_147_2</v>
      </c>
      <c r="B1260" t="str">
        <f t="shared" si="96"/>
        <v>2018_12_8771</v>
      </c>
      <c r="C1260" s="1" t="s">
        <v>560</v>
      </c>
      <c r="D1260">
        <f t="shared" si="97"/>
        <v>1259</v>
      </c>
      <c r="E1260">
        <v>147</v>
      </c>
      <c r="F1260">
        <f t="shared" si="98"/>
        <v>2</v>
      </c>
      <c r="G1260" s="2" t="str">
        <f t="shared" si="99"/>
        <v/>
      </c>
      <c r="H1260" t="s">
        <v>561</v>
      </c>
      <c r="I1260">
        <v>8771</v>
      </c>
      <c r="J1260">
        <v>3177</v>
      </c>
      <c r="K1260">
        <v>3178</v>
      </c>
      <c r="L1260" t="s">
        <v>31</v>
      </c>
      <c r="M1260" t="s">
        <v>40</v>
      </c>
      <c r="N1260">
        <v>729</v>
      </c>
      <c r="O1260">
        <v>3398</v>
      </c>
      <c r="P1260">
        <v>11</v>
      </c>
      <c r="Q1260" t="s">
        <v>1278</v>
      </c>
      <c r="BA1260" s="1"/>
      <c r="BG1260" s="2"/>
    </row>
    <row r="1261" ht="15" customHeight="1">
      <c r="A1261" t="str">
        <f t="shared" si="95"/>
        <v>2018_12_147_3</v>
      </c>
      <c r="B1261" t="str">
        <f t="shared" si="96"/>
        <v>2018_12_9492</v>
      </c>
      <c r="C1261" s="1" t="s">
        <v>560</v>
      </c>
      <c r="D1261">
        <f t="shared" si="97"/>
        <v>1260</v>
      </c>
      <c r="E1261">
        <v>147</v>
      </c>
      <c r="F1261">
        <f t="shared" si="98"/>
        <v>3</v>
      </c>
      <c r="G1261" s="2" t="str">
        <f t="shared" si="99"/>
        <v/>
      </c>
      <c r="H1261" t="s">
        <v>561</v>
      </c>
      <c r="I1261">
        <v>9492</v>
      </c>
      <c r="J1261">
        <v>3178</v>
      </c>
      <c r="K1261">
        <v>3177</v>
      </c>
      <c r="L1261" t="s">
        <v>31</v>
      </c>
      <c r="M1261" t="s">
        <v>40</v>
      </c>
      <c r="N1261">
        <v>674</v>
      </c>
      <c r="O1261">
        <v>3398</v>
      </c>
      <c r="P1261">
        <v>11</v>
      </c>
      <c r="Q1261" t="s">
        <v>1279</v>
      </c>
      <c r="BA1261" s="1"/>
      <c r="BG1261" s="2"/>
    </row>
    <row r="1262" ht="15" customHeight="1">
      <c r="A1262" t="str">
        <f t="shared" si="95"/>
        <v>2018_12_147_4</v>
      </c>
      <c r="B1262" t="str">
        <f t="shared" si="96"/>
        <v>2018_12_9661</v>
      </c>
      <c r="C1262" s="1" t="s">
        <v>560</v>
      </c>
      <c r="D1262">
        <f t="shared" si="97"/>
        <v>1261</v>
      </c>
      <c r="E1262">
        <v>147</v>
      </c>
      <c r="F1262">
        <f t="shared" si="98"/>
        <v>4</v>
      </c>
      <c r="G1262" s="2" t="str">
        <f t="shared" si="99"/>
        <v/>
      </c>
      <c r="H1262" t="s">
        <v>561</v>
      </c>
      <c r="I1262">
        <v>9661</v>
      </c>
      <c r="J1262">
        <v>3177</v>
      </c>
      <c r="K1262">
        <v>3178</v>
      </c>
      <c r="L1262" t="s">
        <v>31</v>
      </c>
      <c r="M1262" t="s">
        <v>40</v>
      </c>
      <c r="N1262">
        <v>409</v>
      </c>
      <c r="O1262">
        <v>3398</v>
      </c>
      <c r="P1262">
        <v>11</v>
      </c>
      <c r="Q1262" t="s">
        <v>1280</v>
      </c>
      <c r="BA1262" s="1"/>
      <c r="BG1262" s="2"/>
    </row>
    <row r="1263" ht="15" customHeight="1">
      <c r="A1263" t="str">
        <f t="shared" si="95"/>
        <v>2018_12_147_5</v>
      </c>
      <c r="B1263" t="str">
        <f t="shared" si="96"/>
        <v>2018_12_11022</v>
      </c>
      <c r="C1263" s="1" t="s">
        <v>560</v>
      </c>
      <c r="D1263">
        <f t="shared" si="97"/>
        <v>1262</v>
      </c>
      <c r="E1263">
        <v>147</v>
      </c>
      <c r="F1263">
        <f t="shared" si="98"/>
        <v>5</v>
      </c>
      <c r="G1263" s="2" t="str">
        <f t="shared" si="99"/>
        <v/>
      </c>
      <c r="H1263" t="s">
        <v>561</v>
      </c>
      <c r="I1263">
        <v>11022</v>
      </c>
      <c r="J1263">
        <v>3178</v>
      </c>
      <c r="K1263">
        <v>3177</v>
      </c>
      <c r="L1263" t="s">
        <v>31</v>
      </c>
      <c r="M1263" t="s">
        <v>40</v>
      </c>
      <c r="N1263">
        <v>497</v>
      </c>
      <c r="O1263">
        <v>3398</v>
      </c>
      <c r="P1263">
        <v>11</v>
      </c>
      <c r="Q1263" t="s">
        <v>1281</v>
      </c>
      <c r="BA1263" s="1"/>
      <c r="BG1263" s="2"/>
    </row>
    <row r="1264" ht="15" customHeight="1">
      <c r="A1264" t="str">
        <f t="shared" si="95"/>
        <v>2018_12_147_6</v>
      </c>
      <c r="B1264" t="str">
        <f t="shared" si="96"/>
        <v>2018_12_11047</v>
      </c>
      <c r="C1264" s="1" t="s">
        <v>560</v>
      </c>
      <c r="D1264">
        <f t="shared" si="97"/>
        <v>1263</v>
      </c>
      <c r="E1264">
        <v>147</v>
      </c>
      <c r="F1264">
        <f t="shared" si="98"/>
        <v>6</v>
      </c>
      <c r="G1264" s="2" t="str">
        <f t="shared" si="99"/>
        <v/>
      </c>
      <c r="H1264" t="s">
        <v>561</v>
      </c>
      <c r="I1264">
        <v>11047</v>
      </c>
      <c r="J1264">
        <v>3177</v>
      </c>
      <c r="K1264">
        <v>3178</v>
      </c>
      <c r="L1264" t="s">
        <v>31</v>
      </c>
      <c r="M1264" t="s">
        <v>40</v>
      </c>
      <c r="N1264">
        <v>90</v>
      </c>
      <c r="O1264">
        <v>3398</v>
      </c>
      <c r="P1264">
        <v>11</v>
      </c>
      <c r="Q1264" t="s">
        <v>1282</v>
      </c>
      <c r="BA1264" s="1"/>
      <c r="BG1264" s="2"/>
    </row>
    <row r="1265" ht="15" customHeight="1">
      <c r="A1265" t="str">
        <f t="shared" si="95"/>
        <v>2018_12_147_7</v>
      </c>
      <c r="B1265" t="str">
        <f t="shared" si="96"/>
        <v>2018_12_12038</v>
      </c>
      <c r="C1265" s="1" t="s">
        <v>560</v>
      </c>
      <c r="D1265">
        <f t="shared" si="97"/>
        <v>1264</v>
      </c>
      <c r="E1265">
        <v>147</v>
      </c>
      <c r="F1265">
        <f t="shared" si="98"/>
        <v>7</v>
      </c>
      <c r="G1265" s="2" t="str">
        <f t="shared" si="99"/>
        <v/>
      </c>
      <c r="H1265" t="s">
        <v>561</v>
      </c>
      <c r="I1265">
        <v>12038</v>
      </c>
      <c r="J1265">
        <v>3178</v>
      </c>
      <c r="K1265">
        <v>3177</v>
      </c>
      <c r="L1265" t="s">
        <v>31</v>
      </c>
      <c r="M1265" t="s">
        <v>40</v>
      </c>
      <c r="N1265">
        <v>175</v>
      </c>
      <c r="O1265">
        <v>3398</v>
      </c>
      <c r="P1265">
        <v>11</v>
      </c>
      <c r="Q1265" t="s">
        <v>1283</v>
      </c>
      <c r="BA1265" s="1"/>
      <c r="BG1265" s="2"/>
    </row>
    <row r="1266" ht="15" customHeight="1">
      <c r="A1266" t="str">
        <f t="shared" si="95"/>
        <v>2018_12_147_8</v>
      </c>
      <c r="B1266" t="str">
        <f t="shared" si="96"/>
        <v>2018_12_12081</v>
      </c>
      <c r="C1266" s="1" t="s">
        <v>560</v>
      </c>
      <c r="D1266">
        <f t="shared" si="97"/>
        <v>1265</v>
      </c>
      <c r="E1266">
        <v>147</v>
      </c>
      <c r="F1266">
        <f t="shared" si="98"/>
        <v>8</v>
      </c>
      <c r="G1266" s="2" t="str">
        <f t="shared" si="99"/>
        <v>x</v>
      </c>
      <c r="H1266" t="s">
        <v>561</v>
      </c>
      <c r="I1266">
        <v>12081</v>
      </c>
      <c r="J1266">
        <v>3177</v>
      </c>
      <c r="K1266">
        <v>3178</v>
      </c>
      <c r="L1266" t="s">
        <v>40</v>
      </c>
      <c r="M1266" t="s">
        <v>40</v>
      </c>
      <c r="N1266">
        <v>90</v>
      </c>
      <c r="O1266">
        <v>3398</v>
      </c>
      <c r="P1266">
        <v>11</v>
      </c>
      <c r="Q1266" t="s">
        <v>1284</v>
      </c>
      <c r="BA1266" s="1"/>
      <c r="BG1266" s="2"/>
    </row>
    <row r="1267" ht="15" customHeight="1">
      <c r="A1267" t="str">
        <f t="shared" si="95"/>
        <v>2018_12_148_1</v>
      </c>
      <c r="B1267" t="str">
        <f t="shared" si="96"/>
        <v>2018_12_8112</v>
      </c>
      <c r="C1267" s="1" t="s">
        <v>560</v>
      </c>
      <c r="D1267">
        <f t="shared" si="97"/>
        <v>1266</v>
      </c>
      <c r="E1267">
        <v>148</v>
      </c>
      <c r="F1267">
        <f t="shared" si="98"/>
        <v>1</v>
      </c>
      <c r="G1267" s="2" t="str">
        <f t="shared" si="99"/>
        <v/>
      </c>
      <c r="H1267" t="s">
        <v>561</v>
      </c>
      <c r="I1267">
        <v>8112</v>
      </c>
      <c r="J1267">
        <v>3206</v>
      </c>
      <c r="K1267">
        <v>3205</v>
      </c>
      <c r="L1267" t="s">
        <v>19</v>
      </c>
      <c r="M1267" t="s">
        <v>20</v>
      </c>
      <c r="N1267">
        <v>301</v>
      </c>
      <c r="O1267">
        <v>1912</v>
      </c>
      <c r="P1267">
        <v>11</v>
      </c>
      <c r="Q1267" t="s">
        <v>1285</v>
      </c>
      <c r="BA1267" s="1"/>
      <c r="BG1267" s="2"/>
    </row>
    <row r="1268" ht="15" customHeight="1">
      <c r="A1268" t="str">
        <f t="shared" si="95"/>
        <v>2018_12_148_2</v>
      </c>
      <c r="B1268" t="str">
        <f t="shared" si="96"/>
        <v>2018_12_9031</v>
      </c>
      <c r="C1268" s="1" t="s">
        <v>560</v>
      </c>
      <c r="D1268">
        <f t="shared" si="97"/>
        <v>1267</v>
      </c>
      <c r="E1268">
        <v>148</v>
      </c>
      <c r="F1268">
        <f t="shared" si="98"/>
        <v>2</v>
      </c>
      <c r="G1268" s="2" t="str">
        <f t="shared" si="99"/>
        <v/>
      </c>
      <c r="H1268" t="s">
        <v>561</v>
      </c>
      <c r="I1268">
        <v>9031</v>
      </c>
      <c r="J1268">
        <v>3205</v>
      </c>
      <c r="K1268">
        <v>3206</v>
      </c>
      <c r="L1268" t="s">
        <v>31</v>
      </c>
      <c r="M1268" t="s">
        <v>20</v>
      </c>
      <c r="N1268">
        <v>219</v>
      </c>
      <c r="O1268">
        <v>1912</v>
      </c>
      <c r="P1268">
        <v>11</v>
      </c>
      <c r="Q1268" t="s">
        <v>1286</v>
      </c>
      <c r="BA1268" s="1"/>
      <c r="BG1268" s="2"/>
    </row>
    <row r="1269" ht="15" customHeight="1">
      <c r="A1269" t="str">
        <f t="shared" si="95"/>
        <v>2018_12_148_3</v>
      </c>
      <c r="B1269" t="str">
        <f t="shared" si="96"/>
        <v>2018_12_9627</v>
      </c>
      <c r="C1269" s="1" t="s">
        <v>560</v>
      </c>
      <c r="D1269">
        <f t="shared" si="97"/>
        <v>1268</v>
      </c>
      <c r="E1269">
        <v>148</v>
      </c>
      <c r="F1269">
        <f t="shared" si="98"/>
        <v>3</v>
      </c>
      <c r="G1269" s="2" t="str">
        <f t="shared" si="99"/>
        <v/>
      </c>
      <c r="H1269" t="s">
        <v>561</v>
      </c>
      <c r="I1269">
        <v>9627</v>
      </c>
      <c r="J1269">
        <v>3206</v>
      </c>
      <c r="K1269">
        <v>3205</v>
      </c>
      <c r="L1269" t="s">
        <v>31</v>
      </c>
      <c r="M1269" t="s">
        <v>20</v>
      </c>
      <c r="N1269">
        <v>298</v>
      </c>
      <c r="O1269">
        <v>1912</v>
      </c>
      <c r="P1269">
        <v>11</v>
      </c>
      <c r="Q1269" t="s">
        <v>1287</v>
      </c>
      <c r="BA1269" s="1"/>
      <c r="BG1269" s="2"/>
    </row>
    <row r="1270" ht="15" customHeight="1">
      <c r="A1270" t="str">
        <f t="shared" si="95"/>
        <v>2018_12_148_4</v>
      </c>
      <c r="B1270" t="str">
        <f t="shared" si="96"/>
        <v>2018_12_9749</v>
      </c>
      <c r="C1270" s="1" t="s">
        <v>560</v>
      </c>
      <c r="D1270">
        <f t="shared" si="97"/>
        <v>1269</v>
      </c>
      <c r="E1270">
        <v>148</v>
      </c>
      <c r="F1270">
        <f t="shared" si="98"/>
        <v>4</v>
      </c>
      <c r="G1270" s="2" t="str">
        <f t="shared" si="99"/>
        <v/>
      </c>
      <c r="H1270" t="s">
        <v>561</v>
      </c>
      <c r="I1270">
        <v>9749</v>
      </c>
      <c r="J1270">
        <v>3205</v>
      </c>
      <c r="K1270">
        <v>3206</v>
      </c>
      <c r="L1270" t="s">
        <v>31</v>
      </c>
      <c r="M1270" t="s">
        <v>20</v>
      </c>
      <c r="N1270">
        <v>149</v>
      </c>
      <c r="O1270">
        <v>1912</v>
      </c>
      <c r="P1270">
        <v>11</v>
      </c>
      <c r="Q1270" t="s">
        <v>1288</v>
      </c>
      <c r="BA1270" s="1"/>
      <c r="BG1270" s="2"/>
    </row>
    <row r="1271" ht="15" customHeight="1">
      <c r="A1271" t="str">
        <f t="shared" si="95"/>
        <v>2018_12_148_5</v>
      </c>
      <c r="B1271" t="str">
        <f t="shared" si="96"/>
        <v>2018_12_10043</v>
      </c>
      <c r="C1271" s="1" t="s">
        <v>560</v>
      </c>
      <c r="D1271">
        <f t="shared" si="97"/>
        <v>1270</v>
      </c>
      <c r="E1271">
        <v>148</v>
      </c>
      <c r="F1271">
        <f t="shared" si="98"/>
        <v>5</v>
      </c>
      <c r="G1271" s="2" t="str">
        <f t="shared" si="99"/>
        <v/>
      </c>
      <c r="H1271" t="s">
        <v>561</v>
      </c>
      <c r="I1271">
        <v>10043</v>
      </c>
      <c r="J1271">
        <v>3206</v>
      </c>
      <c r="K1271">
        <v>3205</v>
      </c>
      <c r="L1271" t="s">
        <v>31</v>
      </c>
      <c r="M1271" t="s">
        <v>20</v>
      </c>
      <c r="N1271">
        <v>244</v>
      </c>
      <c r="O1271">
        <v>1912</v>
      </c>
      <c r="P1271">
        <v>11</v>
      </c>
      <c r="Q1271" t="s">
        <v>1289</v>
      </c>
      <c r="BA1271" s="1"/>
      <c r="BG1271" s="2"/>
    </row>
    <row r="1272" ht="15" customHeight="1">
      <c r="A1272" t="str">
        <f t="shared" si="95"/>
        <v>2018_12_148_6</v>
      </c>
      <c r="B1272" t="str">
        <f t="shared" si="96"/>
        <v>2018_12_10656</v>
      </c>
      <c r="C1272" s="1" t="s">
        <v>560</v>
      </c>
      <c r="D1272">
        <f t="shared" si="97"/>
        <v>1271</v>
      </c>
      <c r="E1272">
        <v>148</v>
      </c>
      <c r="F1272">
        <f t="shared" si="98"/>
        <v>6</v>
      </c>
      <c r="G1272" s="2" t="str">
        <f t="shared" si="99"/>
        <v/>
      </c>
      <c r="H1272" t="s">
        <v>561</v>
      </c>
      <c r="I1272">
        <v>10656</v>
      </c>
      <c r="J1272">
        <v>3205</v>
      </c>
      <c r="K1272">
        <v>3206</v>
      </c>
      <c r="L1272" t="s">
        <v>31</v>
      </c>
      <c r="M1272" t="s">
        <v>20</v>
      </c>
      <c r="N1272">
        <v>127</v>
      </c>
      <c r="O1272">
        <v>1912</v>
      </c>
      <c r="P1272">
        <v>11</v>
      </c>
      <c r="Q1272" t="s">
        <v>1290</v>
      </c>
      <c r="BA1272" s="1"/>
      <c r="BG1272" s="2"/>
    </row>
    <row r="1273" ht="15" customHeight="1">
      <c r="A1273" t="str">
        <f t="shared" si="95"/>
        <v>2018_12_148_7</v>
      </c>
      <c r="B1273" t="str">
        <f t="shared" si="96"/>
        <v>2018_12_11519</v>
      </c>
      <c r="C1273" s="1" t="s">
        <v>560</v>
      </c>
      <c r="D1273">
        <f t="shared" si="97"/>
        <v>1272</v>
      </c>
      <c r="E1273">
        <v>148</v>
      </c>
      <c r="F1273">
        <f t="shared" si="98"/>
        <v>7</v>
      </c>
      <c r="G1273" s="2" t="str">
        <f t="shared" si="99"/>
        <v/>
      </c>
      <c r="H1273" t="s">
        <v>561</v>
      </c>
      <c r="I1273">
        <v>11519</v>
      </c>
      <c r="J1273">
        <v>3206</v>
      </c>
      <c r="K1273">
        <v>3205</v>
      </c>
      <c r="L1273" t="s">
        <v>31</v>
      </c>
      <c r="M1273" t="s">
        <v>20</v>
      </c>
      <c r="N1273">
        <v>202</v>
      </c>
      <c r="O1273">
        <v>1912</v>
      </c>
      <c r="P1273">
        <v>11</v>
      </c>
      <c r="Q1273" t="s">
        <v>1291</v>
      </c>
      <c r="BA1273" s="1"/>
      <c r="BG1273" s="2"/>
    </row>
    <row r="1274" ht="15" customHeight="1">
      <c r="A1274" t="str">
        <f t="shared" si="95"/>
        <v>2018_12_148_8</v>
      </c>
      <c r="B1274" t="str">
        <f t="shared" si="96"/>
        <v>2018_12_11550</v>
      </c>
      <c r="C1274" s="1" t="s">
        <v>560</v>
      </c>
      <c r="D1274">
        <f t="shared" si="97"/>
        <v>1273</v>
      </c>
      <c r="E1274">
        <v>148</v>
      </c>
      <c r="F1274">
        <f t="shared" si="98"/>
        <v>8</v>
      </c>
      <c r="G1274" s="2" t="str">
        <f t="shared" si="99"/>
        <v>x</v>
      </c>
      <c r="H1274" t="s">
        <v>561</v>
      </c>
      <c r="I1274">
        <v>11550</v>
      </c>
      <c r="J1274">
        <v>3205</v>
      </c>
      <c r="K1274">
        <v>3206</v>
      </c>
      <c r="L1274" t="s">
        <v>20</v>
      </c>
      <c r="M1274" t="s">
        <v>20</v>
      </c>
      <c r="N1274">
        <v>63</v>
      </c>
      <c r="O1274">
        <v>1912</v>
      </c>
      <c r="P1274">
        <v>11</v>
      </c>
      <c r="Q1274" t="s">
        <v>1292</v>
      </c>
      <c r="BA1274" s="1"/>
      <c r="BG1274" s="2"/>
    </row>
    <row r="1275" ht="15" customHeight="1">
      <c r="A1275" t="str">
        <f t="shared" si="95"/>
        <v>2018_12_149_1</v>
      </c>
      <c r="B1275" t="str">
        <f t="shared" si="96"/>
        <v>2018_12_8159</v>
      </c>
      <c r="C1275" s="1" t="s">
        <v>560</v>
      </c>
      <c r="D1275">
        <f t="shared" si="97"/>
        <v>1274</v>
      </c>
      <c r="E1275">
        <v>149</v>
      </c>
      <c r="F1275">
        <f t="shared" si="98"/>
        <v>1</v>
      </c>
      <c r="G1275" s="2" t="str">
        <f t="shared" si="99"/>
        <v/>
      </c>
      <c r="H1275" t="s">
        <v>561</v>
      </c>
      <c r="I1275">
        <v>8159</v>
      </c>
      <c r="J1275">
        <v>3234</v>
      </c>
      <c r="K1275">
        <v>3233</v>
      </c>
      <c r="L1275" t="s">
        <v>19</v>
      </c>
      <c r="M1275" t="s">
        <v>40</v>
      </c>
      <c r="N1275">
        <v>349</v>
      </c>
      <c r="O1275">
        <v>3047</v>
      </c>
      <c r="P1275">
        <v>11</v>
      </c>
      <c r="Q1275" t="s">
        <v>1293</v>
      </c>
      <c r="BA1275" s="1"/>
      <c r="BG1275" s="2"/>
    </row>
    <row r="1276" ht="15" customHeight="1">
      <c r="A1276" t="str">
        <f t="shared" si="95"/>
        <v>2018_12_149_2</v>
      </c>
      <c r="B1276" t="str">
        <f t="shared" si="96"/>
        <v>2018_12_8912</v>
      </c>
      <c r="C1276" s="1" t="s">
        <v>560</v>
      </c>
      <c r="D1276">
        <f t="shared" si="97"/>
        <v>1275</v>
      </c>
      <c r="E1276">
        <v>149</v>
      </c>
      <c r="F1276">
        <f t="shared" si="98"/>
        <v>2</v>
      </c>
      <c r="G1276" s="2" t="str">
        <f t="shared" si="99"/>
        <v/>
      </c>
      <c r="H1276" t="s">
        <v>561</v>
      </c>
      <c r="I1276">
        <v>8912</v>
      </c>
      <c r="J1276">
        <v>3233</v>
      </c>
      <c r="K1276">
        <v>3234</v>
      </c>
      <c r="L1276" t="s">
        <v>31</v>
      </c>
      <c r="M1276" t="s">
        <v>40</v>
      </c>
      <c r="N1276">
        <v>300</v>
      </c>
      <c r="O1276">
        <v>3047</v>
      </c>
      <c r="P1276">
        <v>11</v>
      </c>
      <c r="Q1276" t="s">
        <v>1294</v>
      </c>
      <c r="BA1276" s="1"/>
      <c r="BG1276" s="2"/>
    </row>
    <row r="1277" ht="15" customHeight="1">
      <c r="A1277" t="str">
        <f t="shared" si="95"/>
        <v>2018_12_149_3</v>
      </c>
      <c r="B1277" t="str">
        <f t="shared" si="96"/>
        <v>2018_12_10140</v>
      </c>
      <c r="C1277" s="1" t="s">
        <v>560</v>
      </c>
      <c r="D1277">
        <f t="shared" si="97"/>
        <v>1276</v>
      </c>
      <c r="E1277">
        <v>149</v>
      </c>
      <c r="F1277">
        <f t="shared" si="98"/>
        <v>3</v>
      </c>
      <c r="G1277" s="2" t="str">
        <f t="shared" si="99"/>
        <v/>
      </c>
      <c r="H1277" t="s">
        <v>561</v>
      </c>
      <c r="I1277">
        <v>10140</v>
      </c>
      <c r="J1277">
        <v>3234</v>
      </c>
      <c r="K1277">
        <v>3233</v>
      </c>
      <c r="L1277" t="s">
        <v>31</v>
      </c>
      <c r="M1277" t="s">
        <v>40</v>
      </c>
      <c r="N1277">
        <v>546</v>
      </c>
      <c r="O1277">
        <v>3047</v>
      </c>
      <c r="P1277">
        <v>11</v>
      </c>
      <c r="Q1277" t="s">
        <v>1295</v>
      </c>
      <c r="BA1277" s="1"/>
      <c r="BG1277" s="2"/>
    </row>
    <row r="1278" ht="15" customHeight="1">
      <c r="A1278" t="str">
        <f t="shared" si="95"/>
        <v>2018_12_149_4</v>
      </c>
      <c r="B1278" t="str">
        <f t="shared" si="96"/>
        <v>2018_12_10307</v>
      </c>
      <c r="C1278" s="1" t="s">
        <v>560</v>
      </c>
      <c r="D1278">
        <f t="shared" si="97"/>
        <v>1277</v>
      </c>
      <c r="E1278">
        <v>149</v>
      </c>
      <c r="F1278">
        <f t="shared" si="98"/>
        <v>4</v>
      </c>
      <c r="G1278" s="2" t="str">
        <f t="shared" si="99"/>
        <v/>
      </c>
      <c r="H1278" t="s">
        <v>561</v>
      </c>
      <c r="I1278">
        <v>10307</v>
      </c>
      <c r="J1278">
        <v>3233</v>
      </c>
      <c r="K1278">
        <v>3234</v>
      </c>
      <c r="L1278" t="s">
        <v>31</v>
      </c>
      <c r="M1278" t="s">
        <v>40</v>
      </c>
      <c r="N1278">
        <v>237</v>
      </c>
      <c r="O1278">
        <v>3047</v>
      </c>
      <c r="P1278">
        <v>11</v>
      </c>
      <c r="Q1278" t="s">
        <v>1296</v>
      </c>
      <c r="BA1278" s="1"/>
      <c r="BG1278" s="2"/>
    </row>
    <row r="1279" ht="15" customHeight="1">
      <c r="A1279" t="str">
        <f t="shared" si="95"/>
        <v>2018_12_149_5</v>
      </c>
      <c r="B1279" t="str">
        <f t="shared" si="96"/>
        <v>2018_12_10817</v>
      </c>
      <c r="C1279" s="1" t="s">
        <v>560</v>
      </c>
      <c r="D1279">
        <f t="shared" si="97"/>
        <v>1278</v>
      </c>
      <c r="E1279">
        <v>149</v>
      </c>
      <c r="F1279">
        <f t="shared" si="98"/>
        <v>5</v>
      </c>
      <c r="G1279" s="2" t="str">
        <f t="shared" si="99"/>
        <v/>
      </c>
      <c r="H1279" t="s">
        <v>561</v>
      </c>
      <c r="I1279">
        <v>10817</v>
      </c>
      <c r="J1279">
        <v>3234</v>
      </c>
      <c r="K1279">
        <v>3233</v>
      </c>
      <c r="L1279" t="s">
        <v>31</v>
      </c>
      <c r="M1279" t="s">
        <v>40</v>
      </c>
      <c r="N1279">
        <v>590</v>
      </c>
      <c r="O1279">
        <v>3047</v>
      </c>
      <c r="P1279">
        <v>11</v>
      </c>
      <c r="Q1279" t="s">
        <v>1297</v>
      </c>
      <c r="BA1279" s="1"/>
      <c r="BG1279" s="2"/>
    </row>
    <row r="1280" ht="15" customHeight="1">
      <c r="A1280" t="str">
        <f t="shared" si="95"/>
        <v>2018_12_149_6</v>
      </c>
      <c r="B1280" t="str">
        <f t="shared" si="96"/>
        <v>2018_12_11003</v>
      </c>
      <c r="C1280" s="1" t="s">
        <v>560</v>
      </c>
      <c r="D1280">
        <f t="shared" si="97"/>
        <v>1279</v>
      </c>
      <c r="E1280">
        <v>149</v>
      </c>
      <c r="F1280">
        <f t="shared" si="98"/>
        <v>6</v>
      </c>
      <c r="G1280" s="2" t="str">
        <f t="shared" si="99"/>
        <v/>
      </c>
      <c r="H1280" t="s">
        <v>561</v>
      </c>
      <c r="I1280">
        <v>11003</v>
      </c>
      <c r="J1280">
        <v>3233</v>
      </c>
      <c r="K1280">
        <v>3234</v>
      </c>
      <c r="L1280" t="s">
        <v>31</v>
      </c>
      <c r="M1280" t="s">
        <v>40</v>
      </c>
      <c r="N1280">
        <v>228</v>
      </c>
      <c r="O1280">
        <v>3047</v>
      </c>
      <c r="P1280">
        <v>11</v>
      </c>
      <c r="Q1280" t="s">
        <v>1298</v>
      </c>
      <c r="BA1280" s="1"/>
      <c r="BG1280" s="2"/>
    </row>
    <row r="1281" ht="15" customHeight="1">
      <c r="A1281" t="str">
        <f t="shared" si="95"/>
        <v>2018_12_149_7</v>
      </c>
      <c r="B1281" t="str">
        <f t="shared" si="96"/>
        <v>2018_12_11392</v>
      </c>
      <c r="C1281" s="1" t="s">
        <v>560</v>
      </c>
      <c r="D1281">
        <f t="shared" si="97"/>
        <v>1280</v>
      </c>
      <c r="E1281">
        <v>149</v>
      </c>
      <c r="F1281">
        <f t="shared" si="98"/>
        <v>7</v>
      </c>
      <c r="G1281" s="2" t="str">
        <f t="shared" si="99"/>
        <v/>
      </c>
      <c r="H1281" t="s">
        <v>561</v>
      </c>
      <c r="I1281">
        <v>11392</v>
      </c>
      <c r="J1281">
        <v>3234</v>
      </c>
      <c r="K1281">
        <v>3233</v>
      </c>
      <c r="L1281" t="s">
        <v>31</v>
      </c>
      <c r="M1281" t="s">
        <v>40</v>
      </c>
      <c r="N1281">
        <v>263</v>
      </c>
      <c r="O1281">
        <v>3047</v>
      </c>
      <c r="P1281">
        <v>11</v>
      </c>
      <c r="Q1281" t="s">
        <v>1299</v>
      </c>
      <c r="BA1281" s="1"/>
      <c r="BG1281" s="2"/>
    </row>
    <row r="1282" ht="15" customHeight="1">
      <c r="A1282" t="str">
        <f t="shared" ref="A1282:A1345" si="100">CONCATENATE($C1282,"_",$E1282,"_",$F1282)</f>
        <v>2018_12_149_8</v>
      </c>
      <c r="B1282" t="str">
        <f t="shared" ref="B1282:B1345" si="101">CONCATENATE($C1282,"_",$I1282)</f>
        <v>2018_12_12485</v>
      </c>
      <c r="C1282" s="1" t="s">
        <v>560</v>
      </c>
      <c r="D1282">
        <f t="shared" ref="D1282:D1345" si="102">IF(ISNUMBER($D1281),$D1281+1,1)</f>
        <v>1281</v>
      </c>
      <c r="E1282">
        <v>149</v>
      </c>
      <c r="F1282">
        <f t="shared" ref="F1282:F1345" si="103">IF($E1282="","",IF($E1282=$E1281,$F1281+1,1))</f>
        <v>8</v>
      </c>
      <c r="G1282" s="2" t="str">
        <f t="shared" ref="G1282:G1345" si="104">IF($E1283=$E1282,"","x")</f>
        <v/>
      </c>
      <c r="H1282" t="s">
        <v>561</v>
      </c>
      <c r="I1282">
        <v>12485</v>
      </c>
      <c r="J1282">
        <v>3233</v>
      </c>
      <c r="K1282">
        <v>3234</v>
      </c>
      <c r="L1282" t="s">
        <v>31</v>
      </c>
      <c r="M1282" t="s">
        <v>40</v>
      </c>
      <c r="N1282">
        <v>189</v>
      </c>
      <c r="O1282">
        <v>3047</v>
      </c>
      <c r="P1282">
        <v>11</v>
      </c>
      <c r="Q1282" t="s">
        <v>1300</v>
      </c>
      <c r="BA1282" s="1"/>
      <c r="BG1282" s="2"/>
    </row>
    <row r="1283" ht="15" customHeight="1">
      <c r="A1283" t="str">
        <f t="shared" si="100"/>
        <v>2018_12_149_9</v>
      </c>
      <c r="B1283" t="str">
        <f t="shared" si="101"/>
        <v>2018_12_12575</v>
      </c>
      <c r="C1283" s="1" t="s">
        <v>560</v>
      </c>
      <c r="D1283">
        <f t="shared" si="102"/>
        <v>1282</v>
      </c>
      <c r="E1283">
        <v>149</v>
      </c>
      <c r="F1283">
        <f t="shared" si="103"/>
        <v>9</v>
      </c>
      <c r="G1283" s="2" t="str">
        <f t="shared" si="104"/>
        <v/>
      </c>
      <c r="H1283" t="s">
        <v>561</v>
      </c>
      <c r="I1283">
        <v>12575</v>
      </c>
      <c r="J1283">
        <v>3234</v>
      </c>
      <c r="K1283">
        <v>3233</v>
      </c>
      <c r="L1283" t="s">
        <v>31</v>
      </c>
      <c r="M1283" t="s">
        <v>40</v>
      </c>
      <c r="N1283">
        <v>287</v>
      </c>
      <c r="O1283">
        <v>3047</v>
      </c>
      <c r="P1283">
        <v>11</v>
      </c>
      <c r="Q1283" t="s">
        <v>1301</v>
      </c>
      <c r="BA1283" s="1"/>
      <c r="BG1283" s="2"/>
    </row>
    <row r="1284" ht="15" customHeight="1">
      <c r="A1284" t="str">
        <f t="shared" si="100"/>
        <v>2018_12_149_10</v>
      </c>
      <c r="B1284" t="str">
        <f t="shared" si="101"/>
        <v>2018_12_12802</v>
      </c>
      <c r="C1284" s="1" t="s">
        <v>560</v>
      </c>
      <c r="D1284">
        <f t="shared" si="102"/>
        <v>1283</v>
      </c>
      <c r="E1284">
        <v>149</v>
      </c>
      <c r="F1284">
        <f t="shared" si="103"/>
        <v>10</v>
      </c>
      <c r="G1284" s="2" t="str">
        <f t="shared" si="104"/>
        <v>x</v>
      </c>
      <c r="H1284" t="s">
        <v>561</v>
      </c>
      <c r="I1284">
        <v>12802</v>
      </c>
      <c r="J1284">
        <v>3233</v>
      </c>
      <c r="K1284">
        <v>3234</v>
      </c>
      <c r="L1284" t="s">
        <v>40</v>
      </c>
      <c r="M1284" t="s">
        <v>40</v>
      </c>
      <c r="N1284">
        <v>37</v>
      </c>
      <c r="O1284">
        <v>3047</v>
      </c>
      <c r="P1284">
        <v>11</v>
      </c>
      <c r="Q1284" t="s">
        <v>1302</v>
      </c>
      <c r="BA1284" s="1"/>
      <c r="BG1284" s="2"/>
    </row>
    <row r="1285" ht="15" customHeight="1">
      <c r="A1285" t="str">
        <f t="shared" si="100"/>
        <v>2018_12_150_1</v>
      </c>
      <c r="B1285" t="str">
        <f t="shared" si="101"/>
        <v>2018_12_7839</v>
      </c>
      <c r="C1285" s="1" t="s">
        <v>560</v>
      </c>
      <c r="D1285">
        <f t="shared" si="102"/>
        <v>1284</v>
      </c>
      <c r="E1285">
        <v>150</v>
      </c>
      <c r="F1285">
        <f t="shared" si="103"/>
        <v>1</v>
      </c>
      <c r="G1285" s="2" t="str">
        <f t="shared" si="104"/>
        <v/>
      </c>
      <c r="H1285" t="s">
        <v>561</v>
      </c>
      <c r="I1285">
        <v>7839</v>
      </c>
      <c r="J1285">
        <v>3262</v>
      </c>
      <c r="K1285">
        <v>3261</v>
      </c>
      <c r="L1285" t="s">
        <v>19</v>
      </c>
      <c r="M1285" t="s">
        <v>20</v>
      </c>
      <c r="N1285">
        <v>463</v>
      </c>
      <c r="O1285">
        <v>2256</v>
      </c>
      <c r="P1285">
        <v>11</v>
      </c>
      <c r="Q1285" t="s">
        <v>1303</v>
      </c>
      <c r="BA1285" s="1"/>
      <c r="BG1285" s="2"/>
    </row>
    <row r="1286" ht="15" customHeight="1">
      <c r="A1286" t="str">
        <f t="shared" si="100"/>
        <v>2018_12_150_2</v>
      </c>
      <c r="B1286" t="str">
        <f t="shared" si="101"/>
        <v>2018_12_9556</v>
      </c>
      <c r="C1286" s="1" t="s">
        <v>560</v>
      </c>
      <c r="D1286">
        <f t="shared" si="102"/>
        <v>1285</v>
      </c>
      <c r="E1286">
        <v>150</v>
      </c>
      <c r="F1286">
        <f t="shared" si="103"/>
        <v>2</v>
      </c>
      <c r="G1286" s="2" t="str">
        <f t="shared" si="104"/>
        <v/>
      </c>
      <c r="H1286" t="s">
        <v>561</v>
      </c>
      <c r="I1286">
        <v>9556</v>
      </c>
      <c r="J1286">
        <v>3261</v>
      </c>
      <c r="K1286">
        <v>3262</v>
      </c>
      <c r="L1286" t="s">
        <v>31</v>
      </c>
      <c r="M1286" t="s">
        <v>20</v>
      </c>
      <c r="N1286">
        <v>537</v>
      </c>
      <c r="O1286">
        <v>2256</v>
      </c>
      <c r="P1286">
        <v>11</v>
      </c>
      <c r="Q1286" t="s">
        <v>1304</v>
      </c>
      <c r="BA1286" s="1"/>
      <c r="BG1286" s="2"/>
    </row>
    <row r="1287" ht="15" customHeight="1">
      <c r="A1287" t="str">
        <f t="shared" si="100"/>
        <v>2018_12_150_3</v>
      </c>
      <c r="B1287" t="str">
        <f t="shared" si="101"/>
        <v>2018_12_9846</v>
      </c>
      <c r="C1287" s="1" t="s">
        <v>560</v>
      </c>
      <c r="D1287">
        <f t="shared" si="102"/>
        <v>1286</v>
      </c>
      <c r="E1287">
        <v>150</v>
      </c>
      <c r="F1287">
        <f t="shared" si="103"/>
        <v>3</v>
      </c>
      <c r="G1287" s="2" t="str">
        <f t="shared" si="104"/>
        <v/>
      </c>
      <c r="H1287" t="s">
        <v>561</v>
      </c>
      <c r="I1287">
        <v>9846</v>
      </c>
      <c r="J1287">
        <v>3262</v>
      </c>
      <c r="K1287">
        <v>3261</v>
      </c>
      <c r="L1287" t="s">
        <v>31</v>
      </c>
      <c r="M1287" t="s">
        <v>20</v>
      </c>
      <c r="N1287">
        <v>359</v>
      </c>
      <c r="O1287">
        <v>2256</v>
      </c>
      <c r="P1287">
        <v>11</v>
      </c>
      <c r="Q1287" t="s">
        <v>1305</v>
      </c>
      <c r="BA1287" s="1"/>
      <c r="BG1287" s="2"/>
    </row>
    <row r="1288" ht="15" customHeight="1">
      <c r="A1288" t="str">
        <f t="shared" si="100"/>
        <v>2018_12_150_4</v>
      </c>
      <c r="B1288" t="str">
        <f t="shared" si="101"/>
        <v>2018_12_10068</v>
      </c>
      <c r="C1288" s="1" t="s">
        <v>560</v>
      </c>
      <c r="D1288">
        <f t="shared" si="102"/>
        <v>1287</v>
      </c>
      <c r="E1288">
        <v>150</v>
      </c>
      <c r="F1288">
        <f t="shared" si="103"/>
        <v>4</v>
      </c>
      <c r="G1288" s="2" t="str">
        <f t="shared" si="104"/>
        <v/>
      </c>
      <c r="H1288" t="s">
        <v>561</v>
      </c>
      <c r="I1288">
        <v>10068</v>
      </c>
      <c r="J1288">
        <v>3261</v>
      </c>
      <c r="K1288">
        <v>3262</v>
      </c>
      <c r="L1288" t="s">
        <v>31</v>
      </c>
      <c r="M1288" t="s">
        <v>20</v>
      </c>
      <c r="N1288">
        <v>206</v>
      </c>
      <c r="O1288">
        <v>2256</v>
      </c>
      <c r="P1288">
        <v>11</v>
      </c>
      <c r="Q1288" t="s">
        <v>1306</v>
      </c>
      <c r="BA1288" s="1"/>
      <c r="BG1288" s="2"/>
    </row>
    <row r="1289" ht="15" customHeight="1">
      <c r="A1289" t="str">
        <f t="shared" si="100"/>
        <v>2018_12_150_5</v>
      </c>
      <c r="B1289" t="str">
        <f t="shared" si="101"/>
        <v>2018_12_10213</v>
      </c>
      <c r="C1289" s="1" t="s">
        <v>560</v>
      </c>
      <c r="D1289">
        <f t="shared" si="102"/>
        <v>1288</v>
      </c>
      <c r="E1289">
        <v>150</v>
      </c>
      <c r="F1289">
        <f t="shared" si="103"/>
        <v>5</v>
      </c>
      <c r="G1289" s="2" t="str">
        <f t="shared" si="104"/>
        <v/>
      </c>
      <c r="H1289" t="s">
        <v>561</v>
      </c>
      <c r="I1289">
        <v>10213</v>
      </c>
      <c r="J1289">
        <v>3262</v>
      </c>
      <c r="K1289">
        <v>3261</v>
      </c>
      <c r="L1289" t="s">
        <v>31</v>
      </c>
      <c r="M1289" t="s">
        <v>20</v>
      </c>
      <c r="N1289">
        <v>179</v>
      </c>
      <c r="O1289">
        <v>2256</v>
      </c>
      <c r="P1289">
        <v>11</v>
      </c>
      <c r="Q1289" t="s">
        <v>1307</v>
      </c>
      <c r="BA1289" s="1"/>
      <c r="BG1289" s="2"/>
    </row>
    <row r="1290" ht="15" customHeight="1">
      <c r="A1290" t="str">
        <f t="shared" si="100"/>
        <v>2018_12_150_6</v>
      </c>
      <c r="B1290" t="str">
        <f t="shared" si="101"/>
        <v>2018_12_11366</v>
      </c>
      <c r="C1290" s="1" t="s">
        <v>560</v>
      </c>
      <c r="D1290">
        <f t="shared" si="102"/>
        <v>1289</v>
      </c>
      <c r="E1290">
        <v>150</v>
      </c>
      <c r="F1290">
        <f t="shared" si="103"/>
        <v>6</v>
      </c>
      <c r="G1290" s="2" t="str">
        <f t="shared" si="104"/>
        <v/>
      </c>
      <c r="H1290" t="s">
        <v>561</v>
      </c>
      <c r="I1290">
        <v>11366</v>
      </c>
      <c r="J1290">
        <v>3261</v>
      </c>
      <c r="K1290">
        <v>3262</v>
      </c>
      <c r="L1290" t="s">
        <v>31</v>
      </c>
      <c r="M1290" t="s">
        <v>20</v>
      </c>
      <c r="N1290">
        <v>149</v>
      </c>
      <c r="O1290">
        <v>2256</v>
      </c>
      <c r="P1290">
        <v>11</v>
      </c>
      <c r="Q1290" t="s">
        <v>1308</v>
      </c>
      <c r="BA1290" s="1"/>
      <c r="BG1290" s="2"/>
    </row>
    <row r="1291" ht="15" customHeight="1">
      <c r="A1291" t="str">
        <f t="shared" si="100"/>
        <v>2018_12_150_7</v>
      </c>
      <c r="B1291" t="str">
        <f t="shared" si="101"/>
        <v>2018_12_12036</v>
      </c>
      <c r="C1291" s="1" t="s">
        <v>560</v>
      </c>
      <c r="D1291">
        <f t="shared" si="102"/>
        <v>1290</v>
      </c>
      <c r="E1291">
        <v>150</v>
      </c>
      <c r="F1291">
        <f t="shared" si="103"/>
        <v>7</v>
      </c>
      <c r="G1291" s="2" t="str">
        <f t="shared" si="104"/>
        <v/>
      </c>
      <c r="H1291" t="s">
        <v>561</v>
      </c>
      <c r="I1291">
        <v>12036</v>
      </c>
      <c r="J1291">
        <v>3262</v>
      </c>
      <c r="K1291">
        <v>3261</v>
      </c>
      <c r="L1291" t="s">
        <v>31</v>
      </c>
      <c r="M1291" t="s">
        <v>20</v>
      </c>
      <c r="N1291">
        <v>105</v>
      </c>
      <c r="O1291">
        <v>2256</v>
      </c>
      <c r="P1291">
        <v>11</v>
      </c>
      <c r="Q1291" t="s">
        <v>1309</v>
      </c>
      <c r="BA1291" s="1"/>
      <c r="BG1291" s="2"/>
    </row>
    <row r="1292" ht="15" customHeight="1">
      <c r="A1292" t="str">
        <f t="shared" si="100"/>
        <v>2018_12_150_8</v>
      </c>
      <c r="B1292" t="str">
        <f t="shared" si="101"/>
        <v>2018_12_12857</v>
      </c>
      <c r="C1292" s="1" t="s">
        <v>560</v>
      </c>
      <c r="D1292">
        <f t="shared" si="102"/>
        <v>1291</v>
      </c>
      <c r="E1292">
        <v>150</v>
      </c>
      <c r="F1292">
        <f t="shared" si="103"/>
        <v>8</v>
      </c>
      <c r="G1292" s="2" t="str">
        <f t="shared" si="104"/>
        <v/>
      </c>
      <c r="H1292" t="s">
        <v>561</v>
      </c>
      <c r="I1292">
        <v>12857</v>
      </c>
      <c r="J1292">
        <v>3261</v>
      </c>
      <c r="K1292">
        <v>3262</v>
      </c>
      <c r="L1292" t="s">
        <v>31</v>
      </c>
      <c r="M1292" t="s">
        <v>20</v>
      </c>
      <c r="N1292">
        <v>127</v>
      </c>
      <c r="O1292">
        <v>2256</v>
      </c>
      <c r="P1292">
        <v>11</v>
      </c>
      <c r="Q1292" t="s">
        <v>1310</v>
      </c>
      <c r="BA1292" s="1"/>
      <c r="BG1292" s="2"/>
    </row>
    <row r="1293" ht="15" customHeight="1">
      <c r="A1293" t="str">
        <f t="shared" si="100"/>
        <v>2018_12_150_9</v>
      </c>
      <c r="B1293" t="str">
        <f t="shared" si="101"/>
        <v>2018_12_13313</v>
      </c>
      <c r="C1293" s="1" t="s">
        <v>560</v>
      </c>
      <c r="D1293">
        <f t="shared" si="102"/>
        <v>1292</v>
      </c>
      <c r="E1293">
        <v>150</v>
      </c>
      <c r="F1293">
        <f t="shared" si="103"/>
        <v>9</v>
      </c>
      <c r="G1293" s="2" t="str">
        <f t="shared" si="104"/>
        <v/>
      </c>
      <c r="H1293" t="s">
        <v>561</v>
      </c>
      <c r="I1293">
        <v>13313</v>
      </c>
      <c r="J1293">
        <v>3262</v>
      </c>
      <c r="K1293">
        <v>3261</v>
      </c>
      <c r="L1293" t="s">
        <v>31</v>
      </c>
      <c r="M1293" t="s">
        <v>20</v>
      </c>
      <c r="N1293">
        <v>74</v>
      </c>
      <c r="O1293">
        <v>2256</v>
      </c>
      <c r="P1293">
        <v>11</v>
      </c>
      <c r="Q1293" t="s">
        <v>1311</v>
      </c>
      <c r="BA1293" s="1"/>
      <c r="BG1293" s="2"/>
    </row>
    <row r="1294" ht="15" customHeight="1">
      <c r="A1294" t="str">
        <f t="shared" si="100"/>
        <v>2018_12_150_10</v>
      </c>
      <c r="B1294" t="str">
        <f t="shared" si="101"/>
        <v>2018_12_13510</v>
      </c>
      <c r="C1294" s="1" t="s">
        <v>560</v>
      </c>
      <c r="D1294">
        <f t="shared" si="102"/>
        <v>1293</v>
      </c>
      <c r="E1294">
        <v>150</v>
      </c>
      <c r="F1294">
        <f t="shared" si="103"/>
        <v>10</v>
      </c>
      <c r="G1294" s="2" t="str">
        <f t="shared" si="104"/>
        <v>x</v>
      </c>
      <c r="H1294" t="s">
        <v>561</v>
      </c>
      <c r="I1294">
        <v>13510</v>
      </c>
      <c r="J1294">
        <v>3261</v>
      </c>
      <c r="K1294">
        <v>3262</v>
      </c>
      <c r="L1294" t="s">
        <v>20</v>
      </c>
      <c r="M1294" t="s">
        <v>20</v>
      </c>
      <c r="N1294">
        <v>36</v>
      </c>
      <c r="O1294">
        <v>2256</v>
      </c>
      <c r="P1294">
        <v>11</v>
      </c>
      <c r="Q1294" t="s">
        <v>1312</v>
      </c>
      <c r="BA1294" s="1"/>
      <c r="BG1294" s="2"/>
    </row>
    <row r="1295" ht="15" customHeight="1">
      <c r="A1295" t="str">
        <f t="shared" si="100"/>
        <v>2018_12_151_1</v>
      </c>
      <c r="B1295" t="str">
        <f t="shared" si="101"/>
        <v>2018_12_8135</v>
      </c>
      <c r="C1295" s="1" t="s">
        <v>560</v>
      </c>
      <c r="D1295">
        <f t="shared" si="102"/>
        <v>1294</v>
      </c>
      <c r="E1295">
        <v>151</v>
      </c>
      <c r="F1295">
        <f t="shared" si="103"/>
        <v>1</v>
      </c>
      <c r="G1295" s="2" t="str">
        <f t="shared" si="104"/>
        <v/>
      </c>
      <c r="H1295" t="s">
        <v>561</v>
      </c>
      <c r="I1295">
        <v>8135</v>
      </c>
      <c r="J1295">
        <v>3290</v>
      </c>
      <c r="K1295">
        <v>3289</v>
      </c>
      <c r="L1295" t="s">
        <v>19</v>
      </c>
      <c r="M1295" t="s">
        <v>20</v>
      </c>
      <c r="N1295">
        <v>684</v>
      </c>
      <c r="O1295">
        <v>4279</v>
      </c>
      <c r="P1295">
        <v>13</v>
      </c>
      <c r="Q1295" t="s">
        <v>1313</v>
      </c>
      <c r="BA1295" s="1"/>
      <c r="BG1295" s="2"/>
    </row>
    <row r="1296" ht="15" customHeight="1">
      <c r="A1296" t="str">
        <f t="shared" si="100"/>
        <v>2018_12_151_2</v>
      </c>
      <c r="B1296" t="str">
        <f t="shared" si="101"/>
        <v>2018_12_8637</v>
      </c>
      <c r="C1296" s="1" t="s">
        <v>560</v>
      </c>
      <c r="D1296">
        <f t="shared" si="102"/>
        <v>1295</v>
      </c>
      <c r="E1296">
        <v>151</v>
      </c>
      <c r="F1296">
        <f t="shared" si="103"/>
        <v>2</v>
      </c>
      <c r="G1296" s="2" t="str">
        <f t="shared" si="104"/>
        <v/>
      </c>
      <c r="H1296" t="s">
        <v>561</v>
      </c>
      <c r="I1296">
        <v>8637</v>
      </c>
      <c r="J1296">
        <v>3289</v>
      </c>
      <c r="K1296">
        <v>3290</v>
      </c>
      <c r="L1296" t="s">
        <v>31</v>
      </c>
      <c r="M1296" t="s">
        <v>20</v>
      </c>
      <c r="N1296">
        <v>799</v>
      </c>
      <c r="O1296">
        <v>4279</v>
      </c>
      <c r="P1296">
        <v>13</v>
      </c>
      <c r="Q1296" t="s">
        <v>1314</v>
      </c>
      <c r="BA1296" s="1"/>
      <c r="BG1296" s="2"/>
    </row>
    <row r="1297" ht="15" customHeight="1">
      <c r="A1297" t="str">
        <f t="shared" si="100"/>
        <v>2018_12_151_3</v>
      </c>
      <c r="B1297" t="str">
        <f t="shared" si="101"/>
        <v>2018_12_8823</v>
      </c>
      <c r="C1297" s="1" t="s">
        <v>560</v>
      </c>
      <c r="D1297">
        <f t="shared" si="102"/>
        <v>1296</v>
      </c>
      <c r="E1297">
        <v>151</v>
      </c>
      <c r="F1297">
        <f t="shared" si="103"/>
        <v>3</v>
      </c>
      <c r="G1297" s="2" t="str">
        <f t="shared" si="104"/>
        <v/>
      </c>
      <c r="H1297" t="s">
        <v>561</v>
      </c>
      <c r="I1297">
        <v>8823</v>
      </c>
      <c r="J1297">
        <v>3290</v>
      </c>
      <c r="K1297">
        <v>3289</v>
      </c>
      <c r="L1297" t="s">
        <v>31</v>
      </c>
      <c r="M1297" t="s">
        <v>20</v>
      </c>
      <c r="N1297">
        <v>487</v>
      </c>
      <c r="O1297">
        <v>4279</v>
      </c>
      <c r="P1297">
        <v>13</v>
      </c>
      <c r="Q1297" t="s">
        <v>1315</v>
      </c>
      <c r="BA1297" s="1"/>
      <c r="BG1297" s="2"/>
    </row>
    <row r="1298" ht="15" customHeight="1">
      <c r="A1298" t="str">
        <f t="shared" si="100"/>
        <v>2018_12_151_4</v>
      </c>
      <c r="B1298" t="str">
        <f t="shared" si="101"/>
        <v>2018_12_10468</v>
      </c>
      <c r="C1298" s="1" t="s">
        <v>560</v>
      </c>
      <c r="D1298">
        <f t="shared" si="102"/>
        <v>1297</v>
      </c>
      <c r="E1298">
        <v>151</v>
      </c>
      <c r="F1298">
        <f t="shared" si="103"/>
        <v>4</v>
      </c>
      <c r="G1298" s="2" t="str">
        <f t="shared" si="104"/>
        <v/>
      </c>
      <c r="H1298" t="s">
        <v>561</v>
      </c>
      <c r="I1298">
        <v>10468</v>
      </c>
      <c r="J1298">
        <v>3289</v>
      </c>
      <c r="K1298">
        <v>3290</v>
      </c>
      <c r="L1298" t="s">
        <v>31</v>
      </c>
      <c r="M1298" t="s">
        <v>20</v>
      </c>
      <c r="N1298">
        <v>1198</v>
      </c>
      <c r="O1298">
        <v>4279</v>
      </c>
      <c r="P1298">
        <v>13</v>
      </c>
      <c r="Q1298" t="s">
        <v>1316</v>
      </c>
      <c r="BA1298" s="1"/>
      <c r="BG1298" s="2"/>
    </row>
    <row r="1299" ht="15" customHeight="1">
      <c r="A1299" t="str">
        <f t="shared" si="100"/>
        <v>2018_12_151_5</v>
      </c>
      <c r="B1299" t="str">
        <f t="shared" si="101"/>
        <v>2018_12_11346</v>
      </c>
      <c r="C1299" s="1" t="s">
        <v>560</v>
      </c>
      <c r="D1299">
        <f t="shared" si="102"/>
        <v>1298</v>
      </c>
      <c r="E1299">
        <v>151</v>
      </c>
      <c r="F1299">
        <f t="shared" si="103"/>
        <v>5</v>
      </c>
      <c r="G1299" s="2" t="str">
        <f t="shared" si="104"/>
        <v/>
      </c>
      <c r="H1299" t="s">
        <v>561</v>
      </c>
      <c r="I1299">
        <v>11346</v>
      </c>
      <c r="J1299">
        <v>3290</v>
      </c>
      <c r="K1299">
        <v>3289</v>
      </c>
      <c r="L1299" t="s">
        <v>31</v>
      </c>
      <c r="M1299" t="s">
        <v>20</v>
      </c>
      <c r="N1299">
        <v>189</v>
      </c>
      <c r="O1299">
        <v>4279</v>
      </c>
      <c r="P1299">
        <v>13</v>
      </c>
      <c r="Q1299" t="s">
        <v>1317</v>
      </c>
      <c r="BA1299" s="1"/>
      <c r="BG1299" s="2"/>
    </row>
    <row r="1300" ht="15" customHeight="1">
      <c r="A1300" t="str">
        <f t="shared" si="100"/>
        <v>2018_12_151_6</v>
      </c>
      <c r="B1300" t="str">
        <f t="shared" si="101"/>
        <v>2018_12_11771</v>
      </c>
      <c r="C1300" s="1" t="s">
        <v>560</v>
      </c>
      <c r="D1300">
        <f t="shared" si="102"/>
        <v>1299</v>
      </c>
      <c r="E1300">
        <v>151</v>
      </c>
      <c r="F1300">
        <f t="shared" si="103"/>
        <v>6</v>
      </c>
      <c r="G1300" s="2" t="str">
        <f t="shared" si="104"/>
        <v/>
      </c>
      <c r="H1300" t="s">
        <v>561</v>
      </c>
      <c r="I1300">
        <v>11771</v>
      </c>
      <c r="J1300">
        <v>3289</v>
      </c>
      <c r="K1300">
        <v>3290</v>
      </c>
      <c r="L1300" t="s">
        <v>31</v>
      </c>
      <c r="M1300" t="s">
        <v>20</v>
      </c>
      <c r="N1300">
        <v>221</v>
      </c>
      <c r="O1300">
        <v>4279</v>
      </c>
      <c r="P1300">
        <v>13</v>
      </c>
      <c r="Q1300" t="s">
        <v>1318</v>
      </c>
      <c r="BA1300" s="1"/>
      <c r="BG1300" s="2"/>
    </row>
    <row r="1301" ht="15" customHeight="1">
      <c r="A1301" t="str">
        <f t="shared" si="100"/>
        <v>2018_12_151_7</v>
      </c>
      <c r="B1301" t="str">
        <f t="shared" si="101"/>
        <v>2018_12_11995</v>
      </c>
      <c r="C1301" s="1" t="s">
        <v>560</v>
      </c>
      <c r="D1301">
        <f t="shared" si="102"/>
        <v>1300</v>
      </c>
      <c r="E1301">
        <v>151</v>
      </c>
      <c r="F1301">
        <f t="shared" si="103"/>
        <v>7</v>
      </c>
      <c r="G1301" s="2" t="str">
        <f t="shared" si="104"/>
        <v/>
      </c>
      <c r="H1301" t="s">
        <v>561</v>
      </c>
      <c r="I1301">
        <v>11995</v>
      </c>
      <c r="J1301">
        <v>3290</v>
      </c>
      <c r="K1301">
        <v>3289</v>
      </c>
      <c r="L1301" t="s">
        <v>31</v>
      </c>
      <c r="M1301" t="s">
        <v>20</v>
      </c>
      <c r="N1301">
        <v>179</v>
      </c>
      <c r="O1301">
        <v>4279</v>
      </c>
      <c r="P1301">
        <v>13</v>
      </c>
      <c r="Q1301" t="s">
        <v>1319</v>
      </c>
      <c r="BA1301" s="1"/>
      <c r="BG1301" s="2"/>
    </row>
    <row r="1302" ht="15" customHeight="1">
      <c r="A1302" t="str">
        <f t="shared" si="100"/>
        <v>2018_12_151_8</v>
      </c>
      <c r="B1302" t="str">
        <f t="shared" si="101"/>
        <v>2018_12_12107</v>
      </c>
      <c r="C1302" s="1" t="s">
        <v>560</v>
      </c>
      <c r="D1302">
        <f t="shared" si="102"/>
        <v>1301</v>
      </c>
      <c r="E1302">
        <v>151</v>
      </c>
      <c r="F1302">
        <f t="shared" si="103"/>
        <v>8</v>
      </c>
      <c r="G1302" s="2" t="str">
        <f t="shared" si="104"/>
        <v/>
      </c>
      <c r="H1302" t="s">
        <v>561</v>
      </c>
      <c r="I1302">
        <v>12107</v>
      </c>
      <c r="J1302">
        <v>3289</v>
      </c>
      <c r="K1302">
        <v>3290</v>
      </c>
      <c r="L1302" t="s">
        <v>31</v>
      </c>
      <c r="M1302" t="s">
        <v>20</v>
      </c>
      <c r="N1302">
        <v>161</v>
      </c>
      <c r="O1302">
        <v>4279</v>
      </c>
      <c r="P1302">
        <v>13</v>
      </c>
      <c r="Q1302" t="s">
        <v>1320</v>
      </c>
      <c r="BA1302" s="1"/>
      <c r="BG1302" s="2"/>
    </row>
    <row r="1303" ht="15" customHeight="1">
      <c r="A1303" t="str">
        <f t="shared" si="100"/>
        <v>2018_12_151_9</v>
      </c>
      <c r="B1303" t="str">
        <f t="shared" si="101"/>
        <v>2018_12_12509</v>
      </c>
      <c r="C1303" s="1" t="s">
        <v>560</v>
      </c>
      <c r="D1303">
        <f t="shared" si="102"/>
        <v>1302</v>
      </c>
      <c r="E1303">
        <v>151</v>
      </c>
      <c r="F1303">
        <f t="shared" si="103"/>
        <v>9</v>
      </c>
      <c r="G1303" s="2" t="str">
        <f t="shared" si="104"/>
        <v/>
      </c>
      <c r="H1303" t="s">
        <v>561</v>
      </c>
      <c r="I1303">
        <v>12509</v>
      </c>
      <c r="J1303">
        <v>3290</v>
      </c>
      <c r="K1303">
        <v>3289</v>
      </c>
      <c r="L1303" t="s">
        <v>31</v>
      </c>
      <c r="M1303" t="s">
        <v>20</v>
      </c>
      <c r="N1303">
        <v>187</v>
      </c>
      <c r="O1303">
        <v>4279</v>
      </c>
      <c r="P1303">
        <v>13</v>
      </c>
      <c r="Q1303" t="s">
        <v>1321</v>
      </c>
      <c r="BA1303" s="1"/>
      <c r="BG1303" s="2"/>
    </row>
    <row r="1304" ht="15" customHeight="1">
      <c r="A1304" t="str">
        <f t="shared" si="100"/>
        <v>2018_12_151_10</v>
      </c>
      <c r="B1304" t="str">
        <f t="shared" si="101"/>
        <v>2018_12_13709</v>
      </c>
      <c r="C1304" s="1" t="s">
        <v>560</v>
      </c>
      <c r="D1304">
        <f t="shared" si="102"/>
        <v>1303</v>
      </c>
      <c r="E1304">
        <v>151</v>
      </c>
      <c r="F1304">
        <f t="shared" si="103"/>
        <v>10</v>
      </c>
      <c r="G1304" s="2" t="str">
        <f t="shared" si="104"/>
        <v>x</v>
      </c>
      <c r="H1304" t="s">
        <v>561</v>
      </c>
      <c r="I1304">
        <v>13709</v>
      </c>
      <c r="J1304">
        <v>3289</v>
      </c>
      <c r="K1304">
        <v>3290</v>
      </c>
      <c r="L1304" t="s">
        <v>20</v>
      </c>
      <c r="M1304" t="s">
        <v>20</v>
      </c>
      <c r="N1304">
        <v>26</v>
      </c>
      <c r="O1304">
        <v>4279</v>
      </c>
      <c r="P1304">
        <v>13</v>
      </c>
      <c r="Q1304" t="s">
        <v>1322</v>
      </c>
      <c r="BA1304" s="1"/>
      <c r="BG1304" s="2"/>
    </row>
    <row r="1305" ht="15" customHeight="1">
      <c r="A1305" t="str">
        <f t="shared" si="100"/>
        <v>2018_12_153_1</v>
      </c>
      <c r="B1305" t="str">
        <f t="shared" si="101"/>
        <v>2018_12_8918</v>
      </c>
      <c r="C1305" s="1" t="s">
        <v>560</v>
      </c>
      <c r="D1305">
        <f t="shared" si="102"/>
        <v>1304</v>
      </c>
      <c r="E1305">
        <v>153</v>
      </c>
      <c r="F1305">
        <f t="shared" si="103"/>
        <v>1</v>
      </c>
      <c r="G1305" s="2" t="str">
        <f t="shared" si="104"/>
        <v/>
      </c>
      <c r="H1305" t="s">
        <v>561</v>
      </c>
      <c r="I1305">
        <v>8918</v>
      </c>
      <c r="J1305">
        <v>3346</v>
      </c>
      <c r="K1305">
        <v>3345</v>
      </c>
      <c r="L1305" t="s">
        <v>158</v>
      </c>
      <c r="M1305" t="s">
        <v>20</v>
      </c>
      <c r="N1305">
        <v>40</v>
      </c>
      <c r="O1305">
        <v>1624</v>
      </c>
      <c r="P1305">
        <v>13</v>
      </c>
      <c r="Q1305" t="s">
        <v>1323</v>
      </c>
      <c r="BA1305" s="1"/>
      <c r="BG1305" s="2"/>
    </row>
    <row r="1306" ht="15" customHeight="1">
      <c r="A1306" t="str">
        <f t="shared" si="100"/>
        <v>2018_12_153_2</v>
      </c>
      <c r="B1306" t="str">
        <f t="shared" si="101"/>
        <v>2018_12_9251</v>
      </c>
      <c r="C1306" s="1" t="s">
        <v>560</v>
      </c>
      <c r="D1306">
        <f t="shared" si="102"/>
        <v>1305</v>
      </c>
      <c r="E1306">
        <v>153</v>
      </c>
      <c r="F1306">
        <f t="shared" si="103"/>
        <v>2</v>
      </c>
      <c r="G1306" s="2" t="str">
        <f t="shared" si="104"/>
        <v/>
      </c>
      <c r="H1306" t="s">
        <v>561</v>
      </c>
      <c r="I1306">
        <v>9251</v>
      </c>
      <c r="J1306">
        <v>3346</v>
      </c>
      <c r="K1306">
        <v>3345</v>
      </c>
      <c r="L1306" t="s">
        <v>158</v>
      </c>
      <c r="M1306" t="s">
        <v>20</v>
      </c>
      <c r="N1306">
        <v>73</v>
      </c>
      <c r="O1306">
        <v>1624</v>
      </c>
      <c r="P1306">
        <v>13</v>
      </c>
      <c r="Q1306" t="s">
        <v>1324</v>
      </c>
      <c r="BA1306" s="1"/>
      <c r="BG1306" s="2"/>
    </row>
    <row r="1307" ht="15" customHeight="1">
      <c r="A1307" t="str">
        <f t="shared" si="100"/>
        <v>2018_12_153_3</v>
      </c>
      <c r="B1307" t="str">
        <f t="shared" si="101"/>
        <v>2018_12_9288</v>
      </c>
      <c r="C1307" s="1" t="s">
        <v>560</v>
      </c>
      <c r="D1307">
        <f t="shared" si="102"/>
        <v>1306</v>
      </c>
      <c r="E1307">
        <v>153</v>
      </c>
      <c r="F1307">
        <f t="shared" si="103"/>
        <v>3</v>
      </c>
      <c r="G1307" s="2" t="str">
        <f t="shared" si="104"/>
        <v/>
      </c>
      <c r="H1307" t="s">
        <v>561</v>
      </c>
      <c r="I1307">
        <v>9288</v>
      </c>
      <c r="J1307">
        <v>3345</v>
      </c>
      <c r="K1307">
        <v>3346</v>
      </c>
      <c r="L1307" t="s">
        <v>31</v>
      </c>
      <c r="M1307" t="s">
        <v>20</v>
      </c>
      <c r="N1307">
        <v>159</v>
      </c>
      <c r="O1307">
        <v>1624</v>
      </c>
      <c r="P1307">
        <v>13</v>
      </c>
      <c r="Q1307" t="s">
        <v>1325</v>
      </c>
      <c r="BA1307" s="1"/>
      <c r="BG1307" s="2"/>
    </row>
    <row r="1308" ht="15" customHeight="1">
      <c r="A1308" t="str">
        <f t="shared" si="100"/>
        <v>2018_12_153_4</v>
      </c>
      <c r="B1308" t="str">
        <f t="shared" si="101"/>
        <v>2018_12_9386</v>
      </c>
      <c r="C1308" s="1" t="s">
        <v>560</v>
      </c>
      <c r="D1308">
        <f t="shared" si="102"/>
        <v>1307</v>
      </c>
      <c r="E1308">
        <v>153</v>
      </c>
      <c r="F1308">
        <f t="shared" si="103"/>
        <v>4</v>
      </c>
      <c r="G1308" s="2" t="str">
        <f t="shared" si="104"/>
        <v/>
      </c>
      <c r="H1308" t="s">
        <v>561</v>
      </c>
      <c r="I1308">
        <v>9386</v>
      </c>
      <c r="J1308">
        <v>3346</v>
      </c>
      <c r="K1308">
        <v>3345</v>
      </c>
      <c r="L1308" t="s">
        <v>31</v>
      </c>
      <c r="M1308" t="s">
        <v>20</v>
      </c>
      <c r="N1308">
        <v>174</v>
      </c>
      <c r="O1308">
        <v>1624</v>
      </c>
      <c r="P1308">
        <v>13</v>
      </c>
      <c r="Q1308" t="s">
        <v>1326</v>
      </c>
      <c r="BA1308" s="1"/>
      <c r="BG1308" s="2"/>
    </row>
    <row r="1309" ht="15" customHeight="1">
      <c r="A1309" t="str">
        <f t="shared" si="100"/>
        <v>2018_12_153_5</v>
      </c>
      <c r="B1309" t="str">
        <f t="shared" si="101"/>
        <v>2018_12_9439</v>
      </c>
      <c r="C1309" s="1" t="s">
        <v>560</v>
      </c>
      <c r="D1309">
        <f t="shared" si="102"/>
        <v>1308</v>
      </c>
      <c r="E1309">
        <v>153</v>
      </c>
      <c r="F1309">
        <f t="shared" si="103"/>
        <v>5</v>
      </c>
      <c r="G1309" s="2" t="str">
        <f t="shared" si="104"/>
        <v/>
      </c>
      <c r="H1309" t="s">
        <v>561</v>
      </c>
      <c r="I1309">
        <v>9439</v>
      </c>
      <c r="J1309">
        <v>3345</v>
      </c>
      <c r="K1309">
        <v>3346</v>
      </c>
      <c r="L1309" t="s">
        <v>31</v>
      </c>
      <c r="M1309" t="s">
        <v>20</v>
      </c>
      <c r="N1309">
        <v>337</v>
      </c>
      <c r="O1309">
        <v>1624</v>
      </c>
      <c r="P1309">
        <v>13</v>
      </c>
      <c r="Q1309" t="s">
        <v>1327</v>
      </c>
      <c r="BA1309" s="1"/>
      <c r="BG1309" s="2"/>
    </row>
    <row r="1310" ht="15" customHeight="1">
      <c r="A1310" t="str">
        <f t="shared" si="100"/>
        <v>2018_12_153_6</v>
      </c>
      <c r="B1310" t="str">
        <f t="shared" si="101"/>
        <v>2018_12_10188</v>
      </c>
      <c r="C1310" s="1" t="s">
        <v>560</v>
      </c>
      <c r="D1310">
        <f t="shared" si="102"/>
        <v>1309</v>
      </c>
      <c r="E1310">
        <v>153</v>
      </c>
      <c r="F1310">
        <f t="shared" si="103"/>
        <v>6</v>
      </c>
      <c r="G1310" s="2" t="str">
        <f t="shared" si="104"/>
        <v/>
      </c>
      <c r="H1310" t="s">
        <v>561</v>
      </c>
      <c r="I1310">
        <v>10188</v>
      </c>
      <c r="J1310">
        <v>3346</v>
      </c>
      <c r="K1310">
        <v>3345</v>
      </c>
      <c r="L1310" t="s">
        <v>31</v>
      </c>
      <c r="M1310" t="s">
        <v>20</v>
      </c>
      <c r="N1310">
        <v>83</v>
      </c>
      <c r="O1310">
        <v>1624</v>
      </c>
      <c r="P1310">
        <v>13</v>
      </c>
      <c r="Q1310" t="s">
        <v>1328</v>
      </c>
      <c r="BA1310" s="1"/>
      <c r="BG1310" s="2"/>
    </row>
    <row r="1311" ht="15" customHeight="1">
      <c r="A1311" t="str">
        <f t="shared" si="100"/>
        <v>2018_12_153_7</v>
      </c>
      <c r="B1311" t="str">
        <f t="shared" si="101"/>
        <v>2018_12_10446</v>
      </c>
      <c r="C1311" s="1" t="s">
        <v>560</v>
      </c>
      <c r="D1311">
        <f t="shared" si="102"/>
        <v>1310</v>
      </c>
      <c r="E1311">
        <v>153</v>
      </c>
      <c r="F1311">
        <f t="shared" si="103"/>
        <v>7</v>
      </c>
      <c r="G1311" s="2" t="str">
        <f t="shared" si="104"/>
        <v/>
      </c>
      <c r="H1311" t="s">
        <v>561</v>
      </c>
      <c r="I1311">
        <v>10446</v>
      </c>
      <c r="J1311">
        <v>3345</v>
      </c>
      <c r="K1311">
        <v>3346</v>
      </c>
      <c r="L1311" t="s">
        <v>31</v>
      </c>
      <c r="M1311" t="s">
        <v>20</v>
      </c>
      <c r="N1311">
        <v>142</v>
      </c>
      <c r="O1311">
        <v>1624</v>
      </c>
      <c r="P1311">
        <v>13</v>
      </c>
      <c r="Q1311" t="s">
        <v>1329</v>
      </c>
      <c r="BA1311" s="1"/>
      <c r="BG1311" s="2"/>
    </row>
    <row r="1312" ht="15" customHeight="1">
      <c r="A1312" t="str">
        <f t="shared" si="100"/>
        <v>2018_12_153_8</v>
      </c>
      <c r="B1312" t="str">
        <f t="shared" si="101"/>
        <v>2018_12_10571</v>
      </c>
      <c r="C1312" s="1" t="s">
        <v>560</v>
      </c>
      <c r="D1312">
        <f t="shared" si="102"/>
        <v>1311</v>
      </c>
      <c r="E1312">
        <v>153</v>
      </c>
      <c r="F1312">
        <f t="shared" si="103"/>
        <v>8</v>
      </c>
      <c r="G1312" s="2" t="str">
        <f t="shared" si="104"/>
        <v/>
      </c>
      <c r="H1312" t="s">
        <v>561</v>
      </c>
      <c r="I1312">
        <v>10571</v>
      </c>
      <c r="J1312">
        <v>3346</v>
      </c>
      <c r="K1312">
        <v>3345</v>
      </c>
      <c r="L1312" t="s">
        <v>31</v>
      </c>
      <c r="M1312" t="s">
        <v>20</v>
      </c>
      <c r="N1312">
        <v>167</v>
      </c>
      <c r="O1312">
        <v>1624</v>
      </c>
      <c r="P1312">
        <v>13</v>
      </c>
      <c r="Q1312" t="s">
        <v>1330</v>
      </c>
      <c r="BA1312" s="1"/>
      <c r="BG1312" s="2"/>
    </row>
    <row r="1313" ht="15" customHeight="1">
      <c r="A1313" t="str">
        <f t="shared" si="100"/>
        <v>2018_12_153_9</v>
      </c>
      <c r="B1313" t="str">
        <f t="shared" si="101"/>
        <v>2018_12_10594</v>
      </c>
      <c r="C1313" s="1" t="s">
        <v>560</v>
      </c>
      <c r="D1313">
        <f t="shared" si="102"/>
        <v>1312</v>
      </c>
      <c r="E1313">
        <v>153</v>
      </c>
      <c r="F1313">
        <f t="shared" si="103"/>
        <v>9</v>
      </c>
      <c r="G1313" s="2" t="str">
        <f t="shared" si="104"/>
        <v/>
      </c>
      <c r="H1313" t="s">
        <v>561</v>
      </c>
      <c r="I1313">
        <v>10594</v>
      </c>
      <c r="J1313">
        <v>3345</v>
      </c>
      <c r="K1313">
        <v>3346</v>
      </c>
      <c r="L1313" t="s">
        <v>31</v>
      </c>
      <c r="M1313" t="s">
        <v>20</v>
      </c>
      <c r="N1313">
        <v>153</v>
      </c>
      <c r="O1313">
        <v>1624</v>
      </c>
      <c r="P1313">
        <v>13</v>
      </c>
      <c r="Q1313" t="s">
        <v>1331</v>
      </c>
      <c r="BA1313" s="1"/>
      <c r="BG1313" s="2"/>
    </row>
    <row r="1314" ht="15" customHeight="1">
      <c r="A1314" t="str">
        <f t="shared" si="100"/>
        <v>2018_12_153_10</v>
      </c>
      <c r="B1314" t="str">
        <f t="shared" si="101"/>
        <v>2018_12_10755</v>
      </c>
      <c r="C1314" s="1" t="s">
        <v>560</v>
      </c>
      <c r="D1314">
        <f t="shared" si="102"/>
        <v>1313</v>
      </c>
      <c r="E1314">
        <v>153</v>
      </c>
      <c r="F1314">
        <f t="shared" si="103"/>
        <v>10</v>
      </c>
      <c r="G1314" s="2" t="str">
        <f t="shared" si="104"/>
        <v/>
      </c>
      <c r="H1314" t="s">
        <v>561</v>
      </c>
      <c r="I1314">
        <v>10755</v>
      </c>
      <c r="J1314">
        <v>3346</v>
      </c>
      <c r="K1314">
        <v>3345</v>
      </c>
      <c r="L1314" t="s">
        <v>31</v>
      </c>
      <c r="M1314" t="s">
        <v>20</v>
      </c>
      <c r="N1314">
        <v>138</v>
      </c>
      <c r="O1314">
        <v>1624</v>
      </c>
      <c r="P1314">
        <v>13</v>
      </c>
      <c r="Q1314" t="s">
        <v>1332</v>
      </c>
      <c r="BA1314" s="1"/>
      <c r="BG1314" s="2"/>
    </row>
    <row r="1315" ht="15" customHeight="1">
      <c r="A1315" t="str">
        <f t="shared" si="100"/>
        <v>2018_12_153_11</v>
      </c>
      <c r="B1315" t="str">
        <f t="shared" si="101"/>
        <v>2018_12_11708</v>
      </c>
      <c r="C1315" s="1" t="s">
        <v>560</v>
      </c>
      <c r="D1315">
        <f t="shared" si="102"/>
        <v>1314</v>
      </c>
      <c r="E1315">
        <v>153</v>
      </c>
      <c r="F1315">
        <f t="shared" si="103"/>
        <v>11</v>
      </c>
      <c r="G1315" s="2" t="str">
        <f t="shared" si="104"/>
        <v>x</v>
      </c>
      <c r="H1315" t="s">
        <v>561</v>
      </c>
      <c r="I1315">
        <v>11708</v>
      </c>
      <c r="J1315">
        <v>3345</v>
      </c>
      <c r="K1315">
        <v>3346</v>
      </c>
      <c r="L1315" t="s">
        <v>20</v>
      </c>
      <c r="M1315" t="s">
        <v>20</v>
      </c>
      <c r="N1315">
        <v>93</v>
      </c>
      <c r="O1315">
        <v>1624</v>
      </c>
      <c r="P1315">
        <v>13</v>
      </c>
      <c r="Q1315" t="s">
        <v>1333</v>
      </c>
      <c r="BA1315" s="1"/>
      <c r="BG1315" s="2"/>
    </row>
    <row r="1316" ht="15" customHeight="1">
      <c r="A1316" t="str">
        <f t="shared" si="100"/>
        <v>2018_12_154_1</v>
      </c>
      <c r="B1316" t="str">
        <f t="shared" si="101"/>
        <v>2018_12_9063</v>
      </c>
      <c r="C1316" s="1" t="s">
        <v>560</v>
      </c>
      <c r="D1316">
        <f t="shared" si="102"/>
        <v>1315</v>
      </c>
      <c r="E1316">
        <v>154</v>
      </c>
      <c r="F1316">
        <f t="shared" si="103"/>
        <v>1</v>
      </c>
      <c r="G1316" s="2" t="str">
        <f t="shared" si="104"/>
        <v/>
      </c>
      <c r="H1316" t="s">
        <v>561</v>
      </c>
      <c r="I1316">
        <v>9063</v>
      </c>
      <c r="J1316">
        <v>3374</v>
      </c>
      <c r="K1316">
        <v>3373</v>
      </c>
      <c r="L1316" t="s">
        <v>19</v>
      </c>
      <c r="M1316" t="s">
        <v>20</v>
      </c>
      <c r="N1316">
        <v>592</v>
      </c>
      <c r="O1316">
        <v>2468</v>
      </c>
      <c r="P1316">
        <v>9</v>
      </c>
      <c r="Q1316" t="s">
        <v>1334</v>
      </c>
      <c r="BA1316" s="1"/>
      <c r="BG1316" s="2"/>
    </row>
    <row r="1317" ht="15" customHeight="1">
      <c r="A1317" t="str">
        <f t="shared" si="100"/>
        <v>2018_12_154_2</v>
      </c>
      <c r="B1317" t="str">
        <f t="shared" si="101"/>
        <v>2018_12_10075</v>
      </c>
      <c r="C1317" s="1" t="s">
        <v>560</v>
      </c>
      <c r="D1317">
        <f t="shared" si="102"/>
        <v>1316</v>
      </c>
      <c r="E1317">
        <v>154</v>
      </c>
      <c r="F1317">
        <f t="shared" si="103"/>
        <v>2</v>
      </c>
      <c r="G1317" s="2" t="str">
        <f t="shared" si="104"/>
        <v/>
      </c>
      <c r="H1317" t="s">
        <v>561</v>
      </c>
      <c r="I1317">
        <v>10075</v>
      </c>
      <c r="J1317">
        <v>3373</v>
      </c>
      <c r="K1317">
        <v>3374</v>
      </c>
      <c r="L1317" t="s">
        <v>31</v>
      </c>
      <c r="M1317" t="s">
        <v>20</v>
      </c>
      <c r="N1317">
        <v>616</v>
      </c>
      <c r="O1317">
        <v>2468</v>
      </c>
      <c r="P1317">
        <v>9</v>
      </c>
      <c r="Q1317" t="s">
        <v>1335</v>
      </c>
      <c r="BA1317" s="1"/>
      <c r="BG1317" s="2"/>
    </row>
    <row r="1318" ht="15" customHeight="1">
      <c r="A1318" t="str">
        <f t="shared" si="100"/>
        <v>2018_12_154_3</v>
      </c>
      <c r="B1318" t="str">
        <f t="shared" si="101"/>
        <v>2018_12_10387</v>
      </c>
      <c r="C1318" s="1" t="s">
        <v>560</v>
      </c>
      <c r="D1318">
        <f t="shared" si="102"/>
        <v>1317</v>
      </c>
      <c r="E1318">
        <v>154</v>
      </c>
      <c r="F1318">
        <f t="shared" si="103"/>
        <v>3</v>
      </c>
      <c r="G1318" s="2" t="str">
        <f t="shared" si="104"/>
        <v/>
      </c>
      <c r="H1318" t="s">
        <v>561</v>
      </c>
      <c r="I1318">
        <v>10387</v>
      </c>
      <c r="J1318">
        <v>3374</v>
      </c>
      <c r="K1318">
        <v>3373</v>
      </c>
      <c r="L1318" t="s">
        <v>31</v>
      </c>
      <c r="M1318" t="s">
        <v>20</v>
      </c>
      <c r="N1318">
        <v>403</v>
      </c>
      <c r="O1318">
        <v>2468</v>
      </c>
      <c r="P1318">
        <v>9</v>
      </c>
      <c r="Q1318" t="s">
        <v>1336</v>
      </c>
      <c r="BA1318" s="1"/>
      <c r="BG1318" s="2"/>
    </row>
    <row r="1319" ht="15" customHeight="1">
      <c r="A1319" t="str">
        <f t="shared" si="100"/>
        <v>2018_12_154_4</v>
      </c>
      <c r="B1319" t="str">
        <f t="shared" si="101"/>
        <v>2018_12_10489</v>
      </c>
      <c r="C1319" s="1" t="s">
        <v>560</v>
      </c>
      <c r="D1319">
        <f t="shared" si="102"/>
        <v>1318</v>
      </c>
      <c r="E1319">
        <v>154</v>
      </c>
      <c r="F1319">
        <f t="shared" si="103"/>
        <v>4</v>
      </c>
      <c r="G1319" s="2" t="str">
        <f t="shared" si="104"/>
        <v/>
      </c>
      <c r="H1319" t="s">
        <v>561</v>
      </c>
      <c r="I1319">
        <v>10489</v>
      </c>
      <c r="J1319">
        <v>3373</v>
      </c>
      <c r="K1319">
        <v>3374</v>
      </c>
      <c r="L1319" t="s">
        <v>31</v>
      </c>
      <c r="M1319" t="s">
        <v>20</v>
      </c>
      <c r="N1319">
        <v>194</v>
      </c>
      <c r="O1319">
        <v>2468</v>
      </c>
      <c r="P1319">
        <v>9</v>
      </c>
      <c r="Q1319" t="s">
        <v>1337</v>
      </c>
      <c r="BA1319" s="1"/>
      <c r="BG1319" s="2"/>
    </row>
    <row r="1320" ht="15" customHeight="1">
      <c r="A1320" t="str">
        <f t="shared" si="100"/>
        <v>2018_12_154_5</v>
      </c>
      <c r="B1320" t="str">
        <f t="shared" si="101"/>
        <v>2018_12_10662</v>
      </c>
      <c r="C1320" s="1" t="s">
        <v>560</v>
      </c>
      <c r="D1320">
        <f t="shared" si="102"/>
        <v>1319</v>
      </c>
      <c r="E1320">
        <v>154</v>
      </c>
      <c r="F1320">
        <f t="shared" si="103"/>
        <v>5</v>
      </c>
      <c r="G1320" s="2" t="str">
        <f t="shared" si="104"/>
        <v/>
      </c>
      <c r="H1320" t="s">
        <v>561</v>
      </c>
      <c r="I1320">
        <v>10662</v>
      </c>
      <c r="J1320">
        <v>3374</v>
      </c>
      <c r="K1320">
        <v>3373</v>
      </c>
      <c r="L1320" t="s">
        <v>31</v>
      </c>
      <c r="M1320" t="s">
        <v>20</v>
      </c>
      <c r="N1320">
        <v>348</v>
      </c>
      <c r="O1320">
        <v>2468</v>
      </c>
      <c r="P1320">
        <v>9</v>
      </c>
      <c r="Q1320" t="s">
        <v>1338</v>
      </c>
      <c r="BA1320" s="1"/>
      <c r="BG1320" s="2"/>
    </row>
    <row r="1321" ht="15" customHeight="1">
      <c r="A1321" t="str">
        <f t="shared" si="100"/>
        <v>2018_12_154_6</v>
      </c>
      <c r="B1321" t="str">
        <f t="shared" si="101"/>
        <v>2018_12_10706</v>
      </c>
      <c r="C1321" s="1" t="s">
        <v>560</v>
      </c>
      <c r="D1321">
        <f t="shared" si="102"/>
        <v>1320</v>
      </c>
      <c r="E1321">
        <v>154</v>
      </c>
      <c r="F1321">
        <f t="shared" si="103"/>
        <v>6</v>
      </c>
      <c r="G1321" s="2" t="str">
        <f t="shared" si="104"/>
        <v/>
      </c>
      <c r="H1321" t="s">
        <v>561</v>
      </c>
      <c r="I1321">
        <v>10706</v>
      </c>
      <c r="J1321">
        <v>3373</v>
      </c>
      <c r="K1321">
        <v>3374</v>
      </c>
      <c r="L1321" t="s">
        <v>31</v>
      </c>
      <c r="M1321" t="s">
        <v>20</v>
      </c>
      <c r="N1321">
        <v>155</v>
      </c>
      <c r="O1321">
        <v>2468</v>
      </c>
      <c r="P1321">
        <v>9</v>
      </c>
      <c r="Q1321" t="s">
        <v>1339</v>
      </c>
      <c r="BA1321" s="1"/>
      <c r="BG1321" s="2"/>
    </row>
    <row r="1322" ht="15" customHeight="1">
      <c r="A1322" t="str">
        <f t="shared" si="100"/>
        <v>2018_12_154_7</v>
      </c>
      <c r="B1322" t="str">
        <f t="shared" si="101"/>
        <v>2018_12_12226</v>
      </c>
      <c r="C1322" s="1" t="s">
        <v>560</v>
      </c>
      <c r="D1322">
        <f t="shared" si="102"/>
        <v>1321</v>
      </c>
      <c r="E1322">
        <v>154</v>
      </c>
      <c r="F1322">
        <f t="shared" si="103"/>
        <v>7</v>
      </c>
      <c r="G1322" s="2" t="str">
        <f t="shared" si="104"/>
        <v/>
      </c>
      <c r="H1322" t="s">
        <v>561</v>
      </c>
      <c r="I1322">
        <v>12226</v>
      </c>
      <c r="J1322">
        <v>3374</v>
      </c>
      <c r="K1322">
        <v>3373</v>
      </c>
      <c r="L1322" t="s">
        <v>31</v>
      </c>
      <c r="M1322" t="s">
        <v>20</v>
      </c>
      <c r="N1322">
        <v>82</v>
      </c>
      <c r="O1322">
        <v>2468</v>
      </c>
      <c r="P1322">
        <v>9</v>
      </c>
      <c r="Q1322" t="s">
        <v>1340</v>
      </c>
      <c r="BA1322" s="1"/>
      <c r="BG1322" s="2"/>
    </row>
    <row r="1323" ht="15" customHeight="1">
      <c r="A1323" t="str">
        <f t="shared" si="100"/>
        <v>2018_12_154_8</v>
      </c>
      <c r="B1323" t="str">
        <f t="shared" si="101"/>
        <v>2018_12_13050</v>
      </c>
      <c r="C1323" s="1" t="s">
        <v>560</v>
      </c>
      <c r="D1323">
        <f t="shared" si="102"/>
        <v>1322</v>
      </c>
      <c r="E1323">
        <v>154</v>
      </c>
      <c r="F1323">
        <f t="shared" si="103"/>
        <v>8</v>
      </c>
      <c r="G1323" s="2" t="str">
        <f t="shared" si="104"/>
        <v>x</v>
      </c>
      <c r="H1323" t="s">
        <v>561</v>
      </c>
      <c r="I1323">
        <v>13050</v>
      </c>
      <c r="J1323">
        <v>3373</v>
      </c>
      <c r="K1323">
        <v>3374</v>
      </c>
      <c r="L1323" t="s">
        <v>20</v>
      </c>
      <c r="M1323" t="s">
        <v>20</v>
      </c>
      <c r="N1323">
        <v>57</v>
      </c>
      <c r="O1323">
        <v>2468</v>
      </c>
      <c r="P1323">
        <v>9</v>
      </c>
      <c r="Q1323" t="s">
        <v>1341</v>
      </c>
      <c r="BA1323" s="1"/>
      <c r="BG1323" s="2"/>
    </row>
    <row r="1324" ht="15" customHeight="1">
      <c r="A1324" t="str">
        <f t="shared" si="100"/>
        <v>2018_12_155_1</v>
      </c>
      <c r="B1324" t="str">
        <f t="shared" si="101"/>
        <v>2018_12_8444</v>
      </c>
      <c r="C1324" s="1" t="s">
        <v>560</v>
      </c>
      <c r="D1324">
        <f t="shared" si="102"/>
        <v>1323</v>
      </c>
      <c r="E1324">
        <v>155</v>
      </c>
      <c r="F1324">
        <f t="shared" si="103"/>
        <v>1</v>
      </c>
      <c r="G1324" s="2" t="str">
        <f t="shared" si="104"/>
        <v/>
      </c>
      <c r="H1324" t="s">
        <v>561</v>
      </c>
      <c r="I1324">
        <v>8444</v>
      </c>
      <c r="J1324">
        <v>3402</v>
      </c>
      <c r="K1324">
        <v>3401</v>
      </c>
      <c r="L1324" t="s">
        <v>19</v>
      </c>
      <c r="M1324" t="s">
        <v>20</v>
      </c>
      <c r="N1324">
        <v>315</v>
      </c>
      <c r="O1324">
        <v>1435</v>
      </c>
      <c r="P1324">
        <v>10</v>
      </c>
      <c r="Q1324" t="s">
        <v>1342</v>
      </c>
      <c r="BA1324" s="1"/>
      <c r="BG1324" s="2"/>
    </row>
    <row r="1325" ht="15" customHeight="1">
      <c r="A1325" t="str">
        <f t="shared" si="100"/>
        <v>2018_12_155_2</v>
      </c>
      <c r="B1325" t="str">
        <f t="shared" si="101"/>
        <v>2018_12_9673</v>
      </c>
      <c r="C1325" s="1" t="s">
        <v>560</v>
      </c>
      <c r="D1325">
        <f t="shared" si="102"/>
        <v>1324</v>
      </c>
      <c r="E1325">
        <v>155</v>
      </c>
      <c r="F1325">
        <f t="shared" si="103"/>
        <v>2</v>
      </c>
      <c r="G1325" s="2" t="str">
        <f t="shared" si="104"/>
        <v/>
      </c>
      <c r="H1325" t="s">
        <v>561</v>
      </c>
      <c r="I1325">
        <v>9673</v>
      </c>
      <c r="J1325">
        <v>3401</v>
      </c>
      <c r="K1325">
        <v>3402</v>
      </c>
      <c r="L1325" t="s">
        <v>31</v>
      </c>
      <c r="M1325" t="s">
        <v>20</v>
      </c>
      <c r="N1325">
        <v>298</v>
      </c>
      <c r="O1325">
        <v>1435</v>
      </c>
      <c r="P1325">
        <v>10</v>
      </c>
      <c r="Q1325" t="s">
        <v>1343</v>
      </c>
      <c r="BA1325" s="1"/>
      <c r="BG1325" s="2"/>
    </row>
    <row r="1326" ht="15" customHeight="1">
      <c r="A1326" t="str">
        <f t="shared" si="100"/>
        <v>2018_12_155_3</v>
      </c>
      <c r="B1326" t="str">
        <f t="shared" si="101"/>
        <v>2018_12_10328</v>
      </c>
      <c r="C1326" s="1" t="s">
        <v>560</v>
      </c>
      <c r="D1326">
        <f t="shared" si="102"/>
        <v>1325</v>
      </c>
      <c r="E1326">
        <v>155</v>
      </c>
      <c r="F1326">
        <f t="shared" si="103"/>
        <v>3</v>
      </c>
      <c r="G1326" s="2" t="str">
        <f t="shared" si="104"/>
        <v/>
      </c>
      <c r="H1326" t="s">
        <v>561</v>
      </c>
      <c r="I1326">
        <v>10328</v>
      </c>
      <c r="J1326">
        <v>3402</v>
      </c>
      <c r="K1326">
        <v>3401</v>
      </c>
      <c r="L1326" t="s">
        <v>31</v>
      </c>
      <c r="M1326" t="s">
        <v>20</v>
      </c>
      <c r="N1326">
        <v>219</v>
      </c>
      <c r="O1326">
        <v>1435</v>
      </c>
      <c r="P1326">
        <v>10</v>
      </c>
      <c r="Q1326" t="s">
        <v>1344</v>
      </c>
      <c r="BA1326" s="1"/>
      <c r="BG1326" s="2"/>
    </row>
    <row r="1327" ht="15" customHeight="1">
      <c r="A1327" t="str">
        <f t="shared" si="100"/>
        <v>2018_12_155_4</v>
      </c>
      <c r="B1327" t="str">
        <f t="shared" si="101"/>
        <v>2018_12_10399</v>
      </c>
      <c r="C1327" s="1" t="s">
        <v>560</v>
      </c>
      <c r="D1327">
        <f t="shared" si="102"/>
        <v>1326</v>
      </c>
      <c r="E1327">
        <v>155</v>
      </c>
      <c r="F1327">
        <f t="shared" si="103"/>
        <v>4</v>
      </c>
      <c r="G1327" s="2" t="str">
        <f t="shared" si="104"/>
        <v/>
      </c>
      <c r="H1327" t="s">
        <v>561</v>
      </c>
      <c r="I1327">
        <v>10399</v>
      </c>
      <c r="J1327">
        <v>3401</v>
      </c>
      <c r="K1327">
        <v>3402</v>
      </c>
      <c r="L1327" t="s">
        <v>31</v>
      </c>
      <c r="M1327" t="s">
        <v>20</v>
      </c>
      <c r="N1327">
        <v>184</v>
      </c>
      <c r="O1327">
        <v>1435</v>
      </c>
      <c r="P1327">
        <v>10</v>
      </c>
      <c r="Q1327" t="s">
        <v>1345</v>
      </c>
      <c r="BA1327" s="1"/>
      <c r="BG1327" s="2"/>
    </row>
    <row r="1328" ht="15" customHeight="1">
      <c r="A1328" t="str">
        <f t="shared" si="100"/>
        <v>2018_12_155_5</v>
      </c>
      <c r="B1328" t="str">
        <f t="shared" si="101"/>
        <v>2018_12_11110</v>
      </c>
      <c r="C1328" s="1" t="s">
        <v>560</v>
      </c>
      <c r="D1328">
        <f t="shared" si="102"/>
        <v>1327</v>
      </c>
      <c r="E1328">
        <v>155</v>
      </c>
      <c r="F1328">
        <f t="shared" si="103"/>
        <v>5</v>
      </c>
      <c r="G1328" s="2" t="str">
        <f t="shared" si="104"/>
        <v/>
      </c>
      <c r="H1328" t="s">
        <v>561</v>
      </c>
      <c r="I1328">
        <v>11110</v>
      </c>
      <c r="J1328">
        <v>3402</v>
      </c>
      <c r="K1328">
        <v>3401</v>
      </c>
      <c r="L1328" t="s">
        <v>31</v>
      </c>
      <c r="M1328" t="s">
        <v>20</v>
      </c>
      <c r="N1328">
        <v>74</v>
      </c>
      <c r="O1328">
        <v>1435</v>
      </c>
      <c r="P1328">
        <v>10</v>
      </c>
      <c r="Q1328" t="s">
        <v>1346</v>
      </c>
      <c r="BA1328" s="1"/>
      <c r="BG1328" s="2"/>
    </row>
    <row r="1329" ht="15" customHeight="1">
      <c r="A1329" t="str">
        <f t="shared" si="100"/>
        <v>2018_12_155_6</v>
      </c>
      <c r="B1329" t="str">
        <f t="shared" si="101"/>
        <v>2018_12_11624</v>
      </c>
      <c r="C1329" s="1" t="s">
        <v>560</v>
      </c>
      <c r="D1329">
        <f t="shared" si="102"/>
        <v>1328</v>
      </c>
      <c r="E1329">
        <v>155</v>
      </c>
      <c r="F1329">
        <f t="shared" si="103"/>
        <v>6</v>
      </c>
      <c r="G1329" s="2" t="str">
        <f t="shared" si="104"/>
        <v/>
      </c>
      <c r="H1329" t="s">
        <v>561</v>
      </c>
      <c r="I1329">
        <v>11624</v>
      </c>
      <c r="J1329">
        <v>3401</v>
      </c>
      <c r="K1329">
        <v>3402</v>
      </c>
      <c r="L1329" t="s">
        <v>31</v>
      </c>
      <c r="M1329" t="s">
        <v>20</v>
      </c>
      <c r="N1329">
        <v>106</v>
      </c>
      <c r="O1329">
        <v>1435</v>
      </c>
      <c r="P1329">
        <v>10</v>
      </c>
      <c r="Q1329" t="s">
        <v>1347</v>
      </c>
      <c r="BA1329" s="1"/>
      <c r="BG1329" s="2"/>
    </row>
    <row r="1330" ht="15" customHeight="1">
      <c r="A1330" t="str">
        <f t="shared" si="100"/>
        <v>2018_12_155_7</v>
      </c>
      <c r="B1330" t="str">
        <f t="shared" si="101"/>
        <v>2018_12_12510</v>
      </c>
      <c r="C1330" s="1" t="s">
        <v>560</v>
      </c>
      <c r="D1330">
        <f t="shared" si="102"/>
        <v>1329</v>
      </c>
      <c r="E1330">
        <v>155</v>
      </c>
      <c r="F1330">
        <f t="shared" si="103"/>
        <v>7</v>
      </c>
      <c r="G1330" s="2" t="str">
        <f t="shared" si="104"/>
        <v/>
      </c>
      <c r="H1330" t="s">
        <v>561</v>
      </c>
      <c r="I1330">
        <v>12510</v>
      </c>
      <c r="J1330">
        <v>3402</v>
      </c>
      <c r="K1330">
        <v>3401</v>
      </c>
      <c r="L1330" t="s">
        <v>31</v>
      </c>
      <c r="M1330" t="s">
        <v>20</v>
      </c>
      <c r="N1330">
        <v>108</v>
      </c>
      <c r="O1330">
        <v>1435</v>
      </c>
      <c r="P1330">
        <v>10</v>
      </c>
      <c r="Q1330" t="s">
        <v>1348</v>
      </c>
      <c r="BA1330" s="1"/>
      <c r="BG1330" s="2"/>
    </row>
    <row r="1331" ht="15" customHeight="1">
      <c r="A1331" t="str">
        <f t="shared" si="100"/>
        <v>2018_12_155_8</v>
      </c>
      <c r="B1331" t="str">
        <f t="shared" si="101"/>
        <v>2018_12_12612</v>
      </c>
      <c r="C1331" s="1" t="s">
        <v>560</v>
      </c>
      <c r="D1331">
        <f t="shared" si="102"/>
        <v>1330</v>
      </c>
      <c r="E1331">
        <v>155</v>
      </c>
      <c r="F1331">
        <f t="shared" si="103"/>
        <v>8</v>
      </c>
      <c r="G1331" s="2" t="str">
        <f t="shared" si="104"/>
        <v/>
      </c>
      <c r="H1331" t="s">
        <v>561</v>
      </c>
      <c r="I1331">
        <v>12612</v>
      </c>
      <c r="J1331">
        <v>3401</v>
      </c>
      <c r="K1331">
        <v>3402</v>
      </c>
      <c r="L1331" t="s">
        <v>31</v>
      </c>
      <c r="M1331" t="s">
        <v>20</v>
      </c>
      <c r="N1331">
        <v>55</v>
      </c>
      <c r="O1331">
        <v>1435</v>
      </c>
      <c r="P1331">
        <v>10</v>
      </c>
      <c r="Q1331" t="s">
        <v>1349</v>
      </c>
      <c r="BA1331" s="1"/>
      <c r="BG1331" s="2"/>
    </row>
    <row r="1332" ht="15" customHeight="1">
      <c r="A1332" t="str">
        <f t="shared" si="100"/>
        <v>2018_12_155_9</v>
      </c>
      <c r="B1332" t="str">
        <f t="shared" si="101"/>
        <v>2018_12_12962</v>
      </c>
      <c r="C1332" s="1" t="s">
        <v>560</v>
      </c>
      <c r="D1332">
        <f t="shared" si="102"/>
        <v>1331</v>
      </c>
      <c r="E1332">
        <v>155</v>
      </c>
      <c r="F1332">
        <f t="shared" si="103"/>
        <v>9</v>
      </c>
      <c r="G1332" s="2" t="str">
        <f t="shared" si="104"/>
        <v>x</v>
      </c>
      <c r="H1332" t="s">
        <v>561</v>
      </c>
      <c r="I1332">
        <v>12962</v>
      </c>
      <c r="J1332">
        <v>3402</v>
      </c>
      <c r="K1332">
        <v>3401</v>
      </c>
      <c r="L1332" t="s">
        <v>20</v>
      </c>
      <c r="M1332" t="s">
        <v>20</v>
      </c>
      <c r="N1332">
        <v>55</v>
      </c>
      <c r="O1332">
        <v>1435</v>
      </c>
      <c r="P1332">
        <v>10</v>
      </c>
      <c r="Q1332" t="s">
        <v>1350</v>
      </c>
      <c r="BA1332" s="1"/>
      <c r="BG1332" s="2"/>
    </row>
    <row r="1333" ht="15" customHeight="1">
      <c r="A1333" t="str">
        <f t="shared" si="100"/>
        <v>2018_12_156_1</v>
      </c>
      <c r="B1333" t="str">
        <f t="shared" si="101"/>
        <v>2018_12_8519</v>
      </c>
      <c r="C1333" s="1" t="s">
        <v>560</v>
      </c>
      <c r="D1333">
        <f t="shared" si="102"/>
        <v>1332</v>
      </c>
      <c r="E1333">
        <v>156</v>
      </c>
      <c r="F1333">
        <f t="shared" si="103"/>
        <v>1</v>
      </c>
      <c r="G1333" s="2" t="str">
        <f t="shared" si="104"/>
        <v/>
      </c>
      <c r="H1333" t="s">
        <v>561</v>
      </c>
      <c r="I1333">
        <v>8519</v>
      </c>
      <c r="J1333">
        <v>3430</v>
      </c>
      <c r="K1333">
        <v>3429</v>
      </c>
      <c r="L1333" t="s">
        <v>19</v>
      </c>
      <c r="M1333" t="s">
        <v>20</v>
      </c>
      <c r="N1333">
        <v>546</v>
      </c>
      <c r="O1333">
        <v>1977</v>
      </c>
      <c r="P1333">
        <v>10</v>
      </c>
      <c r="Q1333" t="s">
        <v>1351</v>
      </c>
      <c r="BA1333" s="1"/>
      <c r="BG1333" s="2"/>
    </row>
    <row r="1334" ht="15" customHeight="1">
      <c r="A1334" t="str">
        <f t="shared" si="100"/>
        <v>2018_12_156_2</v>
      </c>
      <c r="B1334" t="str">
        <f t="shared" si="101"/>
        <v>2018_12_9400</v>
      </c>
      <c r="C1334" s="1" t="s">
        <v>560</v>
      </c>
      <c r="D1334">
        <f t="shared" si="102"/>
        <v>1333</v>
      </c>
      <c r="E1334">
        <v>156</v>
      </c>
      <c r="F1334">
        <f t="shared" si="103"/>
        <v>2</v>
      </c>
      <c r="G1334" s="2" t="str">
        <f t="shared" si="104"/>
        <v/>
      </c>
      <c r="H1334" t="s">
        <v>561</v>
      </c>
      <c r="I1334">
        <v>9400</v>
      </c>
      <c r="J1334">
        <v>3429</v>
      </c>
      <c r="K1334">
        <v>3430</v>
      </c>
      <c r="L1334" t="s">
        <v>31</v>
      </c>
      <c r="M1334" t="s">
        <v>20</v>
      </c>
      <c r="N1334">
        <v>349</v>
      </c>
      <c r="O1334">
        <v>1977</v>
      </c>
      <c r="P1334">
        <v>10</v>
      </c>
      <c r="Q1334" t="s">
        <v>1352</v>
      </c>
      <c r="BA1334" s="1"/>
      <c r="BG1334" s="2"/>
    </row>
    <row r="1335" ht="15" customHeight="1">
      <c r="A1335" t="str">
        <f t="shared" si="100"/>
        <v>2018_12_156_3</v>
      </c>
      <c r="B1335" t="str">
        <f t="shared" si="101"/>
        <v>2018_12_11594</v>
      </c>
      <c r="C1335" s="1" t="s">
        <v>560</v>
      </c>
      <c r="D1335">
        <f t="shared" si="102"/>
        <v>1334</v>
      </c>
      <c r="E1335">
        <v>156</v>
      </c>
      <c r="F1335">
        <f t="shared" si="103"/>
        <v>3</v>
      </c>
      <c r="G1335" s="2" t="str">
        <f t="shared" si="104"/>
        <v/>
      </c>
      <c r="H1335" t="s">
        <v>561</v>
      </c>
      <c r="I1335">
        <v>11594</v>
      </c>
      <c r="J1335">
        <v>3430</v>
      </c>
      <c r="K1335">
        <v>3429</v>
      </c>
      <c r="L1335" t="s">
        <v>31</v>
      </c>
      <c r="M1335" t="s">
        <v>20</v>
      </c>
      <c r="N1335">
        <v>256</v>
      </c>
      <c r="O1335">
        <v>1977</v>
      </c>
      <c r="P1335">
        <v>10</v>
      </c>
      <c r="Q1335" t="s">
        <v>1353</v>
      </c>
      <c r="BA1335" s="1"/>
      <c r="BG1335" s="2"/>
    </row>
    <row r="1336" ht="15" customHeight="1">
      <c r="A1336" t="str">
        <f t="shared" si="100"/>
        <v>2018_12_156_4</v>
      </c>
      <c r="B1336" t="str">
        <f t="shared" si="101"/>
        <v>2018_12_12189</v>
      </c>
      <c r="C1336" s="1" t="s">
        <v>560</v>
      </c>
      <c r="D1336">
        <f t="shared" si="102"/>
        <v>1335</v>
      </c>
      <c r="E1336">
        <v>156</v>
      </c>
      <c r="F1336">
        <f t="shared" si="103"/>
        <v>4</v>
      </c>
      <c r="G1336" s="2" t="str">
        <f t="shared" si="104"/>
        <v/>
      </c>
      <c r="H1336" t="s">
        <v>561</v>
      </c>
      <c r="I1336">
        <v>12189</v>
      </c>
      <c r="J1336">
        <v>3429</v>
      </c>
      <c r="K1336">
        <v>3430</v>
      </c>
      <c r="L1336" t="s">
        <v>31</v>
      </c>
      <c r="M1336" t="s">
        <v>20</v>
      </c>
      <c r="N1336">
        <v>186</v>
      </c>
      <c r="O1336">
        <v>1977</v>
      </c>
      <c r="P1336">
        <v>10</v>
      </c>
      <c r="Q1336" t="s">
        <v>1354</v>
      </c>
      <c r="BA1336" s="1"/>
      <c r="BG1336" s="2"/>
    </row>
    <row r="1337" ht="15" customHeight="1">
      <c r="A1337" t="str">
        <f t="shared" si="100"/>
        <v>2018_12_156_5</v>
      </c>
      <c r="B1337" t="str">
        <f t="shared" si="101"/>
        <v>2018_12_12299</v>
      </c>
      <c r="C1337" s="1" t="s">
        <v>560</v>
      </c>
      <c r="D1337">
        <f t="shared" si="102"/>
        <v>1336</v>
      </c>
      <c r="E1337">
        <v>156</v>
      </c>
      <c r="F1337">
        <f t="shared" si="103"/>
        <v>5</v>
      </c>
      <c r="G1337" s="2" t="str">
        <f t="shared" si="104"/>
        <v/>
      </c>
      <c r="H1337" t="s">
        <v>561</v>
      </c>
      <c r="I1337">
        <v>12299</v>
      </c>
      <c r="J1337">
        <v>3430</v>
      </c>
      <c r="K1337">
        <v>3429</v>
      </c>
      <c r="L1337" t="s">
        <v>31</v>
      </c>
      <c r="M1337" t="s">
        <v>20</v>
      </c>
      <c r="N1337">
        <v>92</v>
      </c>
      <c r="O1337">
        <v>1977</v>
      </c>
      <c r="P1337">
        <v>10</v>
      </c>
      <c r="Q1337" t="s">
        <v>1355</v>
      </c>
      <c r="BA1337" s="1"/>
      <c r="BG1337" s="2"/>
    </row>
    <row r="1338" ht="15" customHeight="1">
      <c r="A1338" t="str">
        <f t="shared" si="100"/>
        <v>2018_12_156_6</v>
      </c>
      <c r="B1338" t="str">
        <f t="shared" si="101"/>
        <v>2018_12_12467</v>
      </c>
      <c r="C1338" s="1" t="s">
        <v>560</v>
      </c>
      <c r="D1338">
        <f t="shared" si="102"/>
        <v>1337</v>
      </c>
      <c r="E1338">
        <v>156</v>
      </c>
      <c r="F1338">
        <f t="shared" si="103"/>
        <v>6</v>
      </c>
      <c r="G1338" s="2" t="str">
        <f t="shared" si="104"/>
        <v/>
      </c>
      <c r="H1338" t="s">
        <v>561</v>
      </c>
      <c r="I1338">
        <v>12467</v>
      </c>
      <c r="J1338">
        <v>3429</v>
      </c>
      <c r="K1338">
        <v>3430</v>
      </c>
      <c r="L1338" t="s">
        <v>31</v>
      </c>
      <c r="M1338" t="s">
        <v>20</v>
      </c>
      <c r="N1338">
        <v>25</v>
      </c>
      <c r="O1338">
        <v>1977</v>
      </c>
      <c r="P1338">
        <v>10</v>
      </c>
      <c r="Q1338" t="s">
        <v>1356</v>
      </c>
      <c r="BA1338" s="1"/>
      <c r="BG1338" s="2"/>
    </row>
    <row r="1339" ht="15" customHeight="1">
      <c r="A1339" t="str">
        <f t="shared" si="100"/>
        <v>2018_12_156_7</v>
      </c>
      <c r="B1339" t="str">
        <f t="shared" si="101"/>
        <v>2018_12_12850</v>
      </c>
      <c r="C1339" s="1" t="s">
        <v>560</v>
      </c>
      <c r="D1339">
        <f t="shared" si="102"/>
        <v>1338</v>
      </c>
      <c r="E1339">
        <v>156</v>
      </c>
      <c r="F1339">
        <f t="shared" si="103"/>
        <v>7</v>
      </c>
      <c r="G1339" s="2" t="str">
        <f t="shared" si="104"/>
        <v>x</v>
      </c>
      <c r="H1339" t="s">
        <v>561</v>
      </c>
      <c r="I1339">
        <v>12850</v>
      </c>
      <c r="J1339">
        <v>3430</v>
      </c>
      <c r="K1339">
        <v>3429</v>
      </c>
      <c r="L1339" t="s">
        <v>20</v>
      </c>
      <c r="M1339" t="s">
        <v>20</v>
      </c>
      <c r="N1339">
        <v>22</v>
      </c>
      <c r="O1339">
        <v>1977</v>
      </c>
      <c r="P1339">
        <v>10</v>
      </c>
      <c r="Q1339" t="s">
        <v>1357</v>
      </c>
      <c r="BA1339" s="1"/>
      <c r="BG1339" s="2"/>
    </row>
    <row r="1340" ht="15" customHeight="1">
      <c r="A1340" t="str">
        <f t="shared" si="100"/>
        <v>2018_12_157_1</v>
      </c>
      <c r="B1340" t="str">
        <f t="shared" si="101"/>
        <v>2018_12_8086</v>
      </c>
      <c r="C1340" s="1" t="s">
        <v>560</v>
      </c>
      <c r="D1340">
        <f t="shared" si="102"/>
        <v>1339</v>
      </c>
      <c r="E1340">
        <v>157</v>
      </c>
      <c r="F1340">
        <f t="shared" si="103"/>
        <v>1</v>
      </c>
      <c r="G1340" s="2" t="str">
        <f t="shared" si="104"/>
        <v/>
      </c>
      <c r="H1340" t="s">
        <v>561</v>
      </c>
      <c r="I1340">
        <v>8086</v>
      </c>
      <c r="J1340">
        <v>3458</v>
      </c>
      <c r="K1340">
        <v>3457</v>
      </c>
      <c r="L1340" t="s">
        <v>19</v>
      </c>
      <c r="M1340" t="s">
        <v>20</v>
      </c>
      <c r="N1340">
        <v>243</v>
      </c>
      <c r="O1340">
        <v>1764</v>
      </c>
      <c r="P1340">
        <v>13</v>
      </c>
      <c r="Q1340" t="s">
        <v>1358</v>
      </c>
      <c r="BA1340" s="1"/>
      <c r="BG1340" s="2"/>
    </row>
    <row r="1341" ht="15" customHeight="1">
      <c r="A1341" t="str">
        <f t="shared" si="100"/>
        <v>2018_12_157_2</v>
      </c>
      <c r="B1341" t="str">
        <f t="shared" si="101"/>
        <v>2018_12_8467</v>
      </c>
      <c r="C1341" s="1" t="s">
        <v>560</v>
      </c>
      <c r="D1341">
        <f t="shared" si="102"/>
        <v>1340</v>
      </c>
      <c r="E1341">
        <v>157</v>
      </c>
      <c r="F1341">
        <f t="shared" si="103"/>
        <v>2</v>
      </c>
      <c r="G1341" s="2" t="str">
        <f t="shared" si="104"/>
        <v/>
      </c>
      <c r="H1341" t="s">
        <v>561</v>
      </c>
      <c r="I1341">
        <v>8467</v>
      </c>
      <c r="J1341">
        <v>3457</v>
      </c>
      <c r="K1341">
        <v>3458</v>
      </c>
      <c r="L1341" t="s">
        <v>31</v>
      </c>
      <c r="M1341" t="s">
        <v>20</v>
      </c>
      <c r="N1341">
        <v>1</v>
      </c>
      <c r="O1341">
        <v>1764</v>
      </c>
      <c r="P1341">
        <v>13</v>
      </c>
      <c r="Q1341" t="s">
        <v>1359</v>
      </c>
      <c r="BA1341" s="1"/>
      <c r="BG1341" s="2"/>
    </row>
    <row r="1342" ht="15" customHeight="1">
      <c r="A1342" t="str">
        <f t="shared" si="100"/>
        <v>2018_12_157_3</v>
      </c>
      <c r="B1342" t="str">
        <f t="shared" si="101"/>
        <v>2018_12_9730</v>
      </c>
      <c r="C1342" s="1" t="s">
        <v>560</v>
      </c>
      <c r="D1342">
        <f t="shared" si="102"/>
        <v>1341</v>
      </c>
      <c r="E1342">
        <v>157</v>
      </c>
      <c r="F1342">
        <f t="shared" si="103"/>
        <v>3</v>
      </c>
      <c r="G1342" s="2" t="str">
        <f t="shared" si="104"/>
        <v/>
      </c>
      <c r="H1342" t="s">
        <v>561</v>
      </c>
      <c r="I1342">
        <v>9730</v>
      </c>
      <c r="J1342">
        <v>3458</v>
      </c>
      <c r="K1342">
        <v>3457</v>
      </c>
      <c r="L1342" t="s">
        <v>31</v>
      </c>
      <c r="M1342" t="s">
        <v>20</v>
      </c>
      <c r="N1342">
        <v>215</v>
      </c>
      <c r="O1342">
        <v>1764</v>
      </c>
      <c r="P1342">
        <v>13</v>
      </c>
      <c r="Q1342" t="s">
        <v>1360</v>
      </c>
      <c r="BA1342" s="1"/>
      <c r="BG1342" s="2"/>
    </row>
    <row r="1343" ht="15" customHeight="1">
      <c r="A1343" t="str">
        <f t="shared" si="100"/>
        <v>2018_12_157_4</v>
      </c>
      <c r="B1343" t="str">
        <f t="shared" si="101"/>
        <v>2018_12_9788</v>
      </c>
      <c r="C1343" s="1" t="s">
        <v>560</v>
      </c>
      <c r="D1343">
        <f t="shared" si="102"/>
        <v>1342</v>
      </c>
      <c r="E1343">
        <v>157</v>
      </c>
      <c r="F1343">
        <f t="shared" si="103"/>
        <v>4</v>
      </c>
      <c r="G1343" s="2" t="str">
        <f t="shared" si="104"/>
        <v/>
      </c>
      <c r="H1343" t="s">
        <v>561</v>
      </c>
      <c r="I1343">
        <v>9788</v>
      </c>
      <c r="J1343">
        <v>3457</v>
      </c>
      <c r="K1343">
        <v>3458</v>
      </c>
      <c r="L1343" t="s">
        <v>31</v>
      </c>
      <c r="M1343" t="s">
        <v>20</v>
      </c>
      <c r="N1343">
        <v>135</v>
      </c>
      <c r="O1343">
        <v>1764</v>
      </c>
      <c r="P1343">
        <v>13</v>
      </c>
      <c r="Q1343" t="s">
        <v>1361</v>
      </c>
      <c r="BA1343" s="1"/>
      <c r="BG1343" s="2"/>
    </row>
    <row r="1344" ht="15" customHeight="1">
      <c r="A1344" t="str">
        <f t="shared" si="100"/>
        <v>2018_12_157_5</v>
      </c>
      <c r="B1344" t="str">
        <f t="shared" si="101"/>
        <v>2018_12_11402</v>
      </c>
      <c r="C1344" s="1" t="s">
        <v>560</v>
      </c>
      <c r="D1344">
        <f t="shared" si="102"/>
        <v>1343</v>
      </c>
      <c r="E1344">
        <v>157</v>
      </c>
      <c r="F1344">
        <f t="shared" si="103"/>
        <v>5</v>
      </c>
      <c r="G1344" s="2" t="str">
        <f t="shared" si="104"/>
        <v/>
      </c>
      <c r="H1344" t="s">
        <v>561</v>
      </c>
      <c r="I1344">
        <v>11402</v>
      </c>
      <c r="J1344">
        <v>3458</v>
      </c>
      <c r="K1344">
        <v>3457</v>
      </c>
      <c r="L1344" t="s">
        <v>31</v>
      </c>
      <c r="M1344" t="s">
        <v>20</v>
      </c>
      <c r="N1344">
        <v>428</v>
      </c>
      <c r="O1344">
        <v>1764</v>
      </c>
      <c r="P1344">
        <v>13</v>
      </c>
      <c r="Q1344" t="s">
        <v>1362</v>
      </c>
      <c r="BA1344" s="1"/>
      <c r="BG1344" s="2"/>
    </row>
    <row r="1345" ht="15" customHeight="1">
      <c r="A1345" t="str">
        <f t="shared" si="100"/>
        <v>2018_12_157_6</v>
      </c>
      <c r="B1345" t="str">
        <f t="shared" si="101"/>
        <v>2018_12_12728</v>
      </c>
      <c r="C1345" s="1" t="s">
        <v>560</v>
      </c>
      <c r="D1345">
        <f t="shared" si="102"/>
        <v>1344</v>
      </c>
      <c r="E1345">
        <v>157</v>
      </c>
      <c r="F1345">
        <f t="shared" si="103"/>
        <v>6</v>
      </c>
      <c r="G1345" s="2" t="str">
        <f t="shared" si="104"/>
        <v/>
      </c>
      <c r="H1345" t="s">
        <v>561</v>
      </c>
      <c r="I1345">
        <v>12728</v>
      </c>
      <c r="J1345">
        <v>3457</v>
      </c>
      <c r="K1345">
        <v>3458</v>
      </c>
      <c r="L1345" t="s">
        <v>31</v>
      </c>
      <c r="M1345" t="s">
        <v>20</v>
      </c>
      <c r="N1345">
        <v>151</v>
      </c>
      <c r="O1345">
        <v>1764</v>
      </c>
      <c r="P1345">
        <v>13</v>
      </c>
      <c r="Q1345" t="s">
        <v>1363</v>
      </c>
      <c r="BA1345" s="1"/>
      <c r="BG1345" s="2"/>
    </row>
    <row r="1346" ht="15" customHeight="1">
      <c r="A1346" t="str">
        <f t="shared" ref="A1346:A1409" si="105">CONCATENATE($C1346,"_",$E1346,"_",$F1346)</f>
        <v>2018_12_157_7</v>
      </c>
      <c r="B1346" t="str">
        <f t="shared" ref="B1346:B1409" si="106">CONCATENATE($C1346,"_",$I1346)</f>
        <v>2018_12_13167</v>
      </c>
      <c r="C1346" s="1" t="s">
        <v>560</v>
      </c>
      <c r="D1346">
        <f t="shared" ref="D1346:D1409" si="107">IF(ISNUMBER($D1345),$D1345+1,1)</f>
        <v>1345</v>
      </c>
      <c r="E1346">
        <v>157</v>
      </c>
      <c r="F1346">
        <f t="shared" ref="F1346:F1409" si="108">IF($E1346="","",IF($E1346=$E1345,$F1345+1,1))</f>
        <v>7</v>
      </c>
      <c r="G1346" s="2" t="str">
        <f t="shared" ref="G1346:G1409" si="109">IF($E1347=$E1346,"","x")</f>
        <v/>
      </c>
      <c r="H1346" t="s">
        <v>561</v>
      </c>
      <c r="I1346">
        <v>13167</v>
      </c>
      <c r="J1346">
        <v>3458</v>
      </c>
      <c r="K1346">
        <v>3457</v>
      </c>
      <c r="L1346" t="s">
        <v>31</v>
      </c>
      <c r="M1346" t="s">
        <v>20</v>
      </c>
      <c r="N1346">
        <v>195</v>
      </c>
      <c r="O1346">
        <v>1764</v>
      </c>
      <c r="P1346">
        <v>13</v>
      </c>
      <c r="Q1346" t="s">
        <v>1364</v>
      </c>
      <c r="BA1346" s="1"/>
      <c r="BG1346" s="2"/>
    </row>
    <row r="1347" ht="15" customHeight="1">
      <c r="A1347" t="str">
        <f t="shared" si="105"/>
        <v>2018_12_157_8</v>
      </c>
      <c r="B1347" t="str">
        <f t="shared" si="106"/>
        <v>2018_12_13555</v>
      </c>
      <c r="C1347" s="1" t="s">
        <v>560</v>
      </c>
      <c r="D1347">
        <f t="shared" si="107"/>
        <v>1346</v>
      </c>
      <c r="E1347">
        <v>157</v>
      </c>
      <c r="F1347">
        <f t="shared" si="108"/>
        <v>8</v>
      </c>
      <c r="G1347" s="2" t="str">
        <f t="shared" si="109"/>
        <v>x</v>
      </c>
      <c r="H1347" t="s">
        <v>561</v>
      </c>
      <c r="I1347">
        <v>13555</v>
      </c>
      <c r="J1347">
        <v>3457</v>
      </c>
      <c r="K1347">
        <v>3458</v>
      </c>
      <c r="L1347" t="s">
        <v>20</v>
      </c>
      <c r="M1347" t="s">
        <v>20</v>
      </c>
      <c r="N1347">
        <v>47</v>
      </c>
      <c r="O1347">
        <v>1764</v>
      </c>
      <c r="P1347">
        <v>13</v>
      </c>
      <c r="Q1347" t="s">
        <v>1365</v>
      </c>
      <c r="BA1347" s="1"/>
      <c r="BG1347" s="2"/>
    </row>
    <row r="1348" ht="15" customHeight="1">
      <c r="A1348" t="str">
        <f t="shared" si="105"/>
        <v>2018_12_158_1</v>
      </c>
      <c r="B1348" t="str">
        <f t="shared" si="106"/>
        <v>2018_12_8122</v>
      </c>
      <c r="C1348" s="1" t="s">
        <v>560</v>
      </c>
      <c r="D1348">
        <f t="shared" si="107"/>
        <v>1347</v>
      </c>
      <c r="E1348">
        <v>158</v>
      </c>
      <c r="F1348">
        <f t="shared" si="108"/>
        <v>1</v>
      </c>
      <c r="G1348" s="2" t="str">
        <f t="shared" si="109"/>
        <v/>
      </c>
      <c r="H1348" t="s">
        <v>561</v>
      </c>
      <c r="I1348">
        <v>8122</v>
      </c>
      <c r="J1348">
        <v>3682</v>
      </c>
      <c r="K1348">
        <v>3681</v>
      </c>
      <c r="L1348" t="s">
        <v>19</v>
      </c>
      <c r="M1348" t="s">
        <v>20</v>
      </c>
      <c r="N1348">
        <v>365</v>
      </c>
      <c r="O1348">
        <v>3129</v>
      </c>
      <c r="P1348">
        <v>12</v>
      </c>
      <c r="Q1348" t="s">
        <v>1366</v>
      </c>
      <c r="BA1348" s="1"/>
      <c r="BG1348" s="2"/>
    </row>
    <row r="1349" ht="15" customHeight="1">
      <c r="A1349" t="str">
        <f t="shared" si="105"/>
        <v>2018_12_158_2</v>
      </c>
      <c r="B1349" t="str">
        <f t="shared" si="106"/>
        <v>2018_12_8980</v>
      </c>
      <c r="C1349" s="1" t="s">
        <v>560</v>
      </c>
      <c r="D1349">
        <f t="shared" si="107"/>
        <v>1348</v>
      </c>
      <c r="E1349">
        <v>158</v>
      </c>
      <c r="F1349">
        <f t="shared" si="108"/>
        <v>2</v>
      </c>
      <c r="G1349" s="2" t="str">
        <f t="shared" si="109"/>
        <v/>
      </c>
      <c r="H1349" t="s">
        <v>561</v>
      </c>
      <c r="I1349">
        <v>8980</v>
      </c>
      <c r="J1349">
        <v>3681</v>
      </c>
      <c r="K1349">
        <v>3682</v>
      </c>
      <c r="L1349" t="s">
        <v>31</v>
      </c>
      <c r="M1349" t="s">
        <v>20</v>
      </c>
      <c r="N1349">
        <v>346</v>
      </c>
      <c r="O1349">
        <v>3129</v>
      </c>
      <c r="P1349">
        <v>12</v>
      </c>
      <c r="Q1349" t="s">
        <v>1367</v>
      </c>
      <c r="BA1349" s="1"/>
      <c r="BG1349" s="2"/>
    </row>
    <row r="1350" ht="15" customHeight="1">
      <c r="A1350" t="str">
        <f t="shared" si="105"/>
        <v>2018_12_158_3</v>
      </c>
      <c r="B1350" t="str">
        <f t="shared" si="106"/>
        <v>2018_12_10646</v>
      </c>
      <c r="C1350" s="1" t="s">
        <v>560</v>
      </c>
      <c r="D1350">
        <f t="shared" si="107"/>
        <v>1349</v>
      </c>
      <c r="E1350">
        <v>158</v>
      </c>
      <c r="F1350">
        <f t="shared" si="108"/>
        <v>3</v>
      </c>
      <c r="G1350" s="2" t="str">
        <f t="shared" si="109"/>
        <v/>
      </c>
      <c r="H1350" t="s">
        <v>561</v>
      </c>
      <c r="I1350">
        <v>10646</v>
      </c>
      <c r="J1350">
        <v>3681</v>
      </c>
      <c r="K1350">
        <v>3682</v>
      </c>
      <c r="L1350" t="s">
        <v>31</v>
      </c>
      <c r="M1350" t="s">
        <v>20</v>
      </c>
      <c r="N1350">
        <v>265</v>
      </c>
      <c r="O1350">
        <v>3129</v>
      </c>
      <c r="P1350">
        <v>12</v>
      </c>
      <c r="Q1350" t="s">
        <v>1368</v>
      </c>
      <c r="BA1350" s="1"/>
      <c r="BG1350" s="2"/>
    </row>
    <row r="1351" ht="15" customHeight="1">
      <c r="A1351" t="str">
        <f t="shared" si="105"/>
        <v>2018_12_158_4</v>
      </c>
      <c r="B1351" t="str">
        <f t="shared" si="106"/>
        <v>2018_12_11772</v>
      </c>
      <c r="C1351" s="1" t="s">
        <v>560</v>
      </c>
      <c r="D1351">
        <f t="shared" si="107"/>
        <v>1350</v>
      </c>
      <c r="E1351">
        <v>158</v>
      </c>
      <c r="F1351">
        <f t="shared" si="108"/>
        <v>4</v>
      </c>
      <c r="G1351" s="2" t="str">
        <f t="shared" si="109"/>
        <v/>
      </c>
      <c r="H1351" t="s">
        <v>561</v>
      </c>
      <c r="I1351">
        <v>11772</v>
      </c>
      <c r="J1351">
        <v>3682</v>
      </c>
      <c r="K1351">
        <v>3681</v>
      </c>
      <c r="L1351" t="s">
        <v>31</v>
      </c>
      <c r="M1351" t="s">
        <v>20</v>
      </c>
      <c r="N1351">
        <v>575</v>
      </c>
      <c r="O1351">
        <v>3129</v>
      </c>
      <c r="P1351">
        <v>12</v>
      </c>
      <c r="Q1351" t="s">
        <v>1369</v>
      </c>
      <c r="BA1351" s="1"/>
      <c r="BG1351" s="2"/>
    </row>
    <row r="1352" ht="15" customHeight="1">
      <c r="A1352" t="str">
        <f t="shared" si="105"/>
        <v>2018_12_158_5</v>
      </c>
      <c r="B1352" t="str">
        <f t="shared" si="106"/>
        <v>2018_12_12250</v>
      </c>
      <c r="C1352" s="1" t="s">
        <v>560</v>
      </c>
      <c r="D1352">
        <f t="shared" si="107"/>
        <v>1351</v>
      </c>
      <c r="E1352">
        <v>158</v>
      </c>
      <c r="F1352">
        <f t="shared" si="108"/>
        <v>5</v>
      </c>
      <c r="G1352" s="2" t="str">
        <f t="shared" si="109"/>
        <v/>
      </c>
      <c r="H1352" t="s">
        <v>561</v>
      </c>
      <c r="I1352">
        <v>12250</v>
      </c>
      <c r="J1352">
        <v>3681</v>
      </c>
      <c r="K1352">
        <v>3682</v>
      </c>
      <c r="L1352" t="s">
        <v>31</v>
      </c>
      <c r="M1352" t="s">
        <v>20</v>
      </c>
      <c r="N1352">
        <v>218</v>
      </c>
      <c r="O1352">
        <v>3129</v>
      </c>
      <c r="P1352">
        <v>12</v>
      </c>
      <c r="Q1352" t="s">
        <v>1370</v>
      </c>
      <c r="BA1352" s="1"/>
      <c r="BG1352" s="2"/>
    </row>
    <row r="1353" ht="15" customHeight="1">
      <c r="A1353" t="str">
        <f t="shared" si="105"/>
        <v>2018_12_158_6</v>
      </c>
      <c r="B1353" t="str">
        <f t="shared" si="106"/>
        <v>2018_12_13126</v>
      </c>
      <c r="C1353" s="1" t="s">
        <v>560</v>
      </c>
      <c r="D1353">
        <f t="shared" si="107"/>
        <v>1352</v>
      </c>
      <c r="E1353">
        <v>158</v>
      </c>
      <c r="F1353">
        <f t="shared" si="108"/>
        <v>6</v>
      </c>
      <c r="G1353" s="2" t="str">
        <f t="shared" si="109"/>
        <v/>
      </c>
      <c r="H1353" t="s">
        <v>561</v>
      </c>
      <c r="I1353">
        <v>13126</v>
      </c>
      <c r="J1353">
        <v>3682</v>
      </c>
      <c r="K1353">
        <v>3681</v>
      </c>
      <c r="L1353" t="s">
        <v>31</v>
      </c>
      <c r="M1353" t="s">
        <v>20</v>
      </c>
      <c r="N1353">
        <v>436</v>
      </c>
      <c r="O1353">
        <v>3129</v>
      </c>
      <c r="P1353">
        <v>12</v>
      </c>
      <c r="Q1353" t="s">
        <v>1371</v>
      </c>
      <c r="BA1353" s="1"/>
      <c r="BG1353" s="2"/>
    </row>
    <row r="1354" ht="15" customHeight="1">
      <c r="A1354" t="str">
        <f t="shared" si="105"/>
        <v>2018_12_158_7</v>
      </c>
      <c r="B1354" t="str">
        <f t="shared" si="106"/>
        <v>2018_12_13627</v>
      </c>
      <c r="C1354" s="1" t="s">
        <v>560</v>
      </c>
      <c r="D1354">
        <f t="shared" si="107"/>
        <v>1353</v>
      </c>
      <c r="E1354">
        <v>158</v>
      </c>
      <c r="F1354">
        <f t="shared" si="108"/>
        <v>7</v>
      </c>
      <c r="G1354" s="2" t="str">
        <f t="shared" si="109"/>
        <v/>
      </c>
      <c r="H1354" t="s">
        <v>561</v>
      </c>
      <c r="I1354">
        <v>13627</v>
      </c>
      <c r="J1354">
        <v>3681</v>
      </c>
      <c r="K1354">
        <v>3682</v>
      </c>
      <c r="L1354" t="s">
        <v>31</v>
      </c>
      <c r="M1354" t="s">
        <v>20</v>
      </c>
      <c r="N1354">
        <v>202</v>
      </c>
      <c r="O1354">
        <v>3129</v>
      </c>
      <c r="P1354">
        <v>12</v>
      </c>
      <c r="Q1354" t="s">
        <v>1372</v>
      </c>
      <c r="BA1354" s="1"/>
      <c r="BG1354" s="2"/>
    </row>
    <row r="1355" ht="15" customHeight="1">
      <c r="A1355" t="str">
        <f t="shared" si="105"/>
        <v>2018_12_158_8</v>
      </c>
      <c r="B1355" t="str">
        <f t="shared" si="106"/>
        <v>2018_12_13829</v>
      </c>
      <c r="C1355" s="1" t="s">
        <v>560</v>
      </c>
      <c r="D1355">
        <f t="shared" si="107"/>
        <v>1354</v>
      </c>
      <c r="E1355">
        <v>158</v>
      </c>
      <c r="F1355">
        <f t="shared" si="108"/>
        <v>8</v>
      </c>
      <c r="G1355" s="2" t="str">
        <f t="shared" si="109"/>
        <v/>
      </c>
      <c r="H1355" t="s">
        <v>561</v>
      </c>
      <c r="I1355">
        <v>13829</v>
      </c>
      <c r="J1355">
        <v>3682</v>
      </c>
      <c r="K1355">
        <v>3681</v>
      </c>
      <c r="L1355" t="s">
        <v>31</v>
      </c>
      <c r="M1355" t="s">
        <v>20</v>
      </c>
      <c r="N1355">
        <v>254</v>
      </c>
      <c r="O1355">
        <v>3129</v>
      </c>
      <c r="P1355">
        <v>12</v>
      </c>
      <c r="Q1355" t="s">
        <v>1373</v>
      </c>
      <c r="BA1355" s="1"/>
      <c r="BG1355" s="2"/>
    </row>
    <row r="1356" ht="15" customHeight="1">
      <c r="A1356" t="str">
        <f t="shared" si="105"/>
        <v>2018_12_158_9</v>
      </c>
      <c r="B1356" t="str">
        <f t="shared" si="106"/>
        <v>2018_12_13908</v>
      </c>
      <c r="C1356" s="1" t="s">
        <v>560</v>
      </c>
      <c r="D1356">
        <f t="shared" si="107"/>
        <v>1355</v>
      </c>
      <c r="E1356">
        <v>158</v>
      </c>
      <c r="F1356">
        <f t="shared" si="108"/>
        <v>9</v>
      </c>
      <c r="G1356" s="2" t="str">
        <f t="shared" si="109"/>
        <v/>
      </c>
      <c r="H1356" t="s">
        <v>561</v>
      </c>
      <c r="I1356">
        <v>13908</v>
      </c>
      <c r="J1356">
        <v>3681</v>
      </c>
      <c r="K1356">
        <v>3682</v>
      </c>
      <c r="L1356" t="s">
        <v>31</v>
      </c>
      <c r="M1356" t="s">
        <v>20</v>
      </c>
      <c r="N1356">
        <v>88</v>
      </c>
      <c r="O1356">
        <v>3129</v>
      </c>
      <c r="P1356">
        <v>12</v>
      </c>
      <c r="Q1356" t="s">
        <v>1374</v>
      </c>
      <c r="BA1356" s="1"/>
      <c r="BG1356" s="2"/>
    </row>
    <row r="1357" ht="15" customHeight="1">
      <c r="A1357" t="str">
        <f t="shared" si="105"/>
        <v>2018_12_158_10</v>
      </c>
      <c r="B1357" t="str">
        <f t="shared" si="106"/>
        <v>2018_12_13974</v>
      </c>
      <c r="C1357" s="1" t="s">
        <v>560</v>
      </c>
      <c r="D1357">
        <f t="shared" si="107"/>
        <v>1356</v>
      </c>
      <c r="E1357">
        <v>158</v>
      </c>
      <c r="F1357">
        <f t="shared" si="108"/>
        <v>10</v>
      </c>
      <c r="G1357" s="2" t="str">
        <f t="shared" si="109"/>
        <v>x</v>
      </c>
      <c r="H1357" t="s">
        <v>561</v>
      </c>
      <c r="I1357">
        <v>13974</v>
      </c>
      <c r="J1357">
        <v>3682</v>
      </c>
      <c r="K1357">
        <v>3681</v>
      </c>
      <c r="L1357" t="s">
        <v>20</v>
      </c>
      <c r="M1357" t="s">
        <v>20</v>
      </c>
      <c r="N1357">
        <v>64</v>
      </c>
      <c r="O1357">
        <v>3129</v>
      </c>
      <c r="P1357">
        <v>12</v>
      </c>
      <c r="Q1357" t="s">
        <v>1375</v>
      </c>
      <c r="BA1357" s="1"/>
      <c r="BG1357" s="2"/>
    </row>
    <row r="1358" ht="15" customHeight="1">
      <c r="A1358" t="str">
        <f t="shared" si="105"/>
        <v>2018_12_159_1</v>
      </c>
      <c r="B1358" t="str">
        <f t="shared" si="106"/>
        <v>2018_12_8321</v>
      </c>
      <c r="C1358" s="1" t="s">
        <v>560</v>
      </c>
      <c r="D1358">
        <f t="shared" si="107"/>
        <v>1357</v>
      </c>
      <c r="E1358">
        <v>159</v>
      </c>
      <c r="F1358">
        <f t="shared" si="108"/>
        <v>1</v>
      </c>
      <c r="G1358" s="2" t="str">
        <f t="shared" si="109"/>
        <v/>
      </c>
      <c r="H1358" t="s">
        <v>561</v>
      </c>
      <c r="I1358">
        <v>8321</v>
      </c>
      <c r="J1358">
        <v>3710</v>
      </c>
      <c r="K1358">
        <v>3709</v>
      </c>
      <c r="L1358" t="s">
        <v>158</v>
      </c>
      <c r="M1358" t="s">
        <v>20</v>
      </c>
      <c r="N1358">
        <v>302</v>
      </c>
      <c r="O1358">
        <v>3002</v>
      </c>
      <c r="P1358">
        <v>12</v>
      </c>
      <c r="Q1358" t="s">
        <v>1376</v>
      </c>
      <c r="BA1358" s="1"/>
      <c r="BG1358" s="2"/>
    </row>
    <row r="1359" ht="15" customHeight="1">
      <c r="A1359" t="str">
        <f t="shared" si="105"/>
        <v>2018_12_159_2</v>
      </c>
      <c r="B1359" t="str">
        <f t="shared" si="106"/>
        <v>2018_12_11735</v>
      </c>
      <c r="C1359" s="1" t="s">
        <v>560</v>
      </c>
      <c r="D1359">
        <f t="shared" si="107"/>
        <v>1358</v>
      </c>
      <c r="E1359">
        <v>159</v>
      </c>
      <c r="F1359">
        <f t="shared" si="108"/>
        <v>2</v>
      </c>
      <c r="G1359" s="2" t="str">
        <f t="shared" si="109"/>
        <v/>
      </c>
      <c r="H1359" t="s">
        <v>561</v>
      </c>
      <c r="I1359">
        <v>11735</v>
      </c>
      <c r="J1359">
        <v>3709</v>
      </c>
      <c r="K1359">
        <v>3710</v>
      </c>
      <c r="L1359" t="s">
        <v>31</v>
      </c>
      <c r="M1359" t="s">
        <v>20</v>
      </c>
      <c r="N1359">
        <v>490</v>
      </c>
      <c r="O1359">
        <v>3002</v>
      </c>
      <c r="P1359">
        <v>12</v>
      </c>
      <c r="Q1359" t="s">
        <v>1377</v>
      </c>
      <c r="BA1359" s="1"/>
      <c r="BG1359" s="2"/>
    </row>
    <row r="1360" ht="15" customHeight="1">
      <c r="A1360" t="str">
        <f t="shared" si="105"/>
        <v>2018_12_159_3</v>
      </c>
      <c r="B1360" t="str">
        <f t="shared" si="106"/>
        <v>2018_12_11876</v>
      </c>
      <c r="C1360" s="1" t="s">
        <v>560</v>
      </c>
      <c r="D1360">
        <f t="shared" si="107"/>
        <v>1359</v>
      </c>
      <c r="E1360">
        <v>159</v>
      </c>
      <c r="F1360">
        <f t="shared" si="108"/>
        <v>3</v>
      </c>
      <c r="G1360" s="2" t="str">
        <f t="shared" si="109"/>
        <v/>
      </c>
      <c r="H1360" t="s">
        <v>561</v>
      </c>
      <c r="I1360">
        <v>11876</v>
      </c>
      <c r="J1360">
        <v>3710</v>
      </c>
      <c r="K1360">
        <v>3709</v>
      </c>
      <c r="L1360" t="s">
        <v>31</v>
      </c>
      <c r="M1360" t="s">
        <v>20</v>
      </c>
      <c r="N1360">
        <v>421</v>
      </c>
      <c r="O1360">
        <v>3002</v>
      </c>
      <c r="P1360">
        <v>12</v>
      </c>
      <c r="Q1360" t="s">
        <v>1378</v>
      </c>
      <c r="BA1360" s="1"/>
      <c r="BG1360" s="2"/>
    </row>
    <row r="1361" ht="15" customHeight="1">
      <c r="A1361" t="str">
        <f t="shared" si="105"/>
        <v>2018_12_159_4</v>
      </c>
      <c r="B1361" t="str">
        <f t="shared" si="106"/>
        <v>2018_12_12358</v>
      </c>
      <c r="C1361" s="1" t="s">
        <v>560</v>
      </c>
      <c r="D1361">
        <f t="shared" si="107"/>
        <v>1360</v>
      </c>
      <c r="E1361">
        <v>159</v>
      </c>
      <c r="F1361">
        <f t="shared" si="108"/>
        <v>4</v>
      </c>
      <c r="G1361" s="2" t="str">
        <f t="shared" si="109"/>
        <v/>
      </c>
      <c r="H1361" t="s">
        <v>561</v>
      </c>
      <c r="I1361">
        <v>12358</v>
      </c>
      <c r="J1361">
        <v>3709</v>
      </c>
      <c r="K1361">
        <v>3710</v>
      </c>
      <c r="L1361" t="s">
        <v>31</v>
      </c>
      <c r="M1361" t="s">
        <v>20</v>
      </c>
      <c r="N1361">
        <v>331</v>
      </c>
      <c r="O1361">
        <v>3002</v>
      </c>
      <c r="P1361">
        <v>12</v>
      </c>
      <c r="Q1361" t="s">
        <v>1379</v>
      </c>
      <c r="BA1361" s="1"/>
      <c r="BG1361" s="2"/>
    </row>
    <row r="1362" ht="15" customHeight="1">
      <c r="A1362" t="str">
        <f t="shared" si="105"/>
        <v>2018_12_159_5</v>
      </c>
      <c r="B1362" t="str">
        <f t="shared" si="106"/>
        <v>2018_12_12426</v>
      </c>
      <c r="C1362" s="1" t="s">
        <v>560</v>
      </c>
      <c r="D1362">
        <f t="shared" si="107"/>
        <v>1361</v>
      </c>
      <c r="E1362">
        <v>159</v>
      </c>
      <c r="F1362">
        <f t="shared" si="108"/>
        <v>5</v>
      </c>
      <c r="G1362" s="2" t="str">
        <f t="shared" si="109"/>
        <v/>
      </c>
      <c r="H1362" t="s">
        <v>561</v>
      </c>
      <c r="I1362">
        <v>12426</v>
      </c>
      <c r="J1362">
        <v>3710</v>
      </c>
      <c r="K1362">
        <v>3709</v>
      </c>
      <c r="L1362" t="s">
        <v>31</v>
      </c>
      <c r="M1362" t="s">
        <v>20</v>
      </c>
      <c r="N1362">
        <v>235</v>
      </c>
      <c r="O1362">
        <v>3002</v>
      </c>
      <c r="P1362">
        <v>12</v>
      </c>
      <c r="Q1362" t="s">
        <v>1380</v>
      </c>
      <c r="BA1362" s="1"/>
      <c r="BG1362" s="2"/>
    </row>
    <row r="1363" ht="15" customHeight="1">
      <c r="A1363" t="str">
        <f t="shared" si="105"/>
        <v>2018_12_159_6</v>
      </c>
      <c r="B1363" t="str">
        <f t="shared" si="106"/>
        <v>2018_12_12461</v>
      </c>
      <c r="C1363" s="1" t="s">
        <v>560</v>
      </c>
      <c r="D1363">
        <f t="shared" si="107"/>
        <v>1362</v>
      </c>
      <c r="E1363">
        <v>159</v>
      </c>
      <c r="F1363">
        <f t="shared" si="108"/>
        <v>6</v>
      </c>
      <c r="G1363" s="2" t="str">
        <f t="shared" si="109"/>
        <v/>
      </c>
      <c r="H1363" t="s">
        <v>561</v>
      </c>
      <c r="I1363">
        <v>12461</v>
      </c>
      <c r="J1363">
        <v>3709</v>
      </c>
      <c r="K1363">
        <v>3710</v>
      </c>
      <c r="L1363" t="s">
        <v>31</v>
      </c>
      <c r="M1363" t="s">
        <v>20</v>
      </c>
      <c r="N1363">
        <v>216</v>
      </c>
      <c r="O1363">
        <v>3002</v>
      </c>
      <c r="P1363">
        <v>12</v>
      </c>
      <c r="Q1363" t="s">
        <v>1381</v>
      </c>
      <c r="BA1363" s="1"/>
      <c r="BG1363" s="2"/>
    </row>
    <row r="1364" ht="15" customHeight="1">
      <c r="A1364" t="str">
        <f t="shared" si="105"/>
        <v>2018_12_159_7</v>
      </c>
      <c r="B1364" t="str">
        <f t="shared" si="106"/>
        <v>2018_12_12488</v>
      </c>
      <c r="C1364" s="1" t="s">
        <v>560</v>
      </c>
      <c r="D1364">
        <f t="shared" si="107"/>
        <v>1363</v>
      </c>
      <c r="E1364">
        <v>159</v>
      </c>
      <c r="F1364">
        <f t="shared" si="108"/>
        <v>7</v>
      </c>
      <c r="G1364" s="2" t="str">
        <f t="shared" si="109"/>
        <v/>
      </c>
      <c r="H1364" t="s">
        <v>561</v>
      </c>
      <c r="I1364">
        <v>12488</v>
      </c>
      <c r="J1364">
        <v>3710</v>
      </c>
      <c r="K1364">
        <v>3709</v>
      </c>
      <c r="L1364" t="s">
        <v>31</v>
      </c>
      <c r="M1364" t="s">
        <v>20</v>
      </c>
      <c r="N1364">
        <v>165</v>
      </c>
      <c r="O1364">
        <v>3002</v>
      </c>
      <c r="P1364">
        <v>12</v>
      </c>
      <c r="Q1364" t="s">
        <v>1382</v>
      </c>
      <c r="BA1364" s="1"/>
      <c r="BG1364" s="2"/>
    </row>
    <row r="1365" ht="15" customHeight="1">
      <c r="A1365" t="str">
        <f t="shared" si="105"/>
        <v>2018_12_159_8</v>
      </c>
      <c r="B1365" t="str">
        <f t="shared" si="106"/>
        <v>2018_12_12551</v>
      </c>
      <c r="C1365" s="1" t="s">
        <v>560</v>
      </c>
      <c r="D1365">
        <f t="shared" si="107"/>
        <v>1364</v>
      </c>
      <c r="E1365">
        <v>159</v>
      </c>
      <c r="F1365">
        <f t="shared" si="108"/>
        <v>8</v>
      </c>
      <c r="G1365" s="2" t="str">
        <f t="shared" si="109"/>
        <v/>
      </c>
      <c r="H1365" t="s">
        <v>561</v>
      </c>
      <c r="I1365">
        <v>12551</v>
      </c>
      <c r="J1365">
        <v>3709</v>
      </c>
      <c r="K1365">
        <v>3710</v>
      </c>
      <c r="L1365" t="s">
        <v>31</v>
      </c>
      <c r="M1365" t="s">
        <v>20</v>
      </c>
      <c r="N1365">
        <v>331</v>
      </c>
      <c r="O1365">
        <v>3002</v>
      </c>
      <c r="P1365">
        <v>12</v>
      </c>
      <c r="Q1365" t="s">
        <v>1383</v>
      </c>
      <c r="BA1365" s="1"/>
      <c r="BG1365" s="2"/>
    </row>
    <row r="1366" ht="15" customHeight="1">
      <c r="A1366" t="str">
        <f t="shared" si="105"/>
        <v>2018_12_159_9</v>
      </c>
      <c r="B1366" t="str">
        <f t="shared" si="106"/>
        <v>2018_12_12618</v>
      </c>
      <c r="C1366" s="1" t="s">
        <v>560</v>
      </c>
      <c r="D1366">
        <f t="shared" si="107"/>
        <v>1365</v>
      </c>
      <c r="E1366">
        <v>159</v>
      </c>
      <c r="F1366">
        <f t="shared" si="108"/>
        <v>9</v>
      </c>
      <c r="G1366" s="2" t="str">
        <f t="shared" si="109"/>
        <v/>
      </c>
      <c r="H1366" t="s">
        <v>561</v>
      </c>
      <c r="I1366">
        <v>12618</v>
      </c>
      <c r="J1366">
        <v>3710</v>
      </c>
      <c r="K1366">
        <v>3709</v>
      </c>
      <c r="L1366" t="s">
        <v>31</v>
      </c>
      <c r="M1366" t="s">
        <v>20</v>
      </c>
      <c r="N1366">
        <v>310</v>
      </c>
      <c r="O1366">
        <v>3002</v>
      </c>
      <c r="P1366">
        <v>12</v>
      </c>
      <c r="Q1366" t="s">
        <v>1384</v>
      </c>
      <c r="BA1366" s="1"/>
      <c r="BG1366" s="2"/>
    </row>
    <row r="1367" ht="15" customHeight="1">
      <c r="A1367" t="str">
        <f t="shared" si="105"/>
        <v>2018_12_159_10</v>
      </c>
      <c r="B1367" t="str">
        <f t="shared" si="106"/>
        <v>2018_12_12904</v>
      </c>
      <c r="C1367" s="1" t="s">
        <v>560</v>
      </c>
      <c r="D1367">
        <f t="shared" si="107"/>
        <v>1366</v>
      </c>
      <c r="E1367">
        <v>159</v>
      </c>
      <c r="F1367">
        <f t="shared" si="108"/>
        <v>10</v>
      </c>
      <c r="G1367" s="2" t="str">
        <f t="shared" si="109"/>
        <v/>
      </c>
      <c r="H1367" t="s">
        <v>561</v>
      </c>
      <c r="I1367">
        <v>12904</v>
      </c>
      <c r="J1367">
        <v>3709</v>
      </c>
      <c r="K1367">
        <v>3710</v>
      </c>
      <c r="L1367" t="s">
        <v>31</v>
      </c>
      <c r="M1367" t="s">
        <v>20</v>
      </c>
      <c r="N1367">
        <v>108</v>
      </c>
      <c r="O1367">
        <v>3002</v>
      </c>
      <c r="P1367">
        <v>12</v>
      </c>
      <c r="Q1367" t="s">
        <v>1385</v>
      </c>
      <c r="BA1367" s="1"/>
      <c r="BG1367" s="2"/>
    </row>
    <row r="1368" ht="15" customHeight="1">
      <c r="A1368" t="str">
        <f t="shared" si="105"/>
        <v>2018_12_159_11</v>
      </c>
      <c r="B1368" t="str">
        <f t="shared" si="106"/>
        <v>2018_12_12918</v>
      </c>
      <c r="C1368" s="1" t="s">
        <v>560</v>
      </c>
      <c r="D1368">
        <f t="shared" si="107"/>
        <v>1367</v>
      </c>
      <c r="E1368">
        <v>159</v>
      </c>
      <c r="F1368">
        <f t="shared" si="108"/>
        <v>11</v>
      </c>
      <c r="G1368" s="2" t="str">
        <f t="shared" si="109"/>
        <v>x</v>
      </c>
      <c r="H1368" t="s">
        <v>561</v>
      </c>
      <c r="I1368">
        <v>12918</v>
      </c>
      <c r="J1368">
        <v>3710</v>
      </c>
      <c r="K1368">
        <v>3709</v>
      </c>
      <c r="L1368" t="s">
        <v>20</v>
      </c>
      <c r="M1368" t="s">
        <v>20</v>
      </c>
      <c r="N1368">
        <v>72</v>
      </c>
      <c r="O1368">
        <v>3002</v>
      </c>
      <c r="P1368">
        <v>12</v>
      </c>
      <c r="Q1368" t="s">
        <v>1386</v>
      </c>
      <c r="BA1368" s="1"/>
      <c r="BG1368" s="2"/>
    </row>
    <row r="1369" ht="15" customHeight="1">
      <c r="A1369" t="str">
        <f t="shared" si="105"/>
        <v>2018_12_160_1</v>
      </c>
      <c r="B1369" t="str">
        <f t="shared" si="106"/>
        <v>2018_12_7884</v>
      </c>
      <c r="C1369" s="1" t="s">
        <v>560</v>
      </c>
      <c r="D1369">
        <f t="shared" si="107"/>
        <v>1368</v>
      </c>
      <c r="E1369">
        <v>160</v>
      </c>
      <c r="F1369">
        <f t="shared" si="108"/>
        <v>1</v>
      </c>
      <c r="G1369" s="2" t="str">
        <f t="shared" si="109"/>
        <v/>
      </c>
      <c r="H1369" t="s">
        <v>561</v>
      </c>
      <c r="I1369">
        <v>7884</v>
      </c>
      <c r="J1369">
        <v>3738</v>
      </c>
      <c r="K1369">
        <v>3737</v>
      </c>
      <c r="L1369" t="s">
        <v>19</v>
      </c>
      <c r="M1369" t="s">
        <v>20</v>
      </c>
      <c r="N1369">
        <v>448</v>
      </c>
      <c r="O1369">
        <v>2967</v>
      </c>
      <c r="P1369">
        <v>11</v>
      </c>
      <c r="Q1369" t="s">
        <v>1387</v>
      </c>
      <c r="BA1369" s="1"/>
      <c r="BG1369" s="2"/>
    </row>
    <row r="1370" ht="15" customHeight="1">
      <c r="A1370" t="str">
        <f t="shared" si="105"/>
        <v>2018_12_160_2</v>
      </c>
      <c r="B1370" t="str">
        <f t="shared" si="106"/>
        <v>2018_12_11750</v>
      </c>
      <c r="C1370" s="1" t="s">
        <v>560</v>
      </c>
      <c r="D1370">
        <f t="shared" si="107"/>
        <v>1369</v>
      </c>
      <c r="E1370">
        <v>160</v>
      </c>
      <c r="F1370">
        <f t="shared" si="108"/>
        <v>2</v>
      </c>
      <c r="G1370" s="2" t="str">
        <f t="shared" si="109"/>
        <v/>
      </c>
      <c r="H1370" t="s">
        <v>561</v>
      </c>
      <c r="I1370">
        <v>11750</v>
      </c>
      <c r="J1370">
        <v>3737</v>
      </c>
      <c r="K1370">
        <v>3738</v>
      </c>
      <c r="L1370" t="s">
        <v>31</v>
      </c>
      <c r="M1370" t="s">
        <v>20</v>
      </c>
      <c r="N1370">
        <v>487</v>
      </c>
      <c r="O1370">
        <v>2967</v>
      </c>
      <c r="P1370">
        <v>11</v>
      </c>
      <c r="Q1370" t="s">
        <v>1388</v>
      </c>
      <c r="BA1370" s="1"/>
      <c r="BG1370" s="2"/>
    </row>
    <row r="1371" ht="15" customHeight="1">
      <c r="A1371" t="str">
        <f t="shared" si="105"/>
        <v>2018_12_160_3</v>
      </c>
      <c r="B1371" t="str">
        <f t="shared" si="106"/>
        <v>2018_12_12199</v>
      </c>
      <c r="C1371" s="1" t="s">
        <v>560</v>
      </c>
      <c r="D1371">
        <f t="shared" si="107"/>
        <v>1370</v>
      </c>
      <c r="E1371">
        <v>160</v>
      </c>
      <c r="F1371">
        <f t="shared" si="108"/>
        <v>3</v>
      </c>
      <c r="G1371" s="2" t="str">
        <f t="shared" si="109"/>
        <v/>
      </c>
      <c r="H1371" t="s">
        <v>561</v>
      </c>
      <c r="I1371">
        <v>12199</v>
      </c>
      <c r="J1371">
        <v>3738</v>
      </c>
      <c r="K1371">
        <v>3737</v>
      </c>
      <c r="L1371" t="s">
        <v>31</v>
      </c>
      <c r="M1371" t="s">
        <v>20</v>
      </c>
      <c r="N1371">
        <v>463</v>
      </c>
      <c r="O1371">
        <v>2967</v>
      </c>
      <c r="P1371">
        <v>11</v>
      </c>
      <c r="Q1371" t="s">
        <v>1389</v>
      </c>
      <c r="BA1371" s="1"/>
      <c r="BG1371" s="2"/>
    </row>
    <row r="1372" ht="15" customHeight="1">
      <c r="A1372" t="str">
        <f t="shared" si="105"/>
        <v>2018_12_160_4</v>
      </c>
      <c r="B1372" t="str">
        <f t="shared" si="106"/>
        <v>2018_12_12383</v>
      </c>
      <c r="C1372" s="1" t="s">
        <v>560</v>
      </c>
      <c r="D1372">
        <f t="shared" si="107"/>
        <v>1371</v>
      </c>
      <c r="E1372">
        <v>160</v>
      </c>
      <c r="F1372">
        <f t="shared" si="108"/>
        <v>4</v>
      </c>
      <c r="G1372" s="2" t="str">
        <f t="shared" si="109"/>
        <v/>
      </c>
      <c r="H1372" t="s">
        <v>561</v>
      </c>
      <c r="I1372">
        <v>12383</v>
      </c>
      <c r="J1372">
        <v>3737</v>
      </c>
      <c r="K1372">
        <v>3738</v>
      </c>
      <c r="L1372" t="s">
        <v>31</v>
      </c>
      <c r="M1372" t="s">
        <v>20</v>
      </c>
      <c r="N1372">
        <v>305</v>
      </c>
      <c r="O1372">
        <v>2967</v>
      </c>
      <c r="P1372">
        <v>11</v>
      </c>
      <c r="Q1372" t="s">
        <v>1390</v>
      </c>
      <c r="BA1372" s="1"/>
      <c r="BG1372" s="2"/>
    </row>
    <row r="1373" ht="15" customHeight="1">
      <c r="A1373" t="str">
        <f t="shared" si="105"/>
        <v>2018_12_160_5</v>
      </c>
      <c r="B1373" t="str">
        <f t="shared" si="106"/>
        <v>2018_12_12479</v>
      </c>
      <c r="C1373" s="1" t="s">
        <v>560</v>
      </c>
      <c r="D1373">
        <f t="shared" si="107"/>
        <v>1372</v>
      </c>
      <c r="E1373">
        <v>160</v>
      </c>
      <c r="F1373">
        <f t="shared" si="108"/>
        <v>5</v>
      </c>
      <c r="G1373" s="2" t="str">
        <f t="shared" si="109"/>
        <v/>
      </c>
      <c r="H1373" t="s">
        <v>561</v>
      </c>
      <c r="I1373">
        <v>12479</v>
      </c>
      <c r="J1373">
        <v>3738</v>
      </c>
      <c r="K1373">
        <v>3737</v>
      </c>
      <c r="L1373" t="s">
        <v>31</v>
      </c>
      <c r="M1373" t="s">
        <v>20</v>
      </c>
      <c r="N1373">
        <v>212</v>
      </c>
      <c r="O1373">
        <v>2967</v>
      </c>
      <c r="P1373">
        <v>11</v>
      </c>
      <c r="Q1373" t="s">
        <v>1391</v>
      </c>
      <c r="BA1373" s="1"/>
      <c r="BG1373" s="2"/>
    </row>
    <row r="1374" ht="15" customHeight="1">
      <c r="A1374" t="str">
        <f t="shared" si="105"/>
        <v>2018_12_160_6</v>
      </c>
      <c r="B1374" t="str">
        <f t="shared" si="106"/>
        <v>2018_12_12525</v>
      </c>
      <c r="C1374" s="1" t="s">
        <v>560</v>
      </c>
      <c r="D1374">
        <f t="shared" si="107"/>
        <v>1373</v>
      </c>
      <c r="E1374">
        <v>160</v>
      </c>
      <c r="F1374">
        <f t="shared" si="108"/>
        <v>6</v>
      </c>
      <c r="G1374" s="2" t="str">
        <f t="shared" si="109"/>
        <v/>
      </c>
      <c r="H1374" t="s">
        <v>561</v>
      </c>
      <c r="I1374">
        <v>12525</v>
      </c>
      <c r="J1374">
        <v>3737</v>
      </c>
      <c r="K1374">
        <v>3738</v>
      </c>
      <c r="L1374" t="s">
        <v>31</v>
      </c>
      <c r="M1374" t="s">
        <v>20</v>
      </c>
      <c r="N1374">
        <v>259</v>
      </c>
      <c r="O1374">
        <v>2967</v>
      </c>
      <c r="P1374">
        <v>11</v>
      </c>
      <c r="Q1374" t="s">
        <v>1392</v>
      </c>
      <c r="BA1374" s="1"/>
      <c r="BG1374" s="2"/>
    </row>
    <row r="1375" ht="15" customHeight="1">
      <c r="A1375" t="str">
        <f t="shared" si="105"/>
        <v>2018_12_160_7</v>
      </c>
      <c r="B1375" t="str">
        <f t="shared" si="106"/>
        <v>2018_12_12558</v>
      </c>
      <c r="C1375" s="1" t="s">
        <v>560</v>
      </c>
      <c r="D1375">
        <f t="shared" si="107"/>
        <v>1374</v>
      </c>
      <c r="E1375">
        <v>160</v>
      </c>
      <c r="F1375">
        <f t="shared" si="108"/>
        <v>7</v>
      </c>
      <c r="G1375" s="2" t="str">
        <f t="shared" si="109"/>
        <v/>
      </c>
      <c r="H1375" t="s">
        <v>561</v>
      </c>
      <c r="I1375">
        <v>12558</v>
      </c>
      <c r="J1375">
        <v>3738</v>
      </c>
      <c r="K1375">
        <v>3737</v>
      </c>
      <c r="L1375" t="s">
        <v>31</v>
      </c>
      <c r="M1375" t="s">
        <v>20</v>
      </c>
      <c r="N1375">
        <v>227</v>
      </c>
      <c r="O1375">
        <v>2967</v>
      </c>
      <c r="P1375">
        <v>11</v>
      </c>
      <c r="Q1375" t="s">
        <v>1393</v>
      </c>
      <c r="BA1375" s="1"/>
      <c r="BG1375" s="2"/>
    </row>
    <row r="1376" ht="15" customHeight="1">
      <c r="A1376" t="str">
        <f t="shared" si="105"/>
        <v>2018_12_160_8</v>
      </c>
      <c r="B1376" t="str">
        <f t="shared" si="106"/>
        <v>2018_12_12607</v>
      </c>
      <c r="C1376" s="1" t="s">
        <v>560</v>
      </c>
      <c r="D1376">
        <f t="shared" si="107"/>
        <v>1375</v>
      </c>
      <c r="E1376">
        <v>160</v>
      </c>
      <c r="F1376">
        <f t="shared" si="108"/>
        <v>8</v>
      </c>
      <c r="G1376" s="2" t="str">
        <f t="shared" si="109"/>
        <v/>
      </c>
      <c r="H1376" t="s">
        <v>561</v>
      </c>
      <c r="I1376">
        <v>12607</v>
      </c>
      <c r="J1376">
        <v>3737</v>
      </c>
      <c r="K1376">
        <v>3738</v>
      </c>
      <c r="L1376" t="s">
        <v>31</v>
      </c>
      <c r="M1376" t="s">
        <v>20</v>
      </c>
      <c r="N1376">
        <v>255</v>
      </c>
      <c r="O1376">
        <v>2967</v>
      </c>
      <c r="P1376">
        <v>11</v>
      </c>
      <c r="Q1376" t="s">
        <v>1394</v>
      </c>
      <c r="BA1376" s="1"/>
      <c r="BG1376" s="2"/>
    </row>
    <row r="1377" ht="15" customHeight="1">
      <c r="A1377" t="str">
        <f t="shared" si="105"/>
        <v>2018_12_160_9</v>
      </c>
      <c r="B1377" t="str">
        <f t="shared" si="106"/>
        <v>2018_12_12635</v>
      </c>
      <c r="C1377" s="1" t="s">
        <v>560</v>
      </c>
      <c r="D1377">
        <f t="shared" si="107"/>
        <v>1376</v>
      </c>
      <c r="E1377">
        <v>160</v>
      </c>
      <c r="F1377">
        <f t="shared" si="108"/>
        <v>9</v>
      </c>
      <c r="G1377" s="2" t="str">
        <f t="shared" si="109"/>
        <v/>
      </c>
      <c r="H1377" t="s">
        <v>561</v>
      </c>
      <c r="I1377">
        <v>12635</v>
      </c>
      <c r="J1377">
        <v>3738</v>
      </c>
      <c r="K1377">
        <v>3737</v>
      </c>
      <c r="L1377" t="s">
        <v>31</v>
      </c>
      <c r="M1377" t="s">
        <v>20</v>
      </c>
      <c r="N1377">
        <v>224</v>
      </c>
      <c r="O1377">
        <v>2967</v>
      </c>
      <c r="P1377">
        <v>11</v>
      </c>
      <c r="Q1377" t="s">
        <v>1395</v>
      </c>
      <c r="BA1377" s="1"/>
      <c r="BG1377" s="2"/>
    </row>
    <row r="1378" ht="15" customHeight="1">
      <c r="A1378" t="str">
        <f t="shared" si="105"/>
        <v>2018_12_160_10</v>
      </c>
      <c r="B1378" t="str">
        <f t="shared" si="106"/>
        <v>2018_12_12883</v>
      </c>
      <c r="C1378" s="1" t="s">
        <v>560</v>
      </c>
      <c r="D1378">
        <f t="shared" si="107"/>
        <v>1377</v>
      </c>
      <c r="E1378">
        <v>160</v>
      </c>
      <c r="F1378">
        <f t="shared" si="108"/>
        <v>10</v>
      </c>
      <c r="G1378" s="2" t="str">
        <f t="shared" si="109"/>
        <v>x</v>
      </c>
      <c r="H1378" t="s">
        <v>561</v>
      </c>
      <c r="I1378">
        <v>12883</v>
      </c>
      <c r="J1378">
        <v>3737</v>
      </c>
      <c r="K1378">
        <v>3738</v>
      </c>
      <c r="L1378" t="s">
        <v>20</v>
      </c>
      <c r="M1378" t="s">
        <v>20</v>
      </c>
      <c r="N1378">
        <v>66</v>
      </c>
      <c r="O1378">
        <v>2967</v>
      </c>
      <c r="P1378">
        <v>11</v>
      </c>
      <c r="Q1378" t="s">
        <v>1396</v>
      </c>
      <c r="BA1378" s="1"/>
      <c r="BG1378" s="2"/>
    </row>
    <row r="1379" ht="15" customHeight="1">
      <c r="A1379" t="str">
        <f t="shared" si="105"/>
        <v>2018_12_161_1</v>
      </c>
      <c r="B1379" t="str">
        <f t="shared" si="106"/>
        <v>2018_12_8385</v>
      </c>
      <c r="C1379" s="1" t="s">
        <v>560</v>
      </c>
      <c r="D1379">
        <f t="shared" si="107"/>
        <v>1378</v>
      </c>
      <c r="E1379">
        <v>161</v>
      </c>
      <c r="F1379">
        <f t="shared" si="108"/>
        <v>1</v>
      </c>
      <c r="G1379" s="2" t="str">
        <f t="shared" si="109"/>
        <v/>
      </c>
      <c r="H1379" t="s">
        <v>561</v>
      </c>
      <c r="I1379">
        <v>8385</v>
      </c>
      <c r="J1379">
        <v>3766</v>
      </c>
      <c r="K1379">
        <v>3765</v>
      </c>
      <c r="L1379" t="s">
        <v>158</v>
      </c>
      <c r="M1379" t="s">
        <v>20</v>
      </c>
      <c r="N1379">
        <v>101</v>
      </c>
      <c r="O1379">
        <v>1552</v>
      </c>
      <c r="P1379">
        <v>9</v>
      </c>
      <c r="Q1379" t="s">
        <v>1397</v>
      </c>
      <c r="BA1379" s="1"/>
      <c r="BG1379" s="2"/>
    </row>
    <row r="1380" ht="15" customHeight="1">
      <c r="A1380" t="str">
        <f t="shared" si="105"/>
        <v>2018_12_161_2</v>
      </c>
      <c r="B1380" t="str">
        <f t="shared" si="106"/>
        <v>2018_12_8789</v>
      </c>
      <c r="C1380" s="1" t="s">
        <v>560</v>
      </c>
      <c r="D1380">
        <f t="shared" si="107"/>
        <v>1379</v>
      </c>
      <c r="E1380">
        <v>161</v>
      </c>
      <c r="F1380">
        <f t="shared" si="108"/>
        <v>2</v>
      </c>
      <c r="G1380" s="2" t="str">
        <f t="shared" si="109"/>
        <v/>
      </c>
      <c r="H1380" t="s">
        <v>561</v>
      </c>
      <c r="I1380">
        <v>8789</v>
      </c>
      <c r="J1380">
        <v>3765</v>
      </c>
      <c r="K1380">
        <v>3766</v>
      </c>
      <c r="L1380" t="s">
        <v>31</v>
      </c>
      <c r="M1380" t="s">
        <v>20</v>
      </c>
      <c r="N1380">
        <v>72</v>
      </c>
      <c r="O1380">
        <v>1552</v>
      </c>
      <c r="P1380">
        <v>9</v>
      </c>
      <c r="Q1380" t="s">
        <v>1398</v>
      </c>
      <c r="BA1380" s="1"/>
      <c r="BG1380" s="2"/>
    </row>
    <row r="1381" ht="15" customHeight="1">
      <c r="A1381" t="str">
        <f t="shared" si="105"/>
        <v>2018_12_161_3</v>
      </c>
      <c r="B1381" t="str">
        <f t="shared" si="106"/>
        <v>2018_12_9367</v>
      </c>
      <c r="C1381" s="1" t="s">
        <v>560</v>
      </c>
      <c r="D1381">
        <f t="shared" si="107"/>
        <v>1380</v>
      </c>
      <c r="E1381">
        <v>161</v>
      </c>
      <c r="F1381">
        <f t="shared" si="108"/>
        <v>3</v>
      </c>
      <c r="G1381" s="2" t="str">
        <f t="shared" si="109"/>
        <v/>
      </c>
      <c r="H1381" t="s">
        <v>561</v>
      </c>
      <c r="I1381">
        <v>9367</v>
      </c>
      <c r="J1381">
        <v>3766</v>
      </c>
      <c r="K1381">
        <v>3765</v>
      </c>
      <c r="L1381" t="s">
        <v>31</v>
      </c>
      <c r="M1381" t="s">
        <v>20</v>
      </c>
      <c r="N1381">
        <v>243</v>
      </c>
      <c r="O1381">
        <v>1552</v>
      </c>
      <c r="P1381">
        <v>9</v>
      </c>
      <c r="Q1381" t="s">
        <v>1399</v>
      </c>
      <c r="BA1381" s="1"/>
      <c r="BG1381" s="2"/>
    </row>
    <row r="1382" ht="15" customHeight="1">
      <c r="A1382" t="str">
        <f t="shared" si="105"/>
        <v>2018_12_161_4</v>
      </c>
      <c r="B1382" t="str">
        <f t="shared" si="106"/>
        <v>2018_12_10483</v>
      </c>
      <c r="C1382" s="1" t="s">
        <v>560</v>
      </c>
      <c r="D1382">
        <f t="shared" si="107"/>
        <v>1381</v>
      </c>
      <c r="E1382">
        <v>161</v>
      </c>
      <c r="F1382">
        <f t="shared" si="108"/>
        <v>4</v>
      </c>
      <c r="G1382" s="2" t="str">
        <f t="shared" si="109"/>
        <v/>
      </c>
      <c r="H1382" t="s">
        <v>561</v>
      </c>
      <c r="I1382">
        <v>10483</v>
      </c>
      <c r="J1382">
        <v>3765</v>
      </c>
      <c r="K1382">
        <v>3766</v>
      </c>
      <c r="L1382" t="s">
        <v>31</v>
      </c>
      <c r="M1382" t="s">
        <v>20</v>
      </c>
      <c r="N1382">
        <v>488</v>
      </c>
      <c r="O1382">
        <v>1552</v>
      </c>
      <c r="P1382">
        <v>9</v>
      </c>
      <c r="Q1382" t="s">
        <v>1400</v>
      </c>
      <c r="BA1382" s="1"/>
      <c r="BG1382" s="2"/>
    </row>
    <row r="1383" ht="15" customHeight="1">
      <c r="A1383" t="str">
        <f t="shared" si="105"/>
        <v>2018_12_161_5</v>
      </c>
      <c r="B1383" t="str">
        <f t="shared" si="106"/>
        <v>2018_12_11069</v>
      </c>
      <c r="C1383" s="1" t="s">
        <v>560</v>
      </c>
      <c r="D1383">
        <f t="shared" si="107"/>
        <v>1382</v>
      </c>
      <c r="E1383">
        <v>161</v>
      </c>
      <c r="F1383">
        <f t="shared" si="108"/>
        <v>5</v>
      </c>
      <c r="G1383" s="2" t="str">
        <f t="shared" si="109"/>
        <v/>
      </c>
      <c r="H1383" t="s">
        <v>561</v>
      </c>
      <c r="I1383">
        <v>11069</v>
      </c>
      <c r="J1383">
        <v>3766</v>
      </c>
      <c r="K1383">
        <v>3765</v>
      </c>
      <c r="L1383" t="s">
        <v>31</v>
      </c>
      <c r="M1383" t="s">
        <v>20</v>
      </c>
      <c r="N1383">
        <v>287</v>
      </c>
      <c r="O1383">
        <v>1552</v>
      </c>
      <c r="P1383">
        <v>9</v>
      </c>
      <c r="Q1383" t="s">
        <v>1401</v>
      </c>
      <c r="BA1383" s="1"/>
      <c r="BG1383" s="2"/>
    </row>
    <row r="1384" ht="15" customHeight="1">
      <c r="A1384" t="str">
        <f t="shared" si="105"/>
        <v>2018_12_161_6</v>
      </c>
      <c r="B1384" t="str">
        <f t="shared" si="106"/>
        <v>2018_12_11814</v>
      </c>
      <c r="C1384" s="1" t="s">
        <v>560</v>
      </c>
      <c r="D1384">
        <f t="shared" si="107"/>
        <v>1383</v>
      </c>
      <c r="E1384">
        <v>161</v>
      </c>
      <c r="F1384">
        <f t="shared" si="108"/>
        <v>6</v>
      </c>
      <c r="G1384" s="2" t="str">
        <f t="shared" si="109"/>
        <v/>
      </c>
      <c r="H1384" t="s">
        <v>561</v>
      </c>
      <c r="I1384">
        <v>11814</v>
      </c>
      <c r="J1384">
        <v>3765</v>
      </c>
      <c r="K1384">
        <v>3766</v>
      </c>
      <c r="L1384" t="s">
        <v>31</v>
      </c>
      <c r="M1384" t="s">
        <v>20</v>
      </c>
      <c r="N1384">
        <v>161</v>
      </c>
      <c r="O1384">
        <v>1552</v>
      </c>
      <c r="P1384">
        <v>9</v>
      </c>
      <c r="Q1384" t="s">
        <v>1402</v>
      </c>
      <c r="BA1384" s="1"/>
      <c r="BG1384" s="2"/>
    </row>
    <row r="1385" ht="15" customHeight="1">
      <c r="A1385" t="str">
        <f t="shared" si="105"/>
        <v>2018_12_161_7</v>
      </c>
      <c r="B1385" t="str">
        <f t="shared" si="106"/>
        <v>2018_12_12037</v>
      </c>
      <c r="C1385" s="1" t="s">
        <v>560</v>
      </c>
      <c r="D1385">
        <f t="shared" si="107"/>
        <v>1384</v>
      </c>
      <c r="E1385">
        <v>161</v>
      </c>
      <c r="F1385">
        <f t="shared" si="108"/>
        <v>7</v>
      </c>
      <c r="G1385" s="2" t="str">
        <f t="shared" si="109"/>
        <v/>
      </c>
      <c r="H1385" t="s">
        <v>561</v>
      </c>
      <c r="I1385">
        <v>12037</v>
      </c>
      <c r="J1385">
        <v>3766</v>
      </c>
      <c r="K1385">
        <v>3765</v>
      </c>
      <c r="L1385" t="s">
        <v>31</v>
      </c>
      <c r="M1385" t="s">
        <v>20</v>
      </c>
      <c r="N1385">
        <v>124</v>
      </c>
      <c r="O1385">
        <v>1552</v>
      </c>
      <c r="P1385">
        <v>9</v>
      </c>
      <c r="Q1385" t="s">
        <v>1403</v>
      </c>
      <c r="BA1385" s="1"/>
      <c r="BG1385" s="2"/>
    </row>
    <row r="1386" ht="15" customHeight="1">
      <c r="A1386" t="str">
        <f t="shared" si="105"/>
        <v>2018_12_161_8</v>
      </c>
      <c r="B1386" t="str">
        <f t="shared" si="106"/>
        <v>2018_12_12098</v>
      </c>
      <c r="C1386" s="1" t="s">
        <v>560</v>
      </c>
      <c r="D1386">
        <f t="shared" si="107"/>
        <v>1385</v>
      </c>
      <c r="E1386">
        <v>161</v>
      </c>
      <c r="F1386">
        <f t="shared" si="108"/>
        <v>8</v>
      </c>
      <c r="G1386" s="2" t="str">
        <f t="shared" si="109"/>
        <v>x</v>
      </c>
      <c r="H1386" t="s">
        <v>561</v>
      </c>
      <c r="I1386">
        <v>12098</v>
      </c>
      <c r="J1386">
        <v>3765</v>
      </c>
      <c r="K1386">
        <v>3766</v>
      </c>
      <c r="L1386" t="s">
        <v>20</v>
      </c>
      <c r="M1386" t="s">
        <v>20</v>
      </c>
      <c r="N1386">
        <v>55</v>
      </c>
      <c r="O1386">
        <v>1552</v>
      </c>
      <c r="P1386">
        <v>9</v>
      </c>
      <c r="Q1386" t="s">
        <v>1404</v>
      </c>
      <c r="BA1386" s="1"/>
      <c r="BG1386" s="2"/>
    </row>
    <row r="1387" ht="15" customHeight="1">
      <c r="A1387" t="str">
        <f t="shared" si="105"/>
        <v>2018_12_162_1</v>
      </c>
      <c r="B1387" t="str">
        <f t="shared" si="106"/>
        <v>2018_12_7816</v>
      </c>
      <c r="C1387" s="1" t="s">
        <v>560</v>
      </c>
      <c r="D1387">
        <f t="shared" si="107"/>
        <v>1386</v>
      </c>
      <c r="E1387">
        <v>162</v>
      </c>
      <c r="F1387">
        <f t="shared" si="108"/>
        <v>1</v>
      </c>
      <c r="G1387" s="2" t="str">
        <f t="shared" si="109"/>
        <v/>
      </c>
      <c r="H1387" t="s">
        <v>561</v>
      </c>
      <c r="I1387">
        <v>7816</v>
      </c>
      <c r="J1387">
        <v>3794</v>
      </c>
      <c r="K1387">
        <v>3793</v>
      </c>
      <c r="L1387" t="s">
        <v>19</v>
      </c>
      <c r="M1387" t="s">
        <v>20</v>
      </c>
      <c r="N1387">
        <v>457</v>
      </c>
      <c r="O1387">
        <v>1869</v>
      </c>
      <c r="P1387">
        <v>8</v>
      </c>
      <c r="Q1387" t="s">
        <v>1405</v>
      </c>
      <c r="BA1387" s="1"/>
      <c r="BG1387" s="2"/>
    </row>
    <row r="1388" ht="15" customHeight="1">
      <c r="A1388" t="str">
        <f t="shared" si="105"/>
        <v>2018_12_162_2</v>
      </c>
      <c r="B1388" t="str">
        <f t="shared" si="106"/>
        <v>2018_12_9150</v>
      </c>
      <c r="C1388" s="1" t="s">
        <v>560</v>
      </c>
      <c r="D1388">
        <f t="shared" si="107"/>
        <v>1387</v>
      </c>
      <c r="E1388">
        <v>162</v>
      </c>
      <c r="F1388">
        <f t="shared" si="108"/>
        <v>2</v>
      </c>
      <c r="G1388" s="2" t="str">
        <f t="shared" si="109"/>
        <v/>
      </c>
      <c r="H1388" t="s">
        <v>561</v>
      </c>
      <c r="I1388">
        <v>9150</v>
      </c>
      <c r="J1388">
        <v>3793</v>
      </c>
      <c r="K1388">
        <v>3794</v>
      </c>
      <c r="L1388" t="s">
        <v>31</v>
      </c>
      <c r="M1388" t="s">
        <v>20</v>
      </c>
      <c r="N1388">
        <v>284</v>
      </c>
      <c r="O1388">
        <v>1869</v>
      </c>
      <c r="P1388">
        <v>8</v>
      </c>
      <c r="Q1388" t="s">
        <v>1406</v>
      </c>
      <c r="BA1388" s="1"/>
      <c r="BG1388" s="2"/>
    </row>
    <row r="1389" ht="15" customHeight="1">
      <c r="A1389" t="str">
        <f t="shared" si="105"/>
        <v>2018_12_162_3</v>
      </c>
      <c r="B1389" t="str">
        <f t="shared" si="106"/>
        <v>2018_12_10413</v>
      </c>
      <c r="C1389" s="1" t="s">
        <v>560</v>
      </c>
      <c r="D1389">
        <f t="shared" si="107"/>
        <v>1388</v>
      </c>
      <c r="E1389">
        <v>162</v>
      </c>
      <c r="F1389">
        <f t="shared" si="108"/>
        <v>3</v>
      </c>
      <c r="G1389" s="2" t="str">
        <f t="shared" si="109"/>
        <v/>
      </c>
      <c r="H1389" t="s">
        <v>561</v>
      </c>
      <c r="I1389">
        <v>10413</v>
      </c>
      <c r="J1389">
        <v>3794</v>
      </c>
      <c r="K1389">
        <v>3793</v>
      </c>
      <c r="L1389" t="s">
        <v>31</v>
      </c>
      <c r="M1389" t="s">
        <v>20</v>
      </c>
      <c r="N1389">
        <v>387</v>
      </c>
      <c r="O1389">
        <v>1869</v>
      </c>
      <c r="P1389">
        <v>8</v>
      </c>
      <c r="Q1389" t="s">
        <v>1407</v>
      </c>
      <c r="BA1389" s="1"/>
      <c r="BG1389" s="2"/>
    </row>
    <row r="1390" ht="15" customHeight="1">
      <c r="A1390" t="str">
        <f t="shared" si="105"/>
        <v>2018_12_162_4</v>
      </c>
      <c r="B1390" t="str">
        <f t="shared" si="106"/>
        <v>2018_12_11142</v>
      </c>
      <c r="C1390" s="1" t="s">
        <v>560</v>
      </c>
      <c r="D1390">
        <f t="shared" si="107"/>
        <v>1389</v>
      </c>
      <c r="E1390">
        <v>162</v>
      </c>
      <c r="F1390">
        <f t="shared" si="108"/>
        <v>4</v>
      </c>
      <c r="G1390" s="2" t="str">
        <f t="shared" si="109"/>
        <v/>
      </c>
      <c r="H1390" t="s">
        <v>561</v>
      </c>
      <c r="I1390">
        <v>11142</v>
      </c>
      <c r="J1390">
        <v>3793</v>
      </c>
      <c r="K1390">
        <v>3794</v>
      </c>
      <c r="L1390" t="s">
        <v>31</v>
      </c>
      <c r="M1390" t="s">
        <v>20</v>
      </c>
      <c r="N1390">
        <v>269</v>
      </c>
      <c r="O1390">
        <v>1869</v>
      </c>
      <c r="P1390">
        <v>8</v>
      </c>
      <c r="Q1390" t="s">
        <v>1408</v>
      </c>
      <c r="BA1390" s="1"/>
      <c r="BG1390" s="2"/>
    </row>
    <row r="1391" ht="15" customHeight="1">
      <c r="A1391" t="str">
        <f t="shared" si="105"/>
        <v>2018_12_162_5</v>
      </c>
      <c r="B1391" t="str">
        <f t="shared" si="106"/>
        <v>2018_12_11639</v>
      </c>
      <c r="C1391" s="1" t="s">
        <v>560</v>
      </c>
      <c r="D1391">
        <f t="shared" si="107"/>
        <v>1390</v>
      </c>
      <c r="E1391">
        <v>162</v>
      </c>
      <c r="F1391">
        <f t="shared" si="108"/>
        <v>5</v>
      </c>
      <c r="G1391" s="2" t="str">
        <f t="shared" si="109"/>
        <v/>
      </c>
      <c r="H1391" t="s">
        <v>561</v>
      </c>
      <c r="I1391">
        <v>11639</v>
      </c>
      <c r="J1391">
        <v>3794</v>
      </c>
      <c r="K1391">
        <v>3793</v>
      </c>
      <c r="L1391" t="s">
        <v>31</v>
      </c>
      <c r="M1391" t="s">
        <v>20</v>
      </c>
      <c r="N1391">
        <v>202</v>
      </c>
      <c r="O1391">
        <v>1869</v>
      </c>
      <c r="P1391">
        <v>8</v>
      </c>
      <c r="Q1391" t="s">
        <v>1409</v>
      </c>
      <c r="BA1391" s="1"/>
      <c r="BG1391" s="2"/>
    </row>
    <row r="1392" ht="15" customHeight="1">
      <c r="A1392" t="str">
        <f t="shared" si="105"/>
        <v>2018_12_162_6</v>
      </c>
      <c r="B1392" t="str">
        <f t="shared" si="106"/>
        <v>2018_12_11744</v>
      </c>
      <c r="C1392" s="1" t="s">
        <v>560</v>
      </c>
      <c r="D1392">
        <f t="shared" si="107"/>
        <v>1391</v>
      </c>
      <c r="E1392">
        <v>162</v>
      </c>
      <c r="F1392">
        <f t="shared" si="108"/>
        <v>6</v>
      </c>
      <c r="G1392" s="2" t="str">
        <f t="shared" si="109"/>
        <v/>
      </c>
      <c r="H1392" t="s">
        <v>561</v>
      </c>
      <c r="I1392">
        <v>11744</v>
      </c>
      <c r="J1392">
        <v>3793</v>
      </c>
      <c r="K1392">
        <v>3794</v>
      </c>
      <c r="L1392" t="s">
        <v>31</v>
      </c>
      <c r="M1392" t="s">
        <v>20</v>
      </c>
      <c r="N1392">
        <v>78</v>
      </c>
      <c r="O1392">
        <v>1869</v>
      </c>
      <c r="P1392">
        <v>8</v>
      </c>
      <c r="Q1392" t="s">
        <v>1410</v>
      </c>
      <c r="BA1392" s="1"/>
      <c r="BG1392" s="2"/>
    </row>
    <row r="1393" ht="15" customHeight="1">
      <c r="A1393" t="str">
        <f t="shared" si="105"/>
        <v>2018_12_162_7</v>
      </c>
      <c r="B1393" t="str">
        <f t="shared" si="106"/>
        <v>2018_12_14119</v>
      </c>
      <c r="C1393" s="1" t="s">
        <v>560</v>
      </c>
      <c r="D1393">
        <f t="shared" si="107"/>
        <v>1392</v>
      </c>
      <c r="E1393">
        <v>162</v>
      </c>
      <c r="F1393">
        <f t="shared" si="108"/>
        <v>7</v>
      </c>
      <c r="G1393" s="2" t="str">
        <f t="shared" si="109"/>
        <v>x</v>
      </c>
      <c r="H1393" t="s">
        <v>561</v>
      </c>
      <c r="I1393">
        <v>14119</v>
      </c>
      <c r="J1393">
        <v>3794</v>
      </c>
      <c r="K1393">
        <v>3793</v>
      </c>
      <c r="L1393" t="s">
        <v>20</v>
      </c>
      <c r="M1393" t="s">
        <v>20</v>
      </c>
      <c r="N1393">
        <v>171</v>
      </c>
      <c r="O1393">
        <v>1869</v>
      </c>
      <c r="P1393">
        <v>8</v>
      </c>
      <c r="Q1393" t="s">
        <v>1411</v>
      </c>
      <c r="BA1393" s="1"/>
      <c r="BG1393" s="2"/>
    </row>
    <row r="1394" ht="15" customHeight="1">
      <c r="A1394" t="str">
        <f t="shared" si="105"/>
        <v>2018_12_163_1</v>
      </c>
      <c r="B1394" t="str">
        <f t="shared" si="106"/>
        <v>2018_12_7967</v>
      </c>
      <c r="C1394" s="1" t="s">
        <v>560</v>
      </c>
      <c r="D1394">
        <f t="shared" si="107"/>
        <v>1393</v>
      </c>
      <c r="E1394">
        <v>163</v>
      </c>
      <c r="F1394">
        <f t="shared" si="108"/>
        <v>1</v>
      </c>
      <c r="G1394" s="2" t="str">
        <f t="shared" si="109"/>
        <v/>
      </c>
      <c r="H1394" t="s">
        <v>561</v>
      </c>
      <c r="I1394">
        <v>7967</v>
      </c>
      <c r="J1394">
        <v>3822</v>
      </c>
      <c r="K1394">
        <v>3821</v>
      </c>
      <c r="L1394" t="s">
        <v>19</v>
      </c>
      <c r="M1394" t="s">
        <v>20</v>
      </c>
      <c r="N1394">
        <v>590</v>
      </c>
      <c r="O1394">
        <v>1953</v>
      </c>
      <c r="P1394">
        <v>7</v>
      </c>
      <c r="Q1394" t="s">
        <v>1412</v>
      </c>
      <c r="BA1394" s="1"/>
      <c r="BG1394" s="2"/>
    </row>
    <row r="1395" ht="15" customHeight="1">
      <c r="A1395" t="str">
        <f t="shared" si="105"/>
        <v>2018_12_163_2</v>
      </c>
      <c r="B1395" t="str">
        <f t="shared" si="106"/>
        <v>2018_12_9691</v>
      </c>
      <c r="C1395" s="1" t="s">
        <v>560</v>
      </c>
      <c r="D1395">
        <f t="shared" si="107"/>
        <v>1394</v>
      </c>
      <c r="E1395">
        <v>163</v>
      </c>
      <c r="F1395">
        <f t="shared" si="108"/>
        <v>2</v>
      </c>
      <c r="G1395" s="2" t="str">
        <f t="shared" si="109"/>
        <v/>
      </c>
      <c r="H1395" t="s">
        <v>561</v>
      </c>
      <c r="I1395">
        <v>9691</v>
      </c>
      <c r="J1395">
        <v>3821</v>
      </c>
      <c r="K1395">
        <v>3822</v>
      </c>
      <c r="L1395" t="s">
        <v>31</v>
      </c>
      <c r="M1395" t="s">
        <v>20</v>
      </c>
      <c r="N1395">
        <v>235</v>
      </c>
      <c r="O1395">
        <v>1953</v>
      </c>
      <c r="P1395">
        <v>7</v>
      </c>
      <c r="Q1395" t="s">
        <v>1413</v>
      </c>
      <c r="BA1395" s="1"/>
      <c r="BG1395" s="2"/>
    </row>
    <row r="1396" ht="15" customHeight="1">
      <c r="A1396" t="str">
        <f t="shared" si="105"/>
        <v>2018_12_163_3</v>
      </c>
      <c r="B1396" t="str">
        <f t="shared" si="106"/>
        <v>2018_12_14053</v>
      </c>
      <c r="C1396" s="1" t="s">
        <v>560</v>
      </c>
      <c r="D1396">
        <f t="shared" si="107"/>
        <v>1395</v>
      </c>
      <c r="E1396">
        <v>163</v>
      </c>
      <c r="F1396">
        <f t="shared" si="108"/>
        <v>3</v>
      </c>
      <c r="G1396" s="2" t="str">
        <f t="shared" si="109"/>
        <v/>
      </c>
      <c r="H1396" t="s">
        <v>561</v>
      </c>
      <c r="I1396">
        <v>14053</v>
      </c>
      <c r="J1396">
        <v>3822</v>
      </c>
      <c r="K1396">
        <v>3821</v>
      </c>
      <c r="L1396" t="s">
        <v>31</v>
      </c>
      <c r="M1396" t="s">
        <v>20</v>
      </c>
      <c r="N1396">
        <v>299</v>
      </c>
      <c r="O1396">
        <v>1953</v>
      </c>
      <c r="P1396">
        <v>7</v>
      </c>
      <c r="Q1396" t="s">
        <v>1414</v>
      </c>
      <c r="BA1396" s="1"/>
      <c r="BG1396" s="2"/>
    </row>
    <row r="1397" ht="15" customHeight="1">
      <c r="A1397" t="str">
        <f t="shared" si="105"/>
        <v>2018_12_163_4</v>
      </c>
      <c r="B1397" t="str">
        <f t="shared" si="106"/>
        <v>2018_12_14285</v>
      </c>
      <c r="C1397" s="1" t="s">
        <v>560</v>
      </c>
      <c r="D1397">
        <f t="shared" si="107"/>
        <v>1396</v>
      </c>
      <c r="E1397">
        <v>163</v>
      </c>
      <c r="F1397">
        <f t="shared" si="108"/>
        <v>4</v>
      </c>
      <c r="G1397" s="2" t="str">
        <f t="shared" si="109"/>
        <v>x</v>
      </c>
      <c r="H1397" t="s">
        <v>561</v>
      </c>
      <c r="I1397">
        <v>14285</v>
      </c>
      <c r="J1397">
        <v>3821</v>
      </c>
      <c r="K1397">
        <v>3822</v>
      </c>
      <c r="L1397" t="s">
        <v>20</v>
      </c>
      <c r="M1397" t="s">
        <v>20</v>
      </c>
      <c r="N1397">
        <v>267</v>
      </c>
      <c r="O1397">
        <v>1953</v>
      </c>
      <c r="P1397">
        <v>7</v>
      </c>
      <c r="Q1397" t="s">
        <v>1415</v>
      </c>
      <c r="BA1397" s="1"/>
      <c r="BG1397" s="2"/>
    </row>
    <row r="1398" ht="15" customHeight="1">
      <c r="A1398" t="str">
        <f t="shared" si="105"/>
        <v>2018_12_164_1</v>
      </c>
      <c r="B1398" t="str">
        <f t="shared" si="106"/>
        <v>2018_12_8061</v>
      </c>
      <c r="C1398" s="1" t="s">
        <v>560</v>
      </c>
      <c r="D1398">
        <f t="shared" si="107"/>
        <v>1397</v>
      </c>
      <c r="E1398">
        <v>164</v>
      </c>
      <c r="F1398">
        <f t="shared" si="108"/>
        <v>1</v>
      </c>
      <c r="G1398" s="2" t="str">
        <f t="shared" si="109"/>
        <v/>
      </c>
      <c r="H1398" t="s">
        <v>561</v>
      </c>
      <c r="I1398">
        <v>8061</v>
      </c>
      <c r="J1398">
        <v>3850</v>
      </c>
      <c r="K1398">
        <v>3849</v>
      </c>
      <c r="L1398" t="s">
        <v>19</v>
      </c>
      <c r="M1398" t="s">
        <v>20</v>
      </c>
      <c r="N1398">
        <v>426</v>
      </c>
      <c r="O1398">
        <v>1657</v>
      </c>
      <c r="P1398">
        <v>8</v>
      </c>
      <c r="Q1398" t="s">
        <v>1416</v>
      </c>
      <c r="BA1398" s="1"/>
      <c r="BG1398" s="2"/>
    </row>
    <row r="1399" ht="15" customHeight="1">
      <c r="A1399" t="str">
        <f t="shared" si="105"/>
        <v>2018_12_164_2</v>
      </c>
      <c r="B1399" t="str">
        <f t="shared" si="106"/>
        <v>2018_12_10944</v>
      </c>
      <c r="C1399" s="1" t="s">
        <v>560</v>
      </c>
      <c r="D1399">
        <f t="shared" si="107"/>
        <v>1398</v>
      </c>
      <c r="E1399">
        <v>164</v>
      </c>
      <c r="F1399">
        <f t="shared" si="108"/>
        <v>2</v>
      </c>
      <c r="G1399" s="2" t="str">
        <f t="shared" si="109"/>
        <v/>
      </c>
      <c r="H1399" t="s">
        <v>561</v>
      </c>
      <c r="I1399">
        <v>10944</v>
      </c>
      <c r="J1399">
        <v>3849</v>
      </c>
      <c r="K1399">
        <v>3850</v>
      </c>
      <c r="L1399" t="s">
        <v>31</v>
      </c>
      <c r="M1399" t="s">
        <v>20</v>
      </c>
      <c r="N1399">
        <v>332</v>
      </c>
      <c r="O1399">
        <v>1657</v>
      </c>
      <c r="P1399">
        <v>8</v>
      </c>
      <c r="Q1399" t="s">
        <v>1417</v>
      </c>
      <c r="BA1399" s="1"/>
      <c r="BG1399" s="2"/>
    </row>
    <row r="1400" ht="15" customHeight="1">
      <c r="A1400" t="str">
        <f t="shared" si="105"/>
        <v>2018_12_164_3</v>
      </c>
      <c r="B1400" t="str">
        <f t="shared" si="106"/>
        <v>2018_12_11033</v>
      </c>
      <c r="C1400" s="1" t="s">
        <v>560</v>
      </c>
      <c r="D1400">
        <f t="shared" si="107"/>
        <v>1399</v>
      </c>
      <c r="E1400">
        <v>164</v>
      </c>
      <c r="F1400">
        <f t="shared" si="108"/>
        <v>3</v>
      </c>
      <c r="G1400" s="2" t="str">
        <f t="shared" si="109"/>
        <v/>
      </c>
      <c r="H1400" t="s">
        <v>561</v>
      </c>
      <c r="I1400">
        <v>11033</v>
      </c>
      <c r="J1400">
        <v>3850</v>
      </c>
      <c r="K1400">
        <v>3849</v>
      </c>
      <c r="L1400" t="s">
        <v>31</v>
      </c>
      <c r="M1400" t="s">
        <v>20</v>
      </c>
      <c r="N1400">
        <v>359</v>
      </c>
      <c r="O1400">
        <v>1657</v>
      </c>
      <c r="P1400">
        <v>8</v>
      </c>
      <c r="Q1400" t="s">
        <v>1418</v>
      </c>
      <c r="BA1400" s="1"/>
      <c r="BG1400" s="2"/>
    </row>
    <row r="1401" ht="15" customHeight="1">
      <c r="A1401" t="str">
        <f t="shared" si="105"/>
        <v>2018_12_164_4</v>
      </c>
      <c r="B1401" t="str">
        <f t="shared" si="106"/>
        <v>2018_12_11416</v>
      </c>
      <c r="C1401" s="1" t="s">
        <v>560</v>
      </c>
      <c r="D1401">
        <f t="shared" si="107"/>
        <v>1400</v>
      </c>
      <c r="E1401">
        <v>164</v>
      </c>
      <c r="F1401">
        <f t="shared" si="108"/>
        <v>4</v>
      </c>
      <c r="G1401" s="2" t="str">
        <f t="shared" si="109"/>
        <v/>
      </c>
      <c r="H1401" t="s">
        <v>561</v>
      </c>
      <c r="I1401">
        <v>11416</v>
      </c>
      <c r="J1401">
        <v>3849</v>
      </c>
      <c r="K1401">
        <v>3850</v>
      </c>
      <c r="L1401" t="s">
        <v>31</v>
      </c>
      <c r="M1401" t="s">
        <v>20</v>
      </c>
      <c r="N1401">
        <v>238</v>
      </c>
      <c r="O1401">
        <v>1657</v>
      </c>
      <c r="P1401">
        <v>8</v>
      </c>
      <c r="Q1401" t="s">
        <v>1419</v>
      </c>
      <c r="BA1401" s="1"/>
      <c r="BG1401" s="2"/>
    </row>
    <row r="1402" ht="15" customHeight="1">
      <c r="A1402" t="str">
        <f t="shared" si="105"/>
        <v>2018_12_164_5</v>
      </c>
      <c r="B1402" t="str">
        <f t="shared" si="106"/>
        <v>2018_12_11579</v>
      </c>
      <c r="C1402" s="1" t="s">
        <v>560</v>
      </c>
      <c r="D1402">
        <f t="shared" si="107"/>
        <v>1401</v>
      </c>
      <c r="E1402">
        <v>164</v>
      </c>
      <c r="F1402">
        <f t="shared" si="108"/>
        <v>5</v>
      </c>
      <c r="G1402" s="2" t="str">
        <f t="shared" si="109"/>
        <v/>
      </c>
      <c r="H1402" t="s">
        <v>561</v>
      </c>
      <c r="I1402">
        <v>11579</v>
      </c>
      <c r="J1402">
        <v>3850</v>
      </c>
      <c r="K1402">
        <v>3849</v>
      </c>
      <c r="L1402" t="s">
        <v>31</v>
      </c>
      <c r="M1402" t="s">
        <v>20</v>
      </c>
      <c r="N1402">
        <v>129</v>
      </c>
      <c r="O1402">
        <v>1657</v>
      </c>
      <c r="P1402">
        <v>8</v>
      </c>
      <c r="Q1402" t="s">
        <v>1420</v>
      </c>
      <c r="BA1402" s="1"/>
      <c r="BG1402" s="2"/>
    </row>
    <row r="1403" ht="15" customHeight="1">
      <c r="A1403" t="str">
        <f t="shared" si="105"/>
        <v>2018_12_164_6</v>
      </c>
      <c r="B1403" t="str">
        <f t="shared" si="106"/>
        <v>2018_12_12262</v>
      </c>
      <c r="C1403" s="1" t="s">
        <v>560</v>
      </c>
      <c r="D1403">
        <f t="shared" si="107"/>
        <v>1402</v>
      </c>
      <c r="E1403">
        <v>164</v>
      </c>
      <c r="F1403">
        <f t="shared" si="108"/>
        <v>6</v>
      </c>
      <c r="G1403" s="2" t="str">
        <f t="shared" si="109"/>
        <v/>
      </c>
      <c r="H1403" t="s">
        <v>561</v>
      </c>
      <c r="I1403">
        <v>12262</v>
      </c>
      <c r="J1403">
        <v>3849</v>
      </c>
      <c r="K1403">
        <v>3850</v>
      </c>
      <c r="L1403" t="s">
        <v>31</v>
      </c>
      <c r="M1403" t="s">
        <v>20</v>
      </c>
      <c r="N1403">
        <v>111</v>
      </c>
      <c r="O1403">
        <v>1657</v>
      </c>
      <c r="P1403">
        <v>8</v>
      </c>
      <c r="Q1403" t="s">
        <v>1421</v>
      </c>
      <c r="BA1403" s="1"/>
      <c r="BG1403" s="2"/>
    </row>
    <row r="1404" ht="15" customHeight="1">
      <c r="A1404" t="str">
        <f t="shared" si="105"/>
        <v>2018_12_164_7</v>
      </c>
      <c r="B1404" t="str">
        <f t="shared" si="106"/>
        <v>2018_12_12300</v>
      </c>
      <c r="C1404" s="1" t="s">
        <v>560</v>
      </c>
      <c r="D1404">
        <f t="shared" si="107"/>
        <v>1403</v>
      </c>
      <c r="E1404">
        <v>164</v>
      </c>
      <c r="F1404">
        <f t="shared" si="108"/>
        <v>7</v>
      </c>
      <c r="G1404" s="2" t="str">
        <f t="shared" si="109"/>
        <v>x</v>
      </c>
      <c r="H1404" t="s">
        <v>561</v>
      </c>
      <c r="I1404">
        <v>12300</v>
      </c>
      <c r="J1404">
        <v>3850</v>
      </c>
      <c r="K1404">
        <v>3849</v>
      </c>
      <c r="L1404" t="s">
        <v>20</v>
      </c>
      <c r="M1404" t="s">
        <v>20</v>
      </c>
      <c r="N1404">
        <v>41</v>
      </c>
      <c r="O1404">
        <v>1657</v>
      </c>
      <c r="P1404">
        <v>8</v>
      </c>
      <c r="Q1404" t="s">
        <v>1422</v>
      </c>
      <c r="BA1404" s="1"/>
      <c r="BG1404" s="2"/>
    </row>
    <row r="1405" ht="15" customHeight="1">
      <c r="A1405" t="str">
        <f t="shared" si="105"/>
        <v>2018_12_167_1</v>
      </c>
      <c r="B1405" t="str">
        <f t="shared" si="106"/>
        <v>2018_12_8105</v>
      </c>
      <c r="C1405" s="1" t="s">
        <v>560</v>
      </c>
      <c r="D1405">
        <f t="shared" si="107"/>
        <v>1404</v>
      </c>
      <c r="E1405">
        <v>167</v>
      </c>
      <c r="F1405">
        <f t="shared" si="108"/>
        <v>1</v>
      </c>
      <c r="G1405" s="2" t="str">
        <f t="shared" si="109"/>
        <v/>
      </c>
      <c r="H1405" t="s">
        <v>561</v>
      </c>
      <c r="I1405">
        <v>8105</v>
      </c>
      <c r="J1405">
        <v>3906</v>
      </c>
      <c r="K1405">
        <v>3905</v>
      </c>
      <c r="L1405" t="s">
        <v>19</v>
      </c>
      <c r="M1405" t="s">
        <v>20</v>
      </c>
      <c r="N1405">
        <v>24</v>
      </c>
      <c r="O1405">
        <v>1009</v>
      </c>
      <c r="P1405">
        <v>6</v>
      </c>
      <c r="Q1405" t="s">
        <v>1423</v>
      </c>
      <c r="BA1405" s="1"/>
      <c r="BG1405" s="2"/>
    </row>
    <row r="1406" ht="15" customHeight="1">
      <c r="A1406" t="str">
        <f t="shared" si="105"/>
        <v>2018_12_167_2</v>
      </c>
      <c r="B1406" t="str">
        <f t="shared" si="106"/>
        <v>2018_12_10964</v>
      </c>
      <c r="C1406" s="1" t="s">
        <v>560</v>
      </c>
      <c r="D1406">
        <f t="shared" si="107"/>
        <v>1405</v>
      </c>
      <c r="E1406">
        <v>167</v>
      </c>
      <c r="F1406">
        <f t="shared" si="108"/>
        <v>2</v>
      </c>
      <c r="G1406" s="2" t="str">
        <f t="shared" si="109"/>
        <v/>
      </c>
      <c r="H1406" t="s">
        <v>561</v>
      </c>
      <c r="I1406">
        <v>10964</v>
      </c>
      <c r="J1406">
        <v>3905</v>
      </c>
      <c r="K1406">
        <v>3906</v>
      </c>
      <c r="L1406" t="s">
        <v>31</v>
      </c>
      <c r="M1406" t="s">
        <v>20</v>
      </c>
      <c r="N1406">
        <v>332</v>
      </c>
      <c r="O1406">
        <v>1009</v>
      </c>
      <c r="P1406">
        <v>6</v>
      </c>
      <c r="Q1406" t="s">
        <v>1417</v>
      </c>
      <c r="BA1406" s="1"/>
      <c r="BG1406" s="2"/>
    </row>
    <row r="1407" ht="15" customHeight="1">
      <c r="A1407" t="str">
        <f t="shared" si="105"/>
        <v>2018_12_167_3</v>
      </c>
      <c r="B1407" t="str">
        <f t="shared" si="106"/>
        <v>2018_12_11198</v>
      </c>
      <c r="C1407" s="1" t="s">
        <v>560</v>
      </c>
      <c r="D1407">
        <f t="shared" si="107"/>
        <v>1406</v>
      </c>
      <c r="E1407">
        <v>167</v>
      </c>
      <c r="F1407">
        <f t="shared" si="108"/>
        <v>3</v>
      </c>
      <c r="G1407" s="2" t="str">
        <f t="shared" si="109"/>
        <v/>
      </c>
      <c r="H1407" t="s">
        <v>561</v>
      </c>
      <c r="I1407">
        <v>11198</v>
      </c>
      <c r="J1407">
        <v>3906</v>
      </c>
      <c r="K1407">
        <v>3905</v>
      </c>
      <c r="L1407" t="s">
        <v>31</v>
      </c>
      <c r="M1407" t="s">
        <v>20</v>
      </c>
      <c r="N1407">
        <v>370</v>
      </c>
      <c r="O1407">
        <v>1009</v>
      </c>
      <c r="P1407">
        <v>6</v>
      </c>
      <c r="Q1407" t="s">
        <v>1424</v>
      </c>
      <c r="BA1407" s="1"/>
      <c r="BG1407" s="2"/>
    </row>
    <row r="1408" ht="15" customHeight="1">
      <c r="A1408" t="str">
        <f t="shared" si="105"/>
        <v>2018_12_167_4</v>
      </c>
      <c r="B1408" t="str">
        <f t="shared" si="106"/>
        <v>2018_12_11437</v>
      </c>
      <c r="C1408" s="1" t="s">
        <v>560</v>
      </c>
      <c r="D1408">
        <f t="shared" si="107"/>
        <v>1407</v>
      </c>
      <c r="E1408">
        <v>167</v>
      </c>
      <c r="F1408">
        <f t="shared" si="108"/>
        <v>4</v>
      </c>
      <c r="G1408" s="2" t="str">
        <f t="shared" si="109"/>
        <v/>
      </c>
      <c r="H1408" t="s">
        <v>561</v>
      </c>
      <c r="I1408">
        <v>11437</v>
      </c>
      <c r="J1408">
        <v>3905</v>
      </c>
      <c r="K1408">
        <v>3906</v>
      </c>
      <c r="L1408" t="s">
        <v>31</v>
      </c>
      <c r="M1408" t="s">
        <v>20</v>
      </c>
      <c r="N1408">
        <v>233</v>
      </c>
      <c r="O1408">
        <v>1009</v>
      </c>
      <c r="P1408">
        <v>6</v>
      </c>
      <c r="Q1408" t="s">
        <v>1425</v>
      </c>
      <c r="BA1408" s="1"/>
      <c r="BG1408" s="2"/>
    </row>
    <row r="1409" ht="15" customHeight="1">
      <c r="A1409" t="str">
        <f t="shared" si="105"/>
        <v>2018_12_167_5</v>
      </c>
      <c r="B1409" t="str">
        <f t="shared" si="106"/>
        <v>2018_12_11761</v>
      </c>
      <c r="C1409" s="1" t="s">
        <v>560</v>
      </c>
      <c r="D1409">
        <f t="shared" si="107"/>
        <v>1408</v>
      </c>
      <c r="E1409">
        <v>167</v>
      </c>
      <c r="F1409">
        <f t="shared" si="108"/>
        <v>5</v>
      </c>
      <c r="G1409" s="2" t="str">
        <f t="shared" si="109"/>
        <v>x</v>
      </c>
      <c r="H1409" t="s">
        <v>561</v>
      </c>
      <c r="I1409">
        <v>11761</v>
      </c>
      <c r="J1409">
        <v>3906</v>
      </c>
      <c r="K1409">
        <v>3905</v>
      </c>
      <c r="L1409" t="s">
        <v>20</v>
      </c>
      <c r="M1409" t="s">
        <v>20</v>
      </c>
      <c r="N1409">
        <v>29</v>
      </c>
      <c r="O1409">
        <v>1009</v>
      </c>
      <c r="P1409">
        <v>6</v>
      </c>
      <c r="Q1409" t="s">
        <v>1426</v>
      </c>
      <c r="BA1409" s="1"/>
      <c r="BG1409" s="2"/>
    </row>
    <row r="1410" ht="15" customHeight="1">
      <c r="A1410" t="str">
        <f t="shared" ref="A1410:A1473" si="110">CONCATENATE($C1410,"_",$E1410,"_",$F1410)</f>
        <v>2018_12_168_1</v>
      </c>
      <c r="B1410" t="str">
        <f t="shared" ref="B1410:B1473" si="111">CONCATENATE($C1410,"_",$I1410)</f>
        <v>2018_12_8628</v>
      </c>
      <c r="C1410" s="1" t="s">
        <v>560</v>
      </c>
      <c r="D1410">
        <f t="shared" ref="D1410:D1473" si="112">IF(ISNUMBER($D1409),$D1409+1,1)</f>
        <v>1409</v>
      </c>
      <c r="E1410">
        <v>168</v>
      </c>
      <c r="F1410">
        <f t="shared" ref="F1410:F1473" si="113">IF($E1410="","",IF($E1410=$E1409,$F1409+1,1))</f>
        <v>1</v>
      </c>
      <c r="G1410" s="2" t="str">
        <f t="shared" ref="G1410:G1473" si="114">IF($E1411=$E1410,"","x")</f>
        <v/>
      </c>
      <c r="H1410" t="s">
        <v>561</v>
      </c>
      <c r="I1410">
        <v>8628</v>
      </c>
      <c r="J1410">
        <v>3934</v>
      </c>
      <c r="K1410">
        <v>3933</v>
      </c>
      <c r="L1410" t="s">
        <v>19</v>
      </c>
      <c r="M1410" t="s">
        <v>20</v>
      </c>
      <c r="N1410">
        <v>203</v>
      </c>
      <c r="O1410">
        <v>1862</v>
      </c>
      <c r="P1410">
        <v>9</v>
      </c>
      <c r="Q1410" t="s">
        <v>1427</v>
      </c>
      <c r="BA1410" s="1"/>
      <c r="BG1410" s="2"/>
    </row>
    <row r="1411" ht="15" customHeight="1">
      <c r="A1411" t="str">
        <f t="shared" si="110"/>
        <v>2018_12_168_2</v>
      </c>
      <c r="B1411" t="str">
        <f t="shared" si="111"/>
        <v>2018_12_9408</v>
      </c>
      <c r="C1411" s="1" t="s">
        <v>560</v>
      </c>
      <c r="D1411">
        <f t="shared" si="112"/>
        <v>1410</v>
      </c>
      <c r="E1411">
        <v>168</v>
      </c>
      <c r="F1411">
        <f t="shared" si="113"/>
        <v>2</v>
      </c>
      <c r="G1411" s="2" t="str">
        <f t="shared" si="114"/>
        <v/>
      </c>
      <c r="H1411" t="s">
        <v>561</v>
      </c>
      <c r="I1411">
        <v>9408</v>
      </c>
      <c r="J1411">
        <v>3933</v>
      </c>
      <c r="K1411">
        <v>3934</v>
      </c>
      <c r="L1411" t="s">
        <v>31</v>
      </c>
      <c r="M1411" t="s">
        <v>20</v>
      </c>
      <c r="N1411">
        <v>293</v>
      </c>
      <c r="O1411">
        <v>1862</v>
      </c>
      <c r="P1411">
        <v>9</v>
      </c>
      <c r="Q1411" t="s">
        <v>1428</v>
      </c>
      <c r="BA1411" s="1"/>
      <c r="BG1411" s="2"/>
    </row>
    <row r="1412" ht="15" customHeight="1">
      <c r="A1412" t="str">
        <f t="shared" si="110"/>
        <v>2018_12_168_3</v>
      </c>
      <c r="B1412" t="str">
        <f t="shared" si="111"/>
        <v>2018_12_9660</v>
      </c>
      <c r="C1412" s="1" t="s">
        <v>560</v>
      </c>
      <c r="D1412">
        <f t="shared" si="112"/>
        <v>1411</v>
      </c>
      <c r="E1412">
        <v>168</v>
      </c>
      <c r="F1412">
        <f t="shared" si="113"/>
        <v>3</v>
      </c>
      <c r="G1412" s="2" t="str">
        <f t="shared" si="114"/>
        <v/>
      </c>
      <c r="H1412" t="s">
        <v>561</v>
      </c>
      <c r="I1412">
        <v>9660</v>
      </c>
      <c r="J1412">
        <v>3934</v>
      </c>
      <c r="K1412">
        <v>3933</v>
      </c>
      <c r="L1412" t="s">
        <v>31</v>
      </c>
      <c r="M1412" t="s">
        <v>20</v>
      </c>
      <c r="N1412">
        <v>311</v>
      </c>
      <c r="O1412">
        <v>1862</v>
      </c>
      <c r="P1412">
        <v>9</v>
      </c>
      <c r="Q1412" t="s">
        <v>1429</v>
      </c>
      <c r="BA1412" s="1"/>
      <c r="BG1412" s="2"/>
    </row>
    <row r="1413" ht="15" customHeight="1">
      <c r="A1413" t="str">
        <f t="shared" si="110"/>
        <v>2018_12_168_4</v>
      </c>
      <c r="B1413" t="str">
        <f t="shared" si="111"/>
        <v>2018_12_10776</v>
      </c>
      <c r="C1413" s="1" t="s">
        <v>560</v>
      </c>
      <c r="D1413">
        <f t="shared" si="112"/>
        <v>1412</v>
      </c>
      <c r="E1413">
        <v>168</v>
      </c>
      <c r="F1413">
        <f t="shared" si="113"/>
        <v>4</v>
      </c>
      <c r="G1413" s="2" t="str">
        <f t="shared" si="114"/>
        <v/>
      </c>
      <c r="H1413" t="s">
        <v>561</v>
      </c>
      <c r="I1413">
        <v>10776</v>
      </c>
      <c r="J1413">
        <v>3933</v>
      </c>
      <c r="K1413">
        <v>3934</v>
      </c>
      <c r="L1413" t="s">
        <v>31</v>
      </c>
      <c r="M1413" t="s">
        <v>20</v>
      </c>
      <c r="N1413">
        <v>364</v>
      </c>
      <c r="O1413">
        <v>1862</v>
      </c>
      <c r="P1413">
        <v>9</v>
      </c>
      <c r="Q1413" t="s">
        <v>1430</v>
      </c>
      <c r="BA1413" s="1"/>
      <c r="BG1413" s="2"/>
    </row>
    <row r="1414" ht="15" customHeight="1">
      <c r="A1414" t="str">
        <f t="shared" si="110"/>
        <v>2018_12_168_5</v>
      </c>
      <c r="B1414" t="str">
        <f t="shared" si="111"/>
        <v>2018_12_11602</v>
      </c>
      <c r="C1414" s="1" t="s">
        <v>560</v>
      </c>
      <c r="D1414">
        <f t="shared" si="112"/>
        <v>1413</v>
      </c>
      <c r="E1414">
        <v>168</v>
      </c>
      <c r="F1414">
        <f t="shared" si="113"/>
        <v>5</v>
      </c>
      <c r="G1414" s="2" t="str">
        <f t="shared" si="114"/>
        <v/>
      </c>
      <c r="H1414" t="s">
        <v>561</v>
      </c>
      <c r="I1414">
        <v>11602</v>
      </c>
      <c r="J1414">
        <v>3934</v>
      </c>
      <c r="K1414">
        <v>3933</v>
      </c>
      <c r="L1414" t="s">
        <v>31</v>
      </c>
      <c r="M1414" t="s">
        <v>20</v>
      </c>
      <c r="N1414">
        <v>341</v>
      </c>
      <c r="O1414">
        <v>1862</v>
      </c>
      <c r="P1414">
        <v>9</v>
      </c>
      <c r="Q1414" t="s">
        <v>1431</v>
      </c>
      <c r="BA1414" s="1"/>
      <c r="BG1414" s="2"/>
    </row>
    <row r="1415" ht="15" customHeight="1">
      <c r="A1415" t="str">
        <f t="shared" si="110"/>
        <v>2018_12_168_6</v>
      </c>
      <c r="B1415" t="str">
        <f t="shared" si="111"/>
        <v>2018_12_12443</v>
      </c>
      <c r="C1415" s="1" t="s">
        <v>560</v>
      </c>
      <c r="D1415">
        <f t="shared" si="112"/>
        <v>1414</v>
      </c>
      <c r="E1415">
        <v>168</v>
      </c>
      <c r="F1415">
        <f t="shared" si="113"/>
        <v>6</v>
      </c>
      <c r="G1415" s="2" t="str">
        <f t="shared" si="114"/>
        <v/>
      </c>
      <c r="H1415" t="s">
        <v>561</v>
      </c>
      <c r="I1415">
        <v>12443</v>
      </c>
      <c r="J1415">
        <v>3933</v>
      </c>
      <c r="K1415">
        <v>3934</v>
      </c>
      <c r="L1415" t="s">
        <v>31</v>
      </c>
      <c r="M1415" t="s">
        <v>20</v>
      </c>
      <c r="N1415">
        <v>117</v>
      </c>
      <c r="O1415">
        <v>1862</v>
      </c>
      <c r="P1415">
        <v>9</v>
      </c>
      <c r="Q1415" t="s">
        <v>1432</v>
      </c>
      <c r="BA1415" s="1"/>
      <c r="BG1415" s="2"/>
    </row>
    <row r="1416" ht="15" customHeight="1">
      <c r="A1416" t="str">
        <f t="shared" si="110"/>
        <v>2018_12_168_7</v>
      </c>
      <c r="B1416" t="str">
        <f t="shared" si="111"/>
        <v>2018_12_12597</v>
      </c>
      <c r="C1416" s="1" t="s">
        <v>560</v>
      </c>
      <c r="D1416">
        <f t="shared" si="112"/>
        <v>1415</v>
      </c>
      <c r="E1416">
        <v>168</v>
      </c>
      <c r="F1416">
        <f t="shared" si="113"/>
        <v>7</v>
      </c>
      <c r="G1416" s="2" t="str">
        <f t="shared" si="114"/>
        <v/>
      </c>
      <c r="H1416" t="s">
        <v>561</v>
      </c>
      <c r="I1416">
        <v>12597</v>
      </c>
      <c r="J1416">
        <v>3934</v>
      </c>
      <c r="K1416">
        <v>3933</v>
      </c>
      <c r="L1416" t="s">
        <v>31</v>
      </c>
      <c r="M1416" t="s">
        <v>20</v>
      </c>
      <c r="N1416">
        <v>124</v>
      </c>
      <c r="O1416">
        <v>1862</v>
      </c>
      <c r="P1416">
        <v>9</v>
      </c>
      <c r="Q1416" t="s">
        <v>1433</v>
      </c>
      <c r="BA1416" s="1"/>
      <c r="BG1416" s="2"/>
    </row>
    <row r="1417" ht="15" customHeight="1">
      <c r="A1417" t="str">
        <f t="shared" si="110"/>
        <v>2018_12_168_8</v>
      </c>
      <c r="B1417" t="str">
        <f t="shared" si="111"/>
        <v>2018_12_12663</v>
      </c>
      <c r="C1417" s="1" t="s">
        <v>560</v>
      </c>
      <c r="D1417">
        <f t="shared" si="112"/>
        <v>1416</v>
      </c>
      <c r="E1417">
        <v>168</v>
      </c>
      <c r="F1417">
        <f t="shared" si="113"/>
        <v>8</v>
      </c>
      <c r="G1417" s="2" t="str">
        <f t="shared" si="114"/>
        <v>x</v>
      </c>
      <c r="H1417" t="s">
        <v>561</v>
      </c>
      <c r="I1417">
        <v>12663</v>
      </c>
      <c r="J1417">
        <v>3933</v>
      </c>
      <c r="K1417">
        <v>3934</v>
      </c>
      <c r="L1417" t="s">
        <v>20</v>
      </c>
      <c r="M1417" t="s">
        <v>20</v>
      </c>
      <c r="N1417">
        <v>88</v>
      </c>
      <c r="O1417">
        <v>1862</v>
      </c>
      <c r="P1417">
        <v>9</v>
      </c>
      <c r="Q1417" t="s">
        <v>1434</v>
      </c>
      <c r="BA1417" s="1"/>
      <c r="BG1417" s="2"/>
    </row>
    <row r="1418" ht="15" customHeight="1">
      <c r="A1418" t="str">
        <f t="shared" si="110"/>
        <v>2018_12_169_1</v>
      </c>
      <c r="B1418" t="str">
        <f t="shared" si="111"/>
        <v>2018_12_7989</v>
      </c>
      <c r="C1418" s="1" t="s">
        <v>560</v>
      </c>
      <c r="D1418">
        <f t="shared" si="112"/>
        <v>1417</v>
      </c>
      <c r="E1418">
        <v>169</v>
      </c>
      <c r="F1418">
        <f t="shared" si="113"/>
        <v>1</v>
      </c>
      <c r="G1418" s="2" t="str">
        <f t="shared" si="114"/>
        <v/>
      </c>
      <c r="H1418" t="s">
        <v>561</v>
      </c>
      <c r="I1418">
        <v>7989</v>
      </c>
      <c r="J1418">
        <v>3962</v>
      </c>
      <c r="K1418">
        <v>3961</v>
      </c>
      <c r="L1418" t="s">
        <v>19</v>
      </c>
      <c r="M1418" t="s">
        <v>20</v>
      </c>
      <c r="N1418">
        <v>117</v>
      </c>
      <c r="O1418">
        <v>1010</v>
      </c>
      <c r="P1418">
        <v>8</v>
      </c>
      <c r="Q1418" t="s">
        <v>1435</v>
      </c>
      <c r="BA1418" s="1"/>
      <c r="BG1418" s="2"/>
    </row>
    <row r="1419" ht="15" customHeight="1">
      <c r="A1419" t="str">
        <f t="shared" si="110"/>
        <v>2018_12_169_2</v>
      </c>
      <c r="B1419" t="str">
        <f t="shared" si="111"/>
        <v>2018_12_9406</v>
      </c>
      <c r="C1419" s="1" t="s">
        <v>560</v>
      </c>
      <c r="D1419">
        <f t="shared" si="112"/>
        <v>1418</v>
      </c>
      <c r="E1419">
        <v>169</v>
      </c>
      <c r="F1419">
        <f t="shared" si="113"/>
        <v>2</v>
      </c>
      <c r="G1419" s="2" t="str">
        <f t="shared" si="114"/>
        <v/>
      </c>
      <c r="H1419" t="s">
        <v>561</v>
      </c>
      <c r="I1419">
        <v>9406</v>
      </c>
      <c r="J1419">
        <v>3961</v>
      </c>
      <c r="K1419">
        <v>3962</v>
      </c>
      <c r="L1419" t="s">
        <v>31</v>
      </c>
      <c r="M1419" t="s">
        <v>20</v>
      </c>
      <c r="N1419">
        <v>216</v>
      </c>
      <c r="O1419">
        <v>1010</v>
      </c>
      <c r="P1419">
        <v>8</v>
      </c>
      <c r="Q1419" t="s">
        <v>1436</v>
      </c>
      <c r="BA1419" s="1"/>
      <c r="BG1419" s="2"/>
    </row>
    <row r="1420" ht="15" customHeight="1">
      <c r="A1420" t="str">
        <f t="shared" si="110"/>
        <v>2018_12_169_3</v>
      </c>
      <c r="B1420" t="str">
        <f t="shared" si="111"/>
        <v>2018_12_9458</v>
      </c>
      <c r="C1420" s="1" t="s">
        <v>560</v>
      </c>
      <c r="D1420">
        <f t="shared" si="112"/>
        <v>1419</v>
      </c>
      <c r="E1420">
        <v>169</v>
      </c>
      <c r="F1420">
        <f t="shared" si="113"/>
        <v>3</v>
      </c>
      <c r="G1420" s="2" t="str">
        <f t="shared" si="114"/>
        <v/>
      </c>
      <c r="H1420" t="s">
        <v>561</v>
      </c>
      <c r="I1420">
        <v>9458</v>
      </c>
      <c r="J1420">
        <v>3962</v>
      </c>
      <c r="K1420">
        <v>3961</v>
      </c>
      <c r="L1420" t="s">
        <v>31</v>
      </c>
      <c r="M1420" t="s">
        <v>20</v>
      </c>
      <c r="N1420">
        <v>164</v>
      </c>
      <c r="O1420">
        <v>1010</v>
      </c>
      <c r="P1420">
        <v>8</v>
      </c>
      <c r="Q1420" t="s">
        <v>1437</v>
      </c>
      <c r="BA1420" s="1"/>
      <c r="BG1420" s="2"/>
    </row>
    <row r="1421" ht="15" customHeight="1">
      <c r="A1421" t="str">
        <f t="shared" si="110"/>
        <v>2018_12_169_4</v>
      </c>
      <c r="B1421" t="str">
        <f t="shared" si="111"/>
        <v>2018_12_9482</v>
      </c>
      <c r="C1421" s="1" t="s">
        <v>560</v>
      </c>
      <c r="D1421">
        <f t="shared" si="112"/>
        <v>1420</v>
      </c>
      <c r="E1421">
        <v>169</v>
      </c>
      <c r="F1421">
        <f t="shared" si="113"/>
        <v>4</v>
      </c>
      <c r="G1421" s="2" t="str">
        <f t="shared" si="114"/>
        <v/>
      </c>
      <c r="H1421" t="s">
        <v>561</v>
      </c>
      <c r="I1421">
        <v>9482</v>
      </c>
      <c r="J1421">
        <v>3961</v>
      </c>
      <c r="K1421">
        <v>3962</v>
      </c>
      <c r="L1421" t="s">
        <v>31</v>
      </c>
      <c r="M1421" t="s">
        <v>20</v>
      </c>
      <c r="N1421">
        <v>168</v>
      </c>
      <c r="O1421">
        <v>1010</v>
      </c>
      <c r="P1421">
        <v>8</v>
      </c>
      <c r="Q1421" t="s">
        <v>1438</v>
      </c>
      <c r="BA1421" s="1"/>
      <c r="BG1421" s="2"/>
    </row>
    <row r="1422" ht="15" customHeight="1">
      <c r="A1422" t="str">
        <f t="shared" si="110"/>
        <v>2018_12_169_5</v>
      </c>
      <c r="B1422" t="str">
        <f t="shared" si="111"/>
        <v>2018_12_9526</v>
      </c>
      <c r="C1422" s="1" t="s">
        <v>560</v>
      </c>
      <c r="D1422">
        <f t="shared" si="112"/>
        <v>1421</v>
      </c>
      <c r="E1422">
        <v>169</v>
      </c>
      <c r="F1422">
        <f t="shared" si="113"/>
        <v>5</v>
      </c>
      <c r="G1422" s="2" t="str">
        <f t="shared" si="114"/>
        <v/>
      </c>
      <c r="H1422" t="s">
        <v>561</v>
      </c>
      <c r="I1422">
        <v>9526</v>
      </c>
      <c r="J1422">
        <v>3962</v>
      </c>
      <c r="K1422">
        <v>3961</v>
      </c>
      <c r="L1422" t="s">
        <v>31</v>
      </c>
      <c r="M1422" t="s">
        <v>20</v>
      </c>
      <c r="N1422">
        <v>92</v>
      </c>
      <c r="O1422">
        <v>1010</v>
      </c>
      <c r="P1422">
        <v>8</v>
      </c>
      <c r="Q1422" t="s">
        <v>1439</v>
      </c>
      <c r="BA1422" s="1"/>
      <c r="BG1422" s="2"/>
    </row>
    <row r="1423" ht="15" customHeight="1">
      <c r="A1423" t="str">
        <f t="shared" si="110"/>
        <v>2018_12_169_6</v>
      </c>
      <c r="B1423" t="str">
        <f t="shared" si="111"/>
        <v>2018_12_9613</v>
      </c>
      <c r="C1423" s="1" t="s">
        <v>560</v>
      </c>
      <c r="D1423">
        <f t="shared" si="112"/>
        <v>1422</v>
      </c>
      <c r="E1423">
        <v>169</v>
      </c>
      <c r="F1423">
        <f t="shared" si="113"/>
        <v>6</v>
      </c>
      <c r="G1423" s="2" t="str">
        <f t="shared" si="114"/>
        <v/>
      </c>
      <c r="H1423" t="s">
        <v>561</v>
      </c>
      <c r="I1423">
        <v>9613</v>
      </c>
      <c r="J1423">
        <v>3961</v>
      </c>
      <c r="K1423">
        <v>3962</v>
      </c>
      <c r="L1423" t="s">
        <v>31</v>
      </c>
      <c r="M1423" t="s">
        <v>20</v>
      </c>
      <c r="N1423">
        <v>199</v>
      </c>
      <c r="O1423">
        <v>1010</v>
      </c>
      <c r="P1423">
        <v>8</v>
      </c>
      <c r="Q1423" t="s">
        <v>1440</v>
      </c>
      <c r="BA1423" s="1"/>
      <c r="BG1423" s="2"/>
    </row>
    <row r="1424" ht="15" customHeight="1">
      <c r="A1424" t="str">
        <f t="shared" si="110"/>
        <v>2018_12_169_7</v>
      </c>
      <c r="B1424" t="str">
        <f t="shared" si="111"/>
        <v>2018_12_9647</v>
      </c>
      <c r="C1424" s="1" t="s">
        <v>560</v>
      </c>
      <c r="D1424">
        <f t="shared" si="112"/>
        <v>1423</v>
      </c>
      <c r="E1424">
        <v>169</v>
      </c>
      <c r="F1424">
        <f t="shared" si="113"/>
        <v>7</v>
      </c>
      <c r="G1424" s="2" t="str">
        <f t="shared" si="114"/>
        <v>x</v>
      </c>
      <c r="H1424" t="s">
        <v>561</v>
      </c>
      <c r="I1424">
        <v>9647</v>
      </c>
      <c r="J1424">
        <v>3962</v>
      </c>
      <c r="K1424">
        <v>3961</v>
      </c>
      <c r="L1424" t="s">
        <v>20</v>
      </c>
      <c r="M1424" t="s">
        <v>20</v>
      </c>
      <c r="N1424">
        <v>33</v>
      </c>
      <c r="O1424">
        <v>1010</v>
      </c>
      <c r="P1424">
        <v>8</v>
      </c>
      <c r="Q1424" t="s">
        <v>1441</v>
      </c>
      <c r="BA1424" s="1"/>
      <c r="BG1424" s="2"/>
    </row>
    <row r="1425" ht="15" customHeight="1">
      <c r="A1425" t="str">
        <f t="shared" si="110"/>
        <v>2018_12_170_1</v>
      </c>
      <c r="B1425" t="str">
        <f t="shared" si="111"/>
        <v>2018_12_8431</v>
      </c>
      <c r="C1425" s="1" t="s">
        <v>560</v>
      </c>
      <c r="D1425">
        <f t="shared" si="112"/>
        <v>1424</v>
      </c>
      <c r="E1425">
        <v>170</v>
      </c>
      <c r="F1425">
        <f t="shared" si="113"/>
        <v>1</v>
      </c>
      <c r="G1425" s="2" t="str">
        <f t="shared" si="114"/>
        <v/>
      </c>
      <c r="H1425" t="s">
        <v>561</v>
      </c>
      <c r="I1425">
        <v>8431</v>
      </c>
      <c r="J1425">
        <v>3990</v>
      </c>
      <c r="K1425">
        <v>3989</v>
      </c>
      <c r="L1425" t="s">
        <v>19</v>
      </c>
      <c r="M1425" t="s">
        <v>20</v>
      </c>
      <c r="N1425">
        <v>484</v>
      </c>
      <c r="O1425">
        <v>3405</v>
      </c>
      <c r="P1425">
        <v>15</v>
      </c>
      <c r="Q1425" t="s">
        <v>1442</v>
      </c>
      <c r="BA1425" s="1"/>
      <c r="BG1425" s="2"/>
    </row>
    <row r="1426" ht="15" customHeight="1">
      <c r="A1426" t="str">
        <f t="shared" si="110"/>
        <v>2018_12_170_2</v>
      </c>
      <c r="B1426" t="str">
        <f t="shared" si="111"/>
        <v>2018_12_8735</v>
      </c>
      <c r="C1426" s="1" t="s">
        <v>560</v>
      </c>
      <c r="D1426">
        <f t="shared" si="112"/>
        <v>1425</v>
      </c>
      <c r="E1426">
        <v>170</v>
      </c>
      <c r="F1426">
        <f t="shared" si="113"/>
        <v>2</v>
      </c>
      <c r="G1426" s="2" t="str">
        <f t="shared" si="114"/>
        <v/>
      </c>
      <c r="H1426" t="s">
        <v>561</v>
      </c>
      <c r="I1426">
        <v>8735</v>
      </c>
      <c r="J1426">
        <v>3989</v>
      </c>
      <c r="K1426">
        <v>3990</v>
      </c>
      <c r="L1426" t="s">
        <v>31</v>
      </c>
      <c r="M1426" t="s">
        <v>20</v>
      </c>
      <c r="N1426">
        <v>404</v>
      </c>
      <c r="O1426">
        <v>3405</v>
      </c>
      <c r="P1426">
        <v>15</v>
      </c>
      <c r="Q1426" t="s">
        <v>1443</v>
      </c>
      <c r="BA1426" s="1"/>
      <c r="BG1426" s="2"/>
    </row>
    <row r="1427" ht="15" customHeight="1">
      <c r="A1427" t="str">
        <f t="shared" si="110"/>
        <v>2018_12_170_3</v>
      </c>
      <c r="B1427" t="str">
        <f t="shared" si="111"/>
        <v>2018_12_8806</v>
      </c>
      <c r="C1427" s="1" t="s">
        <v>560</v>
      </c>
      <c r="D1427">
        <f t="shared" si="112"/>
        <v>1426</v>
      </c>
      <c r="E1427">
        <v>170</v>
      </c>
      <c r="F1427">
        <f t="shared" si="113"/>
        <v>3</v>
      </c>
      <c r="G1427" s="2" t="str">
        <f t="shared" si="114"/>
        <v/>
      </c>
      <c r="H1427" t="s">
        <v>561</v>
      </c>
      <c r="I1427">
        <v>8806</v>
      </c>
      <c r="J1427">
        <v>3990</v>
      </c>
      <c r="K1427">
        <v>3989</v>
      </c>
      <c r="L1427" t="s">
        <v>31</v>
      </c>
      <c r="M1427" t="s">
        <v>20</v>
      </c>
      <c r="N1427">
        <v>421</v>
      </c>
      <c r="O1427">
        <v>3405</v>
      </c>
      <c r="P1427">
        <v>15</v>
      </c>
      <c r="Q1427" t="s">
        <v>1444</v>
      </c>
      <c r="BA1427" s="1"/>
      <c r="BG1427" s="2"/>
    </row>
    <row r="1428" ht="15" customHeight="1">
      <c r="A1428" t="str">
        <f t="shared" si="110"/>
        <v>2018_12_170_4</v>
      </c>
      <c r="B1428" t="str">
        <f t="shared" si="111"/>
        <v>2018_12_9082</v>
      </c>
      <c r="C1428" s="1" t="s">
        <v>560</v>
      </c>
      <c r="D1428">
        <f t="shared" si="112"/>
        <v>1427</v>
      </c>
      <c r="E1428">
        <v>170</v>
      </c>
      <c r="F1428">
        <f t="shared" si="113"/>
        <v>4</v>
      </c>
      <c r="G1428" s="2" t="str">
        <f t="shared" si="114"/>
        <v/>
      </c>
      <c r="H1428" t="s">
        <v>561</v>
      </c>
      <c r="I1428">
        <v>9082</v>
      </c>
      <c r="J1428">
        <v>3989</v>
      </c>
      <c r="K1428">
        <v>3990</v>
      </c>
      <c r="L1428" t="s">
        <v>31</v>
      </c>
      <c r="M1428" t="s">
        <v>20</v>
      </c>
      <c r="N1428">
        <v>199</v>
      </c>
      <c r="O1428">
        <v>3405</v>
      </c>
      <c r="P1428">
        <v>15</v>
      </c>
      <c r="Q1428" t="s">
        <v>1445</v>
      </c>
      <c r="BA1428" s="1"/>
      <c r="BG1428" s="2"/>
    </row>
    <row r="1429" ht="15" customHeight="1">
      <c r="A1429" t="str">
        <f t="shared" si="110"/>
        <v>2018_12_170_5</v>
      </c>
      <c r="B1429" t="str">
        <f t="shared" si="111"/>
        <v>2018_12_9268</v>
      </c>
      <c r="C1429" s="1" t="s">
        <v>560</v>
      </c>
      <c r="D1429">
        <f t="shared" si="112"/>
        <v>1428</v>
      </c>
      <c r="E1429">
        <v>170</v>
      </c>
      <c r="F1429">
        <f t="shared" si="113"/>
        <v>5</v>
      </c>
      <c r="G1429" s="2" t="str">
        <f t="shared" si="114"/>
        <v/>
      </c>
      <c r="H1429" t="s">
        <v>561</v>
      </c>
      <c r="I1429">
        <v>9268</v>
      </c>
      <c r="J1429">
        <v>3990</v>
      </c>
      <c r="K1429">
        <v>3989</v>
      </c>
      <c r="L1429" t="s">
        <v>31</v>
      </c>
      <c r="M1429" t="s">
        <v>20</v>
      </c>
      <c r="N1429">
        <v>133</v>
      </c>
      <c r="O1429">
        <v>3405</v>
      </c>
      <c r="P1429">
        <v>15</v>
      </c>
      <c r="Q1429" t="s">
        <v>1446</v>
      </c>
      <c r="BA1429" s="1"/>
      <c r="BG1429" s="2"/>
    </row>
    <row r="1430" ht="15" customHeight="1">
      <c r="A1430" t="str">
        <f t="shared" si="110"/>
        <v>2018_12_170_6</v>
      </c>
      <c r="B1430" t="str">
        <f t="shared" si="111"/>
        <v>2018_12_10504</v>
      </c>
      <c r="C1430" s="1" t="s">
        <v>560</v>
      </c>
      <c r="D1430">
        <f t="shared" si="112"/>
        <v>1429</v>
      </c>
      <c r="E1430">
        <v>170</v>
      </c>
      <c r="F1430">
        <f t="shared" si="113"/>
        <v>6</v>
      </c>
      <c r="G1430" s="2" t="str">
        <f t="shared" si="114"/>
        <v/>
      </c>
      <c r="H1430" t="s">
        <v>561</v>
      </c>
      <c r="I1430">
        <v>10504</v>
      </c>
      <c r="J1430">
        <v>3989</v>
      </c>
      <c r="K1430">
        <v>3990</v>
      </c>
      <c r="L1430" t="s">
        <v>31</v>
      </c>
      <c r="M1430" t="s">
        <v>20</v>
      </c>
      <c r="N1430">
        <v>195</v>
      </c>
      <c r="O1430">
        <v>3405</v>
      </c>
      <c r="P1430">
        <v>15</v>
      </c>
      <c r="Q1430" t="s">
        <v>1447</v>
      </c>
      <c r="BA1430" s="1"/>
      <c r="BG1430" s="2"/>
    </row>
    <row r="1431" ht="15" customHeight="1">
      <c r="A1431" t="str">
        <f t="shared" si="110"/>
        <v>2018_12_170_7</v>
      </c>
      <c r="B1431" t="str">
        <f t="shared" si="111"/>
        <v>2018_12_11254</v>
      </c>
      <c r="C1431" s="1" t="s">
        <v>560</v>
      </c>
      <c r="D1431">
        <f t="shared" si="112"/>
        <v>1430</v>
      </c>
      <c r="E1431">
        <v>170</v>
      </c>
      <c r="F1431">
        <f t="shared" si="113"/>
        <v>7</v>
      </c>
      <c r="G1431" s="2" t="str">
        <f t="shared" si="114"/>
        <v/>
      </c>
      <c r="H1431" t="s">
        <v>561</v>
      </c>
      <c r="I1431">
        <v>11254</v>
      </c>
      <c r="J1431">
        <v>3990</v>
      </c>
      <c r="K1431">
        <v>3989</v>
      </c>
      <c r="L1431" t="s">
        <v>31</v>
      </c>
      <c r="M1431" t="s">
        <v>20</v>
      </c>
      <c r="N1431">
        <v>134</v>
      </c>
      <c r="O1431">
        <v>3405</v>
      </c>
      <c r="P1431">
        <v>15</v>
      </c>
      <c r="Q1431" t="s">
        <v>1448</v>
      </c>
      <c r="BA1431" s="1"/>
      <c r="BG1431" s="2"/>
    </row>
    <row r="1432" ht="15" customHeight="1">
      <c r="A1432" t="str">
        <f t="shared" si="110"/>
        <v>2018_12_170_8</v>
      </c>
      <c r="B1432" t="str">
        <f t="shared" si="111"/>
        <v>2018_12_11875</v>
      </c>
      <c r="C1432" s="1" t="s">
        <v>560</v>
      </c>
      <c r="D1432">
        <f t="shared" si="112"/>
        <v>1431</v>
      </c>
      <c r="E1432">
        <v>170</v>
      </c>
      <c r="F1432">
        <f t="shared" si="113"/>
        <v>8</v>
      </c>
      <c r="G1432" s="2" t="str">
        <f t="shared" si="114"/>
        <v/>
      </c>
      <c r="H1432" t="s">
        <v>561</v>
      </c>
      <c r="I1432">
        <v>11875</v>
      </c>
      <c r="J1432">
        <v>3989</v>
      </c>
      <c r="K1432">
        <v>3990</v>
      </c>
      <c r="L1432" t="s">
        <v>31</v>
      </c>
      <c r="M1432" t="s">
        <v>20</v>
      </c>
      <c r="N1432">
        <v>322</v>
      </c>
      <c r="O1432">
        <v>3405</v>
      </c>
      <c r="P1432">
        <v>15</v>
      </c>
      <c r="Q1432" t="s">
        <v>1449</v>
      </c>
      <c r="BA1432" s="1"/>
      <c r="BG1432" s="2"/>
    </row>
    <row r="1433" ht="15" customHeight="1">
      <c r="A1433" t="str">
        <f t="shared" si="110"/>
        <v>2018_12_170_9</v>
      </c>
      <c r="B1433" t="str">
        <f t="shared" si="111"/>
        <v>2018_12_12055</v>
      </c>
      <c r="C1433" s="1" t="s">
        <v>560</v>
      </c>
      <c r="D1433">
        <f t="shared" si="112"/>
        <v>1432</v>
      </c>
      <c r="E1433">
        <v>170</v>
      </c>
      <c r="F1433">
        <f t="shared" si="113"/>
        <v>9</v>
      </c>
      <c r="G1433" s="2" t="str">
        <f t="shared" si="114"/>
        <v/>
      </c>
      <c r="H1433" t="s">
        <v>561</v>
      </c>
      <c r="I1433">
        <v>12055</v>
      </c>
      <c r="J1433">
        <v>3990</v>
      </c>
      <c r="K1433">
        <v>3989</v>
      </c>
      <c r="L1433" t="s">
        <v>31</v>
      </c>
      <c r="M1433" t="s">
        <v>20</v>
      </c>
      <c r="N1433">
        <v>127</v>
      </c>
      <c r="O1433">
        <v>3405</v>
      </c>
      <c r="P1433">
        <v>15</v>
      </c>
      <c r="Q1433" t="s">
        <v>1450</v>
      </c>
      <c r="BA1433" s="1"/>
      <c r="BG1433" s="2"/>
    </row>
    <row r="1434" ht="15" customHeight="1">
      <c r="A1434" t="str">
        <f t="shared" si="110"/>
        <v>2018_12_170_10</v>
      </c>
      <c r="B1434" t="str">
        <f t="shared" si="111"/>
        <v>2018_12_12641</v>
      </c>
      <c r="C1434" s="1" t="s">
        <v>560</v>
      </c>
      <c r="D1434">
        <f t="shared" si="112"/>
        <v>1433</v>
      </c>
      <c r="E1434">
        <v>170</v>
      </c>
      <c r="F1434">
        <f t="shared" si="113"/>
        <v>10</v>
      </c>
      <c r="G1434" s="2" t="str">
        <f t="shared" si="114"/>
        <v/>
      </c>
      <c r="H1434" t="s">
        <v>561</v>
      </c>
      <c r="I1434">
        <v>12641</v>
      </c>
      <c r="J1434">
        <v>3989</v>
      </c>
      <c r="K1434">
        <v>3990</v>
      </c>
      <c r="L1434" t="s">
        <v>31</v>
      </c>
      <c r="M1434" t="s">
        <v>20</v>
      </c>
      <c r="N1434">
        <v>328</v>
      </c>
      <c r="O1434">
        <v>3405</v>
      </c>
      <c r="P1434">
        <v>15</v>
      </c>
      <c r="Q1434" t="s">
        <v>1451</v>
      </c>
      <c r="BA1434" s="1"/>
      <c r="BG1434" s="2"/>
    </row>
    <row r="1435" ht="15" customHeight="1">
      <c r="A1435" t="str">
        <f t="shared" si="110"/>
        <v>2018_12_170_11</v>
      </c>
      <c r="B1435" t="str">
        <f t="shared" si="111"/>
        <v>2018_12_12724</v>
      </c>
      <c r="C1435" s="1" t="s">
        <v>560</v>
      </c>
      <c r="D1435">
        <f t="shared" si="112"/>
        <v>1434</v>
      </c>
      <c r="E1435">
        <v>170</v>
      </c>
      <c r="F1435">
        <f t="shared" si="113"/>
        <v>11</v>
      </c>
      <c r="G1435" s="2" t="str">
        <f t="shared" si="114"/>
        <v/>
      </c>
      <c r="H1435" t="s">
        <v>561</v>
      </c>
      <c r="I1435">
        <v>12724</v>
      </c>
      <c r="J1435">
        <v>3990</v>
      </c>
      <c r="K1435">
        <v>3989</v>
      </c>
      <c r="L1435" t="s">
        <v>31</v>
      </c>
      <c r="M1435" t="s">
        <v>20</v>
      </c>
      <c r="N1435">
        <v>84</v>
      </c>
      <c r="O1435">
        <v>3405</v>
      </c>
      <c r="P1435">
        <v>15</v>
      </c>
      <c r="Q1435" t="s">
        <v>1452</v>
      </c>
      <c r="BA1435" s="1"/>
      <c r="BG1435" s="2"/>
    </row>
    <row r="1436" ht="15" customHeight="1">
      <c r="A1436" t="str">
        <f t="shared" si="110"/>
        <v>2018_12_170_12</v>
      </c>
      <c r="B1436" t="str">
        <f t="shared" si="111"/>
        <v>2018_12_12953</v>
      </c>
      <c r="C1436" s="1" t="s">
        <v>560</v>
      </c>
      <c r="D1436">
        <f t="shared" si="112"/>
        <v>1435</v>
      </c>
      <c r="E1436">
        <v>170</v>
      </c>
      <c r="F1436">
        <f t="shared" si="113"/>
        <v>12</v>
      </c>
      <c r="G1436" s="2" t="str">
        <f t="shared" si="114"/>
        <v/>
      </c>
      <c r="H1436" t="s">
        <v>561</v>
      </c>
      <c r="I1436">
        <v>12953</v>
      </c>
      <c r="J1436">
        <v>3989</v>
      </c>
      <c r="K1436">
        <v>3990</v>
      </c>
      <c r="L1436" t="s">
        <v>31</v>
      </c>
      <c r="M1436" t="s">
        <v>20</v>
      </c>
      <c r="N1436">
        <v>341</v>
      </c>
      <c r="O1436">
        <v>3405</v>
      </c>
      <c r="P1436">
        <v>15</v>
      </c>
      <c r="Q1436" t="s">
        <v>1453</v>
      </c>
      <c r="BA1436" s="1"/>
      <c r="BG1436" s="2"/>
    </row>
    <row r="1437" ht="15" customHeight="1">
      <c r="A1437" t="str">
        <f t="shared" si="110"/>
        <v>2018_12_170_13</v>
      </c>
      <c r="B1437" t="str">
        <f t="shared" si="111"/>
        <v>2018_12_12996</v>
      </c>
      <c r="C1437" s="1" t="s">
        <v>560</v>
      </c>
      <c r="D1437">
        <f t="shared" si="112"/>
        <v>1436</v>
      </c>
      <c r="E1437">
        <v>170</v>
      </c>
      <c r="F1437">
        <f t="shared" si="113"/>
        <v>13</v>
      </c>
      <c r="G1437" s="2" t="str">
        <f t="shared" si="114"/>
        <v/>
      </c>
      <c r="H1437" t="s">
        <v>561</v>
      </c>
      <c r="I1437">
        <v>12996</v>
      </c>
      <c r="J1437">
        <v>3990</v>
      </c>
      <c r="K1437">
        <v>3989</v>
      </c>
      <c r="L1437" t="s">
        <v>31</v>
      </c>
      <c r="M1437" t="s">
        <v>20</v>
      </c>
      <c r="N1437">
        <v>191</v>
      </c>
      <c r="O1437">
        <v>3405</v>
      </c>
      <c r="P1437">
        <v>15</v>
      </c>
      <c r="Q1437" t="s">
        <v>1454</v>
      </c>
      <c r="BA1437" s="1"/>
      <c r="BG1437" s="2"/>
    </row>
    <row r="1438" ht="15" customHeight="1">
      <c r="A1438" t="str">
        <f t="shared" si="110"/>
        <v>2018_12_170_14</v>
      </c>
      <c r="B1438" t="str">
        <f t="shared" si="111"/>
        <v>2018_12_13091</v>
      </c>
      <c r="C1438" s="1" t="s">
        <v>560</v>
      </c>
      <c r="D1438">
        <f t="shared" si="112"/>
        <v>1437</v>
      </c>
      <c r="E1438">
        <v>170</v>
      </c>
      <c r="F1438">
        <f t="shared" si="113"/>
        <v>14</v>
      </c>
      <c r="G1438" s="2" t="str">
        <f t="shared" si="114"/>
        <v>x</v>
      </c>
      <c r="H1438" t="s">
        <v>561</v>
      </c>
      <c r="I1438">
        <v>13091</v>
      </c>
      <c r="J1438">
        <v>3989</v>
      </c>
      <c r="K1438">
        <v>3990</v>
      </c>
      <c r="L1438" t="s">
        <v>20</v>
      </c>
      <c r="M1438" t="s">
        <v>20</v>
      </c>
      <c r="N1438">
        <v>21</v>
      </c>
      <c r="O1438">
        <v>3405</v>
      </c>
      <c r="P1438">
        <v>15</v>
      </c>
      <c r="Q1438" t="s">
        <v>1455</v>
      </c>
      <c r="BA1438" s="1"/>
      <c r="BG1438" s="2"/>
    </row>
    <row r="1439" ht="15" customHeight="1">
      <c r="A1439" t="str">
        <f t="shared" si="110"/>
        <v>2018_12_171_1</v>
      </c>
      <c r="B1439" t="str">
        <f t="shared" si="111"/>
        <v>2018_12_7860</v>
      </c>
      <c r="C1439" s="1" t="s">
        <v>560</v>
      </c>
      <c r="D1439">
        <f t="shared" si="112"/>
        <v>1438</v>
      </c>
      <c r="E1439">
        <v>171</v>
      </c>
      <c r="F1439">
        <f t="shared" si="113"/>
        <v>1</v>
      </c>
      <c r="G1439" s="2" t="str">
        <f t="shared" si="114"/>
        <v/>
      </c>
      <c r="H1439" t="s">
        <v>561</v>
      </c>
      <c r="I1439">
        <v>7860</v>
      </c>
      <c r="J1439">
        <v>4018</v>
      </c>
      <c r="K1439">
        <v>4017</v>
      </c>
      <c r="L1439" t="s">
        <v>19</v>
      </c>
      <c r="M1439" t="s">
        <v>20</v>
      </c>
      <c r="N1439">
        <v>250</v>
      </c>
      <c r="O1439">
        <v>3249</v>
      </c>
      <c r="P1439">
        <v>16</v>
      </c>
      <c r="Q1439" t="s">
        <v>1456</v>
      </c>
      <c r="BA1439" s="1"/>
      <c r="BG1439" s="2"/>
    </row>
    <row r="1440" ht="15" customHeight="1">
      <c r="A1440" t="str">
        <f t="shared" si="110"/>
        <v>2018_12_171_2</v>
      </c>
      <c r="B1440" t="str">
        <f t="shared" si="111"/>
        <v>2018_12_9567</v>
      </c>
      <c r="C1440" s="1" t="s">
        <v>560</v>
      </c>
      <c r="D1440">
        <f t="shared" si="112"/>
        <v>1439</v>
      </c>
      <c r="E1440">
        <v>171</v>
      </c>
      <c r="F1440">
        <f t="shared" si="113"/>
        <v>2</v>
      </c>
      <c r="G1440" s="2" t="str">
        <f t="shared" si="114"/>
        <v/>
      </c>
      <c r="H1440" t="s">
        <v>561</v>
      </c>
      <c r="I1440">
        <v>9567</v>
      </c>
      <c r="J1440">
        <v>4017</v>
      </c>
      <c r="K1440">
        <v>4018</v>
      </c>
      <c r="L1440" t="s">
        <v>31</v>
      </c>
      <c r="M1440" t="s">
        <v>20</v>
      </c>
      <c r="N1440">
        <v>324</v>
      </c>
      <c r="O1440">
        <v>3249</v>
      </c>
      <c r="P1440">
        <v>16</v>
      </c>
      <c r="Q1440" t="s">
        <v>1457</v>
      </c>
      <c r="BA1440" s="1"/>
      <c r="BG1440" s="2"/>
    </row>
    <row r="1441" ht="15" customHeight="1">
      <c r="A1441" t="str">
        <f t="shared" si="110"/>
        <v>2018_12_171_3</v>
      </c>
      <c r="B1441" t="str">
        <f t="shared" si="111"/>
        <v>2018_12_10133</v>
      </c>
      <c r="C1441" s="1" t="s">
        <v>560</v>
      </c>
      <c r="D1441">
        <f t="shared" si="112"/>
        <v>1440</v>
      </c>
      <c r="E1441">
        <v>171</v>
      </c>
      <c r="F1441">
        <f t="shared" si="113"/>
        <v>3</v>
      </c>
      <c r="G1441" s="2" t="str">
        <f t="shared" si="114"/>
        <v/>
      </c>
      <c r="H1441" t="s">
        <v>561</v>
      </c>
      <c r="I1441">
        <v>10133</v>
      </c>
      <c r="J1441">
        <v>4018</v>
      </c>
      <c r="K1441">
        <v>4017</v>
      </c>
      <c r="L1441" t="s">
        <v>31</v>
      </c>
      <c r="M1441" t="s">
        <v>20</v>
      </c>
      <c r="N1441">
        <v>298</v>
      </c>
      <c r="O1441">
        <v>3249</v>
      </c>
      <c r="P1441">
        <v>16</v>
      </c>
      <c r="Q1441" t="s">
        <v>1458</v>
      </c>
      <c r="BA1441" s="1"/>
      <c r="BG1441" s="2"/>
    </row>
    <row r="1442" ht="15" customHeight="1">
      <c r="A1442" t="str">
        <f t="shared" si="110"/>
        <v>2018_12_171_4</v>
      </c>
      <c r="B1442" t="str">
        <f t="shared" si="111"/>
        <v>2018_12_10564</v>
      </c>
      <c r="C1442" s="1" t="s">
        <v>560</v>
      </c>
      <c r="D1442">
        <f t="shared" si="112"/>
        <v>1441</v>
      </c>
      <c r="E1442">
        <v>171</v>
      </c>
      <c r="F1442">
        <f t="shared" si="113"/>
        <v>4</v>
      </c>
      <c r="G1442" s="2" t="str">
        <f t="shared" si="114"/>
        <v/>
      </c>
      <c r="H1442" t="s">
        <v>561</v>
      </c>
      <c r="I1442">
        <v>10564</v>
      </c>
      <c r="J1442">
        <v>4017</v>
      </c>
      <c r="K1442">
        <v>4018</v>
      </c>
      <c r="L1442" t="s">
        <v>31</v>
      </c>
      <c r="M1442" t="s">
        <v>20</v>
      </c>
      <c r="N1442">
        <v>579</v>
      </c>
      <c r="O1442">
        <v>3249</v>
      </c>
      <c r="P1442">
        <v>16</v>
      </c>
      <c r="Q1442" t="s">
        <v>1459</v>
      </c>
      <c r="BA1442" s="1"/>
      <c r="BG1442" s="2"/>
    </row>
    <row r="1443" ht="15" customHeight="1">
      <c r="A1443" t="str">
        <f t="shared" si="110"/>
        <v>2018_12_171_5</v>
      </c>
      <c r="B1443" t="str">
        <f t="shared" si="111"/>
        <v>2018_12_11444</v>
      </c>
      <c r="C1443" s="1" t="s">
        <v>560</v>
      </c>
      <c r="D1443">
        <f t="shared" si="112"/>
        <v>1442</v>
      </c>
      <c r="E1443">
        <v>171</v>
      </c>
      <c r="F1443">
        <f t="shared" si="113"/>
        <v>5</v>
      </c>
      <c r="G1443" s="2" t="str">
        <f t="shared" si="114"/>
        <v/>
      </c>
      <c r="H1443" t="s">
        <v>561</v>
      </c>
      <c r="I1443">
        <v>11444</v>
      </c>
      <c r="J1443">
        <v>4018</v>
      </c>
      <c r="K1443">
        <v>4017</v>
      </c>
      <c r="L1443" t="s">
        <v>31</v>
      </c>
      <c r="M1443" t="s">
        <v>20</v>
      </c>
      <c r="N1443">
        <v>165</v>
      </c>
      <c r="O1443">
        <v>3249</v>
      </c>
      <c r="P1443">
        <v>16</v>
      </c>
      <c r="Q1443" t="s">
        <v>1460</v>
      </c>
      <c r="BA1443" s="1"/>
      <c r="BG1443" s="2"/>
    </row>
    <row r="1444" ht="15" customHeight="1">
      <c r="A1444" t="str">
        <f t="shared" si="110"/>
        <v>2018_12_171_6</v>
      </c>
      <c r="B1444" t="str">
        <f t="shared" si="111"/>
        <v>2018_12_11921</v>
      </c>
      <c r="C1444" s="1" t="s">
        <v>560</v>
      </c>
      <c r="D1444">
        <f t="shared" si="112"/>
        <v>1443</v>
      </c>
      <c r="E1444">
        <v>171</v>
      </c>
      <c r="F1444">
        <f t="shared" si="113"/>
        <v>6</v>
      </c>
      <c r="G1444" s="2" t="str">
        <f t="shared" si="114"/>
        <v/>
      </c>
      <c r="H1444" t="s">
        <v>561</v>
      </c>
      <c r="I1444">
        <v>11921</v>
      </c>
      <c r="J1444">
        <v>4017</v>
      </c>
      <c r="K1444">
        <v>4018</v>
      </c>
      <c r="L1444" t="s">
        <v>31</v>
      </c>
      <c r="M1444" t="s">
        <v>20</v>
      </c>
      <c r="N1444">
        <v>202</v>
      </c>
      <c r="O1444">
        <v>3249</v>
      </c>
      <c r="P1444">
        <v>16</v>
      </c>
      <c r="Q1444" t="s">
        <v>1461</v>
      </c>
      <c r="BA1444" s="1"/>
      <c r="BG1444" s="2"/>
    </row>
    <row r="1445" ht="15" customHeight="1">
      <c r="A1445" t="str">
        <f t="shared" si="110"/>
        <v>2018_12_171_7</v>
      </c>
      <c r="B1445" t="str">
        <f t="shared" si="111"/>
        <v>2018_12_12306</v>
      </c>
      <c r="C1445" s="1" t="s">
        <v>560</v>
      </c>
      <c r="D1445">
        <f t="shared" si="112"/>
        <v>1444</v>
      </c>
      <c r="E1445">
        <v>171</v>
      </c>
      <c r="F1445">
        <f t="shared" si="113"/>
        <v>7</v>
      </c>
      <c r="G1445" s="2" t="str">
        <f t="shared" si="114"/>
        <v/>
      </c>
      <c r="H1445" t="s">
        <v>561</v>
      </c>
      <c r="I1445">
        <v>12306</v>
      </c>
      <c r="J1445">
        <v>4018</v>
      </c>
      <c r="K1445">
        <v>4017</v>
      </c>
      <c r="L1445" t="s">
        <v>31</v>
      </c>
      <c r="M1445" t="s">
        <v>20</v>
      </c>
      <c r="N1445">
        <v>114</v>
      </c>
      <c r="O1445">
        <v>3249</v>
      </c>
      <c r="P1445">
        <v>16</v>
      </c>
      <c r="Q1445" t="s">
        <v>1462</v>
      </c>
      <c r="BA1445" s="1"/>
      <c r="BG1445" s="2"/>
    </row>
    <row r="1446" ht="15" customHeight="1">
      <c r="A1446" t="str">
        <f t="shared" si="110"/>
        <v>2018_12_171_8</v>
      </c>
      <c r="B1446" t="str">
        <f t="shared" si="111"/>
        <v>2018_12_12680</v>
      </c>
      <c r="C1446" s="1" t="s">
        <v>560</v>
      </c>
      <c r="D1446">
        <f t="shared" si="112"/>
        <v>1445</v>
      </c>
      <c r="E1446">
        <v>171</v>
      </c>
      <c r="F1446">
        <f t="shared" si="113"/>
        <v>8</v>
      </c>
      <c r="G1446" s="2" t="str">
        <f t="shared" si="114"/>
        <v/>
      </c>
      <c r="H1446" t="s">
        <v>561</v>
      </c>
      <c r="I1446">
        <v>12680</v>
      </c>
      <c r="J1446">
        <v>4017</v>
      </c>
      <c r="K1446">
        <v>4018</v>
      </c>
      <c r="L1446" t="s">
        <v>31</v>
      </c>
      <c r="M1446" t="s">
        <v>20</v>
      </c>
      <c r="N1446">
        <v>340</v>
      </c>
      <c r="O1446">
        <v>3249</v>
      </c>
      <c r="P1446">
        <v>16</v>
      </c>
      <c r="Q1446" t="s">
        <v>1463</v>
      </c>
      <c r="BA1446" s="1"/>
      <c r="BG1446" s="2"/>
    </row>
    <row r="1447" ht="15" customHeight="1">
      <c r="A1447" t="str">
        <f t="shared" si="110"/>
        <v>2018_12_171_9</v>
      </c>
      <c r="B1447" t="str">
        <f t="shared" si="111"/>
        <v>2018_12_12809</v>
      </c>
      <c r="C1447" s="1" t="s">
        <v>560</v>
      </c>
      <c r="D1447">
        <f t="shared" si="112"/>
        <v>1446</v>
      </c>
      <c r="E1447">
        <v>171</v>
      </c>
      <c r="F1447">
        <f t="shared" si="113"/>
        <v>9</v>
      </c>
      <c r="G1447" s="2" t="str">
        <f t="shared" si="114"/>
        <v/>
      </c>
      <c r="H1447" t="s">
        <v>561</v>
      </c>
      <c r="I1447">
        <v>12809</v>
      </c>
      <c r="J1447">
        <v>4018</v>
      </c>
      <c r="K1447">
        <v>4017</v>
      </c>
      <c r="L1447" t="s">
        <v>31</v>
      </c>
      <c r="M1447" t="s">
        <v>20</v>
      </c>
      <c r="N1447">
        <v>178</v>
      </c>
      <c r="O1447">
        <v>3249</v>
      </c>
      <c r="P1447">
        <v>16</v>
      </c>
      <c r="Q1447" t="s">
        <v>1464</v>
      </c>
      <c r="BA1447" s="1"/>
      <c r="BG1447" s="2"/>
    </row>
    <row r="1448" ht="15" customHeight="1">
      <c r="A1448" t="str">
        <f t="shared" si="110"/>
        <v>2018_12_171_10</v>
      </c>
      <c r="B1448" t="str">
        <f t="shared" si="111"/>
        <v>2018_12_12977</v>
      </c>
      <c r="C1448" s="1" t="s">
        <v>560</v>
      </c>
      <c r="D1448">
        <f t="shared" si="112"/>
        <v>1447</v>
      </c>
      <c r="E1448">
        <v>171</v>
      </c>
      <c r="F1448">
        <f t="shared" si="113"/>
        <v>10</v>
      </c>
      <c r="G1448" s="2" t="str">
        <f t="shared" si="114"/>
        <v/>
      </c>
      <c r="H1448" t="s">
        <v>561</v>
      </c>
      <c r="I1448">
        <v>12977</v>
      </c>
      <c r="J1448">
        <v>4017</v>
      </c>
      <c r="K1448">
        <v>4018</v>
      </c>
      <c r="L1448" t="s">
        <v>31</v>
      </c>
      <c r="M1448" t="s">
        <v>20</v>
      </c>
      <c r="N1448">
        <v>101</v>
      </c>
      <c r="O1448">
        <v>3249</v>
      </c>
      <c r="P1448">
        <v>16</v>
      </c>
      <c r="Q1448" t="s">
        <v>1465</v>
      </c>
      <c r="BA1448" s="1"/>
      <c r="BG1448" s="2"/>
    </row>
    <row r="1449" ht="15" customHeight="1">
      <c r="A1449" t="str">
        <f t="shared" si="110"/>
        <v>2018_12_171_11</v>
      </c>
      <c r="B1449" t="str">
        <f t="shared" si="111"/>
        <v>2018_12_13020</v>
      </c>
      <c r="C1449" s="1" t="s">
        <v>560</v>
      </c>
      <c r="D1449">
        <f t="shared" si="112"/>
        <v>1448</v>
      </c>
      <c r="E1449">
        <v>171</v>
      </c>
      <c r="F1449">
        <f t="shared" si="113"/>
        <v>11</v>
      </c>
      <c r="G1449" s="2" t="str">
        <f t="shared" si="114"/>
        <v/>
      </c>
      <c r="H1449" t="s">
        <v>561</v>
      </c>
      <c r="I1449">
        <v>13020</v>
      </c>
      <c r="J1449">
        <v>4018</v>
      </c>
      <c r="K1449">
        <v>4017</v>
      </c>
      <c r="L1449" t="s">
        <v>31</v>
      </c>
      <c r="M1449" t="s">
        <v>20</v>
      </c>
      <c r="N1449">
        <v>131</v>
      </c>
      <c r="O1449">
        <v>3249</v>
      </c>
      <c r="P1449">
        <v>16</v>
      </c>
      <c r="Q1449" t="s">
        <v>1466</v>
      </c>
      <c r="BA1449" s="1"/>
      <c r="BG1449" s="2"/>
    </row>
    <row r="1450" ht="15" customHeight="1">
      <c r="A1450" t="str">
        <f t="shared" si="110"/>
        <v>2018_12_171_12</v>
      </c>
      <c r="B1450" t="str">
        <f t="shared" si="111"/>
        <v>2018_12_13099</v>
      </c>
      <c r="C1450" s="1" t="s">
        <v>560</v>
      </c>
      <c r="D1450">
        <f t="shared" si="112"/>
        <v>1449</v>
      </c>
      <c r="E1450">
        <v>171</v>
      </c>
      <c r="F1450">
        <f t="shared" si="113"/>
        <v>12</v>
      </c>
      <c r="G1450" s="2" t="str">
        <f t="shared" si="114"/>
        <v/>
      </c>
      <c r="H1450" t="s">
        <v>561</v>
      </c>
      <c r="I1450">
        <v>13099</v>
      </c>
      <c r="J1450">
        <v>4017</v>
      </c>
      <c r="K1450">
        <v>4018</v>
      </c>
      <c r="L1450" t="s">
        <v>31</v>
      </c>
      <c r="M1450" t="s">
        <v>20</v>
      </c>
      <c r="N1450">
        <v>58</v>
      </c>
      <c r="O1450">
        <v>3249</v>
      </c>
      <c r="P1450">
        <v>16</v>
      </c>
      <c r="Q1450" t="s">
        <v>1467</v>
      </c>
      <c r="BA1450" s="1"/>
      <c r="BG1450" s="2"/>
    </row>
    <row r="1451" ht="15" customHeight="1">
      <c r="A1451" t="str">
        <f t="shared" si="110"/>
        <v>2018_12_171_13</v>
      </c>
      <c r="B1451" t="str">
        <f t="shared" si="111"/>
        <v>2018_12_13108</v>
      </c>
      <c r="C1451" s="1" t="s">
        <v>560</v>
      </c>
      <c r="D1451">
        <f t="shared" si="112"/>
        <v>1450</v>
      </c>
      <c r="E1451">
        <v>171</v>
      </c>
      <c r="F1451">
        <f t="shared" si="113"/>
        <v>13</v>
      </c>
      <c r="G1451" s="2" t="str">
        <f t="shared" si="114"/>
        <v>x</v>
      </c>
      <c r="H1451" t="s">
        <v>561</v>
      </c>
      <c r="I1451">
        <v>13108</v>
      </c>
      <c r="J1451">
        <v>4018</v>
      </c>
      <c r="K1451">
        <v>4017</v>
      </c>
      <c r="L1451" t="s">
        <v>20</v>
      </c>
      <c r="M1451" t="s">
        <v>20</v>
      </c>
      <c r="N1451">
        <v>27</v>
      </c>
      <c r="O1451">
        <v>3249</v>
      </c>
      <c r="P1451">
        <v>16</v>
      </c>
      <c r="Q1451" t="s">
        <v>1468</v>
      </c>
      <c r="BA1451" s="1"/>
      <c r="BG1451" s="2"/>
    </row>
    <row r="1452" ht="15" customHeight="1">
      <c r="A1452" t="str">
        <f t="shared" si="110"/>
        <v>2018_12_172_1</v>
      </c>
      <c r="B1452" t="str">
        <f t="shared" si="111"/>
        <v>2018_12_8630</v>
      </c>
      <c r="C1452" s="1" t="s">
        <v>560</v>
      </c>
      <c r="D1452">
        <f t="shared" si="112"/>
        <v>1451</v>
      </c>
      <c r="E1452">
        <v>172</v>
      </c>
      <c r="F1452">
        <f t="shared" si="113"/>
        <v>1</v>
      </c>
      <c r="G1452" s="2" t="str">
        <f t="shared" si="114"/>
        <v/>
      </c>
      <c r="H1452" t="s">
        <v>561</v>
      </c>
      <c r="I1452">
        <v>8630</v>
      </c>
      <c r="J1452">
        <v>4046</v>
      </c>
      <c r="K1452">
        <v>4045</v>
      </c>
      <c r="L1452" t="s">
        <v>19</v>
      </c>
      <c r="M1452" t="s">
        <v>20</v>
      </c>
      <c r="N1452">
        <v>287</v>
      </c>
      <c r="O1452">
        <v>3182</v>
      </c>
      <c r="P1452">
        <v>14</v>
      </c>
      <c r="Q1452" t="s">
        <v>1469</v>
      </c>
      <c r="BA1452" s="1"/>
      <c r="BG1452" s="2"/>
    </row>
    <row r="1453" ht="15" customHeight="1">
      <c r="A1453" t="str">
        <f t="shared" si="110"/>
        <v>2018_12_172_2</v>
      </c>
      <c r="B1453" t="str">
        <f t="shared" si="111"/>
        <v>2018_12_8695</v>
      </c>
      <c r="C1453" s="1" t="s">
        <v>560</v>
      </c>
      <c r="D1453">
        <f t="shared" si="112"/>
        <v>1452</v>
      </c>
      <c r="E1453">
        <v>172</v>
      </c>
      <c r="F1453">
        <f t="shared" si="113"/>
        <v>2</v>
      </c>
      <c r="G1453" s="2" t="str">
        <f t="shared" si="114"/>
        <v/>
      </c>
      <c r="H1453" t="s">
        <v>561</v>
      </c>
      <c r="I1453">
        <v>8695</v>
      </c>
      <c r="J1453">
        <v>4045</v>
      </c>
      <c r="K1453">
        <v>4046</v>
      </c>
      <c r="L1453" t="s">
        <v>31</v>
      </c>
      <c r="M1453" t="s">
        <v>20</v>
      </c>
      <c r="N1453">
        <v>377</v>
      </c>
      <c r="O1453">
        <v>3182</v>
      </c>
      <c r="P1453">
        <v>14</v>
      </c>
      <c r="Q1453" t="s">
        <v>1470</v>
      </c>
      <c r="BA1453" s="1"/>
      <c r="BG1453" s="2"/>
    </row>
    <row r="1454" ht="15" customHeight="1">
      <c r="A1454" t="str">
        <f t="shared" si="110"/>
        <v>2018_12_172_3</v>
      </c>
      <c r="B1454" t="str">
        <f t="shared" si="111"/>
        <v>2018_12_9057</v>
      </c>
      <c r="C1454" s="1" t="s">
        <v>560</v>
      </c>
      <c r="D1454">
        <f t="shared" si="112"/>
        <v>1453</v>
      </c>
      <c r="E1454">
        <v>172</v>
      </c>
      <c r="F1454">
        <f t="shared" si="113"/>
        <v>3</v>
      </c>
      <c r="G1454" s="2" t="str">
        <f t="shared" si="114"/>
        <v/>
      </c>
      <c r="H1454" t="s">
        <v>561</v>
      </c>
      <c r="I1454">
        <v>9057</v>
      </c>
      <c r="J1454">
        <v>4046</v>
      </c>
      <c r="K1454">
        <v>4045</v>
      </c>
      <c r="L1454" t="s">
        <v>31</v>
      </c>
      <c r="M1454" t="s">
        <v>20</v>
      </c>
      <c r="N1454">
        <v>309</v>
      </c>
      <c r="O1454">
        <v>3182</v>
      </c>
      <c r="P1454">
        <v>14</v>
      </c>
      <c r="Q1454" t="s">
        <v>1471</v>
      </c>
      <c r="BA1454" s="1"/>
      <c r="BG1454" s="2"/>
    </row>
    <row r="1455" ht="15" customHeight="1">
      <c r="A1455" t="str">
        <f t="shared" si="110"/>
        <v>2018_12_172_4</v>
      </c>
      <c r="B1455" t="str">
        <f t="shared" si="111"/>
        <v>2018_12_9549</v>
      </c>
      <c r="C1455" s="1" t="s">
        <v>560</v>
      </c>
      <c r="D1455">
        <f t="shared" si="112"/>
        <v>1454</v>
      </c>
      <c r="E1455">
        <v>172</v>
      </c>
      <c r="F1455">
        <f t="shared" si="113"/>
        <v>4</v>
      </c>
      <c r="G1455" s="2" t="str">
        <f t="shared" si="114"/>
        <v/>
      </c>
      <c r="H1455" t="s">
        <v>561</v>
      </c>
      <c r="I1455">
        <v>9549</v>
      </c>
      <c r="J1455">
        <v>4045</v>
      </c>
      <c r="K1455">
        <v>4046</v>
      </c>
      <c r="L1455" t="s">
        <v>31</v>
      </c>
      <c r="M1455" t="s">
        <v>20</v>
      </c>
      <c r="N1455">
        <v>203</v>
      </c>
      <c r="O1455">
        <v>3182</v>
      </c>
      <c r="P1455">
        <v>14</v>
      </c>
      <c r="Q1455" t="s">
        <v>1472</v>
      </c>
      <c r="BA1455" s="1"/>
      <c r="BG1455" s="2"/>
    </row>
    <row r="1456" ht="15" customHeight="1">
      <c r="A1456" t="str">
        <f t="shared" si="110"/>
        <v>2018_12_172_5</v>
      </c>
      <c r="B1456" t="str">
        <f t="shared" si="111"/>
        <v>2018_12_9678</v>
      </c>
      <c r="C1456" s="1" t="s">
        <v>560</v>
      </c>
      <c r="D1456">
        <f t="shared" si="112"/>
        <v>1455</v>
      </c>
      <c r="E1456">
        <v>172</v>
      </c>
      <c r="F1456">
        <f t="shared" si="113"/>
        <v>5</v>
      </c>
      <c r="G1456" s="2" t="str">
        <f t="shared" si="114"/>
        <v/>
      </c>
      <c r="H1456" t="s">
        <v>561</v>
      </c>
      <c r="I1456">
        <v>9678</v>
      </c>
      <c r="J1456">
        <v>4046</v>
      </c>
      <c r="K1456">
        <v>4045</v>
      </c>
      <c r="L1456" t="s">
        <v>31</v>
      </c>
      <c r="M1456" t="s">
        <v>20</v>
      </c>
      <c r="N1456">
        <v>310</v>
      </c>
      <c r="O1456">
        <v>3182</v>
      </c>
      <c r="P1456">
        <v>14</v>
      </c>
      <c r="Q1456" t="s">
        <v>1473</v>
      </c>
      <c r="BA1456" s="1"/>
      <c r="BG1456" s="2"/>
    </row>
    <row r="1457" ht="15" customHeight="1">
      <c r="A1457" t="str">
        <f t="shared" si="110"/>
        <v>2018_12_172_6</v>
      </c>
      <c r="B1457" t="str">
        <f t="shared" si="111"/>
        <v>2018_12_10526</v>
      </c>
      <c r="C1457" s="1" t="s">
        <v>560</v>
      </c>
      <c r="D1457">
        <f t="shared" si="112"/>
        <v>1456</v>
      </c>
      <c r="E1457">
        <v>172</v>
      </c>
      <c r="F1457">
        <f t="shared" si="113"/>
        <v>6</v>
      </c>
      <c r="G1457" s="2" t="str">
        <f t="shared" si="114"/>
        <v/>
      </c>
      <c r="H1457" t="s">
        <v>561</v>
      </c>
      <c r="I1457">
        <v>10526</v>
      </c>
      <c r="J1457">
        <v>4045</v>
      </c>
      <c r="K1457">
        <v>4046</v>
      </c>
      <c r="L1457" t="s">
        <v>31</v>
      </c>
      <c r="M1457" t="s">
        <v>20</v>
      </c>
      <c r="N1457">
        <v>342</v>
      </c>
      <c r="O1457">
        <v>3182</v>
      </c>
      <c r="P1457">
        <v>14</v>
      </c>
      <c r="Q1457" t="s">
        <v>1474</v>
      </c>
      <c r="BA1457" s="1"/>
      <c r="BG1457" s="2"/>
    </row>
    <row r="1458" ht="15" customHeight="1">
      <c r="A1458" t="str">
        <f t="shared" si="110"/>
        <v>2018_12_172_7</v>
      </c>
      <c r="B1458" t="str">
        <f t="shared" si="111"/>
        <v>2018_12_11630</v>
      </c>
      <c r="C1458" s="1" t="s">
        <v>560</v>
      </c>
      <c r="D1458">
        <f t="shared" si="112"/>
        <v>1457</v>
      </c>
      <c r="E1458">
        <v>172</v>
      </c>
      <c r="F1458">
        <f t="shared" si="113"/>
        <v>7</v>
      </c>
      <c r="G1458" s="2" t="str">
        <f t="shared" si="114"/>
        <v/>
      </c>
      <c r="H1458" t="s">
        <v>561</v>
      </c>
      <c r="I1458">
        <v>11630</v>
      </c>
      <c r="J1458">
        <v>4046</v>
      </c>
      <c r="K1458">
        <v>4045</v>
      </c>
      <c r="L1458" t="s">
        <v>31</v>
      </c>
      <c r="M1458" t="s">
        <v>20</v>
      </c>
      <c r="N1458">
        <v>339</v>
      </c>
      <c r="O1458">
        <v>3182</v>
      </c>
      <c r="P1458">
        <v>14</v>
      </c>
      <c r="Q1458" t="s">
        <v>1475</v>
      </c>
      <c r="BA1458" s="1"/>
      <c r="BG1458" s="2"/>
    </row>
    <row r="1459" ht="15" customHeight="1">
      <c r="A1459" t="str">
        <f t="shared" si="110"/>
        <v>2018_12_172_8</v>
      </c>
      <c r="B1459" t="str">
        <f t="shared" si="111"/>
        <v>2018_12_11897</v>
      </c>
      <c r="C1459" s="1" t="s">
        <v>560</v>
      </c>
      <c r="D1459">
        <f t="shared" si="112"/>
        <v>1458</v>
      </c>
      <c r="E1459">
        <v>172</v>
      </c>
      <c r="F1459">
        <f t="shared" si="113"/>
        <v>8</v>
      </c>
      <c r="G1459" s="2" t="str">
        <f t="shared" si="114"/>
        <v/>
      </c>
      <c r="H1459" t="s">
        <v>561</v>
      </c>
      <c r="I1459">
        <v>11897</v>
      </c>
      <c r="J1459">
        <v>4045</v>
      </c>
      <c r="K1459">
        <v>4046</v>
      </c>
      <c r="L1459" t="s">
        <v>31</v>
      </c>
      <c r="M1459" t="s">
        <v>20</v>
      </c>
      <c r="N1459">
        <v>382</v>
      </c>
      <c r="O1459">
        <v>3182</v>
      </c>
      <c r="P1459">
        <v>14</v>
      </c>
      <c r="Q1459" t="s">
        <v>1476</v>
      </c>
      <c r="BA1459" s="1"/>
      <c r="BG1459" s="2"/>
    </row>
    <row r="1460" ht="15" customHeight="1">
      <c r="A1460" t="str">
        <f t="shared" si="110"/>
        <v>2018_12_172_9</v>
      </c>
      <c r="B1460" t="str">
        <f t="shared" si="111"/>
        <v>2018_12_12218</v>
      </c>
      <c r="C1460" s="1" t="s">
        <v>560</v>
      </c>
      <c r="D1460">
        <f t="shared" si="112"/>
        <v>1459</v>
      </c>
      <c r="E1460">
        <v>172</v>
      </c>
      <c r="F1460">
        <f t="shared" si="113"/>
        <v>9</v>
      </c>
      <c r="G1460" s="2" t="str">
        <f t="shared" si="114"/>
        <v/>
      </c>
      <c r="H1460" t="s">
        <v>561</v>
      </c>
      <c r="I1460">
        <v>12218</v>
      </c>
      <c r="J1460">
        <v>4046</v>
      </c>
      <c r="K1460">
        <v>4045</v>
      </c>
      <c r="L1460" t="s">
        <v>31</v>
      </c>
      <c r="M1460" t="s">
        <v>20</v>
      </c>
      <c r="N1460">
        <v>113</v>
      </c>
      <c r="O1460">
        <v>3182</v>
      </c>
      <c r="P1460">
        <v>14</v>
      </c>
      <c r="Q1460" t="s">
        <v>1477</v>
      </c>
      <c r="BA1460" s="1"/>
      <c r="BG1460" s="2"/>
    </row>
    <row r="1461" ht="15" customHeight="1">
      <c r="A1461" t="str">
        <f t="shared" si="110"/>
        <v>2018_12_172_10</v>
      </c>
      <c r="B1461" t="str">
        <f t="shared" si="111"/>
        <v>2018_12_12705</v>
      </c>
      <c r="C1461" s="1" t="s">
        <v>560</v>
      </c>
      <c r="D1461">
        <f t="shared" si="112"/>
        <v>1460</v>
      </c>
      <c r="E1461">
        <v>172</v>
      </c>
      <c r="F1461">
        <f t="shared" si="113"/>
        <v>10</v>
      </c>
      <c r="G1461" s="2" t="str">
        <f t="shared" si="114"/>
        <v/>
      </c>
      <c r="H1461" t="s">
        <v>561</v>
      </c>
      <c r="I1461">
        <v>12705</v>
      </c>
      <c r="J1461">
        <v>4045</v>
      </c>
      <c r="K1461">
        <v>4046</v>
      </c>
      <c r="L1461" t="s">
        <v>31</v>
      </c>
      <c r="M1461" t="s">
        <v>20</v>
      </c>
      <c r="N1461">
        <v>250</v>
      </c>
      <c r="O1461">
        <v>3182</v>
      </c>
      <c r="P1461">
        <v>14</v>
      </c>
      <c r="Q1461" t="s">
        <v>1478</v>
      </c>
      <c r="BA1461" s="1"/>
      <c r="BG1461" s="2"/>
    </row>
    <row r="1462" ht="15" customHeight="1">
      <c r="A1462" t="str">
        <f t="shared" si="110"/>
        <v>2018_12_172_11</v>
      </c>
      <c r="B1462" t="str">
        <f t="shared" si="111"/>
        <v>2018_12_12989</v>
      </c>
      <c r="C1462" s="1" t="s">
        <v>560</v>
      </c>
      <c r="D1462">
        <f t="shared" si="112"/>
        <v>1461</v>
      </c>
      <c r="E1462">
        <v>172</v>
      </c>
      <c r="F1462">
        <f t="shared" si="113"/>
        <v>11</v>
      </c>
      <c r="G1462" s="2" t="str">
        <f t="shared" si="114"/>
        <v/>
      </c>
      <c r="H1462" t="s">
        <v>561</v>
      </c>
      <c r="I1462">
        <v>12989</v>
      </c>
      <c r="J1462">
        <v>4046</v>
      </c>
      <c r="K1462">
        <v>4045</v>
      </c>
      <c r="L1462" t="s">
        <v>31</v>
      </c>
      <c r="M1462" t="s">
        <v>20</v>
      </c>
      <c r="N1462">
        <v>114</v>
      </c>
      <c r="O1462">
        <v>3182</v>
      </c>
      <c r="P1462">
        <v>14</v>
      </c>
      <c r="Q1462" t="s">
        <v>1479</v>
      </c>
      <c r="BA1462" s="1"/>
      <c r="BG1462" s="2"/>
    </row>
    <row r="1463" ht="15" customHeight="1">
      <c r="A1463" t="str">
        <f t="shared" si="110"/>
        <v>2018_12_172_12</v>
      </c>
      <c r="B1463" t="str">
        <f t="shared" si="111"/>
        <v>2018_12_12994</v>
      </c>
      <c r="C1463" s="1" t="s">
        <v>560</v>
      </c>
      <c r="D1463">
        <f t="shared" si="112"/>
        <v>1462</v>
      </c>
      <c r="E1463">
        <v>172</v>
      </c>
      <c r="F1463">
        <f t="shared" si="113"/>
        <v>12</v>
      </c>
      <c r="G1463" s="2" t="str">
        <f t="shared" si="114"/>
        <v/>
      </c>
      <c r="H1463" t="s">
        <v>561</v>
      </c>
      <c r="I1463">
        <v>12994</v>
      </c>
      <c r="J1463">
        <v>4045</v>
      </c>
      <c r="K1463">
        <v>4046</v>
      </c>
      <c r="L1463" t="s">
        <v>31</v>
      </c>
      <c r="M1463" t="s">
        <v>20</v>
      </c>
      <c r="N1463">
        <v>75</v>
      </c>
      <c r="O1463">
        <v>3182</v>
      </c>
      <c r="P1463">
        <v>14</v>
      </c>
      <c r="Q1463" t="s">
        <v>1480</v>
      </c>
      <c r="BA1463" s="1"/>
      <c r="BG1463" s="2"/>
    </row>
    <row r="1464" ht="15" customHeight="1">
      <c r="A1464" t="str">
        <f t="shared" si="110"/>
        <v>2018_12_172_13</v>
      </c>
      <c r="B1464" t="str">
        <f t="shared" si="111"/>
        <v>2018_12_13011</v>
      </c>
      <c r="C1464" s="1" t="s">
        <v>560</v>
      </c>
      <c r="D1464">
        <f t="shared" si="112"/>
        <v>1463</v>
      </c>
      <c r="E1464">
        <v>172</v>
      </c>
      <c r="F1464">
        <f t="shared" si="113"/>
        <v>13</v>
      </c>
      <c r="G1464" s="2" t="str">
        <f t="shared" si="114"/>
        <v>x</v>
      </c>
      <c r="H1464" t="s">
        <v>561</v>
      </c>
      <c r="I1464">
        <v>13011</v>
      </c>
      <c r="J1464">
        <v>4046</v>
      </c>
      <c r="K1464">
        <v>4045</v>
      </c>
      <c r="L1464" t="s">
        <v>20</v>
      </c>
      <c r="M1464" t="s">
        <v>20</v>
      </c>
      <c r="N1464">
        <v>60</v>
      </c>
      <c r="O1464">
        <v>3182</v>
      </c>
      <c r="P1464">
        <v>14</v>
      </c>
      <c r="Q1464" t="s">
        <v>1481</v>
      </c>
      <c r="BA1464" s="1"/>
      <c r="BG1464" s="2"/>
    </row>
    <row r="1465" ht="15" customHeight="1">
      <c r="A1465" t="str">
        <f t="shared" si="110"/>
        <v>2018_12_173_1</v>
      </c>
      <c r="B1465" t="str">
        <f t="shared" si="111"/>
        <v>2018_12_7871</v>
      </c>
      <c r="C1465" s="1" t="s">
        <v>560</v>
      </c>
      <c r="D1465">
        <f t="shared" si="112"/>
        <v>1464</v>
      </c>
      <c r="E1465">
        <v>173</v>
      </c>
      <c r="F1465">
        <f t="shared" si="113"/>
        <v>1</v>
      </c>
      <c r="G1465" s="2" t="str">
        <f t="shared" si="114"/>
        <v/>
      </c>
      <c r="H1465" t="s">
        <v>561</v>
      </c>
      <c r="I1465">
        <v>7871</v>
      </c>
      <c r="J1465">
        <v>4074</v>
      </c>
      <c r="K1465">
        <v>4073</v>
      </c>
      <c r="L1465" t="s">
        <v>19</v>
      </c>
      <c r="M1465" t="s">
        <v>20</v>
      </c>
      <c r="N1465">
        <v>644</v>
      </c>
      <c r="O1465">
        <v>2544</v>
      </c>
      <c r="P1465">
        <v>19</v>
      </c>
      <c r="Q1465" t="s">
        <v>1482</v>
      </c>
      <c r="BA1465" s="1"/>
      <c r="BG1465" s="2"/>
    </row>
    <row r="1466" ht="15" customHeight="1">
      <c r="A1466" t="str">
        <f t="shared" si="110"/>
        <v>2018_12_173_2</v>
      </c>
      <c r="B1466" t="str">
        <f t="shared" si="111"/>
        <v>2018_12_8177</v>
      </c>
      <c r="C1466" s="1" t="s">
        <v>560</v>
      </c>
      <c r="D1466">
        <f t="shared" si="112"/>
        <v>1465</v>
      </c>
      <c r="E1466">
        <v>173</v>
      </c>
      <c r="F1466">
        <f t="shared" si="113"/>
        <v>2</v>
      </c>
      <c r="G1466" s="2" t="str">
        <f t="shared" si="114"/>
        <v/>
      </c>
      <c r="H1466" t="s">
        <v>561</v>
      </c>
      <c r="I1466">
        <v>8177</v>
      </c>
      <c r="J1466">
        <v>4073</v>
      </c>
      <c r="K1466">
        <v>4074</v>
      </c>
      <c r="L1466" t="s">
        <v>31</v>
      </c>
      <c r="M1466" t="s">
        <v>20</v>
      </c>
      <c r="N1466">
        <v>529</v>
      </c>
      <c r="O1466">
        <v>2544</v>
      </c>
      <c r="P1466">
        <v>19</v>
      </c>
      <c r="Q1466" t="s">
        <v>1483</v>
      </c>
      <c r="BA1466" s="1"/>
      <c r="BG1466" s="2"/>
    </row>
    <row r="1467" ht="15" customHeight="1">
      <c r="A1467" t="str">
        <f t="shared" si="110"/>
        <v>2018_12_173_3</v>
      </c>
      <c r="B1467" t="str">
        <f t="shared" si="111"/>
        <v>2018_12_8736</v>
      </c>
      <c r="C1467" s="1" t="s">
        <v>560</v>
      </c>
      <c r="D1467">
        <f t="shared" si="112"/>
        <v>1466</v>
      </c>
      <c r="E1467">
        <v>173</v>
      </c>
      <c r="F1467">
        <f t="shared" si="113"/>
        <v>3</v>
      </c>
      <c r="G1467" s="2" t="str">
        <f t="shared" si="114"/>
        <v/>
      </c>
      <c r="H1467" t="s">
        <v>561</v>
      </c>
      <c r="I1467">
        <v>8736</v>
      </c>
      <c r="J1467">
        <v>4074</v>
      </c>
      <c r="K1467">
        <v>4073</v>
      </c>
      <c r="L1467" t="s">
        <v>31</v>
      </c>
      <c r="M1467" t="s">
        <v>20</v>
      </c>
      <c r="N1467">
        <v>152</v>
      </c>
      <c r="O1467">
        <v>2544</v>
      </c>
      <c r="P1467">
        <v>19</v>
      </c>
      <c r="Q1467" t="s">
        <v>1484</v>
      </c>
      <c r="BA1467" s="1"/>
      <c r="BG1467" s="2"/>
    </row>
    <row r="1468" ht="15" customHeight="1">
      <c r="A1468" t="str">
        <f t="shared" si="110"/>
        <v>2018_12_173_4</v>
      </c>
      <c r="B1468" t="str">
        <f t="shared" si="111"/>
        <v>2018_12_8792</v>
      </c>
      <c r="C1468" s="1" t="s">
        <v>560</v>
      </c>
      <c r="D1468">
        <f t="shared" si="112"/>
        <v>1467</v>
      </c>
      <c r="E1468">
        <v>173</v>
      </c>
      <c r="F1468">
        <f t="shared" si="113"/>
        <v>4</v>
      </c>
      <c r="G1468" s="2" t="str">
        <f t="shared" si="114"/>
        <v/>
      </c>
      <c r="H1468" t="s">
        <v>561</v>
      </c>
      <c r="I1468">
        <v>8792</v>
      </c>
      <c r="J1468">
        <v>4073</v>
      </c>
      <c r="K1468">
        <v>4074</v>
      </c>
      <c r="L1468" t="s">
        <v>31</v>
      </c>
      <c r="M1468" t="s">
        <v>20</v>
      </c>
      <c r="N1468">
        <v>162</v>
      </c>
      <c r="O1468">
        <v>2544</v>
      </c>
      <c r="P1468">
        <v>19</v>
      </c>
      <c r="Q1468" t="s">
        <v>1485</v>
      </c>
      <c r="BA1468" s="1"/>
      <c r="BG1468" s="2"/>
    </row>
    <row r="1469" ht="15" customHeight="1">
      <c r="A1469" t="str">
        <f t="shared" si="110"/>
        <v>2018_12_173_5</v>
      </c>
      <c r="B1469" t="str">
        <f t="shared" si="111"/>
        <v>2018_12_9301</v>
      </c>
      <c r="C1469" s="1" t="s">
        <v>560</v>
      </c>
      <c r="D1469">
        <f t="shared" si="112"/>
        <v>1468</v>
      </c>
      <c r="E1469">
        <v>173</v>
      </c>
      <c r="F1469">
        <f t="shared" si="113"/>
        <v>5</v>
      </c>
      <c r="G1469" s="2" t="str">
        <f t="shared" si="114"/>
        <v/>
      </c>
      <c r="H1469" t="s">
        <v>561</v>
      </c>
      <c r="I1469">
        <v>9301</v>
      </c>
      <c r="J1469">
        <v>4074</v>
      </c>
      <c r="K1469">
        <v>4073</v>
      </c>
      <c r="L1469" t="s">
        <v>31</v>
      </c>
      <c r="M1469" t="s">
        <v>20</v>
      </c>
      <c r="N1469">
        <v>66</v>
      </c>
      <c r="O1469">
        <v>2544</v>
      </c>
      <c r="P1469">
        <v>19</v>
      </c>
      <c r="Q1469" t="s">
        <v>1486</v>
      </c>
      <c r="BA1469" s="1"/>
      <c r="BG1469" s="2"/>
    </row>
    <row r="1470" ht="15" customHeight="1">
      <c r="A1470" t="str">
        <f t="shared" si="110"/>
        <v>2018_12_173_6</v>
      </c>
      <c r="B1470" t="str">
        <f t="shared" si="111"/>
        <v>2018_12_9512</v>
      </c>
      <c r="C1470" s="1" t="s">
        <v>560</v>
      </c>
      <c r="D1470">
        <f t="shared" si="112"/>
        <v>1469</v>
      </c>
      <c r="E1470">
        <v>173</v>
      </c>
      <c r="F1470">
        <f t="shared" si="113"/>
        <v>6</v>
      </c>
      <c r="G1470" s="2" t="str">
        <f t="shared" si="114"/>
        <v/>
      </c>
      <c r="H1470" t="s">
        <v>561</v>
      </c>
      <c r="I1470">
        <v>9512</v>
      </c>
      <c r="J1470">
        <v>4073</v>
      </c>
      <c r="K1470">
        <v>4074</v>
      </c>
      <c r="L1470" t="s">
        <v>31</v>
      </c>
      <c r="M1470" t="s">
        <v>20</v>
      </c>
      <c r="N1470">
        <v>155</v>
      </c>
      <c r="O1470">
        <v>2544</v>
      </c>
      <c r="P1470">
        <v>19</v>
      </c>
      <c r="Q1470" t="s">
        <v>1487</v>
      </c>
      <c r="BA1470" s="1"/>
      <c r="BG1470" s="2"/>
    </row>
    <row r="1471" ht="15" customHeight="1">
      <c r="A1471" t="str">
        <f t="shared" si="110"/>
        <v>2018_12_173_7</v>
      </c>
      <c r="B1471" t="str">
        <f t="shared" si="111"/>
        <v>2018_12_12005</v>
      </c>
      <c r="C1471" s="1" t="s">
        <v>560</v>
      </c>
      <c r="D1471">
        <f t="shared" si="112"/>
        <v>1470</v>
      </c>
      <c r="E1471">
        <v>173</v>
      </c>
      <c r="F1471">
        <f t="shared" si="113"/>
        <v>7</v>
      </c>
      <c r="G1471" s="2" t="str">
        <f t="shared" si="114"/>
        <v/>
      </c>
      <c r="H1471" t="s">
        <v>561</v>
      </c>
      <c r="I1471">
        <v>12005</v>
      </c>
      <c r="J1471">
        <v>4074</v>
      </c>
      <c r="K1471">
        <v>4073</v>
      </c>
      <c r="L1471" t="s">
        <v>31</v>
      </c>
      <c r="M1471" t="s">
        <v>20</v>
      </c>
      <c r="N1471">
        <v>33</v>
      </c>
      <c r="O1471">
        <v>2544</v>
      </c>
      <c r="P1471">
        <v>19</v>
      </c>
      <c r="Q1471" t="s">
        <v>1488</v>
      </c>
      <c r="BA1471" s="1"/>
      <c r="BG1471" s="2"/>
    </row>
    <row r="1472" ht="15" customHeight="1">
      <c r="A1472" t="str">
        <f t="shared" si="110"/>
        <v>2018_12_173_8</v>
      </c>
      <c r="B1472" t="str">
        <f t="shared" si="111"/>
        <v>2018_12_12172</v>
      </c>
      <c r="C1472" s="1" t="s">
        <v>560</v>
      </c>
      <c r="D1472">
        <f t="shared" si="112"/>
        <v>1471</v>
      </c>
      <c r="E1472">
        <v>173</v>
      </c>
      <c r="F1472">
        <f t="shared" si="113"/>
        <v>8</v>
      </c>
      <c r="G1472" s="2" t="str">
        <f t="shared" si="114"/>
        <v/>
      </c>
      <c r="H1472" t="s">
        <v>561</v>
      </c>
      <c r="I1472">
        <v>12172</v>
      </c>
      <c r="J1472">
        <v>4073</v>
      </c>
      <c r="K1472">
        <v>4074</v>
      </c>
      <c r="L1472" t="s">
        <v>31</v>
      </c>
      <c r="M1472" t="s">
        <v>20</v>
      </c>
      <c r="N1472">
        <v>42</v>
      </c>
      <c r="O1472">
        <v>2544</v>
      </c>
      <c r="P1472">
        <v>19</v>
      </c>
      <c r="Q1472" t="s">
        <v>1489</v>
      </c>
      <c r="BA1472" s="1"/>
      <c r="BG1472" s="2"/>
    </row>
    <row r="1473" ht="15" customHeight="1">
      <c r="A1473" t="str">
        <f t="shared" si="110"/>
        <v>2018_12_173_9</v>
      </c>
      <c r="B1473" t="str">
        <f t="shared" si="111"/>
        <v>2018_12_12396</v>
      </c>
      <c r="C1473" s="1" t="s">
        <v>560</v>
      </c>
      <c r="D1473">
        <f t="shared" si="112"/>
        <v>1472</v>
      </c>
      <c r="E1473">
        <v>173</v>
      </c>
      <c r="F1473">
        <f t="shared" si="113"/>
        <v>9</v>
      </c>
      <c r="G1473" s="2" t="str">
        <f t="shared" si="114"/>
        <v/>
      </c>
      <c r="H1473" t="s">
        <v>561</v>
      </c>
      <c r="I1473">
        <v>12396</v>
      </c>
      <c r="J1473">
        <v>4074</v>
      </c>
      <c r="K1473">
        <v>4073</v>
      </c>
      <c r="L1473" t="s">
        <v>31</v>
      </c>
      <c r="M1473" t="s">
        <v>20</v>
      </c>
      <c r="N1473">
        <v>20</v>
      </c>
      <c r="O1473">
        <v>2544</v>
      </c>
      <c r="P1473">
        <v>19</v>
      </c>
      <c r="Q1473" t="s">
        <v>1490</v>
      </c>
      <c r="BA1473" s="1"/>
      <c r="BG1473" s="2"/>
    </row>
    <row r="1474" ht="15" customHeight="1">
      <c r="A1474" t="str">
        <f t="shared" ref="A1474:A1537" si="115">CONCATENATE($C1474,"_",$E1474,"_",$F1474)</f>
        <v>2018_12_173_10</v>
      </c>
      <c r="B1474" t="str">
        <f t="shared" ref="B1474:B1537" si="116">CONCATENATE($C1474,"_",$I1474)</f>
        <v>2018_12_13008</v>
      </c>
      <c r="C1474" s="1" t="s">
        <v>560</v>
      </c>
      <c r="D1474">
        <f t="shared" ref="D1474:D1537" si="117">IF(ISNUMBER($D1473),$D1473+1,1)</f>
        <v>1473</v>
      </c>
      <c r="E1474">
        <v>173</v>
      </c>
      <c r="F1474">
        <f t="shared" ref="F1474:F1537" si="118">IF($E1474="","",IF($E1474=$E1473,$F1473+1,1))</f>
        <v>10</v>
      </c>
      <c r="G1474" s="2" t="str">
        <f t="shared" ref="G1474:G1537" si="119">IF($E1475=$E1474,"","x")</f>
        <v/>
      </c>
      <c r="H1474" t="s">
        <v>561</v>
      </c>
      <c r="I1474">
        <v>13008</v>
      </c>
      <c r="J1474">
        <v>4073</v>
      </c>
      <c r="K1474">
        <v>4074</v>
      </c>
      <c r="L1474" t="s">
        <v>31</v>
      </c>
      <c r="M1474" t="s">
        <v>20</v>
      </c>
      <c r="N1474">
        <v>263</v>
      </c>
      <c r="O1474">
        <v>2544</v>
      </c>
      <c r="P1474">
        <v>19</v>
      </c>
      <c r="Q1474" t="s">
        <v>1491</v>
      </c>
      <c r="BA1474" s="1"/>
      <c r="BG1474" s="2"/>
    </row>
    <row r="1475" ht="15" customHeight="1">
      <c r="A1475" t="str">
        <f t="shared" si="115"/>
        <v>2018_12_173_11</v>
      </c>
      <c r="B1475" t="str">
        <f t="shared" si="116"/>
        <v>2018_12_13030</v>
      </c>
      <c r="C1475" s="1" t="s">
        <v>560</v>
      </c>
      <c r="D1475">
        <f t="shared" si="117"/>
        <v>1474</v>
      </c>
      <c r="E1475">
        <v>173</v>
      </c>
      <c r="F1475">
        <f t="shared" si="118"/>
        <v>11</v>
      </c>
      <c r="G1475" s="2" t="str">
        <f t="shared" si="119"/>
        <v/>
      </c>
      <c r="H1475" t="s">
        <v>561</v>
      </c>
      <c r="I1475">
        <v>13030</v>
      </c>
      <c r="J1475">
        <v>4074</v>
      </c>
      <c r="K1475">
        <v>4073</v>
      </c>
      <c r="L1475" t="s">
        <v>31</v>
      </c>
      <c r="M1475" t="s">
        <v>20</v>
      </c>
      <c r="N1475">
        <v>34</v>
      </c>
      <c r="O1475">
        <v>2544</v>
      </c>
      <c r="P1475">
        <v>19</v>
      </c>
      <c r="Q1475" t="s">
        <v>1492</v>
      </c>
      <c r="BA1475" s="1"/>
      <c r="BG1475" s="2"/>
    </row>
    <row r="1476" ht="15" customHeight="1">
      <c r="A1476" t="str">
        <f t="shared" si="115"/>
        <v>2018_12_173_12</v>
      </c>
      <c r="B1476" t="str">
        <f t="shared" si="116"/>
        <v>2018_12_13135</v>
      </c>
      <c r="C1476" s="1" t="s">
        <v>560</v>
      </c>
      <c r="D1476">
        <f t="shared" si="117"/>
        <v>1475</v>
      </c>
      <c r="E1476">
        <v>173</v>
      </c>
      <c r="F1476">
        <f t="shared" si="118"/>
        <v>12</v>
      </c>
      <c r="G1476" s="2" t="str">
        <f t="shared" si="119"/>
        <v>x</v>
      </c>
      <c r="H1476" t="s">
        <v>561</v>
      </c>
      <c r="I1476">
        <v>13135</v>
      </c>
      <c r="J1476">
        <v>4073</v>
      </c>
      <c r="K1476">
        <v>4074</v>
      </c>
      <c r="L1476" t="s">
        <v>20</v>
      </c>
      <c r="M1476" t="s">
        <v>20</v>
      </c>
      <c r="N1476">
        <v>13</v>
      </c>
      <c r="O1476">
        <v>2544</v>
      </c>
      <c r="P1476">
        <v>19</v>
      </c>
      <c r="Q1476" t="s">
        <v>1493</v>
      </c>
      <c r="BA1476" s="1"/>
      <c r="BG1476" s="2"/>
    </row>
    <row r="1477" ht="15" customHeight="1">
      <c r="A1477" t="str">
        <f t="shared" si="115"/>
        <v>2018_12_174_1</v>
      </c>
      <c r="B1477" t="str">
        <f t="shared" si="116"/>
        <v>2018_12_7909</v>
      </c>
      <c r="C1477" s="1" t="s">
        <v>560</v>
      </c>
      <c r="D1477">
        <f t="shared" si="117"/>
        <v>1476</v>
      </c>
      <c r="E1477">
        <v>174</v>
      </c>
      <c r="F1477">
        <f t="shared" si="118"/>
        <v>1</v>
      </c>
      <c r="G1477" s="2" t="str">
        <f t="shared" si="119"/>
        <v/>
      </c>
      <c r="H1477" t="s">
        <v>561</v>
      </c>
      <c r="I1477">
        <v>7909</v>
      </c>
      <c r="J1477">
        <v>4102</v>
      </c>
      <c r="K1477">
        <v>4101</v>
      </c>
      <c r="L1477" t="s">
        <v>19</v>
      </c>
      <c r="M1477" t="s">
        <v>20</v>
      </c>
      <c r="N1477">
        <v>435</v>
      </c>
      <c r="O1477">
        <v>2518</v>
      </c>
      <c r="P1477">
        <v>12</v>
      </c>
      <c r="Q1477" t="s">
        <v>1494</v>
      </c>
      <c r="BA1477" s="1"/>
      <c r="BG1477" s="2"/>
    </row>
    <row r="1478" ht="15" customHeight="1">
      <c r="A1478" t="str">
        <f t="shared" si="115"/>
        <v>2018_12_174_2</v>
      </c>
      <c r="B1478" t="str">
        <f t="shared" si="116"/>
        <v>2018_12_9026</v>
      </c>
      <c r="C1478" s="1" t="s">
        <v>560</v>
      </c>
      <c r="D1478">
        <f t="shared" si="117"/>
        <v>1477</v>
      </c>
      <c r="E1478">
        <v>174</v>
      </c>
      <c r="F1478">
        <f t="shared" si="118"/>
        <v>2</v>
      </c>
      <c r="G1478" s="2" t="str">
        <f t="shared" si="119"/>
        <v/>
      </c>
      <c r="H1478" t="s">
        <v>561</v>
      </c>
      <c r="I1478">
        <v>9026</v>
      </c>
      <c r="J1478">
        <v>4101</v>
      </c>
      <c r="K1478">
        <v>4102</v>
      </c>
      <c r="L1478" t="s">
        <v>31</v>
      </c>
      <c r="M1478" t="s">
        <v>20</v>
      </c>
      <c r="N1478">
        <v>203</v>
      </c>
      <c r="O1478">
        <v>2518</v>
      </c>
      <c r="P1478">
        <v>12</v>
      </c>
      <c r="Q1478" t="s">
        <v>1495</v>
      </c>
      <c r="BA1478" s="1"/>
      <c r="BG1478" s="2"/>
    </row>
    <row r="1479" ht="15" customHeight="1">
      <c r="A1479" t="str">
        <f t="shared" si="115"/>
        <v>2018_12_174_3</v>
      </c>
      <c r="B1479" t="str">
        <f t="shared" si="116"/>
        <v>2018_12_9994</v>
      </c>
      <c r="C1479" s="1" t="s">
        <v>560</v>
      </c>
      <c r="D1479">
        <f t="shared" si="117"/>
        <v>1478</v>
      </c>
      <c r="E1479">
        <v>174</v>
      </c>
      <c r="F1479">
        <f t="shared" si="118"/>
        <v>3</v>
      </c>
      <c r="G1479" s="2" t="str">
        <f t="shared" si="119"/>
        <v/>
      </c>
      <c r="H1479" t="s">
        <v>561</v>
      </c>
      <c r="I1479">
        <v>9994</v>
      </c>
      <c r="J1479">
        <v>4102</v>
      </c>
      <c r="K1479">
        <v>4101</v>
      </c>
      <c r="L1479" t="s">
        <v>31</v>
      </c>
      <c r="M1479" t="s">
        <v>20</v>
      </c>
      <c r="N1479">
        <v>369</v>
      </c>
      <c r="O1479">
        <v>2518</v>
      </c>
      <c r="P1479">
        <v>12</v>
      </c>
      <c r="Q1479" t="s">
        <v>1496</v>
      </c>
      <c r="BA1479" s="1"/>
      <c r="BG1479" s="2"/>
    </row>
    <row r="1480" ht="15" customHeight="1">
      <c r="A1480" t="str">
        <f t="shared" si="115"/>
        <v>2018_12_174_4</v>
      </c>
      <c r="B1480" t="str">
        <f t="shared" si="116"/>
        <v>2018_12_11805</v>
      </c>
      <c r="C1480" s="1" t="s">
        <v>560</v>
      </c>
      <c r="D1480">
        <f t="shared" si="117"/>
        <v>1479</v>
      </c>
      <c r="E1480">
        <v>174</v>
      </c>
      <c r="F1480">
        <f t="shared" si="118"/>
        <v>4</v>
      </c>
      <c r="G1480" s="2" t="str">
        <f t="shared" si="119"/>
        <v/>
      </c>
      <c r="H1480" t="s">
        <v>561</v>
      </c>
      <c r="I1480">
        <v>11805</v>
      </c>
      <c r="J1480">
        <v>4101</v>
      </c>
      <c r="K1480">
        <v>4102</v>
      </c>
      <c r="L1480" t="s">
        <v>31</v>
      </c>
      <c r="M1480" t="s">
        <v>20</v>
      </c>
      <c r="N1480">
        <v>409</v>
      </c>
      <c r="O1480">
        <v>2518</v>
      </c>
      <c r="P1480">
        <v>12</v>
      </c>
      <c r="Q1480" t="s">
        <v>1497</v>
      </c>
      <c r="BA1480" s="1"/>
      <c r="BG1480" s="2"/>
    </row>
    <row r="1481" ht="15" customHeight="1">
      <c r="A1481" t="str">
        <f t="shared" si="115"/>
        <v>2018_12_174_5</v>
      </c>
      <c r="B1481" t="str">
        <f t="shared" si="116"/>
        <v>2018_12_12786</v>
      </c>
      <c r="C1481" s="1" t="s">
        <v>560</v>
      </c>
      <c r="D1481">
        <f t="shared" si="117"/>
        <v>1480</v>
      </c>
      <c r="E1481">
        <v>174</v>
      </c>
      <c r="F1481">
        <f t="shared" si="118"/>
        <v>5</v>
      </c>
      <c r="G1481" s="2" t="str">
        <f t="shared" si="119"/>
        <v/>
      </c>
      <c r="H1481" t="s">
        <v>561</v>
      </c>
      <c r="I1481">
        <v>12786</v>
      </c>
      <c r="J1481">
        <v>4102</v>
      </c>
      <c r="K1481">
        <v>4101</v>
      </c>
      <c r="L1481" t="s">
        <v>31</v>
      </c>
      <c r="M1481" t="s">
        <v>20</v>
      </c>
      <c r="N1481">
        <v>519</v>
      </c>
      <c r="O1481">
        <v>2518</v>
      </c>
      <c r="P1481">
        <v>12</v>
      </c>
      <c r="Q1481" t="s">
        <v>1498</v>
      </c>
      <c r="BA1481" s="1"/>
      <c r="BG1481" s="2"/>
    </row>
    <row r="1482" ht="15" customHeight="1">
      <c r="A1482" t="str">
        <f t="shared" si="115"/>
        <v>2018_12_174_6</v>
      </c>
      <c r="B1482" t="str">
        <f t="shared" si="116"/>
        <v>2018_12_13254</v>
      </c>
      <c r="C1482" s="1" t="s">
        <v>560</v>
      </c>
      <c r="D1482">
        <f t="shared" si="117"/>
        <v>1481</v>
      </c>
      <c r="E1482">
        <v>174</v>
      </c>
      <c r="F1482">
        <f t="shared" si="118"/>
        <v>6</v>
      </c>
      <c r="G1482" s="2" t="str">
        <f t="shared" si="119"/>
        <v/>
      </c>
      <c r="H1482" t="s">
        <v>561</v>
      </c>
      <c r="I1482">
        <v>13254</v>
      </c>
      <c r="J1482">
        <v>4101</v>
      </c>
      <c r="K1482">
        <v>4102</v>
      </c>
      <c r="L1482" t="s">
        <v>31</v>
      </c>
      <c r="M1482" t="s">
        <v>20</v>
      </c>
      <c r="N1482">
        <v>180</v>
      </c>
      <c r="O1482">
        <v>2518</v>
      </c>
      <c r="P1482">
        <v>12</v>
      </c>
      <c r="Q1482" t="s">
        <v>1499</v>
      </c>
      <c r="BA1482" s="1"/>
      <c r="BG1482" s="2"/>
    </row>
    <row r="1483" ht="15" customHeight="1">
      <c r="A1483" t="str">
        <f t="shared" si="115"/>
        <v>2018_12_174_7</v>
      </c>
      <c r="B1483" t="str">
        <f t="shared" si="116"/>
        <v>2018_12_13270</v>
      </c>
      <c r="C1483" s="1" t="s">
        <v>560</v>
      </c>
      <c r="D1483">
        <f t="shared" si="117"/>
        <v>1482</v>
      </c>
      <c r="E1483">
        <v>174</v>
      </c>
      <c r="F1483">
        <f t="shared" si="118"/>
        <v>7</v>
      </c>
      <c r="G1483" s="2" t="str">
        <f t="shared" si="119"/>
        <v/>
      </c>
      <c r="H1483" t="s">
        <v>561</v>
      </c>
      <c r="I1483">
        <v>13270</v>
      </c>
      <c r="J1483">
        <v>4102</v>
      </c>
      <c r="K1483">
        <v>4101</v>
      </c>
      <c r="L1483" t="s">
        <v>31</v>
      </c>
      <c r="M1483" t="s">
        <v>20</v>
      </c>
      <c r="N1483">
        <v>126</v>
      </c>
      <c r="O1483">
        <v>2518</v>
      </c>
      <c r="P1483">
        <v>12</v>
      </c>
      <c r="Q1483" t="s">
        <v>1500</v>
      </c>
      <c r="BA1483" s="1"/>
      <c r="BG1483" s="2"/>
    </row>
    <row r="1484" ht="15" customHeight="1">
      <c r="A1484" t="str">
        <f t="shared" si="115"/>
        <v>2018_12_174_8</v>
      </c>
      <c r="B1484" t="str">
        <f t="shared" si="116"/>
        <v>2018_12_14034</v>
      </c>
      <c r="C1484" s="1" t="s">
        <v>560</v>
      </c>
      <c r="D1484">
        <f t="shared" si="117"/>
        <v>1483</v>
      </c>
      <c r="E1484">
        <v>174</v>
      </c>
      <c r="F1484">
        <f t="shared" si="118"/>
        <v>8</v>
      </c>
      <c r="G1484" s="2" t="str">
        <f t="shared" si="119"/>
        <v/>
      </c>
      <c r="H1484" t="s">
        <v>561</v>
      </c>
      <c r="I1484">
        <v>14034</v>
      </c>
      <c r="J1484">
        <v>4101</v>
      </c>
      <c r="K1484">
        <v>4102</v>
      </c>
      <c r="L1484" t="s">
        <v>31</v>
      </c>
      <c r="M1484" t="s">
        <v>20</v>
      </c>
      <c r="N1484">
        <v>158</v>
      </c>
      <c r="O1484">
        <v>2518</v>
      </c>
      <c r="P1484">
        <v>12</v>
      </c>
      <c r="Q1484" t="s">
        <v>1501</v>
      </c>
      <c r="BA1484" s="1"/>
      <c r="BG1484" s="2"/>
    </row>
    <row r="1485" ht="15" customHeight="1">
      <c r="A1485" t="str">
        <f t="shared" si="115"/>
        <v>2018_12_174_9</v>
      </c>
      <c r="B1485" t="str">
        <f t="shared" si="116"/>
        <v>2018_12_14302</v>
      </c>
      <c r="C1485" s="1" t="s">
        <v>560</v>
      </c>
      <c r="D1485">
        <f t="shared" si="117"/>
        <v>1484</v>
      </c>
      <c r="E1485">
        <v>174</v>
      </c>
      <c r="F1485">
        <f t="shared" si="118"/>
        <v>9</v>
      </c>
      <c r="G1485" s="2" t="str">
        <f t="shared" si="119"/>
        <v>x</v>
      </c>
      <c r="H1485" t="s">
        <v>561</v>
      </c>
      <c r="I1485">
        <v>14302</v>
      </c>
      <c r="J1485">
        <v>4102</v>
      </c>
      <c r="K1485">
        <v>4101</v>
      </c>
      <c r="L1485" t="s">
        <v>20</v>
      </c>
      <c r="M1485" t="s">
        <v>20</v>
      </c>
      <c r="N1485">
        <v>42</v>
      </c>
      <c r="O1485">
        <v>2518</v>
      </c>
      <c r="P1485">
        <v>12</v>
      </c>
      <c r="Q1485" t="s">
        <v>1502</v>
      </c>
      <c r="BA1485" s="1"/>
      <c r="BG1485" s="2"/>
    </row>
    <row r="1486" ht="15" customHeight="1">
      <c r="A1486" t="str">
        <f t="shared" si="115"/>
        <v>2018_12_175_1</v>
      </c>
      <c r="B1486" t="str">
        <f t="shared" si="116"/>
        <v>2018_12_8597</v>
      </c>
      <c r="C1486" s="1" t="s">
        <v>560</v>
      </c>
      <c r="D1486">
        <f t="shared" si="117"/>
        <v>1485</v>
      </c>
      <c r="E1486">
        <v>175</v>
      </c>
      <c r="F1486">
        <f t="shared" si="118"/>
        <v>1</v>
      </c>
      <c r="G1486" s="2" t="str">
        <f t="shared" si="119"/>
        <v/>
      </c>
      <c r="H1486" t="s">
        <v>561</v>
      </c>
      <c r="I1486">
        <v>8597</v>
      </c>
      <c r="J1486">
        <v>4158</v>
      </c>
      <c r="K1486">
        <v>4157</v>
      </c>
      <c r="L1486" t="s">
        <v>19</v>
      </c>
      <c r="M1486" t="s">
        <v>20</v>
      </c>
      <c r="N1486">
        <v>216</v>
      </c>
      <c r="O1486">
        <v>2109</v>
      </c>
      <c r="P1486">
        <v>11</v>
      </c>
      <c r="Q1486" t="s">
        <v>1503</v>
      </c>
      <c r="BA1486" s="1"/>
      <c r="BG1486" s="2"/>
    </row>
    <row r="1487" ht="15" customHeight="1">
      <c r="A1487" t="str">
        <f t="shared" si="115"/>
        <v>2018_12_175_2</v>
      </c>
      <c r="B1487" t="str">
        <f t="shared" si="116"/>
        <v>2018_12_8863</v>
      </c>
      <c r="C1487" s="1" t="s">
        <v>560</v>
      </c>
      <c r="D1487">
        <f t="shared" si="117"/>
        <v>1486</v>
      </c>
      <c r="E1487">
        <v>175</v>
      </c>
      <c r="F1487">
        <f t="shared" si="118"/>
        <v>2</v>
      </c>
      <c r="G1487" s="2" t="str">
        <f t="shared" si="119"/>
        <v/>
      </c>
      <c r="H1487" t="s">
        <v>561</v>
      </c>
      <c r="I1487">
        <v>8863</v>
      </c>
      <c r="J1487">
        <v>4157</v>
      </c>
      <c r="K1487">
        <v>4158</v>
      </c>
      <c r="L1487" t="s">
        <v>31</v>
      </c>
      <c r="M1487" t="s">
        <v>20</v>
      </c>
      <c r="N1487">
        <v>388</v>
      </c>
      <c r="O1487">
        <v>2109</v>
      </c>
      <c r="P1487">
        <v>11</v>
      </c>
      <c r="Q1487" t="s">
        <v>1504</v>
      </c>
      <c r="BA1487" s="1"/>
      <c r="BG1487" s="2"/>
    </row>
    <row r="1488" ht="15" customHeight="1">
      <c r="A1488" t="str">
        <f t="shared" si="115"/>
        <v>2018_12_175_3</v>
      </c>
      <c r="B1488" t="str">
        <f t="shared" si="116"/>
        <v>2018_12_9066</v>
      </c>
      <c r="C1488" s="1" t="s">
        <v>560</v>
      </c>
      <c r="D1488">
        <f t="shared" si="117"/>
        <v>1487</v>
      </c>
      <c r="E1488">
        <v>175</v>
      </c>
      <c r="F1488">
        <f t="shared" si="118"/>
        <v>3</v>
      </c>
      <c r="G1488" s="2" t="str">
        <f t="shared" si="119"/>
        <v/>
      </c>
      <c r="H1488" t="s">
        <v>561</v>
      </c>
      <c r="I1488">
        <v>9066</v>
      </c>
      <c r="J1488">
        <v>4158</v>
      </c>
      <c r="K1488">
        <v>4157</v>
      </c>
      <c r="L1488" t="s">
        <v>31</v>
      </c>
      <c r="M1488" t="s">
        <v>20</v>
      </c>
      <c r="N1488">
        <v>328</v>
      </c>
      <c r="O1488">
        <v>2109</v>
      </c>
      <c r="P1488">
        <v>11</v>
      </c>
      <c r="Q1488" t="s">
        <v>1505</v>
      </c>
      <c r="BA1488" s="1"/>
      <c r="BG1488" s="2"/>
    </row>
    <row r="1489" ht="15" customHeight="1">
      <c r="A1489" t="str">
        <f t="shared" si="115"/>
        <v>2018_12_175_4</v>
      </c>
      <c r="B1489" t="str">
        <f t="shared" si="116"/>
        <v>2018_12_9155</v>
      </c>
      <c r="C1489" s="1" t="s">
        <v>560</v>
      </c>
      <c r="D1489">
        <f t="shared" si="117"/>
        <v>1488</v>
      </c>
      <c r="E1489">
        <v>175</v>
      </c>
      <c r="F1489">
        <f t="shared" si="118"/>
        <v>4</v>
      </c>
      <c r="G1489" s="2" t="str">
        <f t="shared" si="119"/>
        <v/>
      </c>
      <c r="H1489" t="s">
        <v>561</v>
      </c>
      <c r="I1489">
        <v>9155</v>
      </c>
      <c r="J1489">
        <v>4157</v>
      </c>
      <c r="K1489">
        <v>4158</v>
      </c>
      <c r="L1489" t="s">
        <v>31</v>
      </c>
      <c r="M1489" t="s">
        <v>20</v>
      </c>
      <c r="N1489">
        <v>250</v>
      </c>
      <c r="O1489">
        <v>2109</v>
      </c>
      <c r="P1489">
        <v>11</v>
      </c>
      <c r="Q1489" t="s">
        <v>1506</v>
      </c>
      <c r="BA1489" s="1"/>
      <c r="BG1489" s="2"/>
    </row>
    <row r="1490" ht="15" customHeight="1">
      <c r="A1490" t="str">
        <f t="shared" si="115"/>
        <v>2018_12_175_5</v>
      </c>
      <c r="B1490" t="str">
        <f t="shared" si="116"/>
        <v>2018_12_9946</v>
      </c>
      <c r="C1490" s="1" t="s">
        <v>560</v>
      </c>
      <c r="D1490">
        <f t="shared" si="117"/>
        <v>1489</v>
      </c>
      <c r="E1490">
        <v>175</v>
      </c>
      <c r="F1490">
        <f t="shared" si="118"/>
        <v>5</v>
      </c>
      <c r="G1490" s="2" t="str">
        <f t="shared" si="119"/>
        <v/>
      </c>
      <c r="H1490" t="s">
        <v>561</v>
      </c>
      <c r="I1490">
        <v>9946</v>
      </c>
      <c r="J1490">
        <v>4158</v>
      </c>
      <c r="K1490">
        <v>4157</v>
      </c>
      <c r="L1490" t="s">
        <v>31</v>
      </c>
      <c r="M1490" t="s">
        <v>20</v>
      </c>
      <c r="N1490">
        <v>238</v>
      </c>
      <c r="O1490">
        <v>2109</v>
      </c>
      <c r="P1490">
        <v>11</v>
      </c>
      <c r="Q1490" t="s">
        <v>1507</v>
      </c>
      <c r="BA1490" s="1"/>
      <c r="BG1490" s="2"/>
    </row>
    <row r="1491" ht="15" customHeight="1">
      <c r="A1491" t="str">
        <f t="shared" si="115"/>
        <v>2018_12_175_6</v>
      </c>
      <c r="B1491" t="str">
        <f t="shared" si="116"/>
        <v>2018_12_10464</v>
      </c>
      <c r="C1491" s="1" t="s">
        <v>560</v>
      </c>
      <c r="D1491">
        <f t="shared" si="117"/>
        <v>1490</v>
      </c>
      <c r="E1491">
        <v>175</v>
      </c>
      <c r="F1491">
        <f t="shared" si="118"/>
        <v>6</v>
      </c>
      <c r="G1491" s="2" t="str">
        <f t="shared" si="119"/>
        <v/>
      </c>
      <c r="H1491" t="s">
        <v>561</v>
      </c>
      <c r="I1491">
        <v>10464</v>
      </c>
      <c r="J1491">
        <v>4157</v>
      </c>
      <c r="K1491">
        <v>4158</v>
      </c>
      <c r="L1491" t="s">
        <v>31</v>
      </c>
      <c r="M1491" t="s">
        <v>20</v>
      </c>
      <c r="N1491">
        <v>193</v>
      </c>
      <c r="O1491">
        <v>2109</v>
      </c>
      <c r="P1491">
        <v>11</v>
      </c>
      <c r="Q1491" t="s">
        <v>1508</v>
      </c>
      <c r="BA1491" s="1"/>
      <c r="BG1491" s="2"/>
    </row>
    <row r="1492" ht="15" customHeight="1">
      <c r="A1492" t="str">
        <f t="shared" si="115"/>
        <v>2018_12_175_7</v>
      </c>
      <c r="B1492" t="str">
        <f t="shared" si="116"/>
        <v>2018_12_11623</v>
      </c>
      <c r="C1492" s="1" t="s">
        <v>560</v>
      </c>
      <c r="D1492">
        <f t="shared" si="117"/>
        <v>1491</v>
      </c>
      <c r="E1492">
        <v>175</v>
      </c>
      <c r="F1492">
        <f t="shared" si="118"/>
        <v>7</v>
      </c>
      <c r="G1492" s="2" t="str">
        <f t="shared" si="119"/>
        <v/>
      </c>
      <c r="H1492" t="s">
        <v>561</v>
      </c>
      <c r="I1492">
        <v>11623</v>
      </c>
      <c r="J1492">
        <v>4158</v>
      </c>
      <c r="K1492">
        <v>4157</v>
      </c>
      <c r="L1492" t="s">
        <v>31</v>
      </c>
      <c r="M1492" t="s">
        <v>20</v>
      </c>
      <c r="N1492">
        <v>216</v>
      </c>
      <c r="O1492">
        <v>2109</v>
      </c>
      <c r="P1492">
        <v>11</v>
      </c>
      <c r="Q1492" t="s">
        <v>1509</v>
      </c>
      <c r="BA1492" s="1"/>
      <c r="BG1492" s="2"/>
    </row>
    <row r="1493" ht="15" customHeight="1">
      <c r="A1493" t="str">
        <f t="shared" si="115"/>
        <v>2018_12_175_8</v>
      </c>
      <c r="B1493" t="str">
        <f t="shared" si="116"/>
        <v>2018_12_12242</v>
      </c>
      <c r="C1493" s="1" t="s">
        <v>560</v>
      </c>
      <c r="D1493">
        <f t="shared" si="117"/>
        <v>1492</v>
      </c>
      <c r="E1493">
        <v>175</v>
      </c>
      <c r="F1493">
        <f t="shared" si="118"/>
        <v>8</v>
      </c>
      <c r="G1493" s="2" t="str">
        <f t="shared" si="119"/>
        <v/>
      </c>
      <c r="H1493" t="s">
        <v>561</v>
      </c>
      <c r="I1493">
        <v>12242</v>
      </c>
      <c r="J1493">
        <v>4157</v>
      </c>
      <c r="K1493">
        <v>4158</v>
      </c>
      <c r="L1493" t="s">
        <v>31</v>
      </c>
      <c r="M1493" t="s">
        <v>20</v>
      </c>
      <c r="N1493">
        <v>126</v>
      </c>
      <c r="O1493">
        <v>2109</v>
      </c>
      <c r="P1493">
        <v>11</v>
      </c>
      <c r="Q1493" t="s">
        <v>1510</v>
      </c>
      <c r="BA1493" s="1"/>
      <c r="BG1493" s="2"/>
    </row>
    <row r="1494" ht="15" customHeight="1">
      <c r="A1494" t="str">
        <f t="shared" si="115"/>
        <v>2018_12_175_9</v>
      </c>
      <c r="B1494" t="str">
        <f t="shared" si="116"/>
        <v>2018_12_12861</v>
      </c>
      <c r="C1494" s="1" t="s">
        <v>560</v>
      </c>
      <c r="D1494">
        <f t="shared" si="117"/>
        <v>1493</v>
      </c>
      <c r="E1494">
        <v>175</v>
      </c>
      <c r="F1494">
        <f t="shared" si="118"/>
        <v>9</v>
      </c>
      <c r="G1494" s="2" t="str">
        <f t="shared" si="119"/>
        <v/>
      </c>
      <c r="H1494" t="s">
        <v>561</v>
      </c>
      <c r="I1494">
        <v>12861</v>
      </c>
      <c r="J1494">
        <v>4158</v>
      </c>
      <c r="K1494">
        <v>4157</v>
      </c>
      <c r="L1494" t="s">
        <v>31</v>
      </c>
      <c r="M1494" t="s">
        <v>20</v>
      </c>
      <c r="N1494">
        <v>91</v>
      </c>
      <c r="O1494">
        <v>2109</v>
      </c>
      <c r="P1494">
        <v>11</v>
      </c>
      <c r="Q1494" t="s">
        <v>1511</v>
      </c>
      <c r="BA1494" s="1"/>
      <c r="BG1494" s="2"/>
    </row>
    <row r="1495" ht="15" customHeight="1">
      <c r="A1495" t="str">
        <f t="shared" si="115"/>
        <v>2018_12_175_10</v>
      </c>
      <c r="B1495" t="str">
        <f t="shared" si="116"/>
        <v>2018_12_12893</v>
      </c>
      <c r="C1495" s="1" t="s">
        <v>560</v>
      </c>
      <c r="D1495">
        <f t="shared" si="117"/>
        <v>1494</v>
      </c>
      <c r="E1495">
        <v>175</v>
      </c>
      <c r="F1495">
        <f t="shared" si="118"/>
        <v>10</v>
      </c>
      <c r="G1495" s="2" t="str">
        <f t="shared" si="119"/>
        <v>x</v>
      </c>
      <c r="H1495" t="s">
        <v>561</v>
      </c>
      <c r="I1495">
        <v>12893</v>
      </c>
      <c r="J1495">
        <v>4157</v>
      </c>
      <c r="K1495">
        <v>4158</v>
      </c>
      <c r="L1495" t="s">
        <v>20</v>
      </c>
      <c r="M1495" t="s">
        <v>20</v>
      </c>
      <c r="N1495">
        <v>42</v>
      </c>
      <c r="O1495">
        <v>2109</v>
      </c>
      <c r="P1495">
        <v>11</v>
      </c>
      <c r="Q1495" t="s">
        <v>1512</v>
      </c>
      <c r="BA1495" s="1"/>
      <c r="BG1495" s="2"/>
    </row>
    <row r="1496" ht="15" customHeight="1">
      <c r="A1496" t="str">
        <f t="shared" si="115"/>
        <v>2018_12_176_1</v>
      </c>
      <c r="B1496" t="str">
        <f t="shared" si="116"/>
        <v>2018_12_8631</v>
      </c>
      <c r="C1496" s="1" t="s">
        <v>560</v>
      </c>
      <c r="D1496">
        <f t="shared" si="117"/>
        <v>1495</v>
      </c>
      <c r="E1496">
        <v>176</v>
      </c>
      <c r="F1496">
        <f t="shared" si="118"/>
        <v>1</v>
      </c>
      <c r="G1496" s="2" t="str">
        <f t="shared" si="119"/>
        <v/>
      </c>
      <c r="H1496" t="s">
        <v>561</v>
      </c>
      <c r="I1496">
        <v>8631</v>
      </c>
      <c r="J1496">
        <v>4214</v>
      </c>
      <c r="K1496">
        <v>4213</v>
      </c>
      <c r="L1496" t="s">
        <v>158</v>
      </c>
      <c r="M1496" t="s">
        <v>20</v>
      </c>
      <c r="N1496">
        <v>35</v>
      </c>
      <c r="O1496">
        <v>1400</v>
      </c>
      <c r="P1496">
        <v>8</v>
      </c>
      <c r="Q1496" t="s">
        <v>1513</v>
      </c>
      <c r="BA1496" s="1"/>
      <c r="BG1496" s="2"/>
    </row>
    <row r="1497" ht="15" customHeight="1">
      <c r="A1497" t="str">
        <f t="shared" si="115"/>
        <v>2018_12_176_2</v>
      </c>
      <c r="B1497" t="str">
        <f t="shared" si="116"/>
        <v>2018_12_9154</v>
      </c>
      <c r="C1497" s="1" t="s">
        <v>560</v>
      </c>
      <c r="D1497">
        <f t="shared" si="117"/>
        <v>1496</v>
      </c>
      <c r="E1497">
        <v>176</v>
      </c>
      <c r="F1497">
        <f t="shared" si="118"/>
        <v>2</v>
      </c>
      <c r="G1497" s="2" t="str">
        <f t="shared" si="119"/>
        <v/>
      </c>
      <c r="H1497" t="s">
        <v>561</v>
      </c>
      <c r="I1497">
        <v>9154</v>
      </c>
      <c r="J1497">
        <v>4213</v>
      </c>
      <c r="K1497">
        <v>4214</v>
      </c>
      <c r="L1497" t="s">
        <v>31</v>
      </c>
      <c r="M1497" t="s">
        <v>20</v>
      </c>
      <c r="N1497">
        <v>208</v>
      </c>
      <c r="O1497">
        <v>1400</v>
      </c>
      <c r="P1497">
        <v>8</v>
      </c>
      <c r="Q1497" t="s">
        <v>1514</v>
      </c>
      <c r="BA1497" s="1"/>
      <c r="BG1497" s="2"/>
    </row>
    <row r="1498" ht="15" customHeight="1">
      <c r="A1498" t="str">
        <f t="shared" si="115"/>
        <v>2018_12_176_3</v>
      </c>
      <c r="B1498" t="str">
        <f t="shared" si="116"/>
        <v>2018_12_10942</v>
      </c>
      <c r="C1498" s="1" t="s">
        <v>560</v>
      </c>
      <c r="D1498">
        <f t="shared" si="117"/>
        <v>1497</v>
      </c>
      <c r="E1498">
        <v>176</v>
      </c>
      <c r="F1498">
        <f t="shared" si="118"/>
        <v>3</v>
      </c>
      <c r="G1498" s="2" t="str">
        <f t="shared" si="119"/>
        <v/>
      </c>
      <c r="H1498" t="s">
        <v>561</v>
      </c>
      <c r="I1498">
        <v>10942</v>
      </c>
      <c r="J1498">
        <v>4214</v>
      </c>
      <c r="K1498">
        <v>4213</v>
      </c>
      <c r="L1498" t="s">
        <v>31</v>
      </c>
      <c r="M1498" t="s">
        <v>20</v>
      </c>
      <c r="N1498">
        <v>466</v>
      </c>
      <c r="O1498">
        <v>1400</v>
      </c>
      <c r="P1498">
        <v>8</v>
      </c>
      <c r="Q1498" t="s">
        <v>1515</v>
      </c>
      <c r="BA1498" s="1"/>
      <c r="BG1498" s="2"/>
    </row>
    <row r="1499" ht="15" customHeight="1">
      <c r="A1499" t="str">
        <f t="shared" si="115"/>
        <v>2018_12_176_4</v>
      </c>
      <c r="B1499" t="str">
        <f t="shared" si="116"/>
        <v>2018_12_11103</v>
      </c>
      <c r="C1499" s="1" t="s">
        <v>560</v>
      </c>
      <c r="D1499">
        <f t="shared" si="117"/>
        <v>1498</v>
      </c>
      <c r="E1499">
        <v>176</v>
      </c>
      <c r="F1499">
        <f t="shared" si="118"/>
        <v>4</v>
      </c>
      <c r="G1499" s="2" t="str">
        <f t="shared" si="119"/>
        <v/>
      </c>
      <c r="H1499" t="s">
        <v>561</v>
      </c>
      <c r="I1499">
        <v>11103</v>
      </c>
      <c r="J1499">
        <v>4213</v>
      </c>
      <c r="K1499">
        <v>4214</v>
      </c>
      <c r="L1499" t="s">
        <v>31</v>
      </c>
      <c r="M1499" t="s">
        <v>20</v>
      </c>
      <c r="N1499">
        <v>195</v>
      </c>
      <c r="O1499">
        <v>1400</v>
      </c>
      <c r="P1499">
        <v>8</v>
      </c>
      <c r="Q1499" t="s">
        <v>1516</v>
      </c>
      <c r="BA1499" s="1"/>
      <c r="BG1499" s="2"/>
    </row>
    <row r="1500" ht="15" customHeight="1">
      <c r="A1500" t="str">
        <f t="shared" si="115"/>
        <v>2018_12_176_5</v>
      </c>
      <c r="B1500" t="str">
        <f t="shared" si="116"/>
        <v>2018_12_11531</v>
      </c>
      <c r="C1500" s="1" t="s">
        <v>560</v>
      </c>
      <c r="D1500">
        <f t="shared" si="117"/>
        <v>1499</v>
      </c>
      <c r="E1500">
        <v>176</v>
      </c>
      <c r="F1500">
        <f t="shared" si="118"/>
        <v>5</v>
      </c>
      <c r="G1500" s="2" t="str">
        <f t="shared" si="119"/>
        <v/>
      </c>
      <c r="H1500" t="s">
        <v>561</v>
      </c>
      <c r="I1500">
        <v>11531</v>
      </c>
      <c r="J1500">
        <v>4214</v>
      </c>
      <c r="K1500">
        <v>4213</v>
      </c>
      <c r="L1500" t="s">
        <v>31</v>
      </c>
      <c r="M1500" t="s">
        <v>20</v>
      </c>
      <c r="N1500">
        <v>303</v>
      </c>
      <c r="O1500">
        <v>1400</v>
      </c>
      <c r="P1500">
        <v>8</v>
      </c>
      <c r="Q1500" t="s">
        <v>1517</v>
      </c>
      <c r="BA1500" s="1"/>
      <c r="BG1500" s="2"/>
    </row>
    <row r="1501" ht="15" customHeight="1">
      <c r="A1501" t="str">
        <f t="shared" si="115"/>
        <v>2018_12_176_6</v>
      </c>
      <c r="B1501" t="str">
        <f t="shared" si="116"/>
        <v>2018_12_11724</v>
      </c>
      <c r="C1501" s="1" t="s">
        <v>560</v>
      </c>
      <c r="D1501">
        <f t="shared" si="117"/>
        <v>1500</v>
      </c>
      <c r="E1501">
        <v>176</v>
      </c>
      <c r="F1501">
        <f t="shared" si="118"/>
        <v>6</v>
      </c>
      <c r="G1501" s="2" t="str">
        <f t="shared" si="119"/>
        <v/>
      </c>
      <c r="H1501" t="s">
        <v>561</v>
      </c>
      <c r="I1501">
        <v>11724</v>
      </c>
      <c r="J1501">
        <v>4213</v>
      </c>
      <c r="K1501">
        <v>4214</v>
      </c>
      <c r="L1501" t="s">
        <v>31</v>
      </c>
      <c r="M1501" t="s">
        <v>20</v>
      </c>
      <c r="N1501">
        <v>112</v>
      </c>
      <c r="O1501">
        <v>1400</v>
      </c>
      <c r="P1501">
        <v>8</v>
      </c>
      <c r="Q1501" t="s">
        <v>1518</v>
      </c>
      <c r="BA1501" s="1"/>
      <c r="BG1501" s="2"/>
    </row>
    <row r="1502" ht="15" customHeight="1">
      <c r="A1502" t="str">
        <f t="shared" si="115"/>
        <v>2018_12_176_7</v>
      </c>
      <c r="B1502" t="str">
        <f t="shared" si="116"/>
        <v>2018_12_12138</v>
      </c>
      <c r="C1502" s="1" t="s">
        <v>560</v>
      </c>
      <c r="D1502">
        <f t="shared" si="117"/>
        <v>1501</v>
      </c>
      <c r="E1502">
        <v>176</v>
      </c>
      <c r="F1502">
        <f t="shared" si="118"/>
        <v>7</v>
      </c>
      <c r="G1502" s="2" t="str">
        <f t="shared" si="119"/>
        <v>x</v>
      </c>
      <c r="H1502" t="s">
        <v>561</v>
      </c>
      <c r="I1502">
        <v>12138</v>
      </c>
      <c r="J1502">
        <v>4214</v>
      </c>
      <c r="K1502">
        <v>4213</v>
      </c>
      <c r="L1502" t="s">
        <v>20</v>
      </c>
      <c r="M1502" t="s">
        <v>20</v>
      </c>
      <c r="N1502">
        <v>60</v>
      </c>
      <c r="O1502">
        <v>1400</v>
      </c>
      <c r="P1502">
        <v>8</v>
      </c>
      <c r="Q1502" t="s">
        <v>1519</v>
      </c>
      <c r="BA1502" s="1"/>
      <c r="BG1502" s="2"/>
    </row>
    <row r="1503" ht="15" customHeight="1">
      <c r="A1503" t="str">
        <f t="shared" si="115"/>
        <v>2019_06_328_1</v>
      </c>
      <c r="B1503" t="str">
        <f t="shared" si="116"/>
        <v>2019_06_30306</v>
      </c>
      <c r="C1503" s="1" t="s">
        <v>1520</v>
      </c>
      <c r="D1503">
        <f t="shared" si="117"/>
        <v>1502</v>
      </c>
      <c r="E1503">
        <v>328</v>
      </c>
      <c r="F1503">
        <f t="shared" si="118"/>
        <v>1</v>
      </c>
      <c r="G1503" s="2" t="str">
        <f t="shared" si="119"/>
        <v/>
      </c>
      <c r="H1503" t="s">
        <v>1521</v>
      </c>
      <c r="I1503">
        <v>30306</v>
      </c>
      <c r="J1503">
        <v>313</v>
      </c>
      <c r="K1503">
        <v>317</v>
      </c>
      <c r="L1503" t="s">
        <v>158</v>
      </c>
      <c r="M1503" t="s">
        <v>20</v>
      </c>
      <c r="N1503">
        <v>230</v>
      </c>
      <c r="O1503">
        <v>2039</v>
      </c>
      <c r="P1503">
        <v>15</v>
      </c>
      <c r="Q1503" t="s">
        <v>1522</v>
      </c>
      <c r="BE1503" s="1"/>
      <c r="BK1503" s="2"/>
    </row>
    <row r="1504" ht="15" customHeight="1">
      <c r="A1504" t="str">
        <f t="shared" si="115"/>
        <v>2019_06_328_2</v>
      </c>
      <c r="B1504" t="str">
        <f t="shared" si="116"/>
        <v>2019_06_30495</v>
      </c>
      <c r="C1504" s="1" t="s">
        <v>1520</v>
      </c>
      <c r="D1504">
        <f t="shared" si="117"/>
        <v>1503</v>
      </c>
      <c r="E1504">
        <v>328</v>
      </c>
      <c r="F1504">
        <f t="shared" si="118"/>
        <v>2</v>
      </c>
      <c r="G1504" s="2" t="str">
        <f t="shared" si="119"/>
        <v/>
      </c>
      <c r="H1504" t="s">
        <v>1521</v>
      </c>
      <c r="I1504">
        <v>30495</v>
      </c>
      <c r="J1504">
        <v>317</v>
      </c>
      <c r="K1504">
        <v>313</v>
      </c>
      <c r="L1504" t="s">
        <v>31</v>
      </c>
      <c r="M1504" t="s">
        <v>20</v>
      </c>
      <c r="N1504">
        <v>299</v>
      </c>
      <c r="O1504">
        <v>2039</v>
      </c>
      <c r="P1504">
        <v>15</v>
      </c>
      <c r="Q1504" t="s">
        <v>1523</v>
      </c>
      <c r="BE1504" s="1"/>
      <c r="BK1504" s="2"/>
    </row>
    <row r="1505" ht="15" customHeight="1">
      <c r="A1505" t="str">
        <f t="shared" si="115"/>
        <v>2019_06_328_3</v>
      </c>
      <c r="B1505" t="str">
        <f t="shared" si="116"/>
        <v>2019_06_30561</v>
      </c>
      <c r="C1505" s="1" t="s">
        <v>1520</v>
      </c>
      <c r="D1505">
        <f t="shared" si="117"/>
        <v>1504</v>
      </c>
      <c r="E1505">
        <v>328</v>
      </c>
      <c r="F1505">
        <f t="shared" si="118"/>
        <v>3</v>
      </c>
      <c r="G1505" s="2" t="str">
        <f t="shared" si="119"/>
        <v/>
      </c>
      <c r="H1505" t="s">
        <v>1521</v>
      </c>
      <c r="I1505">
        <v>30561</v>
      </c>
      <c r="J1505">
        <v>313</v>
      </c>
      <c r="K1505">
        <v>317</v>
      </c>
      <c r="L1505" t="s">
        <v>31</v>
      </c>
      <c r="M1505" t="s">
        <v>20</v>
      </c>
      <c r="N1505">
        <v>221</v>
      </c>
      <c r="O1505">
        <v>2039</v>
      </c>
      <c r="P1505">
        <v>15</v>
      </c>
      <c r="Q1505" t="s">
        <v>1524</v>
      </c>
      <c r="BE1505" s="1"/>
      <c r="BK1505" s="2"/>
    </row>
    <row r="1506" ht="15" customHeight="1">
      <c r="A1506" t="str">
        <f t="shared" si="115"/>
        <v>2019_06_328_4</v>
      </c>
      <c r="B1506" t="str">
        <f t="shared" si="116"/>
        <v>2019_06_31692</v>
      </c>
      <c r="C1506" s="1" t="s">
        <v>1520</v>
      </c>
      <c r="D1506">
        <f t="shared" si="117"/>
        <v>1505</v>
      </c>
      <c r="E1506">
        <v>328</v>
      </c>
      <c r="F1506">
        <f t="shared" si="118"/>
        <v>4</v>
      </c>
      <c r="G1506" s="2" t="str">
        <f t="shared" si="119"/>
        <v/>
      </c>
      <c r="H1506" t="s">
        <v>1521</v>
      </c>
      <c r="I1506">
        <v>31692</v>
      </c>
      <c r="J1506">
        <v>317</v>
      </c>
      <c r="K1506">
        <v>313</v>
      </c>
      <c r="L1506" t="s">
        <v>31</v>
      </c>
      <c r="M1506" t="s">
        <v>20</v>
      </c>
      <c r="N1506">
        <v>217</v>
      </c>
      <c r="O1506">
        <v>2039</v>
      </c>
      <c r="P1506">
        <v>15</v>
      </c>
      <c r="Q1506" t="s">
        <v>1525</v>
      </c>
      <c r="BE1506" s="1"/>
      <c r="BK1506" s="2"/>
    </row>
    <row r="1507" ht="15" customHeight="1">
      <c r="A1507" t="str">
        <f t="shared" si="115"/>
        <v>2019_06_328_5</v>
      </c>
      <c r="B1507" t="str">
        <f t="shared" si="116"/>
        <v>2019_06_31708</v>
      </c>
      <c r="C1507" s="1" t="s">
        <v>1520</v>
      </c>
      <c r="D1507">
        <f t="shared" si="117"/>
        <v>1506</v>
      </c>
      <c r="E1507">
        <v>328</v>
      </c>
      <c r="F1507">
        <f t="shared" si="118"/>
        <v>5</v>
      </c>
      <c r="G1507" s="2" t="str">
        <f t="shared" si="119"/>
        <v/>
      </c>
      <c r="H1507" t="s">
        <v>1521</v>
      </c>
      <c r="I1507">
        <v>31708</v>
      </c>
      <c r="J1507">
        <v>313</v>
      </c>
      <c r="K1507">
        <v>317</v>
      </c>
      <c r="L1507" t="s">
        <v>31</v>
      </c>
      <c r="M1507" t="s">
        <v>20</v>
      </c>
      <c r="N1507">
        <v>169</v>
      </c>
      <c r="O1507">
        <v>2039</v>
      </c>
      <c r="P1507">
        <v>15</v>
      </c>
      <c r="Q1507" t="s">
        <v>1526</v>
      </c>
      <c r="BE1507" s="1"/>
      <c r="BK1507" s="2"/>
    </row>
    <row r="1508" ht="15" customHeight="1">
      <c r="A1508" t="str">
        <f t="shared" si="115"/>
        <v>2019_06_328_6</v>
      </c>
      <c r="B1508" t="str">
        <f t="shared" si="116"/>
        <v>2019_06_31783</v>
      </c>
      <c r="C1508" s="1" t="s">
        <v>1520</v>
      </c>
      <c r="D1508">
        <f t="shared" si="117"/>
        <v>1507</v>
      </c>
      <c r="E1508">
        <v>328</v>
      </c>
      <c r="F1508">
        <f t="shared" si="118"/>
        <v>6</v>
      </c>
      <c r="G1508" s="2" t="str">
        <f t="shared" si="119"/>
        <v/>
      </c>
      <c r="H1508" t="s">
        <v>1521</v>
      </c>
      <c r="I1508">
        <v>31783</v>
      </c>
      <c r="J1508">
        <v>317</v>
      </c>
      <c r="K1508">
        <v>313</v>
      </c>
      <c r="L1508" t="s">
        <v>31</v>
      </c>
      <c r="M1508" t="s">
        <v>20</v>
      </c>
      <c r="N1508">
        <v>143</v>
      </c>
      <c r="O1508">
        <v>2039</v>
      </c>
      <c r="P1508">
        <v>15</v>
      </c>
      <c r="Q1508" t="s">
        <v>1527</v>
      </c>
      <c r="BE1508" s="1"/>
      <c r="BK1508" s="2"/>
    </row>
    <row r="1509" ht="15" customHeight="1">
      <c r="A1509" t="str">
        <f t="shared" si="115"/>
        <v>2019_06_328_7</v>
      </c>
      <c r="B1509" t="str">
        <f t="shared" si="116"/>
        <v>2019_06_32144</v>
      </c>
      <c r="C1509" s="1" t="s">
        <v>1520</v>
      </c>
      <c r="D1509">
        <f t="shared" si="117"/>
        <v>1508</v>
      </c>
      <c r="E1509">
        <v>328</v>
      </c>
      <c r="F1509">
        <f t="shared" si="118"/>
        <v>7</v>
      </c>
      <c r="G1509" s="2" t="str">
        <f t="shared" si="119"/>
        <v/>
      </c>
      <c r="H1509" t="s">
        <v>1521</v>
      </c>
      <c r="I1509">
        <v>32144</v>
      </c>
      <c r="J1509">
        <v>313</v>
      </c>
      <c r="K1509">
        <v>317</v>
      </c>
      <c r="L1509" t="s">
        <v>31</v>
      </c>
      <c r="M1509" t="s">
        <v>20</v>
      </c>
      <c r="N1509">
        <v>126</v>
      </c>
      <c r="O1509">
        <v>2039</v>
      </c>
      <c r="P1509">
        <v>15</v>
      </c>
      <c r="Q1509" t="s">
        <v>1528</v>
      </c>
      <c r="BE1509" s="1"/>
      <c r="BK1509" s="2"/>
    </row>
    <row r="1510" ht="15" customHeight="1">
      <c r="A1510" t="str">
        <f t="shared" si="115"/>
        <v>2019_06_328_8</v>
      </c>
      <c r="B1510" t="str">
        <f t="shared" si="116"/>
        <v>2019_06_34680</v>
      </c>
      <c r="C1510" s="1" t="s">
        <v>1520</v>
      </c>
      <c r="D1510">
        <f t="shared" si="117"/>
        <v>1509</v>
      </c>
      <c r="E1510">
        <v>328</v>
      </c>
      <c r="F1510">
        <f t="shared" si="118"/>
        <v>8</v>
      </c>
      <c r="G1510" s="2" t="str">
        <f t="shared" si="119"/>
        <v/>
      </c>
      <c r="H1510" t="s">
        <v>1521</v>
      </c>
      <c r="I1510">
        <v>34680</v>
      </c>
      <c r="J1510">
        <v>317</v>
      </c>
      <c r="K1510">
        <v>313</v>
      </c>
      <c r="L1510" t="s">
        <v>31</v>
      </c>
      <c r="M1510" t="s">
        <v>20</v>
      </c>
      <c r="N1510">
        <v>79</v>
      </c>
      <c r="O1510">
        <v>2039</v>
      </c>
      <c r="P1510">
        <v>15</v>
      </c>
      <c r="Q1510" t="s">
        <v>1529</v>
      </c>
      <c r="BE1510" s="1"/>
      <c r="BK1510" s="2"/>
    </row>
    <row r="1511" ht="15" customHeight="1">
      <c r="A1511" t="str">
        <f t="shared" si="115"/>
        <v>2019_06_328_9</v>
      </c>
      <c r="B1511" t="str">
        <f t="shared" si="116"/>
        <v>2019_06_34690</v>
      </c>
      <c r="C1511" s="1" t="s">
        <v>1520</v>
      </c>
      <c r="D1511">
        <f t="shared" si="117"/>
        <v>1510</v>
      </c>
      <c r="E1511">
        <v>328</v>
      </c>
      <c r="F1511">
        <f t="shared" si="118"/>
        <v>9</v>
      </c>
      <c r="G1511" s="2" t="str">
        <f t="shared" si="119"/>
        <v/>
      </c>
      <c r="H1511" t="s">
        <v>1521</v>
      </c>
      <c r="I1511">
        <v>34690</v>
      </c>
      <c r="J1511">
        <v>313</v>
      </c>
      <c r="K1511">
        <v>317</v>
      </c>
      <c r="L1511" t="s">
        <v>31</v>
      </c>
      <c r="M1511" t="s">
        <v>20</v>
      </c>
      <c r="N1511">
        <v>189</v>
      </c>
      <c r="O1511">
        <v>2039</v>
      </c>
      <c r="P1511">
        <v>15</v>
      </c>
      <c r="Q1511" t="s">
        <v>1530</v>
      </c>
      <c r="BE1511" s="1"/>
      <c r="BK1511" s="2"/>
    </row>
    <row r="1512" ht="15" customHeight="1">
      <c r="A1512" t="str">
        <f t="shared" si="115"/>
        <v>2019_06_328_10</v>
      </c>
      <c r="B1512" t="str">
        <f t="shared" si="116"/>
        <v>2019_06_34697</v>
      </c>
      <c r="C1512" s="1" t="s">
        <v>1520</v>
      </c>
      <c r="D1512">
        <f t="shared" si="117"/>
        <v>1511</v>
      </c>
      <c r="E1512">
        <v>328</v>
      </c>
      <c r="F1512">
        <f t="shared" si="118"/>
        <v>10</v>
      </c>
      <c r="G1512" s="2" t="str">
        <f t="shared" si="119"/>
        <v>x</v>
      </c>
      <c r="H1512" t="s">
        <v>1521</v>
      </c>
      <c r="I1512">
        <v>34697</v>
      </c>
      <c r="J1512">
        <v>317</v>
      </c>
      <c r="K1512">
        <v>313</v>
      </c>
      <c r="L1512" t="s">
        <v>20</v>
      </c>
      <c r="M1512" t="s">
        <v>20</v>
      </c>
      <c r="N1512">
        <v>47</v>
      </c>
      <c r="O1512">
        <v>2039</v>
      </c>
      <c r="P1512">
        <v>15</v>
      </c>
      <c r="Q1512" t="s">
        <v>1531</v>
      </c>
      <c r="BE1512" s="1"/>
      <c r="BK1512" s="2"/>
    </row>
    <row r="1513" ht="15" customHeight="1">
      <c r="A1513" t="str">
        <f t="shared" si="115"/>
        <v>2019_06_358_1</v>
      </c>
      <c r="B1513" t="str">
        <f t="shared" si="116"/>
        <v>2019_06_30541</v>
      </c>
      <c r="C1513" s="1" t="s">
        <v>1520</v>
      </c>
      <c r="D1513">
        <f t="shared" si="117"/>
        <v>1512</v>
      </c>
      <c r="E1513">
        <v>358</v>
      </c>
      <c r="F1513">
        <f t="shared" si="118"/>
        <v>1</v>
      </c>
      <c r="G1513" s="2" t="str">
        <f t="shared" si="119"/>
        <v/>
      </c>
      <c r="H1513" t="s">
        <v>1521</v>
      </c>
      <c r="I1513">
        <v>30541</v>
      </c>
      <c r="J1513">
        <v>343</v>
      </c>
      <c r="K1513">
        <v>347</v>
      </c>
      <c r="L1513" t="s">
        <v>158</v>
      </c>
      <c r="M1513" t="s">
        <v>40</v>
      </c>
      <c r="N1513">
        <v>42</v>
      </c>
      <c r="O1513">
        <v>2633</v>
      </c>
      <c r="P1513">
        <v>14</v>
      </c>
      <c r="Q1513" t="s">
        <v>1532</v>
      </c>
      <c r="BE1513" s="1"/>
      <c r="BK1513" s="2"/>
    </row>
    <row r="1514" ht="15" customHeight="1">
      <c r="A1514" t="str">
        <f t="shared" si="115"/>
        <v>2019_06_358_2</v>
      </c>
      <c r="B1514" t="str">
        <f t="shared" si="116"/>
        <v>2019_06_33025</v>
      </c>
      <c r="C1514" s="1" t="s">
        <v>1520</v>
      </c>
      <c r="D1514">
        <f t="shared" si="117"/>
        <v>1513</v>
      </c>
      <c r="E1514">
        <v>358</v>
      </c>
      <c r="F1514">
        <f t="shared" si="118"/>
        <v>2</v>
      </c>
      <c r="G1514" s="2" t="str">
        <f t="shared" si="119"/>
        <v/>
      </c>
      <c r="H1514" t="s">
        <v>1521</v>
      </c>
      <c r="I1514">
        <v>33025</v>
      </c>
      <c r="J1514">
        <v>347</v>
      </c>
      <c r="K1514">
        <v>343</v>
      </c>
      <c r="L1514" t="s">
        <v>31</v>
      </c>
      <c r="M1514" t="s">
        <v>40</v>
      </c>
      <c r="N1514">
        <v>226</v>
      </c>
      <c r="O1514">
        <v>2633</v>
      </c>
      <c r="P1514">
        <v>14</v>
      </c>
      <c r="Q1514" t="s">
        <v>1533</v>
      </c>
      <c r="BE1514" s="1"/>
      <c r="BK1514" s="2"/>
    </row>
    <row r="1515" ht="15" customHeight="1">
      <c r="A1515" t="str">
        <f t="shared" si="115"/>
        <v>2019_06_358_3</v>
      </c>
      <c r="B1515" t="str">
        <f t="shared" si="116"/>
        <v>2019_06_33239</v>
      </c>
      <c r="C1515" s="1" t="s">
        <v>1520</v>
      </c>
      <c r="D1515">
        <f t="shared" si="117"/>
        <v>1514</v>
      </c>
      <c r="E1515">
        <v>358</v>
      </c>
      <c r="F1515">
        <f t="shared" si="118"/>
        <v>3</v>
      </c>
      <c r="G1515" s="2" t="str">
        <f t="shared" si="119"/>
        <v/>
      </c>
      <c r="H1515" t="s">
        <v>1521</v>
      </c>
      <c r="I1515">
        <v>33239</v>
      </c>
      <c r="J1515">
        <v>343</v>
      </c>
      <c r="K1515">
        <v>347</v>
      </c>
      <c r="L1515" t="s">
        <v>31</v>
      </c>
      <c r="M1515" t="s">
        <v>40</v>
      </c>
      <c r="N1515">
        <v>493</v>
      </c>
      <c r="O1515">
        <v>2633</v>
      </c>
      <c r="P1515">
        <v>14</v>
      </c>
      <c r="Q1515" t="s">
        <v>1534</v>
      </c>
      <c r="BE1515" s="1"/>
      <c r="BK1515" s="2"/>
    </row>
    <row r="1516" ht="15" customHeight="1">
      <c r="A1516" t="str">
        <f t="shared" si="115"/>
        <v>2019_06_358_4</v>
      </c>
      <c r="B1516" t="str">
        <f t="shared" si="116"/>
        <v>2019_06_33408</v>
      </c>
      <c r="C1516" s="1" t="s">
        <v>1520</v>
      </c>
      <c r="D1516">
        <f t="shared" si="117"/>
        <v>1515</v>
      </c>
      <c r="E1516">
        <v>358</v>
      </c>
      <c r="F1516">
        <f t="shared" si="118"/>
        <v>4</v>
      </c>
      <c r="G1516" s="2" t="str">
        <f t="shared" si="119"/>
        <v/>
      </c>
      <c r="H1516" t="s">
        <v>1521</v>
      </c>
      <c r="I1516">
        <v>33408</v>
      </c>
      <c r="J1516">
        <v>347</v>
      </c>
      <c r="K1516">
        <v>343</v>
      </c>
      <c r="L1516" t="s">
        <v>31</v>
      </c>
      <c r="M1516" t="s">
        <v>40</v>
      </c>
      <c r="N1516">
        <v>222</v>
      </c>
      <c r="O1516">
        <v>2633</v>
      </c>
      <c r="P1516">
        <v>14</v>
      </c>
      <c r="Q1516" t="s">
        <v>1535</v>
      </c>
      <c r="BE1516" s="1"/>
      <c r="BK1516" s="2"/>
    </row>
    <row r="1517" ht="15" customHeight="1">
      <c r="A1517" t="str">
        <f t="shared" si="115"/>
        <v>2019_06_358_5</v>
      </c>
      <c r="B1517" t="str">
        <f t="shared" si="116"/>
        <v>2019_06_33521</v>
      </c>
      <c r="C1517" s="1" t="s">
        <v>1520</v>
      </c>
      <c r="D1517">
        <f t="shared" si="117"/>
        <v>1516</v>
      </c>
      <c r="E1517">
        <v>358</v>
      </c>
      <c r="F1517">
        <f t="shared" si="118"/>
        <v>5</v>
      </c>
      <c r="G1517" s="2" t="str">
        <f t="shared" si="119"/>
        <v/>
      </c>
      <c r="H1517" t="s">
        <v>1521</v>
      </c>
      <c r="I1517">
        <v>33521</v>
      </c>
      <c r="J1517">
        <v>343</v>
      </c>
      <c r="K1517">
        <v>347</v>
      </c>
      <c r="L1517" t="s">
        <v>31</v>
      </c>
      <c r="M1517" t="s">
        <v>40</v>
      </c>
      <c r="N1517">
        <v>384</v>
      </c>
      <c r="O1517">
        <v>2633</v>
      </c>
      <c r="P1517">
        <v>14</v>
      </c>
      <c r="Q1517" t="s">
        <v>1536</v>
      </c>
      <c r="BE1517" s="1"/>
      <c r="BK1517" s="2"/>
    </row>
    <row r="1518" ht="15" customHeight="1">
      <c r="A1518" t="str">
        <f t="shared" si="115"/>
        <v>2019_06_358_6</v>
      </c>
      <c r="B1518" t="str">
        <f t="shared" si="116"/>
        <v>2019_06_33535</v>
      </c>
      <c r="C1518" s="1" t="s">
        <v>1520</v>
      </c>
      <c r="D1518">
        <f t="shared" si="117"/>
        <v>1517</v>
      </c>
      <c r="E1518">
        <v>358</v>
      </c>
      <c r="F1518">
        <f t="shared" si="118"/>
        <v>6</v>
      </c>
      <c r="G1518" s="2" t="str">
        <f t="shared" si="119"/>
        <v/>
      </c>
      <c r="H1518" t="s">
        <v>1521</v>
      </c>
      <c r="I1518">
        <v>33535</v>
      </c>
      <c r="J1518">
        <v>347</v>
      </c>
      <c r="K1518">
        <v>343</v>
      </c>
      <c r="L1518" t="s">
        <v>31</v>
      </c>
      <c r="M1518" t="s">
        <v>40</v>
      </c>
      <c r="N1518">
        <v>250</v>
      </c>
      <c r="O1518">
        <v>2633</v>
      </c>
      <c r="P1518">
        <v>14</v>
      </c>
      <c r="Q1518" t="s">
        <v>1537</v>
      </c>
      <c r="BE1518" s="1"/>
      <c r="BK1518" s="2"/>
    </row>
    <row r="1519" ht="15" customHeight="1">
      <c r="A1519" t="str">
        <f t="shared" si="115"/>
        <v>2019_06_358_7</v>
      </c>
      <c r="B1519" t="str">
        <f t="shared" si="116"/>
        <v>2019_06_34063</v>
      </c>
      <c r="C1519" s="1" t="s">
        <v>1520</v>
      </c>
      <c r="D1519">
        <f t="shared" si="117"/>
        <v>1518</v>
      </c>
      <c r="E1519">
        <v>358</v>
      </c>
      <c r="F1519">
        <f t="shared" si="118"/>
        <v>7</v>
      </c>
      <c r="G1519" s="2" t="str">
        <f t="shared" si="119"/>
        <v/>
      </c>
      <c r="H1519" t="s">
        <v>1521</v>
      </c>
      <c r="I1519">
        <v>34063</v>
      </c>
      <c r="J1519">
        <v>347</v>
      </c>
      <c r="K1519">
        <v>343</v>
      </c>
      <c r="L1519" t="s">
        <v>31</v>
      </c>
      <c r="M1519" t="s">
        <v>40</v>
      </c>
      <c r="N1519">
        <v>184</v>
      </c>
      <c r="O1519">
        <v>2633</v>
      </c>
      <c r="P1519">
        <v>14</v>
      </c>
      <c r="Q1519" t="s">
        <v>1538</v>
      </c>
      <c r="BE1519" s="1"/>
      <c r="BK1519" s="2"/>
    </row>
    <row r="1520" ht="15" customHeight="1">
      <c r="A1520" t="str">
        <f t="shared" si="115"/>
        <v>2019_06_358_8</v>
      </c>
      <c r="B1520" t="str">
        <f t="shared" si="116"/>
        <v>2019_06_34081</v>
      </c>
      <c r="C1520" s="1" t="s">
        <v>1520</v>
      </c>
      <c r="D1520">
        <f t="shared" si="117"/>
        <v>1519</v>
      </c>
      <c r="E1520">
        <v>358</v>
      </c>
      <c r="F1520">
        <f t="shared" si="118"/>
        <v>8</v>
      </c>
      <c r="G1520" s="2" t="str">
        <f t="shared" si="119"/>
        <v/>
      </c>
      <c r="H1520" t="s">
        <v>1521</v>
      </c>
      <c r="I1520">
        <v>34081</v>
      </c>
      <c r="J1520">
        <v>343</v>
      </c>
      <c r="K1520">
        <v>347</v>
      </c>
      <c r="L1520" t="s">
        <v>31</v>
      </c>
      <c r="M1520" t="s">
        <v>40</v>
      </c>
      <c r="N1520">
        <v>128</v>
      </c>
      <c r="O1520">
        <v>2633</v>
      </c>
      <c r="P1520">
        <v>14</v>
      </c>
      <c r="Q1520" t="s">
        <v>1539</v>
      </c>
      <c r="BE1520" s="1"/>
      <c r="BK1520" s="2"/>
    </row>
    <row r="1521" ht="15" customHeight="1">
      <c r="A1521" t="str">
        <f t="shared" si="115"/>
        <v>2019_06_358_9</v>
      </c>
      <c r="B1521" t="str">
        <f t="shared" si="116"/>
        <v>2019_06_34382</v>
      </c>
      <c r="C1521" s="1" t="s">
        <v>1520</v>
      </c>
      <c r="D1521">
        <f t="shared" si="117"/>
        <v>1520</v>
      </c>
      <c r="E1521">
        <v>358</v>
      </c>
      <c r="F1521">
        <f t="shared" si="118"/>
        <v>9</v>
      </c>
      <c r="G1521" s="2" t="str">
        <f t="shared" si="119"/>
        <v/>
      </c>
      <c r="H1521" t="s">
        <v>1521</v>
      </c>
      <c r="I1521">
        <v>34382</v>
      </c>
      <c r="J1521">
        <v>347</v>
      </c>
      <c r="K1521">
        <v>343</v>
      </c>
      <c r="L1521" t="s">
        <v>31</v>
      </c>
      <c r="M1521" t="s">
        <v>40</v>
      </c>
      <c r="N1521">
        <v>112</v>
      </c>
      <c r="O1521">
        <v>2633</v>
      </c>
      <c r="P1521">
        <v>14</v>
      </c>
      <c r="Q1521" t="s">
        <v>1540</v>
      </c>
      <c r="BE1521" s="1"/>
      <c r="BK1521" s="2"/>
    </row>
    <row r="1522" ht="15" customHeight="1">
      <c r="A1522" t="str">
        <f t="shared" si="115"/>
        <v>2019_06_358_10</v>
      </c>
      <c r="B1522" t="str">
        <f t="shared" si="116"/>
        <v>2019_06_34498</v>
      </c>
      <c r="C1522" s="1" t="s">
        <v>1520</v>
      </c>
      <c r="D1522">
        <f t="shared" si="117"/>
        <v>1521</v>
      </c>
      <c r="E1522">
        <v>358</v>
      </c>
      <c r="F1522">
        <f t="shared" si="118"/>
        <v>10</v>
      </c>
      <c r="G1522" s="2" t="str">
        <f t="shared" si="119"/>
        <v>x</v>
      </c>
      <c r="H1522" t="s">
        <v>1521</v>
      </c>
      <c r="I1522">
        <v>34498</v>
      </c>
      <c r="J1522">
        <v>343</v>
      </c>
      <c r="K1522">
        <v>347</v>
      </c>
      <c r="L1522" t="s">
        <v>40</v>
      </c>
      <c r="M1522" t="s">
        <v>40</v>
      </c>
      <c r="N1522">
        <v>106</v>
      </c>
      <c r="O1522">
        <v>2633</v>
      </c>
      <c r="P1522">
        <v>14</v>
      </c>
      <c r="Q1522" t="s">
        <v>1541</v>
      </c>
      <c r="BE1522" s="1"/>
      <c r="BK1522" s="2"/>
    </row>
    <row r="1523" ht="15" customHeight="1">
      <c r="A1523" t="str">
        <f t="shared" si="115"/>
        <v>2019_06_388_1</v>
      </c>
      <c r="B1523" t="str">
        <f t="shared" si="116"/>
        <v>2019_06_30897</v>
      </c>
      <c r="C1523" s="1" t="s">
        <v>1520</v>
      </c>
      <c r="D1523">
        <f t="shared" si="117"/>
        <v>1522</v>
      </c>
      <c r="E1523">
        <v>388</v>
      </c>
      <c r="F1523">
        <f t="shared" si="118"/>
        <v>1</v>
      </c>
      <c r="G1523" s="2" t="str">
        <f t="shared" si="119"/>
        <v/>
      </c>
      <c r="H1523" t="s">
        <v>1521</v>
      </c>
      <c r="I1523">
        <v>30897</v>
      </c>
      <c r="J1523">
        <v>373</v>
      </c>
      <c r="K1523">
        <v>377</v>
      </c>
      <c r="L1523" t="s">
        <v>19</v>
      </c>
      <c r="M1523" t="s">
        <v>20</v>
      </c>
      <c r="N1523">
        <v>209</v>
      </c>
      <c r="O1523">
        <v>2051</v>
      </c>
      <c r="P1523">
        <v>14</v>
      </c>
      <c r="Q1523" t="s">
        <v>1542</v>
      </c>
      <c r="BE1523" s="1"/>
      <c r="BK1523" s="2"/>
    </row>
    <row r="1524" ht="15" customHeight="1">
      <c r="A1524" t="str">
        <f t="shared" si="115"/>
        <v>2019_06_388_2</v>
      </c>
      <c r="B1524" t="str">
        <f t="shared" si="116"/>
        <v>2019_06_31103</v>
      </c>
      <c r="C1524" s="1" t="s">
        <v>1520</v>
      </c>
      <c r="D1524">
        <f t="shared" si="117"/>
        <v>1523</v>
      </c>
      <c r="E1524">
        <v>388</v>
      </c>
      <c r="F1524">
        <f t="shared" si="118"/>
        <v>2</v>
      </c>
      <c r="G1524" s="2" t="str">
        <f t="shared" si="119"/>
        <v/>
      </c>
      <c r="H1524" t="s">
        <v>1521</v>
      </c>
      <c r="I1524">
        <v>31103</v>
      </c>
      <c r="J1524">
        <v>377</v>
      </c>
      <c r="K1524">
        <v>373</v>
      </c>
      <c r="L1524" t="s">
        <v>31</v>
      </c>
      <c r="M1524" t="s">
        <v>20</v>
      </c>
      <c r="N1524">
        <v>184</v>
      </c>
      <c r="O1524">
        <v>2051</v>
      </c>
      <c r="P1524">
        <v>14</v>
      </c>
      <c r="Q1524" t="s">
        <v>1543</v>
      </c>
      <c r="BE1524" s="1"/>
      <c r="BK1524" s="2"/>
    </row>
    <row r="1525" ht="15" customHeight="1">
      <c r="A1525" t="str">
        <f t="shared" si="115"/>
        <v>2019_06_388_3</v>
      </c>
      <c r="B1525" t="str">
        <f t="shared" si="116"/>
        <v>2019_06_31125</v>
      </c>
      <c r="C1525" s="1" t="s">
        <v>1520</v>
      </c>
      <c r="D1525">
        <f t="shared" si="117"/>
        <v>1524</v>
      </c>
      <c r="E1525">
        <v>388</v>
      </c>
      <c r="F1525">
        <f t="shared" si="118"/>
        <v>3</v>
      </c>
      <c r="G1525" s="2" t="str">
        <f t="shared" si="119"/>
        <v/>
      </c>
      <c r="H1525" t="s">
        <v>1521</v>
      </c>
      <c r="I1525">
        <v>31125</v>
      </c>
      <c r="J1525">
        <v>373</v>
      </c>
      <c r="K1525">
        <v>377</v>
      </c>
      <c r="L1525" t="s">
        <v>31</v>
      </c>
      <c r="M1525" t="s">
        <v>20</v>
      </c>
      <c r="N1525">
        <v>274</v>
      </c>
      <c r="O1525">
        <v>2051</v>
      </c>
      <c r="P1525">
        <v>14</v>
      </c>
      <c r="Q1525" t="s">
        <v>1544</v>
      </c>
      <c r="BE1525" s="1"/>
      <c r="BK1525" s="2"/>
    </row>
    <row r="1526" ht="15" customHeight="1">
      <c r="A1526" t="str">
        <f t="shared" si="115"/>
        <v>2019_06_388_4</v>
      </c>
      <c r="B1526" t="str">
        <f t="shared" si="116"/>
        <v>2019_06_31128</v>
      </c>
      <c r="C1526" s="1" t="s">
        <v>1520</v>
      </c>
      <c r="D1526">
        <f t="shared" si="117"/>
        <v>1525</v>
      </c>
      <c r="E1526">
        <v>388</v>
      </c>
      <c r="F1526">
        <f t="shared" si="118"/>
        <v>4</v>
      </c>
      <c r="G1526" s="2" t="str">
        <f t="shared" si="119"/>
        <v/>
      </c>
      <c r="H1526" t="s">
        <v>1521</v>
      </c>
      <c r="I1526">
        <v>31128</v>
      </c>
      <c r="J1526">
        <v>377</v>
      </c>
      <c r="K1526">
        <v>373</v>
      </c>
      <c r="L1526" t="s">
        <v>31</v>
      </c>
      <c r="M1526" t="s">
        <v>20</v>
      </c>
      <c r="N1526">
        <v>216</v>
      </c>
      <c r="O1526">
        <v>2051</v>
      </c>
      <c r="P1526">
        <v>14</v>
      </c>
      <c r="Q1526" t="s">
        <v>1545</v>
      </c>
      <c r="BE1526" s="1"/>
      <c r="BK1526" s="2"/>
    </row>
    <row r="1527" ht="15" customHeight="1">
      <c r="A1527" t="str">
        <f t="shared" si="115"/>
        <v>2019_06_388_5</v>
      </c>
      <c r="B1527" t="str">
        <f t="shared" si="116"/>
        <v>2019_06_33187</v>
      </c>
      <c r="C1527" s="1" t="s">
        <v>1520</v>
      </c>
      <c r="D1527">
        <f t="shared" si="117"/>
        <v>1526</v>
      </c>
      <c r="E1527">
        <v>388</v>
      </c>
      <c r="F1527">
        <f t="shared" si="118"/>
        <v>5</v>
      </c>
      <c r="G1527" s="2" t="str">
        <f t="shared" si="119"/>
        <v/>
      </c>
      <c r="H1527" t="s">
        <v>1521</v>
      </c>
      <c r="I1527">
        <v>33187</v>
      </c>
      <c r="J1527">
        <v>373</v>
      </c>
      <c r="K1527">
        <v>377</v>
      </c>
      <c r="L1527" t="s">
        <v>31</v>
      </c>
      <c r="M1527" t="s">
        <v>20</v>
      </c>
      <c r="N1527">
        <v>414</v>
      </c>
      <c r="O1527">
        <v>2051</v>
      </c>
      <c r="P1527">
        <v>14</v>
      </c>
      <c r="Q1527" t="s">
        <v>1546</v>
      </c>
      <c r="BE1527" s="1"/>
      <c r="BK1527" s="2"/>
    </row>
    <row r="1528" ht="15" customHeight="1">
      <c r="A1528" t="str">
        <f t="shared" si="115"/>
        <v>2019_06_388_6</v>
      </c>
      <c r="B1528" t="str">
        <f t="shared" si="116"/>
        <v>2019_06_33274</v>
      </c>
      <c r="C1528" s="1" t="s">
        <v>1520</v>
      </c>
      <c r="D1528">
        <f t="shared" si="117"/>
        <v>1527</v>
      </c>
      <c r="E1528">
        <v>388</v>
      </c>
      <c r="F1528">
        <f t="shared" si="118"/>
        <v>6</v>
      </c>
      <c r="G1528" s="2" t="str">
        <f t="shared" si="119"/>
        <v/>
      </c>
      <c r="H1528" t="s">
        <v>1521</v>
      </c>
      <c r="I1528">
        <v>33274</v>
      </c>
      <c r="J1528">
        <v>377</v>
      </c>
      <c r="K1528">
        <v>373</v>
      </c>
      <c r="L1528" t="s">
        <v>31</v>
      </c>
      <c r="M1528" t="s">
        <v>20</v>
      </c>
      <c r="N1528">
        <v>195</v>
      </c>
      <c r="O1528">
        <v>2051</v>
      </c>
      <c r="P1528">
        <v>14</v>
      </c>
      <c r="Q1528" t="s">
        <v>1547</v>
      </c>
      <c r="BE1528" s="1"/>
      <c r="BK1528" s="2"/>
    </row>
    <row r="1529" ht="15" customHeight="1">
      <c r="A1529" t="str">
        <f t="shared" si="115"/>
        <v>2019_06_388_7</v>
      </c>
      <c r="B1529" t="str">
        <f t="shared" si="116"/>
        <v>2019_06_33504</v>
      </c>
      <c r="C1529" s="1" t="s">
        <v>1520</v>
      </c>
      <c r="D1529">
        <f t="shared" si="117"/>
        <v>1528</v>
      </c>
      <c r="E1529">
        <v>388</v>
      </c>
      <c r="F1529">
        <f t="shared" si="118"/>
        <v>7</v>
      </c>
      <c r="G1529" s="2" t="str">
        <f t="shared" si="119"/>
        <v/>
      </c>
      <c r="H1529" t="s">
        <v>1521</v>
      </c>
      <c r="I1529">
        <v>33504</v>
      </c>
      <c r="J1529">
        <v>373</v>
      </c>
      <c r="K1529">
        <v>377</v>
      </c>
      <c r="L1529" t="s">
        <v>31</v>
      </c>
      <c r="M1529" t="s">
        <v>20</v>
      </c>
      <c r="N1529">
        <v>266</v>
      </c>
      <c r="O1529">
        <v>2051</v>
      </c>
      <c r="P1529">
        <v>14</v>
      </c>
      <c r="Q1529" t="s">
        <v>1548</v>
      </c>
      <c r="BE1529" s="1"/>
      <c r="BK1529" s="2"/>
    </row>
    <row r="1530" ht="15" customHeight="1">
      <c r="A1530" t="str">
        <f t="shared" si="115"/>
        <v>2019_06_388_8</v>
      </c>
      <c r="B1530" t="str">
        <f t="shared" si="116"/>
        <v>2019_06_33529</v>
      </c>
      <c r="C1530" s="1" t="s">
        <v>1520</v>
      </c>
      <c r="D1530">
        <f t="shared" si="117"/>
        <v>1529</v>
      </c>
      <c r="E1530">
        <v>388</v>
      </c>
      <c r="F1530">
        <f t="shared" si="118"/>
        <v>8</v>
      </c>
      <c r="G1530" s="2" t="str">
        <f t="shared" si="119"/>
        <v/>
      </c>
      <c r="H1530" t="s">
        <v>1521</v>
      </c>
      <c r="I1530">
        <v>33529</v>
      </c>
      <c r="J1530">
        <v>377</v>
      </c>
      <c r="K1530">
        <v>373</v>
      </c>
      <c r="L1530" t="s">
        <v>31</v>
      </c>
      <c r="M1530" t="s">
        <v>20</v>
      </c>
      <c r="N1530">
        <v>59</v>
      </c>
      <c r="O1530">
        <v>2051</v>
      </c>
      <c r="P1530">
        <v>14</v>
      </c>
      <c r="Q1530" t="s">
        <v>1549</v>
      </c>
      <c r="BE1530" s="1"/>
      <c r="BK1530" s="2"/>
    </row>
    <row r="1531" ht="15" customHeight="1">
      <c r="A1531" t="str">
        <f t="shared" si="115"/>
        <v>2019_06_388_9</v>
      </c>
      <c r="B1531" t="str">
        <f t="shared" si="116"/>
        <v>2019_06_33547</v>
      </c>
      <c r="C1531" s="1" t="s">
        <v>1520</v>
      </c>
      <c r="D1531">
        <f t="shared" si="117"/>
        <v>1530</v>
      </c>
      <c r="E1531">
        <v>388</v>
      </c>
      <c r="F1531">
        <f t="shared" si="118"/>
        <v>9</v>
      </c>
      <c r="G1531" s="2" t="str">
        <f t="shared" si="119"/>
        <v>x</v>
      </c>
      <c r="H1531" t="s">
        <v>1521</v>
      </c>
      <c r="I1531">
        <v>33547</v>
      </c>
      <c r="J1531">
        <v>373</v>
      </c>
      <c r="K1531">
        <v>377</v>
      </c>
      <c r="L1531" t="s">
        <v>20</v>
      </c>
      <c r="M1531" t="s">
        <v>20</v>
      </c>
      <c r="N1531">
        <v>41</v>
      </c>
      <c r="O1531">
        <v>2051</v>
      </c>
      <c r="P1531">
        <v>14</v>
      </c>
      <c r="Q1531" t="s">
        <v>1550</v>
      </c>
      <c r="BE1531" s="1"/>
      <c r="BK1531" s="2"/>
    </row>
    <row r="1532" ht="15" customHeight="1">
      <c r="A1532" t="str">
        <f t="shared" si="115"/>
        <v>2019_06_418_1</v>
      </c>
      <c r="B1532" t="str">
        <f t="shared" si="116"/>
        <v>2019_06_30517</v>
      </c>
      <c r="C1532" s="1" t="s">
        <v>1520</v>
      </c>
      <c r="D1532">
        <f t="shared" si="117"/>
        <v>1531</v>
      </c>
      <c r="E1532">
        <v>418</v>
      </c>
      <c r="F1532">
        <f t="shared" si="118"/>
        <v>1</v>
      </c>
      <c r="G1532" s="2" t="str">
        <f t="shared" si="119"/>
        <v/>
      </c>
      <c r="H1532" t="s">
        <v>1521</v>
      </c>
      <c r="I1532">
        <v>30517</v>
      </c>
      <c r="J1532">
        <v>403</v>
      </c>
      <c r="K1532">
        <v>407</v>
      </c>
      <c r="L1532" t="s">
        <v>19</v>
      </c>
      <c r="M1532" t="s">
        <v>20</v>
      </c>
      <c r="N1532">
        <v>355</v>
      </c>
      <c r="O1532">
        <v>4273</v>
      </c>
      <c r="P1532">
        <v>11</v>
      </c>
      <c r="Q1532" t="s">
        <v>1551</v>
      </c>
      <c r="BE1532" s="1"/>
      <c r="BK1532" s="2"/>
    </row>
    <row r="1533" ht="15" customHeight="1">
      <c r="A1533" t="str">
        <f t="shared" si="115"/>
        <v>2019_06_418_2</v>
      </c>
      <c r="B1533" t="str">
        <f t="shared" si="116"/>
        <v>2019_06_31836</v>
      </c>
      <c r="C1533" s="1" t="s">
        <v>1520</v>
      </c>
      <c r="D1533">
        <f t="shared" si="117"/>
        <v>1532</v>
      </c>
      <c r="E1533">
        <v>418</v>
      </c>
      <c r="F1533">
        <f t="shared" si="118"/>
        <v>2</v>
      </c>
      <c r="G1533" s="2" t="str">
        <f t="shared" si="119"/>
        <v/>
      </c>
      <c r="H1533" t="s">
        <v>1521</v>
      </c>
      <c r="I1533">
        <v>31836</v>
      </c>
      <c r="J1533">
        <v>407</v>
      </c>
      <c r="K1533">
        <v>403</v>
      </c>
      <c r="L1533" t="s">
        <v>31</v>
      </c>
      <c r="M1533" t="s">
        <v>20</v>
      </c>
      <c r="N1533">
        <v>494</v>
      </c>
      <c r="O1533">
        <v>4273</v>
      </c>
      <c r="P1533">
        <v>11</v>
      </c>
      <c r="Q1533" t="s">
        <v>1552</v>
      </c>
      <c r="BE1533" s="1"/>
      <c r="BK1533" s="2"/>
    </row>
    <row r="1534" ht="15" customHeight="1">
      <c r="A1534" t="str">
        <f t="shared" si="115"/>
        <v>2019_06_418_3</v>
      </c>
      <c r="B1534" t="str">
        <f t="shared" si="116"/>
        <v>2019_06_32973</v>
      </c>
      <c r="C1534" s="1" t="s">
        <v>1520</v>
      </c>
      <c r="D1534">
        <f t="shared" si="117"/>
        <v>1533</v>
      </c>
      <c r="E1534">
        <v>418</v>
      </c>
      <c r="F1534">
        <f t="shared" si="118"/>
        <v>3</v>
      </c>
      <c r="G1534" s="2" t="str">
        <f t="shared" si="119"/>
        <v/>
      </c>
      <c r="H1534" t="s">
        <v>1521</v>
      </c>
      <c r="I1534">
        <v>32973</v>
      </c>
      <c r="J1534">
        <v>403</v>
      </c>
      <c r="K1534">
        <v>407</v>
      </c>
      <c r="L1534" t="s">
        <v>31</v>
      </c>
      <c r="M1534" t="s">
        <v>20</v>
      </c>
      <c r="N1534">
        <v>613</v>
      </c>
      <c r="O1534">
        <v>4273</v>
      </c>
      <c r="P1534">
        <v>11</v>
      </c>
      <c r="Q1534" t="s">
        <v>1553</v>
      </c>
      <c r="BE1534" s="1"/>
      <c r="BK1534" s="2"/>
    </row>
    <row r="1535" ht="15" customHeight="1">
      <c r="A1535" t="str">
        <f t="shared" si="115"/>
        <v>2019_06_418_4</v>
      </c>
      <c r="B1535" t="str">
        <f t="shared" si="116"/>
        <v>2019_06_33709</v>
      </c>
      <c r="C1535" s="1" t="s">
        <v>1520</v>
      </c>
      <c r="D1535">
        <f t="shared" si="117"/>
        <v>1534</v>
      </c>
      <c r="E1535">
        <v>418</v>
      </c>
      <c r="F1535">
        <f t="shared" si="118"/>
        <v>4</v>
      </c>
      <c r="G1535" s="2" t="str">
        <f t="shared" si="119"/>
        <v/>
      </c>
      <c r="H1535" t="s">
        <v>1521</v>
      </c>
      <c r="I1535">
        <v>33709</v>
      </c>
      <c r="J1535">
        <v>407</v>
      </c>
      <c r="K1535">
        <v>403</v>
      </c>
      <c r="L1535" t="s">
        <v>31</v>
      </c>
      <c r="M1535" t="s">
        <v>20</v>
      </c>
      <c r="N1535">
        <v>535</v>
      </c>
      <c r="O1535">
        <v>4273</v>
      </c>
      <c r="P1535">
        <v>11</v>
      </c>
      <c r="Q1535" t="s">
        <v>1554</v>
      </c>
      <c r="BE1535" s="1"/>
      <c r="BK1535" s="2"/>
    </row>
    <row r="1536" ht="15" customHeight="1">
      <c r="A1536" t="str">
        <f t="shared" si="115"/>
        <v>2019_06_418_5</v>
      </c>
      <c r="B1536" t="str">
        <f t="shared" si="116"/>
        <v>2019_06_33798</v>
      </c>
      <c r="C1536" s="1" t="s">
        <v>1520</v>
      </c>
      <c r="D1536">
        <f t="shared" si="117"/>
        <v>1535</v>
      </c>
      <c r="E1536">
        <v>418</v>
      </c>
      <c r="F1536">
        <f t="shared" si="118"/>
        <v>5</v>
      </c>
      <c r="G1536" s="2" t="str">
        <f t="shared" si="119"/>
        <v/>
      </c>
      <c r="H1536" t="s">
        <v>1521</v>
      </c>
      <c r="I1536">
        <v>33798</v>
      </c>
      <c r="J1536">
        <v>403</v>
      </c>
      <c r="K1536">
        <v>407</v>
      </c>
      <c r="L1536" t="s">
        <v>31</v>
      </c>
      <c r="M1536" t="s">
        <v>20</v>
      </c>
      <c r="N1536">
        <v>523</v>
      </c>
      <c r="O1536">
        <v>4273</v>
      </c>
      <c r="P1536">
        <v>11</v>
      </c>
      <c r="Q1536" t="s">
        <v>1555</v>
      </c>
      <c r="BE1536" s="1"/>
      <c r="BK1536" s="2"/>
    </row>
    <row r="1537" ht="15" customHeight="1">
      <c r="A1537" t="str">
        <f t="shared" si="115"/>
        <v>2019_06_418_6</v>
      </c>
      <c r="B1537" t="str">
        <f t="shared" si="116"/>
        <v>2019_06_33940</v>
      </c>
      <c r="C1537" s="1" t="s">
        <v>1520</v>
      </c>
      <c r="D1537">
        <f t="shared" si="117"/>
        <v>1536</v>
      </c>
      <c r="E1537">
        <v>418</v>
      </c>
      <c r="F1537">
        <f t="shared" si="118"/>
        <v>6</v>
      </c>
      <c r="G1537" s="2" t="str">
        <f t="shared" si="119"/>
        <v/>
      </c>
      <c r="H1537" t="s">
        <v>1521</v>
      </c>
      <c r="I1537">
        <v>33940</v>
      </c>
      <c r="J1537">
        <v>407</v>
      </c>
      <c r="K1537">
        <v>403</v>
      </c>
      <c r="L1537" t="s">
        <v>31</v>
      </c>
      <c r="M1537" t="s">
        <v>20</v>
      </c>
      <c r="N1537">
        <v>506</v>
      </c>
      <c r="O1537">
        <v>4273</v>
      </c>
      <c r="P1537">
        <v>11</v>
      </c>
      <c r="Q1537" t="s">
        <v>1556</v>
      </c>
      <c r="BE1537" s="1"/>
      <c r="BK1537" s="2"/>
    </row>
    <row r="1538" ht="15" customHeight="1">
      <c r="A1538" t="str">
        <f t="shared" ref="A1538:A1601" si="120">CONCATENATE($C1538,"_",$E1538,"_",$F1538)</f>
        <v>2019_06_418_7</v>
      </c>
      <c r="B1538" t="str">
        <f t="shared" ref="B1538:B1601" si="121">CONCATENATE($C1538,"_",$I1538)</f>
        <v>2019_06_34403</v>
      </c>
      <c r="C1538" s="1" t="s">
        <v>1520</v>
      </c>
      <c r="D1538">
        <f t="shared" ref="D1538:D1601" si="122">IF(ISNUMBER($D1537),$D1537+1,1)</f>
        <v>1537</v>
      </c>
      <c r="E1538">
        <v>418</v>
      </c>
      <c r="F1538">
        <f t="shared" ref="F1538:F1601" si="123">IF($E1538="","",IF($E1538=$E1537,$F1537+1,1))</f>
        <v>7</v>
      </c>
      <c r="G1538" s="2" t="str">
        <f t="shared" ref="G1538:G1601" si="124">IF($E1539=$E1538,"","x")</f>
        <v/>
      </c>
      <c r="H1538" t="s">
        <v>1521</v>
      </c>
      <c r="I1538">
        <v>34403</v>
      </c>
      <c r="J1538">
        <v>403</v>
      </c>
      <c r="K1538">
        <v>407</v>
      </c>
      <c r="L1538" t="s">
        <v>31</v>
      </c>
      <c r="M1538" t="s">
        <v>20</v>
      </c>
      <c r="N1538">
        <v>546</v>
      </c>
      <c r="O1538">
        <v>4273</v>
      </c>
      <c r="P1538">
        <v>11</v>
      </c>
      <c r="Q1538" t="s">
        <v>1557</v>
      </c>
      <c r="BE1538" s="1"/>
      <c r="BK1538" s="2"/>
    </row>
    <row r="1539" ht="15" customHeight="1">
      <c r="A1539" t="str">
        <f t="shared" si="120"/>
        <v>2019_06_418_8</v>
      </c>
      <c r="B1539" t="str">
        <f t="shared" si="121"/>
        <v>2019_06_34443</v>
      </c>
      <c r="C1539" s="1" t="s">
        <v>1520</v>
      </c>
      <c r="D1539">
        <f t="shared" si="122"/>
        <v>1538</v>
      </c>
      <c r="E1539">
        <v>418</v>
      </c>
      <c r="F1539">
        <f t="shared" si="123"/>
        <v>8</v>
      </c>
      <c r="G1539" s="2" t="str">
        <f t="shared" si="124"/>
        <v/>
      </c>
      <c r="H1539" t="s">
        <v>1521</v>
      </c>
      <c r="I1539">
        <v>34443</v>
      </c>
      <c r="J1539">
        <v>407</v>
      </c>
      <c r="K1539">
        <v>403</v>
      </c>
      <c r="L1539" t="s">
        <v>31</v>
      </c>
      <c r="M1539" t="s">
        <v>20</v>
      </c>
      <c r="N1539">
        <v>311</v>
      </c>
      <c r="O1539">
        <v>4273</v>
      </c>
      <c r="P1539">
        <v>11</v>
      </c>
      <c r="Q1539" t="s">
        <v>1558</v>
      </c>
      <c r="BE1539" s="1"/>
      <c r="BK1539" s="2"/>
    </row>
    <row r="1540" ht="15" customHeight="1">
      <c r="A1540" t="str">
        <f t="shared" si="120"/>
        <v>2019_06_418_9</v>
      </c>
      <c r="B1540" t="str">
        <f t="shared" si="121"/>
        <v>2019_06_34582</v>
      </c>
      <c r="C1540" s="1" t="s">
        <v>1520</v>
      </c>
      <c r="D1540">
        <f t="shared" si="122"/>
        <v>1539</v>
      </c>
      <c r="E1540">
        <v>418</v>
      </c>
      <c r="F1540">
        <f t="shared" si="123"/>
        <v>9</v>
      </c>
      <c r="G1540" s="2" t="str">
        <f t="shared" si="124"/>
        <v/>
      </c>
      <c r="H1540" t="s">
        <v>1521</v>
      </c>
      <c r="I1540">
        <v>34582</v>
      </c>
      <c r="J1540">
        <v>403</v>
      </c>
      <c r="K1540">
        <v>407</v>
      </c>
      <c r="L1540" t="s">
        <v>31</v>
      </c>
      <c r="M1540" t="s">
        <v>20</v>
      </c>
      <c r="N1540">
        <v>252</v>
      </c>
      <c r="O1540">
        <v>4273</v>
      </c>
      <c r="P1540">
        <v>11</v>
      </c>
      <c r="Q1540" t="s">
        <v>1559</v>
      </c>
      <c r="BE1540" s="1"/>
      <c r="BK1540" s="2"/>
    </row>
    <row r="1541" ht="15" customHeight="1">
      <c r="A1541" t="str">
        <f t="shared" si="120"/>
        <v>2019_06_418_10</v>
      </c>
      <c r="B1541" t="str">
        <f t="shared" si="121"/>
        <v>2019_06_34696</v>
      </c>
      <c r="C1541" s="1" t="s">
        <v>1520</v>
      </c>
      <c r="D1541">
        <f t="shared" si="122"/>
        <v>1540</v>
      </c>
      <c r="E1541">
        <v>418</v>
      </c>
      <c r="F1541">
        <f t="shared" si="123"/>
        <v>10</v>
      </c>
      <c r="G1541" s="2" t="str">
        <f t="shared" si="124"/>
        <v>x</v>
      </c>
      <c r="H1541" t="s">
        <v>1521</v>
      </c>
      <c r="I1541">
        <v>34696</v>
      </c>
      <c r="J1541">
        <v>407</v>
      </c>
      <c r="K1541">
        <v>403</v>
      </c>
      <c r="L1541" t="s">
        <v>20</v>
      </c>
      <c r="M1541" t="s">
        <v>20</v>
      </c>
      <c r="N1541">
        <v>117</v>
      </c>
      <c r="O1541">
        <v>4273</v>
      </c>
      <c r="P1541">
        <v>11</v>
      </c>
      <c r="Q1541" t="s">
        <v>1560</v>
      </c>
      <c r="BE1541" s="1"/>
      <c r="BK1541" s="2"/>
    </row>
    <row r="1542" ht="15" customHeight="1">
      <c r="A1542" t="str">
        <f t="shared" si="120"/>
        <v>2019_06_478_1</v>
      </c>
      <c r="B1542" t="str">
        <f t="shared" si="121"/>
        <v>2019_06_30099</v>
      </c>
      <c r="C1542" s="1" t="s">
        <v>1520</v>
      </c>
      <c r="D1542">
        <f t="shared" si="122"/>
        <v>1541</v>
      </c>
      <c r="E1542">
        <v>478</v>
      </c>
      <c r="F1542">
        <f t="shared" si="123"/>
        <v>1</v>
      </c>
      <c r="G1542" s="2" t="str">
        <f t="shared" si="124"/>
        <v/>
      </c>
      <c r="H1542" t="s">
        <v>1521</v>
      </c>
      <c r="I1542">
        <v>30099</v>
      </c>
      <c r="J1542">
        <v>463</v>
      </c>
      <c r="K1542">
        <v>467</v>
      </c>
      <c r="L1542" t="s">
        <v>19</v>
      </c>
      <c r="M1542" t="s">
        <v>20</v>
      </c>
      <c r="N1542">
        <v>110</v>
      </c>
      <c r="O1542">
        <v>713</v>
      </c>
      <c r="P1542">
        <v>10</v>
      </c>
      <c r="Q1542" t="s">
        <v>1561</v>
      </c>
      <c r="BE1542" s="1"/>
      <c r="BK1542" s="2"/>
    </row>
    <row r="1543" ht="15" customHeight="1">
      <c r="A1543" t="str">
        <f t="shared" si="120"/>
        <v>2019_06_478_2</v>
      </c>
      <c r="B1543" t="str">
        <f t="shared" si="121"/>
        <v>2019_06_30759</v>
      </c>
      <c r="C1543" s="1" t="s">
        <v>1520</v>
      </c>
      <c r="D1543">
        <f t="shared" si="122"/>
        <v>1542</v>
      </c>
      <c r="E1543">
        <v>478</v>
      </c>
      <c r="F1543">
        <f t="shared" si="123"/>
        <v>2</v>
      </c>
      <c r="G1543" s="2" t="str">
        <f t="shared" si="124"/>
        <v/>
      </c>
      <c r="H1543" t="s">
        <v>1521</v>
      </c>
      <c r="I1543">
        <v>30759</v>
      </c>
      <c r="J1543">
        <v>467</v>
      </c>
      <c r="K1543">
        <v>463</v>
      </c>
      <c r="L1543" t="s">
        <v>31</v>
      </c>
      <c r="M1543" t="s">
        <v>20</v>
      </c>
      <c r="N1543">
        <v>65</v>
      </c>
      <c r="O1543">
        <v>713</v>
      </c>
      <c r="P1543">
        <v>10</v>
      </c>
      <c r="Q1543" t="s">
        <v>1562</v>
      </c>
      <c r="BE1543" s="1"/>
      <c r="BK1543" s="2"/>
    </row>
    <row r="1544" ht="15" customHeight="1">
      <c r="A1544" t="str">
        <f t="shared" si="120"/>
        <v>2019_06_478_3</v>
      </c>
      <c r="B1544" t="str">
        <f t="shared" si="121"/>
        <v>2019_06_31469</v>
      </c>
      <c r="C1544" s="1" t="s">
        <v>1520</v>
      </c>
      <c r="D1544">
        <f t="shared" si="122"/>
        <v>1543</v>
      </c>
      <c r="E1544">
        <v>478</v>
      </c>
      <c r="F1544">
        <f t="shared" si="123"/>
        <v>3</v>
      </c>
      <c r="G1544" s="2" t="str">
        <f t="shared" si="124"/>
        <v/>
      </c>
      <c r="H1544" t="s">
        <v>1521</v>
      </c>
      <c r="I1544">
        <v>31469</v>
      </c>
      <c r="J1544">
        <v>463</v>
      </c>
      <c r="K1544">
        <v>467</v>
      </c>
      <c r="L1544" t="s">
        <v>31</v>
      </c>
      <c r="M1544" t="s">
        <v>20</v>
      </c>
      <c r="N1544">
        <v>132</v>
      </c>
      <c r="O1544">
        <v>713</v>
      </c>
      <c r="P1544">
        <v>10</v>
      </c>
      <c r="Q1544" t="s">
        <v>1563</v>
      </c>
      <c r="BE1544" s="1"/>
      <c r="BK1544" s="2"/>
    </row>
    <row r="1545" ht="15" customHeight="1">
      <c r="A1545" t="str">
        <f t="shared" si="120"/>
        <v>2019_06_478_4</v>
      </c>
      <c r="B1545" t="str">
        <f t="shared" si="121"/>
        <v>2019_06_31502</v>
      </c>
      <c r="C1545" s="1" t="s">
        <v>1520</v>
      </c>
      <c r="D1545">
        <f t="shared" si="122"/>
        <v>1544</v>
      </c>
      <c r="E1545">
        <v>478</v>
      </c>
      <c r="F1545">
        <f t="shared" si="123"/>
        <v>4</v>
      </c>
      <c r="G1545" s="2" t="str">
        <f t="shared" si="124"/>
        <v/>
      </c>
      <c r="H1545" t="s">
        <v>1521</v>
      </c>
      <c r="I1545">
        <v>31502</v>
      </c>
      <c r="J1545">
        <v>467</v>
      </c>
      <c r="K1545">
        <v>463</v>
      </c>
      <c r="L1545" t="s">
        <v>31</v>
      </c>
      <c r="M1545" t="s">
        <v>20</v>
      </c>
      <c r="N1545">
        <v>69</v>
      </c>
      <c r="O1545">
        <v>713</v>
      </c>
      <c r="P1545">
        <v>10</v>
      </c>
      <c r="Q1545" t="s">
        <v>1564</v>
      </c>
      <c r="BE1545" s="1"/>
      <c r="BK1545" s="2"/>
    </row>
    <row r="1546" ht="15" customHeight="1">
      <c r="A1546" t="str">
        <f t="shared" si="120"/>
        <v>2019_06_478_5</v>
      </c>
      <c r="B1546" t="str">
        <f t="shared" si="121"/>
        <v>2019_06_33046</v>
      </c>
      <c r="C1546" s="1" t="s">
        <v>1520</v>
      </c>
      <c r="D1546">
        <f t="shared" si="122"/>
        <v>1545</v>
      </c>
      <c r="E1546">
        <v>478</v>
      </c>
      <c r="F1546">
        <f t="shared" si="123"/>
        <v>5</v>
      </c>
      <c r="G1546" s="2" t="str">
        <f t="shared" si="124"/>
        <v/>
      </c>
      <c r="H1546" t="s">
        <v>1521</v>
      </c>
      <c r="I1546">
        <v>33046</v>
      </c>
      <c r="J1546">
        <v>463</v>
      </c>
      <c r="K1546">
        <v>467</v>
      </c>
      <c r="L1546" t="s">
        <v>31</v>
      </c>
      <c r="M1546" t="s">
        <v>20</v>
      </c>
      <c r="N1546">
        <v>97</v>
      </c>
      <c r="O1546">
        <v>713</v>
      </c>
      <c r="P1546">
        <v>10</v>
      </c>
      <c r="Q1546" t="s">
        <v>1565</v>
      </c>
      <c r="BE1546" s="1"/>
      <c r="BK1546" s="2"/>
    </row>
    <row r="1547" ht="15" customHeight="1">
      <c r="A1547" t="str">
        <f t="shared" si="120"/>
        <v>2019_06_478_6</v>
      </c>
      <c r="B1547" t="str">
        <f t="shared" si="121"/>
        <v>2019_06_33072</v>
      </c>
      <c r="C1547" s="1" t="s">
        <v>1520</v>
      </c>
      <c r="D1547">
        <f t="shared" si="122"/>
        <v>1546</v>
      </c>
      <c r="E1547">
        <v>478</v>
      </c>
      <c r="F1547">
        <f t="shared" si="123"/>
        <v>6</v>
      </c>
      <c r="G1547" s="2" t="str">
        <f t="shared" si="124"/>
        <v/>
      </c>
      <c r="H1547" t="s">
        <v>1521</v>
      </c>
      <c r="I1547">
        <v>33072</v>
      </c>
      <c r="J1547">
        <v>467</v>
      </c>
      <c r="K1547">
        <v>463</v>
      </c>
      <c r="L1547" t="s">
        <v>31</v>
      </c>
      <c r="M1547" t="s">
        <v>20</v>
      </c>
      <c r="N1547">
        <v>58</v>
      </c>
      <c r="O1547">
        <v>713</v>
      </c>
      <c r="P1547">
        <v>10</v>
      </c>
      <c r="Q1547" t="s">
        <v>1566</v>
      </c>
      <c r="BE1547" s="1"/>
      <c r="BK1547" s="2"/>
    </row>
    <row r="1548" ht="15" customHeight="1">
      <c r="A1548" t="str">
        <f t="shared" si="120"/>
        <v>2019_06_478_7</v>
      </c>
      <c r="B1548" t="str">
        <f t="shared" si="121"/>
        <v>2019_06_33073</v>
      </c>
      <c r="C1548" s="1" t="s">
        <v>1520</v>
      </c>
      <c r="D1548">
        <f t="shared" si="122"/>
        <v>1547</v>
      </c>
      <c r="E1548">
        <v>478</v>
      </c>
      <c r="F1548">
        <f t="shared" si="123"/>
        <v>7</v>
      </c>
      <c r="G1548" s="2" t="str">
        <f t="shared" si="124"/>
        <v/>
      </c>
      <c r="H1548" t="s">
        <v>1521</v>
      </c>
      <c r="I1548">
        <v>33073</v>
      </c>
      <c r="J1548">
        <v>463</v>
      </c>
      <c r="K1548">
        <v>467</v>
      </c>
      <c r="L1548" t="s">
        <v>31</v>
      </c>
      <c r="M1548" t="s">
        <v>20</v>
      </c>
      <c r="N1548">
        <v>59</v>
      </c>
      <c r="O1548">
        <v>713</v>
      </c>
      <c r="P1548">
        <v>10</v>
      </c>
      <c r="Q1548" t="s">
        <v>1567</v>
      </c>
      <c r="BE1548" s="1"/>
      <c r="BK1548" s="2"/>
    </row>
    <row r="1549" ht="15" customHeight="1">
      <c r="A1549" t="str">
        <f t="shared" si="120"/>
        <v>2019_06_478_8</v>
      </c>
      <c r="B1549" t="str">
        <f t="shared" si="121"/>
        <v>2019_06_33082</v>
      </c>
      <c r="C1549" s="1" t="s">
        <v>1520</v>
      </c>
      <c r="D1549">
        <f t="shared" si="122"/>
        <v>1548</v>
      </c>
      <c r="E1549">
        <v>478</v>
      </c>
      <c r="F1549">
        <f t="shared" si="123"/>
        <v>8</v>
      </c>
      <c r="G1549" s="2" t="str">
        <f t="shared" si="124"/>
        <v/>
      </c>
      <c r="H1549" t="s">
        <v>1521</v>
      </c>
      <c r="I1549">
        <v>33082</v>
      </c>
      <c r="J1549">
        <v>467</v>
      </c>
      <c r="K1549">
        <v>463</v>
      </c>
      <c r="L1549" t="s">
        <v>31</v>
      </c>
      <c r="M1549" t="s">
        <v>20</v>
      </c>
      <c r="N1549">
        <v>56</v>
      </c>
      <c r="O1549">
        <v>713</v>
      </c>
      <c r="P1549">
        <v>10</v>
      </c>
      <c r="Q1549" t="s">
        <v>1568</v>
      </c>
      <c r="BE1549" s="1"/>
      <c r="BK1549" s="2"/>
    </row>
    <row r="1550" ht="15" customHeight="1">
      <c r="A1550" t="str">
        <f t="shared" si="120"/>
        <v>2019_06_478_9</v>
      </c>
      <c r="B1550" t="str">
        <f t="shared" si="121"/>
        <v>2019_06_34205</v>
      </c>
      <c r="C1550" s="1" t="s">
        <v>1520</v>
      </c>
      <c r="D1550">
        <f t="shared" si="122"/>
        <v>1549</v>
      </c>
      <c r="E1550">
        <v>478</v>
      </c>
      <c r="F1550">
        <f t="shared" si="123"/>
        <v>9</v>
      </c>
      <c r="G1550" s="2" t="str">
        <f t="shared" si="124"/>
        <v>x</v>
      </c>
      <c r="H1550" t="s">
        <v>1521</v>
      </c>
      <c r="I1550">
        <v>34205</v>
      </c>
      <c r="J1550">
        <v>463</v>
      </c>
      <c r="K1550">
        <v>467</v>
      </c>
      <c r="L1550" t="s">
        <v>20</v>
      </c>
      <c r="M1550" t="s">
        <v>20</v>
      </c>
      <c r="N1550">
        <v>46</v>
      </c>
      <c r="O1550">
        <v>713</v>
      </c>
      <c r="P1550">
        <v>10</v>
      </c>
      <c r="Q1550" t="s">
        <v>1569</v>
      </c>
      <c r="BE1550" s="1"/>
      <c r="BK1550" s="2"/>
    </row>
    <row r="1551" ht="15" customHeight="1">
      <c r="A1551" t="str">
        <f t="shared" si="120"/>
        <v>2019_06_508_1</v>
      </c>
      <c r="B1551" t="str">
        <f t="shared" si="121"/>
        <v>2019_06_31384</v>
      </c>
      <c r="C1551" s="1" t="s">
        <v>1520</v>
      </c>
      <c r="D1551">
        <f t="shared" si="122"/>
        <v>1550</v>
      </c>
      <c r="E1551">
        <v>508</v>
      </c>
      <c r="F1551">
        <f t="shared" si="123"/>
        <v>1</v>
      </c>
      <c r="G1551" s="2" t="str">
        <f t="shared" si="124"/>
        <v/>
      </c>
      <c r="H1551" t="s">
        <v>1521</v>
      </c>
      <c r="I1551">
        <v>31384</v>
      </c>
      <c r="J1551">
        <v>493</v>
      </c>
      <c r="K1551">
        <v>497</v>
      </c>
      <c r="L1551" t="s">
        <v>19</v>
      </c>
      <c r="M1551" t="s">
        <v>20</v>
      </c>
      <c r="N1551">
        <v>305</v>
      </c>
      <c r="O1551">
        <v>2219</v>
      </c>
      <c r="P1551">
        <v>16</v>
      </c>
      <c r="Q1551" t="s">
        <v>1570</v>
      </c>
      <c r="BE1551" s="1"/>
      <c r="BK1551" s="2"/>
    </row>
    <row r="1552" ht="15" customHeight="1">
      <c r="A1552" t="str">
        <f t="shared" si="120"/>
        <v>2019_06_508_2</v>
      </c>
      <c r="B1552" t="str">
        <f t="shared" si="121"/>
        <v>2019_06_31522</v>
      </c>
      <c r="C1552" s="1" t="s">
        <v>1520</v>
      </c>
      <c r="D1552">
        <f t="shared" si="122"/>
        <v>1551</v>
      </c>
      <c r="E1552">
        <v>508</v>
      </c>
      <c r="F1552">
        <f t="shared" si="123"/>
        <v>2</v>
      </c>
      <c r="G1552" s="2" t="str">
        <f t="shared" si="124"/>
        <v/>
      </c>
      <c r="H1552" t="s">
        <v>1521</v>
      </c>
      <c r="I1552">
        <v>31522</v>
      </c>
      <c r="J1552">
        <v>497</v>
      </c>
      <c r="K1552">
        <v>493</v>
      </c>
      <c r="L1552" t="s">
        <v>31</v>
      </c>
      <c r="M1552" t="s">
        <v>20</v>
      </c>
      <c r="N1552">
        <v>373</v>
      </c>
      <c r="O1552">
        <v>2219</v>
      </c>
      <c r="P1552">
        <v>16</v>
      </c>
      <c r="Q1552" t="s">
        <v>1571</v>
      </c>
      <c r="BE1552" s="1"/>
      <c r="BK1552" s="2"/>
    </row>
    <row r="1553" ht="15" customHeight="1">
      <c r="A1553" t="str">
        <f t="shared" si="120"/>
        <v>2019_06_508_3</v>
      </c>
      <c r="B1553" t="str">
        <f t="shared" si="121"/>
        <v>2019_06_32564</v>
      </c>
      <c r="C1553" s="1" t="s">
        <v>1520</v>
      </c>
      <c r="D1553">
        <f t="shared" si="122"/>
        <v>1552</v>
      </c>
      <c r="E1553">
        <v>508</v>
      </c>
      <c r="F1553">
        <f t="shared" si="123"/>
        <v>3</v>
      </c>
      <c r="G1553" s="2" t="str">
        <f t="shared" si="124"/>
        <v/>
      </c>
      <c r="H1553" t="s">
        <v>1521</v>
      </c>
      <c r="I1553">
        <v>32564</v>
      </c>
      <c r="J1553">
        <v>493</v>
      </c>
      <c r="K1553">
        <v>497</v>
      </c>
      <c r="L1553" t="s">
        <v>31</v>
      </c>
      <c r="M1553" t="s">
        <v>20</v>
      </c>
      <c r="N1553">
        <v>315</v>
      </c>
      <c r="O1553">
        <v>2219</v>
      </c>
      <c r="P1553">
        <v>16</v>
      </c>
      <c r="Q1553" t="s">
        <v>1572</v>
      </c>
      <c r="BE1553" s="1"/>
      <c r="BK1553" s="2"/>
    </row>
    <row r="1554" ht="15" customHeight="1">
      <c r="A1554" t="str">
        <f t="shared" si="120"/>
        <v>2019_06_508_4</v>
      </c>
      <c r="B1554" t="str">
        <f t="shared" si="121"/>
        <v>2019_06_32610</v>
      </c>
      <c r="C1554" s="1" t="s">
        <v>1520</v>
      </c>
      <c r="D1554">
        <f t="shared" si="122"/>
        <v>1553</v>
      </c>
      <c r="E1554">
        <v>508</v>
      </c>
      <c r="F1554">
        <f t="shared" si="123"/>
        <v>4</v>
      </c>
      <c r="G1554" s="2" t="str">
        <f t="shared" si="124"/>
        <v/>
      </c>
      <c r="H1554" t="s">
        <v>1521</v>
      </c>
      <c r="I1554">
        <v>32610</v>
      </c>
      <c r="J1554">
        <v>497</v>
      </c>
      <c r="K1554">
        <v>493</v>
      </c>
      <c r="L1554" t="s">
        <v>31</v>
      </c>
      <c r="M1554" t="s">
        <v>20</v>
      </c>
      <c r="N1554">
        <v>243</v>
      </c>
      <c r="O1554">
        <v>2219</v>
      </c>
      <c r="P1554">
        <v>16</v>
      </c>
      <c r="Q1554" t="s">
        <v>1573</v>
      </c>
      <c r="BE1554" s="1"/>
      <c r="BK1554" s="2"/>
    </row>
    <row r="1555" ht="15" customHeight="1">
      <c r="A1555" t="str">
        <f t="shared" si="120"/>
        <v>2019_06_508_5</v>
      </c>
      <c r="B1555" t="str">
        <f t="shared" si="121"/>
        <v>2019_06_32966</v>
      </c>
      <c r="C1555" s="1" t="s">
        <v>1520</v>
      </c>
      <c r="D1555">
        <f t="shared" si="122"/>
        <v>1554</v>
      </c>
      <c r="E1555">
        <v>508</v>
      </c>
      <c r="F1555">
        <f t="shared" si="123"/>
        <v>5</v>
      </c>
      <c r="G1555" s="2" t="str">
        <f t="shared" si="124"/>
        <v/>
      </c>
      <c r="H1555" t="s">
        <v>1521</v>
      </c>
      <c r="I1555">
        <v>32966</v>
      </c>
      <c r="J1555">
        <v>493</v>
      </c>
      <c r="K1555">
        <v>497</v>
      </c>
      <c r="L1555" t="s">
        <v>31</v>
      </c>
      <c r="M1555" t="s">
        <v>20</v>
      </c>
      <c r="N1555">
        <v>108</v>
      </c>
      <c r="O1555">
        <v>2219</v>
      </c>
      <c r="P1555">
        <v>16</v>
      </c>
      <c r="Q1555" t="s">
        <v>1574</v>
      </c>
      <c r="BE1555" s="1"/>
      <c r="BK1555" s="2"/>
    </row>
    <row r="1556" ht="15" customHeight="1">
      <c r="A1556" t="str">
        <f t="shared" si="120"/>
        <v>2019_06_508_6</v>
      </c>
      <c r="B1556" t="str">
        <f t="shared" si="121"/>
        <v>2019_06_32996</v>
      </c>
      <c r="C1556" s="1" t="s">
        <v>1520</v>
      </c>
      <c r="D1556">
        <f t="shared" si="122"/>
        <v>1555</v>
      </c>
      <c r="E1556">
        <v>508</v>
      </c>
      <c r="F1556">
        <f t="shared" si="123"/>
        <v>6</v>
      </c>
      <c r="G1556" s="2" t="str">
        <f t="shared" si="124"/>
        <v/>
      </c>
      <c r="H1556" t="s">
        <v>1521</v>
      </c>
      <c r="I1556">
        <v>32996</v>
      </c>
      <c r="J1556">
        <v>497</v>
      </c>
      <c r="K1556">
        <v>493</v>
      </c>
      <c r="L1556" t="s">
        <v>31</v>
      </c>
      <c r="M1556" t="s">
        <v>20</v>
      </c>
      <c r="N1556">
        <v>134</v>
      </c>
      <c r="O1556">
        <v>2219</v>
      </c>
      <c r="P1556">
        <v>16</v>
      </c>
      <c r="Q1556" t="s">
        <v>1575</v>
      </c>
      <c r="BE1556" s="1"/>
      <c r="BK1556" s="2"/>
    </row>
    <row r="1557" ht="15" customHeight="1">
      <c r="A1557" t="str">
        <f t="shared" si="120"/>
        <v>2019_06_508_7</v>
      </c>
      <c r="B1557" t="str">
        <f t="shared" si="121"/>
        <v>2019_06_33423</v>
      </c>
      <c r="C1557" s="1" t="s">
        <v>1520</v>
      </c>
      <c r="D1557">
        <f t="shared" si="122"/>
        <v>1556</v>
      </c>
      <c r="E1557">
        <v>508</v>
      </c>
      <c r="F1557">
        <f t="shared" si="123"/>
        <v>7</v>
      </c>
      <c r="G1557" s="2" t="str">
        <f t="shared" si="124"/>
        <v/>
      </c>
      <c r="H1557" t="s">
        <v>1521</v>
      </c>
      <c r="I1557">
        <v>33423</v>
      </c>
      <c r="J1557">
        <v>493</v>
      </c>
      <c r="K1557">
        <v>497</v>
      </c>
      <c r="L1557" t="s">
        <v>31</v>
      </c>
      <c r="M1557" t="s">
        <v>20</v>
      </c>
      <c r="N1557">
        <v>120</v>
      </c>
      <c r="O1557">
        <v>2219</v>
      </c>
      <c r="P1557">
        <v>16</v>
      </c>
      <c r="Q1557" t="s">
        <v>1576</v>
      </c>
      <c r="BE1557" s="1"/>
      <c r="BK1557" s="2"/>
    </row>
    <row r="1558" ht="15" customHeight="1">
      <c r="A1558" t="str">
        <f t="shared" si="120"/>
        <v>2019_06_508_8</v>
      </c>
      <c r="B1558" t="str">
        <f t="shared" si="121"/>
        <v>2019_06_33936</v>
      </c>
      <c r="C1558" s="1" t="s">
        <v>1520</v>
      </c>
      <c r="D1558">
        <f t="shared" si="122"/>
        <v>1557</v>
      </c>
      <c r="E1558">
        <v>508</v>
      </c>
      <c r="F1558">
        <f t="shared" si="123"/>
        <v>8</v>
      </c>
      <c r="G1558" s="2" t="str">
        <f t="shared" si="124"/>
        <v/>
      </c>
      <c r="H1558" t="s">
        <v>1521</v>
      </c>
      <c r="I1558">
        <v>33936</v>
      </c>
      <c r="J1558">
        <v>497</v>
      </c>
      <c r="K1558">
        <v>493</v>
      </c>
      <c r="L1558" t="s">
        <v>31</v>
      </c>
      <c r="M1558" t="s">
        <v>20</v>
      </c>
      <c r="N1558">
        <v>219</v>
      </c>
      <c r="O1558">
        <v>2219</v>
      </c>
      <c r="P1558">
        <v>16</v>
      </c>
      <c r="Q1558" t="s">
        <v>1577</v>
      </c>
      <c r="BE1558" s="1"/>
      <c r="BK1558" s="2"/>
    </row>
    <row r="1559" ht="15" customHeight="1">
      <c r="A1559" t="str">
        <f t="shared" si="120"/>
        <v>2019_06_508_9</v>
      </c>
      <c r="B1559" t="str">
        <f t="shared" si="121"/>
        <v>2019_06_33951</v>
      </c>
      <c r="C1559" s="1" t="s">
        <v>1520</v>
      </c>
      <c r="D1559">
        <f t="shared" si="122"/>
        <v>1558</v>
      </c>
      <c r="E1559">
        <v>508</v>
      </c>
      <c r="F1559">
        <f t="shared" si="123"/>
        <v>9</v>
      </c>
      <c r="G1559" s="2" t="str">
        <f t="shared" si="124"/>
        <v>x</v>
      </c>
      <c r="H1559" t="s">
        <v>1521</v>
      </c>
      <c r="I1559">
        <v>33951</v>
      </c>
      <c r="J1559">
        <v>493</v>
      </c>
      <c r="K1559">
        <v>497</v>
      </c>
      <c r="L1559" t="s">
        <v>20</v>
      </c>
      <c r="M1559" t="s">
        <v>20</v>
      </c>
      <c r="N1559">
        <v>50</v>
      </c>
      <c r="O1559">
        <v>2219</v>
      </c>
      <c r="P1559">
        <v>16</v>
      </c>
      <c r="Q1559" t="s">
        <v>1578</v>
      </c>
      <c r="BE1559" s="1"/>
      <c r="BK1559" s="2"/>
    </row>
    <row r="1560" ht="15" customHeight="1">
      <c r="A1560" t="str">
        <f t="shared" si="120"/>
        <v>2019_06_598_1</v>
      </c>
      <c r="B1560" t="str">
        <f t="shared" si="121"/>
        <v>2019_06_30281</v>
      </c>
      <c r="C1560" s="1" t="s">
        <v>1520</v>
      </c>
      <c r="D1560">
        <f t="shared" si="122"/>
        <v>1559</v>
      </c>
      <c r="E1560">
        <v>598</v>
      </c>
      <c r="F1560">
        <f t="shared" si="123"/>
        <v>1</v>
      </c>
      <c r="G1560" s="2" t="str">
        <f t="shared" si="124"/>
        <v/>
      </c>
      <c r="H1560" t="s">
        <v>1521</v>
      </c>
      <c r="I1560">
        <v>30281</v>
      </c>
      <c r="J1560">
        <v>583</v>
      </c>
      <c r="K1560">
        <v>587</v>
      </c>
      <c r="L1560" t="s">
        <v>19</v>
      </c>
      <c r="M1560" t="s">
        <v>20</v>
      </c>
      <c r="N1560">
        <v>234</v>
      </c>
      <c r="O1560">
        <v>3715</v>
      </c>
      <c r="P1560">
        <v>15</v>
      </c>
      <c r="Q1560" t="s">
        <v>1579</v>
      </c>
      <c r="BE1560" s="1"/>
      <c r="BK1560" s="2"/>
    </row>
    <row r="1561" ht="15" customHeight="1">
      <c r="A1561" t="str">
        <f t="shared" si="120"/>
        <v>2019_06_598_2</v>
      </c>
      <c r="B1561" t="str">
        <f t="shared" si="121"/>
        <v>2019_06_30293</v>
      </c>
      <c r="C1561" s="1" t="s">
        <v>1520</v>
      </c>
      <c r="D1561">
        <f t="shared" si="122"/>
        <v>1560</v>
      </c>
      <c r="E1561">
        <v>598</v>
      </c>
      <c r="F1561">
        <f t="shared" si="123"/>
        <v>2</v>
      </c>
      <c r="G1561" s="2" t="str">
        <f t="shared" si="124"/>
        <v/>
      </c>
      <c r="H1561" t="s">
        <v>1521</v>
      </c>
      <c r="I1561">
        <v>30293</v>
      </c>
      <c r="J1561">
        <v>587</v>
      </c>
      <c r="K1561">
        <v>583</v>
      </c>
      <c r="L1561" t="s">
        <v>31</v>
      </c>
      <c r="M1561" t="s">
        <v>20</v>
      </c>
      <c r="N1561">
        <v>286</v>
      </c>
      <c r="O1561">
        <v>3715</v>
      </c>
      <c r="P1561">
        <v>15</v>
      </c>
      <c r="Q1561" t="s">
        <v>1580</v>
      </c>
      <c r="BE1561" s="1"/>
      <c r="BK1561" s="2"/>
    </row>
    <row r="1562" ht="15" customHeight="1">
      <c r="A1562" t="str">
        <f t="shared" si="120"/>
        <v>2019_06_598_3</v>
      </c>
      <c r="B1562" t="str">
        <f t="shared" si="121"/>
        <v>2019_06_30449</v>
      </c>
      <c r="C1562" s="1" t="s">
        <v>1520</v>
      </c>
      <c r="D1562">
        <f t="shared" si="122"/>
        <v>1561</v>
      </c>
      <c r="E1562">
        <v>598</v>
      </c>
      <c r="F1562">
        <f t="shared" si="123"/>
        <v>3</v>
      </c>
      <c r="G1562" s="2" t="str">
        <f t="shared" si="124"/>
        <v/>
      </c>
      <c r="H1562" t="s">
        <v>1521</v>
      </c>
      <c r="I1562">
        <v>30449</v>
      </c>
      <c r="J1562">
        <v>583</v>
      </c>
      <c r="K1562">
        <v>587</v>
      </c>
      <c r="L1562" t="s">
        <v>31</v>
      </c>
      <c r="M1562" t="s">
        <v>20</v>
      </c>
      <c r="N1562">
        <v>178</v>
      </c>
      <c r="O1562">
        <v>3715</v>
      </c>
      <c r="P1562">
        <v>15</v>
      </c>
      <c r="Q1562" t="s">
        <v>1581</v>
      </c>
      <c r="BE1562" s="1"/>
      <c r="BK1562" s="2"/>
    </row>
    <row r="1563" ht="15" customHeight="1">
      <c r="A1563" t="str">
        <f t="shared" si="120"/>
        <v>2019_06_598_4</v>
      </c>
      <c r="B1563" t="str">
        <f t="shared" si="121"/>
        <v>2019_06_32981</v>
      </c>
      <c r="C1563" s="1" t="s">
        <v>1520</v>
      </c>
      <c r="D1563">
        <f t="shared" si="122"/>
        <v>1562</v>
      </c>
      <c r="E1563">
        <v>598</v>
      </c>
      <c r="F1563">
        <f t="shared" si="123"/>
        <v>4</v>
      </c>
      <c r="G1563" s="2" t="str">
        <f t="shared" si="124"/>
        <v/>
      </c>
      <c r="H1563" t="s">
        <v>1521</v>
      </c>
      <c r="I1563">
        <v>32981</v>
      </c>
      <c r="J1563">
        <v>587</v>
      </c>
      <c r="K1563">
        <v>583</v>
      </c>
      <c r="L1563" t="s">
        <v>31</v>
      </c>
      <c r="M1563" t="s">
        <v>20</v>
      </c>
      <c r="N1563">
        <v>353</v>
      </c>
      <c r="O1563">
        <v>3715</v>
      </c>
      <c r="P1563">
        <v>15</v>
      </c>
      <c r="Q1563" t="s">
        <v>1582</v>
      </c>
      <c r="BE1563" s="1"/>
      <c r="BK1563" s="2"/>
    </row>
    <row r="1564" ht="15" customHeight="1">
      <c r="A1564" t="str">
        <f t="shared" si="120"/>
        <v>2019_06_598_5</v>
      </c>
      <c r="B1564" t="str">
        <f t="shared" si="121"/>
        <v>2019_06_33531</v>
      </c>
      <c r="C1564" s="1" t="s">
        <v>1520</v>
      </c>
      <c r="D1564">
        <f t="shared" si="122"/>
        <v>1563</v>
      </c>
      <c r="E1564">
        <v>598</v>
      </c>
      <c r="F1564">
        <f t="shared" si="123"/>
        <v>5</v>
      </c>
      <c r="G1564" s="2" t="str">
        <f t="shared" si="124"/>
        <v/>
      </c>
      <c r="H1564" t="s">
        <v>1521</v>
      </c>
      <c r="I1564">
        <v>33531</v>
      </c>
      <c r="J1564">
        <v>583</v>
      </c>
      <c r="K1564">
        <v>587</v>
      </c>
      <c r="L1564" t="s">
        <v>31</v>
      </c>
      <c r="M1564" t="s">
        <v>20</v>
      </c>
      <c r="N1564">
        <v>379</v>
      </c>
      <c r="O1564">
        <v>3715</v>
      </c>
      <c r="P1564">
        <v>15</v>
      </c>
      <c r="Q1564" t="s">
        <v>1583</v>
      </c>
      <c r="BE1564" s="1"/>
      <c r="BK1564" s="2"/>
    </row>
    <row r="1565" ht="15" customHeight="1">
      <c r="A1565" t="str">
        <f t="shared" si="120"/>
        <v>2019_06_598_6</v>
      </c>
      <c r="B1565" t="str">
        <f t="shared" si="121"/>
        <v>2019_06_33965</v>
      </c>
      <c r="C1565" s="1" t="s">
        <v>1520</v>
      </c>
      <c r="D1565">
        <f t="shared" si="122"/>
        <v>1564</v>
      </c>
      <c r="E1565">
        <v>598</v>
      </c>
      <c r="F1565">
        <f t="shared" si="123"/>
        <v>6</v>
      </c>
      <c r="G1565" s="2" t="str">
        <f t="shared" si="124"/>
        <v/>
      </c>
      <c r="H1565" t="s">
        <v>1521</v>
      </c>
      <c r="I1565">
        <v>33965</v>
      </c>
      <c r="J1565">
        <v>587</v>
      </c>
      <c r="K1565">
        <v>583</v>
      </c>
      <c r="L1565" t="s">
        <v>31</v>
      </c>
      <c r="M1565" t="s">
        <v>20</v>
      </c>
      <c r="N1565">
        <v>351</v>
      </c>
      <c r="O1565">
        <v>3715</v>
      </c>
      <c r="P1565">
        <v>15</v>
      </c>
      <c r="Q1565" t="s">
        <v>1584</v>
      </c>
      <c r="BE1565" s="1"/>
      <c r="BK1565" s="2"/>
    </row>
    <row r="1566" ht="15" customHeight="1">
      <c r="A1566" t="str">
        <f t="shared" si="120"/>
        <v>2019_06_598_7</v>
      </c>
      <c r="B1566" t="str">
        <f t="shared" si="121"/>
        <v>2019_06_33999</v>
      </c>
      <c r="C1566" s="1" t="s">
        <v>1520</v>
      </c>
      <c r="D1566">
        <f t="shared" si="122"/>
        <v>1565</v>
      </c>
      <c r="E1566">
        <v>598</v>
      </c>
      <c r="F1566">
        <f t="shared" si="123"/>
        <v>7</v>
      </c>
      <c r="G1566" s="2" t="str">
        <f t="shared" si="124"/>
        <v/>
      </c>
      <c r="H1566" t="s">
        <v>1521</v>
      </c>
      <c r="I1566">
        <v>33999</v>
      </c>
      <c r="J1566">
        <v>583</v>
      </c>
      <c r="K1566">
        <v>587</v>
      </c>
      <c r="L1566" t="s">
        <v>31</v>
      </c>
      <c r="M1566" t="s">
        <v>20</v>
      </c>
      <c r="N1566">
        <v>416</v>
      </c>
      <c r="O1566">
        <v>3715</v>
      </c>
      <c r="P1566">
        <v>15</v>
      </c>
      <c r="Q1566" t="s">
        <v>1585</v>
      </c>
      <c r="BE1566" s="1"/>
      <c r="BK1566" s="2"/>
    </row>
    <row r="1567" ht="15" customHeight="1">
      <c r="A1567" t="str">
        <f t="shared" si="120"/>
        <v>2019_06_598_8</v>
      </c>
      <c r="B1567" t="str">
        <f t="shared" si="121"/>
        <v>2019_06_34121</v>
      </c>
      <c r="C1567" s="1" t="s">
        <v>1520</v>
      </c>
      <c r="D1567">
        <f t="shared" si="122"/>
        <v>1566</v>
      </c>
      <c r="E1567">
        <v>598</v>
      </c>
      <c r="F1567">
        <f t="shared" si="123"/>
        <v>8</v>
      </c>
      <c r="G1567" s="2" t="str">
        <f t="shared" si="124"/>
        <v/>
      </c>
      <c r="H1567" t="s">
        <v>1521</v>
      </c>
      <c r="I1567">
        <v>34121</v>
      </c>
      <c r="J1567">
        <v>587</v>
      </c>
      <c r="K1567">
        <v>583</v>
      </c>
      <c r="L1567" t="s">
        <v>31</v>
      </c>
      <c r="M1567" t="s">
        <v>20</v>
      </c>
      <c r="N1567">
        <v>301</v>
      </c>
      <c r="O1567">
        <v>3715</v>
      </c>
      <c r="P1567">
        <v>15</v>
      </c>
      <c r="Q1567" t="s">
        <v>1586</v>
      </c>
      <c r="BE1567" s="1"/>
      <c r="BK1567" s="2"/>
    </row>
    <row r="1568" ht="15" customHeight="1">
      <c r="A1568" t="str">
        <f t="shared" si="120"/>
        <v>2019_06_598_9</v>
      </c>
      <c r="B1568" t="str">
        <f t="shared" si="121"/>
        <v>2019_06_34455</v>
      </c>
      <c r="C1568" s="1" t="s">
        <v>1520</v>
      </c>
      <c r="D1568">
        <f t="shared" si="122"/>
        <v>1567</v>
      </c>
      <c r="E1568">
        <v>598</v>
      </c>
      <c r="F1568">
        <f t="shared" si="123"/>
        <v>9</v>
      </c>
      <c r="G1568" s="2" t="str">
        <f t="shared" si="124"/>
        <v/>
      </c>
      <c r="H1568" t="s">
        <v>1521</v>
      </c>
      <c r="I1568">
        <v>34455</v>
      </c>
      <c r="J1568">
        <v>583</v>
      </c>
      <c r="K1568">
        <v>587</v>
      </c>
      <c r="L1568" t="s">
        <v>31</v>
      </c>
      <c r="M1568" t="s">
        <v>20</v>
      </c>
      <c r="N1568">
        <v>297</v>
      </c>
      <c r="O1568">
        <v>3715</v>
      </c>
      <c r="P1568">
        <v>15</v>
      </c>
      <c r="Q1568" t="s">
        <v>1587</v>
      </c>
      <c r="BE1568" s="1"/>
      <c r="BK1568" s="2"/>
    </row>
    <row r="1569" ht="15" customHeight="1">
      <c r="A1569" t="str">
        <f t="shared" si="120"/>
        <v>2019_06_598_10</v>
      </c>
      <c r="B1569" t="str">
        <f t="shared" si="121"/>
        <v>2019_06_34485</v>
      </c>
      <c r="C1569" s="1" t="s">
        <v>1520</v>
      </c>
      <c r="D1569">
        <f t="shared" si="122"/>
        <v>1568</v>
      </c>
      <c r="E1569">
        <v>598</v>
      </c>
      <c r="F1569">
        <f t="shared" si="123"/>
        <v>10</v>
      </c>
      <c r="G1569" s="2" t="str">
        <f t="shared" si="124"/>
        <v/>
      </c>
      <c r="H1569" t="s">
        <v>1521</v>
      </c>
      <c r="I1569">
        <v>34485</v>
      </c>
      <c r="J1569">
        <v>587</v>
      </c>
      <c r="K1569">
        <v>583</v>
      </c>
      <c r="L1569" t="s">
        <v>31</v>
      </c>
      <c r="M1569" t="s">
        <v>20</v>
      </c>
      <c r="N1569">
        <v>258</v>
      </c>
      <c r="O1569">
        <v>3715</v>
      </c>
      <c r="P1569">
        <v>15</v>
      </c>
      <c r="Q1569" t="s">
        <v>1588</v>
      </c>
      <c r="BE1569" s="1"/>
      <c r="BK1569" s="2"/>
    </row>
    <row r="1570" ht="15" customHeight="1">
      <c r="A1570" t="str">
        <f t="shared" si="120"/>
        <v>2019_06_598_11</v>
      </c>
      <c r="B1570" t="str">
        <f t="shared" si="121"/>
        <v>2019_06_34509</v>
      </c>
      <c r="C1570" s="1" t="s">
        <v>1520</v>
      </c>
      <c r="D1570">
        <f t="shared" si="122"/>
        <v>1569</v>
      </c>
      <c r="E1570">
        <v>598</v>
      </c>
      <c r="F1570">
        <f t="shared" si="123"/>
        <v>11</v>
      </c>
      <c r="G1570" s="2" t="str">
        <f t="shared" si="124"/>
        <v/>
      </c>
      <c r="H1570" t="s">
        <v>1521</v>
      </c>
      <c r="I1570">
        <v>34509</v>
      </c>
      <c r="J1570">
        <v>583</v>
      </c>
      <c r="K1570">
        <v>587</v>
      </c>
      <c r="L1570" t="s">
        <v>31</v>
      </c>
      <c r="M1570" t="s">
        <v>20</v>
      </c>
      <c r="N1570">
        <v>215</v>
      </c>
      <c r="O1570">
        <v>3715</v>
      </c>
      <c r="P1570">
        <v>15</v>
      </c>
      <c r="Q1570" t="s">
        <v>1589</v>
      </c>
      <c r="BE1570" s="1"/>
      <c r="BK1570" s="2"/>
    </row>
    <row r="1571" ht="15" customHeight="1">
      <c r="A1571" t="str">
        <f t="shared" si="120"/>
        <v>2019_06_598_12</v>
      </c>
      <c r="B1571" t="str">
        <f t="shared" si="121"/>
        <v>2019_06_34544</v>
      </c>
      <c r="C1571" s="1" t="s">
        <v>1520</v>
      </c>
      <c r="D1571">
        <f t="shared" si="122"/>
        <v>1570</v>
      </c>
      <c r="E1571">
        <v>598</v>
      </c>
      <c r="F1571">
        <f t="shared" si="123"/>
        <v>12</v>
      </c>
      <c r="G1571" s="2" t="str">
        <f t="shared" si="124"/>
        <v/>
      </c>
      <c r="H1571" t="s">
        <v>1521</v>
      </c>
      <c r="I1571">
        <v>34544</v>
      </c>
      <c r="J1571">
        <v>587</v>
      </c>
      <c r="K1571">
        <v>583</v>
      </c>
      <c r="L1571" t="s">
        <v>31</v>
      </c>
      <c r="M1571" t="s">
        <v>20</v>
      </c>
      <c r="N1571">
        <v>223</v>
      </c>
      <c r="O1571">
        <v>3715</v>
      </c>
      <c r="P1571">
        <v>15</v>
      </c>
      <c r="Q1571" t="s">
        <v>1590</v>
      </c>
      <c r="BE1571" s="1"/>
      <c r="BK1571" s="2"/>
    </row>
    <row r="1572" ht="15" customHeight="1">
      <c r="A1572" t="str">
        <f t="shared" si="120"/>
        <v>2019_06_598_13</v>
      </c>
      <c r="B1572" t="str">
        <f t="shared" si="121"/>
        <v>2019_06_34581</v>
      </c>
      <c r="C1572" s="1" t="s">
        <v>1520</v>
      </c>
      <c r="D1572">
        <f t="shared" si="122"/>
        <v>1571</v>
      </c>
      <c r="E1572">
        <v>598</v>
      </c>
      <c r="F1572">
        <f t="shared" si="123"/>
        <v>13</v>
      </c>
      <c r="G1572" s="2" t="str">
        <f t="shared" si="124"/>
        <v/>
      </c>
      <c r="H1572" t="s">
        <v>1521</v>
      </c>
      <c r="I1572">
        <v>34581</v>
      </c>
      <c r="J1572">
        <v>583</v>
      </c>
      <c r="K1572">
        <v>587</v>
      </c>
      <c r="L1572" t="s">
        <v>31</v>
      </c>
      <c r="M1572" t="s">
        <v>20</v>
      </c>
      <c r="N1572">
        <v>178</v>
      </c>
      <c r="O1572">
        <v>3715</v>
      </c>
      <c r="P1572">
        <v>15</v>
      </c>
      <c r="Q1572" t="s">
        <v>1591</v>
      </c>
      <c r="BE1572" s="1"/>
      <c r="BK1572" s="2"/>
    </row>
    <row r="1573" ht="15" customHeight="1">
      <c r="A1573" t="str">
        <f t="shared" si="120"/>
        <v>2019_06_598_14</v>
      </c>
      <c r="B1573" t="str">
        <f t="shared" si="121"/>
        <v>2019_06_34584</v>
      </c>
      <c r="C1573" s="1" t="s">
        <v>1520</v>
      </c>
      <c r="D1573">
        <f t="shared" si="122"/>
        <v>1572</v>
      </c>
      <c r="E1573">
        <v>598</v>
      </c>
      <c r="F1573">
        <f t="shared" si="123"/>
        <v>14</v>
      </c>
      <c r="G1573" s="2" t="str">
        <f t="shared" si="124"/>
        <v>x</v>
      </c>
      <c r="H1573" t="s">
        <v>1521</v>
      </c>
      <c r="I1573">
        <v>34584</v>
      </c>
      <c r="J1573">
        <v>587</v>
      </c>
      <c r="K1573">
        <v>583</v>
      </c>
      <c r="L1573" t="s">
        <v>20</v>
      </c>
      <c r="M1573" t="s">
        <v>20</v>
      </c>
      <c r="N1573">
        <v>25</v>
      </c>
      <c r="O1573">
        <v>3715</v>
      </c>
      <c r="P1573">
        <v>15</v>
      </c>
      <c r="Q1573" t="s">
        <v>1592</v>
      </c>
      <c r="BE1573" s="1"/>
      <c r="BK1573" s="2"/>
    </row>
    <row r="1574" ht="15" customHeight="1">
      <c r="A1574" t="str">
        <f t="shared" si="120"/>
        <v>2019_06_658_1</v>
      </c>
      <c r="B1574" t="str">
        <f t="shared" si="121"/>
        <v>2019_06_30280</v>
      </c>
      <c r="C1574" s="1" t="s">
        <v>1520</v>
      </c>
      <c r="D1574">
        <f t="shared" si="122"/>
        <v>1573</v>
      </c>
      <c r="E1574">
        <v>658</v>
      </c>
      <c r="F1574">
        <f t="shared" si="123"/>
        <v>1</v>
      </c>
      <c r="G1574" s="2" t="str">
        <f t="shared" si="124"/>
        <v/>
      </c>
      <c r="H1574" t="s">
        <v>1521</v>
      </c>
      <c r="I1574">
        <v>30280</v>
      </c>
      <c r="J1574">
        <v>643</v>
      </c>
      <c r="K1574">
        <v>647</v>
      </c>
      <c r="L1574" t="s">
        <v>158</v>
      </c>
      <c r="M1574" t="s">
        <v>20</v>
      </c>
      <c r="N1574">
        <v>150</v>
      </c>
      <c r="O1574">
        <v>3858</v>
      </c>
      <c r="P1574">
        <v>24</v>
      </c>
      <c r="Q1574" t="s">
        <v>1593</v>
      </c>
      <c r="BE1574" s="1"/>
      <c r="BK1574" s="2"/>
    </row>
    <row r="1575" ht="15" customHeight="1">
      <c r="A1575" t="str">
        <f t="shared" si="120"/>
        <v>2019_06_658_2</v>
      </c>
      <c r="B1575" t="str">
        <f t="shared" si="121"/>
        <v>2019_06_31331</v>
      </c>
      <c r="C1575" s="1" t="s">
        <v>1520</v>
      </c>
      <c r="D1575">
        <f t="shared" si="122"/>
        <v>1574</v>
      </c>
      <c r="E1575">
        <v>658</v>
      </c>
      <c r="F1575">
        <f t="shared" si="123"/>
        <v>2</v>
      </c>
      <c r="G1575" s="2" t="str">
        <f t="shared" si="124"/>
        <v/>
      </c>
      <c r="H1575" t="s">
        <v>1521</v>
      </c>
      <c r="I1575">
        <v>31331</v>
      </c>
      <c r="J1575">
        <v>643</v>
      </c>
      <c r="K1575">
        <v>647</v>
      </c>
      <c r="L1575" t="s">
        <v>19</v>
      </c>
      <c r="M1575" t="s">
        <v>20</v>
      </c>
      <c r="N1575">
        <v>119</v>
      </c>
      <c r="O1575">
        <v>3858</v>
      </c>
      <c r="P1575">
        <v>24</v>
      </c>
      <c r="Q1575" t="s">
        <v>1594</v>
      </c>
      <c r="BE1575" s="1"/>
      <c r="BK1575" s="2"/>
    </row>
    <row r="1576" ht="15" customHeight="1">
      <c r="A1576" t="str">
        <f t="shared" si="120"/>
        <v>2019_06_658_3</v>
      </c>
      <c r="B1576" t="str">
        <f t="shared" si="121"/>
        <v>2019_06_31713</v>
      </c>
      <c r="C1576" s="1" t="s">
        <v>1520</v>
      </c>
      <c r="D1576">
        <f t="shared" si="122"/>
        <v>1575</v>
      </c>
      <c r="E1576">
        <v>658</v>
      </c>
      <c r="F1576">
        <f t="shared" si="123"/>
        <v>3</v>
      </c>
      <c r="G1576" s="2" t="str">
        <f t="shared" si="124"/>
        <v/>
      </c>
      <c r="H1576" t="s">
        <v>1521</v>
      </c>
      <c r="I1576">
        <v>31713</v>
      </c>
      <c r="J1576">
        <v>647</v>
      </c>
      <c r="K1576">
        <v>643</v>
      </c>
      <c r="L1576" t="s">
        <v>31</v>
      </c>
      <c r="M1576" t="s">
        <v>20</v>
      </c>
      <c r="N1576">
        <v>285</v>
      </c>
      <c r="O1576">
        <v>3858</v>
      </c>
      <c r="P1576">
        <v>24</v>
      </c>
      <c r="Q1576" t="s">
        <v>1595</v>
      </c>
      <c r="BE1576" s="1"/>
      <c r="BK1576" s="2"/>
    </row>
    <row r="1577" ht="15" customHeight="1">
      <c r="A1577" t="str">
        <f t="shared" si="120"/>
        <v>2019_06_658_4</v>
      </c>
      <c r="B1577" t="str">
        <f t="shared" si="121"/>
        <v>2019_06_32143</v>
      </c>
      <c r="C1577" s="1" t="s">
        <v>1520</v>
      </c>
      <c r="D1577">
        <f t="shared" si="122"/>
        <v>1576</v>
      </c>
      <c r="E1577">
        <v>658</v>
      </c>
      <c r="F1577">
        <f t="shared" si="123"/>
        <v>4</v>
      </c>
      <c r="G1577" s="2" t="str">
        <f t="shared" si="124"/>
        <v/>
      </c>
      <c r="H1577" t="s">
        <v>1521</v>
      </c>
      <c r="I1577">
        <v>32143</v>
      </c>
      <c r="J1577">
        <v>643</v>
      </c>
      <c r="K1577">
        <v>647</v>
      </c>
      <c r="L1577" t="s">
        <v>31</v>
      </c>
      <c r="M1577" t="s">
        <v>20</v>
      </c>
      <c r="N1577">
        <v>267</v>
      </c>
      <c r="O1577">
        <v>3858</v>
      </c>
      <c r="P1577">
        <v>24</v>
      </c>
      <c r="Q1577" t="s">
        <v>1596</v>
      </c>
      <c r="BE1577" s="1"/>
      <c r="BK1577" s="2"/>
    </row>
    <row r="1578" ht="15" customHeight="1">
      <c r="A1578" t="str">
        <f t="shared" si="120"/>
        <v>2019_06_658_5</v>
      </c>
      <c r="B1578" t="str">
        <f t="shared" si="121"/>
        <v>2019_06_32752</v>
      </c>
      <c r="C1578" s="1" t="s">
        <v>1520</v>
      </c>
      <c r="D1578">
        <f t="shared" si="122"/>
        <v>1577</v>
      </c>
      <c r="E1578">
        <v>658</v>
      </c>
      <c r="F1578">
        <f t="shared" si="123"/>
        <v>5</v>
      </c>
      <c r="G1578" s="2" t="str">
        <f t="shared" si="124"/>
        <v/>
      </c>
      <c r="H1578" t="s">
        <v>1521</v>
      </c>
      <c r="I1578">
        <v>32752</v>
      </c>
      <c r="J1578">
        <v>647</v>
      </c>
      <c r="K1578">
        <v>643</v>
      </c>
      <c r="L1578" t="s">
        <v>31</v>
      </c>
      <c r="M1578" t="s">
        <v>20</v>
      </c>
      <c r="N1578">
        <v>273</v>
      </c>
      <c r="O1578">
        <v>3858</v>
      </c>
      <c r="P1578">
        <v>24</v>
      </c>
      <c r="Q1578" t="s">
        <v>1597</v>
      </c>
      <c r="BE1578" s="1"/>
      <c r="BK1578" s="2"/>
    </row>
    <row r="1579" ht="15" customHeight="1">
      <c r="A1579" t="str">
        <f t="shared" si="120"/>
        <v>2019_06_658_6</v>
      </c>
      <c r="B1579" t="str">
        <f t="shared" si="121"/>
        <v>2019_06_32962</v>
      </c>
      <c r="C1579" s="1" t="s">
        <v>1520</v>
      </c>
      <c r="D1579">
        <f t="shared" si="122"/>
        <v>1578</v>
      </c>
      <c r="E1579">
        <v>658</v>
      </c>
      <c r="F1579">
        <f t="shared" si="123"/>
        <v>6</v>
      </c>
      <c r="G1579" s="2" t="str">
        <f t="shared" si="124"/>
        <v/>
      </c>
      <c r="H1579" t="s">
        <v>1521</v>
      </c>
      <c r="I1579">
        <v>32962</v>
      </c>
      <c r="J1579">
        <v>643</v>
      </c>
      <c r="K1579">
        <v>647</v>
      </c>
      <c r="L1579" t="s">
        <v>31</v>
      </c>
      <c r="M1579" t="s">
        <v>20</v>
      </c>
      <c r="N1579">
        <v>114</v>
      </c>
      <c r="O1579">
        <v>3858</v>
      </c>
      <c r="P1579">
        <v>24</v>
      </c>
      <c r="Q1579" t="s">
        <v>1598</v>
      </c>
      <c r="BE1579" s="1"/>
      <c r="BK1579" s="2"/>
    </row>
    <row r="1580" ht="15" customHeight="1">
      <c r="A1580" t="str">
        <f t="shared" si="120"/>
        <v>2019_06_658_7</v>
      </c>
      <c r="B1580" t="str">
        <f t="shared" si="121"/>
        <v>2019_06_33758</v>
      </c>
      <c r="C1580" s="1" t="s">
        <v>1520</v>
      </c>
      <c r="D1580">
        <f t="shared" si="122"/>
        <v>1579</v>
      </c>
      <c r="E1580">
        <v>658</v>
      </c>
      <c r="F1580">
        <f t="shared" si="123"/>
        <v>7</v>
      </c>
      <c r="G1580" s="2" t="str">
        <f t="shared" si="124"/>
        <v/>
      </c>
      <c r="H1580" t="s">
        <v>1521</v>
      </c>
      <c r="I1580">
        <v>33758</v>
      </c>
      <c r="J1580">
        <v>647</v>
      </c>
      <c r="K1580">
        <v>643</v>
      </c>
      <c r="L1580" t="s">
        <v>31</v>
      </c>
      <c r="M1580" t="s">
        <v>20</v>
      </c>
      <c r="N1580">
        <v>254</v>
      </c>
      <c r="O1580">
        <v>3858</v>
      </c>
      <c r="P1580">
        <v>24</v>
      </c>
      <c r="Q1580" t="s">
        <v>1599</v>
      </c>
      <c r="BE1580" s="1"/>
      <c r="BK1580" s="2"/>
    </row>
    <row r="1581" ht="15" customHeight="1">
      <c r="A1581" t="str">
        <f t="shared" si="120"/>
        <v>2019_06_658_8</v>
      </c>
      <c r="B1581" t="str">
        <f t="shared" si="121"/>
        <v>2019_06_33773</v>
      </c>
      <c r="C1581" s="1" t="s">
        <v>1520</v>
      </c>
      <c r="D1581">
        <f t="shared" si="122"/>
        <v>1580</v>
      </c>
      <c r="E1581">
        <v>658</v>
      </c>
      <c r="F1581">
        <f t="shared" si="123"/>
        <v>8</v>
      </c>
      <c r="G1581" s="2" t="str">
        <f t="shared" si="124"/>
        <v/>
      </c>
      <c r="H1581" t="s">
        <v>1521</v>
      </c>
      <c r="I1581">
        <v>33773</v>
      </c>
      <c r="J1581">
        <v>643</v>
      </c>
      <c r="K1581">
        <v>647</v>
      </c>
      <c r="L1581" t="s">
        <v>31</v>
      </c>
      <c r="M1581" t="s">
        <v>20</v>
      </c>
      <c r="N1581">
        <v>147</v>
      </c>
      <c r="O1581">
        <v>3858</v>
      </c>
      <c r="P1581">
        <v>24</v>
      </c>
      <c r="Q1581" t="s">
        <v>1600</v>
      </c>
      <c r="BE1581" s="1"/>
      <c r="BK1581" s="2"/>
    </row>
    <row r="1582" ht="15" customHeight="1">
      <c r="A1582" t="str">
        <f t="shared" si="120"/>
        <v>2019_06_658_9</v>
      </c>
      <c r="B1582" t="str">
        <f t="shared" si="121"/>
        <v>2019_06_33807</v>
      </c>
      <c r="C1582" s="1" t="s">
        <v>1520</v>
      </c>
      <c r="D1582">
        <f t="shared" si="122"/>
        <v>1581</v>
      </c>
      <c r="E1582">
        <v>658</v>
      </c>
      <c r="F1582">
        <f t="shared" si="123"/>
        <v>9</v>
      </c>
      <c r="G1582" s="2" t="str">
        <f t="shared" si="124"/>
        <v/>
      </c>
      <c r="H1582" t="s">
        <v>1521</v>
      </c>
      <c r="I1582">
        <v>33807</v>
      </c>
      <c r="J1582">
        <v>647</v>
      </c>
      <c r="K1582">
        <v>643</v>
      </c>
      <c r="L1582" t="s">
        <v>31</v>
      </c>
      <c r="M1582" t="s">
        <v>20</v>
      </c>
      <c r="N1582">
        <v>146</v>
      </c>
      <c r="O1582">
        <v>3858</v>
      </c>
      <c r="P1582">
        <v>24</v>
      </c>
      <c r="Q1582" t="s">
        <v>1601</v>
      </c>
      <c r="BE1582" s="1"/>
      <c r="BK1582" s="2"/>
    </row>
    <row r="1583" ht="15" customHeight="1">
      <c r="A1583" t="str">
        <f t="shared" si="120"/>
        <v>2019_06_658_10</v>
      </c>
      <c r="B1583" t="str">
        <f t="shared" si="121"/>
        <v>2019_06_33917</v>
      </c>
      <c r="C1583" s="1" t="s">
        <v>1520</v>
      </c>
      <c r="D1583">
        <f t="shared" si="122"/>
        <v>1582</v>
      </c>
      <c r="E1583">
        <v>658</v>
      </c>
      <c r="F1583">
        <f t="shared" si="123"/>
        <v>10</v>
      </c>
      <c r="G1583" s="2" t="str">
        <f t="shared" si="124"/>
        <v/>
      </c>
      <c r="H1583" t="s">
        <v>1521</v>
      </c>
      <c r="I1583">
        <v>33917</v>
      </c>
      <c r="J1583">
        <v>643</v>
      </c>
      <c r="K1583">
        <v>647</v>
      </c>
      <c r="L1583" t="s">
        <v>31</v>
      </c>
      <c r="M1583" t="s">
        <v>20</v>
      </c>
      <c r="N1583">
        <v>222</v>
      </c>
      <c r="O1583">
        <v>3858</v>
      </c>
      <c r="P1583">
        <v>24</v>
      </c>
      <c r="Q1583" t="s">
        <v>1602</v>
      </c>
      <c r="BE1583" s="1"/>
      <c r="BK1583" s="2"/>
    </row>
    <row r="1584" ht="15" customHeight="1">
      <c r="A1584" t="str">
        <f t="shared" si="120"/>
        <v>2019_06_658_11</v>
      </c>
      <c r="B1584" t="str">
        <f t="shared" si="121"/>
        <v>2019_06_34005</v>
      </c>
      <c r="C1584" s="1" t="s">
        <v>1520</v>
      </c>
      <c r="D1584">
        <f t="shared" si="122"/>
        <v>1583</v>
      </c>
      <c r="E1584">
        <v>658</v>
      </c>
      <c r="F1584">
        <f t="shared" si="123"/>
        <v>11</v>
      </c>
      <c r="G1584" s="2" t="str">
        <f t="shared" si="124"/>
        <v/>
      </c>
      <c r="H1584" t="s">
        <v>1521</v>
      </c>
      <c r="I1584">
        <v>34005</v>
      </c>
      <c r="J1584">
        <v>647</v>
      </c>
      <c r="K1584">
        <v>643</v>
      </c>
      <c r="L1584" t="s">
        <v>31</v>
      </c>
      <c r="M1584" t="s">
        <v>20</v>
      </c>
      <c r="N1584">
        <v>427</v>
      </c>
      <c r="O1584">
        <v>3858</v>
      </c>
      <c r="P1584">
        <v>24</v>
      </c>
      <c r="Q1584" t="s">
        <v>1603</v>
      </c>
      <c r="BE1584" s="1"/>
      <c r="BK1584" s="2"/>
    </row>
    <row r="1585" ht="15" customHeight="1">
      <c r="A1585" t="str">
        <f t="shared" si="120"/>
        <v>2019_06_658_12</v>
      </c>
      <c r="B1585" t="str">
        <f t="shared" si="121"/>
        <v>2019_06_34011</v>
      </c>
      <c r="C1585" s="1" t="s">
        <v>1520</v>
      </c>
      <c r="D1585">
        <f t="shared" si="122"/>
        <v>1584</v>
      </c>
      <c r="E1585">
        <v>658</v>
      </c>
      <c r="F1585">
        <f t="shared" si="123"/>
        <v>12</v>
      </c>
      <c r="G1585" s="2" t="str">
        <f t="shared" si="124"/>
        <v/>
      </c>
      <c r="H1585" t="s">
        <v>1521</v>
      </c>
      <c r="I1585">
        <v>34011</v>
      </c>
      <c r="J1585">
        <v>643</v>
      </c>
      <c r="K1585">
        <v>647</v>
      </c>
      <c r="L1585" t="s">
        <v>31</v>
      </c>
      <c r="M1585" t="s">
        <v>20</v>
      </c>
      <c r="N1585">
        <v>151</v>
      </c>
      <c r="O1585">
        <v>3858</v>
      </c>
      <c r="P1585">
        <v>24</v>
      </c>
      <c r="Q1585" t="s">
        <v>1604</v>
      </c>
      <c r="BE1585" s="1"/>
      <c r="BK1585" s="2"/>
    </row>
    <row r="1586" ht="15" customHeight="1">
      <c r="A1586" t="str">
        <f t="shared" si="120"/>
        <v>2019_06_658_13</v>
      </c>
      <c r="B1586" t="str">
        <f t="shared" si="121"/>
        <v>2019_06_34356</v>
      </c>
      <c r="C1586" s="1" t="s">
        <v>1520</v>
      </c>
      <c r="D1586">
        <f t="shared" si="122"/>
        <v>1585</v>
      </c>
      <c r="E1586">
        <v>658</v>
      </c>
      <c r="F1586">
        <f t="shared" si="123"/>
        <v>13</v>
      </c>
      <c r="G1586" s="2" t="str">
        <f t="shared" si="124"/>
        <v/>
      </c>
      <c r="H1586" t="s">
        <v>1521</v>
      </c>
      <c r="I1586">
        <v>34356</v>
      </c>
      <c r="J1586">
        <v>647</v>
      </c>
      <c r="K1586">
        <v>643</v>
      </c>
      <c r="L1586" t="s">
        <v>31</v>
      </c>
      <c r="M1586" t="s">
        <v>20</v>
      </c>
      <c r="N1586">
        <v>147</v>
      </c>
      <c r="O1586">
        <v>3858</v>
      </c>
      <c r="P1586">
        <v>24</v>
      </c>
      <c r="Q1586" t="s">
        <v>1605</v>
      </c>
      <c r="BE1586" s="1"/>
      <c r="BK1586" s="2"/>
    </row>
    <row r="1587" ht="15" customHeight="1">
      <c r="A1587" t="str">
        <f t="shared" si="120"/>
        <v>2019_06_658_14</v>
      </c>
      <c r="B1587" t="str">
        <f t="shared" si="121"/>
        <v>2019_06_34363</v>
      </c>
      <c r="C1587" s="1" t="s">
        <v>1520</v>
      </c>
      <c r="D1587">
        <f t="shared" si="122"/>
        <v>1586</v>
      </c>
      <c r="E1587">
        <v>658</v>
      </c>
      <c r="F1587">
        <f t="shared" si="123"/>
        <v>14</v>
      </c>
      <c r="G1587" s="2" t="str">
        <f t="shared" si="124"/>
        <v/>
      </c>
      <c r="H1587" t="s">
        <v>1521</v>
      </c>
      <c r="I1587">
        <v>34363</v>
      </c>
      <c r="J1587">
        <v>643</v>
      </c>
      <c r="K1587">
        <v>647</v>
      </c>
      <c r="L1587" t="s">
        <v>31</v>
      </c>
      <c r="M1587" t="s">
        <v>20</v>
      </c>
      <c r="N1587">
        <v>124</v>
      </c>
      <c r="O1587">
        <v>3858</v>
      </c>
      <c r="P1587">
        <v>24</v>
      </c>
      <c r="Q1587" t="s">
        <v>1606</v>
      </c>
      <c r="BE1587" s="1"/>
      <c r="BK1587" s="2"/>
    </row>
    <row r="1588" ht="15" customHeight="1">
      <c r="A1588" t="str">
        <f t="shared" si="120"/>
        <v>2019_06_658_15</v>
      </c>
      <c r="B1588" t="str">
        <f t="shared" si="121"/>
        <v>2019_06_34374</v>
      </c>
      <c r="C1588" s="1" t="s">
        <v>1520</v>
      </c>
      <c r="D1588">
        <f t="shared" si="122"/>
        <v>1587</v>
      </c>
      <c r="E1588">
        <v>658</v>
      </c>
      <c r="F1588">
        <f t="shared" si="123"/>
        <v>15</v>
      </c>
      <c r="G1588" s="2" t="str">
        <f t="shared" si="124"/>
        <v/>
      </c>
      <c r="H1588" t="s">
        <v>1521</v>
      </c>
      <c r="I1588">
        <v>34374</v>
      </c>
      <c r="J1588">
        <v>647</v>
      </c>
      <c r="K1588">
        <v>643</v>
      </c>
      <c r="L1588" t="s">
        <v>31</v>
      </c>
      <c r="M1588" t="s">
        <v>20</v>
      </c>
      <c r="N1588">
        <v>204</v>
      </c>
      <c r="O1588">
        <v>3858</v>
      </c>
      <c r="P1588">
        <v>24</v>
      </c>
      <c r="Q1588" t="s">
        <v>1607</v>
      </c>
      <c r="BE1588" s="1"/>
      <c r="BK1588" s="2"/>
    </row>
    <row r="1589" ht="15" customHeight="1">
      <c r="A1589" t="str">
        <f t="shared" si="120"/>
        <v>2019_06_658_16</v>
      </c>
      <c r="B1589" t="str">
        <f t="shared" si="121"/>
        <v>2019_06_34381</v>
      </c>
      <c r="C1589" s="1" t="s">
        <v>1520</v>
      </c>
      <c r="D1589">
        <f t="shared" si="122"/>
        <v>1588</v>
      </c>
      <c r="E1589">
        <v>658</v>
      </c>
      <c r="F1589">
        <f t="shared" si="123"/>
        <v>16</v>
      </c>
      <c r="G1589" s="2" t="str">
        <f t="shared" si="124"/>
        <v/>
      </c>
      <c r="H1589" t="s">
        <v>1521</v>
      </c>
      <c r="I1589">
        <v>34381</v>
      </c>
      <c r="J1589">
        <v>643</v>
      </c>
      <c r="K1589">
        <v>647</v>
      </c>
      <c r="L1589" t="s">
        <v>31</v>
      </c>
      <c r="M1589" t="s">
        <v>20</v>
      </c>
      <c r="N1589">
        <v>317</v>
      </c>
      <c r="O1589">
        <v>3858</v>
      </c>
      <c r="P1589">
        <v>24</v>
      </c>
      <c r="Q1589" t="s">
        <v>1608</v>
      </c>
      <c r="BE1589" s="1"/>
      <c r="BK1589" s="2"/>
    </row>
    <row r="1590" ht="15" customHeight="1">
      <c r="A1590" t="str">
        <f t="shared" si="120"/>
        <v>2019_06_658_17</v>
      </c>
      <c r="B1590" t="str">
        <f t="shared" si="121"/>
        <v>2019_06_34391</v>
      </c>
      <c r="C1590" s="1" t="s">
        <v>1520</v>
      </c>
      <c r="D1590">
        <f t="shared" si="122"/>
        <v>1589</v>
      </c>
      <c r="E1590">
        <v>658</v>
      </c>
      <c r="F1590">
        <f t="shared" si="123"/>
        <v>17</v>
      </c>
      <c r="G1590" s="2" t="str">
        <f t="shared" si="124"/>
        <v/>
      </c>
      <c r="H1590" t="s">
        <v>1521</v>
      </c>
      <c r="I1590">
        <v>34391</v>
      </c>
      <c r="J1590">
        <v>647</v>
      </c>
      <c r="K1590">
        <v>643</v>
      </c>
      <c r="L1590" t="s">
        <v>31</v>
      </c>
      <c r="M1590" t="s">
        <v>20</v>
      </c>
      <c r="N1590">
        <v>90</v>
      </c>
      <c r="O1590">
        <v>3858</v>
      </c>
      <c r="P1590">
        <v>24</v>
      </c>
      <c r="Q1590" t="s">
        <v>1609</v>
      </c>
      <c r="BE1590" s="1"/>
      <c r="BK1590" s="2"/>
    </row>
    <row r="1591" ht="15" customHeight="1">
      <c r="A1591" t="str">
        <f t="shared" si="120"/>
        <v>2019_06_658_18</v>
      </c>
      <c r="B1591" t="str">
        <f t="shared" si="121"/>
        <v>2019_06_34394</v>
      </c>
      <c r="C1591" s="1" t="s">
        <v>1520</v>
      </c>
      <c r="D1591">
        <f t="shared" si="122"/>
        <v>1590</v>
      </c>
      <c r="E1591">
        <v>658</v>
      </c>
      <c r="F1591">
        <f t="shared" si="123"/>
        <v>18</v>
      </c>
      <c r="G1591" s="2" t="str">
        <f t="shared" si="124"/>
        <v/>
      </c>
      <c r="H1591" t="s">
        <v>1521</v>
      </c>
      <c r="I1591">
        <v>34394</v>
      </c>
      <c r="J1591">
        <v>643</v>
      </c>
      <c r="K1591">
        <v>647</v>
      </c>
      <c r="L1591" t="s">
        <v>31</v>
      </c>
      <c r="M1591" t="s">
        <v>20</v>
      </c>
      <c r="N1591">
        <v>64</v>
      </c>
      <c r="O1591">
        <v>3858</v>
      </c>
      <c r="P1591">
        <v>24</v>
      </c>
      <c r="Q1591" t="s">
        <v>1610</v>
      </c>
      <c r="BE1591" s="1"/>
      <c r="BK1591" s="2"/>
    </row>
    <row r="1592" ht="15" customHeight="1">
      <c r="A1592" t="str">
        <f t="shared" si="120"/>
        <v>2019_06_658_19</v>
      </c>
      <c r="B1592" t="str">
        <f t="shared" si="121"/>
        <v>2019_06_34411</v>
      </c>
      <c r="C1592" s="1" t="s">
        <v>1520</v>
      </c>
      <c r="D1592">
        <f t="shared" si="122"/>
        <v>1591</v>
      </c>
      <c r="E1592">
        <v>658</v>
      </c>
      <c r="F1592">
        <f t="shared" si="123"/>
        <v>19</v>
      </c>
      <c r="G1592" s="2" t="str">
        <f t="shared" si="124"/>
        <v/>
      </c>
      <c r="H1592" t="s">
        <v>1521</v>
      </c>
      <c r="I1592">
        <v>34411</v>
      </c>
      <c r="J1592">
        <v>647</v>
      </c>
      <c r="K1592">
        <v>643</v>
      </c>
      <c r="L1592" t="s">
        <v>31</v>
      </c>
      <c r="M1592" t="s">
        <v>20</v>
      </c>
      <c r="N1592">
        <v>39</v>
      </c>
      <c r="O1592">
        <v>3858</v>
      </c>
      <c r="P1592">
        <v>24</v>
      </c>
      <c r="Q1592" t="s">
        <v>1611</v>
      </c>
      <c r="BE1592" s="1"/>
      <c r="BK1592" s="2"/>
    </row>
    <row r="1593" ht="15" customHeight="1">
      <c r="A1593" t="str">
        <f t="shared" si="120"/>
        <v>2019_06_658_20</v>
      </c>
      <c r="B1593" t="str">
        <f t="shared" si="121"/>
        <v>2019_06_34414</v>
      </c>
      <c r="C1593" s="1" t="s">
        <v>1520</v>
      </c>
      <c r="D1593">
        <f t="shared" si="122"/>
        <v>1592</v>
      </c>
      <c r="E1593">
        <v>658</v>
      </c>
      <c r="F1593">
        <f t="shared" si="123"/>
        <v>20</v>
      </c>
      <c r="G1593" s="2" t="str">
        <f t="shared" si="124"/>
        <v>x</v>
      </c>
      <c r="H1593" t="s">
        <v>1521</v>
      </c>
      <c r="I1593">
        <v>34414</v>
      </c>
      <c r="J1593">
        <v>643</v>
      </c>
      <c r="K1593">
        <v>647</v>
      </c>
      <c r="L1593" t="s">
        <v>20</v>
      </c>
      <c r="M1593" t="s">
        <v>20</v>
      </c>
      <c r="N1593">
        <v>57</v>
      </c>
      <c r="O1593">
        <v>3858</v>
      </c>
      <c r="P1593">
        <v>24</v>
      </c>
      <c r="Q1593" t="s">
        <v>1612</v>
      </c>
      <c r="BE1593" s="1"/>
      <c r="BK1593" s="2"/>
    </row>
    <row r="1594" ht="15" customHeight="1">
      <c r="A1594" t="str">
        <f t="shared" si="120"/>
        <v>2019_06_718_1</v>
      </c>
      <c r="B1594" t="str">
        <f t="shared" si="121"/>
        <v>2019_06_30349</v>
      </c>
      <c r="C1594" s="1" t="s">
        <v>1520</v>
      </c>
      <c r="D1594">
        <f t="shared" si="122"/>
        <v>1593</v>
      </c>
      <c r="E1594">
        <v>718</v>
      </c>
      <c r="F1594">
        <f t="shared" si="123"/>
        <v>1</v>
      </c>
      <c r="G1594" s="2" t="str">
        <f t="shared" si="124"/>
        <v/>
      </c>
      <c r="H1594" t="s">
        <v>1521</v>
      </c>
      <c r="I1594">
        <v>30349</v>
      </c>
      <c r="J1594">
        <v>703</v>
      </c>
      <c r="K1594">
        <v>707</v>
      </c>
      <c r="L1594" t="s">
        <v>158</v>
      </c>
      <c r="M1594" t="s">
        <v>20</v>
      </c>
      <c r="N1594">
        <v>97</v>
      </c>
      <c r="O1594">
        <v>1980</v>
      </c>
      <c r="P1594">
        <v>11</v>
      </c>
      <c r="Q1594" t="s">
        <v>1613</v>
      </c>
      <c r="BE1594" s="1"/>
      <c r="BK1594" s="2"/>
    </row>
    <row r="1595" ht="15" customHeight="1">
      <c r="A1595" t="str">
        <f t="shared" si="120"/>
        <v>2019_06_718_2</v>
      </c>
      <c r="B1595" t="str">
        <f t="shared" si="121"/>
        <v>2019_06_33030</v>
      </c>
      <c r="C1595" s="1" t="s">
        <v>1520</v>
      </c>
      <c r="D1595">
        <f t="shared" si="122"/>
        <v>1594</v>
      </c>
      <c r="E1595">
        <v>718</v>
      </c>
      <c r="F1595">
        <f t="shared" si="123"/>
        <v>2</v>
      </c>
      <c r="G1595" s="2" t="str">
        <f t="shared" si="124"/>
        <v/>
      </c>
      <c r="H1595" t="s">
        <v>1521</v>
      </c>
      <c r="I1595">
        <v>33030</v>
      </c>
      <c r="J1595">
        <v>707</v>
      </c>
      <c r="K1595">
        <v>703</v>
      </c>
      <c r="L1595" t="s">
        <v>31</v>
      </c>
      <c r="M1595" t="s">
        <v>20</v>
      </c>
      <c r="N1595">
        <v>79</v>
      </c>
      <c r="O1595">
        <v>1980</v>
      </c>
      <c r="P1595">
        <v>11</v>
      </c>
      <c r="Q1595" t="s">
        <v>1614</v>
      </c>
      <c r="BE1595" s="1"/>
      <c r="BK1595" s="2"/>
    </row>
    <row r="1596" ht="15" customHeight="1">
      <c r="A1596" t="str">
        <f t="shared" si="120"/>
        <v>2019_06_718_3</v>
      </c>
      <c r="B1596" t="str">
        <f t="shared" si="121"/>
        <v>2019_06_33344</v>
      </c>
      <c r="C1596" s="1" t="s">
        <v>1520</v>
      </c>
      <c r="D1596">
        <f t="shared" si="122"/>
        <v>1595</v>
      </c>
      <c r="E1596">
        <v>718</v>
      </c>
      <c r="F1596">
        <f t="shared" si="123"/>
        <v>3</v>
      </c>
      <c r="G1596" s="2" t="str">
        <f t="shared" si="124"/>
        <v/>
      </c>
      <c r="H1596" t="s">
        <v>1521</v>
      </c>
      <c r="I1596">
        <v>33344</v>
      </c>
      <c r="J1596">
        <v>703</v>
      </c>
      <c r="K1596">
        <v>707</v>
      </c>
      <c r="L1596" t="s">
        <v>31</v>
      </c>
      <c r="M1596" t="s">
        <v>20</v>
      </c>
      <c r="N1596">
        <v>196</v>
      </c>
      <c r="O1596">
        <v>1980</v>
      </c>
      <c r="P1596">
        <v>11</v>
      </c>
      <c r="Q1596" t="s">
        <v>1615</v>
      </c>
      <c r="BE1596" s="1"/>
      <c r="BK1596" s="2"/>
    </row>
    <row r="1597" ht="15" customHeight="1">
      <c r="A1597" t="str">
        <f t="shared" si="120"/>
        <v>2019_06_718_4</v>
      </c>
      <c r="B1597" t="str">
        <f t="shared" si="121"/>
        <v>2019_06_33411</v>
      </c>
      <c r="C1597" s="1" t="s">
        <v>1520</v>
      </c>
      <c r="D1597">
        <f t="shared" si="122"/>
        <v>1596</v>
      </c>
      <c r="E1597">
        <v>718</v>
      </c>
      <c r="F1597">
        <f t="shared" si="123"/>
        <v>4</v>
      </c>
      <c r="G1597" s="2" t="str">
        <f t="shared" si="124"/>
        <v/>
      </c>
      <c r="H1597" t="s">
        <v>1521</v>
      </c>
      <c r="I1597">
        <v>33411</v>
      </c>
      <c r="J1597">
        <v>707</v>
      </c>
      <c r="K1597">
        <v>703</v>
      </c>
      <c r="L1597" t="s">
        <v>31</v>
      </c>
      <c r="M1597" t="s">
        <v>20</v>
      </c>
      <c r="N1597">
        <v>199</v>
      </c>
      <c r="O1597">
        <v>1980</v>
      </c>
      <c r="P1597">
        <v>11</v>
      </c>
      <c r="Q1597" t="s">
        <v>1616</v>
      </c>
      <c r="BE1597" s="1"/>
      <c r="BK1597" s="2"/>
    </row>
    <row r="1598" ht="15" customHeight="1">
      <c r="A1598" t="str">
        <f t="shared" si="120"/>
        <v>2019_06_718_5</v>
      </c>
      <c r="B1598" t="str">
        <f t="shared" si="121"/>
        <v>2019_06_34010</v>
      </c>
      <c r="C1598" s="1" t="s">
        <v>1520</v>
      </c>
      <c r="D1598">
        <f t="shared" si="122"/>
        <v>1597</v>
      </c>
      <c r="E1598">
        <v>718</v>
      </c>
      <c r="F1598">
        <f t="shared" si="123"/>
        <v>5</v>
      </c>
      <c r="G1598" s="2" t="str">
        <f t="shared" si="124"/>
        <v/>
      </c>
      <c r="H1598" t="s">
        <v>1521</v>
      </c>
      <c r="I1598">
        <v>34010</v>
      </c>
      <c r="J1598">
        <v>703</v>
      </c>
      <c r="K1598">
        <v>707</v>
      </c>
      <c r="L1598" t="s">
        <v>31</v>
      </c>
      <c r="M1598" t="s">
        <v>20</v>
      </c>
      <c r="N1598">
        <v>350</v>
      </c>
      <c r="O1598">
        <v>1980</v>
      </c>
      <c r="P1598">
        <v>11</v>
      </c>
      <c r="Q1598" t="s">
        <v>1617</v>
      </c>
      <c r="BE1598" s="1"/>
      <c r="BK1598" s="2"/>
    </row>
    <row r="1599" ht="15" customHeight="1">
      <c r="A1599" t="str">
        <f t="shared" si="120"/>
        <v>2019_06_718_6</v>
      </c>
      <c r="B1599" t="str">
        <f t="shared" si="121"/>
        <v>2019_06_34055</v>
      </c>
      <c r="C1599" s="1" t="s">
        <v>1520</v>
      </c>
      <c r="D1599">
        <f t="shared" si="122"/>
        <v>1598</v>
      </c>
      <c r="E1599">
        <v>718</v>
      </c>
      <c r="F1599">
        <f t="shared" si="123"/>
        <v>6</v>
      </c>
      <c r="G1599" s="2" t="str">
        <f t="shared" si="124"/>
        <v/>
      </c>
      <c r="H1599" t="s">
        <v>1521</v>
      </c>
      <c r="I1599">
        <v>34055</v>
      </c>
      <c r="J1599">
        <v>707</v>
      </c>
      <c r="K1599">
        <v>703</v>
      </c>
      <c r="L1599" t="s">
        <v>31</v>
      </c>
      <c r="M1599" t="s">
        <v>20</v>
      </c>
      <c r="N1599">
        <v>401</v>
      </c>
      <c r="O1599">
        <v>1980</v>
      </c>
      <c r="P1599">
        <v>11</v>
      </c>
      <c r="Q1599" t="s">
        <v>1618</v>
      </c>
      <c r="BE1599" s="1"/>
      <c r="BK1599" s="2"/>
    </row>
    <row r="1600" ht="15" customHeight="1">
      <c r="A1600" t="str">
        <f t="shared" si="120"/>
        <v>2019_06_718_7</v>
      </c>
      <c r="B1600" t="str">
        <f t="shared" si="121"/>
        <v>2019_06_34115</v>
      </c>
      <c r="C1600" s="1" t="s">
        <v>1520</v>
      </c>
      <c r="D1600">
        <f t="shared" si="122"/>
        <v>1599</v>
      </c>
      <c r="E1600">
        <v>718</v>
      </c>
      <c r="F1600">
        <f t="shared" si="123"/>
        <v>7</v>
      </c>
      <c r="G1600" s="2" t="str">
        <f t="shared" si="124"/>
        <v/>
      </c>
      <c r="H1600" t="s">
        <v>1521</v>
      </c>
      <c r="I1600">
        <v>34115</v>
      </c>
      <c r="J1600">
        <v>703</v>
      </c>
      <c r="K1600">
        <v>707</v>
      </c>
      <c r="L1600" t="s">
        <v>31</v>
      </c>
      <c r="M1600" t="s">
        <v>20</v>
      </c>
      <c r="N1600">
        <v>359</v>
      </c>
      <c r="O1600">
        <v>1980</v>
      </c>
      <c r="P1600">
        <v>11</v>
      </c>
      <c r="Q1600" t="s">
        <v>1619</v>
      </c>
      <c r="BE1600" s="1"/>
      <c r="BK1600" s="2"/>
    </row>
    <row r="1601" ht="15" customHeight="1">
      <c r="A1601" t="str">
        <f t="shared" si="120"/>
        <v>2019_06_718_8</v>
      </c>
      <c r="B1601" t="str">
        <f t="shared" si="121"/>
        <v>2019_06_34388</v>
      </c>
      <c r="C1601" s="1" t="s">
        <v>1520</v>
      </c>
      <c r="D1601">
        <f t="shared" si="122"/>
        <v>1600</v>
      </c>
      <c r="E1601">
        <v>718</v>
      </c>
      <c r="F1601">
        <f t="shared" si="123"/>
        <v>8</v>
      </c>
      <c r="G1601" s="2" t="str">
        <f t="shared" si="124"/>
        <v/>
      </c>
      <c r="H1601" t="s">
        <v>1521</v>
      </c>
      <c r="I1601">
        <v>34388</v>
      </c>
      <c r="J1601">
        <v>707</v>
      </c>
      <c r="K1601">
        <v>703</v>
      </c>
      <c r="L1601" t="s">
        <v>31</v>
      </c>
      <c r="M1601" t="s">
        <v>20</v>
      </c>
      <c r="N1601">
        <v>119</v>
      </c>
      <c r="O1601">
        <v>1980</v>
      </c>
      <c r="P1601">
        <v>11</v>
      </c>
      <c r="Q1601" t="s">
        <v>1620</v>
      </c>
      <c r="BE1601" s="1"/>
      <c r="BK1601" s="2"/>
    </row>
    <row r="1602" ht="15" customHeight="1">
      <c r="A1602" t="str">
        <f t="shared" ref="A1602:A1665" si="125">CONCATENATE($C1602,"_",$E1602,"_",$F1602)</f>
        <v>2019_06_718_9</v>
      </c>
      <c r="B1602" t="str">
        <f t="shared" ref="B1602:B1665" si="126">CONCATENATE($C1602,"_",$I1602)</f>
        <v>2019_06_34496</v>
      </c>
      <c r="C1602" s="1" t="s">
        <v>1520</v>
      </c>
      <c r="D1602">
        <f t="shared" ref="D1602:D1665" si="127">IF(ISNUMBER($D1601),$D1601+1,1)</f>
        <v>1601</v>
      </c>
      <c r="E1602">
        <v>718</v>
      </c>
      <c r="F1602">
        <f t="shared" ref="F1602:F1665" si="128">IF($E1602="","",IF($E1602=$E1601,$F1601+1,1))</f>
        <v>9</v>
      </c>
      <c r="G1602" s="2" t="str">
        <f t="shared" ref="G1602:G1665" si="129">IF($E1603=$E1602,"","x")</f>
        <v/>
      </c>
      <c r="H1602" t="s">
        <v>1521</v>
      </c>
      <c r="I1602">
        <v>34496</v>
      </c>
      <c r="J1602">
        <v>703</v>
      </c>
      <c r="K1602">
        <v>707</v>
      </c>
      <c r="L1602" t="s">
        <v>31</v>
      </c>
      <c r="M1602" t="s">
        <v>20</v>
      </c>
      <c r="N1602">
        <v>82</v>
      </c>
      <c r="O1602">
        <v>1980</v>
      </c>
      <c r="P1602">
        <v>11</v>
      </c>
      <c r="Q1602" t="s">
        <v>1621</v>
      </c>
      <c r="BE1602" s="1"/>
      <c r="BK1602" s="2"/>
    </row>
    <row r="1603" ht="15" customHeight="1">
      <c r="A1603" t="str">
        <f t="shared" si="125"/>
        <v>2019_06_718_10</v>
      </c>
      <c r="B1603" t="str">
        <f t="shared" si="126"/>
        <v>2019_06_34598</v>
      </c>
      <c r="C1603" s="1" t="s">
        <v>1520</v>
      </c>
      <c r="D1603">
        <f t="shared" si="127"/>
        <v>1602</v>
      </c>
      <c r="E1603">
        <v>718</v>
      </c>
      <c r="F1603">
        <f t="shared" si="128"/>
        <v>10</v>
      </c>
      <c r="G1603" s="2" t="str">
        <f t="shared" si="129"/>
        <v>x</v>
      </c>
      <c r="H1603" t="s">
        <v>1521</v>
      </c>
      <c r="I1603">
        <v>34598</v>
      </c>
      <c r="J1603">
        <v>707</v>
      </c>
      <c r="K1603">
        <v>703</v>
      </c>
      <c r="L1603" t="s">
        <v>20</v>
      </c>
      <c r="M1603" t="s">
        <v>20</v>
      </c>
      <c r="N1603">
        <v>77</v>
      </c>
      <c r="O1603">
        <v>1980</v>
      </c>
      <c r="P1603">
        <v>11</v>
      </c>
      <c r="Q1603" t="s">
        <v>1622</v>
      </c>
      <c r="BE1603" s="1"/>
      <c r="BK1603" s="2"/>
    </row>
    <row r="1604" ht="15" customHeight="1">
      <c r="A1604" t="str">
        <f t="shared" si="125"/>
        <v>2019_06_748_1</v>
      </c>
      <c r="B1604" t="str">
        <f t="shared" si="126"/>
        <v>2019_06_33042</v>
      </c>
      <c r="C1604" s="1" t="s">
        <v>1520</v>
      </c>
      <c r="D1604">
        <f t="shared" si="127"/>
        <v>1603</v>
      </c>
      <c r="E1604">
        <v>748</v>
      </c>
      <c r="F1604">
        <f t="shared" si="128"/>
        <v>1</v>
      </c>
      <c r="G1604" s="2" t="str">
        <f t="shared" si="129"/>
        <v/>
      </c>
      <c r="H1604" t="s">
        <v>1521</v>
      </c>
      <c r="I1604">
        <v>33042</v>
      </c>
      <c r="J1604">
        <v>733</v>
      </c>
      <c r="K1604">
        <v>737</v>
      </c>
      <c r="L1604" t="s">
        <v>19</v>
      </c>
      <c r="M1604" t="s">
        <v>20</v>
      </c>
      <c r="N1604">
        <v>116</v>
      </c>
      <c r="O1604">
        <v>3770</v>
      </c>
      <c r="P1604">
        <v>30</v>
      </c>
      <c r="Q1604" t="s">
        <v>1623</v>
      </c>
      <c r="BE1604" s="1"/>
      <c r="BK1604" s="2"/>
    </row>
    <row r="1605" ht="15" customHeight="1">
      <c r="A1605" t="str">
        <f t="shared" si="125"/>
        <v>2019_06_748_2</v>
      </c>
      <c r="B1605" t="str">
        <f t="shared" si="126"/>
        <v>2019_06_33055</v>
      </c>
      <c r="C1605" s="1" t="s">
        <v>1520</v>
      </c>
      <c r="D1605">
        <f t="shared" si="127"/>
        <v>1604</v>
      </c>
      <c r="E1605">
        <v>748</v>
      </c>
      <c r="F1605">
        <f t="shared" si="128"/>
        <v>2</v>
      </c>
      <c r="G1605" s="2" t="str">
        <f t="shared" si="129"/>
        <v/>
      </c>
      <c r="H1605" t="s">
        <v>1521</v>
      </c>
      <c r="I1605">
        <v>33055</v>
      </c>
      <c r="J1605">
        <v>737</v>
      </c>
      <c r="K1605">
        <v>733</v>
      </c>
      <c r="L1605" t="s">
        <v>31</v>
      </c>
      <c r="M1605" t="s">
        <v>20</v>
      </c>
      <c r="N1605">
        <v>162</v>
      </c>
      <c r="O1605">
        <v>3770</v>
      </c>
      <c r="P1605">
        <v>30</v>
      </c>
      <c r="Q1605" t="s">
        <v>1624</v>
      </c>
      <c r="BE1605" s="1"/>
      <c r="BK1605" s="2"/>
    </row>
    <row r="1606" ht="15" customHeight="1">
      <c r="A1606" t="str">
        <f t="shared" si="125"/>
        <v>2019_06_748_3</v>
      </c>
      <c r="B1606" t="str">
        <f t="shared" si="126"/>
        <v>2019_06_33067</v>
      </c>
      <c r="C1606" s="1" t="s">
        <v>1520</v>
      </c>
      <c r="D1606">
        <f t="shared" si="127"/>
        <v>1605</v>
      </c>
      <c r="E1606">
        <v>748</v>
      </c>
      <c r="F1606">
        <f t="shared" si="128"/>
        <v>3</v>
      </c>
      <c r="G1606" s="2" t="str">
        <f t="shared" si="129"/>
        <v/>
      </c>
      <c r="H1606" t="s">
        <v>1521</v>
      </c>
      <c r="I1606">
        <v>33067</v>
      </c>
      <c r="J1606">
        <v>733</v>
      </c>
      <c r="K1606">
        <v>737</v>
      </c>
      <c r="L1606" t="s">
        <v>31</v>
      </c>
      <c r="M1606" t="s">
        <v>20</v>
      </c>
      <c r="N1606">
        <v>341</v>
      </c>
      <c r="O1606">
        <v>3770</v>
      </c>
      <c r="P1606">
        <v>30</v>
      </c>
      <c r="Q1606" t="s">
        <v>1625</v>
      </c>
      <c r="BE1606" s="1"/>
      <c r="BK1606" s="2"/>
    </row>
    <row r="1607" ht="15" customHeight="1">
      <c r="A1607" t="str">
        <f t="shared" si="125"/>
        <v>2019_06_748_4</v>
      </c>
      <c r="B1607" t="str">
        <f t="shared" si="126"/>
        <v>2019_06_33111</v>
      </c>
      <c r="C1607" s="1" t="s">
        <v>1520</v>
      </c>
      <c r="D1607">
        <f t="shared" si="127"/>
        <v>1606</v>
      </c>
      <c r="E1607">
        <v>748</v>
      </c>
      <c r="F1607">
        <f t="shared" si="128"/>
        <v>4</v>
      </c>
      <c r="G1607" s="2" t="str">
        <f t="shared" si="129"/>
        <v/>
      </c>
      <c r="H1607" t="s">
        <v>1521</v>
      </c>
      <c r="I1607">
        <v>33111</v>
      </c>
      <c r="J1607">
        <v>737</v>
      </c>
      <c r="K1607">
        <v>733</v>
      </c>
      <c r="L1607" t="s">
        <v>31</v>
      </c>
      <c r="M1607" t="s">
        <v>20</v>
      </c>
      <c r="N1607">
        <v>235</v>
      </c>
      <c r="O1607">
        <v>3770</v>
      </c>
      <c r="P1607">
        <v>30</v>
      </c>
      <c r="Q1607" t="s">
        <v>1626</v>
      </c>
      <c r="BE1607" s="1"/>
      <c r="BK1607" s="2"/>
    </row>
    <row r="1608" ht="15" customHeight="1">
      <c r="A1608" t="str">
        <f t="shared" si="125"/>
        <v>2019_06_748_5</v>
      </c>
      <c r="B1608" t="str">
        <f t="shared" si="126"/>
        <v>2019_06_33399</v>
      </c>
      <c r="C1608" s="1" t="s">
        <v>1520</v>
      </c>
      <c r="D1608">
        <f t="shared" si="127"/>
        <v>1607</v>
      </c>
      <c r="E1608">
        <v>748</v>
      </c>
      <c r="F1608">
        <f t="shared" si="128"/>
        <v>5</v>
      </c>
      <c r="G1608" s="2" t="str">
        <f t="shared" si="129"/>
        <v/>
      </c>
      <c r="H1608" t="s">
        <v>1521</v>
      </c>
      <c r="I1608">
        <v>33399</v>
      </c>
      <c r="J1608">
        <v>733</v>
      </c>
      <c r="K1608">
        <v>737</v>
      </c>
      <c r="L1608" t="s">
        <v>31</v>
      </c>
      <c r="M1608" t="s">
        <v>20</v>
      </c>
      <c r="N1608">
        <v>314</v>
      </c>
      <c r="O1608">
        <v>3770</v>
      </c>
      <c r="P1608">
        <v>30</v>
      </c>
      <c r="Q1608" t="s">
        <v>1627</v>
      </c>
      <c r="BE1608" s="1"/>
      <c r="BK1608" s="2"/>
    </row>
    <row r="1609" ht="15" customHeight="1">
      <c r="A1609" t="str">
        <f t="shared" si="125"/>
        <v>2019_06_748_6</v>
      </c>
      <c r="B1609" t="str">
        <f t="shared" si="126"/>
        <v>2019_06_33418</v>
      </c>
      <c r="C1609" s="1" t="s">
        <v>1520</v>
      </c>
      <c r="D1609">
        <f t="shared" si="127"/>
        <v>1608</v>
      </c>
      <c r="E1609">
        <v>748</v>
      </c>
      <c r="F1609">
        <f t="shared" si="128"/>
        <v>6</v>
      </c>
      <c r="G1609" s="2" t="str">
        <f t="shared" si="129"/>
        <v/>
      </c>
      <c r="H1609" t="s">
        <v>1521</v>
      </c>
      <c r="I1609">
        <v>33418</v>
      </c>
      <c r="J1609">
        <v>737</v>
      </c>
      <c r="K1609">
        <v>733</v>
      </c>
      <c r="L1609" t="s">
        <v>31</v>
      </c>
      <c r="M1609" t="s">
        <v>20</v>
      </c>
      <c r="N1609">
        <v>154</v>
      </c>
      <c r="O1609">
        <v>3770</v>
      </c>
      <c r="P1609">
        <v>30</v>
      </c>
      <c r="Q1609" t="s">
        <v>1628</v>
      </c>
      <c r="BE1609" s="1"/>
      <c r="BK1609" s="2"/>
    </row>
    <row r="1610" ht="15" customHeight="1">
      <c r="A1610" t="str">
        <f t="shared" si="125"/>
        <v>2019_06_748_7</v>
      </c>
      <c r="B1610" t="str">
        <f t="shared" si="126"/>
        <v>2019_06_33479</v>
      </c>
      <c r="C1610" s="1" t="s">
        <v>1520</v>
      </c>
      <c r="D1610">
        <f t="shared" si="127"/>
        <v>1609</v>
      </c>
      <c r="E1610">
        <v>748</v>
      </c>
      <c r="F1610">
        <f t="shared" si="128"/>
        <v>7</v>
      </c>
      <c r="G1610" s="2" t="str">
        <f t="shared" si="129"/>
        <v/>
      </c>
      <c r="H1610" t="s">
        <v>1521</v>
      </c>
      <c r="I1610">
        <v>33479</v>
      </c>
      <c r="J1610">
        <v>733</v>
      </c>
      <c r="K1610">
        <v>737</v>
      </c>
      <c r="L1610" t="s">
        <v>31</v>
      </c>
      <c r="M1610" t="s">
        <v>20</v>
      </c>
      <c r="N1610">
        <v>143</v>
      </c>
      <c r="O1610">
        <v>3770</v>
      </c>
      <c r="P1610">
        <v>30</v>
      </c>
      <c r="Q1610" t="s">
        <v>1629</v>
      </c>
      <c r="BE1610" s="1"/>
      <c r="BK1610" s="2"/>
    </row>
    <row r="1611" ht="15" customHeight="1">
      <c r="A1611" t="str">
        <f t="shared" si="125"/>
        <v>2019_06_748_8</v>
      </c>
      <c r="B1611" t="str">
        <f t="shared" si="126"/>
        <v>2019_06_33545</v>
      </c>
      <c r="C1611" s="1" t="s">
        <v>1520</v>
      </c>
      <c r="D1611">
        <f t="shared" si="127"/>
        <v>1610</v>
      </c>
      <c r="E1611">
        <v>748</v>
      </c>
      <c r="F1611">
        <f t="shared" si="128"/>
        <v>8</v>
      </c>
      <c r="G1611" s="2" t="str">
        <f t="shared" si="129"/>
        <v/>
      </c>
      <c r="H1611" t="s">
        <v>1521</v>
      </c>
      <c r="I1611">
        <v>33545</v>
      </c>
      <c r="J1611">
        <v>737</v>
      </c>
      <c r="K1611">
        <v>733</v>
      </c>
      <c r="L1611" t="s">
        <v>31</v>
      </c>
      <c r="M1611" t="s">
        <v>20</v>
      </c>
      <c r="N1611">
        <v>123</v>
      </c>
      <c r="O1611">
        <v>3770</v>
      </c>
      <c r="P1611">
        <v>30</v>
      </c>
      <c r="Q1611" t="s">
        <v>1630</v>
      </c>
      <c r="BE1611" s="1"/>
      <c r="BK1611" s="2"/>
    </row>
    <row r="1612" ht="15" customHeight="1">
      <c r="A1612" t="str">
        <f t="shared" si="125"/>
        <v>2019_06_748_9</v>
      </c>
      <c r="B1612" t="str">
        <f t="shared" si="126"/>
        <v>2019_06_33555</v>
      </c>
      <c r="C1612" s="1" t="s">
        <v>1520</v>
      </c>
      <c r="D1612">
        <f t="shared" si="127"/>
        <v>1611</v>
      </c>
      <c r="E1612">
        <v>748</v>
      </c>
      <c r="F1612">
        <f t="shared" si="128"/>
        <v>9</v>
      </c>
      <c r="G1612" s="2" t="str">
        <f t="shared" si="129"/>
        <v/>
      </c>
      <c r="H1612" t="s">
        <v>1521</v>
      </c>
      <c r="I1612">
        <v>33555</v>
      </c>
      <c r="J1612">
        <v>733</v>
      </c>
      <c r="K1612">
        <v>737</v>
      </c>
      <c r="L1612" t="s">
        <v>31</v>
      </c>
      <c r="M1612" t="s">
        <v>20</v>
      </c>
      <c r="N1612">
        <v>71</v>
      </c>
      <c r="O1612">
        <v>3770</v>
      </c>
      <c r="P1612">
        <v>30</v>
      </c>
      <c r="Q1612" t="s">
        <v>1631</v>
      </c>
      <c r="BE1612" s="1"/>
      <c r="BK1612" s="2"/>
    </row>
    <row r="1613" ht="15" customHeight="1">
      <c r="A1613" t="str">
        <f t="shared" si="125"/>
        <v>2019_06_748_10</v>
      </c>
      <c r="B1613" t="str">
        <f t="shared" si="126"/>
        <v>2019_06_33560</v>
      </c>
      <c r="C1613" s="1" t="s">
        <v>1520</v>
      </c>
      <c r="D1613">
        <f t="shared" si="127"/>
        <v>1612</v>
      </c>
      <c r="E1613">
        <v>748</v>
      </c>
      <c r="F1613">
        <f t="shared" si="128"/>
        <v>10</v>
      </c>
      <c r="G1613" s="2" t="str">
        <f t="shared" si="129"/>
        <v/>
      </c>
      <c r="H1613" t="s">
        <v>1521</v>
      </c>
      <c r="I1613">
        <v>33560</v>
      </c>
      <c r="J1613">
        <v>737</v>
      </c>
      <c r="K1613">
        <v>733</v>
      </c>
      <c r="L1613" t="s">
        <v>31</v>
      </c>
      <c r="M1613" t="s">
        <v>20</v>
      </c>
      <c r="N1613">
        <v>92</v>
      </c>
      <c r="O1613">
        <v>3770</v>
      </c>
      <c r="P1613">
        <v>30</v>
      </c>
      <c r="Q1613" t="s">
        <v>1632</v>
      </c>
      <c r="BE1613" s="1"/>
      <c r="BK1613" s="2"/>
    </row>
    <row r="1614" ht="15" customHeight="1">
      <c r="A1614" t="str">
        <f t="shared" si="125"/>
        <v>2019_06_748_11</v>
      </c>
      <c r="B1614" t="str">
        <f t="shared" si="126"/>
        <v>2019_06_33625</v>
      </c>
      <c r="C1614" s="1" t="s">
        <v>1520</v>
      </c>
      <c r="D1614">
        <f t="shared" si="127"/>
        <v>1613</v>
      </c>
      <c r="E1614">
        <v>748</v>
      </c>
      <c r="F1614">
        <f t="shared" si="128"/>
        <v>11</v>
      </c>
      <c r="G1614" s="2" t="str">
        <f t="shared" si="129"/>
        <v/>
      </c>
      <c r="H1614" t="s">
        <v>1521</v>
      </c>
      <c r="I1614">
        <v>33625</v>
      </c>
      <c r="J1614">
        <v>733</v>
      </c>
      <c r="K1614">
        <v>737</v>
      </c>
      <c r="L1614" t="s">
        <v>31</v>
      </c>
      <c r="M1614" t="s">
        <v>20</v>
      </c>
      <c r="N1614">
        <v>196</v>
      </c>
      <c r="O1614">
        <v>3770</v>
      </c>
      <c r="P1614">
        <v>30</v>
      </c>
      <c r="Q1614" t="s">
        <v>1633</v>
      </c>
      <c r="BE1614" s="1"/>
      <c r="BK1614" s="2"/>
    </row>
    <row r="1615" ht="15" customHeight="1">
      <c r="A1615" t="str">
        <f t="shared" si="125"/>
        <v>2019_06_748_12</v>
      </c>
      <c r="B1615" t="str">
        <f t="shared" si="126"/>
        <v>2019_06_33692</v>
      </c>
      <c r="C1615" s="1" t="s">
        <v>1520</v>
      </c>
      <c r="D1615">
        <f t="shared" si="127"/>
        <v>1614</v>
      </c>
      <c r="E1615">
        <v>748</v>
      </c>
      <c r="F1615">
        <f t="shared" si="128"/>
        <v>12</v>
      </c>
      <c r="G1615" s="2" t="str">
        <f t="shared" si="129"/>
        <v/>
      </c>
      <c r="H1615" t="s">
        <v>1521</v>
      </c>
      <c r="I1615">
        <v>33692</v>
      </c>
      <c r="J1615">
        <v>737</v>
      </c>
      <c r="K1615">
        <v>733</v>
      </c>
      <c r="L1615" t="s">
        <v>31</v>
      </c>
      <c r="M1615" t="s">
        <v>20</v>
      </c>
      <c r="N1615">
        <v>106</v>
      </c>
      <c r="O1615">
        <v>3770</v>
      </c>
      <c r="P1615">
        <v>30</v>
      </c>
      <c r="Q1615" t="s">
        <v>1634</v>
      </c>
      <c r="BE1615" s="1"/>
      <c r="BK1615" s="2"/>
    </row>
    <row r="1616" ht="15" customHeight="1">
      <c r="A1616" t="str">
        <f t="shared" si="125"/>
        <v>2019_06_748_13</v>
      </c>
      <c r="B1616" t="str">
        <f t="shared" si="126"/>
        <v>2019_06_33700</v>
      </c>
      <c r="C1616" s="1" t="s">
        <v>1520</v>
      </c>
      <c r="D1616">
        <f t="shared" si="127"/>
        <v>1615</v>
      </c>
      <c r="E1616">
        <v>748</v>
      </c>
      <c r="F1616">
        <f t="shared" si="128"/>
        <v>13</v>
      </c>
      <c r="G1616" s="2" t="str">
        <f t="shared" si="129"/>
        <v/>
      </c>
      <c r="H1616" t="s">
        <v>1521</v>
      </c>
      <c r="I1616">
        <v>33700</v>
      </c>
      <c r="J1616">
        <v>733</v>
      </c>
      <c r="K1616">
        <v>737</v>
      </c>
      <c r="L1616" t="s">
        <v>31</v>
      </c>
      <c r="M1616" t="s">
        <v>20</v>
      </c>
      <c r="N1616">
        <v>140</v>
      </c>
      <c r="O1616">
        <v>3770</v>
      </c>
      <c r="P1616">
        <v>30</v>
      </c>
      <c r="Q1616" t="s">
        <v>1635</v>
      </c>
      <c r="BE1616" s="1"/>
      <c r="BK1616" s="2"/>
    </row>
    <row r="1617" ht="15" customHeight="1">
      <c r="A1617" t="str">
        <f t="shared" si="125"/>
        <v>2019_06_748_14</v>
      </c>
      <c r="B1617" t="str">
        <f t="shared" si="126"/>
        <v>2019_06_33713</v>
      </c>
      <c r="C1617" s="1" t="s">
        <v>1520</v>
      </c>
      <c r="D1617">
        <f t="shared" si="127"/>
        <v>1616</v>
      </c>
      <c r="E1617">
        <v>748</v>
      </c>
      <c r="F1617">
        <f t="shared" si="128"/>
        <v>14</v>
      </c>
      <c r="G1617" s="2" t="str">
        <f t="shared" si="129"/>
        <v/>
      </c>
      <c r="H1617" t="s">
        <v>1521</v>
      </c>
      <c r="I1617">
        <v>33713</v>
      </c>
      <c r="J1617">
        <v>737</v>
      </c>
      <c r="K1617">
        <v>733</v>
      </c>
      <c r="L1617" t="s">
        <v>31</v>
      </c>
      <c r="M1617" t="s">
        <v>20</v>
      </c>
      <c r="N1617">
        <v>72</v>
      </c>
      <c r="O1617">
        <v>3770</v>
      </c>
      <c r="P1617">
        <v>30</v>
      </c>
      <c r="Q1617" t="s">
        <v>1636</v>
      </c>
      <c r="BE1617" s="1"/>
      <c r="BK1617" s="2"/>
    </row>
    <row r="1618" ht="15" customHeight="1">
      <c r="A1618" t="str">
        <f t="shared" si="125"/>
        <v>2019_06_748_15</v>
      </c>
      <c r="B1618" t="str">
        <f t="shared" si="126"/>
        <v>2019_06_33945</v>
      </c>
      <c r="C1618" s="1" t="s">
        <v>1520</v>
      </c>
      <c r="D1618">
        <f t="shared" si="127"/>
        <v>1617</v>
      </c>
      <c r="E1618">
        <v>748</v>
      </c>
      <c r="F1618">
        <f t="shared" si="128"/>
        <v>15</v>
      </c>
      <c r="G1618" s="2" t="str">
        <f t="shared" si="129"/>
        <v/>
      </c>
      <c r="H1618" t="s">
        <v>1521</v>
      </c>
      <c r="I1618">
        <v>33945</v>
      </c>
      <c r="J1618">
        <v>733</v>
      </c>
      <c r="K1618">
        <v>737</v>
      </c>
      <c r="L1618" t="s">
        <v>31</v>
      </c>
      <c r="M1618" t="s">
        <v>20</v>
      </c>
      <c r="N1618">
        <v>124</v>
      </c>
      <c r="O1618">
        <v>3770</v>
      </c>
      <c r="P1618">
        <v>30</v>
      </c>
      <c r="Q1618" t="s">
        <v>1637</v>
      </c>
      <c r="BE1618" s="1"/>
      <c r="BK1618" s="2"/>
    </row>
    <row r="1619" ht="15" customHeight="1">
      <c r="A1619" t="str">
        <f t="shared" si="125"/>
        <v>2019_06_748_16</v>
      </c>
      <c r="B1619" t="str">
        <f t="shared" si="126"/>
        <v>2019_06_34069</v>
      </c>
      <c r="C1619" s="1" t="s">
        <v>1520</v>
      </c>
      <c r="D1619">
        <f t="shared" si="127"/>
        <v>1618</v>
      </c>
      <c r="E1619">
        <v>748</v>
      </c>
      <c r="F1619">
        <f t="shared" si="128"/>
        <v>16</v>
      </c>
      <c r="G1619" s="2" t="str">
        <f t="shared" si="129"/>
        <v/>
      </c>
      <c r="H1619" t="s">
        <v>1521</v>
      </c>
      <c r="I1619">
        <v>34069</v>
      </c>
      <c r="J1619">
        <v>737</v>
      </c>
      <c r="K1619">
        <v>733</v>
      </c>
      <c r="L1619" t="s">
        <v>31</v>
      </c>
      <c r="M1619" t="s">
        <v>20</v>
      </c>
      <c r="N1619">
        <v>51</v>
      </c>
      <c r="O1619">
        <v>3770</v>
      </c>
      <c r="P1619">
        <v>30</v>
      </c>
      <c r="Q1619" t="s">
        <v>1638</v>
      </c>
      <c r="BE1619" s="1"/>
      <c r="BK1619" s="2"/>
    </row>
    <row r="1620" ht="15" customHeight="1">
      <c r="A1620" t="str">
        <f t="shared" si="125"/>
        <v>2019_06_748_17</v>
      </c>
      <c r="B1620" t="str">
        <f t="shared" si="126"/>
        <v>2019_06_34085</v>
      </c>
      <c r="C1620" s="1" t="s">
        <v>1520</v>
      </c>
      <c r="D1620">
        <f t="shared" si="127"/>
        <v>1619</v>
      </c>
      <c r="E1620">
        <v>748</v>
      </c>
      <c r="F1620">
        <f t="shared" si="128"/>
        <v>17</v>
      </c>
      <c r="G1620" s="2" t="str">
        <f t="shared" si="129"/>
        <v/>
      </c>
      <c r="H1620" t="s">
        <v>1521</v>
      </c>
      <c r="I1620">
        <v>34085</v>
      </c>
      <c r="J1620">
        <v>733</v>
      </c>
      <c r="K1620">
        <v>737</v>
      </c>
      <c r="L1620" t="s">
        <v>31</v>
      </c>
      <c r="M1620" t="s">
        <v>20</v>
      </c>
      <c r="N1620">
        <v>13</v>
      </c>
      <c r="O1620">
        <v>3770</v>
      </c>
      <c r="P1620">
        <v>30</v>
      </c>
      <c r="Q1620" t="s">
        <v>1639</v>
      </c>
      <c r="BE1620" s="1"/>
      <c r="BK1620" s="2"/>
    </row>
    <row r="1621" ht="15" customHeight="1">
      <c r="A1621" t="str">
        <f t="shared" si="125"/>
        <v>2019_06_748_18</v>
      </c>
      <c r="B1621" t="str">
        <f t="shared" si="126"/>
        <v>2019_06_34094</v>
      </c>
      <c r="C1621" s="1" t="s">
        <v>1520</v>
      </c>
      <c r="D1621">
        <f t="shared" si="127"/>
        <v>1620</v>
      </c>
      <c r="E1621">
        <v>748</v>
      </c>
      <c r="F1621">
        <f t="shared" si="128"/>
        <v>18</v>
      </c>
      <c r="G1621" s="2" t="str">
        <f t="shared" si="129"/>
        <v/>
      </c>
      <c r="H1621" t="s">
        <v>1521</v>
      </c>
      <c r="I1621">
        <v>34094</v>
      </c>
      <c r="J1621">
        <v>737</v>
      </c>
      <c r="K1621">
        <v>733</v>
      </c>
      <c r="L1621" t="s">
        <v>31</v>
      </c>
      <c r="M1621" t="s">
        <v>20</v>
      </c>
      <c r="N1621">
        <v>86</v>
      </c>
      <c r="O1621">
        <v>3770</v>
      </c>
      <c r="P1621">
        <v>30</v>
      </c>
      <c r="Q1621" t="s">
        <v>1640</v>
      </c>
      <c r="BE1621" s="1"/>
      <c r="BK1621" s="2"/>
    </row>
    <row r="1622" ht="15" customHeight="1">
      <c r="A1622" t="str">
        <f t="shared" si="125"/>
        <v>2019_06_748_19</v>
      </c>
      <c r="B1622" t="str">
        <f t="shared" si="126"/>
        <v>2019_06_34103</v>
      </c>
      <c r="C1622" s="1" t="s">
        <v>1520</v>
      </c>
      <c r="D1622">
        <f t="shared" si="127"/>
        <v>1621</v>
      </c>
      <c r="E1622">
        <v>748</v>
      </c>
      <c r="F1622">
        <f t="shared" si="128"/>
        <v>19</v>
      </c>
      <c r="G1622" s="2" t="str">
        <f t="shared" si="129"/>
        <v/>
      </c>
      <c r="H1622" t="s">
        <v>1521</v>
      </c>
      <c r="I1622">
        <v>34103</v>
      </c>
      <c r="J1622">
        <v>733</v>
      </c>
      <c r="K1622">
        <v>737</v>
      </c>
      <c r="L1622" t="s">
        <v>31</v>
      </c>
      <c r="M1622" t="s">
        <v>20</v>
      </c>
      <c r="N1622">
        <v>43</v>
      </c>
      <c r="O1622">
        <v>3770</v>
      </c>
      <c r="P1622">
        <v>30</v>
      </c>
      <c r="Q1622" t="s">
        <v>1641</v>
      </c>
      <c r="BE1622" s="1"/>
      <c r="BK1622" s="2"/>
    </row>
    <row r="1623" ht="15" customHeight="1">
      <c r="A1623" t="str">
        <f t="shared" si="125"/>
        <v>2019_06_748_20</v>
      </c>
      <c r="B1623" t="str">
        <f t="shared" si="126"/>
        <v>2019_06_34118</v>
      </c>
      <c r="C1623" s="1" t="s">
        <v>1520</v>
      </c>
      <c r="D1623">
        <f t="shared" si="127"/>
        <v>1622</v>
      </c>
      <c r="E1623">
        <v>748</v>
      </c>
      <c r="F1623">
        <f t="shared" si="128"/>
        <v>20</v>
      </c>
      <c r="G1623" s="2" t="str">
        <f t="shared" si="129"/>
        <v/>
      </c>
      <c r="H1623" t="s">
        <v>1521</v>
      </c>
      <c r="I1623">
        <v>34118</v>
      </c>
      <c r="J1623">
        <v>737</v>
      </c>
      <c r="K1623">
        <v>733</v>
      </c>
      <c r="L1623" t="s">
        <v>31</v>
      </c>
      <c r="M1623" t="s">
        <v>20</v>
      </c>
      <c r="N1623">
        <v>162</v>
      </c>
      <c r="O1623">
        <v>3770</v>
      </c>
      <c r="P1623">
        <v>30</v>
      </c>
      <c r="Q1623" t="s">
        <v>1642</v>
      </c>
      <c r="BE1623" s="1"/>
      <c r="BK1623" s="2"/>
    </row>
    <row r="1624" ht="15" customHeight="1">
      <c r="A1624" t="str">
        <f t="shared" si="125"/>
        <v>2019_06_748_21</v>
      </c>
      <c r="B1624" t="str">
        <f t="shared" si="126"/>
        <v>2019_06_34120</v>
      </c>
      <c r="C1624" s="1" t="s">
        <v>1520</v>
      </c>
      <c r="D1624">
        <f t="shared" si="127"/>
        <v>1623</v>
      </c>
      <c r="E1624">
        <v>748</v>
      </c>
      <c r="F1624">
        <f t="shared" si="128"/>
        <v>21</v>
      </c>
      <c r="G1624" s="2" t="str">
        <f t="shared" si="129"/>
        <v/>
      </c>
      <c r="H1624" t="s">
        <v>1521</v>
      </c>
      <c r="I1624">
        <v>34120</v>
      </c>
      <c r="J1624">
        <v>733</v>
      </c>
      <c r="K1624">
        <v>737</v>
      </c>
      <c r="L1624" t="s">
        <v>31</v>
      </c>
      <c r="M1624" t="s">
        <v>20</v>
      </c>
      <c r="N1624">
        <v>11</v>
      </c>
      <c r="O1624">
        <v>3770</v>
      </c>
      <c r="P1624">
        <v>30</v>
      </c>
      <c r="Q1624" t="s">
        <v>1643</v>
      </c>
      <c r="BE1624" s="1"/>
      <c r="BK1624" s="2"/>
    </row>
    <row r="1625" ht="15" customHeight="1">
      <c r="A1625" t="str">
        <f t="shared" si="125"/>
        <v>2019_06_748_22</v>
      </c>
      <c r="B1625" t="str">
        <f t="shared" si="126"/>
        <v>2019_06_34125</v>
      </c>
      <c r="C1625" s="1" t="s">
        <v>1520</v>
      </c>
      <c r="D1625">
        <f t="shared" si="127"/>
        <v>1624</v>
      </c>
      <c r="E1625">
        <v>748</v>
      </c>
      <c r="F1625">
        <f t="shared" si="128"/>
        <v>22</v>
      </c>
      <c r="G1625" s="2" t="str">
        <f t="shared" si="129"/>
        <v>x</v>
      </c>
      <c r="H1625" t="s">
        <v>1521</v>
      </c>
      <c r="I1625">
        <v>34125</v>
      </c>
      <c r="J1625">
        <v>737</v>
      </c>
      <c r="K1625">
        <v>733</v>
      </c>
      <c r="L1625" t="s">
        <v>20</v>
      </c>
      <c r="M1625" t="s">
        <v>20</v>
      </c>
      <c r="N1625">
        <v>14</v>
      </c>
      <c r="O1625">
        <v>3770</v>
      </c>
      <c r="P1625">
        <v>30</v>
      </c>
      <c r="Q1625" t="s">
        <v>1644</v>
      </c>
      <c r="BE1625" s="1"/>
      <c r="BK1625" s="2"/>
    </row>
    <row r="1626" ht="15" customHeight="1">
      <c r="A1626" t="str">
        <f t="shared" si="125"/>
        <v>2019_06_778_1</v>
      </c>
      <c r="B1626" t="str">
        <f t="shared" si="126"/>
        <v>2019_06_30129</v>
      </c>
      <c r="C1626" s="1" t="s">
        <v>1520</v>
      </c>
      <c r="D1626">
        <f t="shared" si="127"/>
        <v>1625</v>
      </c>
      <c r="E1626">
        <v>778</v>
      </c>
      <c r="F1626">
        <f t="shared" si="128"/>
        <v>1</v>
      </c>
      <c r="G1626" s="2" t="str">
        <f t="shared" si="129"/>
        <v/>
      </c>
      <c r="H1626" t="s">
        <v>1521</v>
      </c>
      <c r="I1626">
        <v>30129</v>
      </c>
      <c r="J1626">
        <v>763</v>
      </c>
      <c r="K1626">
        <v>767</v>
      </c>
      <c r="L1626" t="s">
        <v>19</v>
      </c>
      <c r="M1626" t="s">
        <v>20</v>
      </c>
      <c r="N1626">
        <v>157</v>
      </c>
      <c r="O1626">
        <v>2131</v>
      </c>
      <c r="P1626">
        <v>13</v>
      </c>
      <c r="Q1626" t="s">
        <v>1645</v>
      </c>
      <c r="BE1626" s="1"/>
      <c r="BK1626" s="2"/>
    </row>
    <row r="1627" ht="15" customHeight="1">
      <c r="A1627" t="str">
        <f t="shared" si="125"/>
        <v>2019_06_778_2</v>
      </c>
      <c r="B1627" t="str">
        <f t="shared" si="126"/>
        <v>2019_06_32984</v>
      </c>
      <c r="C1627" s="1" t="s">
        <v>1520</v>
      </c>
      <c r="D1627">
        <f t="shared" si="127"/>
        <v>1626</v>
      </c>
      <c r="E1627">
        <v>778</v>
      </c>
      <c r="F1627">
        <f t="shared" si="128"/>
        <v>2</v>
      </c>
      <c r="G1627" s="2" t="str">
        <f t="shared" si="129"/>
        <v/>
      </c>
      <c r="H1627" t="s">
        <v>1521</v>
      </c>
      <c r="I1627">
        <v>32984</v>
      </c>
      <c r="J1627">
        <v>767</v>
      </c>
      <c r="K1627">
        <v>763</v>
      </c>
      <c r="L1627" t="s">
        <v>31</v>
      </c>
      <c r="M1627" t="s">
        <v>20</v>
      </c>
      <c r="N1627">
        <v>253</v>
      </c>
      <c r="O1627">
        <v>2131</v>
      </c>
      <c r="P1627">
        <v>13</v>
      </c>
      <c r="Q1627" t="s">
        <v>1646</v>
      </c>
      <c r="BE1627" s="1"/>
      <c r="BK1627" s="2"/>
    </row>
    <row r="1628" ht="15" customHeight="1">
      <c r="A1628" t="str">
        <f t="shared" si="125"/>
        <v>2019_06_778_3</v>
      </c>
      <c r="B1628" t="str">
        <f t="shared" si="126"/>
        <v>2019_06_33460</v>
      </c>
      <c r="C1628" s="1" t="s">
        <v>1520</v>
      </c>
      <c r="D1628">
        <f t="shared" si="127"/>
        <v>1627</v>
      </c>
      <c r="E1628">
        <v>778</v>
      </c>
      <c r="F1628">
        <f t="shared" si="128"/>
        <v>3</v>
      </c>
      <c r="G1628" s="2" t="str">
        <f t="shared" si="129"/>
        <v/>
      </c>
      <c r="H1628" t="s">
        <v>1521</v>
      </c>
      <c r="I1628">
        <v>33460</v>
      </c>
      <c r="J1628">
        <v>763</v>
      </c>
      <c r="K1628">
        <v>767</v>
      </c>
      <c r="L1628" t="s">
        <v>31</v>
      </c>
      <c r="M1628" t="s">
        <v>20</v>
      </c>
      <c r="N1628">
        <v>112</v>
      </c>
      <c r="O1628">
        <v>2131</v>
      </c>
      <c r="P1628">
        <v>13</v>
      </c>
      <c r="Q1628" t="s">
        <v>1647</v>
      </c>
      <c r="BE1628" s="1"/>
      <c r="BK1628" s="2"/>
    </row>
    <row r="1629" ht="15" customHeight="1">
      <c r="A1629" t="str">
        <f t="shared" si="125"/>
        <v>2019_06_778_4</v>
      </c>
      <c r="B1629" t="str">
        <f t="shared" si="126"/>
        <v>2019_06_33702</v>
      </c>
      <c r="C1629" s="1" t="s">
        <v>1520</v>
      </c>
      <c r="D1629">
        <f t="shared" si="127"/>
        <v>1628</v>
      </c>
      <c r="E1629">
        <v>778</v>
      </c>
      <c r="F1629">
        <f t="shared" si="128"/>
        <v>4</v>
      </c>
      <c r="G1629" s="2" t="str">
        <f t="shared" si="129"/>
        <v/>
      </c>
      <c r="H1629" t="s">
        <v>1521</v>
      </c>
      <c r="I1629">
        <v>33702</v>
      </c>
      <c r="J1629">
        <v>767</v>
      </c>
      <c r="K1629">
        <v>763</v>
      </c>
      <c r="L1629" t="s">
        <v>31</v>
      </c>
      <c r="M1629" t="s">
        <v>20</v>
      </c>
      <c r="N1629">
        <v>291</v>
      </c>
      <c r="O1629">
        <v>2131</v>
      </c>
      <c r="P1629">
        <v>13</v>
      </c>
      <c r="Q1629" t="s">
        <v>1648</v>
      </c>
      <c r="BE1629" s="1"/>
      <c r="BK1629" s="2"/>
    </row>
    <row r="1630" ht="15" customHeight="1">
      <c r="A1630" t="str">
        <f t="shared" si="125"/>
        <v>2019_06_778_5</v>
      </c>
      <c r="B1630" t="str">
        <f t="shared" si="126"/>
        <v>2019_06_33712</v>
      </c>
      <c r="C1630" s="1" t="s">
        <v>1520</v>
      </c>
      <c r="D1630">
        <f t="shared" si="127"/>
        <v>1629</v>
      </c>
      <c r="E1630">
        <v>778</v>
      </c>
      <c r="F1630">
        <f t="shared" si="128"/>
        <v>5</v>
      </c>
      <c r="G1630" s="2" t="str">
        <f t="shared" si="129"/>
        <v/>
      </c>
      <c r="H1630" t="s">
        <v>1521</v>
      </c>
      <c r="I1630">
        <v>33712</v>
      </c>
      <c r="J1630">
        <v>763</v>
      </c>
      <c r="K1630">
        <v>767</v>
      </c>
      <c r="L1630" t="s">
        <v>31</v>
      </c>
      <c r="M1630" t="s">
        <v>20</v>
      </c>
      <c r="N1630">
        <v>127</v>
      </c>
      <c r="O1630">
        <v>2131</v>
      </c>
      <c r="P1630">
        <v>13</v>
      </c>
      <c r="Q1630" t="s">
        <v>1649</v>
      </c>
      <c r="BE1630" s="1"/>
      <c r="BK1630" s="2"/>
    </row>
    <row r="1631" ht="15" customHeight="1">
      <c r="A1631" t="str">
        <f t="shared" si="125"/>
        <v>2019_06_778_6</v>
      </c>
      <c r="B1631" t="str">
        <f t="shared" si="126"/>
        <v>2019_06_33997</v>
      </c>
      <c r="C1631" s="1" t="s">
        <v>1520</v>
      </c>
      <c r="D1631">
        <f t="shared" si="127"/>
        <v>1630</v>
      </c>
      <c r="E1631">
        <v>778</v>
      </c>
      <c r="F1631">
        <f t="shared" si="128"/>
        <v>6</v>
      </c>
      <c r="G1631" s="2" t="str">
        <f t="shared" si="129"/>
        <v/>
      </c>
      <c r="H1631" t="s">
        <v>1521</v>
      </c>
      <c r="I1631">
        <v>33997</v>
      </c>
      <c r="J1631">
        <v>767</v>
      </c>
      <c r="K1631">
        <v>763</v>
      </c>
      <c r="L1631" t="s">
        <v>31</v>
      </c>
      <c r="M1631" t="s">
        <v>20</v>
      </c>
      <c r="N1631">
        <v>53</v>
      </c>
      <c r="O1631">
        <v>2131</v>
      </c>
      <c r="P1631">
        <v>13</v>
      </c>
      <c r="Q1631" t="s">
        <v>1650</v>
      </c>
      <c r="BE1631" s="1"/>
      <c r="BK1631" s="2"/>
    </row>
    <row r="1632" ht="15" customHeight="1">
      <c r="A1632" t="str">
        <f t="shared" si="125"/>
        <v>2019_06_778_7</v>
      </c>
      <c r="B1632" t="str">
        <f t="shared" si="126"/>
        <v>2019_06_34018</v>
      </c>
      <c r="C1632" s="1" t="s">
        <v>1520</v>
      </c>
      <c r="D1632">
        <f t="shared" si="127"/>
        <v>1631</v>
      </c>
      <c r="E1632">
        <v>778</v>
      </c>
      <c r="F1632">
        <f t="shared" si="128"/>
        <v>7</v>
      </c>
      <c r="G1632" s="2" t="str">
        <f t="shared" si="129"/>
        <v/>
      </c>
      <c r="H1632" t="s">
        <v>1521</v>
      </c>
      <c r="I1632">
        <v>34018</v>
      </c>
      <c r="J1632">
        <v>763</v>
      </c>
      <c r="K1632">
        <v>767</v>
      </c>
      <c r="L1632" t="s">
        <v>31</v>
      </c>
      <c r="M1632" t="s">
        <v>20</v>
      </c>
      <c r="N1632">
        <v>29</v>
      </c>
      <c r="O1632">
        <v>2131</v>
      </c>
      <c r="P1632">
        <v>13</v>
      </c>
      <c r="Q1632" t="s">
        <v>1651</v>
      </c>
      <c r="BE1632" s="1"/>
      <c r="BK1632" s="2"/>
    </row>
    <row r="1633" ht="15" customHeight="1">
      <c r="A1633" t="str">
        <f t="shared" si="125"/>
        <v>2019_06_778_8</v>
      </c>
      <c r="B1633" t="str">
        <f t="shared" si="126"/>
        <v>2019_06_34022</v>
      </c>
      <c r="C1633" s="1" t="s">
        <v>1520</v>
      </c>
      <c r="D1633">
        <f t="shared" si="127"/>
        <v>1632</v>
      </c>
      <c r="E1633">
        <v>778</v>
      </c>
      <c r="F1633">
        <f t="shared" si="128"/>
        <v>8</v>
      </c>
      <c r="G1633" s="2" t="str">
        <f t="shared" si="129"/>
        <v>x</v>
      </c>
      <c r="H1633" t="s">
        <v>1521</v>
      </c>
      <c r="I1633">
        <v>34022</v>
      </c>
      <c r="J1633">
        <v>767</v>
      </c>
      <c r="K1633">
        <v>763</v>
      </c>
      <c r="L1633" t="s">
        <v>20</v>
      </c>
      <c r="M1633" t="s">
        <v>20</v>
      </c>
      <c r="N1633">
        <v>18</v>
      </c>
      <c r="O1633">
        <v>2131</v>
      </c>
      <c r="P1633">
        <v>13</v>
      </c>
      <c r="Q1633" t="s">
        <v>1652</v>
      </c>
      <c r="BE1633" s="1"/>
      <c r="BK1633" s="2"/>
    </row>
    <row r="1634" ht="15" customHeight="1">
      <c r="A1634" t="str">
        <f t="shared" si="125"/>
        <v>2019_06_808_1</v>
      </c>
      <c r="B1634" t="str">
        <f t="shared" si="126"/>
        <v>2019_06_30080</v>
      </c>
      <c r="C1634" s="1" t="s">
        <v>1520</v>
      </c>
      <c r="D1634">
        <f t="shared" si="127"/>
        <v>1633</v>
      </c>
      <c r="E1634">
        <v>808</v>
      </c>
      <c r="F1634">
        <f t="shared" si="128"/>
        <v>1</v>
      </c>
      <c r="G1634" s="2" t="str">
        <f t="shared" si="129"/>
        <v/>
      </c>
      <c r="H1634" t="s">
        <v>1521</v>
      </c>
      <c r="I1634">
        <v>30080</v>
      </c>
      <c r="J1634">
        <v>793</v>
      </c>
      <c r="K1634">
        <v>797</v>
      </c>
      <c r="L1634" t="s">
        <v>158</v>
      </c>
      <c r="M1634" t="s">
        <v>20</v>
      </c>
      <c r="N1634">
        <v>300</v>
      </c>
      <c r="O1634">
        <v>4107</v>
      </c>
      <c r="P1634">
        <v>15</v>
      </c>
      <c r="Q1634" t="s">
        <v>1653</v>
      </c>
      <c r="BE1634" s="1"/>
      <c r="BK1634" s="2"/>
    </row>
    <row r="1635" ht="15" customHeight="1">
      <c r="A1635" t="str">
        <f t="shared" si="125"/>
        <v>2019_06_808_2</v>
      </c>
      <c r="B1635" t="str">
        <f t="shared" si="126"/>
        <v>2019_06_31646</v>
      </c>
      <c r="C1635" s="1" t="s">
        <v>1520</v>
      </c>
      <c r="D1635">
        <f t="shared" si="127"/>
        <v>1634</v>
      </c>
      <c r="E1635">
        <v>808</v>
      </c>
      <c r="F1635">
        <f t="shared" si="128"/>
        <v>2</v>
      </c>
      <c r="G1635" s="2" t="str">
        <f t="shared" si="129"/>
        <v/>
      </c>
      <c r="H1635" t="s">
        <v>1521</v>
      </c>
      <c r="I1635">
        <v>31646</v>
      </c>
      <c r="J1635">
        <v>793</v>
      </c>
      <c r="K1635">
        <v>797</v>
      </c>
      <c r="L1635" t="s">
        <v>19</v>
      </c>
      <c r="M1635" t="s">
        <v>20</v>
      </c>
      <c r="N1635">
        <v>378</v>
      </c>
      <c r="O1635">
        <v>4107</v>
      </c>
      <c r="P1635">
        <v>15</v>
      </c>
      <c r="Q1635" t="s">
        <v>1654</v>
      </c>
      <c r="BE1635" s="1"/>
      <c r="BK1635" s="2"/>
    </row>
    <row r="1636" ht="15" customHeight="1">
      <c r="A1636" t="str">
        <f t="shared" si="125"/>
        <v>2019_06_808_3</v>
      </c>
      <c r="B1636" t="str">
        <f t="shared" si="126"/>
        <v>2019_06_31691</v>
      </c>
      <c r="C1636" s="1" t="s">
        <v>1520</v>
      </c>
      <c r="D1636">
        <f t="shared" si="127"/>
        <v>1635</v>
      </c>
      <c r="E1636">
        <v>808</v>
      </c>
      <c r="F1636">
        <f t="shared" si="128"/>
        <v>3</v>
      </c>
      <c r="G1636" s="2" t="str">
        <f t="shared" si="129"/>
        <v/>
      </c>
      <c r="H1636" t="s">
        <v>1521</v>
      </c>
      <c r="I1636">
        <v>31691</v>
      </c>
      <c r="J1636">
        <v>797</v>
      </c>
      <c r="K1636">
        <v>793</v>
      </c>
      <c r="L1636" t="s">
        <v>31</v>
      </c>
      <c r="M1636" t="s">
        <v>20</v>
      </c>
      <c r="N1636">
        <v>359</v>
      </c>
      <c r="O1636">
        <v>4107</v>
      </c>
      <c r="P1636">
        <v>15</v>
      </c>
      <c r="Q1636" t="s">
        <v>1655</v>
      </c>
      <c r="BE1636" s="1"/>
      <c r="BK1636" s="2"/>
    </row>
    <row r="1637" ht="15" customHeight="1">
      <c r="A1637" t="str">
        <f t="shared" si="125"/>
        <v>2019_06_808_4</v>
      </c>
      <c r="B1637" t="str">
        <f t="shared" si="126"/>
        <v>2019_06_31871</v>
      </c>
      <c r="C1637" s="1" t="s">
        <v>1520</v>
      </c>
      <c r="D1637">
        <f t="shared" si="127"/>
        <v>1636</v>
      </c>
      <c r="E1637">
        <v>808</v>
      </c>
      <c r="F1637">
        <f t="shared" si="128"/>
        <v>4</v>
      </c>
      <c r="G1637" s="2" t="str">
        <f t="shared" si="129"/>
        <v/>
      </c>
      <c r="H1637" t="s">
        <v>1521</v>
      </c>
      <c r="I1637">
        <v>31871</v>
      </c>
      <c r="J1637">
        <v>793</v>
      </c>
      <c r="K1637">
        <v>797</v>
      </c>
      <c r="L1637" t="s">
        <v>31</v>
      </c>
      <c r="M1637" t="s">
        <v>20</v>
      </c>
      <c r="N1637">
        <v>382</v>
      </c>
      <c r="O1637">
        <v>4107</v>
      </c>
      <c r="P1637">
        <v>15</v>
      </c>
      <c r="Q1637" t="s">
        <v>1656</v>
      </c>
      <c r="BE1637" s="1"/>
      <c r="BK1637" s="2"/>
    </row>
    <row r="1638" ht="15" customHeight="1">
      <c r="A1638" t="str">
        <f t="shared" si="125"/>
        <v>2019_06_808_5</v>
      </c>
      <c r="B1638" t="str">
        <f t="shared" si="126"/>
        <v>2019_06_32299</v>
      </c>
      <c r="C1638" s="1" t="s">
        <v>1520</v>
      </c>
      <c r="D1638">
        <f t="shared" si="127"/>
        <v>1637</v>
      </c>
      <c r="E1638">
        <v>808</v>
      </c>
      <c r="F1638">
        <f t="shared" si="128"/>
        <v>5</v>
      </c>
      <c r="G1638" s="2" t="str">
        <f t="shared" si="129"/>
        <v/>
      </c>
      <c r="H1638" t="s">
        <v>1521</v>
      </c>
      <c r="I1638">
        <v>32299</v>
      </c>
      <c r="J1638">
        <v>797</v>
      </c>
      <c r="K1638">
        <v>793</v>
      </c>
      <c r="L1638" t="s">
        <v>31</v>
      </c>
      <c r="M1638" t="s">
        <v>20</v>
      </c>
      <c r="N1638">
        <v>345</v>
      </c>
      <c r="O1638">
        <v>4107</v>
      </c>
      <c r="P1638">
        <v>15</v>
      </c>
      <c r="Q1638" t="s">
        <v>1657</v>
      </c>
      <c r="BE1638" s="1"/>
      <c r="BK1638" s="2"/>
    </row>
    <row r="1639" ht="15" customHeight="1">
      <c r="A1639" t="str">
        <f t="shared" si="125"/>
        <v>2019_06_808_6</v>
      </c>
      <c r="B1639" t="str">
        <f t="shared" si="126"/>
        <v>2019_06_32953</v>
      </c>
      <c r="C1639" s="1" t="s">
        <v>1520</v>
      </c>
      <c r="D1639">
        <f t="shared" si="127"/>
        <v>1638</v>
      </c>
      <c r="E1639">
        <v>808</v>
      </c>
      <c r="F1639">
        <f t="shared" si="128"/>
        <v>6</v>
      </c>
      <c r="G1639" s="2" t="str">
        <f t="shared" si="129"/>
        <v/>
      </c>
      <c r="H1639" t="s">
        <v>1521</v>
      </c>
      <c r="I1639">
        <v>32953</v>
      </c>
      <c r="J1639">
        <v>793</v>
      </c>
      <c r="K1639">
        <v>797</v>
      </c>
      <c r="L1639" t="s">
        <v>31</v>
      </c>
      <c r="M1639" t="s">
        <v>20</v>
      </c>
      <c r="N1639">
        <v>377</v>
      </c>
      <c r="O1639">
        <v>4107</v>
      </c>
      <c r="P1639">
        <v>15</v>
      </c>
      <c r="Q1639" t="s">
        <v>1658</v>
      </c>
      <c r="BE1639" s="1"/>
      <c r="BK1639" s="2"/>
    </row>
    <row r="1640" ht="15" customHeight="1">
      <c r="A1640" t="str">
        <f t="shared" si="125"/>
        <v>2019_06_808_7</v>
      </c>
      <c r="B1640" t="str">
        <f t="shared" si="126"/>
        <v>2019_06_32963</v>
      </c>
      <c r="C1640" s="1" t="s">
        <v>1520</v>
      </c>
      <c r="D1640">
        <f t="shared" si="127"/>
        <v>1639</v>
      </c>
      <c r="E1640">
        <v>808</v>
      </c>
      <c r="F1640">
        <f t="shared" si="128"/>
        <v>7</v>
      </c>
      <c r="G1640" s="2" t="str">
        <f t="shared" si="129"/>
        <v/>
      </c>
      <c r="H1640" t="s">
        <v>1521</v>
      </c>
      <c r="I1640">
        <v>32963</v>
      </c>
      <c r="J1640">
        <v>797</v>
      </c>
      <c r="K1640">
        <v>793</v>
      </c>
      <c r="L1640" t="s">
        <v>31</v>
      </c>
      <c r="M1640" t="s">
        <v>20</v>
      </c>
      <c r="N1640">
        <v>229</v>
      </c>
      <c r="O1640">
        <v>4107</v>
      </c>
      <c r="P1640">
        <v>15</v>
      </c>
      <c r="Q1640" t="s">
        <v>1659</v>
      </c>
      <c r="BE1640" s="1"/>
      <c r="BK1640" s="2"/>
    </row>
    <row r="1641" ht="15" customHeight="1">
      <c r="A1641" t="str">
        <f t="shared" si="125"/>
        <v>2019_06_808_8</v>
      </c>
      <c r="B1641" t="str">
        <f t="shared" si="126"/>
        <v>2019_06_33020</v>
      </c>
      <c r="C1641" s="1" t="s">
        <v>1520</v>
      </c>
      <c r="D1641">
        <f t="shared" si="127"/>
        <v>1640</v>
      </c>
      <c r="E1641">
        <v>808</v>
      </c>
      <c r="F1641">
        <f t="shared" si="128"/>
        <v>8</v>
      </c>
      <c r="G1641" s="2" t="str">
        <f t="shared" si="129"/>
        <v/>
      </c>
      <c r="H1641" t="s">
        <v>1521</v>
      </c>
      <c r="I1641">
        <v>33020</v>
      </c>
      <c r="J1641">
        <v>793</v>
      </c>
      <c r="K1641">
        <v>797</v>
      </c>
      <c r="L1641" t="s">
        <v>31</v>
      </c>
      <c r="M1641" t="s">
        <v>20</v>
      </c>
      <c r="N1641">
        <v>447</v>
      </c>
      <c r="O1641">
        <v>4107</v>
      </c>
      <c r="P1641">
        <v>15</v>
      </c>
      <c r="Q1641" t="s">
        <v>1660</v>
      </c>
      <c r="BE1641" s="1"/>
      <c r="BK1641" s="2"/>
    </row>
    <row r="1642" ht="15" customHeight="1">
      <c r="A1642" t="str">
        <f t="shared" si="125"/>
        <v>2019_06_808_9</v>
      </c>
      <c r="B1642" t="str">
        <f t="shared" si="126"/>
        <v>2019_06_33068</v>
      </c>
      <c r="C1642" s="1" t="s">
        <v>1520</v>
      </c>
      <c r="D1642">
        <f t="shared" si="127"/>
        <v>1641</v>
      </c>
      <c r="E1642">
        <v>808</v>
      </c>
      <c r="F1642">
        <f t="shared" si="128"/>
        <v>9</v>
      </c>
      <c r="G1642" s="2" t="str">
        <f t="shared" si="129"/>
        <v/>
      </c>
      <c r="H1642" t="s">
        <v>1521</v>
      </c>
      <c r="I1642">
        <v>33068</v>
      </c>
      <c r="J1642">
        <v>797</v>
      </c>
      <c r="K1642">
        <v>793</v>
      </c>
      <c r="L1642" t="s">
        <v>31</v>
      </c>
      <c r="M1642" t="s">
        <v>20</v>
      </c>
      <c r="N1642">
        <v>128</v>
      </c>
      <c r="O1642">
        <v>4107</v>
      </c>
      <c r="P1642">
        <v>15</v>
      </c>
      <c r="Q1642" t="s">
        <v>1661</v>
      </c>
      <c r="BE1642" s="1"/>
      <c r="BK1642" s="2"/>
    </row>
    <row r="1643" ht="15" customHeight="1">
      <c r="A1643" t="str">
        <f t="shared" si="125"/>
        <v>2019_06_808_10</v>
      </c>
      <c r="B1643" t="str">
        <f t="shared" si="126"/>
        <v>2019_06_33416</v>
      </c>
      <c r="C1643" s="1" t="s">
        <v>1520</v>
      </c>
      <c r="D1643">
        <f t="shared" si="127"/>
        <v>1642</v>
      </c>
      <c r="E1643">
        <v>808</v>
      </c>
      <c r="F1643">
        <f t="shared" si="128"/>
        <v>10</v>
      </c>
      <c r="G1643" s="2" t="str">
        <f t="shared" si="129"/>
        <v/>
      </c>
      <c r="H1643" t="s">
        <v>1521</v>
      </c>
      <c r="I1643">
        <v>33416</v>
      </c>
      <c r="J1643">
        <v>793</v>
      </c>
      <c r="K1643">
        <v>797</v>
      </c>
      <c r="L1643" t="s">
        <v>31</v>
      </c>
      <c r="M1643" t="s">
        <v>20</v>
      </c>
      <c r="N1643">
        <v>296</v>
      </c>
      <c r="O1643">
        <v>4107</v>
      </c>
      <c r="P1643">
        <v>15</v>
      </c>
      <c r="Q1643" t="s">
        <v>1662</v>
      </c>
      <c r="BE1643" s="1"/>
      <c r="BK1643" s="2"/>
    </row>
    <row r="1644" ht="15" customHeight="1">
      <c r="A1644" t="str">
        <f t="shared" si="125"/>
        <v>2019_06_808_11</v>
      </c>
      <c r="B1644" t="str">
        <f t="shared" si="126"/>
        <v>2019_06_33513</v>
      </c>
      <c r="C1644" s="1" t="s">
        <v>1520</v>
      </c>
      <c r="D1644">
        <f t="shared" si="127"/>
        <v>1643</v>
      </c>
      <c r="E1644">
        <v>808</v>
      </c>
      <c r="F1644">
        <f t="shared" si="128"/>
        <v>11</v>
      </c>
      <c r="G1644" s="2" t="str">
        <f t="shared" si="129"/>
        <v/>
      </c>
      <c r="H1644" t="s">
        <v>1521</v>
      </c>
      <c r="I1644">
        <v>33513</v>
      </c>
      <c r="J1644">
        <v>797</v>
      </c>
      <c r="K1644">
        <v>793</v>
      </c>
      <c r="L1644" t="s">
        <v>31</v>
      </c>
      <c r="M1644" t="s">
        <v>20</v>
      </c>
      <c r="N1644">
        <v>161</v>
      </c>
      <c r="O1644">
        <v>4107</v>
      </c>
      <c r="P1644">
        <v>15</v>
      </c>
      <c r="Q1644" t="s">
        <v>1663</v>
      </c>
      <c r="BE1644" s="1"/>
      <c r="BK1644" s="2"/>
    </row>
    <row r="1645" ht="15" customHeight="1">
      <c r="A1645" t="str">
        <f t="shared" si="125"/>
        <v>2019_06_808_12</v>
      </c>
      <c r="B1645" t="str">
        <f t="shared" si="126"/>
        <v>2019_06_33524</v>
      </c>
      <c r="C1645" s="1" t="s">
        <v>1520</v>
      </c>
      <c r="D1645">
        <f t="shared" si="127"/>
        <v>1644</v>
      </c>
      <c r="E1645">
        <v>808</v>
      </c>
      <c r="F1645">
        <f t="shared" si="128"/>
        <v>12</v>
      </c>
      <c r="G1645" s="2" t="str">
        <f t="shared" si="129"/>
        <v/>
      </c>
      <c r="H1645" t="s">
        <v>1521</v>
      </c>
      <c r="I1645">
        <v>33524</v>
      </c>
      <c r="J1645">
        <v>793</v>
      </c>
      <c r="K1645">
        <v>797</v>
      </c>
      <c r="L1645" t="s">
        <v>31</v>
      </c>
      <c r="M1645" t="s">
        <v>20</v>
      </c>
      <c r="N1645">
        <v>308</v>
      </c>
      <c r="O1645">
        <v>4107</v>
      </c>
      <c r="P1645">
        <v>15</v>
      </c>
      <c r="Q1645" t="s">
        <v>1664</v>
      </c>
      <c r="BE1645" s="1"/>
      <c r="BK1645" s="2"/>
    </row>
    <row r="1646" ht="15" customHeight="1">
      <c r="A1646" t="str">
        <f t="shared" si="125"/>
        <v>2019_06_808_13</v>
      </c>
      <c r="B1646" t="str">
        <f t="shared" si="126"/>
        <v>2019_06_33542</v>
      </c>
      <c r="C1646" s="1" t="s">
        <v>1520</v>
      </c>
      <c r="D1646">
        <f t="shared" si="127"/>
        <v>1645</v>
      </c>
      <c r="E1646">
        <v>808</v>
      </c>
      <c r="F1646">
        <f t="shared" si="128"/>
        <v>13</v>
      </c>
      <c r="G1646" s="2" t="str">
        <f t="shared" si="129"/>
        <v>x</v>
      </c>
      <c r="H1646" t="s">
        <v>1521</v>
      </c>
      <c r="I1646">
        <v>33542</v>
      </c>
      <c r="J1646">
        <v>797</v>
      </c>
      <c r="K1646">
        <v>793</v>
      </c>
      <c r="L1646" t="s">
        <v>20</v>
      </c>
      <c r="M1646" t="s">
        <v>20</v>
      </c>
      <c r="N1646">
        <v>169</v>
      </c>
      <c r="O1646">
        <v>4107</v>
      </c>
      <c r="P1646">
        <v>15</v>
      </c>
      <c r="Q1646" t="s">
        <v>1665</v>
      </c>
      <c r="BE1646" s="1"/>
      <c r="BK1646" s="2"/>
    </row>
    <row r="1647" ht="15" customHeight="1">
      <c r="A1647" t="str">
        <f t="shared" si="125"/>
        <v>2019_06_838_1</v>
      </c>
      <c r="B1647" t="str">
        <f t="shared" si="126"/>
        <v>2019_06_30062</v>
      </c>
      <c r="C1647" s="1" t="s">
        <v>1520</v>
      </c>
      <c r="D1647">
        <f t="shared" si="127"/>
        <v>1646</v>
      </c>
      <c r="E1647">
        <v>838</v>
      </c>
      <c r="F1647">
        <f t="shared" si="128"/>
        <v>1</v>
      </c>
      <c r="G1647" s="2" t="str">
        <f t="shared" si="129"/>
        <v/>
      </c>
      <c r="H1647" t="s">
        <v>1521</v>
      </c>
      <c r="I1647">
        <v>30062</v>
      </c>
      <c r="J1647">
        <v>823</v>
      </c>
      <c r="K1647">
        <v>827</v>
      </c>
      <c r="L1647" t="s">
        <v>19</v>
      </c>
      <c r="M1647" t="s">
        <v>40</v>
      </c>
      <c r="N1647">
        <v>184</v>
      </c>
      <c r="O1647">
        <v>2190</v>
      </c>
      <c r="P1647">
        <v>15</v>
      </c>
      <c r="Q1647" t="s">
        <v>1666</v>
      </c>
      <c r="BE1647" s="1"/>
      <c r="BK1647" s="2"/>
    </row>
    <row r="1648" ht="15" customHeight="1">
      <c r="A1648" t="str">
        <f t="shared" si="125"/>
        <v>2019_06_838_2</v>
      </c>
      <c r="B1648" t="str">
        <f t="shared" si="126"/>
        <v>2019_06_33489</v>
      </c>
      <c r="C1648" s="1" t="s">
        <v>1520</v>
      </c>
      <c r="D1648">
        <f t="shared" si="127"/>
        <v>1647</v>
      </c>
      <c r="E1648">
        <v>838</v>
      </c>
      <c r="F1648">
        <f t="shared" si="128"/>
        <v>2</v>
      </c>
      <c r="G1648" s="2" t="str">
        <f t="shared" si="129"/>
        <v/>
      </c>
      <c r="H1648" t="s">
        <v>1521</v>
      </c>
      <c r="I1648">
        <v>33489</v>
      </c>
      <c r="J1648">
        <v>827</v>
      </c>
      <c r="K1648">
        <v>823</v>
      </c>
      <c r="L1648" t="s">
        <v>31</v>
      </c>
      <c r="M1648" t="s">
        <v>40</v>
      </c>
      <c r="N1648">
        <v>86</v>
      </c>
      <c r="O1648">
        <v>2190</v>
      </c>
      <c r="P1648">
        <v>15</v>
      </c>
      <c r="Q1648" t="s">
        <v>1667</v>
      </c>
      <c r="BE1648" s="1"/>
      <c r="BK1648" s="2"/>
    </row>
    <row r="1649" ht="15" customHeight="1">
      <c r="A1649" t="str">
        <f t="shared" si="125"/>
        <v>2019_06_838_3</v>
      </c>
      <c r="B1649" t="str">
        <f t="shared" si="126"/>
        <v>2019_06_33589</v>
      </c>
      <c r="C1649" s="1" t="s">
        <v>1520</v>
      </c>
      <c r="D1649">
        <f t="shared" si="127"/>
        <v>1648</v>
      </c>
      <c r="E1649">
        <v>838</v>
      </c>
      <c r="F1649">
        <f t="shared" si="128"/>
        <v>3</v>
      </c>
      <c r="G1649" s="2" t="str">
        <f t="shared" si="129"/>
        <v/>
      </c>
      <c r="H1649" t="s">
        <v>1521</v>
      </c>
      <c r="I1649">
        <v>33589</v>
      </c>
      <c r="J1649">
        <v>823</v>
      </c>
      <c r="K1649">
        <v>827</v>
      </c>
      <c r="L1649" t="s">
        <v>31</v>
      </c>
      <c r="M1649" t="s">
        <v>40</v>
      </c>
      <c r="N1649">
        <v>448</v>
      </c>
      <c r="O1649">
        <v>2190</v>
      </c>
      <c r="P1649">
        <v>15</v>
      </c>
      <c r="Q1649" t="s">
        <v>1668</v>
      </c>
      <c r="BE1649" s="1"/>
      <c r="BK1649" s="2"/>
    </row>
    <row r="1650" ht="15" customHeight="1">
      <c r="A1650" t="str">
        <f t="shared" si="125"/>
        <v>2019_06_838_4</v>
      </c>
      <c r="B1650" t="str">
        <f t="shared" si="126"/>
        <v>2019_06_33976</v>
      </c>
      <c r="C1650" s="1" t="s">
        <v>1520</v>
      </c>
      <c r="D1650">
        <f t="shared" si="127"/>
        <v>1649</v>
      </c>
      <c r="E1650">
        <v>838</v>
      </c>
      <c r="F1650">
        <f t="shared" si="128"/>
        <v>4</v>
      </c>
      <c r="G1650" s="2" t="str">
        <f t="shared" si="129"/>
        <v/>
      </c>
      <c r="H1650" t="s">
        <v>1521</v>
      </c>
      <c r="I1650">
        <v>33976</v>
      </c>
      <c r="J1650">
        <v>827</v>
      </c>
      <c r="K1650">
        <v>823</v>
      </c>
      <c r="L1650" t="s">
        <v>31</v>
      </c>
      <c r="M1650" t="s">
        <v>40</v>
      </c>
      <c r="N1650">
        <v>64</v>
      </c>
      <c r="O1650">
        <v>2190</v>
      </c>
      <c r="P1650">
        <v>15</v>
      </c>
      <c r="Q1650" t="s">
        <v>1669</v>
      </c>
      <c r="BE1650" s="1"/>
      <c r="BK1650" s="2"/>
    </row>
    <row r="1651" ht="15" customHeight="1">
      <c r="A1651" t="str">
        <f t="shared" si="125"/>
        <v>2019_06_838_5</v>
      </c>
      <c r="B1651" t="str">
        <f t="shared" si="126"/>
        <v>2019_06_34004</v>
      </c>
      <c r="C1651" s="1" t="s">
        <v>1520</v>
      </c>
      <c r="D1651">
        <f t="shared" si="127"/>
        <v>1650</v>
      </c>
      <c r="E1651">
        <v>838</v>
      </c>
      <c r="F1651">
        <f t="shared" si="128"/>
        <v>5</v>
      </c>
      <c r="G1651" s="2" t="str">
        <f t="shared" si="129"/>
        <v/>
      </c>
      <c r="H1651" t="s">
        <v>1521</v>
      </c>
      <c r="I1651">
        <v>34004</v>
      </c>
      <c r="J1651">
        <v>823</v>
      </c>
      <c r="K1651">
        <v>827</v>
      </c>
      <c r="L1651" t="s">
        <v>31</v>
      </c>
      <c r="M1651" t="s">
        <v>40</v>
      </c>
      <c r="N1651">
        <v>271</v>
      </c>
      <c r="O1651">
        <v>2190</v>
      </c>
      <c r="P1651">
        <v>15</v>
      </c>
      <c r="Q1651" t="s">
        <v>1670</v>
      </c>
      <c r="BE1651" s="1"/>
      <c r="BK1651" s="2"/>
    </row>
    <row r="1652" ht="15" customHeight="1">
      <c r="A1652" t="str">
        <f t="shared" si="125"/>
        <v>2019_06_838_6</v>
      </c>
      <c r="B1652" t="str">
        <f t="shared" si="126"/>
        <v>2019_06_34009</v>
      </c>
      <c r="C1652" s="1" t="s">
        <v>1520</v>
      </c>
      <c r="D1652">
        <f t="shared" si="127"/>
        <v>1651</v>
      </c>
      <c r="E1652">
        <v>838</v>
      </c>
      <c r="F1652">
        <f t="shared" si="128"/>
        <v>6</v>
      </c>
      <c r="G1652" s="2" t="str">
        <f t="shared" si="129"/>
        <v/>
      </c>
      <c r="H1652" t="s">
        <v>1521</v>
      </c>
      <c r="I1652">
        <v>34009</v>
      </c>
      <c r="J1652">
        <v>827</v>
      </c>
      <c r="K1652">
        <v>823</v>
      </c>
      <c r="L1652" t="s">
        <v>31</v>
      </c>
      <c r="M1652" t="s">
        <v>40</v>
      </c>
      <c r="N1652">
        <v>88</v>
      </c>
      <c r="O1652">
        <v>2190</v>
      </c>
      <c r="P1652">
        <v>15</v>
      </c>
      <c r="Q1652" t="s">
        <v>1671</v>
      </c>
      <c r="BE1652" s="1"/>
      <c r="BK1652" s="2"/>
    </row>
    <row r="1653" ht="15" customHeight="1">
      <c r="A1653" t="str">
        <f t="shared" si="125"/>
        <v>2019_06_838_7</v>
      </c>
      <c r="B1653" t="str">
        <f t="shared" si="126"/>
        <v>2019_06_34024</v>
      </c>
      <c r="C1653" s="1" t="s">
        <v>1520</v>
      </c>
      <c r="D1653">
        <f t="shared" si="127"/>
        <v>1652</v>
      </c>
      <c r="E1653">
        <v>838</v>
      </c>
      <c r="F1653">
        <f t="shared" si="128"/>
        <v>7</v>
      </c>
      <c r="G1653" s="2" t="str">
        <f t="shared" si="129"/>
        <v/>
      </c>
      <c r="H1653" t="s">
        <v>1521</v>
      </c>
      <c r="I1653">
        <v>34024</v>
      </c>
      <c r="J1653">
        <v>823</v>
      </c>
      <c r="K1653">
        <v>827</v>
      </c>
      <c r="L1653" t="s">
        <v>31</v>
      </c>
      <c r="M1653" t="s">
        <v>40</v>
      </c>
      <c r="N1653">
        <v>284</v>
      </c>
      <c r="O1653">
        <v>2190</v>
      </c>
      <c r="P1653">
        <v>15</v>
      </c>
      <c r="Q1653" t="s">
        <v>1672</v>
      </c>
      <c r="BE1653" s="1"/>
      <c r="BK1653" s="2"/>
    </row>
    <row r="1654" ht="15" customHeight="1">
      <c r="A1654" t="str">
        <f t="shared" si="125"/>
        <v>2019_06_838_8</v>
      </c>
      <c r="B1654" t="str">
        <f t="shared" si="126"/>
        <v>2019_06_34076</v>
      </c>
      <c r="C1654" s="1" t="s">
        <v>1520</v>
      </c>
      <c r="D1654">
        <f t="shared" si="127"/>
        <v>1653</v>
      </c>
      <c r="E1654">
        <v>838</v>
      </c>
      <c r="F1654">
        <f t="shared" si="128"/>
        <v>8</v>
      </c>
      <c r="G1654" s="2" t="str">
        <f t="shared" si="129"/>
        <v/>
      </c>
      <c r="H1654" t="s">
        <v>1521</v>
      </c>
      <c r="I1654">
        <v>34076</v>
      </c>
      <c r="J1654">
        <v>827</v>
      </c>
      <c r="K1654">
        <v>823</v>
      </c>
      <c r="L1654" t="s">
        <v>31</v>
      </c>
      <c r="M1654" t="s">
        <v>40</v>
      </c>
      <c r="N1654">
        <v>66</v>
      </c>
      <c r="O1654">
        <v>2190</v>
      </c>
      <c r="P1654">
        <v>15</v>
      </c>
      <c r="Q1654" t="s">
        <v>1673</v>
      </c>
      <c r="BE1654" s="1"/>
      <c r="BK1654" s="2"/>
    </row>
    <row r="1655" ht="15" customHeight="1">
      <c r="A1655" t="str">
        <f t="shared" si="125"/>
        <v>2019_06_838_9</v>
      </c>
      <c r="B1655" t="str">
        <f t="shared" si="126"/>
        <v>2019_06_34134</v>
      </c>
      <c r="C1655" s="1" t="s">
        <v>1520</v>
      </c>
      <c r="D1655">
        <f t="shared" si="127"/>
        <v>1654</v>
      </c>
      <c r="E1655">
        <v>838</v>
      </c>
      <c r="F1655">
        <f t="shared" si="128"/>
        <v>9</v>
      </c>
      <c r="G1655" s="2" t="str">
        <f t="shared" si="129"/>
        <v/>
      </c>
      <c r="H1655" t="s">
        <v>1521</v>
      </c>
      <c r="I1655">
        <v>34134</v>
      </c>
      <c r="J1655">
        <v>823</v>
      </c>
      <c r="K1655">
        <v>827</v>
      </c>
      <c r="L1655" t="s">
        <v>31</v>
      </c>
      <c r="M1655" t="s">
        <v>40</v>
      </c>
      <c r="N1655">
        <v>310</v>
      </c>
      <c r="O1655">
        <v>2190</v>
      </c>
      <c r="P1655">
        <v>15</v>
      </c>
      <c r="Q1655" t="s">
        <v>1674</v>
      </c>
      <c r="BE1655" s="1"/>
      <c r="BK1655" s="2"/>
    </row>
    <row r="1656" ht="15" customHeight="1">
      <c r="A1656" t="str">
        <f t="shared" si="125"/>
        <v>2019_06_838_10</v>
      </c>
      <c r="B1656" t="str">
        <f t="shared" si="126"/>
        <v>2019_06_34188</v>
      </c>
      <c r="C1656" s="1" t="s">
        <v>1520</v>
      </c>
      <c r="D1656">
        <f t="shared" si="127"/>
        <v>1655</v>
      </c>
      <c r="E1656">
        <v>838</v>
      </c>
      <c r="F1656">
        <f t="shared" si="128"/>
        <v>10</v>
      </c>
      <c r="G1656" s="2" t="str">
        <f t="shared" si="129"/>
        <v/>
      </c>
      <c r="H1656" t="s">
        <v>1521</v>
      </c>
      <c r="I1656">
        <v>34188</v>
      </c>
      <c r="J1656">
        <v>827</v>
      </c>
      <c r="K1656">
        <v>823</v>
      </c>
      <c r="L1656" t="s">
        <v>31</v>
      </c>
      <c r="M1656" t="s">
        <v>40</v>
      </c>
      <c r="N1656">
        <v>57</v>
      </c>
      <c r="O1656">
        <v>2190</v>
      </c>
      <c r="P1656">
        <v>15</v>
      </c>
      <c r="Q1656" t="s">
        <v>1675</v>
      </c>
      <c r="BE1656" s="1"/>
      <c r="BK1656" s="2"/>
    </row>
    <row r="1657" ht="15" customHeight="1">
      <c r="A1657" t="str">
        <f t="shared" si="125"/>
        <v>2019_06_838_11</v>
      </c>
      <c r="B1657" t="str">
        <f t="shared" si="126"/>
        <v>2019_06_34208</v>
      </c>
      <c r="C1657" s="1" t="s">
        <v>1520</v>
      </c>
      <c r="D1657">
        <f t="shared" si="127"/>
        <v>1656</v>
      </c>
      <c r="E1657">
        <v>838</v>
      </c>
      <c r="F1657">
        <f t="shared" si="128"/>
        <v>11</v>
      </c>
      <c r="G1657" s="2" t="str">
        <f t="shared" si="129"/>
        <v/>
      </c>
      <c r="H1657" t="s">
        <v>1521</v>
      </c>
      <c r="I1657">
        <v>34208</v>
      </c>
      <c r="J1657">
        <v>823</v>
      </c>
      <c r="K1657">
        <v>827</v>
      </c>
      <c r="L1657" t="s">
        <v>31</v>
      </c>
      <c r="M1657" t="s">
        <v>40</v>
      </c>
      <c r="N1657">
        <v>127</v>
      </c>
      <c r="O1657">
        <v>2190</v>
      </c>
      <c r="P1657">
        <v>15</v>
      </c>
      <c r="Q1657" t="s">
        <v>1676</v>
      </c>
      <c r="BE1657" s="1"/>
      <c r="BK1657" s="2"/>
    </row>
    <row r="1658" ht="15" customHeight="1">
      <c r="A1658" t="str">
        <f t="shared" si="125"/>
        <v>2019_06_838_12</v>
      </c>
      <c r="B1658" t="str">
        <f t="shared" si="126"/>
        <v>2019_06_34217</v>
      </c>
      <c r="C1658" s="1" t="s">
        <v>1520</v>
      </c>
      <c r="D1658">
        <f t="shared" si="127"/>
        <v>1657</v>
      </c>
      <c r="E1658">
        <v>838</v>
      </c>
      <c r="F1658">
        <f t="shared" si="128"/>
        <v>12</v>
      </c>
      <c r="G1658" s="2" t="str">
        <f t="shared" si="129"/>
        <v>x</v>
      </c>
      <c r="H1658" t="s">
        <v>1521</v>
      </c>
      <c r="I1658">
        <v>34217</v>
      </c>
      <c r="J1658">
        <v>827</v>
      </c>
      <c r="K1658">
        <v>823</v>
      </c>
      <c r="L1658" t="s">
        <v>40</v>
      </c>
      <c r="M1658" t="s">
        <v>40</v>
      </c>
      <c r="N1658">
        <v>37</v>
      </c>
      <c r="O1658">
        <v>2190</v>
      </c>
      <c r="P1658">
        <v>15</v>
      </c>
      <c r="Q1658" t="s">
        <v>1677</v>
      </c>
      <c r="BE1658" s="1"/>
      <c r="BK1658" s="2"/>
    </row>
    <row r="1659" ht="15" customHeight="1">
      <c r="A1659" t="str">
        <f t="shared" si="125"/>
        <v>2019_06_868_1</v>
      </c>
      <c r="B1659" t="str">
        <f t="shared" si="126"/>
        <v>2019_06_30295</v>
      </c>
      <c r="C1659" s="1" t="s">
        <v>1520</v>
      </c>
      <c r="D1659">
        <f t="shared" si="127"/>
        <v>1658</v>
      </c>
      <c r="E1659">
        <v>868</v>
      </c>
      <c r="F1659">
        <f t="shared" si="128"/>
        <v>1</v>
      </c>
      <c r="G1659" s="2" t="str">
        <f t="shared" si="129"/>
        <v/>
      </c>
      <c r="H1659" t="s">
        <v>1521</v>
      </c>
      <c r="I1659">
        <v>30295</v>
      </c>
      <c r="J1659">
        <v>853</v>
      </c>
      <c r="K1659">
        <v>857</v>
      </c>
      <c r="L1659" t="s">
        <v>19</v>
      </c>
      <c r="M1659" t="s">
        <v>20</v>
      </c>
      <c r="N1659">
        <v>244</v>
      </c>
      <c r="O1659">
        <v>7757</v>
      </c>
      <c r="P1659">
        <v>15</v>
      </c>
      <c r="Q1659" t="s">
        <v>1678</v>
      </c>
      <c r="BE1659" s="1"/>
      <c r="BK1659" s="2"/>
    </row>
    <row r="1660" ht="15" customHeight="1">
      <c r="A1660" t="str">
        <f t="shared" si="125"/>
        <v>2019_06_868_2</v>
      </c>
      <c r="B1660" t="str">
        <f t="shared" si="126"/>
        <v>2019_06_31063</v>
      </c>
      <c r="C1660" s="1" t="s">
        <v>1520</v>
      </c>
      <c r="D1660">
        <f t="shared" si="127"/>
        <v>1659</v>
      </c>
      <c r="E1660">
        <v>868</v>
      </c>
      <c r="F1660">
        <f t="shared" si="128"/>
        <v>2</v>
      </c>
      <c r="G1660" s="2" t="str">
        <f t="shared" si="129"/>
        <v/>
      </c>
      <c r="H1660" t="s">
        <v>1521</v>
      </c>
      <c r="I1660">
        <v>31063</v>
      </c>
      <c r="J1660">
        <v>857</v>
      </c>
      <c r="K1660">
        <v>853</v>
      </c>
      <c r="L1660" t="s">
        <v>31</v>
      </c>
      <c r="M1660" t="s">
        <v>20</v>
      </c>
      <c r="N1660">
        <v>459</v>
      </c>
      <c r="O1660">
        <v>7757</v>
      </c>
      <c r="P1660">
        <v>15</v>
      </c>
      <c r="Q1660" t="s">
        <v>1679</v>
      </c>
      <c r="BE1660" s="1"/>
      <c r="BK1660" s="2"/>
    </row>
    <row r="1661" ht="15" customHeight="1">
      <c r="A1661" t="str">
        <f t="shared" si="125"/>
        <v>2019_06_868_3</v>
      </c>
      <c r="B1661" t="str">
        <f t="shared" si="126"/>
        <v>2019_06_31138</v>
      </c>
      <c r="C1661" s="1" t="s">
        <v>1520</v>
      </c>
      <c r="D1661">
        <f t="shared" si="127"/>
        <v>1660</v>
      </c>
      <c r="E1661">
        <v>868</v>
      </c>
      <c r="F1661">
        <f t="shared" si="128"/>
        <v>3</v>
      </c>
      <c r="G1661" s="2" t="str">
        <f t="shared" si="129"/>
        <v/>
      </c>
      <c r="H1661" t="s">
        <v>1521</v>
      </c>
      <c r="I1661">
        <v>31138</v>
      </c>
      <c r="J1661">
        <v>853</v>
      </c>
      <c r="K1661">
        <v>857</v>
      </c>
      <c r="L1661" t="s">
        <v>31</v>
      </c>
      <c r="M1661" t="s">
        <v>20</v>
      </c>
      <c r="N1661">
        <v>429</v>
      </c>
      <c r="O1661">
        <v>7757</v>
      </c>
      <c r="P1661">
        <v>15</v>
      </c>
      <c r="Q1661" t="s">
        <v>1680</v>
      </c>
      <c r="BE1661" s="1"/>
      <c r="BK1661" s="2"/>
    </row>
    <row r="1662" ht="15" customHeight="1">
      <c r="A1662" t="str">
        <f t="shared" si="125"/>
        <v>2019_06_868_4</v>
      </c>
      <c r="B1662" t="str">
        <f t="shared" si="126"/>
        <v>2019_06_31148</v>
      </c>
      <c r="C1662" s="1" t="s">
        <v>1520</v>
      </c>
      <c r="D1662">
        <f t="shared" si="127"/>
        <v>1661</v>
      </c>
      <c r="E1662">
        <v>868</v>
      </c>
      <c r="F1662">
        <f t="shared" si="128"/>
        <v>4</v>
      </c>
      <c r="G1662" s="2" t="str">
        <f t="shared" si="129"/>
        <v/>
      </c>
      <c r="H1662" t="s">
        <v>1521</v>
      </c>
      <c r="I1662">
        <v>31148</v>
      </c>
      <c r="J1662">
        <v>857</v>
      </c>
      <c r="K1662">
        <v>853</v>
      </c>
      <c r="L1662" t="s">
        <v>31</v>
      </c>
      <c r="M1662" t="s">
        <v>20</v>
      </c>
      <c r="N1662">
        <v>486</v>
      </c>
      <c r="O1662">
        <v>7757</v>
      </c>
      <c r="P1662">
        <v>15</v>
      </c>
      <c r="Q1662" t="s">
        <v>1681</v>
      </c>
      <c r="BE1662" s="1"/>
      <c r="BK1662" s="2"/>
    </row>
    <row r="1663" ht="15" customHeight="1">
      <c r="A1663" t="str">
        <f t="shared" si="125"/>
        <v>2019_06_868_5</v>
      </c>
      <c r="B1663" t="str">
        <f t="shared" si="126"/>
        <v>2019_06_31423</v>
      </c>
      <c r="C1663" s="1" t="s">
        <v>1520</v>
      </c>
      <c r="D1663">
        <f t="shared" si="127"/>
        <v>1662</v>
      </c>
      <c r="E1663">
        <v>868</v>
      </c>
      <c r="F1663">
        <f t="shared" si="128"/>
        <v>5</v>
      </c>
      <c r="G1663" s="2" t="str">
        <f t="shared" si="129"/>
        <v/>
      </c>
      <c r="H1663" t="s">
        <v>1521</v>
      </c>
      <c r="I1663">
        <v>31423</v>
      </c>
      <c r="J1663">
        <v>853</v>
      </c>
      <c r="K1663">
        <v>857</v>
      </c>
      <c r="L1663" t="s">
        <v>31</v>
      </c>
      <c r="M1663" t="s">
        <v>20</v>
      </c>
      <c r="N1663">
        <v>622</v>
      </c>
      <c r="O1663">
        <v>7757</v>
      </c>
      <c r="P1663">
        <v>15</v>
      </c>
      <c r="Q1663" t="s">
        <v>1682</v>
      </c>
      <c r="BE1663" s="1"/>
      <c r="BK1663" s="2"/>
    </row>
    <row r="1664" ht="15" customHeight="1">
      <c r="A1664" t="str">
        <f t="shared" si="125"/>
        <v>2019_06_868_6</v>
      </c>
      <c r="B1664" t="str">
        <f t="shared" si="126"/>
        <v>2019_06_31491</v>
      </c>
      <c r="C1664" s="1" t="s">
        <v>1520</v>
      </c>
      <c r="D1664">
        <f t="shared" si="127"/>
        <v>1663</v>
      </c>
      <c r="E1664">
        <v>868</v>
      </c>
      <c r="F1664">
        <f t="shared" si="128"/>
        <v>6</v>
      </c>
      <c r="G1664" s="2" t="str">
        <f t="shared" si="129"/>
        <v/>
      </c>
      <c r="H1664" t="s">
        <v>1521</v>
      </c>
      <c r="I1664">
        <v>31491</v>
      </c>
      <c r="J1664">
        <v>857</v>
      </c>
      <c r="K1664">
        <v>853</v>
      </c>
      <c r="L1664" t="s">
        <v>31</v>
      </c>
      <c r="M1664" t="s">
        <v>20</v>
      </c>
      <c r="N1664">
        <v>399</v>
      </c>
      <c r="O1664">
        <v>7757</v>
      </c>
      <c r="P1664">
        <v>15</v>
      </c>
      <c r="Q1664" t="s">
        <v>1683</v>
      </c>
      <c r="BE1664" s="1"/>
      <c r="BK1664" s="2"/>
    </row>
    <row r="1665" ht="15" customHeight="1">
      <c r="A1665" t="str">
        <f t="shared" si="125"/>
        <v>2019_06_868_7</v>
      </c>
      <c r="B1665" t="str">
        <f t="shared" si="126"/>
        <v>2019_06_31514</v>
      </c>
      <c r="C1665" s="1" t="s">
        <v>1520</v>
      </c>
      <c r="D1665">
        <f t="shared" si="127"/>
        <v>1664</v>
      </c>
      <c r="E1665">
        <v>868</v>
      </c>
      <c r="F1665">
        <f t="shared" si="128"/>
        <v>7</v>
      </c>
      <c r="G1665" s="2" t="str">
        <f t="shared" si="129"/>
        <v/>
      </c>
      <c r="H1665" t="s">
        <v>1521</v>
      </c>
      <c r="I1665">
        <v>31514</v>
      </c>
      <c r="J1665">
        <v>853</v>
      </c>
      <c r="K1665">
        <v>857</v>
      </c>
      <c r="L1665" t="s">
        <v>31</v>
      </c>
      <c r="M1665" t="s">
        <v>20</v>
      </c>
      <c r="N1665">
        <v>298</v>
      </c>
      <c r="O1665">
        <v>7757</v>
      </c>
      <c r="P1665">
        <v>15</v>
      </c>
      <c r="Q1665" t="s">
        <v>1684</v>
      </c>
      <c r="BE1665" s="1"/>
      <c r="BK1665" s="2"/>
    </row>
    <row r="1666" ht="15" customHeight="1">
      <c r="A1666" t="str">
        <f t="shared" ref="A1666:A1729" si="130">CONCATENATE($C1666,"_",$E1666,"_",$F1666)</f>
        <v>2019_06_868_8</v>
      </c>
      <c r="B1666" t="str">
        <f t="shared" ref="B1666:B1729" si="131">CONCATENATE($C1666,"_",$I1666)</f>
        <v>2019_06_31552</v>
      </c>
      <c r="C1666" s="1" t="s">
        <v>1520</v>
      </c>
      <c r="D1666">
        <f t="shared" ref="D1666:D1729" si="132">IF(ISNUMBER($D1665),$D1665+1,1)</f>
        <v>1665</v>
      </c>
      <c r="E1666">
        <v>868</v>
      </c>
      <c r="F1666">
        <f t="shared" ref="F1666:F1729" si="133">IF($E1666="","",IF($E1666=$E1665,$F1665+1,1))</f>
        <v>8</v>
      </c>
      <c r="G1666" s="2" t="str">
        <f t="shared" ref="G1666:G1729" si="134">IF($E1667=$E1666,"","x")</f>
        <v/>
      </c>
      <c r="H1666" t="s">
        <v>1521</v>
      </c>
      <c r="I1666">
        <v>31552</v>
      </c>
      <c r="J1666">
        <v>857</v>
      </c>
      <c r="K1666">
        <v>853</v>
      </c>
      <c r="L1666" t="s">
        <v>31</v>
      </c>
      <c r="M1666" t="s">
        <v>20</v>
      </c>
      <c r="N1666">
        <v>188</v>
      </c>
      <c r="O1666">
        <v>7757</v>
      </c>
      <c r="P1666">
        <v>15</v>
      </c>
      <c r="Q1666" t="s">
        <v>1685</v>
      </c>
      <c r="BE1666" s="1"/>
      <c r="BK1666" s="2"/>
    </row>
    <row r="1667" ht="15" customHeight="1">
      <c r="A1667" t="str">
        <f t="shared" si="130"/>
        <v>2019_06_868_9</v>
      </c>
      <c r="B1667" t="str">
        <f t="shared" si="131"/>
        <v>2019_06_32280</v>
      </c>
      <c r="C1667" s="1" t="s">
        <v>1520</v>
      </c>
      <c r="D1667">
        <f t="shared" si="132"/>
        <v>1666</v>
      </c>
      <c r="E1667">
        <v>868</v>
      </c>
      <c r="F1667">
        <f t="shared" si="133"/>
        <v>9</v>
      </c>
      <c r="G1667" s="2" t="str">
        <f t="shared" si="134"/>
        <v/>
      </c>
      <c r="H1667" t="s">
        <v>1521</v>
      </c>
      <c r="I1667">
        <v>32280</v>
      </c>
      <c r="J1667">
        <v>853</v>
      </c>
      <c r="K1667">
        <v>857</v>
      </c>
      <c r="L1667" t="s">
        <v>31</v>
      </c>
      <c r="M1667" t="s">
        <v>20</v>
      </c>
      <c r="N1667">
        <v>696</v>
      </c>
      <c r="O1667">
        <v>7757</v>
      </c>
      <c r="P1667">
        <v>15</v>
      </c>
      <c r="Q1667" t="s">
        <v>1686</v>
      </c>
      <c r="BE1667" s="1"/>
      <c r="BK1667" s="2"/>
    </row>
    <row r="1668" ht="15" customHeight="1">
      <c r="A1668" t="str">
        <f t="shared" si="130"/>
        <v>2019_06_868_10</v>
      </c>
      <c r="B1668" t="str">
        <f t="shared" si="131"/>
        <v>2019_06_32365</v>
      </c>
      <c r="C1668" s="1" t="s">
        <v>1520</v>
      </c>
      <c r="D1668">
        <f t="shared" si="132"/>
        <v>1667</v>
      </c>
      <c r="E1668">
        <v>868</v>
      </c>
      <c r="F1668">
        <f t="shared" si="133"/>
        <v>10</v>
      </c>
      <c r="G1668" s="2" t="str">
        <f t="shared" si="134"/>
        <v/>
      </c>
      <c r="H1668" t="s">
        <v>1521</v>
      </c>
      <c r="I1668">
        <v>32365</v>
      </c>
      <c r="J1668">
        <v>857</v>
      </c>
      <c r="K1668">
        <v>853</v>
      </c>
      <c r="L1668" t="s">
        <v>31</v>
      </c>
      <c r="M1668" t="s">
        <v>20</v>
      </c>
      <c r="N1668">
        <v>761</v>
      </c>
      <c r="O1668">
        <v>7757</v>
      </c>
      <c r="P1668">
        <v>15</v>
      </c>
      <c r="Q1668" t="s">
        <v>1687</v>
      </c>
      <c r="BE1668" s="1"/>
      <c r="BK1668" s="2"/>
    </row>
    <row r="1669" ht="15" customHeight="1">
      <c r="A1669" t="str">
        <f t="shared" si="130"/>
        <v>2019_06_868_11</v>
      </c>
      <c r="B1669" t="str">
        <f t="shared" si="131"/>
        <v>2019_06_32970</v>
      </c>
      <c r="C1669" s="1" t="s">
        <v>1520</v>
      </c>
      <c r="D1669">
        <f t="shared" si="132"/>
        <v>1668</v>
      </c>
      <c r="E1669">
        <v>868</v>
      </c>
      <c r="F1669">
        <f t="shared" si="133"/>
        <v>11</v>
      </c>
      <c r="G1669" s="2" t="str">
        <f t="shared" si="134"/>
        <v/>
      </c>
      <c r="H1669" t="s">
        <v>1521</v>
      </c>
      <c r="I1669">
        <v>32970</v>
      </c>
      <c r="J1669">
        <v>853</v>
      </c>
      <c r="K1669">
        <v>857</v>
      </c>
      <c r="L1669" t="s">
        <v>31</v>
      </c>
      <c r="M1669" t="s">
        <v>20</v>
      </c>
      <c r="N1669">
        <v>1263</v>
      </c>
      <c r="O1669">
        <v>7757</v>
      </c>
      <c r="P1669">
        <v>15</v>
      </c>
      <c r="Q1669" t="s">
        <v>1688</v>
      </c>
      <c r="BE1669" s="1"/>
      <c r="BK1669" s="2"/>
    </row>
    <row r="1670" ht="15" customHeight="1">
      <c r="A1670" t="str">
        <f t="shared" si="130"/>
        <v>2019_06_868_12</v>
      </c>
      <c r="B1670" t="str">
        <f t="shared" si="131"/>
        <v>2019_06_32983</v>
      </c>
      <c r="C1670" s="1" t="s">
        <v>1520</v>
      </c>
      <c r="D1670">
        <f t="shared" si="132"/>
        <v>1669</v>
      </c>
      <c r="E1670">
        <v>868</v>
      </c>
      <c r="F1670">
        <f t="shared" si="133"/>
        <v>12</v>
      </c>
      <c r="G1670" s="2" t="str">
        <f t="shared" si="134"/>
        <v/>
      </c>
      <c r="H1670" t="s">
        <v>1521</v>
      </c>
      <c r="I1670">
        <v>32983</v>
      </c>
      <c r="J1670">
        <v>857</v>
      </c>
      <c r="K1670">
        <v>853</v>
      </c>
      <c r="L1670" t="s">
        <v>31</v>
      </c>
      <c r="M1670" t="s">
        <v>20</v>
      </c>
      <c r="N1670">
        <v>1140</v>
      </c>
      <c r="O1670">
        <v>7757</v>
      </c>
      <c r="P1670">
        <v>15</v>
      </c>
      <c r="Q1670" t="s">
        <v>1689</v>
      </c>
      <c r="BE1670" s="1"/>
      <c r="BK1670" s="2"/>
    </row>
    <row r="1671" ht="15" customHeight="1">
      <c r="A1671" t="str">
        <f t="shared" si="130"/>
        <v>2019_06_868_13</v>
      </c>
      <c r="B1671" t="str">
        <f t="shared" si="131"/>
        <v>2019_06_33240</v>
      </c>
      <c r="C1671" s="1" t="s">
        <v>1520</v>
      </c>
      <c r="D1671">
        <f t="shared" si="132"/>
        <v>1670</v>
      </c>
      <c r="E1671">
        <v>868</v>
      </c>
      <c r="F1671">
        <f t="shared" si="133"/>
        <v>13</v>
      </c>
      <c r="G1671" s="2" t="str">
        <f t="shared" si="134"/>
        <v/>
      </c>
      <c r="H1671" t="s">
        <v>1521</v>
      </c>
      <c r="I1671">
        <v>33240</v>
      </c>
      <c r="J1671">
        <v>853</v>
      </c>
      <c r="K1671">
        <v>857</v>
      </c>
      <c r="L1671" t="s">
        <v>31</v>
      </c>
      <c r="M1671" t="s">
        <v>20</v>
      </c>
      <c r="N1671">
        <v>618</v>
      </c>
      <c r="O1671">
        <v>7757</v>
      </c>
      <c r="P1671">
        <v>15</v>
      </c>
      <c r="Q1671" t="s">
        <v>1690</v>
      </c>
      <c r="BE1671" s="1"/>
      <c r="BK1671" s="2"/>
    </row>
    <row r="1672" ht="15" customHeight="1">
      <c r="A1672" t="str">
        <f t="shared" si="130"/>
        <v>2019_06_868_14</v>
      </c>
      <c r="B1672" t="str">
        <f t="shared" si="131"/>
        <v>2019_06_33415</v>
      </c>
      <c r="C1672" s="1" t="s">
        <v>1520</v>
      </c>
      <c r="D1672">
        <f t="shared" si="132"/>
        <v>1671</v>
      </c>
      <c r="E1672">
        <v>868</v>
      </c>
      <c r="F1672">
        <f t="shared" si="133"/>
        <v>14</v>
      </c>
      <c r="G1672" s="2" t="str">
        <f t="shared" si="134"/>
        <v>x</v>
      </c>
      <c r="H1672" t="s">
        <v>1521</v>
      </c>
      <c r="I1672">
        <v>33415</v>
      </c>
      <c r="J1672">
        <v>857</v>
      </c>
      <c r="K1672">
        <v>853</v>
      </c>
      <c r="L1672" t="s">
        <v>20</v>
      </c>
      <c r="M1672" t="s">
        <v>20</v>
      </c>
      <c r="N1672">
        <v>133</v>
      </c>
      <c r="O1672">
        <v>7757</v>
      </c>
      <c r="P1672">
        <v>15</v>
      </c>
      <c r="Q1672" t="s">
        <v>1691</v>
      </c>
      <c r="BE1672" s="1"/>
      <c r="BK1672" s="2"/>
    </row>
    <row r="1673" ht="15" customHeight="1">
      <c r="A1673" t="str">
        <f t="shared" si="130"/>
        <v>2019_06_928_1</v>
      </c>
      <c r="B1673" t="str">
        <f t="shared" si="131"/>
        <v>2019_06_30307</v>
      </c>
      <c r="C1673" s="1" t="s">
        <v>1520</v>
      </c>
      <c r="D1673">
        <f t="shared" si="132"/>
        <v>1672</v>
      </c>
      <c r="E1673">
        <v>928</v>
      </c>
      <c r="F1673">
        <f t="shared" si="133"/>
        <v>1</v>
      </c>
      <c r="G1673" s="2" t="str">
        <f t="shared" si="134"/>
        <v/>
      </c>
      <c r="H1673" t="s">
        <v>1521</v>
      </c>
      <c r="I1673">
        <v>30307</v>
      </c>
      <c r="J1673">
        <v>913</v>
      </c>
      <c r="K1673">
        <v>917</v>
      </c>
      <c r="L1673" t="s">
        <v>19</v>
      </c>
      <c r="M1673" t="s">
        <v>20</v>
      </c>
      <c r="N1673">
        <v>47</v>
      </c>
      <c r="O1673">
        <v>620</v>
      </c>
      <c r="P1673">
        <v>10</v>
      </c>
      <c r="Q1673" t="s">
        <v>1692</v>
      </c>
      <c r="BE1673" s="1"/>
      <c r="BK1673" s="2"/>
    </row>
    <row r="1674" ht="15" customHeight="1">
      <c r="A1674" t="str">
        <f t="shared" si="130"/>
        <v>2019_06_928_2</v>
      </c>
      <c r="B1674" t="str">
        <f t="shared" si="131"/>
        <v>2019_06_30558</v>
      </c>
      <c r="C1674" s="1" t="s">
        <v>1520</v>
      </c>
      <c r="D1674">
        <f t="shared" si="132"/>
        <v>1673</v>
      </c>
      <c r="E1674">
        <v>928</v>
      </c>
      <c r="F1674">
        <f t="shared" si="133"/>
        <v>2</v>
      </c>
      <c r="G1674" s="2" t="str">
        <f t="shared" si="134"/>
        <v/>
      </c>
      <c r="H1674" t="s">
        <v>1521</v>
      </c>
      <c r="I1674">
        <v>30558</v>
      </c>
      <c r="J1674">
        <v>917</v>
      </c>
      <c r="K1674">
        <v>913</v>
      </c>
      <c r="L1674" t="s">
        <v>31</v>
      </c>
      <c r="M1674" t="s">
        <v>20</v>
      </c>
      <c r="N1674">
        <v>50</v>
      </c>
      <c r="O1674">
        <v>620</v>
      </c>
      <c r="P1674">
        <v>10</v>
      </c>
      <c r="Q1674" t="s">
        <v>1693</v>
      </c>
      <c r="BE1674" s="1"/>
      <c r="BK1674" s="2"/>
    </row>
    <row r="1675" ht="15" customHeight="1">
      <c r="A1675" t="str">
        <f t="shared" si="130"/>
        <v>2019_06_928_3</v>
      </c>
      <c r="B1675" t="str">
        <f t="shared" si="131"/>
        <v>2019_06_31153</v>
      </c>
      <c r="C1675" s="1" t="s">
        <v>1520</v>
      </c>
      <c r="D1675">
        <f t="shared" si="132"/>
        <v>1674</v>
      </c>
      <c r="E1675">
        <v>928</v>
      </c>
      <c r="F1675">
        <f t="shared" si="133"/>
        <v>3</v>
      </c>
      <c r="G1675" s="2" t="str">
        <f t="shared" si="134"/>
        <v/>
      </c>
      <c r="H1675" t="s">
        <v>1521</v>
      </c>
      <c r="I1675">
        <v>31153</v>
      </c>
      <c r="J1675">
        <v>913</v>
      </c>
      <c r="K1675">
        <v>917</v>
      </c>
      <c r="L1675" t="s">
        <v>31</v>
      </c>
      <c r="M1675" t="s">
        <v>20</v>
      </c>
      <c r="N1675">
        <v>140</v>
      </c>
      <c r="O1675">
        <v>620</v>
      </c>
      <c r="P1675">
        <v>10</v>
      </c>
      <c r="Q1675" t="s">
        <v>1694</v>
      </c>
      <c r="BE1675" s="1"/>
      <c r="BK1675" s="2"/>
    </row>
    <row r="1676" ht="15" customHeight="1">
      <c r="A1676" t="str">
        <f t="shared" si="130"/>
        <v>2019_06_928_4</v>
      </c>
      <c r="B1676" t="str">
        <f t="shared" si="131"/>
        <v>2019_06_31185</v>
      </c>
      <c r="C1676" s="1" t="s">
        <v>1520</v>
      </c>
      <c r="D1676">
        <f t="shared" si="132"/>
        <v>1675</v>
      </c>
      <c r="E1676">
        <v>928</v>
      </c>
      <c r="F1676">
        <f t="shared" si="133"/>
        <v>4</v>
      </c>
      <c r="G1676" s="2" t="str">
        <f t="shared" si="134"/>
        <v/>
      </c>
      <c r="H1676" t="s">
        <v>1521</v>
      </c>
      <c r="I1676">
        <v>31185</v>
      </c>
      <c r="J1676">
        <v>917</v>
      </c>
      <c r="K1676">
        <v>913</v>
      </c>
      <c r="L1676" t="s">
        <v>31</v>
      </c>
      <c r="M1676" t="s">
        <v>20</v>
      </c>
      <c r="N1676">
        <v>66</v>
      </c>
      <c r="O1676">
        <v>620</v>
      </c>
      <c r="P1676">
        <v>10</v>
      </c>
      <c r="Q1676" t="s">
        <v>1695</v>
      </c>
      <c r="BE1676" s="1"/>
      <c r="BK1676" s="2"/>
    </row>
    <row r="1677" ht="15" customHeight="1">
      <c r="A1677" t="str">
        <f t="shared" si="130"/>
        <v>2019_06_928_5</v>
      </c>
      <c r="B1677" t="str">
        <f t="shared" si="131"/>
        <v>2019_06_31257</v>
      </c>
      <c r="C1677" s="1" t="s">
        <v>1520</v>
      </c>
      <c r="D1677">
        <f t="shared" si="132"/>
        <v>1676</v>
      </c>
      <c r="E1677">
        <v>928</v>
      </c>
      <c r="F1677">
        <f t="shared" si="133"/>
        <v>5</v>
      </c>
      <c r="G1677" s="2" t="str">
        <f t="shared" si="134"/>
        <v/>
      </c>
      <c r="H1677" t="s">
        <v>1521</v>
      </c>
      <c r="I1677">
        <v>31257</v>
      </c>
      <c r="J1677">
        <v>913</v>
      </c>
      <c r="K1677">
        <v>917</v>
      </c>
      <c r="L1677" t="s">
        <v>31</v>
      </c>
      <c r="M1677" t="s">
        <v>20</v>
      </c>
      <c r="N1677">
        <v>106</v>
      </c>
      <c r="O1677">
        <v>620</v>
      </c>
      <c r="P1677">
        <v>10</v>
      </c>
      <c r="Q1677" t="s">
        <v>1696</v>
      </c>
      <c r="BE1677" s="1"/>
      <c r="BK1677" s="2"/>
    </row>
    <row r="1678" ht="15" customHeight="1">
      <c r="A1678" t="str">
        <f t="shared" si="130"/>
        <v>2019_06_928_6</v>
      </c>
      <c r="B1678" t="str">
        <f t="shared" si="131"/>
        <v>2019_06_31278</v>
      </c>
      <c r="C1678" s="1" t="s">
        <v>1520</v>
      </c>
      <c r="D1678">
        <f t="shared" si="132"/>
        <v>1677</v>
      </c>
      <c r="E1678">
        <v>928</v>
      </c>
      <c r="F1678">
        <f t="shared" si="133"/>
        <v>6</v>
      </c>
      <c r="G1678" s="2" t="str">
        <f t="shared" si="134"/>
        <v/>
      </c>
      <c r="H1678" t="s">
        <v>1521</v>
      </c>
      <c r="I1678">
        <v>31278</v>
      </c>
      <c r="J1678">
        <v>917</v>
      </c>
      <c r="K1678">
        <v>913</v>
      </c>
      <c r="L1678" t="s">
        <v>31</v>
      </c>
      <c r="M1678" t="s">
        <v>20</v>
      </c>
      <c r="N1678">
        <v>36</v>
      </c>
      <c r="O1678">
        <v>620</v>
      </c>
      <c r="P1678">
        <v>10</v>
      </c>
      <c r="Q1678" t="s">
        <v>1697</v>
      </c>
      <c r="BE1678" s="1"/>
      <c r="BK1678" s="2"/>
    </row>
    <row r="1679" ht="15" customHeight="1">
      <c r="A1679" t="str">
        <f t="shared" si="130"/>
        <v>2019_06_928_7</v>
      </c>
      <c r="B1679" t="str">
        <f t="shared" si="131"/>
        <v>2019_06_33536</v>
      </c>
      <c r="C1679" s="1" t="s">
        <v>1520</v>
      </c>
      <c r="D1679">
        <f t="shared" si="132"/>
        <v>1678</v>
      </c>
      <c r="E1679">
        <v>928</v>
      </c>
      <c r="F1679">
        <f t="shared" si="133"/>
        <v>7</v>
      </c>
      <c r="G1679" s="2" t="str">
        <f t="shared" si="134"/>
        <v/>
      </c>
      <c r="H1679" t="s">
        <v>1521</v>
      </c>
      <c r="I1679">
        <v>33536</v>
      </c>
      <c r="J1679">
        <v>913</v>
      </c>
      <c r="K1679">
        <v>917</v>
      </c>
      <c r="L1679" t="s">
        <v>31</v>
      </c>
      <c r="M1679" t="s">
        <v>20</v>
      </c>
      <c r="N1679">
        <v>84</v>
      </c>
      <c r="O1679">
        <v>620</v>
      </c>
      <c r="P1679">
        <v>10</v>
      </c>
      <c r="Q1679" t="s">
        <v>1698</v>
      </c>
      <c r="BE1679" s="1"/>
      <c r="BK1679" s="2"/>
    </row>
    <row r="1680" ht="15" customHeight="1">
      <c r="A1680" t="str">
        <f t="shared" si="130"/>
        <v>2019_06_928_8</v>
      </c>
      <c r="B1680" t="str">
        <f t="shared" si="131"/>
        <v>2019_06_33554</v>
      </c>
      <c r="C1680" s="1" t="s">
        <v>1520</v>
      </c>
      <c r="D1680">
        <f t="shared" si="132"/>
        <v>1679</v>
      </c>
      <c r="E1680">
        <v>928</v>
      </c>
      <c r="F1680">
        <f t="shared" si="133"/>
        <v>8</v>
      </c>
      <c r="G1680" s="2" t="str">
        <f t="shared" si="134"/>
        <v/>
      </c>
      <c r="H1680" t="s">
        <v>1521</v>
      </c>
      <c r="I1680">
        <v>33554</v>
      </c>
      <c r="J1680">
        <v>917</v>
      </c>
      <c r="K1680">
        <v>913</v>
      </c>
      <c r="L1680" t="s">
        <v>31</v>
      </c>
      <c r="M1680" t="s">
        <v>20</v>
      </c>
      <c r="N1680">
        <v>62</v>
      </c>
      <c r="O1680">
        <v>620</v>
      </c>
      <c r="P1680">
        <v>10</v>
      </c>
      <c r="Q1680" t="s">
        <v>1699</v>
      </c>
      <c r="BE1680" s="1"/>
      <c r="BK1680" s="2"/>
    </row>
    <row r="1681" ht="15" customHeight="1">
      <c r="A1681" t="str">
        <f t="shared" si="130"/>
        <v>2019_06_928_9</v>
      </c>
      <c r="B1681" t="str">
        <f t="shared" si="131"/>
        <v>2019_06_33590</v>
      </c>
      <c r="C1681" s="1" t="s">
        <v>1520</v>
      </c>
      <c r="D1681">
        <f t="shared" si="132"/>
        <v>1680</v>
      </c>
      <c r="E1681">
        <v>928</v>
      </c>
      <c r="F1681">
        <f t="shared" si="133"/>
        <v>9</v>
      </c>
      <c r="G1681" s="2" t="str">
        <f t="shared" si="134"/>
        <v>x</v>
      </c>
      <c r="H1681" t="s">
        <v>1521</v>
      </c>
      <c r="I1681">
        <v>33590</v>
      </c>
      <c r="J1681">
        <v>913</v>
      </c>
      <c r="K1681">
        <v>917</v>
      </c>
      <c r="L1681" t="s">
        <v>20</v>
      </c>
      <c r="M1681" t="s">
        <v>20</v>
      </c>
      <c r="N1681">
        <v>8</v>
      </c>
      <c r="O1681">
        <v>620</v>
      </c>
      <c r="P1681">
        <v>10</v>
      </c>
      <c r="Q1681" t="s">
        <v>1700</v>
      </c>
      <c r="BE1681" s="1"/>
      <c r="BK1681" s="2"/>
    </row>
    <row r="1682" ht="15" customHeight="1">
      <c r="A1682" t="str">
        <f t="shared" si="130"/>
        <v>2019_06_958_1</v>
      </c>
      <c r="B1682" t="str">
        <f t="shared" si="131"/>
        <v>2019_06_30720</v>
      </c>
      <c r="C1682" s="1" t="s">
        <v>1520</v>
      </c>
      <c r="D1682">
        <f t="shared" si="132"/>
        <v>1681</v>
      </c>
      <c r="E1682">
        <v>958</v>
      </c>
      <c r="F1682">
        <f t="shared" si="133"/>
        <v>1</v>
      </c>
      <c r="G1682" s="2" t="str">
        <f t="shared" si="134"/>
        <v/>
      </c>
      <c r="H1682" t="s">
        <v>1521</v>
      </c>
      <c r="I1682">
        <v>30720</v>
      </c>
      <c r="J1682">
        <v>943</v>
      </c>
      <c r="K1682">
        <v>947</v>
      </c>
      <c r="L1682" t="s">
        <v>19</v>
      </c>
      <c r="M1682" t="s">
        <v>20</v>
      </c>
      <c r="N1682">
        <v>466</v>
      </c>
      <c r="O1682">
        <v>1672</v>
      </c>
      <c r="P1682">
        <v>10</v>
      </c>
      <c r="Q1682" t="s">
        <v>1701</v>
      </c>
      <c r="BE1682" s="1"/>
      <c r="BK1682" s="2"/>
    </row>
    <row r="1683" ht="15" customHeight="1">
      <c r="A1683" t="str">
        <f t="shared" si="130"/>
        <v>2019_06_958_2</v>
      </c>
      <c r="B1683" t="str">
        <f t="shared" si="131"/>
        <v>2019_06_34129</v>
      </c>
      <c r="C1683" s="1" t="s">
        <v>1520</v>
      </c>
      <c r="D1683">
        <f t="shared" si="132"/>
        <v>1682</v>
      </c>
      <c r="E1683">
        <v>958</v>
      </c>
      <c r="F1683">
        <f t="shared" si="133"/>
        <v>2</v>
      </c>
      <c r="G1683" s="2" t="str">
        <f t="shared" si="134"/>
        <v/>
      </c>
      <c r="H1683" t="s">
        <v>1521</v>
      </c>
      <c r="I1683">
        <v>34129</v>
      </c>
      <c r="J1683">
        <v>947</v>
      </c>
      <c r="K1683">
        <v>943</v>
      </c>
      <c r="L1683" t="s">
        <v>31</v>
      </c>
      <c r="M1683" t="s">
        <v>20</v>
      </c>
      <c r="N1683">
        <v>433</v>
      </c>
      <c r="O1683">
        <v>1672</v>
      </c>
      <c r="P1683">
        <v>10</v>
      </c>
      <c r="Q1683" t="s">
        <v>1702</v>
      </c>
      <c r="BE1683" s="1"/>
      <c r="BK1683" s="2"/>
    </row>
    <row r="1684" ht="15" customHeight="1">
      <c r="A1684" t="str">
        <f t="shared" si="130"/>
        <v>2019_06_958_3</v>
      </c>
      <c r="B1684" t="str">
        <f t="shared" si="131"/>
        <v>2019_06_34146</v>
      </c>
      <c r="C1684" s="1" t="s">
        <v>1520</v>
      </c>
      <c r="D1684">
        <f t="shared" si="132"/>
        <v>1683</v>
      </c>
      <c r="E1684">
        <v>958</v>
      </c>
      <c r="F1684">
        <f t="shared" si="133"/>
        <v>3</v>
      </c>
      <c r="G1684" s="2" t="str">
        <f t="shared" si="134"/>
        <v/>
      </c>
      <c r="H1684" t="s">
        <v>1521</v>
      </c>
      <c r="I1684">
        <v>34146</v>
      </c>
      <c r="J1684">
        <v>943</v>
      </c>
      <c r="K1684">
        <v>947</v>
      </c>
      <c r="L1684" t="s">
        <v>31</v>
      </c>
      <c r="M1684" t="s">
        <v>20</v>
      </c>
      <c r="N1684">
        <v>254</v>
      </c>
      <c r="O1684">
        <v>1672</v>
      </c>
      <c r="P1684">
        <v>10</v>
      </c>
      <c r="Q1684" t="s">
        <v>1703</v>
      </c>
      <c r="BE1684" s="1"/>
      <c r="BK1684" s="2"/>
    </row>
    <row r="1685" ht="15" customHeight="1">
      <c r="A1685" t="str">
        <f t="shared" si="130"/>
        <v>2019_06_958_4</v>
      </c>
      <c r="B1685" t="str">
        <f t="shared" si="131"/>
        <v>2019_06_34195</v>
      </c>
      <c r="C1685" s="1" t="s">
        <v>1520</v>
      </c>
      <c r="D1685">
        <f t="shared" si="132"/>
        <v>1684</v>
      </c>
      <c r="E1685">
        <v>958</v>
      </c>
      <c r="F1685">
        <f t="shared" si="133"/>
        <v>4</v>
      </c>
      <c r="G1685" s="2" t="str">
        <f t="shared" si="134"/>
        <v/>
      </c>
      <c r="H1685" t="s">
        <v>1521</v>
      </c>
      <c r="I1685">
        <v>34195</v>
      </c>
      <c r="J1685">
        <v>947</v>
      </c>
      <c r="K1685">
        <v>943</v>
      </c>
      <c r="L1685" t="s">
        <v>31</v>
      </c>
      <c r="M1685" t="s">
        <v>20</v>
      </c>
      <c r="N1685">
        <v>196</v>
      </c>
      <c r="O1685">
        <v>1672</v>
      </c>
      <c r="P1685">
        <v>10</v>
      </c>
      <c r="Q1685" t="s">
        <v>1704</v>
      </c>
      <c r="BE1685" s="1"/>
      <c r="BK1685" s="2"/>
    </row>
    <row r="1686" ht="15" customHeight="1">
      <c r="A1686" t="str">
        <f t="shared" si="130"/>
        <v>2019_06_958_5</v>
      </c>
      <c r="B1686" t="str">
        <f t="shared" si="131"/>
        <v>2019_06_34684</v>
      </c>
      <c r="C1686" s="1" t="s">
        <v>1520</v>
      </c>
      <c r="D1686">
        <f t="shared" si="132"/>
        <v>1685</v>
      </c>
      <c r="E1686">
        <v>958</v>
      </c>
      <c r="F1686">
        <f t="shared" si="133"/>
        <v>5</v>
      </c>
      <c r="G1686" s="2" t="str">
        <f t="shared" si="134"/>
        <v/>
      </c>
      <c r="H1686" t="s">
        <v>1521</v>
      </c>
      <c r="I1686">
        <v>34684</v>
      </c>
      <c r="J1686">
        <v>943</v>
      </c>
      <c r="K1686">
        <v>947</v>
      </c>
      <c r="L1686" t="s">
        <v>31</v>
      </c>
      <c r="M1686" t="s">
        <v>20</v>
      </c>
      <c r="N1686">
        <v>202</v>
      </c>
      <c r="O1686">
        <v>1672</v>
      </c>
      <c r="P1686">
        <v>10</v>
      </c>
      <c r="Q1686" t="s">
        <v>1705</v>
      </c>
      <c r="BE1686" s="1"/>
      <c r="BK1686" s="2"/>
    </row>
    <row r="1687" ht="15" customHeight="1">
      <c r="A1687" t="str">
        <f t="shared" si="130"/>
        <v>2019_06_958_6</v>
      </c>
      <c r="B1687" t="str">
        <f t="shared" si="131"/>
        <v>2019_06_34703</v>
      </c>
      <c r="C1687" s="1" t="s">
        <v>1520</v>
      </c>
      <c r="D1687">
        <f t="shared" si="132"/>
        <v>1686</v>
      </c>
      <c r="E1687">
        <v>958</v>
      </c>
      <c r="F1687">
        <f t="shared" si="133"/>
        <v>6</v>
      </c>
      <c r="G1687" s="2" t="str">
        <f t="shared" si="134"/>
        <v/>
      </c>
      <c r="H1687" t="s">
        <v>1521</v>
      </c>
      <c r="I1687">
        <v>34703</v>
      </c>
      <c r="J1687">
        <v>947</v>
      </c>
      <c r="K1687">
        <v>943</v>
      </c>
      <c r="L1687" t="s">
        <v>31</v>
      </c>
      <c r="M1687" t="s">
        <v>20</v>
      </c>
      <c r="N1687">
        <v>28</v>
      </c>
      <c r="O1687">
        <v>1672</v>
      </c>
      <c r="P1687">
        <v>10</v>
      </c>
      <c r="Q1687" t="s">
        <v>1706</v>
      </c>
      <c r="BE1687" s="1"/>
      <c r="BK1687" s="2"/>
    </row>
    <row r="1688" ht="15" customHeight="1">
      <c r="A1688" t="str">
        <f t="shared" si="130"/>
        <v>2019_06_958_7</v>
      </c>
      <c r="B1688" t="str">
        <f t="shared" si="131"/>
        <v>2019_06_34708</v>
      </c>
      <c r="C1688" s="1" t="s">
        <v>1520</v>
      </c>
      <c r="D1688">
        <f t="shared" si="132"/>
        <v>1687</v>
      </c>
      <c r="E1688">
        <v>958</v>
      </c>
      <c r="F1688">
        <f t="shared" si="133"/>
        <v>7</v>
      </c>
      <c r="G1688" s="2" t="str">
        <f t="shared" si="134"/>
        <v>x</v>
      </c>
      <c r="H1688" t="s">
        <v>1521</v>
      </c>
      <c r="I1688">
        <v>34708</v>
      </c>
      <c r="J1688">
        <v>943</v>
      </c>
      <c r="K1688">
        <v>947</v>
      </c>
      <c r="L1688" t="s">
        <v>20</v>
      </c>
      <c r="M1688" t="s">
        <v>20</v>
      </c>
      <c r="N1688">
        <v>8</v>
      </c>
      <c r="O1688">
        <v>1672</v>
      </c>
      <c r="P1688">
        <v>10</v>
      </c>
      <c r="Q1688" t="s">
        <v>1707</v>
      </c>
      <c r="BE1688" s="1"/>
      <c r="BK1688" s="2"/>
    </row>
    <row r="1689" ht="15" customHeight="1">
      <c r="A1689" t="str">
        <f t="shared" si="130"/>
        <v>2019_06_988_1</v>
      </c>
      <c r="B1689" t="str">
        <f t="shared" si="131"/>
        <v>2019_06_34032</v>
      </c>
      <c r="C1689" s="1" t="s">
        <v>1520</v>
      </c>
      <c r="D1689">
        <f t="shared" si="132"/>
        <v>1688</v>
      </c>
      <c r="E1689">
        <v>988</v>
      </c>
      <c r="F1689">
        <f t="shared" si="133"/>
        <v>1</v>
      </c>
      <c r="G1689" s="2" t="str">
        <f t="shared" si="134"/>
        <v/>
      </c>
      <c r="H1689" t="s">
        <v>1521</v>
      </c>
      <c r="I1689">
        <v>34032</v>
      </c>
      <c r="J1689">
        <v>973</v>
      </c>
      <c r="K1689">
        <v>977</v>
      </c>
      <c r="L1689" t="s">
        <v>19</v>
      </c>
      <c r="M1689" t="s">
        <v>20</v>
      </c>
      <c r="N1689">
        <v>427</v>
      </c>
      <c r="O1689">
        <v>1300</v>
      </c>
      <c r="P1689">
        <v>8</v>
      </c>
      <c r="Q1689" t="s">
        <v>1708</v>
      </c>
      <c r="BE1689" s="1"/>
      <c r="BK1689" s="2"/>
    </row>
    <row r="1690" ht="15" customHeight="1">
      <c r="A1690" t="str">
        <f t="shared" si="130"/>
        <v>2019_06_988_2</v>
      </c>
      <c r="B1690" t="str">
        <f t="shared" si="131"/>
        <v>2019_06_34416</v>
      </c>
      <c r="C1690" s="1" t="s">
        <v>1520</v>
      </c>
      <c r="D1690">
        <f t="shared" si="132"/>
        <v>1689</v>
      </c>
      <c r="E1690">
        <v>988</v>
      </c>
      <c r="F1690">
        <f t="shared" si="133"/>
        <v>2</v>
      </c>
      <c r="G1690" s="2" t="str">
        <f t="shared" si="134"/>
        <v/>
      </c>
      <c r="H1690" t="s">
        <v>1521</v>
      </c>
      <c r="I1690">
        <v>34416</v>
      </c>
      <c r="J1690">
        <v>977</v>
      </c>
      <c r="K1690">
        <v>973</v>
      </c>
      <c r="L1690" t="s">
        <v>31</v>
      </c>
      <c r="M1690" t="s">
        <v>20</v>
      </c>
      <c r="N1690">
        <v>337</v>
      </c>
      <c r="O1690">
        <v>1300</v>
      </c>
      <c r="P1690">
        <v>8</v>
      </c>
      <c r="Q1690" t="s">
        <v>1709</v>
      </c>
      <c r="BE1690" s="1"/>
      <c r="BK1690" s="2"/>
    </row>
    <row r="1691" ht="15" customHeight="1">
      <c r="A1691" t="str">
        <f t="shared" si="130"/>
        <v>2019_06_988_3</v>
      </c>
      <c r="B1691" t="str">
        <f t="shared" si="131"/>
        <v>2019_06_34426</v>
      </c>
      <c r="C1691" s="1" t="s">
        <v>1520</v>
      </c>
      <c r="D1691">
        <f t="shared" si="132"/>
        <v>1690</v>
      </c>
      <c r="E1691">
        <v>988</v>
      </c>
      <c r="F1691">
        <f t="shared" si="133"/>
        <v>3</v>
      </c>
      <c r="G1691" s="2" t="str">
        <f t="shared" si="134"/>
        <v/>
      </c>
      <c r="H1691" t="s">
        <v>1521</v>
      </c>
      <c r="I1691">
        <v>34426</v>
      </c>
      <c r="J1691">
        <v>973</v>
      </c>
      <c r="K1691">
        <v>977</v>
      </c>
      <c r="L1691" t="s">
        <v>31</v>
      </c>
      <c r="M1691" t="s">
        <v>20</v>
      </c>
      <c r="N1691">
        <v>277</v>
      </c>
      <c r="O1691">
        <v>1300</v>
      </c>
      <c r="P1691">
        <v>8</v>
      </c>
      <c r="Q1691" t="s">
        <v>1710</v>
      </c>
      <c r="BE1691" s="1"/>
      <c r="BK1691" s="2"/>
    </row>
    <row r="1692" ht="15" customHeight="1">
      <c r="A1692" t="str">
        <f t="shared" si="130"/>
        <v>2019_06_988_4</v>
      </c>
      <c r="B1692" t="str">
        <f t="shared" si="131"/>
        <v>2019_06_34438</v>
      </c>
      <c r="C1692" s="1" t="s">
        <v>1520</v>
      </c>
      <c r="D1692">
        <f t="shared" si="132"/>
        <v>1691</v>
      </c>
      <c r="E1692">
        <v>988</v>
      </c>
      <c r="F1692">
        <f t="shared" si="133"/>
        <v>4</v>
      </c>
      <c r="G1692" s="2" t="str">
        <f t="shared" si="134"/>
        <v/>
      </c>
      <c r="H1692" t="s">
        <v>1521</v>
      </c>
      <c r="I1692">
        <v>34438</v>
      </c>
      <c r="J1692">
        <v>977</v>
      </c>
      <c r="K1692">
        <v>973</v>
      </c>
      <c r="L1692" t="s">
        <v>31</v>
      </c>
      <c r="M1692" t="s">
        <v>20</v>
      </c>
      <c r="N1692">
        <v>55</v>
      </c>
      <c r="O1692">
        <v>1300</v>
      </c>
      <c r="P1692">
        <v>8</v>
      </c>
      <c r="Q1692" t="s">
        <v>1711</v>
      </c>
      <c r="BE1692" s="1"/>
      <c r="BK1692" s="2"/>
    </row>
    <row r="1693" ht="15" customHeight="1">
      <c r="A1693" t="str">
        <f t="shared" si="130"/>
        <v>2019_06_988_5</v>
      </c>
      <c r="B1693" t="str">
        <f t="shared" si="131"/>
        <v>2019_06_34445</v>
      </c>
      <c r="C1693" s="1" t="s">
        <v>1520</v>
      </c>
      <c r="D1693">
        <f t="shared" si="132"/>
        <v>1692</v>
      </c>
      <c r="E1693">
        <v>988</v>
      </c>
      <c r="F1693">
        <f t="shared" si="133"/>
        <v>5</v>
      </c>
      <c r="G1693" s="2" t="str">
        <f t="shared" si="134"/>
        <v>x</v>
      </c>
      <c r="H1693" t="s">
        <v>1521</v>
      </c>
      <c r="I1693">
        <v>34445</v>
      </c>
      <c r="J1693">
        <v>973</v>
      </c>
      <c r="K1693">
        <v>977</v>
      </c>
      <c r="L1693" t="s">
        <v>20</v>
      </c>
      <c r="M1693" t="s">
        <v>20</v>
      </c>
      <c r="N1693">
        <v>44</v>
      </c>
      <c r="O1693">
        <v>1300</v>
      </c>
      <c r="P1693">
        <v>8</v>
      </c>
      <c r="Q1693" t="s">
        <v>1712</v>
      </c>
      <c r="BE1693" s="1"/>
      <c r="BK1693" s="2"/>
    </row>
    <row r="1694" ht="15" customHeight="1">
      <c r="A1694" t="str">
        <f t="shared" si="130"/>
        <v>2019_06_1018_1</v>
      </c>
      <c r="B1694" t="str">
        <f t="shared" si="131"/>
        <v>2019_06_30359</v>
      </c>
      <c r="C1694" s="1" t="s">
        <v>1520</v>
      </c>
      <c r="D1694">
        <f t="shared" si="132"/>
        <v>1693</v>
      </c>
      <c r="E1694">
        <v>1018</v>
      </c>
      <c r="F1694">
        <f t="shared" si="133"/>
        <v>1</v>
      </c>
      <c r="G1694" s="2" t="str">
        <f t="shared" si="134"/>
        <v/>
      </c>
      <c r="H1694" t="s">
        <v>1521</v>
      </c>
      <c r="I1694">
        <v>30359</v>
      </c>
      <c r="J1694">
        <v>1003</v>
      </c>
      <c r="K1694">
        <v>1007</v>
      </c>
      <c r="L1694" t="s">
        <v>158</v>
      </c>
      <c r="M1694" t="s">
        <v>20</v>
      </c>
      <c r="N1694">
        <v>76</v>
      </c>
      <c r="O1694">
        <v>1483</v>
      </c>
      <c r="P1694">
        <v>16</v>
      </c>
      <c r="Q1694" t="s">
        <v>1713</v>
      </c>
      <c r="BE1694" s="1"/>
      <c r="BK1694" s="2"/>
    </row>
    <row r="1695" ht="15" customHeight="1">
      <c r="A1695" t="str">
        <f t="shared" si="130"/>
        <v>2019_06_1018_2</v>
      </c>
      <c r="B1695" t="str">
        <f t="shared" si="131"/>
        <v>2019_06_30426</v>
      </c>
      <c r="C1695" s="1" t="s">
        <v>1520</v>
      </c>
      <c r="D1695">
        <f t="shared" si="132"/>
        <v>1694</v>
      </c>
      <c r="E1695">
        <v>1018</v>
      </c>
      <c r="F1695">
        <f t="shared" si="133"/>
        <v>2</v>
      </c>
      <c r="G1695" s="2" t="str">
        <f t="shared" si="134"/>
        <v/>
      </c>
      <c r="H1695" t="s">
        <v>1521</v>
      </c>
      <c r="I1695">
        <v>30426</v>
      </c>
      <c r="J1695">
        <v>1007</v>
      </c>
      <c r="K1695">
        <v>1003</v>
      </c>
      <c r="L1695" t="s">
        <v>31</v>
      </c>
      <c r="M1695" t="s">
        <v>20</v>
      </c>
      <c r="N1695">
        <v>64</v>
      </c>
      <c r="O1695">
        <v>1483</v>
      </c>
      <c r="P1695">
        <v>16</v>
      </c>
      <c r="Q1695" t="s">
        <v>1714</v>
      </c>
      <c r="BE1695" s="1"/>
      <c r="BK1695" s="2"/>
    </row>
    <row r="1696" ht="15" customHeight="1">
      <c r="A1696" t="str">
        <f t="shared" si="130"/>
        <v>2019_06_1018_3</v>
      </c>
      <c r="B1696" t="str">
        <f t="shared" si="131"/>
        <v>2019_06_31112</v>
      </c>
      <c r="C1696" s="1" t="s">
        <v>1520</v>
      </c>
      <c r="D1696">
        <f t="shared" si="132"/>
        <v>1695</v>
      </c>
      <c r="E1696">
        <v>1018</v>
      </c>
      <c r="F1696">
        <f t="shared" si="133"/>
        <v>3</v>
      </c>
      <c r="G1696" s="2" t="str">
        <f t="shared" si="134"/>
        <v/>
      </c>
      <c r="H1696" t="s">
        <v>1521</v>
      </c>
      <c r="I1696">
        <v>31112</v>
      </c>
      <c r="J1696">
        <v>1003</v>
      </c>
      <c r="K1696">
        <v>1007</v>
      </c>
      <c r="L1696" t="s">
        <v>31</v>
      </c>
      <c r="M1696" t="s">
        <v>20</v>
      </c>
      <c r="N1696">
        <v>93</v>
      </c>
      <c r="O1696">
        <v>1483</v>
      </c>
      <c r="P1696">
        <v>16</v>
      </c>
      <c r="Q1696" t="s">
        <v>1715</v>
      </c>
      <c r="BE1696" s="1"/>
      <c r="BK1696" s="2"/>
    </row>
    <row r="1697" ht="15" customHeight="1">
      <c r="A1697" t="str">
        <f t="shared" si="130"/>
        <v>2019_06_1018_4</v>
      </c>
      <c r="B1697" t="str">
        <f t="shared" si="131"/>
        <v>2019_06_31256</v>
      </c>
      <c r="C1697" s="1" t="s">
        <v>1520</v>
      </c>
      <c r="D1697">
        <f t="shared" si="132"/>
        <v>1696</v>
      </c>
      <c r="E1697">
        <v>1018</v>
      </c>
      <c r="F1697">
        <f t="shared" si="133"/>
        <v>4</v>
      </c>
      <c r="G1697" s="2" t="str">
        <f t="shared" si="134"/>
        <v/>
      </c>
      <c r="H1697" t="s">
        <v>1521</v>
      </c>
      <c r="I1697">
        <v>31256</v>
      </c>
      <c r="J1697">
        <v>1007</v>
      </c>
      <c r="K1697">
        <v>1003</v>
      </c>
      <c r="L1697" t="s">
        <v>31</v>
      </c>
      <c r="M1697" t="s">
        <v>20</v>
      </c>
      <c r="N1697">
        <v>136</v>
      </c>
      <c r="O1697">
        <v>1483</v>
      </c>
      <c r="P1697">
        <v>16</v>
      </c>
      <c r="Q1697" t="s">
        <v>1716</v>
      </c>
      <c r="BE1697" s="1"/>
      <c r="BK1697" s="2"/>
    </row>
    <row r="1698" ht="15" customHeight="1">
      <c r="A1698" t="str">
        <f t="shared" si="130"/>
        <v>2019_06_1018_5</v>
      </c>
      <c r="B1698" t="str">
        <f t="shared" si="131"/>
        <v>2019_06_31364</v>
      </c>
      <c r="C1698" s="1" t="s">
        <v>1520</v>
      </c>
      <c r="D1698">
        <f t="shared" si="132"/>
        <v>1697</v>
      </c>
      <c r="E1698">
        <v>1018</v>
      </c>
      <c r="F1698">
        <f t="shared" si="133"/>
        <v>5</v>
      </c>
      <c r="G1698" s="2" t="str">
        <f t="shared" si="134"/>
        <v/>
      </c>
      <c r="H1698" t="s">
        <v>1521</v>
      </c>
      <c r="I1698">
        <v>31364</v>
      </c>
      <c r="J1698">
        <v>1003</v>
      </c>
      <c r="K1698">
        <v>1007</v>
      </c>
      <c r="L1698" t="s">
        <v>31</v>
      </c>
      <c r="M1698" t="s">
        <v>20</v>
      </c>
      <c r="N1698">
        <v>158</v>
      </c>
      <c r="O1698">
        <v>1483</v>
      </c>
      <c r="P1698">
        <v>16</v>
      </c>
      <c r="Q1698" t="s">
        <v>1717</v>
      </c>
      <c r="BE1698" s="1"/>
      <c r="BK1698" s="2"/>
    </row>
    <row r="1699" ht="15" customHeight="1">
      <c r="A1699" t="str">
        <f t="shared" si="130"/>
        <v>2019_06_1018_6</v>
      </c>
      <c r="B1699" t="str">
        <f t="shared" si="131"/>
        <v>2019_06_31365</v>
      </c>
      <c r="C1699" s="1" t="s">
        <v>1520</v>
      </c>
      <c r="D1699">
        <f t="shared" si="132"/>
        <v>1698</v>
      </c>
      <c r="E1699">
        <v>1018</v>
      </c>
      <c r="F1699">
        <f t="shared" si="133"/>
        <v>6</v>
      </c>
      <c r="G1699" s="2" t="str">
        <f t="shared" si="134"/>
        <v/>
      </c>
      <c r="H1699" t="s">
        <v>1521</v>
      </c>
      <c r="I1699">
        <v>31365</v>
      </c>
      <c r="J1699">
        <v>1003</v>
      </c>
      <c r="K1699">
        <v>1007</v>
      </c>
      <c r="L1699" t="s">
        <v>31</v>
      </c>
      <c r="M1699" t="s">
        <v>20</v>
      </c>
      <c r="N1699">
        <v>158</v>
      </c>
      <c r="O1699">
        <v>1483</v>
      </c>
      <c r="P1699">
        <v>16</v>
      </c>
      <c r="Q1699" t="s">
        <v>1717</v>
      </c>
      <c r="BE1699" s="1"/>
      <c r="BK1699" s="2"/>
    </row>
    <row r="1700" ht="15" customHeight="1">
      <c r="A1700" t="str">
        <f t="shared" si="130"/>
        <v>2019_06_1018_7</v>
      </c>
      <c r="B1700" t="str">
        <f t="shared" si="131"/>
        <v>2019_06_31505</v>
      </c>
      <c r="C1700" s="1" t="s">
        <v>1520</v>
      </c>
      <c r="D1700">
        <f t="shared" si="132"/>
        <v>1699</v>
      </c>
      <c r="E1700">
        <v>1018</v>
      </c>
      <c r="F1700">
        <f t="shared" si="133"/>
        <v>7</v>
      </c>
      <c r="G1700" s="2" t="str">
        <f t="shared" si="134"/>
        <v/>
      </c>
      <c r="H1700" t="s">
        <v>1521</v>
      </c>
      <c r="I1700">
        <v>31505</v>
      </c>
      <c r="J1700">
        <v>1007</v>
      </c>
      <c r="K1700">
        <v>1003</v>
      </c>
      <c r="L1700" t="s">
        <v>31</v>
      </c>
      <c r="M1700" t="s">
        <v>20</v>
      </c>
      <c r="N1700">
        <v>89</v>
      </c>
      <c r="O1700">
        <v>1483</v>
      </c>
      <c r="P1700">
        <v>16</v>
      </c>
      <c r="Q1700" t="s">
        <v>1718</v>
      </c>
      <c r="BE1700" s="1"/>
      <c r="BK1700" s="2"/>
    </row>
    <row r="1701" ht="15" customHeight="1">
      <c r="A1701" t="str">
        <f t="shared" si="130"/>
        <v>2019_06_1018_8</v>
      </c>
      <c r="B1701" t="str">
        <f t="shared" si="131"/>
        <v>2019_06_31614</v>
      </c>
      <c r="C1701" s="1" t="s">
        <v>1520</v>
      </c>
      <c r="D1701">
        <f t="shared" si="132"/>
        <v>1700</v>
      </c>
      <c r="E1701">
        <v>1018</v>
      </c>
      <c r="F1701">
        <f t="shared" si="133"/>
        <v>8</v>
      </c>
      <c r="G1701" s="2" t="str">
        <f t="shared" si="134"/>
        <v/>
      </c>
      <c r="H1701" t="s">
        <v>1521</v>
      </c>
      <c r="I1701">
        <v>31614</v>
      </c>
      <c r="J1701">
        <v>1003</v>
      </c>
      <c r="K1701">
        <v>1007</v>
      </c>
      <c r="L1701" t="s">
        <v>31</v>
      </c>
      <c r="M1701" t="s">
        <v>20</v>
      </c>
      <c r="N1701">
        <v>100</v>
      </c>
      <c r="O1701">
        <v>1483</v>
      </c>
      <c r="P1701">
        <v>16</v>
      </c>
      <c r="Q1701" t="s">
        <v>1719</v>
      </c>
      <c r="BE1701" s="1"/>
      <c r="BK1701" s="2"/>
    </row>
    <row r="1702" ht="15" customHeight="1">
      <c r="A1702" t="str">
        <f t="shared" si="130"/>
        <v>2019_06_1018_9</v>
      </c>
      <c r="B1702" t="str">
        <f t="shared" si="131"/>
        <v>2019_06_33676</v>
      </c>
      <c r="C1702" s="1" t="s">
        <v>1520</v>
      </c>
      <c r="D1702">
        <f t="shared" si="132"/>
        <v>1701</v>
      </c>
      <c r="E1702">
        <v>1018</v>
      </c>
      <c r="F1702">
        <f t="shared" si="133"/>
        <v>9</v>
      </c>
      <c r="G1702" s="2" t="str">
        <f t="shared" si="134"/>
        <v/>
      </c>
      <c r="H1702" t="s">
        <v>1521</v>
      </c>
      <c r="I1702">
        <v>33676</v>
      </c>
      <c r="J1702">
        <v>1007</v>
      </c>
      <c r="K1702">
        <v>1003</v>
      </c>
      <c r="L1702" t="s">
        <v>31</v>
      </c>
      <c r="M1702" t="s">
        <v>20</v>
      </c>
      <c r="N1702">
        <v>104</v>
      </c>
      <c r="O1702">
        <v>1483</v>
      </c>
      <c r="P1702">
        <v>16</v>
      </c>
      <c r="Q1702" t="s">
        <v>1720</v>
      </c>
      <c r="BE1702" s="1"/>
      <c r="BK1702" s="2"/>
    </row>
    <row r="1703" ht="15" customHeight="1">
      <c r="A1703" t="str">
        <f t="shared" si="130"/>
        <v>2019_06_1018_10</v>
      </c>
      <c r="B1703" t="str">
        <f t="shared" si="131"/>
        <v>2019_06_33685</v>
      </c>
      <c r="C1703" s="1" t="s">
        <v>1520</v>
      </c>
      <c r="D1703">
        <f t="shared" si="132"/>
        <v>1702</v>
      </c>
      <c r="E1703">
        <v>1018</v>
      </c>
      <c r="F1703">
        <f t="shared" si="133"/>
        <v>10</v>
      </c>
      <c r="G1703" s="2" t="str">
        <f t="shared" si="134"/>
        <v/>
      </c>
      <c r="H1703" t="s">
        <v>1521</v>
      </c>
      <c r="I1703">
        <v>33685</v>
      </c>
      <c r="J1703">
        <v>1003</v>
      </c>
      <c r="K1703">
        <v>1007</v>
      </c>
      <c r="L1703" t="s">
        <v>31</v>
      </c>
      <c r="M1703" t="s">
        <v>20</v>
      </c>
      <c r="N1703">
        <v>90</v>
      </c>
      <c r="O1703">
        <v>1483</v>
      </c>
      <c r="P1703">
        <v>16</v>
      </c>
      <c r="Q1703" t="s">
        <v>1721</v>
      </c>
      <c r="BE1703" s="1"/>
      <c r="BK1703" s="2"/>
    </row>
    <row r="1704" ht="15" customHeight="1">
      <c r="A1704" t="str">
        <f t="shared" si="130"/>
        <v>2019_06_1018_11</v>
      </c>
      <c r="B1704" t="str">
        <f t="shared" si="131"/>
        <v>2019_06_33699</v>
      </c>
      <c r="C1704" s="1" t="s">
        <v>1520</v>
      </c>
      <c r="D1704">
        <f t="shared" si="132"/>
        <v>1703</v>
      </c>
      <c r="E1704">
        <v>1018</v>
      </c>
      <c r="F1704">
        <f t="shared" si="133"/>
        <v>11</v>
      </c>
      <c r="G1704" s="2" t="str">
        <f t="shared" si="134"/>
        <v/>
      </c>
      <c r="H1704" t="s">
        <v>1521</v>
      </c>
      <c r="I1704">
        <v>33699</v>
      </c>
      <c r="J1704">
        <v>1007</v>
      </c>
      <c r="K1704">
        <v>1003</v>
      </c>
      <c r="L1704" t="s">
        <v>31</v>
      </c>
      <c r="M1704" t="s">
        <v>20</v>
      </c>
      <c r="N1704">
        <v>119</v>
      </c>
      <c r="O1704">
        <v>1483</v>
      </c>
      <c r="P1704">
        <v>16</v>
      </c>
      <c r="Q1704" t="s">
        <v>1722</v>
      </c>
      <c r="BE1704" s="1"/>
      <c r="BK1704" s="2"/>
    </row>
    <row r="1705" ht="15" customHeight="1">
      <c r="A1705" t="str">
        <f t="shared" si="130"/>
        <v>2019_06_1018_12</v>
      </c>
      <c r="B1705" t="str">
        <f t="shared" si="131"/>
        <v>2019_06_34054</v>
      </c>
      <c r="C1705" s="1" t="s">
        <v>1520</v>
      </c>
      <c r="D1705">
        <f t="shared" si="132"/>
        <v>1704</v>
      </c>
      <c r="E1705">
        <v>1018</v>
      </c>
      <c r="F1705">
        <f t="shared" si="133"/>
        <v>12</v>
      </c>
      <c r="G1705" s="2" t="str">
        <f t="shared" si="134"/>
        <v/>
      </c>
      <c r="H1705" t="s">
        <v>1521</v>
      </c>
      <c r="I1705">
        <v>34054</v>
      </c>
      <c r="J1705">
        <v>1003</v>
      </c>
      <c r="K1705">
        <v>1007</v>
      </c>
      <c r="L1705" t="s">
        <v>31</v>
      </c>
      <c r="M1705" t="s">
        <v>20</v>
      </c>
      <c r="N1705">
        <v>88</v>
      </c>
      <c r="O1705">
        <v>1483</v>
      </c>
      <c r="P1705">
        <v>16</v>
      </c>
      <c r="Q1705" t="s">
        <v>1723</v>
      </c>
      <c r="BE1705" s="1"/>
      <c r="BK1705" s="2"/>
    </row>
    <row r="1706" ht="15" customHeight="1">
      <c r="A1706" t="str">
        <f t="shared" si="130"/>
        <v>2019_06_1018_13</v>
      </c>
      <c r="B1706" t="str">
        <f t="shared" si="131"/>
        <v>2019_06_34173</v>
      </c>
      <c r="C1706" s="1" t="s">
        <v>1520</v>
      </c>
      <c r="D1706">
        <f t="shared" si="132"/>
        <v>1705</v>
      </c>
      <c r="E1706">
        <v>1018</v>
      </c>
      <c r="F1706">
        <f t="shared" si="133"/>
        <v>13</v>
      </c>
      <c r="G1706" s="2" t="str">
        <f t="shared" si="134"/>
        <v/>
      </c>
      <c r="H1706" t="s">
        <v>1521</v>
      </c>
      <c r="I1706">
        <v>34173</v>
      </c>
      <c r="J1706">
        <v>1007</v>
      </c>
      <c r="K1706">
        <v>1003</v>
      </c>
      <c r="L1706" t="s">
        <v>31</v>
      </c>
      <c r="M1706" t="s">
        <v>20</v>
      </c>
      <c r="N1706">
        <v>96</v>
      </c>
      <c r="O1706">
        <v>1483</v>
      </c>
      <c r="P1706">
        <v>16</v>
      </c>
      <c r="Q1706" t="s">
        <v>1724</v>
      </c>
      <c r="BE1706" s="1"/>
      <c r="BK1706" s="2"/>
    </row>
    <row r="1707" ht="15" customHeight="1">
      <c r="A1707" t="str">
        <f t="shared" si="130"/>
        <v>2019_06_1018_14</v>
      </c>
      <c r="B1707" t="str">
        <f t="shared" si="131"/>
        <v>2019_06_34193</v>
      </c>
      <c r="C1707" s="1" t="s">
        <v>1520</v>
      </c>
      <c r="D1707">
        <f t="shared" si="132"/>
        <v>1706</v>
      </c>
      <c r="E1707">
        <v>1018</v>
      </c>
      <c r="F1707">
        <f t="shared" si="133"/>
        <v>14</v>
      </c>
      <c r="G1707" s="2" t="str">
        <f t="shared" si="134"/>
        <v/>
      </c>
      <c r="H1707" t="s">
        <v>1521</v>
      </c>
      <c r="I1707">
        <v>34193</v>
      </c>
      <c r="J1707">
        <v>1003</v>
      </c>
      <c r="K1707">
        <v>1007</v>
      </c>
      <c r="L1707" t="s">
        <v>31</v>
      </c>
      <c r="M1707" t="s">
        <v>20</v>
      </c>
      <c r="N1707">
        <v>56</v>
      </c>
      <c r="O1707">
        <v>1483</v>
      </c>
      <c r="P1707">
        <v>16</v>
      </c>
      <c r="Q1707" t="s">
        <v>1725</v>
      </c>
      <c r="BE1707" s="1"/>
      <c r="BK1707" s="2"/>
    </row>
    <row r="1708" ht="15" customHeight="1">
      <c r="A1708" t="str">
        <f t="shared" si="130"/>
        <v>2019_06_1018_15</v>
      </c>
      <c r="B1708" t="str">
        <f t="shared" si="131"/>
        <v>2019_06_34210</v>
      </c>
      <c r="C1708" s="1" t="s">
        <v>1520</v>
      </c>
      <c r="D1708">
        <f t="shared" si="132"/>
        <v>1707</v>
      </c>
      <c r="E1708">
        <v>1018</v>
      </c>
      <c r="F1708">
        <f t="shared" si="133"/>
        <v>15</v>
      </c>
      <c r="G1708" s="2" t="str">
        <f t="shared" si="134"/>
        <v>x</v>
      </c>
      <c r="H1708" t="s">
        <v>1521</v>
      </c>
      <c r="I1708">
        <v>34210</v>
      </c>
      <c r="J1708">
        <v>1007</v>
      </c>
      <c r="K1708">
        <v>1003</v>
      </c>
      <c r="L1708" t="s">
        <v>20</v>
      </c>
      <c r="M1708" t="s">
        <v>20</v>
      </c>
      <c r="N1708">
        <v>35</v>
      </c>
      <c r="O1708">
        <v>1483</v>
      </c>
      <c r="P1708">
        <v>16</v>
      </c>
      <c r="Q1708" t="s">
        <v>1726</v>
      </c>
      <c r="BE1708" s="1"/>
      <c r="BK1708" s="2"/>
    </row>
    <row r="1709" ht="15" customHeight="1">
      <c r="A1709" t="str">
        <f t="shared" si="130"/>
        <v>2019_06_1048_1</v>
      </c>
      <c r="B1709" t="str">
        <f t="shared" si="131"/>
        <v>2019_06_30298</v>
      </c>
      <c r="C1709" s="1" t="s">
        <v>1520</v>
      </c>
      <c r="D1709">
        <f t="shared" si="132"/>
        <v>1708</v>
      </c>
      <c r="E1709">
        <v>1048</v>
      </c>
      <c r="F1709">
        <f t="shared" si="133"/>
        <v>1</v>
      </c>
      <c r="G1709" s="2" t="str">
        <f t="shared" si="134"/>
        <v/>
      </c>
      <c r="H1709" t="s">
        <v>1521</v>
      </c>
      <c r="I1709">
        <v>30298</v>
      </c>
      <c r="J1709">
        <v>1033</v>
      </c>
      <c r="K1709">
        <v>1037</v>
      </c>
      <c r="L1709" t="s">
        <v>19</v>
      </c>
      <c r="M1709" t="s">
        <v>20</v>
      </c>
      <c r="N1709">
        <v>247</v>
      </c>
      <c r="O1709">
        <v>2932</v>
      </c>
      <c r="P1709">
        <v>13</v>
      </c>
      <c r="Q1709" t="s">
        <v>1727</v>
      </c>
      <c r="BE1709" s="1"/>
      <c r="BK1709" s="2"/>
    </row>
    <row r="1710" ht="15" customHeight="1">
      <c r="A1710" t="str">
        <f t="shared" si="130"/>
        <v>2019_06_1048_2</v>
      </c>
      <c r="B1710" t="str">
        <f t="shared" si="131"/>
        <v>2019_06_30884</v>
      </c>
      <c r="C1710" s="1" t="s">
        <v>1520</v>
      </c>
      <c r="D1710">
        <f t="shared" si="132"/>
        <v>1709</v>
      </c>
      <c r="E1710">
        <v>1048</v>
      </c>
      <c r="F1710">
        <f t="shared" si="133"/>
        <v>2</v>
      </c>
      <c r="G1710" s="2" t="str">
        <f t="shared" si="134"/>
        <v/>
      </c>
      <c r="H1710" t="s">
        <v>1521</v>
      </c>
      <c r="I1710">
        <v>30884</v>
      </c>
      <c r="J1710">
        <v>1037</v>
      </c>
      <c r="K1710">
        <v>1033</v>
      </c>
      <c r="L1710" t="s">
        <v>31</v>
      </c>
      <c r="M1710" t="s">
        <v>20</v>
      </c>
      <c r="N1710">
        <v>498</v>
      </c>
      <c r="O1710">
        <v>2932</v>
      </c>
      <c r="P1710">
        <v>13</v>
      </c>
      <c r="Q1710" t="s">
        <v>1728</v>
      </c>
      <c r="BE1710" s="1"/>
      <c r="BK1710" s="2"/>
    </row>
    <row r="1711" ht="15" customHeight="1">
      <c r="A1711" t="str">
        <f t="shared" si="130"/>
        <v>2019_06_1048_3</v>
      </c>
      <c r="B1711" t="str">
        <f t="shared" si="131"/>
        <v>2019_06_31332</v>
      </c>
      <c r="C1711" s="1" t="s">
        <v>1520</v>
      </c>
      <c r="D1711">
        <f t="shared" si="132"/>
        <v>1710</v>
      </c>
      <c r="E1711">
        <v>1048</v>
      </c>
      <c r="F1711">
        <f t="shared" si="133"/>
        <v>3</v>
      </c>
      <c r="G1711" s="2" t="str">
        <f t="shared" si="134"/>
        <v/>
      </c>
      <c r="H1711" t="s">
        <v>1521</v>
      </c>
      <c r="I1711">
        <v>31332</v>
      </c>
      <c r="J1711">
        <v>1033</v>
      </c>
      <c r="K1711">
        <v>1037</v>
      </c>
      <c r="L1711" t="s">
        <v>31</v>
      </c>
      <c r="M1711" t="s">
        <v>20</v>
      </c>
      <c r="N1711">
        <v>446</v>
      </c>
      <c r="O1711">
        <v>2932</v>
      </c>
      <c r="P1711">
        <v>13</v>
      </c>
      <c r="Q1711" t="s">
        <v>1729</v>
      </c>
      <c r="BE1711" s="1"/>
      <c r="BK1711" s="2"/>
    </row>
    <row r="1712" ht="15" customHeight="1">
      <c r="A1712" t="str">
        <f t="shared" si="130"/>
        <v>2019_06_1048_4</v>
      </c>
      <c r="B1712" t="str">
        <f t="shared" si="131"/>
        <v>2019_06_31579</v>
      </c>
      <c r="C1712" s="1" t="s">
        <v>1520</v>
      </c>
      <c r="D1712">
        <f t="shared" si="132"/>
        <v>1711</v>
      </c>
      <c r="E1712">
        <v>1048</v>
      </c>
      <c r="F1712">
        <f t="shared" si="133"/>
        <v>4</v>
      </c>
      <c r="G1712" s="2" t="str">
        <f t="shared" si="134"/>
        <v/>
      </c>
      <c r="H1712" t="s">
        <v>1521</v>
      </c>
      <c r="I1712">
        <v>31579</v>
      </c>
      <c r="J1712">
        <v>1037</v>
      </c>
      <c r="K1712">
        <v>1033</v>
      </c>
      <c r="L1712" t="s">
        <v>31</v>
      </c>
      <c r="M1712" t="s">
        <v>20</v>
      </c>
      <c r="N1712">
        <v>415</v>
      </c>
      <c r="O1712">
        <v>2932</v>
      </c>
      <c r="P1712">
        <v>13</v>
      </c>
      <c r="Q1712" t="s">
        <v>1730</v>
      </c>
      <c r="BE1712" s="1"/>
      <c r="BK1712" s="2"/>
    </row>
    <row r="1713" ht="15" customHeight="1">
      <c r="A1713" t="str">
        <f t="shared" si="130"/>
        <v>2019_06_1048_5</v>
      </c>
      <c r="B1713" t="str">
        <f t="shared" si="131"/>
        <v>2019_06_32150</v>
      </c>
      <c r="C1713" s="1" t="s">
        <v>1520</v>
      </c>
      <c r="D1713">
        <f t="shared" si="132"/>
        <v>1712</v>
      </c>
      <c r="E1713">
        <v>1048</v>
      </c>
      <c r="F1713">
        <f t="shared" si="133"/>
        <v>5</v>
      </c>
      <c r="G1713" s="2" t="str">
        <f t="shared" si="134"/>
        <v/>
      </c>
      <c r="H1713" t="s">
        <v>1521</v>
      </c>
      <c r="I1713">
        <v>32150</v>
      </c>
      <c r="J1713">
        <v>1033</v>
      </c>
      <c r="K1713">
        <v>1037</v>
      </c>
      <c r="L1713" t="s">
        <v>31</v>
      </c>
      <c r="M1713" t="s">
        <v>20</v>
      </c>
      <c r="N1713">
        <v>272</v>
      </c>
      <c r="O1713">
        <v>2932</v>
      </c>
      <c r="P1713">
        <v>13</v>
      </c>
      <c r="Q1713" t="s">
        <v>1731</v>
      </c>
      <c r="BE1713" s="1"/>
      <c r="BK1713" s="2"/>
    </row>
    <row r="1714" ht="15" customHeight="1">
      <c r="A1714" t="str">
        <f t="shared" si="130"/>
        <v>2019_06_1048_6</v>
      </c>
      <c r="B1714" t="str">
        <f t="shared" si="131"/>
        <v>2019_06_32978</v>
      </c>
      <c r="C1714" s="1" t="s">
        <v>1520</v>
      </c>
      <c r="D1714">
        <f t="shared" si="132"/>
        <v>1713</v>
      </c>
      <c r="E1714">
        <v>1048</v>
      </c>
      <c r="F1714">
        <f t="shared" si="133"/>
        <v>6</v>
      </c>
      <c r="G1714" s="2" t="str">
        <f t="shared" si="134"/>
        <v/>
      </c>
      <c r="H1714" t="s">
        <v>1521</v>
      </c>
      <c r="I1714">
        <v>32978</v>
      </c>
      <c r="J1714">
        <v>1037</v>
      </c>
      <c r="K1714">
        <v>1033</v>
      </c>
      <c r="L1714" t="s">
        <v>31</v>
      </c>
      <c r="M1714" t="s">
        <v>20</v>
      </c>
      <c r="N1714">
        <v>253</v>
      </c>
      <c r="O1714">
        <v>2932</v>
      </c>
      <c r="P1714">
        <v>13</v>
      </c>
      <c r="Q1714" t="s">
        <v>1732</v>
      </c>
      <c r="BE1714" s="1"/>
      <c r="BK1714" s="2"/>
    </row>
    <row r="1715" ht="15" customHeight="1">
      <c r="A1715" t="str">
        <f t="shared" si="130"/>
        <v>2019_06_1048_7</v>
      </c>
      <c r="B1715" t="str">
        <f t="shared" si="131"/>
        <v>2019_06_33058</v>
      </c>
      <c r="C1715" s="1" t="s">
        <v>1520</v>
      </c>
      <c r="D1715">
        <f t="shared" si="132"/>
        <v>1714</v>
      </c>
      <c r="E1715">
        <v>1048</v>
      </c>
      <c r="F1715">
        <f t="shared" si="133"/>
        <v>7</v>
      </c>
      <c r="G1715" s="2" t="str">
        <f t="shared" si="134"/>
        <v/>
      </c>
      <c r="H1715" t="s">
        <v>1521</v>
      </c>
      <c r="I1715">
        <v>33058</v>
      </c>
      <c r="J1715">
        <v>1033</v>
      </c>
      <c r="K1715">
        <v>1037</v>
      </c>
      <c r="L1715" t="s">
        <v>31</v>
      </c>
      <c r="M1715" t="s">
        <v>20</v>
      </c>
      <c r="N1715">
        <v>165</v>
      </c>
      <c r="O1715">
        <v>2932</v>
      </c>
      <c r="P1715">
        <v>13</v>
      </c>
      <c r="Q1715" t="s">
        <v>1733</v>
      </c>
      <c r="BE1715" s="1"/>
      <c r="BK1715" s="2"/>
    </row>
    <row r="1716" ht="15" customHeight="1">
      <c r="A1716" t="str">
        <f t="shared" si="130"/>
        <v>2019_06_1048_8</v>
      </c>
      <c r="B1716" t="str">
        <f t="shared" si="131"/>
        <v>2019_06_34133</v>
      </c>
      <c r="C1716" s="1" t="s">
        <v>1520</v>
      </c>
      <c r="D1716">
        <f t="shared" si="132"/>
        <v>1715</v>
      </c>
      <c r="E1716">
        <v>1048</v>
      </c>
      <c r="F1716">
        <f t="shared" si="133"/>
        <v>8</v>
      </c>
      <c r="G1716" s="2" t="str">
        <f t="shared" si="134"/>
        <v/>
      </c>
      <c r="H1716" t="s">
        <v>1521</v>
      </c>
      <c r="I1716">
        <v>34133</v>
      </c>
      <c r="J1716">
        <v>1037</v>
      </c>
      <c r="K1716">
        <v>1033</v>
      </c>
      <c r="L1716" t="s">
        <v>31</v>
      </c>
      <c r="M1716" t="s">
        <v>20</v>
      </c>
      <c r="N1716">
        <v>307</v>
      </c>
      <c r="O1716">
        <v>2932</v>
      </c>
      <c r="P1716">
        <v>13</v>
      </c>
      <c r="Q1716" t="s">
        <v>1734</v>
      </c>
      <c r="BE1716" s="1"/>
      <c r="BK1716" s="2"/>
    </row>
    <row r="1717" ht="15" customHeight="1">
      <c r="A1717" t="str">
        <f t="shared" si="130"/>
        <v>2019_06_1048_9</v>
      </c>
      <c r="B1717" t="str">
        <f t="shared" si="131"/>
        <v>2019_06_34164</v>
      </c>
      <c r="C1717" s="1" t="s">
        <v>1520</v>
      </c>
      <c r="D1717">
        <f t="shared" si="132"/>
        <v>1716</v>
      </c>
      <c r="E1717">
        <v>1048</v>
      </c>
      <c r="F1717">
        <f t="shared" si="133"/>
        <v>9</v>
      </c>
      <c r="G1717" s="2" t="str">
        <f t="shared" si="134"/>
        <v/>
      </c>
      <c r="H1717" t="s">
        <v>1521</v>
      </c>
      <c r="I1717">
        <v>34164</v>
      </c>
      <c r="J1717">
        <v>1033</v>
      </c>
      <c r="K1717">
        <v>1037</v>
      </c>
      <c r="L1717" t="s">
        <v>31</v>
      </c>
      <c r="M1717" t="s">
        <v>20</v>
      </c>
      <c r="N1717">
        <v>127</v>
      </c>
      <c r="O1717">
        <v>2932</v>
      </c>
      <c r="P1717">
        <v>13</v>
      </c>
      <c r="Q1717" t="s">
        <v>1735</v>
      </c>
      <c r="BE1717" s="1"/>
      <c r="BK1717" s="2"/>
    </row>
    <row r="1718" ht="15" customHeight="1">
      <c r="A1718" t="str">
        <f t="shared" si="130"/>
        <v>2019_06_1048_10</v>
      </c>
      <c r="B1718" t="str">
        <f t="shared" si="131"/>
        <v>2019_06_34186</v>
      </c>
      <c r="C1718" s="1" t="s">
        <v>1520</v>
      </c>
      <c r="D1718">
        <f t="shared" si="132"/>
        <v>1717</v>
      </c>
      <c r="E1718">
        <v>1048</v>
      </c>
      <c r="F1718">
        <f t="shared" si="133"/>
        <v>10</v>
      </c>
      <c r="G1718" s="2" t="str">
        <f t="shared" si="134"/>
        <v/>
      </c>
      <c r="H1718" t="s">
        <v>1521</v>
      </c>
      <c r="I1718">
        <v>34186</v>
      </c>
      <c r="J1718">
        <v>1037</v>
      </c>
      <c r="K1718">
        <v>1033</v>
      </c>
      <c r="L1718" t="s">
        <v>31</v>
      </c>
      <c r="M1718" t="s">
        <v>20</v>
      </c>
      <c r="N1718">
        <v>68</v>
      </c>
      <c r="O1718">
        <v>2932</v>
      </c>
      <c r="P1718">
        <v>13</v>
      </c>
      <c r="Q1718" t="s">
        <v>1736</v>
      </c>
      <c r="BE1718" s="1"/>
      <c r="BK1718" s="2"/>
    </row>
    <row r="1719" ht="15" customHeight="1">
      <c r="A1719" t="str">
        <f t="shared" si="130"/>
        <v>2019_06_1048_11</v>
      </c>
      <c r="B1719" t="str">
        <f t="shared" si="131"/>
        <v>2019_06_34211</v>
      </c>
      <c r="C1719" s="1" t="s">
        <v>1520</v>
      </c>
      <c r="D1719">
        <f t="shared" si="132"/>
        <v>1718</v>
      </c>
      <c r="E1719">
        <v>1048</v>
      </c>
      <c r="F1719">
        <f t="shared" si="133"/>
        <v>11</v>
      </c>
      <c r="G1719" s="2" t="str">
        <f t="shared" si="134"/>
        <v/>
      </c>
      <c r="H1719" t="s">
        <v>1521</v>
      </c>
      <c r="I1719">
        <v>34211</v>
      </c>
      <c r="J1719">
        <v>1033</v>
      </c>
      <c r="K1719">
        <v>1037</v>
      </c>
      <c r="L1719" t="s">
        <v>31</v>
      </c>
      <c r="M1719" t="s">
        <v>20</v>
      </c>
      <c r="N1719">
        <v>84</v>
      </c>
      <c r="O1719">
        <v>2932</v>
      </c>
      <c r="P1719">
        <v>13</v>
      </c>
      <c r="Q1719" t="s">
        <v>1737</v>
      </c>
      <c r="BE1719" s="1"/>
      <c r="BK1719" s="2"/>
    </row>
    <row r="1720" ht="15" customHeight="1">
      <c r="A1720" t="str">
        <f t="shared" si="130"/>
        <v>2019_06_1048_12</v>
      </c>
      <c r="B1720" t="str">
        <f t="shared" si="131"/>
        <v>2019_06_34236</v>
      </c>
      <c r="C1720" s="1" t="s">
        <v>1520</v>
      </c>
      <c r="D1720">
        <f t="shared" si="132"/>
        <v>1719</v>
      </c>
      <c r="E1720">
        <v>1048</v>
      </c>
      <c r="F1720">
        <f t="shared" si="133"/>
        <v>12</v>
      </c>
      <c r="G1720" s="2" t="str">
        <f t="shared" si="134"/>
        <v>x</v>
      </c>
      <c r="H1720" t="s">
        <v>1521</v>
      </c>
      <c r="I1720">
        <v>34236</v>
      </c>
      <c r="J1720">
        <v>1037</v>
      </c>
      <c r="K1720">
        <v>1033</v>
      </c>
      <c r="L1720" t="s">
        <v>20</v>
      </c>
      <c r="M1720" t="s">
        <v>20</v>
      </c>
      <c r="N1720">
        <v>29</v>
      </c>
      <c r="O1720">
        <v>2932</v>
      </c>
      <c r="P1720">
        <v>13</v>
      </c>
      <c r="Q1720" t="s">
        <v>1738</v>
      </c>
      <c r="BE1720" s="1"/>
      <c r="BK1720" s="2"/>
    </row>
    <row r="1721" ht="15" customHeight="1">
      <c r="A1721" t="str">
        <f t="shared" si="130"/>
        <v>2019_06_1078_1</v>
      </c>
      <c r="B1721" t="str">
        <f t="shared" si="131"/>
        <v>2019_06_30551</v>
      </c>
      <c r="C1721" s="1" t="s">
        <v>1520</v>
      </c>
      <c r="D1721">
        <f t="shared" si="132"/>
        <v>1720</v>
      </c>
      <c r="E1721">
        <v>1078</v>
      </c>
      <c r="F1721">
        <f t="shared" si="133"/>
        <v>1</v>
      </c>
      <c r="G1721" s="2" t="str">
        <f t="shared" si="134"/>
        <v/>
      </c>
      <c r="H1721" t="s">
        <v>1521</v>
      </c>
      <c r="I1721">
        <v>30551</v>
      </c>
      <c r="J1721">
        <v>1063</v>
      </c>
      <c r="K1721">
        <v>1067</v>
      </c>
      <c r="L1721" t="s">
        <v>19</v>
      </c>
      <c r="M1721" t="s">
        <v>40</v>
      </c>
      <c r="N1721">
        <v>43</v>
      </c>
      <c r="O1721">
        <v>561</v>
      </c>
      <c r="P1721">
        <v>10</v>
      </c>
      <c r="Q1721" t="s">
        <v>1739</v>
      </c>
      <c r="BE1721" s="1"/>
      <c r="BK1721" s="2"/>
    </row>
    <row r="1722" ht="15" customHeight="1">
      <c r="A1722" t="str">
        <f t="shared" si="130"/>
        <v>2019_06_1078_2</v>
      </c>
      <c r="B1722" t="str">
        <f t="shared" si="131"/>
        <v>2019_06_31501</v>
      </c>
      <c r="C1722" s="1" t="s">
        <v>1520</v>
      </c>
      <c r="D1722">
        <f t="shared" si="132"/>
        <v>1721</v>
      </c>
      <c r="E1722">
        <v>1078</v>
      </c>
      <c r="F1722">
        <f t="shared" si="133"/>
        <v>2</v>
      </c>
      <c r="G1722" s="2" t="str">
        <f t="shared" si="134"/>
        <v/>
      </c>
      <c r="H1722" t="s">
        <v>1521</v>
      </c>
      <c r="I1722">
        <v>31501</v>
      </c>
      <c r="J1722">
        <v>1067</v>
      </c>
      <c r="K1722">
        <v>1063</v>
      </c>
      <c r="L1722" t="s">
        <v>31</v>
      </c>
      <c r="M1722" t="s">
        <v>40</v>
      </c>
      <c r="N1722">
        <v>58</v>
      </c>
      <c r="O1722">
        <v>561</v>
      </c>
      <c r="P1722">
        <v>10</v>
      </c>
      <c r="Q1722" t="s">
        <v>1740</v>
      </c>
      <c r="BE1722" s="1"/>
      <c r="BK1722" s="2"/>
    </row>
    <row r="1723" ht="15" customHeight="1">
      <c r="A1723" t="str">
        <f t="shared" si="130"/>
        <v>2019_06_1078_3</v>
      </c>
      <c r="B1723" t="str">
        <f t="shared" si="131"/>
        <v>2019_06_32354</v>
      </c>
      <c r="C1723" s="1" t="s">
        <v>1520</v>
      </c>
      <c r="D1723">
        <f t="shared" si="132"/>
        <v>1722</v>
      </c>
      <c r="E1723">
        <v>1078</v>
      </c>
      <c r="F1723">
        <f t="shared" si="133"/>
        <v>3</v>
      </c>
      <c r="G1723" s="2" t="str">
        <f t="shared" si="134"/>
        <v/>
      </c>
      <c r="H1723" t="s">
        <v>1521</v>
      </c>
      <c r="I1723">
        <v>32354</v>
      </c>
      <c r="J1723">
        <v>1063</v>
      </c>
      <c r="K1723">
        <v>1067</v>
      </c>
      <c r="L1723" t="s">
        <v>31</v>
      </c>
      <c r="M1723" t="s">
        <v>40</v>
      </c>
      <c r="N1723">
        <v>34</v>
      </c>
      <c r="O1723">
        <v>561</v>
      </c>
      <c r="P1723">
        <v>10</v>
      </c>
      <c r="Q1723" t="s">
        <v>1741</v>
      </c>
      <c r="BE1723" s="1"/>
      <c r="BK1723" s="2"/>
    </row>
    <row r="1724" ht="15" customHeight="1">
      <c r="A1724" t="str">
        <f t="shared" si="130"/>
        <v>2019_06_1078_4</v>
      </c>
      <c r="B1724" t="str">
        <f t="shared" si="131"/>
        <v>2019_06_33403</v>
      </c>
      <c r="C1724" s="1" t="s">
        <v>1520</v>
      </c>
      <c r="D1724">
        <f t="shared" si="132"/>
        <v>1723</v>
      </c>
      <c r="E1724">
        <v>1078</v>
      </c>
      <c r="F1724">
        <f t="shared" si="133"/>
        <v>4</v>
      </c>
      <c r="G1724" s="2" t="str">
        <f t="shared" si="134"/>
        <v/>
      </c>
      <c r="H1724" t="s">
        <v>1521</v>
      </c>
      <c r="I1724">
        <v>33403</v>
      </c>
      <c r="J1724">
        <v>1067</v>
      </c>
      <c r="K1724">
        <v>1063</v>
      </c>
      <c r="L1724" t="s">
        <v>31</v>
      </c>
      <c r="M1724" t="s">
        <v>40</v>
      </c>
      <c r="N1724">
        <v>73</v>
      </c>
      <c r="O1724">
        <v>561</v>
      </c>
      <c r="P1724">
        <v>10</v>
      </c>
      <c r="Q1724" t="s">
        <v>1742</v>
      </c>
      <c r="BE1724" s="1"/>
      <c r="BK1724" s="2"/>
    </row>
    <row r="1725" ht="15" customHeight="1">
      <c r="A1725" t="str">
        <f t="shared" si="130"/>
        <v>2019_06_1078_5</v>
      </c>
      <c r="B1725" t="str">
        <f t="shared" si="131"/>
        <v>2019_06_33667</v>
      </c>
      <c r="C1725" s="1" t="s">
        <v>1520</v>
      </c>
      <c r="D1725">
        <f t="shared" si="132"/>
        <v>1724</v>
      </c>
      <c r="E1725">
        <v>1078</v>
      </c>
      <c r="F1725">
        <f t="shared" si="133"/>
        <v>5</v>
      </c>
      <c r="G1725" s="2" t="str">
        <f t="shared" si="134"/>
        <v/>
      </c>
      <c r="H1725" t="s">
        <v>1521</v>
      </c>
      <c r="I1725">
        <v>33667</v>
      </c>
      <c r="J1725">
        <v>1063</v>
      </c>
      <c r="K1725">
        <v>1067</v>
      </c>
      <c r="L1725" t="s">
        <v>31</v>
      </c>
      <c r="M1725" t="s">
        <v>40</v>
      </c>
      <c r="N1725">
        <v>135</v>
      </c>
      <c r="O1725">
        <v>561</v>
      </c>
      <c r="P1725">
        <v>10</v>
      </c>
      <c r="Q1725" t="s">
        <v>1743</v>
      </c>
      <c r="BE1725" s="1"/>
      <c r="BK1725" s="2"/>
    </row>
    <row r="1726" ht="15" customHeight="1">
      <c r="A1726" t="str">
        <f t="shared" si="130"/>
        <v>2019_06_1078_6</v>
      </c>
      <c r="B1726" t="str">
        <f t="shared" si="131"/>
        <v>2019_06_34435</v>
      </c>
      <c r="C1726" s="1" t="s">
        <v>1520</v>
      </c>
      <c r="D1726">
        <f t="shared" si="132"/>
        <v>1725</v>
      </c>
      <c r="E1726">
        <v>1078</v>
      </c>
      <c r="F1726">
        <f t="shared" si="133"/>
        <v>6</v>
      </c>
      <c r="G1726" s="2" t="str">
        <f t="shared" si="134"/>
        <v/>
      </c>
      <c r="H1726" t="s">
        <v>1521</v>
      </c>
      <c r="I1726">
        <v>34435</v>
      </c>
      <c r="J1726">
        <v>1067</v>
      </c>
      <c r="K1726">
        <v>1063</v>
      </c>
      <c r="L1726" t="s">
        <v>31</v>
      </c>
      <c r="M1726" t="s">
        <v>40</v>
      </c>
      <c r="N1726">
        <v>56</v>
      </c>
      <c r="O1726">
        <v>561</v>
      </c>
      <c r="P1726">
        <v>10</v>
      </c>
      <c r="Q1726" t="s">
        <v>1744</v>
      </c>
      <c r="BE1726" s="1"/>
      <c r="BK1726" s="2"/>
    </row>
    <row r="1727" ht="15" customHeight="1">
      <c r="A1727" t="str">
        <f t="shared" si="130"/>
        <v>2019_06_1078_7</v>
      </c>
      <c r="B1727" t="str">
        <f t="shared" si="131"/>
        <v>2019_06_34439</v>
      </c>
      <c r="C1727" s="1" t="s">
        <v>1520</v>
      </c>
      <c r="D1727">
        <f t="shared" si="132"/>
        <v>1726</v>
      </c>
      <c r="E1727">
        <v>1078</v>
      </c>
      <c r="F1727">
        <f t="shared" si="133"/>
        <v>7</v>
      </c>
      <c r="G1727" s="2" t="str">
        <f t="shared" si="134"/>
        <v>x</v>
      </c>
      <c r="H1727" t="s">
        <v>1521</v>
      </c>
      <c r="I1727">
        <v>34439</v>
      </c>
      <c r="J1727">
        <v>1063</v>
      </c>
      <c r="K1727">
        <v>1067</v>
      </c>
      <c r="L1727" t="s">
        <v>40</v>
      </c>
      <c r="M1727" t="s">
        <v>40</v>
      </c>
      <c r="N1727">
        <v>57</v>
      </c>
      <c r="O1727">
        <v>561</v>
      </c>
      <c r="P1727">
        <v>10</v>
      </c>
      <c r="Q1727" t="s">
        <v>1745</v>
      </c>
      <c r="BE1727" s="1"/>
      <c r="BK1727" s="2"/>
    </row>
    <row r="1728" ht="15" customHeight="1">
      <c r="A1728" t="str">
        <f t="shared" si="130"/>
        <v>2019_06_1108_1</v>
      </c>
      <c r="B1728" t="str">
        <f t="shared" si="131"/>
        <v>2019_06_30071</v>
      </c>
      <c r="C1728" s="1" t="s">
        <v>1520</v>
      </c>
      <c r="D1728">
        <f t="shared" si="132"/>
        <v>1727</v>
      </c>
      <c r="E1728">
        <v>1108</v>
      </c>
      <c r="F1728">
        <f t="shared" si="133"/>
        <v>1</v>
      </c>
      <c r="G1728" s="2" t="str">
        <f t="shared" si="134"/>
        <v/>
      </c>
      <c r="H1728" t="s">
        <v>1521</v>
      </c>
      <c r="I1728">
        <v>30071</v>
      </c>
      <c r="J1728">
        <v>1093</v>
      </c>
      <c r="K1728">
        <v>1097</v>
      </c>
      <c r="L1728" t="s">
        <v>19</v>
      </c>
      <c r="M1728" t="s">
        <v>20</v>
      </c>
      <c r="N1728">
        <v>57</v>
      </c>
      <c r="O1728">
        <v>1806</v>
      </c>
      <c r="P1728">
        <v>12</v>
      </c>
      <c r="Q1728" t="s">
        <v>1746</v>
      </c>
      <c r="BE1728" s="1"/>
      <c r="BK1728" s="2"/>
    </row>
    <row r="1729" ht="15" customHeight="1">
      <c r="A1729" t="str">
        <f t="shared" si="130"/>
        <v>2019_06_1108_2</v>
      </c>
      <c r="B1729" t="str">
        <f t="shared" si="131"/>
        <v>2019_06_31412</v>
      </c>
      <c r="C1729" s="1" t="s">
        <v>1520</v>
      </c>
      <c r="D1729">
        <f t="shared" si="132"/>
        <v>1728</v>
      </c>
      <c r="E1729">
        <v>1108</v>
      </c>
      <c r="F1729">
        <f t="shared" si="133"/>
        <v>2</v>
      </c>
      <c r="G1729" s="2" t="str">
        <f t="shared" si="134"/>
        <v/>
      </c>
      <c r="H1729" t="s">
        <v>1521</v>
      </c>
      <c r="I1729">
        <v>31412</v>
      </c>
      <c r="J1729">
        <v>1097</v>
      </c>
      <c r="K1729">
        <v>1093</v>
      </c>
      <c r="L1729" t="s">
        <v>31</v>
      </c>
      <c r="M1729" t="s">
        <v>20</v>
      </c>
      <c r="N1729">
        <v>57</v>
      </c>
      <c r="O1729">
        <v>1806</v>
      </c>
      <c r="P1729">
        <v>12</v>
      </c>
      <c r="Q1729" t="s">
        <v>1747</v>
      </c>
      <c r="BE1729" s="1"/>
      <c r="BK1729" s="2"/>
    </row>
    <row r="1730" ht="15" customHeight="1">
      <c r="A1730" t="str">
        <f t="shared" ref="A1730:A1793" si="135">CONCATENATE($C1730,"_",$E1730,"_",$F1730)</f>
        <v>2019_06_1108_3</v>
      </c>
      <c r="B1730" t="str">
        <f t="shared" ref="B1730:B1793" si="136">CONCATENATE($C1730,"_",$I1730)</f>
        <v>2019_06_31690</v>
      </c>
      <c r="C1730" s="1" t="s">
        <v>1520</v>
      </c>
      <c r="D1730">
        <f t="shared" ref="D1730:D1793" si="137">IF(ISNUMBER($D1729),$D1729+1,1)</f>
        <v>1729</v>
      </c>
      <c r="E1730">
        <v>1108</v>
      </c>
      <c r="F1730">
        <f t="shared" ref="F1730:F1793" si="138">IF($E1730="","",IF($E1730=$E1729,$F1729+1,1))</f>
        <v>3</v>
      </c>
      <c r="G1730" s="2" t="str">
        <f t="shared" ref="G1730:G1793" si="139">IF($E1731=$E1730,"","x")</f>
        <v/>
      </c>
      <c r="H1730" t="s">
        <v>1521</v>
      </c>
      <c r="I1730">
        <v>31690</v>
      </c>
      <c r="J1730">
        <v>1093</v>
      </c>
      <c r="K1730">
        <v>1097</v>
      </c>
      <c r="L1730" t="s">
        <v>31</v>
      </c>
      <c r="M1730" t="s">
        <v>20</v>
      </c>
      <c r="N1730">
        <v>359</v>
      </c>
      <c r="O1730">
        <v>1806</v>
      </c>
      <c r="P1730">
        <v>12</v>
      </c>
      <c r="Q1730" t="s">
        <v>1748</v>
      </c>
      <c r="BE1730" s="1"/>
      <c r="BK1730" s="2"/>
    </row>
    <row r="1731" ht="15" customHeight="1">
      <c r="A1731" t="str">
        <f t="shared" si="135"/>
        <v>2019_06_1108_4</v>
      </c>
      <c r="B1731" t="str">
        <f t="shared" si="136"/>
        <v>2019_06_33932</v>
      </c>
      <c r="C1731" s="1" t="s">
        <v>1520</v>
      </c>
      <c r="D1731">
        <f t="shared" si="137"/>
        <v>1730</v>
      </c>
      <c r="E1731">
        <v>1108</v>
      </c>
      <c r="F1731">
        <f t="shared" si="138"/>
        <v>4</v>
      </c>
      <c r="G1731" s="2" t="str">
        <f t="shared" si="139"/>
        <v/>
      </c>
      <c r="H1731" t="s">
        <v>1521</v>
      </c>
      <c r="I1731">
        <v>33932</v>
      </c>
      <c r="J1731">
        <v>1097</v>
      </c>
      <c r="K1731">
        <v>1093</v>
      </c>
      <c r="L1731" t="s">
        <v>31</v>
      </c>
      <c r="M1731" t="s">
        <v>20</v>
      </c>
      <c r="N1731">
        <v>341</v>
      </c>
      <c r="O1731">
        <v>1806</v>
      </c>
      <c r="P1731">
        <v>12</v>
      </c>
      <c r="Q1731" t="s">
        <v>1749</v>
      </c>
      <c r="BE1731" s="1"/>
      <c r="BK1731" s="2"/>
    </row>
    <row r="1732" ht="15" customHeight="1">
      <c r="A1732" t="str">
        <f t="shared" si="135"/>
        <v>2019_06_1108_5</v>
      </c>
      <c r="B1732" t="str">
        <f t="shared" si="136"/>
        <v>2019_06_34176</v>
      </c>
      <c r="C1732" s="1" t="s">
        <v>1520</v>
      </c>
      <c r="D1732">
        <f t="shared" si="137"/>
        <v>1731</v>
      </c>
      <c r="E1732">
        <v>1108</v>
      </c>
      <c r="F1732">
        <f t="shared" si="138"/>
        <v>5</v>
      </c>
      <c r="G1732" s="2" t="str">
        <f t="shared" si="139"/>
        <v/>
      </c>
      <c r="H1732" t="s">
        <v>1521</v>
      </c>
      <c r="I1732">
        <v>34176</v>
      </c>
      <c r="J1732">
        <v>1093</v>
      </c>
      <c r="K1732">
        <v>1097</v>
      </c>
      <c r="L1732" t="s">
        <v>31</v>
      </c>
      <c r="M1732" t="s">
        <v>20</v>
      </c>
      <c r="N1732">
        <v>278</v>
      </c>
      <c r="O1732">
        <v>1806</v>
      </c>
      <c r="P1732">
        <v>12</v>
      </c>
      <c r="Q1732" t="s">
        <v>1750</v>
      </c>
      <c r="BE1732" s="1"/>
      <c r="BK1732" s="2"/>
    </row>
    <row r="1733" ht="15" customHeight="1">
      <c r="A1733" t="str">
        <f t="shared" si="135"/>
        <v>2019_06_1108_6</v>
      </c>
      <c r="B1733" t="str">
        <f t="shared" si="136"/>
        <v>2019_06_34239</v>
      </c>
      <c r="C1733" s="1" t="s">
        <v>1520</v>
      </c>
      <c r="D1733">
        <f t="shared" si="137"/>
        <v>1732</v>
      </c>
      <c r="E1733">
        <v>1108</v>
      </c>
      <c r="F1733">
        <f t="shared" si="138"/>
        <v>6</v>
      </c>
      <c r="G1733" s="2" t="str">
        <f t="shared" si="139"/>
        <v/>
      </c>
      <c r="H1733" t="s">
        <v>1521</v>
      </c>
      <c r="I1733">
        <v>34239</v>
      </c>
      <c r="J1733">
        <v>1097</v>
      </c>
      <c r="K1733">
        <v>1093</v>
      </c>
      <c r="L1733" t="s">
        <v>31</v>
      </c>
      <c r="M1733" t="s">
        <v>20</v>
      </c>
      <c r="N1733">
        <v>178</v>
      </c>
      <c r="O1733">
        <v>1806</v>
      </c>
      <c r="P1733">
        <v>12</v>
      </c>
      <c r="Q1733" t="s">
        <v>1751</v>
      </c>
      <c r="BE1733" s="1"/>
      <c r="BK1733" s="2"/>
    </row>
    <row r="1734" ht="15" customHeight="1">
      <c r="A1734" t="str">
        <f t="shared" si="135"/>
        <v>2019_06_1108_7</v>
      </c>
      <c r="B1734" t="str">
        <f t="shared" si="136"/>
        <v>2019_06_34240</v>
      </c>
      <c r="C1734" s="1" t="s">
        <v>1520</v>
      </c>
      <c r="D1734">
        <f t="shared" si="137"/>
        <v>1733</v>
      </c>
      <c r="E1734">
        <v>1108</v>
      </c>
      <c r="F1734">
        <f t="shared" si="138"/>
        <v>7</v>
      </c>
      <c r="G1734" s="2" t="str">
        <f t="shared" si="139"/>
        <v/>
      </c>
      <c r="H1734" t="s">
        <v>1521</v>
      </c>
      <c r="I1734">
        <v>34240</v>
      </c>
      <c r="J1734">
        <v>1097</v>
      </c>
      <c r="K1734">
        <v>1093</v>
      </c>
      <c r="L1734" t="s">
        <v>31</v>
      </c>
      <c r="M1734" t="s">
        <v>20</v>
      </c>
      <c r="N1734">
        <v>178</v>
      </c>
      <c r="O1734">
        <v>1806</v>
      </c>
      <c r="P1734">
        <v>12</v>
      </c>
      <c r="Q1734" t="s">
        <v>1751</v>
      </c>
      <c r="BE1734" s="1"/>
      <c r="BK1734" s="2"/>
    </row>
    <row r="1735" ht="15" customHeight="1">
      <c r="A1735" t="str">
        <f t="shared" si="135"/>
        <v>2019_06_1108_8</v>
      </c>
      <c r="B1735" t="str">
        <f t="shared" si="136"/>
        <v>2019_06_34244</v>
      </c>
      <c r="C1735" s="1" t="s">
        <v>1520</v>
      </c>
      <c r="D1735">
        <f t="shared" si="137"/>
        <v>1734</v>
      </c>
      <c r="E1735">
        <v>1108</v>
      </c>
      <c r="F1735">
        <f t="shared" si="138"/>
        <v>8</v>
      </c>
      <c r="G1735" s="2" t="str">
        <f t="shared" si="139"/>
        <v/>
      </c>
      <c r="H1735" t="s">
        <v>1521</v>
      </c>
      <c r="I1735">
        <v>34244</v>
      </c>
      <c r="J1735">
        <v>1093</v>
      </c>
      <c r="K1735">
        <v>1097</v>
      </c>
      <c r="L1735" t="s">
        <v>31</v>
      </c>
      <c r="M1735" t="s">
        <v>20</v>
      </c>
      <c r="N1735">
        <v>95</v>
      </c>
      <c r="O1735">
        <v>1806</v>
      </c>
      <c r="P1735">
        <v>12</v>
      </c>
      <c r="Q1735" t="s">
        <v>1752</v>
      </c>
      <c r="BE1735" s="1"/>
      <c r="BK1735" s="2"/>
    </row>
    <row r="1736" ht="15" customHeight="1">
      <c r="A1736" t="str">
        <f t="shared" si="135"/>
        <v>2019_06_1108_9</v>
      </c>
      <c r="B1736" t="str">
        <f t="shared" si="136"/>
        <v>2019_06_34361</v>
      </c>
      <c r="C1736" s="1" t="s">
        <v>1520</v>
      </c>
      <c r="D1736">
        <f t="shared" si="137"/>
        <v>1735</v>
      </c>
      <c r="E1736">
        <v>1108</v>
      </c>
      <c r="F1736">
        <f t="shared" si="138"/>
        <v>9</v>
      </c>
      <c r="G1736" s="2" t="str">
        <f t="shared" si="139"/>
        <v/>
      </c>
      <c r="H1736" t="s">
        <v>1521</v>
      </c>
      <c r="I1736">
        <v>34361</v>
      </c>
      <c r="J1736">
        <v>1097</v>
      </c>
      <c r="K1736">
        <v>1093</v>
      </c>
      <c r="L1736" t="s">
        <v>31</v>
      </c>
      <c r="M1736" t="s">
        <v>20</v>
      </c>
      <c r="N1736">
        <v>109</v>
      </c>
      <c r="O1736">
        <v>1806</v>
      </c>
      <c r="P1736">
        <v>12</v>
      </c>
      <c r="Q1736" t="s">
        <v>1753</v>
      </c>
      <c r="BE1736" s="1"/>
      <c r="BK1736" s="2"/>
    </row>
    <row r="1737" ht="15" customHeight="1">
      <c r="A1737" t="str">
        <f t="shared" si="135"/>
        <v>2019_06_1108_10</v>
      </c>
      <c r="B1737" t="str">
        <f t="shared" si="136"/>
        <v>2019_06_34362</v>
      </c>
      <c r="C1737" s="1" t="s">
        <v>1520</v>
      </c>
      <c r="D1737">
        <f t="shared" si="137"/>
        <v>1736</v>
      </c>
      <c r="E1737">
        <v>1108</v>
      </c>
      <c r="F1737">
        <f t="shared" si="138"/>
        <v>10</v>
      </c>
      <c r="G1737" s="2" t="str">
        <f t="shared" si="139"/>
        <v/>
      </c>
      <c r="H1737" t="s">
        <v>1521</v>
      </c>
      <c r="I1737">
        <v>34362</v>
      </c>
      <c r="J1737">
        <v>1097</v>
      </c>
      <c r="K1737">
        <v>1093</v>
      </c>
      <c r="L1737" t="s">
        <v>31</v>
      </c>
      <c r="M1737" t="s">
        <v>20</v>
      </c>
      <c r="N1737">
        <v>109</v>
      </c>
      <c r="O1737">
        <v>1806</v>
      </c>
      <c r="P1737">
        <v>12</v>
      </c>
      <c r="Q1737" t="s">
        <v>1753</v>
      </c>
      <c r="BE1737" s="1"/>
      <c r="BK1737" s="2"/>
    </row>
    <row r="1738" ht="15" customHeight="1">
      <c r="A1738" t="str">
        <f t="shared" si="135"/>
        <v>2019_06_1108_11</v>
      </c>
      <c r="B1738" t="str">
        <f t="shared" si="136"/>
        <v>2019_06_34418</v>
      </c>
      <c r="C1738" s="1" t="s">
        <v>1520</v>
      </c>
      <c r="D1738">
        <f t="shared" si="137"/>
        <v>1737</v>
      </c>
      <c r="E1738">
        <v>1108</v>
      </c>
      <c r="F1738">
        <f t="shared" si="138"/>
        <v>11</v>
      </c>
      <c r="G1738" s="2" t="str">
        <f t="shared" si="139"/>
        <v>x</v>
      </c>
      <c r="H1738" t="s">
        <v>1521</v>
      </c>
      <c r="I1738">
        <v>34418</v>
      </c>
      <c r="J1738">
        <v>1093</v>
      </c>
      <c r="K1738">
        <v>1097</v>
      </c>
      <c r="L1738" t="s">
        <v>20</v>
      </c>
      <c r="M1738" t="s">
        <v>20</v>
      </c>
      <c r="N1738">
        <v>24</v>
      </c>
      <c r="O1738">
        <v>1806</v>
      </c>
      <c r="P1738">
        <v>12</v>
      </c>
      <c r="Q1738" t="s">
        <v>1754</v>
      </c>
      <c r="BE1738" s="1"/>
      <c r="BK1738" s="2"/>
    </row>
    <row r="1739" ht="15" customHeight="1">
      <c r="A1739" t="str">
        <f t="shared" si="135"/>
        <v>2019_06_1168_1</v>
      </c>
      <c r="B1739" t="str">
        <f t="shared" si="136"/>
        <v>2019_06_30928</v>
      </c>
      <c r="C1739" s="1" t="s">
        <v>1520</v>
      </c>
      <c r="D1739">
        <f t="shared" si="137"/>
        <v>1738</v>
      </c>
      <c r="E1739">
        <v>1168</v>
      </c>
      <c r="F1739">
        <f t="shared" si="138"/>
        <v>1</v>
      </c>
      <c r="G1739" s="2" t="str">
        <f t="shared" si="139"/>
        <v/>
      </c>
      <c r="H1739" t="s">
        <v>1521</v>
      </c>
      <c r="I1739">
        <v>30928</v>
      </c>
      <c r="J1739">
        <v>1153</v>
      </c>
      <c r="K1739">
        <v>1157</v>
      </c>
      <c r="L1739" t="s">
        <v>19</v>
      </c>
      <c r="M1739" t="s">
        <v>20</v>
      </c>
      <c r="N1739">
        <v>292</v>
      </c>
      <c r="O1739">
        <v>1317</v>
      </c>
      <c r="P1739">
        <v>6</v>
      </c>
      <c r="Q1739" t="s">
        <v>1755</v>
      </c>
      <c r="BE1739" s="1"/>
      <c r="BK1739" s="2"/>
    </row>
    <row r="1740" ht="15" customHeight="1">
      <c r="A1740" t="str">
        <f t="shared" si="135"/>
        <v>2019_06_1168_2</v>
      </c>
      <c r="B1740" t="str">
        <f t="shared" si="136"/>
        <v>2019_06_31532</v>
      </c>
      <c r="C1740" s="1" t="s">
        <v>1520</v>
      </c>
      <c r="D1740">
        <f t="shared" si="137"/>
        <v>1739</v>
      </c>
      <c r="E1740">
        <v>1168</v>
      </c>
      <c r="F1740">
        <f t="shared" si="138"/>
        <v>2</v>
      </c>
      <c r="G1740" s="2" t="str">
        <f t="shared" si="139"/>
        <v/>
      </c>
      <c r="H1740" t="s">
        <v>1521</v>
      </c>
      <c r="I1740">
        <v>31532</v>
      </c>
      <c r="J1740">
        <v>1157</v>
      </c>
      <c r="K1740">
        <v>1153</v>
      </c>
      <c r="L1740" t="s">
        <v>31</v>
      </c>
      <c r="M1740" t="s">
        <v>20</v>
      </c>
      <c r="N1740">
        <v>390</v>
      </c>
      <c r="O1740">
        <v>1317</v>
      </c>
      <c r="P1740">
        <v>6</v>
      </c>
      <c r="Q1740" t="s">
        <v>1756</v>
      </c>
      <c r="BE1740" s="1"/>
      <c r="BK1740" s="2"/>
    </row>
    <row r="1741" ht="15" customHeight="1">
      <c r="A1741" t="str">
        <f t="shared" si="135"/>
        <v>2019_06_1168_3</v>
      </c>
      <c r="B1741" t="str">
        <f t="shared" si="136"/>
        <v>2019_06_31604</v>
      </c>
      <c r="C1741" s="1" t="s">
        <v>1520</v>
      </c>
      <c r="D1741">
        <f t="shared" si="137"/>
        <v>1740</v>
      </c>
      <c r="E1741">
        <v>1168</v>
      </c>
      <c r="F1741">
        <f t="shared" si="138"/>
        <v>3</v>
      </c>
      <c r="G1741" s="2" t="str">
        <f t="shared" si="139"/>
        <v/>
      </c>
      <c r="H1741" t="s">
        <v>1521</v>
      </c>
      <c r="I1741">
        <v>31604</v>
      </c>
      <c r="J1741">
        <v>1153</v>
      </c>
      <c r="K1741">
        <v>1157</v>
      </c>
      <c r="L1741" t="s">
        <v>31</v>
      </c>
      <c r="M1741" t="s">
        <v>20</v>
      </c>
      <c r="N1741">
        <v>347</v>
      </c>
      <c r="O1741">
        <v>1317</v>
      </c>
      <c r="P1741">
        <v>6</v>
      </c>
      <c r="Q1741" t="s">
        <v>1757</v>
      </c>
      <c r="BE1741" s="1"/>
      <c r="BK1741" s="2"/>
    </row>
    <row r="1742" ht="15" customHeight="1">
      <c r="A1742" t="str">
        <f t="shared" si="135"/>
        <v>2019_06_1168_4</v>
      </c>
      <c r="B1742" t="str">
        <f t="shared" si="136"/>
        <v>2019_06_32800</v>
      </c>
      <c r="C1742" s="1" t="s">
        <v>1520</v>
      </c>
      <c r="D1742">
        <f t="shared" si="137"/>
        <v>1741</v>
      </c>
      <c r="E1742">
        <v>1168</v>
      </c>
      <c r="F1742">
        <f t="shared" si="138"/>
        <v>4</v>
      </c>
      <c r="G1742" s="2" t="str">
        <f t="shared" si="139"/>
        <v/>
      </c>
      <c r="H1742" t="s">
        <v>1521</v>
      </c>
      <c r="I1742">
        <v>32800</v>
      </c>
      <c r="J1742">
        <v>1157</v>
      </c>
      <c r="K1742">
        <v>1153</v>
      </c>
      <c r="L1742" t="s">
        <v>31</v>
      </c>
      <c r="M1742" t="s">
        <v>20</v>
      </c>
      <c r="N1742">
        <v>239</v>
      </c>
      <c r="O1742">
        <v>1317</v>
      </c>
      <c r="P1742">
        <v>6</v>
      </c>
      <c r="Q1742" t="s">
        <v>1758</v>
      </c>
      <c r="BE1742" s="1"/>
      <c r="BK1742" s="2"/>
    </row>
    <row r="1743" ht="15" customHeight="1">
      <c r="A1743" t="str">
        <f t="shared" si="135"/>
        <v>2019_06_1168_5</v>
      </c>
      <c r="B1743" t="str">
        <f t="shared" si="136"/>
        <v>2019_06_32969</v>
      </c>
      <c r="C1743" s="1" t="s">
        <v>1520</v>
      </c>
      <c r="D1743">
        <f t="shared" si="137"/>
        <v>1742</v>
      </c>
      <c r="E1743">
        <v>1168</v>
      </c>
      <c r="F1743">
        <f t="shared" si="138"/>
        <v>5</v>
      </c>
      <c r="G1743" s="2" t="str">
        <f t="shared" si="139"/>
        <v>x</v>
      </c>
      <c r="H1743" t="s">
        <v>1521</v>
      </c>
      <c r="I1743">
        <v>32969</v>
      </c>
      <c r="J1743">
        <v>1153</v>
      </c>
      <c r="K1743">
        <v>1157</v>
      </c>
      <c r="L1743" t="s">
        <v>20</v>
      </c>
      <c r="M1743" t="s">
        <v>20</v>
      </c>
      <c r="N1743">
        <v>28</v>
      </c>
      <c r="O1743">
        <v>1317</v>
      </c>
      <c r="P1743">
        <v>6</v>
      </c>
      <c r="Q1743" t="s">
        <v>1759</v>
      </c>
      <c r="BE1743" s="1"/>
      <c r="BK1743" s="2"/>
    </row>
    <row r="1744" ht="15" customHeight="1">
      <c r="A1744" t="str">
        <f t="shared" si="135"/>
        <v>2019_06_1228_1</v>
      </c>
      <c r="B1744" t="str">
        <f t="shared" si="136"/>
        <v>2019_06_31326</v>
      </c>
      <c r="C1744" s="1" t="s">
        <v>1520</v>
      </c>
      <c r="D1744">
        <f t="shared" si="137"/>
        <v>1743</v>
      </c>
      <c r="E1744">
        <v>1228</v>
      </c>
      <c r="F1744">
        <f t="shared" si="138"/>
        <v>1</v>
      </c>
      <c r="G1744" s="2" t="str">
        <f t="shared" si="139"/>
        <v/>
      </c>
      <c r="H1744" t="s">
        <v>1521</v>
      </c>
      <c r="I1744">
        <v>31326</v>
      </c>
      <c r="J1744">
        <v>1213</v>
      </c>
      <c r="K1744">
        <v>1217</v>
      </c>
      <c r="L1744" t="s">
        <v>158</v>
      </c>
      <c r="M1744" t="s">
        <v>20</v>
      </c>
      <c r="N1744">
        <v>195</v>
      </c>
      <c r="O1744">
        <v>5420</v>
      </c>
      <c r="P1744">
        <v>13</v>
      </c>
      <c r="Q1744" t="s">
        <v>1760</v>
      </c>
      <c r="BE1744" s="1"/>
      <c r="BK1744" s="2"/>
    </row>
    <row r="1745" ht="15" customHeight="1">
      <c r="A1745" t="str">
        <f t="shared" si="135"/>
        <v>2019_06_1228_2</v>
      </c>
      <c r="B1745" t="str">
        <f t="shared" si="136"/>
        <v>2019_06_31509</v>
      </c>
      <c r="C1745" s="1" t="s">
        <v>1520</v>
      </c>
      <c r="D1745">
        <f t="shared" si="137"/>
        <v>1744</v>
      </c>
      <c r="E1745">
        <v>1228</v>
      </c>
      <c r="F1745">
        <f t="shared" si="138"/>
        <v>2</v>
      </c>
      <c r="G1745" s="2" t="str">
        <f t="shared" si="139"/>
        <v/>
      </c>
      <c r="H1745" t="s">
        <v>1521</v>
      </c>
      <c r="I1745">
        <v>31509</v>
      </c>
      <c r="J1745">
        <v>1217</v>
      </c>
      <c r="K1745">
        <v>1213</v>
      </c>
      <c r="L1745" t="s">
        <v>31</v>
      </c>
      <c r="M1745" t="s">
        <v>20</v>
      </c>
      <c r="N1745">
        <v>543</v>
      </c>
      <c r="O1745">
        <v>5420</v>
      </c>
      <c r="P1745">
        <v>13</v>
      </c>
      <c r="Q1745" t="s">
        <v>1761</v>
      </c>
      <c r="BE1745" s="1"/>
      <c r="BK1745" s="2"/>
    </row>
    <row r="1746" ht="15" customHeight="1">
      <c r="A1746" t="str">
        <f t="shared" si="135"/>
        <v>2019_06_1228_3</v>
      </c>
      <c r="B1746" t="str">
        <f t="shared" si="136"/>
        <v>2019_06_32270</v>
      </c>
      <c r="C1746" s="1" t="s">
        <v>1520</v>
      </c>
      <c r="D1746">
        <f t="shared" si="137"/>
        <v>1745</v>
      </c>
      <c r="E1746">
        <v>1228</v>
      </c>
      <c r="F1746">
        <f t="shared" si="138"/>
        <v>3</v>
      </c>
      <c r="G1746" s="2" t="str">
        <f t="shared" si="139"/>
        <v/>
      </c>
      <c r="H1746" t="s">
        <v>1521</v>
      </c>
      <c r="I1746">
        <v>32270</v>
      </c>
      <c r="J1746">
        <v>1213</v>
      </c>
      <c r="K1746">
        <v>1217</v>
      </c>
      <c r="L1746" t="s">
        <v>31</v>
      </c>
      <c r="M1746" t="s">
        <v>20</v>
      </c>
      <c r="N1746">
        <v>400</v>
      </c>
      <c r="O1746">
        <v>5420</v>
      </c>
      <c r="P1746">
        <v>13</v>
      </c>
      <c r="Q1746" t="s">
        <v>1762</v>
      </c>
      <c r="BE1746" s="1"/>
      <c r="BK1746" s="2"/>
    </row>
    <row r="1747" ht="15" customHeight="1">
      <c r="A1747" t="str">
        <f t="shared" si="135"/>
        <v>2019_06_1228_4</v>
      </c>
      <c r="B1747" t="str">
        <f t="shared" si="136"/>
        <v>2019_06_32754</v>
      </c>
      <c r="C1747" s="1" t="s">
        <v>1520</v>
      </c>
      <c r="D1747">
        <f t="shared" si="137"/>
        <v>1746</v>
      </c>
      <c r="E1747">
        <v>1228</v>
      </c>
      <c r="F1747">
        <f t="shared" si="138"/>
        <v>4</v>
      </c>
      <c r="G1747" s="2" t="str">
        <f t="shared" si="139"/>
        <v/>
      </c>
      <c r="H1747" t="s">
        <v>1521</v>
      </c>
      <c r="I1747">
        <v>32754</v>
      </c>
      <c r="J1747">
        <v>1217</v>
      </c>
      <c r="K1747">
        <v>1213</v>
      </c>
      <c r="L1747" t="s">
        <v>31</v>
      </c>
      <c r="M1747" t="s">
        <v>20</v>
      </c>
      <c r="N1747">
        <v>495</v>
      </c>
      <c r="O1747">
        <v>5420</v>
      </c>
      <c r="P1747">
        <v>13</v>
      </c>
      <c r="Q1747" t="s">
        <v>1763</v>
      </c>
      <c r="BE1747" s="1"/>
      <c r="BK1747" s="2"/>
    </row>
    <row r="1748" ht="15" customHeight="1">
      <c r="A1748" t="str">
        <f t="shared" si="135"/>
        <v>2019_06_1228_5</v>
      </c>
      <c r="B1748" t="str">
        <f t="shared" si="136"/>
        <v>2019_06_34071</v>
      </c>
      <c r="C1748" s="1" t="s">
        <v>1520</v>
      </c>
      <c r="D1748">
        <f t="shared" si="137"/>
        <v>1747</v>
      </c>
      <c r="E1748">
        <v>1228</v>
      </c>
      <c r="F1748">
        <f t="shared" si="138"/>
        <v>5</v>
      </c>
      <c r="G1748" s="2" t="str">
        <f t="shared" si="139"/>
        <v/>
      </c>
      <c r="H1748" t="s">
        <v>1521</v>
      </c>
      <c r="I1748">
        <v>34071</v>
      </c>
      <c r="J1748">
        <v>1213</v>
      </c>
      <c r="K1748">
        <v>1217</v>
      </c>
      <c r="L1748" t="s">
        <v>31</v>
      </c>
      <c r="M1748" t="s">
        <v>20</v>
      </c>
      <c r="N1748">
        <v>475</v>
      </c>
      <c r="O1748">
        <v>5420</v>
      </c>
      <c r="P1748">
        <v>13</v>
      </c>
      <c r="Q1748" t="s">
        <v>1764</v>
      </c>
      <c r="BE1748" s="1"/>
      <c r="BK1748" s="2"/>
    </row>
    <row r="1749" ht="15" customHeight="1">
      <c r="A1749" t="str">
        <f t="shared" si="135"/>
        <v>2019_06_1228_6</v>
      </c>
      <c r="B1749" t="str">
        <f t="shared" si="136"/>
        <v>2019_06_34126</v>
      </c>
      <c r="C1749" s="1" t="s">
        <v>1520</v>
      </c>
      <c r="D1749">
        <f t="shared" si="137"/>
        <v>1748</v>
      </c>
      <c r="E1749">
        <v>1228</v>
      </c>
      <c r="F1749">
        <f t="shared" si="138"/>
        <v>6</v>
      </c>
      <c r="G1749" s="2" t="str">
        <f t="shared" si="139"/>
        <v/>
      </c>
      <c r="H1749" t="s">
        <v>1521</v>
      </c>
      <c r="I1749">
        <v>34126</v>
      </c>
      <c r="J1749">
        <v>1217</v>
      </c>
      <c r="K1749">
        <v>1213</v>
      </c>
      <c r="L1749" t="s">
        <v>31</v>
      </c>
      <c r="M1749" t="s">
        <v>20</v>
      </c>
      <c r="N1749">
        <v>587</v>
      </c>
      <c r="O1749">
        <v>5420</v>
      </c>
      <c r="P1749">
        <v>13</v>
      </c>
      <c r="Q1749" t="s">
        <v>1765</v>
      </c>
      <c r="BE1749" s="1"/>
      <c r="BK1749" s="2"/>
    </row>
    <row r="1750" ht="15" customHeight="1">
      <c r="A1750" t="str">
        <f t="shared" si="135"/>
        <v>2019_06_1228_7</v>
      </c>
      <c r="B1750" t="str">
        <f t="shared" si="136"/>
        <v>2019_06_34175</v>
      </c>
      <c r="C1750" s="1" t="s">
        <v>1520</v>
      </c>
      <c r="D1750">
        <f t="shared" si="137"/>
        <v>1749</v>
      </c>
      <c r="E1750">
        <v>1228</v>
      </c>
      <c r="F1750">
        <f t="shared" si="138"/>
        <v>7</v>
      </c>
      <c r="G1750" s="2" t="str">
        <f t="shared" si="139"/>
        <v/>
      </c>
      <c r="H1750" t="s">
        <v>1521</v>
      </c>
      <c r="I1750">
        <v>34175</v>
      </c>
      <c r="J1750">
        <v>1213</v>
      </c>
      <c r="K1750">
        <v>1217</v>
      </c>
      <c r="L1750" t="s">
        <v>31</v>
      </c>
      <c r="M1750" t="s">
        <v>20</v>
      </c>
      <c r="N1750">
        <v>563</v>
      </c>
      <c r="O1750">
        <v>5420</v>
      </c>
      <c r="P1750">
        <v>13</v>
      </c>
      <c r="Q1750" t="s">
        <v>1766</v>
      </c>
      <c r="BE1750" s="1"/>
      <c r="BK1750" s="2"/>
    </row>
    <row r="1751" ht="15" customHeight="1">
      <c r="A1751" t="str">
        <f t="shared" si="135"/>
        <v>2019_06_1228_8</v>
      </c>
      <c r="B1751" t="str">
        <f t="shared" si="136"/>
        <v>2019_06_34360</v>
      </c>
      <c r="C1751" s="1" t="s">
        <v>1520</v>
      </c>
      <c r="D1751">
        <f t="shared" si="137"/>
        <v>1750</v>
      </c>
      <c r="E1751">
        <v>1228</v>
      </c>
      <c r="F1751">
        <f t="shared" si="138"/>
        <v>8</v>
      </c>
      <c r="G1751" s="2" t="str">
        <f t="shared" si="139"/>
        <v/>
      </c>
      <c r="H1751" t="s">
        <v>1521</v>
      </c>
      <c r="I1751">
        <v>34360</v>
      </c>
      <c r="J1751">
        <v>1217</v>
      </c>
      <c r="K1751">
        <v>1213</v>
      </c>
      <c r="L1751" t="s">
        <v>31</v>
      </c>
      <c r="M1751" t="s">
        <v>20</v>
      </c>
      <c r="N1751">
        <v>802</v>
      </c>
      <c r="O1751">
        <v>5420</v>
      </c>
      <c r="P1751">
        <v>13</v>
      </c>
      <c r="Q1751" t="s">
        <v>1767</v>
      </c>
      <c r="BE1751" s="1"/>
      <c r="BK1751" s="2"/>
    </row>
    <row r="1752" ht="15" customHeight="1">
      <c r="A1752" t="str">
        <f t="shared" si="135"/>
        <v>2019_06_1228_9</v>
      </c>
      <c r="B1752" t="str">
        <f t="shared" si="136"/>
        <v>2019_06_34475</v>
      </c>
      <c r="C1752" s="1" t="s">
        <v>1520</v>
      </c>
      <c r="D1752">
        <f t="shared" si="137"/>
        <v>1751</v>
      </c>
      <c r="E1752">
        <v>1228</v>
      </c>
      <c r="F1752">
        <f t="shared" si="138"/>
        <v>9</v>
      </c>
      <c r="G1752" s="2" t="str">
        <f t="shared" si="139"/>
        <v/>
      </c>
      <c r="H1752" t="s">
        <v>1521</v>
      </c>
      <c r="I1752">
        <v>34475</v>
      </c>
      <c r="J1752">
        <v>1213</v>
      </c>
      <c r="K1752">
        <v>1217</v>
      </c>
      <c r="L1752" t="s">
        <v>31</v>
      </c>
      <c r="M1752" t="s">
        <v>20</v>
      </c>
      <c r="N1752">
        <v>518</v>
      </c>
      <c r="O1752">
        <v>5420</v>
      </c>
      <c r="P1752">
        <v>13</v>
      </c>
      <c r="Q1752" t="s">
        <v>1768</v>
      </c>
      <c r="BE1752" s="1"/>
      <c r="BK1752" s="2"/>
    </row>
    <row r="1753" ht="15" customHeight="1">
      <c r="A1753" t="str">
        <f t="shared" si="135"/>
        <v>2019_06_1228_10</v>
      </c>
      <c r="B1753" t="str">
        <f t="shared" si="136"/>
        <v>2019_06_34575</v>
      </c>
      <c r="C1753" s="1" t="s">
        <v>1520</v>
      </c>
      <c r="D1753">
        <f t="shared" si="137"/>
        <v>1752</v>
      </c>
      <c r="E1753">
        <v>1228</v>
      </c>
      <c r="F1753">
        <f t="shared" si="138"/>
        <v>10</v>
      </c>
      <c r="G1753" s="2" t="str">
        <f t="shared" si="139"/>
        <v/>
      </c>
      <c r="H1753" t="s">
        <v>1521</v>
      </c>
      <c r="I1753">
        <v>34575</v>
      </c>
      <c r="J1753">
        <v>1217</v>
      </c>
      <c r="K1753">
        <v>1213</v>
      </c>
      <c r="L1753" t="s">
        <v>31</v>
      </c>
      <c r="M1753" t="s">
        <v>20</v>
      </c>
      <c r="N1753">
        <v>469</v>
      </c>
      <c r="O1753">
        <v>5420</v>
      </c>
      <c r="P1753">
        <v>13</v>
      </c>
      <c r="Q1753" t="s">
        <v>1769</v>
      </c>
      <c r="BE1753" s="1"/>
      <c r="BK1753" s="2"/>
    </row>
    <row r="1754" ht="15" customHeight="1">
      <c r="A1754" t="str">
        <f t="shared" si="135"/>
        <v>2019_06_1228_11</v>
      </c>
      <c r="B1754" t="str">
        <f t="shared" si="136"/>
        <v>2019_06_34599</v>
      </c>
      <c r="C1754" s="1" t="s">
        <v>1520</v>
      </c>
      <c r="D1754">
        <f t="shared" si="137"/>
        <v>1753</v>
      </c>
      <c r="E1754">
        <v>1228</v>
      </c>
      <c r="F1754">
        <f t="shared" si="138"/>
        <v>11</v>
      </c>
      <c r="G1754" s="2" t="str">
        <f t="shared" si="139"/>
        <v/>
      </c>
      <c r="H1754" t="s">
        <v>1521</v>
      </c>
      <c r="I1754">
        <v>34599</v>
      </c>
      <c r="J1754">
        <v>1213</v>
      </c>
      <c r="K1754">
        <v>1217</v>
      </c>
      <c r="L1754" t="s">
        <v>31</v>
      </c>
      <c r="M1754" t="s">
        <v>20</v>
      </c>
      <c r="N1754">
        <v>278</v>
      </c>
      <c r="O1754">
        <v>5420</v>
      </c>
      <c r="P1754">
        <v>13</v>
      </c>
      <c r="Q1754" t="s">
        <v>1770</v>
      </c>
      <c r="BE1754" s="1"/>
      <c r="BK1754" s="2"/>
    </row>
    <row r="1755" ht="15" customHeight="1">
      <c r="A1755" t="str">
        <f t="shared" si="135"/>
        <v>2019_06_1228_12</v>
      </c>
      <c r="B1755" t="str">
        <f t="shared" si="136"/>
        <v>2019_06_34659</v>
      </c>
      <c r="C1755" s="1" t="s">
        <v>1520</v>
      </c>
      <c r="D1755">
        <f t="shared" si="137"/>
        <v>1754</v>
      </c>
      <c r="E1755">
        <v>1228</v>
      </c>
      <c r="F1755">
        <f t="shared" si="138"/>
        <v>12</v>
      </c>
      <c r="G1755" s="2" t="str">
        <f t="shared" si="139"/>
        <v>x</v>
      </c>
      <c r="H1755" t="s">
        <v>1521</v>
      </c>
      <c r="I1755">
        <v>34659</v>
      </c>
      <c r="J1755">
        <v>1217</v>
      </c>
      <c r="K1755">
        <v>1213</v>
      </c>
      <c r="L1755" t="s">
        <v>20</v>
      </c>
      <c r="M1755" t="s">
        <v>20</v>
      </c>
      <c r="N1755">
        <v>74</v>
      </c>
      <c r="O1755">
        <v>5420</v>
      </c>
      <c r="P1755">
        <v>13</v>
      </c>
      <c r="Q1755" t="s">
        <v>1771</v>
      </c>
      <c r="BE1755" s="1"/>
      <c r="BK1755" s="2"/>
    </row>
    <row r="1756" ht="15" customHeight="1">
      <c r="A1756" t="str">
        <f t="shared" si="135"/>
        <v>2019_06_1258_1</v>
      </c>
      <c r="B1756" t="str">
        <f t="shared" si="136"/>
        <v>2019_06_30360</v>
      </c>
      <c r="C1756" s="1" t="s">
        <v>1520</v>
      </c>
      <c r="D1756">
        <f t="shared" si="137"/>
        <v>1755</v>
      </c>
      <c r="E1756">
        <v>1258</v>
      </c>
      <c r="F1756">
        <f t="shared" si="138"/>
        <v>1</v>
      </c>
      <c r="G1756" s="2" t="str">
        <f t="shared" si="139"/>
        <v/>
      </c>
      <c r="H1756" t="s">
        <v>1521</v>
      </c>
      <c r="I1756">
        <v>30360</v>
      </c>
      <c r="J1756">
        <v>1243</v>
      </c>
      <c r="K1756">
        <v>1247</v>
      </c>
      <c r="L1756" t="s">
        <v>19</v>
      </c>
      <c r="M1756" t="s">
        <v>40</v>
      </c>
      <c r="N1756">
        <v>17</v>
      </c>
      <c r="O1756">
        <v>96</v>
      </c>
      <c r="P1756">
        <v>4</v>
      </c>
      <c r="Q1756" t="s">
        <v>1772</v>
      </c>
      <c r="BE1756" s="1"/>
      <c r="BK1756" s="2"/>
    </row>
    <row r="1757" ht="15" customHeight="1">
      <c r="A1757" t="str">
        <f t="shared" si="135"/>
        <v>2019_06_1258_2</v>
      </c>
      <c r="B1757" t="str">
        <f t="shared" si="136"/>
        <v>2019_06_31300</v>
      </c>
      <c r="C1757" s="1" t="s">
        <v>1520</v>
      </c>
      <c r="D1757">
        <f t="shared" si="137"/>
        <v>1756</v>
      </c>
      <c r="E1757">
        <v>1258</v>
      </c>
      <c r="F1757">
        <f t="shared" si="138"/>
        <v>2</v>
      </c>
      <c r="G1757" s="2" t="str">
        <f t="shared" si="139"/>
        <v/>
      </c>
      <c r="H1757" t="s">
        <v>1521</v>
      </c>
      <c r="I1757">
        <v>31300</v>
      </c>
      <c r="J1757">
        <v>1247</v>
      </c>
      <c r="K1757">
        <v>1243</v>
      </c>
      <c r="L1757" t="s">
        <v>31</v>
      </c>
      <c r="M1757" t="s">
        <v>40</v>
      </c>
      <c r="N1757">
        <v>35</v>
      </c>
      <c r="O1757">
        <v>96</v>
      </c>
      <c r="P1757">
        <v>4</v>
      </c>
      <c r="Q1757" t="s">
        <v>1773</v>
      </c>
      <c r="BE1757" s="1"/>
      <c r="BK1757" s="2"/>
    </row>
    <row r="1758" ht="15" customHeight="1">
      <c r="A1758" t="str">
        <f t="shared" si="135"/>
        <v>2019_06_1258_3</v>
      </c>
      <c r="B1758" t="str">
        <f t="shared" si="136"/>
        <v>2019_06_34487</v>
      </c>
      <c r="C1758" s="1" t="s">
        <v>1520</v>
      </c>
      <c r="D1758">
        <f t="shared" si="137"/>
        <v>1757</v>
      </c>
      <c r="E1758">
        <v>1258</v>
      </c>
      <c r="F1758">
        <f t="shared" si="138"/>
        <v>3</v>
      </c>
      <c r="G1758" s="2" t="str">
        <f t="shared" si="139"/>
        <v>x</v>
      </c>
      <c r="H1758" t="s">
        <v>1521</v>
      </c>
      <c r="I1758">
        <v>34487</v>
      </c>
      <c r="J1758">
        <v>1243</v>
      </c>
      <c r="K1758">
        <v>1247</v>
      </c>
      <c r="L1758" t="s">
        <v>40</v>
      </c>
      <c r="M1758" t="s">
        <v>40</v>
      </c>
      <c r="N1758">
        <v>23</v>
      </c>
      <c r="O1758">
        <v>96</v>
      </c>
      <c r="P1758">
        <v>4</v>
      </c>
      <c r="Q1758" t="s">
        <v>1774</v>
      </c>
      <c r="BE1758" s="1"/>
      <c r="BK1758" s="2"/>
    </row>
    <row r="1759" ht="15" customHeight="1">
      <c r="A1759" t="str">
        <f t="shared" si="135"/>
        <v>2019_06_1288_1</v>
      </c>
      <c r="B1759" t="str">
        <f t="shared" si="136"/>
        <v>2019_06_30404</v>
      </c>
      <c r="C1759" s="1" t="s">
        <v>1520</v>
      </c>
      <c r="D1759">
        <f t="shared" si="137"/>
        <v>1758</v>
      </c>
      <c r="E1759">
        <v>1288</v>
      </c>
      <c r="F1759">
        <f t="shared" si="138"/>
        <v>1</v>
      </c>
      <c r="G1759" s="2" t="str">
        <f t="shared" si="139"/>
        <v/>
      </c>
      <c r="H1759" t="s">
        <v>1521</v>
      </c>
      <c r="I1759">
        <v>30404</v>
      </c>
      <c r="J1759">
        <v>1273</v>
      </c>
      <c r="K1759">
        <v>1277</v>
      </c>
      <c r="L1759" t="s">
        <v>19</v>
      </c>
      <c r="M1759" t="s">
        <v>40</v>
      </c>
      <c r="N1759">
        <v>17</v>
      </c>
      <c r="O1759">
        <v>132</v>
      </c>
      <c r="P1759">
        <v>4</v>
      </c>
      <c r="Q1759" t="s">
        <v>1775</v>
      </c>
      <c r="BE1759" s="1"/>
      <c r="BK1759" s="2"/>
    </row>
    <row r="1760" ht="15" customHeight="1">
      <c r="A1760" t="str">
        <f t="shared" si="135"/>
        <v>2019_06_1288_2</v>
      </c>
      <c r="B1760" t="str">
        <f t="shared" si="136"/>
        <v>2019_06_32138</v>
      </c>
      <c r="C1760" s="1" t="s">
        <v>1520</v>
      </c>
      <c r="D1760">
        <f t="shared" si="137"/>
        <v>1759</v>
      </c>
      <c r="E1760">
        <v>1288</v>
      </c>
      <c r="F1760">
        <f t="shared" si="138"/>
        <v>2</v>
      </c>
      <c r="G1760" s="2" t="str">
        <f t="shared" si="139"/>
        <v/>
      </c>
      <c r="H1760" t="s">
        <v>1521</v>
      </c>
      <c r="I1760">
        <v>32138</v>
      </c>
      <c r="J1760">
        <v>1277</v>
      </c>
      <c r="K1760">
        <v>1273</v>
      </c>
      <c r="L1760" t="s">
        <v>31</v>
      </c>
      <c r="M1760" t="s">
        <v>40</v>
      </c>
      <c r="N1760">
        <v>79</v>
      </c>
      <c r="O1760">
        <v>132</v>
      </c>
      <c r="P1760">
        <v>4</v>
      </c>
      <c r="Q1760" t="s">
        <v>1776</v>
      </c>
      <c r="BE1760" s="1"/>
      <c r="BK1760" s="2"/>
    </row>
    <row r="1761" ht="15" customHeight="1">
      <c r="A1761" t="str">
        <f t="shared" si="135"/>
        <v>2019_06_1288_3</v>
      </c>
      <c r="B1761" t="str">
        <f t="shared" si="136"/>
        <v>2019_06_34497</v>
      </c>
      <c r="C1761" s="1" t="s">
        <v>1520</v>
      </c>
      <c r="D1761">
        <f t="shared" si="137"/>
        <v>1760</v>
      </c>
      <c r="E1761">
        <v>1288</v>
      </c>
      <c r="F1761">
        <f t="shared" si="138"/>
        <v>3</v>
      </c>
      <c r="G1761" s="2" t="str">
        <f t="shared" si="139"/>
        <v>x</v>
      </c>
      <c r="H1761" t="s">
        <v>1521</v>
      </c>
      <c r="I1761">
        <v>34497</v>
      </c>
      <c r="J1761">
        <v>1273</v>
      </c>
      <c r="K1761">
        <v>1277</v>
      </c>
      <c r="L1761" t="s">
        <v>40</v>
      </c>
      <c r="M1761" t="s">
        <v>40</v>
      </c>
      <c r="N1761">
        <v>15</v>
      </c>
      <c r="O1761">
        <v>132</v>
      </c>
      <c r="P1761">
        <v>4</v>
      </c>
      <c r="Q1761" t="s">
        <v>1777</v>
      </c>
      <c r="BE1761" s="1"/>
      <c r="BK1761" s="2"/>
    </row>
    <row r="1762" ht="15" customHeight="1">
      <c r="A1762" t="str">
        <f t="shared" si="135"/>
        <v>2019_06_1318_1</v>
      </c>
      <c r="B1762" t="str">
        <f t="shared" si="136"/>
        <v>2019_06_30980</v>
      </c>
      <c r="C1762" s="1" t="s">
        <v>1520</v>
      </c>
      <c r="D1762">
        <f t="shared" si="137"/>
        <v>1761</v>
      </c>
      <c r="E1762">
        <v>1318</v>
      </c>
      <c r="F1762">
        <f t="shared" si="138"/>
        <v>1</v>
      </c>
      <c r="G1762" s="2" t="str">
        <f t="shared" si="139"/>
        <v/>
      </c>
      <c r="H1762" t="s">
        <v>1521</v>
      </c>
      <c r="I1762">
        <v>30980</v>
      </c>
      <c r="J1762">
        <v>1303</v>
      </c>
      <c r="K1762">
        <v>1307</v>
      </c>
      <c r="L1762" t="s">
        <v>19</v>
      </c>
      <c r="M1762" t="s">
        <v>20</v>
      </c>
      <c r="N1762">
        <v>400</v>
      </c>
      <c r="O1762">
        <v>2388</v>
      </c>
      <c r="P1762">
        <v>9</v>
      </c>
      <c r="Q1762" t="s">
        <v>1778</v>
      </c>
      <c r="BE1762" s="1"/>
      <c r="BK1762" s="2"/>
    </row>
    <row r="1763" ht="15" customHeight="1">
      <c r="A1763" t="str">
        <f t="shared" si="135"/>
        <v>2019_06_1318_2</v>
      </c>
      <c r="B1763" t="str">
        <f t="shared" si="136"/>
        <v>2019_06_31152</v>
      </c>
      <c r="C1763" s="1" t="s">
        <v>1520</v>
      </c>
      <c r="D1763">
        <f t="shared" si="137"/>
        <v>1762</v>
      </c>
      <c r="E1763">
        <v>1318</v>
      </c>
      <c r="F1763">
        <f t="shared" si="138"/>
        <v>2</v>
      </c>
      <c r="G1763" s="2" t="str">
        <f t="shared" si="139"/>
        <v/>
      </c>
      <c r="H1763" t="s">
        <v>1521</v>
      </c>
      <c r="I1763">
        <v>31152</v>
      </c>
      <c r="J1763">
        <v>1307</v>
      </c>
      <c r="K1763">
        <v>1303</v>
      </c>
      <c r="L1763" t="s">
        <v>31</v>
      </c>
      <c r="M1763" t="s">
        <v>20</v>
      </c>
      <c r="N1763">
        <v>411</v>
      </c>
      <c r="O1763">
        <v>2388</v>
      </c>
      <c r="P1763">
        <v>9</v>
      </c>
      <c r="Q1763" t="s">
        <v>1779</v>
      </c>
      <c r="BE1763" s="1"/>
      <c r="BK1763" s="2"/>
    </row>
    <row r="1764" ht="15" customHeight="1">
      <c r="A1764" t="str">
        <f t="shared" si="135"/>
        <v>2019_06_1318_3</v>
      </c>
      <c r="B1764" t="str">
        <f t="shared" si="136"/>
        <v>2019_06_31498</v>
      </c>
      <c r="C1764" s="1" t="s">
        <v>1520</v>
      </c>
      <c r="D1764">
        <f t="shared" si="137"/>
        <v>1763</v>
      </c>
      <c r="E1764">
        <v>1318</v>
      </c>
      <c r="F1764">
        <f t="shared" si="138"/>
        <v>3</v>
      </c>
      <c r="G1764" s="2" t="str">
        <f t="shared" si="139"/>
        <v/>
      </c>
      <c r="H1764" t="s">
        <v>1521</v>
      </c>
      <c r="I1764">
        <v>31498</v>
      </c>
      <c r="J1764">
        <v>1303</v>
      </c>
      <c r="K1764">
        <v>1307</v>
      </c>
      <c r="L1764" t="s">
        <v>31</v>
      </c>
      <c r="M1764" t="s">
        <v>20</v>
      </c>
      <c r="N1764">
        <v>410</v>
      </c>
      <c r="O1764">
        <v>2388</v>
      </c>
      <c r="P1764">
        <v>9</v>
      </c>
      <c r="Q1764" t="s">
        <v>1780</v>
      </c>
      <c r="BE1764" s="1"/>
      <c r="BK1764" s="2"/>
    </row>
    <row r="1765" ht="15" customHeight="1">
      <c r="A1765" t="str">
        <f t="shared" si="135"/>
        <v>2019_06_1318_4</v>
      </c>
      <c r="B1765" t="str">
        <f t="shared" si="136"/>
        <v>2019_06_31536</v>
      </c>
      <c r="C1765" s="1" t="s">
        <v>1520</v>
      </c>
      <c r="D1765">
        <f t="shared" si="137"/>
        <v>1764</v>
      </c>
      <c r="E1765">
        <v>1318</v>
      </c>
      <c r="F1765">
        <f t="shared" si="138"/>
        <v>4</v>
      </c>
      <c r="G1765" s="2" t="str">
        <f t="shared" si="139"/>
        <v/>
      </c>
      <c r="H1765" t="s">
        <v>1521</v>
      </c>
      <c r="I1765">
        <v>31536</v>
      </c>
      <c r="J1765">
        <v>1307</v>
      </c>
      <c r="K1765">
        <v>1303</v>
      </c>
      <c r="L1765" t="s">
        <v>31</v>
      </c>
      <c r="M1765" t="s">
        <v>20</v>
      </c>
      <c r="N1765">
        <v>312</v>
      </c>
      <c r="O1765">
        <v>2388</v>
      </c>
      <c r="P1765">
        <v>9</v>
      </c>
      <c r="Q1765" t="s">
        <v>1781</v>
      </c>
      <c r="BE1765" s="1"/>
      <c r="BK1765" s="2"/>
    </row>
    <row r="1766" ht="15" customHeight="1">
      <c r="A1766" t="str">
        <f t="shared" si="135"/>
        <v>2019_06_1318_5</v>
      </c>
      <c r="B1766" t="str">
        <f t="shared" si="136"/>
        <v>2019_06_34222</v>
      </c>
      <c r="C1766" s="1" t="s">
        <v>1520</v>
      </c>
      <c r="D1766">
        <f t="shared" si="137"/>
        <v>1765</v>
      </c>
      <c r="E1766">
        <v>1318</v>
      </c>
      <c r="F1766">
        <f t="shared" si="138"/>
        <v>5</v>
      </c>
      <c r="G1766" s="2" t="str">
        <f t="shared" si="139"/>
        <v/>
      </c>
      <c r="H1766" t="s">
        <v>1521</v>
      </c>
      <c r="I1766">
        <v>34222</v>
      </c>
      <c r="J1766">
        <v>1303</v>
      </c>
      <c r="K1766">
        <v>1307</v>
      </c>
      <c r="L1766" t="s">
        <v>31</v>
      </c>
      <c r="M1766" t="s">
        <v>20</v>
      </c>
      <c r="N1766">
        <v>292</v>
      </c>
      <c r="O1766">
        <v>2388</v>
      </c>
      <c r="P1766">
        <v>9</v>
      </c>
      <c r="Q1766" t="s">
        <v>1782</v>
      </c>
      <c r="BE1766" s="1"/>
      <c r="BK1766" s="2"/>
    </row>
    <row r="1767" ht="15" customHeight="1">
      <c r="A1767" t="str">
        <f t="shared" si="135"/>
        <v>2019_06_1318_6</v>
      </c>
      <c r="B1767" t="str">
        <f t="shared" si="136"/>
        <v>2019_06_34250</v>
      </c>
      <c r="C1767" s="1" t="s">
        <v>1520</v>
      </c>
      <c r="D1767">
        <f t="shared" si="137"/>
        <v>1766</v>
      </c>
      <c r="E1767">
        <v>1318</v>
      </c>
      <c r="F1767">
        <f t="shared" si="138"/>
        <v>6</v>
      </c>
      <c r="G1767" s="2" t="str">
        <f t="shared" si="139"/>
        <v/>
      </c>
      <c r="H1767" t="s">
        <v>1521</v>
      </c>
      <c r="I1767">
        <v>34250</v>
      </c>
      <c r="J1767">
        <v>1307</v>
      </c>
      <c r="K1767">
        <v>1303</v>
      </c>
      <c r="L1767" t="s">
        <v>31</v>
      </c>
      <c r="M1767" t="s">
        <v>20</v>
      </c>
      <c r="N1767">
        <v>281</v>
      </c>
      <c r="O1767">
        <v>2388</v>
      </c>
      <c r="P1767">
        <v>9</v>
      </c>
      <c r="Q1767" t="s">
        <v>1783</v>
      </c>
      <c r="BE1767" s="1"/>
      <c r="BK1767" s="2"/>
    </row>
    <row r="1768" ht="15" customHeight="1">
      <c r="A1768" t="str">
        <f t="shared" si="135"/>
        <v>2019_06_1318_7</v>
      </c>
      <c r="B1768" t="str">
        <f t="shared" si="136"/>
        <v>2019_06_34387</v>
      </c>
      <c r="C1768" s="1" t="s">
        <v>1520</v>
      </c>
      <c r="D1768">
        <f t="shared" si="137"/>
        <v>1767</v>
      </c>
      <c r="E1768">
        <v>1318</v>
      </c>
      <c r="F1768">
        <f t="shared" si="138"/>
        <v>7</v>
      </c>
      <c r="G1768" s="2" t="str">
        <f t="shared" si="139"/>
        <v/>
      </c>
      <c r="H1768" t="s">
        <v>1521</v>
      </c>
      <c r="I1768">
        <v>34387</v>
      </c>
      <c r="J1768">
        <v>1303</v>
      </c>
      <c r="K1768">
        <v>1307</v>
      </c>
      <c r="L1768" t="s">
        <v>31</v>
      </c>
      <c r="M1768" t="s">
        <v>20</v>
      </c>
      <c r="N1768">
        <v>229</v>
      </c>
      <c r="O1768">
        <v>2388</v>
      </c>
      <c r="P1768">
        <v>9</v>
      </c>
      <c r="Q1768" t="s">
        <v>1784</v>
      </c>
      <c r="BE1768" s="1"/>
      <c r="BK1768" s="2"/>
    </row>
    <row r="1769" ht="15" customHeight="1">
      <c r="A1769" t="str">
        <f t="shared" si="135"/>
        <v>2019_06_1318_8</v>
      </c>
      <c r="B1769" t="str">
        <f t="shared" si="136"/>
        <v>2019_06_34424</v>
      </c>
      <c r="C1769" s="1" t="s">
        <v>1520</v>
      </c>
      <c r="D1769">
        <f t="shared" si="137"/>
        <v>1768</v>
      </c>
      <c r="E1769">
        <v>1318</v>
      </c>
      <c r="F1769">
        <f t="shared" si="138"/>
        <v>8</v>
      </c>
      <c r="G1769" s="2" t="str">
        <f t="shared" si="139"/>
        <v>x</v>
      </c>
      <c r="H1769" t="s">
        <v>1521</v>
      </c>
      <c r="I1769">
        <v>34424</v>
      </c>
      <c r="J1769">
        <v>1307</v>
      </c>
      <c r="K1769">
        <v>1303</v>
      </c>
      <c r="L1769" t="s">
        <v>20</v>
      </c>
      <c r="M1769" t="s">
        <v>20</v>
      </c>
      <c r="N1769">
        <v>32</v>
      </c>
      <c r="O1769">
        <v>2388</v>
      </c>
      <c r="P1769">
        <v>9</v>
      </c>
      <c r="Q1769" t="s">
        <v>1785</v>
      </c>
      <c r="BE1769" s="1"/>
      <c r="BK1769" s="2"/>
    </row>
    <row r="1770" ht="15" customHeight="1">
      <c r="A1770" t="str">
        <f t="shared" si="135"/>
        <v>2019_06_1348_1</v>
      </c>
      <c r="B1770" t="str">
        <f t="shared" si="136"/>
        <v>2019_06_30986</v>
      </c>
      <c r="C1770" s="1" t="s">
        <v>1520</v>
      </c>
      <c r="D1770">
        <f t="shared" si="137"/>
        <v>1769</v>
      </c>
      <c r="E1770">
        <v>1348</v>
      </c>
      <c r="F1770">
        <f t="shared" si="138"/>
        <v>1</v>
      </c>
      <c r="G1770" s="2" t="str">
        <f t="shared" si="139"/>
        <v/>
      </c>
      <c r="H1770" t="s">
        <v>1521</v>
      </c>
      <c r="I1770">
        <v>30986</v>
      </c>
      <c r="J1770">
        <v>1333</v>
      </c>
      <c r="K1770">
        <v>1337</v>
      </c>
      <c r="L1770" t="s">
        <v>19</v>
      </c>
      <c r="M1770" t="s">
        <v>20</v>
      </c>
      <c r="N1770">
        <v>266</v>
      </c>
      <c r="O1770">
        <v>1847</v>
      </c>
      <c r="P1770">
        <v>11</v>
      </c>
      <c r="Q1770" t="s">
        <v>1786</v>
      </c>
      <c r="BE1770" s="1"/>
      <c r="BK1770" s="2"/>
    </row>
    <row r="1771" ht="15" customHeight="1">
      <c r="A1771" t="str">
        <f t="shared" si="135"/>
        <v>2019_06_1348_2</v>
      </c>
      <c r="B1771" t="str">
        <f t="shared" si="136"/>
        <v>2019_06_33003</v>
      </c>
      <c r="C1771" s="1" t="s">
        <v>1520</v>
      </c>
      <c r="D1771">
        <f t="shared" si="137"/>
        <v>1770</v>
      </c>
      <c r="E1771">
        <v>1348</v>
      </c>
      <c r="F1771">
        <f t="shared" si="138"/>
        <v>2</v>
      </c>
      <c r="G1771" s="2" t="str">
        <f t="shared" si="139"/>
        <v/>
      </c>
      <c r="H1771" t="s">
        <v>1521</v>
      </c>
      <c r="I1771">
        <v>33003</v>
      </c>
      <c r="J1771">
        <v>1337</v>
      </c>
      <c r="K1771">
        <v>1333</v>
      </c>
      <c r="L1771" t="s">
        <v>31</v>
      </c>
      <c r="M1771" t="s">
        <v>20</v>
      </c>
      <c r="N1771">
        <v>230</v>
      </c>
      <c r="O1771">
        <v>1847</v>
      </c>
      <c r="P1771">
        <v>11</v>
      </c>
      <c r="Q1771" t="s">
        <v>1787</v>
      </c>
      <c r="BE1771" s="1"/>
      <c r="BK1771" s="2"/>
    </row>
    <row r="1772" ht="15" customHeight="1">
      <c r="A1772" t="str">
        <f t="shared" si="135"/>
        <v>2019_06_1348_3</v>
      </c>
      <c r="B1772" t="str">
        <f t="shared" si="136"/>
        <v>2019_06_33514</v>
      </c>
      <c r="C1772" s="1" t="s">
        <v>1520</v>
      </c>
      <c r="D1772">
        <f t="shared" si="137"/>
        <v>1771</v>
      </c>
      <c r="E1772">
        <v>1348</v>
      </c>
      <c r="F1772">
        <f t="shared" si="138"/>
        <v>3</v>
      </c>
      <c r="G1772" s="2" t="str">
        <f t="shared" si="139"/>
        <v/>
      </c>
      <c r="H1772" t="s">
        <v>1521</v>
      </c>
      <c r="I1772">
        <v>33514</v>
      </c>
      <c r="J1772">
        <v>1333</v>
      </c>
      <c r="K1772">
        <v>1337</v>
      </c>
      <c r="L1772" t="s">
        <v>31</v>
      </c>
      <c r="M1772" t="s">
        <v>20</v>
      </c>
      <c r="N1772">
        <v>364</v>
      </c>
      <c r="O1772">
        <v>1847</v>
      </c>
      <c r="P1772">
        <v>11</v>
      </c>
      <c r="Q1772" t="s">
        <v>1788</v>
      </c>
      <c r="BE1772" s="1"/>
      <c r="BK1772" s="2"/>
    </row>
    <row r="1773" ht="15" customHeight="1">
      <c r="A1773" t="str">
        <f t="shared" si="135"/>
        <v>2019_06_1348_4</v>
      </c>
      <c r="B1773" t="str">
        <f t="shared" si="136"/>
        <v>2019_06_33552</v>
      </c>
      <c r="C1773" s="1" t="s">
        <v>1520</v>
      </c>
      <c r="D1773">
        <f t="shared" si="137"/>
        <v>1772</v>
      </c>
      <c r="E1773">
        <v>1348</v>
      </c>
      <c r="F1773">
        <f t="shared" si="138"/>
        <v>4</v>
      </c>
      <c r="G1773" s="2" t="str">
        <f t="shared" si="139"/>
        <v/>
      </c>
      <c r="H1773" t="s">
        <v>1521</v>
      </c>
      <c r="I1773">
        <v>33552</v>
      </c>
      <c r="J1773">
        <v>1337</v>
      </c>
      <c r="K1773">
        <v>1333</v>
      </c>
      <c r="L1773" t="s">
        <v>31</v>
      </c>
      <c r="M1773" t="s">
        <v>20</v>
      </c>
      <c r="N1773">
        <v>161</v>
      </c>
      <c r="O1773">
        <v>1847</v>
      </c>
      <c r="P1773">
        <v>11</v>
      </c>
      <c r="Q1773" t="s">
        <v>1789</v>
      </c>
      <c r="BE1773" s="1"/>
      <c r="BK1773" s="2"/>
    </row>
    <row r="1774" ht="15" customHeight="1">
      <c r="A1774" t="str">
        <f t="shared" si="135"/>
        <v>2019_06_1348_5</v>
      </c>
      <c r="B1774" t="str">
        <f t="shared" si="136"/>
        <v>2019_06_33597</v>
      </c>
      <c r="C1774" s="1" t="s">
        <v>1520</v>
      </c>
      <c r="D1774">
        <f t="shared" si="137"/>
        <v>1773</v>
      </c>
      <c r="E1774">
        <v>1348</v>
      </c>
      <c r="F1774">
        <f t="shared" si="138"/>
        <v>5</v>
      </c>
      <c r="G1774" s="2" t="str">
        <f t="shared" si="139"/>
        <v/>
      </c>
      <c r="H1774" t="s">
        <v>1521</v>
      </c>
      <c r="I1774">
        <v>33597</v>
      </c>
      <c r="J1774">
        <v>1333</v>
      </c>
      <c r="K1774">
        <v>1337</v>
      </c>
      <c r="L1774" t="s">
        <v>31</v>
      </c>
      <c r="M1774" t="s">
        <v>20</v>
      </c>
      <c r="N1774">
        <v>193</v>
      </c>
      <c r="O1774">
        <v>1847</v>
      </c>
      <c r="P1774">
        <v>11</v>
      </c>
      <c r="Q1774" t="s">
        <v>1790</v>
      </c>
      <c r="BE1774" s="1"/>
      <c r="BK1774" s="2"/>
    </row>
    <row r="1775" ht="15" customHeight="1">
      <c r="A1775" t="str">
        <f t="shared" si="135"/>
        <v>2019_06_1348_6</v>
      </c>
      <c r="B1775" t="str">
        <f t="shared" si="136"/>
        <v>2019_06_33677</v>
      </c>
      <c r="C1775" s="1" t="s">
        <v>1520</v>
      </c>
      <c r="D1775">
        <f t="shared" si="137"/>
        <v>1774</v>
      </c>
      <c r="E1775">
        <v>1348</v>
      </c>
      <c r="F1775">
        <f t="shared" si="138"/>
        <v>6</v>
      </c>
      <c r="G1775" s="2" t="str">
        <f t="shared" si="139"/>
        <v/>
      </c>
      <c r="H1775" t="s">
        <v>1521</v>
      </c>
      <c r="I1775">
        <v>33677</v>
      </c>
      <c r="J1775">
        <v>1337</v>
      </c>
      <c r="K1775">
        <v>1333</v>
      </c>
      <c r="L1775" t="s">
        <v>31</v>
      </c>
      <c r="M1775" t="s">
        <v>20</v>
      </c>
      <c r="N1775">
        <v>153</v>
      </c>
      <c r="O1775">
        <v>1847</v>
      </c>
      <c r="P1775">
        <v>11</v>
      </c>
      <c r="Q1775" t="s">
        <v>1791</v>
      </c>
      <c r="BE1775" s="1"/>
      <c r="BK1775" s="2"/>
    </row>
    <row r="1776" ht="15" customHeight="1">
      <c r="A1776" t="str">
        <f t="shared" si="135"/>
        <v>2019_06_1348_7</v>
      </c>
      <c r="B1776" t="str">
        <f t="shared" si="136"/>
        <v>2019_06_34096</v>
      </c>
      <c r="C1776" s="1" t="s">
        <v>1520</v>
      </c>
      <c r="D1776">
        <f t="shared" si="137"/>
        <v>1775</v>
      </c>
      <c r="E1776">
        <v>1348</v>
      </c>
      <c r="F1776">
        <f t="shared" si="138"/>
        <v>7</v>
      </c>
      <c r="G1776" s="2" t="str">
        <f t="shared" si="139"/>
        <v/>
      </c>
      <c r="H1776" t="s">
        <v>1521</v>
      </c>
      <c r="I1776">
        <v>34096</v>
      </c>
      <c r="J1776">
        <v>1333</v>
      </c>
      <c r="K1776">
        <v>1337</v>
      </c>
      <c r="L1776" t="s">
        <v>31</v>
      </c>
      <c r="M1776" t="s">
        <v>20</v>
      </c>
      <c r="N1776">
        <v>113</v>
      </c>
      <c r="O1776">
        <v>1847</v>
      </c>
      <c r="P1776">
        <v>11</v>
      </c>
      <c r="Q1776" t="s">
        <v>1792</v>
      </c>
      <c r="BE1776" s="1"/>
      <c r="BK1776" s="2"/>
    </row>
    <row r="1777" ht="15" customHeight="1">
      <c r="A1777" t="str">
        <f t="shared" si="135"/>
        <v>2019_06_1348_8</v>
      </c>
      <c r="B1777" t="str">
        <f t="shared" si="136"/>
        <v>2019_06_34112</v>
      </c>
      <c r="C1777" s="1" t="s">
        <v>1520</v>
      </c>
      <c r="D1777">
        <f t="shared" si="137"/>
        <v>1776</v>
      </c>
      <c r="E1777">
        <v>1348</v>
      </c>
      <c r="F1777">
        <f t="shared" si="138"/>
        <v>8</v>
      </c>
      <c r="G1777" s="2" t="str">
        <f t="shared" si="139"/>
        <v/>
      </c>
      <c r="H1777" t="s">
        <v>1521</v>
      </c>
      <c r="I1777">
        <v>34112</v>
      </c>
      <c r="J1777">
        <v>1337</v>
      </c>
      <c r="K1777">
        <v>1333</v>
      </c>
      <c r="L1777" t="s">
        <v>31</v>
      </c>
      <c r="M1777" t="s">
        <v>20</v>
      </c>
      <c r="N1777">
        <v>222</v>
      </c>
      <c r="O1777">
        <v>1847</v>
      </c>
      <c r="P1777">
        <v>11</v>
      </c>
      <c r="Q1777" t="s">
        <v>1793</v>
      </c>
      <c r="BE1777" s="1"/>
      <c r="BK1777" s="2"/>
    </row>
    <row r="1778" ht="15" customHeight="1">
      <c r="A1778" t="str">
        <f t="shared" si="135"/>
        <v>2019_06_1348_9</v>
      </c>
      <c r="B1778" t="str">
        <f t="shared" si="136"/>
        <v>2019_06_34431</v>
      </c>
      <c r="C1778" s="1" t="s">
        <v>1520</v>
      </c>
      <c r="D1778">
        <f t="shared" si="137"/>
        <v>1777</v>
      </c>
      <c r="E1778">
        <v>1348</v>
      </c>
      <c r="F1778">
        <f t="shared" si="138"/>
        <v>9</v>
      </c>
      <c r="G1778" s="2" t="str">
        <f t="shared" si="139"/>
        <v/>
      </c>
      <c r="H1778" t="s">
        <v>1521</v>
      </c>
      <c r="I1778">
        <v>34431</v>
      </c>
      <c r="J1778">
        <v>1333</v>
      </c>
      <c r="K1778">
        <v>1337</v>
      </c>
      <c r="L1778" t="s">
        <v>31</v>
      </c>
      <c r="M1778" t="s">
        <v>20</v>
      </c>
      <c r="N1778">
        <v>107</v>
      </c>
      <c r="O1778">
        <v>1847</v>
      </c>
      <c r="P1778">
        <v>11</v>
      </c>
      <c r="Q1778" t="s">
        <v>1794</v>
      </c>
      <c r="BE1778" s="1"/>
      <c r="BK1778" s="2"/>
    </row>
    <row r="1779" ht="15" customHeight="1">
      <c r="A1779" t="str">
        <f t="shared" si="135"/>
        <v>2019_06_1348_10</v>
      </c>
      <c r="B1779" t="str">
        <f t="shared" si="136"/>
        <v>2019_06_34481</v>
      </c>
      <c r="C1779" s="1" t="s">
        <v>1520</v>
      </c>
      <c r="D1779">
        <f t="shared" si="137"/>
        <v>1778</v>
      </c>
      <c r="E1779">
        <v>1348</v>
      </c>
      <c r="F1779">
        <f t="shared" si="138"/>
        <v>10</v>
      </c>
      <c r="G1779" s="2" t="str">
        <f t="shared" si="139"/>
        <v>x</v>
      </c>
      <c r="H1779" t="s">
        <v>1521</v>
      </c>
      <c r="I1779">
        <v>34481</v>
      </c>
      <c r="J1779">
        <v>1337</v>
      </c>
      <c r="K1779">
        <v>1333</v>
      </c>
      <c r="L1779" t="s">
        <v>20</v>
      </c>
      <c r="M1779" t="s">
        <v>20</v>
      </c>
      <c r="N1779">
        <v>17</v>
      </c>
      <c r="O1779">
        <v>1847</v>
      </c>
      <c r="P1779">
        <v>11</v>
      </c>
      <c r="Q1779" t="s">
        <v>1795</v>
      </c>
      <c r="BE1779" s="1"/>
      <c r="BK1779" s="2"/>
    </row>
    <row r="1780" ht="15" customHeight="1">
      <c r="A1780" t="str">
        <f t="shared" si="135"/>
        <v>2019_06_1378_1</v>
      </c>
      <c r="B1780" t="str">
        <f t="shared" si="136"/>
        <v>2019_06_29973</v>
      </c>
      <c r="C1780" s="1" t="s">
        <v>1520</v>
      </c>
      <c r="D1780">
        <f t="shared" si="137"/>
        <v>1779</v>
      </c>
      <c r="E1780">
        <v>1378</v>
      </c>
      <c r="F1780">
        <f t="shared" si="138"/>
        <v>1</v>
      </c>
      <c r="G1780" s="2" t="str">
        <f t="shared" si="139"/>
        <v/>
      </c>
      <c r="H1780" t="s">
        <v>1521</v>
      </c>
      <c r="I1780">
        <v>29973</v>
      </c>
      <c r="J1780">
        <v>1363</v>
      </c>
      <c r="K1780">
        <v>1367</v>
      </c>
      <c r="L1780" t="s">
        <v>19</v>
      </c>
      <c r="M1780" t="s">
        <v>20</v>
      </c>
      <c r="N1780">
        <v>524</v>
      </c>
      <c r="O1780">
        <v>2569</v>
      </c>
      <c r="P1780">
        <v>7</v>
      </c>
      <c r="Q1780" t="s">
        <v>1796</v>
      </c>
      <c r="BE1780" s="1"/>
      <c r="BK1780" s="2"/>
    </row>
    <row r="1781" ht="15" customHeight="1">
      <c r="A1781" t="str">
        <f t="shared" si="135"/>
        <v>2019_06_1378_2</v>
      </c>
      <c r="B1781" t="str">
        <f t="shared" si="136"/>
        <v>2019_06_31258</v>
      </c>
      <c r="C1781" s="1" t="s">
        <v>1520</v>
      </c>
      <c r="D1781">
        <f t="shared" si="137"/>
        <v>1780</v>
      </c>
      <c r="E1781">
        <v>1378</v>
      </c>
      <c r="F1781">
        <f t="shared" si="138"/>
        <v>2</v>
      </c>
      <c r="G1781" s="2" t="str">
        <f t="shared" si="139"/>
        <v/>
      </c>
      <c r="H1781" t="s">
        <v>1521</v>
      </c>
      <c r="I1781">
        <v>31258</v>
      </c>
      <c r="J1781">
        <v>1367</v>
      </c>
      <c r="K1781">
        <v>1363</v>
      </c>
      <c r="L1781" t="s">
        <v>31</v>
      </c>
      <c r="M1781" t="s">
        <v>20</v>
      </c>
      <c r="N1781">
        <v>524</v>
      </c>
      <c r="O1781">
        <v>2569</v>
      </c>
      <c r="P1781">
        <v>7</v>
      </c>
      <c r="Q1781" t="s">
        <v>1797</v>
      </c>
      <c r="BE1781" s="1"/>
      <c r="BK1781" s="2"/>
    </row>
    <row r="1782" ht="15" customHeight="1">
      <c r="A1782" t="str">
        <f t="shared" si="135"/>
        <v>2019_06_1378_3</v>
      </c>
      <c r="B1782" t="str">
        <f t="shared" si="136"/>
        <v>2019_06_31531</v>
      </c>
      <c r="C1782" s="1" t="s">
        <v>1520</v>
      </c>
      <c r="D1782">
        <f t="shared" si="137"/>
        <v>1781</v>
      </c>
      <c r="E1782">
        <v>1378</v>
      </c>
      <c r="F1782">
        <f t="shared" si="138"/>
        <v>3</v>
      </c>
      <c r="G1782" s="2" t="str">
        <f t="shared" si="139"/>
        <v/>
      </c>
      <c r="H1782" t="s">
        <v>1521</v>
      </c>
      <c r="I1782">
        <v>31531</v>
      </c>
      <c r="J1782">
        <v>1363</v>
      </c>
      <c r="K1782">
        <v>1367</v>
      </c>
      <c r="L1782" t="s">
        <v>31</v>
      </c>
      <c r="M1782" t="s">
        <v>20</v>
      </c>
      <c r="N1782">
        <v>596</v>
      </c>
      <c r="O1782">
        <v>2569</v>
      </c>
      <c r="P1782">
        <v>7</v>
      </c>
      <c r="Q1782" t="s">
        <v>1798</v>
      </c>
      <c r="BE1782" s="1"/>
      <c r="BK1782" s="2"/>
    </row>
    <row r="1783" ht="15" customHeight="1">
      <c r="A1783" t="str">
        <f t="shared" si="135"/>
        <v>2019_06_1378_4</v>
      </c>
      <c r="B1783" t="str">
        <f t="shared" si="136"/>
        <v>2019_06_32145</v>
      </c>
      <c r="C1783" s="1" t="s">
        <v>1520</v>
      </c>
      <c r="D1783">
        <f t="shared" si="137"/>
        <v>1782</v>
      </c>
      <c r="E1783">
        <v>1378</v>
      </c>
      <c r="F1783">
        <f t="shared" si="138"/>
        <v>4</v>
      </c>
      <c r="G1783" s="2" t="str">
        <f t="shared" si="139"/>
        <v/>
      </c>
      <c r="H1783" t="s">
        <v>1521</v>
      </c>
      <c r="I1783">
        <v>32145</v>
      </c>
      <c r="J1783">
        <v>1367</v>
      </c>
      <c r="K1783">
        <v>1363</v>
      </c>
      <c r="L1783" t="s">
        <v>31</v>
      </c>
      <c r="M1783" t="s">
        <v>20</v>
      </c>
      <c r="N1783">
        <v>458</v>
      </c>
      <c r="O1783">
        <v>2569</v>
      </c>
      <c r="P1783">
        <v>7</v>
      </c>
      <c r="Q1783" t="s">
        <v>1799</v>
      </c>
      <c r="BE1783" s="1"/>
      <c r="BK1783" s="2"/>
    </row>
    <row r="1784" ht="15" customHeight="1">
      <c r="A1784" t="str">
        <f t="shared" si="135"/>
        <v>2019_06_1378_5</v>
      </c>
      <c r="B1784" t="str">
        <f t="shared" si="136"/>
        <v>2019_06_32661</v>
      </c>
      <c r="C1784" s="1" t="s">
        <v>1520</v>
      </c>
      <c r="D1784">
        <f t="shared" si="137"/>
        <v>1783</v>
      </c>
      <c r="E1784">
        <v>1378</v>
      </c>
      <c r="F1784">
        <f t="shared" si="138"/>
        <v>5</v>
      </c>
      <c r="G1784" s="2" t="str">
        <f t="shared" si="139"/>
        <v/>
      </c>
      <c r="H1784" t="s">
        <v>1521</v>
      </c>
      <c r="I1784">
        <v>32661</v>
      </c>
      <c r="J1784">
        <v>1363</v>
      </c>
      <c r="K1784">
        <v>1367</v>
      </c>
      <c r="L1784" t="s">
        <v>31</v>
      </c>
      <c r="M1784" t="s">
        <v>20</v>
      </c>
      <c r="N1784">
        <v>399</v>
      </c>
      <c r="O1784">
        <v>2569</v>
      </c>
      <c r="P1784">
        <v>7</v>
      </c>
      <c r="Q1784" t="s">
        <v>1800</v>
      </c>
      <c r="BE1784" s="1"/>
      <c r="BK1784" s="2"/>
    </row>
    <row r="1785" ht="15" customHeight="1">
      <c r="A1785" t="str">
        <f t="shared" si="135"/>
        <v>2019_06_1378_6</v>
      </c>
      <c r="B1785" t="str">
        <f t="shared" si="136"/>
        <v>2019_06_33080</v>
      </c>
      <c r="C1785" s="1" t="s">
        <v>1520</v>
      </c>
      <c r="D1785">
        <f t="shared" si="137"/>
        <v>1784</v>
      </c>
      <c r="E1785">
        <v>1378</v>
      </c>
      <c r="F1785">
        <f t="shared" si="138"/>
        <v>6</v>
      </c>
      <c r="G1785" s="2" t="str">
        <f t="shared" si="139"/>
        <v>x</v>
      </c>
      <c r="H1785" t="s">
        <v>1521</v>
      </c>
      <c r="I1785">
        <v>33080</v>
      </c>
      <c r="J1785">
        <v>1367</v>
      </c>
      <c r="K1785">
        <v>1363</v>
      </c>
      <c r="L1785" t="s">
        <v>20</v>
      </c>
      <c r="M1785" t="s">
        <v>20</v>
      </c>
      <c r="N1785">
        <v>47</v>
      </c>
      <c r="O1785">
        <v>2569</v>
      </c>
      <c r="P1785">
        <v>7</v>
      </c>
      <c r="Q1785" t="s">
        <v>1801</v>
      </c>
      <c r="BE1785" s="1"/>
      <c r="BK1785" s="2"/>
    </row>
    <row r="1786" ht="15" customHeight="1">
      <c r="A1786" t="str">
        <f t="shared" si="135"/>
        <v>2019_06_1408_1</v>
      </c>
      <c r="B1786" t="str">
        <f t="shared" si="136"/>
        <v>2019_06_30300</v>
      </c>
      <c r="C1786" s="1" t="s">
        <v>1520</v>
      </c>
      <c r="D1786">
        <f t="shared" si="137"/>
        <v>1785</v>
      </c>
      <c r="E1786">
        <v>1408</v>
      </c>
      <c r="F1786">
        <f t="shared" si="138"/>
        <v>1</v>
      </c>
      <c r="G1786" s="2" t="str">
        <f t="shared" si="139"/>
        <v/>
      </c>
      <c r="H1786" t="s">
        <v>1521</v>
      </c>
      <c r="I1786">
        <v>30300</v>
      </c>
      <c r="J1786">
        <v>1393</v>
      </c>
      <c r="K1786">
        <v>1397</v>
      </c>
      <c r="L1786" t="s">
        <v>158</v>
      </c>
      <c r="M1786" t="s">
        <v>40</v>
      </c>
      <c r="N1786">
        <v>234</v>
      </c>
      <c r="O1786">
        <v>4138</v>
      </c>
      <c r="P1786">
        <v>16</v>
      </c>
      <c r="Q1786" t="s">
        <v>1802</v>
      </c>
      <c r="BE1786" s="1"/>
      <c r="BK1786" s="2"/>
    </row>
    <row r="1787" ht="15" customHeight="1">
      <c r="A1787" t="str">
        <f t="shared" si="135"/>
        <v>2019_06_1408_2</v>
      </c>
      <c r="B1787" t="str">
        <f t="shared" si="136"/>
        <v>2019_06_31430</v>
      </c>
      <c r="C1787" s="1" t="s">
        <v>1520</v>
      </c>
      <c r="D1787">
        <f t="shared" si="137"/>
        <v>1786</v>
      </c>
      <c r="E1787">
        <v>1408</v>
      </c>
      <c r="F1787">
        <f t="shared" si="138"/>
        <v>2</v>
      </c>
      <c r="G1787" s="2" t="str">
        <f t="shared" si="139"/>
        <v/>
      </c>
      <c r="H1787" t="s">
        <v>1521</v>
      </c>
      <c r="I1787">
        <v>31430</v>
      </c>
      <c r="J1787">
        <v>1397</v>
      </c>
      <c r="K1787">
        <v>1393</v>
      </c>
      <c r="L1787" t="s">
        <v>31</v>
      </c>
      <c r="M1787" t="s">
        <v>40</v>
      </c>
      <c r="N1787">
        <v>228</v>
      </c>
      <c r="O1787">
        <v>4138</v>
      </c>
      <c r="P1787">
        <v>16</v>
      </c>
      <c r="Q1787" t="s">
        <v>1803</v>
      </c>
      <c r="BE1787" s="1"/>
      <c r="BK1787" s="2"/>
    </row>
    <row r="1788" ht="15" customHeight="1">
      <c r="A1788" t="str">
        <f t="shared" si="135"/>
        <v>2019_06_1408_3</v>
      </c>
      <c r="B1788" t="str">
        <f t="shared" si="136"/>
        <v>2019_06_32293</v>
      </c>
      <c r="C1788" s="1" t="s">
        <v>1520</v>
      </c>
      <c r="D1788">
        <f t="shared" si="137"/>
        <v>1787</v>
      </c>
      <c r="E1788">
        <v>1408</v>
      </c>
      <c r="F1788">
        <f t="shared" si="138"/>
        <v>3</v>
      </c>
      <c r="G1788" s="2" t="str">
        <f t="shared" si="139"/>
        <v/>
      </c>
      <c r="H1788" t="s">
        <v>1521</v>
      </c>
      <c r="I1788">
        <v>32293</v>
      </c>
      <c r="J1788">
        <v>1393</v>
      </c>
      <c r="K1788">
        <v>1397</v>
      </c>
      <c r="L1788" t="s">
        <v>31</v>
      </c>
      <c r="M1788" t="s">
        <v>40</v>
      </c>
      <c r="N1788">
        <v>336</v>
      </c>
      <c r="O1788">
        <v>4138</v>
      </c>
      <c r="P1788">
        <v>16</v>
      </c>
      <c r="Q1788" t="s">
        <v>1804</v>
      </c>
      <c r="BE1788" s="1"/>
      <c r="BK1788" s="2"/>
    </row>
    <row r="1789" ht="15" customHeight="1">
      <c r="A1789" t="str">
        <f t="shared" si="135"/>
        <v>2019_06_1408_4</v>
      </c>
      <c r="B1789" t="str">
        <f t="shared" si="136"/>
        <v>2019_06_32997</v>
      </c>
      <c r="C1789" s="1" t="s">
        <v>1520</v>
      </c>
      <c r="D1789">
        <f t="shared" si="137"/>
        <v>1788</v>
      </c>
      <c r="E1789">
        <v>1408</v>
      </c>
      <c r="F1789">
        <f t="shared" si="138"/>
        <v>4</v>
      </c>
      <c r="G1789" s="2" t="str">
        <f t="shared" si="139"/>
        <v/>
      </c>
      <c r="H1789" t="s">
        <v>1521</v>
      </c>
      <c r="I1789">
        <v>32997</v>
      </c>
      <c r="J1789">
        <v>1397</v>
      </c>
      <c r="K1789">
        <v>1393</v>
      </c>
      <c r="L1789" t="s">
        <v>31</v>
      </c>
      <c r="M1789" t="s">
        <v>40</v>
      </c>
      <c r="N1789">
        <v>230</v>
      </c>
      <c r="O1789">
        <v>4138</v>
      </c>
      <c r="P1789">
        <v>16</v>
      </c>
      <c r="Q1789" t="s">
        <v>1805</v>
      </c>
      <c r="BE1789" s="1"/>
      <c r="BK1789" s="2"/>
    </row>
    <row r="1790" ht="15" customHeight="1">
      <c r="A1790" t="str">
        <f t="shared" si="135"/>
        <v>2019_06_1408_5</v>
      </c>
      <c r="B1790" t="str">
        <f t="shared" si="136"/>
        <v>2019_06_33643</v>
      </c>
      <c r="C1790" s="1" t="s">
        <v>1520</v>
      </c>
      <c r="D1790">
        <f t="shared" si="137"/>
        <v>1789</v>
      </c>
      <c r="E1790">
        <v>1408</v>
      </c>
      <c r="F1790">
        <f t="shared" si="138"/>
        <v>5</v>
      </c>
      <c r="G1790" s="2" t="str">
        <f t="shared" si="139"/>
        <v/>
      </c>
      <c r="H1790" t="s">
        <v>1521</v>
      </c>
      <c r="I1790">
        <v>33643</v>
      </c>
      <c r="J1790">
        <v>1393</v>
      </c>
      <c r="K1790">
        <v>1397</v>
      </c>
      <c r="L1790" t="s">
        <v>31</v>
      </c>
      <c r="M1790" t="s">
        <v>40</v>
      </c>
      <c r="N1790">
        <v>279</v>
      </c>
      <c r="O1790">
        <v>4138</v>
      </c>
      <c r="P1790">
        <v>16</v>
      </c>
      <c r="Q1790" t="s">
        <v>1806</v>
      </c>
      <c r="BE1790" s="1"/>
      <c r="BK1790" s="2"/>
    </row>
    <row r="1791" ht="15" customHeight="1">
      <c r="A1791" t="str">
        <f t="shared" si="135"/>
        <v>2019_06_1408_6</v>
      </c>
      <c r="B1791" t="str">
        <f t="shared" si="136"/>
        <v>2019_06_33775</v>
      </c>
      <c r="C1791" s="1" t="s">
        <v>1520</v>
      </c>
      <c r="D1791">
        <f t="shared" si="137"/>
        <v>1790</v>
      </c>
      <c r="E1791">
        <v>1408</v>
      </c>
      <c r="F1791">
        <f t="shared" si="138"/>
        <v>6</v>
      </c>
      <c r="G1791" s="2" t="str">
        <f t="shared" si="139"/>
        <v/>
      </c>
      <c r="H1791" t="s">
        <v>1521</v>
      </c>
      <c r="I1791">
        <v>33775</v>
      </c>
      <c r="J1791">
        <v>1397</v>
      </c>
      <c r="K1791">
        <v>1393</v>
      </c>
      <c r="L1791" t="s">
        <v>31</v>
      </c>
      <c r="M1791" t="s">
        <v>40</v>
      </c>
      <c r="N1791">
        <v>222</v>
      </c>
      <c r="O1791">
        <v>4138</v>
      </c>
      <c r="P1791">
        <v>16</v>
      </c>
      <c r="Q1791" t="s">
        <v>1807</v>
      </c>
      <c r="BE1791" s="1"/>
      <c r="BK1791" s="2"/>
    </row>
    <row r="1792" ht="15" customHeight="1">
      <c r="A1792" t="str">
        <f t="shared" si="135"/>
        <v>2019_06_1408_7</v>
      </c>
      <c r="B1792" t="str">
        <f t="shared" si="136"/>
        <v>2019_06_34056</v>
      </c>
      <c r="C1792" s="1" t="s">
        <v>1520</v>
      </c>
      <c r="D1792">
        <f t="shared" si="137"/>
        <v>1791</v>
      </c>
      <c r="E1792">
        <v>1408</v>
      </c>
      <c r="F1792">
        <f t="shared" si="138"/>
        <v>7</v>
      </c>
      <c r="G1792" s="2" t="str">
        <f t="shared" si="139"/>
        <v/>
      </c>
      <c r="H1792" t="s">
        <v>1521</v>
      </c>
      <c r="I1792">
        <v>34056</v>
      </c>
      <c r="J1792">
        <v>1393</v>
      </c>
      <c r="K1792">
        <v>1397</v>
      </c>
      <c r="L1792" t="s">
        <v>31</v>
      </c>
      <c r="M1792" t="s">
        <v>40</v>
      </c>
      <c r="N1792">
        <v>509</v>
      </c>
      <c r="O1792">
        <v>4138</v>
      </c>
      <c r="P1792">
        <v>16</v>
      </c>
      <c r="Q1792" t="s">
        <v>1808</v>
      </c>
      <c r="BE1792" s="1"/>
      <c r="BK1792" s="2"/>
    </row>
    <row r="1793" ht="15" customHeight="1">
      <c r="A1793" t="str">
        <f t="shared" si="135"/>
        <v>2019_06_1408_8</v>
      </c>
      <c r="B1793" t="str">
        <f t="shared" si="136"/>
        <v>2019_06_34142</v>
      </c>
      <c r="C1793" s="1" t="s">
        <v>1520</v>
      </c>
      <c r="D1793">
        <f t="shared" si="137"/>
        <v>1792</v>
      </c>
      <c r="E1793">
        <v>1408</v>
      </c>
      <c r="F1793">
        <f t="shared" si="138"/>
        <v>8</v>
      </c>
      <c r="G1793" s="2" t="str">
        <f t="shared" si="139"/>
        <v/>
      </c>
      <c r="H1793" t="s">
        <v>1521</v>
      </c>
      <c r="I1793">
        <v>34142</v>
      </c>
      <c r="J1793">
        <v>1397</v>
      </c>
      <c r="K1793">
        <v>1393</v>
      </c>
      <c r="L1793" t="s">
        <v>31</v>
      </c>
      <c r="M1793" t="s">
        <v>40</v>
      </c>
      <c r="N1793">
        <v>317</v>
      </c>
      <c r="O1793">
        <v>4138</v>
      </c>
      <c r="P1793">
        <v>16</v>
      </c>
      <c r="Q1793" t="s">
        <v>1809</v>
      </c>
      <c r="BE1793" s="1"/>
      <c r="BK1793" s="2"/>
    </row>
    <row r="1794" ht="15" customHeight="1">
      <c r="A1794" t="str">
        <f t="shared" ref="A1794:A1857" si="140">CONCATENATE($C1794,"_",$E1794,"_",$F1794)</f>
        <v>2019_06_1408_9</v>
      </c>
      <c r="B1794" t="str">
        <f t="shared" ref="B1794:B1857" si="141">CONCATENATE($C1794,"_",$I1794)</f>
        <v>2019_06_34569</v>
      </c>
      <c r="C1794" s="1" t="s">
        <v>1520</v>
      </c>
      <c r="D1794">
        <f t="shared" ref="D1794:D1857" si="142">IF(ISNUMBER($D1793),$D1793+1,1)</f>
        <v>1793</v>
      </c>
      <c r="E1794">
        <v>1408</v>
      </c>
      <c r="F1794">
        <f t="shared" ref="F1794:F1857" si="143">IF($E1794="","",IF($E1794=$E1793,$F1793+1,1))</f>
        <v>9</v>
      </c>
      <c r="G1794" s="2" t="str">
        <f t="shared" ref="G1794:G1857" si="144">IF($E1795=$E1794,"","x")</f>
        <v/>
      </c>
      <c r="H1794" t="s">
        <v>1521</v>
      </c>
      <c r="I1794">
        <v>34569</v>
      </c>
      <c r="J1794">
        <v>1393</v>
      </c>
      <c r="K1794">
        <v>1397</v>
      </c>
      <c r="L1794" t="s">
        <v>31</v>
      </c>
      <c r="M1794" t="s">
        <v>40</v>
      </c>
      <c r="N1794">
        <v>502</v>
      </c>
      <c r="O1794">
        <v>4138</v>
      </c>
      <c r="P1794">
        <v>16</v>
      </c>
      <c r="Q1794" t="s">
        <v>1810</v>
      </c>
      <c r="BE1794" s="1"/>
      <c r="BK1794" s="2"/>
    </row>
    <row r="1795" ht="15" customHeight="1">
      <c r="A1795" t="str">
        <f t="shared" si="140"/>
        <v>2019_06_1408_10</v>
      </c>
      <c r="B1795" t="str">
        <f t="shared" si="141"/>
        <v>2019_06_34689</v>
      </c>
      <c r="C1795" s="1" t="s">
        <v>1520</v>
      </c>
      <c r="D1795">
        <f t="shared" si="142"/>
        <v>1794</v>
      </c>
      <c r="E1795">
        <v>1408</v>
      </c>
      <c r="F1795">
        <f t="shared" si="143"/>
        <v>10</v>
      </c>
      <c r="G1795" s="2" t="str">
        <f t="shared" si="144"/>
        <v/>
      </c>
      <c r="H1795" t="s">
        <v>1521</v>
      </c>
      <c r="I1795">
        <v>34689</v>
      </c>
      <c r="J1795">
        <v>1397</v>
      </c>
      <c r="K1795">
        <v>1393</v>
      </c>
      <c r="L1795" t="s">
        <v>31</v>
      </c>
      <c r="M1795" t="s">
        <v>40</v>
      </c>
      <c r="N1795">
        <v>474</v>
      </c>
      <c r="O1795">
        <v>4138</v>
      </c>
      <c r="P1795">
        <v>16</v>
      </c>
      <c r="Q1795" t="s">
        <v>1811</v>
      </c>
      <c r="BE1795" s="1"/>
      <c r="BK1795" s="2"/>
    </row>
    <row r="1796" ht="15" customHeight="1">
      <c r="A1796" t="str">
        <f t="shared" si="140"/>
        <v>2019_06_1408_11</v>
      </c>
      <c r="B1796" t="str">
        <f t="shared" si="141"/>
        <v>2019_06_34729</v>
      </c>
      <c r="C1796" s="1" t="s">
        <v>1520</v>
      </c>
      <c r="D1796">
        <f t="shared" si="142"/>
        <v>1795</v>
      </c>
      <c r="E1796">
        <v>1408</v>
      </c>
      <c r="F1796">
        <f t="shared" si="143"/>
        <v>11</v>
      </c>
      <c r="G1796" s="2" t="str">
        <f t="shared" si="144"/>
        <v>x</v>
      </c>
      <c r="H1796" t="s">
        <v>1521</v>
      </c>
      <c r="I1796">
        <v>34729</v>
      </c>
      <c r="J1796">
        <v>1393</v>
      </c>
      <c r="K1796">
        <v>1397</v>
      </c>
      <c r="L1796" t="s">
        <v>40</v>
      </c>
      <c r="M1796" t="s">
        <v>40</v>
      </c>
      <c r="N1796">
        <v>290</v>
      </c>
      <c r="O1796">
        <v>4138</v>
      </c>
      <c r="P1796">
        <v>16</v>
      </c>
      <c r="Q1796" t="s">
        <v>1812</v>
      </c>
      <c r="BE1796" s="1"/>
      <c r="BK1796" s="2"/>
    </row>
    <row r="1797" ht="15" customHeight="1">
      <c r="A1797" t="str">
        <f t="shared" si="140"/>
        <v>2019_06_1438_1</v>
      </c>
      <c r="B1797" t="str">
        <f t="shared" si="141"/>
        <v>2019_06_34033</v>
      </c>
      <c r="C1797" s="1" t="s">
        <v>1520</v>
      </c>
      <c r="D1797">
        <f t="shared" si="142"/>
        <v>1796</v>
      </c>
      <c r="E1797">
        <v>1438</v>
      </c>
      <c r="F1797">
        <f t="shared" si="143"/>
        <v>1</v>
      </c>
      <c r="G1797" s="2" t="str">
        <f t="shared" si="144"/>
        <v/>
      </c>
      <c r="H1797" t="s">
        <v>1521</v>
      </c>
      <c r="I1797">
        <v>34033</v>
      </c>
      <c r="J1797">
        <v>1423</v>
      </c>
      <c r="K1797">
        <v>1427</v>
      </c>
      <c r="L1797" t="s">
        <v>158</v>
      </c>
      <c r="M1797" t="s">
        <v>20</v>
      </c>
      <c r="N1797">
        <v>842</v>
      </c>
      <c r="O1797">
        <v>4975</v>
      </c>
      <c r="P1797">
        <v>16</v>
      </c>
      <c r="Q1797" t="s">
        <v>1813</v>
      </c>
      <c r="BE1797" s="1"/>
      <c r="BK1797" s="2"/>
    </row>
    <row r="1798" ht="15" customHeight="1">
      <c r="A1798" t="str">
        <f t="shared" si="140"/>
        <v>2019_06_1438_2</v>
      </c>
      <c r="B1798" t="str">
        <f t="shared" si="141"/>
        <v>2019_06_34223</v>
      </c>
      <c r="C1798" s="1" t="s">
        <v>1520</v>
      </c>
      <c r="D1798">
        <f t="shared" si="142"/>
        <v>1797</v>
      </c>
      <c r="E1798">
        <v>1438</v>
      </c>
      <c r="F1798">
        <f t="shared" si="143"/>
        <v>2</v>
      </c>
      <c r="G1798" s="2" t="str">
        <f t="shared" si="144"/>
        <v/>
      </c>
      <c r="H1798" t="s">
        <v>1521</v>
      </c>
      <c r="I1798">
        <v>34223</v>
      </c>
      <c r="J1798">
        <v>1427</v>
      </c>
      <c r="K1798">
        <v>1423</v>
      </c>
      <c r="L1798" t="s">
        <v>31</v>
      </c>
      <c r="M1798" t="s">
        <v>20</v>
      </c>
      <c r="N1798">
        <v>908</v>
      </c>
      <c r="O1798">
        <v>4975</v>
      </c>
      <c r="P1798">
        <v>16</v>
      </c>
      <c r="Q1798" t="s">
        <v>1814</v>
      </c>
      <c r="BE1798" s="1"/>
      <c r="BK1798" s="2"/>
    </row>
    <row r="1799" ht="15" customHeight="1">
      <c r="A1799" t="str">
        <f t="shared" si="140"/>
        <v>2019_06_1438_3</v>
      </c>
      <c r="B1799" t="str">
        <f t="shared" si="141"/>
        <v>2019_06_34422</v>
      </c>
      <c r="C1799" s="1" t="s">
        <v>1520</v>
      </c>
      <c r="D1799">
        <f t="shared" si="142"/>
        <v>1798</v>
      </c>
      <c r="E1799">
        <v>1438</v>
      </c>
      <c r="F1799">
        <f t="shared" si="143"/>
        <v>3</v>
      </c>
      <c r="G1799" s="2" t="str">
        <f t="shared" si="144"/>
        <v/>
      </c>
      <c r="H1799" t="s">
        <v>1521</v>
      </c>
      <c r="I1799">
        <v>34422</v>
      </c>
      <c r="J1799">
        <v>1423</v>
      </c>
      <c r="K1799">
        <v>1427</v>
      </c>
      <c r="L1799" t="s">
        <v>31</v>
      </c>
      <c r="M1799" t="s">
        <v>20</v>
      </c>
      <c r="N1799">
        <v>605</v>
      </c>
      <c r="O1799">
        <v>4975</v>
      </c>
      <c r="P1799">
        <v>16</v>
      </c>
      <c r="Q1799" t="s">
        <v>1815</v>
      </c>
      <c r="BE1799" s="1"/>
      <c r="BK1799" s="2"/>
    </row>
    <row r="1800" ht="15" customHeight="1">
      <c r="A1800" t="str">
        <f t="shared" si="140"/>
        <v>2019_06_1438_4</v>
      </c>
      <c r="B1800" t="str">
        <f t="shared" si="141"/>
        <v>2019_06_34570</v>
      </c>
      <c r="C1800" s="1" t="s">
        <v>1520</v>
      </c>
      <c r="D1800">
        <f t="shared" si="142"/>
        <v>1799</v>
      </c>
      <c r="E1800">
        <v>1438</v>
      </c>
      <c r="F1800">
        <f t="shared" si="143"/>
        <v>4</v>
      </c>
      <c r="G1800" s="2" t="str">
        <f t="shared" si="144"/>
        <v/>
      </c>
      <c r="H1800" t="s">
        <v>1521</v>
      </c>
      <c r="I1800">
        <v>34570</v>
      </c>
      <c r="J1800">
        <v>1427</v>
      </c>
      <c r="K1800">
        <v>1423</v>
      </c>
      <c r="L1800" t="s">
        <v>31</v>
      </c>
      <c r="M1800" t="s">
        <v>20</v>
      </c>
      <c r="N1800">
        <v>238</v>
      </c>
      <c r="O1800">
        <v>4975</v>
      </c>
      <c r="P1800">
        <v>16</v>
      </c>
      <c r="Q1800" t="s">
        <v>1816</v>
      </c>
      <c r="BE1800" s="1"/>
      <c r="BK1800" s="2"/>
    </row>
    <row r="1801" ht="15" customHeight="1">
      <c r="A1801" t="str">
        <f t="shared" si="140"/>
        <v>2019_06_1438_5</v>
      </c>
      <c r="B1801" t="str">
        <f t="shared" si="141"/>
        <v>2019_06_34663</v>
      </c>
      <c r="C1801" s="1" t="s">
        <v>1520</v>
      </c>
      <c r="D1801">
        <f t="shared" si="142"/>
        <v>1800</v>
      </c>
      <c r="E1801">
        <v>1438</v>
      </c>
      <c r="F1801">
        <f t="shared" si="143"/>
        <v>5</v>
      </c>
      <c r="G1801" s="2" t="str">
        <f t="shared" si="144"/>
        <v/>
      </c>
      <c r="H1801" t="s">
        <v>1521</v>
      </c>
      <c r="I1801">
        <v>34663</v>
      </c>
      <c r="J1801">
        <v>1423</v>
      </c>
      <c r="K1801">
        <v>1427</v>
      </c>
      <c r="L1801" t="s">
        <v>31</v>
      </c>
      <c r="M1801" t="s">
        <v>20</v>
      </c>
      <c r="N1801">
        <v>117</v>
      </c>
      <c r="O1801">
        <v>4975</v>
      </c>
      <c r="P1801">
        <v>16</v>
      </c>
      <c r="Q1801" t="s">
        <v>1817</v>
      </c>
      <c r="BE1801" s="1"/>
      <c r="BK1801" s="2"/>
    </row>
    <row r="1802" ht="15" customHeight="1">
      <c r="A1802" t="str">
        <f t="shared" si="140"/>
        <v>2019_06_1438_6</v>
      </c>
      <c r="B1802" t="str">
        <f t="shared" si="141"/>
        <v>2019_06_34676</v>
      </c>
      <c r="C1802" s="1" t="s">
        <v>1520</v>
      </c>
      <c r="D1802">
        <f t="shared" si="142"/>
        <v>1801</v>
      </c>
      <c r="E1802">
        <v>1438</v>
      </c>
      <c r="F1802">
        <f t="shared" si="143"/>
        <v>6</v>
      </c>
      <c r="G1802" s="2" t="str">
        <f t="shared" si="144"/>
        <v/>
      </c>
      <c r="H1802" t="s">
        <v>1521</v>
      </c>
      <c r="I1802">
        <v>34676</v>
      </c>
      <c r="J1802">
        <v>1427</v>
      </c>
      <c r="K1802">
        <v>1423</v>
      </c>
      <c r="L1802" t="s">
        <v>31</v>
      </c>
      <c r="M1802" t="s">
        <v>20</v>
      </c>
      <c r="N1802">
        <v>78</v>
      </c>
      <c r="O1802">
        <v>4975</v>
      </c>
      <c r="P1802">
        <v>16</v>
      </c>
      <c r="Q1802" t="s">
        <v>1818</v>
      </c>
      <c r="BE1802" s="1"/>
      <c r="BK1802" s="2"/>
    </row>
    <row r="1803" ht="15" customHeight="1">
      <c r="A1803" t="str">
        <f t="shared" si="140"/>
        <v>2019_06_1438_7</v>
      </c>
      <c r="B1803" t="str">
        <f t="shared" si="141"/>
        <v>2019_06_34686</v>
      </c>
      <c r="C1803" s="1" t="s">
        <v>1520</v>
      </c>
      <c r="D1803">
        <f t="shared" si="142"/>
        <v>1802</v>
      </c>
      <c r="E1803">
        <v>1438</v>
      </c>
      <c r="F1803">
        <f t="shared" si="143"/>
        <v>7</v>
      </c>
      <c r="G1803" s="2" t="str">
        <f t="shared" si="144"/>
        <v/>
      </c>
      <c r="H1803" t="s">
        <v>1521</v>
      </c>
      <c r="I1803">
        <v>34686</v>
      </c>
      <c r="J1803">
        <v>1423</v>
      </c>
      <c r="K1803">
        <v>1427</v>
      </c>
      <c r="L1803" t="s">
        <v>31</v>
      </c>
      <c r="M1803" t="s">
        <v>20</v>
      </c>
      <c r="N1803">
        <v>156</v>
      </c>
      <c r="O1803">
        <v>4975</v>
      </c>
      <c r="P1803">
        <v>16</v>
      </c>
      <c r="Q1803" t="s">
        <v>1819</v>
      </c>
      <c r="BE1803" s="1"/>
      <c r="BK1803" s="2"/>
    </row>
    <row r="1804" ht="15" customHeight="1">
      <c r="A1804" t="str">
        <f t="shared" si="140"/>
        <v>2019_06_1438_8</v>
      </c>
      <c r="B1804" t="str">
        <f t="shared" si="141"/>
        <v>2019_06_34698</v>
      </c>
      <c r="C1804" s="1" t="s">
        <v>1520</v>
      </c>
      <c r="D1804">
        <f t="shared" si="142"/>
        <v>1803</v>
      </c>
      <c r="E1804">
        <v>1438</v>
      </c>
      <c r="F1804">
        <f t="shared" si="143"/>
        <v>8</v>
      </c>
      <c r="G1804" s="2" t="str">
        <f t="shared" si="144"/>
        <v/>
      </c>
      <c r="H1804" t="s">
        <v>1521</v>
      </c>
      <c r="I1804">
        <v>34698</v>
      </c>
      <c r="J1804">
        <v>1427</v>
      </c>
      <c r="K1804">
        <v>1423</v>
      </c>
      <c r="L1804" t="s">
        <v>31</v>
      </c>
      <c r="M1804" t="s">
        <v>20</v>
      </c>
      <c r="N1804">
        <v>61</v>
      </c>
      <c r="O1804">
        <v>4975</v>
      </c>
      <c r="P1804">
        <v>16</v>
      </c>
      <c r="Q1804" t="s">
        <v>1820</v>
      </c>
      <c r="BE1804" s="1"/>
      <c r="BK1804" s="2"/>
    </row>
    <row r="1805" ht="15" customHeight="1">
      <c r="A1805" t="str">
        <f t="shared" si="140"/>
        <v>2019_06_1438_9</v>
      </c>
      <c r="B1805" t="str">
        <f t="shared" si="141"/>
        <v>2019_06_34705</v>
      </c>
      <c r="C1805" s="1" t="s">
        <v>1520</v>
      </c>
      <c r="D1805">
        <f t="shared" si="142"/>
        <v>1804</v>
      </c>
      <c r="E1805">
        <v>1438</v>
      </c>
      <c r="F1805">
        <f t="shared" si="143"/>
        <v>9</v>
      </c>
      <c r="G1805" s="2" t="str">
        <f t="shared" si="144"/>
        <v/>
      </c>
      <c r="H1805" t="s">
        <v>1521</v>
      </c>
      <c r="I1805">
        <v>34705</v>
      </c>
      <c r="J1805">
        <v>1423</v>
      </c>
      <c r="K1805">
        <v>1427</v>
      </c>
      <c r="L1805" t="s">
        <v>31</v>
      </c>
      <c r="M1805" t="s">
        <v>20</v>
      </c>
      <c r="N1805">
        <v>91</v>
      </c>
      <c r="O1805">
        <v>4975</v>
      </c>
      <c r="P1805">
        <v>16</v>
      </c>
      <c r="Q1805" t="s">
        <v>1821</v>
      </c>
      <c r="BE1805" s="1"/>
      <c r="BK1805" s="2"/>
    </row>
    <row r="1806" ht="15" customHeight="1">
      <c r="A1806" t="str">
        <f t="shared" si="140"/>
        <v>2019_06_1438_10</v>
      </c>
      <c r="B1806" t="str">
        <f t="shared" si="141"/>
        <v>2019_06_34710</v>
      </c>
      <c r="C1806" s="1" t="s">
        <v>1520</v>
      </c>
      <c r="D1806">
        <f t="shared" si="142"/>
        <v>1805</v>
      </c>
      <c r="E1806">
        <v>1438</v>
      </c>
      <c r="F1806">
        <f t="shared" si="143"/>
        <v>10</v>
      </c>
      <c r="G1806" s="2" t="str">
        <f t="shared" si="144"/>
        <v/>
      </c>
      <c r="H1806" t="s">
        <v>1521</v>
      </c>
      <c r="I1806">
        <v>34710</v>
      </c>
      <c r="J1806">
        <v>1427</v>
      </c>
      <c r="K1806">
        <v>1423</v>
      </c>
      <c r="L1806" t="s">
        <v>31</v>
      </c>
      <c r="M1806" t="s">
        <v>20</v>
      </c>
      <c r="N1806">
        <v>28</v>
      </c>
      <c r="O1806">
        <v>4975</v>
      </c>
      <c r="P1806">
        <v>16</v>
      </c>
      <c r="Q1806" t="s">
        <v>1822</v>
      </c>
      <c r="BE1806" s="1"/>
      <c r="BK1806" s="2"/>
    </row>
    <row r="1807" ht="15" customHeight="1">
      <c r="A1807" t="str">
        <f t="shared" si="140"/>
        <v>2019_06_1438_11</v>
      </c>
      <c r="B1807" t="str">
        <f t="shared" si="141"/>
        <v>2019_06_34714</v>
      </c>
      <c r="C1807" s="1" t="s">
        <v>1520</v>
      </c>
      <c r="D1807">
        <f t="shared" si="142"/>
        <v>1806</v>
      </c>
      <c r="E1807">
        <v>1438</v>
      </c>
      <c r="F1807">
        <f t="shared" si="143"/>
        <v>11</v>
      </c>
      <c r="G1807" s="2" t="str">
        <f t="shared" si="144"/>
        <v>x</v>
      </c>
      <c r="H1807" t="s">
        <v>1521</v>
      </c>
      <c r="I1807">
        <v>34714</v>
      </c>
      <c r="J1807">
        <v>1423</v>
      </c>
      <c r="K1807">
        <v>1427</v>
      </c>
      <c r="L1807" t="s">
        <v>20</v>
      </c>
      <c r="M1807" t="s">
        <v>20</v>
      </c>
      <c r="N1807">
        <v>64</v>
      </c>
      <c r="O1807">
        <v>4975</v>
      </c>
      <c r="P1807">
        <v>16</v>
      </c>
      <c r="Q1807" t="s">
        <v>1823</v>
      </c>
      <c r="BE1807" s="1"/>
      <c r="BK1807" s="2"/>
    </row>
    <row r="1808" ht="15" customHeight="1">
      <c r="A1808" t="str">
        <f t="shared" si="140"/>
        <v>2019_06_1498_1</v>
      </c>
      <c r="B1808" t="str">
        <f t="shared" si="141"/>
        <v>2019_06_31540</v>
      </c>
      <c r="C1808" s="1" t="s">
        <v>1520</v>
      </c>
      <c r="D1808">
        <f t="shared" si="142"/>
        <v>1807</v>
      </c>
      <c r="E1808">
        <v>1498</v>
      </c>
      <c r="F1808">
        <f t="shared" si="143"/>
        <v>1</v>
      </c>
      <c r="G1808" s="2" t="str">
        <f t="shared" si="144"/>
        <v/>
      </c>
      <c r="H1808" t="s">
        <v>1521</v>
      </c>
      <c r="I1808">
        <v>31540</v>
      </c>
      <c r="J1808">
        <v>1483</v>
      </c>
      <c r="K1808">
        <v>1487</v>
      </c>
      <c r="L1808" t="s">
        <v>19</v>
      </c>
      <c r="M1808" t="s">
        <v>20</v>
      </c>
      <c r="N1808">
        <v>267</v>
      </c>
      <c r="O1808">
        <v>510</v>
      </c>
      <c r="P1808">
        <v>5</v>
      </c>
      <c r="Q1808" t="s">
        <v>1824</v>
      </c>
      <c r="BE1808" s="1"/>
      <c r="BK1808" s="2"/>
    </row>
    <row r="1809" ht="15" customHeight="1">
      <c r="A1809" t="str">
        <f t="shared" si="140"/>
        <v>2019_06_1498_2</v>
      </c>
      <c r="B1809" t="str">
        <f t="shared" si="141"/>
        <v>2019_06_32747</v>
      </c>
      <c r="C1809" s="1" t="s">
        <v>1520</v>
      </c>
      <c r="D1809">
        <f t="shared" si="142"/>
        <v>1808</v>
      </c>
      <c r="E1809">
        <v>1498</v>
      </c>
      <c r="F1809">
        <f t="shared" si="143"/>
        <v>2</v>
      </c>
      <c r="G1809" s="2" t="str">
        <f t="shared" si="144"/>
        <v>x</v>
      </c>
      <c r="H1809" t="s">
        <v>1521</v>
      </c>
      <c r="I1809">
        <v>32747</v>
      </c>
      <c r="J1809">
        <v>1487</v>
      </c>
      <c r="K1809">
        <v>1483</v>
      </c>
      <c r="L1809" t="s">
        <v>20</v>
      </c>
      <c r="M1809" t="s">
        <v>20</v>
      </c>
      <c r="N1809">
        <v>35</v>
      </c>
      <c r="O1809">
        <v>510</v>
      </c>
      <c r="P1809">
        <v>5</v>
      </c>
      <c r="Q1809" t="s">
        <v>1825</v>
      </c>
      <c r="BE1809" s="1"/>
      <c r="BK1809" s="2"/>
    </row>
    <row r="1810" ht="15" customHeight="1">
      <c r="A1810" t="str">
        <f t="shared" si="140"/>
        <v>2019_06_1528_1</v>
      </c>
      <c r="B1810" t="str">
        <f t="shared" si="141"/>
        <v>2019_06_30361</v>
      </c>
      <c r="C1810" s="1" t="s">
        <v>1520</v>
      </c>
      <c r="D1810">
        <f t="shared" si="142"/>
        <v>1809</v>
      </c>
      <c r="E1810">
        <v>1528</v>
      </c>
      <c r="F1810">
        <f t="shared" si="143"/>
        <v>1</v>
      </c>
      <c r="G1810" s="2" t="str">
        <f t="shared" si="144"/>
        <v/>
      </c>
      <c r="H1810" t="s">
        <v>1521</v>
      </c>
      <c r="I1810">
        <v>30361</v>
      </c>
      <c r="J1810">
        <v>1513</v>
      </c>
      <c r="K1810">
        <v>1517</v>
      </c>
      <c r="L1810" t="s">
        <v>19</v>
      </c>
      <c r="M1810" t="s">
        <v>40</v>
      </c>
      <c r="N1810">
        <v>613</v>
      </c>
      <c r="O1810">
        <v>4535</v>
      </c>
      <c r="P1810">
        <v>15</v>
      </c>
      <c r="Q1810" t="s">
        <v>1826</v>
      </c>
      <c r="BE1810" s="1"/>
      <c r="BK1810" s="2"/>
    </row>
    <row r="1811" ht="15" customHeight="1">
      <c r="A1811" t="str">
        <f t="shared" si="140"/>
        <v>2019_06_1528_2</v>
      </c>
      <c r="B1811" t="str">
        <f t="shared" si="141"/>
        <v>2019_06_31154</v>
      </c>
      <c r="C1811" s="1" t="s">
        <v>1520</v>
      </c>
      <c r="D1811">
        <f t="shared" si="142"/>
        <v>1810</v>
      </c>
      <c r="E1811">
        <v>1528</v>
      </c>
      <c r="F1811">
        <f t="shared" si="143"/>
        <v>2</v>
      </c>
      <c r="G1811" s="2" t="str">
        <f t="shared" si="144"/>
        <v/>
      </c>
      <c r="H1811" t="s">
        <v>1521</v>
      </c>
      <c r="I1811">
        <v>31154</v>
      </c>
      <c r="J1811">
        <v>1517</v>
      </c>
      <c r="K1811">
        <v>1513</v>
      </c>
      <c r="L1811" t="s">
        <v>31</v>
      </c>
      <c r="M1811" t="s">
        <v>40</v>
      </c>
      <c r="N1811">
        <v>311</v>
      </c>
      <c r="O1811">
        <v>4535</v>
      </c>
      <c r="P1811">
        <v>15</v>
      </c>
      <c r="Q1811" t="s">
        <v>1827</v>
      </c>
      <c r="BE1811" s="1"/>
      <c r="BK1811" s="2"/>
    </row>
    <row r="1812" ht="15" customHeight="1">
      <c r="A1812" t="str">
        <f t="shared" si="140"/>
        <v>2019_06_1528_3</v>
      </c>
      <c r="B1812" t="str">
        <f t="shared" si="141"/>
        <v>2019_06_32279</v>
      </c>
      <c r="C1812" s="1" t="s">
        <v>1520</v>
      </c>
      <c r="D1812">
        <f t="shared" si="142"/>
        <v>1811</v>
      </c>
      <c r="E1812">
        <v>1528</v>
      </c>
      <c r="F1812">
        <f t="shared" si="143"/>
        <v>3</v>
      </c>
      <c r="G1812" s="2" t="str">
        <f t="shared" si="144"/>
        <v/>
      </c>
      <c r="H1812" t="s">
        <v>1521</v>
      </c>
      <c r="I1812">
        <v>32279</v>
      </c>
      <c r="J1812">
        <v>1513</v>
      </c>
      <c r="K1812">
        <v>1517</v>
      </c>
      <c r="L1812" t="s">
        <v>31</v>
      </c>
      <c r="M1812" t="s">
        <v>40</v>
      </c>
      <c r="N1812">
        <v>926</v>
      </c>
      <c r="O1812">
        <v>4535</v>
      </c>
      <c r="P1812">
        <v>15</v>
      </c>
      <c r="Q1812" t="s">
        <v>1828</v>
      </c>
      <c r="BE1812" s="1"/>
      <c r="BK1812" s="2"/>
    </row>
    <row r="1813" ht="15" customHeight="1">
      <c r="A1813" t="str">
        <f t="shared" si="140"/>
        <v>2019_06_1528_4</v>
      </c>
      <c r="B1813" t="str">
        <f t="shared" si="141"/>
        <v>2019_06_32605</v>
      </c>
      <c r="C1813" s="1" t="s">
        <v>1520</v>
      </c>
      <c r="D1813">
        <f t="shared" si="142"/>
        <v>1812</v>
      </c>
      <c r="E1813">
        <v>1528</v>
      </c>
      <c r="F1813">
        <f t="shared" si="143"/>
        <v>4</v>
      </c>
      <c r="G1813" s="2" t="str">
        <f t="shared" si="144"/>
        <v/>
      </c>
      <c r="H1813" t="s">
        <v>1521</v>
      </c>
      <c r="I1813">
        <v>32605</v>
      </c>
      <c r="J1813">
        <v>1517</v>
      </c>
      <c r="K1813">
        <v>1513</v>
      </c>
      <c r="L1813" t="s">
        <v>31</v>
      </c>
      <c r="M1813" t="s">
        <v>40</v>
      </c>
      <c r="N1813">
        <v>137</v>
      </c>
      <c r="O1813">
        <v>4535</v>
      </c>
      <c r="P1813">
        <v>15</v>
      </c>
      <c r="Q1813" t="s">
        <v>1829</v>
      </c>
      <c r="BE1813" s="1"/>
      <c r="BK1813" s="2"/>
    </row>
    <row r="1814" ht="15" customHeight="1">
      <c r="A1814" t="str">
        <f t="shared" si="140"/>
        <v>2019_06_1528_5</v>
      </c>
      <c r="B1814" t="str">
        <f t="shared" si="141"/>
        <v>2019_06_33546</v>
      </c>
      <c r="C1814" s="1" t="s">
        <v>1520</v>
      </c>
      <c r="D1814">
        <f t="shared" si="142"/>
        <v>1813</v>
      </c>
      <c r="E1814">
        <v>1528</v>
      </c>
      <c r="F1814">
        <f t="shared" si="143"/>
        <v>5</v>
      </c>
      <c r="G1814" s="2" t="str">
        <f t="shared" si="144"/>
        <v/>
      </c>
      <c r="H1814" t="s">
        <v>1521</v>
      </c>
      <c r="I1814">
        <v>33546</v>
      </c>
      <c r="J1814">
        <v>1513</v>
      </c>
      <c r="K1814">
        <v>1517</v>
      </c>
      <c r="L1814" t="s">
        <v>31</v>
      </c>
      <c r="M1814" t="s">
        <v>40</v>
      </c>
      <c r="N1814">
        <v>478</v>
      </c>
      <c r="O1814">
        <v>4535</v>
      </c>
      <c r="P1814">
        <v>15</v>
      </c>
      <c r="Q1814" t="s">
        <v>1830</v>
      </c>
      <c r="BE1814" s="1"/>
      <c r="BK1814" s="2"/>
    </row>
    <row r="1815" ht="15" customHeight="1">
      <c r="A1815" t="str">
        <f t="shared" si="140"/>
        <v>2019_06_1528_6</v>
      </c>
      <c r="B1815" t="str">
        <f t="shared" si="141"/>
        <v>2019_06_33695</v>
      </c>
      <c r="C1815" s="1" t="s">
        <v>1520</v>
      </c>
      <c r="D1815">
        <f t="shared" si="142"/>
        <v>1814</v>
      </c>
      <c r="E1815">
        <v>1528</v>
      </c>
      <c r="F1815">
        <f t="shared" si="143"/>
        <v>6</v>
      </c>
      <c r="G1815" s="2" t="str">
        <f t="shared" si="144"/>
        <v/>
      </c>
      <c r="H1815" t="s">
        <v>1521</v>
      </c>
      <c r="I1815">
        <v>33695</v>
      </c>
      <c r="J1815">
        <v>1517</v>
      </c>
      <c r="K1815">
        <v>1513</v>
      </c>
      <c r="L1815" t="s">
        <v>31</v>
      </c>
      <c r="M1815" t="s">
        <v>40</v>
      </c>
      <c r="N1815">
        <v>164</v>
      </c>
      <c r="O1815">
        <v>4535</v>
      </c>
      <c r="P1815">
        <v>15</v>
      </c>
      <c r="Q1815" t="s">
        <v>1831</v>
      </c>
      <c r="BE1815" s="1"/>
      <c r="BK1815" s="2"/>
    </row>
    <row r="1816" ht="15" customHeight="1">
      <c r="A1816" t="str">
        <f t="shared" si="140"/>
        <v>2019_06_1528_7</v>
      </c>
      <c r="B1816" t="str">
        <f t="shared" si="141"/>
        <v>2019_06_34246</v>
      </c>
      <c r="C1816" s="1" t="s">
        <v>1520</v>
      </c>
      <c r="D1816">
        <f t="shared" si="142"/>
        <v>1815</v>
      </c>
      <c r="E1816">
        <v>1528</v>
      </c>
      <c r="F1816">
        <f t="shared" si="143"/>
        <v>7</v>
      </c>
      <c r="G1816" s="2" t="str">
        <f t="shared" si="144"/>
        <v/>
      </c>
      <c r="H1816" t="s">
        <v>1521</v>
      </c>
      <c r="I1816">
        <v>34246</v>
      </c>
      <c r="J1816">
        <v>1513</v>
      </c>
      <c r="K1816">
        <v>1517</v>
      </c>
      <c r="L1816" t="s">
        <v>31</v>
      </c>
      <c r="M1816" t="s">
        <v>40</v>
      </c>
      <c r="N1816">
        <v>582</v>
      </c>
      <c r="O1816">
        <v>4535</v>
      </c>
      <c r="P1816">
        <v>15</v>
      </c>
      <c r="Q1816" t="s">
        <v>1832</v>
      </c>
      <c r="BE1816" s="1"/>
      <c r="BK1816" s="2"/>
    </row>
    <row r="1817" ht="15" customHeight="1">
      <c r="A1817" t="str">
        <f t="shared" si="140"/>
        <v>2019_06_1528_8</v>
      </c>
      <c r="B1817" t="str">
        <f t="shared" si="141"/>
        <v>2019_06_34370</v>
      </c>
      <c r="C1817" s="1" t="s">
        <v>1520</v>
      </c>
      <c r="D1817">
        <f t="shared" si="142"/>
        <v>1816</v>
      </c>
      <c r="E1817">
        <v>1528</v>
      </c>
      <c r="F1817">
        <f t="shared" si="143"/>
        <v>8</v>
      </c>
      <c r="G1817" s="2" t="str">
        <f t="shared" si="144"/>
        <v/>
      </c>
      <c r="H1817" t="s">
        <v>1521</v>
      </c>
      <c r="I1817">
        <v>34370</v>
      </c>
      <c r="J1817">
        <v>1517</v>
      </c>
      <c r="K1817">
        <v>1513</v>
      </c>
      <c r="L1817" t="s">
        <v>31</v>
      </c>
      <c r="M1817" t="s">
        <v>40</v>
      </c>
      <c r="N1817">
        <v>198</v>
      </c>
      <c r="O1817">
        <v>4535</v>
      </c>
      <c r="P1817">
        <v>15</v>
      </c>
      <c r="Q1817" t="s">
        <v>1833</v>
      </c>
      <c r="BE1817" s="1"/>
      <c r="BK1817" s="2"/>
    </row>
    <row r="1818" ht="15" customHeight="1">
      <c r="A1818" t="str">
        <f t="shared" si="140"/>
        <v>2019_06_1528_9</v>
      </c>
      <c r="B1818" t="str">
        <f t="shared" si="141"/>
        <v>2019_06_34538</v>
      </c>
      <c r="C1818" s="1" t="s">
        <v>1520</v>
      </c>
      <c r="D1818">
        <f t="shared" si="142"/>
        <v>1817</v>
      </c>
      <c r="E1818">
        <v>1528</v>
      </c>
      <c r="F1818">
        <f t="shared" si="143"/>
        <v>9</v>
      </c>
      <c r="G1818" s="2" t="str">
        <f t="shared" si="144"/>
        <v/>
      </c>
      <c r="H1818" t="s">
        <v>1521</v>
      </c>
      <c r="I1818">
        <v>34538</v>
      </c>
      <c r="J1818">
        <v>1513</v>
      </c>
      <c r="K1818">
        <v>1517</v>
      </c>
      <c r="L1818" t="s">
        <v>31</v>
      </c>
      <c r="M1818" t="s">
        <v>40</v>
      </c>
      <c r="N1818">
        <v>474</v>
      </c>
      <c r="O1818">
        <v>4535</v>
      </c>
      <c r="P1818">
        <v>15</v>
      </c>
      <c r="Q1818" t="s">
        <v>1834</v>
      </c>
      <c r="BE1818" s="1"/>
      <c r="BK1818" s="2"/>
    </row>
    <row r="1819" ht="15" customHeight="1">
      <c r="A1819" t="str">
        <f t="shared" si="140"/>
        <v>2019_06_1528_10</v>
      </c>
      <c r="B1819" t="str">
        <f t="shared" si="141"/>
        <v>2019_06_34573</v>
      </c>
      <c r="C1819" s="1" t="s">
        <v>1520</v>
      </c>
      <c r="D1819">
        <f t="shared" si="142"/>
        <v>1818</v>
      </c>
      <c r="E1819">
        <v>1528</v>
      </c>
      <c r="F1819">
        <f t="shared" si="143"/>
        <v>10</v>
      </c>
      <c r="G1819" s="2" t="str">
        <f t="shared" si="144"/>
        <v/>
      </c>
      <c r="H1819" t="s">
        <v>1521</v>
      </c>
      <c r="I1819">
        <v>34573</v>
      </c>
      <c r="J1819">
        <v>1517</v>
      </c>
      <c r="K1819">
        <v>1513</v>
      </c>
      <c r="L1819" t="s">
        <v>31</v>
      </c>
      <c r="M1819" t="s">
        <v>40</v>
      </c>
      <c r="N1819">
        <v>218</v>
      </c>
      <c r="O1819">
        <v>4535</v>
      </c>
      <c r="P1819">
        <v>15</v>
      </c>
      <c r="Q1819" t="s">
        <v>1835</v>
      </c>
      <c r="BE1819" s="1"/>
      <c r="BK1819" s="2"/>
    </row>
    <row r="1820" ht="15" customHeight="1">
      <c r="A1820" t="str">
        <f t="shared" si="140"/>
        <v>2019_06_1528_11</v>
      </c>
      <c r="B1820" t="str">
        <f t="shared" si="141"/>
        <v>2019_06_34591</v>
      </c>
      <c r="C1820" s="1" t="s">
        <v>1520</v>
      </c>
      <c r="D1820">
        <f t="shared" si="142"/>
        <v>1819</v>
      </c>
      <c r="E1820">
        <v>1528</v>
      </c>
      <c r="F1820">
        <f t="shared" si="143"/>
        <v>11</v>
      </c>
      <c r="G1820" s="2" t="str">
        <f t="shared" si="144"/>
        <v/>
      </c>
      <c r="H1820" t="s">
        <v>1521</v>
      </c>
      <c r="I1820">
        <v>34591</v>
      </c>
      <c r="J1820">
        <v>1513</v>
      </c>
      <c r="K1820">
        <v>1517</v>
      </c>
      <c r="L1820" t="s">
        <v>31</v>
      </c>
      <c r="M1820" t="s">
        <v>40</v>
      </c>
      <c r="N1820">
        <v>176</v>
      </c>
      <c r="O1820">
        <v>4535</v>
      </c>
      <c r="P1820">
        <v>15</v>
      </c>
      <c r="Q1820" t="s">
        <v>1836</v>
      </c>
      <c r="BE1820" s="1"/>
      <c r="BK1820" s="2"/>
    </row>
    <row r="1821" ht="15" customHeight="1">
      <c r="A1821" t="str">
        <f t="shared" si="140"/>
        <v>2019_06_1528_12</v>
      </c>
      <c r="B1821" t="str">
        <f t="shared" si="141"/>
        <v>2019_06_34666</v>
      </c>
      <c r="C1821" s="1" t="s">
        <v>1520</v>
      </c>
      <c r="D1821">
        <f t="shared" si="142"/>
        <v>1820</v>
      </c>
      <c r="E1821">
        <v>1528</v>
      </c>
      <c r="F1821">
        <f t="shared" si="143"/>
        <v>12</v>
      </c>
      <c r="G1821" s="2" t="str">
        <f t="shared" si="144"/>
        <v/>
      </c>
      <c r="H1821" t="s">
        <v>1521</v>
      </c>
      <c r="I1821">
        <v>34666</v>
      </c>
      <c r="J1821">
        <v>1517</v>
      </c>
      <c r="K1821">
        <v>1513</v>
      </c>
      <c r="L1821" t="s">
        <v>31</v>
      </c>
      <c r="M1821" t="s">
        <v>40</v>
      </c>
      <c r="N1821">
        <v>64</v>
      </c>
      <c r="O1821">
        <v>4535</v>
      </c>
      <c r="P1821">
        <v>15</v>
      </c>
      <c r="Q1821" t="s">
        <v>1837</v>
      </c>
      <c r="BE1821" s="1"/>
      <c r="BK1821" s="2"/>
    </row>
    <row r="1822" ht="15" customHeight="1">
      <c r="A1822" t="str">
        <f t="shared" si="140"/>
        <v>2019_06_1528_13</v>
      </c>
      <c r="B1822" t="str">
        <f t="shared" si="141"/>
        <v>2019_06_34695</v>
      </c>
      <c r="C1822" s="1" t="s">
        <v>1520</v>
      </c>
      <c r="D1822">
        <f t="shared" si="142"/>
        <v>1821</v>
      </c>
      <c r="E1822">
        <v>1528</v>
      </c>
      <c r="F1822">
        <f t="shared" si="143"/>
        <v>13</v>
      </c>
      <c r="G1822" s="2" t="str">
        <f t="shared" si="144"/>
        <v/>
      </c>
      <c r="H1822" t="s">
        <v>1521</v>
      </c>
      <c r="I1822">
        <v>34695</v>
      </c>
      <c r="J1822">
        <v>1513</v>
      </c>
      <c r="K1822">
        <v>1517</v>
      </c>
      <c r="L1822" t="s">
        <v>31</v>
      </c>
      <c r="M1822" t="s">
        <v>40</v>
      </c>
      <c r="N1822">
        <v>108</v>
      </c>
      <c r="O1822">
        <v>4535</v>
      </c>
      <c r="P1822">
        <v>15</v>
      </c>
      <c r="Q1822" t="s">
        <v>1838</v>
      </c>
      <c r="BE1822" s="1"/>
      <c r="BK1822" s="2"/>
    </row>
    <row r="1823" ht="15" customHeight="1">
      <c r="A1823" t="str">
        <f t="shared" si="140"/>
        <v>2019_06_1528_14</v>
      </c>
      <c r="B1823" t="str">
        <f t="shared" si="141"/>
        <v>2019_06_34702</v>
      </c>
      <c r="C1823" s="1" t="s">
        <v>1520</v>
      </c>
      <c r="D1823">
        <f t="shared" si="142"/>
        <v>1822</v>
      </c>
      <c r="E1823">
        <v>1528</v>
      </c>
      <c r="F1823">
        <f t="shared" si="143"/>
        <v>14</v>
      </c>
      <c r="G1823" s="2" t="str">
        <f t="shared" si="144"/>
        <v>x</v>
      </c>
      <c r="H1823" t="s">
        <v>1521</v>
      </c>
      <c r="I1823">
        <v>34702</v>
      </c>
      <c r="J1823">
        <v>1517</v>
      </c>
      <c r="K1823">
        <v>1513</v>
      </c>
      <c r="L1823" t="s">
        <v>40</v>
      </c>
      <c r="M1823" t="s">
        <v>40</v>
      </c>
      <c r="N1823">
        <v>65</v>
      </c>
      <c r="O1823">
        <v>4535</v>
      </c>
      <c r="P1823">
        <v>15</v>
      </c>
      <c r="Q1823" t="s">
        <v>1839</v>
      </c>
      <c r="BE1823" s="1"/>
      <c r="BK1823" s="2"/>
    </row>
    <row r="1824" ht="15" customHeight="1">
      <c r="A1824" t="str">
        <f t="shared" si="140"/>
        <v>2019_06_1558_1</v>
      </c>
      <c r="B1824" t="str">
        <f t="shared" si="141"/>
        <v>2019_06_30568</v>
      </c>
      <c r="C1824" s="1" t="s">
        <v>1520</v>
      </c>
      <c r="D1824">
        <f t="shared" si="142"/>
        <v>1823</v>
      </c>
      <c r="E1824">
        <v>1558</v>
      </c>
      <c r="F1824">
        <f t="shared" si="143"/>
        <v>1</v>
      </c>
      <c r="G1824" s="2" t="str">
        <f t="shared" si="144"/>
        <v/>
      </c>
      <c r="H1824" t="s">
        <v>1521</v>
      </c>
      <c r="I1824">
        <v>30568</v>
      </c>
      <c r="J1824">
        <v>1543</v>
      </c>
      <c r="K1824">
        <v>1547</v>
      </c>
      <c r="L1824" t="s">
        <v>19</v>
      </c>
      <c r="M1824" t="s">
        <v>20</v>
      </c>
      <c r="N1824">
        <v>53</v>
      </c>
      <c r="O1824">
        <v>2285</v>
      </c>
      <c r="P1824">
        <v>14</v>
      </c>
      <c r="Q1824" t="s">
        <v>1840</v>
      </c>
      <c r="BE1824" s="1"/>
      <c r="BK1824" s="2"/>
    </row>
    <row r="1825" ht="15" customHeight="1">
      <c r="A1825" t="str">
        <f t="shared" si="140"/>
        <v>2019_06_1558_2</v>
      </c>
      <c r="B1825" t="str">
        <f t="shared" si="141"/>
        <v>2019_06_31717</v>
      </c>
      <c r="C1825" s="1" t="s">
        <v>1520</v>
      </c>
      <c r="D1825">
        <f t="shared" si="142"/>
        <v>1824</v>
      </c>
      <c r="E1825">
        <v>1558</v>
      </c>
      <c r="F1825">
        <f t="shared" si="143"/>
        <v>2</v>
      </c>
      <c r="G1825" s="2" t="str">
        <f t="shared" si="144"/>
        <v/>
      </c>
      <c r="H1825" t="s">
        <v>1521</v>
      </c>
      <c r="I1825">
        <v>31717</v>
      </c>
      <c r="J1825">
        <v>1547</v>
      </c>
      <c r="K1825">
        <v>1543</v>
      </c>
      <c r="L1825" t="s">
        <v>31</v>
      </c>
      <c r="M1825" t="s">
        <v>20</v>
      </c>
      <c r="N1825">
        <v>44</v>
      </c>
      <c r="O1825">
        <v>2285</v>
      </c>
      <c r="P1825">
        <v>14</v>
      </c>
      <c r="Q1825" t="s">
        <v>1841</v>
      </c>
      <c r="BE1825" s="1"/>
      <c r="BK1825" s="2"/>
    </row>
    <row r="1826" ht="15" customHeight="1">
      <c r="A1826" t="str">
        <f t="shared" si="140"/>
        <v>2019_06_1558_3</v>
      </c>
      <c r="B1826" t="str">
        <f t="shared" si="141"/>
        <v>2019_06_32134</v>
      </c>
      <c r="C1826" s="1" t="s">
        <v>1520</v>
      </c>
      <c r="D1826">
        <f t="shared" si="142"/>
        <v>1825</v>
      </c>
      <c r="E1826">
        <v>1558</v>
      </c>
      <c r="F1826">
        <f t="shared" si="143"/>
        <v>3</v>
      </c>
      <c r="G1826" s="2" t="str">
        <f t="shared" si="144"/>
        <v/>
      </c>
      <c r="H1826" t="s">
        <v>1521</v>
      </c>
      <c r="I1826">
        <v>32134</v>
      </c>
      <c r="J1826">
        <v>1543</v>
      </c>
      <c r="K1826">
        <v>1547</v>
      </c>
      <c r="L1826" t="s">
        <v>31</v>
      </c>
      <c r="M1826" t="s">
        <v>20</v>
      </c>
      <c r="N1826">
        <v>241</v>
      </c>
      <c r="O1826">
        <v>2285</v>
      </c>
      <c r="P1826">
        <v>14</v>
      </c>
      <c r="Q1826" t="s">
        <v>1842</v>
      </c>
      <c r="BE1826" s="1"/>
      <c r="BK1826" s="2"/>
    </row>
    <row r="1827" ht="15" customHeight="1">
      <c r="A1827" t="str">
        <f t="shared" si="140"/>
        <v>2019_06_1558_4</v>
      </c>
      <c r="B1827" t="str">
        <f t="shared" si="141"/>
        <v>2019_06_32216</v>
      </c>
      <c r="C1827" s="1" t="s">
        <v>1520</v>
      </c>
      <c r="D1827">
        <f t="shared" si="142"/>
        <v>1826</v>
      </c>
      <c r="E1827">
        <v>1558</v>
      </c>
      <c r="F1827">
        <f t="shared" si="143"/>
        <v>4</v>
      </c>
      <c r="G1827" s="2" t="str">
        <f t="shared" si="144"/>
        <v/>
      </c>
      <c r="H1827" t="s">
        <v>1521</v>
      </c>
      <c r="I1827">
        <v>32216</v>
      </c>
      <c r="J1827">
        <v>1547</v>
      </c>
      <c r="K1827">
        <v>1543</v>
      </c>
      <c r="L1827" t="s">
        <v>31</v>
      </c>
      <c r="M1827" t="s">
        <v>20</v>
      </c>
      <c r="N1827">
        <v>117</v>
      </c>
      <c r="O1827">
        <v>2285</v>
      </c>
      <c r="P1827">
        <v>14</v>
      </c>
      <c r="Q1827" t="s">
        <v>1843</v>
      </c>
      <c r="BE1827" s="1"/>
      <c r="BK1827" s="2"/>
    </row>
    <row r="1828" ht="15" customHeight="1">
      <c r="A1828" t="str">
        <f t="shared" si="140"/>
        <v>2019_06_1558_5</v>
      </c>
      <c r="B1828" t="str">
        <f t="shared" si="141"/>
        <v>2019_06_32369</v>
      </c>
      <c r="C1828" s="1" t="s">
        <v>1520</v>
      </c>
      <c r="D1828">
        <f t="shared" si="142"/>
        <v>1827</v>
      </c>
      <c r="E1828">
        <v>1558</v>
      </c>
      <c r="F1828">
        <f t="shared" si="143"/>
        <v>5</v>
      </c>
      <c r="G1828" s="2" t="str">
        <f t="shared" si="144"/>
        <v/>
      </c>
      <c r="H1828" t="s">
        <v>1521</v>
      </c>
      <c r="I1828">
        <v>32369</v>
      </c>
      <c r="J1828">
        <v>1543</v>
      </c>
      <c r="K1828">
        <v>1547</v>
      </c>
      <c r="L1828" t="s">
        <v>31</v>
      </c>
      <c r="M1828" t="s">
        <v>20</v>
      </c>
      <c r="N1828">
        <v>227</v>
      </c>
      <c r="O1828">
        <v>2285</v>
      </c>
      <c r="P1828">
        <v>14</v>
      </c>
      <c r="Q1828" t="s">
        <v>1844</v>
      </c>
      <c r="BE1828" s="1"/>
      <c r="BK1828" s="2"/>
    </row>
    <row r="1829" ht="15" customHeight="1">
      <c r="A1829" t="str">
        <f t="shared" si="140"/>
        <v>2019_06_1558_6</v>
      </c>
      <c r="B1829" t="str">
        <f t="shared" si="141"/>
        <v>2019_06_33010</v>
      </c>
      <c r="C1829" s="1" t="s">
        <v>1520</v>
      </c>
      <c r="D1829">
        <f t="shared" si="142"/>
        <v>1828</v>
      </c>
      <c r="E1829">
        <v>1558</v>
      </c>
      <c r="F1829">
        <f t="shared" si="143"/>
        <v>6</v>
      </c>
      <c r="G1829" s="2" t="str">
        <f t="shared" si="144"/>
        <v/>
      </c>
      <c r="H1829" t="s">
        <v>1521</v>
      </c>
      <c r="I1829">
        <v>33010</v>
      </c>
      <c r="J1829">
        <v>1547</v>
      </c>
      <c r="K1829">
        <v>1543</v>
      </c>
      <c r="L1829" t="s">
        <v>31</v>
      </c>
      <c r="M1829" t="s">
        <v>20</v>
      </c>
      <c r="N1829">
        <v>202</v>
      </c>
      <c r="O1829">
        <v>2285</v>
      </c>
      <c r="P1829">
        <v>14</v>
      </c>
      <c r="Q1829" t="s">
        <v>1845</v>
      </c>
      <c r="BE1829" s="1"/>
      <c r="BK1829" s="2"/>
    </row>
    <row r="1830" ht="15" customHeight="1">
      <c r="A1830" t="str">
        <f t="shared" si="140"/>
        <v>2019_06_1558_7</v>
      </c>
      <c r="B1830" t="str">
        <f t="shared" si="141"/>
        <v>2019_06_33320</v>
      </c>
      <c r="C1830" s="1" t="s">
        <v>1520</v>
      </c>
      <c r="D1830">
        <f t="shared" si="142"/>
        <v>1829</v>
      </c>
      <c r="E1830">
        <v>1558</v>
      </c>
      <c r="F1830">
        <f t="shared" si="143"/>
        <v>7</v>
      </c>
      <c r="G1830" s="2" t="str">
        <f t="shared" si="144"/>
        <v/>
      </c>
      <c r="H1830" t="s">
        <v>1521</v>
      </c>
      <c r="I1830">
        <v>33320</v>
      </c>
      <c r="J1830">
        <v>1543</v>
      </c>
      <c r="K1830">
        <v>1547</v>
      </c>
      <c r="L1830" t="s">
        <v>31</v>
      </c>
      <c r="M1830" t="s">
        <v>20</v>
      </c>
      <c r="N1830">
        <v>395</v>
      </c>
      <c r="O1830">
        <v>2285</v>
      </c>
      <c r="P1830">
        <v>14</v>
      </c>
      <c r="Q1830" t="s">
        <v>1846</v>
      </c>
      <c r="BE1830" s="1"/>
      <c r="BK1830" s="2"/>
    </row>
    <row r="1831" ht="15" customHeight="1">
      <c r="A1831" t="str">
        <f t="shared" si="140"/>
        <v>2019_06_1558_8</v>
      </c>
      <c r="B1831" t="str">
        <f t="shared" si="141"/>
        <v>2019_06_33532</v>
      </c>
      <c r="C1831" s="1" t="s">
        <v>1520</v>
      </c>
      <c r="D1831">
        <f t="shared" si="142"/>
        <v>1830</v>
      </c>
      <c r="E1831">
        <v>1558</v>
      </c>
      <c r="F1831">
        <f t="shared" si="143"/>
        <v>8</v>
      </c>
      <c r="G1831" s="2" t="str">
        <f t="shared" si="144"/>
        <v/>
      </c>
      <c r="H1831" t="s">
        <v>1521</v>
      </c>
      <c r="I1831">
        <v>33532</v>
      </c>
      <c r="J1831">
        <v>1547</v>
      </c>
      <c r="K1831">
        <v>1543</v>
      </c>
      <c r="L1831" t="s">
        <v>31</v>
      </c>
      <c r="M1831" t="s">
        <v>20</v>
      </c>
      <c r="N1831">
        <v>181</v>
      </c>
      <c r="O1831">
        <v>2285</v>
      </c>
      <c r="P1831">
        <v>14</v>
      </c>
      <c r="Q1831" t="s">
        <v>1847</v>
      </c>
      <c r="BE1831" s="1"/>
      <c r="BK1831" s="2"/>
    </row>
    <row r="1832" ht="15" customHeight="1">
      <c r="A1832" t="str">
        <f t="shared" si="140"/>
        <v>2019_06_1558_9</v>
      </c>
      <c r="B1832" t="str">
        <f t="shared" si="141"/>
        <v>2019_06_34070</v>
      </c>
      <c r="C1832" s="1" t="s">
        <v>1520</v>
      </c>
      <c r="D1832">
        <f t="shared" si="142"/>
        <v>1831</v>
      </c>
      <c r="E1832">
        <v>1558</v>
      </c>
      <c r="F1832">
        <f t="shared" si="143"/>
        <v>9</v>
      </c>
      <c r="G1832" s="2" t="str">
        <f t="shared" si="144"/>
        <v/>
      </c>
      <c r="H1832" t="s">
        <v>1521</v>
      </c>
      <c r="I1832">
        <v>34070</v>
      </c>
      <c r="J1832">
        <v>1543</v>
      </c>
      <c r="K1832">
        <v>1547</v>
      </c>
      <c r="L1832" t="s">
        <v>31</v>
      </c>
      <c r="M1832" t="s">
        <v>20</v>
      </c>
      <c r="N1832">
        <v>390</v>
      </c>
      <c r="O1832">
        <v>2285</v>
      </c>
      <c r="P1832">
        <v>14</v>
      </c>
      <c r="Q1832" t="s">
        <v>1848</v>
      </c>
      <c r="BE1832" s="1"/>
      <c r="BK1832" s="2"/>
    </row>
    <row r="1833" ht="15" customHeight="1">
      <c r="A1833" t="str">
        <f t="shared" si="140"/>
        <v>2019_06_1558_10</v>
      </c>
      <c r="B1833" t="str">
        <f t="shared" si="141"/>
        <v>2019_06_34088</v>
      </c>
      <c r="C1833" s="1" t="s">
        <v>1520</v>
      </c>
      <c r="D1833">
        <f t="shared" si="142"/>
        <v>1832</v>
      </c>
      <c r="E1833">
        <v>1558</v>
      </c>
      <c r="F1833">
        <f t="shared" si="143"/>
        <v>10</v>
      </c>
      <c r="G1833" s="2" t="str">
        <f t="shared" si="144"/>
        <v/>
      </c>
      <c r="H1833" t="s">
        <v>1521</v>
      </c>
      <c r="I1833">
        <v>34088</v>
      </c>
      <c r="J1833">
        <v>1547</v>
      </c>
      <c r="K1833">
        <v>1543</v>
      </c>
      <c r="L1833" t="s">
        <v>31</v>
      </c>
      <c r="M1833" t="s">
        <v>20</v>
      </c>
      <c r="N1833">
        <v>172</v>
      </c>
      <c r="O1833">
        <v>2285</v>
      </c>
      <c r="P1833">
        <v>14</v>
      </c>
      <c r="Q1833" t="s">
        <v>1849</v>
      </c>
      <c r="BE1833" s="1"/>
      <c r="BK1833" s="2"/>
    </row>
    <row r="1834" ht="15" customHeight="1">
      <c r="A1834" t="str">
        <f t="shared" si="140"/>
        <v>2019_06_1558_11</v>
      </c>
      <c r="B1834" t="str">
        <f t="shared" si="141"/>
        <v>2019_06_34194</v>
      </c>
      <c r="C1834" s="1" t="s">
        <v>1520</v>
      </c>
      <c r="D1834">
        <f t="shared" si="142"/>
        <v>1833</v>
      </c>
      <c r="E1834">
        <v>1558</v>
      </c>
      <c r="F1834">
        <f t="shared" si="143"/>
        <v>11</v>
      </c>
      <c r="G1834" s="2" t="str">
        <f t="shared" si="144"/>
        <v/>
      </c>
      <c r="H1834" t="s">
        <v>1521</v>
      </c>
      <c r="I1834">
        <v>34194</v>
      </c>
      <c r="J1834">
        <v>1543</v>
      </c>
      <c r="K1834">
        <v>1547</v>
      </c>
      <c r="L1834" t="s">
        <v>31</v>
      </c>
      <c r="M1834" t="s">
        <v>20</v>
      </c>
      <c r="N1834">
        <v>193</v>
      </c>
      <c r="O1834">
        <v>2285</v>
      </c>
      <c r="P1834">
        <v>14</v>
      </c>
      <c r="Q1834" t="s">
        <v>1850</v>
      </c>
      <c r="BE1834" s="1"/>
      <c r="BK1834" s="2"/>
    </row>
    <row r="1835" ht="15" customHeight="1">
      <c r="A1835" t="str">
        <f t="shared" si="140"/>
        <v>2019_06_1558_12</v>
      </c>
      <c r="B1835" t="str">
        <f t="shared" si="141"/>
        <v>2019_06_34202</v>
      </c>
      <c r="C1835" s="1" t="s">
        <v>1520</v>
      </c>
      <c r="D1835">
        <f t="shared" si="142"/>
        <v>1834</v>
      </c>
      <c r="E1835">
        <v>1558</v>
      </c>
      <c r="F1835">
        <f t="shared" si="143"/>
        <v>12</v>
      </c>
      <c r="G1835" s="2" t="str">
        <f t="shared" si="144"/>
        <v/>
      </c>
      <c r="H1835" t="s">
        <v>1521</v>
      </c>
      <c r="I1835">
        <v>34202</v>
      </c>
      <c r="J1835">
        <v>1547</v>
      </c>
      <c r="K1835">
        <v>1543</v>
      </c>
      <c r="L1835" t="s">
        <v>31</v>
      </c>
      <c r="M1835" t="s">
        <v>20</v>
      </c>
      <c r="N1835">
        <v>22</v>
      </c>
      <c r="O1835">
        <v>2285</v>
      </c>
      <c r="P1835">
        <v>14</v>
      </c>
      <c r="Q1835" t="s">
        <v>1851</v>
      </c>
      <c r="BE1835" s="1"/>
      <c r="BK1835" s="2"/>
    </row>
    <row r="1836" ht="15" customHeight="1">
      <c r="A1836" t="str">
        <f t="shared" si="140"/>
        <v>2019_06_1558_13</v>
      </c>
      <c r="B1836" t="str">
        <f t="shared" si="141"/>
        <v>2019_06_34226</v>
      </c>
      <c r="C1836" s="1" t="s">
        <v>1520</v>
      </c>
      <c r="D1836">
        <f t="shared" si="142"/>
        <v>1835</v>
      </c>
      <c r="E1836">
        <v>1558</v>
      </c>
      <c r="F1836">
        <f t="shared" si="143"/>
        <v>13</v>
      </c>
      <c r="G1836" s="2" t="str">
        <f t="shared" si="144"/>
        <v>x</v>
      </c>
      <c r="H1836" t="s">
        <v>1521</v>
      </c>
      <c r="I1836">
        <v>34226</v>
      </c>
      <c r="J1836">
        <v>1543</v>
      </c>
      <c r="K1836">
        <v>1547</v>
      </c>
      <c r="L1836" t="s">
        <v>20</v>
      </c>
      <c r="M1836" t="s">
        <v>20</v>
      </c>
      <c r="N1836">
        <v>27</v>
      </c>
      <c r="O1836">
        <v>2285</v>
      </c>
      <c r="P1836">
        <v>14</v>
      </c>
      <c r="Q1836" t="s">
        <v>1852</v>
      </c>
      <c r="BE1836" s="1"/>
      <c r="BK1836" s="2"/>
    </row>
    <row r="1837" ht="15" customHeight="1">
      <c r="A1837" t="str">
        <f t="shared" si="140"/>
        <v>2019_06_1588_1</v>
      </c>
      <c r="B1837" t="str">
        <f t="shared" si="141"/>
        <v>2019_06_30402</v>
      </c>
      <c r="C1837" s="1" t="s">
        <v>1520</v>
      </c>
      <c r="D1837">
        <f t="shared" si="142"/>
        <v>1836</v>
      </c>
      <c r="E1837">
        <v>1588</v>
      </c>
      <c r="F1837">
        <f t="shared" si="143"/>
        <v>1</v>
      </c>
      <c r="G1837" s="2" t="str">
        <f t="shared" si="144"/>
        <v/>
      </c>
      <c r="H1837" t="s">
        <v>1521</v>
      </c>
      <c r="I1837">
        <v>30402</v>
      </c>
      <c r="J1837">
        <v>1573</v>
      </c>
      <c r="K1837">
        <v>1577</v>
      </c>
      <c r="L1837" t="s">
        <v>19</v>
      </c>
      <c r="M1837" t="s">
        <v>40</v>
      </c>
      <c r="N1837">
        <v>263</v>
      </c>
      <c r="O1837">
        <v>3212</v>
      </c>
      <c r="P1837">
        <v>15</v>
      </c>
      <c r="Q1837" t="s">
        <v>1853</v>
      </c>
      <c r="BE1837" s="1"/>
      <c r="BK1837" s="2"/>
    </row>
    <row r="1838" ht="15" customHeight="1">
      <c r="A1838" t="str">
        <f t="shared" si="140"/>
        <v>2019_06_1588_2</v>
      </c>
      <c r="B1838" t="str">
        <f t="shared" si="141"/>
        <v>2019_06_31414</v>
      </c>
      <c r="C1838" s="1" t="s">
        <v>1520</v>
      </c>
      <c r="D1838">
        <f t="shared" si="142"/>
        <v>1837</v>
      </c>
      <c r="E1838">
        <v>1588</v>
      </c>
      <c r="F1838">
        <f t="shared" si="143"/>
        <v>2</v>
      </c>
      <c r="G1838" s="2" t="str">
        <f t="shared" si="144"/>
        <v/>
      </c>
      <c r="H1838" t="s">
        <v>1521</v>
      </c>
      <c r="I1838">
        <v>31414</v>
      </c>
      <c r="J1838">
        <v>1577</v>
      </c>
      <c r="K1838">
        <v>1573</v>
      </c>
      <c r="L1838" t="s">
        <v>31</v>
      </c>
      <c r="M1838" t="s">
        <v>40</v>
      </c>
      <c r="N1838">
        <v>534</v>
      </c>
      <c r="O1838">
        <v>3212</v>
      </c>
      <c r="P1838">
        <v>15</v>
      </c>
      <c r="Q1838" t="s">
        <v>1854</v>
      </c>
      <c r="BE1838" s="1"/>
      <c r="BK1838" s="2"/>
    </row>
    <row r="1839" ht="15" customHeight="1">
      <c r="A1839" t="str">
        <f t="shared" si="140"/>
        <v>2019_06_1588_3</v>
      </c>
      <c r="B1839" t="str">
        <f t="shared" si="141"/>
        <v>2019_06_31546</v>
      </c>
      <c r="C1839" s="1" t="s">
        <v>1520</v>
      </c>
      <c r="D1839">
        <f t="shared" si="142"/>
        <v>1838</v>
      </c>
      <c r="E1839">
        <v>1588</v>
      </c>
      <c r="F1839">
        <f t="shared" si="143"/>
        <v>3</v>
      </c>
      <c r="G1839" s="2" t="str">
        <f t="shared" si="144"/>
        <v/>
      </c>
      <c r="H1839" t="s">
        <v>1521</v>
      </c>
      <c r="I1839">
        <v>31546</v>
      </c>
      <c r="J1839">
        <v>1573</v>
      </c>
      <c r="K1839">
        <v>1577</v>
      </c>
      <c r="L1839" t="s">
        <v>31</v>
      </c>
      <c r="M1839" t="s">
        <v>40</v>
      </c>
      <c r="N1839">
        <v>433</v>
      </c>
      <c r="O1839">
        <v>3212</v>
      </c>
      <c r="P1839">
        <v>15</v>
      </c>
      <c r="Q1839" t="s">
        <v>1855</v>
      </c>
      <c r="BE1839" s="1"/>
      <c r="BK1839" s="2"/>
    </row>
    <row r="1840" ht="15" customHeight="1">
      <c r="A1840" t="str">
        <f t="shared" si="140"/>
        <v>2019_06_1588_4</v>
      </c>
      <c r="B1840" t="str">
        <f t="shared" si="141"/>
        <v>2019_06_32739</v>
      </c>
      <c r="C1840" s="1" t="s">
        <v>1520</v>
      </c>
      <c r="D1840">
        <f t="shared" si="142"/>
        <v>1839</v>
      </c>
      <c r="E1840">
        <v>1588</v>
      </c>
      <c r="F1840">
        <f t="shared" si="143"/>
        <v>4</v>
      </c>
      <c r="G1840" s="2" t="str">
        <f t="shared" si="144"/>
        <v/>
      </c>
      <c r="H1840" t="s">
        <v>1521</v>
      </c>
      <c r="I1840">
        <v>32739</v>
      </c>
      <c r="J1840">
        <v>1577</v>
      </c>
      <c r="K1840">
        <v>1573</v>
      </c>
      <c r="L1840" t="s">
        <v>31</v>
      </c>
      <c r="M1840" t="s">
        <v>40</v>
      </c>
      <c r="N1840">
        <v>264</v>
      </c>
      <c r="O1840">
        <v>3212</v>
      </c>
      <c r="P1840">
        <v>15</v>
      </c>
      <c r="Q1840" t="s">
        <v>1856</v>
      </c>
      <c r="BE1840" s="1"/>
      <c r="BK1840" s="2"/>
    </row>
    <row r="1841" ht="15" customHeight="1">
      <c r="A1841" t="str">
        <f t="shared" si="140"/>
        <v>2019_06_1588_5</v>
      </c>
      <c r="B1841" t="str">
        <f t="shared" si="141"/>
        <v>2019_06_33043</v>
      </c>
      <c r="C1841" s="1" t="s">
        <v>1520</v>
      </c>
      <c r="D1841">
        <f t="shared" si="142"/>
        <v>1840</v>
      </c>
      <c r="E1841">
        <v>1588</v>
      </c>
      <c r="F1841">
        <f t="shared" si="143"/>
        <v>5</v>
      </c>
      <c r="G1841" s="2" t="str">
        <f t="shared" si="144"/>
        <v/>
      </c>
      <c r="H1841" t="s">
        <v>1521</v>
      </c>
      <c r="I1841">
        <v>33043</v>
      </c>
      <c r="J1841">
        <v>1573</v>
      </c>
      <c r="K1841">
        <v>1577</v>
      </c>
      <c r="L1841" t="s">
        <v>31</v>
      </c>
      <c r="M1841" t="s">
        <v>40</v>
      </c>
      <c r="N1841">
        <v>197</v>
      </c>
      <c r="O1841">
        <v>3212</v>
      </c>
      <c r="P1841">
        <v>15</v>
      </c>
      <c r="Q1841" t="s">
        <v>1857</v>
      </c>
      <c r="BE1841" s="1"/>
      <c r="BK1841" s="2"/>
    </row>
    <row r="1842" ht="15" customHeight="1">
      <c r="A1842" t="str">
        <f t="shared" si="140"/>
        <v>2019_06_1588_6</v>
      </c>
      <c r="B1842" t="str">
        <f t="shared" si="141"/>
        <v>2019_06_33804</v>
      </c>
      <c r="C1842" s="1" t="s">
        <v>1520</v>
      </c>
      <c r="D1842">
        <f t="shared" si="142"/>
        <v>1841</v>
      </c>
      <c r="E1842">
        <v>1588</v>
      </c>
      <c r="F1842">
        <f t="shared" si="143"/>
        <v>6</v>
      </c>
      <c r="G1842" s="2" t="str">
        <f t="shared" si="144"/>
        <v/>
      </c>
      <c r="H1842" t="s">
        <v>1521</v>
      </c>
      <c r="I1842">
        <v>33804</v>
      </c>
      <c r="J1842">
        <v>1577</v>
      </c>
      <c r="K1842">
        <v>1573</v>
      </c>
      <c r="L1842" t="s">
        <v>31</v>
      </c>
      <c r="M1842" t="s">
        <v>40</v>
      </c>
      <c r="N1842">
        <v>377</v>
      </c>
      <c r="O1842">
        <v>3212</v>
      </c>
      <c r="P1842">
        <v>15</v>
      </c>
      <c r="Q1842" t="s">
        <v>1858</v>
      </c>
      <c r="BE1842" s="1"/>
      <c r="BK1842" s="2"/>
    </row>
    <row r="1843" ht="15" customHeight="1">
      <c r="A1843" t="str">
        <f t="shared" si="140"/>
        <v>2019_06_1588_7</v>
      </c>
      <c r="B1843" t="str">
        <f t="shared" si="141"/>
        <v>2019_06_34086</v>
      </c>
      <c r="C1843" s="1" t="s">
        <v>1520</v>
      </c>
      <c r="D1843">
        <f t="shared" si="142"/>
        <v>1842</v>
      </c>
      <c r="E1843">
        <v>1588</v>
      </c>
      <c r="F1843">
        <f t="shared" si="143"/>
        <v>7</v>
      </c>
      <c r="G1843" s="2" t="str">
        <f t="shared" si="144"/>
        <v/>
      </c>
      <c r="H1843" t="s">
        <v>1521</v>
      </c>
      <c r="I1843">
        <v>34086</v>
      </c>
      <c r="J1843">
        <v>1573</v>
      </c>
      <c r="K1843">
        <v>1577</v>
      </c>
      <c r="L1843" t="s">
        <v>31</v>
      </c>
      <c r="M1843" t="s">
        <v>40</v>
      </c>
      <c r="N1843">
        <v>243</v>
      </c>
      <c r="O1843">
        <v>3212</v>
      </c>
      <c r="P1843">
        <v>15</v>
      </c>
      <c r="Q1843" t="s">
        <v>1859</v>
      </c>
      <c r="BE1843" s="1"/>
      <c r="BK1843" s="2"/>
    </row>
    <row r="1844" ht="15" customHeight="1">
      <c r="A1844" t="str">
        <f t="shared" si="140"/>
        <v>2019_06_1588_8</v>
      </c>
      <c r="B1844" t="str">
        <f t="shared" si="141"/>
        <v>2019_06_34372</v>
      </c>
      <c r="C1844" s="1" t="s">
        <v>1520</v>
      </c>
      <c r="D1844">
        <f t="shared" si="142"/>
        <v>1843</v>
      </c>
      <c r="E1844">
        <v>1588</v>
      </c>
      <c r="F1844">
        <f t="shared" si="143"/>
        <v>8</v>
      </c>
      <c r="G1844" s="2" t="str">
        <f t="shared" si="144"/>
        <v/>
      </c>
      <c r="H1844" t="s">
        <v>1521</v>
      </c>
      <c r="I1844">
        <v>34372</v>
      </c>
      <c r="J1844">
        <v>1577</v>
      </c>
      <c r="K1844">
        <v>1573</v>
      </c>
      <c r="L1844" t="s">
        <v>31</v>
      </c>
      <c r="M1844" t="s">
        <v>40</v>
      </c>
      <c r="N1844">
        <v>139</v>
      </c>
      <c r="O1844">
        <v>3212</v>
      </c>
      <c r="P1844">
        <v>15</v>
      </c>
      <c r="Q1844" t="s">
        <v>1860</v>
      </c>
      <c r="BE1844" s="1"/>
      <c r="BK1844" s="2"/>
    </row>
    <row r="1845" ht="15" customHeight="1">
      <c r="A1845" t="str">
        <f t="shared" si="140"/>
        <v>2019_06_1588_9</v>
      </c>
      <c r="B1845" t="str">
        <f t="shared" si="141"/>
        <v>2019_06_34397</v>
      </c>
      <c r="C1845" s="1" t="s">
        <v>1520</v>
      </c>
      <c r="D1845">
        <f t="shared" si="142"/>
        <v>1844</v>
      </c>
      <c r="E1845">
        <v>1588</v>
      </c>
      <c r="F1845">
        <f t="shared" si="143"/>
        <v>9</v>
      </c>
      <c r="G1845" s="2" t="str">
        <f t="shared" si="144"/>
        <v/>
      </c>
      <c r="H1845" t="s">
        <v>1521</v>
      </c>
      <c r="I1845">
        <v>34397</v>
      </c>
      <c r="J1845">
        <v>1573</v>
      </c>
      <c r="K1845">
        <v>1577</v>
      </c>
      <c r="L1845" t="s">
        <v>31</v>
      </c>
      <c r="M1845" t="s">
        <v>40</v>
      </c>
      <c r="N1845">
        <v>199</v>
      </c>
      <c r="O1845">
        <v>3212</v>
      </c>
      <c r="P1845">
        <v>15</v>
      </c>
      <c r="Q1845" t="s">
        <v>1861</v>
      </c>
      <c r="BE1845" s="1"/>
      <c r="BK1845" s="2"/>
    </row>
    <row r="1846" ht="15" customHeight="1">
      <c r="A1846" t="str">
        <f t="shared" si="140"/>
        <v>2019_06_1588_10</v>
      </c>
      <c r="B1846" t="str">
        <f t="shared" si="141"/>
        <v>2019_06_34427</v>
      </c>
      <c r="C1846" s="1" t="s">
        <v>1520</v>
      </c>
      <c r="D1846">
        <f t="shared" si="142"/>
        <v>1845</v>
      </c>
      <c r="E1846">
        <v>1588</v>
      </c>
      <c r="F1846">
        <f t="shared" si="143"/>
        <v>10</v>
      </c>
      <c r="G1846" s="2" t="str">
        <f t="shared" si="144"/>
        <v/>
      </c>
      <c r="H1846" t="s">
        <v>1521</v>
      </c>
      <c r="I1846">
        <v>34427</v>
      </c>
      <c r="J1846">
        <v>1577</v>
      </c>
      <c r="K1846">
        <v>1573</v>
      </c>
      <c r="L1846" t="s">
        <v>31</v>
      </c>
      <c r="M1846" t="s">
        <v>40</v>
      </c>
      <c r="N1846">
        <v>84</v>
      </c>
      <c r="O1846">
        <v>3212</v>
      </c>
      <c r="P1846">
        <v>15</v>
      </c>
      <c r="Q1846" t="s">
        <v>1862</v>
      </c>
      <c r="BE1846" s="1"/>
      <c r="BK1846" s="2"/>
    </row>
    <row r="1847" ht="15" customHeight="1">
      <c r="A1847" t="str">
        <f t="shared" si="140"/>
        <v>2019_06_1588_11</v>
      </c>
      <c r="B1847" t="str">
        <f t="shared" si="141"/>
        <v>2019_06_34441</v>
      </c>
      <c r="C1847" s="1" t="s">
        <v>1520</v>
      </c>
      <c r="D1847">
        <f t="shared" si="142"/>
        <v>1846</v>
      </c>
      <c r="E1847">
        <v>1588</v>
      </c>
      <c r="F1847">
        <f t="shared" si="143"/>
        <v>11</v>
      </c>
      <c r="G1847" s="2" t="str">
        <f t="shared" si="144"/>
        <v/>
      </c>
      <c r="H1847" t="s">
        <v>1521</v>
      </c>
      <c r="I1847">
        <v>34441</v>
      </c>
      <c r="J1847">
        <v>1573</v>
      </c>
      <c r="K1847">
        <v>1577</v>
      </c>
      <c r="L1847" t="s">
        <v>31</v>
      </c>
      <c r="M1847" t="s">
        <v>40</v>
      </c>
      <c r="N1847">
        <v>255</v>
      </c>
      <c r="O1847">
        <v>3212</v>
      </c>
      <c r="P1847">
        <v>15</v>
      </c>
      <c r="Q1847" t="s">
        <v>1863</v>
      </c>
      <c r="BE1847" s="1"/>
      <c r="BK1847" s="2"/>
    </row>
    <row r="1848" ht="15" customHeight="1">
      <c r="A1848" t="str">
        <f t="shared" si="140"/>
        <v>2019_06_1588_12</v>
      </c>
      <c r="B1848" t="str">
        <f t="shared" si="141"/>
        <v>2019_06_34512</v>
      </c>
      <c r="C1848" s="1" t="s">
        <v>1520</v>
      </c>
      <c r="D1848">
        <f t="shared" si="142"/>
        <v>1847</v>
      </c>
      <c r="E1848">
        <v>1588</v>
      </c>
      <c r="F1848">
        <f t="shared" si="143"/>
        <v>12</v>
      </c>
      <c r="G1848" s="2" t="str">
        <f t="shared" si="144"/>
        <v/>
      </c>
      <c r="H1848" t="s">
        <v>1521</v>
      </c>
      <c r="I1848">
        <v>34512</v>
      </c>
      <c r="J1848">
        <v>1577</v>
      </c>
      <c r="K1848">
        <v>1573</v>
      </c>
      <c r="L1848" t="s">
        <v>31</v>
      </c>
      <c r="M1848" t="s">
        <v>40</v>
      </c>
      <c r="N1848">
        <v>113</v>
      </c>
      <c r="O1848">
        <v>3212</v>
      </c>
      <c r="P1848">
        <v>15</v>
      </c>
      <c r="Q1848" t="s">
        <v>1864</v>
      </c>
      <c r="BE1848" s="1"/>
      <c r="BK1848" s="2"/>
    </row>
    <row r="1849" ht="15" customHeight="1">
      <c r="A1849" t="str">
        <f t="shared" si="140"/>
        <v>2019_06_1588_13</v>
      </c>
      <c r="B1849" t="str">
        <f t="shared" si="141"/>
        <v>2019_06_34516</v>
      </c>
      <c r="C1849" s="1" t="s">
        <v>1520</v>
      </c>
      <c r="D1849">
        <f t="shared" si="142"/>
        <v>1848</v>
      </c>
      <c r="E1849">
        <v>1588</v>
      </c>
      <c r="F1849">
        <f t="shared" si="143"/>
        <v>13</v>
      </c>
      <c r="G1849" s="2" t="str">
        <f t="shared" si="144"/>
        <v/>
      </c>
      <c r="H1849" t="s">
        <v>1521</v>
      </c>
      <c r="I1849">
        <v>34516</v>
      </c>
      <c r="J1849">
        <v>1573</v>
      </c>
      <c r="K1849">
        <v>1577</v>
      </c>
      <c r="L1849" t="s">
        <v>31</v>
      </c>
      <c r="M1849" t="s">
        <v>40</v>
      </c>
      <c r="N1849">
        <v>63</v>
      </c>
      <c r="O1849">
        <v>3212</v>
      </c>
      <c r="P1849">
        <v>15</v>
      </c>
      <c r="Q1849" t="s">
        <v>1865</v>
      </c>
      <c r="BE1849" s="1"/>
      <c r="BK1849" s="2"/>
    </row>
    <row r="1850" ht="15" customHeight="1">
      <c r="A1850" t="str">
        <f t="shared" si="140"/>
        <v>2019_06_1588_14</v>
      </c>
      <c r="B1850" t="str">
        <f t="shared" si="141"/>
        <v>2019_06_34578</v>
      </c>
      <c r="C1850" s="1" t="s">
        <v>1520</v>
      </c>
      <c r="D1850">
        <f t="shared" si="142"/>
        <v>1849</v>
      </c>
      <c r="E1850">
        <v>1588</v>
      </c>
      <c r="F1850">
        <f t="shared" si="143"/>
        <v>14</v>
      </c>
      <c r="G1850" s="2" t="str">
        <f t="shared" si="144"/>
        <v>x</v>
      </c>
      <c r="H1850" t="s">
        <v>1521</v>
      </c>
      <c r="I1850">
        <v>34578</v>
      </c>
      <c r="J1850">
        <v>1577</v>
      </c>
      <c r="K1850">
        <v>1573</v>
      </c>
      <c r="L1850" t="s">
        <v>40</v>
      </c>
      <c r="M1850" t="s">
        <v>40</v>
      </c>
      <c r="N1850">
        <v>27</v>
      </c>
      <c r="O1850">
        <v>3212</v>
      </c>
      <c r="P1850">
        <v>15</v>
      </c>
      <c r="Q1850" t="s">
        <v>1866</v>
      </c>
      <c r="BE1850" s="1"/>
      <c r="BK1850" s="2"/>
    </row>
    <row r="1851" ht="15" customHeight="1">
      <c r="A1851" t="str">
        <f t="shared" si="140"/>
        <v>2019_06_1618_1</v>
      </c>
      <c r="B1851" t="str">
        <f t="shared" si="141"/>
        <v>2019_06_30712</v>
      </c>
      <c r="C1851" s="1" t="s">
        <v>1520</v>
      </c>
      <c r="D1851">
        <f t="shared" si="142"/>
        <v>1850</v>
      </c>
      <c r="E1851">
        <v>1618</v>
      </c>
      <c r="F1851">
        <f t="shared" si="143"/>
        <v>1</v>
      </c>
      <c r="G1851" s="2" t="str">
        <f t="shared" si="144"/>
        <v/>
      </c>
      <c r="H1851" t="s">
        <v>1521</v>
      </c>
      <c r="I1851">
        <v>30712</v>
      </c>
      <c r="J1851">
        <v>1603</v>
      </c>
      <c r="K1851">
        <v>1607</v>
      </c>
      <c r="L1851" t="s">
        <v>19</v>
      </c>
      <c r="M1851" t="s">
        <v>40</v>
      </c>
      <c r="N1851">
        <v>173</v>
      </c>
      <c r="O1851">
        <v>1666</v>
      </c>
      <c r="P1851">
        <v>12</v>
      </c>
      <c r="Q1851" t="s">
        <v>1867</v>
      </c>
      <c r="BE1851" s="1"/>
      <c r="BK1851" s="2"/>
    </row>
    <row r="1852" ht="15" customHeight="1">
      <c r="A1852" t="str">
        <f t="shared" si="140"/>
        <v>2019_06_1618_2</v>
      </c>
      <c r="B1852" t="str">
        <f t="shared" si="141"/>
        <v>2019_06_31372</v>
      </c>
      <c r="C1852" s="1" t="s">
        <v>1520</v>
      </c>
      <c r="D1852">
        <f t="shared" si="142"/>
        <v>1851</v>
      </c>
      <c r="E1852">
        <v>1618</v>
      </c>
      <c r="F1852">
        <f t="shared" si="143"/>
        <v>2</v>
      </c>
      <c r="G1852" s="2" t="str">
        <f t="shared" si="144"/>
        <v/>
      </c>
      <c r="H1852" t="s">
        <v>1521</v>
      </c>
      <c r="I1852">
        <v>31372</v>
      </c>
      <c r="J1852">
        <v>1607</v>
      </c>
      <c r="K1852">
        <v>1603</v>
      </c>
      <c r="L1852" t="s">
        <v>31</v>
      </c>
      <c r="M1852" t="s">
        <v>40</v>
      </c>
      <c r="N1852">
        <v>256</v>
      </c>
      <c r="O1852">
        <v>1666</v>
      </c>
      <c r="P1852">
        <v>12</v>
      </c>
      <c r="Q1852" t="s">
        <v>1868</v>
      </c>
      <c r="BE1852" s="1"/>
      <c r="BK1852" s="2"/>
    </row>
    <row r="1853" ht="15" customHeight="1">
      <c r="A1853" t="str">
        <f t="shared" si="140"/>
        <v>2019_06_1618_3</v>
      </c>
      <c r="B1853" t="str">
        <f t="shared" si="141"/>
        <v>2019_06_31416</v>
      </c>
      <c r="C1853" s="1" t="s">
        <v>1520</v>
      </c>
      <c r="D1853">
        <f t="shared" si="142"/>
        <v>1852</v>
      </c>
      <c r="E1853">
        <v>1618</v>
      </c>
      <c r="F1853">
        <f t="shared" si="143"/>
        <v>3</v>
      </c>
      <c r="G1853" s="2" t="str">
        <f t="shared" si="144"/>
        <v/>
      </c>
      <c r="H1853" t="s">
        <v>1521</v>
      </c>
      <c r="I1853">
        <v>31416</v>
      </c>
      <c r="J1853">
        <v>1603</v>
      </c>
      <c r="K1853">
        <v>1607</v>
      </c>
      <c r="L1853" t="s">
        <v>31</v>
      </c>
      <c r="M1853" t="s">
        <v>40</v>
      </c>
      <c r="N1853">
        <v>287</v>
      </c>
      <c r="O1853">
        <v>1666</v>
      </c>
      <c r="P1853">
        <v>12</v>
      </c>
      <c r="Q1853" t="s">
        <v>1869</v>
      </c>
      <c r="BE1853" s="1"/>
      <c r="BK1853" s="2"/>
    </row>
    <row r="1854" ht="15" customHeight="1">
      <c r="A1854" t="str">
        <f t="shared" si="140"/>
        <v>2019_06_1618_4</v>
      </c>
      <c r="B1854" t="str">
        <f t="shared" si="141"/>
        <v>2019_06_31840</v>
      </c>
      <c r="C1854" s="1" t="s">
        <v>1520</v>
      </c>
      <c r="D1854">
        <f t="shared" si="142"/>
        <v>1853</v>
      </c>
      <c r="E1854">
        <v>1618</v>
      </c>
      <c r="F1854">
        <f t="shared" si="143"/>
        <v>4</v>
      </c>
      <c r="G1854" s="2" t="str">
        <f t="shared" si="144"/>
        <v/>
      </c>
      <c r="H1854" t="s">
        <v>1521</v>
      </c>
      <c r="I1854">
        <v>31840</v>
      </c>
      <c r="J1854">
        <v>1607</v>
      </c>
      <c r="K1854">
        <v>1603</v>
      </c>
      <c r="L1854" t="s">
        <v>31</v>
      </c>
      <c r="M1854" t="s">
        <v>40</v>
      </c>
      <c r="N1854">
        <v>111</v>
      </c>
      <c r="O1854">
        <v>1666</v>
      </c>
      <c r="P1854">
        <v>12</v>
      </c>
      <c r="Q1854" t="s">
        <v>1870</v>
      </c>
      <c r="BE1854" s="1"/>
      <c r="BK1854" s="2"/>
    </row>
    <row r="1855" ht="15" customHeight="1">
      <c r="A1855" t="str">
        <f t="shared" si="140"/>
        <v>2019_06_1618_5</v>
      </c>
      <c r="B1855" t="str">
        <f t="shared" si="141"/>
        <v>2019_06_32139</v>
      </c>
      <c r="C1855" s="1" t="s">
        <v>1520</v>
      </c>
      <c r="D1855">
        <f t="shared" si="142"/>
        <v>1854</v>
      </c>
      <c r="E1855">
        <v>1618</v>
      </c>
      <c r="F1855">
        <f t="shared" si="143"/>
        <v>5</v>
      </c>
      <c r="G1855" s="2" t="str">
        <f t="shared" si="144"/>
        <v/>
      </c>
      <c r="H1855" t="s">
        <v>1521</v>
      </c>
      <c r="I1855">
        <v>32139</v>
      </c>
      <c r="J1855">
        <v>1603</v>
      </c>
      <c r="K1855">
        <v>1607</v>
      </c>
      <c r="L1855" t="s">
        <v>31</v>
      </c>
      <c r="M1855" t="s">
        <v>40</v>
      </c>
      <c r="N1855">
        <v>192</v>
      </c>
      <c r="O1855">
        <v>1666</v>
      </c>
      <c r="P1855">
        <v>12</v>
      </c>
      <c r="Q1855" t="s">
        <v>1871</v>
      </c>
      <c r="BE1855" s="1"/>
      <c r="BK1855" s="2"/>
    </row>
    <row r="1856" ht="15" customHeight="1">
      <c r="A1856" t="str">
        <f t="shared" si="140"/>
        <v>2019_06_1618_6</v>
      </c>
      <c r="B1856" t="str">
        <f t="shared" si="141"/>
        <v>2019_06_33234</v>
      </c>
      <c r="C1856" s="1" t="s">
        <v>1520</v>
      </c>
      <c r="D1856">
        <f t="shared" si="142"/>
        <v>1855</v>
      </c>
      <c r="E1856">
        <v>1618</v>
      </c>
      <c r="F1856">
        <f t="shared" si="143"/>
        <v>6</v>
      </c>
      <c r="G1856" s="2" t="str">
        <f t="shared" si="144"/>
        <v/>
      </c>
      <c r="H1856" t="s">
        <v>1521</v>
      </c>
      <c r="I1856">
        <v>33234</v>
      </c>
      <c r="J1856">
        <v>1607</v>
      </c>
      <c r="K1856">
        <v>1603</v>
      </c>
      <c r="L1856" t="s">
        <v>31</v>
      </c>
      <c r="M1856" t="s">
        <v>40</v>
      </c>
      <c r="N1856">
        <v>171</v>
      </c>
      <c r="O1856">
        <v>1666</v>
      </c>
      <c r="P1856">
        <v>12</v>
      </c>
      <c r="Q1856" t="s">
        <v>1872</v>
      </c>
      <c r="BE1856" s="1"/>
      <c r="BK1856" s="2"/>
    </row>
    <row r="1857" ht="15" customHeight="1">
      <c r="A1857" t="str">
        <f t="shared" si="140"/>
        <v>2019_06_1618_7</v>
      </c>
      <c r="B1857" t="str">
        <f t="shared" si="141"/>
        <v>2019_06_34141</v>
      </c>
      <c r="C1857" s="1" t="s">
        <v>1520</v>
      </c>
      <c r="D1857">
        <f t="shared" si="142"/>
        <v>1856</v>
      </c>
      <c r="E1857">
        <v>1618</v>
      </c>
      <c r="F1857">
        <f t="shared" si="143"/>
        <v>7</v>
      </c>
      <c r="G1857" s="2" t="str">
        <f t="shared" si="144"/>
        <v/>
      </c>
      <c r="H1857" t="s">
        <v>1521</v>
      </c>
      <c r="I1857">
        <v>34141</v>
      </c>
      <c r="J1857">
        <v>1603</v>
      </c>
      <c r="K1857">
        <v>1607</v>
      </c>
      <c r="L1857" t="s">
        <v>31</v>
      </c>
      <c r="M1857" t="s">
        <v>40</v>
      </c>
      <c r="N1857">
        <v>160</v>
      </c>
      <c r="O1857">
        <v>1666</v>
      </c>
      <c r="P1857">
        <v>12</v>
      </c>
      <c r="Q1857" t="s">
        <v>1873</v>
      </c>
      <c r="BE1857" s="1"/>
      <c r="BK1857" s="2"/>
    </row>
    <row r="1858" ht="15" customHeight="1">
      <c r="A1858" t="str">
        <f t="shared" ref="A1858:A1921" si="145">CONCATENATE($C1858,"_",$E1858,"_",$F1858)</f>
        <v>2019_06_1618_8</v>
      </c>
      <c r="B1858" t="str">
        <f t="shared" ref="B1858:B1921" si="146">CONCATENATE($C1858,"_",$I1858)</f>
        <v>2019_06_34365</v>
      </c>
      <c r="C1858" s="1" t="s">
        <v>1520</v>
      </c>
      <c r="D1858">
        <f t="shared" ref="D1858:D1921" si="147">IF(ISNUMBER($D1857),$D1857+1,1)</f>
        <v>1857</v>
      </c>
      <c r="E1858">
        <v>1618</v>
      </c>
      <c r="F1858">
        <f t="shared" ref="F1858:F1921" si="148">IF($E1858="","",IF($E1858=$E1857,$F1857+1,1))</f>
        <v>8</v>
      </c>
      <c r="G1858" s="2" t="str">
        <f t="shared" ref="G1858:G1921" si="149">IF($E1859=$E1858,"","x")</f>
        <v/>
      </c>
      <c r="H1858" t="s">
        <v>1521</v>
      </c>
      <c r="I1858">
        <v>34365</v>
      </c>
      <c r="J1858">
        <v>1607</v>
      </c>
      <c r="K1858">
        <v>1603</v>
      </c>
      <c r="L1858" t="s">
        <v>31</v>
      </c>
      <c r="M1858" t="s">
        <v>40</v>
      </c>
      <c r="N1858">
        <v>99</v>
      </c>
      <c r="O1858">
        <v>1666</v>
      </c>
      <c r="P1858">
        <v>12</v>
      </c>
      <c r="Q1858" t="s">
        <v>1874</v>
      </c>
      <c r="BE1858" s="1"/>
      <c r="BK1858" s="2"/>
    </row>
    <row r="1859" ht="15" customHeight="1">
      <c r="A1859" t="str">
        <f t="shared" si="145"/>
        <v>2019_06_1618_9</v>
      </c>
      <c r="B1859" t="str">
        <f t="shared" si="146"/>
        <v>2019_06_34433</v>
      </c>
      <c r="C1859" s="1" t="s">
        <v>1520</v>
      </c>
      <c r="D1859">
        <f t="shared" si="147"/>
        <v>1858</v>
      </c>
      <c r="E1859">
        <v>1618</v>
      </c>
      <c r="F1859">
        <f t="shared" si="148"/>
        <v>9</v>
      </c>
      <c r="G1859" s="2" t="str">
        <f t="shared" si="149"/>
        <v/>
      </c>
      <c r="H1859" t="s">
        <v>1521</v>
      </c>
      <c r="I1859">
        <v>34433</v>
      </c>
      <c r="J1859">
        <v>1603</v>
      </c>
      <c r="K1859">
        <v>1607</v>
      </c>
      <c r="L1859" t="s">
        <v>31</v>
      </c>
      <c r="M1859" t="s">
        <v>40</v>
      </c>
      <c r="N1859">
        <v>25</v>
      </c>
      <c r="O1859">
        <v>1666</v>
      </c>
      <c r="P1859">
        <v>12</v>
      </c>
      <c r="Q1859" t="s">
        <v>1875</v>
      </c>
      <c r="BE1859" s="1"/>
      <c r="BK1859" s="2"/>
    </row>
    <row r="1860" ht="15" customHeight="1">
      <c r="A1860" t="str">
        <f t="shared" si="145"/>
        <v>2019_06_1618_10</v>
      </c>
      <c r="B1860" t="str">
        <f t="shared" si="146"/>
        <v>2019_06_34444</v>
      </c>
      <c r="C1860" s="1" t="s">
        <v>1520</v>
      </c>
      <c r="D1860">
        <f t="shared" si="147"/>
        <v>1859</v>
      </c>
      <c r="E1860">
        <v>1618</v>
      </c>
      <c r="F1860">
        <f t="shared" si="148"/>
        <v>10</v>
      </c>
      <c r="G1860" s="2" t="str">
        <f t="shared" si="149"/>
        <v/>
      </c>
      <c r="H1860" t="s">
        <v>1521</v>
      </c>
      <c r="I1860">
        <v>34444</v>
      </c>
      <c r="J1860">
        <v>1607</v>
      </c>
      <c r="K1860">
        <v>1603</v>
      </c>
      <c r="L1860" t="s">
        <v>31</v>
      </c>
      <c r="M1860" t="s">
        <v>40</v>
      </c>
      <c r="N1860">
        <v>79</v>
      </c>
      <c r="O1860">
        <v>1666</v>
      </c>
      <c r="P1860">
        <v>12</v>
      </c>
      <c r="Q1860" t="s">
        <v>1876</v>
      </c>
      <c r="BE1860" s="1"/>
      <c r="BK1860" s="2"/>
    </row>
    <row r="1861" ht="15" customHeight="1">
      <c r="A1861" t="str">
        <f t="shared" si="145"/>
        <v>2019_06_1618_11</v>
      </c>
      <c r="B1861" t="str">
        <f t="shared" si="146"/>
        <v>2019_06_34679</v>
      </c>
      <c r="C1861" s="1" t="s">
        <v>1520</v>
      </c>
      <c r="D1861">
        <f t="shared" si="147"/>
        <v>1860</v>
      </c>
      <c r="E1861">
        <v>1618</v>
      </c>
      <c r="F1861">
        <f t="shared" si="148"/>
        <v>11</v>
      </c>
      <c r="G1861" s="2" t="str">
        <f t="shared" si="149"/>
        <v>x</v>
      </c>
      <c r="H1861" t="s">
        <v>1521</v>
      </c>
      <c r="I1861">
        <v>34679</v>
      </c>
      <c r="J1861">
        <v>1603</v>
      </c>
      <c r="K1861">
        <v>1607</v>
      </c>
      <c r="L1861" t="s">
        <v>40</v>
      </c>
      <c r="M1861" t="s">
        <v>40</v>
      </c>
      <c r="N1861">
        <v>92</v>
      </c>
      <c r="O1861">
        <v>1666</v>
      </c>
      <c r="P1861">
        <v>12</v>
      </c>
      <c r="Q1861" t="s">
        <v>1877</v>
      </c>
      <c r="BE1861" s="1"/>
      <c r="BK1861" s="2"/>
    </row>
    <row r="1862" ht="15" customHeight="1">
      <c r="A1862" t="str">
        <f t="shared" si="145"/>
        <v>2019_06_1648_1</v>
      </c>
      <c r="B1862" t="str">
        <f t="shared" si="146"/>
        <v>2019_06_30400</v>
      </c>
      <c r="C1862" s="1" t="s">
        <v>1520</v>
      </c>
      <c r="D1862">
        <f t="shared" si="147"/>
        <v>1861</v>
      </c>
      <c r="E1862">
        <v>1648</v>
      </c>
      <c r="F1862">
        <f t="shared" si="148"/>
        <v>1</v>
      </c>
      <c r="G1862" s="2" t="str">
        <f t="shared" si="149"/>
        <v/>
      </c>
      <c r="H1862" t="s">
        <v>1521</v>
      </c>
      <c r="I1862">
        <v>30400</v>
      </c>
      <c r="J1862">
        <v>1633</v>
      </c>
      <c r="K1862">
        <v>1637</v>
      </c>
      <c r="L1862" t="s">
        <v>158</v>
      </c>
      <c r="M1862" t="s">
        <v>20</v>
      </c>
      <c r="N1862">
        <v>655</v>
      </c>
      <c r="O1862">
        <v>3016</v>
      </c>
      <c r="P1862">
        <v>9</v>
      </c>
      <c r="Q1862" t="s">
        <v>1878</v>
      </c>
      <c r="BE1862" s="1"/>
      <c r="BK1862" s="2"/>
    </row>
    <row r="1863" ht="15" customHeight="1">
      <c r="A1863" t="str">
        <f t="shared" si="145"/>
        <v>2019_06_1648_2</v>
      </c>
      <c r="B1863" t="str">
        <f t="shared" si="146"/>
        <v>2019_06_31506</v>
      </c>
      <c r="C1863" s="1" t="s">
        <v>1520</v>
      </c>
      <c r="D1863">
        <f t="shared" si="147"/>
        <v>1862</v>
      </c>
      <c r="E1863">
        <v>1648</v>
      </c>
      <c r="F1863">
        <f t="shared" si="148"/>
        <v>2</v>
      </c>
      <c r="G1863" s="2" t="str">
        <f t="shared" si="149"/>
        <v/>
      </c>
      <c r="H1863" t="s">
        <v>1521</v>
      </c>
      <c r="I1863">
        <v>31506</v>
      </c>
      <c r="J1863">
        <v>1637</v>
      </c>
      <c r="K1863">
        <v>1633</v>
      </c>
      <c r="L1863" t="s">
        <v>31</v>
      </c>
      <c r="M1863" t="s">
        <v>20</v>
      </c>
      <c r="N1863">
        <v>392</v>
      </c>
      <c r="O1863">
        <v>3016</v>
      </c>
      <c r="P1863">
        <v>9</v>
      </c>
      <c r="Q1863" t="s">
        <v>1879</v>
      </c>
      <c r="BE1863" s="1"/>
      <c r="BK1863" s="2"/>
    </row>
    <row r="1864" ht="15" customHeight="1">
      <c r="A1864" t="str">
        <f t="shared" si="145"/>
        <v>2019_06_1648_3</v>
      </c>
      <c r="B1864" t="str">
        <f t="shared" si="146"/>
        <v>2019_06_31535</v>
      </c>
      <c r="C1864" s="1" t="s">
        <v>1520</v>
      </c>
      <c r="D1864">
        <f t="shared" si="147"/>
        <v>1863</v>
      </c>
      <c r="E1864">
        <v>1648</v>
      </c>
      <c r="F1864">
        <f t="shared" si="148"/>
        <v>3</v>
      </c>
      <c r="G1864" s="2" t="str">
        <f t="shared" si="149"/>
        <v/>
      </c>
      <c r="H1864" t="s">
        <v>1521</v>
      </c>
      <c r="I1864">
        <v>31535</v>
      </c>
      <c r="J1864">
        <v>1633</v>
      </c>
      <c r="K1864">
        <v>1637</v>
      </c>
      <c r="L1864" t="s">
        <v>31</v>
      </c>
      <c r="M1864" t="s">
        <v>20</v>
      </c>
      <c r="N1864">
        <v>504</v>
      </c>
      <c r="O1864">
        <v>3016</v>
      </c>
      <c r="P1864">
        <v>9</v>
      </c>
      <c r="Q1864" t="s">
        <v>1880</v>
      </c>
      <c r="BE1864" s="1"/>
      <c r="BK1864" s="2"/>
    </row>
    <row r="1865" ht="15" customHeight="1">
      <c r="A1865" t="str">
        <f t="shared" si="145"/>
        <v>2019_06_1648_4</v>
      </c>
      <c r="B1865" t="str">
        <f t="shared" si="146"/>
        <v>2019_06_34172</v>
      </c>
      <c r="C1865" s="1" t="s">
        <v>1520</v>
      </c>
      <c r="D1865">
        <f t="shared" si="147"/>
        <v>1864</v>
      </c>
      <c r="E1865">
        <v>1648</v>
      </c>
      <c r="F1865">
        <f t="shared" si="148"/>
        <v>4</v>
      </c>
      <c r="G1865" s="2" t="str">
        <f t="shared" si="149"/>
        <v/>
      </c>
      <c r="H1865" t="s">
        <v>1521</v>
      </c>
      <c r="I1865">
        <v>34172</v>
      </c>
      <c r="J1865">
        <v>1637</v>
      </c>
      <c r="K1865">
        <v>1633</v>
      </c>
      <c r="L1865" t="s">
        <v>31</v>
      </c>
      <c r="M1865" t="s">
        <v>20</v>
      </c>
      <c r="N1865">
        <v>265</v>
      </c>
      <c r="O1865">
        <v>3016</v>
      </c>
      <c r="P1865">
        <v>9</v>
      </c>
      <c r="Q1865" t="s">
        <v>1881</v>
      </c>
      <c r="BE1865" s="1"/>
      <c r="BK1865" s="2"/>
    </row>
    <row r="1866" ht="15" customHeight="1">
      <c r="A1866" t="str">
        <f t="shared" si="145"/>
        <v>2019_06_1648_5</v>
      </c>
      <c r="B1866" t="str">
        <f t="shared" si="146"/>
        <v>2019_06_34231</v>
      </c>
      <c r="C1866" s="1" t="s">
        <v>1520</v>
      </c>
      <c r="D1866">
        <f t="shared" si="147"/>
        <v>1865</v>
      </c>
      <c r="E1866">
        <v>1648</v>
      </c>
      <c r="F1866">
        <f t="shared" si="148"/>
        <v>5</v>
      </c>
      <c r="G1866" s="2" t="str">
        <f t="shared" si="149"/>
        <v/>
      </c>
      <c r="H1866" t="s">
        <v>1521</v>
      </c>
      <c r="I1866">
        <v>34231</v>
      </c>
      <c r="J1866">
        <v>1633</v>
      </c>
      <c r="K1866">
        <v>1637</v>
      </c>
      <c r="L1866" t="s">
        <v>31</v>
      </c>
      <c r="M1866" t="s">
        <v>20</v>
      </c>
      <c r="N1866">
        <v>471</v>
      </c>
      <c r="O1866">
        <v>3016</v>
      </c>
      <c r="P1866">
        <v>9</v>
      </c>
      <c r="Q1866" t="s">
        <v>1882</v>
      </c>
      <c r="BE1866" s="1"/>
      <c r="BK1866" s="2"/>
    </row>
    <row r="1867" ht="15" customHeight="1">
      <c r="A1867" t="str">
        <f t="shared" si="145"/>
        <v>2019_06_1648_6</v>
      </c>
      <c r="B1867" t="str">
        <f t="shared" si="146"/>
        <v>2019_06_34354</v>
      </c>
      <c r="C1867" s="1" t="s">
        <v>1520</v>
      </c>
      <c r="D1867">
        <f t="shared" si="147"/>
        <v>1866</v>
      </c>
      <c r="E1867">
        <v>1648</v>
      </c>
      <c r="F1867">
        <f t="shared" si="148"/>
        <v>6</v>
      </c>
      <c r="G1867" s="2" t="str">
        <f t="shared" si="149"/>
        <v/>
      </c>
      <c r="H1867" t="s">
        <v>1521</v>
      </c>
      <c r="I1867">
        <v>34354</v>
      </c>
      <c r="J1867">
        <v>1637</v>
      </c>
      <c r="K1867">
        <v>1633</v>
      </c>
      <c r="L1867" t="s">
        <v>31</v>
      </c>
      <c r="M1867" t="s">
        <v>20</v>
      </c>
      <c r="N1867">
        <v>222</v>
      </c>
      <c r="O1867">
        <v>3016</v>
      </c>
      <c r="P1867">
        <v>9</v>
      </c>
      <c r="Q1867" t="s">
        <v>1883</v>
      </c>
      <c r="BE1867" s="1"/>
      <c r="BK1867" s="2"/>
    </row>
    <row r="1868" ht="15" customHeight="1">
      <c r="A1868" t="str">
        <f t="shared" si="145"/>
        <v>2019_06_1648_7</v>
      </c>
      <c r="B1868" t="str">
        <f t="shared" si="146"/>
        <v>2019_06_34371</v>
      </c>
      <c r="C1868" s="1" t="s">
        <v>1520</v>
      </c>
      <c r="D1868">
        <f t="shared" si="147"/>
        <v>1867</v>
      </c>
      <c r="E1868">
        <v>1648</v>
      </c>
      <c r="F1868">
        <f t="shared" si="148"/>
        <v>7</v>
      </c>
      <c r="G1868" s="2" t="str">
        <f t="shared" si="149"/>
        <v/>
      </c>
      <c r="H1868" t="s">
        <v>1521</v>
      </c>
      <c r="I1868">
        <v>34371</v>
      </c>
      <c r="J1868">
        <v>1633</v>
      </c>
      <c r="K1868">
        <v>1637</v>
      </c>
      <c r="L1868" t="s">
        <v>31</v>
      </c>
      <c r="M1868" t="s">
        <v>20</v>
      </c>
      <c r="N1868">
        <v>328</v>
      </c>
      <c r="O1868">
        <v>3016</v>
      </c>
      <c r="P1868">
        <v>9</v>
      </c>
      <c r="Q1868" t="s">
        <v>1884</v>
      </c>
      <c r="BE1868" s="1"/>
      <c r="BK1868" s="2"/>
    </row>
    <row r="1869" ht="15" customHeight="1">
      <c r="A1869" t="str">
        <f t="shared" si="145"/>
        <v>2019_06_1648_8</v>
      </c>
      <c r="B1869" t="str">
        <f t="shared" si="146"/>
        <v>2019_06_34508</v>
      </c>
      <c r="C1869" s="1" t="s">
        <v>1520</v>
      </c>
      <c r="D1869">
        <f t="shared" si="147"/>
        <v>1868</v>
      </c>
      <c r="E1869">
        <v>1648</v>
      </c>
      <c r="F1869">
        <f t="shared" si="148"/>
        <v>8</v>
      </c>
      <c r="G1869" s="2" t="str">
        <f t="shared" si="149"/>
        <v>x</v>
      </c>
      <c r="H1869" t="s">
        <v>1521</v>
      </c>
      <c r="I1869">
        <v>34508</v>
      </c>
      <c r="J1869">
        <v>1637</v>
      </c>
      <c r="K1869">
        <v>1633</v>
      </c>
      <c r="L1869" t="s">
        <v>20</v>
      </c>
      <c r="M1869" t="s">
        <v>20</v>
      </c>
      <c r="N1869">
        <v>158</v>
      </c>
      <c r="O1869">
        <v>3016</v>
      </c>
      <c r="P1869">
        <v>9</v>
      </c>
      <c r="Q1869" t="s">
        <v>1885</v>
      </c>
      <c r="BE1869" s="1"/>
      <c r="BK1869" s="2"/>
    </row>
    <row r="1870" ht="15" customHeight="1">
      <c r="A1870" t="str">
        <f t="shared" si="145"/>
        <v>2019_06_1678_1</v>
      </c>
      <c r="B1870" t="str">
        <f t="shared" si="146"/>
        <v>2019_06_34219</v>
      </c>
      <c r="C1870" s="1" t="s">
        <v>1520</v>
      </c>
      <c r="D1870">
        <f t="shared" si="147"/>
        <v>1869</v>
      </c>
      <c r="E1870">
        <v>1678</v>
      </c>
      <c r="F1870">
        <f t="shared" si="148"/>
        <v>1</v>
      </c>
      <c r="G1870" s="2" t="str">
        <f t="shared" si="149"/>
        <v/>
      </c>
      <c r="H1870" t="s">
        <v>1521</v>
      </c>
      <c r="I1870">
        <v>34219</v>
      </c>
      <c r="J1870">
        <v>1663</v>
      </c>
      <c r="K1870">
        <v>1667</v>
      </c>
      <c r="L1870" t="s">
        <v>19</v>
      </c>
      <c r="M1870" t="s">
        <v>20</v>
      </c>
      <c r="N1870">
        <v>45</v>
      </c>
      <c r="O1870">
        <v>1816</v>
      </c>
      <c r="P1870">
        <v>15</v>
      </c>
      <c r="Q1870" t="s">
        <v>1886</v>
      </c>
      <c r="BE1870" s="1"/>
      <c r="BK1870" s="2"/>
    </row>
    <row r="1871" ht="15" customHeight="1">
      <c r="A1871" t="str">
        <f t="shared" si="145"/>
        <v>2019_06_1678_2</v>
      </c>
      <c r="B1871" t="str">
        <f t="shared" si="146"/>
        <v>2019_06_34225</v>
      </c>
      <c r="C1871" s="1" t="s">
        <v>1520</v>
      </c>
      <c r="D1871">
        <f t="shared" si="147"/>
        <v>1870</v>
      </c>
      <c r="E1871">
        <v>1678</v>
      </c>
      <c r="F1871">
        <f t="shared" si="148"/>
        <v>2</v>
      </c>
      <c r="G1871" s="2" t="str">
        <f t="shared" si="149"/>
        <v>x</v>
      </c>
      <c r="H1871" t="s">
        <v>1521</v>
      </c>
      <c r="I1871">
        <v>34225</v>
      </c>
      <c r="J1871">
        <v>1667</v>
      </c>
      <c r="K1871">
        <v>1663</v>
      </c>
      <c r="L1871" t="s">
        <v>20</v>
      </c>
      <c r="M1871" t="s">
        <v>20</v>
      </c>
      <c r="N1871">
        <v>21</v>
      </c>
      <c r="O1871">
        <v>1816</v>
      </c>
      <c r="P1871">
        <v>15</v>
      </c>
      <c r="Q1871" t="s">
        <v>1887</v>
      </c>
      <c r="BE1871" s="1"/>
      <c r="BK1871" s="2"/>
    </row>
    <row r="1872" ht="15" customHeight="1">
      <c r="A1872" t="str">
        <f t="shared" si="145"/>
        <v>2019_06_1708_1</v>
      </c>
      <c r="B1872" t="str">
        <f t="shared" si="146"/>
        <v>2019_06_30088</v>
      </c>
      <c r="C1872" s="1" t="s">
        <v>1520</v>
      </c>
      <c r="D1872">
        <f t="shared" si="147"/>
        <v>1871</v>
      </c>
      <c r="E1872">
        <v>1708</v>
      </c>
      <c r="F1872">
        <f t="shared" si="148"/>
        <v>1</v>
      </c>
      <c r="G1872" s="2" t="str">
        <f t="shared" si="149"/>
        <v/>
      </c>
      <c r="H1872" t="s">
        <v>1521</v>
      </c>
      <c r="I1872">
        <v>30088</v>
      </c>
      <c r="J1872">
        <v>1693</v>
      </c>
      <c r="K1872">
        <v>1697</v>
      </c>
      <c r="L1872" t="s">
        <v>158</v>
      </c>
      <c r="M1872" t="s">
        <v>20</v>
      </c>
      <c r="N1872">
        <v>408</v>
      </c>
      <c r="O1872">
        <v>1960</v>
      </c>
      <c r="P1872">
        <v>11</v>
      </c>
      <c r="Q1872" t="s">
        <v>1888</v>
      </c>
      <c r="BE1872" s="1"/>
      <c r="BK1872" s="2"/>
    </row>
    <row r="1873" ht="15" customHeight="1">
      <c r="A1873" t="str">
        <f t="shared" si="145"/>
        <v>2019_06_1708_2</v>
      </c>
      <c r="B1873" t="str">
        <f t="shared" si="146"/>
        <v>2019_06_31361</v>
      </c>
      <c r="C1873" s="1" t="s">
        <v>1520</v>
      </c>
      <c r="D1873">
        <f t="shared" si="147"/>
        <v>1872</v>
      </c>
      <c r="E1873">
        <v>1708</v>
      </c>
      <c r="F1873">
        <f t="shared" si="148"/>
        <v>2</v>
      </c>
      <c r="G1873" s="2" t="str">
        <f t="shared" si="149"/>
        <v/>
      </c>
      <c r="H1873" t="s">
        <v>1521</v>
      </c>
      <c r="I1873">
        <v>31361</v>
      </c>
      <c r="J1873">
        <v>1697</v>
      </c>
      <c r="K1873">
        <v>1693</v>
      </c>
      <c r="L1873" t="s">
        <v>31</v>
      </c>
      <c r="M1873" t="s">
        <v>20</v>
      </c>
      <c r="N1873">
        <v>421</v>
      </c>
      <c r="O1873">
        <v>1960</v>
      </c>
      <c r="P1873">
        <v>11</v>
      </c>
      <c r="Q1873" t="s">
        <v>1889</v>
      </c>
      <c r="BE1873" s="1"/>
      <c r="BK1873" s="2"/>
    </row>
    <row r="1874" ht="15" customHeight="1">
      <c r="A1874" t="str">
        <f t="shared" si="145"/>
        <v>2019_06_1708_3</v>
      </c>
      <c r="B1874" t="str">
        <f t="shared" si="146"/>
        <v>2019_06_31513</v>
      </c>
      <c r="C1874" s="1" t="s">
        <v>1520</v>
      </c>
      <c r="D1874">
        <f t="shared" si="147"/>
        <v>1873</v>
      </c>
      <c r="E1874">
        <v>1708</v>
      </c>
      <c r="F1874">
        <f t="shared" si="148"/>
        <v>3</v>
      </c>
      <c r="G1874" s="2" t="str">
        <f t="shared" si="149"/>
        <v/>
      </c>
      <c r="H1874" t="s">
        <v>1521</v>
      </c>
      <c r="I1874">
        <v>31513</v>
      </c>
      <c r="J1874">
        <v>1693</v>
      </c>
      <c r="K1874">
        <v>1697</v>
      </c>
      <c r="L1874" t="s">
        <v>31</v>
      </c>
      <c r="M1874" t="s">
        <v>20</v>
      </c>
      <c r="N1874">
        <v>393</v>
      </c>
      <c r="O1874">
        <v>1960</v>
      </c>
      <c r="P1874">
        <v>11</v>
      </c>
      <c r="Q1874" t="s">
        <v>1890</v>
      </c>
      <c r="BE1874" s="1"/>
      <c r="BK1874" s="2"/>
    </row>
    <row r="1875" ht="15" customHeight="1">
      <c r="A1875" t="str">
        <f t="shared" si="145"/>
        <v>2019_06_1708_4</v>
      </c>
      <c r="B1875" t="str">
        <f t="shared" si="146"/>
        <v>2019_06_32260</v>
      </c>
      <c r="C1875" s="1" t="s">
        <v>1520</v>
      </c>
      <c r="D1875">
        <f t="shared" si="147"/>
        <v>1874</v>
      </c>
      <c r="E1875">
        <v>1708</v>
      </c>
      <c r="F1875">
        <f t="shared" si="148"/>
        <v>4</v>
      </c>
      <c r="G1875" s="2" t="str">
        <f t="shared" si="149"/>
        <v/>
      </c>
      <c r="H1875" t="s">
        <v>1521</v>
      </c>
      <c r="I1875">
        <v>32260</v>
      </c>
      <c r="J1875">
        <v>1697</v>
      </c>
      <c r="K1875">
        <v>1693</v>
      </c>
      <c r="L1875" t="s">
        <v>31</v>
      </c>
      <c r="M1875" t="s">
        <v>20</v>
      </c>
      <c r="N1875">
        <v>214</v>
      </c>
      <c r="O1875">
        <v>1960</v>
      </c>
      <c r="P1875">
        <v>11</v>
      </c>
      <c r="Q1875" t="s">
        <v>1891</v>
      </c>
      <c r="BE1875" s="1"/>
      <c r="BK1875" s="2"/>
    </row>
    <row r="1876" ht="15" customHeight="1">
      <c r="A1876" t="str">
        <f t="shared" si="145"/>
        <v>2019_06_1708_5</v>
      </c>
      <c r="B1876" t="str">
        <f t="shared" si="146"/>
        <v>2019_06_32278</v>
      </c>
      <c r="C1876" s="1" t="s">
        <v>1520</v>
      </c>
      <c r="D1876">
        <f t="shared" si="147"/>
        <v>1875</v>
      </c>
      <c r="E1876">
        <v>1708</v>
      </c>
      <c r="F1876">
        <f t="shared" si="148"/>
        <v>5</v>
      </c>
      <c r="G1876" s="2" t="str">
        <f t="shared" si="149"/>
        <v/>
      </c>
      <c r="H1876" t="s">
        <v>1521</v>
      </c>
      <c r="I1876">
        <v>32278</v>
      </c>
      <c r="J1876">
        <v>1693</v>
      </c>
      <c r="K1876">
        <v>1697</v>
      </c>
      <c r="L1876" t="s">
        <v>31</v>
      </c>
      <c r="M1876" t="s">
        <v>20</v>
      </c>
      <c r="N1876">
        <v>153</v>
      </c>
      <c r="O1876">
        <v>1960</v>
      </c>
      <c r="P1876">
        <v>11</v>
      </c>
      <c r="Q1876" t="s">
        <v>1892</v>
      </c>
      <c r="BE1876" s="1"/>
      <c r="BK1876" s="2"/>
    </row>
    <row r="1877" ht="15" customHeight="1">
      <c r="A1877" t="str">
        <f t="shared" si="145"/>
        <v>2019_06_1708_6</v>
      </c>
      <c r="B1877" t="str">
        <f t="shared" si="146"/>
        <v>2019_06_32658</v>
      </c>
      <c r="C1877" s="1" t="s">
        <v>1520</v>
      </c>
      <c r="D1877">
        <f t="shared" si="147"/>
        <v>1876</v>
      </c>
      <c r="E1877">
        <v>1708</v>
      </c>
      <c r="F1877">
        <f t="shared" si="148"/>
        <v>6</v>
      </c>
      <c r="G1877" s="2" t="str">
        <f t="shared" si="149"/>
        <v/>
      </c>
      <c r="H1877" t="s">
        <v>1521</v>
      </c>
      <c r="I1877">
        <v>32658</v>
      </c>
      <c r="J1877">
        <v>1697</v>
      </c>
      <c r="K1877">
        <v>1693</v>
      </c>
      <c r="L1877" t="s">
        <v>31</v>
      </c>
      <c r="M1877" t="s">
        <v>20</v>
      </c>
      <c r="N1877">
        <v>78</v>
      </c>
      <c r="O1877">
        <v>1960</v>
      </c>
      <c r="P1877">
        <v>11</v>
      </c>
      <c r="Q1877" t="s">
        <v>1893</v>
      </c>
      <c r="BE1877" s="1"/>
      <c r="BK1877" s="2"/>
    </row>
    <row r="1878" ht="15" customHeight="1">
      <c r="A1878" t="str">
        <f t="shared" si="145"/>
        <v>2019_06_1708_7</v>
      </c>
      <c r="B1878" t="str">
        <f t="shared" si="146"/>
        <v>2019_06_32742</v>
      </c>
      <c r="C1878" s="1" t="s">
        <v>1520</v>
      </c>
      <c r="D1878">
        <f t="shared" si="147"/>
        <v>1877</v>
      </c>
      <c r="E1878">
        <v>1708</v>
      </c>
      <c r="F1878">
        <f t="shared" si="148"/>
        <v>7</v>
      </c>
      <c r="G1878" s="2" t="str">
        <f t="shared" si="149"/>
        <v/>
      </c>
      <c r="H1878" t="s">
        <v>1521</v>
      </c>
      <c r="I1878">
        <v>32742</v>
      </c>
      <c r="J1878">
        <v>1693</v>
      </c>
      <c r="K1878">
        <v>1697</v>
      </c>
      <c r="L1878" t="s">
        <v>31</v>
      </c>
      <c r="M1878" t="s">
        <v>20</v>
      </c>
      <c r="N1878">
        <v>119</v>
      </c>
      <c r="O1878">
        <v>1960</v>
      </c>
      <c r="P1878">
        <v>11</v>
      </c>
      <c r="Q1878" t="s">
        <v>1894</v>
      </c>
      <c r="BE1878" s="1"/>
      <c r="BK1878" s="2"/>
    </row>
    <row r="1879" ht="15" customHeight="1">
      <c r="A1879" t="str">
        <f t="shared" si="145"/>
        <v>2019_06_1708_8</v>
      </c>
      <c r="B1879" t="str">
        <f t="shared" si="146"/>
        <v>2019_06_32801</v>
      </c>
      <c r="C1879" s="1" t="s">
        <v>1520</v>
      </c>
      <c r="D1879">
        <f t="shared" si="147"/>
        <v>1878</v>
      </c>
      <c r="E1879">
        <v>1708</v>
      </c>
      <c r="F1879">
        <f t="shared" si="148"/>
        <v>8</v>
      </c>
      <c r="G1879" s="2" t="str">
        <f t="shared" si="149"/>
        <v/>
      </c>
      <c r="H1879" t="s">
        <v>1521</v>
      </c>
      <c r="I1879">
        <v>32801</v>
      </c>
      <c r="J1879">
        <v>1697</v>
      </c>
      <c r="K1879">
        <v>1693</v>
      </c>
      <c r="L1879" t="s">
        <v>31</v>
      </c>
      <c r="M1879" t="s">
        <v>20</v>
      </c>
      <c r="N1879">
        <v>53</v>
      </c>
      <c r="O1879">
        <v>1960</v>
      </c>
      <c r="P1879">
        <v>11</v>
      </c>
      <c r="Q1879" t="s">
        <v>1895</v>
      </c>
      <c r="BE1879" s="1"/>
      <c r="BK1879" s="2"/>
    </row>
    <row r="1880" ht="15" customHeight="1">
      <c r="A1880" t="str">
        <f t="shared" si="145"/>
        <v>2019_06_1708_9</v>
      </c>
      <c r="B1880" t="str">
        <f t="shared" si="146"/>
        <v>2019_06_32977</v>
      </c>
      <c r="C1880" s="1" t="s">
        <v>1520</v>
      </c>
      <c r="D1880">
        <f t="shared" si="147"/>
        <v>1879</v>
      </c>
      <c r="E1880">
        <v>1708</v>
      </c>
      <c r="F1880">
        <f t="shared" si="148"/>
        <v>9</v>
      </c>
      <c r="G1880" s="2" t="str">
        <f t="shared" si="149"/>
        <v/>
      </c>
      <c r="H1880" t="s">
        <v>1521</v>
      </c>
      <c r="I1880">
        <v>32977</v>
      </c>
      <c r="J1880">
        <v>1693</v>
      </c>
      <c r="K1880">
        <v>1697</v>
      </c>
      <c r="L1880" t="s">
        <v>31</v>
      </c>
      <c r="M1880" t="s">
        <v>20</v>
      </c>
      <c r="N1880">
        <v>63</v>
      </c>
      <c r="O1880">
        <v>1960</v>
      </c>
      <c r="P1880">
        <v>11</v>
      </c>
      <c r="Q1880" t="s">
        <v>1896</v>
      </c>
      <c r="BE1880" s="1"/>
      <c r="BK1880" s="2"/>
    </row>
    <row r="1881" ht="15" customHeight="1">
      <c r="A1881" t="str">
        <f t="shared" si="145"/>
        <v>2019_06_1708_10</v>
      </c>
      <c r="B1881" t="str">
        <f t="shared" si="146"/>
        <v>2019_06_33024</v>
      </c>
      <c r="C1881" s="1" t="s">
        <v>1520</v>
      </c>
      <c r="D1881">
        <f t="shared" si="147"/>
        <v>1880</v>
      </c>
      <c r="E1881">
        <v>1708</v>
      </c>
      <c r="F1881">
        <f t="shared" si="148"/>
        <v>10</v>
      </c>
      <c r="G1881" s="2" t="str">
        <f t="shared" si="149"/>
        <v>x</v>
      </c>
      <c r="H1881" t="s">
        <v>1521</v>
      </c>
      <c r="I1881">
        <v>33024</v>
      </c>
      <c r="J1881">
        <v>1697</v>
      </c>
      <c r="K1881">
        <v>1693</v>
      </c>
      <c r="L1881" t="s">
        <v>20</v>
      </c>
      <c r="M1881" t="s">
        <v>20</v>
      </c>
      <c r="N1881">
        <v>37</v>
      </c>
      <c r="O1881">
        <v>1960</v>
      </c>
      <c r="P1881">
        <v>11</v>
      </c>
      <c r="Q1881" t="s">
        <v>1897</v>
      </c>
      <c r="BE1881" s="1"/>
      <c r="BK1881" s="2"/>
    </row>
    <row r="1882" ht="15" customHeight="1">
      <c r="A1882" t="str">
        <f t="shared" si="145"/>
        <v>2019_06_1738_1</v>
      </c>
      <c r="B1882" t="str">
        <f t="shared" si="146"/>
        <v>2019_06_30970</v>
      </c>
      <c r="C1882" s="1" t="s">
        <v>1520</v>
      </c>
      <c r="D1882">
        <f t="shared" si="147"/>
        <v>1881</v>
      </c>
      <c r="E1882">
        <v>1738</v>
      </c>
      <c r="F1882">
        <f t="shared" si="148"/>
        <v>1</v>
      </c>
      <c r="G1882" s="2" t="str">
        <f t="shared" si="149"/>
        <v/>
      </c>
      <c r="H1882" t="s">
        <v>1521</v>
      </c>
      <c r="I1882">
        <v>30970</v>
      </c>
      <c r="J1882">
        <v>1723</v>
      </c>
      <c r="K1882">
        <v>1727</v>
      </c>
      <c r="L1882" t="s">
        <v>19</v>
      </c>
      <c r="M1882" t="s">
        <v>40</v>
      </c>
      <c r="N1882">
        <v>262</v>
      </c>
      <c r="O1882">
        <v>2524</v>
      </c>
      <c r="P1882">
        <v>14</v>
      </c>
      <c r="Q1882" t="s">
        <v>1898</v>
      </c>
      <c r="BE1882" s="1"/>
      <c r="BK1882" s="2"/>
    </row>
    <row r="1883" ht="15" customHeight="1">
      <c r="A1883" t="str">
        <f t="shared" si="145"/>
        <v>2019_06_1738_2</v>
      </c>
      <c r="B1883" t="str">
        <f t="shared" si="146"/>
        <v>2019_06_31693</v>
      </c>
      <c r="C1883" s="1" t="s">
        <v>1520</v>
      </c>
      <c r="D1883">
        <f t="shared" si="147"/>
        <v>1882</v>
      </c>
      <c r="E1883">
        <v>1738</v>
      </c>
      <c r="F1883">
        <f t="shared" si="148"/>
        <v>2</v>
      </c>
      <c r="G1883" s="2" t="str">
        <f t="shared" si="149"/>
        <v/>
      </c>
      <c r="H1883" t="s">
        <v>1521</v>
      </c>
      <c r="I1883">
        <v>31693</v>
      </c>
      <c r="J1883">
        <v>1727</v>
      </c>
      <c r="K1883">
        <v>1723</v>
      </c>
      <c r="L1883" t="s">
        <v>31</v>
      </c>
      <c r="M1883" t="s">
        <v>40</v>
      </c>
      <c r="N1883">
        <v>398</v>
      </c>
      <c r="O1883">
        <v>2524</v>
      </c>
      <c r="P1883">
        <v>14</v>
      </c>
      <c r="Q1883" t="s">
        <v>1899</v>
      </c>
      <c r="BE1883" s="1"/>
      <c r="BK1883" s="2"/>
    </row>
    <row r="1884" ht="15" customHeight="1">
      <c r="A1884" t="str">
        <f t="shared" si="145"/>
        <v>2019_06_1738_3</v>
      </c>
      <c r="B1884" t="str">
        <f t="shared" si="146"/>
        <v>2019_06_33564</v>
      </c>
      <c r="C1884" s="1" t="s">
        <v>1520</v>
      </c>
      <c r="D1884">
        <f t="shared" si="147"/>
        <v>1883</v>
      </c>
      <c r="E1884">
        <v>1738</v>
      </c>
      <c r="F1884">
        <f t="shared" si="148"/>
        <v>3</v>
      </c>
      <c r="G1884" s="2" t="str">
        <f t="shared" si="149"/>
        <v/>
      </c>
      <c r="H1884" t="s">
        <v>1521</v>
      </c>
      <c r="I1884">
        <v>33564</v>
      </c>
      <c r="J1884">
        <v>1723</v>
      </c>
      <c r="K1884">
        <v>1727</v>
      </c>
      <c r="L1884" t="s">
        <v>31</v>
      </c>
      <c r="M1884" t="s">
        <v>40</v>
      </c>
      <c r="N1884">
        <v>156</v>
      </c>
      <c r="O1884">
        <v>2524</v>
      </c>
      <c r="P1884">
        <v>14</v>
      </c>
      <c r="Q1884" t="s">
        <v>1900</v>
      </c>
      <c r="BE1884" s="1"/>
      <c r="BK1884" s="2"/>
    </row>
    <row r="1885" ht="15" customHeight="1">
      <c r="A1885" t="str">
        <f t="shared" si="145"/>
        <v>2019_06_1738_4</v>
      </c>
      <c r="B1885" t="str">
        <f t="shared" si="146"/>
        <v>2019_06_34066</v>
      </c>
      <c r="C1885" s="1" t="s">
        <v>1520</v>
      </c>
      <c r="D1885">
        <f t="shared" si="147"/>
        <v>1884</v>
      </c>
      <c r="E1885">
        <v>1738</v>
      </c>
      <c r="F1885">
        <f t="shared" si="148"/>
        <v>4</v>
      </c>
      <c r="G1885" s="2" t="str">
        <f t="shared" si="149"/>
        <v/>
      </c>
      <c r="H1885" t="s">
        <v>1521</v>
      </c>
      <c r="I1885">
        <v>34066</v>
      </c>
      <c r="J1885">
        <v>1727</v>
      </c>
      <c r="K1885">
        <v>1723</v>
      </c>
      <c r="L1885" t="s">
        <v>31</v>
      </c>
      <c r="M1885" t="s">
        <v>40</v>
      </c>
      <c r="N1885">
        <v>135</v>
      </c>
      <c r="O1885">
        <v>2524</v>
      </c>
      <c r="P1885">
        <v>14</v>
      </c>
      <c r="Q1885" t="s">
        <v>1901</v>
      </c>
      <c r="BE1885" s="1"/>
      <c r="BK1885" s="2"/>
    </row>
    <row r="1886" ht="15" customHeight="1">
      <c r="A1886" t="str">
        <f t="shared" si="145"/>
        <v>2019_06_1738_5</v>
      </c>
      <c r="B1886" t="str">
        <f t="shared" si="146"/>
        <v>2019_06_34093</v>
      </c>
      <c r="C1886" s="1" t="s">
        <v>1520</v>
      </c>
      <c r="D1886">
        <f t="shared" si="147"/>
        <v>1885</v>
      </c>
      <c r="E1886">
        <v>1738</v>
      </c>
      <c r="F1886">
        <f t="shared" si="148"/>
        <v>5</v>
      </c>
      <c r="G1886" s="2" t="str">
        <f t="shared" si="149"/>
        <v/>
      </c>
      <c r="H1886" t="s">
        <v>1521</v>
      </c>
      <c r="I1886">
        <v>34093</v>
      </c>
      <c r="J1886">
        <v>1723</v>
      </c>
      <c r="K1886">
        <v>1727</v>
      </c>
      <c r="L1886" t="s">
        <v>31</v>
      </c>
      <c r="M1886" t="s">
        <v>40</v>
      </c>
      <c r="N1886">
        <v>140</v>
      </c>
      <c r="O1886">
        <v>2524</v>
      </c>
      <c r="P1886">
        <v>14</v>
      </c>
      <c r="Q1886" t="s">
        <v>1902</v>
      </c>
      <c r="BE1886" s="1"/>
      <c r="BK1886" s="2"/>
    </row>
    <row r="1887" ht="15" customHeight="1">
      <c r="A1887" t="str">
        <f t="shared" si="145"/>
        <v>2019_06_1738_6</v>
      </c>
      <c r="B1887" t="str">
        <f t="shared" si="146"/>
        <v>2019_06_34102</v>
      </c>
      <c r="C1887" s="1" t="s">
        <v>1520</v>
      </c>
      <c r="D1887">
        <f t="shared" si="147"/>
        <v>1886</v>
      </c>
      <c r="E1887">
        <v>1738</v>
      </c>
      <c r="F1887">
        <f t="shared" si="148"/>
        <v>6</v>
      </c>
      <c r="G1887" s="2" t="str">
        <f t="shared" si="149"/>
        <v/>
      </c>
      <c r="H1887" t="s">
        <v>1521</v>
      </c>
      <c r="I1887">
        <v>34102</v>
      </c>
      <c r="J1887">
        <v>1727</v>
      </c>
      <c r="K1887">
        <v>1723</v>
      </c>
      <c r="L1887" t="s">
        <v>31</v>
      </c>
      <c r="M1887" t="s">
        <v>40</v>
      </c>
      <c r="N1887">
        <v>163</v>
      </c>
      <c r="O1887">
        <v>2524</v>
      </c>
      <c r="P1887">
        <v>14</v>
      </c>
      <c r="Q1887" t="s">
        <v>1903</v>
      </c>
      <c r="BE1887" s="1"/>
      <c r="BK1887" s="2"/>
    </row>
    <row r="1888" ht="15" customHeight="1">
      <c r="A1888" t="str">
        <f t="shared" si="145"/>
        <v>2019_06_1738_7</v>
      </c>
      <c r="B1888" t="str">
        <f t="shared" si="146"/>
        <v>2019_06_34167</v>
      </c>
      <c r="C1888" s="1" t="s">
        <v>1520</v>
      </c>
      <c r="D1888">
        <f t="shared" si="147"/>
        <v>1887</v>
      </c>
      <c r="E1888">
        <v>1738</v>
      </c>
      <c r="F1888">
        <f t="shared" si="148"/>
        <v>7</v>
      </c>
      <c r="G1888" s="2" t="str">
        <f t="shared" si="149"/>
        <v/>
      </c>
      <c r="H1888" t="s">
        <v>1521</v>
      </c>
      <c r="I1888">
        <v>34167</v>
      </c>
      <c r="J1888">
        <v>1723</v>
      </c>
      <c r="K1888">
        <v>1727</v>
      </c>
      <c r="L1888" t="s">
        <v>31</v>
      </c>
      <c r="M1888" t="s">
        <v>40</v>
      </c>
      <c r="N1888">
        <v>199</v>
      </c>
      <c r="O1888">
        <v>2524</v>
      </c>
      <c r="P1888">
        <v>14</v>
      </c>
      <c r="Q1888" t="s">
        <v>1904</v>
      </c>
      <c r="BE1888" s="1"/>
      <c r="BK1888" s="2"/>
    </row>
    <row r="1889" ht="15" customHeight="1">
      <c r="A1889" t="str">
        <f t="shared" si="145"/>
        <v>2019_06_1738_8</v>
      </c>
      <c r="B1889" t="str">
        <f t="shared" si="146"/>
        <v>2019_06_34596</v>
      </c>
      <c r="C1889" s="1" t="s">
        <v>1520</v>
      </c>
      <c r="D1889">
        <f t="shared" si="147"/>
        <v>1888</v>
      </c>
      <c r="E1889">
        <v>1738</v>
      </c>
      <c r="F1889">
        <f t="shared" si="148"/>
        <v>8</v>
      </c>
      <c r="G1889" s="2" t="str">
        <f t="shared" si="149"/>
        <v/>
      </c>
      <c r="H1889" t="s">
        <v>1521</v>
      </c>
      <c r="I1889">
        <v>34596</v>
      </c>
      <c r="J1889">
        <v>1727</v>
      </c>
      <c r="K1889">
        <v>1723</v>
      </c>
      <c r="L1889" t="s">
        <v>31</v>
      </c>
      <c r="M1889" t="s">
        <v>40</v>
      </c>
      <c r="N1889">
        <v>232</v>
      </c>
      <c r="O1889">
        <v>2524</v>
      </c>
      <c r="P1889">
        <v>14</v>
      </c>
      <c r="Q1889" t="s">
        <v>1905</v>
      </c>
      <c r="BE1889" s="1"/>
      <c r="BK1889" s="2"/>
    </row>
    <row r="1890" ht="15" customHeight="1">
      <c r="A1890" t="str">
        <f t="shared" si="145"/>
        <v>2019_06_1738_9</v>
      </c>
      <c r="B1890" t="str">
        <f t="shared" si="146"/>
        <v>2019_06_34667</v>
      </c>
      <c r="C1890" s="1" t="s">
        <v>1520</v>
      </c>
      <c r="D1890">
        <f t="shared" si="147"/>
        <v>1889</v>
      </c>
      <c r="E1890">
        <v>1738</v>
      </c>
      <c r="F1890">
        <f t="shared" si="148"/>
        <v>9</v>
      </c>
      <c r="G1890" s="2" t="str">
        <f t="shared" si="149"/>
        <v/>
      </c>
      <c r="H1890" t="s">
        <v>1521</v>
      </c>
      <c r="I1890">
        <v>34667</v>
      </c>
      <c r="J1890">
        <v>1723</v>
      </c>
      <c r="K1890">
        <v>1727</v>
      </c>
      <c r="L1890" t="s">
        <v>31</v>
      </c>
      <c r="M1890" t="s">
        <v>40</v>
      </c>
      <c r="N1890">
        <v>200</v>
      </c>
      <c r="O1890">
        <v>2524</v>
      </c>
      <c r="P1890">
        <v>14</v>
      </c>
      <c r="Q1890" t="s">
        <v>1906</v>
      </c>
      <c r="BE1890" s="1"/>
      <c r="BK1890" s="2"/>
    </row>
    <row r="1891" ht="15" customHeight="1">
      <c r="A1891" t="str">
        <f t="shared" si="145"/>
        <v>2019_06_1738_10</v>
      </c>
      <c r="B1891" t="str">
        <f t="shared" si="146"/>
        <v>2019_06_34677</v>
      </c>
      <c r="C1891" s="1" t="s">
        <v>1520</v>
      </c>
      <c r="D1891">
        <f t="shared" si="147"/>
        <v>1890</v>
      </c>
      <c r="E1891">
        <v>1738</v>
      </c>
      <c r="F1891">
        <f t="shared" si="148"/>
        <v>10</v>
      </c>
      <c r="G1891" s="2" t="str">
        <f t="shared" si="149"/>
        <v/>
      </c>
      <c r="H1891" t="s">
        <v>1521</v>
      </c>
      <c r="I1891">
        <v>34677</v>
      </c>
      <c r="J1891">
        <v>1727</v>
      </c>
      <c r="K1891">
        <v>1723</v>
      </c>
      <c r="L1891" t="s">
        <v>31</v>
      </c>
      <c r="M1891" t="s">
        <v>40</v>
      </c>
      <c r="N1891">
        <v>195</v>
      </c>
      <c r="O1891">
        <v>2524</v>
      </c>
      <c r="P1891">
        <v>14</v>
      </c>
      <c r="Q1891" t="s">
        <v>1907</v>
      </c>
      <c r="BE1891" s="1"/>
      <c r="BK1891" s="2"/>
    </row>
    <row r="1892" ht="15" customHeight="1">
      <c r="A1892" t="str">
        <f t="shared" si="145"/>
        <v>2019_06_1738_11</v>
      </c>
      <c r="B1892" t="str">
        <f t="shared" si="146"/>
        <v>2019_06_34712</v>
      </c>
      <c r="C1892" s="1" t="s">
        <v>1520</v>
      </c>
      <c r="D1892">
        <f t="shared" si="147"/>
        <v>1891</v>
      </c>
      <c r="E1892">
        <v>1738</v>
      </c>
      <c r="F1892">
        <f t="shared" si="148"/>
        <v>11</v>
      </c>
      <c r="G1892" s="2" t="str">
        <f t="shared" si="149"/>
        <v/>
      </c>
      <c r="H1892" t="s">
        <v>1521</v>
      </c>
      <c r="I1892">
        <v>34712</v>
      </c>
      <c r="J1892">
        <v>1723</v>
      </c>
      <c r="K1892">
        <v>1727</v>
      </c>
      <c r="L1892" t="s">
        <v>31</v>
      </c>
      <c r="M1892" t="s">
        <v>40</v>
      </c>
      <c r="N1892">
        <v>137</v>
      </c>
      <c r="O1892">
        <v>2524</v>
      </c>
      <c r="P1892">
        <v>14</v>
      </c>
      <c r="Q1892" t="s">
        <v>1908</v>
      </c>
      <c r="BE1892" s="1"/>
      <c r="BK1892" s="2"/>
    </row>
    <row r="1893" ht="15" customHeight="1">
      <c r="A1893" t="str">
        <f t="shared" si="145"/>
        <v>2019_06_1738_12</v>
      </c>
      <c r="B1893" t="str">
        <f t="shared" si="146"/>
        <v>2019_06_34722</v>
      </c>
      <c r="C1893" s="1" t="s">
        <v>1520</v>
      </c>
      <c r="D1893">
        <f t="shared" si="147"/>
        <v>1892</v>
      </c>
      <c r="E1893">
        <v>1738</v>
      </c>
      <c r="F1893">
        <f t="shared" si="148"/>
        <v>12</v>
      </c>
      <c r="G1893" s="2" t="str">
        <f t="shared" si="149"/>
        <v/>
      </c>
      <c r="H1893" t="s">
        <v>1521</v>
      </c>
      <c r="I1893">
        <v>34722</v>
      </c>
      <c r="J1893">
        <v>1727</v>
      </c>
      <c r="K1893">
        <v>1723</v>
      </c>
      <c r="L1893" t="s">
        <v>31</v>
      </c>
      <c r="M1893" t="s">
        <v>40</v>
      </c>
      <c r="N1893">
        <v>103</v>
      </c>
      <c r="O1893">
        <v>2524</v>
      </c>
      <c r="P1893">
        <v>14</v>
      </c>
      <c r="Q1893" t="s">
        <v>1909</v>
      </c>
      <c r="BE1893" s="1"/>
      <c r="BK1893" s="2"/>
    </row>
    <row r="1894" ht="15" customHeight="1">
      <c r="A1894" t="str">
        <f t="shared" si="145"/>
        <v>2019_06_1738_13</v>
      </c>
      <c r="B1894" t="str">
        <f t="shared" si="146"/>
        <v>2019_06_34733</v>
      </c>
      <c r="C1894" s="1" t="s">
        <v>1520</v>
      </c>
      <c r="D1894">
        <f t="shared" si="147"/>
        <v>1893</v>
      </c>
      <c r="E1894">
        <v>1738</v>
      </c>
      <c r="F1894">
        <f t="shared" si="148"/>
        <v>13</v>
      </c>
      <c r="G1894" s="2" t="str">
        <f t="shared" si="149"/>
        <v>x</v>
      </c>
      <c r="H1894" t="s">
        <v>1521</v>
      </c>
      <c r="I1894">
        <v>34733</v>
      </c>
      <c r="J1894">
        <v>1723</v>
      </c>
      <c r="K1894">
        <v>1727</v>
      </c>
      <c r="L1894" t="s">
        <v>40</v>
      </c>
      <c r="M1894" t="s">
        <v>40</v>
      </c>
      <c r="N1894">
        <v>183</v>
      </c>
      <c r="O1894">
        <v>2524</v>
      </c>
      <c r="P1894">
        <v>14</v>
      </c>
      <c r="Q1894" t="s">
        <v>1910</v>
      </c>
      <c r="BE1894" s="1"/>
      <c r="BK1894" s="2"/>
    </row>
    <row r="1895" ht="15" customHeight="1">
      <c r="A1895" t="str">
        <f t="shared" si="145"/>
        <v>2019_06_1768_1</v>
      </c>
      <c r="B1895" t="str">
        <f t="shared" si="146"/>
        <v>2019_06_31371</v>
      </c>
      <c r="C1895" s="1" t="s">
        <v>1520</v>
      </c>
      <c r="D1895">
        <f t="shared" si="147"/>
        <v>1894</v>
      </c>
      <c r="E1895">
        <v>1768</v>
      </c>
      <c r="F1895">
        <f t="shared" si="148"/>
        <v>1</v>
      </c>
      <c r="G1895" s="2" t="str">
        <f t="shared" si="149"/>
        <v/>
      </c>
      <c r="H1895" t="s">
        <v>1521</v>
      </c>
      <c r="I1895">
        <v>31371</v>
      </c>
      <c r="J1895">
        <v>1753</v>
      </c>
      <c r="K1895">
        <v>1757</v>
      </c>
      <c r="L1895" t="s">
        <v>19</v>
      </c>
      <c r="M1895" t="s">
        <v>20</v>
      </c>
      <c r="N1895">
        <v>101</v>
      </c>
      <c r="O1895">
        <v>1097</v>
      </c>
      <c r="P1895">
        <v>8</v>
      </c>
      <c r="Q1895" t="s">
        <v>1911</v>
      </c>
      <c r="BE1895" s="1"/>
      <c r="BK1895" s="2"/>
    </row>
    <row r="1896" ht="15" customHeight="1">
      <c r="A1896" t="str">
        <f t="shared" si="145"/>
        <v>2019_06_1768_2</v>
      </c>
      <c r="B1896" t="str">
        <f t="shared" si="146"/>
        <v>2019_06_33012</v>
      </c>
      <c r="C1896" s="1" t="s">
        <v>1520</v>
      </c>
      <c r="D1896">
        <f t="shared" si="147"/>
        <v>1895</v>
      </c>
      <c r="E1896">
        <v>1768</v>
      </c>
      <c r="F1896">
        <f t="shared" si="148"/>
        <v>2</v>
      </c>
      <c r="G1896" s="2" t="str">
        <f t="shared" si="149"/>
        <v/>
      </c>
      <c r="H1896" t="s">
        <v>1521</v>
      </c>
      <c r="I1896">
        <v>33012</v>
      </c>
      <c r="J1896">
        <v>1757</v>
      </c>
      <c r="K1896">
        <v>1753</v>
      </c>
      <c r="L1896" t="s">
        <v>31</v>
      </c>
      <c r="M1896" t="s">
        <v>20</v>
      </c>
      <c r="N1896">
        <v>216</v>
      </c>
      <c r="O1896">
        <v>1097</v>
      </c>
      <c r="P1896">
        <v>8</v>
      </c>
      <c r="Q1896" t="s">
        <v>1912</v>
      </c>
      <c r="BE1896" s="1"/>
      <c r="BK1896" s="2"/>
    </row>
    <row r="1897" ht="15" customHeight="1">
      <c r="A1897" t="str">
        <f t="shared" si="145"/>
        <v>2019_06_1768_3</v>
      </c>
      <c r="B1897" t="str">
        <f t="shared" si="146"/>
        <v>2019_06_33805</v>
      </c>
      <c r="C1897" s="1" t="s">
        <v>1520</v>
      </c>
      <c r="D1897">
        <f t="shared" si="147"/>
        <v>1896</v>
      </c>
      <c r="E1897">
        <v>1768</v>
      </c>
      <c r="F1897">
        <f t="shared" si="148"/>
        <v>3</v>
      </c>
      <c r="G1897" s="2" t="str">
        <f t="shared" si="149"/>
        <v/>
      </c>
      <c r="H1897" t="s">
        <v>1521</v>
      </c>
      <c r="I1897">
        <v>33805</v>
      </c>
      <c r="J1897">
        <v>1753</v>
      </c>
      <c r="K1897">
        <v>1757</v>
      </c>
      <c r="L1897" t="s">
        <v>31</v>
      </c>
      <c r="M1897" t="s">
        <v>20</v>
      </c>
      <c r="N1897">
        <v>294</v>
      </c>
      <c r="O1897">
        <v>1097</v>
      </c>
      <c r="P1897">
        <v>8</v>
      </c>
      <c r="Q1897" t="s">
        <v>1913</v>
      </c>
      <c r="BE1897" s="1"/>
      <c r="BK1897" s="2"/>
    </row>
    <row r="1898" ht="15" customHeight="1">
      <c r="A1898" t="str">
        <f t="shared" si="145"/>
        <v>2019_06_1768_4</v>
      </c>
      <c r="B1898" t="str">
        <f t="shared" si="146"/>
        <v>2019_06_34003</v>
      </c>
      <c r="C1898" s="1" t="s">
        <v>1520</v>
      </c>
      <c r="D1898">
        <f t="shared" si="147"/>
        <v>1897</v>
      </c>
      <c r="E1898">
        <v>1768</v>
      </c>
      <c r="F1898">
        <f t="shared" si="148"/>
        <v>4</v>
      </c>
      <c r="G1898" s="2" t="str">
        <f t="shared" si="149"/>
        <v/>
      </c>
      <c r="H1898" t="s">
        <v>1521</v>
      </c>
      <c r="I1898">
        <v>34003</v>
      </c>
      <c r="J1898">
        <v>1757</v>
      </c>
      <c r="K1898">
        <v>1753</v>
      </c>
      <c r="L1898" t="s">
        <v>31</v>
      </c>
      <c r="M1898" t="s">
        <v>20</v>
      </c>
      <c r="N1898">
        <v>133</v>
      </c>
      <c r="O1898">
        <v>1097</v>
      </c>
      <c r="P1898">
        <v>8</v>
      </c>
      <c r="Q1898" t="s">
        <v>1914</v>
      </c>
      <c r="BE1898" s="1"/>
      <c r="BK1898" s="2"/>
    </row>
    <row r="1899" ht="15" customHeight="1">
      <c r="A1899" t="str">
        <f t="shared" si="145"/>
        <v>2019_06_1768_5</v>
      </c>
      <c r="B1899" t="str">
        <f t="shared" si="146"/>
        <v>2019_06_34140</v>
      </c>
      <c r="C1899" s="1" t="s">
        <v>1520</v>
      </c>
      <c r="D1899">
        <f t="shared" si="147"/>
        <v>1898</v>
      </c>
      <c r="E1899">
        <v>1768</v>
      </c>
      <c r="F1899">
        <f t="shared" si="148"/>
        <v>5</v>
      </c>
      <c r="G1899" s="2" t="str">
        <f t="shared" si="149"/>
        <v/>
      </c>
      <c r="H1899" t="s">
        <v>1521</v>
      </c>
      <c r="I1899">
        <v>34140</v>
      </c>
      <c r="J1899">
        <v>1753</v>
      </c>
      <c r="K1899">
        <v>1757</v>
      </c>
      <c r="L1899" t="s">
        <v>31</v>
      </c>
      <c r="M1899" t="s">
        <v>20</v>
      </c>
      <c r="N1899">
        <v>198</v>
      </c>
      <c r="O1899">
        <v>1097</v>
      </c>
      <c r="P1899">
        <v>8</v>
      </c>
      <c r="Q1899" t="s">
        <v>1915</v>
      </c>
      <c r="BE1899" s="1"/>
      <c r="BK1899" s="2"/>
    </row>
    <row r="1900" ht="15" customHeight="1">
      <c r="A1900" t="str">
        <f t="shared" si="145"/>
        <v>2019_06_1768_6</v>
      </c>
      <c r="B1900" t="str">
        <f t="shared" si="146"/>
        <v>2019_06_34483</v>
      </c>
      <c r="C1900" s="1" t="s">
        <v>1520</v>
      </c>
      <c r="D1900">
        <f t="shared" si="147"/>
        <v>1899</v>
      </c>
      <c r="E1900">
        <v>1768</v>
      </c>
      <c r="F1900">
        <f t="shared" si="148"/>
        <v>6</v>
      </c>
      <c r="G1900" s="2" t="str">
        <f t="shared" si="149"/>
        <v/>
      </c>
      <c r="H1900" t="s">
        <v>1521</v>
      </c>
      <c r="I1900">
        <v>34483</v>
      </c>
      <c r="J1900">
        <v>1757</v>
      </c>
      <c r="K1900">
        <v>1753</v>
      </c>
      <c r="L1900" t="s">
        <v>31</v>
      </c>
      <c r="M1900" t="s">
        <v>20</v>
      </c>
      <c r="N1900">
        <v>110</v>
      </c>
      <c r="O1900">
        <v>1097</v>
      </c>
      <c r="P1900">
        <v>8</v>
      </c>
      <c r="Q1900" t="s">
        <v>1916</v>
      </c>
      <c r="BE1900" s="1"/>
      <c r="BK1900" s="2"/>
    </row>
    <row r="1901" ht="15" customHeight="1">
      <c r="A1901" t="str">
        <f t="shared" si="145"/>
        <v>2019_06_1768_7</v>
      </c>
      <c r="B1901" t="str">
        <f t="shared" si="146"/>
        <v>2019_06_34720</v>
      </c>
      <c r="C1901" s="1" t="s">
        <v>1520</v>
      </c>
      <c r="D1901">
        <f t="shared" si="147"/>
        <v>1900</v>
      </c>
      <c r="E1901">
        <v>1768</v>
      </c>
      <c r="F1901">
        <f t="shared" si="148"/>
        <v>7</v>
      </c>
      <c r="G1901" s="2" t="str">
        <f t="shared" si="149"/>
        <v>x</v>
      </c>
      <c r="H1901" t="s">
        <v>1521</v>
      </c>
      <c r="I1901">
        <v>34720</v>
      </c>
      <c r="J1901">
        <v>1753</v>
      </c>
      <c r="K1901">
        <v>1757</v>
      </c>
      <c r="L1901" t="s">
        <v>20</v>
      </c>
      <c r="M1901" t="s">
        <v>20</v>
      </c>
      <c r="N1901">
        <v>24</v>
      </c>
      <c r="O1901">
        <v>1097</v>
      </c>
      <c r="P1901">
        <v>8</v>
      </c>
      <c r="Q1901" t="s">
        <v>1917</v>
      </c>
      <c r="BE1901" s="1"/>
      <c r="BK1901" s="2"/>
    </row>
    <row r="1902" ht="15" customHeight="1">
      <c r="A1902" t="str">
        <f t="shared" si="145"/>
        <v>2019_06_1798_1</v>
      </c>
      <c r="B1902" t="str">
        <f t="shared" si="146"/>
        <v>2019_06_31342</v>
      </c>
      <c r="C1902" s="1" t="s">
        <v>1520</v>
      </c>
      <c r="D1902">
        <f t="shared" si="147"/>
        <v>1901</v>
      </c>
      <c r="E1902">
        <v>1798</v>
      </c>
      <c r="F1902">
        <f t="shared" si="148"/>
        <v>1</v>
      </c>
      <c r="G1902" s="2" t="str">
        <f t="shared" si="149"/>
        <v/>
      </c>
      <c r="H1902" t="s">
        <v>1521</v>
      </c>
      <c r="I1902">
        <v>31342</v>
      </c>
      <c r="J1902">
        <v>1783</v>
      </c>
      <c r="K1902">
        <v>1787</v>
      </c>
      <c r="L1902" t="s">
        <v>158</v>
      </c>
      <c r="M1902" t="s">
        <v>20</v>
      </c>
      <c r="N1902">
        <v>50</v>
      </c>
      <c r="O1902">
        <v>826</v>
      </c>
      <c r="P1902">
        <v>9</v>
      </c>
      <c r="Q1902" t="s">
        <v>1918</v>
      </c>
      <c r="BE1902" s="1"/>
      <c r="BK1902" s="2"/>
    </row>
    <row r="1903" ht="15" customHeight="1">
      <c r="A1903" t="str">
        <f t="shared" si="145"/>
        <v>2019_06_1798_2</v>
      </c>
      <c r="B1903" t="str">
        <f t="shared" si="146"/>
        <v>2019_06_33009</v>
      </c>
      <c r="C1903" s="1" t="s">
        <v>1520</v>
      </c>
      <c r="D1903">
        <f t="shared" si="147"/>
        <v>1902</v>
      </c>
      <c r="E1903">
        <v>1798</v>
      </c>
      <c r="F1903">
        <f t="shared" si="148"/>
        <v>2</v>
      </c>
      <c r="G1903" s="2" t="str">
        <f t="shared" si="149"/>
        <v/>
      </c>
      <c r="H1903" t="s">
        <v>1521</v>
      </c>
      <c r="I1903">
        <v>33009</v>
      </c>
      <c r="J1903">
        <v>1787</v>
      </c>
      <c r="K1903">
        <v>1783</v>
      </c>
      <c r="L1903" t="s">
        <v>31</v>
      </c>
      <c r="M1903" t="s">
        <v>20</v>
      </c>
      <c r="N1903">
        <v>251</v>
      </c>
      <c r="O1903">
        <v>826</v>
      </c>
      <c r="P1903">
        <v>9</v>
      </c>
      <c r="Q1903" t="s">
        <v>1919</v>
      </c>
      <c r="BE1903" s="1"/>
      <c r="BK1903" s="2"/>
    </row>
    <row r="1904" ht="15" customHeight="1">
      <c r="A1904" t="str">
        <f t="shared" si="145"/>
        <v>2019_06_1798_3</v>
      </c>
      <c r="B1904" t="str">
        <f t="shared" si="146"/>
        <v>2019_06_33185</v>
      </c>
      <c r="C1904" s="1" t="s">
        <v>1520</v>
      </c>
      <c r="D1904">
        <f t="shared" si="147"/>
        <v>1903</v>
      </c>
      <c r="E1904">
        <v>1798</v>
      </c>
      <c r="F1904">
        <f t="shared" si="148"/>
        <v>3</v>
      </c>
      <c r="G1904" s="2" t="str">
        <f t="shared" si="149"/>
        <v/>
      </c>
      <c r="H1904" t="s">
        <v>1521</v>
      </c>
      <c r="I1904">
        <v>33185</v>
      </c>
      <c r="J1904">
        <v>1783</v>
      </c>
      <c r="K1904">
        <v>1787</v>
      </c>
      <c r="L1904" t="s">
        <v>31</v>
      </c>
      <c r="M1904" t="s">
        <v>20</v>
      </c>
      <c r="N1904">
        <v>118</v>
      </c>
      <c r="O1904">
        <v>826</v>
      </c>
      <c r="P1904">
        <v>9</v>
      </c>
      <c r="Q1904" t="s">
        <v>1920</v>
      </c>
      <c r="BE1904" s="1"/>
      <c r="BK1904" s="2"/>
    </row>
    <row r="1905" ht="15" customHeight="1">
      <c r="A1905" t="str">
        <f t="shared" si="145"/>
        <v>2019_06_1798_4</v>
      </c>
      <c r="B1905" t="str">
        <f t="shared" si="146"/>
        <v>2019_06_33494</v>
      </c>
      <c r="C1905" s="1" t="s">
        <v>1520</v>
      </c>
      <c r="D1905">
        <f t="shared" si="147"/>
        <v>1904</v>
      </c>
      <c r="E1905">
        <v>1798</v>
      </c>
      <c r="F1905">
        <f t="shared" si="148"/>
        <v>4</v>
      </c>
      <c r="G1905" s="2" t="str">
        <f t="shared" si="149"/>
        <v/>
      </c>
      <c r="H1905" t="s">
        <v>1521</v>
      </c>
      <c r="I1905">
        <v>33494</v>
      </c>
      <c r="J1905">
        <v>1787</v>
      </c>
      <c r="K1905">
        <v>1783</v>
      </c>
      <c r="L1905" t="s">
        <v>31</v>
      </c>
      <c r="M1905" t="s">
        <v>20</v>
      </c>
      <c r="N1905">
        <v>145</v>
      </c>
      <c r="O1905">
        <v>826</v>
      </c>
      <c r="P1905">
        <v>9</v>
      </c>
      <c r="Q1905" t="s">
        <v>1921</v>
      </c>
      <c r="BE1905" s="1"/>
      <c r="BK1905" s="2"/>
    </row>
    <row r="1906" ht="15" customHeight="1">
      <c r="A1906" t="str">
        <f t="shared" si="145"/>
        <v>2019_06_1798_5</v>
      </c>
      <c r="B1906" t="str">
        <f t="shared" si="146"/>
        <v>2019_06_33942</v>
      </c>
      <c r="C1906" s="1" t="s">
        <v>1520</v>
      </c>
      <c r="D1906">
        <f t="shared" si="147"/>
        <v>1905</v>
      </c>
      <c r="E1906">
        <v>1798</v>
      </c>
      <c r="F1906">
        <f t="shared" si="148"/>
        <v>5</v>
      </c>
      <c r="G1906" s="2" t="str">
        <f t="shared" si="149"/>
        <v/>
      </c>
      <c r="H1906" t="s">
        <v>1521</v>
      </c>
      <c r="I1906">
        <v>33942</v>
      </c>
      <c r="J1906">
        <v>1783</v>
      </c>
      <c r="K1906">
        <v>1787</v>
      </c>
      <c r="L1906" t="s">
        <v>31</v>
      </c>
      <c r="M1906" t="s">
        <v>20</v>
      </c>
      <c r="N1906">
        <v>111</v>
      </c>
      <c r="O1906">
        <v>826</v>
      </c>
      <c r="P1906">
        <v>9</v>
      </c>
      <c r="Q1906" t="s">
        <v>1922</v>
      </c>
      <c r="BE1906" s="1"/>
      <c r="BK1906" s="2"/>
    </row>
    <row r="1907" ht="15" customHeight="1">
      <c r="A1907" t="str">
        <f t="shared" si="145"/>
        <v>2019_06_1798_6</v>
      </c>
      <c r="B1907" t="str">
        <f t="shared" si="146"/>
        <v>2019_06_33975</v>
      </c>
      <c r="C1907" s="1" t="s">
        <v>1520</v>
      </c>
      <c r="D1907">
        <f t="shared" si="147"/>
        <v>1906</v>
      </c>
      <c r="E1907">
        <v>1798</v>
      </c>
      <c r="F1907">
        <f t="shared" si="148"/>
        <v>6</v>
      </c>
      <c r="G1907" s="2" t="str">
        <f t="shared" si="149"/>
        <v/>
      </c>
      <c r="H1907" t="s">
        <v>1521</v>
      </c>
      <c r="I1907">
        <v>33975</v>
      </c>
      <c r="J1907">
        <v>1787</v>
      </c>
      <c r="K1907">
        <v>1783</v>
      </c>
      <c r="L1907" t="s">
        <v>31</v>
      </c>
      <c r="M1907" t="s">
        <v>20</v>
      </c>
      <c r="N1907">
        <v>81</v>
      </c>
      <c r="O1907">
        <v>826</v>
      </c>
      <c r="P1907">
        <v>9</v>
      </c>
      <c r="Q1907" t="s">
        <v>1923</v>
      </c>
      <c r="BE1907" s="1"/>
      <c r="BK1907" s="2"/>
    </row>
    <row r="1908" ht="15" customHeight="1">
      <c r="A1908" t="str">
        <f t="shared" si="145"/>
        <v>2019_06_1798_7</v>
      </c>
      <c r="B1908" t="str">
        <f t="shared" si="146"/>
        <v>2019_06_34368</v>
      </c>
      <c r="C1908" s="1" t="s">
        <v>1520</v>
      </c>
      <c r="D1908">
        <f t="shared" si="147"/>
        <v>1907</v>
      </c>
      <c r="E1908">
        <v>1798</v>
      </c>
      <c r="F1908">
        <f t="shared" si="148"/>
        <v>7</v>
      </c>
      <c r="G1908" s="2" t="str">
        <f t="shared" si="149"/>
        <v/>
      </c>
      <c r="H1908" t="s">
        <v>1521</v>
      </c>
      <c r="I1908">
        <v>34368</v>
      </c>
      <c r="J1908">
        <v>1783</v>
      </c>
      <c r="K1908">
        <v>1787</v>
      </c>
      <c r="L1908" t="s">
        <v>31</v>
      </c>
      <c r="M1908" t="s">
        <v>20</v>
      </c>
      <c r="N1908">
        <v>21</v>
      </c>
      <c r="O1908">
        <v>826</v>
      </c>
      <c r="P1908">
        <v>9</v>
      </c>
      <c r="Q1908" t="s">
        <v>1924</v>
      </c>
      <c r="BE1908" s="1"/>
      <c r="BK1908" s="2"/>
    </row>
    <row r="1909" ht="15" customHeight="1">
      <c r="A1909" t="str">
        <f t="shared" si="145"/>
        <v>2019_06_1798_8</v>
      </c>
      <c r="B1909" t="str">
        <f t="shared" si="146"/>
        <v>2019_06_34446</v>
      </c>
      <c r="C1909" s="1" t="s">
        <v>1520</v>
      </c>
      <c r="D1909">
        <f t="shared" si="147"/>
        <v>1908</v>
      </c>
      <c r="E1909">
        <v>1798</v>
      </c>
      <c r="F1909">
        <f t="shared" si="148"/>
        <v>8</v>
      </c>
      <c r="G1909" s="2" t="str">
        <f t="shared" si="149"/>
        <v>x</v>
      </c>
      <c r="H1909" t="s">
        <v>1521</v>
      </c>
      <c r="I1909">
        <v>34446</v>
      </c>
      <c r="J1909">
        <v>1787</v>
      </c>
      <c r="K1909">
        <v>1783</v>
      </c>
      <c r="L1909" t="s">
        <v>20</v>
      </c>
      <c r="M1909" t="s">
        <v>20</v>
      </c>
      <c r="N1909">
        <v>28</v>
      </c>
      <c r="O1909">
        <v>826</v>
      </c>
      <c r="P1909">
        <v>9</v>
      </c>
      <c r="Q1909" t="s">
        <v>1925</v>
      </c>
      <c r="BE1909" s="1"/>
      <c r="BK1909" s="2"/>
    </row>
    <row r="1910" ht="15" customHeight="1">
      <c r="A1910" t="str">
        <f t="shared" si="145"/>
        <v>2019_06_1828_1</v>
      </c>
      <c r="B1910" t="str">
        <f t="shared" si="146"/>
        <v>2019_06_29926</v>
      </c>
      <c r="C1910" s="1" t="s">
        <v>1520</v>
      </c>
      <c r="D1910">
        <f t="shared" si="147"/>
        <v>1909</v>
      </c>
      <c r="E1910">
        <v>1828</v>
      </c>
      <c r="F1910">
        <f t="shared" si="148"/>
        <v>1</v>
      </c>
      <c r="G1910" s="2" t="str">
        <f t="shared" si="149"/>
        <v/>
      </c>
      <c r="H1910" t="s">
        <v>1521</v>
      </c>
      <c r="I1910">
        <v>29926</v>
      </c>
      <c r="J1910">
        <v>1813</v>
      </c>
      <c r="K1910">
        <v>1817</v>
      </c>
      <c r="L1910" t="s">
        <v>19</v>
      </c>
      <c r="M1910" t="s">
        <v>20</v>
      </c>
      <c r="N1910">
        <v>401</v>
      </c>
      <c r="O1910">
        <v>2301</v>
      </c>
      <c r="P1910">
        <v>13</v>
      </c>
      <c r="Q1910" t="s">
        <v>1926</v>
      </c>
      <c r="BE1910" s="1"/>
      <c r="BK1910" s="2"/>
    </row>
    <row r="1911" ht="15" customHeight="1">
      <c r="A1911" t="str">
        <f t="shared" si="145"/>
        <v>2019_06_1828_2</v>
      </c>
      <c r="B1911" t="str">
        <f t="shared" si="146"/>
        <v>2019_06_33018</v>
      </c>
      <c r="C1911" s="1" t="s">
        <v>1520</v>
      </c>
      <c r="D1911">
        <f t="shared" si="147"/>
        <v>1910</v>
      </c>
      <c r="E1911">
        <v>1828</v>
      </c>
      <c r="F1911">
        <f t="shared" si="148"/>
        <v>2</v>
      </c>
      <c r="G1911" s="2" t="str">
        <f t="shared" si="149"/>
        <v/>
      </c>
      <c r="H1911" t="s">
        <v>1521</v>
      </c>
      <c r="I1911">
        <v>33018</v>
      </c>
      <c r="J1911">
        <v>1817</v>
      </c>
      <c r="K1911">
        <v>1813</v>
      </c>
      <c r="L1911" t="s">
        <v>31</v>
      </c>
      <c r="M1911" t="s">
        <v>20</v>
      </c>
      <c r="N1911">
        <v>314</v>
      </c>
      <c r="O1911">
        <v>2301</v>
      </c>
      <c r="P1911">
        <v>13</v>
      </c>
      <c r="Q1911" t="s">
        <v>1927</v>
      </c>
      <c r="BE1911" s="1"/>
      <c r="BK1911" s="2"/>
    </row>
    <row r="1912" ht="15" customHeight="1">
      <c r="A1912" t="str">
        <f t="shared" si="145"/>
        <v>2019_06_1828_3</v>
      </c>
      <c r="B1912" t="str">
        <f t="shared" si="146"/>
        <v>2019_06_33496</v>
      </c>
      <c r="C1912" s="1" t="s">
        <v>1520</v>
      </c>
      <c r="D1912">
        <f t="shared" si="147"/>
        <v>1911</v>
      </c>
      <c r="E1912">
        <v>1828</v>
      </c>
      <c r="F1912">
        <f t="shared" si="148"/>
        <v>3</v>
      </c>
      <c r="G1912" s="2" t="str">
        <f t="shared" si="149"/>
        <v/>
      </c>
      <c r="H1912" t="s">
        <v>1521</v>
      </c>
      <c r="I1912">
        <v>33496</v>
      </c>
      <c r="J1912">
        <v>1813</v>
      </c>
      <c r="K1912">
        <v>1817</v>
      </c>
      <c r="L1912" t="s">
        <v>31</v>
      </c>
      <c r="M1912" t="s">
        <v>20</v>
      </c>
      <c r="N1912">
        <v>395</v>
      </c>
      <c r="O1912">
        <v>2301</v>
      </c>
      <c r="P1912">
        <v>13</v>
      </c>
      <c r="Q1912" t="s">
        <v>1928</v>
      </c>
      <c r="BE1912" s="1"/>
      <c r="BK1912" s="2"/>
    </row>
    <row r="1913" ht="15" customHeight="1">
      <c r="A1913" t="str">
        <f t="shared" si="145"/>
        <v>2019_06_1828_4</v>
      </c>
      <c r="B1913" t="str">
        <f t="shared" si="146"/>
        <v>2019_06_33522</v>
      </c>
      <c r="C1913" s="1" t="s">
        <v>1520</v>
      </c>
      <c r="D1913">
        <f t="shared" si="147"/>
        <v>1912</v>
      </c>
      <c r="E1913">
        <v>1828</v>
      </c>
      <c r="F1913">
        <f t="shared" si="148"/>
        <v>4</v>
      </c>
      <c r="G1913" s="2" t="str">
        <f t="shared" si="149"/>
        <v/>
      </c>
      <c r="H1913" t="s">
        <v>1521</v>
      </c>
      <c r="I1913">
        <v>33522</v>
      </c>
      <c r="J1913">
        <v>1817</v>
      </c>
      <c r="K1913">
        <v>1813</v>
      </c>
      <c r="L1913" t="s">
        <v>31</v>
      </c>
      <c r="M1913" t="s">
        <v>20</v>
      </c>
      <c r="N1913">
        <v>193</v>
      </c>
      <c r="O1913">
        <v>2301</v>
      </c>
      <c r="P1913">
        <v>13</v>
      </c>
      <c r="Q1913" t="s">
        <v>1929</v>
      </c>
      <c r="BE1913" s="1"/>
      <c r="BK1913" s="2"/>
    </row>
    <row r="1914" ht="15" customHeight="1">
      <c r="A1914" t="str">
        <f t="shared" si="145"/>
        <v>2019_06_1828_5</v>
      </c>
      <c r="B1914" t="str">
        <f t="shared" si="146"/>
        <v>2019_06_33569</v>
      </c>
      <c r="C1914" s="1" t="s">
        <v>1520</v>
      </c>
      <c r="D1914">
        <f t="shared" si="147"/>
        <v>1913</v>
      </c>
      <c r="E1914">
        <v>1828</v>
      </c>
      <c r="F1914">
        <f t="shared" si="148"/>
        <v>5</v>
      </c>
      <c r="G1914" s="2" t="str">
        <f t="shared" si="149"/>
        <v/>
      </c>
      <c r="H1914" t="s">
        <v>1521</v>
      </c>
      <c r="I1914">
        <v>33569</v>
      </c>
      <c r="J1914">
        <v>1813</v>
      </c>
      <c r="K1914">
        <v>1817</v>
      </c>
      <c r="L1914" t="s">
        <v>31</v>
      </c>
      <c r="M1914" t="s">
        <v>20</v>
      </c>
      <c r="N1914">
        <v>264</v>
      </c>
      <c r="O1914">
        <v>2301</v>
      </c>
      <c r="P1914">
        <v>13</v>
      </c>
      <c r="Q1914" t="s">
        <v>1930</v>
      </c>
      <c r="BE1914" s="1"/>
      <c r="BK1914" s="2"/>
    </row>
    <row r="1915" ht="15" customHeight="1">
      <c r="A1915" t="str">
        <f t="shared" si="145"/>
        <v>2019_06_1828_6</v>
      </c>
      <c r="B1915" t="str">
        <f t="shared" si="146"/>
        <v>2019_06_33811</v>
      </c>
      <c r="C1915" s="1" t="s">
        <v>1520</v>
      </c>
      <c r="D1915">
        <f t="shared" si="147"/>
        <v>1914</v>
      </c>
      <c r="E1915">
        <v>1828</v>
      </c>
      <c r="F1915">
        <f t="shared" si="148"/>
        <v>6</v>
      </c>
      <c r="G1915" s="2" t="str">
        <f t="shared" si="149"/>
        <v/>
      </c>
      <c r="H1915" t="s">
        <v>1521</v>
      </c>
      <c r="I1915">
        <v>33811</v>
      </c>
      <c r="J1915">
        <v>1817</v>
      </c>
      <c r="K1915">
        <v>1813</v>
      </c>
      <c r="L1915" t="s">
        <v>31</v>
      </c>
      <c r="M1915" t="s">
        <v>20</v>
      </c>
      <c r="N1915">
        <v>157</v>
      </c>
      <c r="O1915">
        <v>2301</v>
      </c>
      <c r="P1915">
        <v>13</v>
      </c>
      <c r="Q1915" t="s">
        <v>1931</v>
      </c>
      <c r="BE1915" s="1"/>
      <c r="BK1915" s="2"/>
    </row>
    <row r="1916" ht="15" customHeight="1">
      <c r="A1916" t="str">
        <f t="shared" si="145"/>
        <v>2019_06_1828_7</v>
      </c>
      <c r="B1916" t="str">
        <f t="shared" si="146"/>
        <v>2019_06_34492</v>
      </c>
      <c r="C1916" s="1" t="s">
        <v>1520</v>
      </c>
      <c r="D1916">
        <f t="shared" si="147"/>
        <v>1915</v>
      </c>
      <c r="E1916">
        <v>1828</v>
      </c>
      <c r="F1916">
        <f t="shared" si="148"/>
        <v>7</v>
      </c>
      <c r="G1916" s="2" t="str">
        <f t="shared" si="149"/>
        <v/>
      </c>
      <c r="H1916" t="s">
        <v>1521</v>
      </c>
      <c r="I1916">
        <v>34492</v>
      </c>
      <c r="J1916">
        <v>1813</v>
      </c>
      <c r="K1916">
        <v>1817</v>
      </c>
      <c r="L1916" t="s">
        <v>31</v>
      </c>
      <c r="M1916" t="s">
        <v>20</v>
      </c>
      <c r="N1916">
        <v>203</v>
      </c>
      <c r="O1916">
        <v>2301</v>
      </c>
      <c r="P1916">
        <v>13</v>
      </c>
      <c r="Q1916" t="s">
        <v>1932</v>
      </c>
      <c r="BE1916" s="1"/>
      <c r="BK1916" s="2"/>
    </row>
    <row r="1917" ht="15" customHeight="1">
      <c r="A1917" t="str">
        <f t="shared" si="145"/>
        <v>2019_06_1828_8</v>
      </c>
      <c r="B1917" t="str">
        <f t="shared" si="146"/>
        <v>2019_06_34541</v>
      </c>
      <c r="C1917" s="1" t="s">
        <v>1520</v>
      </c>
      <c r="D1917">
        <f t="shared" si="147"/>
        <v>1916</v>
      </c>
      <c r="E1917">
        <v>1828</v>
      </c>
      <c r="F1917">
        <f t="shared" si="148"/>
        <v>8</v>
      </c>
      <c r="G1917" s="2" t="str">
        <f t="shared" si="149"/>
        <v>x</v>
      </c>
      <c r="H1917" t="s">
        <v>1521</v>
      </c>
      <c r="I1917">
        <v>34541</v>
      </c>
      <c r="J1917">
        <v>1817</v>
      </c>
      <c r="K1917">
        <v>1813</v>
      </c>
      <c r="L1917" t="s">
        <v>20</v>
      </c>
      <c r="M1917" t="s">
        <v>20</v>
      </c>
      <c r="N1917">
        <v>33</v>
      </c>
      <c r="O1917">
        <v>2301</v>
      </c>
      <c r="P1917">
        <v>13</v>
      </c>
      <c r="Q1917" t="s">
        <v>1933</v>
      </c>
      <c r="BE1917" s="1"/>
      <c r="BK1917" s="2"/>
    </row>
    <row r="1918" ht="15" customHeight="1">
      <c r="A1918" t="str">
        <f t="shared" si="145"/>
        <v>2019_06_1858_1</v>
      </c>
      <c r="B1918" t="str">
        <f t="shared" si="146"/>
        <v>2019_06_30981</v>
      </c>
      <c r="C1918" s="1" t="s">
        <v>1520</v>
      </c>
      <c r="D1918">
        <f t="shared" si="147"/>
        <v>1917</v>
      </c>
      <c r="E1918">
        <v>1858</v>
      </c>
      <c r="F1918">
        <f t="shared" si="148"/>
        <v>1</v>
      </c>
      <c r="G1918" s="2" t="str">
        <f t="shared" si="149"/>
        <v/>
      </c>
      <c r="H1918" t="s">
        <v>1521</v>
      </c>
      <c r="I1918">
        <v>30981</v>
      </c>
      <c r="J1918">
        <v>1843</v>
      </c>
      <c r="K1918">
        <v>1847</v>
      </c>
      <c r="L1918" t="s">
        <v>158</v>
      </c>
      <c r="M1918" t="s">
        <v>20</v>
      </c>
      <c r="N1918">
        <v>96</v>
      </c>
      <c r="O1918">
        <v>1904</v>
      </c>
      <c r="P1918">
        <v>12</v>
      </c>
      <c r="Q1918" t="s">
        <v>1934</v>
      </c>
      <c r="BE1918" s="1"/>
      <c r="BK1918" s="2"/>
    </row>
    <row r="1919" ht="15" customHeight="1">
      <c r="A1919" t="str">
        <f t="shared" si="145"/>
        <v>2019_06_1858_2</v>
      </c>
      <c r="B1919" t="str">
        <f t="shared" si="146"/>
        <v>2019_06_33021</v>
      </c>
      <c r="C1919" s="1" t="s">
        <v>1520</v>
      </c>
      <c r="D1919">
        <f t="shared" si="147"/>
        <v>1918</v>
      </c>
      <c r="E1919">
        <v>1858</v>
      </c>
      <c r="F1919">
        <f t="shared" si="148"/>
        <v>2</v>
      </c>
      <c r="G1919" s="2" t="str">
        <f t="shared" si="149"/>
        <v/>
      </c>
      <c r="H1919" t="s">
        <v>1521</v>
      </c>
      <c r="I1919">
        <v>33021</v>
      </c>
      <c r="J1919">
        <v>1847</v>
      </c>
      <c r="K1919">
        <v>1843</v>
      </c>
      <c r="L1919" t="s">
        <v>31</v>
      </c>
      <c r="M1919" t="s">
        <v>20</v>
      </c>
      <c r="N1919">
        <v>248</v>
      </c>
      <c r="O1919">
        <v>1904</v>
      </c>
      <c r="P1919">
        <v>12</v>
      </c>
      <c r="Q1919" t="s">
        <v>1935</v>
      </c>
      <c r="BE1919" s="1"/>
      <c r="BK1919" s="2"/>
    </row>
    <row r="1920" ht="15" customHeight="1">
      <c r="A1920" t="str">
        <f t="shared" si="145"/>
        <v>2019_06_1858_3</v>
      </c>
      <c r="B1920" t="str">
        <f t="shared" si="146"/>
        <v>2019_06_34425</v>
      </c>
      <c r="C1920" s="1" t="s">
        <v>1520</v>
      </c>
      <c r="D1920">
        <f t="shared" si="147"/>
        <v>1919</v>
      </c>
      <c r="E1920">
        <v>1858</v>
      </c>
      <c r="F1920">
        <f t="shared" si="148"/>
        <v>3</v>
      </c>
      <c r="G1920" s="2" t="str">
        <f t="shared" si="149"/>
        <v/>
      </c>
      <c r="H1920" t="s">
        <v>1521</v>
      </c>
      <c r="I1920">
        <v>34425</v>
      </c>
      <c r="J1920">
        <v>1843</v>
      </c>
      <c r="K1920">
        <v>1847</v>
      </c>
      <c r="L1920" t="s">
        <v>31</v>
      </c>
      <c r="M1920" t="s">
        <v>20</v>
      </c>
      <c r="N1920">
        <v>100</v>
      </c>
      <c r="O1920">
        <v>1904</v>
      </c>
      <c r="P1920">
        <v>12</v>
      </c>
      <c r="Q1920" t="s">
        <v>1936</v>
      </c>
      <c r="BE1920" s="1"/>
      <c r="BK1920" s="2"/>
    </row>
    <row r="1921" ht="15" customHeight="1">
      <c r="A1921" t="str">
        <f t="shared" si="145"/>
        <v>2019_06_1858_4</v>
      </c>
      <c r="B1921" t="str">
        <f t="shared" si="146"/>
        <v>2019_06_34448</v>
      </c>
      <c r="C1921" s="1" t="s">
        <v>1520</v>
      </c>
      <c r="D1921">
        <f t="shared" si="147"/>
        <v>1920</v>
      </c>
      <c r="E1921">
        <v>1858</v>
      </c>
      <c r="F1921">
        <f t="shared" si="148"/>
        <v>4</v>
      </c>
      <c r="G1921" s="2" t="str">
        <f t="shared" si="149"/>
        <v/>
      </c>
      <c r="H1921" t="s">
        <v>1521</v>
      </c>
      <c r="I1921">
        <v>34448</v>
      </c>
      <c r="J1921">
        <v>1847</v>
      </c>
      <c r="K1921">
        <v>1843</v>
      </c>
      <c r="L1921" t="s">
        <v>31</v>
      </c>
      <c r="M1921" t="s">
        <v>20</v>
      </c>
      <c r="N1921">
        <v>157</v>
      </c>
      <c r="O1921">
        <v>1904</v>
      </c>
      <c r="P1921">
        <v>12</v>
      </c>
      <c r="Q1921" t="s">
        <v>1937</v>
      </c>
      <c r="BE1921" s="1"/>
      <c r="BK1921" s="2"/>
    </row>
    <row r="1922" ht="15" customHeight="1">
      <c r="A1922" t="str">
        <f t="shared" ref="A1922:A1985" si="150">CONCATENATE($C1922,"_",$E1922,"_",$F1922)</f>
        <v>2019_06_1858_5</v>
      </c>
      <c r="B1922" t="str">
        <f t="shared" ref="B1922:B1985" si="151">CONCATENATE($C1922,"_",$I1922)</f>
        <v>2019_06_34504</v>
      </c>
      <c r="C1922" s="1" t="s">
        <v>1520</v>
      </c>
      <c r="D1922">
        <f t="shared" ref="D1922:D1985" si="152">IF(ISNUMBER($D1921),$D1921+1,1)</f>
        <v>1921</v>
      </c>
      <c r="E1922">
        <v>1858</v>
      </c>
      <c r="F1922">
        <f t="shared" ref="F1922:F1985" si="153">IF($E1922="","",IF($E1922=$E1921,$F1921+1,1))</f>
        <v>5</v>
      </c>
      <c r="G1922" s="2" t="str">
        <f t="shared" ref="G1922:G1985" si="154">IF($E1923=$E1922,"","x")</f>
        <v/>
      </c>
      <c r="H1922" t="s">
        <v>1521</v>
      </c>
      <c r="I1922">
        <v>34504</v>
      </c>
      <c r="J1922">
        <v>1843</v>
      </c>
      <c r="K1922">
        <v>1847</v>
      </c>
      <c r="L1922" t="s">
        <v>31</v>
      </c>
      <c r="M1922" t="s">
        <v>20</v>
      </c>
      <c r="N1922">
        <v>230</v>
      </c>
      <c r="O1922">
        <v>1904</v>
      </c>
      <c r="P1922">
        <v>12</v>
      </c>
      <c r="Q1922" t="s">
        <v>1938</v>
      </c>
      <c r="BE1922" s="1"/>
      <c r="BK1922" s="2"/>
    </row>
    <row r="1923" ht="15" customHeight="1">
      <c r="A1923" t="str">
        <f t="shared" si="150"/>
        <v>2019_06_1858_6</v>
      </c>
      <c r="B1923" t="str">
        <f t="shared" si="151"/>
        <v>2019_06_34594</v>
      </c>
      <c r="C1923" s="1" t="s">
        <v>1520</v>
      </c>
      <c r="D1923">
        <f t="shared" si="152"/>
        <v>1922</v>
      </c>
      <c r="E1923">
        <v>1858</v>
      </c>
      <c r="F1923">
        <f t="shared" si="153"/>
        <v>6</v>
      </c>
      <c r="G1923" s="2" t="str">
        <f t="shared" si="154"/>
        <v/>
      </c>
      <c r="H1923" t="s">
        <v>1521</v>
      </c>
      <c r="I1923">
        <v>34594</v>
      </c>
      <c r="J1923">
        <v>1847</v>
      </c>
      <c r="K1923">
        <v>1843</v>
      </c>
      <c r="L1923" t="s">
        <v>31</v>
      </c>
      <c r="M1923" t="s">
        <v>20</v>
      </c>
      <c r="N1923">
        <v>131</v>
      </c>
      <c r="O1923">
        <v>1904</v>
      </c>
      <c r="P1923">
        <v>12</v>
      </c>
      <c r="Q1923" t="s">
        <v>1939</v>
      </c>
      <c r="BE1923" s="1"/>
      <c r="BK1923" s="2"/>
    </row>
    <row r="1924" ht="15" customHeight="1">
      <c r="A1924" t="str">
        <f t="shared" si="150"/>
        <v>2019_06_1858_7</v>
      </c>
      <c r="B1924" t="str">
        <f t="shared" si="151"/>
        <v>2019_06_34734</v>
      </c>
      <c r="C1924" s="1" t="s">
        <v>1520</v>
      </c>
      <c r="D1924">
        <f t="shared" si="152"/>
        <v>1923</v>
      </c>
      <c r="E1924">
        <v>1858</v>
      </c>
      <c r="F1924">
        <f t="shared" si="153"/>
        <v>7</v>
      </c>
      <c r="G1924" s="2" t="str">
        <f t="shared" si="154"/>
        <v>x</v>
      </c>
      <c r="H1924" t="s">
        <v>1521</v>
      </c>
      <c r="I1924">
        <v>34734</v>
      </c>
      <c r="J1924">
        <v>1843</v>
      </c>
      <c r="K1924">
        <v>1847</v>
      </c>
      <c r="L1924" t="s">
        <v>20</v>
      </c>
      <c r="M1924" t="s">
        <v>20</v>
      </c>
      <c r="N1924">
        <v>140</v>
      </c>
      <c r="O1924">
        <v>1904</v>
      </c>
      <c r="P1924">
        <v>12</v>
      </c>
      <c r="Q1924" t="s">
        <v>1940</v>
      </c>
      <c r="BE1924" s="1"/>
      <c r="BK1924" s="2"/>
    </row>
    <row r="1925" ht="15" customHeight="1">
      <c r="A1925" t="str">
        <f t="shared" si="150"/>
        <v>2019_06_1888_1</v>
      </c>
      <c r="B1925" t="str">
        <f t="shared" si="151"/>
        <v>2019_06_30907</v>
      </c>
      <c r="C1925" s="1" t="s">
        <v>1520</v>
      </c>
      <c r="D1925">
        <f t="shared" si="152"/>
        <v>1924</v>
      </c>
      <c r="E1925">
        <v>1888</v>
      </c>
      <c r="F1925">
        <f t="shared" si="153"/>
        <v>1</v>
      </c>
      <c r="G1925" s="2" t="str">
        <f t="shared" si="154"/>
        <v/>
      </c>
      <c r="H1925" t="s">
        <v>1521</v>
      </c>
      <c r="I1925">
        <v>30907</v>
      </c>
      <c r="J1925">
        <v>1873</v>
      </c>
      <c r="K1925">
        <v>1877</v>
      </c>
      <c r="L1925" t="s">
        <v>19</v>
      </c>
      <c r="M1925" t="s">
        <v>40</v>
      </c>
      <c r="N1925">
        <v>396</v>
      </c>
      <c r="O1925">
        <v>5578</v>
      </c>
      <c r="P1925">
        <v>17</v>
      </c>
      <c r="Q1925" t="s">
        <v>1941</v>
      </c>
      <c r="BE1925" s="1"/>
      <c r="BK1925" s="2"/>
    </row>
    <row r="1926" ht="15" customHeight="1">
      <c r="A1926" t="str">
        <f t="shared" si="150"/>
        <v>2019_06_1888_2</v>
      </c>
      <c r="B1926" t="str">
        <f t="shared" si="151"/>
        <v>2019_06_31843</v>
      </c>
      <c r="C1926" s="1" t="s">
        <v>1520</v>
      </c>
      <c r="D1926">
        <f t="shared" si="152"/>
        <v>1925</v>
      </c>
      <c r="E1926">
        <v>1888</v>
      </c>
      <c r="F1926">
        <f t="shared" si="153"/>
        <v>2</v>
      </c>
      <c r="G1926" s="2" t="str">
        <f t="shared" si="154"/>
        <v/>
      </c>
      <c r="H1926" t="s">
        <v>1521</v>
      </c>
      <c r="I1926">
        <v>31843</v>
      </c>
      <c r="J1926">
        <v>1877</v>
      </c>
      <c r="K1926">
        <v>1873</v>
      </c>
      <c r="L1926" t="s">
        <v>31</v>
      </c>
      <c r="M1926" t="s">
        <v>40</v>
      </c>
      <c r="N1926">
        <v>427</v>
      </c>
      <c r="O1926">
        <v>5578</v>
      </c>
      <c r="P1926">
        <v>17</v>
      </c>
      <c r="Q1926" t="s">
        <v>1942</v>
      </c>
      <c r="BE1926" s="1"/>
      <c r="BK1926" s="2"/>
    </row>
    <row r="1927" ht="15" customHeight="1">
      <c r="A1927" t="str">
        <f t="shared" si="150"/>
        <v>2019_06_1888_3</v>
      </c>
      <c r="B1927" t="str">
        <f t="shared" si="151"/>
        <v>2019_06_32130</v>
      </c>
      <c r="C1927" s="1" t="s">
        <v>1520</v>
      </c>
      <c r="D1927">
        <f t="shared" si="152"/>
        <v>1926</v>
      </c>
      <c r="E1927">
        <v>1888</v>
      </c>
      <c r="F1927">
        <f t="shared" si="153"/>
        <v>3</v>
      </c>
      <c r="G1927" s="2" t="str">
        <f t="shared" si="154"/>
        <v/>
      </c>
      <c r="H1927" t="s">
        <v>1521</v>
      </c>
      <c r="I1927">
        <v>32130</v>
      </c>
      <c r="J1927">
        <v>1873</v>
      </c>
      <c r="K1927">
        <v>1877</v>
      </c>
      <c r="L1927" t="s">
        <v>31</v>
      </c>
      <c r="M1927" t="s">
        <v>40</v>
      </c>
      <c r="N1927">
        <v>391</v>
      </c>
      <c r="O1927">
        <v>5578</v>
      </c>
      <c r="P1927">
        <v>17</v>
      </c>
      <c r="Q1927" t="s">
        <v>1943</v>
      </c>
      <c r="BE1927" s="1"/>
      <c r="BK1927" s="2"/>
    </row>
    <row r="1928" ht="15" customHeight="1">
      <c r="A1928" t="str">
        <f t="shared" si="150"/>
        <v>2019_06_1888_4</v>
      </c>
      <c r="B1928" t="str">
        <f t="shared" si="151"/>
        <v>2019_06_33268</v>
      </c>
      <c r="C1928" s="1" t="s">
        <v>1520</v>
      </c>
      <c r="D1928">
        <f t="shared" si="152"/>
        <v>1927</v>
      </c>
      <c r="E1928">
        <v>1888</v>
      </c>
      <c r="F1928">
        <f t="shared" si="153"/>
        <v>4</v>
      </c>
      <c r="G1928" s="2" t="str">
        <f t="shared" si="154"/>
        <v/>
      </c>
      <c r="H1928" t="s">
        <v>1521</v>
      </c>
      <c r="I1928">
        <v>33268</v>
      </c>
      <c r="J1928">
        <v>1877</v>
      </c>
      <c r="K1928">
        <v>1873</v>
      </c>
      <c r="L1928" t="s">
        <v>31</v>
      </c>
      <c r="M1928" t="s">
        <v>40</v>
      </c>
      <c r="N1928">
        <v>177</v>
      </c>
      <c r="O1928">
        <v>5578</v>
      </c>
      <c r="P1928">
        <v>17</v>
      </c>
      <c r="Q1928" t="s">
        <v>1944</v>
      </c>
      <c r="BE1928" s="1"/>
      <c r="BK1928" s="2"/>
    </row>
    <row r="1929" ht="15" customHeight="1">
      <c r="A1929" t="str">
        <f t="shared" si="150"/>
        <v>2019_06_1888_5</v>
      </c>
      <c r="B1929" t="str">
        <f t="shared" si="151"/>
        <v>2019_06_33492</v>
      </c>
      <c r="C1929" s="1" t="s">
        <v>1520</v>
      </c>
      <c r="D1929">
        <f t="shared" si="152"/>
        <v>1928</v>
      </c>
      <c r="E1929">
        <v>1888</v>
      </c>
      <c r="F1929">
        <f t="shared" si="153"/>
        <v>5</v>
      </c>
      <c r="G1929" s="2" t="str">
        <f t="shared" si="154"/>
        <v/>
      </c>
      <c r="H1929" t="s">
        <v>1521</v>
      </c>
      <c r="I1929">
        <v>33492</v>
      </c>
      <c r="J1929">
        <v>1873</v>
      </c>
      <c r="K1929">
        <v>1877</v>
      </c>
      <c r="L1929" t="s">
        <v>31</v>
      </c>
      <c r="M1929" t="s">
        <v>40</v>
      </c>
      <c r="N1929">
        <v>338</v>
      </c>
      <c r="O1929">
        <v>5578</v>
      </c>
      <c r="P1929">
        <v>17</v>
      </c>
      <c r="Q1929" t="s">
        <v>1945</v>
      </c>
      <c r="BE1929" s="1"/>
      <c r="BK1929" s="2"/>
    </row>
    <row r="1930" ht="15" customHeight="1">
      <c r="A1930" t="str">
        <f t="shared" si="150"/>
        <v>2019_06_1888_6</v>
      </c>
      <c r="B1930" t="str">
        <f t="shared" si="151"/>
        <v>2019_06_33642</v>
      </c>
      <c r="C1930" s="1" t="s">
        <v>1520</v>
      </c>
      <c r="D1930">
        <f t="shared" si="152"/>
        <v>1929</v>
      </c>
      <c r="E1930">
        <v>1888</v>
      </c>
      <c r="F1930">
        <f t="shared" si="153"/>
        <v>6</v>
      </c>
      <c r="G1930" s="2" t="str">
        <f t="shared" si="154"/>
        <v/>
      </c>
      <c r="H1930" t="s">
        <v>1521</v>
      </c>
      <c r="I1930">
        <v>33642</v>
      </c>
      <c r="J1930">
        <v>1877</v>
      </c>
      <c r="K1930">
        <v>1873</v>
      </c>
      <c r="L1930" t="s">
        <v>31</v>
      </c>
      <c r="M1930" t="s">
        <v>40</v>
      </c>
      <c r="N1930">
        <v>299</v>
      </c>
      <c r="O1930">
        <v>5578</v>
      </c>
      <c r="P1930">
        <v>17</v>
      </c>
      <c r="Q1930" t="s">
        <v>1946</v>
      </c>
      <c r="BE1930" s="1"/>
      <c r="BK1930" s="2"/>
    </row>
    <row r="1931" ht="15" customHeight="1">
      <c r="A1931" t="str">
        <f t="shared" si="150"/>
        <v>2019_06_1888_7</v>
      </c>
      <c r="B1931" t="str">
        <f t="shared" si="151"/>
        <v>2019_06_33675</v>
      </c>
      <c r="C1931" s="1" t="s">
        <v>1520</v>
      </c>
      <c r="D1931">
        <f t="shared" si="152"/>
        <v>1930</v>
      </c>
      <c r="E1931">
        <v>1888</v>
      </c>
      <c r="F1931">
        <f t="shared" si="153"/>
        <v>7</v>
      </c>
      <c r="G1931" s="2" t="str">
        <f t="shared" si="154"/>
        <v/>
      </c>
      <c r="H1931" t="s">
        <v>1521</v>
      </c>
      <c r="I1931">
        <v>33675</v>
      </c>
      <c r="J1931">
        <v>1873</v>
      </c>
      <c r="K1931">
        <v>1877</v>
      </c>
      <c r="L1931" t="s">
        <v>31</v>
      </c>
      <c r="M1931" t="s">
        <v>40</v>
      </c>
      <c r="N1931">
        <v>276</v>
      </c>
      <c r="O1931">
        <v>5578</v>
      </c>
      <c r="P1931">
        <v>17</v>
      </c>
      <c r="Q1931" t="s">
        <v>1947</v>
      </c>
      <c r="BE1931" s="1"/>
      <c r="BK1931" s="2"/>
    </row>
    <row r="1932" ht="15" customHeight="1">
      <c r="A1932" t="str">
        <f t="shared" si="150"/>
        <v>2019_06_1888_8</v>
      </c>
      <c r="B1932" t="str">
        <f t="shared" si="151"/>
        <v>2019_06_33977</v>
      </c>
      <c r="C1932" s="1" t="s">
        <v>1520</v>
      </c>
      <c r="D1932">
        <f t="shared" si="152"/>
        <v>1931</v>
      </c>
      <c r="E1932">
        <v>1888</v>
      </c>
      <c r="F1932">
        <f t="shared" si="153"/>
        <v>8</v>
      </c>
      <c r="G1932" s="2" t="str">
        <f t="shared" si="154"/>
        <v/>
      </c>
      <c r="H1932" t="s">
        <v>1521</v>
      </c>
      <c r="I1932">
        <v>33977</v>
      </c>
      <c r="J1932">
        <v>1877</v>
      </c>
      <c r="K1932">
        <v>1873</v>
      </c>
      <c r="L1932" t="s">
        <v>31</v>
      </c>
      <c r="M1932" t="s">
        <v>40</v>
      </c>
      <c r="N1932">
        <v>114</v>
      </c>
      <c r="O1932">
        <v>5578</v>
      </c>
      <c r="P1932">
        <v>17</v>
      </c>
      <c r="Q1932" t="s">
        <v>1948</v>
      </c>
      <c r="BE1932" s="1"/>
      <c r="BK1932" s="2"/>
    </row>
    <row r="1933" ht="15" customHeight="1">
      <c r="A1933" t="str">
        <f t="shared" si="150"/>
        <v>2019_06_1888_9</v>
      </c>
      <c r="B1933" t="str">
        <f t="shared" si="151"/>
        <v>2019_06_33984</v>
      </c>
      <c r="C1933" s="1" t="s">
        <v>1520</v>
      </c>
      <c r="D1933">
        <f t="shared" si="152"/>
        <v>1932</v>
      </c>
      <c r="E1933">
        <v>1888</v>
      </c>
      <c r="F1933">
        <f t="shared" si="153"/>
        <v>9</v>
      </c>
      <c r="G1933" s="2" t="str">
        <f t="shared" si="154"/>
        <v/>
      </c>
      <c r="H1933" t="s">
        <v>1521</v>
      </c>
      <c r="I1933">
        <v>33984</v>
      </c>
      <c r="J1933">
        <v>1873</v>
      </c>
      <c r="K1933">
        <v>1877</v>
      </c>
      <c r="L1933" t="s">
        <v>31</v>
      </c>
      <c r="M1933" t="s">
        <v>40</v>
      </c>
      <c r="N1933">
        <v>185</v>
      </c>
      <c r="O1933">
        <v>5578</v>
      </c>
      <c r="P1933">
        <v>17</v>
      </c>
      <c r="Q1933" t="s">
        <v>1949</v>
      </c>
      <c r="BE1933" s="1"/>
      <c r="BK1933" s="2"/>
    </row>
    <row r="1934" ht="15" customHeight="1">
      <c r="A1934" t="str">
        <f t="shared" si="150"/>
        <v>2019_06_1888_10</v>
      </c>
      <c r="B1934" t="str">
        <f t="shared" si="151"/>
        <v>2019_06_34027</v>
      </c>
      <c r="C1934" s="1" t="s">
        <v>1520</v>
      </c>
      <c r="D1934">
        <f t="shared" si="152"/>
        <v>1933</v>
      </c>
      <c r="E1934">
        <v>1888</v>
      </c>
      <c r="F1934">
        <f t="shared" si="153"/>
        <v>10</v>
      </c>
      <c r="G1934" s="2" t="str">
        <f t="shared" si="154"/>
        <v/>
      </c>
      <c r="H1934" t="s">
        <v>1521</v>
      </c>
      <c r="I1934">
        <v>34027</v>
      </c>
      <c r="J1934">
        <v>1877</v>
      </c>
      <c r="K1934">
        <v>1873</v>
      </c>
      <c r="L1934" t="s">
        <v>31</v>
      </c>
      <c r="M1934" t="s">
        <v>40</v>
      </c>
      <c r="N1934">
        <v>109</v>
      </c>
      <c r="O1934">
        <v>5578</v>
      </c>
      <c r="P1934">
        <v>17</v>
      </c>
      <c r="Q1934" t="s">
        <v>1950</v>
      </c>
      <c r="BE1934" s="1"/>
      <c r="BK1934" s="2"/>
    </row>
    <row r="1935" ht="15" customHeight="1">
      <c r="A1935" t="str">
        <f t="shared" si="150"/>
        <v>2019_06_1888_11</v>
      </c>
      <c r="B1935" t="str">
        <f t="shared" si="151"/>
        <v>2019_06_34111</v>
      </c>
      <c r="C1935" s="1" t="s">
        <v>1520</v>
      </c>
      <c r="D1935">
        <f t="shared" si="152"/>
        <v>1934</v>
      </c>
      <c r="E1935">
        <v>1888</v>
      </c>
      <c r="F1935">
        <f t="shared" si="153"/>
        <v>11</v>
      </c>
      <c r="G1935" s="2" t="str">
        <f t="shared" si="154"/>
        <v/>
      </c>
      <c r="H1935" t="s">
        <v>1521</v>
      </c>
      <c r="I1935">
        <v>34111</v>
      </c>
      <c r="J1935">
        <v>1873</v>
      </c>
      <c r="K1935">
        <v>1877</v>
      </c>
      <c r="L1935" t="s">
        <v>31</v>
      </c>
      <c r="M1935" t="s">
        <v>40</v>
      </c>
      <c r="N1935">
        <v>804</v>
      </c>
      <c r="O1935">
        <v>5578</v>
      </c>
      <c r="P1935">
        <v>17</v>
      </c>
      <c r="Q1935" t="s">
        <v>1951</v>
      </c>
      <c r="BE1935" s="1"/>
      <c r="BK1935" s="2"/>
    </row>
    <row r="1936" ht="15" customHeight="1">
      <c r="A1936" t="str">
        <f t="shared" si="150"/>
        <v>2019_06_1888_12</v>
      </c>
      <c r="B1936" t="str">
        <f t="shared" si="151"/>
        <v>2019_06_34144</v>
      </c>
      <c r="C1936" s="1" t="s">
        <v>1520</v>
      </c>
      <c r="D1936">
        <f t="shared" si="152"/>
        <v>1935</v>
      </c>
      <c r="E1936">
        <v>1888</v>
      </c>
      <c r="F1936">
        <f t="shared" si="153"/>
        <v>12</v>
      </c>
      <c r="G1936" s="2" t="str">
        <f t="shared" si="154"/>
        <v/>
      </c>
      <c r="H1936" t="s">
        <v>1521</v>
      </c>
      <c r="I1936">
        <v>34144</v>
      </c>
      <c r="J1936">
        <v>1877</v>
      </c>
      <c r="K1936">
        <v>1873</v>
      </c>
      <c r="L1936" t="s">
        <v>31</v>
      </c>
      <c r="M1936" t="s">
        <v>40</v>
      </c>
      <c r="N1936">
        <v>532</v>
      </c>
      <c r="O1936">
        <v>5578</v>
      </c>
      <c r="P1936">
        <v>17</v>
      </c>
      <c r="Q1936" t="s">
        <v>1952</v>
      </c>
      <c r="BE1936" s="1"/>
      <c r="BK1936" s="2"/>
    </row>
    <row r="1937" ht="15" customHeight="1">
      <c r="A1937" t="str">
        <f t="shared" si="150"/>
        <v>2019_06_1888_13</v>
      </c>
      <c r="B1937" t="str">
        <f t="shared" si="151"/>
        <v>2019_06_34671</v>
      </c>
      <c r="C1937" s="1" t="s">
        <v>1520</v>
      </c>
      <c r="D1937">
        <f t="shared" si="152"/>
        <v>1936</v>
      </c>
      <c r="E1937">
        <v>1888</v>
      </c>
      <c r="F1937">
        <f t="shared" si="153"/>
        <v>13</v>
      </c>
      <c r="G1937" s="2" t="str">
        <f t="shared" si="154"/>
        <v/>
      </c>
      <c r="H1937" t="s">
        <v>1521</v>
      </c>
      <c r="I1937">
        <v>34671</v>
      </c>
      <c r="J1937">
        <v>1873</v>
      </c>
      <c r="K1937">
        <v>1877</v>
      </c>
      <c r="L1937" t="s">
        <v>31</v>
      </c>
      <c r="M1937" t="s">
        <v>40</v>
      </c>
      <c r="N1937">
        <v>45</v>
      </c>
      <c r="O1937">
        <v>5578</v>
      </c>
      <c r="P1937">
        <v>17</v>
      </c>
      <c r="Q1937" t="s">
        <v>1953</v>
      </c>
      <c r="BE1937" s="1"/>
      <c r="BK1937" s="2"/>
    </row>
    <row r="1938" ht="15" customHeight="1">
      <c r="A1938" t="str">
        <f t="shared" si="150"/>
        <v>2019_06_1888_14</v>
      </c>
      <c r="B1938" t="str">
        <f t="shared" si="151"/>
        <v>2019_06_34701</v>
      </c>
      <c r="C1938" s="1" t="s">
        <v>1520</v>
      </c>
      <c r="D1938">
        <f t="shared" si="152"/>
        <v>1937</v>
      </c>
      <c r="E1938">
        <v>1888</v>
      </c>
      <c r="F1938">
        <f t="shared" si="153"/>
        <v>14</v>
      </c>
      <c r="G1938" s="2" t="str">
        <f t="shared" si="154"/>
        <v>x</v>
      </c>
      <c r="H1938" t="s">
        <v>1521</v>
      </c>
      <c r="I1938">
        <v>34701</v>
      </c>
      <c r="J1938">
        <v>1877</v>
      </c>
      <c r="K1938">
        <v>1873</v>
      </c>
      <c r="L1938" t="s">
        <v>40</v>
      </c>
      <c r="M1938" t="s">
        <v>40</v>
      </c>
      <c r="N1938">
        <v>39</v>
      </c>
      <c r="O1938">
        <v>5578</v>
      </c>
      <c r="P1938">
        <v>17</v>
      </c>
      <c r="Q1938" t="s">
        <v>1954</v>
      </c>
      <c r="BE1938" s="1"/>
      <c r="BK1938" s="2"/>
    </row>
    <row r="1939" ht="15" customHeight="1">
      <c r="A1939" t="str">
        <f t="shared" si="150"/>
        <v>2019_06_1918_1</v>
      </c>
      <c r="B1939" t="str">
        <f t="shared" si="151"/>
        <v>2019_06_30288</v>
      </c>
      <c r="C1939" s="1" t="s">
        <v>1520</v>
      </c>
      <c r="D1939">
        <f t="shared" si="152"/>
        <v>1938</v>
      </c>
      <c r="E1939">
        <v>1918</v>
      </c>
      <c r="F1939">
        <f t="shared" si="153"/>
        <v>1</v>
      </c>
      <c r="G1939" s="2" t="str">
        <f t="shared" si="154"/>
        <v/>
      </c>
      <c r="H1939" t="s">
        <v>1521</v>
      </c>
      <c r="I1939">
        <v>30288</v>
      </c>
      <c r="J1939">
        <v>1903</v>
      </c>
      <c r="K1939">
        <v>1907</v>
      </c>
      <c r="L1939" t="s">
        <v>19</v>
      </c>
      <c r="M1939" t="s">
        <v>20</v>
      </c>
      <c r="N1939">
        <v>280</v>
      </c>
      <c r="O1939">
        <v>2644</v>
      </c>
      <c r="P1939">
        <v>10</v>
      </c>
      <c r="Q1939" t="s">
        <v>1955</v>
      </c>
      <c r="BE1939" s="1"/>
      <c r="BK1939" s="2"/>
    </row>
    <row r="1940" ht="15" customHeight="1">
      <c r="A1940" t="str">
        <f t="shared" si="150"/>
        <v>2019_06_1918_2</v>
      </c>
      <c r="B1940" t="str">
        <f t="shared" si="151"/>
        <v>2019_06_30312</v>
      </c>
      <c r="C1940" s="1" t="s">
        <v>1520</v>
      </c>
      <c r="D1940">
        <f t="shared" si="152"/>
        <v>1939</v>
      </c>
      <c r="E1940">
        <v>1918</v>
      </c>
      <c r="F1940">
        <f t="shared" si="153"/>
        <v>2</v>
      </c>
      <c r="G1940" s="2" t="str">
        <f t="shared" si="154"/>
        <v/>
      </c>
      <c r="H1940" t="s">
        <v>1521</v>
      </c>
      <c r="I1940">
        <v>30312</v>
      </c>
      <c r="J1940">
        <v>1907</v>
      </c>
      <c r="K1940">
        <v>1903</v>
      </c>
      <c r="L1940" t="s">
        <v>31</v>
      </c>
      <c r="M1940" t="s">
        <v>20</v>
      </c>
      <c r="N1940">
        <v>289</v>
      </c>
      <c r="O1940">
        <v>2644</v>
      </c>
      <c r="P1940">
        <v>10</v>
      </c>
      <c r="Q1940" t="s">
        <v>1956</v>
      </c>
      <c r="BE1940" s="1"/>
      <c r="BK1940" s="2"/>
    </row>
    <row r="1941" ht="15" customHeight="1">
      <c r="A1941" t="str">
        <f t="shared" si="150"/>
        <v>2019_06_1918_3</v>
      </c>
      <c r="B1941" t="str">
        <f t="shared" si="151"/>
        <v>2019_06_31334</v>
      </c>
      <c r="C1941" s="1" t="s">
        <v>1520</v>
      </c>
      <c r="D1941">
        <f t="shared" si="152"/>
        <v>1940</v>
      </c>
      <c r="E1941">
        <v>1918</v>
      </c>
      <c r="F1941">
        <f t="shared" si="153"/>
        <v>3</v>
      </c>
      <c r="G1941" s="2" t="str">
        <f t="shared" si="154"/>
        <v/>
      </c>
      <c r="H1941" t="s">
        <v>1521</v>
      </c>
      <c r="I1941">
        <v>31334</v>
      </c>
      <c r="J1941">
        <v>1903</v>
      </c>
      <c r="K1941">
        <v>1907</v>
      </c>
      <c r="L1941" t="s">
        <v>31</v>
      </c>
      <c r="M1941" t="s">
        <v>20</v>
      </c>
      <c r="N1941">
        <v>329</v>
      </c>
      <c r="O1941">
        <v>2644</v>
      </c>
      <c r="P1941">
        <v>10</v>
      </c>
      <c r="Q1941" t="s">
        <v>1957</v>
      </c>
      <c r="BE1941" s="1"/>
      <c r="BK1941" s="2"/>
    </row>
    <row r="1942" ht="15" customHeight="1">
      <c r="A1942" t="str">
        <f t="shared" si="150"/>
        <v>2019_06_1918_4</v>
      </c>
      <c r="B1942" t="str">
        <f t="shared" si="151"/>
        <v>2019_06_31379</v>
      </c>
      <c r="C1942" s="1" t="s">
        <v>1520</v>
      </c>
      <c r="D1942">
        <f t="shared" si="152"/>
        <v>1941</v>
      </c>
      <c r="E1942">
        <v>1918</v>
      </c>
      <c r="F1942">
        <f t="shared" si="153"/>
        <v>4</v>
      </c>
      <c r="G1942" s="2" t="str">
        <f t="shared" si="154"/>
        <v/>
      </c>
      <c r="H1942" t="s">
        <v>1521</v>
      </c>
      <c r="I1942">
        <v>31379</v>
      </c>
      <c r="J1942">
        <v>1907</v>
      </c>
      <c r="K1942">
        <v>1903</v>
      </c>
      <c r="L1942" t="s">
        <v>31</v>
      </c>
      <c r="M1942" t="s">
        <v>20</v>
      </c>
      <c r="N1942">
        <v>282</v>
      </c>
      <c r="O1942">
        <v>2644</v>
      </c>
      <c r="P1942">
        <v>10</v>
      </c>
      <c r="Q1942" t="s">
        <v>1958</v>
      </c>
      <c r="BE1942" s="1"/>
      <c r="BK1942" s="2"/>
    </row>
    <row r="1943" ht="15" customHeight="1">
      <c r="A1943" t="str">
        <f t="shared" si="150"/>
        <v>2019_06_1918_5</v>
      </c>
      <c r="B1943" t="str">
        <f t="shared" si="151"/>
        <v>2019_06_32603</v>
      </c>
      <c r="C1943" s="1" t="s">
        <v>1520</v>
      </c>
      <c r="D1943">
        <f t="shared" si="152"/>
        <v>1942</v>
      </c>
      <c r="E1943">
        <v>1918</v>
      </c>
      <c r="F1943">
        <f t="shared" si="153"/>
        <v>5</v>
      </c>
      <c r="G1943" s="2" t="str">
        <f t="shared" si="154"/>
        <v/>
      </c>
      <c r="H1943" t="s">
        <v>1521</v>
      </c>
      <c r="I1943">
        <v>32603</v>
      </c>
      <c r="J1943">
        <v>1903</v>
      </c>
      <c r="K1943">
        <v>1907</v>
      </c>
      <c r="L1943" t="s">
        <v>31</v>
      </c>
      <c r="M1943" t="s">
        <v>20</v>
      </c>
      <c r="N1943">
        <v>334</v>
      </c>
      <c r="O1943">
        <v>2644</v>
      </c>
      <c r="P1943">
        <v>10</v>
      </c>
      <c r="Q1943" t="s">
        <v>1959</v>
      </c>
      <c r="BE1943" s="1"/>
      <c r="BK1943" s="2"/>
    </row>
    <row r="1944" ht="15" customHeight="1">
      <c r="A1944" t="str">
        <f t="shared" si="150"/>
        <v>2019_06_1918_6</v>
      </c>
      <c r="B1944" t="str">
        <f t="shared" si="151"/>
        <v>2019_06_32743</v>
      </c>
      <c r="C1944" s="1" t="s">
        <v>1520</v>
      </c>
      <c r="D1944">
        <f t="shared" si="152"/>
        <v>1943</v>
      </c>
      <c r="E1944">
        <v>1918</v>
      </c>
      <c r="F1944">
        <f t="shared" si="153"/>
        <v>6</v>
      </c>
      <c r="G1944" s="2" t="str">
        <f t="shared" si="154"/>
        <v/>
      </c>
      <c r="H1944" t="s">
        <v>1521</v>
      </c>
      <c r="I1944">
        <v>32743</v>
      </c>
      <c r="J1944">
        <v>1907</v>
      </c>
      <c r="K1944">
        <v>1903</v>
      </c>
      <c r="L1944" t="s">
        <v>31</v>
      </c>
      <c r="M1944" t="s">
        <v>20</v>
      </c>
      <c r="N1944">
        <v>390</v>
      </c>
      <c r="O1944">
        <v>2644</v>
      </c>
      <c r="P1944">
        <v>10</v>
      </c>
      <c r="Q1944" t="s">
        <v>1960</v>
      </c>
      <c r="BE1944" s="1"/>
      <c r="BK1944" s="2"/>
    </row>
    <row r="1945" ht="15" customHeight="1">
      <c r="A1945" t="str">
        <f t="shared" si="150"/>
        <v>2019_06_1918_7</v>
      </c>
      <c r="B1945" t="str">
        <f t="shared" si="151"/>
        <v>2019_06_33023</v>
      </c>
      <c r="C1945" s="1" t="s">
        <v>1520</v>
      </c>
      <c r="D1945">
        <f t="shared" si="152"/>
        <v>1944</v>
      </c>
      <c r="E1945">
        <v>1918</v>
      </c>
      <c r="F1945">
        <f t="shared" si="153"/>
        <v>7</v>
      </c>
      <c r="G1945" s="2" t="str">
        <f t="shared" si="154"/>
        <v/>
      </c>
      <c r="H1945" t="s">
        <v>1521</v>
      </c>
      <c r="I1945">
        <v>33023</v>
      </c>
      <c r="J1945">
        <v>1903</v>
      </c>
      <c r="K1945">
        <v>1907</v>
      </c>
      <c r="L1945" t="s">
        <v>31</v>
      </c>
      <c r="M1945" t="s">
        <v>20</v>
      </c>
      <c r="N1945">
        <v>391</v>
      </c>
      <c r="O1945">
        <v>2644</v>
      </c>
      <c r="P1945">
        <v>10</v>
      </c>
      <c r="Q1945" t="s">
        <v>1961</v>
      </c>
      <c r="BE1945" s="1"/>
      <c r="BK1945" s="2"/>
    </row>
    <row r="1946" ht="15" customHeight="1">
      <c r="A1946" t="str">
        <f t="shared" si="150"/>
        <v>2019_06_1918_8</v>
      </c>
      <c r="B1946" t="str">
        <f t="shared" si="151"/>
        <v>2019_06_33038</v>
      </c>
      <c r="C1946" s="1" t="s">
        <v>1520</v>
      </c>
      <c r="D1946">
        <f t="shared" si="152"/>
        <v>1945</v>
      </c>
      <c r="E1946">
        <v>1918</v>
      </c>
      <c r="F1946">
        <f t="shared" si="153"/>
        <v>8</v>
      </c>
      <c r="G1946" s="2" t="str">
        <f t="shared" si="154"/>
        <v/>
      </c>
      <c r="H1946" t="s">
        <v>1521</v>
      </c>
      <c r="I1946">
        <v>33038</v>
      </c>
      <c r="J1946">
        <v>1907</v>
      </c>
      <c r="K1946">
        <v>1903</v>
      </c>
      <c r="L1946" t="s">
        <v>31</v>
      </c>
      <c r="M1946" t="s">
        <v>20</v>
      </c>
      <c r="N1946">
        <v>159</v>
      </c>
      <c r="O1946">
        <v>2644</v>
      </c>
      <c r="P1946">
        <v>10</v>
      </c>
      <c r="Q1946" t="s">
        <v>1962</v>
      </c>
      <c r="BE1946" s="1"/>
      <c r="BK1946" s="2"/>
    </row>
    <row r="1947" ht="15" customHeight="1">
      <c r="A1947" t="str">
        <f t="shared" si="150"/>
        <v>2019_06_1918_9</v>
      </c>
      <c r="B1947" t="str">
        <f t="shared" si="151"/>
        <v>2019_06_33069</v>
      </c>
      <c r="C1947" s="1" t="s">
        <v>1520</v>
      </c>
      <c r="D1947">
        <f t="shared" si="152"/>
        <v>1946</v>
      </c>
      <c r="E1947">
        <v>1918</v>
      </c>
      <c r="F1947">
        <f t="shared" si="153"/>
        <v>9</v>
      </c>
      <c r="G1947" s="2" t="str">
        <f t="shared" si="154"/>
        <v>x</v>
      </c>
      <c r="H1947" t="s">
        <v>1521</v>
      </c>
      <c r="I1947">
        <v>33069</v>
      </c>
      <c r="J1947">
        <v>1903</v>
      </c>
      <c r="K1947">
        <v>1907</v>
      </c>
      <c r="L1947" t="s">
        <v>20</v>
      </c>
      <c r="M1947" t="s">
        <v>20</v>
      </c>
      <c r="N1947">
        <v>169</v>
      </c>
      <c r="O1947">
        <v>2644</v>
      </c>
      <c r="P1947">
        <v>10</v>
      </c>
      <c r="Q1947" t="s">
        <v>1963</v>
      </c>
      <c r="BE1947" s="1"/>
      <c r="BK1947" s="2"/>
    </row>
    <row r="1948" ht="15" customHeight="1">
      <c r="A1948" t="str">
        <f t="shared" si="150"/>
        <v>2019_06_1948_1</v>
      </c>
      <c r="B1948" t="str">
        <f t="shared" si="151"/>
        <v>2019_06_29965</v>
      </c>
      <c r="C1948" s="1" t="s">
        <v>1520</v>
      </c>
      <c r="D1948">
        <f t="shared" si="152"/>
        <v>1947</v>
      </c>
      <c r="E1948">
        <v>1948</v>
      </c>
      <c r="F1948">
        <f t="shared" si="153"/>
        <v>1</v>
      </c>
      <c r="G1948" s="2" t="str">
        <f t="shared" si="154"/>
        <v/>
      </c>
      <c r="H1948" t="s">
        <v>1521</v>
      </c>
      <c r="I1948">
        <v>29965</v>
      </c>
      <c r="J1948">
        <v>1933</v>
      </c>
      <c r="K1948">
        <v>1937</v>
      </c>
      <c r="L1948" t="s">
        <v>158</v>
      </c>
      <c r="M1948" t="s">
        <v>40</v>
      </c>
      <c r="N1948">
        <v>448</v>
      </c>
      <c r="O1948">
        <v>5308</v>
      </c>
      <c r="P1948">
        <v>13</v>
      </c>
      <c r="Q1948" t="s">
        <v>1964</v>
      </c>
      <c r="BE1948" s="1"/>
      <c r="BK1948" s="2"/>
    </row>
    <row r="1949" ht="15" customHeight="1">
      <c r="A1949" t="str">
        <f t="shared" si="150"/>
        <v>2019_06_1948_2</v>
      </c>
      <c r="B1949" t="str">
        <f t="shared" si="151"/>
        <v>2019_06_31060</v>
      </c>
      <c r="C1949" s="1" t="s">
        <v>1520</v>
      </c>
      <c r="D1949">
        <f t="shared" si="152"/>
        <v>1948</v>
      </c>
      <c r="E1949">
        <v>1948</v>
      </c>
      <c r="F1949">
        <f t="shared" si="153"/>
        <v>2</v>
      </c>
      <c r="G1949" s="2" t="str">
        <f t="shared" si="154"/>
        <v/>
      </c>
      <c r="H1949" t="s">
        <v>1521</v>
      </c>
      <c r="I1949">
        <v>31060</v>
      </c>
      <c r="J1949">
        <v>1937</v>
      </c>
      <c r="K1949">
        <v>1933</v>
      </c>
      <c r="L1949" t="s">
        <v>31</v>
      </c>
      <c r="M1949" t="s">
        <v>40</v>
      </c>
      <c r="N1949">
        <v>372</v>
      </c>
      <c r="O1949">
        <v>5308</v>
      </c>
      <c r="P1949">
        <v>13</v>
      </c>
      <c r="Q1949" t="s">
        <v>1965</v>
      </c>
      <c r="BE1949" s="1"/>
      <c r="BK1949" s="2"/>
    </row>
    <row r="1950" ht="15" customHeight="1">
      <c r="A1950" t="str">
        <f t="shared" si="150"/>
        <v>2019_06_1948_3</v>
      </c>
      <c r="B1950" t="str">
        <f t="shared" si="151"/>
        <v>2019_06_31703</v>
      </c>
      <c r="C1950" s="1" t="s">
        <v>1520</v>
      </c>
      <c r="D1950">
        <f t="shared" si="152"/>
        <v>1949</v>
      </c>
      <c r="E1950">
        <v>1948</v>
      </c>
      <c r="F1950">
        <f t="shared" si="153"/>
        <v>3</v>
      </c>
      <c r="G1950" s="2" t="str">
        <f t="shared" si="154"/>
        <v/>
      </c>
      <c r="H1950" t="s">
        <v>1521</v>
      </c>
      <c r="I1950">
        <v>31703</v>
      </c>
      <c r="J1950">
        <v>1933</v>
      </c>
      <c r="K1950">
        <v>1937</v>
      </c>
      <c r="L1950" t="s">
        <v>31</v>
      </c>
      <c r="M1950" t="s">
        <v>40</v>
      </c>
      <c r="N1950">
        <v>574</v>
      </c>
      <c r="O1950">
        <v>5308</v>
      </c>
      <c r="P1950">
        <v>13</v>
      </c>
      <c r="Q1950" t="s">
        <v>1966</v>
      </c>
      <c r="BE1950" s="1"/>
      <c r="BK1950" s="2"/>
    </row>
    <row r="1951" ht="15" customHeight="1">
      <c r="A1951" t="str">
        <f t="shared" si="150"/>
        <v>2019_06_1948_4</v>
      </c>
      <c r="B1951" t="str">
        <f t="shared" si="151"/>
        <v>2019_06_33015</v>
      </c>
      <c r="C1951" s="1" t="s">
        <v>1520</v>
      </c>
      <c r="D1951">
        <f t="shared" si="152"/>
        <v>1950</v>
      </c>
      <c r="E1951">
        <v>1948</v>
      </c>
      <c r="F1951">
        <f t="shared" si="153"/>
        <v>4</v>
      </c>
      <c r="G1951" s="2" t="str">
        <f t="shared" si="154"/>
        <v/>
      </c>
      <c r="H1951" t="s">
        <v>1521</v>
      </c>
      <c r="I1951">
        <v>33015</v>
      </c>
      <c r="J1951">
        <v>1937</v>
      </c>
      <c r="K1951">
        <v>1933</v>
      </c>
      <c r="L1951" t="s">
        <v>31</v>
      </c>
      <c r="M1951" t="s">
        <v>40</v>
      </c>
      <c r="N1951">
        <v>516</v>
      </c>
      <c r="O1951">
        <v>5308</v>
      </c>
      <c r="P1951">
        <v>13</v>
      </c>
      <c r="Q1951" t="s">
        <v>1967</v>
      </c>
      <c r="BE1951" s="1"/>
      <c r="BK1951" s="2"/>
    </row>
    <row r="1952" ht="15" customHeight="1">
      <c r="A1952" t="str">
        <f t="shared" si="150"/>
        <v>2019_06_1948_5</v>
      </c>
      <c r="B1952" t="str">
        <f t="shared" si="151"/>
        <v>2019_06_34178</v>
      </c>
      <c r="C1952" s="1" t="s">
        <v>1520</v>
      </c>
      <c r="D1952">
        <f t="shared" si="152"/>
        <v>1951</v>
      </c>
      <c r="E1952">
        <v>1948</v>
      </c>
      <c r="F1952">
        <f t="shared" si="153"/>
        <v>5</v>
      </c>
      <c r="G1952" s="2" t="str">
        <f t="shared" si="154"/>
        <v/>
      </c>
      <c r="H1952" t="s">
        <v>1521</v>
      </c>
      <c r="I1952">
        <v>34178</v>
      </c>
      <c r="J1952">
        <v>1933</v>
      </c>
      <c r="K1952">
        <v>1937</v>
      </c>
      <c r="L1952" t="s">
        <v>31</v>
      </c>
      <c r="M1952" t="s">
        <v>40</v>
      </c>
      <c r="N1952">
        <v>583</v>
      </c>
      <c r="O1952">
        <v>5308</v>
      </c>
      <c r="P1952">
        <v>13</v>
      </c>
      <c r="Q1952" t="s">
        <v>1968</v>
      </c>
      <c r="BE1952" s="1"/>
      <c r="BK1952" s="2"/>
    </row>
    <row r="1953" ht="15" customHeight="1">
      <c r="A1953" t="str">
        <f t="shared" si="150"/>
        <v>2019_06_1948_6</v>
      </c>
      <c r="B1953" t="str">
        <f t="shared" si="151"/>
        <v>2019_06_34234</v>
      </c>
      <c r="C1953" s="1" t="s">
        <v>1520</v>
      </c>
      <c r="D1953">
        <f t="shared" si="152"/>
        <v>1952</v>
      </c>
      <c r="E1953">
        <v>1948</v>
      </c>
      <c r="F1953">
        <f t="shared" si="153"/>
        <v>6</v>
      </c>
      <c r="G1953" s="2" t="str">
        <f t="shared" si="154"/>
        <v/>
      </c>
      <c r="H1953" t="s">
        <v>1521</v>
      </c>
      <c r="I1953">
        <v>34234</v>
      </c>
      <c r="J1953">
        <v>1937</v>
      </c>
      <c r="K1953">
        <v>1933</v>
      </c>
      <c r="L1953" t="s">
        <v>31</v>
      </c>
      <c r="M1953" t="s">
        <v>40</v>
      </c>
      <c r="N1953">
        <v>679</v>
      </c>
      <c r="O1953">
        <v>5308</v>
      </c>
      <c r="P1953">
        <v>13</v>
      </c>
      <c r="Q1953" t="s">
        <v>1969</v>
      </c>
      <c r="BE1953" s="1"/>
      <c r="BK1953" s="2"/>
    </row>
    <row r="1954" ht="15" customHeight="1">
      <c r="A1954" t="str">
        <f t="shared" si="150"/>
        <v>2019_06_1948_7</v>
      </c>
      <c r="B1954" t="str">
        <f t="shared" si="151"/>
        <v>2019_06_34572</v>
      </c>
      <c r="C1954" s="1" t="s">
        <v>1520</v>
      </c>
      <c r="D1954">
        <f t="shared" si="152"/>
        <v>1953</v>
      </c>
      <c r="E1954">
        <v>1948</v>
      </c>
      <c r="F1954">
        <f t="shared" si="153"/>
        <v>7</v>
      </c>
      <c r="G1954" s="2" t="str">
        <f t="shared" si="154"/>
        <v/>
      </c>
      <c r="H1954" t="s">
        <v>1521</v>
      </c>
      <c r="I1954">
        <v>34572</v>
      </c>
      <c r="J1954">
        <v>1933</v>
      </c>
      <c r="K1954">
        <v>1937</v>
      </c>
      <c r="L1954" t="s">
        <v>31</v>
      </c>
      <c r="M1954" t="s">
        <v>40</v>
      </c>
      <c r="N1954">
        <v>449</v>
      </c>
      <c r="O1954">
        <v>5308</v>
      </c>
      <c r="P1954">
        <v>13</v>
      </c>
      <c r="Q1954" t="s">
        <v>1970</v>
      </c>
      <c r="BE1954" s="1"/>
      <c r="BK1954" s="2"/>
    </row>
    <row r="1955" ht="15" customHeight="1">
      <c r="A1955" t="str">
        <f t="shared" si="150"/>
        <v>2019_06_1948_8</v>
      </c>
      <c r="B1955" t="str">
        <f t="shared" si="151"/>
        <v>2019_06_34603</v>
      </c>
      <c r="C1955" s="1" t="s">
        <v>1520</v>
      </c>
      <c r="D1955">
        <f t="shared" si="152"/>
        <v>1954</v>
      </c>
      <c r="E1955">
        <v>1948</v>
      </c>
      <c r="F1955">
        <f t="shared" si="153"/>
        <v>8</v>
      </c>
      <c r="G1955" s="2" t="str">
        <f t="shared" si="154"/>
        <v>x</v>
      </c>
      <c r="H1955" t="s">
        <v>1521</v>
      </c>
      <c r="I1955">
        <v>34603</v>
      </c>
      <c r="J1955">
        <v>1937</v>
      </c>
      <c r="K1955">
        <v>1933</v>
      </c>
      <c r="L1955" t="s">
        <v>40</v>
      </c>
      <c r="M1955" t="s">
        <v>40</v>
      </c>
      <c r="N1955">
        <v>533</v>
      </c>
      <c r="O1955">
        <v>5308</v>
      </c>
      <c r="P1955">
        <v>13</v>
      </c>
      <c r="Q1955" t="s">
        <v>1971</v>
      </c>
      <c r="BE1955" s="1"/>
      <c r="BK1955" s="2"/>
    </row>
    <row r="1956" ht="15" customHeight="1">
      <c r="A1956" t="str">
        <f t="shared" si="150"/>
        <v>2019_06_1978_1</v>
      </c>
      <c r="B1956" t="str">
        <f t="shared" si="151"/>
        <v>2019_06_29972</v>
      </c>
      <c r="C1956" s="1" t="s">
        <v>1520</v>
      </c>
      <c r="D1956">
        <f t="shared" si="152"/>
        <v>1955</v>
      </c>
      <c r="E1956">
        <v>1978</v>
      </c>
      <c r="F1956">
        <f t="shared" si="153"/>
        <v>1</v>
      </c>
      <c r="G1956" s="2" t="str">
        <f t="shared" si="154"/>
        <v/>
      </c>
      <c r="H1956" t="s">
        <v>1521</v>
      </c>
      <c r="I1956">
        <v>29972</v>
      </c>
      <c r="J1956">
        <v>1963</v>
      </c>
      <c r="K1956">
        <v>1967</v>
      </c>
      <c r="L1956" t="s">
        <v>19</v>
      </c>
      <c r="M1956" t="s">
        <v>20</v>
      </c>
      <c r="N1956">
        <v>701</v>
      </c>
      <c r="O1956">
        <v>3673</v>
      </c>
      <c r="P1956">
        <v>13</v>
      </c>
      <c r="Q1956" t="s">
        <v>1972</v>
      </c>
      <c r="BE1956" s="1"/>
      <c r="BK1956" s="2"/>
    </row>
    <row r="1957" ht="15" customHeight="1">
      <c r="A1957" t="str">
        <f t="shared" si="150"/>
        <v>2019_06_1978_2</v>
      </c>
      <c r="B1957" t="str">
        <f t="shared" si="151"/>
        <v>2019_06_31883</v>
      </c>
      <c r="C1957" s="1" t="s">
        <v>1520</v>
      </c>
      <c r="D1957">
        <f t="shared" si="152"/>
        <v>1956</v>
      </c>
      <c r="E1957">
        <v>1978</v>
      </c>
      <c r="F1957">
        <f t="shared" si="153"/>
        <v>2</v>
      </c>
      <c r="G1957" s="2" t="str">
        <f t="shared" si="154"/>
        <v/>
      </c>
      <c r="H1957" t="s">
        <v>1521</v>
      </c>
      <c r="I1957">
        <v>31883</v>
      </c>
      <c r="J1957">
        <v>1967</v>
      </c>
      <c r="K1957">
        <v>1963</v>
      </c>
      <c r="L1957" t="s">
        <v>31</v>
      </c>
      <c r="M1957" t="s">
        <v>20</v>
      </c>
      <c r="N1957">
        <v>449</v>
      </c>
      <c r="O1957">
        <v>3673</v>
      </c>
      <c r="P1957">
        <v>13</v>
      </c>
      <c r="Q1957" t="s">
        <v>1973</v>
      </c>
      <c r="BE1957" s="1"/>
      <c r="BK1957" s="2"/>
    </row>
    <row r="1958" ht="15" customHeight="1">
      <c r="A1958" t="str">
        <f t="shared" si="150"/>
        <v>2019_06_1978_3</v>
      </c>
      <c r="B1958" t="str">
        <f t="shared" si="151"/>
        <v>2019_06_32753</v>
      </c>
      <c r="C1958" s="1" t="s">
        <v>1520</v>
      </c>
      <c r="D1958">
        <f t="shared" si="152"/>
        <v>1957</v>
      </c>
      <c r="E1958">
        <v>1978</v>
      </c>
      <c r="F1958">
        <f t="shared" si="153"/>
        <v>3</v>
      </c>
      <c r="G1958" s="2" t="str">
        <f t="shared" si="154"/>
        <v/>
      </c>
      <c r="H1958" t="s">
        <v>1521</v>
      </c>
      <c r="I1958">
        <v>32753</v>
      </c>
      <c r="J1958">
        <v>1963</v>
      </c>
      <c r="K1958">
        <v>1967</v>
      </c>
      <c r="L1958" t="s">
        <v>31</v>
      </c>
      <c r="M1958" t="s">
        <v>20</v>
      </c>
      <c r="N1958">
        <v>857</v>
      </c>
      <c r="O1958">
        <v>3673</v>
      </c>
      <c r="P1958">
        <v>13</v>
      </c>
      <c r="Q1958" t="s">
        <v>1974</v>
      </c>
      <c r="BE1958" s="1"/>
      <c r="BK1958" s="2"/>
    </row>
    <row r="1959" ht="15" customHeight="1">
      <c r="A1959" t="str">
        <f t="shared" si="150"/>
        <v>2019_06_1978_4</v>
      </c>
      <c r="B1959" t="str">
        <f t="shared" si="151"/>
        <v>2019_06_32767</v>
      </c>
      <c r="C1959" s="1" t="s">
        <v>1520</v>
      </c>
      <c r="D1959">
        <f t="shared" si="152"/>
        <v>1958</v>
      </c>
      <c r="E1959">
        <v>1978</v>
      </c>
      <c r="F1959">
        <f t="shared" si="153"/>
        <v>4</v>
      </c>
      <c r="G1959" s="2" t="str">
        <f t="shared" si="154"/>
        <v/>
      </c>
      <c r="H1959" t="s">
        <v>1521</v>
      </c>
      <c r="I1959">
        <v>32767</v>
      </c>
      <c r="J1959">
        <v>1967</v>
      </c>
      <c r="K1959">
        <v>1963</v>
      </c>
      <c r="L1959" t="s">
        <v>31</v>
      </c>
      <c r="M1959" t="s">
        <v>20</v>
      </c>
      <c r="N1959">
        <v>186</v>
      </c>
      <c r="O1959">
        <v>3673</v>
      </c>
      <c r="P1959">
        <v>13</v>
      </c>
      <c r="Q1959" t="s">
        <v>1975</v>
      </c>
      <c r="BE1959" s="1"/>
      <c r="BK1959" s="2"/>
    </row>
    <row r="1960" ht="15" customHeight="1">
      <c r="A1960" t="str">
        <f t="shared" si="150"/>
        <v>2019_06_1978_5</v>
      </c>
      <c r="B1960" t="str">
        <f t="shared" si="151"/>
        <v>2019_06_32988</v>
      </c>
      <c r="C1960" s="1" t="s">
        <v>1520</v>
      </c>
      <c r="D1960">
        <f t="shared" si="152"/>
        <v>1959</v>
      </c>
      <c r="E1960">
        <v>1978</v>
      </c>
      <c r="F1960">
        <f t="shared" si="153"/>
        <v>5</v>
      </c>
      <c r="G1960" s="2" t="str">
        <f t="shared" si="154"/>
        <v/>
      </c>
      <c r="H1960" t="s">
        <v>1521</v>
      </c>
      <c r="I1960">
        <v>32988</v>
      </c>
      <c r="J1960">
        <v>1963</v>
      </c>
      <c r="K1960">
        <v>1967</v>
      </c>
      <c r="L1960" t="s">
        <v>31</v>
      </c>
      <c r="M1960" t="s">
        <v>20</v>
      </c>
      <c r="N1960">
        <v>350</v>
      </c>
      <c r="O1960">
        <v>3673</v>
      </c>
      <c r="P1960">
        <v>13</v>
      </c>
      <c r="Q1960" t="s">
        <v>1976</v>
      </c>
      <c r="BE1960" s="1"/>
      <c r="BK1960" s="2"/>
    </row>
    <row r="1961" ht="15" customHeight="1">
      <c r="A1961" t="str">
        <f t="shared" si="150"/>
        <v>2019_06_1978_6</v>
      </c>
      <c r="B1961" t="str">
        <f t="shared" si="151"/>
        <v>2019_06_33593</v>
      </c>
      <c r="C1961" s="1" t="s">
        <v>1520</v>
      </c>
      <c r="D1961">
        <f t="shared" si="152"/>
        <v>1960</v>
      </c>
      <c r="E1961">
        <v>1978</v>
      </c>
      <c r="F1961">
        <f t="shared" si="153"/>
        <v>6</v>
      </c>
      <c r="G1961" s="2" t="str">
        <f t="shared" si="154"/>
        <v/>
      </c>
      <c r="H1961" t="s">
        <v>1521</v>
      </c>
      <c r="I1961">
        <v>33593</v>
      </c>
      <c r="J1961">
        <v>1967</v>
      </c>
      <c r="K1961">
        <v>1963</v>
      </c>
      <c r="L1961" t="s">
        <v>31</v>
      </c>
      <c r="M1961" t="s">
        <v>20</v>
      </c>
      <c r="N1961">
        <v>162</v>
      </c>
      <c r="O1961">
        <v>3673</v>
      </c>
      <c r="P1961">
        <v>13</v>
      </c>
      <c r="Q1961" t="s">
        <v>1977</v>
      </c>
      <c r="BE1961" s="1"/>
      <c r="BK1961" s="2"/>
    </row>
    <row r="1962" ht="15" customHeight="1">
      <c r="A1962" t="str">
        <f t="shared" si="150"/>
        <v>2019_06_1978_7</v>
      </c>
      <c r="B1962" t="str">
        <f t="shared" si="151"/>
        <v>2019_06_33806</v>
      </c>
      <c r="C1962" s="1" t="s">
        <v>1520</v>
      </c>
      <c r="D1962">
        <f t="shared" si="152"/>
        <v>1961</v>
      </c>
      <c r="E1962">
        <v>1978</v>
      </c>
      <c r="F1962">
        <f t="shared" si="153"/>
        <v>7</v>
      </c>
      <c r="G1962" s="2" t="str">
        <f t="shared" si="154"/>
        <v/>
      </c>
      <c r="H1962" t="s">
        <v>1521</v>
      </c>
      <c r="I1962">
        <v>33806</v>
      </c>
      <c r="J1962">
        <v>1963</v>
      </c>
      <c r="K1962">
        <v>1967</v>
      </c>
      <c r="L1962" t="s">
        <v>31</v>
      </c>
      <c r="M1962" t="s">
        <v>20</v>
      </c>
      <c r="N1962">
        <v>259</v>
      </c>
      <c r="O1962">
        <v>3673</v>
      </c>
      <c r="P1962">
        <v>13</v>
      </c>
      <c r="Q1962" t="s">
        <v>1978</v>
      </c>
      <c r="BE1962" s="1"/>
      <c r="BK1962" s="2"/>
    </row>
    <row r="1963" ht="15" customHeight="1">
      <c r="A1963" t="str">
        <f t="shared" si="150"/>
        <v>2019_06_1978_8</v>
      </c>
      <c r="B1963" t="str">
        <f t="shared" si="151"/>
        <v>2019_06_33814</v>
      </c>
      <c r="C1963" s="1" t="s">
        <v>1520</v>
      </c>
      <c r="D1963">
        <f t="shared" si="152"/>
        <v>1962</v>
      </c>
      <c r="E1963">
        <v>1978</v>
      </c>
      <c r="F1963">
        <f t="shared" si="153"/>
        <v>8</v>
      </c>
      <c r="G1963" s="2" t="str">
        <f t="shared" si="154"/>
        <v/>
      </c>
      <c r="H1963" t="s">
        <v>1521</v>
      </c>
      <c r="I1963">
        <v>33814</v>
      </c>
      <c r="J1963">
        <v>1967</v>
      </c>
      <c r="K1963">
        <v>1963</v>
      </c>
      <c r="L1963" t="s">
        <v>31</v>
      </c>
      <c r="M1963" t="s">
        <v>20</v>
      </c>
      <c r="N1963">
        <v>50</v>
      </c>
      <c r="O1963">
        <v>3673</v>
      </c>
      <c r="P1963">
        <v>13</v>
      </c>
      <c r="Q1963" t="s">
        <v>1979</v>
      </c>
      <c r="BE1963" s="1"/>
      <c r="BK1963" s="2"/>
    </row>
    <row r="1964" ht="15" customHeight="1">
      <c r="A1964" t="str">
        <f t="shared" si="150"/>
        <v>2019_06_1978_9</v>
      </c>
      <c r="B1964" t="str">
        <f t="shared" si="151"/>
        <v>2019_06_33819</v>
      </c>
      <c r="C1964" s="1" t="s">
        <v>1520</v>
      </c>
      <c r="D1964">
        <f t="shared" si="152"/>
        <v>1963</v>
      </c>
      <c r="E1964">
        <v>1978</v>
      </c>
      <c r="F1964">
        <f t="shared" si="153"/>
        <v>9</v>
      </c>
      <c r="G1964" s="2" t="str">
        <f t="shared" si="154"/>
        <v/>
      </c>
      <c r="H1964" t="s">
        <v>1521</v>
      </c>
      <c r="I1964">
        <v>33819</v>
      </c>
      <c r="J1964">
        <v>1963</v>
      </c>
      <c r="K1964">
        <v>1967</v>
      </c>
      <c r="L1964" t="s">
        <v>31</v>
      </c>
      <c r="M1964" t="s">
        <v>20</v>
      </c>
      <c r="N1964">
        <v>117</v>
      </c>
      <c r="O1964">
        <v>3673</v>
      </c>
      <c r="P1964">
        <v>13</v>
      </c>
      <c r="Q1964" t="s">
        <v>1980</v>
      </c>
      <c r="BE1964" s="1"/>
      <c r="BK1964" s="2"/>
    </row>
    <row r="1965" ht="15" customHeight="1">
      <c r="A1965" t="str">
        <f t="shared" si="150"/>
        <v>2019_06_1978_10</v>
      </c>
      <c r="B1965" t="str">
        <f t="shared" si="151"/>
        <v>2019_06_33911</v>
      </c>
      <c r="C1965" s="1" t="s">
        <v>1520</v>
      </c>
      <c r="D1965">
        <f t="shared" si="152"/>
        <v>1964</v>
      </c>
      <c r="E1965">
        <v>1978</v>
      </c>
      <c r="F1965">
        <f t="shared" si="153"/>
        <v>10</v>
      </c>
      <c r="G1965" s="2" t="str">
        <f t="shared" si="154"/>
        <v>x</v>
      </c>
      <c r="H1965" t="s">
        <v>1521</v>
      </c>
      <c r="I1965">
        <v>33911</v>
      </c>
      <c r="J1965">
        <v>1967</v>
      </c>
      <c r="K1965">
        <v>1963</v>
      </c>
      <c r="L1965" t="s">
        <v>20</v>
      </c>
      <c r="M1965" t="s">
        <v>20</v>
      </c>
      <c r="N1965">
        <v>26</v>
      </c>
      <c r="O1965">
        <v>3673</v>
      </c>
      <c r="P1965">
        <v>13</v>
      </c>
      <c r="Q1965" t="s">
        <v>1981</v>
      </c>
      <c r="BE1965" s="1"/>
      <c r="BK1965" s="2"/>
    </row>
    <row r="1966" ht="15" customHeight="1">
      <c r="A1966" t="str">
        <f t="shared" si="150"/>
        <v>2019_06_2008_1</v>
      </c>
      <c r="B1966" t="str">
        <f t="shared" si="151"/>
        <v>2019_06_30351</v>
      </c>
      <c r="C1966" s="1" t="s">
        <v>1520</v>
      </c>
      <c r="D1966">
        <f t="shared" si="152"/>
        <v>1965</v>
      </c>
      <c r="E1966">
        <v>2008</v>
      </c>
      <c r="F1966">
        <f t="shared" si="153"/>
        <v>1</v>
      </c>
      <c r="G1966" s="2" t="str">
        <f t="shared" si="154"/>
        <v/>
      </c>
      <c r="H1966" t="s">
        <v>1521</v>
      </c>
      <c r="I1966">
        <v>30351</v>
      </c>
      <c r="J1966">
        <v>1993</v>
      </c>
      <c r="K1966">
        <v>1997</v>
      </c>
      <c r="L1966" t="s">
        <v>19</v>
      </c>
      <c r="M1966" t="s">
        <v>40</v>
      </c>
      <c r="N1966">
        <v>794</v>
      </c>
      <c r="O1966">
        <v>4363</v>
      </c>
      <c r="P1966">
        <v>8</v>
      </c>
      <c r="Q1966" t="s">
        <v>1982</v>
      </c>
      <c r="BE1966" s="1"/>
      <c r="BK1966" s="2"/>
    </row>
    <row r="1967" ht="15" customHeight="1">
      <c r="A1967" t="str">
        <f t="shared" si="150"/>
        <v>2019_06_2008_2</v>
      </c>
      <c r="B1967" t="str">
        <f t="shared" si="151"/>
        <v>2019_06_31441</v>
      </c>
      <c r="C1967" s="1" t="s">
        <v>1520</v>
      </c>
      <c r="D1967">
        <f t="shared" si="152"/>
        <v>1966</v>
      </c>
      <c r="E1967">
        <v>2008</v>
      </c>
      <c r="F1967">
        <f t="shared" si="153"/>
        <v>2</v>
      </c>
      <c r="G1967" s="2" t="str">
        <f t="shared" si="154"/>
        <v/>
      </c>
      <c r="H1967" t="s">
        <v>1521</v>
      </c>
      <c r="I1967">
        <v>31441</v>
      </c>
      <c r="J1967">
        <v>1997</v>
      </c>
      <c r="K1967">
        <v>1993</v>
      </c>
      <c r="L1967" t="s">
        <v>31</v>
      </c>
      <c r="M1967" t="s">
        <v>40</v>
      </c>
      <c r="N1967">
        <v>261</v>
      </c>
      <c r="O1967">
        <v>4363</v>
      </c>
      <c r="P1967">
        <v>8</v>
      </c>
      <c r="Q1967" t="s">
        <v>1983</v>
      </c>
      <c r="BE1967" s="1"/>
      <c r="BK1967" s="2"/>
    </row>
    <row r="1968" ht="15" customHeight="1">
      <c r="A1968" t="str">
        <f t="shared" si="150"/>
        <v>2019_06_2008_3</v>
      </c>
      <c r="B1968" t="str">
        <f t="shared" si="151"/>
        <v>2019_06_32152</v>
      </c>
      <c r="C1968" s="1" t="s">
        <v>1520</v>
      </c>
      <c r="D1968">
        <f t="shared" si="152"/>
        <v>1967</v>
      </c>
      <c r="E1968">
        <v>2008</v>
      </c>
      <c r="F1968">
        <f t="shared" si="153"/>
        <v>3</v>
      </c>
      <c r="G1968" s="2" t="str">
        <f t="shared" si="154"/>
        <v/>
      </c>
      <c r="H1968" t="s">
        <v>1521</v>
      </c>
      <c r="I1968">
        <v>32152</v>
      </c>
      <c r="J1968">
        <v>1993</v>
      </c>
      <c r="K1968">
        <v>1997</v>
      </c>
      <c r="L1968" t="s">
        <v>31</v>
      </c>
      <c r="M1968" t="s">
        <v>40</v>
      </c>
      <c r="N1968">
        <v>628</v>
      </c>
      <c r="O1968">
        <v>4363</v>
      </c>
      <c r="P1968">
        <v>8</v>
      </c>
      <c r="Q1968" t="s">
        <v>1984</v>
      </c>
      <c r="BE1968" s="1"/>
      <c r="BK1968" s="2"/>
    </row>
    <row r="1969" ht="15" customHeight="1">
      <c r="A1969" t="str">
        <f t="shared" si="150"/>
        <v>2019_06_2008_4</v>
      </c>
      <c r="B1969" t="str">
        <f t="shared" si="151"/>
        <v>2019_06_34224</v>
      </c>
      <c r="C1969" s="1" t="s">
        <v>1520</v>
      </c>
      <c r="D1969">
        <f t="shared" si="152"/>
        <v>1968</v>
      </c>
      <c r="E1969">
        <v>2008</v>
      </c>
      <c r="F1969">
        <f t="shared" si="153"/>
        <v>4</v>
      </c>
      <c r="G1969" s="2" t="str">
        <f t="shared" si="154"/>
        <v/>
      </c>
      <c r="H1969" t="s">
        <v>1521</v>
      </c>
      <c r="I1969">
        <v>34224</v>
      </c>
      <c r="J1969">
        <v>1997</v>
      </c>
      <c r="K1969">
        <v>1993</v>
      </c>
      <c r="L1969" t="s">
        <v>31</v>
      </c>
      <c r="M1969" t="s">
        <v>40</v>
      </c>
      <c r="N1969">
        <v>332</v>
      </c>
      <c r="O1969">
        <v>4363</v>
      </c>
      <c r="P1969">
        <v>8</v>
      </c>
      <c r="Q1969" t="s">
        <v>1985</v>
      </c>
      <c r="BE1969" s="1"/>
      <c r="BK1969" s="2"/>
    </row>
    <row r="1970" ht="15" customHeight="1">
      <c r="A1970" t="str">
        <f t="shared" si="150"/>
        <v>2019_06_2008_5</v>
      </c>
      <c r="B1970" t="str">
        <f t="shared" si="151"/>
        <v>2019_06_34502</v>
      </c>
      <c r="C1970" s="1" t="s">
        <v>1520</v>
      </c>
      <c r="D1970">
        <f t="shared" si="152"/>
        <v>1969</v>
      </c>
      <c r="E1970">
        <v>2008</v>
      </c>
      <c r="F1970">
        <f t="shared" si="153"/>
        <v>5</v>
      </c>
      <c r="G1970" s="2" t="str">
        <f t="shared" si="154"/>
        <v/>
      </c>
      <c r="H1970" t="s">
        <v>1521</v>
      </c>
      <c r="I1970">
        <v>34502</v>
      </c>
      <c r="J1970">
        <v>1993</v>
      </c>
      <c r="K1970">
        <v>1997</v>
      </c>
      <c r="L1970" t="s">
        <v>31</v>
      </c>
      <c r="M1970" t="s">
        <v>40</v>
      </c>
      <c r="N1970">
        <v>1190</v>
      </c>
      <c r="O1970">
        <v>4363</v>
      </c>
      <c r="P1970">
        <v>8</v>
      </c>
      <c r="Q1970" t="s">
        <v>1986</v>
      </c>
      <c r="BE1970" s="1"/>
      <c r="BK1970" s="2"/>
    </row>
    <row r="1971" ht="15" customHeight="1">
      <c r="A1971" t="str">
        <f t="shared" si="150"/>
        <v>2019_06_2008_6</v>
      </c>
      <c r="B1971" t="str">
        <f t="shared" si="151"/>
        <v>2019_06_34586</v>
      </c>
      <c r="C1971" s="1" t="s">
        <v>1520</v>
      </c>
      <c r="D1971">
        <f t="shared" si="152"/>
        <v>1970</v>
      </c>
      <c r="E1971">
        <v>2008</v>
      </c>
      <c r="F1971">
        <f t="shared" si="153"/>
        <v>6</v>
      </c>
      <c r="G1971" s="2" t="str">
        <f t="shared" si="154"/>
        <v/>
      </c>
      <c r="H1971" t="s">
        <v>1521</v>
      </c>
      <c r="I1971">
        <v>34586</v>
      </c>
      <c r="J1971">
        <v>1997</v>
      </c>
      <c r="K1971">
        <v>1993</v>
      </c>
      <c r="L1971" t="s">
        <v>31</v>
      </c>
      <c r="M1971" t="s">
        <v>40</v>
      </c>
      <c r="N1971">
        <v>405</v>
      </c>
      <c r="O1971">
        <v>4363</v>
      </c>
      <c r="P1971">
        <v>8</v>
      </c>
      <c r="Q1971" t="s">
        <v>1987</v>
      </c>
      <c r="BE1971" s="1"/>
      <c r="BK1971" s="2"/>
    </row>
    <row r="1972" ht="15" customHeight="1">
      <c r="A1972" t="str">
        <f t="shared" si="150"/>
        <v>2019_06_2008_7</v>
      </c>
      <c r="B1972" t="str">
        <f t="shared" si="151"/>
        <v>2019_06_34699</v>
      </c>
      <c r="C1972" s="1" t="s">
        <v>1520</v>
      </c>
      <c r="D1972">
        <f t="shared" si="152"/>
        <v>1971</v>
      </c>
      <c r="E1972">
        <v>2008</v>
      </c>
      <c r="F1972">
        <f t="shared" si="153"/>
        <v>7</v>
      </c>
      <c r="G1972" s="2" t="str">
        <f t="shared" si="154"/>
        <v>x</v>
      </c>
      <c r="H1972" t="s">
        <v>1521</v>
      </c>
      <c r="I1972">
        <v>34699</v>
      </c>
      <c r="J1972">
        <v>1993</v>
      </c>
      <c r="K1972">
        <v>1997</v>
      </c>
      <c r="L1972" t="s">
        <v>40</v>
      </c>
      <c r="M1972" t="s">
        <v>40</v>
      </c>
      <c r="N1972">
        <v>732</v>
      </c>
      <c r="O1972">
        <v>4363</v>
      </c>
      <c r="P1972">
        <v>8</v>
      </c>
      <c r="Q1972" t="s">
        <v>1988</v>
      </c>
      <c r="BE1972" s="1"/>
      <c r="BK1972" s="2"/>
    </row>
    <row r="1973" ht="15" customHeight="1">
      <c r="A1973" t="str">
        <f t="shared" si="150"/>
        <v>2019_06_2038_1</v>
      </c>
      <c r="B1973" t="str">
        <f t="shared" si="151"/>
        <v>2019_06_29979</v>
      </c>
      <c r="C1973" s="1" t="s">
        <v>1520</v>
      </c>
      <c r="D1973">
        <f t="shared" si="152"/>
        <v>1972</v>
      </c>
      <c r="E1973">
        <v>2038</v>
      </c>
      <c r="F1973">
        <f t="shared" si="153"/>
        <v>1</v>
      </c>
      <c r="G1973" s="2" t="str">
        <f t="shared" si="154"/>
        <v/>
      </c>
      <c r="H1973" t="s">
        <v>1521</v>
      </c>
      <c r="I1973">
        <v>29979</v>
      </c>
      <c r="J1973">
        <v>2023</v>
      </c>
      <c r="K1973">
        <v>2027</v>
      </c>
      <c r="L1973" t="s">
        <v>19</v>
      </c>
      <c r="M1973" t="s">
        <v>20</v>
      </c>
      <c r="N1973">
        <v>594</v>
      </c>
      <c r="O1973">
        <v>3919</v>
      </c>
      <c r="P1973">
        <v>11</v>
      </c>
      <c r="Q1973" t="s">
        <v>1989</v>
      </c>
      <c r="BE1973" s="1"/>
      <c r="BK1973" s="2"/>
    </row>
    <row r="1974" ht="15" customHeight="1">
      <c r="A1974" t="str">
        <f t="shared" si="150"/>
        <v>2019_06_2038_2</v>
      </c>
      <c r="B1974" t="str">
        <f t="shared" si="151"/>
        <v>2019_06_30979</v>
      </c>
      <c r="C1974" s="1" t="s">
        <v>1520</v>
      </c>
      <c r="D1974">
        <f t="shared" si="152"/>
        <v>1973</v>
      </c>
      <c r="E1974">
        <v>2038</v>
      </c>
      <c r="F1974">
        <f t="shared" si="153"/>
        <v>2</v>
      </c>
      <c r="G1974" s="2" t="str">
        <f t="shared" si="154"/>
        <v/>
      </c>
      <c r="H1974" t="s">
        <v>1521</v>
      </c>
      <c r="I1974">
        <v>30979</v>
      </c>
      <c r="J1974">
        <v>2027</v>
      </c>
      <c r="K1974">
        <v>2023</v>
      </c>
      <c r="L1974" t="s">
        <v>31</v>
      </c>
      <c r="M1974" t="s">
        <v>20</v>
      </c>
      <c r="N1974">
        <v>703</v>
      </c>
      <c r="O1974">
        <v>3919</v>
      </c>
      <c r="P1974">
        <v>11</v>
      </c>
      <c r="Q1974" t="s">
        <v>1990</v>
      </c>
      <c r="BE1974" s="1"/>
      <c r="BK1974" s="2"/>
    </row>
    <row r="1975" ht="15" customHeight="1">
      <c r="A1975" t="str">
        <f t="shared" si="150"/>
        <v>2019_06_2038_3</v>
      </c>
      <c r="B1975" t="str">
        <f t="shared" si="151"/>
        <v>2019_06_31116</v>
      </c>
      <c r="C1975" s="1" t="s">
        <v>1520</v>
      </c>
      <c r="D1975">
        <f t="shared" si="152"/>
        <v>1974</v>
      </c>
      <c r="E1975">
        <v>2038</v>
      </c>
      <c r="F1975">
        <f t="shared" si="153"/>
        <v>3</v>
      </c>
      <c r="G1975" s="2" t="str">
        <f t="shared" si="154"/>
        <v/>
      </c>
      <c r="H1975" t="s">
        <v>1521</v>
      </c>
      <c r="I1975">
        <v>31116</v>
      </c>
      <c r="J1975">
        <v>2023</v>
      </c>
      <c r="K1975">
        <v>2027</v>
      </c>
      <c r="L1975" t="s">
        <v>31</v>
      </c>
      <c r="M1975" t="s">
        <v>20</v>
      </c>
      <c r="N1975">
        <v>675</v>
      </c>
      <c r="O1975">
        <v>3919</v>
      </c>
      <c r="P1975">
        <v>11</v>
      </c>
      <c r="Q1975" t="s">
        <v>1991</v>
      </c>
      <c r="BE1975" s="1"/>
      <c r="BK1975" s="2"/>
    </row>
    <row r="1976" ht="15" customHeight="1">
      <c r="A1976" t="str">
        <f t="shared" si="150"/>
        <v>2019_06_2038_4</v>
      </c>
      <c r="B1976" t="str">
        <f t="shared" si="151"/>
        <v>2019_06_31335</v>
      </c>
      <c r="C1976" s="1" t="s">
        <v>1520</v>
      </c>
      <c r="D1976">
        <f t="shared" si="152"/>
        <v>1975</v>
      </c>
      <c r="E1976">
        <v>2038</v>
      </c>
      <c r="F1976">
        <f t="shared" si="153"/>
        <v>4</v>
      </c>
      <c r="G1976" s="2" t="str">
        <f t="shared" si="154"/>
        <v/>
      </c>
      <c r="H1976" t="s">
        <v>1521</v>
      </c>
      <c r="I1976">
        <v>31335</v>
      </c>
      <c r="J1976">
        <v>2027</v>
      </c>
      <c r="K1976">
        <v>2023</v>
      </c>
      <c r="L1976" t="s">
        <v>31</v>
      </c>
      <c r="M1976" t="s">
        <v>20</v>
      </c>
      <c r="N1976">
        <v>477</v>
      </c>
      <c r="O1976">
        <v>3919</v>
      </c>
      <c r="P1976">
        <v>11</v>
      </c>
      <c r="Q1976" t="s">
        <v>1992</v>
      </c>
      <c r="BE1976" s="1"/>
      <c r="BK1976" s="2"/>
    </row>
    <row r="1977" ht="15" customHeight="1">
      <c r="A1977" t="str">
        <f t="shared" si="150"/>
        <v>2019_06_2038_5</v>
      </c>
      <c r="B1977" t="str">
        <f t="shared" si="151"/>
        <v>2019_06_31577</v>
      </c>
      <c r="C1977" s="1" t="s">
        <v>1520</v>
      </c>
      <c r="D1977">
        <f t="shared" si="152"/>
        <v>1976</v>
      </c>
      <c r="E1977">
        <v>2038</v>
      </c>
      <c r="F1977">
        <f t="shared" si="153"/>
        <v>5</v>
      </c>
      <c r="G1977" s="2" t="str">
        <f t="shared" si="154"/>
        <v/>
      </c>
      <c r="H1977" t="s">
        <v>1521</v>
      </c>
      <c r="I1977">
        <v>31577</v>
      </c>
      <c r="J1977">
        <v>2023</v>
      </c>
      <c r="K1977">
        <v>2027</v>
      </c>
      <c r="L1977" t="s">
        <v>31</v>
      </c>
      <c r="M1977" t="s">
        <v>20</v>
      </c>
      <c r="N1977">
        <v>500</v>
      </c>
      <c r="O1977">
        <v>3919</v>
      </c>
      <c r="P1977">
        <v>11</v>
      </c>
      <c r="Q1977" t="s">
        <v>1993</v>
      </c>
      <c r="BE1977" s="1"/>
      <c r="BK1977" s="2"/>
    </row>
    <row r="1978" ht="15" customHeight="1">
      <c r="A1978" t="str">
        <f t="shared" si="150"/>
        <v>2019_06_2038_6</v>
      </c>
      <c r="B1978" t="str">
        <f t="shared" si="151"/>
        <v>2019_06_32371</v>
      </c>
      <c r="C1978" s="1" t="s">
        <v>1520</v>
      </c>
      <c r="D1978">
        <f t="shared" si="152"/>
        <v>1977</v>
      </c>
      <c r="E1978">
        <v>2038</v>
      </c>
      <c r="F1978">
        <f t="shared" si="153"/>
        <v>6</v>
      </c>
      <c r="G1978" s="2" t="str">
        <f t="shared" si="154"/>
        <v/>
      </c>
      <c r="H1978" t="s">
        <v>1521</v>
      </c>
      <c r="I1978">
        <v>32371</v>
      </c>
      <c r="J1978">
        <v>2027</v>
      </c>
      <c r="K1978">
        <v>2023</v>
      </c>
      <c r="L1978" t="s">
        <v>31</v>
      </c>
      <c r="M1978" t="s">
        <v>20</v>
      </c>
      <c r="N1978">
        <v>303</v>
      </c>
      <c r="O1978">
        <v>3919</v>
      </c>
      <c r="P1978">
        <v>11</v>
      </c>
      <c r="Q1978" t="s">
        <v>1994</v>
      </c>
      <c r="BE1978" s="1"/>
      <c r="BK1978" s="2"/>
    </row>
    <row r="1979" ht="15" customHeight="1">
      <c r="A1979" t="str">
        <f t="shared" si="150"/>
        <v>2019_06_2038_7</v>
      </c>
      <c r="B1979" t="str">
        <f t="shared" si="151"/>
        <v>2019_06_33548</v>
      </c>
      <c r="C1979" s="1" t="s">
        <v>1520</v>
      </c>
      <c r="D1979">
        <f t="shared" si="152"/>
        <v>1978</v>
      </c>
      <c r="E1979">
        <v>2038</v>
      </c>
      <c r="F1979">
        <f t="shared" si="153"/>
        <v>7</v>
      </c>
      <c r="G1979" s="2" t="str">
        <f t="shared" si="154"/>
        <v/>
      </c>
      <c r="H1979" t="s">
        <v>1521</v>
      </c>
      <c r="I1979">
        <v>33548</v>
      </c>
      <c r="J1979">
        <v>2023</v>
      </c>
      <c r="K1979">
        <v>2027</v>
      </c>
      <c r="L1979" t="s">
        <v>31</v>
      </c>
      <c r="M1979" t="s">
        <v>20</v>
      </c>
      <c r="N1979">
        <v>472</v>
      </c>
      <c r="O1979">
        <v>3919</v>
      </c>
      <c r="P1979">
        <v>11</v>
      </c>
      <c r="Q1979" t="s">
        <v>1995</v>
      </c>
      <c r="BE1979" s="1"/>
      <c r="BK1979" s="2"/>
    </row>
    <row r="1980" ht="15" customHeight="1">
      <c r="A1980" t="str">
        <f t="shared" si="150"/>
        <v>2019_06_2038_8</v>
      </c>
      <c r="B1980" t="str">
        <f t="shared" si="151"/>
        <v>2019_06_33567</v>
      </c>
      <c r="C1980" s="1" t="s">
        <v>1520</v>
      </c>
      <c r="D1980">
        <f t="shared" si="152"/>
        <v>1979</v>
      </c>
      <c r="E1980">
        <v>2038</v>
      </c>
      <c r="F1980">
        <f t="shared" si="153"/>
        <v>8</v>
      </c>
      <c r="G1980" s="2" t="str">
        <f t="shared" si="154"/>
        <v>x</v>
      </c>
      <c r="H1980" t="s">
        <v>1521</v>
      </c>
      <c r="I1980">
        <v>33567</v>
      </c>
      <c r="J1980">
        <v>2027</v>
      </c>
      <c r="K1980">
        <v>2023</v>
      </c>
      <c r="L1980" t="s">
        <v>20</v>
      </c>
      <c r="M1980" t="s">
        <v>20</v>
      </c>
      <c r="N1980">
        <v>36</v>
      </c>
      <c r="O1980">
        <v>3919</v>
      </c>
      <c r="P1980">
        <v>11</v>
      </c>
      <c r="Q1980" t="s">
        <v>1996</v>
      </c>
      <c r="BE1980" s="1"/>
      <c r="BK1980" s="2"/>
    </row>
    <row r="1981" ht="15" customHeight="1">
      <c r="A1981" t="str">
        <f t="shared" si="150"/>
        <v>2019_06_2068_1</v>
      </c>
      <c r="B1981" t="str">
        <f t="shared" si="151"/>
        <v>2019_06_30450</v>
      </c>
      <c r="C1981" s="1" t="s">
        <v>1520</v>
      </c>
      <c r="D1981">
        <f t="shared" si="152"/>
        <v>1980</v>
      </c>
      <c r="E1981">
        <v>2068</v>
      </c>
      <c r="F1981">
        <f t="shared" si="153"/>
        <v>1</v>
      </c>
      <c r="G1981" s="2" t="str">
        <f t="shared" si="154"/>
        <v/>
      </c>
      <c r="H1981" t="s">
        <v>1521</v>
      </c>
      <c r="I1981">
        <v>30450</v>
      </c>
      <c r="J1981">
        <v>2053</v>
      </c>
      <c r="K1981">
        <v>2057</v>
      </c>
      <c r="L1981" t="s">
        <v>19</v>
      </c>
      <c r="M1981" t="s">
        <v>40</v>
      </c>
      <c r="N1981">
        <v>346</v>
      </c>
      <c r="O1981">
        <v>4365</v>
      </c>
      <c r="P1981">
        <v>10</v>
      </c>
      <c r="Q1981" t="s">
        <v>1997</v>
      </c>
      <c r="BE1981" s="1"/>
      <c r="BK1981" s="2"/>
    </row>
    <row r="1982" ht="15" customHeight="1">
      <c r="A1982" t="str">
        <f t="shared" si="150"/>
        <v>2019_06_2068_2</v>
      </c>
      <c r="B1982" t="str">
        <f t="shared" si="151"/>
        <v>2019_06_31374</v>
      </c>
      <c r="C1982" s="1" t="s">
        <v>1520</v>
      </c>
      <c r="D1982">
        <f t="shared" si="152"/>
        <v>1981</v>
      </c>
      <c r="E1982">
        <v>2068</v>
      </c>
      <c r="F1982">
        <f t="shared" si="153"/>
        <v>2</v>
      </c>
      <c r="G1982" s="2" t="str">
        <f t="shared" si="154"/>
        <v/>
      </c>
      <c r="H1982" t="s">
        <v>1521</v>
      </c>
      <c r="I1982">
        <v>31374</v>
      </c>
      <c r="J1982">
        <v>2057</v>
      </c>
      <c r="K1982">
        <v>2053</v>
      </c>
      <c r="L1982" t="s">
        <v>31</v>
      </c>
      <c r="M1982" t="s">
        <v>40</v>
      </c>
      <c r="N1982">
        <v>674</v>
      </c>
      <c r="O1982">
        <v>4365</v>
      </c>
      <c r="P1982">
        <v>10</v>
      </c>
      <c r="Q1982" t="s">
        <v>1998</v>
      </c>
      <c r="BE1982" s="1"/>
      <c r="BK1982" s="2"/>
    </row>
    <row r="1983" ht="15" customHeight="1">
      <c r="A1983" t="str">
        <f t="shared" si="150"/>
        <v>2019_06_2068_3</v>
      </c>
      <c r="B1983" t="str">
        <f t="shared" si="151"/>
        <v>2019_06_31575</v>
      </c>
      <c r="C1983" s="1" t="s">
        <v>1520</v>
      </c>
      <c r="D1983">
        <f t="shared" si="152"/>
        <v>1982</v>
      </c>
      <c r="E1983">
        <v>2068</v>
      </c>
      <c r="F1983">
        <f t="shared" si="153"/>
        <v>3</v>
      </c>
      <c r="G1983" s="2" t="str">
        <f t="shared" si="154"/>
        <v/>
      </c>
      <c r="H1983" t="s">
        <v>1521</v>
      </c>
      <c r="I1983">
        <v>31575</v>
      </c>
      <c r="J1983">
        <v>2053</v>
      </c>
      <c r="K1983">
        <v>2057</v>
      </c>
      <c r="L1983" t="s">
        <v>31</v>
      </c>
      <c r="M1983" t="s">
        <v>40</v>
      </c>
      <c r="N1983">
        <v>563</v>
      </c>
      <c r="O1983">
        <v>4365</v>
      </c>
      <c r="P1983">
        <v>10</v>
      </c>
      <c r="Q1983" t="s">
        <v>1999</v>
      </c>
      <c r="BE1983" s="1"/>
      <c r="BK1983" s="2"/>
    </row>
    <row r="1984" ht="15" customHeight="1">
      <c r="A1984" t="str">
        <f t="shared" si="150"/>
        <v>2019_06_2068_4</v>
      </c>
      <c r="B1984" t="str">
        <f t="shared" si="151"/>
        <v>2019_06_32748</v>
      </c>
      <c r="C1984" s="1" t="s">
        <v>1520</v>
      </c>
      <c r="D1984">
        <f t="shared" si="152"/>
        <v>1983</v>
      </c>
      <c r="E1984">
        <v>2068</v>
      </c>
      <c r="F1984">
        <f t="shared" si="153"/>
        <v>4</v>
      </c>
      <c r="G1984" s="2" t="str">
        <f t="shared" si="154"/>
        <v/>
      </c>
      <c r="H1984" t="s">
        <v>1521</v>
      </c>
      <c r="I1984">
        <v>32748</v>
      </c>
      <c r="J1984">
        <v>2057</v>
      </c>
      <c r="K1984">
        <v>2053</v>
      </c>
      <c r="L1984" t="s">
        <v>31</v>
      </c>
      <c r="M1984" t="s">
        <v>40</v>
      </c>
      <c r="N1984">
        <v>524</v>
      </c>
      <c r="O1984">
        <v>4365</v>
      </c>
      <c r="P1984">
        <v>10</v>
      </c>
      <c r="Q1984" t="s">
        <v>2000</v>
      </c>
      <c r="BE1984" s="1"/>
      <c r="BK1984" s="2"/>
    </row>
    <row r="1985" ht="15" customHeight="1">
      <c r="A1985" t="str">
        <f t="shared" si="150"/>
        <v>2019_06_2068_5</v>
      </c>
      <c r="B1985" t="str">
        <f t="shared" si="151"/>
        <v>2019_06_33071</v>
      </c>
      <c r="C1985" s="1" t="s">
        <v>1520</v>
      </c>
      <c r="D1985">
        <f t="shared" si="152"/>
        <v>1984</v>
      </c>
      <c r="E1985">
        <v>2068</v>
      </c>
      <c r="F1985">
        <f t="shared" si="153"/>
        <v>5</v>
      </c>
      <c r="G1985" s="2" t="str">
        <f t="shared" si="154"/>
        <v/>
      </c>
      <c r="H1985" t="s">
        <v>1521</v>
      </c>
      <c r="I1985">
        <v>33071</v>
      </c>
      <c r="J1985">
        <v>2053</v>
      </c>
      <c r="K1985">
        <v>2057</v>
      </c>
      <c r="L1985" t="s">
        <v>31</v>
      </c>
      <c r="M1985" t="s">
        <v>40</v>
      </c>
      <c r="N1985">
        <v>442</v>
      </c>
      <c r="O1985">
        <v>4365</v>
      </c>
      <c r="P1985">
        <v>10</v>
      </c>
      <c r="Q1985" t="s">
        <v>2001</v>
      </c>
      <c r="BE1985" s="1"/>
      <c r="BK1985" s="2"/>
    </row>
    <row r="1986" ht="15" customHeight="1">
      <c r="A1986" t="str">
        <f t="shared" ref="A1986:A2049" si="155">CONCATENATE($C1986,"_",$E1986,"_",$F1986)</f>
        <v>2019_06_2068_6</v>
      </c>
      <c r="B1986" t="str">
        <f t="shared" ref="B1986:B2049" si="156">CONCATENATE($C1986,"_",$I1986)</f>
        <v>2019_06_33953</v>
      </c>
      <c r="C1986" s="1" t="s">
        <v>1520</v>
      </c>
      <c r="D1986">
        <f t="shared" ref="D1986:D2049" si="157">IF(ISNUMBER($D1985),$D1985+1,1)</f>
        <v>1985</v>
      </c>
      <c r="E1986">
        <v>2068</v>
      </c>
      <c r="F1986">
        <f t="shared" ref="F1986:F2049" si="158">IF($E1986="","",IF($E1986=$E1985,$F1985+1,1))</f>
        <v>6</v>
      </c>
      <c r="G1986" s="2" t="str">
        <f t="shared" ref="G1986:G2049" si="159">IF($E1987=$E1986,"","x")</f>
        <v/>
      </c>
      <c r="H1986" t="s">
        <v>1521</v>
      </c>
      <c r="I1986">
        <v>33953</v>
      </c>
      <c r="J1986">
        <v>2057</v>
      </c>
      <c r="K1986">
        <v>2053</v>
      </c>
      <c r="L1986" t="s">
        <v>31</v>
      </c>
      <c r="M1986" t="s">
        <v>40</v>
      </c>
      <c r="N1986">
        <v>709</v>
      </c>
      <c r="O1986">
        <v>4365</v>
      </c>
      <c r="P1986">
        <v>10</v>
      </c>
      <c r="Q1986" t="s">
        <v>2002</v>
      </c>
      <c r="BE1986" s="1"/>
      <c r="BK1986" s="2"/>
    </row>
    <row r="1987" ht="15" customHeight="1">
      <c r="A1987" t="str">
        <f t="shared" si="155"/>
        <v>2019_06_2068_7</v>
      </c>
      <c r="B1987" t="str">
        <f t="shared" si="156"/>
        <v>2019_06_34084</v>
      </c>
      <c r="C1987" s="1" t="s">
        <v>1520</v>
      </c>
      <c r="D1987">
        <f t="shared" si="157"/>
        <v>1986</v>
      </c>
      <c r="E1987">
        <v>2068</v>
      </c>
      <c r="F1987">
        <f t="shared" si="158"/>
        <v>7</v>
      </c>
      <c r="G1987" s="2" t="str">
        <f t="shared" si="159"/>
        <v/>
      </c>
      <c r="H1987" t="s">
        <v>1521</v>
      </c>
      <c r="I1987">
        <v>34084</v>
      </c>
      <c r="J1987">
        <v>2053</v>
      </c>
      <c r="K1987">
        <v>2057</v>
      </c>
      <c r="L1987" t="s">
        <v>31</v>
      </c>
      <c r="M1987" t="s">
        <v>40</v>
      </c>
      <c r="N1987">
        <v>482</v>
      </c>
      <c r="O1987">
        <v>4365</v>
      </c>
      <c r="P1987">
        <v>10</v>
      </c>
      <c r="Q1987" t="s">
        <v>2003</v>
      </c>
      <c r="BE1987" s="1"/>
      <c r="BK1987" s="2"/>
    </row>
    <row r="1988" ht="15" customHeight="1">
      <c r="A1988" t="str">
        <f t="shared" si="155"/>
        <v>2019_06_2068_8</v>
      </c>
      <c r="B1988" t="str">
        <f t="shared" si="156"/>
        <v>2019_06_34477</v>
      </c>
      <c r="C1988" s="1" t="s">
        <v>1520</v>
      </c>
      <c r="D1988">
        <f t="shared" si="157"/>
        <v>1987</v>
      </c>
      <c r="E1988">
        <v>2068</v>
      </c>
      <c r="F1988">
        <f t="shared" si="158"/>
        <v>8</v>
      </c>
      <c r="G1988" s="2" t="str">
        <f t="shared" si="159"/>
        <v/>
      </c>
      <c r="H1988" t="s">
        <v>1521</v>
      </c>
      <c r="I1988">
        <v>34477</v>
      </c>
      <c r="J1988">
        <v>2057</v>
      </c>
      <c r="K1988">
        <v>2053</v>
      </c>
      <c r="L1988" t="s">
        <v>31</v>
      </c>
      <c r="M1988" t="s">
        <v>40</v>
      </c>
      <c r="N1988">
        <v>452</v>
      </c>
      <c r="O1988">
        <v>4365</v>
      </c>
      <c r="P1988">
        <v>10</v>
      </c>
      <c r="Q1988" t="s">
        <v>2004</v>
      </c>
      <c r="BE1988" s="1"/>
      <c r="BK1988" s="2"/>
    </row>
    <row r="1989" ht="15" customHeight="1">
      <c r="A1989" t="str">
        <f t="shared" si="155"/>
        <v>2019_06_2068_9</v>
      </c>
      <c r="B1989" t="str">
        <f t="shared" si="156"/>
        <v>2019_06_34600</v>
      </c>
      <c r="C1989" s="1" t="s">
        <v>1520</v>
      </c>
      <c r="D1989">
        <f t="shared" si="157"/>
        <v>1988</v>
      </c>
      <c r="E1989">
        <v>2068</v>
      </c>
      <c r="F1989">
        <f t="shared" si="158"/>
        <v>9</v>
      </c>
      <c r="G1989" s="2" t="str">
        <f t="shared" si="159"/>
        <v>x</v>
      </c>
      <c r="H1989" t="s">
        <v>1521</v>
      </c>
      <c r="I1989">
        <v>34600</v>
      </c>
      <c r="J1989">
        <v>2053</v>
      </c>
      <c r="K1989">
        <v>2057</v>
      </c>
      <c r="L1989" t="s">
        <v>40</v>
      </c>
      <c r="M1989" t="s">
        <v>40</v>
      </c>
      <c r="N1989">
        <v>152</v>
      </c>
      <c r="O1989">
        <v>4365</v>
      </c>
      <c r="P1989">
        <v>10</v>
      </c>
      <c r="Q1989" t="s">
        <v>2005</v>
      </c>
      <c r="BE1989" s="1"/>
      <c r="BK1989" s="2"/>
    </row>
    <row r="1990" ht="15" customHeight="1">
      <c r="A1990" t="str">
        <f t="shared" si="155"/>
        <v>2019_06_2098_1</v>
      </c>
      <c r="B1990" t="str">
        <f t="shared" si="156"/>
        <v>2019_06_30904</v>
      </c>
      <c r="C1990" s="1" t="s">
        <v>1520</v>
      </c>
      <c r="D1990">
        <f t="shared" si="157"/>
        <v>1989</v>
      </c>
      <c r="E1990">
        <v>2098</v>
      </c>
      <c r="F1990">
        <f t="shared" si="158"/>
        <v>1</v>
      </c>
      <c r="G1990" s="2" t="str">
        <f t="shared" si="159"/>
        <v/>
      </c>
      <c r="H1990" t="s">
        <v>1521</v>
      </c>
      <c r="I1990">
        <v>30904</v>
      </c>
      <c r="J1990">
        <v>2083</v>
      </c>
      <c r="K1990">
        <v>2087</v>
      </c>
      <c r="L1990" t="s">
        <v>19</v>
      </c>
      <c r="M1990" t="s">
        <v>20</v>
      </c>
      <c r="N1990">
        <v>736</v>
      </c>
      <c r="O1990">
        <v>3366</v>
      </c>
      <c r="P1990">
        <v>8</v>
      </c>
      <c r="Q1990" t="s">
        <v>2006</v>
      </c>
      <c r="BE1990" s="1"/>
      <c r="BK1990" s="2"/>
    </row>
    <row r="1991" ht="15" customHeight="1">
      <c r="A1991" t="str">
        <f t="shared" si="155"/>
        <v>2019_06_2098_2</v>
      </c>
      <c r="B1991" t="str">
        <f t="shared" si="156"/>
        <v>2019_06_31120</v>
      </c>
      <c r="C1991" s="1" t="s">
        <v>1520</v>
      </c>
      <c r="D1991">
        <f t="shared" si="157"/>
        <v>1990</v>
      </c>
      <c r="E1991">
        <v>2098</v>
      </c>
      <c r="F1991">
        <f t="shared" si="158"/>
        <v>2</v>
      </c>
      <c r="G1991" s="2" t="str">
        <f t="shared" si="159"/>
        <v/>
      </c>
      <c r="H1991" t="s">
        <v>1521</v>
      </c>
      <c r="I1991">
        <v>31120</v>
      </c>
      <c r="J1991">
        <v>2087</v>
      </c>
      <c r="K1991">
        <v>2083</v>
      </c>
      <c r="L1991" t="s">
        <v>31</v>
      </c>
      <c r="M1991" t="s">
        <v>20</v>
      </c>
      <c r="N1991">
        <v>380</v>
      </c>
      <c r="O1991">
        <v>3366</v>
      </c>
      <c r="P1991">
        <v>8</v>
      </c>
      <c r="Q1991" t="s">
        <v>2007</v>
      </c>
      <c r="BE1991" s="1"/>
      <c r="BK1991" s="2"/>
    </row>
    <row r="1992" ht="15" customHeight="1">
      <c r="A1992" t="str">
        <f t="shared" si="155"/>
        <v>2019_06_2098_3</v>
      </c>
      <c r="B1992" t="str">
        <f t="shared" si="156"/>
        <v>2019_06_31143</v>
      </c>
      <c r="C1992" s="1" t="s">
        <v>1520</v>
      </c>
      <c r="D1992">
        <f t="shared" si="157"/>
        <v>1991</v>
      </c>
      <c r="E1992">
        <v>2098</v>
      </c>
      <c r="F1992">
        <f t="shared" si="158"/>
        <v>3</v>
      </c>
      <c r="G1992" s="2" t="str">
        <f t="shared" si="159"/>
        <v/>
      </c>
      <c r="H1992" t="s">
        <v>1521</v>
      </c>
      <c r="I1992">
        <v>31143</v>
      </c>
      <c r="J1992">
        <v>2083</v>
      </c>
      <c r="K1992">
        <v>2087</v>
      </c>
      <c r="L1992" t="s">
        <v>31</v>
      </c>
      <c r="M1992" t="s">
        <v>20</v>
      </c>
      <c r="N1992">
        <v>645</v>
      </c>
      <c r="O1992">
        <v>3366</v>
      </c>
      <c r="P1992">
        <v>8</v>
      </c>
      <c r="Q1992" t="s">
        <v>2008</v>
      </c>
      <c r="BE1992" s="1"/>
      <c r="BK1992" s="2"/>
    </row>
    <row r="1993" ht="15" customHeight="1">
      <c r="A1993" t="str">
        <f t="shared" si="155"/>
        <v>2019_06_2098_4</v>
      </c>
      <c r="B1993" t="str">
        <f t="shared" si="156"/>
        <v>2019_06_31493</v>
      </c>
      <c r="C1993" s="1" t="s">
        <v>1520</v>
      </c>
      <c r="D1993">
        <f t="shared" si="157"/>
        <v>1992</v>
      </c>
      <c r="E1993">
        <v>2098</v>
      </c>
      <c r="F1993">
        <f t="shared" si="158"/>
        <v>4</v>
      </c>
      <c r="G1993" s="2" t="str">
        <f t="shared" si="159"/>
        <v/>
      </c>
      <c r="H1993" t="s">
        <v>1521</v>
      </c>
      <c r="I1993">
        <v>31493</v>
      </c>
      <c r="J1993">
        <v>2087</v>
      </c>
      <c r="K1993">
        <v>2083</v>
      </c>
      <c r="L1993" t="s">
        <v>31</v>
      </c>
      <c r="M1993" t="s">
        <v>20</v>
      </c>
      <c r="N1993">
        <v>224</v>
      </c>
      <c r="O1993">
        <v>3366</v>
      </c>
      <c r="P1993">
        <v>8</v>
      </c>
      <c r="Q1993" t="s">
        <v>2009</v>
      </c>
      <c r="BE1993" s="1"/>
      <c r="BK1993" s="2"/>
    </row>
    <row r="1994" ht="15" customHeight="1">
      <c r="A1994" t="str">
        <f t="shared" si="155"/>
        <v>2019_06_2098_5</v>
      </c>
      <c r="B1994" t="str">
        <f t="shared" si="156"/>
        <v>2019_06_31533</v>
      </c>
      <c r="C1994" s="1" t="s">
        <v>1520</v>
      </c>
      <c r="D1994">
        <f t="shared" si="157"/>
        <v>1993</v>
      </c>
      <c r="E1994">
        <v>2098</v>
      </c>
      <c r="F1994">
        <f t="shared" si="158"/>
        <v>5</v>
      </c>
      <c r="G1994" s="2" t="str">
        <f t="shared" si="159"/>
        <v/>
      </c>
      <c r="H1994" t="s">
        <v>1521</v>
      </c>
      <c r="I1994">
        <v>31533</v>
      </c>
      <c r="J1994">
        <v>2083</v>
      </c>
      <c r="K1994">
        <v>2087</v>
      </c>
      <c r="L1994" t="s">
        <v>31</v>
      </c>
      <c r="M1994" t="s">
        <v>20</v>
      </c>
      <c r="N1994">
        <v>633</v>
      </c>
      <c r="O1994">
        <v>3366</v>
      </c>
      <c r="P1994">
        <v>8</v>
      </c>
      <c r="Q1994" t="s">
        <v>2010</v>
      </c>
      <c r="BE1994" s="1"/>
      <c r="BK1994" s="2"/>
    </row>
    <row r="1995" ht="15" customHeight="1">
      <c r="A1995" t="str">
        <f t="shared" si="155"/>
        <v>2019_06_2098_6</v>
      </c>
      <c r="B1995" t="str">
        <f t="shared" si="156"/>
        <v>2019_06_32273</v>
      </c>
      <c r="C1995" s="1" t="s">
        <v>1520</v>
      </c>
      <c r="D1995">
        <f t="shared" si="157"/>
        <v>1994</v>
      </c>
      <c r="E1995">
        <v>2098</v>
      </c>
      <c r="F1995">
        <f t="shared" si="158"/>
        <v>6</v>
      </c>
      <c r="G1995" s="2" t="str">
        <f t="shared" si="159"/>
        <v/>
      </c>
      <c r="H1995" t="s">
        <v>1521</v>
      </c>
      <c r="I1995">
        <v>32273</v>
      </c>
      <c r="J1995">
        <v>2087</v>
      </c>
      <c r="K1995">
        <v>2083</v>
      </c>
      <c r="L1995" t="s">
        <v>31</v>
      </c>
      <c r="M1995" t="s">
        <v>20</v>
      </c>
      <c r="N1995">
        <v>255</v>
      </c>
      <c r="O1995">
        <v>3366</v>
      </c>
      <c r="P1995">
        <v>8</v>
      </c>
      <c r="Q1995" t="s">
        <v>2011</v>
      </c>
      <c r="BE1995" s="1"/>
      <c r="BK1995" s="2"/>
    </row>
    <row r="1996" ht="15" customHeight="1">
      <c r="A1996" t="str">
        <f t="shared" si="155"/>
        <v>2019_06_2098_7</v>
      </c>
      <c r="B1996" t="str">
        <f t="shared" si="156"/>
        <v>2019_06_32297</v>
      </c>
      <c r="C1996" s="1" t="s">
        <v>1520</v>
      </c>
      <c r="D1996">
        <f t="shared" si="157"/>
        <v>1995</v>
      </c>
      <c r="E1996">
        <v>2098</v>
      </c>
      <c r="F1996">
        <f t="shared" si="158"/>
        <v>7</v>
      </c>
      <c r="G1996" s="2" t="str">
        <f t="shared" si="159"/>
        <v>x</v>
      </c>
      <c r="H1996" t="s">
        <v>1521</v>
      </c>
      <c r="I1996">
        <v>32297</v>
      </c>
      <c r="J1996">
        <v>2083</v>
      </c>
      <c r="K1996">
        <v>2087</v>
      </c>
      <c r="L1996" t="s">
        <v>20</v>
      </c>
      <c r="M1996" t="s">
        <v>20</v>
      </c>
      <c r="N1996">
        <v>472</v>
      </c>
      <c r="O1996">
        <v>3366</v>
      </c>
      <c r="P1996">
        <v>8</v>
      </c>
      <c r="Q1996" t="s">
        <v>2012</v>
      </c>
      <c r="BE1996" s="1"/>
      <c r="BK1996" s="2"/>
    </row>
    <row r="1997" ht="15" customHeight="1">
      <c r="A1997" t="str">
        <f t="shared" si="155"/>
        <v>2019_06_2128_1</v>
      </c>
      <c r="B1997" t="str">
        <f t="shared" si="156"/>
        <v>2019_06_30448</v>
      </c>
      <c r="C1997" s="1" t="s">
        <v>1520</v>
      </c>
      <c r="D1997">
        <f t="shared" si="157"/>
        <v>1996</v>
      </c>
      <c r="E1997">
        <v>2128</v>
      </c>
      <c r="F1997">
        <f t="shared" si="158"/>
        <v>1</v>
      </c>
      <c r="G1997" s="2" t="str">
        <f t="shared" si="159"/>
        <v/>
      </c>
      <c r="H1997" t="s">
        <v>1521</v>
      </c>
      <c r="I1997">
        <v>30448</v>
      </c>
      <c r="J1997">
        <v>2113</v>
      </c>
      <c r="K1997">
        <v>2117</v>
      </c>
      <c r="L1997" t="s">
        <v>19</v>
      </c>
      <c r="M1997" t="s">
        <v>20</v>
      </c>
      <c r="N1997">
        <v>67</v>
      </c>
      <c r="O1997">
        <v>1773</v>
      </c>
      <c r="P1997">
        <v>10</v>
      </c>
      <c r="Q1997" t="s">
        <v>2013</v>
      </c>
      <c r="BE1997" s="1"/>
      <c r="BK1997" s="2"/>
    </row>
    <row r="1998" ht="15" customHeight="1">
      <c r="A1998" t="str">
        <f t="shared" si="155"/>
        <v>2019_06_2128_2</v>
      </c>
      <c r="B1998" t="str">
        <f t="shared" si="156"/>
        <v>2019_06_31137</v>
      </c>
      <c r="C1998" s="1" t="s">
        <v>1520</v>
      </c>
      <c r="D1998">
        <f t="shared" si="157"/>
        <v>1997</v>
      </c>
      <c r="E1998">
        <v>2128</v>
      </c>
      <c r="F1998">
        <f t="shared" si="158"/>
        <v>2</v>
      </c>
      <c r="G1998" s="2" t="str">
        <f t="shared" si="159"/>
        <v/>
      </c>
      <c r="H1998" t="s">
        <v>1521</v>
      </c>
      <c r="I1998">
        <v>31137</v>
      </c>
      <c r="J1998">
        <v>2117</v>
      </c>
      <c r="K1998">
        <v>2113</v>
      </c>
      <c r="L1998" t="s">
        <v>31</v>
      </c>
      <c r="M1998" t="s">
        <v>20</v>
      </c>
      <c r="N1998">
        <v>379</v>
      </c>
      <c r="O1998">
        <v>1773</v>
      </c>
      <c r="P1998">
        <v>10</v>
      </c>
      <c r="Q1998" t="s">
        <v>2014</v>
      </c>
      <c r="BE1998" s="1"/>
      <c r="BK1998" s="2"/>
    </row>
    <row r="1999" ht="15" customHeight="1">
      <c r="A1999" t="str">
        <f t="shared" si="155"/>
        <v>2019_06_2128_3</v>
      </c>
      <c r="B1999" t="str">
        <f t="shared" si="156"/>
        <v>2019_06_31704</v>
      </c>
      <c r="C1999" s="1" t="s">
        <v>1520</v>
      </c>
      <c r="D1999">
        <f t="shared" si="157"/>
        <v>1998</v>
      </c>
      <c r="E1999">
        <v>2128</v>
      </c>
      <c r="F1999">
        <f t="shared" si="158"/>
        <v>3</v>
      </c>
      <c r="G1999" s="2" t="str">
        <f t="shared" si="159"/>
        <v/>
      </c>
      <c r="H1999" t="s">
        <v>1521</v>
      </c>
      <c r="I1999">
        <v>31704</v>
      </c>
      <c r="J1999">
        <v>2113</v>
      </c>
      <c r="K1999">
        <v>2117</v>
      </c>
      <c r="L1999" t="s">
        <v>31</v>
      </c>
      <c r="M1999" t="s">
        <v>20</v>
      </c>
      <c r="N1999">
        <v>179</v>
      </c>
      <c r="O1999">
        <v>1773</v>
      </c>
      <c r="P1999">
        <v>10</v>
      </c>
      <c r="Q1999" t="s">
        <v>2015</v>
      </c>
      <c r="BE1999" s="1"/>
      <c r="BK1999" s="2"/>
    </row>
    <row r="2000" ht="15" customHeight="1">
      <c r="A2000" t="str">
        <f t="shared" si="155"/>
        <v>2019_06_2128_4</v>
      </c>
      <c r="B2000" t="str">
        <f t="shared" si="156"/>
        <v>2019_06_32956</v>
      </c>
      <c r="C2000" s="1" t="s">
        <v>1520</v>
      </c>
      <c r="D2000">
        <f t="shared" si="157"/>
        <v>1999</v>
      </c>
      <c r="E2000">
        <v>2128</v>
      </c>
      <c r="F2000">
        <f t="shared" si="158"/>
        <v>4</v>
      </c>
      <c r="G2000" s="2" t="str">
        <f t="shared" si="159"/>
        <v/>
      </c>
      <c r="H2000" t="s">
        <v>1521</v>
      </c>
      <c r="I2000">
        <v>32956</v>
      </c>
      <c r="J2000">
        <v>2117</v>
      </c>
      <c r="K2000">
        <v>2113</v>
      </c>
      <c r="L2000" t="s">
        <v>31</v>
      </c>
      <c r="M2000" t="s">
        <v>20</v>
      </c>
      <c r="N2000">
        <v>258</v>
      </c>
      <c r="O2000">
        <v>1773</v>
      </c>
      <c r="P2000">
        <v>10</v>
      </c>
      <c r="Q2000" t="s">
        <v>2016</v>
      </c>
      <c r="BE2000" s="1"/>
      <c r="BK2000" s="2"/>
    </row>
    <row r="2001" ht="15" customHeight="1">
      <c r="A2001" t="str">
        <f t="shared" si="155"/>
        <v>2019_06_2128_5</v>
      </c>
      <c r="B2001" t="str">
        <f t="shared" si="156"/>
        <v>2019_06_33515</v>
      </c>
      <c r="C2001" s="1" t="s">
        <v>1520</v>
      </c>
      <c r="D2001">
        <f t="shared" si="157"/>
        <v>2000</v>
      </c>
      <c r="E2001">
        <v>2128</v>
      </c>
      <c r="F2001">
        <f t="shared" si="158"/>
        <v>5</v>
      </c>
      <c r="G2001" s="2" t="str">
        <f t="shared" si="159"/>
        <v/>
      </c>
      <c r="H2001" t="s">
        <v>1521</v>
      </c>
      <c r="I2001">
        <v>33515</v>
      </c>
      <c r="J2001">
        <v>2113</v>
      </c>
      <c r="K2001">
        <v>2117</v>
      </c>
      <c r="L2001" t="s">
        <v>31</v>
      </c>
      <c r="M2001" t="s">
        <v>20</v>
      </c>
      <c r="N2001">
        <v>302</v>
      </c>
      <c r="O2001">
        <v>1773</v>
      </c>
      <c r="P2001">
        <v>10</v>
      </c>
      <c r="Q2001" t="s">
        <v>2017</v>
      </c>
      <c r="BE2001" s="1"/>
      <c r="BK2001" s="2"/>
    </row>
    <row r="2002" ht="15" customHeight="1">
      <c r="A2002" t="str">
        <f t="shared" si="155"/>
        <v>2019_06_2128_6</v>
      </c>
      <c r="B2002" t="str">
        <f t="shared" si="156"/>
        <v>2019_06_33691</v>
      </c>
      <c r="C2002" s="1" t="s">
        <v>1520</v>
      </c>
      <c r="D2002">
        <f t="shared" si="157"/>
        <v>2001</v>
      </c>
      <c r="E2002">
        <v>2128</v>
      </c>
      <c r="F2002">
        <f t="shared" si="158"/>
        <v>6</v>
      </c>
      <c r="G2002" s="2" t="str">
        <f t="shared" si="159"/>
        <v/>
      </c>
      <c r="H2002" t="s">
        <v>1521</v>
      </c>
      <c r="I2002">
        <v>33691</v>
      </c>
      <c r="J2002">
        <v>2117</v>
      </c>
      <c r="K2002">
        <v>2113</v>
      </c>
      <c r="L2002" t="s">
        <v>31</v>
      </c>
      <c r="M2002" t="s">
        <v>20</v>
      </c>
      <c r="N2002">
        <v>184</v>
      </c>
      <c r="O2002">
        <v>1773</v>
      </c>
      <c r="P2002">
        <v>10</v>
      </c>
      <c r="Q2002" t="s">
        <v>2018</v>
      </c>
      <c r="BE2002" s="1"/>
      <c r="BK2002" s="2"/>
    </row>
    <row r="2003" ht="15" customHeight="1">
      <c r="A2003" t="str">
        <f t="shared" si="155"/>
        <v>2019_06_2128_7</v>
      </c>
      <c r="B2003" t="str">
        <f t="shared" si="156"/>
        <v>2019_06_33818</v>
      </c>
      <c r="C2003" s="1" t="s">
        <v>1520</v>
      </c>
      <c r="D2003">
        <f t="shared" si="157"/>
        <v>2002</v>
      </c>
      <c r="E2003">
        <v>2128</v>
      </c>
      <c r="F2003">
        <f t="shared" si="158"/>
        <v>7</v>
      </c>
      <c r="G2003" s="2" t="str">
        <f t="shared" si="159"/>
        <v/>
      </c>
      <c r="H2003" t="s">
        <v>1521</v>
      </c>
      <c r="I2003">
        <v>33818</v>
      </c>
      <c r="J2003">
        <v>2113</v>
      </c>
      <c r="K2003">
        <v>2117</v>
      </c>
      <c r="L2003" t="s">
        <v>31</v>
      </c>
      <c r="M2003" t="s">
        <v>20</v>
      </c>
      <c r="N2003">
        <v>187</v>
      </c>
      <c r="O2003">
        <v>1773</v>
      </c>
      <c r="P2003">
        <v>10</v>
      </c>
      <c r="Q2003" t="s">
        <v>2019</v>
      </c>
      <c r="BE2003" s="1"/>
      <c r="BK2003" s="2"/>
    </row>
    <row r="2004" ht="15" customHeight="1">
      <c r="A2004" t="str">
        <f t="shared" si="155"/>
        <v>2019_06_2128_8</v>
      </c>
      <c r="B2004" t="str">
        <f t="shared" si="156"/>
        <v>2019_06_33934</v>
      </c>
      <c r="C2004" s="1" t="s">
        <v>1520</v>
      </c>
      <c r="D2004">
        <f t="shared" si="157"/>
        <v>2003</v>
      </c>
      <c r="E2004">
        <v>2128</v>
      </c>
      <c r="F2004">
        <f t="shared" si="158"/>
        <v>8</v>
      </c>
      <c r="G2004" s="2" t="str">
        <f t="shared" si="159"/>
        <v/>
      </c>
      <c r="H2004" t="s">
        <v>1521</v>
      </c>
      <c r="I2004">
        <v>33934</v>
      </c>
      <c r="J2004">
        <v>2117</v>
      </c>
      <c r="K2004">
        <v>2113</v>
      </c>
      <c r="L2004" t="s">
        <v>31</v>
      </c>
      <c r="M2004" t="s">
        <v>20</v>
      </c>
      <c r="N2004">
        <v>127</v>
      </c>
      <c r="O2004">
        <v>1773</v>
      </c>
      <c r="P2004">
        <v>10</v>
      </c>
      <c r="Q2004" t="s">
        <v>2020</v>
      </c>
      <c r="BE2004" s="1"/>
      <c r="BK2004" s="2"/>
    </row>
    <row r="2005" ht="15" customHeight="1">
      <c r="A2005" t="str">
        <f t="shared" si="155"/>
        <v>2019_06_2128_9</v>
      </c>
      <c r="B2005" t="str">
        <f t="shared" si="156"/>
        <v>2019_06_34078</v>
      </c>
      <c r="C2005" s="1" t="s">
        <v>1520</v>
      </c>
      <c r="D2005">
        <f t="shared" si="157"/>
        <v>2004</v>
      </c>
      <c r="E2005">
        <v>2128</v>
      </c>
      <c r="F2005">
        <f t="shared" si="158"/>
        <v>9</v>
      </c>
      <c r="G2005" s="2" t="str">
        <f t="shared" si="159"/>
        <v>x</v>
      </c>
      <c r="H2005" t="s">
        <v>1521</v>
      </c>
      <c r="I2005">
        <v>34078</v>
      </c>
      <c r="J2005">
        <v>2113</v>
      </c>
      <c r="K2005">
        <v>2117</v>
      </c>
      <c r="L2005" t="s">
        <v>20</v>
      </c>
      <c r="M2005" t="s">
        <v>20</v>
      </c>
      <c r="N2005">
        <v>69</v>
      </c>
      <c r="O2005">
        <v>1773</v>
      </c>
      <c r="P2005">
        <v>10</v>
      </c>
      <c r="Q2005" t="s">
        <v>2021</v>
      </c>
      <c r="BE2005" s="1"/>
      <c r="BK2005" s="2"/>
    </row>
    <row r="2006" ht="15" customHeight="1">
      <c r="A2006" t="str">
        <f t="shared" si="155"/>
        <v>2019_06_2158_1</v>
      </c>
      <c r="B2006" t="str">
        <f t="shared" si="156"/>
        <v>2019_06_30079</v>
      </c>
      <c r="C2006" s="1" t="s">
        <v>1520</v>
      </c>
      <c r="D2006">
        <f t="shared" si="157"/>
        <v>2005</v>
      </c>
      <c r="E2006">
        <v>2158</v>
      </c>
      <c r="F2006">
        <f t="shared" si="158"/>
        <v>1</v>
      </c>
      <c r="G2006" s="2" t="str">
        <f t="shared" si="159"/>
        <v/>
      </c>
      <c r="H2006" t="s">
        <v>1521</v>
      </c>
      <c r="I2006">
        <v>30079</v>
      </c>
      <c r="J2006">
        <v>2143</v>
      </c>
      <c r="K2006">
        <v>2147</v>
      </c>
      <c r="L2006" t="s">
        <v>19</v>
      </c>
      <c r="M2006" t="s">
        <v>20</v>
      </c>
      <c r="N2006">
        <v>131</v>
      </c>
      <c r="O2006">
        <v>1150</v>
      </c>
      <c r="P2006">
        <v>14</v>
      </c>
      <c r="Q2006" t="s">
        <v>2022</v>
      </c>
      <c r="BE2006" s="1"/>
      <c r="BK2006" s="2"/>
    </row>
    <row r="2007" ht="15" customHeight="1">
      <c r="A2007" t="str">
        <f t="shared" si="155"/>
        <v>2019_06_2158_2</v>
      </c>
      <c r="B2007" t="str">
        <f t="shared" si="156"/>
        <v>2019_06_31549</v>
      </c>
      <c r="C2007" s="1" t="s">
        <v>1520</v>
      </c>
      <c r="D2007">
        <f t="shared" si="157"/>
        <v>2006</v>
      </c>
      <c r="E2007">
        <v>2158</v>
      </c>
      <c r="F2007">
        <f t="shared" si="158"/>
        <v>2</v>
      </c>
      <c r="G2007" s="2" t="str">
        <f t="shared" si="159"/>
        <v/>
      </c>
      <c r="H2007" t="s">
        <v>1521</v>
      </c>
      <c r="I2007">
        <v>31549</v>
      </c>
      <c r="J2007">
        <v>2147</v>
      </c>
      <c r="K2007">
        <v>2143</v>
      </c>
      <c r="L2007" t="s">
        <v>31</v>
      </c>
      <c r="M2007" t="s">
        <v>20</v>
      </c>
      <c r="N2007">
        <v>102</v>
      </c>
      <c r="O2007">
        <v>1150</v>
      </c>
      <c r="P2007">
        <v>14</v>
      </c>
      <c r="Q2007" t="s">
        <v>2023</v>
      </c>
      <c r="BE2007" s="1"/>
      <c r="BK2007" s="2"/>
    </row>
    <row r="2008" ht="15" customHeight="1">
      <c r="A2008" t="str">
        <f t="shared" si="155"/>
        <v>2019_06_2158_3</v>
      </c>
      <c r="B2008" t="str">
        <f t="shared" si="156"/>
        <v>2019_06_32898</v>
      </c>
      <c r="C2008" s="1" t="s">
        <v>1520</v>
      </c>
      <c r="D2008">
        <f t="shared" si="157"/>
        <v>2007</v>
      </c>
      <c r="E2008">
        <v>2158</v>
      </c>
      <c r="F2008">
        <f t="shared" si="158"/>
        <v>3</v>
      </c>
      <c r="G2008" s="2" t="str">
        <f t="shared" si="159"/>
        <v/>
      </c>
      <c r="H2008" t="s">
        <v>1521</v>
      </c>
      <c r="I2008">
        <v>32898</v>
      </c>
      <c r="J2008">
        <v>2143</v>
      </c>
      <c r="K2008">
        <v>2147</v>
      </c>
      <c r="L2008" t="s">
        <v>31</v>
      </c>
      <c r="M2008" t="s">
        <v>20</v>
      </c>
      <c r="N2008">
        <v>178</v>
      </c>
      <c r="O2008">
        <v>1150</v>
      </c>
      <c r="P2008">
        <v>14</v>
      </c>
      <c r="Q2008" t="s">
        <v>2024</v>
      </c>
      <c r="BE2008" s="1"/>
      <c r="BK2008" s="2"/>
    </row>
    <row r="2009" ht="15" customHeight="1">
      <c r="A2009" t="str">
        <f t="shared" si="155"/>
        <v>2019_06_2158_4</v>
      </c>
      <c r="B2009" t="str">
        <f t="shared" si="156"/>
        <v>2019_06_33704</v>
      </c>
      <c r="C2009" s="1" t="s">
        <v>1520</v>
      </c>
      <c r="D2009">
        <f t="shared" si="157"/>
        <v>2008</v>
      </c>
      <c r="E2009">
        <v>2158</v>
      </c>
      <c r="F2009">
        <f t="shared" si="158"/>
        <v>4</v>
      </c>
      <c r="G2009" s="2" t="str">
        <f t="shared" si="159"/>
        <v/>
      </c>
      <c r="H2009" t="s">
        <v>1521</v>
      </c>
      <c r="I2009">
        <v>33704</v>
      </c>
      <c r="J2009">
        <v>2147</v>
      </c>
      <c r="K2009">
        <v>2143</v>
      </c>
      <c r="L2009" t="s">
        <v>31</v>
      </c>
      <c r="M2009" t="s">
        <v>20</v>
      </c>
      <c r="N2009">
        <v>108</v>
      </c>
      <c r="O2009">
        <v>1150</v>
      </c>
      <c r="P2009">
        <v>14</v>
      </c>
      <c r="Q2009" t="s">
        <v>2025</v>
      </c>
      <c r="BE2009" s="1"/>
      <c r="BK2009" s="2"/>
    </row>
    <row r="2010" ht="15" customHeight="1">
      <c r="A2010" t="str">
        <f t="shared" si="155"/>
        <v>2019_06_2158_5</v>
      </c>
      <c r="B2010" t="str">
        <f t="shared" si="156"/>
        <v>2019_06_34490</v>
      </c>
      <c r="C2010" s="1" t="s">
        <v>1520</v>
      </c>
      <c r="D2010">
        <f t="shared" si="157"/>
        <v>2009</v>
      </c>
      <c r="E2010">
        <v>2158</v>
      </c>
      <c r="F2010">
        <f t="shared" si="158"/>
        <v>5</v>
      </c>
      <c r="G2010" s="2" t="str">
        <f t="shared" si="159"/>
        <v/>
      </c>
      <c r="H2010" t="s">
        <v>1521</v>
      </c>
      <c r="I2010">
        <v>34490</v>
      </c>
      <c r="J2010">
        <v>2143</v>
      </c>
      <c r="K2010">
        <v>2147</v>
      </c>
      <c r="L2010" t="s">
        <v>31</v>
      </c>
      <c r="M2010" t="s">
        <v>20</v>
      </c>
      <c r="N2010">
        <v>91</v>
      </c>
      <c r="O2010">
        <v>1150</v>
      </c>
      <c r="P2010">
        <v>14</v>
      </c>
      <c r="Q2010" t="s">
        <v>2026</v>
      </c>
      <c r="BE2010" s="1"/>
      <c r="BK2010" s="2"/>
    </row>
    <row r="2011" ht="15" customHeight="1">
      <c r="A2011" t="str">
        <f t="shared" si="155"/>
        <v>2019_06_2158_6</v>
      </c>
      <c r="B2011" t="str">
        <f t="shared" si="156"/>
        <v>2019_06_34501</v>
      </c>
      <c r="C2011" s="1" t="s">
        <v>1520</v>
      </c>
      <c r="D2011">
        <f t="shared" si="157"/>
        <v>2010</v>
      </c>
      <c r="E2011">
        <v>2158</v>
      </c>
      <c r="F2011">
        <f t="shared" si="158"/>
        <v>6</v>
      </c>
      <c r="G2011" s="2" t="str">
        <f t="shared" si="159"/>
        <v/>
      </c>
      <c r="H2011" t="s">
        <v>1521</v>
      </c>
      <c r="I2011">
        <v>34501</v>
      </c>
      <c r="J2011">
        <v>2147</v>
      </c>
      <c r="K2011">
        <v>2143</v>
      </c>
      <c r="L2011" t="s">
        <v>31</v>
      </c>
      <c r="M2011" t="s">
        <v>20</v>
      </c>
      <c r="N2011">
        <v>138</v>
      </c>
      <c r="O2011">
        <v>1150</v>
      </c>
      <c r="P2011">
        <v>14</v>
      </c>
      <c r="Q2011" t="s">
        <v>2027</v>
      </c>
      <c r="BE2011" s="1"/>
      <c r="BK2011" s="2"/>
    </row>
    <row r="2012" ht="15" customHeight="1">
      <c r="A2012" t="str">
        <f t="shared" si="155"/>
        <v>2019_06_2158_7</v>
      </c>
      <c r="B2012" t="str">
        <f t="shared" si="156"/>
        <v>2019_06_34568</v>
      </c>
      <c r="C2012" s="1" t="s">
        <v>1520</v>
      </c>
      <c r="D2012">
        <f t="shared" si="157"/>
        <v>2011</v>
      </c>
      <c r="E2012">
        <v>2158</v>
      </c>
      <c r="F2012">
        <f t="shared" si="158"/>
        <v>7</v>
      </c>
      <c r="G2012" s="2" t="str">
        <f t="shared" si="159"/>
        <v/>
      </c>
      <c r="H2012" t="s">
        <v>1521</v>
      </c>
      <c r="I2012">
        <v>34568</v>
      </c>
      <c r="J2012">
        <v>2143</v>
      </c>
      <c r="K2012">
        <v>2147</v>
      </c>
      <c r="L2012" t="s">
        <v>31</v>
      </c>
      <c r="M2012" t="s">
        <v>20</v>
      </c>
      <c r="N2012">
        <v>37</v>
      </c>
      <c r="O2012">
        <v>1150</v>
      </c>
      <c r="P2012">
        <v>14</v>
      </c>
      <c r="Q2012" t="s">
        <v>2028</v>
      </c>
      <c r="BE2012" s="1"/>
      <c r="BK2012" s="2"/>
    </row>
    <row r="2013" ht="15" customHeight="1">
      <c r="A2013" t="str">
        <f t="shared" si="155"/>
        <v>2019_06_2158_8</v>
      </c>
      <c r="B2013" t="str">
        <f t="shared" si="156"/>
        <v>2019_06_34574</v>
      </c>
      <c r="C2013" s="1" t="s">
        <v>1520</v>
      </c>
      <c r="D2013">
        <f t="shared" si="157"/>
        <v>2012</v>
      </c>
      <c r="E2013">
        <v>2158</v>
      </c>
      <c r="F2013">
        <f t="shared" si="158"/>
        <v>8</v>
      </c>
      <c r="G2013" s="2" t="str">
        <f t="shared" si="159"/>
        <v/>
      </c>
      <c r="H2013" t="s">
        <v>1521</v>
      </c>
      <c r="I2013">
        <v>34574</v>
      </c>
      <c r="J2013">
        <v>2147</v>
      </c>
      <c r="K2013">
        <v>2143</v>
      </c>
      <c r="L2013" t="s">
        <v>31</v>
      </c>
      <c r="M2013" t="s">
        <v>20</v>
      </c>
      <c r="N2013">
        <v>23</v>
      </c>
      <c r="O2013">
        <v>1150</v>
      </c>
      <c r="P2013">
        <v>14</v>
      </c>
      <c r="Q2013" t="s">
        <v>2029</v>
      </c>
      <c r="BE2013" s="1"/>
      <c r="BK2013" s="2"/>
    </row>
    <row r="2014" ht="15" customHeight="1">
      <c r="A2014" t="str">
        <f t="shared" si="155"/>
        <v>2019_06_2158_9</v>
      </c>
      <c r="B2014" t="str">
        <f t="shared" si="156"/>
        <v>2019_06_34590</v>
      </c>
      <c r="C2014" s="1" t="s">
        <v>1520</v>
      </c>
      <c r="D2014">
        <f t="shared" si="157"/>
        <v>2013</v>
      </c>
      <c r="E2014">
        <v>2158</v>
      </c>
      <c r="F2014">
        <f t="shared" si="158"/>
        <v>9</v>
      </c>
      <c r="G2014" s="2" t="str">
        <f t="shared" si="159"/>
        <v>x</v>
      </c>
      <c r="H2014" t="s">
        <v>1521</v>
      </c>
      <c r="I2014">
        <v>34590</v>
      </c>
      <c r="J2014">
        <v>2143</v>
      </c>
      <c r="K2014">
        <v>2147</v>
      </c>
      <c r="L2014" t="s">
        <v>20</v>
      </c>
      <c r="M2014" t="s">
        <v>20</v>
      </c>
      <c r="N2014">
        <v>35</v>
      </c>
      <c r="O2014">
        <v>1150</v>
      </c>
      <c r="P2014">
        <v>14</v>
      </c>
      <c r="Q2014" t="s">
        <v>2030</v>
      </c>
      <c r="BE2014" s="1"/>
      <c r="BK2014" s="2"/>
    </row>
    <row r="2015" ht="15" customHeight="1">
      <c r="A2015" t="str">
        <f t="shared" si="155"/>
        <v>2019_06_2188_1</v>
      </c>
      <c r="B2015" t="str">
        <f t="shared" si="156"/>
        <v>2019_06_30105</v>
      </c>
      <c r="C2015" s="1" t="s">
        <v>1520</v>
      </c>
      <c r="D2015">
        <f t="shared" si="157"/>
        <v>2014</v>
      </c>
      <c r="E2015">
        <v>2188</v>
      </c>
      <c r="F2015">
        <f t="shared" si="158"/>
        <v>1</v>
      </c>
      <c r="G2015" s="2" t="str">
        <f t="shared" si="159"/>
        <v/>
      </c>
      <c r="H2015" t="s">
        <v>1521</v>
      </c>
      <c r="I2015">
        <v>30105</v>
      </c>
      <c r="J2015">
        <v>2173</v>
      </c>
      <c r="K2015">
        <v>2177</v>
      </c>
      <c r="L2015" t="s">
        <v>19</v>
      </c>
      <c r="M2015" t="s">
        <v>40</v>
      </c>
      <c r="N2015">
        <v>434</v>
      </c>
      <c r="O2015">
        <v>2336</v>
      </c>
      <c r="P2015">
        <v>9</v>
      </c>
      <c r="Q2015" t="s">
        <v>2031</v>
      </c>
      <c r="BE2015" s="1"/>
      <c r="BK2015" s="2"/>
    </row>
    <row r="2016" ht="15" customHeight="1">
      <c r="A2016" t="str">
        <f t="shared" si="155"/>
        <v>2019_06_2188_2</v>
      </c>
      <c r="B2016" t="str">
        <f t="shared" si="156"/>
        <v>2019_06_31465</v>
      </c>
      <c r="C2016" s="1" t="s">
        <v>1520</v>
      </c>
      <c r="D2016">
        <f t="shared" si="157"/>
        <v>2015</v>
      </c>
      <c r="E2016">
        <v>2188</v>
      </c>
      <c r="F2016">
        <f t="shared" si="158"/>
        <v>2</v>
      </c>
      <c r="G2016" s="2" t="str">
        <f t="shared" si="159"/>
        <v/>
      </c>
      <c r="H2016" t="s">
        <v>1521</v>
      </c>
      <c r="I2016">
        <v>31465</v>
      </c>
      <c r="J2016">
        <v>2177</v>
      </c>
      <c r="K2016">
        <v>2173</v>
      </c>
      <c r="L2016" t="s">
        <v>31</v>
      </c>
      <c r="M2016" t="s">
        <v>40</v>
      </c>
      <c r="N2016">
        <v>549</v>
      </c>
      <c r="O2016">
        <v>2336</v>
      </c>
      <c r="P2016">
        <v>9</v>
      </c>
      <c r="Q2016" t="s">
        <v>2032</v>
      </c>
      <c r="BE2016" s="1"/>
      <c r="BK2016" s="2"/>
    </row>
    <row r="2017" ht="15" customHeight="1">
      <c r="A2017" t="str">
        <f t="shared" si="155"/>
        <v>2019_06_2188_3</v>
      </c>
      <c r="B2017" t="str">
        <f t="shared" si="156"/>
        <v>2019_06_33050</v>
      </c>
      <c r="C2017" s="1" t="s">
        <v>1520</v>
      </c>
      <c r="D2017">
        <f t="shared" si="157"/>
        <v>2016</v>
      </c>
      <c r="E2017">
        <v>2188</v>
      </c>
      <c r="F2017">
        <f t="shared" si="158"/>
        <v>3</v>
      </c>
      <c r="G2017" s="2" t="str">
        <f t="shared" si="159"/>
        <v/>
      </c>
      <c r="H2017" t="s">
        <v>1521</v>
      </c>
      <c r="I2017">
        <v>33050</v>
      </c>
      <c r="J2017">
        <v>2173</v>
      </c>
      <c r="K2017">
        <v>2177</v>
      </c>
      <c r="L2017" t="s">
        <v>31</v>
      </c>
      <c r="M2017" t="s">
        <v>40</v>
      </c>
      <c r="N2017">
        <v>281</v>
      </c>
      <c r="O2017">
        <v>2336</v>
      </c>
      <c r="P2017">
        <v>9</v>
      </c>
      <c r="Q2017" t="s">
        <v>2033</v>
      </c>
      <c r="BE2017" s="1"/>
      <c r="BK2017" s="2"/>
    </row>
    <row r="2018" ht="15" customHeight="1">
      <c r="A2018" t="str">
        <f t="shared" si="155"/>
        <v>2019_06_2188_4</v>
      </c>
      <c r="B2018" t="str">
        <f t="shared" si="156"/>
        <v>2019_06_33074</v>
      </c>
      <c r="C2018" s="1" t="s">
        <v>1520</v>
      </c>
      <c r="D2018">
        <f t="shared" si="157"/>
        <v>2017</v>
      </c>
      <c r="E2018">
        <v>2188</v>
      </c>
      <c r="F2018">
        <f t="shared" si="158"/>
        <v>4</v>
      </c>
      <c r="G2018" s="2" t="str">
        <f t="shared" si="159"/>
        <v/>
      </c>
      <c r="H2018" t="s">
        <v>1521</v>
      </c>
      <c r="I2018">
        <v>33074</v>
      </c>
      <c r="J2018">
        <v>2177</v>
      </c>
      <c r="K2018">
        <v>2173</v>
      </c>
      <c r="L2018" t="s">
        <v>31</v>
      </c>
      <c r="M2018" t="s">
        <v>40</v>
      </c>
      <c r="N2018">
        <v>509</v>
      </c>
      <c r="O2018">
        <v>2336</v>
      </c>
      <c r="P2018">
        <v>9</v>
      </c>
      <c r="Q2018" t="s">
        <v>2034</v>
      </c>
      <c r="BE2018" s="1"/>
      <c r="BK2018" s="2"/>
    </row>
    <row r="2019" ht="15" customHeight="1">
      <c r="A2019" t="str">
        <f t="shared" si="155"/>
        <v>2019_06_2188_5</v>
      </c>
      <c r="B2019" t="str">
        <f t="shared" si="156"/>
        <v>2019_06_33954</v>
      </c>
      <c r="C2019" s="1" t="s">
        <v>1520</v>
      </c>
      <c r="D2019">
        <f t="shared" si="157"/>
        <v>2018</v>
      </c>
      <c r="E2019">
        <v>2188</v>
      </c>
      <c r="F2019">
        <f t="shared" si="158"/>
        <v>5</v>
      </c>
      <c r="G2019" s="2" t="str">
        <f t="shared" si="159"/>
        <v/>
      </c>
      <c r="H2019" t="s">
        <v>1521</v>
      </c>
      <c r="I2019">
        <v>33954</v>
      </c>
      <c r="J2019">
        <v>2173</v>
      </c>
      <c r="K2019">
        <v>2177</v>
      </c>
      <c r="L2019" t="s">
        <v>31</v>
      </c>
      <c r="M2019" t="s">
        <v>40</v>
      </c>
      <c r="N2019">
        <v>160</v>
      </c>
      <c r="O2019">
        <v>2336</v>
      </c>
      <c r="P2019">
        <v>9</v>
      </c>
      <c r="Q2019" t="s">
        <v>2035</v>
      </c>
      <c r="BE2019" s="1"/>
      <c r="BK2019" s="2"/>
    </row>
    <row r="2020" ht="15" customHeight="1">
      <c r="A2020" t="str">
        <f t="shared" si="155"/>
        <v>2019_06_2188_6</v>
      </c>
      <c r="B2020" t="str">
        <f t="shared" si="156"/>
        <v>2019_06_34060</v>
      </c>
      <c r="C2020" s="1" t="s">
        <v>1520</v>
      </c>
      <c r="D2020">
        <f t="shared" si="157"/>
        <v>2019</v>
      </c>
      <c r="E2020">
        <v>2188</v>
      </c>
      <c r="F2020">
        <f t="shared" si="158"/>
        <v>6</v>
      </c>
      <c r="G2020" s="2" t="str">
        <f t="shared" si="159"/>
        <v/>
      </c>
      <c r="H2020" t="s">
        <v>1521</v>
      </c>
      <c r="I2020">
        <v>34060</v>
      </c>
      <c r="J2020">
        <v>2177</v>
      </c>
      <c r="K2020">
        <v>2173</v>
      </c>
      <c r="L2020" t="s">
        <v>31</v>
      </c>
      <c r="M2020" t="s">
        <v>40</v>
      </c>
      <c r="N2020">
        <v>216</v>
      </c>
      <c r="O2020">
        <v>2336</v>
      </c>
      <c r="P2020">
        <v>9</v>
      </c>
      <c r="Q2020" t="s">
        <v>2036</v>
      </c>
      <c r="BE2020" s="1"/>
      <c r="BK2020" s="2"/>
    </row>
    <row r="2021" ht="15" customHeight="1">
      <c r="A2021" t="str">
        <f t="shared" si="155"/>
        <v>2019_06_2188_7</v>
      </c>
      <c r="B2021" t="str">
        <f t="shared" si="156"/>
        <v>2019_06_34238</v>
      </c>
      <c r="C2021" s="1" t="s">
        <v>1520</v>
      </c>
      <c r="D2021">
        <f t="shared" si="157"/>
        <v>2020</v>
      </c>
      <c r="E2021">
        <v>2188</v>
      </c>
      <c r="F2021">
        <f t="shared" si="158"/>
        <v>7</v>
      </c>
      <c r="G2021" s="2" t="str">
        <f t="shared" si="159"/>
        <v/>
      </c>
      <c r="H2021" t="s">
        <v>1521</v>
      </c>
      <c r="I2021">
        <v>34238</v>
      </c>
      <c r="J2021">
        <v>2173</v>
      </c>
      <c r="K2021">
        <v>2177</v>
      </c>
      <c r="L2021" t="s">
        <v>31</v>
      </c>
      <c r="M2021" t="s">
        <v>40</v>
      </c>
      <c r="N2021">
        <v>120</v>
      </c>
      <c r="O2021">
        <v>2336</v>
      </c>
      <c r="P2021">
        <v>9</v>
      </c>
      <c r="Q2021" t="s">
        <v>2037</v>
      </c>
      <c r="BE2021" s="1"/>
      <c r="BK2021" s="2"/>
    </row>
    <row r="2022" ht="15" customHeight="1">
      <c r="A2022" t="str">
        <f t="shared" si="155"/>
        <v>2019_06_2188_8</v>
      </c>
      <c r="B2022" t="str">
        <f t="shared" si="156"/>
        <v>2019_06_34343</v>
      </c>
      <c r="C2022" s="1" t="s">
        <v>1520</v>
      </c>
      <c r="D2022">
        <f t="shared" si="157"/>
        <v>2021</v>
      </c>
      <c r="E2022">
        <v>2188</v>
      </c>
      <c r="F2022">
        <f t="shared" si="158"/>
        <v>8</v>
      </c>
      <c r="G2022" s="2" t="str">
        <f t="shared" si="159"/>
        <v>x</v>
      </c>
      <c r="H2022" t="s">
        <v>1521</v>
      </c>
      <c r="I2022">
        <v>34343</v>
      </c>
      <c r="J2022">
        <v>2177</v>
      </c>
      <c r="K2022">
        <v>2173</v>
      </c>
      <c r="L2022" t="s">
        <v>40</v>
      </c>
      <c r="M2022" t="s">
        <v>40</v>
      </c>
      <c r="N2022">
        <v>46</v>
      </c>
      <c r="O2022">
        <v>2336</v>
      </c>
      <c r="P2022">
        <v>9</v>
      </c>
      <c r="Q2022" t="s">
        <v>2038</v>
      </c>
      <c r="BE2022" s="1"/>
      <c r="BK2022" s="2"/>
    </row>
    <row r="2023" ht="15" customHeight="1">
      <c r="A2023" t="str">
        <f t="shared" si="155"/>
        <v>2019_06_2218_1</v>
      </c>
      <c r="B2023" t="str">
        <f t="shared" si="156"/>
        <v>2019_06_31696</v>
      </c>
      <c r="C2023" s="1" t="s">
        <v>1520</v>
      </c>
      <c r="D2023">
        <f t="shared" si="157"/>
        <v>2022</v>
      </c>
      <c r="E2023">
        <v>2218</v>
      </c>
      <c r="F2023">
        <f t="shared" si="158"/>
        <v>1</v>
      </c>
      <c r="G2023" s="2" t="str">
        <f t="shared" si="159"/>
        <v/>
      </c>
      <c r="H2023" t="s">
        <v>1521</v>
      </c>
      <c r="I2023">
        <v>31696</v>
      </c>
      <c r="J2023">
        <v>2203</v>
      </c>
      <c r="K2023">
        <v>2207</v>
      </c>
      <c r="L2023" t="s">
        <v>158</v>
      </c>
      <c r="M2023" t="s">
        <v>20</v>
      </c>
      <c r="N2023">
        <v>61</v>
      </c>
      <c r="O2023">
        <v>1331</v>
      </c>
      <c r="P2023">
        <v>15</v>
      </c>
      <c r="Q2023" t="s">
        <v>2039</v>
      </c>
      <c r="BE2023" s="1"/>
      <c r="BK2023" s="2"/>
    </row>
    <row r="2024" ht="15" customHeight="1">
      <c r="A2024" t="str">
        <f t="shared" si="155"/>
        <v>2019_06_2218_2</v>
      </c>
      <c r="B2024" t="str">
        <f t="shared" si="156"/>
        <v>2019_06_31712</v>
      </c>
      <c r="C2024" s="1" t="s">
        <v>1520</v>
      </c>
      <c r="D2024">
        <f t="shared" si="157"/>
        <v>2023</v>
      </c>
      <c r="E2024">
        <v>2218</v>
      </c>
      <c r="F2024">
        <f t="shared" si="158"/>
        <v>2</v>
      </c>
      <c r="G2024" s="2" t="str">
        <f t="shared" si="159"/>
        <v/>
      </c>
      <c r="H2024" t="s">
        <v>1521</v>
      </c>
      <c r="I2024">
        <v>31712</v>
      </c>
      <c r="J2024">
        <v>2207</v>
      </c>
      <c r="K2024">
        <v>2203</v>
      </c>
      <c r="L2024" t="s">
        <v>31</v>
      </c>
      <c r="M2024" t="s">
        <v>20</v>
      </c>
      <c r="N2024">
        <v>113</v>
      </c>
      <c r="O2024">
        <v>1331</v>
      </c>
      <c r="P2024">
        <v>15</v>
      </c>
      <c r="Q2024" t="s">
        <v>2040</v>
      </c>
      <c r="BE2024" s="1"/>
      <c r="BK2024" s="2"/>
    </row>
    <row r="2025" ht="15" customHeight="1">
      <c r="A2025" t="str">
        <f t="shared" si="155"/>
        <v>2019_06_2218_3</v>
      </c>
      <c r="B2025" t="str">
        <f t="shared" si="156"/>
        <v>2019_06_32268</v>
      </c>
      <c r="C2025" s="1" t="s">
        <v>1520</v>
      </c>
      <c r="D2025">
        <f t="shared" si="157"/>
        <v>2024</v>
      </c>
      <c r="E2025">
        <v>2218</v>
      </c>
      <c r="F2025">
        <f t="shared" si="158"/>
        <v>3</v>
      </c>
      <c r="G2025" s="2" t="str">
        <f t="shared" si="159"/>
        <v/>
      </c>
      <c r="H2025" t="s">
        <v>1521</v>
      </c>
      <c r="I2025">
        <v>32268</v>
      </c>
      <c r="J2025">
        <v>2203</v>
      </c>
      <c r="K2025">
        <v>2207</v>
      </c>
      <c r="L2025" t="s">
        <v>31</v>
      </c>
      <c r="M2025" t="s">
        <v>20</v>
      </c>
      <c r="N2025">
        <v>141</v>
      </c>
      <c r="O2025">
        <v>1331</v>
      </c>
      <c r="P2025">
        <v>15</v>
      </c>
      <c r="Q2025" t="s">
        <v>2041</v>
      </c>
      <c r="BE2025" s="1"/>
      <c r="BK2025" s="2"/>
    </row>
    <row r="2026" ht="15" customHeight="1">
      <c r="A2026" t="str">
        <f t="shared" si="155"/>
        <v>2019_06_2218_4</v>
      </c>
      <c r="B2026" t="str">
        <f t="shared" si="156"/>
        <v>2019_06_33078</v>
      </c>
      <c r="C2026" s="1" t="s">
        <v>1520</v>
      </c>
      <c r="D2026">
        <f t="shared" si="157"/>
        <v>2025</v>
      </c>
      <c r="E2026">
        <v>2218</v>
      </c>
      <c r="F2026">
        <f t="shared" si="158"/>
        <v>4</v>
      </c>
      <c r="G2026" s="2" t="str">
        <f t="shared" si="159"/>
        <v/>
      </c>
      <c r="H2026" t="s">
        <v>1521</v>
      </c>
      <c r="I2026">
        <v>33078</v>
      </c>
      <c r="J2026">
        <v>2207</v>
      </c>
      <c r="K2026">
        <v>2203</v>
      </c>
      <c r="L2026" t="s">
        <v>31</v>
      </c>
      <c r="M2026" t="s">
        <v>20</v>
      </c>
      <c r="N2026">
        <v>90</v>
      </c>
      <c r="O2026">
        <v>1331</v>
      </c>
      <c r="P2026">
        <v>15</v>
      </c>
      <c r="Q2026" t="s">
        <v>2042</v>
      </c>
      <c r="BE2026" s="1"/>
      <c r="BK2026" s="2"/>
    </row>
    <row r="2027" ht="15" customHeight="1">
      <c r="A2027" t="str">
        <f t="shared" si="155"/>
        <v>2019_06_2218_5</v>
      </c>
      <c r="B2027" t="str">
        <f t="shared" si="156"/>
        <v>2019_06_33088</v>
      </c>
      <c r="C2027" s="1" t="s">
        <v>1520</v>
      </c>
      <c r="D2027">
        <f t="shared" si="157"/>
        <v>2026</v>
      </c>
      <c r="E2027">
        <v>2218</v>
      </c>
      <c r="F2027">
        <f t="shared" si="158"/>
        <v>5</v>
      </c>
      <c r="G2027" s="2" t="str">
        <f t="shared" si="159"/>
        <v/>
      </c>
      <c r="H2027" t="s">
        <v>1521</v>
      </c>
      <c r="I2027">
        <v>33088</v>
      </c>
      <c r="J2027">
        <v>2203</v>
      </c>
      <c r="K2027">
        <v>2207</v>
      </c>
      <c r="L2027" t="s">
        <v>31</v>
      </c>
      <c r="M2027" t="s">
        <v>20</v>
      </c>
      <c r="N2027">
        <v>122</v>
      </c>
      <c r="O2027">
        <v>1331</v>
      </c>
      <c r="P2027">
        <v>15</v>
      </c>
      <c r="Q2027" t="s">
        <v>2043</v>
      </c>
      <c r="BE2027" s="1"/>
      <c r="BK2027" s="2"/>
    </row>
    <row r="2028" ht="15" customHeight="1">
      <c r="A2028" t="str">
        <f t="shared" si="155"/>
        <v>2019_06_2218_6</v>
      </c>
      <c r="B2028" t="str">
        <f t="shared" si="156"/>
        <v>2019_06_33551</v>
      </c>
      <c r="C2028" s="1" t="s">
        <v>1520</v>
      </c>
      <c r="D2028">
        <f t="shared" si="157"/>
        <v>2027</v>
      </c>
      <c r="E2028">
        <v>2218</v>
      </c>
      <c r="F2028">
        <f t="shared" si="158"/>
        <v>6</v>
      </c>
      <c r="G2028" s="2" t="str">
        <f t="shared" si="159"/>
        <v/>
      </c>
      <c r="H2028" t="s">
        <v>1521</v>
      </c>
      <c r="I2028">
        <v>33551</v>
      </c>
      <c r="J2028">
        <v>2207</v>
      </c>
      <c r="K2028">
        <v>2203</v>
      </c>
      <c r="L2028" t="s">
        <v>31</v>
      </c>
      <c r="M2028" t="s">
        <v>20</v>
      </c>
      <c r="N2028">
        <v>53</v>
      </c>
      <c r="O2028">
        <v>1331</v>
      </c>
      <c r="P2028">
        <v>15</v>
      </c>
      <c r="Q2028" t="s">
        <v>2044</v>
      </c>
      <c r="BE2028" s="1"/>
      <c r="BK2028" s="2"/>
    </row>
    <row r="2029" ht="15" customHeight="1">
      <c r="A2029" t="str">
        <f t="shared" si="155"/>
        <v>2019_06_2218_7</v>
      </c>
      <c r="B2029" t="str">
        <f t="shared" si="156"/>
        <v>2019_06_33562</v>
      </c>
      <c r="C2029" s="1" t="s">
        <v>1520</v>
      </c>
      <c r="D2029">
        <f t="shared" si="157"/>
        <v>2028</v>
      </c>
      <c r="E2029">
        <v>2218</v>
      </c>
      <c r="F2029">
        <f t="shared" si="158"/>
        <v>7</v>
      </c>
      <c r="G2029" s="2" t="str">
        <f t="shared" si="159"/>
        <v/>
      </c>
      <c r="H2029" t="s">
        <v>1521</v>
      </c>
      <c r="I2029">
        <v>33562</v>
      </c>
      <c r="J2029">
        <v>2203</v>
      </c>
      <c r="K2029">
        <v>2207</v>
      </c>
      <c r="L2029" t="s">
        <v>31</v>
      </c>
      <c r="M2029" t="s">
        <v>20</v>
      </c>
      <c r="N2029">
        <v>162</v>
      </c>
      <c r="O2029">
        <v>1331</v>
      </c>
      <c r="P2029">
        <v>15</v>
      </c>
      <c r="Q2029" t="s">
        <v>2045</v>
      </c>
      <c r="BE2029" s="1"/>
      <c r="BK2029" s="2"/>
    </row>
    <row r="2030" ht="15" customHeight="1">
      <c r="A2030" t="str">
        <f t="shared" si="155"/>
        <v>2019_06_2218_8</v>
      </c>
      <c r="B2030" t="str">
        <f t="shared" si="156"/>
        <v>2019_06_33594</v>
      </c>
      <c r="C2030" s="1" t="s">
        <v>1520</v>
      </c>
      <c r="D2030">
        <f t="shared" si="157"/>
        <v>2029</v>
      </c>
      <c r="E2030">
        <v>2218</v>
      </c>
      <c r="F2030">
        <f t="shared" si="158"/>
        <v>8</v>
      </c>
      <c r="G2030" s="2" t="str">
        <f t="shared" si="159"/>
        <v/>
      </c>
      <c r="H2030" t="s">
        <v>1521</v>
      </c>
      <c r="I2030">
        <v>33594</v>
      </c>
      <c r="J2030">
        <v>2207</v>
      </c>
      <c r="K2030">
        <v>2203</v>
      </c>
      <c r="L2030" t="s">
        <v>31</v>
      </c>
      <c r="M2030" t="s">
        <v>20</v>
      </c>
      <c r="N2030">
        <v>129</v>
      </c>
      <c r="O2030">
        <v>1331</v>
      </c>
      <c r="P2030">
        <v>15</v>
      </c>
      <c r="Q2030" t="s">
        <v>2046</v>
      </c>
      <c r="BE2030" s="1"/>
      <c r="BK2030" s="2"/>
    </row>
    <row r="2031" ht="15" customHeight="1">
      <c r="A2031" t="str">
        <f t="shared" si="155"/>
        <v>2019_06_2218_9</v>
      </c>
      <c r="B2031" t="str">
        <f t="shared" si="156"/>
        <v>2019_06_33634</v>
      </c>
      <c r="C2031" s="1" t="s">
        <v>1520</v>
      </c>
      <c r="D2031">
        <f t="shared" si="157"/>
        <v>2030</v>
      </c>
      <c r="E2031">
        <v>2218</v>
      </c>
      <c r="F2031">
        <f t="shared" si="158"/>
        <v>9</v>
      </c>
      <c r="G2031" s="2" t="str">
        <f t="shared" si="159"/>
        <v/>
      </c>
      <c r="H2031" t="s">
        <v>1521</v>
      </c>
      <c r="I2031">
        <v>33634</v>
      </c>
      <c r="J2031">
        <v>2203</v>
      </c>
      <c r="K2031">
        <v>2207</v>
      </c>
      <c r="L2031" t="s">
        <v>31</v>
      </c>
      <c r="M2031" t="s">
        <v>20</v>
      </c>
      <c r="N2031">
        <v>83</v>
      </c>
      <c r="O2031">
        <v>1331</v>
      </c>
      <c r="P2031">
        <v>15</v>
      </c>
      <c r="Q2031" t="s">
        <v>2047</v>
      </c>
      <c r="BE2031" s="1"/>
      <c r="BK2031" s="2"/>
    </row>
    <row r="2032" ht="15" customHeight="1">
      <c r="A2032" t="str">
        <f t="shared" si="155"/>
        <v>2019_06_2218_10</v>
      </c>
      <c r="B2032" t="str">
        <f t="shared" si="156"/>
        <v>2019_06_34166</v>
      </c>
      <c r="C2032" s="1" t="s">
        <v>1520</v>
      </c>
      <c r="D2032">
        <f t="shared" si="157"/>
        <v>2031</v>
      </c>
      <c r="E2032">
        <v>2218</v>
      </c>
      <c r="F2032">
        <f t="shared" si="158"/>
        <v>10</v>
      </c>
      <c r="G2032" s="2" t="str">
        <f t="shared" si="159"/>
        <v/>
      </c>
      <c r="H2032" t="s">
        <v>1521</v>
      </c>
      <c r="I2032">
        <v>34166</v>
      </c>
      <c r="J2032">
        <v>2207</v>
      </c>
      <c r="K2032">
        <v>2203</v>
      </c>
      <c r="L2032" t="s">
        <v>31</v>
      </c>
      <c r="M2032" t="s">
        <v>20</v>
      </c>
      <c r="N2032">
        <v>55</v>
      </c>
      <c r="O2032">
        <v>1331</v>
      </c>
      <c r="P2032">
        <v>15</v>
      </c>
      <c r="Q2032" t="s">
        <v>2048</v>
      </c>
      <c r="BE2032" s="1"/>
      <c r="BK2032" s="2"/>
    </row>
    <row r="2033" ht="15" customHeight="1">
      <c r="A2033" t="str">
        <f t="shared" si="155"/>
        <v>2019_06_2218_11</v>
      </c>
      <c r="B2033" t="str">
        <f t="shared" si="156"/>
        <v>2019_06_34187</v>
      </c>
      <c r="C2033" s="1" t="s">
        <v>1520</v>
      </c>
      <c r="D2033">
        <f t="shared" si="157"/>
        <v>2032</v>
      </c>
      <c r="E2033">
        <v>2218</v>
      </c>
      <c r="F2033">
        <f t="shared" si="158"/>
        <v>11</v>
      </c>
      <c r="G2033" s="2" t="str">
        <f t="shared" si="159"/>
        <v/>
      </c>
      <c r="H2033" t="s">
        <v>1521</v>
      </c>
      <c r="I2033">
        <v>34187</v>
      </c>
      <c r="J2033">
        <v>2203</v>
      </c>
      <c r="K2033">
        <v>2207</v>
      </c>
      <c r="L2033" t="s">
        <v>31</v>
      </c>
      <c r="M2033" t="s">
        <v>20</v>
      </c>
      <c r="N2033">
        <v>125</v>
      </c>
      <c r="O2033">
        <v>1331</v>
      </c>
      <c r="P2033">
        <v>15</v>
      </c>
      <c r="Q2033" t="s">
        <v>2049</v>
      </c>
      <c r="BE2033" s="1"/>
      <c r="BK2033" s="2"/>
    </row>
    <row r="2034" ht="15" customHeight="1">
      <c r="A2034" t="str">
        <f t="shared" si="155"/>
        <v>2019_06_2218_12</v>
      </c>
      <c r="B2034" t="str">
        <f t="shared" si="156"/>
        <v>2019_06_34221</v>
      </c>
      <c r="C2034" s="1" t="s">
        <v>1520</v>
      </c>
      <c r="D2034">
        <f t="shared" si="157"/>
        <v>2033</v>
      </c>
      <c r="E2034">
        <v>2218</v>
      </c>
      <c r="F2034">
        <f t="shared" si="158"/>
        <v>12</v>
      </c>
      <c r="G2034" s="2" t="str">
        <f t="shared" si="159"/>
        <v>x</v>
      </c>
      <c r="H2034" t="s">
        <v>1521</v>
      </c>
      <c r="I2034">
        <v>34221</v>
      </c>
      <c r="J2034">
        <v>2207</v>
      </c>
      <c r="K2034">
        <v>2203</v>
      </c>
      <c r="L2034" t="s">
        <v>20</v>
      </c>
      <c r="M2034" t="s">
        <v>20</v>
      </c>
      <c r="N2034">
        <v>37</v>
      </c>
      <c r="O2034">
        <v>1331</v>
      </c>
      <c r="P2034">
        <v>15</v>
      </c>
      <c r="Q2034" t="s">
        <v>2050</v>
      </c>
      <c r="BE2034" s="1"/>
      <c r="BK2034" s="2"/>
    </row>
    <row r="2035" ht="15" customHeight="1">
      <c r="A2035" t="str">
        <f t="shared" si="155"/>
        <v>2019_06_2248_1</v>
      </c>
      <c r="B2035" t="str">
        <f t="shared" si="156"/>
        <v>2019_06_30290</v>
      </c>
      <c r="C2035" s="1" t="s">
        <v>1520</v>
      </c>
      <c r="D2035">
        <f t="shared" si="157"/>
        <v>2034</v>
      </c>
      <c r="E2035">
        <v>2248</v>
      </c>
      <c r="F2035">
        <f t="shared" si="158"/>
        <v>1</v>
      </c>
      <c r="G2035" s="2" t="str">
        <f t="shared" si="159"/>
        <v/>
      </c>
      <c r="H2035" t="s">
        <v>1521</v>
      </c>
      <c r="I2035">
        <v>30290</v>
      </c>
      <c r="J2035">
        <v>2233</v>
      </c>
      <c r="K2035">
        <v>2237</v>
      </c>
      <c r="L2035" t="s">
        <v>19</v>
      </c>
      <c r="M2035" t="s">
        <v>20</v>
      </c>
      <c r="N2035">
        <v>223</v>
      </c>
      <c r="O2035">
        <v>1797</v>
      </c>
      <c r="P2035">
        <v>10</v>
      </c>
      <c r="Q2035" t="s">
        <v>2051</v>
      </c>
      <c r="BE2035" s="1"/>
      <c r="BK2035" s="2"/>
    </row>
    <row r="2036" ht="15" customHeight="1">
      <c r="A2036" t="str">
        <f t="shared" si="155"/>
        <v>2019_06_2248_2</v>
      </c>
      <c r="B2036" t="str">
        <f t="shared" si="156"/>
        <v>2019_06_31582</v>
      </c>
      <c r="C2036" s="1" t="s">
        <v>1520</v>
      </c>
      <c r="D2036">
        <f t="shared" si="157"/>
        <v>2035</v>
      </c>
      <c r="E2036">
        <v>2248</v>
      </c>
      <c r="F2036">
        <f t="shared" si="158"/>
        <v>2</v>
      </c>
      <c r="G2036" s="2" t="str">
        <f t="shared" si="159"/>
        <v/>
      </c>
      <c r="H2036" t="s">
        <v>1521</v>
      </c>
      <c r="I2036">
        <v>31582</v>
      </c>
      <c r="J2036">
        <v>2237</v>
      </c>
      <c r="K2036">
        <v>2233</v>
      </c>
      <c r="L2036" t="s">
        <v>31</v>
      </c>
      <c r="M2036" t="s">
        <v>20</v>
      </c>
      <c r="N2036">
        <v>419</v>
      </c>
      <c r="O2036">
        <v>1797</v>
      </c>
      <c r="P2036">
        <v>10</v>
      </c>
      <c r="Q2036" t="s">
        <v>2052</v>
      </c>
      <c r="BE2036" s="1"/>
      <c r="BK2036" s="2"/>
    </row>
    <row r="2037" ht="15" customHeight="1">
      <c r="A2037" t="str">
        <f t="shared" si="155"/>
        <v>2019_06_2248_3</v>
      </c>
      <c r="B2037" t="str">
        <f t="shared" si="156"/>
        <v>2019_06_33733</v>
      </c>
      <c r="C2037" s="1" t="s">
        <v>1520</v>
      </c>
      <c r="D2037">
        <f t="shared" si="157"/>
        <v>2036</v>
      </c>
      <c r="E2037">
        <v>2248</v>
      </c>
      <c r="F2037">
        <f t="shared" si="158"/>
        <v>3</v>
      </c>
      <c r="G2037" s="2" t="str">
        <f t="shared" si="159"/>
        <v/>
      </c>
      <c r="H2037" t="s">
        <v>1521</v>
      </c>
      <c r="I2037">
        <v>33733</v>
      </c>
      <c r="J2037">
        <v>2233</v>
      </c>
      <c r="K2037">
        <v>2237</v>
      </c>
      <c r="L2037" t="s">
        <v>31</v>
      </c>
      <c r="M2037" t="s">
        <v>20</v>
      </c>
      <c r="N2037">
        <v>299</v>
      </c>
      <c r="O2037">
        <v>1797</v>
      </c>
      <c r="P2037">
        <v>10</v>
      </c>
      <c r="Q2037" t="s">
        <v>2053</v>
      </c>
      <c r="BE2037" s="1"/>
      <c r="BK2037" s="2"/>
    </row>
    <row r="2038" ht="15" customHeight="1">
      <c r="A2038" t="str">
        <f t="shared" si="155"/>
        <v>2019_06_2248_4</v>
      </c>
      <c r="B2038" t="str">
        <f t="shared" si="156"/>
        <v>2019_06_33770</v>
      </c>
      <c r="C2038" s="1" t="s">
        <v>1520</v>
      </c>
      <c r="D2038">
        <f t="shared" si="157"/>
        <v>2037</v>
      </c>
      <c r="E2038">
        <v>2248</v>
      </c>
      <c r="F2038">
        <f t="shared" si="158"/>
        <v>4</v>
      </c>
      <c r="G2038" s="2" t="str">
        <f t="shared" si="159"/>
        <v/>
      </c>
      <c r="H2038" t="s">
        <v>1521</v>
      </c>
      <c r="I2038">
        <v>33770</v>
      </c>
      <c r="J2038">
        <v>2237</v>
      </c>
      <c r="K2038">
        <v>2233</v>
      </c>
      <c r="L2038" t="s">
        <v>31</v>
      </c>
      <c r="M2038" t="s">
        <v>20</v>
      </c>
      <c r="N2038">
        <v>397</v>
      </c>
      <c r="O2038">
        <v>1797</v>
      </c>
      <c r="P2038">
        <v>10</v>
      </c>
      <c r="Q2038" t="s">
        <v>2054</v>
      </c>
      <c r="BE2038" s="1"/>
      <c r="BK2038" s="2"/>
    </row>
    <row r="2039" ht="15" customHeight="1">
      <c r="A2039" t="str">
        <f t="shared" si="155"/>
        <v>2019_06_2248_5</v>
      </c>
      <c r="B2039" t="str">
        <f t="shared" si="156"/>
        <v>2019_06_34479</v>
      </c>
      <c r="C2039" s="1" t="s">
        <v>1520</v>
      </c>
      <c r="D2039">
        <f t="shared" si="157"/>
        <v>2038</v>
      </c>
      <c r="E2039">
        <v>2248</v>
      </c>
      <c r="F2039">
        <f t="shared" si="158"/>
        <v>5</v>
      </c>
      <c r="G2039" s="2" t="str">
        <f t="shared" si="159"/>
        <v/>
      </c>
      <c r="H2039" t="s">
        <v>1521</v>
      </c>
      <c r="I2039">
        <v>34479</v>
      </c>
      <c r="J2039">
        <v>2233</v>
      </c>
      <c r="K2039">
        <v>2237</v>
      </c>
      <c r="L2039" t="s">
        <v>31</v>
      </c>
      <c r="M2039" t="s">
        <v>20</v>
      </c>
      <c r="N2039">
        <v>231</v>
      </c>
      <c r="O2039">
        <v>1797</v>
      </c>
      <c r="P2039">
        <v>10</v>
      </c>
      <c r="Q2039" t="s">
        <v>2055</v>
      </c>
      <c r="BE2039" s="1"/>
      <c r="BK2039" s="2"/>
    </row>
    <row r="2040" ht="15" customHeight="1">
      <c r="A2040" t="str">
        <f t="shared" si="155"/>
        <v>2019_06_2248_6</v>
      </c>
      <c r="B2040" t="str">
        <f t="shared" si="156"/>
        <v>2019_06_34482</v>
      </c>
      <c r="C2040" s="1" t="s">
        <v>1520</v>
      </c>
      <c r="D2040">
        <f t="shared" si="157"/>
        <v>2039</v>
      </c>
      <c r="E2040">
        <v>2248</v>
      </c>
      <c r="F2040">
        <f t="shared" si="158"/>
        <v>6</v>
      </c>
      <c r="G2040" s="2" t="str">
        <f t="shared" si="159"/>
        <v/>
      </c>
      <c r="H2040" t="s">
        <v>1521</v>
      </c>
      <c r="I2040">
        <v>34482</v>
      </c>
      <c r="J2040">
        <v>2237</v>
      </c>
      <c r="K2040">
        <v>2233</v>
      </c>
      <c r="L2040" t="s">
        <v>31</v>
      </c>
      <c r="M2040" t="s">
        <v>20</v>
      </c>
      <c r="N2040">
        <v>108</v>
      </c>
      <c r="O2040">
        <v>1797</v>
      </c>
      <c r="P2040">
        <v>10</v>
      </c>
      <c r="Q2040" t="s">
        <v>2056</v>
      </c>
      <c r="BE2040" s="1"/>
      <c r="BK2040" s="2"/>
    </row>
    <row r="2041" ht="15" customHeight="1">
      <c r="A2041" t="str">
        <f t="shared" si="155"/>
        <v>2019_06_2248_7</v>
      </c>
      <c r="B2041" t="str">
        <f t="shared" si="156"/>
        <v>2019_06_34717</v>
      </c>
      <c r="C2041" s="1" t="s">
        <v>1520</v>
      </c>
      <c r="D2041">
        <f t="shared" si="157"/>
        <v>2040</v>
      </c>
      <c r="E2041">
        <v>2248</v>
      </c>
      <c r="F2041">
        <f t="shared" si="158"/>
        <v>7</v>
      </c>
      <c r="G2041" s="2" t="str">
        <f t="shared" si="159"/>
        <v/>
      </c>
      <c r="H2041" t="s">
        <v>1521</v>
      </c>
      <c r="I2041">
        <v>34717</v>
      </c>
      <c r="J2041">
        <v>2233</v>
      </c>
      <c r="K2041">
        <v>2237</v>
      </c>
      <c r="L2041" t="s">
        <v>31</v>
      </c>
      <c r="M2041" t="s">
        <v>20</v>
      </c>
      <c r="N2041">
        <v>40</v>
      </c>
      <c r="O2041">
        <v>1797</v>
      </c>
      <c r="P2041">
        <v>10</v>
      </c>
      <c r="Q2041" t="s">
        <v>2057</v>
      </c>
      <c r="BE2041" s="1"/>
      <c r="BK2041" s="2"/>
    </row>
    <row r="2042" ht="15" customHeight="1">
      <c r="A2042" t="str">
        <f t="shared" si="155"/>
        <v>2019_06_2248_8</v>
      </c>
      <c r="B2042" t="str">
        <f t="shared" si="156"/>
        <v>2019_06_34724</v>
      </c>
      <c r="C2042" s="1" t="s">
        <v>1520</v>
      </c>
      <c r="D2042">
        <f t="shared" si="157"/>
        <v>2041</v>
      </c>
      <c r="E2042">
        <v>2248</v>
      </c>
      <c r="F2042">
        <f t="shared" si="158"/>
        <v>8</v>
      </c>
      <c r="G2042" s="2" t="str">
        <f t="shared" si="159"/>
        <v/>
      </c>
      <c r="H2042" t="s">
        <v>1521</v>
      </c>
      <c r="I2042">
        <v>34724</v>
      </c>
      <c r="J2042">
        <v>2237</v>
      </c>
      <c r="K2042">
        <v>2233</v>
      </c>
      <c r="L2042" t="s">
        <v>31</v>
      </c>
      <c r="M2042" t="s">
        <v>20</v>
      </c>
      <c r="N2042">
        <v>47</v>
      </c>
      <c r="O2042">
        <v>1797</v>
      </c>
      <c r="P2042">
        <v>10</v>
      </c>
      <c r="Q2042" t="s">
        <v>2058</v>
      </c>
      <c r="BE2042" s="1"/>
      <c r="BK2042" s="2"/>
    </row>
    <row r="2043" ht="15" customHeight="1">
      <c r="A2043" t="str">
        <f t="shared" si="155"/>
        <v>2019_06_2248_9</v>
      </c>
      <c r="B2043" t="str">
        <f t="shared" si="156"/>
        <v>2019_06_34725</v>
      </c>
      <c r="C2043" s="1" t="s">
        <v>1520</v>
      </c>
      <c r="D2043">
        <f t="shared" si="157"/>
        <v>2042</v>
      </c>
      <c r="E2043">
        <v>2248</v>
      </c>
      <c r="F2043">
        <f t="shared" si="158"/>
        <v>9</v>
      </c>
      <c r="G2043" s="2" t="str">
        <f t="shared" si="159"/>
        <v>x</v>
      </c>
      <c r="H2043" t="s">
        <v>1521</v>
      </c>
      <c r="I2043">
        <v>34725</v>
      </c>
      <c r="J2043">
        <v>2233</v>
      </c>
      <c r="K2043">
        <v>2237</v>
      </c>
      <c r="L2043" t="s">
        <v>20</v>
      </c>
      <c r="M2043" t="s">
        <v>20</v>
      </c>
      <c r="N2043">
        <v>12</v>
      </c>
      <c r="O2043">
        <v>1797</v>
      </c>
      <c r="P2043">
        <v>10</v>
      </c>
      <c r="Q2043" t="s">
        <v>2059</v>
      </c>
      <c r="BE2043" s="1"/>
      <c r="BK2043" s="2"/>
    </row>
    <row r="2044" ht="15" customHeight="1">
      <c r="A2044" t="str">
        <f t="shared" si="155"/>
        <v>2019_06_2278_1</v>
      </c>
      <c r="B2044" t="str">
        <f t="shared" si="156"/>
        <v>2019_06_30078</v>
      </c>
      <c r="C2044" s="1" t="s">
        <v>1520</v>
      </c>
      <c r="D2044">
        <f t="shared" si="157"/>
        <v>2043</v>
      </c>
      <c r="E2044">
        <v>2278</v>
      </c>
      <c r="F2044">
        <f t="shared" si="158"/>
        <v>1</v>
      </c>
      <c r="G2044" s="2" t="str">
        <f t="shared" si="159"/>
        <v/>
      </c>
      <c r="H2044" t="s">
        <v>1521</v>
      </c>
      <c r="I2044">
        <v>30078</v>
      </c>
      <c r="J2044">
        <v>2263</v>
      </c>
      <c r="K2044">
        <v>2267</v>
      </c>
      <c r="L2044" t="s">
        <v>19</v>
      </c>
      <c r="M2044" t="s">
        <v>20</v>
      </c>
      <c r="N2044">
        <v>318</v>
      </c>
      <c r="O2044">
        <v>2114</v>
      </c>
      <c r="P2044">
        <v>9</v>
      </c>
      <c r="Q2044" t="s">
        <v>2060</v>
      </c>
      <c r="BE2044" s="1"/>
      <c r="BK2044" s="2"/>
    </row>
    <row r="2045" ht="15" customHeight="1">
      <c r="A2045" t="str">
        <f t="shared" si="155"/>
        <v>2019_06_2278_2</v>
      </c>
      <c r="B2045" t="str">
        <f t="shared" si="156"/>
        <v>2019_06_33049</v>
      </c>
      <c r="C2045" s="1" t="s">
        <v>1520</v>
      </c>
      <c r="D2045">
        <f t="shared" si="157"/>
        <v>2044</v>
      </c>
      <c r="E2045">
        <v>2278</v>
      </c>
      <c r="F2045">
        <f t="shared" si="158"/>
        <v>2</v>
      </c>
      <c r="G2045" s="2" t="str">
        <f t="shared" si="159"/>
        <v/>
      </c>
      <c r="H2045" t="s">
        <v>1521</v>
      </c>
      <c r="I2045">
        <v>33049</v>
      </c>
      <c r="J2045">
        <v>2267</v>
      </c>
      <c r="K2045">
        <v>2263</v>
      </c>
      <c r="L2045" t="s">
        <v>31</v>
      </c>
      <c r="M2045" t="s">
        <v>20</v>
      </c>
      <c r="N2045">
        <v>255</v>
      </c>
      <c r="O2045">
        <v>2114</v>
      </c>
      <c r="P2045">
        <v>9</v>
      </c>
      <c r="Q2045" t="s">
        <v>2061</v>
      </c>
      <c r="BE2045" s="1"/>
      <c r="BK2045" s="2"/>
    </row>
    <row r="2046" ht="15" customHeight="1">
      <c r="A2046" t="str">
        <f t="shared" si="155"/>
        <v>2019_06_2278_3</v>
      </c>
      <c r="B2046" t="str">
        <f t="shared" si="156"/>
        <v>2019_06_33219</v>
      </c>
      <c r="C2046" s="1" t="s">
        <v>1520</v>
      </c>
      <c r="D2046">
        <f t="shared" si="157"/>
        <v>2045</v>
      </c>
      <c r="E2046">
        <v>2278</v>
      </c>
      <c r="F2046">
        <f t="shared" si="158"/>
        <v>3</v>
      </c>
      <c r="G2046" s="2" t="str">
        <f t="shared" si="159"/>
        <v/>
      </c>
      <c r="H2046" t="s">
        <v>1521</v>
      </c>
      <c r="I2046">
        <v>33219</v>
      </c>
      <c r="J2046">
        <v>2263</v>
      </c>
      <c r="K2046">
        <v>2267</v>
      </c>
      <c r="L2046" t="s">
        <v>31</v>
      </c>
      <c r="M2046" t="s">
        <v>20</v>
      </c>
      <c r="N2046">
        <v>296</v>
      </c>
      <c r="O2046">
        <v>2114</v>
      </c>
      <c r="P2046">
        <v>9</v>
      </c>
      <c r="Q2046" t="s">
        <v>2062</v>
      </c>
      <c r="BE2046" s="1"/>
      <c r="BK2046" s="2"/>
    </row>
    <row r="2047" ht="15" customHeight="1">
      <c r="A2047" t="str">
        <f t="shared" si="155"/>
        <v>2019_06_2278_4</v>
      </c>
      <c r="B2047" t="str">
        <f t="shared" si="156"/>
        <v>2019_06_33968</v>
      </c>
      <c r="C2047" s="1" t="s">
        <v>1520</v>
      </c>
      <c r="D2047">
        <f t="shared" si="157"/>
        <v>2046</v>
      </c>
      <c r="E2047">
        <v>2278</v>
      </c>
      <c r="F2047">
        <f t="shared" si="158"/>
        <v>4</v>
      </c>
      <c r="G2047" s="2" t="str">
        <f t="shared" si="159"/>
        <v/>
      </c>
      <c r="H2047" t="s">
        <v>1521</v>
      </c>
      <c r="I2047">
        <v>33968</v>
      </c>
      <c r="J2047">
        <v>2267</v>
      </c>
      <c r="K2047">
        <v>2263</v>
      </c>
      <c r="L2047" t="s">
        <v>31</v>
      </c>
      <c r="M2047" t="s">
        <v>20</v>
      </c>
      <c r="N2047">
        <v>330</v>
      </c>
      <c r="O2047">
        <v>2114</v>
      </c>
      <c r="P2047">
        <v>9</v>
      </c>
      <c r="Q2047" t="s">
        <v>2063</v>
      </c>
      <c r="BE2047" s="1"/>
      <c r="BK2047" s="2"/>
    </row>
    <row r="2048" ht="15" customHeight="1">
      <c r="A2048" t="str">
        <f t="shared" si="155"/>
        <v>2019_06_2278_5</v>
      </c>
      <c r="B2048" t="str">
        <f t="shared" si="156"/>
        <v>2019_06_33993</v>
      </c>
      <c r="C2048" s="1" t="s">
        <v>1520</v>
      </c>
      <c r="D2048">
        <f t="shared" si="157"/>
        <v>2047</v>
      </c>
      <c r="E2048">
        <v>2278</v>
      </c>
      <c r="F2048">
        <f t="shared" si="158"/>
        <v>5</v>
      </c>
      <c r="G2048" s="2" t="str">
        <f t="shared" si="159"/>
        <v/>
      </c>
      <c r="H2048" t="s">
        <v>1521</v>
      </c>
      <c r="I2048">
        <v>33993</v>
      </c>
      <c r="J2048">
        <v>2263</v>
      </c>
      <c r="K2048">
        <v>2267</v>
      </c>
      <c r="L2048" t="s">
        <v>31</v>
      </c>
      <c r="M2048" t="s">
        <v>20</v>
      </c>
      <c r="N2048">
        <v>444</v>
      </c>
      <c r="O2048">
        <v>2114</v>
      </c>
      <c r="P2048">
        <v>9</v>
      </c>
      <c r="Q2048" t="s">
        <v>2064</v>
      </c>
      <c r="BE2048" s="1"/>
      <c r="BK2048" s="2"/>
    </row>
    <row r="2049" ht="15" customHeight="1">
      <c r="A2049" t="str">
        <f t="shared" si="155"/>
        <v>2019_06_2278_6</v>
      </c>
      <c r="B2049" t="str">
        <f t="shared" si="156"/>
        <v>2019_06_34025</v>
      </c>
      <c r="C2049" s="1" t="s">
        <v>1520</v>
      </c>
      <c r="D2049">
        <f t="shared" si="157"/>
        <v>2048</v>
      </c>
      <c r="E2049">
        <v>2278</v>
      </c>
      <c r="F2049">
        <f t="shared" si="158"/>
        <v>6</v>
      </c>
      <c r="G2049" s="2" t="str">
        <f t="shared" si="159"/>
        <v/>
      </c>
      <c r="H2049" t="s">
        <v>1521</v>
      </c>
      <c r="I2049">
        <v>34025</v>
      </c>
      <c r="J2049">
        <v>2267</v>
      </c>
      <c r="K2049">
        <v>2263</v>
      </c>
      <c r="L2049" t="s">
        <v>31</v>
      </c>
      <c r="M2049" t="s">
        <v>20</v>
      </c>
      <c r="N2049">
        <v>209</v>
      </c>
      <c r="O2049">
        <v>2114</v>
      </c>
      <c r="P2049">
        <v>9</v>
      </c>
      <c r="Q2049" t="s">
        <v>2065</v>
      </c>
      <c r="BE2049" s="1"/>
      <c r="BK2049" s="2"/>
    </row>
    <row r="2050" ht="15" customHeight="1">
      <c r="A2050" t="str">
        <f t="shared" ref="A2050:A2113" si="160">CONCATENATE($C2050,"_",$E2050,"_",$F2050)</f>
        <v>2019_06_2278_7</v>
      </c>
      <c r="B2050" t="str">
        <f t="shared" ref="B2050:B2113" si="161">CONCATENATE($C2050,"_",$I2050)</f>
        <v>2019_06_34157</v>
      </c>
      <c r="C2050" s="1" t="s">
        <v>1520</v>
      </c>
      <c r="D2050">
        <f t="shared" ref="D2050:D2113" si="162">IF(ISNUMBER($D2049),$D2049+1,1)</f>
        <v>2049</v>
      </c>
      <c r="E2050">
        <v>2278</v>
      </c>
      <c r="F2050">
        <f t="shared" ref="F2050:F2113" si="163">IF($E2050="","",IF($E2050=$E2049,$F2049+1,1))</f>
        <v>7</v>
      </c>
      <c r="G2050" s="2" t="str">
        <f t="shared" ref="G2050:G2113" si="164">IF($E2051=$E2050,"","x")</f>
        <v/>
      </c>
      <c r="H2050" t="s">
        <v>1521</v>
      </c>
      <c r="I2050">
        <v>34157</v>
      </c>
      <c r="J2050">
        <v>2263</v>
      </c>
      <c r="K2050">
        <v>2267</v>
      </c>
      <c r="L2050" t="s">
        <v>31</v>
      </c>
      <c r="M2050" t="s">
        <v>20</v>
      </c>
      <c r="N2050">
        <v>223</v>
      </c>
      <c r="O2050">
        <v>2114</v>
      </c>
      <c r="P2050">
        <v>9</v>
      </c>
      <c r="Q2050" t="s">
        <v>2066</v>
      </c>
      <c r="BE2050" s="1"/>
      <c r="BK2050" s="2"/>
    </row>
    <row r="2051" ht="15" customHeight="1">
      <c r="A2051" t="str">
        <f t="shared" si="160"/>
        <v>2019_06_2278_8</v>
      </c>
      <c r="B2051" t="str">
        <f t="shared" si="161"/>
        <v>2019_06_34192</v>
      </c>
      <c r="C2051" s="1" t="s">
        <v>1520</v>
      </c>
      <c r="D2051">
        <f t="shared" si="162"/>
        <v>2050</v>
      </c>
      <c r="E2051">
        <v>2278</v>
      </c>
      <c r="F2051">
        <f t="shared" si="163"/>
        <v>8</v>
      </c>
      <c r="G2051" s="2" t="str">
        <f t="shared" si="164"/>
        <v>x</v>
      </c>
      <c r="H2051" t="s">
        <v>1521</v>
      </c>
      <c r="I2051">
        <v>34192</v>
      </c>
      <c r="J2051">
        <v>2267</v>
      </c>
      <c r="K2051">
        <v>2263</v>
      </c>
      <c r="L2051" t="s">
        <v>20</v>
      </c>
      <c r="M2051" t="s">
        <v>20</v>
      </c>
      <c r="N2051">
        <v>18</v>
      </c>
      <c r="O2051">
        <v>2114</v>
      </c>
      <c r="P2051">
        <v>9</v>
      </c>
      <c r="Q2051" t="s">
        <v>2067</v>
      </c>
      <c r="BE2051" s="1"/>
      <c r="BK2051" s="2"/>
    </row>
    <row r="2052" ht="15" customHeight="1">
      <c r="A2052" t="str">
        <f t="shared" si="160"/>
        <v>2019_06_2308_1</v>
      </c>
      <c r="B2052" t="str">
        <f t="shared" si="161"/>
        <v>2019_06_30516</v>
      </c>
      <c r="C2052" s="1" t="s">
        <v>1520</v>
      </c>
      <c r="D2052">
        <f t="shared" si="162"/>
        <v>2051</v>
      </c>
      <c r="E2052">
        <v>2308</v>
      </c>
      <c r="F2052">
        <f t="shared" si="163"/>
        <v>1</v>
      </c>
      <c r="G2052" s="2" t="str">
        <f t="shared" si="164"/>
        <v/>
      </c>
      <c r="H2052" t="s">
        <v>1521</v>
      </c>
      <c r="I2052">
        <v>30516</v>
      </c>
      <c r="J2052">
        <v>2293</v>
      </c>
      <c r="K2052">
        <v>2297</v>
      </c>
      <c r="L2052" t="s">
        <v>158</v>
      </c>
      <c r="M2052" t="s">
        <v>20</v>
      </c>
      <c r="N2052">
        <v>1034</v>
      </c>
      <c r="O2052">
        <v>6103</v>
      </c>
      <c r="P2052">
        <v>10</v>
      </c>
      <c r="Q2052" t="s">
        <v>2068</v>
      </c>
      <c r="BE2052" s="1"/>
      <c r="BK2052" s="2"/>
    </row>
    <row r="2053" ht="15" customHeight="1">
      <c r="A2053" t="str">
        <f t="shared" si="160"/>
        <v>2019_06_2308_2</v>
      </c>
      <c r="B2053" t="str">
        <f t="shared" si="161"/>
        <v>2019_06_31512</v>
      </c>
      <c r="C2053" s="1" t="s">
        <v>1520</v>
      </c>
      <c r="D2053">
        <f t="shared" si="162"/>
        <v>2052</v>
      </c>
      <c r="E2053">
        <v>2308</v>
      </c>
      <c r="F2053">
        <f t="shared" si="163"/>
        <v>2</v>
      </c>
      <c r="G2053" s="2" t="str">
        <f t="shared" si="164"/>
        <v/>
      </c>
      <c r="H2053" t="s">
        <v>1521</v>
      </c>
      <c r="I2053">
        <v>31512</v>
      </c>
      <c r="J2053">
        <v>2297</v>
      </c>
      <c r="K2053">
        <v>2293</v>
      </c>
      <c r="L2053" t="s">
        <v>31</v>
      </c>
      <c r="M2053" t="s">
        <v>20</v>
      </c>
      <c r="N2053">
        <v>709</v>
      </c>
      <c r="O2053">
        <v>6103</v>
      </c>
      <c r="P2053">
        <v>10</v>
      </c>
      <c r="Q2053" t="s">
        <v>2069</v>
      </c>
      <c r="BE2053" s="1"/>
      <c r="BK2053" s="2"/>
    </row>
    <row r="2054" ht="15" customHeight="1">
      <c r="A2054" t="str">
        <f t="shared" si="160"/>
        <v>2019_06_2308_3</v>
      </c>
      <c r="B2054" t="str">
        <f t="shared" si="161"/>
        <v>2019_06_31782</v>
      </c>
      <c r="C2054" s="1" t="s">
        <v>1520</v>
      </c>
      <c r="D2054">
        <f t="shared" si="162"/>
        <v>2053</v>
      </c>
      <c r="E2054">
        <v>2308</v>
      </c>
      <c r="F2054">
        <f t="shared" si="163"/>
        <v>3</v>
      </c>
      <c r="G2054" s="2" t="str">
        <f t="shared" si="164"/>
        <v/>
      </c>
      <c r="H2054" t="s">
        <v>1521</v>
      </c>
      <c r="I2054">
        <v>31782</v>
      </c>
      <c r="J2054">
        <v>2293</v>
      </c>
      <c r="K2054">
        <v>2297</v>
      </c>
      <c r="L2054" t="s">
        <v>31</v>
      </c>
      <c r="M2054" t="s">
        <v>20</v>
      </c>
      <c r="N2054">
        <v>1066</v>
      </c>
      <c r="O2054">
        <v>6103</v>
      </c>
      <c r="P2054">
        <v>10</v>
      </c>
      <c r="Q2054" t="s">
        <v>2070</v>
      </c>
      <c r="BE2054" s="1"/>
      <c r="BK2054" s="2"/>
    </row>
    <row r="2055" ht="15" customHeight="1">
      <c r="A2055" t="str">
        <f t="shared" si="160"/>
        <v>2019_06_2308_4</v>
      </c>
      <c r="B2055" t="str">
        <f t="shared" si="161"/>
        <v>2019_06_33530</v>
      </c>
      <c r="C2055" s="1" t="s">
        <v>1520</v>
      </c>
      <c r="D2055">
        <f t="shared" si="162"/>
        <v>2054</v>
      </c>
      <c r="E2055">
        <v>2308</v>
      </c>
      <c r="F2055">
        <f t="shared" si="163"/>
        <v>4</v>
      </c>
      <c r="G2055" s="2" t="str">
        <f t="shared" si="164"/>
        <v/>
      </c>
      <c r="H2055" t="s">
        <v>1521</v>
      </c>
      <c r="I2055">
        <v>33530</v>
      </c>
      <c r="J2055">
        <v>2297</v>
      </c>
      <c r="K2055">
        <v>2293</v>
      </c>
      <c r="L2055" t="s">
        <v>31</v>
      </c>
      <c r="M2055" t="s">
        <v>20</v>
      </c>
      <c r="N2055">
        <v>454</v>
      </c>
      <c r="O2055">
        <v>6103</v>
      </c>
      <c r="P2055">
        <v>10</v>
      </c>
      <c r="Q2055" t="s">
        <v>2071</v>
      </c>
      <c r="BE2055" s="1"/>
      <c r="BK2055" s="2"/>
    </row>
    <row r="2056" ht="15" customHeight="1">
      <c r="A2056" t="str">
        <f t="shared" si="160"/>
        <v>2019_06_2308_5</v>
      </c>
      <c r="B2056" t="str">
        <f t="shared" si="161"/>
        <v>2019_06_34039</v>
      </c>
      <c r="C2056" s="1" t="s">
        <v>1520</v>
      </c>
      <c r="D2056">
        <f t="shared" si="162"/>
        <v>2055</v>
      </c>
      <c r="E2056">
        <v>2308</v>
      </c>
      <c r="F2056">
        <f t="shared" si="163"/>
        <v>5</v>
      </c>
      <c r="G2056" s="2" t="str">
        <f t="shared" si="164"/>
        <v/>
      </c>
      <c r="H2056" t="s">
        <v>1521</v>
      </c>
      <c r="I2056">
        <v>34039</v>
      </c>
      <c r="J2056">
        <v>2293</v>
      </c>
      <c r="K2056">
        <v>2297</v>
      </c>
      <c r="L2056" t="s">
        <v>31</v>
      </c>
      <c r="M2056" t="s">
        <v>20</v>
      </c>
      <c r="N2056">
        <v>1038</v>
      </c>
      <c r="O2056">
        <v>6103</v>
      </c>
      <c r="P2056">
        <v>10</v>
      </c>
      <c r="Q2056" t="s">
        <v>2072</v>
      </c>
      <c r="BE2056" s="1"/>
      <c r="BK2056" s="2"/>
    </row>
    <row r="2057" ht="15" customHeight="1">
      <c r="A2057" t="str">
        <f t="shared" si="160"/>
        <v>2019_06_2308_6</v>
      </c>
      <c r="B2057" t="str">
        <f t="shared" si="161"/>
        <v>2019_06_34035</v>
      </c>
      <c r="C2057" s="1" t="s">
        <v>1520</v>
      </c>
      <c r="D2057">
        <f t="shared" si="162"/>
        <v>2056</v>
      </c>
      <c r="E2057">
        <v>2308</v>
      </c>
      <c r="F2057">
        <f t="shared" si="163"/>
        <v>6</v>
      </c>
      <c r="G2057" s="2" t="str">
        <f t="shared" si="164"/>
        <v/>
      </c>
      <c r="H2057" t="s">
        <v>1521</v>
      </c>
      <c r="I2057">
        <v>34035</v>
      </c>
      <c r="J2057">
        <v>2293</v>
      </c>
      <c r="K2057">
        <v>2297</v>
      </c>
      <c r="L2057" t="s">
        <v>31</v>
      </c>
      <c r="M2057" t="s">
        <v>20</v>
      </c>
      <c r="N2057">
        <v>1037</v>
      </c>
      <c r="O2057">
        <v>6103</v>
      </c>
      <c r="P2057">
        <v>10</v>
      </c>
      <c r="Q2057" t="s">
        <v>2073</v>
      </c>
      <c r="BE2057" s="1"/>
      <c r="BK2057" s="2"/>
    </row>
    <row r="2058" ht="15" customHeight="1">
      <c r="A2058" t="str">
        <f t="shared" si="160"/>
        <v>2019_06_2308_7</v>
      </c>
      <c r="B2058" t="str">
        <f t="shared" si="161"/>
        <v>2019_06_34191</v>
      </c>
      <c r="C2058" s="1" t="s">
        <v>1520</v>
      </c>
      <c r="D2058">
        <f t="shared" si="162"/>
        <v>2057</v>
      </c>
      <c r="E2058">
        <v>2308</v>
      </c>
      <c r="F2058">
        <f t="shared" si="163"/>
        <v>7</v>
      </c>
      <c r="G2058" s="2" t="str">
        <f t="shared" si="164"/>
        <v/>
      </c>
      <c r="H2058" t="s">
        <v>1521</v>
      </c>
      <c r="I2058">
        <v>34191</v>
      </c>
      <c r="J2058">
        <v>2297</v>
      </c>
      <c r="K2058">
        <v>2293</v>
      </c>
      <c r="L2058" t="s">
        <v>31</v>
      </c>
      <c r="M2058" t="s">
        <v>20</v>
      </c>
      <c r="N2058">
        <v>366</v>
      </c>
      <c r="O2058">
        <v>6103</v>
      </c>
      <c r="P2058">
        <v>10</v>
      </c>
      <c r="Q2058" t="s">
        <v>2074</v>
      </c>
      <c r="BE2058" s="1"/>
      <c r="BK2058" s="2"/>
    </row>
    <row r="2059" ht="15" customHeight="1">
      <c r="A2059" t="str">
        <f t="shared" si="160"/>
        <v>2019_06_2308_8</v>
      </c>
      <c r="B2059" t="str">
        <f t="shared" si="161"/>
        <v>2019_06_34346</v>
      </c>
      <c r="C2059" s="1" t="s">
        <v>1520</v>
      </c>
      <c r="D2059">
        <f t="shared" si="162"/>
        <v>2058</v>
      </c>
      <c r="E2059">
        <v>2308</v>
      </c>
      <c r="F2059">
        <f t="shared" si="163"/>
        <v>8</v>
      </c>
      <c r="G2059" s="2" t="str">
        <f t="shared" si="164"/>
        <v/>
      </c>
      <c r="H2059" t="s">
        <v>1521</v>
      </c>
      <c r="I2059">
        <v>34346</v>
      </c>
      <c r="J2059">
        <v>2293</v>
      </c>
      <c r="K2059">
        <v>2297</v>
      </c>
      <c r="L2059" t="s">
        <v>31</v>
      </c>
      <c r="M2059" t="s">
        <v>20</v>
      </c>
      <c r="N2059">
        <v>298</v>
      </c>
      <c r="O2059">
        <v>6103</v>
      </c>
      <c r="P2059">
        <v>10</v>
      </c>
      <c r="Q2059" t="s">
        <v>2075</v>
      </c>
      <c r="BE2059" s="1"/>
      <c r="BK2059" s="2"/>
    </row>
    <row r="2060" ht="15" customHeight="1">
      <c r="A2060" t="str">
        <f t="shared" si="160"/>
        <v>2019_06_2308_9</v>
      </c>
      <c r="B2060" t="str">
        <f t="shared" si="161"/>
        <v>2019_06_34409</v>
      </c>
      <c r="C2060" s="1" t="s">
        <v>1520</v>
      </c>
      <c r="D2060">
        <f t="shared" si="162"/>
        <v>2059</v>
      </c>
      <c r="E2060">
        <v>2308</v>
      </c>
      <c r="F2060">
        <f t="shared" si="163"/>
        <v>9</v>
      </c>
      <c r="G2060" s="2" t="str">
        <f t="shared" si="164"/>
        <v>x</v>
      </c>
      <c r="H2060" t="s">
        <v>1521</v>
      </c>
      <c r="I2060">
        <v>34409</v>
      </c>
      <c r="J2060">
        <v>2297</v>
      </c>
      <c r="K2060">
        <v>2293</v>
      </c>
      <c r="L2060" t="s">
        <v>20</v>
      </c>
      <c r="M2060" t="s">
        <v>20</v>
      </c>
      <c r="N2060">
        <v>80</v>
      </c>
      <c r="O2060">
        <v>6103</v>
      </c>
      <c r="P2060">
        <v>10</v>
      </c>
      <c r="Q2060" t="s">
        <v>2076</v>
      </c>
      <c r="BE2060" s="1"/>
      <c r="BK2060" s="2"/>
    </row>
    <row r="2061" ht="15" customHeight="1">
      <c r="A2061" t="str">
        <f t="shared" si="160"/>
        <v>2019_06_2338_1</v>
      </c>
      <c r="B2061" t="str">
        <f t="shared" si="161"/>
        <v>2019_06_30560</v>
      </c>
      <c r="C2061" s="1" t="s">
        <v>1520</v>
      </c>
      <c r="D2061">
        <f t="shared" si="162"/>
        <v>2060</v>
      </c>
      <c r="E2061">
        <v>2338</v>
      </c>
      <c r="F2061">
        <f t="shared" si="163"/>
        <v>1</v>
      </c>
      <c r="G2061" s="2" t="str">
        <f t="shared" si="164"/>
        <v/>
      </c>
      <c r="H2061" t="s">
        <v>1521</v>
      </c>
      <c r="I2061">
        <v>30560</v>
      </c>
      <c r="J2061">
        <v>2323</v>
      </c>
      <c r="K2061">
        <v>2327</v>
      </c>
      <c r="L2061" t="s">
        <v>158</v>
      </c>
      <c r="M2061" t="s">
        <v>20</v>
      </c>
      <c r="N2061">
        <v>317</v>
      </c>
      <c r="O2061">
        <v>2342</v>
      </c>
      <c r="P2061">
        <v>10</v>
      </c>
      <c r="Q2061" t="s">
        <v>2077</v>
      </c>
      <c r="BE2061" s="1"/>
      <c r="BK2061" s="2"/>
    </row>
    <row r="2062" ht="15" customHeight="1">
      <c r="A2062" t="str">
        <f t="shared" si="160"/>
        <v>2019_06_2338_2</v>
      </c>
      <c r="B2062" t="str">
        <f t="shared" si="161"/>
        <v>2019_06_31305</v>
      </c>
      <c r="C2062" s="1" t="s">
        <v>1520</v>
      </c>
      <c r="D2062">
        <f t="shared" si="162"/>
        <v>2061</v>
      </c>
      <c r="E2062">
        <v>2338</v>
      </c>
      <c r="F2062">
        <f t="shared" si="163"/>
        <v>2</v>
      </c>
      <c r="G2062" s="2" t="str">
        <f t="shared" si="164"/>
        <v/>
      </c>
      <c r="H2062" t="s">
        <v>1521</v>
      </c>
      <c r="I2062">
        <v>31305</v>
      </c>
      <c r="J2062">
        <v>2327</v>
      </c>
      <c r="K2062">
        <v>2323</v>
      </c>
      <c r="L2062" t="s">
        <v>31</v>
      </c>
      <c r="M2062" t="s">
        <v>20</v>
      </c>
      <c r="N2062">
        <v>303</v>
      </c>
      <c r="O2062">
        <v>2342</v>
      </c>
      <c r="P2062">
        <v>10</v>
      </c>
      <c r="Q2062" t="s">
        <v>2078</v>
      </c>
      <c r="BE2062" s="1"/>
      <c r="BK2062" s="2"/>
    </row>
    <row r="2063" ht="15" customHeight="1">
      <c r="A2063" t="str">
        <f t="shared" si="160"/>
        <v>2019_06_2338_3</v>
      </c>
      <c r="B2063" t="str">
        <f t="shared" si="161"/>
        <v>2019_06_32756</v>
      </c>
      <c r="C2063" s="1" t="s">
        <v>1520</v>
      </c>
      <c r="D2063">
        <f t="shared" si="162"/>
        <v>2062</v>
      </c>
      <c r="E2063">
        <v>2338</v>
      </c>
      <c r="F2063">
        <f t="shared" si="163"/>
        <v>3</v>
      </c>
      <c r="G2063" s="2" t="str">
        <f t="shared" si="164"/>
        <v/>
      </c>
      <c r="H2063" t="s">
        <v>1521</v>
      </c>
      <c r="I2063">
        <v>32756</v>
      </c>
      <c r="J2063">
        <v>2323</v>
      </c>
      <c r="K2063">
        <v>2327</v>
      </c>
      <c r="L2063" t="s">
        <v>31</v>
      </c>
      <c r="M2063" t="s">
        <v>20</v>
      </c>
      <c r="N2063">
        <v>369</v>
      </c>
      <c r="O2063">
        <v>2342</v>
      </c>
      <c r="P2063">
        <v>10</v>
      </c>
      <c r="Q2063" t="s">
        <v>2079</v>
      </c>
      <c r="BE2063" s="1"/>
      <c r="BK2063" s="2"/>
    </row>
    <row r="2064" ht="15" customHeight="1">
      <c r="A2064" t="str">
        <f t="shared" si="160"/>
        <v>2019_06_2338_4</v>
      </c>
      <c r="B2064" t="str">
        <f t="shared" si="161"/>
        <v>2019_06_32954</v>
      </c>
      <c r="C2064" s="1" t="s">
        <v>1520</v>
      </c>
      <c r="D2064">
        <f t="shared" si="162"/>
        <v>2063</v>
      </c>
      <c r="E2064">
        <v>2338</v>
      </c>
      <c r="F2064">
        <f t="shared" si="163"/>
        <v>4</v>
      </c>
      <c r="G2064" s="2" t="str">
        <f t="shared" si="164"/>
        <v/>
      </c>
      <c r="H2064" t="s">
        <v>1521</v>
      </c>
      <c r="I2064">
        <v>32954</v>
      </c>
      <c r="J2064">
        <v>2327</v>
      </c>
      <c r="K2064">
        <v>2323</v>
      </c>
      <c r="L2064" t="s">
        <v>31</v>
      </c>
      <c r="M2064" t="s">
        <v>20</v>
      </c>
      <c r="N2064">
        <v>334</v>
      </c>
      <c r="O2064">
        <v>2342</v>
      </c>
      <c r="P2064">
        <v>10</v>
      </c>
      <c r="Q2064" t="s">
        <v>2080</v>
      </c>
      <c r="BE2064" s="1"/>
      <c r="BK2064" s="2"/>
    </row>
    <row r="2065" ht="15" customHeight="1">
      <c r="A2065" t="str">
        <f t="shared" si="160"/>
        <v>2019_06_2338_5</v>
      </c>
      <c r="B2065" t="str">
        <f t="shared" si="161"/>
        <v>2019_06_33629</v>
      </c>
      <c r="C2065" s="1" t="s">
        <v>1520</v>
      </c>
      <c r="D2065">
        <f t="shared" si="162"/>
        <v>2064</v>
      </c>
      <c r="E2065">
        <v>2338</v>
      </c>
      <c r="F2065">
        <f t="shared" si="163"/>
        <v>5</v>
      </c>
      <c r="G2065" s="2" t="str">
        <f t="shared" si="164"/>
        <v/>
      </c>
      <c r="H2065" t="s">
        <v>1521</v>
      </c>
      <c r="I2065">
        <v>33629</v>
      </c>
      <c r="J2065">
        <v>2323</v>
      </c>
      <c r="K2065">
        <v>2327</v>
      </c>
      <c r="L2065" t="s">
        <v>31</v>
      </c>
      <c r="M2065" t="s">
        <v>20</v>
      </c>
      <c r="N2065">
        <v>291</v>
      </c>
      <c r="O2065">
        <v>2342</v>
      </c>
      <c r="P2065">
        <v>10</v>
      </c>
      <c r="Q2065" t="s">
        <v>2081</v>
      </c>
      <c r="BE2065" s="1"/>
      <c r="BK2065" s="2"/>
    </row>
    <row r="2066" ht="15" customHeight="1">
      <c r="A2066" t="str">
        <f t="shared" si="160"/>
        <v>2019_06_2338_6</v>
      </c>
      <c r="B2066" t="str">
        <f t="shared" si="161"/>
        <v>2019_06_33670</v>
      </c>
      <c r="C2066" s="1" t="s">
        <v>1520</v>
      </c>
      <c r="D2066">
        <f t="shared" si="162"/>
        <v>2065</v>
      </c>
      <c r="E2066">
        <v>2338</v>
      </c>
      <c r="F2066">
        <f t="shared" si="163"/>
        <v>6</v>
      </c>
      <c r="G2066" s="2" t="str">
        <f t="shared" si="164"/>
        <v/>
      </c>
      <c r="H2066" t="s">
        <v>1521</v>
      </c>
      <c r="I2066">
        <v>33670</v>
      </c>
      <c r="J2066">
        <v>2327</v>
      </c>
      <c r="K2066">
        <v>2323</v>
      </c>
      <c r="L2066" t="s">
        <v>31</v>
      </c>
      <c r="M2066" t="s">
        <v>20</v>
      </c>
      <c r="N2066">
        <v>198</v>
      </c>
      <c r="O2066">
        <v>2342</v>
      </c>
      <c r="P2066">
        <v>10</v>
      </c>
      <c r="Q2066" t="s">
        <v>2082</v>
      </c>
      <c r="BE2066" s="1"/>
      <c r="BK2066" s="2"/>
    </row>
    <row r="2067" ht="15" customHeight="1">
      <c r="A2067" t="str">
        <f t="shared" si="160"/>
        <v>2019_06_2338_7</v>
      </c>
      <c r="B2067" t="str">
        <f t="shared" si="161"/>
        <v>2019_06_34350</v>
      </c>
      <c r="C2067" s="1" t="s">
        <v>1520</v>
      </c>
      <c r="D2067">
        <f t="shared" si="162"/>
        <v>2066</v>
      </c>
      <c r="E2067">
        <v>2338</v>
      </c>
      <c r="F2067">
        <f t="shared" si="163"/>
        <v>7</v>
      </c>
      <c r="G2067" s="2" t="str">
        <f t="shared" si="164"/>
        <v/>
      </c>
      <c r="H2067" t="s">
        <v>1521</v>
      </c>
      <c r="I2067">
        <v>34350</v>
      </c>
      <c r="J2067">
        <v>2323</v>
      </c>
      <c r="K2067">
        <v>2327</v>
      </c>
      <c r="L2067" t="s">
        <v>31</v>
      </c>
      <c r="M2067" t="s">
        <v>20</v>
      </c>
      <c r="N2067">
        <v>259</v>
      </c>
      <c r="O2067">
        <v>2342</v>
      </c>
      <c r="P2067">
        <v>10</v>
      </c>
      <c r="Q2067" t="s">
        <v>2083</v>
      </c>
      <c r="BE2067" s="1"/>
      <c r="BK2067" s="2"/>
    </row>
    <row r="2068" ht="15" customHeight="1">
      <c r="A2068" t="str">
        <f t="shared" si="160"/>
        <v>2019_06_2338_8</v>
      </c>
      <c r="B2068" t="str">
        <f t="shared" si="161"/>
        <v>2019_06_34355</v>
      </c>
      <c r="C2068" s="1" t="s">
        <v>1520</v>
      </c>
      <c r="D2068">
        <f t="shared" si="162"/>
        <v>2067</v>
      </c>
      <c r="E2068">
        <v>2338</v>
      </c>
      <c r="F2068">
        <f t="shared" si="163"/>
        <v>8</v>
      </c>
      <c r="G2068" s="2" t="str">
        <f t="shared" si="164"/>
        <v/>
      </c>
      <c r="H2068" t="s">
        <v>1521</v>
      </c>
      <c r="I2068">
        <v>34355</v>
      </c>
      <c r="J2068">
        <v>2327</v>
      </c>
      <c r="K2068">
        <v>2323</v>
      </c>
      <c r="L2068" t="s">
        <v>31</v>
      </c>
      <c r="M2068" t="s">
        <v>20</v>
      </c>
      <c r="N2068">
        <v>215</v>
      </c>
      <c r="O2068">
        <v>2342</v>
      </c>
      <c r="P2068">
        <v>10</v>
      </c>
      <c r="Q2068" t="s">
        <v>2084</v>
      </c>
      <c r="BE2068" s="1"/>
      <c r="BK2068" s="2"/>
    </row>
    <row r="2069" ht="15" customHeight="1">
      <c r="A2069" t="str">
        <f t="shared" si="160"/>
        <v>2019_06_2338_9</v>
      </c>
      <c r="B2069" t="str">
        <f t="shared" si="161"/>
        <v>2019_06_34364</v>
      </c>
      <c r="C2069" s="1" t="s">
        <v>1520</v>
      </c>
      <c r="D2069">
        <f t="shared" si="162"/>
        <v>2068</v>
      </c>
      <c r="E2069">
        <v>2338</v>
      </c>
      <c r="F2069">
        <f t="shared" si="163"/>
        <v>9</v>
      </c>
      <c r="G2069" s="2" t="str">
        <f t="shared" si="164"/>
        <v>x</v>
      </c>
      <c r="H2069" t="s">
        <v>1521</v>
      </c>
      <c r="I2069">
        <v>34364</v>
      </c>
      <c r="J2069">
        <v>2323</v>
      </c>
      <c r="K2069">
        <v>2327</v>
      </c>
      <c r="L2069" t="s">
        <v>20</v>
      </c>
      <c r="M2069" t="s">
        <v>20</v>
      </c>
      <c r="N2069">
        <v>35</v>
      </c>
      <c r="O2069">
        <v>2342</v>
      </c>
      <c r="P2069">
        <v>10</v>
      </c>
      <c r="Q2069" t="s">
        <v>2085</v>
      </c>
      <c r="BE2069" s="1"/>
      <c r="BK2069" s="2"/>
    </row>
    <row r="2070" ht="15" customHeight="1">
      <c r="A2070" t="str">
        <f t="shared" si="160"/>
        <v>2019_06_2368_1</v>
      </c>
      <c r="B2070" t="str">
        <f t="shared" si="161"/>
        <v>2019_06_30985</v>
      </c>
      <c r="C2070" s="1" t="s">
        <v>1520</v>
      </c>
      <c r="D2070">
        <f t="shared" si="162"/>
        <v>2069</v>
      </c>
      <c r="E2070">
        <v>2368</v>
      </c>
      <c r="F2070">
        <f t="shared" si="163"/>
        <v>1</v>
      </c>
      <c r="G2070" s="2" t="str">
        <f t="shared" si="164"/>
        <v/>
      </c>
      <c r="H2070" t="s">
        <v>1521</v>
      </c>
      <c r="I2070">
        <v>30985</v>
      </c>
      <c r="J2070">
        <v>2353</v>
      </c>
      <c r="K2070">
        <v>2357</v>
      </c>
      <c r="L2070" t="s">
        <v>19</v>
      </c>
      <c r="M2070" t="s">
        <v>20</v>
      </c>
      <c r="N2070">
        <v>298</v>
      </c>
      <c r="O2070">
        <v>2251</v>
      </c>
      <c r="P2070">
        <v>11</v>
      </c>
      <c r="Q2070" t="s">
        <v>2086</v>
      </c>
      <c r="BE2070" s="1"/>
      <c r="BK2070" s="2"/>
    </row>
    <row r="2071" ht="15" customHeight="1">
      <c r="A2071" t="str">
        <f t="shared" si="160"/>
        <v>2019_06_2368_2</v>
      </c>
      <c r="B2071" t="str">
        <f t="shared" si="161"/>
        <v>2019_06_31075</v>
      </c>
      <c r="C2071" s="1" t="s">
        <v>1520</v>
      </c>
      <c r="D2071">
        <f t="shared" si="162"/>
        <v>2070</v>
      </c>
      <c r="E2071">
        <v>2368</v>
      </c>
      <c r="F2071">
        <f t="shared" si="163"/>
        <v>2</v>
      </c>
      <c r="G2071" s="2" t="str">
        <f t="shared" si="164"/>
        <v/>
      </c>
      <c r="H2071" t="s">
        <v>1521</v>
      </c>
      <c r="I2071">
        <v>31075</v>
      </c>
      <c r="J2071">
        <v>2357</v>
      </c>
      <c r="K2071">
        <v>2353</v>
      </c>
      <c r="L2071" t="s">
        <v>31</v>
      </c>
      <c r="M2071" t="s">
        <v>20</v>
      </c>
      <c r="N2071">
        <v>233</v>
      </c>
      <c r="O2071">
        <v>2251</v>
      </c>
      <c r="P2071">
        <v>11</v>
      </c>
      <c r="Q2071" t="s">
        <v>2087</v>
      </c>
      <c r="BE2071" s="1"/>
      <c r="BK2071" s="2"/>
    </row>
    <row r="2072" ht="15" customHeight="1">
      <c r="A2072" t="str">
        <f t="shared" si="160"/>
        <v>2019_06_2368_3</v>
      </c>
      <c r="B2072" t="str">
        <f t="shared" si="161"/>
        <v>2019_06_31711</v>
      </c>
      <c r="C2072" s="1" t="s">
        <v>1520</v>
      </c>
      <c r="D2072">
        <f t="shared" si="162"/>
        <v>2071</v>
      </c>
      <c r="E2072">
        <v>2368</v>
      </c>
      <c r="F2072">
        <f t="shared" si="163"/>
        <v>3</v>
      </c>
      <c r="G2072" s="2" t="str">
        <f t="shared" si="164"/>
        <v/>
      </c>
      <c r="H2072" t="s">
        <v>1521</v>
      </c>
      <c r="I2072">
        <v>31711</v>
      </c>
      <c r="J2072">
        <v>2353</v>
      </c>
      <c r="K2072">
        <v>2357</v>
      </c>
      <c r="L2072" t="s">
        <v>31</v>
      </c>
      <c r="M2072" t="s">
        <v>20</v>
      </c>
      <c r="N2072">
        <v>299</v>
      </c>
      <c r="O2072">
        <v>2251</v>
      </c>
      <c r="P2072">
        <v>11</v>
      </c>
      <c r="Q2072" t="s">
        <v>2088</v>
      </c>
      <c r="BE2072" s="1"/>
      <c r="BK2072" s="2"/>
    </row>
    <row r="2073" ht="15" customHeight="1">
      <c r="A2073" t="str">
        <f t="shared" si="160"/>
        <v>2019_06_2368_4</v>
      </c>
      <c r="B2073" t="str">
        <f t="shared" si="161"/>
        <v>2019_06_32140</v>
      </c>
      <c r="C2073" s="1" t="s">
        <v>1520</v>
      </c>
      <c r="D2073">
        <f t="shared" si="162"/>
        <v>2072</v>
      </c>
      <c r="E2073">
        <v>2368</v>
      </c>
      <c r="F2073">
        <f t="shared" si="163"/>
        <v>4</v>
      </c>
      <c r="G2073" s="2" t="str">
        <f t="shared" si="164"/>
        <v/>
      </c>
      <c r="H2073" t="s">
        <v>1521</v>
      </c>
      <c r="I2073">
        <v>32140</v>
      </c>
      <c r="J2073">
        <v>2357</v>
      </c>
      <c r="K2073">
        <v>2353</v>
      </c>
      <c r="L2073" t="s">
        <v>31</v>
      </c>
      <c r="M2073" t="s">
        <v>20</v>
      </c>
      <c r="N2073">
        <v>238</v>
      </c>
      <c r="O2073">
        <v>2251</v>
      </c>
      <c r="P2073">
        <v>11</v>
      </c>
      <c r="Q2073" t="s">
        <v>2089</v>
      </c>
      <c r="BE2073" s="1"/>
      <c r="BK2073" s="2"/>
    </row>
    <row r="2074" ht="15" customHeight="1">
      <c r="A2074" t="str">
        <f t="shared" si="160"/>
        <v>2019_06_2368_5</v>
      </c>
      <c r="B2074" t="str">
        <f t="shared" si="161"/>
        <v>2019_06_33048</v>
      </c>
      <c r="C2074" s="1" t="s">
        <v>1520</v>
      </c>
      <c r="D2074">
        <f t="shared" si="162"/>
        <v>2073</v>
      </c>
      <c r="E2074">
        <v>2368</v>
      </c>
      <c r="F2074">
        <f t="shared" si="163"/>
        <v>5</v>
      </c>
      <c r="G2074" s="2" t="str">
        <f t="shared" si="164"/>
        <v/>
      </c>
      <c r="H2074" t="s">
        <v>1521</v>
      </c>
      <c r="I2074">
        <v>33048</v>
      </c>
      <c r="J2074">
        <v>2353</v>
      </c>
      <c r="K2074">
        <v>2357</v>
      </c>
      <c r="L2074" t="s">
        <v>31</v>
      </c>
      <c r="M2074" t="s">
        <v>20</v>
      </c>
      <c r="N2074">
        <v>464</v>
      </c>
      <c r="O2074">
        <v>2251</v>
      </c>
      <c r="P2074">
        <v>11</v>
      </c>
      <c r="Q2074" t="s">
        <v>2090</v>
      </c>
      <c r="BE2074" s="1"/>
      <c r="BK2074" s="2"/>
    </row>
    <row r="2075" ht="15" customHeight="1">
      <c r="A2075" t="str">
        <f t="shared" si="160"/>
        <v>2019_06_2368_6</v>
      </c>
      <c r="B2075" t="str">
        <f t="shared" si="161"/>
        <v>2019_06_33520</v>
      </c>
      <c r="C2075" s="1" t="s">
        <v>1520</v>
      </c>
      <c r="D2075">
        <f t="shared" si="162"/>
        <v>2074</v>
      </c>
      <c r="E2075">
        <v>2368</v>
      </c>
      <c r="F2075">
        <f t="shared" si="163"/>
        <v>6</v>
      </c>
      <c r="G2075" s="2" t="str">
        <f t="shared" si="164"/>
        <v/>
      </c>
      <c r="H2075" t="s">
        <v>1521</v>
      </c>
      <c r="I2075">
        <v>33520</v>
      </c>
      <c r="J2075">
        <v>2357</v>
      </c>
      <c r="K2075">
        <v>2353</v>
      </c>
      <c r="L2075" t="s">
        <v>31</v>
      </c>
      <c r="M2075" t="s">
        <v>20</v>
      </c>
      <c r="N2075">
        <v>283</v>
      </c>
      <c r="O2075">
        <v>2251</v>
      </c>
      <c r="P2075">
        <v>11</v>
      </c>
      <c r="Q2075" t="s">
        <v>2091</v>
      </c>
      <c r="BE2075" s="1"/>
      <c r="BK2075" s="2"/>
    </row>
    <row r="2076" ht="15" customHeight="1">
      <c r="A2076" t="str">
        <f t="shared" si="160"/>
        <v>2019_06_2368_7</v>
      </c>
      <c r="B2076" t="str">
        <f t="shared" si="161"/>
        <v>2019_06_34080</v>
      </c>
      <c r="C2076" s="1" t="s">
        <v>1520</v>
      </c>
      <c r="D2076">
        <f t="shared" si="162"/>
        <v>2075</v>
      </c>
      <c r="E2076">
        <v>2368</v>
      </c>
      <c r="F2076">
        <f t="shared" si="163"/>
        <v>7</v>
      </c>
      <c r="G2076" s="2" t="str">
        <f t="shared" si="164"/>
        <v/>
      </c>
      <c r="H2076" t="s">
        <v>1521</v>
      </c>
      <c r="I2076">
        <v>34080</v>
      </c>
      <c r="J2076">
        <v>2353</v>
      </c>
      <c r="K2076">
        <v>2357</v>
      </c>
      <c r="L2076" t="s">
        <v>31</v>
      </c>
      <c r="M2076" t="s">
        <v>20</v>
      </c>
      <c r="N2076">
        <v>234</v>
      </c>
      <c r="O2076">
        <v>2251</v>
      </c>
      <c r="P2076">
        <v>11</v>
      </c>
      <c r="Q2076" t="s">
        <v>2092</v>
      </c>
      <c r="BE2076" s="1"/>
      <c r="BK2076" s="2"/>
    </row>
    <row r="2077" ht="15" customHeight="1">
      <c r="A2077" t="str">
        <f t="shared" si="160"/>
        <v>2019_06_2368_8</v>
      </c>
      <c r="B2077" t="str">
        <f t="shared" si="161"/>
        <v>2019_06_34098</v>
      </c>
      <c r="C2077" s="1" t="s">
        <v>1520</v>
      </c>
      <c r="D2077">
        <f t="shared" si="162"/>
        <v>2076</v>
      </c>
      <c r="E2077">
        <v>2368</v>
      </c>
      <c r="F2077">
        <f t="shared" si="163"/>
        <v>8</v>
      </c>
      <c r="G2077" s="2" t="str">
        <f t="shared" si="164"/>
        <v/>
      </c>
      <c r="H2077" t="s">
        <v>1521</v>
      </c>
      <c r="I2077">
        <v>34098</v>
      </c>
      <c r="J2077">
        <v>2357</v>
      </c>
      <c r="K2077">
        <v>2353</v>
      </c>
      <c r="L2077" t="s">
        <v>31</v>
      </c>
      <c r="M2077" t="s">
        <v>20</v>
      </c>
      <c r="N2077">
        <v>78</v>
      </c>
      <c r="O2077">
        <v>2251</v>
      </c>
      <c r="P2077">
        <v>11</v>
      </c>
      <c r="Q2077" t="s">
        <v>2093</v>
      </c>
      <c r="BE2077" s="1"/>
      <c r="BK2077" s="2"/>
    </row>
    <row r="2078" ht="15" customHeight="1">
      <c r="A2078" t="str">
        <f t="shared" si="160"/>
        <v>2019_06_2368_9</v>
      </c>
      <c r="B2078" t="str">
        <f t="shared" si="161"/>
        <v>2019_06_34376</v>
      </c>
      <c r="C2078" s="1" t="s">
        <v>1520</v>
      </c>
      <c r="D2078">
        <f t="shared" si="162"/>
        <v>2077</v>
      </c>
      <c r="E2078">
        <v>2368</v>
      </c>
      <c r="F2078">
        <f t="shared" si="163"/>
        <v>9</v>
      </c>
      <c r="G2078" s="2" t="str">
        <f t="shared" si="164"/>
        <v/>
      </c>
      <c r="H2078" t="s">
        <v>1521</v>
      </c>
      <c r="I2078">
        <v>34376</v>
      </c>
      <c r="J2078">
        <v>2353</v>
      </c>
      <c r="K2078">
        <v>2357</v>
      </c>
      <c r="L2078" t="s">
        <v>31</v>
      </c>
      <c r="M2078" t="s">
        <v>20</v>
      </c>
      <c r="N2078">
        <v>75</v>
      </c>
      <c r="O2078">
        <v>2251</v>
      </c>
      <c r="P2078">
        <v>11</v>
      </c>
      <c r="Q2078" t="s">
        <v>2094</v>
      </c>
      <c r="BE2078" s="1"/>
      <c r="BK2078" s="2"/>
    </row>
    <row r="2079" ht="15" customHeight="1">
      <c r="A2079" t="str">
        <f t="shared" si="160"/>
        <v>2019_06_2368_10</v>
      </c>
      <c r="B2079" t="str">
        <f t="shared" si="161"/>
        <v>2019_06_34380</v>
      </c>
      <c r="C2079" s="1" t="s">
        <v>1520</v>
      </c>
      <c r="D2079">
        <f t="shared" si="162"/>
        <v>2078</v>
      </c>
      <c r="E2079">
        <v>2368</v>
      </c>
      <c r="F2079">
        <f t="shared" si="163"/>
        <v>10</v>
      </c>
      <c r="G2079" s="2" t="str">
        <f t="shared" si="164"/>
        <v>x</v>
      </c>
      <c r="H2079" t="s">
        <v>1521</v>
      </c>
      <c r="I2079">
        <v>34380</v>
      </c>
      <c r="J2079">
        <v>2357</v>
      </c>
      <c r="K2079">
        <v>2353</v>
      </c>
      <c r="L2079" t="s">
        <v>20</v>
      </c>
      <c r="M2079" t="s">
        <v>20</v>
      </c>
      <c r="N2079">
        <v>28</v>
      </c>
      <c r="O2079">
        <v>2251</v>
      </c>
      <c r="P2079">
        <v>11</v>
      </c>
      <c r="Q2079" t="s">
        <v>2095</v>
      </c>
      <c r="BE2079" s="1"/>
      <c r="BK2079" s="2"/>
    </row>
    <row r="2080" ht="15" customHeight="1">
      <c r="A2080" t="str">
        <f t="shared" si="160"/>
        <v>2019_06_2398_1</v>
      </c>
      <c r="B2080" t="str">
        <f t="shared" si="161"/>
        <v>2019_06_30310</v>
      </c>
      <c r="C2080" s="1" t="s">
        <v>1520</v>
      </c>
      <c r="D2080">
        <f t="shared" si="162"/>
        <v>2079</v>
      </c>
      <c r="E2080">
        <v>2398</v>
      </c>
      <c r="F2080">
        <f t="shared" si="163"/>
        <v>1</v>
      </c>
      <c r="G2080" s="2" t="str">
        <f t="shared" si="164"/>
        <v/>
      </c>
      <c r="H2080" t="s">
        <v>1521</v>
      </c>
      <c r="I2080">
        <v>30310</v>
      </c>
      <c r="J2080">
        <v>2383</v>
      </c>
      <c r="K2080">
        <v>2387</v>
      </c>
      <c r="L2080" t="s">
        <v>158</v>
      </c>
      <c r="M2080" t="s">
        <v>20</v>
      </c>
      <c r="N2080">
        <v>64</v>
      </c>
      <c r="O2080">
        <v>820</v>
      </c>
      <c r="P2080">
        <v>8</v>
      </c>
      <c r="Q2080" t="s">
        <v>2096</v>
      </c>
      <c r="BE2080" s="1"/>
      <c r="BK2080" s="2"/>
    </row>
    <row r="2081" ht="15" customHeight="1">
      <c r="A2081" t="str">
        <f t="shared" si="160"/>
        <v>2019_06_2398_2</v>
      </c>
      <c r="B2081" t="str">
        <f t="shared" si="161"/>
        <v>2019_06_33056</v>
      </c>
      <c r="C2081" s="1" t="s">
        <v>1520</v>
      </c>
      <c r="D2081">
        <f t="shared" si="162"/>
        <v>2080</v>
      </c>
      <c r="E2081">
        <v>2398</v>
      </c>
      <c r="F2081">
        <f t="shared" si="163"/>
        <v>2</v>
      </c>
      <c r="G2081" s="2" t="str">
        <f t="shared" si="164"/>
        <v/>
      </c>
      <c r="H2081" t="s">
        <v>1521</v>
      </c>
      <c r="I2081">
        <v>33056</v>
      </c>
      <c r="J2081">
        <v>2387</v>
      </c>
      <c r="K2081">
        <v>2383</v>
      </c>
      <c r="L2081" t="s">
        <v>31</v>
      </c>
      <c r="M2081" t="s">
        <v>20</v>
      </c>
      <c r="N2081">
        <v>150</v>
      </c>
      <c r="O2081">
        <v>820</v>
      </c>
      <c r="P2081">
        <v>8</v>
      </c>
      <c r="Q2081" t="s">
        <v>2097</v>
      </c>
      <c r="BE2081" s="1"/>
      <c r="BK2081" s="2"/>
    </row>
    <row r="2082" ht="15" customHeight="1">
      <c r="A2082" t="str">
        <f t="shared" si="160"/>
        <v>2019_06_2398_3</v>
      </c>
      <c r="B2082" t="str">
        <f t="shared" si="161"/>
        <v>2019_06_33066</v>
      </c>
      <c r="C2082" s="1" t="s">
        <v>1520</v>
      </c>
      <c r="D2082">
        <f t="shared" si="162"/>
        <v>2081</v>
      </c>
      <c r="E2082">
        <v>2398</v>
      </c>
      <c r="F2082">
        <f t="shared" si="163"/>
        <v>3</v>
      </c>
      <c r="G2082" s="2" t="str">
        <f t="shared" si="164"/>
        <v/>
      </c>
      <c r="H2082" t="s">
        <v>1521</v>
      </c>
      <c r="I2082">
        <v>33066</v>
      </c>
      <c r="J2082">
        <v>2383</v>
      </c>
      <c r="K2082">
        <v>2387</v>
      </c>
      <c r="L2082" t="s">
        <v>31</v>
      </c>
      <c r="M2082" t="s">
        <v>20</v>
      </c>
      <c r="N2082">
        <v>131</v>
      </c>
      <c r="O2082">
        <v>820</v>
      </c>
      <c r="P2082">
        <v>8</v>
      </c>
      <c r="Q2082" t="s">
        <v>2098</v>
      </c>
      <c r="BE2082" s="1"/>
      <c r="BK2082" s="2"/>
    </row>
    <row r="2083" ht="15" customHeight="1">
      <c r="A2083" t="str">
        <f t="shared" si="160"/>
        <v>2019_06_2398_4</v>
      </c>
      <c r="B2083" t="str">
        <f t="shared" si="161"/>
        <v>2019_06_33966</v>
      </c>
      <c r="C2083" s="1" t="s">
        <v>1520</v>
      </c>
      <c r="D2083">
        <f t="shared" si="162"/>
        <v>2082</v>
      </c>
      <c r="E2083">
        <v>2398</v>
      </c>
      <c r="F2083">
        <f t="shared" si="163"/>
        <v>4</v>
      </c>
      <c r="G2083" s="2" t="str">
        <f t="shared" si="164"/>
        <v/>
      </c>
      <c r="H2083" t="s">
        <v>1521</v>
      </c>
      <c r="I2083">
        <v>33966</v>
      </c>
      <c r="J2083">
        <v>2387</v>
      </c>
      <c r="K2083">
        <v>2383</v>
      </c>
      <c r="L2083" t="s">
        <v>31</v>
      </c>
      <c r="M2083" t="s">
        <v>20</v>
      </c>
      <c r="N2083">
        <v>177</v>
      </c>
      <c r="O2083">
        <v>820</v>
      </c>
      <c r="P2083">
        <v>8</v>
      </c>
      <c r="Q2083" t="s">
        <v>2099</v>
      </c>
      <c r="BE2083" s="1"/>
      <c r="BK2083" s="2"/>
    </row>
    <row r="2084" ht="15" customHeight="1">
      <c r="A2084" t="str">
        <f t="shared" si="160"/>
        <v>2019_06_2398_5</v>
      </c>
      <c r="B2084" t="str">
        <f t="shared" si="161"/>
        <v>2019_06_34058</v>
      </c>
      <c r="C2084" s="1" t="s">
        <v>1520</v>
      </c>
      <c r="D2084">
        <f t="shared" si="162"/>
        <v>2083</v>
      </c>
      <c r="E2084">
        <v>2398</v>
      </c>
      <c r="F2084">
        <f t="shared" si="163"/>
        <v>5</v>
      </c>
      <c r="G2084" s="2" t="str">
        <f t="shared" si="164"/>
        <v/>
      </c>
      <c r="H2084" t="s">
        <v>1521</v>
      </c>
      <c r="I2084">
        <v>34058</v>
      </c>
      <c r="J2084">
        <v>2383</v>
      </c>
      <c r="K2084">
        <v>2387</v>
      </c>
      <c r="L2084" t="s">
        <v>31</v>
      </c>
      <c r="M2084" t="s">
        <v>20</v>
      </c>
      <c r="N2084">
        <v>132</v>
      </c>
      <c r="O2084">
        <v>820</v>
      </c>
      <c r="P2084">
        <v>8</v>
      </c>
      <c r="Q2084" t="s">
        <v>2100</v>
      </c>
      <c r="BE2084" s="1"/>
      <c r="BK2084" s="2"/>
    </row>
    <row r="2085" ht="15" customHeight="1">
      <c r="A2085" t="str">
        <f t="shared" si="160"/>
        <v>2019_06_2398_6</v>
      </c>
      <c r="B2085" t="str">
        <f t="shared" si="161"/>
        <v>2019_06_34105</v>
      </c>
      <c r="C2085" s="1" t="s">
        <v>1520</v>
      </c>
      <c r="D2085">
        <f t="shared" si="162"/>
        <v>2084</v>
      </c>
      <c r="E2085">
        <v>2398</v>
      </c>
      <c r="F2085">
        <f t="shared" si="163"/>
        <v>6</v>
      </c>
      <c r="G2085" s="2" t="str">
        <f t="shared" si="164"/>
        <v/>
      </c>
      <c r="H2085" t="s">
        <v>1521</v>
      </c>
      <c r="I2085">
        <v>34105</v>
      </c>
      <c r="J2085">
        <v>2387</v>
      </c>
      <c r="K2085">
        <v>2383</v>
      </c>
      <c r="L2085" t="s">
        <v>31</v>
      </c>
      <c r="M2085" t="s">
        <v>20</v>
      </c>
      <c r="N2085">
        <v>130</v>
      </c>
      <c r="O2085">
        <v>820</v>
      </c>
      <c r="P2085">
        <v>8</v>
      </c>
      <c r="Q2085" t="s">
        <v>2101</v>
      </c>
      <c r="BE2085" s="1"/>
      <c r="BK2085" s="2"/>
    </row>
    <row r="2086" ht="15" customHeight="1">
      <c r="A2086" t="str">
        <f t="shared" si="160"/>
        <v>2019_06_2398_7</v>
      </c>
      <c r="B2086" t="str">
        <f t="shared" si="161"/>
        <v>2019_06_34119</v>
      </c>
      <c r="C2086" s="1" t="s">
        <v>1520</v>
      </c>
      <c r="D2086">
        <f t="shared" si="162"/>
        <v>2085</v>
      </c>
      <c r="E2086">
        <v>2398</v>
      </c>
      <c r="F2086">
        <f t="shared" si="163"/>
        <v>7</v>
      </c>
      <c r="G2086" s="2" t="str">
        <f t="shared" si="164"/>
        <v>x</v>
      </c>
      <c r="H2086" t="s">
        <v>1521</v>
      </c>
      <c r="I2086">
        <v>34119</v>
      </c>
      <c r="J2086">
        <v>2383</v>
      </c>
      <c r="K2086">
        <v>2387</v>
      </c>
      <c r="L2086" t="s">
        <v>20</v>
      </c>
      <c r="M2086" t="s">
        <v>20</v>
      </c>
      <c r="N2086">
        <v>15</v>
      </c>
      <c r="O2086">
        <v>820</v>
      </c>
      <c r="P2086">
        <v>8</v>
      </c>
      <c r="Q2086" t="s">
        <v>2102</v>
      </c>
      <c r="BE2086" s="1"/>
      <c r="BK2086" s="2"/>
    </row>
    <row r="2087" ht="15" customHeight="1">
      <c r="A2087" t="str">
        <f t="shared" si="160"/>
        <v>2019_06_2428_1</v>
      </c>
      <c r="B2087" t="str">
        <f t="shared" si="161"/>
        <v>2019_06_30068</v>
      </c>
      <c r="C2087" s="1" t="s">
        <v>1520</v>
      </c>
      <c r="D2087">
        <f t="shared" si="162"/>
        <v>2086</v>
      </c>
      <c r="E2087">
        <v>2428</v>
      </c>
      <c r="F2087">
        <f t="shared" si="163"/>
        <v>1</v>
      </c>
      <c r="G2087" s="2" t="str">
        <f t="shared" si="164"/>
        <v/>
      </c>
      <c r="H2087" t="s">
        <v>1521</v>
      </c>
      <c r="I2087">
        <v>30068</v>
      </c>
      <c r="J2087">
        <v>2413</v>
      </c>
      <c r="K2087">
        <v>2417</v>
      </c>
      <c r="L2087" t="s">
        <v>19</v>
      </c>
      <c r="M2087" t="s">
        <v>20</v>
      </c>
      <c r="N2087">
        <v>431</v>
      </c>
      <c r="O2087">
        <v>3514</v>
      </c>
      <c r="P2087">
        <v>9</v>
      </c>
      <c r="Q2087" t="s">
        <v>2103</v>
      </c>
      <c r="BE2087" s="1"/>
      <c r="BK2087" s="2"/>
    </row>
    <row r="2088" ht="15" customHeight="1">
      <c r="A2088" t="str">
        <f t="shared" si="160"/>
        <v>2019_06_2428_2</v>
      </c>
      <c r="B2088" t="str">
        <f t="shared" si="161"/>
        <v>2019_06_31336</v>
      </c>
      <c r="C2088" s="1" t="s">
        <v>1520</v>
      </c>
      <c r="D2088">
        <f t="shared" si="162"/>
        <v>2087</v>
      </c>
      <c r="E2088">
        <v>2428</v>
      </c>
      <c r="F2088">
        <f t="shared" si="163"/>
        <v>2</v>
      </c>
      <c r="G2088" s="2" t="str">
        <f t="shared" si="164"/>
        <v/>
      </c>
      <c r="H2088" t="s">
        <v>1521</v>
      </c>
      <c r="I2088">
        <v>31336</v>
      </c>
      <c r="J2088">
        <v>2417</v>
      </c>
      <c r="K2088">
        <v>2413</v>
      </c>
      <c r="L2088" t="s">
        <v>31</v>
      </c>
      <c r="M2088" t="s">
        <v>20</v>
      </c>
      <c r="N2088">
        <v>565</v>
      </c>
      <c r="O2088">
        <v>3514</v>
      </c>
      <c r="P2088">
        <v>9</v>
      </c>
      <c r="Q2088" t="s">
        <v>2104</v>
      </c>
      <c r="BE2088" s="1"/>
      <c r="BK2088" s="2"/>
    </row>
    <row r="2089" ht="15" customHeight="1">
      <c r="A2089" t="str">
        <f t="shared" si="160"/>
        <v>2019_06_2428_3</v>
      </c>
      <c r="B2089" t="str">
        <f t="shared" si="161"/>
        <v>2019_06_31837</v>
      </c>
      <c r="C2089" s="1" t="s">
        <v>1520</v>
      </c>
      <c r="D2089">
        <f t="shared" si="162"/>
        <v>2088</v>
      </c>
      <c r="E2089">
        <v>2428</v>
      </c>
      <c r="F2089">
        <f t="shared" si="163"/>
        <v>3</v>
      </c>
      <c r="G2089" s="2" t="str">
        <f t="shared" si="164"/>
        <v/>
      </c>
      <c r="H2089" t="s">
        <v>1521</v>
      </c>
      <c r="I2089">
        <v>31837</v>
      </c>
      <c r="J2089">
        <v>2413</v>
      </c>
      <c r="K2089">
        <v>2417</v>
      </c>
      <c r="L2089" t="s">
        <v>31</v>
      </c>
      <c r="M2089" t="s">
        <v>20</v>
      </c>
      <c r="N2089">
        <v>647</v>
      </c>
      <c r="O2089">
        <v>3514</v>
      </c>
      <c r="P2089">
        <v>9</v>
      </c>
      <c r="Q2089" t="s">
        <v>2105</v>
      </c>
      <c r="BE2089" s="1"/>
      <c r="BK2089" s="2"/>
    </row>
    <row r="2090" ht="15" customHeight="1">
      <c r="A2090" t="str">
        <f t="shared" si="160"/>
        <v>2019_06_2428_4</v>
      </c>
      <c r="B2090" t="str">
        <f t="shared" si="161"/>
        <v>2019_06_32765</v>
      </c>
      <c r="C2090" s="1" t="s">
        <v>1520</v>
      </c>
      <c r="D2090">
        <f t="shared" si="162"/>
        <v>2089</v>
      </c>
      <c r="E2090">
        <v>2428</v>
      </c>
      <c r="F2090">
        <f t="shared" si="163"/>
        <v>4</v>
      </c>
      <c r="G2090" s="2" t="str">
        <f t="shared" si="164"/>
        <v/>
      </c>
      <c r="H2090" t="s">
        <v>1521</v>
      </c>
      <c r="I2090">
        <v>32765</v>
      </c>
      <c r="J2090">
        <v>2417</v>
      </c>
      <c r="K2090">
        <v>2413</v>
      </c>
      <c r="L2090" t="s">
        <v>31</v>
      </c>
      <c r="M2090" t="s">
        <v>20</v>
      </c>
      <c r="N2090">
        <v>418</v>
      </c>
      <c r="O2090">
        <v>3514</v>
      </c>
      <c r="P2090">
        <v>9</v>
      </c>
      <c r="Q2090" t="s">
        <v>2106</v>
      </c>
      <c r="BE2090" s="1"/>
      <c r="BK2090" s="2"/>
    </row>
    <row r="2091" ht="15" customHeight="1">
      <c r="A2091" t="str">
        <f t="shared" si="160"/>
        <v>2019_06_2428_5</v>
      </c>
      <c r="B2091" t="str">
        <f t="shared" si="161"/>
        <v>2019_06_32971</v>
      </c>
      <c r="C2091" s="1" t="s">
        <v>1520</v>
      </c>
      <c r="D2091">
        <f t="shared" si="162"/>
        <v>2090</v>
      </c>
      <c r="E2091">
        <v>2428</v>
      </c>
      <c r="F2091">
        <f t="shared" si="163"/>
        <v>5</v>
      </c>
      <c r="G2091" s="2" t="str">
        <f t="shared" si="164"/>
        <v/>
      </c>
      <c r="H2091" t="s">
        <v>1521</v>
      </c>
      <c r="I2091">
        <v>32971</v>
      </c>
      <c r="J2091">
        <v>2413</v>
      </c>
      <c r="K2091">
        <v>2417</v>
      </c>
      <c r="L2091" t="s">
        <v>31</v>
      </c>
      <c r="M2091" t="s">
        <v>20</v>
      </c>
      <c r="N2091">
        <v>582</v>
      </c>
      <c r="O2091">
        <v>3514</v>
      </c>
      <c r="P2091">
        <v>9</v>
      </c>
      <c r="Q2091" t="s">
        <v>2107</v>
      </c>
      <c r="BE2091" s="1"/>
      <c r="BK2091" s="2"/>
    </row>
    <row r="2092" ht="15" customHeight="1">
      <c r="A2092" t="str">
        <f t="shared" si="160"/>
        <v>2019_06_2428_6</v>
      </c>
      <c r="B2092" t="str">
        <f t="shared" si="161"/>
        <v>2019_06_33153</v>
      </c>
      <c r="C2092" s="1" t="s">
        <v>1520</v>
      </c>
      <c r="D2092">
        <f t="shared" si="162"/>
        <v>2091</v>
      </c>
      <c r="E2092">
        <v>2428</v>
      </c>
      <c r="F2092">
        <f t="shared" si="163"/>
        <v>6</v>
      </c>
      <c r="G2092" s="2" t="str">
        <f t="shared" si="164"/>
        <v/>
      </c>
      <c r="H2092" t="s">
        <v>1521</v>
      </c>
      <c r="I2092">
        <v>33153</v>
      </c>
      <c r="J2092">
        <v>2417</v>
      </c>
      <c r="K2092">
        <v>2413</v>
      </c>
      <c r="L2092" t="s">
        <v>31</v>
      </c>
      <c r="M2092" t="s">
        <v>20</v>
      </c>
      <c r="N2092">
        <v>256</v>
      </c>
      <c r="O2092">
        <v>3514</v>
      </c>
      <c r="P2092">
        <v>9</v>
      </c>
      <c r="Q2092" t="s">
        <v>2108</v>
      </c>
      <c r="BE2092" s="1"/>
      <c r="BK2092" s="2"/>
    </row>
    <row r="2093" ht="15" customHeight="1">
      <c r="A2093" t="str">
        <f t="shared" si="160"/>
        <v>2019_06_2428_7</v>
      </c>
      <c r="B2093" t="str">
        <f t="shared" si="161"/>
        <v>2019_06_33817</v>
      </c>
      <c r="C2093" s="1" t="s">
        <v>1520</v>
      </c>
      <c r="D2093">
        <f t="shared" si="162"/>
        <v>2092</v>
      </c>
      <c r="E2093">
        <v>2428</v>
      </c>
      <c r="F2093">
        <f t="shared" si="163"/>
        <v>7</v>
      </c>
      <c r="G2093" s="2" t="str">
        <f t="shared" si="164"/>
        <v/>
      </c>
      <c r="H2093" t="s">
        <v>1521</v>
      </c>
      <c r="I2093">
        <v>33817</v>
      </c>
      <c r="J2093">
        <v>2413</v>
      </c>
      <c r="K2093">
        <v>2417</v>
      </c>
      <c r="L2093" t="s">
        <v>31</v>
      </c>
      <c r="M2093" t="s">
        <v>20</v>
      </c>
      <c r="N2093">
        <v>490</v>
      </c>
      <c r="O2093">
        <v>3514</v>
      </c>
      <c r="P2093">
        <v>9</v>
      </c>
      <c r="Q2093" t="s">
        <v>2109</v>
      </c>
      <c r="BE2093" s="1"/>
      <c r="BK2093" s="2"/>
    </row>
    <row r="2094" ht="15" customHeight="1">
      <c r="A2094" t="str">
        <f t="shared" si="160"/>
        <v>2019_06_2428_8</v>
      </c>
      <c r="B2094" t="str">
        <f t="shared" si="161"/>
        <v>2019_06_33957</v>
      </c>
      <c r="C2094" s="1" t="s">
        <v>1520</v>
      </c>
      <c r="D2094">
        <f t="shared" si="162"/>
        <v>2093</v>
      </c>
      <c r="E2094">
        <v>2428</v>
      </c>
      <c r="F2094">
        <f t="shared" si="163"/>
        <v>8</v>
      </c>
      <c r="G2094" s="2" t="str">
        <f t="shared" si="164"/>
        <v>x</v>
      </c>
      <c r="H2094" t="s">
        <v>1521</v>
      </c>
      <c r="I2094">
        <v>33957</v>
      </c>
      <c r="J2094">
        <v>2417</v>
      </c>
      <c r="K2094">
        <v>2413</v>
      </c>
      <c r="L2094" t="s">
        <v>20</v>
      </c>
      <c r="M2094" t="s">
        <v>20</v>
      </c>
      <c r="N2094">
        <v>104</v>
      </c>
      <c r="O2094">
        <v>3514</v>
      </c>
      <c r="P2094">
        <v>9</v>
      </c>
      <c r="Q2094" t="s">
        <v>2110</v>
      </c>
      <c r="BE2094" s="1"/>
      <c r="BK2094" s="2"/>
    </row>
    <row r="2095" ht="15" customHeight="1">
      <c r="A2095" t="str">
        <f t="shared" si="160"/>
        <v>2019_06_2458_1</v>
      </c>
      <c r="B2095" t="str">
        <f t="shared" si="161"/>
        <v>2019_06_30102</v>
      </c>
      <c r="C2095" s="1" t="s">
        <v>1520</v>
      </c>
      <c r="D2095">
        <f t="shared" si="162"/>
        <v>2094</v>
      </c>
      <c r="E2095">
        <v>2458</v>
      </c>
      <c r="F2095">
        <f t="shared" si="163"/>
        <v>1</v>
      </c>
      <c r="G2095" s="2" t="str">
        <f t="shared" si="164"/>
        <v/>
      </c>
      <c r="H2095" t="s">
        <v>1521</v>
      </c>
      <c r="I2095">
        <v>30102</v>
      </c>
      <c r="J2095">
        <v>2443</v>
      </c>
      <c r="K2095">
        <v>2447</v>
      </c>
      <c r="L2095" t="s">
        <v>19</v>
      </c>
      <c r="M2095" t="s">
        <v>20</v>
      </c>
      <c r="N2095">
        <v>79</v>
      </c>
      <c r="O2095">
        <v>1506</v>
      </c>
      <c r="P2095">
        <v>18</v>
      </c>
      <c r="Q2095" t="s">
        <v>2111</v>
      </c>
      <c r="BE2095" s="1"/>
      <c r="BK2095" s="2"/>
    </row>
    <row r="2096" ht="15" customHeight="1">
      <c r="A2096" t="str">
        <f t="shared" si="160"/>
        <v>2019_06_2458_2</v>
      </c>
      <c r="B2096" t="str">
        <f t="shared" si="161"/>
        <v>2019_06_30787</v>
      </c>
      <c r="C2096" s="1" t="s">
        <v>1520</v>
      </c>
      <c r="D2096">
        <f t="shared" si="162"/>
        <v>2095</v>
      </c>
      <c r="E2096">
        <v>2458</v>
      </c>
      <c r="F2096">
        <f t="shared" si="163"/>
        <v>2</v>
      </c>
      <c r="G2096" s="2" t="str">
        <f t="shared" si="164"/>
        <v/>
      </c>
      <c r="H2096" t="s">
        <v>1521</v>
      </c>
      <c r="I2096">
        <v>30787</v>
      </c>
      <c r="J2096">
        <v>2447</v>
      </c>
      <c r="K2096">
        <v>2443</v>
      </c>
      <c r="L2096" t="s">
        <v>31</v>
      </c>
      <c r="M2096" t="s">
        <v>20</v>
      </c>
      <c r="N2096">
        <v>79</v>
      </c>
      <c r="O2096">
        <v>1506</v>
      </c>
      <c r="P2096">
        <v>18</v>
      </c>
      <c r="Q2096" t="s">
        <v>2112</v>
      </c>
      <c r="BE2096" s="1"/>
      <c r="BK2096" s="2"/>
    </row>
    <row r="2097" ht="15" customHeight="1">
      <c r="A2097" t="str">
        <f t="shared" si="160"/>
        <v>2019_06_2458_3</v>
      </c>
      <c r="B2097" t="str">
        <f t="shared" si="161"/>
        <v>2019_06_30973</v>
      </c>
      <c r="C2097" s="1" t="s">
        <v>1520</v>
      </c>
      <c r="D2097">
        <f t="shared" si="162"/>
        <v>2096</v>
      </c>
      <c r="E2097">
        <v>2458</v>
      </c>
      <c r="F2097">
        <f t="shared" si="163"/>
        <v>3</v>
      </c>
      <c r="G2097" s="2" t="str">
        <f t="shared" si="164"/>
        <v/>
      </c>
      <c r="H2097" t="s">
        <v>1521</v>
      </c>
      <c r="I2097">
        <v>30973</v>
      </c>
      <c r="J2097">
        <v>2443</v>
      </c>
      <c r="K2097">
        <v>2447</v>
      </c>
      <c r="L2097" t="s">
        <v>31</v>
      </c>
      <c r="M2097" t="s">
        <v>20</v>
      </c>
      <c r="N2097">
        <v>155</v>
      </c>
      <c r="O2097">
        <v>1506</v>
      </c>
      <c r="P2097">
        <v>18</v>
      </c>
      <c r="Q2097" t="s">
        <v>2113</v>
      </c>
      <c r="BE2097" s="1"/>
      <c r="BK2097" s="2"/>
    </row>
    <row r="2098" ht="15" customHeight="1">
      <c r="A2098" t="str">
        <f t="shared" si="160"/>
        <v>2019_06_2458_4</v>
      </c>
      <c r="B2098" t="str">
        <f t="shared" si="161"/>
        <v>2019_06_30984</v>
      </c>
      <c r="C2098" s="1" t="s">
        <v>1520</v>
      </c>
      <c r="D2098">
        <f t="shared" si="162"/>
        <v>2097</v>
      </c>
      <c r="E2098">
        <v>2458</v>
      </c>
      <c r="F2098">
        <f t="shared" si="163"/>
        <v>4</v>
      </c>
      <c r="G2098" s="2" t="str">
        <f t="shared" si="164"/>
        <v/>
      </c>
      <c r="H2098" t="s">
        <v>1521</v>
      </c>
      <c r="I2098">
        <v>30984</v>
      </c>
      <c r="J2098">
        <v>2447</v>
      </c>
      <c r="K2098">
        <v>2443</v>
      </c>
      <c r="L2098" t="s">
        <v>31</v>
      </c>
      <c r="M2098" t="s">
        <v>20</v>
      </c>
      <c r="N2098">
        <v>211</v>
      </c>
      <c r="O2098">
        <v>1506</v>
      </c>
      <c r="P2098">
        <v>18</v>
      </c>
      <c r="Q2098" t="s">
        <v>2114</v>
      </c>
      <c r="BE2098" s="1"/>
      <c r="BK2098" s="2"/>
    </row>
    <row r="2099" ht="15" customHeight="1">
      <c r="A2099" t="str">
        <f t="shared" si="160"/>
        <v>2019_06_2458_5</v>
      </c>
      <c r="B2099" t="str">
        <f t="shared" si="161"/>
        <v>2019_06_31118</v>
      </c>
      <c r="C2099" s="1" t="s">
        <v>1520</v>
      </c>
      <c r="D2099">
        <f t="shared" si="162"/>
        <v>2098</v>
      </c>
      <c r="E2099">
        <v>2458</v>
      </c>
      <c r="F2099">
        <f t="shared" si="163"/>
        <v>5</v>
      </c>
      <c r="G2099" s="2" t="str">
        <f t="shared" si="164"/>
        <v/>
      </c>
      <c r="H2099" t="s">
        <v>1521</v>
      </c>
      <c r="I2099">
        <v>31118</v>
      </c>
      <c r="J2099">
        <v>2443</v>
      </c>
      <c r="K2099">
        <v>2447</v>
      </c>
      <c r="L2099" t="s">
        <v>31</v>
      </c>
      <c r="M2099" t="s">
        <v>20</v>
      </c>
      <c r="N2099">
        <v>92</v>
      </c>
      <c r="O2099">
        <v>1506</v>
      </c>
      <c r="P2099">
        <v>18</v>
      </c>
      <c r="Q2099" t="s">
        <v>2115</v>
      </c>
      <c r="BE2099" s="1"/>
      <c r="BK2099" s="2"/>
    </row>
    <row r="2100" ht="15" customHeight="1">
      <c r="A2100" t="str">
        <f t="shared" si="160"/>
        <v>2019_06_2458_6</v>
      </c>
      <c r="B2100" t="str">
        <f t="shared" si="161"/>
        <v>2019_06_31366</v>
      </c>
      <c r="C2100" s="1" t="s">
        <v>1520</v>
      </c>
      <c r="D2100">
        <f t="shared" si="162"/>
        <v>2099</v>
      </c>
      <c r="E2100">
        <v>2458</v>
      </c>
      <c r="F2100">
        <f t="shared" si="163"/>
        <v>6</v>
      </c>
      <c r="G2100" s="2" t="str">
        <f t="shared" si="164"/>
        <v/>
      </c>
      <c r="H2100" t="s">
        <v>1521</v>
      </c>
      <c r="I2100">
        <v>31366</v>
      </c>
      <c r="J2100">
        <v>2447</v>
      </c>
      <c r="K2100">
        <v>2443</v>
      </c>
      <c r="L2100" t="s">
        <v>31</v>
      </c>
      <c r="M2100" t="s">
        <v>20</v>
      </c>
      <c r="N2100">
        <v>188</v>
      </c>
      <c r="O2100">
        <v>1506</v>
      </c>
      <c r="P2100">
        <v>18</v>
      </c>
      <c r="Q2100" t="s">
        <v>2116</v>
      </c>
      <c r="BE2100" s="1"/>
      <c r="BK2100" s="2"/>
    </row>
    <row r="2101" ht="15" customHeight="1">
      <c r="A2101" t="str">
        <f t="shared" si="160"/>
        <v>2019_06_2458_7</v>
      </c>
      <c r="B2101" t="str">
        <f t="shared" si="161"/>
        <v>2019_06_32283</v>
      </c>
      <c r="C2101" s="1" t="s">
        <v>1520</v>
      </c>
      <c r="D2101">
        <f t="shared" si="162"/>
        <v>2100</v>
      </c>
      <c r="E2101">
        <v>2458</v>
      </c>
      <c r="F2101">
        <f t="shared" si="163"/>
        <v>7</v>
      </c>
      <c r="G2101" s="2" t="str">
        <f t="shared" si="164"/>
        <v/>
      </c>
      <c r="H2101" t="s">
        <v>1521</v>
      </c>
      <c r="I2101">
        <v>32283</v>
      </c>
      <c r="J2101">
        <v>2443</v>
      </c>
      <c r="K2101">
        <v>2447</v>
      </c>
      <c r="L2101" t="s">
        <v>31</v>
      </c>
      <c r="M2101" t="s">
        <v>20</v>
      </c>
      <c r="N2101">
        <v>131</v>
      </c>
      <c r="O2101">
        <v>1506</v>
      </c>
      <c r="P2101">
        <v>18</v>
      </c>
      <c r="Q2101" t="s">
        <v>2117</v>
      </c>
      <c r="BE2101" s="1"/>
      <c r="BK2101" s="2"/>
    </row>
    <row r="2102" ht="15" customHeight="1">
      <c r="A2102" t="str">
        <f t="shared" si="160"/>
        <v>2019_06_2458_8</v>
      </c>
      <c r="B2102" t="str">
        <f t="shared" si="161"/>
        <v>2019_06_32287</v>
      </c>
      <c r="C2102" s="1" t="s">
        <v>1520</v>
      </c>
      <c r="D2102">
        <f t="shared" si="162"/>
        <v>2101</v>
      </c>
      <c r="E2102">
        <v>2458</v>
      </c>
      <c r="F2102">
        <f t="shared" si="163"/>
        <v>8</v>
      </c>
      <c r="G2102" s="2" t="str">
        <f t="shared" si="164"/>
        <v/>
      </c>
      <c r="H2102" t="s">
        <v>1521</v>
      </c>
      <c r="I2102">
        <v>32287</v>
      </c>
      <c r="J2102">
        <v>2447</v>
      </c>
      <c r="K2102">
        <v>2443</v>
      </c>
      <c r="L2102" t="s">
        <v>31</v>
      </c>
      <c r="M2102" t="s">
        <v>20</v>
      </c>
      <c r="N2102">
        <v>61</v>
      </c>
      <c r="O2102">
        <v>1506</v>
      </c>
      <c r="P2102">
        <v>18</v>
      </c>
      <c r="Q2102" t="s">
        <v>2118</v>
      </c>
      <c r="BE2102" s="1"/>
      <c r="BK2102" s="2"/>
    </row>
    <row r="2103" ht="15" customHeight="1">
      <c r="A2103" t="str">
        <f t="shared" si="160"/>
        <v>2019_06_2458_9</v>
      </c>
      <c r="B2103" t="str">
        <f t="shared" si="161"/>
        <v>2019_06_32303</v>
      </c>
      <c r="C2103" s="1" t="s">
        <v>1520</v>
      </c>
      <c r="D2103">
        <f t="shared" si="162"/>
        <v>2102</v>
      </c>
      <c r="E2103">
        <v>2458</v>
      </c>
      <c r="F2103">
        <f t="shared" si="163"/>
        <v>9</v>
      </c>
      <c r="G2103" s="2" t="str">
        <f t="shared" si="164"/>
        <v/>
      </c>
      <c r="H2103" t="s">
        <v>1521</v>
      </c>
      <c r="I2103">
        <v>32303</v>
      </c>
      <c r="J2103">
        <v>2443</v>
      </c>
      <c r="K2103">
        <v>2447</v>
      </c>
      <c r="L2103" t="s">
        <v>31</v>
      </c>
      <c r="M2103" t="s">
        <v>20</v>
      </c>
      <c r="N2103">
        <v>43</v>
      </c>
      <c r="O2103">
        <v>1506</v>
      </c>
      <c r="P2103">
        <v>18</v>
      </c>
      <c r="Q2103" t="s">
        <v>2119</v>
      </c>
      <c r="BE2103" s="1"/>
      <c r="BK2103" s="2"/>
    </row>
    <row r="2104" ht="15" customHeight="1">
      <c r="A2104" t="str">
        <f t="shared" si="160"/>
        <v>2019_06_2458_10</v>
      </c>
      <c r="B2104" t="str">
        <f t="shared" si="161"/>
        <v>2019_06_32370</v>
      </c>
      <c r="C2104" s="1" t="s">
        <v>1520</v>
      </c>
      <c r="D2104">
        <f t="shared" si="162"/>
        <v>2103</v>
      </c>
      <c r="E2104">
        <v>2458</v>
      </c>
      <c r="F2104">
        <f t="shared" si="163"/>
        <v>10</v>
      </c>
      <c r="G2104" s="2" t="str">
        <f t="shared" si="164"/>
        <v/>
      </c>
      <c r="H2104" t="s">
        <v>1521</v>
      </c>
      <c r="I2104">
        <v>32370</v>
      </c>
      <c r="J2104">
        <v>2447</v>
      </c>
      <c r="K2104">
        <v>2443</v>
      </c>
      <c r="L2104" t="s">
        <v>31</v>
      </c>
      <c r="M2104" t="s">
        <v>20</v>
      </c>
      <c r="N2104">
        <v>60</v>
      </c>
      <c r="O2104">
        <v>1506</v>
      </c>
      <c r="P2104">
        <v>18</v>
      </c>
      <c r="Q2104" t="s">
        <v>2120</v>
      </c>
      <c r="BE2104" s="1"/>
      <c r="BK2104" s="2"/>
    </row>
    <row r="2105" ht="15" customHeight="1">
      <c r="A2105" t="str">
        <f t="shared" si="160"/>
        <v>2019_06_2458_11</v>
      </c>
      <c r="B2105" t="str">
        <f t="shared" si="161"/>
        <v>2019_06_32563</v>
      </c>
      <c r="C2105" s="1" t="s">
        <v>1520</v>
      </c>
      <c r="D2105">
        <f t="shared" si="162"/>
        <v>2104</v>
      </c>
      <c r="E2105">
        <v>2458</v>
      </c>
      <c r="F2105">
        <f t="shared" si="163"/>
        <v>11</v>
      </c>
      <c r="G2105" s="2" t="str">
        <f t="shared" si="164"/>
        <v>x</v>
      </c>
      <c r="H2105" t="s">
        <v>1521</v>
      </c>
      <c r="I2105">
        <v>32563</v>
      </c>
      <c r="J2105">
        <v>2443</v>
      </c>
      <c r="K2105">
        <v>2447</v>
      </c>
      <c r="L2105" t="s">
        <v>20</v>
      </c>
      <c r="M2105" t="s">
        <v>20</v>
      </c>
      <c r="N2105">
        <v>41</v>
      </c>
      <c r="O2105">
        <v>1506</v>
      </c>
      <c r="P2105">
        <v>18</v>
      </c>
      <c r="Q2105" t="s">
        <v>2121</v>
      </c>
      <c r="BE2105" s="1"/>
      <c r="BK2105" s="2"/>
    </row>
    <row r="2106" ht="15" customHeight="1">
      <c r="A2106" t="str">
        <f t="shared" si="160"/>
        <v>2019_06_2488_1</v>
      </c>
      <c r="B2106" t="str">
        <f t="shared" si="161"/>
        <v>2019_06_29971</v>
      </c>
      <c r="C2106" s="1" t="s">
        <v>1520</v>
      </c>
      <c r="D2106">
        <f t="shared" si="162"/>
        <v>2105</v>
      </c>
      <c r="E2106">
        <v>2488</v>
      </c>
      <c r="F2106">
        <f t="shared" si="163"/>
        <v>1</v>
      </c>
      <c r="G2106" s="2" t="str">
        <f t="shared" si="164"/>
        <v/>
      </c>
      <c r="H2106" t="s">
        <v>1521</v>
      </c>
      <c r="I2106">
        <v>29971</v>
      </c>
      <c r="J2106">
        <v>2473</v>
      </c>
      <c r="K2106">
        <v>2477</v>
      </c>
      <c r="L2106" t="s">
        <v>19</v>
      </c>
      <c r="M2106" t="s">
        <v>20</v>
      </c>
      <c r="N2106">
        <v>215</v>
      </c>
      <c r="O2106">
        <v>2771</v>
      </c>
      <c r="P2106">
        <v>13</v>
      </c>
      <c r="Q2106" t="s">
        <v>2122</v>
      </c>
      <c r="BE2106" s="1"/>
      <c r="BK2106" s="2"/>
    </row>
    <row r="2107" ht="15" customHeight="1">
      <c r="A2107" t="str">
        <f t="shared" si="160"/>
        <v>2019_06_2488_2</v>
      </c>
      <c r="B2107" t="str">
        <f t="shared" si="161"/>
        <v>2019_06_31333</v>
      </c>
      <c r="C2107" s="1" t="s">
        <v>1520</v>
      </c>
      <c r="D2107">
        <f t="shared" si="162"/>
        <v>2106</v>
      </c>
      <c r="E2107">
        <v>2488</v>
      </c>
      <c r="F2107">
        <f t="shared" si="163"/>
        <v>2</v>
      </c>
      <c r="G2107" s="2" t="str">
        <f t="shared" si="164"/>
        <v/>
      </c>
      <c r="H2107" t="s">
        <v>1521</v>
      </c>
      <c r="I2107">
        <v>31333</v>
      </c>
      <c r="J2107">
        <v>2477</v>
      </c>
      <c r="K2107">
        <v>2473</v>
      </c>
      <c r="L2107" t="s">
        <v>31</v>
      </c>
      <c r="M2107" t="s">
        <v>20</v>
      </c>
      <c r="N2107">
        <v>282</v>
      </c>
      <c r="O2107">
        <v>2771</v>
      </c>
      <c r="P2107">
        <v>13</v>
      </c>
      <c r="Q2107" t="s">
        <v>2123</v>
      </c>
      <c r="BE2107" s="1"/>
      <c r="BK2107" s="2"/>
    </row>
    <row r="2108" ht="15" customHeight="1">
      <c r="A2108" t="str">
        <f t="shared" si="160"/>
        <v>2019_06_2488_3</v>
      </c>
      <c r="B2108" t="str">
        <f t="shared" si="161"/>
        <v>2019_06_31420</v>
      </c>
      <c r="C2108" s="1" t="s">
        <v>1520</v>
      </c>
      <c r="D2108">
        <f t="shared" si="162"/>
        <v>2107</v>
      </c>
      <c r="E2108">
        <v>2488</v>
      </c>
      <c r="F2108">
        <f t="shared" si="163"/>
        <v>3</v>
      </c>
      <c r="G2108" s="2" t="str">
        <f t="shared" si="164"/>
        <v/>
      </c>
      <c r="H2108" t="s">
        <v>1521</v>
      </c>
      <c r="I2108">
        <v>31420</v>
      </c>
      <c r="J2108">
        <v>2473</v>
      </c>
      <c r="K2108">
        <v>2477</v>
      </c>
      <c r="L2108" t="s">
        <v>31</v>
      </c>
      <c r="M2108" t="s">
        <v>20</v>
      </c>
      <c r="N2108">
        <v>535</v>
      </c>
      <c r="O2108">
        <v>2771</v>
      </c>
      <c r="P2108">
        <v>13</v>
      </c>
      <c r="Q2108" t="s">
        <v>2124</v>
      </c>
      <c r="BE2108" s="1"/>
      <c r="BK2108" s="2"/>
    </row>
    <row r="2109" ht="15" customHeight="1">
      <c r="A2109" t="str">
        <f t="shared" si="160"/>
        <v>2019_06_2488_4</v>
      </c>
      <c r="B2109" t="str">
        <f t="shared" si="161"/>
        <v>2019_06_31649</v>
      </c>
      <c r="C2109" s="1" t="s">
        <v>1520</v>
      </c>
      <c r="D2109">
        <f t="shared" si="162"/>
        <v>2108</v>
      </c>
      <c r="E2109">
        <v>2488</v>
      </c>
      <c r="F2109">
        <f t="shared" si="163"/>
        <v>4</v>
      </c>
      <c r="G2109" s="2" t="str">
        <f t="shared" si="164"/>
        <v/>
      </c>
      <c r="H2109" t="s">
        <v>1521</v>
      </c>
      <c r="I2109">
        <v>31649</v>
      </c>
      <c r="J2109">
        <v>2477</v>
      </c>
      <c r="K2109">
        <v>2473</v>
      </c>
      <c r="L2109" t="s">
        <v>31</v>
      </c>
      <c r="M2109" t="s">
        <v>20</v>
      </c>
      <c r="N2109">
        <v>314</v>
      </c>
      <c r="O2109">
        <v>2771</v>
      </c>
      <c r="P2109">
        <v>13</v>
      </c>
      <c r="Q2109" t="s">
        <v>2125</v>
      </c>
      <c r="BE2109" s="1"/>
      <c r="BK2109" s="2"/>
    </row>
    <row r="2110" ht="15" customHeight="1">
      <c r="A2110" t="str">
        <f t="shared" si="160"/>
        <v>2019_06_2488_5</v>
      </c>
      <c r="B2110" t="str">
        <f t="shared" si="161"/>
        <v>2019_06_32282</v>
      </c>
      <c r="C2110" s="1" t="s">
        <v>1520</v>
      </c>
      <c r="D2110">
        <f t="shared" si="162"/>
        <v>2109</v>
      </c>
      <c r="E2110">
        <v>2488</v>
      </c>
      <c r="F2110">
        <f t="shared" si="163"/>
        <v>5</v>
      </c>
      <c r="G2110" s="2" t="str">
        <f t="shared" si="164"/>
        <v/>
      </c>
      <c r="H2110" t="s">
        <v>1521</v>
      </c>
      <c r="I2110">
        <v>32282</v>
      </c>
      <c r="J2110">
        <v>2473</v>
      </c>
      <c r="K2110">
        <v>2477</v>
      </c>
      <c r="L2110" t="s">
        <v>31</v>
      </c>
      <c r="M2110" t="s">
        <v>20</v>
      </c>
      <c r="N2110">
        <v>498</v>
      </c>
      <c r="O2110">
        <v>2771</v>
      </c>
      <c r="P2110">
        <v>13</v>
      </c>
      <c r="Q2110" t="s">
        <v>2126</v>
      </c>
      <c r="BE2110" s="1"/>
      <c r="BK2110" s="2"/>
    </row>
    <row r="2111" ht="15" customHeight="1">
      <c r="A2111" t="str">
        <f t="shared" si="160"/>
        <v>2019_06_2488_6</v>
      </c>
      <c r="B2111" t="str">
        <f t="shared" si="161"/>
        <v>2019_06_33154</v>
      </c>
      <c r="C2111" s="1" t="s">
        <v>1520</v>
      </c>
      <c r="D2111">
        <f t="shared" si="162"/>
        <v>2110</v>
      </c>
      <c r="E2111">
        <v>2488</v>
      </c>
      <c r="F2111">
        <f t="shared" si="163"/>
        <v>6</v>
      </c>
      <c r="G2111" s="2" t="str">
        <f t="shared" si="164"/>
        <v/>
      </c>
      <c r="H2111" t="s">
        <v>1521</v>
      </c>
      <c r="I2111">
        <v>33154</v>
      </c>
      <c r="J2111">
        <v>2477</v>
      </c>
      <c r="K2111">
        <v>2473</v>
      </c>
      <c r="L2111" t="s">
        <v>31</v>
      </c>
      <c r="M2111" t="s">
        <v>20</v>
      </c>
      <c r="N2111">
        <v>184</v>
      </c>
      <c r="O2111">
        <v>2771</v>
      </c>
      <c r="P2111">
        <v>13</v>
      </c>
      <c r="Q2111" t="s">
        <v>2127</v>
      </c>
      <c r="BE2111" s="1"/>
      <c r="BK2111" s="2"/>
    </row>
    <row r="2112" ht="15" customHeight="1">
      <c r="A2112" t="str">
        <f t="shared" si="160"/>
        <v>2019_06_2488_7</v>
      </c>
      <c r="B2112" t="str">
        <f t="shared" si="161"/>
        <v>2019_06_33402</v>
      </c>
      <c r="C2112" s="1" t="s">
        <v>1520</v>
      </c>
      <c r="D2112">
        <f t="shared" si="162"/>
        <v>2111</v>
      </c>
      <c r="E2112">
        <v>2488</v>
      </c>
      <c r="F2112">
        <f t="shared" si="163"/>
        <v>7</v>
      </c>
      <c r="G2112" s="2" t="str">
        <f t="shared" si="164"/>
        <v/>
      </c>
      <c r="H2112" t="s">
        <v>1521</v>
      </c>
      <c r="I2112">
        <v>33402</v>
      </c>
      <c r="J2112">
        <v>2473</v>
      </c>
      <c r="K2112">
        <v>2477</v>
      </c>
      <c r="L2112" t="s">
        <v>31</v>
      </c>
      <c r="M2112" t="s">
        <v>20</v>
      </c>
      <c r="N2112">
        <v>259</v>
      </c>
      <c r="O2112">
        <v>2771</v>
      </c>
      <c r="P2112">
        <v>13</v>
      </c>
      <c r="Q2112" t="s">
        <v>2128</v>
      </c>
      <c r="BE2112" s="1"/>
      <c r="BK2112" s="2"/>
    </row>
    <row r="2113" ht="15" customHeight="1">
      <c r="A2113" t="str">
        <f t="shared" si="160"/>
        <v>2019_06_2488_8</v>
      </c>
      <c r="B2113" t="str">
        <f t="shared" si="161"/>
        <v>2019_06_34095</v>
      </c>
      <c r="C2113" s="1" t="s">
        <v>1520</v>
      </c>
      <c r="D2113">
        <f t="shared" si="162"/>
        <v>2112</v>
      </c>
      <c r="E2113">
        <v>2488</v>
      </c>
      <c r="F2113">
        <f t="shared" si="163"/>
        <v>8</v>
      </c>
      <c r="G2113" s="2" t="str">
        <f t="shared" si="164"/>
        <v/>
      </c>
      <c r="H2113" t="s">
        <v>1521</v>
      </c>
      <c r="I2113">
        <v>34095</v>
      </c>
      <c r="J2113">
        <v>2473</v>
      </c>
      <c r="K2113">
        <v>2477</v>
      </c>
      <c r="L2113" t="s">
        <v>31</v>
      </c>
      <c r="M2113" t="s">
        <v>20</v>
      </c>
      <c r="N2113">
        <v>204</v>
      </c>
      <c r="O2113">
        <v>2771</v>
      </c>
      <c r="P2113">
        <v>13</v>
      </c>
      <c r="Q2113" t="s">
        <v>2129</v>
      </c>
      <c r="BE2113" s="1"/>
      <c r="BK2113" s="2"/>
    </row>
    <row r="2114" ht="15" customHeight="1">
      <c r="A2114" t="str">
        <f t="shared" ref="A2114:A2177" si="165">CONCATENATE($C2114,"_",$E2114,"_",$F2114)</f>
        <v>2019_06_2488_9</v>
      </c>
      <c r="B2114" t="str">
        <f t="shared" ref="B2114:B2177" si="166">CONCATENATE($C2114,"_",$I2114)</f>
        <v>2019_06_34201</v>
      </c>
      <c r="C2114" s="1" t="s">
        <v>1520</v>
      </c>
      <c r="D2114">
        <f t="shared" ref="D2114:D2177" si="167">IF(ISNUMBER($D2113),$D2113+1,1)</f>
        <v>2113</v>
      </c>
      <c r="E2114">
        <v>2488</v>
      </c>
      <c r="F2114">
        <f t="shared" ref="F2114:F2177" si="168">IF($E2114="","",IF($E2114=$E2113,$F2113+1,1))</f>
        <v>9</v>
      </c>
      <c r="G2114" s="2" t="str">
        <f t="shared" ref="G2114:G2177" si="169">IF($E2115=$E2114,"","x")</f>
        <v>x</v>
      </c>
      <c r="H2114" t="s">
        <v>1521</v>
      </c>
      <c r="I2114">
        <v>34201</v>
      </c>
      <c r="J2114">
        <v>2477</v>
      </c>
      <c r="K2114">
        <v>2473</v>
      </c>
      <c r="L2114" t="s">
        <v>20</v>
      </c>
      <c r="M2114" t="s">
        <v>20</v>
      </c>
      <c r="N2114">
        <v>128</v>
      </c>
      <c r="O2114">
        <v>2771</v>
      </c>
      <c r="P2114">
        <v>13</v>
      </c>
      <c r="Q2114" t="s">
        <v>2130</v>
      </c>
      <c r="BE2114" s="1"/>
      <c r="BK2114" s="2"/>
    </row>
    <row r="2115" ht="15" customHeight="1">
      <c r="A2115" t="str">
        <f t="shared" si="165"/>
        <v>2019_06_2518_1</v>
      </c>
      <c r="B2115" t="str">
        <f t="shared" si="166"/>
        <v>2019_06_30096</v>
      </c>
      <c r="C2115" s="1" t="s">
        <v>1520</v>
      </c>
      <c r="D2115">
        <f t="shared" si="167"/>
        <v>2114</v>
      </c>
      <c r="E2115">
        <v>2518</v>
      </c>
      <c r="F2115">
        <f t="shared" si="168"/>
        <v>1</v>
      </c>
      <c r="G2115" s="2" t="str">
        <f t="shared" si="169"/>
        <v/>
      </c>
      <c r="H2115" t="s">
        <v>1521</v>
      </c>
      <c r="I2115">
        <v>30096</v>
      </c>
      <c r="J2115">
        <v>2503</v>
      </c>
      <c r="K2115">
        <v>2507</v>
      </c>
      <c r="L2115" t="s">
        <v>19</v>
      </c>
      <c r="M2115" t="s">
        <v>20</v>
      </c>
      <c r="N2115">
        <v>201</v>
      </c>
      <c r="O2115">
        <v>2122</v>
      </c>
      <c r="P2115">
        <v>8</v>
      </c>
      <c r="Q2115" t="s">
        <v>2131</v>
      </c>
      <c r="BE2115" s="1"/>
      <c r="BK2115" s="2"/>
    </row>
    <row r="2116" ht="15" customHeight="1">
      <c r="A2116" t="str">
        <f t="shared" si="165"/>
        <v>2019_06_2518_2</v>
      </c>
      <c r="B2116" t="str">
        <f t="shared" si="166"/>
        <v>2019_06_31330</v>
      </c>
      <c r="C2116" s="1" t="s">
        <v>1520</v>
      </c>
      <c r="D2116">
        <f t="shared" si="167"/>
        <v>2115</v>
      </c>
      <c r="E2116">
        <v>2518</v>
      </c>
      <c r="F2116">
        <f t="shared" si="168"/>
        <v>2</v>
      </c>
      <c r="G2116" s="2" t="str">
        <f t="shared" si="169"/>
        <v/>
      </c>
      <c r="H2116" t="s">
        <v>1521</v>
      </c>
      <c r="I2116">
        <v>31330</v>
      </c>
      <c r="J2116">
        <v>2507</v>
      </c>
      <c r="K2116">
        <v>2503</v>
      </c>
      <c r="L2116" t="s">
        <v>31</v>
      </c>
      <c r="M2116" t="s">
        <v>20</v>
      </c>
      <c r="N2116">
        <v>387</v>
      </c>
      <c r="O2116">
        <v>2122</v>
      </c>
      <c r="P2116">
        <v>8</v>
      </c>
      <c r="Q2116" t="s">
        <v>2132</v>
      </c>
      <c r="BE2116" s="1"/>
      <c r="BK2116" s="2"/>
    </row>
    <row r="2117" ht="15" customHeight="1">
      <c r="A2117" t="str">
        <f t="shared" si="165"/>
        <v>2019_06_2518_3</v>
      </c>
      <c r="B2117" t="str">
        <f t="shared" si="166"/>
        <v>2019_06_31523</v>
      </c>
      <c r="C2117" s="1" t="s">
        <v>1520</v>
      </c>
      <c r="D2117">
        <f t="shared" si="167"/>
        <v>2116</v>
      </c>
      <c r="E2117">
        <v>2518</v>
      </c>
      <c r="F2117">
        <f t="shared" si="168"/>
        <v>3</v>
      </c>
      <c r="G2117" s="2" t="str">
        <f t="shared" si="169"/>
        <v/>
      </c>
      <c r="H2117" t="s">
        <v>1521</v>
      </c>
      <c r="I2117">
        <v>31523</v>
      </c>
      <c r="J2117">
        <v>2503</v>
      </c>
      <c r="K2117">
        <v>2507</v>
      </c>
      <c r="L2117" t="s">
        <v>31</v>
      </c>
      <c r="M2117" t="s">
        <v>20</v>
      </c>
      <c r="N2117">
        <v>433</v>
      </c>
      <c r="O2117">
        <v>2122</v>
      </c>
      <c r="P2117">
        <v>8</v>
      </c>
      <c r="Q2117" t="s">
        <v>2133</v>
      </c>
      <c r="BE2117" s="1"/>
      <c r="BK2117" s="2"/>
    </row>
    <row r="2118" ht="15" customHeight="1">
      <c r="A2118" t="str">
        <f t="shared" si="165"/>
        <v>2019_06_2518_4</v>
      </c>
      <c r="B2118" t="str">
        <f t="shared" si="166"/>
        <v>2019_06_32362</v>
      </c>
      <c r="C2118" s="1" t="s">
        <v>1520</v>
      </c>
      <c r="D2118">
        <f t="shared" si="167"/>
        <v>2117</v>
      </c>
      <c r="E2118">
        <v>2518</v>
      </c>
      <c r="F2118">
        <f t="shared" si="168"/>
        <v>4</v>
      </c>
      <c r="G2118" s="2" t="str">
        <f t="shared" si="169"/>
        <v/>
      </c>
      <c r="H2118" t="s">
        <v>1521</v>
      </c>
      <c r="I2118">
        <v>32362</v>
      </c>
      <c r="J2118">
        <v>2507</v>
      </c>
      <c r="K2118">
        <v>2503</v>
      </c>
      <c r="L2118" t="s">
        <v>31</v>
      </c>
      <c r="M2118" t="s">
        <v>20</v>
      </c>
      <c r="N2118">
        <v>401</v>
      </c>
      <c r="O2118">
        <v>2122</v>
      </c>
      <c r="P2118">
        <v>8</v>
      </c>
      <c r="Q2118" t="s">
        <v>2134</v>
      </c>
      <c r="BE2118" s="1"/>
      <c r="BK2118" s="2"/>
    </row>
    <row r="2119" ht="15" customHeight="1">
      <c r="A2119" t="str">
        <f t="shared" si="165"/>
        <v>2019_06_2518_5</v>
      </c>
      <c r="B2119" t="str">
        <f t="shared" si="166"/>
        <v>2019_06_32952</v>
      </c>
      <c r="C2119" s="1" t="s">
        <v>1520</v>
      </c>
      <c r="D2119">
        <f t="shared" si="167"/>
        <v>2118</v>
      </c>
      <c r="E2119">
        <v>2518</v>
      </c>
      <c r="F2119">
        <f t="shared" si="168"/>
        <v>5</v>
      </c>
      <c r="G2119" s="2" t="str">
        <f t="shared" si="169"/>
        <v/>
      </c>
      <c r="H2119" t="s">
        <v>1521</v>
      </c>
      <c r="I2119">
        <v>32952</v>
      </c>
      <c r="J2119">
        <v>2503</v>
      </c>
      <c r="K2119">
        <v>2507</v>
      </c>
      <c r="L2119" t="s">
        <v>31</v>
      </c>
      <c r="M2119" t="s">
        <v>20</v>
      </c>
      <c r="N2119">
        <v>338</v>
      </c>
      <c r="O2119">
        <v>2122</v>
      </c>
      <c r="P2119">
        <v>8</v>
      </c>
      <c r="Q2119" t="s">
        <v>2135</v>
      </c>
      <c r="BE2119" s="1"/>
      <c r="BK2119" s="2"/>
    </row>
    <row r="2120" ht="15" customHeight="1">
      <c r="A2120" t="str">
        <f t="shared" si="165"/>
        <v>2019_06_2518_6</v>
      </c>
      <c r="B2120" t="str">
        <f t="shared" si="166"/>
        <v>2019_06_33698</v>
      </c>
      <c r="C2120" s="1" t="s">
        <v>1520</v>
      </c>
      <c r="D2120">
        <f t="shared" si="167"/>
        <v>2119</v>
      </c>
      <c r="E2120">
        <v>2518</v>
      </c>
      <c r="F2120">
        <f t="shared" si="168"/>
        <v>6</v>
      </c>
      <c r="G2120" s="2" t="str">
        <f t="shared" si="169"/>
        <v/>
      </c>
      <c r="H2120" t="s">
        <v>1521</v>
      </c>
      <c r="I2120">
        <v>33698</v>
      </c>
      <c r="J2120">
        <v>2507</v>
      </c>
      <c r="K2120">
        <v>2503</v>
      </c>
      <c r="L2120" t="s">
        <v>31</v>
      </c>
      <c r="M2120" t="s">
        <v>20</v>
      </c>
      <c r="N2120">
        <v>212</v>
      </c>
      <c r="O2120">
        <v>2122</v>
      </c>
      <c r="P2120">
        <v>8</v>
      </c>
      <c r="Q2120" t="s">
        <v>2136</v>
      </c>
      <c r="BE2120" s="1"/>
      <c r="BK2120" s="2"/>
    </row>
    <row r="2121" ht="15" customHeight="1">
      <c r="A2121" t="str">
        <f t="shared" si="165"/>
        <v>2019_06_2518_7</v>
      </c>
      <c r="B2121" t="str">
        <f t="shared" si="166"/>
        <v>2019_06_34489</v>
      </c>
      <c r="C2121" s="1" t="s">
        <v>1520</v>
      </c>
      <c r="D2121">
        <f t="shared" si="167"/>
        <v>2120</v>
      </c>
      <c r="E2121">
        <v>2518</v>
      </c>
      <c r="F2121">
        <f t="shared" si="168"/>
        <v>7</v>
      </c>
      <c r="G2121" s="2" t="str">
        <f t="shared" si="169"/>
        <v>x</v>
      </c>
      <c r="H2121" t="s">
        <v>1521</v>
      </c>
      <c r="I2121">
        <v>34489</v>
      </c>
      <c r="J2121">
        <v>2503</v>
      </c>
      <c r="K2121">
        <v>2507</v>
      </c>
      <c r="L2121" t="s">
        <v>20</v>
      </c>
      <c r="M2121" t="s">
        <v>20</v>
      </c>
      <c r="N2121">
        <v>129</v>
      </c>
      <c r="O2121">
        <v>2122</v>
      </c>
      <c r="P2121">
        <v>8</v>
      </c>
      <c r="Q2121" t="s">
        <v>2137</v>
      </c>
      <c r="BE2121" s="1"/>
      <c r="BK2121" s="2"/>
    </row>
    <row r="2122" ht="15" customHeight="1">
      <c r="A2122" t="str">
        <f t="shared" si="165"/>
        <v>2019_06_2548_1</v>
      </c>
      <c r="B2122" t="str">
        <f t="shared" si="166"/>
        <v>2019_06_31206</v>
      </c>
      <c r="C2122" s="1" t="s">
        <v>1520</v>
      </c>
      <c r="D2122">
        <f t="shared" si="167"/>
        <v>2121</v>
      </c>
      <c r="E2122">
        <v>2548</v>
      </c>
      <c r="F2122">
        <f t="shared" si="168"/>
        <v>1</v>
      </c>
      <c r="G2122" s="2" t="str">
        <f t="shared" si="169"/>
        <v/>
      </c>
      <c r="H2122" t="s">
        <v>1521</v>
      </c>
      <c r="I2122">
        <v>31206</v>
      </c>
      <c r="J2122">
        <v>2533</v>
      </c>
      <c r="K2122">
        <v>2537</v>
      </c>
      <c r="L2122" t="s">
        <v>19</v>
      </c>
      <c r="M2122" t="s">
        <v>20</v>
      </c>
      <c r="N2122">
        <v>215</v>
      </c>
      <c r="O2122">
        <v>827</v>
      </c>
      <c r="P2122">
        <v>6</v>
      </c>
      <c r="Q2122" t="s">
        <v>2138</v>
      </c>
      <c r="BE2122" s="1"/>
      <c r="BK2122" s="2"/>
    </row>
    <row r="2123" ht="15" customHeight="1">
      <c r="A2123" t="str">
        <f t="shared" si="165"/>
        <v>2019_06_2548_2</v>
      </c>
      <c r="B2123" t="str">
        <f t="shared" si="166"/>
        <v>2019_06_32762</v>
      </c>
      <c r="C2123" s="1" t="s">
        <v>1520</v>
      </c>
      <c r="D2123">
        <f t="shared" si="167"/>
        <v>2122</v>
      </c>
      <c r="E2123">
        <v>2548</v>
      </c>
      <c r="F2123">
        <f t="shared" si="168"/>
        <v>2</v>
      </c>
      <c r="G2123" s="2" t="str">
        <f t="shared" si="169"/>
        <v/>
      </c>
      <c r="H2123" t="s">
        <v>1521</v>
      </c>
      <c r="I2123">
        <v>32762</v>
      </c>
      <c r="J2123">
        <v>2537</v>
      </c>
      <c r="K2123">
        <v>2533</v>
      </c>
      <c r="L2123" t="s">
        <v>31</v>
      </c>
      <c r="M2123" t="s">
        <v>20</v>
      </c>
      <c r="N2123">
        <v>216</v>
      </c>
      <c r="O2123">
        <v>827</v>
      </c>
      <c r="P2123">
        <v>6</v>
      </c>
      <c r="Q2123" t="s">
        <v>2139</v>
      </c>
      <c r="BE2123" s="1"/>
      <c r="BK2123" s="2"/>
    </row>
    <row r="2124" ht="15" customHeight="1">
      <c r="A2124" t="str">
        <f t="shared" si="165"/>
        <v>2019_06_2548_3</v>
      </c>
      <c r="B2124" t="str">
        <f t="shared" si="166"/>
        <v>2019_06_33816</v>
      </c>
      <c r="C2124" s="1" t="s">
        <v>1520</v>
      </c>
      <c r="D2124">
        <f t="shared" si="167"/>
        <v>2123</v>
      </c>
      <c r="E2124">
        <v>2548</v>
      </c>
      <c r="F2124">
        <f t="shared" si="168"/>
        <v>3</v>
      </c>
      <c r="G2124" s="2" t="str">
        <f t="shared" si="169"/>
        <v/>
      </c>
      <c r="H2124" t="s">
        <v>1521</v>
      </c>
      <c r="I2124">
        <v>33816</v>
      </c>
      <c r="J2124">
        <v>2533</v>
      </c>
      <c r="K2124">
        <v>2537</v>
      </c>
      <c r="L2124" t="s">
        <v>31</v>
      </c>
      <c r="M2124" t="s">
        <v>20</v>
      </c>
      <c r="N2124">
        <v>157</v>
      </c>
      <c r="O2124">
        <v>827</v>
      </c>
      <c r="P2124">
        <v>6</v>
      </c>
      <c r="Q2124" t="s">
        <v>2140</v>
      </c>
      <c r="BE2124" s="1"/>
      <c r="BK2124" s="2"/>
    </row>
    <row r="2125" ht="15" customHeight="1">
      <c r="A2125" t="str">
        <f t="shared" si="165"/>
        <v>2019_06_2548_4</v>
      </c>
      <c r="B2125" t="str">
        <f t="shared" si="166"/>
        <v>2019_06_33961</v>
      </c>
      <c r="C2125" s="1" t="s">
        <v>1520</v>
      </c>
      <c r="D2125">
        <f t="shared" si="167"/>
        <v>2124</v>
      </c>
      <c r="E2125">
        <v>2548</v>
      </c>
      <c r="F2125">
        <f t="shared" si="168"/>
        <v>4</v>
      </c>
      <c r="G2125" s="2" t="str">
        <f t="shared" si="169"/>
        <v/>
      </c>
      <c r="H2125" t="s">
        <v>1521</v>
      </c>
      <c r="I2125">
        <v>33961</v>
      </c>
      <c r="J2125">
        <v>2537</v>
      </c>
      <c r="K2125">
        <v>2533</v>
      </c>
      <c r="L2125" t="s">
        <v>31</v>
      </c>
      <c r="M2125" t="s">
        <v>20</v>
      </c>
      <c r="N2125">
        <v>159</v>
      </c>
      <c r="O2125">
        <v>827</v>
      </c>
      <c r="P2125">
        <v>6</v>
      </c>
      <c r="Q2125" t="s">
        <v>2141</v>
      </c>
      <c r="BE2125" s="1"/>
      <c r="BK2125" s="2"/>
    </row>
    <row r="2126" ht="15" customHeight="1">
      <c r="A2126" t="str">
        <f t="shared" si="165"/>
        <v>2019_06_2548_5</v>
      </c>
      <c r="B2126" t="str">
        <f t="shared" si="166"/>
        <v>2019_06_34420</v>
      </c>
      <c r="C2126" s="1" t="s">
        <v>1520</v>
      </c>
      <c r="D2126">
        <f t="shared" si="167"/>
        <v>2125</v>
      </c>
      <c r="E2126">
        <v>2548</v>
      </c>
      <c r="F2126">
        <f t="shared" si="168"/>
        <v>5</v>
      </c>
      <c r="G2126" s="2" t="str">
        <f t="shared" si="169"/>
        <v>x</v>
      </c>
      <c r="H2126" t="s">
        <v>1521</v>
      </c>
      <c r="I2126">
        <v>34420</v>
      </c>
      <c r="J2126">
        <v>2533</v>
      </c>
      <c r="K2126">
        <v>2537</v>
      </c>
      <c r="L2126" t="s">
        <v>20</v>
      </c>
      <c r="M2126" t="s">
        <v>20</v>
      </c>
      <c r="N2126">
        <v>59</v>
      </c>
      <c r="O2126">
        <v>827</v>
      </c>
      <c r="P2126">
        <v>6</v>
      </c>
      <c r="Q2126" t="s">
        <v>2142</v>
      </c>
      <c r="BE2126" s="1"/>
      <c r="BK2126" s="2"/>
    </row>
    <row r="2127" ht="15" customHeight="1">
      <c r="A2127" t="str">
        <f t="shared" si="165"/>
        <v>2019_06_2578_1</v>
      </c>
      <c r="B2127" t="str">
        <f t="shared" si="166"/>
        <v>2019_06_30718</v>
      </c>
      <c r="C2127" s="1" t="s">
        <v>1520</v>
      </c>
      <c r="D2127">
        <f t="shared" si="167"/>
        <v>2126</v>
      </c>
      <c r="E2127">
        <v>2578</v>
      </c>
      <c r="F2127">
        <f t="shared" si="168"/>
        <v>1</v>
      </c>
      <c r="G2127" s="2" t="str">
        <f t="shared" si="169"/>
        <v/>
      </c>
      <c r="H2127" t="s">
        <v>1521</v>
      </c>
      <c r="I2127">
        <v>30718</v>
      </c>
      <c r="J2127">
        <v>2563</v>
      </c>
      <c r="K2127">
        <v>2567</v>
      </c>
      <c r="L2127" t="s">
        <v>19</v>
      </c>
      <c r="M2127" t="s">
        <v>20</v>
      </c>
      <c r="N2127">
        <v>1059</v>
      </c>
      <c r="O2127">
        <v>4164</v>
      </c>
      <c r="P2127">
        <v>9</v>
      </c>
      <c r="Q2127" t="s">
        <v>2143</v>
      </c>
      <c r="BE2127" s="1"/>
      <c r="BK2127" s="2"/>
    </row>
    <row r="2128" ht="15" customHeight="1">
      <c r="A2128" t="str">
        <f t="shared" si="165"/>
        <v>2019_06_2578_2</v>
      </c>
      <c r="B2128" t="str">
        <f t="shared" si="166"/>
        <v>2019_06_31329</v>
      </c>
      <c r="C2128" s="1" t="s">
        <v>1520</v>
      </c>
      <c r="D2128">
        <f t="shared" si="167"/>
        <v>2127</v>
      </c>
      <c r="E2128">
        <v>2578</v>
      </c>
      <c r="F2128">
        <f t="shared" si="168"/>
        <v>2</v>
      </c>
      <c r="G2128" s="2" t="str">
        <f t="shared" si="169"/>
        <v/>
      </c>
      <c r="H2128" t="s">
        <v>1521</v>
      </c>
      <c r="I2128">
        <v>31329</v>
      </c>
      <c r="J2128">
        <v>2567</v>
      </c>
      <c r="K2128">
        <v>2563</v>
      </c>
      <c r="L2128" t="s">
        <v>31</v>
      </c>
      <c r="M2128" t="s">
        <v>20</v>
      </c>
      <c r="N2128">
        <v>642</v>
      </c>
      <c r="O2128">
        <v>4164</v>
      </c>
      <c r="P2128">
        <v>9</v>
      </c>
      <c r="Q2128" t="s">
        <v>2144</v>
      </c>
      <c r="BE2128" s="1"/>
      <c r="BK2128" s="2"/>
    </row>
    <row r="2129" ht="15" customHeight="1">
      <c r="A2129" t="str">
        <f t="shared" si="165"/>
        <v>2019_06_2578_3</v>
      </c>
      <c r="B2129" t="str">
        <f t="shared" si="166"/>
        <v>2019_06_32976</v>
      </c>
      <c r="C2129" s="1" t="s">
        <v>1520</v>
      </c>
      <c r="D2129">
        <f t="shared" si="167"/>
        <v>2128</v>
      </c>
      <c r="E2129">
        <v>2578</v>
      </c>
      <c r="F2129">
        <f t="shared" si="168"/>
        <v>3</v>
      </c>
      <c r="G2129" s="2" t="str">
        <f t="shared" si="169"/>
        <v/>
      </c>
      <c r="H2129" t="s">
        <v>1521</v>
      </c>
      <c r="I2129">
        <v>32976</v>
      </c>
      <c r="J2129">
        <v>2563</v>
      </c>
      <c r="K2129">
        <v>2567</v>
      </c>
      <c r="L2129" t="s">
        <v>31</v>
      </c>
      <c r="M2129" t="s">
        <v>20</v>
      </c>
      <c r="N2129">
        <v>1032</v>
      </c>
      <c r="O2129">
        <v>4164</v>
      </c>
      <c r="P2129">
        <v>9</v>
      </c>
      <c r="Q2129" t="s">
        <v>2145</v>
      </c>
      <c r="BE2129" s="1"/>
      <c r="BK2129" s="2"/>
    </row>
    <row r="2130" ht="15" customHeight="1">
      <c r="A2130" t="str">
        <f t="shared" si="165"/>
        <v>2019_06_2578_4</v>
      </c>
      <c r="B2130" t="str">
        <f t="shared" si="166"/>
        <v>2019_06_34104</v>
      </c>
      <c r="C2130" s="1" t="s">
        <v>1520</v>
      </c>
      <c r="D2130">
        <f t="shared" si="167"/>
        <v>2129</v>
      </c>
      <c r="E2130">
        <v>2578</v>
      </c>
      <c r="F2130">
        <f t="shared" si="168"/>
        <v>4</v>
      </c>
      <c r="G2130" s="2" t="str">
        <f t="shared" si="169"/>
        <v/>
      </c>
      <c r="H2130" t="s">
        <v>1521</v>
      </c>
      <c r="I2130">
        <v>34104</v>
      </c>
      <c r="J2130">
        <v>2567</v>
      </c>
      <c r="K2130">
        <v>2563</v>
      </c>
      <c r="L2130" t="s">
        <v>31</v>
      </c>
      <c r="M2130" t="s">
        <v>20</v>
      </c>
      <c r="N2130">
        <v>381</v>
      </c>
      <c r="O2130">
        <v>4164</v>
      </c>
      <c r="P2130">
        <v>9</v>
      </c>
      <c r="Q2130" t="s">
        <v>2146</v>
      </c>
      <c r="BE2130" s="1"/>
      <c r="BK2130" s="2"/>
    </row>
    <row r="2131" ht="15" customHeight="1">
      <c r="A2131" t="str">
        <f t="shared" si="165"/>
        <v>2019_06_2578_5</v>
      </c>
      <c r="B2131" t="str">
        <f t="shared" si="166"/>
        <v>2019_06_34160</v>
      </c>
      <c r="C2131" s="1" t="s">
        <v>1520</v>
      </c>
      <c r="D2131">
        <f t="shared" si="167"/>
        <v>2130</v>
      </c>
      <c r="E2131">
        <v>2578</v>
      </c>
      <c r="F2131">
        <f t="shared" si="168"/>
        <v>5</v>
      </c>
      <c r="G2131" s="2" t="str">
        <f t="shared" si="169"/>
        <v/>
      </c>
      <c r="H2131" t="s">
        <v>1521</v>
      </c>
      <c r="I2131">
        <v>34160</v>
      </c>
      <c r="J2131">
        <v>2563</v>
      </c>
      <c r="K2131">
        <v>2567</v>
      </c>
      <c r="L2131" t="s">
        <v>31</v>
      </c>
      <c r="M2131" t="s">
        <v>20</v>
      </c>
      <c r="N2131">
        <v>499</v>
      </c>
      <c r="O2131">
        <v>4164</v>
      </c>
      <c r="P2131">
        <v>9</v>
      </c>
      <c r="Q2131" t="s">
        <v>2147</v>
      </c>
      <c r="BE2131" s="1"/>
      <c r="BK2131" s="2"/>
    </row>
    <row r="2132" ht="15" customHeight="1">
      <c r="A2132" t="str">
        <f t="shared" si="165"/>
        <v>2019_06_2578_6</v>
      </c>
      <c r="B2132" t="str">
        <f t="shared" si="166"/>
        <v>2019_06_34235</v>
      </c>
      <c r="C2132" s="1" t="s">
        <v>1520</v>
      </c>
      <c r="D2132">
        <f t="shared" si="167"/>
        <v>2131</v>
      </c>
      <c r="E2132">
        <v>2578</v>
      </c>
      <c r="F2132">
        <f t="shared" si="168"/>
        <v>6</v>
      </c>
      <c r="G2132" s="2" t="str">
        <f t="shared" si="169"/>
        <v>x</v>
      </c>
      <c r="H2132" t="s">
        <v>1521</v>
      </c>
      <c r="I2132">
        <v>34235</v>
      </c>
      <c r="J2132">
        <v>2567</v>
      </c>
      <c r="K2132">
        <v>2563</v>
      </c>
      <c r="L2132" t="s">
        <v>20</v>
      </c>
      <c r="M2132" t="s">
        <v>20</v>
      </c>
      <c r="N2132">
        <v>67</v>
      </c>
      <c r="O2132">
        <v>4164</v>
      </c>
      <c r="P2132">
        <v>9</v>
      </c>
      <c r="Q2132" t="s">
        <v>2148</v>
      </c>
      <c r="BE2132" s="1"/>
      <c r="BK2132" s="2"/>
    </row>
    <row r="2133" ht="15" customHeight="1">
      <c r="A2133" t="str">
        <f t="shared" si="165"/>
        <v>2019_06_2608_1</v>
      </c>
      <c r="B2133" t="str">
        <f t="shared" si="166"/>
        <v>2019_06_30064</v>
      </c>
      <c r="C2133" s="1" t="s">
        <v>1520</v>
      </c>
      <c r="D2133">
        <f t="shared" si="167"/>
        <v>2132</v>
      </c>
      <c r="E2133">
        <v>2608</v>
      </c>
      <c r="F2133">
        <f t="shared" si="168"/>
        <v>1</v>
      </c>
      <c r="G2133" s="2" t="str">
        <f t="shared" si="169"/>
        <v/>
      </c>
      <c r="H2133" t="s">
        <v>1521</v>
      </c>
      <c r="I2133">
        <v>30064</v>
      </c>
      <c r="J2133">
        <v>2593</v>
      </c>
      <c r="K2133">
        <v>2597</v>
      </c>
      <c r="L2133" t="s">
        <v>158</v>
      </c>
      <c r="M2133" t="s">
        <v>20</v>
      </c>
      <c r="N2133">
        <v>99</v>
      </c>
      <c r="O2133">
        <v>1234</v>
      </c>
      <c r="P2133">
        <v>9</v>
      </c>
      <c r="Q2133" t="s">
        <v>2149</v>
      </c>
      <c r="BE2133" s="1"/>
      <c r="BK2133" s="2"/>
    </row>
    <row r="2134" ht="15" customHeight="1">
      <c r="A2134" t="str">
        <f t="shared" si="165"/>
        <v>2019_06_2608_2</v>
      </c>
      <c r="B2134" t="str">
        <f t="shared" si="166"/>
        <v>2019_06_30095</v>
      </c>
      <c r="C2134" s="1" t="s">
        <v>1520</v>
      </c>
      <c r="D2134">
        <f t="shared" si="167"/>
        <v>2133</v>
      </c>
      <c r="E2134">
        <v>2608</v>
      </c>
      <c r="F2134">
        <f t="shared" si="168"/>
        <v>2</v>
      </c>
      <c r="G2134" s="2" t="str">
        <f t="shared" si="169"/>
        <v/>
      </c>
      <c r="H2134" t="s">
        <v>1521</v>
      </c>
      <c r="I2134">
        <v>30095</v>
      </c>
      <c r="J2134">
        <v>2597</v>
      </c>
      <c r="K2134">
        <v>2593</v>
      </c>
      <c r="L2134" t="s">
        <v>31</v>
      </c>
      <c r="M2134" t="s">
        <v>20</v>
      </c>
      <c r="N2134">
        <v>157</v>
      </c>
      <c r="O2134">
        <v>1234</v>
      </c>
      <c r="P2134">
        <v>9</v>
      </c>
      <c r="Q2134" t="s">
        <v>2150</v>
      </c>
      <c r="BE2134" s="1"/>
      <c r="BK2134" s="2"/>
    </row>
    <row r="2135" ht="15" customHeight="1">
      <c r="A2135" t="str">
        <f t="shared" si="165"/>
        <v>2019_06_2608_3</v>
      </c>
      <c r="B2135" t="str">
        <f t="shared" si="166"/>
        <v>2019_06_30127</v>
      </c>
      <c r="C2135" s="1" t="s">
        <v>1520</v>
      </c>
      <c r="D2135">
        <f t="shared" si="167"/>
        <v>2134</v>
      </c>
      <c r="E2135">
        <v>2608</v>
      </c>
      <c r="F2135">
        <f t="shared" si="168"/>
        <v>3</v>
      </c>
      <c r="G2135" s="2" t="str">
        <f t="shared" si="169"/>
        <v/>
      </c>
      <c r="H2135" t="s">
        <v>1521</v>
      </c>
      <c r="I2135">
        <v>30127</v>
      </c>
      <c r="J2135">
        <v>2593</v>
      </c>
      <c r="K2135">
        <v>2597</v>
      </c>
      <c r="L2135" t="s">
        <v>31</v>
      </c>
      <c r="M2135" t="s">
        <v>20</v>
      </c>
      <c r="N2135">
        <v>234</v>
      </c>
      <c r="O2135">
        <v>1234</v>
      </c>
      <c r="P2135">
        <v>9</v>
      </c>
      <c r="Q2135" t="s">
        <v>2151</v>
      </c>
      <c r="BE2135" s="1"/>
      <c r="BK2135" s="2"/>
    </row>
    <row r="2136" ht="15" customHeight="1">
      <c r="A2136" t="str">
        <f t="shared" si="165"/>
        <v>2019_06_2608_4</v>
      </c>
      <c r="B2136" t="str">
        <f t="shared" si="166"/>
        <v>2019_06_30286</v>
      </c>
      <c r="C2136" s="1" t="s">
        <v>1520</v>
      </c>
      <c r="D2136">
        <f t="shared" si="167"/>
        <v>2135</v>
      </c>
      <c r="E2136">
        <v>2608</v>
      </c>
      <c r="F2136">
        <f t="shared" si="168"/>
        <v>4</v>
      </c>
      <c r="G2136" s="2" t="str">
        <f t="shared" si="169"/>
        <v/>
      </c>
      <c r="H2136" t="s">
        <v>1521</v>
      </c>
      <c r="I2136">
        <v>30286</v>
      </c>
      <c r="J2136">
        <v>2597</v>
      </c>
      <c r="K2136">
        <v>2593</v>
      </c>
      <c r="L2136" t="s">
        <v>31</v>
      </c>
      <c r="M2136" t="s">
        <v>20</v>
      </c>
      <c r="N2136">
        <v>180</v>
      </c>
      <c r="O2136">
        <v>1234</v>
      </c>
      <c r="P2136">
        <v>9</v>
      </c>
      <c r="Q2136" t="s">
        <v>2152</v>
      </c>
      <c r="BE2136" s="1"/>
      <c r="BK2136" s="2"/>
    </row>
    <row r="2137" ht="15" customHeight="1">
      <c r="A2137" t="str">
        <f t="shared" si="165"/>
        <v>2019_06_2608_5</v>
      </c>
      <c r="B2137" t="str">
        <f t="shared" si="166"/>
        <v>2019_06_30301</v>
      </c>
      <c r="C2137" s="1" t="s">
        <v>1520</v>
      </c>
      <c r="D2137">
        <f t="shared" si="167"/>
        <v>2136</v>
      </c>
      <c r="E2137">
        <v>2608</v>
      </c>
      <c r="F2137">
        <f t="shared" si="168"/>
        <v>5</v>
      </c>
      <c r="G2137" s="2" t="str">
        <f t="shared" si="169"/>
        <v/>
      </c>
      <c r="H2137" t="s">
        <v>1521</v>
      </c>
      <c r="I2137">
        <v>30301</v>
      </c>
      <c r="J2137">
        <v>2593</v>
      </c>
      <c r="K2137">
        <v>2597</v>
      </c>
      <c r="L2137" t="s">
        <v>31</v>
      </c>
      <c r="M2137" t="s">
        <v>20</v>
      </c>
      <c r="N2137">
        <v>171</v>
      </c>
      <c r="O2137">
        <v>1234</v>
      </c>
      <c r="P2137">
        <v>9</v>
      </c>
      <c r="Q2137" t="s">
        <v>2153</v>
      </c>
      <c r="BE2137" s="1"/>
      <c r="BK2137" s="2"/>
    </row>
    <row r="2138" ht="15" customHeight="1">
      <c r="A2138" t="str">
        <f t="shared" si="165"/>
        <v>2019_06_2608_6</v>
      </c>
      <c r="B2138" t="str">
        <f t="shared" si="166"/>
        <v>2019_06_30353</v>
      </c>
      <c r="C2138" s="1" t="s">
        <v>1520</v>
      </c>
      <c r="D2138">
        <f t="shared" si="167"/>
        <v>2137</v>
      </c>
      <c r="E2138">
        <v>2608</v>
      </c>
      <c r="F2138">
        <f t="shared" si="168"/>
        <v>6</v>
      </c>
      <c r="G2138" s="2" t="str">
        <f t="shared" si="169"/>
        <v/>
      </c>
      <c r="H2138" t="s">
        <v>1521</v>
      </c>
      <c r="I2138">
        <v>30353</v>
      </c>
      <c r="J2138">
        <v>2597</v>
      </c>
      <c r="K2138">
        <v>2593</v>
      </c>
      <c r="L2138" t="s">
        <v>31</v>
      </c>
      <c r="M2138" t="s">
        <v>20</v>
      </c>
      <c r="N2138">
        <v>235</v>
      </c>
      <c r="O2138">
        <v>1234</v>
      </c>
      <c r="P2138">
        <v>9</v>
      </c>
      <c r="Q2138" t="s">
        <v>2154</v>
      </c>
      <c r="BE2138" s="1"/>
      <c r="BK2138" s="2"/>
    </row>
    <row r="2139" ht="15" customHeight="1">
      <c r="A2139" t="str">
        <f t="shared" si="165"/>
        <v>2019_06_2608_7</v>
      </c>
      <c r="B2139" t="str">
        <f t="shared" si="166"/>
        <v>2019_06_30356</v>
      </c>
      <c r="C2139" s="1" t="s">
        <v>1520</v>
      </c>
      <c r="D2139">
        <f t="shared" si="167"/>
        <v>2138</v>
      </c>
      <c r="E2139">
        <v>2608</v>
      </c>
      <c r="F2139">
        <f t="shared" si="168"/>
        <v>7</v>
      </c>
      <c r="G2139" s="2" t="str">
        <f t="shared" si="169"/>
        <v/>
      </c>
      <c r="H2139" t="s">
        <v>1521</v>
      </c>
      <c r="I2139">
        <v>30356</v>
      </c>
      <c r="J2139">
        <v>2593</v>
      </c>
      <c r="K2139">
        <v>2597</v>
      </c>
      <c r="L2139" t="s">
        <v>31</v>
      </c>
      <c r="M2139" t="s">
        <v>20</v>
      </c>
      <c r="N2139">
        <v>91</v>
      </c>
      <c r="O2139">
        <v>1234</v>
      </c>
      <c r="P2139">
        <v>9</v>
      </c>
      <c r="Q2139" t="s">
        <v>2155</v>
      </c>
      <c r="BE2139" s="1"/>
      <c r="BK2139" s="2"/>
    </row>
    <row r="2140" ht="15" customHeight="1">
      <c r="A2140" t="str">
        <f t="shared" si="165"/>
        <v>2019_06_2608_8</v>
      </c>
      <c r="B2140" t="str">
        <f t="shared" si="166"/>
        <v>2019_06_30395</v>
      </c>
      <c r="C2140" s="1" t="s">
        <v>1520</v>
      </c>
      <c r="D2140">
        <f t="shared" si="167"/>
        <v>2139</v>
      </c>
      <c r="E2140">
        <v>2608</v>
      </c>
      <c r="F2140">
        <f t="shared" si="168"/>
        <v>8</v>
      </c>
      <c r="G2140" s="2" t="str">
        <f t="shared" si="169"/>
        <v>x</v>
      </c>
      <c r="H2140" t="s">
        <v>1521</v>
      </c>
      <c r="I2140">
        <v>30395</v>
      </c>
      <c r="J2140">
        <v>2597</v>
      </c>
      <c r="K2140">
        <v>2593</v>
      </c>
      <c r="L2140" t="s">
        <v>20</v>
      </c>
      <c r="M2140" t="s">
        <v>20</v>
      </c>
      <c r="N2140">
        <v>46</v>
      </c>
      <c r="O2140">
        <v>1234</v>
      </c>
      <c r="P2140">
        <v>9</v>
      </c>
      <c r="Q2140" t="s">
        <v>2156</v>
      </c>
      <c r="BE2140" s="1"/>
      <c r="BK2140" s="2"/>
    </row>
    <row r="2141" ht="15" customHeight="1">
      <c r="A2141" t="str">
        <f t="shared" si="165"/>
        <v>2019_06_2638_1</v>
      </c>
      <c r="B2141" t="str">
        <f t="shared" si="166"/>
        <v>2019_06_30292</v>
      </c>
      <c r="C2141" s="1" t="s">
        <v>1520</v>
      </c>
      <c r="D2141">
        <f t="shared" si="167"/>
        <v>2140</v>
      </c>
      <c r="E2141">
        <v>2638</v>
      </c>
      <c r="F2141">
        <f t="shared" si="168"/>
        <v>1</v>
      </c>
      <c r="G2141" s="2" t="str">
        <f t="shared" si="169"/>
        <v/>
      </c>
      <c r="H2141" t="s">
        <v>1521</v>
      </c>
      <c r="I2141">
        <v>30292</v>
      </c>
      <c r="J2141">
        <v>2623</v>
      </c>
      <c r="K2141">
        <v>2627</v>
      </c>
      <c r="L2141" t="s">
        <v>158</v>
      </c>
      <c r="M2141" t="s">
        <v>40</v>
      </c>
      <c r="N2141">
        <v>554</v>
      </c>
      <c r="O2141">
        <v>4921</v>
      </c>
      <c r="P2141">
        <v>10</v>
      </c>
      <c r="Q2141" t="s">
        <v>2157</v>
      </c>
      <c r="BE2141" s="1"/>
      <c r="BK2141" s="2"/>
    </row>
    <row r="2142" ht="15" customHeight="1">
      <c r="A2142" t="str">
        <f t="shared" si="165"/>
        <v>2019_06_2638_2</v>
      </c>
      <c r="B2142" t="str">
        <f t="shared" si="166"/>
        <v>2019_06_31070</v>
      </c>
      <c r="C2142" s="1" t="s">
        <v>1520</v>
      </c>
      <c r="D2142">
        <f t="shared" si="167"/>
        <v>2141</v>
      </c>
      <c r="E2142">
        <v>2638</v>
      </c>
      <c r="F2142">
        <f t="shared" si="168"/>
        <v>2</v>
      </c>
      <c r="G2142" s="2" t="str">
        <f t="shared" si="169"/>
        <v/>
      </c>
      <c r="H2142" t="s">
        <v>1521</v>
      </c>
      <c r="I2142">
        <v>31070</v>
      </c>
      <c r="J2142">
        <v>2627</v>
      </c>
      <c r="K2142">
        <v>2623</v>
      </c>
      <c r="L2142" t="s">
        <v>31</v>
      </c>
      <c r="M2142" t="s">
        <v>40</v>
      </c>
      <c r="N2142">
        <v>424</v>
      </c>
      <c r="O2142">
        <v>4921</v>
      </c>
      <c r="P2142">
        <v>10</v>
      </c>
      <c r="Q2142" t="s">
        <v>2158</v>
      </c>
      <c r="BE2142" s="1"/>
      <c r="BK2142" s="2"/>
    </row>
    <row r="2143" ht="15" customHeight="1">
      <c r="A2143" t="str">
        <f t="shared" si="165"/>
        <v>2019_06_2638_3</v>
      </c>
      <c r="B2143" t="str">
        <f t="shared" si="166"/>
        <v>2019_06_31585</v>
      </c>
      <c r="C2143" s="1" t="s">
        <v>1520</v>
      </c>
      <c r="D2143">
        <f t="shared" si="167"/>
        <v>2142</v>
      </c>
      <c r="E2143">
        <v>2638</v>
      </c>
      <c r="F2143">
        <f t="shared" si="168"/>
        <v>3</v>
      </c>
      <c r="G2143" s="2" t="str">
        <f t="shared" si="169"/>
        <v/>
      </c>
      <c r="H2143" t="s">
        <v>1521</v>
      </c>
      <c r="I2143">
        <v>31585</v>
      </c>
      <c r="J2143">
        <v>2623</v>
      </c>
      <c r="K2143">
        <v>2627</v>
      </c>
      <c r="L2143" t="s">
        <v>31</v>
      </c>
      <c r="M2143" t="s">
        <v>40</v>
      </c>
      <c r="N2143">
        <v>681</v>
      </c>
      <c r="O2143">
        <v>4921</v>
      </c>
      <c r="P2143">
        <v>10</v>
      </c>
      <c r="Q2143" t="s">
        <v>2159</v>
      </c>
      <c r="BE2143" s="1"/>
      <c r="BK2143" s="2"/>
    </row>
    <row r="2144" ht="15" customHeight="1">
      <c r="A2144" t="str">
        <f t="shared" si="165"/>
        <v>2019_06_2638_4</v>
      </c>
      <c r="B2144" t="str">
        <f t="shared" si="166"/>
        <v>2019_06_31707</v>
      </c>
      <c r="C2144" s="1" t="s">
        <v>1520</v>
      </c>
      <c r="D2144">
        <f t="shared" si="167"/>
        <v>2143</v>
      </c>
      <c r="E2144">
        <v>2638</v>
      </c>
      <c r="F2144">
        <f t="shared" si="168"/>
        <v>4</v>
      </c>
      <c r="G2144" s="2" t="str">
        <f t="shared" si="169"/>
        <v/>
      </c>
      <c r="H2144" t="s">
        <v>1521</v>
      </c>
      <c r="I2144">
        <v>31707</v>
      </c>
      <c r="J2144">
        <v>2627</v>
      </c>
      <c r="K2144">
        <v>2623</v>
      </c>
      <c r="L2144" t="s">
        <v>31</v>
      </c>
      <c r="M2144" t="s">
        <v>40</v>
      </c>
      <c r="N2144">
        <v>673</v>
      </c>
      <c r="O2144">
        <v>4921</v>
      </c>
      <c r="P2144">
        <v>10</v>
      </c>
      <c r="Q2144" t="s">
        <v>2160</v>
      </c>
      <c r="BE2144" s="1"/>
      <c r="BK2144" s="2"/>
    </row>
    <row r="2145" ht="15" customHeight="1">
      <c r="A2145" t="str">
        <f t="shared" si="165"/>
        <v>2019_06_2638_5</v>
      </c>
      <c r="B2145" t="str">
        <f t="shared" si="166"/>
        <v>2019_06_33186</v>
      </c>
      <c r="C2145" s="1" t="s">
        <v>1520</v>
      </c>
      <c r="D2145">
        <f t="shared" si="167"/>
        <v>2144</v>
      </c>
      <c r="E2145">
        <v>2638</v>
      </c>
      <c r="F2145">
        <f t="shared" si="168"/>
        <v>5</v>
      </c>
      <c r="G2145" s="2" t="str">
        <f t="shared" si="169"/>
        <v/>
      </c>
      <c r="H2145" t="s">
        <v>1521</v>
      </c>
      <c r="I2145">
        <v>33186</v>
      </c>
      <c r="J2145">
        <v>2623</v>
      </c>
      <c r="K2145">
        <v>2627</v>
      </c>
      <c r="L2145" t="s">
        <v>31</v>
      </c>
      <c r="M2145" t="s">
        <v>40</v>
      </c>
      <c r="N2145">
        <v>1016</v>
      </c>
      <c r="O2145">
        <v>4921</v>
      </c>
      <c r="P2145">
        <v>10</v>
      </c>
      <c r="Q2145" t="s">
        <v>2161</v>
      </c>
      <c r="BE2145" s="1"/>
      <c r="BK2145" s="2"/>
    </row>
    <row r="2146" ht="15" customHeight="1">
      <c r="A2146" t="str">
        <f t="shared" si="165"/>
        <v>2019_06_2638_6</v>
      </c>
      <c r="B2146" t="str">
        <f t="shared" si="166"/>
        <v>2019_06_34506</v>
      </c>
      <c r="C2146" s="1" t="s">
        <v>1520</v>
      </c>
      <c r="D2146">
        <f t="shared" si="167"/>
        <v>2145</v>
      </c>
      <c r="E2146">
        <v>2638</v>
      </c>
      <c r="F2146">
        <f t="shared" si="168"/>
        <v>6</v>
      </c>
      <c r="G2146" s="2" t="str">
        <f t="shared" si="169"/>
        <v/>
      </c>
      <c r="H2146" t="s">
        <v>1521</v>
      </c>
      <c r="I2146">
        <v>34506</v>
      </c>
      <c r="J2146">
        <v>2627</v>
      </c>
      <c r="K2146">
        <v>2623</v>
      </c>
      <c r="L2146" t="s">
        <v>31</v>
      </c>
      <c r="M2146" t="s">
        <v>40</v>
      </c>
      <c r="N2146">
        <v>620</v>
      </c>
      <c r="O2146">
        <v>4921</v>
      </c>
      <c r="P2146">
        <v>10</v>
      </c>
      <c r="Q2146" t="s">
        <v>2162</v>
      </c>
      <c r="BE2146" s="1"/>
      <c r="BK2146" s="2"/>
    </row>
    <row r="2147" ht="15" customHeight="1">
      <c r="A2147" t="str">
        <f t="shared" si="165"/>
        <v>2019_06_2638_7</v>
      </c>
      <c r="B2147" t="str">
        <f t="shared" si="166"/>
        <v>2019_06_34576</v>
      </c>
      <c r="C2147" s="1" t="s">
        <v>1520</v>
      </c>
      <c r="D2147">
        <f t="shared" si="167"/>
        <v>2146</v>
      </c>
      <c r="E2147">
        <v>2638</v>
      </c>
      <c r="F2147">
        <f t="shared" si="168"/>
        <v>7</v>
      </c>
      <c r="G2147" s="2" t="str">
        <f t="shared" si="169"/>
        <v/>
      </c>
      <c r="H2147" t="s">
        <v>1521</v>
      </c>
      <c r="I2147">
        <v>34576</v>
      </c>
      <c r="J2147">
        <v>2623</v>
      </c>
      <c r="K2147">
        <v>2627</v>
      </c>
      <c r="L2147" t="s">
        <v>31</v>
      </c>
      <c r="M2147" t="s">
        <v>40</v>
      </c>
      <c r="N2147">
        <v>440</v>
      </c>
      <c r="O2147">
        <v>4921</v>
      </c>
      <c r="P2147">
        <v>10</v>
      </c>
      <c r="Q2147" t="s">
        <v>2163</v>
      </c>
      <c r="BE2147" s="1"/>
      <c r="BK2147" s="2"/>
    </row>
    <row r="2148" ht="15" customHeight="1">
      <c r="A2148" t="str">
        <f t="shared" si="165"/>
        <v>2019_06_2638_8</v>
      </c>
      <c r="B2148" t="str">
        <f t="shared" si="166"/>
        <v>2019_06_34593</v>
      </c>
      <c r="C2148" s="1" t="s">
        <v>1520</v>
      </c>
      <c r="D2148">
        <f t="shared" si="167"/>
        <v>2147</v>
      </c>
      <c r="E2148">
        <v>2638</v>
      </c>
      <c r="F2148">
        <f t="shared" si="168"/>
        <v>8</v>
      </c>
      <c r="G2148" s="2" t="str">
        <f t="shared" si="169"/>
        <v/>
      </c>
      <c r="H2148" t="s">
        <v>1521</v>
      </c>
      <c r="I2148">
        <v>34593</v>
      </c>
      <c r="J2148">
        <v>2627</v>
      </c>
      <c r="K2148">
        <v>2623</v>
      </c>
      <c r="L2148" t="s">
        <v>31</v>
      </c>
      <c r="M2148" t="s">
        <v>40</v>
      </c>
      <c r="N2148">
        <v>218</v>
      </c>
      <c r="O2148">
        <v>4921</v>
      </c>
      <c r="P2148">
        <v>10</v>
      </c>
      <c r="Q2148" t="s">
        <v>2164</v>
      </c>
      <c r="BE2148" s="1"/>
      <c r="BK2148" s="2"/>
    </row>
    <row r="2149" ht="15" customHeight="1">
      <c r="A2149" t="str">
        <f t="shared" si="165"/>
        <v>2019_06_2638_9</v>
      </c>
      <c r="B2149" t="str">
        <f t="shared" si="166"/>
        <v>2019_06_34672</v>
      </c>
      <c r="C2149" s="1" t="s">
        <v>1520</v>
      </c>
      <c r="D2149">
        <f t="shared" si="167"/>
        <v>2148</v>
      </c>
      <c r="E2149">
        <v>2638</v>
      </c>
      <c r="F2149">
        <f t="shared" si="168"/>
        <v>9</v>
      </c>
      <c r="G2149" s="2" t="str">
        <f t="shared" si="169"/>
        <v>x</v>
      </c>
      <c r="H2149" t="s">
        <v>1521</v>
      </c>
      <c r="I2149">
        <v>34672</v>
      </c>
      <c r="J2149">
        <v>2623</v>
      </c>
      <c r="K2149">
        <v>2627</v>
      </c>
      <c r="L2149" t="s">
        <v>40</v>
      </c>
      <c r="M2149" t="s">
        <v>40</v>
      </c>
      <c r="N2149">
        <v>274</v>
      </c>
      <c r="O2149">
        <v>4921</v>
      </c>
      <c r="P2149">
        <v>10</v>
      </c>
      <c r="Q2149" t="s">
        <v>2165</v>
      </c>
      <c r="BE2149" s="1"/>
      <c r="BK2149" s="2"/>
    </row>
    <row r="2150" ht="15" customHeight="1">
      <c r="A2150" t="str">
        <f t="shared" si="165"/>
        <v>2019_06_2668_1</v>
      </c>
      <c r="B2150" t="str">
        <f t="shared" si="166"/>
        <v>2019_06_30067</v>
      </c>
      <c r="C2150" s="1" t="s">
        <v>1520</v>
      </c>
      <c r="D2150">
        <f t="shared" si="167"/>
        <v>2149</v>
      </c>
      <c r="E2150">
        <v>2668</v>
      </c>
      <c r="F2150">
        <f t="shared" si="168"/>
        <v>1</v>
      </c>
      <c r="G2150" s="2" t="str">
        <f t="shared" si="169"/>
        <v/>
      </c>
      <c r="H2150" t="s">
        <v>1521</v>
      </c>
      <c r="I2150">
        <v>30067</v>
      </c>
      <c r="J2150">
        <v>2653</v>
      </c>
      <c r="K2150">
        <v>2657</v>
      </c>
      <c r="L2150" t="s">
        <v>19</v>
      </c>
      <c r="M2150" t="s">
        <v>40</v>
      </c>
      <c r="N2150">
        <v>662</v>
      </c>
      <c r="O2150">
        <v>5049</v>
      </c>
      <c r="P2150">
        <v>15</v>
      </c>
      <c r="Q2150" t="s">
        <v>2166</v>
      </c>
      <c r="BE2150" s="1"/>
      <c r="BK2150" s="2"/>
    </row>
    <row r="2151" ht="15" customHeight="1">
      <c r="A2151" t="str">
        <f t="shared" si="165"/>
        <v>2019_06_2668_2</v>
      </c>
      <c r="B2151" t="str">
        <f t="shared" si="166"/>
        <v>2019_06_30308</v>
      </c>
      <c r="C2151" s="1" t="s">
        <v>1520</v>
      </c>
      <c r="D2151">
        <f t="shared" si="167"/>
        <v>2150</v>
      </c>
      <c r="E2151">
        <v>2668</v>
      </c>
      <c r="F2151">
        <f t="shared" si="168"/>
        <v>2</v>
      </c>
      <c r="G2151" s="2" t="str">
        <f t="shared" si="169"/>
        <v/>
      </c>
      <c r="H2151" t="s">
        <v>1521</v>
      </c>
      <c r="I2151">
        <v>30308</v>
      </c>
      <c r="J2151">
        <v>2657</v>
      </c>
      <c r="K2151">
        <v>2653</v>
      </c>
      <c r="L2151" t="s">
        <v>31</v>
      </c>
      <c r="M2151" t="s">
        <v>40</v>
      </c>
      <c r="N2151">
        <v>374</v>
      </c>
      <c r="O2151">
        <v>5049</v>
      </c>
      <c r="P2151">
        <v>15</v>
      </c>
      <c r="Q2151" t="s">
        <v>2167</v>
      </c>
      <c r="BE2151" s="1"/>
      <c r="BK2151" s="2"/>
    </row>
    <row r="2152" ht="15" customHeight="1">
      <c r="A2152" t="str">
        <f t="shared" si="165"/>
        <v>2019_06_2668_3</v>
      </c>
      <c r="B2152" t="str">
        <f t="shared" si="166"/>
        <v>2019_06_30788</v>
      </c>
      <c r="C2152" s="1" t="s">
        <v>1520</v>
      </c>
      <c r="D2152">
        <f t="shared" si="167"/>
        <v>2151</v>
      </c>
      <c r="E2152">
        <v>2668</v>
      </c>
      <c r="F2152">
        <f t="shared" si="168"/>
        <v>3</v>
      </c>
      <c r="G2152" s="2" t="str">
        <f t="shared" si="169"/>
        <v/>
      </c>
      <c r="H2152" t="s">
        <v>1521</v>
      </c>
      <c r="I2152">
        <v>30788</v>
      </c>
      <c r="J2152">
        <v>2653</v>
      </c>
      <c r="K2152">
        <v>2657</v>
      </c>
      <c r="L2152" t="s">
        <v>31</v>
      </c>
      <c r="M2152" t="s">
        <v>40</v>
      </c>
      <c r="N2152">
        <v>848</v>
      </c>
      <c r="O2152">
        <v>5049</v>
      </c>
      <c r="P2152">
        <v>15</v>
      </c>
      <c r="Q2152" t="s">
        <v>2168</v>
      </c>
      <c r="BE2152" s="1"/>
      <c r="BK2152" s="2"/>
    </row>
    <row r="2153" ht="15" customHeight="1">
      <c r="A2153" t="str">
        <f t="shared" si="165"/>
        <v>2019_06_2668_4</v>
      </c>
      <c r="B2153" t="str">
        <f t="shared" si="166"/>
        <v>2019_06_31010</v>
      </c>
      <c r="C2153" s="1" t="s">
        <v>1520</v>
      </c>
      <c r="D2153">
        <f t="shared" si="167"/>
        <v>2152</v>
      </c>
      <c r="E2153">
        <v>2668</v>
      </c>
      <c r="F2153">
        <f t="shared" si="168"/>
        <v>4</v>
      </c>
      <c r="G2153" s="2" t="str">
        <f t="shared" si="169"/>
        <v/>
      </c>
      <c r="H2153" t="s">
        <v>1521</v>
      </c>
      <c r="I2153">
        <v>31010</v>
      </c>
      <c r="J2153">
        <v>2657</v>
      </c>
      <c r="K2153">
        <v>2653</v>
      </c>
      <c r="L2153" t="s">
        <v>31</v>
      </c>
      <c r="M2153" t="s">
        <v>40</v>
      </c>
      <c r="N2153">
        <v>223</v>
      </c>
      <c r="O2153">
        <v>5049</v>
      </c>
      <c r="P2153">
        <v>15</v>
      </c>
      <c r="Q2153" t="s">
        <v>2169</v>
      </c>
      <c r="BE2153" s="1"/>
      <c r="BK2153" s="2"/>
    </row>
    <row r="2154" ht="15" customHeight="1">
      <c r="A2154" t="str">
        <f t="shared" si="165"/>
        <v>2019_06_2668_5</v>
      </c>
      <c r="B2154" t="str">
        <f t="shared" si="166"/>
        <v>2019_06_32147</v>
      </c>
      <c r="C2154" s="1" t="s">
        <v>1520</v>
      </c>
      <c r="D2154">
        <f t="shared" si="167"/>
        <v>2153</v>
      </c>
      <c r="E2154">
        <v>2668</v>
      </c>
      <c r="F2154">
        <f t="shared" si="168"/>
        <v>5</v>
      </c>
      <c r="G2154" s="2" t="str">
        <f t="shared" si="169"/>
        <v/>
      </c>
      <c r="H2154" t="s">
        <v>1521</v>
      </c>
      <c r="I2154">
        <v>32147</v>
      </c>
      <c r="J2154">
        <v>2653</v>
      </c>
      <c r="K2154">
        <v>2657</v>
      </c>
      <c r="L2154" t="s">
        <v>31</v>
      </c>
      <c r="M2154" t="s">
        <v>40</v>
      </c>
      <c r="N2154">
        <v>463</v>
      </c>
      <c r="O2154">
        <v>5049</v>
      </c>
      <c r="P2154">
        <v>15</v>
      </c>
      <c r="Q2154" t="s">
        <v>2170</v>
      </c>
      <c r="BE2154" s="1"/>
      <c r="BK2154" s="2"/>
    </row>
    <row r="2155" ht="15" customHeight="1">
      <c r="A2155" t="str">
        <f t="shared" si="165"/>
        <v>2019_06_2668_6</v>
      </c>
      <c r="B2155" t="str">
        <f t="shared" si="166"/>
        <v>2019_06_32294</v>
      </c>
      <c r="C2155" s="1" t="s">
        <v>1520</v>
      </c>
      <c r="D2155">
        <f t="shared" si="167"/>
        <v>2154</v>
      </c>
      <c r="E2155">
        <v>2668</v>
      </c>
      <c r="F2155">
        <f t="shared" si="168"/>
        <v>6</v>
      </c>
      <c r="G2155" s="2" t="str">
        <f t="shared" si="169"/>
        <v/>
      </c>
      <c r="H2155" t="s">
        <v>1521</v>
      </c>
      <c r="I2155">
        <v>32294</v>
      </c>
      <c r="J2155">
        <v>2657</v>
      </c>
      <c r="K2155">
        <v>2653</v>
      </c>
      <c r="L2155" t="s">
        <v>31</v>
      </c>
      <c r="M2155" t="s">
        <v>40</v>
      </c>
      <c r="N2155">
        <v>247</v>
      </c>
      <c r="O2155">
        <v>5049</v>
      </c>
      <c r="P2155">
        <v>15</v>
      </c>
      <c r="Q2155" t="s">
        <v>2171</v>
      </c>
      <c r="BE2155" s="1"/>
      <c r="BK2155" s="2"/>
    </row>
    <row r="2156" ht="15" customHeight="1">
      <c r="A2156" t="str">
        <f t="shared" si="165"/>
        <v>2019_06_2668_7</v>
      </c>
      <c r="B2156" t="str">
        <f t="shared" si="166"/>
        <v>2019_06_32376</v>
      </c>
      <c r="C2156" s="1" t="s">
        <v>1520</v>
      </c>
      <c r="D2156">
        <f t="shared" si="167"/>
        <v>2155</v>
      </c>
      <c r="E2156">
        <v>2668</v>
      </c>
      <c r="F2156">
        <f t="shared" si="168"/>
        <v>7</v>
      </c>
      <c r="G2156" s="2" t="str">
        <f t="shared" si="169"/>
        <v/>
      </c>
      <c r="H2156" t="s">
        <v>1521</v>
      </c>
      <c r="I2156">
        <v>32376</v>
      </c>
      <c r="J2156">
        <v>2653</v>
      </c>
      <c r="K2156">
        <v>2657</v>
      </c>
      <c r="L2156" t="s">
        <v>31</v>
      </c>
      <c r="M2156" t="s">
        <v>40</v>
      </c>
      <c r="N2156">
        <v>395</v>
      </c>
      <c r="O2156">
        <v>5049</v>
      </c>
      <c r="P2156">
        <v>15</v>
      </c>
      <c r="Q2156" t="s">
        <v>2172</v>
      </c>
      <c r="BE2156" s="1"/>
      <c r="BK2156" s="2"/>
    </row>
    <row r="2157" ht="15" customHeight="1">
      <c r="A2157" t="str">
        <f t="shared" si="165"/>
        <v>2019_06_2668_8</v>
      </c>
      <c r="B2157" t="str">
        <f t="shared" si="166"/>
        <v>2019_06_32999</v>
      </c>
      <c r="C2157" s="1" t="s">
        <v>1520</v>
      </c>
      <c r="D2157">
        <f t="shared" si="167"/>
        <v>2156</v>
      </c>
      <c r="E2157">
        <v>2668</v>
      </c>
      <c r="F2157">
        <f t="shared" si="168"/>
        <v>8</v>
      </c>
      <c r="G2157" s="2" t="str">
        <f t="shared" si="169"/>
        <v/>
      </c>
      <c r="H2157" t="s">
        <v>1521</v>
      </c>
      <c r="I2157">
        <v>32999</v>
      </c>
      <c r="J2157">
        <v>2657</v>
      </c>
      <c r="K2157">
        <v>2653</v>
      </c>
      <c r="L2157" t="s">
        <v>31</v>
      </c>
      <c r="M2157" t="s">
        <v>40</v>
      </c>
      <c r="N2157">
        <v>156</v>
      </c>
      <c r="O2157">
        <v>5049</v>
      </c>
      <c r="P2157">
        <v>15</v>
      </c>
      <c r="Q2157" t="s">
        <v>2173</v>
      </c>
      <c r="BE2157" s="1"/>
      <c r="BK2157" s="2"/>
    </row>
    <row r="2158" ht="15" customHeight="1">
      <c r="A2158" t="str">
        <f t="shared" si="165"/>
        <v>2019_06_2668_9</v>
      </c>
      <c r="B2158" t="str">
        <f t="shared" si="166"/>
        <v>2019_06_33039</v>
      </c>
      <c r="C2158" s="1" t="s">
        <v>1520</v>
      </c>
      <c r="D2158">
        <f t="shared" si="167"/>
        <v>2157</v>
      </c>
      <c r="E2158">
        <v>2668</v>
      </c>
      <c r="F2158">
        <f t="shared" si="168"/>
        <v>9</v>
      </c>
      <c r="G2158" s="2" t="str">
        <f t="shared" si="169"/>
        <v/>
      </c>
      <c r="H2158" t="s">
        <v>1521</v>
      </c>
      <c r="I2158">
        <v>33039</v>
      </c>
      <c r="J2158">
        <v>2653</v>
      </c>
      <c r="K2158">
        <v>2657</v>
      </c>
      <c r="L2158" t="s">
        <v>31</v>
      </c>
      <c r="M2158" t="s">
        <v>40</v>
      </c>
      <c r="N2158">
        <v>310</v>
      </c>
      <c r="O2158">
        <v>5049</v>
      </c>
      <c r="P2158">
        <v>15</v>
      </c>
      <c r="Q2158" t="s">
        <v>2174</v>
      </c>
      <c r="BE2158" s="1"/>
      <c r="BK2158" s="2"/>
    </row>
    <row r="2159" ht="15" customHeight="1">
      <c r="A2159" t="str">
        <f t="shared" si="165"/>
        <v>2019_06_2668_10</v>
      </c>
      <c r="B2159" t="str">
        <f t="shared" si="166"/>
        <v>2019_06_33044</v>
      </c>
      <c r="C2159" s="1" t="s">
        <v>1520</v>
      </c>
      <c r="D2159">
        <f t="shared" si="167"/>
        <v>2158</v>
      </c>
      <c r="E2159">
        <v>2668</v>
      </c>
      <c r="F2159">
        <f t="shared" si="168"/>
        <v>10</v>
      </c>
      <c r="G2159" s="2" t="str">
        <f t="shared" si="169"/>
        <v>x</v>
      </c>
      <c r="H2159" t="s">
        <v>1521</v>
      </c>
      <c r="I2159">
        <v>33044</v>
      </c>
      <c r="J2159">
        <v>2657</v>
      </c>
      <c r="K2159">
        <v>2653</v>
      </c>
      <c r="L2159" t="s">
        <v>40</v>
      </c>
      <c r="M2159" t="s">
        <v>40</v>
      </c>
      <c r="N2159">
        <v>93</v>
      </c>
      <c r="O2159">
        <v>5049</v>
      </c>
      <c r="P2159">
        <v>15</v>
      </c>
      <c r="Q2159" t="s">
        <v>2175</v>
      </c>
      <c r="BE2159" s="1"/>
      <c r="BK2159" s="2"/>
    </row>
    <row r="2160" ht="15" customHeight="1">
      <c r="A2160" t="str">
        <f t="shared" si="165"/>
        <v>2019_06_2698_1</v>
      </c>
      <c r="B2160" t="str">
        <f t="shared" si="166"/>
        <v>2019_06_30085</v>
      </c>
      <c r="C2160" s="1" t="s">
        <v>1520</v>
      </c>
      <c r="D2160">
        <f t="shared" si="167"/>
        <v>2159</v>
      </c>
      <c r="E2160">
        <v>2698</v>
      </c>
      <c r="F2160">
        <f t="shared" si="168"/>
        <v>1</v>
      </c>
      <c r="G2160" s="2" t="str">
        <f t="shared" si="169"/>
        <v/>
      </c>
      <c r="H2160" t="s">
        <v>1521</v>
      </c>
      <c r="I2160">
        <v>30085</v>
      </c>
      <c r="J2160">
        <v>2683</v>
      </c>
      <c r="K2160">
        <v>2687</v>
      </c>
      <c r="L2160" t="s">
        <v>158</v>
      </c>
      <c r="M2160" t="s">
        <v>20</v>
      </c>
      <c r="N2160">
        <v>159</v>
      </c>
      <c r="O2160">
        <v>2935</v>
      </c>
      <c r="P2160">
        <v>11</v>
      </c>
      <c r="Q2160" t="s">
        <v>2176</v>
      </c>
      <c r="BE2160" s="1"/>
      <c r="BK2160" s="2"/>
    </row>
    <row r="2161" ht="15" customHeight="1">
      <c r="A2161" t="str">
        <f t="shared" si="165"/>
        <v>2019_06_2698_2</v>
      </c>
      <c r="B2161" t="str">
        <f t="shared" si="166"/>
        <v>2019_06_31130</v>
      </c>
      <c r="C2161" s="1" t="s">
        <v>1520</v>
      </c>
      <c r="D2161">
        <f t="shared" si="167"/>
        <v>2160</v>
      </c>
      <c r="E2161">
        <v>2698</v>
      </c>
      <c r="F2161">
        <f t="shared" si="168"/>
        <v>2</v>
      </c>
      <c r="G2161" s="2" t="str">
        <f t="shared" si="169"/>
        <v/>
      </c>
      <c r="H2161" t="s">
        <v>1521</v>
      </c>
      <c r="I2161">
        <v>31130</v>
      </c>
      <c r="J2161">
        <v>2687</v>
      </c>
      <c r="K2161">
        <v>2683</v>
      </c>
      <c r="L2161" t="s">
        <v>31</v>
      </c>
      <c r="M2161" t="s">
        <v>20</v>
      </c>
      <c r="N2161">
        <v>157</v>
      </c>
      <c r="O2161">
        <v>2935</v>
      </c>
      <c r="P2161">
        <v>11</v>
      </c>
      <c r="Q2161" t="s">
        <v>2177</v>
      </c>
      <c r="BE2161" s="1"/>
      <c r="BK2161" s="2"/>
    </row>
    <row r="2162" ht="15" customHeight="1">
      <c r="A2162" t="str">
        <f t="shared" si="165"/>
        <v>2019_06_2698_3</v>
      </c>
      <c r="B2162" t="str">
        <f t="shared" si="166"/>
        <v>2019_06_31341</v>
      </c>
      <c r="C2162" s="1" t="s">
        <v>1520</v>
      </c>
      <c r="D2162">
        <f t="shared" si="167"/>
        <v>2161</v>
      </c>
      <c r="E2162">
        <v>2698</v>
      </c>
      <c r="F2162">
        <f t="shared" si="168"/>
        <v>3</v>
      </c>
      <c r="G2162" s="2" t="str">
        <f t="shared" si="169"/>
        <v/>
      </c>
      <c r="H2162" t="s">
        <v>1521</v>
      </c>
      <c r="I2162">
        <v>31341</v>
      </c>
      <c r="J2162">
        <v>2683</v>
      </c>
      <c r="K2162">
        <v>2687</v>
      </c>
      <c r="L2162" t="s">
        <v>31</v>
      </c>
      <c r="M2162" t="s">
        <v>20</v>
      </c>
      <c r="N2162">
        <v>242</v>
      </c>
      <c r="O2162">
        <v>2935</v>
      </c>
      <c r="P2162">
        <v>11</v>
      </c>
      <c r="Q2162" t="s">
        <v>2178</v>
      </c>
      <c r="BE2162" s="1"/>
      <c r="BK2162" s="2"/>
    </row>
    <row r="2163" ht="15" customHeight="1">
      <c r="A2163" t="str">
        <f t="shared" si="165"/>
        <v>2019_06_2698_4</v>
      </c>
      <c r="B2163" t="str">
        <f t="shared" si="166"/>
        <v>2019_06_31499</v>
      </c>
      <c r="C2163" s="1" t="s">
        <v>1520</v>
      </c>
      <c r="D2163">
        <f t="shared" si="167"/>
        <v>2162</v>
      </c>
      <c r="E2163">
        <v>2698</v>
      </c>
      <c r="F2163">
        <f t="shared" si="168"/>
        <v>4</v>
      </c>
      <c r="G2163" s="2" t="str">
        <f t="shared" si="169"/>
        <v/>
      </c>
      <c r="H2163" t="s">
        <v>1521</v>
      </c>
      <c r="I2163">
        <v>31499</v>
      </c>
      <c r="J2163">
        <v>2687</v>
      </c>
      <c r="K2163">
        <v>2683</v>
      </c>
      <c r="L2163" t="s">
        <v>31</v>
      </c>
      <c r="M2163" t="s">
        <v>20</v>
      </c>
      <c r="N2163">
        <v>439</v>
      </c>
      <c r="O2163">
        <v>2935</v>
      </c>
      <c r="P2163">
        <v>11</v>
      </c>
      <c r="Q2163" t="s">
        <v>2179</v>
      </c>
      <c r="BE2163" s="1"/>
      <c r="BK2163" s="2"/>
    </row>
    <row r="2164" ht="15" customHeight="1">
      <c r="A2164" t="str">
        <f t="shared" si="165"/>
        <v>2019_06_2698_5</v>
      </c>
      <c r="B2164" t="str">
        <f t="shared" si="166"/>
        <v>2019_06_31578</v>
      </c>
      <c r="C2164" s="1" t="s">
        <v>1520</v>
      </c>
      <c r="D2164">
        <f t="shared" si="167"/>
        <v>2163</v>
      </c>
      <c r="E2164">
        <v>2698</v>
      </c>
      <c r="F2164">
        <f t="shared" si="168"/>
        <v>5</v>
      </c>
      <c r="G2164" s="2" t="str">
        <f t="shared" si="169"/>
        <v/>
      </c>
      <c r="H2164" t="s">
        <v>1521</v>
      </c>
      <c r="I2164">
        <v>31578</v>
      </c>
      <c r="J2164">
        <v>2683</v>
      </c>
      <c r="K2164">
        <v>2687</v>
      </c>
      <c r="L2164" t="s">
        <v>31</v>
      </c>
      <c r="M2164" t="s">
        <v>20</v>
      </c>
      <c r="N2164">
        <v>353</v>
      </c>
      <c r="O2164">
        <v>2935</v>
      </c>
      <c r="P2164">
        <v>11</v>
      </c>
      <c r="Q2164" t="s">
        <v>2180</v>
      </c>
      <c r="BE2164" s="1"/>
      <c r="BK2164" s="2"/>
    </row>
    <row r="2165" ht="15" customHeight="1">
      <c r="A2165" t="str">
        <f t="shared" si="165"/>
        <v>2019_06_2698_6</v>
      </c>
      <c r="B2165" t="str">
        <f t="shared" si="166"/>
        <v>2019_06_33006</v>
      </c>
      <c r="C2165" s="1" t="s">
        <v>1520</v>
      </c>
      <c r="D2165">
        <f t="shared" si="167"/>
        <v>2164</v>
      </c>
      <c r="E2165">
        <v>2698</v>
      </c>
      <c r="F2165">
        <f t="shared" si="168"/>
        <v>6</v>
      </c>
      <c r="G2165" s="2" t="str">
        <f t="shared" si="169"/>
        <v/>
      </c>
      <c r="H2165" t="s">
        <v>1521</v>
      </c>
      <c r="I2165">
        <v>33006</v>
      </c>
      <c r="J2165">
        <v>2687</v>
      </c>
      <c r="K2165">
        <v>2683</v>
      </c>
      <c r="L2165" t="s">
        <v>31</v>
      </c>
      <c r="M2165" t="s">
        <v>20</v>
      </c>
      <c r="N2165">
        <v>488</v>
      </c>
      <c r="O2165">
        <v>2935</v>
      </c>
      <c r="P2165">
        <v>11</v>
      </c>
      <c r="Q2165" t="s">
        <v>2181</v>
      </c>
      <c r="BE2165" s="1"/>
      <c r="BK2165" s="2"/>
    </row>
    <row r="2166" ht="15" customHeight="1">
      <c r="A2166" t="str">
        <f t="shared" si="165"/>
        <v>2019_06_2698_7</v>
      </c>
      <c r="B2166" t="str">
        <f t="shared" si="166"/>
        <v>2019_06_33937</v>
      </c>
      <c r="C2166" s="1" t="s">
        <v>1520</v>
      </c>
      <c r="D2166">
        <f t="shared" si="167"/>
        <v>2165</v>
      </c>
      <c r="E2166">
        <v>2698</v>
      </c>
      <c r="F2166">
        <f t="shared" si="168"/>
        <v>7</v>
      </c>
      <c r="G2166" s="2" t="str">
        <f t="shared" si="169"/>
        <v/>
      </c>
      <c r="H2166" t="s">
        <v>1521</v>
      </c>
      <c r="I2166">
        <v>33937</v>
      </c>
      <c r="J2166">
        <v>2683</v>
      </c>
      <c r="K2166">
        <v>2687</v>
      </c>
      <c r="L2166" t="s">
        <v>31</v>
      </c>
      <c r="M2166" t="s">
        <v>20</v>
      </c>
      <c r="N2166">
        <v>471</v>
      </c>
      <c r="O2166">
        <v>2935</v>
      </c>
      <c r="P2166">
        <v>11</v>
      </c>
      <c r="Q2166" t="s">
        <v>2182</v>
      </c>
      <c r="BE2166" s="1"/>
      <c r="BK2166" s="2"/>
    </row>
    <row r="2167" ht="15" customHeight="1">
      <c r="A2167" t="str">
        <f t="shared" si="165"/>
        <v>2019_06_2698_8</v>
      </c>
      <c r="B2167" t="str">
        <f t="shared" si="166"/>
        <v>2019_06_34047</v>
      </c>
      <c r="C2167" s="1" t="s">
        <v>1520</v>
      </c>
      <c r="D2167">
        <f t="shared" si="167"/>
        <v>2166</v>
      </c>
      <c r="E2167">
        <v>2698</v>
      </c>
      <c r="F2167">
        <f t="shared" si="168"/>
        <v>8</v>
      </c>
      <c r="G2167" s="2" t="str">
        <f t="shared" si="169"/>
        <v/>
      </c>
      <c r="H2167" t="s">
        <v>1521</v>
      </c>
      <c r="I2167">
        <v>34047</v>
      </c>
      <c r="J2167">
        <v>2687</v>
      </c>
      <c r="K2167">
        <v>2683</v>
      </c>
      <c r="L2167" t="s">
        <v>31</v>
      </c>
      <c r="M2167" t="s">
        <v>20</v>
      </c>
      <c r="N2167">
        <v>361</v>
      </c>
      <c r="O2167">
        <v>2935</v>
      </c>
      <c r="P2167">
        <v>11</v>
      </c>
      <c r="Q2167" t="s">
        <v>2183</v>
      </c>
      <c r="BE2167" s="1"/>
      <c r="BK2167" s="2"/>
    </row>
    <row r="2168" ht="15" customHeight="1">
      <c r="A2168" t="str">
        <f t="shared" si="165"/>
        <v>2019_06_2698_9</v>
      </c>
      <c r="B2168" t="str">
        <f t="shared" si="166"/>
        <v>2019_06_34347</v>
      </c>
      <c r="C2168" s="1" t="s">
        <v>1520</v>
      </c>
      <c r="D2168">
        <f t="shared" si="167"/>
        <v>2167</v>
      </c>
      <c r="E2168">
        <v>2698</v>
      </c>
      <c r="F2168">
        <f t="shared" si="168"/>
        <v>9</v>
      </c>
      <c r="G2168" s="2" t="str">
        <f t="shared" si="169"/>
        <v/>
      </c>
      <c r="H2168" t="s">
        <v>1521</v>
      </c>
      <c r="I2168">
        <v>34347</v>
      </c>
      <c r="J2168">
        <v>2683</v>
      </c>
      <c r="K2168">
        <v>2687</v>
      </c>
      <c r="L2168" t="s">
        <v>31</v>
      </c>
      <c r="M2168" t="s">
        <v>20</v>
      </c>
      <c r="N2168">
        <v>214</v>
      </c>
      <c r="O2168">
        <v>2935</v>
      </c>
      <c r="P2168">
        <v>11</v>
      </c>
      <c r="Q2168" t="s">
        <v>2184</v>
      </c>
      <c r="BE2168" s="1"/>
      <c r="BK2168" s="2"/>
    </row>
    <row r="2169" ht="15" customHeight="1">
      <c r="A2169" t="str">
        <f t="shared" si="165"/>
        <v>2019_06_2698_10</v>
      </c>
      <c r="B2169" t="str">
        <f t="shared" si="166"/>
        <v>2019_06_34351</v>
      </c>
      <c r="C2169" s="1" t="s">
        <v>1520</v>
      </c>
      <c r="D2169">
        <f t="shared" si="167"/>
        <v>2168</v>
      </c>
      <c r="E2169">
        <v>2698</v>
      </c>
      <c r="F2169">
        <f t="shared" si="168"/>
        <v>10</v>
      </c>
      <c r="G2169" s="2" t="str">
        <f t="shared" si="169"/>
        <v>x</v>
      </c>
      <c r="H2169" t="s">
        <v>1521</v>
      </c>
      <c r="I2169">
        <v>34351</v>
      </c>
      <c r="J2169">
        <v>2687</v>
      </c>
      <c r="K2169">
        <v>2683</v>
      </c>
      <c r="L2169" t="s">
        <v>20</v>
      </c>
      <c r="M2169" t="s">
        <v>20</v>
      </c>
      <c r="N2169">
        <v>30</v>
      </c>
      <c r="O2169">
        <v>2935</v>
      </c>
      <c r="P2169">
        <v>11</v>
      </c>
      <c r="Q2169" t="s">
        <v>2185</v>
      </c>
      <c r="BE2169" s="1"/>
      <c r="BK2169" s="2"/>
    </row>
    <row r="2170" ht="15" customHeight="1">
      <c r="A2170" t="str">
        <f t="shared" si="165"/>
        <v>2019_06_2728_1</v>
      </c>
      <c r="B2170" t="str">
        <f t="shared" si="166"/>
        <v>2019_06_30104</v>
      </c>
      <c r="C2170" s="1" t="s">
        <v>1520</v>
      </c>
      <c r="D2170">
        <f t="shared" si="167"/>
        <v>2169</v>
      </c>
      <c r="E2170">
        <v>2728</v>
      </c>
      <c r="F2170">
        <f t="shared" si="168"/>
        <v>1</v>
      </c>
      <c r="G2170" s="2" t="str">
        <f t="shared" si="169"/>
        <v/>
      </c>
      <c r="H2170" t="s">
        <v>1521</v>
      </c>
      <c r="I2170">
        <v>30104</v>
      </c>
      <c r="J2170">
        <v>2713</v>
      </c>
      <c r="K2170">
        <v>2717</v>
      </c>
      <c r="L2170" t="s">
        <v>19</v>
      </c>
      <c r="M2170" t="s">
        <v>20</v>
      </c>
      <c r="N2170">
        <v>75</v>
      </c>
      <c r="O2170">
        <v>1568</v>
      </c>
      <c r="P2170">
        <v>11</v>
      </c>
      <c r="Q2170" t="s">
        <v>2186</v>
      </c>
      <c r="BE2170" s="1"/>
      <c r="BK2170" s="2"/>
    </row>
    <row r="2171" ht="15" customHeight="1">
      <c r="A2171" t="str">
        <f t="shared" si="165"/>
        <v>2019_06_2728_2</v>
      </c>
      <c r="B2171" t="str">
        <f t="shared" si="166"/>
        <v>2019_06_31110</v>
      </c>
      <c r="C2171" s="1" t="s">
        <v>1520</v>
      </c>
      <c r="D2171">
        <f t="shared" si="167"/>
        <v>2170</v>
      </c>
      <c r="E2171">
        <v>2728</v>
      </c>
      <c r="F2171">
        <f t="shared" si="168"/>
        <v>2</v>
      </c>
      <c r="G2171" s="2" t="str">
        <f t="shared" si="169"/>
        <v/>
      </c>
      <c r="H2171" t="s">
        <v>1521</v>
      </c>
      <c r="I2171">
        <v>31110</v>
      </c>
      <c r="J2171">
        <v>2717</v>
      </c>
      <c r="K2171">
        <v>2713</v>
      </c>
      <c r="L2171" t="s">
        <v>31</v>
      </c>
      <c r="M2171" t="s">
        <v>20</v>
      </c>
      <c r="N2171">
        <v>163</v>
      </c>
      <c r="O2171">
        <v>1568</v>
      </c>
      <c r="P2171">
        <v>11</v>
      </c>
      <c r="Q2171" t="s">
        <v>2187</v>
      </c>
      <c r="BE2171" s="1"/>
      <c r="BK2171" s="2"/>
    </row>
    <row r="2172" ht="15" customHeight="1">
      <c r="A2172" t="str">
        <f t="shared" si="165"/>
        <v>2019_06_2728_3</v>
      </c>
      <c r="B2172" t="str">
        <f t="shared" si="166"/>
        <v>2019_06_31174</v>
      </c>
      <c r="C2172" s="1" t="s">
        <v>1520</v>
      </c>
      <c r="D2172">
        <f t="shared" si="167"/>
        <v>2171</v>
      </c>
      <c r="E2172">
        <v>2728</v>
      </c>
      <c r="F2172">
        <f t="shared" si="168"/>
        <v>3</v>
      </c>
      <c r="G2172" s="2" t="str">
        <f t="shared" si="169"/>
        <v/>
      </c>
      <c r="H2172" t="s">
        <v>1521</v>
      </c>
      <c r="I2172">
        <v>31174</v>
      </c>
      <c r="J2172">
        <v>2713</v>
      </c>
      <c r="K2172">
        <v>2717</v>
      </c>
      <c r="L2172" t="s">
        <v>31</v>
      </c>
      <c r="M2172" t="s">
        <v>20</v>
      </c>
      <c r="N2172">
        <v>240</v>
      </c>
      <c r="O2172">
        <v>1568</v>
      </c>
      <c r="P2172">
        <v>11</v>
      </c>
      <c r="Q2172" t="s">
        <v>2188</v>
      </c>
      <c r="BE2172" s="1"/>
      <c r="BK2172" s="2"/>
    </row>
    <row r="2173" ht="15" customHeight="1">
      <c r="A2173" t="str">
        <f t="shared" si="165"/>
        <v>2019_06_2728_4</v>
      </c>
      <c r="B2173" t="str">
        <f t="shared" si="166"/>
        <v>2019_06_31184</v>
      </c>
      <c r="C2173" s="1" t="s">
        <v>1520</v>
      </c>
      <c r="D2173">
        <f t="shared" si="167"/>
        <v>2172</v>
      </c>
      <c r="E2173">
        <v>2728</v>
      </c>
      <c r="F2173">
        <f t="shared" si="168"/>
        <v>4</v>
      </c>
      <c r="G2173" s="2" t="str">
        <f t="shared" si="169"/>
        <v/>
      </c>
      <c r="H2173" t="s">
        <v>1521</v>
      </c>
      <c r="I2173">
        <v>31184</v>
      </c>
      <c r="J2173">
        <v>2717</v>
      </c>
      <c r="K2173">
        <v>2713</v>
      </c>
      <c r="L2173" t="s">
        <v>31</v>
      </c>
      <c r="M2173" t="s">
        <v>20</v>
      </c>
      <c r="N2173">
        <v>139</v>
      </c>
      <c r="O2173">
        <v>1568</v>
      </c>
      <c r="P2173">
        <v>11</v>
      </c>
      <c r="Q2173" t="s">
        <v>2189</v>
      </c>
      <c r="BE2173" s="1"/>
      <c r="BK2173" s="2"/>
    </row>
    <row r="2174" ht="15" customHeight="1">
      <c r="A2174" t="str">
        <f t="shared" si="165"/>
        <v>2019_06_2728_5</v>
      </c>
      <c r="B2174" t="str">
        <f t="shared" si="166"/>
        <v>2019_06_31650</v>
      </c>
      <c r="C2174" s="1" t="s">
        <v>1520</v>
      </c>
      <c r="D2174">
        <f t="shared" si="167"/>
        <v>2173</v>
      </c>
      <c r="E2174">
        <v>2728</v>
      </c>
      <c r="F2174">
        <f t="shared" si="168"/>
        <v>5</v>
      </c>
      <c r="G2174" s="2" t="str">
        <f t="shared" si="169"/>
        <v/>
      </c>
      <c r="H2174" t="s">
        <v>1521</v>
      </c>
      <c r="I2174">
        <v>31650</v>
      </c>
      <c r="J2174">
        <v>2713</v>
      </c>
      <c r="K2174">
        <v>2717</v>
      </c>
      <c r="L2174" t="s">
        <v>31</v>
      </c>
      <c r="M2174" t="s">
        <v>20</v>
      </c>
      <c r="N2174">
        <v>163</v>
      </c>
      <c r="O2174">
        <v>1568</v>
      </c>
      <c r="P2174">
        <v>11</v>
      </c>
      <c r="Q2174" t="s">
        <v>2190</v>
      </c>
      <c r="BE2174" s="1"/>
      <c r="BK2174" s="2"/>
    </row>
    <row r="2175" ht="15" customHeight="1">
      <c r="A2175" t="str">
        <f t="shared" si="165"/>
        <v>2019_06_2728_6</v>
      </c>
      <c r="B2175" t="str">
        <f t="shared" si="166"/>
        <v>2019_06_31694</v>
      </c>
      <c r="C2175" s="1" t="s">
        <v>1520</v>
      </c>
      <c r="D2175">
        <f t="shared" si="167"/>
        <v>2174</v>
      </c>
      <c r="E2175">
        <v>2728</v>
      </c>
      <c r="F2175">
        <f t="shared" si="168"/>
        <v>6</v>
      </c>
      <c r="G2175" s="2" t="str">
        <f t="shared" si="169"/>
        <v/>
      </c>
      <c r="H2175" t="s">
        <v>1521</v>
      </c>
      <c r="I2175">
        <v>31694</v>
      </c>
      <c r="J2175">
        <v>2717</v>
      </c>
      <c r="K2175">
        <v>2713</v>
      </c>
      <c r="L2175" t="s">
        <v>31</v>
      </c>
      <c r="M2175" t="s">
        <v>20</v>
      </c>
      <c r="N2175">
        <v>216</v>
      </c>
      <c r="O2175">
        <v>1568</v>
      </c>
      <c r="P2175">
        <v>11</v>
      </c>
      <c r="Q2175" t="s">
        <v>2191</v>
      </c>
      <c r="BE2175" s="1"/>
      <c r="BK2175" s="2"/>
    </row>
    <row r="2176" ht="15" customHeight="1">
      <c r="A2176" t="str">
        <f t="shared" si="165"/>
        <v>2019_06_2728_7</v>
      </c>
      <c r="B2176" t="str">
        <f t="shared" si="166"/>
        <v>2019_06_33422</v>
      </c>
      <c r="C2176" s="1" t="s">
        <v>1520</v>
      </c>
      <c r="D2176">
        <f t="shared" si="167"/>
        <v>2175</v>
      </c>
      <c r="E2176">
        <v>2728</v>
      </c>
      <c r="F2176">
        <f t="shared" si="168"/>
        <v>7</v>
      </c>
      <c r="G2176" s="2" t="str">
        <f t="shared" si="169"/>
        <v/>
      </c>
      <c r="H2176" t="s">
        <v>1521</v>
      </c>
      <c r="I2176">
        <v>33422</v>
      </c>
      <c r="J2176">
        <v>2713</v>
      </c>
      <c r="K2176">
        <v>2717</v>
      </c>
      <c r="L2176" t="s">
        <v>31</v>
      </c>
      <c r="M2176" t="s">
        <v>20</v>
      </c>
      <c r="N2176">
        <v>126</v>
      </c>
      <c r="O2176">
        <v>1568</v>
      </c>
      <c r="P2176">
        <v>11</v>
      </c>
      <c r="Q2176" t="s">
        <v>2192</v>
      </c>
      <c r="BE2176" s="1"/>
      <c r="BK2176" s="2"/>
    </row>
    <row r="2177" ht="15" customHeight="1">
      <c r="A2177" t="str">
        <f t="shared" si="165"/>
        <v>2019_06_2728_8</v>
      </c>
      <c r="B2177" t="str">
        <f t="shared" si="166"/>
        <v>2019_06_33568</v>
      </c>
      <c r="C2177" s="1" t="s">
        <v>1520</v>
      </c>
      <c r="D2177">
        <f t="shared" si="167"/>
        <v>2176</v>
      </c>
      <c r="E2177">
        <v>2728</v>
      </c>
      <c r="F2177">
        <f t="shared" si="168"/>
        <v>8</v>
      </c>
      <c r="G2177" s="2" t="str">
        <f t="shared" si="169"/>
        <v>x</v>
      </c>
      <c r="H2177" t="s">
        <v>1521</v>
      </c>
      <c r="I2177">
        <v>33568</v>
      </c>
      <c r="J2177">
        <v>2717</v>
      </c>
      <c r="K2177">
        <v>2713</v>
      </c>
      <c r="L2177" t="s">
        <v>20</v>
      </c>
      <c r="M2177" t="s">
        <v>20</v>
      </c>
      <c r="N2177">
        <v>78</v>
      </c>
      <c r="O2177">
        <v>1568</v>
      </c>
      <c r="P2177">
        <v>11</v>
      </c>
      <c r="Q2177" t="s">
        <v>2193</v>
      </c>
      <c r="BE2177" s="1"/>
      <c r="BK2177" s="2"/>
    </row>
    <row r="2178" ht="15" customHeight="1">
      <c r="A2178" t="str">
        <f t="shared" ref="A2178:A2241" si="170">CONCATENATE($C2178,"_",$E2178,"_",$F2178)</f>
        <v>2019_06_2788_1</v>
      </c>
      <c r="B2178" t="str">
        <f t="shared" ref="B2178:B2241" si="171">CONCATENATE($C2178,"_",$I2178)</f>
        <v>2019_06_30173</v>
      </c>
      <c r="C2178" s="1" t="s">
        <v>1520</v>
      </c>
      <c r="D2178">
        <f t="shared" ref="D2178:D2241" si="172">IF(ISNUMBER($D2177),$D2177+1,1)</f>
        <v>2177</v>
      </c>
      <c r="E2178">
        <v>2788</v>
      </c>
      <c r="F2178">
        <f t="shared" ref="F2178:F2241" si="173">IF($E2178="","",IF($E2178=$E2177,$F2177+1,1))</f>
        <v>1</v>
      </c>
      <c r="G2178" s="2" t="str">
        <f t="shared" ref="G2178:G2241" si="174">IF($E2179=$E2178,"","x")</f>
        <v/>
      </c>
      <c r="H2178" t="s">
        <v>1521</v>
      </c>
      <c r="I2178">
        <v>30173</v>
      </c>
      <c r="J2178">
        <v>2773</v>
      </c>
      <c r="K2178">
        <v>2777</v>
      </c>
      <c r="L2178" t="s">
        <v>158</v>
      </c>
      <c r="M2178" t="s">
        <v>20</v>
      </c>
      <c r="N2178">
        <v>730</v>
      </c>
      <c r="O2178">
        <v>5289</v>
      </c>
      <c r="P2178">
        <v>10</v>
      </c>
      <c r="Q2178" t="s">
        <v>2194</v>
      </c>
      <c r="BE2178" s="1"/>
      <c r="BK2178" s="2"/>
    </row>
    <row r="2179" ht="15" customHeight="1">
      <c r="A2179" t="str">
        <f t="shared" si="170"/>
        <v>2019_06_2788_2</v>
      </c>
      <c r="B2179" t="str">
        <f t="shared" si="171"/>
        <v>2019_06_32021</v>
      </c>
      <c r="C2179" s="1" t="s">
        <v>1520</v>
      </c>
      <c r="D2179">
        <f t="shared" si="172"/>
        <v>2178</v>
      </c>
      <c r="E2179">
        <v>2788</v>
      </c>
      <c r="F2179">
        <f t="shared" si="173"/>
        <v>2</v>
      </c>
      <c r="G2179" s="2" t="str">
        <f t="shared" si="174"/>
        <v/>
      </c>
      <c r="H2179" t="s">
        <v>1521</v>
      </c>
      <c r="I2179">
        <v>32021</v>
      </c>
      <c r="J2179">
        <v>2777</v>
      </c>
      <c r="K2179">
        <v>2773</v>
      </c>
      <c r="L2179" t="s">
        <v>31</v>
      </c>
      <c r="M2179" t="s">
        <v>20</v>
      </c>
      <c r="N2179">
        <v>550</v>
      </c>
      <c r="O2179">
        <v>5289</v>
      </c>
      <c r="P2179">
        <v>10</v>
      </c>
      <c r="Q2179" t="s">
        <v>2195</v>
      </c>
      <c r="BE2179" s="1"/>
      <c r="BK2179" s="2"/>
    </row>
    <row r="2180" ht="15" customHeight="1">
      <c r="A2180" t="str">
        <f t="shared" si="170"/>
        <v>2019_06_2788_3</v>
      </c>
      <c r="B2180" t="str">
        <f t="shared" si="171"/>
        <v>2019_06_32744</v>
      </c>
      <c r="C2180" s="1" t="s">
        <v>1520</v>
      </c>
      <c r="D2180">
        <f t="shared" si="172"/>
        <v>2179</v>
      </c>
      <c r="E2180">
        <v>2788</v>
      </c>
      <c r="F2180">
        <f t="shared" si="173"/>
        <v>3</v>
      </c>
      <c r="G2180" s="2" t="str">
        <f t="shared" si="174"/>
        <v/>
      </c>
      <c r="H2180" t="s">
        <v>1521</v>
      </c>
      <c r="I2180">
        <v>32744</v>
      </c>
      <c r="J2180">
        <v>2773</v>
      </c>
      <c r="K2180">
        <v>2777</v>
      </c>
      <c r="L2180" t="s">
        <v>31</v>
      </c>
      <c r="M2180" t="s">
        <v>20</v>
      </c>
      <c r="N2180">
        <v>545</v>
      </c>
      <c r="O2180">
        <v>5289</v>
      </c>
      <c r="P2180">
        <v>10</v>
      </c>
      <c r="Q2180" t="s">
        <v>2196</v>
      </c>
      <c r="BE2180" s="1"/>
      <c r="BK2180" s="2"/>
    </row>
    <row r="2181" ht="15" customHeight="1">
      <c r="A2181" t="str">
        <f t="shared" si="170"/>
        <v>2019_06_2788_4</v>
      </c>
      <c r="B2181" t="str">
        <f t="shared" si="171"/>
        <v>2019_06_33633</v>
      </c>
      <c r="C2181" s="1" t="s">
        <v>1520</v>
      </c>
      <c r="D2181">
        <f t="shared" si="172"/>
        <v>2180</v>
      </c>
      <c r="E2181">
        <v>2788</v>
      </c>
      <c r="F2181">
        <f t="shared" si="173"/>
        <v>4</v>
      </c>
      <c r="G2181" s="2" t="str">
        <f t="shared" si="174"/>
        <v/>
      </c>
      <c r="H2181" t="s">
        <v>1521</v>
      </c>
      <c r="I2181">
        <v>33633</v>
      </c>
      <c r="J2181">
        <v>2777</v>
      </c>
      <c r="K2181">
        <v>2773</v>
      </c>
      <c r="L2181" t="s">
        <v>31</v>
      </c>
      <c r="M2181" t="s">
        <v>20</v>
      </c>
      <c r="N2181">
        <v>974</v>
      </c>
      <c r="O2181">
        <v>5289</v>
      </c>
      <c r="P2181">
        <v>10</v>
      </c>
      <c r="Q2181" t="s">
        <v>2197</v>
      </c>
      <c r="BE2181" s="1"/>
      <c r="BK2181" s="2"/>
    </row>
    <row r="2182" ht="15" customHeight="1">
      <c r="A2182" t="str">
        <f t="shared" si="170"/>
        <v>2019_06_2788_5</v>
      </c>
      <c r="B2182" t="str">
        <f t="shared" si="171"/>
        <v>2019_06_33943</v>
      </c>
      <c r="C2182" s="1" t="s">
        <v>1520</v>
      </c>
      <c r="D2182">
        <f t="shared" si="172"/>
        <v>2181</v>
      </c>
      <c r="E2182">
        <v>2788</v>
      </c>
      <c r="F2182">
        <f t="shared" si="173"/>
        <v>5</v>
      </c>
      <c r="G2182" s="2" t="str">
        <f t="shared" si="174"/>
        <v/>
      </c>
      <c r="H2182" t="s">
        <v>1521</v>
      </c>
      <c r="I2182">
        <v>33943</v>
      </c>
      <c r="J2182">
        <v>2773</v>
      </c>
      <c r="K2182">
        <v>2777</v>
      </c>
      <c r="L2182" t="s">
        <v>31</v>
      </c>
      <c r="M2182" t="s">
        <v>20</v>
      </c>
      <c r="N2182">
        <v>880</v>
      </c>
      <c r="O2182">
        <v>5289</v>
      </c>
      <c r="P2182">
        <v>10</v>
      </c>
      <c r="Q2182" t="s">
        <v>2198</v>
      </c>
      <c r="BE2182" s="1"/>
      <c r="BK2182" s="2"/>
    </row>
    <row r="2183" ht="15" customHeight="1">
      <c r="A2183" t="str">
        <f t="shared" si="170"/>
        <v>2019_06_2788_6</v>
      </c>
      <c r="B2183" t="str">
        <f t="shared" si="171"/>
        <v>2019_06_34212</v>
      </c>
      <c r="C2183" s="1" t="s">
        <v>1520</v>
      </c>
      <c r="D2183">
        <f t="shared" si="172"/>
        <v>2182</v>
      </c>
      <c r="E2183">
        <v>2788</v>
      </c>
      <c r="F2183">
        <f t="shared" si="173"/>
        <v>6</v>
      </c>
      <c r="G2183" s="2" t="str">
        <f t="shared" si="174"/>
        <v/>
      </c>
      <c r="H2183" t="s">
        <v>1521</v>
      </c>
      <c r="I2183">
        <v>34212</v>
      </c>
      <c r="J2183">
        <v>2777</v>
      </c>
      <c r="K2183">
        <v>2773</v>
      </c>
      <c r="L2183" t="s">
        <v>31</v>
      </c>
      <c r="M2183" t="s">
        <v>20</v>
      </c>
      <c r="N2183">
        <v>628</v>
      </c>
      <c r="O2183">
        <v>5289</v>
      </c>
      <c r="P2183">
        <v>10</v>
      </c>
      <c r="Q2183" t="s">
        <v>2199</v>
      </c>
      <c r="BE2183" s="1"/>
      <c r="BK2183" s="2"/>
    </row>
    <row r="2184" ht="15" customHeight="1">
      <c r="A2184" t="str">
        <f t="shared" si="170"/>
        <v>2019_06_2788_7</v>
      </c>
      <c r="B2184" t="str">
        <f t="shared" si="171"/>
        <v>2019_06_34359</v>
      </c>
      <c r="C2184" s="1" t="s">
        <v>1520</v>
      </c>
      <c r="D2184">
        <f t="shared" si="172"/>
        <v>2183</v>
      </c>
      <c r="E2184">
        <v>2788</v>
      </c>
      <c r="F2184">
        <f t="shared" si="173"/>
        <v>7</v>
      </c>
      <c r="G2184" s="2" t="str">
        <f t="shared" si="174"/>
        <v/>
      </c>
      <c r="H2184" t="s">
        <v>1521</v>
      </c>
      <c r="I2184">
        <v>34359</v>
      </c>
      <c r="J2184">
        <v>2773</v>
      </c>
      <c r="K2184">
        <v>2777</v>
      </c>
      <c r="L2184" t="s">
        <v>31</v>
      </c>
      <c r="M2184" t="s">
        <v>20</v>
      </c>
      <c r="N2184">
        <v>617</v>
      </c>
      <c r="O2184">
        <v>5289</v>
      </c>
      <c r="P2184">
        <v>10</v>
      </c>
      <c r="Q2184" t="s">
        <v>2200</v>
      </c>
      <c r="BE2184" s="1"/>
      <c r="BK2184" s="2"/>
    </row>
    <row r="2185" ht="15" customHeight="1">
      <c r="A2185" t="str">
        <f t="shared" si="170"/>
        <v>2019_06_2788_8</v>
      </c>
      <c r="B2185" t="str">
        <f t="shared" si="171"/>
        <v>2019_06_34711</v>
      </c>
      <c r="C2185" s="1" t="s">
        <v>1520</v>
      </c>
      <c r="D2185">
        <f t="shared" si="172"/>
        <v>2184</v>
      </c>
      <c r="E2185">
        <v>2788</v>
      </c>
      <c r="F2185">
        <f t="shared" si="173"/>
        <v>8</v>
      </c>
      <c r="G2185" s="2" t="str">
        <f t="shared" si="174"/>
        <v/>
      </c>
      <c r="H2185" t="s">
        <v>1521</v>
      </c>
      <c r="I2185">
        <v>34711</v>
      </c>
      <c r="J2185">
        <v>2777</v>
      </c>
      <c r="K2185">
        <v>2773</v>
      </c>
      <c r="L2185" t="s">
        <v>31</v>
      </c>
      <c r="M2185" t="s">
        <v>20</v>
      </c>
      <c r="N2185">
        <v>263</v>
      </c>
      <c r="O2185">
        <v>5289</v>
      </c>
      <c r="P2185">
        <v>10</v>
      </c>
      <c r="Q2185" t="s">
        <v>2201</v>
      </c>
      <c r="BE2185" s="1"/>
      <c r="BK2185" s="2"/>
    </row>
    <row r="2186" ht="15" customHeight="1">
      <c r="A2186" t="str">
        <f t="shared" si="170"/>
        <v>2019_06_2788_9</v>
      </c>
      <c r="B2186" t="str">
        <f t="shared" si="171"/>
        <v>2019_06_34730</v>
      </c>
      <c r="C2186" s="1" t="s">
        <v>1520</v>
      </c>
      <c r="D2186">
        <f t="shared" si="172"/>
        <v>2185</v>
      </c>
      <c r="E2186">
        <v>2788</v>
      </c>
      <c r="F2186">
        <f t="shared" si="173"/>
        <v>9</v>
      </c>
      <c r="G2186" s="2" t="str">
        <f t="shared" si="174"/>
        <v>x</v>
      </c>
      <c r="H2186" t="s">
        <v>1521</v>
      </c>
      <c r="I2186">
        <v>34730</v>
      </c>
      <c r="J2186">
        <v>2773</v>
      </c>
      <c r="K2186">
        <v>2777</v>
      </c>
      <c r="L2186" t="s">
        <v>20</v>
      </c>
      <c r="M2186" t="s">
        <v>20</v>
      </c>
      <c r="N2186">
        <v>81</v>
      </c>
      <c r="O2186">
        <v>5289</v>
      </c>
      <c r="P2186">
        <v>10</v>
      </c>
      <c r="Q2186" t="s">
        <v>2202</v>
      </c>
      <c r="BE2186" s="1"/>
      <c r="BK2186" s="2"/>
    </row>
    <row r="2187" ht="15" customHeight="1">
      <c r="A2187" t="str">
        <f t="shared" si="170"/>
        <v>2019_06_2818_1</v>
      </c>
      <c r="B2187" t="str">
        <f t="shared" si="171"/>
        <v>2019_06_30128</v>
      </c>
      <c r="C2187" s="1" t="s">
        <v>1520</v>
      </c>
      <c r="D2187">
        <f t="shared" si="172"/>
        <v>2186</v>
      </c>
      <c r="E2187">
        <v>2818</v>
      </c>
      <c r="F2187">
        <f t="shared" si="173"/>
        <v>1</v>
      </c>
      <c r="G2187" s="2" t="str">
        <f t="shared" si="174"/>
        <v/>
      </c>
      <c r="H2187" t="s">
        <v>1521</v>
      </c>
      <c r="I2187">
        <v>30128</v>
      </c>
      <c r="J2187">
        <v>2803</v>
      </c>
      <c r="K2187">
        <v>2807</v>
      </c>
      <c r="L2187" t="s">
        <v>19</v>
      </c>
      <c r="M2187" t="s">
        <v>20</v>
      </c>
      <c r="N2187">
        <v>389</v>
      </c>
      <c r="O2187">
        <v>3653</v>
      </c>
      <c r="P2187">
        <v>11</v>
      </c>
      <c r="Q2187" t="s">
        <v>2203</v>
      </c>
      <c r="BE2187" s="1"/>
      <c r="BK2187" s="2"/>
    </row>
    <row r="2188" ht="15" customHeight="1">
      <c r="A2188" t="str">
        <f t="shared" si="170"/>
        <v>2019_06_2818_2</v>
      </c>
      <c r="B2188" t="str">
        <f t="shared" si="171"/>
        <v>2019_06_31115</v>
      </c>
      <c r="C2188" s="1" t="s">
        <v>1520</v>
      </c>
      <c r="D2188">
        <f t="shared" si="172"/>
        <v>2187</v>
      </c>
      <c r="E2188">
        <v>2818</v>
      </c>
      <c r="F2188">
        <f t="shared" si="173"/>
        <v>2</v>
      </c>
      <c r="G2188" s="2" t="str">
        <f t="shared" si="174"/>
        <v/>
      </c>
      <c r="H2188" t="s">
        <v>1521</v>
      </c>
      <c r="I2188">
        <v>31115</v>
      </c>
      <c r="J2188">
        <v>2807</v>
      </c>
      <c r="K2188">
        <v>2803</v>
      </c>
      <c r="L2188" t="s">
        <v>31</v>
      </c>
      <c r="M2188" t="s">
        <v>20</v>
      </c>
      <c r="N2188">
        <v>468</v>
      </c>
      <c r="O2188">
        <v>3653</v>
      </c>
      <c r="P2188">
        <v>11</v>
      </c>
      <c r="Q2188" t="s">
        <v>2204</v>
      </c>
      <c r="BE2188" s="1"/>
      <c r="BK2188" s="2"/>
    </row>
    <row r="2189" ht="15" customHeight="1">
      <c r="A2189" t="str">
        <f t="shared" si="170"/>
        <v>2019_06_2818_3</v>
      </c>
      <c r="B2189" t="str">
        <f t="shared" si="171"/>
        <v>2019_06_31141</v>
      </c>
      <c r="C2189" s="1" t="s">
        <v>1520</v>
      </c>
      <c r="D2189">
        <f t="shared" si="172"/>
        <v>2188</v>
      </c>
      <c r="E2189">
        <v>2818</v>
      </c>
      <c r="F2189">
        <f t="shared" si="173"/>
        <v>3</v>
      </c>
      <c r="G2189" s="2" t="str">
        <f t="shared" si="174"/>
        <v/>
      </c>
      <c r="H2189" t="s">
        <v>1521</v>
      </c>
      <c r="I2189">
        <v>31141</v>
      </c>
      <c r="J2189">
        <v>2803</v>
      </c>
      <c r="K2189">
        <v>2807</v>
      </c>
      <c r="L2189" t="s">
        <v>31</v>
      </c>
      <c r="M2189" t="s">
        <v>20</v>
      </c>
      <c r="N2189">
        <v>453</v>
      </c>
      <c r="O2189">
        <v>3653</v>
      </c>
      <c r="P2189">
        <v>11</v>
      </c>
      <c r="Q2189" t="s">
        <v>2205</v>
      </c>
      <c r="BE2189" s="1"/>
      <c r="BK2189" s="2"/>
    </row>
    <row r="2190" ht="15" customHeight="1">
      <c r="A2190" t="str">
        <f t="shared" si="170"/>
        <v>2019_06_2818_4</v>
      </c>
      <c r="B2190" t="str">
        <f t="shared" si="171"/>
        <v>2019_06_32148</v>
      </c>
      <c r="C2190" s="1" t="s">
        <v>1520</v>
      </c>
      <c r="D2190">
        <f t="shared" si="172"/>
        <v>2189</v>
      </c>
      <c r="E2190">
        <v>2818</v>
      </c>
      <c r="F2190">
        <f t="shared" si="173"/>
        <v>4</v>
      </c>
      <c r="G2190" s="2" t="str">
        <f t="shared" si="174"/>
        <v/>
      </c>
      <c r="H2190" t="s">
        <v>1521</v>
      </c>
      <c r="I2190">
        <v>32148</v>
      </c>
      <c r="J2190">
        <v>2807</v>
      </c>
      <c r="K2190">
        <v>2803</v>
      </c>
      <c r="L2190" t="s">
        <v>31</v>
      </c>
      <c r="M2190" t="s">
        <v>20</v>
      </c>
      <c r="N2190">
        <v>545</v>
      </c>
      <c r="O2190">
        <v>3653</v>
      </c>
      <c r="P2190">
        <v>11</v>
      </c>
      <c r="Q2190" t="s">
        <v>2206</v>
      </c>
      <c r="BE2190" s="1"/>
      <c r="BK2190" s="2"/>
    </row>
    <row r="2191" ht="15" customHeight="1">
      <c r="A2191" t="str">
        <f t="shared" si="170"/>
        <v>2019_06_2818_5</v>
      </c>
      <c r="B2191" t="str">
        <f t="shared" si="171"/>
        <v>2019_06_33638</v>
      </c>
      <c r="C2191" s="1" t="s">
        <v>1520</v>
      </c>
      <c r="D2191">
        <f t="shared" si="172"/>
        <v>2190</v>
      </c>
      <c r="E2191">
        <v>2818</v>
      </c>
      <c r="F2191">
        <f t="shared" si="173"/>
        <v>5</v>
      </c>
      <c r="G2191" s="2" t="str">
        <f t="shared" si="174"/>
        <v/>
      </c>
      <c r="H2191" t="s">
        <v>1521</v>
      </c>
      <c r="I2191">
        <v>33638</v>
      </c>
      <c r="J2191">
        <v>2803</v>
      </c>
      <c r="K2191">
        <v>2807</v>
      </c>
      <c r="L2191" t="s">
        <v>31</v>
      </c>
      <c r="M2191" t="s">
        <v>20</v>
      </c>
      <c r="N2191">
        <v>464</v>
      </c>
      <c r="O2191">
        <v>3653</v>
      </c>
      <c r="P2191">
        <v>11</v>
      </c>
      <c r="Q2191" t="s">
        <v>2207</v>
      </c>
      <c r="BE2191" s="1"/>
      <c r="BK2191" s="2"/>
    </row>
    <row r="2192" ht="15" customHeight="1">
      <c r="A2192" t="str">
        <f t="shared" si="170"/>
        <v>2019_06_2818_6</v>
      </c>
      <c r="B2192" t="str">
        <f t="shared" si="171"/>
        <v>2019_06_34170</v>
      </c>
      <c r="C2192" s="1" t="s">
        <v>1520</v>
      </c>
      <c r="D2192">
        <f t="shared" si="172"/>
        <v>2191</v>
      </c>
      <c r="E2192">
        <v>2818</v>
      </c>
      <c r="F2192">
        <f t="shared" si="173"/>
        <v>6</v>
      </c>
      <c r="G2192" s="2" t="str">
        <f t="shared" si="174"/>
        <v/>
      </c>
      <c r="H2192" t="s">
        <v>1521</v>
      </c>
      <c r="I2192">
        <v>34170</v>
      </c>
      <c r="J2192">
        <v>2807</v>
      </c>
      <c r="K2192">
        <v>2803</v>
      </c>
      <c r="L2192" t="s">
        <v>31</v>
      </c>
      <c r="M2192" t="s">
        <v>20</v>
      </c>
      <c r="N2192">
        <v>351</v>
      </c>
      <c r="O2192">
        <v>3653</v>
      </c>
      <c r="P2192">
        <v>11</v>
      </c>
      <c r="Q2192" t="s">
        <v>2208</v>
      </c>
      <c r="BE2192" s="1"/>
      <c r="BK2192" s="2"/>
    </row>
    <row r="2193" ht="15" customHeight="1">
      <c r="A2193" t="str">
        <f t="shared" si="170"/>
        <v>2019_06_2818_7</v>
      </c>
      <c r="B2193" t="str">
        <f t="shared" si="171"/>
        <v>2019_06_34196</v>
      </c>
      <c r="C2193" s="1" t="s">
        <v>1520</v>
      </c>
      <c r="D2193">
        <f t="shared" si="172"/>
        <v>2192</v>
      </c>
      <c r="E2193">
        <v>2818</v>
      </c>
      <c r="F2193">
        <f t="shared" si="173"/>
        <v>7</v>
      </c>
      <c r="G2193" s="2" t="str">
        <f t="shared" si="174"/>
        <v/>
      </c>
      <c r="H2193" t="s">
        <v>1521</v>
      </c>
      <c r="I2193">
        <v>34196</v>
      </c>
      <c r="J2193">
        <v>2803</v>
      </c>
      <c r="K2193">
        <v>2807</v>
      </c>
      <c r="L2193" t="s">
        <v>31</v>
      </c>
      <c r="M2193" t="s">
        <v>20</v>
      </c>
      <c r="N2193">
        <v>376</v>
      </c>
      <c r="O2193">
        <v>3653</v>
      </c>
      <c r="P2193">
        <v>11</v>
      </c>
      <c r="Q2193" t="s">
        <v>2209</v>
      </c>
      <c r="BE2193" s="1"/>
      <c r="BK2193" s="2"/>
    </row>
    <row r="2194" ht="15" customHeight="1">
      <c r="A2194" t="str">
        <f t="shared" si="170"/>
        <v>2019_06_2818_8</v>
      </c>
      <c r="B2194" t="str">
        <f t="shared" si="171"/>
        <v>2019_06_34203</v>
      </c>
      <c r="C2194" s="1" t="s">
        <v>1520</v>
      </c>
      <c r="D2194">
        <f t="shared" si="172"/>
        <v>2193</v>
      </c>
      <c r="E2194">
        <v>2818</v>
      </c>
      <c r="F2194">
        <f t="shared" si="173"/>
        <v>8</v>
      </c>
      <c r="G2194" s="2" t="str">
        <f t="shared" si="174"/>
        <v>x</v>
      </c>
      <c r="H2194" t="s">
        <v>1521</v>
      </c>
      <c r="I2194">
        <v>34203</v>
      </c>
      <c r="J2194">
        <v>2807</v>
      </c>
      <c r="K2194">
        <v>2803</v>
      </c>
      <c r="L2194" t="s">
        <v>20</v>
      </c>
      <c r="M2194" t="s">
        <v>20</v>
      </c>
      <c r="N2194">
        <v>49</v>
      </c>
      <c r="O2194">
        <v>3653</v>
      </c>
      <c r="P2194">
        <v>11</v>
      </c>
      <c r="Q2194" t="s">
        <v>2210</v>
      </c>
      <c r="BE2194" s="1"/>
      <c r="BK2194" s="2"/>
    </row>
    <row r="2195" ht="15" customHeight="1">
      <c r="A2195" t="str">
        <f t="shared" si="170"/>
        <v>2019_06_2848_1</v>
      </c>
      <c r="B2195" t="str">
        <f t="shared" si="171"/>
        <v>2019_06_30303</v>
      </c>
      <c r="C2195" s="1" t="s">
        <v>1520</v>
      </c>
      <c r="D2195">
        <f t="shared" si="172"/>
        <v>2194</v>
      </c>
      <c r="E2195">
        <v>2848</v>
      </c>
      <c r="F2195">
        <f t="shared" si="173"/>
        <v>1</v>
      </c>
      <c r="G2195" s="2" t="str">
        <f t="shared" si="174"/>
        <v/>
      </c>
      <c r="H2195" t="s">
        <v>1521</v>
      </c>
      <c r="I2195">
        <v>30303</v>
      </c>
      <c r="J2195">
        <v>2833</v>
      </c>
      <c r="K2195">
        <v>2837</v>
      </c>
      <c r="L2195" t="s">
        <v>19</v>
      </c>
      <c r="M2195" t="s">
        <v>20</v>
      </c>
      <c r="N2195">
        <v>111</v>
      </c>
      <c r="O2195">
        <v>919</v>
      </c>
      <c r="P2195">
        <v>9</v>
      </c>
      <c r="Q2195" t="s">
        <v>2211</v>
      </c>
      <c r="BE2195" s="1"/>
      <c r="BK2195" s="2"/>
    </row>
    <row r="2196" ht="15" customHeight="1">
      <c r="A2196" t="str">
        <f t="shared" si="170"/>
        <v>2019_06_2848_2</v>
      </c>
      <c r="B2196" t="str">
        <f t="shared" si="171"/>
        <v>2019_06_30974</v>
      </c>
      <c r="C2196" s="1" t="s">
        <v>1520</v>
      </c>
      <c r="D2196">
        <f t="shared" si="172"/>
        <v>2195</v>
      </c>
      <c r="E2196">
        <v>2848</v>
      </c>
      <c r="F2196">
        <f t="shared" si="173"/>
        <v>2</v>
      </c>
      <c r="G2196" s="2" t="str">
        <f t="shared" si="174"/>
        <v/>
      </c>
      <c r="H2196" t="s">
        <v>1521</v>
      </c>
      <c r="I2196">
        <v>30974</v>
      </c>
      <c r="J2196">
        <v>2837</v>
      </c>
      <c r="K2196">
        <v>2833</v>
      </c>
      <c r="L2196" t="s">
        <v>31</v>
      </c>
      <c r="M2196" t="s">
        <v>20</v>
      </c>
      <c r="N2196">
        <v>198</v>
      </c>
      <c r="O2196">
        <v>919</v>
      </c>
      <c r="P2196">
        <v>9</v>
      </c>
      <c r="Q2196" t="s">
        <v>2212</v>
      </c>
      <c r="BE2196" s="1"/>
      <c r="BK2196" s="2"/>
    </row>
    <row r="2197" ht="15" customHeight="1">
      <c r="A2197" t="str">
        <f t="shared" si="170"/>
        <v>2019_06_2848_3</v>
      </c>
      <c r="B2197" t="str">
        <f t="shared" si="171"/>
        <v>2019_06_33047</v>
      </c>
      <c r="C2197" s="1" t="s">
        <v>1520</v>
      </c>
      <c r="D2197">
        <f t="shared" si="172"/>
        <v>2196</v>
      </c>
      <c r="E2197">
        <v>2848</v>
      </c>
      <c r="F2197">
        <f t="shared" si="173"/>
        <v>3</v>
      </c>
      <c r="G2197" s="2" t="str">
        <f t="shared" si="174"/>
        <v/>
      </c>
      <c r="H2197" t="s">
        <v>1521</v>
      </c>
      <c r="I2197">
        <v>33047</v>
      </c>
      <c r="J2197">
        <v>2833</v>
      </c>
      <c r="K2197">
        <v>2837</v>
      </c>
      <c r="L2197" t="s">
        <v>31</v>
      </c>
      <c r="M2197" t="s">
        <v>20</v>
      </c>
      <c r="N2197">
        <v>119</v>
      </c>
      <c r="O2197">
        <v>919</v>
      </c>
      <c r="P2197">
        <v>9</v>
      </c>
      <c r="Q2197" t="s">
        <v>2213</v>
      </c>
      <c r="BE2197" s="1"/>
      <c r="BK2197" s="2"/>
    </row>
    <row r="2198" ht="15" customHeight="1">
      <c r="A2198" t="str">
        <f t="shared" si="170"/>
        <v>2019_06_2848_4</v>
      </c>
      <c r="B2198" t="str">
        <f t="shared" si="171"/>
        <v>2019_06_33059</v>
      </c>
      <c r="C2198" s="1" t="s">
        <v>1520</v>
      </c>
      <c r="D2198">
        <f t="shared" si="172"/>
        <v>2197</v>
      </c>
      <c r="E2198">
        <v>2848</v>
      </c>
      <c r="F2198">
        <f t="shared" si="173"/>
        <v>4</v>
      </c>
      <c r="G2198" s="2" t="str">
        <f t="shared" si="174"/>
        <v/>
      </c>
      <c r="H2198" t="s">
        <v>1521</v>
      </c>
      <c r="I2198">
        <v>33059</v>
      </c>
      <c r="J2198">
        <v>2837</v>
      </c>
      <c r="K2198">
        <v>2833</v>
      </c>
      <c r="L2198" t="s">
        <v>31</v>
      </c>
      <c r="M2198" t="s">
        <v>20</v>
      </c>
      <c r="N2198">
        <v>131</v>
      </c>
      <c r="O2198">
        <v>919</v>
      </c>
      <c r="P2198">
        <v>9</v>
      </c>
      <c r="Q2198" t="s">
        <v>2214</v>
      </c>
      <c r="BE2198" s="1"/>
      <c r="BK2198" s="2"/>
    </row>
    <row r="2199" ht="15" customHeight="1">
      <c r="A2199" t="str">
        <f t="shared" si="170"/>
        <v>2019_06_2848_5</v>
      </c>
      <c r="B2199" t="str">
        <f t="shared" si="171"/>
        <v>2019_06_34230</v>
      </c>
      <c r="C2199" s="1" t="s">
        <v>1520</v>
      </c>
      <c r="D2199">
        <f t="shared" si="172"/>
        <v>2198</v>
      </c>
      <c r="E2199">
        <v>2848</v>
      </c>
      <c r="F2199">
        <f t="shared" si="173"/>
        <v>5</v>
      </c>
      <c r="G2199" s="2" t="str">
        <f t="shared" si="174"/>
        <v/>
      </c>
      <c r="H2199" t="s">
        <v>1521</v>
      </c>
      <c r="I2199">
        <v>34230</v>
      </c>
      <c r="J2199">
        <v>2833</v>
      </c>
      <c r="K2199">
        <v>2837</v>
      </c>
      <c r="L2199" t="s">
        <v>31</v>
      </c>
      <c r="M2199" t="s">
        <v>20</v>
      </c>
      <c r="N2199">
        <v>129</v>
      </c>
      <c r="O2199">
        <v>919</v>
      </c>
      <c r="P2199">
        <v>9</v>
      </c>
      <c r="Q2199" t="s">
        <v>2215</v>
      </c>
      <c r="BE2199" s="1"/>
      <c r="BK2199" s="2"/>
    </row>
    <row r="2200" ht="15" customHeight="1">
      <c r="A2200" t="str">
        <f t="shared" si="170"/>
        <v>2019_06_2848_6</v>
      </c>
      <c r="B2200" t="str">
        <f t="shared" si="171"/>
        <v>2019_06_34419</v>
      </c>
      <c r="C2200" s="1" t="s">
        <v>1520</v>
      </c>
      <c r="D2200">
        <f t="shared" si="172"/>
        <v>2199</v>
      </c>
      <c r="E2200">
        <v>2848</v>
      </c>
      <c r="F2200">
        <f t="shared" si="173"/>
        <v>6</v>
      </c>
      <c r="G2200" s="2" t="str">
        <f t="shared" si="174"/>
        <v/>
      </c>
      <c r="H2200" t="s">
        <v>1521</v>
      </c>
      <c r="I2200">
        <v>34419</v>
      </c>
      <c r="J2200">
        <v>2837</v>
      </c>
      <c r="K2200">
        <v>2833</v>
      </c>
      <c r="L2200" t="s">
        <v>31</v>
      </c>
      <c r="M2200" t="s">
        <v>20</v>
      </c>
      <c r="N2200">
        <v>86</v>
      </c>
      <c r="O2200">
        <v>919</v>
      </c>
      <c r="P2200">
        <v>9</v>
      </c>
      <c r="Q2200" t="s">
        <v>2216</v>
      </c>
      <c r="BE2200" s="1"/>
      <c r="BK2200" s="2"/>
    </row>
    <row r="2201" ht="15" customHeight="1">
      <c r="A2201" t="str">
        <f t="shared" si="170"/>
        <v>2019_06_2848_7</v>
      </c>
      <c r="B2201" t="str">
        <f t="shared" si="171"/>
        <v>2019_06_34432</v>
      </c>
      <c r="C2201" s="1" t="s">
        <v>1520</v>
      </c>
      <c r="D2201">
        <f t="shared" si="172"/>
        <v>2200</v>
      </c>
      <c r="E2201">
        <v>2848</v>
      </c>
      <c r="F2201">
        <f t="shared" si="173"/>
        <v>7</v>
      </c>
      <c r="G2201" s="2" t="str">
        <f t="shared" si="174"/>
        <v/>
      </c>
      <c r="H2201" t="s">
        <v>1521</v>
      </c>
      <c r="I2201">
        <v>34432</v>
      </c>
      <c r="J2201">
        <v>2833</v>
      </c>
      <c r="K2201">
        <v>2837</v>
      </c>
      <c r="L2201" t="s">
        <v>31</v>
      </c>
      <c r="M2201" t="s">
        <v>20</v>
      </c>
      <c r="N2201">
        <v>92</v>
      </c>
      <c r="O2201">
        <v>919</v>
      </c>
      <c r="P2201">
        <v>9</v>
      </c>
      <c r="Q2201" t="s">
        <v>2217</v>
      </c>
      <c r="BE2201" s="1"/>
      <c r="BK2201" s="2"/>
    </row>
    <row r="2202" ht="15" customHeight="1">
      <c r="A2202" t="str">
        <f t="shared" si="170"/>
        <v>2019_06_2848_8</v>
      </c>
      <c r="B2202" t="str">
        <f t="shared" si="171"/>
        <v>2019_06_34493</v>
      </c>
      <c r="C2202" s="1" t="s">
        <v>1520</v>
      </c>
      <c r="D2202">
        <f t="shared" si="172"/>
        <v>2201</v>
      </c>
      <c r="E2202">
        <v>2848</v>
      </c>
      <c r="F2202">
        <f t="shared" si="173"/>
        <v>8</v>
      </c>
      <c r="G2202" s="2" t="str">
        <f t="shared" si="174"/>
        <v>x</v>
      </c>
      <c r="H2202" t="s">
        <v>1521</v>
      </c>
      <c r="I2202">
        <v>34493</v>
      </c>
      <c r="J2202">
        <v>2837</v>
      </c>
      <c r="K2202">
        <v>2833</v>
      </c>
      <c r="L2202" t="s">
        <v>20</v>
      </c>
      <c r="M2202" t="s">
        <v>20</v>
      </c>
      <c r="N2202">
        <v>32</v>
      </c>
      <c r="O2202">
        <v>919</v>
      </c>
      <c r="P2202">
        <v>9</v>
      </c>
      <c r="Q2202" t="s">
        <v>2218</v>
      </c>
      <c r="BE2202" s="1"/>
      <c r="BK2202" s="2"/>
    </row>
    <row r="2203" ht="15" customHeight="1">
      <c r="A2203" t="str">
        <f t="shared" si="170"/>
        <v>2019_06_2878_1</v>
      </c>
      <c r="B2203" t="str">
        <f t="shared" si="171"/>
        <v>2019_06_30545</v>
      </c>
      <c r="C2203" s="1" t="s">
        <v>1520</v>
      </c>
      <c r="D2203">
        <f t="shared" si="172"/>
        <v>2202</v>
      </c>
      <c r="E2203">
        <v>2878</v>
      </c>
      <c r="F2203">
        <f t="shared" si="173"/>
        <v>1</v>
      </c>
      <c r="G2203" s="2" t="str">
        <f t="shared" si="174"/>
        <v/>
      </c>
      <c r="H2203" t="s">
        <v>1521</v>
      </c>
      <c r="I2203">
        <v>30545</v>
      </c>
      <c r="J2203">
        <v>2863</v>
      </c>
      <c r="K2203">
        <v>2867</v>
      </c>
      <c r="L2203" t="s">
        <v>158</v>
      </c>
      <c r="M2203" t="s">
        <v>40</v>
      </c>
      <c r="N2203">
        <v>436</v>
      </c>
      <c r="O2203">
        <v>992</v>
      </c>
      <c r="P2203">
        <v>9</v>
      </c>
      <c r="Q2203" t="s">
        <v>2219</v>
      </c>
      <c r="BE2203" s="1"/>
      <c r="BK2203" s="2"/>
    </row>
    <row r="2204" ht="15" customHeight="1">
      <c r="A2204" t="str">
        <f t="shared" si="170"/>
        <v>2019_06_2878_2</v>
      </c>
      <c r="B2204" t="str">
        <f t="shared" si="171"/>
        <v>2019_06_33086</v>
      </c>
      <c r="C2204" s="1" t="s">
        <v>1520</v>
      </c>
      <c r="D2204">
        <f t="shared" si="172"/>
        <v>2203</v>
      </c>
      <c r="E2204">
        <v>2878</v>
      </c>
      <c r="F2204">
        <f t="shared" si="173"/>
        <v>2</v>
      </c>
      <c r="G2204" s="2" t="str">
        <f t="shared" si="174"/>
        <v/>
      </c>
      <c r="H2204" t="s">
        <v>1521</v>
      </c>
      <c r="I2204">
        <v>33086</v>
      </c>
      <c r="J2204">
        <v>2867</v>
      </c>
      <c r="K2204">
        <v>2863</v>
      </c>
      <c r="L2204" t="s">
        <v>31</v>
      </c>
      <c r="M2204" t="s">
        <v>40</v>
      </c>
      <c r="N2204">
        <v>84</v>
      </c>
      <c r="O2204">
        <v>992</v>
      </c>
      <c r="P2204">
        <v>9</v>
      </c>
      <c r="Q2204" t="s">
        <v>2220</v>
      </c>
      <c r="BE2204" s="1"/>
      <c r="BK2204" s="2"/>
    </row>
    <row r="2205" ht="15" customHeight="1">
      <c r="A2205" t="str">
        <f t="shared" si="170"/>
        <v>2019_06_2878_3</v>
      </c>
      <c r="B2205" t="str">
        <f t="shared" si="171"/>
        <v>2019_06_33270</v>
      </c>
      <c r="C2205" s="1" t="s">
        <v>1520</v>
      </c>
      <c r="D2205">
        <f t="shared" si="172"/>
        <v>2204</v>
      </c>
      <c r="E2205">
        <v>2878</v>
      </c>
      <c r="F2205">
        <f t="shared" si="173"/>
        <v>3</v>
      </c>
      <c r="G2205" s="2" t="str">
        <f t="shared" si="174"/>
        <v/>
      </c>
      <c r="H2205" t="s">
        <v>1521</v>
      </c>
      <c r="I2205">
        <v>33270</v>
      </c>
      <c r="J2205">
        <v>2863</v>
      </c>
      <c r="K2205">
        <v>2867</v>
      </c>
      <c r="L2205" t="s">
        <v>31</v>
      </c>
      <c r="M2205" t="s">
        <v>40</v>
      </c>
      <c r="N2205">
        <v>128</v>
      </c>
      <c r="O2205">
        <v>992</v>
      </c>
      <c r="P2205">
        <v>9</v>
      </c>
      <c r="Q2205" t="s">
        <v>2221</v>
      </c>
      <c r="BE2205" s="1"/>
      <c r="BK2205" s="2"/>
    </row>
    <row r="2206" ht="15" customHeight="1">
      <c r="A2206" t="str">
        <f t="shared" si="170"/>
        <v>2019_06_2878_4</v>
      </c>
      <c r="B2206" t="str">
        <f t="shared" si="171"/>
        <v>2019_06_33683</v>
      </c>
      <c r="C2206" s="1" t="s">
        <v>1520</v>
      </c>
      <c r="D2206">
        <f t="shared" si="172"/>
        <v>2205</v>
      </c>
      <c r="E2206">
        <v>2878</v>
      </c>
      <c r="F2206">
        <f t="shared" si="173"/>
        <v>4</v>
      </c>
      <c r="G2206" s="2" t="str">
        <f t="shared" si="174"/>
        <v/>
      </c>
      <c r="H2206" t="s">
        <v>1521</v>
      </c>
      <c r="I2206">
        <v>33683</v>
      </c>
      <c r="J2206">
        <v>2867</v>
      </c>
      <c r="K2206">
        <v>2863</v>
      </c>
      <c r="L2206" t="s">
        <v>31</v>
      </c>
      <c r="M2206" t="s">
        <v>40</v>
      </c>
      <c r="N2206">
        <v>63</v>
      </c>
      <c r="O2206">
        <v>992</v>
      </c>
      <c r="P2206">
        <v>9</v>
      </c>
      <c r="Q2206" t="s">
        <v>2222</v>
      </c>
      <c r="BE2206" s="1"/>
      <c r="BK2206" s="2"/>
    </row>
    <row r="2207" ht="15" customHeight="1">
      <c r="A2207" t="str">
        <f t="shared" si="170"/>
        <v>2019_06_2878_5</v>
      </c>
      <c r="B2207" t="str">
        <f t="shared" si="171"/>
        <v>2019_06_34041</v>
      </c>
      <c r="C2207" s="1" t="s">
        <v>1520</v>
      </c>
      <c r="D2207">
        <f t="shared" si="172"/>
        <v>2206</v>
      </c>
      <c r="E2207">
        <v>2878</v>
      </c>
      <c r="F2207">
        <f t="shared" si="173"/>
        <v>5</v>
      </c>
      <c r="G2207" s="2" t="str">
        <f t="shared" si="174"/>
        <v/>
      </c>
      <c r="H2207" t="s">
        <v>1521</v>
      </c>
      <c r="I2207">
        <v>34041</v>
      </c>
      <c r="J2207">
        <v>2863</v>
      </c>
      <c r="K2207">
        <v>2867</v>
      </c>
      <c r="L2207" t="s">
        <v>31</v>
      </c>
      <c r="M2207" t="s">
        <v>40</v>
      </c>
      <c r="N2207">
        <v>130</v>
      </c>
      <c r="O2207">
        <v>992</v>
      </c>
      <c r="P2207">
        <v>9</v>
      </c>
      <c r="Q2207" t="s">
        <v>2223</v>
      </c>
      <c r="BE2207" s="1"/>
      <c r="BK2207" s="2"/>
    </row>
    <row r="2208" ht="15" customHeight="1">
      <c r="A2208" t="str">
        <f t="shared" si="170"/>
        <v>2019_06_2878_6</v>
      </c>
      <c r="B2208" t="str">
        <f t="shared" si="171"/>
        <v>2019_06_34413</v>
      </c>
      <c r="C2208" s="1" t="s">
        <v>1520</v>
      </c>
      <c r="D2208">
        <f t="shared" si="172"/>
        <v>2207</v>
      </c>
      <c r="E2208">
        <v>2878</v>
      </c>
      <c r="F2208">
        <f t="shared" si="173"/>
        <v>6</v>
      </c>
      <c r="G2208" s="2" t="str">
        <f t="shared" si="174"/>
        <v>x</v>
      </c>
      <c r="H2208" t="s">
        <v>1521</v>
      </c>
      <c r="I2208">
        <v>34413</v>
      </c>
      <c r="J2208">
        <v>2867</v>
      </c>
      <c r="K2208">
        <v>2863</v>
      </c>
      <c r="L2208" t="s">
        <v>40</v>
      </c>
      <c r="M2208" t="s">
        <v>40</v>
      </c>
      <c r="N2208">
        <v>55</v>
      </c>
      <c r="O2208">
        <v>992</v>
      </c>
      <c r="P2208">
        <v>9</v>
      </c>
      <c r="Q2208" t="s">
        <v>2224</v>
      </c>
      <c r="BE2208" s="1"/>
      <c r="BK2208" s="2"/>
    </row>
    <row r="2209" ht="15" customHeight="1">
      <c r="A2209" t="str">
        <f t="shared" si="170"/>
        <v>2019_06_2938_1</v>
      </c>
      <c r="B2209" t="str">
        <f t="shared" si="171"/>
        <v>2019_06_30971</v>
      </c>
      <c r="C2209" s="1" t="s">
        <v>1520</v>
      </c>
      <c r="D2209">
        <f t="shared" si="172"/>
        <v>2208</v>
      </c>
      <c r="E2209">
        <v>2938</v>
      </c>
      <c r="F2209">
        <f t="shared" si="173"/>
        <v>1</v>
      </c>
      <c r="G2209" s="2" t="str">
        <f t="shared" si="174"/>
        <v/>
      </c>
      <c r="H2209" t="s">
        <v>1521</v>
      </c>
      <c r="I2209">
        <v>30971</v>
      </c>
      <c r="J2209">
        <v>2927</v>
      </c>
      <c r="K2209">
        <v>2923</v>
      </c>
      <c r="L2209" t="s">
        <v>19</v>
      </c>
      <c r="M2209" t="s">
        <v>40</v>
      </c>
      <c r="N2209">
        <v>64</v>
      </c>
      <c r="Q2209" t="s">
        <v>2225</v>
      </c>
      <c r="BE2209" s="1"/>
      <c r="BK2209" s="2"/>
    </row>
    <row r="2210" ht="15" customHeight="1">
      <c r="A2210" t="str">
        <f t="shared" si="170"/>
        <v>2019_06_2938_2</v>
      </c>
      <c r="B2210" t="str">
        <f t="shared" si="171"/>
        <v>2019_06_31362</v>
      </c>
      <c r="C2210" s="1" t="s">
        <v>1520</v>
      </c>
      <c r="D2210">
        <f t="shared" si="172"/>
        <v>2209</v>
      </c>
      <c r="E2210">
        <v>2938</v>
      </c>
      <c r="F2210">
        <f t="shared" si="173"/>
        <v>2</v>
      </c>
      <c r="G2210" s="2" t="str">
        <f t="shared" si="174"/>
        <v/>
      </c>
      <c r="H2210" t="s">
        <v>1521</v>
      </c>
      <c r="I2210">
        <v>31362</v>
      </c>
      <c r="J2210">
        <v>2923</v>
      </c>
      <c r="K2210">
        <v>2927</v>
      </c>
      <c r="L2210" t="s">
        <v>31</v>
      </c>
      <c r="M2210" t="s">
        <v>40</v>
      </c>
      <c r="N2210">
        <v>42</v>
      </c>
      <c r="Q2210" t="s">
        <v>2226</v>
      </c>
      <c r="BE2210" s="1"/>
      <c r="BK2210" s="2"/>
    </row>
    <row r="2211" ht="15" customHeight="1">
      <c r="A2211" t="str">
        <f t="shared" si="170"/>
        <v>2019_06_2938_3</v>
      </c>
      <c r="B2211" t="str">
        <f t="shared" si="171"/>
        <v>2019_06_31698</v>
      </c>
      <c r="C2211" s="1" t="s">
        <v>1520</v>
      </c>
      <c r="D2211">
        <f t="shared" si="172"/>
        <v>2210</v>
      </c>
      <c r="E2211">
        <v>2938</v>
      </c>
      <c r="F2211">
        <f t="shared" si="173"/>
        <v>3</v>
      </c>
      <c r="G2211" s="2" t="str">
        <f t="shared" si="174"/>
        <v/>
      </c>
      <c r="H2211" t="s">
        <v>1521</v>
      </c>
      <c r="I2211">
        <v>31698</v>
      </c>
      <c r="J2211">
        <v>2927</v>
      </c>
      <c r="K2211">
        <v>2923</v>
      </c>
      <c r="L2211" t="s">
        <v>31</v>
      </c>
      <c r="M2211" t="s">
        <v>40</v>
      </c>
      <c r="N2211">
        <v>171</v>
      </c>
      <c r="Q2211" t="s">
        <v>2227</v>
      </c>
      <c r="BE2211" s="1"/>
      <c r="BK2211" s="2"/>
    </row>
    <row r="2212" ht="15" customHeight="1">
      <c r="A2212" t="str">
        <f t="shared" si="170"/>
        <v>2019_06_2938_4</v>
      </c>
      <c r="B2212" t="str">
        <f t="shared" si="171"/>
        <v>2019_06_32957</v>
      </c>
      <c r="C2212" s="1" t="s">
        <v>1520</v>
      </c>
      <c r="D2212">
        <f t="shared" si="172"/>
        <v>2211</v>
      </c>
      <c r="E2212">
        <v>2938</v>
      </c>
      <c r="F2212">
        <f t="shared" si="173"/>
        <v>4</v>
      </c>
      <c r="G2212" s="2" t="str">
        <f t="shared" si="174"/>
        <v/>
      </c>
      <c r="H2212" t="s">
        <v>1521</v>
      </c>
      <c r="I2212">
        <v>32957</v>
      </c>
      <c r="J2212">
        <v>2923</v>
      </c>
      <c r="K2212">
        <v>2927</v>
      </c>
      <c r="L2212" t="s">
        <v>31</v>
      </c>
      <c r="M2212" t="s">
        <v>40</v>
      </c>
      <c r="N2212">
        <v>356</v>
      </c>
      <c r="Q2212" t="s">
        <v>2228</v>
      </c>
      <c r="BE2212" s="1"/>
      <c r="BK2212" s="2"/>
    </row>
    <row r="2213" ht="15" customHeight="1">
      <c r="A2213" t="str">
        <f t="shared" si="170"/>
        <v>2019_06_2938_5</v>
      </c>
      <c r="B2213" t="str">
        <f t="shared" si="171"/>
        <v>2019_06_33041</v>
      </c>
      <c r="C2213" s="1" t="s">
        <v>1520</v>
      </c>
      <c r="D2213">
        <f t="shared" si="172"/>
        <v>2212</v>
      </c>
      <c r="E2213">
        <v>2938</v>
      </c>
      <c r="F2213">
        <f t="shared" si="173"/>
        <v>5</v>
      </c>
      <c r="G2213" s="2" t="str">
        <f t="shared" si="174"/>
        <v/>
      </c>
      <c r="H2213" t="s">
        <v>1521</v>
      </c>
      <c r="I2213">
        <v>33041</v>
      </c>
      <c r="J2213">
        <v>2927</v>
      </c>
      <c r="K2213">
        <v>2923</v>
      </c>
      <c r="L2213" t="s">
        <v>31</v>
      </c>
      <c r="M2213" t="s">
        <v>40</v>
      </c>
      <c r="N2213">
        <v>386</v>
      </c>
      <c r="Q2213" t="s">
        <v>2229</v>
      </c>
      <c r="BE2213" s="1"/>
      <c r="BK2213" s="2"/>
    </row>
    <row r="2214" ht="15" customHeight="1">
      <c r="A2214" t="str">
        <f t="shared" si="170"/>
        <v>2019_06_2938_6</v>
      </c>
      <c r="B2214" t="str">
        <f t="shared" si="171"/>
        <v>2019_06_33087</v>
      </c>
      <c r="C2214" s="1" t="s">
        <v>1520</v>
      </c>
      <c r="D2214">
        <f t="shared" si="172"/>
        <v>2213</v>
      </c>
      <c r="E2214">
        <v>2938</v>
      </c>
      <c r="F2214">
        <f t="shared" si="173"/>
        <v>6</v>
      </c>
      <c r="G2214" s="2" t="str">
        <f t="shared" si="174"/>
        <v/>
      </c>
      <c r="H2214" t="s">
        <v>1521</v>
      </c>
      <c r="I2214">
        <v>33087</v>
      </c>
      <c r="J2214">
        <v>2923</v>
      </c>
      <c r="K2214">
        <v>2927</v>
      </c>
      <c r="L2214" t="s">
        <v>31</v>
      </c>
      <c r="M2214" t="s">
        <v>40</v>
      </c>
      <c r="N2214">
        <v>349</v>
      </c>
      <c r="Q2214" t="s">
        <v>2230</v>
      </c>
      <c r="BE2214" s="1"/>
      <c r="BK2214" s="2"/>
    </row>
    <row r="2215" ht="15" customHeight="1">
      <c r="A2215" t="str">
        <f t="shared" si="170"/>
        <v>2019_06_2938_7</v>
      </c>
      <c r="B2215" t="str">
        <f t="shared" si="171"/>
        <v>2019_06_33224</v>
      </c>
      <c r="C2215" s="1" t="s">
        <v>1520</v>
      </c>
      <c r="D2215">
        <f t="shared" si="172"/>
        <v>2214</v>
      </c>
      <c r="E2215">
        <v>2938</v>
      </c>
      <c r="F2215">
        <f t="shared" si="173"/>
        <v>7</v>
      </c>
      <c r="G2215" s="2" t="str">
        <f t="shared" si="174"/>
        <v/>
      </c>
      <c r="H2215" t="s">
        <v>1521</v>
      </c>
      <c r="I2215">
        <v>33224</v>
      </c>
      <c r="J2215">
        <v>2927</v>
      </c>
      <c r="K2215">
        <v>2923</v>
      </c>
      <c r="L2215" t="s">
        <v>31</v>
      </c>
      <c r="M2215" t="s">
        <v>40</v>
      </c>
      <c r="N2215">
        <v>293</v>
      </c>
      <c r="Q2215" t="s">
        <v>2231</v>
      </c>
      <c r="BE2215" s="1"/>
      <c r="BK2215" s="2"/>
    </row>
    <row r="2216" ht="15" customHeight="1">
      <c r="A2216" t="str">
        <f t="shared" si="170"/>
        <v>2019_06_2938_8</v>
      </c>
      <c r="B2216" t="str">
        <f t="shared" si="171"/>
        <v>2019_06_33774</v>
      </c>
      <c r="C2216" s="1" t="s">
        <v>1520</v>
      </c>
      <c r="D2216">
        <f t="shared" si="172"/>
        <v>2215</v>
      </c>
      <c r="E2216">
        <v>2938</v>
      </c>
      <c r="F2216">
        <f t="shared" si="173"/>
        <v>8</v>
      </c>
      <c r="G2216" s="2" t="str">
        <f t="shared" si="174"/>
        <v/>
      </c>
      <c r="H2216" t="s">
        <v>1521</v>
      </c>
      <c r="I2216">
        <v>33774</v>
      </c>
      <c r="J2216">
        <v>2923</v>
      </c>
      <c r="K2216">
        <v>2927</v>
      </c>
      <c r="L2216" t="s">
        <v>31</v>
      </c>
      <c r="M2216" t="s">
        <v>40</v>
      </c>
      <c r="N2216">
        <v>89</v>
      </c>
      <c r="Q2216" t="s">
        <v>2232</v>
      </c>
      <c r="BE2216" s="1"/>
      <c r="BK2216" s="2"/>
    </row>
    <row r="2217" ht="15" customHeight="1">
      <c r="A2217" t="str">
        <f t="shared" si="170"/>
        <v>2019_06_2938_9</v>
      </c>
      <c r="B2217" t="str">
        <f t="shared" si="171"/>
        <v>2019_06_34148</v>
      </c>
      <c r="C2217" s="1" t="s">
        <v>1520</v>
      </c>
      <c r="D2217">
        <f t="shared" si="172"/>
        <v>2216</v>
      </c>
      <c r="E2217">
        <v>2938</v>
      </c>
      <c r="F2217">
        <f t="shared" si="173"/>
        <v>9</v>
      </c>
      <c r="G2217" s="2" t="str">
        <f t="shared" si="174"/>
        <v/>
      </c>
      <c r="H2217" t="s">
        <v>1521</v>
      </c>
      <c r="I2217">
        <v>34148</v>
      </c>
      <c r="J2217">
        <v>2927</v>
      </c>
      <c r="K2217">
        <v>2923</v>
      </c>
      <c r="L2217" t="s">
        <v>31</v>
      </c>
      <c r="M2217" t="s">
        <v>40</v>
      </c>
      <c r="N2217">
        <v>193</v>
      </c>
      <c r="Q2217" t="s">
        <v>2233</v>
      </c>
      <c r="BE2217" s="1"/>
      <c r="BK2217" s="2"/>
    </row>
    <row r="2218" ht="15" customHeight="1">
      <c r="A2218" t="str">
        <f t="shared" si="170"/>
        <v>2019_06_2938_10</v>
      </c>
      <c r="B2218" t="str">
        <f t="shared" si="171"/>
        <v>2019_06_34155</v>
      </c>
      <c r="C2218" s="1" t="s">
        <v>1520</v>
      </c>
      <c r="D2218">
        <f t="shared" si="172"/>
        <v>2217</v>
      </c>
      <c r="E2218">
        <v>2938</v>
      </c>
      <c r="F2218">
        <f t="shared" si="173"/>
        <v>10</v>
      </c>
      <c r="G2218" s="2" t="str">
        <f t="shared" si="174"/>
        <v/>
      </c>
      <c r="H2218" t="s">
        <v>1521</v>
      </c>
      <c r="I2218">
        <v>34155</v>
      </c>
      <c r="J2218">
        <v>2923</v>
      </c>
      <c r="K2218">
        <v>2927</v>
      </c>
      <c r="L2218" t="s">
        <v>31</v>
      </c>
      <c r="M2218" t="s">
        <v>40</v>
      </c>
      <c r="N2218">
        <v>109</v>
      </c>
      <c r="Q2218" t="s">
        <v>2234</v>
      </c>
      <c r="BE2218" s="1"/>
      <c r="BK2218" s="2"/>
    </row>
    <row r="2219" ht="15" customHeight="1">
      <c r="A2219" t="str">
        <f t="shared" si="170"/>
        <v>2019_06_2938_11</v>
      </c>
      <c r="B2219" t="str">
        <f t="shared" si="171"/>
        <v>2019_06_34163</v>
      </c>
      <c r="C2219" s="1" t="s">
        <v>1520</v>
      </c>
      <c r="D2219">
        <f t="shared" si="172"/>
        <v>2218</v>
      </c>
      <c r="E2219">
        <v>2938</v>
      </c>
      <c r="F2219">
        <f t="shared" si="173"/>
        <v>11</v>
      </c>
      <c r="G2219" s="2" t="str">
        <f t="shared" si="174"/>
        <v/>
      </c>
      <c r="H2219" t="s">
        <v>1521</v>
      </c>
      <c r="I2219">
        <v>34163</v>
      </c>
      <c r="J2219">
        <v>2927</v>
      </c>
      <c r="K2219">
        <v>2923</v>
      </c>
      <c r="L2219" t="s">
        <v>31</v>
      </c>
      <c r="M2219" t="s">
        <v>40</v>
      </c>
      <c r="N2219">
        <v>176</v>
      </c>
      <c r="Q2219" t="s">
        <v>2235</v>
      </c>
      <c r="BE2219" s="1"/>
      <c r="BK2219" s="2"/>
    </row>
    <row r="2220" ht="15" customHeight="1">
      <c r="A2220" t="str">
        <f t="shared" si="170"/>
        <v>2019_06_2938_12</v>
      </c>
      <c r="B2220" t="str">
        <f t="shared" si="171"/>
        <v>2019_06_34344</v>
      </c>
      <c r="C2220" s="1" t="s">
        <v>1520</v>
      </c>
      <c r="D2220">
        <f t="shared" si="172"/>
        <v>2219</v>
      </c>
      <c r="E2220">
        <v>2938</v>
      </c>
      <c r="F2220">
        <f t="shared" si="173"/>
        <v>12</v>
      </c>
      <c r="G2220" s="2" t="str">
        <f t="shared" si="174"/>
        <v/>
      </c>
      <c r="H2220" t="s">
        <v>1521</v>
      </c>
      <c r="I2220">
        <v>34344</v>
      </c>
      <c r="J2220">
        <v>2923</v>
      </c>
      <c r="K2220">
        <v>2927</v>
      </c>
      <c r="L2220" t="s">
        <v>31</v>
      </c>
      <c r="M2220" t="s">
        <v>40</v>
      </c>
      <c r="N2220">
        <v>65</v>
      </c>
      <c r="Q2220" t="s">
        <v>2236</v>
      </c>
      <c r="BE2220" s="1"/>
      <c r="BK2220" s="2"/>
    </row>
    <row r="2221" ht="15" customHeight="1">
      <c r="A2221" t="str">
        <f t="shared" si="170"/>
        <v>2019_06_2938_13</v>
      </c>
      <c r="B2221" t="str">
        <f t="shared" si="171"/>
        <v>2019_06_34379</v>
      </c>
      <c r="C2221" s="1" t="s">
        <v>1520</v>
      </c>
      <c r="D2221">
        <f t="shared" si="172"/>
        <v>2220</v>
      </c>
      <c r="E2221">
        <v>2938</v>
      </c>
      <c r="F2221">
        <f t="shared" si="173"/>
        <v>13</v>
      </c>
      <c r="G2221" s="2" t="str">
        <f t="shared" si="174"/>
        <v/>
      </c>
      <c r="H2221" t="s">
        <v>1521</v>
      </c>
      <c r="I2221">
        <v>34379</v>
      </c>
      <c r="J2221">
        <v>2927</v>
      </c>
      <c r="K2221">
        <v>2923</v>
      </c>
      <c r="L2221" t="s">
        <v>31</v>
      </c>
      <c r="M2221" t="s">
        <v>40</v>
      </c>
      <c r="N2221">
        <v>94</v>
      </c>
      <c r="Q2221" t="s">
        <v>2237</v>
      </c>
      <c r="BE2221" s="1"/>
      <c r="BK2221" s="2"/>
    </row>
    <row r="2222" ht="15" customHeight="1">
      <c r="A2222" t="str">
        <f t="shared" si="170"/>
        <v>2019_06_2938_14</v>
      </c>
      <c r="B2222" t="str">
        <f t="shared" si="171"/>
        <v>2019_06_34452</v>
      </c>
      <c r="C2222" s="1" t="s">
        <v>1520</v>
      </c>
      <c r="D2222">
        <f t="shared" si="172"/>
        <v>2221</v>
      </c>
      <c r="E2222">
        <v>2938</v>
      </c>
      <c r="F2222">
        <f t="shared" si="173"/>
        <v>14</v>
      </c>
      <c r="G2222" s="2" t="str">
        <f t="shared" si="174"/>
        <v/>
      </c>
      <c r="H2222" t="s">
        <v>1521</v>
      </c>
      <c r="I2222">
        <v>34452</v>
      </c>
      <c r="J2222">
        <v>2923</v>
      </c>
      <c r="K2222">
        <v>2927</v>
      </c>
      <c r="L2222" t="s">
        <v>31</v>
      </c>
      <c r="M2222" t="s">
        <v>40</v>
      </c>
      <c r="N2222">
        <v>12</v>
      </c>
      <c r="Q2222" t="s">
        <v>2238</v>
      </c>
      <c r="BE2222" s="1"/>
      <c r="BK2222" s="2"/>
    </row>
    <row r="2223" ht="15" customHeight="1">
      <c r="A2223" t="str">
        <f t="shared" si="170"/>
        <v>2019_06_2938_15</v>
      </c>
      <c r="B2223" t="str">
        <f t="shared" si="171"/>
        <v>2019_06_34662</v>
      </c>
      <c r="C2223" s="1" t="s">
        <v>1520</v>
      </c>
      <c r="D2223">
        <f t="shared" si="172"/>
        <v>2222</v>
      </c>
      <c r="E2223">
        <v>2938</v>
      </c>
      <c r="F2223">
        <f t="shared" si="173"/>
        <v>15</v>
      </c>
      <c r="G2223" s="2" t="str">
        <f t="shared" si="174"/>
        <v>x</v>
      </c>
      <c r="H2223" t="s">
        <v>1521</v>
      </c>
      <c r="I2223">
        <v>34662</v>
      </c>
      <c r="J2223">
        <v>2927</v>
      </c>
      <c r="K2223">
        <v>2923</v>
      </c>
      <c r="L2223" t="s">
        <v>40</v>
      </c>
      <c r="M2223" t="s">
        <v>40</v>
      </c>
      <c r="N2223">
        <v>71</v>
      </c>
      <c r="O2223">
        <v>2526</v>
      </c>
      <c r="P2223">
        <v>17</v>
      </c>
      <c r="Q2223" t="s">
        <v>2239</v>
      </c>
      <c r="BE2223" s="1"/>
      <c r="BK2223" s="2"/>
    </row>
    <row r="2224" ht="15" customHeight="1">
      <c r="A2224" t="str">
        <f t="shared" si="170"/>
        <v>2019_12_340_1</v>
      </c>
      <c r="B2224" t="str">
        <f t="shared" si="171"/>
        <v>2019_12_62906</v>
      </c>
      <c r="C2224" s="1" t="s">
        <v>2240</v>
      </c>
      <c r="D2224">
        <f t="shared" si="172"/>
        <v>2223</v>
      </c>
      <c r="E2224">
        <v>340</v>
      </c>
      <c r="F2224">
        <f t="shared" si="173"/>
        <v>1</v>
      </c>
      <c r="G2224" s="2" t="str">
        <f t="shared" si="174"/>
        <v/>
      </c>
      <c r="H2224" t="s">
        <v>1521</v>
      </c>
      <c r="I2224">
        <v>62906</v>
      </c>
      <c r="J2224">
        <v>326</v>
      </c>
      <c r="K2224">
        <v>330</v>
      </c>
      <c r="L2224" t="s">
        <v>19</v>
      </c>
      <c r="M2224" t="s">
        <v>40</v>
      </c>
      <c r="N2224">
        <v>568</v>
      </c>
      <c r="O2224">
        <v>4828</v>
      </c>
      <c r="P2224">
        <v>14</v>
      </c>
      <c r="Q2224" t="s">
        <v>2241</v>
      </c>
      <c r="BI2224" s="1"/>
      <c r="BO2224" s="2"/>
    </row>
    <row r="2225" ht="15" customHeight="1">
      <c r="A2225" t="str">
        <f t="shared" si="170"/>
        <v>2019_12_340_2</v>
      </c>
      <c r="B2225" t="str">
        <f t="shared" si="171"/>
        <v>2019_12_64234</v>
      </c>
      <c r="C2225" s="1" t="s">
        <v>2240</v>
      </c>
      <c r="D2225">
        <f t="shared" si="172"/>
        <v>2224</v>
      </c>
      <c r="E2225">
        <v>340</v>
      </c>
      <c r="F2225">
        <f t="shared" si="173"/>
        <v>2</v>
      </c>
      <c r="G2225" s="2" t="str">
        <f t="shared" si="174"/>
        <v/>
      </c>
      <c r="H2225" t="s">
        <v>1521</v>
      </c>
      <c r="I2225">
        <v>64234</v>
      </c>
      <c r="J2225">
        <v>330</v>
      </c>
      <c r="K2225">
        <v>326</v>
      </c>
      <c r="L2225" t="s">
        <v>31</v>
      </c>
      <c r="M2225" t="s">
        <v>40</v>
      </c>
      <c r="N2225">
        <v>426</v>
      </c>
      <c r="O2225">
        <v>4828</v>
      </c>
      <c r="P2225">
        <v>14</v>
      </c>
      <c r="Q2225" t="s">
        <v>2242</v>
      </c>
      <c r="BI2225" s="1"/>
      <c r="BO2225" s="2"/>
    </row>
    <row r="2226" ht="15" customHeight="1">
      <c r="A2226" t="str">
        <f t="shared" si="170"/>
        <v>2019_12_340_3</v>
      </c>
      <c r="B2226" t="str">
        <f t="shared" si="171"/>
        <v>2019_12_65895</v>
      </c>
      <c r="C2226" s="1" t="s">
        <v>2240</v>
      </c>
      <c r="D2226">
        <f t="shared" si="172"/>
        <v>2225</v>
      </c>
      <c r="E2226">
        <v>340</v>
      </c>
      <c r="F2226">
        <f t="shared" si="173"/>
        <v>3</v>
      </c>
      <c r="G2226" s="2" t="str">
        <f t="shared" si="174"/>
        <v/>
      </c>
      <c r="H2226" t="s">
        <v>1521</v>
      </c>
      <c r="I2226">
        <v>65895</v>
      </c>
      <c r="J2226">
        <v>326</v>
      </c>
      <c r="K2226">
        <v>330</v>
      </c>
      <c r="L2226" t="s">
        <v>31</v>
      </c>
      <c r="M2226" t="s">
        <v>40</v>
      </c>
      <c r="N2226">
        <v>511</v>
      </c>
      <c r="O2226">
        <v>4828</v>
      </c>
      <c r="P2226">
        <v>14</v>
      </c>
      <c r="Q2226" t="s">
        <v>2243</v>
      </c>
      <c r="BI2226" s="1"/>
      <c r="BO2226" s="2"/>
    </row>
    <row r="2227" ht="15" customHeight="1">
      <c r="A2227" t="str">
        <f t="shared" si="170"/>
        <v>2019_12_340_4</v>
      </c>
      <c r="B2227" t="str">
        <f t="shared" si="171"/>
        <v>2019_12_66342</v>
      </c>
      <c r="C2227" s="1" t="s">
        <v>2240</v>
      </c>
      <c r="D2227">
        <f t="shared" si="172"/>
        <v>2226</v>
      </c>
      <c r="E2227">
        <v>340</v>
      </c>
      <c r="F2227">
        <f t="shared" si="173"/>
        <v>4</v>
      </c>
      <c r="G2227" s="2" t="str">
        <f t="shared" si="174"/>
        <v/>
      </c>
      <c r="H2227" t="s">
        <v>1521</v>
      </c>
      <c r="I2227">
        <v>66342</v>
      </c>
      <c r="J2227">
        <v>330</v>
      </c>
      <c r="K2227">
        <v>326</v>
      </c>
      <c r="L2227" t="s">
        <v>31</v>
      </c>
      <c r="M2227" t="s">
        <v>40</v>
      </c>
      <c r="N2227">
        <v>286</v>
      </c>
      <c r="O2227">
        <v>4828</v>
      </c>
      <c r="P2227">
        <v>14</v>
      </c>
      <c r="Q2227" t="s">
        <v>2244</v>
      </c>
      <c r="BI2227" s="1"/>
      <c r="BO2227" s="2"/>
    </row>
    <row r="2228" ht="15" customHeight="1">
      <c r="A2228" t="str">
        <f t="shared" si="170"/>
        <v>2019_12_340_5</v>
      </c>
      <c r="B2228" t="str">
        <f t="shared" si="171"/>
        <v>2019_12_66421</v>
      </c>
      <c r="C2228" s="1" t="s">
        <v>2240</v>
      </c>
      <c r="D2228">
        <f t="shared" si="172"/>
        <v>2227</v>
      </c>
      <c r="E2228">
        <v>340</v>
      </c>
      <c r="F2228">
        <f t="shared" si="173"/>
        <v>5</v>
      </c>
      <c r="G2228" s="2" t="str">
        <f t="shared" si="174"/>
        <v/>
      </c>
      <c r="H2228" t="s">
        <v>1521</v>
      </c>
      <c r="I2228">
        <v>66421</v>
      </c>
      <c r="J2228">
        <v>326</v>
      </c>
      <c r="K2228">
        <v>330</v>
      </c>
      <c r="L2228" t="s">
        <v>31</v>
      </c>
      <c r="M2228" t="s">
        <v>40</v>
      </c>
      <c r="N2228">
        <v>496</v>
      </c>
      <c r="O2228">
        <v>4828</v>
      </c>
      <c r="P2228">
        <v>14</v>
      </c>
      <c r="Q2228" t="s">
        <v>2245</v>
      </c>
      <c r="BI2228" s="1"/>
      <c r="BO2228" s="2"/>
    </row>
    <row r="2229" ht="15" customHeight="1">
      <c r="A2229" t="str">
        <f t="shared" si="170"/>
        <v>2019_12_340_6</v>
      </c>
      <c r="B2229" t="str">
        <f t="shared" si="171"/>
        <v>2019_12_66440</v>
      </c>
      <c r="C2229" s="1" t="s">
        <v>2240</v>
      </c>
      <c r="D2229">
        <f t="shared" si="172"/>
        <v>2228</v>
      </c>
      <c r="E2229">
        <v>340</v>
      </c>
      <c r="F2229">
        <f t="shared" si="173"/>
        <v>6</v>
      </c>
      <c r="G2229" s="2" t="str">
        <f t="shared" si="174"/>
        <v/>
      </c>
      <c r="H2229" t="s">
        <v>1521</v>
      </c>
      <c r="I2229">
        <v>66440</v>
      </c>
      <c r="J2229">
        <v>330</v>
      </c>
      <c r="K2229">
        <v>326</v>
      </c>
      <c r="L2229" t="s">
        <v>31</v>
      </c>
      <c r="M2229" t="s">
        <v>40</v>
      </c>
      <c r="N2229">
        <v>206</v>
      </c>
      <c r="O2229">
        <v>4828</v>
      </c>
      <c r="P2229">
        <v>14</v>
      </c>
      <c r="Q2229" t="s">
        <v>2246</v>
      </c>
      <c r="BI2229" s="1"/>
      <c r="BO2229" s="2"/>
    </row>
    <row r="2230" ht="15" customHeight="1">
      <c r="A2230" t="str">
        <f t="shared" si="170"/>
        <v>2019_12_340_7</v>
      </c>
      <c r="B2230" t="str">
        <f t="shared" si="171"/>
        <v>2019_12_66629</v>
      </c>
      <c r="C2230" s="1" t="s">
        <v>2240</v>
      </c>
      <c r="D2230">
        <f t="shared" si="172"/>
        <v>2229</v>
      </c>
      <c r="E2230">
        <v>340</v>
      </c>
      <c r="F2230">
        <f t="shared" si="173"/>
        <v>7</v>
      </c>
      <c r="G2230" s="2" t="str">
        <f t="shared" si="174"/>
        <v/>
      </c>
      <c r="H2230" t="s">
        <v>1521</v>
      </c>
      <c r="I2230">
        <v>66629</v>
      </c>
      <c r="J2230">
        <v>326</v>
      </c>
      <c r="K2230">
        <v>330</v>
      </c>
      <c r="L2230" t="s">
        <v>31</v>
      </c>
      <c r="M2230" t="s">
        <v>40</v>
      </c>
      <c r="N2230">
        <v>736</v>
      </c>
      <c r="O2230">
        <v>4828</v>
      </c>
      <c r="P2230">
        <v>14</v>
      </c>
      <c r="Q2230" t="s">
        <v>2247</v>
      </c>
      <c r="BI2230" s="1"/>
      <c r="BO2230" s="2"/>
    </row>
    <row r="2231" ht="15" customHeight="1">
      <c r="A2231" t="str">
        <f t="shared" si="170"/>
        <v>2019_12_340_8</v>
      </c>
      <c r="B2231" t="str">
        <f t="shared" si="171"/>
        <v>2019_12_66661</v>
      </c>
      <c r="C2231" s="1" t="s">
        <v>2240</v>
      </c>
      <c r="D2231">
        <f t="shared" si="172"/>
        <v>2230</v>
      </c>
      <c r="E2231">
        <v>340</v>
      </c>
      <c r="F2231">
        <f t="shared" si="173"/>
        <v>8</v>
      </c>
      <c r="G2231" s="2" t="str">
        <f t="shared" si="174"/>
        <v/>
      </c>
      <c r="H2231" t="s">
        <v>1521</v>
      </c>
      <c r="I2231">
        <v>66661</v>
      </c>
      <c r="J2231">
        <v>330</v>
      </c>
      <c r="K2231">
        <v>326</v>
      </c>
      <c r="L2231" t="s">
        <v>31</v>
      </c>
      <c r="M2231" t="s">
        <v>40</v>
      </c>
      <c r="N2231">
        <v>156</v>
      </c>
      <c r="O2231">
        <v>4828</v>
      </c>
      <c r="P2231">
        <v>14</v>
      </c>
      <c r="Q2231" t="s">
        <v>2248</v>
      </c>
      <c r="BI2231" s="1"/>
      <c r="BO2231" s="2"/>
    </row>
    <row r="2232" ht="15" customHeight="1">
      <c r="A2232" t="str">
        <f t="shared" si="170"/>
        <v>2019_12_340_9</v>
      </c>
      <c r="B2232" t="str">
        <f t="shared" si="171"/>
        <v>2019_12_66721</v>
      </c>
      <c r="C2232" s="1" t="s">
        <v>2240</v>
      </c>
      <c r="D2232">
        <f t="shared" si="172"/>
        <v>2231</v>
      </c>
      <c r="E2232">
        <v>340</v>
      </c>
      <c r="F2232">
        <f t="shared" si="173"/>
        <v>9</v>
      </c>
      <c r="G2232" s="2" t="str">
        <f t="shared" si="174"/>
        <v/>
      </c>
      <c r="H2232" t="s">
        <v>1521</v>
      </c>
      <c r="I2232">
        <v>66721</v>
      </c>
      <c r="J2232">
        <v>326</v>
      </c>
      <c r="K2232">
        <v>330</v>
      </c>
      <c r="L2232" t="s">
        <v>31</v>
      </c>
      <c r="M2232" t="s">
        <v>40</v>
      </c>
      <c r="N2232">
        <v>367</v>
      </c>
      <c r="O2232">
        <v>4828</v>
      </c>
      <c r="P2232">
        <v>14</v>
      </c>
      <c r="Q2232" t="s">
        <v>2249</v>
      </c>
      <c r="BI2232" s="1"/>
      <c r="BO2232" s="2"/>
    </row>
    <row r="2233" ht="15" customHeight="1">
      <c r="A2233" t="str">
        <f t="shared" si="170"/>
        <v>2019_12_340_10</v>
      </c>
      <c r="B2233" t="str">
        <f t="shared" si="171"/>
        <v>2019_12_66771</v>
      </c>
      <c r="C2233" s="1" t="s">
        <v>2240</v>
      </c>
      <c r="D2233">
        <f t="shared" si="172"/>
        <v>2232</v>
      </c>
      <c r="E2233">
        <v>340</v>
      </c>
      <c r="F2233">
        <f t="shared" si="173"/>
        <v>10</v>
      </c>
      <c r="G2233" s="2" t="str">
        <f t="shared" si="174"/>
        <v/>
      </c>
      <c r="H2233" t="s">
        <v>1521</v>
      </c>
      <c r="I2233">
        <v>66771</v>
      </c>
      <c r="J2233">
        <v>330</v>
      </c>
      <c r="K2233">
        <v>326</v>
      </c>
      <c r="L2233" t="s">
        <v>31</v>
      </c>
      <c r="M2233" t="s">
        <v>40</v>
      </c>
      <c r="N2233">
        <v>115</v>
      </c>
      <c r="O2233">
        <v>4828</v>
      </c>
      <c r="P2233">
        <v>14</v>
      </c>
      <c r="Q2233" t="s">
        <v>2250</v>
      </c>
      <c r="BI2233" s="1"/>
      <c r="BO2233" s="2"/>
    </row>
    <row r="2234" ht="15" customHeight="1">
      <c r="A2234" t="str">
        <f t="shared" si="170"/>
        <v>2019_12_340_11</v>
      </c>
      <c r="B2234" t="str">
        <f t="shared" si="171"/>
        <v>2019_12_66797</v>
      </c>
      <c r="C2234" s="1" t="s">
        <v>2240</v>
      </c>
      <c r="D2234">
        <f t="shared" si="172"/>
        <v>2233</v>
      </c>
      <c r="E2234">
        <v>340</v>
      </c>
      <c r="F2234">
        <f t="shared" si="173"/>
        <v>11</v>
      </c>
      <c r="G2234" s="2" t="str">
        <f t="shared" si="174"/>
        <v>x</v>
      </c>
      <c r="H2234" t="s">
        <v>1521</v>
      </c>
      <c r="I2234">
        <v>66797</v>
      </c>
      <c r="J2234">
        <v>326</v>
      </c>
      <c r="K2234">
        <v>330</v>
      </c>
      <c r="L2234" t="s">
        <v>40</v>
      </c>
      <c r="M2234" t="s">
        <v>40</v>
      </c>
      <c r="N2234">
        <v>235</v>
      </c>
      <c r="O2234">
        <v>4828</v>
      </c>
      <c r="P2234">
        <v>14</v>
      </c>
      <c r="Q2234" t="s">
        <v>2251</v>
      </c>
      <c r="BI2234" s="1"/>
      <c r="BO2234" s="2"/>
    </row>
    <row r="2235" ht="15" customHeight="1">
      <c r="A2235" t="str">
        <f t="shared" si="170"/>
        <v>2019_12_369_1</v>
      </c>
      <c r="B2235" t="str">
        <f t="shared" si="171"/>
        <v>2019_12_62531</v>
      </c>
      <c r="C2235" s="1" t="s">
        <v>2240</v>
      </c>
      <c r="D2235">
        <f t="shared" si="172"/>
        <v>2234</v>
      </c>
      <c r="E2235">
        <v>369</v>
      </c>
      <c r="F2235">
        <f t="shared" si="173"/>
        <v>1</v>
      </c>
      <c r="G2235" s="2" t="str">
        <f t="shared" si="174"/>
        <v/>
      </c>
      <c r="H2235" t="s">
        <v>1521</v>
      </c>
      <c r="I2235">
        <v>62531</v>
      </c>
      <c r="J2235">
        <v>355</v>
      </c>
      <c r="K2235">
        <v>359</v>
      </c>
      <c r="L2235" t="s">
        <v>158</v>
      </c>
      <c r="M2235" t="s">
        <v>20</v>
      </c>
      <c r="N2235">
        <v>127</v>
      </c>
      <c r="O2235">
        <v>3880</v>
      </c>
      <c r="P2235">
        <v>13</v>
      </c>
      <c r="Q2235" t="s">
        <v>2252</v>
      </c>
      <c r="BI2235" s="1"/>
      <c r="BO2235" s="2"/>
    </row>
    <row r="2236" ht="15" customHeight="1">
      <c r="A2236" t="str">
        <f t="shared" si="170"/>
        <v>2019_12_369_2</v>
      </c>
      <c r="B2236" t="str">
        <f t="shared" si="171"/>
        <v>2019_12_62850</v>
      </c>
      <c r="C2236" s="1" t="s">
        <v>2240</v>
      </c>
      <c r="D2236">
        <f t="shared" si="172"/>
        <v>2235</v>
      </c>
      <c r="E2236">
        <v>369</v>
      </c>
      <c r="F2236">
        <f t="shared" si="173"/>
        <v>2</v>
      </c>
      <c r="G2236" s="2" t="str">
        <f t="shared" si="174"/>
        <v/>
      </c>
      <c r="H2236" t="s">
        <v>1521</v>
      </c>
      <c r="I2236">
        <v>62850</v>
      </c>
      <c r="J2236">
        <v>359</v>
      </c>
      <c r="K2236">
        <v>355</v>
      </c>
      <c r="L2236" t="s">
        <v>31</v>
      </c>
      <c r="M2236" t="s">
        <v>20</v>
      </c>
      <c r="N2236">
        <v>107</v>
      </c>
      <c r="O2236">
        <v>3880</v>
      </c>
      <c r="P2236">
        <v>13</v>
      </c>
      <c r="Q2236" t="s">
        <v>2253</v>
      </c>
      <c r="BI2236" s="1"/>
      <c r="BO2236" s="2"/>
    </row>
    <row r="2237" ht="15" customHeight="1">
      <c r="A2237" t="str">
        <f t="shared" si="170"/>
        <v>2019_12_369_3</v>
      </c>
      <c r="B2237" t="str">
        <f t="shared" si="171"/>
        <v>2019_12_63825</v>
      </c>
      <c r="C2237" s="1" t="s">
        <v>2240</v>
      </c>
      <c r="D2237">
        <f t="shared" si="172"/>
        <v>2236</v>
      </c>
      <c r="E2237">
        <v>369</v>
      </c>
      <c r="F2237">
        <f t="shared" si="173"/>
        <v>3</v>
      </c>
      <c r="G2237" s="2" t="str">
        <f t="shared" si="174"/>
        <v/>
      </c>
      <c r="H2237" t="s">
        <v>1521</v>
      </c>
      <c r="I2237">
        <v>63825</v>
      </c>
      <c r="J2237">
        <v>355</v>
      </c>
      <c r="K2237">
        <v>359</v>
      </c>
      <c r="L2237" t="s">
        <v>31</v>
      </c>
      <c r="M2237" t="s">
        <v>20</v>
      </c>
      <c r="N2237">
        <v>331</v>
      </c>
      <c r="O2237">
        <v>3880</v>
      </c>
      <c r="P2237">
        <v>13</v>
      </c>
      <c r="Q2237" t="s">
        <v>2254</v>
      </c>
      <c r="BI2237" s="1"/>
      <c r="BO2237" s="2"/>
    </row>
    <row r="2238" ht="15" customHeight="1">
      <c r="A2238" t="str">
        <f t="shared" si="170"/>
        <v>2019_12_369_4</v>
      </c>
      <c r="B2238" t="str">
        <f t="shared" si="171"/>
        <v>2019_12_64631</v>
      </c>
      <c r="C2238" s="1" t="s">
        <v>2240</v>
      </c>
      <c r="D2238">
        <f t="shared" si="172"/>
        <v>2237</v>
      </c>
      <c r="E2238">
        <v>369</v>
      </c>
      <c r="F2238">
        <f t="shared" si="173"/>
        <v>4</v>
      </c>
      <c r="G2238" s="2" t="str">
        <f t="shared" si="174"/>
        <v/>
      </c>
      <c r="H2238" t="s">
        <v>1521</v>
      </c>
      <c r="I2238">
        <v>64631</v>
      </c>
      <c r="J2238">
        <v>359</v>
      </c>
      <c r="K2238">
        <v>355</v>
      </c>
      <c r="L2238" t="s">
        <v>31</v>
      </c>
      <c r="M2238" t="s">
        <v>20</v>
      </c>
      <c r="N2238">
        <v>471</v>
      </c>
      <c r="O2238">
        <v>3880</v>
      </c>
      <c r="P2238">
        <v>13</v>
      </c>
      <c r="Q2238" t="s">
        <v>2255</v>
      </c>
      <c r="BI2238" s="1"/>
      <c r="BO2238" s="2"/>
    </row>
    <row r="2239" ht="15" customHeight="1">
      <c r="A2239" t="str">
        <f t="shared" si="170"/>
        <v>2019_12_369_5</v>
      </c>
      <c r="B2239" t="str">
        <f t="shared" si="171"/>
        <v>2019_12_64852</v>
      </c>
      <c r="C2239" s="1" t="s">
        <v>2240</v>
      </c>
      <c r="D2239">
        <f t="shared" si="172"/>
        <v>2238</v>
      </c>
      <c r="E2239">
        <v>369</v>
      </c>
      <c r="F2239">
        <f t="shared" si="173"/>
        <v>5</v>
      </c>
      <c r="G2239" s="2" t="str">
        <f t="shared" si="174"/>
        <v/>
      </c>
      <c r="H2239" t="s">
        <v>1521</v>
      </c>
      <c r="I2239">
        <v>64852</v>
      </c>
      <c r="J2239">
        <v>355</v>
      </c>
      <c r="K2239">
        <v>359</v>
      </c>
      <c r="L2239" t="s">
        <v>31</v>
      </c>
      <c r="M2239" t="s">
        <v>20</v>
      </c>
      <c r="N2239">
        <v>775</v>
      </c>
      <c r="O2239">
        <v>3880</v>
      </c>
      <c r="P2239">
        <v>13</v>
      </c>
      <c r="Q2239" t="s">
        <v>2256</v>
      </c>
      <c r="BI2239" s="1"/>
      <c r="BO2239" s="2"/>
    </row>
    <row r="2240" ht="15" customHeight="1">
      <c r="A2240" t="str">
        <f t="shared" si="170"/>
        <v>2019_12_369_6</v>
      </c>
      <c r="B2240" t="str">
        <f t="shared" si="171"/>
        <v>2019_12_66052</v>
      </c>
      <c r="C2240" s="1" t="s">
        <v>2240</v>
      </c>
      <c r="D2240">
        <f t="shared" si="172"/>
        <v>2239</v>
      </c>
      <c r="E2240">
        <v>369</v>
      </c>
      <c r="F2240">
        <f t="shared" si="173"/>
        <v>6</v>
      </c>
      <c r="G2240" s="2" t="str">
        <f t="shared" si="174"/>
        <v/>
      </c>
      <c r="H2240" t="s">
        <v>1521</v>
      </c>
      <c r="I2240">
        <v>66052</v>
      </c>
      <c r="J2240">
        <v>359</v>
      </c>
      <c r="K2240">
        <v>355</v>
      </c>
      <c r="L2240" t="s">
        <v>31</v>
      </c>
      <c r="M2240" t="s">
        <v>20</v>
      </c>
      <c r="N2240">
        <v>269</v>
      </c>
      <c r="O2240">
        <v>3880</v>
      </c>
      <c r="P2240">
        <v>13</v>
      </c>
      <c r="Q2240" t="s">
        <v>2257</v>
      </c>
      <c r="BI2240" s="1"/>
      <c r="BO2240" s="2"/>
    </row>
    <row r="2241" ht="15" customHeight="1">
      <c r="A2241" t="str">
        <f t="shared" si="170"/>
        <v>2019_12_369_7</v>
      </c>
      <c r="B2241" t="str">
        <f t="shared" si="171"/>
        <v>2019_12_66097</v>
      </c>
      <c r="C2241" s="1" t="s">
        <v>2240</v>
      </c>
      <c r="D2241">
        <f t="shared" si="172"/>
        <v>2240</v>
      </c>
      <c r="E2241">
        <v>369</v>
      </c>
      <c r="F2241">
        <f t="shared" si="173"/>
        <v>7</v>
      </c>
      <c r="G2241" s="2" t="str">
        <f t="shared" si="174"/>
        <v/>
      </c>
      <c r="H2241" t="s">
        <v>1521</v>
      </c>
      <c r="I2241">
        <v>66097</v>
      </c>
      <c r="J2241">
        <v>355</v>
      </c>
      <c r="K2241">
        <v>359</v>
      </c>
      <c r="L2241" t="s">
        <v>31</v>
      </c>
      <c r="M2241" t="s">
        <v>20</v>
      </c>
      <c r="N2241">
        <v>647</v>
      </c>
      <c r="O2241">
        <v>3880</v>
      </c>
      <c r="P2241">
        <v>13</v>
      </c>
      <c r="Q2241" t="s">
        <v>2258</v>
      </c>
      <c r="BI2241" s="1"/>
      <c r="BO2241" s="2"/>
    </row>
    <row r="2242" ht="15" customHeight="1">
      <c r="A2242" t="str">
        <f t="shared" ref="A2242:A2305" si="175">CONCATENATE($C2242,"_",$E2242,"_",$F2242)</f>
        <v>2019_12_369_8</v>
      </c>
      <c r="B2242" t="str">
        <f t="shared" ref="B2242:B2305" si="176">CONCATENATE($C2242,"_",$I2242)</f>
        <v>2019_12_66150</v>
      </c>
      <c r="C2242" s="1" t="s">
        <v>2240</v>
      </c>
      <c r="D2242">
        <f t="shared" ref="D2242:D2305" si="177">IF(ISNUMBER($D2241),$D2241+1,1)</f>
        <v>2241</v>
      </c>
      <c r="E2242">
        <v>369</v>
      </c>
      <c r="F2242">
        <f t="shared" ref="F2242:F2305" si="178">IF($E2242="","",IF($E2242=$E2241,$F2241+1,1))</f>
        <v>8</v>
      </c>
      <c r="G2242" s="2" t="str">
        <f t="shared" ref="G2242:G2305" si="179">IF($E2243=$E2242,"","x")</f>
        <v/>
      </c>
      <c r="H2242" t="s">
        <v>1521</v>
      </c>
      <c r="I2242">
        <v>66150</v>
      </c>
      <c r="J2242">
        <v>359</v>
      </c>
      <c r="K2242">
        <v>355</v>
      </c>
      <c r="L2242" t="s">
        <v>31</v>
      </c>
      <c r="M2242" t="s">
        <v>20</v>
      </c>
      <c r="N2242">
        <v>72</v>
      </c>
      <c r="O2242">
        <v>3880</v>
      </c>
      <c r="P2242">
        <v>13</v>
      </c>
      <c r="Q2242" t="s">
        <v>2259</v>
      </c>
      <c r="BI2242" s="1"/>
      <c r="BO2242" s="2"/>
    </row>
    <row r="2243" ht="15" customHeight="1">
      <c r="A2243" t="str">
        <f t="shared" si="175"/>
        <v>2019_12_369_9</v>
      </c>
      <c r="B2243" t="str">
        <f t="shared" si="176"/>
        <v>2019_12_66415</v>
      </c>
      <c r="C2243" s="1" t="s">
        <v>2240</v>
      </c>
      <c r="D2243">
        <f t="shared" si="177"/>
        <v>2242</v>
      </c>
      <c r="E2243">
        <v>369</v>
      </c>
      <c r="F2243">
        <f t="shared" si="178"/>
        <v>9</v>
      </c>
      <c r="G2243" s="2" t="str">
        <f t="shared" si="179"/>
        <v/>
      </c>
      <c r="H2243" t="s">
        <v>1521</v>
      </c>
      <c r="I2243">
        <v>66415</v>
      </c>
      <c r="J2243">
        <v>355</v>
      </c>
      <c r="K2243">
        <v>359</v>
      </c>
      <c r="L2243" t="s">
        <v>31</v>
      </c>
      <c r="M2243" t="s">
        <v>20</v>
      </c>
      <c r="N2243">
        <v>572</v>
      </c>
      <c r="O2243">
        <v>3880</v>
      </c>
      <c r="P2243">
        <v>13</v>
      </c>
      <c r="Q2243" t="s">
        <v>2260</v>
      </c>
      <c r="BI2243" s="1"/>
      <c r="BO2243" s="2"/>
    </row>
    <row r="2244" ht="15" customHeight="1">
      <c r="A2244" t="str">
        <f t="shared" si="175"/>
        <v>2019_12_369_10</v>
      </c>
      <c r="B2244" t="str">
        <f t="shared" si="176"/>
        <v>2019_12_66731</v>
      </c>
      <c r="C2244" s="1" t="s">
        <v>2240</v>
      </c>
      <c r="D2244">
        <f t="shared" si="177"/>
        <v>2243</v>
      </c>
      <c r="E2244">
        <v>369</v>
      </c>
      <c r="F2244">
        <f t="shared" si="178"/>
        <v>10</v>
      </c>
      <c r="G2244" s="2" t="str">
        <f t="shared" si="179"/>
        <v/>
      </c>
      <c r="H2244" t="s">
        <v>1521</v>
      </c>
      <c r="I2244">
        <v>66731</v>
      </c>
      <c r="J2244">
        <v>359</v>
      </c>
      <c r="K2244">
        <v>355</v>
      </c>
      <c r="L2244" t="s">
        <v>31</v>
      </c>
      <c r="M2244" t="s">
        <v>20</v>
      </c>
      <c r="N2244">
        <v>89</v>
      </c>
      <c r="O2244">
        <v>3880</v>
      </c>
      <c r="P2244">
        <v>13</v>
      </c>
      <c r="Q2244" t="s">
        <v>2261</v>
      </c>
      <c r="BI2244" s="1"/>
      <c r="BO2244" s="2"/>
    </row>
    <row r="2245" ht="15" customHeight="1">
      <c r="A2245" t="str">
        <f t="shared" si="175"/>
        <v>2019_12_369_11</v>
      </c>
      <c r="B2245" t="str">
        <f t="shared" si="176"/>
        <v>2019_12_66787</v>
      </c>
      <c r="C2245" s="1" t="s">
        <v>2240</v>
      </c>
      <c r="D2245">
        <f t="shared" si="177"/>
        <v>2244</v>
      </c>
      <c r="E2245">
        <v>369</v>
      </c>
      <c r="F2245">
        <f t="shared" si="178"/>
        <v>11</v>
      </c>
      <c r="G2245" s="2" t="str">
        <f t="shared" si="179"/>
        <v/>
      </c>
      <c r="H2245" t="s">
        <v>1521</v>
      </c>
      <c r="I2245">
        <v>66787</v>
      </c>
      <c r="J2245">
        <v>355</v>
      </c>
      <c r="K2245">
        <v>359</v>
      </c>
      <c r="L2245" t="s">
        <v>31</v>
      </c>
      <c r="M2245" t="s">
        <v>20</v>
      </c>
      <c r="N2245">
        <v>344</v>
      </c>
      <c r="O2245">
        <v>3880</v>
      </c>
      <c r="P2245">
        <v>13</v>
      </c>
      <c r="Q2245" t="s">
        <v>2262</v>
      </c>
      <c r="BI2245" s="1"/>
      <c r="BO2245" s="2"/>
    </row>
    <row r="2246" ht="15" customHeight="1">
      <c r="A2246" t="str">
        <f t="shared" si="175"/>
        <v>2019_12_369_12</v>
      </c>
      <c r="B2246" t="str">
        <f t="shared" si="176"/>
        <v>2019_12_67018</v>
      </c>
      <c r="C2246" s="1" t="s">
        <v>2240</v>
      </c>
      <c r="D2246">
        <f t="shared" si="177"/>
        <v>2245</v>
      </c>
      <c r="E2246">
        <v>369</v>
      </c>
      <c r="F2246">
        <f t="shared" si="178"/>
        <v>12</v>
      </c>
      <c r="G2246" s="2" t="str">
        <f t="shared" si="179"/>
        <v>x</v>
      </c>
      <c r="H2246" t="s">
        <v>1521</v>
      </c>
      <c r="I2246">
        <v>67018</v>
      </c>
      <c r="J2246">
        <v>359</v>
      </c>
      <c r="K2246">
        <v>355</v>
      </c>
      <c r="L2246" t="s">
        <v>20</v>
      </c>
      <c r="M2246" t="s">
        <v>20</v>
      </c>
      <c r="N2246">
        <v>55</v>
      </c>
      <c r="O2246">
        <v>3880</v>
      </c>
      <c r="P2246">
        <v>13</v>
      </c>
      <c r="Q2246" t="s">
        <v>2263</v>
      </c>
      <c r="BI2246" s="1"/>
      <c r="BO2246" s="2"/>
    </row>
    <row r="2247" ht="15" customHeight="1">
      <c r="A2247" t="str">
        <f t="shared" si="175"/>
        <v>2019_12_398_1</v>
      </c>
      <c r="B2247" t="str">
        <f t="shared" si="176"/>
        <v>2019_12_62814</v>
      </c>
      <c r="C2247" s="1" t="s">
        <v>2240</v>
      </c>
      <c r="D2247">
        <f t="shared" si="177"/>
        <v>2246</v>
      </c>
      <c r="E2247">
        <v>398</v>
      </c>
      <c r="F2247">
        <f t="shared" si="178"/>
        <v>1</v>
      </c>
      <c r="G2247" s="2" t="str">
        <f t="shared" si="179"/>
        <v/>
      </c>
      <c r="H2247" t="s">
        <v>1521</v>
      </c>
      <c r="I2247">
        <v>62814</v>
      </c>
      <c r="J2247">
        <v>384</v>
      </c>
      <c r="K2247">
        <v>388</v>
      </c>
      <c r="L2247" t="s">
        <v>158</v>
      </c>
      <c r="M2247" t="s">
        <v>20</v>
      </c>
      <c r="N2247">
        <v>397</v>
      </c>
      <c r="O2247">
        <v>2714</v>
      </c>
      <c r="P2247">
        <v>12</v>
      </c>
      <c r="Q2247" t="s">
        <v>2264</v>
      </c>
      <c r="BI2247" s="1"/>
      <c r="BO2247" s="2"/>
    </row>
    <row r="2248" ht="15" customHeight="1">
      <c r="A2248" t="str">
        <f t="shared" si="175"/>
        <v>2019_12_398_2</v>
      </c>
      <c r="B2248" t="str">
        <f t="shared" si="176"/>
        <v>2019_12_64288</v>
      </c>
      <c r="C2248" s="1" t="s">
        <v>2240</v>
      </c>
      <c r="D2248">
        <f t="shared" si="177"/>
        <v>2247</v>
      </c>
      <c r="E2248">
        <v>398</v>
      </c>
      <c r="F2248">
        <f t="shared" si="178"/>
        <v>2</v>
      </c>
      <c r="G2248" s="2" t="str">
        <f t="shared" si="179"/>
        <v/>
      </c>
      <c r="H2248" t="s">
        <v>1521</v>
      </c>
      <c r="I2248">
        <v>64288</v>
      </c>
      <c r="J2248">
        <v>388</v>
      </c>
      <c r="K2248">
        <v>384</v>
      </c>
      <c r="L2248" t="s">
        <v>31</v>
      </c>
      <c r="M2248" t="s">
        <v>20</v>
      </c>
      <c r="N2248">
        <v>440</v>
      </c>
      <c r="O2248">
        <v>2714</v>
      </c>
      <c r="P2248">
        <v>12</v>
      </c>
      <c r="Q2248" t="s">
        <v>2265</v>
      </c>
      <c r="BI2248" s="1"/>
      <c r="BO2248" s="2"/>
    </row>
    <row r="2249" ht="15" customHeight="1">
      <c r="A2249" t="str">
        <f t="shared" si="175"/>
        <v>2019_12_398_3</v>
      </c>
      <c r="B2249" t="str">
        <f t="shared" si="176"/>
        <v>2019_12_64698</v>
      </c>
      <c r="C2249" s="1" t="s">
        <v>2240</v>
      </c>
      <c r="D2249">
        <f t="shared" si="177"/>
        <v>2248</v>
      </c>
      <c r="E2249">
        <v>398</v>
      </c>
      <c r="F2249">
        <f t="shared" si="178"/>
        <v>3</v>
      </c>
      <c r="G2249" s="2" t="str">
        <f t="shared" si="179"/>
        <v/>
      </c>
      <c r="H2249" t="s">
        <v>1521</v>
      </c>
      <c r="I2249">
        <v>64698</v>
      </c>
      <c r="J2249">
        <v>384</v>
      </c>
      <c r="K2249">
        <v>388</v>
      </c>
      <c r="L2249" t="s">
        <v>31</v>
      </c>
      <c r="M2249" t="s">
        <v>20</v>
      </c>
      <c r="N2249">
        <v>312</v>
      </c>
      <c r="O2249">
        <v>2714</v>
      </c>
      <c r="P2249">
        <v>12</v>
      </c>
      <c r="Q2249" t="s">
        <v>2266</v>
      </c>
      <c r="BI2249" s="1"/>
      <c r="BO2249" s="2"/>
    </row>
    <row r="2250" ht="15" customHeight="1">
      <c r="A2250" t="str">
        <f t="shared" si="175"/>
        <v>2019_12_398_4</v>
      </c>
      <c r="B2250" t="str">
        <f t="shared" si="176"/>
        <v>2019_12_65385</v>
      </c>
      <c r="C2250" s="1" t="s">
        <v>2240</v>
      </c>
      <c r="D2250">
        <f t="shared" si="177"/>
        <v>2249</v>
      </c>
      <c r="E2250">
        <v>398</v>
      </c>
      <c r="F2250">
        <f t="shared" si="178"/>
        <v>4</v>
      </c>
      <c r="G2250" s="2" t="str">
        <f t="shared" si="179"/>
        <v/>
      </c>
      <c r="H2250" t="s">
        <v>1521</v>
      </c>
      <c r="I2250">
        <v>65385</v>
      </c>
      <c r="J2250">
        <v>388</v>
      </c>
      <c r="K2250">
        <v>384</v>
      </c>
      <c r="L2250" t="s">
        <v>31</v>
      </c>
      <c r="M2250" t="s">
        <v>20</v>
      </c>
      <c r="N2250">
        <v>417</v>
      </c>
      <c r="O2250">
        <v>2714</v>
      </c>
      <c r="P2250">
        <v>12</v>
      </c>
      <c r="Q2250" t="s">
        <v>2267</v>
      </c>
      <c r="BI2250" s="1"/>
      <c r="BO2250" s="2"/>
    </row>
    <row r="2251" ht="15" customHeight="1">
      <c r="A2251" t="str">
        <f t="shared" si="175"/>
        <v>2019_12_398_5</v>
      </c>
      <c r="B2251" t="str">
        <f t="shared" si="176"/>
        <v>2019_12_65692</v>
      </c>
      <c r="C2251" s="1" t="s">
        <v>2240</v>
      </c>
      <c r="D2251">
        <f t="shared" si="177"/>
        <v>2250</v>
      </c>
      <c r="E2251">
        <v>398</v>
      </c>
      <c r="F2251">
        <f t="shared" si="178"/>
        <v>5</v>
      </c>
      <c r="G2251" s="2" t="str">
        <f t="shared" si="179"/>
        <v/>
      </c>
      <c r="H2251" t="s">
        <v>1521</v>
      </c>
      <c r="I2251">
        <v>65692</v>
      </c>
      <c r="J2251">
        <v>384</v>
      </c>
      <c r="K2251">
        <v>388</v>
      </c>
      <c r="L2251" t="s">
        <v>31</v>
      </c>
      <c r="M2251" t="s">
        <v>20</v>
      </c>
      <c r="N2251">
        <v>335</v>
      </c>
      <c r="O2251">
        <v>2714</v>
      </c>
      <c r="P2251">
        <v>12</v>
      </c>
      <c r="Q2251" t="s">
        <v>2268</v>
      </c>
      <c r="BI2251" s="1"/>
      <c r="BO2251" s="2"/>
    </row>
    <row r="2252" ht="15" customHeight="1">
      <c r="A2252" t="str">
        <f t="shared" si="175"/>
        <v>2019_12_398_6</v>
      </c>
      <c r="B2252" t="str">
        <f t="shared" si="176"/>
        <v>2019_12_65710</v>
      </c>
      <c r="C2252" s="1" t="s">
        <v>2240</v>
      </c>
      <c r="D2252">
        <f t="shared" si="177"/>
        <v>2251</v>
      </c>
      <c r="E2252">
        <v>398</v>
      </c>
      <c r="F2252">
        <f t="shared" si="178"/>
        <v>6</v>
      </c>
      <c r="G2252" s="2" t="str">
        <f t="shared" si="179"/>
        <v/>
      </c>
      <c r="H2252" t="s">
        <v>1521</v>
      </c>
      <c r="I2252">
        <v>65710</v>
      </c>
      <c r="J2252">
        <v>388</v>
      </c>
      <c r="K2252">
        <v>384</v>
      </c>
      <c r="L2252" t="s">
        <v>31</v>
      </c>
      <c r="M2252" t="s">
        <v>20</v>
      </c>
      <c r="N2252">
        <v>173</v>
      </c>
      <c r="O2252">
        <v>2714</v>
      </c>
      <c r="P2252">
        <v>12</v>
      </c>
      <c r="Q2252" t="s">
        <v>2269</v>
      </c>
      <c r="BI2252" s="1"/>
      <c r="BO2252" s="2"/>
    </row>
    <row r="2253" ht="15" customHeight="1">
      <c r="A2253" t="str">
        <f t="shared" si="175"/>
        <v>2019_12_398_7</v>
      </c>
      <c r="B2253" t="str">
        <f t="shared" si="176"/>
        <v>2019_12_65749</v>
      </c>
      <c r="C2253" s="1" t="s">
        <v>2240</v>
      </c>
      <c r="D2253">
        <f t="shared" si="177"/>
        <v>2252</v>
      </c>
      <c r="E2253">
        <v>398</v>
      </c>
      <c r="F2253">
        <f t="shared" si="178"/>
        <v>7</v>
      </c>
      <c r="G2253" s="2" t="str">
        <f t="shared" si="179"/>
        <v/>
      </c>
      <c r="H2253" t="s">
        <v>1521</v>
      </c>
      <c r="I2253">
        <v>65749</v>
      </c>
      <c r="J2253">
        <v>384</v>
      </c>
      <c r="K2253">
        <v>388</v>
      </c>
      <c r="L2253" t="s">
        <v>31</v>
      </c>
      <c r="M2253" t="s">
        <v>20</v>
      </c>
      <c r="N2253">
        <v>155</v>
      </c>
      <c r="O2253">
        <v>2714</v>
      </c>
      <c r="P2253">
        <v>12</v>
      </c>
      <c r="Q2253" t="s">
        <v>2270</v>
      </c>
      <c r="BI2253" s="1"/>
      <c r="BO2253" s="2"/>
    </row>
    <row r="2254" ht="15" customHeight="1">
      <c r="A2254" t="str">
        <f t="shared" si="175"/>
        <v>2019_12_398_8</v>
      </c>
      <c r="B2254" t="str">
        <f t="shared" si="176"/>
        <v>2019_12_65759</v>
      </c>
      <c r="C2254" s="1" t="s">
        <v>2240</v>
      </c>
      <c r="D2254">
        <f t="shared" si="177"/>
        <v>2253</v>
      </c>
      <c r="E2254">
        <v>398</v>
      </c>
      <c r="F2254">
        <f t="shared" si="178"/>
        <v>8</v>
      </c>
      <c r="G2254" s="2" t="str">
        <f t="shared" si="179"/>
        <v/>
      </c>
      <c r="H2254" t="s">
        <v>1521</v>
      </c>
      <c r="I2254">
        <v>65759</v>
      </c>
      <c r="J2254">
        <v>388</v>
      </c>
      <c r="K2254">
        <v>384</v>
      </c>
      <c r="L2254" t="s">
        <v>31</v>
      </c>
      <c r="M2254" t="s">
        <v>20</v>
      </c>
      <c r="N2254">
        <v>53</v>
      </c>
      <c r="O2254">
        <v>2714</v>
      </c>
      <c r="P2254">
        <v>12</v>
      </c>
      <c r="Q2254" t="s">
        <v>2271</v>
      </c>
      <c r="BI2254" s="1"/>
      <c r="BO2254" s="2"/>
    </row>
    <row r="2255" ht="15" customHeight="1">
      <c r="A2255" t="str">
        <f t="shared" si="175"/>
        <v>2019_12_398_9</v>
      </c>
      <c r="B2255" t="str">
        <f t="shared" si="176"/>
        <v>2019_12_65828</v>
      </c>
      <c r="C2255" s="1" t="s">
        <v>2240</v>
      </c>
      <c r="D2255">
        <f t="shared" si="177"/>
        <v>2254</v>
      </c>
      <c r="E2255">
        <v>398</v>
      </c>
      <c r="F2255">
        <f t="shared" si="178"/>
        <v>9</v>
      </c>
      <c r="G2255" s="2" t="str">
        <f t="shared" si="179"/>
        <v/>
      </c>
      <c r="H2255" t="s">
        <v>1521</v>
      </c>
      <c r="I2255">
        <v>65828</v>
      </c>
      <c r="J2255">
        <v>384</v>
      </c>
      <c r="K2255">
        <v>388</v>
      </c>
      <c r="L2255" t="s">
        <v>31</v>
      </c>
      <c r="M2255" t="s">
        <v>20</v>
      </c>
      <c r="N2255">
        <v>277</v>
      </c>
      <c r="O2255">
        <v>2714</v>
      </c>
      <c r="P2255">
        <v>12</v>
      </c>
      <c r="Q2255" t="s">
        <v>2272</v>
      </c>
      <c r="BI2255" s="1"/>
      <c r="BO2255" s="2"/>
    </row>
    <row r="2256" ht="15" customHeight="1">
      <c r="A2256" t="str">
        <f t="shared" si="175"/>
        <v>2019_12_398_10</v>
      </c>
      <c r="B2256" t="str">
        <f t="shared" si="176"/>
        <v>2019_12_65848</v>
      </c>
      <c r="C2256" s="1" t="s">
        <v>2240</v>
      </c>
      <c r="D2256">
        <f t="shared" si="177"/>
        <v>2255</v>
      </c>
      <c r="E2256">
        <v>398</v>
      </c>
      <c r="F2256">
        <f t="shared" si="178"/>
        <v>10</v>
      </c>
      <c r="G2256" s="2" t="str">
        <f t="shared" si="179"/>
        <v/>
      </c>
      <c r="H2256" t="s">
        <v>1521</v>
      </c>
      <c r="I2256">
        <v>65848</v>
      </c>
      <c r="J2256">
        <v>388</v>
      </c>
      <c r="K2256">
        <v>384</v>
      </c>
      <c r="L2256" t="s">
        <v>31</v>
      </c>
      <c r="M2256" t="s">
        <v>20</v>
      </c>
      <c r="N2256">
        <v>92</v>
      </c>
      <c r="O2256">
        <v>2714</v>
      </c>
      <c r="P2256">
        <v>12</v>
      </c>
      <c r="Q2256" t="s">
        <v>2273</v>
      </c>
      <c r="BI2256" s="1"/>
      <c r="BO2256" s="2"/>
    </row>
    <row r="2257" ht="15" customHeight="1">
      <c r="A2257" t="str">
        <f t="shared" si="175"/>
        <v>2019_12_398_11</v>
      </c>
      <c r="B2257" t="str">
        <f t="shared" si="176"/>
        <v>2019_12_65871</v>
      </c>
      <c r="C2257" s="1" t="s">
        <v>2240</v>
      </c>
      <c r="D2257">
        <f t="shared" si="177"/>
        <v>2256</v>
      </c>
      <c r="E2257">
        <v>398</v>
      </c>
      <c r="F2257">
        <f t="shared" si="178"/>
        <v>11</v>
      </c>
      <c r="G2257" s="2" t="str">
        <f t="shared" si="179"/>
        <v>x</v>
      </c>
      <c r="H2257" t="s">
        <v>1521</v>
      </c>
      <c r="I2257">
        <v>65871</v>
      </c>
      <c r="J2257">
        <v>384</v>
      </c>
      <c r="K2257">
        <v>388</v>
      </c>
      <c r="L2257" t="s">
        <v>20</v>
      </c>
      <c r="M2257" t="s">
        <v>20</v>
      </c>
      <c r="N2257">
        <v>42</v>
      </c>
      <c r="O2257">
        <v>2714</v>
      </c>
      <c r="P2257">
        <v>12</v>
      </c>
      <c r="Q2257" t="s">
        <v>2274</v>
      </c>
      <c r="BI2257" s="1"/>
      <c r="BO2257" s="2"/>
    </row>
    <row r="2258" ht="15" customHeight="1">
      <c r="A2258" t="str">
        <f t="shared" si="175"/>
        <v>2019_12_427_1</v>
      </c>
      <c r="B2258" t="str">
        <f t="shared" si="176"/>
        <v>2019_12_62122</v>
      </c>
      <c r="C2258" s="1" t="s">
        <v>2240</v>
      </c>
      <c r="D2258">
        <f t="shared" si="177"/>
        <v>2257</v>
      </c>
      <c r="E2258">
        <v>427</v>
      </c>
      <c r="F2258">
        <f t="shared" si="178"/>
        <v>1</v>
      </c>
      <c r="G2258" s="2" t="str">
        <f t="shared" si="179"/>
        <v/>
      </c>
      <c r="H2258" t="s">
        <v>1521</v>
      </c>
      <c r="I2258">
        <v>62122</v>
      </c>
      <c r="J2258">
        <v>413</v>
      </c>
      <c r="K2258">
        <v>417</v>
      </c>
      <c r="L2258" t="s">
        <v>19</v>
      </c>
      <c r="M2258" t="s">
        <v>20</v>
      </c>
      <c r="N2258">
        <v>305</v>
      </c>
      <c r="O2258">
        <v>3803</v>
      </c>
      <c r="P2258">
        <v>14</v>
      </c>
      <c r="Q2258" t="s">
        <v>2275</v>
      </c>
      <c r="BI2258" s="1"/>
      <c r="BO2258" s="2"/>
    </row>
    <row r="2259" ht="15" customHeight="1">
      <c r="A2259" t="str">
        <f t="shared" si="175"/>
        <v>2019_12_427_2</v>
      </c>
      <c r="B2259" t="str">
        <f t="shared" si="176"/>
        <v>2019_12_62523</v>
      </c>
      <c r="C2259" s="1" t="s">
        <v>2240</v>
      </c>
      <c r="D2259">
        <f t="shared" si="177"/>
        <v>2258</v>
      </c>
      <c r="E2259">
        <v>427</v>
      </c>
      <c r="F2259">
        <f t="shared" si="178"/>
        <v>2</v>
      </c>
      <c r="G2259" s="2" t="str">
        <f t="shared" si="179"/>
        <v/>
      </c>
      <c r="H2259" t="s">
        <v>1521</v>
      </c>
      <c r="I2259">
        <v>62523</v>
      </c>
      <c r="J2259">
        <v>417</v>
      </c>
      <c r="K2259">
        <v>413</v>
      </c>
      <c r="L2259" t="s">
        <v>31</v>
      </c>
      <c r="M2259" t="s">
        <v>20</v>
      </c>
      <c r="N2259">
        <v>354</v>
      </c>
      <c r="O2259">
        <v>3803</v>
      </c>
      <c r="P2259">
        <v>14</v>
      </c>
      <c r="Q2259" t="s">
        <v>2276</v>
      </c>
      <c r="BI2259" s="1"/>
      <c r="BO2259" s="2"/>
    </row>
    <row r="2260" ht="15" customHeight="1">
      <c r="A2260" t="str">
        <f t="shared" si="175"/>
        <v>2019_12_427_3</v>
      </c>
      <c r="B2260" t="str">
        <f t="shared" si="176"/>
        <v>2019_12_62878</v>
      </c>
      <c r="C2260" s="1" t="s">
        <v>2240</v>
      </c>
      <c r="D2260">
        <f t="shared" si="177"/>
        <v>2259</v>
      </c>
      <c r="E2260">
        <v>427</v>
      </c>
      <c r="F2260">
        <f t="shared" si="178"/>
        <v>3</v>
      </c>
      <c r="G2260" s="2" t="str">
        <f t="shared" si="179"/>
        <v/>
      </c>
      <c r="H2260" t="s">
        <v>1521</v>
      </c>
      <c r="I2260">
        <v>62878</v>
      </c>
      <c r="J2260">
        <v>413</v>
      </c>
      <c r="K2260">
        <v>417</v>
      </c>
      <c r="L2260" t="s">
        <v>31</v>
      </c>
      <c r="M2260" t="s">
        <v>20</v>
      </c>
      <c r="N2260">
        <v>364</v>
      </c>
      <c r="O2260">
        <v>3803</v>
      </c>
      <c r="P2260">
        <v>14</v>
      </c>
      <c r="Q2260" t="s">
        <v>2277</v>
      </c>
      <c r="BI2260" s="1"/>
      <c r="BO2260" s="2"/>
    </row>
    <row r="2261" ht="15" customHeight="1">
      <c r="A2261" t="str">
        <f t="shared" si="175"/>
        <v>2019_12_427_4</v>
      </c>
      <c r="B2261" t="str">
        <f t="shared" si="176"/>
        <v>2019_12_64122</v>
      </c>
      <c r="C2261" s="1" t="s">
        <v>2240</v>
      </c>
      <c r="D2261">
        <f t="shared" si="177"/>
        <v>2260</v>
      </c>
      <c r="E2261">
        <v>427</v>
      </c>
      <c r="F2261">
        <f t="shared" si="178"/>
        <v>4</v>
      </c>
      <c r="G2261" s="2" t="str">
        <f t="shared" si="179"/>
        <v/>
      </c>
      <c r="H2261" t="s">
        <v>1521</v>
      </c>
      <c r="I2261">
        <v>64122</v>
      </c>
      <c r="J2261">
        <v>417</v>
      </c>
      <c r="K2261">
        <v>413</v>
      </c>
      <c r="L2261" t="s">
        <v>31</v>
      </c>
      <c r="M2261" t="s">
        <v>20</v>
      </c>
      <c r="N2261">
        <v>572</v>
      </c>
      <c r="O2261">
        <v>3803</v>
      </c>
      <c r="P2261">
        <v>14</v>
      </c>
      <c r="Q2261" t="s">
        <v>2278</v>
      </c>
      <c r="BI2261" s="1"/>
      <c r="BO2261" s="2"/>
    </row>
    <row r="2262" ht="15" customHeight="1">
      <c r="A2262" t="str">
        <f t="shared" si="175"/>
        <v>2019_12_427_5</v>
      </c>
      <c r="B2262" t="str">
        <f t="shared" si="176"/>
        <v>2019_12_64502</v>
      </c>
      <c r="C2262" s="1" t="s">
        <v>2240</v>
      </c>
      <c r="D2262">
        <f t="shared" si="177"/>
        <v>2261</v>
      </c>
      <c r="E2262">
        <v>427</v>
      </c>
      <c r="F2262">
        <f t="shared" si="178"/>
        <v>5</v>
      </c>
      <c r="G2262" s="2" t="str">
        <f t="shared" si="179"/>
        <v/>
      </c>
      <c r="H2262" t="s">
        <v>1521</v>
      </c>
      <c r="I2262">
        <v>64502</v>
      </c>
      <c r="J2262">
        <v>413</v>
      </c>
      <c r="K2262">
        <v>417</v>
      </c>
      <c r="L2262" t="s">
        <v>31</v>
      </c>
      <c r="M2262" t="s">
        <v>20</v>
      </c>
      <c r="N2262">
        <v>359</v>
      </c>
      <c r="O2262">
        <v>3803</v>
      </c>
      <c r="P2262">
        <v>14</v>
      </c>
      <c r="Q2262" t="s">
        <v>2279</v>
      </c>
      <c r="BI2262" s="1"/>
      <c r="BO2262" s="2"/>
    </row>
    <row r="2263" ht="15" customHeight="1">
      <c r="A2263" t="str">
        <f t="shared" si="175"/>
        <v>2019_12_427_6</v>
      </c>
      <c r="B2263" t="str">
        <f t="shared" si="176"/>
        <v>2019_12_64857</v>
      </c>
      <c r="C2263" s="1" t="s">
        <v>2240</v>
      </c>
      <c r="D2263">
        <f t="shared" si="177"/>
        <v>2262</v>
      </c>
      <c r="E2263">
        <v>427</v>
      </c>
      <c r="F2263">
        <f t="shared" si="178"/>
        <v>6</v>
      </c>
      <c r="G2263" s="2" t="str">
        <f t="shared" si="179"/>
        <v/>
      </c>
      <c r="H2263" t="s">
        <v>1521</v>
      </c>
      <c r="I2263">
        <v>64857</v>
      </c>
      <c r="J2263">
        <v>417</v>
      </c>
      <c r="K2263">
        <v>413</v>
      </c>
      <c r="L2263" t="s">
        <v>31</v>
      </c>
      <c r="M2263" t="s">
        <v>20</v>
      </c>
      <c r="N2263">
        <v>512</v>
      </c>
      <c r="O2263">
        <v>3803</v>
      </c>
      <c r="P2263">
        <v>14</v>
      </c>
      <c r="Q2263" t="s">
        <v>2280</v>
      </c>
      <c r="BI2263" s="1"/>
      <c r="BO2263" s="2"/>
    </row>
    <row r="2264" ht="15" customHeight="1">
      <c r="A2264" t="str">
        <f t="shared" si="175"/>
        <v>2019_12_427_7</v>
      </c>
      <c r="B2264" t="str">
        <f t="shared" si="176"/>
        <v>2019_12_65320</v>
      </c>
      <c r="C2264" s="1" t="s">
        <v>2240</v>
      </c>
      <c r="D2264">
        <f t="shared" si="177"/>
        <v>2263</v>
      </c>
      <c r="E2264">
        <v>427</v>
      </c>
      <c r="F2264">
        <f t="shared" si="178"/>
        <v>7</v>
      </c>
      <c r="G2264" s="2" t="str">
        <f t="shared" si="179"/>
        <v/>
      </c>
      <c r="H2264" t="s">
        <v>1521</v>
      </c>
      <c r="I2264">
        <v>65320</v>
      </c>
      <c r="J2264">
        <v>413</v>
      </c>
      <c r="K2264">
        <v>417</v>
      </c>
      <c r="L2264" t="s">
        <v>31</v>
      </c>
      <c r="M2264" t="s">
        <v>20</v>
      </c>
      <c r="N2264">
        <v>301</v>
      </c>
      <c r="O2264">
        <v>3803</v>
      </c>
      <c r="P2264">
        <v>14</v>
      </c>
      <c r="Q2264" t="s">
        <v>2281</v>
      </c>
      <c r="BI2264" s="1"/>
      <c r="BO2264" s="2"/>
    </row>
    <row r="2265" ht="15" customHeight="1">
      <c r="A2265" t="str">
        <f t="shared" si="175"/>
        <v>2019_12_427_8</v>
      </c>
      <c r="B2265" t="str">
        <f t="shared" si="176"/>
        <v>2019_12_65691</v>
      </c>
      <c r="C2265" s="1" t="s">
        <v>2240</v>
      </c>
      <c r="D2265">
        <f t="shared" si="177"/>
        <v>2264</v>
      </c>
      <c r="E2265">
        <v>427</v>
      </c>
      <c r="F2265">
        <f t="shared" si="178"/>
        <v>8</v>
      </c>
      <c r="G2265" s="2" t="str">
        <f t="shared" si="179"/>
        <v/>
      </c>
      <c r="H2265" t="s">
        <v>1521</v>
      </c>
      <c r="I2265">
        <v>65691</v>
      </c>
      <c r="J2265">
        <v>417</v>
      </c>
      <c r="K2265">
        <v>413</v>
      </c>
      <c r="L2265" t="s">
        <v>31</v>
      </c>
      <c r="M2265" t="s">
        <v>20</v>
      </c>
      <c r="N2265">
        <v>270</v>
      </c>
      <c r="O2265">
        <v>3803</v>
      </c>
      <c r="P2265">
        <v>14</v>
      </c>
      <c r="Q2265" t="s">
        <v>2282</v>
      </c>
      <c r="BI2265" s="1"/>
      <c r="BO2265" s="2"/>
    </row>
    <row r="2266" ht="15" customHeight="1">
      <c r="A2266" t="str">
        <f t="shared" si="175"/>
        <v>2019_12_427_9</v>
      </c>
      <c r="B2266" t="str">
        <f t="shared" si="176"/>
        <v>2019_12_65715</v>
      </c>
      <c r="C2266" s="1" t="s">
        <v>2240</v>
      </c>
      <c r="D2266">
        <f t="shared" si="177"/>
        <v>2265</v>
      </c>
      <c r="E2266">
        <v>427</v>
      </c>
      <c r="F2266">
        <f t="shared" si="178"/>
        <v>9</v>
      </c>
      <c r="G2266" s="2" t="str">
        <f t="shared" si="179"/>
        <v/>
      </c>
      <c r="H2266" t="s">
        <v>1521</v>
      </c>
      <c r="I2266">
        <v>65715</v>
      </c>
      <c r="J2266">
        <v>413</v>
      </c>
      <c r="K2266">
        <v>417</v>
      </c>
      <c r="L2266" t="s">
        <v>31</v>
      </c>
      <c r="M2266" t="s">
        <v>20</v>
      </c>
      <c r="N2266">
        <v>184</v>
      </c>
      <c r="O2266">
        <v>3803</v>
      </c>
      <c r="P2266">
        <v>14</v>
      </c>
      <c r="Q2266" t="s">
        <v>2283</v>
      </c>
      <c r="BI2266" s="1"/>
      <c r="BO2266" s="2"/>
    </row>
    <row r="2267" ht="15" customHeight="1">
      <c r="A2267" t="str">
        <f t="shared" si="175"/>
        <v>2019_12_427_10</v>
      </c>
      <c r="B2267" t="str">
        <f t="shared" si="176"/>
        <v>2019_12_65738</v>
      </c>
      <c r="C2267" s="1" t="s">
        <v>2240</v>
      </c>
      <c r="D2267">
        <f t="shared" si="177"/>
        <v>2266</v>
      </c>
      <c r="E2267">
        <v>427</v>
      </c>
      <c r="F2267">
        <f t="shared" si="178"/>
        <v>10</v>
      </c>
      <c r="G2267" s="2" t="str">
        <f t="shared" si="179"/>
        <v/>
      </c>
      <c r="H2267" t="s">
        <v>1521</v>
      </c>
      <c r="I2267">
        <v>65738</v>
      </c>
      <c r="J2267">
        <v>417</v>
      </c>
      <c r="K2267">
        <v>413</v>
      </c>
      <c r="L2267" t="s">
        <v>31</v>
      </c>
      <c r="M2267" t="s">
        <v>20</v>
      </c>
      <c r="N2267">
        <v>121</v>
      </c>
      <c r="O2267">
        <v>3803</v>
      </c>
      <c r="P2267">
        <v>14</v>
      </c>
      <c r="Q2267" t="s">
        <v>2284</v>
      </c>
      <c r="BI2267" s="1"/>
      <c r="BO2267" s="2"/>
    </row>
    <row r="2268" ht="15" customHeight="1">
      <c r="A2268" t="str">
        <f t="shared" si="175"/>
        <v>2019_12_427_11</v>
      </c>
      <c r="B2268" t="str">
        <f t="shared" si="176"/>
        <v>2019_12_65900</v>
      </c>
      <c r="C2268" s="1" t="s">
        <v>2240</v>
      </c>
      <c r="D2268">
        <f t="shared" si="177"/>
        <v>2267</v>
      </c>
      <c r="E2268">
        <v>427</v>
      </c>
      <c r="F2268">
        <f t="shared" si="178"/>
        <v>11</v>
      </c>
      <c r="G2268" s="2" t="str">
        <f t="shared" si="179"/>
        <v>x</v>
      </c>
      <c r="H2268" t="s">
        <v>1521</v>
      </c>
      <c r="I2268">
        <v>65900</v>
      </c>
      <c r="J2268">
        <v>413</v>
      </c>
      <c r="K2268">
        <v>417</v>
      </c>
      <c r="L2268" t="s">
        <v>20</v>
      </c>
      <c r="M2268" t="s">
        <v>20</v>
      </c>
      <c r="N2268">
        <v>46</v>
      </c>
      <c r="O2268">
        <v>3803</v>
      </c>
      <c r="P2268">
        <v>14</v>
      </c>
      <c r="Q2268" t="s">
        <v>2285</v>
      </c>
      <c r="BI2268" s="1"/>
      <c r="BO2268" s="2"/>
    </row>
    <row r="2269" ht="15" customHeight="1">
      <c r="A2269" t="str">
        <f t="shared" si="175"/>
        <v>2019_12_456_1</v>
      </c>
      <c r="B2269" t="str">
        <f t="shared" si="176"/>
        <v>2019_12_62825</v>
      </c>
      <c r="C2269" s="1" t="s">
        <v>2240</v>
      </c>
      <c r="D2269">
        <f t="shared" si="177"/>
        <v>2268</v>
      </c>
      <c r="E2269">
        <v>456</v>
      </c>
      <c r="F2269">
        <f t="shared" si="178"/>
        <v>1</v>
      </c>
      <c r="G2269" s="2" t="str">
        <f t="shared" si="179"/>
        <v/>
      </c>
      <c r="H2269" t="s">
        <v>1521</v>
      </c>
      <c r="I2269">
        <v>62825</v>
      </c>
      <c r="J2269">
        <v>442</v>
      </c>
      <c r="K2269">
        <v>446</v>
      </c>
      <c r="L2269" t="s">
        <v>19</v>
      </c>
      <c r="M2269" t="s">
        <v>20</v>
      </c>
      <c r="N2269">
        <v>153</v>
      </c>
      <c r="O2269">
        <v>1714</v>
      </c>
      <c r="P2269">
        <v>10</v>
      </c>
      <c r="Q2269" t="s">
        <v>2286</v>
      </c>
      <c r="BI2269" s="1"/>
      <c r="BO2269" s="2"/>
    </row>
    <row r="2270" ht="15" customHeight="1">
      <c r="A2270" t="str">
        <f t="shared" si="175"/>
        <v>2019_12_456_2</v>
      </c>
      <c r="B2270" t="str">
        <f t="shared" si="176"/>
        <v>2019_12_64283</v>
      </c>
      <c r="C2270" s="1" t="s">
        <v>2240</v>
      </c>
      <c r="D2270">
        <f t="shared" si="177"/>
        <v>2269</v>
      </c>
      <c r="E2270">
        <v>456</v>
      </c>
      <c r="F2270">
        <f t="shared" si="178"/>
        <v>2</v>
      </c>
      <c r="G2270" s="2" t="str">
        <f t="shared" si="179"/>
        <v/>
      </c>
      <c r="H2270" t="s">
        <v>1521</v>
      </c>
      <c r="I2270">
        <v>64283</v>
      </c>
      <c r="J2270">
        <v>446</v>
      </c>
      <c r="K2270">
        <v>442</v>
      </c>
      <c r="L2270" t="s">
        <v>31</v>
      </c>
      <c r="M2270" t="s">
        <v>20</v>
      </c>
      <c r="N2270">
        <v>119</v>
      </c>
      <c r="O2270">
        <v>1714</v>
      </c>
      <c r="P2270">
        <v>10</v>
      </c>
      <c r="Q2270" t="s">
        <v>2287</v>
      </c>
      <c r="BI2270" s="1"/>
      <c r="BO2270" s="2"/>
    </row>
    <row r="2271" ht="15" customHeight="1">
      <c r="A2271" t="str">
        <f t="shared" si="175"/>
        <v>2019_12_456_3</v>
      </c>
      <c r="B2271" t="str">
        <f t="shared" si="176"/>
        <v>2019_12_64860</v>
      </c>
      <c r="C2271" s="1" t="s">
        <v>2240</v>
      </c>
      <c r="D2271">
        <f t="shared" si="177"/>
        <v>2270</v>
      </c>
      <c r="E2271">
        <v>456</v>
      </c>
      <c r="F2271">
        <f t="shared" si="178"/>
        <v>3</v>
      </c>
      <c r="G2271" s="2" t="str">
        <f t="shared" si="179"/>
        <v/>
      </c>
      <c r="H2271" t="s">
        <v>1521</v>
      </c>
      <c r="I2271">
        <v>64860</v>
      </c>
      <c r="J2271">
        <v>442</v>
      </c>
      <c r="K2271">
        <v>446</v>
      </c>
      <c r="L2271" t="s">
        <v>31</v>
      </c>
      <c r="M2271" t="s">
        <v>20</v>
      </c>
      <c r="N2271">
        <v>399</v>
      </c>
      <c r="O2271">
        <v>1714</v>
      </c>
      <c r="P2271">
        <v>10</v>
      </c>
      <c r="Q2271" t="s">
        <v>2288</v>
      </c>
      <c r="BI2271" s="1"/>
      <c r="BO2271" s="2"/>
    </row>
    <row r="2272" ht="15" customHeight="1">
      <c r="A2272" t="str">
        <f t="shared" si="175"/>
        <v>2019_12_456_4</v>
      </c>
      <c r="B2272" t="str">
        <f t="shared" si="176"/>
        <v>2019_12_65674</v>
      </c>
      <c r="C2272" s="1" t="s">
        <v>2240</v>
      </c>
      <c r="D2272">
        <f t="shared" si="177"/>
        <v>2271</v>
      </c>
      <c r="E2272">
        <v>456</v>
      </c>
      <c r="F2272">
        <f t="shared" si="178"/>
        <v>4</v>
      </c>
      <c r="G2272" s="2" t="str">
        <f t="shared" si="179"/>
        <v/>
      </c>
      <c r="H2272" t="s">
        <v>1521</v>
      </c>
      <c r="I2272">
        <v>65674</v>
      </c>
      <c r="J2272">
        <v>446</v>
      </c>
      <c r="K2272">
        <v>442</v>
      </c>
      <c r="L2272" t="s">
        <v>31</v>
      </c>
      <c r="M2272" t="s">
        <v>20</v>
      </c>
      <c r="N2272">
        <v>286</v>
      </c>
      <c r="O2272">
        <v>1714</v>
      </c>
      <c r="P2272">
        <v>10</v>
      </c>
      <c r="Q2272" t="s">
        <v>2289</v>
      </c>
      <c r="BI2272" s="1"/>
      <c r="BO2272" s="2"/>
    </row>
    <row r="2273" ht="15" customHeight="1">
      <c r="A2273" t="str">
        <f t="shared" si="175"/>
        <v>2019_12_456_5</v>
      </c>
      <c r="B2273" t="str">
        <f t="shared" si="176"/>
        <v>2019_12_65763</v>
      </c>
      <c r="C2273" s="1" t="s">
        <v>2240</v>
      </c>
      <c r="D2273">
        <f t="shared" si="177"/>
        <v>2272</v>
      </c>
      <c r="E2273">
        <v>456</v>
      </c>
      <c r="F2273">
        <f t="shared" si="178"/>
        <v>5</v>
      </c>
      <c r="G2273" s="2" t="str">
        <f t="shared" si="179"/>
        <v/>
      </c>
      <c r="H2273" t="s">
        <v>1521</v>
      </c>
      <c r="I2273">
        <v>65763</v>
      </c>
      <c r="J2273">
        <v>442</v>
      </c>
      <c r="K2273">
        <v>446</v>
      </c>
      <c r="L2273" t="s">
        <v>31</v>
      </c>
      <c r="M2273" t="s">
        <v>20</v>
      </c>
      <c r="N2273">
        <v>245</v>
      </c>
      <c r="O2273">
        <v>1714</v>
      </c>
      <c r="P2273">
        <v>10</v>
      </c>
      <c r="Q2273" t="s">
        <v>2290</v>
      </c>
      <c r="BI2273" s="1"/>
      <c r="BO2273" s="2"/>
    </row>
    <row r="2274" ht="15" customHeight="1">
      <c r="A2274" t="str">
        <f t="shared" si="175"/>
        <v>2019_12_456_6</v>
      </c>
      <c r="B2274" t="str">
        <f t="shared" si="176"/>
        <v>2019_12_66337</v>
      </c>
      <c r="C2274" s="1" t="s">
        <v>2240</v>
      </c>
      <c r="D2274">
        <f t="shared" si="177"/>
        <v>2273</v>
      </c>
      <c r="E2274">
        <v>456</v>
      </c>
      <c r="F2274">
        <f t="shared" si="178"/>
        <v>6</v>
      </c>
      <c r="G2274" s="2" t="str">
        <f t="shared" si="179"/>
        <v/>
      </c>
      <c r="H2274" t="s">
        <v>1521</v>
      </c>
      <c r="I2274">
        <v>66337</v>
      </c>
      <c r="J2274">
        <v>446</v>
      </c>
      <c r="K2274">
        <v>442</v>
      </c>
      <c r="L2274" t="s">
        <v>31</v>
      </c>
      <c r="M2274" t="s">
        <v>20</v>
      </c>
      <c r="N2274">
        <v>80</v>
      </c>
      <c r="O2274">
        <v>1714</v>
      </c>
      <c r="P2274">
        <v>10</v>
      </c>
      <c r="Q2274" t="s">
        <v>2291</v>
      </c>
      <c r="BI2274" s="1"/>
      <c r="BO2274" s="2"/>
    </row>
    <row r="2275" ht="15" customHeight="1">
      <c r="A2275" t="str">
        <f t="shared" si="175"/>
        <v>2019_12_456_7</v>
      </c>
      <c r="B2275" t="str">
        <f t="shared" si="176"/>
        <v>2019_12_66413</v>
      </c>
      <c r="C2275" s="1" t="s">
        <v>2240</v>
      </c>
      <c r="D2275">
        <f t="shared" si="177"/>
        <v>2274</v>
      </c>
      <c r="E2275">
        <v>456</v>
      </c>
      <c r="F2275">
        <f t="shared" si="178"/>
        <v>7</v>
      </c>
      <c r="G2275" s="2" t="str">
        <f t="shared" si="179"/>
        <v/>
      </c>
      <c r="H2275" t="s">
        <v>1521</v>
      </c>
      <c r="I2275">
        <v>66413</v>
      </c>
      <c r="J2275">
        <v>442</v>
      </c>
      <c r="K2275">
        <v>446</v>
      </c>
      <c r="L2275" t="s">
        <v>31</v>
      </c>
      <c r="M2275" t="s">
        <v>20</v>
      </c>
      <c r="N2275">
        <v>193</v>
      </c>
      <c r="O2275">
        <v>1714</v>
      </c>
      <c r="P2275">
        <v>10</v>
      </c>
      <c r="Q2275" t="s">
        <v>2292</v>
      </c>
      <c r="BI2275" s="1"/>
      <c r="BO2275" s="2"/>
    </row>
    <row r="2276" ht="15" customHeight="1">
      <c r="A2276" t="str">
        <f t="shared" si="175"/>
        <v>2019_12_456_8</v>
      </c>
      <c r="B2276" t="str">
        <f t="shared" si="176"/>
        <v>2019_12_66705</v>
      </c>
      <c r="C2276" s="1" t="s">
        <v>2240</v>
      </c>
      <c r="D2276">
        <f t="shared" si="177"/>
        <v>2275</v>
      </c>
      <c r="E2276">
        <v>456</v>
      </c>
      <c r="F2276">
        <f t="shared" si="178"/>
        <v>8</v>
      </c>
      <c r="G2276" s="2" t="str">
        <f t="shared" si="179"/>
        <v/>
      </c>
      <c r="H2276" t="s">
        <v>1521</v>
      </c>
      <c r="I2276">
        <v>66705</v>
      </c>
      <c r="J2276">
        <v>446</v>
      </c>
      <c r="K2276">
        <v>442</v>
      </c>
      <c r="L2276" t="s">
        <v>31</v>
      </c>
      <c r="M2276" t="s">
        <v>20</v>
      </c>
      <c r="N2276">
        <v>149</v>
      </c>
      <c r="O2276">
        <v>1714</v>
      </c>
      <c r="P2276">
        <v>10</v>
      </c>
      <c r="Q2276" t="s">
        <v>2293</v>
      </c>
      <c r="BI2276" s="1"/>
      <c r="BO2276" s="2"/>
    </row>
    <row r="2277" ht="15" customHeight="1">
      <c r="A2277" t="str">
        <f t="shared" si="175"/>
        <v>2019_12_456_9</v>
      </c>
      <c r="B2277" t="str">
        <f t="shared" si="176"/>
        <v>2019_12_67946</v>
      </c>
      <c r="C2277" s="1" t="s">
        <v>2240</v>
      </c>
      <c r="D2277">
        <f t="shared" si="177"/>
        <v>2276</v>
      </c>
      <c r="E2277">
        <v>456</v>
      </c>
      <c r="F2277">
        <f t="shared" si="178"/>
        <v>9</v>
      </c>
      <c r="G2277" s="2" t="str">
        <f t="shared" si="179"/>
        <v>x</v>
      </c>
      <c r="H2277" t="s">
        <v>1521</v>
      </c>
      <c r="I2277">
        <v>67946</v>
      </c>
      <c r="J2277">
        <v>442</v>
      </c>
      <c r="K2277">
        <v>446</v>
      </c>
      <c r="L2277" t="s">
        <v>20</v>
      </c>
      <c r="M2277" t="s">
        <v>20</v>
      </c>
      <c r="N2277">
        <v>69</v>
      </c>
      <c r="O2277">
        <v>1714</v>
      </c>
      <c r="P2277">
        <v>10</v>
      </c>
      <c r="Q2277" t="s">
        <v>2294</v>
      </c>
      <c r="BI2277" s="1"/>
      <c r="BO2277" s="2"/>
    </row>
    <row r="2278" ht="15" customHeight="1">
      <c r="A2278" t="str">
        <f t="shared" si="175"/>
        <v>2019_12_485_1</v>
      </c>
      <c r="B2278" t="str">
        <f t="shared" si="176"/>
        <v>2019_12_62876</v>
      </c>
      <c r="C2278" s="1" t="s">
        <v>2240</v>
      </c>
      <c r="D2278">
        <f t="shared" si="177"/>
        <v>2277</v>
      </c>
      <c r="E2278">
        <v>485</v>
      </c>
      <c r="F2278">
        <f t="shared" si="178"/>
        <v>1</v>
      </c>
      <c r="G2278" s="2" t="str">
        <f t="shared" si="179"/>
        <v/>
      </c>
      <c r="H2278" t="s">
        <v>1521</v>
      </c>
      <c r="I2278">
        <v>62876</v>
      </c>
      <c r="J2278">
        <v>471</v>
      </c>
      <c r="K2278">
        <v>475</v>
      </c>
      <c r="L2278" t="s">
        <v>19</v>
      </c>
      <c r="M2278" t="s">
        <v>20</v>
      </c>
      <c r="N2278">
        <v>729</v>
      </c>
      <c r="O2278">
        <v>5167</v>
      </c>
      <c r="P2278">
        <v>19</v>
      </c>
      <c r="Q2278" t="s">
        <v>2295</v>
      </c>
      <c r="BI2278" s="1"/>
      <c r="BO2278" s="2"/>
    </row>
    <row r="2279" ht="15" customHeight="1">
      <c r="A2279" t="str">
        <f t="shared" si="175"/>
        <v>2019_12_485_2</v>
      </c>
      <c r="B2279" t="str">
        <f t="shared" si="176"/>
        <v>2019_12_64534</v>
      </c>
      <c r="C2279" s="1" t="s">
        <v>2240</v>
      </c>
      <c r="D2279">
        <f t="shared" si="177"/>
        <v>2278</v>
      </c>
      <c r="E2279">
        <v>485</v>
      </c>
      <c r="F2279">
        <f t="shared" si="178"/>
        <v>2</v>
      </c>
      <c r="G2279" s="2" t="str">
        <f t="shared" si="179"/>
        <v/>
      </c>
      <c r="H2279" t="s">
        <v>1521</v>
      </c>
      <c r="I2279">
        <v>64534</v>
      </c>
      <c r="J2279">
        <v>475</v>
      </c>
      <c r="K2279">
        <v>471</v>
      </c>
      <c r="L2279" t="s">
        <v>31</v>
      </c>
      <c r="M2279" t="s">
        <v>20</v>
      </c>
      <c r="N2279">
        <v>663</v>
      </c>
      <c r="O2279">
        <v>5167</v>
      </c>
      <c r="P2279">
        <v>19</v>
      </c>
      <c r="Q2279" t="s">
        <v>2296</v>
      </c>
      <c r="BI2279" s="1"/>
      <c r="BO2279" s="2"/>
    </row>
    <row r="2280" ht="15" customHeight="1">
      <c r="A2280" t="str">
        <f t="shared" si="175"/>
        <v>2019_12_485_3</v>
      </c>
      <c r="B2280" t="str">
        <f t="shared" si="176"/>
        <v>2019_12_64754</v>
      </c>
      <c r="C2280" s="1" t="s">
        <v>2240</v>
      </c>
      <c r="D2280">
        <f t="shared" si="177"/>
        <v>2279</v>
      </c>
      <c r="E2280">
        <v>485</v>
      </c>
      <c r="F2280">
        <f t="shared" si="178"/>
        <v>3</v>
      </c>
      <c r="G2280" s="2" t="str">
        <f t="shared" si="179"/>
        <v/>
      </c>
      <c r="H2280" t="s">
        <v>1521</v>
      </c>
      <c r="I2280">
        <v>64754</v>
      </c>
      <c r="J2280">
        <v>471</v>
      </c>
      <c r="K2280">
        <v>475</v>
      </c>
      <c r="L2280" t="s">
        <v>31</v>
      </c>
      <c r="M2280" t="s">
        <v>20</v>
      </c>
      <c r="N2280">
        <v>886</v>
      </c>
      <c r="O2280">
        <v>5167</v>
      </c>
      <c r="P2280">
        <v>19</v>
      </c>
      <c r="Q2280" t="s">
        <v>2297</v>
      </c>
      <c r="BI2280" s="1"/>
      <c r="BO2280" s="2"/>
    </row>
    <row r="2281" ht="15" customHeight="1">
      <c r="A2281" t="str">
        <f t="shared" si="175"/>
        <v>2019_12_485_4</v>
      </c>
      <c r="B2281" t="str">
        <f t="shared" si="176"/>
        <v>2019_12_65789</v>
      </c>
      <c r="C2281" s="1" t="s">
        <v>2240</v>
      </c>
      <c r="D2281">
        <f t="shared" si="177"/>
        <v>2280</v>
      </c>
      <c r="E2281">
        <v>485</v>
      </c>
      <c r="F2281">
        <f t="shared" si="178"/>
        <v>4</v>
      </c>
      <c r="G2281" s="2" t="str">
        <f t="shared" si="179"/>
        <v/>
      </c>
      <c r="H2281" t="s">
        <v>1521</v>
      </c>
      <c r="I2281">
        <v>65789</v>
      </c>
      <c r="J2281">
        <v>475</v>
      </c>
      <c r="K2281">
        <v>471</v>
      </c>
      <c r="L2281" t="s">
        <v>31</v>
      </c>
      <c r="M2281" t="s">
        <v>20</v>
      </c>
      <c r="N2281">
        <v>364</v>
      </c>
      <c r="O2281">
        <v>5167</v>
      </c>
      <c r="P2281">
        <v>19</v>
      </c>
      <c r="Q2281" t="s">
        <v>2298</v>
      </c>
      <c r="BI2281" s="1"/>
      <c r="BO2281" s="2"/>
    </row>
    <row r="2282" ht="15" customHeight="1">
      <c r="A2282" t="str">
        <f t="shared" si="175"/>
        <v>2019_12_485_5</v>
      </c>
      <c r="B2282" t="str">
        <f t="shared" si="176"/>
        <v>2019_12_65818</v>
      </c>
      <c r="C2282" s="1" t="s">
        <v>2240</v>
      </c>
      <c r="D2282">
        <f t="shared" si="177"/>
        <v>2281</v>
      </c>
      <c r="E2282">
        <v>485</v>
      </c>
      <c r="F2282">
        <f t="shared" si="178"/>
        <v>5</v>
      </c>
      <c r="G2282" s="2" t="str">
        <f t="shared" si="179"/>
        <v/>
      </c>
      <c r="H2282" t="s">
        <v>1521</v>
      </c>
      <c r="I2282">
        <v>65818</v>
      </c>
      <c r="J2282">
        <v>471</v>
      </c>
      <c r="K2282">
        <v>475</v>
      </c>
      <c r="L2282" t="s">
        <v>31</v>
      </c>
      <c r="M2282" t="s">
        <v>20</v>
      </c>
      <c r="N2282">
        <v>519</v>
      </c>
      <c r="O2282">
        <v>5167</v>
      </c>
      <c r="P2282">
        <v>19</v>
      </c>
      <c r="Q2282" t="s">
        <v>2299</v>
      </c>
      <c r="BI2282" s="1"/>
      <c r="BO2282" s="2"/>
    </row>
    <row r="2283" ht="15" customHeight="1">
      <c r="A2283" t="str">
        <f t="shared" si="175"/>
        <v>2019_12_485_6</v>
      </c>
      <c r="B2283" t="str">
        <f t="shared" si="176"/>
        <v>2019_12_66273</v>
      </c>
      <c r="C2283" s="1" t="s">
        <v>2240</v>
      </c>
      <c r="D2283">
        <f t="shared" si="177"/>
        <v>2282</v>
      </c>
      <c r="E2283">
        <v>485</v>
      </c>
      <c r="F2283">
        <f t="shared" si="178"/>
        <v>6</v>
      </c>
      <c r="G2283" s="2" t="str">
        <f t="shared" si="179"/>
        <v/>
      </c>
      <c r="H2283" t="s">
        <v>1521</v>
      </c>
      <c r="I2283">
        <v>66273</v>
      </c>
      <c r="J2283">
        <v>475</v>
      </c>
      <c r="K2283">
        <v>471</v>
      </c>
      <c r="L2283" t="s">
        <v>31</v>
      </c>
      <c r="M2283" t="s">
        <v>20</v>
      </c>
      <c r="N2283">
        <v>153</v>
      </c>
      <c r="O2283">
        <v>5167</v>
      </c>
      <c r="P2283">
        <v>19</v>
      </c>
      <c r="Q2283" t="s">
        <v>2300</v>
      </c>
      <c r="BI2283" s="1"/>
      <c r="BO2283" s="2"/>
    </row>
    <row r="2284" ht="15" customHeight="1">
      <c r="A2284" t="str">
        <f t="shared" si="175"/>
        <v>2019_12_485_7</v>
      </c>
      <c r="B2284" t="str">
        <f t="shared" si="176"/>
        <v>2019_12_66752</v>
      </c>
      <c r="C2284" s="1" t="s">
        <v>2240</v>
      </c>
      <c r="D2284">
        <f t="shared" si="177"/>
        <v>2283</v>
      </c>
      <c r="E2284">
        <v>485</v>
      </c>
      <c r="F2284">
        <f t="shared" si="178"/>
        <v>7</v>
      </c>
      <c r="G2284" s="2" t="str">
        <f t="shared" si="179"/>
        <v/>
      </c>
      <c r="H2284" t="s">
        <v>1521</v>
      </c>
      <c r="I2284">
        <v>66752</v>
      </c>
      <c r="J2284">
        <v>471</v>
      </c>
      <c r="K2284">
        <v>475</v>
      </c>
      <c r="L2284" t="s">
        <v>31</v>
      </c>
      <c r="M2284" t="s">
        <v>20</v>
      </c>
      <c r="N2284">
        <v>546</v>
      </c>
      <c r="O2284">
        <v>5167</v>
      </c>
      <c r="P2284">
        <v>19</v>
      </c>
      <c r="Q2284" t="s">
        <v>2301</v>
      </c>
      <c r="BI2284" s="1"/>
      <c r="BO2284" s="2"/>
    </row>
    <row r="2285" ht="15" customHeight="1">
      <c r="A2285" t="str">
        <f t="shared" si="175"/>
        <v>2019_12_485_8</v>
      </c>
      <c r="B2285" t="str">
        <f t="shared" si="176"/>
        <v>2019_12_66926</v>
      </c>
      <c r="C2285" s="1" t="s">
        <v>2240</v>
      </c>
      <c r="D2285">
        <f t="shared" si="177"/>
        <v>2284</v>
      </c>
      <c r="E2285">
        <v>485</v>
      </c>
      <c r="F2285">
        <f t="shared" si="178"/>
        <v>8</v>
      </c>
      <c r="G2285" s="2" t="str">
        <f t="shared" si="179"/>
        <v/>
      </c>
      <c r="H2285" t="s">
        <v>1521</v>
      </c>
      <c r="I2285">
        <v>66926</v>
      </c>
      <c r="J2285">
        <v>475</v>
      </c>
      <c r="K2285">
        <v>471</v>
      </c>
      <c r="L2285" t="s">
        <v>31</v>
      </c>
      <c r="M2285" t="s">
        <v>20</v>
      </c>
      <c r="N2285">
        <v>290</v>
      </c>
      <c r="O2285">
        <v>5167</v>
      </c>
      <c r="P2285">
        <v>19</v>
      </c>
      <c r="Q2285" t="s">
        <v>2302</v>
      </c>
      <c r="BI2285" s="1"/>
      <c r="BO2285" s="2"/>
    </row>
    <row r="2286" ht="15" customHeight="1">
      <c r="A2286" t="str">
        <f t="shared" si="175"/>
        <v>2019_12_485_9</v>
      </c>
      <c r="B2286" t="str">
        <f t="shared" si="176"/>
        <v>2019_12_66951</v>
      </c>
      <c r="C2286" s="1" t="s">
        <v>2240</v>
      </c>
      <c r="D2286">
        <f t="shared" si="177"/>
        <v>2285</v>
      </c>
      <c r="E2286">
        <v>485</v>
      </c>
      <c r="F2286">
        <f t="shared" si="178"/>
        <v>9</v>
      </c>
      <c r="G2286" s="2" t="str">
        <f t="shared" si="179"/>
        <v/>
      </c>
      <c r="H2286" t="s">
        <v>1521</v>
      </c>
      <c r="I2286">
        <v>66951</v>
      </c>
      <c r="J2286">
        <v>471</v>
      </c>
      <c r="K2286">
        <v>475</v>
      </c>
      <c r="L2286" t="s">
        <v>31</v>
      </c>
      <c r="M2286" t="s">
        <v>20</v>
      </c>
      <c r="N2286">
        <v>314</v>
      </c>
      <c r="O2286">
        <v>5167</v>
      </c>
      <c r="P2286">
        <v>19</v>
      </c>
      <c r="Q2286" t="s">
        <v>2303</v>
      </c>
      <c r="BI2286" s="1"/>
      <c r="BO2286" s="2"/>
    </row>
    <row r="2287" ht="15" customHeight="1">
      <c r="A2287" t="str">
        <f t="shared" si="175"/>
        <v>2019_12_485_10</v>
      </c>
      <c r="B2287" t="str">
        <f t="shared" si="176"/>
        <v>2019_12_67603</v>
      </c>
      <c r="C2287" s="1" t="s">
        <v>2240</v>
      </c>
      <c r="D2287">
        <f t="shared" si="177"/>
        <v>2286</v>
      </c>
      <c r="E2287">
        <v>485</v>
      </c>
      <c r="F2287">
        <f t="shared" si="178"/>
        <v>10</v>
      </c>
      <c r="G2287" s="2" t="str">
        <f t="shared" si="179"/>
        <v/>
      </c>
      <c r="H2287" t="s">
        <v>1521</v>
      </c>
      <c r="I2287">
        <v>67603</v>
      </c>
      <c r="J2287">
        <v>475</v>
      </c>
      <c r="K2287">
        <v>471</v>
      </c>
      <c r="L2287" t="s">
        <v>31</v>
      </c>
      <c r="M2287" t="s">
        <v>20</v>
      </c>
      <c r="N2287">
        <v>36</v>
      </c>
      <c r="O2287">
        <v>5167</v>
      </c>
      <c r="P2287">
        <v>19</v>
      </c>
      <c r="Q2287" t="s">
        <v>2304</v>
      </c>
      <c r="BI2287" s="1"/>
      <c r="BO2287" s="2"/>
    </row>
    <row r="2288" ht="15" customHeight="1">
      <c r="A2288" t="str">
        <f t="shared" si="175"/>
        <v>2019_12_485_11</v>
      </c>
      <c r="B2288" t="str">
        <f t="shared" si="176"/>
        <v>2019_12_67637</v>
      </c>
      <c r="C2288" s="1" t="s">
        <v>2240</v>
      </c>
      <c r="D2288">
        <f t="shared" si="177"/>
        <v>2287</v>
      </c>
      <c r="E2288">
        <v>485</v>
      </c>
      <c r="F2288">
        <f t="shared" si="178"/>
        <v>11</v>
      </c>
      <c r="G2288" s="2" t="str">
        <f t="shared" si="179"/>
        <v/>
      </c>
      <c r="H2288" t="s">
        <v>1521</v>
      </c>
      <c r="I2288">
        <v>67637</v>
      </c>
      <c r="J2288">
        <v>471</v>
      </c>
      <c r="K2288">
        <v>475</v>
      </c>
      <c r="L2288" t="s">
        <v>31</v>
      </c>
      <c r="M2288" t="s">
        <v>20</v>
      </c>
      <c r="N2288">
        <v>97</v>
      </c>
      <c r="O2288">
        <v>5167</v>
      </c>
      <c r="P2288">
        <v>19</v>
      </c>
      <c r="Q2288" t="s">
        <v>2305</v>
      </c>
      <c r="BI2288" s="1"/>
      <c r="BO2288" s="2"/>
    </row>
    <row r="2289" ht="15" customHeight="1">
      <c r="A2289" t="str">
        <f t="shared" si="175"/>
        <v>2019_12_485_12</v>
      </c>
      <c r="B2289" t="str">
        <f t="shared" si="176"/>
        <v>2019_12_67644</v>
      </c>
      <c r="C2289" s="1" t="s">
        <v>2240</v>
      </c>
      <c r="D2289">
        <f t="shared" si="177"/>
        <v>2288</v>
      </c>
      <c r="E2289">
        <v>485</v>
      </c>
      <c r="F2289">
        <f t="shared" si="178"/>
        <v>12</v>
      </c>
      <c r="G2289" s="2" t="str">
        <f t="shared" si="179"/>
        <v/>
      </c>
      <c r="H2289" t="s">
        <v>1521</v>
      </c>
      <c r="I2289">
        <v>67644</v>
      </c>
      <c r="J2289">
        <v>475</v>
      </c>
      <c r="K2289">
        <v>471</v>
      </c>
      <c r="L2289" t="s">
        <v>31</v>
      </c>
      <c r="M2289" t="s">
        <v>20</v>
      </c>
      <c r="N2289">
        <v>93</v>
      </c>
      <c r="O2289">
        <v>5167</v>
      </c>
      <c r="P2289">
        <v>19</v>
      </c>
      <c r="Q2289" t="s">
        <v>2306</v>
      </c>
      <c r="BI2289" s="1"/>
      <c r="BO2289" s="2"/>
    </row>
    <row r="2290" ht="15" customHeight="1">
      <c r="A2290" t="str">
        <f t="shared" si="175"/>
        <v>2019_12_485_13</v>
      </c>
      <c r="B2290" t="str">
        <f t="shared" si="176"/>
        <v>2019_12_67735</v>
      </c>
      <c r="C2290" s="1" t="s">
        <v>2240</v>
      </c>
      <c r="D2290">
        <f t="shared" si="177"/>
        <v>2289</v>
      </c>
      <c r="E2290">
        <v>485</v>
      </c>
      <c r="F2290">
        <f t="shared" si="178"/>
        <v>13</v>
      </c>
      <c r="G2290" s="2" t="str">
        <f t="shared" si="179"/>
        <v/>
      </c>
      <c r="H2290" t="s">
        <v>1521</v>
      </c>
      <c r="I2290">
        <v>67735</v>
      </c>
      <c r="J2290">
        <v>471</v>
      </c>
      <c r="K2290">
        <v>475</v>
      </c>
      <c r="L2290" t="s">
        <v>31</v>
      </c>
      <c r="M2290" t="s">
        <v>20</v>
      </c>
      <c r="N2290">
        <v>53</v>
      </c>
      <c r="O2290">
        <v>5167</v>
      </c>
      <c r="P2290">
        <v>19</v>
      </c>
      <c r="Q2290" t="s">
        <v>2307</v>
      </c>
      <c r="BI2290" s="1"/>
      <c r="BO2290" s="2"/>
    </row>
    <row r="2291" ht="15" customHeight="1">
      <c r="A2291" t="str">
        <f t="shared" si="175"/>
        <v>2019_12_485_14</v>
      </c>
      <c r="B2291" t="str">
        <f t="shared" si="176"/>
        <v>2019_12_67740</v>
      </c>
      <c r="C2291" s="1" t="s">
        <v>2240</v>
      </c>
      <c r="D2291">
        <f t="shared" si="177"/>
        <v>2290</v>
      </c>
      <c r="E2291">
        <v>485</v>
      </c>
      <c r="F2291">
        <f t="shared" si="178"/>
        <v>14</v>
      </c>
      <c r="G2291" s="2" t="str">
        <f t="shared" si="179"/>
        <v/>
      </c>
      <c r="H2291" t="s">
        <v>1521</v>
      </c>
      <c r="I2291">
        <v>67740</v>
      </c>
      <c r="J2291">
        <v>475</v>
      </c>
      <c r="K2291">
        <v>471</v>
      </c>
      <c r="L2291" t="s">
        <v>31</v>
      </c>
      <c r="M2291" t="s">
        <v>20</v>
      </c>
      <c r="N2291">
        <v>36</v>
      </c>
      <c r="O2291">
        <v>5167</v>
      </c>
      <c r="P2291">
        <v>19</v>
      </c>
      <c r="Q2291" t="s">
        <v>2308</v>
      </c>
      <c r="BI2291" s="1"/>
      <c r="BO2291" s="2"/>
    </row>
    <row r="2292" ht="15" customHeight="1">
      <c r="A2292" t="str">
        <f t="shared" si="175"/>
        <v>2019_12_485_15</v>
      </c>
      <c r="B2292" t="str">
        <f t="shared" si="176"/>
        <v>2019_12_67858</v>
      </c>
      <c r="C2292" s="1" t="s">
        <v>2240</v>
      </c>
      <c r="D2292">
        <f t="shared" si="177"/>
        <v>2291</v>
      </c>
      <c r="E2292">
        <v>485</v>
      </c>
      <c r="F2292">
        <f t="shared" si="178"/>
        <v>15</v>
      </c>
      <c r="G2292" s="2" t="str">
        <f t="shared" si="179"/>
        <v/>
      </c>
      <c r="H2292" t="s">
        <v>1521</v>
      </c>
      <c r="I2292">
        <v>67858</v>
      </c>
      <c r="J2292">
        <v>471</v>
      </c>
      <c r="K2292">
        <v>475</v>
      </c>
      <c r="L2292" t="s">
        <v>31</v>
      </c>
      <c r="M2292" t="s">
        <v>20</v>
      </c>
      <c r="N2292">
        <v>128</v>
      </c>
      <c r="O2292">
        <v>5167</v>
      </c>
      <c r="P2292">
        <v>19</v>
      </c>
      <c r="Q2292" t="s">
        <v>2309</v>
      </c>
      <c r="BI2292" s="1"/>
      <c r="BO2292" s="2"/>
    </row>
    <row r="2293" ht="15" customHeight="1">
      <c r="A2293" t="str">
        <f t="shared" si="175"/>
        <v>2019_12_485_16</v>
      </c>
      <c r="B2293" t="str">
        <f t="shared" si="176"/>
        <v>2019_12_67892</v>
      </c>
      <c r="C2293" s="1" t="s">
        <v>2240</v>
      </c>
      <c r="D2293">
        <f t="shared" si="177"/>
        <v>2292</v>
      </c>
      <c r="E2293">
        <v>485</v>
      </c>
      <c r="F2293">
        <f t="shared" si="178"/>
        <v>16</v>
      </c>
      <c r="G2293" s="2" t="str">
        <f t="shared" si="179"/>
        <v/>
      </c>
      <c r="H2293" t="s">
        <v>1521</v>
      </c>
      <c r="I2293">
        <v>67892</v>
      </c>
      <c r="J2293">
        <v>475</v>
      </c>
      <c r="K2293">
        <v>471</v>
      </c>
      <c r="L2293" t="s">
        <v>31</v>
      </c>
      <c r="M2293" t="s">
        <v>20</v>
      </c>
      <c r="N2293">
        <v>27</v>
      </c>
      <c r="O2293">
        <v>5167</v>
      </c>
      <c r="P2293">
        <v>19</v>
      </c>
      <c r="Q2293" t="s">
        <v>2310</v>
      </c>
      <c r="BI2293" s="1"/>
      <c r="BO2293" s="2"/>
    </row>
    <row r="2294" ht="15" customHeight="1">
      <c r="A2294" t="str">
        <f t="shared" si="175"/>
        <v>2019_12_485_17</v>
      </c>
      <c r="B2294" t="str">
        <f t="shared" si="176"/>
        <v>2019_12_67906</v>
      </c>
      <c r="C2294" s="1" t="s">
        <v>2240</v>
      </c>
      <c r="D2294">
        <f t="shared" si="177"/>
        <v>2293</v>
      </c>
      <c r="E2294">
        <v>485</v>
      </c>
      <c r="F2294">
        <f t="shared" si="178"/>
        <v>17</v>
      </c>
      <c r="G2294" s="2" t="str">
        <f t="shared" si="179"/>
        <v/>
      </c>
      <c r="H2294" t="s">
        <v>1521</v>
      </c>
      <c r="I2294">
        <v>67906</v>
      </c>
      <c r="J2294">
        <v>471</v>
      </c>
      <c r="K2294">
        <v>475</v>
      </c>
      <c r="L2294" t="s">
        <v>31</v>
      </c>
      <c r="M2294" t="s">
        <v>20</v>
      </c>
      <c r="N2294">
        <v>156</v>
      </c>
      <c r="O2294">
        <v>5167</v>
      </c>
      <c r="P2294">
        <v>19</v>
      </c>
      <c r="Q2294" t="s">
        <v>2311</v>
      </c>
      <c r="BI2294" s="1"/>
      <c r="BO2294" s="2"/>
    </row>
    <row r="2295" ht="15" customHeight="1">
      <c r="A2295" t="str">
        <f t="shared" si="175"/>
        <v>2019_12_485_18</v>
      </c>
      <c r="B2295" t="str">
        <f t="shared" si="176"/>
        <v>2019_12_67927</v>
      </c>
      <c r="C2295" s="1" t="s">
        <v>2240</v>
      </c>
      <c r="D2295">
        <f t="shared" si="177"/>
        <v>2294</v>
      </c>
      <c r="E2295">
        <v>485</v>
      </c>
      <c r="F2295">
        <f t="shared" si="178"/>
        <v>18</v>
      </c>
      <c r="G2295" s="2" t="str">
        <f t="shared" si="179"/>
        <v>x</v>
      </c>
      <c r="H2295" t="s">
        <v>1521</v>
      </c>
      <c r="I2295">
        <v>67927</v>
      </c>
      <c r="J2295">
        <v>475</v>
      </c>
      <c r="K2295">
        <v>471</v>
      </c>
      <c r="L2295" t="s">
        <v>20</v>
      </c>
      <c r="M2295" t="s">
        <v>20</v>
      </c>
      <c r="N2295">
        <v>56</v>
      </c>
      <c r="O2295">
        <v>5167</v>
      </c>
      <c r="P2295">
        <v>19</v>
      </c>
      <c r="Q2295" t="s">
        <v>2312</v>
      </c>
      <c r="BI2295" s="1"/>
      <c r="BO2295" s="2"/>
    </row>
    <row r="2296" ht="15" customHeight="1">
      <c r="A2296" t="str">
        <f t="shared" si="175"/>
        <v>2019_12_514_1</v>
      </c>
      <c r="B2296" t="str">
        <f t="shared" si="176"/>
        <v>2019_12_64353</v>
      </c>
      <c r="C2296" s="1" t="s">
        <v>2240</v>
      </c>
      <c r="D2296">
        <f t="shared" si="177"/>
        <v>2295</v>
      </c>
      <c r="E2296">
        <v>514</v>
      </c>
      <c r="F2296">
        <f t="shared" si="178"/>
        <v>1</v>
      </c>
      <c r="G2296" s="2" t="str">
        <f t="shared" si="179"/>
        <v/>
      </c>
      <c r="H2296" t="s">
        <v>1521</v>
      </c>
      <c r="I2296">
        <v>64353</v>
      </c>
      <c r="J2296">
        <v>500</v>
      </c>
      <c r="K2296">
        <v>504</v>
      </c>
      <c r="L2296" t="s">
        <v>19</v>
      </c>
      <c r="M2296" t="s">
        <v>20</v>
      </c>
      <c r="N2296">
        <v>89</v>
      </c>
      <c r="O2296">
        <v>2398</v>
      </c>
      <c r="P2296">
        <v>13</v>
      </c>
      <c r="Q2296" t="s">
        <v>2313</v>
      </c>
      <c r="BI2296" s="1"/>
      <c r="BO2296" s="2"/>
    </row>
    <row r="2297" ht="15" customHeight="1">
      <c r="A2297" t="str">
        <f t="shared" si="175"/>
        <v>2019_12_514_2</v>
      </c>
      <c r="B2297" t="str">
        <f t="shared" si="176"/>
        <v>2019_12_64490</v>
      </c>
      <c r="C2297" s="1" t="s">
        <v>2240</v>
      </c>
      <c r="D2297">
        <f t="shared" si="177"/>
        <v>2296</v>
      </c>
      <c r="E2297">
        <v>514</v>
      </c>
      <c r="F2297">
        <f t="shared" si="178"/>
        <v>2</v>
      </c>
      <c r="G2297" s="2" t="str">
        <f t="shared" si="179"/>
        <v/>
      </c>
      <c r="H2297" t="s">
        <v>1521</v>
      </c>
      <c r="I2297">
        <v>64490</v>
      </c>
      <c r="J2297">
        <v>504</v>
      </c>
      <c r="K2297">
        <v>500</v>
      </c>
      <c r="L2297" t="s">
        <v>31</v>
      </c>
      <c r="M2297" t="s">
        <v>20</v>
      </c>
      <c r="N2297">
        <v>315</v>
      </c>
      <c r="O2297">
        <v>2398</v>
      </c>
      <c r="P2297">
        <v>13</v>
      </c>
      <c r="Q2297" t="s">
        <v>2314</v>
      </c>
      <c r="BI2297" s="1"/>
      <c r="BO2297" s="2"/>
    </row>
    <row r="2298" ht="15" customHeight="1">
      <c r="A2298" t="str">
        <f t="shared" si="175"/>
        <v>2019_12_514_3</v>
      </c>
      <c r="B2298" t="str">
        <f t="shared" si="176"/>
        <v>2019_12_64520</v>
      </c>
      <c r="C2298" s="1" t="s">
        <v>2240</v>
      </c>
      <c r="D2298">
        <f t="shared" si="177"/>
        <v>2297</v>
      </c>
      <c r="E2298">
        <v>514</v>
      </c>
      <c r="F2298">
        <f t="shared" si="178"/>
        <v>3</v>
      </c>
      <c r="G2298" s="2" t="str">
        <f t="shared" si="179"/>
        <v/>
      </c>
      <c r="H2298" t="s">
        <v>1521</v>
      </c>
      <c r="I2298">
        <v>64520</v>
      </c>
      <c r="J2298">
        <v>500</v>
      </c>
      <c r="K2298">
        <v>504</v>
      </c>
      <c r="L2298" t="s">
        <v>31</v>
      </c>
      <c r="M2298" t="s">
        <v>20</v>
      </c>
      <c r="N2298">
        <v>435</v>
      </c>
      <c r="O2298">
        <v>2398</v>
      </c>
      <c r="P2298">
        <v>13</v>
      </c>
      <c r="Q2298" t="s">
        <v>2315</v>
      </c>
      <c r="BI2298" s="1"/>
      <c r="BO2298" s="2"/>
    </row>
    <row r="2299" ht="15" customHeight="1">
      <c r="A2299" t="str">
        <f t="shared" si="175"/>
        <v>2019_12_514_4</v>
      </c>
      <c r="B2299" t="str">
        <f t="shared" si="176"/>
        <v>2019_12_65363</v>
      </c>
      <c r="C2299" s="1" t="s">
        <v>2240</v>
      </c>
      <c r="D2299">
        <f t="shared" si="177"/>
        <v>2298</v>
      </c>
      <c r="E2299">
        <v>514</v>
      </c>
      <c r="F2299">
        <f t="shared" si="178"/>
        <v>4</v>
      </c>
      <c r="G2299" s="2" t="str">
        <f t="shared" si="179"/>
        <v/>
      </c>
      <c r="H2299" t="s">
        <v>1521</v>
      </c>
      <c r="I2299">
        <v>65363</v>
      </c>
      <c r="J2299">
        <v>504</v>
      </c>
      <c r="K2299">
        <v>500</v>
      </c>
      <c r="L2299" t="s">
        <v>31</v>
      </c>
      <c r="M2299" t="s">
        <v>20</v>
      </c>
      <c r="N2299">
        <v>472</v>
      </c>
      <c r="O2299">
        <v>2398</v>
      </c>
      <c r="P2299">
        <v>13</v>
      </c>
      <c r="Q2299" t="s">
        <v>2316</v>
      </c>
      <c r="BI2299" s="1"/>
      <c r="BO2299" s="2"/>
    </row>
    <row r="2300" ht="15" customHeight="1">
      <c r="A2300" t="str">
        <f t="shared" si="175"/>
        <v>2019_12_514_5</v>
      </c>
      <c r="B2300" t="str">
        <f t="shared" si="176"/>
        <v>2019_12_65383</v>
      </c>
      <c r="C2300" s="1" t="s">
        <v>2240</v>
      </c>
      <c r="D2300">
        <f t="shared" si="177"/>
        <v>2299</v>
      </c>
      <c r="E2300">
        <v>514</v>
      </c>
      <c r="F2300">
        <f t="shared" si="178"/>
        <v>5</v>
      </c>
      <c r="G2300" s="2" t="str">
        <f t="shared" si="179"/>
        <v/>
      </c>
      <c r="H2300" t="s">
        <v>1521</v>
      </c>
      <c r="I2300">
        <v>65383</v>
      </c>
      <c r="J2300">
        <v>500</v>
      </c>
      <c r="K2300">
        <v>504</v>
      </c>
      <c r="L2300" t="s">
        <v>31</v>
      </c>
      <c r="M2300" t="s">
        <v>20</v>
      </c>
      <c r="N2300">
        <v>230</v>
      </c>
      <c r="O2300">
        <v>2398</v>
      </c>
      <c r="P2300">
        <v>13</v>
      </c>
      <c r="Q2300" t="s">
        <v>2317</v>
      </c>
      <c r="BI2300" s="1"/>
      <c r="BO2300" s="2"/>
    </row>
    <row r="2301" ht="15" customHeight="1">
      <c r="A2301" t="str">
        <f t="shared" si="175"/>
        <v>2019_12_514_6</v>
      </c>
      <c r="B2301" t="str">
        <f t="shared" si="176"/>
        <v>2019_12_65544</v>
      </c>
      <c r="C2301" s="1" t="s">
        <v>2240</v>
      </c>
      <c r="D2301">
        <f t="shared" si="177"/>
        <v>2300</v>
      </c>
      <c r="E2301">
        <v>514</v>
      </c>
      <c r="F2301">
        <f t="shared" si="178"/>
        <v>6</v>
      </c>
      <c r="G2301" s="2" t="str">
        <f t="shared" si="179"/>
        <v/>
      </c>
      <c r="H2301" t="s">
        <v>1521</v>
      </c>
      <c r="I2301">
        <v>65544</v>
      </c>
      <c r="J2301">
        <v>504</v>
      </c>
      <c r="K2301">
        <v>500</v>
      </c>
      <c r="L2301" t="s">
        <v>31</v>
      </c>
      <c r="M2301" t="s">
        <v>20</v>
      </c>
      <c r="N2301">
        <v>60</v>
      </c>
      <c r="O2301">
        <v>2398</v>
      </c>
      <c r="P2301">
        <v>13</v>
      </c>
      <c r="Q2301" t="s">
        <v>2318</v>
      </c>
      <c r="BI2301" s="1"/>
      <c r="BO2301" s="2"/>
    </row>
    <row r="2302" ht="15" customHeight="1">
      <c r="A2302" t="str">
        <f t="shared" si="175"/>
        <v>2019_12_514_7</v>
      </c>
      <c r="B2302" t="str">
        <f t="shared" si="176"/>
        <v>2019_12_65704</v>
      </c>
      <c r="C2302" s="1" t="s">
        <v>2240</v>
      </c>
      <c r="D2302">
        <f t="shared" si="177"/>
        <v>2301</v>
      </c>
      <c r="E2302">
        <v>514</v>
      </c>
      <c r="F2302">
        <f t="shared" si="178"/>
        <v>7</v>
      </c>
      <c r="G2302" s="2" t="str">
        <f t="shared" si="179"/>
        <v/>
      </c>
      <c r="H2302" t="s">
        <v>1521</v>
      </c>
      <c r="I2302">
        <v>65704</v>
      </c>
      <c r="J2302">
        <v>500</v>
      </c>
      <c r="K2302">
        <v>504</v>
      </c>
      <c r="L2302" t="s">
        <v>31</v>
      </c>
      <c r="M2302" t="s">
        <v>20</v>
      </c>
      <c r="N2302">
        <v>246</v>
      </c>
      <c r="O2302">
        <v>2398</v>
      </c>
      <c r="P2302">
        <v>13</v>
      </c>
      <c r="Q2302" t="s">
        <v>2319</v>
      </c>
      <c r="BI2302" s="1"/>
      <c r="BO2302" s="2"/>
    </row>
    <row r="2303" ht="15" customHeight="1">
      <c r="A2303" t="str">
        <f t="shared" si="175"/>
        <v>2019_12_514_8</v>
      </c>
      <c r="B2303" t="str">
        <f t="shared" si="176"/>
        <v>2019_12_66060</v>
      </c>
      <c r="C2303" s="1" t="s">
        <v>2240</v>
      </c>
      <c r="D2303">
        <f t="shared" si="177"/>
        <v>2302</v>
      </c>
      <c r="E2303">
        <v>514</v>
      </c>
      <c r="F2303">
        <f t="shared" si="178"/>
        <v>8</v>
      </c>
      <c r="G2303" s="2" t="str">
        <f t="shared" si="179"/>
        <v/>
      </c>
      <c r="H2303" t="s">
        <v>1521</v>
      </c>
      <c r="I2303">
        <v>66060</v>
      </c>
      <c r="J2303">
        <v>504</v>
      </c>
      <c r="K2303">
        <v>500</v>
      </c>
      <c r="L2303" t="s">
        <v>31</v>
      </c>
      <c r="M2303" t="s">
        <v>20</v>
      </c>
      <c r="N2303">
        <v>156</v>
      </c>
      <c r="O2303">
        <v>2398</v>
      </c>
      <c r="P2303">
        <v>13</v>
      </c>
      <c r="Q2303" t="s">
        <v>2320</v>
      </c>
      <c r="BI2303" s="1"/>
      <c r="BO2303" s="2"/>
    </row>
    <row r="2304" ht="15" customHeight="1">
      <c r="A2304" t="str">
        <f t="shared" si="175"/>
        <v>2019_12_514_9</v>
      </c>
      <c r="B2304" t="str">
        <f t="shared" si="176"/>
        <v>2019_12_66168</v>
      </c>
      <c r="C2304" s="1" t="s">
        <v>2240</v>
      </c>
      <c r="D2304">
        <f t="shared" si="177"/>
        <v>2303</v>
      </c>
      <c r="E2304">
        <v>514</v>
      </c>
      <c r="F2304">
        <f t="shared" si="178"/>
        <v>9</v>
      </c>
      <c r="G2304" s="2" t="str">
        <f t="shared" si="179"/>
        <v/>
      </c>
      <c r="H2304" t="s">
        <v>1521</v>
      </c>
      <c r="I2304">
        <v>66168</v>
      </c>
      <c r="J2304">
        <v>500</v>
      </c>
      <c r="K2304">
        <v>504</v>
      </c>
      <c r="L2304" t="s">
        <v>31</v>
      </c>
      <c r="M2304" t="s">
        <v>20</v>
      </c>
      <c r="N2304">
        <v>283</v>
      </c>
      <c r="O2304">
        <v>2398</v>
      </c>
      <c r="P2304">
        <v>13</v>
      </c>
      <c r="Q2304" t="s">
        <v>2321</v>
      </c>
      <c r="BI2304" s="1"/>
      <c r="BO2304" s="2"/>
    </row>
    <row r="2305" ht="15" customHeight="1">
      <c r="A2305" t="str">
        <f t="shared" si="175"/>
        <v>2019_12_514_10</v>
      </c>
      <c r="B2305" t="str">
        <f t="shared" si="176"/>
        <v>2019_12_66240</v>
      </c>
      <c r="C2305" s="1" t="s">
        <v>2240</v>
      </c>
      <c r="D2305">
        <f t="shared" si="177"/>
        <v>2304</v>
      </c>
      <c r="E2305">
        <v>514</v>
      </c>
      <c r="F2305">
        <f t="shared" si="178"/>
        <v>10</v>
      </c>
      <c r="G2305" s="2" t="str">
        <f t="shared" si="179"/>
        <v/>
      </c>
      <c r="H2305" t="s">
        <v>1521</v>
      </c>
      <c r="I2305">
        <v>66240</v>
      </c>
      <c r="J2305">
        <v>504</v>
      </c>
      <c r="K2305">
        <v>500</v>
      </c>
      <c r="L2305" t="s">
        <v>31</v>
      </c>
      <c r="M2305" t="s">
        <v>20</v>
      </c>
      <c r="N2305">
        <v>30</v>
      </c>
      <c r="O2305">
        <v>2398</v>
      </c>
      <c r="P2305">
        <v>13</v>
      </c>
      <c r="Q2305" t="s">
        <v>2322</v>
      </c>
      <c r="BI2305" s="1"/>
      <c r="BO2305" s="2"/>
    </row>
    <row r="2306" ht="15" customHeight="1">
      <c r="A2306" t="str">
        <f t="shared" ref="A2306:A2369" si="180">CONCATENATE($C2306,"_",$E2306,"_",$F2306)</f>
        <v>2019_12_514_11</v>
      </c>
      <c r="B2306" t="str">
        <f t="shared" ref="B2306:B2369" si="181">CONCATENATE($C2306,"_",$I2306)</f>
        <v>2019_12_66244</v>
      </c>
      <c r="C2306" s="1" t="s">
        <v>2240</v>
      </c>
      <c r="D2306">
        <f t="shared" ref="D2306:D2369" si="182">IF(ISNUMBER($D2305),$D2305+1,1)</f>
        <v>2305</v>
      </c>
      <c r="E2306">
        <v>514</v>
      </c>
      <c r="F2306">
        <f t="shared" ref="F2306:F2369" si="183">IF($E2306="","",IF($E2306=$E2305,$F2305+1,1))</f>
        <v>11</v>
      </c>
      <c r="G2306" s="2" t="str">
        <f t="shared" ref="G2306:G2369" si="184">IF($E2307=$E2306,"","x")</f>
        <v/>
      </c>
      <c r="H2306" t="s">
        <v>1521</v>
      </c>
      <c r="I2306">
        <v>66244</v>
      </c>
      <c r="J2306">
        <v>500</v>
      </c>
      <c r="K2306">
        <v>504</v>
      </c>
      <c r="L2306" t="s">
        <v>31</v>
      </c>
      <c r="M2306" t="s">
        <v>20</v>
      </c>
      <c r="N2306">
        <v>55</v>
      </c>
      <c r="O2306">
        <v>2398</v>
      </c>
      <c r="P2306">
        <v>13</v>
      </c>
      <c r="Q2306" t="s">
        <v>2323</v>
      </c>
      <c r="BI2306" s="1"/>
      <c r="BO2306" s="2"/>
    </row>
    <row r="2307" ht="15" customHeight="1">
      <c r="A2307" t="str">
        <f t="shared" si="180"/>
        <v>2019_12_514_12</v>
      </c>
      <c r="B2307" t="str">
        <f t="shared" si="181"/>
        <v>2019_12_66247</v>
      </c>
      <c r="C2307" s="1" t="s">
        <v>2240</v>
      </c>
      <c r="D2307">
        <f t="shared" si="182"/>
        <v>2306</v>
      </c>
      <c r="E2307">
        <v>514</v>
      </c>
      <c r="F2307">
        <f t="shared" si="183"/>
        <v>12</v>
      </c>
      <c r="G2307" s="2" t="str">
        <f t="shared" si="184"/>
        <v>x</v>
      </c>
      <c r="H2307" t="s">
        <v>1521</v>
      </c>
      <c r="I2307">
        <v>66247</v>
      </c>
      <c r="J2307">
        <v>504</v>
      </c>
      <c r="K2307">
        <v>500</v>
      </c>
      <c r="L2307" t="s">
        <v>20</v>
      </c>
      <c r="M2307" t="s">
        <v>20</v>
      </c>
      <c r="N2307">
        <v>6</v>
      </c>
      <c r="O2307">
        <v>2398</v>
      </c>
      <c r="P2307">
        <v>13</v>
      </c>
      <c r="Q2307" t="s">
        <v>2324</v>
      </c>
      <c r="BI2307" s="1"/>
      <c r="BO2307" s="2"/>
    </row>
    <row r="2308" ht="15" customHeight="1">
      <c r="A2308" t="str">
        <f t="shared" si="180"/>
        <v>2019_12_543_1</v>
      </c>
      <c r="B2308" t="str">
        <f t="shared" si="181"/>
        <v>2019_12_62543</v>
      </c>
      <c r="C2308" s="1" t="s">
        <v>2240</v>
      </c>
      <c r="D2308">
        <f t="shared" si="182"/>
        <v>2307</v>
      </c>
      <c r="E2308">
        <v>543</v>
      </c>
      <c r="F2308">
        <f t="shared" si="183"/>
        <v>1</v>
      </c>
      <c r="G2308" s="2" t="str">
        <f t="shared" si="184"/>
        <v/>
      </c>
      <c r="H2308" t="s">
        <v>1521</v>
      </c>
      <c r="I2308">
        <v>62543</v>
      </c>
      <c r="J2308">
        <v>529</v>
      </c>
      <c r="K2308">
        <v>533</v>
      </c>
      <c r="L2308" t="s">
        <v>19</v>
      </c>
      <c r="M2308" t="s">
        <v>20</v>
      </c>
      <c r="N2308">
        <v>603</v>
      </c>
      <c r="O2308">
        <v>3241</v>
      </c>
      <c r="P2308">
        <v>9</v>
      </c>
      <c r="Q2308" t="s">
        <v>2325</v>
      </c>
      <c r="BI2308" s="1"/>
      <c r="BO2308" s="2"/>
    </row>
    <row r="2309" ht="15" customHeight="1">
      <c r="A2309" t="str">
        <f t="shared" si="180"/>
        <v>2019_12_543_2</v>
      </c>
      <c r="B2309" t="str">
        <f t="shared" si="181"/>
        <v>2019_12_63089</v>
      </c>
      <c r="C2309" s="1" t="s">
        <v>2240</v>
      </c>
      <c r="D2309">
        <f t="shared" si="182"/>
        <v>2308</v>
      </c>
      <c r="E2309">
        <v>543</v>
      </c>
      <c r="F2309">
        <f t="shared" si="183"/>
        <v>2</v>
      </c>
      <c r="G2309" s="2" t="str">
        <f t="shared" si="184"/>
        <v/>
      </c>
      <c r="H2309" t="s">
        <v>1521</v>
      </c>
      <c r="I2309">
        <v>63089</v>
      </c>
      <c r="J2309">
        <v>533</v>
      </c>
      <c r="K2309">
        <v>529</v>
      </c>
      <c r="L2309" t="s">
        <v>31</v>
      </c>
      <c r="M2309" t="s">
        <v>20</v>
      </c>
      <c r="N2309">
        <v>550</v>
      </c>
      <c r="O2309">
        <v>3241</v>
      </c>
      <c r="P2309">
        <v>9</v>
      </c>
      <c r="Q2309" t="s">
        <v>2326</v>
      </c>
      <c r="BI2309" s="1"/>
      <c r="BO2309" s="2"/>
    </row>
    <row r="2310" ht="15" customHeight="1">
      <c r="A2310" t="str">
        <f t="shared" si="180"/>
        <v>2019_12_543_3</v>
      </c>
      <c r="B2310" t="str">
        <f t="shared" si="181"/>
        <v>2019_12_64660</v>
      </c>
      <c r="C2310" s="1" t="s">
        <v>2240</v>
      </c>
      <c r="D2310">
        <f t="shared" si="182"/>
        <v>2309</v>
      </c>
      <c r="E2310">
        <v>543</v>
      </c>
      <c r="F2310">
        <f t="shared" si="183"/>
        <v>3</v>
      </c>
      <c r="G2310" s="2" t="str">
        <f t="shared" si="184"/>
        <v/>
      </c>
      <c r="H2310" t="s">
        <v>1521</v>
      </c>
      <c r="I2310">
        <v>64660</v>
      </c>
      <c r="J2310">
        <v>529</v>
      </c>
      <c r="K2310">
        <v>533</v>
      </c>
      <c r="L2310" t="s">
        <v>31</v>
      </c>
      <c r="M2310" t="s">
        <v>20</v>
      </c>
      <c r="N2310">
        <v>1181</v>
      </c>
      <c r="O2310">
        <v>3241</v>
      </c>
      <c r="P2310">
        <v>9</v>
      </c>
      <c r="Q2310" t="s">
        <v>2327</v>
      </c>
      <c r="BI2310" s="1"/>
      <c r="BO2310" s="2"/>
    </row>
    <row r="2311" ht="15" customHeight="1">
      <c r="A2311" t="str">
        <f t="shared" si="180"/>
        <v>2019_12_543_4</v>
      </c>
      <c r="B2311" t="str">
        <f t="shared" si="181"/>
        <v>2019_12_65894</v>
      </c>
      <c r="C2311" s="1" t="s">
        <v>2240</v>
      </c>
      <c r="D2311">
        <f t="shared" si="182"/>
        <v>2310</v>
      </c>
      <c r="E2311">
        <v>543</v>
      </c>
      <c r="F2311">
        <f t="shared" si="183"/>
        <v>4</v>
      </c>
      <c r="G2311" s="2" t="str">
        <f t="shared" si="184"/>
        <v/>
      </c>
      <c r="H2311" t="s">
        <v>1521</v>
      </c>
      <c r="I2311">
        <v>65894</v>
      </c>
      <c r="J2311">
        <v>533</v>
      </c>
      <c r="K2311">
        <v>529</v>
      </c>
      <c r="L2311" t="s">
        <v>31</v>
      </c>
      <c r="M2311" t="s">
        <v>20</v>
      </c>
      <c r="N2311">
        <v>200</v>
      </c>
      <c r="O2311">
        <v>3241</v>
      </c>
      <c r="P2311">
        <v>9</v>
      </c>
      <c r="Q2311" t="s">
        <v>2328</v>
      </c>
      <c r="BI2311" s="1"/>
      <c r="BO2311" s="2"/>
    </row>
    <row r="2312" ht="15" customHeight="1">
      <c r="A2312" t="str">
        <f t="shared" si="180"/>
        <v>2019_12_543_5</v>
      </c>
      <c r="B2312" t="str">
        <f t="shared" si="181"/>
        <v>2019_12_66638</v>
      </c>
      <c r="C2312" s="1" t="s">
        <v>2240</v>
      </c>
      <c r="D2312">
        <f t="shared" si="182"/>
        <v>2311</v>
      </c>
      <c r="E2312">
        <v>543</v>
      </c>
      <c r="F2312">
        <f t="shared" si="183"/>
        <v>5</v>
      </c>
      <c r="G2312" s="2" t="str">
        <f t="shared" si="184"/>
        <v/>
      </c>
      <c r="H2312" t="s">
        <v>1521</v>
      </c>
      <c r="I2312">
        <v>66638</v>
      </c>
      <c r="J2312">
        <v>529</v>
      </c>
      <c r="K2312">
        <v>533</v>
      </c>
      <c r="L2312" t="s">
        <v>31</v>
      </c>
      <c r="M2312" t="s">
        <v>20</v>
      </c>
      <c r="N2312">
        <v>179</v>
      </c>
      <c r="O2312">
        <v>3241</v>
      </c>
      <c r="P2312">
        <v>9</v>
      </c>
      <c r="Q2312" t="s">
        <v>2329</v>
      </c>
      <c r="BI2312" s="1"/>
      <c r="BO2312" s="2"/>
    </row>
    <row r="2313" ht="15" customHeight="1">
      <c r="A2313" t="str">
        <f t="shared" si="180"/>
        <v>2019_12_543_6</v>
      </c>
      <c r="B2313" t="str">
        <f t="shared" si="181"/>
        <v>2019_12_66692</v>
      </c>
      <c r="C2313" s="1" t="s">
        <v>2240</v>
      </c>
      <c r="D2313">
        <f t="shared" si="182"/>
        <v>2312</v>
      </c>
      <c r="E2313">
        <v>543</v>
      </c>
      <c r="F2313">
        <f t="shared" si="183"/>
        <v>6</v>
      </c>
      <c r="G2313" s="2" t="str">
        <f t="shared" si="184"/>
        <v/>
      </c>
      <c r="H2313" t="s">
        <v>1521</v>
      </c>
      <c r="I2313">
        <v>66692</v>
      </c>
      <c r="J2313">
        <v>533</v>
      </c>
      <c r="K2313">
        <v>529</v>
      </c>
      <c r="L2313" t="s">
        <v>31</v>
      </c>
      <c r="M2313" t="s">
        <v>20</v>
      </c>
      <c r="N2313">
        <v>101</v>
      </c>
      <c r="O2313">
        <v>3241</v>
      </c>
      <c r="P2313">
        <v>9</v>
      </c>
      <c r="Q2313" t="s">
        <v>2330</v>
      </c>
      <c r="BI2313" s="1"/>
      <c r="BO2313" s="2"/>
    </row>
    <row r="2314" ht="15" customHeight="1">
      <c r="A2314" t="str">
        <f t="shared" si="180"/>
        <v>2019_12_543_7</v>
      </c>
      <c r="B2314" t="str">
        <f t="shared" si="181"/>
        <v>2019_12_66952</v>
      </c>
      <c r="C2314" s="1" t="s">
        <v>2240</v>
      </c>
      <c r="D2314">
        <f t="shared" si="182"/>
        <v>2313</v>
      </c>
      <c r="E2314">
        <v>543</v>
      </c>
      <c r="F2314">
        <f t="shared" si="183"/>
        <v>7</v>
      </c>
      <c r="G2314" s="2" t="str">
        <f t="shared" si="184"/>
        <v/>
      </c>
      <c r="H2314" t="s">
        <v>1521</v>
      </c>
      <c r="I2314">
        <v>66952</v>
      </c>
      <c r="J2314">
        <v>529</v>
      </c>
      <c r="K2314">
        <v>533</v>
      </c>
      <c r="L2314" t="s">
        <v>31</v>
      </c>
      <c r="M2314" t="s">
        <v>20</v>
      </c>
      <c r="N2314">
        <v>190</v>
      </c>
      <c r="O2314">
        <v>3241</v>
      </c>
      <c r="P2314">
        <v>9</v>
      </c>
      <c r="Q2314" t="s">
        <v>2331</v>
      </c>
      <c r="BI2314" s="1"/>
      <c r="BO2314" s="2"/>
    </row>
    <row r="2315" ht="15" customHeight="1">
      <c r="A2315" t="str">
        <f t="shared" si="180"/>
        <v>2019_12_543_8</v>
      </c>
      <c r="B2315" t="str">
        <f t="shared" si="181"/>
        <v>2019_12_67539</v>
      </c>
      <c r="C2315" s="1" t="s">
        <v>2240</v>
      </c>
      <c r="D2315">
        <f t="shared" si="182"/>
        <v>2314</v>
      </c>
      <c r="E2315">
        <v>543</v>
      </c>
      <c r="F2315">
        <f t="shared" si="183"/>
        <v>8</v>
      </c>
      <c r="G2315" s="2" t="str">
        <f t="shared" si="184"/>
        <v>x</v>
      </c>
      <c r="H2315" t="s">
        <v>1521</v>
      </c>
      <c r="I2315">
        <v>67539</v>
      </c>
      <c r="J2315">
        <v>533</v>
      </c>
      <c r="K2315">
        <v>529</v>
      </c>
      <c r="L2315" t="s">
        <v>20</v>
      </c>
      <c r="M2315" t="s">
        <v>20</v>
      </c>
      <c r="N2315">
        <v>216</v>
      </c>
      <c r="O2315">
        <v>3241</v>
      </c>
      <c r="P2315">
        <v>9</v>
      </c>
      <c r="Q2315" t="s">
        <v>2332</v>
      </c>
      <c r="BI2315" s="1"/>
      <c r="BO2315" s="2"/>
    </row>
    <row r="2316" ht="15" customHeight="1">
      <c r="A2316" t="str">
        <f t="shared" si="180"/>
        <v>2019_12_572_1</v>
      </c>
      <c r="B2316" t="str">
        <f t="shared" si="181"/>
        <v>2019_12_62436</v>
      </c>
      <c r="C2316" s="1" t="s">
        <v>2240</v>
      </c>
      <c r="D2316">
        <f t="shared" si="182"/>
        <v>2315</v>
      </c>
      <c r="E2316">
        <v>572</v>
      </c>
      <c r="F2316">
        <f t="shared" si="183"/>
        <v>1</v>
      </c>
      <c r="G2316" s="2" t="str">
        <f t="shared" si="184"/>
        <v/>
      </c>
      <c r="H2316" t="s">
        <v>1521</v>
      </c>
      <c r="I2316">
        <v>62436</v>
      </c>
      <c r="J2316">
        <v>558</v>
      </c>
      <c r="K2316">
        <v>562</v>
      </c>
      <c r="L2316" t="s">
        <v>19</v>
      </c>
      <c r="M2316" t="s">
        <v>20</v>
      </c>
      <c r="N2316">
        <v>531</v>
      </c>
      <c r="O2316">
        <v>5631</v>
      </c>
      <c r="P2316">
        <v>12</v>
      </c>
      <c r="Q2316" t="s">
        <v>2333</v>
      </c>
      <c r="BI2316" s="1"/>
      <c r="BO2316" s="2"/>
    </row>
    <row r="2317" ht="15" customHeight="1">
      <c r="A2317" t="str">
        <f t="shared" si="180"/>
        <v>2019_12_572_2</v>
      </c>
      <c r="B2317" t="str">
        <f t="shared" si="181"/>
        <v>2019_12_62834</v>
      </c>
      <c r="C2317" s="1" t="s">
        <v>2240</v>
      </c>
      <c r="D2317">
        <f t="shared" si="182"/>
        <v>2316</v>
      </c>
      <c r="E2317">
        <v>572</v>
      </c>
      <c r="F2317">
        <f t="shared" si="183"/>
        <v>2</v>
      </c>
      <c r="G2317" s="2" t="str">
        <f t="shared" si="184"/>
        <v/>
      </c>
      <c r="H2317" t="s">
        <v>1521</v>
      </c>
      <c r="I2317">
        <v>62834</v>
      </c>
      <c r="J2317">
        <v>562</v>
      </c>
      <c r="K2317">
        <v>558</v>
      </c>
      <c r="L2317" t="s">
        <v>31</v>
      </c>
      <c r="M2317" t="s">
        <v>20</v>
      </c>
      <c r="N2317">
        <v>753</v>
      </c>
      <c r="O2317">
        <v>5631</v>
      </c>
      <c r="P2317">
        <v>12</v>
      </c>
      <c r="Q2317" t="s">
        <v>2334</v>
      </c>
      <c r="BI2317" s="1"/>
      <c r="BO2317" s="2"/>
    </row>
    <row r="2318" ht="15" customHeight="1">
      <c r="A2318" t="str">
        <f t="shared" si="180"/>
        <v>2019_12_572_3</v>
      </c>
      <c r="B2318" t="str">
        <f t="shared" si="181"/>
        <v>2019_12_64707</v>
      </c>
      <c r="C2318" s="1" t="s">
        <v>2240</v>
      </c>
      <c r="D2318">
        <f t="shared" si="182"/>
        <v>2317</v>
      </c>
      <c r="E2318">
        <v>572</v>
      </c>
      <c r="F2318">
        <f t="shared" si="183"/>
        <v>3</v>
      </c>
      <c r="G2318" s="2" t="str">
        <f t="shared" si="184"/>
        <v/>
      </c>
      <c r="H2318" t="s">
        <v>1521</v>
      </c>
      <c r="I2318">
        <v>64707</v>
      </c>
      <c r="J2318">
        <v>558</v>
      </c>
      <c r="K2318">
        <v>562</v>
      </c>
      <c r="L2318" t="s">
        <v>31</v>
      </c>
      <c r="M2318" t="s">
        <v>20</v>
      </c>
      <c r="N2318">
        <v>669</v>
      </c>
      <c r="O2318">
        <v>5631</v>
      </c>
      <c r="P2318">
        <v>12</v>
      </c>
      <c r="Q2318" t="s">
        <v>2335</v>
      </c>
      <c r="BI2318" s="1"/>
      <c r="BO2318" s="2"/>
    </row>
    <row r="2319" ht="15" customHeight="1">
      <c r="A2319" t="str">
        <f t="shared" si="180"/>
        <v>2019_12_572_4</v>
      </c>
      <c r="B2319" t="str">
        <f t="shared" si="181"/>
        <v>2019_12_65330</v>
      </c>
      <c r="C2319" s="1" t="s">
        <v>2240</v>
      </c>
      <c r="D2319">
        <f t="shared" si="182"/>
        <v>2318</v>
      </c>
      <c r="E2319">
        <v>572</v>
      </c>
      <c r="F2319">
        <f t="shared" si="183"/>
        <v>4</v>
      </c>
      <c r="G2319" s="2" t="str">
        <f t="shared" si="184"/>
        <v/>
      </c>
      <c r="H2319" t="s">
        <v>1521</v>
      </c>
      <c r="I2319">
        <v>65330</v>
      </c>
      <c r="J2319">
        <v>562</v>
      </c>
      <c r="K2319">
        <v>558</v>
      </c>
      <c r="L2319" t="s">
        <v>31</v>
      </c>
      <c r="M2319" t="s">
        <v>20</v>
      </c>
      <c r="N2319">
        <v>861</v>
      </c>
      <c r="O2319">
        <v>5631</v>
      </c>
      <c r="P2319">
        <v>12</v>
      </c>
      <c r="Q2319" t="s">
        <v>2336</v>
      </c>
      <c r="BI2319" s="1"/>
      <c r="BO2319" s="2"/>
    </row>
    <row r="2320" ht="15" customHeight="1">
      <c r="A2320" t="str">
        <f t="shared" si="180"/>
        <v>2019_12_572_5</v>
      </c>
      <c r="B2320" t="str">
        <f t="shared" si="181"/>
        <v>2019_12_65987</v>
      </c>
      <c r="C2320" s="1" t="s">
        <v>2240</v>
      </c>
      <c r="D2320">
        <f t="shared" si="182"/>
        <v>2319</v>
      </c>
      <c r="E2320">
        <v>572</v>
      </c>
      <c r="F2320">
        <f t="shared" si="183"/>
        <v>5</v>
      </c>
      <c r="G2320" s="2" t="str">
        <f t="shared" si="184"/>
        <v/>
      </c>
      <c r="H2320" t="s">
        <v>1521</v>
      </c>
      <c r="I2320">
        <v>65987</v>
      </c>
      <c r="J2320">
        <v>558</v>
      </c>
      <c r="K2320">
        <v>562</v>
      </c>
      <c r="L2320" t="s">
        <v>31</v>
      </c>
      <c r="M2320" t="s">
        <v>20</v>
      </c>
      <c r="N2320">
        <v>651</v>
      </c>
      <c r="O2320">
        <v>5631</v>
      </c>
      <c r="P2320">
        <v>12</v>
      </c>
      <c r="Q2320" t="s">
        <v>2337</v>
      </c>
      <c r="BI2320" s="1"/>
      <c r="BO2320" s="2"/>
    </row>
    <row r="2321" ht="15" customHeight="1">
      <c r="A2321" t="str">
        <f t="shared" si="180"/>
        <v>2019_12_572_6</v>
      </c>
      <c r="B2321" t="str">
        <f t="shared" si="181"/>
        <v>2019_12_66410</v>
      </c>
      <c r="C2321" s="1" t="s">
        <v>2240</v>
      </c>
      <c r="D2321">
        <f t="shared" si="182"/>
        <v>2320</v>
      </c>
      <c r="E2321">
        <v>572</v>
      </c>
      <c r="F2321">
        <f t="shared" si="183"/>
        <v>6</v>
      </c>
      <c r="G2321" s="2" t="str">
        <f t="shared" si="184"/>
        <v/>
      </c>
      <c r="H2321" t="s">
        <v>1521</v>
      </c>
      <c r="I2321">
        <v>66410</v>
      </c>
      <c r="J2321">
        <v>562</v>
      </c>
      <c r="K2321">
        <v>558</v>
      </c>
      <c r="L2321" t="s">
        <v>31</v>
      </c>
      <c r="M2321" t="s">
        <v>20</v>
      </c>
      <c r="N2321">
        <v>542</v>
      </c>
      <c r="O2321">
        <v>5631</v>
      </c>
      <c r="P2321">
        <v>12</v>
      </c>
      <c r="Q2321" t="s">
        <v>2338</v>
      </c>
      <c r="BI2321" s="1"/>
      <c r="BO2321" s="2"/>
    </row>
    <row r="2322" ht="15" customHeight="1">
      <c r="A2322" t="str">
        <f t="shared" si="180"/>
        <v>2019_12_572_7</v>
      </c>
      <c r="B2322" t="str">
        <f t="shared" si="181"/>
        <v>2019_12_66645</v>
      </c>
      <c r="C2322" s="1" t="s">
        <v>2240</v>
      </c>
      <c r="D2322">
        <f t="shared" si="182"/>
        <v>2321</v>
      </c>
      <c r="E2322">
        <v>572</v>
      </c>
      <c r="F2322">
        <f t="shared" si="183"/>
        <v>7</v>
      </c>
      <c r="G2322" s="2" t="str">
        <f t="shared" si="184"/>
        <v/>
      </c>
      <c r="H2322" t="s">
        <v>1521</v>
      </c>
      <c r="I2322">
        <v>66645</v>
      </c>
      <c r="J2322">
        <v>558</v>
      </c>
      <c r="K2322">
        <v>562</v>
      </c>
      <c r="L2322" t="s">
        <v>31</v>
      </c>
      <c r="M2322" t="s">
        <v>20</v>
      </c>
      <c r="N2322">
        <v>570</v>
      </c>
      <c r="O2322">
        <v>5631</v>
      </c>
      <c r="P2322">
        <v>12</v>
      </c>
      <c r="Q2322" t="s">
        <v>2339</v>
      </c>
      <c r="BI2322" s="1"/>
      <c r="BO2322" s="2"/>
    </row>
    <row r="2323" ht="15" customHeight="1">
      <c r="A2323" t="str">
        <f t="shared" si="180"/>
        <v>2019_12_572_8</v>
      </c>
      <c r="B2323" t="str">
        <f t="shared" si="181"/>
        <v>2019_12_67706</v>
      </c>
      <c r="C2323" s="1" t="s">
        <v>2240</v>
      </c>
      <c r="D2323">
        <f t="shared" si="182"/>
        <v>2322</v>
      </c>
      <c r="E2323">
        <v>572</v>
      </c>
      <c r="F2323">
        <f t="shared" si="183"/>
        <v>8</v>
      </c>
      <c r="G2323" s="2" t="str">
        <f t="shared" si="184"/>
        <v/>
      </c>
      <c r="H2323" t="s">
        <v>1521</v>
      </c>
      <c r="I2323">
        <v>67706</v>
      </c>
      <c r="J2323">
        <v>562</v>
      </c>
      <c r="K2323">
        <v>558</v>
      </c>
      <c r="L2323" t="s">
        <v>31</v>
      </c>
      <c r="M2323" t="s">
        <v>20</v>
      </c>
      <c r="N2323">
        <v>342</v>
      </c>
      <c r="O2323">
        <v>5631</v>
      </c>
      <c r="P2323">
        <v>12</v>
      </c>
      <c r="Q2323" t="s">
        <v>2340</v>
      </c>
      <c r="BI2323" s="1"/>
      <c r="BO2323" s="2"/>
    </row>
    <row r="2324" ht="15" customHeight="1">
      <c r="A2324" t="str">
        <f t="shared" si="180"/>
        <v>2019_12_572_9</v>
      </c>
      <c r="B2324" t="str">
        <f t="shared" si="181"/>
        <v>2019_12_67968</v>
      </c>
      <c r="C2324" s="1" t="s">
        <v>2240</v>
      </c>
      <c r="D2324">
        <f t="shared" si="182"/>
        <v>2323</v>
      </c>
      <c r="E2324">
        <v>572</v>
      </c>
      <c r="F2324">
        <f t="shared" si="183"/>
        <v>9</v>
      </c>
      <c r="G2324" s="2" t="str">
        <f t="shared" si="184"/>
        <v/>
      </c>
      <c r="H2324" t="s">
        <v>1521</v>
      </c>
      <c r="I2324">
        <v>67968</v>
      </c>
      <c r="J2324">
        <v>558</v>
      </c>
      <c r="K2324">
        <v>562</v>
      </c>
      <c r="L2324" t="s">
        <v>31</v>
      </c>
      <c r="M2324" t="s">
        <v>20</v>
      </c>
      <c r="N2324">
        <v>338</v>
      </c>
      <c r="O2324">
        <v>5631</v>
      </c>
      <c r="P2324">
        <v>12</v>
      </c>
      <c r="Q2324" t="s">
        <v>2341</v>
      </c>
      <c r="BI2324" s="1"/>
      <c r="BO2324" s="2"/>
    </row>
    <row r="2325" ht="15" customHeight="1">
      <c r="A2325" t="str">
        <f t="shared" si="180"/>
        <v>2019_12_572_10</v>
      </c>
      <c r="B2325" t="str">
        <f t="shared" si="181"/>
        <v>2019_12_67980</v>
      </c>
      <c r="C2325" s="1" t="s">
        <v>2240</v>
      </c>
      <c r="D2325">
        <f t="shared" si="182"/>
        <v>2324</v>
      </c>
      <c r="E2325">
        <v>572</v>
      </c>
      <c r="F2325">
        <f t="shared" si="183"/>
        <v>10</v>
      </c>
      <c r="G2325" s="2" t="str">
        <f t="shared" si="184"/>
        <v/>
      </c>
      <c r="H2325" t="s">
        <v>1521</v>
      </c>
      <c r="I2325">
        <v>67980</v>
      </c>
      <c r="J2325">
        <v>562</v>
      </c>
      <c r="K2325">
        <v>558</v>
      </c>
      <c r="L2325" t="s">
        <v>31</v>
      </c>
      <c r="M2325" t="s">
        <v>20</v>
      </c>
      <c r="N2325">
        <v>278</v>
      </c>
      <c r="O2325">
        <v>5631</v>
      </c>
      <c r="P2325">
        <v>12</v>
      </c>
      <c r="Q2325" t="s">
        <v>2342</v>
      </c>
      <c r="BI2325" s="1"/>
      <c r="BO2325" s="2"/>
    </row>
    <row r="2326" ht="15" customHeight="1">
      <c r="A2326" t="str">
        <f t="shared" si="180"/>
        <v>2019_12_572_11</v>
      </c>
      <c r="B2326" t="str">
        <f t="shared" si="181"/>
        <v>2019_12_68064</v>
      </c>
      <c r="C2326" s="1" t="s">
        <v>2240</v>
      </c>
      <c r="D2326">
        <f t="shared" si="182"/>
        <v>2325</v>
      </c>
      <c r="E2326">
        <v>572</v>
      </c>
      <c r="F2326">
        <f t="shared" si="183"/>
        <v>11</v>
      </c>
      <c r="G2326" s="2" t="str">
        <f t="shared" si="184"/>
        <v>x</v>
      </c>
      <c r="H2326" t="s">
        <v>1521</v>
      </c>
      <c r="I2326">
        <v>68064</v>
      </c>
      <c r="J2326">
        <v>558</v>
      </c>
      <c r="K2326">
        <v>562</v>
      </c>
      <c r="L2326" t="s">
        <v>20</v>
      </c>
      <c r="M2326" t="s">
        <v>20</v>
      </c>
      <c r="N2326">
        <v>75</v>
      </c>
      <c r="O2326">
        <v>5631</v>
      </c>
      <c r="P2326">
        <v>12</v>
      </c>
      <c r="Q2326" t="s">
        <v>2343</v>
      </c>
      <c r="BI2326" s="1"/>
      <c r="BO2326" s="2"/>
    </row>
    <row r="2327" ht="15" customHeight="1">
      <c r="A2327" t="str">
        <f t="shared" si="180"/>
        <v>2019_12_601_1</v>
      </c>
      <c r="B2327" t="str">
        <f t="shared" si="181"/>
        <v>2019_12_62078</v>
      </c>
      <c r="C2327" s="1" t="s">
        <v>2240</v>
      </c>
      <c r="D2327">
        <f t="shared" si="182"/>
        <v>2326</v>
      </c>
      <c r="E2327">
        <v>601</v>
      </c>
      <c r="F2327">
        <f t="shared" si="183"/>
        <v>1</v>
      </c>
      <c r="G2327" s="2" t="str">
        <f t="shared" si="184"/>
        <v/>
      </c>
      <c r="H2327" t="s">
        <v>1521</v>
      </c>
      <c r="I2327">
        <v>62078</v>
      </c>
      <c r="J2327">
        <v>587</v>
      </c>
      <c r="K2327">
        <v>591</v>
      </c>
      <c r="L2327" t="s">
        <v>158</v>
      </c>
      <c r="M2327" t="s">
        <v>40</v>
      </c>
      <c r="N2327">
        <v>77</v>
      </c>
      <c r="O2327">
        <v>5445</v>
      </c>
      <c r="P2327">
        <v>28</v>
      </c>
      <c r="Q2327" t="s">
        <v>2344</v>
      </c>
      <c r="BI2327" s="1"/>
      <c r="BO2327" s="2"/>
    </row>
    <row r="2328" ht="15" customHeight="1">
      <c r="A2328" t="str">
        <f t="shared" si="180"/>
        <v>2019_12_601_2</v>
      </c>
      <c r="B2328" t="str">
        <f t="shared" si="181"/>
        <v>2019_12_62831</v>
      </c>
      <c r="C2328" s="1" t="s">
        <v>2240</v>
      </c>
      <c r="D2328">
        <f t="shared" si="182"/>
        <v>2327</v>
      </c>
      <c r="E2328">
        <v>601</v>
      </c>
      <c r="F2328">
        <f t="shared" si="183"/>
        <v>2</v>
      </c>
      <c r="G2328" s="2" t="str">
        <f t="shared" si="184"/>
        <v/>
      </c>
      <c r="H2328" t="s">
        <v>1521</v>
      </c>
      <c r="I2328">
        <v>62831</v>
      </c>
      <c r="J2328">
        <v>587</v>
      </c>
      <c r="K2328">
        <v>591</v>
      </c>
      <c r="L2328" t="s">
        <v>19</v>
      </c>
      <c r="M2328" t="s">
        <v>40</v>
      </c>
      <c r="N2328">
        <v>162</v>
      </c>
      <c r="O2328">
        <v>5445</v>
      </c>
      <c r="P2328">
        <v>28</v>
      </c>
      <c r="Q2328" t="s">
        <v>2345</v>
      </c>
      <c r="BI2328" s="1"/>
      <c r="BO2328" s="2"/>
    </row>
    <row r="2329" ht="15" customHeight="1">
      <c r="A2329" t="str">
        <f t="shared" si="180"/>
        <v>2019_12_601_3</v>
      </c>
      <c r="B2329" t="str">
        <f t="shared" si="181"/>
        <v>2019_12_62865</v>
      </c>
      <c r="C2329" s="1" t="s">
        <v>2240</v>
      </c>
      <c r="D2329">
        <f t="shared" si="182"/>
        <v>2328</v>
      </c>
      <c r="E2329">
        <v>601</v>
      </c>
      <c r="F2329">
        <f t="shared" si="183"/>
        <v>3</v>
      </c>
      <c r="G2329" s="2" t="str">
        <f t="shared" si="184"/>
        <v/>
      </c>
      <c r="H2329" t="s">
        <v>1521</v>
      </c>
      <c r="I2329">
        <v>62865</v>
      </c>
      <c r="J2329">
        <v>591</v>
      </c>
      <c r="K2329">
        <v>587</v>
      </c>
      <c r="L2329" t="s">
        <v>31</v>
      </c>
      <c r="M2329" t="s">
        <v>40</v>
      </c>
      <c r="N2329">
        <v>142</v>
      </c>
      <c r="O2329">
        <v>5445</v>
      </c>
      <c r="P2329">
        <v>28</v>
      </c>
      <c r="Q2329" t="s">
        <v>2346</v>
      </c>
      <c r="BI2329" s="1"/>
      <c r="BO2329" s="2"/>
    </row>
    <row r="2330" ht="15" customHeight="1">
      <c r="A2330" t="str">
        <f t="shared" si="180"/>
        <v>2019_12_601_4</v>
      </c>
      <c r="B2330" t="str">
        <f t="shared" si="181"/>
        <v>2019_12_62904</v>
      </c>
      <c r="C2330" s="1" t="s">
        <v>2240</v>
      </c>
      <c r="D2330">
        <f t="shared" si="182"/>
        <v>2329</v>
      </c>
      <c r="E2330">
        <v>601</v>
      </c>
      <c r="F2330">
        <f t="shared" si="183"/>
        <v>4</v>
      </c>
      <c r="G2330" s="2" t="str">
        <f t="shared" si="184"/>
        <v/>
      </c>
      <c r="H2330" t="s">
        <v>1521</v>
      </c>
      <c r="I2330">
        <v>62904</v>
      </c>
      <c r="J2330">
        <v>587</v>
      </c>
      <c r="K2330">
        <v>591</v>
      </c>
      <c r="L2330" t="s">
        <v>31</v>
      </c>
      <c r="M2330" t="s">
        <v>40</v>
      </c>
      <c r="N2330">
        <v>197</v>
      </c>
      <c r="O2330">
        <v>5445</v>
      </c>
      <c r="P2330">
        <v>28</v>
      </c>
      <c r="Q2330" t="s">
        <v>2347</v>
      </c>
      <c r="BI2330" s="1"/>
      <c r="BO2330" s="2"/>
    </row>
    <row r="2331" ht="15" customHeight="1">
      <c r="A2331" t="str">
        <f t="shared" si="180"/>
        <v>2019_12_601_5</v>
      </c>
      <c r="B2331" t="str">
        <f t="shared" si="181"/>
        <v>2019_12_63419</v>
      </c>
      <c r="C2331" s="1" t="s">
        <v>2240</v>
      </c>
      <c r="D2331">
        <f t="shared" si="182"/>
        <v>2330</v>
      </c>
      <c r="E2331">
        <v>601</v>
      </c>
      <c r="F2331">
        <f t="shared" si="183"/>
        <v>5</v>
      </c>
      <c r="G2331" s="2" t="str">
        <f t="shared" si="184"/>
        <v/>
      </c>
      <c r="H2331" t="s">
        <v>1521</v>
      </c>
      <c r="I2331">
        <v>63419</v>
      </c>
      <c r="J2331">
        <v>591</v>
      </c>
      <c r="K2331">
        <v>587</v>
      </c>
      <c r="L2331" t="s">
        <v>31</v>
      </c>
      <c r="M2331" t="s">
        <v>40</v>
      </c>
      <c r="N2331">
        <v>257</v>
      </c>
      <c r="O2331">
        <v>5445</v>
      </c>
      <c r="P2331">
        <v>28</v>
      </c>
      <c r="Q2331" t="s">
        <v>2348</v>
      </c>
      <c r="BI2331" s="1"/>
      <c r="BO2331" s="2"/>
    </row>
    <row r="2332" ht="15" customHeight="1">
      <c r="A2332" t="str">
        <f t="shared" si="180"/>
        <v>2019_12_601_6</v>
      </c>
      <c r="B2332" t="str">
        <f t="shared" si="181"/>
        <v>2019_12_64119</v>
      </c>
      <c r="C2332" s="1" t="s">
        <v>2240</v>
      </c>
      <c r="D2332">
        <f t="shared" si="182"/>
        <v>2331</v>
      </c>
      <c r="E2332">
        <v>601</v>
      </c>
      <c r="F2332">
        <f t="shared" si="183"/>
        <v>6</v>
      </c>
      <c r="G2332" s="2" t="str">
        <f t="shared" si="184"/>
        <v/>
      </c>
      <c r="H2332" t="s">
        <v>1521</v>
      </c>
      <c r="I2332">
        <v>64119</v>
      </c>
      <c r="J2332">
        <v>587</v>
      </c>
      <c r="K2332">
        <v>591</v>
      </c>
      <c r="L2332" t="s">
        <v>31</v>
      </c>
      <c r="M2332" t="s">
        <v>40</v>
      </c>
      <c r="N2332">
        <v>224</v>
      </c>
      <c r="O2332">
        <v>5445</v>
      </c>
      <c r="P2332">
        <v>28</v>
      </c>
      <c r="Q2332" t="s">
        <v>2349</v>
      </c>
      <c r="BI2332" s="1"/>
      <c r="BO2332" s="2"/>
    </row>
    <row r="2333" ht="15" customHeight="1">
      <c r="A2333" t="str">
        <f t="shared" si="180"/>
        <v>2019_12_601_7</v>
      </c>
      <c r="B2333" t="str">
        <f t="shared" si="181"/>
        <v>2019_12_64196</v>
      </c>
      <c r="C2333" s="1" t="s">
        <v>2240</v>
      </c>
      <c r="D2333">
        <f t="shared" si="182"/>
        <v>2332</v>
      </c>
      <c r="E2333">
        <v>601</v>
      </c>
      <c r="F2333">
        <f t="shared" si="183"/>
        <v>7</v>
      </c>
      <c r="G2333" s="2" t="str">
        <f t="shared" si="184"/>
        <v/>
      </c>
      <c r="H2333" t="s">
        <v>1521</v>
      </c>
      <c r="I2333">
        <v>64196</v>
      </c>
      <c r="J2333">
        <v>591</v>
      </c>
      <c r="K2333">
        <v>587</v>
      </c>
      <c r="L2333" t="s">
        <v>31</v>
      </c>
      <c r="M2333" t="s">
        <v>40</v>
      </c>
      <c r="N2333">
        <v>278</v>
      </c>
      <c r="O2333">
        <v>5445</v>
      </c>
      <c r="P2333">
        <v>28</v>
      </c>
      <c r="Q2333" t="s">
        <v>2350</v>
      </c>
      <c r="BI2333" s="1"/>
      <c r="BO2333" s="2"/>
    </row>
    <row r="2334" ht="15" customHeight="1">
      <c r="A2334" t="str">
        <f t="shared" si="180"/>
        <v>2019_12_601_8</v>
      </c>
      <c r="B2334" t="str">
        <f t="shared" si="181"/>
        <v>2019_12_64383</v>
      </c>
      <c r="C2334" s="1" t="s">
        <v>2240</v>
      </c>
      <c r="D2334">
        <f t="shared" si="182"/>
        <v>2333</v>
      </c>
      <c r="E2334">
        <v>601</v>
      </c>
      <c r="F2334">
        <f t="shared" si="183"/>
        <v>8</v>
      </c>
      <c r="G2334" s="2" t="str">
        <f t="shared" si="184"/>
        <v/>
      </c>
      <c r="H2334" t="s">
        <v>1521</v>
      </c>
      <c r="I2334">
        <v>64383</v>
      </c>
      <c r="J2334">
        <v>587</v>
      </c>
      <c r="K2334">
        <v>591</v>
      </c>
      <c r="L2334" t="s">
        <v>31</v>
      </c>
      <c r="M2334" t="s">
        <v>40</v>
      </c>
      <c r="N2334">
        <v>258</v>
      </c>
      <c r="O2334">
        <v>5445</v>
      </c>
      <c r="P2334">
        <v>28</v>
      </c>
      <c r="Q2334" t="s">
        <v>2351</v>
      </c>
      <c r="BI2334" s="1"/>
      <c r="BO2334" s="2"/>
    </row>
    <row r="2335" ht="15" customHeight="1">
      <c r="A2335" t="str">
        <f t="shared" si="180"/>
        <v>2019_12_601_9</v>
      </c>
      <c r="B2335" t="str">
        <f t="shared" si="181"/>
        <v>2019_12_64407</v>
      </c>
      <c r="C2335" s="1" t="s">
        <v>2240</v>
      </c>
      <c r="D2335">
        <f t="shared" si="182"/>
        <v>2334</v>
      </c>
      <c r="E2335">
        <v>601</v>
      </c>
      <c r="F2335">
        <f t="shared" si="183"/>
        <v>9</v>
      </c>
      <c r="G2335" s="2" t="str">
        <f t="shared" si="184"/>
        <v/>
      </c>
      <c r="H2335" t="s">
        <v>1521</v>
      </c>
      <c r="I2335">
        <v>64407</v>
      </c>
      <c r="J2335">
        <v>591</v>
      </c>
      <c r="K2335">
        <v>587</v>
      </c>
      <c r="L2335" t="s">
        <v>31</v>
      </c>
      <c r="M2335" t="s">
        <v>40</v>
      </c>
      <c r="N2335">
        <v>160</v>
      </c>
      <c r="O2335">
        <v>5445</v>
      </c>
      <c r="P2335">
        <v>28</v>
      </c>
      <c r="Q2335" t="s">
        <v>2352</v>
      </c>
      <c r="BI2335" s="1"/>
      <c r="BO2335" s="2"/>
    </row>
    <row r="2336" ht="15" customHeight="1">
      <c r="A2336" t="str">
        <f t="shared" si="180"/>
        <v>2019_12_601_10</v>
      </c>
      <c r="B2336" t="str">
        <f t="shared" si="181"/>
        <v>2019_12_64634</v>
      </c>
      <c r="C2336" s="1" t="s">
        <v>2240</v>
      </c>
      <c r="D2336">
        <f t="shared" si="182"/>
        <v>2335</v>
      </c>
      <c r="E2336">
        <v>601</v>
      </c>
      <c r="F2336">
        <f t="shared" si="183"/>
        <v>10</v>
      </c>
      <c r="G2336" s="2" t="str">
        <f t="shared" si="184"/>
        <v/>
      </c>
      <c r="H2336" t="s">
        <v>1521</v>
      </c>
      <c r="I2336">
        <v>64634</v>
      </c>
      <c r="J2336">
        <v>587</v>
      </c>
      <c r="K2336">
        <v>591</v>
      </c>
      <c r="L2336" t="s">
        <v>31</v>
      </c>
      <c r="M2336" t="s">
        <v>40</v>
      </c>
      <c r="N2336">
        <v>335</v>
      </c>
      <c r="O2336">
        <v>5445</v>
      </c>
      <c r="P2336">
        <v>28</v>
      </c>
      <c r="Q2336" t="s">
        <v>2353</v>
      </c>
      <c r="BI2336" s="1"/>
      <c r="BO2336" s="2"/>
    </row>
    <row r="2337" ht="15" customHeight="1">
      <c r="A2337" t="str">
        <f t="shared" si="180"/>
        <v>2019_12_601_11</v>
      </c>
      <c r="B2337" t="str">
        <f t="shared" si="181"/>
        <v>2019_12_64685</v>
      </c>
      <c r="C2337" s="1" t="s">
        <v>2240</v>
      </c>
      <c r="D2337">
        <f t="shared" si="182"/>
        <v>2336</v>
      </c>
      <c r="E2337">
        <v>601</v>
      </c>
      <c r="F2337">
        <f t="shared" si="183"/>
        <v>11</v>
      </c>
      <c r="G2337" s="2" t="str">
        <f t="shared" si="184"/>
        <v/>
      </c>
      <c r="H2337" t="s">
        <v>1521</v>
      </c>
      <c r="I2337">
        <v>64685</v>
      </c>
      <c r="J2337">
        <v>591</v>
      </c>
      <c r="K2337">
        <v>587</v>
      </c>
      <c r="L2337" t="s">
        <v>31</v>
      </c>
      <c r="M2337" t="s">
        <v>40</v>
      </c>
      <c r="N2337">
        <v>205</v>
      </c>
      <c r="O2337">
        <v>5445</v>
      </c>
      <c r="P2337">
        <v>28</v>
      </c>
      <c r="Q2337" t="s">
        <v>2354</v>
      </c>
      <c r="BI2337" s="1"/>
      <c r="BO2337" s="2"/>
    </row>
    <row r="2338" ht="15" customHeight="1">
      <c r="A2338" t="str">
        <f t="shared" si="180"/>
        <v>2019_12_601_12</v>
      </c>
      <c r="B2338" t="str">
        <f t="shared" si="181"/>
        <v>2019_12_65362</v>
      </c>
      <c r="C2338" s="1" t="s">
        <v>2240</v>
      </c>
      <c r="D2338">
        <f t="shared" si="182"/>
        <v>2337</v>
      </c>
      <c r="E2338">
        <v>601</v>
      </c>
      <c r="F2338">
        <f t="shared" si="183"/>
        <v>12</v>
      </c>
      <c r="G2338" s="2" t="str">
        <f t="shared" si="184"/>
        <v/>
      </c>
      <c r="H2338" t="s">
        <v>1521</v>
      </c>
      <c r="I2338">
        <v>65362</v>
      </c>
      <c r="J2338">
        <v>587</v>
      </c>
      <c r="K2338">
        <v>591</v>
      </c>
      <c r="L2338" t="s">
        <v>31</v>
      </c>
      <c r="M2338" t="s">
        <v>40</v>
      </c>
      <c r="N2338">
        <v>192</v>
      </c>
      <c r="O2338">
        <v>5445</v>
      </c>
      <c r="P2338">
        <v>28</v>
      </c>
      <c r="Q2338" t="s">
        <v>2355</v>
      </c>
      <c r="BI2338" s="1"/>
      <c r="BO2338" s="2"/>
    </row>
    <row r="2339" ht="15" customHeight="1">
      <c r="A2339" t="str">
        <f t="shared" si="180"/>
        <v>2019_12_601_13</v>
      </c>
      <c r="B2339" t="str">
        <f t="shared" si="181"/>
        <v>2019_12_65777</v>
      </c>
      <c r="C2339" s="1" t="s">
        <v>2240</v>
      </c>
      <c r="D2339">
        <f t="shared" si="182"/>
        <v>2338</v>
      </c>
      <c r="E2339">
        <v>601</v>
      </c>
      <c r="F2339">
        <f t="shared" si="183"/>
        <v>13</v>
      </c>
      <c r="G2339" s="2" t="str">
        <f t="shared" si="184"/>
        <v/>
      </c>
      <c r="H2339" t="s">
        <v>1521</v>
      </c>
      <c r="I2339">
        <v>65777</v>
      </c>
      <c r="J2339">
        <v>591</v>
      </c>
      <c r="K2339">
        <v>587</v>
      </c>
      <c r="L2339" t="s">
        <v>31</v>
      </c>
      <c r="M2339" t="s">
        <v>40</v>
      </c>
      <c r="N2339">
        <v>175</v>
      </c>
      <c r="O2339">
        <v>5445</v>
      </c>
      <c r="P2339">
        <v>28</v>
      </c>
      <c r="Q2339" t="s">
        <v>2356</v>
      </c>
      <c r="BI2339" s="1"/>
      <c r="BO2339" s="2"/>
    </row>
    <row r="2340" ht="15" customHeight="1">
      <c r="A2340" t="str">
        <f t="shared" si="180"/>
        <v>2019_12_601_14</v>
      </c>
      <c r="B2340" t="str">
        <f t="shared" si="181"/>
        <v>2019_12_65825</v>
      </c>
      <c r="C2340" s="1" t="s">
        <v>2240</v>
      </c>
      <c r="D2340">
        <f t="shared" si="182"/>
        <v>2339</v>
      </c>
      <c r="E2340">
        <v>601</v>
      </c>
      <c r="F2340">
        <f t="shared" si="183"/>
        <v>14</v>
      </c>
      <c r="G2340" s="2" t="str">
        <f t="shared" si="184"/>
        <v/>
      </c>
      <c r="H2340" t="s">
        <v>1521</v>
      </c>
      <c r="I2340">
        <v>65825</v>
      </c>
      <c r="J2340">
        <v>587</v>
      </c>
      <c r="K2340">
        <v>591</v>
      </c>
      <c r="L2340" t="s">
        <v>31</v>
      </c>
      <c r="M2340" t="s">
        <v>40</v>
      </c>
      <c r="N2340">
        <v>175</v>
      </c>
      <c r="O2340">
        <v>5445</v>
      </c>
      <c r="P2340">
        <v>28</v>
      </c>
      <c r="Q2340" t="s">
        <v>2357</v>
      </c>
      <c r="BI2340" s="1"/>
      <c r="BO2340" s="2"/>
    </row>
    <row r="2341" ht="15" customHeight="1">
      <c r="A2341" t="str">
        <f t="shared" si="180"/>
        <v>2019_12_601_15</v>
      </c>
      <c r="B2341" t="str">
        <f t="shared" si="181"/>
        <v>2019_12_65875</v>
      </c>
      <c r="C2341" s="1" t="s">
        <v>2240</v>
      </c>
      <c r="D2341">
        <f t="shared" si="182"/>
        <v>2340</v>
      </c>
      <c r="E2341">
        <v>601</v>
      </c>
      <c r="F2341">
        <f t="shared" si="183"/>
        <v>15</v>
      </c>
      <c r="G2341" s="2" t="str">
        <f t="shared" si="184"/>
        <v/>
      </c>
      <c r="H2341" t="s">
        <v>1521</v>
      </c>
      <c r="I2341">
        <v>65875</v>
      </c>
      <c r="J2341">
        <v>591</v>
      </c>
      <c r="K2341">
        <v>587</v>
      </c>
      <c r="L2341" t="s">
        <v>31</v>
      </c>
      <c r="M2341" t="s">
        <v>40</v>
      </c>
      <c r="N2341">
        <v>286</v>
      </c>
      <c r="O2341">
        <v>5445</v>
      </c>
      <c r="P2341">
        <v>28</v>
      </c>
      <c r="Q2341" t="s">
        <v>2358</v>
      </c>
      <c r="BI2341" s="1"/>
      <c r="BO2341" s="2"/>
    </row>
    <row r="2342" ht="15" customHeight="1">
      <c r="A2342" t="str">
        <f t="shared" si="180"/>
        <v>2019_12_601_16</v>
      </c>
      <c r="B2342" t="str">
        <f t="shared" si="181"/>
        <v>2019_12_65916</v>
      </c>
      <c r="C2342" s="1" t="s">
        <v>2240</v>
      </c>
      <c r="D2342">
        <f t="shared" si="182"/>
        <v>2341</v>
      </c>
      <c r="E2342">
        <v>601</v>
      </c>
      <c r="F2342">
        <f t="shared" si="183"/>
        <v>16</v>
      </c>
      <c r="G2342" s="2" t="str">
        <f t="shared" si="184"/>
        <v/>
      </c>
      <c r="H2342" t="s">
        <v>1521</v>
      </c>
      <c r="I2342">
        <v>65916</v>
      </c>
      <c r="J2342">
        <v>587</v>
      </c>
      <c r="K2342">
        <v>591</v>
      </c>
      <c r="L2342" t="s">
        <v>31</v>
      </c>
      <c r="M2342" t="s">
        <v>40</v>
      </c>
      <c r="N2342">
        <v>212</v>
      </c>
      <c r="O2342">
        <v>5445</v>
      </c>
      <c r="P2342">
        <v>28</v>
      </c>
      <c r="Q2342" t="s">
        <v>2359</v>
      </c>
      <c r="BI2342" s="1"/>
      <c r="BO2342" s="2"/>
    </row>
    <row r="2343" ht="15" customHeight="1">
      <c r="A2343" t="str">
        <f t="shared" si="180"/>
        <v>2019_12_601_17</v>
      </c>
      <c r="B2343" t="str">
        <f t="shared" si="181"/>
        <v>2019_12_66040</v>
      </c>
      <c r="C2343" s="1" t="s">
        <v>2240</v>
      </c>
      <c r="D2343">
        <f t="shared" si="182"/>
        <v>2342</v>
      </c>
      <c r="E2343">
        <v>601</v>
      </c>
      <c r="F2343">
        <f t="shared" si="183"/>
        <v>17</v>
      </c>
      <c r="G2343" s="2" t="str">
        <f t="shared" si="184"/>
        <v/>
      </c>
      <c r="H2343" t="s">
        <v>1521</v>
      </c>
      <c r="I2343">
        <v>66040</v>
      </c>
      <c r="J2343">
        <v>591</v>
      </c>
      <c r="K2343">
        <v>587</v>
      </c>
      <c r="L2343" t="s">
        <v>31</v>
      </c>
      <c r="M2343" t="s">
        <v>40</v>
      </c>
      <c r="N2343">
        <v>311</v>
      </c>
      <c r="O2343">
        <v>5445</v>
      </c>
      <c r="P2343">
        <v>28</v>
      </c>
      <c r="Q2343" t="s">
        <v>2360</v>
      </c>
      <c r="BI2343" s="1"/>
      <c r="BO2343" s="2"/>
    </row>
    <row r="2344" ht="15" customHeight="1">
      <c r="A2344" t="str">
        <f t="shared" si="180"/>
        <v>2019_12_601_18</v>
      </c>
      <c r="B2344" t="str">
        <f t="shared" si="181"/>
        <v>2019_12_66111</v>
      </c>
      <c r="C2344" s="1" t="s">
        <v>2240</v>
      </c>
      <c r="D2344">
        <f t="shared" si="182"/>
        <v>2343</v>
      </c>
      <c r="E2344">
        <v>601</v>
      </c>
      <c r="F2344">
        <f t="shared" si="183"/>
        <v>18</v>
      </c>
      <c r="G2344" s="2" t="str">
        <f t="shared" si="184"/>
        <v/>
      </c>
      <c r="H2344" t="s">
        <v>1521</v>
      </c>
      <c r="I2344">
        <v>66111</v>
      </c>
      <c r="J2344">
        <v>587</v>
      </c>
      <c r="K2344">
        <v>591</v>
      </c>
      <c r="L2344" t="s">
        <v>31</v>
      </c>
      <c r="M2344" t="s">
        <v>40</v>
      </c>
      <c r="N2344">
        <v>263</v>
      </c>
      <c r="O2344">
        <v>5445</v>
      </c>
      <c r="P2344">
        <v>28</v>
      </c>
      <c r="Q2344" t="s">
        <v>2361</v>
      </c>
      <c r="BI2344" s="1"/>
      <c r="BO2344" s="2"/>
    </row>
    <row r="2345" ht="15" customHeight="1">
      <c r="A2345" t="str">
        <f t="shared" si="180"/>
        <v>2019_12_601_19</v>
      </c>
      <c r="B2345" t="str">
        <f t="shared" si="181"/>
        <v>2019_12_66519</v>
      </c>
      <c r="C2345" s="1" t="s">
        <v>2240</v>
      </c>
      <c r="D2345">
        <f t="shared" si="182"/>
        <v>2344</v>
      </c>
      <c r="E2345">
        <v>601</v>
      </c>
      <c r="F2345">
        <f t="shared" si="183"/>
        <v>19</v>
      </c>
      <c r="G2345" s="2" t="str">
        <f t="shared" si="184"/>
        <v/>
      </c>
      <c r="H2345" t="s">
        <v>1521</v>
      </c>
      <c r="I2345">
        <v>66519</v>
      </c>
      <c r="J2345">
        <v>591</v>
      </c>
      <c r="K2345">
        <v>587</v>
      </c>
      <c r="L2345" t="s">
        <v>31</v>
      </c>
      <c r="M2345" t="s">
        <v>40</v>
      </c>
      <c r="N2345">
        <v>352</v>
      </c>
      <c r="O2345">
        <v>5445</v>
      </c>
      <c r="P2345">
        <v>28</v>
      </c>
      <c r="Q2345" t="s">
        <v>2362</v>
      </c>
      <c r="BI2345" s="1"/>
      <c r="BO2345" s="2"/>
    </row>
    <row r="2346" ht="15" customHeight="1">
      <c r="A2346" t="str">
        <f t="shared" si="180"/>
        <v>2019_12_601_20</v>
      </c>
      <c r="B2346" t="str">
        <f t="shared" si="181"/>
        <v>2019_12_66651</v>
      </c>
      <c r="C2346" s="1" t="s">
        <v>2240</v>
      </c>
      <c r="D2346">
        <f t="shared" si="182"/>
        <v>2345</v>
      </c>
      <c r="E2346">
        <v>601</v>
      </c>
      <c r="F2346">
        <f t="shared" si="183"/>
        <v>20</v>
      </c>
      <c r="G2346" s="2" t="str">
        <f t="shared" si="184"/>
        <v/>
      </c>
      <c r="H2346" t="s">
        <v>1521</v>
      </c>
      <c r="I2346">
        <v>66651</v>
      </c>
      <c r="J2346">
        <v>587</v>
      </c>
      <c r="K2346">
        <v>591</v>
      </c>
      <c r="L2346" t="s">
        <v>31</v>
      </c>
      <c r="M2346" t="s">
        <v>40</v>
      </c>
      <c r="N2346">
        <v>343</v>
      </c>
      <c r="O2346">
        <v>5445</v>
      </c>
      <c r="P2346">
        <v>28</v>
      </c>
      <c r="Q2346" t="s">
        <v>2363</v>
      </c>
      <c r="BI2346" s="1"/>
      <c r="BO2346" s="2"/>
    </row>
    <row r="2347" ht="15" customHeight="1">
      <c r="A2347" t="str">
        <f t="shared" si="180"/>
        <v>2019_12_601_21</v>
      </c>
      <c r="B2347" t="str">
        <f t="shared" si="181"/>
        <v>2019_12_66726</v>
      </c>
      <c r="C2347" s="1" t="s">
        <v>2240</v>
      </c>
      <c r="D2347">
        <f t="shared" si="182"/>
        <v>2346</v>
      </c>
      <c r="E2347">
        <v>601</v>
      </c>
      <c r="F2347">
        <f t="shared" si="183"/>
        <v>21</v>
      </c>
      <c r="G2347" s="2" t="str">
        <f t="shared" si="184"/>
        <v/>
      </c>
      <c r="H2347" t="s">
        <v>1521</v>
      </c>
      <c r="I2347">
        <v>66726</v>
      </c>
      <c r="J2347">
        <v>591</v>
      </c>
      <c r="K2347">
        <v>587</v>
      </c>
      <c r="L2347" t="s">
        <v>31</v>
      </c>
      <c r="M2347" t="s">
        <v>40</v>
      </c>
      <c r="N2347">
        <v>187</v>
      </c>
      <c r="O2347">
        <v>5445</v>
      </c>
      <c r="P2347">
        <v>28</v>
      </c>
      <c r="Q2347" t="s">
        <v>2364</v>
      </c>
      <c r="BI2347" s="1"/>
      <c r="BO2347" s="2"/>
    </row>
    <row r="2348" ht="15" customHeight="1">
      <c r="A2348" t="str">
        <f t="shared" si="180"/>
        <v>2019_12_601_22</v>
      </c>
      <c r="B2348" t="str">
        <f t="shared" si="181"/>
        <v>2019_12_66823</v>
      </c>
      <c r="C2348" s="1" t="s">
        <v>2240</v>
      </c>
      <c r="D2348">
        <f t="shared" si="182"/>
        <v>2347</v>
      </c>
      <c r="E2348">
        <v>601</v>
      </c>
      <c r="F2348">
        <f t="shared" si="183"/>
        <v>22</v>
      </c>
      <c r="G2348" s="2" t="str">
        <f t="shared" si="184"/>
        <v/>
      </c>
      <c r="H2348" t="s">
        <v>1521</v>
      </c>
      <c r="I2348">
        <v>66823</v>
      </c>
      <c r="J2348">
        <v>587</v>
      </c>
      <c r="K2348">
        <v>591</v>
      </c>
      <c r="L2348" t="s">
        <v>31</v>
      </c>
      <c r="M2348" t="s">
        <v>40</v>
      </c>
      <c r="N2348">
        <v>60</v>
      </c>
      <c r="O2348">
        <v>5445</v>
      </c>
      <c r="P2348">
        <v>28</v>
      </c>
      <c r="Q2348" t="s">
        <v>2365</v>
      </c>
      <c r="BI2348" s="1"/>
      <c r="BO2348" s="2"/>
    </row>
    <row r="2349" ht="15" customHeight="1">
      <c r="A2349" t="str">
        <f t="shared" si="180"/>
        <v>2019_12_601_23</v>
      </c>
      <c r="B2349" t="str">
        <f t="shared" si="181"/>
        <v>2019_12_66903</v>
      </c>
      <c r="C2349" s="1" t="s">
        <v>2240</v>
      </c>
      <c r="D2349">
        <f t="shared" si="182"/>
        <v>2348</v>
      </c>
      <c r="E2349">
        <v>601</v>
      </c>
      <c r="F2349">
        <f t="shared" si="183"/>
        <v>23</v>
      </c>
      <c r="G2349" s="2" t="str">
        <f t="shared" si="184"/>
        <v/>
      </c>
      <c r="H2349" t="s">
        <v>1521</v>
      </c>
      <c r="I2349">
        <v>66903</v>
      </c>
      <c r="J2349">
        <v>591</v>
      </c>
      <c r="K2349">
        <v>587</v>
      </c>
      <c r="L2349" t="s">
        <v>31</v>
      </c>
      <c r="M2349" t="s">
        <v>40</v>
      </c>
      <c r="N2349">
        <v>118</v>
      </c>
      <c r="O2349">
        <v>5445</v>
      </c>
      <c r="P2349">
        <v>28</v>
      </c>
      <c r="Q2349" t="s">
        <v>2366</v>
      </c>
      <c r="BI2349" s="1"/>
      <c r="BO2349" s="2"/>
    </row>
    <row r="2350" ht="15" customHeight="1">
      <c r="A2350" t="str">
        <f t="shared" si="180"/>
        <v>2019_12_601_24</v>
      </c>
      <c r="B2350" t="str">
        <f t="shared" si="181"/>
        <v>2019_12_66961</v>
      </c>
      <c r="C2350" s="1" t="s">
        <v>2240</v>
      </c>
      <c r="D2350">
        <f t="shared" si="182"/>
        <v>2349</v>
      </c>
      <c r="E2350">
        <v>601</v>
      </c>
      <c r="F2350">
        <f t="shared" si="183"/>
        <v>24</v>
      </c>
      <c r="G2350" s="2" t="str">
        <f t="shared" si="184"/>
        <v>x</v>
      </c>
      <c r="H2350" t="s">
        <v>1521</v>
      </c>
      <c r="I2350">
        <v>66961</v>
      </c>
      <c r="J2350">
        <v>587</v>
      </c>
      <c r="K2350">
        <v>591</v>
      </c>
      <c r="L2350" t="s">
        <v>40</v>
      </c>
      <c r="M2350" t="s">
        <v>40</v>
      </c>
      <c r="N2350">
        <v>144</v>
      </c>
      <c r="O2350">
        <v>5445</v>
      </c>
      <c r="P2350">
        <v>28</v>
      </c>
      <c r="Q2350" t="s">
        <v>2367</v>
      </c>
      <c r="BI2350" s="1"/>
      <c r="BO2350" s="2"/>
    </row>
    <row r="2351" ht="15" customHeight="1">
      <c r="A2351" t="str">
        <f t="shared" si="180"/>
        <v>2019_12_630_1</v>
      </c>
      <c r="B2351" t="str">
        <f t="shared" si="181"/>
        <v>2019_12_62640</v>
      </c>
      <c r="C2351" s="1" t="s">
        <v>2240</v>
      </c>
      <c r="D2351">
        <f t="shared" si="182"/>
        <v>2350</v>
      </c>
      <c r="E2351">
        <v>630</v>
      </c>
      <c r="F2351">
        <f t="shared" si="183"/>
        <v>1</v>
      </c>
      <c r="G2351" s="2" t="str">
        <f t="shared" si="184"/>
        <v/>
      </c>
      <c r="H2351" t="s">
        <v>1521</v>
      </c>
      <c r="I2351">
        <v>62640</v>
      </c>
      <c r="J2351">
        <v>616</v>
      </c>
      <c r="K2351">
        <v>620</v>
      </c>
      <c r="L2351" t="s">
        <v>19</v>
      </c>
      <c r="M2351" t="s">
        <v>40</v>
      </c>
      <c r="N2351">
        <v>211</v>
      </c>
      <c r="O2351">
        <v>2110</v>
      </c>
      <c r="P2351">
        <v>11</v>
      </c>
      <c r="Q2351" t="s">
        <v>2368</v>
      </c>
      <c r="BI2351" s="1"/>
      <c r="BO2351" s="2"/>
    </row>
    <row r="2352" ht="15" customHeight="1">
      <c r="A2352" t="str">
        <f t="shared" si="180"/>
        <v>2019_12_630_2</v>
      </c>
      <c r="B2352" t="str">
        <f t="shared" si="181"/>
        <v>2019_12_64414</v>
      </c>
      <c r="C2352" s="1" t="s">
        <v>2240</v>
      </c>
      <c r="D2352">
        <f t="shared" si="182"/>
        <v>2351</v>
      </c>
      <c r="E2352">
        <v>630</v>
      </c>
      <c r="F2352">
        <f t="shared" si="183"/>
        <v>2</v>
      </c>
      <c r="G2352" s="2" t="str">
        <f t="shared" si="184"/>
        <v/>
      </c>
      <c r="H2352" t="s">
        <v>1521</v>
      </c>
      <c r="I2352">
        <v>64414</v>
      </c>
      <c r="J2352">
        <v>620</v>
      </c>
      <c r="K2352">
        <v>616</v>
      </c>
      <c r="L2352" t="s">
        <v>31</v>
      </c>
      <c r="M2352" t="s">
        <v>40</v>
      </c>
      <c r="N2352">
        <v>219</v>
      </c>
      <c r="O2352">
        <v>2110</v>
      </c>
      <c r="P2352">
        <v>11</v>
      </c>
      <c r="Q2352" t="s">
        <v>2369</v>
      </c>
      <c r="BI2352" s="1"/>
      <c r="BO2352" s="2"/>
    </row>
    <row r="2353" ht="15" customHeight="1">
      <c r="A2353" t="str">
        <f t="shared" si="180"/>
        <v>2019_12_630_3</v>
      </c>
      <c r="B2353" t="str">
        <f t="shared" si="181"/>
        <v>2019_12_64925</v>
      </c>
      <c r="C2353" s="1" t="s">
        <v>2240</v>
      </c>
      <c r="D2353">
        <f t="shared" si="182"/>
        <v>2352</v>
      </c>
      <c r="E2353">
        <v>630</v>
      </c>
      <c r="F2353">
        <f t="shared" si="183"/>
        <v>3</v>
      </c>
      <c r="G2353" s="2" t="str">
        <f t="shared" si="184"/>
        <v/>
      </c>
      <c r="H2353" t="s">
        <v>1521</v>
      </c>
      <c r="I2353">
        <v>64925</v>
      </c>
      <c r="J2353">
        <v>616</v>
      </c>
      <c r="K2353">
        <v>620</v>
      </c>
      <c r="L2353" t="s">
        <v>31</v>
      </c>
      <c r="M2353" t="s">
        <v>40</v>
      </c>
      <c r="N2353">
        <v>346</v>
      </c>
      <c r="O2353">
        <v>2110</v>
      </c>
      <c r="P2353">
        <v>11</v>
      </c>
      <c r="Q2353" t="s">
        <v>2370</v>
      </c>
      <c r="BI2353" s="1"/>
      <c r="BO2353" s="2"/>
    </row>
    <row r="2354" ht="15" customHeight="1">
      <c r="A2354" t="str">
        <f t="shared" si="180"/>
        <v>2019_12_630_4</v>
      </c>
      <c r="B2354" t="str">
        <f t="shared" si="181"/>
        <v>2019_12_66689</v>
      </c>
      <c r="C2354" s="1" t="s">
        <v>2240</v>
      </c>
      <c r="D2354">
        <f t="shared" si="182"/>
        <v>2353</v>
      </c>
      <c r="E2354">
        <v>630</v>
      </c>
      <c r="F2354">
        <f t="shared" si="183"/>
        <v>4</v>
      </c>
      <c r="G2354" s="2" t="str">
        <f t="shared" si="184"/>
        <v/>
      </c>
      <c r="H2354" t="s">
        <v>1521</v>
      </c>
      <c r="I2354">
        <v>66689</v>
      </c>
      <c r="J2354">
        <v>620</v>
      </c>
      <c r="K2354">
        <v>616</v>
      </c>
      <c r="L2354" t="s">
        <v>31</v>
      </c>
      <c r="M2354" t="s">
        <v>40</v>
      </c>
      <c r="N2354">
        <v>263</v>
      </c>
      <c r="O2354">
        <v>2110</v>
      </c>
      <c r="P2354">
        <v>11</v>
      </c>
      <c r="Q2354" t="s">
        <v>2371</v>
      </c>
      <c r="BI2354" s="1"/>
      <c r="BO2354" s="2"/>
    </row>
    <row r="2355" ht="15" customHeight="1">
      <c r="A2355" t="str">
        <f t="shared" si="180"/>
        <v>2019_12_630_5</v>
      </c>
      <c r="B2355" t="str">
        <f t="shared" si="181"/>
        <v>2019_12_66905</v>
      </c>
      <c r="C2355" s="1" t="s">
        <v>2240</v>
      </c>
      <c r="D2355">
        <f t="shared" si="182"/>
        <v>2354</v>
      </c>
      <c r="E2355">
        <v>630</v>
      </c>
      <c r="F2355">
        <f t="shared" si="183"/>
        <v>5</v>
      </c>
      <c r="G2355" s="2" t="str">
        <f t="shared" si="184"/>
        <v/>
      </c>
      <c r="H2355" t="s">
        <v>1521</v>
      </c>
      <c r="I2355">
        <v>66905</v>
      </c>
      <c r="J2355">
        <v>616</v>
      </c>
      <c r="K2355">
        <v>620</v>
      </c>
      <c r="L2355" t="s">
        <v>31</v>
      </c>
      <c r="M2355" t="s">
        <v>40</v>
      </c>
      <c r="N2355">
        <v>397</v>
      </c>
      <c r="O2355">
        <v>2110</v>
      </c>
      <c r="P2355">
        <v>11</v>
      </c>
      <c r="Q2355" t="s">
        <v>2372</v>
      </c>
      <c r="BI2355" s="1"/>
      <c r="BO2355" s="2"/>
    </row>
    <row r="2356" ht="15" customHeight="1">
      <c r="A2356" t="str">
        <f t="shared" si="180"/>
        <v>2019_12_630_6</v>
      </c>
      <c r="B2356" t="str">
        <f t="shared" si="181"/>
        <v>2019_12_67156</v>
      </c>
      <c r="C2356" s="1" t="s">
        <v>2240</v>
      </c>
      <c r="D2356">
        <f t="shared" si="182"/>
        <v>2355</v>
      </c>
      <c r="E2356">
        <v>630</v>
      </c>
      <c r="F2356">
        <f t="shared" si="183"/>
        <v>6</v>
      </c>
      <c r="G2356" s="2" t="str">
        <f t="shared" si="184"/>
        <v/>
      </c>
      <c r="H2356" t="s">
        <v>1521</v>
      </c>
      <c r="I2356">
        <v>67156</v>
      </c>
      <c r="J2356">
        <v>620</v>
      </c>
      <c r="K2356">
        <v>616</v>
      </c>
      <c r="L2356" t="s">
        <v>31</v>
      </c>
      <c r="M2356" t="s">
        <v>40</v>
      </c>
      <c r="N2356">
        <v>169</v>
      </c>
      <c r="O2356">
        <v>2110</v>
      </c>
      <c r="P2356">
        <v>11</v>
      </c>
      <c r="Q2356" t="s">
        <v>2373</v>
      </c>
      <c r="BI2356" s="1"/>
      <c r="BO2356" s="2"/>
    </row>
    <row r="2357" ht="15" customHeight="1">
      <c r="A2357" t="str">
        <f t="shared" si="180"/>
        <v>2019_12_630_7</v>
      </c>
      <c r="B2357" t="str">
        <f t="shared" si="181"/>
        <v>2019_12_67341</v>
      </c>
      <c r="C2357" s="1" t="s">
        <v>2240</v>
      </c>
      <c r="D2357">
        <f t="shared" si="182"/>
        <v>2356</v>
      </c>
      <c r="E2357">
        <v>630</v>
      </c>
      <c r="F2357">
        <f t="shared" si="183"/>
        <v>7</v>
      </c>
      <c r="G2357" s="2" t="str">
        <f t="shared" si="184"/>
        <v/>
      </c>
      <c r="H2357" t="s">
        <v>1521</v>
      </c>
      <c r="I2357">
        <v>67341</v>
      </c>
      <c r="J2357">
        <v>616</v>
      </c>
      <c r="K2357">
        <v>620</v>
      </c>
      <c r="L2357" t="s">
        <v>31</v>
      </c>
      <c r="M2357" t="s">
        <v>40</v>
      </c>
      <c r="N2357">
        <v>210</v>
      </c>
      <c r="O2357">
        <v>2110</v>
      </c>
      <c r="P2357">
        <v>11</v>
      </c>
      <c r="Q2357" t="s">
        <v>2374</v>
      </c>
      <c r="BI2357" s="1"/>
      <c r="BO2357" s="2"/>
    </row>
    <row r="2358" ht="15" customHeight="1">
      <c r="A2358" t="str">
        <f t="shared" si="180"/>
        <v>2019_12_630_8</v>
      </c>
      <c r="B2358" t="str">
        <f t="shared" si="181"/>
        <v>2019_12_67545</v>
      </c>
      <c r="C2358" s="1" t="s">
        <v>2240</v>
      </c>
      <c r="D2358">
        <f t="shared" si="182"/>
        <v>2357</v>
      </c>
      <c r="E2358">
        <v>630</v>
      </c>
      <c r="F2358">
        <f t="shared" si="183"/>
        <v>8</v>
      </c>
      <c r="G2358" s="2" t="str">
        <f t="shared" si="184"/>
        <v/>
      </c>
      <c r="H2358" t="s">
        <v>1521</v>
      </c>
      <c r="I2358">
        <v>67545</v>
      </c>
      <c r="J2358">
        <v>620</v>
      </c>
      <c r="K2358">
        <v>616</v>
      </c>
      <c r="L2358" t="s">
        <v>31</v>
      </c>
      <c r="M2358" t="s">
        <v>40</v>
      </c>
      <c r="N2358">
        <v>112</v>
      </c>
      <c r="O2358">
        <v>2110</v>
      </c>
      <c r="P2358">
        <v>11</v>
      </c>
      <c r="Q2358" t="s">
        <v>2375</v>
      </c>
      <c r="BI2358" s="1"/>
      <c r="BO2358" s="2"/>
    </row>
    <row r="2359" ht="15" customHeight="1">
      <c r="A2359" t="str">
        <f t="shared" si="180"/>
        <v>2019_12_630_9</v>
      </c>
      <c r="B2359" t="str">
        <f t="shared" si="181"/>
        <v>2019_12_67566</v>
      </c>
      <c r="C2359" s="1" t="s">
        <v>2240</v>
      </c>
      <c r="D2359">
        <f t="shared" si="182"/>
        <v>2358</v>
      </c>
      <c r="E2359">
        <v>630</v>
      </c>
      <c r="F2359">
        <f t="shared" si="183"/>
        <v>9</v>
      </c>
      <c r="G2359" s="2" t="str">
        <f t="shared" si="184"/>
        <v/>
      </c>
      <c r="H2359" t="s">
        <v>1521</v>
      </c>
      <c r="I2359">
        <v>67566</v>
      </c>
      <c r="J2359">
        <v>616</v>
      </c>
      <c r="K2359">
        <v>620</v>
      </c>
      <c r="L2359" t="s">
        <v>31</v>
      </c>
      <c r="M2359" t="s">
        <v>40</v>
      </c>
      <c r="N2359">
        <v>112</v>
      </c>
      <c r="O2359">
        <v>2110</v>
      </c>
      <c r="P2359">
        <v>11</v>
      </c>
      <c r="Q2359" t="s">
        <v>2376</v>
      </c>
      <c r="BI2359" s="1"/>
      <c r="BO2359" s="2"/>
    </row>
    <row r="2360" ht="15" customHeight="1">
      <c r="A2360" t="str">
        <f t="shared" si="180"/>
        <v>2019_12_630_10</v>
      </c>
      <c r="B2360" t="str">
        <f t="shared" si="181"/>
        <v>2019_12_67578</v>
      </c>
      <c r="C2360" s="1" t="s">
        <v>2240</v>
      </c>
      <c r="D2360">
        <f t="shared" si="182"/>
        <v>2359</v>
      </c>
      <c r="E2360">
        <v>630</v>
      </c>
      <c r="F2360">
        <f t="shared" si="183"/>
        <v>10</v>
      </c>
      <c r="G2360" s="2" t="str">
        <f t="shared" si="184"/>
        <v>x</v>
      </c>
      <c r="H2360" t="s">
        <v>1521</v>
      </c>
      <c r="I2360">
        <v>67578</v>
      </c>
      <c r="J2360">
        <v>620</v>
      </c>
      <c r="K2360">
        <v>616</v>
      </c>
      <c r="L2360" t="s">
        <v>40</v>
      </c>
      <c r="M2360" t="s">
        <v>40</v>
      </c>
      <c r="N2360">
        <v>50</v>
      </c>
      <c r="O2360">
        <v>2110</v>
      </c>
      <c r="P2360">
        <v>11</v>
      </c>
      <c r="Q2360" t="s">
        <v>2377</v>
      </c>
      <c r="BI2360" s="1"/>
      <c r="BO2360" s="2"/>
    </row>
    <row r="2361" ht="15" customHeight="1">
      <c r="A2361" t="str">
        <f t="shared" si="180"/>
        <v>2019_12_659_1</v>
      </c>
      <c r="B2361" t="str">
        <f t="shared" si="181"/>
        <v>2019_12_64160</v>
      </c>
      <c r="C2361" s="1" t="s">
        <v>2240</v>
      </c>
      <c r="D2361">
        <f t="shared" si="182"/>
        <v>2360</v>
      </c>
      <c r="E2361">
        <v>659</v>
      </c>
      <c r="F2361">
        <f t="shared" si="183"/>
        <v>1</v>
      </c>
      <c r="G2361" s="2" t="str">
        <f t="shared" si="184"/>
        <v/>
      </c>
      <c r="H2361" t="s">
        <v>1521</v>
      </c>
      <c r="I2361">
        <v>64160</v>
      </c>
      <c r="J2361">
        <v>645</v>
      </c>
      <c r="K2361">
        <v>649</v>
      </c>
      <c r="L2361" t="s">
        <v>19</v>
      </c>
      <c r="M2361" t="s">
        <v>20</v>
      </c>
      <c r="N2361">
        <v>44</v>
      </c>
      <c r="O2361">
        <v>1971</v>
      </c>
      <c r="P2361">
        <v>11</v>
      </c>
      <c r="Q2361" t="s">
        <v>2378</v>
      </c>
      <c r="BI2361" s="1"/>
      <c r="BO2361" s="2"/>
    </row>
    <row r="2362" ht="15" customHeight="1">
      <c r="A2362" t="str">
        <f t="shared" si="180"/>
        <v>2019_12_659_2</v>
      </c>
      <c r="B2362" t="str">
        <f t="shared" si="181"/>
        <v>2019_12_64559</v>
      </c>
      <c r="C2362" s="1" t="s">
        <v>2240</v>
      </c>
      <c r="D2362">
        <f t="shared" si="182"/>
        <v>2361</v>
      </c>
      <c r="E2362">
        <v>659</v>
      </c>
      <c r="F2362">
        <f t="shared" si="183"/>
        <v>2</v>
      </c>
      <c r="G2362" s="2" t="str">
        <f t="shared" si="184"/>
        <v/>
      </c>
      <c r="H2362" t="s">
        <v>1521</v>
      </c>
      <c r="I2362">
        <v>64559</v>
      </c>
      <c r="J2362">
        <v>649</v>
      </c>
      <c r="K2362">
        <v>645</v>
      </c>
      <c r="L2362" t="s">
        <v>31</v>
      </c>
      <c r="M2362" t="s">
        <v>20</v>
      </c>
      <c r="N2362">
        <v>209</v>
      </c>
      <c r="O2362">
        <v>1971</v>
      </c>
      <c r="P2362">
        <v>11</v>
      </c>
      <c r="Q2362" t="s">
        <v>2379</v>
      </c>
      <c r="BI2362" s="1"/>
      <c r="BO2362" s="2"/>
    </row>
    <row r="2363" ht="15" customHeight="1">
      <c r="A2363" t="str">
        <f t="shared" si="180"/>
        <v>2019_12_659_3</v>
      </c>
      <c r="B2363" t="str">
        <f t="shared" si="181"/>
        <v>2019_12_64969</v>
      </c>
      <c r="C2363" s="1" t="s">
        <v>2240</v>
      </c>
      <c r="D2363">
        <f t="shared" si="182"/>
        <v>2362</v>
      </c>
      <c r="E2363">
        <v>659</v>
      </c>
      <c r="F2363">
        <f t="shared" si="183"/>
        <v>3</v>
      </c>
      <c r="G2363" s="2" t="str">
        <f t="shared" si="184"/>
        <v/>
      </c>
      <c r="H2363" t="s">
        <v>1521</v>
      </c>
      <c r="I2363">
        <v>64969</v>
      </c>
      <c r="J2363">
        <v>645</v>
      </c>
      <c r="K2363">
        <v>649</v>
      </c>
      <c r="L2363" t="s">
        <v>31</v>
      </c>
      <c r="M2363" t="s">
        <v>20</v>
      </c>
      <c r="N2363">
        <v>303</v>
      </c>
      <c r="O2363">
        <v>1971</v>
      </c>
      <c r="P2363">
        <v>11</v>
      </c>
      <c r="Q2363" t="s">
        <v>2380</v>
      </c>
      <c r="BI2363" s="1"/>
      <c r="BO2363" s="2"/>
    </row>
    <row r="2364" ht="15" customHeight="1">
      <c r="A2364" t="str">
        <f t="shared" si="180"/>
        <v>2019_12_659_4</v>
      </c>
      <c r="B2364" t="str">
        <f t="shared" si="181"/>
        <v>2019_12_65389</v>
      </c>
      <c r="C2364" s="1" t="s">
        <v>2240</v>
      </c>
      <c r="D2364">
        <f t="shared" si="182"/>
        <v>2363</v>
      </c>
      <c r="E2364">
        <v>659</v>
      </c>
      <c r="F2364">
        <f t="shared" si="183"/>
        <v>4</v>
      </c>
      <c r="G2364" s="2" t="str">
        <f t="shared" si="184"/>
        <v/>
      </c>
      <c r="H2364" t="s">
        <v>1521</v>
      </c>
      <c r="I2364">
        <v>65389</v>
      </c>
      <c r="J2364">
        <v>649</v>
      </c>
      <c r="K2364">
        <v>645</v>
      </c>
      <c r="L2364" t="s">
        <v>31</v>
      </c>
      <c r="M2364" t="s">
        <v>20</v>
      </c>
      <c r="N2364">
        <v>347</v>
      </c>
      <c r="O2364">
        <v>1971</v>
      </c>
      <c r="P2364">
        <v>11</v>
      </c>
      <c r="Q2364" t="s">
        <v>2381</v>
      </c>
      <c r="BI2364" s="1"/>
      <c r="BO2364" s="2"/>
    </row>
    <row r="2365" ht="15" customHeight="1">
      <c r="A2365" t="str">
        <f t="shared" si="180"/>
        <v>2019_12_659_5</v>
      </c>
      <c r="B2365" t="str">
        <f t="shared" si="181"/>
        <v>2019_12_66103</v>
      </c>
      <c r="C2365" s="1" t="s">
        <v>2240</v>
      </c>
      <c r="D2365">
        <f t="shared" si="182"/>
        <v>2364</v>
      </c>
      <c r="E2365">
        <v>659</v>
      </c>
      <c r="F2365">
        <f t="shared" si="183"/>
        <v>5</v>
      </c>
      <c r="G2365" s="2" t="str">
        <f t="shared" si="184"/>
        <v/>
      </c>
      <c r="H2365" t="s">
        <v>1521</v>
      </c>
      <c r="I2365">
        <v>66103</v>
      </c>
      <c r="J2365">
        <v>645</v>
      </c>
      <c r="K2365">
        <v>649</v>
      </c>
      <c r="L2365" t="s">
        <v>31</v>
      </c>
      <c r="M2365" t="s">
        <v>20</v>
      </c>
      <c r="N2365">
        <v>248</v>
      </c>
      <c r="O2365">
        <v>1971</v>
      </c>
      <c r="P2365">
        <v>11</v>
      </c>
      <c r="Q2365" t="s">
        <v>2382</v>
      </c>
      <c r="BI2365" s="1"/>
      <c r="BO2365" s="2"/>
    </row>
    <row r="2366" ht="15" customHeight="1">
      <c r="A2366" t="str">
        <f t="shared" si="180"/>
        <v>2019_12_659_6</v>
      </c>
      <c r="B2366" t="str">
        <f t="shared" si="181"/>
        <v>2019_12_66404</v>
      </c>
      <c r="C2366" s="1" t="s">
        <v>2240</v>
      </c>
      <c r="D2366">
        <f t="shared" si="182"/>
        <v>2365</v>
      </c>
      <c r="E2366">
        <v>659</v>
      </c>
      <c r="F2366">
        <f t="shared" si="183"/>
        <v>6</v>
      </c>
      <c r="G2366" s="2" t="str">
        <f t="shared" si="184"/>
        <v/>
      </c>
      <c r="H2366" t="s">
        <v>1521</v>
      </c>
      <c r="I2366">
        <v>66404</v>
      </c>
      <c r="J2366">
        <v>649</v>
      </c>
      <c r="K2366">
        <v>645</v>
      </c>
      <c r="L2366" t="s">
        <v>31</v>
      </c>
      <c r="M2366" t="s">
        <v>20</v>
      </c>
      <c r="N2366">
        <v>189</v>
      </c>
      <c r="O2366">
        <v>1971</v>
      </c>
      <c r="P2366">
        <v>11</v>
      </c>
      <c r="Q2366" t="s">
        <v>2383</v>
      </c>
      <c r="BI2366" s="1"/>
      <c r="BO2366" s="2"/>
    </row>
    <row r="2367" ht="15" customHeight="1">
      <c r="A2367" t="str">
        <f t="shared" si="180"/>
        <v>2019_12_659_7</v>
      </c>
      <c r="B2367" t="str">
        <f t="shared" si="181"/>
        <v>2019_12_66646</v>
      </c>
      <c r="C2367" s="1" t="s">
        <v>2240</v>
      </c>
      <c r="D2367">
        <f t="shared" si="182"/>
        <v>2366</v>
      </c>
      <c r="E2367">
        <v>659</v>
      </c>
      <c r="F2367">
        <f t="shared" si="183"/>
        <v>7</v>
      </c>
      <c r="G2367" s="2" t="str">
        <f t="shared" si="184"/>
        <v/>
      </c>
      <c r="H2367" t="s">
        <v>1521</v>
      </c>
      <c r="I2367">
        <v>66646</v>
      </c>
      <c r="J2367">
        <v>645</v>
      </c>
      <c r="K2367">
        <v>649</v>
      </c>
      <c r="L2367" t="s">
        <v>31</v>
      </c>
      <c r="M2367" t="s">
        <v>20</v>
      </c>
      <c r="N2367">
        <v>235</v>
      </c>
      <c r="O2367">
        <v>1971</v>
      </c>
      <c r="P2367">
        <v>11</v>
      </c>
      <c r="Q2367" t="s">
        <v>2384</v>
      </c>
      <c r="BI2367" s="1"/>
      <c r="BO2367" s="2"/>
    </row>
    <row r="2368" ht="15" customHeight="1">
      <c r="A2368" t="str">
        <f t="shared" si="180"/>
        <v>2019_12_659_8</v>
      </c>
      <c r="B2368" t="str">
        <f t="shared" si="181"/>
        <v>2019_12_67570</v>
      </c>
      <c r="C2368" s="1" t="s">
        <v>2240</v>
      </c>
      <c r="D2368">
        <f t="shared" si="182"/>
        <v>2367</v>
      </c>
      <c r="E2368">
        <v>659</v>
      </c>
      <c r="F2368">
        <f t="shared" si="183"/>
        <v>8</v>
      </c>
      <c r="G2368" s="2" t="str">
        <f t="shared" si="184"/>
        <v/>
      </c>
      <c r="H2368" t="s">
        <v>1521</v>
      </c>
      <c r="I2368">
        <v>67570</v>
      </c>
      <c r="J2368">
        <v>649</v>
      </c>
      <c r="K2368">
        <v>645</v>
      </c>
      <c r="L2368" t="s">
        <v>31</v>
      </c>
      <c r="M2368" t="s">
        <v>20</v>
      </c>
      <c r="N2368">
        <v>222</v>
      </c>
      <c r="O2368">
        <v>1971</v>
      </c>
      <c r="P2368">
        <v>11</v>
      </c>
      <c r="Q2368" t="s">
        <v>2385</v>
      </c>
      <c r="BI2368" s="1"/>
      <c r="BO2368" s="2"/>
    </row>
    <row r="2369" ht="15" customHeight="1">
      <c r="A2369" t="str">
        <f t="shared" si="180"/>
        <v>2019_12_659_9</v>
      </c>
      <c r="B2369" t="str">
        <f t="shared" si="181"/>
        <v>2019_12_67587</v>
      </c>
      <c r="C2369" s="1" t="s">
        <v>2240</v>
      </c>
      <c r="D2369">
        <f t="shared" si="182"/>
        <v>2368</v>
      </c>
      <c r="E2369">
        <v>659</v>
      </c>
      <c r="F2369">
        <f t="shared" si="183"/>
        <v>9</v>
      </c>
      <c r="G2369" s="2" t="str">
        <f t="shared" si="184"/>
        <v/>
      </c>
      <c r="H2369" t="s">
        <v>1521</v>
      </c>
      <c r="I2369">
        <v>67587</v>
      </c>
      <c r="J2369">
        <v>645</v>
      </c>
      <c r="K2369">
        <v>649</v>
      </c>
      <c r="L2369" t="s">
        <v>31</v>
      </c>
      <c r="M2369" t="s">
        <v>20</v>
      </c>
      <c r="N2369">
        <v>128</v>
      </c>
      <c r="O2369">
        <v>1971</v>
      </c>
      <c r="P2369">
        <v>11</v>
      </c>
      <c r="Q2369" t="s">
        <v>2386</v>
      </c>
      <c r="BI2369" s="1"/>
      <c r="BO2369" s="2"/>
    </row>
    <row r="2370" ht="15" customHeight="1">
      <c r="A2370" t="str">
        <f t="shared" ref="A2370:A2433" si="185">CONCATENATE($C2370,"_",$E2370,"_",$F2370)</f>
        <v>2019_12_659_10</v>
      </c>
      <c r="B2370" t="str">
        <f t="shared" ref="B2370:B2433" si="186">CONCATENATE($C2370,"_",$I2370)</f>
        <v>2019_12_67863</v>
      </c>
      <c r="C2370" s="1" t="s">
        <v>2240</v>
      </c>
      <c r="D2370">
        <f t="shared" ref="D2370:D2433" si="187">IF(ISNUMBER($D2369),$D2369+1,1)</f>
        <v>2369</v>
      </c>
      <c r="E2370">
        <v>659</v>
      </c>
      <c r="F2370">
        <f t="shared" ref="F2370:F2433" si="188">IF($E2370="","",IF($E2370=$E2369,$F2369+1,1))</f>
        <v>10</v>
      </c>
      <c r="G2370" s="2" t="str">
        <f t="shared" ref="G2370:G2433" si="189">IF($E2371=$E2370,"","x")</f>
        <v>x</v>
      </c>
      <c r="H2370" t="s">
        <v>1521</v>
      </c>
      <c r="I2370">
        <v>67863</v>
      </c>
      <c r="J2370">
        <v>649</v>
      </c>
      <c r="K2370">
        <v>645</v>
      </c>
      <c r="L2370" t="s">
        <v>20</v>
      </c>
      <c r="M2370" t="s">
        <v>20</v>
      </c>
      <c r="N2370">
        <v>25</v>
      </c>
      <c r="O2370">
        <v>1971</v>
      </c>
      <c r="P2370">
        <v>11</v>
      </c>
      <c r="Q2370" t="s">
        <v>2387</v>
      </c>
      <c r="BI2370" s="1"/>
      <c r="BO2370" s="2"/>
    </row>
    <row r="2371" ht="15" customHeight="1">
      <c r="A2371" t="str">
        <f t="shared" si="185"/>
        <v>2019_12_688_1</v>
      </c>
      <c r="B2371" t="str">
        <f t="shared" si="186"/>
        <v>2019_12_62910</v>
      </c>
      <c r="C2371" s="1" t="s">
        <v>2240</v>
      </c>
      <c r="D2371">
        <f t="shared" si="187"/>
        <v>2370</v>
      </c>
      <c r="E2371">
        <v>688</v>
      </c>
      <c r="F2371">
        <f t="shared" si="188"/>
        <v>1</v>
      </c>
      <c r="G2371" s="2" t="str">
        <f t="shared" si="189"/>
        <v/>
      </c>
      <c r="H2371" t="s">
        <v>1521</v>
      </c>
      <c r="I2371">
        <v>62910</v>
      </c>
      <c r="J2371">
        <v>674</v>
      </c>
      <c r="K2371">
        <v>678</v>
      </c>
      <c r="L2371" t="s">
        <v>19</v>
      </c>
      <c r="M2371" t="s">
        <v>20</v>
      </c>
      <c r="N2371">
        <v>46</v>
      </c>
      <c r="O2371">
        <v>1979</v>
      </c>
      <c r="P2371">
        <v>13</v>
      </c>
      <c r="Q2371" t="s">
        <v>2388</v>
      </c>
      <c r="BI2371" s="1"/>
      <c r="BO2371" s="2"/>
    </row>
    <row r="2372" ht="15" customHeight="1">
      <c r="A2372" t="str">
        <f t="shared" si="185"/>
        <v>2019_12_688_2</v>
      </c>
      <c r="B2372" t="str">
        <f t="shared" si="186"/>
        <v>2019_12_64285</v>
      </c>
      <c r="C2372" s="1" t="s">
        <v>2240</v>
      </c>
      <c r="D2372">
        <f t="shared" si="187"/>
        <v>2371</v>
      </c>
      <c r="E2372">
        <v>688</v>
      </c>
      <c r="F2372">
        <f t="shared" si="188"/>
        <v>2</v>
      </c>
      <c r="G2372" s="2" t="str">
        <f t="shared" si="189"/>
        <v/>
      </c>
      <c r="H2372" t="s">
        <v>1521</v>
      </c>
      <c r="I2372">
        <v>64285</v>
      </c>
      <c r="J2372">
        <v>678</v>
      </c>
      <c r="K2372">
        <v>674</v>
      </c>
      <c r="L2372" t="s">
        <v>31</v>
      </c>
      <c r="M2372" t="s">
        <v>20</v>
      </c>
      <c r="N2372">
        <v>79</v>
      </c>
      <c r="O2372">
        <v>1979</v>
      </c>
      <c r="P2372">
        <v>13</v>
      </c>
      <c r="Q2372" t="s">
        <v>2389</v>
      </c>
      <c r="BI2372" s="1"/>
      <c r="BO2372" s="2"/>
    </row>
    <row r="2373" ht="15" customHeight="1">
      <c r="A2373" t="str">
        <f t="shared" si="185"/>
        <v>2019_12_688_3</v>
      </c>
      <c r="B2373" t="str">
        <f t="shared" si="186"/>
        <v>2019_12_64745</v>
      </c>
      <c r="C2373" s="1" t="s">
        <v>2240</v>
      </c>
      <c r="D2373">
        <f t="shared" si="187"/>
        <v>2372</v>
      </c>
      <c r="E2373">
        <v>688</v>
      </c>
      <c r="F2373">
        <f t="shared" si="188"/>
        <v>3</v>
      </c>
      <c r="G2373" s="2" t="str">
        <f t="shared" si="189"/>
        <v/>
      </c>
      <c r="H2373" t="s">
        <v>1521</v>
      </c>
      <c r="I2373">
        <v>64745</v>
      </c>
      <c r="J2373">
        <v>674</v>
      </c>
      <c r="K2373">
        <v>678</v>
      </c>
      <c r="L2373" t="s">
        <v>31</v>
      </c>
      <c r="M2373" t="s">
        <v>20</v>
      </c>
      <c r="N2373">
        <v>345</v>
      </c>
      <c r="O2373">
        <v>1979</v>
      </c>
      <c r="P2373">
        <v>13</v>
      </c>
      <c r="Q2373" t="s">
        <v>2390</v>
      </c>
      <c r="BI2373" s="1"/>
      <c r="BO2373" s="2"/>
    </row>
    <row r="2374" ht="15" customHeight="1">
      <c r="A2374" t="str">
        <f t="shared" si="185"/>
        <v>2019_12_688_4</v>
      </c>
      <c r="B2374" t="str">
        <f t="shared" si="186"/>
        <v>2019_12_65353</v>
      </c>
      <c r="C2374" s="1" t="s">
        <v>2240</v>
      </c>
      <c r="D2374">
        <f t="shared" si="187"/>
        <v>2373</v>
      </c>
      <c r="E2374">
        <v>688</v>
      </c>
      <c r="F2374">
        <f t="shared" si="188"/>
        <v>4</v>
      </c>
      <c r="G2374" s="2" t="str">
        <f t="shared" si="189"/>
        <v/>
      </c>
      <c r="H2374" t="s">
        <v>1521</v>
      </c>
      <c r="I2374">
        <v>65353</v>
      </c>
      <c r="J2374">
        <v>678</v>
      </c>
      <c r="K2374">
        <v>674</v>
      </c>
      <c r="L2374" t="s">
        <v>31</v>
      </c>
      <c r="M2374" t="s">
        <v>20</v>
      </c>
      <c r="N2374">
        <v>123</v>
      </c>
      <c r="O2374">
        <v>1979</v>
      </c>
      <c r="P2374">
        <v>13</v>
      </c>
      <c r="Q2374" t="s">
        <v>2391</v>
      </c>
      <c r="BI2374" s="1"/>
      <c r="BO2374" s="2"/>
    </row>
    <row r="2375" ht="15" customHeight="1">
      <c r="A2375" t="str">
        <f t="shared" si="185"/>
        <v>2019_12_688_5</v>
      </c>
      <c r="B2375" t="str">
        <f t="shared" si="186"/>
        <v>2019_12_65735</v>
      </c>
      <c r="C2375" s="1" t="s">
        <v>2240</v>
      </c>
      <c r="D2375">
        <f t="shared" si="187"/>
        <v>2374</v>
      </c>
      <c r="E2375">
        <v>688</v>
      </c>
      <c r="F2375">
        <f t="shared" si="188"/>
        <v>5</v>
      </c>
      <c r="G2375" s="2" t="str">
        <f t="shared" si="189"/>
        <v/>
      </c>
      <c r="H2375" t="s">
        <v>1521</v>
      </c>
      <c r="I2375">
        <v>65735</v>
      </c>
      <c r="J2375">
        <v>674</v>
      </c>
      <c r="K2375">
        <v>678</v>
      </c>
      <c r="L2375" t="s">
        <v>31</v>
      </c>
      <c r="M2375" t="s">
        <v>20</v>
      </c>
      <c r="N2375">
        <v>237</v>
      </c>
      <c r="O2375">
        <v>1979</v>
      </c>
      <c r="P2375">
        <v>13</v>
      </c>
      <c r="Q2375" t="s">
        <v>2392</v>
      </c>
      <c r="BI2375" s="1"/>
      <c r="BO2375" s="2"/>
    </row>
    <row r="2376" ht="15" customHeight="1">
      <c r="A2376" t="str">
        <f t="shared" si="185"/>
        <v>2019_12_688_6</v>
      </c>
      <c r="B2376" t="str">
        <f t="shared" si="186"/>
        <v>2019_12_65776</v>
      </c>
      <c r="C2376" s="1" t="s">
        <v>2240</v>
      </c>
      <c r="D2376">
        <f t="shared" si="187"/>
        <v>2375</v>
      </c>
      <c r="E2376">
        <v>688</v>
      </c>
      <c r="F2376">
        <f t="shared" si="188"/>
        <v>6</v>
      </c>
      <c r="G2376" s="2" t="str">
        <f t="shared" si="189"/>
        <v/>
      </c>
      <c r="H2376" t="s">
        <v>1521</v>
      </c>
      <c r="I2376">
        <v>65776</v>
      </c>
      <c r="J2376">
        <v>678</v>
      </c>
      <c r="K2376">
        <v>674</v>
      </c>
      <c r="L2376" t="s">
        <v>31</v>
      </c>
      <c r="M2376" t="s">
        <v>20</v>
      </c>
      <c r="N2376">
        <v>131</v>
      </c>
      <c r="O2376">
        <v>1979</v>
      </c>
      <c r="P2376">
        <v>13</v>
      </c>
      <c r="Q2376" t="s">
        <v>2393</v>
      </c>
      <c r="BI2376" s="1"/>
      <c r="BO2376" s="2"/>
    </row>
    <row r="2377" ht="15" customHeight="1">
      <c r="A2377" t="str">
        <f t="shared" si="185"/>
        <v>2019_12_688_7</v>
      </c>
      <c r="B2377" t="str">
        <f t="shared" si="186"/>
        <v>2019_12_65810</v>
      </c>
      <c r="C2377" s="1" t="s">
        <v>2240</v>
      </c>
      <c r="D2377">
        <f t="shared" si="187"/>
        <v>2376</v>
      </c>
      <c r="E2377">
        <v>688</v>
      </c>
      <c r="F2377">
        <f t="shared" si="188"/>
        <v>7</v>
      </c>
      <c r="G2377" s="2" t="str">
        <f t="shared" si="189"/>
        <v/>
      </c>
      <c r="H2377" t="s">
        <v>1521</v>
      </c>
      <c r="I2377">
        <v>65810</v>
      </c>
      <c r="J2377">
        <v>674</v>
      </c>
      <c r="K2377">
        <v>678</v>
      </c>
      <c r="L2377" t="s">
        <v>31</v>
      </c>
      <c r="M2377" t="s">
        <v>20</v>
      </c>
      <c r="N2377">
        <v>192</v>
      </c>
      <c r="O2377">
        <v>1979</v>
      </c>
      <c r="P2377">
        <v>13</v>
      </c>
      <c r="Q2377" t="s">
        <v>2394</v>
      </c>
      <c r="BI2377" s="1"/>
      <c r="BO2377" s="2"/>
    </row>
    <row r="2378" ht="15" customHeight="1">
      <c r="A2378" t="str">
        <f t="shared" si="185"/>
        <v>2019_12_688_8</v>
      </c>
      <c r="B2378" t="str">
        <f t="shared" si="186"/>
        <v>2019_12_66261</v>
      </c>
      <c r="C2378" s="1" t="s">
        <v>2240</v>
      </c>
      <c r="D2378">
        <f t="shared" si="187"/>
        <v>2377</v>
      </c>
      <c r="E2378">
        <v>688</v>
      </c>
      <c r="F2378">
        <f t="shared" si="188"/>
        <v>8</v>
      </c>
      <c r="G2378" s="2" t="str">
        <f t="shared" si="189"/>
        <v/>
      </c>
      <c r="H2378" t="s">
        <v>1521</v>
      </c>
      <c r="I2378">
        <v>66261</v>
      </c>
      <c r="J2378">
        <v>678</v>
      </c>
      <c r="K2378">
        <v>674</v>
      </c>
      <c r="L2378" t="s">
        <v>31</v>
      </c>
      <c r="M2378" t="s">
        <v>20</v>
      </c>
      <c r="N2378">
        <v>168</v>
      </c>
      <c r="O2378">
        <v>1979</v>
      </c>
      <c r="P2378">
        <v>13</v>
      </c>
      <c r="Q2378" t="s">
        <v>2395</v>
      </c>
      <c r="BI2378" s="1"/>
      <c r="BO2378" s="2"/>
    </row>
    <row r="2379" ht="15" customHeight="1">
      <c r="A2379" t="str">
        <f t="shared" si="185"/>
        <v>2019_12_688_9</v>
      </c>
      <c r="B2379" t="str">
        <f t="shared" si="186"/>
        <v>2019_12_66667</v>
      </c>
      <c r="C2379" s="1" t="s">
        <v>2240</v>
      </c>
      <c r="D2379">
        <f t="shared" si="187"/>
        <v>2378</v>
      </c>
      <c r="E2379">
        <v>688</v>
      </c>
      <c r="F2379">
        <f t="shared" si="188"/>
        <v>9</v>
      </c>
      <c r="G2379" s="2" t="str">
        <f t="shared" si="189"/>
        <v/>
      </c>
      <c r="H2379" t="s">
        <v>1521</v>
      </c>
      <c r="I2379">
        <v>66667</v>
      </c>
      <c r="J2379">
        <v>674</v>
      </c>
      <c r="K2379">
        <v>678</v>
      </c>
      <c r="L2379" t="s">
        <v>31</v>
      </c>
      <c r="M2379" t="s">
        <v>20</v>
      </c>
      <c r="N2379">
        <v>291</v>
      </c>
      <c r="O2379">
        <v>1979</v>
      </c>
      <c r="P2379">
        <v>13</v>
      </c>
      <c r="Q2379" t="s">
        <v>2396</v>
      </c>
      <c r="BI2379" s="1"/>
      <c r="BO2379" s="2"/>
    </row>
    <row r="2380" ht="15" customHeight="1">
      <c r="A2380" t="str">
        <f t="shared" si="185"/>
        <v>2019_12_688_10</v>
      </c>
      <c r="B2380" t="str">
        <f t="shared" si="186"/>
        <v>2019_12_66855</v>
      </c>
      <c r="C2380" s="1" t="s">
        <v>2240</v>
      </c>
      <c r="D2380">
        <f t="shared" si="187"/>
        <v>2379</v>
      </c>
      <c r="E2380">
        <v>688</v>
      </c>
      <c r="F2380">
        <f t="shared" si="188"/>
        <v>10</v>
      </c>
      <c r="G2380" s="2" t="str">
        <f t="shared" si="189"/>
        <v/>
      </c>
      <c r="H2380" t="s">
        <v>1521</v>
      </c>
      <c r="I2380">
        <v>66855</v>
      </c>
      <c r="J2380">
        <v>678</v>
      </c>
      <c r="K2380">
        <v>674</v>
      </c>
      <c r="L2380" t="s">
        <v>31</v>
      </c>
      <c r="M2380" t="s">
        <v>20</v>
      </c>
      <c r="N2380">
        <v>115</v>
      </c>
      <c r="O2380">
        <v>1979</v>
      </c>
      <c r="P2380">
        <v>13</v>
      </c>
      <c r="Q2380" t="s">
        <v>2397</v>
      </c>
      <c r="BI2380" s="1"/>
      <c r="BO2380" s="2"/>
    </row>
    <row r="2381" ht="15" customHeight="1">
      <c r="A2381" t="str">
        <f t="shared" si="185"/>
        <v>2019_12_688_11</v>
      </c>
      <c r="B2381" t="str">
        <f t="shared" si="186"/>
        <v>2019_12_67151</v>
      </c>
      <c r="C2381" s="1" t="s">
        <v>2240</v>
      </c>
      <c r="D2381">
        <f t="shared" si="187"/>
        <v>2380</v>
      </c>
      <c r="E2381">
        <v>688</v>
      </c>
      <c r="F2381">
        <f t="shared" si="188"/>
        <v>11</v>
      </c>
      <c r="G2381" s="2" t="str">
        <f t="shared" si="189"/>
        <v/>
      </c>
      <c r="H2381" t="s">
        <v>1521</v>
      </c>
      <c r="I2381">
        <v>67151</v>
      </c>
      <c r="J2381">
        <v>674</v>
      </c>
      <c r="K2381">
        <v>678</v>
      </c>
      <c r="L2381" t="s">
        <v>31</v>
      </c>
      <c r="M2381" t="s">
        <v>20</v>
      </c>
      <c r="N2381">
        <v>212</v>
      </c>
      <c r="O2381">
        <v>1979</v>
      </c>
      <c r="P2381">
        <v>13</v>
      </c>
      <c r="Q2381" t="s">
        <v>2398</v>
      </c>
      <c r="BI2381" s="1"/>
      <c r="BO2381" s="2"/>
    </row>
    <row r="2382" ht="15" customHeight="1">
      <c r="A2382" t="str">
        <f t="shared" si="185"/>
        <v>2019_12_688_12</v>
      </c>
      <c r="B2382" t="str">
        <f t="shared" si="186"/>
        <v>2019_12_67542</v>
      </c>
      <c r="C2382" s="1" t="s">
        <v>2240</v>
      </c>
      <c r="D2382">
        <f t="shared" si="187"/>
        <v>2381</v>
      </c>
      <c r="E2382">
        <v>688</v>
      </c>
      <c r="F2382">
        <f t="shared" si="188"/>
        <v>12</v>
      </c>
      <c r="G2382" s="2" t="str">
        <f t="shared" si="189"/>
        <v>x</v>
      </c>
      <c r="H2382" t="s">
        <v>1521</v>
      </c>
      <c r="I2382">
        <v>67542</v>
      </c>
      <c r="J2382">
        <v>678</v>
      </c>
      <c r="K2382">
        <v>674</v>
      </c>
      <c r="L2382" t="s">
        <v>20</v>
      </c>
      <c r="M2382" t="s">
        <v>20</v>
      </c>
      <c r="N2382">
        <v>19</v>
      </c>
      <c r="O2382">
        <v>1979</v>
      </c>
      <c r="P2382">
        <v>13</v>
      </c>
      <c r="Q2382" t="s">
        <v>2399</v>
      </c>
      <c r="BI2382" s="1"/>
      <c r="BO2382" s="2"/>
    </row>
    <row r="2383" ht="15" customHeight="1">
      <c r="A2383" t="str">
        <f t="shared" si="185"/>
        <v>2019_12_717_1</v>
      </c>
      <c r="B2383" t="str">
        <f t="shared" si="186"/>
        <v>2019_12_62088</v>
      </c>
      <c r="C2383" s="1" t="s">
        <v>2240</v>
      </c>
      <c r="D2383">
        <f t="shared" si="187"/>
        <v>2382</v>
      </c>
      <c r="E2383">
        <v>717</v>
      </c>
      <c r="F2383">
        <f t="shared" si="188"/>
        <v>1</v>
      </c>
      <c r="G2383" s="2" t="str">
        <f t="shared" si="189"/>
        <v/>
      </c>
      <c r="H2383" t="s">
        <v>1521</v>
      </c>
      <c r="I2383">
        <v>62088</v>
      </c>
      <c r="J2383">
        <v>703</v>
      </c>
      <c r="K2383">
        <v>707</v>
      </c>
      <c r="L2383" t="s">
        <v>19</v>
      </c>
      <c r="M2383" t="s">
        <v>20</v>
      </c>
      <c r="N2383">
        <v>326</v>
      </c>
      <c r="O2383">
        <v>2198</v>
      </c>
      <c r="P2383">
        <v>13</v>
      </c>
      <c r="Q2383" t="s">
        <v>2400</v>
      </c>
      <c r="BI2383" s="1"/>
      <c r="BO2383" s="2"/>
    </row>
    <row r="2384" ht="15" customHeight="1">
      <c r="A2384" t="str">
        <f t="shared" si="185"/>
        <v>2019_12_717_2</v>
      </c>
      <c r="B2384" t="str">
        <f t="shared" si="186"/>
        <v>2019_12_64358</v>
      </c>
      <c r="C2384" s="1" t="s">
        <v>2240</v>
      </c>
      <c r="D2384">
        <f t="shared" si="187"/>
        <v>2383</v>
      </c>
      <c r="E2384">
        <v>717</v>
      </c>
      <c r="F2384">
        <f t="shared" si="188"/>
        <v>2</v>
      </c>
      <c r="G2384" s="2" t="str">
        <f t="shared" si="189"/>
        <v/>
      </c>
      <c r="H2384" t="s">
        <v>1521</v>
      </c>
      <c r="I2384">
        <v>64358</v>
      </c>
      <c r="J2384">
        <v>707</v>
      </c>
      <c r="K2384">
        <v>703</v>
      </c>
      <c r="L2384" t="s">
        <v>31</v>
      </c>
      <c r="M2384" t="s">
        <v>20</v>
      </c>
      <c r="N2384">
        <v>409</v>
      </c>
      <c r="O2384">
        <v>2198</v>
      </c>
      <c r="P2384">
        <v>13</v>
      </c>
      <c r="Q2384" t="s">
        <v>2401</v>
      </c>
      <c r="BI2384" s="1"/>
      <c r="BO2384" s="2"/>
    </row>
    <row r="2385" ht="15" customHeight="1">
      <c r="A2385" t="str">
        <f t="shared" si="185"/>
        <v>2019_12_717_3</v>
      </c>
      <c r="B2385" t="str">
        <f t="shared" si="186"/>
        <v>2019_12_64546</v>
      </c>
      <c r="C2385" s="1" t="s">
        <v>2240</v>
      </c>
      <c r="D2385">
        <f t="shared" si="187"/>
        <v>2384</v>
      </c>
      <c r="E2385">
        <v>717</v>
      </c>
      <c r="F2385">
        <f t="shared" si="188"/>
        <v>3</v>
      </c>
      <c r="G2385" s="2" t="str">
        <f t="shared" si="189"/>
        <v/>
      </c>
      <c r="H2385" t="s">
        <v>1521</v>
      </c>
      <c r="I2385">
        <v>64546</v>
      </c>
      <c r="J2385">
        <v>703</v>
      </c>
      <c r="K2385">
        <v>707</v>
      </c>
      <c r="L2385" t="s">
        <v>31</v>
      </c>
      <c r="M2385" t="s">
        <v>20</v>
      </c>
      <c r="N2385">
        <v>331</v>
      </c>
      <c r="O2385">
        <v>2198</v>
      </c>
      <c r="P2385">
        <v>13</v>
      </c>
      <c r="Q2385" t="s">
        <v>2402</v>
      </c>
      <c r="BI2385" s="1"/>
      <c r="BO2385" s="2"/>
    </row>
    <row r="2386" ht="15" customHeight="1">
      <c r="A2386" t="str">
        <f t="shared" si="185"/>
        <v>2019_12_717_4</v>
      </c>
      <c r="B2386" t="str">
        <f t="shared" si="186"/>
        <v>2019_12_64662</v>
      </c>
      <c r="C2386" s="1" t="s">
        <v>2240</v>
      </c>
      <c r="D2386">
        <f t="shared" si="187"/>
        <v>2385</v>
      </c>
      <c r="E2386">
        <v>717</v>
      </c>
      <c r="F2386">
        <f t="shared" si="188"/>
        <v>4</v>
      </c>
      <c r="G2386" s="2" t="str">
        <f t="shared" si="189"/>
        <v/>
      </c>
      <c r="H2386" t="s">
        <v>1521</v>
      </c>
      <c r="I2386">
        <v>64662</v>
      </c>
      <c r="J2386">
        <v>707</v>
      </c>
      <c r="K2386">
        <v>703</v>
      </c>
      <c r="L2386" t="s">
        <v>31</v>
      </c>
      <c r="M2386" t="s">
        <v>20</v>
      </c>
      <c r="N2386">
        <v>125</v>
      </c>
      <c r="O2386">
        <v>2198</v>
      </c>
      <c r="P2386">
        <v>13</v>
      </c>
      <c r="Q2386" t="s">
        <v>2403</v>
      </c>
      <c r="BI2386" s="1"/>
      <c r="BO2386" s="2"/>
    </row>
    <row r="2387" ht="15" customHeight="1">
      <c r="A2387" t="str">
        <f t="shared" si="185"/>
        <v>2019_12_717_5</v>
      </c>
      <c r="B2387" t="str">
        <f t="shared" si="186"/>
        <v>2019_12_64705</v>
      </c>
      <c r="C2387" s="1" t="s">
        <v>2240</v>
      </c>
      <c r="D2387">
        <f t="shared" si="187"/>
        <v>2386</v>
      </c>
      <c r="E2387">
        <v>717</v>
      </c>
      <c r="F2387">
        <f t="shared" si="188"/>
        <v>5</v>
      </c>
      <c r="G2387" s="2" t="str">
        <f t="shared" si="189"/>
        <v/>
      </c>
      <c r="H2387" t="s">
        <v>1521</v>
      </c>
      <c r="I2387">
        <v>64705</v>
      </c>
      <c r="J2387">
        <v>703</v>
      </c>
      <c r="K2387">
        <v>707</v>
      </c>
      <c r="L2387" t="s">
        <v>31</v>
      </c>
      <c r="M2387" t="s">
        <v>20</v>
      </c>
      <c r="N2387">
        <v>108</v>
      </c>
      <c r="O2387">
        <v>2198</v>
      </c>
      <c r="P2387">
        <v>13</v>
      </c>
      <c r="Q2387" t="s">
        <v>2404</v>
      </c>
      <c r="BI2387" s="1"/>
      <c r="BO2387" s="2"/>
    </row>
    <row r="2388" ht="15" customHeight="1">
      <c r="A2388" t="str">
        <f t="shared" si="185"/>
        <v>2019_12_717_6</v>
      </c>
      <c r="B2388" t="str">
        <f t="shared" si="186"/>
        <v>2019_12_64779</v>
      </c>
      <c r="C2388" s="1" t="s">
        <v>2240</v>
      </c>
      <c r="D2388">
        <f t="shared" si="187"/>
        <v>2387</v>
      </c>
      <c r="E2388">
        <v>717</v>
      </c>
      <c r="F2388">
        <f t="shared" si="188"/>
        <v>6</v>
      </c>
      <c r="G2388" s="2" t="str">
        <f t="shared" si="189"/>
        <v/>
      </c>
      <c r="H2388" t="s">
        <v>1521</v>
      </c>
      <c r="I2388">
        <v>64779</v>
      </c>
      <c r="J2388">
        <v>707</v>
      </c>
      <c r="K2388">
        <v>703</v>
      </c>
      <c r="L2388" t="s">
        <v>31</v>
      </c>
      <c r="M2388" t="s">
        <v>20</v>
      </c>
      <c r="N2388">
        <v>43</v>
      </c>
      <c r="O2388">
        <v>2198</v>
      </c>
      <c r="P2388">
        <v>13</v>
      </c>
      <c r="Q2388" t="s">
        <v>2405</v>
      </c>
      <c r="BI2388" s="1"/>
      <c r="BO2388" s="2"/>
    </row>
    <row r="2389" ht="15" customHeight="1">
      <c r="A2389" t="str">
        <f t="shared" si="185"/>
        <v>2019_12_717_7</v>
      </c>
      <c r="B2389" t="str">
        <f t="shared" si="186"/>
        <v>2019_12_64871</v>
      </c>
      <c r="C2389" s="1" t="s">
        <v>2240</v>
      </c>
      <c r="D2389">
        <f t="shared" si="187"/>
        <v>2388</v>
      </c>
      <c r="E2389">
        <v>717</v>
      </c>
      <c r="F2389">
        <f t="shared" si="188"/>
        <v>7</v>
      </c>
      <c r="G2389" s="2" t="str">
        <f t="shared" si="189"/>
        <v/>
      </c>
      <c r="H2389" t="s">
        <v>1521</v>
      </c>
      <c r="I2389">
        <v>64871</v>
      </c>
      <c r="J2389">
        <v>703</v>
      </c>
      <c r="K2389">
        <v>707</v>
      </c>
      <c r="L2389" t="s">
        <v>31</v>
      </c>
      <c r="M2389" t="s">
        <v>20</v>
      </c>
      <c r="N2389">
        <v>80</v>
      </c>
      <c r="O2389">
        <v>2198</v>
      </c>
      <c r="P2389">
        <v>13</v>
      </c>
      <c r="Q2389" t="s">
        <v>2406</v>
      </c>
      <c r="BI2389" s="1"/>
      <c r="BO2389" s="2"/>
    </row>
    <row r="2390" ht="15" customHeight="1">
      <c r="A2390" t="str">
        <f t="shared" si="185"/>
        <v>2019_12_717_8</v>
      </c>
      <c r="B2390" t="str">
        <f t="shared" si="186"/>
        <v>2019_12_66158</v>
      </c>
      <c r="C2390" s="1" t="s">
        <v>2240</v>
      </c>
      <c r="D2390">
        <f t="shared" si="187"/>
        <v>2389</v>
      </c>
      <c r="E2390">
        <v>717</v>
      </c>
      <c r="F2390">
        <f t="shared" si="188"/>
        <v>8</v>
      </c>
      <c r="G2390" s="2" t="str">
        <f t="shared" si="189"/>
        <v/>
      </c>
      <c r="H2390" t="s">
        <v>1521</v>
      </c>
      <c r="I2390">
        <v>66158</v>
      </c>
      <c r="J2390">
        <v>707</v>
      </c>
      <c r="K2390">
        <v>703</v>
      </c>
      <c r="L2390" t="s">
        <v>31</v>
      </c>
      <c r="M2390" t="s">
        <v>20</v>
      </c>
      <c r="N2390">
        <v>143</v>
      </c>
      <c r="O2390">
        <v>2198</v>
      </c>
      <c r="P2390">
        <v>13</v>
      </c>
      <c r="Q2390" t="s">
        <v>2407</v>
      </c>
      <c r="BI2390" s="1"/>
      <c r="BO2390" s="2"/>
    </row>
    <row r="2391" ht="15" customHeight="1">
      <c r="A2391" t="str">
        <f t="shared" si="185"/>
        <v>2019_12_717_9</v>
      </c>
      <c r="B2391" t="str">
        <f t="shared" si="186"/>
        <v>2019_12_66660</v>
      </c>
      <c r="C2391" s="1" t="s">
        <v>2240</v>
      </c>
      <c r="D2391">
        <f t="shared" si="187"/>
        <v>2390</v>
      </c>
      <c r="E2391">
        <v>717</v>
      </c>
      <c r="F2391">
        <f t="shared" si="188"/>
        <v>9</v>
      </c>
      <c r="G2391" s="2" t="str">
        <f t="shared" si="189"/>
        <v/>
      </c>
      <c r="H2391" t="s">
        <v>1521</v>
      </c>
      <c r="I2391">
        <v>66660</v>
      </c>
      <c r="J2391">
        <v>703</v>
      </c>
      <c r="K2391">
        <v>707</v>
      </c>
      <c r="L2391" t="s">
        <v>31</v>
      </c>
      <c r="M2391" t="s">
        <v>20</v>
      </c>
      <c r="N2391">
        <v>235</v>
      </c>
      <c r="O2391">
        <v>2198</v>
      </c>
      <c r="P2391">
        <v>13</v>
      </c>
      <c r="Q2391" t="s">
        <v>2408</v>
      </c>
      <c r="BI2391" s="1"/>
      <c r="BO2391" s="2"/>
    </row>
    <row r="2392" ht="15" customHeight="1">
      <c r="A2392" t="str">
        <f t="shared" si="185"/>
        <v>2019_12_717_10</v>
      </c>
      <c r="B2392" t="str">
        <f t="shared" si="186"/>
        <v>2019_12_66950</v>
      </c>
      <c r="C2392" s="1" t="s">
        <v>2240</v>
      </c>
      <c r="D2392">
        <f t="shared" si="187"/>
        <v>2391</v>
      </c>
      <c r="E2392">
        <v>717</v>
      </c>
      <c r="F2392">
        <f t="shared" si="188"/>
        <v>10</v>
      </c>
      <c r="G2392" s="2" t="str">
        <f t="shared" si="189"/>
        <v>x</v>
      </c>
      <c r="H2392" t="s">
        <v>1521</v>
      </c>
      <c r="I2392">
        <v>66950</v>
      </c>
      <c r="J2392">
        <v>707</v>
      </c>
      <c r="K2392">
        <v>703</v>
      </c>
      <c r="L2392" t="s">
        <v>20</v>
      </c>
      <c r="M2392" t="s">
        <v>20</v>
      </c>
      <c r="N2392">
        <v>115</v>
      </c>
      <c r="O2392">
        <v>2198</v>
      </c>
      <c r="P2392">
        <v>13</v>
      </c>
      <c r="Q2392" t="s">
        <v>2409</v>
      </c>
      <c r="BI2392" s="1"/>
      <c r="BO2392" s="2"/>
    </row>
    <row r="2393" ht="15" customHeight="1">
      <c r="A2393" t="str">
        <f t="shared" si="185"/>
        <v>2019_12_746_1</v>
      </c>
      <c r="B2393" t="str">
        <f t="shared" si="186"/>
        <v>2019_12_62232</v>
      </c>
      <c r="C2393" s="1" t="s">
        <v>2240</v>
      </c>
      <c r="D2393">
        <f t="shared" si="187"/>
        <v>2392</v>
      </c>
      <c r="E2393">
        <v>746</v>
      </c>
      <c r="F2393">
        <f t="shared" si="188"/>
        <v>1</v>
      </c>
      <c r="G2393" s="2" t="str">
        <f t="shared" si="189"/>
        <v/>
      </c>
      <c r="H2393" t="s">
        <v>1521</v>
      </c>
      <c r="I2393">
        <v>62232</v>
      </c>
      <c r="J2393">
        <v>732</v>
      </c>
      <c r="K2393">
        <v>736</v>
      </c>
      <c r="L2393" t="s">
        <v>19</v>
      </c>
      <c r="M2393" t="s">
        <v>20</v>
      </c>
      <c r="N2393">
        <v>508</v>
      </c>
      <c r="O2393">
        <v>1945</v>
      </c>
      <c r="P2393">
        <v>7</v>
      </c>
      <c r="Q2393" t="s">
        <v>2410</v>
      </c>
      <c r="BI2393" s="1"/>
      <c r="BO2393" s="2"/>
    </row>
    <row r="2394" ht="15" customHeight="1">
      <c r="A2394" t="str">
        <f t="shared" si="185"/>
        <v>2019_12_746_2</v>
      </c>
      <c r="B2394" t="str">
        <f t="shared" si="186"/>
        <v>2019_12_64185</v>
      </c>
      <c r="C2394" s="1" t="s">
        <v>2240</v>
      </c>
      <c r="D2394">
        <f t="shared" si="187"/>
        <v>2393</v>
      </c>
      <c r="E2394">
        <v>746</v>
      </c>
      <c r="F2394">
        <f t="shared" si="188"/>
        <v>2</v>
      </c>
      <c r="G2394" s="2" t="str">
        <f t="shared" si="189"/>
        <v/>
      </c>
      <c r="H2394" t="s">
        <v>1521</v>
      </c>
      <c r="I2394">
        <v>64185</v>
      </c>
      <c r="J2394">
        <v>736</v>
      </c>
      <c r="K2394">
        <v>732</v>
      </c>
      <c r="L2394" t="s">
        <v>31</v>
      </c>
      <c r="M2394" t="s">
        <v>20</v>
      </c>
      <c r="N2394">
        <v>407</v>
      </c>
      <c r="O2394">
        <v>1945</v>
      </c>
      <c r="P2394">
        <v>7</v>
      </c>
      <c r="Q2394" t="s">
        <v>2411</v>
      </c>
      <c r="BI2394" s="1"/>
      <c r="BO2394" s="2"/>
    </row>
    <row r="2395" ht="15" customHeight="1">
      <c r="A2395" t="str">
        <f t="shared" si="185"/>
        <v>2019_12_746_3</v>
      </c>
      <c r="B2395" t="str">
        <f t="shared" si="186"/>
        <v>2019_12_65042</v>
      </c>
      <c r="C2395" s="1" t="s">
        <v>2240</v>
      </c>
      <c r="D2395">
        <f t="shared" si="187"/>
        <v>2394</v>
      </c>
      <c r="E2395">
        <v>746</v>
      </c>
      <c r="F2395">
        <f t="shared" si="188"/>
        <v>3</v>
      </c>
      <c r="G2395" s="2" t="str">
        <f t="shared" si="189"/>
        <v/>
      </c>
      <c r="H2395" t="s">
        <v>1521</v>
      </c>
      <c r="I2395">
        <v>65042</v>
      </c>
      <c r="J2395">
        <v>732</v>
      </c>
      <c r="K2395">
        <v>736</v>
      </c>
      <c r="L2395" t="s">
        <v>31</v>
      </c>
      <c r="M2395" t="s">
        <v>20</v>
      </c>
      <c r="N2395">
        <v>549</v>
      </c>
      <c r="O2395">
        <v>1945</v>
      </c>
      <c r="P2395">
        <v>7</v>
      </c>
      <c r="Q2395" t="s">
        <v>2412</v>
      </c>
      <c r="BI2395" s="1"/>
      <c r="BO2395" s="2"/>
    </row>
    <row r="2396" ht="15" customHeight="1">
      <c r="A2396" t="str">
        <f t="shared" si="185"/>
        <v>2019_12_746_4</v>
      </c>
      <c r="B2396" t="str">
        <f t="shared" si="186"/>
        <v>2019_12_65344</v>
      </c>
      <c r="C2396" s="1" t="s">
        <v>2240</v>
      </c>
      <c r="D2396">
        <f t="shared" si="187"/>
        <v>2395</v>
      </c>
      <c r="E2396">
        <v>746</v>
      </c>
      <c r="F2396">
        <f t="shared" si="188"/>
        <v>4</v>
      </c>
      <c r="G2396" s="2" t="str">
        <f t="shared" si="189"/>
        <v/>
      </c>
      <c r="H2396" t="s">
        <v>1521</v>
      </c>
      <c r="I2396">
        <v>65344</v>
      </c>
      <c r="J2396">
        <v>736</v>
      </c>
      <c r="K2396">
        <v>732</v>
      </c>
      <c r="L2396" t="s">
        <v>31</v>
      </c>
      <c r="M2396" t="s">
        <v>20</v>
      </c>
      <c r="N2396">
        <v>232</v>
      </c>
      <c r="O2396">
        <v>1945</v>
      </c>
      <c r="P2396">
        <v>7</v>
      </c>
      <c r="Q2396" t="s">
        <v>2413</v>
      </c>
      <c r="BI2396" s="1"/>
      <c r="BO2396" s="2"/>
    </row>
    <row r="2397" ht="15" customHeight="1">
      <c r="A2397" t="str">
        <f t="shared" si="185"/>
        <v>2019_12_746_5</v>
      </c>
      <c r="B2397" t="str">
        <f t="shared" si="186"/>
        <v>2019_12_66019</v>
      </c>
      <c r="C2397" s="1" t="s">
        <v>2240</v>
      </c>
      <c r="D2397">
        <f t="shared" si="187"/>
        <v>2396</v>
      </c>
      <c r="E2397">
        <v>746</v>
      </c>
      <c r="F2397">
        <f t="shared" si="188"/>
        <v>5</v>
      </c>
      <c r="G2397" s="2" t="str">
        <f t="shared" si="189"/>
        <v/>
      </c>
      <c r="H2397" t="s">
        <v>1521</v>
      </c>
      <c r="I2397">
        <v>66019</v>
      </c>
      <c r="J2397">
        <v>732</v>
      </c>
      <c r="K2397">
        <v>736</v>
      </c>
      <c r="L2397" t="s">
        <v>31</v>
      </c>
      <c r="M2397" t="s">
        <v>20</v>
      </c>
      <c r="N2397">
        <v>206</v>
      </c>
      <c r="O2397">
        <v>1945</v>
      </c>
      <c r="P2397">
        <v>7</v>
      </c>
      <c r="Q2397" t="s">
        <v>2414</v>
      </c>
      <c r="BI2397" s="1"/>
      <c r="BO2397" s="2"/>
    </row>
    <row r="2398" ht="15" customHeight="1">
      <c r="A2398" t="str">
        <f t="shared" si="185"/>
        <v>2019_12_746_6</v>
      </c>
      <c r="B2398" t="str">
        <f t="shared" si="186"/>
        <v>2019_12_66116</v>
      </c>
      <c r="C2398" s="1" t="s">
        <v>2240</v>
      </c>
      <c r="D2398">
        <f t="shared" si="187"/>
        <v>2397</v>
      </c>
      <c r="E2398">
        <v>746</v>
      </c>
      <c r="F2398">
        <f t="shared" si="188"/>
        <v>6</v>
      </c>
      <c r="G2398" s="2" t="str">
        <f t="shared" si="189"/>
        <v>x</v>
      </c>
      <c r="H2398" t="s">
        <v>1521</v>
      </c>
      <c r="I2398">
        <v>66116</v>
      </c>
      <c r="J2398">
        <v>736</v>
      </c>
      <c r="K2398">
        <v>732</v>
      </c>
      <c r="L2398" t="s">
        <v>20</v>
      </c>
      <c r="M2398" t="s">
        <v>20</v>
      </c>
      <c r="N2398">
        <v>22</v>
      </c>
      <c r="O2398">
        <v>1945</v>
      </c>
      <c r="P2398">
        <v>7</v>
      </c>
      <c r="Q2398" t="s">
        <v>2415</v>
      </c>
      <c r="BI2398" s="1"/>
      <c r="BO2398" s="2"/>
    </row>
    <row r="2399" ht="15" customHeight="1">
      <c r="A2399" t="str">
        <f t="shared" si="185"/>
        <v>2019_12_775_1</v>
      </c>
      <c r="B2399" t="str">
        <f t="shared" si="186"/>
        <v>2019_12_62127</v>
      </c>
      <c r="C2399" s="1" t="s">
        <v>2240</v>
      </c>
      <c r="D2399">
        <f t="shared" si="187"/>
        <v>2398</v>
      </c>
      <c r="E2399">
        <v>775</v>
      </c>
      <c r="F2399">
        <f t="shared" si="188"/>
        <v>1</v>
      </c>
      <c r="G2399" s="2" t="str">
        <f t="shared" si="189"/>
        <v/>
      </c>
      <c r="H2399" t="s">
        <v>1521</v>
      </c>
      <c r="I2399">
        <v>62127</v>
      </c>
      <c r="J2399">
        <v>761</v>
      </c>
      <c r="K2399">
        <v>765</v>
      </c>
      <c r="L2399" t="s">
        <v>158</v>
      </c>
      <c r="M2399" t="s">
        <v>20</v>
      </c>
      <c r="N2399">
        <v>202</v>
      </c>
      <c r="O2399">
        <v>3173</v>
      </c>
      <c r="P2399">
        <v>13</v>
      </c>
      <c r="Q2399" t="s">
        <v>2416</v>
      </c>
      <c r="BI2399" s="1"/>
      <c r="BO2399" s="2"/>
    </row>
    <row r="2400" ht="15" customHeight="1">
      <c r="A2400" t="str">
        <f t="shared" si="185"/>
        <v>2019_12_775_2</v>
      </c>
      <c r="B2400" t="str">
        <f t="shared" si="186"/>
        <v>2019_12_63522</v>
      </c>
      <c r="C2400" s="1" t="s">
        <v>2240</v>
      </c>
      <c r="D2400">
        <f t="shared" si="187"/>
        <v>2399</v>
      </c>
      <c r="E2400">
        <v>775</v>
      </c>
      <c r="F2400">
        <f t="shared" si="188"/>
        <v>2</v>
      </c>
      <c r="G2400" s="2" t="str">
        <f t="shared" si="189"/>
        <v/>
      </c>
      <c r="H2400" t="s">
        <v>1521</v>
      </c>
      <c r="I2400">
        <v>63522</v>
      </c>
      <c r="J2400">
        <v>765</v>
      </c>
      <c r="K2400">
        <v>761</v>
      </c>
      <c r="L2400" t="s">
        <v>31</v>
      </c>
      <c r="M2400" t="s">
        <v>20</v>
      </c>
      <c r="N2400">
        <v>142</v>
      </c>
      <c r="O2400">
        <v>3173</v>
      </c>
      <c r="P2400">
        <v>13</v>
      </c>
      <c r="Q2400" t="s">
        <v>2417</v>
      </c>
      <c r="BI2400" s="1"/>
      <c r="BO2400" s="2"/>
    </row>
    <row r="2401" ht="15" customHeight="1">
      <c r="A2401" t="str">
        <f t="shared" si="185"/>
        <v>2019_12_775_3</v>
      </c>
      <c r="B2401" t="str">
        <f t="shared" si="186"/>
        <v>2019_12_64077</v>
      </c>
      <c r="C2401" s="1" t="s">
        <v>2240</v>
      </c>
      <c r="D2401">
        <f t="shared" si="187"/>
        <v>2400</v>
      </c>
      <c r="E2401">
        <v>775</v>
      </c>
      <c r="F2401">
        <f t="shared" si="188"/>
        <v>3</v>
      </c>
      <c r="G2401" s="2" t="str">
        <f t="shared" si="189"/>
        <v/>
      </c>
      <c r="H2401" t="s">
        <v>1521</v>
      </c>
      <c r="I2401">
        <v>64077</v>
      </c>
      <c r="J2401">
        <v>761</v>
      </c>
      <c r="K2401">
        <v>765</v>
      </c>
      <c r="L2401" t="s">
        <v>31</v>
      </c>
      <c r="M2401" t="s">
        <v>20</v>
      </c>
      <c r="N2401">
        <v>521</v>
      </c>
      <c r="O2401">
        <v>3173</v>
      </c>
      <c r="P2401">
        <v>13</v>
      </c>
      <c r="Q2401" t="s">
        <v>2418</v>
      </c>
      <c r="BI2401" s="1"/>
      <c r="BO2401" s="2"/>
    </row>
    <row r="2402" ht="15" customHeight="1">
      <c r="A2402" t="str">
        <f t="shared" si="185"/>
        <v>2019_12_775_4</v>
      </c>
      <c r="B2402" t="str">
        <f t="shared" si="186"/>
        <v>2019_12_64198</v>
      </c>
      <c r="C2402" s="1" t="s">
        <v>2240</v>
      </c>
      <c r="D2402">
        <f t="shared" si="187"/>
        <v>2401</v>
      </c>
      <c r="E2402">
        <v>775</v>
      </c>
      <c r="F2402">
        <f t="shared" si="188"/>
        <v>4</v>
      </c>
      <c r="G2402" s="2" t="str">
        <f t="shared" si="189"/>
        <v/>
      </c>
      <c r="H2402" t="s">
        <v>1521</v>
      </c>
      <c r="I2402">
        <v>64198</v>
      </c>
      <c r="J2402">
        <v>765</v>
      </c>
      <c r="K2402">
        <v>761</v>
      </c>
      <c r="L2402" t="s">
        <v>31</v>
      </c>
      <c r="M2402" t="s">
        <v>20</v>
      </c>
      <c r="N2402">
        <v>329</v>
      </c>
      <c r="O2402">
        <v>3173</v>
      </c>
      <c r="P2402">
        <v>13</v>
      </c>
      <c r="Q2402" t="s">
        <v>2419</v>
      </c>
      <c r="BI2402" s="1"/>
      <c r="BO2402" s="2"/>
    </row>
    <row r="2403" ht="15" customHeight="1">
      <c r="A2403" t="str">
        <f t="shared" si="185"/>
        <v>2019_12_775_5</v>
      </c>
      <c r="B2403" t="str">
        <f t="shared" si="186"/>
        <v>2019_12_64410</v>
      </c>
      <c r="C2403" s="1" t="s">
        <v>2240</v>
      </c>
      <c r="D2403">
        <f t="shared" si="187"/>
        <v>2402</v>
      </c>
      <c r="E2403">
        <v>775</v>
      </c>
      <c r="F2403">
        <f t="shared" si="188"/>
        <v>5</v>
      </c>
      <c r="G2403" s="2" t="str">
        <f t="shared" si="189"/>
        <v/>
      </c>
      <c r="H2403" t="s">
        <v>1521</v>
      </c>
      <c r="I2403">
        <v>64410</v>
      </c>
      <c r="J2403">
        <v>761</v>
      </c>
      <c r="K2403">
        <v>765</v>
      </c>
      <c r="L2403" t="s">
        <v>31</v>
      </c>
      <c r="M2403" t="s">
        <v>20</v>
      </c>
      <c r="N2403">
        <v>525</v>
      </c>
      <c r="O2403">
        <v>3173</v>
      </c>
      <c r="P2403">
        <v>13</v>
      </c>
      <c r="Q2403" t="s">
        <v>2420</v>
      </c>
      <c r="BI2403" s="1"/>
      <c r="BO2403" s="2"/>
    </row>
    <row r="2404" ht="15" customHeight="1">
      <c r="A2404" t="str">
        <f t="shared" si="185"/>
        <v>2019_12_775_6</v>
      </c>
      <c r="B2404" t="str">
        <f t="shared" si="186"/>
        <v>2019_12_64846</v>
      </c>
      <c r="C2404" s="1" t="s">
        <v>2240</v>
      </c>
      <c r="D2404">
        <f t="shared" si="187"/>
        <v>2403</v>
      </c>
      <c r="E2404">
        <v>775</v>
      </c>
      <c r="F2404">
        <f t="shared" si="188"/>
        <v>6</v>
      </c>
      <c r="G2404" s="2" t="str">
        <f t="shared" si="189"/>
        <v/>
      </c>
      <c r="H2404" t="s">
        <v>1521</v>
      </c>
      <c r="I2404">
        <v>64846</v>
      </c>
      <c r="J2404">
        <v>765</v>
      </c>
      <c r="K2404">
        <v>761</v>
      </c>
      <c r="L2404" t="s">
        <v>31</v>
      </c>
      <c r="M2404" t="s">
        <v>20</v>
      </c>
      <c r="N2404">
        <v>262</v>
      </c>
      <c r="O2404">
        <v>3173</v>
      </c>
      <c r="P2404">
        <v>13</v>
      </c>
      <c r="Q2404" t="s">
        <v>2421</v>
      </c>
      <c r="BI2404" s="1"/>
      <c r="BO2404" s="2"/>
    </row>
    <row r="2405" ht="15" customHeight="1">
      <c r="A2405" t="str">
        <f t="shared" si="185"/>
        <v>2019_12_775_7</v>
      </c>
      <c r="B2405" t="str">
        <f t="shared" si="186"/>
        <v>2019_12_65677</v>
      </c>
      <c r="C2405" s="1" t="s">
        <v>2240</v>
      </c>
      <c r="D2405">
        <f t="shared" si="187"/>
        <v>2404</v>
      </c>
      <c r="E2405">
        <v>775</v>
      </c>
      <c r="F2405">
        <f t="shared" si="188"/>
        <v>7</v>
      </c>
      <c r="G2405" s="2" t="str">
        <f t="shared" si="189"/>
        <v/>
      </c>
      <c r="H2405" t="s">
        <v>1521</v>
      </c>
      <c r="I2405">
        <v>65677</v>
      </c>
      <c r="J2405">
        <v>761</v>
      </c>
      <c r="K2405">
        <v>765</v>
      </c>
      <c r="L2405" t="s">
        <v>31</v>
      </c>
      <c r="M2405" t="s">
        <v>20</v>
      </c>
      <c r="N2405">
        <v>443</v>
      </c>
      <c r="O2405">
        <v>3173</v>
      </c>
      <c r="P2405">
        <v>13</v>
      </c>
      <c r="Q2405" t="s">
        <v>2422</v>
      </c>
      <c r="BI2405" s="1"/>
      <c r="BO2405" s="2"/>
    </row>
    <row r="2406" ht="15" customHeight="1">
      <c r="A2406" t="str">
        <f t="shared" si="185"/>
        <v>2019_12_775_8</v>
      </c>
      <c r="B2406" t="str">
        <f t="shared" si="186"/>
        <v>2019_12_66690</v>
      </c>
      <c r="C2406" s="1" t="s">
        <v>2240</v>
      </c>
      <c r="D2406">
        <f t="shared" si="187"/>
        <v>2405</v>
      </c>
      <c r="E2406">
        <v>775</v>
      </c>
      <c r="F2406">
        <f t="shared" si="188"/>
        <v>8</v>
      </c>
      <c r="G2406" s="2" t="str">
        <f t="shared" si="189"/>
        <v/>
      </c>
      <c r="H2406" t="s">
        <v>1521</v>
      </c>
      <c r="I2406">
        <v>66690</v>
      </c>
      <c r="J2406">
        <v>765</v>
      </c>
      <c r="K2406">
        <v>761</v>
      </c>
      <c r="L2406" t="s">
        <v>31</v>
      </c>
      <c r="M2406" t="s">
        <v>20</v>
      </c>
      <c r="N2406">
        <v>252</v>
      </c>
      <c r="O2406">
        <v>3173</v>
      </c>
      <c r="P2406">
        <v>13</v>
      </c>
      <c r="Q2406" t="s">
        <v>2423</v>
      </c>
      <c r="BI2406" s="1"/>
      <c r="BO2406" s="2"/>
    </row>
    <row r="2407" ht="15" customHeight="1">
      <c r="A2407" t="str">
        <f t="shared" si="185"/>
        <v>2019_12_775_9</v>
      </c>
      <c r="B2407" t="str">
        <f t="shared" si="186"/>
        <v>2019_12_66730</v>
      </c>
      <c r="C2407" s="1" t="s">
        <v>2240</v>
      </c>
      <c r="D2407">
        <f t="shared" si="187"/>
        <v>2406</v>
      </c>
      <c r="E2407">
        <v>775</v>
      </c>
      <c r="F2407">
        <f t="shared" si="188"/>
        <v>9</v>
      </c>
      <c r="G2407" s="2" t="str">
        <f t="shared" si="189"/>
        <v/>
      </c>
      <c r="H2407" t="s">
        <v>1521</v>
      </c>
      <c r="I2407">
        <v>66730</v>
      </c>
      <c r="J2407">
        <v>761</v>
      </c>
      <c r="K2407">
        <v>765</v>
      </c>
      <c r="L2407" t="s">
        <v>31</v>
      </c>
      <c r="M2407" t="s">
        <v>20</v>
      </c>
      <c r="N2407">
        <v>181</v>
      </c>
      <c r="O2407">
        <v>3173</v>
      </c>
      <c r="P2407">
        <v>13</v>
      </c>
      <c r="Q2407" t="s">
        <v>2424</v>
      </c>
      <c r="BI2407" s="1"/>
      <c r="BO2407" s="2"/>
    </row>
    <row r="2408" ht="15" customHeight="1">
      <c r="A2408" t="str">
        <f t="shared" si="185"/>
        <v>2019_12_775_10</v>
      </c>
      <c r="B2408" t="str">
        <f t="shared" si="186"/>
        <v>2019_12_66860</v>
      </c>
      <c r="C2408" s="1" t="s">
        <v>2240</v>
      </c>
      <c r="D2408">
        <f t="shared" si="187"/>
        <v>2407</v>
      </c>
      <c r="E2408">
        <v>775</v>
      </c>
      <c r="F2408">
        <f t="shared" si="188"/>
        <v>10</v>
      </c>
      <c r="G2408" s="2" t="str">
        <f t="shared" si="189"/>
        <v/>
      </c>
      <c r="H2408" t="s">
        <v>1521</v>
      </c>
      <c r="I2408">
        <v>66860</v>
      </c>
      <c r="J2408">
        <v>765</v>
      </c>
      <c r="K2408">
        <v>761</v>
      </c>
      <c r="L2408" t="s">
        <v>31</v>
      </c>
      <c r="M2408" t="s">
        <v>20</v>
      </c>
      <c r="N2408">
        <v>51</v>
      </c>
      <c r="O2408">
        <v>3173</v>
      </c>
      <c r="P2408">
        <v>13</v>
      </c>
      <c r="Q2408" t="s">
        <v>2425</v>
      </c>
      <c r="BI2408" s="1"/>
      <c r="BO2408" s="2"/>
    </row>
    <row r="2409" ht="15" customHeight="1">
      <c r="A2409" t="str">
        <f t="shared" si="185"/>
        <v>2019_12_775_11</v>
      </c>
      <c r="B2409" t="str">
        <f t="shared" si="186"/>
        <v>2019_12_66873</v>
      </c>
      <c r="C2409" s="1" t="s">
        <v>2240</v>
      </c>
      <c r="D2409">
        <f t="shared" si="187"/>
        <v>2408</v>
      </c>
      <c r="E2409">
        <v>775</v>
      </c>
      <c r="F2409">
        <f t="shared" si="188"/>
        <v>11</v>
      </c>
      <c r="G2409" s="2" t="str">
        <f t="shared" si="189"/>
        <v/>
      </c>
      <c r="H2409" t="s">
        <v>1521</v>
      </c>
      <c r="I2409">
        <v>66873</v>
      </c>
      <c r="J2409">
        <v>761</v>
      </c>
      <c r="K2409">
        <v>765</v>
      </c>
      <c r="L2409" t="s">
        <v>31</v>
      </c>
      <c r="M2409" t="s">
        <v>20</v>
      </c>
      <c r="N2409">
        <v>212</v>
      </c>
      <c r="O2409">
        <v>3173</v>
      </c>
      <c r="P2409">
        <v>13</v>
      </c>
      <c r="Q2409" t="s">
        <v>2426</v>
      </c>
      <c r="BI2409" s="1"/>
      <c r="BO2409" s="2"/>
    </row>
    <row r="2410" ht="15" customHeight="1">
      <c r="A2410" t="str">
        <f t="shared" si="185"/>
        <v>2019_12_775_12</v>
      </c>
      <c r="B2410" t="str">
        <f t="shared" si="186"/>
        <v>2019_12_66877</v>
      </c>
      <c r="C2410" s="1" t="s">
        <v>2240</v>
      </c>
      <c r="D2410">
        <f t="shared" si="187"/>
        <v>2409</v>
      </c>
      <c r="E2410">
        <v>775</v>
      </c>
      <c r="F2410">
        <f t="shared" si="188"/>
        <v>12</v>
      </c>
      <c r="G2410" s="2" t="str">
        <f t="shared" si="189"/>
        <v>x</v>
      </c>
      <c r="H2410" t="s">
        <v>1521</v>
      </c>
      <c r="I2410">
        <v>66877</v>
      </c>
      <c r="J2410">
        <v>765</v>
      </c>
      <c r="K2410">
        <v>761</v>
      </c>
      <c r="L2410" t="s">
        <v>20</v>
      </c>
      <c r="M2410" t="s">
        <v>20</v>
      </c>
      <c r="N2410">
        <v>32</v>
      </c>
      <c r="O2410">
        <v>3173</v>
      </c>
      <c r="P2410">
        <v>13</v>
      </c>
      <c r="Q2410" t="s">
        <v>2427</v>
      </c>
      <c r="BI2410" s="1"/>
      <c r="BO2410" s="2"/>
    </row>
    <row r="2411" ht="15" customHeight="1">
      <c r="A2411" t="str">
        <f t="shared" si="185"/>
        <v>2019_12_804_1</v>
      </c>
      <c r="B2411" t="str">
        <f t="shared" si="186"/>
        <v>2019_12_62888</v>
      </c>
      <c r="C2411" s="1" t="s">
        <v>2240</v>
      </c>
      <c r="D2411">
        <f t="shared" si="187"/>
        <v>2410</v>
      </c>
      <c r="E2411">
        <v>804</v>
      </c>
      <c r="F2411">
        <f t="shared" si="188"/>
        <v>1</v>
      </c>
      <c r="G2411" s="2" t="str">
        <f t="shared" si="189"/>
        <v/>
      </c>
      <c r="H2411" t="s">
        <v>1521</v>
      </c>
      <c r="I2411">
        <v>62888</v>
      </c>
      <c r="J2411">
        <v>790</v>
      </c>
      <c r="K2411">
        <v>794</v>
      </c>
      <c r="L2411" t="s">
        <v>158</v>
      </c>
      <c r="M2411" t="s">
        <v>20</v>
      </c>
      <c r="N2411">
        <v>679</v>
      </c>
      <c r="O2411">
        <v>3794</v>
      </c>
      <c r="P2411">
        <v>11</v>
      </c>
      <c r="Q2411" t="s">
        <v>2428</v>
      </c>
      <c r="BI2411" s="1"/>
      <c r="BO2411" s="2"/>
    </row>
    <row r="2412" ht="15" customHeight="1">
      <c r="A2412" t="str">
        <f t="shared" si="185"/>
        <v>2019_12_804_2</v>
      </c>
      <c r="B2412" t="str">
        <f t="shared" si="186"/>
        <v>2019_12_64068</v>
      </c>
      <c r="C2412" s="1" t="s">
        <v>2240</v>
      </c>
      <c r="D2412">
        <f t="shared" si="187"/>
        <v>2411</v>
      </c>
      <c r="E2412">
        <v>804</v>
      </c>
      <c r="F2412">
        <f t="shared" si="188"/>
        <v>2</v>
      </c>
      <c r="G2412" s="2" t="str">
        <f t="shared" si="189"/>
        <v/>
      </c>
      <c r="H2412" t="s">
        <v>1521</v>
      </c>
      <c r="I2412">
        <v>64068</v>
      </c>
      <c r="J2412">
        <v>794</v>
      </c>
      <c r="K2412">
        <v>790</v>
      </c>
      <c r="L2412" t="s">
        <v>31</v>
      </c>
      <c r="M2412" t="s">
        <v>20</v>
      </c>
      <c r="N2412">
        <v>654</v>
      </c>
      <c r="O2412">
        <v>3794</v>
      </c>
      <c r="P2412">
        <v>11</v>
      </c>
      <c r="Q2412" t="s">
        <v>2429</v>
      </c>
      <c r="BI2412" s="1"/>
      <c r="BO2412" s="2"/>
    </row>
    <row r="2413" ht="15" customHeight="1">
      <c r="A2413" t="str">
        <f t="shared" si="185"/>
        <v>2019_12_804_3</v>
      </c>
      <c r="B2413" t="str">
        <f t="shared" si="186"/>
        <v>2019_12_64452</v>
      </c>
      <c r="C2413" s="1" t="s">
        <v>2240</v>
      </c>
      <c r="D2413">
        <f t="shared" si="187"/>
        <v>2412</v>
      </c>
      <c r="E2413">
        <v>804</v>
      </c>
      <c r="F2413">
        <f t="shared" si="188"/>
        <v>3</v>
      </c>
      <c r="G2413" s="2" t="str">
        <f t="shared" si="189"/>
        <v/>
      </c>
      <c r="H2413" t="s">
        <v>1521</v>
      </c>
      <c r="I2413">
        <v>64452</v>
      </c>
      <c r="J2413">
        <v>790</v>
      </c>
      <c r="K2413">
        <v>794</v>
      </c>
      <c r="L2413" t="s">
        <v>31</v>
      </c>
      <c r="M2413" t="s">
        <v>20</v>
      </c>
      <c r="N2413">
        <v>522</v>
      </c>
      <c r="O2413">
        <v>3794</v>
      </c>
      <c r="P2413">
        <v>11</v>
      </c>
      <c r="Q2413" t="s">
        <v>2430</v>
      </c>
      <c r="BI2413" s="1"/>
      <c r="BO2413" s="2"/>
    </row>
    <row r="2414" ht="15" customHeight="1">
      <c r="A2414" t="str">
        <f t="shared" si="185"/>
        <v>2019_12_804_4</v>
      </c>
      <c r="B2414" t="str">
        <f t="shared" si="186"/>
        <v>2019_12_64550</v>
      </c>
      <c r="C2414" s="1" t="s">
        <v>2240</v>
      </c>
      <c r="D2414">
        <f t="shared" si="187"/>
        <v>2413</v>
      </c>
      <c r="E2414">
        <v>804</v>
      </c>
      <c r="F2414">
        <f t="shared" si="188"/>
        <v>4</v>
      </c>
      <c r="G2414" s="2" t="str">
        <f t="shared" si="189"/>
        <v/>
      </c>
      <c r="H2414" t="s">
        <v>1521</v>
      </c>
      <c r="I2414">
        <v>64550</v>
      </c>
      <c r="J2414">
        <v>794</v>
      </c>
      <c r="K2414">
        <v>790</v>
      </c>
      <c r="L2414" t="s">
        <v>31</v>
      </c>
      <c r="M2414" t="s">
        <v>20</v>
      </c>
      <c r="N2414">
        <v>336</v>
      </c>
      <c r="O2414">
        <v>3794</v>
      </c>
      <c r="P2414">
        <v>11</v>
      </c>
      <c r="Q2414" t="s">
        <v>2431</v>
      </c>
      <c r="BI2414" s="1"/>
      <c r="BO2414" s="2"/>
    </row>
    <row r="2415" ht="15" customHeight="1">
      <c r="A2415" t="str">
        <f t="shared" si="185"/>
        <v>2019_12_804_5</v>
      </c>
      <c r="B2415" t="str">
        <f t="shared" si="186"/>
        <v>2019_12_64984</v>
      </c>
      <c r="C2415" s="1" t="s">
        <v>2240</v>
      </c>
      <c r="D2415">
        <f t="shared" si="187"/>
        <v>2414</v>
      </c>
      <c r="E2415">
        <v>804</v>
      </c>
      <c r="F2415">
        <f t="shared" si="188"/>
        <v>5</v>
      </c>
      <c r="G2415" s="2" t="str">
        <f t="shared" si="189"/>
        <v/>
      </c>
      <c r="H2415" t="s">
        <v>1521</v>
      </c>
      <c r="I2415">
        <v>64984</v>
      </c>
      <c r="J2415">
        <v>790</v>
      </c>
      <c r="K2415">
        <v>794</v>
      </c>
      <c r="L2415" t="s">
        <v>31</v>
      </c>
      <c r="M2415" t="s">
        <v>20</v>
      </c>
      <c r="N2415">
        <v>464</v>
      </c>
      <c r="O2415">
        <v>3794</v>
      </c>
      <c r="P2415">
        <v>11</v>
      </c>
      <c r="Q2415" t="s">
        <v>2432</v>
      </c>
      <c r="BI2415" s="1"/>
      <c r="BO2415" s="2"/>
    </row>
    <row r="2416" ht="15" customHeight="1">
      <c r="A2416" t="str">
        <f t="shared" si="185"/>
        <v>2019_12_804_6</v>
      </c>
      <c r="B2416" t="str">
        <f t="shared" si="186"/>
        <v>2019_12_65783</v>
      </c>
      <c r="C2416" s="1" t="s">
        <v>2240</v>
      </c>
      <c r="D2416">
        <f t="shared" si="187"/>
        <v>2415</v>
      </c>
      <c r="E2416">
        <v>804</v>
      </c>
      <c r="F2416">
        <f t="shared" si="188"/>
        <v>6</v>
      </c>
      <c r="G2416" s="2" t="str">
        <f t="shared" si="189"/>
        <v/>
      </c>
      <c r="H2416" t="s">
        <v>1521</v>
      </c>
      <c r="I2416">
        <v>65783</v>
      </c>
      <c r="J2416">
        <v>794</v>
      </c>
      <c r="K2416">
        <v>790</v>
      </c>
      <c r="L2416" t="s">
        <v>31</v>
      </c>
      <c r="M2416" t="s">
        <v>20</v>
      </c>
      <c r="N2416">
        <v>292</v>
      </c>
      <c r="O2416">
        <v>3794</v>
      </c>
      <c r="P2416">
        <v>11</v>
      </c>
      <c r="Q2416" t="s">
        <v>2433</v>
      </c>
      <c r="BI2416" s="1"/>
      <c r="BO2416" s="2"/>
    </row>
    <row r="2417" ht="15" customHeight="1">
      <c r="A2417" t="str">
        <f t="shared" si="185"/>
        <v>2019_12_804_7</v>
      </c>
      <c r="B2417" t="str">
        <f t="shared" si="186"/>
        <v>2019_12_66066</v>
      </c>
      <c r="C2417" s="1" t="s">
        <v>2240</v>
      </c>
      <c r="D2417">
        <f t="shared" si="187"/>
        <v>2416</v>
      </c>
      <c r="E2417">
        <v>804</v>
      </c>
      <c r="F2417">
        <f t="shared" si="188"/>
        <v>7</v>
      </c>
      <c r="G2417" s="2" t="str">
        <f t="shared" si="189"/>
        <v/>
      </c>
      <c r="H2417" t="s">
        <v>1521</v>
      </c>
      <c r="I2417">
        <v>66066</v>
      </c>
      <c r="J2417">
        <v>790</v>
      </c>
      <c r="K2417">
        <v>794</v>
      </c>
      <c r="L2417" t="s">
        <v>31</v>
      </c>
      <c r="M2417" t="s">
        <v>20</v>
      </c>
      <c r="N2417">
        <v>369</v>
      </c>
      <c r="O2417">
        <v>3794</v>
      </c>
      <c r="P2417">
        <v>11</v>
      </c>
      <c r="Q2417" t="s">
        <v>2434</v>
      </c>
      <c r="BI2417" s="1"/>
      <c r="BO2417" s="2"/>
    </row>
    <row r="2418" ht="15" customHeight="1">
      <c r="A2418" t="str">
        <f t="shared" si="185"/>
        <v>2019_12_804_8</v>
      </c>
      <c r="B2418" t="str">
        <f t="shared" si="186"/>
        <v>2019_12_66648</v>
      </c>
      <c r="C2418" s="1" t="s">
        <v>2240</v>
      </c>
      <c r="D2418">
        <f t="shared" si="187"/>
        <v>2417</v>
      </c>
      <c r="E2418">
        <v>804</v>
      </c>
      <c r="F2418">
        <f t="shared" si="188"/>
        <v>8</v>
      </c>
      <c r="G2418" s="2" t="str">
        <f t="shared" si="189"/>
        <v/>
      </c>
      <c r="H2418" t="s">
        <v>1521</v>
      </c>
      <c r="I2418">
        <v>66648</v>
      </c>
      <c r="J2418">
        <v>794</v>
      </c>
      <c r="K2418">
        <v>790</v>
      </c>
      <c r="L2418" t="s">
        <v>31</v>
      </c>
      <c r="M2418" t="s">
        <v>20</v>
      </c>
      <c r="N2418">
        <v>134</v>
      </c>
      <c r="O2418">
        <v>3794</v>
      </c>
      <c r="P2418">
        <v>11</v>
      </c>
      <c r="Q2418" t="s">
        <v>2435</v>
      </c>
      <c r="BI2418" s="1"/>
      <c r="BO2418" s="2"/>
    </row>
    <row r="2419" ht="15" customHeight="1">
      <c r="A2419" t="str">
        <f t="shared" si="185"/>
        <v>2019_12_804_9</v>
      </c>
      <c r="B2419" t="str">
        <f t="shared" si="186"/>
        <v>2019_12_66930</v>
      </c>
      <c r="C2419" s="1" t="s">
        <v>2240</v>
      </c>
      <c r="D2419">
        <f t="shared" si="187"/>
        <v>2418</v>
      </c>
      <c r="E2419">
        <v>804</v>
      </c>
      <c r="F2419">
        <f t="shared" si="188"/>
        <v>9</v>
      </c>
      <c r="G2419" s="2" t="str">
        <f t="shared" si="189"/>
        <v/>
      </c>
      <c r="H2419" t="s">
        <v>1521</v>
      </c>
      <c r="I2419">
        <v>66930</v>
      </c>
      <c r="J2419">
        <v>790</v>
      </c>
      <c r="K2419">
        <v>794</v>
      </c>
      <c r="L2419" t="s">
        <v>31</v>
      </c>
      <c r="M2419" t="s">
        <v>20</v>
      </c>
      <c r="N2419">
        <v>228</v>
      </c>
      <c r="O2419">
        <v>3794</v>
      </c>
      <c r="P2419">
        <v>11</v>
      </c>
      <c r="Q2419" t="s">
        <v>2436</v>
      </c>
      <c r="BI2419" s="1"/>
      <c r="BO2419" s="2"/>
    </row>
    <row r="2420" ht="15" customHeight="1">
      <c r="A2420" t="str">
        <f t="shared" si="185"/>
        <v>2019_12_804_10</v>
      </c>
      <c r="B2420" t="str">
        <f t="shared" si="186"/>
        <v>2019_12_67015</v>
      </c>
      <c r="C2420" s="1" t="s">
        <v>2240</v>
      </c>
      <c r="D2420">
        <f t="shared" si="187"/>
        <v>2419</v>
      </c>
      <c r="E2420">
        <v>804</v>
      </c>
      <c r="F2420">
        <f t="shared" si="188"/>
        <v>10</v>
      </c>
      <c r="G2420" s="2" t="str">
        <f t="shared" si="189"/>
        <v>x</v>
      </c>
      <c r="H2420" t="s">
        <v>1521</v>
      </c>
      <c r="I2420">
        <v>67015</v>
      </c>
      <c r="J2420">
        <v>794</v>
      </c>
      <c r="K2420">
        <v>790</v>
      </c>
      <c r="L2420" t="s">
        <v>20</v>
      </c>
      <c r="M2420" t="s">
        <v>20</v>
      </c>
      <c r="N2420">
        <v>95</v>
      </c>
      <c r="O2420">
        <v>3794</v>
      </c>
      <c r="P2420">
        <v>11</v>
      </c>
      <c r="Q2420" t="s">
        <v>2437</v>
      </c>
      <c r="BI2420" s="1"/>
      <c r="BO2420" s="2"/>
    </row>
    <row r="2421" ht="15" customHeight="1">
      <c r="A2421" t="str">
        <f t="shared" si="185"/>
        <v>2019_12_833_1</v>
      </c>
      <c r="B2421" t="str">
        <f t="shared" si="186"/>
        <v>2019_12_62793</v>
      </c>
      <c r="C2421" s="1" t="s">
        <v>2240</v>
      </c>
      <c r="D2421">
        <f t="shared" si="187"/>
        <v>2420</v>
      </c>
      <c r="E2421">
        <v>833</v>
      </c>
      <c r="F2421">
        <f t="shared" si="188"/>
        <v>1</v>
      </c>
      <c r="G2421" s="2" t="str">
        <f t="shared" si="189"/>
        <v/>
      </c>
      <c r="H2421" t="s">
        <v>1521</v>
      </c>
      <c r="I2421">
        <v>62793</v>
      </c>
      <c r="J2421">
        <v>819</v>
      </c>
      <c r="K2421">
        <v>823</v>
      </c>
      <c r="L2421" t="s">
        <v>19</v>
      </c>
      <c r="M2421" t="s">
        <v>20</v>
      </c>
      <c r="N2421">
        <v>890</v>
      </c>
      <c r="O2421">
        <v>4970</v>
      </c>
      <c r="P2421">
        <v>9</v>
      </c>
      <c r="Q2421" t="s">
        <v>2438</v>
      </c>
      <c r="BI2421" s="1"/>
      <c r="BO2421" s="2"/>
    </row>
    <row r="2422" ht="15" customHeight="1">
      <c r="A2422" t="str">
        <f t="shared" si="185"/>
        <v>2019_12_833_2</v>
      </c>
      <c r="B2422" t="str">
        <f t="shared" si="186"/>
        <v>2019_12_64146</v>
      </c>
      <c r="C2422" s="1" t="s">
        <v>2240</v>
      </c>
      <c r="D2422">
        <f t="shared" si="187"/>
        <v>2421</v>
      </c>
      <c r="E2422">
        <v>833</v>
      </c>
      <c r="F2422">
        <f t="shared" si="188"/>
        <v>2</v>
      </c>
      <c r="G2422" s="2" t="str">
        <f t="shared" si="189"/>
        <v/>
      </c>
      <c r="H2422" t="s">
        <v>1521</v>
      </c>
      <c r="I2422">
        <v>64146</v>
      </c>
      <c r="J2422">
        <v>823</v>
      </c>
      <c r="K2422">
        <v>819</v>
      </c>
      <c r="L2422" t="s">
        <v>31</v>
      </c>
      <c r="M2422" t="s">
        <v>20</v>
      </c>
      <c r="N2422">
        <v>936</v>
      </c>
      <c r="O2422">
        <v>4970</v>
      </c>
      <c r="P2422">
        <v>9</v>
      </c>
      <c r="Q2422" t="s">
        <v>2439</v>
      </c>
      <c r="BI2422" s="1"/>
      <c r="BO2422" s="2"/>
    </row>
    <row r="2423" ht="15" customHeight="1">
      <c r="A2423" t="str">
        <f t="shared" si="185"/>
        <v>2019_12_833_3</v>
      </c>
      <c r="B2423" t="str">
        <f t="shared" si="186"/>
        <v>2019_12_64169</v>
      </c>
      <c r="C2423" s="1" t="s">
        <v>2240</v>
      </c>
      <c r="D2423">
        <f t="shared" si="187"/>
        <v>2422</v>
      </c>
      <c r="E2423">
        <v>833</v>
      </c>
      <c r="F2423">
        <f t="shared" si="188"/>
        <v>3</v>
      </c>
      <c r="G2423" s="2" t="str">
        <f t="shared" si="189"/>
        <v/>
      </c>
      <c r="H2423" t="s">
        <v>1521</v>
      </c>
      <c r="I2423">
        <v>64169</v>
      </c>
      <c r="J2423">
        <v>819</v>
      </c>
      <c r="K2423">
        <v>823</v>
      </c>
      <c r="L2423" t="s">
        <v>31</v>
      </c>
      <c r="M2423" t="s">
        <v>20</v>
      </c>
      <c r="N2423">
        <v>960</v>
      </c>
      <c r="O2423">
        <v>4970</v>
      </c>
      <c r="P2423">
        <v>9</v>
      </c>
      <c r="Q2423" t="s">
        <v>2440</v>
      </c>
      <c r="BI2423" s="1"/>
      <c r="BO2423" s="2"/>
    </row>
    <row r="2424" ht="15" customHeight="1">
      <c r="A2424" t="str">
        <f t="shared" si="185"/>
        <v>2019_12_833_4</v>
      </c>
      <c r="B2424" t="str">
        <f t="shared" si="186"/>
        <v>2019_12_64482</v>
      </c>
      <c r="C2424" s="1" t="s">
        <v>2240</v>
      </c>
      <c r="D2424">
        <f t="shared" si="187"/>
        <v>2423</v>
      </c>
      <c r="E2424">
        <v>833</v>
      </c>
      <c r="F2424">
        <f t="shared" si="188"/>
        <v>4</v>
      </c>
      <c r="G2424" s="2" t="str">
        <f t="shared" si="189"/>
        <v/>
      </c>
      <c r="H2424" t="s">
        <v>1521</v>
      </c>
      <c r="I2424">
        <v>64482</v>
      </c>
      <c r="J2424">
        <v>823</v>
      </c>
      <c r="K2424">
        <v>819</v>
      </c>
      <c r="L2424" t="s">
        <v>31</v>
      </c>
      <c r="M2424" t="s">
        <v>20</v>
      </c>
      <c r="N2424">
        <v>669</v>
      </c>
      <c r="O2424">
        <v>4970</v>
      </c>
      <c r="P2424">
        <v>9</v>
      </c>
      <c r="Q2424" t="s">
        <v>2441</v>
      </c>
      <c r="BI2424" s="1"/>
      <c r="BO2424" s="2"/>
    </row>
    <row r="2425" ht="15" customHeight="1">
      <c r="A2425" t="str">
        <f t="shared" si="185"/>
        <v>2019_12_833_5</v>
      </c>
      <c r="B2425" t="str">
        <f t="shared" si="186"/>
        <v>2019_12_64544</v>
      </c>
      <c r="C2425" s="1" t="s">
        <v>2240</v>
      </c>
      <c r="D2425">
        <f t="shared" si="187"/>
        <v>2424</v>
      </c>
      <c r="E2425">
        <v>833</v>
      </c>
      <c r="F2425">
        <f t="shared" si="188"/>
        <v>5</v>
      </c>
      <c r="G2425" s="2" t="str">
        <f t="shared" si="189"/>
        <v/>
      </c>
      <c r="H2425" t="s">
        <v>1521</v>
      </c>
      <c r="I2425">
        <v>64544</v>
      </c>
      <c r="J2425">
        <v>819</v>
      </c>
      <c r="K2425">
        <v>823</v>
      </c>
      <c r="L2425" t="s">
        <v>31</v>
      </c>
      <c r="M2425" t="s">
        <v>20</v>
      </c>
      <c r="N2425">
        <v>820</v>
      </c>
      <c r="O2425">
        <v>4970</v>
      </c>
      <c r="P2425">
        <v>9</v>
      </c>
      <c r="Q2425" t="s">
        <v>2442</v>
      </c>
      <c r="BI2425" s="1"/>
      <c r="BO2425" s="2"/>
    </row>
    <row r="2426" ht="15" customHeight="1">
      <c r="A2426" t="str">
        <f t="shared" si="185"/>
        <v>2019_12_833_6</v>
      </c>
      <c r="B2426" t="str">
        <f t="shared" si="186"/>
        <v>2019_12_64671</v>
      </c>
      <c r="C2426" s="1" t="s">
        <v>2240</v>
      </c>
      <c r="D2426">
        <f t="shared" si="187"/>
        <v>2425</v>
      </c>
      <c r="E2426">
        <v>833</v>
      </c>
      <c r="F2426">
        <f t="shared" si="188"/>
        <v>6</v>
      </c>
      <c r="G2426" s="2" t="str">
        <f t="shared" si="189"/>
        <v/>
      </c>
      <c r="H2426" t="s">
        <v>1521</v>
      </c>
      <c r="I2426">
        <v>64671</v>
      </c>
      <c r="J2426">
        <v>823</v>
      </c>
      <c r="K2426">
        <v>819</v>
      </c>
      <c r="L2426" t="s">
        <v>31</v>
      </c>
      <c r="M2426" t="s">
        <v>20</v>
      </c>
      <c r="N2426">
        <v>284</v>
      </c>
      <c r="O2426">
        <v>4970</v>
      </c>
      <c r="P2426">
        <v>9</v>
      </c>
      <c r="Q2426" t="s">
        <v>2443</v>
      </c>
      <c r="BI2426" s="1"/>
      <c r="BO2426" s="2"/>
    </row>
    <row r="2427" ht="15" customHeight="1">
      <c r="A2427" t="str">
        <f t="shared" si="185"/>
        <v>2019_12_833_7</v>
      </c>
      <c r="B2427" t="str">
        <f t="shared" si="186"/>
        <v>2019_12_65968</v>
      </c>
      <c r="C2427" s="1" t="s">
        <v>2240</v>
      </c>
      <c r="D2427">
        <f t="shared" si="187"/>
        <v>2426</v>
      </c>
      <c r="E2427">
        <v>833</v>
      </c>
      <c r="F2427">
        <f t="shared" si="188"/>
        <v>7</v>
      </c>
      <c r="G2427" s="2" t="str">
        <f t="shared" si="189"/>
        <v/>
      </c>
      <c r="H2427" t="s">
        <v>1521</v>
      </c>
      <c r="I2427">
        <v>65968</v>
      </c>
      <c r="J2427">
        <v>819</v>
      </c>
      <c r="K2427">
        <v>823</v>
      </c>
      <c r="L2427" t="s">
        <v>31</v>
      </c>
      <c r="M2427" t="s">
        <v>20</v>
      </c>
      <c r="N2427">
        <v>333</v>
      </c>
      <c r="O2427">
        <v>4970</v>
      </c>
      <c r="P2427">
        <v>9</v>
      </c>
      <c r="Q2427" t="s">
        <v>2444</v>
      </c>
      <c r="BI2427" s="1"/>
      <c r="BO2427" s="2"/>
    </row>
    <row r="2428" ht="15" customHeight="1">
      <c r="A2428" t="str">
        <f t="shared" si="185"/>
        <v>2019_12_833_8</v>
      </c>
      <c r="B2428" t="str">
        <f t="shared" si="186"/>
        <v>2019_12_66314</v>
      </c>
      <c r="C2428" s="1" t="s">
        <v>2240</v>
      </c>
      <c r="D2428">
        <f t="shared" si="187"/>
        <v>2427</v>
      </c>
      <c r="E2428">
        <v>833</v>
      </c>
      <c r="F2428">
        <f t="shared" si="188"/>
        <v>8</v>
      </c>
      <c r="G2428" s="2" t="str">
        <f t="shared" si="189"/>
        <v>x</v>
      </c>
      <c r="H2428" t="s">
        <v>1521</v>
      </c>
      <c r="I2428">
        <v>66314</v>
      </c>
      <c r="J2428">
        <v>823</v>
      </c>
      <c r="K2428">
        <v>819</v>
      </c>
      <c r="L2428" t="s">
        <v>20</v>
      </c>
      <c r="M2428" t="s">
        <v>20</v>
      </c>
      <c r="N2428">
        <v>57</v>
      </c>
      <c r="O2428">
        <v>4970</v>
      </c>
      <c r="P2428">
        <v>9</v>
      </c>
      <c r="Q2428" t="s">
        <v>2445</v>
      </c>
      <c r="BI2428" s="1"/>
      <c r="BO2428" s="2"/>
    </row>
    <row r="2429" ht="15" customHeight="1">
      <c r="A2429" t="str">
        <f t="shared" si="185"/>
        <v>2019_12_862_1</v>
      </c>
      <c r="B2429" t="str">
        <f t="shared" si="186"/>
        <v>2019_12_63382</v>
      </c>
      <c r="C2429" s="1" t="s">
        <v>2240</v>
      </c>
      <c r="D2429">
        <f t="shared" si="187"/>
        <v>2428</v>
      </c>
      <c r="E2429">
        <v>862</v>
      </c>
      <c r="F2429">
        <f t="shared" si="188"/>
        <v>1</v>
      </c>
      <c r="G2429" s="2" t="str">
        <f t="shared" si="189"/>
        <v/>
      </c>
      <c r="H2429" t="s">
        <v>1521</v>
      </c>
      <c r="I2429">
        <v>63382</v>
      </c>
      <c r="J2429">
        <v>848</v>
      </c>
      <c r="K2429">
        <v>852</v>
      </c>
      <c r="L2429" t="s">
        <v>19</v>
      </c>
      <c r="M2429" t="s">
        <v>20</v>
      </c>
      <c r="N2429">
        <v>89</v>
      </c>
      <c r="O2429">
        <v>1878</v>
      </c>
      <c r="P2429">
        <v>10</v>
      </c>
      <c r="Q2429" t="s">
        <v>2446</v>
      </c>
      <c r="BI2429" s="1"/>
      <c r="BO2429" s="2"/>
    </row>
    <row r="2430" ht="15" customHeight="1">
      <c r="A2430" t="str">
        <f t="shared" si="185"/>
        <v>2019_12_862_2</v>
      </c>
      <c r="B2430" t="str">
        <f t="shared" si="186"/>
        <v>2019_12_64374</v>
      </c>
      <c r="C2430" s="1" t="s">
        <v>2240</v>
      </c>
      <c r="D2430">
        <f t="shared" si="187"/>
        <v>2429</v>
      </c>
      <c r="E2430">
        <v>862</v>
      </c>
      <c r="F2430">
        <f t="shared" si="188"/>
        <v>2</v>
      </c>
      <c r="G2430" s="2" t="str">
        <f t="shared" si="189"/>
        <v/>
      </c>
      <c r="H2430" t="s">
        <v>1521</v>
      </c>
      <c r="I2430">
        <v>64374</v>
      </c>
      <c r="J2430">
        <v>852</v>
      </c>
      <c r="K2430">
        <v>848</v>
      </c>
      <c r="L2430" t="s">
        <v>31</v>
      </c>
      <c r="M2430" t="s">
        <v>20</v>
      </c>
      <c r="N2430">
        <v>109</v>
      </c>
      <c r="O2430">
        <v>1878</v>
      </c>
      <c r="P2430">
        <v>10</v>
      </c>
      <c r="Q2430" t="s">
        <v>2447</v>
      </c>
      <c r="BI2430" s="1"/>
      <c r="BO2430" s="2"/>
    </row>
    <row r="2431" ht="15" customHeight="1">
      <c r="A2431" t="str">
        <f t="shared" si="185"/>
        <v>2019_12_862_3</v>
      </c>
      <c r="B2431" t="str">
        <f t="shared" si="186"/>
        <v>2019_12_64748</v>
      </c>
      <c r="C2431" s="1" t="s">
        <v>2240</v>
      </c>
      <c r="D2431">
        <f t="shared" si="187"/>
        <v>2430</v>
      </c>
      <c r="E2431">
        <v>862</v>
      </c>
      <c r="F2431">
        <f t="shared" si="188"/>
        <v>3</v>
      </c>
      <c r="G2431" s="2" t="str">
        <f t="shared" si="189"/>
        <v/>
      </c>
      <c r="H2431" t="s">
        <v>1521</v>
      </c>
      <c r="I2431">
        <v>64748</v>
      </c>
      <c r="J2431">
        <v>848</v>
      </c>
      <c r="K2431">
        <v>852</v>
      </c>
      <c r="L2431" t="s">
        <v>31</v>
      </c>
      <c r="M2431" t="s">
        <v>20</v>
      </c>
      <c r="N2431">
        <v>484</v>
      </c>
      <c r="O2431">
        <v>1878</v>
      </c>
      <c r="P2431">
        <v>10</v>
      </c>
      <c r="Q2431" t="s">
        <v>2448</v>
      </c>
      <c r="BI2431" s="1"/>
      <c r="BO2431" s="2"/>
    </row>
    <row r="2432" ht="15" customHeight="1">
      <c r="A2432" t="str">
        <f t="shared" si="185"/>
        <v>2019_12_862_4</v>
      </c>
      <c r="B2432" t="str">
        <f t="shared" si="186"/>
        <v>2019_12_65739</v>
      </c>
      <c r="C2432" s="1" t="s">
        <v>2240</v>
      </c>
      <c r="D2432">
        <f t="shared" si="187"/>
        <v>2431</v>
      </c>
      <c r="E2432">
        <v>862</v>
      </c>
      <c r="F2432">
        <f t="shared" si="188"/>
        <v>4</v>
      </c>
      <c r="G2432" s="2" t="str">
        <f t="shared" si="189"/>
        <v/>
      </c>
      <c r="H2432" t="s">
        <v>1521</v>
      </c>
      <c r="I2432">
        <v>65739</v>
      </c>
      <c r="J2432">
        <v>852</v>
      </c>
      <c r="K2432">
        <v>848</v>
      </c>
      <c r="L2432" t="s">
        <v>31</v>
      </c>
      <c r="M2432" t="s">
        <v>20</v>
      </c>
      <c r="N2432">
        <v>299</v>
      </c>
      <c r="O2432">
        <v>1878</v>
      </c>
      <c r="P2432">
        <v>10</v>
      </c>
      <c r="Q2432" t="s">
        <v>2449</v>
      </c>
      <c r="BI2432" s="1"/>
      <c r="BO2432" s="2"/>
    </row>
    <row r="2433" ht="15" customHeight="1">
      <c r="A2433" t="str">
        <f t="shared" si="185"/>
        <v>2019_12_862_5</v>
      </c>
      <c r="B2433" t="str">
        <f t="shared" si="186"/>
        <v>2019_12_66006</v>
      </c>
      <c r="C2433" s="1" t="s">
        <v>2240</v>
      </c>
      <c r="D2433">
        <f t="shared" si="187"/>
        <v>2432</v>
      </c>
      <c r="E2433">
        <v>862</v>
      </c>
      <c r="F2433">
        <f t="shared" si="188"/>
        <v>5</v>
      </c>
      <c r="G2433" s="2" t="str">
        <f t="shared" si="189"/>
        <v/>
      </c>
      <c r="H2433" t="s">
        <v>1521</v>
      </c>
      <c r="I2433">
        <v>66006</v>
      </c>
      <c r="J2433">
        <v>848</v>
      </c>
      <c r="K2433">
        <v>852</v>
      </c>
      <c r="L2433" t="s">
        <v>31</v>
      </c>
      <c r="M2433" t="s">
        <v>20</v>
      </c>
      <c r="N2433">
        <v>295</v>
      </c>
      <c r="O2433">
        <v>1878</v>
      </c>
      <c r="P2433">
        <v>10</v>
      </c>
      <c r="Q2433" t="s">
        <v>2450</v>
      </c>
      <c r="BI2433" s="1"/>
      <c r="BO2433" s="2"/>
    </row>
    <row r="2434" ht="15" customHeight="1">
      <c r="A2434" t="str">
        <f t="shared" ref="A2434:A2497" si="190">CONCATENATE($C2434,"_",$E2434,"_",$F2434)</f>
        <v>2019_12_862_6</v>
      </c>
      <c r="B2434" t="str">
        <f t="shared" ref="B2434:B2497" si="191">CONCATENATE($C2434,"_",$I2434)</f>
        <v>2019_12_66593</v>
      </c>
      <c r="C2434" s="1" t="s">
        <v>2240</v>
      </c>
      <c r="D2434">
        <f t="shared" ref="D2434:D2497" si="192">IF(ISNUMBER($D2433),$D2433+1,1)</f>
        <v>2433</v>
      </c>
      <c r="E2434">
        <v>862</v>
      </c>
      <c r="F2434">
        <f t="shared" ref="F2434:F2497" si="193">IF($E2434="","",IF($E2434=$E2433,$F2433+1,1))</f>
        <v>6</v>
      </c>
      <c r="G2434" s="2" t="str">
        <f t="shared" ref="G2434:G2497" si="194">IF($E2435=$E2434,"","x")</f>
        <v/>
      </c>
      <c r="H2434" t="s">
        <v>1521</v>
      </c>
      <c r="I2434">
        <v>66593</v>
      </c>
      <c r="J2434">
        <v>852</v>
      </c>
      <c r="K2434">
        <v>848</v>
      </c>
      <c r="L2434" t="s">
        <v>31</v>
      </c>
      <c r="M2434" t="s">
        <v>20</v>
      </c>
      <c r="N2434">
        <v>183</v>
      </c>
      <c r="O2434">
        <v>1878</v>
      </c>
      <c r="P2434">
        <v>10</v>
      </c>
      <c r="Q2434" t="s">
        <v>2451</v>
      </c>
      <c r="BI2434" s="1"/>
      <c r="BO2434" s="2"/>
    </row>
    <row r="2435" ht="15" customHeight="1">
      <c r="A2435" t="str">
        <f t="shared" si="190"/>
        <v>2019_12_862_7</v>
      </c>
      <c r="B2435" t="str">
        <f t="shared" si="191"/>
        <v>2019_12_66643</v>
      </c>
      <c r="C2435" s="1" t="s">
        <v>2240</v>
      </c>
      <c r="D2435">
        <f t="shared" si="192"/>
        <v>2434</v>
      </c>
      <c r="E2435">
        <v>862</v>
      </c>
      <c r="F2435">
        <f t="shared" si="193"/>
        <v>7</v>
      </c>
      <c r="G2435" s="2" t="str">
        <f t="shared" si="194"/>
        <v/>
      </c>
      <c r="H2435" t="s">
        <v>1521</v>
      </c>
      <c r="I2435">
        <v>66643</v>
      </c>
      <c r="J2435">
        <v>848</v>
      </c>
      <c r="K2435">
        <v>852</v>
      </c>
      <c r="L2435" t="s">
        <v>31</v>
      </c>
      <c r="M2435" t="s">
        <v>20</v>
      </c>
      <c r="N2435">
        <v>142</v>
      </c>
      <c r="O2435">
        <v>1878</v>
      </c>
      <c r="P2435">
        <v>10</v>
      </c>
      <c r="Q2435" t="s">
        <v>2452</v>
      </c>
      <c r="BI2435" s="1"/>
      <c r="BO2435" s="2"/>
    </row>
    <row r="2436" ht="15" customHeight="1">
      <c r="A2436" t="str">
        <f t="shared" si="190"/>
        <v>2019_12_862_8</v>
      </c>
      <c r="B2436" t="str">
        <f t="shared" si="191"/>
        <v>2019_12_66742</v>
      </c>
      <c r="C2436" s="1" t="s">
        <v>2240</v>
      </c>
      <c r="D2436">
        <f t="shared" si="192"/>
        <v>2435</v>
      </c>
      <c r="E2436">
        <v>862</v>
      </c>
      <c r="F2436">
        <f t="shared" si="193"/>
        <v>8</v>
      </c>
      <c r="G2436" s="2" t="str">
        <f t="shared" si="194"/>
        <v/>
      </c>
      <c r="H2436" t="s">
        <v>1521</v>
      </c>
      <c r="I2436">
        <v>66742</v>
      </c>
      <c r="J2436">
        <v>852</v>
      </c>
      <c r="K2436">
        <v>848</v>
      </c>
      <c r="L2436" t="s">
        <v>31</v>
      </c>
      <c r="M2436" t="s">
        <v>20</v>
      </c>
      <c r="N2436">
        <v>231</v>
      </c>
      <c r="O2436">
        <v>1878</v>
      </c>
      <c r="P2436">
        <v>10</v>
      </c>
      <c r="Q2436" t="s">
        <v>2453</v>
      </c>
      <c r="BI2436" s="1"/>
      <c r="BO2436" s="2"/>
    </row>
    <row r="2437" ht="15" customHeight="1">
      <c r="A2437" t="str">
        <f t="shared" si="190"/>
        <v>2019_12_862_9</v>
      </c>
      <c r="B2437" t="str">
        <f t="shared" si="191"/>
        <v>2019_12_66757</v>
      </c>
      <c r="C2437" s="1" t="s">
        <v>2240</v>
      </c>
      <c r="D2437">
        <f t="shared" si="192"/>
        <v>2436</v>
      </c>
      <c r="E2437">
        <v>862</v>
      </c>
      <c r="F2437">
        <f t="shared" si="193"/>
        <v>9</v>
      </c>
      <c r="G2437" s="2" t="str">
        <f t="shared" si="194"/>
        <v>x</v>
      </c>
      <c r="H2437" t="s">
        <v>1521</v>
      </c>
      <c r="I2437">
        <v>66757</v>
      </c>
      <c r="J2437">
        <v>848</v>
      </c>
      <c r="K2437">
        <v>852</v>
      </c>
      <c r="L2437" t="s">
        <v>20</v>
      </c>
      <c r="M2437" t="s">
        <v>20</v>
      </c>
      <c r="N2437">
        <v>25</v>
      </c>
      <c r="O2437">
        <v>1878</v>
      </c>
      <c r="P2437">
        <v>10</v>
      </c>
      <c r="Q2437" t="s">
        <v>2454</v>
      </c>
      <c r="BI2437" s="1"/>
      <c r="BO2437" s="2"/>
    </row>
    <row r="2438" ht="15" customHeight="1">
      <c r="A2438" t="str">
        <f t="shared" si="190"/>
        <v>2019_12_891_1</v>
      </c>
      <c r="B2438" t="str">
        <f t="shared" si="191"/>
        <v>2019_12_64522</v>
      </c>
      <c r="C2438" s="1" t="s">
        <v>2240</v>
      </c>
      <c r="D2438">
        <f t="shared" si="192"/>
        <v>2437</v>
      </c>
      <c r="E2438">
        <v>891</v>
      </c>
      <c r="F2438">
        <f t="shared" si="193"/>
        <v>1</v>
      </c>
      <c r="G2438" s="2" t="str">
        <f t="shared" si="194"/>
        <v/>
      </c>
      <c r="H2438" t="s">
        <v>1521</v>
      </c>
      <c r="I2438">
        <v>64522</v>
      </c>
      <c r="J2438">
        <v>877</v>
      </c>
      <c r="K2438">
        <v>881</v>
      </c>
      <c r="L2438" t="s">
        <v>19</v>
      </c>
      <c r="M2438" t="s">
        <v>20</v>
      </c>
      <c r="N2438">
        <v>596</v>
      </c>
      <c r="O2438">
        <v>5300</v>
      </c>
      <c r="P2438">
        <v>15</v>
      </c>
      <c r="Q2438" t="s">
        <v>2455</v>
      </c>
      <c r="BI2438" s="1"/>
      <c r="BO2438" s="2"/>
    </row>
    <row r="2439" ht="15" customHeight="1">
      <c r="A2439" t="str">
        <f t="shared" si="190"/>
        <v>2019_12_891_2</v>
      </c>
      <c r="B2439" t="str">
        <f t="shared" si="191"/>
        <v>2019_12_65802</v>
      </c>
      <c r="C2439" s="1" t="s">
        <v>2240</v>
      </c>
      <c r="D2439">
        <f t="shared" si="192"/>
        <v>2438</v>
      </c>
      <c r="E2439">
        <v>891</v>
      </c>
      <c r="F2439">
        <f t="shared" si="193"/>
        <v>2</v>
      </c>
      <c r="G2439" s="2" t="str">
        <f t="shared" si="194"/>
        <v/>
      </c>
      <c r="H2439" t="s">
        <v>1521</v>
      </c>
      <c r="I2439">
        <v>65802</v>
      </c>
      <c r="J2439">
        <v>881</v>
      </c>
      <c r="K2439">
        <v>877</v>
      </c>
      <c r="L2439" t="s">
        <v>31</v>
      </c>
      <c r="M2439" t="s">
        <v>20</v>
      </c>
      <c r="N2439">
        <v>399</v>
      </c>
      <c r="O2439">
        <v>5300</v>
      </c>
      <c r="P2439">
        <v>15</v>
      </c>
      <c r="Q2439" t="s">
        <v>2456</v>
      </c>
      <c r="BI2439" s="1"/>
      <c r="BO2439" s="2"/>
    </row>
    <row r="2440" ht="15" customHeight="1">
      <c r="A2440" t="str">
        <f t="shared" si="190"/>
        <v>2019_12_891_3</v>
      </c>
      <c r="B2440" t="str">
        <f t="shared" si="191"/>
        <v>2019_12_66028</v>
      </c>
      <c r="C2440" s="1" t="s">
        <v>2240</v>
      </c>
      <c r="D2440">
        <f t="shared" si="192"/>
        <v>2439</v>
      </c>
      <c r="E2440">
        <v>891</v>
      </c>
      <c r="F2440">
        <f t="shared" si="193"/>
        <v>3</v>
      </c>
      <c r="G2440" s="2" t="str">
        <f t="shared" si="194"/>
        <v/>
      </c>
      <c r="H2440" t="s">
        <v>1521</v>
      </c>
      <c r="I2440">
        <v>66028</v>
      </c>
      <c r="J2440">
        <v>877</v>
      </c>
      <c r="K2440">
        <v>881</v>
      </c>
      <c r="L2440" t="s">
        <v>31</v>
      </c>
      <c r="M2440" t="s">
        <v>20</v>
      </c>
      <c r="N2440">
        <v>769</v>
      </c>
      <c r="O2440">
        <v>5300</v>
      </c>
      <c r="P2440">
        <v>15</v>
      </c>
      <c r="Q2440" t="s">
        <v>2457</v>
      </c>
      <c r="BI2440" s="1"/>
      <c r="BO2440" s="2"/>
    </row>
    <row r="2441" ht="15" customHeight="1">
      <c r="A2441" t="str">
        <f t="shared" si="190"/>
        <v>2019_12_891_4</v>
      </c>
      <c r="B2441" t="str">
        <f t="shared" si="191"/>
        <v>2019_12_66099</v>
      </c>
      <c r="C2441" s="1" t="s">
        <v>2240</v>
      </c>
      <c r="D2441">
        <f t="shared" si="192"/>
        <v>2440</v>
      </c>
      <c r="E2441">
        <v>891</v>
      </c>
      <c r="F2441">
        <f t="shared" si="193"/>
        <v>4</v>
      </c>
      <c r="G2441" s="2" t="str">
        <f t="shared" si="194"/>
        <v/>
      </c>
      <c r="H2441" t="s">
        <v>1521</v>
      </c>
      <c r="I2441">
        <v>66099</v>
      </c>
      <c r="J2441">
        <v>881</v>
      </c>
      <c r="K2441">
        <v>877</v>
      </c>
      <c r="L2441" t="s">
        <v>31</v>
      </c>
      <c r="M2441" t="s">
        <v>20</v>
      </c>
      <c r="N2441">
        <v>335</v>
      </c>
      <c r="O2441">
        <v>5300</v>
      </c>
      <c r="P2441">
        <v>15</v>
      </c>
      <c r="Q2441" t="s">
        <v>2458</v>
      </c>
      <c r="BI2441" s="1"/>
      <c r="BO2441" s="2"/>
    </row>
    <row r="2442" ht="15" customHeight="1">
      <c r="A2442" t="str">
        <f t="shared" si="190"/>
        <v>2019_12_891_5</v>
      </c>
      <c r="B2442" t="str">
        <f t="shared" si="191"/>
        <v>2019_12_66250</v>
      </c>
      <c r="C2442" s="1" t="s">
        <v>2240</v>
      </c>
      <c r="D2442">
        <f t="shared" si="192"/>
        <v>2441</v>
      </c>
      <c r="E2442">
        <v>891</v>
      </c>
      <c r="F2442">
        <f t="shared" si="193"/>
        <v>5</v>
      </c>
      <c r="G2442" s="2" t="str">
        <f t="shared" si="194"/>
        <v/>
      </c>
      <c r="H2442" t="s">
        <v>1521</v>
      </c>
      <c r="I2442">
        <v>66250</v>
      </c>
      <c r="J2442">
        <v>877</v>
      </c>
      <c r="K2442">
        <v>881</v>
      </c>
      <c r="L2442" t="s">
        <v>31</v>
      </c>
      <c r="M2442" t="s">
        <v>20</v>
      </c>
      <c r="N2442">
        <v>720</v>
      </c>
      <c r="O2442">
        <v>5300</v>
      </c>
      <c r="P2442">
        <v>15</v>
      </c>
      <c r="Q2442" t="s">
        <v>2459</v>
      </c>
      <c r="BI2442" s="1"/>
      <c r="BO2442" s="2"/>
    </row>
    <row r="2443" ht="15" customHeight="1">
      <c r="A2443" t="str">
        <f t="shared" si="190"/>
        <v>2019_12_891_6</v>
      </c>
      <c r="B2443" t="str">
        <f t="shared" si="191"/>
        <v>2019_12_66325</v>
      </c>
      <c r="C2443" s="1" t="s">
        <v>2240</v>
      </c>
      <c r="D2443">
        <f t="shared" si="192"/>
        <v>2442</v>
      </c>
      <c r="E2443">
        <v>891</v>
      </c>
      <c r="F2443">
        <f t="shared" si="193"/>
        <v>6</v>
      </c>
      <c r="G2443" s="2" t="str">
        <f t="shared" si="194"/>
        <v/>
      </c>
      <c r="H2443" t="s">
        <v>1521</v>
      </c>
      <c r="I2443">
        <v>66325</v>
      </c>
      <c r="J2443">
        <v>881</v>
      </c>
      <c r="K2443">
        <v>877</v>
      </c>
      <c r="L2443" t="s">
        <v>31</v>
      </c>
      <c r="M2443" t="s">
        <v>20</v>
      </c>
      <c r="N2443">
        <v>281</v>
      </c>
      <c r="O2443">
        <v>5300</v>
      </c>
      <c r="P2443">
        <v>15</v>
      </c>
      <c r="Q2443" t="s">
        <v>2460</v>
      </c>
      <c r="BI2443" s="1"/>
      <c r="BO2443" s="2"/>
    </row>
    <row r="2444" ht="15" customHeight="1">
      <c r="A2444" t="str">
        <f t="shared" si="190"/>
        <v>2019_12_891_7</v>
      </c>
      <c r="B2444" t="str">
        <f t="shared" si="191"/>
        <v>2019_12_66758</v>
      </c>
      <c r="C2444" s="1" t="s">
        <v>2240</v>
      </c>
      <c r="D2444">
        <f t="shared" si="192"/>
        <v>2443</v>
      </c>
      <c r="E2444">
        <v>891</v>
      </c>
      <c r="F2444">
        <f t="shared" si="193"/>
        <v>7</v>
      </c>
      <c r="G2444" s="2" t="str">
        <f t="shared" si="194"/>
        <v/>
      </c>
      <c r="H2444" t="s">
        <v>1521</v>
      </c>
      <c r="I2444">
        <v>66758</v>
      </c>
      <c r="J2444">
        <v>877</v>
      </c>
      <c r="K2444">
        <v>881</v>
      </c>
      <c r="L2444" t="s">
        <v>31</v>
      </c>
      <c r="M2444" t="s">
        <v>20</v>
      </c>
      <c r="N2444">
        <v>455</v>
      </c>
      <c r="O2444">
        <v>5300</v>
      </c>
      <c r="P2444">
        <v>15</v>
      </c>
      <c r="Q2444" t="s">
        <v>2461</v>
      </c>
      <c r="BI2444" s="1"/>
      <c r="BO2444" s="2"/>
    </row>
    <row r="2445" ht="15" customHeight="1">
      <c r="A2445" t="str">
        <f t="shared" si="190"/>
        <v>2019_12_891_8</v>
      </c>
      <c r="B2445" t="str">
        <f t="shared" si="191"/>
        <v>2019_12_66866</v>
      </c>
      <c r="C2445" s="1" t="s">
        <v>2240</v>
      </c>
      <c r="D2445">
        <f t="shared" si="192"/>
        <v>2444</v>
      </c>
      <c r="E2445">
        <v>891</v>
      </c>
      <c r="F2445">
        <f t="shared" si="193"/>
        <v>8</v>
      </c>
      <c r="G2445" s="2" t="str">
        <f t="shared" si="194"/>
        <v/>
      </c>
      <c r="H2445" t="s">
        <v>1521</v>
      </c>
      <c r="I2445">
        <v>66866</v>
      </c>
      <c r="J2445">
        <v>881</v>
      </c>
      <c r="K2445">
        <v>877</v>
      </c>
      <c r="L2445" t="s">
        <v>31</v>
      </c>
      <c r="M2445" t="s">
        <v>20</v>
      </c>
      <c r="N2445">
        <v>295</v>
      </c>
      <c r="O2445">
        <v>5300</v>
      </c>
      <c r="P2445">
        <v>15</v>
      </c>
      <c r="Q2445" t="s">
        <v>2462</v>
      </c>
      <c r="BI2445" s="1"/>
      <c r="BO2445" s="2"/>
    </row>
    <row r="2446" ht="15" customHeight="1">
      <c r="A2446" t="str">
        <f t="shared" si="190"/>
        <v>2019_12_891_9</v>
      </c>
      <c r="B2446" t="str">
        <f t="shared" si="191"/>
        <v>2019_12_67350</v>
      </c>
      <c r="C2446" s="1" t="s">
        <v>2240</v>
      </c>
      <c r="D2446">
        <f t="shared" si="192"/>
        <v>2445</v>
      </c>
      <c r="E2446">
        <v>891</v>
      </c>
      <c r="F2446">
        <f t="shared" si="193"/>
        <v>9</v>
      </c>
      <c r="G2446" s="2" t="str">
        <f t="shared" si="194"/>
        <v/>
      </c>
      <c r="H2446" t="s">
        <v>1521</v>
      </c>
      <c r="I2446">
        <v>67350</v>
      </c>
      <c r="J2446">
        <v>877</v>
      </c>
      <c r="K2446">
        <v>881</v>
      </c>
      <c r="L2446" t="s">
        <v>31</v>
      </c>
      <c r="M2446" t="s">
        <v>20</v>
      </c>
      <c r="N2446">
        <v>239</v>
      </c>
      <c r="O2446">
        <v>5300</v>
      </c>
      <c r="P2446">
        <v>15</v>
      </c>
      <c r="Q2446" t="s">
        <v>2463</v>
      </c>
      <c r="BI2446" s="1"/>
      <c r="BO2446" s="2"/>
    </row>
    <row r="2447" ht="15" customHeight="1">
      <c r="A2447" t="str">
        <f t="shared" si="190"/>
        <v>2019_12_891_10</v>
      </c>
      <c r="B2447" t="str">
        <f t="shared" si="191"/>
        <v>2019_12_67564</v>
      </c>
      <c r="C2447" s="1" t="s">
        <v>2240</v>
      </c>
      <c r="D2447">
        <f t="shared" si="192"/>
        <v>2446</v>
      </c>
      <c r="E2447">
        <v>891</v>
      </c>
      <c r="F2447">
        <f t="shared" si="193"/>
        <v>10</v>
      </c>
      <c r="G2447" s="2" t="str">
        <f t="shared" si="194"/>
        <v/>
      </c>
      <c r="H2447" t="s">
        <v>1521</v>
      </c>
      <c r="I2447">
        <v>67564</v>
      </c>
      <c r="J2447">
        <v>881</v>
      </c>
      <c r="K2447">
        <v>877</v>
      </c>
      <c r="L2447" t="s">
        <v>31</v>
      </c>
      <c r="M2447" t="s">
        <v>20</v>
      </c>
      <c r="N2447">
        <v>368</v>
      </c>
      <c r="O2447">
        <v>5300</v>
      </c>
      <c r="P2447">
        <v>15</v>
      </c>
      <c r="Q2447" t="s">
        <v>2464</v>
      </c>
      <c r="BI2447" s="1"/>
      <c r="BO2447" s="2"/>
    </row>
    <row r="2448" ht="15" customHeight="1">
      <c r="A2448" t="str">
        <f t="shared" si="190"/>
        <v>2019_12_891_11</v>
      </c>
      <c r="B2448" t="str">
        <f t="shared" si="191"/>
        <v>2019_12_67887</v>
      </c>
      <c r="C2448" s="1" t="s">
        <v>2240</v>
      </c>
      <c r="D2448">
        <f t="shared" si="192"/>
        <v>2447</v>
      </c>
      <c r="E2448">
        <v>891</v>
      </c>
      <c r="F2448">
        <f t="shared" si="193"/>
        <v>11</v>
      </c>
      <c r="G2448" s="2" t="str">
        <f t="shared" si="194"/>
        <v/>
      </c>
      <c r="H2448" t="s">
        <v>1521</v>
      </c>
      <c r="I2448">
        <v>67887</v>
      </c>
      <c r="J2448">
        <v>877</v>
      </c>
      <c r="K2448">
        <v>881</v>
      </c>
      <c r="L2448" t="s">
        <v>31</v>
      </c>
      <c r="M2448" t="s">
        <v>20</v>
      </c>
      <c r="N2448">
        <v>349</v>
      </c>
      <c r="O2448">
        <v>5300</v>
      </c>
      <c r="P2448">
        <v>15</v>
      </c>
      <c r="Q2448" t="s">
        <v>2465</v>
      </c>
      <c r="BI2448" s="1"/>
      <c r="BO2448" s="2"/>
    </row>
    <row r="2449" ht="15" customHeight="1">
      <c r="A2449" t="str">
        <f t="shared" si="190"/>
        <v>2019_12_891_12</v>
      </c>
      <c r="B2449" t="str">
        <f t="shared" si="191"/>
        <v>2019_12_68215</v>
      </c>
      <c r="C2449" s="1" t="s">
        <v>2240</v>
      </c>
      <c r="D2449">
        <f t="shared" si="192"/>
        <v>2448</v>
      </c>
      <c r="E2449">
        <v>891</v>
      </c>
      <c r="F2449">
        <f t="shared" si="193"/>
        <v>12</v>
      </c>
      <c r="G2449" s="2" t="str">
        <f t="shared" si="194"/>
        <v>x</v>
      </c>
      <c r="H2449" t="s">
        <v>1521</v>
      </c>
      <c r="I2449">
        <v>68215</v>
      </c>
      <c r="J2449">
        <v>881</v>
      </c>
      <c r="K2449">
        <v>877</v>
      </c>
      <c r="L2449" t="s">
        <v>20</v>
      </c>
      <c r="M2449" t="s">
        <v>20</v>
      </c>
      <c r="N2449">
        <v>224</v>
      </c>
      <c r="O2449">
        <v>5300</v>
      </c>
      <c r="P2449">
        <v>15</v>
      </c>
      <c r="Q2449" t="s">
        <v>2466</v>
      </c>
      <c r="BI2449" s="1"/>
      <c r="BO2449" s="2"/>
    </row>
    <row r="2450" ht="15" customHeight="1">
      <c r="A2450" t="str">
        <f t="shared" si="190"/>
        <v>2019_12_920_1</v>
      </c>
      <c r="B2450" t="str">
        <f t="shared" si="191"/>
        <v>2019_12_62464</v>
      </c>
      <c r="C2450" s="1" t="s">
        <v>2240</v>
      </c>
      <c r="D2450">
        <f t="shared" si="192"/>
        <v>2449</v>
      </c>
      <c r="E2450">
        <v>920</v>
      </c>
      <c r="F2450">
        <f t="shared" si="193"/>
        <v>1</v>
      </c>
      <c r="G2450" s="2" t="str">
        <f t="shared" si="194"/>
        <v/>
      </c>
      <c r="H2450" t="s">
        <v>1521</v>
      </c>
      <c r="I2450">
        <v>62464</v>
      </c>
      <c r="J2450">
        <v>906</v>
      </c>
      <c r="K2450">
        <v>910</v>
      </c>
      <c r="L2450" t="s">
        <v>19</v>
      </c>
      <c r="M2450" t="s">
        <v>40</v>
      </c>
      <c r="N2450">
        <v>557</v>
      </c>
      <c r="O2450">
        <v>3698</v>
      </c>
      <c r="P2450">
        <v>16</v>
      </c>
      <c r="Q2450" t="s">
        <v>2467</v>
      </c>
      <c r="BI2450" s="1"/>
      <c r="BO2450" s="2"/>
    </row>
    <row r="2451" ht="15" customHeight="1">
      <c r="A2451" t="str">
        <f t="shared" si="190"/>
        <v>2019_12_920_2</v>
      </c>
      <c r="B2451" t="str">
        <f t="shared" si="191"/>
        <v>2019_12_64098</v>
      </c>
      <c r="C2451" s="1" t="s">
        <v>2240</v>
      </c>
      <c r="D2451">
        <f t="shared" si="192"/>
        <v>2450</v>
      </c>
      <c r="E2451">
        <v>920</v>
      </c>
      <c r="F2451">
        <f t="shared" si="193"/>
        <v>2</v>
      </c>
      <c r="G2451" s="2" t="str">
        <f t="shared" si="194"/>
        <v/>
      </c>
      <c r="H2451" t="s">
        <v>1521</v>
      </c>
      <c r="I2451">
        <v>64098</v>
      </c>
      <c r="J2451">
        <v>910</v>
      </c>
      <c r="K2451">
        <v>906</v>
      </c>
      <c r="L2451" t="s">
        <v>31</v>
      </c>
      <c r="M2451" t="s">
        <v>40</v>
      </c>
      <c r="N2451">
        <v>372</v>
      </c>
      <c r="O2451">
        <v>3698</v>
      </c>
      <c r="P2451">
        <v>16</v>
      </c>
      <c r="Q2451" t="s">
        <v>2468</v>
      </c>
      <c r="BI2451" s="1"/>
      <c r="BO2451" s="2"/>
    </row>
    <row r="2452" ht="15" customHeight="1">
      <c r="A2452" t="str">
        <f t="shared" si="190"/>
        <v>2019_12_920_3</v>
      </c>
      <c r="B2452" t="str">
        <f t="shared" si="191"/>
        <v>2019_12_64232</v>
      </c>
      <c r="C2452" s="1" t="s">
        <v>2240</v>
      </c>
      <c r="D2452">
        <f t="shared" si="192"/>
        <v>2451</v>
      </c>
      <c r="E2452">
        <v>920</v>
      </c>
      <c r="F2452">
        <f t="shared" si="193"/>
        <v>3</v>
      </c>
      <c r="G2452" s="2" t="str">
        <f t="shared" si="194"/>
        <v/>
      </c>
      <c r="H2452" t="s">
        <v>1521</v>
      </c>
      <c r="I2452">
        <v>64232</v>
      </c>
      <c r="J2452">
        <v>906</v>
      </c>
      <c r="K2452">
        <v>910</v>
      </c>
      <c r="L2452" t="s">
        <v>31</v>
      </c>
      <c r="M2452" t="s">
        <v>40</v>
      </c>
      <c r="N2452">
        <v>280</v>
      </c>
      <c r="O2452">
        <v>3698</v>
      </c>
      <c r="P2452">
        <v>16</v>
      </c>
      <c r="Q2452" t="s">
        <v>2469</v>
      </c>
      <c r="BI2452" s="1"/>
      <c r="BO2452" s="2"/>
    </row>
    <row r="2453" ht="15" customHeight="1">
      <c r="A2453" t="str">
        <f t="shared" si="190"/>
        <v>2019_12_920_4</v>
      </c>
      <c r="B2453" t="str">
        <f t="shared" si="191"/>
        <v>2019_12_64699</v>
      </c>
      <c r="C2453" s="1" t="s">
        <v>2240</v>
      </c>
      <c r="D2453">
        <f t="shared" si="192"/>
        <v>2452</v>
      </c>
      <c r="E2453">
        <v>920</v>
      </c>
      <c r="F2453">
        <f t="shared" si="193"/>
        <v>4</v>
      </c>
      <c r="G2453" s="2" t="str">
        <f t="shared" si="194"/>
        <v/>
      </c>
      <c r="H2453" t="s">
        <v>1521</v>
      </c>
      <c r="I2453">
        <v>64699</v>
      </c>
      <c r="J2453">
        <v>910</v>
      </c>
      <c r="K2453">
        <v>906</v>
      </c>
      <c r="L2453" t="s">
        <v>31</v>
      </c>
      <c r="M2453" t="s">
        <v>40</v>
      </c>
      <c r="N2453">
        <v>203</v>
      </c>
      <c r="O2453">
        <v>3698</v>
      </c>
      <c r="P2453">
        <v>16</v>
      </c>
      <c r="Q2453" t="s">
        <v>2470</v>
      </c>
      <c r="BI2453" s="1"/>
      <c r="BO2453" s="2"/>
    </row>
    <row r="2454" ht="15" customHeight="1">
      <c r="A2454" t="str">
        <f t="shared" si="190"/>
        <v>2019_12_920_5</v>
      </c>
      <c r="B2454" t="str">
        <f t="shared" si="191"/>
        <v>2019_12_64867</v>
      </c>
      <c r="C2454" s="1" t="s">
        <v>2240</v>
      </c>
      <c r="D2454">
        <f t="shared" si="192"/>
        <v>2453</v>
      </c>
      <c r="E2454">
        <v>920</v>
      </c>
      <c r="F2454">
        <f t="shared" si="193"/>
        <v>5</v>
      </c>
      <c r="G2454" s="2" t="str">
        <f t="shared" si="194"/>
        <v/>
      </c>
      <c r="H2454" t="s">
        <v>1521</v>
      </c>
      <c r="I2454">
        <v>64867</v>
      </c>
      <c r="J2454">
        <v>906</v>
      </c>
      <c r="K2454">
        <v>910</v>
      </c>
      <c r="L2454" t="s">
        <v>31</v>
      </c>
      <c r="M2454" t="s">
        <v>40</v>
      </c>
      <c r="N2454">
        <v>302</v>
      </c>
      <c r="O2454">
        <v>3698</v>
      </c>
      <c r="P2454">
        <v>16</v>
      </c>
      <c r="Q2454" t="s">
        <v>2471</v>
      </c>
      <c r="BI2454" s="1"/>
      <c r="BO2454" s="2"/>
    </row>
    <row r="2455" ht="15" customHeight="1">
      <c r="A2455" t="str">
        <f t="shared" si="190"/>
        <v>2019_12_920_6</v>
      </c>
      <c r="B2455" t="str">
        <f t="shared" si="191"/>
        <v>2019_12_64971</v>
      </c>
      <c r="C2455" s="1" t="s">
        <v>2240</v>
      </c>
      <c r="D2455">
        <f t="shared" si="192"/>
        <v>2454</v>
      </c>
      <c r="E2455">
        <v>920</v>
      </c>
      <c r="F2455">
        <f t="shared" si="193"/>
        <v>6</v>
      </c>
      <c r="G2455" s="2" t="str">
        <f t="shared" si="194"/>
        <v/>
      </c>
      <c r="H2455" t="s">
        <v>1521</v>
      </c>
      <c r="I2455">
        <v>64971</v>
      </c>
      <c r="J2455">
        <v>910</v>
      </c>
      <c r="K2455">
        <v>906</v>
      </c>
      <c r="L2455" t="s">
        <v>31</v>
      </c>
      <c r="M2455" t="s">
        <v>40</v>
      </c>
      <c r="N2455">
        <v>275</v>
      </c>
      <c r="O2455">
        <v>3698</v>
      </c>
      <c r="P2455">
        <v>16</v>
      </c>
      <c r="Q2455" t="s">
        <v>2472</v>
      </c>
      <c r="BI2455" s="1"/>
      <c r="BO2455" s="2"/>
    </row>
    <row r="2456" ht="15" customHeight="1">
      <c r="A2456" t="str">
        <f t="shared" si="190"/>
        <v>2019_12_920_7</v>
      </c>
      <c r="B2456" t="str">
        <f t="shared" si="191"/>
        <v>2019_12_65746</v>
      </c>
      <c r="C2456" s="1" t="s">
        <v>2240</v>
      </c>
      <c r="D2456">
        <f t="shared" si="192"/>
        <v>2455</v>
      </c>
      <c r="E2456">
        <v>920</v>
      </c>
      <c r="F2456">
        <f t="shared" si="193"/>
        <v>7</v>
      </c>
      <c r="G2456" s="2" t="str">
        <f t="shared" si="194"/>
        <v/>
      </c>
      <c r="H2456" t="s">
        <v>1521</v>
      </c>
      <c r="I2456">
        <v>65746</v>
      </c>
      <c r="J2456">
        <v>906</v>
      </c>
      <c r="K2456">
        <v>910</v>
      </c>
      <c r="L2456" t="s">
        <v>31</v>
      </c>
      <c r="M2456" t="s">
        <v>40</v>
      </c>
      <c r="N2456">
        <v>320</v>
      </c>
      <c r="O2456">
        <v>3698</v>
      </c>
      <c r="P2456">
        <v>16</v>
      </c>
      <c r="Q2456" t="s">
        <v>2473</v>
      </c>
      <c r="BI2456" s="1"/>
      <c r="BO2456" s="2"/>
    </row>
    <row r="2457" ht="15" customHeight="1">
      <c r="A2457" t="str">
        <f t="shared" si="190"/>
        <v>2019_12_920_8</v>
      </c>
      <c r="B2457" t="str">
        <f t="shared" si="191"/>
        <v>2019_12_66266</v>
      </c>
      <c r="C2457" s="1" t="s">
        <v>2240</v>
      </c>
      <c r="D2457">
        <f t="shared" si="192"/>
        <v>2456</v>
      </c>
      <c r="E2457">
        <v>920</v>
      </c>
      <c r="F2457">
        <f t="shared" si="193"/>
        <v>8</v>
      </c>
      <c r="G2457" s="2" t="str">
        <f t="shared" si="194"/>
        <v/>
      </c>
      <c r="H2457" t="s">
        <v>1521</v>
      </c>
      <c r="I2457">
        <v>66266</v>
      </c>
      <c r="J2457">
        <v>910</v>
      </c>
      <c r="K2457">
        <v>906</v>
      </c>
      <c r="L2457" t="s">
        <v>31</v>
      </c>
      <c r="M2457" t="s">
        <v>40</v>
      </c>
      <c r="N2457">
        <v>277</v>
      </c>
      <c r="O2457">
        <v>3698</v>
      </c>
      <c r="P2457">
        <v>16</v>
      </c>
      <c r="Q2457" t="s">
        <v>2474</v>
      </c>
      <c r="BI2457" s="1"/>
      <c r="BO2457" s="2"/>
    </row>
    <row r="2458" ht="15" customHeight="1">
      <c r="A2458" t="str">
        <f t="shared" si="190"/>
        <v>2019_12_920_9</v>
      </c>
      <c r="B2458" t="str">
        <f t="shared" si="191"/>
        <v>2019_12_66409</v>
      </c>
      <c r="C2458" s="1" t="s">
        <v>2240</v>
      </c>
      <c r="D2458">
        <f t="shared" si="192"/>
        <v>2457</v>
      </c>
      <c r="E2458">
        <v>920</v>
      </c>
      <c r="F2458">
        <f t="shared" si="193"/>
        <v>9</v>
      </c>
      <c r="G2458" s="2" t="str">
        <f t="shared" si="194"/>
        <v/>
      </c>
      <c r="H2458" t="s">
        <v>1521</v>
      </c>
      <c r="I2458">
        <v>66409</v>
      </c>
      <c r="J2458">
        <v>906</v>
      </c>
      <c r="K2458">
        <v>910</v>
      </c>
      <c r="L2458" t="s">
        <v>31</v>
      </c>
      <c r="M2458" t="s">
        <v>40</v>
      </c>
      <c r="N2458">
        <v>198</v>
      </c>
      <c r="O2458">
        <v>3698</v>
      </c>
      <c r="P2458">
        <v>16</v>
      </c>
      <c r="Q2458" t="s">
        <v>2475</v>
      </c>
      <c r="BI2458" s="1"/>
      <c r="BO2458" s="2"/>
    </row>
    <row r="2459" ht="15" customHeight="1">
      <c r="A2459" t="str">
        <f t="shared" si="190"/>
        <v>2019_12_920_10</v>
      </c>
      <c r="B2459" t="str">
        <f t="shared" si="191"/>
        <v>2019_12_66637</v>
      </c>
      <c r="C2459" s="1" t="s">
        <v>2240</v>
      </c>
      <c r="D2459">
        <f t="shared" si="192"/>
        <v>2458</v>
      </c>
      <c r="E2459">
        <v>920</v>
      </c>
      <c r="F2459">
        <f t="shared" si="193"/>
        <v>10</v>
      </c>
      <c r="G2459" s="2" t="str">
        <f t="shared" si="194"/>
        <v/>
      </c>
      <c r="H2459" t="s">
        <v>1521</v>
      </c>
      <c r="I2459">
        <v>66637</v>
      </c>
      <c r="J2459">
        <v>910</v>
      </c>
      <c r="K2459">
        <v>906</v>
      </c>
      <c r="L2459" t="s">
        <v>31</v>
      </c>
      <c r="M2459" t="s">
        <v>40</v>
      </c>
      <c r="N2459">
        <v>200</v>
      </c>
      <c r="O2459">
        <v>3698</v>
      </c>
      <c r="P2459">
        <v>16</v>
      </c>
      <c r="Q2459" t="s">
        <v>2476</v>
      </c>
      <c r="BI2459" s="1"/>
      <c r="BO2459" s="2"/>
    </row>
    <row r="2460" ht="15" customHeight="1">
      <c r="A2460" t="str">
        <f t="shared" si="190"/>
        <v>2019_12_920_11</v>
      </c>
      <c r="B2460" t="str">
        <f t="shared" si="191"/>
        <v>2019_12_66741</v>
      </c>
      <c r="C2460" s="1" t="s">
        <v>2240</v>
      </c>
      <c r="D2460">
        <f t="shared" si="192"/>
        <v>2459</v>
      </c>
      <c r="E2460">
        <v>920</v>
      </c>
      <c r="F2460">
        <f t="shared" si="193"/>
        <v>11</v>
      </c>
      <c r="G2460" s="2" t="str">
        <f t="shared" si="194"/>
        <v/>
      </c>
      <c r="H2460" t="s">
        <v>1521</v>
      </c>
      <c r="I2460">
        <v>66741</v>
      </c>
      <c r="J2460">
        <v>906</v>
      </c>
      <c r="K2460">
        <v>910</v>
      </c>
      <c r="L2460" t="s">
        <v>31</v>
      </c>
      <c r="M2460" t="s">
        <v>40</v>
      </c>
      <c r="N2460">
        <v>212</v>
      </c>
      <c r="O2460">
        <v>3698</v>
      </c>
      <c r="P2460">
        <v>16</v>
      </c>
      <c r="Q2460" t="s">
        <v>2477</v>
      </c>
      <c r="BI2460" s="1"/>
      <c r="BO2460" s="2"/>
    </row>
    <row r="2461" ht="15" customHeight="1">
      <c r="A2461" t="str">
        <f t="shared" si="190"/>
        <v>2019_12_920_12</v>
      </c>
      <c r="B2461" t="str">
        <f t="shared" si="191"/>
        <v>2019_12_66762</v>
      </c>
      <c r="C2461" s="1" t="s">
        <v>2240</v>
      </c>
      <c r="D2461">
        <f t="shared" si="192"/>
        <v>2460</v>
      </c>
      <c r="E2461">
        <v>920</v>
      </c>
      <c r="F2461">
        <f t="shared" si="193"/>
        <v>12</v>
      </c>
      <c r="G2461" s="2" t="str">
        <f t="shared" si="194"/>
        <v/>
      </c>
      <c r="H2461" t="s">
        <v>1521</v>
      </c>
      <c r="I2461">
        <v>66762</v>
      </c>
      <c r="J2461">
        <v>910</v>
      </c>
      <c r="K2461">
        <v>906</v>
      </c>
      <c r="L2461" t="s">
        <v>31</v>
      </c>
      <c r="M2461" t="s">
        <v>40</v>
      </c>
      <c r="N2461">
        <v>153</v>
      </c>
      <c r="O2461">
        <v>3698</v>
      </c>
      <c r="P2461">
        <v>16</v>
      </c>
      <c r="Q2461" t="s">
        <v>2478</v>
      </c>
      <c r="BI2461" s="1"/>
      <c r="BO2461" s="2"/>
    </row>
    <row r="2462" ht="15" customHeight="1">
      <c r="A2462" t="str">
        <f t="shared" si="190"/>
        <v>2019_12_920_13</v>
      </c>
      <c r="B2462" t="str">
        <f t="shared" si="191"/>
        <v>2019_12_66779</v>
      </c>
      <c r="C2462" s="1" t="s">
        <v>2240</v>
      </c>
      <c r="D2462">
        <f t="shared" si="192"/>
        <v>2461</v>
      </c>
      <c r="E2462">
        <v>920</v>
      </c>
      <c r="F2462">
        <f t="shared" si="193"/>
        <v>13</v>
      </c>
      <c r="G2462" s="2" t="str">
        <f t="shared" si="194"/>
        <v/>
      </c>
      <c r="H2462" t="s">
        <v>1521</v>
      </c>
      <c r="I2462">
        <v>66779</v>
      </c>
      <c r="J2462">
        <v>906</v>
      </c>
      <c r="K2462">
        <v>910</v>
      </c>
      <c r="L2462" t="s">
        <v>31</v>
      </c>
      <c r="M2462" t="s">
        <v>40</v>
      </c>
      <c r="N2462">
        <v>106</v>
      </c>
      <c r="O2462">
        <v>3698</v>
      </c>
      <c r="P2462">
        <v>16</v>
      </c>
      <c r="Q2462" t="s">
        <v>2479</v>
      </c>
      <c r="BI2462" s="1"/>
      <c r="BO2462" s="2"/>
    </row>
    <row r="2463" ht="15" customHeight="1">
      <c r="A2463" t="str">
        <f t="shared" si="190"/>
        <v>2019_12_920_14</v>
      </c>
      <c r="B2463" t="str">
        <f t="shared" si="191"/>
        <v>2019_12_66783</v>
      </c>
      <c r="C2463" s="1" t="s">
        <v>2240</v>
      </c>
      <c r="D2463">
        <f t="shared" si="192"/>
        <v>2462</v>
      </c>
      <c r="E2463">
        <v>920</v>
      </c>
      <c r="F2463">
        <f t="shared" si="193"/>
        <v>14</v>
      </c>
      <c r="G2463" s="2" t="str">
        <f t="shared" si="194"/>
        <v/>
      </c>
      <c r="H2463" t="s">
        <v>1521</v>
      </c>
      <c r="I2463">
        <v>66783</v>
      </c>
      <c r="J2463">
        <v>910</v>
      </c>
      <c r="K2463">
        <v>906</v>
      </c>
      <c r="L2463" t="s">
        <v>31</v>
      </c>
      <c r="M2463" t="s">
        <v>40</v>
      </c>
      <c r="N2463">
        <v>75</v>
      </c>
      <c r="O2463">
        <v>3698</v>
      </c>
      <c r="P2463">
        <v>16</v>
      </c>
      <c r="Q2463" t="s">
        <v>2480</v>
      </c>
      <c r="BI2463" s="1"/>
      <c r="BO2463" s="2"/>
    </row>
    <row r="2464" ht="15" customHeight="1">
      <c r="A2464" t="str">
        <f t="shared" si="190"/>
        <v>2019_12_920_15</v>
      </c>
      <c r="B2464" t="str">
        <f t="shared" si="191"/>
        <v>2019_12_66803</v>
      </c>
      <c r="C2464" s="1" t="s">
        <v>2240</v>
      </c>
      <c r="D2464">
        <f t="shared" si="192"/>
        <v>2463</v>
      </c>
      <c r="E2464">
        <v>920</v>
      </c>
      <c r="F2464">
        <f t="shared" si="193"/>
        <v>15</v>
      </c>
      <c r="G2464" s="2" t="str">
        <f t="shared" si="194"/>
        <v>x</v>
      </c>
      <c r="H2464" t="s">
        <v>1521</v>
      </c>
      <c r="I2464">
        <v>66803</v>
      </c>
      <c r="J2464">
        <v>906</v>
      </c>
      <c r="K2464">
        <v>910</v>
      </c>
      <c r="L2464" t="s">
        <v>40</v>
      </c>
      <c r="M2464" t="s">
        <v>40</v>
      </c>
      <c r="N2464">
        <v>147</v>
      </c>
      <c r="O2464">
        <v>3698</v>
      </c>
      <c r="P2464">
        <v>16</v>
      </c>
      <c r="Q2464" t="s">
        <v>2481</v>
      </c>
      <c r="BI2464" s="1"/>
      <c r="BO2464" s="2"/>
    </row>
    <row r="2465" ht="15" customHeight="1">
      <c r="A2465" t="str">
        <f t="shared" si="190"/>
        <v>2019_12_949_1</v>
      </c>
      <c r="B2465" t="str">
        <f t="shared" si="191"/>
        <v>2019_12_63005</v>
      </c>
      <c r="C2465" s="1" t="s">
        <v>2240</v>
      </c>
      <c r="D2465">
        <f t="shared" si="192"/>
        <v>2464</v>
      </c>
      <c r="E2465">
        <v>949</v>
      </c>
      <c r="F2465">
        <f t="shared" si="193"/>
        <v>1</v>
      </c>
      <c r="G2465" s="2" t="str">
        <f t="shared" si="194"/>
        <v/>
      </c>
      <c r="H2465" t="s">
        <v>1521</v>
      </c>
      <c r="I2465">
        <v>63005</v>
      </c>
      <c r="J2465">
        <v>935</v>
      </c>
      <c r="K2465">
        <v>939</v>
      </c>
      <c r="L2465" t="s">
        <v>158</v>
      </c>
      <c r="M2465" t="s">
        <v>20</v>
      </c>
      <c r="N2465">
        <v>363</v>
      </c>
      <c r="O2465">
        <v>3015</v>
      </c>
      <c r="P2465">
        <v>11</v>
      </c>
      <c r="Q2465" t="s">
        <v>2482</v>
      </c>
      <c r="BI2465" s="1"/>
      <c r="BO2465" s="2"/>
    </row>
    <row r="2466" ht="15" customHeight="1">
      <c r="A2466" t="str">
        <f t="shared" si="190"/>
        <v>2019_12_949_2</v>
      </c>
      <c r="B2466" t="str">
        <f t="shared" si="191"/>
        <v>2019_12_63275</v>
      </c>
      <c r="C2466" s="1" t="s">
        <v>2240</v>
      </c>
      <c r="D2466">
        <f t="shared" si="192"/>
        <v>2465</v>
      </c>
      <c r="E2466">
        <v>949</v>
      </c>
      <c r="F2466">
        <f t="shared" si="193"/>
        <v>2</v>
      </c>
      <c r="G2466" s="2" t="str">
        <f t="shared" si="194"/>
        <v/>
      </c>
      <c r="H2466" t="s">
        <v>1521</v>
      </c>
      <c r="I2466">
        <v>63275</v>
      </c>
      <c r="J2466">
        <v>939</v>
      </c>
      <c r="K2466">
        <v>935</v>
      </c>
      <c r="L2466" t="s">
        <v>31</v>
      </c>
      <c r="M2466" t="s">
        <v>20</v>
      </c>
      <c r="N2466">
        <v>448</v>
      </c>
      <c r="O2466">
        <v>3015</v>
      </c>
      <c r="P2466">
        <v>11</v>
      </c>
      <c r="Q2466" t="s">
        <v>2483</v>
      </c>
      <c r="BI2466" s="1"/>
      <c r="BO2466" s="2"/>
    </row>
    <row r="2467" ht="15" customHeight="1">
      <c r="A2467" t="str">
        <f t="shared" si="190"/>
        <v>2019_12_949_3</v>
      </c>
      <c r="B2467" t="str">
        <f t="shared" si="191"/>
        <v>2019_12_64120</v>
      </c>
      <c r="C2467" s="1" t="s">
        <v>2240</v>
      </c>
      <c r="D2467">
        <f t="shared" si="192"/>
        <v>2466</v>
      </c>
      <c r="E2467">
        <v>949</v>
      </c>
      <c r="F2467">
        <f t="shared" si="193"/>
        <v>3</v>
      </c>
      <c r="G2467" s="2" t="str">
        <f t="shared" si="194"/>
        <v/>
      </c>
      <c r="H2467" t="s">
        <v>1521</v>
      </c>
      <c r="I2467">
        <v>64120</v>
      </c>
      <c r="J2467">
        <v>935</v>
      </c>
      <c r="K2467">
        <v>939</v>
      </c>
      <c r="L2467" t="s">
        <v>31</v>
      </c>
      <c r="M2467" t="s">
        <v>20</v>
      </c>
      <c r="N2467">
        <v>914</v>
      </c>
      <c r="O2467">
        <v>3015</v>
      </c>
      <c r="P2467">
        <v>11</v>
      </c>
      <c r="Q2467" t="s">
        <v>2484</v>
      </c>
      <c r="BI2467" s="1"/>
      <c r="BO2467" s="2"/>
    </row>
    <row r="2468" ht="15" customHeight="1">
      <c r="A2468" t="str">
        <f t="shared" si="190"/>
        <v>2019_12_949_4</v>
      </c>
      <c r="B2468" t="str">
        <f t="shared" si="191"/>
        <v>2019_12_64702</v>
      </c>
      <c r="C2468" s="1" t="s">
        <v>2240</v>
      </c>
      <c r="D2468">
        <f t="shared" si="192"/>
        <v>2467</v>
      </c>
      <c r="E2468">
        <v>949</v>
      </c>
      <c r="F2468">
        <f t="shared" si="193"/>
        <v>4</v>
      </c>
      <c r="G2468" s="2" t="str">
        <f t="shared" si="194"/>
        <v/>
      </c>
      <c r="H2468" t="s">
        <v>1521</v>
      </c>
      <c r="I2468">
        <v>64702</v>
      </c>
      <c r="J2468">
        <v>939</v>
      </c>
      <c r="K2468">
        <v>935</v>
      </c>
      <c r="L2468" t="s">
        <v>31</v>
      </c>
      <c r="M2468" t="s">
        <v>20</v>
      </c>
      <c r="N2468">
        <v>510</v>
      </c>
      <c r="O2468">
        <v>3015</v>
      </c>
      <c r="P2468">
        <v>11</v>
      </c>
      <c r="Q2468" t="s">
        <v>2485</v>
      </c>
      <c r="BI2468" s="1"/>
      <c r="BO2468" s="2"/>
    </row>
    <row r="2469" ht="15" customHeight="1">
      <c r="A2469" t="str">
        <f t="shared" si="190"/>
        <v>2019_12_949_5</v>
      </c>
      <c r="B2469" t="str">
        <f t="shared" si="191"/>
        <v>2019_12_65901</v>
      </c>
      <c r="C2469" s="1" t="s">
        <v>2240</v>
      </c>
      <c r="D2469">
        <f t="shared" si="192"/>
        <v>2468</v>
      </c>
      <c r="E2469">
        <v>949</v>
      </c>
      <c r="F2469">
        <f t="shared" si="193"/>
        <v>5</v>
      </c>
      <c r="G2469" s="2" t="str">
        <f t="shared" si="194"/>
        <v/>
      </c>
      <c r="H2469" t="s">
        <v>1521</v>
      </c>
      <c r="I2469">
        <v>65901</v>
      </c>
      <c r="J2469">
        <v>935</v>
      </c>
      <c r="K2469">
        <v>939</v>
      </c>
      <c r="L2469" t="s">
        <v>31</v>
      </c>
      <c r="M2469" t="s">
        <v>20</v>
      </c>
      <c r="N2469">
        <v>214</v>
      </c>
      <c r="O2469">
        <v>3015</v>
      </c>
      <c r="P2469">
        <v>11</v>
      </c>
      <c r="Q2469" t="s">
        <v>2486</v>
      </c>
      <c r="BI2469" s="1"/>
      <c r="BO2469" s="2"/>
    </row>
    <row r="2470" ht="15" customHeight="1">
      <c r="A2470" t="str">
        <f t="shared" si="190"/>
        <v>2019_12_949_6</v>
      </c>
      <c r="B2470" t="str">
        <f t="shared" si="191"/>
        <v>2019_12_66039</v>
      </c>
      <c r="C2470" s="1" t="s">
        <v>2240</v>
      </c>
      <c r="D2470">
        <f t="shared" si="192"/>
        <v>2469</v>
      </c>
      <c r="E2470">
        <v>949</v>
      </c>
      <c r="F2470">
        <f t="shared" si="193"/>
        <v>6</v>
      </c>
      <c r="G2470" s="2" t="str">
        <f t="shared" si="194"/>
        <v/>
      </c>
      <c r="H2470" t="s">
        <v>1521</v>
      </c>
      <c r="I2470">
        <v>66039</v>
      </c>
      <c r="J2470">
        <v>939</v>
      </c>
      <c r="K2470">
        <v>935</v>
      </c>
      <c r="L2470" t="s">
        <v>31</v>
      </c>
      <c r="M2470" t="s">
        <v>20</v>
      </c>
      <c r="N2470">
        <v>156</v>
      </c>
      <c r="O2470">
        <v>3015</v>
      </c>
      <c r="P2470">
        <v>11</v>
      </c>
      <c r="Q2470" t="s">
        <v>2487</v>
      </c>
      <c r="BI2470" s="1"/>
      <c r="BO2470" s="2"/>
    </row>
    <row r="2471" ht="15" customHeight="1">
      <c r="A2471" t="str">
        <f t="shared" si="190"/>
        <v>2019_12_949_7</v>
      </c>
      <c r="B2471" t="str">
        <f t="shared" si="191"/>
        <v>2019_12_66045</v>
      </c>
      <c r="C2471" s="1" t="s">
        <v>2240</v>
      </c>
      <c r="D2471">
        <f t="shared" si="192"/>
        <v>2470</v>
      </c>
      <c r="E2471">
        <v>949</v>
      </c>
      <c r="F2471">
        <f t="shared" si="193"/>
        <v>7</v>
      </c>
      <c r="G2471" s="2" t="str">
        <f t="shared" si="194"/>
        <v/>
      </c>
      <c r="H2471" t="s">
        <v>1521</v>
      </c>
      <c r="I2471">
        <v>66045</v>
      </c>
      <c r="J2471">
        <v>935</v>
      </c>
      <c r="K2471">
        <v>939</v>
      </c>
      <c r="L2471" t="s">
        <v>31</v>
      </c>
      <c r="M2471" t="s">
        <v>20</v>
      </c>
      <c r="N2471">
        <v>139</v>
      </c>
      <c r="O2471">
        <v>3015</v>
      </c>
      <c r="P2471">
        <v>11</v>
      </c>
      <c r="Q2471" t="s">
        <v>2488</v>
      </c>
      <c r="BI2471" s="1"/>
      <c r="BO2471" s="2"/>
    </row>
    <row r="2472" ht="15" customHeight="1">
      <c r="A2472" t="str">
        <f t="shared" si="190"/>
        <v>2019_12_949_8</v>
      </c>
      <c r="B2472" t="str">
        <f t="shared" si="191"/>
        <v>2019_12_66157</v>
      </c>
      <c r="C2472" s="1" t="s">
        <v>2240</v>
      </c>
      <c r="D2472">
        <f t="shared" si="192"/>
        <v>2471</v>
      </c>
      <c r="E2472">
        <v>949</v>
      </c>
      <c r="F2472">
        <f t="shared" si="193"/>
        <v>8</v>
      </c>
      <c r="G2472" s="2" t="str">
        <f t="shared" si="194"/>
        <v/>
      </c>
      <c r="H2472" t="s">
        <v>1521</v>
      </c>
      <c r="I2472">
        <v>66157</v>
      </c>
      <c r="J2472">
        <v>939</v>
      </c>
      <c r="K2472">
        <v>935</v>
      </c>
      <c r="L2472" t="s">
        <v>31</v>
      </c>
      <c r="M2472" t="s">
        <v>20</v>
      </c>
      <c r="N2472">
        <v>109</v>
      </c>
      <c r="O2472">
        <v>3015</v>
      </c>
      <c r="P2472">
        <v>11</v>
      </c>
      <c r="Q2472" t="s">
        <v>2489</v>
      </c>
      <c r="BI2472" s="1"/>
      <c r="BO2472" s="2"/>
    </row>
    <row r="2473" ht="15" customHeight="1">
      <c r="A2473" t="str">
        <f t="shared" si="190"/>
        <v>2019_12_949_9</v>
      </c>
      <c r="B2473" t="str">
        <f t="shared" si="191"/>
        <v>2019_12_66681</v>
      </c>
      <c r="C2473" s="1" t="s">
        <v>2240</v>
      </c>
      <c r="D2473">
        <f t="shared" si="192"/>
        <v>2472</v>
      </c>
      <c r="E2473">
        <v>949</v>
      </c>
      <c r="F2473">
        <f t="shared" si="193"/>
        <v>9</v>
      </c>
      <c r="G2473" s="2" t="str">
        <f t="shared" si="194"/>
        <v/>
      </c>
      <c r="H2473" t="s">
        <v>1521</v>
      </c>
      <c r="I2473">
        <v>66681</v>
      </c>
      <c r="J2473">
        <v>935</v>
      </c>
      <c r="K2473">
        <v>939</v>
      </c>
      <c r="L2473" t="s">
        <v>31</v>
      </c>
      <c r="M2473" t="s">
        <v>20</v>
      </c>
      <c r="N2473">
        <v>114</v>
      </c>
      <c r="O2473">
        <v>3015</v>
      </c>
      <c r="P2473">
        <v>11</v>
      </c>
      <c r="Q2473" t="s">
        <v>2490</v>
      </c>
      <c r="BI2473" s="1"/>
      <c r="BO2473" s="2"/>
    </row>
    <row r="2474" ht="15" customHeight="1">
      <c r="A2474" t="str">
        <f t="shared" si="190"/>
        <v>2019_12_949_10</v>
      </c>
      <c r="B2474" t="str">
        <f t="shared" si="191"/>
        <v>2019_12_67554</v>
      </c>
      <c r="C2474" s="1" t="s">
        <v>2240</v>
      </c>
      <c r="D2474">
        <f t="shared" si="192"/>
        <v>2473</v>
      </c>
      <c r="E2474">
        <v>949</v>
      </c>
      <c r="F2474">
        <f t="shared" si="193"/>
        <v>10</v>
      </c>
      <c r="G2474" s="2" t="str">
        <f t="shared" si="194"/>
        <v>x</v>
      </c>
      <c r="H2474" t="s">
        <v>1521</v>
      </c>
      <c r="I2474">
        <v>67554</v>
      </c>
      <c r="J2474">
        <v>939</v>
      </c>
      <c r="K2474">
        <v>935</v>
      </c>
      <c r="L2474" t="s">
        <v>20</v>
      </c>
      <c r="M2474" t="s">
        <v>20</v>
      </c>
      <c r="N2474">
        <v>27</v>
      </c>
      <c r="O2474">
        <v>3015</v>
      </c>
      <c r="P2474">
        <v>11</v>
      </c>
      <c r="Q2474" t="s">
        <v>2491</v>
      </c>
      <c r="BI2474" s="1"/>
      <c r="BO2474" s="2"/>
    </row>
    <row r="2475" ht="15" customHeight="1">
      <c r="A2475" t="str">
        <f t="shared" si="190"/>
        <v>2019_12_978_1</v>
      </c>
      <c r="B2475" t="str">
        <f t="shared" si="191"/>
        <v>2019_12_62435</v>
      </c>
      <c r="C2475" s="1" t="s">
        <v>2240</v>
      </c>
      <c r="D2475">
        <f t="shared" si="192"/>
        <v>2474</v>
      </c>
      <c r="E2475">
        <v>978</v>
      </c>
      <c r="F2475">
        <f t="shared" si="193"/>
        <v>1</v>
      </c>
      <c r="G2475" s="2" t="str">
        <f t="shared" si="194"/>
        <v/>
      </c>
      <c r="H2475" t="s">
        <v>1521</v>
      </c>
      <c r="I2475">
        <v>62435</v>
      </c>
      <c r="J2475">
        <v>964</v>
      </c>
      <c r="K2475">
        <v>968</v>
      </c>
      <c r="L2475" t="s">
        <v>19</v>
      </c>
      <c r="M2475" t="s">
        <v>20</v>
      </c>
      <c r="N2475">
        <v>328</v>
      </c>
      <c r="O2475">
        <v>3658</v>
      </c>
      <c r="P2475">
        <v>21</v>
      </c>
      <c r="Q2475" t="s">
        <v>2492</v>
      </c>
      <c r="BI2475" s="1"/>
      <c r="BO2475" s="2"/>
    </row>
    <row r="2476" ht="15" customHeight="1">
      <c r="A2476" t="str">
        <f t="shared" si="190"/>
        <v>2019_12_978_2</v>
      </c>
      <c r="B2476" t="str">
        <f t="shared" si="191"/>
        <v>2019_12_64570</v>
      </c>
      <c r="C2476" s="1" t="s">
        <v>2240</v>
      </c>
      <c r="D2476">
        <f t="shared" si="192"/>
        <v>2475</v>
      </c>
      <c r="E2476">
        <v>978</v>
      </c>
      <c r="F2476">
        <f t="shared" si="193"/>
        <v>2</v>
      </c>
      <c r="G2476" s="2" t="str">
        <f t="shared" si="194"/>
        <v/>
      </c>
      <c r="H2476" t="s">
        <v>1521</v>
      </c>
      <c r="I2476">
        <v>64570</v>
      </c>
      <c r="J2476">
        <v>968</v>
      </c>
      <c r="K2476">
        <v>964</v>
      </c>
      <c r="L2476" t="s">
        <v>31</v>
      </c>
      <c r="M2476" t="s">
        <v>20</v>
      </c>
      <c r="N2476">
        <v>367</v>
      </c>
      <c r="O2476">
        <v>3658</v>
      </c>
      <c r="P2476">
        <v>21</v>
      </c>
      <c r="Q2476" t="s">
        <v>2493</v>
      </c>
      <c r="BI2476" s="1"/>
      <c r="BO2476" s="2"/>
    </row>
    <row r="2477" ht="15" customHeight="1">
      <c r="A2477" t="str">
        <f t="shared" si="190"/>
        <v>2019_12_978_3</v>
      </c>
      <c r="B2477" t="str">
        <f t="shared" si="191"/>
        <v>2019_12_64831</v>
      </c>
      <c r="C2477" s="1" t="s">
        <v>2240</v>
      </c>
      <c r="D2477">
        <f t="shared" si="192"/>
        <v>2476</v>
      </c>
      <c r="E2477">
        <v>978</v>
      </c>
      <c r="F2477">
        <f t="shared" si="193"/>
        <v>3</v>
      </c>
      <c r="G2477" s="2" t="str">
        <f t="shared" si="194"/>
        <v/>
      </c>
      <c r="H2477" t="s">
        <v>1521</v>
      </c>
      <c r="I2477">
        <v>64831</v>
      </c>
      <c r="J2477">
        <v>964</v>
      </c>
      <c r="K2477">
        <v>968</v>
      </c>
      <c r="L2477" t="s">
        <v>31</v>
      </c>
      <c r="M2477" t="s">
        <v>20</v>
      </c>
      <c r="N2477">
        <v>540</v>
      </c>
      <c r="O2477">
        <v>3658</v>
      </c>
      <c r="P2477">
        <v>21</v>
      </c>
      <c r="Q2477" t="s">
        <v>2494</v>
      </c>
      <c r="BI2477" s="1"/>
      <c r="BO2477" s="2"/>
    </row>
    <row r="2478" ht="15" customHeight="1">
      <c r="A2478" t="str">
        <f t="shared" si="190"/>
        <v>2019_12_978_4</v>
      </c>
      <c r="B2478" t="str">
        <f t="shared" si="191"/>
        <v>2019_12_66222</v>
      </c>
      <c r="C2478" s="1" t="s">
        <v>2240</v>
      </c>
      <c r="D2478">
        <f t="shared" si="192"/>
        <v>2477</v>
      </c>
      <c r="E2478">
        <v>978</v>
      </c>
      <c r="F2478">
        <f t="shared" si="193"/>
        <v>4</v>
      </c>
      <c r="G2478" s="2" t="str">
        <f t="shared" si="194"/>
        <v/>
      </c>
      <c r="H2478" t="s">
        <v>1521</v>
      </c>
      <c r="I2478">
        <v>66222</v>
      </c>
      <c r="J2478">
        <v>968</v>
      </c>
      <c r="K2478">
        <v>964</v>
      </c>
      <c r="L2478" t="s">
        <v>31</v>
      </c>
      <c r="M2478" t="s">
        <v>20</v>
      </c>
      <c r="N2478">
        <v>292</v>
      </c>
      <c r="O2478">
        <v>3658</v>
      </c>
      <c r="P2478">
        <v>21</v>
      </c>
      <c r="Q2478" t="s">
        <v>2495</v>
      </c>
      <c r="BI2478" s="1"/>
      <c r="BO2478" s="2"/>
    </row>
    <row r="2479" ht="15" customHeight="1">
      <c r="A2479" t="str">
        <f t="shared" si="190"/>
        <v>2019_12_978_5</v>
      </c>
      <c r="B2479" t="str">
        <f t="shared" si="191"/>
        <v>2019_12_66355</v>
      </c>
      <c r="C2479" s="1" t="s">
        <v>2240</v>
      </c>
      <c r="D2479">
        <f t="shared" si="192"/>
        <v>2478</v>
      </c>
      <c r="E2479">
        <v>978</v>
      </c>
      <c r="F2479">
        <f t="shared" si="193"/>
        <v>5</v>
      </c>
      <c r="G2479" s="2" t="str">
        <f t="shared" si="194"/>
        <v/>
      </c>
      <c r="H2479" t="s">
        <v>1521</v>
      </c>
      <c r="I2479">
        <v>66355</v>
      </c>
      <c r="J2479">
        <v>964</v>
      </c>
      <c r="K2479">
        <v>968</v>
      </c>
      <c r="L2479" t="s">
        <v>31</v>
      </c>
      <c r="M2479" t="s">
        <v>20</v>
      </c>
      <c r="N2479">
        <v>322</v>
      </c>
      <c r="O2479">
        <v>3658</v>
      </c>
      <c r="P2479">
        <v>21</v>
      </c>
      <c r="Q2479" t="s">
        <v>2496</v>
      </c>
      <c r="BI2479" s="1"/>
      <c r="BO2479" s="2"/>
    </row>
    <row r="2480" ht="15" customHeight="1">
      <c r="A2480" t="str">
        <f t="shared" si="190"/>
        <v>2019_12_978_6</v>
      </c>
      <c r="B2480" t="str">
        <f t="shared" si="191"/>
        <v>2019_12_66403</v>
      </c>
      <c r="C2480" s="1" t="s">
        <v>2240</v>
      </c>
      <c r="D2480">
        <f t="shared" si="192"/>
        <v>2479</v>
      </c>
      <c r="E2480">
        <v>978</v>
      </c>
      <c r="F2480">
        <f t="shared" si="193"/>
        <v>6</v>
      </c>
      <c r="G2480" s="2" t="str">
        <f t="shared" si="194"/>
        <v/>
      </c>
      <c r="H2480" t="s">
        <v>1521</v>
      </c>
      <c r="I2480">
        <v>66403</v>
      </c>
      <c r="J2480">
        <v>968</v>
      </c>
      <c r="K2480">
        <v>964</v>
      </c>
      <c r="L2480" t="s">
        <v>31</v>
      </c>
      <c r="M2480" t="s">
        <v>20</v>
      </c>
      <c r="N2480">
        <v>159</v>
      </c>
      <c r="O2480">
        <v>3658</v>
      </c>
      <c r="P2480">
        <v>21</v>
      </c>
      <c r="Q2480" t="s">
        <v>2497</v>
      </c>
      <c r="BI2480" s="1"/>
      <c r="BO2480" s="2"/>
    </row>
    <row r="2481" ht="15" customHeight="1">
      <c r="A2481" t="str">
        <f t="shared" si="190"/>
        <v>2019_12_978_7</v>
      </c>
      <c r="B2481" t="str">
        <f t="shared" si="191"/>
        <v>2019_12_66437</v>
      </c>
      <c r="C2481" s="1" t="s">
        <v>2240</v>
      </c>
      <c r="D2481">
        <f t="shared" si="192"/>
        <v>2480</v>
      </c>
      <c r="E2481">
        <v>978</v>
      </c>
      <c r="F2481">
        <f t="shared" si="193"/>
        <v>7</v>
      </c>
      <c r="G2481" s="2" t="str">
        <f t="shared" si="194"/>
        <v/>
      </c>
      <c r="H2481" t="s">
        <v>1521</v>
      </c>
      <c r="I2481">
        <v>66437</v>
      </c>
      <c r="J2481">
        <v>964</v>
      </c>
      <c r="K2481">
        <v>968</v>
      </c>
      <c r="L2481" t="s">
        <v>31</v>
      </c>
      <c r="M2481" t="s">
        <v>20</v>
      </c>
      <c r="N2481">
        <v>141</v>
      </c>
      <c r="O2481">
        <v>3658</v>
      </c>
      <c r="P2481">
        <v>21</v>
      </c>
      <c r="Q2481" t="s">
        <v>2498</v>
      </c>
      <c r="BI2481" s="1"/>
      <c r="BO2481" s="2"/>
    </row>
    <row r="2482" ht="15" customHeight="1">
      <c r="A2482" t="str">
        <f t="shared" si="190"/>
        <v>2019_12_978_8</v>
      </c>
      <c r="B2482" t="str">
        <f t="shared" si="191"/>
        <v>2019_12_66753</v>
      </c>
      <c r="C2482" s="1" t="s">
        <v>2240</v>
      </c>
      <c r="D2482">
        <f t="shared" si="192"/>
        <v>2481</v>
      </c>
      <c r="E2482">
        <v>978</v>
      </c>
      <c r="F2482">
        <f t="shared" si="193"/>
        <v>8</v>
      </c>
      <c r="G2482" s="2" t="str">
        <f t="shared" si="194"/>
        <v/>
      </c>
      <c r="H2482" t="s">
        <v>1521</v>
      </c>
      <c r="I2482">
        <v>66753</v>
      </c>
      <c r="J2482">
        <v>968</v>
      </c>
      <c r="K2482">
        <v>964</v>
      </c>
      <c r="L2482" t="s">
        <v>31</v>
      </c>
      <c r="M2482" t="s">
        <v>20</v>
      </c>
      <c r="N2482">
        <v>79</v>
      </c>
      <c r="O2482">
        <v>3658</v>
      </c>
      <c r="P2482">
        <v>21</v>
      </c>
      <c r="Q2482" t="s">
        <v>2499</v>
      </c>
      <c r="BI2482" s="1"/>
      <c r="BO2482" s="2"/>
    </row>
    <row r="2483" ht="15" customHeight="1">
      <c r="A2483" t="str">
        <f t="shared" si="190"/>
        <v>2019_12_978_9</v>
      </c>
      <c r="B2483" t="str">
        <f t="shared" si="191"/>
        <v>2019_12_66793</v>
      </c>
      <c r="C2483" s="1" t="s">
        <v>2240</v>
      </c>
      <c r="D2483">
        <f t="shared" si="192"/>
        <v>2482</v>
      </c>
      <c r="E2483">
        <v>978</v>
      </c>
      <c r="F2483">
        <f t="shared" si="193"/>
        <v>9</v>
      </c>
      <c r="G2483" s="2" t="str">
        <f t="shared" si="194"/>
        <v/>
      </c>
      <c r="H2483" t="s">
        <v>1521</v>
      </c>
      <c r="I2483">
        <v>66793</v>
      </c>
      <c r="J2483">
        <v>964</v>
      </c>
      <c r="K2483">
        <v>968</v>
      </c>
      <c r="L2483" t="s">
        <v>31</v>
      </c>
      <c r="M2483" t="s">
        <v>20</v>
      </c>
      <c r="N2483">
        <v>115</v>
      </c>
      <c r="O2483">
        <v>3658</v>
      </c>
      <c r="P2483">
        <v>21</v>
      </c>
      <c r="Q2483" t="s">
        <v>2500</v>
      </c>
      <c r="BI2483" s="1"/>
      <c r="BO2483" s="2"/>
    </row>
    <row r="2484" ht="15" customHeight="1">
      <c r="A2484" t="str">
        <f t="shared" si="190"/>
        <v>2019_12_978_10</v>
      </c>
      <c r="B2484" t="str">
        <f t="shared" si="191"/>
        <v>2019_12_66813</v>
      </c>
      <c r="C2484" s="1" t="s">
        <v>2240</v>
      </c>
      <c r="D2484">
        <f t="shared" si="192"/>
        <v>2483</v>
      </c>
      <c r="E2484">
        <v>978</v>
      </c>
      <c r="F2484">
        <f t="shared" si="193"/>
        <v>10</v>
      </c>
      <c r="G2484" s="2" t="str">
        <f t="shared" si="194"/>
        <v/>
      </c>
      <c r="H2484" t="s">
        <v>1521</v>
      </c>
      <c r="I2484">
        <v>66813</v>
      </c>
      <c r="J2484">
        <v>968</v>
      </c>
      <c r="K2484">
        <v>964</v>
      </c>
      <c r="L2484" t="s">
        <v>31</v>
      </c>
      <c r="M2484" t="s">
        <v>20</v>
      </c>
      <c r="N2484">
        <v>137</v>
      </c>
      <c r="O2484">
        <v>3658</v>
      </c>
      <c r="P2484">
        <v>21</v>
      </c>
      <c r="Q2484" t="s">
        <v>2501</v>
      </c>
      <c r="BI2484" s="1"/>
      <c r="BO2484" s="2"/>
    </row>
    <row r="2485" ht="15" customHeight="1">
      <c r="A2485" t="str">
        <f t="shared" si="190"/>
        <v>2019_12_978_11</v>
      </c>
      <c r="B2485" t="str">
        <f t="shared" si="191"/>
        <v>2019_12_66857</v>
      </c>
      <c r="C2485" s="1" t="s">
        <v>2240</v>
      </c>
      <c r="D2485">
        <f t="shared" si="192"/>
        <v>2484</v>
      </c>
      <c r="E2485">
        <v>978</v>
      </c>
      <c r="F2485">
        <f t="shared" si="193"/>
        <v>11</v>
      </c>
      <c r="G2485" s="2" t="str">
        <f t="shared" si="194"/>
        <v/>
      </c>
      <c r="H2485" t="s">
        <v>1521</v>
      </c>
      <c r="I2485">
        <v>66857</v>
      </c>
      <c r="J2485">
        <v>964</v>
      </c>
      <c r="K2485">
        <v>968</v>
      </c>
      <c r="L2485" t="s">
        <v>31</v>
      </c>
      <c r="M2485" t="s">
        <v>20</v>
      </c>
      <c r="N2485">
        <v>210</v>
      </c>
      <c r="O2485">
        <v>3658</v>
      </c>
      <c r="P2485">
        <v>21</v>
      </c>
      <c r="Q2485" t="s">
        <v>2502</v>
      </c>
      <c r="BI2485" s="1"/>
      <c r="BO2485" s="2"/>
    </row>
    <row r="2486" ht="15" customHeight="1">
      <c r="A2486" t="str">
        <f t="shared" si="190"/>
        <v>2019_12_978_12</v>
      </c>
      <c r="B2486" t="str">
        <f t="shared" si="191"/>
        <v>2019_12_66875</v>
      </c>
      <c r="C2486" s="1" t="s">
        <v>2240</v>
      </c>
      <c r="D2486">
        <f t="shared" si="192"/>
        <v>2485</v>
      </c>
      <c r="E2486">
        <v>978</v>
      </c>
      <c r="F2486">
        <f t="shared" si="193"/>
        <v>12</v>
      </c>
      <c r="G2486" s="2" t="str">
        <f t="shared" si="194"/>
        <v/>
      </c>
      <c r="H2486" t="s">
        <v>1521</v>
      </c>
      <c r="I2486">
        <v>66875</v>
      </c>
      <c r="J2486">
        <v>968</v>
      </c>
      <c r="K2486">
        <v>964</v>
      </c>
      <c r="L2486" t="s">
        <v>31</v>
      </c>
      <c r="M2486" t="s">
        <v>20</v>
      </c>
      <c r="N2486">
        <v>150</v>
      </c>
      <c r="O2486">
        <v>3658</v>
      </c>
      <c r="P2486">
        <v>21</v>
      </c>
      <c r="Q2486" t="s">
        <v>2503</v>
      </c>
      <c r="BI2486" s="1"/>
      <c r="BO2486" s="2"/>
    </row>
    <row r="2487" ht="15" customHeight="1">
      <c r="A2487" t="str">
        <f t="shared" si="190"/>
        <v>2019_12_978_13</v>
      </c>
      <c r="B2487" t="str">
        <f t="shared" si="191"/>
        <v>2019_12_66916</v>
      </c>
      <c r="C2487" s="1" t="s">
        <v>2240</v>
      </c>
      <c r="D2487">
        <f t="shared" si="192"/>
        <v>2486</v>
      </c>
      <c r="E2487">
        <v>978</v>
      </c>
      <c r="F2487">
        <f t="shared" si="193"/>
        <v>13</v>
      </c>
      <c r="G2487" s="2" t="str">
        <f t="shared" si="194"/>
        <v/>
      </c>
      <c r="H2487" t="s">
        <v>1521</v>
      </c>
      <c r="I2487">
        <v>66916</v>
      </c>
      <c r="J2487">
        <v>964</v>
      </c>
      <c r="K2487">
        <v>968</v>
      </c>
      <c r="L2487" t="s">
        <v>31</v>
      </c>
      <c r="M2487" t="s">
        <v>20</v>
      </c>
      <c r="N2487">
        <v>65</v>
      </c>
      <c r="O2487">
        <v>3658</v>
      </c>
      <c r="P2487">
        <v>21</v>
      </c>
      <c r="Q2487" t="s">
        <v>2504</v>
      </c>
      <c r="BI2487" s="1"/>
      <c r="BO2487" s="2"/>
    </row>
    <row r="2488" ht="15" customHeight="1">
      <c r="A2488" t="str">
        <f t="shared" si="190"/>
        <v>2019_12_978_14</v>
      </c>
      <c r="B2488" t="str">
        <f t="shared" si="191"/>
        <v>2019_12_67606</v>
      </c>
      <c r="C2488" s="1" t="s">
        <v>2240</v>
      </c>
      <c r="D2488">
        <f t="shared" si="192"/>
        <v>2487</v>
      </c>
      <c r="E2488">
        <v>978</v>
      </c>
      <c r="F2488">
        <f t="shared" si="193"/>
        <v>14</v>
      </c>
      <c r="G2488" s="2" t="str">
        <f t="shared" si="194"/>
        <v/>
      </c>
      <c r="H2488" t="s">
        <v>1521</v>
      </c>
      <c r="I2488">
        <v>67606</v>
      </c>
      <c r="J2488">
        <v>968</v>
      </c>
      <c r="K2488">
        <v>964</v>
      </c>
      <c r="L2488" t="s">
        <v>31</v>
      </c>
      <c r="M2488" t="s">
        <v>20</v>
      </c>
      <c r="N2488">
        <v>57</v>
      </c>
      <c r="O2488">
        <v>3658</v>
      </c>
      <c r="P2488">
        <v>21</v>
      </c>
      <c r="Q2488" t="s">
        <v>2505</v>
      </c>
      <c r="BI2488" s="1"/>
      <c r="BO2488" s="2"/>
    </row>
    <row r="2489" ht="15" customHeight="1">
      <c r="A2489" t="str">
        <f t="shared" si="190"/>
        <v>2019_12_978_15</v>
      </c>
      <c r="B2489" t="str">
        <f t="shared" si="191"/>
        <v>2019_12_67884</v>
      </c>
      <c r="C2489" s="1" t="s">
        <v>2240</v>
      </c>
      <c r="D2489">
        <f t="shared" si="192"/>
        <v>2488</v>
      </c>
      <c r="E2489">
        <v>978</v>
      </c>
      <c r="F2489">
        <f t="shared" si="193"/>
        <v>15</v>
      </c>
      <c r="G2489" s="2" t="str">
        <f t="shared" si="194"/>
        <v/>
      </c>
      <c r="H2489" t="s">
        <v>1521</v>
      </c>
      <c r="I2489">
        <v>67884</v>
      </c>
      <c r="J2489">
        <v>964</v>
      </c>
      <c r="K2489">
        <v>968</v>
      </c>
      <c r="L2489" t="s">
        <v>31</v>
      </c>
      <c r="M2489" t="s">
        <v>20</v>
      </c>
      <c r="N2489">
        <v>216</v>
      </c>
      <c r="O2489">
        <v>3658</v>
      </c>
      <c r="P2489">
        <v>21</v>
      </c>
      <c r="Q2489" t="s">
        <v>2506</v>
      </c>
      <c r="BI2489" s="1"/>
      <c r="BO2489" s="2"/>
    </row>
    <row r="2490" ht="15" customHeight="1">
      <c r="A2490" t="str">
        <f t="shared" si="190"/>
        <v>2019_12_978_16</v>
      </c>
      <c r="B2490" t="str">
        <f t="shared" si="191"/>
        <v>2019_12_67975</v>
      </c>
      <c r="C2490" s="1" t="s">
        <v>2240</v>
      </c>
      <c r="D2490">
        <f t="shared" si="192"/>
        <v>2489</v>
      </c>
      <c r="E2490">
        <v>978</v>
      </c>
      <c r="F2490">
        <f t="shared" si="193"/>
        <v>16</v>
      </c>
      <c r="G2490" s="2" t="str">
        <f t="shared" si="194"/>
        <v/>
      </c>
      <c r="H2490" t="s">
        <v>1521</v>
      </c>
      <c r="I2490">
        <v>67975</v>
      </c>
      <c r="J2490">
        <v>964</v>
      </c>
      <c r="K2490">
        <v>968</v>
      </c>
      <c r="L2490" t="s">
        <v>31</v>
      </c>
      <c r="M2490" t="s">
        <v>20</v>
      </c>
      <c r="N2490">
        <v>49</v>
      </c>
      <c r="O2490">
        <v>3658</v>
      </c>
      <c r="P2490">
        <v>21</v>
      </c>
      <c r="Q2490" t="s">
        <v>2507</v>
      </c>
      <c r="BI2490" s="1"/>
      <c r="BO2490" s="2"/>
    </row>
    <row r="2491" ht="15" customHeight="1">
      <c r="A2491" t="str">
        <f t="shared" si="190"/>
        <v>2019_12_978_17</v>
      </c>
      <c r="B2491" t="str">
        <f t="shared" si="191"/>
        <v>2019_12_68023</v>
      </c>
      <c r="C2491" s="1" t="s">
        <v>2240</v>
      </c>
      <c r="D2491">
        <f t="shared" si="192"/>
        <v>2490</v>
      </c>
      <c r="E2491">
        <v>978</v>
      </c>
      <c r="F2491">
        <f t="shared" si="193"/>
        <v>17</v>
      </c>
      <c r="G2491" s="2" t="str">
        <f t="shared" si="194"/>
        <v>x</v>
      </c>
      <c r="H2491" t="s">
        <v>1521</v>
      </c>
      <c r="I2491">
        <v>68023</v>
      </c>
      <c r="J2491">
        <v>968</v>
      </c>
      <c r="K2491">
        <v>964</v>
      </c>
      <c r="L2491" t="s">
        <v>20</v>
      </c>
      <c r="M2491" t="s">
        <v>20</v>
      </c>
      <c r="N2491">
        <v>62</v>
      </c>
      <c r="O2491">
        <v>3658</v>
      </c>
      <c r="P2491">
        <v>21</v>
      </c>
      <c r="Q2491" t="s">
        <v>2508</v>
      </c>
      <c r="BI2491" s="1"/>
      <c r="BO2491" s="2"/>
    </row>
    <row r="2492" ht="15" customHeight="1">
      <c r="A2492" t="str">
        <f t="shared" si="190"/>
        <v>2019_12_1007_1</v>
      </c>
      <c r="B2492" t="str">
        <f t="shared" si="191"/>
        <v>2019_12_62098</v>
      </c>
      <c r="C2492" s="1" t="s">
        <v>2240</v>
      </c>
      <c r="D2492">
        <f t="shared" si="192"/>
        <v>2491</v>
      </c>
      <c r="E2492">
        <v>1007</v>
      </c>
      <c r="F2492">
        <f t="shared" si="193"/>
        <v>1</v>
      </c>
      <c r="G2492" s="2" t="str">
        <f t="shared" si="194"/>
        <v/>
      </c>
      <c r="H2492" t="s">
        <v>1521</v>
      </c>
      <c r="I2492">
        <v>62098</v>
      </c>
      <c r="J2492">
        <v>993</v>
      </c>
      <c r="K2492">
        <v>997</v>
      </c>
      <c r="L2492" t="s">
        <v>158</v>
      </c>
      <c r="M2492" t="s">
        <v>20</v>
      </c>
      <c r="N2492">
        <v>651</v>
      </c>
      <c r="O2492">
        <v>5461</v>
      </c>
      <c r="P2492">
        <v>10</v>
      </c>
      <c r="Q2492" t="s">
        <v>2509</v>
      </c>
      <c r="BI2492" s="1"/>
      <c r="BO2492" s="2"/>
    </row>
    <row r="2493" ht="15" customHeight="1">
      <c r="A2493" t="str">
        <f t="shared" si="190"/>
        <v>2019_12_1007_2</v>
      </c>
      <c r="B2493" t="str">
        <f t="shared" si="191"/>
        <v>2019_12_63420</v>
      </c>
      <c r="C2493" s="1" t="s">
        <v>2240</v>
      </c>
      <c r="D2493">
        <f t="shared" si="192"/>
        <v>2492</v>
      </c>
      <c r="E2493">
        <v>1007</v>
      </c>
      <c r="F2493">
        <f t="shared" si="193"/>
        <v>2</v>
      </c>
      <c r="G2493" s="2" t="str">
        <f t="shared" si="194"/>
        <v/>
      </c>
      <c r="H2493" t="s">
        <v>1521</v>
      </c>
      <c r="I2493">
        <v>63420</v>
      </c>
      <c r="J2493">
        <v>997</v>
      </c>
      <c r="K2493">
        <v>993</v>
      </c>
      <c r="L2493" t="s">
        <v>31</v>
      </c>
      <c r="M2493" t="s">
        <v>20</v>
      </c>
      <c r="N2493">
        <v>814</v>
      </c>
      <c r="O2493">
        <v>5461</v>
      </c>
      <c r="P2493">
        <v>10</v>
      </c>
      <c r="Q2493" t="s">
        <v>2510</v>
      </c>
      <c r="BI2493" s="1"/>
      <c r="BO2493" s="2"/>
    </row>
    <row r="2494" ht="15" customHeight="1">
      <c r="A2494" t="str">
        <f t="shared" si="190"/>
        <v>2019_12_1007_3</v>
      </c>
      <c r="B2494" t="str">
        <f t="shared" si="191"/>
        <v>2019_12_64087</v>
      </c>
      <c r="C2494" s="1" t="s">
        <v>2240</v>
      </c>
      <c r="D2494">
        <f t="shared" si="192"/>
        <v>2493</v>
      </c>
      <c r="E2494">
        <v>1007</v>
      </c>
      <c r="F2494">
        <f t="shared" si="193"/>
        <v>3</v>
      </c>
      <c r="G2494" s="2" t="str">
        <f t="shared" si="194"/>
        <v/>
      </c>
      <c r="H2494" t="s">
        <v>1521</v>
      </c>
      <c r="I2494">
        <v>64087</v>
      </c>
      <c r="J2494">
        <v>993</v>
      </c>
      <c r="K2494">
        <v>997</v>
      </c>
      <c r="L2494" t="s">
        <v>31</v>
      </c>
      <c r="M2494" t="s">
        <v>20</v>
      </c>
      <c r="N2494">
        <v>779</v>
      </c>
      <c r="O2494">
        <v>5461</v>
      </c>
      <c r="P2494">
        <v>10</v>
      </c>
      <c r="Q2494" t="s">
        <v>2511</v>
      </c>
      <c r="BI2494" s="1"/>
      <c r="BO2494" s="2"/>
    </row>
    <row r="2495" ht="15" customHeight="1">
      <c r="A2495" t="str">
        <f t="shared" si="190"/>
        <v>2019_12_1007_4</v>
      </c>
      <c r="B2495" t="str">
        <f t="shared" si="191"/>
        <v>2019_12_64677</v>
      </c>
      <c r="C2495" s="1" t="s">
        <v>2240</v>
      </c>
      <c r="D2495">
        <f t="shared" si="192"/>
        <v>2494</v>
      </c>
      <c r="E2495">
        <v>1007</v>
      </c>
      <c r="F2495">
        <f t="shared" si="193"/>
        <v>4</v>
      </c>
      <c r="G2495" s="2" t="str">
        <f t="shared" si="194"/>
        <v/>
      </c>
      <c r="H2495" t="s">
        <v>1521</v>
      </c>
      <c r="I2495">
        <v>64677</v>
      </c>
      <c r="J2495">
        <v>997</v>
      </c>
      <c r="K2495">
        <v>993</v>
      </c>
      <c r="L2495" t="s">
        <v>31</v>
      </c>
      <c r="M2495" t="s">
        <v>20</v>
      </c>
      <c r="N2495">
        <v>656</v>
      </c>
      <c r="O2495">
        <v>5461</v>
      </c>
      <c r="P2495">
        <v>10</v>
      </c>
      <c r="Q2495" t="s">
        <v>2512</v>
      </c>
      <c r="BI2495" s="1"/>
      <c r="BO2495" s="2"/>
    </row>
    <row r="2496" ht="15" customHeight="1">
      <c r="A2496" t="str">
        <f t="shared" si="190"/>
        <v>2019_12_1007_5</v>
      </c>
      <c r="B2496" t="str">
        <f t="shared" si="191"/>
        <v>2019_12_64763</v>
      </c>
      <c r="C2496" s="1" t="s">
        <v>2240</v>
      </c>
      <c r="D2496">
        <f t="shared" si="192"/>
        <v>2495</v>
      </c>
      <c r="E2496">
        <v>1007</v>
      </c>
      <c r="F2496">
        <f t="shared" si="193"/>
        <v>5</v>
      </c>
      <c r="G2496" s="2" t="str">
        <f t="shared" si="194"/>
        <v/>
      </c>
      <c r="H2496" t="s">
        <v>1521</v>
      </c>
      <c r="I2496">
        <v>64763</v>
      </c>
      <c r="J2496">
        <v>993</v>
      </c>
      <c r="K2496">
        <v>997</v>
      </c>
      <c r="L2496" t="s">
        <v>31</v>
      </c>
      <c r="M2496" t="s">
        <v>20</v>
      </c>
      <c r="N2496">
        <v>691</v>
      </c>
      <c r="O2496">
        <v>5461</v>
      </c>
      <c r="P2496">
        <v>10</v>
      </c>
      <c r="Q2496" t="s">
        <v>2513</v>
      </c>
      <c r="BI2496" s="1"/>
      <c r="BO2496" s="2"/>
    </row>
    <row r="2497" ht="15" customHeight="1">
      <c r="A2497" t="str">
        <f t="shared" si="190"/>
        <v>2019_12_1007_6</v>
      </c>
      <c r="B2497" t="str">
        <f t="shared" si="191"/>
        <v>2019_12_65771</v>
      </c>
      <c r="C2497" s="1" t="s">
        <v>2240</v>
      </c>
      <c r="D2497">
        <f t="shared" si="192"/>
        <v>2496</v>
      </c>
      <c r="E2497">
        <v>1007</v>
      </c>
      <c r="F2497">
        <f t="shared" si="193"/>
        <v>6</v>
      </c>
      <c r="G2497" s="2" t="str">
        <f t="shared" si="194"/>
        <v/>
      </c>
      <c r="H2497" t="s">
        <v>1521</v>
      </c>
      <c r="I2497">
        <v>65771</v>
      </c>
      <c r="J2497">
        <v>997</v>
      </c>
      <c r="K2497">
        <v>993</v>
      </c>
      <c r="L2497" t="s">
        <v>31</v>
      </c>
      <c r="M2497" t="s">
        <v>20</v>
      </c>
      <c r="N2497">
        <v>843</v>
      </c>
      <c r="O2497">
        <v>5461</v>
      </c>
      <c r="P2497">
        <v>10</v>
      </c>
      <c r="Q2497" t="s">
        <v>2514</v>
      </c>
      <c r="BI2497" s="1"/>
      <c r="BO2497" s="2"/>
    </row>
    <row r="2498" ht="15" customHeight="1">
      <c r="A2498" t="str">
        <f t="shared" ref="A2498:A2561" si="195">CONCATENATE($C2498,"_",$E2498,"_",$F2498)</f>
        <v>2019_12_1007_7</v>
      </c>
      <c r="B2498" t="str">
        <f t="shared" ref="B2498:B2561" si="196">CONCATENATE($C2498,"_",$I2498)</f>
        <v>2019_12_65886</v>
      </c>
      <c r="C2498" s="1" t="s">
        <v>2240</v>
      </c>
      <c r="D2498">
        <f t="shared" ref="D2498:D2561" si="197">IF(ISNUMBER($D2497),$D2497+1,1)</f>
        <v>2497</v>
      </c>
      <c r="E2498">
        <v>1007</v>
      </c>
      <c r="F2498">
        <f t="shared" ref="F2498:F2561" si="198">IF($E2498="","",IF($E2498=$E2497,$F2497+1,1))</f>
        <v>7</v>
      </c>
      <c r="G2498" s="2" t="str">
        <f t="shared" ref="G2498:G2561" si="199">IF($E2499=$E2498,"","x")</f>
        <v/>
      </c>
      <c r="H2498" t="s">
        <v>1521</v>
      </c>
      <c r="I2498">
        <v>65886</v>
      </c>
      <c r="J2498">
        <v>993</v>
      </c>
      <c r="K2498">
        <v>997</v>
      </c>
      <c r="L2498" t="s">
        <v>31</v>
      </c>
      <c r="M2498" t="s">
        <v>20</v>
      </c>
      <c r="N2498">
        <v>618</v>
      </c>
      <c r="O2498">
        <v>5461</v>
      </c>
      <c r="P2498">
        <v>10</v>
      </c>
      <c r="Q2498" t="s">
        <v>2515</v>
      </c>
      <c r="BI2498" s="1"/>
      <c r="BO2498" s="2"/>
    </row>
    <row r="2499" ht="15" customHeight="1">
      <c r="A2499" t="str">
        <f t="shared" si="195"/>
        <v>2019_12_1007_8</v>
      </c>
      <c r="B2499" t="str">
        <f t="shared" si="196"/>
        <v>2019_12_66268</v>
      </c>
      <c r="C2499" s="1" t="s">
        <v>2240</v>
      </c>
      <c r="D2499">
        <f t="shared" si="197"/>
        <v>2498</v>
      </c>
      <c r="E2499">
        <v>1007</v>
      </c>
      <c r="F2499">
        <f t="shared" si="198"/>
        <v>8</v>
      </c>
      <c r="G2499" s="2" t="str">
        <f t="shared" si="199"/>
        <v/>
      </c>
      <c r="H2499" t="s">
        <v>1521</v>
      </c>
      <c r="I2499">
        <v>66268</v>
      </c>
      <c r="J2499">
        <v>997</v>
      </c>
      <c r="K2499">
        <v>993</v>
      </c>
      <c r="L2499" t="s">
        <v>31</v>
      </c>
      <c r="M2499" t="s">
        <v>20</v>
      </c>
      <c r="N2499">
        <v>273</v>
      </c>
      <c r="O2499">
        <v>5461</v>
      </c>
      <c r="P2499">
        <v>10</v>
      </c>
      <c r="Q2499" t="s">
        <v>2516</v>
      </c>
      <c r="BI2499" s="1"/>
      <c r="BO2499" s="2"/>
    </row>
    <row r="2500" ht="15" customHeight="1">
      <c r="A2500" t="str">
        <f t="shared" si="195"/>
        <v>2019_12_1007_9</v>
      </c>
      <c r="B2500" t="str">
        <f t="shared" si="196"/>
        <v>2019_12_66330</v>
      </c>
      <c r="C2500" s="1" t="s">
        <v>2240</v>
      </c>
      <c r="D2500">
        <f t="shared" si="197"/>
        <v>2499</v>
      </c>
      <c r="E2500">
        <v>1007</v>
      </c>
      <c r="F2500">
        <f t="shared" si="198"/>
        <v>9</v>
      </c>
      <c r="G2500" s="2" t="str">
        <f t="shared" si="199"/>
        <v>x</v>
      </c>
      <c r="H2500" t="s">
        <v>1521</v>
      </c>
      <c r="I2500">
        <v>66330</v>
      </c>
      <c r="J2500">
        <v>993</v>
      </c>
      <c r="K2500">
        <v>997</v>
      </c>
      <c r="L2500" t="s">
        <v>20</v>
      </c>
      <c r="M2500" t="s">
        <v>20</v>
      </c>
      <c r="N2500">
        <v>115</v>
      </c>
      <c r="O2500">
        <v>5461</v>
      </c>
      <c r="P2500">
        <v>10</v>
      </c>
      <c r="Q2500" t="s">
        <v>2517</v>
      </c>
      <c r="BI2500" s="1"/>
      <c r="BO2500" s="2"/>
    </row>
    <row r="2501" ht="15" customHeight="1">
      <c r="A2501" t="str">
        <f t="shared" si="195"/>
        <v>2019_12_1036_1</v>
      </c>
      <c r="B2501" t="str">
        <f t="shared" si="196"/>
        <v>2019_12_62654</v>
      </c>
      <c r="C2501" s="1" t="s">
        <v>2240</v>
      </c>
      <c r="D2501">
        <f t="shared" si="197"/>
        <v>2500</v>
      </c>
      <c r="E2501">
        <v>1036</v>
      </c>
      <c r="F2501">
        <f t="shared" si="198"/>
        <v>1</v>
      </c>
      <c r="G2501" s="2" t="str">
        <f t="shared" si="199"/>
        <v/>
      </c>
      <c r="H2501" t="s">
        <v>1521</v>
      </c>
      <c r="I2501">
        <v>62654</v>
      </c>
      <c r="J2501">
        <v>1022</v>
      </c>
      <c r="K2501">
        <v>1026</v>
      </c>
      <c r="L2501" t="s">
        <v>19</v>
      </c>
      <c r="M2501" t="s">
        <v>20</v>
      </c>
      <c r="N2501">
        <v>53</v>
      </c>
      <c r="O2501">
        <v>1954</v>
      </c>
      <c r="P2501">
        <v>13</v>
      </c>
      <c r="Q2501" t="s">
        <v>2518</v>
      </c>
      <c r="BI2501" s="1"/>
      <c r="BO2501" s="2"/>
    </row>
    <row r="2502" ht="15" customHeight="1">
      <c r="A2502" t="str">
        <f t="shared" si="195"/>
        <v>2019_12_1036_2</v>
      </c>
      <c r="B2502" t="str">
        <f t="shared" si="196"/>
        <v>2019_12_62805</v>
      </c>
      <c r="C2502" s="1" t="s">
        <v>2240</v>
      </c>
      <c r="D2502">
        <f t="shared" si="197"/>
        <v>2501</v>
      </c>
      <c r="E2502">
        <v>1036</v>
      </c>
      <c r="F2502">
        <f t="shared" si="198"/>
        <v>2</v>
      </c>
      <c r="G2502" s="2" t="str">
        <f t="shared" si="199"/>
        <v/>
      </c>
      <c r="H2502" t="s">
        <v>1521</v>
      </c>
      <c r="I2502">
        <v>62805</v>
      </c>
      <c r="J2502">
        <v>1026</v>
      </c>
      <c r="K2502">
        <v>1022</v>
      </c>
      <c r="L2502" t="s">
        <v>31</v>
      </c>
      <c r="M2502" t="s">
        <v>20</v>
      </c>
      <c r="N2502">
        <v>113</v>
      </c>
      <c r="O2502">
        <v>1954</v>
      </c>
      <c r="P2502">
        <v>13</v>
      </c>
      <c r="Q2502" t="s">
        <v>2519</v>
      </c>
      <c r="BI2502" s="1"/>
      <c r="BO2502" s="2"/>
    </row>
    <row r="2503" ht="15" customHeight="1">
      <c r="A2503" t="str">
        <f t="shared" si="195"/>
        <v>2019_12_1036_3</v>
      </c>
      <c r="B2503" t="str">
        <f t="shared" si="196"/>
        <v>2019_12_62880</v>
      </c>
      <c r="C2503" s="1" t="s">
        <v>2240</v>
      </c>
      <c r="D2503">
        <f t="shared" si="197"/>
        <v>2502</v>
      </c>
      <c r="E2503">
        <v>1036</v>
      </c>
      <c r="F2503">
        <f t="shared" si="198"/>
        <v>3</v>
      </c>
      <c r="G2503" s="2" t="str">
        <f t="shared" si="199"/>
        <v/>
      </c>
      <c r="H2503" t="s">
        <v>1521</v>
      </c>
      <c r="I2503">
        <v>62880</v>
      </c>
      <c r="J2503">
        <v>1022</v>
      </c>
      <c r="K2503">
        <v>1026</v>
      </c>
      <c r="L2503" t="s">
        <v>31</v>
      </c>
      <c r="M2503" t="s">
        <v>20</v>
      </c>
      <c r="N2503">
        <v>153</v>
      </c>
      <c r="O2503">
        <v>1954</v>
      </c>
      <c r="P2503">
        <v>13</v>
      </c>
      <c r="Q2503" t="s">
        <v>2520</v>
      </c>
      <c r="BI2503" s="1"/>
      <c r="BO2503" s="2"/>
    </row>
    <row r="2504" ht="15" customHeight="1">
      <c r="A2504" t="str">
        <f t="shared" si="195"/>
        <v>2019_12_1036_4</v>
      </c>
      <c r="B2504" t="str">
        <f t="shared" si="196"/>
        <v>2019_12_63085</v>
      </c>
      <c r="C2504" s="1" t="s">
        <v>2240</v>
      </c>
      <c r="D2504">
        <f t="shared" si="197"/>
        <v>2503</v>
      </c>
      <c r="E2504">
        <v>1036</v>
      </c>
      <c r="F2504">
        <f t="shared" si="198"/>
        <v>4</v>
      </c>
      <c r="G2504" s="2" t="str">
        <f t="shared" si="199"/>
        <v/>
      </c>
      <c r="H2504" t="s">
        <v>1521</v>
      </c>
      <c r="I2504">
        <v>63085</v>
      </c>
      <c r="J2504">
        <v>1026</v>
      </c>
      <c r="K2504">
        <v>1022</v>
      </c>
      <c r="L2504" t="s">
        <v>31</v>
      </c>
      <c r="M2504" t="s">
        <v>20</v>
      </c>
      <c r="N2504">
        <v>213</v>
      </c>
      <c r="O2504">
        <v>1954</v>
      </c>
      <c r="P2504">
        <v>13</v>
      </c>
      <c r="Q2504" t="s">
        <v>2521</v>
      </c>
      <c r="BI2504" s="1"/>
      <c r="BO2504" s="2"/>
    </row>
    <row r="2505" ht="15" customHeight="1">
      <c r="A2505" t="str">
        <f t="shared" si="195"/>
        <v>2019_12_1036_5</v>
      </c>
      <c r="B2505" t="str">
        <f t="shared" si="196"/>
        <v>2019_12_63418</v>
      </c>
      <c r="C2505" s="1" t="s">
        <v>2240</v>
      </c>
      <c r="D2505">
        <f t="shared" si="197"/>
        <v>2504</v>
      </c>
      <c r="E2505">
        <v>1036</v>
      </c>
      <c r="F2505">
        <f t="shared" si="198"/>
        <v>5</v>
      </c>
      <c r="G2505" s="2" t="str">
        <f t="shared" si="199"/>
        <v/>
      </c>
      <c r="H2505" t="s">
        <v>1521</v>
      </c>
      <c r="I2505">
        <v>63418</v>
      </c>
      <c r="J2505">
        <v>1022</v>
      </c>
      <c r="K2505">
        <v>1026</v>
      </c>
      <c r="L2505" t="s">
        <v>31</v>
      </c>
      <c r="M2505" t="s">
        <v>20</v>
      </c>
      <c r="N2505">
        <v>257</v>
      </c>
      <c r="O2505">
        <v>1954</v>
      </c>
      <c r="P2505">
        <v>13</v>
      </c>
      <c r="Q2505" t="s">
        <v>2522</v>
      </c>
      <c r="BI2505" s="1"/>
      <c r="BO2505" s="2"/>
    </row>
    <row r="2506" ht="15" customHeight="1">
      <c r="A2506" t="str">
        <f t="shared" si="195"/>
        <v>2019_12_1036_6</v>
      </c>
      <c r="B2506" t="str">
        <f t="shared" si="196"/>
        <v>2019_12_64229</v>
      </c>
      <c r="C2506" s="1" t="s">
        <v>2240</v>
      </c>
      <c r="D2506">
        <f t="shared" si="197"/>
        <v>2505</v>
      </c>
      <c r="E2506">
        <v>1036</v>
      </c>
      <c r="F2506">
        <f t="shared" si="198"/>
        <v>6</v>
      </c>
      <c r="G2506" s="2" t="str">
        <f t="shared" si="199"/>
        <v/>
      </c>
      <c r="H2506" t="s">
        <v>1521</v>
      </c>
      <c r="I2506">
        <v>64229</v>
      </c>
      <c r="J2506">
        <v>1026</v>
      </c>
      <c r="K2506">
        <v>1022</v>
      </c>
      <c r="L2506" t="s">
        <v>31</v>
      </c>
      <c r="M2506" t="s">
        <v>20</v>
      </c>
      <c r="N2506">
        <v>166</v>
      </c>
      <c r="O2506">
        <v>1954</v>
      </c>
      <c r="P2506">
        <v>13</v>
      </c>
      <c r="Q2506" t="s">
        <v>2523</v>
      </c>
      <c r="BI2506" s="1"/>
      <c r="BO2506" s="2"/>
    </row>
    <row r="2507" ht="15" customHeight="1">
      <c r="A2507" t="str">
        <f t="shared" si="195"/>
        <v>2019_12_1036_7</v>
      </c>
      <c r="B2507" t="str">
        <f t="shared" si="196"/>
        <v>2019_12_64475</v>
      </c>
      <c r="C2507" s="1" t="s">
        <v>2240</v>
      </c>
      <c r="D2507">
        <f t="shared" si="197"/>
        <v>2506</v>
      </c>
      <c r="E2507">
        <v>1036</v>
      </c>
      <c r="F2507">
        <f t="shared" si="198"/>
        <v>7</v>
      </c>
      <c r="G2507" s="2" t="str">
        <f t="shared" si="199"/>
        <v/>
      </c>
      <c r="H2507" t="s">
        <v>1521</v>
      </c>
      <c r="I2507">
        <v>64475</v>
      </c>
      <c r="J2507">
        <v>1022</v>
      </c>
      <c r="K2507">
        <v>1026</v>
      </c>
      <c r="L2507" t="s">
        <v>31</v>
      </c>
      <c r="M2507" t="s">
        <v>20</v>
      </c>
      <c r="N2507">
        <v>209</v>
      </c>
      <c r="O2507">
        <v>1954</v>
      </c>
      <c r="P2507">
        <v>13</v>
      </c>
      <c r="Q2507" t="s">
        <v>2524</v>
      </c>
      <c r="BI2507" s="1"/>
      <c r="BO2507" s="2"/>
    </row>
    <row r="2508" ht="15" customHeight="1">
      <c r="A2508" t="str">
        <f t="shared" si="195"/>
        <v>2019_12_1036_8</v>
      </c>
      <c r="B2508" t="str">
        <f t="shared" si="196"/>
        <v>2019_12_64500</v>
      </c>
      <c r="C2508" s="1" t="s">
        <v>2240</v>
      </c>
      <c r="D2508">
        <f t="shared" si="197"/>
        <v>2507</v>
      </c>
      <c r="E2508">
        <v>1036</v>
      </c>
      <c r="F2508">
        <f t="shared" si="198"/>
        <v>8</v>
      </c>
      <c r="G2508" s="2" t="str">
        <f t="shared" si="199"/>
        <v/>
      </c>
      <c r="H2508" t="s">
        <v>1521</v>
      </c>
      <c r="I2508">
        <v>64500</v>
      </c>
      <c r="J2508">
        <v>1026</v>
      </c>
      <c r="K2508">
        <v>1022</v>
      </c>
      <c r="L2508" t="s">
        <v>31</v>
      </c>
      <c r="M2508" t="s">
        <v>20</v>
      </c>
      <c r="N2508">
        <v>185</v>
      </c>
      <c r="O2508">
        <v>1954</v>
      </c>
      <c r="P2508">
        <v>13</v>
      </c>
      <c r="Q2508" t="s">
        <v>2525</v>
      </c>
      <c r="BI2508" s="1"/>
      <c r="BO2508" s="2"/>
    </row>
    <row r="2509" ht="15" customHeight="1">
      <c r="A2509" t="str">
        <f t="shared" si="195"/>
        <v>2019_12_1036_9</v>
      </c>
      <c r="B2509" t="str">
        <f t="shared" si="196"/>
        <v>2019_12_64524</v>
      </c>
      <c r="C2509" s="1" t="s">
        <v>2240</v>
      </c>
      <c r="D2509">
        <f t="shared" si="197"/>
        <v>2508</v>
      </c>
      <c r="E2509">
        <v>1036</v>
      </c>
      <c r="F2509">
        <f t="shared" si="198"/>
        <v>9</v>
      </c>
      <c r="G2509" s="2" t="str">
        <f t="shared" si="199"/>
        <v/>
      </c>
      <c r="H2509" t="s">
        <v>1521</v>
      </c>
      <c r="I2509">
        <v>64524</v>
      </c>
      <c r="J2509">
        <v>1022</v>
      </c>
      <c r="K2509">
        <v>1026</v>
      </c>
      <c r="L2509" t="s">
        <v>31</v>
      </c>
      <c r="M2509" t="s">
        <v>20</v>
      </c>
      <c r="N2509">
        <v>215</v>
      </c>
      <c r="O2509">
        <v>1954</v>
      </c>
      <c r="P2509">
        <v>13</v>
      </c>
      <c r="Q2509" t="s">
        <v>2526</v>
      </c>
      <c r="BI2509" s="1"/>
      <c r="BO2509" s="2"/>
    </row>
    <row r="2510" ht="15" customHeight="1">
      <c r="A2510" t="str">
        <f t="shared" si="195"/>
        <v>2019_12_1036_10</v>
      </c>
      <c r="B2510" t="str">
        <f t="shared" si="196"/>
        <v>2019_12_65328</v>
      </c>
      <c r="C2510" s="1" t="s">
        <v>2240</v>
      </c>
      <c r="D2510">
        <f t="shared" si="197"/>
        <v>2509</v>
      </c>
      <c r="E2510">
        <v>1036</v>
      </c>
      <c r="F2510">
        <f t="shared" si="198"/>
        <v>10</v>
      </c>
      <c r="G2510" s="2" t="str">
        <f t="shared" si="199"/>
        <v/>
      </c>
      <c r="H2510" t="s">
        <v>1521</v>
      </c>
      <c r="I2510">
        <v>65328</v>
      </c>
      <c r="J2510">
        <v>1026</v>
      </c>
      <c r="K2510">
        <v>1022</v>
      </c>
      <c r="L2510" t="s">
        <v>31</v>
      </c>
      <c r="M2510" t="s">
        <v>20</v>
      </c>
      <c r="N2510">
        <v>177</v>
      </c>
      <c r="O2510">
        <v>1954</v>
      </c>
      <c r="P2510">
        <v>13</v>
      </c>
      <c r="Q2510" t="s">
        <v>2527</v>
      </c>
      <c r="BI2510" s="1"/>
      <c r="BO2510" s="2"/>
    </row>
    <row r="2511" ht="15" customHeight="1">
      <c r="A2511" t="str">
        <f t="shared" si="195"/>
        <v>2019_12_1036_11</v>
      </c>
      <c r="B2511" t="str">
        <f t="shared" si="196"/>
        <v>2019_12_65369</v>
      </c>
      <c r="C2511" s="1" t="s">
        <v>2240</v>
      </c>
      <c r="D2511">
        <f t="shared" si="197"/>
        <v>2510</v>
      </c>
      <c r="E2511">
        <v>1036</v>
      </c>
      <c r="F2511">
        <f t="shared" si="198"/>
        <v>11</v>
      </c>
      <c r="G2511" s="2" t="str">
        <f t="shared" si="199"/>
        <v/>
      </c>
      <c r="H2511" t="s">
        <v>1521</v>
      </c>
      <c r="I2511">
        <v>65369</v>
      </c>
      <c r="J2511">
        <v>1022</v>
      </c>
      <c r="K2511">
        <v>1026</v>
      </c>
      <c r="L2511" t="s">
        <v>31</v>
      </c>
      <c r="M2511" t="s">
        <v>20</v>
      </c>
      <c r="N2511">
        <v>126</v>
      </c>
      <c r="O2511">
        <v>1954</v>
      </c>
      <c r="P2511">
        <v>13</v>
      </c>
      <c r="Q2511" t="s">
        <v>2528</v>
      </c>
      <c r="BI2511" s="1"/>
      <c r="BO2511" s="2"/>
    </row>
    <row r="2512" ht="15" customHeight="1">
      <c r="A2512" t="str">
        <f t="shared" si="195"/>
        <v>2019_12_1036_12</v>
      </c>
      <c r="B2512" t="str">
        <f t="shared" si="196"/>
        <v>2019_12_66135</v>
      </c>
      <c r="C2512" s="1" t="s">
        <v>2240</v>
      </c>
      <c r="D2512">
        <f t="shared" si="197"/>
        <v>2511</v>
      </c>
      <c r="E2512">
        <v>1036</v>
      </c>
      <c r="F2512">
        <f t="shared" si="198"/>
        <v>12</v>
      </c>
      <c r="G2512" s="2" t="str">
        <f t="shared" si="199"/>
        <v>x</v>
      </c>
      <c r="H2512" t="s">
        <v>1521</v>
      </c>
      <c r="I2512">
        <v>66135</v>
      </c>
      <c r="J2512">
        <v>1026</v>
      </c>
      <c r="K2512">
        <v>1022</v>
      </c>
      <c r="L2512" t="s">
        <v>20</v>
      </c>
      <c r="M2512" t="s">
        <v>20</v>
      </c>
      <c r="N2512">
        <v>66</v>
      </c>
      <c r="O2512">
        <v>1954</v>
      </c>
      <c r="P2512">
        <v>13</v>
      </c>
      <c r="Q2512" t="s">
        <v>2529</v>
      </c>
      <c r="BI2512" s="1"/>
      <c r="BO2512" s="2"/>
    </row>
    <row r="2513" ht="15" customHeight="1">
      <c r="A2513" t="str">
        <f t="shared" si="195"/>
        <v>2019_12_1065_1</v>
      </c>
      <c r="B2513" t="str">
        <f t="shared" si="196"/>
        <v>2019_12_62653</v>
      </c>
      <c r="C2513" s="1" t="s">
        <v>2240</v>
      </c>
      <c r="D2513">
        <f t="shared" si="197"/>
        <v>2512</v>
      </c>
      <c r="E2513">
        <v>1065</v>
      </c>
      <c r="F2513">
        <f t="shared" si="198"/>
        <v>1</v>
      </c>
      <c r="G2513" s="2" t="str">
        <f t="shared" si="199"/>
        <v/>
      </c>
      <c r="H2513" t="s">
        <v>1521</v>
      </c>
      <c r="I2513">
        <v>62653</v>
      </c>
      <c r="J2513">
        <v>1051</v>
      </c>
      <c r="K2513">
        <v>1055</v>
      </c>
      <c r="L2513" t="s">
        <v>19</v>
      </c>
      <c r="M2513" t="s">
        <v>20</v>
      </c>
      <c r="N2513">
        <v>374</v>
      </c>
      <c r="O2513">
        <v>2289</v>
      </c>
      <c r="P2513">
        <v>15</v>
      </c>
      <c r="Q2513" t="s">
        <v>2530</v>
      </c>
      <c r="BI2513" s="1"/>
      <c r="BO2513" s="2"/>
    </row>
    <row r="2514" ht="15" customHeight="1">
      <c r="A2514" t="str">
        <f t="shared" si="195"/>
        <v>2019_12_1065_2</v>
      </c>
      <c r="B2514" t="str">
        <f t="shared" si="196"/>
        <v>2019_12_62839</v>
      </c>
      <c r="C2514" s="1" t="s">
        <v>2240</v>
      </c>
      <c r="D2514">
        <f t="shared" si="197"/>
        <v>2513</v>
      </c>
      <c r="E2514">
        <v>1065</v>
      </c>
      <c r="F2514">
        <f t="shared" si="198"/>
        <v>2</v>
      </c>
      <c r="G2514" s="2" t="str">
        <f t="shared" si="199"/>
        <v/>
      </c>
      <c r="H2514" t="s">
        <v>1521</v>
      </c>
      <c r="I2514">
        <v>62839</v>
      </c>
      <c r="J2514">
        <v>1055</v>
      </c>
      <c r="K2514">
        <v>1051</v>
      </c>
      <c r="L2514" t="s">
        <v>31</v>
      </c>
      <c r="M2514" t="s">
        <v>20</v>
      </c>
      <c r="N2514">
        <v>180</v>
      </c>
      <c r="O2514">
        <v>2289</v>
      </c>
      <c r="P2514">
        <v>15</v>
      </c>
      <c r="Q2514" t="s">
        <v>2531</v>
      </c>
      <c r="BI2514" s="1"/>
      <c r="BO2514" s="2"/>
    </row>
    <row r="2515" ht="15" customHeight="1">
      <c r="A2515" t="str">
        <f t="shared" si="195"/>
        <v>2019_12_1065_3</v>
      </c>
      <c r="B2515" t="str">
        <f t="shared" si="196"/>
        <v>2019_12_64016</v>
      </c>
      <c r="C2515" s="1" t="s">
        <v>2240</v>
      </c>
      <c r="D2515">
        <f t="shared" si="197"/>
        <v>2514</v>
      </c>
      <c r="E2515">
        <v>1065</v>
      </c>
      <c r="F2515">
        <f t="shared" si="198"/>
        <v>3</v>
      </c>
      <c r="G2515" s="2" t="str">
        <f t="shared" si="199"/>
        <v/>
      </c>
      <c r="H2515" t="s">
        <v>1521</v>
      </c>
      <c r="I2515">
        <v>64016</v>
      </c>
      <c r="J2515">
        <v>1051</v>
      </c>
      <c r="K2515">
        <v>1055</v>
      </c>
      <c r="L2515" t="s">
        <v>31</v>
      </c>
      <c r="M2515" t="s">
        <v>20</v>
      </c>
      <c r="N2515">
        <v>299</v>
      </c>
      <c r="O2515">
        <v>2289</v>
      </c>
      <c r="P2515">
        <v>15</v>
      </c>
      <c r="Q2515" t="s">
        <v>2532</v>
      </c>
      <c r="BI2515" s="1"/>
      <c r="BO2515" s="2"/>
    </row>
    <row r="2516" ht="15" customHeight="1">
      <c r="A2516" t="str">
        <f t="shared" si="195"/>
        <v>2019_12_1065_4</v>
      </c>
      <c r="B2516" t="str">
        <f t="shared" si="196"/>
        <v>2019_12_64091</v>
      </c>
      <c r="C2516" s="1" t="s">
        <v>2240</v>
      </c>
      <c r="D2516">
        <f t="shared" si="197"/>
        <v>2515</v>
      </c>
      <c r="E2516">
        <v>1065</v>
      </c>
      <c r="F2516">
        <f t="shared" si="198"/>
        <v>4</v>
      </c>
      <c r="G2516" s="2" t="str">
        <f t="shared" si="199"/>
        <v/>
      </c>
      <c r="H2516" t="s">
        <v>1521</v>
      </c>
      <c r="I2516">
        <v>64091</v>
      </c>
      <c r="J2516">
        <v>1055</v>
      </c>
      <c r="K2516">
        <v>1051</v>
      </c>
      <c r="L2516" t="s">
        <v>31</v>
      </c>
      <c r="M2516" t="s">
        <v>20</v>
      </c>
      <c r="N2516">
        <v>250</v>
      </c>
      <c r="O2516">
        <v>2289</v>
      </c>
      <c r="P2516">
        <v>15</v>
      </c>
      <c r="Q2516" t="s">
        <v>2533</v>
      </c>
      <c r="BI2516" s="1"/>
      <c r="BO2516" s="2"/>
    </row>
    <row r="2517" ht="15" customHeight="1">
      <c r="A2517" t="str">
        <f t="shared" si="195"/>
        <v>2019_12_1065_5</v>
      </c>
      <c r="B2517" t="str">
        <f t="shared" si="196"/>
        <v>2019_12_64141</v>
      </c>
      <c r="C2517" s="1" t="s">
        <v>2240</v>
      </c>
      <c r="D2517">
        <f t="shared" si="197"/>
        <v>2516</v>
      </c>
      <c r="E2517">
        <v>1065</v>
      </c>
      <c r="F2517">
        <f t="shared" si="198"/>
        <v>5</v>
      </c>
      <c r="G2517" s="2" t="str">
        <f t="shared" si="199"/>
        <v/>
      </c>
      <c r="H2517" t="s">
        <v>1521</v>
      </c>
      <c r="I2517">
        <v>64141</v>
      </c>
      <c r="J2517">
        <v>1051</v>
      </c>
      <c r="K2517">
        <v>1055</v>
      </c>
      <c r="L2517" t="s">
        <v>31</v>
      </c>
      <c r="M2517" t="s">
        <v>20</v>
      </c>
      <c r="N2517">
        <v>219</v>
      </c>
      <c r="O2517">
        <v>2289</v>
      </c>
      <c r="P2517">
        <v>15</v>
      </c>
      <c r="Q2517" t="s">
        <v>2534</v>
      </c>
      <c r="BI2517" s="1"/>
      <c r="BO2517" s="2"/>
    </row>
    <row r="2518" ht="15" customHeight="1">
      <c r="A2518" t="str">
        <f t="shared" si="195"/>
        <v>2019_12_1065_6</v>
      </c>
      <c r="B2518" t="str">
        <f t="shared" si="196"/>
        <v>2019_12_64772</v>
      </c>
      <c r="C2518" s="1" t="s">
        <v>2240</v>
      </c>
      <c r="D2518">
        <f t="shared" si="197"/>
        <v>2517</v>
      </c>
      <c r="E2518">
        <v>1065</v>
      </c>
      <c r="F2518">
        <f t="shared" si="198"/>
        <v>6</v>
      </c>
      <c r="G2518" s="2" t="str">
        <f t="shared" si="199"/>
        <v/>
      </c>
      <c r="H2518" t="s">
        <v>1521</v>
      </c>
      <c r="I2518">
        <v>64772</v>
      </c>
      <c r="J2518">
        <v>1055</v>
      </c>
      <c r="K2518">
        <v>1051</v>
      </c>
      <c r="L2518" t="s">
        <v>31</v>
      </c>
      <c r="M2518" t="s">
        <v>20</v>
      </c>
      <c r="N2518">
        <v>102</v>
      </c>
      <c r="O2518">
        <v>2289</v>
      </c>
      <c r="P2518">
        <v>15</v>
      </c>
      <c r="Q2518" t="s">
        <v>2535</v>
      </c>
      <c r="BI2518" s="1"/>
      <c r="BO2518" s="2"/>
    </row>
    <row r="2519" ht="15" customHeight="1">
      <c r="A2519" t="str">
        <f t="shared" si="195"/>
        <v>2019_12_1065_7</v>
      </c>
      <c r="B2519" t="str">
        <f t="shared" si="196"/>
        <v>2019_12_64986</v>
      </c>
      <c r="C2519" s="1" t="s">
        <v>2240</v>
      </c>
      <c r="D2519">
        <f t="shared" si="197"/>
        <v>2518</v>
      </c>
      <c r="E2519">
        <v>1065</v>
      </c>
      <c r="F2519">
        <f t="shared" si="198"/>
        <v>7</v>
      </c>
      <c r="G2519" s="2" t="str">
        <f t="shared" si="199"/>
        <v/>
      </c>
      <c r="H2519" t="s">
        <v>1521</v>
      </c>
      <c r="I2519">
        <v>64986</v>
      </c>
      <c r="J2519">
        <v>1051</v>
      </c>
      <c r="K2519">
        <v>1055</v>
      </c>
      <c r="L2519" t="s">
        <v>31</v>
      </c>
      <c r="M2519" t="s">
        <v>20</v>
      </c>
      <c r="N2519">
        <v>150</v>
      </c>
      <c r="O2519">
        <v>2289</v>
      </c>
      <c r="P2519">
        <v>15</v>
      </c>
      <c r="Q2519" t="s">
        <v>2536</v>
      </c>
      <c r="BI2519" s="1"/>
      <c r="BO2519" s="2"/>
    </row>
    <row r="2520" ht="15" customHeight="1">
      <c r="A2520" t="str">
        <f t="shared" si="195"/>
        <v>2019_12_1065_8</v>
      </c>
      <c r="B2520" t="str">
        <f t="shared" si="196"/>
        <v>2019_12_65374</v>
      </c>
      <c r="C2520" s="1" t="s">
        <v>2240</v>
      </c>
      <c r="D2520">
        <f t="shared" si="197"/>
        <v>2519</v>
      </c>
      <c r="E2520">
        <v>1065</v>
      </c>
      <c r="F2520">
        <f t="shared" si="198"/>
        <v>8</v>
      </c>
      <c r="G2520" s="2" t="str">
        <f t="shared" si="199"/>
        <v/>
      </c>
      <c r="H2520" t="s">
        <v>1521</v>
      </c>
      <c r="I2520">
        <v>65374</v>
      </c>
      <c r="J2520">
        <v>1055</v>
      </c>
      <c r="K2520">
        <v>1051</v>
      </c>
      <c r="L2520" t="s">
        <v>31</v>
      </c>
      <c r="M2520" t="s">
        <v>20</v>
      </c>
      <c r="N2520">
        <v>68</v>
      </c>
      <c r="O2520">
        <v>2289</v>
      </c>
      <c r="P2520">
        <v>15</v>
      </c>
      <c r="Q2520" t="s">
        <v>2537</v>
      </c>
      <c r="BI2520" s="1"/>
      <c r="BO2520" s="2"/>
    </row>
    <row r="2521" ht="15" customHeight="1">
      <c r="A2521" t="str">
        <f t="shared" si="195"/>
        <v>2019_12_1065_9</v>
      </c>
      <c r="B2521" t="str">
        <f t="shared" si="196"/>
        <v>2019_12_65386</v>
      </c>
      <c r="C2521" s="1" t="s">
        <v>2240</v>
      </c>
      <c r="D2521">
        <f t="shared" si="197"/>
        <v>2520</v>
      </c>
      <c r="E2521">
        <v>1065</v>
      </c>
      <c r="F2521">
        <f t="shared" si="198"/>
        <v>9</v>
      </c>
      <c r="G2521" s="2" t="str">
        <f t="shared" si="199"/>
        <v/>
      </c>
      <c r="H2521" t="s">
        <v>1521</v>
      </c>
      <c r="I2521">
        <v>65386</v>
      </c>
      <c r="J2521">
        <v>1051</v>
      </c>
      <c r="K2521">
        <v>1055</v>
      </c>
      <c r="L2521" t="s">
        <v>31</v>
      </c>
      <c r="M2521" t="s">
        <v>20</v>
      </c>
      <c r="N2521">
        <v>85</v>
      </c>
      <c r="O2521">
        <v>2289</v>
      </c>
      <c r="P2521">
        <v>15</v>
      </c>
      <c r="Q2521" t="s">
        <v>2538</v>
      </c>
      <c r="BI2521" s="1"/>
      <c r="BO2521" s="2"/>
    </row>
    <row r="2522" ht="15" customHeight="1">
      <c r="A2522" t="str">
        <f t="shared" si="195"/>
        <v>2019_12_1065_10</v>
      </c>
      <c r="B2522" t="str">
        <f t="shared" si="196"/>
        <v>2019_12_65393</v>
      </c>
      <c r="C2522" s="1" t="s">
        <v>2240</v>
      </c>
      <c r="D2522">
        <f t="shared" si="197"/>
        <v>2521</v>
      </c>
      <c r="E2522">
        <v>1065</v>
      </c>
      <c r="F2522">
        <f t="shared" si="198"/>
        <v>10</v>
      </c>
      <c r="G2522" s="2" t="str">
        <f t="shared" si="199"/>
        <v>x</v>
      </c>
      <c r="H2522" t="s">
        <v>1521</v>
      </c>
      <c r="I2522">
        <v>65393</v>
      </c>
      <c r="J2522">
        <v>1055</v>
      </c>
      <c r="K2522">
        <v>1051</v>
      </c>
      <c r="L2522" t="s">
        <v>20</v>
      </c>
      <c r="M2522" t="s">
        <v>20</v>
      </c>
      <c r="N2522">
        <v>38</v>
      </c>
      <c r="O2522">
        <v>2289</v>
      </c>
      <c r="P2522">
        <v>15</v>
      </c>
      <c r="Q2522" t="s">
        <v>2539</v>
      </c>
      <c r="BI2522" s="1"/>
      <c r="BO2522" s="2"/>
    </row>
    <row r="2523" ht="15" customHeight="1">
      <c r="A2523" t="str">
        <f t="shared" si="195"/>
        <v>2019_12_1094_1</v>
      </c>
      <c r="B2523" t="str">
        <f t="shared" si="196"/>
        <v>2019_12_62651</v>
      </c>
      <c r="C2523" s="1" t="s">
        <v>2240</v>
      </c>
      <c r="D2523">
        <f t="shared" si="197"/>
        <v>2522</v>
      </c>
      <c r="E2523">
        <v>1094</v>
      </c>
      <c r="F2523">
        <f t="shared" si="198"/>
        <v>1</v>
      </c>
      <c r="G2523" s="2" t="str">
        <f t="shared" si="199"/>
        <v/>
      </c>
      <c r="H2523" t="s">
        <v>1521</v>
      </c>
      <c r="I2523">
        <v>62651</v>
      </c>
      <c r="J2523">
        <v>1080</v>
      </c>
      <c r="K2523">
        <v>1084</v>
      </c>
      <c r="L2523" t="s">
        <v>19</v>
      </c>
      <c r="M2523" t="s">
        <v>20</v>
      </c>
      <c r="N2523">
        <v>629</v>
      </c>
      <c r="O2523">
        <v>5305</v>
      </c>
      <c r="P2523">
        <v>16</v>
      </c>
      <c r="Q2523" t="s">
        <v>2540</v>
      </c>
      <c r="BI2523" s="1"/>
      <c r="BO2523" s="2"/>
    </row>
    <row r="2524" ht="15" customHeight="1">
      <c r="A2524" t="str">
        <f t="shared" si="195"/>
        <v>2019_12_1094_2</v>
      </c>
      <c r="B2524" t="str">
        <f t="shared" si="196"/>
        <v>2019_12_63291</v>
      </c>
      <c r="C2524" s="1" t="s">
        <v>2240</v>
      </c>
      <c r="D2524">
        <f t="shared" si="197"/>
        <v>2523</v>
      </c>
      <c r="E2524">
        <v>1094</v>
      </c>
      <c r="F2524">
        <f t="shared" si="198"/>
        <v>2</v>
      </c>
      <c r="G2524" s="2" t="str">
        <f t="shared" si="199"/>
        <v/>
      </c>
      <c r="H2524" t="s">
        <v>1521</v>
      </c>
      <c r="I2524">
        <v>63291</v>
      </c>
      <c r="J2524">
        <v>1084</v>
      </c>
      <c r="K2524">
        <v>1080</v>
      </c>
      <c r="L2524" t="s">
        <v>31</v>
      </c>
      <c r="M2524" t="s">
        <v>20</v>
      </c>
      <c r="N2524">
        <v>638</v>
      </c>
      <c r="O2524">
        <v>5305</v>
      </c>
      <c r="P2524">
        <v>16</v>
      </c>
      <c r="Q2524" t="s">
        <v>2541</v>
      </c>
      <c r="BI2524" s="1"/>
      <c r="BO2524" s="2"/>
    </row>
    <row r="2525" ht="15" customHeight="1">
      <c r="A2525" t="str">
        <f t="shared" si="195"/>
        <v>2019_12_1094_3</v>
      </c>
      <c r="B2525" t="str">
        <f t="shared" si="196"/>
        <v>2019_12_64131</v>
      </c>
      <c r="C2525" s="1" t="s">
        <v>2240</v>
      </c>
      <c r="D2525">
        <f t="shared" si="197"/>
        <v>2524</v>
      </c>
      <c r="E2525">
        <v>1094</v>
      </c>
      <c r="F2525">
        <f t="shared" si="198"/>
        <v>3</v>
      </c>
      <c r="G2525" s="2" t="str">
        <f t="shared" si="199"/>
        <v/>
      </c>
      <c r="H2525" t="s">
        <v>1521</v>
      </c>
      <c r="I2525">
        <v>64131</v>
      </c>
      <c r="J2525">
        <v>1080</v>
      </c>
      <c r="K2525">
        <v>1084</v>
      </c>
      <c r="L2525" t="s">
        <v>31</v>
      </c>
      <c r="M2525" t="s">
        <v>20</v>
      </c>
      <c r="N2525">
        <v>911</v>
      </c>
      <c r="O2525">
        <v>5305</v>
      </c>
      <c r="P2525">
        <v>16</v>
      </c>
      <c r="Q2525" t="s">
        <v>2542</v>
      </c>
      <c r="BI2525" s="1"/>
      <c r="BO2525" s="2"/>
    </row>
    <row r="2526" ht="15" customHeight="1">
      <c r="A2526" t="str">
        <f t="shared" si="195"/>
        <v>2019_12_1094_4</v>
      </c>
      <c r="B2526" t="str">
        <f t="shared" si="196"/>
        <v>2019_12_64922</v>
      </c>
      <c r="C2526" s="1" t="s">
        <v>2240</v>
      </c>
      <c r="D2526">
        <f t="shared" si="197"/>
        <v>2525</v>
      </c>
      <c r="E2526">
        <v>1094</v>
      </c>
      <c r="F2526">
        <f t="shared" si="198"/>
        <v>4</v>
      </c>
      <c r="G2526" s="2" t="str">
        <f t="shared" si="199"/>
        <v/>
      </c>
      <c r="H2526" t="s">
        <v>1521</v>
      </c>
      <c r="I2526">
        <v>64922</v>
      </c>
      <c r="J2526">
        <v>1084</v>
      </c>
      <c r="K2526">
        <v>1080</v>
      </c>
      <c r="L2526" t="s">
        <v>31</v>
      </c>
      <c r="M2526" t="s">
        <v>20</v>
      </c>
      <c r="N2526">
        <v>674</v>
      </c>
      <c r="O2526">
        <v>5305</v>
      </c>
      <c r="P2526">
        <v>16</v>
      </c>
      <c r="Q2526" t="s">
        <v>2543</v>
      </c>
      <c r="BI2526" s="1"/>
      <c r="BO2526" s="2"/>
    </row>
    <row r="2527" ht="15" customHeight="1">
      <c r="A2527" t="str">
        <f t="shared" si="195"/>
        <v>2019_12_1094_5</v>
      </c>
      <c r="B2527" t="str">
        <f t="shared" si="196"/>
        <v>2019_12_65317</v>
      </c>
      <c r="C2527" s="1" t="s">
        <v>2240</v>
      </c>
      <c r="D2527">
        <f t="shared" si="197"/>
        <v>2526</v>
      </c>
      <c r="E2527">
        <v>1094</v>
      </c>
      <c r="F2527">
        <f t="shared" si="198"/>
        <v>5</v>
      </c>
      <c r="G2527" s="2" t="str">
        <f t="shared" si="199"/>
        <v/>
      </c>
      <c r="H2527" t="s">
        <v>1521</v>
      </c>
      <c r="I2527">
        <v>65317</v>
      </c>
      <c r="J2527">
        <v>1080</v>
      </c>
      <c r="K2527">
        <v>1084</v>
      </c>
      <c r="L2527" t="s">
        <v>31</v>
      </c>
      <c r="M2527" t="s">
        <v>20</v>
      </c>
      <c r="N2527">
        <v>846</v>
      </c>
      <c r="O2527">
        <v>5305</v>
      </c>
      <c r="P2527">
        <v>16</v>
      </c>
      <c r="Q2527" t="s">
        <v>2544</v>
      </c>
      <c r="BI2527" s="1"/>
      <c r="BO2527" s="2"/>
    </row>
    <row r="2528" ht="15" customHeight="1">
      <c r="A2528" t="str">
        <f t="shared" si="195"/>
        <v>2019_12_1094_6</v>
      </c>
      <c r="B2528" t="str">
        <f t="shared" si="196"/>
        <v>2019_12_65814</v>
      </c>
      <c r="C2528" s="1" t="s">
        <v>2240</v>
      </c>
      <c r="D2528">
        <f t="shared" si="197"/>
        <v>2527</v>
      </c>
      <c r="E2528">
        <v>1094</v>
      </c>
      <c r="F2528">
        <f t="shared" si="198"/>
        <v>6</v>
      </c>
      <c r="G2528" s="2" t="str">
        <f t="shared" si="199"/>
        <v/>
      </c>
      <c r="H2528" t="s">
        <v>1521</v>
      </c>
      <c r="I2528">
        <v>65814</v>
      </c>
      <c r="J2528">
        <v>1084</v>
      </c>
      <c r="K2528">
        <v>1080</v>
      </c>
      <c r="L2528" t="s">
        <v>31</v>
      </c>
      <c r="M2528" t="s">
        <v>20</v>
      </c>
      <c r="N2528">
        <v>183</v>
      </c>
      <c r="O2528">
        <v>5305</v>
      </c>
      <c r="P2528">
        <v>16</v>
      </c>
      <c r="Q2528" t="s">
        <v>2545</v>
      </c>
      <c r="BI2528" s="1"/>
      <c r="BO2528" s="2"/>
    </row>
    <row r="2529" ht="15" customHeight="1">
      <c r="A2529" t="str">
        <f t="shared" si="195"/>
        <v>2019_12_1094_7</v>
      </c>
      <c r="B2529" t="str">
        <f t="shared" si="196"/>
        <v>2019_12_66083</v>
      </c>
      <c r="C2529" s="1" t="s">
        <v>2240</v>
      </c>
      <c r="D2529">
        <f t="shared" si="197"/>
        <v>2528</v>
      </c>
      <c r="E2529">
        <v>1094</v>
      </c>
      <c r="F2529">
        <f t="shared" si="198"/>
        <v>7</v>
      </c>
      <c r="G2529" s="2" t="str">
        <f t="shared" si="199"/>
        <v/>
      </c>
      <c r="H2529" t="s">
        <v>1521</v>
      </c>
      <c r="I2529">
        <v>66083</v>
      </c>
      <c r="J2529">
        <v>1080</v>
      </c>
      <c r="K2529">
        <v>1084</v>
      </c>
      <c r="L2529" t="s">
        <v>31</v>
      </c>
      <c r="M2529" t="s">
        <v>20</v>
      </c>
      <c r="N2529">
        <v>555</v>
      </c>
      <c r="O2529">
        <v>5305</v>
      </c>
      <c r="P2529">
        <v>16</v>
      </c>
      <c r="Q2529" t="s">
        <v>2546</v>
      </c>
      <c r="BI2529" s="1"/>
      <c r="BO2529" s="2"/>
    </row>
    <row r="2530" ht="15" customHeight="1">
      <c r="A2530" t="str">
        <f t="shared" si="195"/>
        <v>2019_12_1094_8</v>
      </c>
      <c r="B2530" t="str">
        <f t="shared" si="196"/>
        <v>2019_12_66398</v>
      </c>
      <c r="C2530" s="1" t="s">
        <v>2240</v>
      </c>
      <c r="D2530">
        <f t="shared" si="197"/>
        <v>2529</v>
      </c>
      <c r="E2530">
        <v>1094</v>
      </c>
      <c r="F2530">
        <f t="shared" si="198"/>
        <v>8</v>
      </c>
      <c r="G2530" s="2" t="str">
        <f t="shared" si="199"/>
        <v/>
      </c>
      <c r="H2530" t="s">
        <v>1521</v>
      </c>
      <c r="I2530">
        <v>66398</v>
      </c>
      <c r="J2530">
        <v>1084</v>
      </c>
      <c r="K2530">
        <v>1080</v>
      </c>
      <c r="L2530" t="s">
        <v>31</v>
      </c>
      <c r="M2530" t="s">
        <v>20</v>
      </c>
      <c r="N2530">
        <v>323</v>
      </c>
      <c r="O2530">
        <v>5305</v>
      </c>
      <c r="P2530">
        <v>16</v>
      </c>
      <c r="Q2530" t="s">
        <v>2547</v>
      </c>
      <c r="BI2530" s="1"/>
      <c r="BO2530" s="2"/>
    </row>
    <row r="2531" ht="15" customHeight="1">
      <c r="A2531" t="str">
        <f t="shared" si="195"/>
        <v>2019_12_1094_9</v>
      </c>
      <c r="B2531" t="str">
        <f t="shared" si="196"/>
        <v>2019_12_66808</v>
      </c>
      <c r="C2531" s="1" t="s">
        <v>2240</v>
      </c>
      <c r="D2531">
        <f t="shared" si="197"/>
        <v>2530</v>
      </c>
      <c r="E2531">
        <v>1094</v>
      </c>
      <c r="F2531">
        <f t="shared" si="198"/>
        <v>9</v>
      </c>
      <c r="G2531" s="2" t="str">
        <f t="shared" si="199"/>
        <v/>
      </c>
      <c r="H2531" t="s">
        <v>1521</v>
      </c>
      <c r="I2531">
        <v>66808</v>
      </c>
      <c r="J2531">
        <v>1084</v>
      </c>
      <c r="K2531">
        <v>1080</v>
      </c>
      <c r="L2531" t="s">
        <v>31</v>
      </c>
      <c r="M2531" t="s">
        <v>20</v>
      </c>
      <c r="N2531">
        <v>36</v>
      </c>
      <c r="O2531">
        <v>5305</v>
      </c>
      <c r="P2531">
        <v>16</v>
      </c>
      <c r="Q2531" t="s">
        <v>2548</v>
      </c>
      <c r="BI2531" s="1"/>
      <c r="BO2531" s="2"/>
    </row>
    <row r="2532" ht="15" customHeight="1">
      <c r="A2532" t="str">
        <f t="shared" si="195"/>
        <v>2019_12_1094_10</v>
      </c>
      <c r="B2532" t="str">
        <f t="shared" si="196"/>
        <v>2019_12_66937</v>
      </c>
      <c r="C2532" s="1" t="s">
        <v>2240</v>
      </c>
      <c r="D2532">
        <f t="shared" si="197"/>
        <v>2531</v>
      </c>
      <c r="E2532">
        <v>1094</v>
      </c>
      <c r="F2532">
        <f t="shared" si="198"/>
        <v>10</v>
      </c>
      <c r="G2532" s="2" t="str">
        <f t="shared" si="199"/>
        <v>x</v>
      </c>
      <c r="H2532" t="s">
        <v>1521</v>
      </c>
      <c r="I2532">
        <v>66937</v>
      </c>
      <c r="J2532">
        <v>1080</v>
      </c>
      <c r="K2532">
        <v>1084</v>
      </c>
      <c r="L2532" t="s">
        <v>20</v>
      </c>
      <c r="M2532" t="s">
        <v>20</v>
      </c>
      <c r="N2532">
        <v>98</v>
      </c>
      <c r="O2532">
        <v>5305</v>
      </c>
      <c r="P2532">
        <v>16</v>
      </c>
      <c r="Q2532" t="s">
        <v>2549</v>
      </c>
      <c r="BI2532" s="1"/>
      <c r="BO2532" s="2"/>
    </row>
    <row r="2533" ht="15" customHeight="1">
      <c r="A2533" t="str">
        <f t="shared" si="195"/>
        <v>2019_12_1123_1</v>
      </c>
      <c r="B2533" t="str">
        <f t="shared" si="196"/>
        <v>2019_12_62458</v>
      </c>
      <c r="C2533" s="1" t="s">
        <v>2240</v>
      </c>
      <c r="D2533">
        <f t="shared" si="197"/>
        <v>2532</v>
      </c>
      <c r="E2533">
        <v>1123</v>
      </c>
      <c r="F2533">
        <f t="shared" si="198"/>
        <v>1</v>
      </c>
      <c r="G2533" s="2" t="str">
        <f t="shared" si="199"/>
        <v/>
      </c>
      <c r="H2533" t="s">
        <v>1521</v>
      </c>
      <c r="I2533">
        <v>62458</v>
      </c>
      <c r="J2533">
        <v>1109</v>
      </c>
      <c r="K2533">
        <v>1113</v>
      </c>
      <c r="L2533" t="s">
        <v>19</v>
      </c>
      <c r="M2533" t="s">
        <v>20</v>
      </c>
      <c r="N2533">
        <v>453</v>
      </c>
      <c r="O2533">
        <v>4139</v>
      </c>
      <c r="P2533">
        <v>17</v>
      </c>
      <c r="Q2533" t="s">
        <v>2550</v>
      </c>
      <c r="BI2533" s="1"/>
      <c r="BO2533" s="2"/>
    </row>
    <row r="2534" ht="15" customHeight="1">
      <c r="A2534" t="str">
        <f t="shared" si="195"/>
        <v>2019_12_1123_2</v>
      </c>
      <c r="B2534" t="str">
        <f t="shared" si="196"/>
        <v>2019_12_63287</v>
      </c>
      <c r="C2534" s="1" t="s">
        <v>2240</v>
      </c>
      <c r="D2534">
        <f t="shared" si="197"/>
        <v>2533</v>
      </c>
      <c r="E2534">
        <v>1123</v>
      </c>
      <c r="F2534">
        <f t="shared" si="198"/>
        <v>2</v>
      </c>
      <c r="G2534" s="2" t="str">
        <f t="shared" si="199"/>
        <v/>
      </c>
      <c r="H2534" t="s">
        <v>1521</v>
      </c>
      <c r="I2534">
        <v>63287</v>
      </c>
      <c r="J2534">
        <v>1113</v>
      </c>
      <c r="K2534">
        <v>1109</v>
      </c>
      <c r="L2534" t="s">
        <v>31</v>
      </c>
      <c r="M2534" t="s">
        <v>20</v>
      </c>
      <c r="N2534">
        <v>479</v>
      </c>
      <c r="O2534">
        <v>4139</v>
      </c>
      <c r="P2534">
        <v>17</v>
      </c>
      <c r="Q2534" t="s">
        <v>2551</v>
      </c>
      <c r="BI2534" s="1"/>
      <c r="BO2534" s="2"/>
    </row>
    <row r="2535" ht="15" customHeight="1">
      <c r="A2535" t="str">
        <f t="shared" si="195"/>
        <v>2019_12_1123_3</v>
      </c>
      <c r="B2535" t="str">
        <f t="shared" si="196"/>
        <v>2019_12_64448</v>
      </c>
      <c r="C2535" s="1" t="s">
        <v>2240</v>
      </c>
      <c r="D2535">
        <f t="shared" si="197"/>
        <v>2534</v>
      </c>
      <c r="E2535">
        <v>1123</v>
      </c>
      <c r="F2535">
        <f t="shared" si="198"/>
        <v>3</v>
      </c>
      <c r="G2535" s="2" t="str">
        <f t="shared" si="199"/>
        <v/>
      </c>
      <c r="H2535" t="s">
        <v>1521</v>
      </c>
      <c r="I2535">
        <v>64448</v>
      </c>
      <c r="J2535">
        <v>1109</v>
      </c>
      <c r="K2535">
        <v>1113</v>
      </c>
      <c r="L2535" t="s">
        <v>31</v>
      </c>
      <c r="M2535" t="s">
        <v>20</v>
      </c>
      <c r="N2535">
        <v>573</v>
      </c>
      <c r="O2535">
        <v>4139</v>
      </c>
      <c r="P2535">
        <v>17</v>
      </c>
      <c r="Q2535" t="s">
        <v>2552</v>
      </c>
      <c r="BI2535" s="1"/>
      <c r="BO2535" s="2"/>
    </row>
    <row r="2536" ht="15" customHeight="1">
      <c r="A2536" t="str">
        <f t="shared" si="195"/>
        <v>2019_12_1123_4</v>
      </c>
      <c r="B2536" t="str">
        <f t="shared" si="196"/>
        <v>2019_12_65138</v>
      </c>
      <c r="C2536" s="1" t="s">
        <v>2240</v>
      </c>
      <c r="D2536">
        <f t="shared" si="197"/>
        <v>2535</v>
      </c>
      <c r="E2536">
        <v>1123</v>
      </c>
      <c r="F2536">
        <f t="shared" si="198"/>
        <v>4</v>
      </c>
      <c r="G2536" s="2" t="str">
        <f t="shared" si="199"/>
        <v/>
      </c>
      <c r="H2536" t="s">
        <v>1521</v>
      </c>
      <c r="I2536">
        <v>65138</v>
      </c>
      <c r="J2536">
        <v>1113</v>
      </c>
      <c r="K2536">
        <v>1109</v>
      </c>
      <c r="L2536" t="s">
        <v>31</v>
      </c>
      <c r="M2536" t="s">
        <v>20</v>
      </c>
      <c r="N2536">
        <v>550</v>
      </c>
      <c r="O2536">
        <v>4139</v>
      </c>
      <c r="P2536">
        <v>17</v>
      </c>
      <c r="Q2536" t="s">
        <v>2553</v>
      </c>
      <c r="BI2536" s="1"/>
      <c r="BO2536" s="2"/>
    </row>
    <row r="2537" ht="15" customHeight="1">
      <c r="A2537" t="str">
        <f t="shared" si="195"/>
        <v>2019_12_1123_5</v>
      </c>
      <c r="B2537" t="str">
        <f t="shared" si="196"/>
        <v>2019_12_65313</v>
      </c>
      <c r="C2537" s="1" t="s">
        <v>2240</v>
      </c>
      <c r="D2537">
        <f t="shared" si="197"/>
        <v>2536</v>
      </c>
      <c r="E2537">
        <v>1123</v>
      </c>
      <c r="F2537">
        <f t="shared" si="198"/>
        <v>5</v>
      </c>
      <c r="G2537" s="2" t="str">
        <f t="shared" si="199"/>
        <v/>
      </c>
      <c r="H2537" t="s">
        <v>1521</v>
      </c>
      <c r="I2537">
        <v>65313</v>
      </c>
      <c r="J2537">
        <v>1109</v>
      </c>
      <c r="K2537">
        <v>1113</v>
      </c>
      <c r="L2537" t="s">
        <v>31</v>
      </c>
      <c r="M2537" t="s">
        <v>20</v>
      </c>
      <c r="N2537">
        <v>411</v>
      </c>
      <c r="O2537">
        <v>4139</v>
      </c>
      <c r="P2537">
        <v>17</v>
      </c>
      <c r="Q2537" t="s">
        <v>2554</v>
      </c>
      <c r="BI2537" s="1"/>
      <c r="BO2537" s="2"/>
    </row>
    <row r="2538" ht="15" customHeight="1">
      <c r="A2538" t="str">
        <f t="shared" si="195"/>
        <v>2019_12_1123_6</v>
      </c>
      <c r="B2538" t="str">
        <f t="shared" si="196"/>
        <v>2019_12_65852</v>
      </c>
      <c r="C2538" s="1" t="s">
        <v>2240</v>
      </c>
      <c r="D2538">
        <f t="shared" si="197"/>
        <v>2537</v>
      </c>
      <c r="E2538">
        <v>1123</v>
      </c>
      <c r="F2538">
        <f t="shared" si="198"/>
        <v>6</v>
      </c>
      <c r="G2538" s="2" t="str">
        <f t="shared" si="199"/>
        <v/>
      </c>
      <c r="H2538" t="s">
        <v>1521</v>
      </c>
      <c r="I2538">
        <v>65852</v>
      </c>
      <c r="J2538">
        <v>1113</v>
      </c>
      <c r="K2538">
        <v>1109</v>
      </c>
      <c r="L2538" t="s">
        <v>31</v>
      </c>
      <c r="M2538" t="s">
        <v>20</v>
      </c>
      <c r="N2538">
        <v>345</v>
      </c>
      <c r="O2538">
        <v>4139</v>
      </c>
      <c r="P2538">
        <v>17</v>
      </c>
      <c r="Q2538" t="s">
        <v>2555</v>
      </c>
      <c r="BI2538" s="1"/>
      <c r="BO2538" s="2"/>
    </row>
    <row r="2539" ht="15" customHeight="1">
      <c r="A2539" t="str">
        <f t="shared" si="195"/>
        <v>2019_12_1123_7</v>
      </c>
      <c r="B2539" t="str">
        <f t="shared" si="196"/>
        <v>2019_12_65880</v>
      </c>
      <c r="C2539" s="1" t="s">
        <v>2240</v>
      </c>
      <c r="D2539">
        <f t="shared" si="197"/>
        <v>2538</v>
      </c>
      <c r="E2539">
        <v>1123</v>
      </c>
      <c r="F2539">
        <f t="shared" si="198"/>
        <v>7</v>
      </c>
      <c r="G2539" s="2" t="str">
        <f t="shared" si="199"/>
        <v/>
      </c>
      <c r="H2539" t="s">
        <v>1521</v>
      </c>
      <c r="I2539">
        <v>65880</v>
      </c>
      <c r="J2539">
        <v>1109</v>
      </c>
      <c r="K2539">
        <v>1113</v>
      </c>
      <c r="L2539" t="s">
        <v>31</v>
      </c>
      <c r="M2539" t="s">
        <v>20</v>
      </c>
      <c r="N2539">
        <v>230</v>
      </c>
      <c r="O2539">
        <v>4139</v>
      </c>
      <c r="P2539">
        <v>17</v>
      </c>
      <c r="Q2539" t="s">
        <v>2556</v>
      </c>
      <c r="BI2539" s="1"/>
      <c r="BO2539" s="2"/>
    </row>
    <row r="2540" ht="15" customHeight="1">
      <c r="A2540" t="str">
        <f t="shared" si="195"/>
        <v>2019_12_1123_8</v>
      </c>
      <c r="B2540" t="str">
        <f t="shared" si="196"/>
        <v>2019_12_66165</v>
      </c>
      <c r="C2540" s="1" t="s">
        <v>2240</v>
      </c>
      <c r="D2540">
        <f t="shared" si="197"/>
        <v>2539</v>
      </c>
      <c r="E2540">
        <v>1123</v>
      </c>
      <c r="F2540">
        <f t="shared" si="198"/>
        <v>8</v>
      </c>
      <c r="G2540" s="2" t="str">
        <f t="shared" si="199"/>
        <v/>
      </c>
      <c r="H2540" t="s">
        <v>1521</v>
      </c>
      <c r="I2540">
        <v>66165</v>
      </c>
      <c r="J2540">
        <v>1113</v>
      </c>
      <c r="K2540">
        <v>1109</v>
      </c>
      <c r="L2540" t="s">
        <v>31</v>
      </c>
      <c r="M2540" t="s">
        <v>20</v>
      </c>
      <c r="N2540">
        <v>168</v>
      </c>
      <c r="O2540">
        <v>4139</v>
      </c>
      <c r="P2540">
        <v>17</v>
      </c>
      <c r="Q2540" t="s">
        <v>2557</v>
      </c>
      <c r="BI2540" s="1"/>
      <c r="BO2540" s="2"/>
    </row>
    <row r="2541" ht="15" customHeight="1">
      <c r="A2541" t="str">
        <f t="shared" si="195"/>
        <v>2019_12_1123_9</v>
      </c>
      <c r="B2541" t="str">
        <f t="shared" si="196"/>
        <v>2019_12_66230</v>
      </c>
      <c r="C2541" s="1" t="s">
        <v>2240</v>
      </c>
      <c r="D2541">
        <f t="shared" si="197"/>
        <v>2540</v>
      </c>
      <c r="E2541">
        <v>1123</v>
      </c>
      <c r="F2541">
        <f t="shared" si="198"/>
        <v>9</v>
      </c>
      <c r="G2541" s="2" t="str">
        <f t="shared" si="199"/>
        <v/>
      </c>
      <c r="H2541" t="s">
        <v>1521</v>
      </c>
      <c r="I2541">
        <v>66230</v>
      </c>
      <c r="J2541">
        <v>1109</v>
      </c>
      <c r="K2541">
        <v>1113</v>
      </c>
      <c r="L2541" t="s">
        <v>31</v>
      </c>
      <c r="M2541" t="s">
        <v>20</v>
      </c>
      <c r="N2541">
        <v>167</v>
      </c>
      <c r="O2541">
        <v>4139</v>
      </c>
      <c r="P2541">
        <v>17</v>
      </c>
      <c r="Q2541" t="s">
        <v>2558</v>
      </c>
      <c r="BI2541" s="1"/>
      <c r="BO2541" s="2"/>
    </row>
    <row r="2542" ht="15" customHeight="1">
      <c r="A2542" t="str">
        <f t="shared" si="195"/>
        <v>2019_12_1123_10</v>
      </c>
      <c r="B2542" t="str">
        <f t="shared" si="196"/>
        <v>2019_12_66294</v>
      </c>
      <c r="C2542" s="1" t="s">
        <v>2240</v>
      </c>
      <c r="D2542">
        <f t="shared" si="197"/>
        <v>2541</v>
      </c>
      <c r="E2542">
        <v>1123</v>
      </c>
      <c r="F2542">
        <f t="shared" si="198"/>
        <v>10</v>
      </c>
      <c r="G2542" s="2" t="str">
        <f t="shared" si="199"/>
        <v/>
      </c>
      <c r="H2542" t="s">
        <v>1521</v>
      </c>
      <c r="I2542">
        <v>66294</v>
      </c>
      <c r="J2542">
        <v>1113</v>
      </c>
      <c r="K2542">
        <v>1109</v>
      </c>
      <c r="L2542" t="s">
        <v>31</v>
      </c>
      <c r="M2542" t="s">
        <v>20</v>
      </c>
      <c r="N2542">
        <v>135</v>
      </c>
      <c r="O2542">
        <v>4139</v>
      </c>
      <c r="P2542">
        <v>17</v>
      </c>
      <c r="Q2542" t="s">
        <v>2559</v>
      </c>
      <c r="BI2542" s="1"/>
      <c r="BO2542" s="2"/>
    </row>
    <row r="2543" ht="15" customHeight="1">
      <c r="A2543" t="str">
        <f t="shared" si="195"/>
        <v>2019_12_1123_11</v>
      </c>
      <c r="B2543" t="str">
        <f t="shared" si="196"/>
        <v>2019_12_66308</v>
      </c>
      <c r="C2543" s="1" t="s">
        <v>2240</v>
      </c>
      <c r="D2543">
        <f t="shared" si="197"/>
        <v>2542</v>
      </c>
      <c r="E2543">
        <v>1123</v>
      </c>
      <c r="F2543">
        <f t="shared" si="198"/>
        <v>11</v>
      </c>
      <c r="G2543" s="2" t="str">
        <f t="shared" si="199"/>
        <v/>
      </c>
      <c r="H2543" t="s">
        <v>1521</v>
      </c>
      <c r="I2543">
        <v>66308</v>
      </c>
      <c r="J2543">
        <v>1109</v>
      </c>
      <c r="K2543">
        <v>1113</v>
      </c>
      <c r="L2543" t="s">
        <v>31</v>
      </c>
      <c r="M2543" t="s">
        <v>20</v>
      </c>
      <c r="N2543">
        <v>134</v>
      </c>
      <c r="O2543">
        <v>4139</v>
      </c>
      <c r="P2543">
        <v>17</v>
      </c>
      <c r="Q2543" t="s">
        <v>2560</v>
      </c>
      <c r="BI2543" s="1"/>
      <c r="BO2543" s="2"/>
    </row>
    <row r="2544" ht="15" customHeight="1">
      <c r="A2544" t="str">
        <f t="shared" si="195"/>
        <v>2019_12_1123_12</v>
      </c>
      <c r="B2544" t="str">
        <f t="shared" si="196"/>
        <v>2019_12_66414</v>
      </c>
      <c r="C2544" s="1" t="s">
        <v>2240</v>
      </c>
      <c r="D2544">
        <f t="shared" si="197"/>
        <v>2543</v>
      </c>
      <c r="E2544">
        <v>1123</v>
      </c>
      <c r="F2544">
        <f t="shared" si="198"/>
        <v>12</v>
      </c>
      <c r="G2544" s="2" t="str">
        <f t="shared" si="199"/>
        <v/>
      </c>
      <c r="H2544" t="s">
        <v>1521</v>
      </c>
      <c r="I2544">
        <v>66414</v>
      </c>
      <c r="J2544">
        <v>1113</v>
      </c>
      <c r="K2544">
        <v>1109</v>
      </c>
      <c r="L2544" t="s">
        <v>31</v>
      </c>
      <c r="M2544" t="s">
        <v>20</v>
      </c>
      <c r="N2544">
        <v>130</v>
      </c>
      <c r="O2544">
        <v>4139</v>
      </c>
      <c r="P2544">
        <v>17</v>
      </c>
      <c r="Q2544" t="s">
        <v>2561</v>
      </c>
      <c r="BI2544" s="1"/>
      <c r="BO2544" s="2"/>
    </row>
    <row r="2545" ht="15" customHeight="1">
      <c r="A2545" t="str">
        <f t="shared" si="195"/>
        <v>2019_12_1123_13</v>
      </c>
      <c r="B2545" t="str">
        <f t="shared" si="196"/>
        <v>2019_12_66434</v>
      </c>
      <c r="C2545" s="1" t="s">
        <v>2240</v>
      </c>
      <c r="D2545">
        <f t="shared" si="197"/>
        <v>2544</v>
      </c>
      <c r="E2545">
        <v>1123</v>
      </c>
      <c r="F2545">
        <f t="shared" si="198"/>
        <v>13</v>
      </c>
      <c r="G2545" s="2" t="str">
        <f t="shared" si="199"/>
        <v/>
      </c>
      <c r="H2545" t="s">
        <v>1521</v>
      </c>
      <c r="I2545">
        <v>66434</v>
      </c>
      <c r="J2545">
        <v>1109</v>
      </c>
      <c r="K2545">
        <v>1113</v>
      </c>
      <c r="L2545" t="s">
        <v>31</v>
      </c>
      <c r="M2545" t="s">
        <v>20</v>
      </c>
      <c r="N2545">
        <v>155</v>
      </c>
      <c r="O2545">
        <v>4139</v>
      </c>
      <c r="P2545">
        <v>17</v>
      </c>
      <c r="Q2545" t="s">
        <v>2562</v>
      </c>
      <c r="BI2545" s="1"/>
      <c r="BO2545" s="2"/>
    </row>
    <row r="2546" ht="15" customHeight="1">
      <c r="A2546" t="str">
        <f t="shared" si="195"/>
        <v>2019_12_1123_14</v>
      </c>
      <c r="B2546" t="str">
        <f t="shared" si="196"/>
        <v>2019_12_66444</v>
      </c>
      <c r="C2546" s="1" t="s">
        <v>2240</v>
      </c>
      <c r="D2546">
        <f t="shared" si="197"/>
        <v>2545</v>
      </c>
      <c r="E2546">
        <v>1123</v>
      </c>
      <c r="F2546">
        <f t="shared" si="198"/>
        <v>14</v>
      </c>
      <c r="G2546" s="2" t="str">
        <f t="shared" si="199"/>
        <v/>
      </c>
      <c r="H2546" t="s">
        <v>1521</v>
      </c>
      <c r="I2546">
        <v>66444</v>
      </c>
      <c r="J2546">
        <v>1113</v>
      </c>
      <c r="K2546">
        <v>1109</v>
      </c>
      <c r="L2546" t="s">
        <v>31</v>
      </c>
      <c r="M2546" t="s">
        <v>20</v>
      </c>
      <c r="N2546">
        <v>90</v>
      </c>
      <c r="O2546">
        <v>4139</v>
      </c>
      <c r="P2546">
        <v>17</v>
      </c>
      <c r="Q2546" t="s">
        <v>2563</v>
      </c>
      <c r="BI2546" s="1"/>
      <c r="BO2546" s="2"/>
    </row>
    <row r="2547" ht="15" customHeight="1">
      <c r="A2547" t="str">
        <f t="shared" si="195"/>
        <v>2019_12_1123_15</v>
      </c>
      <c r="B2547" t="str">
        <f t="shared" si="196"/>
        <v>2019_12_66450</v>
      </c>
      <c r="C2547" s="1" t="s">
        <v>2240</v>
      </c>
      <c r="D2547">
        <f t="shared" si="197"/>
        <v>2546</v>
      </c>
      <c r="E2547">
        <v>1123</v>
      </c>
      <c r="F2547">
        <f t="shared" si="198"/>
        <v>15</v>
      </c>
      <c r="G2547" s="2" t="str">
        <f t="shared" si="199"/>
        <v/>
      </c>
      <c r="H2547" t="s">
        <v>1521</v>
      </c>
      <c r="I2547">
        <v>66450</v>
      </c>
      <c r="J2547">
        <v>1109</v>
      </c>
      <c r="K2547">
        <v>1113</v>
      </c>
      <c r="L2547" t="s">
        <v>31</v>
      </c>
      <c r="M2547" t="s">
        <v>20</v>
      </c>
      <c r="N2547">
        <v>60</v>
      </c>
      <c r="O2547">
        <v>4139</v>
      </c>
      <c r="P2547">
        <v>17</v>
      </c>
      <c r="Q2547" t="s">
        <v>2564</v>
      </c>
      <c r="BI2547" s="1"/>
      <c r="BO2547" s="2"/>
    </row>
    <row r="2548" ht="15" customHeight="1">
      <c r="A2548" t="str">
        <f t="shared" si="195"/>
        <v>2019_12_1123_16</v>
      </c>
      <c r="B2548" t="str">
        <f t="shared" si="196"/>
        <v>2019_12_66455</v>
      </c>
      <c r="C2548" s="1" t="s">
        <v>2240</v>
      </c>
      <c r="D2548">
        <f t="shared" si="197"/>
        <v>2547</v>
      </c>
      <c r="E2548">
        <v>1123</v>
      </c>
      <c r="F2548">
        <f t="shared" si="198"/>
        <v>16</v>
      </c>
      <c r="G2548" s="2" t="str">
        <f t="shared" si="199"/>
        <v>x</v>
      </c>
      <c r="H2548" t="s">
        <v>1521</v>
      </c>
      <c r="I2548">
        <v>66455</v>
      </c>
      <c r="J2548">
        <v>1113</v>
      </c>
      <c r="K2548">
        <v>1109</v>
      </c>
      <c r="L2548" t="s">
        <v>20</v>
      </c>
      <c r="M2548" t="s">
        <v>20</v>
      </c>
      <c r="N2548">
        <v>38</v>
      </c>
      <c r="O2548">
        <v>4139</v>
      </c>
      <c r="P2548">
        <v>17</v>
      </c>
      <c r="Q2548" t="s">
        <v>2565</v>
      </c>
      <c r="BI2548" s="1"/>
      <c r="BO2548" s="2"/>
    </row>
    <row r="2549" ht="15" customHeight="1">
      <c r="A2549" t="str">
        <f t="shared" si="195"/>
        <v>2019_12_1152_1</v>
      </c>
      <c r="B2549" t="str">
        <f t="shared" si="196"/>
        <v>2019_12_62119</v>
      </c>
      <c r="C2549" s="1" t="s">
        <v>2240</v>
      </c>
      <c r="D2549">
        <f t="shared" si="197"/>
        <v>2548</v>
      </c>
      <c r="E2549">
        <v>1152</v>
      </c>
      <c r="F2549">
        <f t="shared" si="198"/>
        <v>1</v>
      </c>
      <c r="G2549" s="2" t="str">
        <f t="shared" si="199"/>
        <v/>
      </c>
      <c r="H2549" t="s">
        <v>1521</v>
      </c>
      <c r="I2549">
        <v>62119</v>
      </c>
      <c r="J2549">
        <v>1138</v>
      </c>
      <c r="K2549">
        <v>1142</v>
      </c>
      <c r="L2549" t="s">
        <v>19</v>
      </c>
      <c r="M2549" t="s">
        <v>40</v>
      </c>
      <c r="N2549">
        <v>499</v>
      </c>
      <c r="O2549">
        <v>3910</v>
      </c>
      <c r="P2549">
        <v>14</v>
      </c>
      <c r="Q2549" t="s">
        <v>2566</v>
      </c>
      <c r="BI2549" s="1"/>
      <c r="BO2549" s="2"/>
    </row>
    <row r="2550" ht="15" customHeight="1">
      <c r="A2550" t="str">
        <f t="shared" si="195"/>
        <v>2019_12_1152_2</v>
      </c>
      <c r="B2550" t="str">
        <f t="shared" si="196"/>
        <v>2019_12_63060</v>
      </c>
      <c r="C2550" s="1" t="s">
        <v>2240</v>
      </c>
      <c r="D2550">
        <f t="shared" si="197"/>
        <v>2549</v>
      </c>
      <c r="E2550">
        <v>1152</v>
      </c>
      <c r="F2550">
        <f t="shared" si="198"/>
        <v>2</v>
      </c>
      <c r="G2550" s="2" t="str">
        <f t="shared" si="199"/>
        <v/>
      </c>
      <c r="H2550" t="s">
        <v>1521</v>
      </c>
      <c r="I2550">
        <v>63060</v>
      </c>
      <c r="J2550">
        <v>1142</v>
      </c>
      <c r="K2550">
        <v>1138</v>
      </c>
      <c r="L2550" t="s">
        <v>31</v>
      </c>
      <c r="M2550" t="s">
        <v>40</v>
      </c>
      <c r="N2550">
        <v>543</v>
      </c>
      <c r="O2550">
        <v>3910</v>
      </c>
      <c r="P2550">
        <v>14</v>
      </c>
      <c r="Q2550" t="s">
        <v>2567</v>
      </c>
      <c r="BI2550" s="1"/>
      <c r="BO2550" s="2"/>
    </row>
    <row r="2551" ht="15" customHeight="1">
      <c r="A2551" t="str">
        <f t="shared" si="195"/>
        <v>2019_12_1152_3</v>
      </c>
      <c r="B2551" t="str">
        <f t="shared" si="196"/>
        <v>2019_12_64393</v>
      </c>
      <c r="C2551" s="1" t="s">
        <v>2240</v>
      </c>
      <c r="D2551">
        <f t="shared" si="197"/>
        <v>2550</v>
      </c>
      <c r="E2551">
        <v>1152</v>
      </c>
      <c r="F2551">
        <f t="shared" si="198"/>
        <v>3</v>
      </c>
      <c r="G2551" s="2" t="str">
        <f t="shared" si="199"/>
        <v/>
      </c>
      <c r="H2551" t="s">
        <v>1521</v>
      </c>
      <c r="I2551">
        <v>64393</v>
      </c>
      <c r="J2551">
        <v>1138</v>
      </c>
      <c r="K2551">
        <v>1142</v>
      </c>
      <c r="L2551" t="s">
        <v>31</v>
      </c>
      <c r="M2551" t="s">
        <v>40</v>
      </c>
      <c r="N2551">
        <v>441</v>
      </c>
      <c r="O2551">
        <v>3910</v>
      </c>
      <c r="P2551">
        <v>14</v>
      </c>
      <c r="Q2551" t="s">
        <v>2568</v>
      </c>
      <c r="BI2551" s="1"/>
      <c r="BO2551" s="2"/>
    </row>
    <row r="2552" ht="15" customHeight="1">
      <c r="A2552" t="str">
        <f t="shared" si="195"/>
        <v>2019_12_1152_4</v>
      </c>
      <c r="B2552" t="str">
        <f t="shared" si="196"/>
        <v>2019_12_64716</v>
      </c>
      <c r="C2552" s="1" t="s">
        <v>2240</v>
      </c>
      <c r="D2552">
        <f t="shared" si="197"/>
        <v>2551</v>
      </c>
      <c r="E2552">
        <v>1152</v>
      </c>
      <c r="F2552">
        <f t="shared" si="198"/>
        <v>4</v>
      </c>
      <c r="G2552" s="2" t="str">
        <f t="shared" si="199"/>
        <v/>
      </c>
      <c r="H2552" t="s">
        <v>1521</v>
      </c>
      <c r="I2552">
        <v>64716</v>
      </c>
      <c r="J2552">
        <v>1142</v>
      </c>
      <c r="K2552">
        <v>1138</v>
      </c>
      <c r="L2552" t="s">
        <v>31</v>
      </c>
      <c r="M2552" t="s">
        <v>40</v>
      </c>
      <c r="N2552">
        <v>520</v>
      </c>
      <c r="O2552">
        <v>3910</v>
      </c>
      <c r="P2552">
        <v>14</v>
      </c>
      <c r="Q2552" t="s">
        <v>2569</v>
      </c>
      <c r="BI2552" s="1"/>
      <c r="BO2552" s="2"/>
    </row>
    <row r="2553" ht="15" customHeight="1">
      <c r="A2553" t="str">
        <f t="shared" si="195"/>
        <v>2019_12_1152_5</v>
      </c>
      <c r="B2553" t="str">
        <f t="shared" si="196"/>
        <v>2019_12_65873</v>
      </c>
      <c r="C2553" s="1" t="s">
        <v>2240</v>
      </c>
      <c r="D2553">
        <f t="shared" si="197"/>
        <v>2552</v>
      </c>
      <c r="E2553">
        <v>1152</v>
      </c>
      <c r="F2553">
        <f t="shared" si="198"/>
        <v>5</v>
      </c>
      <c r="G2553" s="2" t="str">
        <f t="shared" si="199"/>
        <v/>
      </c>
      <c r="H2553" t="s">
        <v>1521</v>
      </c>
      <c r="I2553">
        <v>65873</v>
      </c>
      <c r="J2553">
        <v>1138</v>
      </c>
      <c r="K2553">
        <v>1142</v>
      </c>
      <c r="L2553" t="s">
        <v>31</v>
      </c>
      <c r="M2553" t="s">
        <v>40</v>
      </c>
      <c r="N2553">
        <v>205</v>
      </c>
      <c r="O2553">
        <v>3910</v>
      </c>
      <c r="P2553">
        <v>14</v>
      </c>
      <c r="Q2553" t="s">
        <v>2570</v>
      </c>
      <c r="BI2553" s="1"/>
      <c r="BO2553" s="2"/>
    </row>
    <row r="2554" ht="15" customHeight="1">
      <c r="A2554" t="str">
        <f t="shared" si="195"/>
        <v>2019_12_1152_6</v>
      </c>
      <c r="B2554" t="str">
        <f t="shared" si="196"/>
        <v>2019_12_65910</v>
      </c>
      <c r="C2554" s="1" t="s">
        <v>2240</v>
      </c>
      <c r="D2554">
        <f t="shared" si="197"/>
        <v>2553</v>
      </c>
      <c r="E2554">
        <v>1152</v>
      </c>
      <c r="F2554">
        <f t="shared" si="198"/>
        <v>6</v>
      </c>
      <c r="G2554" s="2" t="str">
        <f t="shared" si="199"/>
        <v/>
      </c>
      <c r="H2554" t="s">
        <v>1521</v>
      </c>
      <c r="I2554">
        <v>65910</v>
      </c>
      <c r="J2554">
        <v>1142</v>
      </c>
      <c r="K2554">
        <v>1138</v>
      </c>
      <c r="L2554" t="s">
        <v>31</v>
      </c>
      <c r="M2554" t="s">
        <v>40</v>
      </c>
      <c r="N2554">
        <v>314</v>
      </c>
      <c r="O2554">
        <v>3910</v>
      </c>
      <c r="P2554">
        <v>14</v>
      </c>
      <c r="Q2554" t="s">
        <v>2571</v>
      </c>
      <c r="BI2554" s="1"/>
      <c r="BO2554" s="2"/>
    </row>
    <row r="2555" ht="15" customHeight="1">
      <c r="A2555" t="str">
        <f t="shared" si="195"/>
        <v>2019_12_1152_7</v>
      </c>
      <c r="B2555" t="str">
        <f t="shared" si="196"/>
        <v>2019_12_66109</v>
      </c>
      <c r="C2555" s="1" t="s">
        <v>2240</v>
      </c>
      <c r="D2555">
        <f t="shared" si="197"/>
        <v>2554</v>
      </c>
      <c r="E2555">
        <v>1152</v>
      </c>
      <c r="F2555">
        <f t="shared" si="198"/>
        <v>7</v>
      </c>
      <c r="G2555" s="2" t="str">
        <f t="shared" si="199"/>
        <v/>
      </c>
      <c r="H2555" t="s">
        <v>1521</v>
      </c>
      <c r="I2555">
        <v>66109</v>
      </c>
      <c r="J2555">
        <v>1138</v>
      </c>
      <c r="K2555">
        <v>1142</v>
      </c>
      <c r="L2555" t="s">
        <v>31</v>
      </c>
      <c r="M2555" t="s">
        <v>40</v>
      </c>
      <c r="N2555">
        <v>118</v>
      </c>
      <c r="O2555">
        <v>3910</v>
      </c>
      <c r="P2555">
        <v>14</v>
      </c>
      <c r="Q2555" t="s">
        <v>2572</v>
      </c>
      <c r="BI2555" s="1"/>
      <c r="BO2555" s="2"/>
    </row>
    <row r="2556" ht="15" customHeight="1">
      <c r="A2556" t="str">
        <f t="shared" si="195"/>
        <v>2019_12_1152_8</v>
      </c>
      <c r="B2556" t="str">
        <f t="shared" si="196"/>
        <v>2019_12_66417</v>
      </c>
      <c r="C2556" s="1" t="s">
        <v>2240</v>
      </c>
      <c r="D2556">
        <f t="shared" si="197"/>
        <v>2555</v>
      </c>
      <c r="E2556">
        <v>1152</v>
      </c>
      <c r="F2556">
        <f t="shared" si="198"/>
        <v>8</v>
      </c>
      <c r="G2556" s="2" t="str">
        <f t="shared" si="199"/>
        <v/>
      </c>
      <c r="H2556" t="s">
        <v>1521</v>
      </c>
      <c r="I2556">
        <v>66417</v>
      </c>
      <c r="J2556">
        <v>1142</v>
      </c>
      <c r="K2556">
        <v>1138</v>
      </c>
      <c r="L2556" t="s">
        <v>31</v>
      </c>
      <c r="M2556" t="s">
        <v>40</v>
      </c>
      <c r="N2556">
        <v>286</v>
      </c>
      <c r="O2556">
        <v>3910</v>
      </c>
      <c r="P2556">
        <v>14</v>
      </c>
      <c r="Q2556" t="s">
        <v>2573</v>
      </c>
      <c r="BI2556" s="1"/>
      <c r="BO2556" s="2"/>
    </row>
    <row r="2557" ht="15" customHeight="1">
      <c r="A2557" t="str">
        <f t="shared" si="195"/>
        <v>2019_12_1152_9</v>
      </c>
      <c r="B2557" t="str">
        <f t="shared" si="196"/>
        <v>2019_12_66945</v>
      </c>
      <c r="C2557" s="1" t="s">
        <v>2240</v>
      </c>
      <c r="D2557">
        <f t="shared" si="197"/>
        <v>2556</v>
      </c>
      <c r="E2557">
        <v>1152</v>
      </c>
      <c r="F2557">
        <f t="shared" si="198"/>
        <v>9</v>
      </c>
      <c r="G2557" s="2" t="str">
        <f t="shared" si="199"/>
        <v/>
      </c>
      <c r="H2557" t="s">
        <v>1521</v>
      </c>
      <c r="I2557">
        <v>66945</v>
      </c>
      <c r="J2557">
        <v>1138</v>
      </c>
      <c r="K2557">
        <v>1142</v>
      </c>
      <c r="L2557" t="s">
        <v>31</v>
      </c>
      <c r="M2557" t="s">
        <v>40</v>
      </c>
      <c r="N2557">
        <v>60</v>
      </c>
      <c r="O2557">
        <v>3910</v>
      </c>
      <c r="P2557">
        <v>14</v>
      </c>
      <c r="Q2557" t="s">
        <v>2574</v>
      </c>
      <c r="BI2557" s="1"/>
      <c r="BO2557" s="2"/>
    </row>
    <row r="2558" ht="15" customHeight="1">
      <c r="A2558" t="str">
        <f t="shared" si="195"/>
        <v>2019_12_1152_10</v>
      </c>
      <c r="B2558" t="str">
        <f t="shared" si="196"/>
        <v>2019_12_67571</v>
      </c>
      <c r="C2558" s="1" t="s">
        <v>2240</v>
      </c>
      <c r="D2558">
        <f t="shared" si="197"/>
        <v>2557</v>
      </c>
      <c r="E2558">
        <v>1152</v>
      </c>
      <c r="F2558">
        <f t="shared" si="198"/>
        <v>10</v>
      </c>
      <c r="G2558" s="2" t="str">
        <f t="shared" si="199"/>
        <v/>
      </c>
      <c r="H2558" t="s">
        <v>1521</v>
      </c>
      <c r="I2558">
        <v>67571</v>
      </c>
      <c r="J2558">
        <v>1138</v>
      </c>
      <c r="K2558">
        <v>1142</v>
      </c>
      <c r="L2558" t="s">
        <v>31</v>
      </c>
      <c r="M2558" t="s">
        <v>40</v>
      </c>
      <c r="N2558">
        <v>42</v>
      </c>
      <c r="O2558">
        <v>3910</v>
      </c>
      <c r="P2558">
        <v>14</v>
      </c>
      <c r="Q2558" t="s">
        <v>2575</v>
      </c>
      <c r="BI2558" s="1"/>
      <c r="BO2558" s="2"/>
    </row>
    <row r="2559" ht="15" customHeight="1">
      <c r="A2559" t="str">
        <f t="shared" si="195"/>
        <v>2019_12_1152_11</v>
      </c>
      <c r="B2559" t="str">
        <f t="shared" si="196"/>
        <v>2019_12_67599</v>
      </c>
      <c r="C2559" s="1" t="s">
        <v>2240</v>
      </c>
      <c r="D2559">
        <f t="shared" si="197"/>
        <v>2558</v>
      </c>
      <c r="E2559">
        <v>1152</v>
      </c>
      <c r="F2559">
        <f t="shared" si="198"/>
        <v>11</v>
      </c>
      <c r="G2559" s="2" t="str">
        <f t="shared" si="199"/>
        <v/>
      </c>
      <c r="H2559" t="s">
        <v>1521</v>
      </c>
      <c r="I2559">
        <v>67599</v>
      </c>
      <c r="J2559">
        <v>1142</v>
      </c>
      <c r="K2559">
        <v>1138</v>
      </c>
      <c r="L2559" t="s">
        <v>31</v>
      </c>
      <c r="M2559" t="s">
        <v>40</v>
      </c>
      <c r="N2559">
        <v>77</v>
      </c>
      <c r="O2559">
        <v>3910</v>
      </c>
      <c r="P2559">
        <v>14</v>
      </c>
      <c r="Q2559" t="s">
        <v>2576</v>
      </c>
      <c r="BI2559" s="1"/>
      <c r="BO2559" s="2"/>
    </row>
    <row r="2560" ht="15" customHeight="1">
      <c r="A2560" t="str">
        <f t="shared" si="195"/>
        <v>2019_12_1152_12</v>
      </c>
      <c r="B2560" t="str">
        <f t="shared" si="196"/>
        <v>2019_12_67833</v>
      </c>
      <c r="C2560" s="1" t="s">
        <v>2240</v>
      </c>
      <c r="D2560">
        <f t="shared" si="197"/>
        <v>2559</v>
      </c>
      <c r="E2560">
        <v>1152</v>
      </c>
      <c r="F2560">
        <f t="shared" si="198"/>
        <v>12</v>
      </c>
      <c r="G2560" s="2" t="str">
        <f t="shared" si="199"/>
        <v>x</v>
      </c>
      <c r="H2560" t="s">
        <v>1521</v>
      </c>
      <c r="I2560">
        <v>67833</v>
      </c>
      <c r="J2560">
        <v>1138</v>
      </c>
      <c r="K2560">
        <v>1142</v>
      </c>
      <c r="L2560" t="s">
        <v>40</v>
      </c>
      <c r="M2560" t="s">
        <v>40</v>
      </c>
      <c r="N2560">
        <v>685</v>
      </c>
      <c r="O2560">
        <v>3910</v>
      </c>
      <c r="P2560">
        <v>14</v>
      </c>
      <c r="Q2560" t="s">
        <v>2577</v>
      </c>
      <c r="BI2560" s="1"/>
      <c r="BO2560" s="2"/>
    </row>
    <row r="2561" ht="15" customHeight="1">
      <c r="A2561" t="str">
        <f t="shared" si="195"/>
        <v>2019_12_1181_1</v>
      </c>
      <c r="B2561" t="str">
        <f t="shared" si="196"/>
        <v>2019_12_62469</v>
      </c>
      <c r="C2561" s="1" t="s">
        <v>2240</v>
      </c>
      <c r="D2561">
        <f t="shared" si="197"/>
        <v>2560</v>
      </c>
      <c r="E2561">
        <v>1181</v>
      </c>
      <c r="F2561">
        <f t="shared" si="198"/>
        <v>1</v>
      </c>
      <c r="G2561" s="2" t="str">
        <f t="shared" si="199"/>
        <v/>
      </c>
      <c r="H2561" t="s">
        <v>1521</v>
      </c>
      <c r="I2561">
        <v>62469</v>
      </c>
      <c r="J2561">
        <v>1167</v>
      </c>
      <c r="K2561">
        <v>1171</v>
      </c>
      <c r="L2561" t="s">
        <v>19</v>
      </c>
      <c r="M2561" t="s">
        <v>20</v>
      </c>
      <c r="N2561">
        <v>204</v>
      </c>
      <c r="O2561">
        <v>3257</v>
      </c>
      <c r="P2561">
        <v>10</v>
      </c>
      <c r="Q2561" t="s">
        <v>2578</v>
      </c>
      <c r="BI2561" s="1"/>
      <c r="BO2561" s="2"/>
    </row>
    <row r="2562" ht="15" customHeight="1">
      <c r="A2562" t="str">
        <f t="shared" ref="A2562:A2625" si="200">CONCATENATE($C2562,"_",$E2562,"_",$F2562)</f>
        <v>2019_12_1181_2</v>
      </c>
      <c r="B2562" t="str">
        <f t="shared" ref="B2562:B2625" si="201">CONCATENATE($C2562,"_",$I2562)</f>
        <v>2019_12_62830</v>
      </c>
      <c r="C2562" s="1" t="s">
        <v>2240</v>
      </c>
      <c r="D2562">
        <f t="shared" ref="D2562:D2625" si="202">IF(ISNUMBER($D2561),$D2561+1,1)</f>
        <v>2561</v>
      </c>
      <c r="E2562">
        <v>1181</v>
      </c>
      <c r="F2562">
        <f t="shared" ref="F2562:F2625" si="203">IF($E2562="","",IF($E2562=$E2561,$F2561+1,1))</f>
        <v>2</v>
      </c>
      <c r="G2562" s="2" t="str">
        <f t="shared" ref="G2562:G2625" si="204">IF($E2563=$E2562,"","x")</f>
        <v/>
      </c>
      <c r="H2562" t="s">
        <v>1521</v>
      </c>
      <c r="I2562">
        <v>62830</v>
      </c>
      <c r="J2562">
        <v>1171</v>
      </c>
      <c r="K2562">
        <v>1167</v>
      </c>
      <c r="L2562" t="s">
        <v>31</v>
      </c>
      <c r="M2562" t="s">
        <v>20</v>
      </c>
      <c r="N2562">
        <v>455</v>
      </c>
      <c r="O2562">
        <v>3257</v>
      </c>
      <c r="P2562">
        <v>10</v>
      </c>
      <c r="Q2562" t="s">
        <v>2579</v>
      </c>
      <c r="BI2562" s="1"/>
      <c r="BO2562" s="2"/>
    </row>
    <row r="2563" ht="15" customHeight="1">
      <c r="A2563" t="str">
        <f t="shared" si="200"/>
        <v>2019_12_1181_3</v>
      </c>
      <c r="B2563" t="str">
        <f t="shared" si="201"/>
        <v>2019_12_63380</v>
      </c>
      <c r="C2563" s="1" t="s">
        <v>2240</v>
      </c>
      <c r="D2563">
        <f t="shared" si="202"/>
        <v>2562</v>
      </c>
      <c r="E2563">
        <v>1181</v>
      </c>
      <c r="F2563">
        <f t="shared" si="203"/>
        <v>3</v>
      </c>
      <c r="G2563" s="2" t="str">
        <f t="shared" si="204"/>
        <v/>
      </c>
      <c r="H2563" t="s">
        <v>1521</v>
      </c>
      <c r="I2563">
        <v>63380</v>
      </c>
      <c r="J2563">
        <v>1167</v>
      </c>
      <c r="K2563">
        <v>1171</v>
      </c>
      <c r="L2563" t="s">
        <v>31</v>
      </c>
      <c r="M2563" t="s">
        <v>20</v>
      </c>
      <c r="N2563">
        <v>401</v>
      </c>
      <c r="O2563">
        <v>3257</v>
      </c>
      <c r="P2563">
        <v>10</v>
      </c>
      <c r="Q2563" t="s">
        <v>2580</v>
      </c>
      <c r="BI2563" s="1"/>
      <c r="BO2563" s="2"/>
    </row>
    <row r="2564" ht="15" customHeight="1">
      <c r="A2564" t="str">
        <f t="shared" si="200"/>
        <v>2019_12_1181_4</v>
      </c>
      <c r="B2564" t="str">
        <f t="shared" si="201"/>
        <v>2019_12_64756</v>
      </c>
      <c r="C2564" s="1" t="s">
        <v>2240</v>
      </c>
      <c r="D2564">
        <f t="shared" si="202"/>
        <v>2563</v>
      </c>
      <c r="E2564">
        <v>1181</v>
      </c>
      <c r="F2564">
        <f t="shared" si="203"/>
        <v>4</v>
      </c>
      <c r="G2564" s="2" t="str">
        <f t="shared" si="204"/>
        <v/>
      </c>
      <c r="H2564" t="s">
        <v>1521</v>
      </c>
      <c r="I2564">
        <v>64756</v>
      </c>
      <c r="J2564">
        <v>1171</v>
      </c>
      <c r="K2564">
        <v>1167</v>
      </c>
      <c r="L2564" t="s">
        <v>31</v>
      </c>
      <c r="M2564" t="s">
        <v>20</v>
      </c>
      <c r="N2564">
        <v>391</v>
      </c>
      <c r="O2564">
        <v>3257</v>
      </c>
      <c r="P2564">
        <v>10</v>
      </c>
      <c r="Q2564" t="s">
        <v>2581</v>
      </c>
      <c r="BI2564" s="1"/>
      <c r="BO2564" s="2"/>
    </row>
    <row r="2565" ht="15" customHeight="1">
      <c r="A2565" t="str">
        <f t="shared" si="200"/>
        <v>2019_12_1181_5</v>
      </c>
      <c r="B2565" t="str">
        <f t="shared" si="201"/>
        <v>2019_12_64973</v>
      </c>
      <c r="C2565" s="1" t="s">
        <v>2240</v>
      </c>
      <c r="D2565">
        <f t="shared" si="202"/>
        <v>2564</v>
      </c>
      <c r="E2565">
        <v>1181</v>
      </c>
      <c r="F2565">
        <f t="shared" si="203"/>
        <v>5</v>
      </c>
      <c r="G2565" s="2" t="str">
        <f t="shared" si="204"/>
        <v/>
      </c>
      <c r="H2565" t="s">
        <v>1521</v>
      </c>
      <c r="I2565">
        <v>64973</v>
      </c>
      <c r="J2565">
        <v>1167</v>
      </c>
      <c r="K2565">
        <v>1171</v>
      </c>
      <c r="L2565" t="s">
        <v>31</v>
      </c>
      <c r="M2565" t="s">
        <v>20</v>
      </c>
      <c r="N2565">
        <v>523</v>
      </c>
      <c r="O2565">
        <v>3257</v>
      </c>
      <c r="P2565">
        <v>10</v>
      </c>
      <c r="Q2565" t="s">
        <v>2582</v>
      </c>
      <c r="BI2565" s="1"/>
      <c r="BO2565" s="2"/>
    </row>
    <row r="2566" ht="15" customHeight="1">
      <c r="A2566" t="str">
        <f t="shared" si="200"/>
        <v>2019_12_1181_6</v>
      </c>
      <c r="B2566" t="str">
        <f t="shared" si="201"/>
        <v>2019_12_65357</v>
      </c>
      <c r="C2566" s="1" t="s">
        <v>2240</v>
      </c>
      <c r="D2566">
        <f t="shared" si="202"/>
        <v>2565</v>
      </c>
      <c r="E2566">
        <v>1181</v>
      </c>
      <c r="F2566">
        <f t="shared" si="203"/>
        <v>6</v>
      </c>
      <c r="G2566" s="2" t="str">
        <f t="shared" si="204"/>
        <v/>
      </c>
      <c r="H2566" t="s">
        <v>1521</v>
      </c>
      <c r="I2566">
        <v>65357</v>
      </c>
      <c r="J2566">
        <v>1171</v>
      </c>
      <c r="K2566">
        <v>1167</v>
      </c>
      <c r="L2566" t="s">
        <v>31</v>
      </c>
      <c r="M2566" t="s">
        <v>20</v>
      </c>
      <c r="N2566">
        <v>441</v>
      </c>
      <c r="O2566">
        <v>3257</v>
      </c>
      <c r="P2566">
        <v>10</v>
      </c>
      <c r="Q2566" t="s">
        <v>2583</v>
      </c>
      <c r="BI2566" s="1"/>
      <c r="BO2566" s="2"/>
    </row>
    <row r="2567" ht="15" customHeight="1">
      <c r="A2567" t="str">
        <f t="shared" si="200"/>
        <v>2019_12_1181_7</v>
      </c>
      <c r="B2567" t="str">
        <f t="shared" si="201"/>
        <v>2019_12_65543</v>
      </c>
      <c r="C2567" s="1" t="s">
        <v>2240</v>
      </c>
      <c r="D2567">
        <f t="shared" si="202"/>
        <v>2566</v>
      </c>
      <c r="E2567">
        <v>1181</v>
      </c>
      <c r="F2567">
        <f t="shared" si="203"/>
        <v>7</v>
      </c>
      <c r="G2567" s="2" t="str">
        <f t="shared" si="204"/>
        <v/>
      </c>
      <c r="H2567" t="s">
        <v>1521</v>
      </c>
      <c r="I2567">
        <v>65543</v>
      </c>
      <c r="J2567">
        <v>1167</v>
      </c>
      <c r="K2567">
        <v>1171</v>
      </c>
      <c r="L2567" t="s">
        <v>31</v>
      </c>
      <c r="M2567" t="s">
        <v>20</v>
      </c>
      <c r="N2567">
        <v>560</v>
      </c>
      <c r="O2567">
        <v>3257</v>
      </c>
      <c r="P2567">
        <v>10</v>
      </c>
      <c r="Q2567" t="s">
        <v>2584</v>
      </c>
      <c r="BI2567" s="1"/>
      <c r="BO2567" s="2"/>
    </row>
    <row r="2568" ht="15" customHeight="1">
      <c r="A2568" t="str">
        <f t="shared" si="200"/>
        <v>2019_12_1181_8</v>
      </c>
      <c r="B2568" t="str">
        <f t="shared" si="201"/>
        <v>2019_12_65883</v>
      </c>
      <c r="C2568" s="1" t="s">
        <v>2240</v>
      </c>
      <c r="D2568">
        <f t="shared" si="202"/>
        <v>2567</v>
      </c>
      <c r="E2568">
        <v>1181</v>
      </c>
      <c r="F2568">
        <f t="shared" si="203"/>
        <v>8</v>
      </c>
      <c r="G2568" s="2" t="str">
        <f t="shared" si="204"/>
        <v/>
      </c>
      <c r="H2568" t="s">
        <v>1521</v>
      </c>
      <c r="I2568">
        <v>65883</v>
      </c>
      <c r="J2568">
        <v>1171</v>
      </c>
      <c r="K2568">
        <v>1167</v>
      </c>
      <c r="L2568" t="s">
        <v>31</v>
      </c>
      <c r="M2568" t="s">
        <v>20</v>
      </c>
      <c r="N2568">
        <v>143</v>
      </c>
      <c r="O2568">
        <v>3257</v>
      </c>
      <c r="P2568">
        <v>10</v>
      </c>
      <c r="Q2568" t="s">
        <v>2585</v>
      </c>
      <c r="BI2568" s="1"/>
      <c r="BO2568" s="2"/>
    </row>
    <row r="2569" ht="15" customHeight="1">
      <c r="A2569" t="str">
        <f t="shared" si="200"/>
        <v>2019_12_1181_9</v>
      </c>
      <c r="B2569" t="str">
        <f t="shared" si="201"/>
        <v>2019_12_66055</v>
      </c>
      <c r="C2569" s="1" t="s">
        <v>2240</v>
      </c>
      <c r="D2569">
        <f t="shared" si="202"/>
        <v>2568</v>
      </c>
      <c r="E2569">
        <v>1181</v>
      </c>
      <c r="F2569">
        <f t="shared" si="203"/>
        <v>9</v>
      </c>
      <c r="G2569" s="2" t="str">
        <f t="shared" si="204"/>
        <v>x</v>
      </c>
      <c r="H2569" t="s">
        <v>1521</v>
      </c>
      <c r="I2569">
        <v>66055</v>
      </c>
      <c r="J2569">
        <v>1167</v>
      </c>
      <c r="K2569">
        <v>1171</v>
      </c>
      <c r="L2569" t="s">
        <v>20</v>
      </c>
      <c r="M2569" t="s">
        <v>20</v>
      </c>
      <c r="N2569">
        <v>118</v>
      </c>
      <c r="O2569">
        <v>3257</v>
      </c>
      <c r="P2569">
        <v>10</v>
      </c>
      <c r="Q2569" t="s">
        <v>2586</v>
      </c>
      <c r="BI2569" s="1"/>
      <c r="BO2569" s="2"/>
    </row>
    <row r="2570" ht="15" customHeight="1">
      <c r="A2570" t="str">
        <f t="shared" si="200"/>
        <v>2019_12_1210_1</v>
      </c>
      <c r="B2570" t="str">
        <f t="shared" si="201"/>
        <v>2019_12_62086</v>
      </c>
      <c r="C2570" s="1" t="s">
        <v>2240</v>
      </c>
      <c r="D2570">
        <f t="shared" si="202"/>
        <v>2569</v>
      </c>
      <c r="E2570">
        <v>1210</v>
      </c>
      <c r="F2570">
        <f t="shared" si="203"/>
        <v>1</v>
      </c>
      <c r="G2570" s="2" t="str">
        <f t="shared" si="204"/>
        <v/>
      </c>
      <c r="H2570" t="s">
        <v>1521</v>
      </c>
      <c r="I2570">
        <v>62086</v>
      </c>
      <c r="J2570">
        <v>1196</v>
      </c>
      <c r="K2570">
        <v>1200</v>
      </c>
      <c r="L2570" t="s">
        <v>19</v>
      </c>
      <c r="M2570" t="s">
        <v>20</v>
      </c>
      <c r="N2570">
        <v>352</v>
      </c>
      <c r="O2570">
        <v>4326</v>
      </c>
      <c r="P2570">
        <v>9</v>
      </c>
      <c r="Q2570" t="s">
        <v>2587</v>
      </c>
      <c r="BI2570" s="1"/>
      <c r="BO2570" s="2"/>
    </row>
    <row r="2571" ht="15" customHeight="1">
      <c r="A2571" t="str">
        <f t="shared" si="200"/>
        <v>2019_12_1210_2</v>
      </c>
      <c r="B2571" t="str">
        <f t="shared" si="201"/>
        <v>2019_12_64441</v>
      </c>
      <c r="C2571" s="1" t="s">
        <v>2240</v>
      </c>
      <c r="D2571">
        <f t="shared" si="202"/>
        <v>2570</v>
      </c>
      <c r="E2571">
        <v>1210</v>
      </c>
      <c r="F2571">
        <f t="shared" si="203"/>
        <v>2</v>
      </c>
      <c r="G2571" s="2" t="str">
        <f t="shared" si="204"/>
        <v/>
      </c>
      <c r="H2571" t="s">
        <v>1521</v>
      </c>
      <c r="I2571">
        <v>64441</v>
      </c>
      <c r="J2571">
        <v>1200</v>
      </c>
      <c r="K2571">
        <v>1196</v>
      </c>
      <c r="L2571" t="s">
        <v>31</v>
      </c>
      <c r="M2571" t="s">
        <v>20</v>
      </c>
      <c r="N2571">
        <v>569</v>
      </c>
      <c r="O2571">
        <v>4326</v>
      </c>
      <c r="P2571">
        <v>9</v>
      </c>
      <c r="Q2571" t="s">
        <v>2588</v>
      </c>
      <c r="BI2571" s="1"/>
      <c r="BO2571" s="2"/>
    </row>
    <row r="2572" ht="15" customHeight="1">
      <c r="A2572" t="str">
        <f t="shared" si="200"/>
        <v>2019_12_1210_3</v>
      </c>
      <c r="B2572" t="str">
        <f t="shared" si="201"/>
        <v>2019_12_64577</v>
      </c>
      <c r="C2572" s="1" t="s">
        <v>2240</v>
      </c>
      <c r="D2572">
        <f t="shared" si="202"/>
        <v>2571</v>
      </c>
      <c r="E2572">
        <v>1210</v>
      </c>
      <c r="F2572">
        <f t="shared" si="203"/>
        <v>3</v>
      </c>
      <c r="G2572" s="2" t="str">
        <f t="shared" si="204"/>
        <v/>
      </c>
      <c r="H2572" t="s">
        <v>1521</v>
      </c>
      <c r="I2572">
        <v>64577</v>
      </c>
      <c r="J2572">
        <v>1196</v>
      </c>
      <c r="K2572">
        <v>1200</v>
      </c>
      <c r="L2572" t="s">
        <v>31</v>
      </c>
      <c r="M2572" t="s">
        <v>20</v>
      </c>
      <c r="N2572">
        <v>875</v>
      </c>
      <c r="O2572">
        <v>4326</v>
      </c>
      <c r="P2572">
        <v>9</v>
      </c>
      <c r="Q2572" t="s">
        <v>2589</v>
      </c>
      <c r="BI2572" s="1"/>
      <c r="BO2572" s="2"/>
    </row>
    <row r="2573" ht="15" customHeight="1">
      <c r="A2573" t="str">
        <f t="shared" si="200"/>
        <v>2019_12_1210_4</v>
      </c>
      <c r="B2573" t="str">
        <f t="shared" si="201"/>
        <v>2019_12_64771</v>
      </c>
      <c r="C2573" s="1" t="s">
        <v>2240</v>
      </c>
      <c r="D2573">
        <f t="shared" si="202"/>
        <v>2572</v>
      </c>
      <c r="E2573">
        <v>1210</v>
      </c>
      <c r="F2573">
        <f t="shared" si="203"/>
        <v>4</v>
      </c>
      <c r="G2573" s="2" t="str">
        <f t="shared" si="204"/>
        <v/>
      </c>
      <c r="H2573" t="s">
        <v>1521</v>
      </c>
      <c r="I2573">
        <v>64771</v>
      </c>
      <c r="J2573">
        <v>1200</v>
      </c>
      <c r="K2573">
        <v>1196</v>
      </c>
      <c r="L2573" t="s">
        <v>31</v>
      </c>
      <c r="M2573" t="s">
        <v>20</v>
      </c>
      <c r="N2573">
        <v>648</v>
      </c>
      <c r="O2573">
        <v>4326</v>
      </c>
      <c r="P2573">
        <v>9</v>
      </c>
      <c r="Q2573" t="s">
        <v>2590</v>
      </c>
      <c r="BI2573" s="1"/>
      <c r="BO2573" s="2"/>
    </row>
    <row r="2574" ht="15" customHeight="1">
      <c r="A2574" t="str">
        <f t="shared" si="200"/>
        <v>2019_12_1210_5</v>
      </c>
      <c r="B2574" t="str">
        <f t="shared" si="201"/>
        <v>2019_12_65532</v>
      </c>
      <c r="C2574" s="1" t="s">
        <v>2240</v>
      </c>
      <c r="D2574">
        <f t="shared" si="202"/>
        <v>2573</v>
      </c>
      <c r="E2574">
        <v>1210</v>
      </c>
      <c r="F2574">
        <f t="shared" si="203"/>
        <v>5</v>
      </c>
      <c r="G2574" s="2" t="str">
        <f t="shared" si="204"/>
        <v/>
      </c>
      <c r="H2574" t="s">
        <v>1521</v>
      </c>
      <c r="I2574">
        <v>65532</v>
      </c>
      <c r="J2574">
        <v>1196</v>
      </c>
      <c r="K2574">
        <v>1200</v>
      </c>
      <c r="L2574" t="s">
        <v>31</v>
      </c>
      <c r="M2574" t="s">
        <v>20</v>
      </c>
      <c r="N2574">
        <v>792</v>
      </c>
      <c r="O2574">
        <v>4326</v>
      </c>
      <c r="P2574">
        <v>9</v>
      </c>
      <c r="Q2574" t="s">
        <v>2591</v>
      </c>
      <c r="BI2574" s="1"/>
      <c r="BO2574" s="2"/>
    </row>
    <row r="2575" ht="15" customHeight="1">
      <c r="A2575" t="str">
        <f t="shared" si="200"/>
        <v>2019_12_1210_6</v>
      </c>
      <c r="B2575" t="str">
        <f t="shared" si="201"/>
        <v>2019_12_65700</v>
      </c>
      <c r="C2575" s="1" t="s">
        <v>2240</v>
      </c>
      <c r="D2575">
        <f t="shared" si="202"/>
        <v>2574</v>
      </c>
      <c r="E2575">
        <v>1210</v>
      </c>
      <c r="F2575">
        <f t="shared" si="203"/>
        <v>6</v>
      </c>
      <c r="G2575" s="2" t="str">
        <f t="shared" si="204"/>
        <v/>
      </c>
      <c r="H2575" t="s">
        <v>1521</v>
      </c>
      <c r="I2575">
        <v>65700</v>
      </c>
      <c r="J2575">
        <v>1200</v>
      </c>
      <c r="K2575">
        <v>1196</v>
      </c>
      <c r="L2575" t="s">
        <v>31</v>
      </c>
      <c r="M2575" t="s">
        <v>20</v>
      </c>
      <c r="N2575">
        <v>602</v>
      </c>
      <c r="O2575">
        <v>4326</v>
      </c>
      <c r="P2575">
        <v>9</v>
      </c>
      <c r="Q2575" t="s">
        <v>2592</v>
      </c>
      <c r="BI2575" s="1"/>
      <c r="BO2575" s="2"/>
    </row>
    <row r="2576" ht="15" customHeight="1">
      <c r="A2576" t="str">
        <f t="shared" si="200"/>
        <v>2019_12_1210_7</v>
      </c>
      <c r="B2576" t="str">
        <f t="shared" si="201"/>
        <v>2019_12_65805</v>
      </c>
      <c r="C2576" s="1" t="s">
        <v>2240</v>
      </c>
      <c r="D2576">
        <f t="shared" si="202"/>
        <v>2575</v>
      </c>
      <c r="E2576">
        <v>1210</v>
      </c>
      <c r="F2576">
        <f t="shared" si="203"/>
        <v>7</v>
      </c>
      <c r="G2576" s="2" t="str">
        <f t="shared" si="204"/>
        <v/>
      </c>
      <c r="H2576" t="s">
        <v>1521</v>
      </c>
      <c r="I2576">
        <v>65805</v>
      </c>
      <c r="J2576">
        <v>1196</v>
      </c>
      <c r="K2576">
        <v>1200</v>
      </c>
      <c r="L2576" t="s">
        <v>31</v>
      </c>
      <c r="M2576" t="s">
        <v>20</v>
      </c>
      <c r="N2576">
        <v>343</v>
      </c>
      <c r="O2576">
        <v>4326</v>
      </c>
      <c r="P2576">
        <v>9</v>
      </c>
      <c r="Q2576" t="s">
        <v>2593</v>
      </c>
      <c r="BI2576" s="1"/>
      <c r="BO2576" s="2"/>
    </row>
    <row r="2577" ht="15" customHeight="1">
      <c r="A2577" t="str">
        <f t="shared" si="200"/>
        <v>2019_12_1210_8</v>
      </c>
      <c r="B2577" t="str">
        <f t="shared" si="201"/>
        <v>2019_12_65855</v>
      </c>
      <c r="C2577" s="1" t="s">
        <v>2240</v>
      </c>
      <c r="D2577">
        <f t="shared" si="202"/>
        <v>2576</v>
      </c>
      <c r="E2577">
        <v>1210</v>
      </c>
      <c r="F2577">
        <f t="shared" si="203"/>
        <v>8</v>
      </c>
      <c r="G2577" s="2" t="str">
        <f t="shared" si="204"/>
        <v>x</v>
      </c>
      <c r="H2577" t="s">
        <v>1521</v>
      </c>
      <c r="I2577">
        <v>65855</v>
      </c>
      <c r="J2577">
        <v>1200</v>
      </c>
      <c r="K2577">
        <v>1196</v>
      </c>
      <c r="L2577" t="s">
        <v>20</v>
      </c>
      <c r="M2577" t="s">
        <v>20</v>
      </c>
      <c r="N2577">
        <v>124</v>
      </c>
      <c r="O2577">
        <v>4326</v>
      </c>
      <c r="P2577">
        <v>9</v>
      </c>
      <c r="Q2577" t="s">
        <v>2594</v>
      </c>
      <c r="BI2577" s="1"/>
      <c r="BO2577" s="2"/>
    </row>
    <row r="2578" ht="15" customHeight="1">
      <c r="A2578" t="str">
        <f t="shared" si="200"/>
        <v>2019_12_1239_1</v>
      </c>
      <c r="B2578" t="str">
        <f t="shared" si="201"/>
        <v>2019_12_63059</v>
      </c>
      <c r="C2578" s="1" t="s">
        <v>2240</v>
      </c>
      <c r="D2578">
        <f t="shared" si="202"/>
        <v>2577</v>
      </c>
      <c r="E2578">
        <v>1239</v>
      </c>
      <c r="F2578">
        <f t="shared" si="203"/>
        <v>1</v>
      </c>
      <c r="G2578" s="2" t="str">
        <f t="shared" si="204"/>
        <v/>
      </c>
      <c r="H2578" t="s">
        <v>1521</v>
      </c>
      <c r="I2578">
        <v>63059</v>
      </c>
      <c r="J2578">
        <v>1225</v>
      </c>
      <c r="K2578">
        <v>1229</v>
      </c>
      <c r="L2578" t="s">
        <v>19</v>
      </c>
      <c r="M2578" t="s">
        <v>20</v>
      </c>
      <c r="N2578">
        <v>755</v>
      </c>
      <c r="O2578">
        <v>4478</v>
      </c>
      <c r="P2578">
        <v>10</v>
      </c>
      <c r="Q2578" t="s">
        <v>2595</v>
      </c>
      <c r="BI2578" s="1"/>
      <c r="BO2578" s="2"/>
    </row>
    <row r="2579" ht="15" customHeight="1">
      <c r="A2579" t="str">
        <f t="shared" si="200"/>
        <v>2019_12_1239_2</v>
      </c>
      <c r="B2579" t="str">
        <f t="shared" si="201"/>
        <v>2019_12_65857</v>
      </c>
      <c r="C2579" s="1" t="s">
        <v>2240</v>
      </c>
      <c r="D2579">
        <f t="shared" si="202"/>
        <v>2578</v>
      </c>
      <c r="E2579">
        <v>1239</v>
      </c>
      <c r="F2579">
        <f t="shared" si="203"/>
        <v>2</v>
      </c>
      <c r="G2579" s="2" t="str">
        <f t="shared" si="204"/>
        <v/>
      </c>
      <c r="H2579" t="s">
        <v>1521</v>
      </c>
      <c r="I2579">
        <v>65857</v>
      </c>
      <c r="J2579">
        <v>1225</v>
      </c>
      <c r="K2579">
        <v>1229</v>
      </c>
      <c r="L2579" t="s">
        <v>19</v>
      </c>
      <c r="M2579" t="s">
        <v>20</v>
      </c>
      <c r="N2579">
        <v>712</v>
      </c>
      <c r="O2579">
        <v>4478</v>
      </c>
      <c r="P2579">
        <v>10</v>
      </c>
      <c r="Q2579" t="s">
        <v>2596</v>
      </c>
      <c r="BI2579" s="1"/>
      <c r="BO2579" s="2"/>
    </row>
    <row r="2580" ht="15" customHeight="1">
      <c r="A2580" t="str">
        <f t="shared" si="200"/>
        <v>2019_12_1239_3</v>
      </c>
      <c r="B2580" t="str">
        <f t="shared" si="201"/>
        <v>2019_12_66800</v>
      </c>
      <c r="C2580" s="1" t="s">
        <v>2240</v>
      </c>
      <c r="D2580">
        <f t="shared" si="202"/>
        <v>2579</v>
      </c>
      <c r="E2580">
        <v>1239</v>
      </c>
      <c r="F2580">
        <f t="shared" si="203"/>
        <v>3</v>
      </c>
      <c r="G2580" s="2" t="str">
        <f t="shared" si="204"/>
        <v/>
      </c>
      <c r="H2580" t="s">
        <v>1521</v>
      </c>
      <c r="I2580">
        <v>66800</v>
      </c>
      <c r="J2580">
        <v>1229</v>
      </c>
      <c r="K2580">
        <v>1225</v>
      </c>
      <c r="L2580" t="s">
        <v>31</v>
      </c>
      <c r="M2580" t="s">
        <v>20</v>
      </c>
      <c r="N2580">
        <v>427</v>
      </c>
      <c r="O2580">
        <v>4478</v>
      </c>
      <c r="P2580">
        <v>10</v>
      </c>
      <c r="Q2580" t="s">
        <v>2597</v>
      </c>
      <c r="BI2580" s="1"/>
      <c r="BO2580" s="2"/>
    </row>
    <row r="2581" ht="15" customHeight="1">
      <c r="A2581" t="str">
        <f t="shared" si="200"/>
        <v>2019_12_1239_4</v>
      </c>
      <c r="B2581" t="str">
        <f t="shared" si="201"/>
        <v>2019_12_66872</v>
      </c>
      <c r="C2581" s="1" t="s">
        <v>2240</v>
      </c>
      <c r="D2581">
        <f t="shared" si="202"/>
        <v>2580</v>
      </c>
      <c r="E2581">
        <v>1239</v>
      </c>
      <c r="F2581">
        <f t="shared" si="203"/>
        <v>4</v>
      </c>
      <c r="G2581" s="2" t="str">
        <f t="shared" si="204"/>
        <v/>
      </c>
      <c r="H2581" t="s">
        <v>1521</v>
      </c>
      <c r="I2581">
        <v>66872</v>
      </c>
      <c r="J2581">
        <v>1225</v>
      </c>
      <c r="K2581">
        <v>1229</v>
      </c>
      <c r="L2581" t="s">
        <v>31</v>
      </c>
      <c r="M2581" t="s">
        <v>20</v>
      </c>
      <c r="N2581">
        <v>937</v>
      </c>
      <c r="O2581">
        <v>4478</v>
      </c>
      <c r="P2581">
        <v>10</v>
      </c>
      <c r="Q2581" t="s">
        <v>2598</v>
      </c>
      <c r="BI2581" s="1"/>
      <c r="BO2581" s="2"/>
    </row>
    <row r="2582" ht="15" customHeight="1">
      <c r="A2582" t="str">
        <f t="shared" si="200"/>
        <v>2019_12_1239_5</v>
      </c>
      <c r="B2582" t="str">
        <f t="shared" si="201"/>
        <v>2019_12_66915</v>
      </c>
      <c r="C2582" s="1" t="s">
        <v>2240</v>
      </c>
      <c r="D2582">
        <f t="shared" si="202"/>
        <v>2581</v>
      </c>
      <c r="E2582">
        <v>1239</v>
      </c>
      <c r="F2582">
        <f t="shared" si="203"/>
        <v>5</v>
      </c>
      <c r="G2582" s="2" t="str">
        <f t="shared" si="204"/>
        <v/>
      </c>
      <c r="H2582" t="s">
        <v>1521</v>
      </c>
      <c r="I2582">
        <v>66915</v>
      </c>
      <c r="J2582">
        <v>1229</v>
      </c>
      <c r="K2582">
        <v>1225</v>
      </c>
      <c r="L2582" t="s">
        <v>31</v>
      </c>
      <c r="M2582" t="s">
        <v>20</v>
      </c>
      <c r="N2582">
        <v>116</v>
      </c>
      <c r="O2582">
        <v>4478</v>
      </c>
      <c r="P2582">
        <v>10</v>
      </c>
      <c r="Q2582" t="s">
        <v>2599</v>
      </c>
      <c r="BI2582" s="1"/>
      <c r="BO2582" s="2"/>
    </row>
    <row r="2583" ht="15" customHeight="1">
      <c r="A2583" t="str">
        <f t="shared" si="200"/>
        <v>2019_12_1239_6</v>
      </c>
      <c r="B2583" t="str">
        <f t="shared" si="201"/>
        <v>2019_12_67579</v>
      </c>
      <c r="C2583" s="1" t="s">
        <v>2240</v>
      </c>
      <c r="D2583">
        <f t="shared" si="202"/>
        <v>2582</v>
      </c>
      <c r="E2583">
        <v>1239</v>
      </c>
      <c r="F2583">
        <f t="shared" si="203"/>
        <v>6</v>
      </c>
      <c r="G2583" s="2" t="str">
        <f t="shared" si="204"/>
        <v>x</v>
      </c>
      <c r="H2583" t="s">
        <v>1521</v>
      </c>
      <c r="I2583">
        <v>67579</v>
      </c>
      <c r="J2583">
        <v>1225</v>
      </c>
      <c r="K2583">
        <v>1229</v>
      </c>
      <c r="L2583" t="s">
        <v>20</v>
      </c>
      <c r="M2583" t="s">
        <v>20</v>
      </c>
      <c r="N2583">
        <v>175</v>
      </c>
      <c r="O2583">
        <v>4478</v>
      </c>
      <c r="P2583">
        <v>10</v>
      </c>
      <c r="Q2583" t="s">
        <v>2600</v>
      </c>
      <c r="BI2583" s="1"/>
      <c r="BO2583" s="2"/>
    </row>
    <row r="2584" ht="15" customHeight="1">
      <c r="A2584" t="str">
        <f t="shared" si="200"/>
        <v>2019_12_1268_1</v>
      </c>
      <c r="B2584" t="str">
        <f t="shared" si="201"/>
        <v>2019_12_63084</v>
      </c>
      <c r="C2584" s="1" t="s">
        <v>2240</v>
      </c>
      <c r="D2584">
        <f t="shared" si="202"/>
        <v>2583</v>
      </c>
      <c r="E2584">
        <v>1268</v>
      </c>
      <c r="F2584">
        <f t="shared" si="203"/>
        <v>1</v>
      </c>
      <c r="G2584" s="2" t="str">
        <f t="shared" si="204"/>
        <v/>
      </c>
      <c r="H2584" t="s">
        <v>1521</v>
      </c>
      <c r="I2584">
        <v>63084</v>
      </c>
      <c r="J2584">
        <v>1254</v>
      </c>
      <c r="K2584">
        <v>1258</v>
      </c>
      <c r="L2584" t="s">
        <v>19</v>
      </c>
      <c r="M2584" t="s">
        <v>20</v>
      </c>
      <c r="N2584">
        <v>139</v>
      </c>
      <c r="O2584">
        <v>2350</v>
      </c>
      <c r="P2584">
        <v>12</v>
      </c>
      <c r="Q2584" t="s">
        <v>2601</v>
      </c>
      <c r="BI2584" s="1"/>
      <c r="BO2584" s="2"/>
    </row>
    <row r="2585" ht="15" customHeight="1">
      <c r="A2585" t="str">
        <f t="shared" si="200"/>
        <v>2019_12_1268_2</v>
      </c>
      <c r="B2585" t="str">
        <f t="shared" si="201"/>
        <v>2019_12_63131</v>
      </c>
      <c r="C2585" s="1" t="s">
        <v>2240</v>
      </c>
      <c r="D2585">
        <f t="shared" si="202"/>
        <v>2584</v>
      </c>
      <c r="E2585">
        <v>1268</v>
      </c>
      <c r="F2585">
        <f t="shared" si="203"/>
        <v>2</v>
      </c>
      <c r="G2585" s="2" t="str">
        <f t="shared" si="204"/>
        <v/>
      </c>
      <c r="H2585" t="s">
        <v>1521</v>
      </c>
      <c r="I2585">
        <v>63131</v>
      </c>
      <c r="J2585">
        <v>1258</v>
      </c>
      <c r="K2585">
        <v>1254</v>
      </c>
      <c r="L2585" t="s">
        <v>31</v>
      </c>
      <c r="M2585" t="s">
        <v>20</v>
      </c>
      <c r="N2585">
        <v>252</v>
      </c>
      <c r="O2585">
        <v>2350</v>
      </c>
      <c r="P2585">
        <v>12</v>
      </c>
      <c r="Q2585" t="s">
        <v>2602</v>
      </c>
      <c r="BI2585" s="1"/>
      <c r="BO2585" s="2"/>
    </row>
    <row r="2586" ht="15" customHeight="1">
      <c r="A2586" t="str">
        <f t="shared" si="200"/>
        <v>2019_12_1268_3</v>
      </c>
      <c r="B2586" t="str">
        <f t="shared" si="201"/>
        <v>2019_12_65329</v>
      </c>
      <c r="C2586" s="1" t="s">
        <v>2240</v>
      </c>
      <c r="D2586">
        <f t="shared" si="202"/>
        <v>2585</v>
      </c>
      <c r="E2586">
        <v>1268</v>
      </c>
      <c r="F2586">
        <f t="shared" si="203"/>
        <v>3</v>
      </c>
      <c r="G2586" s="2" t="str">
        <f t="shared" si="204"/>
        <v/>
      </c>
      <c r="H2586" t="s">
        <v>1521</v>
      </c>
      <c r="I2586">
        <v>65329</v>
      </c>
      <c r="J2586">
        <v>1254</v>
      </c>
      <c r="K2586">
        <v>1258</v>
      </c>
      <c r="L2586" t="s">
        <v>31</v>
      </c>
      <c r="M2586" t="s">
        <v>20</v>
      </c>
      <c r="N2586">
        <v>331</v>
      </c>
      <c r="O2586">
        <v>2350</v>
      </c>
      <c r="P2586">
        <v>12</v>
      </c>
      <c r="Q2586" t="s">
        <v>2603</v>
      </c>
      <c r="BI2586" s="1"/>
      <c r="BO2586" s="2"/>
    </row>
    <row r="2587" ht="15" customHeight="1">
      <c r="A2587" t="str">
        <f t="shared" si="200"/>
        <v>2019_12_1268_4</v>
      </c>
      <c r="B2587" t="str">
        <f t="shared" si="201"/>
        <v>2019_12_65382</v>
      </c>
      <c r="C2587" s="1" t="s">
        <v>2240</v>
      </c>
      <c r="D2587">
        <f t="shared" si="202"/>
        <v>2586</v>
      </c>
      <c r="E2587">
        <v>1268</v>
      </c>
      <c r="F2587">
        <f t="shared" si="203"/>
        <v>4</v>
      </c>
      <c r="G2587" s="2" t="str">
        <f t="shared" si="204"/>
        <v/>
      </c>
      <c r="H2587" t="s">
        <v>1521</v>
      </c>
      <c r="I2587">
        <v>65382</v>
      </c>
      <c r="J2587">
        <v>1258</v>
      </c>
      <c r="K2587">
        <v>1254</v>
      </c>
      <c r="L2587" t="s">
        <v>31</v>
      </c>
      <c r="M2587" t="s">
        <v>20</v>
      </c>
      <c r="N2587">
        <v>305</v>
      </c>
      <c r="O2587">
        <v>2350</v>
      </c>
      <c r="P2587">
        <v>12</v>
      </c>
      <c r="Q2587" t="s">
        <v>2604</v>
      </c>
      <c r="BI2587" s="1"/>
      <c r="BO2587" s="2"/>
    </row>
    <row r="2588" ht="15" customHeight="1">
      <c r="A2588" t="str">
        <f t="shared" si="200"/>
        <v>2019_12_1268_5</v>
      </c>
      <c r="B2588" t="str">
        <f t="shared" si="201"/>
        <v>2019_12_66050</v>
      </c>
      <c r="C2588" s="1" t="s">
        <v>2240</v>
      </c>
      <c r="D2588">
        <f t="shared" si="202"/>
        <v>2587</v>
      </c>
      <c r="E2588">
        <v>1268</v>
      </c>
      <c r="F2588">
        <f t="shared" si="203"/>
        <v>5</v>
      </c>
      <c r="G2588" s="2" t="str">
        <f t="shared" si="204"/>
        <v/>
      </c>
      <c r="H2588" t="s">
        <v>1521</v>
      </c>
      <c r="I2588">
        <v>66050</v>
      </c>
      <c r="J2588">
        <v>1254</v>
      </c>
      <c r="K2588">
        <v>1258</v>
      </c>
      <c r="L2588" t="s">
        <v>31</v>
      </c>
      <c r="M2588" t="s">
        <v>20</v>
      </c>
      <c r="N2588">
        <v>305</v>
      </c>
      <c r="O2588">
        <v>2350</v>
      </c>
      <c r="P2588">
        <v>12</v>
      </c>
      <c r="Q2588" t="s">
        <v>2605</v>
      </c>
      <c r="BI2588" s="1"/>
      <c r="BO2588" s="2"/>
    </row>
    <row r="2589" ht="15" customHeight="1">
      <c r="A2589" t="str">
        <f t="shared" si="200"/>
        <v>2019_12_1268_6</v>
      </c>
      <c r="B2589" t="str">
        <f t="shared" si="201"/>
        <v>2019_12_66367</v>
      </c>
      <c r="C2589" s="1" t="s">
        <v>2240</v>
      </c>
      <c r="D2589">
        <f t="shared" si="202"/>
        <v>2588</v>
      </c>
      <c r="E2589">
        <v>1268</v>
      </c>
      <c r="F2589">
        <f t="shared" si="203"/>
        <v>6</v>
      </c>
      <c r="G2589" s="2" t="str">
        <f t="shared" si="204"/>
        <v/>
      </c>
      <c r="H2589" t="s">
        <v>1521</v>
      </c>
      <c r="I2589">
        <v>66367</v>
      </c>
      <c r="J2589">
        <v>1258</v>
      </c>
      <c r="K2589">
        <v>1254</v>
      </c>
      <c r="L2589" t="s">
        <v>31</v>
      </c>
      <c r="M2589" t="s">
        <v>20</v>
      </c>
      <c r="N2589">
        <v>151</v>
      </c>
      <c r="O2589">
        <v>2350</v>
      </c>
      <c r="P2589">
        <v>12</v>
      </c>
      <c r="Q2589" t="s">
        <v>2606</v>
      </c>
      <c r="BI2589" s="1"/>
      <c r="BO2589" s="2"/>
    </row>
    <row r="2590" ht="15" customHeight="1">
      <c r="A2590" t="str">
        <f t="shared" si="200"/>
        <v>2019_12_1268_7</v>
      </c>
      <c r="B2590" t="str">
        <f t="shared" si="201"/>
        <v>2019_12_66592</v>
      </c>
      <c r="C2590" s="1" t="s">
        <v>2240</v>
      </c>
      <c r="D2590">
        <f t="shared" si="202"/>
        <v>2589</v>
      </c>
      <c r="E2590">
        <v>1268</v>
      </c>
      <c r="F2590">
        <f t="shared" si="203"/>
        <v>7</v>
      </c>
      <c r="G2590" s="2" t="str">
        <f t="shared" si="204"/>
        <v>x</v>
      </c>
      <c r="H2590" t="s">
        <v>1521</v>
      </c>
      <c r="I2590">
        <v>66592</v>
      </c>
      <c r="J2590">
        <v>1254</v>
      </c>
      <c r="K2590">
        <v>1258</v>
      </c>
      <c r="L2590" t="s">
        <v>20</v>
      </c>
      <c r="M2590" t="s">
        <v>20</v>
      </c>
      <c r="N2590">
        <v>208</v>
      </c>
      <c r="O2590">
        <v>2350</v>
      </c>
      <c r="P2590">
        <v>12</v>
      </c>
      <c r="Q2590" t="s">
        <v>2607</v>
      </c>
      <c r="BI2590" s="1"/>
      <c r="BO2590" s="2"/>
    </row>
    <row r="2591" ht="15" customHeight="1">
      <c r="A2591" t="str">
        <f t="shared" si="200"/>
        <v>2019_12_1297_1</v>
      </c>
      <c r="B2591" t="str">
        <f t="shared" si="201"/>
        <v>2019_12_62065</v>
      </c>
      <c r="C2591" s="1" t="s">
        <v>2240</v>
      </c>
      <c r="D2591">
        <f t="shared" si="202"/>
        <v>2590</v>
      </c>
      <c r="E2591">
        <v>1297</v>
      </c>
      <c r="F2591">
        <f t="shared" si="203"/>
        <v>1</v>
      </c>
      <c r="G2591" s="2" t="str">
        <f t="shared" si="204"/>
        <v/>
      </c>
      <c r="H2591" t="s">
        <v>1521</v>
      </c>
      <c r="I2591">
        <v>62065</v>
      </c>
      <c r="J2591">
        <v>1283</v>
      </c>
      <c r="K2591">
        <v>1287</v>
      </c>
      <c r="L2591" t="s">
        <v>19</v>
      </c>
      <c r="M2591" t="s">
        <v>40</v>
      </c>
      <c r="N2591">
        <v>132</v>
      </c>
      <c r="O2591">
        <v>2720</v>
      </c>
      <c r="P2591">
        <v>18</v>
      </c>
      <c r="Q2591" t="s">
        <v>2608</v>
      </c>
      <c r="BI2591" s="1"/>
      <c r="BO2591" s="2"/>
    </row>
    <row r="2592" ht="15" customHeight="1">
      <c r="A2592" t="str">
        <f t="shared" si="200"/>
        <v>2019_12_1297_2</v>
      </c>
      <c r="B2592" t="str">
        <f t="shared" si="201"/>
        <v>2019_12_62432</v>
      </c>
      <c r="C2592" s="1" t="s">
        <v>2240</v>
      </c>
      <c r="D2592">
        <f t="shared" si="202"/>
        <v>2591</v>
      </c>
      <c r="E2592">
        <v>1297</v>
      </c>
      <c r="F2592">
        <f t="shared" si="203"/>
        <v>2</v>
      </c>
      <c r="G2592" s="2" t="str">
        <f t="shared" si="204"/>
        <v/>
      </c>
      <c r="H2592" t="s">
        <v>1521</v>
      </c>
      <c r="I2592">
        <v>62432</v>
      </c>
      <c r="J2592">
        <v>1287</v>
      </c>
      <c r="K2592">
        <v>1283</v>
      </c>
      <c r="L2592" t="s">
        <v>31</v>
      </c>
      <c r="M2592" t="s">
        <v>40</v>
      </c>
      <c r="N2592">
        <v>139</v>
      </c>
      <c r="O2592">
        <v>2720</v>
      </c>
      <c r="P2592">
        <v>18</v>
      </c>
      <c r="Q2592" t="s">
        <v>2609</v>
      </c>
      <c r="BI2592" s="1"/>
      <c r="BO2592" s="2"/>
    </row>
    <row r="2593" ht="15" customHeight="1">
      <c r="A2593" t="str">
        <f t="shared" si="200"/>
        <v>2019_12_1297_3</v>
      </c>
      <c r="B2593" t="str">
        <f t="shared" si="201"/>
        <v>2019_12_63381</v>
      </c>
      <c r="C2593" s="1" t="s">
        <v>2240</v>
      </c>
      <c r="D2593">
        <f t="shared" si="202"/>
        <v>2592</v>
      </c>
      <c r="E2593">
        <v>1297</v>
      </c>
      <c r="F2593">
        <f t="shared" si="203"/>
        <v>3</v>
      </c>
      <c r="G2593" s="2" t="str">
        <f t="shared" si="204"/>
        <v/>
      </c>
      <c r="H2593" t="s">
        <v>1521</v>
      </c>
      <c r="I2593">
        <v>63381</v>
      </c>
      <c r="J2593">
        <v>1283</v>
      </c>
      <c r="K2593">
        <v>1287</v>
      </c>
      <c r="L2593" t="s">
        <v>31</v>
      </c>
      <c r="M2593" t="s">
        <v>40</v>
      </c>
      <c r="N2593">
        <v>233</v>
      </c>
      <c r="O2593">
        <v>2720</v>
      </c>
      <c r="P2593">
        <v>18</v>
      </c>
      <c r="Q2593" t="s">
        <v>2610</v>
      </c>
      <c r="BI2593" s="1"/>
      <c r="BO2593" s="2"/>
    </row>
    <row r="2594" ht="15" customHeight="1">
      <c r="A2594" t="str">
        <f t="shared" si="200"/>
        <v>2019_12_1297_4</v>
      </c>
      <c r="B2594" t="str">
        <f t="shared" si="201"/>
        <v>2019_12_64235</v>
      </c>
      <c r="C2594" s="1" t="s">
        <v>2240</v>
      </c>
      <c r="D2594">
        <f t="shared" si="202"/>
        <v>2593</v>
      </c>
      <c r="E2594">
        <v>1297</v>
      </c>
      <c r="F2594">
        <f t="shared" si="203"/>
        <v>4</v>
      </c>
      <c r="G2594" s="2" t="str">
        <f t="shared" si="204"/>
        <v/>
      </c>
      <c r="H2594" t="s">
        <v>1521</v>
      </c>
      <c r="I2594">
        <v>64235</v>
      </c>
      <c r="J2594">
        <v>1283</v>
      </c>
      <c r="K2594">
        <v>1287</v>
      </c>
      <c r="L2594" t="s">
        <v>31</v>
      </c>
      <c r="M2594" t="s">
        <v>40</v>
      </c>
      <c r="N2594">
        <v>76</v>
      </c>
      <c r="O2594">
        <v>2720</v>
      </c>
      <c r="P2594">
        <v>18</v>
      </c>
      <c r="Q2594" t="s">
        <v>2611</v>
      </c>
      <c r="BI2594" s="1"/>
      <c r="BO2594" s="2"/>
    </row>
    <row r="2595" ht="15" customHeight="1">
      <c r="A2595" t="str">
        <f t="shared" si="200"/>
        <v>2019_12_1297_5</v>
      </c>
      <c r="B2595" t="str">
        <f t="shared" si="201"/>
        <v>2019_12_64419</v>
      </c>
      <c r="C2595" s="1" t="s">
        <v>2240</v>
      </c>
      <c r="D2595">
        <f t="shared" si="202"/>
        <v>2594</v>
      </c>
      <c r="E2595">
        <v>1297</v>
      </c>
      <c r="F2595">
        <f t="shared" si="203"/>
        <v>5</v>
      </c>
      <c r="G2595" s="2" t="str">
        <f t="shared" si="204"/>
        <v/>
      </c>
      <c r="H2595" t="s">
        <v>1521</v>
      </c>
      <c r="I2595">
        <v>64419</v>
      </c>
      <c r="J2595">
        <v>1287</v>
      </c>
      <c r="K2595">
        <v>1283</v>
      </c>
      <c r="L2595" t="s">
        <v>31</v>
      </c>
      <c r="M2595" t="s">
        <v>40</v>
      </c>
      <c r="N2595">
        <v>203</v>
      </c>
      <c r="O2595">
        <v>2720</v>
      </c>
      <c r="P2595">
        <v>18</v>
      </c>
      <c r="Q2595" t="s">
        <v>2612</v>
      </c>
      <c r="BI2595" s="1"/>
      <c r="BO2595" s="2"/>
    </row>
    <row r="2596" ht="15" customHeight="1">
      <c r="A2596" t="str">
        <f t="shared" si="200"/>
        <v>2019_12_1297_6</v>
      </c>
      <c r="B2596" t="str">
        <f t="shared" si="201"/>
        <v>2019_12_64511</v>
      </c>
      <c r="C2596" s="1" t="s">
        <v>2240</v>
      </c>
      <c r="D2596">
        <f t="shared" si="202"/>
        <v>2595</v>
      </c>
      <c r="E2596">
        <v>1297</v>
      </c>
      <c r="F2596">
        <f t="shared" si="203"/>
        <v>6</v>
      </c>
      <c r="G2596" s="2" t="str">
        <f t="shared" si="204"/>
        <v/>
      </c>
      <c r="H2596" t="s">
        <v>1521</v>
      </c>
      <c r="I2596">
        <v>64511</v>
      </c>
      <c r="J2596">
        <v>1283</v>
      </c>
      <c r="K2596">
        <v>1287</v>
      </c>
      <c r="L2596" t="s">
        <v>31</v>
      </c>
      <c r="M2596" t="s">
        <v>40</v>
      </c>
      <c r="N2596">
        <v>254</v>
      </c>
      <c r="O2596">
        <v>2720</v>
      </c>
      <c r="P2596">
        <v>18</v>
      </c>
      <c r="Q2596" t="s">
        <v>2613</v>
      </c>
      <c r="BI2596" s="1"/>
      <c r="BO2596" s="2"/>
    </row>
    <row r="2597" ht="15" customHeight="1">
      <c r="A2597" t="str">
        <f t="shared" si="200"/>
        <v>2019_12_1297_7</v>
      </c>
      <c r="B2597" t="str">
        <f t="shared" si="201"/>
        <v>2019_12_64564</v>
      </c>
      <c r="C2597" s="1" t="s">
        <v>2240</v>
      </c>
      <c r="D2597">
        <f t="shared" si="202"/>
        <v>2596</v>
      </c>
      <c r="E2597">
        <v>1297</v>
      </c>
      <c r="F2597">
        <f t="shared" si="203"/>
        <v>7</v>
      </c>
      <c r="G2597" s="2" t="str">
        <f t="shared" si="204"/>
        <v/>
      </c>
      <c r="H2597" t="s">
        <v>1521</v>
      </c>
      <c r="I2597">
        <v>64564</v>
      </c>
      <c r="J2597">
        <v>1287</v>
      </c>
      <c r="K2597">
        <v>1283</v>
      </c>
      <c r="L2597" t="s">
        <v>31</v>
      </c>
      <c r="M2597" t="s">
        <v>40</v>
      </c>
      <c r="N2597">
        <v>213</v>
      </c>
      <c r="O2597">
        <v>2720</v>
      </c>
      <c r="P2597">
        <v>18</v>
      </c>
      <c r="Q2597" t="s">
        <v>2614</v>
      </c>
      <c r="BI2597" s="1"/>
      <c r="BO2597" s="2"/>
    </row>
    <row r="2598" ht="15" customHeight="1">
      <c r="A2598" t="str">
        <f t="shared" si="200"/>
        <v>2019_12_1297_8</v>
      </c>
      <c r="B2598" t="str">
        <f t="shared" si="201"/>
        <v>2019_12_64837</v>
      </c>
      <c r="C2598" s="1" t="s">
        <v>2240</v>
      </c>
      <c r="D2598">
        <f t="shared" si="202"/>
        <v>2597</v>
      </c>
      <c r="E2598">
        <v>1297</v>
      </c>
      <c r="F2598">
        <f t="shared" si="203"/>
        <v>8</v>
      </c>
      <c r="G2598" s="2" t="str">
        <f t="shared" si="204"/>
        <v/>
      </c>
      <c r="H2598" t="s">
        <v>1521</v>
      </c>
      <c r="I2598">
        <v>64837</v>
      </c>
      <c r="J2598">
        <v>1283</v>
      </c>
      <c r="K2598">
        <v>1287</v>
      </c>
      <c r="L2598" t="s">
        <v>31</v>
      </c>
      <c r="M2598" t="s">
        <v>40</v>
      </c>
      <c r="N2598">
        <v>248</v>
      </c>
      <c r="O2598">
        <v>2720</v>
      </c>
      <c r="P2598">
        <v>18</v>
      </c>
      <c r="Q2598" t="s">
        <v>2615</v>
      </c>
      <c r="BI2598" s="1"/>
      <c r="BO2598" s="2"/>
    </row>
    <row r="2599" ht="15" customHeight="1">
      <c r="A2599" t="str">
        <f t="shared" si="200"/>
        <v>2019_12_1297_9</v>
      </c>
      <c r="B2599" t="str">
        <f t="shared" si="201"/>
        <v>2019_12_64855</v>
      </c>
      <c r="C2599" s="1" t="s">
        <v>2240</v>
      </c>
      <c r="D2599">
        <f t="shared" si="202"/>
        <v>2598</v>
      </c>
      <c r="E2599">
        <v>1297</v>
      </c>
      <c r="F2599">
        <f t="shared" si="203"/>
        <v>9</v>
      </c>
      <c r="G2599" s="2" t="str">
        <f t="shared" si="204"/>
        <v/>
      </c>
      <c r="H2599" t="s">
        <v>1521</v>
      </c>
      <c r="I2599">
        <v>64855</v>
      </c>
      <c r="J2599">
        <v>1287</v>
      </c>
      <c r="K2599">
        <v>1283</v>
      </c>
      <c r="L2599" t="s">
        <v>31</v>
      </c>
      <c r="M2599" t="s">
        <v>40</v>
      </c>
      <c r="N2599">
        <v>171</v>
      </c>
      <c r="O2599">
        <v>2720</v>
      </c>
      <c r="P2599">
        <v>18</v>
      </c>
      <c r="Q2599" t="s">
        <v>2616</v>
      </c>
      <c r="BI2599" s="1"/>
      <c r="BO2599" s="2"/>
    </row>
    <row r="2600" ht="15" customHeight="1">
      <c r="A2600" t="str">
        <f t="shared" si="200"/>
        <v>2019_12_1297_10</v>
      </c>
      <c r="B2600" t="str">
        <f t="shared" si="201"/>
        <v>2019_12_66747</v>
      </c>
      <c r="C2600" s="1" t="s">
        <v>2240</v>
      </c>
      <c r="D2600">
        <f t="shared" si="202"/>
        <v>2599</v>
      </c>
      <c r="E2600">
        <v>1297</v>
      </c>
      <c r="F2600">
        <f t="shared" si="203"/>
        <v>10</v>
      </c>
      <c r="G2600" s="2" t="str">
        <f t="shared" si="204"/>
        <v/>
      </c>
      <c r="H2600" t="s">
        <v>1521</v>
      </c>
      <c r="I2600">
        <v>66747</v>
      </c>
      <c r="J2600">
        <v>1283</v>
      </c>
      <c r="K2600">
        <v>1287</v>
      </c>
      <c r="L2600" t="s">
        <v>31</v>
      </c>
      <c r="M2600" t="s">
        <v>40</v>
      </c>
      <c r="N2600">
        <v>235</v>
      </c>
      <c r="O2600">
        <v>2720</v>
      </c>
      <c r="P2600">
        <v>18</v>
      </c>
      <c r="Q2600" t="s">
        <v>2617</v>
      </c>
      <c r="BI2600" s="1"/>
      <c r="BO2600" s="2"/>
    </row>
    <row r="2601" ht="15" customHeight="1">
      <c r="A2601" t="str">
        <f t="shared" si="200"/>
        <v>2019_12_1297_11</v>
      </c>
      <c r="B2601" t="str">
        <f t="shared" si="201"/>
        <v>2019_12_67240</v>
      </c>
      <c r="C2601" s="1" t="s">
        <v>2240</v>
      </c>
      <c r="D2601">
        <f t="shared" si="202"/>
        <v>2600</v>
      </c>
      <c r="E2601">
        <v>1297</v>
      </c>
      <c r="F2601">
        <f t="shared" si="203"/>
        <v>11</v>
      </c>
      <c r="G2601" s="2" t="str">
        <f t="shared" si="204"/>
        <v/>
      </c>
      <c r="H2601" t="s">
        <v>1521</v>
      </c>
      <c r="I2601">
        <v>67240</v>
      </c>
      <c r="J2601">
        <v>1287</v>
      </c>
      <c r="K2601">
        <v>1283</v>
      </c>
      <c r="L2601" t="s">
        <v>31</v>
      </c>
      <c r="M2601" t="s">
        <v>40</v>
      </c>
      <c r="N2601">
        <v>118</v>
      </c>
      <c r="O2601">
        <v>2720</v>
      </c>
      <c r="P2601">
        <v>18</v>
      </c>
      <c r="Q2601" t="s">
        <v>2618</v>
      </c>
      <c r="BI2601" s="1"/>
      <c r="BO2601" s="2"/>
    </row>
    <row r="2602" ht="15" customHeight="1">
      <c r="A2602" t="str">
        <f t="shared" si="200"/>
        <v>2019_12_1297_12</v>
      </c>
      <c r="B2602" t="str">
        <f t="shared" si="201"/>
        <v>2019_12_67893</v>
      </c>
      <c r="C2602" s="1" t="s">
        <v>2240</v>
      </c>
      <c r="D2602">
        <f t="shared" si="202"/>
        <v>2601</v>
      </c>
      <c r="E2602">
        <v>1297</v>
      </c>
      <c r="F2602">
        <f t="shared" si="203"/>
        <v>12</v>
      </c>
      <c r="G2602" s="2" t="str">
        <f t="shared" si="204"/>
        <v/>
      </c>
      <c r="H2602" t="s">
        <v>1521</v>
      </c>
      <c r="I2602">
        <v>67893</v>
      </c>
      <c r="J2602">
        <v>1283</v>
      </c>
      <c r="K2602">
        <v>1287</v>
      </c>
      <c r="L2602" t="s">
        <v>31</v>
      </c>
      <c r="M2602" t="s">
        <v>40</v>
      </c>
      <c r="N2602">
        <v>213</v>
      </c>
      <c r="O2602">
        <v>2720</v>
      </c>
      <c r="P2602">
        <v>18</v>
      </c>
      <c r="Q2602" t="s">
        <v>2619</v>
      </c>
      <c r="BI2602" s="1"/>
      <c r="BO2602" s="2"/>
    </row>
    <row r="2603" ht="15" customHeight="1">
      <c r="A2603" t="str">
        <f t="shared" si="200"/>
        <v>2019_12_1297_13</v>
      </c>
      <c r="B2603" t="str">
        <f t="shared" si="201"/>
        <v>2019_12_67976</v>
      </c>
      <c r="C2603" s="1" t="s">
        <v>2240</v>
      </c>
      <c r="D2603">
        <f t="shared" si="202"/>
        <v>2602</v>
      </c>
      <c r="E2603">
        <v>1297</v>
      </c>
      <c r="F2603">
        <f t="shared" si="203"/>
        <v>13</v>
      </c>
      <c r="G2603" s="2" t="str">
        <f t="shared" si="204"/>
        <v/>
      </c>
      <c r="H2603" t="s">
        <v>1521</v>
      </c>
      <c r="I2603">
        <v>67976</v>
      </c>
      <c r="J2603">
        <v>1287</v>
      </c>
      <c r="K2603">
        <v>1283</v>
      </c>
      <c r="L2603" t="s">
        <v>31</v>
      </c>
      <c r="M2603" t="s">
        <v>40</v>
      </c>
      <c r="N2603">
        <v>98</v>
      </c>
      <c r="O2603">
        <v>2720</v>
      </c>
      <c r="P2603">
        <v>18</v>
      </c>
      <c r="Q2603" t="s">
        <v>2620</v>
      </c>
      <c r="BI2603" s="1"/>
      <c r="BO2603" s="2"/>
    </row>
    <row r="2604" ht="15" customHeight="1">
      <c r="A2604" t="str">
        <f t="shared" si="200"/>
        <v>2019_12_1297_14</v>
      </c>
      <c r="B2604" t="str">
        <f t="shared" si="201"/>
        <v>2019_12_68169</v>
      </c>
      <c r="C2604" s="1" t="s">
        <v>2240</v>
      </c>
      <c r="D2604">
        <f t="shared" si="202"/>
        <v>2603</v>
      </c>
      <c r="E2604">
        <v>1297</v>
      </c>
      <c r="F2604">
        <f t="shared" si="203"/>
        <v>14</v>
      </c>
      <c r="G2604" s="2" t="str">
        <f t="shared" si="204"/>
        <v>x</v>
      </c>
      <c r="H2604" t="s">
        <v>1521</v>
      </c>
      <c r="I2604">
        <v>68169</v>
      </c>
      <c r="J2604">
        <v>1283</v>
      </c>
      <c r="K2604">
        <v>1287</v>
      </c>
      <c r="L2604" t="s">
        <v>40</v>
      </c>
      <c r="M2604" t="s">
        <v>40</v>
      </c>
      <c r="N2604">
        <v>20</v>
      </c>
      <c r="O2604">
        <v>2720</v>
      </c>
      <c r="P2604">
        <v>18</v>
      </c>
      <c r="Q2604" t="s">
        <v>2621</v>
      </c>
      <c r="BI2604" s="1"/>
      <c r="BO2604" s="2"/>
    </row>
    <row r="2605" ht="15" customHeight="1">
      <c r="A2605" t="str">
        <f t="shared" si="200"/>
        <v>2019_12_1326_1</v>
      </c>
      <c r="B2605" t="str">
        <f t="shared" si="201"/>
        <v>2019_12_62074</v>
      </c>
      <c r="C2605" s="1" t="s">
        <v>2240</v>
      </c>
      <c r="D2605">
        <f t="shared" si="202"/>
        <v>2604</v>
      </c>
      <c r="E2605">
        <v>1326</v>
      </c>
      <c r="F2605">
        <f t="shared" si="203"/>
        <v>1</v>
      </c>
      <c r="G2605" s="2" t="str">
        <f t="shared" si="204"/>
        <v/>
      </c>
      <c r="H2605" t="s">
        <v>1521</v>
      </c>
      <c r="I2605">
        <v>62074</v>
      </c>
      <c r="J2605">
        <v>1312</v>
      </c>
      <c r="K2605">
        <v>1316</v>
      </c>
      <c r="L2605" t="s">
        <v>158</v>
      </c>
      <c r="M2605" t="s">
        <v>40</v>
      </c>
      <c r="N2605">
        <v>715</v>
      </c>
      <c r="O2605">
        <v>2862</v>
      </c>
      <c r="P2605">
        <v>15</v>
      </c>
      <c r="Q2605" t="s">
        <v>2622</v>
      </c>
      <c r="BI2605" s="1"/>
      <c r="BO2605" s="2"/>
    </row>
    <row r="2606" ht="15" customHeight="1">
      <c r="A2606" t="str">
        <f t="shared" si="200"/>
        <v>2019_12_1326_2</v>
      </c>
      <c r="B2606" t="str">
        <f t="shared" si="201"/>
        <v>2019_12_62126</v>
      </c>
      <c r="C2606" s="1" t="s">
        <v>2240</v>
      </c>
      <c r="D2606">
        <f t="shared" si="202"/>
        <v>2605</v>
      </c>
      <c r="E2606">
        <v>1326</v>
      </c>
      <c r="F2606">
        <f t="shared" si="203"/>
        <v>2</v>
      </c>
      <c r="G2606" s="2" t="str">
        <f t="shared" si="204"/>
        <v/>
      </c>
      <c r="H2606" t="s">
        <v>1521</v>
      </c>
      <c r="I2606">
        <v>62126</v>
      </c>
      <c r="J2606">
        <v>1316</v>
      </c>
      <c r="K2606">
        <v>1312</v>
      </c>
      <c r="L2606" t="s">
        <v>31</v>
      </c>
      <c r="M2606" t="s">
        <v>40</v>
      </c>
      <c r="N2606">
        <v>33</v>
      </c>
      <c r="O2606">
        <v>2862</v>
      </c>
      <c r="P2606">
        <v>15</v>
      </c>
      <c r="Q2606" t="s">
        <v>2623</v>
      </c>
      <c r="BI2606" s="1"/>
      <c r="BO2606" s="2"/>
    </row>
    <row r="2607" ht="15" customHeight="1">
      <c r="A2607" t="str">
        <f t="shared" si="200"/>
        <v>2019_12_1326_3</v>
      </c>
      <c r="B2607" t="str">
        <f t="shared" si="201"/>
        <v>2019_12_64070</v>
      </c>
      <c r="C2607" s="1" t="s">
        <v>2240</v>
      </c>
      <c r="D2607">
        <f t="shared" si="202"/>
        <v>2606</v>
      </c>
      <c r="E2607">
        <v>1326</v>
      </c>
      <c r="F2607">
        <f t="shared" si="203"/>
        <v>3</v>
      </c>
      <c r="G2607" s="2" t="str">
        <f t="shared" si="204"/>
        <v/>
      </c>
      <c r="H2607" t="s">
        <v>1521</v>
      </c>
      <c r="I2607">
        <v>64070</v>
      </c>
      <c r="J2607">
        <v>1312</v>
      </c>
      <c r="K2607">
        <v>1316</v>
      </c>
      <c r="L2607" t="s">
        <v>31</v>
      </c>
      <c r="M2607" t="s">
        <v>40</v>
      </c>
      <c r="N2607">
        <v>445</v>
      </c>
      <c r="O2607">
        <v>2862</v>
      </c>
      <c r="P2607">
        <v>15</v>
      </c>
      <c r="Q2607" t="s">
        <v>2624</v>
      </c>
      <c r="BI2607" s="1"/>
      <c r="BO2607" s="2"/>
    </row>
    <row r="2608" ht="15" customHeight="1">
      <c r="A2608" t="str">
        <f t="shared" si="200"/>
        <v>2019_12_1326_4</v>
      </c>
      <c r="B2608" t="str">
        <f t="shared" si="201"/>
        <v>2019_12_65371</v>
      </c>
      <c r="C2608" s="1" t="s">
        <v>2240</v>
      </c>
      <c r="D2608">
        <f t="shared" si="202"/>
        <v>2607</v>
      </c>
      <c r="E2608">
        <v>1326</v>
      </c>
      <c r="F2608">
        <f t="shared" si="203"/>
        <v>4</v>
      </c>
      <c r="G2608" s="2" t="str">
        <f t="shared" si="204"/>
        <v/>
      </c>
      <c r="H2608" t="s">
        <v>1521</v>
      </c>
      <c r="I2608">
        <v>65371</v>
      </c>
      <c r="J2608">
        <v>1316</v>
      </c>
      <c r="K2608">
        <v>1312</v>
      </c>
      <c r="L2608" t="s">
        <v>31</v>
      </c>
      <c r="M2608" t="s">
        <v>40</v>
      </c>
      <c r="N2608">
        <v>91</v>
      </c>
      <c r="O2608">
        <v>2862</v>
      </c>
      <c r="P2608">
        <v>15</v>
      </c>
      <c r="Q2608" t="s">
        <v>2625</v>
      </c>
      <c r="BI2608" s="1"/>
      <c r="BO2608" s="2"/>
    </row>
    <row r="2609" ht="15" customHeight="1">
      <c r="A2609" t="str">
        <f t="shared" si="200"/>
        <v>2019_12_1326_5</v>
      </c>
      <c r="B2609" t="str">
        <f t="shared" si="201"/>
        <v>2019_12_65737</v>
      </c>
      <c r="C2609" s="1" t="s">
        <v>2240</v>
      </c>
      <c r="D2609">
        <f t="shared" si="202"/>
        <v>2608</v>
      </c>
      <c r="E2609">
        <v>1326</v>
      </c>
      <c r="F2609">
        <f t="shared" si="203"/>
        <v>5</v>
      </c>
      <c r="G2609" s="2" t="str">
        <f t="shared" si="204"/>
        <v/>
      </c>
      <c r="H2609" t="s">
        <v>1521</v>
      </c>
      <c r="I2609">
        <v>65737</v>
      </c>
      <c r="J2609">
        <v>1312</v>
      </c>
      <c r="K2609">
        <v>1316</v>
      </c>
      <c r="L2609" t="s">
        <v>31</v>
      </c>
      <c r="M2609" t="s">
        <v>40</v>
      </c>
      <c r="N2609">
        <v>386</v>
      </c>
      <c r="O2609">
        <v>2862</v>
      </c>
      <c r="P2609">
        <v>15</v>
      </c>
      <c r="Q2609" t="s">
        <v>2626</v>
      </c>
      <c r="BI2609" s="1"/>
      <c r="BO2609" s="2"/>
    </row>
    <row r="2610" ht="15" customHeight="1">
      <c r="A2610" t="str">
        <f t="shared" si="200"/>
        <v>2019_12_1326_6</v>
      </c>
      <c r="B2610" t="str">
        <f t="shared" si="201"/>
        <v>2019_12_66249</v>
      </c>
      <c r="C2610" s="1" t="s">
        <v>2240</v>
      </c>
      <c r="D2610">
        <f t="shared" si="202"/>
        <v>2609</v>
      </c>
      <c r="E2610">
        <v>1326</v>
      </c>
      <c r="F2610">
        <f t="shared" si="203"/>
        <v>6</v>
      </c>
      <c r="G2610" s="2" t="str">
        <f t="shared" si="204"/>
        <v/>
      </c>
      <c r="H2610" t="s">
        <v>1521</v>
      </c>
      <c r="I2610">
        <v>66249</v>
      </c>
      <c r="J2610">
        <v>1316</v>
      </c>
      <c r="K2610">
        <v>1312</v>
      </c>
      <c r="L2610" t="s">
        <v>31</v>
      </c>
      <c r="M2610" t="s">
        <v>40</v>
      </c>
      <c r="N2610">
        <v>53</v>
      </c>
      <c r="O2610">
        <v>2862</v>
      </c>
      <c r="P2610">
        <v>15</v>
      </c>
      <c r="Q2610" t="s">
        <v>2627</v>
      </c>
      <c r="BI2610" s="1"/>
      <c r="BO2610" s="2"/>
    </row>
    <row r="2611" ht="15" customHeight="1">
      <c r="A2611" t="str">
        <f t="shared" si="200"/>
        <v>2019_12_1326_7</v>
      </c>
      <c r="B2611" t="str">
        <f t="shared" si="201"/>
        <v>2019_12_66276</v>
      </c>
      <c r="C2611" s="1" t="s">
        <v>2240</v>
      </c>
      <c r="D2611">
        <f t="shared" si="202"/>
        <v>2610</v>
      </c>
      <c r="E2611">
        <v>1326</v>
      </c>
      <c r="F2611">
        <f t="shared" si="203"/>
        <v>7</v>
      </c>
      <c r="G2611" s="2" t="str">
        <f t="shared" si="204"/>
        <v/>
      </c>
      <c r="H2611" t="s">
        <v>1521</v>
      </c>
      <c r="I2611">
        <v>66276</v>
      </c>
      <c r="J2611">
        <v>1312</v>
      </c>
      <c r="K2611">
        <v>1316</v>
      </c>
      <c r="L2611" t="s">
        <v>31</v>
      </c>
      <c r="M2611" t="s">
        <v>40</v>
      </c>
      <c r="N2611">
        <v>431</v>
      </c>
      <c r="O2611">
        <v>2862</v>
      </c>
      <c r="P2611">
        <v>15</v>
      </c>
      <c r="Q2611" t="s">
        <v>2628</v>
      </c>
      <c r="BI2611" s="1"/>
      <c r="BO2611" s="2"/>
    </row>
    <row r="2612" ht="15" customHeight="1">
      <c r="A2612" t="str">
        <f t="shared" si="200"/>
        <v>2019_12_1326_8</v>
      </c>
      <c r="B2612" t="str">
        <f t="shared" si="201"/>
        <v>2019_12_66333</v>
      </c>
      <c r="C2612" s="1" t="s">
        <v>2240</v>
      </c>
      <c r="D2612">
        <f t="shared" si="202"/>
        <v>2611</v>
      </c>
      <c r="E2612">
        <v>1326</v>
      </c>
      <c r="F2612">
        <f t="shared" si="203"/>
        <v>8</v>
      </c>
      <c r="G2612" s="2" t="str">
        <f t="shared" si="204"/>
        <v/>
      </c>
      <c r="H2612" t="s">
        <v>1521</v>
      </c>
      <c r="I2612">
        <v>66333</v>
      </c>
      <c r="J2612">
        <v>1316</v>
      </c>
      <c r="K2612">
        <v>1312</v>
      </c>
      <c r="L2612" t="s">
        <v>31</v>
      </c>
      <c r="M2612" t="s">
        <v>40</v>
      </c>
      <c r="N2612">
        <v>24</v>
      </c>
      <c r="O2612">
        <v>2862</v>
      </c>
      <c r="P2612">
        <v>15</v>
      </c>
      <c r="Q2612" t="s">
        <v>2629</v>
      </c>
      <c r="BI2612" s="1"/>
      <c r="BO2612" s="2"/>
    </row>
    <row r="2613" ht="15" customHeight="1">
      <c r="A2613" t="str">
        <f t="shared" si="200"/>
        <v>2019_12_1326_9</v>
      </c>
      <c r="B2613" t="str">
        <f t="shared" si="201"/>
        <v>2019_12_66347</v>
      </c>
      <c r="C2613" s="1" t="s">
        <v>2240</v>
      </c>
      <c r="D2613">
        <f t="shared" si="202"/>
        <v>2612</v>
      </c>
      <c r="E2613">
        <v>1326</v>
      </c>
      <c r="F2613">
        <f t="shared" si="203"/>
        <v>9</v>
      </c>
      <c r="G2613" s="2" t="str">
        <f t="shared" si="204"/>
        <v/>
      </c>
      <c r="H2613" t="s">
        <v>1521</v>
      </c>
      <c r="I2613">
        <v>66347</v>
      </c>
      <c r="J2613">
        <v>1312</v>
      </c>
      <c r="K2613">
        <v>1316</v>
      </c>
      <c r="L2613" t="s">
        <v>31</v>
      </c>
      <c r="M2613" t="s">
        <v>40</v>
      </c>
      <c r="N2613">
        <v>230</v>
      </c>
      <c r="O2613">
        <v>2862</v>
      </c>
      <c r="P2613">
        <v>15</v>
      </c>
      <c r="Q2613" t="s">
        <v>2630</v>
      </c>
      <c r="BI2613" s="1"/>
      <c r="BO2613" s="2"/>
    </row>
    <row r="2614" ht="15" customHeight="1">
      <c r="A2614" t="str">
        <f t="shared" si="200"/>
        <v>2019_12_1326_10</v>
      </c>
      <c r="B2614" t="str">
        <f t="shared" si="201"/>
        <v>2019_12_66650</v>
      </c>
      <c r="C2614" s="1" t="s">
        <v>2240</v>
      </c>
      <c r="D2614">
        <f t="shared" si="202"/>
        <v>2613</v>
      </c>
      <c r="E2614">
        <v>1326</v>
      </c>
      <c r="F2614">
        <f t="shared" si="203"/>
        <v>10</v>
      </c>
      <c r="G2614" s="2" t="str">
        <f t="shared" si="204"/>
        <v/>
      </c>
      <c r="H2614" t="s">
        <v>1521</v>
      </c>
      <c r="I2614">
        <v>66650</v>
      </c>
      <c r="J2614">
        <v>1316</v>
      </c>
      <c r="K2614">
        <v>1312</v>
      </c>
      <c r="L2614" t="s">
        <v>31</v>
      </c>
      <c r="M2614" t="s">
        <v>40</v>
      </c>
      <c r="N2614">
        <v>27</v>
      </c>
      <c r="O2614">
        <v>2862</v>
      </c>
      <c r="P2614">
        <v>15</v>
      </c>
      <c r="Q2614" t="s">
        <v>2631</v>
      </c>
      <c r="BI2614" s="1"/>
      <c r="BO2614" s="2"/>
    </row>
    <row r="2615" ht="15" customHeight="1">
      <c r="A2615" t="str">
        <f t="shared" si="200"/>
        <v>2019_12_1326_11</v>
      </c>
      <c r="B2615" t="str">
        <f t="shared" si="201"/>
        <v>2019_12_66662</v>
      </c>
      <c r="C2615" s="1" t="s">
        <v>2240</v>
      </c>
      <c r="D2615">
        <f t="shared" si="202"/>
        <v>2614</v>
      </c>
      <c r="E2615">
        <v>1326</v>
      </c>
      <c r="F2615">
        <f t="shared" si="203"/>
        <v>11</v>
      </c>
      <c r="G2615" s="2" t="str">
        <f t="shared" si="204"/>
        <v/>
      </c>
      <c r="H2615" t="s">
        <v>1521</v>
      </c>
      <c r="I2615">
        <v>66662</v>
      </c>
      <c r="J2615">
        <v>1312</v>
      </c>
      <c r="K2615">
        <v>1316</v>
      </c>
      <c r="L2615" t="s">
        <v>31</v>
      </c>
      <c r="M2615" t="s">
        <v>40</v>
      </c>
      <c r="N2615">
        <v>273</v>
      </c>
      <c r="O2615">
        <v>2862</v>
      </c>
      <c r="P2615">
        <v>15</v>
      </c>
      <c r="Q2615" t="s">
        <v>2632</v>
      </c>
      <c r="BI2615" s="1"/>
      <c r="BO2615" s="2"/>
    </row>
    <row r="2616" ht="15" customHeight="1">
      <c r="A2616" t="str">
        <f t="shared" si="200"/>
        <v>2019_12_1326_12</v>
      </c>
      <c r="B2616" t="str">
        <f t="shared" si="201"/>
        <v>2019_12_66696</v>
      </c>
      <c r="C2616" s="1" t="s">
        <v>2240</v>
      </c>
      <c r="D2616">
        <f t="shared" si="202"/>
        <v>2615</v>
      </c>
      <c r="E2616">
        <v>1326</v>
      </c>
      <c r="F2616">
        <f t="shared" si="203"/>
        <v>12</v>
      </c>
      <c r="G2616" s="2" t="str">
        <f t="shared" si="204"/>
        <v>x</v>
      </c>
      <c r="H2616" t="s">
        <v>1521</v>
      </c>
      <c r="I2616">
        <v>66696</v>
      </c>
      <c r="J2616">
        <v>1316</v>
      </c>
      <c r="K2616">
        <v>1312</v>
      </c>
      <c r="L2616" t="s">
        <v>40</v>
      </c>
      <c r="M2616" t="s">
        <v>40</v>
      </c>
      <c r="N2616">
        <v>1</v>
      </c>
      <c r="O2616">
        <v>2862</v>
      </c>
      <c r="P2616">
        <v>15</v>
      </c>
      <c r="Q2616" t="s">
        <v>2633</v>
      </c>
      <c r="BI2616" s="1"/>
      <c r="BO2616" s="2"/>
    </row>
    <row r="2617" ht="15" customHeight="1">
      <c r="A2617" t="str">
        <f t="shared" si="200"/>
        <v>2019_12_1355_1</v>
      </c>
      <c r="B2617" t="str">
        <f t="shared" si="201"/>
        <v>2019_12_62889</v>
      </c>
      <c r="C2617" s="1" t="s">
        <v>2240</v>
      </c>
      <c r="D2617">
        <f t="shared" si="202"/>
        <v>2616</v>
      </c>
      <c r="E2617">
        <v>1355</v>
      </c>
      <c r="F2617">
        <f t="shared" si="203"/>
        <v>1</v>
      </c>
      <c r="G2617" s="2" t="str">
        <f t="shared" si="204"/>
        <v/>
      </c>
      <c r="H2617" t="s">
        <v>1521</v>
      </c>
      <c r="I2617">
        <v>62889</v>
      </c>
      <c r="J2617">
        <v>1341</v>
      </c>
      <c r="K2617">
        <v>1345</v>
      </c>
      <c r="L2617" t="s">
        <v>19</v>
      </c>
      <c r="M2617" t="s">
        <v>20</v>
      </c>
      <c r="N2617">
        <v>378</v>
      </c>
      <c r="O2617">
        <v>2203</v>
      </c>
      <c r="P2617">
        <v>13</v>
      </c>
      <c r="Q2617" t="s">
        <v>2634</v>
      </c>
      <c r="BI2617" s="1"/>
      <c r="BO2617" s="2"/>
    </row>
    <row r="2618" ht="15" customHeight="1">
      <c r="A2618" t="str">
        <f t="shared" si="200"/>
        <v>2019_12_1355_2</v>
      </c>
      <c r="B2618" t="str">
        <f t="shared" si="201"/>
        <v>2019_12_64373</v>
      </c>
      <c r="C2618" s="1" t="s">
        <v>2240</v>
      </c>
      <c r="D2618">
        <f t="shared" si="202"/>
        <v>2617</v>
      </c>
      <c r="E2618">
        <v>1355</v>
      </c>
      <c r="F2618">
        <f t="shared" si="203"/>
        <v>2</v>
      </c>
      <c r="G2618" s="2" t="str">
        <f t="shared" si="204"/>
        <v/>
      </c>
      <c r="H2618" t="s">
        <v>1521</v>
      </c>
      <c r="I2618">
        <v>64373</v>
      </c>
      <c r="J2618">
        <v>1345</v>
      </c>
      <c r="K2618">
        <v>1341</v>
      </c>
      <c r="L2618" t="s">
        <v>31</v>
      </c>
      <c r="M2618" t="s">
        <v>20</v>
      </c>
      <c r="N2618">
        <v>348</v>
      </c>
      <c r="O2618">
        <v>2203</v>
      </c>
      <c r="P2618">
        <v>13</v>
      </c>
      <c r="Q2618" t="s">
        <v>2635</v>
      </c>
      <c r="BI2618" s="1"/>
      <c r="BO2618" s="2"/>
    </row>
    <row r="2619" ht="15" customHeight="1">
      <c r="A2619" t="str">
        <f t="shared" si="200"/>
        <v>2019_12_1355_3</v>
      </c>
      <c r="B2619" t="str">
        <f t="shared" si="201"/>
        <v>2019_12_65695</v>
      </c>
      <c r="C2619" s="1" t="s">
        <v>2240</v>
      </c>
      <c r="D2619">
        <f t="shared" si="202"/>
        <v>2618</v>
      </c>
      <c r="E2619">
        <v>1355</v>
      </c>
      <c r="F2619">
        <f t="shared" si="203"/>
        <v>3</v>
      </c>
      <c r="G2619" s="2" t="str">
        <f t="shared" si="204"/>
        <v/>
      </c>
      <c r="H2619" t="s">
        <v>1521</v>
      </c>
      <c r="I2619">
        <v>65695</v>
      </c>
      <c r="J2619">
        <v>1341</v>
      </c>
      <c r="K2619">
        <v>1345</v>
      </c>
      <c r="L2619" t="s">
        <v>31</v>
      </c>
      <c r="M2619" t="s">
        <v>20</v>
      </c>
      <c r="N2619">
        <v>357</v>
      </c>
      <c r="O2619">
        <v>2203</v>
      </c>
      <c r="P2619">
        <v>13</v>
      </c>
      <c r="Q2619" t="s">
        <v>2636</v>
      </c>
      <c r="BI2619" s="1"/>
      <c r="BO2619" s="2"/>
    </row>
    <row r="2620" ht="15" customHeight="1">
      <c r="A2620" t="str">
        <f t="shared" si="200"/>
        <v>2019_12_1355_4</v>
      </c>
      <c r="B2620" t="str">
        <f t="shared" si="201"/>
        <v>2019_12_65714</v>
      </c>
      <c r="C2620" s="1" t="s">
        <v>2240</v>
      </c>
      <c r="D2620">
        <f t="shared" si="202"/>
        <v>2619</v>
      </c>
      <c r="E2620">
        <v>1355</v>
      </c>
      <c r="F2620">
        <f t="shared" si="203"/>
        <v>4</v>
      </c>
      <c r="G2620" s="2" t="str">
        <f t="shared" si="204"/>
        <v/>
      </c>
      <c r="H2620" t="s">
        <v>1521</v>
      </c>
      <c r="I2620">
        <v>65714</v>
      </c>
      <c r="J2620">
        <v>1345</v>
      </c>
      <c r="K2620">
        <v>1341</v>
      </c>
      <c r="L2620" t="s">
        <v>31</v>
      </c>
      <c r="M2620" t="s">
        <v>20</v>
      </c>
      <c r="N2620">
        <v>298</v>
      </c>
      <c r="O2620">
        <v>2203</v>
      </c>
      <c r="P2620">
        <v>13</v>
      </c>
      <c r="Q2620" t="s">
        <v>2637</v>
      </c>
      <c r="BI2620" s="1"/>
      <c r="BO2620" s="2"/>
    </row>
    <row r="2621" ht="15" customHeight="1">
      <c r="A2621" t="str">
        <f t="shared" si="200"/>
        <v>2019_12_1355_5</v>
      </c>
      <c r="B2621" t="str">
        <f t="shared" si="201"/>
        <v>2019_12_65798</v>
      </c>
      <c r="C2621" s="1" t="s">
        <v>2240</v>
      </c>
      <c r="D2621">
        <f t="shared" si="202"/>
        <v>2620</v>
      </c>
      <c r="E2621">
        <v>1355</v>
      </c>
      <c r="F2621">
        <f t="shared" si="203"/>
        <v>5</v>
      </c>
      <c r="G2621" s="2" t="str">
        <f t="shared" si="204"/>
        <v/>
      </c>
      <c r="H2621" t="s">
        <v>1521</v>
      </c>
      <c r="I2621">
        <v>65798</v>
      </c>
      <c r="J2621">
        <v>1341</v>
      </c>
      <c r="K2621">
        <v>1345</v>
      </c>
      <c r="L2621" t="s">
        <v>31</v>
      </c>
      <c r="M2621" t="s">
        <v>20</v>
      </c>
      <c r="N2621">
        <v>143</v>
      </c>
      <c r="O2621">
        <v>2203</v>
      </c>
      <c r="P2621">
        <v>13</v>
      </c>
      <c r="Q2621" t="s">
        <v>2638</v>
      </c>
      <c r="BI2621" s="1"/>
      <c r="BO2621" s="2"/>
    </row>
    <row r="2622" ht="15" customHeight="1">
      <c r="A2622" t="str">
        <f t="shared" si="200"/>
        <v>2019_12_1355_6</v>
      </c>
      <c r="B2622" t="str">
        <f t="shared" si="201"/>
        <v>2019_12_65849</v>
      </c>
      <c r="C2622" s="1" t="s">
        <v>2240</v>
      </c>
      <c r="D2622">
        <f t="shared" si="202"/>
        <v>2621</v>
      </c>
      <c r="E2622">
        <v>1355</v>
      </c>
      <c r="F2622">
        <f t="shared" si="203"/>
        <v>6</v>
      </c>
      <c r="G2622" s="2" t="str">
        <f t="shared" si="204"/>
        <v/>
      </c>
      <c r="H2622" t="s">
        <v>1521</v>
      </c>
      <c r="I2622">
        <v>65849</v>
      </c>
      <c r="J2622">
        <v>1345</v>
      </c>
      <c r="K2622">
        <v>1341</v>
      </c>
      <c r="L2622" t="s">
        <v>31</v>
      </c>
      <c r="M2622" t="s">
        <v>20</v>
      </c>
      <c r="N2622">
        <v>111</v>
      </c>
      <c r="O2622">
        <v>2203</v>
      </c>
      <c r="P2622">
        <v>13</v>
      </c>
      <c r="Q2622" t="s">
        <v>2639</v>
      </c>
      <c r="BI2622" s="1"/>
      <c r="BO2622" s="2"/>
    </row>
    <row r="2623" ht="15" customHeight="1">
      <c r="A2623" t="str">
        <f t="shared" si="200"/>
        <v>2019_12_1355_7</v>
      </c>
      <c r="B2623" t="str">
        <f t="shared" si="201"/>
        <v>2019_12_66121</v>
      </c>
      <c r="C2623" s="1" t="s">
        <v>2240</v>
      </c>
      <c r="D2623">
        <f t="shared" si="202"/>
        <v>2622</v>
      </c>
      <c r="E2623">
        <v>1355</v>
      </c>
      <c r="F2623">
        <f t="shared" si="203"/>
        <v>7</v>
      </c>
      <c r="G2623" s="2" t="str">
        <f t="shared" si="204"/>
        <v/>
      </c>
      <c r="H2623" t="s">
        <v>1521</v>
      </c>
      <c r="I2623">
        <v>66121</v>
      </c>
      <c r="J2623">
        <v>1341</v>
      </c>
      <c r="K2623">
        <v>1345</v>
      </c>
      <c r="L2623" t="s">
        <v>31</v>
      </c>
      <c r="M2623" t="s">
        <v>20</v>
      </c>
      <c r="N2623">
        <v>146</v>
      </c>
      <c r="O2623">
        <v>2203</v>
      </c>
      <c r="P2623">
        <v>13</v>
      </c>
      <c r="Q2623" t="s">
        <v>2640</v>
      </c>
      <c r="BI2623" s="1"/>
      <c r="BO2623" s="2"/>
    </row>
    <row r="2624" ht="15" customHeight="1">
      <c r="A2624" t="str">
        <f t="shared" si="200"/>
        <v>2019_12_1355_8</v>
      </c>
      <c r="B2624" t="str">
        <f t="shared" si="201"/>
        <v>2019_12_66151</v>
      </c>
      <c r="C2624" s="1" t="s">
        <v>2240</v>
      </c>
      <c r="D2624">
        <f t="shared" si="202"/>
        <v>2623</v>
      </c>
      <c r="E2624">
        <v>1355</v>
      </c>
      <c r="F2624">
        <f t="shared" si="203"/>
        <v>8</v>
      </c>
      <c r="G2624" s="2" t="str">
        <f t="shared" si="204"/>
        <v/>
      </c>
      <c r="H2624" t="s">
        <v>1521</v>
      </c>
      <c r="I2624">
        <v>66151</v>
      </c>
      <c r="J2624">
        <v>1345</v>
      </c>
      <c r="K2624">
        <v>1341</v>
      </c>
      <c r="L2624" t="s">
        <v>31</v>
      </c>
      <c r="M2624" t="s">
        <v>20</v>
      </c>
      <c r="N2624">
        <v>65</v>
      </c>
      <c r="O2624">
        <v>2203</v>
      </c>
      <c r="P2624">
        <v>13</v>
      </c>
      <c r="Q2624" t="s">
        <v>2641</v>
      </c>
      <c r="BI2624" s="1"/>
      <c r="BO2624" s="2"/>
    </row>
    <row r="2625" ht="15" customHeight="1">
      <c r="A2625" t="str">
        <f t="shared" si="200"/>
        <v>2019_12_1355_9</v>
      </c>
      <c r="B2625" t="str">
        <f t="shared" si="201"/>
        <v>2019_12_66174</v>
      </c>
      <c r="C2625" s="1" t="s">
        <v>2240</v>
      </c>
      <c r="D2625">
        <f t="shared" si="202"/>
        <v>2624</v>
      </c>
      <c r="E2625">
        <v>1355</v>
      </c>
      <c r="F2625">
        <f t="shared" si="203"/>
        <v>9</v>
      </c>
      <c r="G2625" s="2" t="str">
        <f t="shared" si="204"/>
        <v/>
      </c>
      <c r="H2625" t="s">
        <v>1521</v>
      </c>
      <c r="I2625">
        <v>66174</v>
      </c>
      <c r="J2625">
        <v>1341</v>
      </c>
      <c r="K2625">
        <v>1345</v>
      </c>
      <c r="L2625" t="s">
        <v>31</v>
      </c>
      <c r="M2625" t="s">
        <v>20</v>
      </c>
      <c r="N2625">
        <v>80</v>
      </c>
      <c r="O2625">
        <v>2203</v>
      </c>
      <c r="P2625">
        <v>13</v>
      </c>
      <c r="Q2625" t="s">
        <v>2642</v>
      </c>
      <c r="BI2625" s="1"/>
      <c r="BO2625" s="2"/>
    </row>
    <row r="2626" ht="15" customHeight="1">
      <c r="A2626" t="str">
        <f t="shared" ref="A2626:A2689" si="205">CONCATENATE($C2626,"_",$E2626,"_",$F2626)</f>
        <v>2019_12_1355_10</v>
      </c>
      <c r="B2626" t="str">
        <f t="shared" ref="B2626:B2689" si="206">CONCATENATE($C2626,"_",$I2626)</f>
        <v>2019_12_66354</v>
      </c>
      <c r="C2626" s="1" t="s">
        <v>2240</v>
      </c>
      <c r="D2626">
        <f t="shared" ref="D2626:D2689" si="207">IF(ISNUMBER($D2625),$D2625+1,1)</f>
        <v>2625</v>
      </c>
      <c r="E2626">
        <v>1355</v>
      </c>
      <c r="F2626">
        <f t="shared" ref="F2626:F2689" si="208">IF($E2626="","",IF($E2626=$E2625,$F2625+1,1))</f>
        <v>10</v>
      </c>
      <c r="G2626" s="2" t="str">
        <f t="shared" ref="G2626:G2689" si="209">IF($E2627=$E2626,"","x")</f>
        <v>x</v>
      </c>
      <c r="H2626" t="s">
        <v>1521</v>
      </c>
      <c r="I2626">
        <v>66354</v>
      </c>
      <c r="J2626">
        <v>1345</v>
      </c>
      <c r="K2626">
        <v>1341</v>
      </c>
      <c r="L2626" t="s">
        <v>20</v>
      </c>
      <c r="M2626" t="s">
        <v>20</v>
      </c>
      <c r="N2626">
        <v>69</v>
      </c>
      <c r="O2626">
        <v>2203</v>
      </c>
      <c r="P2626">
        <v>13</v>
      </c>
      <c r="Q2626" t="s">
        <v>2643</v>
      </c>
      <c r="BI2626" s="1"/>
      <c r="BO2626" s="2"/>
    </row>
    <row r="2627" ht="15" customHeight="1">
      <c r="A2627" t="str">
        <f t="shared" si="205"/>
        <v>2019_12_1384_1</v>
      </c>
      <c r="B2627" t="str">
        <f t="shared" si="206"/>
        <v>2019_12_62434</v>
      </c>
      <c r="C2627" s="1" t="s">
        <v>2240</v>
      </c>
      <c r="D2627">
        <f t="shared" si="207"/>
        <v>2626</v>
      </c>
      <c r="E2627">
        <v>1384</v>
      </c>
      <c r="F2627">
        <f t="shared" si="208"/>
        <v>1</v>
      </c>
      <c r="G2627" s="2" t="str">
        <f t="shared" si="209"/>
        <v/>
      </c>
      <c r="H2627" t="s">
        <v>1521</v>
      </c>
      <c r="I2627">
        <v>62434</v>
      </c>
      <c r="J2627">
        <v>1370</v>
      </c>
      <c r="K2627">
        <v>1374</v>
      </c>
      <c r="L2627" t="s">
        <v>19</v>
      </c>
      <c r="M2627" t="s">
        <v>20</v>
      </c>
      <c r="N2627">
        <v>169</v>
      </c>
      <c r="O2627">
        <v>1389</v>
      </c>
      <c r="P2627">
        <v>13</v>
      </c>
      <c r="Q2627" t="s">
        <v>2644</v>
      </c>
      <c r="BI2627" s="1"/>
      <c r="BO2627" s="2"/>
    </row>
    <row r="2628" ht="15" customHeight="1">
      <c r="A2628" t="str">
        <f t="shared" si="205"/>
        <v>2019_12_1384_2</v>
      </c>
      <c r="B2628" t="str">
        <f t="shared" si="206"/>
        <v>2019_12_63439</v>
      </c>
      <c r="C2628" s="1" t="s">
        <v>2240</v>
      </c>
      <c r="D2628">
        <f t="shared" si="207"/>
        <v>2627</v>
      </c>
      <c r="E2628">
        <v>1384</v>
      </c>
      <c r="F2628">
        <f t="shared" si="208"/>
        <v>2</v>
      </c>
      <c r="G2628" s="2" t="str">
        <f t="shared" si="209"/>
        <v/>
      </c>
      <c r="H2628" t="s">
        <v>1521</v>
      </c>
      <c r="I2628">
        <v>63439</v>
      </c>
      <c r="J2628">
        <v>1374</v>
      </c>
      <c r="K2628">
        <v>1370</v>
      </c>
      <c r="L2628" t="s">
        <v>31</v>
      </c>
      <c r="M2628" t="s">
        <v>20</v>
      </c>
      <c r="N2628">
        <v>250</v>
      </c>
      <c r="O2628">
        <v>1389</v>
      </c>
      <c r="P2628">
        <v>13</v>
      </c>
      <c r="Q2628" t="s">
        <v>2645</v>
      </c>
      <c r="BI2628" s="1"/>
      <c r="BO2628" s="2"/>
    </row>
    <row r="2629" ht="15" customHeight="1">
      <c r="A2629" t="str">
        <f t="shared" si="205"/>
        <v>2019_12_1384_3</v>
      </c>
      <c r="B2629" t="str">
        <f t="shared" si="206"/>
        <v>2019_12_63564</v>
      </c>
      <c r="C2629" s="1" t="s">
        <v>2240</v>
      </c>
      <c r="D2629">
        <f t="shared" si="207"/>
        <v>2628</v>
      </c>
      <c r="E2629">
        <v>1384</v>
      </c>
      <c r="F2629">
        <f t="shared" si="208"/>
        <v>3</v>
      </c>
      <c r="G2629" s="2" t="str">
        <f t="shared" si="209"/>
        <v/>
      </c>
      <c r="H2629" t="s">
        <v>1521</v>
      </c>
      <c r="I2629">
        <v>63564</v>
      </c>
      <c r="J2629">
        <v>1370</v>
      </c>
      <c r="K2629">
        <v>1374</v>
      </c>
      <c r="L2629" t="s">
        <v>31</v>
      </c>
      <c r="M2629" t="s">
        <v>20</v>
      </c>
      <c r="N2629">
        <v>137</v>
      </c>
      <c r="O2629">
        <v>1389</v>
      </c>
      <c r="P2629">
        <v>13</v>
      </c>
      <c r="Q2629" t="s">
        <v>2646</v>
      </c>
      <c r="BI2629" s="1"/>
      <c r="BO2629" s="2"/>
    </row>
    <row r="2630" ht="15" customHeight="1">
      <c r="A2630" t="str">
        <f t="shared" si="205"/>
        <v>2019_12_1384_4</v>
      </c>
      <c r="B2630" t="str">
        <f t="shared" si="206"/>
        <v>2019_12_64104</v>
      </c>
      <c r="C2630" s="1" t="s">
        <v>2240</v>
      </c>
      <c r="D2630">
        <f t="shared" si="207"/>
        <v>2629</v>
      </c>
      <c r="E2630">
        <v>1384</v>
      </c>
      <c r="F2630">
        <f t="shared" si="208"/>
        <v>4</v>
      </c>
      <c r="G2630" s="2" t="str">
        <f t="shared" si="209"/>
        <v/>
      </c>
      <c r="H2630" t="s">
        <v>1521</v>
      </c>
      <c r="I2630">
        <v>64104</v>
      </c>
      <c r="J2630">
        <v>1374</v>
      </c>
      <c r="K2630">
        <v>1370</v>
      </c>
      <c r="L2630" t="s">
        <v>31</v>
      </c>
      <c r="M2630" t="s">
        <v>20</v>
      </c>
      <c r="N2630">
        <v>160</v>
      </c>
      <c r="O2630">
        <v>1389</v>
      </c>
      <c r="P2630">
        <v>13</v>
      </c>
      <c r="Q2630" t="s">
        <v>2647</v>
      </c>
      <c r="BI2630" s="1"/>
      <c r="BO2630" s="2"/>
    </row>
    <row r="2631" ht="15" customHeight="1">
      <c r="A2631" t="str">
        <f t="shared" si="205"/>
        <v>2019_12_1384_5</v>
      </c>
      <c r="B2631" t="str">
        <f t="shared" si="206"/>
        <v>2019_12_64114</v>
      </c>
      <c r="C2631" s="1" t="s">
        <v>2240</v>
      </c>
      <c r="D2631">
        <f t="shared" si="207"/>
        <v>2630</v>
      </c>
      <c r="E2631">
        <v>1384</v>
      </c>
      <c r="F2631">
        <f t="shared" si="208"/>
        <v>5</v>
      </c>
      <c r="G2631" s="2" t="str">
        <f t="shared" si="209"/>
        <v/>
      </c>
      <c r="H2631" t="s">
        <v>1521</v>
      </c>
      <c r="I2631">
        <v>64114</v>
      </c>
      <c r="J2631">
        <v>1370</v>
      </c>
      <c r="K2631">
        <v>1374</v>
      </c>
      <c r="L2631" t="s">
        <v>31</v>
      </c>
      <c r="M2631" t="s">
        <v>20</v>
      </c>
      <c r="N2631">
        <v>97</v>
      </c>
      <c r="O2631">
        <v>1389</v>
      </c>
      <c r="P2631">
        <v>13</v>
      </c>
      <c r="Q2631" t="s">
        <v>2648</v>
      </c>
      <c r="BI2631" s="1"/>
      <c r="BO2631" s="2"/>
    </row>
    <row r="2632" ht="15" customHeight="1">
      <c r="A2632" t="str">
        <f t="shared" si="205"/>
        <v>2019_12_1384_6</v>
      </c>
      <c r="B2632" t="str">
        <f t="shared" si="206"/>
        <v>2019_12_64226</v>
      </c>
      <c r="C2632" s="1" t="s">
        <v>2240</v>
      </c>
      <c r="D2632">
        <f t="shared" si="207"/>
        <v>2631</v>
      </c>
      <c r="E2632">
        <v>1384</v>
      </c>
      <c r="F2632">
        <f t="shared" si="208"/>
        <v>6</v>
      </c>
      <c r="G2632" s="2" t="str">
        <f t="shared" si="209"/>
        <v/>
      </c>
      <c r="H2632" t="s">
        <v>1521</v>
      </c>
      <c r="I2632">
        <v>64226</v>
      </c>
      <c r="J2632">
        <v>1374</v>
      </c>
      <c r="K2632">
        <v>1370</v>
      </c>
      <c r="L2632" t="s">
        <v>31</v>
      </c>
      <c r="M2632" t="s">
        <v>20</v>
      </c>
      <c r="N2632">
        <v>124</v>
      </c>
      <c r="O2632">
        <v>1389</v>
      </c>
      <c r="P2632">
        <v>13</v>
      </c>
      <c r="Q2632" t="s">
        <v>2649</v>
      </c>
      <c r="BI2632" s="1"/>
      <c r="BO2632" s="2"/>
    </row>
    <row r="2633" ht="15" customHeight="1">
      <c r="A2633" t="str">
        <f t="shared" si="205"/>
        <v>2019_12_1384_7</v>
      </c>
      <c r="B2633" t="str">
        <f t="shared" si="206"/>
        <v>2019_12_64736</v>
      </c>
      <c r="C2633" s="1" t="s">
        <v>2240</v>
      </c>
      <c r="D2633">
        <f t="shared" si="207"/>
        <v>2632</v>
      </c>
      <c r="E2633">
        <v>1384</v>
      </c>
      <c r="F2633">
        <f t="shared" si="208"/>
        <v>7</v>
      </c>
      <c r="G2633" s="2" t="str">
        <f t="shared" si="209"/>
        <v/>
      </c>
      <c r="H2633" t="s">
        <v>1521</v>
      </c>
      <c r="I2633">
        <v>64736</v>
      </c>
      <c r="J2633">
        <v>1370</v>
      </c>
      <c r="K2633">
        <v>1374</v>
      </c>
      <c r="L2633" t="s">
        <v>31</v>
      </c>
      <c r="M2633" t="s">
        <v>20</v>
      </c>
      <c r="N2633">
        <v>86</v>
      </c>
      <c r="O2633">
        <v>1389</v>
      </c>
      <c r="P2633">
        <v>13</v>
      </c>
      <c r="Q2633" t="s">
        <v>2650</v>
      </c>
      <c r="BI2633" s="1"/>
      <c r="BO2633" s="2"/>
    </row>
    <row r="2634" ht="15" customHeight="1">
      <c r="A2634" t="str">
        <f t="shared" si="205"/>
        <v>2019_12_1384_8</v>
      </c>
      <c r="B2634" t="str">
        <f t="shared" si="206"/>
        <v>2019_12_65380</v>
      </c>
      <c r="C2634" s="1" t="s">
        <v>2240</v>
      </c>
      <c r="D2634">
        <f t="shared" si="207"/>
        <v>2633</v>
      </c>
      <c r="E2634">
        <v>1384</v>
      </c>
      <c r="F2634">
        <f t="shared" si="208"/>
        <v>8</v>
      </c>
      <c r="G2634" s="2" t="str">
        <f t="shared" si="209"/>
        <v/>
      </c>
      <c r="H2634" t="s">
        <v>1521</v>
      </c>
      <c r="I2634">
        <v>65380</v>
      </c>
      <c r="J2634">
        <v>1374</v>
      </c>
      <c r="K2634">
        <v>1370</v>
      </c>
      <c r="L2634" t="s">
        <v>31</v>
      </c>
      <c r="M2634" t="s">
        <v>20</v>
      </c>
      <c r="N2634">
        <v>122</v>
      </c>
      <c r="O2634">
        <v>1389</v>
      </c>
      <c r="P2634">
        <v>13</v>
      </c>
      <c r="Q2634" t="s">
        <v>2651</v>
      </c>
      <c r="BI2634" s="1"/>
      <c r="BO2634" s="2"/>
    </row>
    <row r="2635" ht="15" customHeight="1">
      <c r="A2635" t="str">
        <f t="shared" si="205"/>
        <v>2019_12_1384_9</v>
      </c>
      <c r="B2635" t="str">
        <f t="shared" si="206"/>
        <v>2019_12_65388</v>
      </c>
      <c r="C2635" s="1" t="s">
        <v>2240</v>
      </c>
      <c r="D2635">
        <f t="shared" si="207"/>
        <v>2634</v>
      </c>
      <c r="E2635">
        <v>1384</v>
      </c>
      <c r="F2635">
        <f t="shared" si="208"/>
        <v>9</v>
      </c>
      <c r="G2635" s="2" t="str">
        <f t="shared" si="209"/>
        <v/>
      </c>
      <c r="H2635" t="s">
        <v>1521</v>
      </c>
      <c r="I2635">
        <v>65388</v>
      </c>
      <c r="J2635">
        <v>1370</v>
      </c>
      <c r="K2635">
        <v>1374</v>
      </c>
      <c r="L2635" t="s">
        <v>31</v>
      </c>
      <c r="M2635" t="s">
        <v>20</v>
      </c>
      <c r="N2635">
        <v>46</v>
      </c>
      <c r="O2635">
        <v>1389</v>
      </c>
      <c r="P2635">
        <v>13</v>
      </c>
      <c r="Q2635" t="s">
        <v>2652</v>
      </c>
      <c r="BI2635" s="1"/>
      <c r="BO2635" s="2"/>
    </row>
    <row r="2636" ht="15" customHeight="1">
      <c r="A2636" t="str">
        <f t="shared" si="205"/>
        <v>2019_12_1384_10</v>
      </c>
      <c r="B2636" t="str">
        <f t="shared" si="206"/>
        <v>2019_12_65523</v>
      </c>
      <c r="C2636" s="1" t="s">
        <v>2240</v>
      </c>
      <c r="D2636">
        <f t="shared" si="207"/>
        <v>2635</v>
      </c>
      <c r="E2636">
        <v>1384</v>
      </c>
      <c r="F2636">
        <f t="shared" si="208"/>
        <v>10</v>
      </c>
      <c r="G2636" s="2" t="str">
        <f t="shared" si="209"/>
        <v>x</v>
      </c>
      <c r="H2636" t="s">
        <v>1521</v>
      </c>
      <c r="I2636">
        <v>65523</v>
      </c>
      <c r="J2636">
        <v>1374</v>
      </c>
      <c r="K2636">
        <v>1370</v>
      </c>
      <c r="L2636" t="s">
        <v>20</v>
      </c>
      <c r="M2636" t="s">
        <v>20</v>
      </c>
      <c r="N2636">
        <v>38</v>
      </c>
      <c r="O2636">
        <v>1389</v>
      </c>
      <c r="P2636">
        <v>13</v>
      </c>
      <c r="Q2636" t="s">
        <v>2653</v>
      </c>
      <c r="BI2636" s="1"/>
      <c r="BO2636" s="2"/>
    </row>
    <row r="2637" ht="15" customHeight="1">
      <c r="A2637" t="str">
        <f t="shared" si="205"/>
        <v>2019_12_1413_1</v>
      </c>
      <c r="B2637" t="str">
        <f t="shared" si="206"/>
        <v>2019_12_62128</v>
      </c>
      <c r="C2637" s="1" t="s">
        <v>2240</v>
      </c>
      <c r="D2637">
        <f t="shared" si="207"/>
        <v>2636</v>
      </c>
      <c r="E2637">
        <v>1413</v>
      </c>
      <c r="F2637">
        <f t="shared" si="208"/>
        <v>1</v>
      </c>
      <c r="G2637" s="2" t="str">
        <f t="shared" si="209"/>
        <v/>
      </c>
      <c r="H2637" t="s">
        <v>1521</v>
      </c>
      <c r="I2637">
        <v>62128</v>
      </c>
      <c r="J2637">
        <v>1399</v>
      </c>
      <c r="K2637">
        <v>1403</v>
      </c>
      <c r="L2637" t="s">
        <v>19</v>
      </c>
      <c r="M2637" t="s">
        <v>40</v>
      </c>
      <c r="N2637">
        <v>86</v>
      </c>
      <c r="O2637">
        <v>2498</v>
      </c>
      <c r="P2637">
        <v>11</v>
      </c>
      <c r="Q2637" t="s">
        <v>2654</v>
      </c>
      <c r="BI2637" s="1"/>
      <c r="BO2637" s="2"/>
    </row>
    <row r="2638" ht="15" customHeight="1">
      <c r="A2638" t="str">
        <f t="shared" si="205"/>
        <v>2019_12_1413_2</v>
      </c>
      <c r="B2638" t="str">
        <f t="shared" si="206"/>
        <v>2019_12_63212</v>
      </c>
      <c r="C2638" s="1" t="s">
        <v>2240</v>
      </c>
      <c r="D2638">
        <f t="shared" si="207"/>
        <v>2637</v>
      </c>
      <c r="E2638">
        <v>1413</v>
      </c>
      <c r="F2638">
        <f t="shared" si="208"/>
        <v>2</v>
      </c>
      <c r="G2638" s="2" t="str">
        <f t="shared" si="209"/>
        <v/>
      </c>
      <c r="H2638" t="s">
        <v>1521</v>
      </c>
      <c r="I2638">
        <v>63212</v>
      </c>
      <c r="J2638">
        <v>1403</v>
      </c>
      <c r="K2638">
        <v>1399</v>
      </c>
      <c r="L2638" t="s">
        <v>31</v>
      </c>
      <c r="M2638" t="s">
        <v>40</v>
      </c>
      <c r="N2638">
        <v>397</v>
      </c>
      <c r="O2638">
        <v>2498</v>
      </c>
      <c r="P2638">
        <v>11</v>
      </c>
      <c r="Q2638" t="s">
        <v>2655</v>
      </c>
      <c r="BI2638" s="1"/>
      <c r="BO2638" s="2"/>
    </row>
    <row r="2639" ht="15" customHeight="1">
      <c r="A2639" t="str">
        <f t="shared" si="205"/>
        <v>2019_12_1413_3</v>
      </c>
      <c r="B2639" t="str">
        <f t="shared" si="206"/>
        <v>2019_12_64495</v>
      </c>
      <c r="C2639" s="1" t="s">
        <v>2240</v>
      </c>
      <c r="D2639">
        <f t="shared" si="207"/>
        <v>2638</v>
      </c>
      <c r="E2639">
        <v>1413</v>
      </c>
      <c r="F2639">
        <f t="shared" si="208"/>
        <v>3</v>
      </c>
      <c r="G2639" s="2" t="str">
        <f t="shared" si="209"/>
        <v/>
      </c>
      <c r="H2639" t="s">
        <v>1521</v>
      </c>
      <c r="I2639">
        <v>64495</v>
      </c>
      <c r="J2639">
        <v>1399</v>
      </c>
      <c r="K2639">
        <v>1403</v>
      </c>
      <c r="L2639" t="s">
        <v>31</v>
      </c>
      <c r="M2639" t="s">
        <v>40</v>
      </c>
      <c r="N2639">
        <v>323</v>
      </c>
      <c r="O2639">
        <v>2498</v>
      </c>
      <c r="P2639">
        <v>11</v>
      </c>
      <c r="Q2639" t="s">
        <v>2656</v>
      </c>
      <c r="BI2639" s="1"/>
      <c r="BO2639" s="2"/>
    </row>
    <row r="2640" ht="15" customHeight="1">
      <c r="A2640" t="str">
        <f t="shared" si="205"/>
        <v>2019_12_1413_4</v>
      </c>
      <c r="B2640" t="str">
        <f t="shared" si="206"/>
        <v>2019_12_65365</v>
      </c>
      <c r="C2640" s="1" t="s">
        <v>2240</v>
      </c>
      <c r="D2640">
        <f t="shared" si="207"/>
        <v>2639</v>
      </c>
      <c r="E2640">
        <v>1413</v>
      </c>
      <c r="F2640">
        <f t="shared" si="208"/>
        <v>4</v>
      </c>
      <c r="G2640" s="2" t="str">
        <f t="shared" si="209"/>
        <v/>
      </c>
      <c r="H2640" t="s">
        <v>1521</v>
      </c>
      <c r="I2640">
        <v>65365</v>
      </c>
      <c r="J2640">
        <v>1403</v>
      </c>
      <c r="K2640">
        <v>1399</v>
      </c>
      <c r="L2640" t="s">
        <v>31</v>
      </c>
      <c r="M2640" t="s">
        <v>40</v>
      </c>
      <c r="N2640">
        <v>419</v>
      </c>
      <c r="O2640">
        <v>2498</v>
      </c>
      <c r="P2640">
        <v>11</v>
      </c>
      <c r="Q2640" t="s">
        <v>2657</v>
      </c>
      <c r="BI2640" s="1"/>
      <c r="BO2640" s="2"/>
    </row>
    <row r="2641" ht="15" customHeight="1">
      <c r="A2641" t="str">
        <f t="shared" si="205"/>
        <v>2019_12_1413_5</v>
      </c>
      <c r="B2641" t="str">
        <f t="shared" si="206"/>
        <v>2019_12_66020</v>
      </c>
      <c r="C2641" s="1" t="s">
        <v>2240</v>
      </c>
      <c r="D2641">
        <f t="shared" si="207"/>
        <v>2640</v>
      </c>
      <c r="E2641">
        <v>1413</v>
      </c>
      <c r="F2641">
        <f t="shared" si="208"/>
        <v>5</v>
      </c>
      <c r="G2641" s="2" t="str">
        <f t="shared" si="209"/>
        <v/>
      </c>
      <c r="H2641" t="s">
        <v>1521</v>
      </c>
      <c r="I2641">
        <v>66020</v>
      </c>
      <c r="J2641">
        <v>1399</v>
      </c>
      <c r="K2641">
        <v>1403</v>
      </c>
      <c r="L2641" t="s">
        <v>31</v>
      </c>
      <c r="M2641" t="s">
        <v>40</v>
      </c>
      <c r="N2641">
        <v>350</v>
      </c>
      <c r="O2641">
        <v>2498</v>
      </c>
      <c r="P2641">
        <v>11</v>
      </c>
      <c r="Q2641" t="s">
        <v>2658</v>
      </c>
      <c r="BI2641" s="1"/>
      <c r="BO2641" s="2"/>
    </row>
    <row r="2642" ht="15" customHeight="1">
      <c r="A2642" t="str">
        <f t="shared" si="205"/>
        <v>2019_12_1413_6</v>
      </c>
      <c r="B2642" t="str">
        <f t="shared" si="206"/>
        <v>2019_12_66095</v>
      </c>
      <c r="C2642" s="1" t="s">
        <v>2240</v>
      </c>
      <c r="D2642">
        <f t="shared" si="207"/>
        <v>2641</v>
      </c>
      <c r="E2642">
        <v>1413</v>
      </c>
      <c r="F2642">
        <f t="shared" si="208"/>
        <v>6</v>
      </c>
      <c r="G2642" s="2" t="str">
        <f t="shared" si="209"/>
        <v/>
      </c>
      <c r="H2642" t="s">
        <v>1521</v>
      </c>
      <c r="I2642">
        <v>66095</v>
      </c>
      <c r="J2642">
        <v>1403</v>
      </c>
      <c r="K2642">
        <v>1399</v>
      </c>
      <c r="L2642" t="s">
        <v>31</v>
      </c>
      <c r="M2642" t="s">
        <v>40</v>
      </c>
      <c r="N2642">
        <v>177</v>
      </c>
      <c r="O2642">
        <v>2498</v>
      </c>
      <c r="P2642">
        <v>11</v>
      </c>
      <c r="Q2642" t="s">
        <v>2659</v>
      </c>
      <c r="BI2642" s="1"/>
      <c r="BO2642" s="2"/>
    </row>
    <row r="2643" ht="15" customHeight="1">
      <c r="A2643" t="str">
        <f t="shared" si="205"/>
        <v>2019_12_1413_7</v>
      </c>
      <c r="B2643" t="str">
        <f t="shared" si="206"/>
        <v>2019_12_66113</v>
      </c>
      <c r="C2643" s="1" t="s">
        <v>2240</v>
      </c>
      <c r="D2643">
        <f t="shared" si="207"/>
        <v>2642</v>
      </c>
      <c r="E2643">
        <v>1413</v>
      </c>
      <c r="F2643">
        <f t="shared" si="208"/>
        <v>7</v>
      </c>
      <c r="G2643" s="2" t="str">
        <f t="shared" si="209"/>
        <v/>
      </c>
      <c r="H2643" t="s">
        <v>1521</v>
      </c>
      <c r="I2643">
        <v>66113</v>
      </c>
      <c r="J2643">
        <v>1399</v>
      </c>
      <c r="K2643">
        <v>1403</v>
      </c>
      <c r="L2643" t="s">
        <v>31</v>
      </c>
      <c r="M2643" t="s">
        <v>40</v>
      </c>
      <c r="N2643">
        <v>215</v>
      </c>
      <c r="O2643">
        <v>2498</v>
      </c>
      <c r="P2643">
        <v>11</v>
      </c>
      <c r="Q2643" t="s">
        <v>2660</v>
      </c>
      <c r="BI2643" s="1"/>
      <c r="BO2643" s="2"/>
    </row>
    <row r="2644" ht="15" customHeight="1">
      <c r="A2644" t="str">
        <f t="shared" si="205"/>
        <v>2019_12_1413_8</v>
      </c>
      <c r="B2644" t="str">
        <f t="shared" si="206"/>
        <v>2019_12_66523</v>
      </c>
      <c r="C2644" s="1" t="s">
        <v>2240</v>
      </c>
      <c r="D2644">
        <f t="shared" si="207"/>
        <v>2643</v>
      </c>
      <c r="E2644">
        <v>1413</v>
      </c>
      <c r="F2644">
        <f t="shared" si="208"/>
        <v>8</v>
      </c>
      <c r="G2644" s="2" t="str">
        <f t="shared" si="209"/>
        <v/>
      </c>
      <c r="H2644" t="s">
        <v>1521</v>
      </c>
      <c r="I2644">
        <v>66523</v>
      </c>
      <c r="J2644">
        <v>1403</v>
      </c>
      <c r="K2644">
        <v>1399</v>
      </c>
      <c r="L2644" t="s">
        <v>31</v>
      </c>
      <c r="M2644" t="s">
        <v>40</v>
      </c>
      <c r="N2644">
        <v>274</v>
      </c>
      <c r="O2644">
        <v>2498</v>
      </c>
      <c r="P2644">
        <v>11</v>
      </c>
      <c r="Q2644" t="s">
        <v>2661</v>
      </c>
      <c r="BI2644" s="1"/>
      <c r="BO2644" s="2"/>
    </row>
    <row r="2645" ht="15" customHeight="1">
      <c r="A2645" t="str">
        <f t="shared" si="205"/>
        <v>2019_12_1413_9</v>
      </c>
      <c r="B2645" t="str">
        <f t="shared" si="206"/>
        <v>2019_12_66791</v>
      </c>
      <c r="C2645" s="1" t="s">
        <v>2240</v>
      </c>
      <c r="D2645">
        <f t="shared" si="207"/>
        <v>2644</v>
      </c>
      <c r="E2645">
        <v>1413</v>
      </c>
      <c r="F2645">
        <f t="shared" si="208"/>
        <v>9</v>
      </c>
      <c r="G2645" s="2" t="str">
        <f t="shared" si="209"/>
        <v/>
      </c>
      <c r="H2645" t="s">
        <v>1521</v>
      </c>
      <c r="I2645">
        <v>66791</v>
      </c>
      <c r="J2645">
        <v>1399</v>
      </c>
      <c r="K2645">
        <v>1403</v>
      </c>
      <c r="L2645" t="s">
        <v>31</v>
      </c>
      <c r="M2645" t="s">
        <v>40</v>
      </c>
      <c r="N2645">
        <v>175</v>
      </c>
      <c r="O2645">
        <v>2498</v>
      </c>
      <c r="P2645">
        <v>11</v>
      </c>
      <c r="Q2645" t="s">
        <v>2662</v>
      </c>
      <c r="BI2645" s="1"/>
      <c r="BO2645" s="2"/>
    </row>
    <row r="2646" ht="15" customHeight="1">
      <c r="A2646" t="str">
        <f t="shared" si="205"/>
        <v>2019_12_1413_10</v>
      </c>
      <c r="B2646" t="str">
        <f t="shared" si="206"/>
        <v>2019_12_67050</v>
      </c>
      <c r="C2646" s="1" t="s">
        <v>2240</v>
      </c>
      <c r="D2646">
        <f t="shared" si="207"/>
        <v>2645</v>
      </c>
      <c r="E2646">
        <v>1413</v>
      </c>
      <c r="F2646">
        <f t="shared" si="208"/>
        <v>10</v>
      </c>
      <c r="G2646" s="2" t="str">
        <f t="shared" si="209"/>
        <v>x</v>
      </c>
      <c r="H2646" t="s">
        <v>1521</v>
      </c>
      <c r="I2646">
        <v>67050</v>
      </c>
      <c r="J2646">
        <v>1403</v>
      </c>
      <c r="K2646">
        <v>1399</v>
      </c>
      <c r="L2646" t="s">
        <v>40</v>
      </c>
      <c r="M2646" t="s">
        <v>40</v>
      </c>
      <c r="N2646">
        <v>61</v>
      </c>
      <c r="O2646">
        <v>2498</v>
      </c>
      <c r="P2646">
        <v>11</v>
      </c>
      <c r="Q2646" t="s">
        <v>2663</v>
      </c>
      <c r="BI2646" s="1"/>
      <c r="BO2646" s="2"/>
    </row>
    <row r="2647" ht="15" customHeight="1">
      <c r="A2647" t="str">
        <f t="shared" si="205"/>
        <v>2019_12_1471_1</v>
      </c>
      <c r="B2647" t="str">
        <f t="shared" si="206"/>
        <v>2019_12_62167</v>
      </c>
      <c r="C2647" s="1" t="s">
        <v>2240</v>
      </c>
      <c r="D2647">
        <f t="shared" si="207"/>
        <v>2646</v>
      </c>
      <c r="E2647">
        <v>1471</v>
      </c>
      <c r="F2647">
        <f t="shared" si="208"/>
        <v>1</v>
      </c>
      <c r="G2647" s="2" t="str">
        <f t="shared" si="209"/>
        <v/>
      </c>
      <c r="H2647" t="s">
        <v>1521</v>
      </c>
      <c r="I2647">
        <v>62167</v>
      </c>
      <c r="J2647">
        <v>1457</v>
      </c>
      <c r="K2647">
        <v>1461</v>
      </c>
      <c r="L2647" t="s">
        <v>19</v>
      </c>
      <c r="M2647" t="s">
        <v>20</v>
      </c>
      <c r="N2647">
        <v>658</v>
      </c>
      <c r="O2647">
        <v>3661</v>
      </c>
      <c r="P2647">
        <v>15</v>
      </c>
      <c r="Q2647" t="s">
        <v>2664</v>
      </c>
      <c r="BI2647" s="1"/>
      <c r="BO2647" s="2"/>
    </row>
    <row r="2648" ht="15" customHeight="1">
      <c r="A2648" t="str">
        <f t="shared" si="205"/>
        <v>2019_12_1471_2</v>
      </c>
      <c r="B2648" t="str">
        <f t="shared" si="206"/>
        <v>2019_12_64116</v>
      </c>
      <c r="C2648" s="1" t="s">
        <v>2240</v>
      </c>
      <c r="D2648">
        <f t="shared" si="207"/>
        <v>2647</v>
      </c>
      <c r="E2648">
        <v>1471</v>
      </c>
      <c r="F2648">
        <f t="shared" si="208"/>
        <v>2</v>
      </c>
      <c r="G2648" s="2" t="str">
        <f t="shared" si="209"/>
        <v/>
      </c>
      <c r="H2648" t="s">
        <v>1521</v>
      </c>
      <c r="I2648">
        <v>64116</v>
      </c>
      <c r="J2648">
        <v>1461</v>
      </c>
      <c r="K2648">
        <v>1457</v>
      </c>
      <c r="L2648" t="s">
        <v>31</v>
      </c>
      <c r="M2648" t="s">
        <v>20</v>
      </c>
      <c r="N2648">
        <v>680</v>
      </c>
      <c r="O2648">
        <v>3661</v>
      </c>
      <c r="P2648">
        <v>15</v>
      </c>
      <c r="Q2648" t="s">
        <v>2665</v>
      </c>
      <c r="BI2648" s="1"/>
      <c r="BO2648" s="2"/>
    </row>
    <row r="2649" ht="15" customHeight="1">
      <c r="A2649" t="str">
        <f t="shared" si="205"/>
        <v>2019_12_1471_3</v>
      </c>
      <c r="B2649" t="str">
        <f t="shared" si="206"/>
        <v>2019_12_64282</v>
      </c>
      <c r="C2649" s="1" t="s">
        <v>2240</v>
      </c>
      <c r="D2649">
        <f t="shared" si="207"/>
        <v>2648</v>
      </c>
      <c r="E2649">
        <v>1471</v>
      </c>
      <c r="F2649">
        <f t="shared" si="208"/>
        <v>3</v>
      </c>
      <c r="G2649" s="2" t="str">
        <f t="shared" si="209"/>
        <v/>
      </c>
      <c r="H2649" t="s">
        <v>1521</v>
      </c>
      <c r="I2649">
        <v>64282</v>
      </c>
      <c r="J2649">
        <v>1457</v>
      </c>
      <c r="K2649">
        <v>1461</v>
      </c>
      <c r="L2649" t="s">
        <v>31</v>
      </c>
      <c r="M2649" t="s">
        <v>20</v>
      </c>
      <c r="N2649">
        <v>569</v>
      </c>
      <c r="O2649">
        <v>3661</v>
      </c>
      <c r="P2649">
        <v>15</v>
      </c>
      <c r="Q2649" t="s">
        <v>2666</v>
      </c>
      <c r="BI2649" s="1"/>
      <c r="BO2649" s="2"/>
    </row>
    <row r="2650" ht="15" customHeight="1">
      <c r="A2650" t="str">
        <f t="shared" si="205"/>
        <v>2019_12_1471_4</v>
      </c>
      <c r="B2650" t="str">
        <f t="shared" si="206"/>
        <v>2019_12_65510</v>
      </c>
      <c r="C2650" s="1" t="s">
        <v>2240</v>
      </c>
      <c r="D2650">
        <f t="shared" si="207"/>
        <v>2649</v>
      </c>
      <c r="E2650">
        <v>1471</v>
      </c>
      <c r="F2650">
        <f t="shared" si="208"/>
        <v>4</v>
      </c>
      <c r="G2650" s="2" t="str">
        <f t="shared" si="209"/>
        <v/>
      </c>
      <c r="H2650" t="s">
        <v>1521</v>
      </c>
      <c r="I2650">
        <v>65510</v>
      </c>
      <c r="J2650">
        <v>1461</v>
      </c>
      <c r="K2650">
        <v>1457</v>
      </c>
      <c r="L2650" t="s">
        <v>31</v>
      </c>
      <c r="M2650" t="s">
        <v>20</v>
      </c>
      <c r="N2650">
        <v>517</v>
      </c>
      <c r="O2650">
        <v>3661</v>
      </c>
      <c r="P2650">
        <v>15</v>
      </c>
      <c r="Q2650" t="s">
        <v>2667</v>
      </c>
      <c r="BI2650" s="1"/>
      <c r="BO2650" s="2"/>
    </row>
    <row r="2651" ht="15" customHeight="1">
      <c r="A2651" t="str">
        <f t="shared" si="205"/>
        <v>2019_12_1471_5</v>
      </c>
      <c r="B2651" t="str">
        <f t="shared" si="206"/>
        <v>2019_12_65874</v>
      </c>
      <c r="C2651" s="1" t="s">
        <v>2240</v>
      </c>
      <c r="D2651">
        <f t="shared" si="207"/>
        <v>2650</v>
      </c>
      <c r="E2651">
        <v>1471</v>
      </c>
      <c r="F2651">
        <f t="shared" si="208"/>
        <v>5</v>
      </c>
      <c r="G2651" s="2" t="str">
        <f t="shared" si="209"/>
        <v/>
      </c>
      <c r="H2651" t="s">
        <v>1521</v>
      </c>
      <c r="I2651">
        <v>65874</v>
      </c>
      <c r="J2651">
        <v>1457</v>
      </c>
      <c r="K2651">
        <v>1461</v>
      </c>
      <c r="L2651" t="s">
        <v>31</v>
      </c>
      <c r="M2651" t="s">
        <v>20</v>
      </c>
      <c r="N2651">
        <v>225</v>
      </c>
      <c r="O2651">
        <v>3661</v>
      </c>
      <c r="P2651">
        <v>15</v>
      </c>
      <c r="Q2651" t="s">
        <v>2668</v>
      </c>
      <c r="BI2651" s="1"/>
      <c r="BO2651" s="2"/>
    </row>
    <row r="2652" ht="15" customHeight="1">
      <c r="A2652" t="str">
        <f t="shared" si="205"/>
        <v>2019_12_1471_6</v>
      </c>
      <c r="B2652" t="str">
        <f t="shared" si="206"/>
        <v>2019_12_66163</v>
      </c>
      <c r="C2652" s="1" t="s">
        <v>2240</v>
      </c>
      <c r="D2652">
        <f t="shared" si="207"/>
        <v>2651</v>
      </c>
      <c r="E2652">
        <v>1471</v>
      </c>
      <c r="F2652">
        <f t="shared" si="208"/>
        <v>6</v>
      </c>
      <c r="G2652" s="2" t="str">
        <f t="shared" si="209"/>
        <v/>
      </c>
      <c r="H2652" t="s">
        <v>1521</v>
      </c>
      <c r="I2652">
        <v>66163</v>
      </c>
      <c r="J2652">
        <v>1461</v>
      </c>
      <c r="K2652">
        <v>1457</v>
      </c>
      <c r="L2652" t="s">
        <v>31</v>
      </c>
      <c r="M2652" t="s">
        <v>20</v>
      </c>
      <c r="N2652">
        <v>215</v>
      </c>
      <c r="O2652">
        <v>3661</v>
      </c>
      <c r="P2652">
        <v>15</v>
      </c>
      <c r="Q2652" t="s">
        <v>2669</v>
      </c>
      <c r="BI2652" s="1"/>
      <c r="BO2652" s="2"/>
    </row>
    <row r="2653" ht="15" customHeight="1">
      <c r="A2653" t="str">
        <f t="shared" si="205"/>
        <v>2019_12_1471_7</v>
      </c>
      <c r="B2653" t="str">
        <f t="shared" si="206"/>
        <v>2019_12_66223</v>
      </c>
      <c r="C2653" s="1" t="s">
        <v>2240</v>
      </c>
      <c r="D2653">
        <f t="shared" si="207"/>
        <v>2652</v>
      </c>
      <c r="E2653">
        <v>1471</v>
      </c>
      <c r="F2653">
        <f t="shared" si="208"/>
        <v>7</v>
      </c>
      <c r="G2653" s="2" t="str">
        <f t="shared" si="209"/>
        <v/>
      </c>
      <c r="H2653" t="s">
        <v>1521</v>
      </c>
      <c r="I2653">
        <v>66223</v>
      </c>
      <c r="J2653">
        <v>1457</v>
      </c>
      <c r="K2653">
        <v>1461</v>
      </c>
      <c r="L2653" t="s">
        <v>31</v>
      </c>
      <c r="M2653" t="s">
        <v>20</v>
      </c>
      <c r="N2653">
        <v>179</v>
      </c>
      <c r="O2653">
        <v>3661</v>
      </c>
      <c r="P2653">
        <v>15</v>
      </c>
      <c r="Q2653" t="s">
        <v>2670</v>
      </c>
      <c r="BI2653" s="1"/>
      <c r="BO2653" s="2"/>
    </row>
    <row r="2654" ht="15" customHeight="1">
      <c r="A2654" t="str">
        <f t="shared" si="205"/>
        <v>2019_12_1471_8</v>
      </c>
      <c r="B2654" t="str">
        <f t="shared" si="206"/>
        <v>2019_12_66678</v>
      </c>
      <c r="C2654" s="1" t="s">
        <v>2240</v>
      </c>
      <c r="D2654">
        <f t="shared" si="207"/>
        <v>2653</v>
      </c>
      <c r="E2654">
        <v>1471</v>
      </c>
      <c r="F2654">
        <f t="shared" si="208"/>
        <v>8</v>
      </c>
      <c r="G2654" s="2" t="str">
        <f t="shared" si="209"/>
        <v/>
      </c>
      <c r="H2654" t="s">
        <v>1521</v>
      </c>
      <c r="I2654">
        <v>66678</v>
      </c>
      <c r="J2654">
        <v>1461</v>
      </c>
      <c r="K2654">
        <v>1457</v>
      </c>
      <c r="L2654" t="s">
        <v>31</v>
      </c>
      <c r="M2654" t="s">
        <v>20</v>
      </c>
      <c r="N2654">
        <v>72</v>
      </c>
      <c r="O2654">
        <v>3661</v>
      </c>
      <c r="P2654">
        <v>15</v>
      </c>
      <c r="Q2654" t="s">
        <v>2671</v>
      </c>
      <c r="BI2654" s="1"/>
      <c r="BO2654" s="2"/>
    </row>
    <row r="2655" ht="15" customHeight="1">
      <c r="A2655" t="str">
        <f t="shared" si="205"/>
        <v>2019_12_1471_9</v>
      </c>
      <c r="B2655" t="str">
        <f t="shared" si="206"/>
        <v>2019_12_66700</v>
      </c>
      <c r="C2655" s="1" t="s">
        <v>2240</v>
      </c>
      <c r="D2655">
        <f t="shared" si="207"/>
        <v>2654</v>
      </c>
      <c r="E2655">
        <v>1471</v>
      </c>
      <c r="F2655">
        <f t="shared" si="208"/>
        <v>9</v>
      </c>
      <c r="G2655" s="2" t="str">
        <f t="shared" si="209"/>
        <v/>
      </c>
      <c r="H2655" t="s">
        <v>1521</v>
      </c>
      <c r="I2655">
        <v>66700</v>
      </c>
      <c r="J2655">
        <v>1457</v>
      </c>
      <c r="K2655">
        <v>1461</v>
      </c>
      <c r="L2655" t="s">
        <v>31</v>
      </c>
      <c r="M2655" t="s">
        <v>20</v>
      </c>
      <c r="N2655">
        <v>70</v>
      </c>
      <c r="O2655">
        <v>3661</v>
      </c>
      <c r="P2655">
        <v>15</v>
      </c>
      <c r="Q2655" t="s">
        <v>2672</v>
      </c>
      <c r="BI2655" s="1"/>
      <c r="BO2655" s="2"/>
    </row>
    <row r="2656" ht="15" customHeight="1">
      <c r="A2656" t="str">
        <f t="shared" si="205"/>
        <v>2019_12_1471_10</v>
      </c>
      <c r="B2656" t="str">
        <f t="shared" si="206"/>
        <v>2019_12_66770</v>
      </c>
      <c r="C2656" s="1" t="s">
        <v>2240</v>
      </c>
      <c r="D2656">
        <f t="shared" si="207"/>
        <v>2655</v>
      </c>
      <c r="E2656">
        <v>1471</v>
      </c>
      <c r="F2656">
        <f t="shared" si="208"/>
        <v>10</v>
      </c>
      <c r="G2656" s="2" t="str">
        <f t="shared" si="209"/>
        <v>x</v>
      </c>
      <c r="H2656" t="s">
        <v>1521</v>
      </c>
      <c r="I2656">
        <v>66770</v>
      </c>
      <c r="J2656">
        <v>1461</v>
      </c>
      <c r="K2656">
        <v>1457</v>
      </c>
      <c r="L2656" t="s">
        <v>20</v>
      </c>
      <c r="M2656" t="s">
        <v>20</v>
      </c>
      <c r="N2656">
        <v>29</v>
      </c>
      <c r="O2656">
        <v>3661</v>
      </c>
      <c r="P2656">
        <v>15</v>
      </c>
      <c r="Q2656" t="s">
        <v>2673</v>
      </c>
      <c r="BI2656" s="1"/>
      <c r="BO2656" s="2"/>
    </row>
    <row r="2657" ht="15" customHeight="1">
      <c r="A2657" t="str">
        <f t="shared" si="205"/>
        <v>2019_12_1500_1</v>
      </c>
      <c r="B2657" t="str">
        <f t="shared" si="206"/>
        <v>2019_12_62123</v>
      </c>
      <c r="C2657" s="1" t="s">
        <v>2240</v>
      </c>
      <c r="D2657">
        <f t="shared" si="207"/>
        <v>2656</v>
      </c>
      <c r="E2657">
        <v>1500</v>
      </c>
      <c r="F2657">
        <f t="shared" si="208"/>
        <v>1</v>
      </c>
      <c r="G2657" s="2" t="str">
        <f t="shared" si="209"/>
        <v/>
      </c>
      <c r="H2657" t="s">
        <v>1521</v>
      </c>
      <c r="I2657">
        <v>62123</v>
      </c>
      <c r="J2657">
        <v>1486</v>
      </c>
      <c r="K2657">
        <v>1490</v>
      </c>
      <c r="L2657" t="s">
        <v>19</v>
      </c>
      <c r="M2657" t="s">
        <v>20</v>
      </c>
      <c r="N2657">
        <v>386</v>
      </c>
      <c r="O2657">
        <v>3700</v>
      </c>
      <c r="P2657">
        <v>20</v>
      </c>
      <c r="Q2657" t="s">
        <v>2674</v>
      </c>
      <c r="BI2657" s="1"/>
      <c r="BO2657" s="2"/>
    </row>
    <row r="2658" ht="15" customHeight="1">
      <c r="A2658" t="str">
        <f t="shared" si="205"/>
        <v>2019_12_1500_2</v>
      </c>
      <c r="B2658" t="str">
        <f t="shared" si="206"/>
        <v>2019_12_62519</v>
      </c>
      <c r="C2658" s="1" t="s">
        <v>2240</v>
      </c>
      <c r="D2658">
        <f t="shared" si="207"/>
        <v>2657</v>
      </c>
      <c r="E2658">
        <v>1500</v>
      </c>
      <c r="F2658">
        <f t="shared" si="208"/>
        <v>2</v>
      </c>
      <c r="G2658" s="2" t="str">
        <f t="shared" si="209"/>
        <v/>
      </c>
      <c r="H2658" t="s">
        <v>1521</v>
      </c>
      <c r="I2658">
        <v>62519</v>
      </c>
      <c r="J2658">
        <v>1490</v>
      </c>
      <c r="K2658">
        <v>1486</v>
      </c>
      <c r="L2658" t="s">
        <v>31</v>
      </c>
      <c r="M2658" t="s">
        <v>20</v>
      </c>
      <c r="N2658">
        <v>375</v>
      </c>
      <c r="O2658">
        <v>3700</v>
      </c>
      <c r="P2658">
        <v>20</v>
      </c>
      <c r="Q2658" t="s">
        <v>2675</v>
      </c>
      <c r="BI2658" s="1"/>
      <c r="BO2658" s="2"/>
    </row>
    <row r="2659" ht="15" customHeight="1">
      <c r="A2659" t="str">
        <f t="shared" si="205"/>
        <v>2019_12_1500_3</v>
      </c>
      <c r="B2659" t="str">
        <f t="shared" si="206"/>
        <v>2019_12_63086</v>
      </c>
      <c r="C2659" s="1" t="s">
        <v>2240</v>
      </c>
      <c r="D2659">
        <f t="shared" si="207"/>
        <v>2658</v>
      </c>
      <c r="E2659">
        <v>1500</v>
      </c>
      <c r="F2659">
        <f t="shared" si="208"/>
        <v>3</v>
      </c>
      <c r="G2659" s="2" t="str">
        <f t="shared" si="209"/>
        <v/>
      </c>
      <c r="H2659" t="s">
        <v>1521</v>
      </c>
      <c r="I2659">
        <v>63086</v>
      </c>
      <c r="J2659">
        <v>1486</v>
      </c>
      <c r="K2659">
        <v>1490</v>
      </c>
      <c r="L2659" t="s">
        <v>31</v>
      </c>
      <c r="M2659" t="s">
        <v>20</v>
      </c>
      <c r="N2659">
        <v>608</v>
      </c>
      <c r="O2659">
        <v>3700</v>
      </c>
      <c r="P2659">
        <v>20</v>
      </c>
      <c r="Q2659" t="s">
        <v>2676</v>
      </c>
      <c r="BI2659" s="1"/>
      <c r="BO2659" s="2"/>
    </row>
    <row r="2660" ht="15" customHeight="1">
      <c r="A2660" t="str">
        <f t="shared" si="205"/>
        <v>2019_12_1500_4</v>
      </c>
      <c r="B2660" t="str">
        <f t="shared" si="206"/>
        <v>2019_12_64081</v>
      </c>
      <c r="C2660" s="1" t="s">
        <v>2240</v>
      </c>
      <c r="D2660">
        <f t="shared" si="207"/>
        <v>2659</v>
      </c>
      <c r="E2660">
        <v>1500</v>
      </c>
      <c r="F2660">
        <f t="shared" si="208"/>
        <v>4</v>
      </c>
      <c r="G2660" s="2" t="str">
        <f t="shared" si="209"/>
        <v/>
      </c>
      <c r="H2660" t="s">
        <v>1521</v>
      </c>
      <c r="I2660">
        <v>64081</v>
      </c>
      <c r="J2660">
        <v>1490</v>
      </c>
      <c r="K2660">
        <v>1486</v>
      </c>
      <c r="L2660" t="s">
        <v>31</v>
      </c>
      <c r="M2660" t="s">
        <v>20</v>
      </c>
      <c r="N2660">
        <v>397</v>
      </c>
      <c r="O2660">
        <v>3700</v>
      </c>
      <c r="P2660">
        <v>20</v>
      </c>
      <c r="Q2660" t="s">
        <v>2677</v>
      </c>
      <c r="BI2660" s="1"/>
      <c r="BO2660" s="2"/>
    </row>
    <row r="2661" ht="15" customHeight="1">
      <c r="A2661" t="str">
        <f t="shared" si="205"/>
        <v>2019_12_1500_5</v>
      </c>
      <c r="B2661" t="str">
        <f t="shared" si="206"/>
        <v>2019_12_64481</v>
      </c>
      <c r="C2661" s="1" t="s">
        <v>2240</v>
      </c>
      <c r="D2661">
        <f t="shared" si="207"/>
        <v>2660</v>
      </c>
      <c r="E2661">
        <v>1500</v>
      </c>
      <c r="F2661">
        <f t="shared" si="208"/>
        <v>5</v>
      </c>
      <c r="G2661" s="2" t="str">
        <f t="shared" si="209"/>
        <v/>
      </c>
      <c r="H2661" t="s">
        <v>1521</v>
      </c>
      <c r="I2661">
        <v>64481</v>
      </c>
      <c r="J2661">
        <v>1486</v>
      </c>
      <c r="K2661">
        <v>1490</v>
      </c>
      <c r="L2661" t="s">
        <v>31</v>
      </c>
      <c r="M2661" t="s">
        <v>20</v>
      </c>
      <c r="N2661">
        <v>474</v>
      </c>
      <c r="O2661">
        <v>3700</v>
      </c>
      <c r="P2661">
        <v>20</v>
      </c>
      <c r="Q2661" t="s">
        <v>2678</v>
      </c>
      <c r="BI2661" s="1"/>
      <c r="BO2661" s="2"/>
    </row>
    <row r="2662" ht="15" customHeight="1">
      <c r="A2662" t="str">
        <f t="shared" si="205"/>
        <v>2019_12_1500_6</v>
      </c>
      <c r="B2662" t="str">
        <f t="shared" si="206"/>
        <v>2019_12_65821</v>
      </c>
      <c r="C2662" s="1" t="s">
        <v>2240</v>
      </c>
      <c r="D2662">
        <f t="shared" si="207"/>
        <v>2661</v>
      </c>
      <c r="E2662">
        <v>1500</v>
      </c>
      <c r="F2662">
        <f t="shared" si="208"/>
        <v>6</v>
      </c>
      <c r="G2662" s="2" t="str">
        <f t="shared" si="209"/>
        <v/>
      </c>
      <c r="H2662" t="s">
        <v>1521</v>
      </c>
      <c r="I2662">
        <v>65821</v>
      </c>
      <c r="J2662">
        <v>1490</v>
      </c>
      <c r="K2662">
        <v>1486</v>
      </c>
      <c r="L2662" t="s">
        <v>31</v>
      </c>
      <c r="M2662" t="s">
        <v>20</v>
      </c>
      <c r="N2662">
        <v>59</v>
      </c>
      <c r="O2662">
        <v>3700</v>
      </c>
      <c r="P2662">
        <v>20</v>
      </c>
      <c r="Q2662" t="s">
        <v>2679</v>
      </c>
      <c r="BI2662" s="1"/>
      <c r="BO2662" s="2"/>
    </row>
    <row r="2663" ht="15" customHeight="1">
      <c r="A2663" t="str">
        <f t="shared" si="205"/>
        <v>2019_12_1500_7</v>
      </c>
      <c r="B2663" t="str">
        <f t="shared" si="206"/>
        <v>2019_12_65863</v>
      </c>
      <c r="C2663" s="1" t="s">
        <v>2240</v>
      </c>
      <c r="D2663">
        <f t="shared" si="207"/>
        <v>2662</v>
      </c>
      <c r="E2663">
        <v>1500</v>
      </c>
      <c r="F2663">
        <f t="shared" si="208"/>
        <v>7</v>
      </c>
      <c r="G2663" s="2" t="str">
        <f t="shared" si="209"/>
        <v/>
      </c>
      <c r="H2663" t="s">
        <v>1521</v>
      </c>
      <c r="I2663">
        <v>65863</v>
      </c>
      <c r="J2663">
        <v>1486</v>
      </c>
      <c r="K2663">
        <v>1490</v>
      </c>
      <c r="L2663" t="s">
        <v>31</v>
      </c>
      <c r="M2663" t="s">
        <v>20</v>
      </c>
      <c r="N2663">
        <v>430</v>
      </c>
      <c r="O2663">
        <v>3700</v>
      </c>
      <c r="P2663">
        <v>20</v>
      </c>
      <c r="Q2663" t="s">
        <v>2680</v>
      </c>
      <c r="BI2663" s="1"/>
      <c r="BO2663" s="2"/>
    </row>
    <row r="2664" ht="15" customHeight="1">
      <c r="A2664" t="str">
        <f t="shared" si="205"/>
        <v>2019_12_1500_8</v>
      </c>
      <c r="B2664" t="str">
        <f t="shared" si="206"/>
        <v>2019_12_65872</v>
      </c>
      <c r="C2664" s="1" t="s">
        <v>2240</v>
      </c>
      <c r="D2664">
        <f t="shared" si="207"/>
        <v>2663</v>
      </c>
      <c r="E2664">
        <v>1500</v>
      </c>
      <c r="F2664">
        <f t="shared" si="208"/>
        <v>8</v>
      </c>
      <c r="G2664" s="2" t="str">
        <f t="shared" si="209"/>
        <v/>
      </c>
      <c r="H2664" t="s">
        <v>1521</v>
      </c>
      <c r="I2664">
        <v>65872</v>
      </c>
      <c r="J2664">
        <v>1490</v>
      </c>
      <c r="K2664">
        <v>1486</v>
      </c>
      <c r="L2664" t="s">
        <v>31</v>
      </c>
      <c r="M2664" t="s">
        <v>20</v>
      </c>
      <c r="N2664">
        <v>59</v>
      </c>
      <c r="O2664">
        <v>3700</v>
      </c>
      <c r="P2664">
        <v>20</v>
      </c>
      <c r="Q2664" t="s">
        <v>2681</v>
      </c>
      <c r="BI2664" s="1"/>
      <c r="BO2664" s="2"/>
    </row>
    <row r="2665" ht="15" customHeight="1">
      <c r="A2665" t="str">
        <f t="shared" si="205"/>
        <v>2019_12_1500_9</v>
      </c>
      <c r="B2665" t="str">
        <f t="shared" si="206"/>
        <v>2019_12_65885</v>
      </c>
      <c r="C2665" s="1" t="s">
        <v>2240</v>
      </c>
      <c r="D2665">
        <f t="shared" si="207"/>
        <v>2664</v>
      </c>
      <c r="E2665">
        <v>1500</v>
      </c>
      <c r="F2665">
        <f t="shared" si="208"/>
        <v>9</v>
      </c>
      <c r="G2665" s="2" t="str">
        <f t="shared" si="209"/>
        <v/>
      </c>
      <c r="H2665" t="s">
        <v>1521</v>
      </c>
      <c r="I2665">
        <v>65885</v>
      </c>
      <c r="J2665">
        <v>1486</v>
      </c>
      <c r="K2665">
        <v>1490</v>
      </c>
      <c r="L2665" t="s">
        <v>31</v>
      </c>
      <c r="M2665" t="s">
        <v>20</v>
      </c>
      <c r="N2665">
        <v>96</v>
      </c>
      <c r="O2665">
        <v>3700</v>
      </c>
      <c r="P2665">
        <v>20</v>
      </c>
      <c r="Q2665" t="s">
        <v>2682</v>
      </c>
      <c r="BI2665" s="1"/>
      <c r="BO2665" s="2"/>
    </row>
    <row r="2666" ht="15" customHeight="1">
      <c r="A2666" t="str">
        <f t="shared" si="205"/>
        <v>2019_12_1500_10</v>
      </c>
      <c r="B2666" t="str">
        <f t="shared" si="206"/>
        <v>2019_12_65892</v>
      </c>
      <c r="C2666" s="1" t="s">
        <v>2240</v>
      </c>
      <c r="D2666">
        <f t="shared" si="207"/>
        <v>2665</v>
      </c>
      <c r="E2666">
        <v>1500</v>
      </c>
      <c r="F2666">
        <f t="shared" si="208"/>
        <v>10</v>
      </c>
      <c r="G2666" s="2" t="str">
        <f t="shared" si="209"/>
        <v/>
      </c>
      <c r="H2666" t="s">
        <v>1521</v>
      </c>
      <c r="I2666">
        <v>65892</v>
      </c>
      <c r="J2666">
        <v>1490</v>
      </c>
      <c r="K2666">
        <v>1486</v>
      </c>
      <c r="L2666" t="s">
        <v>31</v>
      </c>
      <c r="M2666" t="s">
        <v>20</v>
      </c>
      <c r="N2666">
        <v>63</v>
      </c>
      <c r="O2666">
        <v>3700</v>
      </c>
      <c r="P2666">
        <v>20</v>
      </c>
      <c r="Q2666" t="s">
        <v>2683</v>
      </c>
      <c r="BI2666" s="1"/>
      <c r="BO2666" s="2"/>
    </row>
    <row r="2667" ht="15" customHeight="1">
      <c r="A2667" t="str">
        <f t="shared" si="205"/>
        <v>2019_12_1500_11</v>
      </c>
      <c r="B2667" t="str">
        <f t="shared" si="206"/>
        <v>2019_12_66122</v>
      </c>
      <c r="C2667" s="1" t="s">
        <v>2240</v>
      </c>
      <c r="D2667">
        <f t="shared" si="207"/>
        <v>2666</v>
      </c>
      <c r="E2667">
        <v>1500</v>
      </c>
      <c r="F2667">
        <f t="shared" si="208"/>
        <v>11</v>
      </c>
      <c r="G2667" s="2" t="str">
        <f t="shared" si="209"/>
        <v/>
      </c>
      <c r="H2667" t="s">
        <v>1521</v>
      </c>
      <c r="I2667">
        <v>66122</v>
      </c>
      <c r="J2667">
        <v>1486</v>
      </c>
      <c r="K2667">
        <v>1490</v>
      </c>
      <c r="L2667" t="s">
        <v>31</v>
      </c>
      <c r="M2667" t="s">
        <v>20</v>
      </c>
      <c r="N2667">
        <v>98</v>
      </c>
      <c r="O2667">
        <v>3700</v>
      </c>
      <c r="P2667">
        <v>20</v>
      </c>
      <c r="Q2667" t="s">
        <v>2684</v>
      </c>
      <c r="BI2667" s="1"/>
      <c r="BO2667" s="2"/>
    </row>
    <row r="2668" ht="15" customHeight="1">
      <c r="A2668" t="str">
        <f t="shared" si="205"/>
        <v>2019_12_1500_12</v>
      </c>
      <c r="B2668" t="str">
        <f t="shared" si="206"/>
        <v>2019_12_66303</v>
      </c>
      <c r="C2668" s="1" t="s">
        <v>2240</v>
      </c>
      <c r="D2668">
        <f t="shared" si="207"/>
        <v>2667</v>
      </c>
      <c r="E2668">
        <v>1500</v>
      </c>
      <c r="F2668">
        <f t="shared" si="208"/>
        <v>12</v>
      </c>
      <c r="G2668" s="2" t="str">
        <f t="shared" si="209"/>
        <v/>
      </c>
      <c r="H2668" t="s">
        <v>1521</v>
      </c>
      <c r="I2668">
        <v>66303</v>
      </c>
      <c r="J2668">
        <v>1490</v>
      </c>
      <c r="K2668">
        <v>1486</v>
      </c>
      <c r="L2668" t="s">
        <v>31</v>
      </c>
      <c r="M2668" t="s">
        <v>20</v>
      </c>
      <c r="N2668">
        <v>60</v>
      </c>
      <c r="O2668">
        <v>3700</v>
      </c>
      <c r="P2668">
        <v>20</v>
      </c>
      <c r="Q2668" t="s">
        <v>2685</v>
      </c>
      <c r="BI2668" s="1"/>
      <c r="BO2668" s="2"/>
    </row>
    <row r="2669" ht="15" customHeight="1">
      <c r="A2669" t="str">
        <f t="shared" si="205"/>
        <v>2019_12_1500_13</v>
      </c>
      <c r="B2669" t="str">
        <f t="shared" si="206"/>
        <v>2019_12_66320</v>
      </c>
      <c r="C2669" s="1" t="s">
        <v>2240</v>
      </c>
      <c r="D2669">
        <f t="shared" si="207"/>
        <v>2668</v>
      </c>
      <c r="E2669">
        <v>1500</v>
      </c>
      <c r="F2669">
        <f t="shared" si="208"/>
        <v>13</v>
      </c>
      <c r="G2669" s="2" t="str">
        <f t="shared" si="209"/>
        <v/>
      </c>
      <c r="H2669" t="s">
        <v>1521</v>
      </c>
      <c r="I2669">
        <v>66320</v>
      </c>
      <c r="J2669">
        <v>1486</v>
      </c>
      <c r="K2669">
        <v>1490</v>
      </c>
      <c r="L2669" t="s">
        <v>31</v>
      </c>
      <c r="M2669" t="s">
        <v>20</v>
      </c>
      <c r="N2669">
        <v>112</v>
      </c>
      <c r="O2669">
        <v>3700</v>
      </c>
      <c r="P2669">
        <v>20</v>
      </c>
      <c r="Q2669" t="s">
        <v>2686</v>
      </c>
      <c r="BI2669" s="1"/>
      <c r="BO2669" s="2"/>
    </row>
    <row r="2670" ht="15" customHeight="1">
      <c r="A2670" t="str">
        <f t="shared" si="205"/>
        <v>2019_12_1500_14</v>
      </c>
      <c r="B2670" t="str">
        <f t="shared" si="206"/>
        <v>2019_12_66778</v>
      </c>
      <c r="C2670" s="1" t="s">
        <v>2240</v>
      </c>
      <c r="D2670">
        <f t="shared" si="207"/>
        <v>2669</v>
      </c>
      <c r="E2670">
        <v>1500</v>
      </c>
      <c r="F2670">
        <f t="shared" si="208"/>
        <v>14</v>
      </c>
      <c r="G2670" s="2" t="str">
        <f t="shared" si="209"/>
        <v/>
      </c>
      <c r="H2670" t="s">
        <v>1521</v>
      </c>
      <c r="I2670">
        <v>66778</v>
      </c>
      <c r="J2670">
        <v>1490</v>
      </c>
      <c r="K2670">
        <v>1486</v>
      </c>
      <c r="L2670" t="s">
        <v>31</v>
      </c>
      <c r="M2670" t="s">
        <v>20</v>
      </c>
      <c r="N2670">
        <v>45</v>
      </c>
      <c r="O2670">
        <v>3700</v>
      </c>
      <c r="P2670">
        <v>20</v>
      </c>
      <c r="Q2670" t="s">
        <v>2687</v>
      </c>
      <c r="BI2670" s="1"/>
      <c r="BO2670" s="2"/>
    </row>
    <row r="2671" ht="15" customHeight="1">
      <c r="A2671" t="str">
        <f t="shared" si="205"/>
        <v>2019_12_1500_15</v>
      </c>
      <c r="B2671" t="str">
        <f t="shared" si="206"/>
        <v>2019_12_66820</v>
      </c>
      <c r="C2671" s="1" t="s">
        <v>2240</v>
      </c>
      <c r="D2671">
        <f t="shared" si="207"/>
        <v>2670</v>
      </c>
      <c r="E2671">
        <v>1500</v>
      </c>
      <c r="F2671">
        <f t="shared" si="208"/>
        <v>15</v>
      </c>
      <c r="G2671" s="2" t="str">
        <f t="shared" si="209"/>
        <v/>
      </c>
      <c r="H2671" t="s">
        <v>1521</v>
      </c>
      <c r="I2671">
        <v>66820</v>
      </c>
      <c r="J2671">
        <v>1486</v>
      </c>
      <c r="K2671">
        <v>1490</v>
      </c>
      <c r="L2671" t="s">
        <v>31</v>
      </c>
      <c r="M2671" t="s">
        <v>20</v>
      </c>
      <c r="N2671">
        <v>158</v>
      </c>
      <c r="O2671">
        <v>3700</v>
      </c>
      <c r="P2671">
        <v>20</v>
      </c>
      <c r="Q2671" t="s">
        <v>2688</v>
      </c>
      <c r="BI2671" s="1"/>
      <c r="BO2671" s="2"/>
    </row>
    <row r="2672" ht="15" customHeight="1">
      <c r="A2672" t="str">
        <f t="shared" si="205"/>
        <v>2019_12_1500_16</v>
      </c>
      <c r="B2672" t="str">
        <f t="shared" si="206"/>
        <v>2019_12_66851</v>
      </c>
      <c r="C2672" s="1" t="s">
        <v>2240</v>
      </c>
      <c r="D2672">
        <f t="shared" si="207"/>
        <v>2671</v>
      </c>
      <c r="E2672">
        <v>1500</v>
      </c>
      <c r="F2672">
        <f t="shared" si="208"/>
        <v>16</v>
      </c>
      <c r="G2672" s="2" t="str">
        <f t="shared" si="209"/>
        <v/>
      </c>
      <c r="H2672" t="s">
        <v>1521</v>
      </c>
      <c r="I2672">
        <v>66851</v>
      </c>
      <c r="J2672">
        <v>1490</v>
      </c>
      <c r="K2672">
        <v>1486</v>
      </c>
      <c r="L2672" t="s">
        <v>31</v>
      </c>
      <c r="M2672" t="s">
        <v>20</v>
      </c>
      <c r="N2672">
        <v>57</v>
      </c>
      <c r="O2672">
        <v>3700</v>
      </c>
      <c r="P2672">
        <v>20</v>
      </c>
      <c r="Q2672" t="s">
        <v>2689</v>
      </c>
      <c r="BI2672" s="1"/>
      <c r="BO2672" s="2"/>
    </row>
    <row r="2673" ht="15" customHeight="1">
      <c r="A2673" t="str">
        <f t="shared" si="205"/>
        <v>2019_12_1500_17</v>
      </c>
      <c r="B2673" t="str">
        <f t="shared" si="206"/>
        <v>2019_12_66977</v>
      </c>
      <c r="C2673" s="1" t="s">
        <v>2240</v>
      </c>
      <c r="D2673">
        <f t="shared" si="207"/>
        <v>2672</v>
      </c>
      <c r="E2673">
        <v>1500</v>
      </c>
      <c r="F2673">
        <f t="shared" si="208"/>
        <v>17</v>
      </c>
      <c r="G2673" s="2" t="str">
        <f t="shared" si="209"/>
        <v>x</v>
      </c>
      <c r="H2673" t="s">
        <v>1521</v>
      </c>
      <c r="I2673">
        <v>66977</v>
      </c>
      <c r="J2673">
        <v>1486</v>
      </c>
      <c r="K2673">
        <v>1490</v>
      </c>
      <c r="L2673" t="s">
        <v>20</v>
      </c>
      <c r="M2673" t="s">
        <v>20</v>
      </c>
      <c r="N2673">
        <v>22</v>
      </c>
      <c r="O2673">
        <v>3700</v>
      </c>
      <c r="P2673">
        <v>20</v>
      </c>
      <c r="Q2673" t="s">
        <v>2690</v>
      </c>
      <c r="BI2673" s="1"/>
      <c r="BO2673" s="2"/>
    </row>
    <row r="2674" ht="15" customHeight="1">
      <c r="A2674" t="str">
        <f t="shared" si="205"/>
        <v>2019_12_1529_1</v>
      </c>
      <c r="B2674" t="str">
        <f t="shared" si="206"/>
        <v>2019_12_62791</v>
      </c>
      <c r="C2674" s="1" t="s">
        <v>2240</v>
      </c>
      <c r="D2674">
        <f t="shared" si="207"/>
        <v>2673</v>
      </c>
      <c r="E2674">
        <v>1529</v>
      </c>
      <c r="F2674">
        <f t="shared" si="208"/>
        <v>1</v>
      </c>
      <c r="G2674" s="2" t="str">
        <f t="shared" si="209"/>
        <v/>
      </c>
      <c r="H2674" t="s">
        <v>1521</v>
      </c>
      <c r="I2674">
        <v>62791</v>
      </c>
      <c r="J2674">
        <v>1515</v>
      </c>
      <c r="K2674">
        <v>1519</v>
      </c>
      <c r="L2674" t="s">
        <v>19</v>
      </c>
      <c r="M2674" t="s">
        <v>20</v>
      </c>
      <c r="N2674">
        <v>38</v>
      </c>
      <c r="O2674">
        <v>777</v>
      </c>
      <c r="P2674">
        <v>16</v>
      </c>
      <c r="Q2674" t="s">
        <v>2691</v>
      </c>
      <c r="BI2674" s="1"/>
      <c r="BO2674" s="2"/>
    </row>
    <row r="2675" ht="15" customHeight="1">
      <c r="A2675" t="str">
        <f t="shared" si="205"/>
        <v>2019_12_1529_2</v>
      </c>
      <c r="B2675" t="str">
        <f t="shared" si="206"/>
        <v>2019_12_64194</v>
      </c>
      <c r="C2675" s="1" t="s">
        <v>2240</v>
      </c>
      <c r="D2675">
        <f t="shared" si="207"/>
        <v>2674</v>
      </c>
      <c r="E2675">
        <v>1529</v>
      </c>
      <c r="F2675">
        <f t="shared" si="208"/>
        <v>2</v>
      </c>
      <c r="G2675" s="2" t="str">
        <f t="shared" si="209"/>
        <v/>
      </c>
      <c r="H2675" t="s">
        <v>1521</v>
      </c>
      <c r="I2675">
        <v>64194</v>
      </c>
      <c r="J2675">
        <v>1519</v>
      </c>
      <c r="K2675">
        <v>1515</v>
      </c>
      <c r="L2675" t="s">
        <v>31</v>
      </c>
      <c r="M2675" t="s">
        <v>20</v>
      </c>
      <c r="N2675">
        <v>64</v>
      </c>
      <c r="O2675">
        <v>777</v>
      </c>
      <c r="P2675">
        <v>16</v>
      </c>
      <c r="Q2675" t="s">
        <v>2692</v>
      </c>
      <c r="BI2675" s="1"/>
      <c r="BO2675" s="2"/>
    </row>
    <row r="2676" ht="15" customHeight="1">
      <c r="A2676" t="str">
        <f t="shared" si="205"/>
        <v>2019_12_1529_3</v>
      </c>
      <c r="B2676" t="str">
        <f t="shared" si="206"/>
        <v>2019_12_66704</v>
      </c>
      <c r="C2676" s="1" t="s">
        <v>2240</v>
      </c>
      <c r="D2676">
        <f t="shared" si="207"/>
        <v>2675</v>
      </c>
      <c r="E2676">
        <v>1529</v>
      </c>
      <c r="F2676">
        <f t="shared" si="208"/>
        <v>3</v>
      </c>
      <c r="G2676" s="2" t="str">
        <f t="shared" si="209"/>
        <v/>
      </c>
      <c r="H2676" t="s">
        <v>1521</v>
      </c>
      <c r="I2676">
        <v>66704</v>
      </c>
      <c r="J2676">
        <v>1515</v>
      </c>
      <c r="K2676">
        <v>1519</v>
      </c>
      <c r="L2676" t="s">
        <v>31</v>
      </c>
      <c r="M2676" t="s">
        <v>20</v>
      </c>
      <c r="N2676">
        <v>48</v>
      </c>
      <c r="O2676">
        <v>777</v>
      </c>
      <c r="P2676">
        <v>16</v>
      </c>
      <c r="Q2676" t="s">
        <v>2693</v>
      </c>
      <c r="BI2676" s="1"/>
      <c r="BO2676" s="2"/>
    </row>
    <row r="2677" ht="15" customHeight="1">
      <c r="A2677" t="str">
        <f t="shared" si="205"/>
        <v>2019_12_1529_4</v>
      </c>
      <c r="B2677" t="str">
        <f t="shared" si="206"/>
        <v>2019_12_66824</v>
      </c>
      <c r="C2677" s="1" t="s">
        <v>2240</v>
      </c>
      <c r="D2677">
        <f t="shared" si="207"/>
        <v>2676</v>
      </c>
      <c r="E2677">
        <v>1529</v>
      </c>
      <c r="F2677">
        <f t="shared" si="208"/>
        <v>4</v>
      </c>
      <c r="G2677" s="2" t="str">
        <f t="shared" si="209"/>
        <v/>
      </c>
      <c r="H2677" t="s">
        <v>1521</v>
      </c>
      <c r="I2677">
        <v>66824</v>
      </c>
      <c r="J2677">
        <v>1519</v>
      </c>
      <c r="K2677">
        <v>1515</v>
      </c>
      <c r="L2677" t="s">
        <v>31</v>
      </c>
      <c r="M2677" t="s">
        <v>20</v>
      </c>
      <c r="N2677">
        <v>122</v>
      </c>
      <c r="O2677">
        <v>777</v>
      </c>
      <c r="P2677">
        <v>16</v>
      </c>
      <c r="Q2677" t="s">
        <v>2694</v>
      </c>
      <c r="BI2677" s="1"/>
      <c r="BO2677" s="2"/>
    </row>
    <row r="2678" ht="15" customHeight="1">
      <c r="A2678" t="str">
        <f t="shared" si="205"/>
        <v>2019_12_1529_5</v>
      </c>
      <c r="B2678" t="str">
        <f t="shared" si="206"/>
        <v>2019_12_66858</v>
      </c>
      <c r="C2678" s="1" t="s">
        <v>2240</v>
      </c>
      <c r="D2678">
        <f t="shared" si="207"/>
        <v>2677</v>
      </c>
      <c r="E2678">
        <v>1529</v>
      </c>
      <c r="F2678">
        <f t="shared" si="208"/>
        <v>5</v>
      </c>
      <c r="G2678" s="2" t="str">
        <f t="shared" si="209"/>
        <v/>
      </c>
      <c r="H2678" t="s">
        <v>1521</v>
      </c>
      <c r="I2678">
        <v>66858</v>
      </c>
      <c r="J2678">
        <v>1515</v>
      </c>
      <c r="K2678">
        <v>1519</v>
      </c>
      <c r="L2678" t="s">
        <v>31</v>
      </c>
      <c r="M2678" t="s">
        <v>20</v>
      </c>
      <c r="N2678">
        <v>82</v>
      </c>
      <c r="O2678">
        <v>777</v>
      </c>
      <c r="P2678">
        <v>16</v>
      </c>
      <c r="Q2678" t="s">
        <v>2695</v>
      </c>
      <c r="BI2678" s="1"/>
      <c r="BO2678" s="2"/>
    </row>
    <row r="2679" ht="15" customHeight="1">
      <c r="A2679" t="str">
        <f t="shared" si="205"/>
        <v>2019_12_1529_6</v>
      </c>
      <c r="B2679" t="str">
        <f t="shared" si="206"/>
        <v>2019_12_66871</v>
      </c>
      <c r="C2679" s="1" t="s">
        <v>2240</v>
      </c>
      <c r="D2679">
        <f t="shared" si="207"/>
        <v>2678</v>
      </c>
      <c r="E2679">
        <v>1529</v>
      </c>
      <c r="F2679">
        <f t="shared" si="208"/>
        <v>6</v>
      </c>
      <c r="G2679" s="2" t="str">
        <f t="shared" si="209"/>
        <v/>
      </c>
      <c r="H2679" t="s">
        <v>1521</v>
      </c>
      <c r="I2679">
        <v>66871</v>
      </c>
      <c r="J2679">
        <v>1519</v>
      </c>
      <c r="K2679">
        <v>1515</v>
      </c>
      <c r="L2679" t="s">
        <v>31</v>
      </c>
      <c r="M2679" t="s">
        <v>20</v>
      </c>
      <c r="N2679">
        <v>43</v>
      </c>
      <c r="O2679">
        <v>777</v>
      </c>
      <c r="P2679">
        <v>16</v>
      </c>
      <c r="Q2679" t="s">
        <v>2696</v>
      </c>
      <c r="BI2679" s="1"/>
      <c r="BO2679" s="2"/>
    </row>
    <row r="2680" ht="15" customHeight="1">
      <c r="A2680" t="str">
        <f t="shared" si="205"/>
        <v>2019_12_1529_7</v>
      </c>
      <c r="B2680" t="str">
        <f t="shared" si="206"/>
        <v>2019_12_66879</v>
      </c>
      <c r="C2680" s="1" t="s">
        <v>2240</v>
      </c>
      <c r="D2680">
        <f t="shared" si="207"/>
        <v>2679</v>
      </c>
      <c r="E2680">
        <v>1529</v>
      </c>
      <c r="F2680">
        <f t="shared" si="208"/>
        <v>7</v>
      </c>
      <c r="G2680" s="2" t="str">
        <f t="shared" si="209"/>
        <v/>
      </c>
      <c r="H2680" t="s">
        <v>1521</v>
      </c>
      <c r="I2680">
        <v>66879</v>
      </c>
      <c r="J2680">
        <v>1515</v>
      </c>
      <c r="K2680">
        <v>1519</v>
      </c>
      <c r="L2680" t="s">
        <v>31</v>
      </c>
      <c r="M2680" t="s">
        <v>20</v>
      </c>
      <c r="N2680">
        <v>42</v>
      </c>
      <c r="O2680">
        <v>777</v>
      </c>
      <c r="P2680">
        <v>16</v>
      </c>
      <c r="Q2680" t="s">
        <v>2697</v>
      </c>
      <c r="BI2680" s="1"/>
      <c r="BO2680" s="2"/>
    </row>
    <row r="2681" ht="15" customHeight="1">
      <c r="A2681" t="str">
        <f t="shared" si="205"/>
        <v>2019_12_1529_8</v>
      </c>
      <c r="B2681" t="str">
        <f t="shared" si="206"/>
        <v>2019_12_66881</v>
      </c>
      <c r="C2681" s="1" t="s">
        <v>2240</v>
      </c>
      <c r="D2681">
        <f t="shared" si="207"/>
        <v>2680</v>
      </c>
      <c r="E2681">
        <v>1529</v>
      </c>
      <c r="F2681">
        <f t="shared" si="208"/>
        <v>8</v>
      </c>
      <c r="G2681" s="2" t="str">
        <f t="shared" si="209"/>
        <v/>
      </c>
      <c r="H2681" t="s">
        <v>1521</v>
      </c>
      <c r="I2681">
        <v>66881</v>
      </c>
      <c r="J2681">
        <v>1519</v>
      </c>
      <c r="K2681">
        <v>1515</v>
      </c>
      <c r="L2681" t="s">
        <v>31</v>
      </c>
      <c r="M2681" t="s">
        <v>20</v>
      </c>
      <c r="N2681">
        <v>29</v>
      </c>
      <c r="O2681">
        <v>777</v>
      </c>
      <c r="P2681">
        <v>16</v>
      </c>
      <c r="Q2681" t="s">
        <v>2698</v>
      </c>
      <c r="BI2681" s="1"/>
      <c r="BO2681" s="2"/>
    </row>
    <row r="2682" ht="15" customHeight="1">
      <c r="A2682" t="str">
        <f t="shared" si="205"/>
        <v>2019_12_1529_9</v>
      </c>
      <c r="B2682" t="str">
        <f t="shared" si="206"/>
        <v>2019_12_66884</v>
      </c>
      <c r="C2682" s="1" t="s">
        <v>2240</v>
      </c>
      <c r="D2682">
        <f t="shared" si="207"/>
        <v>2681</v>
      </c>
      <c r="E2682">
        <v>1529</v>
      </c>
      <c r="F2682">
        <f t="shared" si="208"/>
        <v>9</v>
      </c>
      <c r="G2682" s="2" t="str">
        <f t="shared" si="209"/>
        <v/>
      </c>
      <c r="H2682" t="s">
        <v>1521</v>
      </c>
      <c r="I2682">
        <v>66884</v>
      </c>
      <c r="J2682">
        <v>1515</v>
      </c>
      <c r="K2682">
        <v>1519</v>
      </c>
      <c r="L2682" t="s">
        <v>31</v>
      </c>
      <c r="M2682" t="s">
        <v>20</v>
      </c>
      <c r="N2682">
        <v>30</v>
      </c>
      <c r="O2682">
        <v>777</v>
      </c>
      <c r="P2682">
        <v>16</v>
      </c>
      <c r="Q2682" t="s">
        <v>2699</v>
      </c>
      <c r="BI2682" s="1"/>
      <c r="BO2682" s="2"/>
    </row>
    <row r="2683" ht="15" customHeight="1">
      <c r="A2683" t="str">
        <f t="shared" si="205"/>
        <v>2019_12_1529_10</v>
      </c>
      <c r="B2683" t="str">
        <f t="shared" si="206"/>
        <v>2019_12_66888</v>
      </c>
      <c r="C2683" s="1" t="s">
        <v>2240</v>
      </c>
      <c r="D2683">
        <f t="shared" si="207"/>
        <v>2682</v>
      </c>
      <c r="E2683">
        <v>1529</v>
      </c>
      <c r="F2683">
        <f t="shared" si="208"/>
        <v>10</v>
      </c>
      <c r="G2683" s="2" t="str">
        <f t="shared" si="209"/>
        <v/>
      </c>
      <c r="H2683" t="s">
        <v>1521</v>
      </c>
      <c r="I2683">
        <v>66888</v>
      </c>
      <c r="J2683">
        <v>1519</v>
      </c>
      <c r="K2683">
        <v>1515</v>
      </c>
      <c r="L2683" t="s">
        <v>31</v>
      </c>
      <c r="M2683" t="s">
        <v>20</v>
      </c>
      <c r="N2683">
        <v>25</v>
      </c>
      <c r="O2683">
        <v>777</v>
      </c>
      <c r="P2683">
        <v>16</v>
      </c>
      <c r="Q2683" t="s">
        <v>2700</v>
      </c>
      <c r="BI2683" s="1"/>
      <c r="BO2683" s="2"/>
    </row>
    <row r="2684" ht="15" customHeight="1">
      <c r="A2684" t="str">
        <f t="shared" si="205"/>
        <v>2019_12_1529_11</v>
      </c>
      <c r="B2684" t="str">
        <f t="shared" si="206"/>
        <v>2019_12_66889</v>
      </c>
      <c r="C2684" s="1" t="s">
        <v>2240</v>
      </c>
      <c r="D2684">
        <f t="shared" si="207"/>
        <v>2683</v>
      </c>
      <c r="E2684">
        <v>1529</v>
      </c>
      <c r="F2684">
        <f t="shared" si="208"/>
        <v>11</v>
      </c>
      <c r="G2684" s="2" t="str">
        <f t="shared" si="209"/>
        <v/>
      </c>
      <c r="H2684" t="s">
        <v>1521</v>
      </c>
      <c r="I2684">
        <v>66889</v>
      </c>
      <c r="J2684">
        <v>1515</v>
      </c>
      <c r="K2684">
        <v>1519</v>
      </c>
      <c r="L2684" t="s">
        <v>31</v>
      </c>
      <c r="M2684" t="s">
        <v>20</v>
      </c>
      <c r="N2684">
        <v>47</v>
      </c>
      <c r="O2684">
        <v>777</v>
      </c>
      <c r="P2684">
        <v>16</v>
      </c>
      <c r="Q2684" t="s">
        <v>2701</v>
      </c>
      <c r="BI2684" s="1"/>
      <c r="BO2684" s="2"/>
    </row>
    <row r="2685" ht="15" customHeight="1">
      <c r="A2685" t="str">
        <f t="shared" si="205"/>
        <v>2019_12_1529_12</v>
      </c>
      <c r="B2685" t="str">
        <f t="shared" si="206"/>
        <v>2019_12_66894</v>
      </c>
      <c r="C2685" s="1" t="s">
        <v>2240</v>
      </c>
      <c r="D2685">
        <f t="shared" si="207"/>
        <v>2684</v>
      </c>
      <c r="E2685">
        <v>1529</v>
      </c>
      <c r="F2685">
        <f t="shared" si="208"/>
        <v>12</v>
      </c>
      <c r="G2685" s="2" t="str">
        <f t="shared" si="209"/>
        <v/>
      </c>
      <c r="H2685" t="s">
        <v>1521</v>
      </c>
      <c r="I2685">
        <v>66894</v>
      </c>
      <c r="J2685">
        <v>1519</v>
      </c>
      <c r="K2685">
        <v>1515</v>
      </c>
      <c r="L2685" t="s">
        <v>31</v>
      </c>
      <c r="M2685" t="s">
        <v>20</v>
      </c>
      <c r="N2685">
        <v>66</v>
      </c>
      <c r="O2685">
        <v>777</v>
      </c>
      <c r="P2685">
        <v>16</v>
      </c>
      <c r="Q2685" t="s">
        <v>2702</v>
      </c>
      <c r="BI2685" s="1"/>
      <c r="BO2685" s="2"/>
    </row>
    <row r="2686" ht="15" customHeight="1">
      <c r="A2686" t="str">
        <f t="shared" si="205"/>
        <v>2019_12_1529_13</v>
      </c>
      <c r="B2686" t="str">
        <f t="shared" si="206"/>
        <v>2019_12_66900</v>
      </c>
      <c r="C2686" s="1" t="s">
        <v>2240</v>
      </c>
      <c r="D2686">
        <f t="shared" si="207"/>
        <v>2685</v>
      </c>
      <c r="E2686">
        <v>1529</v>
      </c>
      <c r="F2686">
        <f t="shared" si="208"/>
        <v>13</v>
      </c>
      <c r="G2686" s="2" t="str">
        <f t="shared" si="209"/>
        <v/>
      </c>
      <c r="H2686" t="s">
        <v>1521</v>
      </c>
      <c r="I2686">
        <v>66900</v>
      </c>
      <c r="J2686">
        <v>1515</v>
      </c>
      <c r="K2686">
        <v>1519</v>
      </c>
      <c r="L2686" t="s">
        <v>31</v>
      </c>
      <c r="M2686" t="s">
        <v>20</v>
      </c>
      <c r="N2686">
        <v>24</v>
      </c>
      <c r="O2686">
        <v>777</v>
      </c>
      <c r="P2686">
        <v>16</v>
      </c>
      <c r="Q2686" t="s">
        <v>2703</v>
      </c>
      <c r="BI2686" s="1"/>
      <c r="BO2686" s="2"/>
    </row>
    <row r="2687" ht="15" customHeight="1">
      <c r="A2687" t="str">
        <f t="shared" si="205"/>
        <v>2019_12_1529_14</v>
      </c>
      <c r="B2687" t="str">
        <f t="shared" si="206"/>
        <v>2019_12_66904</v>
      </c>
      <c r="C2687" s="1" t="s">
        <v>2240</v>
      </c>
      <c r="D2687">
        <f t="shared" si="207"/>
        <v>2686</v>
      </c>
      <c r="E2687">
        <v>1529</v>
      </c>
      <c r="F2687">
        <f t="shared" si="208"/>
        <v>14</v>
      </c>
      <c r="G2687" s="2" t="str">
        <f t="shared" si="209"/>
        <v/>
      </c>
      <c r="H2687" t="s">
        <v>1521</v>
      </c>
      <c r="I2687">
        <v>66904</v>
      </c>
      <c r="J2687">
        <v>1519</v>
      </c>
      <c r="K2687">
        <v>1515</v>
      </c>
      <c r="L2687" t="s">
        <v>31</v>
      </c>
      <c r="M2687" t="s">
        <v>20</v>
      </c>
      <c r="N2687">
        <v>53</v>
      </c>
      <c r="O2687">
        <v>777</v>
      </c>
      <c r="P2687">
        <v>16</v>
      </c>
      <c r="Q2687" t="s">
        <v>2704</v>
      </c>
      <c r="BI2687" s="1"/>
      <c r="BO2687" s="2"/>
    </row>
    <row r="2688" ht="15" customHeight="1">
      <c r="A2688" t="str">
        <f t="shared" si="205"/>
        <v>2019_12_1529_15</v>
      </c>
      <c r="B2688" t="str">
        <f t="shared" si="206"/>
        <v>2019_12_66921</v>
      </c>
      <c r="C2688" s="1" t="s">
        <v>2240</v>
      </c>
      <c r="D2688">
        <f t="shared" si="207"/>
        <v>2687</v>
      </c>
      <c r="E2688">
        <v>1529</v>
      </c>
      <c r="F2688">
        <f t="shared" si="208"/>
        <v>15</v>
      </c>
      <c r="G2688" s="2" t="str">
        <f t="shared" si="209"/>
        <v>x</v>
      </c>
      <c r="H2688" t="s">
        <v>1521</v>
      </c>
      <c r="I2688">
        <v>66921</v>
      </c>
      <c r="J2688">
        <v>1515</v>
      </c>
      <c r="K2688">
        <v>1519</v>
      </c>
      <c r="L2688" t="s">
        <v>20</v>
      </c>
      <c r="M2688" t="s">
        <v>20</v>
      </c>
      <c r="N2688">
        <v>43</v>
      </c>
      <c r="O2688">
        <v>777</v>
      </c>
      <c r="P2688">
        <v>16</v>
      </c>
      <c r="Q2688" t="s">
        <v>2705</v>
      </c>
      <c r="BI2688" s="1"/>
      <c r="BO2688" s="2"/>
    </row>
    <row r="2689" ht="15" customHeight="1">
      <c r="A2689" t="str">
        <f t="shared" si="205"/>
        <v>2019_12_1558_1</v>
      </c>
      <c r="B2689" t="str">
        <f t="shared" si="206"/>
        <v>2019_12_62642</v>
      </c>
      <c r="C2689" s="1" t="s">
        <v>2240</v>
      </c>
      <c r="D2689">
        <f t="shared" si="207"/>
        <v>2688</v>
      </c>
      <c r="E2689">
        <v>1558</v>
      </c>
      <c r="F2689">
        <f t="shared" si="208"/>
        <v>1</v>
      </c>
      <c r="G2689" s="2" t="str">
        <f t="shared" si="209"/>
        <v/>
      </c>
      <c r="H2689" t="s">
        <v>1521</v>
      </c>
      <c r="I2689">
        <v>62642</v>
      </c>
      <c r="J2689">
        <v>1544</v>
      </c>
      <c r="K2689">
        <v>1548</v>
      </c>
      <c r="L2689" t="s">
        <v>19</v>
      </c>
      <c r="M2689" t="s">
        <v>20</v>
      </c>
      <c r="N2689">
        <v>63</v>
      </c>
      <c r="O2689">
        <v>3931</v>
      </c>
      <c r="P2689">
        <v>13</v>
      </c>
      <c r="Q2689" t="s">
        <v>2706</v>
      </c>
      <c r="BI2689" s="1"/>
      <c r="BO2689" s="2"/>
    </row>
    <row r="2690" ht="15" customHeight="1">
      <c r="A2690" t="str">
        <f t="shared" ref="A2690:A2753" si="210">CONCATENATE($C2690,"_",$E2690,"_",$F2690)</f>
        <v>2019_12_1558_2</v>
      </c>
      <c r="B2690" t="str">
        <f t="shared" ref="B2690:B2753" si="211">CONCATENATE($C2690,"_",$I2690)</f>
        <v>2019_12_62824</v>
      </c>
      <c r="C2690" s="1" t="s">
        <v>2240</v>
      </c>
      <c r="D2690">
        <f t="shared" ref="D2690:D2753" si="212">IF(ISNUMBER($D2689),$D2689+1,1)</f>
        <v>2689</v>
      </c>
      <c r="E2690">
        <v>1558</v>
      </c>
      <c r="F2690">
        <f t="shared" ref="F2690:F2753" si="213">IF($E2690="","",IF($E2690=$E2689,$F2689+1,1))</f>
        <v>2</v>
      </c>
      <c r="G2690" s="2" t="str">
        <f t="shared" ref="G2690:G2753" si="214">IF($E2691=$E2690,"","x")</f>
        <v/>
      </c>
      <c r="H2690" t="s">
        <v>1521</v>
      </c>
      <c r="I2690">
        <v>62824</v>
      </c>
      <c r="J2690">
        <v>1548</v>
      </c>
      <c r="K2690">
        <v>1544</v>
      </c>
      <c r="L2690" t="s">
        <v>31</v>
      </c>
      <c r="M2690" t="s">
        <v>20</v>
      </c>
      <c r="N2690">
        <v>142</v>
      </c>
      <c r="O2690">
        <v>3931</v>
      </c>
      <c r="P2690">
        <v>13</v>
      </c>
      <c r="Q2690" t="s">
        <v>2707</v>
      </c>
      <c r="BI2690" s="1"/>
      <c r="BO2690" s="2"/>
    </row>
    <row r="2691" ht="15" customHeight="1">
      <c r="A2691" t="str">
        <f t="shared" si="210"/>
        <v>2019_12_1558_3</v>
      </c>
      <c r="B2691" t="str">
        <f t="shared" si="211"/>
        <v>2019_12_64188</v>
      </c>
      <c r="C2691" s="1" t="s">
        <v>2240</v>
      </c>
      <c r="D2691">
        <f t="shared" si="212"/>
        <v>2690</v>
      </c>
      <c r="E2691">
        <v>1558</v>
      </c>
      <c r="F2691">
        <f t="shared" si="213"/>
        <v>3</v>
      </c>
      <c r="G2691" s="2" t="str">
        <f t="shared" si="214"/>
        <v/>
      </c>
      <c r="H2691" t="s">
        <v>1521</v>
      </c>
      <c r="I2691">
        <v>64188</v>
      </c>
      <c r="J2691">
        <v>1544</v>
      </c>
      <c r="K2691">
        <v>1548</v>
      </c>
      <c r="L2691" t="s">
        <v>31</v>
      </c>
      <c r="M2691" t="s">
        <v>20</v>
      </c>
      <c r="N2691">
        <v>373</v>
      </c>
      <c r="O2691">
        <v>3931</v>
      </c>
      <c r="P2691">
        <v>13</v>
      </c>
      <c r="Q2691" t="s">
        <v>2708</v>
      </c>
      <c r="BI2691" s="1"/>
      <c r="BO2691" s="2"/>
    </row>
    <row r="2692" ht="15" customHeight="1">
      <c r="A2692" t="str">
        <f t="shared" si="210"/>
        <v>2019_12_1558_4</v>
      </c>
      <c r="B2692" t="str">
        <f t="shared" si="211"/>
        <v>2019_12_65377</v>
      </c>
      <c r="C2692" s="1" t="s">
        <v>2240</v>
      </c>
      <c r="D2692">
        <f t="shared" si="212"/>
        <v>2691</v>
      </c>
      <c r="E2692">
        <v>1558</v>
      </c>
      <c r="F2692">
        <f t="shared" si="213"/>
        <v>4</v>
      </c>
      <c r="G2692" s="2" t="str">
        <f t="shared" si="214"/>
        <v/>
      </c>
      <c r="H2692" t="s">
        <v>1521</v>
      </c>
      <c r="I2692">
        <v>65377</v>
      </c>
      <c r="J2692">
        <v>1548</v>
      </c>
      <c r="K2692">
        <v>1544</v>
      </c>
      <c r="L2692" t="s">
        <v>31</v>
      </c>
      <c r="M2692" t="s">
        <v>20</v>
      </c>
      <c r="N2692">
        <v>295</v>
      </c>
      <c r="O2692">
        <v>3931</v>
      </c>
      <c r="P2692">
        <v>13</v>
      </c>
      <c r="Q2692" t="s">
        <v>2709</v>
      </c>
      <c r="BI2692" s="1"/>
      <c r="BO2692" s="2"/>
    </row>
    <row r="2693" ht="15" customHeight="1">
      <c r="A2693" t="str">
        <f t="shared" si="210"/>
        <v>2019_12_1558_5</v>
      </c>
      <c r="B2693" t="str">
        <f t="shared" si="211"/>
        <v>2019_12_65820</v>
      </c>
      <c r="C2693" s="1" t="s">
        <v>2240</v>
      </c>
      <c r="D2693">
        <f t="shared" si="212"/>
        <v>2692</v>
      </c>
      <c r="E2693">
        <v>1558</v>
      </c>
      <c r="F2693">
        <f t="shared" si="213"/>
        <v>5</v>
      </c>
      <c r="G2693" s="2" t="str">
        <f t="shared" si="214"/>
        <v/>
      </c>
      <c r="H2693" t="s">
        <v>1521</v>
      </c>
      <c r="I2693">
        <v>65820</v>
      </c>
      <c r="J2693">
        <v>1544</v>
      </c>
      <c r="K2693">
        <v>1548</v>
      </c>
      <c r="L2693" t="s">
        <v>31</v>
      </c>
      <c r="M2693" t="s">
        <v>20</v>
      </c>
      <c r="N2693">
        <v>520</v>
      </c>
      <c r="O2693">
        <v>3931</v>
      </c>
      <c r="P2693">
        <v>13</v>
      </c>
      <c r="Q2693" t="s">
        <v>2710</v>
      </c>
      <c r="BI2693" s="1"/>
      <c r="BO2693" s="2"/>
    </row>
    <row r="2694" ht="15" customHeight="1">
      <c r="A2694" t="str">
        <f t="shared" si="210"/>
        <v>2019_12_1558_6</v>
      </c>
      <c r="B2694" t="str">
        <f t="shared" si="211"/>
        <v>2019_12_66008</v>
      </c>
      <c r="C2694" s="1" t="s">
        <v>2240</v>
      </c>
      <c r="D2694">
        <f t="shared" si="212"/>
        <v>2693</v>
      </c>
      <c r="E2694">
        <v>1558</v>
      </c>
      <c r="F2694">
        <f t="shared" si="213"/>
        <v>6</v>
      </c>
      <c r="G2694" s="2" t="str">
        <f t="shared" si="214"/>
        <v/>
      </c>
      <c r="H2694" t="s">
        <v>1521</v>
      </c>
      <c r="I2694">
        <v>66008</v>
      </c>
      <c r="J2694">
        <v>1548</v>
      </c>
      <c r="K2694">
        <v>1544</v>
      </c>
      <c r="L2694" t="s">
        <v>31</v>
      </c>
      <c r="M2694" t="s">
        <v>20</v>
      </c>
      <c r="N2694">
        <v>406</v>
      </c>
      <c r="O2694">
        <v>3931</v>
      </c>
      <c r="P2694">
        <v>13</v>
      </c>
      <c r="Q2694" t="s">
        <v>2711</v>
      </c>
      <c r="BI2694" s="1"/>
      <c r="BO2694" s="2"/>
    </row>
    <row r="2695" ht="15" customHeight="1">
      <c r="A2695" t="str">
        <f t="shared" si="210"/>
        <v>2019_12_1558_7</v>
      </c>
      <c r="B2695" t="str">
        <f t="shared" si="211"/>
        <v>2019_12_66021</v>
      </c>
      <c r="C2695" s="1" t="s">
        <v>2240</v>
      </c>
      <c r="D2695">
        <f t="shared" si="212"/>
        <v>2694</v>
      </c>
      <c r="E2695">
        <v>1558</v>
      </c>
      <c r="F2695">
        <f t="shared" si="213"/>
        <v>7</v>
      </c>
      <c r="G2695" s="2" t="str">
        <f t="shared" si="214"/>
        <v/>
      </c>
      <c r="H2695" t="s">
        <v>1521</v>
      </c>
      <c r="I2695">
        <v>66021</v>
      </c>
      <c r="J2695">
        <v>1544</v>
      </c>
      <c r="K2695">
        <v>1548</v>
      </c>
      <c r="L2695" t="s">
        <v>31</v>
      </c>
      <c r="M2695" t="s">
        <v>20</v>
      </c>
      <c r="N2695">
        <v>615</v>
      </c>
      <c r="O2695">
        <v>3931</v>
      </c>
      <c r="P2695">
        <v>13</v>
      </c>
      <c r="Q2695" t="s">
        <v>2712</v>
      </c>
      <c r="BI2695" s="1"/>
      <c r="BO2695" s="2"/>
    </row>
    <row r="2696" ht="15" customHeight="1">
      <c r="A2696" t="str">
        <f t="shared" si="210"/>
        <v>2019_12_1558_8</v>
      </c>
      <c r="B2696" t="str">
        <f t="shared" si="211"/>
        <v>2019_12_66275</v>
      </c>
      <c r="C2696" s="1" t="s">
        <v>2240</v>
      </c>
      <c r="D2696">
        <f t="shared" si="212"/>
        <v>2695</v>
      </c>
      <c r="E2696">
        <v>1558</v>
      </c>
      <c r="F2696">
        <f t="shared" si="213"/>
        <v>8</v>
      </c>
      <c r="G2696" s="2" t="str">
        <f t="shared" si="214"/>
        <v/>
      </c>
      <c r="H2696" t="s">
        <v>1521</v>
      </c>
      <c r="I2696">
        <v>66275</v>
      </c>
      <c r="J2696">
        <v>1548</v>
      </c>
      <c r="K2696">
        <v>1544</v>
      </c>
      <c r="L2696" t="s">
        <v>31</v>
      </c>
      <c r="M2696" t="s">
        <v>20</v>
      </c>
      <c r="N2696">
        <v>524</v>
      </c>
      <c r="O2696">
        <v>3931</v>
      </c>
      <c r="P2696">
        <v>13</v>
      </c>
      <c r="Q2696" t="s">
        <v>2713</v>
      </c>
      <c r="BI2696" s="1"/>
      <c r="BO2696" s="2"/>
    </row>
    <row r="2697" ht="15" customHeight="1">
      <c r="A2697" t="str">
        <f t="shared" si="210"/>
        <v>2019_12_1558_9</v>
      </c>
      <c r="B2697" t="str">
        <f t="shared" si="211"/>
        <v>2019_12_66350</v>
      </c>
      <c r="C2697" s="1" t="s">
        <v>2240</v>
      </c>
      <c r="D2697">
        <f t="shared" si="212"/>
        <v>2696</v>
      </c>
      <c r="E2697">
        <v>1558</v>
      </c>
      <c r="F2697">
        <f t="shared" si="213"/>
        <v>9</v>
      </c>
      <c r="G2697" s="2" t="str">
        <f t="shared" si="214"/>
        <v/>
      </c>
      <c r="H2697" t="s">
        <v>1521</v>
      </c>
      <c r="I2697">
        <v>66350</v>
      </c>
      <c r="J2697">
        <v>1544</v>
      </c>
      <c r="K2697">
        <v>1548</v>
      </c>
      <c r="L2697" t="s">
        <v>31</v>
      </c>
      <c r="M2697" t="s">
        <v>20</v>
      </c>
      <c r="N2697">
        <v>382</v>
      </c>
      <c r="O2697">
        <v>3931</v>
      </c>
      <c r="P2697">
        <v>13</v>
      </c>
      <c r="Q2697" t="s">
        <v>2714</v>
      </c>
      <c r="BI2697" s="1"/>
      <c r="BO2697" s="2"/>
    </row>
    <row r="2698" ht="15" customHeight="1">
      <c r="A2698" t="str">
        <f t="shared" si="210"/>
        <v>2019_12_1558_10</v>
      </c>
      <c r="B2698" t="str">
        <f t="shared" si="211"/>
        <v>2019_12_66628</v>
      </c>
      <c r="C2698" s="1" t="s">
        <v>2240</v>
      </c>
      <c r="D2698">
        <f t="shared" si="212"/>
        <v>2697</v>
      </c>
      <c r="E2698">
        <v>1558</v>
      </c>
      <c r="F2698">
        <f t="shared" si="213"/>
        <v>10</v>
      </c>
      <c r="G2698" s="2" t="str">
        <f t="shared" si="214"/>
        <v/>
      </c>
      <c r="H2698" t="s">
        <v>1521</v>
      </c>
      <c r="I2698">
        <v>66628</v>
      </c>
      <c r="J2698">
        <v>1548</v>
      </c>
      <c r="K2698">
        <v>1544</v>
      </c>
      <c r="L2698" t="s">
        <v>31</v>
      </c>
      <c r="M2698" t="s">
        <v>20</v>
      </c>
      <c r="N2698">
        <v>326</v>
      </c>
      <c r="O2698">
        <v>3931</v>
      </c>
      <c r="P2698">
        <v>13</v>
      </c>
      <c r="Q2698" t="s">
        <v>2715</v>
      </c>
      <c r="BI2698" s="1"/>
      <c r="BO2698" s="2"/>
    </row>
    <row r="2699" ht="15" customHeight="1">
      <c r="A2699" t="str">
        <f t="shared" si="210"/>
        <v>2019_12_1558_11</v>
      </c>
      <c r="B2699" t="str">
        <f t="shared" si="211"/>
        <v>2019_12_66955</v>
      </c>
      <c r="C2699" s="1" t="s">
        <v>2240</v>
      </c>
      <c r="D2699">
        <f t="shared" si="212"/>
        <v>2698</v>
      </c>
      <c r="E2699">
        <v>1558</v>
      </c>
      <c r="F2699">
        <f t="shared" si="213"/>
        <v>11</v>
      </c>
      <c r="G2699" s="2" t="str">
        <f t="shared" si="214"/>
        <v/>
      </c>
      <c r="H2699" t="s">
        <v>1521</v>
      </c>
      <c r="I2699">
        <v>66955</v>
      </c>
      <c r="J2699">
        <v>1544</v>
      </c>
      <c r="K2699">
        <v>1548</v>
      </c>
      <c r="L2699" t="s">
        <v>31</v>
      </c>
      <c r="M2699" t="s">
        <v>20</v>
      </c>
      <c r="N2699">
        <v>207</v>
      </c>
      <c r="O2699">
        <v>3931</v>
      </c>
      <c r="P2699">
        <v>13</v>
      </c>
      <c r="Q2699" t="s">
        <v>2716</v>
      </c>
      <c r="BI2699" s="1"/>
      <c r="BO2699" s="2"/>
    </row>
    <row r="2700" ht="15" customHeight="1">
      <c r="A2700" t="str">
        <f t="shared" si="210"/>
        <v>2019_12_1558_12</v>
      </c>
      <c r="B2700" t="str">
        <f t="shared" si="211"/>
        <v>2019_12_67568</v>
      </c>
      <c r="C2700" s="1" t="s">
        <v>2240</v>
      </c>
      <c r="D2700">
        <f t="shared" si="212"/>
        <v>2699</v>
      </c>
      <c r="E2700">
        <v>1558</v>
      </c>
      <c r="F2700">
        <f t="shared" si="213"/>
        <v>12</v>
      </c>
      <c r="G2700" s="2" t="str">
        <f t="shared" si="214"/>
        <v>x</v>
      </c>
      <c r="H2700" t="s">
        <v>1521</v>
      </c>
      <c r="I2700">
        <v>67568</v>
      </c>
      <c r="J2700">
        <v>1548</v>
      </c>
      <c r="K2700">
        <v>1544</v>
      </c>
      <c r="L2700" t="s">
        <v>20</v>
      </c>
      <c r="M2700" t="s">
        <v>20</v>
      </c>
      <c r="N2700">
        <v>57</v>
      </c>
      <c r="O2700">
        <v>3931</v>
      </c>
      <c r="P2700">
        <v>13</v>
      </c>
      <c r="Q2700" t="s">
        <v>2717</v>
      </c>
      <c r="BI2700" s="1"/>
      <c r="BO2700" s="2"/>
    </row>
    <row r="2701" ht="15" customHeight="1">
      <c r="A2701" t="str">
        <f t="shared" si="210"/>
        <v>2019_12_1587_1</v>
      </c>
      <c r="B2701" t="str">
        <f t="shared" si="211"/>
        <v>2019_12_62429</v>
      </c>
      <c r="C2701" s="1" t="s">
        <v>2240</v>
      </c>
      <c r="D2701">
        <f t="shared" si="212"/>
        <v>2700</v>
      </c>
      <c r="E2701">
        <v>1587</v>
      </c>
      <c r="F2701">
        <f t="shared" si="213"/>
        <v>1</v>
      </c>
      <c r="G2701" s="2" t="str">
        <f t="shared" si="214"/>
        <v/>
      </c>
      <c r="H2701" t="s">
        <v>1521</v>
      </c>
      <c r="I2701">
        <v>62429</v>
      </c>
      <c r="J2701">
        <v>1573</v>
      </c>
      <c r="K2701">
        <v>1577</v>
      </c>
      <c r="L2701" t="s">
        <v>158</v>
      </c>
      <c r="M2701" t="s">
        <v>40</v>
      </c>
      <c r="N2701">
        <v>103</v>
      </c>
      <c r="O2701">
        <v>2785</v>
      </c>
      <c r="P2701">
        <v>14</v>
      </c>
      <c r="Q2701" t="s">
        <v>2718</v>
      </c>
      <c r="BI2701" s="1"/>
      <c r="BO2701" s="2"/>
    </row>
    <row r="2702" ht="15" customHeight="1">
      <c r="A2702" t="str">
        <f t="shared" si="210"/>
        <v>2019_12_1587_2</v>
      </c>
      <c r="B2702" t="str">
        <f t="shared" si="211"/>
        <v>2019_12_64666</v>
      </c>
      <c r="C2702" s="1" t="s">
        <v>2240</v>
      </c>
      <c r="D2702">
        <f t="shared" si="212"/>
        <v>2701</v>
      </c>
      <c r="E2702">
        <v>1587</v>
      </c>
      <c r="F2702">
        <f t="shared" si="213"/>
        <v>2</v>
      </c>
      <c r="G2702" s="2" t="str">
        <f t="shared" si="214"/>
        <v/>
      </c>
      <c r="H2702" t="s">
        <v>1521</v>
      </c>
      <c r="I2702">
        <v>64666</v>
      </c>
      <c r="J2702">
        <v>1577</v>
      </c>
      <c r="K2702">
        <v>1573</v>
      </c>
      <c r="L2702" t="s">
        <v>31</v>
      </c>
      <c r="M2702" t="s">
        <v>40</v>
      </c>
      <c r="N2702">
        <v>88</v>
      </c>
      <c r="O2702">
        <v>2785</v>
      </c>
      <c r="P2702">
        <v>14</v>
      </c>
      <c r="Q2702" t="s">
        <v>2719</v>
      </c>
      <c r="BI2702" s="1"/>
      <c r="BO2702" s="2"/>
    </row>
    <row r="2703" ht="15" customHeight="1">
      <c r="A2703" t="str">
        <f t="shared" si="210"/>
        <v>2019_12_1587_3</v>
      </c>
      <c r="B2703" t="str">
        <f t="shared" si="211"/>
        <v>2019_12_65576</v>
      </c>
      <c r="C2703" s="1" t="s">
        <v>2240</v>
      </c>
      <c r="D2703">
        <f t="shared" si="212"/>
        <v>2702</v>
      </c>
      <c r="E2703">
        <v>1587</v>
      </c>
      <c r="F2703">
        <f t="shared" si="213"/>
        <v>3</v>
      </c>
      <c r="G2703" s="2" t="str">
        <f t="shared" si="214"/>
        <v/>
      </c>
      <c r="H2703" t="s">
        <v>1521</v>
      </c>
      <c r="I2703">
        <v>65576</v>
      </c>
      <c r="J2703">
        <v>1573</v>
      </c>
      <c r="K2703">
        <v>1577</v>
      </c>
      <c r="L2703" t="s">
        <v>31</v>
      </c>
      <c r="M2703" t="s">
        <v>40</v>
      </c>
      <c r="N2703">
        <v>387</v>
      </c>
      <c r="O2703">
        <v>2785</v>
      </c>
      <c r="P2703">
        <v>14</v>
      </c>
      <c r="Q2703" t="s">
        <v>2720</v>
      </c>
      <c r="BI2703" s="1"/>
      <c r="BO2703" s="2"/>
    </row>
    <row r="2704" ht="15" customHeight="1">
      <c r="A2704" t="str">
        <f t="shared" si="210"/>
        <v>2019_12_1587_4</v>
      </c>
      <c r="B2704" t="str">
        <f t="shared" si="211"/>
        <v>2019_12_65750</v>
      </c>
      <c r="C2704" s="1" t="s">
        <v>2240</v>
      </c>
      <c r="D2704">
        <f t="shared" si="212"/>
        <v>2703</v>
      </c>
      <c r="E2704">
        <v>1587</v>
      </c>
      <c r="F2704">
        <f t="shared" si="213"/>
        <v>4</v>
      </c>
      <c r="G2704" s="2" t="str">
        <f t="shared" si="214"/>
        <v/>
      </c>
      <c r="H2704" t="s">
        <v>1521</v>
      </c>
      <c r="I2704">
        <v>65750</v>
      </c>
      <c r="J2704">
        <v>1577</v>
      </c>
      <c r="K2704">
        <v>1573</v>
      </c>
      <c r="L2704" t="s">
        <v>31</v>
      </c>
      <c r="M2704" t="s">
        <v>40</v>
      </c>
      <c r="N2704">
        <v>397</v>
      </c>
      <c r="O2704">
        <v>2785</v>
      </c>
      <c r="P2704">
        <v>14</v>
      </c>
      <c r="Q2704" t="s">
        <v>2721</v>
      </c>
      <c r="BI2704" s="1"/>
      <c r="BO2704" s="2"/>
    </row>
    <row r="2705" ht="15" customHeight="1">
      <c r="A2705" t="str">
        <f t="shared" si="210"/>
        <v>2019_12_1587_5</v>
      </c>
      <c r="B2705" t="str">
        <f t="shared" si="211"/>
        <v>2019_12_65781</v>
      </c>
      <c r="C2705" s="1" t="s">
        <v>2240</v>
      </c>
      <c r="D2705">
        <f t="shared" si="212"/>
        <v>2704</v>
      </c>
      <c r="E2705">
        <v>1587</v>
      </c>
      <c r="F2705">
        <f t="shared" si="213"/>
        <v>5</v>
      </c>
      <c r="G2705" s="2" t="str">
        <f t="shared" si="214"/>
        <v/>
      </c>
      <c r="H2705" t="s">
        <v>1521</v>
      </c>
      <c r="I2705">
        <v>65781</v>
      </c>
      <c r="J2705">
        <v>1573</v>
      </c>
      <c r="K2705">
        <v>1577</v>
      </c>
      <c r="L2705" t="s">
        <v>31</v>
      </c>
      <c r="M2705" t="s">
        <v>40</v>
      </c>
      <c r="N2705">
        <v>296</v>
      </c>
      <c r="O2705">
        <v>2785</v>
      </c>
      <c r="P2705">
        <v>14</v>
      </c>
      <c r="Q2705" t="s">
        <v>2722</v>
      </c>
      <c r="BI2705" s="1"/>
      <c r="BO2705" s="2"/>
    </row>
    <row r="2706" ht="15" customHeight="1">
      <c r="A2706" t="str">
        <f t="shared" si="210"/>
        <v>2019_12_1587_6</v>
      </c>
      <c r="B2706" t="str">
        <f t="shared" si="211"/>
        <v>2019_12_65831</v>
      </c>
      <c r="C2706" s="1" t="s">
        <v>2240</v>
      </c>
      <c r="D2706">
        <f t="shared" si="212"/>
        <v>2705</v>
      </c>
      <c r="E2706">
        <v>1587</v>
      </c>
      <c r="F2706">
        <f t="shared" si="213"/>
        <v>6</v>
      </c>
      <c r="G2706" s="2" t="str">
        <f t="shared" si="214"/>
        <v/>
      </c>
      <c r="H2706" t="s">
        <v>1521</v>
      </c>
      <c r="I2706">
        <v>65831</v>
      </c>
      <c r="J2706">
        <v>1577</v>
      </c>
      <c r="K2706">
        <v>1573</v>
      </c>
      <c r="L2706" t="s">
        <v>31</v>
      </c>
      <c r="M2706" t="s">
        <v>40</v>
      </c>
      <c r="N2706">
        <v>326</v>
      </c>
      <c r="O2706">
        <v>2785</v>
      </c>
      <c r="P2706">
        <v>14</v>
      </c>
      <c r="Q2706" t="s">
        <v>2723</v>
      </c>
      <c r="BI2706" s="1"/>
      <c r="BO2706" s="2"/>
    </row>
    <row r="2707" ht="15" customHeight="1">
      <c r="A2707" t="str">
        <f t="shared" si="210"/>
        <v>2019_12_1587_7</v>
      </c>
      <c r="B2707" t="str">
        <f t="shared" si="211"/>
        <v>2019_12_65866</v>
      </c>
      <c r="C2707" s="1" t="s">
        <v>2240</v>
      </c>
      <c r="D2707">
        <f t="shared" si="212"/>
        <v>2706</v>
      </c>
      <c r="E2707">
        <v>1587</v>
      </c>
      <c r="F2707">
        <f t="shared" si="213"/>
        <v>7</v>
      </c>
      <c r="G2707" s="2" t="str">
        <f t="shared" si="214"/>
        <v/>
      </c>
      <c r="H2707" t="s">
        <v>1521</v>
      </c>
      <c r="I2707">
        <v>65866</v>
      </c>
      <c r="J2707">
        <v>1573</v>
      </c>
      <c r="K2707">
        <v>1577</v>
      </c>
      <c r="L2707" t="s">
        <v>31</v>
      </c>
      <c r="M2707" t="s">
        <v>40</v>
      </c>
      <c r="N2707">
        <v>322</v>
      </c>
      <c r="O2707">
        <v>2785</v>
      </c>
      <c r="P2707">
        <v>14</v>
      </c>
      <c r="Q2707" t="s">
        <v>2724</v>
      </c>
      <c r="BI2707" s="1"/>
      <c r="BO2707" s="2"/>
    </row>
    <row r="2708" ht="15" customHeight="1">
      <c r="A2708" t="str">
        <f t="shared" si="210"/>
        <v>2019_12_1587_8</v>
      </c>
      <c r="B2708" t="str">
        <f t="shared" si="211"/>
        <v>2019_12_66338</v>
      </c>
      <c r="C2708" s="1" t="s">
        <v>2240</v>
      </c>
      <c r="D2708">
        <f t="shared" si="212"/>
        <v>2707</v>
      </c>
      <c r="E2708">
        <v>1587</v>
      </c>
      <c r="F2708">
        <f t="shared" si="213"/>
        <v>8</v>
      </c>
      <c r="G2708" s="2" t="str">
        <f t="shared" si="214"/>
        <v/>
      </c>
      <c r="H2708" t="s">
        <v>1521</v>
      </c>
      <c r="I2708">
        <v>66338</v>
      </c>
      <c r="J2708">
        <v>1577</v>
      </c>
      <c r="K2708">
        <v>1573</v>
      </c>
      <c r="L2708" t="s">
        <v>31</v>
      </c>
      <c r="M2708" t="s">
        <v>40</v>
      </c>
      <c r="N2708">
        <v>298</v>
      </c>
      <c r="O2708">
        <v>2785</v>
      </c>
      <c r="P2708">
        <v>14</v>
      </c>
      <c r="Q2708" t="s">
        <v>2725</v>
      </c>
      <c r="BI2708" s="1"/>
      <c r="BO2708" s="2"/>
    </row>
    <row r="2709" ht="15" customHeight="1">
      <c r="A2709" t="str">
        <f t="shared" si="210"/>
        <v>2019_12_1587_9</v>
      </c>
      <c r="B2709" t="str">
        <f t="shared" si="211"/>
        <v>2019_12_67028</v>
      </c>
      <c r="C2709" s="1" t="s">
        <v>2240</v>
      </c>
      <c r="D2709">
        <f t="shared" si="212"/>
        <v>2708</v>
      </c>
      <c r="E2709">
        <v>1587</v>
      </c>
      <c r="F2709">
        <f t="shared" si="213"/>
        <v>9</v>
      </c>
      <c r="G2709" s="2" t="str">
        <f t="shared" si="214"/>
        <v/>
      </c>
      <c r="H2709" t="s">
        <v>1521</v>
      </c>
      <c r="I2709">
        <v>67028</v>
      </c>
      <c r="J2709">
        <v>1573</v>
      </c>
      <c r="K2709">
        <v>1577</v>
      </c>
      <c r="L2709" t="s">
        <v>31</v>
      </c>
      <c r="M2709" t="s">
        <v>40</v>
      </c>
      <c r="N2709">
        <v>173</v>
      </c>
      <c r="O2709">
        <v>2785</v>
      </c>
      <c r="P2709">
        <v>14</v>
      </c>
      <c r="Q2709" t="s">
        <v>2726</v>
      </c>
      <c r="BI2709" s="1"/>
      <c r="BO2709" s="2"/>
    </row>
    <row r="2710" ht="15" customHeight="1">
      <c r="A2710" t="str">
        <f t="shared" si="210"/>
        <v>2019_12_1587_10</v>
      </c>
      <c r="B2710" t="str">
        <f t="shared" si="211"/>
        <v>2019_12_67410</v>
      </c>
      <c r="C2710" s="1" t="s">
        <v>2240</v>
      </c>
      <c r="D2710">
        <f t="shared" si="212"/>
        <v>2709</v>
      </c>
      <c r="E2710">
        <v>1587</v>
      </c>
      <c r="F2710">
        <f t="shared" si="213"/>
        <v>10</v>
      </c>
      <c r="G2710" s="2" t="str">
        <f t="shared" si="214"/>
        <v/>
      </c>
      <c r="H2710" t="s">
        <v>1521</v>
      </c>
      <c r="I2710">
        <v>67410</v>
      </c>
      <c r="J2710">
        <v>1577</v>
      </c>
      <c r="K2710">
        <v>1573</v>
      </c>
      <c r="L2710" t="s">
        <v>31</v>
      </c>
      <c r="M2710" t="s">
        <v>40</v>
      </c>
      <c r="N2710">
        <v>166</v>
      </c>
      <c r="O2710">
        <v>2785</v>
      </c>
      <c r="P2710">
        <v>14</v>
      </c>
      <c r="Q2710" t="s">
        <v>2727</v>
      </c>
      <c r="BI2710" s="1"/>
      <c r="BO2710" s="2"/>
    </row>
    <row r="2711" ht="15" customHeight="1">
      <c r="A2711" t="str">
        <f t="shared" si="210"/>
        <v>2019_12_1587_11</v>
      </c>
      <c r="B2711" t="str">
        <f t="shared" si="211"/>
        <v>2019_12_67536</v>
      </c>
      <c r="C2711" s="1" t="s">
        <v>2240</v>
      </c>
      <c r="D2711">
        <f t="shared" si="212"/>
        <v>2710</v>
      </c>
      <c r="E2711">
        <v>1587</v>
      </c>
      <c r="F2711">
        <f t="shared" si="213"/>
        <v>11</v>
      </c>
      <c r="G2711" s="2" t="str">
        <f t="shared" si="214"/>
        <v/>
      </c>
      <c r="H2711" t="s">
        <v>1521</v>
      </c>
      <c r="I2711">
        <v>67536</v>
      </c>
      <c r="J2711">
        <v>1573</v>
      </c>
      <c r="K2711">
        <v>1577</v>
      </c>
      <c r="L2711" t="s">
        <v>31</v>
      </c>
      <c r="M2711" t="s">
        <v>40</v>
      </c>
      <c r="N2711">
        <v>100</v>
      </c>
      <c r="O2711">
        <v>2785</v>
      </c>
      <c r="P2711">
        <v>14</v>
      </c>
      <c r="Q2711" t="s">
        <v>2728</v>
      </c>
      <c r="BI2711" s="1"/>
      <c r="BO2711" s="2"/>
    </row>
    <row r="2712" ht="15" customHeight="1">
      <c r="A2712" t="str">
        <f t="shared" si="210"/>
        <v>2019_12_1587_12</v>
      </c>
      <c r="B2712" t="str">
        <f t="shared" si="211"/>
        <v>2019_12_67557</v>
      </c>
      <c r="C2712" s="1" t="s">
        <v>2240</v>
      </c>
      <c r="D2712">
        <f t="shared" si="212"/>
        <v>2711</v>
      </c>
      <c r="E2712">
        <v>1587</v>
      </c>
      <c r="F2712">
        <f t="shared" si="213"/>
        <v>12</v>
      </c>
      <c r="G2712" s="2" t="str">
        <f t="shared" si="214"/>
        <v/>
      </c>
      <c r="H2712" t="s">
        <v>1521</v>
      </c>
      <c r="I2712">
        <v>67557</v>
      </c>
      <c r="J2712">
        <v>1577</v>
      </c>
      <c r="K2712">
        <v>1573</v>
      </c>
      <c r="L2712" t="s">
        <v>31</v>
      </c>
      <c r="M2712" t="s">
        <v>40</v>
      </c>
      <c r="N2712">
        <v>74</v>
      </c>
      <c r="O2712">
        <v>2785</v>
      </c>
      <c r="P2712">
        <v>14</v>
      </c>
      <c r="Q2712" t="s">
        <v>2729</v>
      </c>
      <c r="BI2712" s="1"/>
      <c r="BO2712" s="2"/>
    </row>
    <row r="2713" ht="15" customHeight="1">
      <c r="A2713" t="str">
        <f t="shared" si="210"/>
        <v>2019_12_1587_13</v>
      </c>
      <c r="B2713" t="str">
        <f t="shared" si="211"/>
        <v>2019_12_67813</v>
      </c>
      <c r="C2713" s="1" t="s">
        <v>2240</v>
      </c>
      <c r="D2713">
        <f t="shared" si="212"/>
        <v>2712</v>
      </c>
      <c r="E2713">
        <v>1587</v>
      </c>
      <c r="F2713">
        <f t="shared" si="213"/>
        <v>13</v>
      </c>
      <c r="G2713" s="2" t="str">
        <f t="shared" si="214"/>
        <v>x</v>
      </c>
      <c r="H2713" t="s">
        <v>1521</v>
      </c>
      <c r="I2713">
        <v>67813</v>
      </c>
      <c r="J2713">
        <v>1573</v>
      </c>
      <c r="K2713">
        <v>1577</v>
      </c>
      <c r="L2713" t="s">
        <v>40</v>
      </c>
      <c r="M2713" t="s">
        <v>40</v>
      </c>
      <c r="N2713">
        <v>34</v>
      </c>
      <c r="O2713">
        <v>2785</v>
      </c>
      <c r="P2713">
        <v>14</v>
      </c>
      <c r="Q2713" t="s">
        <v>2730</v>
      </c>
      <c r="BI2713" s="1"/>
      <c r="BO2713" s="2"/>
    </row>
    <row r="2714" ht="15" customHeight="1">
      <c r="A2714" t="str">
        <f t="shared" si="210"/>
        <v>2019_12_1616_1</v>
      </c>
      <c r="B2714" t="str">
        <f t="shared" si="211"/>
        <v>2019_12_62817</v>
      </c>
      <c r="C2714" s="1" t="s">
        <v>2240</v>
      </c>
      <c r="D2714">
        <f t="shared" si="212"/>
        <v>2713</v>
      </c>
      <c r="E2714">
        <v>1616</v>
      </c>
      <c r="F2714">
        <f t="shared" si="213"/>
        <v>1</v>
      </c>
      <c r="G2714" s="2" t="str">
        <f t="shared" si="214"/>
        <v/>
      </c>
      <c r="H2714" t="s">
        <v>1521</v>
      </c>
      <c r="I2714">
        <v>62817</v>
      </c>
      <c r="J2714">
        <v>1602</v>
      </c>
      <c r="K2714">
        <v>1606</v>
      </c>
      <c r="L2714" t="s">
        <v>19</v>
      </c>
      <c r="M2714" t="s">
        <v>20</v>
      </c>
      <c r="N2714">
        <v>36</v>
      </c>
      <c r="O2714">
        <v>2153</v>
      </c>
      <c r="P2714">
        <v>10</v>
      </c>
      <c r="Q2714" t="s">
        <v>2731</v>
      </c>
      <c r="BI2714" s="1"/>
      <c r="BO2714" s="2"/>
    </row>
    <row r="2715" ht="15" customHeight="1">
      <c r="A2715" t="str">
        <f t="shared" si="210"/>
        <v>2019_12_1616_2</v>
      </c>
      <c r="B2715" t="str">
        <f t="shared" si="211"/>
        <v>2019_12_64132</v>
      </c>
      <c r="C2715" s="1" t="s">
        <v>2240</v>
      </c>
      <c r="D2715">
        <f t="shared" si="212"/>
        <v>2714</v>
      </c>
      <c r="E2715">
        <v>1616</v>
      </c>
      <c r="F2715">
        <f t="shared" si="213"/>
        <v>2</v>
      </c>
      <c r="G2715" s="2" t="str">
        <f t="shared" si="214"/>
        <v/>
      </c>
      <c r="H2715" t="s">
        <v>1521</v>
      </c>
      <c r="I2715">
        <v>64132</v>
      </c>
      <c r="J2715">
        <v>1606</v>
      </c>
      <c r="K2715">
        <v>1602</v>
      </c>
      <c r="L2715" t="s">
        <v>31</v>
      </c>
      <c r="M2715" t="s">
        <v>20</v>
      </c>
      <c r="N2715">
        <v>570</v>
      </c>
      <c r="O2715">
        <v>2153</v>
      </c>
      <c r="P2715">
        <v>10</v>
      </c>
      <c r="Q2715" t="s">
        <v>2732</v>
      </c>
      <c r="BI2715" s="1"/>
      <c r="BO2715" s="2"/>
    </row>
    <row r="2716" ht="15" customHeight="1">
      <c r="A2716" t="str">
        <f t="shared" si="210"/>
        <v>2019_12_1616_3</v>
      </c>
      <c r="B2716" t="str">
        <f t="shared" si="211"/>
        <v>2019_12_64670</v>
      </c>
      <c r="C2716" s="1" t="s">
        <v>2240</v>
      </c>
      <c r="D2716">
        <f t="shared" si="212"/>
        <v>2715</v>
      </c>
      <c r="E2716">
        <v>1616</v>
      </c>
      <c r="F2716">
        <f t="shared" si="213"/>
        <v>3</v>
      </c>
      <c r="G2716" s="2" t="str">
        <f t="shared" si="214"/>
        <v/>
      </c>
      <c r="H2716" t="s">
        <v>1521</v>
      </c>
      <c r="I2716">
        <v>64670</v>
      </c>
      <c r="J2716">
        <v>1602</v>
      </c>
      <c r="K2716">
        <v>1606</v>
      </c>
      <c r="L2716" t="s">
        <v>31</v>
      </c>
      <c r="M2716" t="s">
        <v>20</v>
      </c>
      <c r="N2716">
        <v>361</v>
      </c>
      <c r="O2716">
        <v>2153</v>
      </c>
      <c r="P2716">
        <v>10</v>
      </c>
      <c r="Q2716" t="s">
        <v>2733</v>
      </c>
      <c r="BI2716" s="1"/>
      <c r="BO2716" s="2"/>
    </row>
    <row r="2717" ht="15" customHeight="1">
      <c r="A2717" t="str">
        <f t="shared" si="210"/>
        <v>2019_12_1616_4</v>
      </c>
      <c r="B2717" t="str">
        <f t="shared" si="211"/>
        <v>2019_12_64693</v>
      </c>
      <c r="C2717" s="1" t="s">
        <v>2240</v>
      </c>
      <c r="D2717">
        <f t="shared" si="212"/>
        <v>2716</v>
      </c>
      <c r="E2717">
        <v>1616</v>
      </c>
      <c r="F2717">
        <f t="shared" si="213"/>
        <v>4</v>
      </c>
      <c r="G2717" s="2" t="str">
        <f t="shared" si="214"/>
        <v/>
      </c>
      <c r="H2717" t="s">
        <v>1521</v>
      </c>
      <c r="I2717">
        <v>64693</v>
      </c>
      <c r="J2717">
        <v>1606</v>
      </c>
      <c r="K2717">
        <v>1602</v>
      </c>
      <c r="L2717" t="s">
        <v>31</v>
      </c>
      <c r="M2717" t="s">
        <v>20</v>
      </c>
      <c r="N2717">
        <v>423</v>
      </c>
      <c r="O2717">
        <v>2153</v>
      </c>
      <c r="P2717">
        <v>10</v>
      </c>
      <c r="Q2717" t="s">
        <v>2734</v>
      </c>
      <c r="BI2717" s="1"/>
      <c r="BO2717" s="2"/>
    </row>
    <row r="2718" ht="15" customHeight="1">
      <c r="A2718" t="str">
        <f t="shared" si="210"/>
        <v>2019_12_1616_5</v>
      </c>
      <c r="B2718" t="str">
        <f t="shared" si="211"/>
        <v>2019_12_65815</v>
      </c>
      <c r="C2718" s="1" t="s">
        <v>2240</v>
      </c>
      <c r="D2718">
        <f t="shared" si="212"/>
        <v>2717</v>
      </c>
      <c r="E2718">
        <v>1616</v>
      </c>
      <c r="F2718">
        <f t="shared" si="213"/>
        <v>5</v>
      </c>
      <c r="G2718" s="2" t="str">
        <f t="shared" si="214"/>
        <v/>
      </c>
      <c r="H2718" t="s">
        <v>1521</v>
      </c>
      <c r="I2718">
        <v>65815</v>
      </c>
      <c r="J2718">
        <v>1602</v>
      </c>
      <c r="K2718">
        <v>1606</v>
      </c>
      <c r="L2718" t="s">
        <v>31</v>
      </c>
      <c r="M2718" t="s">
        <v>20</v>
      </c>
      <c r="N2718">
        <v>196</v>
      </c>
      <c r="O2718">
        <v>2153</v>
      </c>
      <c r="P2718">
        <v>10</v>
      </c>
      <c r="Q2718" t="s">
        <v>2735</v>
      </c>
      <c r="BI2718" s="1"/>
      <c r="BO2718" s="2"/>
    </row>
    <row r="2719" ht="15" customHeight="1">
      <c r="A2719" t="str">
        <f t="shared" si="210"/>
        <v>2019_12_1616_6</v>
      </c>
      <c r="B2719" t="str">
        <f t="shared" si="211"/>
        <v>2019_12_66131</v>
      </c>
      <c r="C2719" s="1" t="s">
        <v>2240</v>
      </c>
      <c r="D2719">
        <f t="shared" si="212"/>
        <v>2718</v>
      </c>
      <c r="E2719">
        <v>1616</v>
      </c>
      <c r="F2719">
        <f t="shared" si="213"/>
        <v>6</v>
      </c>
      <c r="G2719" s="2" t="str">
        <f t="shared" si="214"/>
        <v/>
      </c>
      <c r="H2719" t="s">
        <v>1521</v>
      </c>
      <c r="I2719">
        <v>66131</v>
      </c>
      <c r="J2719">
        <v>1606</v>
      </c>
      <c r="K2719">
        <v>1602</v>
      </c>
      <c r="L2719" t="s">
        <v>31</v>
      </c>
      <c r="M2719" t="s">
        <v>20</v>
      </c>
      <c r="N2719">
        <v>226</v>
      </c>
      <c r="O2719">
        <v>2153</v>
      </c>
      <c r="P2719">
        <v>10</v>
      </c>
      <c r="Q2719" t="s">
        <v>2736</v>
      </c>
      <c r="BI2719" s="1"/>
      <c r="BO2719" s="2"/>
    </row>
    <row r="2720" ht="15" customHeight="1">
      <c r="A2720" t="str">
        <f t="shared" si="210"/>
        <v>2019_12_1616_7</v>
      </c>
      <c r="B2720" t="str">
        <f t="shared" si="211"/>
        <v>2019_12_66895</v>
      </c>
      <c r="C2720" s="1" t="s">
        <v>2240</v>
      </c>
      <c r="D2720">
        <f t="shared" si="212"/>
        <v>2719</v>
      </c>
      <c r="E2720">
        <v>1616</v>
      </c>
      <c r="F2720">
        <f t="shared" si="213"/>
        <v>7</v>
      </c>
      <c r="G2720" s="2" t="str">
        <f t="shared" si="214"/>
        <v/>
      </c>
      <c r="H2720" t="s">
        <v>1521</v>
      </c>
      <c r="I2720">
        <v>66895</v>
      </c>
      <c r="J2720">
        <v>1602</v>
      </c>
      <c r="K2720">
        <v>1606</v>
      </c>
      <c r="L2720" t="s">
        <v>31</v>
      </c>
      <c r="M2720" t="s">
        <v>20</v>
      </c>
      <c r="N2720">
        <v>170</v>
      </c>
      <c r="O2720">
        <v>2153</v>
      </c>
      <c r="P2720">
        <v>10</v>
      </c>
      <c r="Q2720" t="s">
        <v>2737</v>
      </c>
      <c r="BI2720" s="1"/>
      <c r="BO2720" s="2"/>
    </row>
    <row r="2721" ht="15" customHeight="1">
      <c r="A2721" t="str">
        <f t="shared" si="210"/>
        <v>2019_12_1616_8</v>
      </c>
      <c r="B2721" t="str">
        <f t="shared" si="211"/>
        <v>2019_12_66982</v>
      </c>
      <c r="C2721" s="1" t="s">
        <v>2240</v>
      </c>
      <c r="D2721">
        <f t="shared" si="212"/>
        <v>2720</v>
      </c>
      <c r="E2721">
        <v>1616</v>
      </c>
      <c r="F2721">
        <f t="shared" si="213"/>
        <v>8</v>
      </c>
      <c r="G2721" s="2" t="str">
        <f t="shared" si="214"/>
        <v/>
      </c>
      <c r="H2721" t="s">
        <v>1521</v>
      </c>
      <c r="I2721">
        <v>66982</v>
      </c>
      <c r="J2721">
        <v>1606</v>
      </c>
      <c r="K2721">
        <v>1602</v>
      </c>
      <c r="L2721" t="s">
        <v>31</v>
      </c>
      <c r="M2721" t="s">
        <v>20</v>
      </c>
      <c r="N2721">
        <v>133</v>
      </c>
      <c r="O2721">
        <v>2153</v>
      </c>
      <c r="P2721">
        <v>10</v>
      </c>
      <c r="Q2721" t="s">
        <v>2738</v>
      </c>
      <c r="BI2721" s="1"/>
      <c r="BO2721" s="2"/>
    </row>
    <row r="2722" ht="15" customHeight="1">
      <c r="A2722" t="str">
        <f t="shared" si="210"/>
        <v>2019_12_1616_9</v>
      </c>
      <c r="B2722" t="str">
        <f t="shared" si="211"/>
        <v>2019_12_67788</v>
      </c>
      <c r="C2722" s="1" t="s">
        <v>2240</v>
      </c>
      <c r="D2722">
        <f t="shared" si="212"/>
        <v>2721</v>
      </c>
      <c r="E2722">
        <v>1616</v>
      </c>
      <c r="F2722">
        <f t="shared" si="213"/>
        <v>9</v>
      </c>
      <c r="G2722" s="2" t="str">
        <f t="shared" si="214"/>
        <v>x</v>
      </c>
      <c r="H2722" t="s">
        <v>1521</v>
      </c>
      <c r="I2722">
        <v>67788</v>
      </c>
      <c r="J2722">
        <v>1602</v>
      </c>
      <c r="K2722">
        <v>1606</v>
      </c>
      <c r="L2722" t="s">
        <v>20</v>
      </c>
      <c r="M2722" t="s">
        <v>20</v>
      </c>
      <c r="N2722">
        <v>17</v>
      </c>
      <c r="O2722">
        <v>2153</v>
      </c>
      <c r="P2722">
        <v>10</v>
      </c>
      <c r="Q2722" t="s">
        <v>2739</v>
      </c>
      <c r="BI2722" s="1"/>
      <c r="BO2722" s="2"/>
    </row>
    <row r="2723" ht="15" customHeight="1">
      <c r="A2723" t="str">
        <f t="shared" si="210"/>
        <v>2019_12_1645_1</v>
      </c>
      <c r="B2723" t="str">
        <f t="shared" si="211"/>
        <v>2019_12_62164</v>
      </c>
      <c r="C2723" s="1" t="s">
        <v>2240</v>
      </c>
      <c r="D2723">
        <f t="shared" si="212"/>
        <v>2722</v>
      </c>
      <c r="E2723">
        <v>1645</v>
      </c>
      <c r="F2723">
        <f t="shared" si="213"/>
        <v>1</v>
      </c>
      <c r="G2723" s="2" t="str">
        <f t="shared" si="214"/>
        <v/>
      </c>
      <c r="H2723" t="s">
        <v>1521</v>
      </c>
      <c r="I2723">
        <v>62164</v>
      </c>
      <c r="J2723">
        <v>1631</v>
      </c>
      <c r="K2723">
        <v>1635</v>
      </c>
      <c r="L2723" t="s">
        <v>19</v>
      </c>
      <c r="M2723" t="s">
        <v>20</v>
      </c>
      <c r="N2723">
        <v>229</v>
      </c>
      <c r="O2723">
        <v>4524</v>
      </c>
      <c r="P2723">
        <v>14</v>
      </c>
      <c r="Q2723" t="s">
        <v>2740</v>
      </c>
      <c r="BI2723" s="1"/>
      <c r="BO2723" s="2"/>
    </row>
    <row r="2724" ht="15" customHeight="1">
      <c r="A2724" t="str">
        <f t="shared" si="210"/>
        <v>2019_12_1645_2</v>
      </c>
      <c r="B2724" t="str">
        <f t="shared" si="211"/>
        <v>2019_12_64369</v>
      </c>
      <c r="C2724" s="1" t="s">
        <v>2240</v>
      </c>
      <c r="D2724">
        <f t="shared" si="212"/>
        <v>2723</v>
      </c>
      <c r="E2724">
        <v>1645</v>
      </c>
      <c r="F2724">
        <f t="shared" si="213"/>
        <v>2</v>
      </c>
      <c r="G2724" s="2" t="str">
        <f t="shared" si="214"/>
        <v/>
      </c>
      <c r="H2724" t="s">
        <v>1521</v>
      </c>
      <c r="I2724">
        <v>64369</v>
      </c>
      <c r="J2724">
        <v>1635</v>
      </c>
      <c r="K2724">
        <v>1631</v>
      </c>
      <c r="L2724" t="s">
        <v>31</v>
      </c>
      <c r="M2724" t="s">
        <v>20</v>
      </c>
      <c r="N2724">
        <v>585</v>
      </c>
      <c r="O2724">
        <v>4524</v>
      </c>
      <c r="P2724">
        <v>14</v>
      </c>
      <c r="Q2724" t="s">
        <v>2741</v>
      </c>
      <c r="BI2724" s="1"/>
      <c r="BO2724" s="2"/>
    </row>
    <row r="2725" ht="15" customHeight="1">
      <c r="A2725" t="str">
        <f t="shared" si="210"/>
        <v>2019_12_1645_3</v>
      </c>
      <c r="B2725" t="str">
        <f t="shared" si="211"/>
        <v>2019_12_64730</v>
      </c>
      <c r="C2725" s="1" t="s">
        <v>2240</v>
      </c>
      <c r="D2725">
        <f t="shared" si="212"/>
        <v>2724</v>
      </c>
      <c r="E2725">
        <v>1645</v>
      </c>
      <c r="F2725">
        <f t="shared" si="213"/>
        <v>3</v>
      </c>
      <c r="G2725" s="2" t="str">
        <f t="shared" si="214"/>
        <v/>
      </c>
      <c r="H2725" t="s">
        <v>1521</v>
      </c>
      <c r="I2725">
        <v>64730</v>
      </c>
      <c r="J2725">
        <v>1631</v>
      </c>
      <c r="K2725">
        <v>1635</v>
      </c>
      <c r="L2725" t="s">
        <v>31</v>
      </c>
      <c r="M2725" t="s">
        <v>20</v>
      </c>
      <c r="N2725">
        <v>696</v>
      </c>
      <c r="O2725">
        <v>4524</v>
      </c>
      <c r="P2725">
        <v>14</v>
      </c>
      <c r="Q2725" t="s">
        <v>2742</v>
      </c>
      <c r="BI2725" s="1"/>
      <c r="BO2725" s="2"/>
    </row>
    <row r="2726" ht="15" customHeight="1">
      <c r="A2726" t="str">
        <f t="shared" si="210"/>
        <v>2019_12_1645_4</v>
      </c>
      <c r="B2726" t="str">
        <f t="shared" si="211"/>
        <v>2019_12_65367</v>
      </c>
      <c r="C2726" s="1" t="s">
        <v>2240</v>
      </c>
      <c r="D2726">
        <f t="shared" si="212"/>
        <v>2725</v>
      </c>
      <c r="E2726">
        <v>1645</v>
      </c>
      <c r="F2726">
        <f t="shared" si="213"/>
        <v>4</v>
      </c>
      <c r="G2726" s="2" t="str">
        <f t="shared" si="214"/>
        <v/>
      </c>
      <c r="H2726" t="s">
        <v>1521</v>
      </c>
      <c r="I2726">
        <v>65367</v>
      </c>
      <c r="J2726">
        <v>1635</v>
      </c>
      <c r="K2726">
        <v>1631</v>
      </c>
      <c r="L2726" t="s">
        <v>31</v>
      </c>
      <c r="M2726" t="s">
        <v>20</v>
      </c>
      <c r="N2726">
        <v>511</v>
      </c>
      <c r="O2726">
        <v>4524</v>
      </c>
      <c r="P2726">
        <v>14</v>
      </c>
      <c r="Q2726" t="s">
        <v>2743</v>
      </c>
      <c r="BI2726" s="1"/>
      <c r="BO2726" s="2"/>
    </row>
    <row r="2727" ht="15" customHeight="1">
      <c r="A2727" t="str">
        <f t="shared" si="210"/>
        <v>2019_12_1645_5</v>
      </c>
      <c r="B2727" t="str">
        <f t="shared" si="211"/>
        <v>2019_12_65723</v>
      </c>
      <c r="C2727" s="1" t="s">
        <v>2240</v>
      </c>
      <c r="D2727">
        <f t="shared" si="212"/>
        <v>2726</v>
      </c>
      <c r="E2727">
        <v>1645</v>
      </c>
      <c r="F2727">
        <f t="shared" si="213"/>
        <v>5</v>
      </c>
      <c r="G2727" s="2" t="str">
        <f t="shared" si="214"/>
        <v/>
      </c>
      <c r="H2727" t="s">
        <v>1521</v>
      </c>
      <c r="I2727">
        <v>65723</v>
      </c>
      <c r="J2727">
        <v>1631</v>
      </c>
      <c r="K2727">
        <v>1635</v>
      </c>
      <c r="L2727" t="s">
        <v>31</v>
      </c>
      <c r="M2727" t="s">
        <v>20</v>
      </c>
      <c r="N2727">
        <v>537</v>
      </c>
      <c r="O2727">
        <v>4524</v>
      </c>
      <c r="P2727">
        <v>14</v>
      </c>
      <c r="Q2727" t="s">
        <v>2744</v>
      </c>
      <c r="BI2727" s="1"/>
      <c r="BO2727" s="2"/>
    </row>
    <row r="2728" ht="15" customHeight="1">
      <c r="A2728" t="str">
        <f t="shared" si="210"/>
        <v>2019_12_1645_6</v>
      </c>
      <c r="B2728" t="str">
        <f t="shared" si="211"/>
        <v>2019_12_65784</v>
      </c>
      <c r="C2728" s="1" t="s">
        <v>2240</v>
      </c>
      <c r="D2728">
        <f t="shared" si="212"/>
        <v>2727</v>
      </c>
      <c r="E2728">
        <v>1645</v>
      </c>
      <c r="F2728">
        <f t="shared" si="213"/>
        <v>6</v>
      </c>
      <c r="G2728" s="2" t="str">
        <f t="shared" si="214"/>
        <v/>
      </c>
      <c r="H2728" t="s">
        <v>1521</v>
      </c>
      <c r="I2728">
        <v>65784</v>
      </c>
      <c r="J2728">
        <v>1635</v>
      </c>
      <c r="K2728">
        <v>1631</v>
      </c>
      <c r="L2728" t="s">
        <v>31</v>
      </c>
      <c r="M2728" t="s">
        <v>20</v>
      </c>
      <c r="N2728">
        <v>606</v>
      </c>
      <c r="O2728">
        <v>4524</v>
      </c>
      <c r="P2728">
        <v>14</v>
      </c>
      <c r="Q2728" t="s">
        <v>2745</v>
      </c>
      <c r="BI2728" s="1"/>
      <c r="BO2728" s="2"/>
    </row>
    <row r="2729" ht="15" customHeight="1">
      <c r="A2729" t="str">
        <f t="shared" si="210"/>
        <v>2019_12_1645_7</v>
      </c>
      <c r="B2729" t="str">
        <f t="shared" si="211"/>
        <v>2019_12_65913</v>
      </c>
      <c r="C2729" s="1" t="s">
        <v>2240</v>
      </c>
      <c r="D2729">
        <f t="shared" si="212"/>
        <v>2728</v>
      </c>
      <c r="E2729">
        <v>1645</v>
      </c>
      <c r="F2729">
        <f t="shared" si="213"/>
        <v>7</v>
      </c>
      <c r="G2729" s="2" t="str">
        <f t="shared" si="214"/>
        <v/>
      </c>
      <c r="H2729" t="s">
        <v>1521</v>
      </c>
      <c r="I2729">
        <v>65913</v>
      </c>
      <c r="J2729">
        <v>1631</v>
      </c>
      <c r="K2729">
        <v>1635</v>
      </c>
      <c r="L2729" t="s">
        <v>31</v>
      </c>
      <c r="M2729" t="s">
        <v>20</v>
      </c>
      <c r="N2729">
        <v>429</v>
      </c>
      <c r="O2729">
        <v>4524</v>
      </c>
      <c r="P2729">
        <v>14</v>
      </c>
      <c r="Q2729" t="s">
        <v>2746</v>
      </c>
      <c r="BI2729" s="1"/>
      <c r="BO2729" s="2"/>
    </row>
    <row r="2730" ht="15" customHeight="1">
      <c r="A2730" t="str">
        <f t="shared" si="210"/>
        <v>2019_12_1645_8</v>
      </c>
      <c r="B2730" t="str">
        <f t="shared" si="211"/>
        <v>2019_12_65976</v>
      </c>
      <c r="C2730" s="1" t="s">
        <v>2240</v>
      </c>
      <c r="D2730">
        <f t="shared" si="212"/>
        <v>2729</v>
      </c>
      <c r="E2730">
        <v>1645</v>
      </c>
      <c r="F2730">
        <f t="shared" si="213"/>
        <v>8</v>
      </c>
      <c r="G2730" s="2" t="str">
        <f t="shared" si="214"/>
        <v/>
      </c>
      <c r="H2730" t="s">
        <v>1521</v>
      </c>
      <c r="I2730">
        <v>65976</v>
      </c>
      <c r="J2730">
        <v>1635</v>
      </c>
      <c r="K2730">
        <v>1631</v>
      </c>
      <c r="L2730" t="s">
        <v>31</v>
      </c>
      <c r="M2730" t="s">
        <v>20</v>
      </c>
      <c r="N2730">
        <v>134</v>
      </c>
      <c r="O2730">
        <v>4524</v>
      </c>
      <c r="P2730">
        <v>14</v>
      </c>
      <c r="Q2730" t="s">
        <v>2747</v>
      </c>
      <c r="BI2730" s="1"/>
      <c r="BO2730" s="2"/>
    </row>
    <row r="2731" ht="15" customHeight="1">
      <c r="A2731" t="str">
        <f t="shared" si="210"/>
        <v>2019_12_1645_9</v>
      </c>
      <c r="B2731" t="str">
        <f t="shared" si="211"/>
        <v>2019_12_66005</v>
      </c>
      <c r="C2731" s="1" t="s">
        <v>2240</v>
      </c>
      <c r="D2731">
        <f t="shared" si="212"/>
        <v>2730</v>
      </c>
      <c r="E2731">
        <v>1645</v>
      </c>
      <c r="F2731">
        <f t="shared" si="213"/>
        <v>9</v>
      </c>
      <c r="G2731" s="2" t="str">
        <f t="shared" si="214"/>
        <v/>
      </c>
      <c r="H2731" t="s">
        <v>1521</v>
      </c>
      <c r="I2731">
        <v>66005</v>
      </c>
      <c r="J2731">
        <v>1631</v>
      </c>
      <c r="K2731">
        <v>1635</v>
      </c>
      <c r="L2731" t="s">
        <v>31</v>
      </c>
      <c r="M2731" t="s">
        <v>20</v>
      </c>
      <c r="N2731">
        <v>177</v>
      </c>
      <c r="O2731">
        <v>4524</v>
      </c>
      <c r="P2731">
        <v>14</v>
      </c>
      <c r="Q2731" t="s">
        <v>2748</v>
      </c>
      <c r="BI2731" s="1"/>
      <c r="BO2731" s="2"/>
    </row>
    <row r="2732" ht="15" customHeight="1">
      <c r="A2732" t="str">
        <f t="shared" si="210"/>
        <v>2019_12_1645_10</v>
      </c>
      <c r="B2732" t="str">
        <f t="shared" si="211"/>
        <v>2019_12_66026</v>
      </c>
      <c r="C2732" s="1" t="s">
        <v>2240</v>
      </c>
      <c r="D2732">
        <f t="shared" si="212"/>
        <v>2731</v>
      </c>
      <c r="E2732">
        <v>1645</v>
      </c>
      <c r="F2732">
        <f t="shared" si="213"/>
        <v>10</v>
      </c>
      <c r="G2732" s="2" t="str">
        <f t="shared" si="214"/>
        <v/>
      </c>
      <c r="H2732" t="s">
        <v>1521</v>
      </c>
      <c r="I2732">
        <v>66026</v>
      </c>
      <c r="J2732">
        <v>1635</v>
      </c>
      <c r="K2732">
        <v>1631</v>
      </c>
      <c r="L2732" t="s">
        <v>31</v>
      </c>
      <c r="M2732" t="s">
        <v>20</v>
      </c>
      <c r="N2732">
        <v>54</v>
      </c>
      <c r="O2732">
        <v>4524</v>
      </c>
      <c r="P2732">
        <v>14</v>
      </c>
      <c r="Q2732" t="s">
        <v>2749</v>
      </c>
      <c r="BI2732" s="1"/>
      <c r="BO2732" s="2"/>
    </row>
    <row r="2733" ht="15" customHeight="1">
      <c r="A2733" t="str">
        <f t="shared" si="210"/>
        <v>2019_12_1645_11</v>
      </c>
      <c r="B2733" t="str">
        <f t="shared" si="211"/>
        <v>2019_12_66069</v>
      </c>
      <c r="C2733" s="1" t="s">
        <v>2240</v>
      </c>
      <c r="D2733">
        <f t="shared" si="212"/>
        <v>2732</v>
      </c>
      <c r="E2733">
        <v>1645</v>
      </c>
      <c r="F2733">
        <f t="shared" si="213"/>
        <v>11</v>
      </c>
      <c r="G2733" s="2" t="str">
        <f t="shared" si="214"/>
        <v/>
      </c>
      <c r="H2733" t="s">
        <v>1521</v>
      </c>
      <c r="I2733">
        <v>66069</v>
      </c>
      <c r="J2733">
        <v>1631</v>
      </c>
      <c r="K2733">
        <v>1635</v>
      </c>
      <c r="L2733" t="s">
        <v>31</v>
      </c>
      <c r="M2733" t="s">
        <v>20</v>
      </c>
      <c r="N2733">
        <v>226</v>
      </c>
      <c r="O2733">
        <v>4524</v>
      </c>
      <c r="P2733">
        <v>14</v>
      </c>
      <c r="Q2733" t="s">
        <v>2750</v>
      </c>
      <c r="BI2733" s="1"/>
      <c r="BO2733" s="2"/>
    </row>
    <row r="2734" ht="15" customHeight="1">
      <c r="A2734" t="str">
        <f t="shared" si="210"/>
        <v>2019_12_1645_12</v>
      </c>
      <c r="B2734" t="str">
        <f t="shared" si="211"/>
        <v>2019_12_66134</v>
      </c>
      <c r="C2734" s="1" t="s">
        <v>2240</v>
      </c>
      <c r="D2734">
        <f t="shared" si="212"/>
        <v>2733</v>
      </c>
      <c r="E2734">
        <v>1645</v>
      </c>
      <c r="F2734">
        <f t="shared" si="213"/>
        <v>12</v>
      </c>
      <c r="G2734" s="2" t="str">
        <f t="shared" si="214"/>
        <v/>
      </c>
      <c r="H2734" t="s">
        <v>1521</v>
      </c>
      <c r="I2734">
        <v>66134</v>
      </c>
      <c r="J2734">
        <v>1635</v>
      </c>
      <c r="K2734">
        <v>1631</v>
      </c>
      <c r="L2734" t="s">
        <v>31</v>
      </c>
      <c r="M2734" t="s">
        <v>20</v>
      </c>
      <c r="N2734">
        <v>204</v>
      </c>
      <c r="O2734">
        <v>4524</v>
      </c>
      <c r="P2734">
        <v>14</v>
      </c>
      <c r="Q2734" t="s">
        <v>2751</v>
      </c>
      <c r="BI2734" s="1"/>
      <c r="BO2734" s="2"/>
    </row>
    <row r="2735" ht="15" customHeight="1">
      <c r="A2735" t="str">
        <f t="shared" si="210"/>
        <v>2019_12_1645_13</v>
      </c>
      <c r="B2735" t="str">
        <f t="shared" si="211"/>
        <v>2019_12_66664</v>
      </c>
      <c r="C2735" s="1" t="s">
        <v>2240</v>
      </c>
      <c r="D2735">
        <f t="shared" si="212"/>
        <v>2734</v>
      </c>
      <c r="E2735">
        <v>1645</v>
      </c>
      <c r="F2735">
        <f t="shared" si="213"/>
        <v>13</v>
      </c>
      <c r="G2735" s="2" t="str">
        <f t="shared" si="214"/>
        <v>x</v>
      </c>
      <c r="H2735" t="s">
        <v>1521</v>
      </c>
      <c r="I2735">
        <v>66664</v>
      </c>
      <c r="J2735">
        <v>1631</v>
      </c>
      <c r="K2735">
        <v>1635</v>
      </c>
      <c r="L2735" t="s">
        <v>20</v>
      </c>
      <c r="M2735" t="s">
        <v>20</v>
      </c>
      <c r="N2735">
        <v>115</v>
      </c>
      <c r="O2735">
        <v>4524</v>
      </c>
      <c r="P2735">
        <v>14</v>
      </c>
      <c r="Q2735" t="s">
        <v>2752</v>
      </c>
      <c r="BI2735" s="1"/>
      <c r="BO2735" s="2"/>
    </row>
    <row r="2736" ht="15" customHeight="1">
      <c r="A2736" t="str">
        <f t="shared" si="210"/>
        <v>2019_12_1674_1</v>
      </c>
      <c r="B2736" t="str">
        <f t="shared" si="211"/>
        <v>2019_12_62649</v>
      </c>
      <c r="C2736" s="1" t="s">
        <v>2240</v>
      </c>
      <c r="D2736">
        <f t="shared" si="212"/>
        <v>2735</v>
      </c>
      <c r="E2736">
        <v>1674</v>
      </c>
      <c r="F2736">
        <f t="shared" si="213"/>
        <v>1</v>
      </c>
      <c r="G2736" s="2" t="str">
        <f t="shared" si="214"/>
        <v/>
      </c>
      <c r="H2736" t="s">
        <v>1521</v>
      </c>
      <c r="I2736">
        <v>62649</v>
      </c>
      <c r="J2736">
        <v>1660</v>
      </c>
      <c r="K2736">
        <v>1664</v>
      </c>
      <c r="L2736" t="s">
        <v>19</v>
      </c>
      <c r="M2736" t="s">
        <v>20</v>
      </c>
      <c r="N2736">
        <v>419</v>
      </c>
      <c r="O2736">
        <v>1670</v>
      </c>
      <c r="P2736">
        <v>12</v>
      </c>
      <c r="Q2736" t="s">
        <v>2753</v>
      </c>
      <c r="BI2736" s="1"/>
      <c r="BO2736" s="2"/>
    </row>
    <row r="2737" ht="15" customHeight="1">
      <c r="A2737" t="str">
        <f t="shared" si="210"/>
        <v>2019_12_1674_2</v>
      </c>
      <c r="B2737" t="str">
        <f t="shared" si="211"/>
        <v>2019_12_64082</v>
      </c>
      <c r="C2737" s="1" t="s">
        <v>2240</v>
      </c>
      <c r="D2737">
        <f t="shared" si="212"/>
        <v>2736</v>
      </c>
      <c r="E2737">
        <v>1674</v>
      </c>
      <c r="F2737">
        <f t="shared" si="213"/>
        <v>2</v>
      </c>
      <c r="G2737" s="2" t="str">
        <f t="shared" si="214"/>
        <v/>
      </c>
      <c r="H2737" t="s">
        <v>1521</v>
      </c>
      <c r="I2737">
        <v>64082</v>
      </c>
      <c r="J2737">
        <v>1664</v>
      </c>
      <c r="K2737">
        <v>1660</v>
      </c>
      <c r="L2737" t="s">
        <v>31</v>
      </c>
      <c r="M2737" t="s">
        <v>20</v>
      </c>
      <c r="N2737">
        <v>319</v>
      </c>
      <c r="O2737">
        <v>1670</v>
      </c>
      <c r="P2737">
        <v>12</v>
      </c>
      <c r="Q2737" t="s">
        <v>2754</v>
      </c>
      <c r="BI2737" s="1"/>
      <c r="BO2737" s="2"/>
    </row>
    <row r="2738" ht="15" customHeight="1">
      <c r="A2738" t="str">
        <f t="shared" si="210"/>
        <v>2019_12_1674_3</v>
      </c>
      <c r="B2738" t="str">
        <f t="shared" si="211"/>
        <v>2019_12_64108</v>
      </c>
      <c r="C2738" s="1" t="s">
        <v>2240</v>
      </c>
      <c r="D2738">
        <f t="shared" si="212"/>
        <v>2737</v>
      </c>
      <c r="E2738">
        <v>1674</v>
      </c>
      <c r="F2738">
        <f t="shared" si="213"/>
        <v>3</v>
      </c>
      <c r="G2738" s="2" t="str">
        <f t="shared" si="214"/>
        <v/>
      </c>
      <c r="H2738" t="s">
        <v>1521</v>
      </c>
      <c r="I2738">
        <v>64108</v>
      </c>
      <c r="J2738">
        <v>1660</v>
      </c>
      <c r="K2738">
        <v>1664</v>
      </c>
      <c r="L2738" t="s">
        <v>31</v>
      </c>
      <c r="M2738" t="s">
        <v>20</v>
      </c>
      <c r="N2738">
        <v>222</v>
      </c>
      <c r="O2738">
        <v>1670</v>
      </c>
      <c r="P2738">
        <v>12</v>
      </c>
      <c r="Q2738" t="s">
        <v>2755</v>
      </c>
      <c r="BI2738" s="1"/>
      <c r="BO2738" s="2"/>
    </row>
    <row r="2739" ht="15" customHeight="1">
      <c r="A2739" t="str">
        <f t="shared" si="210"/>
        <v>2019_12_1674_4</v>
      </c>
      <c r="B2739" t="str">
        <f t="shared" si="211"/>
        <v>2019_12_64368</v>
      </c>
      <c r="C2739" s="1" t="s">
        <v>2240</v>
      </c>
      <c r="D2739">
        <f t="shared" si="212"/>
        <v>2738</v>
      </c>
      <c r="E2739">
        <v>1674</v>
      </c>
      <c r="F2739">
        <f t="shared" si="213"/>
        <v>4</v>
      </c>
      <c r="G2739" s="2" t="str">
        <f t="shared" si="214"/>
        <v/>
      </c>
      <c r="H2739" t="s">
        <v>1521</v>
      </c>
      <c r="I2739">
        <v>64368</v>
      </c>
      <c r="J2739">
        <v>1664</v>
      </c>
      <c r="K2739">
        <v>1660</v>
      </c>
      <c r="L2739" t="s">
        <v>31</v>
      </c>
      <c r="M2739" t="s">
        <v>20</v>
      </c>
      <c r="N2739">
        <v>190</v>
      </c>
      <c r="O2739">
        <v>1670</v>
      </c>
      <c r="P2739">
        <v>12</v>
      </c>
      <c r="Q2739" t="s">
        <v>2756</v>
      </c>
      <c r="BI2739" s="1"/>
      <c r="BO2739" s="2"/>
    </row>
    <row r="2740" ht="15" customHeight="1">
      <c r="A2740" t="str">
        <f t="shared" si="210"/>
        <v>2019_12_1674_5</v>
      </c>
      <c r="B2740" t="str">
        <f t="shared" si="211"/>
        <v>2019_12_64388</v>
      </c>
      <c r="C2740" s="1" t="s">
        <v>2240</v>
      </c>
      <c r="D2740">
        <f t="shared" si="212"/>
        <v>2739</v>
      </c>
      <c r="E2740">
        <v>1674</v>
      </c>
      <c r="F2740">
        <f t="shared" si="213"/>
        <v>5</v>
      </c>
      <c r="G2740" s="2" t="str">
        <f t="shared" si="214"/>
        <v/>
      </c>
      <c r="H2740" t="s">
        <v>1521</v>
      </c>
      <c r="I2740">
        <v>64388</v>
      </c>
      <c r="J2740">
        <v>1660</v>
      </c>
      <c r="K2740">
        <v>1664</v>
      </c>
      <c r="L2740" t="s">
        <v>31</v>
      </c>
      <c r="M2740" t="s">
        <v>20</v>
      </c>
      <c r="N2740">
        <v>97</v>
      </c>
      <c r="O2740">
        <v>1670</v>
      </c>
      <c r="P2740">
        <v>12</v>
      </c>
      <c r="Q2740" t="s">
        <v>2757</v>
      </c>
      <c r="BI2740" s="1"/>
      <c r="BO2740" s="2"/>
    </row>
    <row r="2741" ht="15" customHeight="1">
      <c r="A2741" t="str">
        <f t="shared" si="210"/>
        <v>2019_12_1674_6</v>
      </c>
      <c r="B2741" t="str">
        <f t="shared" si="211"/>
        <v>2019_12_64432</v>
      </c>
      <c r="C2741" s="1" t="s">
        <v>2240</v>
      </c>
      <c r="D2741">
        <f t="shared" si="212"/>
        <v>2740</v>
      </c>
      <c r="E2741">
        <v>1674</v>
      </c>
      <c r="F2741">
        <f t="shared" si="213"/>
        <v>6</v>
      </c>
      <c r="G2741" s="2" t="str">
        <f t="shared" si="214"/>
        <v/>
      </c>
      <c r="H2741" t="s">
        <v>1521</v>
      </c>
      <c r="I2741">
        <v>64432</v>
      </c>
      <c r="J2741">
        <v>1664</v>
      </c>
      <c r="K2741">
        <v>1660</v>
      </c>
      <c r="L2741" t="s">
        <v>31</v>
      </c>
      <c r="M2741" t="s">
        <v>20</v>
      </c>
      <c r="N2741">
        <v>119</v>
      </c>
      <c r="O2741">
        <v>1670</v>
      </c>
      <c r="P2741">
        <v>12</v>
      </c>
      <c r="Q2741" t="s">
        <v>2758</v>
      </c>
      <c r="BI2741" s="1"/>
      <c r="BO2741" s="2"/>
    </row>
    <row r="2742" ht="15" customHeight="1">
      <c r="A2742" t="str">
        <f t="shared" si="210"/>
        <v>2019_12_1674_7</v>
      </c>
      <c r="B2742" t="str">
        <f t="shared" si="211"/>
        <v>2019_12_64505</v>
      </c>
      <c r="C2742" s="1" t="s">
        <v>2240</v>
      </c>
      <c r="D2742">
        <f t="shared" si="212"/>
        <v>2741</v>
      </c>
      <c r="E2742">
        <v>1674</v>
      </c>
      <c r="F2742">
        <f t="shared" si="213"/>
        <v>7</v>
      </c>
      <c r="G2742" s="2" t="str">
        <f t="shared" si="214"/>
        <v/>
      </c>
      <c r="H2742" t="s">
        <v>1521</v>
      </c>
      <c r="I2742">
        <v>64505</v>
      </c>
      <c r="J2742">
        <v>1660</v>
      </c>
      <c r="K2742">
        <v>1664</v>
      </c>
      <c r="L2742" t="s">
        <v>31</v>
      </c>
      <c r="M2742" t="s">
        <v>20</v>
      </c>
      <c r="N2742">
        <v>56</v>
      </c>
      <c r="O2742">
        <v>1670</v>
      </c>
      <c r="P2742">
        <v>12</v>
      </c>
      <c r="Q2742" t="s">
        <v>2759</v>
      </c>
      <c r="BI2742" s="1"/>
      <c r="BO2742" s="2"/>
    </row>
    <row r="2743" ht="15" customHeight="1">
      <c r="A2743" t="str">
        <f t="shared" si="210"/>
        <v>2019_12_1674_8</v>
      </c>
      <c r="B2743" t="str">
        <f t="shared" si="211"/>
        <v>2019_12_64515</v>
      </c>
      <c r="C2743" s="1" t="s">
        <v>2240</v>
      </c>
      <c r="D2743">
        <f t="shared" si="212"/>
        <v>2742</v>
      </c>
      <c r="E2743">
        <v>1674</v>
      </c>
      <c r="F2743">
        <f t="shared" si="213"/>
        <v>8</v>
      </c>
      <c r="G2743" s="2" t="str">
        <f t="shared" si="214"/>
        <v/>
      </c>
      <c r="H2743" t="s">
        <v>1521</v>
      </c>
      <c r="I2743">
        <v>64515</v>
      </c>
      <c r="J2743">
        <v>1664</v>
      </c>
      <c r="K2743">
        <v>1660</v>
      </c>
      <c r="L2743" t="s">
        <v>31</v>
      </c>
      <c r="M2743" t="s">
        <v>20</v>
      </c>
      <c r="N2743">
        <v>67</v>
      </c>
      <c r="O2743">
        <v>1670</v>
      </c>
      <c r="P2743">
        <v>12</v>
      </c>
      <c r="Q2743" t="s">
        <v>2760</v>
      </c>
      <c r="BI2743" s="1"/>
      <c r="BO2743" s="2"/>
    </row>
    <row r="2744" ht="15" customHeight="1">
      <c r="A2744" t="str">
        <f t="shared" si="210"/>
        <v>2019_12_1674_9</v>
      </c>
      <c r="B2744" t="str">
        <f t="shared" si="211"/>
        <v>2019_12_65696</v>
      </c>
      <c r="C2744" s="1" t="s">
        <v>2240</v>
      </c>
      <c r="D2744">
        <f t="shared" si="212"/>
        <v>2743</v>
      </c>
      <c r="E2744">
        <v>1674</v>
      </c>
      <c r="F2744">
        <f t="shared" si="213"/>
        <v>9</v>
      </c>
      <c r="G2744" s="2" t="str">
        <f t="shared" si="214"/>
        <v/>
      </c>
      <c r="H2744" t="s">
        <v>1521</v>
      </c>
      <c r="I2744">
        <v>65696</v>
      </c>
      <c r="J2744">
        <v>1660</v>
      </c>
      <c r="K2744">
        <v>1664</v>
      </c>
      <c r="L2744" t="s">
        <v>31</v>
      </c>
      <c r="M2744" t="s">
        <v>20</v>
      </c>
      <c r="N2744">
        <v>55</v>
      </c>
      <c r="O2744">
        <v>1670</v>
      </c>
      <c r="P2744">
        <v>12</v>
      </c>
      <c r="Q2744" t="s">
        <v>2761</v>
      </c>
      <c r="BI2744" s="1"/>
      <c r="BO2744" s="2"/>
    </row>
    <row r="2745" ht="15" customHeight="1">
      <c r="A2745" t="str">
        <f t="shared" si="210"/>
        <v>2019_12_1674_10</v>
      </c>
      <c r="B2745" t="str">
        <f t="shared" si="211"/>
        <v>2019_12_65765</v>
      </c>
      <c r="C2745" s="1" t="s">
        <v>2240</v>
      </c>
      <c r="D2745">
        <f t="shared" si="212"/>
        <v>2744</v>
      </c>
      <c r="E2745">
        <v>1674</v>
      </c>
      <c r="F2745">
        <f t="shared" si="213"/>
        <v>10</v>
      </c>
      <c r="G2745" s="2" t="str">
        <f t="shared" si="214"/>
        <v/>
      </c>
      <c r="H2745" t="s">
        <v>1521</v>
      </c>
      <c r="I2745">
        <v>65765</v>
      </c>
      <c r="J2745">
        <v>1664</v>
      </c>
      <c r="K2745">
        <v>1660</v>
      </c>
      <c r="L2745" t="s">
        <v>31</v>
      </c>
      <c r="M2745" t="s">
        <v>20</v>
      </c>
      <c r="N2745">
        <v>60</v>
      </c>
      <c r="O2745">
        <v>1670</v>
      </c>
      <c r="P2745">
        <v>12</v>
      </c>
      <c r="Q2745" t="s">
        <v>2762</v>
      </c>
      <c r="BI2745" s="1"/>
      <c r="BO2745" s="2"/>
    </row>
    <row r="2746" ht="15" customHeight="1">
      <c r="A2746" t="str">
        <f t="shared" si="210"/>
        <v>2019_12_1674_11</v>
      </c>
      <c r="B2746" t="str">
        <f t="shared" si="211"/>
        <v>2019_12_65772</v>
      </c>
      <c r="C2746" s="1" t="s">
        <v>2240</v>
      </c>
      <c r="D2746">
        <f t="shared" si="212"/>
        <v>2745</v>
      </c>
      <c r="E2746">
        <v>1674</v>
      </c>
      <c r="F2746">
        <f t="shared" si="213"/>
        <v>11</v>
      </c>
      <c r="G2746" s="2" t="str">
        <f t="shared" si="214"/>
        <v>x</v>
      </c>
      <c r="H2746" t="s">
        <v>1521</v>
      </c>
      <c r="I2746">
        <v>65772</v>
      </c>
      <c r="J2746">
        <v>1660</v>
      </c>
      <c r="K2746">
        <v>1664</v>
      </c>
      <c r="L2746" t="s">
        <v>20</v>
      </c>
      <c r="M2746" t="s">
        <v>20</v>
      </c>
      <c r="N2746">
        <v>45</v>
      </c>
      <c r="O2746">
        <v>1670</v>
      </c>
      <c r="P2746">
        <v>12</v>
      </c>
      <c r="Q2746" t="s">
        <v>2763</v>
      </c>
      <c r="BI2746" s="1"/>
      <c r="BO2746" s="2"/>
    </row>
    <row r="2747" ht="15" customHeight="1">
      <c r="A2747" t="str">
        <f t="shared" si="210"/>
        <v>2019_12_1703_1</v>
      </c>
      <c r="B2747" t="str">
        <f t="shared" si="211"/>
        <v>2019_12_62071</v>
      </c>
      <c r="C2747" s="1" t="s">
        <v>2240</v>
      </c>
      <c r="D2747">
        <f t="shared" si="212"/>
        <v>2746</v>
      </c>
      <c r="E2747">
        <v>1703</v>
      </c>
      <c r="F2747">
        <f t="shared" si="213"/>
        <v>1</v>
      </c>
      <c r="G2747" s="2" t="str">
        <f t="shared" si="214"/>
        <v/>
      </c>
      <c r="H2747" t="s">
        <v>1521</v>
      </c>
      <c r="I2747">
        <v>62071</v>
      </c>
      <c r="J2747">
        <v>1689</v>
      </c>
      <c r="K2747">
        <v>1693</v>
      </c>
      <c r="L2747" t="s">
        <v>158</v>
      </c>
      <c r="M2747" t="s">
        <v>20</v>
      </c>
      <c r="N2747">
        <v>190</v>
      </c>
      <c r="O2747">
        <v>2731</v>
      </c>
      <c r="P2747">
        <v>11</v>
      </c>
      <c r="Q2747" t="s">
        <v>2764</v>
      </c>
      <c r="BI2747" s="1"/>
      <c r="BO2747" s="2"/>
    </row>
    <row r="2748" ht="15" customHeight="1">
      <c r="A2748" t="str">
        <f t="shared" si="210"/>
        <v>2019_12_1703_2</v>
      </c>
      <c r="B2748" t="str">
        <f t="shared" si="211"/>
        <v>2019_12_64429</v>
      </c>
      <c r="C2748" s="1" t="s">
        <v>2240</v>
      </c>
      <c r="D2748">
        <f t="shared" si="212"/>
        <v>2747</v>
      </c>
      <c r="E2748">
        <v>1703</v>
      </c>
      <c r="F2748">
        <f t="shared" si="213"/>
        <v>2</v>
      </c>
      <c r="G2748" s="2" t="str">
        <f t="shared" si="214"/>
        <v/>
      </c>
      <c r="H2748" t="s">
        <v>1521</v>
      </c>
      <c r="I2748">
        <v>64429</v>
      </c>
      <c r="J2748">
        <v>1693</v>
      </c>
      <c r="K2748">
        <v>1689</v>
      </c>
      <c r="L2748" t="s">
        <v>31</v>
      </c>
      <c r="M2748" t="s">
        <v>20</v>
      </c>
      <c r="N2748">
        <v>276</v>
      </c>
      <c r="O2748">
        <v>2731</v>
      </c>
      <c r="P2748">
        <v>11</v>
      </c>
      <c r="Q2748" t="s">
        <v>2765</v>
      </c>
      <c r="BI2748" s="1"/>
      <c r="BO2748" s="2"/>
    </row>
    <row r="2749" ht="15" customHeight="1">
      <c r="A2749" t="str">
        <f t="shared" si="210"/>
        <v>2019_12_1703_3</v>
      </c>
      <c r="B2749" t="str">
        <f t="shared" si="211"/>
        <v>2019_12_64580</v>
      </c>
      <c r="C2749" s="1" t="s">
        <v>2240</v>
      </c>
      <c r="D2749">
        <f t="shared" si="212"/>
        <v>2748</v>
      </c>
      <c r="E2749">
        <v>1703</v>
      </c>
      <c r="F2749">
        <f t="shared" si="213"/>
        <v>3</v>
      </c>
      <c r="G2749" s="2" t="str">
        <f t="shared" si="214"/>
        <v/>
      </c>
      <c r="H2749" t="s">
        <v>1521</v>
      </c>
      <c r="I2749">
        <v>64580</v>
      </c>
      <c r="J2749">
        <v>1689</v>
      </c>
      <c r="K2749">
        <v>1693</v>
      </c>
      <c r="L2749" t="s">
        <v>31</v>
      </c>
      <c r="M2749" t="s">
        <v>20</v>
      </c>
      <c r="N2749">
        <v>211</v>
      </c>
      <c r="O2749">
        <v>2731</v>
      </c>
      <c r="P2749">
        <v>11</v>
      </c>
      <c r="Q2749" t="s">
        <v>2766</v>
      </c>
      <c r="BI2749" s="1"/>
      <c r="BO2749" s="2"/>
    </row>
    <row r="2750" ht="15" customHeight="1">
      <c r="A2750" t="str">
        <f t="shared" si="210"/>
        <v>2019_12_1703_4</v>
      </c>
      <c r="B2750" t="str">
        <f t="shared" si="211"/>
        <v>2019_12_64916</v>
      </c>
      <c r="C2750" s="1" t="s">
        <v>2240</v>
      </c>
      <c r="D2750">
        <f t="shared" si="212"/>
        <v>2749</v>
      </c>
      <c r="E2750">
        <v>1703</v>
      </c>
      <c r="F2750">
        <f t="shared" si="213"/>
        <v>4</v>
      </c>
      <c r="G2750" s="2" t="str">
        <f t="shared" si="214"/>
        <v/>
      </c>
      <c r="H2750" t="s">
        <v>1521</v>
      </c>
      <c r="I2750">
        <v>64916</v>
      </c>
      <c r="J2750">
        <v>1693</v>
      </c>
      <c r="K2750">
        <v>1689</v>
      </c>
      <c r="L2750" t="s">
        <v>31</v>
      </c>
      <c r="M2750" t="s">
        <v>20</v>
      </c>
      <c r="N2750">
        <v>350</v>
      </c>
      <c r="O2750">
        <v>2731</v>
      </c>
      <c r="P2750">
        <v>11</v>
      </c>
      <c r="Q2750" t="s">
        <v>2767</v>
      </c>
      <c r="BI2750" s="1"/>
      <c r="BO2750" s="2"/>
    </row>
    <row r="2751" ht="15" customHeight="1">
      <c r="A2751" t="str">
        <f t="shared" si="210"/>
        <v>2019_12_1703_5</v>
      </c>
      <c r="B2751" t="str">
        <f t="shared" si="211"/>
        <v>2019_12_64985</v>
      </c>
      <c r="C2751" s="1" t="s">
        <v>2240</v>
      </c>
      <c r="D2751">
        <f t="shared" si="212"/>
        <v>2750</v>
      </c>
      <c r="E2751">
        <v>1703</v>
      </c>
      <c r="F2751">
        <f t="shared" si="213"/>
        <v>5</v>
      </c>
      <c r="G2751" s="2" t="str">
        <f t="shared" si="214"/>
        <v/>
      </c>
      <c r="H2751" t="s">
        <v>1521</v>
      </c>
      <c r="I2751">
        <v>64985</v>
      </c>
      <c r="J2751">
        <v>1689</v>
      </c>
      <c r="K2751">
        <v>1693</v>
      </c>
      <c r="L2751" t="s">
        <v>31</v>
      </c>
      <c r="M2751" t="s">
        <v>20</v>
      </c>
      <c r="N2751">
        <v>257</v>
      </c>
      <c r="O2751">
        <v>2731</v>
      </c>
      <c r="P2751">
        <v>11</v>
      </c>
      <c r="Q2751" t="s">
        <v>2768</v>
      </c>
      <c r="BI2751" s="1"/>
      <c r="BO2751" s="2"/>
    </row>
    <row r="2752" ht="15" customHeight="1">
      <c r="A2752" t="str">
        <f t="shared" si="210"/>
        <v>2019_12_1703_6</v>
      </c>
      <c r="B2752" t="str">
        <f t="shared" si="211"/>
        <v>2019_12_66674</v>
      </c>
      <c r="C2752" s="1" t="s">
        <v>2240</v>
      </c>
      <c r="D2752">
        <f t="shared" si="212"/>
        <v>2751</v>
      </c>
      <c r="E2752">
        <v>1703</v>
      </c>
      <c r="F2752">
        <f t="shared" si="213"/>
        <v>6</v>
      </c>
      <c r="G2752" s="2" t="str">
        <f t="shared" si="214"/>
        <v/>
      </c>
      <c r="H2752" t="s">
        <v>1521</v>
      </c>
      <c r="I2752">
        <v>66674</v>
      </c>
      <c r="J2752">
        <v>1693</v>
      </c>
      <c r="K2752">
        <v>1689</v>
      </c>
      <c r="L2752" t="s">
        <v>31</v>
      </c>
      <c r="M2752" t="s">
        <v>20</v>
      </c>
      <c r="N2752">
        <v>304</v>
      </c>
      <c r="O2752">
        <v>2731</v>
      </c>
      <c r="P2752">
        <v>11</v>
      </c>
      <c r="Q2752" t="s">
        <v>2769</v>
      </c>
      <c r="BI2752" s="1"/>
      <c r="BO2752" s="2"/>
    </row>
    <row r="2753" ht="15" customHeight="1">
      <c r="A2753" t="str">
        <f t="shared" si="210"/>
        <v>2019_12_1703_7</v>
      </c>
      <c r="B2753" t="str">
        <f t="shared" si="211"/>
        <v>2019_12_66715</v>
      </c>
      <c r="C2753" s="1" t="s">
        <v>2240</v>
      </c>
      <c r="D2753">
        <f t="shared" si="212"/>
        <v>2752</v>
      </c>
      <c r="E2753">
        <v>1703</v>
      </c>
      <c r="F2753">
        <f t="shared" si="213"/>
        <v>7</v>
      </c>
      <c r="G2753" s="2" t="str">
        <f t="shared" si="214"/>
        <v/>
      </c>
      <c r="H2753" t="s">
        <v>1521</v>
      </c>
      <c r="I2753">
        <v>66715</v>
      </c>
      <c r="J2753">
        <v>1689</v>
      </c>
      <c r="K2753">
        <v>1693</v>
      </c>
      <c r="L2753" t="s">
        <v>31</v>
      </c>
      <c r="M2753" t="s">
        <v>20</v>
      </c>
      <c r="N2753">
        <v>423</v>
      </c>
      <c r="O2753">
        <v>2731</v>
      </c>
      <c r="P2753">
        <v>11</v>
      </c>
      <c r="Q2753" t="s">
        <v>2770</v>
      </c>
      <c r="BI2753" s="1"/>
      <c r="BO2753" s="2"/>
    </row>
    <row r="2754" ht="15" customHeight="1">
      <c r="A2754" t="str">
        <f t="shared" ref="A2754:A2817" si="215">CONCATENATE($C2754,"_",$E2754,"_",$F2754)</f>
        <v>2019_12_1703_8</v>
      </c>
      <c r="B2754" t="str">
        <f t="shared" ref="B2754:B2817" si="216">CONCATENATE($C2754,"_",$I2754)</f>
        <v>2019_12_66777</v>
      </c>
      <c r="C2754" s="1" t="s">
        <v>2240</v>
      </c>
      <c r="D2754">
        <f t="shared" ref="D2754:D2817" si="217">IF(ISNUMBER($D2753),$D2753+1,1)</f>
        <v>2753</v>
      </c>
      <c r="E2754">
        <v>1703</v>
      </c>
      <c r="F2754">
        <f t="shared" ref="F2754:F2817" si="218">IF($E2754="","",IF($E2754=$E2753,$F2753+1,1))</f>
        <v>8</v>
      </c>
      <c r="G2754" s="2" t="str">
        <f t="shared" ref="G2754:G2817" si="219">IF($E2755=$E2754,"","x")</f>
        <v/>
      </c>
      <c r="H2754" t="s">
        <v>1521</v>
      </c>
      <c r="I2754">
        <v>66777</v>
      </c>
      <c r="J2754">
        <v>1693</v>
      </c>
      <c r="K2754">
        <v>1689</v>
      </c>
      <c r="L2754" t="s">
        <v>31</v>
      </c>
      <c r="M2754" t="s">
        <v>20</v>
      </c>
      <c r="N2754">
        <v>419</v>
      </c>
      <c r="O2754">
        <v>2731</v>
      </c>
      <c r="P2754">
        <v>11</v>
      </c>
      <c r="Q2754" t="s">
        <v>2771</v>
      </c>
      <c r="BI2754" s="1"/>
      <c r="BO2754" s="2"/>
    </row>
    <row r="2755" ht="15" customHeight="1">
      <c r="A2755" t="str">
        <f t="shared" si="215"/>
        <v>2019_12_1703_9</v>
      </c>
      <c r="B2755" t="str">
        <f t="shared" si="216"/>
        <v>2019_12_66807</v>
      </c>
      <c r="C2755" s="1" t="s">
        <v>2240</v>
      </c>
      <c r="D2755">
        <f t="shared" si="217"/>
        <v>2754</v>
      </c>
      <c r="E2755">
        <v>1703</v>
      </c>
      <c r="F2755">
        <f t="shared" si="218"/>
        <v>9</v>
      </c>
      <c r="G2755" s="2" t="str">
        <f t="shared" si="219"/>
        <v/>
      </c>
      <c r="H2755" t="s">
        <v>1521</v>
      </c>
      <c r="I2755">
        <v>66807</v>
      </c>
      <c r="J2755">
        <v>1689</v>
      </c>
      <c r="K2755">
        <v>1693</v>
      </c>
      <c r="L2755" t="s">
        <v>31</v>
      </c>
      <c r="M2755" t="s">
        <v>20</v>
      </c>
      <c r="N2755">
        <v>228</v>
      </c>
      <c r="O2755">
        <v>2731</v>
      </c>
      <c r="P2755">
        <v>11</v>
      </c>
      <c r="Q2755" t="s">
        <v>2772</v>
      </c>
      <c r="BI2755" s="1"/>
      <c r="BO2755" s="2"/>
    </row>
    <row r="2756" ht="15" customHeight="1">
      <c r="A2756" t="str">
        <f t="shared" si="215"/>
        <v>2019_12_1703_10</v>
      </c>
      <c r="B2756" t="str">
        <f t="shared" si="216"/>
        <v>2019_12_66814</v>
      </c>
      <c r="C2756" s="1" t="s">
        <v>2240</v>
      </c>
      <c r="D2756">
        <f t="shared" si="217"/>
        <v>2755</v>
      </c>
      <c r="E2756">
        <v>1703</v>
      </c>
      <c r="F2756">
        <f t="shared" si="218"/>
        <v>10</v>
      </c>
      <c r="G2756" s="2" t="str">
        <f t="shared" si="219"/>
        <v>x</v>
      </c>
      <c r="H2756" t="s">
        <v>1521</v>
      </c>
      <c r="I2756">
        <v>66814</v>
      </c>
      <c r="J2756">
        <v>1693</v>
      </c>
      <c r="K2756">
        <v>1689</v>
      </c>
      <c r="L2756" t="s">
        <v>20</v>
      </c>
      <c r="M2756" t="s">
        <v>20</v>
      </c>
      <c r="N2756">
        <v>52</v>
      </c>
      <c r="O2756">
        <v>2731</v>
      </c>
      <c r="P2756">
        <v>11</v>
      </c>
      <c r="Q2756" t="s">
        <v>2773</v>
      </c>
      <c r="BI2756" s="1"/>
      <c r="BO2756" s="2"/>
    </row>
    <row r="2757" ht="15" customHeight="1">
      <c r="A2757" t="str">
        <f t="shared" si="215"/>
        <v>2019_12_1732_1</v>
      </c>
      <c r="B2757" t="str">
        <f t="shared" si="216"/>
        <v>2019_12_62456</v>
      </c>
      <c r="C2757" s="1" t="s">
        <v>2240</v>
      </c>
      <c r="D2757">
        <f t="shared" si="217"/>
        <v>2756</v>
      </c>
      <c r="E2757">
        <v>1732</v>
      </c>
      <c r="F2757">
        <f t="shared" si="218"/>
        <v>1</v>
      </c>
      <c r="G2757" s="2" t="str">
        <f t="shared" si="219"/>
        <v/>
      </c>
      <c r="H2757" t="s">
        <v>1521</v>
      </c>
      <c r="I2757">
        <v>62456</v>
      </c>
      <c r="J2757">
        <v>1718</v>
      </c>
      <c r="K2757">
        <v>1722</v>
      </c>
      <c r="L2757" t="s">
        <v>158</v>
      </c>
      <c r="M2757" t="s">
        <v>20</v>
      </c>
      <c r="N2757">
        <v>446</v>
      </c>
      <c r="O2757">
        <v>4240</v>
      </c>
      <c r="P2757">
        <v>8</v>
      </c>
      <c r="Q2757" t="s">
        <v>2774</v>
      </c>
      <c r="BI2757" s="1"/>
      <c r="BO2757" s="2"/>
    </row>
    <row r="2758" ht="15" customHeight="1">
      <c r="A2758" t="str">
        <f t="shared" si="215"/>
        <v>2019_12_1732_2</v>
      </c>
      <c r="B2758" t="str">
        <f t="shared" si="216"/>
        <v>2019_12_64674</v>
      </c>
      <c r="C2758" s="1" t="s">
        <v>2240</v>
      </c>
      <c r="D2758">
        <f t="shared" si="217"/>
        <v>2757</v>
      </c>
      <c r="E2758">
        <v>1732</v>
      </c>
      <c r="F2758">
        <f t="shared" si="218"/>
        <v>2</v>
      </c>
      <c r="G2758" s="2" t="str">
        <f t="shared" si="219"/>
        <v/>
      </c>
      <c r="H2758" t="s">
        <v>1521</v>
      </c>
      <c r="I2758">
        <v>64674</v>
      </c>
      <c r="J2758">
        <v>1718</v>
      </c>
      <c r="K2758">
        <v>1722</v>
      </c>
      <c r="L2758" t="s">
        <v>19</v>
      </c>
      <c r="M2758" t="s">
        <v>20</v>
      </c>
      <c r="N2758">
        <v>838</v>
      </c>
      <c r="O2758">
        <v>4240</v>
      </c>
      <c r="P2758">
        <v>8</v>
      </c>
      <c r="Q2758" t="s">
        <v>2775</v>
      </c>
      <c r="BI2758" s="1"/>
      <c r="BO2758" s="2"/>
    </row>
    <row r="2759" ht="15" customHeight="1">
      <c r="A2759" t="str">
        <f t="shared" si="215"/>
        <v>2019_12_1732_3</v>
      </c>
      <c r="B2759" t="str">
        <f t="shared" si="216"/>
        <v>2019_12_65726</v>
      </c>
      <c r="C2759" s="1" t="s">
        <v>2240</v>
      </c>
      <c r="D2759">
        <f t="shared" si="217"/>
        <v>2758</v>
      </c>
      <c r="E2759">
        <v>1732</v>
      </c>
      <c r="F2759">
        <f t="shared" si="218"/>
        <v>3</v>
      </c>
      <c r="G2759" s="2" t="str">
        <f t="shared" si="219"/>
        <v/>
      </c>
      <c r="H2759" t="s">
        <v>1521</v>
      </c>
      <c r="I2759">
        <v>65726</v>
      </c>
      <c r="J2759">
        <v>1722</v>
      </c>
      <c r="K2759">
        <v>1718</v>
      </c>
      <c r="L2759" t="s">
        <v>31</v>
      </c>
      <c r="M2759" t="s">
        <v>20</v>
      </c>
      <c r="N2759">
        <v>521</v>
      </c>
      <c r="O2759">
        <v>4240</v>
      </c>
      <c r="P2759">
        <v>8</v>
      </c>
      <c r="Q2759" t="s">
        <v>2776</v>
      </c>
      <c r="BI2759" s="1"/>
      <c r="BO2759" s="2"/>
    </row>
    <row r="2760" ht="15" customHeight="1">
      <c r="A2760" t="str">
        <f t="shared" si="215"/>
        <v>2019_12_1732_4</v>
      </c>
      <c r="B2760" t="str">
        <f t="shared" si="216"/>
        <v>2019_12_66057</v>
      </c>
      <c r="C2760" s="1" t="s">
        <v>2240</v>
      </c>
      <c r="D2760">
        <f t="shared" si="217"/>
        <v>2759</v>
      </c>
      <c r="E2760">
        <v>1732</v>
      </c>
      <c r="F2760">
        <f t="shared" si="218"/>
        <v>4</v>
      </c>
      <c r="G2760" s="2" t="str">
        <f t="shared" si="219"/>
        <v/>
      </c>
      <c r="H2760" t="s">
        <v>1521</v>
      </c>
      <c r="I2760">
        <v>66057</v>
      </c>
      <c r="J2760">
        <v>1718</v>
      </c>
      <c r="K2760">
        <v>1722</v>
      </c>
      <c r="L2760" t="s">
        <v>31</v>
      </c>
      <c r="M2760" t="s">
        <v>20</v>
      </c>
      <c r="N2760">
        <v>1236</v>
      </c>
      <c r="O2760">
        <v>4240</v>
      </c>
      <c r="P2760">
        <v>8</v>
      </c>
      <c r="Q2760" t="s">
        <v>2777</v>
      </c>
      <c r="BI2760" s="1"/>
      <c r="BO2760" s="2"/>
    </row>
    <row r="2761" ht="15" customHeight="1">
      <c r="A2761" t="str">
        <f t="shared" si="215"/>
        <v>2019_12_1732_5</v>
      </c>
      <c r="B2761" t="str">
        <f t="shared" si="216"/>
        <v>2019_12_66709</v>
      </c>
      <c r="C2761" s="1" t="s">
        <v>2240</v>
      </c>
      <c r="D2761">
        <f t="shared" si="217"/>
        <v>2760</v>
      </c>
      <c r="E2761">
        <v>1732</v>
      </c>
      <c r="F2761">
        <f t="shared" si="218"/>
        <v>5</v>
      </c>
      <c r="G2761" s="2" t="str">
        <f t="shared" si="219"/>
        <v/>
      </c>
      <c r="H2761" t="s">
        <v>1521</v>
      </c>
      <c r="I2761">
        <v>66709</v>
      </c>
      <c r="J2761">
        <v>1722</v>
      </c>
      <c r="K2761">
        <v>1718</v>
      </c>
      <c r="L2761" t="s">
        <v>31</v>
      </c>
      <c r="M2761" t="s">
        <v>20</v>
      </c>
      <c r="N2761">
        <v>346</v>
      </c>
      <c r="O2761">
        <v>4240</v>
      </c>
      <c r="P2761">
        <v>8</v>
      </c>
      <c r="Q2761" t="s">
        <v>2778</v>
      </c>
      <c r="BI2761" s="1"/>
      <c r="BO2761" s="2"/>
    </row>
    <row r="2762" ht="15" customHeight="1">
      <c r="A2762" t="str">
        <f t="shared" si="215"/>
        <v>2019_12_1732_6</v>
      </c>
      <c r="B2762" t="str">
        <f t="shared" si="216"/>
        <v>2019_12_66825</v>
      </c>
      <c r="C2762" s="1" t="s">
        <v>2240</v>
      </c>
      <c r="D2762">
        <f t="shared" si="217"/>
        <v>2761</v>
      </c>
      <c r="E2762">
        <v>1732</v>
      </c>
      <c r="F2762">
        <f t="shared" si="218"/>
        <v>6</v>
      </c>
      <c r="G2762" s="2" t="str">
        <f t="shared" si="219"/>
        <v>x</v>
      </c>
      <c r="H2762" t="s">
        <v>1521</v>
      </c>
      <c r="I2762">
        <v>66825</v>
      </c>
      <c r="J2762">
        <v>1718</v>
      </c>
      <c r="K2762">
        <v>1722</v>
      </c>
      <c r="L2762" t="s">
        <v>20</v>
      </c>
      <c r="M2762" t="s">
        <v>20</v>
      </c>
      <c r="N2762">
        <v>493</v>
      </c>
      <c r="O2762">
        <v>4240</v>
      </c>
      <c r="P2762">
        <v>8</v>
      </c>
      <c r="Q2762" t="s">
        <v>2779</v>
      </c>
      <c r="BI2762" s="1"/>
      <c r="BO2762" s="2"/>
    </row>
    <row r="2763" ht="15" customHeight="1">
      <c r="A2763" t="str">
        <f t="shared" si="215"/>
        <v>2019_12_1761_1</v>
      </c>
      <c r="B2763" t="str">
        <f t="shared" si="216"/>
        <v>2019_12_62161</v>
      </c>
      <c r="C2763" s="1" t="s">
        <v>2240</v>
      </c>
      <c r="D2763">
        <f t="shared" si="217"/>
        <v>2762</v>
      </c>
      <c r="E2763">
        <v>1761</v>
      </c>
      <c r="F2763">
        <f t="shared" si="218"/>
        <v>1</v>
      </c>
      <c r="G2763" s="2" t="str">
        <f t="shared" si="219"/>
        <v/>
      </c>
      <c r="H2763" t="s">
        <v>1521</v>
      </c>
      <c r="I2763">
        <v>62161</v>
      </c>
      <c r="J2763">
        <v>1747</v>
      </c>
      <c r="K2763">
        <v>1751</v>
      </c>
      <c r="L2763" t="s">
        <v>19</v>
      </c>
      <c r="M2763" t="s">
        <v>20</v>
      </c>
      <c r="N2763">
        <v>181</v>
      </c>
      <c r="O2763">
        <v>2008</v>
      </c>
      <c r="P2763">
        <v>10</v>
      </c>
      <c r="Q2763" t="s">
        <v>2780</v>
      </c>
      <c r="BI2763" s="1"/>
      <c r="BO2763" s="2"/>
    </row>
    <row r="2764" ht="15" customHeight="1">
      <c r="A2764" t="str">
        <f t="shared" si="215"/>
        <v>2019_12_1761_2</v>
      </c>
      <c r="B2764" t="str">
        <f t="shared" si="216"/>
        <v>2019_12_64454</v>
      </c>
      <c r="C2764" s="1" t="s">
        <v>2240</v>
      </c>
      <c r="D2764">
        <f t="shared" si="217"/>
        <v>2763</v>
      </c>
      <c r="E2764">
        <v>1761</v>
      </c>
      <c r="F2764">
        <f t="shared" si="218"/>
        <v>2</v>
      </c>
      <c r="G2764" s="2" t="str">
        <f t="shared" si="219"/>
        <v/>
      </c>
      <c r="H2764" t="s">
        <v>1521</v>
      </c>
      <c r="I2764">
        <v>64454</v>
      </c>
      <c r="J2764">
        <v>1751</v>
      </c>
      <c r="K2764">
        <v>1747</v>
      </c>
      <c r="L2764" t="s">
        <v>31</v>
      </c>
      <c r="M2764" t="s">
        <v>20</v>
      </c>
      <c r="N2764">
        <v>238</v>
      </c>
      <c r="O2764">
        <v>2008</v>
      </c>
      <c r="P2764">
        <v>10</v>
      </c>
      <c r="Q2764" t="s">
        <v>2781</v>
      </c>
      <c r="BI2764" s="1"/>
      <c r="BO2764" s="2"/>
    </row>
    <row r="2765" ht="15" customHeight="1">
      <c r="A2765" t="str">
        <f t="shared" si="215"/>
        <v>2019_12_1761_3</v>
      </c>
      <c r="B2765" t="str">
        <f t="shared" si="216"/>
        <v>2019_12_64993</v>
      </c>
      <c r="C2765" s="1" t="s">
        <v>2240</v>
      </c>
      <c r="D2765">
        <f t="shared" si="217"/>
        <v>2764</v>
      </c>
      <c r="E2765">
        <v>1761</v>
      </c>
      <c r="F2765">
        <f t="shared" si="218"/>
        <v>3</v>
      </c>
      <c r="G2765" s="2" t="str">
        <f t="shared" si="219"/>
        <v/>
      </c>
      <c r="H2765" t="s">
        <v>1521</v>
      </c>
      <c r="I2765">
        <v>64993</v>
      </c>
      <c r="J2765">
        <v>1747</v>
      </c>
      <c r="K2765">
        <v>1751</v>
      </c>
      <c r="L2765" t="s">
        <v>31</v>
      </c>
      <c r="M2765" t="s">
        <v>20</v>
      </c>
      <c r="N2765">
        <v>425</v>
      </c>
      <c r="O2765">
        <v>2008</v>
      </c>
      <c r="P2765">
        <v>10</v>
      </c>
      <c r="Q2765" t="s">
        <v>2782</v>
      </c>
      <c r="BI2765" s="1"/>
      <c r="BO2765" s="2"/>
    </row>
    <row r="2766" ht="15" customHeight="1">
      <c r="A2766" t="str">
        <f t="shared" si="215"/>
        <v>2019_12_1761_4</v>
      </c>
      <c r="B2766" t="str">
        <f t="shared" si="216"/>
        <v>2019_12_65541</v>
      </c>
      <c r="C2766" s="1" t="s">
        <v>2240</v>
      </c>
      <c r="D2766">
        <f t="shared" si="217"/>
        <v>2765</v>
      </c>
      <c r="E2766">
        <v>1761</v>
      </c>
      <c r="F2766">
        <f t="shared" si="218"/>
        <v>4</v>
      </c>
      <c r="G2766" s="2" t="str">
        <f t="shared" si="219"/>
        <v/>
      </c>
      <c r="H2766" t="s">
        <v>1521</v>
      </c>
      <c r="I2766">
        <v>65541</v>
      </c>
      <c r="J2766">
        <v>1751</v>
      </c>
      <c r="K2766">
        <v>1747</v>
      </c>
      <c r="L2766" t="s">
        <v>31</v>
      </c>
      <c r="M2766" t="s">
        <v>20</v>
      </c>
      <c r="N2766">
        <v>318</v>
      </c>
      <c r="O2766">
        <v>2008</v>
      </c>
      <c r="P2766">
        <v>10</v>
      </c>
      <c r="Q2766" t="s">
        <v>2783</v>
      </c>
      <c r="BI2766" s="1"/>
      <c r="BO2766" s="2"/>
    </row>
    <row r="2767" ht="15" customHeight="1">
      <c r="A2767" t="str">
        <f t="shared" si="215"/>
        <v>2019_12_1761_5</v>
      </c>
      <c r="B2767" t="str">
        <f t="shared" si="216"/>
        <v>2019_12_65795</v>
      </c>
      <c r="C2767" s="1" t="s">
        <v>2240</v>
      </c>
      <c r="D2767">
        <f t="shared" si="217"/>
        <v>2766</v>
      </c>
      <c r="E2767">
        <v>1761</v>
      </c>
      <c r="F2767">
        <f t="shared" si="218"/>
        <v>5</v>
      </c>
      <c r="G2767" s="2" t="str">
        <f t="shared" si="219"/>
        <v/>
      </c>
      <c r="H2767" t="s">
        <v>1521</v>
      </c>
      <c r="I2767">
        <v>65795</v>
      </c>
      <c r="J2767">
        <v>1747</v>
      </c>
      <c r="K2767">
        <v>1751</v>
      </c>
      <c r="L2767" t="s">
        <v>31</v>
      </c>
      <c r="M2767" t="s">
        <v>20</v>
      </c>
      <c r="N2767">
        <v>385</v>
      </c>
      <c r="O2767">
        <v>2008</v>
      </c>
      <c r="P2767">
        <v>10</v>
      </c>
      <c r="Q2767" t="s">
        <v>2784</v>
      </c>
      <c r="BI2767" s="1"/>
      <c r="BO2767" s="2"/>
    </row>
    <row r="2768" ht="15" customHeight="1">
      <c r="A2768" t="str">
        <f t="shared" si="215"/>
        <v>2019_12_1761_6</v>
      </c>
      <c r="B2768" t="str">
        <f t="shared" si="216"/>
        <v>2019_12_66242</v>
      </c>
      <c r="C2768" s="1" t="s">
        <v>2240</v>
      </c>
      <c r="D2768">
        <f t="shared" si="217"/>
        <v>2767</v>
      </c>
      <c r="E2768">
        <v>1761</v>
      </c>
      <c r="F2768">
        <f t="shared" si="218"/>
        <v>6</v>
      </c>
      <c r="G2768" s="2" t="str">
        <f t="shared" si="219"/>
        <v/>
      </c>
      <c r="H2768" t="s">
        <v>1521</v>
      </c>
      <c r="I2768">
        <v>66242</v>
      </c>
      <c r="J2768">
        <v>1751</v>
      </c>
      <c r="K2768">
        <v>1747</v>
      </c>
      <c r="L2768" t="s">
        <v>31</v>
      </c>
      <c r="M2768" t="s">
        <v>20</v>
      </c>
      <c r="N2768">
        <v>145</v>
      </c>
      <c r="O2768">
        <v>2008</v>
      </c>
      <c r="P2768">
        <v>10</v>
      </c>
      <c r="Q2768" t="s">
        <v>2785</v>
      </c>
      <c r="BI2768" s="1"/>
      <c r="BO2768" s="2"/>
    </row>
    <row r="2769" ht="15" customHeight="1">
      <c r="A2769" t="str">
        <f t="shared" si="215"/>
        <v>2019_12_1761_7</v>
      </c>
      <c r="B2769" t="str">
        <f t="shared" si="216"/>
        <v>2019_12_66358</v>
      </c>
      <c r="C2769" s="1" t="s">
        <v>2240</v>
      </c>
      <c r="D2769">
        <f t="shared" si="217"/>
        <v>2768</v>
      </c>
      <c r="E2769">
        <v>1761</v>
      </c>
      <c r="F2769">
        <f t="shared" si="218"/>
        <v>7</v>
      </c>
      <c r="G2769" s="2" t="str">
        <f t="shared" si="219"/>
        <v/>
      </c>
      <c r="H2769" t="s">
        <v>1521</v>
      </c>
      <c r="I2769">
        <v>66358</v>
      </c>
      <c r="J2769">
        <v>1747</v>
      </c>
      <c r="K2769">
        <v>1751</v>
      </c>
      <c r="L2769" t="s">
        <v>31</v>
      </c>
      <c r="M2769" t="s">
        <v>20</v>
      </c>
      <c r="N2769">
        <v>190</v>
      </c>
      <c r="O2769">
        <v>2008</v>
      </c>
      <c r="P2769">
        <v>10</v>
      </c>
      <c r="Q2769" t="s">
        <v>2786</v>
      </c>
      <c r="BI2769" s="1"/>
      <c r="BO2769" s="2"/>
    </row>
    <row r="2770" ht="15" customHeight="1">
      <c r="A2770" t="str">
        <f t="shared" si="215"/>
        <v>2019_12_1761_8</v>
      </c>
      <c r="B2770" t="str">
        <f t="shared" si="216"/>
        <v>2019_12_66475</v>
      </c>
      <c r="C2770" s="1" t="s">
        <v>2240</v>
      </c>
      <c r="D2770">
        <f t="shared" si="217"/>
        <v>2769</v>
      </c>
      <c r="E2770">
        <v>1761</v>
      </c>
      <c r="F2770">
        <f t="shared" si="218"/>
        <v>8</v>
      </c>
      <c r="G2770" s="2" t="str">
        <f t="shared" si="219"/>
        <v/>
      </c>
      <c r="H2770" t="s">
        <v>1521</v>
      </c>
      <c r="I2770">
        <v>66475</v>
      </c>
      <c r="J2770">
        <v>1751</v>
      </c>
      <c r="K2770">
        <v>1747</v>
      </c>
      <c r="L2770" t="s">
        <v>31</v>
      </c>
      <c r="M2770" t="s">
        <v>20</v>
      </c>
      <c r="N2770">
        <v>86</v>
      </c>
      <c r="O2770">
        <v>2008</v>
      </c>
      <c r="P2770">
        <v>10</v>
      </c>
      <c r="Q2770" t="s">
        <v>2787</v>
      </c>
      <c r="BI2770" s="1"/>
      <c r="BO2770" s="2"/>
    </row>
    <row r="2771" ht="15" customHeight="1">
      <c r="A2771" t="str">
        <f t="shared" si="215"/>
        <v>2019_12_1761_9</v>
      </c>
      <c r="B2771" t="str">
        <f t="shared" si="216"/>
        <v>2019_12_66850</v>
      </c>
      <c r="C2771" s="1" t="s">
        <v>2240</v>
      </c>
      <c r="D2771">
        <f t="shared" si="217"/>
        <v>2770</v>
      </c>
      <c r="E2771">
        <v>1761</v>
      </c>
      <c r="F2771">
        <f t="shared" si="218"/>
        <v>9</v>
      </c>
      <c r="G2771" s="2" t="str">
        <f t="shared" si="219"/>
        <v>x</v>
      </c>
      <c r="H2771" t="s">
        <v>1521</v>
      </c>
      <c r="I2771">
        <v>66850</v>
      </c>
      <c r="J2771">
        <v>1747</v>
      </c>
      <c r="K2771">
        <v>1751</v>
      </c>
      <c r="L2771" t="s">
        <v>20</v>
      </c>
      <c r="M2771" t="s">
        <v>20</v>
      </c>
      <c r="N2771">
        <v>19</v>
      </c>
      <c r="O2771">
        <v>2008</v>
      </c>
      <c r="P2771">
        <v>10</v>
      </c>
      <c r="Q2771" t="s">
        <v>2788</v>
      </c>
      <c r="BI2771" s="1"/>
      <c r="BO2771" s="2"/>
    </row>
    <row r="2772" ht="15" customHeight="1">
      <c r="A2772" t="str">
        <f t="shared" si="215"/>
        <v>2019_12_1790_1</v>
      </c>
      <c r="B2772" t="str">
        <f t="shared" si="216"/>
        <v>2019_12_62811</v>
      </c>
      <c r="C2772" s="1" t="s">
        <v>2240</v>
      </c>
      <c r="D2772">
        <f t="shared" si="217"/>
        <v>2771</v>
      </c>
      <c r="E2772">
        <v>1790</v>
      </c>
      <c r="F2772">
        <f t="shared" si="218"/>
        <v>1</v>
      </c>
      <c r="G2772" s="2" t="str">
        <f t="shared" si="219"/>
        <v/>
      </c>
      <c r="H2772" t="s">
        <v>1521</v>
      </c>
      <c r="I2772">
        <v>62811</v>
      </c>
      <c r="J2772">
        <v>1776</v>
      </c>
      <c r="K2772">
        <v>1780</v>
      </c>
      <c r="L2772" t="s">
        <v>19</v>
      </c>
      <c r="M2772" t="s">
        <v>40</v>
      </c>
      <c r="N2772">
        <v>136</v>
      </c>
      <c r="O2772">
        <v>2948</v>
      </c>
      <c r="P2772">
        <v>12</v>
      </c>
      <c r="Q2772" t="s">
        <v>2789</v>
      </c>
      <c r="BI2772" s="1"/>
      <c r="BO2772" s="2"/>
    </row>
    <row r="2773" ht="15" customHeight="1">
      <c r="A2773" t="str">
        <f t="shared" si="215"/>
        <v>2019_12_1790_2</v>
      </c>
      <c r="B2773" t="str">
        <f t="shared" si="216"/>
        <v>2019_12_63479</v>
      </c>
      <c r="C2773" s="1" t="s">
        <v>2240</v>
      </c>
      <c r="D2773">
        <f t="shared" si="217"/>
        <v>2772</v>
      </c>
      <c r="E2773">
        <v>1790</v>
      </c>
      <c r="F2773">
        <f t="shared" si="218"/>
        <v>2</v>
      </c>
      <c r="G2773" s="2" t="str">
        <f t="shared" si="219"/>
        <v/>
      </c>
      <c r="H2773" t="s">
        <v>1521</v>
      </c>
      <c r="I2773">
        <v>63479</v>
      </c>
      <c r="J2773">
        <v>1780</v>
      </c>
      <c r="K2773">
        <v>1776</v>
      </c>
      <c r="L2773" t="s">
        <v>31</v>
      </c>
      <c r="M2773" t="s">
        <v>40</v>
      </c>
      <c r="N2773">
        <v>250</v>
      </c>
      <c r="O2773">
        <v>2948</v>
      </c>
      <c r="P2773">
        <v>12</v>
      </c>
      <c r="Q2773" t="s">
        <v>2790</v>
      </c>
      <c r="BI2773" s="1"/>
      <c r="BO2773" s="2"/>
    </row>
    <row r="2774" ht="15" customHeight="1">
      <c r="A2774" t="str">
        <f t="shared" si="215"/>
        <v>2019_12_1790_3</v>
      </c>
      <c r="B2774" t="str">
        <f t="shared" si="216"/>
        <v>2019_12_64364</v>
      </c>
      <c r="C2774" s="1" t="s">
        <v>2240</v>
      </c>
      <c r="D2774">
        <f t="shared" si="217"/>
        <v>2773</v>
      </c>
      <c r="E2774">
        <v>1790</v>
      </c>
      <c r="F2774">
        <f t="shared" si="218"/>
        <v>3</v>
      </c>
      <c r="G2774" s="2" t="str">
        <f t="shared" si="219"/>
        <v/>
      </c>
      <c r="H2774" t="s">
        <v>1521</v>
      </c>
      <c r="I2774">
        <v>64364</v>
      </c>
      <c r="J2774">
        <v>1776</v>
      </c>
      <c r="K2774">
        <v>1780</v>
      </c>
      <c r="L2774" t="s">
        <v>31</v>
      </c>
      <c r="M2774" t="s">
        <v>40</v>
      </c>
      <c r="N2774">
        <v>269</v>
      </c>
      <c r="O2774">
        <v>2948</v>
      </c>
      <c r="P2774">
        <v>12</v>
      </c>
      <c r="Q2774" t="s">
        <v>2791</v>
      </c>
      <c r="BI2774" s="1"/>
      <c r="BO2774" s="2"/>
    </row>
    <row r="2775" ht="15" customHeight="1">
      <c r="A2775" t="str">
        <f t="shared" si="215"/>
        <v>2019_12_1790_4</v>
      </c>
      <c r="B2775" t="str">
        <f t="shared" si="216"/>
        <v>2019_12_64415</v>
      </c>
      <c r="C2775" s="1" t="s">
        <v>2240</v>
      </c>
      <c r="D2775">
        <f t="shared" si="217"/>
        <v>2774</v>
      </c>
      <c r="E2775">
        <v>1790</v>
      </c>
      <c r="F2775">
        <f t="shared" si="218"/>
        <v>4</v>
      </c>
      <c r="G2775" s="2" t="str">
        <f t="shared" si="219"/>
        <v/>
      </c>
      <c r="H2775" t="s">
        <v>1521</v>
      </c>
      <c r="I2775">
        <v>64415</v>
      </c>
      <c r="J2775">
        <v>1780</v>
      </c>
      <c r="K2775">
        <v>1776</v>
      </c>
      <c r="L2775" t="s">
        <v>31</v>
      </c>
      <c r="M2775" t="s">
        <v>40</v>
      </c>
      <c r="N2775">
        <v>170</v>
      </c>
      <c r="O2775">
        <v>2948</v>
      </c>
      <c r="P2775">
        <v>12</v>
      </c>
      <c r="Q2775" t="s">
        <v>2792</v>
      </c>
      <c r="BI2775" s="1"/>
      <c r="BO2775" s="2"/>
    </row>
    <row r="2776" ht="15" customHeight="1">
      <c r="A2776" t="str">
        <f t="shared" si="215"/>
        <v>2019_12_1790_5</v>
      </c>
      <c r="B2776" t="str">
        <f t="shared" si="216"/>
        <v>2019_12_65516</v>
      </c>
      <c r="C2776" s="1" t="s">
        <v>2240</v>
      </c>
      <c r="D2776">
        <f t="shared" si="217"/>
        <v>2775</v>
      </c>
      <c r="E2776">
        <v>1790</v>
      </c>
      <c r="F2776">
        <f t="shared" si="218"/>
        <v>5</v>
      </c>
      <c r="G2776" s="2" t="str">
        <f t="shared" si="219"/>
        <v/>
      </c>
      <c r="H2776" t="s">
        <v>1521</v>
      </c>
      <c r="I2776">
        <v>65516</v>
      </c>
      <c r="J2776">
        <v>1776</v>
      </c>
      <c r="K2776">
        <v>1780</v>
      </c>
      <c r="L2776" t="s">
        <v>31</v>
      </c>
      <c r="M2776" t="s">
        <v>40</v>
      </c>
      <c r="N2776">
        <v>276</v>
      </c>
      <c r="O2776">
        <v>2948</v>
      </c>
      <c r="P2776">
        <v>12</v>
      </c>
      <c r="Q2776" t="s">
        <v>2793</v>
      </c>
      <c r="BI2776" s="1"/>
      <c r="BO2776" s="2"/>
    </row>
    <row r="2777" ht="15" customHeight="1">
      <c r="A2777" t="str">
        <f t="shared" si="215"/>
        <v>2019_12_1790_6</v>
      </c>
      <c r="B2777" t="str">
        <f t="shared" si="216"/>
        <v>2019_12_66436</v>
      </c>
      <c r="C2777" s="1" t="s">
        <v>2240</v>
      </c>
      <c r="D2777">
        <f t="shared" si="217"/>
        <v>2776</v>
      </c>
      <c r="E2777">
        <v>1790</v>
      </c>
      <c r="F2777">
        <f t="shared" si="218"/>
        <v>6</v>
      </c>
      <c r="G2777" s="2" t="str">
        <f t="shared" si="219"/>
        <v/>
      </c>
      <c r="H2777" t="s">
        <v>1521</v>
      </c>
      <c r="I2777">
        <v>66436</v>
      </c>
      <c r="J2777">
        <v>1780</v>
      </c>
      <c r="K2777">
        <v>1776</v>
      </c>
      <c r="L2777" t="s">
        <v>31</v>
      </c>
      <c r="M2777" t="s">
        <v>40</v>
      </c>
      <c r="N2777">
        <v>429</v>
      </c>
      <c r="O2777">
        <v>2948</v>
      </c>
      <c r="P2777">
        <v>12</v>
      </c>
      <c r="Q2777" t="s">
        <v>2794</v>
      </c>
      <c r="BI2777" s="1"/>
      <c r="BO2777" s="2"/>
    </row>
    <row r="2778" ht="15" customHeight="1">
      <c r="A2778" t="str">
        <f t="shared" si="215"/>
        <v>2019_12_1790_7</v>
      </c>
      <c r="B2778" t="str">
        <f t="shared" si="216"/>
        <v>2019_12_67492</v>
      </c>
      <c r="C2778" s="1" t="s">
        <v>2240</v>
      </c>
      <c r="D2778">
        <f t="shared" si="217"/>
        <v>2777</v>
      </c>
      <c r="E2778">
        <v>1790</v>
      </c>
      <c r="F2778">
        <f t="shared" si="218"/>
        <v>7</v>
      </c>
      <c r="G2778" s="2" t="str">
        <f t="shared" si="219"/>
        <v/>
      </c>
      <c r="H2778" t="s">
        <v>1521</v>
      </c>
      <c r="I2778">
        <v>67492</v>
      </c>
      <c r="J2778">
        <v>1776</v>
      </c>
      <c r="K2778">
        <v>1780</v>
      </c>
      <c r="L2778" t="s">
        <v>31</v>
      </c>
      <c r="M2778" t="s">
        <v>40</v>
      </c>
      <c r="N2778">
        <v>269</v>
      </c>
      <c r="O2778">
        <v>2948</v>
      </c>
      <c r="P2778">
        <v>12</v>
      </c>
      <c r="Q2778" t="s">
        <v>2795</v>
      </c>
      <c r="BI2778" s="1"/>
      <c r="BO2778" s="2"/>
    </row>
    <row r="2779" ht="15" customHeight="1">
      <c r="A2779" t="str">
        <f t="shared" si="215"/>
        <v>2019_12_1790_8</v>
      </c>
      <c r="B2779" t="str">
        <f t="shared" si="216"/>
        <v>2019_12_67562</v>
      </c>
      <c r="C2779" s="1" t="s">
        <v>2240</v>
      </c>
      <c r="D2779">
        <f t="shared" si="217"/>
        <v>2778</v>
      </c>
      <c r="E2779">
        <v>1790</v>
      </c>
      <c r="F2779">
        <f t="shared" si="218"/>
        <v>8</v>
      </c>
      <c r="G2779" s="2" t="str">
        <f t="shared" si="219"/>
        <v/>
      </c>
      <c r="H2779" t="s">
        <v>1521</v>
      </c>
      <c r="I2779">
        <v>67562</v>
      </c>
      <c r="J2779">
        <v>1780</v>
      </c>
      <c r="K2779">
        <v>1776</v>
      </c>
      <c r="L2779" t="s">
        <v>31</v>
      </c>
      <c r="M2779" t="s">
        <v>40</v>
      </c>
      <c r="N2779">
        <v>471</v>
      </c>
      <c r="O2779">
        <v>2948</v>
      </c>
      <c r="P2779">
        <v>12</v>
      </c>
      <c r="Q2779" t="s">
        <v>2796</v>
      </c>
      <c r="BI2779" s="1"/>
      <c r="BO2779" s="2"/>
    </row>
    <row r="2780" ht="15" customHeight="1">
      <c r="A2780" t="str">
        <f t="shared" si="215"/>
        <v>2019_12_1790_9</v>
      </c>
      <c r="B2780" t="str">
        <f t="shared" si="216"/>
        <v>2019_12_68236</v>
      </c>
      <c r="C2780" s="1" t="s">
        <v>2240</v>
      </c>
      <c r="D2780">
        <f t="shared" si="217"/>
        <v>2779</v>
      </c>
      <c r="E2780">
        <v>1790</v>
      </c>
      <c r="F2780">
        <f t="shared" si="218"/>
        <v>9</v>
      </c>
      <c r="G2780" s="2" t="str">
        <f t="shared" si="219"/>
        <v>x</v>
      </c>
      <c r="H2780" t="s">
        <v>1521</v>
      </c>
      <c r="I2780">
        <v>68236</v>
      </c>
      <c r="J2780">
        <v>1776</v>
      </c>
      <c r="K2780">
        <v>1780</v>
      </c>
      <c r="L2780" t="s">
        <v>40</v>
      </c>
      <c r="M2780" t="s">
        <v>40</v>
      </c>
      <c r="N2780">
        <v>28</v>
      </c>
      <c r="O2780">
        <v>2948</v>
      </c>
      <c r="P2780">
        <v>12</v>
      </c>
      <c r="Q2780" t="s">
        <v>2797</v>
      </c>
      <c r="BI2780" s="1"/>
      <c r="BO2780" s="2"/>
    </row>
    <row r="2781" ht="15" customHeight="1">
      <c r="A2781" t="str">
        <f t="shared" si="215"/>
        <v>2019_12_1819_1</v>
      </c>
      <c r="B2781" t="str">
        <f t="shared" si="216"/>
        <v>2019_12_62335</v>
      </c>
      <c r="C2781" s="1" t="s">
        <v>2240</v>
      </c>
      <c r="D2781">
        <f t="shared" si="217"/>
        <v>2780</v>
      </c>
      <c r="E2781">
        <v>1819</v>
      </c>
      <c r="F2781">
        <f t="shared" si="218"/>
        <v>1</v>
      </c>
      <c r="G2781" s="2" t="str">
        <f t="shared" si="219"/>
        <v/>
      </c>
      <c r="H2781" t="s">
        <v>1521</v>
      </c>
      <c r="I2781">
        <v>62335</v>
      </c>
      <c r="J2781">
        <v>1805</v>
      </c>
      <c r="K2781">
        <v>1809</v>
      </c>
      <c r="L2781" t="s">
        <v>19</v>
      </c>
      <c r="M2781" t="s">
        <v>20</v>
      </c>
      <c r="N2781">
        <v>138</v>
      </c>
      <c r="O2781">
        <v>1580</v>
      </c>
      <c r="P2781">
        <v>9</v>
      </c>
      <c r="Q2781" t="s">
        <v>2798</v>
      </c>
      <c r="BI2781" s="1"/>
      <c r="BO2781" s="2"/>
    </row>
    <row r="2782" ht="15" customHeight="1">
      <c r="A2782" t="str">
        <f t="shared" si="215"/>
        <v>2019_12_1819_2</v>
      </c>
      <c r="B2782" t="str">
        <f t="shared" si="216"/>
        <v>2019_12_64300</v>
      </c>
      <c r="C2782" s="1" t="s">
        <v>2240</v>
      </c>
      <c r="D2782">
        <f t="shared" si="217"/>
        <v>2781</v>
      </c>
      <c r="E2782">
        <v>1819</v>
      </c>
      <c r="F2782">
        <f t="shared" si="218"/>
        <v>2</v>
      </c>
      <c r="G2782" s="2" t="str">
        <f t="shared" si="219"/>
        <v/>
      </c>
      <c r="H2782" t="s">
        <v>1521</v>
      </c>
      <c r="I2782">
        <v>64300</v>
      </c>
      <c r="J2782">
        <v>1809</v>
      </c>
      <c r="K2782">
        <v>1805</v>
      </c>
      <c r="L2782" t="s">
        <v>31</v>
      </c>
      <c r="M2782" t="s">
        <v>20</v>
      </c>
      <c r="N2782">
        <v>122</v>
      </c>
      <c r="O2782">
        <v>1580</v>
      </c>
      <c r="P2782">
        <v>9</v>
      </c>
      <c r="Q2782" t="s">
        <v>2799</v>
      </c>
      <c r="BI2782" s="1"/>
      <c r="BO2782" s="2"/>
    </row>
    <row r="2783" ht="15" customHeight="1">
      <c r="A2783" t="str">
        <f t="shared" si="215"/>
        <v>2019_12_1819_3</v>
      </c>
      <c r="B2783" t="str">
        <f t="shared" si="216"/>
        <v>2019_12_64682</v>
      </c>
      <c r="C2783" s="1" t="s">
        <v>2240</v>
      </c>
      <c r="D2783">
        <f t="shared" si="217"/>
        <v>2782</v>
      </c>
      <c r="E2783">
        <v>1819</v>
      </c>
      <c r="F2783">
        <f t="shared" si="218"/>
        <v>3</v>
      </c>
      <c r="G2783" s="2" t="str">
        <f t="shared" si="219"/>
        <v/>
      </c>
      <c r="H2783" t="s">
        <v>1521</v>
      </c>
      <c r="I2783">
        <v>64682</v>
      </c>
      <c r="J2783">
        <v>1805</v>
      </c>
      <c r="K2783">
        <v>1809</v>
      </c>
      <c r="L2783" t="s">
        <v>31</v>
      </c>
      <c r="M2783" t="s">
        <v>20</v>
      </c>
      <c r="N2783">
        <v>333</v>
      </c>
      <c r="O2783">
        <v>1580</v>
      </c>
      <c r="P2783">
        <v>9</v>
      </c>
      <c r="Q2783" t="s">
        <v>2800</v>
      </c>
      <c r="BI2783" s="1"/>
      <c r="BO2783" s="2"/>
    </row>
    <row r="2784" ht="15" customHeight="1">
      <c r="A2784" t="str">
        <f t="shared" si="215"/>
        <v>2019_12_1819_4</v>
      </c>
      <c r="B2784" t="str">
        <f t="shared" si="216"/>
        <v>2019_12_64696</v>
      </c>
      <c r="C2784" s="1" t="s">
        <v>2240</v>
      </c>
      <c r="D2784">
        <f t="shared" si="217"/>
        <v>2783</v>
      </c>
      <c r="E2784">
        <v>1819</v>
      </c>
      <c r="F2784">
        <f t="shared" si="218"/>
        <v>4</v>
      </c>
      <c r="G2784" s="2" t="str">
        <f t="shared" si="219"/>
        <v/>
      </c>
      <c r="H2784" t="s">
        <v>1521</v>
      </c>
      <c r="I2784">
        <v>64696</v>
      </c>
      <c r="J2784">
        <v>1809</v>
      </c>
      <c r="K2784">
        <v>1805</v>
      </c>
      <c r="L2784" t="s">
        <v>31</v>
      </c>
      <c r="M2784" t="s">
        <v>20</v>
      </c>
      <c r="N2784">
        <v>147</v>
      </c>
      <c r="O2784">
        <v>1580</v>
      </c>
      <c r="P2784">
        <v>9</v>
      </c>
      <c r="Q2784" t="s">
        <v>2801</v>
      </c>
      <c r="BI2784" s="1"/>
      <c r="BO2784" s="2"/>
    </row>
    <row r="2785" ht="15" customHeight="1">
      <c r="A2785" t="str">
        <f t="shared" si="215"/>
        <v>2019_12_1819_5</v>
      </c>
      <c r="B2785" t="str">
        <f t="shared" si="216"/>
        <v>2019_12_65861</v>
      </c>
      <c r="C2785" s="1" t="s">
        <v>2240</v>
      </c>
      <c r="D2785">
        <f t="shared" si="217"/>
        <v>2784</v>
      </c>
      <c r="E2785">
        <v>1819</v>
      </c>
      <c r="F2785">
        <f t="shared" si="218"/>
        <v>5</v>
      </c>
      <c r="G2785" s="2" t="str">
        <f t="shared" si="219"/>
        <v/>
      </c>
      <c r="H2785" t="s">
        <v>1521</v>
      </c>
      <c r="I2785">
        <v>65861</v>
      </c>
      <c r="J2785">
        <v>1805</v>
      </c>
      <c r="K2785">
        <v>1809</v>
      </c>
      <c r="L2785" t="s">
        <v>31</v>
      </c>
      <c r="M2785" t="s">
        <v>20</v>
      </c>
      <c r="N2785">
        <v>248</v>
      </c>
      <c r="O2785">
        <v>1580</v>
      </c>
      <c r="P2785">
        <v>9</v>
      </c>
      <c r="Q2785" t="s">
        <v>2802</v>
      </c>
      <c r="BI2785" s="1"/>
      <c r="BO2785" s="2"/>
    </row>
    <row r="2786" ht="15" customHeight="1">
      <c r="A2786" t="str">
        <f t="shared" si="215"/>
        <v>2019_12_1819_6</v>
      </c>
      <c r="B2786" t="str">
        <f t="shared" si="216"/>
        <v>2019_12_65909</v>
      </c>
      <c r="C2786" s="1" t="s">
        <v>2240</v>
      </c>
      <c r="D2786">
        <f t="shared" si="217"/>
        <v>2785</v>
      </c>
      <c r="E2786">
        <v>1819</v>
      </c>
      <c r="F2786">
        <f t="shared" si="218"/>
        <v>6</v>
      </c>
      <c r="G2786" s="2" t="str">
        <f t="shared" si="219"/>
        <v/>
      </c>
      <c r="H2786" t="s">
        <v>1521</v>
      </c>
      <c r="I2786">
        <v>65909</v>
      </c>
      <c r="J2786">
        <v>1809</v>
      </c>
      <c r="K2786">
        <v>1805</v>
      </c>
      <c r="L2786" t="s">
        <v>31</v>
      </c>
      <c r="M2786" t="s">
        <v>20</v>
      </c>
      <c r="N2786">
        <v>221</v>
      </c>
      <c r="O2786">
        <v>1580</v>
      </c>
      <c r="P2786">
        <v>9</v>
      </c>
      <c r="Q2786" t="s">
        <v>2803</v>
      </c>
      <c r="BI2786" s="1"/>
      <c r="BO2786" s="2"/>
    </row>
    <row r="2787" ht="15" customHeight="1">
      <c r="A2787" t="str">
        <f t="shared" si="215"/>
        <v>2019_12_1819_7</v>
      </c>
      <c r="B2787" t="str">
        <f t="shared" si="216"/>
        <v>2019_12_66693</v>
      </c>
      <c r="C2787" s="1" t="s">
        <v>2240</v>
      </c>
      <c r="D2787">
        <f t="shared" si="217"/>
        <v>2786</v>
      </c>
      <c r="E2787">
        <v>1819</v>
      </c>
      <c r="F2787">
        <f t="shared" si="218"/>
        <v>7</v>
      </c>
      <c r="G2787" s="2" t="str">
        <f t="shared" si="219"/>
        <v/>
      </c>
      <c r="H2787" t="s">
        <v>1521</v>
      </c>
      <c r="I2787">
        <v>66693</v>
      </c>
      <c r="J2787">
        <v>1805</v>
      </c>
      <c r="K2787">
        <v>1809</v>
      </c>
      <c r="L2787" t="s">
        <v>31</v>
      </c>
      <c r="M2787" t="s">
        <v>20</v>
      </c>
      <c r="N2787">
        <v>290</v>
      </c>
      <c r="O2787">
        <v>1580</v>
      </c>
      <c r="P2787">
        <v>9</v>
      </c>
      <c r="Q2787" t="s">
        <v>2804</v>
      </c>
      <c r="BI2787" s="1"/>
      <c r="BO2787" s="2"/>
    </row>
    <row r="2788" ht="15" customHeight="1">
      <c r="A2788" t="str">
        <f t="shared" si="215"/>
        <v>2019_12_1819_8</v>
      </c>
      <c r="B2788" t="str">
        <f t="shared" si="216"/>
        <v>2019_12_66701</v>
      </c>
      <c r="C2788" s="1" t="s">
        <v>2240</v>
      </c>
      <c r="D2788">
        <f t="shared" si="217"/>
        <v>2787</v>
      </c>
      <c r="E2788">
        <v>1819</v>
      </c>
      <c r="F2788">
        <f t="shared" si="218"/>
        <v>8</v>
      </c>
      <c r="G2788" s="2" t="str">
        <f t="shared" si="219"/>
        <v>x</v>
      </c>
      <c r="H2788" t="s">
        <v>1521</v>
      </c>
      <c r="I2788">
        <v>66701</v>
      </c>
      <c r="J2788">
        <v>1809</v>
      </c>
      <c r="K2788">
        <v>1805</v>
      </c>
      <c r="L2788" t="s">
        <v>20</v>
      </c>
      <c r="M2788" t="s">
        <v>20</v>
      </c>
      <c r="N2788">
        <v>60</v>
      </c>
      <c r="O2788">
        <v>1580</v>
      </c>
      <c r="P2788">
        <v>9</v>
      </c>
      <c r="Q2788" t="s">
        <v>2805</v>
      </c>
      <c r="BI2788" s="1"/>
      <c r="BO2788" s="2"/>
    </row>
    <row r="2789" ht="15" customHeight="1">
      <c r="A2789" t="str">
        <f t="shared" si="215"/>
        <v>2019_12_1848_1</v>
      </c>
      <c r="B2789" t="str">
        <f t="shared" si="216"/>
        <v>2019_12_62462</v>
      </c>
      <c r="C2789" s="1" t="s">
        <v>2240</v>
      </c>
      <c r="D2789">
        <f t="shared" si="217"/>
        <v>2788</v>
      </c>
      <c r="E2789">
        <v>1848</v>
      </c>
      <c r="F2789">
        <f t="shared" si="218"/>
        <v>1</v>
      </c>
      <c r="G2789" s="2" t="str">
        <f t="shared" si="219"/>
        <v/>
      </c>
      <c r="H2789" t="s">
        <v>1521</v>
      </c>
      <c r="I2789">
        <v>62462</v>
      </c>
      <c r="J2789">
        <v>1834</v>
      </c>
      <c r="K2789">
        <v>1838</v>
      </c>
      <c r="L2789" t="s">
        <v>19</v>
      </c>
      <c r="M2789" t="s">
        <v>20</v>
      </c>
      <c r="N2789">
        <v>502</v>
      </c>
      <c r="O2789">
        <v>4120</v>
      </c>
      <c r="P2789">
        <v>9</v>
      </c>
      <c r="Q2789" t="s">
        <v>2806</v>
      </c>
      <c r="BI2789" s="1"/>
      <c r="BO2789" s="2"/>
    </row>
    <row r="2790" ht="15" customHeight="1">
      <c r="A2790" t="str">
        <f t="shared" si="215"/>
        <v>2019_12_1848_2</v>
      </c>
      <c r="B2790" t="str">
        <f t="shared" si="216"/>
        <v>2019_12_64486</v>
      </c>
      <c r="C2790" s="1" t="s">
        <v>2240</v>
      </c>
      <c r="D2790">
        <f t="shared" si="217"/>
        <v>2789</v>
      </c>
      <c r="E2790">
        <v>1848</v>
      </c>
      <c r="F2790">
        <f t="shared" si="218"/>
        <v>2</v>
      </c>
      <c r="G2790" s="2" t="str">
        <f t="shared" si="219"/>
        <v/>
      </c>
      <c r="H2790" t="s">
        <v>1521</v>
      </c>
      <c r="I2790">
        <v>64486</v>
      </c>
      <c r="J2790">
        <v>1838</v>
      </c>
      <c r="K2790">
        <v>1834</v>
      </c>
      <c r="L2790" t="s">
        <v>31</v>
      </c>
      <c r="M2790" t="s">
        <v>20</v>
      </c>
      <c r="N2790">
        <v>709</v>
      </c>
      <c r="O2790">
        <v>4120</v>
      </c>
      <c r="P2790">
        <v>9</v>
      </c>
      <c r="Q2790" t="s">
        <v>2807</v>
      </c>
      <c r="BI2790" s="1"/>
      <c r="BO2790" s="2"/>
    </row>
    <row r="2791" ht="15" customHeight="1">
      <c r="A2791" t="str">
        <f t="shared" si="215"/>
        <v>2019_12_1848_3</v>
      </c>
      <c r="B2791" t="str">
        <f t="shared" si="216"/>
        <v>2019_12_64784</v>
      </c>
      <c r="C2791" s="1" t="s">
        <v>2240</v>
      </c>
      <c r="D2791">
        <f t="shared" si="217"/>
        <v>2790</v>
      </c>
      <c r="E2791">
        <v>1848</v>
      </c>
      <c r="F2791">
        <f t="shared" si="218"/>
        <v>3</v>
      </c>
      <c r="G2791" s="2" t="str">
        <f t="shared" si="219"/>
        <v/>
      </c>
      <c r="H2791" t="s">
        <v>1521</v>
      </c>
      <c r="I2791">
        <v>64784</v>
      </c>
      <c r="J2791">
        <v>1834</v>
      </c>
      <c r="K2791">
        <v>1838</v>
      </c>
      <c r="L2791" t="s">
        <v>31</v>
      </c>
      <c r="M2791" t="s">
        <v>20</v>
      </c>
      <c r="N2791">
        <v>678</v>
      </c>
      <c r="O2791">
        <v>4120</v>
      </c>
      <c r="P2791">
        <v>9</v>
      </c>
      <c r="Q2791" t="s">
        <v>2808</v>
      </c>
      <c r="BI2791" s="1"/>
      <c r="BO2791" s="2"/>
    </row>
    <row r="2792" ht="15" customHeight="1">
      <c r="A2792" t="str">
        <f t="shared" si="215"/>
        <v>2019_12_1848_4</v>
      </c>
      <c r="B2792" t="str">
        <f t="shared" si="216"/>
        <v>2019_12_65664</v>
      </c>
      <c r="C2792" s="1" t="s">
        <v>2240</v>
      </c>
      <c r="D2792">
        <f t="shared" si="217"/>
        <v>2791</v>
      </c>
      <c r="E2792">
        <v>1848</v>
      </c>
      <c r="F2792">
        <f t="shared" si="218"/>
        <v>4</v>
      </c>
      <c r="G2792" s="2" t="str">
        <f t="shared" si="219"/>
        <v/>
      </c>
      <c r="H2792" t="s">
        <v>1521</v>
      </c>
      <c r="I2792">
        <v>65664</v>
      </c>
      <c r="J2792">
        <v>1838</v>
      </c>
      <c r="K2792">
        <v>1834</v>
      </c>
      <c r="L2792" t="s">
        <v>31</v>
      </c>
      <c r="M2792" t="s">
        <v>20</v>
      </c>
      <c r="N2792">
        <v>592</v>
      </c>
      <c r="O2792">
        <v>4120</v>
      </c>
      <c r="P2792">
        <v>9</v>
      </c>
      <c r="Q2792" t="s">
        <v>2809</v>
      </c>
      <c r="BI2792" s="1"/>
      <c r="BO2792" s="2"/>
    </row>
    <row r="2793" ht="15" customHeight="1">
      <c r="A2793" t="str">
        <f t="shared" si="215"/>
        <v>2019_12_1848_5</v>
      </c>
      <c r="B2793" t="str">
        <f t="shared" si="216"/>
        <v>2019_12_65986</v>
      </c>
      <c r="C2793" s="1" t="s">
        <v>2240</v>
      </c>
      <c r="D2793">
        <f t="shared" si="217"/>
        <v>2792</v>
      </c>
      <c r="E2793">
        <v>1848</v>
      </c>
      <c r="F2793">
        <f t="shared" si="218"/>
        <v>5</v>
      </c>
      <c r="G2793" s="2" t="str">
        <f t="shared" si="219"/>
        <v/>
      </c>
      <c r="H2793" t="s">
        <v>1521</v>
      </c>
      <c r="I2793">
        <v>65986</v>
      </c>
      <c r="J2793">
        <v>1834</v>
      </c>
      <c r="K2793">
        <v>1838</v>
      </c>
      <c r="L2793" t="s">
        <v>31</v>
      </c>
      <c r="M2793" t="s">
        <v>20</v>
      </c>
      <c r="N2793">
        <v>726</v>
      </c>
      <c r="O2793">
        <v>4120</v>
      </c>
      <c r="P2793">
        <v>9</v>
      </c>
      <c r="Q2793" t="s">
        <v>2810</v>
      </c>
      <c r="BI2793" s="1"/>
      <c r="BO2793" s="2"/>
    </row>
    <row r="2794" ht="15" customHeight="1">
      <c r="A2794" t="str">
        <f t="shared" si="215"/>
        <v>2019_12_1848_6</v>
      </c>
      <c r="B2794" t="str">
        <f t="shared" si="216"/>
        <v>2019_12_66352</v>
      </c>
      <c r="C2794" s="1" t="s">
        <v>2240</v>
      </c>
      <c r="D2794">
        <f t="shared" si="217"/>
        <v>2793</v>
      </c>
      <c r="E2794">
        <v>1848</v>
      </c>
      <c r="F2794">
        <f t="shared" si="218"/>
        <v>6</v>
      </c>
      <c r="G2794" s="2" t="str">
        <f t="shared" si="219"/>
        <v/>
      </c>
      <c r="H2794" t="s">
        <v>1521</v>
      </c>
      <c r="I2794">
        <v>66352</v>
      </c>
      <c r="J2794">
        <v>1838</v>
      </c>
      <c r="K2794">
        <v>1834</v>
      </c>
      <c r="L2794" t="s">
        <v>31</v>
      </c>
      <c r="M2794" t="s">
        <v>20</v>
      </c>
      <c r="N2794">
        <v>546</v>
      </c>
      <c r="O2794">
        <v>4120</v>
      </c>
      <c r="P2794">
        <v>9</v>
      </c>
      <c r="Q2794" t="s">
        <v>2811</v>
      </c>
      <c r="BI2794" s="1"/>
      <c r="BO2794" s="2"/>
    </row>
    <row r="2795" ht="15" customHeight="1">
      <c r="A2795" t="str">
        <f t="shared" si="215"/>
        <v>2019_12_1848_7</v>
      </c>
      <c r="B2795" t="str">
        <f t="shared" si="216"/>
        <v>2019_12_66418</v>
      </c>
      <c r="C2795" s="1" t="s">
        <v>2240</v>
      </c>
      <c r="D2795">
        <f t="shared" si="217"/>
        <v>2794</v>
      </c>
      <c r="E2795">
        <v>1848</v>
      </c>
      <c r="F2795">
        <f t="shared" si="218"/>
        <v>7</v>
      </c>
      <c r="G2795" s="2" t="str">
        <f t="shared" si="219"/>
        <v/>
      </c>
      <c r="H2795" t="s">
        <v>1521</v>
      </c>
      <c r="I2795">
        <v>66418</v>
      </c>
      <c r="J2795">
        <v>1834</v>
      </c>
      <c r="K2795">
        <v>1838</v>
      </c>
      <c r="L2795" t="s">
        <v>31</v>
      </c>
      <c r="M2795" t="s">
        <v>20</v>
      </c>
      <c r="N2795">
        <v>308</v>
      </c>
      <c r="O2795">
        <v>4120</v>
      </c>
      <c r="P2795">
        <v>9</v>
      </c>
      <c r="Q2795" t="s">
        <v>2812</v>
      </c>
      <c r="BI2795" s="1"/>
      <c r="BO2795" s="2"/>
    </row>
    <row r="2796" ht="15" customHeight="1">
      <c r="A2796" t="str">
        <f t="shared" si="215"/>
        <v>2019_12_1848_8</v>
      </c>
      <c r="B2796" t="str">
        <f t="shared" si="216"/>
        <v>2019_12_67086</v>
      </c>
      <c r="C2796" s="1" t="s">
        <v>2240</v>
      </c>
      <c r="D2796">
        <f t="shared" si="217"/>
        <v>2795</v>
      </c>
      <c r="E2796">
        <v>1848</v>
      </c>
      <c r="F2796">
        <f t="shared" si="218"/>
        <v>8</v>
      </c>
      <c r="G2796" s="2" t="str">
        <f t="shared" si="219"/>
        <v>x</v>
      </c>
      <c r="H2796" t="s">
        <v>1521</v>
      </c>
      <c r="I2796">
        <v>67086</v>
      </c>
      <c r="J2796">
        <v>1838</v>
      </c>
      <c r="K2796">
        <v>1834</v>
      </c>
      <c r="L2796" t="s">
        <v>20</v>
      </c>
      <c r="M2796" t="s">
        <v>20</v>
      </c>
      <c r="N2796">
        <v>38</v>
      </c>
      <c r="O2796">
        <v>4120</v>
      </c>
      <c r="P2796">
        <v>9</v>
      </c>
      <c r="Q2796" t="s">
        <v>2813</v>
      </c>
      <c r="BI2796" s="1"/>
      <c r="BO2796" s="2"/>
    </row>
    <row r="2797" ht="15" customHeight="1">
      <c r="A2797" t="str">
        <f t="shared" si="215"/>
        <v>2019_12_1877_1</v>
      </c>
      <c r="B2797" t="str">
        <f t="shared" si="216"/>
        <v>2019_12_62644</v>
      </c>
      <c r="C2797" s="1" t="s">
        <v>2240</v>
      </c>
      <c r="D2797">
        <f t="shared" si="217"/>
        <v>2796</v>
      </c>
      <c r="E2797">
        <v>1877</v>
      </c>
      <c r="F2797">
        <f t="shared" si="218"/>
        <v>1</v>
      </c>
      <c r="G2797" s="2" t="str">
        <f t="shared" si="219"/>
        <v/>
      </c>
      <c r="H2797" t="s">
        <v>1521</v>
      </c>
      <c r="I2797">
        <v>62644</v>
      </c>
      <c r="J2797">
        <v>1863</v>
      </c>
      <c r="K2797">
        <v>1867</v>
      </c>
      <c r="L2797" t="s">
        <v>19</v>
      </c>
      <c r="M2797" t="s">
        <v>20</v>
      </c>
      <c r="N2797">
        <v>67</v>
      </c>
      <c r="O2797">
        <v>992</v>
      </c>
      <c r="P2797">
        <v>11</v>
      </c>
      <c r="Q2797" t="s">
        <v>2814</v>
      </c>
      <c r="BI2797" s="1"/>
      <c r="BO2797" s="2"/>
    </row>
    <row r="2798" ht="15" customHeight="1">
      <c r="A2798" t="str">
        <f t="shared" si="215"/>
        <v>2019_12_1877_2</v>
      </c>
      <c r="B2798" t="str">
        <f t="shared" si="216"/>
        <v>2019_12_62845</v>
      </c>
      <c r="C2798" s="1" t="s">
        <v>2240</v>
      </c>
      <c r="D2798">
        <f t="shared" si="217"/>
        <v>2797</v>
      </c>
      <c r="E2798">
        <v>1877</v>
      </c>
      <c r="F2798">
        <f t="shared" si="218"/>
        <v>2</v>
      </c>
      <c r="G2798" s="2" t="str">
        <f t="shared" si="219"/>
        <v/>
      </c>
      <c r="H2798" t="s">
        <v>1521</v>
      </c>
      <c r="I2798">
        <v>62845</v>
      </c>
      <c r="J2798">
        <v>1867</v>
      </c>
      <c r="K2798">
        <v>1863</v>
      </c>
      <c r="L2798" t="s">
        <v>31</v>
      </c>
      <c r="M2798" t="s">
        <v>20</v>
      </c>
      <c r="N2798">
        <v>101</v>
      </c>
      <c r="O2798">
        <v>992</v>
      </c>
      <c r="P2798">
        <v>11</v>
      </c>
      <c r="Q2798" t="s">
        <v>2815</v>
      </c>
      <c r="BI2798" s="1"/>
      <c r="BO2798" s="2"/>
    </row>
    <row r="2799" ht="15" customHeight="1">
      <c r="A2799" t="str">
        <f t="shared" si="215"/>
        <v>2019_12_1877_3</v>
      </c>
      <c r="B2799" t="str">
        <f t="shared" si="216"/>
        <v>2019_12_64018</v>
      </c>
      <c r="C2799" s="1" t="s">
        <v>2240</v>
      </c>
      <c r="D2799">
        <f t="shared" si="217"/>
        <v>2798</v>
      </c>
      <c r="E2799">
        <v>1877</v>
      </c>
      <c r="F2799">
        <f t="shared" si="218"/>
        <v>3</v>
      </c>
      <c r="G2799" s="2" t="str">
        <f t="shared" si="219"/>
        <v/>
      </c>
      <c r="H2799" t="s">
        <v>1521</v>
      </c>
      <c r="I2799">
        <v>64018</v>
      </c>
      <c r="J2799">
        <v>1863</v>
      </c>
      <c r="K2799">
        <v>1867</v>
      </c>
      <c r="L2799" t="s">
        <v>31</v>
      </c>
      <c r="M2799" t="s">
        <v>20</v>
      </c>
      <c r="N2799">
        <v>143</v>
      </c>
      <c r="O2799">
        <v>992</v>
      </c>
      <c r="P2799">
        <v>11</v>
      </c>
      <c r="Q2799" t="s">
        <v>2816</v>
      </c>
      <c r="BI2799" s="1"/>
      <c r="BO2799" s="2"/>
    </row>
    <row r="2800" ht="15" customHeight="1">
      <c r="A2800" t="str">
        <f t="shared" si="215"/>
        <v>2019_12_1877_4</v>
      </c>
      <c r="B2800" t="str">
        <f t="shared" si="216"/>
        <v>2019_12_64155</v>
      </c>
      <c r="C2800" s="1" t="s">
        <v>2240</v>
      </c>
      <c r="D2800">
        <f t="shared" si="217"/>
        <v>2799</v>
      </c>
      <c r="E2800">
        <v>1877</v>
      </c>
      <c r="F2800">
        <f t="shared" si="218"/>
        <v>4</v>
      </c>
      <c r="G2800" s="2" t="str">
        <f t="shared" si="219"/>
        <v/>
      </c>
      <c r="H2800" t="s">
        <v>1521</v>
      </c>
      <c r="I2800">
        <v>64155</v>
      </c>
      <c r="J2800">
        <v>1867</v>
      </c>
      <c r="K2800">
        <v>1863</v>
      </c>
      <c r="L2800" t="s">
        <v>31</v>
      </c>
      <c r="M2800" t="s">
        <v>20</v>
      </c>
      <c r="N2800">
        <v>83</v>
      </c>
      <c r="O2800">
        <v>992</v>
      </c>
      <c r="P2800">
        <v>11</v>
      </c>
      <c r="Q2800" t="s">
        <v>2817</v>
      </c>
      <c r="BI2800" s="1"/>
      <c r="BO2800" s="2"/>
    </row>
    <row r="2801" ht="15" customHeight="1">
      <c r="A2801" t="str">
        <f t="shared" si="215"/>
        <v>2019_12_1877_5</v>
      </c>
      <c r="B2801" t="str">
        <f t="shared" si="216"/>
        <v>2019_12_64298</v>
      </c>
      <c r="C2801" s="1" t="s">
        <v>2240</v>
      </c>
      <c r="D2801">
        <f t="shared" si="217"/>
        <v>2800</v>
      </c>
      <c r="E2801">
        <v>1877</v>
      </c>
      <c r="F2801">
        <f t="shared" si="218"/>
        <v>5</v>
      </c>
      <c r="G2801" s="2" t="str">
        <f t="shared" si="219"/>
        <v/>
      </c>
      <c r="H2801" t="s">
        <v>1521</v>
      </c>
      <c r="I2801">
        <v>64298</v>
      </c>
      <c r="J2801">
        <v>1863</v>
      </c>
      <c r="K2801">
        <v>1867</v>
      </c>
      <c r="L2801" t="s">
        <v>31</v>
      </c>
      <c r="M2801" t="s">
        <v>20</v>
      </c>
      <c r="N2801">
        <v>115</v>
      </c>
      <c r="O2801">
        <v>992</v>
      </c>
      <c r="P2801">
        <v>11</v>
      </c>
      <c r="Q2801" t="s">
        <v>2818</v>
      </c>
      <c r="BI2801" s="1"/>
      <c r="BO2801" s="2"/>
    </row>
    <row r="2802" ht="15" customHeight="1">
      <c r="A2802" t="str">
        <f t="shared" si="215"/>
        <v>2019_12_1877_6</v>
      </c>
      <c r="B2802" t="str">
        <f t="shared" si="216"/>
        <v>2019_12_64424</v>
      </c>
      <c r="C2802" s="1" t="s">
        <v>2240</v>
      </c>
      <c r="D2802">
        <f t="shared" si="217"/>
        <v>2801</v>
      </c>
      <c r="E2802">
        <v>1877</v>
      </c>
      <c r="F2802">
        <f t="shared" si="218"/>
        <v>6</v>
      </c>
      <c r="G2802" s="2" t="str">
        <f t="shared" si="219"/>
        <v/>
      </c>
      <c r="H2802" t="s">
        <v>1521</v>
      </c>
      <c r="I2802">
        <v>64424</v>
      </c>
      <c r="J2802">
        <v>1867</v>
      </c>
      <c r="K2802">
        <v>1863</v>
      </c>
      <c r="L2802" t="s">
        <v>31</v>
      </c>
      <c r="M2802" t="s">
        <v>20</v>
      </c>
      <c r="N2802">
        <v>77</v>
      </c>
      <c r="O2802">
        <v>992</v>
      </c>
      <c r="P2802">
        <v>11</v>
      </c>
      <c r="Q2802" t="s">
        <v>2819</v>
      </c>
      <c r="BI2802" s="1"/>
      <c r="BO2802" s="2"/>
    </row>
    <row r="2803" ht="15" customHeight="1">
      <c r="A2803" t="str">
        <f t="shared" si="215"/>
        <v>2019_12_1877_7</v>
      </c>
      <c r="B2803" t="str">
        <f t="shared" si="216"/>
        <v>2019_12_64457</v>
      </c>
      <c r="C2803" s="1" t="s">
        <v>2240</v>
      </c>
      <c r="D2803">
        <f t="shared" si="217"/>
        <v>2802</v>
      </c>
      <c r="E2803">
        <v>1877</v>
      </c>
      <c r="F2803">
        <f t="shared" si="218"/>
        <v>7</v>
      </c>
      <c r="G2803" s="2" t="str">
        <f t="shared" si="219"/>
        <v/>
      </c>
      <c r="H2803" t="s">
        <v>1521</v>
      </c>
      <c r="I2803">
        <v>64457</v>
      </c>
      <c r="J2803">
        <v>1863</v>
      </c>
      <c r="K2803">
        <v>1867</v>
      </c>
      <c r="L2803" t="s">
        <v>31</v>
      </c>
      <c r="M2803" t="s">
        <v>20</v>
      </c>
      <c r="N2803">
        <v>89</v>
      </c>
      <c r="O2803">
        <v>992</v>
      </c>
      <c r="P2803">
        <v>11</v>
      </c>
      <c r="Q2803" t="s">
        <v>2820</v>
      </c>
      <c r="BI2803" s="1"/>
      <c r="BO2803" s="2"/>
    </row>
    <row r="2804" ht="15" customHeight="1">
      <c r="A2804" t="str">
        <f t="shared" si="215"/>
        <v>2019_12_1877_8</v>
      </c>
      <c r="B2804" t="str">
        <f t="shared" si="216"/>
        <v>2019_12_64714</v>
      </c>
      <c r="C2804" s="1" t="s">
        <v>2240</v>
      </c>
      <c r="D2804">
        <f t="shared" si="217"/>
        <v>2803</v>
      </c>
      <c r="E2804">
        <v>1877</v>
      </c>
      <c r="F2804">
        <f t="shared" si="218"/>
        <v>8</v>
      </c>
      <c r="G2804" s="2" t="str">
        <f t="shared" si="219"/>
        <v/>
      </c>
      <c r="H2804" t="s">
        <v>1521</v>
      </c>
      <c r="I2804">
        <v>64714</v>
      </c>
      <c r="J2804">
        <v>1867</v>
      </c>
      <c r="K2804">
        <v>1863</v>
      </c>
      <c r="L2804" t="s">
        <v>31</v>
      </c>
      <c r="M2804" t="s">
        <v>20</v>
      </c>
      <c r="N2804">
        <v>95</v>
      </c>
      <c r="O2804">
        <v>992</v>
      </c>
      <c r="P2804">
        <v>11</v>
      </c>
      <c r="Q2804" t="s">
        <v>2821</v>
      </c>
      <c r="BI2804" s="1"/>
      <c r="BO2804" s="2"/>
    </row>
    <row r="2805" ht="15" customHeight="1">
      <c r="A2805" t="str">
        <f t="shared" si="215"/>
        <v>2019_12_1877_9</v>
      </c>
      <c r="B2805" t="str">
        <f t="shared" si="216"/>
        <v>2019_12_64720</v>
      </c>
      <c r="C2805" s="1" t="s">
        <v>2240</v>
      </c>
      <c r="D2805">
        <f t="shared" si="217"/>
        <v>2804</v>
      </c>
      <c r="E2805">
        <v>1877</v>
      </c>
      <c r="F2805">
        <f t="shared" si="218"/>
        <v>9</v>
      </c>
      <c r="G2805" s="2" t="str">
        <f t="shared" si="219"/>
        <v/>
      </c>
      <c r="H2805" t="s">
        <v>1521</v>
      </c>
      <c r="I2805">
        <v>64720</v>
      </c>
      <c r="J2805">
        <v>1863</v>
      </c>
      <c r="K2805">
        <v>1867</v>
      </c>
      <c r="L2805" t="s">
        <v>31</v>
      </c>
      <c r="M2805" t="s">
        <v>20</v>
      </c>
      <c r="N2805">
        <v>134</v>
      </c>
      <c r="O2805">
        <v>992</v>
      </c>
      <c r="P2805">
        <v>11</v>
      </c>
      <c r="Q2805" t="s">
        <v>2822</v>
      </c>
      <c r="BI2805" s="1"/>
      <c r="BO2805" s="2"/>
    </row>
    <row r="2806" ht="15" customHeight="1">
      <c r="A2806" t="str">
        <f t="shared" si="215"/>
        <v>2019_12_1877_10</v>
      </c>
      <c r="B2806" t="str">
        <f t="shared" si="216"/>
        <v>2019_12_64743</v>
      </c>
      <c r="C2806" s="1" t="s">
        <v>2240</v>
      </c>
      <c r="D2806">
        <f t="shared" si="217"/>
        <v>2805</v>
      </c>
      <c r="E2806">
        <v>1877</v>
      </c>
      <c r="F2806">
        <f t="shared" si="218"/>
        <v>10</v>
      </c>
      <c r="G2806" s="2" t="str">
        <f t="shared" si="219"/>
        <v>x</v>
      </c>
      <c r="H2806" t="s">
        <v>1521</v>
      </c>
      <c r="I2806">
        <v>64743</v>
      </c>
      <c r="J2806">
        <v>1867</v>
      </c>
      <c r="K2806">
        <v>1863</v>
      </c>
      <c r="L2806" t="s">
        <v>20</v>
      </c>
      <c r="M2806" t="s">
        <v>20</v>
      </c>
      <c r="N2806">
        <v>67</v>
      </c>
      <c r="O2806">
        <v>992</v>
      </c>
      <c r="P2806">
        <v>11</v>
      </c>
      <c r="Q2806" t="s">
        <v>2823</v>
      </c>
      <c r="BI2806" s="1"/>
      <c r="BO2806" s="2"/>
    </row>
    <row r="2807" ht="15" customHeight="1">
      <c r="A2807" t="str">
        <f t="shared" si="215"/>
        <v>2019_12_1906_1</v>
      </c>
      <c r="B2807" t="str">
        <f t="shared" si="216"/>
        <v>2019_12_62842</v>
      </c>
      <c r="C2807" s="1" t="s">
        <v>2240</v>
      </c>
      <c r="D2807">
        <f t="shared" si="217"/>
        <v>2806</v>
      </c>
      <c r="E2807">
        <v>1906</v>
      </c>
      <c r="F2807">
        <f t="shared" si="218"/>
        <v>1</v>
      </c>
      <c r="G2807" s="2" t="str">
        <f t="shared" si="219"/>
        <v/>
      </c>
      <c r="H2807" t="s">
        <v>1521</v>
      </c>
      <c r="I2807">
        <v>62842</v>
      </c>
      <c r="J2807">
        <v>1892</v>
      </c>
      <c r="K2807">
        <v>1896</v>
      </c>
      <c r="L2807" t="s">
        <v>19</v>
      </c>
      <c r="M2807" t="s">
        <v>20</v>
      </c>
      <c r="N2807">
        <v>324</v>
      </c>
      <c r="O2807">
        <v>2649</v>
      </c>
      <c r="P2807">
        <v>14</v>
      </c>
      <c r="Q2807" t="s">
        <v>2824</v>
      </c>
      <c r="BI2807" s="1"/>
      <c r="BO2807" s="2"/>
    </row>
    <row r="2808" ht="15" customHeight="1">
      <c r="A2808" t="str">
        <f t="shared" si="215"/>
        <v>2019_12_1906_2</v>
      </c>
      <c r="B2808" t="str">
        <f t="shared" si="216"/>
        <v>2019_12_62890</v>
      </c>
      <c r="C2808" s="1" t="s">
        <v>2240</v>
      </c>
      <c r="D2808">
        <f t="shared" si="217"/>
        <v>2807</v>
      </c>
      <c r="E2808">
        <v>1906</v>
      </c>
      <c r="F2808">
        <f t="shared" si="218"/>
        <v>2</v>
      </c>
      <c r="G2808" s="2" t="str">
        <f t="shared" si="219"/>
        <v/>
      </c>
      <c r="H2808" t="s">
        <v>1521</v>
      </c>
      <c r="I2808">
        <v>62890</v>
      </c>
      <c r="J2808">
        <v>1896</v>
      </c>
      <c r="K2808">
        <v>1892</v>
      </c>
      <c r="L2808" t="s">
        <v>31</v>
      </c>
      <c r="M2808" t="s">
        <v>20</v>
      </c>
      <c r="N2808">
        <v>474</v>
      </c>
      <c r="O2808">
        <v>2649</v>
      </c>
      <c r="P2808">
        <v>14</v>
      </c>
      <c r="Q2808" t="s">
        <v>2825</v>
      </c>
      <c r="BI2808" s="1"/>
      <c r="BO2808" s="2"/>
    </row>
    <row r="2809" ht="15" customHeight="1">
      <c r="A2809" t="str">
        <f t="shared" si="215"/>
        <v>2019_12_1906_3</v>
      </c>
      <c r="B2809" t="str">
        <f t="shared" si="216"/>
        <v>2019_12_64508</v>
      </c>
      <c r="C2809" s="1" t="s">
        <v>2240</v>
      </c>
      <c r="D2809">
        <f t="shared" si="217"/>
        <v>2808</v>
      </c>
      <c r="E2809">
        <v>1906</v>
      </c>
      <c r="F2809">
        <f t="shared" si="218"/>
        <v>3</v>
      </c>
      <c r="G2809" s="2" t="str">
        <f t="shared" si="219"/>
        <v/>
      </c>
      <c r="H2809" t="s">
        <v>1521</v>
      </c>
      <c r="I2809">
        <v>64508</v>
      </c>
      <c r="J2809">
        <v>1892</v>
      </c>
      <c r="K2809">
        <v>1896</v>
      </c>
      <c r="L2809" t="s">
        <v>31</v>
      </c>
      <c r="M2809" t="s">
        <v>20</v>
      </c>
      <c r="N2809">
        <v>330</v>
      </c>
      <c r="O2809">
        <v>2649</v>
      </c>
      <c r="P2809">
        <v>14</v>
      </c>
      <c r="Q2809" t="s">
        <v>2826</v>
      </c>
      <c r="BI2809" s="1"/>
      <c r="BO2809" s="2"/>
    </row>
    <row r="2810" ht="15" customHeight="1">
      <c r="A2810" t="str">
        <f t="shared" si="215"/>
        <v>2019_12_1906_4</v>
      </c>
      <c r="B2810" t="str">
        <f t="shared" si="216"/>
        <v>2019_12_64523</v>
      </c>
      <c r="C2810" s="1" t="s">
        <v>2240</v>
      </c>
      <c r="D2810">
        <f t="shared" si="217"/>
        <v>2809</v>
      </c>
      <c r="E2810">
        <v>1906</v>
      </c>
      <c r="F2810">
        <f t="shared" si="218"/>
        <v>4</v>
      </c>
      <c r="G2810" s="2" t="str">
        <f t="shared" si="219"/>
        <v/>
      </c>
      <c r="H2810" t="s">
        <v>1521</v>
      </c>
      <c r="I2810">
        <v>64523</v>
      </c>
      <c r="J2810">
        <v>1896</v>
      </c>
      <c r="K2810">
        <v>1892</v>
      </c>
      <c r="L2810" t="s">
        <v>31</v>
      </c>
      <c r="M2810" t="s">
        <v>20</v>
      </c>
      <c r="N2810">
        <v>355</v>
      </c>
      <c r="O2810">
        <v>2649</v>
      </c>
      <c r="P2810">
        <v>14</v>
      </c>
      <c r="Q2810" t="s">
        <v>2827</v>
      </c>
      <c r="BI2810" s="1"/>
      <c r="BO2810" s="2"/>
    </row>
    <row r="2811" ht="15" customHeight="1">
      <c r="A2811" t="str">
        <f t="shared" si="215"/>
        <v>2019_12_1906_5</v>
      </c>
      <c r="B2811" t="str">
        <f t="shared" si="216"/>
        <v>2019_12_64545</v>
      </c>
      <c r="C2811" s="1" t="s">
        <v>2240</v>
      </c>
      <c r="D2811">
        <f t="shared" si="217"/>
        <v>2810</v>
      </c>
      <c r="E2811">
        <v>1906</v>
      </c>
      <c r="F2811">
        <f t="shared" si="218"/>
        <v>5</v>
      </c>
      <c r="G2811" s="2" t="str">
        <f t="shared" si="219"/>
        <v/>
      </c>
      <c r="H2811" t="s">
        <v>1521</v>
      </c>
      <c r="I2811">
        <v>64545</v>
      </c>
      <c r="J2811">
        <v>1892</v>
      </c>
      <c r="K2811">
        <v>1896</v>
      </c>
      <c r="L2811" t="s">
        <v>31</v>
      </c>
      <c r="M2811" t="s">
        <v>20</v>
      </c>
      <c r="N2811">
        <v>109</v>
      </c>
      <c r="O2811">
        <v>2649</v>
      </c>
      <c r="P2811">
        <v>14</v>
      </c>
      <c r="Q2811" t="s">
        <v>2828</v>
      </c>
      <c r="BI2811" s="1"/>
      <c r="BO2811" s="2"/>
    </row>
    <row r="2812" ht="15" customHeight="1">
      <c r="A2812" t="str">
        <f t="shared" si="215"/>
        <v>2019_12_1906_6</v>
      </c>
      <c r="B2812" t="str">
        <f t="shared" si="216"/>
        <v>2019_12_66015</v>
      </c>
      <c r="C2812" s="1" t="s">
        <v>2240</v>
      </c>
      <c r="D2812">
        <f t="shared" si="217"/>
        <v>2811</v>
      </c>
      <c r="E2812">
        <v>1906</v>
      </c>
      <c r="F2812">
        <f t="shared" si="218"/>
        <v>6</v>
      </c>
      <c r="G2812" s="2" t="str">
        <f t="shared" si="219"/>
        <v/>
      </c>
      <c r="H2812" t="s">
        <v>1521</v>
      </c>
      <c r="I2812">
        <v>66015</v>
      </c>
      <c r="J2812">
        <v>1896</v>
      </c>
      <c r="K2812">
        <v>1892</v>
      </c>
      <c r="L2812" t="s">
        <v>31</v>
      </c>
      <c r="M2812" t="s">
        <v>20</v>
      </c>
      <c r="N2812">
        <v>291</v>
      </c>
      <c r="O2812">
        <v>2649</v>
      </c>
      <c r="P2812">
        <v>14</v>
      </c>
      <c r="Q2812" t="s">
        <v>2829</v>
      </c>
      <c r="BI2812" s="1"/>
      <c r="BO2812" s="2"/>
    </row>
    <row r="2813" ht="15" customHeight="1">
      <c r="A2813" t="str">
        <f t="shared" si="215"/>
        <v>2019_12_1906_7</v>
      </c>
      <c r="B2813" t="str">
        <f t="shared" si="216"/>
        <v>2019_12_67581</v>
      </c>
      <c r="C2813" s="1" t="s">
        <v>2240</v>
      </c>
      <c r="D2813">
        <f t="shared" si="217"/>
        <v>2812</v>
      </c>
      <c r="E2813">
        <v>1906</v>
      </c>
      <c r="F2813">
        <f t="shared" si="218"/>
        <v>7</v>
      </c>
      <c r="G2813" s="2" t="str">
        <f t="shared" si="219"/>
        <v>x</v>
      </c>
      <c r="H2813" t="s">
        <v>1521</v>
      </c>
      <c r="I2813">
        <v>67581</v>
      </c>
      <c r="J2813">
        <v>1892</v>
      </c>
      <c r="K2813">
        <v>1896</v>
      </c>
      <c r="L2813" t="s">
        <v>20</v>
      </c>
      <c r="M2813" t="s">
        <v>20</v>
      </c>
      <c r="N2813">
        <v>77</v>
      </c>
      <c r="O2813">
        <v>2649</v>
      </c>
      <c r="P2813">
        <v>14</v>
      </c>
      <c r="Q2813" t="s">
        <v>2830</v>
      </c>
      <c r="BI2813" s="1"/>
      <c r="BO2813" s="2"/>
    </row>
    <row r="2814" ht="15" customHeight="1">
      <c r="A2814" t="str">
        <f t="shared" si="215"/>
        <v>2019_12_1935_1</v>
      </c>
      <c r="B2814" t="str">
        <f t="shared" si="216"/>
        <v>2019_12_63058</v>
      </c>
      <c r="C2814" s="1" t="s">
        <v>2240</v>
      </c>
      <c r="D2814">
        <f t="shared" si="217"/>
        <v>2813</v>
      </c>
      <c r="E2814">
        <v>1935</v>
      </c>
      <c r="F2814">
        <f t="shared" si="218"/>
        <v>1</v>
      </c>
      <c r="G2814" s="2" t="str">
        <f t="shared" si="219"/>
        <v/>
      </c>
      <c r="H2814" t="s">
        <v>1521</v>
      </c>
      <c r="I2814">
        <v>63058</v>
      </c>
      <c r="J2814">
        <v>1921</v>
      </c>
      <c r="K2814">
        <v>1925</v>
      </c>
      <c r="L2814" t="s">
        <v>19</v>
      </c>
      <c r="M2814" t="s">
        <v>20</v>
      </c>
      <c r="N2814">
        <v>378</v>
      </c>
      <c r="O2814">
        <v>4055</v>
      </c>
      <c r="P2814">
        <v>13</v>
      </c>
      <c r="Q2814" t="s">
        <v>2831</v>
      </c>
      <c r="BI2814" s="1"/>
      <c r="BO2814" s="2"/>
    </row>
    <row r="2815" ht="15" customHeight="1">
      <c r="A2815" t="str">
        <f t="shared" si="215"/>
        <v>2019_12_1935_2</v>
      </c>
      <c r="B2815" t="str">
        <f t="shared" si="216"/>
        <v>2019_12_64154</v>
      </c>
      <c r="C2815" s="1" t="s">
        <v>2240</v>
      </c>
      <c r="D2815">
        <f t="shared" si="217"/>
        <v>2814</v>
      </c>
      <c r="E2815">
        <v>1935</v>
      </c>
      <c r="F2815">
        <f t="shared" si="218"/>
        <v>2</v>
      </c>
      <c r="G2815" s="2" t="str">
        <f t="shared" si="219"/>
        <v/>
      </c>
      <c r="H2815" t="s">
        <v>1521</v>
      </c>
      <c r="I2815">
        <v>64154</v>
      </c>
      <c r="J2815">
        <v>1925</v>
      </c>
      <c r="K2815">
        <v>1921</v>
      </c>
      <c r="L2815" t="s">
        <v>31</v>
      </c>
      <c r="M2815" t="s">
        <v>20</v>
      </c>
      <c r="N2815">
        <v>540</v>
      </c>
      <c r="O2815">
        <v>4055</v>
      </c>
      <c r="P2815">
        <v>13</v>
      </c>
      <c r="Q2815" t="s">
        <v>2832</v>
      </c>
      <c r="BI2815" s="1"/>
      <c r="BO2815" s="2"/>
    </row>
    <row r="2816" ht="15" customHeight="1">
      <c r="A2816" t="str">
        <f t="shared" si="215"/>
        <v>2019_12_1935_3</v>
      </c>
      <c r="B2816" t="str">
        <f t="shared" si="216"/>
        <v>2019_12_64568</v>
      </c>
      <c r="C2816" s="1" t="s">
        <v>2240</v>
      </c>
      <c r="D2816">
        <f t="shared" si="217"/>
        <v>2815</v>
      </c>
      <c r="E2816">
        <v>1935</v>
      </c>
      <c r="F2816">
        <f t="shared" si="218"/>
        <v>3</v>
      </c>
      <c r="G2816" s="2" t="str">
        <f t="shared" si="219"/>
        <v/>
      </c>
      <c r="H2816" t="s">
        <v>1521</v>
      </c>
      <c r="I2816">
        <v>64568</v>
      </c>
      <c r="J2816">
        <v>1921</v>
      </c>
      <c r="K2816">
        <v>1925</v>
      </c>
      <c r="L2816" t="s">
        <v>31</v>
      </c>
      <c r="M2816" t="s">
        <v>20</v>
      </c>
      <c r="N2816">
        <v>683</v>
      </c>
      <c r="O2816">
        <v>4055</v>
      </c>
      <c r="P2816">
        <v>13</v>
      </c>
      <c r="Q2816" t="s">
        <v>2833</v>
      </c>
      <c r="BI2816" s="1"/>
      <c r="BO2816" s="2"/>
    </row>
    <row r="2817" ht="15" customHeight="1">
      <c r="A2817" t="str">
        <f t="shared" si="215"/>
        <v>2019_12_1935_4</v>
      </c>
      <c r="B2817" t="str">
        <f t="shared" si="216"/>
        <v>2019_12_65792</v>
      </c>
      <c r="C2817" s="1" t="s">
        <v>2240</v>
      </c>
      <c r="D2817">
        <f t="shared" si="217"/>
        <v>2816</v>
      </c>
      <c r="E2817">
        <v>1935</v>
      </c>
      <c r="F2817">
        <f t="shared" si="218"/>
        <v>4</v>
      </c>
      <c r="G2817" s="2" t="str">
        <f t="shared" si="219"/>
        <v/>
      </c>
      <c r="H2817" t="s">
        <v>1521</v>
      </c>
      <c r="I2817">
        <v>65792</v>
      </c>
      <c r="J2817">
        <v>1925</v>
      </c>
      <c r="K2817">
        <v>1921</v>
      </c>
      <c r="L2817" t="s">
        <v>31</v>
      </c>
      <c r="M2817" t="s">
        <v>20</v>
      </c>
      <c r="N2817">
        <v>496</v>
      </c>
      <c r="O2817">
        <v>4055</v>
      </c>
      <c r="P2817">
        <v>13</v>
      </c>
      <c r="Q2817" t="s">
        <v>2834</v>
      </c>
      <c r="BI2817" s="1"/>
      <c r="BO2817" s="2"/>
    </row>
    <row r="2818" ht="15" customHeight="1">
      <c r="A2818" t="str">
        <f t="shared" ref="A2818:A2881" si="220">CONCATENATE($C2818,"_",$E2818,"_",$F2818)</f>
        <v>2019_12_1935_5</v>
      </c>
      <c r="B2818" t="str">
        <f t="shared" ref="B2818:B2881" si="221">CONCATENATE($C2818,"_",$I2818)</f>
        <v>2019_12_66405</v>
      </c>
      <c r="C2818" s="1" t="s">
        <v>2240</v>
      </c>
      <c r="D2818">
        <f t="shared" ref="D2818:D2881" si="222">IF(ISNUMBER($D2817),$D2817+1,1)</f>
        <v>2817</v>
      </c>
      <c r="E2818">
        <v>1935</v>
      </c>
      <c r="F2818">
        <f t="shared" ref="F2818:F2881" si="223">IF($E2818="","",IF($E2818=$E2817,$F2817+1,1))</f>
        <v>5</v>
      </c>
      <c r="G2818" s="2" t="str">
        <f t="shared" ref="G2818:G2881" si="224">IF($E2819=$E2818,"","x")</f>
        <v/>
      </c>
      <c r="H2818" t="s">
        <v>1521</v>
      </c>
      <c r="I2818">
        <v>66405</v>
      </c>
      <c r="J2818">
        <v>1921</v>
      </c>
      <c r="K2818">
        <v>1925</v>
      </c>
      <c r="L2818" t="s">
        <v>31</v>
      </c>
      <c r="M2818" t="s">
        <v>20</v>
      </c>
      <c r="N2818">
        <v>431</v>
      </c>
      <c r="O2818">
        <v>4055</v>
      </c>
      <c r="P2818">
        <v>13</v>
      </c>
      <c r="Q2818" t="s">
        <v>2835</v>
      </c>
      <c r="BI2818" s="1"/>
      <c r="BO2818" s="2"/>
    </row>
    <row r="2819" ht="15" customHeight="1">
      <c r="A2819" t="str">
        <f t="shared" si="220"/>
        <v>2019_12_1935_6</v>
      </c>
      <c r="B2819" t="str">
        <f t="shared" si="221"/>
        <v>2019_12_66707</v>
      </c>
      <c r="C2819" s="1" t="s">
        <v>2240</v>
      </c>
      <c r="D2819">
        <f t="shared" si="222"/>
        <v>2818</v>
      </c>
      <c r="E2819">
        <v>1935</v>
      </c>
      <c r="F2819">
        <f t="shared" si="223"/>
        <v>6</v>
      </c>
      <c r="G2819" s="2" t="str">
        <f t="shared" si="224"/>
        <v/>
      </c>
      <c r="H2819" t="s">
        <v>1521</v>
      </c>
      <c r="I2819">
        <v>66707</v>
      </c>
      <c r="J2819">
        <v>1925</v>
      </c>
      <c r="K2819">
        <v>1921</v>
      </c>
      <c r="L2819" t="s">
        <v>31</v>
      </c>
      <c r="M2819" t="s">
        <v>20</v>
      </c>
      <c r="N2819">
        <v>302</v>
      </c>
      <c r="O2819">
        <v>4055</v>
      </c>
      <c r="P2819">
        <v>13</v>
      </c>
      <c r="Q2819" t="s">
        <v>2836</v>
      </c>
      <c r="BI2819" s="1"/>
      <c r="BO2819" s="2"/>
    </row>
    <row r="2820" ht="15" customHeight="1">
      <c r="A2820" t="str">
        <f t="shared" si="220"/>
        <v>2019_12_1935_7</v>
      </c>
      <c r="B2820" t="str">
        <f t="shared" si="221"/>
        <v>2019_12_67090</v>
      </c>
      <c r="C2820" s="1" t="s">
        <v>2240</v>
      </c>
      <c r="D2820">
        <f t="shared" si="222"/>
        <v>2819</v>
      </c>
      <c r="E2820">
        <v>1935</v>
      </c>
      <c r="F2820">
        <f t="shared" si="223"/>
        <v>7</v>
      </c>
      <c r="G2820" s="2" t="str">
        <f t="shared" si="224"/>
        <v/>
      </c>
      <c r="H2820" t="s">
        <v>1521</v>
      </c>
      <c r="I2820">
        <v>67090</v>
      </c>
      <c r="J2820">
        <v>1921</v>
      </c>
      <c r="K2820">
        <v>1925</v>
      </c>
      <c r="L2820" t="s">
        <v>31</v>
      </c>
      <c r="M2820" t="s">
        <v>20</v>
      </c>
      <c r="N2820">
        <v>352</v>
      </c>
      <c r="O2820">
        <v>4055</v>
      </c>
      <c r="P2820">
        <v>13</v>
      </c>
      <c r="Q2820" t="s">
        <v>2837</v>
      </c>
      <c r="BI2820" s="1"/>
      <c r="BO2820" s="2"/>
    </row>
    <row r="2821" ht="15" customHeight="1">
      <c r="A2821" t="str">
        <f t="shared" si="220"/>
        <v>2019_12_1935_8</v>
      </c>
      <c r="B2821" t="str">
        <f t="shared" si="221"/>
        <v>2019_12_67547</v>
      </c>
      <c r="C2821" s="1" t="s">
        <v>2240</v>
      </c>
      <c r="D2821">
        <f t="shared" si="222"/>
        <v>2820</v>
      </c>
      <c r="E2821">
        <v>1935</v>
      </c>
      <c r="F2821">
        <f t="shared" si="223"/>
        <v>8</v>
      </c>
      <c r="G2821" s="2" t="str">
        <f t="shared" si="224"/>
        <v/>
      </c>
      <c r="H2821" t="s">
        <v>1521</v>
      </c>
      <c r="I2821">
        <v>67547</v>
      </c>
      <c r="J2821">
        <v>1925</v>
      </c>
      <c r="K2821">
        <v>1921</v>
      </c>
      <c r="L2821" t="s">
        <v>31</v>
      </c>
      <c r="M2821" t="s">
        <v>20</v>
      </c>
      <c r="N2821">
        <v>162</v>
      </c>
      <c r="O2821">
        <v>4055</v>
      </c>
      <c r="P2821">
        <v>13</v>
      </c>
      <c r="Q2821" t="s">
        <v>2838</v>
      </c>
      <c r="BI2821" s="1"/>
      <c r="BO2821" s="2"/>
    </row>
    <row r="2822" ht="15" customHeight="1">
      <c r="A2822" t="str">
        <f t="shared" si="220"/>
        <v>2019_12_1935_9</v>
      </c>
      <c r="B2822" t="str">
        <f t="shared" si="221"/>
        <v>2019_12_67598</v>
      </c>
      <c r="C2822" s="1" t="s">
        <v>2240</v>
      </c>
      <c r="D2822">
        <f t="shared" si="222"/>
        <v>2821</v>
      </c>
      <c r="E2822">
        <v>1935</v>
      </c>
      <c r="F2822">
        <f t="shared" si="223"/>
        <v>9</v>
      </c>
      <c r="G2822" s="2" t="str">
        <f t="shared" si="224"/>
        <v/>
      </c>
      <c r="H2822" t="s">
        <v>1521</v>
      </c>
      <c r="I2822">
        <v>67598</v>
      </c>
      <c r="J2822">
        <v>1921</v>
      </c>
      <c r="K2822">
        <v>1925</v>
      </c>
      <c r="L2822" t="s">
        <v>31</v>
      </c>
      <c r="M2822" t="s">
        <v>20</v>
      </c>
      <c r="N2822">
        <v>275</v>
      </c>
      <c r="O2822">
        <v>4055</v>
      </c>
      <c r="P2822">
        <v>13</v>
      </c>
      <c r="Q2822" t="s">
        <v>2839</v>
      </c>
      <c r="BI2822" s="1"/>
      <c r="BO2822" s="2"/>
    </row>
    <row r="2823" ht="15" customHeight="1">
      <c r="A2823" t="str">
        <f t="shared" si="220"/>
        <v>2019_12_1935_10</v>
      </c>
      <c r="B2823" t="str">
        <f t="shared" si="221"/>
        <v>2019_12_67891</v>
      </c>
      <c r="C2823" s="1" t="s">
        <v>2240</v>
      </c>
      <c r="D2823">
        <f t="shared" si="222"/>
        <v>2822</v>
      </c>
      <c r="E2823">
        <v>1935</v>
      </c>
      <c r="F2823">
        <f t="shared" si="223"/>
        <v>10</v>
      </c>
      <c r="G2823" s="2" t="str">
        <f t="shared" si="224"/>
        <v/>
      </c>
      <c r="H2823" t="s">
        <v>1521</v>
      </c>
      <c r="I2823">
        <v>67891</v>
      </c>
      <c r="J2823">
        <v>1925</v>
      </c>
      <c r="K2823">
        <v>1921</v>
      </c>
      <c r="L2823" t="s">
        <v>31</v>
      </c>
      <c r="M2823" t="s">
        <v>20</v>
      </c>
      <c r="N2823">
        <v>149</v>
      </c>
      <c r="O2823">
        <v>4055</v>
      </c>
      <c r="P2823">
        <v>13</v>
      </c>
      <c r="Q2823" t="s">
        <v>2840</v>
      </c>
      <c r="BI2823" s="1"/>
      <c r="BO2823" s="2"/>
    </row>
    <row r="2824" ht="15" customHeight="1">
      <c r="A2824" t="str">
        <f t="shared" si="220"/>
        <v>2019_12_1935_11</v>
      </c>
      <c r="B2824" t="str">
        <f t="shared" si="221"/>
        <v>2019_12_67974</v>
      </c>
      <c r="C2824" s="1" t="s">
        <v>2240</v>
      </c>
      <c r="D2824">
        <f t="shared" si="222"/>
        <v>2823</v>
      </c>
      <c r="E2824">
        <v>1935</v>
      </c>
      <c r="F2824">
        <f t="shared" si="223"/>
        <v>11</v>
      </c>
      <c r="G2824" s="2" t="str">
        <f t="shared" si="224"/>
        <v/>
      </c>
      <c r="H2824" t="s">
        <v>1521</v>
      </c>
      <c r="I2824">
        <v>67974</v>
      </c>
      <c r="J2824">
        <v>1921</v>
      </c>
      <c r="K2824">
        <v>1925</v>
      </c>
      <c r="L2824" t="s">
        <v>31</v>
      </c>
      <c r="M2824" t="s">
        <v>20</v>
      </c>
      <c r="N2824">
        <v>195</v>
      </c>
      <c r="O2824">
        <v>4055</v>
      </c>
      <c r="P2824">
        <v>13</v>
      </c>
      <c r="Q2824" t="s">
        <v>2841</v>
      </c>
      <c r="BI2824" s="1"/>
      <c r="BO2824" s="2"/>
    </row>
    <row r="2825" ht="15" customHeight="1">
      <c r="A2825" t="str">
        <f t="shared" si="220"/>
        <v>2019_12_1935_12</v>
      </c>
      <c r="B2825" t="str">
        <f t="shared" si="221"/>
        <v>2019_12_67983</v>
      </c>
      <c r="C2825" s="1" t="s">
        <v>2240</v>
      </c>
      <c r="D2825">
        <f t="shared" si="222"/>
        <v>2824</v>
      </c>
      <c r="E2825">
        <v>1935</v>
      </c>
      <c r="F2825">
        <f t="shared" si="223"/>
        <v>12</v>
      </c>
      <c r="G2825" s="2" t="str">
        <f t="shared" si="224"/>
        <v>x</v>
      </c>
      <c r="H2825" t="s">
        <v>1521</v>
      </c>
      <c r="I2825">
        <v>67983</v>
      </c>
      <c r="J2825">
        <v>1925</v>
      </c>
      <c r="K2825">
        <v>1921</v>
      </c>
      <c r="L2825" t="s">
        <v>20</v>
      </c>
      <c r="M2825" t="s">
        <v>20</v>
      </c>
      <c r="N2825">
        <v>71</v>
      </c>
      <c r="O2825">
        <v>4055</v>
      </c>
      <c r="P2825">
        <v>13</v>
      </c>
      <c r="Q2825" t="s">
        <v>2842</v>
      </c>
      <c r="BI2825" s="1"/>
      <c r="BO2825" s="2"/>
    </row>
    <row r="2826" ht="15" customHeight="1">
      <c r="A2826" t="str">
        <f t="shared" si="220"/>
        <v>2019_12_1964_1</v>
      </c>
      <c r="B2826" t="str">
        <f t="shared" si="221"/>
        <v>2019_12_62095</v>
      </c>
      <c r="C2826" s="1" t="s">
        <v>2240</v>
      </c>
      <c r="D2826">
        <f t="shared" si="222"/>
        <v>2825</v>
      </c>
      <c r="E2826">
        <v>1964</v>
      </c>
      <c r="F2826">
        <f t="shared" si="223"/>
        <v>1</v>
      </c>
      <c r="G2826" s="2" t="str">
        <f t="shared" si="224"/>
        <v/>
      </c>
      <c r="H2826" t="s">
        <v>1521</v>
      </c>
      <c r="I2826">
        <v>62095</v>
      </c>
      <c r="J2826">
        <v>1950</v>
      </c>
      <c r="K2826">
        <v>1954</v>
      </c>
      <c r="L2826" t="s">
        <v>19</v>
      </c>
      <c r="M2826" t="s">
        <v>20</v>
      </c>
      <c r="N2826">
        <v>324</v>
      </c>
      <c r="O2826">
        <v>2231</v>
      </c>
      <c r="P2826">
        <v>10</v>
      </c>
      <c r="Q2826" t="s">
        <v>2843</v>
      </c>
      <c r="BI2826" s="1"/>
      <c r="BO2826" s="2"/>
    </row>
    <row r="2827" ht="15" customHeight="1">
      <c r="A2827" t="str">
        <f t="shared" si="220"/>
        <v>2019_12_1964_2</v>
      </c>
      <c r="B2827" t="str">
        <f t="shared" si="221"/>
        <v>2019_12_62837</v>
      </c>
      <c r="C2827" s="1" t="s">
        <v>2240</v>
      </c>
      <c r="D2827">
        <f t="shared" si="222"/>
        <v>2826</v>
      </c>
      <c r="E2827">
        <v>1964</v>
      </c>
      <c r="F2827">
        <f t="shared" si="223"/>
        <v>2</v>
      </c>
      <c r="G2827" s="2" t="str">
        <f t="shared" si="224"/>
        <v/>
      </c>
      <c r="H2827" t="s">
        <v>1521</v>
      </c>
      <c r="I2827">
        <v>62837</v>
      </c>
      <c r="J2827">
        <v>1954</v>
      </c>
      <c r="K2827">
        <v>1950</v>
      </c>
      <c r="L2827" t="s">
        <v>31</v>
      </c>
      <c r="M2827" t="s">
        <v>20</v>
      </c>
      <c r="N2827">
        <v>518</v>
      </c>
      <c r="O2827">
        <v>2231</v>
      </c>
      <c r="P2827">
        <v>10</v>
      </c>
      <c r="Q2827" t="s">
        <v>2844</v>
      </c>
      <c r="BI2827" s="1"/>
      <c r="BO2827" s="2"/>
    </row>
    <row r="2828" ht="15" customHeight="1">
      <c r="A2828" t="str">
        <f t="shared" si="220"/>
        <v>2019_12_1964_3</v>
      </c>
      <c r="B2828" t="str">
        <f t="shared" si="221"/>
        <v>2019_12_63375</v>
      </c>
      <c r="C2828" s="1" t="s">
        <v>2240</v>
      </c>
      <c r="D2828">
        <f t="shared" si="222"/>
        <v>2827</v>
      </c>
      <c r="E2828">
        <v>1964</v>
      </c>
      <c r="F2828">
        <f t="shared" si="223"/>
        <v>3</v>
      </c>
      <c r="G2828" s="2" t="str">
        <f t="shared" si="224"/>
        <v/>
      </c>
      <c r="H2828" t="s">
        <v>1521</v>
      </c>
      <c r="I2828">
        <v>63375</v>
      </c>
      <c r="J2828">
        <v>1950</v>
      </c>
      <c r="K2828">
        <v>1954</v>
      </c>
      <c r="L2828" t="s">
        <v>31</v>
      </c>
      <c r="M2828" t="s">
        <v>20</v>
      </c>
      <c r="N2828">
        <v>343</v>
      </c>
      <c r="O2828">
        <v>2231</v>
      </c>
      <c r="P2828">
        <v>10</v>
      </c>
      <c r="Q2828" t="s">
        <v>2845</v>
      </c>
      <c r="BI2828" s="1"/>
      <c r="BO2828" s="2"/>
    </row>
    <row r="2829" ht="15" customHeight="1">
      <c r="A2829" t="str">
        <f t="shared" si="220"/>
        <v>2019_12_1964_4</v>
      </c>
      <c r="B2829" t="str">
        <f t="shared" si="221"/>
        <v>2019_12_64390</v>
      </c>
      <c r="C2829" s="1" t="s">
        <v>2240</v>
      </c>
      <c r="D2829">
        <f t="shared" si="222"/>
        <v>2828</v>
      </c>
      <c r="E2829">
        <v>1964</v>
      </c>
      <c r="F2829">
        <f t="shared" si="223"/>
        <v>4</v>
      </c>
      <c r="G2829" s="2" t="str">
        <f t="shared" si="224"/>
        <v/>
      </c>
      <c r="H2829" t="s">
        <v>1521</v>
      </c>
      <c r="I2829">
        <v>64390</v>
      </c>
      <c r="J2829">
        <v>1954</v>
      </c>
      <c r="K2829">
        <v>1950</v>
      </c>
      <c r="L2829" t="s">
        <v>31</v>
      </c>
      <c r="M2829" t="s">
        <v>20</v>
      </c>
      <c r="N2829">
        <v>263</v>
      </c>
      <c r="O2829">
        <v>2231</v>
      </c>
      <c r="P2829">
        <v>10</v>
      </c>
      <c r="Q2829" t="s">
        <v>2846</v>
      </c>
      <c r="BI2829" s="1"/>
      <c r="BO2829" s="2"/>
    </row>
    <row r="2830" ht="15" customHeight="1">
      <c r="A2830" t="str">
        <f t="shared" si="220"/>
        <v>2019_12_1964_5</v>
      </c>
      <c r="B2830" t="str">
        <f t="shared" si="221"/>
        <v>2019_12_64519</v>
      </c>
      <c r="C2830" s="1" t="s">
        <v>2240</v>
      </c>
      <c r="D2830">
        <f t="shared" si="222"/>
        <v>2829</v>
      </c>
      <c r="E2830">
        <v>1964</v>
      </c>
      <c r="F2830">
        <f t="shared" si="223"/>
        <v>5</v>
      </c>
      <c r="G2830" s="2" t="str">
        <f t="shared" si="224"/>
        <v/>
      </c>
      <c r="H2830" t="s">
        <v>1521</v>
      </c>
      <c r="I2830">
        <v>64519</v>
      </c>
      <c r="J2830">
        <v>1950</v>
      </c>
      <c r="K2830">
        <v>1954</v>
      </c>
      <c r="L2830" t="s">
        <v>31</v>
      </c>
      <c r="M2830" t="s">
        <v>20</v>
      </c>
      <c r="N2830">
        <v>302</v>
      </c>
      <c r="O2830">
        <v>2231</v>
      </c>
      <c r="P2830">
        <v>10</v>
      </c>
      <c r="Q2830" t="s">
        <v>2847</v>
      </c>
      <c r="BI2830" s="1"/>
      <c r="BO2830" s="2"/>
    </row>
    <row r="2831" ht="15" customHeight="1">
      <c r="A2831" t="str">
        <f t="shared" si="220"/>
        <v>2019_12_1964_6</v>
      </c>
      <c r="B2831" t="str">
        <f t="shared" si="221"/>
        <v>2019_12_65381</v>
      </c>
      <c r="C2831" s="1" t="s">
        <v>2240</v>
      </c>
      <c r="D2831">
        <f t="shared" si="222"/>
        <v>2830</v>
      </c>
      <c r="E2831">
        <v>1964</v>
      </c>
      <c r="F2831">
        <f t="shared" si="223"/>
        <v>6</v>
      </c>
      <c r="G2831" s="2" t="str">
        <f t="shared" si="224"/>
        <v/>
      </c>
      <c r="H2831" t="s">
        <v>1521</v>
      </c>
      <c r="I2831">
        <v>65381</v>
      </c>
      <c r="J2831">
        <v>1954</v>
      </c>
      <c r="K2831">
        <v>1950</v>
      </c>
      <c r="L2831" t="s">
        <v>31</v>
      </c>
      <c r="M2831" t="s">
        <v>20</v>
      </c>
      <c r="N2831">
        <v>162</v>
      </c>
      <c r="O2831">
        <v>2231</v>
      </c>
      <c r="P2831">
        <v>10</v>
      </c>
      <c r="Q2831" t="s">
        <v>2848</v>
      </c>
      <c r="BI2831" s="1"/>
      <c r="BO2831" s="2"/>
    </row>
    <row r="2832" ht="15" customHeight="1">
      <c r="A2832" t="str">
        <f t="shared" si="220"/>
        <v>2019_12_1964_7</v>
      </c>
      <c r="B2832" t="str">
        <f t="shared" si="221"/>
        <v>2019_12_66964</v>
      </c>
      <c r="C2832" s="1" t="s">
        <v>2240</v>
      </c>
      <c r="D2832">
        <f t="shared" si="222"/>
        <v>2831</v>
      </c>
      <c r="E2832">
        <v>1964</v>
      </c>
      <c r="F2832">
        <f t="shared" si="223"/>
        <v>7</v>
      </c>
      <c r="G2832" s="2" t="str">
        <f t="shared" si="224"/>
        <v>x</v>
      </c>
      <c r="H2832" t="s">
        <v>1521</v>
      </c>
      <c r="I2832">
        <v>66964</v>
      </c>
      <c r="J2832">
        <v>1950</v>
      </c>
      <c r="K2832">
        <v>1954</v>
      </c>
      <c r="L2832" t="s">
        <v>20</v>
      </c>
      <c r="M2832" t="s">
        <v>20</v>
      </c>
      <c r="N2832">
        <v>66</v>
      </c>
      <c r="O2832">
        <v>2231</v>
      </c>
      <c r="P2832">
        <v>10</v>
      </c>
      <c r="Q2832" t="s">
        <v>2849</v>
      </c>
      <c r="BI2832" s="1"/>
      <c r="BO2832" s="2"/>
    </row>
    <row r="2833" ht="15" customHeight="1">
      <c r="A2833" t="str">
        <f t="shared" si="220"/>
        <v>2019_12_1993_1</v>
      </c>
      <c r="B2833" t="str">
        <f t="shared" si="221"/>
        <v>2019_12_62648</v>
      </c>
      <c r="C2833" s="1" t="s">
        <v>2240</v>
      </c>
      <c r="D2833">
        <f t="shared" si="222"/>
        <v>2832</v>
      </c>
      <c r="E2833">
        <v>1993</v>
      </c>
      <c r="F2833">
        <f t="shared" si="223"/>
        <v>1</v>
      </c>
      <c r="G2833" s="2" t="str">
        <f t="shared" si="224"/>
        <v/>
      </c>
      <c r="H2833" t="s">
        <v>1521</v>
      </c>
      <c r="I2833">
        <v>62648</v>
      </c>
      <c r="J2833">
        <v>1979</v>
      </c>
      <c r="K2833">
        <v>1983</v>
      </c>
      <c r="L2833" t="s">
        <v>19</v>
      </c>
      <c r="M2833" t="s">
        <v>40</v>
      </c>
      <c r="N2833">
        <v>190</v>
      </c>
      <c r="O2833">
        <v>2872</v>
      </c>
      <c r="P2833">
        <v>12</v>
      </c>
      <c r="Q2833" t="s">
        <v>2850</v>
      </c>
      <c r="BI2833" s="1"/>
      <c r="BO2833" s="2"/>
    </row>
    <row r="2834" ht="15" customHeight="1">
      <c r="A2834" t="str">
        <f t="shared" si="220"/>
        <v>2019_12_1993_2</v>
      </c>
      <c r="B2834" t="str">
        <f t="shared" si="221"/>
        <v>2019_12_64405</v>
      </c>
      <c r="C2834" s="1" t="s">
        <v>2240</v>
      </c>
      <c r="D2834">
        <f t="shared" si="222"/>
        <v>2833</v>
      </c>
      <c r="E2834">
        <v>1993</v>
      </c>
      <c r="F2834">
        <f t="shared" si="223"/>
        <v>2</v>
      </c>
      <c r="G2834" s="2" t="str">
        <f t="shared" si="224"/>
        <v/>
      </c>
      <c r="H2834" t="s">
        <v>1521</v>
      </c>
      <c r="I2834">
        <v>64405</v>
      </c>
      <c r="J2834">
        <v>1983</v>
      </c>
      <c r="K2834">
        <v>1979</v>
      </c>
      <c r="L2834" t="s">
        <v>31</v>
      </c>
      <c r="M2834" t="s">
        <v>40</v>
      </c>
      <c r="N2834">
        <v>194</v>
      </c>
      <c r="O2834">
        <v>2872</v>
      </c>
      <c r="P2834">
        <v>12</v>
      </c>
      <c r="Q2834" t="s">
        <v>2851</v>
      </c>
      <c r="BI2834" s="1"/>
      <c r="BO2834" s="2"/>
    </row>
    <row r="2835" ht="15" customHeight="1">
      <c r="A2835" t="str">
        <f t="shared" si="220"/>
        <v>2019_12_1993_3</v>
      </c>
      <c r="B2835" t="str">
        <f t="shared" si="221"/>
        <v>2019_12_64849</v>
      </c>
      <c r="C2835" s="1" t="s">
        <v>2240</v>
      </c>
      <c r="D2835">
        <f t="shared" si="222"/>
        <v>2834</v>
      </c>
      <c r="E2835">
        <v>1993</v>
      </c>
      <c r="F2835">
        <f t="shared" si="223"/>
        <v>3</v>
      </c>
      <c r="G2835" s="2" t="str">
        <f t="shared" si="224"/>
        <v/>
      </c>
      <c r="H2835" t="s">
        <v>1521</v>
      </c>
      <c r="I2835">
        <v>64849</v>
      </c>
      <c r="J2835">
        <v>1979</v>
      </c>
      <c r="K2835">
        <v>1983</v>
      </c>
      <c r="L2835" t="s">
        <v>31</v>
      </c>
      <c r="M2835" t="s">
        <v>40</v>
      </c>
      <c r="N2835">
        <v>277</v>
      </c>
      <c r="O2835">
        <v>2872</v>
      </c>
      <c r="P2835">
        <v>12</v>
      </c>
      <c r="Q2835" t="s">
        <v>2852</v>
      </c>
      <c r="BI2835" s="1"/>
      <c r="BO2835" s="2"/>
    </row>
    <row r="2836" ht="15" customHeight="1">
      <c r="A2836" t="str">
        <f t="shared" si="220"/>
        <v>2019_12_1993_4</v>
      </c>
      <c r="B2836" t="str">
        <f t="shared" si="221"/>
        <v>2019_12_66002</v>
      </c>
      <c r="C2836" s="1" t="s">
        <v>2240</v>
      </c>
      <c r="D2836">
        <f t="shared" si="222"/>
        <v>2835</v>
      </c>
      <c r="E2836">
        <v>1993</v>
      </c>
      <c r="F2836">
        <f t="shared" si="223"/>
        <v>4</v>
      </c>
      <c r="G2836" s="2" t="str">
        <f t="shared" si="224"/>
        <v/>
      </c>
      <c r="H2836" t="s">
        <v>1521</v>
      </c>
      <c r="I2836">
        <v>66002</v>
      </c>
      <c r="J2836">
        <v>1983</v>
      </c>
      <c r="K2836">
        <v>1979</v>
      </c>
      <c r="L2836" t="s">
        <v>31</v>
      </c>
      <c r="M2836" t="s">
        <v>40</v>
      </c>
      <c r="N2836">
        <v>280</v>
      </c>
      <c r="O2836">
        <v>2872</v>
      </c>
      <c r="P2836">
        <v>12</v>
      </c>
      <c r="Q2836" t="s">
        <v>2853</v>
      </c>
      <c r="BI2836" s="1"/>
      <c r="BO2836" s="2"/>
    </row>
    <row r="2837" ht="15" customHeight="1">
      <c r="A2837" t="str">
        <f t="shared" si="220"/>
        <v>2019_12_1993_5</v>
      </c>
      <c r="B2837" t="str">
        <f t="shared" si="221"/>
        <v>2019_12_66798</v>
      </c>
      <c r="C2837" s="1" t="s">
        <v>2240</v>
      </c>
      <c r="D2837">
        <f t="shared" si="222"/>
        <v>2836</v>
      </c>
      <c r="E2837">
        <v>1993</v>
      </c>
      <c r="F2837">
        <f t="shared" si="223"/>
        <v>5</v>
      </c>
      <c r="G2837" s="2" t="str">
        <f t="shared" si="224"/>
        <v/>
      </c>
      <c r="H2837" t="s">
        <v>1521</v>
      </c>
      <c r="I2837">
        <v>66798</v>
      </c>
      <c r="J2837">
        <v>1979</v>
      </c>
      <c r="K2837">
        <v>1983</v>
      </c>
      <c r="L2837" t="s">
        <v>31</v>
      </c>
      <c r="M2837" t="s">
        <v>40</v>
      </c>
      <c r="N2837">
        <v>247</v>
      </c>
      <c r="O2837">
        <v>2872</v>
      </c>
      <c r="P2837">
        <v>12</v>
      </c>
      <c r="Q2837" t="s">
        <v>2854</v>
      </c>
      <c r="BI2837" s="1"/>
      <c r="BO2837" s="2"/>
    </row>
    <row r="2838" ht="15" customHeight="1">
      <c r="A2838" t="str">
        <f t="shared" si="220"/>
        <v>2019_12_1993_6</v>
      </c>
      <c r="B2838" t="str">
        <f t="shared" si="221"/>
        <v>2019_12_66852</v>
      </c>
      <c r="C2838" s="1" t="s">
        <v>2240</v>
      </c>
      <c r="D2838">
        <f t="shared" si="222"/>
        <v>2837</v>
      </c>
      <c r="E2838">
        <v>1993</v>
      </c>
      <c r="F2838">
        <f t="shared" si="223"/>
        <v>6</v>
      </c>
      <c r="G2838" s="2" t="str">
        <f t="shared" si="224"/>
        <v/>
      </c>
      <c r="H2838" t="s">
        <v>1521</v>
      </c>
      <c r="I2838">
        <v>66852</v>
      </c>
      <c r="J2838">
        <v>1983</v>
      </c>
      <c r="K2838">
        <v>1979</v>
      </c>
      <c r="L2838" t="s">
        <v>31</v>
      </c>
      <c r="M2838" t="s">
        <v>40</v>
      </c>
      <c r="N2838">
        <v>346</v>
      </c>
      <c r="O2838">
        <v>2872</v>
      </c>
      <c r="P2838">
        <v>12</v>
      </c>
      <c r="Q2838" t="s">
        <v>2855</v>
      </c>
      <c r="BI2838" s="1"/>
      <c r="BO2838" s="2"/>
    </row>
    <row r="2839" ht="15" customHeight="1">
      <c r="A2839" t="str">
        <f t="shared" si="220"/>
        <v>2019_12_1993_7</v>
      </c>
      <c r="B2839" t="str">
        <f t="shared" si="221"/>
        <v>2019_12_66975</v>
      </c>
      <c r="C2839" s="1" t="s">
        <v>2240</v>
      </c>
      <c r="D2839">
        <f t="shared" si="222"/>
        <v>2838</v>
      </c>
      <c r="E2839">
        <v>1993</v>
      </c>
      <c r="F2839">
        <f t="shared" si="223"/>
        <v>7</v>
      </c>
      <c r="G2839" s="2" t="str">
        <f t="shared" si="224"/>
        <v/>
      </c>
      <c r="H2839" t="s">
        <v>1521</v>
      </c>
      <c r="I2839">
        <v>66975</v>
      </c>
      <c r="J2839">
        <v>1979</v>
      </c>
      <c r="K2839">
        <v>1983</v>
      </c>
      <c r="L2839" t="s">
        <v>31</v>
      </c>
      <c r="M2839" t="s">
        <v>40</v>
      </c>
      <c r="N2839">
        <v>207</v>
      </c>
      <c r="O2839">
        <v>2872</v>
      </c>
      <c r="P2839">
        <v>12</v>
      </c>
      <c r="Q2839" t="s">
        <v>2856</v>
      </c>
      <c r="BI2839" s="1"/>
      <c r="BO2839" s="2"/>
    </row>
    <row r="2840" ht="15" customHeight="1">
      <c r="A2840" t="str">
        <f t="shared" si="220"/>
        <v>2019_12_1993_8</v>
      </c>
      <c r="B2840" t="str">
        <f t="shared" si="221"/>
        <v>2019_12_67089</v>
      </c>
      <c r="C2840" s="1" t="s">
        <v>2240</v>
      </c>
      <c r="D2840">
        <f t="shared" si="222"/>
        <v>2839</v>
      </c>
      <c r="E2840">
        <v>1993</v>
      </c>
      <c r="F2840">
        <f t="shared" si="223"/>
        <v>8</v>
      </c>
      <c r="G2840" s="2" t="str">
        <f t="shared" si="224"/>
        <v/>
      </c>
      <c r="H2840" t="s">
        <v>1521</v>
      </c>
      <c r="I2840">
        <v>67089</v>
      </c>
      <c r="J2840">
        <v>1983</v>
      </c>
      <c r="K2840">
        <v>1979</v>
      </c>
      <c r="L2840" t="s">
        <v>31</v>
      </c>
      <c r="M2840" t="s">
        <v>40</v>
      </c>
      <c r="N2840">
        <v>190</v>
      </c>
      <c r="O2840">
        <v>2872</v>
      </c>
      <c r="P2840">
        <v>12</v>
      </c>
      <c r="Q2840" t="s">
        <v>2857</v>
      </c>
      <c r="BI2840" s="1"/>
      <c r="BO2840" s="2"/>
    </row>
    <row r="2841" ht="15" customHeight="1">
      <c r="A2841" t="str">
        <f t="shared" si="220"/>
        <v>2019_12_1993_9</v>
      </c>
      <c r="B2841" t="str">
        <f t="shared" si="221"/>
        <v>2019_12_67242</v>
      </c>
      <c r="C2841" s="1" t="s">
        <v>2240</v>
      </c>
      <c r="D2841">
        <f t="shared" si="222"/>
        <v>2840</v>
      </c>
      <c r="E2841">
        <v>1993</v>
      </c>
      <c r="F2841">
        <f t="shared" si="223"/>
        <v>9</v>
      </c>
      <c r="G2841" s="2" t="str">
        <f t="shared" si="224"/>
        <v/>
      </c>
      <c r="H2841" t="s">
        <v>1521</v>
      </c>
      <c r="I2841">
        <v>67242</v>
      </c>
      <c r="J2841">
        <v>1979</v>
      </c>
      <c r="K2841">
        <v>1983</v>
      </c>
      <c r="L2841" t="s">
        <v>31</v>
      </c>
      <c r="M2841" t="s">
        <v>40</v>
      </c>
      <c r="N2841">
        <v>326</v>
      </c>
      <c r="O2841">
        <v>2872</v>
      </c>
      <c r="P2841">
        <v>12</v>
      </c>
      <c r="Q2841" t="s">
        <v>2858</v>
      </c>
      <c r="BI2841" s="1"/>
      <c r="BO2841" s="2"/>
    </row>
    <row r="2842" ht="15" customHeight="1">
      <c r="A2842" t="str">
        <f t="shared" si="220"/>
        <v>2019_12_1993_10</v>
      </c>
      <c r="B2842" t="str">
        <f t="shared" si="221"/>
        <v>2019_12_67544</v>
      </c>
      <c r="C2842" s="1" t="s">
        <v>2240</v>
      </c>
      <c r="D2842">
        <f t="shared" si="222"/>
        <v>2841</v>
      </c>
      <c r="E2842">
        <v>1993</v>
      </c>
      <c r="F2842">
        <f t="shared" si="223"/>
        <v>10</v>
      </c>
      <c r="G2842" s="2" t="str">
        <f t="shared" si="224"/>
        <v/>
      </c>
      <c r="H2842" t="s">
        <v>1521</v>
      </c>
      <c r="I2842">
        <v>67544</v>
      </c>
      <c r="J2842">
        <v>1983</v>
      </c>
      <c r="K2842">
        <v>1979</v>
      </c>
      <c r="L2842" t="s">
        <v>31</v>
      </c>
      <c r="M2842" t="s">
        <v>40</v>
      </c>
      <c r="N2842">
        <v>385</v>
      </c>
      <c r="O2842">
        <v>2872</v>
      </c>
      <c r="P2842">
        <v>12</v>
      </c>
      <c r="Q2842" t="s">
        <v>2859</v>
      </c>
      <c r="BI2842" s="1"/>
      <c r="BO2842" s="2"/>
    </row>
    <row r="2843" ht="15" customHeight="1">
      <c r="A2843" t="str">
        <f t="shared" si="220"/>
        <v>2019_12_1993_11</v>
      </c>
      <c r="B2843" t="str">
        <f t="shared" si="221"/>
        <v>2019_12_67569</v>
      </c>
      <c r="C2843" s="1" t="s">
        <v>2240</v>
      </c>
      <c r="D2843">
        <f t="shared" si="222"/>
        <v>2842</v>
      </c>
      <c r="E2843">
        <v>1993</v>
      </c>
      <c r="F2843">
        <f t="shared" si="223"/>
        <v>11</v>
      </c>
      <c r="G2843" s="2" t="str">
        <f t="shared" si="224"/>
        <v>x</v>
      </c>
      <c r="H2843" t="s">
        <v>1521</v>
      </c>
      <c r="I2843">
        <v>67569</v>
      </c>
      <c r="J2843">
        <v>1979</v>
      </c>
      <c r="K2843">
        <v>1983</v>
      </c>
      <c r="L2843" t="s">
        <v>40</v>
      </c>
      <c r="M2843" t="s">
        <v>40</v>
      </c>
      <c r="N2843">
        <v>209</v>
      </c>
      <c r="O2843">
        <v>2872</v>
      </c>
      <c r="P2843">
        <v>12</v>
      </c>
      <c r="Q2843" t="s">
        <v>2860</v>
      </c>
      <c r="BI2843" s="1"/>
      <c r="BO2843" s="2"/>
    </row>
    <row r="2844" ht="15" customHeight="1">
      <c r="A2844" t="str">
        <f t="shared" si="220"/>
        <v>2019_12_2022_1</v>
      </c>
      <c r="B2844" t="str">
        <f t="shared" si="221"/>
        <v>2019_12_62168</v>
      </c>
      <c r="C2844" s="1" t="s">
        <v>2240</v>
      </c>
      <c r="D2844">
        <f t="shared" si="222"/>
        <v>2843</v>
      </c>
      <c r="E2844">
        <v>2022</v>
      </c>
      <c r="F2844">
        <f t="shared" si="223"/>
        <v>1</v>
      </c>
      <c r="G2844" s="2" t="str">
        <f t="shared" si="224"/>
        <v/>
      </c>
      <c r="H2844" t="s">
        <v>1521</v>
      </c>
      <c r="I2844">
        <v>62168</v>
      </c>
      <c r="J2844">
        <v>2008</v>
      </c>
      <c r="K2844">
        <v>2012</v>
      </c>
      <c r="L2844" t="s">
        <v>19</v>
      </c>
      <c r="M2844" t="s">
        <v>40</v>
      </c>
      <c r="N2844">
        <v>448</v>
      </c>
      <c r="O2844">
        <v>8323</v>
      </c>
      <c r="P2844">
        <v>16</v>
      </c>
      <c r="Q2844" t="s">
        <v>2861</v>
      </c>
      <c r="BI2844" s="1"/>
      <c r="BO2844" s="2"/>
    </row>
    <row r="2845" ht="15" customHeight="1">
      <c r="A2845" t="str">
        <f t="shared" si="220"/>
        <v>2019_12_2022_2</v>
      </c>
      <c r="B2845" t="str">
        <f t="shared" si="221"/>
        <v>2019_12_64526</v>
      </c>
      <c r="C2845" s="1" t="s">
        <v>2240</v>
      </c>
      <c r="D2845">
        <f t="shared" si="222"/>
        <v>2844</v>
      </c>
      <c r="E2845">
        <v>2022</v>
      </c>
      <c r="F2845">
        <f t="shared" si="223"/>
        <v>2</v>
      </c>
      <c r="G2845" s="2" t="str">
        <f t="shared" si="224"/>
        <v/>
      </c>
      <c r="H2845" t="s">
        <v>1521</v>
      </c>
      <c r="I2845">
        <v>64526</v>
      </c>
      <c r="J2845">
        <v>2012</v>
      </c>
      <c r="K2845">
        <v>2008</v>
      </c>
      <c r="L2845" t="s">
        <v>31</v>
      </c>
      <c r="M2845" t="s">
        <v>40</v>
      </c>
      <c r="N2845">
        <v>658</v>
      </c>
      <c r="O2845">
        <v>8323</v>
      </c>
      <c r="P2845">
        <v>16</v>
      </c>
      <c r="Q2845" t="s">
        <v>2862</v>
      </c>
      <c r="BI2845" s="1"/>
      <c r="BO2845" s="2"/>
    </row>
    <row r="2846" ht="15" customHeight="1">
      <c r="A2846" t="str">
        <f t="shared" si="220"/>
        <v>2019_12_2022_3</v>
      </c>
      <c r="B2846" t="str">
        <f t="shared" si="221"/>
        <v>2019_12_64724</v>
      </c>
      <c r="C2846" s="1" t="s">
        <v>2240</v>
      </c>
      <c r="D2846">
        <f t="shared" si="222"/>
        <v>2845</v>
      </c>
      <c r="E2846">
        <v>2022</v>
      </c>
      <c r="F2846">
        <f t="shared" si="223"/>
        <v>3</v>
      </c>
      <c r="G2846" s="2" t="str">
        <f t="shared" si="224"/>
        <v/>
      </c>
      <c r="H2846" t="s">
        <v>1521</v>
      </c>
      <c r="I2846">
        <v>64724</v>
      </c>
      <c r="J2846">
        <v>2008</v>
      </c>
      <c r="K2846">
        <v>2012</v>
      </c>
      <c r="L2846" t="s">
        <v>31</v>
      </c>
      <c r="M2846" t="s">
        <v>40</v>
      </c>
      <c r="N2846">
        <v>782</v>
      </c>
      <c r="O2846">
        <v>8323</v>
      </c>
      <c r="P2846">
        <v>16</v>
      </c>
      <c r="Q2846" t="s">
        <v>2863</v>
      </c>
      <c r="BI2846" s="1"/>
      <c r="BO2846" s="2"/>
    </row>
    <row r="2847" ht="15" customHeight="1">
      <c r="A2847" t="str">
        <f t="shared" si="220"/>
        <v>2019_12_2022_4</v>
      </c>
      <c r="B2847" t="str">
        <f t="shared" si="221"/>
        <v>2019_12_65680</v>
      </c>
      <c r="C2847" s="1" t="s">
        <v>2240</v>
      </c>
      <c r="D2847">
        <f t="shared" si="222"/>
        <v>2846</v>
      </c>
      <c r="E2847">
        <v>2022</v>
      </c>
      <c r="F2847">
        <f t="shared" si="223"/>
        <v>4</v>
      </c>
      <c r="G2847" s="2" t="str">
        <f t="shared" si="224"/>
        <v/>
      </c>
      <c r="H2847" t="s">
        <v>1521</v>
      </c>
      <c r="I2847">
        <v>65680</v>
      </c>
      <c r="J2847">
        <v>2012</v>
      </c>
      <c r="K2847">
        <v>2008</v>
      </c>
      <c r="L2847" t="s">
        <v>31</v>
      </c>
      <c r="M2847" t="s">
        <v>40</v>
      </c>
      <c r="N2847">
        <v>668</v>
      </c>
      <c r="O2847">
        <v>8323</v>
      </c>
      <c r="P2847">
        <v>16</v>
      </c>
      <c r="Q2847" t="s">
        <v>2864</v>
      </c>
      <c r="BI2847" s="1"/>
      <c r="BO2847" s="2"/>
    </row>
    <row r="2848" ht="15" customHeight="1">
      <c r="A2848" t="str">
        <f t="shared" si="220"/>
        <v>2019_12_2022_5</v>
      </c>
      <c r="B2848" t="str">
        <f t="shared" si="221"/>
        <v>2019_12_65803</v>
      </c>
      <c r="C2848" s="1" t="s">
        <v>2240</v>
      </c>
      <c r="D2848">
        <f t="shared" si="222"/>
        <v>2847</v>
      </c>
      <c r="E2848">
        <v>2022</v>
      </c>
      <c r="F2848">
        <f t="shared" si="223"/>
        <v>5</v>
      </c>
      <c r="G2848" s="2" t="str">
        <f t="shared" si="224"/>
        <v/>
      </c>
      <c r="H2848" t="s">
        <v>1521</v>
      </c>
      <c r="I2848">
        <v>65803</v>
      </c>
      <c r="J2848">
        <v>2008</v>
      </c>
      <c r="K2848">
        <v>2012</v>
      </c>
      <c r="L2848" t="s">
        <v>31</v>
      </c>
      <c r="M2848" t="s">
        <v>40</v>
      </c>
      <c r="N2848">
        <v>715</v>
      </c>
      <c r="O2848">
        <v>8323</v>
      </c>
      <c r="P2848">
        <v>16</v>
      </c>
      <c r="Q2848" t="s">
        <v>2865</v>
      </c>
      <c r="BI2848" s="1"/>
      <c r="BO2848" s="2"/>
    </row>
    <row r="2849" ht="15" customHeight="1">
      <c r="A2849" t="str">
        <f t="shared" si="220"/>
        <v>2019_12_2022_6</v>
      </c>
      <c r="B2849" t="str">
        <f t="shared" si="221"/>
        <v>2019_12_65845</v>
      </c>
      <c r="C2849" s="1" t="s">
        <v>2240</v>
      </c>
      <c r="D2849">
        <f t="shared" si="222"/>
        <v>2848</v>
      </c>
      <c r="E2849">
        <v>2022</v>
      </c>
      <c r="F2849">
        <f t="shared" si="223"/>
        <v>6</v>
      </c>
      <c r="G2849" s="2" t="str">
        <f t="shared" si="224"/>
        <v/>
      </c>
      <c r="H2849" t="s">
        <v>1521</v>
      </c>
      <c r="I2849">
        <v>65845</v>
      </c>
      <c r="J2849">
        <v>2012</v>
      </c>
      <c r="K2849">
        <v>2008</v>
      </c>
      <c r="L2849" t="s">
        <v>31</v>
      </c>
      <c r="M2849" t="s">
        <v>40</v>
      </c>
      <c r="N2849">
        <v>804</v>
      </c>
      <c r="O2849">
        <v>8323</v>
      </c>
      <c r="P2849">
        <v>16</v>
      </c>
      <c r="Q2849" t="s">
        <v>2866</v>
      </c>
      <c r="BI2849" s="1"/>
      <c r="BO2849" s="2"/>
    </row>
    <row r="2850" ht="15" customHeight="1">
      <c r="A2850" t="str">
        <f t="shared" si="220"/>
        <v>2019_12_2022_7</v>
      </c>
      <c r="B2850" t="str">
        <f t="shared" si="221"/>
        <v>2019_12_66081</v>
      </c>
      <c r="C2850" s="1" t="s">
        <v>2240</v>
      </c>
      <c r="D2850">
        <f t="shared" si="222"/>
        <v>2849</v>
      </c>
      <c r="E2850">
        <v>2022</v>
      </c>
      <c r="F2850">
        <f t="shared" si="223"/>
        <v>7</v>
      </c>
      <c r="G2850" s="2" t="str">
        <f t="shared" si="224"/>
        <v/>
      </c>
      <c r="H2850" t="s">
        <v>1521</v>
      </c>
      <c r="I2850">
        <v>66081</v>
      </c>
      <c r="J2850">
        <v>2008</v>
      </c>
      <c r="K2850">
        <v>2012</v>
      </c>
      <c r="L2850" t="s">
        <v>31</v>
      </c>
      <c r="M2850" t="s">
        <v>40</v>
      </c>
      <c r="N2850">
        <v>615</v>
      </c>
      <c r="O2850">
        <v>8323</v>
      </c>
      <c r="P2850">
        <v>16</v>
      </c>
      <c r="Q2850" t="s">
        <v>2867</v>
      </c>
      <c r="BI2850" s="1"/>
      <c r="BO2850" s="2"/>
    </row>
    <row r="2851" ht="15" customHeight="1">
      <c r="A2851" t="str">
        <f t="shared" si="220"/>
        <v>2019_12_2022_8</v>
      </c>
      <c r="B2851" t="str">
        <f t="shared" si="221"/>
        <v>2019_12_66306</v>
      </c>
      <c r="C2851" s="1" t="s">
        <v>2240</v>
      </c>
      <c r="D2851">
        <f t="shared" si="222"/>
        <v>2850</v>
      </c>
      <c r="E2851">
        <v>2022</v>
      </c>
      <c r="F2851">
        <f t="shared" si="223"/>
        <v>8</v>
      </c>
      <c r="G2851" s="2" t="str">
        <f t="shared" si="224"/>
        <v/>
      </c>
      <c r="H2851" t="s">
        <v>1521</v>
      </c>
      <c r="I2851">
        <v>66306</v>
      </c>
      <c r="J2851">
        <v>2012</v>
      </c>
      <c r="K2851">
        <v>2008</v>
      </c>
      <c r="L2851" t="s">
        <v>31</v>
      </c>
      <c r="M2851" t="s">
        <v>40</v>
      </c>
      <c r="N2851">
        <v>343</v>
      </c>
      <c r="O2851">
        <v>8323</v>
      </c>
      <c r="P2851">
        <v>16</v>
      </c>
      <c r="Q2851" t="s">
        <v>2868</v>
      </c>
      <c r="BI2851" s="1"/>
      <c r="BO2851" s="2"/>
    </row>
    <row r="2852" ht="15" customHeight="1">
      <c r="A2852" t="str">
        <f t="shared" si="220"/>
        <v>2019_12_2022_9</v>
      </c>
      <c r="B2852" t="str">
        <f t="shared" si="221"/>
        <v>2019_12_66426</v>
      </c>
      <c r="C2852" s="1" t="s">
        <v>2240</v>
      </c>
      <c r="D2852">
        <f t="shared" si="222"/>
        <v>2851</v>
      </c>
      <c r="E2852">
        <v>2022</v>
      </c>
      <c r="F2852">
        <f t="shared" si="223"/>
        <v>9</v>
      </c>
      <c r="G2852" s="2" t="str">
        <f t="shared" si="224"/>
        <v/>
      </c>
      <c r="H2852" t="s">
        <v>1521</v>
      </c>
      <c r="I2852">
        <v>66426</v>
      </c>
      <c r="J2852">
        <v>2008</v>
      </c>
      <c r="K2852">
        <v>2012</v>
      </c>
      <c r="L2852" t="s">
        <v>31</v>
      </c>
      <c r="M2852" t="s">
        <v>40</v>
      </c>
      <c r="N2852">
        <v>444</v>
      </c>
      <c r="O2852">
        <v>8323</v>
      </c>
      <c r="P2852">
        <v>16</v>
      </c>
      <c r="Q2852" t="s">
        <v>2869</v>
      </c>
      <c r="BI2852" s="1"/>
      <c r="BO2852" s="2"/>
    </row>
    <row r="2853" ht="15" customHeight="1">
      <c r="A2853" t="str">
        <f t="shared" si="220"/>
        <v>2019_12_2022_10</v>
      </c>
      <c r="B2853" t="str">
        <f t="shared" si="221"/>
        <v>2019_12_66449</v>
      </c>
      <c r="C2853" s="1" t="s">
        <v>2240</v>
      </c>
      <c r="D2853">
        <f t="shared" si="222"/>
        <v>2852</v>
      </c>
      <c r="E2853">
        <v>2022</v>
      </c>
      <c r="F2853">
        <f t="shared" si="223"/>
        <v>10</v>
      </c>
      <c r="G2853" s="2" t="str">
        <f t="shared" si="224"/>
        <v/>
      </c>
      <c r="H2853" t="s">
        <v>1521</v>
      </c>
      <c r="I2853">
        <v>66449</v>
      </c>
      <c r="J2853">
        <v>2012</v>
      </c>
      <c r="K2853">
        <v>2008</v>
      </c>
      <c r="L2853" t="s">
        <v>31</v>
      </c>
      <c r="M2853" t="s">
        <v>40</v>
      </c>
      <c r="N2853">
        <v>448</v>
      </c>
      <c r="O2853">
        <v>8323</v>
      </c>
      <c r="P2853">
        <v>16</v>
      </c>
      <c r="Q2853" t="s">
        <v>2870</v>
      </c>
      <c r="BI2853" s="1"/>
      <c r="BO2853" s="2"/>
    </row>
    <row r="2854" ht="15" customHeight="1">
      <c r="A2854" t="str">
        <f t="shared" si="220"/>
        <v>2019_12_2022_11</v>
      </c>
      <c r="B2854" t="str">
        <f t="shared" si="221"/>
        <v>2019_12_66719</v>
      </c>
      <c r="C2854" s="1" t="s">
        <v>2240</v>
      </c>
      <c r="D2854">
        <f t="shared" si="222"/>
        <v>2853</v>
      </c>
      <c r="E2854">
        <v>2022</v>
      </c>
      <c r="F2854">
        <f t="shared" si="223"/>
        <v>11</v>
      </c>
      <c r="G2854" s="2" t="str">
        <f t="shared" si="224"/>
        <v/>
      </c>
      <c r="H2854" t="s">
        <v>1521</v>
      </c>
      <c r="I2854">
        <v>66719</v>
      </c>
      <c r="J2854">
        <v>2008</v>
      </c>
      <c r="K2854">
        <v>2012</v>
      </c>
      <c r="L2854" t="s">
        <v>31</v>
      </c>
      <c r="M2854" t="s">
        <v>40</v>
      </c>
      <c r="N2854">
        <v>713</v>
      </c>
      <c r="O2854">
        <v>8323</v>
      </c>
      <c r="P2854">
        <v>16</v>
      </c>
      <c r="Q2854" t="s">
        <v>2871</v>
      </c>
      <c r="BI2854" s="1"/>
      <c r="BO2854" s="2"/>
    </row>
    <row r="2855" ht="15" customHeight="1">
      <c r="A2855" t="str">
        <f t="shared" si="220"/>
        <v>2019_12_2022_12</v>
      </c>
      <c r="B2855" t="str">
        <f t="shared" si="221"/>
        <v>2019_12_66748</v>
      </c>
      <c r="C2855" s="1" t="s">
        <v>2240</v>
      </c>
      <c r="D2855">
        <f t="shared" si="222"/>
        <v>2854</v>
      </c>
      <c r="E2855">
        <v>2022</v>
      </c>
      <c r="F2855">
        <f t="shared" si="223"/>
        <v>12</v>
      </c>
      <c r="G2855" s="2" t="str">
        <f t="shared" si="224"/>
        <v/>
      </c>
      <c r="H2855" t="s">
        <v>1521</v>
      </c>
      <c r="I2855">
        <v>66748</v>
      </c>
      <c r="J2855">
        <v>2012</v>
      </c>
      <c r="K2855">
        <v>2008</v>
      </c>
      <c r="L2855" t="s">
        <v>31</v>
      </c>
      <c r="M2855" t="s">
        <v>40</v>
      </c>
      <c r="N2855">
        <v>275</v>
      </c>
      <c r="O2855">
        <v>8323</v>
      </c>
      <c r="P2855">
        <v>16</v>
      </c>
      <c r="Q2855" t="s">
        <v>2872</v>
      </c>
      <c r="BI2855" s="1"/>
      <c r="BO2855" s="2"/>
    </row>
    <row r="2856" ht="15" customHeight="1">
      <c r="A2856" t="str">
        <f t="shared" si="220"/>
        <v>2019_12_2022_13</v>
      </c>
      <c r="B2856" t="str">
        <f t="shared" si="221"/>
        <v>2019_12_66965</v>
      </c>
      <c r="C2856" s="1" t="s">
        <v>2240</v>
      </c>
      <c r="D2856">
        <f t="shared" si="222"/>
        <v>2855</v>
      </c>
      <c r="E2856">
        <v>2022</v>
      </c>
      <c r="F2856">
        <f t="shared" si="223"/>
        <v>13</v>
      </c>
      <c r="G2856" s="2" t="str">
        <f t="shared" si="224"/>
        <v/>
      </c>
      <c r="H2856" t="s">
        <v>1521</v>
      </c>
      <c r="I2856">
        <v>66965</v>
      </c>
      <c r="J2856">
        <v>2008</v>
      </c>
      <c r="K2856">
        <v>2012</v>
      </c>
      <c r="L2856" t="s">
        <v>31</v>
      </c>
      <c r="M2856" t="s">
        <v>40</v>
      </c>
      <c r="N2856">
        <v>660</v>
      </c>
      <c r="O2856">
        <v>8323</v>
      </c>
      <c r="P2856">
        <v>16</v>
      </c>
      <c r="Q2856" t="s">
        <v>2873</v>
      </c>
      <c r="BI2856" s="1"/>
      <c r="BO2856" s="2"/>
    </row>
    <row r="2857" ht="15" customHeight="1">
      <c r="A2857" t="str">
        <f t="shared" si="220"/>
        <v>2019_12_2022_14</v>
      </c>
      <c r="B2857" t="str">
        <f t="shared" si="221"/>
        <v>2019_12_67491</v>
      </c>
      <c r="C2857" s="1" t="s">
        <v>2240</v>
      </c>
      <c r="D2857">
        <f t="shared" si="222"/>
        <v>2856</v>
      </c>
      <c r="E2857">
        <v>2022</v>
      </c>
      <c r="F2857">
        <f t="shared" si="223"/>
        <v>14</v>
      </c>
      <c r="G2857" s="2" t="str">
        <f t="shared" si="224"/>
        <v/>
      </c>
      <c r="H2857" t="s">
        <v>1521</v>
      </c>
      <c r="I2857">
        <v>67491</v>
      </c>
      <c r="J2857">
        <v>2012</v>
      </c>
      <c r="K2857">
        <v>2008</v>
      </c>
      <c r="L2857" t="s">
        <v>31</v>
      </c>
      <c r="M2857" t="s">
        <v>40</v>
      </c>
      <c r="N2857">
        <v>370</v>
      </c>
      <c r="O2857">
        <v>8323</v>
      </c>
      <c r="P2857">
        <v>16</v>
      </c>
      <c r="Q2857" t="s">
        <v>2874</v>
      </c>
      <c r="BI2857" s="1"/>
      <c r="BO2857" s="2"/>
    </row>
    <row r="2858" ht="15" customHeight="1">
      <c r="A2858" t="str">
        <f t="shared" si="220"/>
        <v>2019_12_2022_15</v>
      </c>
      <c r="B2858" t="str">
        <f t="shared" si="221"/>
        <v>2019_12_67894</v>
      </c>
      <c r="C2858" s="1" t="s">
        <v>2240</v>
      </c>
      <c r="D2858">
        <f t="shared" si="222"/>
        <v>2857</v>
      </c>
      <c r="E2858">
        <v>2022</v>
      </c>
      <c r="F2858">
        <f t="shared" si="223"/>
        <v>15</v>
      </c>
      <c r="G2858" s="2" t="str">
        <f t="shared" si="224"/>
        <v>x</v>
      </c>
      <c r="H2858" t="s">
        <v>1521</v>
      </c>
      <c r="I2858">
        <v>67894</v>
      </c>
      <c r="J2858">
        <v>2008</v>
      </c>
      <c r="K2858">
        <v>2012</v>
      </c>
      <c r="L2858" t="s">
        <v>40</v>
      </c>
      <c r="M2858" t="s">
        <v>40</v>
      </c>
      <c r="N2858">
        <v>359</v>
      </c>
      <c r="O2858">
        <v>8323</v>
      </c>
      <c r="P2858">
        <v>16</v>
      </c>
      <c r="Q2858" t="s">
        <v>2875</v>
      </c>
      <c r="BI2858" s="1"/>
      <c r="BO2858" s="2"/>
    </row>
    <row r="2859" ht="15" customHeight="1">
      <c r="A2859" t="str">
        <f t="shared" si="220"/>
        <v>2019_12_2051_1</v>
      </c>
      <c r="B2859" t="str">
        <f t="shared" si="221"/>
        <v>2019_12_62652</v>
      </c>
      <c r="C2859" s="1" t="s">
        <v>2240</v>
      </c>
      <c r="D2859">
        <f t="shared" si="222"/>
        <v>2858</v>
      </c>
      <c r="E2859">
        <v>2051</v>
      </c>
      <c r="F2859">
        <f t="shared" si="223"/>
        <v>1</v>
      </c>
      <c r="G2859" s="2" t="str">
        <f t="shared" si="224"/>
        <v/>
      </c>
      <c r="H2859" t="s">
        <v>1521</v>
      </c>
      <c r="I2859">
        <v>62652</v>
      </c>
      <c r="J2859">
        <v>2037</v>
      </c>
      <c r="K2859">
        <v>2041</v>
      </c>
      <c r="L2859" t="s">
        <v>19</v>
      </c>
      <c r="M2859" t="s">
        <v>20</v>
      </c>
      <c r="N2859">
        <v>256</v>
      </c>
      <c r="O2859">
        <v>2680</v>
      </c>
      <c r="P2859">
        <v>11</v>
      </c>
      <c r="Q2859" t="s">
        <v>2876</v>
      </c>
      <c r="BI2859" s="1"/>
      <c r="BO2859" s="2"/>
    </row>
    <row r="2860" ht="15" customHeight="1">
      <c r="A2860" t="str">
        <f t="shared" si="220"/>
        <v>2019_12_2051_2</v>
      </c>
      <c r="B2860" t="str">
        <f t="shared" si="221"/>
        <v>2019_12_64501</v>
      </c>
      <c r="C2860" s="1" t="s">
        <v>2240</v>
      </c>
      <c r="D2860">
        <f t="shared" si="222"/>
        <v>2859</v>
      </c>
      <c r="E2860">
        <v>2051</v>
      </c>
      <c r="F2860">
        <f t="shared" si="223"/>
        <v>2</v>
      </c>
      <c r="G2860" s="2" t="str">
        <f t="shared" si="224"/>
        <v/>
      </c>
      <c r="H2860" t="s">
        <v>1521</v>
      </c>
      <c r="I2860">
        <v>64501</v>
      </c>
      <c r="J2860">
        <v>2041</v>
      </c>
      <c r="K2860">
        <v>2037</v>
      </c>
      <c r="L2860" t="s">
        <v>31</v>
      </c>
      <c r="M2860" t="s">
        <v>20</v>
      </c>
      <c r="N2860">
        <v>439</v>
      </c>
      <c r="O2860">
        <v>2680</v>
      </c>
      <c r="P2860">
        <v>11</v>
      </c>
      <c r="Q2860" t="s">
        <v>2877</v>
      </c>
      <c r="BI2860" s="1"/>
      <c r="BO2860" s="2"/>
    </row>
    <row r="2861" ht="15" customHeight="1">
      <c r="A2861" t="str">
        <f t="shared" si="220"/>
        <v>2019_12_2051_3</v>
      </c>
      <c r="B2861" t="str">
        <f t="shared" si="221"/>
        <v>2019_12_64752</v>
      </c>
      <c r="C2861" s="1" t="s">
        <v>2240</v>
      </c>
      <c r="D2861">
        <f t="shared" si="222"/>
        <v>2860</v>
      </c>
      <c r="E2861">
        <v>2051</v>
      </c>
      <c r="F2861">
        <f t="shared" si="223"/>
        <v>3</v>
      </c>
      <c r="G2861" s="2" t="str">
        <f t="shared" si="224"/>
        <v/>
      </c>
      <c r="H2861" t="s">
        <v>1521</v>
      </c>
      <c r="I2861">
        <v>64752</v>
      </c>
      <c r="J2861">
        <v>2037</v>
      </c>
      <c r="K2861">
        <v>2041</v>
      </c>
      <c r="L2861" t="s">
        <v>31</v>
      </c>
      <c r="M2861" t="s">
        <v>20</v>
      </c>
      <c r="N2861">
        <v>361</v>
      </c>
      <c r="O2861">
        <v>2680</v>
      </c>
      <c r="P2861">
        <v>11</v>
      </c>
      <c r="Q2861" t="s">
        <v>2878</v>
      </c>
      <c r="BI2861" s="1"/>
      <c r="BO2861" s="2"/>
    </row>
    <row r="2862" ht="15" customHeight="1">
      <c r="A2862" t="str">
        <f t="shared" si="220"/>
        <v>2019_12_2051_4</v>
      </c>
      <c r="B2862" t="str">
        <f t="shared" si="221"/>
        <v>2019_12_65730</v>
      </c>
      <c r="C2862" s="1" t="s">
        <v>2240</v>
      </c>
      <c r="D2862">
        <f t="shared" si="222"/>
        <v>2861</v>
      </c>
      <c r="E2862">
        <v>2051</v>
      </c>
      <c r="F2862">
        <f t="shared" si="223"/>
        <v>4</v>
      </c>
      <c r="G2862" s="2" t="str">
        <f t="shared" si="224"/>
        <v/>
      </c>
      <c r="H2862" t="s">
        <v>1521</v>
      </c>
      <c r="I2862">
        <v>65730</v>
      </c>
      <c r="J2862">
        <v>2041</v>
      </c>
      <c r="K2862">
        <v>2037</v>
      </c>
      <c r="L2862" t="s">
        <v>31</v>
      </c>
      <c r="M2862" t="s">
        <v>20</v>
      </c>
      <c r="N2862">
        <v>613</v>
      </c>
      <c r="O2862">
        <v>2680</v>
      </c>
      <c r="P2862">
        <v>11</v>
      </c>
      <c r="Q2862" t="s">
        <v>2879</v>
      </c>
      <c r="BI2862" s="1"/>
      <c r="BO2862" s="2"/>
    </row>
    <row r="2863" ht="15" customHeight="1">
      <c r="A2863" t="str">
        <f t="shared" si="220"/>
        <v>2019_12_2051_5</v>
      </c>
      <c r="B2863" t="str">
        <f t="shared" si="221"/>
        <v>2019_12_66085</v>
      </c>
      <c r="C2863" s="1" t="s">
        <v>2240</v>
      </c>
      <c r="D2863">
        <f t="shared" si="222"/>
        <v>2862</v>
      </c>
      <c r="E2863">
        <v>2051</v>
      </c>
      <c r="F2863">
        <f t="shared" si="223"/>
        <v>5</v>
      </c>
      <c r="G2863" s="2" t="str">
        <f t="shared" si="224"/>
        <v/>
      </c>
      <c r="H2863" t="s">
        <v>1521</v>
      </c>
      <c r="I2863">
        <v>66085</v>
      </c>
      <c r="J2863">
        <v>2037</v>
      </c>
      <c r="K2863">
        <v>2041</v>
      </c>
      <c r="L2863" t="s">
        <v>31</v>
      </c>
      <c r="M2863" t="s">
        <v>20</v>
      </c>
      <c r="N2863">
        <v>344</v>
      </c>
      <c r="O2863">
        <v>2680</v>
      </c>
      <c r="P2863">
        <v>11</v>
      </c>
      <c r="Q2863" t="s">
        <v>2880</v>
      </c>
      <c r="BI2863" s="1"/>
      <c r="BO2863" s="2"/>
    </row>
    <row r="2864" ht="15" customHeight="1">
      <c r="A2864" t="str">
        <f t="shared" si="220"/>
        <v>2019_12_2051_6</v>
      </c>
      <c r="B2864" t="str">
        <f t="shared" si="221"/>
        <v>2019_12_66658</v>
      </c>
      <c r="C2864" s="1" t="s">
        <v>2240</v>
      </c>
      <c r="D2864">
        <f t="shared" si="222"/>
        <v>2863</v>
      </c>
      <c r="E2864">
        <v>2051</v>
      </c>
      <c r="F2864">
        <f t="shared" si="223"/>
        <v>6</v>
      </c>
      <c r="G2864" s="2" t="str">
        <f t="shared" si="224"/>
        <v/>
      </c>
      <c r="H2864" t="s">
        <v>1521</v>
      </c>
      <c r="I2864">
        <v>66658</v>
      </c>
      <c r="J2864">
        <v>2041</v>
      </c>
      <c r="K2864">
        <v>2037</v>
      </c>
      <c r="L2864" t="s">
        <v>31</v>
      </c>
      <c r="M2864" t="s">
        <v>20</v>
      </c>
      <c r="N2864">
        <v>202</v>
      </c>
      <c r="O2864">
        <v>2680</v>
      </c>
      <c r="P2864">
        <v>11</v>
      </c>
      <c r="Q2864" t="s">
        <v>2881</v>
      </c>
      <c r="BI2864" s="1"/>
      <c r="BO2864" s="2"/>
    </row>
    <row r="2865" ht="15" customHeight="1">
      <c r="A2865" t="str">
        <f t="shared" si="220"/>
        <v>2019_12_2051_7</v>
      </c>
      <c r="B2865" t="str">
        <f t="shared" si="221"/>
        <v>2019_12_66794</v>
      </c>
      <c r="C2865" s="1" t="s">
        <v>2240</v>
      </c>
      <c r="D2865">
        <f t="shared" si="222"/>
        <v>2864</v>
      </c>
      <c r="E2865">
        <v>2051</v>
      </c>
      <c r="F2865">
        <f t="shared" si="223"/>
        <v>7</v>
      </c>
      <c r="G2865" s="2" t="str">
        <f t="shared" si="224"/>
        <v/>
      </c>
      <c r="H2865" t="s">
        <v>1521</v>
      </c>
      <c r="I2865">
        <v>66794</v>
      </c>
      <c r="J2865">
        <v>2037</v>
      </c>
      <c r="K2865">
        <v>2041</v>
      </c>
      <c r="L2865" t="s">
        <v>31</v>
      </c>
      <c r="M2865" t="s">
        <v>20</v>
      </c>
      <c r="N2865">
        <v>147</v>
      </c>
      <c r="O2865">
        <v>2680</v>
      </c>
      <c r="P2865">
        <v>11</v>
      </c>
      <c r="Q2865" t="s">
        <v>2882</v>
      </c>
      <c r="BI2865" s="1"/>
      <c r="BO2865" s="2"/>
    </row>
    <row r="2866" ht="15" customHeight="1">
      <c r="A2866" t="str">
        <f t="shared" si="220"/>
        <v>2019_12_2051_8</v>
      </c>
      <c r="B2866" t="str">
        <f t="shared" si="221"/>
        <v>2019_12_66802</v>
      </c>
      <c r="C2866" s="1" t="s">
        <v>2240</v>
      </c>
      <c r="D2866">
        <f t="shared" si="222"/>
        <v>2865</v>
      </c>
      <c r="E2866">
        <v>2051</v>
      </c>
      <c r="F2866">
        <f t="shared" si="223"/>
        <v>8</v>
      </c>
      <c r="G2866" s="2" t="str">
        <f t="shared" si="224"/>
        <v/>
      </c>
      <c r="H2866" t="s">
        <v>1521</v>
      </c>
      <c r="I2866">
        <v>66802</v>
      </c>
      <c r="J2866">
        <v>2041</v>
      </c>
      <c r="K2866">
        <v>2037</v>
      </c>
      <c r="L2866" t="s">
        <v>31</v>
      </c>
      <c r="M2866" t="s">
        <v>20</v>
      </c>
      <c r="N2866">
        <v>125</v>
      </c>
      <c r="O2866">
        <v>2680</v>
      </c>
      <c r="P2866">
        <v>11</v>
      </c>
      <c r="Q2866" t="s">
        <v>2883</v>
      </c>
      <c r="BI2866" s="1"/>
      <c r="BO2866" s="2"/>
    </row>
    <row r="2867" ht="15" customHeight="1">
      <c r="A2867" t="str">
        <f t="shared" si="220"/>
        <v>2019_12_2051_9</v>
      </c>
      <c r="B2867" t="str">
        <f t="shared" si="221"/>
        <v>2019_12_66810</v>
      </c>
      <c r="C2867" s="1" t="s">
        <v>2240</v>
      </c>
      <c r="D2867">
        <f t="shared" si="222"/>
        <v>2866</v>
      </c>
      <c r="E2867">
        <v>2051</v>
      </c>
      <c r="F2867">
        <f t="shared" si="223"/>
        <v>9</v>
      </c>
      <c r="G2867" s="2" t="str">
        <f t="shared" si="224"/>
        <v/>
      </c>
      <c r="H2867" t="s">
        <v>1521</v>
      </c>
      <c r="I2867">
        <v>66810</v>
      </c>
      <c r="J2867">
        <v>2037</v>
      </c>
      <c r="K2867">
        <v>2041</v>
      </c>
      <c r="L2867" t="s">
        <v>31</v>
      </c>
      <c r="M2867" t="s">
        <v>20</v>
      </c>
      <c r="N2867">
        <v>121</v>
      </c>
      <c r="O2867">
        <v>2680</v>
      </c>
      <c r="P2867">
        <v>11</v>
      </c>
      <c r="Q2867" t="s">
        <v>2884</v>
      </c>
      <c r="BI2867" s="1"/>
      <c r="BO2867" s="2"/>
    </row>
    <row r="2868" ht="15" customHeight="1">
      <c r="A2868" t="str">
        <f t="shared" si="220"/>
        <v>2019_12_2051_10</v>
      </c>
      <c r="B2868" t="str">
        <f t="shared" si="221"/>
        <v>2019_12_67549</v>
      </c>
      <c r="C2868" s="1" t="s">
        <v>2240</v>
      </c>
      <c r="D2868">
        <f t="shared" si="222"/>
        <v>2867</v>
      </c>
      <c r="E2868">
        <v>2051</v>
      </c>
      <c r="F2868">
        <f t="shared" si="223"/>
        <v>10</v>
      </c>
      <c r="G2868" s="2" t="str">
        <f t="shared" si="224"/>
        <v>x</v>
      </c>
      <c r="H2868" t="s">
        <v>1521</v>
      </c>
      <c r="I2868">
        <v>67549</v>
      </c>
      <c r="J2868">
        <v>2041</v>
      </c>
      <c r="K2868">
        <v>2037</v>
      </c>
      <c r="L2868" t="s">
        <v>20</v>
      </c>
      <c r="M2868" t="s">
        <v>20</v>
      </c>
      <c r="N2868">
        <v>51</v>
      </c>
      <c r="O2868">
        <v>2680</v>
      </c>
      <c r="P2868">
        <v>11</v>
      </c>
      <c r="Q2868" t="s">
        <v>2885</v>
      </c>
      <c r="BI2868" s="1"/>
      <c r="BO2868" s="2"/>
    </row>
    <row r="2869" ht="15" customHeight="1">
      <c r="A2869" t="str">
        <f t="shared" si="220"/>
        <v>2019_12_2080_1</v>
      </c>
      <c r="B2869" t="str">
        <f t="shared" si="221"/>
        <v>2019_12_62100</v>
      </c>
      <c r="C2869" s="1" t="s">
        <v>2240</v>
      </c>
      <c r="D2869">
        <f t="shared" si="222"/>
        <v>2868</v>
      </c>
      <c r="E2869">
        <v>2080</v>
      </c>
      <c r="F2869">
        <f t="shared" si="223"/>
        <v>1</v>
      </c>
      <c r="G2869" s="2" t="str">
        <f t="shared" si="224"/>
        <v/>
      </c>
      <c r="H2869" t="s">
        <v>1521</v>
      </c>
      <c r="I2869">
        <v>62100</v>
      </c>
      <c r="J2869">
        <v>2066</v>
      </c>
      <c r="K2869">
        <v>2070</v>
      </c>
      <c r="L2869" t="s">
        <v>19</v>
      </c>
      <c r="M2869" t="s">
        <v>20</v>
      </c>
      <c r="N2869">
        <v>779</v>
      </c>
      <c r="O2869">
        <v>4932</v>
      </c>
      <c r="P2869">
        <v>12</v>
      </c>
      <c r="Q2869" t="s">
        <v>2886</v>
      </c>
      <c r="BI2869" s="1"/>
      <c r="BO2869" s="2"/>
    </row>
    <row r="2870" ht="15" customHeight="1">
      <c r="A2870" t="str">
        <f t="shared" si="220"/>
        <v>2019_12_2080_2</v>
      </c>
      <c r="B2870" t="str">
        <f t="shared" si="221"/>
        <v>2019_12_64092</v>
      </c>
      <c r="C2870" s="1" t="s">
        <v>2240</v>
      </c>
      <c r="D2870">
        <f t="shared" si="222"/>
        <v>2869</v>
      </c>
      <c r="E2870">
        <v>2080</v>
      </c>
      <c r="F2870">
        <f t="shared" si="223"/>
        <v>2</v>
      </c>
      <c r="G2870" s="2" t="str">
        <f t="shared" si="224"/>
        <v/>
      </c>
      <c r="H2870" t="s">
        <v>1521</v>
      </c>
      <c r="I2870">
        <v>64092</v>
      </c>
      <c r="J2870">
        <v>2070</v>
      </c>
      <c r="K2870">
        <v>2066</v>
      </c>
      <c r="L2870" t="s">
        <v>31</v>
      </c>
      <c r="M2870" t="s">
        <v>20</v>
      </c>
      <c r="N2870">
        <v>795</v>
      </c>
      <c r="O2870">
        <v>4932</v>
      </c>
      <c r="P2870">
        <v>12</v>
      </c>
      <c r="Q2870" t="s">
        <v>2887</v>
      </c>
      <c r="BI2870" s="1"/>
      <c r="BO2870" s="2"/>
    </row>
    <row r="2871" ht="15" customHeight="1">
      <c r="A2871" t="str">
        <f t="shared" si="220"/>
        <v>2019_12_2080_3</v>
      </c>
      <c r="B2871" t="str">
        <f t="shared" si="221"/>
        <v>2019_12_64567</v>
      </c>
      <c r="C2871" s="1" t="s">
        <v>2240</v>
      </c>
      <c r="D2871">
        <f t="shared" si="222"/>
        <v>2870</v>
      </c>
      <c r="E2871">
        <v>2080</v>
      </c>
      <c r="F2871">
        <f t="shared" si="223"/>
        <v>3</v>
      </c>
      <c r="G2871" s="2" t="str">
        <f t="shared" si="224"/>
        <v/>
      </c>
      <c r="H2871" t="s">
        <v>1521</v>
      </c>
      <c r="I2871">
        <v>64567</v>
      </c>
      <c r="J2871">
        <v>2066</v>
      </c>
      <c r="K2871">
        <v>2070</v>
      </c>
      <c r="L2871" t="s">
        <v>31</v>
      </c>
      <c r="M2871" t="s">
        <v>20</v>
      </c>
      <c r="N2871">
        <v>600</v>
      </c>
      <c r="O2871">
        <v>4932</v>
      </c>
      <c r="P2871">
        <v>12</v>
      </c>
      <c r="Q2871" t="s">
        <v>2888</v>
      </c>
      <c r="BI2871" s="1"/>
      <c r="BO2871" s="2"/>
    </row>
    <row r="2872" ht="15" customHeight="1">
      <c r="A2872" t="str">
        <f t="shared" si="220"/>
        <v>2019_12_2080_4</v>
      </c>
      <c r="B2872" t="str">
        <f t="shared" si="221"/>
        <v>2019_12_64919</v>
      </c>
      <c r="C2872" s="1" t="s">
        <v>2240</v>
      </c>
      <c r="D2872">
        <f t="shared" si="222"/>
        <v>2871</v>
      </c>
      <c r="E2872">
        <v>2080</v>
      </c>
      <c r="F2872">
        <f t="shared" si="223"/>
        <v>4</v>
      </c>
      <c r="G2872" s="2" t="str">
        <f t="shared" si="224"/>
        <v/>
      </c>
      <c r="H2872" t="s">
        <v>1521</v>
      </c>
      <c r="I2872">
        <v>64919</v>
      </c>
      <c r="J2872">
        <v>2070</v>
      </c>
      <c r="K2872">
        <v>2066</v>
      </c>
      <c r="L2872" t="s">
        <v>31</v>
      </c>
      <c r="M2872" t="s">
        <v>20</v>
      </c>
      <c r="N2872">
        <v>529</v>
      </c>
      <c r="O2872">
        <v>4932</v>
      </c>
      <c r="P2872">
        <v>12</v>
      </c>
      <c r="Q2872" t="s">
        <v>2889</v>
      </c>
      <c r="BI2872" s="1"/>
      <c r="BO2872" s="2"/>
    </row>
    <row r="2873" ht="15" customHeight="1">
      <c r="A2873" t="str">
        <f t="shared" si="220"/>
        <v>2019_12_2080_5</v>
      </c>
      <c r="B2873" t="str">
        <f t="shared" si="221"/>
        <v>2019_12_64978</v>
      </c>
      <c r="C2873" s="1" t="s">
        <v>2240</v>
      </c>
      <c r="D2873">
        <f t="shared" si="222"/>
        <v>2872</v>
      </c>
      <c r="E2873">
        <v>2080</v>
      </c>
      <c r="F2873">
        <f t="shared" si="223"/>
        <v>5</v>
      </c>
      <c r="G2873" s="2" t="str">
        <f t="shared" si="224"/>
        <v/>
      </c>
      <c r="H2873" t="s">
        <v>1521</v>
      </c>
      <c r="I2873">
        <v>64978</v>
      </c>
      <c r="J2873">
        <v>2066</v>
      </c>
      <c r="K2873">
        <v>2070</v>
      </c>
      <c r="L2873" t="s">
        <v>31</v>
      </c>
      <c r="M2873" t="s">
        <v>20</v>
      </c>
      <c r="N2873">
        <v>369</v>
      </c>
      <c r="O2873">
        <v>4932</v>
      </c>
      <c r="P2873">
        <v>12</v>
      </c>
      <c r="Q2873" t="s">
        <v>2890</v>
      </c>
      <c r="BI2873" s="1"/>
      <c r="BO2873" s="2"/>
    </row>
    <row r="2874" ht="15" customHeight="1">
      <c r="A2874" t="str">
        <f t="shared" si="220"/>
        <v>2019_12_2080_6</v>
      </c>
      <c r="B2874" t="str">
        <f t="shared" si="221"/>
        <v>2019_12_65029</v>
      </c>
      <c r="C2874" s="1" t="s">
        <v>2240</v>
      </c>
      <c r="D2874">
        <f t="shared" si="222"/>
        <v>2873</v>
      </c>
      <c r="E2874">
        <v>2080</v>
      </c>
      <c r="F2874">
        <f t="shared" si="223"/>
        <v>6</v>
      </c>
      <c r="G2874" s="2" t="str">
        <f t="shared" si="224"/>
        <v/>
      </c>
      <c r="H2874" t="s">
        <v>1521</v>
      </c>
      <c r="I2874">
        <v>65029</v>
      </c>
      <c r="J2874">
        <v>2070</v>
      </c>
      <c r="K2874">
        <v>2066</v>
      </c>
      <c r="L2874" t="s">
        <v>31</v>
      </c>
      <c r="M2874" t="s">
        <v>20</v>
      </c>
      <c r="N2874">
        <v>371</v>
      </c>
      <c r="O2874">
        <v>4932</v>
      </c>
      <c r="P2874">
        <v>12</v>
      </c>
      <c r="Q2874" t="s">
        <v>2891</v>
      </c>
      <c r="BI2874" s="1"/>
      <c r="BO2874" s="2"/>
    </row>
    <row r="2875" ht="15" customHeight="1">
      <c r="A2875" t="str">
        <f t="shared" si="220"/>
        <v>2019_12_2080_7</v>
      </c>
      <c r="B2875" t="str">
        <f t="shared" si="221"/>
        <v>2019_12_65670</v>
      </c>
      <c r="C2875" s="1" t="s">
        <v>2240</v>
      </c>
      <c r="D2875">
        <f t="shared" si="222"/>
        <v>2874</v>
      </c>
      <c r="E2875">
        <v>2080</v>
      </c>
      <c r="F2875">
        <f t="shared" si="223"/>
        <v>7</v>
      </c>
      <c r="G2875" s="2" t="str">
        <f t="shared" si="224"/>
        <v/>
      </c>
      <c r="H2875" t="s">
        <v>1521</v>
      </c>
      <c r="I2875">
        <v>65670</v>
      </c>
      <c r="J2875">
        <v>2066</v>
      </c>
      <c r="K2875">
        <v>2070</v>
      </c>
      <c r="L2875" t="s">
        <v>31</v>
      </c>
      <c r="M2875" t="s">
        <v>20</v>
      </c>
      <c r="N2875">
        <v>331</v>
      </c>
      <c r="O2875">
        <v>4932</v>
      </c>
      <c r="P2875">
        <v>12</v>
      </c>
      <c r="Q2875" t="s">
        <v>2892</v>
      </c>
      <c r="BI2875" s="1"/>
      <c r="BO2875" s="2"/>
    </row>
    <row r="2876" ht="15" customHeight="1">
      <c r="A2876" t="str">
        <f t="shared" si="220"/>
        <v>2019_12_2080_8</v>
      </c>
      <c r="B2876" t="str">
        <f t="shared" si="221"/>
        <v>2019_12_66096</v>
      </c>
      <c r="C2876" s="1" t="s">
        <v>2240</v>
      </c>
      <c r="D2876">
        <f t="shared" si="222"/>
        <v>2875</v>
      </c>
      <c r="E2876">
        <v>2080</v>
      </c>
      <c r="F2876">
        <f t="shared" si="223"/>
        <v>8</v>
      </c>
      <c r="G2876" s="2" t="str">
        <f t="shared" si="224"/>
        <v/>
      </c>
      <c r="H2876" t="s">
        <v>1521</v>
      </c>
      <c r="I2876">
        <v>66096</v>
      </c>
      <c r="J2876">
        <v>2070</v>
      </c>
      <c r="K2876">
        <v>2066</v>
      </c>
      <c r="L2876" t="s">
        <v>31</v>
      </c>
      <c r="M2876" t="s">
        <v>20</v>
      </c>
      <c r="N2876">
        <v>567</v>
      </c>
      <c r="O2876">
        <v>4932</v>
      </c>
      <c r="P2876">
        <v>12</v>
      </c>
      <c r="Q2876" t="s">
        <v>2893</v>
      </c>
      <c r="BI2876" s="1"/>
      <c r="BO2876" s="2"/>
    </row>
    <row r="2877" ht="15" customHeight="1">
      <c r="A2877" t="str">
        <f t="shared" si="220"/>
        <v>2019_12_2080_9</v>
      </c>
      <c r="B2877" t="str">
        <f t="shared" si="221"/>
        <v>2019_12_66141</v>
      </c>
      <c r="C2877" s="1" t="s">
        <v>2240</v>
      </c>
      <c r="D2877">
        <f t="shared" si="222"/>
        <v>2876</v>
      </c>
      <c r="E2877">
        <v>2080</v>
      </c>
      <c r="F2877">
        <f t="shared" si="223"/>
        <v>9</v>
      </c>
      <c r="G2877" s="2" t="str">
        <f t="shared" si="224"/>
        <v/>
      </c>
      <c r="H2877" t="s">
        <v>1521</v>
      </c>
      <c r="I2877">
        <v>66141</v>
      </c>
      <c r="J2877">
        <v>2066</v>
      </c>
      <c r="K2877">
        <v>2070</v>
      </c>
      <c r="L2877" t="s">
        <v>31</v>
      </c>
      <c r="M2877" t="s">
        <v>20</v>
      </c>
      <c r="N2877">
        <v>231</v>
      </c>
      <c r="O2877">
        <v>4932</v>
      </c>
      <c r="P2877">
        <v>12</v>
      </c>
      <c r="Q2877" t="s">
        <v>2894</v>
      </c>
      <c r="BI2877" s="1"/>
      <c r="BO2877" s="2"/>
    </row>
    <row r="2878" ht="15" customHeight="1">
      <c r="A2878" t="str">
        <f t="shared" si="220"/>
        <v>2019_12_2080_10</v>
      </c>
      <c r="B2878" t="str">
        <f t="shared" si="221"/>
        <v>2019_12_66622</v>
      </c>
      <c r="C2878" s="1" t="s">
        <v>2240</v>
      </c>
      <c r="D2878">
        <f t="shared" si="222"/>
        <v>2877</v>
      </c>
      <c r="E2878">
        <v>2080</v>
      </c>
      <c r="F2878">
        <f t="shared" si="223"/>
        <v>10</v>
      </c>
      <c r="G2878" s="2" t="str">
        <f t="shared" si="224"/>
        <v/>
      </c>
      <c r="H2878" t="s">
        <v>1521</v>
      </c>
      <c r="I2878">
        <v>66622</v>
      </c>
      <c r="J2878">
        <v>2070</v>
      </c>
      <c r="K2878">
        <v>2066</v>
      </c>
      <c r="L2878" t="s">
        <v>31</v>
      </c>
      <c r="M2878" t="s">
        <v>20</v>
      </c>
      <c r="N2878">
        <v>204</v>
      </c>
      <c r="O2878">
        <v>4932</v>
      </c>
      <c r="P2878">
        <v>12</v>
      </c>
      <c r="Q2878" t="s">
        <v>2895</v>
      </c>
      <c r="BI2878" s="1"/>
      <c r="BO2878" s="2"/>
    </row>
    <row r="2879" ht="15" customHeight="1">
      <c r="A2879" t="str">
        <f t="shared" si="220"/>
        <v>2019_12_2080_11</v>
      </c>
      <c r="B2879" t="str">
        <f t="shared" si="221"/>
        <v>2019_12_66683</v>
      </c>
      <c r="C2879" s="1" t="s">
        <v>2240</v>
      </c>
      <c r="D2879">
        <f t="shared" si="222"/>
        <v>2878</v>
      </c>
      <c r="E2879">
        <v>2080</v>
      </c>
      <c r="F2879">
        <f t="shared" si="223"/>
        <v>11</v>
      </c>
      <c r="G2879" s="2" t="str">
        <f t="shared" si="224"/>
        <v>x</v>
      </c>
      <c r="H2879" t="s">
        <v>1521</v>
      </c>
      <c r="I2879">
        <v>66683</v>
      </c>
      <c r="J2879">
        <v>2066</v>
      </c>
      <c r="K2879">
        <v>2070</v>
      </c>
      <c r="L2879" t="s">
        <v>20</v>
      </c>
      <c r="M2879" t="s">
        <v>20</v>
      </c>
      <c r="N2879">
        <v>135</v>
      </c>
      <c r="O2879">
        <v>4932</v>
      </c>
      <c r="P2879">
        <v>12</v>
      </c>
      <c r="Q2879" t="s">
        <v>2896</v>
      </c>
      <c r="BI2879" s="1"/>
      <c r="BO2879" s="2"/>
    </row>
    <row r="2880" ht="15" customHeight="1">
      <c r="A2880" t="str">
        <f t="shared" si="220"/>
        <v>2019_12_2109_1</v>
      </c>
      <c r="B2880" t="str">
        <f t="shared" si="221"/>
        <v>2019_12_62102</v>
      </c>
      <c r="C2880" s="1" t="s">
        <v>2240</v>
      </c>
      <c r="D2880">
        <f t="shared" si="222"/>
        <v>2879</v>
      </c>
      <c r="E2880">
        <v>2109</v>
      </c>
      <c r="F2880">
        <f t="shared" si="223"/>
        <v>1</v>
      </c>
      <c r="G2880" s="2" t="str">
        <f t="shared" si="224"/>
        <v/>
      </c>
      <c r="H2880" t="s">
        <v>1521</v>
      </c>
      <c r="I2880">
        <v>62102</v>
      </c>
      <c r="J2880">
        <v>2095</v>
      </c>
      <c r="K2880">
        <v>2099</v>
      </c>
      <c r="L2880" t="s">
        <v>19</v>
      </c>
      <c r="M2880" t="s">
        <v>40</v>
      </c>
      <c r="N2880">
        <v>237</v>
      </c>
      <c r="O2880">
        <v>4487</v>
      </c>
      <c r="P2880">
        <v>18</v>
      </c>
      <c r="Q2880" t="s">
        <v>2897</v>
      </c>
      <c r="BI2880" s="1"/>
      <c r="BO2880" s="2"/>
    </row>
    <row r="2881" ht="15" customHeight="1">
      <c r="A2881" t="str">
        <f t="shared" si="220"/>
        <v>2019_12_2109_2</v>
      </c>
      <c r="B2881" t="str">
        <f t="shared" si="221"/>
        <v>2019_12_64290</v>
      </c>
      <c r="C2881" s="1" t="s">
        <v>2240</v>
      </c>
      <c r="D2881">
        <f t="shared" si="222"/>
        <v>2880</v>
      </c>
      <c r="E2881">
        <v>2109</v>
      </c>
      <c r="F2881">
        <f t="shared" si="223"/>
        <v>2</v>
      </c>
      <c r="G2881" s="2" t="str">
        <f t="shared" si="224"/>
        <v/>
      </c>
      <c r="H2881" t="s">
        <v>1521</v>
      </c>
      <c r="I2881">
        <v>64290</v>
      </c>
      <c r="J2881">
        <v>2099</v>
      </c>
      <c r="K2881">
        <v>2095</v>
      </c>
      <c r="L2881" t="s">
        <v>31</v>
      </c>
      <c r="M2881" t="s">
        <v>40</v>
      </c>
      <c r="N2881">
        <v>160</v>
      </c>
      <c r="O2881">
        <v>4487</v>
      </c>
      <c r="P2881">
        <v>18</v>
      </c>
      <c r="Q2881" t="s">
        <v>2898</v>
      </c>
      <c r="BI2881" s="1"/>
      <c r="BO2881" s="2"/>
    </row>
    <row r="2882" ht="15" customHeight="1">
      <c r="A2882" t="str">
        <f t="shared" ref="A2882:A2945" si="225">CONCATENATE($C2882,"_",$E2882,"_",$F2882)</f>
        <v>2019_12_2109_3</v>
      </c>
      <c r="B2882" t="str">
        <f t="shared" ref="B2882:B2945" si="226">CONCATENATE($C2882,"_",$I2882)</f>
        <v>2019_12_64399</v>
      </c>
      <c r="C2882" s="1" t="s">
        <v>2240</v>
      </c>
      <c r="D2882">
        <f t="shared" ref="D2882:D2945" si="227">IF(ISNUMBER($D2881),$D2881+1,1)</f>
        <v>2881</v>
      </c>
      <c r="E2882">
        <v>2109</v>
      </c>
      <c r="F2882">
        <f t="shared" ref="F2882:F2945" si="228">IF($E2882="","",IF($E2882=$E2881,$F2881+1,1))</f>
        <v>3</v>
      </c>
      <c r="G2882" s="2" t="str">
        <f t="shared" ref="G2882:G2945" si="229">IF($E2883=$E2882,"","x")</f>
        <v/>
      </c>
      <c r="H2882" t="s">
        <v>1521</v>
      </c>
      <c r="I2882">
        <v>64399</v>
      </c>
      <c r="J2882">
        <v>2095</v>
      </c>
      <c r="K2882">
        <v>2099</v>
      </c>
      <c r="L2882" t="s">
        <v>31</v>
      </c>
      <c r="M2882" t="s">
        <v>40</v>
      </c>
      <c r="N2882">
        <v>311</v>
      </c>
      <c r="O2882">
        <v>4487</v>
      </c>
      <c r="P2882">
        <v>18</v>
      </c>
      <c r="Q2882" t="s">
        <v>2899</v>
      </c>
      <c r="BI2882" s="1"/>
      <c r="BO2882" s="2"/>
    </row>
    <row r="2883" ht="15" customHeight="1">
      <c r="A2883" t="str">
        <f t="shared" si="225"/>
        <v>2019_12_2109_4</v>
      </c>
      <c r="B2883" t="str">
        <f t="shared" si="226"/>
        <v>2019_12_64680</v>
      </c>
      <c r="C2883" s="1" t="s">
        <v>2240</v>
      </c>
      <c r="D2883">
        <f t="shared" si="227"/>
        <v>2882</v>
      </c>
      <c r="E2883">
        <v>2109</v>
      </c>
      <c r="F2883">
        <f t="shared" si="228"/>
        <v>4</v>
      </c>
      <c r="G2883" s="2" t="str">
        <f t="shared" si="229"/>
        <v/>
      </c>
      <c r="H2883" t="s">
        <v>1521</v>
      </c>
      <c r="I2883">
        <v>64680</v>
      </c>
      <c r="J2883">
        <v>2099</v>
      </c>
      <c r="K2883">
        <v>2095</v>
      </c>
      <c r="L2883" t="s">
        <v>31</v>
      </c>
      <c r="M2883" t="s">
        <v>40</v>
      </c>
      <c r="N2883">
        <v>235</v>
      </c>
      <c r="O2883">
        <v>4487</v>
      </c>
      <c r="P2883">
        <v>18</v>
      </c>
      <c r="Q2883" t="s">
        <v>2900</v>
      </c>
      <c r="BI2883" s="1"/>
      <c r="BO2883" s="2"/>
    </row>
    <row r="2884" ht="15" customHeight="1">
      <c r="A2884" t="str">
        <f t="shared" si="225"/>
        <v>2019_12_2109_5</v>
      </c>
      <c r="B2884" t="str">
        <f t="shared" si="226"/>
        <v>2019_12_64722</v>
      </c>
      <c r="C2884" s="1" t="s">
        <v>2240</v>
      </c>
      <c r="D2884">
        <f t="shared" si="227"/>
        <v>2883</v>
      </c>
      <c r="E2884">
        <v>2109</v>
      </c>
      <c r="F2884">
        <f t="shared" si="228"/>
        <v>5</v>
      </c>
      <c r="G2884" s="2" t="str">
        <f t="shared" si="229"/>
        <v/>
      </c>
      <c r="H2884" t="s">
        <v>1521</v>
      </c>
      <c r="I2884">
        <v>64722</v>
      </c>
      <c r="J2884">
        <v>2095</v>
      </c>
      <c r="K2884">
        <v>2099</v>
      </c>
      <c r="L2884" t="s">
        <v>31</v>
      </c>
      <c r="M2884" t="s">
        <v>40</v>
      </c>
      <c r="N2884">
        <v>428</v>
      </c>
      <c r="O2884">
        <v>4487</v>
      </c>
      <c r="P2884">
        <v>18</v>
      </c>
      <c r="Q2884" t="s">
        <v>2901</v>
      </c>
      <c r="BI2884" s="1"/>
      <c r="BO2884" s="2"/>
    </row>
    <row r="2885" ht="15" customHeight="1">
      <c r="A2885" t="str">
        <f t="shared" si="225"/>
        <v>2019_12_2109_6</v>
      </c>
      <c r="B2885" t="str">
        <f t="shared" si="226"/>
        <v>2019_12_65531</v>
      </c>
      <c r="C2885" s="1" t="s">
        <v>2240</v>
      </c>
      <c r="D2885">
        <f t="shared" si="227"/>
        <v>2884</v>
      </c>
      <c r="E2885">
        <v>2109</v>
      </c>
      <c r="F2885">
        <f t="shared" si="228"/>
        <v>6</v>
      </c>
      <c r="G2885" s="2" t="str">
        <f t="shared" si="229"/>
        <v/>
      </c>
      <c r="H2885" t="s">
        <v>1521</v>
      </c>
      <c r="I2885">
        <v>65531</v>
      </c>
      <c r="J2885">
        <v>2099</v>
      </c>
      <c r="K2885">
        <v>2095</v>
      </c>
      <c r="L2885" t="s">
        <v>31</v>
      </c>
      <c r="M2885" t="s">
        <v>40</v>
      </c>
      <c r="N2885">
        <v>142</v>
      </c>
      <c r="O2885">
        <v>4487</v>
      </c>
      <c r="P2885">
        <v>18</v>
      </c>
      <c r="Q2885" t="s">
        <v>2902</v>
      </c>
      <c r="BI2885" s="1"/>
      <c r="BO2885" s="2"/>
    </row>
    <row r="2886" ht="15" customHeight="1">
      <c r="A2886" t="str">
        <f t="shared" si="225"/>
        <v>2019_12_2109_7</v>
      </c>
      <c r="B2886" t="str">
        <f t="shared" si="226"/>
        <v>2019_12_65734</v>
      </c>
      <c r="C2886" s="1" t="s">
        <v>2240</v>
      </c>
      <c r="D2886">
        <f t="shared" si="227"/>
        <v>2885</v>
      </c>
      <c r="E2886">
        <v>2109</v>
      </c>
      <c r="F2886">
        <f t="shared" si="228"/>
        <v>7</v>
      </c>
      <c r="G2886" s="2" t="str">
        <f t="shared" si="229"/>
        <v/>
      </c>
      <c r="H2886" t="s">
        <v>1521</v>
      </c>
      <c r="I2886">
        <v>65734</v>
      </c>
      <c r="J2886">
        <v>2095</v>
      </c>
      <c r="K2886">
        <v>2099</v>
      </c>
      <c r="L2886" t="s">
        <v>31</v>
      </c>
      <c r="M2886" t="s">
        <v>40</v>
      </c>
      <c r="N2886">
        <v>372</v>
      </c>
      <c r="O2886">
        <v>4487</v>
      </c>
      <c r="P2886">
        <v>18</v>
      </c>
      <c r="Q2886" t="s">
        <v>2903</v>
      </c>
      <c r="BI2886" s="1"/>
      <c r="BO2886" s="2"/>
    </row>
    <row r="2887" ht="15" customHeight="1">
      <c r="A2887" t="str">
        <f t="shared" si="225"/>
        <v>2019_12_2109_8</v>
      </c>
      <c r="B2887" t="str">
        <f t="shared" si="226"/>
        <v>2019_12_65788</v>
      </c>
      <c r="C2887" s="1" t="s">
        <v>2240</v>
      </c>
      <c r="D2887">
        <f t="shared" si="227"/>
        <v>2886</v>
      </c>
      <c r="E2887">
        <v>2109</v>
      </c>
      <c r="F2887">
        <f t="shared" si="228"/>
        <v>8</v>
      </c>
      <c r="G2887" s="2" t="str">
        <f t="shared" si="229"/>
        <v/>
      </c>
      <c r="H2887" t="s">
        <v>1521</v>
      </c>
      <c r="I2887">
        <v>65788</v>
      </c>
      <c r="J2887">
        <v>2099</v>
      </c>
      <c r="K2887">
        <v>2095</v>
      </c>
      <c r="L2887" t="s">
        <v>31</v>
      </c>
      <c r="M2887" t="s">
        <v>40</v>
      </c>
      <c r="N2887">
        <v>332</v>
      </c>
      <c r="O2887">
        <v>4487</v>
      </c>
      <c r="P2887">
        <v>18</v>
      </c>
      <c r="Q2887" t="s">
        <v>2904</v>
      </c>
      <c r="BI2887" s="1"/>
      <c r="BO2887" s="2"/>
    </row>
    <row r="2888" ht="15" customHeight="1">
      <c r="A2888" t="str">
        <f t="shared" si="225"/>
        <v>2019_12_2109_9</v>
      </c>
      <c r="B2888" t="str">
        <f t="shared" si="226"/>
        <v>2019_12_65881</v>
      </c>
      <c r="C2888" s="1" t="s">
        <v>2240</v>
      </c>
      <c r="D2888">
        <f t="shared" si="227"/>
        <v>2887</v>
      </c>
      <c r="E2888">
        <v>2109</v>
      </c>
      <c r="F2888">
        <f t="shared" si="228"/>
        <v>9</v>
      </c>
      <c r="G2888" s="2" t="str">
        <f t="shared" si="229"/>
        <v/>
      </c>
      <c r="H2888" t="s">
        <v>1521</v>
      </c>
      <c r="I2888">
        <v>65881</v>
      </c>
      <c r="J2888">
        <v>2095</v>
      </c>
      <c r="K2888">
        <v>2099</v>
      </c>
      <c r="L2888" t="s">
        <v>31</v>
      </c>
      <c r="M2888" t="s">
        <v>40</v>
      </c>
      <c r="N2888">
        <v>388</v>
      </c>
      <c r="O2888">
        <v>4487</v>
      </c>
      <c r="P2888">
        <v>18</v>
      </c>
      <c r="Q2888" t="s">
        <v>2905</v>
      </c>
      <c r="BI2888" s="1"/>
      <c r="BO2888" s="2"/>
    </row>
    <row r="2889" ht="15" customHeight="1">
      <c r="A2889" t="str">
        <f t="shared" si="225"/>
        <v>2019_12_2109_10</v>
      </c>
      <c r="B2889" t="str">
        <f t="shared" si="226"/>
        <v>2019_12_65906</v>
      </c>
      <c r="C2889" s="1" t="s">
        <v>2240</v>
      </c>
      <c r="D2889">
        <f t="shared" si="227"/>
        <v>2888</v>
      </c>
      <c r="E2889">
        <v>2109</v>
      </c>
      <c r="F2889">
        <f t="shared" si="228"/>
        <v>10</v>
      </c>
      <c r="G2889" s="2" t="str">
        <f t="shared" si="229"/>
        <v/>
      </c>
      <c r="H2889" t="s">
        <v>1521</v>
      </c>
      <c r="I2889">
        <v>65906</v>
      </c>
      <c r="J2889">
        <v>2099</v>
      </c>
      <c r="K2889">
        <v>2095</v>
      </c>
      <c r="L2889" t="s">
        <v>31</v>
      </c>
      <c r="M2889" t="s">
        <v>40</v>
      </c>
      <c r="N2889">
        <v>294</v>
      </c>
      <c r="O2889">
        <v>4487</v>
      </c>
      <c r="P2889">
        <v>18</v>
      </c>
      <c r="Q2889" t="s">
        <v>2906</v>
      </c>
      <c r="BI2889" s="1"/>
      <c r="BO2889" s="2"/>
    </row>
    <row r="2890" ht="15" customHeight="1">
      <c r="A2890" t="str">
        <f t="shared" si="225"/>
        <v>2019_12_2109_11</v>
      </c>
      <c r="B2890" t="str">
        <f t="shared" si="226"/>
        <v>2019_12_66017</v>
      </c>
      <c r="C2890" s="1" t="s">
        <v>2240</v>
      </c>
      <c r="D2890">
        <f t="shared" si="227"/>
        <v>2889</v>
      </c>
      <c r="E2890">
        <v>2109</v>
      </c>
      <c r="F2890">
        <f t="shared" si="228"/>
        <v>11</v>
      </c>
      <c r="G2890" s="2" t="str">
        <f t="shared" si="229"/>
        <v/>
      </c>
      <c r="H2890" t="s">
        <v>1521</v>
      </c>
      <c r="I2890">
        <v>66017</v>
      </c>
      <c r="J2890">
        <v>2095</v>
      </c>
      <c r="K2890">
        <v>2099</v>
      </c>
      <c r="L2890" t="s">
        <v>31</v>
      </c>
      <c r="M2890" t="s">
        <v>40</v>
      </c>
      <c r="N2890">
        <v>377</v>
      </c>
      <c r="O2890">
        <v>4487</v>
      </c>
      <c r="P2890">
        <v>18</v>
      </c>
      <c r="Q2890" t="s">
        <v>2907</v>
      </c>
      <c r="BI2890" s="1"/>
      <c r="BO2890" s="2"/>
    </row>
    <row r="2891" ht="15" customHeight="1">
      <c r="A2891" t="str">
        <f t="shared" si="225"/>
        <v>2019_12_2109_12</v>
      </c>
      <c r="B2891" t="str">
        <f t="shared" si="226"/>
        <v>2019_12_66031</v>
      </c>
      <c r="C2891" s="1" t="s">
        <v>2240</v>
      </c>
      <c r="D2891">
        <f t="shared" si="227"/>
        <v>2890</v>
      </c>
      <c r="E2891">
        <v>2109</v>
      </c>
      <c r="F2891">
        <f t="shared" si="228"/>
        <v>12</v>
      </c>
      <c r="G2891" s="2" t="str">
        <f t="shared" si="229"/>
        <v/>
      </c>
      <c r="H2891" t="s">
        <v>1521</v>
      </c>
      <c r="I2891">
        <v>66031</v>
      </c>
      <c r="J2891">
        <v>2099</v>
      </c>
      <c r="K2891">
        <v>2095</v>
      </c>
      <c r="L2891" t="s">
        <v>31</v>
      </c>
      <c r="M2891" t="s">
        <v>40</v>
      </c>
      <c r="N2891">
        <v>239</v>
      </c>
      <c r="O2891">
        <v>4487</v>
      </c>
      <c r="P2891">
        <v>18</v>
      </c>
      <c r="Q2891" t="s">
        <v>2908</v>
      </c>
      <c r="BI2891" s="1"/>
      <c r="BO2891" s="2"/>
    </row>
    <row r="2892" ht="15" customHeight="1">
      <c r="A2892" t="str">
        <f t="shared" si="225"/>
        <v>2019_12_2109_13</v>
      </c>
      <c r="B2892" t="str">
        <f t="shared" si="226"/>
        <v>2019_12_66149</v>
      </c>
      <c r="C2892" s="1" t="s">
        <v>2240</v>
      </c>
      <c r="D2892">
        <f t="shared" si="227"/>
        <v>2891</v>
      </c>
      <c r="E2892">
        <v>2109</v>
      </c>
      <c r="F2892">
        <f t="shared" si="228"/>
        <v>13</v>
      </c>
      <c r="G2892" s="2" t="str">
        <f t="shared" si="229"/>
        <v/>
      </c>
      <c r="H2892" t="s">
        <v>1521</v>
      </c>
      <c r="I2892">
        <v>66149</v>
      </c>
      <c r="J2892">
        <v>2095</v>
      </c>
      <c r="K2892">
        <v>2099</v>
      </c>
      <c r="L2892" t="s">
        <v>31</v>
      </c>
      <c r="M2892" t="s">
        <v>40</v>
      </c>
      <c r="N2892">
        <v>248</v>
      </c>
      <c r="O2892">
        <v>4487</v>
      </c>
      <c r="P2892">
        <v>18</v>
      </c>
      <c r="Q2892" t="s">
        <v>2909</v>
      </c>
      <c r="BI2892" s="1"/>
      <c r="BO2892" s="2"/>
    </row>
    <row r="2893" ht="15" customHeight="1">
      <c r="A2893" t="str">
        <f t="shared" si="225"/>
        <v>2019_12_2109_14</v>
      </c>
      <c r="B2893" t="str">
        <f t="shared" si="226"/>
        <v>2019_12_66300</v>
      </c>
      <c r="C2893" s="1" t="s">
        <v>2240</v>
      </c>
      <c r="D2893">
        <f t="shared" si="227"/>
        <v>2892</v>
      </c>
      <c r="E2893">
        <v>2109</v>
      </c>
      <c r="F2893">
        <f t="shared" si="228"/>
        <v>14</v>
      </c>
      <c r="G2893" s="2" t="str">
        <f t="shared" si="229"/>
        <v/>
      </c>
      <c r="H2893" t="s">
        <v>1521</v>
      </c>
      <c r="I2893">
        <v>66300</v>
      </c>
      <c r="J2893">
        <v>2099</v>
      </c>
      <c r="K2893">
        <v>2095</v>
      </c>
      <c r="L2893" t="s">
        <v>31</v>
      </c>
      <c r="M2893" t="s">
        <v>40</v>
      </c>
      <c r="N2893">
        <v>336</v>
      </c>
      <c r="O2893">
        <v>4487</v>
      </c>
      <c r="P2893">
        <v>18</v>
      </c>
      <c r="Q2893" t="s">
        <v>2910</v>
      </c>
      <c r="BI2893" s="1"/>
      <c r="BO2893" s="2"/>
    </row>
    <row r="2894" ht="15" customHeight="1">
      <c r="A2894" t="str">
        <f t="shared" si="225"/>
        <v>2019_12_2109_15</v>
      </c>
      <c r="B2894" t="str">
        <f t="shared" si="226"/>
        <v>2019_12_66581</v>
      </c>
      <c r="C2894" s="1" t="s">
        <v>2240</v>
      </c>
      <c r="D2894">
        <f t="shared" si="227"/>
        <v>2893</v>
      </c>
      <c r="E2894">
        <v>2109</v>
      </c>
      <c r="F2894">
        <f t="shared" si="228"/>
        <v>15</v>
      </c>
      <c r="G2894" s="2" t="str">
        <f t="shared" si="229"/>
        <v/>
      </c>
      <c r="H2894" t="s">
        <v>1521</v>
      </c>
      <c r="I2894">
        <v>66581</v>
      </c>
      <c r="J2894">
        <v>2095</v>
      </c>
      <c r="K2894">
        <v>2099</v>
      </c>
      <c r="L2894" t="s">
        <v>31</v>
      </c>
      <c r="M2894" t="s">
        <v>40</v>
      </c>
      <c r="N2894">
        <v>151</v>
      </c>
      <c r="O2894">
        <v>4487</v>
      </c>
      <c r="P2894">
        <v>18</v>
      </c>
      <c r="Q2894" t="s">
        <v>2911</v>
      </c>
      <c r="BI2894" s="1"/>
      <c r="BO2894" s="2"/>
    </row>
    <row r="2895" ht="15" customHeight="1">
      <c r="A2895" t="str">
        <f t="shared" si="225"/>
        <v>2019_12_2109_16</v>
      </c>
      <c r="B2895" t="str">
        <f t="shared" si="226"/>
        <v>2019_12_66624</v>
      </c>
      <c r="C2895" s="1" t="s">
        <v>2240</v>
      </c>
      <c r="D2895">
        <f t="shared" si="227"/>
        <v>2894</v>
      </c>
      <c r="E2895">
        <v>2109</v>
      </c>
      <c r="F2895">
        <f t="shared" si="228"/>
        <v>16</v>
      </c>
      <c r="G2895" s="2" t="str">
        <f t="shared" si="229"/>
        <v/>
      </c>
      <c r="H2895" t="s">
        <v>1521</v>
      </c>
      <c r="I2895">
        <v>66624</v>
      </c>
      <c r="J2895">
        <v>2099</v>
      </c>
      <c r="K2895">
        <v>2095</v>
      </c>
      <c r="L2895" t="s">
        <v>31</v>
      </c>
      <c r="M2895" t="s">
        <v>40</v>
      </c>
      <c r="N2895">
        <v>115</v>
      </c>
      <c r="O2895">
        <v>4487</v>
      </c>
      <c r="P2895">
        <v>18</v>
      </c>
      <c r="Q2895" t="s">
        <v>2912</v>
      </c>
      <c r="BI2895" s="1"/>
      <c r="BO2895" s="2"/>
    </row>
    <row r="2896" ht="15" customHeight="1">
      <c r="A2896" t="str">
        <f t="shared" si="225"/>
        <v>2019_12_2109_17</v>
      </c>
      <c r="B2896" t="str">
        <f t="shared" si="226"/>
        <v>2019_12_66672</v>
      </c>
      <c r="C2896" s="1" t="s">
        <v>2240</v>
      </c>
      <c r="D2896">
        <f t="shared" si="227"/>
        <v>2895</v>
      </c>
      <c r="E2896">
        <v>2109</v>
      </c>
      <c r="F2896">
        <f t="shared" si="228"/>
        <v>17</v>
      </c>
      <c r="G2896" s="2" t="str">
        <f t="shared" si="229"/>
        <v>x</v>
      </c>
      <c r="H2896" t="s">
        <v>1521</v>
      </c>
      <c r="I2896">
        <v>66672</v>
      </c>
      <c r="J2896">
        <v>2095</v>
      </c>
      <c r="K2896">
        <v>2099</v>
      </c>
      <c r="L2896" t="s">
        <v>40</v>
      </c>
      <c r="M2896" t="s">
        <v>40</v>
      </c>
      <c r="N2896">
        <v>101</v>
      </c>
      <c r="O2896">
        <v>4487</v>
      </c>
      <c r="P2896">
        <v>18</v>
      </c>
      <c r="Q2896" t="s">
        <v>2913</v>
      </c>
      <c r="BI2896" s="1"/>
      <c r="BO2896" s="2"/>
    </row>
    <row r="2897" ht="15" customHeight="1">
      <c r="A2897" t="str">
        <f t="shared" si="225"/>
        <v>2019_12_2138_1</v>
      </c>
      <c r="B2897" t="str">
        <f t="shared" si="226"/>
        <v>2019_12_62854</v>
      </c>
      <c r="C2897" s="1" t="s">
        <v>2240</v>
      </c>
      <c r="D2897">
        <f t="shared" si="227"/>
        <v>2896</v>
      </c>
      <c r="E2897">
        <v>2138</v>
      </c>
      <c r="F2897">
        <f t="shared" si="228"/>
        <v>1</v>
      </c>
      <c r="G2897" s="2" t="str">
        <f t="shared" si="229"/>
        <v/>
      </c>
      <c r="H2897" t="s">
        <v>1521</v>
      </c>
      <c r="I2897">
        <v>62854</v>
      </c>
      <c r="J2897">
        <v>2124</v>
      </c>
      <c r="K2897">
        <v>2128</v>
      </c>
      <c r="L2897" t="s">
        <v>19</v>
      </c>
      <c r="M2897" t="s">
        <v>40</v>
      </c>
      <c r="N2897">
        <v>158</v>
      </c>
      <c r="O2897">
        <v>3508</v>
      </c>
      <c r="P2897">
        <v>12</v>
      </c>
      <c r="Q2897" t="s">
        <v>2914</v>
      </c>
      <c r="BI2897" s="1"/>
      <c r="BO2897" s="2"/>
    </row>
    <row r="2898" ht="15" customHeight="1">
      <c r="A2898" t="str">
        <f t="shared" si="225"/>
        <v>2019_12_2138_2</v>
      </c>
      <c r="B2898" t="str">
        <f t="shared" si="226"/>
        <v>2019_12_64479</v>
      </c>
      <c r="C2898" s="1" t="s">
        <v>2240</v>
      </c>
      <c r="D2898">
        <f t="shared" si="227"/>
        <v>2897</v>
      </c>
      <c r="E2898">
        <v>2138</v>
      </c>
      <c r="F2898">
        <f t="shared" si="228"/>
        <v>2</v>
      </c>
      <c r="G2898" s="2" t="str">
        <f t="shared" si="229"/>
        <v/>
      </c>
      <c r="H2898" t="s">
        <v>1521</v>
      </c>
      <c r="I2898">
        <v>64479</v>
      </c>
      <c r="J2898">
        <v>2128</v>
      </c>
      <c r="K2898">
        <v>2124</v>
      </c>
      <c r="L2898" t="s">
        <v>31</v>
      </c>
      <c r="M2898" t="s">
        <v>40</v>
      </c>
      <c r="N2898">
        <v>219</v>
      </c>
      <c r="O2898">
        <v>3508</v>
      </c>
      <c r="P2898">
        <v>12</v>
      </c>
      <c r="Q2898" t="s">
        <v>2915</v>
      </c>
      <c r="BI2898" s="1"/>
      <c r="BO2898" s="2"/>
    </row>
    <row r="2899" ht="15" customHeight="1">
      <c r="A2899" t="str">
        <f t="shared" si="225"/>
        <v>2019_12_2138_3</v>
      </c>
      <c r="B2899" t="str">
        <f t="shared" si="226"/>
        <v>2019_12_64569</v>
      </c>
      <c r="C2899" s="1" t="s">
        <v>2240</v>
      </c>
      <c r="D2899">
        <f t="shared" si="227"/>
        <v>2898</v>
      </c>
      <c r="E2899">
        <v>2138</v>
      </c>
      <c r="F2899">
        <f t="shared" si="228"/>
        <v>3</v>
      </c>
      <c r="G2899" s="2" t="str">
        <f t="shared" si="229"/>
        <v/>
      </c>
      <c r="H2899" t="s">
        <v>1521</v>
      </c>
      <c r="I2899">
        <v>64569</v>
      </c>
      <c r="J2899">
        <v>2124</v>
      </c>
      <c r="K2899">
        <v>2128</v>
      </c>
      <c r="L2899" t="s">
        <v>31</v>
      </c>
      <c r="M2899" t="s">
        <v>40</v>
      </c>
      <c r="N2899">
        <v>328</v>
      </c>
      <c r="O2899">
        <v>3508</v>
      </c>
      <c r="P2899">
        <v>12</v>
      </c>
      <c r="Q2899" t="s">
        <v>2916</v>
      </c>
      <c r="BI2899" s="1"/>
      <c r="BO2899" s="2"/>
    </row>
    <row r="2900" ht="15" customHeight="1">
      <c r="A2900" t="str">
        <f t="shared" si="225"/>
        <v>2019_12_2138_4</v>
      </c>
      <c r="B2900" t="str">
        <f t="shared" si="226"/>
        <v>2019_12_65392</v>
      </c>
      <c r="C2900" s="1" t="s">
        <v>2240</v>
      </c>
      <c r="D2900">
        <f t="shared" si="227"/>
        <v>2899</v>
      </c>
      <c r="E2900">
        <v>2138</v>
      </c>
      <c r="F2900">
        <f t="shared" si="228"/>
        <v>4</v>
      </c>
      <c r="G2900" s="2" t="str">
        <f t="shared" si="229"/>
        <v/>
      </c>
      <c r="H2900" t="s">
        <v>1521</v>
      </c>
      <c r="I2900">
        <v>65392</v>
      </c>
      <c r="J2900">
        <v>2128</v>
      </c>
      <c r="K2900">
        <v>2124</v>
      </c>
      <c r="L2900" t="s">
        <v>31</v>
      </c>
      <c r="M2900" t="s">
        <v>40</v>
      </c>
      <c r="N2900">
        <v>428</v>
      </c>
      <c r="O2900">
        <v>3508</v>
      </c>
      <c r="P2900">
        <v>12</v>
      </c>
      <c r="Q2900" t="s">
        <v>2917</v>
      </c>
      <c r="BI2900" s="1"/>
      <c r="BO2900" s="2"/>
    </row>
    <row r="2901" ht="15" customHeight="1">
      <c r="A2901" t="str">
        <f t="shared" si="225"/>
        <v>2019_12_2138_5</v>
      </c>
      <c r="B2901" t="str">
        <f t="shared" si="226"/>
        <v>2019_12_65665</v>
      </c>
      <c r="C2901" s="1" t="s">
        <v>2240</v>
      </c>
      <c r="D2901">
        <f t="shared" si="227"/>
        <v>2900</v>
      </c>
      <c r="E2901">
        <v>2138</v>
      </c>
      <c r="F2901">
        <f t="shared" si="228"/>
        <v>5</v>
      </c>
      <c r="G2901" s="2" t="str">
        <f t="shared" si="229"/>
        <v/>
      </c>
      <c r="H2901" t="s">
        <v>1521</v>
      </c>
      <c r="I2901">
        <v>65665</v>
      </c>
      <c r="J2901">
        <v>2124</v>
      </c>
      <c r="K2901">
        <v>2128</v>
      </c>
      <c r="L2901" t="s">
        <v>31</v>
      </c>
      <c r="M2901" t="s">
        <v>40</v>
      </c>
      <c r="N2901">
        <v>387</v>
      </c>
      <c r="O2901">
        <v>3508</v>
      </c>
      <c r="P2901">
        <v>12</v>
      </c>
      <c r="Q2901" t="s">
        <v>2918</v>
      </c>
      <c r="BI2901" s="1"/>
      <c r="BO2901" s="2"/>
    </row>
    <row r="2902" ht="15" customHeight="1">
      <c r="A2902" t="str">
        <f t="shared" si="225"/>
        <v>2019_12_2138_6</v>
      </c>
      <c r="B2902" t="str">
        <f t="shared" si="226"/>
        <v>2019_12_65716</v>
      </c>
      <c r="C2902" s="1" t="s">
        <v>2240</v>
      </c>
      <c r="D2902">
        <f t="shared" si="227"/>
        <v>2901</v>
      </c>
      <c r="E2902">
        <v>2138</v>
      </c>
      <c r="F2902">
        <f t="shared" si="228"/>
        <v>6</v>
      </c>
      <c r="G2902" s="2" t="str">
        <f t="shared" si="229"/>
        <v/>
      </c>
      <c r="H2902" t="s">
        <v>1521</v>
      </c>
      <c r="I2902">
        <v>65716</v>
      </c>
      <c r="J2902">
        <v>2128</v>
      </c>
      <c r="K2902">
        <v>2124</v>
      </c>
      <c r="L2902" t="s">
        <v>31</v>
      </c>
      <c r="M2902" t="s">
        <v>40</v>
      </c>
      <c r="N2902">
        <v>347</v>
      </c>
      <c r="O2902">
        <v>3508</v>
      </c>
      <c r="P2902">
        <v>12</v>
      </c>
      <c r="Q2902" t="s">
        <v>2919</v>
      </c>
      <c r="BI2902" s="1"/>
      <c r="BO2902" s="2"/>
    </row>
    <row r="2903" ht="15" customHeight="1">
      <c r="A2903" t="str">
        <f t="shared" si="225"/>
        <v>2019_12_2138_7</v>
      </c>
      <c r="B2903" t="str">
        <f t="shared" si="226"/>
        <v>2019_12_65971</v>
      </c>
      <c r="C2903" s="1" t="s">
        <v>2240</v>
      </c>
      <c r="D2903">
        <f t="shared" si="227"/>
        <v>2902</v>
      </c>
      <c r="E2903">
        <v>2138</v>
      </c>
      <c r="F2903">
        <f t="shared" si="228"/>
        <v>7</v>
      </c>
      <c r="G2903" s="2" t="str">
        <f t="shared" si="229"/>
        <v/>
      </c>
      <c r="H2903" t="s">
        <v>1521</v>
      </c>
      <c r="I2903">
        <v>65971</v>
      </c>
      <c r="J2903">
        <v>2124</v>
      </c>
      <c r="K2903">
        <v>2128</v>
      </c>
      <c r="L2903" t="s">
        <v>31</v>
      </c>
      <c r="M2903" t="s">
        <v>40</v>
      </c>
      <c r="N2903">
        <v>531</v>
      </c>
      <c r="O2903">
        <v>3508</v>
      </c>
      <c r="P2903">
        <v>12</v>
      </c>
      <c r="Q2903" t="s">
        <v>2920</v>
      </c>
      <c r="BI2903" s="1"/>
      <c r="BO2903" s="2"/>
    </row>
    <row r="2904" ht="15" customHeight="1">
      <c r="A2904" t="str">
        <f t="shared" si="225"/>
        <v>2019_12_2138_8</v>
      </c>
      <c r="B2904" t="str">
        <f t="shared" si="226"/>
        <v>2019_12_66030</v>
      </c>
      <c r="C2904" s="1" t="s">
        <v>2240</v>
      </c>
      <c r="D2904">
        <f t="shared" si="227"/>
        <v>2903</v>
      </c>
      <c r="E2904">
        <v>2138</v>
      </c>
      <c r="F2904">
        <f t="shared" si="228"/>
        <v>8</v>
      </c>
      <c r="G2904" s="2" t="str">
        <f t="shared" si="229"/>
        <v/>
      </c>
      <c r="H2904" t="s">
        <v>1521</v>
      </c>
      <c r="I2904">
        <v>66030</v>
      </c>
      <c r="J2904">
        <v>2128</v>
      </c>
      <c r="K2904">
        <v>2124</v>
      </c>
      <c r="L2904" t="s">
        <v>31</v>
      </c>
      <c r="M2904" t="s">
        <v>40</v>
      </c>
      <c r="N2904">
        <v>227</v>
      </c>
      <c r="O2904">
        <v>3508</v>
      </c>
      <c r="P2904">
        <v>12</v>
      </c>
      <c r="Q2904" t="s">
        <v>2921</v>
      </c>
      <c r="BI2904" s="1"/>
      <c r="BO2904" s="2"/>
    </row>
    <row r="2905" ht="15" customHeight="1">
      <c r="A2905" t="str">
        <f t="shared" si="225"/>
        <v>2019_12_2138_9</v>
      </c>
      <c r="B2905" t="str">
        <f t="shared" si="226"/>
        <v>2019_12_66882</v>
      </c>
      <c r="C2905" s="1" t="s">
        <v>2240</v>
      </c>
      <c r="D2905">
        <f t="shared" si="227"/>
        <v>2904</v>
      </c>
      <c r="E2905">
        <v>2138</v>
      </c>
      <c r="F2905">
        <f t="shared" si="228"/>
        <v>9</v>
      </c>
      <c r="G2905" s="2" t="str">
        <f t="shared" si="229"/>
        <v/>
      </c>
      <c r="H2905" t="s">
        <v>1521</v>
      </c>
      <c r="I2905">
        <v>66882</v>
      </c>
      <c r="J2905">
        <v>2124</v>
      </c>
      <c r="K2905">
        <v>2128</v>
      </c>
      <c r="L2905" t="s">
        <v>31</v>
      </c>
      <c r="M2905" t="s">
        <v>40</v>
      </c>
      <c r="N2905">
        <v>347</v>
      </c>
      <c r="O2905">
        <v>3508</v>
      </c>
      <c r="P2905">
        <v>12</v>
      </c>
      <c r="Q2905" t="s">
        <v>2922</v>
      </c>
      <c r="BI2905" s="1"/>
      <c r="BO2905" s="2"/>
    </row>
    <row r="2906" ht="15" customHeight="1">
      <c r="A2906" t="str">
        <f t="shared" si="225"/>
        <v>2019_12_2138_10</v>
      </c>
      <c r="B2906" t="str">
        <f t="shared" si="226"/>
        <v>2019_12_67239</v>
      </c>
      <c r="C2906" s="1" t="s">
        <v>2240</v>
      </c>
      <c r="D2906">
        <f t="shared" si="227"/>
        <v>2905</v>
      </c>
      <c r="E2906">
        <v>2138</v>
      </c>
      <c r="F2906">
        <f t="shared" si="228"/>
        <v>10</v>
      </c>
      <c r="G2906" s="2" t="str">
        <f t="shared" si="229"/>
        <v/>
      </c>
      <c r="H2906" t="s">
        <v>1521</v>
      </c>
      <c r="I2906">
        <v>67239</v>
      </c>
      <c r="J2906">
        <v>2128</v>
      </c>
      <c r="K2906">
        <v>2124</v>
      </c>
      <c r="L2906" t="s">
        <v>31</v>
      </c>
      <c r="M2906" t="s">
        <v>40</v>
      </c>
      <c r="N2906">
        <v>153</v>
      </c>
      <c r="O2906">
        <v>3508</v>
      </c>
      <c r="P2906">
        <v>12</v>
      </c>
      <c r="Q2906" t="s">
        <v>2923</v>
      </c>
      <c r="BI2906" s="1"/>
      <c r="BO2906" s="2"/>
    </row>
    <row r="2907" ht="15" customHeight="1">
      <c r="A2907" t="str">
        <f t="shared" si="225"/>
        <v>2019_12_2138_11</v>
      </c>
      <c r="B2907" t="str">
        <f t="shared" si="226"/>
        <v>2019_12_67862</v>
      </c>
      <c r="C2907" s="1" t="s">
        <v>2240</v>
      </c>
      <c r="D2907">
        <f t="shared" si="227"/>
        <v>2906</v>
      </c>
      <c r="E2907">
        <v>2138</v>
      </c>
      <c r="F2907">
        <f t="shared" si="228"/>
        <v>11</v>
      </c>
      <c r="G2907" s="2" t="str">
        <f t="shared" si="229"/>
        <v>x</v>
      </c>
      <c r="H2907" t="s">
        <v>1521</v>
      </c>
      <c r="I2907">
        <v>67862</v>
      </c>
      <c r="J2907">
        <v>2124</v>
      </c>
      <c r="K2907">
        <v>2128</v>
      </c>
      <c r="L2907" t="s">
        <v>40</v>
      </c>
      <c r="M2907" t="s">
        <v>40</v>
      </c>
      <c r="N2907">
        <v>362</v>
      </c>
      <c r="O2907">
        <v>3508</v>
      </c>
      <c r="P2907">
        <v>12</v>
      </c>
      <c r="Q2907" t="s">
        <v>2924</v>
      </c>
      <c r="BI2907" s="1"/>
      <c r="BO2907" s="2"/>
    </row>
    <row r="2908" ht="15" customHeight="1">
      <c r="A2908" t="str">
        <f t="shared" si="225"/>
        <v>2019_12_2167_1</v>
      </c>
      <c r="B2908" t="str">
        <f t="shared" si="226"/>
        <v>2019_12_62853</v>
      </c>
      <c r="C2908" s="1" t="s">
        <v>2240</v>
      </c>
      <c r="D2908">
        <f t="shared" si="227"/>
        <v>2907</v>
      </c>
      <c r="E2908">
        <v>2167</v>
      </c>
      <c r="F2908">
        <f t="shared" si="228"/>
        <v>1</v>
      </c>
      <c r="G2908" s="2" t="str">
        <f t="shared" si="229"/>
        <v/>
      </c>
      <c r="H2908" t="s">
        <v>1521</v>
      </c>
      <c r="I2908">
        <v>62853</v>
      </c>
      <c r="J2908">
        <v>2153</v>
      </c>
      <c r="K2908">
        <v>2157</v>
      </c>
      <c r="L2908" t="s">
        <v>19</v>
      </c>
      <c r="M2908" t="s">
        <v>20</v>
      </c>
      <c r="N2908">
        <v>321</v>
      </c>
      <c r="O2908">
        <v>7461</v>
      </c>
      <c r="P2908">
        <v>14</v>
      </c>
      <c r="Q2908" t="s">
        <v>2925</v>
      </c>
      <c r="BI2908" s="1"/>
      <c r="BO2908" s="2"/>
    </row>
    <row r="2909" ht="15" customHeight="1">
      <c r="A2909" t="str">
        <f t="shared" si="225"/>
        <v>2019_12_2167_2</v>
      </c>
      <c r="B2909" t="str">
        <f t="shared" si="226"/>
        <v>2019_12_64117</v>
      </c>
      <c r="C2909" s="1" t="s">
        <v>2240</v>
      </c>
      <c r="D2909">
        <f t="shared" si="227"/>
        <v>2908</v>
      </c>
      <c r="E2909">
        <v>2167</v>
      </c>
      <c r="F2909">
        <f t="shared" si="228"/>
        <v>2</v>
      </c>
      <c r="G2909" s="2" t="str">
        <f t="shared" si="229"/>
        <v/>
      </c>
      <c r="H2909" t="s">
        <v>1521</v>
      </c>
      <c r="I2909">
        <v>64117</v>
      </c>
      <c r="J2909">
        <v>2157</v>
      </c>
      <c r="K2909">
        <v>2153</v>
      </c>
      <c r="L2909" t="s">
        <v>31</v>
      </c>
      <c r="M2909" t="s">
        <v>20</v>
      </c>
      <c r="N2909">
        <v>509</v>
      </c>
      <c r="O2909">
        <v>7461</v>
      </c>
      <c r="P2909">
        <v>14</v>
      </c>
      <c r="Q2909" t="s">
        <v>2926</v>
      </c>
      <c r="BI2909" s="1"/>
      <c r="BO2909" s="2"/>
    </row>
    <row r="2910" ht="15" customHeight="1">
      <c r="A2910" t="str">
        <f t="shared" si="225"/>
        <v>2019_12_2167_3</v>
      </c>
      <c r="B2910" t="str">
        <f t="shared" si="226"/>
        <v>2019_12_64582</v>
      </c>
      <c r="C2910" s="1" t="s">
        <v>2240</v>
      </c>
      <c r="D2910">
        <f t="shared" si="227"/>
        <v>2909</v>
      </c>
      <c r="E2910">
        <v>2167</v>
      </c>
      <c r="F2910">
        <f t="shared" si="228"/>
        <v>3</v>
      </c>
      <c r="G2910" s="2" t="str">
        <f t="shared" si="229"/>
        <v/>
      </c>
      <c r="H2910" t="s">
        <v>1521</v>
      </c>
      <c r="I2910">
        <v>64582</v>
      </c>
      <c r="J2910">
        <v>2153</v>
      </c>
      <c r="K2910">
        <v>2157</v>
      </c>
      <c r="L2910" t="s">
        <v>31</v>
      </c>
      <c r="M2910" t="s">
        <v>20</v>
      </c>
      <c r="N2910">
        <v>672</v>
      </c>
      <c r="O2910">
        <v>7461</v>
      </c>
      <c r="P2910">
        <v>14</v>
      </c>
      <c r="Q2910" t="s">
        <v>2927</v>
      </c>
      <c r="BI2910" s="1"/>
      <c r="BO2910" s="2"/>
    </row>
    <row r="2911" ht="15" customHeight="1">
      <c r="A2911" t="str">
        <f t="shared" si="225"/>
        <v>2019_12_2167_4</v>
      </c>
      <c r="B2911" t="str">
        <f t="shared" si="226"/>
        <v>2019_12_64701</v>
      </c>
      <c r="C2911" s="1" t="s">
        <v>2240</v>
      </c>
      <c r="D2911">
        <f t="shared" si="227"/>
        <v>2910</v>
      </c>
      <c r="E2911">
        <v>2167</v>
      </c>
      <c r="F2911">
        <f t="shared" si="228"/>
        <v>4</v>
      </c>
      <c r="G2911" s="2" t="str">
        <f t="shared" si="229"/>
        <v/>
      </c>
      <c r="H2911" t="s">
        <v>1521</v>
      </c>
      <c r="I2911">
        <v>64701</v>
      </c>
      <c r="J2911">
        <v>2157</v>
      </c>
      <c r="K2911">
        <v>2153</v>
      </c>
      <c r="L2911" t="s">
        <v>31</v>
      </c>
      <c r="M2911" t="s">
        <v>20</v>
      </c>
      <c r="N2911">
        <v>994</v>
      </c>
      <c r="O2911">
        <v>7461</v>
      </c>
      <c r="P2911">
        <v>14</v>
      </c>
      <c r="Q2911" t="s">
        <v>2928</v>
      </c>
      <c r="BI2911" s="1"/>
      <c r="BO2911" s="2"/>
    </row>
    <row r="2912" ht="15" customHeight="1">
      <c r="A2912" t="str">
        <f t="shared" si="225"/>
        <v>2019_12_2167_5</v>
      </c>
      <c r="B2912" t="str">
        <f t="shared" si="226"/>
        <v>2019_12_65335</v>
      </c>
      <c r="C2912" s="1" t="s">
        <v>2240</v>
      </c>
      <c r="D2912">
        <f t="shared" si="227"/>
        <v>2911</v>
      </c>
      <c r="E2912">
        <v>2167</v>
      </c>
      <c r="F2912">
        <f t="shared" si="228"/>
        <v>5</v>
      </c>
      <c r="G2912" s="2" t="str">
        <f t="shared" si="229"/>
        <v/>
      </c>
      <c r="H2912" t="s">
        <v>1521</v>
      </c>
      <c r="I2912">
        <v>65335</v>
      </c>
      <c r="J2912">
        <v>2153</v>
      </c>
      <c r="K2912">
        <v>2157</v>
      </c>
      <c r="L2912" t="s">
        <v>31</v>
      </c>
      <c r="M2912" t="s">
        <v>20</v>
      </c>
      <c r="N2912">
        <v>857</v>
      </c>
      <c r="O2912">
        <v>7461</v>
      </c>
      <c r="P2912">
        <v>14</v>
      </c>
      <c r="Q2912" t="s">
        <v>2929</v>
      </c>
      <c r="BI2912" s="1"/>
      <c r="BO2912" s="2"/>
    </row>
    <row r="2913" ht="15" customHeight="1">
      <c r="A2913" t="str">
        <f t="shared" si="225"/>
        <v>2019_12_2167_6</v>
      </c>
      <c r="B2913" t="str">
        <f t="shared" si="226"/>
        <v>2019_12_65762</v>
      </c>
      <c r="C2913" s="1" t="s">
        <v>2240</v>
      </c>
      <c r="D2913">
        <f t="shared" si="227"/>
        <v>2912</v>
      </c>
      <c r="E2913">
        <v>2167</v>
      </c>
      <c r="F2913">
        <f t="shared" si="228"/>
        <v>6</v>
      </c>
      <c r="G2913" s="2" t="str">
        <f t="shared" si="229"/>
        <v/>
      </c>
      <c r="H2913" t="s">
        <v>1521</v>
      </c>
      <c r="I2913">
        <v>65762</v>
      </c>
      <c r="J2913">
        <v>2157</v>
      </c>
      <c r="K2913">
        <v>2153</v>
      </c>
      <c r="L2913" t="s">
        <v>31</v>
      </c>
      <c r="M2913" t="s">
        <v>20</v>
      </c>
      <c r="N2913">
        <v>926</v>
      </c>
      <c r="O2913">
        <v>7461</v>
      </c>
      <c r="P2913">
        <v>14</v>
      </c>
      <c r="Q2913" t="s">
        <v>2930</v>
      </c>
      <c r="BI2913" s="1"/>
      <c r="BO2913" s="2"/>
    </row>
    <row r="2914" ht="15" customHeight="1">
      <c r="A2914" t="str">
        <f t="shared" si="225"/>
        <v>2019_12_2167_7</v>
      </c>
      <c r="B2914" t="str">
        <f t="shared" si="226"/>
        <v>2019_12_66070</v>
      </c>
      <c r="C2914" s="1" t="s">
        <v>2240</v>
      </c>
      <c r="D2914">
        <f t="shared" si="227"/>
        <v>2913</v>
      </c>
      <c r="E2914">
        <v>2167</v>
      </c>
      <c r="F2914">
        <f t="shared" si="228"/>
        <v>7</v>
      </c>
      <c r="G2914" s="2" t="str">
        <f t="shared" si="229"/>
        <v/>
      </c>
      <c r="H2914" t="s">
        <v>1521</v>
      </c>
      <c r="I2914">
        <v>66070</v>
      </c>
      <c r="J2914">
        <v>2153</v>
      </c>
      <c r="K2914">
        <v>2157</v>
      </c>
      <c r="L2914" t="s">
        <v>31</v>
      </c>
      <c r="M2914" t="s">
        <v>20</v>
      </c>
      <c r="N2914">
        <v>876</v>
      </c>
      <c r="O2914">
        <v>7461</v>
      </c>
      <c r="P2914">
        <v>14</v>
      </c>
      <c r="Q2914" t="s">
        <v>2931</v>
      </c>
      <c r="BI2914" s="1"/>
      <c r="BO2914" s="2"/>
    </row>
    <row r="2915" ht="15" customHeight="1">
      <c r="A2915" t="str">
        <f t="shared" si="225"/>
        <v>2019_12_2167_8</v>
      </c>
      <c r="B2915" t="str">
        <f t="shared" si="226"/>
        <v>2019_12_66420</v>
      </c>
      <c r="C2915" s="1" t="s">
        <v>2240</v>
      </c>
      <c r="D2915">
        <f t="shared" si="227"/>
        <v>2914</v>
      </c>
      <c r="E2915">
        <v>2167</v>
      </c>
      <c r="F2915">
        <f t="shared" si="228"/>
        <v>8</v>
      </c>
      <c r="G2915" s="2" t="str">
        <f t="shared" si="229"/>
        <v/>
      </c>
      <c r="H2915" t="s">
        <v>1521</v>
      </c>
      <c r="I2915">
        <v>66420</v>
      </c>
      <c r="J2915">
        <v>2157</v>
      </c>
      <c r="K2915">
        <v>2153</v>
      </c>
      <c r="L2915" t="s">
        <v>31</v>
      </c>
      <c r="M2915" t="s">
        <v>20</v>
      </c>
      <c r="N2915">
        <v>377</v>
      </c>
      <c r="O2915">
        <v>7461</v>
      </c>
      <c r="P2915">
        <v>14</v>
      </c>
      <c r="Q2915" t="s">
        <v>2932</v>
      </c>
      <c r="BI2915" s="1"/>
      <c r="BO2915" s="2"/>
    </row>
    <row r="2916" ht="15" customHeight="1">
      <c r="A2916" t="str">
        <f t="shared" si="225"/>
        <v>2019_12_2167_9</v>
      </c>
      <c r="B2916" t="str">
        <f t="shared" si="226"/>
        <v>2019_12_66451</v>
      </c>
      <c r="C2916" s="1" t="s">
        <v>2240</v>
      </c>
      <c r="D2916">
        <f t="shared" si="227"/>
        <v>2915</v>
      </c>
      <c r="E2916">
        <v>2167</v>
      </c>
      <c r="F2916">
        <f t="shared" si="228"/>
        <v>9</v>
      </c>
      <c r="G2916" s="2" t="str">
        <f t="shared" si="229"/>
        <v/>
      </c>
      <c r="H2916" t="s">
        <v>1521</v>
      </c>
      <c r="I2916">
        <v>66451</v>
      </c>
      <c r="J2916">
        <v>2153</v>
      </c>
      <c r="K2916">
        <v>2157</v>
      </c>
      <c r="L2916" t="s">
        <v>31</v>
      </c>
      <c r="M2916" t="s">
        <v>20</v>
      </c>
      <c r="N2916">
        <v>373</v>
      </c>
      <c r="O2916">
        <v>7461</v>
      </c>
      <c r="P2916">
        <v>14</v>
      </c>
      <c r="Q2916" t="s">
        <v>2933</v>
      </c>
      <c r="BI2916" s="1"/>
      <c r="BO2916" s="2"/>
    </row>
    <row r="2917" ht="15" customHeight="1">
      <c r="A2917" t="str">
        <f t="shared" si="225"/>
        <v>2019_12_2167_10</v>
      </c>
      <c r="B2917" t="str">
        <f t="shared" si="226"/>
        <v>2019_12_66706</v>
      </c>
      <c r="C2917" s="1" t="s">
        <v>2240</v>
      </c>
      <c r="D2917">
        <f t="shared" si="227"/>
        <v>2916</v>
      </c>
      <c r="E2917">
        <v>2167</v>
      </c>
      <c r="F2917">
        <f t="shared" si="228"/>
        <v>10</v>
      </c>
      <c r="G2917" s="2" t="str">
        <f t="shared" si="229"/>
        <v/>
      </c>
      <c r="H2917" t="s">
        <v>1521</v>
      </c>
      <c r="I2917">
        <v>66706</v>
      </c>
      <c r="J2917">
        <v>2157</v>
      </c>
      <c r="K2917">
        <v>2153</v>
      </c>
      <c r="L2917" t="s">
        <v>31</v>
      </c>
      <c r="M2917" t="s">
        <v>20</v>
      </c>
      <c r="N2917">
        <v>383</v>
      </c>
      <c r="O2917">
        <v>7461</v>
      </c>
      <c r="P2917">
        <v>14</v>
      </c>
      <c r="Q2917" t="s">
        <v>2934</v>
      </c>
      <c r="BI2917" s="1"/>
      <c r="BO2917" s="2"/>
    </row>
    <row r="2918" ht="15" customHeight="1">
      <c r="A2918" t="str">
        <f t="shared" si="225"/>
        <v>2019_12_2167_11</v>
      </c>
      <c r="B2918" t="str">
        <f t="shared" si="226"/>
        <v>2019_12_66781</v>
      </c>
      <c r="C2918" s="1" t="s">
        <v>2240</v>
      </c>
      <c r="D2918">
        <f t="shared" si="227"/>
        <v>2917</v>
      </c>
      <c r="E2918">
        <v>2167</v>
      </c>
      <c r="F2918">
        <f t="shared" si="228"/>
        <v>11</v>
      </c>
      <c r="G2918" s="2" t="str">
        <f t="shared" si="229"/>
        <v/>
      </c>
      <c r="H2918" t="s">
        <v>1521</v>
      </c>
      <c r="I2918">
        <v>66781</v>
      </c>
      <c r="J2918">
        <v>2153</v>
      </c>
      <c r="K2918">
        <v>2157</v>
      </c>
      <c r="L2918" t="s">
        <v>31</v>
      </c>
      <c r="M2918" t="s">
        <v>20</v>
      </c>
      <c r="N2918">
        <v>380</v>
      </c>
      <c r="O2918">
        <v>7461</v>
      </c>
      <c r="P2918">
        <v>14</v>
      </c>
      <c r="Q2918" t="s">
        <v>2935</v>
      </c>
      <c r="BI2918" s="1"/>
      <c r="BO2918" s="2"/>
    </row>
    <row r="2919" ht="15" customHeight="1">
      <c r="A2919" t="str">
        <f t="shared" si="225"/>
        <v>2019_12_2167_12</v>
      </c>
      <c r="B2919" t="str">
        <f t="shared" si="226"/>
        <v>2019_12_67030</v>
      </c>
      <c r="C2919" s="1" t="s">
        <v>2240</v>
      </c>
      <c r="D2919">
        <f t="shared" si="227"/>
        <v>2918</v>
      </c>
      <c r="E2919">
        <v>2167</v>
      </c>
      <c r="F2919">
        <f t="shared" si="228"/>
        <v>12</v>
      </c>
      <c r="G2919" s="2" t="str">
        <f t="shared" si="229"/>
        <v/>
      </c>
      <c r="H2919" t="s">
        <v>1521</v>
      </c>
      <c r="I2919">
        <v>67030</v>
      </c>
      <c r="J2919">
        <v>2157</v>
      </c>
      <c r="K2919">
        <v>2153</v>
      </c>
      <c r="L2919" t="s">
        <v>31</v>
      </c>
      <c r="M2919" t="s">
        <v>20</v>
      </c>
      <c r="N2919">
        <v>516</v>
      </c>
      <c r="O2919">
        <v>7461</v>
      </c>
      <c r="P2919">
        <v>14</v>
      </c>
      <c r="Q2919" t="s">
        <v>2936</v>
      </c>
      <c r="BI2919" s="1"/>
      <c r="BO2919" s="2"/>
    </row>
    <row r="2920" ht="15" customHeight="1">
      <c r="A2920" t="str">
        <f t="shared" si="225"/>
        <v>2019_12_2167_13</v>
      </c>
      <c r="B2920" t="str">
        <f t="shared" si="226"/>
        <v>2019_12_67792</v>
      </c>
      <c r="C2920" s="1" t="s">
        <v>2240</v>
      </c>
      <c r="D2920">
        <f t="shared" si="227"/>
        <v>2919</v>
      </c>
      <c r="E2920">
        <v>2167</v>
      </c>
      <c r="F2920">
        <f t="shared" si="228"/>
        <v>13</v>
      </c>
      <c r="G2920" s="2" t="str">
        <f t="shared" si="229"/>
        <v>x</v>
      </c>
      <c r="H2920" t="s">
        <v>1521</v>
      </c>
      <c r="I2920">
        <v>67792</v>
      </c>
      <c r="J2920">
        <v>2153</v>
      </c>
      <c r="K2920">
        <v>2157</v>
      </c>
      <c r="L2920" t="s">
        <v>20</v>
      </c>
      <c r="M2920" t="s">
        <v>20</v>
      </c>
      <c r="N2920">
        <v>256</v>
      </c>
      <c r="O2920">
        <v>7461</v>
      </c>
      <c r="P2920">
        <v>14</v>
      </c>
      <c r="Q2920" t="s">
        <v>2937</v>
      </c>
      <c r="BI2920" s="1"/>
      <c r="BO2920" s="2"/>
    </row>
    <row r="2921" ht="15" customHeight="1">
      <c r="A2921" t="str">
        <f t="shared" si="225"/>
        <v>2019_12_2196_1</v>
      </c>
      <c r="B2921" t="str">
        <f t="shared" si="226"/>
        <v>2019_12_62785</v>
      </c>
      <c r="C2921" s="1" t="s">
        <v>2240</v>
      </c>
      <c r="D2921">
        <f t="shared" si="227"/>
        <v>2920</v>
      </c>
      <c r="E2921">
        <v>2196</v>
      </c>
      <c r="F2921">
        <f t="shared" si="228"/>
        <v>1</v>
      </c>
      <c r="G2921" s="2" t="str">
        <f t="shared" si="229"/>
        <v/>
      </c>
      <c r="H2921" t="s">
        <v>1521</v>
      </c>
      <c r="I2921">
        <v>62785</v>
      </c>
      <c r="J2921">
        <v>2182</v>
      </c>
      <c r="K2921">
        <v>2186</v>
      </c>
      <c r="L2921" t="s">
        <v>19</v>
      </c>
      <c r="M2921" t="s">
        <v>20</v>
      </c>
      <c r="N2921">
        <v>791</v>
      </c>
      <c r="O2921">
        <v>6273</v>
      </c>
      <c r="P2921">
        <v>10</v>
      </c>
      <c r="Q2921" t="s">
        <v>2938</v>
      </c>
      <c r="BI2921" s="1"/>
      <c r="BO2921" s="2"/>
    </row>
    <row r="2922" ht="15" customHeight="1">
      <c r="A2922" t="str">
        <f t="shared" si="225"/>
        <v>2019_12_2196_2</v>
      </c>
      <c r="B2922" t="str">
        <f t="shared" si="226"/>
        <v>2019_12_64197</v>
      </c>
      <c r="C2922" s="1" t="s">
        <v>2240</v>
      </c>
      <c r="D2922">
        <f t="shared" si="227"/>
        <v>2921</v>
      </c>
      <c r="E2922">
        <v>2196</v>
      </c>
      <c r="F2922">
        <f t="shared" si="228"/>
        <v>2</v>
      </c>
      <c r="G2922" s="2" t="str">
        <f t="shared" si="229"/>
        <v/>
      </c>
      <c r="H2922" t="s">
        <v>1521</v>
      </c>
      <c r="I2922">
        <v>64197</v>
      </c>
      <c r="J2922">
        <v>2186</v>
      </c>
      <c r="K2922">
        <v>2182</v>
      </c>
      <c r="L2922" t="s">
        <v>31</v>
      </c>
      <c r="M2922" t="s">
        <v>20</v>
      </c>
      <c r="N2922">
        <v>1236</v>
      </c>
      <c r="O2922">
        <v>6273</v>
      </c>
      <c r="P2922">
        <v>10</v>
      </c>
      <c r="Q2922" t="s">
        <v>2939</v>
      </c>
      <c r="BI2922" s="1"/>
      <c r="BO2922" s="2"/>
    </row>
    <row r="2923" ht="15" customHeight="1">
      <c r="A2923" t="str">
        <f t="shared" si="225"/>
        <v>2019_12_2196_3</v>
      </c>
      <c r="B2923" t="str">
        <f t="shared" si="226"/>
        <v>2019_12_64650</v>
      </c>
      <c r="C2923" s="1" t="s">
        <v>2240</v>
      </c>
      <c r="D2923">
        <f t="shared" si="227"/>
        <v>2922</v>
      </c>
      <c r="E2923">
        <v>2196</v>
      </c>
      <c r="F2923">
        <f t="shared" si="228"/>
        <v>3</v>
      </c>
      <c r="G2923" s="2" t="str">
        <f t="shared" si="229"/>
        <v/>
      </c>
      <c r="H2923" t="s">
        <v>1521</v>
      </c>
      <c r="I2923">
        <v>64650</v>
      </c>
      <c r="J2923">
        <v>2182</v>
      </c>
      <c r="K2923">
        <v>2186</v>
      </c>
      <c r="L2923" t="s">
        <v>31</v>
      </c>
      <c r="M2923" t="s">
        <v>20</v>
      </c>
      <c r="N2923">
        <v>715</v>
      </c>
      <c r="O2923">
        <v>6273</v>
      </c>
      <c r="P2923">
        <v>10</v>
      </c>
      <c r="Q2923" t="s">
        <v>2940</v>
      </c>
      <c r="BI2923" s="1"/>
      <c r="BO2923" s="2"/>
    </row>
    <row r="2924" ht="15" customHeight="1">
      <c r="A2924" t="str">
        <f t="shared" si="225"/>
        <v>2019_12_2196_4</v>
      </c>
      <c r="B2924" t="str">
        <f t="shared" si="226"/>
        <v>2019_12_65693</v>
      </c>
      <c r="C2924" s="1" t="s">
        <v>2240</v>
      </c>
      <c r="D2924">
        <f t="shared" si="227"/>
        <v>2923</v>
      </c>
      <c r="E2924">
        <v>2196</v>
      </c>
      <c r="F2924">
        <f t="shared" si="228"/>
        <v>4</v>
      </c>
      <c r="G2924" s="2" t="str">
        <f t="shared" si="229"/>
        <v/>
      </c>
      <c r="H2924" t="s">
        <v>1521</v>
      </c>
      <c r="I2924">
        <v>65693</v>
      </c>
      <c r="J2924">
        <v>2186</v>
      </c>
      <c r="K2924">
        <v>2182</v>
      </c>
      <c r="L2924" t="s">
        <v>31</v>
      </c>
      <c r="M2924" t="s">
        <v>20</v>
      </c>
      <c r="N2924">
        <v>689</v>
      </c>
      <c r="O2924">
        <v>6273</v>
      </c>
      <c r="P2924">
        <v>10</v>
      </c>
      <c r="Q2924" t="s">
        <v>2941</v>
      </c>
      <c r="BI2924" s="1"/>
      <c r="BO2924" s="2"/>
    </row>
    <row r="2925" ht="15" customHeight="1">
      <c r="A2925" t="str">
        <f t="shared" si="225"/>
        <v>2019_12_2196_5</v>
      </c>
      <c r="B2925" t="str">
        <f t="shared" si="226"/>
        <v>2019_12_65995</v>
      </c>
      <c r="C2925" s="1" t="s">
        <v>2240</v>
      </c>
      <c r="D2925">
        <f t="shared" si="227"/>
        <v>2924</v>
      </c>
      <c r="E2925">
        <v>2196</v>
      </c>
      <c r="F2925">
        <f t="shared" si="228"/>
        <v>5</v>
      </c>
      <c r="G2925" s="2" t="str">
        <f t="shared" si="229"/>
        <v/>
      </c>
      <c r="H2925" t="s">
        <v>1521</v>
      </c>
      <c r="I2925">
        <v>65995</v>
      </c>
      <c r="J2925">
        <v>2182</v>
      </c>
      <c r="K2925">
        <v>2186</v>
      </c>
      <c r="L2925" t="s">
        <v>31</v>
      </c>
      <c r="M2925" t="s">
        <v>20</v>
      </c>
      <c r="N2925">
        <v>601</v>
      </c>
      <c r="O2925">
        <v>6273</v>
      </c>
      <c r="P2925">
        <v>10</v>
      </c>
      <c r="Q2925" t="s">
        <v>2942</v>
      </c>
      <c r="BI2925" s="1"/>
      <c r="BO2925" s="2"/>
    </row>
    <row r="2926" ht="15" customHeight="1">
      <c r="A2926" t="str">
        <f t="shared" si="225"/>
        <v>2019_12_2196_6</v>
      </c>
      <c r="B2926" t="str">
        <f t="shared" si="226"/>
        <v>2019_12_66652</v>
      </c>
      <c r="C2926" s="1" t="s">
        <v>2240</v>
      </c>
      <c r="D2926">
        <f t="shared" si="227"/>
        <v>2925</v>
      </c>
      <c r="E2926">
        <v>2196</v>
      </c>
      <c r="F2926">
        <f t="shared" si="228"/>
        <v>6</v>
      </c>
      <c r="G2926" s="2" t="str">
        <f t="shared" si="229"/>
        <v/>
      </c>
      <c r="H2926" t="s">
        <v>1521</v>
      </c>
      <c r="I2926">
        <v>66652</v>
      </c>
      <c r="J2926">
        <v>2186</v>
      </c>
      <c r="K2926">
        <v>2182</v>
      </c>
      <c r="L2926" t="s">
        <v>31</v>
      </c>
      <c r="M2926" t="s">
        <v>20</v>
      </c>
      <c r="N2926">
        <v>676</v>
      </c>
      <c r="O2926">
        <v>6273</v>
      </c>
      <c r="P2926">
        <v>10</v>
      </c>
      <c r="Q2926" t="s">
        <v>2943</v>
      </c>
      <c r="BI2926" s="1"/>
      <c r="BO2926" s="2"/>
    </row>
    <row r="2927" ht="15" customHeight="1">
      <c r="A2927" t="str">
        <f t="shared" si="225"/>
        <v>2019_12_2196_7</v>
      </c>
      <c r="B2927" t="str">
        <f t="shared" si="226"/>
        <v>2019_12_67241</v>
      </c>
      <c r="C2927" s="1" t="s">
        <v>2240</v>
      </c>
      <c r="D2927">
        <f t="shared" si="227"/>
        <v>2926</v>
      </c>
      <c r="E2927">
        <v>2196</v>
      </c>
      <c r="F2927">
        <f t="shared" si="228"/>
        <v>7</v>
      </c>
      <c r="G2927" s="2" t="str">
        <f t="shared" si="229"/>
        <v/>
      </c>
      <c r="H2927" t="s">
        <v>1521</v>
      </c>
      <c r="I2927">
        <v>67241</v>
      </c>
      <c r="J2927">
        <v>2182</v>
      </c>
      <c r="K2927">
        <v>2186</v>
      </c>
      <c r="L2927" t="s">
        <v>31</v>
      </c>
      <c r="M2927" t="s">
        <v>20</v>
      </c>
      <c r="N2927">
        <v>528</v>
      </c>
      <c r="O2927">
        <v>6273</v>
      </c>
      <c r="P2927">
        <v>10</v>
      </c>
      <c r="Q2927" t="s">
        <v>2944</v>
      </c>
      <c r="BI2927" s="1"/>
      <c r="BO2927" s="2"/>
    </row>
    <row r="2928" ht="15" customHeight="1">
      <c r="A2928" t="str">
        <f t="shared" si="225"/>
        <v>2019_12_2196_8</v>
      </c>
      <c r="B2928" t="str">
        <f t="shared" si="226"/>
        <v>2019_12_67538</v>
      </c>
      <c r="C2928" s="1" t="s">
        <v>2240</v>
      </c>
      <c r="D2928">
        <f t="shared" si="227"/>
        <v>2927</v>
      </c>
      <c r="E2928">
        <v>2196</v>
      </c>
      <c r="F2928">
        <f t="shared" si="228"/>
        <v>8</v>
      </c>
      <c r="G2928" s="2" t="str">
        <f t="shared" si="229"/>
        <v/>
      </c>
      <c r="H2928" t="s">
        <v>1521</v>
      </c>
      <c r="I2928">
        <v>67538</v>
      </c>
      <c r="J2928">
        <v>2186</v>
      </c>
      <c r="K2928">
        <v>2182</v>
      </c>
      <c r="L2928" t="s">
        <v>31</v>
      </c>
      <c r="M2928" t="s">
        <v>20</v>
      </c>
      <c r="N2928">
        <v>634</v>
      </c>
      <c r="O2928">
        <v>6273</v>
      </c>
      <c r="P2928">
        <v>10</v>
      </c>
      <c r="Q2928" t="s">
        <v>2945</v>
      </c>
      <c r="BI2928" s="1"/>
      <c r="BO2928" s="2"/>
    </row>
    <row r="2929" ht="15" customHeight="1">
      <c r="A2929" t="str">
        <f t="shared" si="225"/>
        <v>2019_12_2196_9</v>
      </c>
      <c r="B2929" t="str">
        <f t="shared" si="226"/>
        <v>2019_12_67594</v>
      </c>
      <c r="C2929" s="1" t="s">
        <v>2240</v>
      </c>
      <c r="D2929">
        <f t="shared" si="227"/>
        <v>2928</v>
      </c>
      <c r="E2929">
        <v>2196</v>
      </c>
      <c r="F2929">
        <f t="shared" si="228"/>
        <v>9</v>
      </c>
      <c r="G2929" s="2" t="str">
        <f t="shared" si="229"/>
        <v>x</v>
      </c>
      <c r="H2929" t="s">
        <v>1521</v>
      </c>
      <c r="I2929">
        <v>67594</v>
      </c>
      <c r="J2929">
        <v>2182</v>
      </c>
      <c r="K2929">
        <v>2186</v>
      </c>
      <c r="L2929" t="s">
        <v>20</v>
      </c>
      <c r="M2929" t="s">
        <v>20</v>
      </c>
      <c r="N2929">
        <v>382</v>
      </c>
      <c r="O2929">
        <v>6273</v>
      </c>
      <c r="P2929">
        <v>10</v>
      </c>
      <c r="Q2929" t="s">
        <v>2946</v>
      </c>
      <c r="BI2929" s="1"/>
      <c r="BO2929" s="2"/>
    </row>
    <row r="2930" ht="15" customHeight="1">
      <c r="A2930" t="str">
        <f t="shared" si="225"/>
        <v>2019_12_2225_1</v>
      </c>
      <c r="B2930" t="str">
        <f t="shared" si="226"/>
        <v>2019_12_62082</v>
      </c>
      <c r="C2930" s="1" t="s">
        <v>2240</v>
      </c>
      <c r="D2930">
        <f t="shared" si="227"/>
        <v>2929</v>
      </c>
      <c r="E2930">
        <v>2225</v>
      </c>
      <c r="F2930">
        <f t="shared" si="228"/>
        <v>1</v>
      </c>
      <c r="G2930" s="2" t="str">
        <f t="shared" si="229"/>
        <v/>
      </c>
      <c r="H2930" t="s">
        <v>1521</v>
      </c>
      <c r="I2930">
        <v>62082</v>
      </c>
      <c r="J2930">
        <v>2211</v>
      </c>
      <c r="K2930">
        <v>2215</v>
      </c>
      <c r="L2930" t="s">
        <v>19</v>
      </c>
      <c r="M2930" t="s">
        <v>40</v>
      </c>
      <c r="N2930">
        <v>1093</v>
      </c>
      <c r="O2930">
        <v>3320</v>
      </c>
      <c r="P2930">
        <v>5</v>
      </c>
      <c r="Q2930" t="s">
        <v>2947</v>
      </c>
      <c r="BI2930" s="1"/>
      <c r="BO2930" s="2"/>
    </row>
    <row r="2931" ht="15" customHeight="1">
      <c r="A2931" t="str">
        <f t="shared" si="225"/>
        <v>2019_12_2225_2</v>
      </c>
      <c r="B2931" t="str">
        <f t="shared" si="226"/>
        <v>2019_12_64398</v>
      </c>
      <c r="C2931" s="1" t="s">
        <v>2240</v>
      </c>
      <c r="D2931">
        <f t="shared" si="227"/>
        <v>2930</v>
      </c>
      <c r="E2931">
        <v>2225</v>
      </c>
      <c r="F2931">
        <f t="shared" si="228"/>
        <v>2</v>
      </c>
      <c r="G2931" s="2" t="str">
        <f t="shared" si="229"/>
        <v/>
      </c>
      <c r="H2931" t="s">
        <v>1521</v>
      </c>
      <c r="I2931">
        <v>64398</v>
      </c>
      <c r="J2931">
        <v>2215</v>
      </c>
      <c r="K2931">
        <v>2211</v>
      </c>
      <c r="L2931" t="s">
        <v>31</v>
      </c>
      <c r="M2931" t="s">
        <v>40</v>
      </c>
      <c r="N2931">
        <v>749</v>
      </c>
      <c r="O2931">
        <v>3320</v>
      </c>
      <c r="P2931">
        <v>5</v>
      </c>
      <c r="Q2931" t="s">
        <v>2948</v>
      </c>
      <c r="BI2931" s="1"/>
      <c r="BO2931" s="2"/>
    </row>
    <row r="2932" ht="15" customHeight="1">
      <c r="A2932" t="str">
        <f t="shared" si="225"/>
        <v>2019_12_2225_3</v>
      </c>
      <c r="B2932" t="str">
        <f t="shared" si="226"/>
        <v>2019_12_64653</v>
      </c>
      <c r="C2932" s="1" t="s">
        <v>2240</v>
      </c>
      <c r="D2932">
        <f t="shared" si="227"/>
        <v>2931</v>
      </c>
      <c r="E2932">
        <v>2225</v>
      </c>
      <c r="F2932">
        <f t="shared" si="228"/>
        <v>3</v>
      </c>
      <c r="G2932" s="2" t="str">
        <f t="shared" si="229"/>
        <v/>
      </c>
      <c r="H2932" t="s">
        <v>1521</v>
      </c>
      <c r="I2932">
        <v>64653</v>
      </c>
      <c r="J2932">
        <v>2211</v>
      </c>
      <c r="K2932">
        <v>2215</v>
      </c>
      <c r="L2932" t="s">
        <v>31</v>
      </c>
      <c r="M2932" t="s">
        <v>40</v>
      </c>
      <c r="N2932">
        <v>992</v>
      </c>
      <c r="O2932">
        <v>3320</v>
      </c>
      <c r="P2932">
        <v>5</v>
      </c>
      <c r="Q2932" t="s">
        <v>2949</v>
      </c>
      <c r="BI2932" s="1"/>
      <c r="BO2932" s="2"/>
    </row>
    <row r="2933" ht="15" customHeight="1">
      <c r="A2933" t="str">
        <f t="shared" si="225"/>
        <v>2019_12_2225_4</v>
      </c>
      <c r="B2933" t="str">
        <f t="shared" si="226"/>
        <v>2019_12_65823</v>
      </c>
      <c r="C2933" s="1" t="s">
        <v>2240</v>
      </c>
      <c r="D2933">
        <f t="shared" si="227"/>
        <v>2932</v>
      </c>
      <c r="E2933">
        <v>2225</v>
      </c>
      <c r="F2933">
        <f t="shared" si="228"/>
        <v>4</v>
      </c>
      <c r="G2933" s="2" t="str">
        <f t="shared" si="229"/>
        <v>x</v>
      </c>
      <c r="H2933" t="s">
        <v>1521</v>
      </c>
      <c r="I2933">
        <v>65823</v>
      </c>
      <c r="J2933">
        <v>2215</v>
      </c>
      <c r="K2933">
        <v>2211</v>
      </c>
      <c r="L2933" t="s">
        <v>40</v>
      </c>
      <c r="M2933" t="s">
        <v>40</v>
      </c>
      <c r="N2933">
        <v>465</v>
      </c>
      <c r="O2933">
        <v>3320</v>
      </c>
      <c r="P2933">
        <v>5</v>
      </c>
      <c r="Q2933" t="s">
        <v>2950</v>
      </c>
      <c r="BI2933" s="1"/>
      <c r="BO2933" s="2"/>
    </row>
    <row r="2934" ht="15" customHeight="1">
      <c r="A2934" t="str">
        <f t="shared" si="225"/>
        <v>2019_12_2254_1</v>
      </c>
      <c r="B2934" t="str">
        <f t="shared" si="226"/>
        <v>2019_12_63000</v>
      </c>
      <c r="C2934" s="1" t="s">
        <v>2240</v>
      </c>
      <c r="D2934">
        <f t="shared" si="227"/>
        <v>2933</v>
      </c>
      <c r="E2934">
        <v>2254</v>
      </c>
      <c r="F2934">
        <f t="shared" si="228"/>
        <v>1</v>
      </c>
      <c r="G2934" s="2" t="str">
        <f t="shared" si="229"/>
        <v/>
      </c>
      <c r="H2934" t="s">
        <v>1521</v>
      </c>
      <c r="I2934">
        <v>63000</v>
      </c>
      <c r="J2934">
        <v>2240</v>
      </c>
      <c r="K2934">
        <v>2244</v>
      </c>
      <c r="L2934" t="s">
        <v>19</v>
      </c>
      <c r="M2934" t="s">
        <v>40</v>
      </c>
      <c r="N2934">
        <v>492</v>
      </c>
      <c r="O2934">
        <v>6877</v>
      </c>
      <c r="P2934">
        <v>14</v>
      </c>
      <c r="Q2934" t="s">
        <v>2951</v>
      </c>
      <c r="BI2934" s="1"/>
      <c r="BO2934" s="2"/>
    </row>
    <row r="2935" ht="15" customHeight="1">
      <c r="A2935" t="str">
        <f t="shared" si="225"/>
        <v>2019_12_2254_2</v>
      </c>
      <c r="B2935" t="str">
        <f t="shared" si="226"/>
        <v>2019_12_64133</v>
      </c>
      <c r="C2935" s="1" t="s">
        <v>2240</v>
      </c>
      <c r="D2935">
        <f t="shared" si="227"/>
        <v>2934</v>
      </c>
      <c r="E2935">
        <v>2254</v>
      </c>
      <c r="F2935">
        <f t="shared" si="228"/>
        <v>2</v>
      </c>
      <c r="G2935" s="2" t="str">
        <f t="shared" si="229"/>
        <v/>
      </c>
      <c r="H2935" t="s">
        <v>1521</v>
      </c>
      <c r="I2935">
        <v>64133</v>
      </c>
      <c r="J2935">
        <v>2244</v>
      </c>
      <c r="K2935">
        <v>2240</v>
      </c>
      <c r="L2935" t="s">
        <v>31</v>
      </c>
      <c r="M2935" t="s">
        <v>40</v>
      </c>
      <c r="N2935">
        <v>396</v>
      </c>
      <c r="O2935">
        <v>6877</v>
      </c>
      <c r="P2935">
        <v>14</v>
      </c>
      <c r="Q2935" t="s">
        <v>2952</v>
      </c>
      <c r="BI2935" s="1"/>
      <c r="BO2935" s="2"/>
    </row>
    <row r="2936" ht="15" customHeight="1">
      <c r="A2936" t="str">
        <f t="shared" si="225"/>
        <v>2019_12_2254_3</v>
      </c>
      <c r="B2936" t="str">
        <f t="shared" si="226"/>
        <v>2019_12_64694</v>
      </c>
      <c r="C2936" s="1" t="s">
        <v>2240</v>
      </c>
      <c r="D2936">
        <f t="shared" si="227"/>
        <v>2935</v>
      </c>
      <c r="E2936">
        <v>2254</v>
      </c>
      <c r="F2936">
        <f t="shared" si="228"/>
        <v>3</v>
      </c>
      <c r="G2936" s="2" t="str">
        <f t="shared" si="229"/>
        <v/>
      </c>
      <c r="H2936" t="s">
        <v>1521</v>
      </c>
      <c r="I2936">
        <v>64694</v>
      </c>
      <c r="J2936">
        <v>2240</v>
      </c>
      <c r="K2936">
        <v>2244</v>
      </c>
      <c r="L2936" t="s">
        <v>31</v>
      </c>
      <c r="M2936" t="s">
        <v>40</v>
      </c>
      <c r="N2936">
        <v>787</v>
      </c>
      <c r="O2936">
        <v>6877</v>
      </c>
      <c r="P2936">
        <v>14</v>
      </c>
      <c r="Q2936" t="s">
        <v>2953</v>
      </c>
      <c r="BI2936" s="1"/>
      <c r="BO2936" s="2"/>
    </row>
    <row r="2937" ht="15" customHeight="1">
      <c r="A2937" t="str">
        <f t="shared" si="225"/>
        <v>2019_12_2254_4</v>
      </c>
      <c r="B2937" t="str">
        <f t="shared" si="226"/>
        <v>2019_12_65034</v>
      </c>
      <c r="C2937" s="1" t="s">
        <v>2240</v>
      </c>
      <c r="D2937">
        <f t="shared" si="227"/>
        <v>2936</v>
      </c>
      <c r="E2937">
        <v>2254</v>
      </c>
      <c r="F2937">
        <f t="shared" si="228"/>
        <v>4</v>
      </c>
      <c r="G2937" s="2" t="str">
        <f t="shared" si="229"/>
        <v/>
      </c>
      <c r="H2937" t="s">
        <v>1521</v>
      </c>
      <c r="I2937">
        <v>65034</v>
      </c>
      <c r="J2937">
        <v>2244</v>
      </c>
      <c r="K2937">
        <v>2240</v>
      </c>
      <c r="L2937" t="s">
        <v>31</v>
      </c>
      <c r="M2937" t="s">
        <v>40</v>
      </c>
      <c r="N2937">
        <v>1118</v>
      </c>
      <c r="O2937">
        <v>6877</v>
      </c>
      <c r="P2937">
        <v>14</v>
      </c>
      <c r="Q2937" t="s">
        <v>2954</v>
      </c>
      <c r="BI2937" s="1"/>
      <c r="BO2937" s="2"/>
    </row>
    <row r="2938" ht="15" customHeight="1">
      <c r="A2938" t="str">
        <f t="shared" si="225"/>
        <v>2019_12_2254_5</v>
      </c>
      <c r="B2938" t="str">
        <f t="shared" si="226"/>
        <v>2019_12_66000</v>
      </c>
      <c r="C2938" s="1" t="s">
        <v>2240</v>
      </c>
      <c r="D2938">
        <f t="shared" si="227"/>
        <v>2937</v>
      </c>
      <c r="E2938">
        <v>2254</v>
      </c>
      <c r="F2938">
        <f t="shared" si="228"/>
        <v>5</v>
      </c>
      <c r="G2938" s="2" t="str">
        <f t="shared" si="229"/>
        <v/>
      </c>
      <c r="H2938" t="s">
        <v>1521</v>
      </c>
      <c r="I2938">
        <v>66000</v>
      </c>
      <c r="J2938">
        <v>2240</v>
      </c>
      <c r="K2938">
        <v>2244</v>
      </c>
      <c r="L2938" t="s">
        <v>31</v>
      </c>
      <c r="M2938" t="s">
        <v>40</v>
      </c>
      <c r="N2938">
        <v>917</v>
      </c>
      <c r="O2938">
        <v>6877</v>
      </c>
      <c r="P2938">
        <v>14</v>
      </c>
      <c r="Q2938" t="s">
        <v>2955</v>
      </c>
      <c r="BI2938" s="1"/>
      <c r="BO2938" s="2"/>
    </row>
    <row r="2939" ht="15" customHeight="1">
      <c r="A2939" t="str">
        <f t="shared" si="225"/>
        <v>2019_12_2254_6</v>
      </c>
      <c r="B2939" t="str">
        <f t="shared" si="226"/>
        <v>2019_12_66761</v>
      </c>
      <c r="C2939" s="1" t="s">
        <v>2240</v>
      </c>
      <c r="D2939">
        <f t="shared" si="227"/>
        <v>2938</v>
      </c>
      <c r="E2939">
        <v>2254</v>
      </c>
      <c r="F2939">
        <f t="shared" si="228"/>
        <v>6</v>
      </c>
      <c r="G2939" s="2" t="str">
        <f t="shared" si="229"/>
        <v/>
      </c>
      <c r="H2939" t="s">
        <v>1521</v>
      </c>
      <c r="I2939">
        <v>66761</v>
      </c>
      <c r="J2939">
        <v>2244</v>
      </c>
      <c r="K2939">
        <v>2240</v>
      </c>
      <c r="L2939" t="s">
        <v>31</v>
      </c>
      <c r="M2939" t="s">
        <v>40</v>
      </c>
      <c r="N2939">
        <v>898</v>
      </c>
      <c r="O2939">
        <v>6877</v>
      </c>
      <c r="P2939">
        <v>14</v>
      </c>
      <c r="Q2939" t="s">
        <v>2956</v>
      </c>
      <c r="BI2939" s="1"/>
      <c r="BO2939" s="2"/>
    </row>
    <row r="2940" ht="15" customHeight="1">
      <c r="A2940" t="str">
        <f t="shared" si="225"/>
        <v>2019_12_2254_7</v>
      </c>
      <c r="B2940" t="str">
        <f t="shared" si="226"/>
        <v>2019_12_66928</v>
      </c>
      <c r="C2940" s="1" t="s">
        <v>2240</v>
      </c>
      <c r="D2940">
        <f t="shared" si="227"/>
        <v>2939</v>
      </c>
      <c r="E2940">
        <v>2254</v>
      </c>
      <c r="F2940">
        <f t="shared" si="228"/>
        <v>7</v>
      </c>
      <c r="G2940" s="2" t="str">
        <f t="shared" si="229"/>
        <v>x</v>
      </c>
      <c r="H2940" t="s">
        <v>1521</v>
      </c>
      <c r="I2940">
        <v>66928</v>
      </c>
      <c r="J2940">
        <v>2240</v>
      </c>
      <c r="K2940">
        <v>2244</v>
      </c>
      <c r="L2940" t="s">
        <v>40</v>
      </c>
      <c r="M2940" t="s">
        <v>40</v>
      </c>
      <c r="N2940">
        <v>703</v>
      </c>
      <c r="O2940">
        <v>6877</v>
      </c>
      <c r="P2940">
        <v>14</v>
      </c>
      <c r="Q2940" t="s">
        <v>2957</v>
      </c>
      <c r="BI2940" s="1"/>
      <c r="BO2940" s="2"/>
    </row>
    <row r="2941" ht="15" customHeight="1">
      <c r="A2941" t="str">
        <f t="shared" si="225"/>
        <v>2019_12_2283_1</v>
      </c>
      <c r="B2941" t="str">
        <f t="shared" si="226"/>
        <v>2019_12_63032</v>
      </c>
      <c r="C2941" s="1" t="s">
        <v>2240</v>
      </c>
      <c r="D2941">
        <f t="shared" si="227"/>
        <v>2940</v>
      </c>
      <c r="E2941">
        <v>2283</v>
      </c>
      <c r="F2941">
        <f t="shared" si="228"/>
        <v>1</v>
      </c>
      <c r="G2941" s="2" t="str">
        <f t="shared" si="229"/>
        <v/>
      </c>
      <c r="H2941" t="s">
        <v>1521</v>
      </c>
      <c r="I2941">
        <v>63032</v>
      </c>
      <c r="J2941">
        <v>2269</v>
      </c>
      <c r="K2941">
        <v>2273</v>
      </c>
      <c r="L2941" t="s">
        <v>19</v>
      </c>
      <c r="M2941" t="s">
        <v>20</v>
      </c>
      <c r="N2941">
        <v>286</v>
      </c>
      <c r="O2941">
        <v>1630</v>
      </c>
      <c r="P2941">
        <v>9</v>
      </c>
      <c r="Q2941" t="s">
        <v>2958</v>
      </c>
      <c r="BI2941" s="1"/>
      <c r="BO2941" s="2"/>
    </row>
    <row r="2942" ht="15" customHeight="1">
      <c r="A2942" t="str">
        <f t="shared" si="225"/>
        <v>2019_12_2283_2</v>
      </c>
      <c r="B2942" t="str">
        <f t="shared" si="226"/>
        <v>2019_12_64489</v>
      </c>
      <c r="C2942" s="1" t="s">
        <v>2240</v>
      </c>
      <c r="D2942">
        <f t="shared" si="227"/>
        <v>2941</v>
      </c>
      <c r="E2942">
        <v>2283</v>
      </c>
      <c r="F2942">
        <f t="shared" si="228"/>
        <v>2</v>
      </c>
      <c r="G2942" s="2" t="str">
        <f t="shared" si="229"/>
        <v/>
      </c>
      <c r="H2942" t="s">
        <v>1521</v>
      </c>
      <c r="I2942">
        <v>64489</v>
      </c>
      <c r="J2942">
        <v>2273</v>
      </c>
      <c r="K2942">
        <v>2269</v>
      </c>
      <c r="L2942" t="s">
        <v>31</v>
      </c>
      <c r="M2942" t="s">
        <v>20</v>
      </c>
      <c r="N2942">
        <v>270</v>
      </c>
      <c r="O2942">
        <v>1630</v>
      </c>
      <c r="P2942">
        <v>9</v>
      </c>
      <c r="Q2942" t="s">
        <v>2959</v>
      </c>
      <c r="BI2942" s="1"/>
      <c r="BO2942" s="2"/>
    </row>
    <row r="2943" ht="15" customHeight="1">
      <c r="A2943" t="str">
        <f t="shared" si="225"/>
        <v>2019_12_2283_3</v>
      </c>
      <c r="B2943" t="str">
        <f t="shared" si="226"/>
        <v>2019_12_66304</v>
      </c>
      <c r="C2943" s="1" t="s">
        <v>2240</v>
      </c>
      <c r="D2943">
        <f t="shared" si="227"/>
        <v>2942</v>
      </c>
      <c r="E2943">
        <v>2283</v>
      </c>
      <c r="F2943">
        <f t="shared" si="228"/>
        <v>3</v>
      </c>
      <c r="G2943" s="2" t="str">
        <f t="shared" si="229"/>
        <v/>
      </c>
      <c r="H2943" t="s">
        <v>1521</v>
      </c>
      <c r="I2943">
        <v>66304</v>
      </c>
      <c r="J2943">
        <v>2269</v>
      </c>
      <c r="K2943">
        <v>2273</v>
      </c>
      <c r="L2943" t="s">
        <v>31</v>
      </c>
      <c r="M2943" t="s">
        <v>20</v>
      </c>
      <c r="N2943">
        <v>275</v>
      </c>
      <c r="O2943">
        <v>1630</v>
      </c>
      <c r="P2943">
        <v>9</v>
      </c>
      <c r="Q2943" t="s">
        <v>2960</v>
      </c>
      <c r="BI2943" s="1"/>
      <c r="BO2943" s="2"/>
    </row>
    <row r="2944" ht="15" customHeight="1">
      <c r="A2944" t="str">
        <f t="shared" si="225"/>
        <v>2019_12_2283_4</v>
      </c>
      <c r="B2944" t="str">
        <f t="shared" si="226"/>
        <v>2019_12_66659</v>
      </c>
      <c r="C2944" s="1" t="s">
        <v>2240</v>
      </c>
      <c r="D2944">
        <f t="shared" si="227"/>
        <v>2943</v>
      </c>
      <c r="E2944">
        <v>2283</v>
      </c>
      <c r="F2944">
        <f t="shared" si="228"/>
        <v>4</v>
      </c>
      <c r="G2944" s="2" t="str">
        <f t="shared" si="229"/>
        <v/>
      </c>
      <c r="H2944" t="s">
        <v>1521</v>
      </c>
      <c r="I2944">
        <v>66659</v>
      </c>
      <c r="J2944">
        <v>2273</v>
      </c>
      <c r="K2944">
        <v>2269</v>
      </c>
      <c r="L2944" t="s">
        <v>31</v>
      </c>
      <c r="M2944" t="s">
        <v>20</v>
      </c>
      <c r="N2944">
        <v>177</v>
      </c>
      <c r="O2944">
        <v>1630</v>
      </c>
      <c r="P2944">
        <v>9</v>
      </c>
      <c r="Q2944" t="s">
        <v>2961</v>
      </c>
      <c r="BI2944" s="1"/>
      <c r="BO2944" s="2"/>
    </row>
    <row r="2945" ht="15" customHeight="1">
      <c r="A2945" t="str">
        <f t="shared" si="225"/>
        <v>2019_12_2283_5</v>
      </c>
      <c r="B2945" t="str">
        <f t="shared" si="226"/>
        <v>2019_12_66673</v>
      </c>
      <c r="C2945" s="1" t="s">
        <v>2240</v>
      </c>
      <c r="D2945">
        <f t="shared" si="227"/>
        <v>2944</v>
      </c>
      <c r="E2945">
        <v>2283</v>
      </c>
      <c r="F2945">
        <f t="shared" si="228"/>
        <v>5</v>
      </c>
      <c r="G2945" s="2" t="str">
        <f t="shared" si="229"/>
        <v/>
      </c>
      <c r="H2945" t="s">
        <v>1521</v>
      </c>
      <c r="I2945">
        <v>66673</v>
      </c>
      <c r="J2945">
        <v>2269</v>
      </c>
      <c r="K2945">
        <v>2273</v>
      </c>
      <c r="L2945" t="s">
        <v>31</v>
      </c>
      <c r="M2945" t="s">
        <v>20</v>
      </c>
      <c r="N2945">
        <v>316</v>
      </c>
      <c r="O2945">
        <v>1630</v>
      </c>
      <c r="P2945">
        <v>9</v>
      </c>
      <c r="Q2945" t="s">
        <v>2962</v>
      </c>
      <c r="BI2945" s="1"/>
      <c r="BO2945" s="2"/>
    </row>
    <row r="2946" ht="15" customHeight="1">
      <c r="A2946" t="str">
        <f t="shared" ref="A2946:A3009" si="230">CONCATENATE($C2946,"_",$E2946,"_",$F2946)</f>
        <v>2019_12_2283_6</v>
      </c>
      <c r="B2946" t="str">
        <f t="shared" ref="B2946:B3009" si="231">CONCATENATE($C2946,"_",$I2946)</f>
        <v>2019_12_66815</v>
      </c>
      <c r="C2946" s="1" t="s">
        <v>2240</v>
      </c>
      <c r="D2946">
        <f t="shared" ref="D2946:D3009" si="232">IF(ISNUMBER($D2945),$D2945+1,1)</f>
        <v>2945</v>
      </c>
      <c r="E2946">
        <v>2283</v>
      </c>
      <c r="F2946">
        <f t="shared" ref="F2946:F3009" si="233">IF($E2946="","",IF($E2946=$E2945,$F2945+1,1))</f>
        <v>6</v>
      </c>
      <c r="G2946" s="2" t="str">
        <f t="shared" ref="G2946:G3009" si="234">IF($E2947=$E2946,"","x")</f>
        <v>x</v>
      </c>
      <c r="H2946" t="s">
        <v>1521</v>
      </c>
      <c r="I2946">
        <v>66815</v>
      </c>
      <c r="J2946">
        <v>2273</v>
      </c>
      <c r="K2946">
        <v>2269</v>
      </c>
      <c r="L2946" t="s">
        <v>20</v>
      </c>
      <c r="M2946" t="s">
        <v>20</v>
      </c>
      <c r="N2946">
        <v>66</v>
      </c>
      <c r="O2946">
        <v>1630</v>
      </c>
      <c r="P2946">
        <v>9</v>
      </c>
      <c r="Q2946" t="s">
        <v>2963</v>
      </c>
      <c r="BI2946" s="1"/>
      <c r="BO2946" s="2"/>
    </row>
    <row r="2947" ht="15" customHeight="1">
      <c r="A2947" t="str">
        <f t="shared" si="230"/>
        <v>2019_12_2312_1</v>
      </c>
      <c r="B2947" t="str">
        <f t="shared" si="231"/>
        <v>2019_12_62858</v>
      </c>
      <c r="C2947" s="1" t="s">
        <v>2240</v>
      </c>
      <c r="D2947">
        <f t="shared" si="232"/>
        <v>2946</v>
      </c>
      <c r="E2947">
        <v>2312</v>
      </c>
      <c r="F2947">
        <f t="shared" si="233"/>
        <v>1</v>
      </c>
      <c r="G2947" s="2" t="str">
        <f t="shared" si="234"/>
        <v/>
      </c>
      <c r="H2947" t="s">
        <v>1521</v>
      </c>
      <c r="I2947">
        <v>62858</v>
      </c>
      <c r="J2947">
        <v>2298</v>
      </c>
      <c r="K2947">
        <v>2302</v>
      </c>
      <c r="L2947" t="s">
        <v>19</v>
      </c>
      <c r="M2947" t="s">
        <v>20</v>
      </c>
      <c r="N2947">
        <v>423</v>
      </c>
      <c r="O2947">
        <v>3010</v>
      </c>
      <c r="P2947">
        <v>12</v>
      </c>
      <c r="Q2947" t="s">
        <v>2964</v>
      </c>
      <c r="BI2947" s="1"/>
      <c r="BO2947" s="2"/>
    </row>
    <row r="2948" ht="15" customHeight="1">
      <c r="A2948" t="str">
        <f t="shared" si="230"/>
        <v>2019_12_2312_2</v>
      </c>
      <c r="B2948" t="str">
        <f t="shared" si="231"/>
        <v>2019_12_64296</v>
      </c>
      <c r="C2948" s="1" t="s">
        <v>2240</v>
      </c>
      <c r="D2948">
        <f t="shared" si="232"/>
        <v>2947</v>
      </c>
      <c r="E2948">
        <v>2312</v>
      </c>
      <c r="F2948">
        <f t="shared" si="233"/>
        <v>2</v>
      </c>
      <c r="G2948" s="2" t="str">
        <f t="shared" si="234"/>
        <v/>
      </c>
      <c r="H2948" t="s">
        <v>1521</v>
      </c>
      <c r="I2948">
        <v>64296</v>
      </c>
      <c r="J2948">
        <v>2302</v>
      </c>
      <c r="K2948">
        <v>2298</v>
      </c>
      <c r="L2948" t="s">
        <v>31</v>
      </c>
      <c r="M2948" t="s">
        <v>20</v>
      </c>
      <c r="N2948">
        <v>648</v>
      </c>
      <c r="O2948">
        <v>3010</v>
      </c>
      <c r="P2948">
        <v>12</v>
      </c>
      <c r="Q2948" t="s">
        <v>2965</v>
      </c>
      <c r="BI2948" s="1"/>
      <c r="BO2948" s="2"/>
    </row>
    <row r="2949" ht="15" customHeight="1">
      <c r="A2949" t="str">
        <f t="shared" si="230"/>
        <v>2019_12_2312_3</v>
      </c>
      <c r="B2949" t="str">
        <f t="shared" si="231"/>
        <v>2019_12_64499</v>
      </c>
      <c r="C2949" s="1" t="s">
        <v>2240</v>
      </c>
      <c r="D2949">
        <f t="shared" si="232"/>
        <v>2948</v>
      </c>
      <c r="E2949">
        <v>2312</v>
      </c>
      <c r="F2949">
        <f t="shared" si="233"/>
        <v>3</v>
      </c>
      <c r="G2949" s="2" t="str">
        <f t="shared" si="234"/>
        <v/>
      </c>
      <c r="H2949" t="s">
        <v>1521</v>
      </c>
      <c r="I2949">
        <v>64499</v>
      </c>
      <c r="J2949">
        <v>2298</v>
      </c>
      <c r="K2949">
        <v>2302</v>
      </c>
      <c r="L2949" t="s">
        <v>31</v>
      </c>
      <c r="M2949" t="s">
        <v>20</v>
      </c>
      <c r="N2949">
        <v>418</v>
      </c>
      <c r="O2949">
        <v>3010</v>
      </c>
      <c r="P2949">
        <v>12</v>
      </c>
      <c r="Q2949" t="s">
        <v>2966</v>
      </c>
      <c r="BI2949" s="1"/>
      <c r="BO2949" s="2"/>
    </row>
    <row r="2950" ht="15" customHeight="1">
      <c r="A2950" t="str">
        <f t="shared" si="230"/>
        <v>2019_12_2312_4</v>
      </c>
      <c r="B2950" t="str">
        <f t="shared" si="231"/>
        <v>2019_12_65342</v>
      </c>
      <c r="C2950" s="1" t="s">
        <v>2240</v>
      </c>
      <c r="D2950">
        <f t="shared" si="232"/>
        <v>2949</v>
      </c>
      <c r="E2950">
        <v>2312</v>
      </c>
      <c r="F2950">
        <f t="shared" si="233"/>
        <v>4</v>
      </c>
      <c r="G2950" s="2" t="str">
        <f t="shared" si="234"/>
        <v/>
      </c>
      <c r="H2950" t="s">
        <v>1521</v>
      </c>
      <c r="I2950">
        <v>65342</v>
      </c>
      <c r="J2950">
        <v>2302</v>
      </c>
      <c r="K2950">
        <v>2298</v>
      </c>
      <c r="L2950" t="s">
        <v>31</v>
      </c>
      <c r="M2950" t="s">
        <v>20</v>
      </c>
      <c r="N2950">
        <v>580</v>
      </c>
      <c r="O2950">
        <v>3010</v>
      </c>
      <c r="P2950">
        <v>12</v>
      </c>
      <c r="Q2950" t="s">
        <v>2967</v>
      </c>
      <c r="BI2950" s="1"/>
      <c r="BO2950" s="2"/>
    </row>
    <row r="2951" ht="15" customHeight="1">
      <c r="A2951" t="str">
        <f t="shared" si="230"/>
        <v>2019_12_2312_5</v>
      </c>
      <c r="B2951" t="str">
        <f t="shared" si="231"/>
        <v>2019_12_65858</v>
      </c>
      <c r="C2951" s="1" t="s">
        <v>2240</v>
      </c>
      <c r="D2951">
        <f t="shared" si="232"/>
        <v>2950</v>
      </c>
      <c r="E2951">
        <v>2312</v>
      </c>
      <c r="F2951">
        <f t="shared" si="233"/>
        <v>5</v>
      </c>
      <c r="G2951" s="2" t="str">
        <f t="shared" si="234"/>
        <v/>
      </c>
      <c r="H2951" t="s">
        <v>1521</v>
      </c>
      <c r="I2951">
        <v>65858</v>
      </c>
      <c r="J2951">
        <v>2298</v>
      </c>
      <c r="K2951">
        <v>2302</v>
      </c>
      <c r="L2951" t="s">
        <v>31</v>
      </c>
      <c r="M2951" t="s">
        <v>20</v>
      </c>
      <c r="N2951">
        <v>214</v>
      </c>
      <c r="O2951">
        <v>3010</v>
      </c>
      <c r="P2951">
        <v>12</v>
      </c>
      <c r="Q2951" t="s">
        <v>2968</v>
      </c>
      <c r="BI2951" s="1"/>
      <c r="BO2951" s="2"/>
    </row>
    <row r="2952" ht="15" customHeight="1">
      <c r="A2952" t="str">
        <f t="shared" si="230"/>
        <v>2019_12_2312_6</v>
      </c>
      <c r="B2952" t="str">
        <f t="shared" si="231"/>
        <v>2019_12_66010</v>
      </c>
      <c r="C2952" s="1" t="s">
        <v>2240</v>
      </c>
      <c r="D2952">
        <f t="shared" si="232"/>
        <v>2951</v>
      </c>
      <c r="E2952">
        <v>2312</v>
      </c>
      <c r="F2952">
        <f t="shared" si="233"/>
        <v>6</v>
      </c>
      <c r="G2952" s="2" t="str">
        <f t="shared" si="234"/>
        <v/>
      </c>
      <c r="H2952" t="s">
        <v>1521</v>
      </c>
      <c r="I2952">
        <v>66010</v>
      </c>
      <c r="J2952">
        <v>2302</v>
      </c>
      <c r="K2952">
        <v>2298</v>
      </c>
      <c r="L2952" t="s">
        <v>31</v>
      </c>
      <c r="M2952" t="s">
        <v>20</v>
      </c>
      <c r="N2952">
        <v>248</v>
      </c>
      <c r="O2952">
        <v>3010</v>
      </c>
      <c r="P2952">
        <v>12</v>
      </c>
      <c r="Q2952" t="s">
        <v>2969</v>
      </c>
      <c r="BI2952" s="1"/>
      <c r="BO2952" s="2"/>
    </row>
    <row r="2953" ht="15" customHeight="1">
      <c r="A2953" t="str">
        <f t="shared" si="230"/>
        <v>2019_12_2312_7</v>
      </c>
      <c r="B2953" t="str">
        <f t="shared" si="231"/>
        <v>2019_12_66115</v>
      </c>
      <c r="C2953" s="1" t="s">
        <v>2240</v>
      </c>
      <c r="D2953">
        <f t="shared" si="232"/>
        <v>2952</v>
      </c>
      <c r="E2953">
        <v>2312</v>
      </c>
      <c r="F2953">
        <f t="shared" si="233"/>
        <v>7</v>
      </c>
      <c r="G2953" s="2" t="str">
        <f t="shared" si="234"/>
        <v/>
      </c>
      <c r="H2953" t="s">
        <v>1521</v>
      </c>
      <c r="I2953">
        <v>66115</v>
      </c>
      <c r="J2953">
        <v>2298</v>
      </c>
      <c r="K2953">
        <v>2302</v>
      </c>
      <c r="L2953" t="s">
        <v>31</v>
      </c>
      <c r="M2953" t="s">
        <v>20</v>
      </c>
      <c r="N2953">
        <v>167</v>
      </c>
      <c r="O2953">
        <v>3010</v>
      </c>
      <c r="P2953">
        <v>12</v>
      </c>
      <c r="Q2953" t="s">
        <v>2970</v>
      </c>
      <c r="BI2953" s="1"/>
      <c r="BO2953" s="2"/>
    </row>
    <row r="2954" ht="15" customHeight="1">
      <c r="A2954" t="str">
        <f t="shared" si="230"/>
        <v>2019_12_2312_8</v>
      </c>
      <c r="B2954" t="str">
        <f t="shared" si="231"/>
        <v>2019_12_66162</v>
      </c>
      <c r="C2954" s="1" t="s">
        <v>2240</v>
      </c>
      <c r="D2954">
        <f t="shared" si="232"/>
        <v>2953</v>
      </c>
      <c r="E2954">
        <v>2312</v>
      </c>
      <c r="F2954">
        <f t="shared" si="233"/>
        <v>8</v>
      </c>
      <c r="G2954" s="2" t="str">
        <f t="shared" si="234"/>
        <v/>
      </c>
      <c r="H2954" t="s">
        <v>1521</v>
      </c>
      <c r="I2954">
        <v>66162</v>
      </c>
      <c r="J2954">
        <v>2302</v>
      </c>
      <c r="K2954">
        <v>2298</v>
      </c>
      <c r="L2954" t="s">
        <v>31</v>
      </c>
      <c r="M2954" t="s">
        <v>20</v>
      </c>
      <c r="N2954">
        <v>143</v>
      </c>
      <c r="O2954">
        <v>3010</v>
      </c>
      <c r="P2954">
        <v>12</v>
      </c>
      <c r="Q2954" t="s">
        <v>2971</v>
      </c>
      <c r="BI2954" s="1"/>
      <c r="BO2954" s="2"/>
    </row>
    <row r="2955" ht="15" customHeight="1">
      <c r="A2955" t="str">
        <f t="shared" si="230"/>
        <v>2019_12_2312_9</v>
      </c>
      <c r="B2955" t="str">
        <f t="shared" si="231"/>
        <v>2019_12_66277</v>
      </c>
      <c r="C2955" s="1" t="s">
        <v>2240</v>
      </c>
      <c r="D2955">
        <f t="shared" si="232"/>
        <v>2954</v>
      </c>
      <c r="E2955">
        <v>2312</v>
      </c>
      <c r="F2955">
        <f t="shared" si="233"/>
        <v>9</v>
      </c>
      <c r="G2955" s="2" t="str">
        <f t="shared" si="234"/>
        <v/>
      </c>
      <c r="H2955" t="s">
        <v>1521</v>
      </c>
      <c r="I2955">
        <v>66277</v>
      </c>
      <c r="J2955">
        <v>2298</v>
      </c>
      <c r="K2955">
        <v>2302</v>
      </c>
      <c r="L2955" t="s">
        <v>31</v>
      </c>
      <c r="M2955" t="s">
        <v>20</v>
      </c>
      <c r="N2955">
        <v>67</v>
      </c>
      <c r="O2955">
        <v>3010</v>
      </c>
      <c r="P2955">
        <v>12</v>
      </c>
      <c r="Q2955" t="s">
        <v>2972</v>
      </c>
      <c r="BI2955" s="1"/>
      <c r="BO2955" s="2"/>
    </row>
    <row r="2956" ht="15" customHeight="1">
      <c r="A2956" t="str">
        <f t="shared" si="230"/>
        <v>2019_12_2312_10</v>
      </c>
      <c r="B2956" t="str">
        <f t="shared" si="231"/>
        <v>2019_12_66285</v>
      </c>
      <c r="C2956" s="1" t="s">
        <v>2240</v>
      </c>
      <c r="D2956">
        <f t="shared" si="232"/>
        <v>2955</v>
      </c>
      <c r="E2956">
        <v>2312</v>
      </c>
      <c r="F2956">
        <f t="shared" si="233"/>
        <v>10</v>
      </c>
      <c r="G2956" s="2" t="str">
        <f t="shared" si="234"/>
        <v/>
      </c>
      <c r="H2956" t="s">
        <v>1521</v>
      </c>
      <c r="I2956">
        <v>66285</v>
      </c>
      <c r="J2956">
        <v>2302</v>
      </c>
      <c r="K2956">
        <v>2298</v>
      </c>
      <c r="L2956" t="s">
        <v>31</v>
      </c>
      <c r="M2956" t="s">
        <v>20</v>
      </c>
      <c r="N2956">
        <v>54</v>
      </c>
      <c r="O2956">
        <v>3010</v>
      </c>
      <c r="P2956">
        <v>12</v>
      </c>
      <c r="Q2956" t="s">
        <v>2973</v>
      </c>
      <c r="BI2956" s="1"/>
      <c r="BO2956" s="2"/>
    </row>
    <row r="2957" ht="15" customHeight="1">
      <c r="A2957" t="str">
        <f t="shared" si="230"/>
        <v>2019_12_2312_11</v>
      </c>
      <c r="B2957" t="str">
        <f t="shared" si="231"/>
        <v>2019_12_66353</v>
      </c>
      <c r="C2957" s="1" t="s">
        <v>2240</v>
      </c>
      <c r="D2957">
        <f t="shared" si="232"/>
        <v>2956</v>
      </c>
      <c r="E2957">
        <v>2312</v>
      </c>
      <c r="F2957">
        <f t="shared" si="233"/>
        <v>11</v>
      </c>
      <c r="G2957" s="2" t="str">
        <f t="shared" si="234"/>
        <v>x</v>
      </c>
      <c r="H2957" t="s">
        <v>1521</v>
      </c>
      <c r="I2957">
        <v>66353</v>
      </c>
      <c r="J2957">
        <v>2298</v>
      </c>
      <c r="K2957">
        <v>2302</v>
      </c>
      <c r="L2957" t="s">
        <v>20</v>
      </c>
      <c r="M2957" t="s">
        <v>20</v>
      </c>
      <c r="N2957">
        <v>27</v>
      </c>
      <c r="O2957">
        <v>3010</v>
      </c>
      <c r="P2957">
        <v>12</v>
      </c>
      <c r="Q2957" t="s">
        <v>2974</v>
      </c>
      <c r="BI2957" s="1"/>
      <c r="BO2957" s="2"/>
    </row>
    <row r="2958" ht="15" customHeight="1">
      <c r="A2958" t="str">
        <f t="shared" si="230"/>
        <v>2019_12_2341_1</v>
      </c>
      <c r="B2958" t="str">
        <f t="shared" si="231"/>
        <v>2019_12_62084</v>
      </c>
      <c r="C2958" s="1" t="s">
        <v>2240</v>
      </c>
      <c r="D2958">
        <f t="shared" si="232"/>
        <v>2957</v>
      </c>
      <c r="E2958">
        <v>2341</v>
      </c>
      <c r="F2958">
        <f t="shared" si="233"/>
        <v>1</v>
      </c>
      <c r="G2958" s="2" t="str">
        <f t="shared" si="234"/>
        <v/>
      </c>
      <c r="H2958" t="s">
        <v>1521</v>
      </c>
      <c r="I2958">
        <v>62084</v>
      </c>
      <c r="J2958">
        <v>2327</v>
      </c>
      <c r="K2958">
        <v>2331</v>
      </c>
      <c r="L2958" t="s">
        <v>158</v>
      </c>
      <c r="M2958" t="s">
        <v>40</v>
      </c>
      <c r="N2958">
        <v>428</v>
      </c>
      <c r="O2958">
        <v>3875</v>
      </c>
      <c r="P2958">
        <v>10</v>
      </c>
      <c r="Q2958" t="s">
        <v>2975</v>
      </c>
      <c r="BI2958" s="1"/>
      <c r="BO2958" s="2"/>
    </row>
    <row r="2959" ht="15" customHeight="1">
      <c r="A2959" t="str">
        <f t="shared" si="230"/>
        <v>2019_12_2341_2</v>
      </c>
      <c r="B2959" t="str">
        <f t="shared" si="231"/>
        <v>2019_12_64093</v>
      </c>
      <c r="C2959" s="1" t="s">
        <v>2240</v>
      </c>
      <c r="D2959">
        <f t="shared" si="232"/>
        <v>2958</v>
      </c>
      <c r="E2959">
        <v>2341</v>
      </c>
      <c r="F2959">
        <f t="shared" si="233"/>
        <v>2</v>
      </c>
      <c r="G2959" s="2" t="str">
        <f t="shared" si="234"/>
        <v/>
      </c>
      <c r="H2959" t="s">
        <v>1521</v>
      </c>
      <c r="I2959">
        <v>64093</v>
      </c>
      <c r="J2959">
        <v>2331</v>
      </c>
      <c r="K2959">
        <v>2327</v>
      </c>
      <c r="L2959" t="s">
        <v>31</v>
      </c>
      <c r="M2959" t="s">
        <v>40</v>
      </c>
      <c r="N2959">
        <v>404</v>
      </c>
      <c r="O2959">
        <v>3875</v>
      </c>
      <c r="P2959">
        <v>10</v>
      </c>
      <c r="Q2959" t="s">
        <v>2976</v>
      </c>
      <c r="BI2959" s="1"/>
      <c r="BO2959" s="2"/>
    </row>
    <row r="2960" ht="15" customHeight="1">
      <c r="A2960" t="str">
        <f t="shared" si="230"/>
        <v>2019_12_2341_3</v>
      </c>
      <c r="B2960" t="str">
        <f t="shared" si="231"/>
        <v>2019_12_64525</v>
      </c>
      <c r="C2960" s="1" t="s">
        <v>2240</v>
      </c>
      <c r="D2960">
        <f t="shared" si="232"/>
        <v>2959</v>
      </c>
      <c r="E2960">
        <v>2341</v>
      </c>
      <c r="F2960">
        <f t="shared" si="233"/>
        <v>3</v>
      </c>
      <c r="G2960" s="2" t="str">
        <f t="shared" si="234"/>
        <v/>
      </c>
      <c r="H2960" t="s">
        <v>1521</v>
      </c>
      <c r="I2960">
        <v>64525</v>
      </c>
      <c r="J2960">
        <v>2327</v>
      </c>
      <c r="K2960">
        <v>2331</v>
      </c>
      <c r="L2960" t="s">
        <v>31</v>
      </c>
      <c r="M2960" t="s">
        <v>40</v>
      </c>
      <c r="N2960">
        <v>830</v>
      </c>
      <c r="O2960">
        <v>3875</v>
      </c>
      <c r="P2960">
        <v>10</v>
      </c>
      <c r="Q2960" t="s">
        <v>2977</v>
      </c>
      <c r="BI2960" s="1"/>
      <c r="BO2960" s="2"/>
    </row>
    <row r="2961" ht="15" customHeight="1">
      <c r="A2961" t="str">
        <f t="shared" si="230"/>
        <v>2019_12_2341_4</v>
      </c>
      <c r="B2961" t="str">
        <f t="shared" si="231"/>
        <v>2019_12_64573</v>
      </c>
      <c r="C2961" s="1" t="s">
        <v>2240</v>
      </c>
      <c r="D2961">
        <f t="shared" si="232"/>
        <v>2960</v>
      </c>
      <c r="E2961">
        <v>2341</v>
      </c>
      <c r="F2961">
        <f t="shared" si="233"/>
        <v>4</v>
      </c>
      <c r="G2961" s="2" t="str">
        <f t="shared" si="234"/>
        <v/>
      </c>
      <c r="H2961" t="s">
        <v>1521</v>
      </c>
      <c r="I2961">
        <v>64573</v>
      </c>
      <c r="J2961">
        <v>2331</v>
      </c>
      <c r="K2961">
        <v>2327</v>
      </c>
      <c r="L2961" t="s">
        <v>31</v>
      </c>
      <c r="M2961" t="s">
        <v>40</v>
      </c>
      <c r="N2961">
        <v>335</v>
      </c>
      <c r="O2961">
        <v>3875</v>
      </c>
      <c r="P2961">
        <v>10</v>
      </c>
      <c r="Q2961" t="s">
        <v>2978</v>
      </c>
      <c r="BI2961" s="1"/>
      <c r="BO2961" s="2"/>
    </row>
    <row r="2962" ht="15" customHeight="1">
      <c r="A2962" t="str">
        <f t="shared" si="230"/>
        <v>2019_12_2341_5</v>
      </c>
      <c r="B2962" t="str">
        <f t="shared" si="231"/>
        <v>2019_12_64770</v>
      </c>
      <c r="C2962" s="1" t="s">
        <v>2240</v>
      </c>
      <c r="D2962">
        <f t="shared" si="232"/>
        <v>2961</v>
      </c>
      <c r="E2962">
        <v>2341</v>
      </c>
      <c r="F2962">
        <f t="shared" si="233"/>
        <v>5</v>
      </c>
      <c r="G2962" s="2" t="str">
        <f t="shared" si="234"/>
        <v/>
      </c>
      <c r="H2962" t="s">
        <v>1521</v>
      </c>
      <c r="I2962">
        <v>64770</v>
      </c>
      <c r="J2962">
        <v>2327</v>
      </c>
      <c r="K2962">
        <v>2331</v>
      </c>
      <c r="L2962" t="s">
        <v>31</v>
      </c>
      <c r="M2962" t="s">
        <v>40</v>
      </c>
      <c r="N2962">
        <v>646</v>
      </c>
      <c r="O2962">
        <v>3875</v>
      </c>
      <c r="P2962">
        <v>10</v>
      </c>
      <c r="Q2962" t="s">
        <v>2979</v>
      </c>
      <c r="BI2962" s="1"/>
      <c r="BO2962" s="2"/>
    </row>
    <row r="2963" ht="15" customHeight="1">
      <c r="A2963" t="str">
        <f t="shared" si="230"/>
        <v>2019_12_2341_6</v>
      </c>
      <c r="B2963" t="str">
        <f t="shared" si="231"/>
        <v>2019_12_65675</v>
      </c>
      <c r="C2963" s="1" t="s">
        <v>2240</v>
      </c>
      <c r="D2963">
        <f t="shared" si="232"/>
        <v>2962</v>
      </c>
      <c r="E2963">
        <v>2341</v>
      </c>
      <c r="F2963">
        <f t="shared" si="233"/>
        <v>6</v>
      </c>
      <c r="G2963" s="2" t="str">
        <f t="shared" si="234"/>
        <v/>
      </c>
      <c r="H2963" t="s">
        <v>1521</v>
      </c>
      <c r="I2963">
        <v>65675</v>
      </c>
      <c r="J2963">
        <v>2327</v>
      </c>
      <c r="K2963">
        <v>2331</v>
      </c>
      <c r="L2963" t="s">
        <v>31</v>
      </c>
      <c r="M2963" t="s">
        <v>40</v>
      </c>
      <c r="N2963">
        <v>426</v>
      </c>
      <c r="O2963">
        <v>3875</v>
      </c>
      <c r="P2963">
        <v>10</v>
      </c>
      <c r="Q2963" t="s">
        <v>2980</v>
      </c>
      <c r="BI2963" s="1"/>
      <c r="BO2963" s="2"/>
    </row>
    <row r="2964" ht="15" customHeight="1">
      <c r="A2964" t="str">
        <f t="shared" si="230"/>
        <v>2019_12_2341_7</v>
      </c>
      <c r="B2964" t="str">
        <f t="shared" si="231"/>
        <v>2019_12_66076</v>
      </c>
      <c r="C2964" s="1" t="s">
        <v>2240</v>
      </c>
      <c r="D2964">
        <f t="shared" si="232"/>
        <v>2963</v>
      </c>
      <c r="E2964">
        <v>2341</v>
      </c>
      <c r="F2964">
        <f t="shared" si="233"/>
        <v>7</v>
      </c>
      <c r="G2964" s="2" t="str">
        <f t="shared" si="234"/>
        <v/>
      </c>
      <c r="H2964" t="s">
        <v>1521</v>
      </c>
      <c r="I2964">
        <v>66076</v>
      </c>
      <c r="J2964">
        <v>2331</v>
      </c>
      <c r="K2964">
        <v>2327</v>
      </c>
      <c r="L2964" t="s">
        <v>31</v>
      </c>
      <c r="M2964" t="s">
        <v>40</v>
      </c>
      <c r="N2964">
        <v>224</v>
      </c>
      <c r="O2964">
        <v>3875</v>
      </c>
      <c r="P2964">
        <v>10</v>
      </c>
      <c r="Q2964" t="s">
        <v>2981</v>
      </c>
      <c r="BI2964" s="1"/>
      <c r="BO2964" s="2"/>
    </row>
    <row r="2965" ht="15" customHeight="1">
      <c r="A2965" t="str">
        <f t="shared" si="230"/>
        <v>2019_12_2341_8</v>
      </c>
      <c r="B2965" t="str">
        <f t="shared" si="231"/>
        <v>2019_12_66407</v>
      </c>
      <c r="C2965" s="1" t="s">
        <v>2240</v>
      </c>
      <c r="D2965">
        <f t="shared" si="232"/>
        <v>2964</v>
      </c>
      <c r="E2965">
        <v>2341</v>
      </c>
      <c r="F2965">
        <f t="shared" si="233"/>
        <v>8</v>
      </c>
      <c r="G2965" s="2" t="str">
        <f t="shared" si="234"/>
        <v>x</v>
      </c>
      <c r="H2965" t="s">
        <v>1521</v>
      </c>
      <c r="I2965">
        <v>66407</v>
      </c>
      <c r="J2965">
        <v>2327</v>
      </c>
      <c r="K2965">
        <v>2331</v>
      </c>
      <c r="L2965" t="s">
        <v>40</v>
      </c>
      <c r="M2965" t="s">
        <v>40</v>
      </c>
      <c r="N2965">
        <v>407</v>
      </c>
      <c r="O2965">
        <v>3875</v>
      </c>
      <c r="P2965">
        <v>10</v>
      </c>
      <c r="Q2965" t="s">
        <v>2982</v>
      </c>
      <c r="BI2965" s="1"/>
      <c r="BO2965" s="2"/>
    </row>
    <row r="2966" ht="15" customHeight="1">
      <c r="A2966" t="str">
        <f t="shared" si="230"/>
        <v>2019_12_2370_1</v>
      </c>
      <c r="B2966" t="str">
        <f t="shared" si="231"/>
        <v>2019_12_62321</v>
      </c>
      <c r="C2966" s="1" t="s">
        <v>2240</v>
      </c>
      <c r="D2966">
        <f t="shared" si="232"/>
        <v>2965</v>
      </c>
      <c r="E2966">
        <v>2370</v>
      </c>
      <c r="F2966">
        <f t="shared" si="233"/>
        <v>1</v>
      </c>
      <c r="G2966" s="2" t="str">
        <f t="shared" si="234"/>
        <v/>
      </c>
      <c r="H2966" t="s">
        <v>1521</v>
      </c>
      <c r="I2966">
        <v>62321</v>
      </c>
      <c r="J2966">
        <v>2356</v>
      </c>
      <c r="K2966">
        <v>2360</v>
      </c>
      <c r="L2966" t="s">
        <v>19</v>
      </c>
      <c r="M2966" t="s">
        <v>20</v>
      </c>
      <c r="N2966">
        <v>323</v>
      </c>
      <c r="O2966">
        <v>4656</v>
      </c>
      <c r="P2966">
        <v>23</v>
      </c>
      <c r="Q2966" t="s">
        <v>2983</v>
      </c>
      <c r="BI2966" s="1"/>
      <c r="BO2966" s="2"/>
    </row>
    <row r="2967" ht="15" customHeight="1">
      <c r="A2967" t="str">
        <f t="shared" si="230"/>
        <v>2019_12_2370_2</v>
      </c>
      <c r="B2967" t="str">
        <f t="shared" si="231"/>
        <v>2019_12_64076</v>
      </c>
      <c r="C2967" s="1" t="s">
        <v>2240</v>
      </c>
      <c r="D2967">
        <f t="shared" si="232"/>
        <v>2966</v>
      </c>
      <c r="E2967">
        <v>2370</v>
      </c>
      <c r="F2967">
        <f t="shared" si="233"/>
        <v>2</v>
      </c>
      <c r="G2967" s="2" t="str">
        <f t="shared" si="234"/>
        <v/>
      </c>
      <c r="H2967" t="s">
        <v>1521</v>
      </c>
      <c r="I2967">
        <v>64076</v>
      </c>
      <c r="J2967">
        <v>2360</v>
      </c>
      <c r="K2967">
        <v>2356</v>
      </c>
      <c r="L2967" t="s">
        <v>31</v>
      </c>
      <c r="M2967" t="s">
        <v>20</v>
      </c>
      <c r="N2967">
        <v>346</v>
      </c>
      <c r="O2967">
        <v>4656</v>
      </c>
      <c r="P2967">
        <v>23</v>
      </c>
      <c r="Q2967" t="s">
        <v>2984</v>
      </c>
      <c r="BI2967" s="1"/>
      <c r="BO2967" s="2"/>
    </row>
    <row r="2968" ht="15" customHeight="1">
      <c r="A2968" t="str">
        <f t="shared" si="230"/>
        <v>2019_12_2370_3</v>
      </c>
      <c r="B2968" t="str">
        <f t="shared" si="231"/>
        <v>2019_12_64379</v>
      </c>
      <c r="C2968" s="1" t="s">
        <v>2240</v>
      </c>
      <c r="D2968">
        <f t="shared" si="232"/>
        <v>2967</v>
      </c>
      <c r="E2968">
        <v>2370</v>
      </c>
      <c r="F2968">
        <f t="shared" si="233"/>
        <v>3</v>
      </c>
      <c r="G2968" s="2" t="str">
        <f t="shared" si="234"/>
        <v/>
      </c>
      <c r="H2968" t="s">
        <v>1521</v>
      </c>
      <c r="I2968">
        <v>64379</v>
      </c>
      <c r="J2968">
        <v>2356</v>
      </c>
      <c r="K2968">
        <v>2360</v>
      </c>
      <c r="L2968" t="s">
        <v>31</v>
      </c>
      <c r="M2968" t="s">
        <v>20</v>
      </c>
      <c r="N2968">
        <v>274</v>
      </c>
      <c r="O2968">
        <v>4656</v>
      </c>
      <c r="P2968">
        <v>23</v>
      </c>
      <c r="Q2968" t="s">
        <v>2985</v>
      </c>
      <c r="BI2968" s="1"/>
      <c r="BO2968" s="2"/>
    </row>
    <row r="2969" ht="15" customHeight="1">
      <c r="A2969" t="str">
        <f t="shared" si="230"/>
        <v>2019_12_2370_4</v>
      </c>
      <c r="B2969" t="str">
        <f t="shared" si="231"/>
        <v>2019_12_64496</v>
      </c>
      <c r="C2969" s="1" t="s">
        <v>2240</v>
      </c>
      <c r="D2969">
        <f t="shared" si="232"/>
        <v>2968</v>
      </c>
      <c r="E2969">
        <v>2370</v>
      </c>
      <c r="F2969">
        <f t="shared" si="233"/>
        <v>4</v>
      </c>
      <c r="G2969" s="2" t="str">
        <f t="shared" si="234"/>
        <v/>
      </c>
      <c r="H2969" t="s">
        <v>1521</v>
      </c>
      <c r="I2969">
        <v>64496</v>
      </c>
      <c r="J2969">
        <v>2360</v>
      </c>
      <c r="K2969">
        <v>2356</v>
      </c>
      <c r="L2969" t="s">
        <v>31</v>
      </c>
      <c r="M2969" t="s">
        <v>20</v>
      </c>
      <c r="N2969">
        <v>313</v>
      </c>
      <c r="O2969">
        <v>4656</v>
      </c>
      <c r="P2969">
        <v>23</v>
      </c>
      <c r="Q2969" t="s">
        <v>2986</v>
      </c>
      <c r="BI2969" s="1"/>
      <c r="BO2969" s="2"/>
    </row>
    <row r="2970" ht="15" customHeight="1">
      <c r="A2970" t="str">
        <f t="shared" si="230"/>
        <v>2019_12_2370_5</v>
      </c>
      <c r="B2970" t="str">
        <f t="shared" si="231"/>
        <v>2019_12_64691</v>
      </c>
      <c r="C2970" s="1" t="s">
        <v>2240</v>
      </c>
      <c r="D2970">
        <f t="shared" si="232"/>
        <v>2969</v>
      </c>
      <c r="E2970">
        <v>2370</v>
      </c>
      <c r="F2970">
        <f t="shared" si="233"/>
        <v>5</v>
      </c>
      <c r="G2970" s="2" t="str">
        <f t="shared" si="234"/>
        <v/>
      </c>
      <c r="H2970" t="s">
        <v>1521</v>
      </c>
      <c r="I2970">
        <v>64691</v>
      </c>
      <c r="J2970">
        <v>2356</v>
      </c>
      <c r="K2970">
        <v>2360</v>
      </c>
      <c r="L2970" t="s">
        <v>31</v>
      </c>
      <c r="M2970" t="s">
        <v>20</v>
      </c>
      <c r="N2970">
        <v>315</v>
      </c>
      <c r="O2970">
        <v>4656</v>
      </c>
      <c r="P2970">
        <v>23</v>
      </c>
      <c r="Q2970" t="s">
        <v>2987</v>
      </c>
      <c r="BI2970" s="1"/>
      <c r="BO2970" s="2"/>
    </row>
    <row r="2971" ht="15" customHeight="1">
      <c r="A2971" t="str">
        <f t="shared" si="230"/>
        <v>2019_12_2370_6</v>
      </c>
      <c r="B2971" t="str">
        <f t="shared" si="231"/>
        <v>2019_12_64836</v>
      </c>
      <c r="C2971" s="1" t="s">
        <v>2240</v>
      </c>
      <c r="D2971">
        <f t="shared" si="232"/>
        <v>2970</v>
      </c>
      <c r="E2971">
        <v>2370</v>
      </c>
      <c r="F2971">
        <f t="shared" si="233"/>
        <v>6</v>
      </c>
      <c r="G2971" s="2" t="str">
        <f t="shared" si="234"/>
        <v/>
      </c>
      <c r="H2971" t="s">
        <v>1521</v>
      </c>
      <c r="I2971">
        <v>64836</v>
      </c>
      <c r="J2971">
        <v>2360</v>
      </c>
      <c r="K2971">
        <v>2356</v>
      </c>
      <c r="L2971" t="s">
        <v>31</v>
      </c>
      <c r="M2971" t="s">
        <v>20</v>
      </c>
      <c r="N2971">
        <v>312</v>
      </c>
      <c r="O2971">
        <v>4656</v>
      </c>
      <c r="P2971">
        <v>23</v>
      </c>
      <c r="Q2971" t="s">
        <v>2988</v>
      </c>
      <c r="BI2971" s="1"/>
      <c r="BO2971" s="2"/>
    </row>
    <row r="2972" ht="15" customHeight="1">
      <c r="A2972" t="str">
        <f t="shared" si="230"/>
        <v>2019_12_2370_7</v>
      </c>
      <c r="B2972" t="str">
        <f t="shared" si="231"/>
        <v>2019_12_65524</v>
      </c>
      <c r="C2972" s="1" t="s">
        <v>2240</v>
      </c>
      <c r="D2972">
        <f t="shared" si="232"/>
        <v>2971</v>
      </c>
      <c r="E2972">
        <v>2370</v>
      </c>
      <c r="F2972">
        <f t="shared" si="233"/>
        <v>7</v>
      </c>
      <c r="G2972" s="2" t="str">
        <f t="shared" si="234"/>
        <v/>
      </c>
      <c r="H2972" t="s">
        <v>1521</v>
      </c>
      <c r="I2972">
        <v>65524</v>
      </c>
      <c r="J2972">
        <v>2356</v>
      </c>
      <c r="K2972">
        <v>2360</v>
      </c>
      <c r="L2972" t="s">
        <v>31</v>
      </c>
      <c r="M2972" t="s">
        <v>20</v>
      </c>
      <c r="N2972">
        <v>331</v>
      </c>
      <c r="O2972">
        <v>4656</v>
      </c>
      <c r="P2972">
        <v>23</v>
      </c>
      <c r="Q2972" t="s">
        <v>2989</v>
      </c>
      <c r="BI2972" s="1"/>
      <c r="BO2972" s="2"/>
    </row>
    <row r="2973" ht="15" customHeight="1">
      <c r="A2973" t="str">
        <f t="shared" si="230"/>
        <v>2019_12_2370_8</v>
      </c>
      <c r="B2973" t="str">
        <f t="shared" si="231"/>
        <v>2019_12_65989</v>
      </c>
      <c r="C2973" s="1" t="s">
        <v>2240</v>
      </c>
      <c r="D2973">
        <f t="shared" si="232"/>
        <v>2972</v>
      </c>
      <c r="E2973">
        <v>2370</v>
      </c>
      <c r="F2973">
        <f t="shared" si="233"/>
        <v>8</v>
      </c>
      <c r="G2973" s="2" t="str">
        <f t="shared" si="234"/>
        <v/>
      </c>
      <c r="H2973" t="s">
        <v>1521</v>
      </c>
      <c r="I2973">
        <v>65989</v>
      </c>
      <c r="J2973">
        <v>2360</v>
      </c>
      <c r="K2973">
        <v>2356</v>
      </c>
      <c r="L2973" t="s">
        <v>31</v>
      </c>
      <c r="M2973" t="s">
        <v>20</v>
      </c>
      <c r="N2973">
        <v>324</v>
      </c>
      <c r="O2973">
        <v>4656</v>
      </c>
      <c r="P2973">
        <v>23</v>
      </c>
      <c r="Q2973" t="s">
        <v>2990</v>
      </c>
      <c r="BI2973" s="1"/>
      <c r="BO2973" s="2"/>
    </row>
    <row r="2974" ht="15" customHeight="1">
      <c r="A2974" t="str">
        <f t="shared" si="230"/>
        <v>2019_12_2370_9</v>
      </c>
      <c r="B2974" t="str">
        <f t="shared" si="231"/>
        <v>2019_12_66238</v>
      </c>
      <c r="C2974" s="1" t="s">
        <v>2240</v>
      </c>
      <c r="D2974">
        <f t="shared" si="232"/>
        <v>2973</v>
      </c>
      <c r="E2974">
        <v>2370</v>
      </c>
      <c r="F2974">
        <f t="shared" si="233"/>
        <v>9</v>
      </c>
      <c r="G2974" s="2" t="str">
        <f t="shared" si="234"/>
        <v/>
      </c>
      <c r="H2974" t="s">
        <v>1521</v>
      </c>
      <c r="I2974">
        <v>66238</v>
      </c>
      <c r="J2974">
        <v>2356</v>
      </c>
      <c r="K2974">
        <v>2360</v>
      </c>
      <c r="L2974" t="s">
        <v>31</v>
      </c>
      <c r="M2974" t="s">
        <v>20</v>
      </c>
      <c r="N2974">
        <v>348</v>
      </c>
      <c r="O2974">
        <v>4656</v>
      </c>
      <c r="P2974">
        <v>23</v>
      </c>
      <c r="Q2974" t="s">
        <v>2991</v>
      </c>
      <c r="BI2974" s="1"/>
      <c r="BO2974" s="2"/>
    </row>
    <row r="2975" ht="15" customHeight="1">
      <c r="A2975" t="str">
        <f t="shared" si="230"/>
        <v>2019_12_2370_10</v>
      </c>
      <c r="B2975" t="str">
        <f t="shared" si="231"/>
        <v>2019_12_66465</v>
      </c>
      <c r="C2975" s="1" t="s">
        <v>2240</v>
      </c>
      <c r="D2975">
        <f t="shared" si="232"/>
        <v>2974</v>
      </c>
      <c r="E2975">
        <v>2370</v>
      </c>
      <c r="F2975">
        <f t="shared" si="233"/>
        <v>10</v>
      </c>
      <c r="G2975" s="2" t="str">
        <f t="shared" si="234"/>
        <v/>
      </c>
      <c r="H2975" t="s">
        <v>1521</v>
      </c>
      <c r="I2975">
        <v>66465</v>
      </c>
      <c r="J2975">
        <v>2360</v>
      </c>
      <c r="K2975">
        <v>2356</v>
      </c>
      <c r="L2975" t="s">
        <v>31</v>
      </c>
      <c r="M2975" t="s">
        <v>20</v>
      </c>
      <c r="N2975">
        <v>252</v>
      </c>
      <c r="O2975">
        <v>4656</v>
      </c>
      <c r="P2975">
        <v>23</v>
      </c>
      <c r="Q2975" t="s">
        <v>2992</v>
      </c>
      <c r="BI2975" s="1"/>
      <c r="BO2975" s="2"/>
    </row>
    <row r="2976" ht="15" customHeight="1">
      <c r="A2976" t="str">
        <f t="shared" si="230"/>
        <v>2019_12_2370_11</v>
      </c>
      <c r="B2976" t="str">
        <f t="shared" si="231"/>
        <v>2019_12_66676</v>
      </c>
      <c r="C2976" s="1" t="s">
        <v>2240</v>
      </c>
      <c r="D2976">
        <f t="shared" si="232"/>
        <v>2975</v>
      </c>
      <c r="E2976">
        <v>2370</v>
      </c>
      <c r="F2976">
        <f t="shared" si="233"/>
        <v>11</v>
      </c>
      <c r="G2976" s="2" t="str">
        <f t="shared" si="234"/>
        <v/>
      </c>
      <c r="H2976" t="s">
        <v>1521</v>
      </c>
      <c r="I2976">
        <v>66676</v>
      </c>
      <c r="J2976">
        <v>2356</v>
      </c>
      <c r="K2976">
        <v>2360</v>
      </c>
      <c r="L2976" t="s">
        <v>31</v>
      </c>
      <c r="M2976" t="s">
        <v>20</v>
      </c>
      <c r="N2976">
        <v>149</v>
      </c>
      <c r="O2976">
        <v>4656</v>
      </c>
      <c r="P2976">
        <v>23</v>
      </c>
      <c r="Q2976" t="s">
        <v>2993</v>
      </c>
      <c r="BI2976" s="1"/>
      <c r="BO2976" s="2"/>
    </row>
    <row r="2977" ht="15" customHeight="1">
      <c r="A2977" t="str">
        <f t="shared" si="230"/>
        <v>2019_12_2370_12</v>
      </c>
      <c r="B2977" t="str">
        <f t="shared" si="231"/>
        <v>2019_12_66853</v>
      </c>
      <c r="C2977" s="1" t="s">
        <v>2240</v>
      </c>
      <c r="D2977">
        <f t="shared" si="232"/>
        <v>2976</v>
      </c>
      <c r="E2977">
        <v>2370</v>
      </c>
      <c r="F2977">
        <f t="shared" si="233"/>
        <v>12</v>
      </c>
      <c r="G2977" s="2" t="str">
        <f t="shared" si="234"/>
        <v/>
      </c>
      <c r="H2977" t="s">
        <v>1521</v>
      </c>
      <c r="I2977">
        <v>66853</v>
      </c>
      <c r="J2977">
        <v>2360</v>
      </c>
      <c r="K2977">
        <v>2356</v>
      </c>
      <c r="L2977" t="s">
        <v>31</v>
      </c>
      <c r="M2977" t="s">
        <v>20</v>
      </c>
      <c r="N2977">
        <v>87</v>
      </c>
      <c r="O2977">
        <v>4656</v>
      </c>
      <c r="P2977">
        <v>23</v>
      </c>
      <c r="Q2977" t="s">
        <v>2994</v>
      </c>
      <c r="BI2977" s="1"/>
      <c r="BO2977" s="2"/>
    </row>
    <row r="2978" ht="15" customHeight="1">
      <c r="A2978" t="str">
        <f t="shared" si="230"/>
        <v>2019_12_2370_13</v>
      </c>
      <c r="B2978" t="str">
        <f t="shared" si="231"/>
        <v>2019_12_67543</v>
      </c>
      <c r="C2978" s="1" t="s">
        <v>2240</v>
      </c>
      <c r="D2978">
        <f t="shared" si="232"/>
        <v>2977</v>
      </c>
      <c r="E2978">
        <v>2370</v>
      </c>
      <c r="F2978">
        <f t="shared" si="233"/>
        <v>13</v>
      </c>
      <c r="G2978" s="2" t="str">
        <f t="shared" si="234"/>
        <v/>
      </c>
      <c r="H2978" t="s">
        <v>1521</v>
      </c>
      <c r="I2978">
        <v>67543</v>
      </c>
      <c r="J2978">
        <v>2356</v>
      </c>
      <c r="K2978">
        <v>2360</v>
      </c>
      <c r="L2978" t="s">
        <v>31</v>
      </c>
      <c r="M2978" t="s">
        <v>20</v>
      </c>
      <c r="N2978">
        <v>172</v>
      </c>
      <c r="O2978">
        <v>4656</v>
      </c>
      <c r="P2978">
        <v>23</v>
      </c>
      <c r="Q2978" t="s">
        <v>2995</v>
      </c>
      <c r="BI2978" s="1"/>
      <c r="BO2978" s="2"/>
    </row>
    <row r="2979" ht="15" customHeight="1">
      <c r="A2979" t="str">
        <f t="shared" si="230"/>
        <v>2019_12_2370_14</v>
      </c>
      <c r="B2979" t="str">
        <f t="shared" si="231"/>
        <v>2019_12_67550</v>
      </c>
      <c r="C2979" s="1" t="s">
        <v>2240</v>
      </c>
      <c r="D2979">
        <f t="shared" si="232"/>
        <v>2978</v>
      </c>
      <c r="E2979">
        <v>2370</v>
      </c>
      <c r="F2979">
        <f t="shared" si="233"/>
        <v>14</v>
      </c>
      <c r="G2979" s="2" t="str">
        <f t="shared" si="234"/>
        <v/>
      </c>
      <c r="H2979" t="s">
        <v>1521</v>
      </c>
      <c r="I2979">
        <v>67550</v>
      </c>
      <c r="J2979">
        <v>2360</v>
      </c>
      <c r="K2979">
        <v>2356</v>
      </c>
      <c r="L2979" t="s">
        <v>31</v>
      </c>
      <c r="M2979" t="s">
        <v>20</v>
      </c>
      <c r="N2979">
        <v>171</v>
      </c>
      <c r="O2979">
        <v>4656</v>
      </c>
      <c r="P2979">
        <v>23</v>
      </c>
      <c r="Q2979" t="s">
        <v>2996</v>
      </c>
      <c r="BI2979" s="1"/>
      <c r="BO2979" s="2"/>
    </row>
    <row r="2980" ht="15" customHeight="1">
      <c r="A2980" t="str">
        <f t="shared" si="230"/>
        <v>2019_12_2370_15</v>
      </c>
      <c r="B2980" t="str">
        <f t="shared" si="231"/>
        <v>2019_12_67602</v>
      </c>
      <c r="C2980" s="1" t="s">
        <v>2240</v>
      </c>
      <c r="D2980">
        <f t="shared" si="232"/>
        <v>2979</v>
      </c>
      <c r="E2980">
        <v>2370</v>
      </c>
      <c r="F2980">
        <f t="shared" si="233"/>
        <v>15</v>
      </c>
      <c r="G2980" s="2" t="str">
        <f t="shared" si="234"/>
        <v/>
      </c>
      <c r="H2980" t="s">
        <v>1521</v>
      </c>
      <c r="I2980">
        <v>67602</v>
      </c>
      <c r="J2980">
        <v>2356</v>
      </c>
      <c r="K2980">
        <v>2360</v>
      </c>
      <c r="L2980" t="s">
        <v>31</v>
      </c>
      <c r="M2980" t="s">
        <v>20</v>
      </c>
      <c r="N2980">
        <v>99</v>
      </c>
      <c r="O2980">
        <v>4656</v>
      </c>
      <c r="P2980">
        <v>23</v>
      </c>
      <c r="Q2980" t="s">
        <v>2997</v>
      </c>
      <c r="BI2980" s="1"/>
      <c r="BO2980" s="2"/>
    </row>
    <row r="2981" ht="15" customHeight="1">
      <c r="A2981" t="str">
        <f t="shared" si="230"/>
        <v>2019_12_2370_16</v>
      </c>
      <c r="B2981" t="str">
        <f t="shared" si="231"/>
        <v>2019_12_67837</v>
      </c>
      <c r="C2981" s="1" t="s">
        <v>2240</v>
      </c>
      <c r="D2981">
        <f t="shared" si="232"/>
        <v>2980</v>
      </c>
      <c r="E2981">
        <v>2370</v>
      </c>
      <c r="F2981">
        <f t="shared" si="233"/>
        <v>16</v>
      </c>
      <c r="G2981" s="2" t="str">
        <f t="shared" si="234"/>
        <v/>
      </c>
      <c r="H2981" t="s">
        <v>1521</v>
      </c>
      <c r="I2981">
        <v>67837</v>
      </c>
      <c r="J2981">
        <v>2360</v>
      </c>
      <c r="K2981">
        <v>2356</v>
      </c>
      <c r="L2981" t="s">
        <v>31</v>
      </c>
      <c r="M2981" t="s">
        <v>20</v>
      </c>
      <c r="N2981">
        <v>128</v>
      </c>
      <c r="O2981">
        <v>4656</v>
      </c>
      <c r="P2981">
        <v>23</v>
      </c>
      <c r="Q2981" t="s">
        <v>2998</v>
      </c>
      <c r="BI2981" s="1"/>
      <c r="BO2981" s="2"/>
    </row>
    <row r="2982" ht="15" customHeight="1">
      <c r="A2982" t="str">
        <f t="shared" si="230"/>
        <v>2019_12_2370_17</v>
      </c>
      <c r="B2982" t="str">
        <f t="shared" si="231"/>
        <v>2019_12_67895</v>
      </c>
      <c r="C2982" s="1" t="s">
        <v>2240</v>
      </c>
      <c r="D2982">
        <f t="shared" si="232"/>
        <v>2981</v>
      </c>
      <c r="E2982">
        <v>2370</v>
      </c>
      <c r="F2982">
        <f t="shared" si="233"/>
        <v>17</v>
      </c>
      <c r="G2982" s="2" t="str">
        <f t="shared" si="234"/>
        <v/>
      </c>
      <c r="H2982" t="s">
        <v>1521</v>
      </c>
      <c r="I2982">
        <v>67895</v>
      </c>
      <c r="J2982">
        <v>2356</v>
      </c>
      <c r="K2982">
        <v>2360</v>
      </c>
      <c r="L2982" t="s">
        <v>31</v>
      </c>
      <c r="M2982" t="s">
        <v>20</v>
      </c>
      <c r="N2982">
        <v>71</v>
      </c>
      <c r="O2982">
        <v>4656</v>
      </c>
      <c r="P2982">
        <v>23</v>
      </c>
      <c r="Q2982" t="s">
        <v>2999</v>
      </c>
      <c r="BI2982" s="1"/>
      <c r="BO2982" s="2"/>
    </row>
    <row r="2983" ht="15" customHeight="1">
      <c r="A2983" t="str">
        <f t="shared" si="230"/>
        <v>2019_12_2370_18</v>
      </c>
      <c r="B2983" t="str">
        <f t="shared" si="231"/>
        <v>2019_12_68103</v>
      </c>
      <c r="C2983" s="1" t="s">
        <v>2240</v>
      </c>
      <c r="D2983">
        <f t="shared" si="232"/>
        <v>2982</v>
      </c>
      <c r="E2983">
        <v>2370</v>
      </c>
      <c r="F2983">
        <f t="shared" si="233"/>
        <v>18</v>
      </c>
      <c r="G2983" s="2" t="str">
        <f t="shared" si="234"/>
        <v/>
      </c>
      <c r="H2983" t="s">
        <v>1521</v>
      </c>
      <c r="I2983">
        <v>68103</v>
      </c>
      <c r="J2983">
        <v>2356</v>
      </c>
      <c r="K2983">
        <v>2360</v>
      </c>
      <c r="L2983" t="s">
        <v>31</v>
      </c>
      <c r="M2983" t="s">
        <v>20</v>
      </c>
      <c r="N2983">
        <v>53</v>
      </c>
      <c r="O2983">
        <v>4656</v>
      </c>
      <c r="P2983">
        <v>23</v>
      </c>
      <c r="Q2983" t="s">
        <v>3000</v>
      </c>
      <c r="BI2983" s="1"/>
      <c r="BO2983" s="2"/>
    </row>
    <row r="2984" ht="15" customHeight="1">
      <c r="A2984" t="str">
        <f t="shared" si="230"/>
        <v>2019_12_2370_19</v>
      </c>
      <c r="B2984" t="str">
        <f t="shared" si="231"/>
        <v>2019_12_68105</v>
      </c>
      <c r="C2984" s="1" t="s">
        <v>2240</v>
      </c>
      <c r="D2984">
        <f t="shared" si="232"/>
        <v>2983</v>
      </c>
      <c r="E2984">
        <v>2370</v>
      </c>
      <c r="F2984">
        <f t="shared" si="233"/>
        <v>19</v>
      </c>
      <c r="G2984" s="2" t="str">
        <f t="shared" si="234"/>
        <v>x</v>
      </c>
      <c r="H2984" t="s">
        <v>1521</v>
      </c>
      <c r="I2984">
        <v>68105</v>
      </c>
      <c r="J2984">
        <v>2360</v>
      </c>
      <c r="K2984">
        <v>2356</v>
      </c>
      <c r="L2984" t="s">
        <v>20</v>
      </c>
      <c r="M2984" t="s">
        <v>20</v>
      </c>
      <c r="N2984">
        <v>43</v>
      </c>
      <c r="O2984">
        <v>4656</v>
      </c>
      <c r="P2984">
        <v>23</v>
      </c>
      <c r="Q2984" t="s">
        <v>3001</v>
      </c>
      <c r="BI2984" s="1"/>
      <c r="BO2984" s="2"/>
    </row>
    <row r="2985" ht="15" customHeight="1">
      <c r="A2985" t="str">
        <f t="shared" si="230"/>
        <v>2019_12_2399_1</v>
      </c>
      <c r="B2985" t="str">
        <f t="shared" si="231"/>
        <v>2019_12_62815</v>
      </c>
      <c r="C2985" s="1" t="s">
        <v>2240</v>
      </c>
      <c r="D2985">
        <f t="shared" si="232"/>
        <v>2984</v>
      </c>
      <c r="E2985">
        <v>2399</v>
      </c>
      <c r="F2985">
        <f t="shared" si="233"/>
        <v>1</v>
      </c>
      <c r="G2985" s="2" t="str">
        <f t="shared" si="234"/>
        <v/>
      </c>
      <c r="H2985" t="s">
        <v>1521</v>
      </c>
      <c r="I2985">
        <v>62815</v>
      </c>
      <c r="J2985">
        <v>2385</v>
      </c>
      <c r="K2985">
        <v>2389</v>
      </c>
      <c r="L2985" t="s">
        <v>19</v>
      </c>
      <c r="M2985" t="s">
        <v>20</v>
      </c>
      <c r="N2985">
        <v>683</v>
      </c>
      <c r="O2985">
        <v>4807</v>
      </c>
      <c r="P2985">
        <v>11</v>
      </c>
      <c r="Q2985" t="s">
        <v>3002</v>
      </c>
      <c r="BI2985" s="1"/>
      <c r="BO2985" s="2"/>
    </row>
    <row r="2986" ht="15" customHeight="1">
      <c r="A2986" t="str">
        <f t="shared" si="230"/>
        <v>2019_12_2399_2</v>
      </c>
      <c r="B2986" t="str">
        <f t="shared" si="231"/>
        <v>2019_12_64572</v>
      </c>
      <c r="C2986" s="1" t="s">
        <v>2240</v>
      </c>
      <c r="D2986">
        <f t="shared" si="232"/>
        <v>2985</v>
      </c>
      <c r="E2986">
        <v>2399</v>
      </c>
      <c r="F2986">
        <f t="shared" si="233"/>
        <v>2</v>
      </c>
      <c r="G2986" s="2" t="str">
        <f t="shared" si="234"/>
        <v/>
      </c>
      <c r="H2986" t="s">
        <v>1521</v>
      </c>
      <c r="I2986">
        <v>64572</v>
      </c>
      <c r="J2986">
        <v>2389</v>
      </c>
      <c r="K2986">
        <v>2385</v>
      </c>
      <c r="L2986" t="s">
        <v>31</v>
      </c>
      <c r="M2986" t="s">
        <v>20</v>
      </c>
      <c r="N2986">
        <v>655</v>
      </c>
      <c r="O2986">
        <v>4807</v>
      </c>
      <c r="P2986">
        <v>11</v>
      </c>
      <c r="Q2986" t="s">
        <v>3003</v>
      </c>
      <c r="BI2986" s="1"/>
      <c r="BO2986" s="2"/>
    </row>
    <row r="2987" ht="15" customHeight="1">
      <c r="A2987" t="str">
        <f t="shared" si="230"/>
        <v>2019_12_2399_3</v>
      </c>
      <c r="B2987" t="str">
        <f t="shared" si="231"/>
        <v>2019_12_64868</v>
      </c>
      <c r="C2987" s="1" t="s">
        <v>2240</v>
      </c>
      <c r="D2987">
        <f t="shared" si="232"/>
        <v>2986</v>
      </c>
      <c r="E2987">
        <v>2399</v>
      </c>
      <c r="F2987">
        <f t="shared" si="233"/>
        <v>3</v>
      </c>
      <c r="G2987" s="2" t="str">
        <f t="shared" si="234"/>
        <v/>
      </c>
      <c r="H2987" t="s">
        <v>1521</v>
      </c>
      <c r="I2987">
        <v>64868</v>
      </c>
      <c r="J2987">
        <v>2385</v>
      </c>
      <c r="K2987">
        <v>2389</v>
      </c>
      <c r="L2987" t="s">
        <v>31</v>
      </c>
      <c r="M2987" t="s">
        <v>20</v>
      </c>
      <c r="N2987">
        <v>1136</v>
      </c>
      <c r="O2987">
        <v>4807</v>
      </c>
      <c r="P2987">
        <v>11</v>
      </c>
      <c r="Q2987" t="s">
        <v>3004</v>
      </c>
      <c r="BI2987" s="1"/>
      <c r="BO2987" s="2"/>
    </row>
    <row r="2988" ht="15" customHeight="1">
      <c r="A2988" t="str">
        <f t="shared" si="230"/>
        <v>2019_12_2399_4</v>
      </c>
      <c r="B2988" t="str">
        <f t="shared" si="231"/>
        <v>2019_12_66976</v>
      </c>
      <c r="C2988" s="1" t="s">
        <v>2240</v>
      </c>
      <c r="D2988">
        <f t="shared" si="232"/>
        <v>2987</v>
      </c>
      <c r="E2988">
        <v>2399</v>
      </c>
      <c r="F2988">
        <f t="shared" si="233"/>
        <v>4</v>
      </c>
      <c r="G2988" s="2" t="str">
        <f t="shared" si="234"/>
        <v/>
      </c>
      <c r="H2988" t="s">
        <v>1521</v>
      </c>
      <c r="I2988">
        <v>66976</v>
      </c>
      <c r="J2988">
        <v>2389</v>
      </c>
      <c r="K2988">
        <v>2385</v>
      </c>
      <c r="L2988" t="s">
        <v>31</v>
      </c>
      <c r="M2988" t="s">
        <v>20</v>
      </c>
      <c r="N2988">
        <v>514</v>
      </c>
      <c r="O2988">
        <v>4807</v>
      </c>
      <c r="P2988">
        <v>11</v>
      </c>
      <c r="Q2988" t="s">
        <v>3005</v>
      </c>
      <c r="BI2988" s="1"/>
      <c r="BO2988" s="2"/>
    </row>
    <row r="2989" ht="15" customHeight="1">
      <c r="A2989" t="str">
        <f t="shared" si="230"/>
        <v>2019_12_2399_5</v>
      </c>
      <c r="B2989" t="str">
        <f t="shared" si="231"/>
        <v>2019_12_67607</v>
      </c>
      <c r="C2989" s="1" t="s">
        <v>2240</v>
      </c>
      <c r="D2989">
        <f t="shared" si="232"/>
        <v>2988</v>
      </c>
      <c r="E2989">
        <v>2399</v>
      </c>
      <c r="F2989">
        <f t="shared" si="233"/>
        <v>5</v>
      </c>
      <c r="G2989" s="2" t="str">
        <f t="shared" si="234"/>
        <v/>
      </c>
      <c r="H2989" t="s">
        <v>1521</v>
      </c>
      <c r="I2989">
        <v>67607</v>
      </c>
      <c r="J2989">
        <v>2385</v>
      </c>
      <c r="K2989">
        <v>2389</v>
      </c>
      <c r="L2989" t="s">
        <v>31</v>
      </c>
      <c r="M2989" t="s">
        <v>20</v>
      </c>
      <c r="N2989">
        <v>641</v>
      </c>
      <c r="O2989">
        <v>4807</v>
      </c>
      <c r="P2989">
        <v>11</v>
      </c>
      <c r="Q2989" t="s">
        <v>3006</v>
      </c>
      <c r="BI2989" s="1"/>
      <c r="BO2989" s="2"/>
    </row>
    <row r="2990" ht="15" customHeight="1">
      <c r="A2990" t="str">
        <f t="shared" si="230"/>
        <v>2019_12_2399_6</v>
      </c>
      <c r="B2990" t="str">
        <f t="shared" si="231"/>
        <v>2019_12_67834</v>
      </c>
      <c r="C2990" s="1" t="s">
        <v>2240</v>
      </c>
      <c r="D2990">
        <f t="shared" si="232"/>
        <v>2989</v>
      </c>
      <c r="E2990">
        <v>2399</v>
      </c>
      <c r="F2990">
        <f t="shared" si="233"/>
        <v>6</v>
      </c>
      <c r="G2990" s="2" t="str">
        <f t="shared" si="234"/>
        <v/>
      </c>
      <c r="H2990" t="s">
        <v>1521</v>
      </c>
      <c r="I2990">
        <v>67834</v>
      </c>
      <c r="J2990">
        <v>2389</v>
      </c>
      <c r="K2990">
        <v>2385</v>
      </c>
      <c r="L2990" t="s">
        <v>31</v>
      </c>
      <c r="M2990" t="s">
        <v>20</v>
      </c>
      <c r="N2990">
        <v>257</v>
      </c>
      <c r="O2990">
        <v>4807</v>
      </c>
      <c r="P2990">
        <v>11</v>
      </c>
      <c r="Q2990" t="s">
        <v>3007</v>
      </c>
      <c r="BI2990" s="1"/>
      <c r="BO2990" s="2"/>
    </row>
    <row r="2991" ht="15" customHeight="1">
      <c r="A2991" t="str">
        <f t="shared" si="230"/>
        <v>2019_12_2399_7</v>
      </c>
      <c r="B2991" t="str">
        <f t="shared" si="231"/>
        <v>2019_12_67899</v>
      </c>
      <c r="C2991" s="1" t="s">
        <v>2240</v>
      </c>
      <c r="D2991">
        <f t="shared" si="232"/>
        <v>2990</v>
      </c>
      <c r="E2991">
        <v>2399</v>
      </c>
      <c r="F2991">
        <f t="shared" si="233"/>
        <v>7</v>
      </c>
      <c r="G2991" s="2" t="str">
        <f t="shared" si="234"/>
        <v/>
      </c>
      <c r="H2991" t="s">
        <v>1521</v>
      </c>
      <c r="I2991">
        <v>67899</v>
      </c>
      <c r="J2991">
        <v>2385</v>
      </c>
      <c r="K2991">
        <v>2389</v>
      </c>
      <c r="L2991" t="s">
        <v>31</v>
      </c>
      <c r="M2991" t="s">
        <v>20</v>
      </c>
      <c r="N2991">
        <v>389</v>
      </c>
      <c r="O2991">
        <v>4807</v>
      </c>
      <c r="P2991">
        <v>11</v>
      </c>
      <c r="Q2991" t="s">
        <v>3008</v>
      </c>
      <c r="BI2991" s="1"/>
      <c r="BO2991" s="2"/>
    </row>
    <row r="2992" ht="15" customHeight="1">
      <c r="A2992" t="str">
        <f t="shared" si="230"/>
        <v>2019_12_2399_8</v>
      </c>
      <c r="B2992" t="str">
        <f t="shared" si="231"/>
        <v>2019_12_67978</v>
      </c>
      <c r="C2992" s="1" t="s">
        <v>2240</v>
      </c>
      <c r="D2992">
        <f t="shared" si="232"/>
        <v>2991</v>
      </c>
      <c r="E2992">
        <v>2399</v>
      </c>
      <c r="F2992">
        <f t="shared" si="233"/>
        <v>8</v>
      </c>
      <c r="G2992" s="2" t="str">
        <f t="shared" si="234"/>
        <v/>
      </c>
      <c r="H2992" t="s">
        <v>1521</v>
      </c>
      <c r="I2992">
        <v>67978</v>
      </c>
      <c r="J2992">
        <v>2389</v>
      </c>
      <c r="K2992">
        <v>2385</v>
      </c>
      <c r="L2992" t="s">
        <v>31</v>
      </c>
      <c r="M2992" t="s">
        <v>20</v>
      </c>
      <c r="N2992">
        <v>159</v>
      </c>
      <c r="O2992">
        <v>4807</v>
      </c>
      <c r="P2992">
        <v>11</v>
      </c>
      <c r="Q2992" t="s">
        <v>3009</v>
      </c>
      <c r="BI2992" s="1"/>
      <c r="BO2992" s="2"/>
    </row>
    <row r="2993" ht="15" customHeight="1">
      <c r="A2993" t="str">
        <f t="shared" si="230"/>
        <v>2019_12_2399_9</v>
      </c>
      <c r="B2993" t="str">
        <f t="shared" si="231"/>
        <v>2019_12_68104</v>
      </c>
      <c r="C2993" s="1" t="s">
        <v>2240</v>
      </c>
      <c r="D2993">
        <f t="shared" si="232"/>
        <v>2992</v>
      </c>
      <c r="E2993">
        <v>2399</v>
      </c>
      <c r="F2993">
        <f t="shared" si="233"/>
        <v>9</v>
      </c>
      <c r="G2993" s="2" t="str">
        <f t="shared" si="234"/>
        <v/>
      </c>
      <c r="H2993" t="s">
        <v>1521</v>
      </c>
      <c r="I2993">
        <v>68104</v>
      </c>
      <c r="J2993">
        <v>2385</v>
      </c>
      <c r="K2993">
        <v>2389</v>
      </c>
      <c r="L2993" t="s">
        <v>31</v>
      </c>
      <c r="M2993" t="s">
        <v>20</v>
      </c>
      <c r="N2993">
        <v>294</v>
      </c>
      <c r="O2993">
        <v>4807</v>
      </c>
      <c r="P2993">
        <v>11</v>
      </c>
      <c r="Q2993" t="s">
        <v>3010</v>
      </c>
      <c r="BI2993" s="1"/>
      <c r="BO2993" s="2"/>
    </row>
    <row r="2994" ht="15" customHeight="1">
      <c r="A2994" t="str">
        <f t="shared" si="230"/>
        <v>2019_12_2399_10</v>
      </c>
      <c r="B2994" t="str">
        <f t="shared" si="231"/>
        <v>2019_12_68125</v>
      </c>
      <c r="C2994" s="1" t="s">
        <v>2240</v>
      </c>
      <c r="D2994">
        <f t="shared" si="232"/>
        <v>2993</v>
      </c>
      <c r="E2994">
        <v>2399</v>
      </c>
      <c r="F2994">
        <f t="shared" si="233"/>
        <v>10</v>
      </c>
      <c r="G2994" s="2" t="str">
        <f t="shared" si="234"/>
        <v>x</v>
      </c>
      <c r="H2994" t="s">
        <v>1521</v>
      </c>
      <c r="I2994">
        <v>68125</v>
      </c>
      <c r="J2994">
        <v>2389</v>
      </c>
      <c r="K2994">
        <v>2385</v>
      </c>
      <c r="L2994" t="s">
        <v>20</v>
      </c>
      <c r="M2994" t="s">
        <v>20</v>
      </c>
      <c r="N2994">
        <v>58</v>
      </c>
      <c r="O2994">
        <v>4807</v>
      </c>
      <c r="P2994">
        <v>11</v>
      </c>
      <c r="Q2994" t="s">
        <v>3011</v>
      </c>
      <c r="BI2994" s="1"/>
      <c r="BO2994" s="2"/>
    </row>
    <row r="2995" ht="15" customHeight="1">
      <c r="A2995" t="str">
        <f t="shared" si="230"/>
        <v>2019_12_2428_1</v>
      </c>
      <c r="B2995" t="str">
        <f t="shared" si="231"/>
        <v>2019_12_62125</v>
      </c>
      <c r="C2995" s="1" t="s">
        <v>2240</v>
      </c>
      <c r="D2995">
        <f t="shared" si="232"/>
        <v>2994</v>
      </c>
      <c r="E2995">
        <v>2428</v>
      </c>
      <c r="F2995">
        <f t="shared" si="233"/>
        <v>1</v>
      </c>
      <c r="G2995" s="2" t="str">
        <f t="shared" si="234"/>
        <v/>
      </c>
      <c r="H2995" t="s">
        <v>1521</v>
      </c>
      <c r="I2995">
        <v>62125</v>
      </c>
      <c r="J2995">
        <v>2414</v>
      </c>
      <c r="K2995">
        <v>2418</v>
      </c>
      <c r="L2995" t="s">
        <v>158</v>
      </c>
      <c r="M2995" t="s">
        <v>40</v>
      </c>
      <c r="N2995">
        <v>71</v>
      </c>
      <c r="O2995">
        <v>4421</v>
      </c>
      <c r="P2995">
        <v>24</v>
      </c>
      <c r="Q2995" t="s">
        <v>3012</v>
      </c>
      <c r="BI2995" s="1"/>
      <c r="BO2995" s="2"/>
    </row>
    <row r="2996" ht="15" customHeight="1">
      <c r="A2996" t="str">
        <f t="shared" si="230"/>
        <v>2019_12_2428_2</v>
      </c>
      <c r="B2996" t="str">
        <f t="shared" si="231"/>
        <v>2019_12_64237</v>
      </c>
      <c r="C2996" s="1" t="s">
        <v>2240</v>
      </c>
      <c r="D2996">
        <f t="shared" si="232"/>
        <v>2995</v>
      </c>
      <c r="E2996">
        <v>2428</v>
      </c>
      <c r="F2996">
        <f t="shared" si="233"/>
        <v>2</v>
      </c>
      <c r="G2996" s="2" t="str">
        <f t="shared" si="234"/>
        <v/>
      </c>
      <c r="H2996" t="s">
        <v>1521</v>
      </c>
      <c r="I2996">
        <v>64237</v>
      </c>
      <c r="J2996">
        <v>2418</v>
      </c>
      <c r="K2996">
        <v>2414</v>
      </c>
      <c r="L2996" t="s">
        <v>31</v>
      </c>
      <c r="M2996" t="s">
        <v>40</v>
      </c>
      <c r="N2996">
        <v>366</v>
      </c>
      <c r="O2996">
        <v>4421</v>
      </c>
      <c r="P2996">
        <v>24</v>
      </c>
      <c r="Q2996" t="s">
        <v>3013</v>
      </c>
      <c r="BI2996" s="1"/>
      <c r="BO2996" s="2"/>
    </row>
    <row r="2997" ht="15" customHeight="1">
      <c r="A2997" t="str">
        <f t="shared" si="230"/>
        <v>2019_12_2428_3</v>
      </c>
      <c r="B2997" t="str">
        <f t="shared" si="231"/>
        <v>2019_12_64725</v>
      </c>
      <c r="C2997" s="1" t="s">
        <v>2240</v>
      </c>
      <c r="D2997">
        <f t="shared" si="232"/>
        <v>2996</v>
      </c>
      <c r="E2997">
        <v>2428</v>
      </c>
      <c r="F2997">
        <f t="shared" si="233"/>
        <v>3</v>
      </c>
      <c r="G2997" s="2" t="str">
        <f t="shared" si="234"/>
        <v/>
      </c>
      <c r="H2997" t="s">
        <v>1521</v>
      </c>
      <c r="I2997">
        <v>64725</v>
      </c>
      <c r="J2997">
        <v>2414</v>
      </c>
      <c r="K2997">
        <v>2418</v>
      </c>
      <c r="L2997" t="s">
        <v>31</v>
      </c>
      <c r="M2997" t="s">
        <v>40</v>
      </c>
      <c r="N2997">
        <v>580</v>
      </c>
      <c r="O2997">
        <v>4421</v>
      </c>
      <c r="P2997">
        <v>24</v>
      </c>
      <c r="Q2997" t="s">
        <v>3014</v>
      </c>
      <c r="BI2997" s="1"/>
      <c r="BO2997" s="2"/>
    </row>
    <row r="2998" ht="15" customHeight="1">
      <c r="A2998" t="str">
        <f t="shared" si="230"/>
        <v>2019_12_2428_4</v>
      </c>
      <c r="B2998" t="str">
        <f t="shared" si="231"/>
        <v>2019_12_64989</v>
      </c>
      <c r="C2998" s="1" t="s">
        <v>2240</v>
      </c>
      <c r="D2998">
        <f t="shared" si="232"/>
        <v>2997</v>
      </c>
      <c r="E2998">
        <v>2428</v>
      </c>
      <c r="F2998">
        <f t="shared" si="233"/>
        <v>4</v>
      </c>
      <c r="G2998" s="2" t="str">
        <f t="shared" si="234"/>
        <v/>
      </c>
      <c r="H2998" t="s">
        <v>1521</v>
      </c>
      <c r="I2998">
        <v>64989</v>
      </c>
      <c r="J2998">
        <v>2418</v>
      </c>
      <c r="K2998">
        <v>2414</v>
      </c>
      <c r="L2998" t="s">
        <v>31</v>
      </c>
      <c r="M2998" t="s">
        <v>40</v>
      </c>
      <c r="N2998">
        <v>243</v>
      </c>
      <c r="O2998">
        <v>4421</v>
      </c>
      <c r="P2998">
        <v>24</v>
      </c>
      <c r="Q2998" t="s">
        <v>3015</v>
      </c>
      <c r="BI2998" s="1"/>
      <c r="BO2998" s="2"/>
    </row>
    <row r="2999" ht="15" customHeight="1">
      <c r="A2999" t="str">
        <f t="shared" si="230"/>
        <v>2019_12_2428_5</v>
      </c>
      <c r="B2999" t="str">
        <f t="shared" si="231"/>
        <v>2019_12_65890</v>
      </c>
      <c r="C2999" s="1" t="s">
        <v>2240</v>
      </c>
      <c r="D2999">
        <f t="shared" si="232"/>
        <v>2998</v>
      </c>
      <c r="E2999">
        <v>2428</v>
      </c>
      <c r="F2999">
        <f t="shared" si="233"/>
        <v>5</v>
      </c>
      <c r="G2999" s="2" t="str">
        <f t="shared" si="234"/>
        <v/>
      </c>
      <c r="H2999" t="s">
        <v>1521</v>
      </c>
      <c r="I2999">
        <v>65890</v>
      </c>
      <c r="J2999">
        <v>2414</v>
      </c>
      <c r="K2999">
        <v>2418</v>
      </c>
      <c r="L2999" t="s">
        <v>31</v>
      </c>
      <c r="M2999" t="s">
        <v>40</v>
      </c>
      <c r="N2999">
        <v>414</v>
      </c>
      <c r="O2999">
        <v>4421</v>
      </c>
      <c r="P2999">
        <v>24</v>
      </c>
      <c r="Q2999" t="s">
        <v>3016</v>
      </c>
      <c r="BI2999" s="1"/>
      <c r="BO2999" s="2"/>
    </row>
    <row r="3000" ht="15" customHeight="1">
      <c r="A3000" t="str">
        <f t="shared" si="230"/>
        <v>2019_12_2428_6</v>
      </c>
      <c r="B3000" t="str">
        <f t="shared" si="231"/>
        <v>2019_12_66251</v>
      </c>
      <c r="C3000" s="1" t="s">
        <v>2240</v>
      </c>
      <c r="D3000">
        <f t="shared" si="232"/>
        <v>2999</v>
      </c>
      <c r="E3000">
        <v>2428</v>
      </c>
      <c r="F3000">
        <f t="shared" si="233"/>
        <v>6</v>
      </c>
      <c r="G3000" s="2" t="str">
        <f t="shared" si="234"/>
        <v/>
      </c>
      <c r="H3000" t="s">
        <v>1521</v>
      </c>
      <c r="I3000">
        <v>66251</v>
      </c>
      <c r="J3000">
        <v>2418</v>
      </c>
      <c r="K3000">
        <v>2414</v>
      </c>
      <c r="L3000" t="s">
        <v>31</v>
      </c>
      <c r="M3000" t="s">
        <v>40</v>
      </c>
      <c r="N3000">
        <v>610</v>
      </c>
      <c r="O3000">
        <v>4421</v>
      </c>
      <c r="P3000">
        <v>24</v>
      </c>
      <c r="Q3000" t="s">
        <v>3017</v>
      </c>
      <c r="BI3000" s="1"/>
      <c r="BO3000" s="2"/>
    </row>
    <row r="3001" ht="15" customHeight="1">
      <c r="A3001" t="str">
        <f t="shared" si="230"/>
        <v>2019_12_2428_7</v>
      </c>
      <c r="B3001" t="str">
        <f t="shared" si="231"/>
        <v>2019_12_66429</v>
      </c>
      <c r="C3001" s="1" t="s">
        <v>2240</v>
      </c>
      <c r="D3001">
        <f t="shared" si="232"/>
        <v>3000</v>
      </c>
      <c r="E3001">
        <v>2428</v>
      </c>
      <c r="F3001">
        <f t="shared" si="233"/>
        <v>7</v>
      </c>
      <c r="G3001" s="2" t="str">
        <f t="shared" si="234"/>
        <v/>
      </c>
      <c r="H3001" t="s">
        <v>1521</v>
      </c>
      <c r="I3001">
        <v>66429</v>
      </c>
      <c r="J3001">
        <v>2414</v>
      </c>
      <c r="K3001">
        <v>2418</v>
      </c>
      <c r="L3001" t="s">
        <v>31</v>
      </c>
      <c r="M3001" t="s">
        <v>40</v>
      </c>
      <c r="N3001">
        <v>393</v>
      </c>
      <c r="O3001">
        <v>4421</v>
      </c>
      <c r="P3001">
        <v>24</v>
      </c>
      <c r="Q3001" t="s">
        <v>3018</v>
      </c>
      <c r="BI3001" s="1"/>
      <c r="BO3001" s="2"/>
    </row>
    <row r="3002" ht="15" customHeight="1">
      <c r="A3002" t="str">
        <f t="shared" si="230"/>
        <v>2019_12_2428_8</v>
      </c>
      <c r="B3002" t="str">
        <f t="shared" si="231"/>
        <v>2019_12_66467</v>
      </c>
      <c r="C3002" s="1" t="s">
        <v>2240</v>
      </c>
      <c r="D3002">
        <f t="shared" si="232"/>
        <v>3001</v>
      </c>
      <c r="E3002">
        <v>2428</v>
      </c>
      <c r="F3002">
        <f t="shared" si="233"/>
        <v>8</v>
      </c>
      <c r="G3002" s="2" t="str">
        <f t="shared" si="234"/>
        <v/>
      </c>
      <c r="H3002" t="s">
        <v>1521</v>
      </c>
      <c r="I3002">
        <v>66467</v>
      </c>
      <c r="J3002">
        <v>2418</v>
      </c>
      <c r="K3002">
        <v>2414</v>
      </c>
      <c r="L3002" t="s">
        <v>31</v>
      </c>
      <c r="M3002" t="s">
        <v>40</v>
      </c>
      <c r="N3002">
        <v>236</v>
      </c>
      <c r="O3002">
        <v>4421</v>
      </c>
      <c r="P3002">
        <v>24</v>
      </c>
      <c r="Q3002" t="s">
        <v>3019</v>
      </c>
      <c r="BI3002" s="1"/>
      <c r="BO3002" s="2"/>
    </row>
    <row r="3003" ht="15" customHeight="1">
      <c r="A3003" t="str">
        <f t="shared" si="230"/>
        <v>2019_12_2428_9</v>
      </c>
      <c r="B3003" t="str">
        <f t="shared" si="231"/>
        <v>2019_12_66644</v>
      </c>
      <c r="C3003" s="1" t="s">
        <v>2240</v>
      </c>
      <c r="D3003">
        <f t="shared" si="232"/>
        <v>3002</v>
      </c>
      <c r="E3003">
        <v>2428</v>
      </c>
      <c r="F3003">
        <f t="shared" si="233"/>
        <v>9</v>
      </c>
      <c r="G3003" s="2" t="str">
        <f t="shared" si="234"/>
        <v/>
      </c>
      <c r="H3003" t="s">
        <v>1521</v>
      </c>
      <c r="I3003">
        <v>66644</v>
      </c>
      <c r="J3003">
        <v>2414</v>
      </c>
      <c r="K3003">
        <v>2418</v>
      </c>
      <c r="L3003" t="s">
        <v>31</v>
      </c>
      <c r="M3003" t="s">
        <v>40</v>
      </c>
      <c r="N3003">
        <v>174</v>
      </c>
      <c r="O3003">
        <v>4421</v>
      </c>
      <c r="P3003">
        <v>24</v>
      </c>
      <c r="Q3003" t="s">
        <v>3020</v>
      </c>
      <c r="BI3003" s="1"/>
      <c r="BO3003" s="2"/>
    </row>
    <row r="3004" ht="15" customHeight="1">
      <c r="A3004" t="str">
        <f t="shared" si="230"/>
        <v>2019_12_2428_10</v>
      </c>
      <c r="B3004" t="str">
        <f t="shared" si="231"/>
        <v>2019_12_66723</v>
      </c>
      <c r="C3004" s="1" t="s">
        <v>2240</v>
      </c>
      <c r="D3004">
        <f t="shared" si="232"/>
        <v>3003</v>
      </c>
      <c r="E3004">
        <v>2428</v>
      </c>
      <c r="F3004">
        <f t="shared" si="233"/>
        <v>10</v>
      </c>
      <c r="G3004" s="2" t="str">
        <f t="shared" si="234"/>
        <v/>
      </c>
      <c r="H3004" t="s">
        <v>1521</v>
      </c>
      <c r="I3004">
        <v>66723</v>
      </c>
      <c r="J3004">
        <v>2418</v>
      </c>
      <c r="K3004">
        <v>2414</v>
      </c>
      <c r="L3004" t="s">
        <v>31</v>
      </c>
      <c r="M3004" t="s">
        <v>40</v>
      </c>
      <c r="N3004">
        <v>100</v>
      </c>
      <c r="O3004">
        <v>4421</v>
      </c>
      <c r="P3004">
        <v>24</v>
      </c>
      <c r="Q3004" t="s">
        <v>3021</v>
      </c>
      <c r="BI3004" s="1"/>
      <c r="BO3004" s="2"/>
    </row>
    <row r="3005" ht="15" customHeight="1">
      <c r="A3005" t="str">
        <f t="shared" si="230"/>
        <v>2019_12_2428_11</v>
      </c>
      <c r="B3005" t="str">
        <f t="shared" si="231"/>
        <v>2019_12_66773</v>
      </c>
      <c r="C3005" s="1" t="s">
        <v>2240</v>
      </c>
      <c r="D3005">
        <f t="shared" si="232"/>
        <v>3004</v>
      </c>
      <c r="E3005">
        <v>2428</v>
      </c>
      <c r="F3005">
        <f t="shared" si="233"/>
        <v>11</v>
      </c>
      <c r="G3005" s="2" t="str">
        <f t="shared" si="234"/>
        <v/>
      </c>
      <c r="H3005" t="s">
        <v>1521</v>
      </c>
      <c r="I3005">
        <v>66773</v>
      </c>
      <c r="J3005">
        <v>2414</v>
      </c>
      <c r="K3005">
        <v>2418</v>
      </c>
      <c r="L3005" t="s">
        <v>31</v>
      </c>
      <c r="M3005" t="s">
        <v>40</v>
      </c>
      <c r="N3005">
        <v>271</v>
      </c>
      <c r="O3005">
        <v>4421</v>
      </c>
      <c r="P3005">
        <v>24</v>
      </c>
      <c r="Q3005" t="s">
        <v>3022</v>
      </c>
      <c r="BI3005" s="1"/>
      <c r="BO3005" s="2"/>
    </row>
    <row r="3006" ht="15" customHeight="1">
      <c r="A3006" t="str">
        <f t="shared" si="230"/>
        <v>2019_12_2428_12</v>
      </c>
      <c r="B3006" t="str">
        <f t="shared" si="231"/>
        <v>2019_12_67152</v>
      </c>
      <c r="C3006" s="1" t="s">
        <v>2240</v>
      </c>
      <c r="D3006">
        <f t="shared" si="232"/>
        <v>3005</v>
      </c>
      <c r="E3006">
        <v>2428</v>
      </c>
      <c r="F3006">
        <f t="shared" si="233"/>
        <v>12</v>
      </c>
      <c r="G3006" s="2" t="str">
        <f t="shared" si="234"/>
        <v/>
      </c>
      <c r="H3006" t="s">
        <v>1521</v>
      </c>
      <c r="I3006">
        <v>67152</v>
      </c>
      <c r="J3006">
        <v>2418</v>
      </c>
      <c r="K3006">
        <v>2414</v>
      </c>
      <c r="L3006" t="s">
        <v>31</v>
      </c>
      <c r="M3006" t="s">
        <v>40</v>
      </c>
      <c r="N3006">
        <v>267</v>
      </c>
      <c r="O3006">
        <v>4421</v>
      </c>
      <c r="P3006">
        <v>24</v>
      </c>
      <c r="Q3006" t="s">
        <v>3023</v>
      </c>
      <c r="BI3006" s="1"/>
      <c r="BO3006" s="2"/>
    </row>
    <row r="3007" ht="15" customHeight="1">
      <c r="A3007" t="str">
        <f t="shared" si="230"/>
        <v>2019_12_2428_13</v>
      </c>
      <c r="B3007" t="str">
        <f t="shared" si="231"/>
        <v>2019_12_67503</v>
      </c>
      <c r="C3007" s="1" t="s">
        <v>2240</v>
      </c>
      <c r="D3007">
        <f t="shared" si="232"/>
        <v>3006</v>
      </c>
      <c r="E3007">
        <v>2428</v>
      </c>
      <c r="F3007">
        <f t="shared" si="233"/>
        <v>13</v>
      </c>
      <c r="G3007" s="2" t="str">
        <f t="shared" si="234"/>
        <v/>
      </c>
      <c r="H3007" t="s">
        <v>1521</v>
      </c>
      <c r="I3007">
        <v>67503</v>
      </c>
      <c r="J3007">
        <v>2414</v>
      </c>
      <c r="K3007">
        <v>2418</v>
      </c>
      <c r="L3007" t="s">
        <v>31</v>
      </c>
      <c r="M3007" t="s">
        <v>40</v>
      </c>
      <c r="N3007">
        <v>190</v>
      </c>
      <c r="O3007">
        <v>4421</v>
      </c>
      <c r="P3007">
        <v>24</v>
      </c>
      <c r="Q3007" t="s">
        <v>3024</v>
      </c>
      <c r="BI3007" s="1"/>
      <c r="BO3007" s="2"/>
    </row>
    <row r="3008" ht="15" customHeight="1">
      <c r="A3008" t="str">
        <f t="shared" si="230"/>
        <v>2019_12_2428_14</v>
      </c>
      <c r="B3008" t="str">
        <f t="shared" si="231"/>
        <v>2019_12_67791</v>
      </c>
      <c r="C3008" s="1" t="s">
        <v>2240</v>
      </c>
      <c r="D3008">
        <f t="shared" si="232"/>
        <v>3007</v>
      </c>
      <c r="E3008">
        <v>2428</v>
      </c>
      <c r="F3008">
        <f t="shared" si="233"/>
        <v>14</v>
      </c>
      <c r="G3008" s="2" t="str">
        <f t="shared" si="234"/>
        <v/>
      </c>
      <c r="H3008" t="s">
        <v>1521</v>
      </c>
      <c r="I3008">
        <v>67791</v>
      </c>
      <c r="J3008">
        <v>2418</v>
      </c>
      <c r="K3008">
        <v>2414</v>
      </c>
      <c r="L3008" t="s">
        <v>31</v>
      </c>
      <c r="M3008" t="s">
        <v>40</v>
      </c>
      <c r="N3008">
        <v>54</v>
      </c>
      <c r="O3008">
        <v>4421</v>
      </c>
      <c r="P3008">
        <v>24</v>
      </c>
      <c r="Q3008" t="s">
        <v>3025</v>
      </c>
      <c r="BI3008" s="1"/>
      <c r="BO3008" s="2"/>
    </row>
    <row r="3009" ht="15" customHeight="1">
      <c r="A3009" t="str">
        <f t="shared" si="230"/>
        <v>2019_12_2428_15</v>
      </c>
      <c r="B3009" t="str">
        <f t="shared" si="231"/>
        <v>2019_12_67885</v>
      </c>
      <c r="C3009" s="1" t="s">
        <v>2240</v>
      </c>
      <c r="D3009">
        <f t="shared" si="232"/>
        <v>3008</v>
      </c>
      <c r="E3009">
        <v>2428</v>
      </c>
      <c r="F3009">
        <f t="shared" si="233"/>
        <v>15</v>
      </c>
      <c r="G3009" s="2" t="str">
        <f t="shared" si="234"/>
        <v/>
      </c>
      <c r="H3009" t="s">
        <v>1521</v>
      </c>
      <c r="I3009">
        <v>67885</v>
      </c>
      <c r="J3009">
        <v>2414</v>
      </c>
      <c r="K3009">
        <v>2418</v>
      </c>
      <c r="L3009" t="s">
        <v>31</v>
      </c>
      <c r="M3009" t="s">
        <v>40</v>
      </c>
      <c r="N3009">
        <v>109</v>
      </c>
      <c r="O3009">
        <v>4421</v>
      </c>
      <c r="P3009">
        <v>24</v>
      </c>
      <c r="Q3009" t="s">
        <v>3026</v>
      </c>
      <c r="BI3009" s="1"/>
      <c r="BO3009" s="2"/>
    </row>
    <row r="3010" ht="15" customHeight="1">
      <c r="A3010" t="str">
        <f t="shared" ref="A3010:A3073" si="235">CONCATENATE($C3010,"_",$E3010,"_",$F3010)</f>
        <v>2019_12_2428_16</v>
      </c>
      <c r="B3010" t="str">
        <f t="shared" ref="B3010:B3073" si="236">CONCATENATE($C3010,"_",$I3010)</f>
        <v>2019_12_68002</v>
      </c>
      <c r="C3010" s="1" t="s">
        <v>2240</v>
      </c>
      <c r="D3010">
        <f t="shared" ref="D3010:D3073" si="237">IF(ISNUMBER($D3009),$D3009+1,1)</f>
        <v>3009</v>
      </c>
      <c r="E3010">
        <v>2428</v>
      </c>
      <c r="F3010">
        <f t="shared" ref="F3010:F3073" si="238">IF($E3010="","",IF($E3010=$E3009,$F3009+1,1))</f>
        <v>16</v>
      </c>
      <c r="G3010" s="2" t="str">
        <f t="shared" ref="G3010:G3073" si="239">IF($E3011=$E3010,"","x")</f>
        <v/>
      </c>
      <c r="H3010" t="s">
        <v>1521</v>
      </c>
      <c r="I3010">
        <v>68002</v>
      </c>
      <c r="J3010">
        <v>2418</v>
      </c>
      <c r="K3010">
        <v>2414</v>
      </c>
      <c r="L3010" t="s">
        <v>31</v>
      </c>
      <c r="M3010" t="s">
        <v>40</v>
      </c>
      <c r="N3010">
        <v>28</v>
      </c>
      <c r="O3010">
        <v>4421</v>
      </c>
      <c r="P3010">
        <v>24</v>
      </c>
      <c r="Q3010" t="s">
        <v>3027</v>
      </c>
      <c r="BI3010" s="1"/>
      <c r="BO3010" s="2"/>
    </row>
    <row r="3011" ht="15" customHeight="1">
      <c r="A3011" t="str">
        <f t="shared" si="235"/>
        <v>2019_12_2428_17</v>
      </c>
      <c r="B3011" t="str">
        <f t="shared" si="236"/>
        <v>2019_12_68063</v>
      </c>
      <c r="C3011" s="1" t="s">
        <v>2240</v>
      </c>
      <c r="D3011">
        <f t="shared" si="237"/>
        <v>3010</v>
      </c>
      <c r="E3011">
        <v>2428</v>
      </c>
      <c r="F3011">
        <f t="shared" si="238"/>
        <v>17</v>
      </c>
      <c r="G3011" s="2" t="str">
        <f t="shared" si="239"/>
        <v/>
      </c>
      <c r="H3011" t="s">
        <v>1521</v>
      </c>
      <c r="I3011">
        <v>68063</v>
      </c>
      <c r="J3011">
        <v>2414</v>
      </c>
      <c r="K3011">
        <v>2418</v>
      </c>
      <c r="L3011" t="s">
        <v>31</v>
      </c>
      <c r="M3011" t="s">
        <v>40</v>
      </c>
      <c r="N3011">
        <v>21</v>
      </c>
      <c r="O3011">
        <v>4421</v>
      </c>
      <c r="P3011">
        <v>24</v>
      </c>
      <c r="Q3011" t="s">
        <v>3028</v>
      </c>
      <c r="BI3011" s="1"/>
      <c r="BO3011" s="2"/>
    </row>
    <row r="3012" ht="15" customHeight="1">
      <c r="A3012" t="str">
        <f t="shared" si="235"/>
        <v>2019_12_2428_18</v>
      </c>
      <c r="B3012" t="str">
        <f t="shared" si="236"/>
        <v>2019_12_68124</v>
      </c>
      <c r="C3012" s="1" t="s">
        <v>2240</v>
      </c>
      <c r="D3012">
        <f t="shared" si="237"/>
        <v>3011</v>
      </c>
      <c r="E3012">
        <v>2428</v>
      </c>
      <c r="F3012">
        <f t="shared" si="238"/>
        <v>18</v>
      </c>
      <c r="G3012" s="2" t="str">
        <f t="shared" si="239"/>
        <v/>
      </c>
      <c r="H3012" t="s">
        <v>1521</v>
      </c>
      <c r="I3012">
        <v>68124</v>
      </c>
      <c r="J3012">
        <v>2418</v>
      </c>
      <c r="K3012">
        <v>2414</v>
      </c>
      <c r="L3012" t="s">
        <v>31</v>
      </c>
      <c r="M3012" t="s">
        <v>40</v>
      </c>
      <c r="N3012">
        <v>37</v>
      </c>
      <c r="O3012">
        <v>4421</v>
      </c>
      <c r="P3012">
        <v>24</v>
      </c>
      <c r="Q3012" t="s">
        <v>3029</v>
      </c>
      <c r="BI3012" s="1"/>
      <c r="BO3012" s="2"/>
    </row>
    <row r="3013" ht="15" customHeight="1">
      <c r="A3013" t="str">
        <f t="shared" si="235"/>
        <v>2019_12_2428_19</v>
      </c>
      <c r="B3013" t="str">
        <f t="shared" si="236"/>
        <v>2019_12_68144</v>
      </c>
      <c r="C3013" s="1" t="s">
        <v>2240</v>
      </c>
      <c r="D3013">
        <f t="shared" si="237"/>
        <v>3012</v>
      </c>
      <c r="E3013">
        <v>2428</v>
      </c>
      <c r="F3013">
        <f t="shared" si="238"/>
        <v>19</v>
      </c>
      <c r="G3013" s="2" t="str">
        <f t="shared" si="239"/>
        <v/>
      </c>
      <c r="H3013" t="s">
        <v>1521</v>
      </c>
      <c r="I3013">
        <v>68144</v>
      </c>
      <c r="J3013">
        <v>2414</v>
      </c>
      <c r="K3013">
        <v>2418</v>
      </c>
      <c r="L3013" t="s">
        <v>31</v>
      </c>
      <c r="M3013" t="s">
        <v>40</v>
      </c>
      <c r="N3013">
        <v>21</v>
      </c>
      <c r="O3013">
        <v>4421</v>
      </c>
      <c r="P3013">
        <v>24</v>
      </c>
      <c r="Q3013" t="s">
        <v>3030</v>
      </c>
      <c r="BI3013" s="1"/>
      <c r="BO3013" s="2"/>
    </row>
    <row r="3014" ht="15" customHeight="1">
      <c r="A3014" t="str">
        <f t="shared" si="235"/>
        <v>2019_12_2428_20</v>
      </c>
      <c r="B3014" t="str">
        <f t="shared" si="236"/>
        <v>2019_12_68239</v>
      </c>
      <c r="C3014" s="1" t="s">
        <v>2240</v>
      </c>
      <c r="D3014">
        <f t="shared" si="237"/>
        <v>3013</v>
      </c>
      <c r="E3014">
        <v>2428</v>
      </c>
      <c r="F3014">
        <f t="shared" si="238"/>
        <v>20</v>
      </c>
      <c r="G3014" s="2" t="str">
        <f t="shared" si="239"/>
        <v/>
      </c>
      <c r="H3014" t="s">
        <v>1521</v>
      </c>
      <c r="I3014">
        <v>68239</v>
      </c>
      <c r="J3014">
        <v>2418</v>
      </c>
      <c r="K3014">
        <v>2414</v>
      </c>
      <c r="L3014" t="s">
        <v>31</v>
      </c>
      <c r="M3014" t="s">
        <v>40</v>
      </c>
      <c r="N3014">
        <v>64</v>
      </c>
      <c r="O3014">
        <v>4421</v>
      </c>
      <c r="P3014">
        <v>24</v>
      </c>
      <c r="Q3014" t="s">
        <v>3031</v>
      </c>
      <c r="BI3014" s="1"/>
      <c r="BO3014" s="2"/>
    </row>
    <row r="3015" ht="15" customHeight="1">
      <c r="A3015" t="str">
        <f t="shared" si="235"/>
        <v>2019_12_2428_21</v>
      </c>
      <c r="B3015" t="str">
        <f t="shared" si="236"/>
        <v>2019_12_68264</v>
      </c>
      <c r="C3015" s="1" t="s">
        <v>2240</v>
      </c>
      <c r="D3015">
        <f t="shared" si="237"/>
        <v>3014</v>
      </c>
      <c r="E3015">
        <v>2428</v>
      </c>
      <c r="F3015">
        <f t="shared" si="238"/>
        <v>21</v>
      </c>
      <c r="G3015" s="2" t="str">
        <f t="shared" si="239"/>
        <v>x</v>
      </c>
      <c r="H3015" t="s">
        <v>1521</v>
      </c>
      <c r="I3015">
        <v>68264</v>
      </c>
      <c r="J3015">
        <v>2414</v>
      </c>
      <c r="K3015">
        <v>2418</v>
      </c>
      <c r="L3015" t="s">
        <v>40</v>
      </c>
      <c r="M3015" t="s">
        <v>40</v>
      </c>
      <c r="N3015">
        <v>80</v>
      </c>
      <c r="O3015">
        <v>4421</v>
      </c>
      <c r="P3015">
        <v>24</v>
      </c>
      <c r="Q3015" t="s">
        <v>3032</v>
      </c>
      <c r="BI3015" s="1"/>
      <c r="BO3015" s="2"/>
    </row>
    <row r="3016" ht="15" customHeight="1">
      <c r="A3016" t="str">
        <f t="shared" si="235"/>
        <v>2019_12_2457_1</v>
      </c>
      <c r="B3016" t="str">
        <f t="shared" si="236"/>
        <v>2019_12_62532</v>
      </c>
      <c r="C3016" s="1" t="s">
        <v>2240</v>
      </c>
      <c r="D3016">
        <f t="shared" si="237"/>
        <v>3015</v>
      </c>
      <c r="E3016">
        <v>2457</v>
      </c>
      <c r="F3016">
        <f t="shared" si="238"/>
        <v>1</v>
      </c>
      <c r="G3016" s="2" t="str">
        <f t="shared" si="239"/>
        <v/>
      </c>
      <c r="H3016" t="s">
        <v>1521</v>
      </c>
      <c r="I3016">
        <v>62532</v>
      </c>
      <c r="J3016">
        <v>2443</v>
      </c>
      <c r="K3016">
        <v>2447</v>
      </c>
      <c r="L3016" t="s">
        <v>19</v>
      </c>
      <c r="M3016" t="s">
        <v>40</v>
      </c>
      <c r="N3016">
        <v>901</v>
      </c>
      <c r="O3016">
        <v>8748</v>
      </c>
      <c r="P3016">
        <v>6</v>
      </c>
      <c r="Q3016" t="s">
        <v>3033</v>
      </c>
      <c r="BI3016" s="1"/>
      <c r="BO3016" s="2"/>
    </row>
    <row r="3017" ht="15" customHeight="1">
      <c r="A3017" t="str">
        <f t="shared" si="235"/>
        <v>2019_12_2457_2</v>
      </c>
      <c r="B3017" t="str">
        <f t="shared" si="236"/>
        <v>2019_12_64167</v>
      </c>
      <c r="C3017" s="1" t="s">
        <v>2240</v>
      </c>
      <c r="D3017">
        <f t="shared" si="237"/>
        <v>3016</v>
      </c>
      <c r="E3017">
        <v>2457</v>
      </c>
      <c r="F3017">
        <f t="shared" si="238"/>
        <v>2</v>
      </c>
      <c r="G3017" s="2" t="str">
        <f t="shared" si="239"/>
        <v/>
      </c>
      <c r="H3017" t="s">
        <v>1521</v>
      </c>
      <c r="I3017">
        <v>64167</v>
      </c>
      <c r="J3017">
        <v>2447</v>
      </c>
      <c r="K3017">
        <v>2443</v>
      </c>
      <c r="L3017" t="s">
        <v>31</v>
      </c>
      <c r="M3017" t="s">
        <v>40</v>
      </c>
      <c r="N3017">
        <v>1095</v>
      </c>
      <c r="O3017">
        <v>8748</v>
      </c>
      <c r="P3017">
        <v>6</v>
      </c>
      <c r="Q3017" t="s">
        <v>3034</v>
      </c>
      <c r="BI3017" s="1"/>
      <c r="BO3017" s="2"/>
    </row>
    <row r="3018" ht="15" customHeight="1">
      <c r="A3018" t="str">
        <f t="shared" si="235"/>
        <v>2019_12_2457_3</v>
      </c>
      <c r="B3018" t="str">
        <f t="shared" si="236"/>
        <v>2019_12_64731</v>
      </c>
      <c r="C3018" s="1" t="s">
        <v>2240</v>
      </c>
      <c r="D3018">
        <f t="shared" si="237"/>
        <v>3017</v>
      </c>
      <c r="E3018">
        <v>2457</v>
      </c>
      <c r="F3018">
        <f t="shared" si="238"/>
        <v>3</v>
      </c>
      <c r="G3018" s="2" t="str">
        <f t="shared" si="239"/>
        <v/>
      </c>
      <c r="H3018" t="s">
        <v>1521</v>
      </c>
      <c r="I3018">
        <v>64731</v>
      </c>
      <c r="J3018">
        <v>2443</v>
      </c>
      <c r="K3018">
        <v>2447</v>
      </c>
      <c r="L3018" t="s">
        <v>31</v>
      </c>
      <c r="M3018" t="s">
        <v>40</v>
      </c>
      <c r="N3018">
        <v>3409</v>
      </c>
      <c r="O3018">
        <v>8748</v>
      </c>
      <c r="P3018">
        <v>6</v>
      </c>
      <c r="Q3018" t="s">
        <v>3035</v>
      </c>
      <c r="BI3018" s="1"/>
      <c r="BO3018" s="2"/>
    </row>
    <row r="3019" ht="15" customHeight="1">
      <c r="A3019" t="str">
        <f t="shared" si="235"/>
        <v>2019_12_2457_4</v>
      </c>
      <c r="B3019" t="str">
        <f t="shared" si="236"/>
        <v>2019_12_66018</v>
      </c>
      <c r="C3019" s="1" t="s">
        <v>2240</v>
      </c>
      <c r="D3019">
        <f t="shared" si="237"/>
        <v>3018</v>
      </c>
      <c r="E3019">
        <v>2457</v>
      </c>
      <c r="F3019">
        <f t="shared" si="238"/>
        <v>4</v>
      </c>
      <c r="G3019" s="2" t="str">
        <f t="shared" si="239"/>
        <v/>
      </c>
      <c r="H3019" t="s">
        <v>1521</v>
      </c>
      <c r="I3019">
        <v>66018</v>
      </c>
      <c r="J3019">
        <v>2447</v>
      </c>
      <c r="K3019">
        <v>2443</v>
      </c>
      <c r="L3019" t="s">
        <v>31</v>
      </c>
      <c r="M3019" t="s">
        <v>40</v>
      </c>
      <c r="N3019">
        <v>1579</v>
      </c>
      <c r="O3019">
        <v>8748</v>
      </c>
      <c r="P3019">
        <v>6</v>
      </c>
      <c r="Q3019" t="s">
        <v>3036</v>
      </c>
      <c r="BI3019" s="1"/>
      <c r="BO3019" s="2"/>
    </row>
    <row r="3020" ht="15" customHeight="1">
      <c r="A3020" t="str">
        <f t="shared" si="235"/>
        <v>2019_12_2457_5</v>
      </c>
      <c r="B3020" t="str">
        <f t="shared" si="236"/>
        <v>2019_12_66932</v>
      </c>
      <c r="C3020" s="1" t="s">
        <v>2240</v>
      </c>
      <c r="D3020">
        <f t="shared" si="237"/>
        <v>3019</v>
      </c>
      <c r="E3020">
        <v>2457</v>
      </c>
      <c r="F3020">
        <f t="shared" si="238"/>
        <v>5</v>
      </c>
      <c r="G3020" s="2" t="str">
        <f t="shared" si="239"/>
        <v>x</v>
      </c>
      <c r="H3020" t="s">
        <v>1521</v>
      </c>
      <c r="I3020">
        <v>66932</v>
      </c>
      <c r="J3020">
        <v>2443</v>
      </c>
      <c r="K3020">
        <v>2447</v>
      </c>
      <c r="L3020" t="s">
        <v>40</v>
      </c>
      <c r="M3020" t="s">
        <v>40</v>
      </c>
      <c r="N3020">
        <v>1743</v>
      </c>
      <c r="O3020">
        <v>8748</v>
      </c>
      <c r="P3020">
        <v>6</v>
      </c>
      <c r="Q3020" t="s">
        <v>3037</v>
      </c>
      <c r="BI3020" s="1"/>
      <c r="BO3020" s="2"/>
    </row>
    <row r="3021" ht="15" customHeight="1">
      <c r="A3021" t="str">
        <f t="shared" si="235"/>
        <v>2019_12_2515_1</v>
      </c>
      <c r="B3021" t="str">
        <f t="shared" si="236"/>
        <v>2019_12_62883</v>
      </c>
      <c r="C3021" s="1" t="s">
        <v>2240</v>
      </c>
      <c r="D3021">
        <f t="shared" si="237"/>
        <v>3020</v>
      </c>
      <c r="E3021">
        <v>2515</v>
      </c>
      <c r="F3021">
        <f t="shared" si="238"/>
        <v>1</v>
      </c>
      <c r="G3021" s="2" t="str">
        <f t="shared" si="239"/>
        <v/>
      </c>
      <c r="H3021" t="s">
        <v>1521</v>
      </c>
      <c r="I3021">
        <v>62883</v>
      </c>
      <c r="J3021">
        <v>2501</v>
      </c>
      <c r="K3021">
        <v>2505</v>
      </c>
      <c r="L3021" t="s">
        <v>158</v>
      </c>
      <c r="M3021" t="s">
        <v>20</v>
      </c>
      <c r="N3021">
        <v>103</v>
      </c>
      <c r="O3021">
        <v>1894</v>
      </c>
      <c r="P3021">
        <v>11</v>
      </c>
      <c r="Q3021" t="s">
        <v>3038</v>
      </c>
      <c r="BI3021" s="1"/>
      <c r="BO3021" s="2"/>
    </row>
    <row r="3022" ht="15" customHeight="1">
      <c r="A3022" t="str">
        <f t="shared" si="235"/>
        <v>2019_12_2515_2</v>
      </c>
      <c r="B3022" t="str">
        <f t="shared" si="236"/>
        <v>2019_12_64382</v>
      </c>
      <c r="C3022" s="1" t="s">
        <v>2240</v>
      </c>
      <c r="D3022">
        <f t="shared" si="237"/>
        <v>3021</v>
      </c>
      <c r="E3022">
        <v>2515</v>
      </c>
      <c r="F3022">
        <f t="shared" si="238"/>
        <v>2</v>
      </c>
      <c r="G3022" s="2" t="str">
        <f t="shared" si="239"/>
        <v/>
      </c>
      <c r="H3022" t="s">
        <v>1521</v>
      </c>
      <c r="I3022">
        <v>64382</v>
      </c>
      <c r="J3022">
        <v>2505</v>
      </c>
      <c r="K3022">
        <v>2501</v>
      </c>
      <c r="L3022" t="s">
        <v>31</v>
      </c>
      <c r="M3022" t="s">
        <v>20</v>
      </c>
      <c r="N3022">
        <v>185</v>
      </c>
      <c r="O3022">
        <v>1894</v>
      </c>
      <c r="P3022">
        <v>11</v>
      </c>
      <c r="Q3022" t="s">
        <v>3039</v>
      </c>
      <c r="BI3022" s="1"/>
      <c r="BO3022" s="2"/>
    </row>
    <row r="3023" ht="15" customHeight="1">
      <c r="A3023" t="str">
        <f t="shared" si="235"/>
        <v>2019_12_2515_3</v>
      </c>
      <c r="B3023" t="str">
        <f t="shared" si="236"/>
        <v>2019_12_66118</v>
      </c>
      <c r="C3023" s="1" t="s">
        <v>2240</v>
      </c>
      <c r="D3023">
        <f t="shared" si="237"/>
        <v>3022</v>
      </c>
      <c r="E3023">
        <v>2515</v>
      </c>
      <c r="F3023">
        <f t="shared" si="238"/>
        <v>3</v>
      </c>
      <c r="G3023" s="2" t="str">
        <f t="shared" si="239"/>
        <v/>
      </c>
      <c r="H3023" t="s">
        <v>1521</v>
      </c>
      <c r="I3023">
        <v>66118</v>
      </c>
      <c r="J3023">
        <v>2501</v>
      </c>
      <c r="K3023">
        <v>2505</v>
      </c>
      <c r="L3023" t="s">
        <v>31</v>
      </c>
      <c r="M3023" t="s">
        <v>20</v>
      </c>
      <c r="N3023">
        <v>385</v>
      </c>
      <c r="O3023">
        <v>1894</v>
      </c>
      <c r="P3023">
        <v>11</v>
      </c>
      <c r="Q3023" t="s">
        <v>3040</v>
      </c>
      <c r="BI3023" s="1"/>
      <c r="BO3023" s="2"/>
    </row>
    <row r="3024" ht="15" customHeight="1">
      <c r="A3024" t="str">
        <f t="shared" si="235"/>
        <v>2019_12_2515_4</v>
      </c>
      <c r="B3024" t="str">
        <f t="shared" si="236"/>
        <v>2019_12_66129</v>
      </c>
      <c r="C3024" s="1" t="s">
        <v>2240</v>
      </c>
      <c r="D3024">
        <f t="shared" si="237"/>
        <v>3023</v>
      </c>
      <c r="E3024">
        <v>2515</v>
      </c>
      <c r="F3024">
        <f t="shared" si="238"/>
        <v>4</v>
      </c>
      <c r="G3024" s="2" t="str">
        <f t="shared" si="239"/>
        <v/>
      </c>
      <c r="H3024" t="s">
        <v>1521</v>
      </c>
      <c r="I3024">
        <v>66129</v>
      </c>
      <c r="J3024">
        <v>2505</v>
      </c>
      <c r="K3024">
        <v>2501</v>
      </c>
      <c r="L3024" t="s">
        <v>31</v>
      </c>
      <c r="M3024" t="s">
        <v>20</v>
      </c>
      <c r="N3024">
        <v>437</v>
      </c>
      <c r="O3024">
        <v>1894</v>
      </c>
      <c r="P3024">
        <v>11</v>
      </c>
      <c r="Q3024" t="s">
        <v>3041</v>
      </c>
      <c r="BI3024" s="1"/>
      <c r="BO3024" s="2"/>
    </row>
    <row r="3025" ht="15" customHeight="1">
      <c r="A3025" t="str">
        <f t="shared" si="235"/>
        <v>2019_12_2515_5</v>
      </c>
      <c r="B3025" t="str">
        <f t="shared" si="236"/>
        <v>2019_12_66751</v>
      </c>
      <c r="C3025" s="1" t="s">
        <v>2240</v>
      </c>
      <c r="D3025">
        <f t="shared" si="237"/>
        <v>3024</v>
      </c>
      <c r="E3025">
        <v>2515</v>
      </c>
      <c r="F3025">
        <f t="shared" si="238"/>
        <v>5</v>
      </c>
      <c r="G3025" s="2" t="str">
        <f t="shared" si="239"/>
        <v/>
      </c>
      <c r="H3025" t="s">
        <v>1521</v>
      </c>
      <c r="I3025">
        <v>66751</v>
      </c>
      <c r="J3025">
        <v>2501</v>
      </c>
      <c r="K3025">
        <v>2505</v>
      </c>
      <c r="L3025" t="s">
        <v>31</v>
      </c>
      <c r="M3025" t="s">
        <v>20</v>
      </c>
      <c r="N3025">
        <v>448</v>
      </c>
      <c r="O3025">
        <v>1894</v>
      </c>
      <c r="P3025">
        <v>11</v>
      </c>
      <c r="Q3025" t="s">
        <v>3042</v>
      </c>
      <c r="BI3025" s="1"/>
      <c r="BO3025" s="2"/>
    </row>
    <row r="3026" ht="15" customHeight="1">
      <c r="A3026" t="str">
        <f t="shared" si="235"/>
        <v>2019_12_2515_6</v>
      </c>
      <c r="B3026" t="str">
        <f t="shared" si="236"/>
        <v>2019_12_66943</v>
      </c>
      <c r="C3026" s="1" t="s">
        <v>2240</v>
      </c>
      <c r="D3026">
        <f t="shared" si="237"/>
        <v>3025</v>
      </c>
      <c r="E3026">
        <v>2515</v>
      </c>
      <c r="F3026">
        <f t="shared" si="238"/>
        <v>6</v>
      </c>
      <c r="G3026" s="2" t="str">
        <f t="shared" si="239"/>
        <v/>
      </c>
      <c r="H3026" t="s">
        <v>1521</v>
      </c>
      <c r="I3026">
        <v>66943</v>
      </c>
      <c r="J3026">
        <v>2505</v>
      </c>
      <c r="K3026">
        <v>2501</v>
      </c>
      <c r="L3026" t="s">
        <v>31</v>
      </c>
      <c r="M3026" t="s">
        <v>20</v>
      </c>
      <c r="N3026">
        <v>118</v>
      </c>
      <c r="O3026">
        <v>1894</v>
      </c>
      <c r="P3026">
        <v>11</v>
      </c>
      <c r="Q3026" t="s">
        <v>3043</v>
      </c>
      <c r="BI3026" s="1"/>
      <c r="BO3026" s="2"/>
    </row>
    <row r="3027" ht="15" customHeight="1">
      <c r="A3027" t="str">
        <f t="shared" si="235"/>
        <v>2019_12_2515_7</v>
      </c>
      <c r="B3027" t="str">
        <f t="shared" si="236"/>
        <v>2019_12_67485</v>
      </c>
      <c r="C3027" s="1" t="s">
        <v>2240</v>
      </c>
      <c r="D3027">
        <f t="shared" si="237"/>
        <v>3026</v>
      </c>
      <c r="E3027">
        <v>2515</v>
      </c>
      <c r="F3027">
        <f t="shared" si="238"/>
        <v>7</v>
      </c>
      <c r="G3027" s="2" t="str">
        <f t="shared" si="239"/>
        <v/>
      </c>
      <c r="H3027" t="s">
        <v>1521</v>
      </c>
      <c r="I3027">
        <v>67485</v>
      </c>
      <c r="J3027">
        <v>2501</v>
      </c>
      <c r="K3027">
        <v>2505</v>
      </c>
      <c r="L3027" t="s">
        <v>31</v>
      </c>
      <c r="M3027" t="s">
        <v>20</v>
      </c>
      <c r="N3027">
        <v>92</v>
      </c>
      <c r="O3027">
        <v>1894</v>
      </c>
      <c r="P3027">
        <v>11</v>
      </c>
      <c r="Q3027" t="s">
        <v>3044</v>
      </c>
      <c r="BI3027" s="1"/>
      <c r="BO3027" s="2"/>
    </row>
    <row r="3028" ht="15" customHeight="1">
      <c r="A3028" t="str">
        <f t="shared" si="235"/>
        <v>2019_12_2515_8</v>
      </c>
      <c r="B3028" t="str">
        <f t="shared" si="236"/>
        <v>2019_12_67641</v>
      </c>
      <c r="C3028" s="1" t="s">
        <v>2240</v>
      </c>
      <c r="D3028">
        <f t="shared" si="237"/>
        <v>3027</v>
      </c>
      <c r="E3028">
        <v>2515</v>
      </c>
      <c r="F3028">
        <f t="shared" si="238"/>
        <v>8</v>
      </c>
      <c r="G3028" s="2" t="str">
        <f t="shared" si="239"/>
        <v/>
      </c>
      <c r="H3028" t="s">
        <v>1521</v>
      </c>
      <c r="I3028">
        <v>67641</v>
      </c>
      <c r="J3028">
        <v>2505</v>
      </c>
      <c r="K3028">
        <v>2501</v>
      </c>
      <c r="L3028" t="s">
        <v>31</v>
      </c>
      <c r="M3028" t="s">
        <v>20</v>
      </c>
      <c r="N3028">
        <v>75</v>
      </c>
      <c r="O3028">
        <v>1894</v>
      </c>
      <c r="P3028">
        <v>11</v>
      </c>
      <c r="Q3028" t="s">
        <v>3045</v>
      </c>
      <c r="BI3028" s="1"/>
      <c r="BO3028" s="2"/>
    </row>
    <row r="3029" ht="15" customHeight="1">
      <c r="A3029" t="str">
        <f t="shared" si="235"/>
        <v>2019_12_2515_9</v>
      </c>
      <c r="B3029" t="str">
        <f t="shared" si="236"/>
        <v>2019_12_67907</v>
      </c>
      <c r="C3029" s="1" t="s">
        <v>2240</v>
      </c>
      <c r="D3029">
        <f t="shared" si="237"/>
        <v>3028</v>
      </c>
      <c r="E3029">
        <v>2515</v>
      </c>
      <c r="F3029">
        <f t="shared" si="238"/>
        <v>9</v>
      </c>
      <c r="G3029" s="2" t="str">
        <f t="shared" si="239"/>
        <v/>
      </c>
      <c r="H3029" t="s">
        <v>1521</v>
      </c>
      <c r="I3029">
        <v>67907</v>
      </c>
      <c r="J3029">
        <v>2501</v>
      </c>
      <c r="K3029">
        <v>2505</v>
      </c>
      <c r="L3029" t="s">
        <v>31</v>
      </c>
      <c r="M3029" t="s">
        <v>20</v>
      </c>
      <c r="N3029">
        <v>23</v>
      </c>
      <c r="O3029">
        <v>1894</v>
      </c>
      <c r="P3029">
        <v>11</v>
      </c>
      <c r="Q3029" t="s">
        <v>3046</v>
      </c>
      <c r="BI3029" s="1"/>
      <c r="BO3029" s="2"/>
    </row>
    <row r="3030" ht="15" customHeight="1">
      <c r="A3030" t="str">
        <f t="shared" si="235"/>
        <v>2019_12_2515_10</v>
      </c>
      <c r="B3030" t="str">
        <f t="shared" si="236"/>
        <v>2019_12_68004</v>
      </c>
      <c r="C3030" s="1" t="s">
        <v>2240</v>
      </c>
      <c r="D3030">
        <f t="shared" si="237"/>
        <v>3029</v>
      </c>
      <c r="E3030">
        <v>2515</v>
      </c>
      <c r="F3030">
        <f t="shared" si="238"/>
        <v>10</v>
      </c>
      <c r="G3030" s="2" t="str">
        <f t="shared" si="239"/>
        <v>x</v>
      </c>
      <c r="H3030" t="s">
        <v>1521</v>
      </c>
      <c r="I3030">
        <v>68004</v>
      </c>
      <c r="J3030">
        <v>2505</v>
      </c>
      <c r="K3030">
        <v>2501</v>
      </c>
      <c r="L3030" t="s">
        <v>20</v>
      </c>
      <c r="M3030" t="s">
        <v>20</v>
      </c>
      <c r="N3030">
        <v>7</v>
      </c>
      <c r="O3030">
        <v>1894</v>
      </c>
      <c r="P3030">
        <v>11</v>
      </c>
      <c r="Q3030" t="s">
        <v>3047</v>
      </c>
      <c r="BI3030" s="1"/>
      <c r="BO3030" s="2"/>
    </row>
    <row r="3031" ht="15" customHeight="1">
      <c r="A3031" t="str">
        <f t="shared" si="235"/>
        <v>2019_12_2544_1</v>
      </c>
      <c r="B3031" t="str">
        <f t="shared" si="236"/>
        <v>2019_12_64665</v>
      </c>
      <c r="C3031" s="1" t="s">
        <v>2240</v>
      </c>
      <c r="D3031">
        <f t="shared" si="237"/>
        <v>3030</v>
      </c>
      <c r="E3031">
        <v>2544</v>
      </c>
      <c r="F3031">
        <f t="shared" si="238"/>
        <v>1</v>
      </c>
      <c r="G3031" s="2" t="str">
        <f t="shared" si="239"/>
        <v/>
      </c>
      <c r="H3031" t="s">
        <v>1521</v>
      </c>
      <c r="I3031">
        <v>64665</v>
      </c>
      <c r="J3031">
        <v>2530</v>
      </c>
      <c r="K3031">
        <v>2534</v>
      </c>
      <c r="L3031" t="s">
        <v>19</v>
      </c>
      <c r="M3031" t="s">
        <v>20</v>
      </c>
      <c r="N3031">
        <v>256</v>
      </c>
      <c r="O3031">
        <v>2729</v>
      </c>
      <c r="P3031">
        <v>13</v>
      </c>
      <c r="Q3031" t="s">
        <v>3048</v>
      </c>
      <c r="BI3031" s="1"/>
      <c r="BO3031" s="2"/>
    </row>
    <row r="3032" ht="15" customHeight="1">
      <c r="A3032" t="str">
        <f t="shared" si="235"/>
        <v>2019_12_2544_2</v>
      </c>
      <c r="B3032" t="str">
        <f t="shared" si="236"/>
        <v>2019_12_65668</v>
      </c>
      <c r="C3032" s="1" t="s">
        <v>2240</v>
      </c>
      <c r="D3032">
        <f t="shared" si="237"/>
        <v>3031</v>
      </c>
      <c r="E3032">
        <v>2544</v>
      </c>
      <c r="F3032">
        <f t="shared" si="238"/>
        <v>2</v>
      </c>
      <c r="G3032" s="2" t="str">
        <f t="shared" si="239"/>
        <v/>
      </c>
      <c r="H3032" t="s">
        <v>1521</v>
      </c>
      <c r="I3032">
        <v>65668</v>
      </c>
      <c r="J3032">
        <v>2534</v>
      </c>
      <c r="K3032">
        <v>2530</v>
      </c>
      <c r="L3032" t="s">
        <v>31</v>
      </c>
      <c r="M3032" t="s">
        <v>20</v>
      </c>
      <c r="N3032">
        <v>268</v>
      </c>
      <c r="O3032">
        <v>2729</v>
      </c>
      <c r="P3032">
        <v>13</v>
      </c>
      <c r="Q3032" t="s">
        <v>3049</v>
      </c>
      <c r="BI3032" s="1"/>
      <c r="BO3032" s="2"/>
    </row>
    <row r="3033" ht="15" customHeight="1">
      <c r="A3033" t="str">
        <f t="shared" si="235"/>
        <v>2019_12_2544_3</v>
      </c>
      <c r="B3033" t="str">
        <f t="shared" si="236"/>
        <v>2019_12_66123</v>
      </c>
      <c r="C3033" s="1" t="s">
        <v>2240</v>
      </c>
      <c r="D3033">
        <f t="shared" si="237"/>
        <v>3032</v>
      </c>
      <c r="E3033">
        <v>2544</v>
      </c>
      <c r="F3033">
        <f t="shared" si="238"/>
        <v>3</v>
      </c>
      <c r="G3033" s="2" t="str">
        <f t="shared" si="239"/>
        <v/>
      </c>
      <c r="H3033" t="s">
        <v>1521</v>
      </c>
      <c r="I3033">
        <v>66123</v>
      </c>
      <c r="J3033">
        <v>2534</v>
      </c>
      <c r="K3033">
        <v>2530</v>
      </c>
      <c r="L3033" t="s">
        <v>31</v>
      </c>
      <c r="M3033" t="s">
        <v>20</v>
      </c>
      <c r="N3033">
        <v>459</v>
      </c>
      <c r="O3033">
        <v>2729</v>
      </c>
      <c r="P3033">
        <v>13</v>
      </c>
      <c r="Q3033" t="s">
        <v>3050</v>
      </c>
      <c r="BI3033" s="1"/>
      <c r="BO3033" s="2"/>
    </row>
    <row r="3034" ht="15" customHeight="1">
      <c r="A3034" t="str">
        <f t="shared" si="235"/>
        <v>2019_12_2544_4</v>
      </c>
      <c r="B3034" t="str">
        <f t="shared" si="236"/>
        <v>2019_12_66172</v>
      </c>
      <c r="C3034" s="1" t="s">
        <v>2240</v>
      </c>
      <c r="D3034">
        <f t="shared" si="237"/>
        <v>3033</v>
      </c>
      <c r="E3034">
        <v>2544</v>
      </c>
      <c r="F3034">
        <f t="shared" si="238"/>
        <v>4</v>
      </c>
      <c r="G3034" s="2" t="str">
        <f t="shared" si="239"/>
        <v/>
      </c>
      <c r="H3034" t="s">
        <v>1521</v>
      </c>
      <c r="I3034">
        <v>66172</v>
      </c>
      <c r="J3034">
        <v>2530</v>
      </c>
      <c r="K3034">
        <v>2534</v>
      </c>
      <c r="L3034" t="s">
        <v>31</v>
      </c>
      <c r="M3034" t="s">
        <v>20</v>
      </c>
      <c r="N3034">
        <v>247</v>
      </c>
      <c r="O3034">
        <v>2729</v>
      </c>
      <c r="P3034">
        <v>13</v>
      </c>
      <c r="Q3034" t="s">
        <v>3051</v>
      </c>
      <c r="BI3034" s="1"/>
      <c r="BO3034" s="2"/>
    </row>
    <row r="3035" ht="15" customHeight="1">
      <c r="A3035" t="str">
        <f t="shared" si="235"/>
        <v>2019_12_2544_5</v>
      </c>
      <c r="B3035" t="str">
        <f t="shared" si="236"/>
        <v>2019_12_66239</v>
      </c>
      <c r="C3035" s="1" t="s">
        <v>2240</v>
      </c>
      <c r="D3035">
        <f t="shared" si="237"/>
        <v>3034</v>
      </c>
      <c r="E3035">
        <v>2544</v>
      </c>
      <c r="F3035">
        <f t="shared" si="238"/>
        <v>5</v>
      </c>
      <c r="G3035" s="2" t="str">
        <f t="shared" si="239"/>
        <v/>
      </c>
      <c r="H3035" t="s">
        <v>1521</v>
      </c>
      <c r="I3035">
        <v>66239</v>
      </c>
      <c r="J3035">
        <v>2534</v>
      </c>
      <c r="K3035">
        <v>2530</v>
      </c>
      <c r="L3035" t="s">
        <v>31</v>
      </c>
      <c r="M3035" t="s">
        <v>20</v>
      </c>
      <c r="N3035">
        <v>48</v>
      </c>
      <c r="O3035">
        <v>2729</v>
      </c>
      <c r="P3035">
        <v>13</v>
      </c>
      <c r="Q3035" t="s">
        <v>3052</v>
      </c>
      <c r="BI3035" s="1"/>
      <c r="BO3035" s="2"/>
    </row>
    <row r="3036" ht="15" customHeight="1">
      <c r="A3036" t="str">
        <f t="shared" si="235"/>
        <v>2019_12_2544_6</v>
      </c>
      <c r="B3036" t="str">
        <f t="shared" si="236"/>
        <v>2019_12_66264</v>
      </c>
      <c r="C3036" s="1" t="s">
        <v>2240</v>
      </c>
      <c r="D3036">
        <f t="shared" si="237"/>
        <v>3035</v>
      </c>
      <c r="E3036">
        <v>2544</v>
      </c>
      <c r="F3036">
        <f t="shared" si="238"/>
        <v>6</v>
      </c>
      <c r="G3036" s="2" t="str">
        <f t="shared" si="239"/>
        <v/>
      </c>
      <c r="H3036" t="s">
        <v>1521</v>
      </c>
      <c r="I3036">
        <v>66264</v>
      </c>
      <c r="J3036">
        <v>2530</v>
      </c>
      <c r="K3036">
        <v>2534</v>
      </c>
      <c r="L3036" t="s">
        <v>31</v>
      </c>
      <c r="M3036" t="s">
        <v>20</v>
      </c>
      <c r="N3036">
        <v>127</v>
      </c>
      <c r="O3036">
        <v>2729</v>
      </c>
      <c r="P3036">
        <v>13</v>
      </c>
      <c r="Q3036" t="s">
        <v>3053</v>
      </c>
      <c r="BI3036" s="1"/>
      <c r="BO3036" s="2"/>
    </row>
    <row r="3037" ht="15" customHeight="1">
      <c r="A3037" t="str">
        <f t="shared" si="235"/>
        <v>2019_12_2544_7</v>
      </c>
      <c r="B3037" t="str">
        <f t="shared" si="236"/>
        <v>2019_12_66301</v>
      </c>
      <c r="C3037" s="1" t="s">
        <v>2240</v>
      </c>
      <c r="D3037">
        <f t="shared" si="237"/>
        <v>3036</v>
      </c>
      <c r="E3037">
        <v>2544</v>
      </c>
      <c r="F3037">
        <f t="shared" si="238"/>
        <v>7</v>
      </c>
      <c r="G3037" s="2" t="str">
        <f t="shared" si="239"/>
        <v/>
      </c>
      <c r="H3037" t="s">
        <v>1521</v>
      </c>
      <c r="I3037">
        <v>66301</v>
      </c>
      <c r="J3037">
        <v>2534</v>
      </c>
      <c r="K3037">
        <v>2530</v>
      </c>
      <c r="L3037" t="s">
        <v>31</v>
      </c>
      <c r="M3037" t="s">
        <v>20</v>
      </c>
      <c r="N3037">
        <v>206</v>
      </c>
      <c r="O3037">
        <v>2729</v>
      </c>
      <c r="P3037">
        <v>13</v>
      </c>
      <c r="Q3037" t="s">
        <v>3054</v>
      </c>
      <c r="BI3037" s="1"/>
      <c r="BO3037" s="2"/>
    </row>
    <row r="3038" ht="15" customHeight="1">
      <c r="A3038" t="str">
        <f t="shared" si="235"/>
        <v>2019_12_2544_8</v>
      </c>
      <c r="B3038" t="str">
        <f t="shared" si="236"/>
        <v>2019_12_66319</v>
      </c>
      <c r="C3038" s="1" t="s">
        <v>2240</v>
      </c>
      <c r="D3038">
        <f t="shared" si="237"/>
        <v>3037</v>
      </c>
      <c r="E3038">
        <v>2544</v>
      </c>
      <c r="F3038">
        <f t="shared" si="238"/>
        <v>8</v>
      </c>
      <c r="G3038" s="2" t="str">
        <f t="shared" si="239"/>
        <v/>
      </c>
      <c r="H3038" t="s">
        <v>1521</v>
      </c>
      <c r="I3038">
        <v>66319</v>
      </c>
      <c r="J3038">
        <v>2530</v>
      </c>
      <c r="K3038">
        <v>2534</v>
      </c>
      <c r="L3038" t="s">
        <v>31</v>
      </c>
      <c r="M3038" t="s">
        <v>20</v>
      </c>
      <c r="N3038">
        <v>122</v>
      </c>
      <c r="O3038">
        <v>2729</v>
      </c>
      <c r="P3038">
        <v>13</v>
      </c>
      <c r="Q3038" t="s">
        <v>3055</v>
      </c>
      <c r="BI3038" s="1"/>
      <c r="BO3038" s="2"/>
    </row>
    <row r="3039" ht="15" customHeight="1">
      <c r="A3039" t="str">
        <f t="shared" si="235"/>
        <v>2019_12_2544_9</v>
      </c>
      <c r="B3039" t="str">
        <f t="shared" si="236"/>
        <v>2019_12_66457</v>
      </c>
      <c r="C3039" s="1" t="s">
        <v>2240</v>
      </c>
      <c r="D3039">
        <f t="shared" si="237"/>
        <v>3038</v>
      </c>
      <c r="E3039">
        <v>2544</v>
      </c>
      <c r="F3039">
        <f t="shared" si="238"/>
        <v>9</v>
      </c>
      <c r="G3039" s="2" t="str">
        <f t="shared" si="239"/>
        <v>x</v>
      </c>
      <c r="H3039" t="s">
        <v>1521</v>
      </c>
      <c r="I3039">
        <v>66457</v>
      </c>
      <c r="J3039">
        <v>2534</v>
      </c>
      <c r="K3039">
        <v>2530</v>
      </c>
      <c r="L3039" t="s">
        <v>20</v>
      </c>
      <c r="M3039" t="s">
        <v>20</v>
      </c>
      <c r="N3039">
        <v>22</v>
      </c>
      <c r="O3039">
        <v>2729</v>
      </c>
      <c r="P3039">
        <v>13</v>
      </c>
      <c r="Q3039" t="s">
        <v>3056</v>
      </c>
      <c r="BI3039" s="1"/>
      <c r="BO3039" s="2"/>
    </row>
    <row r="3040" ht="15" customHeight="1">
      <c r="A3040" t="str">
        <f t="shared" si="235"/>
        <v>2019_12_2573_1</v>
      </c>
      <c r="B3040" t="str">
        <f t="shared" si="236"/>
        <v>2019_12_63276</v>
      </c>
      <c r="C3040" s="1" t="s">
        <v>2240</v>
      </c>
      <c r="D3040">
        <f t="shared" si="237"/>
        <v>3039</v>
      </c>
      <c r="E3040">
        <v>2573</v>
      </c>
      <c r="F3040">
        <f t="shared" si="238"/>
        <v>1</v>
      </c>
      <c r="G3040" s="2" t="str">
        <f t="shared" si="239"/>
        <v/>
      </c>
      <c r="H3040" t="s">
        <v>1521</v>
      </c>
      <c r="I3040">
        <v>63276</v>
      </c>
      <c r="J3040">
        <v>2559</v>
      </c>
      <c r="K3040">
        <v>2563</v>
      </c>
      <c r="L3040" t="s">
        <v>19</v>
      </c>
      <c r="M3040" t="s">
        <v>20</v>
      </c>
      <c r="N3040">
        <v>149</v>
      </c>
      <c r="O3040">
        <v>2067</v>
      </c>
      <c r="P3040">
        <v>13</v>
      </c>
      <c r="Q3040" t="s">
        <v>3057</v>
      </c>
      <c r="BI3040" s="1"/>
      <c r="BO3040" s="2"/>
    </row>
    <row r="3041" ht="15" customHeight="1">
      <c r="A3041" t="str">
        <f t="shared" si="235"/>
        <v>2019_12_2573_2</v>
      </c>
      <c r="B3041" t="str">
        <f t="shared" si="236"/>
        <v>2019_12_63288</v>
      </c>
      <c r="C3041" s="1" t="s">
        <v>2240</v>
      </c>
      <c r="D3041">
        <f t="shared" si="237"/>
        <v>3040</v>
      </c>
      <c r="E3041">
        <v>2573</v>
      </c>
      <c r="F3041">
        <f t="shared" si="238"/>
        <v>2</v>
      </c>
      <c r="G3041" s="2" t="str">
        <f t="shared" si="239"/>
        <v/>
      </c>
      <c r="H3041" t="s">
        <v>1521</v>
      </c>
      <c r="I3041">
        <v>63288</v>
      </c>
      <c r="J3041">
        <v>2563</v>
      </c>
      <c r="K3041">
        <v>2559</v>
      </c>
      <c r="L3041" t="s">
        <v>31</v>
      </c>
      <c r="M3041" t="s">
        <v>20</v>
      </c>
      <c r="N3041">
        <v>132</v>
      </c>
      <c r="O3041">
        <v>2067</v>
      </c>
      <c r="P3041">
        <v>13</v>
      </c>
      <c r="Q3041" t="s">
        <v>3058</v>
      </c>
      <c r="BI3041" s="1"/>
      <c r="BO3041" s="2"/>
    </row>
    <row r="3042" ht="15" customHeight="1">
      <c r="A3042" t="str">
        <f t="shared" si="235"/>
        <v>2019_12_2573_3</v>
      </c>
      <c r="B3042" t="str">
        <f t="shared" si="236"/>
        <v>2019_12_64768</v>
      </c>
      <c r="C3042" s="1" t="s">
        <v>2240</v>
      </c>
      <c r="D3042">
        <f t="shared" si="237"/>
        <v>3041</v>
      </c>
      <c r="E3042">
        <v>2573</v>
      </c>
      <c r="F3042">
        <f t="shared" si="238"/>
        <v>3</v>
      </c>
      <c r="G3042" s="2" t="str">
        <f t="shared" si="239"/>
        <v/>
      </c>
      <c r="H3042" t="s">
        <v>1521</v>
      </c>
      <c r="I3042">
        <v>64768</v>
      </c>
      <c r="J3042">
        <v>2559</v>
      </c>
      <c r="K3042">
        <v>2563</v>
      </c>
      <c r="L3042" t="s">
        <v>31</v>
      </c>
      <c r="M3042" t="s">
        <v>20</v>
      </c>
      <c r="N3042">
        <v>153</v>
      </c>
      <c r="O3042">
        <v>2067</v>
      </c>
      <c r="P3042">
        <v>13</v>
      </c>
      <c r="Q3042" t="s">
        <v>3059</v>
      </c>
      <c r="BI3042" s="1"/>
      <c r="BO3042" s="2"/>
    </row>
    <row r="3043" ht="15" customHeight="1">
      <c r="A3043" t="str">
        <f t="shared" si="235"/>
        <v>2019_12_2573_4</v>
      </c>
      <c r="B3043" t="str">
        <f t="shared" si="236"/>
        <v>2019_12_64781</v>
      </c>
      <c r="C3043" s="1" t="s">
        <v>2240</v>
      </c>
      <c r="D3043">
        <f t="shared" si="237"/>
        <v>3042</v>
      </c>
      <c r="E3043">
        <v>2573</v>
      </c>
      <c r="F3043">
        <f t="shared" si="238"/>
        <v>4</v>
      </c>
      <c r="G3043" s="2" t="str">
        <f t="shared" si="239"/>
        <v/>
      </c>
      <c r="H3043" t="s">
        <v>1521</v>
      </c>
      <c r="I3043">
        <v>64781</v>
      </c>
      <c r="J3043">
        <v>2563</v>
      </c>
      <c r="K3043">
        <v>2559</v>
      </c>
      <c r="L3043" t="s">
        <v>31</v>
      </c>
      <c r="M3043" t="s">
        <v>20</v>
      </c>
      <c r="N3043">
        <v>292</v>
      </c>
      <c r="O3043">
        <v>2067</v>
      </c>
      <c r="P3043">
        <v>13</v>
      </c>
      <c r="Q3043" t="s">
        <v>3060</v>
      </c>
      <c r="BI3043" s="1"/>
      <c r="BO3043" s="2"/>
    </row>
    <row r="3044" ht="15" customHeight="1">
      <c r="A3044" t="str">
        <f t="shared" si="235"/>
        <v>2019_12_2573_5</v>
      </c>
      <c r="B3044" t="str">
        <f t="shared" si="236"/>
        <v>2019_12_64847</v>
      </c>
      <c r="C3044" s="1" t="s">
        <v>2240</v>
      </c>
      <c r="D3044">
        <f t="shared" si="237"/>
        <v>3043</v>
      </c>
      <c r="E3044">
        <v>2573</v>
      </c>
      <c r="F3044">
        <f t="shared" si="238"/>
        <v>5</v>
      </c>
      <c r="G3044" s="2" t="str">
        <f t="shared" si="239"/>
        <v/>
      </c>
      <c r="H3044" t="s">
        <v>1521</v>
      </c>
      <c r="I3044">
        <v>64847</v>
      </c>
      <c r="J3044">
        <v>2559</v>
      </c>
      <c r="K3044">
        <v>2563</v>
      </c>
      <c r="L3044" t="s">
        <v>31</v>
      </c>
      <c r="M3044" t="s">
        <v>20</v>
      </c>
      <c r="N3044">
        <v>280</v>
      </c>
      <c r="O3044">
        <v>2067</v>
      </c>
      <c r="P3044">
        <v>13</v>
      </c>
      <c r="Q3044" t="s">
        <v>3061</v>
      </c>
      <c r="BI3044" s="1"/>
      <c r="BO3044" s="2"/>
    </row>
    <row r="3045" ht="15" customHeight="1">
      <c r="A3045" t="str">
        <f t="shared" si="235"/>
        <v>2019_12_2573_6</v>
      </c>
      <c r="B3045" t="str">
        <f t="shared" si="236"/>
        <v>2019_12_65676</v>
      </c>
      <c r="C3045" s="1" t="s">
        <v>2240</v>
      </c>
      <c r="D3045">
        <f t="shared" si="237"/>
        <v>3044</v>
      </c>
      <c r="E3045">
        <v>2573</v>
      </c>
      <c r="F3045">
        <f t="shared" si="238"/>
        <v>6</v>
      </c>
      <c r="G3045" s="2" t="str">
        <f t="shared" si="239"/>
        <v/>
      </c>
      <c r="H3045" t="s">
        <v>1521</v>
      </c>
      <c r="I3045">
        <v>65676</v>
      </c>
      <c r="J3045">
        <v>2563</v>
      </c>
      <c r="K3045">
        <v>2559</v>
      </c>
      <c r="L3045" t="s">
        <v>31</v>
      </c>
      <c r="M3045" t="s">
        <v>20</v>
      </c>
      <c r="N3045">
        <v>283</v>
      </c>
      <c r="O3045">
        <v>2067</v>
      </c>
      <c r="P3045">
        <v>13</v>
      </c>
      <c r="Q3045" t="s">
        <v>3062</v>
      </c>
      <c r="BI3045" s="1"/>
      <c r="BO3045" s="2"/>
    </row>
    <row r="3046" ht="15" customHeight="1">
      <c r="A3046" t="str">
        <f t="shared" si="235"/>
        <v>2019_12_2573_7</v>
      </c>
      <c r="B3046" t="str">
        <f t="shared" si="236"/>
        <v>2019_12_66071</v>
      </c>
      <c r="C3046" s="1" t="s">
        <v>2240</v>
      </c>
      <c r="D3046">
        <f t="shared" si="237"/>
        <v>3045</v>
      </c>
      <c r="E3046">
        <v>2573</v>
      </c>
      <c r="F3046">
        <f t="shared" si="238"/>
        <v>7</v>
      </c>
      <c r="G3046" s="2" t="str">
        <f t="shared" si="239"/>
        <v/>
      </c>
      <c r="H3046" t="s">
        <v>1521</v>
      </c>
      <c r="I3046">
        <v>66071</v>
      </c>
      <c r="J3046">
        <v>2559</v>
      </c>
      <c r="K3046">
        <v>2563</v>
      </c>
      <c r="L3046" t="s">
        <v>31</v>
      </c>
      <c r="M3046" t="s">
        <v>20</v>
      </c>
      <c r="N3046">
        <v>164</v>
      </c>
      <c r="O3046">
        <v>2067</v>
      </c>
      <c r="P3046">
        <v>13</v>
      </c>
      <c r="Q3046" t="s">
        <v>3063</v>
      </c>
      <c r="BI3046" s="1"/>
      <c r="BO3046" s="2"/>
    </row>
    <row r="3047" ht="15" customHeight="1">
      <c r="A3047" t="str">
        <f t="shared" si="235"/>
        <v>2019_12_2573_8</v>
      </c>
      <c r="B3047" t="str">
        <f t="shared" si="236"/>
        <v>2019_12_66262</v>
      </c>
      <c r="C3047" s="1" t="s">
        <v>2240</v>
      </c>
      <c r="D3047">
        <f t="shared" si="237"/>
        <v>3046</v>
      </c>
      <c r="E3047">
        <v>2573</v>
      </c>
      <c r="F3047">
        <f t="shared" si="238"/>
        <v>8</v>
      </c>
      <c r="G3047" s="2" t="str">
        <f t="shared" si="239"/>
        <v/>
      </c>
      <c r="H3047" t="s">
        <v>1521</v>
      </c>
      <c r="I3047">
        <v>66262</v>
      </c>
      <c r="J3047">
        <v>2563</v>
      </c>
      <c r="K3047">
        <v>2559</v>
      </c>
      <c r="L3047" t="s">
        <v>31</v>
      </c>
      <c r="M3047" t="s">
        <v>20</v>
      </c>
      <c r="N3047">
        <v>166</v>
      </c>
      <c r="O3047">
        <v>2067</v>
      </c>
      <c r="P3047">
        <v>13</v>
      </c>
      <c r="Q3047" t="s">
        <v>3064</v>
      </c>
      <c r="BI3047" s="1"/>
      <c r="BO3047" s="2"/>
    </row>
    <row r="3048" ht="15" customHeight="1">
      <c r="A3048" t="str">
        <f t="shared" si="235"/>
        <v>2019_12_2573_9</v>
      </c>
      <c r="B3048" t="str">
        <f t="shared" si="236"/>
        <v>2019_12_66811</v>
      </c>
      <c r="C3048" s="1" t="s">
        <v>2240</v>
      </c>
      <c r="D3048">
        <f t="shared" si="237"/>
        <v>3047</v>
      </c>
      <c r="E3048">
        <v>2573</v>
      </c>
      <c r="F3048">
        <f t="shared" si="238"/>
        <v>9</v>
      </c>
      <c r="G3048" s="2" t="str">
        <f t="shared" si="239"/>
        <v/>
      </c>
      <c r="H3048" t="s">
        <v>1521</v>
      </c>
      <c r="I3048">
        <v>66811</v>
      </c>
      <c r="J3048">
        <v>2559</v>
      </c>
      <c r="K3048">
        <v>2563</v>
      </c>
      <c r="L3048" t="s">
        <v>31</v>
      </c>
      <c r="M3048" t="s">
        <v>20</v>
      </c>
      <c r="N3048">
        <v>191</v>
      </c>
      <c r="O3048">
        <v>2067</v>
      </c>
      <c r="P3048">
        <v>13</v>
      </c>
      <c r="Q3048" t="s">
        <v>3065</v>
      </c>
      <c r="BI3048" s="1"/>
      <c r="BO3048" s="2"/>
    </row>
    <row r="3049" ht="15" customHeight="1">
      <c r="A3049" t="str">
        <f t="shared" si="235"/>
        <v>2019_12_2573_10</v>
      </c>
      <c r="B3049" t="str">
        <f t="shared" si="236"/>
        <v>2019_12_66856</v>
      </c>
      <c r="C3049" s="1" t="s">
        <v>2240</v>
      </c>
      <c r="D3049">
        <f t="shared" si="237"/>
        <v>3048</v>
      </c>
      <c r="E3049">
        <v>2573</v>
      </c>
      <c r="F3049">
        <f t="shared" si="238"/>
        <v>10</v>
      </c>
      <c r="G3049" s="2" t="str">
        <f t="shared" si="239"/>
        <v/>
      </c>
      <c r="H3049" t="s">
        <v>1521</v>
      </c>
      <c r="I3049">
        <v>66856</v>
      </c>
      <c r="J3049">
        <v>2563</v>
      </c>
      <c r="K3049">
        <v>2559</v>
      </c>
      <c r="L3049" t="s">
        <v>31</v>
      </c>
      <c r="M3049" t="s">
        <v>20</v>
      </c>
      <c r="N3049">
        <v>111</v>
      </c>
      <c r="O3049">
        <v>2067</v>
      </c>
      <c r="P3049">
        <v>13</v>
      </c>
      <c r="Q3049" t="s">
        <v>3066</v>
      </c>
      <c r="BI3049" s="1"/>
      <c r="BO3049" s="2"/>
    </row>
    <row r="3050" ht="15" customHeight="1">
      <c r="A3050" t="str">
        <f t="shared" si="235"/>
        <v>2019_12_2573_11</v>
      </c>
      <c r="B3050" t="str">
        <f t="shared" si="236"/>
        <v>2019_12_67971</v>
      </c>
      <c r="C3050" s="1" t="s">
        <v>2240</v>
      </c>
      <c r="D3050">
        <f t="shared" si="237"/>
        <v>3049</v>
      </c>
      <c r="E3050">
        <v>2573</v>
      </c>
      <c r="F3050">
        <f t="shared" si="238"/>
        <v>11</v>
      </c>
      <c r="G3050" s="2" t="str">
        <f t="shared" si="239"/>
        <v/>
      </c>
      <c r="H3050" t="s">
        <v>1521</v>
      </c>
      <c r="I3050">
        <v>67971</v>
      </c>
      <c r="J3050">
        <v>2559</v>
      </c>
      <c r="K3050">
        <v>2563</v>
      </c>
      <c r="L3050" t="s">
        <v>31</v>
      </c>
      <c r="M3050" t="s">
        <v>20</v>
      </c>
      <c r="N3050">
        <v>98</v>
      </c>
      <c r="O3050">
        <v>2067</v>
      </c>
      <c r="P3050">
        <v>13</v>
      </c>
      <c r="Q3050" t="s">
        <v>3067</v>
      </c>
      <c r="BI3050" s="1"/>
      <c r="BO3050" s="2"/>
    </row>
    <row r="3051" ht="15" customHeight="1">
      <c r="A3051" t="str">
        <f t="shared" si="235"/>
        <v>2019_12_2573_12</v>
      </c>
      <c r="B3051" t="str">
        <f t="shared" si="236"/>
        <v>2019_12_68043</v>
      </c>
      <c r="C3051" s="1" t="s">
        <v>2240</v>
      </c>
      <c r="D3051">
        <f t="shared" si="237"/>
        <v>3050</v>
      </c>
      <c r="E3051">
        <v>2573</v>
      </c>
      <c r="F3051">
        <f t="shared" si="238"/>
        <v>12</v>
      </c>
      <c r="G3051" s="2" t="str">
        <f t="shared" si="239"/>
        <v>x</v>
      </c>
      <c r="H3051" t="s">
        <v>1521</v>
      </c>
      <c r="I3051">
        <v>68043</v>
      </c>
      <c r="J3051">
        <v>2563</v>
      </c>
      <c r="K3051">
        <v>2559</v>
      </c>
      <c r="L3051" t="s">
        <v>20</v>
      </c>
      <c r="M3051" t="s">
        <v>20</v>
      </c>
      <c r="N3051">
        <v>27</v>
      </c>
      <c r="O3051">
        <v>2067</v>
      </c>
      <c r="P3051">
        <v>13</v>
      </c>
      <c r="Q3051" t="s">
        <v>3068</v>
      </c>
      <c r="BI3051" s="1"/>
      <c r="BO3051" s="2"/>
    </row>
    <row r="3052" ht="15" customHeight="1">
      <c r="A3052" t="str">
        <f t="shared" si="235"/>
        <v>2019_12_2602_1</v>
      </c>
      <c r="B3052" t="str">
        <f t="shared" si="236"/>
        <v>2019_12_62468</v>
      </c>
      <c r="C3052" s="1" t="s">
        <v>2240</v>
      </c>
      <c r="D3052">
        <f t="shared" si="237"/>
        <v>3051</v>
      </c>
      <c r="E3052">
        <v>2602</v>
      </c>
      <c r="F3052">
        <f t="shared" si="238"/>
        <v>1</v>
      </c>
      <c r="G3052" s="2" t="str">
        <f t="shared" si="239"/>
        <v/>
      </c>
      <c r="H3052" t="s">
        <v>1521</v>
      </c>
      <c r="I3052">
        <v>62468</v>
      </c>
      <c r="J3052">
        <v>2588</v>
      </c>
      <c r="K3052">
        <v>2592</v>
      </c>
      <c r="L3052" t="s">
        <v>158</v>
      </c>
      <c r="M3052" t="s">
        <v>20</v>
      </c>
      <c r="N3052">
        <v>88</v>
      </c>
      <c r="O3052">
        <v>3578</v>
      </c>
      <c r="P3052">
        <v>21</v>
      </c>
      <c r="Q3052" t="s">
        <v>3069</v>
      </c>
      <c r="BI3052" s="1"/>
      <c r="BO3052" s="2"/>
    </row>
    <row r="3053" ht="15" customHeight="1">
      <c r="A3053" t="str">
        <f t="shared" si="235"/>
        <v>2019_12_2602_2</v>
      </c>
      <c r="B3053" t="str">
        <f t="shared" si="236"/>
        <v>2019_12_62812</v>
      </c>
      <c r="C3053" s="1" t="s">
        <v>2240</v>
      </c>
      <c r="D3053">
        <f t="shared" si="237"/>
        <v>3052</v>
      </c>
      <c r="E3053">
        <v>2602</v>
      </c>
      <c r="F3053">
        <f t="shared" si="238"/>
        <v>2</v>
      </c>
      <c r="G3053" s="2" t="str">
        <f t="shared" si="239"/>
        <v/>
      </c>
      <c r="H3053" t="s">
        <v>1521</v>
      </c>
      <c r="I3053">
        <v>62812</v>
      </c>
      <c r="J3053">
        <v>2592</v>
      </c>
      <c r="K3053">
        <v>2588</v>
      </c>
      <c r="L3053" t="s">
        <v>31</v>
      </c>
      <c r="M3053" t="s">
        <v>20</v>
      </c>
      <c r="N3053">
        <v>226</v>
      </c>
      <c r="O3053">
        <v>3578</v>
      </c>
      <c r="P3053">
        <v>21</v>
      </c>
      <c r="Q3053" t="s">
        <v>3070</v>
      </c>
      <c r="BI3053" s="1"/>
      <c r="BO3053" s="2"/>
    </row>
    <row r="3054" ht="15" customHeight="1">
      <c r="A3054" t="str">
        <f t="shared" si="235"/>
        <v>2019_12_2602_3</v>
      </c>
      <c r="B3054" t="str">
        <f t="shared" si="236"/>
        <v>2019_12_62849</v>
      </c>
      <c r="C3054" s="1" t="s">
        <v>2240</v>
      </c>
      <c r="D3054">
        <f t="shared" si="237"/>
        <v>3053</v>
      </c>
      <c r="E3054">
        <v>2602</v>
      </c>
      <c r="F3054">
        <f t="shared" si="238"/>
        <v>3</v>
      </c>
      <c r="G3054" s="2" t="str">
        <f t="shared" si="239"/>
        <v/>
      </c>
      <c r="H3054" t="s">
        <v>1521</v>
      </c>
      <c r="I3054">
        <v>62849</v>
      </c>
      <c r="J3054">
        <v>2588</v>
      </c>
      <c r="K3054">
        <v>2592</v>
      </c>
      <c r="L3054" t="s">
        <v>31</v>
      </c>
      <c r="M3054" t="s">
        <v>20</v>
      </c>
      <c r="N3054">
        <v>447</v>
      </c>
      <c r="O3054">
        <v>3578</v>
      </c>
      <c r="P3054">
        <v>21</v>
      </c>
      <c r="Q3054" t="s">
        <v>3071</v>
      </c>
      <c r="BI3054" s="1"/>
      <c r="BO3054" s="2"/>
    </row>
    <row r="3055" ht="15" customHeight="1">
      <c r="A3055" t="str">
        <f t="shared" si="235"/>
        <v>2019_12_2602_4</v>
      </c>
      <c r="B3055" t="str">
        <f t="shared" si="236"/>
        <v>2019_12_63031</v>
      </c>
      <c r="C3055" s="1" t="s">
        <v>2240</v>
      </c>
      <c r="D3055">
        <f t="shared" si="237"/>
        <v>3054</v>
      </c>
      <c r="E3055">
        <v>2602</v>
      </c>
      <c r="F3055">
        <f t="shared" si="238"/>
        <v>4</v>
      </c>
      <c r="G3055" s="2" t="str">
        <f t="shared" si="239"/>
        <v/>
      </c>
      <c r="H3055" t="s">
        <v>1521</v>
      </c>
      <c r="I3055">
        <v>63031</v>
      </c>
      <c r="J3055">
        <v>2592</v>
      </c>
      <c r="K3055">
        <v>2588</v>
      </c>
      <c r="L3055" t="s">
        <v>31</v>
      </c>
      <c r="M3055" t="s">
        <v>20</v>
      </c>
      <c r="N3055">
        <v>358</v>
      </c>
      <c r="O3055">
        <v>3578</v>
      </c>
      <c r="P3055">
        <v>21</v>
      </c>
      <c r="Q3055" t="s">
        <v>3072</v>
      </c>
      <c r="BI3055" s="1"/>
      <c r="BO3055" s="2"/>
    </row>
    <row r="3056" ht="15" customHeight="1">
      <c r="A3056" t="str">
        <f t="shared" si="235"/>
        <v>2019_12_2602_5</v>
      </c>
      <c r="B3056" t="str">
        <f t="shared" si="236"/>
        <v>2019_12_63436</v>
      </c>
      <c r="C3056" s="1" t="s">
        <v>2240</v>
      </c>
      <c r="D3056">
        <f t="shared" si="237"/>
        <v>3055</v>
      </c>
      <c r="E3056">
        <v>2602</v>
      </c>
      <c r="F3056">
        <f t="shared" si="238"/>
        <v>5</v>
      </c>
      <c r="G3056" s="2" t="str">
        <f t="shared" si="239"/>
        <v/>
      </c>
      <c r="H3056" t="s">
        <v>1521</v>
      </c>
      <c r="I3056">
        <v>63436</v>
      </c>
      <c r="J3056">
        <v>2588</v>
      </c>
      <c r="K3056">
        <v>2592</v>
      </c>
      <c r="L3056" t="s">
        <v>31</v>
      </c>
      <c r="M3056" t="s">
        <v>20</v>
      </c>
      <c r="N3056">
        <v>432</v>
      </c>
      <c r="O3056">
        <v>3578</v>
      </c>
      <c r="P3056">
        <v>21</v>
      </c>
      <c r="Q3056" t="s">
        <v>3073</v>
      </c>
      <c r="BI3056" s="1"/>
      <c r="BO3056" s="2"/>
    </row>
    <row r="3057" ht="15" customHeight="1">
      <c r="A3057" t="str">
        <f t="shared" si="235"/>
        <v>2019_12_2602_6</v>
      </c>
      <c r="B3057" t="str">
        <f t="shared" si="236"/>
        <v>2019_12_64360</v>
      </c>
      <c r="C3057" s="1" t="s">
        <v>2240</v>
      </c>
      <c r="D3057">
        <f t="shared" si="237"/>
        <v>3056</v>
      </c>
      <c r="E3057">
        <v>2602</v>
      </c>
      <c r="F3057">
        <f t="shared" si="238"/>
        <v>6</v>
      </c>
      <c r="G3057" s="2" t="str">
        <f t="shared" si="239"/>
        <v/>
      </c>
      <c r="H3057" t="s">
        <v>1521</v>
      </c>
      <c r="I3057">
        <v>64360</v>
      </c>
      <c r="J3057">
        <v>2592</v>
      </c>
      <c r="K3057">
        <v>2588</v>
      </c>
      <c r="L3057" t="s">
        <v>31</v>
      </c>
      <c r="M3057" t="s">
        <v>20</v>
      </c>
      <c r="N3057">
        <v>186</v>
      </c>
      <c r="O3057">
        <v>3578</v>
      </c>
      <c r="P3057">
        <v>21</v>
      </c>
      <c r="Q3057" t="s">
        <v>3074</v>
      </c>
      <c r="BI3057" s="1"/>
      <c r="BO3057" s="2"/>
    </row>
    <row r="3058" ht="15" customHeight="1">
      <c r="A3058" t="str">
        <f t="shared" si="235"/>
        <v>2019_12_2602_7</v>
      </c>
      <c r="B3058" t="str">
        <f t="shared" si="236"/>
        <v>2019_12_64431</v>
      </c>
      <c r="C3058" s="1" t="s">
        <v>2240</v>
      </c>
      <c r="D3058">
        <f t="shared" si="237"/>
        <v>3057</v>
      </c>
      <c r="E3058">
        <v>2602</v>
      </c>
      <c r="F3058">
        <f t="shared" si="238"/>
        <v>7</v>
      </c>
      <c r="G3058" s="2" t="str">
        <f t="shared" si="239"/>
        <v/>
      </c>
      <c r="H3058" t="s">
        <v>1521</v>
      </c>
      <c r="I3058">
        <v>64431</v>
      </c>
      <c r="J3058">
        <v>2588</v>
      </c>
      <c r="K3058">
        <v>2592</v>
      </c>
      <c r="L3058" t="s">
        <v>31</v>
      </c>
      <c r="M3058" t="s">
        <v>20</v>
      </c>
      <c r="N3058">
        <v>258</v>
      </c>
      <c r="O3058">
        <v>3578</v>
      </c>
      <c r="P3058">
        <v>21</v>
      </c>
      <c r="Q3058" t="s">
        <v>3075</v>
      </c>
      <c r="BI3058" s="1"/>
      <c r="BO3058" s="2"/>
    </row>
    <row r="3059" ht="15" customHeight="1">
      <c r="A3059" t="str">
        <f t="shared" si="235"/>
        <v>2019_12_2602_8</v>
      </c>
      <c r="B3059" t="str">
        <f t="shared" si="236"/>
        <v>2019_12_64439</v>
      </c>
      <c r="C3059" s="1" t="s">
        <v>2240</v>
      </c>
      <c r="D3059">
        <f t="shared" si="237"/>
        <v>3058</v>
      </c>
      <c r="E3059">
        <v>2602</v>
      </c>
      <c r="F3059">
        <f t="shared" si="238"/>
        <v>8</v>
      </c>
      <c r="G3059" s="2" t="str">
        <f t="shared" si="239"/>
        <v/>
      </c>
      <c r="H3059" t="s">
        <v>1521</v>
      </c>
      <c r="I3059">
        <v>64439</v>
      </c>
      <c r="J3059">
        <v>2592</v>
      </c>
      <c r="K3059">
        <v>2588</v>
      </c>
      <c r="L3059" t="s">
        <v>31</v>
      </c>
      <c r="M3059" t="s">
        <v>20</v>
      </c>
      <c r="N3059">
        <v>128</v>
      </c>
      <c r="O3059">
        <v>3578</v>
      </c>
      <c r="P3059">
        <v>21</v>
      </c>
      <c r="Q3059" t="s">
        <v>3076</v>
      </c>
      <c r="BI3059" s="1"/>
      <c r="BO3059" s="2"/>
    </row>
    <row r="3060" ht="15" customHeight="1">
      <c r="A3060" t="str">
        <f t="shared" si="235"/>
        <v>2019_12_2602_9</v>
      </c>
      <c r="B3060" t="str">
        <f t="shared" si="236"/>
        <v>2019_12_64506</v>
      </c>
      <c r="C3060" s="1" t="s">
        <v>2240</v>
      </c>
      <c r="D3060">
        <f t="shared" si="237"/>
        <v>3059</v>
      </c>
      <c r="E3060">
        <v>2602</v>
      </c>
      <c r="F3060">
        <f t="shared" si="238"/>
        <v>9</v>
      </c>
      <c r="G3060" s="2" t="str">
        <f t="shared" si="239"/>
        <v/>
      </c>
      <c r="H3060" t="s">
        <v>1521</v>
      </c>
      <c r="I3060">
        <v>64506</v>
      </c>
      <c r="J3060">
        <v>2588</v>
      </c>
      <c r="K3060">
        <v>2592</v>
      </c>
      <c r="L3060" t="s">
        <v>31</v>
      </c>
      <c r="M3060" t="s">
        <v>20</v>
      </c>
      <c r="N3060">
        <v>218</v>
      </c>
      <c r="O3060">
        <v>3578</v>
      </c>
      <c r="P3060">
        <v>21</v>
      </c>
      <c r="Q3060" t="s">
        <v>3077</v>
      </c>
      <c r="BI3060" s="1"/>
      <c r="BO3060" s="2"/>
    </row>
    <row r="3061" ht="15" customHeight="1">
      <c r="A3061" t="str">
        <f t="shared" si="235"/>
        <v>2019_12_2602_10</v>
      </c>
      <c r="B3061" t="str">
        <f t="shared" si="236"/>
        <v>2019_12_64830</v>
      </c>
      <c r="C3061" s="1" t="s">
        <v>2240</v>
      </c>
      <c r="D3061">
        <f t="shared" si="237"/>
        <v>3060</v>
      </c>
      <c r="E3061">
        <v>2602</v>
      </c>
      <c r="F3061">
        <f t="shared" si="238"/>
        <v>10</v>
      </c>
      <c r="G3061" s="2" t="str">
        <f t="shared" si="239"/>
        <v/>
      </c>
      <c r="H3061" t="s">
        <v>1521</v>
      </c>
      <c r="I3061">
        <v>64830</v>
      </c>
      <c r="J3061">
        <v>2592</v>
      </c>
      <c r="K3061">
        <v>2588</v>
      </c>
      <c r="L3061" t="s">
        <v>31</v>
      </c>
      <c r="M3061" t="s">
        <v>20</v>
      </c>
      <c r="N3061">
        <v>71</v>
      </c>
      <c r="O3061">
        <v>3578</v>
      </c>
      <c r="P3061">
        <v>21</v>
      </c>
      <c r="Q3061" t="s">
        <v>3078</v>
      </c>
      <c r="BI3061" s="1"/>
      <c r="BO3061" s="2"/>
    </row>
    <row r="3062" ht="15" customHeight="1">
      <c r="A3062" t="str">
        <f t="shared" si="235"/>
        <v>2019_12_2602_11</v>
      </c>
      <c r="B3062" t="str">
        <f t="shared" si="236"/>
        <v>2019_12_64974</v>
      </c>
      <c r="C3062" s="1" t="s">
        <v>2240</v>
      </c>
      <c r="D3062">
        <f t="shared" si="237"/>
        <v>3061</v>
      </c>
      <c r="E3062">
        <v>2602</v>
      </c>
      <c r="F3062">
        <f t="shared" si="238"/>
        <v>11</v>
      </c>
      <c r="G3062" s="2" t="str">
        <f t="shared" si="239"/>
        <v/>
      </c>
      <c r="H3062" t="s">
        <v>1521</v>
      </c>
      <c r="I3062">
        <v>64974</v>
      </c>
      <c r="J3062">
        <v>2588</v>
      </c>
      <c r="K3062">
        <v>2592</v>
      </c>
      <c r="L3062" t="s">
        <v>31</v>
      </c>
      <c r="M3062" t="s">
        <v>20</v>
      </c>
      <c r="N3062">
        <v>81</v>
      </c>
      <c r="O3062">
        <v>3578</v>
      </c>
      <c r="P3062">
        <v>21</v>
      </c>
      <c r="Q3062" t="s">
        <v>3079</v>
      </c>
      <c r="BI3062" s="1"/>
      <c r="BO3062" s="2"/>
    </row>
    <row r="3063" ht="15" customHeight="1">
      <c r="A3063" t="str">
        <f t="shared" si="235"/>
        <v>2019_12_2602_12</v>
      </c>
      <c r="B3063" t="str">
        <f t="shared" si="236"/>
        <v>2019_12_65808</v>
      </c>
      <c r="C3063" s="1" t="s">
        <v>2240</v>
      </c>
      <c r="D3063">
        <f t="shared" si="237"/>
        <v>3062</v>
      </c>
      <c r="E3063">
        <v>2602</v>
      </c>
      <c r="F3063">
        <f t="shared" si="238"/>
        <v>12</v>
      </c>
      <c r="G3063" s="2" t="str">
        <f t="shared" si="239"/>
        <v/>
      </c>
      <c r="H3063" t="s">
        <v>1521</v>
      </c>
      <c r="I3063">
        <v>65808</v>
      </c>
      <c r="J3063">
        <v>2592</v>
      </c>
      <c r="K3063">
        <v>2588</v>
      </c>
      <c r="L3063" t="s">
        <v>31</v>
      </c>
      <c r="M3063" t="s">
        <v>20</v>
      </c>
      <c r="N3063">
        <v>102</v>
      </c>
      <c r="O3063">
        <v>3578</v>
      </c>
      <c r="P3063">
        <v>21</v>
      </c>
      <c r="Q3063" t="s">
        <v>3080</v>
      </c>
      <c r="BI3063" s="1"/>
      <c r="BO3063" s="2"/>
    </row>
    <row r="3064" ht="15" customHeight="1">
      <c r="A3064" t="str">
        <f t="shared" si="235"/>
        <v>2019_12_2602_13</v>
      </c>
      <c r="B3064" t="str">
        <f t="shared" si="236"/>
        <v>2019_12_66007</v>
      </c>
      <c r="C3064" s="1" t="s">
        <v>2240</v>
      </c>
      <c r="D3064">
        <f t="shared" si="237"/>
        <v>3063</v>
      </c>
      <c r="E3064">
        <v>2602</v>
      </c>
      <c r="F3064">
        <f t="shared" si="238"/>
        <v>13</v>
      </c>
      <c r="G3064" s="2" t="str">
        <f t="shared" si="239"/>
        <v/>
      </c>
      <c r="H3064" t="s">
        <v>1521</v>
      </c>
      <c r="I3064">
        <v>66007</v>
      </c>
      <c r="J3064">
        <v>2588</v>
      </c>
      <c r="K3064">
        <v>2592</v>
      </c>
      <c r="L3064" t="s">
        <v>31</v>
      </c>
      <c r="M3064" t="s">
        <v>20</v>
      </c>
      <c r="N3064">
        <v>82</v>
      </c>
      <c r="O3064">
        <v>3578</v>
      </c>
      <c r="P3064">
        <v>21</v>
      </c>
      <c r="Q3064" t="s">
        <v>3081</v>
      </c>
      <c r="BI3064" s="1"/>
      <c r="BO3064" s="2"/>
    </row>
    <row r="3065" ht="15" customHeight="1">
      <c r="A3065" t="str">
        <f t="shared" si="235"/>
        <v>2019_12_2602_14</v>
      </c>
      <c r="B3065" t="str">
        <f t="shared" si="236"/>
        <v>2019_12_66038</v>
      </c>
      <c r="C3065" s="1" t="s">
        <v>2240</v>
      </c>
      <c r="D3065">
        <f t="shared" si="237"/>
        <v>3064</v>
      </c>
      <c r="E3065">
        <v>2602</v>
      </c>
      <c r="F3065">
        <f t="shared" si="238"/>
        <v>14</v>
      </c>
      <c r="G3065" s="2" t="str">
        <f t="shared" si="239"/>
        <v/>
      </c>
      <c r="H3065" t="s">
        <v>1521</v>
      </c>
      <c r="I3065">
        <v>66038</v>
      </c>
      <c r="J3065">
        <v>2592</v>
      </c>
      <c r="K3065">
        <v>2588</v>
      </c>
      <c r="L3065" t="s">
        <v>31</v>
      </c>
      <c r="M3065" t="s">
        <v>20</v>
      </c>
      <c r="N3065">
        <v>143</v>
      </c>
      <c r="O3065">
        <v>3578</v>
      </c>
      <c r="P3065">
        <v>21</v>
      </c>
      <c r="Q3065" t="s">
        <v>3082</v>
      </c>
      <c r="BI3065" s="1"/>
      <c r="BO3065" s="2"/>
    </row>
    <row r="3066" ht="15" customHeight="1">
      <c r="A3066" t="str">
        <f t="shared" si="235"/>
        <v>2019_12_2602_15</v>
      </c>
      <c r="B3066" t="str">
        <f t="shared" si="236"/>
        <v>2019_12_66072</v>
      </c>
      <c r="C3066" s="1" t="s">
        <v>2240</v>
      </c>
      <c r="D3066">
        <f t="shared" si="237"/>
        <v>3065</v>
      </c>
      <c r="E3066">
        <v>2602</v>
      </c>
      <c r="F3066">
        <f t="shared" si="238"/>
        <v>15</v>
      </c>
      <c r="G3066" s="2" t="str">
        <f t="shared" si="239"/>
        <v/>
      </c>
      <c r="H3066" t="s">
        <v>1521</v>
      </c>
      <c r="I3066">
        <v>66072</v>
      </c>
      <c r="J3066">
        <v>2588</v>
      </c>
      <c r="K3066">
        <v>2592</v>
      </c>
      <c r="L3066" t="s">
        <v>31</v>
      </c>
      <c r="M3066" t="s">
        <v>20</v>
      </c>
      <c r="N3066">
        <v>124</v>
      </c>
      <c r="O3066">
        <v>3578</v>
      </c>
      <c r="P3066">
        <v>21</v>
      </c>
      <c r="Q3066" t="s">
        <v>3083</v>
      </c>
      <c r="BI3066" s="1"/>
      <c r="BO3066" s="2"/>
    </row>
    <row r="3067" ht="15" customHeight="1">
      <c r="A3067" t="str">
        <f t="shared" si="235"/>
        <v>2019_12_2602_16</v>
      </c>
      <c r="B3067" t="str">
        <f t="shared" si="236"/>
        <v>2019_12_66274</v>
      </c>
      <c r="C3067" s="1" t="s">
        <v>2240</v>
      </c>
      <c r="D3067">
        <f t="shared" si="237"/>
        <v>3066</v>
      </c>
      <c r="E3067">
        <v>2602</v>
      </c>
      <c r="F3067">
        <f t="shared" si="238"/>
        <v>16</v>
      </c>
      <c r="G3067" s="2" t="str">
        <f t="shared" si="239"/>
        <v/>
      </c>
      <c r="H3067" t="s">
        <v>1521</v>
      </c>
      <c r="I3067">
        <v>66274</v>
      </c>
      <c r="J3067">
        <v>2592</v>
      </c>
      <c r="K3067">
        <v>2588</v>
      </c>
      <c r="L3067" t="s">
        <v>31</v>
      </c>
      <c r="M3067" t="s">
        <v>20</v>
      </c>
      <c r="N3067">
        <v>209</v>
      </c>
      <c r="O3067">
        <v>3578</v>
      </c>
      <c r="P3067">
        <v>21</v>
      </c>
      <c r="Q3067" t="s">
        <v>3084</v>
      </c>
      <c r="BI3067" s="1"/>
      <c r="BO3067" s="2"/>
    </row>
    <row r="3068" ht="15" customHeight="1">
      <c r="A3068" t="str">
        <f t="shared" si="235"/>
        <v>2019_12_2602_17</v>
      </c>
      <c r="B3068" t="str">
        <f t="shared" si="236"/>
        <v>2019_12_66281</v>
      </c>
      <c r="C3068" s="1" t="s">
        <v>2240</v>
      </c>
      <c r="D3068">
        <f t="shared" si="237"/>
        <v>3067</v>
      </c>
      <c r="E3068">
        <v>2602</v>
      </c>
      <c r="F3068">
        <f t="shared" si="238"/>
        <v>17</v>
      </c>
      <c r="G3068" s="2" t="str">
        <f t="shared" si="239"/>
        <v/>
      </c>
      <c r="H3068" t="s">
        <v>1521</v>
      </c>
      <c r="I3068">
        <v>66281</v>
      </c>
      <c r="J3068">
        <v>2588</v>
      </c>
      <c r="K3068">
        <v>2592</v>
      </c>
      <c r="L3068" t="s">
        <v>31</v>
      </c>
      <c r="M3068" t="s">
        <v>20</v>
      </c>
      <c r="N3068">
        <v>64</v>
      </c>
      <c r="O3068">
        <v>3578</v>
      </c>
      <c r="P3068">
        <v>21</v>
      </c>
      <c r="Q3068" t="s">
        <v>3085</v>
      </c>
      <c r="BI3068" s="1"/>
      <c r="BO3068" s="2"/>
    </row>
    <row r="3069" ht="15" customHeight="1">
      <c r="A3069" t="str">
        <f t="shared" si="235"/>
        <v>2019_12_2602_18</v>
      </c>
      <c r="B3069" t="str">
        <f t="shared" si="236"/>
        <v>2019_12_66286</v>
      </c>
      <c r="C3069" s="1" t="s">
        <v>2240</v>
      </c>
      <c r="D3069">
        <f t="shared" si="237"/>
        <v>3068</v>
      </c>
      <c r="E3069">
        <v>2602</v>
      </c>
      <c r="F3069">
        <f t="shared" si="238"/>
        <v>18</v>
      </c>
      <c r="G3069" s="2" t="str">
        <f t="shared" si="239"/>
        <v>x</v>
      </c>
      <c r="H3069" t="s">
        <v>1521</v>
      </c>
      <c r="I3069">
        <v>66286</v>
      </c>
      <c r="J3069">
        <v>2592</v>
      </c>
      <c r="K3069">
        <v>2588</v>
      </c>
      <c r="L3069" t="s">
        <v>20</v>
      </c>
      <c r="M3069" t="s">
        <v>20</v>
      </c>
      <c r="N3069">
        <v>40</v>
      </c>
      <c r="O3069">
        <v>3578</v>
      </c>
      <c r="P3069">
        <v>21</v>
      </c>
      <c r="Q3069" t="s">
        <v>3086</v>
      </c>
      <c r="BI3069" s="1"/>
      <c r="BO3069" s="2"/>
    </row>
    <row r="3070" ht="15" customHeight="1">
      <c r="A3070" t="str">
        <f t="shared" si="235"/>
        <v>2019_12_2631_1</v>
      </c>
      <c r="B3070" t="str">
        <f t="shared" si="236"/>
        <v>2019_12_62698</v>
      </c>
      <c r="C3070" s="1" t="s">
        <v>2240</v>
      </c>
      <c r="D3070">
        <f t="shared" si="237"/>
        <v>3069</v>
      </c>
      <c r="E3070">
        <v>2631</v>
      </c>
      <c r="F3070">
        <f t="shared" si="238"/>
        <v>1</v>
      </c>
      <c r="G3070" s="2" t="str">
        <f t="shared" si="239"/>
        <v/>
      </c>
      <c r="H3070" t="s">
        <v>1521</v>
      </c>
      <c r="I3070">
        <v>62698</v>
      </c>
      <c r="J3070">
        <v>2617</v>
      </c>
      <c r="K3070">
        <v>2621</v>
      </c>
      <c r="L3070" t="s">
        <v>19</v>
      </c>
      <c r="M3070" t="s">
        <v>20</v>
      </c>
      <c r="N3070">
        <v>810</v>
      </c>
      <c r="O3070">
        <v>3586</v>
      </c>
      <c r="P3070">
        <v>17</v>
      </c>
      <c r="Q3070" t="s">
        <v>3087</v>
      </c>
      <c r="BI3070" s="1"/>
      <c r="BO3070" s="2"/>
    </row>
    <row r="3071" ht="15" customHeight="1">
      <c r="A3071" t="str">
        <f t="shared" si="235"/>
        <v>2019_12_2631_2</v>
      </c>
      <c r="B3071" t="str">
        <f t="shared" si="236"/>
        <v>2019_12_62835</v>
      </c>
      <c r="C3071" s="1" t="s">
        <v>2240</v>
      </c>
      <c r="D3071">
        <f t="shared" si="237"/>
        <v>3070</v>
      </c>
      <c r="E3071">
        <v>2631</v>
      </c>
      <c r="F3071">
        <f t="shared" si="238"/>
        <v>2</v>
      </c>
      <c r="G3071" s="2" t="str">
        <f t="shared" si="239"/>
        <v/>
      </c>
      <c r="H3071" t="s">
        <v>1521</v>
      </c>
      <c r="I3071">
        <v>62835</v>
      </c>
      <c r="J3071">
        <v>2621</v>
      </c>
      <c r="K3071">
        <v>2617</v>
      </c>
      <c r="L3071" t="s">
        <v>31</v>
      </c>
      <c r="M3071" t="s">
        <v>20</v>
      </c>
      <c r="N3071">
        <v>308</v>
      </c>
      <c r="O3071">
        <v>3586</v>
      </c>
      <c r="P3071">
        <v>17</v>
      </c>
      <c r="Q3071" t="s">
        <v>3088</v>
      </c>
      <c r="BI3071" s="1"/>
      <c r="BO3071" s="2"/>
    </row>
    <row r="3072" ht="15" customHeight="1">
      <c r="A3072" t="str">
        <f t="shared" si="235"/>
        <v>2019_12_2631_3</v>
      </c>
      <c r="B3072" t="str">
        <f t="shared" si="236"/>
        <v>2019_12_64717</v>
      </c>
      <c r="C3072" s="1" t="s">
        <v>2240</v>
      </c>
      <c r="D3072">
        <f t="shared" si="237"/>
        <v>3071</v>
      </c>
      <c r="E3072">
        <v>2631</v>
      </c>
      <c r="F3072">
        <f t="shared" si="238"/>
        <v>3</v>
      </c>
      <c r="G3072" s="2" t="str">
        <f t="shared" si="239"/>
        <v/>
      </c>
      <c r="H3072" t="s">
        <v>1521</v>
      </c>
      <c r="I3072">
        <v>64717</v>
      </c>
      <c r="J3072">
        <v>2617</v>
      </c>
      <c r="K3072">
        <v>2621</v>
      </c>
      <c r="L3072" t="s">
        <v>31</v>
      </c>
      <c r="M3072" t="s">
        <v>20</v>
      </c>
      <c r="N3072">
        <v>569</v>
      </c>
      <c r="O3072">
        <v>3586</v>
      </c>
      <c r="P3072">
        <v>17</v>
      </c>
      <c r="Q3072" t="s">
        <v>3089</v>
      </c>
      <c r="BI3072" s="1"/>
      <c r="BO3072" s="2"/>
    </row>
    <row r="3073" ht="15" customHeight="1">
      <c r="A3073" t="str">
        <f t="shared" si="235"/>
        <v>2019_12_2631_4</v>
      </c>
      <c r="B3073" t="str">
        <f t="shared" si="236"/>
        <v>2019_12_64842</v>
      </c>
      <c r="C3073" s="1" t="s">
        <v>2240</v>
      </c>
      <c r="D3073">
        <f t="shared" si="237"/>
        <v>3072</v>
      </c>
      <c r="E3073">
        <v>2631</v>
      </c>
      <c r="F3073">
        <f t="shared" si="238"/>
        <v>4</v>
      </c>
      <c r="G3073" s="2" t="str">
        <f t="shared" si="239"/>
        <v/>
      </c>
      <c r="H3073" t="s">
        <v>1521</v>
      </c>
      <c r="I3073">
        <v>64842</v>
      </c>
      <c r="J3073">
        <v>2621</v>
      </c>
      <c r="K3073">
        <v>2617</v>
      </c>
      <c r="L3073" t="s">
        <v>31</v>
      </c>
      <c r="M3073" t="s">
        <v>20</v>
      </c>
      <c r="N3073">
        <v>429</v>
      </c>
      <c r="O3073">
        <v>3586</v>
      </c>
      <c r="P3073">
        <v>17</v>
      </c>
      <c r="Q3073" t="s">
        <v>3090</v>
      </c>
      <c r="BI3073" s="1"/>
      <c r="BO3073" s="2"/>
    </row>
    <row r="3074" ht="15" customHeight="1">
      <c r="A3074" t="str">
        <f t="shared" ref="A3074:A3137" si="240">CONCATENATE($C3074,"_",$E3074,"_",$F3074)</f>
        <v>2019_12_2631_5</v>
      </c>
      <c r="B3074" t="str">
        <f t="shared" ref="B3074:B3137" si="241">CONCATENATE($C3074,"_",$I3074)</f>
        <v>2019_12_65522</v>
      </c>
      <c r="C3074" s="1" t="s">
        <v>2240</v>
      </c>
      <c r="D3074">
        <f t="shared" ref="D3074:D3137" si="242">IF(ISNUMBER($D3073),$D3073+1,1)</f>
        <v>3073</v>
      </c>
      <c r="E3074">
        <v>2631</v>
      </c>
      <c r="F3074">
        <f t="shared" ref="F3074:F3137" si="243">IF($E3074="","",IF($E3074=$E3073,$F3073+1,1))</f>
        <v>5</v>
      </c>
      <c r="G3074" s="2" t="str">
        <f t="shared" ref="G3074:G3137" si="244">IF($E3075=$E3074,"","x")</f>
        <v/>
      </c>
      <c r="H3074" t="s">
        <v>1521</v>
      </c>
      <c r="I3074">
        <v>65522</v>
      </c>
      <c r="J3074">
        <v>2617</v>
      </c>
      <c r="K3074">
        <v>2621</v>
      </c>
      <c r="L3074" t="s">
        <v>31</v>
      </c>
      <c r="M3074" t="s">
        <v>20</v>
      </c>
      <c r="N3074">
        <v>322</v>
      </c>
      <c r="O3074">
        <v>3586</v>
      </c>
      <c r="P3074">
        <v>17</v>
      </c>
      <c r="Q3074" t="s">
        <v>3091</v>
      </c>
      <c r="BI3074" s="1"/>
      <c r="BO3074" s="2"/>
    </row>
    <row r="3075" ht="15" customHeight="1">
      <c r="A3075" t="str">
        <f t="shared" si="240"/>
        <v>2019_12_2631_6</v>
      </c>
      <c r="B3075" t="str">
        <f t="shared" si="241"/>
        <v>2019_12_65812</v>
      </c>
      <c r="C3075" s="1" t="s">
        <v>2240</v>
      </c>
      <c r="D3075">
        <f t="shared" si="242"/>
        <v>3074</v>
      </c>
      <c r="E3075">
        <v>2631</v>
      </c>
      <c r="F3075">
        <f t="shared" si="243"/>
        <v>6</v>
      </c>
      <c r="G3075" s="2" t="str">
        <f t="shared" si="244"/>
        <v/>
      </c>
      <c r="H3075" t="s">
        <v>1521</v>
      </c>
      <c r="I3075">
        <v>65812</v>
      </c>
      <c r="J3075">
        <v>2621</v>
      </c>
      <c r="K3075">
        <v>2617</v>
      </c>
      <c r="L3075" t="s">
        <v>31</v>
      </c>
      <c r="M3075" t="s">
        <v>20</v>
      </c>
      <c r="N3075">
        <v>126</v>
      </c>
      <c r="O3075">
        <v>3586</v>
      </c>
      <c r="P3075">
        <v>17</v>
      </c>
      <c r="Q3075" t="s">
        <v>3092</v>
      </c>
      <c r="BI3075" s="1"/>
      <c r="BO3075" s="2"/>
    </row>
    <row r="3076" ht="15" customHeight="1">
      <c r="A3076" t="str">
        <f t="shared" si="240"/>
        <v>2019_12_2631_7</v>
      </c>
      <c r="B3076" t="str">
        <f t="shared" si="241"/>
        <v>2019_12_65898</v>
      </c>
      <c r="C3076" s="1" t="s">
        <v>2240</v>
      </c>
      <c r="D3076">
        <f t="shared" si="242"/>
        <v>3075</v>
      </c>
      <c r="E3076">
        <v>2631</v>
      </c>
      <c r="F3076">
        <f t="shared" si="243"/>
        <v>7</v>
      </c>
      <c r="G3076" s="2" t="str">
        <f t="shared" si="244"/>
        <v/>
      </c>
      <c r="H3076" t="s">
        <v>1521</v>
      </c>
      <c r="I3076">
        <v>65898</v>
      </c>
      <c r="J3076">
        <v>2617</v>
      </c>
      <c r="K3076">
        <v>2621</v>
      </c>
      <c r="L3076" t="s">
        <v>31</v>
      </c>
      <c r="M3076" t="s">
        <v>20</v>
      </c>
      <c r="N3076">
        <v>98</v>
      </c>
      <c r="O3076">
        <v>3586</v>
      </c>
      <c r="P3076">
        <v>17</v>
      </c>
      <c r="Q3076" t="s">
        <v>3093</v>
      </c>
      <c r="BI3076" s="1"/>
      <c r="BO3076" s="2"/>
    </row>
    <row r="3077" ht="15" customHeight="1">
      <c r="A3077" t="str">
        <f t="shared" si="240"/>
        <v>2019_12_2631_8</v>
      </c>
      <c r="B3077" t="str">
        <f t="shared" si="241"/>
        <v>2019_12_65920</v>
      </c>
      <c r="C3077" s="1" t="s">
        <v>2240</v>
      </c>
      <c r="D3077">
        <f t="shared" si="242"/>
        <v>3076</v>
      </c>
      <c r="E3077">
        <v>2631</v>
      </c>
      <c r="F3077">
        <f t="shared" si="243"/>
        <v>8</v>
      </c>
      <c r="G3077" s="2" t="str">
        <f t="shared" si="244"/>
        <v/>
      </c>
      <c r="H3077" t="s">
        <v>1521</v>
      </c>
      <c r="I3077">
        <v>65920</v>
      </c>
      <c r="J3077">
        <v>2621</v>
      </c>
      <c r="K3077">
        <v>2617</v>
      </c>
      <c r="L3077" t="s">
        <v>31</v>
      </c>
      <c r="M3077" t="s">
        <v>20</v>
      </c>
      <c r="N3077">
        <v>51</v>
      </c>
      <c r="O3077">
        <v>3586</v>
      </c>
      <c r="P3077">
        <v>17</v>
      </c>
      <c r="Q3077" t="s">
        <v>3094</v>
      </c>
      <c r="BI3077" s="1"/>
      <c r="BO3077" s="2"/>
    </row>
    <row r="3078" ht="15" customHeight="1">
      <c r="A3078" t="str">
        <f t="shared" si="240"/>
        <v>2019_12_2631_9</v>
      </c>
      <c r="B3078" t="str">
        <f t="shared" si="241"/>
        <v>2019_12_66259</v>
      </c>
      <c r="C3078" s="1" t="s">
        <v>2240</v>
      </c>
      <c r="D3078">
        <f t="shared" si="242"/>
        <v>3077</v>
      </c>
      <c r="E3078">
        <v>2631</v>
      </c>
      <c r="F3078">
        <f t="shared" si="243"/>
        <v>9</v>
      </c>
      <c r="G3078" s="2" t="str">
        <f t="shared" si="244"/>
        <v/>
      </c>
      <c r="H3078" t="s">
        <v>1521</v>
      </c>
      <c r="I3078">
        <v>66259</v>
      </c>
      <c r="J3078">
        <v>2617</v>
      </c>
      <c r="K3078">
        <v>2621</v>
      </c>
      <c r="L3078" t="s">
        <v>31</v>
      </c>
      <c r="M3078" t="s">
        <v>20</v>
      </c>
      <c r="N3078">
        <v>300</v>
      </c>
      <c r="O3078">
        <v>3586</v>
      </c>
      <c r="P3078">
        <v>17</v>
      </c>
      <c r="Q3078" t="s">
        <v>3095</v>
      </c>
      <c r="BI3078" s="1"/>
      <c r="BO3078" s="2"/>
    </row>
    <row r="3079" ht="15" customHeight="1">
      <c r="A3079" t="str">
        <f t="shared" si="240"/>
        <v>2019_12_2631_10</v>
      </c>
      <c r="B3079" t="str">
        <f t="shared" si="241"/>
        <v>2019_12_66282</v>
      </c>
      <c r="C3079" s="1" t="s">
        <v>2240</v>
      </c>
      <c r="D3079">
        <f t="shared" si="242"/>
        <v>3078</v>
      </c>
      <c r="E3079">
        <v>2631</v>
      </c>
      <c r="F3079">
        <f t="shared" si="243"/>
        <v>10</v>
      </c>
      <c r="G3079" s="2" t="str">
        <f t="shared" si="244"/>
        <v/>
      </c>
      <c r="H3079" t="s">
        <v>1521</v>
      </c>
      <c r="I3079">
        <v>66282</v>
      </c>
      <c r="J3079">
        <v>2621</v>
      </c>
      <c r="K3079">
        <v>2617</v>
      </c>
      <c r="L3079" t="s">
        <v>31</v>
      </c>
      <c r="M3079" t="s">
        <v>20</v>
      </c>
      <c r="N3079">
        <v>135</v>
      </c>
      <c r="O3079">
        <v>3586</v>
      </c>
      <c r="P3079">
        <v>17</v>
      </c>
      <c r="Q3079" t="s">
        <v>3096</v>
      </c>
      <c r="BI3079" s="1"/>
      <c r="BO3079" s="2"/>
    </row>
    <row r="3080" ht="15" customHeight="1">
      <c r="A3080" t="str">
        <f t="shared" si="240"/>
        <v>2019_12_2631_11</v>
      </c>
      <c r="B3080" t="str">
        <f t="shared" si="241"/>
        <v>2019_12_66293</v>
      </c>
      <c r="C3080" s="1" t="s">
        <v>2240</v>
      </c>
      <c r="D3080">
        <f t="shared" si="242"/>
        <v>3079</v>
      </c>
      <c r="E3080">
        <v>2631</v>
      </c>
      <c r="F3080">
        <f t="shared" si="243"/>
        <v>11</v>
      </c>
      <c r="G3080" s="2" t="str">
        <f t="shared" si="244"/>
        <v/>
      </c>
      <c r="H3080" t="s">
        <v>1521</v>
      </c>
      <c r="I3080">
        <v>66293</v>
      </c>
      <c r="J3080">
        <v>2617</v>
      </c>
      <c r="K3080">
        <v>2621</v>
      </c>
      <c r="L3080" t="s">
        <v>31</v>
      </c>
      <c r="M3080" t="s">
        <v>20</v>
      </c>
      <c r="N3080">
        <v>48</v>
      </c>
      <c r="O3080">
        <v>3586</v>
      </c>
      <c r="P3080">
        <v>17</v>
      </c>
      <c r="Q3080" t="s">
        <v>3097</v>
      </c>
      <c r="BI3080" s="1"/>
      <c r="BO3080" s="2"/>
    </row>
    <row r="3081" ht="15" customHeight="1">
      <c r="A3081" t="str">
        <f t="shared" si="240"/>
        <v>2019_12_2631_12</v>
      </c>
      <c r="B3081" t="str">
        <f t="shared" si="241"/>
        <v>2019_12_66334</v>
      </c>
      <c r="C3081" s="1" t="s">
        <v>2240</v>
      </c>
      <c r="D3081">
        <f t="shared" si="242"/>
        <v>3080</v>
      </c>
      <c r="E3081">
        <v>2631</v>
      </c>
      <c r="F3081">
        <f t="shared" si="243"/>
        <v>12</v>
      </c>
      <c r="G3081" s="2" t="str">
        <f t="shared" si="244"/>
        <v/>
      </c>
      <c r="H3081" t="s">
        <v>1521</v>
      </c>
      <c r="I3081">
        <v>66334</v>
      </c>
      <c r="J3081">
        <v>2621</v>
      </c>
      <c r="K3081">
        <v>2617</v>
      </c>
      <c r="L3081" t="s">
        <v>31</v>
      </c>
      <c r="M3081" t="s">
        <v>20</v>
      </c>
      <c r="N3081">
        <v>88</v>
      </c>
      <c r="O3081">
        <v>3586</v>
      </c>
      <c r="P3081">
        <v>17</v>
      </c>
      <c r="Q3081" t="s">
        <v>3098</v>
      </c>
      <c r="BI3081" s="1"/>
      <c r="BO3081" s="2"/>
    </row>
    <row r="3082" ht="15" customHeight="1">
      <c r="A3082" t="str">
        <f t="shared" si="240"/>
        <v>2019_12_2631_13</v>
      </c>
      <c r="B3082" t="str">
        <f t="shared" si="241"/>
        <v>2019_12_66402</v>
      </c>
      <c r="C3082" s="1" t="s">
        <v>2240</v>
      </c>
      <c r="D3082">
        <f t="shared" si="242"/>
        <v>3081</v>
      </c>
      <c r="E3082">
        <v>2631</v>
      </c>
      <c r="F3082">
        <f t="shared" si="243"/>
        <v>13</v>
      </c>
      <c r="G3082" s="2" t="str">
        <f t="shared" si="244"/>
        <v/>
      </c>
      <c r="H3082" t="s">
        <v>1521</v>
      </c>
      <c r="I3082">
        <v>66402</v>
      </c>
      <c r="J3082">
        <v>2617</v>
      </c>
      <c r="K3082">
        <v>2621</v>
      </c>
      <c r="L3082" t="s">
        <v>31</v>
      </c>
      <c r="M3082" t="s">
        <v>20</v>
      </c>
      <c r="N3082">
        <v>174</v>
      </c>
      <c r="O3082">
        <v>3586</v>
      </c>
      <c r="P3082">
        <v>17</v>
      </c>
      <c r="Q3082" t="s">
        <v>3099</v>
      </c>
      <c r="BI3082" s="1"/>
      <c r="BO3082" s="2"/>
    </row>
    <row r="3083" ht="15" customHeight="1">
      <c r="A3083" t="str">
        <f t="shared" si="240"/>
        <v>2019_12_2631_14</v>
      </c>
      <c r="B3083" t="str">
        <f t="shared" si="241"/>
        <v>2019_12_66423</v>
      </c>
      <c r="C3083" s="1" t="s">
        <v>2240</v>
      </c>
      <c r="D3083">
        <f t="shared" si="242"/>
        <v>3082</v>
      </c>
      <c r="E3083">
        <v>2631</v>
      </c>
      <c r="F3083">
        <f t="shared" si="243"/>
        <v>14</v>
      </c>
      <c r="G3083" s="2" t="str">
        <f t="shared" si="244"/>
        <v>x</v>
      </c>
      <c r="H3083" t="s">
        <v>1521</v>
      </c>
      <c r="I3083">
        <v>66423</v>
      </c>
      <c r="J3083">
        <v>2621</v>
      </c>
      <c r="K3083">
        <v>2617</v>
      </c>
      <c r="L3083" t="s">
        <v>20</v>
      </c>
      <c r="M3083" t="s">
        <v>20</v>
      </c>
      <c r="N3083">
        <v>34</v>
      </c>
      <c r="O3083">
        <v>3586</v>
      </c>
      <c r="P3083">
        <v>17</v>
      </c>
      <c r="Q3083" t="s">
        <v>3100</v>
      </c>
      <c r="BI3083" s="1"/>
      <c r="BO3083" s="2"/>
    </row>
    <row r="3084" ht="15" customHeight="1">
      <c r="A3084" t="str">
        <f t="shared" si="240"/>
        <v>2019_12_3240_1</v>
      </c>
      <c r="B3084" t="str">
        <f t="shared" si="241"/>
        <v>2019_12_62227</v>
      </c>
      <c r="C3084" s="1" t="s">
        <v>2240</v>
      </c>
      <c r="D3084">
        <f t="shared" si="242"/>
        <v>3083</v>
      </c>
      <c r="E3084">
        <v>3240</v>
      </c>
      <c r="F3084">
        <f t="shared" si="243"/>
        <v>1</v>
      </c>
      <c r="G3084" s="2" t="str">
        <f t="shared" si="244"/>
        <v/>
      </c>
      <c r="H3084" t="s">
        <v>1521</v>
      </c>
      <c r="I3084">
        <v>62227</v>
      </c>
      <c r="J3084">
        <v>3226</v>
      </c>
      <c r="K3084">
        <v>3229</v>
      </c>
      <c r="L3084" t="s">
        <v>158</v>
      </c>
      <c r="M3084" t="s">
        <v>20</v>
      </c>
      <c r="N3084">
        <v>253</v>
      </c>
      <c r="O3084">
        <v>2336</v>
      </c>
      <c r="P3084">
        <v>18</v>
      </c>
      <c r="Q3084" t="s">
        <v>3101</v>
      </c>
      <c r="BI3084" s="1"/>
      <c r="BO3084" s="2"/>
    </row>
    <row r="3085" ht="15" customHeight="1">
      <c r="A3085" t="str">
        <f t="shared" si="240"/>
        <v>2019_12_3240_2</v>
      </c>
      <c r="B3085" t="str">
        <f t="shared" si="241"/>
        <v>2019_12_62789</v>
      </c>
      <c r="C3085" s="1" t="s">
        <v>2240</v>
      </c>
      <c r="D3085">
        <f t="shared" si="242"/>
        <v>3084</v>
      </c>
      <c r="E3085">
        <v>3240</v>
      </c>
      <c r="F3085">
        <f t="shared" si="243"/>
        <v>2</v>
      </c>
      <c r="G3085" s="2" t="str">
        <f t="shared" si="244"/>
        <v/>
      </c>
      <c r="H3085" t="s">
        <v>1521</v>
      </c>
      <c r="I3085">
        <v>62789</v>
      </c>
      <c r="J3085">
        <v>3229</v>
      </c>
      <c r="K3085">
        <v>3226</v>
      </c>
      <c r="L3085" t="s">
        <v>31</v>
      </c>
      <c r="M3085" t="s">
        <v>20</v>
      </c>
      <c r="N3085">
        <v>220</v>
      </c>
      <c r="O3085">
        <v>2336</v>
      </c>
      <c r="P3085">
        <v>18</v>
      </c>
      <c r="Q3085" t="s">
        <v>3102</v>
      </c>
      <c r="BI3085" s="1"/>
      <c r="BO3085" s="2"/>
    </row>
    <row r="3086" ht="15" customHeight="1">
      <c r="A3086" t="str">
        <f t="shared" si="240"/>
        <v>2019_12_3240_3</v>
      </c>
      <c r="B3086" t="str">
        <f t="shared" si="241"/>
        <v>2019_12_64097</v>
      </c>
      <c r="C3086" s="1" t="s">
        <v>2240</v>
      </c>
      <c r="D3086">
        <f t="shared" si="242"/>
        <v>3085</v>
      </c>
      <c r="E3086">
        <v>3240</v>
      </c>
      <c r="F3086">
        <f t="shared" si="243"/>
        <v>3</v>
      </c>
      <c r="G3086" s="2" t="str">
        <f t="shared" si="244"/>
        <v/>
      </c>
      <c r="H3086" t="s">
        <v>1521</v>
      </c>
      <c r="I3086">
        <v>64097</v>
      </c>
      <c r="J3086">
        <v>3226</v>
      </c>
      <c r="K3086">
        <v>3229</v>
      </c>
      <c r="L3086" t="s">
        <v>31</v>
      </c>
      <c r="M3086" t="s">
        <v>20</v>
      </c>
      <c r="N3086">
        <v>35</v>
      </c>
      <c r="O3086">
        <v>2336</v>
      </c>
      <c r="P3086">
        <v>18</v>
      </c>
      <c r="Q3086" t="s">
        <v>3103</v>
      </c>
      <c r="BI3086" s="1"/>
      <c r="BO3086" s="2"/>
    </row>
    <row r="3087" ht="15" customHeight="1">
      <c r="A3087" t="str">
        <f t="shared" si="240"/>
        <v>2019_12_3240_4</v>
      </c>
      <c r="B3087" t="str">
        <f t="shared" si="241"/>
        <v>2019_12_65336</v>
      </c>
      <c r="C3087" s="1" t="s">
        <v>2240</v>
      </c>
      <c r="D3087">
        <f t="shared" si="242"/>
        <v>3086</v>
      </c>
      <c r="E3087">
        <v>3240</v>
      </c>
      <c r="F3087">
        <f t="shared" si="243"/>
        <v>4</v>
      </c>
      <c r="G3087" s="2" t="str">
        <f t="shared" si="244"/>
        <v/>
      </c>
      <c r="H3087" t="s">
        <v>1521</v>
      </c>
      <c r="I3087">
        <v>65336</v>
      </c>
      <c r="J3087">
        <v>3229</v>
      </c>
      <c r="K3087">
        <v>3226</v>
      </c>
      <c r="L3087" t="s">
        <v>31</v>
      </c>
      <c r="M3087" t="s">
        <v>20</v>
      </c>
      <c r="N3087">
        <v>69</v>
      </c>
      <c r="O3087">
        <v>2336</v>
      </c>
      <c r="P3087">
        <v>18</v>
      </c>
      <c r="Q3087" t="s">
        <v>3104</v>
      </c>
      <c r="BI3087" s="1"/>
      <c r="BO3087" s="2"/>
    </row>
    <row r="3088" ht="15" customHeight="1">
      <c r="A3088" t="str">
        <f t="shared" si="240"/>
        <v>2019_12_3240_5</v>
      </c>
      <c r="B3088" t="str">
        <f t="shared" si="241"/>
        <v>2019_12_65711</v>
      </c>
      <c r="C3088" s="1" t="s">
        <v>2240</v>
      </c>
      <c r="D3088">
        <f t="shared" si="242"/>
        <v>3087</v>
      </c>
      <c r="E3088">
        <v>3240</v>
      </c>
      <c r="F3088">
        <f t="shared" si="243"/>
        <v>5</v>
      </c>
      <c r="G3088" s="2" t="str">
        <f t="shared" si="244"/>
        <v/>
      </c>
      <c r="H3088" t="s">
        <v>1521</v>
      </c>
      <c r="I3088">
        <v>65711</v>
      </c>
      <c r="J3088">
        <v>3226</v>
      </c>
      <c r="K3088">
        <v>3229</v>
      </c>
      <c r="L3088" t="s">
        <v>31</v>
      </c>
      <c r="M3088" t="s">
        <v>20</v>
      </c>
      <c r="N3088">
        <v>49</v>
      </c>
      <c r="O3088">
        <v>2336</v>
      </c>
      <c r="P3088">
        <v>18</v>
      </c>
      <c r="Q3088" t="s">
        <v>3105</v>
      </c>
      <c r="BI3088" s="1"/>
      <c r="BO3088" s="2"/>
    </row>
    <row r="3089" ht="15" customHeight="1">
      <c r="A3089" t="str">
        <f t="shared" si="240"/>
        <v>2019_12_3240_6</v>
      </c>
      <c r="B3089" t="str">
        <f t="shared" si="241"/>
        <v>2019_12_65842</v>
      </c>
      <c r="C3089" s="1" t="s">
        <v>2240</v>
      </c>
      <c r="D3089">
        <f t="shared" si="242"/>
        <v>3088</v>
      </c>
      <c r="E3089">
        <v>3240</v>
      </c>
      <c r="F3089">
        <f t="shared" si="243"/>
        <v>6</v>
      </c>
      <c r="G3089" s="2" t="str">
        <f t="shared" si="244"/>
        <v/>
      </c>
      <c r="H3089" t="s">
        <v>1521</v>
      </c>
      <c r="I3089">
        <v>65842</v>
      </c>
      <c r="J3089">
        <v>3229</v>
      </c>
      <c r="K3089">
        <v>3226</v>
      </c>
      <c r="L3089" t="s">
        <v>31</v>
      </c>
      <c r="M3089" t="s">
        <v>20</v>
      </c>
      <c r="N3089">
        <v>144</v>
      </c>
      <c r="O3089">
        <v>2336</v>
      </c>
      <c r="P3089">
        <v>18</v>
      </c>
      <c r="Q3089" t="s">
        <v>3106</v>
      </c>
      <c r="BI3089" s="1"/>
      <c r="BO3089" s="2"/>
    </row>
    <row r="3090" ht="15" customHeight="1">
      <c r="A3090" t="str">
        <f t="shared" si="240"/>
        <v>2019_12_3240_7</v>
      </c>
      <c r="B3090" t="str">
        <f t="shared" si="241"/>
        <v>2019_12_65904</v>
      </c>
      <c r="C3090" s="1" t="s">
        <v>2240</v>
      </c>
      <c r="D3090">
        <f t="shared" si="242"/>
        <v>3089</v>
      </c>
      <c r="E3090">
        <v>3240</v>
      </c>
      <c r="F3090">
        <f t="shared" si="243"/>
        <v>7</v>
      </c>
      <c r="G3090" s="2" t="str">
        <f t="shared" si="244"/>
        <v/>
      </c>
      <c r="H3090" t="s">
        <v>1521</v>
      </c>
      <c r="I3090">
        <v>65904</v>
      </c>
      <c r="J3090">
        <v>3226</v>
      </c>
      <c r="K3090">
        <v>3229</v>
      </c>
      <c r="L3090" t="s">
        <v>31</v>
      </c>
      <c r="M3090" t="s">
        <v>20</v>
      </c>
      <c r="N3090">
        <v>85</v>
      </c>
      <c r="O3090">
        <v>2336</v>
      </c>
      <c r="P3090">
        <v>18</v>
      </c>
      <c r="Q3090" t="s">
        <v>3107</v>
      </c>
      <c r="BI3090" s="1"/>
      <c r="BO3090" s="2"/>
    </row>
    <row r="3091" ht="15" customHeight="1">
      <c r="A3091" t="str">
        <f t="shared" si="240"/>
        <v>2019_12_3240_8</v>
      </c>
      <c r="B3091" t="str">
        <f t="shared" si="241"/>
        <v>2019_12_65914</v>
      </c>
      <c r="C3091" s="1" t="s">
        <v>2240</v>
      </c>
      <c r="D3091">
        <f t="shared" si="242"/>
        <v>3090</v>
      </c>
      <c r="E3091">
        <v>3240</v>
      </c>
      <c r="F3091">
        <f t="shared" si="243"/>
        <v>8</v>
      </c>
      <c r="G3091" s="2" t="str">
        <f t="shared" si="244"/>
        <v/>
      </c>
      <c r="H3091" t="s">
        <v>1521</v>
      </c>
      <c r="I3091">
        <v>65914</v>
      </c>
      <c r="J3091">
        <v>3229</v>
      </c>
      <c r="K3091">
        <v>3226</v>
      </c>
      <c r="L3091" t="s">
        <v>31</v>
      </c>
      <c r="M3091" t="s">
        <v>20</v>
      </c>
      <c r="N3091">
        <v>73</v>
      </c>
      <c r="O3091">
        <v>2336</v>
      </c>
      <c r="P3091">
        <v>18</v>
      </c>
      <c r="Q3091" t="s">
        <v>3108</v>
      </c>
      <c r="BI3091" s="1"/>
      <c r="BO3091" s="2"/>
    </row>
    <row r="3092" ht="15" customHeight="1">
      <c r="A3092" t="str">
        <f t="shared" si="240"/>
        <v>2019_12_3240_9</v>
      </c>
      <c r="B3092" t="str">
        <f t="shared" si="241"/>
        <v>2019_12_66826</v>
      </c>
      <c r="C3092" s="1" t="s">
        <v>2240</v>
      </c>
      <c r="D3092">
        <f t="shared" si="242"/>
        <v>3091</v>
      </c>
      <c r="E3092">
        <v>3240</v>
      </c>
      <c r="F3092">
        <f t="shared" si="243"/>
        <v>9</v>
      </c>
      <c r="G3092" s="2" t="str">
        <f t="shared" si="244"/>
        <v/>
      </c>
      <c r="H3092" t="s">
        <v>1521</v>
      </c>
      <c r="I3092">
        <v>66826</v>
      </c>
      <c r="J3092">
        <v>3226</v>
      </c>
      <c r="K3092">
        <v>3229</v>
      </c>
      <c r="L3092" t="s">
        <v>31</v>
      </c>
      <c r="M3092" t="s">
        <v>20</v>
      </c>
      <c r="N3092">
        <v>59</v>
      </c>
      <c r="O3092">
        <v>2336</v>
      </c>
      <c r="P3092">
        <v>18</v>
      </c>
      <c r="Q3092" t="s">
        <v>3109</v>
      </c>
      <c r="BI3092" s="1"/>
      <c r="BO3092" s="2"/>
    </row>
    <row r="3093" ht="15" customHeight="1">
      <c r="A3093" t="str">
        <f t="shared" si="240"/>
        <v>2019_12_3240_10</v>
      </c>
      <c r="B3093" t="str">
        <f t="shared" si="241"/>
        <v>2019_12_66959</v>
      </c>
      <c r="C3093" s="1" t="s">
        <v>2240</v>
      </c>
      <c r="D3093">
        <f t="shared" si="242"/>
        <v>3092</v>
      </c>
      <c r="E3093">
        <v>3240</v>
      </c>
      <c r="F3093">
        <f t="shared" si="243"/>
        <v>10</v>
      </c>
      <c r="G3093" s="2" t="str">
        <f t="shared" si="244"/>
        <v/>
      </c>
      <c r="H3093" t="s">
        <v>1521</v>
      </c>
      <c r="I3093">
        <v>66959</v>
      </c>
      <c r="J3093">
        <v>3229</v>
      </c>
      <c r="K3093">
        <v>3226</v>
      </c>
      <c r="L3093" t="s">
        <v>31</v>
      </c>
      <c r="M3093" t="s">
        <v>20</v>
      </c>
      <c r="N3093">
        <v>49</v>
      </c>
      <c r="O3093">
        <v>2336</v>
      </c>
      <c r="P3093">
        <v>18</v>
      </c>
      <c r="Q3093" t="s">
        <v>3110</v>
      </c>
      <c r="BI3093" s="1"/>
      <c r="BO3093" s="2"/>
    </row>
    <row r="3094" ht="15" customHeight="1">
      <c r="A3094" t="str">
        <f t="shared" si="240"/>
        <v>2019_12_3240_11</v>
      </c>
      <c r="B3094" t="str">
        <f t="shared" si="241"/>
        <v>2019_12_66969</v>
      </c>
      <c r="C3094" s="1" t="s">
        <v>2240</v>
      </c>
      <c r="D3094">
        <f t="shared" si="242"/>
        <v>3093</v>
      </c>
      <c r="E3094">
        <v>3240</v>
      </c>
      <c r="F3094">
        <f t="shared" si="243"/>
        <v>11</v>
      </c>
      <c r="G3094" s="2" t="str">
        <f t="shared" si="244"/>
        <v/>
      </c>
      <c r="H3094" t="s">
        <v>1521</v>
      </c>
      <c r="I3094">
        <v>66969</v>
      </c>
      <c r="J3094">
        <v>3226</v>
      </c>
      <c r="K3094">
        <v>3229</v>
      </c>
      <c r="L3094" t="s">
        <v>31</v>
      </c>
      <c r="M3094" t="s">
        <v>20</v>
      </c>
      <c r="N3094">
        <v>30</v>
      </c>
      <c r="O3094">
        <v>2336</v>
      </c>
      <c r="P3094">
        <v>18</v>
      </c>
      <c r="Q3094" t="s">
        <v>3111</v>
      </c>
      <c r="BI3094" s="1"/>
      <c r="BO3094" s="2"/>
    </row>
    <row r="3095" ht="15" customHeight="1">
      <c r="A3095" t="str">
        <f t="shared" si="240"/>
        <v>2019_12_3240_12</v>
      </c>
      <c r="B3095" t="str">
        <f t="shared" si="241"/>
        <v>2019_12_66974</v>
      </c>
      <c r="C3095" s="1" t="s">
        <v>2240</v>
      </c>
      <c r="D3095">
        <f t="shared" si="242"/>
        <v>3094</v>
      </c>
      <c r="E3095">
        <v>3240</v>
      </c>
      <c r="F3095">
        <f t="shared" si="243"/>
        <v>12</v>
      </c>
      <c r="G3095" s="2" t="str">
        <f t="shared" si="244"/>
        <v/>
      </c>
      <c r="H3095" t="s">
        <v>1521</v>
      </c>
      <c r="I3095">
        <v>66974</v>
      </c>
      <c r="J3095">
        <v>3229</v>
      </c>
      <c r="K3095">
        <v>3226</v>
      </c>
      <c r="L3095" t="s">
        <v>31</v>
      </c>
      <c r="M3095" t="s">
        <v>20</v>
      </c>
      <c r="N3095">
        <v>115</v>
      </c>
      <c r="O3095">
        <v>2336</v>
      </c>
      <c r="P3095">
        <v>18</v>
      </c>
      <c r="Q3095" t="s">
        <v>3112</v>
      </c>
      <c r="BI3095" s="1"/>
      <c r="BO3095" s="2"/>
    </row>
    <row r="3096" ht="15" customHeight="1">
      <c r="A3096" t="str">
        <f t="shared" si="240"/>
        <v>2019_12_3240_13</v>
      </c>
      <c r="B3096" t="str">
        <f t="shared" si="241"/>
        <v>2019_12_67407</v>
      </c>
      <c r="C3096" s="1" t="s">
        <v>2240</v>
      </c>
      <c r="D3096">
        <f t="shared" si="242"/>
        <v>3095</v>
      </c>
      <c r="E3096">
        <v>3240</v>
      </c>
      <c r="F3096">
        <f t="shared" si="243"/>
        <v>13</v>
      </c>
      <c r="G3096" s="2" t="str">
        <f t="shared" si="244"/>
        <v/>
      </c>
      <c r="H3096" t="s">
        <v>1521</v>
      </c>
      <c r="I3096">
        <v>67407</v>
      </c>
      <c r="J3096">
        <v>3226</v>
      </c>
      <c r="K3096">
        <v>3229</v>
      </c>
      <c r="L3096" t="s">
        <v>31</v>
      </c>
      <c r="M3096" t="s">
        <v>20</v>
      </c>
      <c r="N3096">
        <v>32</v>
      </c>
      <c r="O3096">
        <v>2336</v>
      </c>
      <c r="P3096">
        <v>18</v>
      </c>
      <c r="Q3096" t="s">
        <v>3113</v>
      </c>
      <c r="BI3096" s="1"/>
      <c r="BO3096" s="2"/>
    </row>
    <row r="3097" ht="15" customHeight="1">
      <c r="A3097" t="str">
        <f t="shared" si="240"/>
        <v>2019_12_3240_14</v>
      </c>
      <c r="B3097" t="str">
        <f t="shared" si="241"/>
        <v>2019_12_67498</v>
      </c>
      <c r="C3097" s="1" t="s">
        <v>2240</v>
      </c>
      <c r="D3097">
        <f t="shared" si="242"/>
        <v>3096</v>
      </c>
      <c r="E3097">
        <v>3240</v>
      </c>
      <c r="F3097">
        <f t="shared" si="243"/>
        <v>14</v>
      </c>
      <c r="G3097" s="2" t="str">
        <f t="shared" si="244"/>
        <v/>
      </c>
      <c r="H3097" t="s">
        <v>1521</v>
      </c>
      <c r="I3097">
        <v>67498</v>
      </c>
      <c r="J3097">
        <v>3229</v>
      </c>
      <c r="K3097">
        <v>3226</v>
      </c>
      <c r="L3097" t="s">
        <v>31</v>
      </c>
      <c r="M3097" t="s">
        <v>20</v>
      </c>
      <c r="N3097">
        <v>82</v>
      </c>
      <c r="O3097">
        <v>2336</v>
      </c>
      <c r="P3097">
        <v>18</v>
      </c>
      <c r="Q3097" t="s">
        <v>3114</v>
      </c>
      <c r="BI3097" s="1"/>
      <c r="BO3097" s="2"/>
    </row>
    <row r="3098" ht="15" customHeight="1">
      <c r="A3098" t="str">
        <f t="shared" si="240"/>
        <v>2019_12_3240_15</v>
      </c>
      <c r="B3098" t="str">
        <f t="shared" si="241"/>
        <v>2019_12_67709</v>
      </c>
      <c r="C3098" s="1" t="s">
        <v>2240</v>
      </c>
      <c r="D3098">
        <f t="shared" si="242"/>
        <v>3097</v>
      </c>
      <c r="E3098">
        <v>3240</v>
      </c>
      <c r="F3098">
        <f t="shared" si="243"/>
        <v>15</v>
      </c>
      <c r="G3098" s="2" t="str">
        <f t="shared" si="244"/>
        <v/>
      </c>
      <c r="H3098" t="s">
        <v>1521</v>
      </c>
      <c r="I3098">
        <v>67709</v>
      </c>
      <c r="J3098">
        <v>3226</v>
      </c>
      <c r="K3098">
        <v>3229</v>
      </c>
      <c r="L3098" t="s">
        <v>31</v>
      </c>
      <c r="M3098" t="s">
        <v>20</v>
      </c>
      <c r="N3098">
        <v>86</v>
      </c>
      <c r="O3098">
        <v>2336</v>
      </c>
      <c r="P3098">
        <v>18</v>
      </c>
      <c r="Q3098" t="s">
        <v>3115</v>
      </c>
      <c r="BI3098" s="1"/>
      <c r="BO3098" s="2"/>
    </row>
    <row r="3099" ht="15" customHeight="1">
      <c r="A3099" t="str">
        <f t="shared" si="240"/>
        <v>2019_12_3240_16</v>
      </c>
      <c r="B3099" t="str">
        <f t="shared" si="241"/>
        <v>2019_12_67746</v>
      </c>
      <c r="C3099" s="1" t="s">
        <v>2240</v>
      </c>
      <c r="D3099">
        <f t="shared" si="242"/>
        <v>3098</v>
      </c>
      <c r="E3099">
        <v>3240</v>
      </c>
      <c r="F3099">
        <f t="shared" si="243"/>
        <v>16</v>
      </c>
      <c r="G3099" s="2" t="str">
        <f t="shared" si="244"/>
        <v/>
      </c>
      <c r="H3099" t="s">
        <v>1521</v>
      </c>
      <c r="I3099">
        <v>67746</v>
      </c>
      <c r="J3099">
        <v>3229</v>
      </c>
      <c r="K3099">
        <v>3226</v>
      </c>
      <c r="L3099" t="s">
        <v>31</v>
      </c>
      <c r="M3099" t="s">
        <v>20</v>
      </c>
      <c r="N3099">
        <v>886</v>
      </c>
      <c r="O3099">
        <v>2336</v>
      </c>
      <c r="P3099">
        <v>18</v>
      </c>
      <c r="Q3099" t="s">
        <v>3116</v>
      </c>
      <c r="BI3099" s="1"/>
      <c r="BO3099" s="2"/>
    </row>
    <row r="3100" ht="15" customHeight="1">
      <c r="A3100" t="str">
        <f t="shared" si="240"/>
        <v>2019_12_3240_17</v>
      </c>
      <c r="B3100" t="str">
        <f t="shared" si="241"/>
        <v>2019_12_67839</v>
      </c>
      <c r="C3100" s="1" t="s">
        <v>2240</v>
      </c>
      <c r="D3100">
        <f t="shared" si="242"/>
        <v>3099</v>
      </c>
      <c r="E3100">
        <v>3240</v>
      </c>
      <c r="F3100">
        <f t="shared" si="243"/>
        <v>17</v>
      </c>
      <c r="G3100" s="2" t="str">
        <f t="shared" si="244"/>
        <v>x</v>
      </c>
      <c r="H3100" t="s">
        <v>1521</v>
      </c>
      <c r="I3100">
        <v>67839</v>
      </c>
      <c r="J3100">
        <v>3226</v>
      </c>
      <c r="K3100">
        <v>3229</v>
      </c>
      <c r="L3100" t="s">
        <v>20</v>
      </c>
      <c r="M3100" t="s">
        <v>20</v>
      </c>
      <c r="N3100">
        <v>48</v>
      </c>
      <c r="O3100">
        <v>2336</v>
      </c>
      <c r="P3100">
        <v>18</v>
      </c>
      <c r="Q3100" t="s">
        <v>3117</v>
      </c>
      <c r="BI3100" s="1"/>
      <c r="BO3100" s="2"/>
    </row>
    <row r="3101" ht="15" customHeight="1">
      <c r="A3101" t="str">
        <f t="shared" si="240"/>
        <v>2019_12_3269_1</v>
      </c>
      <c r="B3101" t="str">
        <f t="shared" si="241"/>
        <v>2019_12_62869</v>
      </c>
      <c r="C3101" s="1" t="s">
        <v>2240</v>
      </c>
      <c r="D3101">
        <f t="shared" si="242"/>
        <v>3100</v>
      </c>
      <c r="E3101">
        <v>3269</v>
      </c>
      <c r="F3101">
        <f t="shared" si="243"/>
        <v>1</v>
      </c>
      <c r="G3101" s="2" t="str">
        <f t="shared" si="244"/>
        <v/>
      </c>
      <c r="H3101" t="s">
        <v>1521</v>
      </c>
      <c r="I3101">
        <v>62869</v>
      </c>
      <c r="J3101">
        <v>3255</v>
      </c>
      <c r="K3101">
        <v>3258</v>
      </c>
      <c r="L3101" t="s">
        <v>19</v>
      </c>
      <c r="M3101" t="s">
        <v>20</v>
      </c>
      <c r="N3101">
        <v>463</v>
      </c>
      <c r="O3101">
        <v>3806</v>
      </c>
      <c r="P3101">
        <v>17</v>
      </c>
      <c r="Q3101" t="s">
        <v>3118</v>
      </c>
      <c r="BI3101" s="1"/>
      <c r="BO3101" s="2"/>
    </row>
    <row r="3102" ht="15" customHeight="1">
      <c r="A3102" t="str">
        <f t="shared" si="240"/>
        <v>2019_12_3269_2</v>
      </c>
      <c r="B3102" t="str">
        <f t="shared" si="241"/>
        <v>2019_12_64423</v>
      </c>
      <c r="C3102" s="1" t="s">
        <v>2240</v>
      </c>
      <c r="D3102">
        <f t="shared" si="242"/>
        <v>3101</v>
      </c>
      <c r="E3102">
        <v>3269</v>
      </c>
      <c r="F3102">
        <f t="shared" si="243"/>
        <v>2</v>
      </c>
      <c r="G3102" s="2" t="str">
        <f t="shared" si="244"/>
        <v/>
      </c>
      <c r="H3102" t="s">
        <v>1521</v>
      </c>
      <c r="I3102">
        <v>64423</v>
      </c>
      <c r="J3102">
        <v>3258</v>
      </c>
      <c r="K3102">
        <v>3255</v>
      </c>
      <c r="L3102" t="s">
        <v>31</v>
      </c>
      <c r="M3102" t="s">
        <v>20</v>
      </c>
      <c r="N3102">
        <v>437</v>
      </c>
      <c r="O3102">
        <v>3806</v>
      </c>
      <c r="P3102">
        <v>17</v>
      </c>
      <c r="Q3102" t="s">
        <v>3119</v>
      </c>
      <c r="BI3102" s="1"/>
      <c r="BO3102" s="2"/>
    </row>
    <row r="3103" ht="15" customHeight="1">
      <c r="A3103" t="str">
        <f t="shared" si="240"/>
        <v>2019_12_3269_3</v>
      </c>
      <c r="B3103" t="str">
        <f t="shared" si="241"/>
        <v>2019_12_64444</v>
      </c>
      <c r="C3103" s="1" t="s">
        <v>2240</v>
      </c>
      <c r="D3103">
        <f t="shared" si="242"/>
        <v>3102</v>
      </c>
      <c r="E3103">
        <v>3269</v>
      </c>
      <c r="F3103">
        <f t="shared" si="243"/>
        <v>3</v>
      </c>
      <c r="G3103" s="2" t="str">
        <f t="shared" si="244"/>
        <v/>
      </c>
      <c r="H3103" t="s">
        <v>1521</v>
      </c>
      <c r="I3103">
        <v>64444</v>
      </c>
      <c r="J3103">
        <v>3255</v>
      </c>
      <c r="K3103">
        <v>3258</v>
      </c>
      <c r="L3103" t="s">
        <v>31</v>
      </c>
      <c r="M3103" t="s">
        <v>20</v>
      </c>
      <c r="N3103">
        <v>435</v>
      </c>
      <c r="O3103">
        <v>3806</v>
      </c>
      <c r="P3103">
        <v>17</v>
      </c>
      <c r="Q3103" t="s">
        <v>3120</v>
      </c>
      <c r="BI3103" s="1"/>
      <c r="BO3103" s="2"/>
    </row>
    <row r="3104" ht="15" customHeight="1">
      <c r="A3104" t="str">
        <f t="shared" si="240"/>
        <v>2019_12_3269_4</v>
      </c>
      <c r="B3104" t="str">
        <f t="shared" si="241"/>
        <v>2019_12_65338</v>
      </c>
      <c r="C3104" s="1" t="s">
        <v>2240</v>
      </c>
      <c r="D3104">
        <f t="shared" si="242"/>
        <v>3103</v>
      </c>
      <c r="E3104">
        <v>3269</v>
      </c>
      <c r="F3104">
        <f t="shared" si="243"/>
        <v>4</v>
      </c>
      <c r="G3104" s="2" t="str">
        <f t="shared" si="244"/>
        <v/>
      </c>
      <c r="H3104" t="s">
        <v>1521</v>
      </c>
      <c r="I3104">
        <v>65338</v>
      </c>
      <c r="J3104">
        <v>3255</v>
      </c>
      <c r="K3104">
        <v>3258</v>
      </c>
      <c r="L3104" t="s">
        <v>31</v>
      </c>
      <c r="M3104" t="s">
        <v>20</v>
      </c>
      <c r="N3104">
        <v>233</v>
      </c>
      <c r="O3104">
        <v>3806</v>
      </c>
      <c r="P3104">
        <v>17</v>
      </c>
      <c r="Q3104" t="s">
        <v>3121</v>
      </c>
      <c r="BI3104" s="1"/>
      <c r="BO3104" s="2"/>
    </row>
    <row r="3105" ht="15" customHeight="1">
      <c r="A3105" t="str">
        <f t="shared" si="240"/>
        <v>2019_12_3269_5</v>
      </c>
      <c r="B3105" t="str">
        <f t="shared" si="241"/>
        <v>2019_12_66090</v>
      </c>
      <c r="C3105" s="1" t="s">
        <v>2240</v>
      </c>
      <c r="D3105">
        <f t="shared" si="242"/>
        <v>3104</v>
      </c>
      <c r="E3105">
        <v>3269</v>
      </c>
      <c r="F3105">
        <f t="shared" si="243"/>
        <v>5</v>
      </c>
      <c r="G3105" s="2" t="str">
        <f t="shared" si="244"/>
        <v/>
      </c>
      <c r="H3105" t="s">
        <v>1521</v>
      </c>
      <c r="I3105">
        <v>66090</v>
      </c>
      <c r="J3105">
        <v>3258</v>
      </c>
      <c r="K3105">
        <v>3255</v>
      </c>
      <c r="L3105" t="s">
        <v>31</v>
      </c>
      <c r="M3105" t="s">
        <v>20</v>
      </c>
      <c r="N3105">
        <v>316</v>
      </c>
      <c r="O3105">
        <v>3806</v>
      </c>
      <c r="P3105">
        <v>17</v>
      </c>
      <c r="Q3105" t="s">
        <v>3122</v>
      </c>
      <c r="BI3105" s="1"/>
      <c r="BO3105" s="2"/>
    </row>
    <row r="3106" ht="15" customHeight="1">
      <c r="A3106" t="str">
        <f t="shared" si="240"/>
        <v>2019_12_3269_6</v>
      </c>
      <c r="B3106" t="str">
        <f t="shared" si="241"/>
        <v>2019_12_66105</v>
      </c>
      <c r="C3106" s="1" t="s">
        <v>2240</v>
      </c>
      <c r="D3106">
        <f t="shared" si="242"/>
        <v>3105</v>
      </c>
      <c r="E3106">
        <v>3269</v>
      </c>
      <c r="F3106">
        <f t="shared" si="243"/>
        <v>6</v>
      </c>
      <c r="G3106" s="2" t="str">
        <f t="shared" si="244"/>
        <v/>
      </c>
      <c r="H3106" t="s">
        <v>1521</v>
      </c>
      <c r="I3106">
        <v>66105</v>
      </c>
      <c r="J3106">
        <v>3255</v>
      </c>
      <c r="K3106">
        <v>3258</v>
      </c>
      <c r="L3106" t="s">
        <v>31</v>
      </c>
      <c r="M3106" t="s">
        <v>20</v>
      </c>
      <c r="N3106">
        <v>259</v>
      </c>
      <c r="O3106">
        <v>3806</v>
      </c>
      <c r="P3106">
        <v>17</v>
      </c>
      <c r="Q3106" t="s">
        <v>3123</v>
      </c>
      <c r="BI3106" s="1"/>
      <c r="BO3106" s="2"/>
    </row>
    <row r="3107" ht="15" customHeight="1">
      <c r="A3107" t="str">
        <f t="shared" si="240"/>
        <v>2019_12_3269_7</v>
      </c>
      <c r="B3107" t="str">
        <f t="shared" si="241"/>
        <v>2019_12_66780</v>
      </c>
      <c r="C3107" s="1" t="s">
        <v>2240</v>
      </c>
      <c r="D3107">
        <f t="shared" si="242"/>
        <v>3106</v>
      </c>
      <c r="E3107">
        <v>3269</v>
      </c>
      <c r="F3107">
        <f t="shared" si="243"/>
        <v>7</v>
      </c>
      <c r="G3107" s="2" t="str">
        <f t="shared" si="244"/>
        <v/>
      </c>
      <c r="H3107" t="s">
        <v>1521</v>
      </c>
      <c r="I3107">
        <v>66780</v>
      </c>
      <c r="J3107">
        <v>3258</v>
      </c>
      <c r="K3107">
        <v>3255</v>
      </c>
      <c r="L3107" t="s">
        <v>31</v>
      </c>
      <c r="M3107" t="s">
        <v>20</v>
      </c>
      <c r="N3107">
        <v>207</v>
      </c>
      <c r="O3107">
        <v>3806</v>
      </c>
      <c r="P3107">
        <v>17</v>
      </c>
      <c r="Q3107" t="s">
        <v>3124</v>
      </c>
      <c r="BI3107" s="1"/>
      <c r="BO3107" s="2"/>
    </row>
    <row r="3108" ht="15" customHeight="1">
      <c r="A3108" t="str">
        <f t="shared" si="240"/>
        <v>2019_12_3269_8</v>
      </c>
      <c r="B3108" t="str">
        <f t="shared" si="241"/>
        <v>2019_12_66902</v>
      </c>
      <c r="C3108" s="1" t="s">
        <v>2240</v>
      </c>
      <c r="D3108">
        <f t="shared" si="242"/>
        <v>3107</v>
      </c>
      <c r="E3108">
        <v>3269</v>
      </c>
      <c r="F3108">
        <f t="shared" si="243"/>
        <v>8</v>
      </c>
      <c r="G3108" s="2" t="str">
        <f t="shared" si="244"/>
        <v/>
      </c>
      <c r="H3108" t="s">
        <v>1521</v>
      </c>
      <c r="I3108">
        <v>66902</v>
      </c>
      <c r="J3108">
        <v>3255</v>
      </c>
      <c r="K3108">
        <v>3258</v>
      </c>
      <c r="L3108" t="s">
        <v>31</v>
      </c>
      <c r="M3108" t="s">
        <v>20</v>
      </c>
      <c r="N3108">
        <v>162</v>
      </c>
      <c r="O3108">
        <v>3806</v>
      </c>
      <c r="P3108">
        <v>17</v>
      </c>
      <c r="Q3108" t="s">
        <v>3125</v>
      </c>
      <c r="BI3108" s="1"/>
      <c r="BO3108" s="2"/>
    </row>
    <row r="3109" ht="15" customHeight="1">
      <c r="A3109" t="str">
        <f t="shared" si="240"/>
        <v>2019_12_3269_9</v>
      </c>
      <c r="B3109" t="str">
        <f t="shared" si="241"/>
        <v>2019_12_66911</v>
      </c>
      <c r="C3109" s="1" t="s">
        <v>2240</v>
      </c>
      <c r="D3109">
        <f t="shared" si="242"/>
        <v>3108</v>
      </c>
      <c r="E3109">
        <v>3269</v>
      </c>
      <c r="F3109">
        <f t="shared" si="243"/>
        <v>9</v>
      </c>
      <c r="G3109" s="2" t="str">
        <f t="shared" si="244"/>
        <v/>
      </c>
      <c r="H3109" t="s">
        <v>1521</v>
      </c>
      <c r="I3109">
        <v>66911</v>
      </c>
      <c r="J3109">
        <v>3258</v>
      </c>
      <c r="K3109">
        <v>3255</v>
      </c>
      <c r="L3109" t="s">
        <v>31</v>
      </c>
      <c r="M3109" t="s">
        <v>20</v>
      </c>
      <c r="N3109">
        <v>319</v>
      </c>
      <c r="O3109">
        <v>3806</v>
      </c>
      <c r="P3109">
        <v>17</v>
      </c>
      <c r="Q3109" t="s">
        <v>3126</v>
      </c>
      <c r="BI3109" s="1"/>
      <c r="BO3109" s="2"/>
    </row>
    <row r="3110" ht="15" customHeight="1">
      <c r="A3110" t="str">
        <f t="shared" si="240"/>
        <v>2019_12_3269_10</v>
      </c>
      <c r="B3110" t="str">
        <f t="shared" si="241"/>
        <v>2019_12_66914</v>
      </c>
      <c r="C3110" s="1" t="s">
        <v>2240</v>
      </c>
      <c r="D3110">
        <f t="shared" si="242"/>
        <v>3109</v>
      </c>
      <c r="E3110">
        <v>3269</v>
      </c>
      <c r="F3110">
        <f t="shared" si="243"/>
        <v>10</v>
      </c>
      <c r="G3110" s="2" t="str">
        <f t="shared" si="244"/>
        <v/>
      </c>
      <c r="H3110" t="s">
        <v>1521</v>
      </c>
      <c r="I3110">
        <v>66914</v>
      </c>
      <c r="J3110">
        <v>3255</v>
      </c>
      <c r="K3110">
        <v>3258</v>
      </c>
      <c r="L3110" t="s">
        <v>31</v>
      </c>
      <c r="M3110" t="s">
        <v>20</v>
      </c>
      <c r="N3110">
        <v>78</v>
      </c>
      <c r="O3110">
        <v>3806</v>
      </c>
      <c r="P3110">
        <v>17</v>
      </c>
      <c r="Q3110" t="s">
        <v>3127</v>
      </c>
      <c r="BI3110" s="1"/>
      <c r="BO3110" s="2"/>
    </row>
    <row r="3111" ht="15" customHeight="1">
      <c r="A3111" t="str">
        <f t="shared" si="240"/>
        <v>2019_12_3269_11</v>
      </c>
      <c r="B3111" t="str">
        <f t="shared" si="241"/>
        <v>2019_12_66958</v>
      </c>
      <c r="C3111" s="1" t="s">
        <v>2240</v>
      </c>
      <c r="D3111">
        <f t="shared" si="242"/>
        <v>3110</v>
      </c>
      <c r="E3111">
        <v>3269</v>
      </c>
      <c r="F3111">
        <f t="shared" si="243"/>
        <v>11</v>
      </c>
      <c r="G3111" s="2" t="str">
        <f t="shared" si="244"/>
        <v/>
      </c>
      <c r="H3111" t="s">
        <v>1521</v>
      </c>
      <c r="I3111">
        <v>66958</v>
      </c>
      <c r="J3111">
        <v>3255</v>
      </c>
      <c r="K3111">
        <v>3258</v>
      </c>
      <c r="L3111" t="s">
        <v>31</v>
      </c>
      <c r="M3111" t="s">
        <v>20</v>
      </c>
      <c r="N3111">
        <v>216</v>
      </c>
      <c r="O3111">
        <v>3806</v>
      </c>
      <c r="P3111">
        <v>17</v>
      </c>
      <c r="Q3111" t="s">
        <v>3128</v>
      </c>
      <c r="BI3111" s="1"/>
      <c r="BO3111" s="2"/>
    </row>
    <row r="3112" ht="15" customHeight="1">
      <c r="A3112" t="str">
        <f t="shared" si="240"/>
        <v>2019_12_3269_12</v>
      </c>
      <c r="B3112" t="str">
        <f t="shared" si="241"/>
        <v>2019_12_66972</v>
      </c>
      <c r="C3112" s="1" t="s">
        <v>2240</v>
      </c>
      <c r="D3112">
        <f t="shared" si="242"/>
        <v>3111</v>
      </c>
      <c r="E3112">
        <v>3269</v>
      </c>
      <c r="F3112">
        <f t="shared" si="243"/>
        <v>12</v>
      </c>
      <c r="G3112" s="2" t="str">
        <f t="shared" si="244"/>
        <v>x</v>
      </c>
      <c r="H3112" t="s">
        <v>1521</v>
      </c>
      <c r="I3112">
        <v>66972</v>
      </c>
      <c r="J3112">
        <v>3258</v>
      </c>
      <c r="K3112">
        <v>3255</v>
      </c>
      <c r="L3112" t="s">
        <v>20</v>
      </c>
      <c r="M3112" t="s">
        <v>20</v>
      </c>
      <c r="N3112">
        <v>67</v>
      </c>
      <c r="O3112">
        <v>3806</v>
      </c>
      <c r="P3112">
        <v>17</v>
      </c>
      <c r="Q3112" t="s">
        <v>3129</v>
      </c>
      <c r="BI3112" s="1"/>
      <c r="BO3112" s="2"/>
    </row>
    <row r="3113" ht="15" customHeight="1">
      <c r="A3113" t="str">
        <f t="shared" si="240"/>
        <v>2019_12_3298_1</v>
      </c>
      <c r="B3113" t="str">
        <f t="shared" si="241"/>
        <v>2019_12_62089</v>
      </c>
      <c r="C3113" s="1" t="s">
        <v>2240</v>
      </c>
      <c r="D3113">
        <f t="shared" si="242"/>
        <v>3112</v>
      </c>
      <c r="E3113">
        <v>3298</v>
      </c>
      <c r="F3113">
        <f t="shared" si="243"/>
        <v>1</v>
      </c>
      <c r="G3113" s="2" t="str">
        <f t="shared" si="244"/>
        <v/>
      </c>
      <c r="H3113" t="s">
        <v>1521</v>
      </c>
      <c r="I3113">
        <v>62089</v>
      </c>
      <c r="J3113">
        <v>3284</v>
      </c>
      <c r="K3113">
        <v>3287</v>
      </c>
      <c r="L3113" t="s">
        <v>19</v>
      </c>
      <c r="M3113" t="s">
        <v>20</v>
      </c>
      <c r="N3113">
        <v>452</v>
      </c>
      <c r="O3113">
        <v>3135</v>
      </c>
      <c r="P3113">
        <v>10</v>
      </c>
      <c r="Q3113" t="s">
        <v>3130</v>
      </c>
      <c r="BI3113" s="1"/>
      <c r="BO3113" s="2"/>
    </row>
    <row r="3114" ht="15" customHeight="1">
      <c r="A3114" t="str">
        <f t="shared" si="240"/>
        <v>2019_12_3298_2</v>
      </c>
      <c r="B3114" t="str">
        <f t="shared" si="241"/>
        <v>2019_12_63057</v>
      </c>
      <c r="C3114" s="1" t="s">
        <v>2240</v>
      </c>
      <c r="D3114">
        <f t="shared" si="242"/>
        <v>3113</v>
      </c>
      <c r="E3114">
        <v>3298</v>
      </c>
      <c r="F3114">
        <f t="shared" si="243"/>
        <v>2</v>
      </c>
      <c r="G3114" s="2" t="str">
        <f t="shared" si="244"/>
        <v/>
      </c>
      <c r="H3114" t="s">
        <v>1521</v>
      </c>
      <c r="I3114">
        <v>63057</v>
      </c>
      <c r="J3114">
        <v>3287</v>
      </c>
      <c r="K3114">
        <v>3284</v>
      </c>
      <c r="L3114" t="s">
        <v>31</v>
      </c>
      <c r="M3114" t="s">
        <v>20</v>
      </c>
      <c r="N3114">
        <v>556</v>
      </c>
      <c r="O3114">
        <v>3135</v>
      </c>
      <c r="P3114">
        <v>10</v>
      </c>
      <c r="Q3114" t="s">
        <v>3131</v>
      </c>
      <c r="BI3114" s="1"/>
      <c r="BO3114" s="2"/>
    </row>
    <row r="3115" ht="15" customHeight="1">
      <c r="A3115" t="str">
        <f t="shared" si="240"/>
        <v>2019_12_3298_3</v>
      </c>
      <c r="B3115" t="str">
        <f t="shared" si="241"/>
        <v>2019_12_65774</v>
      </c>
      <c r="C3115" s="1" t="s">
        <v>2240</v>
      </c>
      <c r="D3115">
        <f t="shared" si="242"/>
        <v>3114</v>
      </c>
      <c r="E3115">
        <v>3298</v>
      </c>
      <c r="F3115">
        <f t="shared" si="243"/>
        <v>3</v>
      </c>
      <c r="G3115" s="2" t="str">
        <f t="shared" si="244"/>
        <v/>
      </c>
      <c r="H3115" t="s">
        <v>1521</v>
      </c>
      <c r="I3115">
        <v>65774</v>
      </c>
      <c r="J3115">
        <v>3284</v>
      </c>
      <c r="K3115">
        <v>3287</v>
      </c>
      <c r="L3115" t="s">
        <v>31</v>
      </c>
      <c r="M3115" t="s">
        <v>20</v>
      </c>
      <c r="N3115">
        <v>322</v>
      </c>
      <c r="O3115">
        <v>3135</v>
      </c>
      <c r="P3115">
        <v>10</v>
      </c>
      <c r="Q3115" t="s">
        <v>3132</v>
      </c>
      <c r="BI3115" s="1"/>
      <c r="BO3115" s="2"/>
    </row>
    <row r="3116" ht="15" customHeight="1">
      <c r="A3116" t="str">
        <f t="shared" si="240"/>
        <v>2019_12_3298_4</v>
      </c>
      <c r="B3116" t="str">
        <f t="shared" si="241"/>
        <v>2019_12_65840</v>
      </c>
      <c r="C3116" s="1" t="s">
        <v>2240</v>
      </c>
      <c r="D3116">
        <f t="shared" si="242"/>
        <v>3115</v>
      </c>
      <c r="E3116">
        <v>3298</v>
      </c>
      <c r="F3116">
        <f t="shared" si="243"/>
        <v>4</v>
      </c>
      <c r="G3116" s="2" t="str">
        <f t="shared" si="244"/>
        <v/>
      </c>
      <c r="H3116" t="s">
        <v>1521</v>
      </c>
      <c r="I3116">
        <v>65840</v>
      </c>
      <c r="J3116">
        <v>3287</v>
      </c>
      <c r="K3116">
        <v>3284</v>
      </c>
      <c r="L3116" t="s">
        <v>31</v>
      </c>
      <c r="M3116" t="s">
        <v>20</v>
      </c>
      <c r="N3116">
        <v>351</v>
      </c>
      <c r="O3116">
        <v>3135</v>
      </c>
      <c r="P3116">
        <v>10</v>
      </c>
      <c r="Q3116" t="s">
        <v>3133</v>
      </c>
      <c r="BI3116" s="1"/>
      <c r="BO3116" s="2"/>
    </row>
    <row r="3117" ht="15" customHeight="1">
      <c r="A3117" t="str">
        <f t="shared" si="240"/>
        <v>2019_12_3298_5</v>
      </c>
      <c r="B3117" t="str">
        <f t="shared" si="241"/>
        <v>2019_12_66880</v>
      </c>
      <c r="C3117" s="1" t="s">
        <v>2240</v>
      </c>
      <c r="D3117">
        <f t="shared" si="242"/>
        <v>3116</v>
      </c>
      <c r="E3117">
        <v>3298</v>
      </c>
      <c r="F3117">
        <f t="shared" si="243"/>
        <v>5</v>
      </c>
      <c r="G3117" s="2" t="str">
        <f t="shared" si="244"/>
        <v/>
      </c>
      <c r="H3117" t="s">
        <v>1521</v>
      </c>
      <c r="I3117">
        <v>66880</v>
      </c>
      <c r="J3117">
        <v>3284</v>
      </c>
      <c r="K3117">
        <v>3287</v>
      </c>
      <c r="L3117" t="s">
        <v>31</v>
      </c>
      <c r="M3117" t="s">
        <v>20</v>
      </c>
      <c r="N3117">
        <v>832</v>
      </c>
      <c r="O3117">
        <v>3135</v>
      </c>
      <c r="P3117">
        <v>10</v>
      </c>
      <c r="Q3117" t="s">
        <v>3134</v>
      </c>
      <c r="BI3117" s="1"/>
      <c r="BO3117" s="2"/>
    </row>
    <row r="3118" ht="15" customHeight="1">
      <c r="A3118" t="str">
        <f t="shared" si="240"/>
        <v>2019_12_3298_6</v>
      </c>
      <c r="B3118" t="str">
        <f t="shared" si="241"/>
        <v>2019_12_66917</v>
      </c>
      <c r="C3118" s="1" t="s">
        <v>2240</v>
      </c>
      <c r="D3118">
        <f t="shared" si="242"/>
        <v>3117</v>
      </c>
      <c r="E3118">
        <v>3298</v>
      </c>
      <c r="F3118">
        <f t="shared" si="243"/>
        <v>6</v>
      </c>
      <c r="G3118" s="2" t="str">
        <f t="shared" si="244"/>
        <v/>
      </c>
      <c r="H3118" t="s">
        <v>1521</v>
      </c>
      <c r="I3118">
        <v>66917</v>
      </c>
      <c r="J3118">
        <v>3287</v>
      </c>
      <c r="K3118">
        <v>3284</v>
      </c>
      <c r="L3118" t="s">
        <v>31</v>
      </c>
      <c r="M3118" t="s">
        <v>20</v>
      </c>
      <c r="N3118">
        <v>286</v>
      </c>
      <c r="O3118">
        <v>3135</v>
      </c>
      <c r="P3118">
        <v>10</v>
      </c>
      <c r="Q3118" t="s">
        <v>3135</v>
      </c>
      <c r="BI3118" s="1"/>
      <c r="BO3118" s="2"/>
    </row>
    <row r="3119" ht="15" customHeight="1">
      <c r="A3119" t="str">
        <f t="shared" si="240"/>
        <v>2019_12_3298_7</v>
      </c>
      <c r="B3119" t="str">
        <f t="shared" si="241"/>
        <v>2019_12_67707</v>
      </c>
      <c r="C3119" s="1" t="s">
        <v>2240</v>
      </c>
      <c r="D3119">
        <f t="shared" si="242"/>
        <v>3118</v>
      </c>
      <c r="E3119">
        <v>3298</v>
      </c>
      <c r="F3119">
        <f t="shared" si="243"/>
        <v>7</v>
      </c>
      <c r="G3119" s="2" t="str">
        <f t="shared" si="244"/>
        <v/>
      </c>
      <c r="H3119" t="s">
        <v>1521</v>
      </c>
      <c r="I3119">
        <v>67707</v>
      </c>
      <c r="J3119">
        <v>3284</v>
      </c>
      <c r="K3119">
        <v>3287</v>
      </c>
      <c r="L3119" t="s">
        <v>31</v>
      </c>
      <c r="M3119" t="s">
        <v>20</v>
      </c>
      <c r="N3119">
        <v>120</v>
      </c>
      <c r="O3119">
        <v>3135</v>
      </c>
      <c r="P3119">
        <v>10</v>
      </c>
      <c r="Q3119" t="s">
        <v>3136</v>
      </c>
      <c r="BI3119" s="1"/>
      <c r="BO3119" s="2"/>
    </row>
    <row r="3120" ht="15" customHeight="1">
      <c r="A3120" t="str">
        <f t="shared" si="240"/>
        <v>2019_12_3298_8</v>
      </c>
      <c r="B3120" t="str">
        <f t="shared" si="241"/>
        <v>2019_12_67745</v>
      </c>
      <c r="C3120" s="1" t="s">
        <v>2240</v>
      </c>
      <c r="D3120">
        <f t="shared" si="242"/>
        <v>3119</v>
      </c>
      <c r="E3120">
        <v>3298</v>
      </c>
      <c r="F3120">
        <f t="shared" si="243"/>
        <v>8</v>
      </c>
      <c r="G3120" s="2" t="str">
        <f t="shared" si="244"/>
        <v/>
      </c>
      <c r="H3120" t="s">
        <v>1521</v>
      </c>
      <c r="I3120">
        <v>67745</v>
      </c>
      <c r="J3120">
        <v>3287</v>
      </c>
      <c r="K3120">
        <v>3284</v>
      </c>
      <c r="L3120" t="s">
        <v>31</v>
      </c>
      <c r="M3120" t="s">
        <v>20</v>
      </c>
      <c r="N3120">
        <v>174</v>
      </c>
      <c r="O3120">
        <v>3135</v>
      </c>
      <c r="P3120">
        <v>10</v>
      </c>
      <c r="Q3120" t="s">
        <v>3137</v>
      </c>
      <c r="BI3120" s="1"/>
      <c r="BO3120" s="2"/>
    </row>
    <row r="3121" ht="15" customHeight="1">
      <c r="A3121" t="str">
        <f t="shared" si="240"/>
        <v>2019_12_3298_9</v>
      </c>
      <c r="B3121" t="str">
        <f t="shared" si="241"/>
        <v>2019_12_67794</v>
      </c>
      <c r="C3121" s="1" t="s">
        <v>2240</v>
      </c>
      <c r="D3121">
        <f t="shared" si="242"/>
        <v>3120</v>
      </c>
      <c r="E3121">
        <v>3298</v>
      </c>
      <c r="F3121">
        <f t="shared" si="243"/>
        <v>9</v>
      </c>
      <c r="G3121" s="2" t="str">
        <f t="shared" si="244"/>
        <v>x</v>
      </c>
      <c r="H3121" t="s">
        <v>1521</v>
      </c>
      <c r="I3121">
        <v>67794</v>
      </c>
      <c r="J3121">
        <v>3284</v>
      </c>
      <c r="K3121">
        <v>3287</v>
      </c>
      <c r="L3121" t="s">
        <v>20</v>
      </c>
      <c r="M3121" t="s">
        <v>20</v>
      </c>
      <c r="N3121">
        <v>21</v>
      </c>
      <c r="O3121">
        <v>3135</v>
      </c>
      <c r="P3121">
        <v>10</v>
      </c>
      <c r="Q3121" t="s">
        <v>3138</v>
      </c>
      <c r="BI3121" s="1"/>
      <c r="BO3121" s="2"/>
    </row>
    <row r="3122" ht="15" customHeight="1">
      <c r="A3122" t="str">
        <f t="shared" si="240"/>
        <v>2019_12_3327_1</v>
      </c>
      <c r="B3122" t="str">
        <f t="shared" si="241"/>
        <v>2019_12_65534</v>
      </c>
      <c r="C3122" s="1" t="s">
        <v>2240</v>
      </c>
      <c r="D3122">
        <f t="shared" si="242"/>
        <v>3121</v>
      </c>
      <c r="E3122">
        <v>3327</v>
      </c>
      <c r="F3122">
        <f t="shared" si="243"/>
        <v>1</v>
      </c>
      <c r="G3122" s="2" t="str">
        <f t="shared" si="244"/>
        <v/>
      </c>
      <c r="H3122" t="s">
        <v>1521</v>
      </c>
      <c r="I3122">
        <v>65534</v>
      </c>
      <c r="J3122">
        <v>3313</v>
      </c>
      <c r="K3122">
        <v>3316</v>
      </c>
      <c r="L3122" t="s">
        <v>19</v>
      </c>
      <c r="M3122" t="s">
        <v>20</v>
      </c>
      <c r="N3122">
        <v>91</v>
      </c>
      <c r="O3122">
        <v>975</v>
      </c>
      <c r="P3122">
        <v>8</v>
      </c>
      <c r="Q3122" t="s">
        <v>3139</v>
      </c>
      <c r="BI3122" s="1"/>
      <c r="BO3122" s="2"/>
    </row>
    <row r="3123" ht="15" customHeight="1">
      <c r="A3123" t="str">
        <f t="shared" si="240"/>
        <v>2019_12_3327_2</v>
      </c>
      <c r="B3123" t="str">
        <f t="shared" si="241"/>
        <v>2019_12_65671</v>
      </c>
      <c r="C3123" s="1" t="s">
        <v>2240</v>
      </c>
      <c r="D3123">
        <f t="shared" si="242"/>
        <v>3122</v>
      </c>
      <c r="E3123">
        <v>3327</v>
      </c>
      <c r="F3123">
        <f t="shared" si="243"/>
        <v>2</v>
      </c>
      <c r="G3123" s="2" t="str">
        <f t="shared" si="244"/>
        <v/>
      </c>
      <c r="H3123" t="s">
        <v>1521</v>
      </c>
      <c r="I3123">
        <v>65671</v>
      </c>
      <c r="J3123">
        <v>3316</v>
      </c>
      <c r="K3123">
        <v>3313</v>
      </c>
      <c r="L3123" t="s">
        <v>31</v>
      </c>
      <c r="M3123" t="s">
        <v>20</v>
      </c>
      <c r="N3123">
        <v>301</v>
      </c>
      <c r="O3123">
        <v>975</v>
      </c>
      <c r="P3123">
        <v>8</v>
      </c>
      <c r="Q3123" t="s">
        <v>3140</v>
      </c>
      <c r="BI3123" s="1"/>
      <c r="BO3123" s="2"/>
    </row>
    <row r="3124" ht="15" customHeight="1">
      <c r="A3124" t="str">
        <f t="shared" si="240"/>
        <v>2019_12_3327_3</v>
      </c>
      <c r="B3124" t="str">
        <f t="shared" si="241"/>
        <v>2019_12_66248</v>
      </c>
      <c r="C3124" s="1" t="s">
        <v>2240</v>
      </c>
      <c r="D3124">
        <f t="shared" si="242"/>
        <v>3123</v>
      </c>
      <c r="E3124">
        <v>3327</v>
      </c>
      <c r="F3124">
        <f t="shared" si="243"/>
        <v>3</v>
      </c>
      <c r="G3124" s="2" t="str">
        <f t="shared" si="244"/>
        <v/>
      </c>
      <c r="H3124" t="s">
        <v>1521</v>
      </c>
      <c r="I3124">
        <v>66248</v>
      </c>
      <c r="J3124">
        <v>3313</v>
      </c>
      <c r="K3124">
        <v>3316</v>
      </c>
      <c r="L3124" t="s">
        <v>31</v>
      </c>
      <c r="M3124" t="s">
        <v>20</v>
      </c>
      <c r="N3124">
        <v>79</v>
      </c>
      <c r="O3124">
        <v>975</v>
      </c>
      <c r="P3124">
        <v>8</v>
      </c>
      <c r="Q3124" t="s">
        <v>3141</v>
      </c>
      <c r="BI3124" s="1"/>
      <c r="BO3124" s="2"/>
    </row>
    <row r="3125" ht="15" customHeight="1">
      <c r="A3125" t="str">
        <f t="shared" si="240"/>
        <v>2019_12_3327_4</v>
      </c>
      <c r="B3125" t="str">
        <f t="shared" si="241"/>
        <v>2019_12_66257</v>
      </c>
      <c r="C3125" s="1" t="s">
        <v>2240</v>
      </c>
      <c r="D3125">
        <f t="shared" si="242"/>
        <v>3124</v>
      </c>
      <c r="E3125">
        <v>3327</v>
      </c>
      <c r="F3125">
        <f t="shared" si="243"/>
        <v>4</v>
      </c>
      <c r="G3125" s="2" t="str">
        <f t="shared" si="244"/>
        <v/>
      </c>
      <c r="H3125" t="s">
        <v>1521</v>
      </c>
      <c r="I3125">
        <v>66257</v>
      </c>
      <c r="J3125">
        <v>3316</v>
      </c>
      <c r="K3125">
        <v>3313</v>
      </c>
      <c r="L3125" t="s">
        <v>31</v>
      </c>
      <c r="M3125" t="s">
        <v>20</v>
      </c>
      <c r="N3125">
        <v>248</v>
      </c>
      <c r="O3125">
        <v>975</v>
      </c>
      <c r="P3125">
        <v>8</v>
      </c>
      <c r="Q3125" t="s">
        <v>3142</v>
      </c>
      <c r="BI3125" s="1"/>
      <c r="BO3125" s="2"/>
    </row>
    <row r="3126" ht="15" customHeight="1">
      <c r="A3126" t="str">
        <f t="shared" si="240"/>
        <v>2019_12_3327_5</v>
      </c>
      <c r="B3126" t="str">
        <f t="shared" si="241"/>
        <v>2019_12_66471</v>
      </c>
      <c r="C3126" s="1" t="s">
        <v>2240</v>
      </c>
      <c r="D3126">
        <f t="shared" si="242"/>
        <v>3125</v>
      </c>
      <c r="E3126">
        <v>3327</v>
      </c>
      <c r="F3126">
        <f t="shared" si="243"/>
        <v>5</v>
      </c>
      <c r="G3126" s="2" t="str">
        <f t="shared" si="244"/>
        <v>x</v>
      </c>
      <c r="H3126" t="s">
        <v>1521</v>
      </c>
      <c r="I3126">
        <v>66471</v>
      </c>
      <c r="J3126">
        <v>3313</v>
      </c>
      <c r="K3126">
        <v>3316</v>
      </c>
      <c r="L3126" t="s">
        <v>20</v>
      </c>
      <c r="M3126" t="s">
        <v>20</v>
      </c>
      <c r="N3126">
        <v>39</v>
      </c>
      <c r="O3126">
        <v>975</v>
      </c>
      <c r="P3126">
        <v>8</v>
      </c>
      <c r="Q3126" t="s">
        <v>3143</v>
      </c>
      <c r="BI3126" s="1"/>
      <c r="BO3126" s="2"/>
    </row>
    <row r="3127" ht="15" customHeight="1">
      <c r="A3127" t="str">
        <f t="shared" si="240"/>
        <v>2019_12_3356_1</v>
      </c>
      <c r="B3127" t="str">
        <f t="shared" si="241"/>
        <v>2019_12_62070</v>
      </c>
      <c r="C3127" s="1" t="s">
        <v>2240</v>
      </c>
      <c r="D3127">
        <f t="shared" si="242"/>
        <v>3126</v>
      </c>
      <c r="E3127">
        <v>3356</v>
      </c>
      <c r="F3127">
        <f t="shared" si="243"/>
        <v>1</v>
      </c>
      <c r="G3127" s="2" t="str">
        <f t="shared" si="244"/>
        <v/>
      </c>
      <c r="H3127" t="s">
        <v>1521</v>
      </c>
      <c r="I3127">
        <v>62070</v>
      </c>
      <c r="J3127">
        <v>3342</v>
      </c>
      <c r="K3127">
        <v>3345</v>
      </c>
      <c r="L3127" t="s">
        <v>19</v>
      </c>
      <c r="M3127" t="s">
        <v>20</v>
      </c>
      <c r="N3127">
        <v>179</v>
      </c>
      <c r="O3127">
        <v>1950</v>
      </c>
      <c r="P3127">
        <v>12</v>
      </c>
      <c r="Q3127" t="s">
        <v>3144</v>
      </c>
      <c r="BI3127" s="1"/>
      <c r="BO3127" s="2"/>
    </row>
    <row r="3128" ht="15" customHeight="1">
      <c r="A3128" t="str">
        <f t="shared" si="240"/>
        <v>2019_12_3356_2</v>
      </c>
      <c r="B3128" t="str">
        <f t="shared" si="241"/>
        <v>2019_12_62239</v>
      </c>
      <c r="C3128" s="1" t="s">
        <v>2240</v>
      </c>
      <c r="D3128">
        <f t="shared" si="242"/>
        <v>3127</v>
      </c>
      <c r="E3128">
        <v>3356</v>
      </c>
      <c r="F3128">
        <f t="shared" si="243"/>
        <v>2</v>
      </c>
      <c r="G3128" s="2" t="str">
        <f t="shared" si="244"/>
        <v/>
      </c>
      <c r="H3128" t="s">
        <v>1521</v>
      </c>
      <c r="I3128">
        <v>62239</v>
      </c>
      <c r="J3128">
        <v>3345</v>
      </c>
      <c r="K3128">
        <v>3342</v>
      </c>
      <c r="L3128" t="s">
        <v>31</v>
      </c>
      <c r="M3128" t="s">
        <v>20</v>
      </c>
      <c r="N3128">
        <v>396</v>
      </c>
      <c r="O3128">
        <v>1950</v>
      </c>
      <c r="P3128">
        <v>12</v>
      </c>
      <c r="Q3128" t="s">
        <v>3145</v>
      </c>
      <c r="BI3128" s="1"/>
      <c r="BO3128" s="2"/>
    </row>
    <row r="3129" ht="15" customHeight="1">
      <c r="A3129" t="str">
        <f t="shared" si="240"/>
        <v>2019_12_3356_3</v>
      </c>
      <c r="B3129" t="str">
        <f t="shared" si="241"/>
        <v>2019_12_63755</v>
      </c>
      <c r="C3129" s="1" t="s">
        <v>2240</v>
      </c>
      <c r="D3129">
        <f t="shared" si="242"/>
        <v>3128</v>
      </c>
      <c r="E3129">
        <v>3356</v>
      </c>
      <c r="F3129">
        <f t="shared" si="243"/>
        <v>3</v>
      </c>
      <c r="G3129" s="2" t="str">
        <f t="shared" si="244"/>
        <v/>
      </c>
      <c r="H3129" t="s">
        <v>1521</v>
      </c>
      <c r="I3129">
        <v>63755</v>
      </c>
      <c r="J3129">
        <v>3342</v>
      </c>
      <c r="K3129">
        <v>3345</v>
      </c>
      <c r="L3129" t="s">
        <v>31</v>
      </c>
      <c r="M3129" t="s">
        <v>20</v>
      </c>
      <c r="N3129">
        <v>348</v>
      </c>
      <c r="O3129">
        <v>1950</v>
      </c>
      <c r="P3129">
        <v>12</v>
      </c>
      <c r="Q3129" t="s">
        <v>3146</v>
      </c>
      <c r="BI3129" s="1"/>
      <c r="BO3129" s="2"/>
    </row>
    <row r="3130" ht="15" customHeight="1">
      <c r="A3130" t="str">
        <f t="shared" si="240"/>
        <v>2019_12_3356_4</v>
      </c>
      <c r="B3130" t="str">
        <f t="shared" si="241"/>
        <v>2019_12_64109</v>
      </c>
      <c r="C3130" s="1" t="s">
        <v>2240</v>
      </c>
      <c r="D3130">
        <f t="shared" si="242"/>
        <v>3129</v>
      </c>
      <c r="E3130">
        <v>3356</v>
      </c>
      <c r="F3130">
        <f t="shared" si="243"/>
        <v>4</v>
      </c>
      <c r="G3130" s="2" t="str">
        <f t="shared" si="244"/>
        <v/>
      </c>
      <c r="H3130" t="s">
        <v>1521</v>
      </c>
      <c r="I3130">
        <v>64109</v>
      </c>
      <c r="J3130">
        <v>3345</v>
      </c>
      <c r="K3130">
        <v>3342</v>
      </c>
      <c r="L3130" t="s">
        <v>31</v>
      </c>
      <c r="M3130" t="s">
        <v>20</v>
      </c>
      <c r="N3130">
        <v>289</v>
      </c>
      <c r="O3130">
        <v>1950</v>
      </c>
      <c r="P3130">
        <v>12</v>
      </c>
      <c r="Q3130" t="s">
        <v>3147</v>
      </c>
      <c r="BI3130" s="1"/>
      <c r="BO3130" s="2"/>
    </row>
    <row r="3131" ht="15" customHeight="1">
      <c r="A3131" t="str">
        <f t="shared" si="240"/>
        <v>2019_12_3356_5</v>
      </c>
      <c r="B3131" t="str">
        <f t="shared" si="241"/>
        <v>2019_12_64180</v>
      </c>
      <c r="C3131" s="1" t="s">
        <v>2240</v>
      </c>
      <c r="D3131">
        <f t="shared" si="242"/>
        <v>3130</v>
      </c>
      <c r="E3131">
        <v>3356</v>
      </c>
      <c r="F3131">
        <f t="shared" si="243"/>
        <v>5</v>
      </c>
      <c r="G3131" s="2" t="str">
        <f t="shared" si="244"/>
        <v/>
      </c>
      <c r="H3131" t="s">
        <v>1521</v>
      </c>
      <c r="I3131">
        <v>64180</v>
      </c>
      <c r="J3131">
        <v>3342</v>
      </c>
      <c r="K3131">
        <v>3345</v>
      </c>
      <c r="L3131" t="s">
        <v>31</v>
      </c>
      <c r="M3131" t="s">
        <v>20</v>
      </c>
      <c r="N3131">
        <v>212</v>
      </c>
      <c r="O3131">
        <v>1950</v>
      </c>
      <c r="P3131">
        <v>12</v>
      </c>
      <c r="Q3131" t="s">
        <v>3148</v>
      </c>
      <c r="BI3131" s="1"/>
      <c r="BO3131" s="2"/>
    </row>
    <row r="3132" ht="15" customHeight="1">
      <c r="A3132" t="str">
        <f t="shared" si="240"/>
        <v>2019_12_3356_6</v>
      </c>
      <c r="B3132" t="str">
        <f t="shared" si="241"/>
        <v>2019_12_65982</v>
      </c>
      <c r="C3132" s="1" t="s">
        <v>2240</v>
      </c>
      <c r="D3132">
        <f t="shared" si="242"/>
        <v>3131</v>
      </c>
      <c r="E3132">
        <v>3356</v>
      </c>
      <c r="F3132">
        <f t="shared" si="243"/>
        <v>6</v>
      </c>
      <c r="G3132" s="2" t="str">
        <f t="shared" si="244"/>
        <v/>
      </c>
      <c r="H3132" t="s">
        <v>1521</v>
      </c>
      <c r="I3132">
        <v>65982</v>
      </c>
      <c r="J3132">
        <v>3345</v>
      </c>
      <c r="K3132">
        <v>3342</v>
      </c>
      <c r="L3132" t="s">
        <v>31</v>
      </c>
      <c r="M3132" t="s">
        <v>20</v>
      </c>
      <c r="N3132">
        <v>46</v>
      </c>
      <c r="O3132">
        <v>1950</v>
      </c>
      <c r="P3132">
        <v>12</v>
      </c>
      <c r="Q3132" t="s">
        <v>3149</v>
      </c>
      <c r="BI3132" s="1"/>
      <c r="BO3132" s="2"/>
    </row>
    <row r="3133" ht="15" customHeight="1">
      <c r="A3133" t="str">
        <f t="shared" si="240"/>
        <v>2019_12_3356_7</v>
      </c>
      <c r="B3133" t="str">
        <f t="shared" si="241"/>
        <v>2019_12_66107</v>
      </c>
      <c r="C3133" s="1" t="s">
        <v>2240</v>
      </c>
      <c r="D3133">
        <f t="shared" si="242"/>
        <v>3132</v>
      </c>
      <c r="E3133">
        <v>3356</v>
      </c>
      <c r="F3133">
        <f t="shared" si="243"/>
        <v>7</v>
      </c>
      <c r="G3133" s="2" t="str">
        <f t="shared" si="244"/>
        <v/>
      </c>
      <c r="H3133" t="s">
        <v>1521</v>
      </c>
      <c r="I3133">
        <v>66107</v>
      </c>
      <c r="J3133">
        <v>3342</v>
      </c>
      <c r="K3133">
        <v>3345</v>
      </c>
      <c r="L3133" t="s">
        <v>31</v>
      </c>
      <c r="M3133" t="s">
        <v>20</v>
      </c>
      <c r="N3133">
        <v>80</v>
      </c>
      <c r="O3133">
        <v>1950</v>
      </c>
      <c r="P3133">
        <v>12</v>
      </c>
      <c r="Q3133" t="s">
        <v>3150</v>
      </c>
      <c r="BI3133" s="1"/>
      <c r="BO3133" s="2"/>
    </row>
    <row r="3134" ht="15" customHeight="1">
      <c r="A3134" t="str">
        <f t="shared" si="240"/>
        <v>2019_12_3356_8</v>
      </c>
      <c r="B3134" t="str">
        <f t="shared" si="241"/>
        <v>2019_12_66146</v>
      </c>
      <c r="C3134" s="1" t="s">
        <v>2240</v>
      </c>
      <c r="D3134">
        <f t="shared" si="242"/>
        <v>3133</v>
      </c>
      <c r="E3134">
        <v>3356</v>
      </c>
      <c r="F3134">
        <f t="shared" si="243"/>
        <v>8</v>
      </c>
      <c r="G3134" s="2" t="str">
        <f t="shared" si="244"/>
        <v/>
      </c>
      <c r="H3134" t="s">
        <v>1521</v>
      </c>
      <c r="I3134">
        <v>66146</v>
      </c>
      <c r="J3134">
        <v>3345</v>
      </c>
      <c r="K3134">
        <v>3342</v>
      </c>
      <c r="L3134" t="s">
        <v>31</v>
      </c>
      <c r="M3134" t="s">
        <v>20</v>
      </c>
      <c r="N3134">
        <v>98</v>
      </c>
      <c r="O3134">
        <v>1950</v>
      </c>
      <c r="P3134">
        <v>12</v>
      </c>
      <c r="Q3134" t="s">
        <v>3151</v>
      </c>
      <c r="BI3134" s="1"/>
      <c r="BO3134" s="2"/>
    </row>
    <row r="3135" ht="15" customHeight="1">
      <c r="A3135" t="str">
        <f t="shared" si="240"/>
        <v>2019_12_3356_9</v>
      </c>
      <c r="B3135" t="str">
        <f t="shared" si="241"/>
        <v>2019_12_66156</v>
      </c>
      <c r="C3135" s="1" t="s">
        <v>2240</v>
      </c>
      <c r="D3135">
        <f t="shared" si="242"/>
        <v>3134</v>
      </c>
      <c r="E3135">
        <v>3356</v>
      </c>
      <c r="F3135">
        <f t="shared" si="243"/>
        <v>9</v>
      </c>
      <c r="G3135" s="2" t="str">
        <f t="shared" si="244"/>
        <v/>
      </c>
      <c r="H3135" t="s">
        <v>1521</v>
      </c>
      <c r="I3135">
        <v>66156</v>
      </c>
      <c r="J3135">
        <v>3342</v>
      </c>
      <c r="K3135">
        <v>3345</v>
      </c>
      <c r="L3135" t="s">
        <v>31</v>
      </c>
      <c r="M3135" t="s">
        <v>20</v>
      </c>
      <c r="N3135">
        <v>77</v>
      </c>
      <c r="O3135">
        <v>1950</v>
      </c>
      <c r="P3135">
        <v>12</v>
      </c>
      <c r="Q3135" t="s">
        <v>3152</v>
      </c>
      <c r="BI3135" s="1"/>
      <c r="BO3135" s="2"/>
    </row>
    <row r="3136" ht="15" customHeight="1">
      <c r="A3136" t="str">
        <f t="shared" si="240"/>
        <v>2019_12_3356_10</v>
      </c>
      <c r="B3136" t="str">
        <f t="shared" si="241"/>
        <v>2019_12_66682</v>
      </c>
      <c r="C3136" s="1" t="s">
        <v>2240</v>
      </c>
      <c r="D3136">
        <f t="shared" si="242"/>
        <v>3135</v>
      </c>
      <c r="E3136">
        <v>3356</v>
      </c>
      <c r="F3136">
        <f t="shared" si="243"/>
        <v>10</v>
      </c>
      <c r="G3136" s="2" t="str">
        <f t="shared" si="244"/>
        <v/>
      </c>
      <c r="H3136" t="s">
        <v>1521</v>
      </c>
      <c r="I3136">
        <v>66682</v>
      </c>
      <c r="J3136">
        <v>3345</v>
      </c>
      <c r="K3136">
        <v>3342</v>
      </c>
      <c r="L3136" t="s">
        <v>31</v>
      </c>
      <c r="M3136" t="s">
        <v>20</v>
      </c>
      <c r="N3136">
        <v>147</v>
      </c>
      <c r="O3136">
        <v>1950</v>
      </c>
      <c r="P3136">
        <v>12</v>
      </c>
      <c r="Q3136" t="s">
        <v>3153</v>
      </c>
      <c r="BI3136" s="1"/>
      <c r="BO3136" s="2"/>
    </row>
    <row r="3137" ht="15" customHeight="1">
      <c r="A3137" t="str">
        <f t="shared" si="240"/>
        <v>2019_12_3356_11</v>
      </c>
      <c r="B3137" t="str">
        <f t="shared" si="241"/>
        <v>2019_12_66942</v>
      </c>
      <c r="C3137" s="1" t="s">
        <v>2240</v>
      </c>
      <c r="D3137">
        <f t="shared" si="242"/>
        <v>3136</v>
      </c>
      <c r="E3137">
        <v>3356</v>
      </c>
      <c r="F3137">
        <f t="shared" si="243"/>
        <v>11</v>
      </c>
      <c r="G3137" s="2" t="str">
        <f t="shared" si="244"/>
        <v>x</v>
      </c>
      <c r="H3137" t="s">
        <v>1521</v>
      </c>
      <c r="I3137">
        <v>66942</v>
      </c>
      <c r="J3137">
        <v>3342</v>
      </c>
      <c r="K3137">
        <v>3345</v>
      </c>
      <c r="L3137" t="s">
        <v>20</v>
      </c>
      <c r="M3137" t="s">
        <v>20</v>
      </c>
      <c r="N3137">
        <v>57</v>
      </c>
      <c r="O3137">
        <v>1950</v>
      </c>
      <c r="P3137">
        <v>12</v>
      </c>
      <c r="Q3137" t="s">
        <v>3154</v>
      </c>
      <c r="BI3137" s="1"/>
      <c r="BO3137" s="2"/>
    </row>
    <row r="3138" ht="15" customHeight="1">
      <c r="A3138" t="str">
        <f t="shared" ref="A3138:A3201" si="245">CONCATENATE($C3138,"_",$E3138,"_",$F3138)</f>
        <v>2019_12_3385_1</v>
      </c>
      <c r="B3138" t="str">
        <f t="shared" ref="B3138:B3201" si="246">CONCATENATE($C3138,"_",$I3138)</f>
        <v>2019_12_62716</v>
      </c>
      <c r="C3138" s="1" t="s">
        <v>2240</v>
      </c>
      <c r="D3138">
        <f t="shared" ref="D3138:D3201" si="247">IF(ISNUMBER($D3137),$D3137+1,1)</f>
        <v>3137</v>
      </c>
      <c r="E3138">
        <v>3385</v>
      </c>
      <c r="F3138">
        <f t="shared" ref="F3138:F3201" si="248">IF($E3138="","",IF($E3138=$E3137,$F3137+1,1))</f>
        <v>1</v>
      </c>
      <c r="G3138" s="2" t="str">
        <f t="shared" ref="G3138:G3201" si="249">IF($E3139=$E3138,"","x")</f>
        <v/>
      </c>
      <c r="H3138" t="s">
        <v>1521</v>
      </c>
      <c r="I3138">
        <v>62716</v>
      </c>
      <c r="J3138">
        <v>3371</v>
      </c>
      <c r="K3138">
        <v>3374</v>
      </c>
      <c r="L3138" t="s">
        <v>158</v>
      </c>
      <c r="M3138" t="s">
        <v>20</v>
      </c>
      <c r="N3138">
        <v>52</v>
      </c>
      <c r="O3138">
        <v>995</v>
      </c>
      <c r="P3138">
        <v>6</v>
      </c>
      <c r="Q3138" t="s">
        <v>3155</v>
      </c>
      <c r="BI3138" s="1"/>
      <c r="BO3138" s="2"/>
    </row>
    <row r="3139" ht="15" customHeight="1">
      <c r="A3139" t="str">
        <f t="shared" si="245"/>
        <v>2019_12_3385_2</v>
      </c>
      <c r="B3139" t="str">
        <f t="shared" si="246"/>
        <v>2019_12_64529</v>
      </c>
      <c r="C3139" s="1" t="s">
        <v>2240</v>
      </c>
      <c r="D3139">
        <f t="shared" si="247"/>
        <v>3138</v>
      </c>
      <c r="E3139">
        <v>3385</v>
      </c>
      <c r="F3139">
        <f t="shared" si="248"/>
        <v>2</v>
      </c>
      <c r="G3139" s="2" t="str">
        <f t="shared" si="249"/>
        <v/>
      </c>
      <c r="H3139" t="s">
        <v>1521</v>
      </c>
      <c r="I3139">
        <v>64529</v>
      </c>
      <c r="J3139">
        <v>3374</v>
      </c>
      <c r="K3139">
        <v>3371</v>
      </c>
      <c r="L3139" t="s">
        <v>31</v>
      </c>
      <c r="M3139" t="s">
        <v>20</v>
      </c>
      <c r="N3139">
        <v>67</v>
      </c>
      <c r="O3139">
        <v>995</v>
      </c>
      <c r="P3139">
        <v>6</v>
      </c>
      <c r="Q3139" t="s">
        <v>3156</v>
      </c>
      <c r="BI3139" s="1"/>
      <c r="BO3139" s="2"/>
    </row>
    <row r="3140" ht="15" customHeight="1">
      <c r="A3140" t="str">
        <f t="shared" si="245"/>
        <v>2019_12_3385_3</v>
      </c>
      <c r="B3140" t="str">
        <f t="shared" si="246"/>
        <v>2019_12_64918</v>
      </c>
      <c r="C3140" s="1" t="s">
        <v>2240</v>
      </c>
      <c r="D3140">
        <f t="shared" si="247"/>
        <v>3139</v>
      </c>
      <c r="E3140">
        <v>3385</v>
      </c>
      <c r="F3140">
        <f t="shared" si="248"/>
        <v>3</v>
      </c>
      <c r="G3140" s="2" t="str">
        <f t="shared" si="249"/>
        <v/>
      </c>
      <c r="H3140" t="s">
        <v>1521</v>
      </c>
      <c r="I3140">
        <v>64918</v>
      </c>
      <c r="J3140">
        <v>3371</v>
      </c>
      <c r="K3140">
        <v>3374</v>
      </c>
      <c r="L3140" t="s">
        <v>31</v>
      </c>
      <c r="M3140" t="s">
        <v>20</v>
      </c>
      <c r="N3140">
        <v>474</v>
      </c>
      <c r="O3140">
        <v>995</v>
      </c>
      <c r="P3140">
        <v>6</v>
      </c>
      <c r="Q3140" t="s">
        <v>3157</v>
      </c>
      <c r="BI3140" s="1"/>
      <c r="BO3140" s="2"/>
    </row>
    <row r="3141" ht="15" customHeight="1">
      <c r="A3141" t="str">
        <f t="shared" si="245"/>
        <v>2019_12_3385_4</v>
      </c>
      <c r="B3141" t="str">
        <f t="shared" si="246"/>
        <v>2019_12_65990</v>
      </c>
      <c r="C3141" s="1" t="s">
        <v>2240</v>
      </c>
      <c r="D3141">
        <f t="shared" si="247"/>
        <v>3140</v>
      </c>
      <c r="E3141">
        <v>3385</v>
      </c>
      <c r="F3141">
        <f t="shared" si="248"/>
        <v>4</v>
      </c>
      <c r="G3141" s="2" t="str">
        <f t="shared" si="249"/>
        <v/>
      </c>
      <c r="H3141" t="s">
        <v>1521</v>
      </c>
      <c r="I3141">
        <v>65990</v>
      </c>
      <c r="J3141">
        <v>3374</v>
      </c>
      <c r="K3141">
        <v>3371</v>
      </c>
      <c r="L3141" t="s">
        <v>31</v>
      </c>
      <c r="M3141" t="s">
        <v>20</v>
      </c>
      <c r="N3141">
        <v>335</v>
      </c>
      <c r="O3141">
        <v>995</v>
      </c>
      <c r="P3141">
        <v>6</v>
      </c>
      <c r="Q3141" t="s">
        <v>3158</v>
      </c>
      <c r="BI3141" s="1"/>
      <c r="BO3141" s="2"/>
    </row>
    <row r="3142" ht="15" customHeight="1">
      <c r="A3142" t="str">
        <f t="shared" si="245"/>
        <v>2019_12_3385_5</v>
      </c>
      <c r="B3142" t="str">
        <f t="shared" si="246"/>
        <v>2019_12_66014</v>
      </c>
      <c r="C3142" s="1" t="s">
        <v>2240</v>
      </c>
      <c r="D3142">
        <f t="shared" si="247"/>
        <v>3141</v>
      </c>
      <c r="E3142">
        <v>3385</v>
      </c>
      <c r="F3142">
        <f t="shared" si="248"/>
        <v>5</v>
      </c>
      <c r="G3142" s="2" t="str">
        <f t="shared" si="249"/>
        <v>x</v>
      </c>
      <c r="H3142" t="s">
        <v>1521</v>
      </c>
      <c r="I3142">
        <v>66014</v>
      </c>
      <c r="J3142">
        <v>3371</v>
      </c>
      <c r="K3142">
        <v>3374</v>
      </c>
      <c r="L3142" t="s">
        <v>20</v>
      </c>
      <c r="M3142" t="s">
        <v>20</v>
      </c>
      <c r="N3142">
        <v>46</v>
      </c>
      <c r="O3142">
        <v>995</v>
      </c>
      <c r="P3142">
        <v>6</v>
      </c>
      <c r="Q3142" t="s">
        <v>3159</v>
      </c>
      <c r="BI3142" s="1"/>
      <c r="BO3142" s="2"/>
    </row>
    <row r="3143" ht="15" customHeight="1">
      <c r="A3143" t="str">
        <f t="shared" si="245"/>
        <v>2019_12_3414_1</v>
      </c>
      <c r="B3143" t="str">
        <f t="shared" si="246"/>
        <v>2019_12_62068</v>
      </c>
      <c r="C3143" s="1" t="s">
        <v>2240</v>
      </c>
      <c r="D3143">
        <f t="shared" si="247"/>
        <v>3142</v>
      </c>
      <c r="E3143">
        <v>3414</v>
      </c>
      <c r="F3143">
        <f t="shared" si="248"/>
        <v>1</v>
      </c>
      <c r="G3143" s="2" t="str">
        <f t="shared" si="249"/>
        <v/>
      </c>
      <c r="H3143" t="s">
        <v>1521</v>
      </c>
      <c r="I3143">
        <v>62068</v>
      </c>
      <c r="J3143">
        <v>3400</v>
      </c>
      <c r="K3143">
        <v>3403</v>
      </c>
      <c r="L3143" t="s">
        <v>19</v>
      </c>
      <c r="M3143" t="s">
        <v>20</v>
      </c>
      <c r="N3143">
        <v>53</v>
      </c>
      <c r="O3143">
        <v>1506</v>
      </c>
      <c r="P3143">
        <v>10</v>
      </c>
      <c r="Q3143" t="s">
        <v>3160</v>
      </c>
      <c r="BI3143" s="1"/>
      <c r="BO3143" s="2"/>
    </row>
    <row r="3144" ht="15" customHeight="1">
      <c r="A3144" t="str">
        <f t="shared" si="245"/>
        <v>2019_12_3414_2</v>
      </c>
      <c r="B3144" t="str">
        <f t="shared" si="246"/>
        <v>2019_12_65315</v>
      </c>
      <c r="C3144" s="1" t="s">
        <v>2240</v>
      </c>
      <c r="D3144">
        <f t="shared" si="247"/>
        <v>3143</v>
      </c>
      <c r="E3144">
        <v>3414</v>
      </c>
      <c r="F3144">
        <f t="shared" si="248"/>
        <v>2</v>
      </c>
      <c r="G3144" s="2" t="str">
        <f t="shared" si="249"/>
        <v/>
      </c>
      <c r="H3144" t="s">
        <v>1521</v>
      </c>
      <c r="I3144">
        <v>65315</v>
      </c>
      <c r="J3144">
        <v>3403</v>
      </c>
      <c r="K3144">
        <v>3400</v>
      </c>
      <c r="L3144" t="s">
        <v>31</v>
      </c>
      <c r="M3144" t="s">
        <v>20</v>
      </c>
      <c r="N3144">
        <v>528</v>
      </c>
      <c r="O3144">
        <v>1506</v>
      </c>
      <c r="P3144">
        <v>10</v>
      </c>
      <c r="Q3144" t="s">
        <v>3161</v>
      </c>
      <c r="BI3144" s="1"/>
      <c r="BO3144" s="2"/>
    </row>
    <row r="3145" ht="15" customHeight="1">
      <c r="A3145" t="str">
        <f t="shared" si="245"/>
        <v>2019_12_3414_3</v>
      </c>
      <c r="B3145" t="str">
        <f t="shared" si="246"/>
        <v>2019_12_65325</v>
      </c>
      <c r="C3145" s="1" t="s">
        <v>2240</v>
      </c>
      <c r="D3145">
        <f t="shared" si="247"/>
        <v>3144</v>
      </c>
      <c r="E3145">
        <v>3414</v>
      </c>
      <c r="F3145">
        <f t="shared" si="248"/>
        <v>3</v>
      </c>
      <c r="G3145" s="2" t="str">
        <f t="shared" si="249"/>
        <v/>
      </c>
      <c r="H3145" t="s">
        <v>1521</v>
      </c>
      <c r="I3145">
        <v>65325</v>
      </c>
      <c r="J3145">
        <v>3400</v>
      </c>
      <c r="K3145">
        <v>3403</v>
      </c>
      <c r="L3145" t="s">
        <v>31</v>
      </c>
      <c r="M3145" t="s">
        <v>20</v>
      </c>
      <c r="N3145">
        <v>249</v>
      </c>
      <c r="O3145">
        <v>1506</v>
      </c>
      <c r="P3145">
        <v>10</v>
      </c>
      <c r="Q3145" t="s">
        <v>3162</v>
      </c>
      <c r="BI3145" s="1"/>
      <c r="BO3145" s="2"/>
    </row>
    <row r="3146" ht="15" customHeight="1">
      <c r="A3146" t="str">
        <f t="shared" si="245"/>
        <v>2019_12_3414_4</v>
      </c>
      <c r="B3146" t="str">
        <f t="shared" si="246"/>
        <v>2019_12_65984</v>
      </c>
      <c r="C3146" s="1" t="s">
        <v>2240</v>
      </c>
      <c r="D3146">
        <f t="shared" si="247"/>
        <v>3145</v>
      </c>
      <c r="E3146">
        <v>3414</v>
      </c>
      <c r="F3146">
        <f t="shared" si="248"/>
        <v>4</v>
      </c>
      <c r="G3146" s="2" t="str">
        <f t="shared" si="249"/>
        <v/>
      </c>
      <c r="H3146" t="s">
        <v>1521</v>
      </c>
      <c r="I3146">
        <v>65984</v>
      </c>
      <c r="J3146">
        <v>3403</v>
      </c>
      <c r="K3146">
        <v>3400</v>
      </c>
      <c r="L3146" t="s">
        <v>31</v>
      </c>
      <c r="M3146" t="s">
        <v>20</v>
      </c>
      <c r="N3146">
        <v>25</v>
      </c>
      <c r="O3146">
        <v>1506</v>
      </c>
      <c r="P3146">
        <v>10</v>
      </c>
      <c r="Q3146" t="s">
        <v>3163</v>
      </c>
      <c r="BI3146" s="1"/>
      <c r="BO3146" s="2"/>
    </row>
    <row r="3147" ht="15" customHeight="1">
      <c r="A3147" t="str">
        <f t="shared" si="245"/>
        <v>2019_12_3414_5</v>
      </c>
      <c r="B3147" t="str">
        <f t="shared" si="246"/>
        <v>2019_12_65998</v>
      </c>
      <c r="C3147" s="1" t="s">
        <v>2240</v>
      </c>
      <c r="D3147">
        <f t="shared" si="247"/>
        <v>3146</v>
      </c>
      <c r="E3147">
        <v>3414</v>
      </c>
      <c r="F3147">
        <f t="shared" si="248"/>
        <v>5</v>
      </c>
      <c r="G3147" s="2" t="str">
        <f t="shared" si="249"/>
        <v/>
      </c>
      <c r="H3147" t="s">
        <v>1521</v>
      </c>
      <c r="I3147">
        <v>65998</v>
      </c>
      <c r="J3147">
        <v>3400</v>
      </c>
      <c r="K3147">
        <v>3403</v>
      </c>
      <c r="L3147" t="s">
        <v>31</v>
      </c>
      <c r="M3147" t="s">
        <v>20</v>
      </c>
      <c r="N3147">
        <v>122</v>
      </c>
      <c r="O3147">
        <v>1506</v>
      </c>
      <c r="P3147">
        <v>10</v>
      </c>
      <c r="Q3147" t="s">
        <v>3164</v>
      </c>
      <c r="BI3147" s="1"/>
      <c r="BO3147" s="2"/>
    </row>
    <row r="3148" ht="15" customHeight="1">
      <c r="A3148" t="str">
        <f t="shared" si="245"/>
        <v>2019_12_3414_6</v>
      </c>
      <c r="B3148" t="str">
        <f t="shared" si="246"/>
        <v>2019_12_66065</v>
      </c>
      <c r="C3148" s="1" t="s">
        <v>2240</v>
      </c>
      <c r="D3148">
        <f t="shared" si="247"/>
        <v>3147</v>
      </c>
      <c r="E3148">
        <v>3414</v>
      </c>
      <c r="F3148">
        <f t="shared" si="248"/>
        <v>6</v>
      </c>
      <c r="G3148" s="2" t="str">
        <f t="shared" si="249"/>
        <v/>
      </c>
      <c r="H3148" t="s">
        <v>1521</v>
      </c>
      <c r="I3148">
        <v>66065</v>
      </c>
      <c r="J3148">
        <v>3403</v>
      </c>
      <c r="K3148">
        <v>3400</v>
      </c>
      <c r="L3148" t="s">
        <v>31</v>
      </c>
      <c r="M3148" t="s">
        <v>20</v>
      </c>
      <c r="N3148">
        <v>158</v>
      </c>
      <c r="O3148">
        <v>1506</v>
      </c>
      <c r="P3148">
        <v>10</v>
      </c>
      <c r="Q3148" t="s">
        <v>3165</v>
      </c>
      <c r="BI3148" s="1"/>
      <c r="BO3148" s="2"/>
    </row>
    <row r="3149" ht="15" customHeight="1">
      <c r="A3149" t="str">
        <f t="shared" si="245"/>
        <v>2019_12_3414_7</v>
      </c>
      <c r="B3149" t="str">
        <f t="shared" si="246"/>
        <v>2019_12_66124</v>
      </c>
      <c r="C3149" s="1" t="s">
        <v>2240</v>
      </c>
      <c r="D3149">
        <f t="shared" si="247"/>
        <v>3148</v>
      </c>
      <c r="E3149">
        <v>3414</v>
      </c>
      <c r="F3149">
        <f t="shared" si="248"/>
        <v>7</v>
      </c>
      <c r="G3149" s="2" t="str">
        <f t="shared" si="249"/>
        <v/>
      </c>
      <c r="H3149" t="s">
        <v>1521</v>
      </c>
      <c r="I3149">
        <v>66124</v>
      </c>
      <c r="J3149">
        <v>3400</v>
      </c>
      <c r="K3149">
        <v>3403</v>
      </c>
      <c r="L3149" t="s">
        <v>31</v>
      </c>
      <c r="M3149" t="s">
        <v>20</v>
      </c>
      <c r="N3149">
        <v>99</v>
      </c>
      <c r="O3149">
        <v>1506</v>
      </c>
      <c r="P3149">
        <v>10</v>
      </c>
      <c r="Q3149" t="s">
        <v>3166</v>
      </c>
      <c r="BI3149" s="1"/>
      <c r="BO3149" s="2"/>
    </row>
    <row r="3150" ht="15" customHeight="1">
      <c r="A3150" t="str">
        <f t="shared" si="245"/>
        <v>2019_12_3414_8</v>
      </c>
      <c r="B3150" t="str">
        <f t="shared" si="246"/>
        <v>2019_12_66754</v>
      </c>
      <c r="C3150" s="1" t="s">
        <v>2240</v>
      </c>
      <c r="D3150">
        <f t="shared" si="247"/>
        <v>3149</v>
      </c>
      <c r="E3150">
        <v>3414</v>
      </c>
      <c r="F3150">
        <f t="shared" si="248"/>
        <v>8</v>
      </c>
      <c r="G3150" s="2" t="str">
        <f t="shared" si="249"/>
        <v/>
      </c>
      <c r="H3150" t="s">
        <v>1521</v>
      </c>
      <c r="I3150">
        <v>66754</v>
      </c>
      <c r="J3150">
        <v>3403</v>
      </c>
      <c r="K3150">
        <v>3400</v>
      </c>
      <c r="L3150" t="s">
        <v>31</v>
      </c>
      <c r="M3150" t="s">
        <v>20</v>
      </c>
      <c r="N3150">
        <v>217</v>
      </c>
      <c r="O3150">
        <v>1506</v>
      </c>
      <c r="P3150">
        <v>10</v>
      </c>
      <c r="Q3150" t="s">
        <v>3167</v>
      </c>
      <c r="BI3150" s="1"/>
      <c r="BO3150" s="2"/>
    </row>
    <row r="3151" ht="15" customHeight="1">
      <c r="A3151" t="str">
        <f t="shared" si="245"/>
        <v>2019_12_3414_9</v>
      </c>
      <c r="B3151" t="str">
        <f t="shared" si="246"/>
        <v>2019_12_67560</v>
      </c>
      <c r="C3151" s="1" t="s">
        <v>2240</v>
      </c>
      <c r="D3151">
        <f t="shared" si="247"/>
        <v>3150</v>
      </c>
      <c r="E3151">
        <v>3414</v>
      </c>
      <c r="F3151">
        <f t="shared" si="248"/>
        <v>9</v>
      </c>
      <c r="G3151" s="2" t="str">
        <f t="shared" si="249"/>
        <v>x</v>
      </c>
      <c r="H3151" t="s">
        <v>1521</v>
      </c>
      <c r="I3151">
        <v>67560</v>
      </c>
      <c r="J3151">
        <v>3400</v>
      </c>
      <c r="K3151">
        <v>3403</v>
      </c>
      <c r="L3151" t="s">
        <v>20</v>
      </c>
      <c r="M3151" t="s">
        <v>20</v>
      </c>
      <c r="N3151">
        <v>34</v>
      </c>
      <c r="O3151">
        <v>1506</v>
      </c>
      <c r="P3151">
        <v>10</v>
      </c>
      <c r="Q3151" t="s">
        <v>3168</v>
      </c>
      <c r="BI3151" s="1"/>
      <c r="BO3151" s="2"/>
    </row>
    <row r="3152" ht="15" customHeight="1">
      <c r="A3152" t="str">
        <f t="shared" si="245"/>
        <v>2019_12_3443_1</v>
      </c>
      <c r="B3152" t="str">
        <f t="shared" si="246"/>
        <v>2019_12_62165</v>
      </c>
      <c r="C3152" s="1" t="s">
        <v>2240</v>
      </c>
      <c r="D3152">
        <f t="shared" si="247"/>
        <v>3151</v>
      </c>
      <c r="E3152">
        <v>3443</v>
      </c>
      <c r="F3152">
        <f t="shared" si="248"/>
        <v>1</v>
      </c>
      <c r="G3152" s="2" t="str">
        <f t="shared" si="249"/>
        <v/>
      </c>
      <c r="H3152" t="s">
        <v>1521</v>
      </c>
      <c r="I3152">
        <v>62165</v>
      </c>
      <c r="J3152">
        <v>3429</v>
      </c>
      <c r="K3152">
        <v>3432</v>
      </c>
      <c r="L3152" t="s">
        <v>19</v>
      </c>
      <c r="M3152" t="s">
        <v>20</v>
      </c>
      <c r="N3152">
        <v>61</v>
      </c>
      <c r="O3152">
        <v>1556</v>
      </c>
      <c r="P3152">
        <v>12</v>
      </c>
      <c r="Q3152" t="s">
        <v>3169</v>
      </c>
      <c r="BI3152" s="1"/>
      <c r="BO3152" s="2"/>
    </row>
    <row r="3153" ht="15" customHeight="1">
      <c r="A3153" t="str">
        <f t="shared" si="245"/>
        <v>2019_12_3443_2</v>
      </c>
      <c r="B3153" t="str">
        <f t="shared" si="246"/>
        <v>2019_12_62641</v>
      </c>
      <c r="C3153" s="1" t="s">
        <v>2240</v>
      </c>
      <c r="D3153">
        <f t="shared" si="247"/>
        <v>3152</v>
      </c>
      <c r="E3153">
        <v>3443</v>
      </c>
      <c r="F3153">
        <f t="shared" si="248"/>
        <v>2</v>
      </c>
      <c r="G3153" s="2" t="str">
        <f t="shared" si="249"/>
        <v/>
      </c>
      <c r="H3153" t="s">
        <v>1521</v>
      </c>
      <c r="I3153">
        <v>62641</v>
      </c>
      <c r="J3153">
        <v>3432</v>
      </c>
      <c r="K3153">
        <v>3429</v>
      </c>
      <c r="L3153" t="s">
        <v>31</v>
      </c>
      <c r="M3153" t="s">
        <v>20</v>
      </c>
      <c r="N3153">
        <v>253</v>
      </c>
      <c r="O3153">
        <v>1556</v>
      </c>
      <c r="P3153">
        <v>12</v>
      </c>
      <c r="Q3153" t="s">
        <v>3170</v>
      </c>
      <c r="BI3153" s="1"/>
      <c r="BO3153" s="2"/>
    </row>
    <row r="3154" ht="15" customHeight="1">
      <c r="A3154" t="str">
        <f t="shared" si="245"/>
        <v>2019_12_3443_3</v>
      </c>
      <c r="B3154" t="str">
        <f t="shared" si="246"/>
        <v>2019_12_62879</v>
      </c>
      <c r="C3154" s="1" t="s">
        <v>2240</v>
      </c>
      <c r="D3154">
        <f t="shared" si="247"/>
        <v>3153</v>
      </c>
      <c r="E3154">
        <v>3443</v>
      </c>
      <c r="F3154">
        <f t="shared" si="248"/>
        <v>3</v>
      </c>
      <c r="G3154" s="2" t="str">
        <f t="shared" si="249"/>
        <v/>
      </c>
      <c r="H3154" t="s">
        <v>1521</v>
      </c>
      <c r="I3154">
        <v>62879</v>
      </c>
      <c r="J3154">
        <v>3429</v>
      </c>
      <c r="K3154">
        <v>3432</v>
      </c>
      <c r="L3154" t="s">
        <v>31</v>
      </c>
      <c r="M3154" t="s">
        <v>20</v>
      </c>
      <c r="N3154">
        <v>262</v>
      </c>
      <c r="O3154">
        <v>1556</v>
      </c>
      <c r="P3154">
        <v>12</v>
      </c>
      <c r="Q3154" t="s">
        <v>3171</v>
      </c>
      <c r="BI3154" s="1"/>
      <c r="BO3154" s="2"/>
    </row>
    <row r="3155" ht="15" customHeight="1">
      <c r="A3155" t="str">
        <f t="shared" si="245"/>
        <v>2019_12_3443_4</v>
      </c>
      <c r="B3155" t="str">
        <f t="shared" si="246"/>
        <v>2019_12_63298</v>
      </c>
      <c r="C3155" s="1" t="s">
        <v>2240</v>
      </c>
      <c r="D3155">
        <f t="shared" si="247"/>
        <v>3154</v>
      </c>
      <c r="E3155">
        <v>3443</v>
      </c>
      <c r="F3155">
        <f t="shared" si="248"/>
        <v>4</v>
      </c>
      <c r="G3155" s="2" t="str">
        <f t="shared" si="249"/>
        <v/>
      </c>
      <c r="H3155" t="s">
        <v>1521</v>
      </c>
      <c r="I3155">
        <v>63298</v>
      </c>
      <c r="J3155">
        <v>3432</v>
      </c>
      <c r="K3155">
        <v>3429</v>
      </c>
      <c r="L3155" t="s">
        <v>31</v>
      </c>
      <c r="M3155" t="s">
        <v>20</v>
      </c>
      <c r="N3155">
        <v>306</v>
      </c>
      <c r="O3155">
        <v>1556</v>
      </c>
      <c r="P3155">
        <v>12</v>
      </c>
      <c r="Q3155" t="s">
        <v>3172</v>
      </c>
      <c r="BI3155" s="1"/>
      <c r="BO3155" s="2"/>
    </row>
    <row r="3156" ht="15" customHeight="1">
      <c r="A3156" t="str">
        <f t="shared" si="245"/>
        <v>2019_12_3443_5</v>
      </c>
      <c r="B3156" t="str">
        <f t="shared" si="246"/>
        <v>2019_12_65360</v>
      </c>
      <c r="C3156" s="1" t="s">
        <v>2240</v>
      </c>
      <c r="D3156">
        <f t="shared" si="247"/>
        <v>3155</v>
      </c>
      <c r="E3156">
        <v>3443</v>
      </c>
      <c r="F3156">
        <f t="shared" si="248"/>
        <v>5</v>
      </c>
      <c r="G3156" s="2" t="str">
        <f t="shared" si="249"/>
        <v/>
      </c>
      <c r="H3156" t="s">
        <v>1521</v>
      </c>
      <c r="I3156">
        <v>65360</v>
      </c>
      <c r="J3156">
        <v>3429</v>
      </c>
      <c r="K3156">
        <v>3432</v>
      </c>
      <c r="L3156" t="s">
        <v>31</v>
      </c>
      <c r="M3156" t="s">
        <v>20</v>
      </c>
      <c r="N3156">
        <v>123</v>
      </c>
      <c r="O3156">
        <v>1556</v>
      </c>
      <c r="P3156">
        <v>12</v>
      </c>
      <c r="Q3156" t="s">
        <v>3173</v>
      </c>
      <c r="BI3156" s="1"/>
      <c r="BO3156" s="2"/>
    </row>
    <row r="3157" ht="15" customHeight="1">
      <c r="A3157" t="str">
        <f t="shared" si="245"/>
        <v>2019_12_3443_6</v>
      </c>
      <c r="B3157" t="str">
        <f t="shared" si="246"/>
        <v>2019_12_66013</v>
      </c>
      <c r="C3157" s="1" t="s">
        <v>2240</v>
      </c>
      <c r="D3157">
        <f t="shared" si="247"/>
        <v>3156</v>
      </c>
      <c r="E3157">
        <v>3443</v>
      </c>
      <c r="F3157">
        <f t="shared" si="248"/>
        <v>6</v>
      </c>
      <c r="G3157" s="2" t="str">
        <f t="shared" si="249"/>
        <v/>
      </c>
      <c r="H3157" t="s">
        <v>1521</v>
      </c>
      <c r="I3157">
        <v>66013</v>
      </c>
      <c r="J3157">
        <v>3432</v>
      </c>
      <c r="K3157">
        <v>3429</v>
      </c>
      <c r="L3157" t="s">
        <v>31</v>
      </c>
      <c r="M3157" t="s">
        <v>20</v>
      </c>
      <c r="N3157">
        <v>158</v>
      </c>
      <c r="O3157">
        <v>1556</v>
      </c>
      <c r="P3157">
        <v>12</v>
      </c>
      <c r="Q3157" t="s">
        <v>3174</v>
      </c>
      <c r="BI3157" s="1"/>
      <c r="BO3157" s="2"/>
    </row>
    <row r="3158" ht="15" customHeight="1">
      <c r="A3158" t="str">
        <f t="shared" si="245"/>
        <v>2019_12_3443_7</v>
      </c>
      <c r="B3158" t="str">
        <f t="shared" si="246"/>
        <v>2019_12_66074</v>
      </c>
      <c r="C3158" s="1" t="s">
        <v>2240</v>
      </c>
      <c r="D3158">
        <f t="shared" si="247"/>
        <v>3157</v>
      </c>
      <c r="E3158">
        <v>3443</v>
      </c>
      <c r="F3158">
        <f t="shared" si="248"/>
        <v>7</v>
      </c>
      <c r="G3158" s="2" t="str">
        <f t="shared" si="249"/>
        <v/>
      </c>
      <c r="H3158" t="s">
        <v>1521</v>
      </c>
      <c r="I3158">
        <v>66074</v>
      </c>
      <c r="J3158">
        <v>3429</v>
      </c>
      <c r="K3158">
        <v>3432</v>
      </c>
      <c r="L3158" t="s">
        <v>31</v>
      </c>
      <c r="M3158" t="s">
        <v>20</v>
      </c>
      <c r="N3158">
        <v>45</v>
      </c>
      <c r="O3158">
        <v>1556</v>
      </c>
      <c r="P3158">
        <v>12</v>
      </c>
      <c r="Q3158" t="s">
        <v>3175</v>
      </c>
      <c r="BI3158" s="1"/>
      <c r="BO3158" s="2"/>
    </row>
    <row r="3159" ht="15" customHeight="1">
      <c r="A3159" t="str">
        <f t="shared" si="245"/>
        <v>2019_12_3443_8</v>
      </c>
      <c r="B3159" t="str">
        <f t="shared" si="246"/>
        <v>2019_12_66078</v>
      </c>
      <c r="C3159" s="1" t="s">
        <v>2240</v>
      </c>
      <c r="D3159">
        <f t="shared" si="247"/>
        <v>3158</v>
      </c>
      <c r="E3159">
        <v>3443</v>
      </c>
      <c r="F3159">
        <f t="shared" si="248"/>
        <v>8</v>
      </c>
      <c r="G3159" s="2" t="str">
        <f t="shared" si="249"/>
        <v/>
      </c>
      <c r="H3159" t="s">
        <v>1521</v>
      </c>
      <c r="I3159">
        <v>66078</v>
      </c>
      <c r="J3159">
        <v>3432</v>
      </c>
      <c r="K3159">
        <v>3429</v>
      </c>
      <c r="L3159" t="s">
        <v>31</v>
      </c>
      <c r="M3159" t="s">
        <v>20</v>
      </c>
      <c r="N3159">
        <v>56</v>
      </c>
      <c r="O3159">
        <v>1556</v>
      </c>
      <c r="P3159">
        <v>12</v>
      </c>
      <c r="Q3159" t="s">
        <v>3176</v>
      </c>
      <c r="BI3159" s="1"/>
      <c r="BO3159" s="2"/>
    </row>
    <row r="3160" ht="15" customHeight="1">
      <c r="A3160" t="str">
        <f t="shared" si="245"/>
        <v>2019_12_3443_9</v>
      </c>
      <c r="B3160" t="str">
        <f t="shared" si="246"/>
        <v>2019_12_67343</v>
      </c>
      <c r="C3160" s="1" t="s">
        <v>2240</v>
      </c>
      <c r="D3160">
        <f t="shared" si="247"/>
        <v>3159</v>
      </c>
      <c r="E3160">
        <v>3443</v>
      </c>
      <c r="F3160">
        <f t="shared" si="248"/>
        <v>9</v>
      </c>
      <c r="G3160" s="2" t="str">
        <f t="shared" si="249"/>
        <v/>
      </c>
      <c r="H3160" t="s">
        <v>1521</v>
      </c>
      <c r="I3160">
        <v>67343</v>
      </c>
      <c r="J3160">
        <v>3429</v>
      </c>
      <c r="K3160">
        <v>3432</v>
      </c>
      <c r="L3160" t="s">
        <v>31</v>
      </c>
      <c r="M3160" t="s">
        <v>20</v>
      </c>
      <c r="N3160">
        <v>133</v>
      </c>
      <c r="O3160">
        <v>1556</v>
      </c>
      <c r="P3160">
        <v>12</v>
      </c>
      <c r="Q3160" t="s">
        <v>3177</v>
      </c>
      <c r="BI3160" s="1"/>
      <c r="BO3160" s="2"/>
    </row>
    <row r="3161" ht="15" customHeight="1">
      <c r="A3161" t="str">
        <f t="shared" si="245"/>
        <v>2019_12_3443_10</v>
      </c>
      <c r="B3161" t="str">
        <f t="shared" si="246"/>
        <v>2019_12_67540</v>
      </c>
      <c r="C3161" s="1" t="s">
        <v>2240</v>
      </c>
      <c r="D3161">
        <f t="shared" si="247"/>
        <v>3160</v>
      </c>
      <c r="E3161">
        <v>3443</v>
      </c>
      <c r="F3161">
        <f t="shared" si="248"/>
        <v>10</v>
      </c>
      <c r="G3161" s="2" t="str">
        <f t="shared" si="249"/>
        <v/>
      </c>
      <c r="H3161" t="s">
        <v>1521</v>
      </c>
      <c r="I3161">
        <v>67540</v>
      </c>
      <c r="J3161">
        <v>3432</v>
      </c>
      <c r="K3161">
        <v>3429</v>
      </c>
      <c r="L3161" t="s">
        <v>31</v>
      </c>
      <c r="M3161" t="s">
        <v>20</v>
      </c>
      <c r="N3161">
        <v>109</v>
      </c>
      <c r="O3161">
        <v>1556</v>
      </c>
      <c r="P3161">
        <v>12</v>
      </c>
      <c r="Q3161" t="s">
        <v>3178</v>
      </c>
      <c r="BI3161" s="1"/>
      <c r="BO3161" s="2"/>
    </row>
    <row r="3162" ht="15" customHeight="1">
      <c r="A3162" t="str">
        <f t="shared" si="245"/>
        <v>2019_12_3443_11</v>
      </c>
      <c r="B3162" t="str">
        <f t="shared" si="246"/>
        <v>2019_12_67582</v>
      </c>
      <c r="C3162" s="1" t="s">
        <v>2240</v>
      </c>
      <c r="D3162">
        <f t="shared" si="247"/>
        <v>3161</v>
      </c>
      <c r="E3162">
        <v>3443</v>
      </c>
      <c r="F3162">
        <f t="shared" si="248"/>
        <v>11</v>
      </c>
      <c r="G3162" s="2" t="str">
        <f t="shared" si="249"/>
        <v>x</v>
      </c>
      <c r="H3162" t="s">
        <v>1521</v>
      </c>
      <c r="I3162">
        <v>67582</v>
      </c>
      <c r="J3162">
        <v>3429</v>
      </c>
      <c r="K3162">
        <v>3432</v>
      </c>
      <c r="L3162" t="s">
        <v>20</v>
      </c>
      <c r="M3162" t="s">
        <v>20</v>
      </c>
      <c r="N3162">
        <v>29</v>
      </c>
      <c r="O3162">
        <v>1556</v>
      </c>
      <c r="P3162">
        <v>12</v>
      </c>
      <c r="Q3162" t="s">
        <v>3179</v>
      </c>
      <c r="BI3162" s="1"/>
      <c r="BO3162" s="2"/>
    </row>
    <row r="3163" ht="15" customHeight="1">
      <c r="A3163" t="str">
        <f t="shared" si="245"/>
        <v>2019_12_3472_1</v>
      </c>
      <c r="B3163" t="str">
        <f t="shared" si="246"/>
        <v>2019_12_62237</v>
      </c>
      <c r="C3163" s="1" t="s">
        <v>2240</v>
      </c>
      <c r="D3163">
        <f t="shared" si="247"/>
        <v>3162</v>
      </c>
      <c r="E3163">
        <v>3472</v>
      </c>
      <c r="F3163">
        <f t="shared" si="248"/>
        <v>1</v>
      </c>
      <c r="G3163" s="2" t="str">
        <f t="shared" si="249"/>
        <v/>
      </c>
      <c r="H3163" t="s">
        <v>1521</v>
      </c>
      <c r="I3163">
        <v>62237</v>
      </c>
      <c r="J3163">
        <v>3458</v>
      </c>
      <c r="K3163">
        <v>3461</v>
      </c>
      <c r="L3163" t="s">
        <v>19</v>
      </c>
      <c r="M3163" t="s">
        <v>20</v>
      </c>
      <c r="N3163">
        <v>98</v>
      </c>
      <c r="O3163">
        <v>2891</v>
      </c>
      <c r="P3163">
        <v>17</v>
      </c>
      <c r="Q3163" t="s">
        <v>3180</v>
      </c>
      <c r="BI3163" s="1"/>
      <c r="BO3163" s="2"/>
    </row>
    <row r="3164" ht="15" customHeight="1">
      <c r="A3164" t="str">
        <f t="shared" si="245"/>
        <v>2019_12_3472_2</v>
      </c>
      <c r="B3164" t="str">
        <f t="shared" si="246"/>
        <v>2019_12_63134</v>
      </c>
      <c r="C3164" s="1" t="s">
        <v>2240</v>
      </c>
      <c r="D3164">
        <f t="shared" si="247"/>
        <v>3163</v>
      </c>
      <c r="E3164">
        <v>3472</v>
      </c>
      <c r="F3164">
        <f t="shared" si="248"/>
        <v>2</v>
      </c>
      <c r="G3164" s="2" t="str">
        <f t="shared" si="249"/>
        <v/>
      </c>
      <c r="H3164" t="s">
        <v>1521</v>
      </c>
      <c r="I3164">
        <v>63134</v>
      </c>
      <c r="J3164">
        <v>3461</v>
      </c>
      <c r="K3164">
        <v>3458</v>
      </c>
      <c r="L3164" t="s">
        <v>31</v>
      </c>
      <c r="M3164" t="s">
        <v>20</v>
      </c>
      <c r="N3164">
        <v>520</v>
      </c>
      <c r="O3164">
        <v>2891</v>
      </c>
      <c r="P3164">
        <v>17</v>
      </c>
      <c r="Q3164" t="s">
        <v>3181</v>
      </c>
      <c r="BI3164" s="1"/>
      <c r="BO3164" s="2"/>
    </row>
    <row r="3165" ht="15" customHeight="1">
      <c r="A3165" t="str">
        <f t="shared" si="245"/>
        <v>2019_12_3472_3</v>
      </c>
      <c r="B3165" t="str">
        <f t="shared" si="246"/>
        <v>2019_12_64078</v>
      </c>
      <c r="C3165" s="1" t="s">
        <v>2240</v>
      </c>
      <c r="D3165">
        <f t="shared" si="247"/>
        <v>3164</v>
      </c>
      <c r="E3165">
        <v>3472</v>
      </c>
      <c r="F3165">
        <f t="shared" si="248"/>
        <v>3</v>
      </c>
      <c r="G3165" s="2" t="str">
        <f t="shared" si="249"/>
        <v/>
      </c>
      <c r="H3165" t="s">
        <v>1521</v>
      </c>
      <c r="I3165">
        <v>64078</v>
      </c>
      <c r="J3165">
        <v>3458</v>
      </c>
      <c r="K3165">
        <v>3461</v>
      </c>
      <c r="L3165" t="s">
        <v>31</v>
      </c>
      <c r="M3165" t="s">
        <v>20</v>
      </c>
      <c r="N3165">
        <v>532</v>
      </c>
      <c r="O3165">
        <v>2891</v>
      </c>
      <c r="P3165">
        <v>17</v>
      </c>
      <c r="Q3165" t="s">
        <v>3182</v>
      </c>
      <c r="BI3165" s="1"/>
      <c r="BO3165" s="2"/>
    </row>
    <row r="3166" ht="15" customHeight="1">
      <c r="A3166" t="str">
        <f t="shared" si="245"/>
        <v>2019_12_3472_4</v>
      </c>
      <c r="B3166" t="str">
        <f t="shared" si="246"/>
        <v>2019_12_64111</v>
      </c>
      <c r="C3166" s="1" t="s">
        <v>2240</v>
      </c>
      <c r="D3166">
        <f t="shared" si="247"/>
        <v>3165</v>
      </c>
      <c r="E3166">
        <v>3472</v>
      </c>
      <c r="F3166">
        <f t="shared" si="248"/>
        <v>4</v>
      </c>
      <c r="G3166" s="2" t="str">
        <f t="shared" si="249"/>
        <v/>
      </c>
      <c r="H3166" t="s">
        <v>1521</v>
      </c>
      <c r="I3166">
        <v>64111</v>
      </c>
      <c r="J3166">
        <v>3461</v>
      </c>
      <c r="K3166">
        <v>3458</v>
      </c>
      <c r="L3166" t="s">
        <v>31</v>
      </c>
      <c r="M3166" t="s">
        <v>20</v>
      </c>
      <c r="N3166">
        <v>241</v>
      </c>
      <c r="O3166">
        <v>2891</v>
      </c>
      <c r="P3166">
        <v>17</v>
      </c>
      <c r="Q3166" t="s">
        <v>3183</v>
      </c>
      <c r="BI3166" s="1"/>
      <c r="BO3166" s="2"/>
    </row>
    <row r="3167" ht="15" customHeight="1">
      <c r="A3167" t="str">
        <f t="shared" si="245"/>
        <v>2019_12_3472_5</v>
      </c>
      <c r="B3167" t="str">
        <f t="shared" si="246"/>
        <v>2019_12_64123</v>
      </c>
      <c r="C3167" s="1" t="s">
        <v>2240</v>
      </c>
      <c r="D3167">
        <f t="shared" si="247"/>
        <v>3166</v>
      </c>
      <c r="E3167">
        <v>3472</v>
      </c>
      <c r="F3167">
        <f t="shared" si="248"/>
        <v>5</v>
      </c>
      <c r="G3167" s="2" t="str">
        <f t="shared" si="249"/>
        <v/>
      </c>
      <c r="H3167" t="s">
        <v>1521</v>
      </c>
      <c r="I3167">
        <v>64123</v>
      </c>
      <c r="J3167">
        <v>3458</v>
      </c>
      <c r="K3167">
        <v>3461</v>
      </c>
      <c r="L3167" t="s">
        <v>31</v>
      </c>
      <c r="M3167" t="s">
        <v>20</v>
      </c>
      <c r="N3167">
        <v>205</v>
      </c>
      <c r="O3167">
        <v>2891</v>
      </c>
      <c r="P3167">
        <v>17</v>
      </c>
      <c r="Q3167" t="s">
        <v>3184</v>
      </c>
      <c r="BI3167" s="1"/>
      <c r="BO3167" s="2"/>
    </row>
    <row r="3168" ht="15" customHeight="1">
      <c r="A3168" t="str">
        <f t="shared" si="245"/>
        <v>2019_12_3472_6</v>
      </c>
      <c r="B3168" t="str">
        <f t="shared" si="246"/>
        <v>2019_12_64136</v>
      </c>
      <c r="C3168" s="1" t="s">
        <v>2240</v>
      </c>
      <c r="D3168">
        <f t="shared" si="247"/>
        <v>3167</v>
      </c>
      <c r="E3168">
        <v>3472</v>
      </c>
      <c r="F3168">
        <f t="shared" si="248"/>
        <v>6</v>
      </c>
      <c r="G3168" s="2" t="str">
        <f t="shared" si="249"/>
        <v/>
      </c>
      <c r="H3168" t="s">
        <v>1521</v>
      </c>
      <c r="I3168">
        <v>64136</v>
      </c>
      <c r="J3168">
        <v>3461</v>
      </c>
      <c r="K3168">
        <v>3458</v>
      </c>
      <c r="L3168" t="s">
        <v>31</v>
      </c>
      <c r="M3168" t="s">
        <v>20</v>
      </c>
      <c r="N3168">
        <v>204</v>
      </c>
      <c r="O3168">
        <v>2891</v>
      </c>
      <c r="P3168">
        <v>17</v>
      </c>
      <c r="Q3168" t="s">
        <v>3185</v>
      </c>
      <c r="BI3168" s="1"/>
      <c r="BO3168" s="2"/>
    </row>
    <row r="3169" ht="15" customHeight="1">
      <c r="A3169" t="str">
        <f t="shared" si="245"/>
        <v>2019_12_3472_7</v>
      </c>
      <c r="B3169" t="str">
        <f t="shared" si="246"/>
        <v>2019_12_64144</v>
      </c>
      <c r="C3169" s="1" t="s">
        <v>2240</v>
      </c>
      <c r="D3169">
        <f t="shared" si="247"/>
        <v>3168</v>
      </c>
      <c r="E3169">
        <v>3472</v>
      </c>
      <c r="F3169">
        <f t="shared" si="248"/>
        <v>7</v>
      </c>
      <c r="G3169" s="2" t="str">
        <f t="shared" si="249"/>
        <v/>
      </c>
      <c r="H3169" t="s">
        <v>1521</v>
      </c>
      <c r="I3169">
        <v>64144</v>
      </c>
      <c r="J3169">
        <v>3458</v>
      </c>
      <c r="K3169">
        <v>3461</v>
      </c>
      <c r="L3169" t="s">
        <v>31</v>
      </c>
      <c r="M3169" t="s">
        <v>20</v>
      </c>
      <c r="N3169">
        <v>65</v>
      </c>
      <c r="O3169">
        <v>2891</v>
      </c>
      <c r="P3169">
        <v>17</v>
      </c>
      <c r="Q3169" t="s">
        <v>3186</v>
      </c>
      <c r="BI3169" s="1"/>
      <c r="BO3169" s="2"/>
    </row>
    <row r="3170" ht="15" customHeight="1">
      <c r="A3170" t="str">
        <f t="shared" si="245"/>
        <v>2019_12_3472_8</v>
      </c>
      <c r="B3170" t="str">
        <f t="shared" si="246"/>
        <v>2019_12_64159</v>
      </c>
      <c r="C3170" s="1" t="s">
        <v>2240</v>
      </c>
      <c r="D3170">
        <f t="shared" si="247"/>
        <v>3169</v>
      </c>
      <c r="E3170">
        <v>3472</v>
      </c>
      <c r="F3170">
        <f t="shared" si="248"/>
        <v>8</v>
      </c>
      <c r="G3170" s="2" t="str">
        <f t="shared" si="249"/>
        <v/>
      </c>
      <c r="H3170" t="s">
        <v>1521</v>
      </c>
      <c r="I3170">
        <v>64159</v>
      </c>
      <c r="J3170">
        <v>3461</v>
      </c>
      <c r="K3170">
        <v>3458</v>
      </c>
      <c r="L3170" t="s">
        <v>31</v>
      </c>
      <c r="M3170" t="s">
        <v>20</v>
      </c>
      <c r="N3170">
        <v>157</v>
      </c>
      <c r="O3170">
        <v>2891</v>
      </c>
      <c r="P3170">
        <v>17</v>
      </c>
      <c r="Q3170" t="s">
        <v>3187</v>
      </c>
      <c r="BI3170" s="1"/>
      <c r="BO3170" s="2"/>
    </row>
    <row r="3171" ht="15" customHeight="1">
      <c r="A3171" t="str">
        <f t="shared" si="245"/>
        <v>2019_12_3472_9</v>
      </c>
      <c r="B3171" t="str">
        <f t="shared" si="246"/>
        <v>2019_12_64231</v>
      </c>
      <c r="C3171" s="1" t="s">
        <v>2240</v>
      </c>
      <c r="D3171">
        <f t="shared" si="247"/>
        <v>3170</v>
      </c>
      <c r="E3171">
        <v>3472</v>
      </c>
      <c r="F3171">
        <f t="shared" si="248"/>
        <v>9</v>
      </c>
      <c r="G3171" s="2" t="str">
        <f t="shared" si="249"/>
        <v/>
      </c>
      <c r="H3171" t="s">
        <v>1521</v>
      </c>
      <c r="I3171">
        <v>64231</v>
      </c>
      <c r="J3171">
        <v>3458</v>
      </c>
      <c r="K3171">
        <v>3461</v>
      </c>
      <c r="L3171" t="s">
        <v>31</v>
      </c>
      <c r="M3171" t="s">
        <v>20</v>
      </c>
      <c r="N3171">
        <v>70</v>
      </c>
      <c r="O3171">
        <v>2891</v>
      </c>
      <c r="P3171">
        <v>17</v>
      </c>
      <c r="Q3171" t="s">
        <v>3188</v>
      </c>
      <c r="BI3171" s="1"/>
      <c r="BO3171" s="2"/>
    </row>
    <row r="3172" ht="15" customHeight="1">
      <c r="A3172" t="str">
        <f t="shared" si="245"/>
        <v>2019_12_3472_10</v>
      </c>
      <c r="B3172" t="str">
        <f t="shared" si="246"/>
        <v>2019_12_64450</v>
      </c>
      <c r="C3172" s="1" t="s">
        <v>2240</v>
      </c>
      <c r="D3172">
        <f t="shared" si="247"/>
        <v>3171</v>
      </c>
      <c r="E3172">
        <v>3472</v>
      </c>
      <c r="F3172">
        <f t="shared" si="248"/>
        <v>10</v>
      </c>
      <c r="G3172" s="2" t="str">
        <f t="shared" si="249"/>
        <v/>
      </c>
      <c r="H3172" t="s">
        <v>1521</v>
      </c>
      <c r="I3172">
        <v>64450</v>
      </c>
      <c r="J3172">
        <v>3458</v>
      </c>
      <c r="K3172">
        <v>3461</v>
      </c>
      <c r="L3172" t="s">
        <v>31</v>
      </c>
      <c r="M3172" t="s">
        <v>20</v>
      </c>
      <c r="N3172">
        <v>94</v>
      </c>
      <c r="O3172">
        <v>2891</v>
      </c>
      <c r="P3172">
        <v>17</v>
      </c>
      <c r="Q3172" t="s">
        <v>3189</v>
      </c>
      <c r="BI3172" s="1"/>
      <c r="BO3172" s="2"/>
    </row>
    <row r="3173" ht="15" customHeight="1">
      <c r="A3173" t="str">
        <f t="shared" si="245"/>
        <v>2019_12_3472_11</v>
      </c>
      <c r="B3173" t="str">
        <f t="shared" si="246"/>
        <v>2019_12_64455</v>
      </c>
      <c r="C3173" s="1" t="s">
        <v>2240</v>
      </c>
      <c r="D3173">
        <f t="shared" si="247"/>
        <v>3172</v>
      </c>
      <c r="E3173">
        <v>3472</v>
      </c>
      <c r="F3173">
        <f t="shared" si="248"/>
        <v>11</v>
      </c>
      <c r="G3173" s="2" t="str">
        <f t="shared" si="249"/>
        <v>x</v>
      </c>
      <c r="H3173" t="s">
        <v>1521</v>
      </c>
      <c r="I3173">
        <v>64455</v>
      </c>
      <c r="J3173">
        <v>3461</v>
      </c>
      <c r="K3173">
        <v>3458</v>
      </c>
      <c r="L3173" t="s">
        <v>20</v>
      </c>
      <c r="M3173" t="s">
        <v>20</v>
      </c>
      <c r="N3173">
        <v>42</v>
      </c>
      <c r="O3173">
        <v>2891</v>
      </c>
      <c r="P3173">
        <v>17</v>
      </c>
      <c r="Q3173" t="s">
        <v>3190</v>
      </c>
      <c r="BI3173" s="1"/>
      <c r="BO3173" s="2"/>
    </row>
    <row r="3174" ht="15" customHeight="1">
      <c r="A3174" t="str">
        <f t="shared" si="245"/>
        <v>2019_12_3530_1</v>
      </c>
      <c r="B3174" t="str">
        <f t="shared" si="246"/>
        <v>2019_12_62807</v>
      </c>
      <c r="C3174" s="1" t="s">
        <v>2240</v>
      </c>
      <c r="D3174">
        <f t="shared" si="247"/>
        <v>3173</v>
      </c>
      <c r="E3174">
        <v>3530</v>
      </c>
      <c r="F3174">
        <f t="shared" si="248"/>
        <v>1</v>
      </c>
      <c r="G3174" s="2" t="str">
        <f t="shared" si="249"/>
        <v/>
      </c>
      <c r="H3174" t="s">
        <v>1521</v>
      </c>
      <c r="I3174">
        <v>62807</v>
      </c>
      <c r="J3174">
        <v>3516</v>
      </c>
      <c r="K3174">
        <v>3519</v>
      </c>
      <c r="L3174" t="s">
        <v>19</v>
      </c>
      <c r="M3174" t="s">
        <v>20</v>
      </c>
      <c r="N3174">
        <v>110</v>
      </c>
      <c r="O3174">
        <v>2129</v>
      </c>
      <c r="P3174">
        <v>16</v>
      </c>
      <c r="Q3174" t="s">
        <v>3191</v>
      </c>
      <c r="BI3174" s="1"/>
      <c r="BO3174" s="2"/>
    </row>
    <row r="3175" ht="15" customHeight="1">
      <c r="A3175" t="str">
        <f t="shared" si="245"/>
        <v>2019_12_3530_2</v>
      </c>
      <c r="B3175" t="str">
        <f t="shared" si="246"/>
        <v>2019_12_62885</v>
      </c>
      <c r="C3175" s="1" t="s">
        <v>2240</v>
      </c>
      <c r="D3175">
        <f t="shared" si="247"/>
        <v>3174</v>
      </c>
      <c r="E3175">
        <v>3530</v>
      </c>
      <c r="F3175">
        <f t="shared" si="248"/>
        <v>2</v>
      </c>
      <c r="G3175" s="2" t="str">
        <f t="shared" si="249"/>
        <v/>
      </c>
      <c r="H3175" t="s">
        <v>1521</v>
      </c>
      <c r="I3175">
        <v>62885</v>
      </c>
      <c r="J3175">
        <v>3519</v>
      </c>
      <c r="K3175">
        <v>3516</v>
      </c>
      <c r="L3175" t="s">
        <v>31</v>
      </c>
      <c r="M3175" t="s">
        <v>20</v>
      </c>
      <c r="N3175">
        <v>145</v>
      </c>
      <c r="O3175">
        <v>2129</v>
      </c>
      <c r="P3175">
        <v>16</v>
      </c>
      <c r="Q3175" t="s">
        <v>3192</v>
      </c>
      <c r="BI3175" s="1"/>
      <c r="BO3175" s="2"/>
    </row>
    <row r="3176" ht="15" customHeight="1">
      <c r="A3176" t="str">
        <f t="shared" si="245"/>
        <v>2019_12_3530_3</v>
      </c>
      <c r="B3176" t="str">
        <f t="shared" si="246"/>
        <v>2019_12_63946</v>
      </c>
      <c r="C3176" s="1" t="s">
        <v>2240</v>
      </c>
      <c r="D3176">
        <f t="shared" si="247"/>
        <v>3175</v>
      </c>
      <c r="E3176">
        <v>3530</v>
      </c>
      <c r="F3176">
        <f t="shared" si="248"/>
        <v>3</v>
      </c>
      <c r="G3176" s="2" t="str">
        <f t="shared" si="249"/>
        <v/>
      </c>
      <c r="H3176" t="s">
        <v>1521</v>
      </c>
      <c r="I3176">
        <v>63946</v>
      </c>
      <c r="J3176">
        <v>3516</v>
      </c>
      <c r="K3176">
        <v>3519</v>
      </c>
      <c r="L3176" t="s">
        <v>31</v>
      </c>
      <c r="M3176" t="s">
        <v>20</v>
      </c>
      <c r="N3176">
        <v>172</v>
      </c>
      <c r="O3176">
        <v>2129</v>
      </c>
      <c r="P3176">
        <v>16</v>
      </c>
      <c r="Q3176" t="s">
        <v>3193</v>
      </c>
      <c r="BI3176" s="1"/>
      <c r="BO3176" s="2"/>
    </row>
    <row r="3177" ht="15" customHeight="1">
      <c r="A3177" t="str">
        <f t="shared" si="245"/>
        <v>2019_12_3530_4</v>
      </c>
      <c r="B3177" t="str">
        <f t="shared" si="246"/>
        <v>2019_12_64166</v>
      </c>
      <c r="C3177" s="1" t="s">
        <v>2240</v>
      </c>
      <c r="D3177">
        <f t="shared" si="247"/>
        <v>3176</v>
      </c>
      <c r="E3177">
        <v>3530</v>
      </c>
      <c r="F3177">
        <f t="shared" si="248"/>
        <v>4</v>
      </c>
      <c r="G3177" s="2" t="str">
        <f t="shared" si="249"/>
        <v/>
      </c>
      <c r="H3177" t="s">
        <v>1521</v>
      </c>
      <c r="I3177">
        <v>64166</v>
      </c>
      <c r="J3177">
        <v>3519</v>
      </c>
      <c r="K3177">
        <v>3516</v>
      </c>
      <c r="L3177" t="s">
        <v>31</v>
      </c>
      <c r="M3177" t="s">
        <v>20</v>
      </c>
      <c r="N3177">
        <v>304</v>
      </c>
      <c r="O3177">
        <v>2129</v>
      </c>
      <c r="P3177">
        <v>16</v>
      </c>
      <c r="Q3177" t="s">
        <v>3194</v>
      </c>
      <c r="BI3177" s="1"/>
      <c r="BO3177" s="2"/>
    </row>
    <row r="3178" ht="15" customHeight="1">
      <c r="A3178" t="str">
        <f t="shared" si="245"/>
        <v>2019_12_3530_5</v>
      </c>
      <c r="B3178" t="str">
        <f t="shared" si="246"/>
        <v>2019_12_64289</v>
      </c>
      <c r="C3178" s="1" t="s">
        <v>2240</v>
      </c>
      <c r="D3178">
        <f t="shared" si="247"/>
        <v>3177</v>
      </c>
      <c r="E3178">
        <v>3530</v>
      </c>
      <c r="F3178">
        <f t="shared" si="248"/>
        <v>5</v>
      </c>
      <c r="G3178" s="2" t="str">
        <f t="shared" si="249"/>
        <v/>
      </c>
      <c r="H3178" t="s">
        <v>1521</v>
      </c>
      <c r="I3178">
        <v>64289</v>
      </c>
      <c r="J3178">
        <v>3516</v>
      </c>
      <c r="K3178">
        <v>3519</v>
      </c>
      <c r="L3178" t="s">
        <v>31</v>
      </c>
      <c r="M3178" t="s">
        <v>20</v>
      </c>
      <c r="N3178">
        <v>249</v>
      </c>
      <c r="O3178">
        <v>2129</v>
      </c>
      <c r="P3178">
        <v>16</v>
      </c>
      <c r="Q3178" t="s">
        <v>3195</v>
      </c>
      <c r="BI3178" s="1"/>
      <c r="BO3178" s="2"/>
    </row>
    <row r="3179" ht="15" customHeight="1">
      <c r="A3179" t="str">
        <f t="shared" si="245"/>
        <v>2019_12_3530_6</v>
      </c>
      <c r="B3179" t="str">
        <f t="shared" si="246"/>
        <v>2019_12_64426</v>
      </c>
      <c r="C3179" s="1" t="s">
        <v>2240</v>
      </c>
      <c r="D3179">
        <f t="shared" si="247"/>
        <v>3178</v>
      </c>
      <c r="E3179">
        <v>3530</v>
      </c>
      <c r="F3179">
        <f t="shared" si="248"/>
        <v>6</v>
      </c>
      <c r="G3179" s="2" t="str">
        <f t="shared" si="249"/>
        <v/>
      </c>
      <c r="H3179" t="s">
        <v>1521</v>
      </c>
      <c r="I3179">
        <v>64426</v>
      </c>
      <c r="J3179">
        <v>3519</v>
      </c>
      <c r="K3179">
        <v>3516</v>
      </c>
      <c r="L3179" t="s">
        <v>31</v>
      </c>
      <c r="M3179" t="s">
        <v>20</v>
      </c>
      <c r="N3179">
        <v>178</v>
      </c>
      <c r="O3179">
        <v>2129</v>
      </c>
      <c r="P3179">
        <v>16</v>
      </c>
      <c r="Q3179" t="s">
        <v>3196</v>
      </c>
      <c r="BI3179" s="1"/>
      <c r="BO3179" s="2"/>
    </row>
    <row r="3180" ht="15" customHeight="1">
      <c r="A3180" t="str">
        <f t="shared" si="245"/>
        <v>2019_12_3530_7</v>
      </c>
      <c r="B3180" t="str">
        <f t="shared" si="246"/>
        <v>2019_12_64750</v>
      </c>
      <c r="C3180" s="1" t="s">
        <v>2240</v>
      </c>
      <c r="D3180">
        <f t="shared" si="247"/>
        <v>3179</v>
      </c>
      <c r="E3180">
        <v>3530</v>
      </c>
      <c r="F3180">
        <f t="shared" si="248"/>
        <v>7</v>
      </c>
      <c r="G3180" s="2" t="str">
        <f t="shared" si="249"/>
        <v/>
      </c>
      <c r="H3180" t="s">
        <v>1521</v>
      </c>
      <c r="I3180">
        <v>64750</v>
      </c>
      <c r="J3180">
        <v>3516</v>
      </c>
      <c r="K3180">
        <v>3519</v>
      </c>
      <c r="L3180" t="s">
        <v>31</v>
      </c>
      <c r="M3180" t="s">
        <v>20</v>
      </c>
      <c r="N3180">
        <v>95</v>
      </c>
      <c r="O3180">
        <v>2129</v>
      </c>
      <c r="P3180">
        <v>16</v>
      </c>
      <c r="Q3180" t="s">
        <v>3197</v>
      </c>
      <c r="BI3180" s="1"/>
      <c r="BO3180" s="2"/>
    </row>
    <row r="3181" ht="15" customHeight="1">
      <c r="A3181" t="str">
        <f t="shared" si="245"/>
        <v>2019_12_3530_8</v>
      </c>
      <c r="B3181" t="str">
        <f t="shared" si="246"/>
        <v>2019_12_64760</v>
      </c>
      <c r="C3181" s="1" t="s">
        <v>2240</v>
      </c>
      <c r="D3181">
        <f t="shared" si="247"/>
        <v>3180</v>
      </c>
      <c r="E3181">
        <v>3530</v>
      </c>
      <c r="F3181">
        <f t="shared" si="248"/>
        <v>8</v>
      </c>
      <c r="G3181" s="2" t="str">
        <f t="shared" si="249"/>
        <v/>
      </c>
      <c r="H3181" t="s">
        <v>1521</v>
      </c>
      <c r="I3181">
        <v>64760</v>
      </c>
      <c r="J3181">
        <v>3519</v>
      </c>
      <c r="K3181">
        <v>3516</v>
      </c>
      <c r="L3181" t="s">
        <v>31</v>
      </c>
      <c r="M3181" t="s">
        <v>20</v>
      </c>
      <c r="N3181">
        <v>137</v>
      </c>
      <c r="O3181">
        <v>2129</v>
      </c>
      <c r="P3181">
        <v>16</v>
      </c>
      <c r="Q3181" t="s">
        <v>3198</v>
      </c>
      <c r="BI3181" s="1"/>
      <c r="BO3181" s="2"/>
    </row>
    <row r="3182" ht="15" customHeight="1">
      <c r="A3182" t="str">
        <f t="shared" si="245"/>
        <v>2019_12_3530_9</v>
      </c>
      <c r="B3182" t="str">
        <f t="shared" si="246"/>
        <v>2019_12_64777</v>
      </c>
      <c r="C3182" s="1" t="s">
        <v>2240</v>
      </c>
      <c r="D3182">
        <f t="shared" si="247"/>
        <v>3181</v>
      </c>
      <c r="E3182">
        <v>3530</v>
      </c>
      <c r="F3182">
        <f t="shared" si="248"/>
        <v>9</v>
      </c>
      <c r="G3182" s="2" t="str">
        <f t="shared" si="249"/>
        <v/>
      </c>
      <c r="H3182" t="s">
        <v>1521</v>
      </c>
      <c r="I3182">
        <v>64777</v>
      </c>
      <c r="J3182">
        <v>3516</v>
      </c>
      <c r="K3182">
        <v>3519</v>
      </c>
      <c r="L3182" t="s">
        <v>31</v>
      </c>
      <c r="M3182" t="s">
        <v>20</v>
      </c>
      <c r="N3182">
        <v>69</v>
      </c>
      <c r="O3182">
        <v>2129</v>
      </c>
      <c r="P3182">
        <v>16</v>
      </c>
      <c r="Q3182" t="s">
        <v>3199</v>
      </c>
      <c r="BI3182" s="1"/>
      <c r="BO3182" s="2"/>
    </row>
    <row r="3183" ht="15" customHeight="1">
      <c r="A3183" t="str">
        <f t="shared" si="245"/>
        <v>2019_12_3530_10</v>
      </c>
      <c r="B3183" t="str">
        <f t="shared" si="246"/>
        <v>2019_12_64853</v>
      </c>
      <c r="C3183" s="1" t="s">
        <v>2240</v>
      </c>
      <c r="D3183">
        <f t="shared" si="247"/>
        <v>3182</v>
      </c>
      <c r="E3183">
        <v>3530</v>
      </c>
      <c r="F3183">
        <f t="shared" si="248"/>
        <v>10</v>
      </c>
      <c r="G3183" s="2" t="str">
        <f t="shared" si="249"/>
        <v/>
      </c>
      <c r="H3183" t="s">
        <v>1521</v>
      </c>
      <c r="I3183">
        <v>64853</v>
      </c>
      <c r="J3183">
        <v>3519</v>
      </c>
      <c r="K3183">
        <v>3516</v>
      </c>
      <c r="L3183" t="s">
        <v>31</v>
      </c>
      <c r="M3183" t="s">
        <v>20</v>
      </c>
      <c r="N3183">
        <v>147</v>
      </c>
      <c r="O3183">
        <v>2129</v>
      </c>
      <c r="P3183">
        <v>16</v>
      </c>
      <c r="Q3183" t="s">
        <v>3200</v>
      </c>
      <c r="BI3183" s="1"/>
      <c r="BO3183" s="2"/>
    </row>
    <row r="3184" ht="15" customHeight="1">
      <c r="A3184" t="str">
        <f t="shared" si="245"/>
        <v>2019_12_3530_11</v>
      </c>
      <c r="B3184" t="str">
        <f t="shared" si="246"/>
        <v>2019_12_64865</v>
      </c>
      <c r="C3184" s="1" t="s">
        <v>2240</v>
      </c>
      <c r="D3184">
        <f t="shared" si="247"/>
        <v>3183</v>
      </c>
      <c r="E3184">
        <v>3530</v>
      </c>
      <c r="F3184">
        <f t="shared" si="248"/>
        <v>11</v>
      </c>
      <c r="G3184" s="2" t="str">
        <f t="shared" si="249"/>
        <v/>
      </c>
      <c r="H3184" t="s">
        <v>1521</v>
      </c>
      <c r="I3184">
        <v>64865</v>
      </c>
      <c r="J3184">
        <v>3516</v>
      </c>
      <c r="K3184">
        <v>3519</v>
      </c>
      <c r="L3184" t="s">
        <v>31</v>
      </c>
      <c r="M3184" t="s">
        <v>20</v>
      </c>
      <c r="N3184">
        <v>119</v>
      </c>
      <c r="O3184">
        <v>2129</v>
      </c>
      <c r="P3184">
        <v>16</v>
      </c>
      <c r="Q3184" t="s">
        <v>3201</v>
      </c>
      <c r="BI3184" s="1"/>
      <c r="BO3184" s="2"/>
    </row>
    <row r="3185" ht="15" customHeight="1">
      <c r="A3185" t="str">
        <f t="shared" si="245"/>
        <v>2019_12_3530_12</v>
      </c>
      <c r="B3185" t="str">
        <f t="shared" si="246"/>
        <v>2019_12_65035</v>
      </c>
      <c r="C3185" s="1" t="s">
        <v>2240</v>
      </c>
      <c r="D3185">
        <f t="shared" si="247"/>
        <v>3184</v>
      </c>
      <c r="E3185">
        <v>3530</v>
      </c>
      <c r="F3185">
        <f t="shared" si="248"/>
        <v>12</v>
      </c>
      <c r="G3185" s="2" t="str">
        <f t="shared" si="249"/>
        <v/>
      </c>
      <c r="H3185" t="s">
        <v>1521</v>
      </c>
      <c r="I3185">
        <v>65035</v>
      </c>
      <c r="J3185">
        <v>3519</v>
      </c>
      <c r="K3185">
        <v>3516</v>
      </c>
      <c r="L3185" t="s">
        <v>31</v>
      </c>
      <c r="M3185" t="s">
        <v>20</v>
      </c>
      <c r="N3185">
        <v>130</v>
      </c>
      <c r="O3185">
        <v>2129</v>
      </c>
      <c r="P3185">
        <v>16</v>
      </c>
      <c r="Q3185" t="s">
        <v>3202</v>
      </c>
      <c r="BI3185" s="1"/>
      <c r="BO3185" s="2"/>
    </row>
    <row r="3186" ht="15" customHeight="1">
      <c r="A3186" t="str">
        <f t="shared" si="245"/>
        <v>2019_12_3530_13</v>
      </c>
      <c r="B3186" t="str">
        <f t="shared" si="246"/>
        <v>2019_12_65333</v>
      </c>
      <c r="C3186" s="1" t="s">
        <v>2240</v>
      </c>
      <c r="D3186">
        <f t="shared" si="247"/>
        <v>3185</v>
      </c>
      <c r="E3186">
        <v>3530</v>
      </c>
      <c r="F3186">
        <f t="shared" si="248"/>
        <v>13</v>
      </c>
      <c r="G3186" s="2" t="str">
        <f t="shared" si="249"/>
        <v/>
      </c>
      <c r="H3186" t="s">
        <v>1521</v>
      </c>
      <c r="I3186">
        <v>65333</v>
      </c>
      <c r="J3186">
        <v>3516</v>
      </c>
      <c r="K3186">
        <v>3519</v>
      </c>
      <c r="L3186" t="s">
        <v>31</v>
      </c>
      <c r="M3186" t="s">
        <v>20</v>
      </c>
      <c r="N3186">
        <v>66</v>
      </c>
      <c r="O3186">
        <v>2129</v>
      </c>
      <c r="P3186">
        <v>16</v>
      </c>
      <c r="Q3186" t="s">
        <v>3203</v>
      </c>
      <c r="BI3186" s="1"/>
      <c r="BO3186" s="2"/>
    </row>
    <row r="3187" ht="15" customHeight="1">
      <c r="A3187" t="str">
        <f t="shared" si="245"/>
        <v>2019_12_3530_14</v>
      </c>
      <c r="B3187" t="str">
        <f t="shared" si="246"/>
        <v>2019_12_65519</v>
      </c>
      <c r="C3187" s="1" t="s">
        <v>2240</v>
      </c>
      <c r="D3187">
        <f t="shared" si="247"/>
        <v>3186</v>
      </c>
      <c r="E3187">
        <v>3530</v>
      </c>
      <c r="F3187">
        <f t="shared" si="248"/>
        <v>14</v>
      </c>
      <c r="G3187" s="2" t="str">
        <f t="shared" si="249"/>
        <v/>
      </c>
      <c r="H3187" t="s">
        <v>1521</v>
      </c>
      <c r="I3187">
        <v>65519</v>
      </c>
      <c r="J3187">
        <v>3519</v>
      </c>
      <c r="K3187">
        <v>3516</v>
      </c>
      <c r="L3187" t="s">
        <v>31</v>
      </c>
      <c r="M3187" t="s">
        <v>20</v>
      </c>
      <c r="N3187">
        <v>126</v>
      </c>
      <c r="O3187">
        <v>2129</v>
      </c>
      <c r="P3187">
        <v>16</v>
      </c>
      <c r="Q3187" t="s">
        <v>3204</v>
      </c>
      <c r="BI3187" s="1"/>
      <c r="BO3187" s="2"/>
    </row>
    <row r="3188" ht="15" customHeight="1">
      <c r="A3188" t="str">
        <f t="shared" si="245"/>
        <v>2019_12_3530_15</v>
      </c>
      <c r="B3188" t="str">
        <f t="shared" si="246"/>
        <v>2019_12_65847</v>
      </c>
      <c r="C3188" s="1" t="s">
        <v>2240</v>
      </c>
      <c r="D3188">
        <f t="shared" si="247"/>
        <v>3187</v>
      </c>
      <c r="E3188">
        <v>3530</v>
      </c>
      <c r="F3188">
        <f t="shared" si="248"/>
        <v>15</v>
      </c>
      <c r="G3188" s="2" t="str">
        <f t="shared" si="249"/>
        <v>x</v>
      </c>
      <c r="H3188" t="s">
        <v>1521</v>
      </c>
      <c r="I3188">
        <v>65847</v>
      </c>
      <c r="J3188">
        <v>3516</v>
      </c>
      <c r="K3188">
        <v>3519</v>
      </c>
      <c r="L3188" t="s">
        <v>20</v>
      </c>
      <c r="M3188" t="s">
        <v>20</v>
      </c>
      <c r="N3188">
        <v>61</v>
      </c>
      <c r="O3188">
        <v>2129</v>
      </c>
      <c r="P3188">
        <v>16</v>
      </c>
      <c r="Q3188" t="s">
        <v>3205</v>
      </c>
      <c r="BI3188" s="1"/>
      <c r="BO3188" s="2"/>
    </row>
    <row r="3189" ht="15" customHeight="1">
      <c r="A3189" t="str">
        <f t="shared" si="245"/>
        <v>2019_12_3588_1</v>
      </c>
      <c r="B3189" t="str">
        <f t="shared" si="246"/>
        <v>2019_12_64134</v>
      </c>
      <c r="C3189" s="1" t="s">
        <v>2240</v>
      </c>
      <c r="D3189">
        <f t="shared" si="247"/>
        <v>3188</v>
      </c>
      <c r="E3189">
        <v>3588</v>
      </c>
      <c r="F3189">
        <f t="shared" si="248"/>
        <v>1</v>
      </c>
      <c r="G3189" s="2" t="str">
        <f t="shared" si="249"/>
        <v/>
      </c>
      <c r="H3189" t="s">
        <v>1521</v>
      </c>
      <c r="I3189">
        <v>64134</v>
      </c>
      <c r="J3189">
        <v>3577</v>
      </c>
      <c r="K3189">
        <v>3574</v>
      </c>
      <c r="L3189" t="s">
        <v>158</v>
      </c>
      <c r="M3189" t="s">
        <v>20</v>
      </c>
      <c r="N3189">
        <v>69</v>
      </c>
      <c r="O3189">
        <v>855</v>
      </c>
      <c r="P3189">
        <v>14</v>
      </c>
      <c r="Q3189" t="s">
        <v>3206</v>
      </c>
      <c r="BI3189" s="1"/>
      <c r="BO3189" s="2"/>
    </row>
    <row r="3190" ht="15" customHeight="1">
      <c r="A3190" t="str">
        <f t="shared" si="245"/>
        <v>2019_12_3588_2</v>
      </c>
      <c r="B3190" t="str">
        <f t="shared" si="246"/>
        <v>2019_12_64897</v>
      </c>
      <c r="C3190" s="1" t="s">
        <v>2240</v>
      </c>
      <c r="D3190">
        <f t="shared" si="247"/>
        <v>3189</v>
      </c>
      <c r="E3190">
        <v>3588</v>
      </c>
      <c r="F3190">
        <f t="shared" si="248"/>
        <v>2</v>
      </c>
      <c r="G3190" s="2" t="str">
        <f t="shared" si="249"/>
        <v/>
      </c>
      <c r="H3190" t="s">
        <v>1521</v>
      </c>
      <c r="I3190">
        <v>64897</v>
      </c>
      <c r="J3190">
        <v>3574</v>
      </c>
      <c r="K3190">
        <v>3577</v>
      </c>
      <c r="L3190" t="s">
        <v>31</v>
      </c>
      <c r="M3190" t="s">
        <v>20</v>
      </c>
      <c r="N3190">
        <v>244</v>
      </c>
      <c r="O3190">
        <v>855</v>
      </c>
      <c r="P3190">
        <v>14</v>
      </c>
      <c r="Q3190" t="s">
        <v>3207</v>
      </c>
      <c r="BI3190" s="1"/>
      <c r="BO3190" s="2"/>
    </row>
    <row r="3191" ht="15" customHeight="1">
      <c r="A3191" t="str">
        <f t="shared" si="245"/>
        <v>2019_12_3588_3</v>
      </c>
      <c r="B3191" t="str">
        <f t="shared" si="246"/>
        <v>2019_12_66774</v>
      </c>
      <c r="C3191" s="1" t="s">
        <v>2240</v>
      </c>
      <c r="D3191">
        <f t="shared" si="247"/>
        <v>3190</v>
      </c>
      <c r="E3191">
        <v>3588</v>
      </c>
      <c r="F3191">
        <f t="shared" si="248"/>
        <v>3</v>
      </c>
      <c r="G3191" s="2" t="str">
        <f t="shared" si="249"/>
        <v/>
      </c>
      <c r="H3191" t="s">
        <v>1521</v>
      </c>
      <c r="I3191">
        <v>66774</v>
      </c>
      <c r="J3191">
        <v>3577</v>
      </c>
      <c r="K3191">
        <v>3574</v>
      </c>
      <c r="L3191" t="s">
        <v>31</v>
      </c>
      <c r="M3191" t="s">
        <v>20</v>
      </c>
      <c r="N3191">
        <v>56</v>
      </c>
      <c r="O3191">
        <v>855</v>
      </c>
      <c r="P3191">
        <v>14</v>
      </c>
      <c r="Q3191" t="s">
        <v>3208</v>
      </c>
      <c r="BI3191" s="1"/>
      <c r="BO3191" s="2"/>
    </row>
    <row r="3192" ht="15" customHeight="1">
      <c r="A3192" t="str">
        <f t="shared" si="245"/>
        <v>2019_12_3588_4</v>
      </c>
      <c r="B3192" t="str">
        <f t="shared" si="246"/>
        <v>2019_12_67344</v>
      </c>
      <c r="C3192" s="1" t="s">
        <v>2240</v>
      </c>
      <c r="D3192">
        <f t="shared" si="247"/>
        <v>3191</v>
      </c>
      <c r="E3192">
        <v>3588</v>
      </c>
      <c r="F3192">
        <f t="shared" si="248"/>
        <v>4</v>
      </c>
      <c r="G3192" s="2" t="str">
        <f t="shared" si="249"/>
        <v/>
      </c>
      <c r="H3192" t="s">
        <v>1521</v>
      </c>
      <c r="I3192">
        <v>67344</v>
      </c>
      <c r="J3192">
        <v>3574</v>
      </c>
      <c r="K3192">
        <v>3577</v>
      </c>
      <c r="L3192" t="s">
        <v>31</v>
      </c>
      <c r="M3192" t="s">
        <v>20</v>
      </c>
      <c r="N3192">
        <v>57</v>
      </c>
      <c r="O3192">
        <v>855</v>
      </c>
      <c r="P3192">
        <v>14</v>
      </c>
      <c r="Q3192" t="s">
        <v>3209</v>
      </c>
      <c r="BI3192" s="1"/>
      <c r="BO3192" s="2"/>
    </row>
    <row r="3193" ht="15" customHeight="1">
      <c r="A3193" t="str">
        <f t="shared" si="245"/>
        <v>2019_12_3588_5</v>
      </c>
      <c r="B3193" t="str">
        <f t="shared" si="246"/>
        <v>2019_12_67505</v>
      </c>
      <c r="C3193" s="1" t="s">
        <v>2240</v>
      </c>
      <c r="D3193">
        <f t="shared" si="247"/>
        <v>3192</v>
      </c>
      <c r="E3193">
        <v>3588</v>
      </c>
      <c r="F3193">
        <f t="shared" si="248"/>
        <v>5</v>
      </c>
      <c r="G3193" s="2" t="str">
        <f t="shared" si="249"/>
        <v/>
      </c>
      <c r="H3193" t="s">
        <v>1521</v>
      </c>
      <c r="I3193">
        <v>67505</v>
      </c>
      <c r="J3193">
        <v>3577</v>
      </c>
      <c r="K3193">
        <v>3574</v>
      </c>
      <c r="L3193" t="s">
        <v>31</v>
      </c>
      <c r="M3193" t="s">
        <v>20</v>
      </c>
      <c r="N3193">
        <v>73</v>
      </c>
      <c r="O3193">
        <v>855</v>
      </c>
      <c r="P3193">
        <v>14</v>
      </c>
      <c r="Q3193" t="s">
        <v>3210</v>
      </c>
      <c r="BI3193" s="1"/>
      <c r="BO3193" s="2"/>
    </row>
    <row r="3194" ht="15" customHeight="1">
      <c r="A3194" t="str">
        <f t="shared" si="245"/>
        <v>2019_12_3588_6</v>
      </c>
      <c r="B3194" t="str">
        <f t="shared" si="246"/>
        <v>2019_12_67532</v>
      </c>
      <c r="C3194" s="1" t="s">
        <v>2240</v>
      </c>
      <c r="D3194">
        <f t="shared" si="247"/>
        <v>3193</v>
      </c>
      <c r="E3194">
        <v>3588</v>
      </c>
      <c r="F3194">
        <f t="shared" si="248"/>
        <v>6</v>
      </c>
      <c r="G3194" s="2" t="str">
        <f t="shared" si="249"/>
        <v/>
      </c>
      <c r="H3194" t="s">
        <v>1521</v>
      </c>
      <c r="I3194">
        <v>67532</v>
      </c>
      <c r="J3194">
        <v>3574</v>
      </c>
      <c r="K3194">
        <v>3577</v>
      </c>
      <c r="L3194" t="s">
        <v>31</v>
      </c>
      <c r="M3194" t="s">
        <v>20</v>
      </c>
      <c r="N3194">
        <v>20</v>
      </c>
      <c r="O3194">
        <v>855</v>
      </c>
      <c r="P3194">
        <v>14</v>
      </c>
      <c r="Q3194" t="s">
        <v>3211</v>
      </c>
      <c r="BI3194" s="1"/>
      <c r="BO3194" s="2"/>
    </row>
    <row r="3195" ht="15" customHeight="1">
      <c r="A3195" t="str">
        <f t="shared" si="245"/>
        <v>2019_12_3588_7</v>
      </c>
      <c r="B3195" t="str">
        <f t="shared" si="246"/>
        <v>2019_12_67584</v>
      </c>
      <c r="C3195" s="1" t="s">
        <v>2240</v>
      </c>
      <c r="D3195">
        <f t="shared" si="247"/>
        <v>3194</v>
      </c>
      <c r="E3195">
        <v>3588</v>
      </c>
      <c r="F3195">
        <f t="shared" si="248"/>
        <v>7</v>
      </c>
      <c r="G3195" s="2" t="str">
        <f t="shared" si="249"/>
        <v/>
      </c>
      <c r="H3195" t="s">
        <v>1521</v>
      </c>
      <c r="I3195">
        <v>67584</v>
      </c>
      <c r="J3195">
        <v>3577</v>
      </c>
      <c r="K3195">
        <v>3574</v>
      </c>
      <c r="L3195" t="s">
        <v>31</v>
      </c>
      <c r="M3195" t="s">
        <v>20</v>
      </c>
      <c r="N3195">
        <v>26</v>
      </c>
      <c r="O3195">
        <v>855</v>
      </c>
      <c r="P3195">
        <v>14</v>
      </c>
      <c r="Q3195" t="s">
        <v>3212</v>
      </c>
      <c r="BI3195" s="1"/>
      <c r="BO3195" s="2"/>
    </row>
    <row r="3196" ht="15" customHeight="1">
      <c r="A3196" t="str">
        <f t="shared" si="245"/>
        <v>2019_12_3588_8</v>
      </c>
      <c r="B3196" t="str">
        <f t="shared" si="246"/>
        <v>2019_12_67593</v>
      </c>
      <c r="C3196" s="1" t="s">
        <v>2240</v>
      </c>
      <c r="D3196">
        <f t="shared" si="247"/>
        <v>3195</v>
      </c>
      <c r="E3196">
        <v>3588</v>
      </c>
      <c r="F3196">
        <f t="shared" si="248"/>
        <v>8</v>
      </c>
      <c r="G3196" s="2" t="str">
        <f t="shared" si="249"/>
        <v/>
      </c>
      <c r="H3196" t="s">
        <v>1521</v>
      </c>
      <c r="I3196">
        <v>67593</v>
      </c>
      <c r="J3196">
        <v>3574</v>
      </c>
      <c r="K3196">
        <v>3577</v>
      </c>
      <c r="L3196" t="s">
        <v>31</v>
      </c>
      <c r="M3196" t="s">
        <v>20</v>
      </c>
      <c r="N3196">
        <v>30</v>
      </c>
      <c r="O3196">
        <v>855</v>
      </c>
      <c r="P3196">
        <v>14</v>
      </c>
      <c r="Q3196" t="s">
        <v>3213</v>
      </c>
      <c r="BI3196" s="1"/>
      <c r="BO3196" s="2"/>
    </row>
    <row r="3197" ht="15" customHeight="1">
      <c r="A3197" t="str">
        <f t="shared" si="245"/>
        <v>2019_12_3588_9</v>
      </c>
      <c r="B3197" t="str">
        <f t="shared" si="246"/>
        <v>2019_12_67687</v>
      </c>
      <c r="C3197" s="1" t="s">
        <v>2240</v>
      </c>
      <c r="D3197">
        <f t="shared" si="247"/>
        <v>3196</v>
      </c>
      <c r="E3197">
        <v>3588</v>
      </c>
      <c r="F3197">
        <f t="shared" si="248"/>
        <v>9</v>
      </c>
      <c r="G3197" s="2" t="str">
        <f t="shared" si="249"/>
        <v/>
      </c>
      <c r="H3197" t="s">
        <v>1521</v>
      </c>
      <c r="I3197">
        <v>67687</v>
      </c>
      <c r="J3197">
        <v>3577</v>
      </c>
      <c r="K3197">
        <v>3574</v>
      </c>
      <c r="L3197" t="s">
        <v>31</v>
      </c>
      <c r="M3197" t="s">
        <v>20</v>
      </c>
      <c r="N3197">
        <v>35</v>
      </c>
      <c r="O3197">
        <v>855</v>
      </c>
      <c r="P3197">
        <v>14</v>
      </c>
      <c r="Q3197" t="s">
        <v>3214</v>
      </c>
      <c r="BI3197" s="1"/>
      <c r="BO3197" s="2"/>
    </row>
    <row r="3198" ht="15" customHeight="1">
      <c r="A3198" t="str">
        <f t="shared" si="245"/>
        <v>2019_12_3588_10</v>
      </c>
      <c r="B3198" t="str">
        <f t="shared" si="246"/>
        <v>2019_12_67882</v>
      </c>
      <c r="C3198" s="1" t="s">
        <v>2240</v>
      </c>
      <c r="D3198">
        <f t="shared" si="247"/>
        <v>3197</v>
      </c>
      <c r="E3198">
        <v>3588</v>
      </c>
      <c r="F3198">
        <f t="shared" si="248"/>
        <v>10</v>
      </c>
      <c r="G3198" s="2" t="str">
        <f t="shared" si="249"/>
        <v/>
      </c>
      <c r="H3198" t="s">
        <v>1521</v>
      </c>
      <c r="I3198">
        <v>67882</v>
      </c>
      <c r="J3198">
        <v>3574</v>
      </c>
      <c r="K3198">
        <v>3577</v>
      </c>
      <c r="L3198" t="s">
        <v>31</v>
      </c>
      <c r="M3198" t="s">
        <v>20</v>
      </c>
      <c r="N3198">
        <v>28</v>
      </c>
      <c r="O3198">
        <v>855</v>
      </c>
      <c r="P3198">
        <v>14</v>
      </c>
      <c r="Q3198" t="s">
        <v>3215</v>
      </c>
      <c r="BI3198" s="1"/>
      <c r="BO3198" s="2"/>
    </row>
    <row r="3199" ht="15" customHeight="1">
      <c r="A3199" t="str">
        <f t="shared" si="245"/>
        <v>2019_12_3588_11</v>
      </c>
      <c r="B3199" t="str">
        <f t="shared" si="246"/>
        <v>2019_12_67902</v>
      </c>
      <c r="C3199" s="1" t="s">
        <v>2240</v>
      </c>
      <c r="D3199">
        <f t="shared" si="247"/>
        <v>3198</v>
      </c>
      <c r="E3199">
        <v>3588</v>
      </c>
      <c r="F3199">
        <f t="shared" si="248"/>
        <v>11</v>
      </c>
      <c r="G3199" s="2" t="str">
        <f t="shared" si="249"/>
        <v/>
      </c>
      <c r="H3199" t="s">
        <v>1521</v>
      </c>
      <c r="I3199">
        <v>67902</v>
      </c>
      <c r="J3199">
        <v>3577</v>
      </c>
      <c r="K3199">
        <v>3574</v>
      </c>
      <c r="L3199" t="s">
        <v>31</v>
      </c>
      <c r="M3199" t="s">
        <v>20</v>
      </c>
      <c r="N3199">
        <v>84</v>
      </c>
      <c r="O3199">
        <v>855</v>
      </c>
      <c r="P3199">
        <v>14</v>
      </c>
      <c r="Q3199" t="s">
        <v>3216</v>
      </c>
      <c r="BI3199" s="1"/>
      <c r="BO3199" s="2"/>
    </row>
    <row r="3200" ht="15" customHeight="1">
      <c r="A3200" t="str">
        <f t="shared" si="245"/>
        <v>2019_12_3588_12</v>
      </c>
      <c r="B3200" t="str">
        <f t="shared" si="246"/>
        <v>2019_12_67908</v>
      </c>
      <c r="C3200" s="1" t="s">
        <v>2240</v>
      </c>
      <c r="D3200">
        <f t="shared" si="247"/>
        <v>3199</v>
      </c>
      <c r="E3200">
        <v>3588</v>
      </c>
      <c r="F3200">
        <f t="shared" si="248"/>
        <v>12</v>
      </c>
      <c r="G3200" s="2" t="str">
        <f t="shared" si="249"/>
        <v>x</v>
      </c>
      <c r="H3200" t="s">
        <v>1521</v>
      </c>
      <c r="I3200">
        <v>67908</v>
      </c>
      <c r="J3200">
        <v>3574</v>
      </c>
      <c r="K3200">
        <v>3577</v>
      </c>
      <c r="L3200" t="s">
        <v>20</v>
      </c>
      <c r="M3200" t="s">
        <v>20</v>
      </c>
      <c r="N3200">
        <v>54</v>
      </c>
      <c r="O3200">
        <v>855</v>
      </c>
      <c r="P3200">
        <v>14</v>
      </c>
      <c r="Q3200" t="s">
        <v>3217</v>
      </c>
      <c r="BI3200" s="1"/>
      <c r="BO3200" s="2"/>
    </row>
    <row r="3201" ht="15" customHeight="1">
      <c r="A3201" t="str">
        <f t="shared" si="245"/>
        <v>2019_12_3617_1</v>
      </c>
      <c r="B3201" t="str">
        <f t="shared" si="246"/>
        <v>2019_12_62542</v>
      </c>
      <c r="C3201" s="1" t="s">
        <v>2240</v>
      </c>
      <c r="D3201">
        <f t="shared" si="247"/>
        <v>3200</v>
      </c>
      <c r="E3201">
        <v>3617</v>
      </c>
      <c r="F3201">
        <f t="shared" si="248"/>
        <v>1</v>
      </c>
      <c r="G3201" s="2" t="str">
        <f t="shared" si="249"/>
        <v/>
      </c>
      <c r="H3201" t="s">
        <v>1521</v>
      </c>
      <c r="I3201">
        <v>62542</v>
      </c>
      <c r="J3201">
        <v>3603</v>
      </c>
      <c r="K3201">
        <v>3606</v>
      </c>
      <c r="L3201" t="s">
        <v>19</v>
      </c>
      <c r="M3201" t="s">
        <v>20</v>
      </c>
      <c r="N3201">
        <v>293</v>
      </c>
      <c r="O3201">
        <v>3368</v>
      </c>
      <c r="P3201">
        <v>9</v>
      </c>
      <c r="Q3201" t="s">
        <v>3218</v>
      </c>
      <c r="BI3201" s="1"/>
      <c r="BO3201" s="2"/>
    </row>
    <row r="3202" ht="15" customHeight="1">
      <c r="A3202" t="str">
        <f t="shared" ref="A3202:A3265" si="250">CONCATENATE($C3202,"_",$E3202,"_",$F3202)</f>
        <v>2019_12_3617_2</v>
      </c>
      <c r="B3202" t="str">
        <f t="shared" ref="B3202:B3265" si="251">CONCATENATE($C3202,"_",$I3202)</f>
        <v>2019_12_64161</v>
      </c>
      <c r="C3202" s="1" t="s">
        <v>2240</v>
      </c>
      <c r="D3202">
        <f t="shared" ref="D3202:D3265" si="252">IF(ISNUMBER($D3201),$D3201+1,1)</f>
        <v>3201</v>
      </c>
      <c r="E3202">
        <v>3617</v>
      </c>
      <c r="F3202">
        <f t="shared" ref="F3202:F3265" si="253">IF($E3202="","",IF($E3202=$E3201,$F3201+1,1))</f>
        <v>2</v>
      </c>
      <c r="G3202" s="2" t="str">
        <f t="shared" ref="G3202:G3265" si="254">IF($E3203=$E3202,"","x")</f>
        <v/>
      </c>
      <c r="H3202" t="s">
        <v>1521</v>
      </c>
      <c r="I3202">
        <v>64161</v>
      </c>
      <c r="J3202">
        <v>3606</v>
      </c>
      <c r="K3202">
        <v>3603</v>
      </c>
      <c r="L3202" t="s">
        <v>31</v>
      </c>
      <c r="M3202" t="s">
        <v>20</v>
      </c>
      <c r="N3202">
        <v>654</v>
      </c>
      <c r="O3202">
        <v>3368</v>
      </c>
      <c r="P3202">
        <v>9</v>
      </c>
      <c r="Q3202" t="s">
        <v>3219</v>
      </c>
      <c r="BI3202" s="1"/>
      <c r="BO3202" s="2"/>
    </row>
    <row r="3203" ht="15" customHeight="1">
      <c r="A3203" t="str">
        <f t="shared" si="250"/>
        <v>2019_12_3617_3</v>
      </c>
      <c r="B3203" t="str">
        <f t="shared" si="251"/>
        <v>2019_12_64709</v>
      </c>
      <c r="C3203" s="1" t="s">
        <v>2240</v>
      </c>
      <c r="D3203">
        <f t="shared" si="252"/>
        <v>3202</v>
      </c>
      <c r="E3203">
        <v>3617</v>
      </c>
      <c r="F3203">
        <f t="shared" si="253"/>
        <v>3</v>
      </c>
      <c r="G3203" s="2" t="str">
        <f t="shared" si="254"/>
        <v/>
      </c>
      <c r="H3203" t="s">
        <v>1521</v>
      </c>
      <c r="I3203">
        <v>64709</v>
      </c>
      <c r="J3203">
        <v>3603</v>
      </c>
      <c r="K3203">
        <v>3606</v>
      </c>
      <c r="L3203" t="s">
        <v>31</v>
      </c>
      <c r="M3203" t="s">
        <v>20</v>
      </c>
      <c r="N3203">
        <v>794</v>
      </c>
      <c r="O3203">
        <v>3368</v>
      </c>
      <c r="P3203">
        <v>9</v>
      </c>
      <c r="Q3203" t="s">
        <v>3220</v>
      </c>
      <c r="BI3203" s="1"/>
      <c r="BO3203" s="2"/>
    </row>
    <row r="3204" ht="15" customHeight="1">
      <c r="A3204" t="str">
        <f t="shared" si="250"/>
        <v>2019_12_3617_4</v>
      </c>
      <c r="B3204" t="str">
        <f t="shared" si="251"/>
        <v>2019_12_65044</v>
      </c>
      <c r="C3204" s="1" t="s">
        <v>2240</v>
      </c>
      <c r="D3204">
        <f t="shared" si="252"/>
        <v>3203</v>
      </c>
      <c r="E3204">
        <v>3617</v>
      </c>
      <c r="F3204">
        <f t="shared" si="253"/>
        <v>4</v>
      </c>
      <c r="G3204" s="2" t="str">
        <f t="shared" si="254"/>
        <v/>
      </c>
      <c r="H3204" t="s">
        <v>1521</v>
      </c>
      <c r="I3204">
        <v>65044</v>
      </c>
      <c r="J3204">
        <v>3606</v>
      </c>
      <c r="K3204">
        <v>3603</v>
      </c>
      <c r="L3204" t="s">
        <v>31</v>
      </c>
      <c r="M3204" t="s">
        <v>20</v>
      </c>
      <c r="N3204">
        <v>784</v>
      </c>
      <c r="O3204">
        <v>3368</v>
      </c>
      <c r="P3204">
        <v>9</v>
      </c>
      <c r="Q3204" t="s">
        <v>3221</v>
      </c>
      <c r="BI3204" s="1"/>
      <c r="BO3204" s="2"/>
    </row>
    <row r="3205" ht="15" customHeight="1">
      <c r="A3205" t="str">
        <f t="shared" si="250"/>
        <v>2019_12_3617_5</v>
      </c>
      <c r="B3205" t="str">
        <f t="shared" si="251"/>
        <v>2019_12_65702</v>
      </c>
      <c r="C3205" s="1" t="s">
        <v>2240</v>
      </c>
      <c r="D3205">
        <f t="shared" si="252"/>
        <v>3204</v>
      </c>
      <c r="E3205">
        <v>3617</v>
      </c>
      <c r="F3205">
        <f t="shared" si="253"/>
        <v>5</v>
      </c>
      <c r="G3205" s="2" t="str">
        <f t="shared" si="254"/>
        <v/>
      </c>
      <c r="H3205" t="s">
        <v>1521</v>
      </c>
      <c r="I3205">
        <v>65702</v>
      </c>
      <c r="J3205">
        <v>3603</v>
      </c>
      <c r="K3205">
        <v>3606</v>
      </c>
      <c r="L3205" t="s">
        <v>31</v>
      </c>
      <c r="M3205" t="s">
        <v>20</v>
      </c>
      <c r="N3205">
        <v>463</v>
      </c>
      <c r="O3205">
        <v>3368</v>
      </c>
      <c r="P3205">
        <v>9</v>
      </c>
      <c r="Q3205" t="s">
        <v>3222</v>
      </c>
      <c r="BI3205" s="1"/>
      <c r="BO3205" s="2"/>
    </row>
    <row r="3206" ht="15" customHeight="1">
      <c r="A3206" t="str">
        <f t="shared" si="250"/>
        <v>2019_12_3617_6</v>
      </c>
      <c r="B3206" t="str">
        <f t="shared" si="251"/>
        <v>2019_12_66641</v>
      </c>
      <c r="C3206" s="1" t="s">
        <v>2240</v>
      </c>
      <c r="D3206">
        <f t="shared" si="252"/>
        <v>3205</v>
      </c>
      <c r="E3206">
        <v>3617</v>
      </c>
      <c r="F3206">
        <f t="shared" si="253"/>
        <v>6</v>
      </c>
      <c r="G3206" s="2" t="str">
        <f t="shared" si="254"/>
        <v/>
      </c>
      <c r="H3206" t="s">
        <v>1521</v>
      </c>
      <c r="I3206">
        <v>66641</v>
      </c>
      <c r="J3206">
        <v>3606</v>
      </c>
      <c r="K3206">
        <v>3603</v>
      </c>
      <c r="L3206" t="s">
        <v>31</v>
      </c>
      <c r="M3206" t="s">
        <v>20</v>
      </c>
      <c r="N3206">
        <v>155</v>
      </c>
      <c r="O3206">
        <v>3368</v>
      </c>
      <c r="P3206">
        <v>9</v>
      </c>
      <c r="Q3206" t="s">
        <v>3223</v>
      </c>
      <c r="BI3206" s="1"/>
      <c r="BO3206" s="2"/>
    </row>
    <row r="3207" ht="15" customHeight="1">
      <c r="A3207" t="str">
        <f t="shared" si="250"/>
        <v>2019_12_3617_7</v>
      </c>
      <c r="B3207" t="str">
        <f t="shared" si="251"/>
        <v>2019_12_66929</v>
      </c>
      <c r="C3207" s="1" t="s">
        <v>2240</v>
      </c>
      <c r="D3207">
        <f t="shared" si="252"/>
        <v>3206</v>
      </c>
      <c r="E3207">
        <v>3617</v>
      </c>
      <c r="F3207">
        <f t="shared" si="253"/>
        <v>7</v>
      </c>
      <c r="G3207" s="2" t="str">
        <f t="shared" si="254"/>
        <v/>
      </c>
      <c r="H3207" t="s">
        <v>1521</v>
      </c>
      <c r="I3207">
        <v>66929</v>
      </c>
      <c r="J3207">
        <v>3603</v>
      </c>
      <c r="K3207">
        <v>3606</v>
      </c>
      <c r="L3207" t="s">
        <v>31</v>
      </c>
      <c r="M3207" t="s">
        <v>20</v>
      </c>
      <c r="N3207">
        <v>155</v>
      </c>
      <c r="O3207">
        <v>3368</v>
      </c>
      <c r="P3207">
        <v>9</v>
      </c>
      <c r="Q3207" t="s">
        <v>3224</v>
      </c>
      <c r="BI3207" s="1"/>
      <c r="BO3207" s="2"/>
    </row>
    <row r="3208" ht="15" customHeight="1">
      <c r="A3208" t="str">
        <f t="shared" si="250"/>
        <v>2019_12_3617_8</v>
      </c>
      <c r="B3208" t="str">
        <f t="shared" si="251"/>
        <v>2019_12_67051</v>
      </c>
      <c r="C3208" s="1" t="s">
        <v>2240</v>
      </c>
      <c r="D3208">
        <f t="shared" si="252"/>
        <v>3207</v>
      </c>
      <c r="E3208">
        <v>3617</v>
      </c>
      <c r="F3208">
        <f t="shared" si="253"/>
        <v>8</v>
      </c>
      <c r="G3208" s="2" t="str">
        <f t="shared" si="254"/>
        <v>x</v>
      </c>
      <c r="H3208" t="s">
        <v>1521</v>
      </c>
      <c r="I3208">
        <v>67051</v>
      </c>
      <c r="J3208">
        <v>3606</v>
      </c>
      <c r="K3208">
        <v>3603</v>
      </c>
      <c r="L3208" t="s">
        <v>20</v>
      </c>
      <c r="M3208" t="s">
        <v>20</v>
      </c>
      <c r="N3208">
        <v>49</v>
      </c>
      <c r="O3208">
        <v>3368</v>
      </c>
      <c r="P3208">
        <v>9</v>
      </c>
      <c r="Q3208" t="s">
        <v>3225</v>
      </c>
      <c r="BI3208" s="1"/>
      <c r="BO3208" s="2"/>
    </row>
    <row r="3209" ht="15" customHeight="1">
      <c r="A3209" t="str">
        <f t="shared" si="250"/>
        <v>2019_12_3646_1</v>
      </c>
      <c r="B3209" t="str">
        <f t="shared" si="251"/>
        <v>2019_12_62455</v>
      </c>
      <c r="C3209" s="1" t="s">
        <v>2240</v>
      </c>
      <c r="D3209">
        <f t="shared" si="252"/>
        <v>3208</v>
      </c>
      <c r="E3209">
        <v>3646</v>
      </c>
      <c r="F3209">
        <f t="shared" si="253"/>
        <v>1</v>
      </c>
      <c r="G3209" s="2" t="str">
        <f t="shared" si="254"/>
        <v/>
      </c>
      <c r="H3209" t="s">
        <v>1521</v>
      </c>
      <c r="I3209">
        <v>62455</v>
      </c>
      <c r="J3209">
        <v>3632</v>
      </c>
      <c r="K3209">
        <v>3635</v>
      </c>
      <c r="L3209" t="s">
        <v>19</v>
      </c>
      <c r="M3209" t="s">
        <v>20</v>
      </c>
      <c r="N3209">
        <v>73</v>
      </c>
      <c r="O3209">
        <v>1093</v>
      </c>
      <c r="P3209">
        <v>8</v>
      </c>
      <c r="Q3209" t="s">
        <v>3226</v>
      </c>
      <c r="BI3209" s="1"/>
      <c r="BO3209" s="2"/>
    </row>
    <row r="3210" ht="15" customHeight="1">
      <c r="A3210" t="str">
        <f t="shared" si="250"/>
        <v>2019_12_3646_2</v>
      </c>
      <c r="B3210" t="str">
        <f t="shared" si="251"/>
        <v>2019_12_63426</v>
      </c>
      <c r="C3210" s="1" t="s">
        <v>2240</v>
      </c>
      <c r="D3210">
        <f t="shared" si="252"/>
        <v>3209</v>
      </c>
      <c r="E3210">
        <v>3646</v>
      </c>
      <c r="F3210">
        <f t="shared" si="253"/>
        <v>2</v>
      </c>
      <c r="G3210" s="2" t="str">
        <f t="shared" si="254"/>
        <v/>
      </c>
      <c r="H3210" t="s">
        <v>1521</v>
      </c>
      <c r="I3210">
        <v>63426</v>
      </c>
      <c r="J3210">
        <v>3635</v>
      </c>
      <c r="K3210">
        <v>3632</v>
      </c>
      <c r="L3210" t="s">
        <v>31</v>
      </c>
      <c r="M3210" t="s">
        <v>20</v>
      </c>
      <c r="N3210">
        <v>223</v>
      </c>
      <c r="O3210">
        <v>1093</v>
      </c>
      <c r="P3210">
        <v>8</v>
      </c>
      <c r="Q3210" t="s">
        <v>3227</v>
      </c>
      <c r="BI3210" s="1"/>
      <c r="BO3210" s="2"/>
    </row>
    <row r="3211" ht="15" customHeight="1">
      <c r="A3211" t="str">
        <f t="shared" si="250"/>
        <v>2019_12_3646_3</v>
      </c>
      <c r="B3211" t="str">
        <f t="shared" si="251"/>
        <v>2019_12_65994</v>
      </c>
      <c r="C3211" s="1" t="s">
        <v>2240</v>
      </c>
      <c r="D3211">
        <f t="shared" si="252"/>
        <v>3210</v>
      </c>
      <c r="E3211">
        <v>3646</v>
      </c>
      <c r="F3211">
        <f t="shared" si="253"/>
        <v>3</v>
      </c>
      <c r="G3211" s="2" t="str">
        <f t="shared" si="254"/>
        <v/>
      </c>
      <c r="H3211" t="s">
        <v>1521</v>
      </c>
      <c r="I3211">
        <v>65994</v>
      </c>
      <c r="J3211">
        <v>3632</v>
      </c>
      <c r="K3211">
        <v>3635</v>
      </c>
      <c r="L3211" t="s">
        <v>31</v>
      </c>
      <c r="M3211" t="s">
        <v>20</v>
      </c>
      <c r="N3211">
        <v>455</v>
      </c>
      <c r="O3211">
        <v>1093</v>
      </c>
      <c r="P3211">
        <v>8</v>
      </c>
      <c r="Q3211" t="s">
        <v>3228</v>
      </c>
      <c r="BI3211" s="1"/>
      <c r="BO3211" s="2"/>
    </row>
    <row r="3212" ht="15" customHeight="1">
      <c r="A3212" t="str">
        <f t="shared" si="250"/>
        <v>2019_12_3646_4</v>
      </c>
      <c r="B3212" t="str">
        <f t="shared" si="251"/>
        <v>2019_12_66356</v>
      </c>
      <c r="C3212" s="1" t="s">
        <v>2240</v>
      </c>
      <c r="D3212">
        <f t="shared" si="252"/>
        <v>3211</v>
      </c>
      <c r="E3212">
        <v>3646</v>
      </c>
      <c r="F3212">
        <f t="shared" si="253"/>
        <v>4</v>
      </c>
      <c r="G3212" s="2" t="str">
        <f t="shared" si="254"/>
        <v/>
      </c>
      <c r="H3212" t="s">
        <v>1521</v>
      </c>
      <c r="I3212">
        <v>66356</v>
      </c>
      <c r="J3212">
        <v>3635</v>
      </c>
      <c r="K3212">
        <v>3632</v>
      </c>
      <c r="L3212" t="s">
        <v>31</v>
      </c>
      <c r="M3212" t="s">
        <v>20</v>
      </c>
      <c r="N3212">
        <v>168</v>
      </c>
      <c r="O3212">
        <v>1093</v>
      </c>
      <c r="P3212">
        <v>8</v>
      </c>
      <c r="Q3212" t="s">
        <v>3229</v>
      </c>
      <c r="BI3212" s="1"/>
      <c r="BO3212" s="2"/>
    </row>
    <row r="3213" ht="15" customHeight="1">
      <c r="A3213" t="str">
        <f t="shared" si="250"/>
        <v>2019_12_3646_5</v>
      </c>
      <c r="B3213" t="str">
        <f t="shared" si="251"/>
        <v>2019_12_66428</v>
      </c>
      <c r="C3213" s="1" t="s">
        <v>2240</v>
      </c>
      <c r="D3213">
        <f t="shared" si="252"/>
        <v>3212</v>
      </c>
      <c r="E3213">
        <v>3646</v>
      </c>
      <c r="F3213">
        <f t="shared" si="253"/>
        <v>5</v>
      </c>
      <c r="G3213" s="2" t="str">
        <f t="shared" si="254"/>
        <v/>
      </c>
      <c r="H3213" t="s">
        <v>1521</v>
      </c>
      <c r="I3213">
        <v>66428</v>
      </c>
      <c r="J3213">
        <v>3632</v>
      </c>
      <c r="K3213">
        <v>3635</v>
      </c>
      <c r="L3213" t="s">
        <v>31</v>
      </c>
      <c r="M3213" t="s">
        <v>20</v>
      </c>
      <c r="N3213">
        <v>91</v>
      </c>
      <c r="O3213">
        <v>1093</v>
      </c>
      <c r="P3213">
        <v>8</v>
      </c>
      <c r="Q3213" t="s">
        <v>3230</v>
      </c>
      <c r="BI3213" s="1"/>
      <c r="BO3213" s="2"/>
    </row>
    <row r="3214" ht="15" customHeight="1">
      <c r="A3214" t="str">
        <f t="shared" si="250"/>
        <v>2019_12_3646_6</v>
      </c>
      <c r="B3214" t="str">
        <f t="shared" si="251"/>
        <v>2019_12_66708</v>
      </c>
      <c r="C3214" s="1" t="s">
        <v>2240</v>
      </c>
      <c r="D3214">
        <f t="shared" si="252"/>
        <v>3213</v>
      </c>
      <c r="E3214">
        <v>3646</v>
      </c>
      <c r="F3214">
        <f t="shared" si="253"/>
        <v>6</v>
      </c>
      <c r="G3214" s="2" t="str">
        <f t="shared" si="254"/>
        <v/>
      </c>
      <c r="H3214" t="s">
        <v>1521</v>
      </c>
      <c r="I3214">
        <v>66708</v>
      </c>
      <c r="J3214">
        <v>3635</v>
      </c>
      <c r="K3214">
        <v>3632</v>
      </c>
      <c r="L3214" t="s">
        <v>31</v>
      </c>
      <c r="M3214" t="s">
        <v>20</v>
      </c>
      <c r="N3214">
        <v>32</v>
      </c>
      <c r="O3214">
        <v>1093</v>
      </c>
      <c r="P3214">
        <v>8</v>
      </c>
      <c r="Q3214" t="s">
        <v>3231</v>
      </c>
      <c r="BI3214" s="1"/>
      <c r="BO3214" s="2"/>
    </row>
    <row r="3215" ht="15" customHeight="1">
      <c r="A3215" t="str">
        <f t="shared" si="250"/>
        <v>2019_12_3646_7</v>
      </c>
      <c r="B3215" t="str">
        <f t="shared" si="251"/>
        <v>2019_12_66713</v>
      </c>
      <c r="C3215" s="1" t="s">
        <v>2240</v>
      </c>
      <c r="D3215">
        <f t="shared" si="252"/>
        <v>3214</v>
      </c>
      <c r="E3215">
        <v>3646</v>
      </c>
      <c r="F3215">
        <f t="shared" si="253"/>
        <v>7</v>
      </c>
      <c r="G3215" s="2" t="str">
        <f t="shared" si="254"/>
        <v>x</v>
      </c>
      <c r="H3215" t="s">
        <v>1521</v>
      </c>
      <c r="I3215">
        <v>66713</v>
      </c>
      <c r="J3215">
        <v>3632</v>
      </c>
      <c r="K3215">
        <v>3635</v>
      </c>
      <c r="L3215" t="s">
        <v>20</v>
      </c>
      <c r="M3215" t="s">
        <v>20</v>
      </c>
      <c r="N3215">
        <v>30</v>
      </c>
      <c r="O3215">
        <v>1093</v>
      </c>
      <c r="P3215">
        <v>8</v>
      </c>
      <c r="Q3215" t="s">
        <v>3232</v>
      </c>
      <c r="BI3215" s="1"/>
      <c r="BO3215" s="2"/>
    </row>
    <row r="3216" ht="15" customHeight="1">
      <c r="A3216" t="str">
        <f t="shared" si="250"/>
        <v>2019_12_3675_1</v>
      </c>
      <c r="B3216" t="str">
        <f t="shared" si="251"/>
        <v>2019_12_64148</v>
      </c>
      <c r="C3216" s="1" t="s">
        <v>2240</v>
      </c>
      <c r="D3216">
        <f t="shared" si="252"/>
        <v>3215</v>
      </c>
      <c r="E3216">
        <v>3675</v>
      </c>
      <c r="F3216">
        <f t="shared" si="253"/>
        <v>1</v>
      </c>
      <c r="G3216" s="2" t="str">
        <f t="shared" si="254"/>
        <v/>
      </c>
      <c r="H3216" t="s">
        <v>1521</v>
      </c>
      <c r="I3216">
        <v>64148</v>
      </c>
      <c r="J3216">
        <v>3664</v>
      </c>
      <c r="K3216">
        <v>3661</v>
      </c>
      <c r="L3216" t="s">
        <v>19</v>
      </c>
      <c r="M3216" t="s">
        <v>20</v>
      </c>
      <c r="N3216">
        <v>461</v>
      </c>
      <c r="O3216">
        <v>2007</v>
      </c>
      <c r="P3216">
        <v>14</v>
      </c>
      <c r="Q3216" t="s">
        <v>3233</v>
      </c>
      <c r="BI3216" s="1"/>
      <c r="BO3216" s="2"/>
    </row>
    <row r="3217" ht="15" customHeight="1">
      <c r="A3217" t="str">
        <f t="shared" si="250"/>
        <v>2019_12_3675_2</v>
      </c>
      <c r="B3217" t="str">
        <f t="shared" si="251"/>
        <v>2019_12_64668</v>
      </c>
      <c r="C3217" s="1" t="s">
        <v>2240</v>
      </c>
      <c r="D3217">
        <f t="shared" si="252"/>
        <v>3216</v>
      </c>
      <c r="E3217">
        <v>3675</v>
      </c>
      <c r="F3217">
        <f t="shared" si="253"/>
        <v>2</v>
      </c>
      <c r="G3217" s="2" t="str">
        <f t="shared" si="254"/>
        <v/>
      </c>
      <c r="H3217" t="s">
        <v>1521</v>
      </c>
      <c r="I3217">
        <v>64668</v>
      </c>
      <c r="J3217">
        <v>3661</v>
      </c>
      <c r="K3217">
        <v>3664</v>
      </c>
      <c r="L3217" t="s">
        <v>31</v>
      </c>
      <c r="M3217" t="s">
        <v>20</v>
      </c>
      <c r="N3217">
        <v>134</v>
      </c>
      <c r="O3217">
        <v>2007</v>
      </c>
      <c r="P3217">
        <v>14</v>
      </c>
      <c r="Q3217" t="s">
        <v>3234</v>
      </c>
      <c r="BI3217" s="1"/>
      <c r="BO3217" s="2"/>
    </row>
    <row r="3218" ht="15" customHeight="1">
      <c r="A3218" t="str">
        <f t="shared" si="250"/>
        <v>2019_12_3675_3</v>
      </c>
      <c r="B3218" t="str">
        <f t="shared" si="251"/>
        <v>2019_12_64975</v>
      </c>
      <c r="C3218" s="1" t="s">
        <v>2240</v>
      </c>
      <c r="D3218">
        <f t="shared" si="252"/>
        <v>3217</v>
      </c>
      <c r="E3218">
        <v>3675</v>
      </c>
      <c r="F3218">
        <f t="shared" si="253"/>
        <v>3</v>
      </c>
      <c r="G3218" s="2" t="str">
        <f t="shared" si="254"/>
        <v/>
      </c>
      <c r="H3218" t="s">
        <v>1521</v>
      </c>
      <c r="I3218">
        <v>64975</v>
      </c>
      <c r="J3218">
        <v>3664</v>
      </c>
      <c r="K3218">
        <v>3661</v>
      </c>
      <c r="L3218" t="s">
        <v>31</v>
      </c>
      <c r="M3218" t="s">
        <v>20</v>
      </c>
      <c r="N3218">
        <v>175</v>
      </c>
      <c r="O3218">
        <v>2007</v>
      </c>
      <c r="P3218">
        <v>14</v>
      </c>
      <c r="Q3218" t="s">
        <v>3235</v>
      </c>
      <c r="BI3218" s="1"/>
      <c r="BO3218" s="2"/>
    </row>
    <row r="3219" ht="15" customHeight="1">
      <c r="A3219" t="str">
        <f t="shared" si="250"/>
        <v>2019_12_3675_4</v>
      </c>
      <c r="B3219" t="str">
        <f t="shared" si="251"/>
        <v>2019_12_66003</v>
      </c>
      <c r="C3219" s="1" t="s">
        <v>2240</v>
      </c>
      <c r="D3219">
        <f t="shared" si="252"/>
        <v>3218</v>
      </c>
      <c r="E3219">
        <v>3675</v>
      </c>
      <c r="F3219">
        <f t="shared" si="253"/>
        <v>4</v>
      </c>
      <c r="G3219" s="2" t="str">
        <f t="shared" si="254"/>
        <v/>
      </c>
      <c r="H3219" t="s">
        <v>1521</v>
      </c>
      <c r="I3219">
        <v>66003</v>
      </c>
      <c r="J3219">
        <v>3664</v>
      </c>
      <c r="K3219">
        <v>3661</v>
      </c>
      <c r="L3219" t="s">
        <v>31</v>
      </c>
      <c r="M3219" t="s">
        <v>20</v>
      </c>
      <c r="N3219">
        <v>134</v>
      </c>
      <c r="O3219">
        <v>2007</v>
      </c>
      <c r="P3219">
        <v>14</v>
      </c>
      <c r="Q3219" t="s">
        <v>3236</v>
      </c>
      <c r="BI3219" s="1"/>
      <c r="BO3219" s="2"/>
    </row>
    <row r="3220" ht="15" customHeight="1">
      <c r="A3220" t="str">
        <f t="shared" si="250"/>
        <v>2019_12_3675_5</v>
      </c>
      <c r="B3220" t="str">
        <f t="shared" si="251"/>
        <v>2019_12_66468</v>
      </c>
      <c r="C3220" s="1" t="s">
        <v>2240</v>
      </c>
      <c r="D3220">
        <f t="shared" si="252"/>
        <v>3219</v>
      </c>
      <c r="E3220">
        <v>3675</v>
      </c>
      <c r="F3220">
        <f t="shared" si="253"/>
        <v>5</v>
      </c>
      <c r="G3220" s="2" t="str">
        <f t="shared" si="254"/>
        <v/>
      </c>
      <c r="H3220" t="s">
        <v>1521</v>
      </c>
      <c r="I3220">
        <v>66468</v>
      </c>
      <c r="J3220">
        <v>3661</v>
      </c>
      <c r="K3220">
        <v>3664</v>
      </c>
      <c r="L3220" t="s">
        <v>31</v>
      </c>
      <c r="M3220" t="s">
        <v>20</v>
      </c>
      <c r="N3220">
        <v>152</v>
      </c>
      <c r="O3220">
        <v>2007</v>
      </c>
      <c r="P3220">
        <v>14</v>
      </c>
      <c r="Q3220" t="s">
        <v>3237</v>
      </c>
      <c r="BI3220" s="1"/>
      <c r="BO3220" s="2"/>
    </row>
    <row r="3221" ht="15" customHeight="1">
      <c r="A3221" t="str">
        <f t="shared" si="250"/>
        <v>2019_12_3675_6</v>
      </c>
      <c r="B3221" t="str">
        <f t="shared" si="251"/>
        <v>2019_12_66680</v>
      </c>
      <c r="C3221" s="1" t="s">
        <v>2240</v>
      </c>
      <c r="D3221">
        <f t="shared" si="252"/>
        <v>3220</v>
      </c>
      <c r="E3221">
        <v>3675</v>
      </c>
      <c r="F3221">
        <f t="shared" si="253"/>
        <v>6</v>
      </c>
      <c r="G3221" s="2" t="str">
        <f t="shared" si="254"/>
        <v/>
      </c>
      <c r="H3221" t="s">
        <v>1521</v>
      </c>
      <c r="I3221">
        <v>66680</v>
      </c>
      <c r="J3221">
        <v>3664</v>
      </c>
      <c r="K3221">
        <v>3661</v>
      </c>
      <c r="L3221" t="s">
        <v>31</v>
      </c>
      <c r="M3221" t="s">
        <v>20</v>
      </c>
      <c r="N3221">
        <v>193</v>
      </c>
      <c r="O3221">
        <v>2007</v>
      </c>
      <c r="P3221">
        <v>14</v>
      </c>
      <c r="Q3221" t="s">
        <v>3238</v>
      </c>
      <c r="BI3221" s="1"/>
      <c r="BO3221" s="2"/>
    </row>
    <row r="3222" ht="15" customHeight="1">
      <c r="A3222" t="str">
        <f t="shared" si="250"/>
        <v>2019_12_3675_7</v>
      </c>
      <c r="B3222" t="str">
        <f t="shared" si="251"/>
        <v>2019_12_66784</v>
      </c>
      <c r="C3222" s="1" t="s">
        <v>2240</v>
      </c>
      <c r="D3222">
        <f t="shared" si="252"/>
        <v>3221</v>
      </c>
      <c r="E3222">
        <v>3675</v>
      </c>
      <c r="F3222">
        <f t="shared" si="253"/>
        <v>7</v>
      </c>
      <c r="G3222" s="2" t="str">
        <f t="shared" si="254"/>
        <v/>
      </c>
      <c r="H3222" t="s">
        <v>1521</v>
      </c>
      <c r="I3222">
        <v>66784</v>
      </c>
      <c r="J3222">
        <v>3661</v>
      </c>
      <c r="K3222">
        <v>3664</v>
      </c>
      <c r="L3222" t="s">
        <v>31</v>
      </c>
      <c r="M3222" t="s">
        <v>20</v>
      </c>
      <c r="N3222">
        <v>110</v>
      </c>
      <c r="O3222">
        <v>2007</v>
      </c>
      <c r="P3222">
        <v>14</v>
      </c>
      <c r="Q3222" t="s">
        <v>3239</v>
      </c>
      <c r="BI3222" s="1"/>
      <c r="BO3222" s="2"/>
    </row>
    <row r="3223" ht="15" customHeight="1">
      <c r="A3223" t="str">
        <f t="shared" si="250"/>
        <v>2019_12_3675_8</v>
      </c>
      <c r="B3223" t="str">
        <f t="shared" si="251"/>
        <v>2019_12_66867</v>
      </c>
      <c r="C3223" s="1" t="s">
        <v>2240</v>
      </c>
      <c r="D3223">
        <f t="shared" si="252"/>
        <v>3222</v>
      </c>
      <c r="E3223">
        <v>3675</v>
      </c>
      <c r="F3223">
        <f t="shared" si="253"/>
        <v>8</v>
      </c>
      <c r="G3223" s="2" t="str">
        <f t="shared" si="254"/>
        <v/>
      </c>
      <c r="H3223" t="s">
        <v>1521</v>
      </c>
      <c r="I3223">
        <v>66867</v>
      </c>
      <c r="J3223">
        <v>3664</v>
      </c>
      <c r="K3223">
        <v>3661</v>
      </c>
      <c r="L3223" t="s">
        <v>31</v>
      </c>
      <c r="M3223" t="s">
        <v>20</v>
      </c>
      <c r="N3223">
        <v>62</v>
      </c>
      <c r="O3223">
        <v>2007</v>
      </c>
      <c r="P3223">
        <v>14</v>
      </c>
      <c r="Q3223" t="s">
        <v>3240</v>
      </c>
      <c r="BI3223" s="1"/>
      <c r="BO3223" s="2"/>
    </row>
    <row r="3224" ht="15" customHeight="1">
      <c r="A3224" t="str">
        <f t="shared" si="250"/>
        <v>2019_12_3675_9</v>
      </c>
      <c r="B3224" t="str">
        <f t="shared" si="251"/>
        <v>2019_12_66893</v>
      </c>
      <c r="C3224" s="1" t="s">
        <v>2240</v>
      </c>
      <c r="D3224">
        <f t="shared" si="252"/>
        <v>3223</v>
      </c>
      <c r="E3224">
        <v>3675</v>
      </c>
      <c r="F3224">
        <f t="shared" si="253"/>
        <v>9</v>
      </c>
      <c r="G3224" s="2" t="str">
        <f t="shared" si="254"/>
        <v>x</v>
      </c>
      <c r="H3224" t="s">
        <v>1521</v>
      </c>
      <c r="I3224">
        <v>66893</v>
      </c>
      <c r="J3224">
        <v>3661</v>
      </c>
      <c r="K3224">
        <v>3664</v>
      </c>
      <c r="L3224" t="s">
        <v>20</v>
      </c>
      <c r="M3224" t="s">
        <v>20</v>
      </c>
      <c r="N3224">
        <v>23</v>
      </c>
      <c r="O3224">
        <v>2007</v>
      </c>
      <c r="P3224">
        <v>14</v>
      </c>
      <c r="Q3224" t="s">
        <v>3241</v>
      </c>
      <c r="BI3224" s="1"/>
      <c r="BO3224" s="2"/>
    </row>
    <row r="3225" ht="15" customHeight="1">
      <c r="A3225" t="str">
        <f t="shared" si="250"/>
        <v>2019_12_3704_1</v>
      </c>
      <c r="B3225" t="str">
        <f t="shared" si="251"/>
        <v>2019_12_62810</v>
      </c>
      <c r="C3225" s="1" t="s">
        <v>2240</v>
      </c>
      <c r="D3225">
        <f t="shared" si="252"/>
        <v>3224</v>
      </c>
      <c r="E3225">
        <v>3704</v>
      </c>
      <c r="F3225">
        <f t="shared" si="253"/>
        <v>1</v>
      </c>
      <c r="G3225" s="2" t="str">
        <f t="shared" si="254"/>
        <v/>
      </c>
      <c r="H3225" t="s">
        <v>1521</v>
      </c>
      <c r="I3225">
        <v>62810</v>
      </c>
      <c r="J3225">
        <v>3690</v>
      </c>
      <c r="K3225">
        <v>3693</v>
      </c>
      <c r="L3225" t="s">
        <v>19</v>
      </c>
      <c r="M3225" t="s">
        <v>20</v>
      </c>
      <c r="N3225">
        <v>175</v>
      </c>
      <c r="O3225">
        <v>2091</v>
      </c>
      <c r="P3225">
        <v>15</v>
      </c>
      <c r="Q3225" t="s">
        <v>3242</v>
      </c>
      <c r="BI3225" s="1"/>
      <c r="BO3225" s="2"/>
    </row>
    <row r="3226" ht="15" customHeight="1">
      <c r="A3226" t="str">
        <f t="shared" si="250"/>
        <v>2019_12_3704_2</v>
      </c>
      <c r="B3226" t="str">
        <f t="shared" si="251"/>
        <v>2019_12_64066</v>
      </c>
      <c r="C3226" s="1" t="s">
        <v>2240</v>
      </c>
      <c r="D3226">
        <f t="shared" si="252"/>
        <v>3225</v>
      </c>
      <c r="E3226">
        <v>3704</v>
      </c>
      <c r="F3226">
        <f t="shared" si="253"/>
        <v>2</v>
      </c>
      <c r="G3226" s="2" t="str">
        <f t="shared" si="254"/>
        <v/>
      </c>
      <c r="H3226" t="s">
        <v>1521</v>
      </c>
      <c r="I3226">
        <v>64066</v>
      </c>
      <c r="J3226">
        <v>3693</v>
      </c>
      <c r="K3226">
        <v>3690</v>
      </c>
      <c r="L3226" t="s">
        <v>31</v>
      </c>
      <c r="M3226" t="s">
        <v>20</v>
      </c>
      <c r="N3226">
        <v>392</v>
      </c>
      <c r="O3226">
        <v>2091</v>
      </c>
      <c r="P3226">
        <v>15</v>
      </c>
      <c r="Q3226" t="s">
        <v>3243</v>
      </c>
      <c r="BI3226" s="1"/>
      <c r="BO3226" s="2"/>
    </row>
    <row r="3227" ht="15" customHeight="1">
      <c r="A3227" t="str">
        <f t="shared" si="250"/>
        <v>2019_12_3704_3</v>
      </c>
      <c r="B3227" t="str">
        <f t="shared" si="251"/>
        <v>2019_12_64679</v>
      </c>
      <c r="C3227" s="1" t="s">
        <v>2240</v>
      </c>
      <c r="D3227">
        <f t="shared" si="252"/>
        <v>3226</v>
      </c>
      <c r="E3227">
        <v>3704</v>
      </c>
      <c r="F3227">
        <f t="shared" si="253"/>
        <v>3</v>
      </c>
      <c r="G3227" s="2" t="str">
        <f t="shared" si="254"/>
        <v/>
      </c>
      <c r="H3227" t="s">
        <v>1521</v>
      </c>
      <c r="I3227">
        <v>64679</v>
      </c>
      <c r="J3227">
        <v>3690</v>
      </c>
      <c r="K3227">
        <v>3693</v>
      </c>
      <c r="L3227" t="s">
        <v>31</v>
      </c>
      <c r="M3227" t="s">
        <v>20</v>
      </c>
      <c r="N3227">
        <v>352</v>
      </c>
      <c r="O3227">
        <v>2091</v>
      </c>
      <c r="P3227">
        <v>15</v>
      </c>
      <c r="Q3227" t="s">
        <v>3244</v>
      </c>
      <c r="BI3227" s="1"/>
      <c r="BO3227" s="2"/>
    </row>
    <row r="3228" ht="15" customHeight="1">
      <c r="A3228" t="str">
        <f t="shared" si="250"/>
        <v>2019_12_3704_4</v>
      </c>
      <c r="B3228" t="str">
        <f t="shared" si="251"/>
        <v>2019_12_64749</v>
      </c>
      <c r="C3228" s="1" t="s">
        <v>2240</v>
      </c>
      <c r="D3228">
        <f t="shared" si="252"/>
        <v>3227</v>
      </c>
      <c r="E3228">
        <v>3704</v>
      </c>
      <c r="F3228">
        <f t="shared" si="253"/>
        <v>4</v>
      </c>
      <c r="G3228" s="2" t="str">
        <f t="shared" si="254"/>
        <v/>
      </c>
      <c r="H3228" t="s">
        <v>1521</v>
      </c>
      <c r="I3228">
        <v>64749</v>
      </c>
      <c r="J3228">
        <v>3693</v>
      </c>
      <c r="K3228">
        <v>3690</v>
      </c>
      <c r="L3228" t="s">
        <v>31</v>
      </c>
      <c r="M3228" t="s">
        <v>20</v>
      </c>
      <c r="N3228">
        <v>234</v>
      </c>
      <c r="O3228">
        <v>2091</v>
      </c>
      <c r="P3228">
        <v>15</v>
      </c>
      <c r="Q3228" t="s">
        <v>3245</v>
      </c>
      <c r="BI3228" s="1"/>
      <c r="BO3228" s="2"/>
    </row>
    <row r="3229" ht="15" customHeight="1">
      <c r="A3229" t="str">
        <f t="shared" si="250"/>
        <v>2019_12_3704_5</v>
      </c>
      <c r="B3229" t="str">
        <f t="shared" si="251"/>
        <v>2019_12_64856</v>
      </c>
      <c r="C3229" s="1" t="s">
        <v>2240</v>
      </c>
      <c r="D3229">
        <f t="shared" si="252"/>
        <v>3228</v>
      </c>
      <c r="E3229">
        <v>3704</v>
      </c>
      <c r="F3229">
        <f t="shared" si="253"/>
        <v>5</v>
      </c>
      <c r="G3229" s="2" t="str">
        <f t="shared" si="254"/>
        <v/>
      </c>
      <c r="H3229" t="s">
        <v>1521</v>
      </c>
      <c r="I3229">
        <v>64856</v>
      </c>
      <c r="J3229">
        <v>3690</v>
      </c>
      <c r="K3229">
        <v>3693</v>
      </c>
      <c r="L3229" t="s">
        <v>31</v>
      </c>
      <c r="M3229" t="s">
        <v>20</v>
      </c>
      <c r="N3229">
        <v>149</v>
      </c>
      <c r="O3229">
        <v>2091</v>
      </c>
      <c r="P3229">
        <v>15</v>
      </c>
      <c r="Q3229" t="s">
        <v>3246</v>
      </c>
      <c r="BI3229" s="1"/>
      <c r="BO3229" s="2"/>
    </row>
    <row r="3230" ht="15" customHeight="1">
      <c r="A3230" t="str">
        <f t="shared" si="250"/>
        <v>2019_12_3704_6</v>
      </c>
      <c r="B3230" t="str">
        <f t="shared" si="251"/>
        <v>2019_12_64972</v>
      </c>
      <c r="C3230" s="1" t="s">
        <v>2240</v>
      </c>
      <c r="D3230">
        <f t="shared" si="252"/>
        <v>3229</v>
      </c>
      <c r="E3230">
        <v>3704</v>
      </c>
      <c r="F3230">
        <f t="shared" si="253"/>
        <v>6</v>
      </c>
      <c r="G3230" s="2" t="str">
        <f t="shared" si="254"/>
        <v/>
      </c>
      <c r="H3230" t="s">
        <v>1521</v>
      </c>
      <c r="I3230">
        <v>64972</v>
      </c>
      <c r="J3230">
        <v>3693</v>
      </c>
      <c r="K3230">
        <v>3690</v>
      </c>
      <c r="L3230" t="s">
        <v>31</v>
      </c>
      <c r="M3230" t="s">
        <v>20</v>
      </c>
      <c r="N3230">
        <v>111</v>
      </c>
      <c r="O3230">
        <v>2091</v>
      </c>
      <c r="P3230">
        <v>15</v>
      </c>
      <c r="Q3230" t="s">
        <v>3247</v>
      </c>
      <c r="BI3230" s="1"/>
      <c r="BO3230" s="2"/>
    </row>
    <row r="3231" ht="15" customHeight="1">
      <c r="A3231" t="str">
        <f t="shared" si="250"/>
        <v>2019_12_3704_7</v>
      </c>
      <c r="B3231" t="str">
        <f t="shared" si="251"/>
        <v>2019_12_65683</v>
      </c>
      <c r="C3231" s="1" t="s">
        <v>2240</v>
      </c>
      <c r="D3231">
        <f t="shared" si="252"/>
        <v>3230</v>
      </c>
      <c r="E3231">
        <v>3704</v>
      </c>
      <c r="F3231">
        <f t="shared" si="253"/>
        <v>7</v>
      </c>
      <c r="G3231" s="2" t="str">
        <f t="shared" si="254"/>
        <v/>
      </c>
      <c r="H3231" t="s">
        <v>1521</v>
      </c>
      <c r="I3231">
        <v>65683</v>
      </c>
      <c r="J3231">
        <v>3690</v>
      </c>
      <c r="K3231">
        <v>3693</v>
      </c>
      <c r="L3231" t="s">
        <v>31</v>
      </c>
      <c r="M3231" t="s">
        <v>20</v>
      </c>
      <c r="N3231">
        <v>55</v>
      </c>
      <c r="O3231">
        <v>2091</v>
      </c>
      <c r="P3231">
        <v>15</v>
      </c>
      <c r="Q3231" t="s">
        <v>3248</v>
      </c>
      <c r="BI3231" s="1"/>
      <c r="BO3231" s="2"/>
    </row>
    <row r="3232" ht="15" customHeight="1">
      <c r="A3232" t="str">
        <f t="shared" si="250"/>
        <v>2019_12_3704_8</v>
      </c>
      <c r="B3232" t="str">
        <f t="shared" si="251"/>
        <v>2019_12_65980</v>
      </c>
      <c r="C3232" s="1" t="s">
        <v>2240</v>
      </c>
      <c r="D3232">
        <f t="shared" si="252"/>
        <v>3231</v>
      </c>
      <c r="E3232">
        <v>3704</v>
      </c>
      <c r="F3232">
        <f t="shared" si="253"/>
        <v>8</v>
      </c>
      <c r="G3232" s="2" t="str">
        <f t="shared" si="254"/>
        <v/>
      </c>
      <c r="H3232" t="s">
        <v>1521</v>
      </c>
      <c r="I3232">
        <v>65980</v>
      </c>
      <c r="J3232">
        <v>3693</v>
      </c>
      <c r="K3232">
        <v>3690</v>
      </c>
      <c r="L3232" t="s">
        <v>31</v>
      </c>
      <c r="M3232" t="s">
        <v>20</v>
      </c>
      <c r="N3232">
        <v>150</v>
      </c>
      <c r="O3232">
        <v>2091</v>
      </c>
      <c r="P3232">
        <v>15</v>
      </c>
      <c r="Q3232" t="s">
        <v>3249</v>
      </c>
      <c r="BI3232" s="1"/>
      <c r="BO3232" s="2"/>
    </row>
    <row r="3233" ht="15" customHeight="1">
      <c r="A3233" t="str">
        <f t="shared" si="250"/>
        <v>2019_12_3704_9</v>
      </c>
      <c r="B3233" t="str">
        <f t="shared" si="251"/>
        <v>2019_12_66087</v>
      </c>
      <c r="C3233" s="1" t="s">
        <v>2240</v>
      </c>
      <c r="D3233">
        <f t="shared" si="252"/>
        <v>3232</v>
      </c>
      <c r="E3233">
        <v>3704</v>
      </c>
      <c r="F3233">
        <f t="shared" si="253"/>
        <v>9</v>
      </c>
      <c r="G3233" s="2" t="str">
        <f t="shared" si="254"/>
        <v/>
      </c>
      <c r="H3233" t="s">
        <v>1521</v>
      </c>
      <c r="I3233">
        <v>66087</v>
      </c>
      <c r="J3233">
        <v>3690</v>
      </c>
      <c r="K3233">
        <v>3693</v>
      </c>
      <c r="L3233" t="s">
        <v>31</v>
      </c>
      <c r="M3233" t="s">
        <v>20</v>
      </c>
      <c r="N3233">
        <v>113</v>
      </c>
      <c r="O3233">
        <v>2091</v>
      </c>
      <c r="P3233">
        <v>15</v>
      </c>
      <c r="Q3233" t="s">
        <v>3250</v>
      </c>
      <c r="BI3233" s="1"/>
      <c r="BO3233" s="2"/>
    </row>
    <row r="3234" ht="15" customHeight="1">
      <c r="A3234" t="str">
        <f t="shared" si="250"/>
        <v>2019_12_3704_10</v>
      </c>
      <c r="B3234" t="str">
        <f t="shared" si="251"/>
        <v>2019_12_66311</v>
      </c>
      <c r="C3234" s="1" t="s">
        <v>2240</v>
      </c>
      <c r="D3234">
        <f t="shared" si="252"/>
        <v>3233</v>
      </c>
      <c r="E3234">
        <v>3704</v>
      </c>
      <c r="F3234">
        <f t="shared" si="253"/>
        <v>10</v>
      </c>
      <c r="G3234" s="2" t="str">
        <f t="shared" si="254"/>
        <v/>
      </c>
      <c r="H3234" t="s">
        <v>1521</v>
      </c>
      <c r="I3234">
        <v>66311</v>
      </c>
      <c r="J3234">
        <v>3693</v>
      </c>
      <c r="K3234">
        <v>3690</v>
      </c>
      <c r="L3234" t="s">
        <v>31</v>
      </c>
      <c r="M3234" t="s">
        <v>20</v>
      </c>
      <c r="N3234">
        <v>119</v>
      </c>
      <c r="O3234">
        <v>2091</v>
      </c>
      <c r="P3234">
        <v>15</v>
      </c>
      <c r="Q3234" t="s">
        <v>3251</v>
      </c>
      <c r="BI3234" s="1"/>
      <c r="BO3234" s="2"/>
    </row>
    <row r="3235" ht="15" customHeight="1">
      <c r="A3235" t="str">
        <f t="shared" si="250"/>
        <v>2019_12_3704_11</v>
      </c>
      <c r="B3235" t="str">
        <f t="shared" si="251"/>
        <v>2019_12_66687</v>
      </c>
      <c r="C3235" s="1" t="s">
        <v>2240</v>
      </c>
      <c r="D3235">
        <f t="shared" si="252"/>
        <v>3234</v>
      </c>
      <c r="E3235">
        <v>3704</v>
      </c>
      <c r="F3235">
        <f t="shared" si="253"/>
        <v>11</v>
      </c>
      <c r="G3235" s="2" t="str">
        <f t="shared" si="254"/>
        <v/>
      </c>
      <c r="H3235" t="s">
        <v>1521</v>
      </c>
      <c r="I3235">
        <v>66687</v>
      </c>
      <c r="J3235">
        <v>3690</v>
      </c>
      <c r="K3235">
        <v>3693</v>
      </c>
      <c r="L3235" t="s">
        <v>31</v>
      </c>
      <c r="M3235" t="s">
        <v>20</v>
      </c>
      <c r="N3235">
        <v>137</v>
      </c>
      <c r="O3235">
        <v>2091</v>
      </c>
      <c r="P3235">
        <v>15</v>
      </c>
      <c r="Q3235" t="s">
        <v>3252</v>
      </c>
      <c r="BI3235" s="1"/>
      <c r="BO3235" s="2"/>
    </row>
    <row r="3236" ht="15" customHeight="1">
      <c r="A3236" t="str">
        <f t="shared" si="250"/>
        <v>2019_12_3704_12</v>
      </c>
      <c r="B3236" t="str">
        <f t="shared" si="251"/>
        <v>2019_12_66733</v>
      </c>
      <c r="C3236" s="1" t="s">
        <v>2240</v>
      </c>
      <c r="D3236">
        <f t="shared" si="252"/>
        <v>3235</v>
      </c>
      <c r="E3236">
        <v>3704</v>
      </c>
      <c r="F3236">
        <f t="shared" si="253"/>
        <v>12</v>
      </c>
      <c r="G3236" s="2" t="str">
        <f t="shared" si="254"/>
        <v/>
      </c>
      <c r="H3236" t="s">
        <v>1521</v>
      </c>
      <c r="I3236">
        <v>66733</v>
      </c>
      <c r="J3236">
        <v>3693</v>
      </c>
      <c r="K3236">
        <v>3690</v>
      </c>
      <c r="L3236" t="s">
        <v>31</v>
      </c>
      <c r="M3236" t="s">
        <v>20</v>
      </c>
      <c r="N3236">
        <v>41</v>
      </c>
      <c r="O3236">
        <v>2091</v>
      </c>
      <c r="P3236">
        <v>15</v>
      </c>
      <c r="Q3236" t="s">
        <v>3253</v>
      </c>
      <c r="BI3236" s="1"/>
      <c r="BO3236" s="2"/>
    </row>
    <row r="3237" ht="15" customHeight="1">
      <c r="A3237" t="str">
        <f t="shared" si="250"/>
        <v>2019_12_3704_13</v>
      </c>
      <c r="B3237" t="str">
        <f t="shared" si="251"/>
        <v>2019_12_66738</v>
      </c>
      <c r="C3237" s="1" t="s">
        <v>2240</v>
      </c>
      <c r="D3237">
        <f t="shared" si="252"/>
        <v>3236</v>
      </c>
      <c r="E3237">
        <v>3704</v>
      </c>
      <c r="F3237">
        <f t="shared" si="253"/>
        <v>13</v>
      </c>
      <c r="G3237" s="2" t="str">
        <f t="shared" si="254"/>
        <v/>
      </c>
      <c r="H3237" t="s">
        <v>1521</v>
      </c>
      <c r="I3237">
        <v>66738</v>
      </c>
      <c r="J3237">
        <v>3690</v>
      </c>
      <c r="K3237">
        <v>3693</v>
      </c>
      <c r="L3237" t="s">
        <v>31</v>
      </c>
      <c r="M3237" t="s">
        <v>20</v>
      </c>
      <c r="N3237">
        <v>29</v>
      </c>
      <c r="O3237">
        <v>2091</v>
      </c>
      <c r="P3237">
        <v>15</v>
      </c>
      <c r="Q3237" t="s">
        <v>3254</v>
      </c>
      <c r="BI3237" s="1"/>
      <c r="BO3237" s="2"/>
    </row>
    <row r="3238" ht="15" customHeight="1">
      <c r="A3238" t="str">
        <f t="shared" si="250"/>
        <v>2019_12_3704_14</v>
      </c>
      <c r="B3238" t="str">
        <f t="shared" si="251"/>
        <v>2019_12_66746</v>
      </c>
      <c r="C3238" s="1" t="s">
        <v>2240</v>
      </c>
      <c r="D3238">
        <f t="shared" si="252"/>
        <v>3237</v>
      </c>
      <c r="E3238">
        <v>3704</v>
      </c>
      <c r="F3238">
        <f t="shared" si="253"/>
        <v>14</v>
      </c>
      <c r="G3238" s="2" t="str">
        <f t="shared" si="254"/>
        <v>x</v>
      </c>
      <c r="H3238" t="s">
        <v>1521</v>
      </c>
      <c r="I3238">
        <v>66746</v>
      </c>
      <c r="J3238">
        <v>3693</v>
      </c>
      <c r="K3238">
        <v>3690</v>
      </c>
      <c r="L3238" t="s">
        <v>20</v>
      </c>
      <c r="M3238" t="s">
        <v>20</v>
      </c>
      <c r="N3238">
        <v>13</v>
      </c>
      <c r="O3238">
        <v>2091</v>
      </c>
      <c r="P3238">
        <v>15</v>
      </c>
      <c r="Q3238" t="s">
        <v>3255</v>
      </c>
      <c r="BI3238" s="1"/>
      <c r="BO3238" s="2"/>
    </row>
    <row r="3239" ht="15" customHeight="1">
      <c r="A3239" t="str">
        <f t="shared" si="250"/>
        <v>2019_12_3733_1</v>
      </c>
      <c r="B3239" t="str">
        <f t="shared" si="251"/>
        <v>2019_12_62826</v>
      </c>
      <c r="C3239" s="1" t="s">
        <v>2240</v>
      </c>
      <c r="D3239">
        <f t="shared" si="252"/>
        <v>3238</v>
      </c>
      <c r="E3239">
        <v>3733</v>
      </c>
      <c r="F3239">
        <f t="shared" si="253"/>
        <v>1</v>
      </c>
      <c r="G3239" s="2" t="str">
        <f t="shared" si="254"/>
        <v/>
      </c>
      <c r="H3239" t="s">
        <v>1521</v>
      </c>
      <c r="I3239">
        <v>62826</v>
      </c>
      <c r="J3239">
        <v>3719</v>
      </c>
      <c r="K3239">
        <v>3722</v>
      </c>
      <c r="L3239" t="s">
        <v>158</v>
      </c>
      <c r="M3239" t="s">
        <v>20</v>
      </c>
      <c r="N3239">
        <v>60</v>
      </c>
      <c r="O3239">
        <v>3040</v>
      </c>
      <c r="P3239">
        <v>13</v>
      </c>
      <c r="Q3239" t="s">
        <v>3256</v>
      </c>
      <c r="BI3239" s="1"/>
      <c r="BO3239" s="2"/>
    </row>
    <row r="3240" ht="15" customHeight="1">
      <c r="A3240" t="str">
        <f t="shared" si="250"/>
        <v>2019_12_3733_2</v>
      </c>
      <c r="B3240" t="str">
        <f t="shared" si="251"/>
        <v>2019_12_64305</v>
      </c>
      <c r="C3240" s="1" t="s">
        <v>2240</v>
      </c>
      <c r="D3240">
        <f t="shared" si="252"/>
        <v>3239</v>
      </c>
      <c r="E3240">
        <v>3733</v>
      </c>
      <c r="F3240">
        <f t="shared" si="253"/>
        <v>2</v>
      </c>
      <c r="G3240" s="2" t="str">
        <f t="shared" si="254"/>
        <v/>
      </c>
      <c r="H3240" t="s">
        <v>1521</v>
      </c>
      <c r="I3240">
        <v>64305</v>
      </c>
      <c r="J3240">
        <v>3722</v>
      </c>
      <c r="K3240">
        <v>3719</v>
      </c>
      <c r="L3240" t="s">
        <v>31</v>
      </c>
      <c r="M3240" t="s">
        <v>20</v>
      </c>
      <c r="N3240">
        <v>406</v>
      </c>
      <c r="O3240">
        <v>3040</v>
      </c>
      <c r="P3240">
        <v>13</v>
      </c>
      <c r="Q3240" t="s">
        <v>3257</v>
      </c>
      <c r="BI3240" s="1"/>
      <c r="BO3240" s="2"/>
    </row>
    <row r="3241" ht="15" customHeight="1">
      <c r="A3241" t="str">
        <f t="shared" si="250"/>
        <v>2019_12_3733_3</v>
      </c>
      <c r="B3241" t="str">
        <f t="shared" si="251"/>
        <v>2019_12_64848</v>
      </c>
      <c r="C3241" s="1" t="s">
        <v>2240</v>
      </c>
      <c r="D3241">
        <f t="shared" si="252"/>
        <v>3240</v>
      </c>
      <c r="E3241">
        <v>3733</v>
      </c>
      <c r="F3241">
        <f t="shared" si="253"/>
        <v>3</v>
      </c>
      <c r="G3241" s="2" t="str">
        <f t="shared" si="254"/>
        <v/>
      </c>
      <c r="H3241" t="s">
        <v>1521</v>
      </c>
      <c r="I3241">
        <v>64848</v>
      </c>
      <c r="J3241">
        <v>3719</v>
      </c>
      <c r="K3241">
        <v>3722</v>
      </c>
      <c r="L3241" t="s">
        <v>31</v>
      </c>
      <c r="M3241" t="s">
        <v>20</v>
      </c>
      <c r="N3241">
        <v>329</v>
      </c>
      <c r="O3241">
        <v>3040</v>
      </c>
      <c r="P3241">
        <v>13</v>
      </c>
      <c r="Q3241" t="s">
        <v>3258</v>
      </c>
      <c r="BI3241" s="1"/>
      <c r="BO3241" s="2"/>
    </row>
    <row r="3242" ht="15" customHeight="1">
      <c r="A3242" t="str">
        <f t="shared" si="250"/>
        <v>2019_12_3733_4</v>
      </c>
      <c r="B3242" t="str">
        <f t="shared" si="251"/>
        <v>2019_12_65770</v>
      </c>
      <c r="C3242" s="1" t="s">
        <v>2240</v>
      </c>
      <c r="D3242">
        <f t="shared" si="252"/>
        <v>3241</v>
      </c>
      <c r="E3242">
        <v>3733</v>
      </c>
      <c r="F3242">
        <f t="shared" si="253"/>
        <v>4</v>
      </c>
      <c r="G3242" s="2" t="str">
        <f t="shared" si="254"/>
        <v/>
      </c>
      <c r="H3242" t="s">
        <v>1521</v>
      </c>
      <c r="I3242">
        <v>65770</v>
      </c>
      <c r="J3242">
        <v>3722</v>
      </c>
      <c r="K3242">
        <v>3719</v>
      </c>
      <c r="L3242" t="s">
        <v>31</v>
      </c>
      <c r="M3242" t="s">
        <v>20</v>
      </c>
      <c r="N3242">
        <v>419</v>
      </c>
      <c r="O3242">
        <v>3040</v>
      </c>
      <c r="P3242">
        <v>13</v>
      </c>
      <c r="Q3242" t="s">
        <v>3259</v>
      </c>
      <c r="BI3242" s="1"/>
      <c r="BO3242" s="2"/>
    </row>
    <row r="3243" ht="15" customHeight="1">
      <c r="A3243" t="str">
        <f t="shared" si="250"/>
        <v>2019_12_3733_5</v>
      </c>
      <c r="B3243" t="str">
        <f t="shared" si="251"/>
        <v>2019_12_66054</v>
      </c>
      <c r="C3243" s="1" t="s">
        <v>2240</v>
      </c>
      <c r="D3243">
        <f t="shared" si="252"/>
        <v>3242</v>
      </c>
      <c r="E3243">
        <v>3733</v>
      </c>
      <c r="F3243">
        <f t="shared" si="253"/>
        <v>5</v>
      </c>
      <c r="G3243" s="2" t="str">
        <f t="shared" si="254"/>
        <v/>
      </c>
      <c r="H3243" t="s">
        <v>1521</v>
      </c>
      <c r="I3243">
        <v>66054</v>
      </c>
      <c r="J3243">
        <v>3719</v>
      </c>
      <c r="K3243">
        <v>3722</v>
      </c>
      <c r="L3243" t="s">
        <v>31</v>
      </c>
      <c r="M3243" t="s">
        <v>20</v>
      </c>
      <c r="N3243">
        <v>311</v>
      </c>
      <c r="O3243">
        <v>3040</v>
      </c>
      <c r="P3243">
        <v>13</v>
      </c>
      <c r="Q3243" t="s">
        <v>3260</v>
      </c>
      <c r="BI3243" s="1"/>
      <c r="BO3243" s="2"/>
    </row>
    <row r="3244" ht="15" customHeight="1">
      <c r="A3244" t="str">
        <f t="shared" si="250"/>
        <v>2019_12_3733_6</v>
      </c>
      <c r="B3244" t="str">
        <f t="shared" si="251"/>
        <v>2019_12_66176</v>
      </c>
      <c r="C3244" s="1" t="s">
        <v>2240</v>
      </c>
      <c r="D3244">
        <f t="shared" si="252"/>
        <v>3243</v>
      </c>
      <c r="E3244">
        <v>3733</v>
      </c>
      <c r="F3244">
        <f t="shared" si="253"/>
        <v>6</v>
      </c>
      <c r="G3244" s="2" t="str">
        <f t="shared" si="254"/>
        <v/>
      </c>
      <c r="H3244" t="s">
        <v>1521</v>
      </c>
      <c r="I3244">
        <v>66176</v>
      </c>
      <c r="J3244">
        <v>3722</v>
      </c>
      <c r="K3244">
        <v>3719</v>
      </c>
      <c r="L3244" t="s">
        <v>31</v>
      </c>
      <c r="M3244" t="s">
        <v>20</v>
      </c>
      <c r="N3244">
        <v>424</v>
      </c>
      <c r="O3244">
        <v>3040</v>
      </c>
      <c r="P3244">
        <v>13</v>
      </c>
      <c r="Q3244" t="s">
        <v>3261</v>
      </c>
      <c r="BI3244" s="1"/>
      <c r="BO3244" s="2"/>
    </row>
    <row r="3245" ht="15" customHeight="1">
      <c r="A3245" t="str">
        <f t="shared" si="250"/>
        <v>2019_12_3733_7</v>
      </c>
      <c r="B3245" t="str">
        <f t="shared" si="251"/>
        <v>2019_12_66419</v>
      </c>
      <c r="C3245" s="1" t="s">
        <v>2240</v>
      </c>
      <c r="D3245">
        <f t="shared" si="252"/>
        <v>3244</v>
      </c>
      <c r="E3245">
        <v>3733</v>
      </c>
      <c r="F3245">
        <f t="shared" si="253"/>
        <v>7</v>
      </c>
      <c r="G3245" s="2" t="str">
        <f t="shared" si="254"/>
        <v/>
      </c>
      <c r="H3245" t="s">
        <v>1521</v>
      </c>
      <c r="I3245">
        <v>66419</v>
      </c>
      <c r="J3245">
        <v>3719</v>
      </c>
      <c r="K3245">
        <v>3722</v>
      </c>
      <c r="L3245" t="s">
        <v>31</v>
      </c>
      <c r="M3245" t="s">
        <v>20</v>
      </c>
      <c r="N3245">
        <v>199</v>
      </c>
      <c r="O3245">
        <v>3040</v>
      </c>
      <c r="P3245">
        <v>13</v>
      </c>
      <c r="Q3245" t="s">
        <v>3262</v>
      </c>
      <c r="BI3245" s="1"/>
      <c r="BO3245" s="2"/>
    </row>
    <row r="3246" ht="15" customHeight="1">
      <c r="A3246" t="str">
        <f t="shared" si="250"/>
        <v>2019_12_3733_8</v>
      </c>
      <c r="B3246" t="str">
        <f t="shared" si="251"/>
        <v>2019_12_66472</v>
      </c>
      <c r="C3246" s="1" t="s">
        <v>2240</v>
      </c>
      <c r="D3246">
        <f t="shared" si="252"/>
        <v>3245</v>
      </c>
      <c r="E3246">
        <v>3733</v>
      </c>
      <c r="F3246">
        <f t="shared" si="253"/>
        <v>8</v>
      </c>
      <c r="G3246" s="2" t="str">
        <f t="shared" si="254"/>
        <v/>
      </c>
      <c r="H3246" t="s">
        <v>1521</v>
      </c>
      <c r="I3246">
        <v>66472</v>
      </c>
      <c r="J3246">
        <v>3722</v>
      </c>
      <c r="K3246">
        <v>3719</v>
      </c>
      <c r="L3246" t="s">
        <v>31</v>
      </c>
      <c r="M3246" t="s">
        <v>20</v>
      </c>
      <c r="N3246">
        <v>237</v>
      </c>
      <c r="O3246">
        <v>3040</v>
      </c>
      <c r="P3246">
        <v>13</v>
      </c>
      <c r="Q3246" t="s">
        <v>3263</v>
      </c>
      <c r="BI3246" s="1"/>
      <c r="BO3246" s="2"/>
    </row>
    <row r="3247" ht="15" customHeight="1">
      <c r="A3247" t="str">
        <f t="shared" si="250"/>
        <v>2019_12_3733_9</v>
      </c>
      <c r="B3247" t="str">
        <f t="shared" si="251"/>
        <v>2019_12_66640</v>
      </c>
      <c r="C3247" s="1" t="s">
        <v>2240</v>
      </c>
      <c r="D3247">
        <f t="shared" si="252"/>
        <v>3246</v>
      </c>
      <c r="E3247">
        <v>3733</v>
      </c>
      <c r="F3247">
        <f t="shared" si="253"/>
        <v>9</v>
      </c>
      <c r="G3247" s="2" t="str">
        <f t="shared" si="254"/>
        <v/>
      </c>
      <c r="H3247" t="s">
        <v>1521</v>
      </c>
      <c r="I3247">
        <v>66640</v>
      </c>
      <c r="J3247">
        <v>3719</v>
      </c>
      <c r="K3247">
        <v>3722</v>
      </c>
      <c r="L3247" t="s">
        <v>31</v>
      </c>
      <c r="M3247" t="s">
        <v>20</v>
      </c>
      <c r="N3247">
        <v>83</v>
      </c>
      <c r="O3247">
        <v>3040</v>
      </c>
      <c r="P3247">
        <v>13</v>
      </c>
      <c r="Q3247" t="s">
        <v>3264</v>
      </c>
      <c r="BI3247" s="1"/>
      <c r="BO3247" s="2"/>
    </row>
    <row r="3248" ht="15" customHeight="1">
      <c r="A3248" t="str">
        <f t="shared" si="250"/>
        <v>2019_12_3733_10</v>
      </c>
      <c r="B3248" t="str">
        <f t="shared" si="251"/>
        <v>2019_12_66688</v>
      </c>
      <c r="C3248" s="1" t="s">
        <v>2240</v>
      </c>
      <c r="D3248">
        <f t="shared" si="252"/>
        <v>3247</v>
      </c>
      <c r="E3248">
        <v>3733</v>
      </c>
      <c r="F3248">
        <f t="shared" si="253"/>
        <v>10</v>
      </c>
      <c r="G3248" s="2" t="str">
        <f t="shared" si="254"/>
        <v/>
      </c>
      <c r="H3248" t="s">
        <v>1521</v>
      </c>
      <c r="I3248">
        <v>66688</v>
      </c>
      <c r="J3248">
        <v>3722</v>
      </c>
      <c r="K3248">
        <v>3719</v>
      </c>
      <c r="L3248" t="s">
        <v>31</v>
      </c>
      <c r="M3248" t="s">
        <v>20</v>
      </c>
      <c r="N3248">
        <v>248</v>
      </c>
      <c r="O3248">
        <v>3040</v>
      </c>
      <c r="P3248">
        <v>13</v>
      </c>
      <c r="Q3248" t="s">
        <v>3265</v>
      </c>
      <c r="BI3248" s="1"/>
      <c r="BO3248" s="2"/>
    </row>
    <row r="3249" ht="15" customHeight="1">
      <c r="A3249" t="str">
        <f t="shared" si="250"/>
        <v>2019_12_3733_11</v>
      </c>
      <c r="B3249" t="str">
        <f t="shared" si="251"/>
        <v>2019_12_66870</v>
      </c>
      <c r="C3249" s="1" t="s">
        <v>2240</v>
      </c>
      <c r="D3249">
        <f t="shared" si="252"/>
        <v>3248</v>
      </c>
      <c r="E3249">
        <v>3733</v>
      </c>
      <c r="F3249">
        <f t="shared" si="253"/>
        <v>11</v>
      </c>
      <c r="G3249" s="2" t="str">
        <f t="shared" si="254"/>
        <v/>
      </c>
      <c r="H3249" t="s">
        <v>1521</v>
      </c>
      <c r="I3249">
        <v>66870</v>
      </c>
      <c r="J3249">
        <v>3719</v>
      </c>
      <c r="K3249">
        <v>3722</v>
      </c>
      <c r="L3249" t="s">
        <v>31</v>
      </c>
      <c r="M3249" t="s">
        <v>20</v>
      </c>
      <c r="N3249">
        <v>111</v>
      </c>
      <c r="O3249">
        <v>3040</v>
      </c>
      <c r="P3249">
        <v>13</v>
      </c>
      <c r="Q3249" t="s">
        <v>3266</v>
      </c>
      <c r="BI3249" s="1"/>
      <c r="BO3249" s="2"/>
    </row>
    <row r="3250" ht="15" customHeight="1">
      <c r="A3250" t="str">
        <f t="shared" si="250"/>
        <v>2019_12_3733_12</v>
      </c>
      <c r="B3250" t="str">
        <f t="shared" si="251"/>
        <v>2019_12_66983</v>
      </c>
      <c r="C3250" s="1" t="s">
        <v>2240</v>
      </c>
      <c r="D3250">
        <f t="shared" si="252"/>
        <v>3249</v>
      </c>
      <c r="E3250">
        <v>3733</v>
      </c>
      <c r="F3250">
        <f t="shared" si="253"/>
        <v>12</v>
      </c>
      <c r="G3250" s="2" t="str">
        <f t="shared" si="254"/>
        <v>x</v>
      </c>
      <c r="H3250" t="s">
        <v>1521</v>
      </c>
      <c r="I3250">
        <v>66983</v>
      </c>
      <c r="J3250">
        <v>3722</v>
      </c>
      <c r="K3250">
        <v>3719</v>
      </c>
      <c r="L3250" t="s">
        <v>20</v>
      </c>
      <c r="M3250" t="s">
        <v>20</v>
      </c>
      <c r="N3250">
        <v>192</v>
      </c>
      <c r="O3250">
        <v>3040</v>
      </c>
      <c r="P3250">
        <v>13</v>
      </c>
      <c r="Q3250" t="s">
        <v>3267</v>
      </c>
      <c r="BI3250" s="1"/>
      <c r="BO3250" s="2"/>
    </row>
    <row r="3251" ht="15" customHeight="1">
      <c r="A3251" t="str">
        <f t="shared" si="250"/>
        <v>2019_12_3762_1</v>
      </c>
      <c r="B3251" t="str">
        <f t="shared" si="251"/>
        <v>2019_12_62079</v>
      </c>
      <c r="C3251" s="1" t="s">
        <v>2240</v>
      </c>
      <c r="D3251">
        <f t="shared" si="252"/>
        <v>3250</v>
      </c>
      <c r="E3251">
        <v>3762</v>
      </c>
      <c r="F3251">
        <f t="shared" si="253"/>
        <v>1</v>
      </c>
      <c r="G3251" s="2" t="str">
        <f t="shared" si="254"/>
        <v/>
      </c>
      <c r="H3251" t="s">
        <v>1521</v>
      </c>
      <c r="I3251">
        <v>62079</v>
      </c>
      <c r="J3251">
        <v>3748</v>
      </c>
      <c r="K3251">
        <v>3751</v>
      </c>
      <c r="L3251" t="s">
        <v>19</v>
      </c>
      <c r="M3251" t="s">
        <v>40</v>
      </c>
      <c r="N3251">
        <v>28</v>
      </c>
      <c r="O3251">
        <v>985</v>
      </c>
      <c r="P3251">
        <v>10</v>
      </c>
      <c r="Q3251" t="s">
        <v>3268</v>
      </c>
      <c r="BI3251" s="1"/>
      <c r="BO3251" s="2"/>
    </row>
    <row r="3252" ht="15" customHeight="1">
      <c r="A3252" t="str">
        <f t="shared" si="250"/>
        <v>2019_12_3762_2</v>
      </c>
      <c r="B3252" t="str">
        <f t="shared" si="251"/>
        <v>2019_12_65545</v>
      </c>
      <c r="C3252" s="1" t="s">
        <v>2240</v>
      </c>
      <c r="D3252">
        <f t="shared" si="252"/>
        <v>3251</v>
      </c>
      <c r="E3252">
        <v>3762</v>
      </c>
      <c r="F3252">
        <f t="shared" si="253"/>
        <v>2</v>
      </c>
      <c r="G3252" s="2" t="str">
        <f t="shared" si="254"/>
        <v/>
      </c>
      <c r="H3252" t="s">
        <v>1521</v>
      </c>
      <c r="I3252">
        <v>65545</v>
      </c>
      <c r="J3252">
        <v>3751</v>
      </c>
      <c r="K3252">
        <v>3748</v>
      </c>
      <c r="L3252" t="s">
        <v>31</v>
      </c>
      <c r="M3252" t="s">
        <v>40</v>
      </c>
      <c r="N3252">
        <v>171</v>
      </c>
      <c r="O3252">
        <v>985</v>
      </c>
      <c r="P3252">
        <v>10</v>
      </c>
      <c r="Q3252" t="s">
        <v>3269</v>
      </c>
      <c r="BI3252" s="1"/>
      <c r="BO3252" s="2"/>
    </row>
    <row r="3253" ht="15" customHeight="1">
      <c r="A3253" t="str">
        <f t="shared" si="250"/>
        <v>2019_12_3762_3</v>
      </c>
      <c r="B3253" t="str">
        <f t="shared" si="251"/>
        <v>2019_12_66037</v>
      </c>
      <c r="C3253" s="1" t="s">
        <v>2240</v>
      </c>
      <c r="D3253">
        <f t="shared" si="252"/>
        <v>3252</v>
      </c>
      <c r="E3253">
        <v>3762</v>
      </c>
      <c r="F3253">
        <f t="shared" si="253"/>
        <v>3</v>
      </c>
      <c r="G3253" s="2" t="str">
        <f t="shared" si="254"/>
        <v/>
      </c>
      <c r="H3253" t="s">
        <v>1521</v>
      </c>
      <c r="I3253">
        <v>66037</v>
      </c>
      <c r="J3253">
        <v>3748</v>
      </c>
      <c r="K3253">
        <v>3751</v>
      </c>
      <c r="L3253" t="s">
        <v>31</v>
      </c>
      <c r="M3253" t="s">
        <v>40</v>
      </c>
      <c r="N3253">
        <v>56</v>
      </c>
      <c r="O3253">
        <v>985</v>
      </c>
      <c r="P3253">
        <v>10</v>
      </c>
      <c r="Q3253" t="s">
        <v>3270</v>
      </c>
      <c r="BI3253" s="1"/>
      <c r="BO3253" s="2"/>
    </row>
    <row r="3254" ht="15" customHeight="1">
      <c r="A3254" t="str">
        <f t="shared" si="250"/>
        <v>2019_12_3762_4</v>
      </c>
      <c r="B3254" t="str">
        <f t="shared" si="251"/>
        <v>2019_12_66469</v>
      </c>
      <c r="C3254" s="1" t="s">
        <v>2240</v>
      </c>
      <c r="D3254">
        <f t="shared" si="252"/>
        <v>3253</v>
      </c>
      <c r="E3254">
        <v>3762</v>
      </c>
      <c r="F3254">
        <f t="shared" si="253"/>
        <v>4</v>
      </c>
      <c r="G3254" s="2" t="str">
        <f t="shared" si="254"/>
        <v/>
      </c>
      <c r="H3254" t="s">
        <v>1521</v>
      </c>
      <c r="I3254">
        <v>66469</v>
      </c>
      <c r="J3254">
        <v>3751</v>
      </c>
      <c r="K3254">
        <v>3748</v>
      </c>
      <c r="L3254" t="s">
        <v>31</v>
      </c>
      <c r="M3254" t="s">
        <v>40</v>
      </c>
      <c r="N3254">
        <v>196</v>
      </c>
      <c r="O3254">
        <v>985</v>
      </c>
      <c r="P3254">
        <v>10</v>
      </c>
      <c r="Q3254" t="s">
        <v>3271</v>
      </c>
      <c r="BI3254" s="1"/>
      <c r="BO3254" s="2"/>
    </row>
    <row r="3255" ht="15" customHeight="1">
      <c r="A3255" t="str">
        <f t="shared" si="250"/>
        <v>2019_12_3762_5</v>
      </c>
      <c r="B3255" t="str">
        <f t="shared" si="251"/>
        <v>2019_12_66633</v>
      </c>
      <c r="C3255" s="1" t="s">
        <v>2240</v>
      </c>
      <c r="D3255">
        <f t="shared" si="252"/>
        <v>3254</v>
      </c>
      <c r="E3255">
        <v>3762</v>
      </c>
      <c r="F3255">
        <f t="shared" si="253"/>
        <v>5</v>
      </c>
      <c r="G3255" s="2" t="str">
        <f t="shared" si="254"/>
        <v/>
      </c>
      <c r="H3255" t="s">
        <v>1521</v>
      </c>
      <c r="I3255">
        <v>66633</v>
      </c>
      <c r="J3255">
        <v>3748</v>
      </c>
      <c r="K3255">
        <v>3751</v>
      </c>
      <c r="L3255" t="s">
        <v>31</v>
      </c>
      <c r="M3255" t="s">
        <v>40</v>
      </c>
      <c r="N3255">
        <v>102</v>
      </c>
      <c r="O3255">
        <v>985</v>
      </c>
      <c r="P3255">
        <v>10</v>
      </c>
      <c r="Q3255" t="s">
        <v>3272</v>
      </c>
      <c r="BI3255" s="1"/>
      <c r="BO3255" s="2"/>
    </row>
    <row r="3256" ht="15" customHeight="1">
      <c r="A3256" t="str">
        <f t="shared" si="250"/>
        <v>2019_12_3762_6</v>
      </c>
      <c r="B3256" t="str">
        <f t="shared" si="251"/>
        <v>2019_12_66686</v>
      </c>
      <c r="C3256" s="1" t="s">
        <v>2240</v>
      </c>
      <c r="D3256">
        <f t="shared" si="252"/>
        <v>3255</v>
      </c>
      <c r="E3256">
        <v>3762</v>
      </c>
      <c r="F3256">
        <f t="shared" si="253"/>
        <v>6</v>
      </c>
      <c r="G3256" s="2" t="str">
        <f t="shared" si="254"/>
        <v/>
      </c>
      <c r="H3256" t="s">
        <v>1521</v>
      </c>
      <c r="I3256">
        <v>66686</v>
      </c>
      <c r="J3256">
        <v>3751</v>
      </c>
      <c r="K3256">
        <v>3748</v>
      </c>
      <c r="L3256" t="s">
        <v>31</v>
      </c>
      <c r="M3256" t="s">
        <v>40</v>
      </c>
      <c r="N3256">
        <v>168</v>
      </c>
      <c r="O3256">
        <v>985</v>
      </c>
      <c r="P3256">
        <v>10</v>
      </c>
      <c r="Q3256" t="s">
        <v>3273</v>
      </c>
      <c r="BI3256" s="1"/>
      <c r="BO3256" s="2"/>
    </row>
    <row r="3257" ht="15" customHeight="1">
      <c r="A3257" t="str">
        <f t="shared" si="250"/>
        <v>2019_12_3762_7</v>
      </c>
      <c r="B3257" t="str">
        <f t="shared" si="251"/>
        <v>2019_12_66699</v>
      </c>
      <c r="C3257" s="1" t="s">
        <v>2240</v>
      </c>
      <c r="D3257">
        <f t="shared" si="252"/>
        <v>3256</v>
      </c>
      <c r="E3257">
        <v>3762</v>
      </c>
      <c r="F3257">
        <f t="shared" si="253"/>
        <v>7</v>
      </c>
      <c r="G3257" s="2" t="str">
        <f t="shared" si="254"/>
        <v>x</v>
      </c>
      <c r="H3257" t="s">
        <v>1521</v>
      </c>
      <c r="I3257">
        <v>66699</v>
      </c>
      <c r="J3257">
        <v>3748</v>
      </c>
      <c r="K3257">
        <v>3751</v>
      </c>
      <c r="L3257" t="s">
        <v>40</v>
      </c>
      <c r="M3257" t="s">
        <v>40</v>
      </c>
      <c r="N3257">
        <v>55</v>
      </c>
      <c r="O3257">
        <v>985</v>
      </c>
      <c r="P3257">
        <v>10</v>
      </c>
      <c r="Q3257" t="s">
        <v>3274</v>
      </c>
      <c r="BI3257" s="1"/>
      <c r="BO3257" s="2"/>
    </row>
    <row r="3258" ht="15" customHeight="1">
      <c r="A3258" t="str">
        <f t="shared" si="250"/>
        <v>2019_12_3791_1</v>
      </c>
      <c r="B3258" t="str">
        <f t="shared" si="251"/>
        <v>2019_12_62632</v>
      </c>
      <c r="C3258" s="1" t="s">
        <v>2240</v>
      </c>
      <c r="D3258">
        <f t="shared" si="252"/>
        <v>3257</v>
      </c>
      <c r="E3258">
        <v>3791</v>
      </c>
      <c r="F3258">
        <f t="shared" si="253"/>
        <v>1</v>
      </c>
      <c r="G3258" s="2" t="str">
        <f t="shared" si="254"/>
        <v/>
      </c>
      <c r="H3258" t="s">
        <v>1521</v>
      </c>
      <c r="I3258">
        <v>62632</v>
      </c>
      <c r="J3258">
        <v>3777</v>
      </c>
      <c r="K3258">
        <v>3780</v>
      </c>
      <c r="L3258" t="s">
        <v>19</v>
      </c>
      <c r="M3258" t="s">
        <v>20</v>
      </c>
      <c r="N3258">
        <v>77</v>
      </c>
      <c r="O3258">
        <v>2372</v>
      </c>
      <c r="P3258">
        <v>12</v>
      </c>
      <c r="Q3258" t="s">
        <v>3275</v>
      </c>
      <c r="BI3258" s="1"/>
      <c r="BO3258" s="2"/>
    </row>
    <row r="3259" ht="15" customHeight="1">
      <c r="A3259" t="str">
        <f t="shared" si="250"/>
        <v>2019_12_3791_2</v>
      </c>
      <c r="B3259" t="str">
        <f t="shared" si="251"/>
        <v>2019_12_64697</v>
      </c>
      <c r="C3259" s="1" t="s">
        <v>2240</v>
      </c>
      <c r="D3259">
        <f t="shared" si="252"/>
        <v>3258</v>
      </c>
      <c r="E3259">
        <v>3791</v>
      </c>
      <c r="F3259">
        <f t="shared" si="253"/>
        <v>2</v>
      </c>
      <c r="G3259" s="2" t="str">
        <f t="shared" si="254"/>
        <v/>
      </c>
      <c r="H3259" t="s">
        <v>1521</v>
      </c>
      <c r="I3259">
        <v>64697</v>
      </c>
      <c r="J3259">
        <v>3780</v>
      </c>
      <c r="K3259">
        <v>3777</v>
      </c>
      <c r="L3259" t="s">
        <v>31</v>
      </c>
      <c r="M3259" t="s">
        <v>20</v>
      </c>
      <c r="N3259">
        <v>334</v>
      </c>
      <c r="O3259">
        <v>2372</v>
      </c>
      <c r="P3259">
        <v>12</v>
      </c>
      <c r="Q3259" t="s">
        <v>3276</v>
      </c>
      <c r="BI3259" s="1"/>
      <c r="BO3259" s="2"/>
    </row>
    <row r="3260" ht="15" customHeight="1">
      <c r="A3260" t="str">
        <f t="shared" si="250"/>
        <v>2019_12_3791_3</v>
      </c>
      <c r="B3260" t="str">
        <f t="shared" si="251"/>
        <v>2019_12_64737</v>
      </c>
      <c r="C3260" s="1" t="s">
        <v>2240</v>
      </c>
      <c r="D3260">
        <f t="shared" si="252"/>
        <v>3259</v>
      </c>
      <c r="E3260">
        <v>3791</v>
      </c>
      <c r="F3260">
        <f t="shared" si="253"/>
        <v>3</v>
      </c>
      <c r="G3260" s="2" t="str">
        <f t="shared" si="254"/>
        <v/>
      </c>
      <c r="H3260" t="s">
        <v>1521</v>
      </c>
      <c r="I3260">
        <v>64737</v>
      </c>
      <c r="J3260">
        <v>3777</v>
      </c>
      <c r="K3260">
        <v>3780</v>
      </c>
      <c r="L3260" t="s">
        <v>31</v>
      </c>
      <c r="M3260" t="s">
        <v>20</v>
      </c>
      <c r="N3260">
        <v>142</v>
      </c>
      <c r="O3260">
        <v>2372</v>
      </c>
      <c r="P3260">
        <v>12</v>
      </c>
      <c r="Q3260" t="s">
        <v>3277</v>
      </c>
      <c r="BI3260" s="1"/>
      <c r="BO3260" s="2"/>
    </row>
    <row r="3261" ht="15" customHeight="1">
      <c r="A3261" t="str">
        <f t="shared" si="250"/>
        <v>2019_12_3791_4</v>
      </c>
      <c r="B3261" t="str">
        <f t="shared" si="251"/>
        <v>2019_12_64778</v>
      </c>
      <c r="C3261" s="1" t="s">
        <v>2240</v>
      </c>
      <c r="D3261">
        <f t="shared" si="252"/>
        <v>3260</v>
      </c>
      <c r="E3261">
        <v>3791</v>
      </c>
      <c r="F3261">
        <f t="shared" si="253"/>
        <v>4</v>
      </c>
      <c r="G3261" s="2" t="str">
        <f t="shared" si="254"/>
        <v/>
      </c>
      <c r="H3261" t="s">
        <v>1521</v>
      </c>
      <c r="I3261">
        <v>64778</v>
      </c>
      <c r="J3261">
        <v>3780</v>
      </c>
      <c r="K3261">
        <v>3777</v>
      </c>
      <c r="L3261" t="s">
        <v>31</v>
      </c>
      <c r="M3261" t="s">
        <v>20</v>
      </c>
      <c r="N3261">
        <v>381</v>
      </c>
      <c r="O3261">
        <v>2372</v>
      </c>
      <c r="P3261">
        <v>12</v>
      </c>
      <c r="Q3261" t="s">
        <v>3278</v>
      </c>
      <c r="BI3261" s="1"/>
      <c r="BO3261" s="2"/>
    </row>
    <row r="3262" ht="15" customHeight="1">
      <c r="A3262" t="str">
        <f t="shared" si="250"/>
        <v>2019_12_3791_5</v>
      </c>
      <c r="B3262" t="str">
        <f t="shared" si="251"/>
        <v>2019_12_65358</v>
      </c>
      <c r="C3262" s="1" t="s">
        <v>2240</v>
      </c>
      <c r="D3262">
        <f t="shared" si="252"/>
        <v>3261</v>
      </c>
      <c r="E3262">
        <v>3791</v>
      </c>
      <c r="F3262">
        <f t="shared" si="253"/>
        <v>5</v>
      </c>
      <c r="G3262" s="2" t="str">
        <f t="shared" si="254"/>
        <v/>
      </c>
      <c r="H3262" t="s">
        <v>1521</v>
      </c>
      <c r="I3262">
        <v>65358</v>
      </c>
      <c r="J3262">
        <v>3777</v>
      </c>
      <c r="K3262">
        <v>3780</v>
      </c>
      <c r="L3262" t="s">
        <v>31</v>
      </c>
      <c r="M3262" t="s">
        <v>20</v>
      </c>
      <c r="N3262">
        <v>385</v>
      </c>
      <c r="O3262">
        <v>2372</v>
      </c>
      <c r="P3262">
        <v>12</v>
      </c>
      <c r="Q3262" t="s">
        <v>3279</v>
      </c>
      <c r="BI3262" s="1"/>
      <c r="BO3262" s="2"/>
    </row>
    <row r="3263" ht="15" customHeight="1">
      <c r="A3263" t="str">
        <f t="shared" si="250"/>
        <v>2019_12_3791_6</v>
      </c>
      <c r="B3263" t="str">
        <f t="shared" si="251"/>
        <v>2019_12_65574</v>
      </c>
      <c r="C3263" s="1" t="s">
        <v>2240</v>
      </c>
      <c r="D3263">
        <f t="shared" si="252"/>
        <v>3262</v>
      </c>
      <c r="E3263">
        <v>3791</v>
      </c>
      <c r="F3263">
        <f t="shared" si="253"/>
        <v>6</v>
      </c>
      <c r="G3263" s="2" t="str">
        <f t="shared" si="254"/>
        <v/>
      </c>
      <c r="H3263" t="s">
        <v>1521</v>
      </c>
      <c r="I3263">
        <v>65574</v>
      </c>
      <c r="J3263">
        <v>3780</v>
      </c>
      <c r="K3263">
        <v>3777</v>
      </c>
      <c r="L3263" t="s">
        <v>31</v>
      </c>
      <c r="M3263" t="s">
        <v>20</v>
      </c>
      <c r="N3263">
        <v>230</v>
      </c>
      <c r="O3263">
        <v>2372</v>
      </c>
      <c r="P3263">
        <v>12</v>
      </c>
      <c r="Q3263" t="s">
        <v>3280</v>
      </c>
      <c r="BI3263" s="1"/>
      <c r="BO3263" s="2"/>
    </row>
    <row r="3264" ht="15" customHeight="1">
      <c r="A3264" t="str">
        <f t="shared" si="250"/>
        <v>2019_12_3791_7</v>
      </c>
      <c r="B3264" t="str">
        <f t="shared" si="251"/>
        <v>2019_12_65672</v>
      </c>
      <c r="C3264" s="1" t="s">
        <v>2240</v>
      </c>
      <c r="D3264">
        <f t="shared" si="252"/>
        <v>3263</v>
      </c>
      <c r="E3264">
        <v>3791</v>
      </c>
      <c r="F3264">
        <f t="shared" si="253"/>
        <v>7</v>
      </c>
      <c r="G3264" s="2" t="str">
        <f t="shared" si="254"/>
        <v/>
      </c>
      <c r="H3264" t="s">
        <v>1521</v>
      </c>
      <c r="I3264">
        <v>65672</v>
      </c>
      <c r="J3264">
        <v>3777</v>
      </c>
      <c r="K3264">
        <v>3780</v>
      </c>
      <c r="L3264" t="s">
        <v>31</v>
      </c>
      <c r="M3264" t="s">
        <v>20</v>
      </c>
      <c r="N3264">
        <v>251</v>
      </c>
      <c r="O3264">
        <v>2372</v>
      </c>
      <c r="P3264">
        <v>12</v>
      </c>
      <c r="Q3264" t="s">
        <v>3281</v>
      </c>
      <c r="BI3264" s="1"/>
      <c r="BO3264" s="2"/>
    </row>
    <row r="3265" ht="15" customHeight="1">
      <c r="A3265" t="str">
        <f t="shared" si="250"/>
        <v>2019_12_3791_8</v>
      </c>
      <c r="B3265" t="str">
        <f t="shared" si="251"/>
        <v>2019_12_65854</v>
      </c>
      <c r="C3265" s="1" t="s">
        <v>2240</v>
      </c>
      <c r="D3265">
        <f t="shared" si="252"/>
        <v>3264</v>
      </c>
      <c r="E3265">
        <v>3791</v>
      </c>
      <c r="F3265">
        <f t="shared" si="253"/>
        <v>8</v>
      </c>
      <c r="G3265" s="2" t="str">
        <f t="shared" si="254"/>
        <v/>
      </c>
      <c r="H3265" t="s">
        <v>1521</v>
      </c>
      <c r="I3265">
        <v>65854</v>
      </c>
      <c r="J3265">
        <v>3780</v>
      </c>
      <c r="K3265">
        <v>3777</v>
      </c>
      <c r="L3265" t="s">
        <v>31</v>
      </c>
      <c r="M3265" t="s">
        <v>20</v>
      </c>
      <c r="N3265">
        <v>180</v>
      </c>
      <c r="O3265">
        <v>2372</v>
      </c>
      <c r="P3265">
        <v>12</v>
      </c>
      <c r="Q3265" t="s">
        <v>3282</v>
      </c>
      <c r="BI3265" s="1"/>
      <c r="BO3265" s="2"/>
    </row>
    <row r="3266" ht="15" customHeight="1">
      <c r="A3266" t="str">
        <f t="shared" ref="A3266:A3329" si="255">CONCATENATE($C3266,"_",$E3266,"_",$F3266)</f>
        <v>2019_12_3791_9</v>
      </c>
      <c r="B3266" t="str">
        <f t="shared" ref="B3266:B3329" si="256">CONCATENATE($C3266,"_",$I3266)</f>
        <v>2019_12_65983</v>
      </c>
      <c r="C3266" s="1" t="s">
        <v>2240</v>
      </c>
      <c r="D3266">
        <f t="shared" ref="D3266:D3329" si="257">IF(ISNUMBER($D3265),$D3265+1,1)</f>
        <v>3265</v>
      </c>
      <c r="E3266">
        <v>3791</v>
      </c>
      <c r="F3266">
        <f t="shared" ref="F3266:F3329" si="258">IF($E3266="","",IF($E3266=$E3265,$F3265+1,1))</f>
        <v>9</v>
      </c>
      <c r="G3266" s="2" t="str">
        <f t="shared" ref="G3266:G3329" si="259">IF($E3267=$E3266,"","x")</f>
        <v>x</v>
      </c>
      <c r="H3266" t="s">
        <v>1521</v>
      </c>
      <c r="I3266">
        <v>65983</v>
      </c>
      <c r="J3266">
        <v>3777</v>
      </c>
      <c r="K3266">
        <v>3780</v>
      </c>
      <c r="L3266" t="s">
        <v>20</v>
      </c>
      <c r="M3266" t="s">
        <v>20</v>
      </c>
      <c r="N3266">
        <v>79</v>
      </c>
      <c r="O3266">
        <v>2372</v>
      </c>
      <c r="P3266">
        <v>12</v>
      </c>
      <c r="Q3266" t="s">
        <v>3283</v>
      </c>
      <c r="BI3266" s="1"/>
      <c r="BO3266" s="2"/>
    </row>
    <row r="3267" ht="15" customHeight="1">
      <c r="A3267" t="str">
        <f t="shared" si="255"/>
        <v>2019_12_3820_1</v>
      </c>
      <c r="B3267" t="str">
        <f t="shared" si="256"/>
        <v>2019_12_62163</v>
      </c>
      <c r="C3267" s="1" t="s">
        <v>2240</v>
      </c>
      <c r="D3267">
        <f t="shared" si="257"/>
        <v>3266</v>
      </c>
      <c r="E3267">
        <v>3820</v>
      </c>
      <c r="F3267">
        <f t="shared" si="258"/>
        <v>1</v>
      </c>
      <c r="G3267" s="2" t="str">
        <f t="shared" si="259"/>
        <v/>
      </c>
      <c r="H3267" t="s">
        <v>1521</v>
      </c>
      <c r="I3267">
        <v>62163</v>
      </c>
      <c r="J3267">
        <v>3806</v>
      </c>
      <c r="K3267">
        <v>3809</v>
      </c>
      <c r="L3267" t="s">
        <v>19</v>
      </c>
      <c r="M3267" t="s">
        <v>40</v>
      </c>
      <c r="N3267">
        <v>73</v>
      </c>
      <c r="O3267">
        <v>1051</v>
      </c>
      <c r="P3267">
        <v>5</v>
      </c>
      <c r="Q3267" t="s">
        <v>3284</v>
      </c>
      <c r="BI3267" s="1"/>
      <c r="BO3267" s="2"/>
    </row>
    <row r="3268" ht="15" customHeight="1">
      <c r="A3268" t="str">
        <f t="shared" si="255"/>
        <v>2019_12_3820_2</v>
      </c>
      <c r="B3268" t="str">
        <f t="shared" si="256"/>
        <v>2019_12_62329</v>
      </c>
      <c r="C3268" s="1" t="s">
        <v>2240</v>
      </c>
      <c r="D3268">
        <f t="shared" si="257"/>
        <v>3267</v>
      </c>
      <c r="E3268">
        <v>3820</v>
      </c>
      <c r="F3268">
        <f t="shared" si="258"/>
        <v>2</v>
      </c>
      <c r="G3268" s="2" t="str">
        <f t="shared" si="259"/>
        <v/>
      </c>
      <c r="H3268" t="s">
        <v>1521</v>
      </c>
      <c r="I3268">
        <v>62329</v>
      </c>
      <c r="J3268">
        <v>3809</v>
      </c>
      <c r="K3268">
        <v>3806</v>
      </c>
      <c r="L3268" t="s">
        <v>31</v>
      </c>
      <c r="M3268" t="s">
        <v>40</v>
      </c>
      <c r="N3268">
        <v>717</v>
      </c>
      <c r="O3268">
        <v>1051</v>
      </c>
      <c r="P3268">
        <v>5</v>
      </c>
      <c r="Q3268" t="s">
        <v>3285</v>
      </c>
      <c r="BI3268" s="1"/>
      <c r="BO3268" s="2"/>
    </row>
    <row r="3269" ht="15" customHeight="1">
      <c r="A3269" t="str">
        <f t="shared" si="255"/>
        <v>2019_12_3820_3</v>
      </c>
      <c r="B3269" t="str">
        <f t="shared" si="256"/>
        <v>2019_12_66366</v>
      </c>
      <c r="C3269" s="1" t="s">
        <v>2240</v>
      </c>
      <c r="D3269">
        <f t="shared" si="257"/>
        <v>3268</v>
      </c>
      <c r="E3269">
        <v>3820</v>
      </c>
      <c r="F3269">
        <f t="shared" si="258"/>
        <v>3</v>
      </c>
      <c r="G3269" s="2" t="str">
        <f t="shared" si="259"/>
        <v/>
      </c>
      <c r="H3269" t="s">
        <v>1521</v>
      </c>
      <c r="I3269">
        <v>66366</v>
      </c>
      <c r="J3269">
        <v>3806</v>
      </c>
      <c r="K3269">
        <v>3809</v>
      </c>
      <c r="L3269" t="s">
        <v>31</v>
      </c>
      <c r="M3269" t="s">
        <v>40</v>
      </c>
      <c r="N3269">
        <v>14</v>
      </c>
      <c r="O3269">
        <v>1051</v>
      </c>
      <c r="P3269">
        <v>5</v>
      </c>
      <c r="Q3269" t="s">
        <v>3286</v>
      </c>
      <c r="BI3269" s="1"/>
      <c r="BO3269" s="2"/>
    </row>
    <row r="3270" ht="15" customHeight="1">
      <c r="A3270" t="str">
        <f t="shared" si="255"/>
        <v>2019_12_3820_4</v>
      </c>
      <c r="B3270" t="str">
        <f t="shared" si="256"/>
        <v>2019_12_66819</v>
      </c>
      <c r="C3270" s="1" t="s">
        <v>2240</v>
      </c>
      <c r="D3270">
        <f t="shared" si="257"/>
        <v>3269</v>
      </c>
      <c r="E3270">
        <v>3820</v>
      </c>
      <c r="F3270">
        <f t="shared" si="258"/>
        <v>4</v>
      </c>
      <c r="G3270" s="2" t="str">
        <f t="shared" si="259"/>
        <v>x</v>
      </c>
      <c r="H3270" t="s">
        <v>1521</v>
      </c>
      <c r="I3270">
        <v>66819</v>
      </c>
      <c r="J3270">
        <v>3809</v>
      </c>
      <c r="K3270">
        <v>3806</v>
      </c>
      <c r="L3270" t="s">
        <v>40</v>
      </c>
      <c r="M3270" t="s">
        <v>40</v>
      </c>
      <c r="N3270">
        <v>226</v>
      </c>
      <c r="O3270">
        <v>1051</v>
      </c>
      <c r="P3270">
        <v>5</v>
      </c>
      <c r="Q3270" t="s">
        <v>3287</v>
      </c>
      <c r="BI3270" s="1"/>
      <c r="BO3270" s="2"/>
    </row>
    <row r="3271" ht="15" customHeight="1">
      <c r="A3271" t="str">
        <f t="shared" si="255"/>
        <v>2019_12_3849_1</v>
      </c>
      <c r="B3271" t="str">
        <f t="shared" si="256"/>
        <v>2019_12_62582</v>
      </c>
      <c r="C3271" s="1" t="s">
        <v>2240</v>
      </c>
      <c r="D3271">
        <f t="shared" si="257"/>
        <v>3270</v>
      </c>
      <c r="E3271">
        <v>3849</v>
      </c>
      <c r="F3271">
        <f t="shared" si="258"/>
        <v>1</v>
      </c>
      <c r="G3271" s="2" t="str">
        <f t="shared" si="259"/>
        <v/>
      </c>
      <c r="H3271" t="s">
        <v>1521</v>
      </c>
      <c r="I3271">
        <v>62582</v>
      </c>
      <c r="J3271">
        <v>3838</v>
      </c>
      <c r="K3271">
        <v>3835</v>
      </c>
      <c r="L3271" t="s">
        <v>19</v>
      </c>
      <c r="M3271" t="s">
        <v>20</v>
      </c>
      <c r="N3271">
        <v>732</v>
      </c>
      <c r="O3271">
        <v>3613</v>
      </c>
      <c r="P3271">
        <v>9</v>
      </c>
      <c r="Q3271" t="s">
        <v>3288</v>
      </c>
      <c r="BI3271" s="1"/>
      <c r="BO3271" s="2"/>
    </row>
    <row r="3272" ht="15" customHeight="1">
      <c r="A3272" t="str">
        <f t="shared" si="255"/>
        <v>2019_12_3849_2</v>
      </c>
      <c r="B3272" t="str">
        <f t="shared" si="256"/>
        <v>2019_12_64409</v>
      </c>
      <c r="C3272" s="1" t="s">
        <v>2240</v>
      </c>
      <c r="D3272">
        <f t="shared" si="257"/>
        <v>3271</v>
      </c>
      <c r="E3272">
        <v>3849</v>
      </c>
      <c r="F3272">
        <f t="shared" si="258"/>
        <v>2</v>
      </c>
      <c r="G3272" s="2" t="str">
        <f t="shared" si="259"/>
        <v/>
      </c>
      <c r="H3272" t="s">
        <v>1521</v>
      </c>
      <c r="I3272">
        <v>64409</v>
      </c>
      <c r="J3272">
        <v>3835</v>
      </c>
      <c r="K3272">
        <v>3838</v>
      </c>
      <c r="L3272" t="s">
        <v>31</v>
      </c>
      <c r="M3272" t="s">
        <v>20</v>
      </c>
      <c r="N3272">
        <v>770</v>
      </c>
      <c r="O3272">
        <v>3613</v>
      </c>
      <c r="P3272">
        <v>9</v>
      </c>
      <c r="Q3272" t="s">
        <v>3289</v>
      </c>
      <c r="BI3272" s="1"/>
      <c r="BO3272" s="2"/>
    </row>
    <row r="3273" ht="15" customHeight="1">
      <c r="A3273" t="str">
        <f t="shared" si="255"/>
        <v>2019_12_3849_3</v>
      </c>
      <c r="B3273" t="str">
        <f t="shared" si="256"/>
        <v>2019_12_64478</v>
      </c>
      <c r="C3273" s="1" t="s">
        <v>2240</v>
      </c>
      <c r="D3273">
        <f t="shared" si="257"/>
        <v>3272</v>
      </c>
      <c r="E3273">
        <v>3849</v>
      </c>
      <c r="F3273">
        <f t="shared" si="258"/>
        <v>3</v>
      </c>
      <c r="G3273" s="2" t="str">
        <f t="shared" si="259"/>
        <v/>
      </c>
      <c r="H3273" t="s">
        <v>1521</v>
      </c>
      <c r="I3273">
        <v>64478</v>
      </c>
      <c r="J3273">
        <v>3838</v>
      </c>
      <c r="K3273">
        <v>3835</v>
      </c>
      <c r="L3273" t="s">
        <v>31</v>
      </c>
      <c r="M3273" t="s">
        <v>20</v>
      </c>
      <c r="N3273">
        <v>1016</v>
      </c>
      <c r="O3273">
        <v>3613</v>
      </c>
      <c r="P3273">
        <v>9</v>
      </c>
      <c r="Q3273" t="s">
        <v>3290</v>
      </c>
      <c r="BI3273" s="1"/>
      <c r="BO3273" s="2"/>
    </row>
    <row r="3274" ht="15" customHeight="1">
      <c r="A3274" t="str">
        <f t="shared" si="255"/>
        <v>2019_12_3849_4</v>
      </c>
      <c r="B3274" t="str">
        <f t="shared" si="256"/>
        <v>2019_12_65768</v>
      </c>
      <c r="C3274" s="1" t="s">
        <v>2240</v>
      </c>
      <c r="D3274">
        <f t="shared" si="257"/>
        <v>3273</v>
      </c>
      <c r="E3274">
        <v>3849</v>
      </c>
      <c r="F3274">
        <f t="shared" si="258"/>
        <v>4</v>
      </c>
      <c r="G3274" s="2" t="str">
        <f t="shared" si="259"/>
        <v/>
      </c>
      <c r="H3274" t="s">
        <v>1521</v>
      </c>
      <c r="I3274">
        <v>65768</v>
      </c>
      <c r="J3274">
        <v>3835</v>
      </c>
      <c r="K3274">
        <v>3838</v>
      </c>
      <c r="L3274" t="s">
        <v>31</v>
      </c>
      <c r="M3274" t="s">
        <v>20</v>
      </c>
      <c r="N3274">
        <v>103</v>
      </c>
      <c r="O3274">
        <v>3613</v>
      </c>
      <c r="P3274">
        <v>9</v>
      </c>
      <c r="Q3274" t="s">
        <v>3291</v>
      </c>
      <c r="BI3274" s="1"/>
      <c r="BO3274" s="2"/>
    </row>
    <row r="3275" ht="15" customHeight="1">
      <c r="A3275" t="str">
        <f t="shared" si="255"/>
        <v>2019_12_3849_5</v>
      </c>
      <c r="B3275" t="str">
        <f t="shared" si="256"/>
        <v>2019_12_65841</v>
      </c>
      <c r="C3275" s="1" t="s">
        <v>2240</v>
      </c>
      <c r="D3275">
        <f t="shared" si="257"/>
        <v>3274</v>
      </c>
      <c r="E3275">
        <v>3849</v>
      </c>
      <c r="F3275">
        <f t="shared" si="258"/>
        <v>5</v>
      </c>
      <c r="G3275" s="2" t="str">
        <f t="shared" si="259"/>
        <v/>
      </c>
      <c r="H3275" t="s">
        <v>1521</v>
      </c>
      <c r="I3275">
        <v>65841</v>
      </c>
      <c r="J3275">
        <v>3838</v>
      </c>
      <c r="K3275">
        <v>3835</v>
      </c>
      <c r="L3275" t="s">
        <v>31</v>
      </c>
      <c r="M3275" t="s">
        <v>20</v>
      </c>
      <c r="N3275">
        <v>468</v>
      </c>
      <c r="O3275">
        <v>3613</v>
      </c>
      <c r="P3275">
        <v>9</v>
      </c>
      <c r="Q3275" t="s">
        <v>3292</v>
      </c>
      <c r="BI3275" s="1"/>
      <c r="BO3275" s="2"/>
    </row>
    <row r="3276" ht="15" customHeight="1">
      <c r="A3276" t="str">
        <f t="shared" si="255"/>
        <v>2019_12_3849_6</v>
      </c>
      <c r="B3276" t="str">
        <f t="shared" si="256"/>
        <v>2019_12_66142</v>
      </c>
      <c r="C3276" s="1" t="s">
        <v>2240</v>
      </c>
      <c r="D3276">
        <f t="shared" si="257"/>
        <v>3275</v>
      </c>
      <c r="E3276">
        <v>3849</v>
      </c>
      <c r="F3276">
        <f t="shared" si="258"/>
        <v>6</v>
      </c>
      <c r="G3276" s="2" t="str">
        <f t="shared" si="259"/>
        <v/>
      </c>
      <c r="H3276" t="s">
        <v>1521</v>
      </c>
      <c r="I3276">
        <v>66142</v>
      </c>
      <c r="J3276">
        <v>3835</v>
      </c>
      <c r="K3276">
        <v>3838</v>
      </c>
      <c r="L3276" t="s">
        <v>31</v>
      </c>
      <c r="M3276" t="s">
        <v>20</v>
      </c>
      <c r="N3276">
        <v>96</v>
      </c>
      <c r="O3276">
        <v>3613</v>
      </c>
      <c r="P3276">
        <v>9</v>
      </c>
      <c r="Q3276" t="s">
        <v>3293</v>
      </c>
      <c r="BI3276" s="1"/>
      <c r="BO3276" s="2"/>
    </row>
    <row r="3277" ht="15" customHeight="1">
      <c r="A3277" t="str">
        <f t="shared" si="255"/>
        <v>2019_12_3849_7</v>
      </c>
      <c r="B3277" t="str">
        <f t="shared" si="256"/>
        <v>2019_12_66324</v>
      </c>
      <c r="C3277" s="1" t="s">
        <v>2240</v>
      </c>
      <c r="D3277">
        <f t="shared" si="257"/>
        <v>3276</v>
      </c>
      <c r="E3277">
        <v>3849</v>
      </c>
      <c r="F3277">
        <f t="shared" si="258"/>
        <v>7</v>
      </c>
      <c r="G3277" s="2" t="str">
        <f t="shared" si="259"/>
        <v>x</v>
      </c>
      <c r="H3277" t="s">
        <v>1521</v>
      </c>
      <c r="I3277">
        <v>66324</v>
      </c>
      <c r="J3277">
        <v>3838</v>
      </c>
      <c r="K3277">
        <v>3835</v>
      </c>
      <c r="L3277" t="s">
        <v>20</v>
      </c>
      <c r="M3277" t="s">
        <v>20</v>
      </c>
      <c r="N3277">
        <v>335</v>
      </c>
      <c r="O3277">
        <v>3613</v>
      </c>
      <c r="P3277">
        <v>9</v>
      </c>
      <c r="Q3277" t="s">
        <v>3294</v>
      </c>
      <c r="BI3277" s="1"/>
      <c r="BO3277" s="2"/>
    </row>
    <row r="3278" ht="15" customHeight="1">
      <c r="A3278" t="str">
        <f t="shared" si="255"/>
        <v>2019_12_3878_1</v>
      </c>
      <c r="B3278" t="str">
        <f t="shared" si="256"/>
        <v>2019_12_62891</v>
      </c>
      <c r="C3278" s="1" t="s">
        <v>2240</v>
      </c>
      <c r="D3278">
        <f t="shared" si="257"/>
        <v>3277</v>
      </c>
      <c r="E3278">
        <v>3878</v>
      </c>
      <c r="F3278">
        <f t="shared" si="258"/>
        <v>1</v>
      </c>
      <c r="G3278" s="2" t="str">
        <f t="shared" si="259"/>
        <v/>
      </c>
      <c r="H3278" t="s">
        <v>1521</v>
      </c>
      <c r="I3278">
        <v>62891</v>
      </c>
      <c r="J3278">
        <v>3867</v>
      </c>
      <c r="K3278">
        <v>3864</v>
      </c>
      <c r="L3278" t="s">
        <v>19</v>
      </c>
      <c r="M3278" t="s">
        <v>40</v>
      </c>
      <c r="N3278">
        <v>730</v>
      </c>
      <c r="O3278">
        <v>1182</v>
      </c>
      <c r="P3278">
        <v>5</v>
      </c>
      <c r="Q3278" t="s">
        <v>3295</v>
      </c>
      <c r="BI3278" s="1"/>
      <c r="BO3278" s="2"/>
    </row>
    <row r="3279" ht="15" customHeight="1">
      <c r="A3279" t="str">
        <f t="shared" si="255"/>
        <v>2019_12_3878_2</v>
      </c>
      <c r="B3279" t="str">
        <f t="shared" si="256"/>
        <v>2019_12_66910</v>
      </c>
      <c r="C3279" s="1" t="s">
        <v>2240</v>
      </c>
      <c r="D3279">
        <f t="shared" si="257"/>
        <v>3278</v>
      </c>
      <c r="E3279">
        <v>3878</v>
      </c>
      <c r="F3279">
        <f t="shared" si="258"/>
        <v>2</v>
      </c>
      <c r="G3279" s="2" t="str">
        <f t="shared" si="259"/>
        <v/>
      </c>
      <c r="H3279" t="s">
        <v>1521</v>
      </c>
      <c r="I3279">
        <v>66910</v>
      </c>
      <c r="J3279">
        <v>3864</v>
      </c>
      <c r="K3279">
        <v>3867</v>
      </c>
      <c r="L3279" t="s">
        <v>31</v>
      </c>
      <c r="M3279" t="s">
        <v>40</v>
      </c>
      <c r="N3279">
        <v>130</v>
      </c>
      <c r="O3279">
        <v>1182</v>
      </c>
      <c r="P3279">
        <v>5</v>
      </c>
      <c r="Q3279" t="s">
        <v>3296</v>
      </c>
      <c r="BI3279" s="1"/>
      <c r="BO3279" s="2"/>
    </row>
    <row r="3280" ht="15" customHeight="1">
      <c r="A3280" t="str">
        <f t="shared" si="255"/>
        <v>2019_12_3878_3</v>
      </c>
      <c r="B3280" t="str">
        <f t="shared" si="256"/>
        <v>2019_12_66913</v>
      </c>
      <c r="C3280" s="1" t="s">
        <v>2240</v>
      </c>
      <c r="D3280">
        <f t="shared" si="257"/>
        <v>3279</v>
      </c>
      <c r="E3280">
        <v>3878</v>
      </c>
      <c r="F3280">
        <f t="shared" si="258"/>
        <v>3</v>
      </c>
      <c r="G3280" s="2" t="str">
        <f t="shared" si="259"/>
        <v>x</v>
      </c>
      <c r="H3280" t="s">
        <v>1521</v>
      </c>
      <c r="I3280">
        <v>66913</v>
      </c>
      <c r="J3280">
        <v>3867</v>
      </c>
      <c r="K3280">
        <v>3864</v>
      </c>
      <c r="L3280" t="s">
        <v>40</v>
      </c>
      <c r="M3280" t="s">
        <v>40</v>
      </c>
      <c r="N3280">
        <v>226</v>
      </c>
      <c r="O3280">
        <v>1182</v>
      </c>
      <c r="P3280">
        <v>5</v>
      </c>
      <c r="Q3280" t="s">
        <v>3287</v>
      </c>
      <c r="BI3280" s="1"/>
      <c r="BO3280" s="2"/>
    </row>
    <row r="3281" ht="15" customHeight="1">
      <c r="A3281" t="str">
        <f t="shared" si="255"/>
        <v>2019_12_3936_1</v>
      </c>
      <c r="B3281" t="str">
        <f t="shared" si="256"/>
        <v>2019_12_62583</v>
      </c>
      <c r="C3281" s="1" t="s">
        <v>2240</v>
      </c>
      <c r="D3281">
        <f t="shared" si="257"/>
        <v>3280</v>
      </c>
      <c r="E3281">
        <v>3936</v>
      </c>
      <c r="F3281">
        <f t="shared" si="258"/>
        <v>1</v>
      </c>
      <c r="G3281" s="2" t="str">
        <f t="shared" si="259"/>
        <v/>
      </c>
      <c r="H3281" t="s">
        <v>1521</v>
      </c>
      <c r="I3281">
        <v>62583</v>
      </c>
      <c r="J3281">
        <v>3925</v>
      </c>
      <c r="K3281">
        <v>3922</v>
      </c>
      <c r="L3281" t="s">
        <v>19</v>
      </c>
      <c r="M3281" t="s">
        <v>20</v>
      </c>
      <c r="N3281">
        <v>95</v>
      </c>
      <c r="O3281">
        <v>1193</v>
      </c>
      <c r="P3281">
        <v>13</v>
      </c>
      <c r="Q3281" t="s">
        <v>3297</v>
      </c>
      <c r="BI3281" s="1"/>
      <c r="BO3281" s="2"/>
    </row>
    <row r="3282" ht="15" customHeight="1">
      <c r="A3282" t="str">
        <f t="shared" si="255"/>
        <v>2019_12_3936_2</v>
      </c>
      <c r="B3282" t="str">
        <f t="shared" si="256"/>
        <v>2019_12_63093</v>
      </c>
      <c r="C3282" s="1" t="s">
        <v>2240</v>
      </c>
      <c r="D3282">
        <f t="shared" si="257"/>
        <v>3281</v>
      </c>
      <c r="E3282">
        <v>3936</v>
      </c>
      <c r="F3282">
        <f t="shared" si="258"/>
        <v>2</v>
      </c>
      <c r="G3282" s="2" t="str">
        <f t="shared" si="259"/>
        <v/>
      </c>
      <c r="H3282" t="s">
        <v>1521</v>
      </c>
      <c r="I3282">
        <v>63093</v>
      </c>
      <c r="J3282">
        <v>3922</v>
      </c>
      <c r="K3282">
        <v>3925</v>
      </c>
      <c r="L3282" t="s">
        <v>31</v>
      </c>
      <c r="M3282" t="s">
        <v>20</v>
      </c>
      <c r="N3282">
        <v>145</v>
      </c>
      <c r="O3282">
        <v>1193</v>
      </c>
      <c r="P3282">
        <v>13</v>
      </c>
      <c r="Q3282" t="s">
        <v>3298</v>
      </c>
      <c r="BI3282" s="1"/>
      <c r="BO3282" s="2"/>
    </row>
    <row r="3283" ht="15" customHeight="1">
      <c r="A3283" t="str">
        <f t="shared" si="255"/>
        <v>2019_12_3936_3</v>
      </c>
      <c r="B3283" t="str">
        <f t="shared" si="256"/>
        <v>2019_12_64287</v>
      </c>
      <c r="C3283" s="1" t="s">
        <v>2240</v>
      </c>
      <c r="D3283">
        <f t="shared" si="257"/>
        <v>3282</v>
      </c>
      <c r="E3283">
        <v>3936</v>
      </c>
      <c r="F3283">
        <f t="shared" si="258"/>
        <v>3</v>
      </c>
      <c r="G3283" s="2" t="str">
        <f t="shared" si="259"/>
        <v/>
      </c>
      <c r="H3283" t="s">
        <v>1521</v>
      </c>
      <c r="I3283">
        <v>64287</v>
      </c>
      <c r="J3283">
        <v>3925</v>
      </c>
      <c r="K3283">
        <v>3922</v>
      </c>
      <c r="L3283" t="s">
        <v>31</v>
      </c>
      <c r="M3283" t="s">
        <v>20</v>
      </c>
      <c r="N3283">
        <v>186</v>
      </c>
      <c r="O3283">
        <v>1193</v>
      </c>
      <c r="P3283">
        <v>13</v>
      </c>
      <c r="Q3283" t="s">
        <v>3299</v>
      </c>
      <c r="BI3283" s="1"/>
      <c r="BO3283" s="2"/>
    </row>
    <row r="3284" ht="15" customHeight="1">
      <c r="A3284" t="str">
        <f t="shared" si="255"/>
        <v>2019_12_3936_4</v>
      </c>
      <c r="B3284" t="str">
        <f t="shared" si="256"/>
        <v>2019_12_64397</v>
      </c>
      <c r="C3284" s="1" t="s">
        <v>2240</v>
      </c>
      <c r="D3284">
        <f t="shared" si="257"/>
        <v>3283</v>
      </c>
      <c r="E3284">
        <v>3936</v>
      </c>
      <c r="F3284">
        <f t="shared" si="258"/>
        <v>4</v>
      </c>
      <c r="G3284" s="2" t="str">
        <f t="shared" si="259"/>
        <v/>
      </c>
      <c r="H3284" t="s">
        <v>1521</v>
      </c>
      <c r="I3284">
        <v>64397</v>
      </c>
      <c r="J3284">
        <v>3922</v>
      </c>
      <c r="K3284">
        <v>3925</v>
      </c>
      <c r="L3284" t="s">
        <v>31</v>
      </c>
      <c r="M3284" t="s">
        <v>20</v>
      </c>
      <c r="N3284">
        <v>129</v>
      </c>
      <c r="O3284">
        <v>1193</v>
      </c>
      <c r="P3284">
        <v>13</v>
      </c>
      <c r="Q3284" t="s">
        <v>3300</v>
      </c>
      <c r="BI3284" s="1"/>
      <c r="BO3284" s="2"/>
    </row>
    <row r="3285" ht="15" customHeight="1">
      <c r="A3285" t="str">
        <f t="shared" si="255"/>
        <v>2019_12_3936_5</v>
      </c>
      <c r="B3285" t="str">
        <f t="shared" si="256"/>
        <v>2019_12_65033</v>
      </c>
      <c r="C3285" s="1" t="s">
        <v>2240</v>
      </c>
      <c r="D3285">
        <f t="shared" si="257"/>
        <v>3284</v>
      </c>
      <c r="E3285">
        <v>3936</v>
      </c>
      <c r="F3285">
        <f t="shared" si="258"/>
        <v>5</v>
      </c>
      <c r="G3285" s="2" t="str">
        <f t="shared" si="259"/>
        <v/>
      </c>
      <c r="H3285" t="s">
        <v>1521</v>
      </c>
      <c r="I3285">
        <v>65033</v>
      </c>
      <c r="J3285">
        <v>3925</v>
      </c>
      <c r="K3285">
        <v>3922</v>
      </c>
      <c r="L3285" t="s">
        <v>31</v>
      </c>
      <c r="M3285" t="s">
        <v>20</v>
      </c>
      <c r="N3285">
        <v>87</v>
      </c>
      <c r="O3285">
        <v>1193</v>
      </c>
      <c r="P3285">
        <v>13</v>
      </c>
      <c r="Q3285" t="s">
        <v>3301</v>
      </c>
      <c r="BI3285" s="1"/>
      <c r="BO3285" s="2"/>
    </row>
    <row r="3286" ht="15" customHeight="1">
      <c r="A3286" t="str">
        <f t="shared" si="255"/>
        <v>2019_12_3936_6</v>
      </c>
      <c r="B3286" t="str">
        <f t="shared" si="256"/>
        <v>2019_12_65139</v>
      </c>
      <c r="C3286" s="1" t="s">
        <v>2240</v>
      </c>
      <c r="D3286">
        <f t="shared" si="257"/>
        <v>3285</v>
      </c>
      <c r="E3286">
        <v>3936</v>
      </c>
      <c r="F3286">
        <f t="shared" si="258"/>
        <v>6</v>
      </c>
      <c r="G3286" s="2" t="str">
        <f t="shared" si="259"/>
        <v/>
      </c>
      <c r="H3286" t="s">
        <v>1521</v>
      </c>
      <c r="I3286">
        <v>65139</v>
      </c>
      <c r="J3286">
        <v>3922</v>
      </c>
      <c r="K3286">
        <v>3925</v>
      </c>
      <c r="L3286" t="s">
        <v>31</v>
      </c>
      <c r="M3286" t="s">
        <v>20</v>
      </c>
      <c r="N3286">
        <v>58</v>
      </c>
      <c r="O3286">
        <v>1193</v>
      </c>
      <c r="P3286">
        <v>13</v>
      </c>
      <c r="Q3286" t="s">
        <v>3302</v>
      </c>
      <c r="BI3286" s="1"/>
      <c r="BO3286" s="2"/>
    </row>
    <row r="3287" ht="15" customHeight="1">
      <c r="A3287" t="str">
        <f t="shared" si="255"/>
        <v>2019_12_3936_7</v>
      </c>
      <c r="B3287" t="str">
        <f t="shared" si="256"/>
        <v>2019_12_65918</v>
      </c>
      <c r="C3287" s="1" t="s">
        <v>2240</v>
      </c>
      <c r="D3287">
        <f t="shared" si="257"/>
        <v>3286</v>
      </c>
      <c r="E3287">
        <v>3936</v>
      </c>
      <c r="F3287">
        <f t="shared" si="258"/>
        <v>7</v>
      </c>
      <c r="G3287" s="2" t="str">
        <f t="shared" si="259"/>
        <v/>
      </c>
      <c r="H3287" t="s">
        <v>1521</v>
      </c>
      <c r="I3287">
        <v>65918</v>
      </c>
      <c r="J3287">
        <v>3925</v>
      </c>
      <c r="K3287">
        <v>3922</v>
      </c>
      <c r="L3287" t="s">
        <v>31</v>
      </c>
      <c r="M3287" t="s">
        <v>20</v>
      </c>
      <c r="N3287">
        <v>74</v>
      </c>
      <c r="O3287">
        <v>1193</v>
      </c>
      <c r="P3287">
        <v>13</v>
      </c>
      <c r="Q3287" t="s">
        <v>3303</v>
      </c>
      <c r="BI3287" s="1"/>
      <c r="BO3287" s="2"/>
    </row>
    <row r="3288" ht="15" customHeight="1">
      <c r="A3288" t="str">
        <f t="shared" si="255"/>
        <v>2019_12_3936_8</v>
      </c>
      <c r="B3288" t="str">
        <f t="shared" si="256"/>
        <v>2019_12_65996</v>
      </c>
      <c r="C3288" s="1" t="s">
        <v>2240</v>
      </c>
      <c r="D3288">
        <f t="shared" si="257"/>
        <v>3287</v>
      </c>
      <c r="E3288">
        <v>3936</v>
      </c>
      <c r="F3288">
        <f t="shared" si="258"/>
        <v>8</v>
      </c>
      <c r="G3288" s="2" t="str">
        <f t="shared" si="259"/>
        <v/>
      </c>
      <c r="H3288" t="s">
        <v>1521</v>
      </c>
      <c r="I3288">
        <v>65996</v>
      </c>
      <c r="J3288">
        <v>3922</v>
      </c>
      <c r="K3288">
        <v>3925</v>
      </c>
      <c r="L3288" t="s">
        <v>31</v>
      </c>
      <c r="M3288" t="s">
        <v>20</v>
      </c>
      <c r="N3288">
        <v>74</v>
      </c>
      <c r="O3288">
        <v>1193</v>
      </c>
      <c r="P3288">
        <v>13</v>
      </c>
      <c r="Q3288" t="s">
        <v>3304</v>
      </c>
      <c r="BI3288" s="1"/>
      <c r="BO3288" s="2"/>
    </row>
    <row r="3289" ht="15" customHeight="1">
      <c r="A3289" t="str">
        <f t="shared" si="255"/>
        <v>2019_12_3936_9</v>
      </c>
      <c r="B3289" t="str">
        <f t="shared" si="256"/>
        <v>2019_12_66718</v>
      </c>
      <c r="C3289" s="1" t="s">
        <v>2240</v>
      </c>
      <c r="D3289">
        <f t="shared" si="257"/>
        <v>3288</v>
      </c>
      <c r="E3289">
        <v>3936</v>
      </c>
      <c r="F3289">
        <f t="shared" si="258"/>
        <v>9</v>
      </c>
      <c r="G3289" s="2" t="str">
        <f t="shared" si="259"/>
        <v/>
      </c>
      <c r="H3289" t="s">
        <v>1521</v>
      </c>
      <c r="I3289">
        <v>66718</v>
      </c>
      <c r="J3289">
        <v>3925</v>
      </c>
      <c r="K3289">
        <v>3922</v>
      </c>
      <c r="L3289" t="s">
        <v>31</v>
      </c>
      <c r="M3289" t="s">
        <v>20</v>
      </c>
      <c r="N3289">
        <v>117</v>
      </c>
      <c r="O3289">
        <v>1193</v>
      </c>
      <c r="P3289">
        <v>13</v>
      </c>
      <c r="Q3289" t="s">
        <v>3305</v>
      </c>
      <c r="BI3289" s="1"/>
      <c r="BO3289" s="2"/>
    </row>
    <row r="3290" ht="15" customHeight="1">
      <c r="A3290" t="str">
        <f t="shared" si="255"/>
        <v>2019_12_3936_10</v>
      </c>
      <c r="B3290" t="str">
        <f t="shared" si="256"/>
        <v>2019_12_66729</v>
      </c>
      <c r="C3290" s="1" t="s">
        <v>2240</v>
      </c>
      <c r="D3290">
        <f t="shared" si="257"/>
        <v>3289</v>
      </c>
      <c r="E3290">
        <v>3936</v>
      </c>
      <c r="F3290">
        <f t="shared" si="258"/>
        <v>10</v>
      </c>
      <c r="G3290" s="2" t="str">
        <f t="shared" si="259"/>
        <v/>
      </c>
      <c r="H3290" t="s">
        <v>1521</v>
      </c>
      <c r="I3290">
        <v>66729</v>
      </c>
      <c r="J3290">
        <v>3922</v>
      </c>
      <c r="K3290">
        <v>3925</v>
      </c>
      <c r="L3290" t="s">
        <v>31</v>
      </c>
      <c r="M3290" t="s">
        <v>20</v>
      </c>
      <c r="N3290">
        <v>45</v>
      </c>
      <c r="O3290">
        <v>1193</v>
      </c>
      <c r="P3290">
        <v>13</v>
      </c>
      <c r="Q3290" t="s">
        <v>3306</v>
      </c>
      <c r="BI3290" s="1"/>
      <c r="BO3290" s="2"/>
    </row>
    <row r="3291" ht="15" customHeight="1">
      <c r="A3291" t="str">
        <f t="shared" si="255"/>
        <v>2019_12_3936_11</v>
      </c>
      <c r="B3291" t="str">
        <f t="shared" si="256"/>
        <v>2019_12_66745</v>
      </c>
      <c r="C3291" s="1" t="s">
        <v>2240</v>
      </c>
      <c r="D3291">
        <f t="shared" si="257"/>
        <v>3290</v>
      </c>
      <c r="E3291">
        <v>3936</v>
      </c>
      <c r="F3291">
        <f t="shared" si="258"/>
        <v>11</v>
      </c>
      <c r="G3291" s="2" t="str">
        <f t="shared" si="259"/>
        <v>x</v>
      </c>
      <c r="H3291" t="s">
        <v>1521</v>
      </c>
      <c r="I3291">
        <v>66745</v>
      </c>
      <c r="J3291">
        <v>3925</v>
      </c>
      <c r="K3291">
        <v>3922</v>
      </c>
      <c r="L3291" t="s">
        <v>20</v>
      </c>
      <c r="M3291" t="s">
        <v>20</v>
      </c>
      <c r="N3291">
        <v>17</v>
      </c>
      <c r="O3291">
        <v>1193</v>
      </c>
      <c r="P3291">
        <v>13</v>
      </c>
      <c r="Q3291" t="s">
        <v>3307</v>
      </c>
      <c r="BI3291" s="1"/>
      <c r="BO3291" s="2"/>
    </row>
    <row r="3292" ht="15" customHeight="1">
      <c r="A3292" t="str">
        <f t="shared" si="255"/>
        <v>2019_12_3965_1</v>
      </c>
      <c r="B3292" t="str">
        <f t="shared" si="256"/>
        <v>2019_12_62841</v>
      </c>
      <c r="C3292" s="1" t="s">
        <v>2240</v>
      </c>
      <c r="D3292">
        <f t="shared" si="257"/>
        <v>3291</v>
      </c>
      <c r="E3292">
        <v>3965</v>
      </c>
      <c r="F3292">
        <f t="shared" si="258"/>
        <v>1</v>
      </c>
      <c r="G3292" s="2" t="str">
        <f t="shared" si="259"/>
        <v/>
      </c>
      <c r="H3292" t="s">
        <v>1521</v>
      </c>
      <c r="I3292">
        <v>62841</v>
      </c>
      <c r="J3292">
        <v>3951</v>
      </c>
      <c r="K3292">
        <v>3954</v>
      </c>
      <c r="L3292" t="s">
        <v>19</v>
      </c>
      <c r="M3292" t="s">
        <v>20</v>
      </c>
      <c r="N3292">
        <v>50</v>
      </c>
      <c r="O3292">
        <v>704</v>
      </c>
      <c r="P3292">
        <v>8</v>
      </c>
      <c r="Q3292" t="s">
        <v>3308</v>
      </c>
      <c r="BI3292" s="1"/>
      <c r="BO3292" s="2"/>
    </row>
    <row r="3293" ht="15" customHeight="1">
      <c r="A3293" t="str">
        <f t="shared" si="255"/>
        <v>2019_12_3965_2</v>
      </c>
      <c r="B3293" t="str">
        <f t="shared" si="256"/>
        <v>2019_12_64294</v>
      </c>
      <c r="C3293" s="1" t="s">
        <v>2240</v>
      </c>
      <c r="D3293">
        <f t="shared" si="257"/>
        <v>3292</v>
      </c>
      <c r="E3293">
        <v>3965</v>
      </c>
      <c r="F3293">
        <f t="shared" si="258"/>
        <v>2</v>
      </c>
      <c r="G3293" s="2" t="str">
        <f t="shared" si="259"/>
        <v/>
      </c>
      <c r="H3293" t="s">
        <v>1521</v>
      </c>
      <c r="I3293">
        <v>64294</v>
      </c>
      <c r="J3293">
        <v>3954</v>
      </c>
      <c r="K3293">
        <v>3951</v>
      </c>
      <c r="L3293" t="s">
        <v>31</v>
      </c>
      <c r="M3293" t="s">
        <v>20</v>
      </c>
      <c r="N3293">
        <v>66</v>
      </c>
      <c r="O3293">
        <v>704</v>
      </c>
      <c r="P3293">
        <v>8</v>
      </c>
      <c r="Q3293" t="s">
        <v>3309</v>
      </c>
      <c r="BI3293" s="1"/>
      <c r="BO3293" s="2"/>
    </row>
    <row r="3294" ht="15" customHeight="1">
      <c r="A3294" t="str">
        <f t="shared" si="255"/>
        <v>2019_12_3965_3</v>
      </c>
      <c r="B3294" t="str">
        <f t="shared" si="256"/>
        <v>2019_12_64425</v>
      </c>
      <c r="C3294" s="1" t="s">
        <v>2240</v>
      </c>
      <c r="D3294">
        <f t="shared" si="257"/>
        <v>3293</v>
      </c>
      <c r="E3294">
        <v>3965</v>
      </c>
      <c r="F3294">
        <f t="shared" si="258"/>
        <v>3</v>
      </c>
      <c r="G3294" s="2" t="str">
        <f t="shared" si="259"/>
        <v/>
      </c>
      <c r="H3294" t="s">
        <v>1521</v>
      </c>
      <c r="I3294">
        <v>64425</v>
      </c>
      <c r="J3294">
        <v>3951</v>
      </c>
      <c r="K3294">
        <v>3954</v>
      </c>
      <c r="L3294" t="s">
        <v>31</v>
      </c>
      <c r="M3294" t="s">
        <v>20</v>
      </c>
      <c r="N3294">
        <v>192</v>
      </c>
      <c r="O3294">
        <v>704</v>
      </c>
      <c r="P3294">
        <v>8</v>
      </c>
      <c r="Q3294" t="s">
        <v>3310</v>
      </c>
      <c r="BI3294" s="1"/>
      <c r="BO3294" s="2"/>
    </row>
    <row r="3295" ht="15" customHeight="1">
      <c r="A3295" t="str">
        <f t="shared" si="255"/>
        <v>2019_12_3965_4</v>
      </c>
      <c r="B3295" t="str">
        <f t="shared" si="256"/>
        <v>2019_12_65045</v>
      </c>
      <c r="C3295" s="1" t="s">
        <v>2240</v>
      </c>
      <c r="D3295">
        <f t="shared" si="257"/>
        <v>3294</v>
      </c>
      <c r="E3295">
        <v>3965</v>
      </c>
      <c r="F3295">
        <f t="shared" si="258"/>
        <v>4</v>
      </c>
      <c r="G3295" s="2" t="str">
        <f t="shared" si="259"/>
        <v/>
      </c>
      <c r="H3295" t="s">
        <v>1521</v>
      </c>
      <c r="I3295">
        <v>65045</v>
      </c>
      <c r="J3295">
        <v>3954</v>
      </c>
      <c r="K3295">
        <v>3951</v>
      </c>
      <c r="L3295" t="s">
        <v>31</v>
      </c>
      <c r="M3295" t="s">
        <v>20</v>
      </c>
      <c r="N3295">
        <v>131</v>
      </c>
      <c r="O3295">
        <v>704</v>
      </c>
      <c r="P3295">
        <v>8</v>
      </c>
      <c r="Q3295" t="s">
        <v>3311</v>
      </c>
      <c r="BI3295" s="1"/>
      <c r="BO3295" s="2"/>
    </row>
    <row r="3296" ht="15" customHeight="1">
      <c r="A3296" t="str">
        <f t="shared" si="255"/>
        <v>2019_12_3965_5</v>
      </c>
      <c r="B3296" t="str">
        <f t="shared" si="256"/>
        <v>2019_12_66032</v>
      </c>
      <c r="C3296" s="1" t="s">
        <v>2240</v>
      </c>
      <c r="D3296">
        <f t="shared" si="257"/>
        <v>3295</v>
      </c>
      <c r="E3296">
        <v>3965</v>
      </c>
      <c r="F3296">
        <f t="shared" si="258"/>
        <v>5</v>
      </c>
      <c r="G3296" s="2" t="str">
        <f t="shared" si="259"/>
        <v/>
      </c>
      <c r="H3296" t="s">
        <v>1521</v>
      </c>
      <c r="I3296">
        <v>66032</v>
      </c>
      <c r="J3296">
        <v>3951</v>
      </c>
      <c r="K3296">
        <v>3954</v>
      </c>
      <c r="L3296" t="s">
        <v>31</v>
      </c>
      <c r="M3296" t="s">
        <v>20</v>
      </c>
      <c r="N3296">
        <v>83</v>
      </c>
      <c r="O3296">
        <v>704</v>
      </c>
      <c r="P3296">
        <v>8</v>
      </c>
      <c r="Q3296" t="s">
        <v>3312</v>
      </c>
      <c r="BI3296" s="1"/>
      <c r="BO3296" s="2"/>
    </row>
    <row r="3297" ht="15" customHeight="1">
      <c r="A3297" t="str">
        <f t="shared" si="255"/>
        <v>2019_12_3965_6</v>
      </c>
      <c r="B3297" t="str">
        <f t="shared" si="256"/>
        <v>2019_12_66743</v>
      </c>
      <c r="C3297" s="1" t="s">
        <v>2240</v>
      </c>
      <c r="D3297">
        <f t="shared" si="257"/>
        <v>3296</v>
      </c>
      <c r="E3297">
        <v>3965</v>
      </c>
      <c r="F3297">
        <f t="shared" si="258"/>
        <v>6</v>
      </c>
      <c r="G3297" s="2" t="str">
        <f t="shared" si="259"/>
        <v/>
      </c>
      <c r="H3297" t="s">
        <v>1521</v>
      </c>
      <c r="I3297">
        <v>66743</v>
      </c>
      <c r="J3297">
        <v>3954</v>
      </c>
      <c r="K3297">
        <v>3951</v>
      </c>
      <c r="L3297" t="s">
        <v>31</v>
      </c>
      <c r="M3297" t="s">
        <v>20</v>
      </c>
      <c r="N3297">
        <v>95</v>
      </c>
      <c r="O3297">
        <v>704</v>
      </c>
      <c r="P3297">
        <v>8</v>
      </c>
      <c r="Q3297" t="s">
        <v>3313</v>
      </c>
      <c r="BI3297" s="1"/>
      <c r="BO3297" s="2"/>
    </row>
    <row r="3298" ht="15" customHeight="1">
      <c r="A3298" t="str">
        <f t="shared" si="255"/>
        <v>2019_12_3965_7</v>
      </c>
      <c r="B3298" t="str">
        <f t="shared" si="256"/>
        <v>2019_12_67650</v>
      </c>
      <c r="C3298" s="1" t="s">
        <v>2240</v>
      </c>
      <c r="D3298">
        <f t="shared" si="257"/>
        <v>3297</v>
      </c>
      <c r="E3298">
        <v>3965</v>
      </c>
      <c r="F3298">
        <f t="shared" si="258"/>
        <v>7</v>
      </c>
      <c r="G3298" s="2" t="str">
        <f t="shared" si="259"/>
        <v>x</v>
      </c>
      <c r="H3298" t="s">
        <v>1521</v>
      </c>
      <c r="I3298">
        <v>67650</v>
      </c>
      <c r="J3298">
        <v>3951</v>
      </c>
      <c r="K3298">
        <v>3954</v>
      </c>
      <c r="L3298" t="s">
        <v>20</v>
      </c>
      <c r="M3298" t="s">
        <v>20</v>
      </c>
      <c r="N3298">
        <v>66</v>
      </c>
      <c r="O3298">
        <v>704</v>
      </c>
      <c r="P3298">
        <v>8</v>
      </c>
      <c r="Q3298" t="s">
        <v>3314</v>
      </c>
      <c r="BI3298" s="1"/>
      <c r="BO3298" s="2"/>
    </row>
    <row r="3299" ht="15" customHeight="1">
      <c r="A3299" t="str">
        <f t="shared" si="255"/>
        <v>2019_12_3994_1</v>
      </c>
      <c r="B3299" t="str">
        <f t="shared" si="256"/>
        <v>2019_12_62226</v>
      </c>
      <c r="C3299" s="1" t="s">
        <v>2240</v>
      </c>
      <c r="D3299">
        <f t="shared" si="257"/>
        <v>3298</v>
      </c>
      <c r="E3299">
        <v>3994</v>
      </c>
      <c r="F3299">
        <f t="shared" si="258"/>
        <v>1</v>
      </c>
      <c r="G3299" s="2" t="str">
        <f t="shared" si="259"/>
        <v/>
      </c>
      <c r="H3299" t="s">
        <v>1521</v>
      </c>
      <c r="I3299">
        <v>62226</v>
      </c>
      <c r="J3299">
        <v>3980</v>
      </c>
      <c r="K3299">
        <v>3983</v>
      </c>
      <c r="L3299" t="s">
        <v>19</v>
      </c>
      <c r="M3299" t="s">
        <v>20</v>
      </c>
      <c r="N3299">
        <v>85</v>
      </c>
      <c r="O3299">
        <v>1269</v>
      </c>
      <c r="P3299">
        <v>9</v>
      </c>
      <c r="Q3299" t="s">
        <v>3315</v>
      </c>
      <c r="BI3299" s="1"/>
      <c r="BO3299" s="2"/>
    </row>
    <row r="3300" ht="15" customHeight="1">
      <c r="A3300" t="str">
        <f t="shared" si="255"/>
        <v>2019_12_3994_2</v>
      </c>
      <c r="B3300" t="str">
        <f t="shared" si="256"/>
        <v>2019_12_64165</v>
      </c>
      <c r="C3300" s="1" t="s">
        <v>2240</v>
      </c>
      <c r="D3300">
        <f t="shared" si="257"/>
        <v>3299</v>
      </c>
      <c r="E3300">
        <v>3994</v>
      </c>
      <c r="F3300">
        <f t="shared" si="258"/>
        <v>2</v>
      </c>
      <c r="G3300" s="2" t="str">
        <f t="shared" si="259"/>
        <v/>
      </c>
      <c r="H3300" t="s">
        <v>1521</v>
      </c>
      <c r="I3300">
        <v>64165</v>
      </c>
      <c r="J3300">
        <v>3983</v>
      </c>
      <c r="K3300">
        <v>3980</v>
      </c>
      <c r="L3300" t="s">
        <v>31</v>
      </c>
      <c r="M3300" t="s">
        <v>20</v>
      </c>
      <c r="N3300">
        <v>249</v>
      </c>
      <c r="O3300">
        <v>1269</v>
      </c>
      <c r="P3300">
        <v>9</v>
      </c>
      <c r="Q3300" t="s">
        <v>3316</v>
      </c>
      <c r="BI3300" s="1"/>
      <c r="BO3300" s="2"/>
    </row>
    <row r="3301" ht="15" customHeight="1">
      <c r="A3301" t="str">
        <f t="shared" si="255"/>
        <v>2019_12_3994_3</v>
      </c>
      <c r="B3301" t="str">
        <f t="shared" si="256"/>
        <v>2019_12_64861</v>
      </c>
      <c r="C3301" s="1" t="s">
        <v>2240</v>
      </c>
      <c r="D3301">
        <f t="shared" si="257"/>
        <v>3300</v>
      </c>
      <c r="E3301">
        <v>3994</v>
      </c>
      <c r="F3301">
        <f t="shared" si="258"/>
        <v>3</v>
      </c>
      <c r="G3301" s="2" t="str">
        <f t="shared" si="259"/>
        <v/>
      </c>
      <c r="H3301" t="s">
        <v>1521</v>
      </c>
      <c r="I3301">
        <v>64861</v>
      </c>
      <c r="J3301">
        <v>3980</v>
      </c>
      <c r="K3301">
        <v>3983</v>
      </c>
      <c r="L3301" t="s">
        <v>31</v>
      </c>
      <c r="M3301" t="s">
        <v>20</v>
      </c>
      <c r="N3301">
        <v>97</v>
      </c>
      <c r="O3301">
        <v>1269</v>
      </c>
      <c r="P3301">
        <v>9</v>
      </c>
      <c r="Q3301" t="s">
        <v>3317</v>
      </c>
      <c r="BI3301" s="1"/>
      <c r="BO3301" s="2"/>
    </row>
    <row r="3302" ht="15" customHeight="1">
      <c r="A3302" t="str">
        <f t="shared" si="255"/>
        <v>2019_12_3994_4</v>
      </c>
      <c r="B3302" t="str">
        <f t="shared" si="256"/>
        <v>2019_12_66089</v>
      </c>
      <c r="C3302" s="1" t="s">
        <v>2240</v>
      </c>
      <c r="D3302">
        <f t="shared" si="257"/>
        <v>3301</v>
      </c>
      <c r="E3302">
        <v>3994</v>
      </c>
      <c r="F3302">
        <f t="shared" si="258"/>
        <v>4</v>
      </c>
      <c r="G3302" s="2" t="str">
        <f t="shared" si="259"/>
        <v/>
      </c>
      <c r="H3302" t="s">
        <v>1521</v>
      </c>
      <c r="I3302">
        <v>66089</v>
      </c>
      <c r="J3302">
        <v>3983</v>
      </c>
      <c r="K3302">
        <v>3980</v>
      </c>
      <c r="L3302" t="s">
        <v>31</v>
      </c>
      <c r="M3302" t="s">
        <v>20</v>
      </c>
      <c r="N3302">
        <v>223</v>
      </c>
      <c r="O3302">
        <v>1269</v>
      </c>
      <c r="P3302">
        <v>9</v>
      </c>
      <c r="Q3302" t="s">
        <v>3318</v>
      </c>
      <c r="BI3302" s="1"/>
      <c r="BO3302" s="2"/>
    </row>
    <row r="3303" ht="15" customHeight="1">
      <c r="A3303" t="str">
        <f t="shared" si="255"/>
        <v>2019_12_3994_5</v>
      </c>
      <c r="B3303" t="str">
        <f t="shared" si="256"/>
        <v>2019_12_66243</v>
      </c>
      <c r="C3303" s="1" t="s">
        <v>2240</v>
      </c>
      <c r="D3303">
        <f t="shared" si="257"/>
        <v>3302</v>
      </c>
      <c r="E3303">
        <v>3994</v>
      </c>
      <c r="F3303">
        <f t="shared" si="258"/>
        <v>5</v>
      </c>
      <c r="G3303" s="2" t="str">
        <f t="shared" si="259"/>
        <v/>
      </c>
      <c r="H3303" t="s">
        <v>1521</v>
      </c>
      <c r="I3303">
        <v>66243</v>
      </c>
      <c r="J3303">
        <v>3980</v>
      </c>
      <c r="K3303">
        <v>3983</v>
      </c>
      <c r="L3303" t="s">
        <v>31</v>
      </c>
      <c r="M3303" t="s">
        <v>20</v>
      </c>
      <c r="N3303">
        <v>168</v>
      </c>
      <c r="O3303">
        <v>1269</v>
      </c>
      <c r="P3303">
        <v>9</v>
      </c>
      <c r="Q3303" t="s">
        <v>3319</v>
      </c>
      <c r="BI3303" s="1"/>
      <c r="BO3303" s="2"/>
    </row>
    <row r="3304" ht="15" customHeight="1">
      <c r="A3304" t="str">
        <f t="shared" si="255"/>
        <v>2019_12_3994_6</v>
      </c>
      <c r="B3304" t="str">
        <f t="shared" si="256"/>
        <v>2019_12_66284</v>
      </c>
      <c r="C3304" s="1" t="s">
        <v>2240</v>
      </c>
      <c r="D3304">
        <f t="shared" si="257"/>
        <v>3303</v>
      </c>
      <c r="E3304">
        <v>3994</v>
      </c>
      <c r="F3304">
        <f t="shared" si="258"/>
        <v>6</v>
      </c>
      <c r="G3304" s="2" t="str">
        <f t="shared" si="259"/>
        <v/>
      </c>
      <c r="H3304" t="s">
        <v>1521</v>
      </c>
      <c r="I3304">
        <v>66284</v>
      </c>
      <c r="J3304">
        <v>3983</v>
      </c>
      <c r="K3304">
        <v>3980</v>
      </c>
      <c r="L3304" t="s">
        <v>31</v>
      </c>
      <c r="M3304" t="s">
        <v>20</v>
      </c>
      <c r="N3304">
        <v>310</v>
      </c>
      <c r="O3304">
        <v>1269</v>
      </c>
      <c r="P3304">
        <v>9</v>
      </c>
      <c r="Q3304" t="s">
        <v>3320</v>
      </c>
      <c r="BI3304" s="1"/>
      <c r="BO3304" s="2"/>
    </row>
    <row r="3305" ht="15" customHeight="1">
      <c r="A3305" t="str">
        <f t="shared" si="255"/>
        <v>2019_12_3994_7</v>
      </c>
      <c r="B3305" t="str">
        <f t="shared" si="256"/>
        <v>2019_12_67605</v>
      </c>
      <c r="C3305" s="1" t="s">
        <v>2240</v>
      </c>
      <c r="D3305">
        <f t="shared" si="257"/>
        <v>3304</v>
      </c>
      <c r="E3305">
        <v>3994</v>
      </c>
      <c r="F3305">
        <f t="shared" si="258"/>
        <v>7</v>
      </c>
      <c r="G3305" s="2" t="str">
        <f t="shared" si="259"/>
        <v/>
      </c>
      <c r="H3305" t="s">
        <v>1521</v>
      </c>
      <c r="I3305">
        <v>67605</v>
      </c>
      <c r="J3305">
        <v>3980</v>
      </c>
      <c r="K3305">
        <v>3983</v>
      </c>
      <c r="L3305" t="s">
        <v>31</v>
      </c>
      <c r="M3305" t="s">
        <v>20</v>
      </c>
      <c r="N3305">
        <v>74</v>
      </c>
      <c r="O3305">
        <v>1269</v>
      </c>
      <c r="P3305">
        <v>9</v>
      </c>
      <c r="Q3305" t="s">
        <v>3321</v>
      </c>
      <c r="BI3305" s="1"/>
      <c r="BO3305" s="2"/>
    </row>
    <row r="3306" ht="15" customHeight="1">
      <c r="A3306" t="str">
        <f t="shared" si="255"/>
        <v>2019_12_3994_8</v>
      </c>
      <c r="B3306" t="str">
        <f t="shared" si="256"/>
        <v>2019_12_67736</v>
      </c>
      <c r="C3306" s="1" t="s">
        <v>2240</v>
      </c>
      <c r="D3306">
        <f t="shared" si="257"/>
        <v>3305</v>
      </c>
      <c r="E3306">
        <v>3994</v>
      </c>
      <c r="F3306">
        <f t="shared" si="258"/>
        <v>8</v>
      </c>
      <c r="G3306" s="2" t="str">
        <f t="shared" si="259"/>
        <v>x</v>
      </c>
      <c r="H3306" t="s">
        <v>1521</v>
      </c>
      <c r="I3306">
        <v>67736</v>
      </c>
      <c r="J3306">
        <v>3983</v>
      </c>
      <c r="K3306">
        <v>3980</v>
      </c>
      <c r="L3306" t="s">
        <v>20</v>
      </c>
      <c r="M3306" t="s">
        <v>20</v>
      </c>
      <c r="N3306">
        <v>42</v>
      </c>
      <c r="O3306">
        <v>1269</v>
      </c>
      <c r="P3306">
        <v>9</v>
      </c>
      <c r="Q3306" t="s">
        <v>3322</v>
      </c>
      <c r="BI3306" s="1"/>
      <c r="BO3306" s="2"/>
    </row>
    <row r="3307" ht="15" customHeight="1">
      <c r="A3307" t="str">
        <f t="shared" si="255"/>
        <v>2019_12_4023_1</v>
      </c>
      <c r="B3307" t="str">
        <f t="shared" si="256"/>
        <v>2019_12_62524</v>
      </c>
      <c r="C3307" s="1" t="s">
        <v>2240</v>
      </c>
      <c r="D3307">
        <f t="shared" si="257"/>
        <v>3306</v>
      </c>
      <c r="E3307">
        <v>4023</v>
      </c>
      <c r="F3307">
        <f t="shared" si="258"/>
        <v>1</v>
      </c>
      <c r="G3307" s="2" t="str">
        <f t="shared" si="259"/>
        <v/>
      </c>
      <c r="H3307" t="s">
        <v>1521</v>
      </c>
      <c r="I3307">
        <v>62524</v>
      </c>
      <c r="J3307">
        <v>4009</v>
      </c>
      <c r="K3307">
        <v>4012</v>
      </c>
      <c r="L3307" t="s">
        <v>19</v>
      </c>
      <c r="M3307" t="s">
        <v>20</v>
      </c>
      <c r="N3307">
        <v>41</v>
      </c>
      <c r="O3307">
        <v>2044</v>
      </c>
      <c r="P3307">
        <v>12</v>
      </c>
      <c r="Q3307" t="s">
        <v>3323</v>
      </c>
      <c r="BI3307" s="1"/>
      <c r="BO3307" s="2"/>
    </row>
    <row r="3308" ht="15" customHeight="1">
      <c r="A3308" t="str">
        <f t="shared" si="255"/>
        <v>2019_12_4023_2</v>
      </c>
      <c r="B3308" t="str">
        <f t="shared" si="256"/>
        <v>2019_12_64157</v>
      </c>
      <c r="C3308" s="1" t="s">
        <v>2240</v>
      </c>
      <c r="D3308">
        <f t="shared" si="257"/>
        <v>3307</v>
      </c>
      <c r="E3308">
        <v>4023</v>
      </c>
      <c r="F3308">
        <f t="shared" si="258"/>
        <v>2</v>
      </c>
      <c r="G3308" s="2" t="str">
        <f t="shared" si="259"/>
        <v/>
      </c>
      <c r="H3308" t="s">
        <v>1521</v>
      </c>
      <c r="I3308">
        <v>64157</v>
      </c>
      <c r="J3308">
        <v>4012</v>
      </c>
      <c r="K3308">
        <v>4009</v>
      </c>
      <c r="L3308" t="s">
        <v>31</v>
      </c>
      <c r="M3308" t="s">
        <v>20</v>
      </c>
      <c r="N3308">
        <v>246</v>
      </c>
      <c r="O3308">
        <v>2044</v>
      </c>
      <c r="P3308">
        <v>12</v>
      </c>
      <c r="Q3308" t="s">
        <v>3324</v>
      </c>
      <c r="BI3308" s="1"/>
      <c r="BO3308" s="2"/>
    </row>
    <row r="3309" ht="15" customHeight="1">
      <c r="A3309" t="str">
        <f t="shared" si="255"/>
        <v>2019_12_4023_3</v>
      </c>
      <c r="B3309" t="str">
        <f t="shared" si="256"/>
        <v>2019_12_64746</v>
      </c>
      <c r="C3309" s="1" t="s">
        <v>2240</v>
      </c>
      <c r="D3309">
        <f t="shared" si="257"/>
        <v>3308</v>
      </c>
      <c r="E3309">
        <v>4023</v>
      </c>
      <c r="F3309">
        <f t="shared" si="258"/>
        <v>3</v>
      </c>
      <c r="G3309" s="2" t="str">
        <f t="shared" si="259"/>
        <v/>
      </c>
      <c r="H3309" t="s">
        <v>1521</v>
      </c>
      <c r="I3309">
        <v>64746</v>
      </c>
      <c r="J3309">
        <v>4009</v>
      </c>
      <c r="K3309">
        <v>4012</v>
      </c>
      <c r="L3309" t="s">
        <v>31</v>
      </c>
      <c r="M3309" t="s">
        <v>20</v>
      </c>
      <c r="N3309">
        <v>177</v>
      </c>
      <c r="O3309">
        <v>2044</v>
      </c>
      <c r="P3309">
        <v>12</v>
      </c>
      <c r="Q3309" t="s">
        <v>3325</v>
      </c>
      <c r="BI3309" s="1"/>
      <c r="BO3309" s="2"/>
    </row>
    <row r="3310" ht="15" customHeight="1">
      <c r="A3310" t="str">
        <f t="shared" si="255"/>
        <v>2019_12_4023_4</v>
      </c>
      <c r="B3310" t="str">
        <f t="shared" si="256"/>
        <v>2019_12_65673</v>
      </c>
      <c r="C3310" s="1" t="s">
        <v>2240</v>
      </c>
      <c r="D3310">
        <f t="shared" si="257"/>
        <v>3309</v>
      </c>
      <c r="E3310">
        <v>4023</v>
      </c>
      <c r="F3310">
        <f t="shared" si="258"/>
        <v>4</v>
      </c>
      <c r="G3310" s="2" t="str">
        <f t="shared" si="259"/>
        <v/>
      </c>
      <c r="H3310" t="s">
        <v>1521</v>
      </c>
      <c r="I3310">
        <v>65673</v>
      </c>
      <c r="J3310">
        <v>4012</v>
      </c>
      <c r="K3310">
        <v>4009</v>
      </c>
      <c r="L3310" t="s">
        <v>31</v>
      </c>
      <c r="M3310" t="s">
        <v>20</v>
      </c>
      <c r="N3310">
        <v>301</v>
      </c>
      <c r="O3310">
        <v>2044</v>
      </c>
      <c r="P3310">
        <v>12</v>
      </c>
      <c r="Q3310" t="s">
        <v>3326</v>
      </c>
      <c r="BI3310" s="1"/>
      <c r="BO3310" s="2"/>
    </row>
    <row r="3311" ht="15" customHeight="1">
      <c r="A3311" t="str">
        <f t="shared" si="255"/>
        <v>2019_12_4023_5</v>
      </c>
      <c r="B3311" t="str">
        <f t="shared" si="256"/>
        <v>2019_12_65722</v>
      </c>
      <c r="C3311" s="1" t="s">
        <v>2240</v>
      </c>
      <c r="D3311">
        <f t="shared" si="257"/>
        <v>3310</v>
      </c>
      <c r="E3311">
        <v>4023</v>
      </c>
      <c r="F3311">
        <f t="shared" si="258"/>
        <v>5</v>
      </c>
      <c r="G3311" s="2" t="str">
        <f t="shared" si="259"/>
        <v/>
      </c>
      <c r="H3311" t="s">
        <v>1521</v>
      </c>
      <c r="I3311">
        <v>65722</v>
      </c>
      <c r="J3311">
        <v>4009</v>
      </c>
      <c r="K3311">
        <v>4012</v>
      </c>
      <c r="L3311" t="s">
        <v>31</v>
      </c>
      <c r="M3311" t="s">
        <v>20</v>
      </c>
      <c r="N3311">
        <v>229</v>
      </c>
      <c r="O3311">
        <v>2044</v>
      </c>
      <c r="P3311">
        <v>12</v>
      </c>
      <c r="Q3311" t="s">
        <v>3327</v>
      </c>
      <c r="BI3311" s="1"/>
      <c r="BO3311" s="2"/>
    </row>
    <row r="3312" ht="15" customHeight="1">
      <c r="A3312" t="str">
        <f t="shared" si="255"/>
        <v>2019_12_4023_6</v>
      </c>
      <c r="B3312" t="str">
        <f t="shared" si="256"/>
        <v>2019_12_66307</v>
      </c>
      <c r="C3312" s="1" t="s">
        <v>2240</v>
      </c>
      <c r="D3312">
        <f t="shared" si="257"/>
        <v>3311</v>
      </c>
      <c r="E3312">
        <v>4023</v>
      </c>
      <c r="F3312">
        <f t="shared" si="258"/>
        <v>6</v>
      </c>
      <c r="G3312" s="2" t="str">
        <f t="shared" si="259"/>
        <v/>
      </c>
      <c r="H3312" t="s">
        <v>1521</v>
      </c>
      <c r="I3312">
        <v>66307</v>
      </c>
      <c r="J3312">
        <v>4012</v>
      </c>
      <c r="K3312">
        <v>4009</v>
      </c>
      <c r="L3312" t="s">
        <v>31</v>
      </c>
      <c r="M3312" t="s">
        <v>20</v>
      </c>
      <c r="N3312">
        <v>382</v>
      </c>
      <c r="O3312">
        <v>2044</v>
      </c>
      <c r="P3312">
        <v>12</v>
      </c>
      <c r="Q3312" t="s">
        <v>3328</v>
      </c>
      <c r="BI3312" s="1"/>
      <c r="BO3312" s="2"/>
    </row>
    <row r="3313" ht="15" customHeight="1">
      <c r="A3313" t="str">
        <f t="shared" si="255"/>
        <v>2019_12_4023_7</v>
      </c>
      <c r="B3313" t="str">
        <f t="shared" si="256"/>
        <v>2019_12_66920</v>
      </c>
      <c r="C3313" s="1" t="s">
        <v>2240</v>
      </c>
      <c r="D3313">
        <f t="shared" si="257"/>
        <v>3312</v>
      </c>
      <c r="E3313">
        <v>4023</v>
      </c>
      <c r="F3313">
        <f t="shared" si="258"/>
        <v>7</v>
      </c>
      <c r="G3313" s="2" t="str">
        <f t="shared" si="259"/>
        <v/>
      </c>
      <c r="H3313" t="s">
        <v>1521</v>
      </c>
      <c r="I3313">
        <v>66920</v>
      </c>
      <c r="J3313">
        <v>4009</v>
      </c>
      <c r="K3313">
        <v>4012</v>
      </c>
      <c r="L3313" t="s">
        <v>31</v>
      </c>
      <c r="M3313" t="s">
        <v>20</v>
      </c>
      <c r="N3313">
        <v>152</v>
      </c>
      <c r="O3313">
        <v>2044</v>
      </c>
      <c r="P3313">
        <v>12</v>
      </c>
      <c r="Q3313" t="s">
        <v>3329</v>
      </c>
      <c r="BI3313" s="1"/>
      <c r="BO3313" s="2"/>
    </row>
    <row r="3314" ht="15" customHeight="1">
      <c r="A3314" t="str">
        <f t="shared" si="255"/>
        <v>2019_12_4023_8</v>
      </c>
      <c r="B3314" t="str">
        <f t="shared" si="256"/>
        <v>2019_12_67596</v>
      </c>
      <c r="C3314" s="1" t="s">
        <v>2240</v>
      </c>
      <c r="D3314">
        <f t="shared" si="257"/>
        <v>3313</v>
      </c>
      <c r="E3314">
        <v>4023</v>
      </c>
      <c r="F3314">
        <f t="shared" si="258"/>
        <v>8</v>
      </c>
      <c r="G3314" s="2" t="str">
        <f t="shared" si="259"/>
        <v/>
      </c>
      <c r="H3314" t="s">
        <v>1521</v>
      </c>
      <c r="I3314">
        <v>67596</v>
      </c>
      <c r="J3314">
        <v>4012</v>
      </c>
      <c r="K3314">
        <v>4009</v>
      </c>
      <c r="L3314" t="s">
        <v>31</v>
      </c>
      <c r="M3314" t="s">
        <v>20</v>
      </c>
      <c r="N3314">
        <v>282</v>
      </c>
      <c r="O3314">
        <v>2044</v>
      </c>
      <c r="P3314">
        <v>12</v>
      </c>
      <c r="Q3314" t="s">
        <v>3330</v>
      </c>
      <c r="BI3314" s="1"/>
      <c r="BO3314" s="2"/>
    </row>
    <row r="3315" ht="15" customHeight="1">
      <c r="A3315" t="str">
        <f t="shared" si="255"/>
        <v>2019_12_4023_9</v>
      </c>
      <c r="B3315" t="str">
        <f t="shared" si="256"/>
        <v>2019_12_67743</v>
      </c>
      <c r="C3315" s="1" t="s">
        <v>2240</v>
      </c>
      <c r="D3315">
        <f t="shared" si="257"/>
        <v>3314</v>
      </c>
      <c r="E3315">
        <v>4023</v>
      </c>
      <c r="F3315">
        <f t="shared" si="258"/>
        <v>9</v>
      </c>
      <c r="G3315" s="2" t="str">
        <f t="shared" si="259"/>
        <v/>
      </c>
      <c r="H3315" t="s">
        <v>1521</v>
      </c>
      <c r="I3315">
        <v>67743</v>
      </c>
      <c r="J3315">
        <v>4009</v>
      </c>
      <c r="K3315">
        <v>4012</v>
      </c>
      <c r="L3315" t="s">
        <v>31</v>
      </c>
      <c r="M3315" t="s">
        <v>20</v>
      </c>
      <c r="N3315">
        <v>61</v>
      </c>
      <c r="O3315">
        <v>2044</v>
      </c>
      <c r="P3315">
        <v>12</v>
      </c>
      <c r="Q3315" t="s">
        <v>3331</v>
      </c>
      <c r="BI3315" s="1"/>
      <c r="BO3315" s="2"/>
    </row>
    <row r="3316" ht="15" customHeight="1">
      <c r="A3316" t="str">
        <f t="shared" si="255"/>
        <v>2019_12_4023_10</v>
      </c>
      <c r="B3316" t="str">
        <f t="shared" si="256"/>
        <v>2019_12_67888</v>
      </c>
      <c r="C3316" s="1" t="s">
        <v>2240</v>
      </c>
      <c r="D3316">
        <f t="shared" si="257"/>
        <v>3315</v>
      </c>
      <c r="E3316">
        <v>4023</v>
      </c>
      <c r="F3316">
        <f t="shared" si="258"/>
        <v>10</v>
      </c>
      <c r="G3316" s="2" t="str">
        <f t="shared" si="259"/>
        <v/>
      </c>
      <c r="H3316" t="s">
        <v>1521</v>
      </c>
      <c r="I3316">
        <v>67888</v>
      </c>
      <c r="J3316">
        <v>4012</v>
      </c>
      <c r="K3316">
        <v>4009</v>
      </c>
      <c r="L3316" t="s">
        <v>31</v>
      </c>
      <c r="M3316" t="s">
        <v>20</v>
      </c>
      <c r="N3316">
        <v>148</v>
      </c>
      <c r="O3316">
        <v>2044</v>
      </c>
      <c r="P3316">
        <v>12</v>
      </c>
      <c r="Q3316" t="s">
        <v>3332</v>
      </c>
      <c r="BI3316" s="1"/>
      <c r="BO3316" s="2"/>
    </row>
    <row r="3317" ht="15" customHeight="1">
      <c r="A3317" t="str">
        <f t="shared" si="255"/>
        <v>2019_12_4023_11</v>
      </c>
      <c r="B3317" t="str">
        <f t="shared" si="256"/>
        <v>2019_12_67982</v>
      </c>
      <c r="C3317" s="1" t="s">
        <v>2240</v>
      </c>
      <c r="D3317">
        <f t="shared" si="257"/>
        <v>3316</v>
      </c>
      <c r="E3317">
        <v>4023</v>
      </c>
      <c r="F3317">
        <f t="shared" si="258"/>
        <v>11</v>
      </c>
      <c r="G3317" s="2" t="str">
        <f t="shared" si="259"/>
        <v>x</v>
      </c>
      <c r="H3317" t="s">
        <v>1521</v>
      </c>
      <c r="I3317">
        <v>67982</v>
      </c>
      <c r="J3317">
        <v>4009</v>
      </c>
      <c r="K3317">
        <v>4012</v>
      </c>
      <c r="L3317" t="s">
        <v>20</v>
      </c>
      <c r="M3317" t="s">
        <v>20</v>
      </c>
      <c r="N3317">
        <v>4</v>
      </c>
      <c r="O3317">
        <v>2044</v>
      </c>
      <c r="P3317">
        <v>12</v>
      </c>
      <c r="Q3317" t="s">
        <v>3333</v>
      </c>
      <c r="BI3317" s="1"/>
      <c r="BO3317" s="2"/>
    </row>
    <row r="3318" ht="15" customHeight="1">
      <c r="A3318" t="str">
        <f t="shared" si="255"/>
        <v>2019_12_4052_1</v>
      </c>
      <c r="B3318" t="str">
        <f t="shared" si="256"/>
        <v>2019_12_62159</v>
      </c>
      <c r="C3318" s="1" t="s">
        <v>2240</v>
      </c>
      <c r="D3318">
        <f t="shared" si="257"/>
        <v>3317</v>
      </c>
      <c r="E3318">
        <v>4052</v>
      </c>
      <c r="F3318">
        <f t="shared" si="258"/>
        <v>1</v>
      </c>
      <c r="G3318" s="2" t="str">
        <f t="shared" si="259"/>
        <v/>
      </c>
      <c r="H3318" t="s">
        <v>1521</v>
      </c>
      <c r="I3318">
        <v>62159</v>
      </c>
      <c r="J3318">
        <v>4038</v>
      </c>
      <c r="K3318">
        <v>4041</v>
      </c>
      <c r="L3318" t="s">
        <v>19</v>
      </c>
      <c r="M3318" t="s">
        <v>20</v>
      </c>
      <c r="N3318">
        <v>76</v>
      </c>
      <c r="O3318">
        <v>949</v>
      </c>
      <c r="P3318">
        <v>10</v>
      </c>
      <c r="Q3318" t="s">
        <v>3334</v>
      </c>
      <c r="BI3318" s="1"/>
      <c r="BO3318" s="2"/>
    </row>
    <row r="3319" ht="15" customHeight="1">
      <c r="A3319" t="str">
        <f t="shared" si="255"/>
        <v>2019_12_4052_2</v>
      </c>
      <c r="B3319" t="str">
        <f t="shared" si="256"/>
        <v>2019_12_64149</v>
      </c>
      <c r="C3319" s="1" t="s">
        <v>2240</v>
      </c>
      <c r="D3319">
        <f t="shared" si="257"/>
        <v>3318</v>
      </c>
      <c r="E3319">
        <v>4052</v>
      </c>
      <c r="F3319">
        <f t="shared" si="258"/>
        <v>2</v>
      </c>
      <c r="G3319" s="2" t="str">
        <f t="shared" si="259"/>
        <v/>
      </c>
      <c r="H3319" t="s">
        <v>1521</v>
      </c>
      <c r="I3319">
        <v>64149</v>
      </c>
      <c r="J3319">
        <v>4041</v>
      </c>
      <c r="K3319">
        <v>4038</v>
      </c>
      <c r="L3319" t="s">
        <v>31</v>
      </c>
      <c r="M3319" t="s">
        <v>20</v>
      </c>
      <c r="N3319">
        <v>77</v>
      </c>
      <c r="O3319">
        <v>949</v>
      </c>
      <c r="P3319">
        <v>10</v>
      </c>
      <c r="Q3319" t="s">
        <v>3335</v>
      </c>
      <c r="BI3319" s="1"/>
      <c r="BO3319" s="2"/>
    </row>
    <row r="3320" ht="15" customHeight="1">
      <c r="A3320" t="str">
        <f t="shared" si="255"/>
        <v>2019_12_4052_3</v>
      </c>
      <c r="B3320" t="str">
        <f t="shared" si="256"/>
        <v>2019_12_64291</v>
      </c>
      <c r="C3320" s="1" t="s">
        <v>2240</v>
      </c>
      <c r="D3320">
        <f t="shared" si="257"/>
        <v>3319</v>
      </c>
      <c r="E3320">
        <v>4052</v>
      </c>
      <c r="F3320">
        <f t="shared" si="258"/>
        <v>3</v>
      </c>
      <c r="G3320" s="2" t="str">
        <f t="shared" si="259"/>
        <v/>
      </c>
      <c r="H3320" t="s">
        <v>1521</v>
      </c>
      <c r="I3320">
        <v>64291</v>
      </c>
      <c r="J3320">
        <v>4038</v>
      </c>
      <c r="K3320">
        <v>4041</v>
      </c>
      <c r="L3320" t="s">
        <v>31</v>
      </c>
      <c r="M3320" t="s">
        <v>20</v>
      </c>
      <c r="N3320">
        <v>41</v>
      </c>
      <c r="O3320">
        <v>949</v>
      </c>
      <c r="P3320">
        <v>10</v>
      </c>
      <c r="Q3320" t="s">
        <v>3336</v>
      </c>
      <c r="BI3320" s="1"/>
      <c r="BO3320" s="2"/>
    </row>
    <row r="3321" ht="15" customHeight="1">
      <c r="A3321" t="str">
        <f t="shared" si="255"/>
        <v>2019_12_4052_4</v>
      </c>
      <c r="B3321" t="str">
        <f t="shared" si="256"/>
        <v>2019_12_65684</v>
      </c>
      <c r="C3321" s="1" t="s">
        <v>2240</v>
      </c>
      <c r="D3321">
        <f t="shared" si="257"/>
        <v>3320</v>
      </c>
      <c r="E3321">
        <v>4052</v>
      </c>
      <c r="F3321">
        <f t="shared" si="258"/>
        <v>4</v>
      </c>
      <c r="G3321" s="2" t="str">
        <f t="shared" si="259"/>
        <v/>
      </c>
      <c r="H3321" t="s">
        <v>1521</v>
      </c>
      <c r="I3321">
        <v>65684</v>
      </c>
      <c r="J3321">
        <v>4041</v>
      </c>
      <c r="K3321">
        <v>4038</v>
      </c>
      <c r="L3321" t="s">
        <v>31</v>
      </c>
      <c r="M3321" t="s">
        <v>20</v>
      </c>
      <c r="N3321">
        <v>292</v>
      </c>
      <c r="O3321">
        <v>949</v>
      </c>
      <c r="P3321">
        <v>10</v>
      </c>
      <c r="Q3321" t="s">
        <v>3337</v>
      </c>
      <c r="BI3321" s="1"/>
      <c r="BO3321" s="2"/>
    </row>
    <row r="3322" ht="15" customHeight="1">
      <c r="A3322" t="str">
        <f t="shared" si="255"/>
        <v>2019_12_4052_5</v>
      </c>
      <c r="B3322" t="str">
        <f t="shared" si="256"/>
        <v>2019_12_66127</v>
      </c>
      <c r="C3322" s="1" t="s">
        <v>2240</v>
      </c>
      <c r="D3322">
        <f t="shared" si="257"/>
        <v>3321</v>
      </c>
      <c r="E3322">
        <v>4052</v>
      </c>
      <c r="F3322">
        <f t="shared" si="258"/>
        <v>5</v>
      </c>
      <c r="G3322" s="2" t="str">
        <f t="shared" si="259"/>
        <v/>
      </c>
      <c r="H3322" t="s">
        <v>1521</v>
      </c>
      <c r="I3322">
        <v>66127</v>
      </c>
      <c r="J3322">
        <v>4038</v>
      </c>
      <c r="K3322">
        <v>4041</v>
      </c>
      <c r="L3322" t="s">
        <v>31</v>
      </c>
      <c r="M3322" t="s">
        <v>20</v>
      </c>
      <c r="N3322">
        <v>49</v>
      </c>
      <c r="O3322">
        <v>949</v>
      </c>
      <c r="P3322">
        <v>10</v>
      </c>
      <c r="Q3322" t="s">
        <v>3338</v>
      </c>
      <c r="BI3322" s="1"/>
      <c r="BO3322" s="2"/>
    </row>
    <row r="3323" ht="15" customHeight="1">
      <c r="A3323" t="str">
        <f t="shared" si="255"/>
        <v>2019_12_4052_6</v>
      </c>
      <c r="B3323" t="str">
        <f t="shared" si="256"/>
        <v>2019_12_66312</v>
      </c>
      <c r="C3323" s="1" t="s">
        <v>2240</v>
      </c>
      <c r="D3323">
        <f t="shared" si="257"/>
        <v>3322</v>
      </c>
      <c r="E3323">
        <v>4052</v>
      </c>
      <c r="F3323">
        <f t="shared" si="258"/>
        <v>6</v>
      </c>
      <c r="G3323" s="2" t="str">
        <f t="shared" si="259"/>
        <v/>
      </c>
      <c r="H3323" t="s">
        <v>1521</v>
      </c>
      <c r="I3323">
        <v>66312</v>
      </c>
      <c r="J3323">
        <v>4041</v>
      </c>
      <c r="K3323">
        <v>4038</v>
      </c>
      <c r="L3323" t="s">
        <v>31</v>
      </c>
      <c r="M3323" t="s">
        <v>20</v>
      </c>
      <c r="N3323">
        <v>165</v>
      </c>
      <c r="O3323">
        <v>949</v>
      </c>
      <c r="P3323">
        <v>10</v>
      </c>
      <c r="Q3323" t="s">
        <v>3339</v>
      </c>
      <c r="BI3323" s="1"/>
      <c r="BO3323" s="2"/>
    </row>
    <row r="3324" ht="15" customHeight="1">
      <c r="A3324" t="str">
        <f t="shared" si="255"/>
        <v>2019_12_4052_7</v>
      </c>
      <c r="B3324" t="str">
        <f t="shared" si="256"/>
        <v>2019_12_66980</v>
      </c>
      <c r="C3324" s="1" t="s">
        <v>2240</v>
      </c>
      <c r="D3324">
        <f t="shared" si="257"/>
        <v>3323</v>
      </c>
      <c r="E3324">
        <v>4052</v>
      </c>
      <c r="F3324">
        <f t="shared" si="258"/>
        <v>7</v>
      </c>
      <c r="G3324" s="2" t="str">
        <f t="shared" si="259"/>
        <v/>
      </c>
      <c r="H3324" t="s">
        <v>1521</v>
      </c>
      <c r="I3324">
        <v>66980</v>
      </c>
      <c r="J3324">
        <v>4038</v>
      </c>
      <c r="K3324">
        <v>4041</v>
      </c>
      <c r="L3324" t="s">
        <v>31</v>
      </c>
      <c r="M3324" t="s">
        <v>20</v>
      </c>
      <c r="N3324">
        <v>98</v>
      </c>
      <c r="O3324">
        <v>949</v>
      </c>
      <c r="P3324">
        <v>10</v>
      </c>
      <c r="Q3324" t="s">
        <v>3340</v>
      </c>
      <c r="BI3324" s="1"/>
      <c r="BO3324" s="2"/>
    </row>
    <row r="3325" ht="15" customHeight="1">
      <c r="A3325" t="str">
        <f t="shared" si="255"/>
        <v>2019_12_4052_8</v>
      </c>
      <c r="B3325" t="str">
        <f t="shared" si="256"/>
        <v>2019_12_67558</v>
      </c>
      <c r="C3325" s="1" t="s">
        <v>2240</v>
      </c>
      <c r="D3325">
        <f t="shared" si="257"/>
        <v>3324</v>
      </c>
      <c r="E3325">
        <v>4052</v>
      </c>
      <c r="F3325">
        <f t="shared" si="258"/>
        <v>8</v>
      </c>
      <c r="G3325" s="2" t="str">
        <f t="shared" si="259"/>
        <v/>
      </c>
      <c r="H3325" t="s">
        <v>1521</v>
      </c>
      <c r="I3325">
        <v>67558</v>
      </c>
      <c r="J3325">
        <v>4041</v>
      </c>
      <c r="K3325">
        <v>4038</v>
      </c>
      <c r="L3325" t="s">
        <v>31</v>
      </c>
      <c r="M3325" t="s">
        <v>20</v>
      </c>
      <c r="N3325">
        <v>102</v>
      </c>
      <c r="O3325">
        <v>949</v>
      </c>
      <c r="P3325">
        <v>10</v>
      </c>
      <c r="Q3325" t="s">
        <v>3341</v>
      </c>
      <c r="BI3325" s="1"/>
      <c r="BO3325" s="2"/>
    </row>
    <row r="3326" ht="15" customHeight="1">
      <c r="A3326" t="str">
        <f t="shared" si="255"/>
        <v>2019_12_4052_9</v>
      </c>
      <c r="B3326" t="str">
        <f t="shared" si="256"/>
        <v>2019_12_67608</v>
      </c>
      <c r="C3326" s="1" t="s">
        <v>2240</v>
      </c>
      <c r="D3326">
        <f t="shared" si="257"/>
        <v>3325</v>
      </c>
      <c r="E3326">
        <v>4052</v>
      </c>
      <c r="F3326">
        <f t="shared" si="258"/>
        <v>9</v>
      </c>
      <c r="G3326" s="2" t="str">
        <f t="shared" si="259"/>
        <v>x</v>
      </c>
      <c r="H3326" t="s">
        <v>1521</v>
      </c>
      <c r="I3326">
        <v>67608</v>
      </c>
      <c r="J3326">
        <v>4038</v>
      </c>
      <c r="K3326">
        <v>4041</v>
      </c>
      <c r="L3326" t="s">
        <v>20</v>
      </c>
      <c r="M3326" t="s">
        <v>20</v>
      </c>
      <c r="N3326">
        <v>28</v>
      </c>
      <c r="O3326">
        <v>949</v>
      </c>
      <c r="P3326">
        <v>10</v>
      </c>
      <c r="Q3326" t="s">
        <v>3342</v>
      </c>
      <c r="BI3326" s="1"/>
      <c r="BO3326" s="2"/>
    </row>
    <row r="3327" ht="15" customHeight="1">
      <c r="A3327" t="str">
        <f t="shared" si="255"/>
        <v>2019_12_4081_1</v>
      </c>
      <c r="B3327" t="str">
        <f t="shared" si="256"/>
        <v>2019_12_65349</v>
      </c>
      <c r="C3327" s="1" t="s">
        <v>2240</v>
      </c>
      <c r="D3327">
        <f t="shared" si="257"/>
        <v>3326</v>
      </c>
      <c r="E3327">
        <v>4081</v>
      </c>
      <c r="F3327">
        <f t="shared" si="258"/>
        <v>1</v>
      </c>
      <c r="G3327" s="2" t="str">
        <f t="shared" si="259"/>
        <v/>
      </c>
      <c r="H3327" t="s">
        <v>1521</v>
      </c>
      <c r="I3327">
        <v>65349</v>
      </c>
      <c r="J3327">
        <v>4067</v>
      </c>
      <c r="K3327">
        <v>4070</v>
      </c>
      <c r="L3327" t="s">
        <v>19</v>
      </c>
      <c r="M3327" t="s">
        <v>20</v>
      </c>
      <c r="N3327">
        <v>209</v>
      </c>
      <c r="O3327">
        <v>966</v>
      </c>
      <c r="P3327">
        <v>9</v>
      </c>
      <c r="Q3327" t="s">
        <v>3343</v>
      </c>
      <c r="BI3327" s="1"/>
      <c r="BO3327" s="2"/>
    </row>
    <row r="3328" ht="15" customHeight="1">
      <c r="A3328" t="str">
        <f t="shared" si="255"/>
        <v>2019_12_4081_2</v>
      </c>
      <c r="B3328" t="str">
        <f t="shared" si="256"/>
        <v>2019_12_66053</v>
      </c>
      <c r="C3328" s="1" t="s">
        <v>2240</v>
      </c>
      <c r="D3328">
        <f t="shared" si="257"/>
        <v>3327</v>
      </c>
      <c r="E3328">
        <v>4081</v>
      </c>
      <c r="F3328">
        <f t="shared" si="258"/>
        <v>2</v>
      </c>
      <c r="G3328" s="2" t="str">
        <f t="shared" si="259"/>
        <v/>
      </c>
      <c r="H3328" t="s">
        <v>1521</v>
      </c>
      <c r="I3328">
        <v>66053</v>
      </c>
      <c r="J3328">
        <v>4070</v>
      </c>
      <c r="K3328">
        <v>4067</v>
      </c>
      <c r="L3328" t="s">
        <v>31</v>
      </c>
      <c r="M3328" t="s">
        <v>20</v>
      </c>
      <c r="N3328">
        <v>214</v>
      </c>
      <c r="O3328">
        <v>966</v>
      </c>
      <c r="P3328">
        <v>9</v>
      </c>
      <c r="Q3328" t="s">
        <v>3344</v>
      </c>
      <c r="BI3328" s="1"/>
      <c r="BO3328" s="2"/>
    </row>
    <row r="3329" ht="15" customHeight="1">
      <c r="A3329" t="str">
        <f t="shared" si="255"/>
        <v>2019_12_4081_3</v>
      </c>
      <c r="B3329" t="str">
        <f t="shared" si="256"/>
        <v>2019_12_66175</v>
      </c>
      <c r="C3329" s="1" t="s">
        <v>2240</v>
      </c>
      <c r="D3329">
        <f t="shared" si="257"/>
        <v>3328</v>
      </c>
      <c r="E3329">
        <v>4081</v>
      </c>
      <c r="F3329">
        <f t="shared" si="258"/>
        <v>3</v>
      </c>
      <c r="G3329" s="2" t="str">
        <f t="shared" si="259"/>
        <v/>
      </c>
      <c r="H3329" t="s">
        <v>1521</v>
      </c>
      <c r="I3329">
        <v>66175</v>
      </c>
      <c r="J3329">
        <v>4067</v>
      </c>
      <c r="K3329">
        <v>4070</v>
      </c>
      <c r="L3329" t="s">
        <v>31</v>
      </c>
      <c r="M3329" t="s">
        <v>20</v>
      </c>
      <c r="N3329">
        <v>146</v>
      </c>
      <c r="O3329">
        <v>966</v>
      </c>
      <c r="P3329">
        <v>9</v>
      </c>
      <c r="Q3329" t="s">
        <v>3345</v>
      </c>
      <c r="BI3329" s="1"/>
      <c r="BO3329" s="2"/>
    </row>
    <row r="3330" ht="15" customHeight="1">
      <c r="A3330" t="str">
        <f t="shared" ref="A3330:A3393" si="260">CONCATENATE($C3330,"_",$E3330,"_",$F3330)</f>
        <v>2019_12_4081_4</v>
      </c>
      <c r="B3330" t="str">
        <f t="shared" ref="B3330:B3393" si="261">CONCATENATE($C3330,"_",$I3330)</f>
        <v>2019_12_66933</v>
      </c>
      <c r="C3330" s="1" t="s">
        <v>2240</v>
      </c>
      <c r="D3330">
        <f t="shared" ref="D3330:D3393" si="262">IF(ISNUMBER($D3329),$D3329+1,1)</f>
        <v>3329</v>
      </c>
      <c r="E3330">
        <v>4081</v>
      </c>
      <c r="F3330">
        <f t="shared" ref="F3330:F3393" si="263">IF($E3330="","",IF($E3330=$E3329,$F3329+1,1))</f>
        <v>4</v>
      </c>
      <c r="G3330" s="2" t="str">
        <f t="shared" ref="G3330:G3393" si="264">IF($E3331=$E3330,"","x")</f>
        <v/>
      </c>
      <c r="H3330" t="s">
        <v>1521</v>
      </c>
      <c r="I3330">
        <v>66933</v>
      </c>
      <c r="J3330">
        <v>4070</v>
      </c>
      <c r="K3330">
        <v>4067</v>
      </c>
      <c r="L3330" t="s">
        <v>31</v>
      </c>
      <c r="M3330" t="s">
        <v>20</v>
      </c>
      <c r="N3330">
        <v>100</v>
      </c>
      <c r="O3330">
        <v>966</v>
      </c>
      <c r="P3330">
        <v>9</v>
      </c>
      <c r="Q3330" t="s">
        <v>3346</v>
      </c>
      <c r="BI3330" s="1"/>
      <c r="BO3330" s="2"/>
    </row>
    <row r="3331" ht="15" customHeight="1">
      <c r="A3331" t="str">
        <f t="shared" si="260"/>
        <v>2019_12_4081_5</v>
      </c>
      <c r="B3331" t="str">
        <f t="shared" si="261"/>
        <v>2019_12_67592</v>
      </c>
      <c r="C3331" s="1" t="s">
        <v>2240</v>
      </c>
      <c r="D3331">
        <f t="shared" si="262"/>
        <v>3330</v>
      </c>
      <c r="E3331">
        <v>4081</v>
      </c>
      <c r="F3331">
        <f t="shared" si="263"/>
        <v>5</v>
      </c>
      <c r="G3331" s="2" t="str">
        <f t="shared" si="264"/>
        <v/>
      </c>
      <c r="H3331" t="s">
        <v>1521</v>
      </c>
      <c r="I3331">
        <v>67592</v>
      </c>
      <c r="J3331">
        <v>4067</v>
      </c>
      <c r="K3331">
        <v>4070</v>
      </c>
      <c r="L3331" t="s">
        <v>31</v>
      </c>
      <c r="M3331" t="s">
        <v>20</v>
      </c>
      <c r="N3331">
        <v>56</v>
      </c>
      <c r="O3331">
        <v>966</v>
      </c>
      <c r="P3331">
        <v>9</v>
      </c>
      <c r="Q3331" t="s">
        <v>3347</v>
      </c>
      <c r="BI3331" s="1"/>
      <c r="BO3331" s="2"/>
    </row>
    <row r="3332" ht="15" customHeight="1">
      <c r="A3332" t="str">
        <f t="shared" si="260"/>
        <v>2019_12_4081_6</v>
      </c>
      <c r="B3332" t="str">
        <f t="shared" si="261"/>
        <v>2019_12_67814</v>
      </c>
      <c r="C3332" s="1" t="s">
        <v>2240</v>
      </c>
      <c r="D3332">
        <f t="shared" si="262"/>
        <v>3331</v>
      </c>
      <c r="E3332">
        <v>4081</v>
      </c>
      <c r="F3332">
        <f t="shared" si="263"/>
        <v>6</v>
      </c>
      <c r="G3332" s="2" t="str">
        <f t="shared" si="264"/>
        <v>x</v>
      </c>
      <c r="H3332" t="s">
        <v>1521</v>
      </c>
      <c r="I3332">
        <v>67814</v>
      </c>
      <c r="J3332">
        <v>4070</v>
      </c>
      <c r="K3332">
        <v>4067</v>
      </c>
      <c r="L3332" t="s">
        <v>20</v>
      </c>
      <c r="M3332" t="s">
        <v>20</v>
      </c>
      <c r="N3332">
        <v>31</v>
      </c>
      <c r="O3332">
        <v>966</v>
      </c>
      <c r="P3332">
        <v>9</v>
      </c>
      <c r="Q3332" t="s">
        <v>3348</v>
      </c>
      <c r="BI3332" s="1"/>
      <c r="BO3332" s="2"/>
    </row>
    <row r="3333" ht="15" customHeight="1">
      <c r="A3333" t="str">
        <f t="shared" si="260"/>
        <v>2019_12_4110_1</v>
      </c>
      <c r="B3333" t="str">
        <f t="shared" si="261"/>
        <v>2019_12_62069</v>
      </c>
      <c r="C3333" s="1" t="s">
        <v>2240</v>
      </c>
      <c r="D3333">
        <f t="shared" si="262"/>
        <v>3332</v>
      </c>
      <c r="E3333">
        <v>4110</v>
      </c>
      <c r="F3333">
        <f t="shared" si="263"/>
        <v>1</v>
      </c>
      <c r="G3333" s="2" t="str">
        <f t="shared" si="264"/>
        <v/>
      </c>
      <c r="H3333" t="s">
        <v>1521</v>
      </c>
      <c r="I3333">
        <v>62069</v>
      </c>
      <c r="J3333">
        <v>4096</v>
      </c>
      <c r="K3333">
        <v>4099</v>
      </c>
      <c r="L3333" t="s">
        <v>19</v>
      </c>
      <c r="M3333" t="s">
        <v>20</v>
      </c>
      <c r="N3333">
        <v>52</v>
      </c>
      <c r="O3333">
        <v>1717</v>
      </c>
      <c r="P3333">
        <v>13</v>
      </c>
      <c r="Q3333" t="s">
        <v>3349</v>
      </c>
      <c r="BI3333" s="1"/>
      <c r="BO3333" s="2"/>
    </row>
    <row r="3334" ht="15" customHeight="1">
      <c r="A3334" t="str">
        <f t="shared" si="260"/>
        <v>2019_12_4110_2</v>
      </c>
      <c r="B3334" t="str">
        <f t="shared" si="261"/>
        <v>2019_12_62110</v>
      </c>
      <c r="C3334" s="1" t="s">
        <v>2240</v>
      </c>
      <c r="D3334">
        <f t="shared" si="262"/>
        <v>3333</v>
      </c>
      <c r="E3334">
        <v>4110</v>
      </c>
      <c r="F3334">
        <f t="shared" si="263"/>
        <v>2</v>
      </c>
      <c r="G3334" s="2" t="str">
        <f t="shared" si="264"/>
        <v/>
      </c>
      <c r="H3334" t="s">
        <v>1521</v>
      </c>
      <c r="I3334">
        <v>62110</v>
      </c>
      <c r="J3334">
        <v>4099</v>
      </c>
      <c r="K3334">
        <v>4096</v>
      </c>
      <c r="L3334" t="s">
        <v>31</v>
      </c>
      <c r="M3334" t="s">
        <v>20</v>
      </c>
      <c r="N3334">
        <v>34</v>
      </c>
      <c r="O3334">
        <v>1717</v>
      </c>
      <c r="P3334">
        <v>13</v>
      </c>
      <c r="Q3334" t="s">
        <v>3350</v>
      </c>
      <c r="BI3334" s="1"/>
      <c r="BO3334" s="2"/>
    </row>
    <row r="3335" ht="15" customHeight="1">
      <c r="A3335" t="str">
        <f t="shared" si="260"/>
        <v>2019_12_4110_3</v>
      </c>
      <c r="B3335" t="str">
        <f t="shared" si="261"/>
        <v>2019_12_63647</v>
      </c>
      <c r="C3335" s="1" t="s">
        <v>2240</v>
      </c>
      <c r="D3335">
        <f t="shared" si="262"/>
        <v>3334</v>
      </c>
      <c r="E3335">
        <v>4110</v>
      </c>
      <c r="F3335">
        <f t="shared" si="263"/>
        <v>3</v>
      </c>
      <c r="G3335" s="2" t="str">
        <f t="shared" si="264"/>
        <v/>
      </c>
      <c r="H3335" t="s">
        <v>1521</v>
      </c>
      <c r="I3335">
        <v>63647</v>
      </c>
      <c r="J3335">
        <v>4096</v>
      </c>
      <c r="K3335">
        <v>4099</v>
      </c>
      <c r="L3335" t="s">
        <v>31</v>
      </c>
      <c r="M3335" t="s">
        <v>20</v>
      </c>
      <c r="N3335">
        <v>274</v>
      </c>
      <c r="O3335">
        <v>1717</v>
      </c>
      <c r="P3335">
        <v>13</v>
      </c>
      <c r="Q3335" t="s">
        <v>3351</v>
      </c>
      <c r="BI3335" s="1"/>
      <c r="BO3335" s="2"/>
    </row>
    <row r="3336" ht="15" customHeight="1">
      <c r="A3336" t="str">
        <f t="shared" si="260"/>
        <v>2019_12_4110_4</v>
      </c>
      <c r="B3336" t="str">
        <f t="shared" si="261"/>
        <v>2019_12_64102</v>
      </c>
      <c r="C3336" s="1" t="s">
        <v>2240</v>
      </c>
      <c r="D3336">
        <f t="shared" si="262"/>
        <v>3335</v>
      </c>
      <c r="E3336">
        <v>4110</v>
      </c>
      <c r="F3336">
        <f t="shared" si="263"/>
        <v>4</v>
      </c>
      <c r="G3336" s="2" t="str">
        <f t="shared" si="264"/>
        <v/>
      </c>
      <c r="H3336" t="s">
        <v>1521</v>
      </c>
      <c r="I3336">
        <v>64102</v>
      </c>
      <c r="J3336">
        <v>4099</v>
      </c>
      <c r="K3336">
        <v>4096</v>
      </c>
      <c r="L3336" t="s">
        <v>31</v>
      </c>
      <c r="M3336" t="s">
        <v>20</v>
      </c>
      <c r="N3336">
        <v>301</v>
      </c>
      <c r="O3336">
        <v>1717</v>
      </c>
      <c r="P3336">
        <v>13</v>
      </c>
      <c r="Q3336" t="s">
        <v>3352</v>
      </c>
      <c r="BI3336" s="1"/>
      <c r="BO3336" s="2"/>
    </row>
    <row r="3337" ht="15" customHeight="1">
      <c r="A3337" t="str">
        <f t="shared" si="260"/>
        <v>2019_12_4110_5</v>
      </c>
      <c r="B3337" t="str">
        <f t="shared" si="261"/>
        <v>2019_12_64145</v>
      </c>
      <c r="C3337" s="1" t="s">
        <v>2240</v>
      </c>
      <c r="D3337">
        <f t="shared" si="262"/>
        <v>3336</v>
      </c>
      <c r="E3337">
        <v>4110</v>
      </c>
      <c r="F3337">
        <f t="shared" si="263"/>
        <v>5</v>
      </c>
      <c r="G3337" s="2" t="str">
        <f t="shared" si="264"/>
        <v/>
      </c>
      <c r="H3337" t="s">
        <v>1521</v>
      </c>
      <c r="I3337">
        <v>64145</v>
      </c>
      <c r="J3337">
        <v>4096</v>
      </c>
      <c r="K3337">
        <v>4099</v>
      </c>
      <c r="L3337" t="s">
        <v>31</v>
      </c>
      <c r="M3337" t="s">
        <v>20</v>
      </c>
      <c r="N3337">
        <v>319</v>
      </c>
      <c r="O3337">
        <v>1717</v>
      </c>
      <c r="P3337">
        <v>13</v>
      </c>
      <c r="Q3337" t="s">
        <v>3353</v>
      </c>
      <c r="BI3337" s="1"/>
      <c r="BO3337" s="2"/>
    </row>
    <row r="3338" ht="15" customHeight="1">
      <c r="A3338" t="str">
        <f t="shared" si="260"/>
        <v>2019_12_4110_6</v>
      </c>
      <c r="B3338" t="str">
        <f t="shared" si="261"/>
        <v>2019_12_64151</v>
      </c>
      <c r="C3338" s="1" t="s">
        <v>2240</v>
      </c>
      <c r="D3338">
        <f t="shared" si="262"/>
        <v>3337</v>
      </c>
      <c r="E3338">
        <v>4110</v>
      </c>
      <c r="F3338">
        <f t="shared" si="263"/>
        <v>6</v>
      </c>
      <c r="G3338" s="2" t="str">
        <f t="shared" si="264"/>
        <v/>
      </c>
      <c r="H3338" t="s">
        <v>1521</v>
      </c>
      <c r="I3338">
        <v>64151</v>
      </c>
      <c r="J3338">
        <v>4099</v>
      </c>
      <c r="K3338">
        <v>4096</v>
      </c>
      <c r="L3338" t="s">
        <v>31</v>
      </c>
      <c r="M3338" t="s">
        <v>20</v>
      </c>
      <c r="N3338">
        <v>111</v>
      </c>
      <c r="O3338">
        <v>1717</v>
      </c>
      <c r="P3338">
        <v>13</v>
      </c>
      <c r="Q3338" t="s">
        <v>3354</v>
      </c>
      <c r="BI3338" s="1"/>
      <c r="BO3338" s="2"/>
    </row>
    <row r="3339" ht="15" customHeight="1">
      <c r="A3339" t="str">
        <f t="shared" si="260"/>
        <v>2019_12_4110_7</v>
      </c>
      <c r="B3339" t="str">
        <f t="shared" si="261"/>
        <v>2019_12_65540</v>
      </c>
      <c r="C3339" s="1" t="s">
        <v>2240</v>
      </c>
      <c r="D3339">
        <f t="shared" si="262"/>
        <v>3338</v>
      </c>
      <c r="E3339">
        <v>4110</v>
      </c>
      <c r="F3339">
        <f t="shared" si="263"/>
        <v>7</v>
      </c>
      <c r="G3339" s="2" t="str">
        <f t="shared" si="264"/>
        <v/>
      </c>
      <c r="H3339" t="s">
        <v>1521</v>
      </c>
      <c r="I3339">
        <v>65540</v>
      </c>
      <c r="J3339">
        <v>4096</v>
      </c>
      <c r="K3339">
        <v>4099</v>
      </c>
      <c r="L3339" t="s">
        <v>31</v>
      </c>
      <c r="M3339" t="s">
        <v>20</v>
      </c>
      <c r="N3339">
        <v>217</v>
      </c>
      <c r="O3339">
        <v>1717</v>
      </c>
      <c r="P3339">
        <v>13</v>
      </c>
      <c r="Q3339" t="s">
        <v>3355</v>
      </c>
      <c r="BI3339" s="1"/>
      <c r="BO3339" s="2"/>
    </row>
    <row r="3340" ht="15" customHeight="1">
      <c r="A3340" t="str">
        <f t="shared" si="260"/>
        <v>2019_12_4110_8</v>
      </c>
      <c r="B3340" t="str">
        <f t="shared" si="261"/>
        <v>2019_12_65837</v>
      </c>
      <c r="C3340" s="1" t="s">
        <v>2240</v>
      </c>
      <c r="D3340">
        <f t="shared" si="262"/>
        <v>3339</v>
      </c>
      <c r="E3340">
        <v>4110</v>
      </c>
      <c r="F3340">
        <f t="shared" si="263"/>
        <v>8</v>
      </c>
      <c r="G3340" s="2" t="str">
        <f t="shared" si="264"/>
        <v/>
      </c>
      <c r="H3340" t="s">
        <v>1521</v>
      </c>
      <c r="I3340">
        <v>65837</v>
      </c>
      <c r="J3340">
        <v>4099</v>
      </c>
      <c r="K3340">
        <v>4096</v>
      </c>
      <c r="L3340" t="s">
        <v>31</v>
      </c>
      <c r="M3340" t="s">
        <v>20</v>
      </c>
      <c r="N3340">
        <v>74</v>
      </c>
      <c r="O3340">
        <v>1717</v>
      </c>
      <c r="P3340">
        <v>13</v>
      </c>
      <c r="Q3340" t="s">
        <v>3356</v>
      </c>
      <c r="BI3340" s="1"/>
      <c r="BO3340" s="2"/>
    </row>
    <row r="3341" ht="15" customHeight="1">
      <c r="A3341" t="str">
        <f t="shared" si="260"/>
        <v>2019_12_4110_9</v>
      </c>
      <c r="B3341" t="str">
        <f t="shared" si="261"/>
        <v>2019_12_66101</v>
      </c>
      <c r="C3341" s="1" t="s">
        <v>2240</v>
      </c>
      <c r="D3341">
        <f t="shared" si="262"/>
        <v>3340</v>
      </c>
      <c r="E3341">
        <v>4110</v>
      </c>
      <c r="F3341">
        <f t="shared" si="263"/>
        <v>9</v>
      </c>
      <c r="G3341" s="2" t="str">
        <f t="shared" si="264"/>
        <v/>
      </c>
      <c r="H3341" t="s">
        <v>1521</v>
      </c>
      <c r="I3341">
        <v>66101</v>
      </c>
      <c r="J3341">
        <v>4096</v>
      </c>
      <c r="K3341">
        <v>4099</v>
      </c>
      <c r="L3341" t="s">
        <v>31</v>
      </c>
      <c r="M3341" t="s">
        <v>20</v>
      </c>
      <c r="N3341">
        <v>149</v>
      </c>
      <c r="O3341">
        <v>1717</v>
      </c>
      <c r="P3341">
        <v>13</v>
      </c>
      <c r="Q3341" t="s">
        <v>3357</v>
      </c>
      <c r="BI3341" s="1"/>
      <c r="BO3341" s="2"/>
    </row>
    <row r="3342" ht="15" customHeight="1">
      <c r="A3342" t="str">
        <f t="shared" si="260"/>
        <v>2019_12_4110_10</v>
      </c>
      <c r="B3342" t="str">
        <f t="shared" si="261"/>
        <v>2019_12_66133</v>
      </c>
      <c r="C3342" s="1" t="s">
        <v>2240</v>
      </c>
      <c r="D3342">
        <f t="shared" si="262"/>
        <v>3341</v>
      </c>
      <c r="E3342">
        <v>4110</v>
      </c>
      <c r="F3342">
        <f t="shared" si="263"/>
        <v>10</v>
      </c>
      <c r="G3342" s="2" t="str">
        <f t="shared" si="264"/>
        <v/>
      </c>
      <c r="H3342" t="s">
        <v>1521</v>
      </c>
      <c r="I3342">
        <v>66133</v>
      </c>
      <c r="J3342">
        <v>4099</v>
      </c>
      <c r="K3342">
        <v>4096</v>
      </c>
      <c r="L3342" t="s">
        <v>31</v>
      </c>
      <c r="M3342" t="s">
        <v>20</v>
      </c>
      <c r="N3342">
        <v>73</v>
      </c>
      <c r="O3342">
        <v>1717</v>
      </c>
      <c r="P3342">
        <v>13</v>
      </c>
      <c r="Q3342" t="s">
        <v>3358</v>
      </c>
      <c r="BI3342" s="1"/>
      <c r="BO3342" s="2"/>
    </row>
    <row r="3343" ht="15" customHeight="1">
      <c r="A3343" t="str">
        <f t="shared" si="260"/>
        <v>2019_12_4110_11</v>
      </c>
      <c r="B3343" t="str">
        <f t="shared" si="261"/>
        <v>2019_12_66359</v>
      </c>
      <c r="C3343" s="1" t="s">
        <v>2240</v>
      </c>
      <c r="D3343">
        <f t="shared" si="262"/>
        <v>3342</v>
      </c>
      <c r="E3343">
        <v>4110</v>
      </c>
      <c r="F3343">
        <f t="shared" si="263"/>
        <v>11</v>
      </c>
      <c r="G3343" s="2" t="str">
        <f t="shared" si="264"/>
        <v/>
      </c>
      <c r="H3343" t="s">
        <v>1521</v>
      </c>
      <c r="I3343">
        <v>66359</v>
      </c>
      <c r="J3343">
        <v>4096</v>
      </c>
      <c r="K3343">
        <v>4099</v>
      </c>
      <c r="L3343" t="s">
        <v>31</v>
      </c>
      <c r="M3343" t="s">
        <v>20</v>
      </c>
      <c r="N3343">
        <v>73</v>
      </c>
      <c r="O3343">
        <v>1717</v>
      </c>
      <c r="P3343">
        <v>13</v>
      </c>
      <c r="Q3343" t="s">
        <v>3359</v>
      </c>
      <c r="BI3343" s="1"/>
      <c r="BO3343" s="2"/>
    </row>
    <row r="3344" ht="15" customHeight="1">
      <c r="A3344" t="str">
        <f t="shared" si="260"/>
        <v>2019_12_4110_12</v>
      </c>
      <c r="B3344" t="str">
        <f t="shared" si="261"/>
        <v>2019_12_66363</v>
      </c>
      <c r="C3344" s="1" t="s">
        <v>2240</v>
      </c>
      <c r="D3344">
        <f t="shared" si="262"/>
        <v>3343</v>
      </c>
      <c r="E3344">
        <v>4110</v>
      </c>
      <c r="F3344">
        <f t="shared" si="263"/>
        <v>12</v>
      </c>
      <c r="G3344" s="2" t="str">
        <f t="shared" si="264"/>
        <v>x</v>
      </c>
      <c r="H3344" t="s">
        <v>1521</v>
      </c>
      <c r="I3344">
        <v>66363</v>
      </c>
      <c r="J3344">
        <v>4099</v>
      </c>
      <c r="K3344">
        <v>4096</v>
      </c>
      <c r="L3344" t="s">
        <v>20</v>
      </c>
      <c r="M3344" t="s">
        <v>20</v>
      </c>
      <c r="N3344">
        <v>19</v>
      </c>
      <c r="O3344">
        <v>1717</v>
      </c>
      <c r="P3344">
        <v>13</v>
      </c>
      <c r="Q3344" t="s">
        <v>3360</v>
      </c>
      <c r="BI3344" s="1"/>
      <c r="BO3344" s="2"/>
    </row>
    <row r="3345" ht="15" customHeight="1">
      <c r="A3345" t="str">
        <f t="shared" si="260"/>
        <v>2019_12_4139_1</v>
      </c>
      <c r="B3345" t="str">
        <f t="shared" si="261"/>
        <v>2019_12_62106</v>
      </c>
      <c r="C3345" s="1" t="s">
        <v>2240</v>
      </c>
      <c r="D3345">
        <f t="shared" si="262"/>
        <v>3344</v>
      </c>
      <c r="E3345">
        <v>4139</v>
      </c>
      <c r="F3345">
        <f t="shared" si="263"/>
        <v>1</v>
      </c>
      <c r="G3345" s="2" t="str">
        <f t="shared" si="264"/>
        <v/>
      </c>
      <c r="H3345" t="s">
        <v>1521</v>
      </c>
      <c r="I3345">
        <v>62106</v>
      </c>
      <c r="J3345">
        <v>4125</v>
      </c>
      <c r="K3345">
        <v>4128</v>
      </c>
      <c r="L3345" t="s">
        <v>19</v>
      </c>
      <c r="M3345" t="s">
        <v>20</v>
      </c>
      <c r="N3345">
        <v>54</v>
      </c>
      <c r="O3345">
        <v>773</v>
      </c>
      <c r="P3345">
        <v>12</v>
      </c>
      <c r="Q3345" t="s">
        <v>3361</v>
      </c>
      <c r="BI3345" s="1"/>
      <c r="BO3345" s="2"/>
    </row>
    <row r="3346" ht="15" customHeight="1">
      <c r="A3346" t="str">
        <f t="shared" si="260"/>
        <v>2019_12_4139_2</v>
      </c>
      <c r="B3346" t="str">
        <f t="shared" si="261"/>
        <v>2019_12_62241</v>
      </c>
      <c r="C3346" s="1" t="s">
        <v>2240</v>
      </c>
      <c r="D3346">
        <f t="shared" si="262"/>
        <v>3345</v>
      </c>
      <c r="E3346">
        <v>4139</v>
      </c>
      <c r="F3346">
        <f t="shared" si="263"/>
        <v>2</v>
      </c>
      <c r="G3346" s="2" t="str">
        <f t="shared" si="264"/>
        <v/>
      </c>
      <c r="H3346" t="s">
        <v>1521</v>
      </c>
      <c r="I3346">
        <v>62241</v>
      </c>
      <c r="J3346">
        <v>4128</v>
      </c>
      <c r="K3346">
        <v>4125</v>
      </c>
      <c r="L3346" t="s">
        <v>31</v>
      </c>
      <c r="M3346" t="s">
        <v>20</v>
      </c>
      <c r="N3346">
        <v>64</v>
      </c>
      <c r="O3346">
        <v>773</v>
      </c>
      <c r="P3346">
        <v>12</v>
      </c>
      <c r="Q3346" t="s">
        <v>3362</v>
      </c>
      <c r="BI3346" s="1"/>
      <c r="BO3346" s="2"/>
    </row>
    <row r="3347" ht="15" customHeight="1">
      <c r="A3347" t="str">
        <f t="shared" si="260"/>
        <v>2019_12_4139_3</v>
      </c>
      <c r="B3347" t="str">
        <f t="shared" si="261"/>
        <v>2019_12_64392</v>
      </c>
      <c r="C3347" s="1" t="s">
        <v>2240</v>
      </c>
      <c r="D3347">
        <f t="shared" si="262"/>
        <v>3346</v>
      </c>
      <c r="E3347">
        <v>4139</v>
      </c>
      <c r="F3347">
        <f t="shared" si="263"/>
        <v>3</v>
      </c>
      <c r="G3347" s="2" t="str">
        <f t="shared" si="264"/>
        <v/>
      </c>
      <c r="H3347" t="s">
        <v>1521</v>
      </c>
      <c r="I3347">
        <v>64392</v>
      </c>
      <c r="J3347">
        <v>4125</v>
      </c>
      <c r="K3347">
        <v>4128</v>
      </c>
      <c r="L3347" t="s">
        <v>31</v>
      </c>
      <c r="M3347" t="s">
        <v>20</v>
      </c>
      <c r="N3347">
        <v>30</v>
      </c>
      <c r="O3347">
        <v>773</v>
      </c>
      <c r="P3347">
        <v>12</v>
      </c>
      <c r="Q3347" t="s">
        <v>3363</v>
      </c>
      <c r="BI3347" s="1"/>
      <c r="BO3347" s="2"/>
    </row>
    <row r="3348" ht="15" customHeight="1">
      <c r="A3348" t="str">
        <f t="shared" si="260"/>
        <v>2019_12_4139_4</v>
      </c>
      <c r="B3348" t="str">
        <f t="shared" si="261"/>
        <v>2019_12_66698</v>
      </c>
      <c r="C3348" s="1" t="s">
        <v>2240</v>
      </c>
      <c r="D3348">
        <f t="shared" si="262"/>
        <v>3347</v>
      </c>
      <c r="E3348">
        <v>4139</v>
      </c>
      <c r="F3348">
        <f t="shared" si="263"/>
        <v>4</v>
      </c>
      <c r="G3348" s="2" t="str">
        <f t="shared" si="264"/>
        <v/>
      </c>
      <c r="H3348" t="s">
        <v>1521</v>
      </c>
      <c r="I3348">
        <v>66698</v>
      </c>
      <c r="J3348">
        <v>4128</v>
      </c>
      <c r="K3348">
        <v>4125</v>
      </c>
      <c r="L3348" t="s">
        <v>31</v>
      </c>
      <c r="M3348" t="s">
        <v>20</v>
      </c>
      <c r="N3348">
        <v>61</v>
      </c>
      <c r="O3348">
        <v>773</v>
      </c>
      <c r="P3348">
        <v>12</v>
      </c>
      <c r="Q3348" t="s">
        <v>3364</v>
      </c>
      <c r="BI3348" s="1"/>
      <c r="BO3348" s="2"/>
    </row>
    <row r="3349" ht="15" customHeight="1">
      <c r="A3349" t="str">
        <f t="shared" si="260"/>
        <v>2019_12_4139_5</v>
      </c>
      <c r="B3349" t="str">
        <f t="shared" si="261"/>
        <v>2019_12_67023</v>
      </c>
      <c r="C3349" s="1" t="s">
        <v>2240</v>
      </c>
      <c r="D3349">
        <f t="shared" si="262"/>
        <v>3348</v>
      </c>
      <c r="E3349">
        <v>4139</v>
      </c>
      <c r="F3349">
        <f t="shared" si="263"/>
        <v>5</v>
      </c>
      <c r="G3349" s="2" t="str">
        <f t="shared" si="264"/>
        <v/>
      </c>
      <c r="H3349" t="s">
        <v>1521</v>
      </c>
      <c r="I3349">
        <v>67023</v>
      </c>
      <c r="J3349">
        <v>4125</v>
      </c>
      <c r="K3349">
        <v>4128</v>
      </c>
      <c r="L3349" t="s">
        <v>31</v>
      </c>
      <c r="M3349" t="s">
        <v>20</v>
      </c>
      <c r="N3349">
        <v>122</v>
      </c>
      <c r="O3349">
        <v>773</v>
      </c>
      <c r="P3349">
        <v>12</v>
      </c>
      <c r="Q3349" t="s">
        <v>3365</v>
      </c>
      <c r="BI3349" s="1"/>
      <c r="BO3349" s="2"/>
    </row>
    <row r="3350" ht="15" customHeight="1">
      <c r="A3350" t="str">
        <f t="shared" si="260"/>
        <v>2019_12_4139_6</v>
      </c>
      <c r="B3350" t="str">
        <f t="shared" si="261"/>
        <v>2019_12_67117</v>
      </c>
      <c r="C3350" s="1" t="s">
        <v>2240</v>
      </c>
      <c r="D3350">
        <f t="shared" si="262"/>
        <v>3349</v>
      </c>
      <c r="E3350">
        <v>4139</v>
      </c>
      <c r="F3350">
        <f t="shared" si="263"/>
        <v>6</v>
      </c>
      <c r="G3350" s="2" t="str">
        <f t="shared" si="264"/>
        <v/>
      </c>
      <c r="H3350" t="s">
        <v>1521</v>
      </c>
      <c r="I3350">
        <v>67117</v>
      </c>
      <c r="J3350">
        <v>4128</v>
      </c>
      <c r="K3350">
        <v>4125</v>
      </c>
      <c r="L3350" t="s">
        <v>31</v>
      </c>
      <c r="M3350" t="s">
        <v>20</v>
      </c>
      <c r="N3350">
        <v>64</v>
      </c>
      <c r="O3350">
        <v>773</v>
      </c>
      <c r="P3350">
        <v>12</v>
      </c>
      <c r="Q3350" t="s">
        <v>3366</v>
      </c>
      <c r="BI3350" s="1"/>
      <c r="BO3350" s="2"/>
    </row>
    <row r="3351" ht="15" customHeight="1">
      <c r="A3351" t="str">
        <f t="shared" si="260"/>
        <v>2019_12_4139_7</v>
      </c>
      <c r="B3351" t="str">
        <f t="shared" si="261"/>
        <v>2019_12_67282</v>
      </c>
      <c r="C3351" s="1" t="s">
        <v>2240</v>
      </c>
      <c r="D3351">
        <f t="shared" si="262"/>
        <v>3350</v>
      </c>
      <c r="E3351">
        <v>4139</v>
      </c>
      <c r="F3351">
        <f t="shared" si="263"/>
        <v>7</v>
      </c>
      <c r="G3351" s="2" t="str">
        <f t="shared" si="264"/>
        <v/>
      </c>
      <c r="H3351" t="s">
        <v>1521</v>
      </c>
      <c r="I3351">
        <v>67282</v>
      </c>
      <c r="J3351">
        <v>4125</v>
      </c>
      <c r="K3351">
        <v>4128</v>
      </c>
      <c r="L3351" t="s">
        <v>31</v>
      </c>
      <c r="M3351" t="s">
        <v>20</v>
      </c>
      <c r="N3351">
        <v>41</v>
      </c>
      <c r="O3351">
        <v>773</v>
      </c>
      <c r="P3351">
        <v>12</v>
      </c>
      <c r="Q3351" t="s">
        <v>3367</v>
      </c>
      <c r="BI3351" s="1"/>
      <c r="BO3351" s="2"/>
    </row>
    <row r="3352" ht="15" customHeight="1">
      <c r="A3352" t="str">
        <f t="shared" si="260"/>
        <v>2019_12_4139_8</v>
      </c>
      <c r="B3352" t="str">
        <f t="shared" si="261"/>
        <v>2019_12_67484</v>
      </c>
      <c r="C3352" s="1" t="s">
        <v>2240</v>
      </c>
      <c r="D3352">
        <f t="shared" si="262"/>
        <v>3351</v>
      </c>
      <c r="E3352">
        <v>4139</v>
      </c>
      <c r="F3352">
        <f t="shared" si="263"/>
        <v>8</v>
      </c>
      <c r="G3352" s="2" t="str">
        <f t="shared" si="264"/>
        <v/>
      </c>
      <c r="H3352" t="s">
        <v>1521</v>
      </c>
      <c r="I3352">
        <v>67484</v>
      </c>
      <c r="J3352">
        <v>4128</v>
      </c>
      <c r="K3352">
        <v>4125</v>
      </c>
      <c r="L3352" t="s">
        <v>31</v>
      </c>
      <c r="M3352" t="s">
        <v>20</v>
      </c>
      <c r="N3352">
        <v>107</v>
      </c>
      <c r="O3352">
        <v>773</v>
      </c>
      <c r="P3352">
        <v>12</v>
      </c>
      <c r="Q3352" t="s">
        <v>3368</v>
      </c>
      <c r="BI3352" s="1"/>
      <c r="BO3352" s="2"/>
    </row>
    <row r="3353" ht="15" customHeight="1">
      <c r="A3353" t="str">
        <f t="shared" si="260"/>
        <v>2019_12_4139_9</v>
      </c>
      <c r="B3353" t="str">
        <f t="shared" si="261"/>
        <v>2019_12_67905</v>
      </c>
      <c r="C3353" s="1" t="s">
        <v>2240</v>
      </c>
      <c r="D3353">
        <f t="shared" si="262"/>
        <v>3352</v>
      </c>
      <c r="E3353">
        <v>4139</v>
      </c>
      <c r="F3353">
        <f t="shared" si="263"/>
        <v>9</v>
      </c>
      <c r="G3353" s="2" t="str">
        <f t="shared" si="264"/>
        <v/>
      </c>
      <c r="H3353" t="s">
        <v>1521</v>
      </c>
      <c r="I3353">
        <v>67905</v>
      </c>
      <c r="J3353">
        <v>4125</v>
      </c>
      <c r="K3353">
        <v>4128</v>
      </c>
      <c r="L3353" t="s">
        <v>31</v>
      </c>
      <c r="M3353" t="s">
        <v>20</v>
      </c>
      <c r="N3353">
        <v>91</v>
      </c>
      <c r="O3353">
        <v>773</v>
      </c>
      <c r="P3353">
        <v>12</v>
      </c>
      <c r="Q3353" t="s">
        <v>3369</v>
      </c>
      <c r="BI3353" s="1"/>
      <c r="BO3353" s="2"/>
    </row>
    <row r="3354" ht="15" customHeight="1">
      <c r="A3354" t="str">
        <f t="shared" si="260"/>
        <v>2019_12_4139_10</v>
      </c>
      <c r="B3354" t="str">
        <f t="shared" si="261"/>
        <v>2019_12_67973</v>
      </c>
      <c r="C3354" s="1" t="s">
        <v>2240</v>
      </c>
      <c r="D3354">
        <f t="shared" si="262"/>
        <v>3353</v>
      </c>
      <c r="E3354">
        <v>4139</v>
      </c>
      <c r="F3354">
        <f t="shared" si="263"/>
        <v>10</v>
      </c>
      <c r="G3354" s="2" t="str">
        <f t="shared" si="264"/>
        <v/>
      </c>
      <c r="H3354" t="s">
        <v>1521</v>
      </c>
      <c r="I3354">
        <v>67973</v>
      </c>
      <c r="J3354">
        <v>4128</v>
      </c>
      <c r="K3354">
        <v>4125</v>
      </c>
      <c r="L3354" t="s">
        <v>31</v>
      </c>
      <c r="M3354" t="s">
        <v>20</v>
      </c>
      <c r="N3354">
        <v>68</v>
      </c>
      <c r="O3354">
        <v>773</v>
      </c>
      <c r="P3354">
        <v>12</v>
      </c>
      <c r="Q3354" t="s">
        <v>3370</v>
      </c>
      <c r="BI3354" s="1"/>
      <c r="BO3354" s="2"/>
    </row>
    <row r="3355" ht="15" customHeight="1">
      <c r="A3355" t="str">
        <f t="shared" si="260"/>
        <v>2019_12_4139_11</v>
      </c>
      <c r="B3355" t="str">
        <f t="shared" si="261"/>
        <v>2019_12_68083</v>
      </c>
      <c r="C3355" s="1" t="s">
        <v>2240</v>
      </c>
      <c r="D3355">
        <f t="shared" si="262"/>
        <v>3354</v>
      </c>
      <c r="E3355">
        <v>4139</v>
      </c>
      <c r="F3355">
        <f t="shared" si="263"/>
        <v>11</v>
      </c>
      <c r="G3355" s="2" t="str">
        <f t="shared" si="264"/>
        <v>x</v>
      </c>
      <c r="H3355" t="s">
        <v>1521</v>
      </c>
      <c r="I3355">
        <v>68083</v>
      </c>
      <c r="J3355">
        <v>4125</v>
      </c>
      <c r="K3355">
        <v>4128</v>
      </c>
      <c r="L3355" t="s">
        <v>20</v>
      </c>
      <c r="M3355" t="s">
        <v>20</v>
      </c>
      <c r="N3355">
        <v>50</v>
      </c>
      <c r="O3355">
        <v>773</v>
      </c>
      <c r="P3355">
        <v>12</v>
      </c>
      <c r="Q3355" t="s">
        <v>3371</v>
      </c>
      <c r="BI3355" s="1"/>
      <c r="BO3355" s="2"/>
    </row>
    <row r="3356" ht="15" customHeight="1">
      <c r="A3356" t="str">
        <f t="shared" si="260"/>
        <v>2019_12_4168_1</v>
      </c>
      <c r="B3356" t="str">
        <f t="shared" si="261"/>
        <v>2019_12_62537</v>
      </c>
      <c r="C3356" s="1" t="s">
        <v>2240</v>
      </c>
      <c r="D3356">
        <f t="shared" si="262"/>
        <v>3355</v>
      </c>
      <c r="E3356">
        <v>4168</v>
      </c>
      <c r="F3356">
        <f t="shared" si="263"/>
        <v>1</v>
      </c>
      <c r="G3356" s="2" t="str">
        <f t="shared" si="264"/>
        <v/>
      </c>
      <c r="H3356" t="s">
        <v>1521</v>
      </c>
      <c r="I3356">
        <v>62537</v>
      </c>
      <c r="J3356">
        <v>4154</v>
      </c>
      <c r="K3356">
        <v>4157</v>
      </c>
      <c r="L3356" t="s">
        <v>19</v>
      </c>
      <c r="M3356" t="s">
        <v>20</v>
      </c>
      <c r="N3356">
        <v>34</v>
      </c>
      <c r="O3356">
        <v>2260</v>
      </c>
      <c r="P3356">
        <v>14</v>
      </c>
      <c r="Q3356" t="s">
        <v>3372</v>
      </c>
      <c r="BI3356" s="1"/>
      <c r="BO3356" s="2"/>
    </row>
    <row r="3357" ht="15" customHeight="1">
      <c r="A3357" t="str">
        <f t="shared" si="260"/>
        <v>2019_12_4168_2</v>
      </c>
      <c r="B3357" t="str">
        <f t="shared" si="261"/>
        <v>2019_12_64094</v>
      </c>
      <c r="C3357" s="1" t="s">
        <v>2240</v>
      </c>
      <c r="D3357">
        <f t="shared" si="262"/>
        <v>3356</v>
      </c>
      <c r="E3357">
        <v>4168</v>
      </c>
      <c r="F3357">
        <f t="shared" si="263"/>
        <v>2</v>
      </c>
      <c r="G3357" s="2" t="str">
        <f t="shared" si="264"/>
        <v/>
      </c>
      <c r="H3357" t="s">
        <v>1521</v>
      </c>
      <c r="I3357">
        <v>64094</v>
      </c>
      <c r="J3357">
        <v>4157</v>
      </c>
      <c r="K3357">
        <v>4154</v>
      </c>
      <c r="L3357" t="s">
        <v>31</v>
      </c>
      <c r="M3357" t="s">
        <v>20</v>
      </c>
      <c r="N3357">
        <v>674</v>
      </c>
      <c r="O3357">
        <v>2260</v>
      </c>
      <c r="P3357">
        <v>14</v>
      </c>
      <c r="Q3357" t="s">
        <v>3373</v>
      </c>
      <c r="BI3357" s="1"/>
      <c r="BO3357" s="2"/>
    </row>
    <row r="3358" ht="15" customHeight="1">
      <c r="A3358" t="str">
        <f t="shared" si="260"/>
        <v>2019_12_4168_3</v>
      </c>
      <c r="B3358" t="str">
        <f t="shared" si="261"/>
        <v>2019_12_65903</v>
      </c>
      <c r="C3358" s="1" t="s">
        <v>2240</v>
      </c>
      <c r="D3358">
        <f t="shared" si="262"/>
        <v>3357</v>
      </c>
      <c r="E3358">
        <v>4168</v>
      </c>
      <c r="F3358">
        <f t="shared" si="263"/>
        <v>3</v>
      </c>
      <c r="G3358" s="2" t="str">
        <f t="shared" si="264"/>
        <v/>
      </c>
      <c r="H3358" t="s">
        <v>1521</v>
      </c>
      <c r="I3358">
        <v>65903</v>
      </c>
      <c r="J3358">
        <v>4154</v>
      </c>
      <c r="K3358">
        <v>4157</v>
      </c>
      <c r="L3358" t="s">
        <v>31</v>
      </c>
      <c r="M3358" t="s">
        <v>20</v>
      </c>
      <c r="N3358">
        <v>218</v>
      </c>
      <c r="O3358">
        <v>2260</v>
      </c>
      <c r="P3358">
        <v>14</v>
      </c>
      <c r="Q3358" t="s">
        <v>3374</v>
      </c>
      <c r="BI3358" s="1"/>
      <c r="BO3358" s="2"/>
    </row>
    <row r="3359" ht="15" customHeight="1">
      <c r="A3359" t="str">
        <f t="shared" si="260"/>
        <v>2019_12_4168_4</v>
      </c>
      <c r="B3359" t="str">
        <f t="shared" si="261"/>
        <v>2019_12_66340</v>
      </c>
      <c r="C3359" s="1" t="s">
        <v>2240</v>
      </c>
      <c r="D3359">
        <f t="shared" si="262"/>
        <v>3358</v>
      </c>
      <c r="E3359">
        <v>4168</v>
      </c>
      <c r="F3359">
        <f t="shared" si="263"/>
        <v>4</v>
      </c>
      <c r="G3359" s="2" t="str">
        <f t="shared" si="264"/>
        <v/>
      </c>
      <c r="H3359" t="s">
        <v>1521</v>
      </c>
      <c r="I3359">
        <v>66340</v>
      </c>
      <c r="J3359">
        <v>4157</v>
      </c>
      <c r="K3359">
        <v>4154</v>
      </c>
      <c r="L3359" t="s">
        <v>31</v>
      </c>
      <c r="M3359" t="s">
        <v>20</v>
      </c>
      <c r="N3359">
        <v>454</v>
      </c>
      <c r="O3359">
        <v>2260</v>
      </c>
      <c r="P3359">
        <v>14</v>
      </c>
      <c r="Q3359" t="s">
        <v>3375</v>
      </c>
      <c r="BI3359" s="1"/>
      <c r="BO3359" s="2"/>
    </row>
    <row r="3360" ht="15" customHeight="1">
      <c r="A3360" t="str">
        <f t="shared" si="260"/>
        <v>2019_12_4168_5</v>
      </c>
      <c r="B3360" t="str">
        <f t="shared" si="261"/>
        <v>2019_12_66393</v>
      </c>
      <c r="C3360" s="1" t="s">
        <v>2240</v>
      </c>
      <c r="D3360">
        <f t="shared" si="262"/>
        <v>3359</v>
      </c>
      <c r="E3360">
        <v>4168</v>
      </c>
      <c r="F3360">
        <f t="shared" si="263"/>
        <v>5</v>
      </c>
      <c r="G3360" s="2" t="str">
        <f t="shared" si="264"/>
        <v/>
      </c>
      <c r="H3360" t="s">
        <v>1521</v>
      </c>
      <c r="I3360">
        <v>66393</v>
      </c>
      <c r="J3360">
        <v>4154</v>
      </c>
      <c r="K3360">
        <v>4157</v>
      </c>
      <c r="L3360" t="s">
        <v>31</v>
      </c>
      <c r="M3360" t="s">
        <v>20</v>
      </c>
      <c r="N3360">
        <v>169</v>
      </c>
      <c r="O3360">
        <v>2260</v>
      </c>
      <c r="P3360">
        <v>14</v>
      </c>
      <c r="Q3360" t="s">
        <v>3376</v>
      </c>
      <c r="BI3360" s="1"/>
      <c r="BO3360" s="2"/>
    </row>
    <row r="3361" ht="15" customHeight="1">
      <c r="A3361" t="str">
        <f t="shared" si="260"/>
        <v>2019_12_4168_6</v>
      </c>
      <c r="B3361" t="str">
        <f t="shared" si="261"/>
        <v>2019_12_66399</v>
      </c>
      <c r="C3361" s="1" t="s">
        <v>2240</v>
      </c>
      <c r="D3361">
        <f t="shared" si="262"/>
        <v>3360</v>
      </c>
      <c r="E3361">
        <v>4168</v>
      </c>
      <c r="F3361">
        <f t="shared" si="263"/>
        <v>6</v>
      </c>
      <c r="G3361" s="2" t="str">
        <f t="shared" si="264"/>
        <v/>
      </c>
      <c r="H3361" t="s">
        <v>1521</v>
      </c>
      <c r="I3361">
        <v>66399</v>
      </c>
      <c r="J3361">
        <v>4157</v>
      </c>
      <c r="K3361">
        <v>4154</v>
      </c>
      <c r="L3361" t="s">
        <v>31</v>
      </c>
      <c r="M3361" t="s">
        <v>20</v>
      </c>
      <c r="N3361">
        <v>130</v>
      </c>
      <c r="O3361">
        <v>2260</v>
      </c>
      <c r="P3361">
        <v>14</v>
      </c>
      <c r="Q3361" t="s">
        <v>3377</v>
      </c>
      <c r="BI3361" s="1"/>
      <c r="BO3361" s="2"/>
    </row>
    <row r="3362" ht="15" customHeight="1">
      <c r="A3362" t="str">
        <f t="shared" si="260"/>
        <v>2019_12_4168_7</v>
      </c>
      <c r="B3362" t="str">
        <f t="shared" si="261"/>
        <v>2019_12_66439</v>
      </c>
      <c r="C3362" s="1" t="s">
        <v>2240</v>
      </c>
      <c r="D3362">
        <f t="shared" si="262"/>
        <v>3361</v>
      </c>
      <c r="E3362">
        <v>4168</v>
      </c>
      <c r="F3362">
        <f t="shared" si="263"/>
        <v>7</v>
      </c>
      <c r="G3362" s="2" t="str">
        <f t="shared" si="264"/>
        <v/>
      </c>
      <c r="H3362" t="s">
        <v>1521</v>
      </c>
      <c r="I3362">
        <v>66439</v>
      </c>
      <c r="J3362">
        <v>4154</v>
      </c>
      <c r="K3362">
        <v>4157</v>
      </c>
      <c r="L3362" t="s">
        <v>31</v>
      </c>
      <c r="M3362" t="s">
        <v>20</v>
      </c>
      <c r="N3362">
        <v>107</v>
      </c>
      <c r="O3362">
        <v>2260</v>
      </c>
      <c r="P3362">
        <v>14</v>
      </c>
      <c r="Q3362" t="s">
        <v>3378</v>
      </c>
      <c r="BI3362" s="1"/>
      <c r="BO3362" s="2"/>
    </row>
    <row r="3363" ht="15" customHeight="1">
      <c r="A3363" t="str">
        <f t="shared" si="260"/>
        <v>2019_12_4168_8</v>
      </c>
      <c r="B3363" t="str">
        <f t="shared" si="261"/>
        <v>2019_12_66448</v>
      </c>
      <c r="C3363" s="1" t="s">
        <v>2240</v>
      </c>
      <c r="D3363">
        <f t="shared" si="262"/>
        <v>3362</v>
      </c>
      <c r="E3363">
        <v>4168</v>
      </c>
      <c r="F3363">
        <f t="shared" si="263"/>
        <v>8</v>
      </c>
      <c r="G3363" s="2" t="str">
        <f t="shared" si="264"/>
        <v/>
      </c>
      <c r="H3363" t="s">
        <v>1521</v>
      </c>
      <c r="I3363">
        <v>66448</v>
      </c>
      <c r="J3363">
        <v>4157</v>
      </c>
      <c r="K3363">
        <v>4154</v>
      </c>
      <c r="L3363" t="s">
        <v>31</v>
      </c>
      <c r="M3363" t="s">
        <v>20</v>
      </c>
      <c r="N3363">
        <v>127</v>
      </c>
      <c r="O3363">
        <v>2260</v>
      </c>
      <c r="P3363">
        <v>14</v>
      </c>
      <c r="Q3363" t="s">
        <v>3379</v>
      </c>
      <c r="BI3363" s="1"/>
      <c r="BO3363" s="2"/>
    </row>
    <row r="3364" ht="15" customHeight="1">
      <c r="A3364" t="str">
        <f t="shared" si="260"/>
        <v>2019_12_4168_9</v>
      </c>
      <c r="B3364" t="str">
        <f t="shared" si="261"/>
        <v>2019_12_66466</v>
      </c>
      <c r="C3364" s="1" t="s">
        <v>2240</v>
      </c>
      <c r="D3364">
        <f t="shared" si="262"/>
        <v>3363</v>
      </c>
      <c r="E3364">
        <v>4168</v>
      </c>
      <c r="F3364">
        <f t="shared" si="263"/>
        <v>9</v>
      </c>
      <c r="G3364" s="2" t="str">
        <f t="shared" si="264"/>
        <v/>
      </c>
      <c r="H3364" t="s">
        <v>1521</v>
      </c>
      <c r="I3364">
        <v>66466</v>
      </c>
      <c r="J3364">
        <v>4154</v>
      </c>
      <c r="K3364">
        <v>4157</v>
      </c>
      <c r="L3364" t="s">
        <v>31</v>
      </c>
      <c r="M3364" t="s">
        <v>20</v>
      </c>
      <c r="N3364">
        <v>68</v>
      </c>
      <c r="O3364">
        <v>2260</v>
      </c>
      <c r="P3364">
        <v>14</v>
      </c>
      <c r="Q3364" t="s">
        <v>3380</v>
      </c>
      <c r="BI3364" s="1"/>
      <c r="BO3364" s="2"/>
    </row>
    <row r="3365" ht="15" customHeight="1">
      <c r="A3365" t="str">
        <f t="shared" si="260"/>
        <v>2019_12_4168_10</v>
      </c>
      <c r="B3365" t="str">
        <f t="shared" si="261"/>
        <v>2019_12_66522</v>
      </c>
      <c r="C3365" s="1" t="s">
        <v>2240</v>
      </c>
      <c r="D3365">
        <f t="shared" si="262"/>
        <v>3364</v>
      </c>
      <c r="E3365">
        <v>4168</v>
      </c>
      <c r="F3365">
        <f t="shared" si="263"/>
        <v>10</v>
      </c>
      <c r="G3365" s="2" t="str">
        <f t="shared" si="264"/>
        <v/>
      </c>
      <c r="H3365" t="s">
        <v>1521</v>
      </c>
      <c r="I3365">
        <v>66522</v>
      </c>
      <c r="J3365">
        <v>4157</v>
      </c>
      <c r="K3365">
        <v>4154</v>
      </c>
      <c r="L3365" t="s">
        <v>31</v>
      </c>
      <c r="M3365" t="s">
        <v>20</v>
      </c>
      <c r="N3365">
        <v>148</v>
      </c>
      <c r="O3365">
        <v>2260</v>
      </c>
      <c r="P3365">
        <v>14</v>
      </c>
      <c r="Q3365" t="s">
        <v>3381</v>
      </c>
      <c r="BI3365" s="1"/>
      <c r="BO3365" s="2"/>
    </row>
    <row r="3366" ht="15" customHeight="1">
      <c r="A3366" t="str">
        <f t="shared" si="260"/>
        <v>2019_12_4168_11</v>
      </c>
      <c r="B3366" t="str">
        <f t="shared" si="261"/>
        <v>2019_12_66588</v>
      </c>
      <c r="C3366" s="1" t="s">
        <v>2240</v>
      </c>
      <c r="D3366">
        <f t="shared" si="262"/>
        <v>3365</v>
      </c>
      <c r="E3366">
        <v>4168</v>
      </c>
      <c r="F3366">
        <f t="shared" si="263"/>
        <v>11</v>
      </c>
      <c r="G3366" s="2" t="str">
        <f t="shared" si="264"/>
        <v/>
      </c>
      <c r="H3366" t="s">
        <v>1521</v>
      </c>
      <c r="I3366">
        <v>66588</v>
      </c>
      <c r="J3366">
        <v>4154</v>
      </c>
      <c r="K3366">
        <v>4157</v>
      </c>
      <c r="L3366" t="s">
        <v>31</v>
      </c>
      <c r="M3366" t="s">
        <v>20</v>
      </c>
      <c r="N3366">
        <v>34</v>
      </c>
      <c r="O3366">
        <v>2260</v>
      </c>
      <c r="P3366">
        <v>14</v>
      </c>
      <c r="Q3366" t="s">
        <v>3382</v>
      </c>
      <c r="BI3366" s="1"/>
      <c r="BO3366" s="2"/>
    </row>
    <row r="3367" ht="15" customHeight="1">
      <c r="A3367" t="str">
        <f t="shared" si="260"/>
        <v>2019_12_4168_12</v>
      </c>
      <c r="B3367" t="str">
        <f t="shared" si="261"/>
        <v>2019_12_66594</v>
      </c>
      <c r="C3367" s="1" t="s">
        <v>2240</v>
      </c>
      <c r="D3367">
        <f t="shared" si="262"/>
        <v>3366</v>
      </c>
      <c r="E3367">
        <v>4168</v>
      </c>
      <c r="F3367">
        <f t="shared" si="263"/>
        <v>12</v>
      </c>
      <c r="G3367" s="2" t="str">
        <f t="shared" si="264"/>
        <v/>
      </c>
      <c r="H3367" t="s">
        <v>1521</v>
      </c>
      <c r="I3367">
        <v>66594</v>
      </c>
      <c r="J3367">
        <v>4157</v>
      </c>
      <c r="K3367">
        <v>4154</v>
      </c>
      <c r="L3367" t="s">
        <v>31</v>
      </c>
      <c r="M3367" t="s">
        <v>20</v>
      </c>
      <c r="N3367">
        <v>69</v>
      </c>
      <c r="O3367">
        <v>2260</v>
      </c>
      <c r="P3367">
        <v>14</v>
      </c>
      <c r="Q3367" t="s">
        <v>3383</v>
      </c>
      <c r="BI3367" s="1"/>
      <c r="BO3367" s="2"/>
    </row>
    <row r="3368" ht="15" customHeight="1">
      <c r="A3368" t="str">
        <f t="shared" si="260"/>
        <v>2019_12_4168_13</v>
      </c>
      <c r="B3368" t="str">
        <f t="shared" si="261"/>
        <v>2019_12_66639</v>
      </c>
      <c r="C3368" s="1" t="s">
        <v>2240</v>
      </c>
      <c r="D3368">
        <f t="shared" si="262"/>
        <v>3367</v>
      </c>
      <c r="E3368">
        <v>4168</v>
      </c>
      <c r="F3368">
        <f t="shared" si="263"/>
        <v>13</v>
      </c>
      <c r="G3368" s="2" t="str">
        <f t="shared" si="264"/>
        <v>x</v>
      </c>
      <c r="H3368" t="s">
        <v>1521</v>
      </c>
      <c r="I3368">
        <v>66639</v>
      </c>
      <c r="J3368">
        <v>4154</v>
      </c>
      <c r="K3368">
        <v>4157</v>
      </c>
      <c r="L3368" t="s">
        <v>20</v>
      </c>
      <c r="M3368" t="s">
        <v>20</v>
      </c>
      <c r="N3368">
        <v>7</v>
      </c>
      <c r="O3368">
        <v>2260</v>
      </c>
      <c r="P3368">
        <v>14</v>
      </c>
      <c r="Q3368" t="s">
        <v>3384</v>
      </c>
      <c r="BI3368" s="1"/>
      <c r="BO3368" s="2"/>
    </row>
    <row r="3369" ht="15" customHeight="1">
      <c r="A3369" t="str">
        <f t="shared" si="260"/>
        <v>2019_12_4197_1</v>
      </c>
      <c r="B3369" t="str">
        <f t="shared" si="261"/>
        <v>2019_12_62120</v>
      </c>
      <c r="C3369" s="1" t="s">
        <v>2240</v>
      </c>
      <c r="D3369">
        <f t="shared" si="262"/>
        <v>3368</v>
      </c>
      <c r="E3369">
        <v>4197</v>
      </c>
      <c r="F3369">
        <f t="shared" si="263"/>
        <v>1</v>
      </c>
      <c r="G3369" s="2" t="str">
        <f t="shared" si="264"/>
        <v/>
      </c>
      <c r="H3369" t="s">
        <v>1521</v>
      </c>
      <c r="I3369">
        <v>62120</v>
      </c>
      <c r="J3369">
        <v>4183</v>
      </c>
      <c r="K3369">
        <v>4186</v>
      </c>
      <c r="L3369" t="s">
        <v>19</v>
      </c>
      <c r="M3369" t="s">
        <v>40</v>
      </c>
      <c r="N3369">
        <v>149</v>
      </c>
      <c r="O3369">
        <v>2528</v>
      </c>
      <c r="P3369">
        <v>9</v>
      </c>
      <c r="Q3369" t="s">
        <v>3385</v>
      </c>
      <c r="BI3369" s="1"/>
      <c r="BO3369" s="2"/>
    </row>
    <row r="3370" ht="15" customHeight="1">
      <c r="A3370" t="str">
        <f t="shared" si="260"/>
        <v>2019_12_4197_2</v>
      </c>
      <c r="B3370" t="str">
        <f t="shared" si="261"/>
        <v>2019_12_62155</v>
      </c>
      <c r="C3370" s="1" t="s">
        <v>2240</v>
      </c>
      <c r="D3370">
        <f t="shared" si="262"/>
        <v>3369</v>
      </c>
      <c r="E3370">
        <v>4197</v>
      </c>
      <c r="F3370">
        <f t="shared" si="263"/>
        <v>2</v>
      </c>
      <c r="G3370" s="2" t="str">
        <f t="shared" si="264"/>
        <v/>
      </c>
      <c r="H3370" t="s">
        <v>1521</v>
      </c>
      <c r="I3370">
        <v>62155</v>
      </c>
      <c r="J3370">
        <v>4186</v>
      </c>
      <c r="K3370">
        <v>4183</v>
      </c>
      <c r="L3370" t="s">
        <v>31</v>
      </c>
      <c r="M3370" t="s">
        <v>40</v>
      </c>
      <c r="N3370">
        <v>306</v>
      </c>
      <c r="O3370">
        <v>2528</v>
      </c>
      <c r="P3370">
        <v>9</v>
      </c>
      <c r="Q3370" t="s">
        <v>3386</v>
      </c>
      <c r="BI3370" s="1"/>
      <c r="BO3370" s="2"/>
    </row>
    <row r="3371" ht="15" customHeight="1">
      <c r="A3371" t="str">
        <f t="shared" si="260"/>
        <v>2019_12_4197_3</v>
      </c>
      <c r="B3371" t="str">
        <f t="shared" si="261"/>
        <v>2019_12_64065</v>
      </c>
      <c r="C3371" s="1" t="s">
        <v>2240</v>
      </c>
      <c r="D3371">
        <f t="shared" si="262"/>
        <v>3370</v>
      </c>
      <c r="E3371">
        <v>4197</v>
      </c>
      <c r="F3371">
        <f t="shared" si="263"/>
        <v>3</v>
      </c>
      <c r="G3371" s="2" t="str">
        <f t="shared" si="264"/>
        <v/>
      </c>
      <c r="H3371" t="s">
        <v>1521</v>
      </c>
      <c r="I3371">
        <v>64065</v>
      </c>
      <c r="J3371">
        <v>4183</v>
      </c>
      <c r="K3371">
        <v>4186</v>
      </c>
      <c r="L3371" t="s">
        <v>31</v>
      </c>
      <c r="M3371" t="s">
        <v>40</v>
      </c>
      <c r="N3371">
        <v>263</v>
      </c>
      <c r="O3371">
        <v>2528</v>
      </c>
      <c r="P3371">
        <v>9</v>
      </c>
      <c r="Q3371" t="s">
        <v>3387</v>
      </c>
      <c r="BI3371" s="1"/>
      <c r="BO3371" s="2"/>
    </row>
    <row r="3372" ht="15" customHeight="1">
      <c r="A3372" t="str">
        <f t="shared" si="260"/>
        <v>2019_12_4197_4</v>
      </c>
      <c r="B3372" t="str">
        <f t="shared" si="261"/>
        <v>2019_12_65694</v>
      </c>
      <c r="C3372" s="1" t="s">
        <v>2240</v>
      </c>
      <c r="D3372">
        <f t="shared" si="262"/>
        <v>3371</v>
      </c>
      <c r="E3372">
        <v>4197</v>
      </c>
      <c r="F3372">
        <f t="shared" si="263"/>
        <v>4</v>
      </c>
      <c r="G3372" s="2" t="str">
        <f t="shared" si="264"/>
        <v/>
      </c>
      <c r="H3372" t="s">
        <v>1521</v>
      </c>
      <c r="I3372">
        <v>65694</v>
      </c>
      <c r="J3372">
        <v>4186</v>
      </c>
      <c r="K3372">
        <v>4183</v>
      </c>
      <c r="L3372" t="s">
        <v>31</v>
      </c>
      <c r="M3372" t="s">
        <v>40</v>
      </c>
      <c r="N3372">
        <v>479</v>
      </c>
      <c r="O3372">
        <v>2528</v>
      </c>
      <c r="P3372">
        <v>9</v>
      </c>
      <c r="Q3372" t="s">
        <v>3388</v>
      </c>
      <c r="BI3372" s="1"/>
      <c r="BO3372" s="2"/>
    </row>
    <row r="3373" ht="15" customHeight="1">
      <c r="A3373" t="str">
        <f t="shared" si="260"/>
        <v>2019_12_4197_5</v>
      </c>
      <c r="B3373" t="str">
        <f t="shared" si="261"/>
        <v>2019_12_65740</v>
      </c>
      <c r="C3373" s="1" t="s">
        <v>2240</v>
      </c>
      <c r="D3373">
        <f t="shared" si="262"/>
        <v>3372</v>
      </c>
      <c r="E3373">
        <v>4197</v>
      </c>
      <c r="F3373">
        <f t="shared" si="263"/>
        <v>5</v>
      </c>
      <c r="G3373" s="2" t="str">
        <f t="shared" si="264"/>
        <v/>
      </c>
      <c r="H3373" t="s">
        <v>1521</v>
      </c>
      <c r="I3373">
        <v>65740</v>
      </c>
      <c r="J3373">
        <v>4183</v>
      </c>
      <c r="K3373">
        <v>4186</v>
      </c>
      <c r="L3373" t="s">
        <v>31</v>
      </c>
      <c r="M3373" t="s">
        <v>40</v>
      </c>
      <c r="N3373">
        <v>724</v>
      </c>
      <c r="O3373">
        <v>2528</v>
      </c>
      <c r="P3373">
        <v>9</v>
      </c>
      <c r="Q3373" t="s">
        <v>3389</v>
      </c>
      <c r="BI3373" s="1"/>
      <c r="BO3373" s="2"/>
    </row>
    <row r="3374" ht="15" customHeight="1">
      <c r="A3374" t="str">
        <f t="shared" si="260"/>
        <v>2019_12_4197_6</v>
      </c>
      <c r="B3374" t="str">
        <f t="shared" si="261"/>
        <v>2019_12_66635</v>
      </c>
      <c r="C3374" s="1" t="s">
        <v>2240</v>
      </c>
      <c r="D3374">
        <f t="shared" si="262"/>
        <v>3373</v>
      </c>
      <c r="E3374">
        <v>4197</v>
      </c>
      <c r="F3374">
        <f t="shared" si="263"/>
        <v>6</v>
      </c>
      <c r="G3374" s="2" t="str">
        <f t="shared" si="264"/>
        <v/>
      </c>
      <c r="H3374" t="s">
        <v>1521</v>
      </c>
      <c r="I3374">
        <v>66635</v>
      </c>
      <c r="J3374">
        <v>4186</v>
      </c>
      <c r="K3374">
        <v>4183</v>
      </c>
      <c r="L3374" t="s">
        <v>31</v>
      </c>
      <c r="M3374" t="s">
        <v>40</v>
      </c>
      <c r="N3374">
        <v>270</v>
      </c>
      <c r="O3374">
        <v>2528</v>
      </c>
      <c r="P3374">
        <v>9</v>
      </c>
      <c r="Q3374" t="s">
        <v>3390</v>
      </c>
      <c r="BI3374" s="1"/>
      <c r="BO3374" s="2"/>
    </row>
    <row r="3375" ht="15" customHeight="1">
      <c r="A3375" t="str">
        <f t="shared" si="260"/>
        <v>2019_12_4197_7</v>
      </c>
      <c r="B3375" t="str">
        <f t="shared" si="261"/>
        <v>2019_12_66735</v>
      </c>
      <c r="C3375" s="1" t="s">
        <v>2240</v>
      </c>
      <c r="D3375">
        <f t="shared" si="262"/>
        <v>3374</v>
      </c>
      <c r="E3375">
        <v>4197</v>
      </c>
      <c r="F3375">
        <f t="shared" si="263"/>
        <v>7</v>
      </c>
      <c r="G3375" s="2" t="str">
        <f t="shared" si="264"/>
        <v/>
      </c>
      <c r="H3375" t="s">
        <v>1521</v>
      </c>
      <c r="I3375">
        <v>66735</v>
      </c>
      <c r="J3375">
        <v>4183</v>
      </c>
      <c r="K3375">
        <v>4186</v>
      </c>
      <c r="L3375" t="s">
        <v>31</v>
      </c>
      <c r="M3375" t="s">
        <v>40</v>
      </c>
      <c r="N3375">
        <v>257</v>
      </c>
      <c r="O3375">
        <v>2528</v>
      </c>
      <c r="P3375">
        <v>9</v>
      </c>
      <c r="Q3375" t="s">
        <v>3391</v>
      </c>
      <c r="BI3375" s="1"/>
      <c r="BO3375" s="2"/>
    </row>
    <row r="3376" ht="15" customHeight="1">
      <c r="A3376" t="str">
        <f t="shared" si="260"/>
        <v>2019_12_4197_8</v>
      </c>
      <c r="B3376" t="str">
        <f t="shared" si="261"/>
        <v>2019_12_66737</v>
      </c>
      <c r="C3376" s="1" t="s">
        <v>2240</v>
      </c>
      <c r="D3376">
        <f t="shared" si="262"/>
        <v>3375</v>
      </c>
      <c r="E3376">
        <v>4197</v>
      </c>
      <c r="F3376">
        <f t="shared" si="263"/>
        <v>8</v>
      </c>
      <c r="G3376" s="2" t="str">
        <f t="shared" si="264"/>
        <v>x</v>
      </c>
      <c r="H3376" t="s">
        <v>1521</v>
      </c>
      <c r="I3376">
        <v>66737</v>
      </c>
      <c r="J3376">
        <v>4186</v>
      </c>
      <c r="K3376">
        <v>4183</v>
      </c>
      <c r="L3376" t="s">
        <v>40</v>
      </c>
      <c r="M3376" t="s">
        <v>40</v>
      </c>
      <c r="N3376">
        <v>59</v>
      </c>
      <c r="O3376">
        <v>2528</v>
      </c>
      <c r="P3376">
        <v>9</v>
      </c>
      <c r="Q3376" t="s">
        <v>3392</v>
      </c>
      <c r="BI3376" s="1"/>
      <c r="BO3376" s="2"/>
    </row>
    <row r="3377" ht="15" customHeight="1">
      <c r="A3377" t="str">
        <f t="shared" si="260"/>
        <v>2019_12_4226_1</v>
      </c>
      <c r="B3377" t="str">
        <f t="shared" si="261"/>
        <v>2019_12_62820</v>
      </c>
      <c r="C3377" s="1" t="s">
        <v>2240</v>
      </c>
      <c r="D3377">
        <f t="shared" si="262"/>
        <v>3376</v>
      </c>
      <c r="E3377">
        <v>4226</v>
      </c>
      <c r="F3377">
        <f t="shared" si="263"/>
        <v>1</v>
      </c>
      <c r="G3377" s="2" t="str">
        <f t="shared" si="264"/>
        <v/>
      </c>
      <c r="H3377" t="s">
        <v>1521</v>
      </c>
      <c r="I3377">
        <v>62820</v>
      </c>
      <c r="J3377">
        <v>4212</v>
      </c>
      <c r="K3377">
        <v>4215</v>
      </c>
      <c r="L3377" t="s">
        <v>158</v>
      </c>
      <c r="M3377" t="s">
        <v>20</v>
      </c>
      <c r="N3377">
        <v>317</v>
      </c>
      <c r="O3377">
        <v>2187</v>
      </c>
      <c r="P3377">
        <v>10</v>
      </c>
      <c r="Q3377" t="s">
        <v>3393</v>
      </c>
      <c r="BI3377" s="1"/>
      <c r="BO3377" s="2"/>
    </row>
    <row r="3378" ht="15" customHeight="1">
      <c r="A3378" t="str">
        <f t="shared" si="260"/>
        <v>2019_12_4226_2</v>
      </c>
      <c r="B3378" t="str">
        <f t="shared" si="261"/>
        <v>2019_12_62846</v>
      </c>
      <c r="C3378" s="1" t="s">
        <v>2240</v>
      </c>
      <c r="D3378">
        <f t="shared" si="262"/>
        <v>3377</v>
      </c>
      <c r="E3378">
        <v>4226</v>
      </c>
      <c r="F3378">
        <f t="shared" si="263"/>
        <v>2</v>
      </c>
      <c r="G3378" s="2" t="str">
        <f t="shared" si="264"/>
        <v/>
      </c>
      <c r="H3378" t="s">
        <v>1521</v>
      </c>
      <c r="I3378">
        <v>62846</v>
      </c>
      <c r="J3378">
        <v>4215</v>
      </c>
      <c r="K3378">
        <v>4212</v>
      </c>
      <c r="L3378" t="s">
        <v>31</v>
      </c>
      <c r="M3378" t="s">
        <v>20</v>
      </c>
      <c r="N3378">
        <v>205</v>
      </c>
      <c r="O3378">
        <v>2187</v>
      </c>
      <c r="P3378">
        <v>10</v>
      </c>
      <c r="Q3378" t="s">
        <v>3394</v>
      </c>
      <c r="BI3378" s="1"/>
      <c r="BO3378" s="2"/>
    </row>
    <row r="3379" ht="15" customHeight="1">
      <c r="A3379" t="str">
        <f t="shared" si="260"/>
        <v>2019_12_4226_3</v>
      </c>
      <c r="B3379" t="str">
        <f t="shared" si="261"/>
        <v>2019_12_65037</v>
      </c>
      <c r="C3379" s="1" t="s">
        <v>2240</v>
      </c>
      <c r="D3379">
        <f t="shared" si="262"/>
        <v>3378</v>
      </c>
      <c r="E3379">
        <v>4226</v>
      </c>
      <c r="F3379">
        <f t="shared" si="263"/>
        <v>3</v>
      </c>
      <c r="G3379" s="2" t="str">
        <f t="shared" si="264"/>
        <v/>
      </c>
      <c r="H3379" t="s">
        <v>1521</v>
      </c>
      <c r="I3379">
        <v>65037</v>
      </c>
      <c r="J3379">
        <v>4215</v>
      </c>
      <c r="K3379">
        <v>4212</v>
      </c>
      <c r="L3379" t="s">
        <v>31</v>
      </c>
      <c r="M3379" t="s">
        <v>20</v>
      </c>
      <c r="N3379">
        <v>378</v>
      </c>
      <c r="O3379">
        <v>2187</v>
      </c>
      <c r="P3379">
        <v>10</v>
      </c>
      <c r="Q3379" t="s">
        <v>3395</v>
      </c>
      <c r="BI3379" s="1"/>
      <c r="BO3379" s="2"/>
    </row>
    <row r="3380" ht="15" customHeight="1">
      <c r="A3380" t="str">
        <f t="shared" si="260"/>
        <v>2019_12_4226_4</v>
      </c>
      <c r="B3380" t="str">
        <f t="shared" si="261"/>
        <v>2019_12_65754</v>
      </c>
      <c r="C3380" s="1" t="s">
        <v>2240</v>
      </c>
      <c r="D3380">
        <f t="shared" si="262"/>
        <v>3379</v>
      </c>
      <c r="E3380">
        <v>4226</v>
      </c>
      <c r="F3380">
        <f t="shared" si="263"/>
        <v>4</v>
      </c>
      <c r="G3380" s="2" t="str">
        <f t="shared" si="264"/>
        <v/>
      </c>
      <c r="H3380" t="s">
        <v>1521</v>
      </c>
      <c r="I3380">
        <v>65754</v>
      </c>
      <c r="J3380">
        <v>4212</v>
      </c>
      <c r="K3380">
        <v>4215</v>
      </c>
      <c r="L3380" t="s">
        <v>31</v>
      </c>
      <c r="M3380" t="s">
        <v>20</v>
      </c>
      <c r="N3380">
        <v>152</v>
      </c>
      <c r="O3380">
        <v>2187</v>
      </c>
      <c r="P3380">
        <v>10</v>
      </c>
      <c r="Q3380" t="s">
        <v>3396</v>
      </c>
      <c r="BI3380" s="1"/>
      <c r="BO3380" s="2"/>
    </row>
    <row r="3381" ht="15" customHeight="1">
      <c r="A3381" t="str">
        <f t="shared" si="260"/>
        <v>2019_12_4226_5</v>
      </c>
      <c r="B3381" t="str">
        <f t="shared" si="261"/>
        <v>2019_12_65833</v>
      </c>
      <c r="C3381" s="1" t="s">
        <v>2240</v>
      </c>
      <c r="D3381">
        <f t="shared" si="262"/>
        <v>3380</v>
      </c>
      <c r="E3381">
        <v>4226</v>
      </c>
      <c r="F3381">
        <f t="shared" si="263"/>
        <v>5</v>
      </c>
      <c r="G3381" s="2" t="str">
        <f t="shared" si="264"/>
        <v/>
      </c>
      <c r="H3381" t="s">
        <v>1521</v>
      </c>
      <c r="I3381">
        <v>65833</v>
      </c>
      <c r="J3381">
        <v>4215</v>
      </c>
      <c r="K3381">
        <v>4212</v>
      </c>
      <c r="L3381" t="s">
        <v>31</v>
      </c>
      <c r="M3381" t="s">
        <v>20</v>
      </c>
      <c r="N3381">
        <v>214</v>
      </c>
      <c r="O3381">
        <v>2187</v>
      </c>
      <c r="P3381">
        <v>10</v>
      </c>
      <c r="Q3381" t="s">
        <v>3397</v>
      </c>
      <c r="BI3381" s="1"/>
      <c r="BO3381" s="2"/>
    </row>
    <row r="3382" ht="15" customHeight="1">
      <c r="A3382" t="str">
        <f t="shared" si="260"/>
        <v>2019_12_4226_6</v>
      </c>
      <c r="B3382" t="str">
        <f t="shared" si="261"/>
        <v>2019_12_65846</v>
      </c>
      <c r="C3382" s="1" t="s">
        <v>2240</v>
      </c>
      <c r="D3382">
        <f t="shared" si="262"/>
        <v>3381</v>
      </c>
      <c r="E3382">
        <v>4226</v>
      </c>
      <c r="F3382">
        <f t="shared" si="263"/>
        <v>6</v>
      </c>
      <c r="G3382" s="2" t="str">
        <f t="shared" si="264"/>
        <v>x</v>
      </c>
      <c r="H3382" t="s">
        <v>1521</v>
      </c>
      <c r="I3382">
        <v>65846</v>
      </c>
      <c r="J3382">
        <v>4212</v>
      </c>
      <c r="K3382">
        <v>4215</v>
      </c>
      <c r="L3382" t="s">
        <v>20</v>
      </c>
      <c r="M3382" t="s">
        <v>20</v>
      </c>
      <c r="N3382">
        <v>39</v>
      </c>
      <c r="O3382">
        <v>2187</v>
      </c>
      <c r="P3382">
        <v>10</v>
      </c>
      <c r="Q3382" t="s">
        <v>3398</v>
      </c>
      <c r="BI3382" s="1"/>
      <c r="BO3382" s="2"/>
    </row>
    <row r="3383" ht="15" customHeight="1">
      <c r="A3383" t="str">
        <f t="shared" si="260"/>
        <v>2019_12_4255_1</v>
      </c>
      <c r="B3383" t="str">
        <f t="shared" si="261"/>
        <v>2019_12_62517</v>
      </c>
      <c r="C3383" s="1" t="s">
        <v>2240</v>
      </c>
      <c r="D3383">
        <f t="shared" si="262"/>
        <v>3382</v>
      </c>
      <c r="E3383">
        <v>4255</v>
      </c>
      <c r="F3383">
        <f t="shared" si="263"/>
        <v>1</v>
      </c>
      <c r="G3383" s="2" t="str">
        <f t="shared" si="264"/>
        <v/>
      </c>
      <c r="H3383" t="s">
        <v>1521</v>
      </c>
      <c r="I3383">
        <v>62517</v>
      </c>
      <c r="J3383">
        <v>4241</v>
      </c>
      <c r="K3383">
        <v>4244</v>
      </c>
      <c r="L3383" t="s">
        <v>19</v>
      </c>
      <c r="M3383" t="s">
        <v>20</v>
      </c>
      <c r="N3383">
        <v>68</v>
      </c>
      <c r="O3383">
        <v>2096</v>
      </c>
      <c r="P3383">
        <v>14</v>
      </c>
      <c r="Q3383" t="s">
        <v>3399</v>
      </c>
      <c r="BI3383" s="1"/>
      <c r="BO3383" s="2"/>
    </row>
    <row r="3384" ht="15" customHeight="1">
      <c r="A3384" t="str">
        <f t="shared" si="260"/>
        <v>2019_12_4255_2</v>
      </c>
      <c r="B3384" t="str">
        <f t="shared" si="261"/>
        <v>2019_12_62819</v>
      </c>
      <c r="C3384" s="1" t="s">
        <v>2240</v>
      </c>
      <c r="D3384">
        <f t="shared" si="262"/>
        <v>3383</v>
      </c>
      <c r="E3384">
        <v>4255</v>
      </c>
      <c r="F3384">
        <f t="shared" si="263"/>
        <v>2</v>
      </c>
      <c r="G3384" s="2" t="str">
        <f t="shared" si="264"/>
        <v/>
      </c>
      <c r="H3384" t="s">
        <v>1521</v>
      </c>
      <c r="I3384">
        <v>62819</v>
      </c>
      <c r="J3384">
        <v>4244</v>
      </c>
      <c r="K3384">
        <v>4241</v>
      </c>
      <c r="L3384" t="s">
        <v>31</v>
      </c>
      <c r="M3384" t="s">
        <v>20</v>
      </c>
      <c r="N3384">
        <v>273</v>
      </c>
      <c r="O3384">
        <v>2096</v>
      </c>
      <c r="P3384">
        <v>14</v>
      </c>
      <c r="Q3384" t="s">
        <v>3400</v>
      </c>
      <c r="BI3384" s="1"/>
      <c r="BO3384" s="2"/>
    </row>
    <row r="3385" ht="15" customHeight="1">
      <c r="A3385" t="str">
        <f t="shared" si="260"/>
        <v>2019_12_4255_3</v>
      </c>
      <c r="B3385" t="str">
        <f t="shared" si="261"/>
        <v>2019_12_62856</v>
      </c>
      <c r="C3385" s="1" t="s">
        <v>2240</v>
      </c>
      <c r="D3385">
        <f t="shared" si="262"/>
        <v>3384</v>
      </c>
      <c r="E3385">
        <v>4255</v>
      </c>
      <c r="F3385">
        <f t="shared" si="263"/>
        <v>3</v>
      </c>
      <c r="G3385" s="2" t="str">
        <f t="shared" si="264"/>
        <v/>
      </c>
      <c r="H3385" t="s">
        <v>1521</v>
      </c>
      <c r="I3385">
        <v>62856</v>
      </c>
      <c r="J3385">
        <v>4241</v>
      </c>
      <c r="K3385">
        <v>4244</v>
      </c>
      <c r="L3385" t="s">
        <v>31</v>
      </c>
      <c r="M3385" t="s">
        <v>20</v>
      </c>
      <c r="N3385">
        <v>125</v>
      </c>
      <c r="O3385">
        <v>2096</v>
      </c>
      <c r="P3385">
        <v>14</v>
      </c>
      <c r="Q3385" t="s">
        <v>3401</v>
      </c>
      <c r="BI3385" s="1"/>
      <c r="BO3385" s="2"/>
    </row>
    <row r="3386" ht="15" customHeight="1">
      <c r="A3386" t="str">
        <f t="shared" si="260"/>
        <v>2019_12_4255_4</v>
      </c>
      <c r="B3386" t="str">
        <f t="shared" si="261"/>
        <v>2019_12_64061</v>
      </c>
      <c r="C3386" s="1" t="s">
        <v>2240</v>
      </c>
      <c r="D3386">
        <f t="shared" si="262"/>
        <v>3385</v>
      </c>
      <c r="E3386">
        <v>4255</v>
      </c>
      <c r="F3386">
        <f t="shared" si="263"/>
        <v>4</v>
      </c>
      <c r="G3386" s="2" t="str">
        <f t="shared" si="264"/>
        <v/>
      </c>
      <c r="H3386" t="s">
        <v>1521</v>
      </c>
      <c r="I3386">
        <v>64061</v>
      </c>
      <c r="J3386">
        <v>4244</v>
      </c>
      <c r="K3386">
        <v>4241</v>
      </c>
      <c r="L3386" t="s">
        <v>31</v>
      </c>
      <c r="M3386" t="s">
        <v>20</v>
      </c>
      <c r="N3386">
        <v>167</v>
      </c>
      <c r="O3386">
        <v>2096</v>
      </c>
      <c r="P3386">
        <v>14</v>
      </c>
      <c r="Q3386" t="s">
        <v>3402</v>
      </c>
      <c r="BI3386" s="1"/>
      <c r="BO3386" s="2"/>
    </row>
    <row r="3387" ht="15" customHeight="1">
      <c r="A3387" t="str">
        <f t="shared" si="260"/>
        <v>2019_12_4255_5</v>
      </c>
      <c r="B3387" t="str">
        <f t="shared" si="261"/>
        <v>2019_12_64531</v>
      </c>
      <c r="C3387" s="1" t="s">
        <v>2240</v>
      </c>
      <c r="D3387">
        <f t="shared" si="262"/>
        <v>3386</v>
      </c>
      <c r="E3387">
        <v>4255</v>
      </c>
      <c r="F3387">
        <f t="shared" si="263"/>
        <v>5</v>
      </c>
      <c r="G3387" s="2" t="str">
        <f t="shared" si="264"/>
        <v/>
      </c>
      <c r="H3387" t="s">
        <v>1521</v>
      </c>
      <c r="I3387">
        <v>64531</v>
      </c>
      <c r="J3387">
        <v>4241</v>
      </c>
      <c r="K3387">
        <v>4244</v>
      </c>
      <c r="L3387" t="s">
        <v>31</v>
      </c>
      <c r="M3387" t="s">
        <v>20</v>
      </c>
      <c r="N3387">
        <v>124</v>
      </c>
      <c r="O3387">
        <v>2096</v>
      </c>
      <c r="P3387">
        <v>14</v>
      </c>
      <c r="Q3387" t="s">
        <v>3403</v>
      </c>
      <c r="BI3387" s="1"/>
      <c r="BO3387" s="2"/>
    </row>
    <row r="3388" ht="15" customHeight="1">
      <c r="A3388" t="str">
        <f t="shared" si="260"/>
        <v>2019_12_4255_6</v>
      </c>
      <c r="B3388" t="str">
        <f t="shared" si="261"/>
        <v>2019_12_64988</v>
      </c>
      <c r="C3388" s="1" t="s">
        <v>2240</v>
      </c>
      <c r="D3388">
        <f t="shared" si="262"/>
        <v>3387</v>
      </c>
      <c r="E3388">
        <v>4255</v>
      </c>
      <c r="F3388">
        <f t="shared" si="263"/>
        <v>6</v>
      </c>
      <c r="G3388" s="2" t="str">
        <f t="shared" si="264"/>
        <v/>
      </c>
      <c r="H3388" t="s">
        <v>1521</v>
      </c>
      <c r="I3388">
        <v>64988</v>
      </c>
      <c r="J3388">
        <v>4244</v>
      </c>
      <c r="K3388">
        <v>4241</v>
      </c>
      <c r="L3388" t="s">
        <v>31</v>
      </c>
      <c r="M3388" t="s">
        <v>20</v>
      </c>
      <c r="N3388">
        <v>213</v>
      </c>
      <c r="O3388">
        <v>2096</v>
      </c>
      <c r="P3388">
        <v>14</v>
      </c>
      <c r="Q3388" t="s">
        <v>3404</v>
      </c>
      <c r="BI3388" s="1"/>
      <c r="BO3388" s="2"/>
    </row>
    <row r="3389" ht="15" customHeight="1">
      <c r="A3389" t="str">
        <f t="shared" si="260"/>
        <v>2019_12_4255_7</v>
      </c>
      <c r="B3389" t="str">
        <f t="shared" si="261"/>
        <v>2019_12_65208</v>
      </c>
      <c r="C3389" s="1" t="s">
        <v>2240</v>
      </c>
      <c r="D3389">
        <f t="shared" si="262"/>
        <v>3388</v>
      </c>
      <c r="E3389">
        <v>4255</v>
      </c>
      <c r="F3389">
        <f t="shared" si="263"/>
        <v>7</v>
      </c>
      <c r="G3389" s="2" t="str">
        <f t="shared" si="264"/>
        <v/>
      </c>
      <c r="H3389" t="s">
        <v>1521</v>
      </c>
      <c r="I3389">
        <v>65208</v>
      </c>
      <c r="J3389">
        <v>4241</v>
      </c>
      <c r="K3389">
        <v>4244</v>
      </c>
      <c r="L3389" t="s">
        <v>31</v>
      </c>
      <c r="M3389" t="s">
        <v>20</v>
      </c>
      <c r="N3389">
        <v>219</v>
      </c>
      <c r="O3389">
        <v>2096</v>
      </c>
      <c r="P3389">
        <v>14</v>
      </c>
      <c r="Q3389" t="s">
        <v>3405</v>
      </c>
      <c r="BI3389" s="1"/>
      <c r="BO3389" s="2"/>
    </row>
    <row r="3390" ht="15" customHeight="1">
      <c r="A3390" t="str">
        <f t="shared" si="260"/>
        <v>2019_12_4255_8</v>
      </c>
      <c r="B3390" t="str">
        <f t="shared" si="261"/>
        <v>2019_12_65376</v>
      </c>
      <c r="C3390" s="1" t="s">
        <v>2240</v>
      </c>
      <c r="D3390">
        <f t="shared" si="262"/>
        <v>3389</v>
      </c>
      <c r="E3390">
        <v>4255</v>
      </c>
      <c r="F3390">
        <f t="shared" si="263"/>
        <v>8</v>
      </c>
      <c r="G3390" s="2" t="str">
        <f t="shared" si="264"/>
        <v/>
      </c>
      <c r="H3390" t="s">
        <v>1521</v>
      </c>
      <c r="I3390">
        <v>65376</v>
      </c>
      <c r="J3390">
        <v>4244</v>
      </c>
      <c r="K3390">
        <v>4241</v>
      </c>
      <c r="L3390" t="s">
        <v>31</v>
      </c>
      <c r="M3390" t="s">
        <v>20</v>
      </c>
      <c r="N3390">
        <v>504</v>
      </c>
      <c r="O3390">
        <v>2096</v>
      </c>
      <c r="P3390">
        <v>14</v>
      </c>
      <c r="Q3390" t="s">
        <v>3406</v>
      </c>
      <c r="BI3390" s="1"/>
      <c r="BO3390" s="2"/>
    </row>
    <row r="3391" ht="15" customHeight="1">
      <c r="A3391" t="str">
        <f t="shared" si="260"/>
        <v>2019_12_4255_9</v>
      </c>
      <c r="B3391" t="str">
        <f t="shared" si="261"/>
        <v>2019_12_65511</v>
      </c>
      <c r="C3391" s="1" t="s">
        <v>2240</v>
      </c>
      <c r="D3391">
        <f t="shared" si="262"/>
        <v>3390</v>
      </c>
      <c r="E3391">
        <v>4255</v>
      </c>
      <c r="F3391">
        <f t="shared" si="263"/>
        <v>9</v>
      </c>
      <c r="G3391" s="2" t="str">
        <f t="shared" si="264"/>
        <v/>
      </c>
      <c r="H3391" t="s">
        <v>1521</v>
      </c>
      <c r="I3391">
        <v>65511</v>
      </c>
      <c r="J3391">
        <v>4241</v>
      </c>
      <c r="K3391">
        <v>4244</v>
      </c>
      <c r="L3391" t="s">
        <v>31</v>
      </c>
      <c r="M3391" t="s">
        <v>20</v>
      </c>
      <c r="N3391">
        <v>87</v>
      </c>
      <c r="O3391">
        <v>2096</v>
      </c>
      <c r="P3391">
        <v>14</v>
      </c>
      <c r="Q3391" t="s">
        <v>3407</v>
      </c>
      <c r="BI3391" s="1"/>
      <c r="BO3391" s="2"/>
    </row>
    <row r="3392" ht="15" customHeight="1">
      <c r="A3392" t="str">
        <f t="shared" si="260"/>
        <v>2019_12_4255_10</v>
      </c>
      <c r="B3392" t="str">
        <f t="shared" si="261"/>
        <v>2019_12_65712</v>
      </c>
      <c r="C3392" s="1" t="s">
        <v>2240</v>
      </c>
      <c r="D3392">
        <f t="shared" si="262"/>
        <v>3391</v>
      </c>
      <c r="E3392">
        <v>4255</v>
      </c>
      <c r="F3392">
        <f t="shared" si="263"/>
        <v>10</v>
      </c>
      <c r="G3392" s="2" t="str">
        <f t="shared" si="264"/>
        <v/>
      </c>
      <c r="H3392" t="s">
        <v>1521</v>
      </c>
      <c r="I3392">
        <v>65712</v>
      </c>
      <c r="J3392">
        <v>4244</v>
      </c>
      <c r="K3392">
        <v>4241</v>
      </c>
      <c r="L3392" t="s">
        <v>31</v>
      </c>
      <c r="M3392" t="s">
        <v>20</v>
      </c>
      <c r="N3392">
        <v>140</v>
      </c>
      <c r="O3392">
        <v>2096</v>
      </c>
      <c r="P3392">
        <v>14</v>
      </c>
      <c r="Q3392" t="s">
        <v>3408</v>
      </c>
      <c r="BI3392" s="1"/>
      <c r="BO3392" s="2"/>
    </row>
    <row r="3393" ht="15" customHeight="1">
      <c r="A3393" t="str">
        <f t="shared" si="260"/>
        <v>2019_12_4255_11</v>
      </c>
      <c r="B3393" t="str">
        <f t="shared" si="261"/>
        <v>2019_12_65721</v>
      </c>
      <c r="C3393" s="1" t="s">
        <v>2240</v>
      </c>
      <c r="D3393">
        <f t="shared" si="262"/>
        <v>3392</v>
      </c>
      <c r="E3393">
        <v>4255</v>
      </c>
      <c r="F3393">
        <f t="shared" si="263"/>
        <v>11</v>
      </c>
      <c r="G3393" s="2" t="str">
        <f t="shared" si="264"/>
        <v/>
      </c>
      <c r="H3393" t="s">
        <v>1521</v>
      </c>
      <c r="I3393">
        <v>65721</v>
      </c>
      <c r="J3393">
        <v>4241</v>
      </c>
      <c r="K3393">
        <v>4244</v>
      </c>
      <c r="L3393" t="s">
        <v>31</v>
      </c>
      <c r="M3393" t="s">
        <v>20</v>
      </c>
      <c r="N3393">
        <v>45</v>
      </c>
      <c r="O3393">
        <v>2096</v>
      </c>
      <c r="P3393">
        <v>14</v>
      </c>
      <c r="Q3393" t="s">
        <v>3409</v>
      </c>
      <c r="BI3393" s="1"/>
      <c r="BO3393" s="2"/>
    </row>
    <row r="3394" ht="15" customHeight="1">
      <c r="A3394" t="str">
        <f t="shared" ref="A3394:A3457" si="265">CONCATENATE($C3394,"_",$E3394,"_",$F3394)</f>
        <v>2019_12_4255_12</v>
      </c>
      <c r="B3394" t="str">
        <f t="shared" ref="B3394:B3457" si="266">CONCATENATE($C3394,"_",$I3394)</f>
        <v>2019_12_65731</v>
      </c>
      <c r="C3394" s="1" t="s">
        <v>2240</v>
      </c>
      <c r="D3394">
        <f t="shared" ref="D3394:D3457" si="267">IF(ISNUMBER($D3393),$D3393+1,1)</f>
        <v>3393</v>
      </c>
      <c r="E3394">
        <v>4255</v>
      </c>
      <c r="F3394">
        <f t="shared" ref="F3394:F3457" si="268">IF($E3394="","",IF($E3394=$E3393,$F3393+1,1))</f>
        <v>12</v>
      </c>
      <c r="G3394" s="2" t="str">
        <f t="shared" ref="G3394:G3457" si="269">IF($E3395=$E3394,"","x")</f>
        <v/>
      </c>
      <c r="H3394" t="s">
        <v>1521</v>
      </c>
      <c r="I3394">
        <v>65731</v>
      </c>
      <c r="J3394">
        <v>4244</v>
      </c>
      <c r="K3394">
        <v>4241</v>
      </c>
      <c r="L3394" t="s">
        <v>31</v>
      </c>
      <c r="M3394" t="s">
        <v>20</v>
      </c>
      <c r="N3394">
        <v>69</v>
      </c>
      <c r="O3394">
        <v>2096</v>
      </c>
      <c r="P3394">
        <v>14</v>
      </c>
      <c r="Q3394" t="s">
        <v>3410</v>
      </c>
      <c r="BI3394" s="1"/>
      <c r="BO3394" s="2"/>
    </row>
    <row r="3395" ht="15" customHeight="1">
      <c r="A3395" t="str">
        <f t="shared" si="265"/>
        <v>2019_12_4255_13</v>
      </c>
      <c r="B3395" t="str">
        <f t="shared" si="266"/>
        <v>2019_12_65745</v>
      </c>
      <c r="C3395" s="1" t="s">
        <v>2240</v>
      </c>
      <c r="D3395">
        <f t="shared" si="267"/>
        <v>3394</v>
      </c>
      <c r="E3395">
        <v>4255</v>
      </c>
      <c r="F3395">
        <f t="shared" si="268"/>
        <v>13</v>
      </c>
      <c r="G3395" s="2" t="str">
        <f t="shared" si="269"/>
        <v>x</v>
      </c>
      <c r="H3395" t="s">
        <v>1521</v>
      </c>
      <c r="I3395">
        <v>65745</v>
      </c>
      <c r="J3395">
        <v>4241</v>
      </c>
      <c r="K3395">
        <v>4244</v>
      </c>
      <c r="L3395" t="s">
        <v>20</v>
      </c>
      <c r="M3395" t="s">
        <v>20</v>
      </c>
      <c r="N3395">
        <v>41</v>
      </c>
      <c r="O3395">
        <v>2096</v>
      </c>
      <c r="P3395">
        <v>14</v>
      </c>
      <c r="Q3395" t="s">
        <v>3411</v>
      </c>
      <c r="BI3395" s="1"/>
      <c r="BO3395" s="2"/>
    </row>
    <row r="3396" ht="15" customHeight="1">
      <c r="A3396" t="str">
        <f t="shared" si="265"/>
        <v>2019_12_4284_1</v>
      </c>
      <c r="B3396" t="str">
        <f t="shared" si="266"/>
        <v>2019_12_62338</v>
      </c>
      <c r="C3396" s="1" t="s">
        <v>2240</v>
      </c>
      <c r="D3396">
        <f t="shared" si="267"/>
        <v>3395</v>
      </c>
      <c r="E3396">
        <v>4284</v>
      </c>
      <c r="F3396">
        <f t="shared" si="268"/>
        <v>1</v>
      </c>
      <c r="G3396" s="2" t="str">
        <f t="shared" si="269"/>
        <v/>
      </c>
      <c r="H3396" t="s">
        <v>1521</v>
      </c>
      <c r="I3396">
        <v>62338</v>
      </c>
      <c r="J3396">
        <v>4270</v>
      </c>
      <c r="K3396">
        <v>4273</v>
      </c>
      <c r="L3396" t="s">
        <v>19</v>
      </c>
      <c r="M3396" t="s">
        <v>20</v>
      </c>
      <c r="N3396">
        <v>159</v>
      </c>
      <c r="O3396">
        <v>2017</v>
      </c>
      <c r="P3396">
        <v>10</v>
      </c>
      <c r="Q3396" t="s">
        <v>3412</v>
      </c>
      <c r="BI3396" s="1"/>
      <c r="BO3396" s="2"/>
    </row>
    <row r="3397" ht="15" customHeight="1">
      <c r="A3397" t="str">
        <f t="shared" si="265"/>
        <v>2019_12_4284_2</v>
      </c>
      <c r="B3397" t="str">
        <f t="shared" si="266"/>
        <v>2019_12_62804</v>
      </c>
      <c r="C3397" s="1" t="s">
        <v>2240</v>
      </c>
      <c r="D3397">
        <f t="shared" si="267"/>
        <v>3396</v>
      </c>
      <c r="E3397">
        <v>4284</v>
      </c>
      <c r="F3397">
        <f t="shared" si="268"/>
        <v>2</v>
      </c>
      <c r="G3397" s="2" t="str">
        <f t="shared" si="269"/>
        <v/>
      </c>
      <c r="H3397" t="s">
        <v>1521</v>
      </c>
      <c r="I3397">
        <v>62804</v>
      </c>
      <c r="J3397">
        <v>4273</v>
      </c>
      <c r="K3397">
        <v>4270</v>
      </c>
      <c r="L3397" t="s">
        <v>31</v>
      </c>
      <c r="M3397" t="s">
        <v>20</v>
      </c>
      <c r="N3397">
        <v>232</v>
      </c>
      <c r="O3397">
        <v>2017</v>
      </c>
      <c r="P3397">
        <v>10</v>
      </c>
      <c r="Q3397" t="s">
        <v>3413</v>
      </c>
      <c r="BI3397" s="1"/>
      <c r="BO3397" s="2"/>
    </row>
    <row r="3398" ht="15" customHeight="1">
      <c r="A3398" t="str">
        <f t="shared" si="265"/>
        <v>2019_12_4284_3</v>
      </c>
      <c r="B3398" t="str">
        <f t="shared" si="266"/>
        <v>2019_12_64222</v>
      </c>
      <c r="C3398" s="1" t="s">
        <v>2240</v>
      </c>
      <c r="D3398">
        <f t="shared" si="267"/>
        <v>3397</v>
      </c>
      <c r="E3398">
        <v>4284</v>
      </c>
      <c r="F3398">
        <f t="shared" si="268"/>
        <v>3</v>
      </c>
      <c r="G3398" s="2" t="str">
        <f t="shared" si="269"/>
        <v/>
      </c>
      <c r="H3398" t="s">
        <v>1521</v>
      </c>
      <c r="I3398">
        <v>64222</v>
      </c>
      <c r="J3398">
        <v>4270</v>
      </c>
      <c r="K3398">
        <v>4273</v>
      </c>
      <c r="L3398" t="s">
        <v>31</v>
      </c>
      <c r="M3398" t="s">
        <v>20</v>
      </c>
      <c r="N3398">
        <v>350</v>
      </c>
      <c r="O3398">
        <v>2017</v>
      </c>
      <c r="P3398">
        <v>10</v>
      </c>
      <c r="Q3398" t="s">
        <v>3414</v>
      </c>
      <c r="BI3398" s="1"/>
      <c r="BO3398" s="2"/>
    </row>
    <row r="3399" ht="15" customHeight="1">
      <c r="A3399" t="str">
        <f t="shared" si="265"/>
        <v>2019_12_4284_4</v>
      </c>
      <c r="B3399" t="str">
        <f t="shared" si="266"/>
        <v>2019_12_64404</v>
      </c>
      <c r="C3399" s="1" t="s">
        <v>2240</v>
      </c>
      <c r="D3399">
        <f t="shared" si="267"/>
        <v>3398</v>
      </c>
      <c r="E3399">
        <v>4284</v>
      </c>
      <c r="F3399">
        <f t="shared" si="268"/>
        <v>4</v>
      </c>
      <c r="G3399" s="2" t="str">
        <f t="shared" si="269"/>
        <v/>
      </c>
      <c r="H3399" t="s">
        <v>1521</v>
      </c>
      <c r="I3399">
        <v>64404</v>
      </c>
      <c r="J3399">
        <v>4273</v>
      </c>
      <c r="K3399">
        <v>4270</v>
      </c>
      <c r="L3399" t="s">
        <v>31</v>
      </c>
      <c r="M3399" t="s">
        <v>20</v>
      </c>
      <c r="N3399">
        <v>239</v>
      </c>
      <c r="O3399">
        <v>2017</v>
      </c>
      <c r="P3399">
        <v>10</v>
      </c>
      <c r="Q3399" t="s">
        <v>3415</v>
      </c>
      <c r="BI3399" s="1"/>
      <c r="BO3399" s="2"/>
    </row>
    <row r="3400" ht="15" customHeight="1">
      <c r="A3400" t="str">
        <f t="shared" si="265"/>
        <v>2019_12_4284_5</v>
      </c>
      <c r="B3400" t="str">
        <f t="shared" si="266"/>
        <v>2019_12_65364</v>
      </c>
      <c r="C3400" s="1" t="s">
        <v>2240</v>
      </c>
      <c r="D3400">
        <f t="shared" si="267"/>
        <v>3399</v>
      </c>
      <c r="E3400">
        <v>4284</v>
      </c>
      <c r="F3400">
        <f t="shared" si="268"/>
        <v>5</v>
      </c>
      <c r="G3400" s="2" t="str">
        <f t="shared" si="269"/>
        <v/>
      </c>
      <c r="H3400" t="s">
        <v>1521</v>
      </c>
      <c r="I3400">
        <v>65364</v>
      </c>
      <c r="J3400">
        <v>4270</v>
      </c>
      <c r="K3400">
        <v>4273</v>
      </c>
      <c r="L3400" t="s">
        <v>31</v>
      </c>
      <c r="M3400" t="s">
        <v>20</v>
      </c>
      <c r="N3400">
        <v>273</v>
      </c>
      <c r="O3400">
        <v>2017</v>
      </c>
      <c r="P3400">
        <v>10</v>
      </c>
      <c r="Q3400" t="s">
        <v>3416</v>
      </c>
      <c r="BI3400" s="1"/>
      <c r="BO3400" s="2"/>
    </row>
    <row r="3401" ht="15" customHeight="1">
      <c r="A3401" t="str">
        <f t="shared" si="265"/>
        <v>2019_12_4284_6</v>
      </c>
      <c r="B3401" t="str">
        <f t="shared" si="266"/>
        <v>2019_12_65506</v>
      </c>
      <c r="C3401" s="1" t="s">
        <v>2240</v>
      </c>
      <c r="D3401">
        <f t="shared" si="267"/>
        <v>3400</v>
      </c>
      <c r="E3401">
        <v>4284</v>
      </c>
      <c r="F3401">
        <f t="shared" si="268"/>
        <v>6</v>
      </c>
      <c r="G3401" s="2" t="str">
        <f t="shared" si="269"/>
        <v/>
      </c>
      <c r="H3401" t="s">
        <v>1521</v>
      </c>
      <c r="I3401">
        <v>65506</v>
      </c>
      <c r="J3401">
        <v>4273</v>
      </c>
      <c r="K3401">
        <v>4270</v>
      </c>
      <c r="L3401" t="s">
        <v>31</v>
      </c>
      <c r="M3401" t="s">
        <v>20</v>
      </c>
      <c r="N3401">
        <v>317</v>
      </c>
      <c r="O3401">
        <v>2017</v>
      </c>
      <c r="P3401">
        <v>10</v>
      </c>
      <c r="Q3401" t="s">
        <v>3417</v>
      </c>
      <c r="BI3401" s="1"/>
      <c r="BO3401" s="2"/>
    </row>
    <row r="3402" ht="15" customHeight="1">
      <c r="A3402" t="str">
        <f t="shared" si="265"/>
        <v>2019_12_4284_7</v>
      </c>
      <c r="B3402" t="str">
        <f t="shared" si="266"/>
        <v>2019_12_65978</v>
      </c>
      <c r="C3402" s="1" t="s">
        <v>2240</v>
      </c>
      <c r="D3402">
        <f t="shared" si="267"/>
        <v>3401</v>
      </c>
      <c r="E3402">
        <v>4284</v>
      </c>
      <c r="F3402">
        <f t="shared" si="268"/>
        <v>7</v>
      </c>
      <c r="G3402" s="2" t="str">
        <f t="shared" si="269"/>
        <v/>
      </c>
      <c r="H3402" t="s">
        <v>1521</v>
      </c>
      <c r="I3402">
        <v>65978</v>
      </c>
      <c r="J3402">
        <v>4270</v>
      </c>
      <c r="K3402">
        <v>4273</v>
      </c>
      <c r="L3402" t="s">
        <v>31</v>
      </c>
      <c r="M3402" t="s">
        <v>20</v>
      </c>
      <c r="N3402">
        <v>247</v>
      </c>
      <c r="O3402">
        <v>2017</v>
      </c>
      <c r="P3402">
        <v>10</v>
      </c>
      <c r="Q3402" t="s">
        <v>3418</v>
      </c>
      <c r="BI3402" s="1"/>
      <c r="BO3402" s="2"/>
    </row>
    <row r="3403" ht="15" customHeight="1">
      <c r="A3403" t="str">
        <f t="shared" si="265"/>
        <v>2019_12_4284_8</v>
      </c>
      <c r="B3403" t="str">
        <f t="shared" si="266"/>
        <v>2019_12_66299</v>
      </c>
      <c r="C3403" s="1" t="s">
        <v>2240</v>
      </c>
      <c r="D3403">
        <f t="shared" si="267"/>
        <v>3402</v>
      </c>
      <c r="E3403">
        <v>4284</v>
      </c>
      <c r="F3403">
        <f t="shared" si="268"/>
        <v>8</v>
      </c>
      <c r="G3403" s="2" t="str">
        <f t="shared" si="269"/>
        <v/>
      </c>
      <c r="H3403" t="s">
        <v>1521</v>
      </c>
      <c r="I3403">
        <v>66299</v>
      </c>
      <c r="J3403">
        <v>4273</v>
      </c>
      <c r="K3403">
        <v>4270</v>
      </c>
      <c r="L3403" t="s">
        <v>31</v>
      </c>
      <c r="M3403" t="s">
        <v>20</v>
      </c>
      <c r="N3403">
        <v>163</v>
      </c>
      <c r="O3403">
        <v>2017</v>
      </c>
      <c r="P3403">
        <v>10</v>
      </c>
      <c r="Q3403" t="s">
        <v>3419</v>
      </c>
      <c r="BI3403" s="1"/>
      <c r="BO3403" s="2"/>
    </row>
    <row r="3404" ht="15" customHeight="1">
      <c r="A3404" t="str">
        <f t="shared" si="265"/>
        <v>2019_12_4284_9</v>
      </c>
      <c r="B3404" t="str">
        <f t="shared" si="266"/>
        <v>2019_12_67838</v>
      </c>
      <c r="C3404" s="1" t="s">
        <v>2240</v>
      </c>
      <c r="D3404">
        <f t="shared" si="267"/>
        <v>3403</v>
      </c>
      <c r="E3404">
        <v>4284</v>
      </c>
      <c r="F3404">
        <f t="shared" si="268"/>
        <v>9</v>
      </c>
      <c r="G3404" s="2" t="str">
        <f t="shared" si="269"/>
        <v>x</v>
      </c>
      <c r="H3404" t="s">
        <v>1521</v>
      </c>
      <c r="I3404">
        <v>67838</v>
      </c>
      <c r="J3404">
        <v>4270</v>
      </c>
      <c r="K3404">
        <v>4273</v>
      </c>
      <c r="L3404" t="s">
        <v>20</v>
      </c>
      <c r="M3404" t="s">
        <v>20</v>
      </c>
      <c r="N3404">
        <v>16</v>
      </c>
      <c r="O3404">
        <v>2017</v>
      </c>
      <c r="P3404">
        <v>10</v>
      </c>
      <c r="Q3404" t="s">
        <v>3420</v>
      </c>
      <c r="BI3404" s="1"/>
      <c r="BO3404" s="2"/>
    </row>
    <row r="3405" ht="15" customHeight="1">
      <c r="A3405" t="str">
        <f t="shared" si="265"/>
        <v>2019_12_4313_1</v>
      </c>
      <c r="B3405" t="str">
        <f t="shared" si="266"/>
        <v>2019_12_62650</v>
      </c>
      <c r="C3405" s="1" t="s">
        <v>2240</v>
      </c>
      <c r="D3405">
        <f t="shared" si="267"/>
        <v>3404</v>
      </c>
      <c r="E3405">
        <v>4313</v>
      </c>
      <c r="F3405">
        <f t="shared" si="268"/>
        <v>1</v>
      </c>
      <c r="G3405" s="2" t="str">
        <f t="shared" si="269"/>
        <v/>
      </c>
      <c r="H3405" t="s">
        <v>1521</v>
      </c>
      <c r="I3405">
        <v>62650</v>
      </c>
      <c r="J3405">
        <v>4299</v>
      </c>
      <c r="K3405">
        <v>4302</v>
      </c>
      <c r="L3405" t="s">
        <v>19</v>
      </c>
      <c r="M3405" t="s">
        <v>20</v>
      </c>
      <c r="N3405">
        <v>214</v>
      </c>
      <c r="O3405">
        <v>763</v>
      </c>
      <c r="P3405">
        <v>7</v>
      </c>
      <c r="Q3405" t="s">
        <v>3421</v>
      </c>
      <c r="BI3405" s="1"/>
      <c r="BO3405" s="2"/>
    </row>
    <row r="3406" ht="15" customHeight="1">
      <c r="A3406" t="str">
        <f t="shared" si="265"/>
        <v>2019_12_4313_2</v>
      </c>
      <c r="B3406" t="str">
        <f t="shared" si="266"/>
        <v>2019_12_64555</v>
      </c>
      <c r="C3406" s="1" t="s">
        <v>2240</v>
      </c>
      <c r="D3406">
        <f t="shared" si="267"/>
        <v>3405</v>
      </c>
      <c r="E3406">
        <v>4313</v>
      </c>
      <c r="F3406">
        <f t="shared" si="268"/>
        <v>2</v>
      </c>
      <c r="G3406" s="2" t="str">
        <f t="shared" si="269"/>
        <v/>
      </c>
      <c r="H3406" t="s">
        <v>1521</v>
      </c>
      <c r="I3406">
        <v>64555</v>
      </c>
      <c r="J3406">
        <v>4302</v>
      </c>
      <c r="K3406">
        <v>4299</v>
      </c>
      <c r="L3406" t="s">
        <v>31</v>
      </c>
      <c r="M3406" t="s">
        <v>20</v>
      </c>
      <c r="N3406">
        <v>147</v>
      </c>
      <c r="O3406">
        <v>763</v>
      </c>
      <c r="P3406">
        <v>7</v>
      </c>
      <c r="Q3406" t="s">
        <v>3422</v>
      </c>
      <c r="BI3406" s="1"/>
      <c r="BO3406" s="2"/>
    </row>
    <row r="3407" ht="15" customHeight="1">
      <c r="A3407" t="str">
        <f t="shared" si="265"/>
        <v>2019_12_4313_3</v>
      </c>
      <c r="B3407" t="str">
        <f t="shared" si="266"/>
        <v>2019_12_65343</v>
      </c>
      <c r="C3407" s="1" t="s">
        <v>2240</v>
      </c>
      <c r="D3407">
        <f t="shared" si="267"/>
        <v>3406</v>
      </c>
      <c r="E3407">
        <v>4313</v>
      </c>
      <c r="F3407">
        <f t="shared" si="268"/>
        <v>3</v>
      </c>
      <c r="G3407" s="2" t="str">
        <f t="shared" si="269"/>
        <v/>
      </c>
      <c r="H3407" t="s">
        <v>1521</v>
      </c>
      <c r="I3407">
        <v>65343</v>
      </c>
      <c r="J3407">
        <v>4299</v>
      </c>
      <c r="K3407">
        <v>4302</v>
      </c>
      <c r="L3407" t="s">
        <v>31</v>
      </c>
      <c r="M3407" t="s">
        <v>20</v>
      </c>
      <c r="N3407">
        <v>137</v>
      </c>
      <c r="O3407">
        <v>763</v>
      </c>
      <c r="P3407">
        <v>7</v>
      </c>
      <c r="Q3407" t="s">
        <v>3423</v>
      </c>
      <c r="BI3407" s="1"/>
      <c r="BO3407" s="2"/>
    </row>
    <row r="3408" ht="15" customHeight="1">
      <c r="A3408" t="str">
        <f t="shared" si="265"/>
        <v>2019_12_4313_4</v>
      </c>
      <c r="B3408" t="str">
        <f t="shared" si="266"/>
        <v>2019_12_66049</v>
      </c>
      <c r="C3408" s="1" t="s">
        <v>2240</v>
      </c>
      <c r="D3408">
        <f t="shared" si="267"/>
        <v>3407</v>
      </c>
      <c r="E3408">
        <v>4313</v>
      </c>
      <c r="F3408">
        <f t="shared" si="268"/>
        <v>4</v>
      </c>
      <c r="G3408" s="2" t="str">
        <f t="shared" si="269"/>
        <v/>
      </c>
      <c r="H3408" t="s">
        <v>1521</v>
      </c>
      <c r="I3408">
        <v>66049</v>
      </c>
      <c r="J3408">
        <v>4302</v>
      </c>
      <c r="K3408">
        <v>4299</v>
      </c>
      <c r="L3408" t="s">
        <v>31</v>
      </c>
      <c r="M3408" t="s">
        <v>20</v>
      </c>
      <c r="N3408">
        <v>175</v>
      </c>
      <c r="O3408">
        <v>763</v>
      </c>
      <c r="P3408">
        <v>7</v>
      </c>
      <c r="Q3408" t="s">
        <v>3424</v>
      </c>
      <c r="BI3408" s="1"/>
      <c r="BO3408" s="2"/>
    </row>
    <row r="3409" ht="15" customHeight="1">
      <c r="A3409" t="str">
        <f t="shared" si="265"/>
        <v>2019_12_4313_5</v>
      </c>
      <c r="B3409" t="str">
        <f t="shared" si="266"/>
        <v>2019_12_66075</v>
      </c>
      <c r="C3409" s="1" t="s">
        <v>2240</v>
      </c>
      <c r="D3409">
        <f t="shared" si="267"/>
        <v>3408</v>
      </c>
      <c r="E3409">
        <v>4313</v>
      </c>
      <c r="F3409">
        <f t="shared" si="268"/>
        <v>5</v>
      </c>
      <c r="G3409" s="2" t="str">
        <f t="shared" si="269"/>
        <v/>
      </c>
      <c r="H3409" t="s">
        <v>1521</v>
      </c>
      <c r="I3409">
        <v>66075</v>
      </c>
      <c r="J3409">
        <v>4299</v>
      </c>
      <c r="K3409">
        <v>4302</v>
      </c>
      <c r="L3409" t="s">
        <v>31</v>
      </c>
      <c r="M3409" t="s">
        <v>20</v>
      </c>
      <c r="N3409">
        <v>47</v>
      </c>
      <c r="O3409">
        <v>763</v>
      </c>
      <c r="P3409">
        <v>7</v>
      </c>
      <c r="Q3409" t="s">
        <v>3425</v>
      </c>
      <c r="BI3409" s="1"/>
      <c r="BO3409" s="2"/>
    </row>
    <row r="3410" ht="15" customHeight="1">
      <c r="A3410" t="str">
        <f t="shared" si="265"/>
        <v>2019_12_4313_6</v>
      </c>
      <c r="B3410" t="str">
        <f t="shared" si="266"/>
        <v>2019_12_66934</v>
      </c>
      <c r="C3410" s="1" t="s">
        <v>2240</v>
      </c>
      <c r="D3410">
        <f t="shared" si="267"/>
        <v>3409</v>
      </c>
      <c r="E3410">
        <v>4313</v>
      </c>
      <c r="F3410">
        <f t="shared" si="268"/>
        <v>6</v>
      </c>
      <c r="G3410" s="2" t="str">
        <f t="shared" si="269"/>
        <v>x</v>
      </c>
      <c r="H3410" t="s">
        <v>1521</v>
      </c>
      <c r="I3410">
        <v>66934</v>
      </c>
      <c r="J3410">
        <v>4302</v>
      </c>
      <c r="K3410">
        <v>4299</v>
      </c>
      <c r="L3410" t="s">
        <v>20</v>
      </c>
      <c r="M3410" t="s">
        <v>20</v>
      </c>
      <c r="N3410">
        <v>22</v>
      </c>
      <c r="O3410">
        <v>763</v>
      </c>
      <c r="P3410">
        <v>7</v>
      </c>
      <c r="Q3410" t="s">
        <v>3426</v>
      </c>
      <c r="BI3410" s="1"/>
      <c r="BO3410" s="2"/>
    </row>
    <row r="3411" ht="15" customHeight="1">
      <c r="A3411" t="str">
        <f t="shared" si="265"/>
        <v>2019_12_4400_1</v>
      </c>
      <c r="B3411" t="str">
        <f t="shared" si="266"/>
        <v>2019_12_62322</v>
      </c>
      <c r="C3411" s="1" t="s">
        <v>2240</v>
      </c>
      <c r="D3411">
        <f t="shared" si="267"/>
        <v>3410</v>
      </c>
      <c r="E3411">
        <v>4400</v>
      </c>
      <c r="F3411">
        <f t="shared" si="268"/>
        <v>1</v>
      </c>
      <c r="G3411" s="2" t="str">
        <f t="shared" si="269"/>
        <v/>
      </c>
      <c r="H3411" t="s">
        <v>1521</v>
      </c>
      <c r="I3411">
        <v>62322</v>
      </c>
      <c r="J3411">
        <v>4386</v>
      </c>
      <c r="K3411">
        <v>4389</v>
      </c>
      <c r="L3411" t="s">
        <v>19</v>
      </c>
      <c r="M3411" t="s">
        <v>20</v>
      </c>
      <c r="N3411">
        <v>61</v>
      </c>
      <c r="O3411">
        <v>1070</v>
      </c>
      <c r="P3411">
        <v>6</v>
      </c>
      <c r="Q3411" t="s">
        <v>3427</v>
      </c>
      <c r="BI3411" s="1"/>
      <c r="BO3411" s="2"/>
    </row>
    <row r="3412" ht="15" customHeight="1">
      <c r="A3412" t="str">
        <f t="shared" si="265"/>
        <v>2019_12_4400_2</v>
      </c>
      <c r="B3412" t="str">
        <f t="shared" si="266"/>
        <v>2019_12_62535</v>
      </c>
      <c r="C3412" s="1" t="s">
        <v>2240</v>
      </c>
      <c r="D3412">
        <f t="shared" si="267"/>
        <v>3411</v>
      </c>
      <c r="E3412">
        <v>4400</v>
      </c>
      <c r="F3412">
        <f t="shared" si="268"/>
        <v>2</v>
      </c>
      <c r="G3412" s="2" t="str">
        <f t="shared" si="269"/>
        <v/>
      </c>
      <c r="H3412" t="s">
        <v>1521</v>
      </c>
      <c r="I3412">
        <v>62535</v>
      </c>
      <c r="J3412">
        <v>4389</v>
      </c>
      <c r="K3412">
        <v>4386</v>
      </c>
      <c r="L3412" t="s">
        <v>31</v>
      </c>
      <c r="M3412" t="s">
        <v>20</v>
      </c>
      <c r="N3412">
        <v>287</v>
      </c>
      <c r="O3412">
        <v>1070</v>
      </c>
      <c r="P3412">
        <v>6</v>
      </c>
      <c r="Q3412" t="s">
        <v>3428</v>
      </c>
      <c r="BI3412" s="1"/>
      <c r="BO3412" s="2"/>
    </row>
    <row r="3413" ht="15" customHeight="1">
      <c r="A3413" t="str">
        <f t="shared" si="265"/>
        <v>2019_12_4400_3</v>
      </c>
      <c r="B3413" t="str">
        <f t="shared" si="266"/>
        <v>2019_12_64015</v>
      </c>
      <c r="C3413" s="1" t="s">
        <v>2240</v>
      </c>
      <c r="D3413">
        <f t="shared" si="267"/>
        <v>3412</v>
      </c>
      <c r="E3413">
        <v>4400</v>
      </c>
      <c r="F3413">
        <f t="shared" si="268"/>
        <v>3</v>
      </c>
      <c r="G3413" s="2" t="str">
        <f t="shared" si="269"/>
        <v/>
      </c>
      <c r="H3413" t="s">
        <v>1521</v>
      </c>
      <c r="I3413">
        <v>64015</v>
      </c>
      <c r="J3413">
        <v>4386</v>
      </c>
      <c r="K3413">
        <v>4389</v>
      </c>
      <c r="L3413" t="s">
        <v>31</v>
      </c>
      <c r="M3413" t="s">
        <v>20</v>
      </c>
      <c r="N3413">
        <v>372</v>
      </c>
      <c r="O3413">
        <v>1070</v>
      </c>
      <c r="P3413">
        <v>6</v>
      </c>
      <c r="Q3413" t="s">
        <v>3429</v>
      </c>
      <c r="BI3413" s="1"/>
      <c r="BO3413" s="2"/>
    </row>
    <row r="3414" ht="15" customHeight="1">
      <c r="A3414" t="str">
        <f t="shared" si="265"/>
        <v>2019_12_4400_4</v>
      </c>
      <c r="B3414" t="str">
        <f t="shared" si="266"/>
        <v>2019_12_64179</v>
      </c>
      <c r="C3414" s="1" t="s">
        <v>2240</v>
      </c>
      <c r="D3414">
        <f t="shared" si="267"/>
        <v>3413</v>
      </c>
      <c r="E3414">
        <v>4400</v>
      </c>
      <c r="F3414">
        <f t="shared" si="268"/>
        <v>4</v>
      </c>
      <c r="G3414" s="2" t="str">
        <f t="shared" si="269"/>
        <v/>
      </c>
      <c r="H3414" t="s">
        <v>1521</v>
      </c>
      <c r="I3414">
        <v>64179</v>
      </c>
      <c r="J3414">
        <v>4389</v>
      </c>
      <c r="K3414">
        <v>4386</v>
      </c>
      <c r="L3414" t="s">
        <v>31</v>
      </c>
      <c r="M3414" t="s">
        <v>20</v>
      </c>
      <c r="N3414">
        <v>142</v>
      </c>
      <c r="O3414">
        <v>1070</v>
      </c>
      <c r="P3414">
        <v>6</v>
      </c>
      <c r="Q3414" t="s">
        <v>3430</v>
      </c>
      <c r="BI3414" s="1"/>
      <c r="BO3414" s="2"/>
    </row>
    <row r="3415" ht="15" customHeight="1">
      <c r="A3415" t="str">
        <f t="shared" si="265"/>
        <v>2019_12_4400_5</v>
      </c>
      <c r="B3415" t="str">
        <f t="shared" si="266"/>
        <v>2019_12_64295</v>
      </c>
      <c r="C3415" s="1" t="s">
        <v>2240</v>
      </c>
      <c r="D3415">
        <f t="shared" si="267"/>
        <v>3414</v>
      </c>
      <c r="E3415">
        <v>4400</v>
      </c>
      <c r="F3415">
        <f t="shared" si="268"/>
        <v>5</v>
      </c>
      <c r="G3415" s="2" t="str">
        <f t="shared" si="269"/>
        <v>x</v>
      </c>
      <c r="H3415" t="s">
        <v>1521</v>
      </c>
      <c r="I3415">
        <v>64295</v>
      </c>
      <c r="J3415">
        <v>4386</v>
      </c>
      <c r="K3415">
        <v>4389</v>
      </c>
      <c r="L3415" t="s">
        <v>20</v>
      </c>
      <c r="M3415" t="s">
        <v>20</v>
      </c>
      <c r="N3415">
        <v>187</v>
      </c>
      <c r="O3415">
        <v>1070</v>
      </c>
      <c r="P3415">
        <v>6</v>
      </c>
      <c r="Q3415" t="s">
        <v>3431</v>
      </c>
      <c r="BI3415" s="1"/>
      <c r="BO3415" s="2"/>
    </row>
    <row r="3416" ht="15" customHeight="1">
      <c r="A3416" t="str">
        <f t="shared" si="265"/>
        <v>2019_12_4429_1</v>
      </c>
      <c r="B3416" t="str">
        <f t="shared" si="266"/>
        <v>2019_12_62859</v>
      </c>
      <c r="C3416" s="1" t="s">
        <v>2240</v>
      </c>
      <c r="D3416">
        <f t="shared" si="267"/>
        <v>3415</v>
      </c>
      <c r="E3416">
        <v>4429</v>
      </c>
      <c r="F3416">
        <f t="shared" si="268"/>
        <v>1</v>
      </c>
      <c r="G3416" s="2" t="str">
        <f t="shared" si="269"/>
        <v/>
      </c>
      <c r="H3416" t="s">
        <v>1521</v>
      </c>
      <c r="I3416">
        <v>62859</v>
      </c>
      <c r="J3416">
        <v>4415</v>
      </c>
      <c r="K3416">
        <v>4418</v>
      </c>
      <c r="L3416" t="s">
        <v>158</v>
      </c>
      <c r="M3416" t="s">
        <v>20</v>
      </c>
      <c r="N3416">
        <v>137</v>
      </c>
      <c r="O3416">
        <v>1350</v>
      </c>
      <c r="P3416">
        <v>7</v>
      </c>
      <c r="Q3416" t="s">
        <v>3432</v>
      </c>
      <c r="BI3416" s="1"/>
      <c r="BO3416" s="2"/>
    </row>
    <row r="3417" ht="15" customHeight="1">
      <c r="A3417" t="str">
        <f t="shared" si="265"/>
        <v>2019_12_4429_2</v>
      </c>
      <c r="B3417" t="str">
        <f t="shared" si="266"/>
        <v>2019_12_63478</v>
      </c>
      <c r="C3417" s="1" t="s">
        <v>2240</v>
      </c>
      <c r="D3417">
        <f t="shared" si="267"/>
        <v>3416</v>
      </c>
      <c r="E3417">
        <v>4429</v>
      </c>
      <c r="F3417">
        <f t="shared" si="268"/>
        <v>2</v>
      </c>
      <c r="G3417" s="2" t="str">
        <f t="shared" si="269"/>
        <v/>
      </c>
      <c r="H3417" t="s">
        <v>1521</v>
      </c>
      <c r="I3417">
        <v>63478</v>
      </c>
      <c r="J3417">
        <v>4418</v>
      </c>
      <c r="K3417">
        <v>4415</v>
      </c>
      <c r="L3417" t="s">
        <v>31</v>
      </c>
      <c r="M3417" t="s">
        <v>20</v>
      </c>
      <c r="N3417">
        <v>222</v>
      </c>
      <c r="O3417">
        <v>1350</v>
      </c>
      <c r="P3417">
        <v>7</v>
      </c>
      <c r="Q3417" t="s">
        <v>3433</v>
      </c>
      <c r="BI3417" s="1"/>
      <c r="BO3417" s="2"/>
    </row>
    <row r="3418" ht="15" customHeight="1">
      <c r="A3418" t="str">
        <f t="shared" si="265"/>
        <v>2019_12_4429_3</v>
      </c>
      <c r="B3418" t="str">
        <f t="shared" si="266"/>
        <v>2019_12_65743</v>
      </c>
      <c r="C3418" s="1" t="s">
        <v>2240</v>
      </c>
      <c r="D3418">
        <f t="shared" si="267"/>
        <v>3417</v>
      </c>
      <c r="E3418">
        <v>4429</v>
      </c>
      <c r="F3418">
        <f t="shared" si="268"/>
        <v>3</v>
      </c>
      <c r="G3418" s="2" t="str">
        <f t="shared" si="269"/>
        <v/>
      </c>
      <c r="H3418" t="s">
        <v>1521</v>
      </c>
      <c r="I3418">
        <v>65743</v>
      </c>
      <c r="J3418">
        <v>4415</v>
      </c>
      <c r="K3418">
        <v>4418</v>
      </c>
      <c r="L3418" t="s">
        <v>31</v>
      </c>
      <c r="M3418" t="s">
        <v>20</v>
      </c>
      <c r="N3418">
        <v>532</v>
      </c>
      <c r="O3418">
        <v>1350</v>
      </c>
      <c r="P3418">
        <v>7</v>
      </c>
      <c r="Q3418" t="s">
        <v>3434</v>
      </c>
      <c r="BI3418" s="1"/>
      <c r="BO3418" s="2"/>
    </row>
    <row r="3419" ht="15" customHeight="1">
      <c r="A3419" t="str">
        <f t="shared" si="265"/>
        <v>2019_12_4429_4</v>
      </c>
      <c r="B3419" t="str">
        <f t="shared" si="266"/>
        <v>2019_12_66280</v>
      </c>
      <c r="C3419" s="1" t="s">
        <v>2240</v>
      </c>
      <c r="D3419">
        <f t="shared" si="267"/>
        <v>3418</v>
      </c>
      <c r="E3419">
        <v>4429</v>
      </c>
      <c r="F3419">
        <f t="shared" si="268"/>
        <v>4</v>
      </c>
      <c r="G3419" s="2" t="str">
        <f t="shared" si="269"/>
        <v/>
      </c>
      <c r="H3419" t="s">
        <v>1521</v>
      </c>
      <c r="I3419">
        <v>66280</v>
      </c>
      <c r="J3419">
        <v>4418</v>
      </c>
      <c r="K3419">
        <v>4415</v>
      </c>
      <c r="L3419" t="s">
        <v>31</v>
      </c>
      <c r="M3419" t="s">
        <v>20</v>
      </c>
      <c r="N3419">
        <v>94</v>
      </c>
      <c r="O3419">
        <v>1350</v>
      </c>
      <c r="P3419">
        <v>7</v>
      </c>
      <c r="Q3419" t="s">
        <v>3435</v>
      </c>
      <c r="BI3419" s="1"/>
      <c r="BO3419" s="2"/>
    </row>
    <row r="3420" ht="15" customHeight="1">
      <c r="A3420" t="str">
        <f t="shared" si="265"/>
        <v>2019_12_4429_5</v>
      </c>
      <c r="B3420" t="str">
        <f t="shared" si="266"/>
        <v>2019_12_66760</v>
      </c>
      <c r="C3420" s="1" t="s">
        <v>2240</v>
      </c>
      <c r="D3420">
        <f t="shared" si="267"/>
        <v>3419</v>
      </c>
      <c r="E3420">
        <v>4429</v>
      </c>
      <c r="F3420">
        <f t="shared" si="268"/>
        <v>5</v>
      </c>
      <c r="G3420" s="2" t="str">
        <f t="shared" si="269"/>
        <v/>
      </c>
      <c r="H3420" t="s">
        <v>1521</v>
      </c>
      <c r="I3420">
        <v>66760</v>
      </c>
      <c r="J3420">
        <v>4415</v>
      </c>
      <c r="K3420">
        <v>4418</v>
      </c>
      <c r="L3420" t="s">
        <v>31</v>
      </c>
      <c r="M3420" t="s">
        <v>20</v>
      </c>
      <c r="N3420">
        <v>302</v>
      </c>
      <c r="O3420">
        <v>1350</v>
      </c>
      <c r="P3420">
        <v>7</v>
      </c>
      <c r="Q3420" t="s">
        <v>3436</v>
      </c>
      <c r="BI3420" s="1"/>
      <c r="BO3420" s="2"/>
    </row>
    <row r="3421" ht="15" customHeight="1">
      <c r="A3421" t="str">
        <f t="shared" si="265"/>
        <v>2019_12_4429_6</v>
      </c>
      <c r="B3421" t="str">
        <f t="shared" si="266"/>
        <v>2019_12_66764</v>
      </c>
      <c r="C3421" s="1" t="s">
        <v>2240</v>
      </c>
      <c r="D3421">
        <f t="shared" si="267"/>
        <v>3420</v>
      </c>
      <c r="E3421">
        <v>4429</v>
      </c>
      <c r="F3421">
        <f t="shared" si="268"/>
        <v>6</v>
      </c>
      <c r="G3421" s="2" t="str">
        <f t="shared" si="269"/>
        <v>x</v>
      </c>
      <c r="H3421" t="s">
        <v>1521</v>
      </c>
      <c r="I3421">
        <v>66764</v>
      </c>
      <c r="J3421">
        <v>4418</v>
      </c>
      <c r="K3421">
        <v>4415</v>
      </c>
      <c r="L3421" t="s">
        <v>20</v>
      </c>
      <c r="M3421" t="s">
        <v>20</v>
      </c>
      <c r="N3421">
        <v>42</v>
      </c>
      <c r="O3421">
        <v>1350</v>
      </c>
      <c r="P3421">
        <v>7</v>
      </c>
      <c r="Q3421" t="s">
        <v>3437</v>
      </c>
      <c r="BI3421" s="1"/>
      <c r="BO3421" s="2"/>
    </row>
    <row r="3422" ht="15" customHeight="1">
      <c r="A3422" t="str">
        <f t="shared" si="265"/>
        <v>2020_06_356_1</v>
      </c>
      <c r="B3422" t="str">
        <f t="shared" si="266"/>
        <v>2020_06_30609</v>
      </c>
      <c r="C3422" s="1" t="s">
        <v>3438</v>
      </c>
      <c r="D3422">
        <f t="shared" si="267"/>
        <v>3421</v>
      </c>
      <c r="E3422">
        <v>356</v>
      </c>
      <c r="F3422">
        <f t="shared" si="268"/>
        <v>1</v>
      </c>
      <c r="G3422" s="2" t="str">
        <f t="shared" si="269"/>
        <v/>
      </c>
      <c r="H3422" t="s">
        <v>1521</v>
      </c>
      <c r="I3422">
        <v>30609</v>
      </c>
      <c r="J3422">
        <v>341</v>
      </c>
      <c r="K3422">
        <v>346</v>
      </c>
      <c r="L3422" t="s">
        <v>158</v>
      </c>
      <c r="M3422" t="s">
        <v>20</v>
      </c>
      <c r="N3422">
        <v>198</v>
      </c>
      <c r="O3422">
        <v>5383</v>
      </c>
      <c r="P3422">
        <v>9</v>
      </c>
      <c r="Q3422" t="s">
        <v>3439</v>
      </c>
      <c r="BM3422" s="1"/>
      <c r="BS3422" s="2"/>
    </row>
    <row r="3423" ht="15" customHeight="1">
      <c r="A3423" t="str">
        <f t="shared" si="265"/>
        <v>2020_06_356_2</v>
      </c>
      <c r="B3423" t="str">
        <f t="shared" si="266"/>
        <v>2020_06_31440</v>
      </c>
      <c r="C3423" s="1" t="s">
        <v>3438</v>
      </c>
      <c r="D3423">
        <f t="shared" si="267"/>
        <v>3422</v>
      </c>
      <c r="E3423">
        <v>356</v>
      </c>
      <c r="F3423">
        <f t="shared" si="268"/>
        <v>2</v>
      </c>
      <c r="G3423" s="2" t="str">
        <f t="shared" si="269"/>
        <v/>
      </c>
      <c r="H3423" t="s">
        <v>1521</v>
      </c>
      <c r="I3423">
        <v>31440</v>
      </c>
      <c r="J3423">
        <v>346</v>
      </c>
      <c r="K3423">
        <v>341</v>
      </c>
      <c r="L3423" t="s">
        <v>31</v>
      </c>
      <c r="M3423" t="s">
        <v>20</v>
      </c>
      <c r="N3423">
        <v>944</v>
      </c>
      <c r="O3423">
        <v>5383</v>
      </c>
      <c r="P3423">
        <v>9</v>
      </c>
      <c r="Q3423" t="s">
        <v>3440</v>
      </c>
      <c r="BM3423" s="1"/>
      <c r="BS3423" s="2"/>
    </row>
    <row r="3424" ht="15" customHeight="1">
      <c r="A3424" t="str">
        <f t="shared" si="265"/>
        <v>2020_06_356_3</v>
      </c>
      <c r="B3424" t="str">
        <f t="shared" si="266"/>
        <v>2020_06_31732</v>
      </c>
      <c r="C3424" s="1" t="s">
        <v>3438</v>
      </c>
      <c r="D3424">
        <f t="shared" si="267"/>
        <v>3423</v>
      </c>
      <c r="E3424">
        <v>356</v>
      </c>
      <c r="F3424">
        <f t="shared" si="268"/>
        <v>3</v>
      </c>
      <c r="G3424" s="2" t="str">
        <f t="shared" si="269"/>
        <v/>
      </c>
      <c r="H3424" t="s">
        <v>1521</v>
      </c>
      <c r="I3424">
        <v>31732</v>
      </c>
      <c r="J3424">
        <v>341</v>
      </c>
      <c r="K3424">
        <v>346</v>
      </c>
      <c r="L3424" t="s">
        <v>31</v>
      </c>
      <c r="M3424" t="s">
        <v>20</v>
      </c>
      <c r="N3424">
        <v>945</v>
      </c>
      <c r="O3424">
        <v>5383</v>
      </c>
      <c r="P3424">
        <v>9</v>
      </c>
      <c r="Q3424" t="s">
        <v>3441</v>
      </c>
      <c r="BM3424" s="1"/>
      <c r="BS3424" s="2"/>
    </row>
    <row r="3425" ht="15" customHeight="1">
      <c r="A3425" t="str">
        <f t="shared" si="265"/>
        <v>2020_06_356_4</v>
      </c>
      <c r="B3425" t="str">
        <f t="shared" si="266"/>
        <v>2020_06_32009</v>
      </c>
      <c r="C3425" s="1" t="s">
        <v>3438</v>
      </c>
      <c r="D3425">
        <f t="shared" si="267"/>
        <v>3424</v>
      </c>
      <c r="E3425">
        <v>356</v>
      </c>
      <c r="F3425">
        <f t="shared" si="268"/>
        <v>4</v>
      </c>
      <c r="G3425" s="2" t="str">
        <f t="shared" si="269"/>
        <v/>
      </c>
      <c r="H3425" t="s">
        <v>1521</v>
      </c>
      <c r="I3425">
        <v>32009</v>
      </c>
      <c r="J3425">
        <v>346</v>
      </c>
      <c r="K3425">
        <v>341</v>
      </c>
      <c r="L3425" t="s">
        <v>31</v>
      </c>
      <c r="M3425" t="s">
        <v>20</v>
      </c>
      <c r="N3425">
        <v>971</v>
      </c>
      <c r="O3425">
        <v>5383</v>
      </c>
      <c r="P3425">
        <v>9</v>
      </c>
      <c r="Q3425" t="s">
        <v>3442</v>
      </c>
      <c r="BM3425" s="1"/>
      <c r="BS3425" s="2"/>
    </row>
    <row r="3426" ht="15" customHeight="1">
      <c r="A3426" t="str">
        <f t="shared" si="265"/>
        <v>2020_06_356_5</v>
      </c>
      <c r="B3426" t="str">
        <f t="shared" si="266"/>
        <v>2020_06_32072</v>
      </c>
      <c r="C3426" s="1" t="s">
        <v>3438</v>
      </c>
      <c r="D3426">
        <f t="shared" si="267"/>
        <v>3425</v>
      </c>
      <c r="E3426">
        <v>356</v>
      </c>
      <c r="F3426">
        <f t="shared" si="268"/>
        <v>5</v>
      </c>
      <c r="G3426" s="2" t="str">
        <f t="shared" si="269"/>
        <v/>
      </c>
      <c r="H3426" t="s">
        <v>1521</v>
      </c>
      <c r="I3426">
        <v>32072</v>
      </c>
      <c r="J3426">
        <v>341</v>
      </c>
      <c r="K3426">
        <v>346</v>
      </c>
      <c r="L3426" t="s">
        <v>31</v>
      </c>
      <c r="M3426" t="s">
        <v>20</v>
      </c>
      <c r="N3426">
        <v>1107</v>
      </c>
      <c r="O3426">
        <v>5383</v>
      </c>
      <c r="P3426">
        <v>9</v>
      </c>
      <c r="Q3426" t="s">
        <v>3443</v>
      </c>
      <c r="BM3426" s="1"/>
      <c r="BS3426" s="2"/>
    </row>
    <row r="3427" ht="15" customHeight="1">
      <c r="A3427" t="str">
        <f t="shared" si="265"/>
        <v>2020_06_356_6</v>
      </c>
      <c r="B3427" t="str">
        <f t="shared" si="266"/>
        <v>2020_06_32273</v>
      </c>
      <c r="C3427" s="1" t="s">
        <v>3438</v>
      </c>
      <c r="D3427">
        <f t="shared" si="267"/>
        <v>3426</v>
      </c>
      <c r="E3427">
        <v>356</v>
      </c>
      <c r="F3427">
        <f t="shared" si="268"/>
        <v>6</v>
      </c>
      <c r="G3427" s="2" t="str">
        <f t="shared" si="269"/>
        <v/>
      </c>
      <c r="H3427" t="s">
        <v>1521</v>
      </c>
      <c r="I3427">
        <v>32273</v>
      </c>
      <c r="J3427">
        <v>346</v>
      </c>
      <c r="K3427">
        <v>341</v>
      </c>
      <c r="L3427" t="s">
        <v>31</v>
      </c>
      <c r="M3427" t="s">
        <v>20</v>
      </c>
      <c r="N3427">
        <v>753</v>
      </c>
      <c r="O3427">
        <v>5383</v>
      </c>
      <c r="P3427">
        <v>9</v>
      </c>
      <c r="Q3427" t="s">
        <v>3444</v>
      </c>
      <c r="BM3427" s="1"/>
      <c r="BS3427" s="2"/>
    </row>
    <row r="3428" ht="15" customHeight="1">
      <c r="A3428" t="str">
        <f t="shared" si="265"/>
        <v>2020_06_356_7</v>
      </c>
      <c r="B3428" t="str">
        <f t="shared" si="266"/>
        <v>2020_06_32297</v>
      </c>
      <c r="C3428" s="1" t="s">
        <v>3438</v>
      </c>
      <c r="D3428">
        <f t="shared" si="267"/>
        <v>3427</v>
      </c>
      <c r="E3428">
        <v>356</v>
      </c>
      <c r="F3428">
        <f t="shared" si="268"/>
        <v>7</v>
      </c>
      <c r="G3428" s="2" t="str">
        <f t="shared" si="269"/>
        <v/>
      </c>
      <c r="H3428" t="s">
        <v>1521</v>
      </c>
      <c r="I3428">
        <v>32297</v>
      </c>
      <c r="J3428">
        <v>341</v>
      </c>
      <c r="K3428">
        <v>346</v>
      </c>
      <c r="L3428" t="s">
        <v>31</v>
      </c>
      <c r="M3428" t="s">
        <v>20</v>
      </c>
      <c r="N3428">
        <v>336</v>
      </c>
      <c r="O3428">
        <v>5383</v>
      </c>
      <c r="P3428">
        <v>9</v>
      </c>
      <c r="Q3428" t="s">
        <v>3445</v>
      </c>
      <c r="BM3428" s="1"/>
      <c r="BS3428" s="2"/>
    </row>
    <row r="3429" ht="15" customHeight="1">
      <c r="A3429" t="str">
        <f t="shared" si="265"/>
        <v>2020_06_356_8</v>
      </c>
      <c r="B3429" t="str">
        <f t="shared" si="266"/>
        <v>2020_06_32355</v>
      </c>
      <c r="C3429" s="1" t="s">
        <v>3438</v>
      </c>
      <c r="D3429">
        <f t="shared" si="267"/>
        <v>3428</v>
      </c>
      <c r="E3429">
        <v>356</v>
      </c>
      <c r="F3429">
        <f t="shared" si="268"/>
        <v>8</v>
      </c>
      <c r="G3429" s="2" t="str">
        <f t="shared" si="269"/>
        <v>x</v>
      </c>
      <c r="H3429" t="s">
        <v>1521</v>
      </c>
      <c r="I3429">
        <v>32355</v>
      </c>
      <c r="J3429">
        <v>346</v>
      </c>
      <c r="K3429">
        <v>341</v>
      </c>
      <c r="L3429" t="s">
        <v>20</v>
      </c>
      <c r="M3429" t="s">
        <v>20</v>
      </c>
      <c r="N3429">
        <v>108</v>
      </c>
      <c r="O3429">
        <v>5383</v>
      </c>
      <c r="P3429">
        <v>9</v>
      </c>
      <c r="Q3429" t="s">
        <v>3446</v>
      </c>
      <c r="BM3429" s="1"/>
      <c r="BS3429" s="2"/>
    </row>
    <row r="3430" ht="15" customHeight="1">
      <c r="A3430" t="str">
        <f t="shared" si="265"/>
        <v>2020_06_386_1</v>
      </c>
      <c r="B3430" t="str">
        <f t="shared" si="266"/>
        <v>2020_06_30777</v>
      </c>
      <c r="C3430" s="1" t="s">
        <v>3438</v>
      </c>
      <c r="D3430">
        <f t="shared" si="267"/>
        <v>3429</v>
      </c>
      <c r="E3430">
        <v>386</v>
      </c>
      <c r="F3430">
        <f t="shared" si="268"/>
        <v>1</v>
      </c>
      <c r="G3430" s="2" t="str">
        <f t="shared" si="269"/>
        <v/>
      </c>
      <c r="H3430" t="s">
        <v>1521</v>
      </c>
      <c r="I3430">
        <v>30777</v>
      </c>
      <c r="J3430">
        <v>371</v>
      </c>
      <c r="K3430">
        <v>376</v>
      </c>
      <c r="L3430" t="s">
        <v>19</v>
      </c>
      <c r="M3430" t="s">
        <v>20</v>
      </c>
      <c r="N3430">
        <v>418</v>
      </c>
      <c r="O3430">
        <v>1664</v>
      </c>
      <c r="P3430">
        <v>6</v>
      </c>
      <c r="Q3430" t="s">
        <v>3447</v>
      </c>
      <c r="BM3430" s="1"/>
      <c r="BS3430" s="2"/>
    </row>
    <row r="3431" ht="15" customHeight="1">
      <c r="A3431" t="str">
        <f t="shared" si="265"/>
        <v>2020_06_386_2</v>
      </c>
      <c r="B3431" t="str">
        <f t="shared" si="266"/>
        <v>2020_06_31140</v>
      </c>
      <c r="C3431" s="1" t="s">
        <v>3438</v>
      </c>
      <c r="D3431">
        <f t="shared" si="267"/>
        <v>3430</v>
      </c>
      <c r="E3431">
        <v>386</v>
      </c>
      <c r="F3431">
        <f t="shared" si="268"/>
        <v>2</v>
      </c>
      <c r="G3431" s="2" t="str">
        <f t="shared" si="269"/>
        <v/>
      </c>
      <c r="H3431" t="s">
        <v>1521</v>
      </c>
      <c r="I3431">
        <v>31140</v>
      </c>
      <c r="J3431">
        <v>376</v>
      </c>
      <c r="K3431">
        <v>371</v>
      </c>
      <c r="L3431" t="s">
        <v>31</v>
      </c>
      <c r="M3431" t="s">
        <v>20</v>
      </c>
      <c r="N3431">
        <v>427</v>
      </c>
      <c r="O3431">
        <v>1664</v>
      </c>
      <c r="P3431">
        <v>6</v>
      </c>
      <c r="Q3431" t="s">
        <v>3448</v>
      </c>
      <c r="BM3431" s="1"/>
      <c r="BS3431" s="2"/>
    </row>
    <row r="3432" ht="15" customHeight="1">
      <c r="A3432" t="str">
        <f t="shared" si="265"/>
        <v>2020_06_386_3</v>
      </c>
      <c r="B3432" t="str">
        <f t="shared" si="266"/>
        <v>2020_06_31429</v>
      </c>
      <c r="C3432" s="1" t="s">
        <v>3438</v>
      </c>
      <c r="D3432">
        <f t="shared" si="267"/>
        <v>3431</v>
      </c>
      <c r="E3432">
        <v>386</v>
      </c>
      <c r="F3432">
        <f t="shared" si="268"/>
        <v>3</v>
      </c>
      <c r="G3432" s="2" t="str">
        <f t="shared" si="269"/>
        <v/>
      </c>
      <c r="H3432" t="s">
        <v>1521</v>
      </c>
      <c r="I3432">
        <v>31429</v>
      </c>
      <c r="J3432">
        <v>371</v>
      </c>
      <c r="K3432">
        <v>376</v>
      </c>
      <c r="L3432" t="s">
        <v>31</v>
      </c>
      <c r="M3432" t="s">
        <v>20</v>
      </c>
      <c r="N3432">
        <v>406</v>
      </c>
      <c r="O3432">
        <v>1664</v>
      </c>
      <c r="P3432">
        <v>6</v>
      </c>
      <c r="Q3432" t="s">
        <v>3449</v>
      </c>
      <c r="BM3432" s="1"/>
      <c r="BS3432" s="2"/>
    </row>
    <row r="3433" ht="15" customHeight="1">
      <c r="A3433" t="str">
        <f t="shared" si="265"/>
        <v>2020_06_386_4</v>
      </c>
      <c r="B3433" t="str">
        <f t="shared" si="266"/>
        <v>2020_06_31815</v>
      </c>
      <c r="C3433" s="1" t="s">
        <v>3438</v>
      </c>
      <c r="D3433">
        <f t="shared" si="267"/>
        <v>3432</v>
      </c>
      <c r="E3433">
        <v>386</v>
      </c>
      <c r="F3433">
        <f t="shared" si="268"/>
        <v>4</v>
      </c>
      <c r="G3433" s="2" t="str">
        <f t="shared" si="269"/>
        <v/>
      </c>
      <c r="H3433" t="s">
        <v>1521</v>
      </c>
      <c r="I3433">
        <v>31815</v>
      </c>
      <c r="J3433">
        <v>376</v>
      </c>
      <c r="K3433">
        <v>371</v>
      </c>
      <c r="L3433" t="s">
        <v>31</v>
      </c>
      <c r="M3433" t="s">
        <v>20</v>
      </c>
      <c r="N3433">
        <v>190</v>
      </c>
      <c r="O3433">
        <v>1664</v>
      </c>
      <c r="P3433">
        <v>6</v>
      </c>
      <c r="Q3433" t="s">
        <v>3450</v>
      </c>
      <c r="BM3433" s="1"/>
      <c r="BS3433" s="2"/>
    </row>
    <row r="3434" ht="15" customHeight="1">
      <c r="A3434" t="str">
        <f t="shared" si="265"/>
        <v>2020_06_386_5</v>
      </c>
      <c r="B3434" t="str">
        <f t="shared" si="266"/>
        <v>2020_06_32011</v>
      </c>
      <c r="C3434" s="1" t="s">
        <v>3438</v>
      </c>
      <c r="D3434">
        <f t="shared" si="267"/>
        <v>3433</v>
      </c>
      <c r="E3434">
        <v>386</v>
      </c>
      <c r="F3434">
        <f t="shared" si="268"/>
        <v>5</v>
      </c>
      <c r="G3434" s="2" t="str">
        <f t="shared" si="269"/>
        <v>x</v>
      </c>
      <c r="H3434" t="s">
        <v>1521</v>
      </c>
      <c r="I3434">
        <v>32011</v>
      </c>
      <c r="J3434">
        <v>371</v>
      </c>
      <c r="K3434">
        <v>376</v>
      </c>
      <c r="L3434" t="s">
        <v>20</v>
      </c>
      <c r="M3434" t="s">
        <v>20</v>
      </c>
      <c r="N3434">
        <v>202</v>
      </c>
      <c r="O3434">
        <v>1664</v>
      </c>
      <c r="P3434">
        <v>6</v>
      </c>
      <c r="Q3434" t="s">
        <v>3451</v>
      </c>
      <c r="BM3434" s="1"/>
      <c r="BS3434" s="2"/>
    </row>
    <row r="3435" ht="15" customHeight="1">
      <c r="A3435" t="str">
        <f t="shared" si="265"/>
        <v>2020_06_416_1</v>
      </c>
      <c r="B3435" t="str">
        <f t="shared" si="266"/>
        <v>2020_06_30703</v>
      </c>
      <c r="C3435" s="1" t="s">
        <v>3438</v>
      </c>
      <c r="D3435">
        <f t="shared" si="267"/>
        <v>3434</v>
      </c>
      <c r="E3435">
        <v>416</v>
      </c>
      <c r="F3435">
        <f t="shared" si="268"/>
        <v>1</v>
      </c>
      <c r="G3435" s="2" t="str">
        <f t="shared" si="269"/>
        <v/>
      </c>
      <c r="H3435" t="s">
        <v>1521</v>
      </c>
      <c r="I3435">
        <v>30703</v>
      </c>
      <c r="J3435">
        <v>401</v>
      </c>
      <c r="K3435">
        <v>406</v>
      </c>
      <c r="L3435" t="s">
        <v>19</v>
      </c>
      <c r="M3435" t="s">
        <v>20</v>
      </c>
      <c r="N3435">
        <v>342</v>
      </c>
      <c r="O3435">
        <v>2434</v>
      </c>
      <c r="P3435">
        <v>8</v>
      </c>
      <c r="Q3435" t="s">
        <v>3452</v>
      </c>
      <c r="BM3435" s="1"/>
      <c r="BS3435" s="2"/>
    </row>
    <row r="3436" ht="15" customHeight="1">
      <c r="A3436" t="str">
        <f t="shared" si="265"/>
        <v>2020_06_416_2</v>
      </c>
      <c r="B3436" t="str">
        <f t="shared" si="266"/>
        <v>2020_06_31032</v>
      </c>
      <c r="C3436" s="1" t="s">
        <v>3438</v>
      </c>
      <c r="D3436">
        <f t="shared" si="267"/>
        <v>3435</v>
      </c>
      <c r="E3436">
        <v>416</v>
      </c>
      <c r="F3436">
        <f t="shared" si="268"/>
        <v>2</v>
      </c>
      <c r="G3436" s="2" t="str">
        <f t="shared" si="269"/>
        <v/>
      </c>
      <c r="H3436" t="s">
        <v>1521</v>
      </c>
      <c r="I3436">
        <v>31032</v>
      </c>
      <c r="J3436">
        <v>406</v>
      </c>
      <c r="K3436">
        <v>401</v>
      </c>
      <c r="L3436" t="s">
        <v>31</v>
      </c>
      <c r="M3436" t="s">
        <v>20</v>
      </c>
      <c r="N3436">
        <v>523</v>
      </c>
      <c r="O3436">
        <v>2434</v>
      </c>
      <c r="P3436">
        <v>8</v>
      </c>
      <c r="Q3436" t="s">
        <v>3453</v>
      </c>
      <c r="BM3436" s="1"/>
      <c r="BS3436" s="2"/>
    </row>
    <row r="3437" ht="15" customHeight="1">
      <c r="A3437" t="str">
        <f t="shared" si="265"/>
        <v>2020_06_416_3</v>
      </c>
      <c r="B3437" t="str">
        <f t="shared" si="266"/>
        <v>2020_06_31056</v>
      </c>
      <c r="C3437" s="1" t="s">
        <v>3438</v>
      </c>
      <c r="D3437">
        <f t="shared" si="267"/>
        <v>3436</v>
      </c>
      <c r="E3437">
        <v>416</v>
      </c>
      <c r="F3437">
        <f t="shared" si="268"/>
        <v>3</v>
      </c>
      <c r="G3437" s="2" t="str">
        <f t="shared" si="269"/>
        <v/>
      </c>
      <c r="H3437" t="s">
        <v>1521</v>
      </c>
      <c r="I3437">
        <v>31056</v>
      </c>
      <c r="J3437">
        <v>401</v>
      </c>
      <c r="K3437">
        <v>406</v>
      </c>
      <c r="L3437" t="s">
        <v>31</v>
      </c>
      <c r="M3437" t="s">
        <v>20</v>
      </c>
      <c r="N3437">
        <v>524</v>
      </c>
      <c r="O3437">
        <v>2434</v>
      </c>
      <c r="P3437">
        <v>8</v>
      </c>
      <c r="Q3437" t="s">
        <v>3454</v>
      </c>
      <c r="BM3437" s="1"/>
      <c r="BS3437" s="2"/>
    </row>
    <row r="3438" ht="15" customHeight="1">
      <c r="A3438" t="str">
        <f t="shared" si="265"/>
        <v>2020_06_416_4</v>
      </c>
      <c r="B3438" t="str">
        <f t="shared" si="266"/>
        <v>2020_06_31131</v>
      </c>
      <c r="C3438" s="1" t="s">
        <v>3438</v>
      </c>
      <c r="D3438">
        <f t="shared" si="267"/>
        <v>3437</v>
      </c>
      <c r="E3438">
        <v>416</v>
      </c>
      <c r="F3438">
        <f t="shared" si="268"/>
        <v>4</v>
      </c>
      <c r="G3438" s="2" t="str">
        <f t="shared" si="269"/>
        <v/>
      </c>
      <c r="H3438" t="s">
        <v>1521</v>
      </c>
      <c r="I3438">
        <v>31131</v>
      </c>
      <c r="J3438">
        <v>406</v>
      </c>
      <c r="K3438">
        <v>401</v>
      </c>
      <c r="L3438" t="s">
        <v>31</v>
      </c>
      <c r="M3438" t="s">
        <v>20</v>
      </c>
      <c r="N3438">
        <v>395</v>
      </c>
      <c r="O3438">
        <v>2434</v>
      </c>
      <c r="P3438">
        <v>8</v>
      </c>
      <c r="Q3438" t="s">
        <v>3455</v>
      </c>
      <c r="BM3438" s="1"/>
      <c r="BS3438" s="2"/>
    </row>
    <row r="3439" ht="15" customHeight="1">
      <c r="A3439" t="str">
        <f t="shared" si="265"/>
        <v>2020_06_416_5</v>
      </c>
      <c r="B3439" t="str">
        <f t="shared" si="266"/>
        <v>2020_06_31179</v>
      </c>
      <c r="C3439" s="1" t="s">
        <v>3438</v>
      </c>
      <c r="D3439">
        <f t="shared" si="267"/>
        <v>3438</v>
      </c>
      <c r="E3439">
        <v>416</v>
      </c>
      <c r="F3439">
        <f t="shared" si="268"/>
        <v>5</v>
      </c>
      <c r="G3439" s="2" t="str">
        <f t="shared" si="269"/>
        <v/>
      </c>
      <c r="H3439" t="s">
        <v>1521</v>
      </c>
      <c r="I3439">
        <v>31179</v>
      </c>
      <c r="J3439">
        <v>401</v>
      </c>
      <c r="K3439">
        <v>406</v>
      </c>
      <c r="L3439" t="s">
        <v>31</v>
      </c>
      <c r="M3439" t="s">
        <v>20</v>
      </c>
      <c r="N3439">
        <v>366</v>
      </c>
      <c r="O3439">
        <v>2434</v>
      </c>
      <c r="P3439">
        <v>8</v>
      </c>
      <c r="Q3439" t="s">
        <v>3456</v>
      </c>
      <c r="BM3439" s="1"/>
      <c r="BS3439" s="2"/>
    </row>
    <row r="3440" ht="15" customHeight="1">
      <c r="A3440" t="str">
        <f t="shared" si="265"/>
        <v>2020_06_416_6</v>
      </c>
      <c r="B3440" t="str">
        <f t="shared" si="266"/>
        <v>2020_06_31223</v>
      </c>
      <c r="C3440" s="1" t="s">
        <v>3438</v>
      </c>
      <c r="D3440">
        <f t="shared" si="267"/>
        <v>3439</v>
      </c>
      <c r="E3440">
        <v>416</v>
      </c>
      <c r="F3440">
        <f t="shared" si="268"/>
        <v>6</v>
      </c>
      <c r="G3440" s="2" t="str">
        <f t="shared" si="269"/>
        <v/>
      </c>
      <c r="H3440" t="s">
        <v>1521</v>
      </c>
      <c r="I3440">
        <v>31223</v>
      </c>
      <c r="J3440">
        <v>406</v>
      </c>
      <c r="K3440">
        <v>401</v>
      </c>
      <c r="L3440" t="s">
        <v>31</v>
      </c>
      <c r="M3440" t="s">
        <v>20</v>
      </c>
      <c r="N3440">
        <v>207</v>
      </c>
      <c r="O3440">
        <v>2434</v>
      </c>
      <c r="P3440">
        <v>8</v>
      </c>
      <c r="Q3440" t="s">
        <v>3457</v>
      </c>
      <c r="BM3440" s="1"/>
      <c r="BS3440" s="2"/>
    </row>
    <row r="3441" ht="15" customHeight="1">
      <c r="A3441" t="str">
        <f t="shared" si="265"/>
        <v>2020_06_416_7</v>
      </c>
      <c r="B3441" t="str">
        <f t="shared" si="266"/>
        <v>2020_06_31404</v>
      </c>
      <c r="C3441" s="1" t="s">
        <v>3438</v>
      </c>
      <c r="D3441">
        <f t="shared" si="267"/>
        <v>3440</v>
      </c>
      <c r="E3441">
        <v>416</v>
      </c>
      <c r="F3441">
        <f t="shared" si="268"/>
        <v>7</v>
      </c>
      <c r="G3441" s="2" t="str">
        <f t="shared" si="269"/>
        <v>x</v>
      </c>
      <c r="H3441" t="s">
        <v>1521</v>
      </c>
      <c r="I3441">
        <v>31404</v>
      </c>
      <c r="J3441">
        <v>401</v>
      </c>
      <c r="K3441">
        <v>406</v>
      </c>
      <c r="L3441" t="s">
        <v>20</v>
      </c>
      <c r="M3441" t="s">
        <v>20</v>
      </c>
      <c r="N3441">
        <v>56</v>
      </c>
      <c r="O3441">
        <v>2434</v>
      </c>
      <c r="P3441">
        <v>8</v>
      </c>
      <c r="Q3441" t="s">
        <v>3458</v>
      </c>
      <c r="BM3441" s="1"/>
      <c r="BS3441" s="2"/>
    </row>
    <row r="3442" ht="15" customHeight="1">
      <c r="A3442" t="str">
        <f t="shared" si="265"/>
        <v>2020_06_446_1</v>
      </c>
      <c r="B3442" t="str">
        <f t="shared" si="266"/>
        <v>2020_06_31062</v>
      </c>
      <c r="C3442" s="1" t="s">
        <v>3438</v>
      </c>
      <c r="D3442">
        <f t="shared" si="267"/>
        <v>3441</v>
      </c>
      <c r="E3442">
        <v>446</v>
      </c>
      <c r="F3442">
        <f t="shared" si="268"/>
        <v>1</v>
      </c>
      <c r="G3442" s="2" t="str">
        <f t="shared" si="269"/>
        <v/>
      </c>
      <c r="H3442" t="s">
        <v>1521</v>
      </c>
      <c r="I3442">
        <v>31062</v>
      </c>
      <c r="J3442">
        <v>431</v>
      </c>
      <c r="K3442">
        <v>436</v>
      </c>
      <c r="L3442" t="s">
        <v>158</v>
      </c>
      <c r="M3442" t="s">
        <v>20</v>
      </c>
      <c r="N3442">
        <v>153</v>
      </c>
      <c r="O3442">
        <v>3094</v>
      </c>
      <c r="P3442">
        <v>16</v>
      </c>
      <c r="Q3442" t="s">
        <v>3459</v>
      </c>
      <c r="BM3442" s="1"/>
      <c r="BS3442" s="2"/>
    </row>
    <row r="3443" ht="15" customHeight="1">
      <c r="A3443" t="str">
        <f t="shared" si="265"/>
        <v>2020_06_446_2</v>
      </c>
      <c r="B3443" t="str">
        <f t="shared" si="266"/>
        <v>2020_06_31117</v>
      </c>
      <c r="C3443" s="1" t="s">
        <v>3438</v>
      </c>
      <c r="D3443">
        <f t="shared" si="267"/>
        <v>3442</v>
      </c>
      <c r="E3443">
        <v>446</v>
      </c>
      <c r="F3443">
        <f t="shared" si="268"/>
        <v>2</v>
      </c>
      <c r="G3443" s="2" t="str">
        <f t="shared" si="269"/>
        <v/>
      </c>
      <c r="H3443" t="s">
        <v>1521</v>
      </c>
      <c r="I3443">
        <v>31117</v>
      </c>
      <c r="J3443">
        <v>436</v>
      </c>
      <c r="K3443">
        <v>431</v>
      </c>
      <c r="L3443" t="s">
        <v>31</v>
      </c>
      <c r="M3443" t="s">
        <v>20</v>
      </c>
      <c r="N3443">
        <v>280</v>
      </c>
      <c r="O3443">
        <v>3094</v>
      </c>
      <c r="P3443">
        <v>16</v>
      </c>
      <c r="Q3443" t="s">
        <v>3460</v>
      </c>
      <c r="BM3443" s="1"/>
      <c r="BS3443" s="2"/>
    </row>
    <row r="3444" ht="15" customHeight="1">
      <c r="A3444" t="str">
        <f t="shared" si="265"/>
        <v>2020_06_446_3</v>
      </c>
      <c r="B3444" t="str">
        <f t="shared" si="266"/>
        <v>2020_06_31175</v>
      </c>
      <c r="C3444" s="1" t="s">
        <v>3438</v>
      </c>
      <c r="D3444">
        <f t="shared" si="267"/>
        <v>3443</v>
      </c>
      <c r="E3444">
        <v>446</v>
      </c>
      <c r="F3444">
        <f t="shared" si="268"/>
        <v>3</v>
      </c>
      <c r="G3444" s="2" t="str">
        <f t="shared" si="269"/>
        <v/>
      </c>
      <c r="H3444" t="s">
        <v>1521</v>
      </c>
      <c r="I3444">
        <v>31175</v>
      </c>
      <c r="J3444">
        <v>431</v>
      </c>
      <c r="K3444">
        <v>436</v>
      </c>
      <c r="L3444" t="s">
        <v>31</v>
      </c>
      <c r="M3444" t="s">
        <v>20</v>
      </c>
      <c r="N3444">
        <v>202</v>
      </c>
      <c r="O3444">
        <v>3094</v>
      </c>
      <c r="P3444">
        <v>16</v>
      </c>
      <c r="Q3444" t="s">
        <v>3461</v>
      </c>
      <c r="BM3444" s="1"/>
      <c r="BS3444" s="2"/>
    </row>
    <row r="3445" ht="15" customHeight="1">
      <c r="A3445" t="str">
        <f t="shared" si="265"/>
        <v>2020_06_446_4</v>
      </c>
      <c r="B3445" t="str">
        <f t="shared" si="266"/>
        <v>2020_06_31241</v>
      </c>
      <c r="C3445" s="1" t="s">
        <v>3438</v>
      </c>
      <c r="D3445">
        <f t="shared" si="267"/>
        <v>3444</v>
      </c>
      <c r="E3445">
        <v>446</v>
      </c>
      <c r="F3445">
        <f t="shared" si="268"/>
        <v>4</v>
      </c>
      <c r="G3445" s="2" t="str">
        <f t="shared" si="269"/>
        <v/>
      </c>
      <c r="H3445" t="s">
        <v>1521</v>
      </c>
      <c r="I3445">
        <v>31241</v>
      </c>
      <c r="J3445">
        <v>436</v>
      </c>
      <c r="K3445">
        <v>431</v>
      </c>
      <c r="L3445" t="s">
        <v>31</v>
      </c>
      <c r="M3445" t="s">
        <v>20</v>
      </c>
      <c r="N3445">
        <v>153</v>
      </c>
      <c r="O3445">
        <v>3094</v>
      </c>
      <c r="P3445">
        <v>16</v>
      </c>
      <c r="Q3445" t="s">
        <v>3462</v>
      </c>
      <c r="BM3445" s="1"/>
      <c r="BS3445" s="2"/>
    </row>
    <row r="3446" ht="15" customHeight="1">
      <c r="A3446" t="str">
        <f t="shared" si="265"/>
        <v>2020_06_446_5</v>
      </c>
      <c r="B3446" t="str">
        <f t="shared" si="266"/>
        <v>2020_06_31373</v>
      </c>
      <c r="C3446" s="1" t="s">
        <v>3438</v>
      </c>
      <c r="D3446">
        <f t="shared" si="267"/>
        <v>3445</v>
      </c>
      <c r="E3446">
        <v>446</v>
      </c>
      <c r="F3446">
        <f t="shared" si="268"/>
        <v>5</v>
      </c>
      <c r="G3446" s="2" t="str">
        <f t="shared" si="269"/>
        <v/>
      </c>
      <c r="H3446" t="s">
        <v>1521</v>
      </c>
      <c r="I3446">
        <v>31373</v>
      </c>
      <c r="J3446">
        <v>431</v>
      </c>
      <c r="K3446">
        <v>436</v>
      </c>
      <c r="L3446" t="s">
        <v>31</v>
      </c>
      <c r="M3446" t="s">
        <v>20</v>
      </c>
      <c r="N3446">
        <v>98</v>
      </c>
      <c r="O3446">
        <v>3094</v>
      </c>
      <c r="P3446">
        <v>16</v>
      </c>
      <c r="Q3446" t="s">
        <v>3463</v>
      </c>
      <c r="BM3446" s="1"/>
      <c r="BS3446" s="2"/>
    </row>
    <row r="3447" ht="15" customHeight="1">
      <c r="A3447" t="str">
        <f t="shared" si="265"/>
        <v>2020_06_446_6</v>
      </c>
      <c r="B3447" t="str">
        <f t="shared" si="266"/>
        <v>2020_06_31442</v>
      </c>
      <c r="C3447" s="1" t="s">
        <v>3438</v>
      </c>
      <c r="D3447">
        <f t="shared" si="267"/>
        <v>3446</v>
      </c>
      <c r="E3447">
        <v>446</v>
      </c>
      <c r="F3447">
        <f t="shared" si="268"/>
        <v>6</v>
      </c>
      <c r="G3447" s="2" t="str">
        <f t="shared" si="269"/>
        <v/>
      </c>
      <c r="H3447" t="s">
        <v>1521</v>
      </c>
      <c r="I3447">
        <v>31442</v>
      </c>
      <c r="J3447">
        <v>436</v>
      </c>
      <c r="K3447">
        <v>431</v>
      </c>
      <c r="L3447" t="s">
        <v>31</v>
      </c>
      <c r="M3447" t="s">
        <v>20</v>
      </c>
      <c r="N3447">
        <v>284</v>
      </c>
      <c r="O3447">
        <v>3094</v>
      </c>
      <c r="P3447">
        <v>16</v>
      </c>
      <c r="Q3447" t="s">
        <v>3464</v>
      </c>
      <c r="BM3447" s="1"/>
      <c r="BS3447" s="2"/>
    </row>
    <row r="3448" ht="15" customHeight="1">
      <c r="A3448" t="str">
        <f t="shared" si="265"/>
        <v>2020_06_446_7</v>
      </c>
      <c r="B3448" t="str">
        <f t="shared" si="266"/>
        <v>2020_06_31625</v>
      </c>
      <c r="C3448" s="1" t="s">
        <v>3438</v>
      </c>
      <c r="D3448">
        <f t="shared" si="267"/>
        <v>3447</v>
      </c>
      <c r="E3448">
        <v>446</v>
      </c>
      <c r="F3448">
        <f t="shared" si="268"/>
        <v>7</v>
      </c>
      <c r="G3448" s="2" t="str">
        <f t="shared" si="269"/>
        <v/>
      </c>
      <c r="H3448" t="s">
        <v>1521</v>
      </c>
      <c r="I3448">
        <v>31625</v>
      </c>
      <c r="J3448">
        <v>431</v>
      </c>
      <c r="K3448">
        <v>436</v>
      </c>
      <c r="L3448" t="s">
        <v>31</v>
      </c>
      <c r="M3448" t="s">
        <v>20</v>
      </c>
      <c r="N3448">
        <v>241</v>
      </c>
      <c r="O3448">
        <v>3094</v>
      </c>
      <c r="P3448">
        <v>16</v>
      </c>
      <c r="Q3448" t="s">
        <v>3465</v>
      </c>
      <c r="BM3448" s="1"/>
      <c r="BS3448" s="2"/>
    </row>
    <row r="3449" ht="15" customHeight="1">
      <c r="A3449" t="str">
        <f t="shared" si="265"/>
        <v>2020_06_446_8</v>
      </c>
      <c r="B3449" t="str">
        <f t="shared" si="266"/>
        <v>2020_06_31810</v>
      </c>
      <c r="C3449" s="1" t="s">
        <v>3438</v>
      </c>
      <c r="D3449">
        <f t="shared" si="267"/>
        <v>3448</v>
      </c>
      <c r="E3449">
        <v>446</v>
      </c>
      <c r="F3449">
        <f t="shared" si="268"/>
        <v>8</v>
      </c>
      <c r="G3449" s="2" t="str">
        <f t="shared" si="269"/>
        <v/>
      </c>
      <c r="H3449" t="s">
        <v>1521</v>
      </c>
      <c r="I3449">
        <v>31810</v>
      </c>
      <c r="J3449">
        <v>436</v>
      </c>
      <c r="K3449">
        <v>431</v>
      </c>
      <c r="L3449" t="s">
        <v>31</v>
      </c>
      <c r="M3449" t="s">
        <v>20</v>
      </c>
      <c r="N3449">
        <v>385</v>
      </c>
      <c r="O3449">
        <v>3094</v>
      </c>
      <c r="P3449">
        <v>16</v>
      </c>
      <c r="Q3449" t="s">
        <v>3466</v>
      </c>
      <c r="BM3449" s="1"/>
      <c r="BS3449" s="2"/>
    </row>
    <row r="3450" ht="15" customHeight="1">
      <c r="A3450" t="str">
        <f t="shared" si="265"/>
        <v>2020_06_446_9</v>
      </c>
      <c r="B3450" t="str">
        <f t="shared" si="266"/>
        <v>2020_06_31826</v>
      </c>
      <c r="C3450" s="1" t="s">
        <v>3438</v>
      </c>
      <c r="D3450">
        <f t="shared" si="267"/>
        <v>3449</v>
      </c>
      <c r="E3450">
        <v>446</v>
      </c>
      <c r="F3450">
        <f t="shared" si="268"/>
        <v>9</v>
      </c>
      <c r="G3450" s="2" t="str">
        <f t="shared" si="269"/>
        <v/>
      </c>
      <c r="H3450" t="s">
        <v>1521</v>
      </c>
      <c r="I3450">
        <v>31826</v>
      </c>
      <c r="J3450">
        <v>431</v>
      </c>
      <c r="K3450">
        <v>436</v>
      </c>
      <c r="L3450" t="s">
        <v>31</v>
      </c>
      <c r="M3450" t="s">
        <v>20</v>
      </c>
      <c r="N3450">
        <v>134</v>
      </c>
      <c r="O3450">
        <v>3094</v>
      </c>
      <c r="P3450">
        <v>16</v>
      </c>
      <c r="Q3450" t="s">
        <v>3467</v>
      </c>
      <c r="BM3450" s="1"/>
      <c r="BS3450" s="2"/>
    </row>
    <row r="3451" ht="15" customHeight="1">
      <c r="A3451" t="str">
        <f t="shared" si="265"/>
        <v>2020_06_446_10</v>
      </c>
      <c r="B3451" t="str">
        <f t="shared" si="266"/>
        <v>2020_06_31835</v>
      </c>
      <c r="C3451" s="1" t="s">
        <v>3438</v>
      </c>
      <c r="D3451">
        <f t="shared" si="267"/>
        <v>3450</v>
      </c>
      <c r="E3451">
        <v>446</v>
      </c>
      <c r="F3451">
        <f t="shared" si="268"/>
        <v>10</v>
      </c>
      <c r="G3451" s="2" t="str">
        <f t="shared" si="269"/>
        <v/>
      </c>
      <c r="H3451" t="s">
        <v>1521</v>
      </c>
      <c r="I3451">
        <v>31835</v>
      </c>
      <c r="J3451">
        <v>436</v>
      </c>
      <c r="K3451">
        <v>431</v>
      </c>
      <c r="L3451" t="s">
        <v>31</v>
      </c>
      <c r="M3451" t="s">
        <v>20</v>
      </c>
      <c r="N3451">
        <v>196</v>
      </c>
      <c r="O3451">
        <v>3094</v>
      </c>
      <c r="P3451">
        <v>16</v>
      </c>
      <c r="Q3451" t="s">
        <v>3468</v>
      </c>
      <c r="BM3451" s="1"/>
      <c r="BS3451" s="2"/>
    </row>
    <row r="3452" ht="15" customHeight="1">
      <c r="A3452" t="str">
        <f t="shared" si="265"/>
        <v>2020_06_446_11</v>
      </c>
      <c r="B3452" t="str">
        <f t="shared" si="266"/>
        <v>2020_06_31840</v>
      </c>
      <c r="C3452" s="1" t="s">
        <v>3438</v>
      </c>
      <c r="D3452">
        <f t="shared" si="267"/>
        <v>3451</v>
      </c>
      <c r="E3452">
        <v>446</v>
      </c>
      <c r="F3452">
        <f t="shared" si="268"/>
        <v>11</v>
      </c>
      <c r="G3452" s="2" t="str">
        <f t="shared" si="269"/>
        <v>x</v>
      </c>
      <c r="H3452" t="s">
        <v>1521</v>
      </c>
      <c r="I3452">
        <v>31840</v>
      </c>
      <c r="J3452">
        <v>431</v>
      </c>
      <c r="K3452">
        <v>436</v>
      </c>
      <c r="L3452" t="s">
        <v>20</v>
      </c>
      <c r="M3452" t="s">
        <v>20</v>
      </c>
      <c r="N3452">
        <v>47</v>
      </c>
      <c r="O3452">
        <v>3094</v>
      </c>
      <c r="P3452">
        <v>16</v>
      </c>
      <c r="Q3452" t="s">
        <v>3469</v>
      </c>
      <c r="BM3452" s="1"/>
      <c r="BS3452" s="2"/>
    </row>
    <row r="3453" ht="15" customHeight="1">
      <c r="A3453" t="str">
        <f t="shared" si="265"/>
        <v>2020_06_476_1</v>
      </c>
      <c r="B3453" t="str">
        <f t="shared" si="266"/>
        <v>2020_06_30711</v>
      </c>
      <c r="C3453" s="1" t="s">
        <v>3438</v>
      </c>
      <c r="D3453">
        <f t="shared" si="267"/>
        <v>3452</v>
      </c>
      <c r="E3453">
        <v>476</v>
      </c>
      <c r="F3453">
        <f t="shared" si="268"/>
        <v>1</v>
      </c>
      <c r="G3453" s="2" t="str">
        <f t="shared" si="269"/>
        <v/>
      </c>
      <c r="H3453" t="s">
        <v>1521</v>
      </c>
      <c r="I3453">
        <v>30711</v>
      </c>
      <c r="J3453">
        <v>461</v>
      </c>
      <c r="K3453">
        <v>466</v>
      </c>
      <c r="L3453" t="s">
        <v>19</v>
      </c>
      <c r="M3453" t="s">
        <v>20</v>
      </c>
      <c r="N3453">
        <v>312</v>
      </c>
      <c r="O3453">
        <v>2092</v>
      </c>
      <c r="P3453">
        <v>10</v>
      </c>
      <c r="Q3453" t="s">
        <v>3470</v>
      </c>
      <c r="BM3453" s="1"/>
      <c r="BS3453" s="2"/>
    </row>
    <row r="3454" ht="15" customHeight="1">
      <c r="A3454" t="str">
        <f t="shared" si="265"/>
        <v>2020_06_476_2</v>
      </c>
      <c r="B3454" t="str">
        <f t="shared" si="266"/>
        <v>2020_06_31114</v>
      </c>
      <c r="C3454" s="1" t="s">
        <v>3438</v>
      </c>
      <c r="D3454">
        <f t="shared" si="267"/>
        <v>3453</v>
      </c>
      <c r="E3454">
        <v>476</v>
      </c>
      <c r="F3454">
        <f t="shared" si="268"/>
        <v>2</v>
      </c>
      <c r="G3454" s="2" t="str">
        <f t="shared" si="269"/>
        <v/>
      </c>
      <c r="H3454" t="s">
        <v>1521</v>
      </c>
      <c r="I3454">
        <v>31114</v>
      </c>
      <c r="J3454">
        <v>466</v>
      </c>
      <c r="K3454">
        <v>461</v>
      </c>
      <c r="L3454" t="s">
        <v>31</v>
      </c>
      <c r="M3454" t="s">
        <v>20</v>
      </c>
      <c r="N3454">
        <v>368</v>
      </c>
      <c r="O3454">
        <v>2092</v>
      </c>
      <c r="P3454">
        <v>10</v>
      </c>
      <c r="Q3454" t="s">
        <v>3471</v>
      </c>
      <c r="BM3454" s="1"/>
      <c r="BS3454" s="2"/>
    </row>
    <row r="3455" ht="15" customHeight="1">
      <c r="A3455" t="str">
        <f t="shared" si="265"/>
        <v>2020_06_476_3</v>
      </c>
      <c r="B3455" t="str">
        <f t="shared" si="266"/>
        <v>2020_06_31228</v>
      </c>
      <c r="C3455" s="1" t="s">
        <v>3438</v>
      </c>
      <c r="D3455">
        <f t="shared" si="267"/>
        <v>3454</v>
      </c>
      <c r="E3455">
        <v>476</v>
      </c>
      <c r="F3455">
        <f t="shared" si="268"/>
        <v>3</v>
      </c>
      <c r="G3455" s="2" t="str">
        <f t="shared" si="269"/>
        <v/>
      </c>
      <c r="H3455" t="s">
        <v>1521</v>
      </c>
      <c r="I3455">
        <v>31228</v>
      </c>
      <c r="J3455">
        <v>461</v>
      </c>
      <c r="K3455">
        <v>466</v>
      </c>
      <c r="L3455" t="s">
        <v>31</v>
      </c>
      <c r="M3455" t="s">
        <v>20</v>
      </c>
      <c r="N3455">
        <v>276</v>
      </c>
      <c r="O3455">
        <v>2092</v>
      </c>
      <c r="P3455">
        <v>10</v>
      </c>
      <c r="Q3455" t="s">
        <v>3472</v>
      </c>
      <c r="BM3455" s="1"/>
      <c r="BS3455" s="2"/>
    </row>
    <row r="3456" ht="15" customHeight="1">
      <c r="A3456" t="str">
        <f t="shared" si="265"/>
        <v>2020_06_476_4</v>
      </c>
      <c r="B3456" t="str">
        <f t="shared" si="266"/>
        <v>2020_06_31665</v>
      </c>
      <c r="C3456" s="1" t="s">
        <v>3438</v>
      </c>
      <c r="D3456">
        <f t="shared" si="267"/>
        <v>3455</v>
      </c>
      <c r="E3456">
        <v>476</v>
      </c>
      <c r="F3456">
        <f t="shared" si="268"/>
        <v>4</v>
      </c>
      <c r="G3456" s="2" t="str">
        <f t="shared" si="269"/>
        <v/>
      </c>
      <c r="H3456" t="s">
        <v>1521</v>
      </c>
      <c r="I3456">
        <v>31665</v>
      </c>
      <c r="J3456">
        <v>466</v>
      </c>
      <c r="K3456">
        <v>461</v>
      </c>
      <c r="L3456" t="s">
        <v>31</v>
      </c>
      <c r="M3456" t="s">
        <v>20</v>
      </c>
      <c r="N3456">
        <v>224</v>
      </c>
      <c r="O3456">
        <v>2092</v>
      </c>
      <c r="P3456">
        <v>10</v>
      </c>
      <c r="Q3456" t="s">
        <v>3473</v>
      </c>
      <c r="BM3456" s="1"/>
      <c r="BS3456" s="2"/>
    </row>
    <row r="3457" ht="15" customHeight="1">
      <c r="A3457" t="str">
        <f t="shared" si="265"/>
        <v>2020_06_476_5</v>
      </c>
      <c r="B3457" t="str">
        <f t="shared" si="266"/>
        <v>2020_06_31781</v>
      </c>
      <c r="C3457" s="1" t="s">
        <v>3438</v>
      </c>
      <c r="D3457">
        <f t="shared" si="267"/>
        <v>3456</v>
      </c>
      <c r="E3457">
        <v>476</v>
      </c>
      <c r="F3457">
        <f t="shared" si="268"/>
        <v>5</v>
      </c>
      <c r="G3457" s="2" t="str">
        <f t="shared" si="269"/>
        <v/>
      </c>
      <c r="H3457" t="s">
        <v>1521</v>
      </c>
      <c r="I3457">
        <v>31781</v>
      </c>
      <c r="J3457">
        <v>461</v>
      </c>
      <c r="K3457">
        <v>466</v>
      </c>
      <c r="L3457" t="s">
        <v>31</v>
      </c>
      <c r="M3457" t="s">
        <v>20</v>
      </c>
      <c r="N3457">
        <v>210</v>
      </c>
      <c r="O3457">
        <v>2092</v>
      </c>
      <c r="P3457">
        <v>10</v>
      </c>
      <c r="Q3457" t="s">
        <v>3474</v>
      </c>
      <c r="BM3457" s="1"/>
      <c r="BS3457" s="2"/>
    </row>
    <row r="3458" ht="15" customHeight="1">
      <c r="A3458" t="str">
        <f t="shared" ref="A3458:A3521" si="270">CONCATENATE($C3458,"_",$E3458,"_",$F3458)</f>
        <v>2020_06_476_6</v>
      </c>
      <c r="B3458" t="str">
        <f t="shared" ref="B3458:B3521" si="271">CONCATENATE($C3458,"_",$I3458)</f>
        <v>2020_06_31785</v>
      </c>
      <c r="C3458" s="1" t="s">
        <v>3438</v>
      </c>
      <c r="D3458">
        <f t="shared" ref="D3458:D3521" si="272">IF(ISNUMBER($D3457),$D3457+1,1)</f>
        <v>3457</v>
      </c>
      <c r="E3458">
        <v>476</v>
      </c>
      <c r="F3458">
        <f t="shared" ref="F3458:F3521" si="273">IF($E3458="","",IF($E3458=$E3457,$F3457+1,1))</f>
        <v>6</v>
      </c>
      <c r="G3458" s="2" t="str">
        <f t="shared" ref="G3458:G3521" si="274">IF($E3459=$E3458,"","x")</f>
        <v/>
      </c>
      <c r="H3458" t="s">
        <v>1521</v>
      </c>
      <c r="I3458">
        <v>31785</v>
      </c>
      <c r="J3458">
        <v>466</v>
      </c>
      <c r="K3458">
        <v>461</v>
      </c>
      <c r="L3458" t="s">
        <v>31</v>
      </c>
      <c r="M3458" t="s">
        <v>20</v>
      </c>
      <c r="N3458">
        <v>282</v>
      </c>
      <c r="O3458">
        <v>2092</v>
      </c>
      <c r="P3458">
        <v>10</v>
      </c>
      <c r="Q3458" t="s">
        <v>3475</v>
      </c>
      <c r="BM3458" s="1"/>
      <c r="BS3458" s="2"/>
    </row>
    <row r="3459" ht="15" customHeight="1">
      <c r="A3459" t="str">
        <f t="shared" si="270"/>
        <v>2020_06_476_7</v>
      </c>
      <c r="B3459" t="str">
        <f t="shared" si="271"/>
        <v>2020_06_31880</v>
      </c>
      <c r="C3459" s="1" t="s">
        <v>3438</v>
      </c>
      <c r="D3459">
        <f t="shared" si="272"/>
        <v>3458</v>
      </c>
      <c r="E3459">
        <v>476</v>
      </c>
      <c r="F3459">
        <f t="shared" si="273"/>
        <v>7</v>
      </c>
      <c r="G3459" s="2" t="str">
        <f t="shared" si="274"/>
        <v/>
      </c>
      <c r="H3459" t="s">
        <v>1521</v>
      </c>
      <c r="I3459">
        <v>31880</v>
      </c>
      <c r="J3459">
        <v>461</v>
      </c>
      <c r="K3459">
        <v>466</v>
      </c>
      <c r="L3459" t="s">
        <v>31</v>
      </c>
      <c r="M3459" t="s">
        <v>20</v>
      </c>
      <c r="N3459">
        <v>169</v>
      </c>
      <c r="O3459">
        <v>2092</v>
      </c>
      <c r="P3459">
        <v>10</v>
      </c>
      <c r="Q3459" t="s">
        <v>3476</v>
      </c>
      <c r="BM3459" s="1"/>
      <c r="BS3459" s="2"/>
    </row>
    <row r="3460" ht="15" customHeight="1">
      <c r="A3460" t="str">
        <f t="shared" si="270"/>
        <v>2020_06_476_8</v>
      </c>
      <c r="B3460" t="str">
        <f t="shared" si="271"/>
        <v>2020_06_31889</v>
      </c>
      <c r="C3460" s="1" t="s">
        <v>3438</v>
      </c>
      <c r="D3460">
        <f t="shared" si="272"/>
        <v>3459</v>
      </c>
      <c r="E3460">
        <v>476</v>
      </c>
      <c r="F3460">
        <f t="shared" si="273"/>
        <v>8</v>
      </c>
      <c r="G3460" s="2" t="str">
        <f t="shared" si="274"/>
        <v/>
      </c>
      <c r="H3460" t="s">
        <v>1521</v>
      </c>
      <c r="I3460">
        <v>31889</v>
      </c>
      <c r="J3460">
        <v>466</v>
      </c>
      <c r="K3460">
        <v>461</v>
      </c>
      <c r="L3460" t="s">
        <v>31</v>
      </c>
      <c r="M3460" t="s">
        <v>20</v>
      </c>
      <c r="N3460">
        <v>175</v>
      </c>
      <c r="O3460">
        <v>2092</v>
      </c>
      <c r="P3460">
        <v>10</v>
      </c>
      <c r="Q3460" t="s">
        <v>3477</v>
      </c>
      <c r="BM3460" s="1"/>
      <c r="BS3460" s="2"/>
    </row>
    <row r="3461" ht="15" customHeight="1">
      <c r="A3461" t="str">
        <f t="shared" si="270"/>
        <v>2020_06_476_9</v>
      </c>
      <c r="B3461" t="str">
        <f t="shared" si="271"/>
        <v>2020_06_31893</v>
      </c>
      <c r="C3461" s="1" t="s">
        <v>3438</v>
      </c>
      <c r="D3461">
        <f t="shared" si="272"/>
        <v>3460</v>
      </c>
      <c r="E3461">
        <v>476</v>
      </c>
      <c r="F3461">
        <f t="shared" si="273"/>
        <v>9</v>
      </c>
      <c r="G3461" s="2" t="str">
        <f t="shared" si="274"/>
        <v>x</v>
      </c>
      <c r="H3461" t="s">
        <v>1521</v>
      </c>
      <c r="I3461">
        <v>31893</v>
      </c>
      <c r="J3461">
        <v>461</v>
      </c>
      <c r="K3461">
        <v>466</v>
      </c>
      <c r="L3461" t="s">
        <v>20</v>
      </c>
      <c r="M3461" t="s">
        <v>20</v>
      </c>
      <c r="N3461">
        <v>55</v>
      </c>
      <c r="O3461">
        <v>2092</v>
      </c>
      <c r="P3461">
        <v>10</v>
      </c>
      <c r="Q3461" t="s">
        <v>3478</v>
      </c>
      <c r="BM3461" s="1"/>
      <c r="BS3461" s="2"/>
    </row>
    <row r="3462" ht="15" customHeight="1">
      <c r="A3462" t="str">
        <f t="shared" si="270"/>
        <v>2020_06_506_1</v>
      </c>
      <c r="B3462" t="str">
        <f t="shared" si="271"/>
        <v>2020_06_30878</v>
      </c>
      <c r="C3462" s="1" t="s">
        <v>3438</v>
      </c>
      <c r="D3462">
        <f t="shared" si="272"/>
        <v>3461</v>
      </c>
      <c r="E3462">
        <v>506</v>
      </c>
      <c r="F3462">
        <f t="shared" si="273"/>
        <v>1</v>
      </c>
      <c r="G3462" s="2" t="str">
        <f t="shared" si="274"/>
        <v/>
      </c>
      <c r="H3462" t="s">
        <v>1521</v>
      </c>
      <c r="I3462">
        <v>30878</v>
      </c>
      <c r="J3462">
        <v>491</v>
      </c>
      <c r="K3462">
        <v>496</v>
      </c>
      <c r="L3462" t="s">
        <v>19</v>
      </c>
      <c r="M3462" t="s">
        <v>20</v>
      </c>
      <c r="N3462">
        <v>85</v>
      </c>
      <c r="O3462">
        <v>4401</v>
      </c>
      <c r="P3462">
        <v>14</v>
      </c>
      <c r="Q3462" t="s">
        <v>3479</v>
      </c>
      <c r="BM3462" s="1"/>
      <c r="BS3462" s="2"/>
    </row>
    <row r="3463" ht="15" customHeight="1">
      <c r="A3463" t="str">
        <f t="shared" si="270"/>
        <v>2020_06_506_2</v>
      </c>
      <c r="B3463" t="str">
        <f t="shared" si="271"/>
        <v>2020_06_31051</v>
      </c>
      <c r="C3463" s="1" t="s">
        <v>3438</v>
      </c>
      <c r="D3463">
        <f t="shared" si="272"/>
        <v>3462</v>
      </c>
      <c r="E3463">
        <v>506</v>
      </c>
      <c r="F3463">
        <f t="shared" si="273"/>
        <v>2</v>
      </c>
      <c r="G3463" s="2" t="str">
        <f t="shared" si="274"/>
        <v/>
      </c>
      <c r="H3463" t="s">
        <v>1521</v>
      </c>
      <c r="I3463">
        <v>31051</v>
      </c>
      <c r="J3463">
        <v>496</v>
      </c>
      <c r="K3463">
        <v>491</v>
      </c>
      <c r="L3463" t="s">
        <v>31</v>
      </c>
      <c r="M3463" t="s">
        <v>20</v>
      </c>
      <c r="N3463">
        <v>465</v>
      </c>
      <c r="O3463">
        <v>4401</v>
      </c>
      <c r="P3463">
        <v>14</v>
      </c>
      <c r="Q3463" t="s">
        <v>3480</v>
      </c>
      <c r="BM3463" s="1"/>
      <c r="BS3463" s="2"/>
    </row>
    <row r="3464" ht="15" customHeight="1">
      <c r="A3464" t="str">
        <f t="shared" si="270"/>
        <v>2020_06_506_3</v>
      </c>
      <c r="B3464" t="str">
        <f t="shared" si="271"/>
        <v>2020_06_31100</v>
      </c>
      <c r="C3464" s="1" t="s">
        <v>3438</v>
      </c>
      <c r="D3464">
        <f t="shared" si="272"/>
        <v>3463</v>
      </c>
      <c r="E3464">
        <v>506</v>
      </c>
      <c r="F3464">
        <f t="shared" si="273"/>
        <v>3</v>
      </c>
      <c r="G3464" s="2" t="str">
        <f t="shared" si="274"/>
        <v/>
      </c>
      <c r="H3464" t="s">
        <v>1521</v>
      </c>
      <c r="I3464">
        <v>31100</v>
      </c>
      <c r="J3464">
        <v>491</v>
      </c>
      <c r="K3464">
        <v>496</v>
      </c>
      <c r="L3464" t="s">
        <v>31</v>
      </c>
      <c r="M3464" t="s">
        <v>20</v>
      </c>
      <c r="N3464">
        <v>836</v>
      </c>
      <c r="O3464">
        <v>4401</v>
      </c>
      <c r="P3464">
        <v>14</v>
      </c>
      <c r="Q3464" t="s">
        <v>3481</v>
      </c>
      <c r="BM3464" s="1"/>
      <c r="BS3464" s="2"/>
    </row>
    <row r="3465" ht="15" customHeight="1">
      <c r="A3465" t="str">
        <f t="shared" si="270"/>
        <v>2020_06_506_4</v>
      </c>
      <c r="B3465" t="str">
        <f t="shared" si="271"/>
        <v>2020_06_31116</v>
      </c>
      <c r="C3465" s="1" t="s">
        <v>3438</v>
      </c>
      <c r="D3465">
        <f t="shared" si="272"/>
        <v>3464</v>
      </c>
      <c r="E3465">
        <v>506</v>
      </c>
      <c r="F3465">
        <f t="shared" si="273"/>
        <v>4</v>
      </c>
      <c r="G3465" s="2" t="str">
        <f t="shared" si="274"/>
        <v/>
      </c>
      <c r="H3465" t="s">
        <v>1521</v>
      </c>
      <c r="I3465">
        <v>31116</v>
      </c>
      <c r="J3465">
        <v>496</v>
      </c>
      <c r="K3465">
        <v>491</v>
      </c>
      <c r="L3465" t="s">
        <v>31</v>
      </c>
      <c r="M3465" t="s">
        <v>20</v>
      </c>
      <c r="N3465">
        <v>609</v>
      </c>
      <c r="O3465">
        <v>4401</v>
      </c>
      <c r="P3465">
        <v>14</v>
      </c>
      <c r="Q3465" t="s">
        <v>3482</v>
      </c>
      <c r="BM3465" s="1"/>
      <c r="BS3465" s="2"/>
    </row>
    <row r="3466" ht="15" customHeight="1">
      <c r="A3466" t="str">
        <f t="shared" si="270"/>
        <v>2020_06_506_5</v>
      </c>
      <c r="B3466" t="str">
        <f t="shared" si="271"/>
        <v>2020_06_31122</v>
      </c>
      <c r="C3466" s="1" t="s">
        <v>3438</v>
      </c>
      <c r="D3466">
        <f t="shared" si="272"/>
        <v>3465</v>
      </c>
      <c r="E3466">
        <v>506</v>
      </c>
      <c r="F3466">
        <f t="shared" si="273"/>
        <v>5</v>
      </c>
      <c r="G3466" s="2" t="str">
        <f t="shared" si="274"/>
        <v/>
      </c>
      <c r="H3466" t="s">
        <v>1521</v>
      </c>
      <c r="I3466">
        <v>31122</v>
      </c>
      <c r="J3466">
        <v>491</v>
      </c>
      <c r="K3466">
        <v>496</v>
      </c>
      <c r="L3466" t="s">
        <v>31</v>
      </c>
      <c r="M3466" t="s">
        <v>20</v>
      </c>
      <c r="N3466">
        <v>319</v>
      </c>
      <c r="O3466">
        <v>4401</v>
      </c>
      <c r="P3466">
        <v>14</v>
      </c>
      <c r="Q3466" t="s">
        <v>3483</v>
      </c>
      <c r="BM3466" s="1"/>
      <c r="BS3466" s="2"/>
    </row>
    <row r="3467" ht="15" customHeight="1">
      <c r="A3467" t="str">
        <f t="shared" si="270"/>
        <v>2020_06_506_6</v>
      </c>
      <c r="B3467" t="str">
        <f t="shared" si="271"/>
        <v>2020_06_31127</v>
      </c>
      <c r="C3467" s="1" t="s">
        <v>3438</v>
      </c>
      <c r="D3467">
        <f t="shared" si="272"/>
        <v>3466</v>
      </c>
      <c r="E3467">
        <v>506</v>
      </c>
      <c r="F3467">
        <f t="shared" si="273"/>
        <v>6</v>
      </c>
      <c r="G3467" s="2" t="str">
        <f t="shared" si="274"/>
        <v/>
      </c>
      <c r="H3467" t="s">
        <v>1521</v>
      </c>
      <c r="I3467">
        <v>31127</v>
      </c>
      <c r="J3467">
        <v>496</v>
      </c>
      <c r="K3467">
        <v>491</v>
      </c>
      <c r="L3467" t="s">
        <v>31</v>
      </c>
      <c r="M3467" t="s">
        <v>20</v>
      </c>
      <c r="N3467">
        <v>396</v>
      </c>
      <c r="O3467">
        <v>4401</v>
      </c>
      <c r="P3467">
        <v>14</v>
      </c>
      <c r="Q3467" t="s">
        <v>3484</v>
      </c>
      <c r="BM3467" s="1"/>
      <c r="BS3467" s="2"/>
    </row>
    <row r="3468" ht="15" customHeight="1">
      <c r="A3468" t="str">
        <f t="shared" si="270"/>
        <v>2020_06_506_7</v>
      </c>
      <c r="B3468" t="str">
        <f t="shared" si="271"/>
        <v>2020_06_31133</v>
      </c>
      <c r="C3468" s="1" t="s">
        <v>3438</v>
      </c>
      <c r="D3468">
        <f t="shared" si="272"/>
        <v>3467</v>
      </c>
      <c r="E3468">
        <v>506</v>
      </c>
      <c r="F3468">
        <f t="shared" si="273"/>
        <v>7</v>
      </c>
      <c r="G3468" s="2" t="str">
        <f t="shared" si="274"/>
        <v/>
      </c>
      <c r="H3468" t="s">
        <v>1521</v>
      </c>
      <c r="I3468">
        <v>31133</v>
      </c>
      <c r="J3468">
        <v>491</v>
      </c>
      <c r="K3468">
        <v>496</v>
      </c>
      <c r="L3468" t="s">
        <v>31</v>
      </c>
      <c r="M3468" t="s">
        <v>20</v>
      </c>
      <c r="N3468">
        <v>478</v>
      </c>
      <c r="O3468">
        <v>4401</v>
      </c>
      <c r="P3468">
        <v>14</v>
      </c>
      <c r="Q3468" t="s">
        <v>3485</v>
      </c>
      <c r="BM3468" s="1"/>
      <c r="BS3468" s="2"/>
    </row>
    <row r="3469" ht="15" customHeight="1">
      <c r="A3469" t="str">
        <f t="shared" si="270"/>
        <v>2020_06_506_8</v>
      </c>
      <c r="B3469" t="str">
        <f t="shared" si="271"/>
        <v>2020_06_31135</v>
      </c>
      <c r="C3469" s="1" t="s">
        <v>3438</v>
      </c>
      <c r="D3469">
        <f t="shared" si="272"/>
        <v>3468</v>
      </c>
      <c r="E3469">
        <v>506</v>
      </c>
      <c r="F3469">
        <f t="shared" si="273"/>
        <v>8</v>
      </c>
      <c r="G3469" s="2" t="str">
        <f t="shared" si="274"/>
        <v/>
      </c>
      <c r="H3469" t="s">
        <v>1521</v>
      </c>
      <c r="I3469">
        <v>31135</v>
      </c>
      <c r="J3469">
        <v>496</v>
      </c>
      <c r="K3469">
        <v>491</v>
      </c>
      <c r="L3469" t="s">
        <v>31</v>
      </c>
      <c r="M3469" t="s">
        <v>20</v>
      </c>
      <c r="N3469">
        <v>118</v>
      </c>
      <c r="O3469">
        <v>4401</v>
      </c>
      <c r="P3469">
        <v>14</v>
      </c>
      <c r="Q3469" t="s">
        <v>3486</v>
      </c>
      <c r="BM3469" s="1"/>
      <c r="BS3469" s="2"/>
    </row>
    <row r="3470" ht="15" customHeight="1">
      <c r="A3470" t="str">
        <f t="shared" si="270"/>
        <v>2020_06_506_9</v>
      </c>
      <c r="B3470" t="str">
        <f t="shared" si="271"/>
        <v>2020_06_31168</v>
      </c>
      <c r="C3470" s="1" t="s">
        <v>3438</v>
      </c>
      <c r="D3470">
        <f t="shared" si="272"/>
        <v>3469</v>
      </c>
      <c r="E3470">
        <v>506</v>
      </c>
      <c r="F3470">
        <f t="shared" si="273"/>
        <v>9</v>
      </c>
      <c r="G3470" s="2" t="str">
        <f t="shared" si="274"/>
        <v/>
      </c>
      <c r="H3470" t="s">
        <v>1521</v>
      </c>
      <c r="I3470">
        <v>31168</v>
      </c>
      <c r="J3470">
        <v>491</v>
      </c>
      <c r="K3470">
        <v>496</v>
      </c>
      <c r="L3470" t="s">
        <v>31</v>
      </c>
      <c r="M3470" t="s">
        <v>20</v>
      </c>
      <c r="N3470">
        <v>286</v>
      </c>
      <c r="O3470">
        <v>4401</v>
      </c>
      <c r="P3470">
        <v>14</v>
      </c>
      <c r="Q3470" t="s">
        <v>3487</v>
      </c>
      <c r="BM3470" s="1"/>
      <c r="BS3470" s="2"/>
    </row>
    <row r="3471" ht="15" customHeight="1">
      <c r="A3471" t="str">
        <f t="shared" si="270"/>
        <v>2020_06_506_10</v>
      </c>
      <c r="B3471" t="str">
        <f t="shared" si="271"/>
        <v>2020_06_31172</v>
      </c>
      <c r="C3471" s="1" t="s">
        <v>3438</v>
      </c>
      <c r="D3471">
        <f t="shared" si="272"/>
        <v>3470</v>
      </c>
      <c r="E3471">
        <v>506</v>
      </c>
      <c r="F3471">
        <f t="shared" si="273"/>
        <v>10</v>
      </c>
      <c r="G3471" s="2" t="str">
        <f t="shared" si="274"/>
        <v/>
      </c>
      <c r="H3471" t="s">
        <v>1521</v>
      </c>
      <c r="I3471">
        <v>31172</v>
      </c>
      <c r="J3471">
        <v>496</v>
      </c>
      <c r="K3471">
        <v>491</v>
      </c>
      <c r="L3471" t="s">
        <v>31</v>
      </c>
      <c r="M3471" t="s">
        <v>20</v>
      </c>
      <c r="N3471">
        <v>233</v>
      </c>
      <c r="O3471">
        <v>4401</v>
      </c>
      <c r="P3471">
        <v>14</v>
      </c>
      <c r="Q3471" t="s">
        <v>3488</v>
      </c>
      <c r="BM3471" s="1"/>
      <c r="BS3471" s="2"/>
    </row>
    <row r="3472" ht="15" customHeight="1">
      <c r="A3472" t="str">
        <f t="shared" si="270"/>
        <v>2020_06_506_11</v>
      </c>
      <c r="B3472" t="str">
        <f t="shared" si="271"/>
        <v>2020_06_31176</v>
      </c>
      <c r="C3472" s="1" t="s">
        <v>3438</v>
      </c>
      <c r="D3472">
        <f t="shared" si="272"/>
        <v>3471</v>
      </c>
      <c r="E3472">
        <v>506</v>
      </c>
      <c r="F3472">
        <f t="shared" si="273"/>
        <v>11</v>
      </c>
      <c r="G3472" s="2" t="str">
        <f t="shared" si="274"/>
        <v/>
      </c>
      <c r="H3472" t="s">
        <v>1521</v>
      </c>
      <c r="I3472">
        <v>31176</v>
      </c>
      <c r="J3472">
        <v>491</v>
      </c>
      <c r="K3472">
        <v>496</v>
      </c>
      <c r="L3472" t="s">
        <v>31</v>
      </c>
      <c r="M3472" t="s">
        <v>20</v>
      </c>
      <c r="N3472">
        <v>340</v>
      </c>
      <c r="O3472">
        <v>4401</v>
      </c>
      <c r="P3472">
        <v>14</v>
      </c>
      <c r="Q3472" t="s">
        <v>3489</v>
      </c>
      <c r="BM3472" s="1"/>
      <c r="BS3472" s="2"/>
    </row>
    <row r="3473" ht="15" customHeight="1">
      <c r="A3473" t="str">
        <f t="shared" si="270"/>
        <v>2020_06_506_12</v>
      </c>
      <c r="B3473" t="str">
        <f t="shared" si="271"/>
        <v>2020_06_31177</v>
      </c>
      <c r="C3473" s="1" t="s">
        <v>3438</v>
      </c>
      <c r="D3473">
        <f t="shared" si="272"/>
        <v>3472</v>
      </c>
      <c r="E3473">
        <v>506</v>
      </c>
      <c r="F3473">
        <f t="shared" si="273"/>
        <v>12</v>
      </c>
      <c r="G3473" s="2" t="str">
        <f t="shared" si="274"/>
        <v/>
      </c>
      <c r="H3473" t="s">
        <v>1521</v>
      </c>
      <c r="I3473">
        <v>31177</v>
      </c>
      <c r="J3473">
        <v>496</v>
      </c>
      <c r="K3473">
        <v>491</v>
      </c>
      <c r="L3473" t="s">
        <v>31</v>
      </c>
      <c r="M3473" t="s">
        <v>20</v>
      </c>
      <c r="N3473">
        <v>87</v>
      </c>
      <c r="O3473">
        <v>4401</v>
      </c>
      <c r="P3473">
        <v>14</v>
      </c>
      <c r="Q3473" t="s">
        <v>3490</v>
      </c>
      <c r="BM3473" s="1"/>
      <c r="BS3473" s="2"/>
    </row>
    <row r="3474" ht="15" customHeight="1">
      <c r="A3474" t="str">
        <f t="shared" si="270"/>
        <v>2020_06_506_13</v>
      </c>
      <c r="B3474" t="str">
        <f t="shared" si="271"/>
        <v>2020_06_31180</v>
      </c>
      <c r="C3474" s="1" t="s">
        <v>3438</v>
      </c>
      <c r="D3474">
        <f t="shared" si="272"/>
        <v>3473</v>
      </c>
      <c r="E3474">
        <v>506</v>
      </c>
      <c r="F3474">
        <f t="shared" si="273"/>
        <v>13</v>
      </c>
      <c r="G3474" s="2" t="str">
        <f t="shared" si="274"/>
        <v>x</v>
      </c>
      <c r="H3474" t="s">
        <v>1521</v>
      </c>
      <c r="I3474">
        <v>31180</v>
      </c>
      <c r="J3474">
        <v>491</v>
      </c>
      <c r="K3474">
        <v>496</v>
      </c>
      <c r="L3474" t="s">
        <v>20</v>
      </c>
      <c r="M3474" t="s">
        <v>20</v>
      </c>
      <c r="N3474">
        <v>128</v>
      </c>
      <c r="O3474">
        <v>4401</v>
      </c>
      <c r="P3474">
        <v>14</v>
      </c>
      <c r="Q3474" t="s">
        <v>3491</v>
      </c>
      <c r="BM3474" s="1"/>
      <c r="BS3474" s="2"/>
    </row>
    <row r="3475" ht="15" customHeight="1">
      <c r="A3475" t="str">
        <f t="shared" si="270"/>
        <v>2020_06_536_1</v>
      </c>
      <c r="B3475" t="str">
        <f t="shared" si="271"/>
        <v>2020_06_31045</v>
      </c>
      <c r="C3475" s="1" t="s">
        <v>3438</v>
      </c>
      <c r="D3475">
        <f t="shared" si="272"/>
        <v>3474</v>
      </c>
      <c r="E3475">
        <v>536</v>
      </c>
      <c r="F3475">
        <f t="shared" si="273"/>
        <v>1</v>
      </c>
      <c r="G3475" s="2" t="str">
        <f t="shared" si="274"/>
        <v/>
      </c>
      <c r="H3475" t="s">
        <v>1521</v>
      </c>
      <c r="I3475">
        <v>31045</v>
      </c>
      <c r="J3475">
        <v>521</v>
      </c>
      <c r="K3475">
        <v>526</v>
      </c>
      <c r="L3475" t="s">
        <v>19</v>
      </c>
      <c r="M3475" t="s">
        <v>20</v>
      </c>
      <c r="N3475">
        <v>75</v>
      </c>
      <c r="O3475">
        <v>2136</v>
      </c>
      <c r="P3475">
        <v>9</v>
      </c>
      <c r="Q3475" t="s">
        <v>3492</v>
      </c>
      <c r="BM3475" s="1"/>
      <c r="BS3475" s="2"/>
    </row>
    <row r="3476" ht="15" customHeight="1">
      <c r="A3476" t="str">
        <f t="shared" si="270"/>
        <v>2020_06_536_2</v>
      </c>
      <c r="B3476" t="str">
        <f t="shared" si="271"/>
        <v>2020_06_31259</v>
      </c>
      <c r="C3476" s="1" t="s">
        <v>3438</v>
      </c>
      <c r="D3476">
        <f t="shared" si="272"/>
        <v>3475</v>
      </c>
      <c r="E3476">
        <v>536</v>
      </c>
      <c r="F3476">
        <f t="shared" si="273"/>
        <v>2</v>
      </c>
      <c r="G3476" s="2" t="str">
        <f t="shared" si="274"/>
        <v/>
      </c>
      <c r="H3476" t="s">
        <v>1521</v>
      </c>
      <c r="I3476">
        <v>31259</v>
      </c>
      <c r="J3476">
        <v>526</v>
      </c>
      <c r="K3476">
        <v>521</v>
      </c>
      <c r="L3476" t="s">
        <v>31</v>
      </c>
      <c r="M3476" t="s">
        <v>20</v>
      </c>
      <c r="N3476">
        <v>291</v>
      </c>
      <c r="O3476">
        <v>2136</v>
      </c>
      <c r="P3476">
        <v>9</v>
      </c>
      <c r="Q3476" t="s">
        <v>3493</v>
      </c>
      <c r="BM3476" s="1"/>
      <c r="BS3476" s="2"/>
    </row>
    <row r="3477" ht="15" customHeight="1">
      <c r="A3477" t="str">
        <f t="shared" si="270"/>
        <v>2020_06_536_3</v>
      </c>
      <c r="B3477" t="str">
        <f t="shared" si="271"/>
        <v>2020_06_31718</v>
      </c>
      <c r="C3477" s="1" t="s">
        <v>3438</v>
      </c>
      <c r="D3477">
        <f t="shared" si="272"/>
        <v>3476</v>
      </c>
      <c r="E3477">
        <v>536</v>
      </c>
      <c r="F3477">
        <f t="shared" si="273"/>
        <v>3</v>
      </c>
      <c r="G3477" s="2" t="str">
        <f t="shared" si="274"/>
        <v/>
      </c>
      <c r="H3477" t="s">
        <v>1521</v>
      </c>
      <c r="I3477">
        <v>31718</v>
      </c>
      <c r="J3477">
        <v>521</v>
      </c>
      <c r="K3477">
        <v>526</v>
      </c>
      <c r="L3477" t="s">
        <v>31</v>
      </c>
      <c r="M3477" t="s">
        <v>20</v>
      </c>
      <c r="N3477">
        <v>653</v>
      </c>
      <c r="O3477">
        <v>2136</v>
      </c>
      <c r="P3477">
        <v>9</v>
      </c>
      <c r="Q3477" t="s">
        <v>3494</v>
      </c>
      <c r="BM3477" s="1"/>
      <c r="BS3477" s="2"/>
    </row>
    <row r="3478" ht="15" customHeight="1">
      <c r="A3478" t="str">
        <f t="shared" si="270"/>
        <v>2020_06_536_4</v>
      </c>
      <c r="B3478" t="str">
        <f t="shared" si="271"/>
        <v>2020_06_31814</v>
      </c>
      <c r="C3478" s="1" t="s">
        <v>3438</v>
      </c>
      <c r="D3478">
        <f t="shared" si="272"/>
        <v>3477</v>
      </c>
      <c r="E3478">
        <v>536</v>
      </c>
      <c r="F3478">
        <f t="shared" si="273"/>
        <v>4</v>
      </c>
      <c r="G3478" s="2" t="str">
        <f t="shared" si="274"/>
        <v/>
      </c>
      <c r="H3478" t="s">
        <v>1521</v>
      </c>
      <c r="I3478">
        <v>31814</v>
      </c>
      <c r="J3478">
        <v>526</v>
      </c>
      <c r="K3478">
        <v>521</v>
      </c>
      <c r="L3478" t="s">
        <v>31</v>
      </c>
      <c r="M3478" t="s">
        <v>20</v>
      </c>
      <c r="N3478">
        <v>252</v>
      </c>
      <c r="O3478">
        <v>2136</v>
      </c>
      <c r="P3478">
        <v>9</v>
      </c>
      <c r="Q3478" t="s">
        <v>3495</v>
      </c>
      <c r="BM3478" s="1"/>
      <c r="BS3478" s="2"/>
    </row>
    <row r="3479" ht="15" customHeight="1">
      <c r="A3479" t="str">
        <f t="shared" si="270"/>
        <v>2020_06_536_5</v>
      </c>
      <c r="B3479" t="str">
        <f t="shared" si="271"/>
        <v>2020_06_32059</v>
      </c>
      <c r="C3479" s="1" t="s">
        <v>3438</v>
      </c>
      <c r="D3479">
        <f t="shared" si="272"/>
        <v>3478</v>
      </c>
      <c r="E3479">
        <v>536</v>
      </c>
      <c r="F3479">
        <f t="shared" si="273"/>
        <v>5</v>
      </c>
      <c r="G3479" s="2" t="str">
        <f t="shared" si="274"/>
        <v/>
      </c>
      <c r="H3479" t="s">
        <v>1521</v>
      </c>
      <c r="I3479">
        <v>32059</v>
      </c>
      <c r="J3479">
        <v>521</v>
      </c>
      <c r="K3479">
        <v>526</v>
      </c>
      <c r="L3479" t="s">
        <v>31</v>
      </c>
      <c r="M3479" t="s">
        <v>20</v>
      </c>
      <c r="N3479">
        <v>412</v>
      </c>
      <c r="O3479">
        <v>2136</v>
      </c>
      <c r="P3479">
        <v>9</v>
      </c>
      <c r="Q3479" t="s">
        <v>3496</v>
      </c>
      <c r="BM3479" s="1"/>
      <c r="BS3479" s="2"/>
    </row>
    <row r="3480" ht="15" customHeight="1">
      <c r="A3480" t="str">
        <f t="shared" si="270"/>
        <v>2020_06_536_6</v>
      </c>
      <c r="B3480" t="str">
        <f t="shared" si="271"/>
        <v>2020_06_32078</v>
      </c>
      <c r="C3480" s="1" t="s">
        <v>3438</v>
      </c>
      <c r="D3480">
        <f t="shared" si="272"/>
        <v>3479</v>
      </c>
      <c r="E3480">
        <v>536</v>
      </c>
      <c r="F3480">
        <f t="shared" si="273"/>
        <v>6</v>
      </c>
      <c r="G3480" s="2" t="str">
        <f t="shared" si="274"/>
        <v/>
      </c>
      <c r="H3480" t="s">
        <v>1521</v>
      </c>
      <c r="I3480">
        <v>32078</v>
      </c>
      <c r="J3480">
        <v>526</v>
      </c>
      <c r="K3480">
        <v>521</v>
      </c>
      <c r="L3480" t="s">
        <v>31</v>
      </c>
      <c r="M3480" t="s">
        <v>20</v>
      </c>
      <c r="N3480">
        <v>184</v>
      </c>
      <c r="O3480">
        <v>2136</v>
      </c>
      <c r="P3480">
        <v>9</v>
      </c>
      <c r="Q3480" t="s">
        <v>3497</v>
      </c>
      <c r="BM3480" s="1"/>
      <c r="BS3480" s="2"/>
    </row>
    <row r="3481" ht="15" customHeight="1">
      <c r="A3481" t="str">
        <f t="shared" si="270"/>
        <v>2020_06_536_7</v>
      </c>
      <c r="B3481" t="str">
        <f t="shared" si="271"/>
        <v>2020_06_32101</v>
      </c>
      <c r="C3481" s="1" t="s">
        <v>3438</v>
      </c>
      <c r="D3481">
        <f t="shared" si="272"/>
        <v>3480</v>
      </c>
      <c r="E3481">
        <v>536</v>
      </c>
      <c r="F3481">
        <f t="shared" si="273"/>
        <v>7</v>
      </c>
      <c r="G3481" s="2" t="str">
        <f t="shared" si="274"/>
        <v/>
      </c>
      <c r="H3481" t="s">
        <v>1521</v>
      </c>
      <c r="I3481">
        <v>32101</v>
      </c>
      <c r="J3481">
        <v>521</v>
      </c>
      <c r="K3481">
        <v>526</v>
      </c>
      <c r="L3481" t="s">
        <v>31</v>
      </c>
      <c r="M3481" t="s">
        <v>20</v>
      </c>
      <c r="N3481">
        <v>198</v>
      </c>
      <c r="O3481">
        <v>2136</v>
      </c>
      <c r="P3481">
        <v>9</v>
      </c>
      <c r="Q3481" t="s">
        <v>3498</v>
      </c>
      <c r="BM3481" s="1"/>
      <c r="BS3481" s="2"/>
    </row>
    <row r="3482" ht="15" customHeight="1">
      <c r="A3482" t="str">
        <f t="shared" si="270"/>
        <v>2020_06_536_8</v>
      </c>
      <c r="B3482" t="str">
        <f t="shared" si="271"/>
        <v>2020_06_32146</v>
      </c>
      <c r="C3482" s="1" t="s">
        <v>3438</v>
      </c>
      <c r="D3482">
        <f t="shared" si="272"/>
        <v>3481</v>
      </c>
      <c r="E3482">
        <v>536</v>
      </c>
      <c r="F3482">
        <f t="shared" si="273"/>
        <v>8</v>
      </c>
      <c r="G3482" s="2" t="str">
        <f t="shared" si="274"/>
        <v>x</v>
      </c>
      <c r="H3482" t="s">
        <v>1521</v>
      </c>
      <c r="I3482">
        <v>32146</v>
      </c>
      <c r="J3482">
        <v>526</v>
      </c>
      <c r="K3482">
        <v>521</v>
      </c>
      <c r="L3482" t="s">
        <v>20</v>
      </c>
      <c r="M3482" t="s">
        <v>20</v>
      </c>
      <c r="N3482">
        <v>50</v>
      </c>
      <c r="O3482">
        <v>2136</v>
      </c>
      <c r="P3482">
        <v>9</v>
      </c>
      <c r="Q3482" t="s">
        <v>3499</v>
      </c>
      <c r="BM3482" s="1"/>
      <c r="BS3482" s="2"/>
    </row>
    <row r="3483" ht="15" customHeight="1">
      <c r="A3483" t="str">
        <f t="shared" si="270"/>
        <v>2020_06_566_1</v>
      </c>
      <c r="B3483" t="str">
        <f t="shared" si="271"/>
        <v>2020_06_30747</v>
      </c>
      <c r="C3483" s="1" t="s">
        <v>3438</v>
      </c>
      <c r="D3483">
        <f t="shared" si="272"/>
        <v>3482</v>
      </c>
      <c r="E3483">
        <v>566</v>
      </c>
      <c r="F3483">
        <f t="shared" si="273"/>
        <v>1</v>
      </c>
      <c r="G3483" s="2" t="str">
        <f t="shared" si="274"/>
        <v/>
      </c>
      <c r="H3483" t="s">
        <v>1521</v>
      </c>
      <c r="I3483">
        <v>30747</v>
      </c>
      <c r="J3483">
        <v>551</v>
      </c>
      <c r="K3483">
        <v>556</v>
      </c>
      <c r="L3483" t="s">
        <v>19</v>
      </c>
      <c r="M3483" t="s">
        <v>20</v>
      </c>
      <c r="N3483">
        <v>144</v>
      </c>
      <c r="O3483">
        <v>2432</v>
      </c>
      <c r="P3483">
        <v>11</v>
      </c>
      <c r="Q3483" t="s">
        <v>3500</v>
      </c>
      <c r="BM3483" s="1"/>
      <c r="BS3483" s="2"/>
    </row>
    <row r="3484" ht="15" customHeight="1">
      <c r="A3484" t="str">
        <f t="shared" si="270"/>
        <v>2020_06_566_2</v>
      </c>
      <c r="B3484" t="str">
        <f t="shared" si="271"/>
        <v>2020_06_31097</v>
      </c>
      <c r="C3484" s="1" t="s">
        <v>3438</v>
      </c>
      <c r="D3484">
        <f t="shared" si="272"/>
        <v>3483</v>
      </c>
      <c r="E3484">
        <v>566</v>
      </c>
      <c r="F3484">
        <f t="shared" si="273"/>
        <v>2</v>
      </c>
      <c r="G3484" s="2" t="str">
        <f t="shared" si="274"/>
        <v/>
      </c>
      <c r="H3484" t="s">
        <v>1521</v>
      </c>
      <c r="I3484">
        <v>31097</v>
      </c>
      <c r="J3484">
        <v>556</v>
      </c>
      <c r="K3484">
        <v>551</v>
      </c>
      <c r="L3484" t="s">
        <v>31</v>
      </c>
      <c r="M3484" t="s">
        <v>20</v>
      </c>
      <c r="N3484">
        <v>252</v>
      </c>
      <c r="O3484">
        <v>2432</v>
      </c>
      <c r="P3484">
        <v>11</v>
      </c>
      <c r="Q3484" t="s">
        <v>3501</v>
      </c>
      <c r="BM3484" s="1"/>
      <c r="BS3484" s="2"/>
    </row>
    <row r="3485" ht="15" customHeight="1">
      <c r="A3485" t="str">
        <f t="shared" si="270"/>
        <v>2020_06_566_3</v>
      </c>
      <c r="B3485" t="str">
        <f t="shared" si="271"/>
        <v>2020_06_31204</v>
      </c>
      <c r="C3485" s="1" t="s">
        <v>3438</v>
      </c>
      <c r="D3485">
        <f t="shared" si="272"/>
        <v>3484</v>
      </c>
      <c r="E3485">
        <v>566</v>
      </c>
      <c r="F3485">
        <f t="shared" si="273"/>
        <v>3</v>
      </c>
      <c r="G3485" s="2" t="str">
        <f t="shared" si="274"/>
        <v/>
      </c>
      <c r="H3485" t="s">
        <v>1521</v>
      </c>
      <c r="I3485">
        <v>31204</v>
      </c>
      <c r="J3485">
        <v>551</v>
      </c>
      <c r="K3485">
        <v>556</v>
      </c>
      <c r="L3485" t="s">
        <v>31</v>
      </c>
      <c r="M3485" t="s">
        <v>20</v>
      </c>
      <c r="N3485">
        <v>332</v>
      </c>
      <c r="O3485">
        <v>2432</v>
      </c>
      <c r="P3485">
        <v>11</v>
      </c>
      <c r="Q3485" t="s">
        <v>3502</v>
      </c>
      <c r="BM3485" s="1"/>
      <c r="BS3485" s="2"/>
    </row>
    <row r="3486" ht="15" customHeight="1">
      <c r="A3486" t="str">
        <f t="shared" si="270"/>
        <v>2020_06_566_4</v>
      </c>
      <c r="B3486" t="str">
        <f t="shared" si="271"/>
        <v>2020_06_31545</v>
      </c>
      <c r="C3486" s="1" t="s">
        <v>3438</v>
      </c>
      <c r="D3486">
        <f t="shared" si="272"/>
        <v>3485</v>
      </c>
      <c r="E3486">
        <v>566</v>
      </c>
      <c r="F3486">
        <f t="shared" si="273"/>
        <v>4</v>
      </c>
      <c r="G3486" s="2" t="str">
        <f t="shared" si="274"/>
        <v/>
      </c>
      <c r="H3486" t="s">
        <v>1521</v>
      </c>
      <c r="I3486">
        <v>31545</v>
      </c>
      <c r="J3486">
        <v>556</v>
      </c>
      <c r="K3486">
        <v>551</v>
      </c>
      <c r="L3486" t="s">
        <v>31</v>
      </c>
      <c r="M3486" t="s">
        <v>20</v>
      </c>
      <c r="N3486">
        <v>368</v>
      </c>
      <c r="O3486">
        <v>2432</v>
      </c>
      <c r="P3486">
        <v>11</v>
      </c>
      <c r="Q3486" t="s">
        <v>3503</v>
      </c>
      <c r="BM3486" s="1"/>
      <c r="BS3486" s="2"/>
    </row>
    <row r="3487" ht="15" customHeight="1">
      <c r="A3487" t="str">
        <f t="shared" si="270"/>
        <v>2020_06_566_5</v>
      </c>
      <c r="B3487" t="str">
        <f t="shared" si="271"/>
        <v>2020_06_31691</v>
      </c>
      <c r="C3487" s="1" t="s">
        <v>3438</v>
      </c>
      <c r="D3487">
        <f t="shared" si="272"/>
        <v>3486</v>
      </c>
      <c r="E3487">
        <v>566</v>
      </c>
      <c r="F3487">
        <f t="shared" si="273"/>
        <v>5</v>
      </c>
      <c r="G3487" s="2" t="str">
        <f t="shared" si="274"/>
        <v/>
      </c>
      <c r="H3487" t="s">
        <v>1521</v>
      </c>
      <c r="I3487">
        <v>31691</v>
      </c>
      <c r="J3487">
        <v>551</v>
      </c>
      <c r="K3487">
        <v>556</v>
      </c>
      <c r="L3487" t="s">
        <v>31</v>
      </c>
      <c r="M3487" t="s">
        <v>20</v>
      </c>
      <c r="N3487">
        <v>391</v>
      </c>
      <c r="O3487">
        <v>2432</v>
      </c>
      <c r="P3487">
        <v>11</v>
      </c>
      <c r="Q3487" t="s">
        <v>3504</v>
      </c>
      <c r="BM3487" s="1"/>
      <c r="BS3487" s="2"/>
    </row>
    <row r="3488" ht="15" customHeight="1">
      <c r="A3488" t="str">
        <f t="shared" si="270"/>
        <v>2020_06_566_6</v>
      </c>
      <c r="B3488" t="str">
        <f t="shared" si="271"/>
        <v>2020_06_32166</v>
      </c>
      <c r="C3488" s="1" t="s">
        <v>3438</v>
      </c>
      <c r="D3488">
        <f t="shared" si="272"/>
        <v>3487</v>
      </c>
      <c r="E3488">
        <v>566</v>
      </c>
      <c r="F3488">
        <f t="shared" si="273"/>
        <v>6</v>
      </c>
      <c r="G3488" s="2" t="str">
        <f t="shared" si="274"/>
        <v/>
      </c>
      <c r="H3488" t="s">
        <v>1521</v>
      </c>
      <c r="I3488">
        <v>32166</v>
      </c>
      <c r="J3488">
        <v>556</v>
      </c>
      <c r="K3488">
        <v>551</v>
      </c>
      <c r="L3488" t="s">
        <v>31</v>
      </c>
      <c r="M3488" t="s">
        <v>20</v>
      </c>
      <c r="N3488">
        <v>224</v>
      </c>
      <c r="O3488">
        <v>2432</v>
      </c>
      <c r="P3488">
        <v>11</v>
      </c>
      <c r="Q3488" t="s">
        <v>3505</v>
      </c>
      <c r="BM3488" s="1"/>
      <c r="BS3488" s="2"/>
    </row>
    <row r="3489" ht="15" customHeight="1">
      <c r="A3489" t="str">
        <f t="shared" si="270"/>
        <v>2020_06_566_7</v>
      </c>
      <c r="B3489" t="str">
        <f t="shared" si="271"/>
        <v>2020_06_32240</v>
      </c>
      <c r="C3489" s="1" t="s">
        <v>3438</v>
      </c>
      <c r="D3489">
        <f t="shared" si="272"/>
        <v>3488</v>
      </c>
      <c r="E3489">
        <v>566</v>
      </c>
      <c r="F3489">
        <f t="shared" si="273"/>
        <v>7</v>
      </c>
      <c r="G3489" s="2" t="str">
        <f t="shared" si="274"/>
        <v/>
      </c>
      <c r="H3489" t="s">
        <v>1521</v>
      </c>
      <c r="I3489">
        <v>32240</v>
      </c>
      <c r="J3489">
        <v>551</v>
      </c>
      <c r="K3489">
        <v>556</v>
      </c>
      <c r="L3489" t="s">
        <v>31</v>
      </c>
      <c r="M3489" t="s">
        <v>20</v>
      </c>
      <c r="N3489">
        <v>260</v>
      </c>
      <c r="O3489">
        <v>2432</v>
      </c>
      <c r="P3489">
        <v>11</v>
      </c>
      <c r="Q3489" t="s">
        <v>3506</v>
      </c>
      <c r="BM3489" s="1"/>
      <c r="BS3489" s="2"/>
    </row>
    <row r="3490" ht="15" customHeight="1">
      <c r="A3490" t="str">
        <f t="shared" si="270"/>
        <v>2020_06_566_8</v>
      </c>
      <c r="B3490" t="str">
        <f t="shared" si="271"/>
        <v>2020_06_32245</v>
      </c>
      <c r="C3490" s="1" t="s">
        <v>3438</v>
      </c>
      <c r="D3490">
        <f t="shared" si="272"/>
        <v>3489</v>
      </c>
      <c r="E3490">
        <v>566</v>
      </c>
      <c r="F3490">
        <f t="shared" si="273"/>
        <v>8</v>
      </c>
      <c r="G3490" s="2" t="str">
        <f t="shared" si="274"/>
        <v/>
      </c>
      <c r="H3490" t="s">
        <v>1521</v>
      </c>
      <c r="I3490">
        <v>32245</v>
      </c>
      <c r="J3490">
        <v>556</v>
      </c>
      <c r="K3490">
        <v>551</v>
      </c>
      <c r="L3490" t="s">
        <v>31</v>
      </c>
      <c r="M3490" t="s">
        <v>20</v>
      </c>
      <c r="N3490">
        <v>118</v>
      </c>
      <c r="O3490">
        <v>2432</v>
      </c>
      <c r="P3490">
        <v>11</v>
      </c>
      <c r="Q3490" t="s">
        <v>3507</v>
      </c>
      <c r="BM3490" s="1"/>
      <c r="BS3490" s="2"/>
    </row>
    <row r="3491" ht="15" customHeight="1">
      <c r="A3491" t="str">
        <f t="shared" si="270"/>
        <v>2020_06_566_9</v>
      </c>
      <c r="B3491" t="str">
        <f t="shared" si="271"/>
        <v>2020_06_32247</v>
      </c>
      <c r="C3491" s="1" t="s">
        <v>3438</v>
      </c>
      <c r="D3491">
        <f t="shared" si="272"/>
        <v>3490</v>
      </c>
      <c r="E3491">
        <v>566</v>
      </c>
      <c r="F3491">
        <f t="shared" si="273"/>
        <v>9</v>
      </c>
      <c r="G3491" s="2" t="str">
        <f t="shared" si="274"/>
        <v/>
      </c>
      <c r="H3491" t="s">
        <v>1521</v>
      </c>
      <c r="I3491">
        <v>32247</v>
      </c>
      <c r="J3491">
        <v>551</v>
      </c>
      <c r="K3491">
        <v>556</v>
      </c>
      <c r="L3491" t="s">
        <v>31</v>
      </c>
      <c r="M3491" t="s">
        <v>20</v>
      </c>
      <c r="N3491">
        <v>272</v>
      </c>
      <c r="O3491">
        <v>2432</v>
      </c>
      <c r="P3491">
        <v>11</v>
      </c>
      <c r="Q3491" t="s">
        <v>3508</v>
      </c>
      <c r="BM3491" s="1"/>
      <c r="BS3491" s="2"/>
    </row>
    <row r="3492" ht="15" customHeight="1">
      <c r="A3492" t="str">
        <f t="shared" si="270"/>
        <v>2020_06_566_10</v>
      </c>
      <c r="B3492" t="str">
        <f t="shared" si="271"/>
        <v>2020_06_32278</v>
      </c>
      <c r="C3492" s="1" t="s">
        <v>3438</v>
      </c>
      <c r="D3492">
        <f t="shared" si="272"/>
        <v>3491</v>
      </c>
      <c r="E3492">
        <v>566</v>
      </c>
      <c r="F3492">
        <f t="shared" si="273"/>
        <v>10</v>
      </c>
      <c r="G3492" s="2" t="str">
        <f t="shared" si="274"/>
        <v>x</v>
      </c>
      <c r="H3492" t="s">
        <v>1521</v>
      </c>
      <c r="I3492">
        <v>32278</v>
      </c>
      <c r="J3492">
        <v>556</v>
      </c>
      <c r="K3492">
        <v>551</v>
      </c>
      <c r="L3492" t="s">
        <v>20</v>
      </c>
      <c r="M3492" t="s">
        <v>20</v>
      </c>
      <c r="N3492">
        <v>50</v>
      </c>
      <c r="O3492">
        <v>2432</v>
      </c>
      <c r="P3492">
        <v>11</v>
      </c>
      <c r="Q3492" t="s">
        <v>3509</v>
      </c>
      <c r="BM3492" s="1"/>
      <c r="BS3492" s="2"/>
    </row>
    <row r="3493" ht="15" customHeight="1">
      <c r="A3493" t="str">
        <f t="shared" si="270"/>
        <v>2020_06_596_1</v>
      </c>
      <c r="B3493" t="str">
        <f t="shared" si="271"/>
        <v>2020_06_30595</v>
      </c>
      <c r="C3493" s="1" t="s">
        <v>3438</v>
      </c>
      <c r="D3493">
        <f t="shared" si="272"/>
        <v>3492</v>
      </c>
      <c r="E3493">
        <v>596</v>
      </c>
      <c r="F3493">
        <f t="shared" si="273"/>
        <v>1</v>
      </c>
      <c r="G3493" s="2" t="str">
        <f t="shared" si="274"/>
        <v/>
      </c>
      <c r="H3493" t="s">
        <v>1521</v>
      </c>
      <c r="I3493">
        <v>30595</v>
      </c>
      <c r="J3493">
        <v>581</v>
      </c>
      <c r="K3493">
        <v>586</v>
      </c>
      <c r="L3493" t="s">
        <v>19</v>
      </c>
      <c r="M3493" t="s">
        <v>20</v>
      </c>
      <c r="N3493">
        <v>140</v>
      </c>
      <c r="O3493">
        <v>2220</v>
      </c>
      <c r="P3493">
        <v>9</v>
      </c>
      <c r="Q3493" t="s">
        <v>3510</v>
      </c>
      <c r="BM3493" s="1"/>
      <c r="BS3493" s="2"/>
    </row>
    <row r="3494" ht="15" customHeight="1">
      <c r="A3494" t="str">
        <f t="shared" si="270"/>
        <v>2020_06_596_2</v>
      </c>
      <c r="B3494" t="str">
        <f t="shared" si="271"/>
        <v>2020_06_31086</v>
      </c>
      <c r="C3494" s="1" t="s">
        <v>3438</v>
      </c>
      <c r="D3494">
        <f t="shared" si="272"/>
        <v>3493</v>
      </c>
      <c r="E3494">
        <v>596</v>
      </c>
      <c r="F3494">
        <f t="shared" si="273"/>
        <v>2</v>
      </c>
      <c r="G3494" s="2" t="str">
        <f t="shared" si="274"/>
        <v/>
      </c>
      <c r="H3494" t="s">
        <v>1521</v>
      </c>
      <c r="I3494">
        <v>31086</v>
      </c>
      <c r="J3494">
        <v>586</v>
      </c>
      <c r="K3494">
        <v>581</v>
      </c>
      <c r="L3494" t="s">
        <v>31</v>
      </c>
      <c r="M3494" t="s">
        <v>20</v>
      </c>
      <c r="N3494">
        <v>134</v>
      </c>
      <c r="O3494">
        <v>2220</v>
      </c>
      <c r="P3494">
        <v>9</v>
      </c>
      <c r="Q3494" t="s">
        <v>3511</v>
      </c>
      <c r="BM3494" s="1"/>
      <c r="BS3494" s="2"/>
    </row>
    <row r="3495" ht="15" customHeight="1">
      <c r="A3495" t="str">
        <f t="shared" si="270"/>
        <v>2020_06_596_3</v>
      </c>
      <c r="B3495" t="str">
        <f t="shared" si="271"/>
        <v>2020_06_31102</v>
      </c>
      <c r="C3495" s="1" t="s">
        <v>3438</v>
      </c>
      <c r="D3495">
        <f t="shared" si="272"/>
        <v>3494</v>
      </c>
      <c r="E3495">
        <v>596</v>
      </c>
      <c r="F3495">
        <f t="shared" si="273"/>
        <v>3</v>
      </c>
      <c r="G3495" s="2" t="str">
        <f t="shared" si="274"/>
        <v/>
      </c>
      <c r="H3495" t="s">
        <v>1521</v>
      </c>
      <c r="I3495">
        <v>31102</v>
      </c>
      <c r="J3495">
        <v>581</v>
      </c>
      <c r="K3495">
        <v>586</v>
      </c>
      <c r="L3495" t="s">
        <v>31</v>
      </c>
      <c r="M3495" t="s">
        <v>20</v>
      </c>
      <c r="N3495">
        <v>178</v>
      </c>
      <c r="O3495">
        <v>2220</v>
      </c>
      <c r="P3495">
        <v>9</v>
      </c>
      <c r="Q3495" t="s">
        <v>3512</v>
      </c>
      <c r="BM3495" s="1"/>
      <c r="BS3495" s="2"/>
    </row>
    <row r="3496" ht="15" customHeight="1">
      <c r="A3496" t="str">
        <f t="shared" si="270"/>
        <v>2020_06_596_4</v>
      </c>
      <c r="B3496" t="str">
        <f t="shared" si="271"/>
        <v>2020_06_31213</v>
      </c>
      <c r="C3496" s="1" t="s">
        <v>3438</v>
      </c>
      <c r="D3496">
        <f t="shared" si="272"/>
        <v>3495</v>
      </c>
      <c r="E3496">
        <v>596</v>
      </c>
      <c r="F3496">
        <f t="shared" si="273"/>
        <v>4</v>
      </c>
      <c r="G3496" s="2" t="str">
        <f t="shared" si="274"/>
        <v/>
      </c>
      <c r="H3496" t="s">
        <v>1521</v>
      </c>
      <c r="I3496">
        <v>31213</v>
      </c>
      <c r="J3496">
        <v>586</v>
      </c>
      <c r="K3496">
        <v>581</v>
      </c>
      <c r="L3496" t="s">
        <v>31</v>
      </c>
      <c r="M3496" t="s">
        <v>20</v>
      </c>
      <c r="N3496">
        <v>493</v>
      </c>
      <c r="O3496">
        <v>2220</v>
      </c>
      <c r="P3496">
        <v>9</v>
      </c>
      <c r="Q3496" t="s">
        <v>3513</v>
      </c>
      <c r="BM3496" s="1"/>
      <c r="BS3496" s="2"/>
    </row>
    <row r="3497" ht="15" customHeight="1">
      <c r="A3497" t="str">
        <f t="shared" si="270"/>
        <v>2020_06_596_5</v>
      </c>
      <c r="B3497" t="str">
        <f t="shared" si="271"/>
        <v>2020_06_31226</v>
      </c>
      <c r="C3497" s="1" t="s">
        <v>3438</v>
      </c>
      <c r="D3497">
        <f t="shared" si="272"/>
        <v>3496</v>
      </c>
      <c r="E3497">
        <v>596</v>
      </c>
      <c r="F3497">
        <f t="shared" si="273"/>
        <v>5</v>
      </c>
      <c r="G3497" s="2" t="str">
        <f t="shared" si="274"/>
        <v/>
      </c>
      <c r="H3497" t="s">
        <v>1521</v>
      </c>
      <c r="I3497">
        <v>31226</v>
      </c>
      <c r="J3497">
        <v>581</v>
      </c>
      <c r="K3497">
        <v>586</v>
      </c>
      <c r="L3497" t="s">
        <v>31</v>
      </c>
      <c r="M3497" t="s">
        <v>20</v>
      </c>
      <c r="N3497">
        <v>558</v>
      </c>
      <c r="O3497">
        <v>2220</v>
      </c>
      <c r="P3497">
        <v>9</v>
      </c>
      <c r="Q3497" t="s">
        <v>3514</v>
      </c>
      <c r="BM3497" s="1"/>
      <c r="BS3497" s="2"/>
    </row>
    <row r="3498" ht="15" customHeight="1">
      <c r="A3498" t="str">
        <f t="shared" si="270"/>
        <v>2020_06_596_6</v>
      </c>
      <c r="B3498" t="str">
        <f t="shared" si="271"/>
        <v>2020_06_31361</v>
      </c>
      <c r="C3498" s="1" t="s">
        <v>3438</v>
      </c>
      <c r="D3498">
        <f t="shared" si="272"/>
        <v>3497</v>
      </c>
      <c r="E3498">
        <v>596</v>
      </c>
      <c r="F3498">
        <f t="shared" si="273"/>
        <v>6</v>
      </c>
      <c r="G3498" s="2" t="str">
        <f t="shared" si="274"/>
        <v/>
      </c>
      <c r="H3498" t="s">
        <v>1521</v>
      </c>
      <c r="I3498">
        <v>31361</v>
      </c>
      <c r="J3498">
        <v>586</v>
      </c>
      <c r="K3498">
        <v>581</v>
      </c>
      <c r="L3498" t="s">
        <v>31</v>
      </c>
      <c r="M3498" t="s">
        <v>20</v>
      </c>
      <c r="N3498">
        <v>305</v>
      </c>
      <c r="O3498">
        <v>2220</v>
      </c>
      <c r="P3498">
        <v>9</v>
      </c>
      <c r="Q3498" t="s">
        <v>3515</v>
      </c>
      <c r="BM3498" s="1"/>
      <c r="BS3498" s="2"/>
    </row>
    <row r="3499" ht="15" customHeight="1">
      <c r="A3499" t="str">
        <f t="shared" si="270"/>
        <v>2020_06_596_7</v>
      </c>
      <c r="B3499" t="str">
        <f t="shared" si="271"/>
        <v>2020_06_31371</v>
      </c>
      <c r="C3499" s="1" t="s">
        <v>3438</v>
      </c>
      <c r="D3499">
        <f t="shared" si="272"/>
        <v>3498</v>
      </c>
      <c r="E3499">
        <v>596</v>
      </c>
      <c r="F3499">
        <f t="shared" si="273"/>
        <v>7</v>
      </c>
      <c r="G3499" s="2" t="str">
        <f t="shared" si="274"/>
        <v/>
      </c>
      <c r="H3499" t="s">
        <v>1521</v>
      </c>
      <c r="I3499">
        <v>31371</v>
      </c>
      <c r="J3499">
        <v>581</v>
      </c>
      <c r="K3499">
        <v>586</v>
      </c>
      <c r="L3499" t="s">
        <v>31</v>
      </c>
      <c r="M3499" t="s">
        <v>20</v>
      </c>
      <c r="N3499">
        <v>173</v>
      </c>
      <c r="O3499">
        <v>2220</v>
      </c>
      <c r="P3499">
        <v>9</v>
      </c>
      <c r="Q3499" t="s">
        <v>3516</v>
      </c>
      <c r="BM3499" s="1"/>
      <c r="BS3499" s="2"/>
    </row>
    <row r="3500" ht="15" customHeight="1">
      <c r="A3500" t="str">
        <f t="shared" si="270"/>
        <v>2020_06_596_8</v>
      </c>
      <c r="B3500" t="str">
        <f t="shared" si="271"/>
        <v>2020_06_31379</v>
      </c>
      <c r="C3500" s="1" t="s">
        <v>3438</v>
      </c>
      <c r="D3500">
        <f t="shared" si="272"/>
        <v>3499</v>
      </c>
      <c r="E3500">
        <v>596</v>
      </c>
      <c r="F3500">
        <f t="shared" si="273"/>
        <v>8</v>
      </c>
      <c r="G3500" s="2" t="str">
        <f t="shared" si="274"/>
        <v>x</v>
      </c>
      <c r="H3500" t="s">
        <v>1521</v>
      </c>
      <c r="I3500">
        <v>31379</v>
      </c>
      <c r="J3500">
        <v>586</v>
      </c>
      <c r="K3500">
        <v>581</v>
      </c>
      <c r="L3500" t="s">
        <v>20</v>
      </c>
      <c r="M3500" t="s">
        <v>20</v>
      </c>
      <c r="N3500">
        <v>218</v>
      </c>
      <c r="O3500">
        <v>2220</v>
      </c>
      <c r="P3500">
        <v>9</v>
      </c>
      <c r="Q3500" t="s">
        <v>3517</v>
      </c>
      <c r="BM3500" s="1"/>
      <c r="BS3500" s="2"/>
    </row>
    <row r="3501" ht="15" customHeight="1">
      <c r="A3501" t="str">
        <f t="shared" si="270"/>
        <v>2020_06_626_1</v>
      </c>
      <c r="B3501" t="str">
        <f t="shared" si="271"/>
        <v>2020_06_30510</v>
      </c>
      <c r="C3501" s="1" t="s">
        <v>3438</v>
      </c>
      <c r="D3501">
        <f t="shared" si="272"/>
        <v>3500</v>
      </c>
      <c r="E3501">
        <v>626</v>
      </c>
      <c r="F3501">
        <f t="shared" si="273"/>
        <v>1</v>
      </c>
      <c r="G3501" s="2" t="str">
        <f t="shared" si="274"/>
        <v/>
      </c>
      <c r="H3501" t="s">
        <v>1521</v>
      </c>
      <c r="I3501">
        <v>30510</v>
      </c>
      <c r="J3501">
        <v>611</v>
      </c>
      <c r="K3501">
        <v>616</v>
      </c>
      <c r="L3501" t="s">
        <v>19</v>
      </c>
      <c r="M3501" t="s">
        <v>40</v>
      </c>
      <c r="N3501">
        <v>55</v>
      </c>
      <c r="O3501">
        <v>3119</v>
      </c>
      <c r="P3501">
        <v>11</v>
      </c>
      <c r="Q3501" t="s">
        <v>3518</v>
      </c>
      <c r="BM3501" s="1"/>
      <c r="BS3501" s="2"/>
    </row>
    <row r="3502" ht="15" customHeight="1">
      <c r="A3502" t="str">
        <f t="shared" si="270"/>
        <v>2020_06_626_2</v>
      </c>
      <c r="B3502" t="str">
        <f t="shared" si="271"/>
        <v>2020_06_30604</v>
      </c>
      <c r="C3502" s="1" t="s">
        <v>3438</v>
      </c>
      <c r="D3502">
        <f t="shared" si="272"/>
        <v>3501</v>
      </c>
      <c r="E3502">
        <v>626</v>
      </c>
      <c r="F3502">
        <f t="shared" si="273"/>
        <v>2</v>
      </c>
      <c r="G3502" s="2" t="str">
        <f t="shared" si="274"/>
        <v/>
      </c>
      <c r="H3502" t="s">
        <v>1521</v>
      </c>
      <c r="I3502">
        <v>30604</v>
      </c>
      <c r="J3502">
        <v>616</v>
      </c>
      <c r="K3502">
        <v>611</v>
      </c>
      <c r="L3502" t="s">
        <v>31</v>
      </c>
      <c r="M3502" t="s">
        <v>40</v>
      </c>
      <c r="N3502">
        <v>563</v>
      </c>
      <c r="O3502">
        <v>3119</v>
      </c>
      <c r="P3502">
        <v>11</v>
      </c>
      <c r="Q3502" t="s">
        <v>3519</v>
      </c>
      <c r="BM3502" s="1"/>
      <c r="BS3502" s="2"/>
    </row>
    <row r="3503" ht="15" customHeight="1">
      <c r="A3503" t="str">
        <f t="shared" si="270"/>
        <v>2020_06_626_3</v>
      </c>
      <c r="B3503" t="str">
        <f t="shared" si="271"/>
        <v>2020_06_30722</v>
      </c>
      <c r="C3503" s="1" t="s">
        <v>3438</v>
      </c>
      <c r="D3503">
        <f t="shared" si="272"/>
        <v>3502</v>
      </c>
      <c r="E3503">
        <v>626</v>
      </c>
      <c r="F3503">
        <f t="shared" si="273"/>
        <v>3</v>
      </c>
      <c r="G3503" s="2" t="str">
        <f t="shared" si="274"/>
        <v/>
      </c>
      <c r="H3503" t="s">
        <v>1521</v>
      </c>
      <c r="I3503">
        <v>30722</v>
      </c>
      <c r="J3503">
        <v>611</v>
      </c>
      <c r="K3503">
        <v>616</v>
      </c>
      <c r="L3503" t="s">
        <v>31</v>
      </c>
      <c r="M3503" t="s">
        <v>40</v>
      </c>
      <c r="N3503">
        <v>385</v>
      </c>
      <c r="O3503">
        <v>3119</v>
      </c>
      <c r="P3503">
        <v>11</v>
      </c>
      <c r="Q3503" t="s">
        <v>3520</v>
      </c>
      <c r="BM3503" s="1"/>
      <c r="BS3503" s="2"/>
    </row>
    <row r="3504" ht="15" customHeight="1">
      <c r="A3504" t="str">
        <f t="shared" si="270"/>
        <v>2020_06_626_4</v>
      </c>
      <c r="B3504" t="str">
        <f t="shared" si="271"/>
        <v>2020_06_31039</v>
      </c>
      <c r="C3504" s="1" t="s">
        <v>3438</v>
      </c>
      <c r="D3504">
        <f t="shared" si="272"/>
        <v>3503</v>
      </c>
      <c r="E3504">
        <v>626</v>
      </c>
      <c r="F3504">
        <f t="shared" si="273"/>
        <v>4</v>
      </c>
      <c r="G3504" s="2" t="str">
        <f t="shared" si="274"/>
        <v/>
      </c>
      <c r="H3504" t="s">
        <v>1521</v>
      </c>
      <c r="I3504">
        <v>31039</v>
      </c>
      <c r="J3504">
        <v>616</v>
      </c>
      <c r="K3504">
        <v>611</v>
      </c>
      <c r="L3504" t="s">
        <v>31</v>
      </c>
      <c r="M3504" t="s">
        <v>40</v>
      </c>
      <c r="N3504">
        <v>354</v>
      </c>
      <c r="O3504">
        <v>3119</v>
      </c>
      <c r="P3504">
        <v>11</v>
      </c>
      <c r="Q3504" t="s">
        <v>3521</v>
      </c>
      <c r="BM3504" s="1"/>
      <c r="BS3504" s="2"/>
    </row>
    <row r="3505" ht="15" customHeight="1">
      <c r="A3505" t="str">
        <f t="shared" si="270"/>
        <v>2020_06_626_5</v>
      </c>
      <c r="B3505" t="str">
        <f t="shared" si="271"/>
        <v>2020_06_31055</v>
      </c>
      <c r="C3505" s="1" t="s">
        <v>3438</v>
      </c>
      <c r="D3505">
        <f t="shared" si="272"/>
        <v>3504</v>
      </c>
      <c r="E3505">
        <v>626</v>
      </c>
      <c r="F3505">
        <f t="shared" si="273"/>
        <v>5</v>
      </c>
      <c r="G3505" s="2" t="str">
        <f t="shared" si="274"/>
        <v/>
      </c>
      <c r="H3505" t="s">
        <v>1521</v>
      </c>
      <c r="I3505">
        <v>31055</v>
      </c>
      <c r="J3505">
        <v>611</v>
      </c>
      <c r="K3505">
        <v>616</v>
      </c>
      <c r="L3505" t="s">
        <v>31</v>
      </c>
      <c r="M3505" t="s">
        <v>40</v>
      </c>
      <c r="N3505">
        <v>197</v>
      </c>
      <c r="O3505">
        <v>3119</v>
      </c>
      <c r="P3505">
        <v>11</v>
      </c>
      <c r="Q3505" t="s">
        <v>3522</v>
      </c>
      <c r="BM3505" s="1"/>
      <c r="BS3505" s="2"/>
    </row>
    <row r="3506" ht="15" customHeight="1">
      <c r="A3506" t="str">
        <f t="shared" si="270"/>
        <v>2020_06_626_6</v>
      </c>
      <c r="B3506" t="str">
        <f t="shared" si="271"/>
        <v>2020_06_31101</v>
      </c>
      <c r="C3506" s="1" t="s">
        <v>3438</v>
      </c>
      <c r="D3506">
        <f t="shared" si="272"/>
        <v>3505</v>
      </c>
      <c r="E3506">
        <v>626</v>
      </c>
      <c r="F3506">
        <f t="shared" si="273"/>
        <v>6</v>
      </c>
      <c r="G3506" s="2" t="str">
        <f t="shared" si="274"/>
        <v/>
      </c>
      <c r="H3506" t="s">
        <v>1521</v>
      </c>
      <c r="I3506">
        <v>31101</v>
      </c>
      <c r="J3506">
        <v>616</v>
      </c>
      <c r="K3506">
        <v>611</v>
      </c>
      <c r="L3506" t="s">
        <v>31</v>
      </c>
      <c r="M3506" t="s">
        <v>40</v>
      </c>
      <c r="N3506">
        <v>220</v>
      </c>
      <c r="O3506">
        <v>3119</v>
      </c>
      <c r="P3506">
        <v>11</v>
      </c>
      <c r="Q3506" t="s">
        <v>3523</v>
      </c>
      <c r="BM3506" s="1"/>
      <c r="BS3506" s="2"/>
    </row>
    <row r="3507" ht="15" customHeight="1">
      <c r="A3507" t="str">
        <f t="shared" si="270"/>
        <v>2020_06_626_7</v>
      </c>
      <c r="B3507" t="str">
        <f t="shared" si="271"/>
        <v>2020_06_31221</v>
      </c>
      <c r="C3507" s="1" t="s">
        <v>3438</v>
      </c>
      <c r="D3507">
        <f t="shared" si="272"/>
        <v>3506</v>
      </c>
      <c r="E3507">
        <v>626</v>
      </c>
      <c r="F3507">
        <f t="shared" si="273"/>
        <v>7</v>
      </c>
      <c r="G3507" s="2" t="str">
        <f t="shared" si="274"/>
        <v/>
      </c>
      <c r="H3507" t="s">
        <v>1521</v>
      </c>
      <c r="I3507">
        <v>31221</v>
      </c>
      <c r="J3507">
        <v>611</v>
      </c>
      <c r="K3507">
        <v>616</v>
      </c>
      <c r="L3507" t="s">
        <v>31</v>
      </c>
      <c r="M3507" t="s">
        <v>40</v>
      </c>
      <c r="N3507">
        <v>163</v>
      </c>
      <c r="O3507">
        <v>3119</v>
      </c>
      <c r="P3507">
        <v>11</v>
      </c>
      <c r="Q3507" t="s">
        <v>3524</v>
      </c>
      <c r="BM3507" s="1"/>
      <c r="BS3507" s="2"/>
    </row>
    <row r="3508" ht="15" customHeight="1">
      <c r="A3508" t="str">
        <f t="shared" si="270"/>
        <v>2020_06_626_8</v>
      </c>
      <c r="B3508" t="str">
        <f t="shared" si="271"/>
        <v>2020_06_31500</v>
      </c>
      <c r="C3508" s="1" t="s">
        <v>3438</v>
      </c>
      <c r="D3508">
        <f t="shared" si="272"/>
        <v>3507</v>
      </c>
      <c r="E3508">
        <v>626</v>
      </c>
      <c r="F3508">
        <f t="shared" si="273"/>
        <v>8</v>
      </c>
      <c r="G3508" s="2" t="str">
        <f t="shared" si="274"/>
        <v/>
      </c>
      <c r="H3508" t="s">
        <v>1521</v>
      </c>
      <c r="I3508">
        <v>31500</v>
      </c>
      <c r="J3508">
        <v>616</v>
      </c>
      <c r="K3508">
        <v>611</v>
      </c>
      <c r="L3508" t="s">
        <v>31</v>
      </c>
      <c r="M3508" t="s">
        <v>40</v>
      </c>
      <c r="N3508">
        <v>685</v>
      </c>
      <c r="O3508">
        <v>3119</v>
      </c>
      <c r="P3508">
        <v>11</v>
      </c>
      <c r="Q3508" t="s">
        <v>3525</v>
      </c>
      <c r="BM3508" s="1"/>
      <c r="BS3508" s="2"/>
    </row>
    <row r="3509" ht="15" customHeight="1">
      <c r="A3509" t="str">
        <f t="shared" si="270"/>
        <v>2020_06_626_9</v>
      </c>
      <c r="B3509" t="str">
        <f t="shared" si="271"/>
        <v>2020_06_31519</v>
      </c>
      <c r="C3509" s="1" t="s">
        <v>3438</v>
      </c>
      <c r="D3509">
        <f t="shared" si="272"/>
        <v>3508</v>
      </c>
      <c r="E3509">
        <v>626</v>
      </c>
      <c r="F3509">
        <f t="shared" si="273"/>
        <v>9</v>
      </c>
      <c r="G3509" s="2" t="str">
        <f t="shared" si="274"/>
        <v/>
      </c>
      <c r="H3509" t="s">
        <v>1521</v>
      </c>
      <c r="I3509">
        <v>31519</v>
      </c>
      <c r="J3509">
        <v>611</v>
      </c>
      <c r="K3509">
        <v>616</v>
      </c>
      <c r="L3509" t="s">
        <v>31</v>
      </c>
      <c r="M3509" t="s">
        <v>40</v>
      </c>
      <c r="N3509">
        <v>265</v>
      </c>
      <c r="O3509">
        <v>3119</v>
      </c>
      <c r="P3509">
        <v>11</v>
      </c>
      <c r="Q3509" t="s">
        <v>3526</v>
      </c>
      <c r="BM3509" s="1"/>
      <c r="BS3509" s="2"/>
    </row>
    <row r="3510" ht="15" customHeight="1">
      <c r="A3510" t="str">
        <f t="shared" si="270"/>
        <v>2020_06_626_10</v>
      </c>
      <c r="B3510" t="str">
        <f t="shared" si="271"/>
        <v>2020_06_32051</v>
      </c>
      <c r="C3510" s="1" t="s">
        <v>3438</v>
      </c>
      <c r="D3510">
        <f t="shared" si="272"/>
        <v>3509</v>
      </c>
      <c r="E3510">
        <v>626</v>
      </c>
      <c r="F3510">
        <f t="shared" si="273"/>
        <v>10</v>
      </c>
      <c r="G3510" s="2" t="str">
        <f t="shared" si="274"/>
        <v>x</v>
      </c>
      <c r="H3510" t="s">
        <v>1521</v>
      </c>
      <c r="I3510">
        <v>32051</v>
      </c>
      <c r="J3510">
        <v>616</v>
      </c>
      <c r="K3510">
        <v>611</v>
      </c>
      <c r="L3510" t="s">
        <v>40</v>
      </c>
      <c r="M3510" t="s">
        <v>40</v>
      </c>
      <c r="N3510">
        <v>211</v>
      </c>
      <c r="O3510">
        <v>3119</v>
      </c>
      <c r="P3510">
        <v>11</v>
      </c>
      <c r="Q3510" t="s">
        <v>3527</v>
      </c>
      <c r="BM3510" s="1"/>
      <c r="BS3510" s="2"/>
    </row>
    <row r="3511" ht="15" customHeight="1">
      <c r="A3511" t="str">
        <f t="shared" si="270"/>
        <v>2020_06_656_1</v>
      </c>
      <c r="B3511" t="str">
        <f t="shared" si="271"/>
        <v>2020_06_30616</v>
      </c>
      <c r="C3511" s="1" t="s">
        <v>3438</v>
      </c>
      <c r="D3511">
        <f t="shared" si="272"/>
        <v>3510</v>
      </c>
      <c r="E3511">
        <v>656</v>
      </c>
      <c r="F3511">
        <f t="shared" si="273"/>
        <v>1</v>
      </c>
      <c r="G3511" s="2" t="str">
        <f t="shared" si="274"/>
        <v/>
      </c>
      <c r="H3511" t="s">
        <v>1521</v>
      </c>
      <c r="I3511">
        <v>30616</v>
      </c>
      <c r="J3511">
        <v>641</v>
      </c>
      <c r="K3511">
        <v>646</v>
      </c>
      <c r="L3511" t="s">
        <v>19</v>
      </c>
      <c r="M3511" t="s">
        <v>20</v>
      </c>
      <c r="N3511">
        <v>97</v>
      </c>
      <c r="O3511">
        <v>2148</v>
      </c>
      <c r="P3511">
        <v>10</v>
      </c>
      <c r="Q3511" t="s">
        <v>3528</v>
      </c>
      <c r="BM3511" s="1"/>
      <c r="BS3511" s="2"/>
    </row>
    <row r="3512" ht="15" customHeight="1">
      <c r="A3512" t="str">
        <f t="shared" si="270"/>
        <v>2020_06_656_2</v>
      </c>
      <c r="B3512" t="str">
        <f t="shared" si="271"/>
        <v>2020_06_31103</v>
      </c>
      <c r="C3512" s="1" t="s">
        <v>3438</v>
      </c>
      <c r="D3512">
        <f t="shared" si="272"/>
        <v>3511</v>
      </c>
      <c r="E3512">
        <v>656</v>
      </c>
      <c r="F3512">
        <f t="shared" si="273"/>
        <v>2</v>
      </c>
      <c r="G3512" s="2" t="str">
        <f t="shared" si="274"/>
        <v/>
      </c>
      <c r="H3512" t="s">
        <v>1521</v>
      </c>
      <c r="I3512">
        <v>31103</v>
      </c>
      <c r="J3512">
        <v>646</v>
      </c>
      <c r="K3512">
        <v>641</v>
      </c>
      <c r="L3512" t="s">
        <v>31</v>
      </c>
      <c r="M3512" t="s">
        <v>20</v>
      </c>
      <c r="N3512">
        <v>509</v>
      </c>
      <c r="O3512">
        <v>2148</v>
      </c>
      <c r="P3512">
        <v>10</v>
      </c>
      <c r="Q3512" t="s">
        <v>3529</v>
      </c>
      <c r="BM3512" s="1"/>
      <c r="BS3512" s="2"/>
    </row>
    <row r="3513" ht="15" customHeight="1">
      <c r="A3513" t="str">
        <f t="shared" si="270"/>
        <v>2020_06_656_3</v>
      </c>
      <c r="B3513" t="str">
        <f t="shared" si="271"/>
        <v>2020_06_31121</v>
      </c>
      <c r="C3513" s="1" t="s">
        <v>3438</v>
      </c>
      <c r="D3513">
        <f t="shared" si="272"/>
        <v>3512</v>
      </c>
      <c r="E3513">
        <v>656</v>
      </c>
      <c r="F3513">
        <f t="shared" si="273"/>
        <v>3</v>
      </c>
      <c r="G3513" s="2" t="str">
        <f t="shared" si="274"/>
        <v/>
      </c>
      <c r="H3513" t="s">
        <v>1521</v>
      </c>
      <c r="I3513">
        <v>31121</v>
      </c>
      <c r="J3513">
        <v>641</v>
      </c>
      <c r="K3513">
        <v>646</v>
      </c>
      <c r="L3513" t="s">
        <v>31</v>
      </c>
      <c r="M3513" t="s">
        <v>20</v>
      </c>
      <c r="N3513">
        <v>464</v>
      </c>
      <c r="O3513">
        <v>2148</v>
      </c>
      <c r="P3513">
        <v>10</v>
      </c>
      <c r="Q3513" t="s">
        <v>3530</v>
      </c>
      <c r="BM3513" s="1"/>
      <c r="BS3513" s="2"/>
    </row>
    <row r="3514" ht="15" customHeight="1">
      <c r="A3514" t="str">
        <f t="shared" si="270"/>
        <v>2020_06_656_4</v>
      </c>
      <c r="B3514" t="str">
        <f t="shared" si="271"/>
        <v>2020_06_31215</v>
      </c>
      <c r="C3514" s="1" t="s">
        <v>3438</v>
      </c>
      <c r="D3514">
        <f t="shared" si="272"/>
        <v>3513</v>
      </c>
      <c r="E3514">
        <v>656</v>
      </c>
      <c r="F3514">
        <f t="shared" si="273"/>
        <v>4</v>
      </c>
      <c r="G3514" s="2" t="str">
        <f t="shared" si="274"/>
        <v/>
      </c>
      <c r="H3514" t="s">
        <v>1521</v>
      </c>
      <c r="I3514">
        <v>31215</v>
      </c>
      <c r="J3514">
        <v>646</v>
      </c>
      <c r="K3514">
        <v>641</v>
      </c>
      <c r="L3514" t="s">
        <v>31</v>
      </c>
      <c r="M3514" t="s">
        <v>20</v>
      </c>
      <c r="N3514">
        <v>338</v>
      </c>
      <c r="O3514">
        <v>2148</v>
      </c>
      <c r="P3514">
        <v>10</v>
      </c>
      <c r="Q3514" t="s">
        <v>3531</v>
      </c>
      <c r="BM3514" s="1"/>
      <c r="BS3514" s="2"/>
    </row>
    <row r="3515" ht="15" customHeight="1">
      <c r="A3515" t="str">
        <f t="shared" si="270"/>
        <v>2020_06_656_5</v>
      </c>
      <c r="B3515" t="str">
        <f t="shared" si="271"/>
        <v>2020_06_31448</v>
      </c>
      <c r="C3515" s="1" t="s">
        <v>3438</v>
      </c>
      <c r="D3515">
        <f t="shared" si="272"/>
        <v>3514</v>
      </c>
      <c r="E3515">
        <v>656</v>
      </c>
      <c r="F3515">
        <f t="shared" si="273"/>
        <v>5</v>
      </c>
      <c r="G3515" s="2" t="str">
        <f t="shared" si="274"/>
        <v/>
      </c>
      <c r="H3515" t="s">
        <v>1521</v>
      </c>
      <c r="I3515">
        <v>31448</v>
      </c>
      <c r="J3515">
        <v>641</v>
      </c>
      <c r="K3515">
        <v>646</v>
      </c>
      <c r="L3515" t="s">
        <v>31</v>
      </c>
      <c r="M3515" t="s">
        <v>20</v>
      </c>
      <c r="N3515">
        <v>222</v>
      </c>
      <c r="O3515">
        <v>2148</v>
      </c>
      <c r="P3515">
        <v>10</v>
      </c>
      <c r="Q3515" t="s">
        <v>3532</v>
      </c>
      <c r="BM3515" s="1"/>
      <c r="BS3515" s="2"/>
    </row>
    <row r="3516" ht="15" customHeight="1">
      <c r="A3516" t="str">
        <f t="shared" si="270"/>
        <v>2020_06_656_6</v>
      </c>
      <c r="B3516" t="str">
        <f t="shared" si="271"/>
        <v>2020_06_31513</v>
      </c>
      <c r="C3516" s="1" t="s">
        <v>3438</v>
      </c>
      <c r="D3516">
        <f t="shared" si="272"/>
        <v>3515</v>
      </c>
      <c r="E3516">
        <v>656</v>
      </c>
      <c r="F3516">
        <f t="shared" si="273"/>
        <v>6</v>
      </c>
      <c r="G3516" s="2" t="str">
        <f t="shared" si="274"/>
        <v/>
      </c>
      <c r="H3516" t="s">
        <v>1521</v>
      </c>
      <c r="I3516">
        <v>31513</v>
      </c>
      <c r="J3516">
        <v>646</v>
      </c>
      <c r="K3516">
        <v>641</v>
      </c>
      <c r="L3516" t="s">
        <v>31</v>
      </c>
      <c r="M3516" t="s">
        <v>20</v>
      </c>
      <c r="N3516">
        <v>303</v>
      </c>
      <c r="O3516">
        <v>2148</v>
      </c>
      <c r="P3516">
        <v>10</v>
      </c>
      <c r="Q3516" t="s">
        <v>3533</v>
      </c>
      <c r="BM3516" s="1"/>
      <c r="BS3516" s="2"/>
    </row>
    <row r="3517" ht="15" customHeight="1">
      <c r="A3517" t="str">
        <f t="shared" si="270"/>
        <v>2020_06_656_7</v>
      </c>
      <c r="B3517" t="str">
        <f t="shared" si="271"/>
        <v>2020_06_31524</v>
      </c>
      <c r="C3517" s="1" t="s">
        <v>3438</v>
      </c>
      <c r="D3517">
        <f t="shared" si="272"/>
        <v>3516</v>
      </c>
      <c r="E3517">
        <v>656</v>
      </c>
      <c r="F3517">
        <f t="shared" si="273"/>
        <v>7</v>
      </c>
      <c r="G3517" s="2" t="str">
        <f t="shared" si="274"/>
        <v>x</v>
      </c>
      <c r="H3517" t="s">
        <v>1521</v>
      </c>
      <c r="I3517">
        <v>31524</v>
      </c>
      <c r="J3517">
        <v>641</v>
      </c>
      <c r="K3517">
        <v>646</v>
      </c>
      <c r="L3517" t="s">
        <v>20</v>
      </c>
      <c r="M3517" t="s">
        <v>20</v>
      </c>
      <c r="N3517">
        <v>99</v>
      </c>
      <c r="O3517">
        <v>2148</v>
      </c>
      <c r="P3517">
        <v>10</v>
      </c>
      <c r="Q3517" t="s">
        <v>3534</v>
      </c>
      <c r="BM3517" s="1"/>
      <c r="BS3517" s="2"/>
    </row>
    <row r="3518" ht="15" customHeight="1">
      <c r="A3518" t="str">
        <f t="shared" si="270"/>
        <v>2020_06_686_1</v>
      </c>
      <c r="B3518" t="str">
        <f t="shared" si="271"/>
        <v>2020_06_30843</v>
      </c>
      <c r="C3518" s="1" t="s">
        <v>3438</v>
      </c>
      <c r="D3518">
        <f t="shared" si="272"/>
        <v>3517</v>
      </c>
      <c r="E3518">
        <v>686</v>
      </c>
      <c r="F3518">
        <f t="shared" si="273"/>
        <v>1</v>
      </c>
      <c r="G3518" s="2" t="str">
        <f t="shared" si="274"/>
        <v/>
      </c>
      <c r="H3518" t="s">
        <v>1521</v>
      </c>
      <c r="I3518">
        <v>30843</v>
      </c>
      <c r="J3518">
        <v>671</v>
      </c>
      <c r="K3518">
        <v>676</v>
      </c>
      <c r="L3518" t="s">
        <v>19</v>
      </c>
      <c r="M3518" t="s">
        <v>20</v>
      </c>
      <c r="N3518">
        <v>407</v>
      </c>
      <c r="O3518">
        <v>4104</v>
      </c>
      <c r="P3518">
        <v>15</v>
      </c>
      <c r="Q3518" t="s">
        <v>3535</v>
      </c>
      <c r="BM3518" s="1"/>
      <c r="BS3518" s="2"/>
    </row>
    <row r="3519" ht="15" customHeight="1">
      <c r="A3519" t="str">
        <f t="shared" si="270"/>
        <v>2020_06_686_2</v>
      </c>
      <c r="B3519" t="str">
        <f t="shared" si="271"/>
        <v>2020_06_31108</v>
      </c>
      <c r="C3519" s="1" t="s">
        <v>3438</v>
      </c>
      <c r="D3519">
        <f t="shared" si="272"/>
        <v>3518</v>
      </c>
      <c r="E3519">
        <v>686</v>
      </c>
      <c r="F3519">
        <f t="shared" si="273"/>
        <v>2</v>
      </c>
      <c r="G3519" s="2" t="str">
        <f t="shared" si="274"/>
        <v/>
      </c>
      <c r="H3519" t="s">
        <v>1521</v>
      </c>
      <c r="I3519">
        <v>31108</v>
      </c>
      <c r="J3519">
        <v>676</v>
      </c>
      <c r="K3519">
        <v>671</v>
      </c>
      <c r="L3519" t="s">
        <v>31</v>
      </c>
      <c r="M3519" t="s">
        <v>20</v>
      </c>
      <c r="N3519">
        <v>502</v>
      </c>
      <c r="O3519">
        <v>4104</v>
      </c>
      <c r="P3519">
        <v>15</v>
      </c>
      <c r="Q3519" t="s">
        <v>3536</v>
      </c>
      <c r="BM3519" s="1"/>
      <c r="BS3519" s="2"/>
    </row>
    <row r="3520" ht="15" customHeight="1">
      <c r="A3520" t="str">
        <f t="shared" si="270"/>
        <v>2020_06_686_3</v>
      </c>
      <c r="B3520" t="str">
        <f t="shared" si="271"/>
        <v>2020_06_31401</v>
      </c>
      <c r="C3520" s="1" t="s">
        <v>3438</v>
      </c>
      <c r="D3520">
        <f t="shared" si="272"/>
        <v>3519</v>
      </c>
      <c r="E3520">
        <v>686</v>
      </c>
      <c r="F3520">
        <f t="shared" si="273"/>
        <v>3</v>
      </c>
      <c r="G3520" s="2" t="str">
        <f t="shared" si="274"/>
        <v/>
      </c>
      <c r="H3520" t="s">
        <v>1521</v>
      </c>
      <c r="I3520">
        <v>31401</v>
      </c>
      <c r="J3520">
        <v>671</v>
      </c>
      <c r="K3520">
        <v>676</v>
      </c>
      <c r="L3520" t="s">
        <v>31</v>
      </c>
      <c r="M3520" t="s">
        <v>20</v>
      </c>
      <c r="N3520">
        <v>489</v>
      </c>
      <c r="O3520">
        <v>4104</v>
      </c>
      <c r="P3520">
        <v>15</v>
      </c>
      <c r="Q3520" t="s">
        <v>3537</v>
      </c>
      <c r="BM3520" s="1"/>
      <c r="BS3520" s="2"/>
    </row>
    <row r="3521" ht="15" customHeight="1">
      <c r="A3521" t="str">
        <f t="shared" si="270"/>
        <v>2020_06_686_4</v>
      </c>
      <c r="B3521" t="str">
        <f t="shared" si="271"/>
        <v>2020_06_31436</v>
      </c>
      <c r="C3521" s="1" t="s">
        <v>3438</v>
      </c>
      <c r="D3521">
        <f t="shared" si="272"/>
        <v>3520</v>
      </c>
      <c r="E3521">
        <v>686</v>
      </c>
      <c r="F3521">
        <f t="shared" si="273"/>
        <v>4</v>
      </c>
      <c r="G3521" s="2" t="str">
        <f t="shared" si="274"/>
        <v/>
      </c>
      <c r="H3521" t="s">
        <v>1521</v>
      </c>
      <c r="I3521">
        <v>31436</v>
      </c>
      <c r="J3521">
        <v>676</v>
      </c>
      <c r="K3521">
        <v>671</v>
      </c>
      <c r="L3521" t="s">
        <v>31</v>
      </c>
      <c r="M3521" t="s">
        <v>20</v>
      </c>
      <c r="N3521">
        <v>336</v>
      </c>
      <c r="O3521">
        <v>4104</v>
      </c>
      <c r="P3521">
        <v>15</v>
      </c>
      <c r="Q3521" t="s">
        <v>3538</v>
      </c>
      <c r="BM3521" s="1"/>
      <c r="BS3521" s="2"/>
    </row>
    <row r="3522" ht="15" customHeight="1">
      <c r="A3522" t="str">
        <f t="shared" ref="A3522:A3585" si="275">CONCATENATE($C3522,"_",$E3522,"_",$F3522)</f>
        <v>2020_06_686_5</v>
      </c>
      <c r="B3522" t="str">
        <f t="shared" ref="B3522:B3585" si="276">CONCATENATE($C3522,"_",$I3522)</f>
        <v>2020_06_32053</v>
      </c>
      <c r="C3522" s="1" t="s">
        <v>3438</v>
      </c>
      <c r="D3522">
        <f t="shared" ref="D3522:D3585" si="277">IF(ISNUMBER($D3521),$D3521+1,1)</f>
        <v>3521</v>
      </c>
      <c r="E3522">
        <v>686</v>
      </c>
      <c r="F3522">
        <f t="shared" ref="F3522:F3585" si="278">IF($E3522="","",IF($E3522=$E3521,$F3521+1,1))</f>
        <v>5</v>
      </c>
      <c r="G3522" s="2" t="str">
        <f t="shared" ref="G3522:G3585" si="279">IF($E3523=$E3522,"","x")</f>
        <v/>
      </c>
      <c r="H3522" t="s">
        <v>1521</v>
      </c>
      <c r="I3522">
        <v>32053</v>
      </c>
      <c r="J3522">
        <v>671</v>
      </c>
      <c r="K3522">
        <v>676</v>
      </c>
      <c r="L3522" t="s">
        <v>31</v>
      </c>
      <c r="M3522" t="s">
        <v>20</v>
      </c>
      <c r="N3522">
        <v>263</v>
      </c>
      <c r="O3522">
        <v>4104</v>
      </c>
      <c r="P3522">
        <v>15</v>
      </c>
      <c r="Q3522" t="s">
        <v>3539</v>
      </c>
      <c r="BM3522" s="1"/>
      <c r="BS3522" s="2"/>
    </row>
    <row r="3523" ht="15" customHeight="1">
      <c r="A3523" t="str">
        <f t="shared" si="275"/>
        <v>2020_06_686_6</v>
      </c>
      <c r="B3523" t="str">
        <f t="shared" si="276"/>
        <v>2020_06_32058</v>
      </c>
      <c r="C3523" s="1" t="s">
        <v>3438</v>
      </c>
      <c r="D3523">
        <f t="shared" si="277"/>
        <v>3522</v>
      </c>
      <c r="E3523">
        <v>686</v>
      </c>
      <c r="F3523">
        <f t="shared" si="278"/>
        <v>6</v>
      </c>
      <c r="G3523" s="2" t="str">
        <f t="shared" si="279"/>
        <v/>
      </c>
      <c r="H3523" t="s">
        <v>1521</v>
      </c>
      <c r="I3523">
        <v>32058</v>
      </c>
      <c r="J3523">
        <v>676</v>
      </c>
      <c r="K3523">
        <v>671</v>
      </c>
      <c r="L3523" t="s">
        <v>31</v>
      </c>
      <c r="M3523" t="s">
        <v>20</v>
      </c>
      <c r="N3523">
        <v>407</v>
      </c>
      <c r="O3523">
        <v>4104</v>
      </c>
      <c r="P3523">
        <v>15</v>
      </c>
      <c r="Q3523" t="s">
        <v>3540</v>
      </c>
      <c r="BM3523" s="1"/>
      <c r="BS3523" s="2"/>
    </row>
    <row r="3524" ht="15" customHeight="1">
      <c r="A3524" t="str">
        <f t="shared" si="275"/>
        <v>2020_06_686_7</v>
      </c>
      <c r="B3524" t="str">
        <f t="shared" si="276"/>
        <v>2020_06_32064</v>
      </c>
      <c r="C3524" s="1" t="s">
        <v>3438</v>
      </c>
      <c r="D3524">
        <f t="shared" si="277"/>
        <v>3523</v>
      </c>
      <c r="E3524">
        <v>686</v>
      </c>
      <c r="F3524">
        <f t="shared" si="278"/>
        <v>7</v>
      </c>
      <c r="G3524" s="2" t="str">
        <f t="shared" si="279"/>
        <v/>
      </c>
      <c r="H3524" t="s">
        <v>1521</v>
      </c>
      <c r="I3524">
        <v>32064</v>
      </c>
      <c r="J3524">
        <v>671</v>
      </c>
      <c r="K3524">
        <v>676</v>
      </c>
      <c r="L3524" t="s">
        <v>31</v>
      </c>
      <c r="M3524" t="s">
        <v>20</v>
      </c>
      <c r="N3524">
        <v>292</v>
      </c>
      <c r="O3524">
        <v>4104</v>
      </c>
      <c r="P3524">
        <v>15</v>
      </c>
      <c r="Q3524" t="s">
        <v>3541</v>
      </c>
      <c r="BM3524" s="1"/>
      <c r="BS3524" s="2"/>
    </row>
    <row r="3525" ht="15" customHeight="1">
      <c r="A3525" t="str">
        <f t="shared" si="275"/>
        <v>2020_06_686_8</v>
      </c>
      <c r="B3525" t="str">
        <f t="shared" si="276"/>
        <v>2020_06_32074</v>
      </c>
      <c r="C3525" s="1" t="s">
        <v>3438</v>
      </c>
      <c r="D3525">
        <f t="shared" si="277"/>
        <v>3524</v>
      </c>
      <c r="E3525">
        <v>686</v>
      </c>
      <c r="F3525">
        <f t="shared" si="278"/>
        <v>8</v>
      </c>
      <c r="G3525" s="2" t="str">
        <f t="shared" si="279"/>
        <v/>
      </c>
      <c r="H3525" t="s">
        <v>1521</v>
      </c>
      <c r="I3525">
        <v>32074</v>
      </c>
      <c r="J3525">
        <v>676</v>
      </c>
      <c r="K3525">
        <v>671</v>
      </c>
      <c r="L3525" t="s">
        <v>31</v>
      </c>
      <c r="M3525" t="s">
        <v>20</v>
      </c>
      <c r="N3525">
        <v>252</v>
      </c>
      <c r="O3525">
        <v>4104</v>
      </c>
      <c r="P3525">
        <v>15</v>
      </c>
      <c r="Q3525" t="s">
        <v>3542</v>
      </c>
      <c r="BM3525" s="1"/>
      <c r="BS3525" s="2"/>
    </row>
    <row r="3526" ht="15" customHeight="1">
      <c r="A3526" t="str">
        <f t="shared" si="275"/>
        <v>2020_06_686_9</v>
      </c>
      <c r="B3526" t="str">
        <f t="shared" si="276"/>
        <v>2020_06_32100</v>
      </c>
      <c r="C3526" s="1" t="s">
        <v>3438</v>
      </c>
      <c r="D3526">
        <f t="shared" si="277"/>
        <v>3525</v>
      </c>
      <c r="E3526">
        <v>686</v>
      </c>
      <c r="F3526">
        <f t="shared" si="278"/>
        <v>9</v>
      </c>
      <c r="G3526" s="2" t="str">
        <f t="shared" si="279"/>
        <v/>
      </c>
      <c r="H3526" t="s">
        <v>1521</v>
      </c>
      <c r="I3526">
        <v>32100</v>
      </c>
      <c r="J3526">
        <v>671</v>
      </c>
      <c r="K3526">
        <v>676</v>
      </c>
      <c r="L3526" t="s">
        <v>31</v>
      </c>
      <c r="M3526" t="s">
        <v>20</v>
      </c>
      <c r="N3526">
        <v>110</v>
      </c>
      <c r="O3526">
        <v>4104</v>
      </c>
      <c r="P3526">
        <v>15</v>
      </c>
      <c r="Q3526" t="s">
        <v>3543</v>
      </c>
      <c r="BM3526" s="1"/>
      <c r="BS3526" s="2"/>
    </row>
    <row r="3527" ht="15" customHeight="1">
      <c r="A3527" t="str">
        <f t="shared" si="275"/>
        <v>2020_06_686_10</v>
      </c>
      <c r="B3527" t="str">
        <f t="shared" si="276"/>
        <v>2020_06_32124</v>
      </c>
      <c r="C3527" s="1" t="s">
        <v>3438</v>
      </c>
      <c r="D3527">
        <f t="shared" si="277"/>
        <v>3526</v>
      </c>
      <c r="E3527">
        <v>686</v>
      </c>
      <c r="F3527">
        <f t="shared" si="278"/>
        <v>10</v>
      </c>
      <c r="G3527" s="2" t="str">
        <f t="shared" si="279"/>
        <v>x</v>
      </c>
      <c r="H3527" t="s">
        <v>1521</v>
      </c>
      <c r="I3527">
        <v>32124</v>
      </c>
      <c r="J3527">
        <v>676</v>
      </c>
      <c r="K3527">
        <v>671</v>
      </c>
      <c r="L3527" t="s">
        <v>20</v>
      </c>
      <c r="M3527" t="s">
        <v>20</v>
      </c>
      <c r="N3527">
        <v>54</v>
      </c>
      <c r="O3527">
        <v>4104</v>
      </c>
      <c r="P3527">
        <v>15</v>
      </c>
      <c r="Q3527" t="s">
        <v>3544</v>
      </c>
      <c r="BM3527" s="1"/>
      <c r="BS3527" s="2"/>
    </row>
    <row r="3528" ht="15" customHeight="1">
      <c r="A3528" t="str">
        <f t="shared" si="275"/>
        <v>2020_06_716_1</v>
      </c>
      <c r="B3528" t="str">
        <f t="shared" si="276"/>
        <v>2020_06_30797</v>
      </c>
      <c r="C3528" s="1" t="s">
        <v>3438</v>
      </c>
      <c r="D3528">
        <f t="shared" si="277"/>
        <v>3527</v>
      </c>
      <c r="E3528">
        <v>716</v>
      </c>
      <c r="F3528">
        <f t="shared" si="278"/>
        <v>1</v>
      </c>
      <c r="G3528" s="2" t="str">
        <f t="shared" si="279"/>
        <v/>
      </c>
      <c r="H3528" t="s">
        <v>1521</v>
      </c>
      <c r="I3528">
        <v>30797</v>
      </c>
      <c r="J3528">
        <v>701</v>
      </c>
      <c r="K3528">
        <v>706</v>
      </c>
      <c r="L3528" t="s">
        <v>158</v>
      </c>
      <c r="M3528" t="s">
        <v>20</v>
      </c>
      <c r="N3528">
        <v>688</v>
      </c>
      <c r="O3528">
        <v>4747</v>
      </c>
      <c r="P3528">
        <v>11</v>
      </c>
      <c r="Q3528" t="s">
        <v>3545</v>
      </c>
      <c r="BM3528" s="1"/>
      <c r="BS3528" s="2"/>
    </row>
    <row r="3529" ht="15" customHeight="1">
      <c r="A3529" t="str">
        <f t="shared" si="275"/>
        <v>2020_06_716_2</v>
      </c>
      <c r="B3529" t="str">
        <f t="shared" si="276"/>
        <v>2020_06_31171</v>
      </c>
      <c r="C3529" s="1" t="s">
        <v>3438</v>
      </c>
      <c r="D3529">
        <f t="shared" si="277"/>
        <v>3528</v>
      </c>
      <c r="E3529">
        <v>716</v>
      </c>
      <c r="F3529">
        <f t="shared" si="278"/>
        <v>2</v>
      </c>
      <c r="G3529" s="2" t="str">
        <f t="shared" si="279"/>
        <v/>
      </c>
      <c r="H3529" t="s">
        <v>1521</v>
      </c>
      <c r="I3529">
        <v>31171</v>
      </c>
      <c r="J3529">
        <v>706</v>
      </c>
      <c r="K3529">
        <v>701</v>
      </c>
      <c r="L3529" t="s">
        <v>31</v>
      </c>
      <c r="M3529" t="s">
        <v>20</v>
      </c>
      <c r="N3529">
        <v>629</v>
      </c>
      <c r="O3529">
        <v>4747</v>
      </c>
      <c r="P3529">
        <v>11</v>
      </c>
      <c r="Q3529" t="s">
        <v>3546</v>
      </c>
      <c r="BM3529" s="1"/>
      <c r="BS3529" s="2"/>
    </row>
    <row r="3530" ht="15" customHeight="1">
      <c r="A3530" t="str">
        <f t="shared" si="275"/>
        <v>2020_06_716_3</v>
      </c>
      <c r="B3530" t="str">
        <f t="shared" si="276"/>
        <v>2020_06_31514</v>
      </c>
      <c r="C3530" s="1" t="s">
        <v>3438</v>
      </c>
      <c r="D3530">
        <f t="shared" si="277"/>
        <v>3529</v>
      </c>
      <c r="E3530">
        <v>716</v>
      </c>
      <c r="F3530">
        <f t="shared" si="278"/>
        <v>3</v>
      </c>
      <c r="G3530" s="2" t="str">
        <f t="shared" si="279"/>
        <v/>
      </c>
      <c r="H3530" t="s">
        <v>1521</v>
      </c>
      <c r="I3530">
        <v>31514</v>
      </c>
      <c r="J3530">
        <v>701</v>
      </c>
      <c r="K3530">
        <v>706</v>
      </c>
      <c r="L3530" t="s">
        <v>31</v>
      </c>
      <c r="M3530" t="s">
        <v>20</v>
      </c>
      <c r="N3530">
        <v>816</v>
      </c>
      <c r="O3530">
        <v>4747</v>
      </c>
      <c r="P3530">
        <v>11</v>
      </c>
      <c r="Q3530" t="s">
        <v>3547</v>
      </c>
      <c r="BM3530" s="1"/>
      <c r="BS3530" s="2"/>
    </row>
    <row r="3531" ht="15" customHeight="1">
      <c r="A3531" t="str">
        <f t="shared" si="275"/>
        <v>2020_06_716_4</v>
      </c>
      <c r="B3531" t="str">
        <f t="shared" si="276"/>
        <v>2020_06_32049</v>
      </c>
      <c r="C3531" s="1" t="s">
        <v>3438</v>
      </c>
      <c r="D3531">
        <f t="shared" si="277"/>
        <v>3530</v>
      </c>
      <c r="E3531">
        <v>716</v>
      </c>
      <c r="F3531">
        <f t="shared" si="278"/>
        <v>4</v>
      </c>
      <c r="G3531" s="2" t="str">
        <f t="shared" si="279"/>
        <v/>
      </c>
      <c r="H3531" t="s">
        <v>1521</v>
      </c>
      <c r="I3531">
        <v>32049</v>
      </c>
      <c r="J3531">
        <v>706</v>
      </c>
      <c r="K3531">
        <v>701</v>
      </c>
      <c r="L3531" t="s">
        <v>31</v>
      </c>
      <c r="M3531" t="s">
        <v>20</v>
      </c>
      <c r="N3531">
        <v>635</v>
      </c>
      <c r="O3531">
        <v>4747</v>
      </c>
      <c r="P3531">
        <v>11</v>
      </c>
      <c r="Q3531" t="s">
        <v>3548</v>
      </c>
      <c r="BM3531" s="1"/>
      <c r="BS3531" s="2"/>
    </row>
    <row r="3532" ht="15" customHeight="1">
      <c r="A3532" t="str">
        <f t="shared" si="275"/>
        <v>2020_06_716_5</v>
      </c>
      <c r="B3532" t="str">
        <f t="shared" si="276"/>
        <v>2020_06_32077</v>
      </c>
      <c r="C3532" s="1" t="s">
        <v>3438</v>
      </c>
      <c r="D3532">
        <f t="shared" si="277"/>
        <v>3531</v>
      </c>
      <c r="E3532">
        <v>716</v>
      </c>
      <c r="F3532">
        <f t="shared" si="278"/>
        <v>5</v>
      </c>
      <c r="G3532" s="2" t="str">
        <f t="shared" si="279"/>
        <v/>
      </c>
      <c r="H3532" t="s">
        <v>1521</v>
      </c>
      <c r="I3532">
        <v>32077</v>
      </c>
      <c r="J3532">
        <v>701</v>
      </c>
      <c r="K3532">
        <v>706</v>
      </c>
      <c r="L3532" t="s">
        <v>31</v>
      </c>
      <c r="M3532" t="s">
        <v>20</v>
      </c>
      <c r="N3532">
        <v>734</v>
      </c>
      <c r="O3532">
        <v>4747</v>
      </c>
      <c r="P3532">
        <v>11</v>
      </c>
      <c r="Q3532" t="s">
        <v>3549</v>
      </c>
      <c r="BM3532" s="1"/>
      <c r="BS3532" s="2"/>
    </row>
    <row r="3533" ht="15" customHeight="1">
      <c r="A3533" t="str">
        <f t="shared" si="275"/>
        <v>2020_06_716_6</v>
      </c>
      <c r="B3533" t="str">
        <f t="shared" si="276"/>
        <v>2020_06_32274</v>
      </c>
      <c r="C3533" s="1" t="s">
        <v>3438</v>
      </c>
      <c r="D3533">
        <f t="shared" si="277"/>
        <v>3532</v>
      </c>
      <c r="E3533">
        <v>716</v>
      </c>
      <c r="F3533">
        <f t="shared" si="278"/>
        <v>6</v>
      </c>
      <c r="G3533" s="2" t="str">
        <f t="shared" si="279"/>
        <v/>
      </c>
      <c r="H3533" t="s">
        <v>1521</v>
      </c>
      <c r="I3533">
        <v>32274</v>
      </c>
      <c r="J3533">
        <v>706</v>
      </c>
      <c r="K3533">
        <v>701</v>
      </c>
      <c r="L3533" t="s">
        <v>31</v>
      </c>
      <c r="M3533" t="s">
        <v>20</v>
      </c>
      <c r="N3533">
        <v>229</v>
      </c>
      <c r="O3533">
        <v>4747</v>
      </c>
      <c r="P3533">
        <v>11</v>
      </c>
      <c r="Q3533" t="s">
        <v>3550</v>
      </c>
      <c r="BM3533" s="1"/>
      <c r="BS3533" s="2"/>
    </row>
    <row r="3534" ht="15" customHeight="1">
      <c r="A3534" t="str">
        <f t="shared" si="275"/>
        <v>2020_06_716_7</v>
      </c>
      <c r="B3534" t="str">
        <f t="shared" si="276"/>
        <v>2020_06_32277</v>
      </c>
      <c r="C3534" s="1" t="s">
        <v>3438</v>
      </c>
      <c r="D3534">
        <f t="shared" si="277"/>
        <v>3533</v>
      </c>
      <c r="E3534">
        <v>716</v>
      </c>
      <c r="F3534">
        <f t="shared" si="278"/>
        <v>7</v>
      </c>
      <c r="G3534" s="2" t="str">
        <f t="shared" si="279"/>
        <v/>
      </c>
      <c r="H3534" t="s">
        <v>1521</v>
      </c>
      <c r="I3534">
        <v>32277</v>
      </c>
      <c r="J3534">
        <v>701</v>
      </c>
      <c r="K3534">
        <v>706</v>
      </c>
      <c r="L3534" t="s">
        <v>31</v>
      </c>
      <c r="M3534" t="s">
        <v>20</v>
      </c>
      <c r="N3534">
        <v>267</v>
      </c>
      <c r="O3534">
        <v>4747</v>
      </c>
      <c r="P3534">
        <v>11</v>
      </c>
      <c r="Q3534" t="s">
        <v>3551</v>
      </c>
      <c r="BM3534" s="1"/>
      <c r="BS3534" s="2"/>
    </row>
    <row r="3535" ht="15" customHeight="1">
      <c r="A3535" t="str">
        <f t="shared" si="275"/>
        <v>2020_06_716_8</v>
      </c>
      <c r="B3535" t="str">
        <f t="shared" si="276"/>
        <v>2020_06_32336</v>
      </c>
      <c r="C3535" s="1" t="s">
        <v>3438</v>
      </c>
      <c r="D3535">
        <f t="shared" si="277"/>
        <v>3534</v>
      </c>
      <c r="E3535">
        <v>716</v>
      </c>
      <c r="F3535">
        <f t="shared" si="278"/>
        <v>8</v>
      </c>
      <c r="G3535" s="2" t="str">
        <f t="shared" si="279"/>
        <v>x</v>
      </c>
      <c r="H3535" t="s">
        <v>1521</v>
      </c>
      <c r="I3535">
        <v>32336</v>
      </c>
      <c r="J3535">
        <v>706</v>
      </c>
      <c r="K3535">
        <v>701</v>
      </c>
      <c r="L3535" t="s">
        <v>20</v>
      </c>
      <c r="M3535" t="s">
        <v>20</v>
      </c>
      <c r="N3535">
        <v>62</v>
      </c>
      <c r="O3535">
        <v>4747</v>
      </c>
      <c r="P3535">
        <v>11</v>
      </c>
      <c r="Q3535" t="s">
        <v>3552</v>
      </c>
      <c r="BM3535" s="1"/>
      <c r="BS3535" s="2"/>
    </row>
    <row r="3536" ht="15" customHeight="1">
      <c r="A3536" t="str">
        <f t="shared" si="275"/>
        <v>2020_06_746_1</v>
      </c>
      <c r="B3536" t="str">
        <f t="shared" si="276"/>
        <v>2020_06_30707</v>
      </c>
      <c r="C3536" s="1" t="s">
        <v>3438</v>
      </c>
      <c r="D3536">
        <f t="shared" si="277"/>
        <v>3535</v>
      </c>
      <c r="E3536">
        <v>746</v>
      </c>
      <c r="F3536">
        <f t="shared" si="278"/>
        <v>1</v>
      </c>
      <c r="G3536" s="2" t="str">
        <f t="shared" si="279"/>
        <v/>
      </c>
      <c r="H3536" t="s">
        <v>1521</v>
      </c>
      <c r="I3536">
        <v>30707</v>
      </c>
      <c r="J3536">
        <v>731</v>
      </c>
      <c r="K3536">
        <v>736</v>
      </c>
      <c r="L3536" t="s">
        <v>19</v>
      </c>
      <c r="M3536" t="s">
        <v>20</v>
      </c>
      <c r="N3536">
        <v>620</v>
      </c>
      <c r="O3536">
        <v>2850</v>
      </c>
      <c r="P3536">
        <v>10</v>
      </c>
      <c r="Q3536" t="s">
        <v>3553</v>
      </c>
      <c r="BM3536" s="1"/>
      <c r="BS3536" s="2"/>
    </row>
    <row r="3537" ht="15" customHeight="1">
      <c r="A3537" t="str">
        <f t="shared" si="275"/>
        <v>2020_06_746_2</v>
      </c>
      <c r="B3537" t="str">
        <f t="shared" si="276"/>
        <v>2020_06_31054</v>
      </c>
      <c r="C3537" s="1" t="s">
        <v>3438</v>
      </c>
      <c r="D3537">
        <f t="shared" si="277"/>
        <v>3536</v>
      </c>
      <c r="E3537">
        <v>746</v>
      </c>
      <c r="F3537">
        <f t="shared" si="278"/>
        <v>2</v>
      </c>
      <c r="G3537" s="2" t="str">
        <f t="shared" si="279"/>
        <v/>
      </c>
      <c r="H3537" t="s">
        <v>1521</v>
      </c>
      <c r="I3537">
        <v>31054</v>
      </c>
      <c r="J3537">
        <v>736</v>
      </c>
      <c r="K3537">
        <v>731</v>
      </c>
      <c r="L3537" t="s">
        <v>31</v>
      </c>
      <c r="M3537" t="s">
        <v>20</v>
      </c>
      <c r="N3537">
        <v>585</v>
      </c>
      <c r="O3537">
        <v>2850</v>
      </c>
      <c r="P3537">
        <v>10</v>
      </c>
      <c r="Q3537" t="s">
        <v>3554</v>
      </c>
      <c r="BM3537" s="1"/>
      <c r="BS3537" s="2"/>
    </row>
    <row r="3538" ht="15" customHeight="1">
      <c r="A3538" t="str">
        <f t="shared" si="275"/>
        <v>2020_06_746_3</v>
      </c>
      <c r="B3538" t="str">
        <f t="shared" si="276"/>
        <v>2020_06_31098</v>
      </c>
      <c r="C3538" s="1" t="s">
        <v>3438</v>
      </c>
      <c r="D3538">
        <f t="shared" si="277"/>
        <v>3537</v>
      </c>
      <c r="E3538">
        <v>746</v>
      </c>
      <c r="F3538">
        <f t="shared" si="278"/>
        <v>3</v>
      </c>
      <c r="G3538" s="2" t="str">
        <f t="shared" si="279"/>
        <v/>
      </c>
      <c r="H3538" t="s">
        <v>1521</v>
      </c>
      <c r="I3538">
        <v>31098</v>
      </c>
      <c r="J3538">
        <v>731</v>
      </c>
      <c r="K3538">
        <v>736</v>
      </c>
      <c r="L3538" t="s">
        <v>31</v>
      </c>
      <c r="M3538" t="s">
        <v>20</v>
      </c>
      <c r="N3538">
        <v>422</v>
      </c>
      <c r="O3538">
        <v>2850</v>
      </c>
      <c r="P3538">
        <v>10</v>
      </c>
      <c r="Q3538" t="s">
        <v>3555</v>
      </c>
      <c r="BM3538" s="1"/>
      <c r="BS3538" s="2"/>
    </row>
    <row r="3539" ht="15" customHeight="1">
      <c r="A3539" t="str">
        <f t="shared" si="275"/>
        <v>2020_06_746_4</v>
      </c>
      <c r="B3539" t="str">
        <f t="shared" si="276"/>
        <v>2020_06_31109</v>
      </c>
      <c r="C3539" s="1" t="s">
        <v>3438</v>
      </c>
      <c r="D3539">
        <f t="shared" si="277"/>
        <v>3538</v>
      </c>
      <c r="E3539">
        <v>746</v>
      </c>
      <c r="F3539">
        <f t="shared" si="278"/>
        <v>4</v>
      </c>
      <c r="G3539" s="2" t="str">
        <f t="shared" si="279"/>
        <v/>
      </c>
      <c r="H3539" t="s">
        <v>1521</v>
      </c>
      <c r="I3539">
        <v>31109</v>
      </c>
      <c r="J3539">
        <v>736</v>
      </c>
      <c r="K3539">
        <v>731</v>
      </c>
      <c r="L3539" t="s">
        <v>31</v>
      </c>
      <c r="M3539" t="s">
        <v>20</v>
      </c>
      <c r="N3539">
        <v>223</v>
      </c>
      <c r="O3539">
        <v>2850</v>
      </c>
      <c r="P3539">
        <v>10</v>
      </c>
      <c r="Q3539" t="s">
        <v>3556</v>
      </c>
      <c r="BM3539" s="1"/>
      <c r="BS3539" s="2"/>
    </row>
    <row r="3540" ht="15" customHeight="1">
      <c r="A3540" t="str">
        <f t="shared" si="275"/>
        <v>2020_06_746_5</v>
      </c>
      <c r="B3540" t="str">
        <f t="shared" si="276"/>
        <v>2020_06_31230</v>
      </c>
      <c r="C3540" s="1" t="s">
        <v>3438</v>
      </c>
      <c r="D3540">
        <f t="shared" si="277"/>
        <v>3539</v>
      </c>
      <c r="E3540">
        <v>746</v>
      </c>
      <c r="F3540">
        <f t="shared" si="278"/>
        <v>5</v>
      </c>
      <c r="G3540" s="2" t="str">
        <f t="shared" si="279"/>
        <v/>
      </c>
      <c r="H3540" t="s">
        <v>1521</v>
      </c>
      <c r="I3540">
        <v>31230</v>
      </c>
      <c r="J3540">
        <v>731</v>
      </c>
      <c r="K3540">
        <v>736</v>
      </c>
      <c r="L3540" t="s">
        <v>31</v>
      </c>
      <c r="M3540" t="s">
        <v>20</v>
      </c>
      <c r="N3540">
        <v>279</v>
      </c>
      <c r="O3540">
        <v>2850</v>
      </c>
      <c r="P3540">
        <v>10</v>
      </c>
      <c r="Q3540" t="s">
        <v>3557</v>
      </c>
      <c r="BM3540" s="1"/>
      <c r="BS3540" s="2"/>
    </row>
    <row r="3541" ht="15" customHeight="1">
      <c r="A3541" t="str">
        <f t="shared" si="275"/>
        <v>2020_06_746_6</v>
      </c>
      <c r="B3541" t="str">
        <f t="shared" si="276"/>
        <v>2020_06_31518</v>
      </c>
      <c r="C3541" s="1" t="s">
        <v>3438</v>
      </c>
      <c r="D3541">
        <f t="shared" si="277"/>
        <v>3540</v>
      </c>
      <c r="E3541">
        <v>746</v>
      </c>
      <c r="F3541">
        <f t="shared" si="278"/>
        <v>6</v>
      </c>
      <c r="G3541" s="2" t="str">
        <f t="shared" si="279"/>
        <v/>
      </c>
      <c r="H3541" t="s">
        <v>1521</v>
      </c>
      <c r="I3541">
        <v>31518</v>
      </c>
      <c r="J3541">
        <v>736</v>
      </c>
      <c r="K3541">
        <v>731</v>
      </c>
      <c r="L3541" t="s">
        <v>31</v>
      </c>
      <c r="M3541" t="s">
        <v>20</v>
      </c>
      <c r="N3541">
        <v>194</v>
      </c>
      <c r="O3541">
        <v>2850</v>
      </c>
      <c r="P3541">
        <v>10</v>
      </c>
      <c r="Q3541" t="s">
        <v>3558</v>
      </c>
      <c r="BM3541" s="1"/>
      <c r="BS3541" s="2"/>
    </row>
    <row r="3542" ht="15" customHeight="1">
      <c r="A3542" t="str">
        <f t="shared" si="275"/>
        <v>2020_06_746_7</v>
      </c>
      <c r="B3542" t="str">
        <f t="shared" si="276"/>
        <v>2020_06_31523</v>
      </c>
      <c r="C3542" s="1" t="s">
        <v>3438</v>
      </c>
      <c r="D3542">
        <f t="shared" si="277"/>
        <v>3541</v>
      </c>
      <c r="E3542">
        <v>746</v>
      </c>
      <c r="F3542">
        <f t="shared" si="278"/>
        <v>7</v>
      </c>
      <c r="G3542" s="2" t="str">
        <f t="shared" si="279"/>
        <v/>
      </c>
      <c r="H3542" t="s">
        <v>1521</v>
      </c>
      <c r="I3542">
        <v>31523</v>
      </c>
      <c r="J3542">
        <v>731</v>
      </c>
      <c r="K3542">
        <v>736</v>
      </c>
      <c r="L3542" t="s">
        <v>31</v>
      </c>
      <c r="M3542" t="s">
        <v>20</v>
      </c>
      <c r="N3542">
        <v>170</v>
      </c>
      <c r="O3542">
        <v>2850</v>
      </c>
      <c r="P3542">
        <v>10</v>
      </c>
      <c r="Q3542" t="s">
        <v>3559</v>
      </c>
      <c r="BM3542" s="1"/>
      <c r="BS3542" s="2"/>
    </row>
    <row r="3543" ht="15" customHeight="1">
      <c r="A3543" t="str">
        <f t="shared" si="275"/>
        <v>2020_06_746_8</v>
      </c>
      <c r="B3543" t="str">
        <f t="shared" si="276"/>
        <v>2020_06_31686</v>
      </c>
      <c r="C3543" s="1" t="s">
        <v>3438</v>
      </c>
      <c r="D3543">
        <f t="shared" si="277"/>
        <v>3542</v>
      </c>
      <c r="E3543">
        <v>746</v>
      </c>
      <c r="F3543">
        <f t="shared" si="278"/>
        <v>8</v>
      </c>
      <c r="G3543" s="2" t="str">
        <f t="shared" si="279"/>
        <v/>
      </c>
      <c r="H3543" t="s">
        <v>1521</v>
      </c>
      <c r="I3543">
        <v>31686</v>
      </c>
      <c r="J3543">
        <v>736</v>
      </c>
      <c r="K3543">
        <v>731</v>
      </c>
      <c r="L3543" t="s">
        <v>31</v>
      </c>
      <c r="M3543" t="s">
        <v>20</v>
      </c>
      <c r="N3543">
        <v>261</v>
      </c>
      <c r="O3543">
        <v>2850</v>
      </c>
      <c r="P3543">
        <v>10</v>
      </c>
      <c r="Q3543" t="s">
        <v>3560</v>
      </c>
      <c r="BM3543" s="1"/>
      <c r="BS3543" s="2"/>
    </row>
    <row r="3544" ht="15" customHeight="1">
      <c r="A3544" t="str">
        <f t="shared" si="275"/>
        <v>2020_06_746_9</v>
      </c>
      <c r="B3544" t="str">
        <f t="shared" si="276"/>
        <v>2020_06_31758</v>
      </c>
      <c r="C3544" s="1" t="s">
        <v>3438</v>
      </c>
      <c r="D3544">
        <f t="shared" si="277"/>
        <v>3543</v>
      </c>
      <c r="E3544">
        <v>746</v>
      </c>
      <c r="F3544">
        <f t="shared" si="278"/>
        <v>9</v>
      </c>
      <c r="G3544" s="2" t="str">
        <f t="shared" si="279"/>
        <v>x</v>
      </c>
      <c r="H3544" t="s">
        <v>1521</v>
      </c>
      <c r="I3544">
        <v>31758</v>
      </c>
      <c r="J3544">
        <v>731</v>
      </c>
      <c r="K3544">
        <v>736</v>
      </c>
      <c r="L3544" t="s">
        <v>20</v>
      </c>
      <c r="M3544" t="s">
        <v>20</v>
      </c>
      <c r="N3544">
        <v>75</v>
      </c>
      <c r="O3544">
        <v>2850</v>
      </c>
      <c r="P3544">
        <v>10</v>
      </c>
      <c r="Q3544" t="s">
        <v>3561</v>
      </c>
      <c r="BM3544" s="1"/>
      <c r="BS3544" s="2"/>
    </row>
    <row r="3545" ht="15" customHeight="1">
      <c r="A3545" t="str">
        <f t="shared" si="275"/>
        <v>2020_06_776_1</v>
      </c>
      <c r="B3545" t="str">
        <f t="shared" si="276"/>
        <v>2020_06_30842</v>
      </c>
      <c r="C3545" s="1" t="s">
        <v>3438</v>
      </c>
      <c r="D3545">
        <f t="shared" si="277"/>
        <v>3544</v>
      </c>
      <c r="E3545">
        <v>776</v>
      </c>
      <c r="F3545">
        <f t="shared" si="278"/>
        <v>1</v>
      </c>
      <c r="G3545" s="2" t="str">
        <f t="shared" si="279"/>
        <v/>
      </c>
      <c r="H3545" t="s">
        <v>1521</v>
      </c>
      <c r="I3545">
        <v>30842</v>
      </c>
      <c r="J3545">
        <v>761</v>
      </c>
      <c r="K3545">
        <v>766</v>
      </c>
      <c r="L3545" t="s">
        <v>158</v>
      </c>
      <c r="M3545" t="s">
        <v>40</v>
      </c>
      <c r="N3545">
        <v>452</v>
      </c>
      <c r="O3545">
        <v>3942</v>
      </c>
      <c r="P3545">
        <v>8</v>
      </c>
      <c r="Q3545" t="s">
        <v>3562</v>
      </c>
      <c r="BM3545" s="1"/>
      <c r="BS3545" s="2"/>
    </row>
    <row r="3546" ht="15" customHeight="1">
      <c r="A3546" t="str">
        <f t="shared" si="275"/>
        <v>2020_06_776_2</v>
      </c>
      <c r="B3546" t="str">
        <f t="shared" si="276"/>
        <v>2020_06_31217</v>
      </c>
      <c r="C3546" s="1" t="s">
        <v>3438</v>
      </c>
      <c r="D3546">
        <f t="shared" si="277"/>
        <v>3545</v>
      </c>
      <c r="E3546">
        <v>776</v>
      </c>
      <c r="F3546">
        <f t="shared" si="278"/>
        <v>2</v>
      </c>
      <c r="G3546" s="2" t="str">
        <f t="shared" si="279"/>
        <v/>
      </c>
      <c r="H3546" t="s">
        <v>1521</v>
      </c>
      <c r="I3546">
        <v>31217</v>
      </c>
      <c r="J3546">
        <v>766</v>
      </c>
      <c r="K3546">
        <v>761</v>
      </c>
      <c r="L3546" t="s">
        <v>31</v>
      </c>
      <c r="M3546" t="s">
        <v>40</v>
      </c>
      <c r="N3546">
        <v>642</v>
      </c>
      <c r="O3546">
        <v>3942</v>
      </c>
      <c r="P3546">
        <v>8</v>
      </c>
      <c r="Q3546" t="s">
        <v>3563</v>
      </c>
      <c r="BM3546" s="1"/>
      <c r="BS3546" s="2"/>
    </row>
    <row r="3547" ht="15" customHeight="1">
      <c r="A3547" t="str">
        <f t="shared" si="275"/>
        <v>2020_06_776_3</v>
      </c>
      <c r="B3547" t="str">
        <f t="shared" si="276"/>
        <v>2020_06_31726</v>
      </c>
      <c r="C3547" s="1" t="s">
        <v>3438</v>
      </c>
      <c r="D3547">
        <f t="shared" si="277"/>
        <v>3546</v>
      </c>
      <c r="E3547">
        <v>776</v>
      </c>
      <c r="F3547">
        <f t="shared" si="278"/>
        <v>3</v>
      </c>
      <c r="G3547" s="2" t="str">
        <f t="shared" si="279"/>
        <v/>
      </c>
      <c r="H3547" t="s">
        <v>1521</v>
      </c>
      <c r="I3547">
        <v>31726</v>
      </c>
      <c r="J3547">
        <v>761</v>
      </c>
      <c r="K3547">
        <v>766</v>
      </c>
      <c r="L3547" t="s">
        <v>31</v>
      </c>
      <c r="M3547" t="s">
        <v>40</v>
      </c>
      <c r="N3547">
        <v>628</v>
      </c>
      <c r="O3547">
        <v>3942</v>
      </c>
      <c r="P3547">
        <v>8</v>
      </c>
      <c r="Q3547" t="s">
        <v>3564</v>
      </c>
      <c r="BM3547" s="1"/>
      <c r="BS3547" s="2"/>
    </row>
    <row r="3548" ht="15" customHeight="1">
      <c r="A3548" t="str">
        <f t="shared" si="275"/>
        <v>2020_06_776_4</v>
      </c>
      <c r="B3548" t="str">
        <f t="shared" si="276"/>
        <v>2020_06_31885</v>
      </c>
      <c r="C3548" s="1" t="s">
        <v>3438</v>
      </c>
      <c r="D3548">
        <f t="shared" si="277"/>
        <v>3547</v>
      </c>
      <c r="E3548">
        <v>776</v>
      </c>
      <c r="F3548">
        <f t="shared" si="278"/>
        <v>4</v>
      </c>
      <c r="G3548" s="2" t="str">
        <f t="shared" si="279"/>
        <v/>
      </c>
      <c r="H3548" t="s">
        <v>1521</v>
      </c>
      <c r="I3548">
        <v>31885</v>
      </c>
      <c r="J3548">
        <v>766</v>
      </c>
      <c r="K3548">
        <v>761</v>
      </c>
      <c r="L3548" t="s">
        <v>31</v>
      </c>
      <c r="M3548" t="s">
        <v>40</v>
      </c>
      <c r="N3548">
        <v>688</v>
      </c>
      <c r="O3548">
        <v>3942</v>
      </c>
      <c r="P3548">
        <v>8</v>
      </c>
      <c r="Q3548" t="s">
        <v>3565</v>
      </c>
      <c r="BM3548" s="1"/>
      <c r="BS3548" s="2"/>
    </row>
    <row r="3549" ht="15" customHeight="1">
      <c r="A3549" t="str">
        <f t="shared" si="275"/>
        <v>2020_06_776_5</v>
      </c>
      <c r="B3549" t="str">
        <f t="shared" si="276"/>
        <v>2020_06_32068</v>
      </c>
      <c r="C3549" s="1" t="s">
        <v>3438</v>
      </c>
      <c r="D3549">
        <f t="shared" si="277"/>
        <v>3548</v>
      </c>
      <c r="E3549">
        <v>776</v>
      </c>
      <c r="F3549">
        <f t="shared" si="278"/>
        <v>5</v>
      </c>
      <c r="G3549" s="2" t="str">
        <f t="shared" si="279"/>
        <v/>
      </c>
      <c r="H3549" t="s">
        <v>1521</v>
      </c>
      <c r="I3549">
        <v>32068</v>
      </c>
      <c r="J3549">
        <v>761</v>
      </c>
      <c r="K3549">
        <v>766</v>
      </c>
      <c r="L3549" t="s">
        <v>31</v>
      </c>
      <c r="M3549" t="s">
        <v>40</v>
      </c>
      <c r="N3549">
        <v>547</v>
      </c>
      <c r="O3549">
        <v>3942</v>
      </c>
      <c r="P3549">
        <v>8</v>
      </c>
      <c r="Q3549" t="s">
        <v>3566</v>
      </c>
      <c r="BM3549" s="1"/>
      <c r="BS3549" s="2"/>
    </row>
    <row r="3550" ht="15" customHeight="1">
      <c r="A3550" t="str">
        <f t="shared" si="275"/>
        <v>2020_06_776_6</v>
      </c>
      <c r="B3550" t="str">
        <f t="shared" si="276"/>
        <v>2020_06_32241</v>
      </c>
      <c r="C3550" s="1" t="s">
        <v>3438</v>
      </c>
      <c r="D3550">
        <f t="shared" si="277"/>
        <v>3549</v>
      </c>
      <c r="E3550">
        <v>776</v>
      </c>
      <c r="F3550">
        <f t="shared" si="278"/>
        <v>6</v>
      </c>
      <c r="G3550" s="2" t="str">
        <f t="shared" si="279"/>
        <v/>
      </c>
      <c r="H3550" t="s">
        <v>1521</v>
      </c>
      <c r="I3550">
        <v>32241</v>
      </c>
      <c r="J3550">
        <v>766</v>
      </c>
      <c r="K3550">
        <v>761</v>
      </c>
      <c r="L3550" t="s">
        <v>31</v>
      </c>
      <c r="M3550" t="s">
        <v>40</v>
      </c>
      <c r="N3550">
        <v>828</v>
      </c>
      <c r="O3550">
        <v>3942</v>
      </c>
      <c r="P3550">
        <v>8</v>
      </c>
      <c r="Q3550" t="s">
        <v>3567</v>
      </c>
      <c r="BM3550" s="1"/>
      <c r="BS3550" s="2"/>
    </row>
    <row r="3551" ht="15" customHeight="1">
      <c r="A3551" t="str">
        <f t="shared" si="275"/>
        <v>2020_06_776_7</v>
      </c>
      <c r="B3551" t="str">
        <f t="shared" si="276"/>
        <v>2020_06_32270</v>
      </c>
      <c r="C3551" s="1" t="s">
        <v>3438</v>
      </c>
      <c r="D3551">
        <f t="shared" si="277"/>
        <v>3550</v>
      </c>
      <c r="E3551">
        <v>776</v>
      </c>
      <c r="F3551">
        <f t="shared" si="278"/>
        <v>7</v>
      </c>
      <c r="G3551" s="2" t="str">
        <f t="shared" si="279"/>
        <v>x</v>
      </c>
      <c r="H3551" t="s">
        <v>1521</v>
      </c>
      <c r="I3551">
        <v>32270</v>
      </c>
      <c r="J3551">
        <v>761</v>
      </c>
      <c r="K3551">
        <v>766</v>
      </c>
      <c r="L3551" t="s">
        <v>40</v>
      </c>
      <c r="M3551" t="s">
        <v>40</v>
      </c>
      <c r="N3551">
        <v>136</v>
      </c>
      <c r="O3551">
        <v>3942</v>
      </c>
      <c r="P3551">
        <v>8</v>
      </c>
      <c r="Q3551" t="s">
        <v>3568</v>
      </c>
      <c r="BM3551" s="1"/>
      <c r="BS3551" s="2"/>
    </row>
    <row r="3552" ht="15" customHeight="1">
      <c r="A3552" t="str">
        <f t="shared" si="275"/>
        <v>2020_06_806_1</v>
      </c>
      <c r="B3552" t="str">
        <f t="shared" si="276"/>
        <v>2020_06_30612</v>
      </c>
      <c r="C3552" s="1" t="s">
        <v>3438</v>
      </c>
      <c r="D3552">
        <f t="shared" si="277"/>
        <v>3551</v>
      </c>
      <c r="E3552">
        <v>806</v>
      </c>
      <c r="F3552">
        <f t="shared" si="278"/>
        <v>1</v>
      </c>
      <c r="G3552" s="2" t="str">
        <f t="shared" si="279"/>
        <v/>
      </c>
      <c r="H3552" t="s">
        <v>1521</v>
      </c>
      <c r="I3552">
        <v>30612</v>
      </c>
      <c r="J3552">
        <v>791</v>
      </c>
      <c r="K3552">
        <v>796</v>
      </c>
      <c r="L3552" t="s">
        <v>19</v>
      </c>
      <c r="M3552" t="s">
        <v>20</v>
      </c>
      <c r="N3552">
        <v>220</v>
      </c>
      <c r="O3552">
        <v>1864</v>
      </c>
      <c r="P3552">
        <v>11</v>
      </c>
      <c r="Q3552" t="s">
        <v>3569</v>
      </c>
      <c r="BM3552" s="1"/>
      <c r="BS3552" s="2"/>
    </row>
    <row r="3553" ht="15" customHeight="1">
      <c r="A3553" t="str">
        <f t="shared" si="275"/>
        <v>2020_06_806_2</v>
      </c>
      <c r="B3553" t="str">
        <f t="shared" si="276"/>
        <v>2020_06_31059</v>
      </c>
      <c r="C3553" s="1" t="s">
        <v>3438</v>
      </c>
      <c r="D3553">
        <f t="shared" si="277"/>
        <v>3552</v>
      </c>
      <c r="E3553">
        <v>806</v>
      </c>
      <c r="F3553">
        <f t="shared" si="278"/>
        <v>2</v>
      </c>
      <c r="G3553" s="2" t="str">
        <f t="shared" si="279"/>
        <v/>
      </c>
      <c r="H3553" t="s">
        <v>1521</v>
      </c>
      <c r="I3553">
        <v>31059</v>
      </c>
      <c r="J3553">
        <v>796</v>
      </c>
      <c r="K3553">
        <v>791</v>
      </c>
      <c r="L3553" t="s">
        <v>31</v>
      </c>
      <c r="M3553" t="s">
        <v>20</v>
      </c>
      <c r="N3553">
        <v>166</v>
      </c>
      <c r="O3553">
        <v>1864</v>
      </c>
      <c r="P3553">
        <v>11</v>
      </c>
      <c r="Q3553" t="s">
        <v>3570</v>
      </c>
      <c r="BM3553" s="1"/>
      <c r="BS3553" s="2"/>
    </row>
    <row r="3554" ht="15" customHeight="1">
      <c r="A3554" t="str">
        <f t="shared" si="275"/>
        <v>2020_06_806_3</v>
      </c>
      <c r="B3554" t="str">
        <f t="shared" si="276"/>
        <v>2020_06_31368</v>
      </c>
      <c r="C3554" s="1" t="s">
        <v>3438</v>
      </c>
      <c r="D3554">
        <f t="shared" si="277"/>
        <v>3553</v>
      </c>
      <c r="E3554">
        <v>806</v>
      </c>
      <c r="F3554">
        <f t="shared" si="278"/>
        <v>3</v>
      </c>
      <c r="G3554" s="2" t="str">
        <f t="shared" si="279"/>
        <v/>
      </c>
      <c r="H3554" t="s">
        <v>1521</v>
      </c>
      <c r="I3554">
        <v>31368</v>
      </c>
      <c r="J3554">
        <v>791</v>
      </c>
      <c r="K3554">
        <v>796</v>
      </c>
      <c r="L3554" t="s">
        <v>31</v>
      </c>
      <c r="M3554" t="s">
        <v>20</v>
      </c>
      <c r="N3554">
        <v>190</v>
      </c>
      <c r="O3554">
        <v>1864</v>
      </c>
      <c r="P3554">
        <v>11</v>
      </c>
      <c r="Q3554" t="s">
        <v>3571</v>
      </c>
      <c r="BM3554" s="1"/>
      <c r="BS3554" s="2"/>
    </row>
    <row r="3555" ht="15" customHeight="1">
      <c r="A3555" t="str">
        <f t="shared" si="275"/>
        <v>2020_06_806_4</v>
      </c>
      <c r="B3555" t="str">
        <f t="shared" si="276"/>
        <v>2020_06_31426</v>
      </c>
      <c r="C3555" s="1" t="s">
        <v>3438</v>
      </c>
      <c r="D3555">
        <f t="shared" si="277"/>
        <v>3554</v>
      </c>
      <c r="E3555">
        <v>806</v>
      </c>
      <c r="F3555">
        <f t="shared" si="278"/>
        <v>4</v>
      </c>
      <c r="G3555" s="2" t="str">
        <f t="shared" si="279"/>
        <v/>
      </c>
      <c r="H3555" t="s">
        <v>1521</v>
      </c>
      <c r="I3555">
        <v>31426</v>
      </c>
      <c r="J3555">
        <v>796</v>
      </c>
      <c r="K3555">
        <v>791</v>
      </c>
      <c r="L3555" t="s">
        <v>31</v>
      </c>
      <c r="M3555" t="s">
        <v>20</v>
      </c>
      <c r="N3555">
        <v>315</v>
      </c>
      <c r="O3555">
        <v>1864</v>
      </c>
      <c r="P3555">
        <v>11</v>
      </c>
      <c r="Q3555" t="s">
        <v>3572</v>
      </c>
      <c r="BM3555" s="1"/>
      <c r="BS3555" s="2"/>
    </row>
    <row r="3556" ht="15" customHeight="1">
      <c r="A3556" t="str">
        <f t="shared" si="275"/>
        <v>2020_06_806_5</v>
      </c>
      <c r="B3556" t="str">
        <f t="shared" si="276"/>
        <v>2020_06_31554</v>
      </c>
      <c r="C3556" s="1" t="s">
        <v>3438</v>
      </c>
      <c r="D3556">
        <f t="shared" si="277"/>
        <v>3555</v>
      </c>
      <c r="E3556">
        <v>806</v>
      </c>
      <c r="F3556">
        <f t="shared" si="278"/>
        <v>5</v>
      </c>
      <c r="G3556" s="2" t="str">
        <f t="shared" si="279"/>
        <v/>
      </c>
      <c r="H3556" t="s">
        <v>1521</v>
      </c>
      <c r="I3556">
        <v>31554</v>
      </c>
      <c r="J3556">
        <v>791</v>
      </c>
      <c r="K3556">
        <v>796</v>
      </c>
      <c r="L3556" t="s">
        <v>31</v>
      </c>
      <c r="M3556" t="s">
        <v>20</v>
      </c>
      <c r="N3556">
        <v>161</v>
      </c>
      <c r="O3556">
        <v>1864</v>
      </c>
      <c r="P3556">
        <v>11</v>
      </c>
      <c r="Q3556" t="s">
        <v>3573</v>
      </c>
      <c r="BM3556" s="1"/>
      <c r="BS3556" s="2"/>
    </row>
    <row r="3557" ht="15" customHeight="1">
      <c r="A3557" t="str">
        <f t="shared" si="275"/>
        <v>2020_06_806_6</v>
      </c>
      <c r="B3557" t="str">
        <f t="shared" si="276"/>
        <v>2020_06_31779</v>
      </c>
      <c r="C3557" s="1" t="s">
        <v>3438</v>
      </c>
      <c r="D3557">
        <f t="shared" si="277"/>
        <v>3556</v>
      </c>
      <c r="E3557">
        <v>806</v>
      </c>
      <c r="F3557">
        <f t="shared" si="278"/>
        <v>6</v>
      </c>
      <c r="G3557" s="2" t="str">
        <f t="shared" si="279"/>
        <v/>
      </c>
      <c r="H3557" t="s">
        <v>1521</v>
      </c>
      <c r="I3557">
        <v>31779</v>
      </c>
      <c r="J3557">
        <v>796</v>
      </c>
      <c r="K3557">
        <v>791</v>
      </c>
      <c r="L3557" t="s">
        <v>31</v>
      </c>
      <c r="M3557" t="s">
        <v>20</v>
      </c>
      <c r="N3557">
        <v>195</v>
      </c>
      <c r="O3557">
        <v>1864</v>
      </c>
      <c r="P3557">
        <v>11</v>
      </c>
      <c r="Q3557" t="s">
        <v>3574</v>
      </c>
      <c r="BM3557" s="1"/>
      <c r="BS3557" s="2"/>
    </row>
    <row r="3558" ht="15" customHeight="1">
      <c r="A3558" t="str">
        <f t="shared" si="275"/>
        <v>2020_06_806_7</v>
      </c>
      <c r="B3558" t="str">
        <f t="shared" si="276"/>
        <v>2020_06_31823</v>
      </c>
      <c r="C3558" s="1" t="s">
        <v>3438</v>
      </c>
      <c r="D3558">
        <f t="shared" si="277"/>
        <v>3557</v>
      </c>
      <c r="E3558">
        <v>806</v>
      </c>
      <c r="F3558">
        <f t="shared" si="278"/>
        <v>7</v>
      </c>
      <c r="G3558" s="2" t="str">
        <f t="shared" si="279"/>
        <v/>
      </c>
      <c r="H3558" t="s">
        <v>1521</v>
      </c>
      <c r="I3558">
        <v>31823</v>
      </c>
      <c r="J3558">
        <v>791</v>
      </c>
      <c r="K3558">
        <v>796</v>
      </c>
      <c r="L3558" t="s">
        <v>31</v>
      </c>
      <c r="M3558" t="s">
        <v>20</v>
      </c>
      <c r="N3558">
        <v>260</v>
      </c>
      <c r="O3558">
        <v>1864</v>
      </c>
      <c r="P3558">
        <v>11</v>
      </c>
      <c r="Q3558" t="s">
        <v>3575</v>
      </c>
      <c r="BM3558" s="1"/>
      <c r="BS3558" s="2"/>
    </row>
    <row r="3559" ht="15" customHeight="1">
      <c r="A3559" t="str">
        <f t="shared" si="275"/>
        <v>2020_06_806_8</v>
      </c>
      <c r="B3559" t="str">
        <f t="shared" si="276"/>
        <v>2020_06_31886</v>
      </c>
      <c r="C3559" s="1" t="s">
        <v>3438</v>
      </c>
      <c r="D3559">
        <f t="shared" si="277"/>
        <v>3558</v>
      </c>
      <c r="E3559">
        <v>806</v>
      </c>
      <c r="F3559">
        <f t="shared" si="278"/>
        <v>8</v>
      </c>
      <c r="G3559" s="2" t="str">
        <f t="shared" si="279"/>
        <v/>
      </c>
      <c r="H3559" t="s">
        <v>1521</v>
      </c>
      <c r="I3559">
        <v>31886</v>
      </c>
      <c r="J3559">
        <v>796</v>
      </c>
      <c r="K3559">
        <v>791</v>
      </c>
      <c r="L3559" t="s">
        <v>31</v>
      </c>
      <c r="M3559" t="s">
        <v>20</v>
      </c>
      <c r="N3559">
        <v>181</v>
      </c>
      <c r="O3559">
        <v>1864</v>
      </c>
      <c r="P3559">
        <v>11</v>
      </c>
      <c r="Q3559" t="s">
        <v>3576</v>
      </c>
      <c r="BM3559" s="1"/>
      <c r="BS3559" s="2"/>
    </row>
    <row r="3560" ht="15" customHeight="1">
      <c r="A3560" t="str">
        <f t="shared" si="275"/>
        <v>2020_06_806_9</v>
      </c>
      <c r="B3560" t="str">
        <f t="shared" si="276"/>
        <v>2020_06_31937</v>
      </c>
      <c r="C3560" s="1" t="s">
        <v>3438</v>
      </c>
      <c r="D3560">
        <f t="shared" si="277"/>
        <v>3559</v>
      </c>
      <c r="E3560">
        <v>806</v>
      </c>
      <c r="F3560">
        <f t="shared" si="278"/>
        <v>9</v>
      </c>
      <c r="G3560" s="2" t="str">
        <f t="shared" si="279"/>
        <v/>
      </c>
      <c r="H3560" t="s">
        <v>1521</v>
      </c>
      <c r="I3560">
        <v>31937</v>
      </c>
      <c r="J3560">
        <v>791</v>
      </c>
      <c r="K3560">
        <v>796</v>
      </c>
      <c r="L3560" t="s">
        <v>31</v>
      </c>
      <c r="M3560" t="s">
        <v>20</v>
      </c>
      <c r="N3560">
        <v>117</v>
      </c>
      <c r="O3560">
        <v>1864</v>
      </c>
      <c r="P3560">
        <v>11</v>
      </c>
      <c r="Q3560" t="s">
        <v>3577</v>
      </c>
      <c r="BM3560" s="1"/>
      <c r="BS3560" s="2"/>
    </row>
    <row r="3561" ht="15" customHeight="1">
      <c r="A3561" t="str">
        <f t="shared" si="275"/>
        <v>2020_06_806_10</v>
      </c>
      <c r="B3561" t="str">
        <f t="shared" si="276"/>
        <v>2020_06_31990</v>
      </c>
      <c r="C3561" s="1" t="s">
        <v>3438</v>
      </c>
      <c r="D3561">
        <f t="shared" si="277"/>
        <v>3560</v>
      </c>
      <c r="E3561">
        <v>806</v>
      </c>
      <c r="F3561">
        <f t="shared" si="278"/>
        <v>10</v>
      </c>
      <c r="G3561" s="2" t="str">
        <f t="shared" si="279"/>
        <v>x</v>
      </c>
      <c r="H3561" t="s">
        <v>1521</v>
      </c>
      <c r="I3561">
        <v>31990</v>
      </c>
      <c r="J3561">
        <v>796</v>
      </c>
      <c r="K3561">
        <v>791</v>
      </c>
      <c r="L3561" t="s">
        <v>20</v>
      </c>
      <c r="M3561" t="s">
        <v>20</v>
      </c>
      <c r="N3561">
        <v>38</v>
      </c>
      <c r="O3561">
        <v>1864</v>
      </c>
      <c r="P3561">
        <v>11</v>
      </c>
      <c r="Q3561" t="s">
        <v>3578</v>
      </c>
      <c r="BM3561" s="1"/>
      <c r="BS3561" s="2"/>
    </row>
    <row r="3562" ht="15" customHeight="1">
      <c r="A3562" t="str">
        <f t="shared" si="275"/>
        <v>2020_06_836_1</v>
      </c>
      <c r="B3562" t="str">
        <f t="shared" si="276"/>
        <v>2020_06_30712</v>
      </c>
      <c r="C3562" s="1" t="s">
        <v>3438</v>
      </c>
      <c r="D3562">
        <f t="shared" si="277"/>
        <v>3561</v>
      </c>
      <c r="E3562">
        <v>836</v>
      </c>
      <c r="F3562">
        <f t="shared" si="278"/>
        <v>1</v>
      </c>
      <c r="G3562" s="2" t="str">
        <f t="shared" si="279"/>
        <v/>
      </c>
      <c r="H3562" t="s">
        <v>1521</v>
      </c>
      <c r="I3562">
        <v>30712</v>
      </c>
      <c r="J3562">
        <v>821</v>
      </c>
      <c r="K3562">
        <v>826</v>
      </c>
      <c r="L3562" t="s">
        <v>19</v>
      </c>
      <c r="M3562" t="s">
        <v>20</v>
      </c>
      <c r="N3562">
        <v>217</v>
      </c>
      <c r="O3562">
        <v>1239</v>
      </c>
      <c r="P3562">
        <v>8</v>
      </c>
      <c r="Q3562" t="s">
        <v>3579</v>
      </c>
      <c r="BM3562" s="1"/>
      <c r="BS3562" s="2"/>
    </row>
    <row r="3563" ht="15" customHeight="1">
      <c r="A3563" t="str">
        <f t="shared" si="275"/>
        <v>2020_06_836_2</v>
      </c>
      <c r="B3563" t="str">
        <f t="shared" si="276"/>
        <v>2020_06_31040</v>
      </c>
      <c r="C3563" s="1" t="s">
        <v>3438</v>
      </c>
      <c r="D3563">
        <f t="shared" si="277"/>
        <v>3562</v>
      </c>
      <c r="E3563">
        <v>836</v>
      </c>
      <c r="F3563">
        <f t="shared" si="278"/>
        <v>2</v>
      </c>
      <c r="G3563" s="2" t="str">
        <f t="shared" si="279"/>
        <v/>
      </c>
      <c r="H3563" t="s">
        <v>1521</v>
      </c>
      <c r="I3563">
        <v>31040</v>
      </c>
      <c r="J3563">
        <v>826</v>
      </c>
      <c r="K3563">
        <v>821</v>
      </c>
      <c r="L3563" t="s">
        <v>31</v>
      </c>
      <c r="M3563" t="s">
        <v>20</v>
      </c>
      <c r="N3563">
        <v>311</v>
      </c>
      <c r="O3563">
        <v>1239</v>
      </c>
      <c r="P3563">
        <v>8</v>
      </c>
      <c r="Q3563" t="s">
        <v>3580</v>
      </c>
      <c r="BM3563" s="1"/>
      <c r="BS3563" s="2"/>
    </row>
    <row r="3564" ht="15" customHeight="1">
      <c r="A3564" t="str">
        <f t="shared" si="275"/>
        <v>2020_06_836_3</v>
      </c>
      <c r="B3564" t="str">
        <f t="shared" si="276"/>
        <v>2020_06_31451</v>
      </c>
      <c r="C3564" s="1" t="s">
        <v>3438</v>
      </c>
      <c r="D3564">
        <f t="shared" si="277"/>
        <v>3563</v>
      </c>
      <c r="E3564">
        <v>836</v>
      </c>
      <c r="F3564">
        <f t="shared" si="278"/>
        <v>3</v>
      </c>
      <c r="G3564" s="2" t="str">
        <f t="shared" si="279"/>
        <v/>
      </c>
      <c r="H3564" t="s">
        <v>1521</v>
      </c>
      <c r="I3564">
        <v>31451</v>
      </c>
      <c r="J3564">
        <v>821</v>
      </c>
      <c r="K3564">
        <v>826</v>
      </c>
      <c r="L3564" t="s">
        <v>31</v>
      </c>
      <c r="M3564" t="s">
        <v>20</v>
      </c>
      <c r="N3564">
        <v>207</v>
      </c>
      <c r="O3564">
        <v>1239</v>
      </c>
      <c r="P3564">
        <v>8</v>
      </c>
      <c r="Q3564" t="s">
        <v>3581</v>
      </c>
      <c r="BM3564" s="1"/>
      <c r="BS3564" s="2"/>
    </row>
    <row r="3565" ht="15" customHeight="1">
      <c r="A3565" t="str">
        <f t="shared" si="275"/>
        <v>2020_06_836_4</v>
      </c>
      <c r="B3565" t="str">
        <f t="shared" si="276"/>
        <v>2020_06_31713</v>
      </c>
      <c r="C3565" s="1" t="s">
        <v>3438</v>
      </c>
      <c r="D3565">
        <f t="shared" si="277"/>
        <v>3564</v>
      </c>
      <c r="E3565">
        <v>836</v>
      </c>
      <c r="F3565">
        <f t="shared" si="278"/>
        <v>4</v>
      </c>
      <c r="G3565" s="2" t="str">
        <f t="shared" si="279"/>
        <v/>
      </c>
      <c r="H3565" t="s">
        <v>1521</v>
      </c>
      <c r="I3565">
        <v>31713</v>
      </c>
      <c r="J3565">
        <v>826</v>
      </c>
      <c r="K3565">
        <v>821</v>
      </c>
      <c r="L3565" t="s">
        <v>31</v>
      </c>
      <c r="M3565" t="s">
        <v>20</v>
      </c>
      <c r="N3565">
        <v>197</v>
      </c>
      <c r="O3565">
        <v>1239</v>
      </c>
      <c r="P3565">
        <v>8</v>
      </c>
      <c r="Q3565" t="s">
        <v>3582</v>
      </c>
      <c r="BM3565" s="1"/>
      <c r="BS3565" s="2"/>
    </row>
    <row r="3566" ht="15" customHeight="1">
      <c r="A3566" t="str">
        <f t="shared" si="275"/>
        <v>2020_06_836_5</v>
      </c>
      <c r="B3566" t="str">
        <f t="shared" si="276"/>
        <v>2020_06_31716</v>
      </c>
      <c r="C3566" s="1" t="s">
        <v>3438</v>
      </c>
      <c r="D3566">
        <f t="shared" si="277"/>
        <v>3565</v>
      </c>
      <c r="E3566">
        <v>836</v>
      </c>
      <c r="F3566">
        <f t="shared" si="278"/>
        <v>5</v>
      </c>
      <c r="G3566" s="2" t="str">
        <f t="shared" si="279"/>
        <v/>
      </c>
      <c r="H3566" t="s">
        <v>1521</v>
      </c>
      <c r="I3566">
        <v>31716</v>
      </c>
      <c r="J3566">
        <v>821</v>
      </c>
      <c r="K3566">
        <v>826</v>
      </c>
      <c r="L3566" t="s">
        <v>31</v>
      </c>
      <c r="M3566" t="s">
        <v>20</v>
      </c>
      <c r="N3566">
        <v>160</v>
      </c>
      <c r="O3566">
        <v>1239</v>
      </c>
      <c r="P3566">
        <v>8</v>
      </c>
      <c r="Q3566" t="s">
        <v>3583</v>
      </c>
      <c r="BM3566" s="1"/>
      <c r="BS3566" s="2"/>
    </row>
    <row r="3567" ht="15" customHeight="1">
      <c r="A3567" t="str">
        <f t="shared" si="275"/>
        <v>2020_06_836_6</v>
      </c>
      <c r="B3567" t="str">
        <f t="shared" si="276"/>
        <v>2020_06_31784</v>
      </c>
      <c r="C3567" s="1" t="s">
        <v>3438</v>
      </c>
      <c r="D3567">
        <f t="shared" si="277"/>
        <v>3566</v>
      </c>
      <c r="E3567">
        <v>836</v>
      </c>
      <c r="F3567">
        <f t="shared" si="278"/>
        <v>6</v>
      </c>
      <c r="G3567" s="2" t="str">
        <f t="shared" si="279"/>
        <v/>
      </c>
      <c r="H3567" t="s">
        <v>1521</v>
      </c>
      <c r="I3567">
        <v>31784</v>
      </c>
      <c r="J3567">
        <v>826</v>
      </c>
      <c r="K3567">
        <v>821</v>
      </c>
      <c r="L3567" t="s">
        <v>31</v>
      </c>
      <c r="M3567" t="s">
        <v>20</v>
      </c>
      <c r="N3567">
        <v>77</v>
      </c>
      <c r="O3567">
        <v>1239</v>
      </c>
      <c r="P3567">
        <v>8</v>
      </c>
      <c r="Q3567" t="s">
        <v>3584</v>
      </c>
      <c r="BM3567" s="1"/>
      <c r="BS3567" s="2"/>
    </row>
    <row r="3568" ht="15" customHeight="1">
      <c r="A3568" t="str">
        <f t="shared" si="275"/>
        <v>2020_06_836_7</v>
      </c>
      <c r="B3568" t="str">
        <f t="shared" si="276"/>
        <v>2020_06_31791</v>
      </c>
      <c r="C3568" s="1" t="s">
        <v>3438</v>
      </c>
      <c r="D3568">
        <f t="shared" si="277"/>
        <v>3567</v>
      </c>
      <c r="E3568">
        <v>836</v>
      </c>
      <c r="F3568">
        <f t="shared" si="278"/>
        <v>7</v>
      </c>
      <c r="G3568" s="2" t="str">
        <f t="shared" si="279"/>
        <v>x</v>
      </c>
      <c r="H3568" t="s">
        <v>1521</v>
      </c>
      <c r="I3568">
        <v>31791</v>
      </c>
      <c r="J3568">
        <v>821</v>
      </c>
      <c r="K3568">
        <v>826</v>
      </c>
      <c r="L3568" t="s">
        <v>20</v>
      </c>
      <c r="M3568" t="s">
        <v>20</v>
      </c>
      <c r="N3568">
        <v>49</v>
      </c>
      <c r="O3568">
        <v>1239</v>
      </c>
      <c r="P3568">
        <v>8</v>
      </c>
      <c r="Q3568" t="s">
        <v>3585</v>
      </c>
      <c r="BM3568" s="1"/>
      <c r="BS3568" s="2"/>
    </row>
    <row r="3569" ht="15" customHeight="1">
      <c r="A3569" t="str">
        <f t="shared" si="275"/>
        <v>2020_06_866_1</v>
      </c>
      <c r="B3569" t="str">
        <f t="shared" si="276"/>
        <v>2020_06_30596</v>
      </c>
      <c r="C3569" s="1" t="s">
        <v>3438</v>
      </c>
      <c r="D3569">
        <f t="shared" si="277"/>
        <v>3568</v>
      </c>
      <c r="E3569">
        <v>866</v>
      </c>
      <c r="F3569">
        <f t="shared" si="278"/>
        <v>1</v>
      </c>
      <c r="G3569" s="2" t="str">
        <f t="shared" si="279"/>
        <v/>
      </c>
      <c r="H3569" t="s">
        <v>1521</v>
      </c>
      <c r="I3569">
        <v>30596</v>
      </c>
      <c r="J3569">
        <v>851</v>
      </c>
      <c r="K3569">
        <v>856</v>
      </c>
      <c r="L3569" t="s">
        <v>19</v>
      </c>
      <c r="M3569" t="s">
        <v>40</v>
      </c>
      <c r="N3569">
        <v>374</v>
      </c>
      <c r="O3569">
        <v>3402</v>
      </c>
      <c r="P3569">
        <v>12</v>
      </c>
      <c r="Q3569" t="s">
        <v>3586</v>
      </c>
      <c r="BM3569" s="1"/>
      <c r="BS3569" s="2"/>
    </row>
    <row r="3570" ht="15" customHeight="1">
      <c r="A3570" t="str">
        <f t="shared" si="275"/>
        <v>2020_06_866_2</v>
      </c>
      <c r="B3570" t="str">
        <f t="shared" si="276"/>
        <v>2020_06_31115</v>
      </c>
      <c r="C3570" s="1" t="s">
        <v>3438</v>
      </c>
      <c r="D3570">
        <f t="shared" si="277"/>
        <v>3569</v>
      </c>
      <c r="E3570">
        <v>866</v>
      </c>
      <c r="F3570">
        <f t="shared" si="278"/>
        <v>2</v>
      </c>
      <c r="G3570" s="2" t="str">
        <f t="shared" si="279"/>
        <v/>
      </c>
      <c r="H3570" t="s">
        <v>1521</v>
      </c>
      <c r="I3570">
        <v>31115</v>
      </c>
      <c r="J3570">
        <v>856</v>
      </c>
      <c r="K3570">
        <v>851</v>
      </c>
      <c r="L3570" t="s">
        <v>31</v>
      </c>
      <c r="M3570" t="s">
        <v>40</v>
      </c>
      <c r="N3570">
        <v>516</v>
      </c>
      <c r="O3570">
        <v>3402</v>
      </c>
      <c r="P3570">
        <v>12</v>
      </c>
      <c r="Q3570" t="s">
        <v>3587</v>
      </c>
      <c r="BM3570" s="1"/>
      <c r="BS3570" s="2"/>
    </row>
    <row r="3571" ht="15" customHeight="1">
      <c r="A3571" t="str">
        <f t="shared" si="275"/>
        <v>2020_06_866_3</v>
      </c>
      <c r="B3571" t="str">
        <f t="shared" si="276"/>
        <v>2020_06_31235</v>
      </c>
      <c r="C3571" s="1" t="s">
        <v>3438</v>
      </c>
      <c r="D3571">
        <f t="shared" si="277"/>
        <v>3570</v>
      </c>
      <c r="E3571">
        <v>866</v>
      </c>
      <c r="F3571">
        <f t="shared" si="278"/>
        <v>3</v>
      </c>
      <c r="G3571" s="2" t="str">
        <f t="shared" si="279"/>
        <v/>
      </c>
      <c r="H3571" t="s">
        <v>1521</v>
      </c>
      <c r="I3571">
        <v>31235</v>
      </c>
      <c r="J3571">
        <v>851</v>
      </c>
      <c r="K3571">
        <v>856</v>
      </c>
      <c r="L3571" t="s">
        <v>31</v>
      </c>
      <c r="M3571" t="s">
        <v>40</v>
      </c>
      <c r="N3571">
        <v>506</v>
      </c>
      <c r="O3571">
        <v>3402</v>
      </c>
      <c r="P3571">
        <v>12</v>
      </c>
      <c r="Q3571" t="s">
        <v>3588</v>
      </c>
      <c r="BM3571" s="1"/>
      <c r="BS3571" s="2"/>
    </row>
    <row r="3572" ht="15" customHeight="1">
      <c r="A3572" t="str">
        <f t="shared" si="275"/>
        <v>2020_06_866_4</v>
      </c>
      <c r="B3572" t="str">
        <f t="shared" si="276"/>
        <v>2020_06_31623</v>
      </c>
      <c r="C3572" s="1" t="s">
        <v>3438</v>
      </c>
      <c r="D3572">
        <f t="shared" si="277"/>
        <v>3571</v>
      </c>
      <c r="E3572">
        <v>866</v>
      </c>
      <c r="F3572">
        <f t="shared" si="278"/>
        <v>4</v>
      </c>
      <c r="G3572" s="2" t="str">
        <f t="shared" si="279"/>
        <v/>
      </c>
      <c r="H3572" t="s">
        <v>1521</v>
      </c>
      <c r="I3572">
        <v>31623</v>
      </c>
      <c r="J3572">
        <v>856</v>
      </c>
      <c r="K3572">
        <v>851</v>
      </c>
      <c r="L3572" t="s">
        <v>31</v>
      </c>
      <c r="M3572" t="s">
        <v>40</v>
      </c>
      <c r="N3572">
        <v>603</v>
      </c>
      <c r="O3572">
        <v>3402</v>
      </c>
      <c r="P3572">
        <v>12</v>
      </c>
      <c r="Q3572" t="s">
        <v>3589</v>
      </c>
      <c r="BM3572" s="1"/>
      <c r="BS3572" s="2"/>
    </row>
    <row r="3573" ht="15" customHeight="1">
      <c r="A3573" t="str">
        <f t="shared" si="275"/>
        <v>2020_06_866_5</v>
      </c>
      <c r="B3573" t="str">
        <f t="shared" si="276"/>
        <v>2020_06_31688</v>
      </c>
      <c r="C3573" s="1" t="s">
        <v>3438</v>
      </c>
      <c r="D3573">
        <f t="shared" si="277"/>
        <v>3572</v>
      </c>
      <c r="E3573">
        <v>866</v>
      </c>
      <c r="F3573">
        <f t="shared" si="278"/>
        <v>5</v>
      </c>
      <c r="G3573" s="2" t="str">
        <f t="shared" si="279"/>
        <v/>
      </c>
      <c r="H3573" t="s">
        <v>1521</v>
      </c>
      <c r="I3573">
        <v>31688</v>
      </c>
      <c r="J3573">
        <v>851</v>
      </c>
      <c r="K3573">
        <v>856</v>
      </c>
      <c r="L3573" t="s">
        <v>31</v>
      </c>
      <c r="M3573" t="s">
        <v>40</v>
      </c>
      <c r="N3573">
        <v>415</v>
      </c>
      <c r="O3573">
        <v>3402</v>
      </c>
      <c r="P3573">
        <v>12</v>
      </c>
      <c r="Q3573" t="s">
        <v>3590</v>
      </c>
      <c r="BM3573" s="1"/>
      <c r="BS3573" s="2"/>
    </row>
    <row r="3574" ht="15" customHeight="1">
      <c r="A3574" t="str">
        <f t="shared" si="275"/>
        <v>2020_06_866_6</v>
      </c>
      <c r="B3574" t="str">
        <f t="shared" si="276"/>
        <v>2020_06_31813</v>
      </c>
      <c r="C3574" s="1" t="s">
        <v>3438</v>
      </c>
      <c r="D3574">
        <f t="shared" si="277"/>
        <v>3573</v>
      </c>
      <c r="E3574">
        <v>866</v>
      </c>
      <c r="F3574">
        <f t="shared" si="278"/>
        <v>6</v>
      </c>
      <c r="G3574" s="2" t="str">
        <f t="shared" si="279"/>
        <v/>
      </c>
      <c r="H3574" t="s">
        <v>1521</v>
      </c>
      <c r="I3574">
        <v>31813</v>
      </c>
      <c r="J3574">
        <v>856</v>
      </c>
      <c r="K3574">
        <v>851</v>
      </c>
      <c r="L3574" t="s">
        <v>31</v>
      </c>
      <c r="M3574" t="s">
        <v>40</v>
      </c>
      <c r="N3574">
        <v>307</v>
      </c>
      <c r="O3574">
        <v>3402</v>
      </c>
      <c r="P3574">
        <v>12</v>
      </c>
      <c r="Q3574" t="s">
        <v>3591</v>
      </c>
      <c r="BM3574" s="1"/>
      <c r="BS3574" s="2"/>
    </row>
    <row r="3575" ht="15" customHeight="1">
      <c r="A3575" t="str">
        <f t="shared" si="275"/>
        <v>2020_06_866_7</v>
      </c>
      <c r="B3575" t="str">
        <f t="shared" si="276"/>
        <v>2020_06_31884</v>
      </c>
      <c r="C3575" s="1" t="s">
        <v>3438</v>
      </c>
      <c r="D3575">
        <f t="shared" si="277"/>
        <v>3574</v>
      </c>
      <c r="E3575">
        <v>866</v>
      </c>
      <c r="F3575">
        <f t="shared" si="278"/>
        <v>7</v>
      </c>
      <c r="G3575" s="2" t="str">
        <f t="shared" si="279"/>
        <v/>
      </c>
      <c r="H3575" t="s">
        <v>1521</v>
      </c>
      <c r="I3575">
        <v>31884</v>
      </c>
      <c r="J3575">
        <v>851</v>
      </c>
      <c r="K3575">
        <v>856</v>
      </c>
      <c r="L3575" t="s">
        <v>31</v>
      </c>
      <c r="M3575" t="s">
        <v>40</v>
      </c>
      <c r="N3575">
        <v>144</v>
      </c>
      <c r="O3575">
        <v>3402</v>
      </c>
      <c r="P3575">
        <v>12</v>
      </c>
      <c r="Q3575" t="s">
        <v>3592</v>
      </c>
      <c r="BM3575" s="1"/>
      <c r="BS3575" s="2"/>
    </row>
    <row r="3576" ht="15" customHeight="1">
      <c r="A3576" t="str">
        <f t="shared" si="275"/>
        <v>2020_06_866_8</v>
      </c>
      <c r="B3576" t="str">
        <f t="shared" si="276"/>
        <v>2020_06_32276</v>
      </c>
      <c r="C3576" s="1" t="s">
        <v>3438</v>
      </c>
      <c r="D3576">
        <f t="shared" si="277"/>
        <v>3575</v>
      </c>
      <c r="E3576">
        <v>866</v>
      </c>
      <c r="F3576">
        <f t="shared" si="278"/>
        <v>8</v>
      </c>
      <c r="G3576" s="2" t="str">
        <f t="shared" si="279"/>
        <v/>
      </c>
      <c r="H3576" t="s">
        <v>1521</v>
      </c>
      <c r="I3576">
        <v>32276</v>
      </c>
      <c r="J3576">
        <v>856</v>
      </c>
      <c r="K3576">
        <v>851</v>
      </c>
      <c r="L3576" t="s">
        <v>31</v>
      </c>
      <c r="M3576" t="s">
        <v>40</v>
      </c>
      <c r="N3576">
        <v>217</v>
      </c>
      <c r="O3576">
        <v>3402</v>
      </c>
      <c r="P3576">
        <v>12</v>
      </c>
      <c r="Q3576" t="s">
        <v>3593</v>
      </c>
      <c r="BM3576" s="1"/>
      <c r="BS3576" s="2"/>
    </row>
    <row r="3577" ht="15" customHeight="1">
      <c r="A3577" t="str">
        <f t="shared" si="275"/>
        <v>2020_06_866_9</v>
      </c>
      <c r="B3577" t="str">
        <f t="shared" si="276"/>
        <v>2020_06_32334</v>
      </c>
      <c r="C3577" s="1" t="s">
        <v>3438</v>
      </c>
      <c r="D3577">
        <f t="shared" si="277"/>
        <v>3576</v>
      </c>
      <c r="E3577">
        <v>866</v>
      </c>
      <c r="F3577">
        <f t="shared" si="278"/>
        <v>9</v>
      </c>
      <c r="G3577" s="2" t="str">
        <f t="shared" si="279"/>
        <v>x</v>
      </c>
      <c r="H3577" t="s">
        <v>1521</v>
      </c>
      <c r="I3577">
        <v>32334</v>
      </c>
      <c r="J3577">
        <v>851</v>
      </c>
      <c r="K3577">
        <v>856</v>
      </c>
      <c r="L3577" t="s">
        <v>40</v>
      </c>
      <c r="M3577" t="s">
        <v>40</v>
      </c>
      <c r="N3577">
        <v>58</v>
      </c>
      <c r="O3577">
        <v>3402</v>
      </c>
      <c r="P3577">
        <v>12</v>
      </c>
      <c r="Q3577" t="s">
        <v>3594</v>
      </c>
      <c r="BM3577" s="1"/>
      <c r="BS3577" s="2"/>
    </row>
    <row r="3578" ht="15" customHeight="1">
      <c r="A3578" t="str">
        <f t="shared" si="275"/>
        <v>2020_06_896_1</v>
      </c>
      <c r="B3578" t="str">
        <f t="shared" si="276"/>
        <v>2020_06_30741</v>
      </c>
      <c r="C3578" s="1" t="s">
        <v>3438</v>
      </c>
      <c r="D3578">
        <f t="shared" si="277"/>
        <v>3577</v>
      </c>
      <c r="E3578">
        <v>896</v>
      </c>
      <c r="F3578">
        <f t="shared" si="278"/>
        <v>1</v>
      </c>
      <c r="G3578" s="2" t="str">
        <f t="shared" si="279"/>
        <v/>
      </c>
      <c r="H3578" t="s">
        <v>1521</v>
      </c>
      <c r="I3578">
        <v>30741</v>
      </c>
      <c r="J3578">
        <v>881</v>
      </c>
      <c r="K3578">
        <v>886</v>
      </c>
      <c r="L3578" t="s">
        <v>19</v>
      </c>
      <c r="M3578" t="s">
        <v>40</v>
      </c>
      <c r="N3578">
        <v>168</v>
      </c>
      <c r="O3578">
        <v>3141</v>
      </c>
      <c r="P3578">
        <v>11</v>
      </c>
      <c r="Q3578" t="s">
        <v>3595</v>
      </c>
      <c r="BM3578" s="1"/>
      <c r="BS3578" s="2"/>
    </row>
    <row r="3579" ht="15" customHeight="1">
      <c r="A3579" t="str">
        <f t="shared" si="275"/>
        <v>2020_06_896_2</v>
      </c>
      <c r="B3579" t="str">
        <f t="shared" si="276"/>
        <v>2020_06_31205</v>
      </c>
      <c r="C3579" s="1" t="s">
        <v>3438</v>
      </c>
      <c r="D3579">
        <f t="shared" si="277"/>
        <v>3578</v>
      </c>
      <c r="E3579">
        <v>896</v>
      </c>
      <c r="F3579">
        <f t="shared" si="278"/>
        <v>2</v>
      </c>
      <c r="G3579" s="2" t="str">
        <f t="shared" si="279"/>
        <v/>
      </c>
      <c r="H3579" t="s">
        <v>1521</v>
      </c>
      <c r="I3579">
        <v>31205</v>
      </c>
      <c r="J3579">
        <v>886</v>
      </c>
      <c r="K3579">
        <v>881</v>
      </c>
      <c r="L3579" t="s">
        <v>31</v>
      </c>
      <c r="M3579" t="s">
        <v>40</v>
      </c>
      <c r="N3579">
        <v>345</v>
      </c>
      <c r="O3579">
        <v>3141</v>
      </c>
      <c r="P3579">
        <v>11</v>
      </c>
      <c r="Q3579" t="s">
        <v>3596</v>
      </c>
      <c r="BM3579" s="1"/>
      <c r="BS3579" s="2"/>
    </row>
    <row r="3580" ht="15" customHeight="1">
      <c r="A3580" t="str">
        <f t="shared" si="275"/>
        <v>2020_06_896_3</v>
      </c>
      <c r="B3580" t="str">
        <f t="shared" si="276"/>
        <v>2020_06_31544</v>
      </c>
      <c r="C3580" s="1" t="s">
        <v>3438</v>
      </c>
      <c r="D3580">
        <f t="shared" si="277"/>
        <v>3579</v>
      </c>
      <c r="E3580">
        <v>896</v>
      </c>
      <c r="F3580">
        <f t="shared" si="278"/>
        <v>3</v>
      </c>
      <c r="G3580" s="2" t="str">
        <f t="shared" si="279"/>
        <v/>
      </c>
      <c r="H3580" t="s">
        <v>1521</v>
      </c>
      <c r="I3580">
        <v>31544</v>
      </c>
      <c r="J3580">
        <v>881</v>
      </c>
      <c r="K3580">
        <v>886</v>
      </c>
      <c r="L3580" t="s">
        <v>31</v>
      </c>
      <c r="M3580" t="s">
        <v>40</v>
      </c>
      <c r="N3580">
        <v>415</v>
      </c>
      <c r="O3580">
        <v>3141</v>
      </c>
      <c r="P3580">
        <v>11</v>
      </c>
      <c r="Q3580" t="s">
        <v>3597</v>
      </c>
      <c r="BM3580" s="1"/>
      <c r="BS3580" s="2"/>
    </row>
    <row r="3581" ht="15" customHeight="1">
      <c r="A3581" t="str">
        <f t="shared" si="275"/>
        <v>2020_06_896_4</v>
      </c>
      <c r="B3581" t="str">
        <f t="shared" si="276"/>
        <v>2020_06_31728</v>
      </c>
      <c r="C3581" s="1" t="s">
        <v>3438</v>
      </c>
      <c r="D3581">
        <f t="shared" si="277"/>
        <v>3580</v>
      </c>
      <c r="E3581">
        <v>896</v>
      </c>
      <c r="F3581">
        <f t="shared" si="278"/>
        <v>4</v>
      </c>
      <c r="G3581" s="2" t="str">
        <f t="shared" si="279"/>
        <v/>
      </c>
      <c r="H3581" t="s">
        <v>1521</v>
      </c>
      <c r="I3581">
        <v>31728</v>
      </c>
      <c r="J3581">
        <v>886</v>
      </c>
      <c r="K3581">
        <v>881</v>
      </c>
      <c r="L3581" t="s">
        <v>31</v>
      </c>
      <c r="M3581" t="s">
        <v>40</v>
      </c>
      <c r="N3581">
        <v>644</v>
      </c>
      <c r="O3581">
        <v>3141</v>
      </c>
      <c r="P3581">
        <v>11</v>
      </c>
      <c r="Q3581" t="s">
        <v>3598</v>
      </c>
      <c r="BM3581" s="1"/>
      <c r="BS3581" s="2"/>
    </row>
    <row r="3582" ht="15" customHeight="1">
      <c r="A3582" t="str">
        <f t="shared" si="275"/>
        <v>2020_06_896_5</v>
      </c>
      <c r="B3582" t="str">
        <f t="shared" si="276"/>
        <v>2020_06_31938</v>
      </c>
      <c r="C3582" s="1" t="s">
        <v>3438</v>
      </c>
      <c r="D3582">
        <f t="shared" si="277"/>
        <v>3581</v>
      </c>
      <c r="E3582">
        <v>896</v>
      </c>
      <c r="F3582">
        <f t="shared" si="278"/>
        <v>5</v>
      </c>
      <c r="G3582" s="2" t="str">
        <f t="shared" si="279"/>
        <v/>
      </c>
      <c r="H3582" t="s">
        <v>1521</v>
      </c>
      <c r="I3582">
        <v>31938</v>
      </c>
      <c r="J3582">
        <v>881</v>
      </c>
      <c r="K3582">
        <v>886</v>
      </c>
      <c r="L3582" t="s">
        <v>31</v>
      </c>
      <c r="M3582" t="s">
        <v>40</v>
      </c>
      <c r="N3582">
        <v>399</v>
      </c>
      <c r="O3582">
        <v>3141</v>
      </c>
      <c r="P3582">
        <v>11</v>
      </c>
      <c r="Q3582" t="s">
        <v>3599</v>
      </c>
      <c r="BM3582" s="1"/>
      <c r="BS3582" s="2"/>
    </row>
    <row r="3583" ht="15" customHeight="1">
      <c r="A3583" t="str">
        <f t="shared" si="275"/>
        <v>2020_06_896_6</v>
      </c>
      <c r="B3583" t="str">
        <f t="shared" si="276"/>
        <v>2020_06_31985</v>
      </c>
      <c r="C3583" s="1" t="s">
        <v>3438</v>
      </c>
      <c r="D3583">
        <f t="shared" si="277"/>
        <v>3582</v>
      </c>
      <c r="E3583">
        <v>896</v>
      </c>
      <c r="F3583">
        <f t="shared" si="278"/>
        <v>6</v>
      </c>
      <c r="G3583" s="2" t="str">
        <f t="shared" si="279"/>
        <v/>
      </c>
      <c r="H3583" t="s">
        <v>1521</v>
      </c>
      <c r="I3583">
        <v>31985</v>
      </c>
      <c r="J3583">
        <v>886</v>
      </c>
      <c r="K3583">
        <v>881</v>
      </c>
      <c r="L3583" t="s">
        <v>31</v>
      </c>
      <c r="M3583" t="s">
        <v>40</v>
      </c>
      <c r="N3583">
        <v>201</v>
      </c>
      <c r="O3583">
        <v>3141</v>
      </c>
      <c r="P3583">
        <v>11</v>
      </c>
      <c r="Q3583" t="s">
        <v>3600</v>
      </c>
      <c r="BM3583" s="1"/>
      <c r="BS3583" s="2"/>
    </row>
    <row r="3584" ht="15" customHeight="1">
      <c r="A3584" t="str">
        <f t="shared" si="275"/>
        <v>2020_06_896_7</v>
      </c>
      <c r="B3584" t="str">
        <f t="shared" si="276"/>
        <v>2020_06_32056</v>
      </c>
      <c r="C3584" s="1" t="s">
        <v>3438</v>
      </c>
      <c r="D3584">
        <f t="shared" si="277"/>
        <v>3583</v>
      </c>
      <c r="E3584">
        <v>896</v>
      </c>
      <c r="F3584">
        <f t="shared" si="278"/>
        <v>7</v>
      </c>
      <c r="G3584" s="2" t="str">
        <f t="shared" si="279"/>
        <v/>
      </c>
      <c r="H3584" t="s">
        <v>1521</v>
      </c>
      <c r="I3584">
        <v>32056</v>
      </c>
      <c r="J3584">
        <v>881</v>
      </c>
      <c r="K3584">
        <v>886</v>
      </c>
      <c r="L3584" t="s">
        <v>31</v>
      </c>
      <c r="M3584" t="s">
        <v>40</v>
      </c>
      <c r="N3584">
        <v>320</v>
      </c>
      <c r="O3584">
        <v>3141</v>
      </c>
      <c r="P3584">
        <v>11</v>
      </c>
      <c r="Q3584" t="s">
        <v>3601</v>
      </c>
      <c r="BM3584" s="1"/>
      <c r="BS3584" s="2"/>
    </row>
    <row r="3585" ht="15" customHeight="1">
      <c r="A3585" t="str">
        <f t="shared" si="275"/>
        <v>2020_06_896_8</v>
      </c>
      <c r="B3585" t="str">
        <f t="shared" si="276"/>
        <v>2020_06_32066</v>
      </c>
      <c r="C3585" s="1" t="s">
        <v>3438</v>
      </c>
      <c r="D3585">
        <f t="shared" si="277"/>
        <v>3584</v>
      </c>
      <c r="E3585">
        <v>896</v>
      </c>
      <c r="F3585">
        <f t="shared" si="278"/>
        <v>8</v>
      </c>
      <c r="G3585" s="2" t="str">
        <f t="shared" si="279"/>
        <v/>
      </c>
      <c r="H3585" t="s">
        <v>1521</v>
      </c>
      <c r="I3585">
        <v>32066</v>
      </c>
      <c r="J3585">
        <v>886</v>
      </c>
      <c r="K3585">
        <v>881</v>
      </c>
      <c r="L3585" t="s">
        <v>31</v>
      </c>
      <c r="M3585" t="s">
        <v>40</v>
      </c>
      <c r="N3585">
        <v>121</v>
      </c>
      <c r="O3585">
        <v>3141</v>
      </c>
      <c r="P3585">
        <v>11</v>
      </c>
      <c r="Q3585" t="s">
        <v>3602</v>
      </c>
      <c r="BM3585" s="1"/>
      <c r="BS3585" s="2"/>
    </row>
    <row r="3586" ht="15" customHeight="1">
      <c r="A3586" t="str">
        <f t="shared" ref="A3586:A3649" si="280">CONCATENATE($C3586,"_",$E3586,"_",$F3586)</f>
        <v>2020_06_896_9</v>
      </c>
      <c r="B3586" t="str">
        <f t="shared" ref="B3586:B3649" si="281">CONCATENATE($C3586,"_",$I3586)</f>
        <v>2020_06_32244</v>
      </c>
      <c r="C3586" s="1" t="s">
        <v>3438</v>
      </c>
      <c r="D3586">
        <f t="shared" ref="D3586:D3649" si="282">IF(ISNUMBER($D3585),$D3585+1,1)</f>
        <v>3585</v>
      </c>
      <c r="E3586">
        <v>896</v>
      </c>
      <c r="F3586">
        <f t="shared" ref="F3586:F3649" si="283">IF($E3586="","",IF($E3586=$E3585,$F3585+1,1))</f>
        <v>9</v>
      </c>
      <c r="G3586" s="2" t="str">
        <f t="shared" ref="G3586:G3649" si="284">IF($E3587=$E3586,"","x")</f>
        <v/>
      </c>
      <c r="H3586" t="s">
        <v>1521</v>
      </c>
      <c r="I3586">
        <v>32244</v>
      </c>
      <c r="J3586">
        <v>881</v>
      </c>
      <c r="K3586">
        <v>886</v>
      </c>
      <c r="L3586" t="s">
        <v>31</v>
      </c>
      <c r="M3586" t="s">
        <v>40</v>
      </c>
      <c r="N3586">
        <v>332</v>
      </c>
      <c r="O3586">
        <v>3141</v>
      </c>
      <c r="P3586">
        <v>11</v>
      </c>
      <c r="Q3586" t="s">
        <v>3603</v>
      </c>
      <c r="BM3586" s="1"/>
      <c r="BS3586" s="2"/>
    </row>
    <row r="3587" ht="15" customHeight="1">
      <c r="A3587" t="str">
        <f t="shared" si="280"/>
        <v>2020_06_896_10</v>
      </c>
      <c r="B3587" t="str">
        <f t="shared" si="281"/>
        <v>2020_06_32267</v>
      </c>
      <c r="C3587" s="1" t="s">
        <v>3438</v>
      </c>
      <c r="D3587">
        <f t="shared" si="282"/>
        <v>3586</v>
      </c>
      <c r="E3587">
        <v>896</v>
      </c>
      <c r="F3587">
        <f t="shared" si="283"/>
        <v>10</v>
      </c>
      <c r="G3587" s="2" t="str">
        <f t="shared" si="284"/>
        <v>x</v>
      </c>
      <c r="H3587" t="s">
        <v>1521</v>
      </c>
      <c r="I3587">
        <v>32267</v>
      </c>
      <c r="J3587">
        <v>886</v>
      </c>
      <c r="K3587">
        <v>881</v>
      </c>
      <c r="L3587" t="s">
        <v>40</v>
      </c>
      <c r="M3587" t="s">
        <v>40</v>
      </c>
      <c r="N3587">
        <v>175</v>
      </c>
      <c r="O3587">
        <v>3141</v>
      </c>
      <c r="P3587">
        <v>11</v>
      </c>
      <c r="Q3587" t="s">
        <v>3604</v>
      </c>
      <c r="BM3587" s="1"/>
      <c r="BS3587" s="2"/>
    </row>
    <row r="3588" ht="15" customHeight="1">
      <c r="A3588" t="str">
        <f t="shared" si="280"/>
        <v>2020_06_926_1</v>
      </c>
      <c r="B3588" t="str">
        <f t="shared" si="281"/>
        <v>2020_06_30614</v>
      </c>
      <c r="C3588" s="1" t="s">
        <v>3438</v>
      </c>
      <c r="D3588">
        <f t="shared" si="282"/>
        <v>3587</v>
      </c>
      <c r="E3588">
        <v>926</v>
      </c>
      <c r="F3588">
        <f t="shared" si="283"/>
        <v>1</v>
      </c>
      <c r="G3588" s="2" t="str">
        <f t="shared" si="284"/>
        <v/>
      </c>
      <c r="H3588" t="s">
        <v>1521</v>
      </c>
      <c r="I3588">
        <v>30614</v>
      </c>
      <c r="J3588">
        <v>911</v>
      </c>
      <c r="K3588">
        <v>916</v>
      </c>
      <c r="L3588" t="s">
        <v>19</v>
      </c>
      <c r="M3588" t="s">
        <v>20</v>
      </c>
      <c r="N3588">
        <v>65</v>
      </c>
      <c r="O3588">
        <v>1782</v>
      </c>
      <c r="P3588">
        <v>8</v>
      </c>
      <c r="Q3588" t="s">
        <v>3605</v>
      </c>
      <c r="BM3588" s="1"/>
      <c r="BS3588" s="2"/>
    </row>
    <row r="3589" ht="15" customHeight="1">
      <c r="A3589" t="str">
        <f t="shared" si="280"/>
        <v>2020_06_926_2</v>
      </c>
      <c r="B3589" t="str">
        <f t="shared" si="281"/>
        <v>2020_06_31212</v>
      </c>
      <c r="C3589" s="1" t="s">
        <v>3438</v>
      </c>
      <c r="D3589">
        <f t="shared" si="282"/>
        <v>3588</v>
      </c>
      <c r="E3589">
        <v>926</v>
      </c>
      <c r="F3589">
        <f t="shared" si="283"/>
        <v>2</v>
      </c>
      <c r="G3589" s="2" t="str">
        <f t="shared" si="284"/>
        <v/>
      </c>
      <c r="H3589" t="s">
        <v>1521</v>
      </c>
      <c r="I3589">
        <v>31212</v>
      </c>
      <c r="J3589">
        <v>916</v>
      </c>
      <c r="K3589">
        <v>911</v>
      </c>
      <c r="L3589" t="s">
        <v>31</v>
      </c>
      <c r="M3589" t="s">
        <v>20</v>
      </c>
      <c r="N3589">
        <v>150</v>
      </c>
      <c r="O3589">
        <v>1782</v>
      </c>
      <c r="P3589">
        <v>8</v>
      </c>
      <c r="Q3589" t="s">
        <v>3606</v>
      </c>
      <c r="BM3589" s="1"/>
      <c r="BS3589" s="2"/>
    </row>
    <row r="3590" ht="15" customHeight="1">
      <c r="A3590" t="str">
        <f t="shared" si="280"/>
        <v>2020_06_926_3</v>
      </c>
      <c r="B3590" t="str">
        <f t="shared" si="281"/>
        <v>2020_06_31363</v>
      </c>
      <c r="C3590" s="1" t="s">
        <v>3438</v>
      </c>
      <c r="D3590">
        <f t="shared" si="282"/>
        <v>3589</v>
      </c>
      <c r="E3590">
        <v>926</v>
      </c>
      <c r="F3590">
        <f t="shared" si="283"/>
        <v>3</v>
      </c>
      <c r="G3590" s="2" t="str">
        <f t="shared" si="284"/>
        <v/>
      </c>
      <c r="H3590" t="s">
        <v>1521</v>
      </c>
      <c r="I3590">
        <v>31363</v>
      </c>
      <c r="J3590">
        <v>911</v>
      </c>
      <c r="K3590">
        <v>916</v>
      </c>
      <c r="L3590" t="s">
        <v>31</v>
      </c>
      <c r="M3590" t="s">
        <v>20</v>
      </c>
      <c r="N3590">
        <v>418</v>
      </c>
      <c r="O3590">
        <v>1782</v>
      </c>
      <c r="P3590">
        <v>8</v>
      </c>
      <c r="Q3590" t="s">
        <v>3607</v>
      </c>
      <c r="BM3590" s="1"/>
      <c r="BS3590" s="2"/>
    </row>
    <row r="3591" ht="15" customHeight="1">
      <c r="A3591" t="str">
        <f t="shared" si="280"/>
        <v>2020_06_926_4</v>
      </c>
      <c r="B3591" t="str">
        <f t="shared" si="281"/>
        <v>2020_06_31506</v>
      </c>
      <c r="C3591" s="1" t="s">
        <v>3438</v>
      </c>
      <c r="D3591">
        <f t="shared" si="282"/>
        <v>3590</v>
      </c>
      <c r="E3591">
        <v>926</v>
      </c>
      <c r="F3591">
        <f t="shared" si="283"/>
        <v>4</v>
      </c>
      <c r="G3591" s="2" t="str">
        <f t="shared" si="284"/>
        <v/>
      </c>
      <c r="H3591" t="s">
        <v>1521</v>
      </c>
      <c r="I3591">
        <v>31506</v>
      </c>
      <c r="J3591">
        <v>916</v>
      </c>
      <c r="K3591">
        <v>911</v>
      </c>
      <c r="L3591" t="s">
        <v>31</v>
      </c>
      <c r="M3591" t="s">
        <v>20</v>
      </c>
      <c r="N3591">
        <v>444</v>
      </c>
      <c r="O3591">
        <v>1782</v>
      </c>
      <c r="P3591">
        <v>8</v>
      </c>
      <c r="Q3591" t="s">
        <v>3608</v>
      </c>
      <c r="BM3591" s="1"/>
      <c r="BS3591" s="2"/>
    </row>
    <row r="3592" ht="15" customHeight="1">
      <c r="A3592" t="str">
        <f t="shared" si="280"/>
        <v>2020_06_926_5</v>
      </c>
      <c r="B3592" t="str">
        <f t="shared" si="281"/>
        <v>2020_06_31575</v>
      </c>
      <c r="C3592" s="1" t="s">
        <v>3438</v>
      </c>
      <c r="D3592">
        <f t="shared" si="282"/>
        <v>3591</v>
      </c>
      <c r="E3592">
        <v>926</v>
      </c>
      <c r="F3592">
        <f t="shared" si="283"/>
        <v>5</v>
      </c>
      <c r="G3592" s="2" t="str">
        <f t="shared" si="284"/>
        <v/>
      </c>
      <c r="H3592" t="s">
        <v>1521</v>
      </c>
      <c r="I3592">
        <v>31575</v>
      </c>
      <c r="J3592">
        <v>911</v>
      </c>
      <c r="K3592">
        <v>916</v>
      </c>
      <c r="L3592" t="s">
        <v>31</v>
      </c>
      <c r="M3592" t="s">
        <v>20</v>
      </c>
      <c r="N3592">
        <v>410</v>
      </c>
      <c r="O3592">
        <v>1782</v>
      </c>
      <c r="P3592">
        <v>8</v>
      </c>
      <c r="Q3592" t="s">
        <v>3609</v>
      </c>
      <c r="BM3592" s="1"/>
      <c r="BS3592" s="2"/>
    </row>
    <row r="3593" ht="15" customHeight="1">
      <c r="A3593" t="str">
        <f t="shared" si="280"/>
        <v>2020_06_926_6</v>
      </c>
      <c r="B3593" t="str">
        <f t="shared" si="281"/>
        <v>2020_06_31644</v>
      </c>
      <c r="C3593" s="1" t="s">
        <v>3438</v>
      </c>
      <c r="D3593">
        <f t="shared" si="282"/>
        <v>3592</v>
      </c>
      <c r="E3593">
        <v>926</v>
      </c>
      <c r="F3593">
        <f t="shared" si="283"/>
        <v>6</v>
      </c>
      <c r="G3593" s="2" t="str">
        <f t="shared" si="284"/>
        <v/>
      </c>
      <c r="H3593" t="s">
        <v>1521</v>
      </c>
      <c r="I3593">
        <v>31644</v>
      </c>
      <c r="J3593">
        <v>916</v>
      </c>
      <c r="K3593">
        <v>911</v>
      </c>
      <c r="L3593" t="s">
        <v>31</v>
      </c>
      <c r="M3593" t="s">
        <v>20</v>
      </c>
      <c r="N3593">
        <v>141</v>
      </c>
      <c r="O3593">
        <v>1782</v>
      </c>
      <c r="P3593">
        <v>8</v>
      </c>
      <c r="Q3593" t="s">
        <v>3610</v>
      </c>
      <c r="BM3593" s="1"/>
      <c r="BS3593" s="2"/>
    </row>
    <row r="3594" ht="15" customHeight="1">
      <c r="A3594" t="str">
        <f t="shared" si="280"/>
        <v>2020_06_926_7</v>
      </c>
      <c r="B3594" t="str">
        <f t="shared" si="281"/>
        <v>2020_06_31940</v>
      </c>
      <c r="C3594" s="1" t="s">
        <v>3438</v>
      </c>
      <c r="D3594">
        <f t="shared" si="282"/>
        <v>3593</v>
      </c>
      <c r="E3594">
        <v>926</v>
      </c>
      <c r="F3594">
        <f t="shared" si="283"/>
        <v>7</v>
      </c>
      <c r="G3594" s="2" t="str">
        <f t="shared" si="284"/>
        <v>x</v>
      </c>
      <c r="H3594" t="s">
        <v>1521</v>
      </c>
      <c r="I3594">
        <v>31940</v>
      </c>
      <c r="J3594">
        <v>911</v>
      </c>
      <c r="K3594">
        <v>916</v>
      </c>
      <c r="L3594" t="s">
        <v>20</v>
      </c>
      <c r="M3594" t="s">
        <v>20</v>
      </c>
      <c r="N3594">
        <v>133</v>
      </c>
      <c r="O3594">
        <v>1782</v>
      </c>
      <c r="P3594">
        <v>8</v>
      </c>
      <c r="Q3594" t="s">
        <v>3611</v>
      </c>
      <c r="BM3594" s="1"/>
      <c r="BS3594" s="2"/>
    </row>
    <row r="3595" ht="15" customHeight="1">
      <c r="A3595" t="str">
        <f t="shared" si="280"/>
        <v>2020_06_956_1</v>
      </c>
      <c r="B3595" t="str">
        <f t="shared" si="281"/>
        <v>2020_06_30606</v>
      </c>
      <c r="C3595" s="1" t="s">
        <v>3438</v>
      </c>
      <c r="D3595">
        <f t="shared" si="282"/>
        <v>3594</v>
      </c>
      <c r="E3595">
        <v>956</v>
      </c>
      <c r="F3595">
        <f t="shared" si="283"/>
        <v>1</v>
      </c>
      <c r="G3595" s="2" t="str">
        <f t="shared" si="284"/>
        <v/>
      </c>
      <c r="H3595" t="s">
        <v>1521</v>
      </c>
      <c r="I3595">
        <v>30606</v>
      </c>
      <c r="J3595">
        <v>941</v>
      </c>
      <c r="K3595">
        <v>946</v>
      </c>
      <c r="L3595" t="s">
        <v>19</v>
      </c>
      <c r="M3595" t="s">
        <v>20</v>
      </c>
      <c r="N3595">
        <v>47</v>
      </c>
      <c r="O3595">
        <v>1471</v>
      </c>
      <c r="P3595">
        <v>8</v>
      </c>
      <c r="Q3595" t="s">
        <v>3612</v>
      </c>
      <c r="BM3595" s="1"/>
      <c r="BS3595" s="2"/>
    </row>
    <row r="3596" ht="15" customHeight="1">
      <c r="A3596" t="str">
        <f t="shared" si="280"/>
        <v>2020_06_956_2</v>
      </c>
      <c r="B3596" t="str">
        <f t="shared" si="281"/>
        <v>2020_06_30713</v>
      </c>
      <c r="C3596" s="1" t="s">
        <v>3438</v>
      </c>
      <c r="D3596">
        <f t="shared" si="282"/>
        <v>3595</v>
      </c>
      <c r="E3596">
        <v>956</v>
      </c>
      <c r="F3596">
        <f t="shared" si="283"/>
        <v>2</v>
      </c>
      <c r="G3596" s="2" t="str">
        <f t="shared" si="284"/>
        <v/>
      </c>
      <c r="H3596" t="s">
        <v>1521</v>
      </c>
      <c r="I3596">
        <v>30713</v>
      </c>
      <c r="J3596">
        <v>946</v>
      </c>
      <c r="K3596">
        <v>941</v>
      </c>
      <c r="L3596" t="s">
        <v>31</v>
      </c>
      <c r="M3596" t="s">
        <v>20</v>
      </c>
      <c r="N3596">
        <v>164</v>
      </c>
      <c r="O3596">
        <v>1471</v>
      </c>
      <c r="P3596">
        <v>8</v>
      </c>
      <c r="Q3596" t="s">
        <v>3613</v>
      </c>
      <c r="BM3596" s="1"/>
      <c r="BS3596" s="2"/>
    </row>
    <row r="3597" ht="15" customHeight="1">
      <c r="A3597" t="str">
        <f t="shared" si="280"/>
        <v>2020_06_956_3</v>
      </c>
      <c r="B3597" t="str">
        <f t="shared" si="281"/>
        <v>2020_06_31365</v>
      </c>
      <c r="C3597" s="1" t="s">
        <v>3438</v>
      </c>
      <c r="D3597">
        <f t="shared" si="282"/>
        <v>3596</v>
      </c>
      <c r="E3597">
        <v>956</v>
      </c>
      <c r="F3597">
        <f t="shared" si="283"/>
        <v>3</v>
      </c>
      <c r="G3597" s="2" t="str">
        <f t="shared" si="284"/>
        <v/>
      </c>
      <c r="H3597" t="s">
        <v>1521</v>
      </c>
      <c r="I3597">
        <v>31365</v>
      </c>
      <c r="J3597">
        <v>941</v>
      </c>
      <c r="K3597">
        <v>946</v>
      </c>
      <c r="L3597" t="s">
        <v>31</v>
      </c>
      <c r="M3597" t="s">
        <v>20</v>
      </c>
      <c r="N3597">
        <v>168</v>
      </c>
      <c r="O3597">
        <v>1471</v>
      </c>
      <c r="P3597">
        <v>8</v>
      </c>
      <c r="Q3597" t="s">
        <v>3614</v>
      </c>
      <c r="BM3597" s="1"/>
      <c r="BS3597" s="2"/>
    </row>
    <row r="3598" ht="15" customHeight="1">
      <c r="A3598" t="str">
        <f t="shared" si="280"/>
        <v>2020_06_956_4</v>
      </c>
      <c r="B3598" t="str">
        <f t="shared" si="281"/>
        <v>2020_06_31423</v>
      </c>
      <c r="C3598" s="1" t="s">
        <v>3438</v>
      </c>
      <c r="D3598">
        <f t="shared" si="282"/>
        <v>3597</v>
      </c>
      <c r="E3598">
        <v>956</v>
      </c>
      <c r="F3598">
        <f t="shared" si="283"/>
        <v>4</v>
      </c>
      <c r="G3598" s="2" t="str">
        <f t="shared" si="284"/>
        <v/>
      </c>
      <c r="H3598" t="s">
        <v>1521</v>
      </c>
      <c r="I3598">
        <v>31423</v>
      </c>
      <c r="J3598">
        <v>946</v>
      </c>
      <c r="K3598">
        <v>941</v>
      </c>
      <c r="L3598" t="s">
        <v>31</v>
      </c>
      <c r="M3598" t="s">
        <v>20</v>
      </c>
      <c r="N3598">
        <v>424</v>
      </c>
      <c r="O3598">
        <v>1471</v>
      </c>
      <c r="P3598">
        <v>8</v>
      </c>
      <c r="Q3598" t="s">
        <v>3615</v>
      </c>
      <c r="BM3598" s="1"/>
      <c r="BS3598" s="2"/>
    </row>
    <row r="3599" ht="15" customHeight="1">
      <c r="A3599" t="str">
        <f t="shared" si="280"/>
        <v>2020_06_956_5</v>
      </c>
      <c r="B3599" t="str">
        <f t="shared" si="281"/>
        <v>2020_06_31450</v>
      </c>
      <c r="C3599" s="1" t="s">
        <v>3438</v>
      </c>
      <c r="D3599">
        <f t="shared" si="282"/>
        <v>3598</v>
      </c>
      <c r="E3599">
        <v>956</v>
      </c>
      <c r="F3599">
        <f t="shared" si="283"/>
        <v>5</v>
      </c>
      <c r="G3599" s="2" t="str">
        <f t="shared" si="284"/>
        <v/>
      </c>
      <c r="H3599" t="s">
        <v>1521</v>
      </c>
      <c r="I3599">
        <v>31450</v>
      </c>
      <c r="J3599">
        <v>941</v>
      </c>
      <c r="K3599">
        <v>946</v>
      </c>
      <c r="L3599" t="s">
        <v>31</v>
      </c>
      <c r="M3599" t="s">
        <v>20</v>
      </c>
      <c r="N3599">
        <v>263</v>
      </c>
      <c r="O3599">
        <v>1471</v>
      </c>
      <c r="P3599">
        <v>8</v>
      </c>
      <c r="Q3599" t="s">
        <v>3616</v>
      </c>
      <c r="BM3599" s="1"/>
      <c r="BS3599" s="2"/>
    </row>
    <row r="3600" ht="15" customHeight="1">
      <c r="A3600" t="str">
        <f t="shared" si="280"/>
        <v>2020_06_956_6</v>
      </c>
      <c r="B3600" t="str">
        <f t="shared" si="281"/>
        <v>2020_06_31549</v>
      </c>
      <c r="C3600" s="1" t="s">
        <v>3438</v>
      </c>
      <c r="D3600">
        <f t="shared" si="282"/>
        <v>3599</v>
      </c>
      <c r="E3600">
        <v>956</v>
      </c>
      <c r="F3600">
        <f t="shared" si="283"/>
        <v>6</v>
      </c>
      <c r="G3600" s="2" t="str">
        <f t="shared" si="284"/>
        <v/>
      </c>
      <c r="H3600" t="s">
        <v>1521</v>
      </c>
      <c r="I3600">
        <v>31549</v>
      </c>
      <c r="J3600">
        <v>946</v>
      </c>
      <c r="K3600">
        <v>941</v>
      </c>
      <c r="L3600" t="s">
        <v>31</v>
      </c>
      <c r="M3600" t="s">
        <v>20</v>
      </c>
      <c r="N3600">
        <v>333</v>
      </c>
      <c r="O3600">
        <v>1471</v>
      </c>
      <c r="P3600">
        <v>8</v>
      </c>
      <c r="Q3600" t="s">
        <v>3617</v>
      </c>
      <c r="BM3600" s="1"/>
      <c r="BS3600" s="2"/>
    </row>
    <row r="3601" ht="15" customHeight="1">
      <c r="A3601" t="str">
        <f t="shared" si="280"/>
        <v>2020_06_956_7</v>
      </c>
      <c r="B3601" t="str">
        <f t="shared" si="281"/>
        <v>2020_06_31556</v>
      </c>
      <c r="C3601" s="1" t="s">
        <v>3438</v>
      </c>
      <c r="D3601">
        <f t="shared" si="282"/>
        <v>3600</v>
      </c>
      <c r="E3601">
        <v>956</v>
      </c>
      <c r="F3601">
        <f t="shared" si="283"/>
        <v>7</v>
      </c>
      <c r="G3601" s="2" t="str">
        <f t="shared" si="284"/>
        <v>x</v>
      </c>
      <c r="H3601" t="s">
        <v>1521</v>
      </c>
      <c r="I3601">
        <v>31556</v>
      </c>
      <c r="J3601">
        <v>941</v>
      </c>
      <c r="K3601">
        <v>946</v>
      </c>
      <c r="L3601" t="s">
        <v>20</v>
      </c>
      <c r="M3601" t="s">
        <v>20</v>
      </c>
      <c r="N3601">
        <v>51</v>
      </c>
      <c r="O3601">
        <v>1471</v>
      </c>
      <c r="P3601">
        <v>8</v>
      </c>
      <c r="Q3601" t="s">
        <v>3618</v>
      </c>
      <c r="BM3601" s="1"/>
      <c r="BS3601" s="2"/>
    </row>
    <row r="3602" ht="15" customHeight="1">
      <c r="A3602" t="str">
        <f t="shared" si="280"/>
        <v>2020_06_986_1</v>
      </c>
      <c r="B3602" t="str">
        <f t="shared" si="281"/>
        <v>2020_06_30744</v>
      </c>
      <c r="C3602" s="1" t="s">
        <v>3438</v>
      </c>
      <c r="D3602">
        <f t="shared" si="282"/>
        <v>3601</v>
      </c>
      <c r="E3602">
        <v>986</v>
      </c>
      <c r="F3602">
        <f t="shared" si="283"/>
        <v>1</v>
      </c>
      <c r="G3602" s="2" t="str">
        <f t="shared" si="284"/>
        <v/>
      </c>
      <c r="H3602" t="s">
        <v>1521</v>
      </c>
      <c r="I3602">
        <v>30744</v>
      </c>
      <c r="J3602">
        <v>971</v>
      </c>
      <c r="K3602">
        <v>976</v>
      </c>
      <c r="L3602" t="s">
        <v>19</v>
      </c>
      <c r="M3602" t="s">
        <v>20</v>
      </c>
      <c r="N3602">
        <v>528</v>
      </c>
      <c r="O3602">
        <v>4157</v>
      </c>
      <c r="P3602">
        <v>9</v>
      </c>
      <c r="Q3602" t="s">
        <v>3619</v>
      </c>
      <c r="BM3602" s="1"/>
      <c r="BS3602" s="2"/>
    </row>
    <row r="3603" ht="15" customHeight="1">
      <c r="A3603" t="str">
        <f t="shared" si="280"/>
        <v>2020_06_986_2</v>
      </c>
      <c r="B3603" t="str">
        <f t="shared" si="281"/>
        <v>2020_06_31043</v>
      </c>
      <c r="C3603" s="1" t="s">
        <v>3438</v>
      </c>
      <c r="D3603">
        <f t="shared" si="282"/>
        <v>3602</v>
      </c>
      <c r="E3603">
        <v>986</v>
      </c>
      <c r="F3603">
        <f t="shared" si="283"/>
        <v>2</v>
      </c>
      <c r="G3603" s="2" t="str">
        <f t="shared" si="284"/>
        <v/>
      </c>
      <c r="H3603" t="s">
        <v>1521</v>
      </c>
      <c r="I3603">
        <v>31043</v>
      </c>
      <c r="J3603">
        <v>976</v>
      </c>
      <c r="K3603">
        <v>971</v>
      </c>
      <c r="L3603" t="s">
        <v>31</v>
      </c>
      <c r="M3603" t="s">
        <v>20</v>
      </c>
      <c r="N3603">
        <v>608</v>
      </c>
      <c r="O3603">
        <v>4157</v>
      </c>
      <c r="P3603">
        <v>9</v>
      </c>
      <c r="Q3603" t="s">
        <v>3620</v>
      </c>
      <c r="BM3603" s="1"/>
      <c r="BS3603" s="2"/>
    </row>
    <row r="3604" ht="15" customHeight="1">
      <c r="A3604" t="str">
        <f t="shared" si="280"/>
        <v>2020_06_986_3</v>
      </c>
      <c r="B3604" t="str">
        <f t="shared" si="281"/>
        <v>2020_06_31431</v>
      </c>
      <c r="C3604" s="1" t="s">
        <v>3438</v>
      </c>
      <c r="D3604">
        <f t="shared" si="282"/>
        <v>3603</v>
      </c>
      <c r="E3604">
        <v>986</v>
      </c>
      <c r="F3604">
        <f t="shared" si="283"/>
        <v>3</v>
      </c>
      <c r="G3604" s="2" t="str">
        <f t="shared" si="284"/>
        <v/>
      </c>
      <c r="H3604" t="s">
        <v>1521</v>
      </c>
      <c r="I3604">
        <v>31431</v>
      </c>
      <c r="J3604">
        <v>971</v>
      </c>
      <c r="K3604">
        <v>976</v>
      </c>
      <c r="L3604" t="s">
        <v>31</v>
      </c>
      <c r="M3604" t="s">
        <v>20</v>
      </c>
      <c r="N3604">
        <v>798</v>
      </c>
      <c r="O3604">
        <v>4157</v>
      </c>
      <c r="P3604">
        <v>9</v>
      </c>
      <c r="Q3604" t="s">
        <v>3621</v>
      </c>
      <c r="BM3604" s="1"/>
      <c r="BS3604" s="2"/>
    </row>
    <row r="3605" ht="15" customHeight="1">
      <c r="A3605" t="str">
        <f t="shared" si="280"/>
        <v>2020_06_986_4</v>
      </c>
      <c r="B3605" t="str">
        <f t="shared" si="281"/>
        <v>2020_06_31821</v>
      </c>
      <c r="C3605" s="1" t="s">
        <v>3438</v>
      </c>
      <c r="D3605">
        <f t="shared" si="282"/>
        <v>3604</v>
      </c>
      <c r="E3605">
        <v>986</v>
      </c>
      <c r="F3605">
        <f t="shared" si="283"/>
        <v>4</v>
      </c>
      <c r="G3605" s="2" t="str">
        <f t="shared" si="284"/>
        <v/>
      </c>
      <c r="H3605" t="s">
        <v>1521</v>
      </c>
      <c r="I3605">
        <v>31821</v>
      </c>
      <c r="J3605">
        <v>976</v>
      </c>
      <c r="K3605">
        <v>971</v>
      </c>
      <c r="L3605" t="s">
        <v>31</v>
      </c>
      <c r="M3605" t="s">
        <v>20</v>
      </c>
      <c r="N3605">
        <v>568</v>
      </c>
      <c r="O3605">
        <v>4157</v>
      </c>
      <c r="P3605">
        <v>9</v>
      </c>
      <c r="Q3605" t="s">
        <v>3622</v>
      </c>
      <c r="BM3605" s="1"/>
      <c r="BS3605" s="2"/>
    </row>
    <row r="3606" ht="15" customHeight="1">
      <c r="A3606" t="str">
        <f t="shared" si="280"/>
        <v>2020_06_986_5</v>
      </c>
      <c r="B3606" t="str">
        <f t="shared" si="281"/>
        <v>2020_06_31891</v>
      </c>
      <c r="C3606" s="1" t="s">
        <v>3438</v>
      </c>
      <c r="D3606">
        <f t="shared" si="282"/>
        <v>3605</v>
      </c>
      <c r="E3606">
        <v>986</v>
      </c>
      <c r="F3606">
        <f t="shared" si="283"/>
        <v>5</v>
      </c>
      <c r="G3606" s="2" t="str">
        <f t="shared" si="284"/>
        <v/>
      </c>
      <c r="H3606" t="s">
        <v>1521</v>
      </c>
      <c r="I3606">
        <v>31891</v>
      </c>
      <c r="J3606">
        <v>971</v>
      </c>
      <c r="K3606">
        <v>976</v>
      </c>
      <c r="L3606" t="s">
        <v>31</v>
      </c>
      <c r="M3606" t="s">
        <v>20</v>
      </c>
      <c r="N3606">
        <v>691</v>
      </c>
      <c r="O3606">
        <v>4157</v>
      </c>
      <c r="P3606">
        <v>9</v>
      </c>
      <c r="Q3606" t="s">
        <v>3623</v>
      </c>
      <c r="BM3606" s="1"/>
      <c r="BS3606" s="2"/>
    </row>
    <row r="3607" ht="15" customHeight="1">
      <c r="A3607" t="str">
        <f t="shared" si="280"/>
        <v>2020_06_986_6</v>
      </c>
      <c r="B3607" t="str">
        <f t="shared" si="281"/>
        <v>2020_06_31961</v>
      </c>
      <c r="C3607" s="1" t="s">
        <v>3438</v>
      </c>
      <c r="D3607">
        <f t="shared" si="282"/>
        <v>3606</v>
      </c>
      <c r="E3607">
        <v>986</v>
      </c>
      <c r="F3607">
        <f t="shared" si="283"/>
        <v>6</v>
      </c>
      <c r="G3607" s="2" t="str">
        <f t="shared" si="284"/>
        <v/>
      </c>
      <c r="H3607" t="s">
        <v>1521</v>
      </c>
      <c r="I3607">
        <v>31961</v>
      </c>
      <c r="J3607">
        <v>976</v>
      </c>
      <c r="K3607">
        <v>971</v>
      </c>
      <c r="L3607" t="s">
        <v>31</v>
      </c>
      <c r="M3607" t="s">
        <v>20</v>
      </c>
      <c r="N3607">
        <v>369</v>
      </c>
      <c r="O3607">
        <v>4157</v>
      </c>
      <c r="P3607">
        <v>9</v>
      </c>
      <c r="Q3607" t="s">
        <v>3624</v>
      </c>
      <c r="BM3607" s="1"/>
      <c r="BS3607" s="2"/>
    </row>
    <row r="3608" ht="15" customHeight="1">
      <c r="A3608" t="str">
        <f t="shared" si="280"/>
        <v>2020_06_986_7</v>
      </c>
      <c r="B3608" t="str">
        <f t="shared" si="281"/>
        <v>2020_06_32069</v>
      </c>
      <c r="C3608" s="1" t="s">
        <v>3438</v>
      </c>
      <c r="D3608">
        <f t="shared" si="282"/>
        <v>3607</v>
      </c>
      <c r="E3608">
        <v>986</v>
      </c>
      <c r="F3608">
        <f t="shared" si="283"/>
        <v>7</v>
      </c>
      <c r="G3608" s="2" t="str">
        <f t="shared" si="284"/>
        <v/>
      </c>
      <c r="H3608" t="s">
        <v>1521</v>
      </c>
      <c r="I3608">
        <v>32069</v>
      </c>
      <c r="J3608">
        <v>971</v>
      </c>
      <c r="K3608">
        <v>976</v>
      </c>
      <c r="L3608" t="s">
        <v>31</v>
      </c>
      <c r="M3608" t="s">
        <v>20</v>
      </c>
      <c r="N3608">
        <v>473</v>
      </c>
      <c r="O3608">
        <v>4157</v>
      </c>
      <c r="P3608">
        <v>9</v>
      </c>
      <c r="Q3608" t="s">
        <v>3625</v>
      </c>
      <c r="BM3608" s="1"/>
      <c r="BS3608" s="2"/>
    </row>
    <row r="3609" ht="15" customHeight="1">
      <c r="A3609" t="str">
        <f t="shared" si="280"/>
        <v>2020_06_986_8</v>
      </c>
      <c r="B3609" t="str">
        <f t="shared" si="281"/>
        <v>2020_06_32079</v>
      </c>
      <c r="C3609" s="1" t="s">
        <v>3438</v>
      </c>
      <c r="D3609">
        <f t="shared" si="282"/>
        <v>3608</v>
      </c>
      <c r="E3609">
        <v>986</v>
      </c>
      <c r="F3609">
        <f t="shared" si="283"/>
        <v>8</v>
      </c>
      <c r="G3609" s="2" t="str">
        <f t="shared" si="284"/>
        <v>x</v>
      </c>
      <c r="H3609" t="s">
        <v>1521</v>
      </c>
      <c r="I3609">
        <v>32079</v>
      </c>
      <c r="J3609">
        <v>976</v>
      </c>
      <c r="K3609">
        <v>971</v>
      </c>
      <c r="L3609" t="s">
        <v>20</v>
      </c>
      <c r="M3609" t="s">
        <v>20</v>
      </c>
      <c r="N3609">
        <v>101</v>
      </c>
      <c r="O3609">
        <v>4157</v>
      </c>
      <c r="P3609">
        <v>9</v>
      </c>
      <c r="Q3609" t="s">
        <v>3626</v>
      </c>
      <c r="BM3609" s="1"/>
      <c r="BS3609" s="2"/>
    </row>
    <row r="3610" ht="15" customHeight="1">
      <c r="A3610" t="str">
        <f t="shared" si="280"/>
        <v>2020_06_1016_1</v>
      </c>
      <c r="B3610" t="str">
        <f t="shared" si="281"/>
        <v>2020_06_30599</v>
      </c>
      <c r="C3610" s="1" t="s">
        <v>3438</v>
      </c>
      <c r="D3610">
        <f t="shared" si="282"/>
        <v>3609</v>
      </c>
      <c r="E3610">
        <v>1016</v>
      </c>
      <c r="F3610">
        <f t="shared" si="283"/>
        <v>1</v>
      </c>
      <c r="G3610" s="2" t="str">
        <f t="shared" si="284"/>
        <v/>
      </c>
      <c r="H3610" t="s">
        <v>1521</v>
      </c>
      <c r="I3610">
        <v>30599</v>
      </c>
      <c r="J3610">
        <v>1001</v>
      </c>
      <c r="K3610">
        <v>1006</v>
      </c>
      <c r="L3610" t="s">
        <v>19</v>
      </c>
      <c r="M3610" t="s">
        <v>20</v>
      </c>
      <c r="N3610">
        <v>643</v>
      </c>
      <c r="O3610">
        <v>6151</v>
      </c>
      <c r="P3610">
        <v>10</v>
      </c>
      <c r="Q3610" t="s">
        <v>3627</v>
      </c>
      <c r="BM3610" s="1"/>
      <c r="BS3610" s="2"/>
    </row>
    <row r="3611" ht="15" customHeight="1">
      <c r="A3611" t="str">
        <f t="shared" si="280"/>
        <v>2020_06_1016_2</v>
      </c>
      <c r="B3611" t="str">
        <f t="shared" si="281"/>
        <v>2020_06_31099</v>
      </c>
      <c r="C3611" s="1" t="s">
        <v>3438</v>
      </c>
      <c r="D3611">
        <f t="shared" si="282"/>
        <v>3610</v>
      </c>
      <c r="E3611">
        <v>1016</v>
      </c>
      <c r="F3611">
        <f t="shared" si="283"/>
        <v>2</v>
      </c>
      <c r="G3611" s="2" t="str">
        <f t="shared" si="284"/>
        <v/>
      </c>
      <c r="H3611" t="s">
        <v>1521</v>
      </c>
      <c r="I3611">
        <v>31099</v>
      </c>
      <c r="J3611">
        <v>1006</v>
      </c>
      <c r="K3611">
        <v>1001</v>
      </c>
      <c r="L3611" t="s">
        <v>31</v>
      </c>
      <c r="M3611" t="s">
        <v>20</v>
      </c>
      <c r="N3611">
        <v>732</v>
      </c>
      <c r="O3611">
        <v>6151</v>
      </c>
      <c r="P3611">
        <v>10</v>
      </c>
      <c r="Q3611" t="s">
        <v>3628</v>
      </c>
      <c r="BM3611" s="1"/>
      <c r="BS3611" s="2"/>
    </row>
    <row r="3612" ht="15" customHeight="1">
      <c r="A3612" t="str">
        <f t="shared" si="280"/>
        <v>2020_06_1016_3</v>
      </c>
      <c r="B3612" t="str">
        <f t="shared" si="281"/>
        <v>2020_06_31369</v>
      </c>
      <c r="C3612" s="1" t="s">
        <v>3438</v>
      </c>
      <c r="D3612">
        <f t="shared" si="282"/>
        <v>3611</v>
      </c>
      <c r="E3612">
        <v>1016</v>
      </c>
      <c r="F3612">
        <f t="shared" si="283"/>
        <v>3</v>
      </c>
      <c r="G3612" s="2" t="str">
        <f t="shared" si="284"/>
        <v/>
      </c>
      <c r="H3612" t="s">
        <v>1521</v>
      </c>
      <c r="I3612">
        <v>31369</v>
      </c>
      <c r="J3612">
        <v>1001</v>
      </c>
      <c r="K3612">
        <v>1006</v>
      </c>
      <c r="L3612" t="s">
        <v>31</v>
      </c>
      <c r="M3612" t="s">
        <v>20</v>
      </c>
      <c r="N3612">
        <v>944</v>
      </c>
      <c r="O3612">
        <v>6151</v>
      </c>
      <c r="P3612">
        <v>10</v>
      </c>
      <c r="Q3612" t="s">
        <v>3629</v>
      </c>
      <c r="BM3612" s="1"/>
      <c r="BS3612" s="2"/>
    </row>
    <row r="3613" ht="15" customHeight="1">
      <c r="A3613" t="str">
        <f t="shared" si="280"/>
        <v>2020_06_1016_4</v>
      </c>
      <c r="B3613" t="str">
        <f t="shared" si="281"/>
        <v>2020_06_31403</v>
      </c>
      <c r="C3613" s="1" t="s">
        <v>3438</v>
      </c>
      <c r="D3613">
        <f t="shared" si="282"/>
        <v>3612</v>
      </c>
      <c r="E3613">
        <v>1016</v>
      </c>
      <c r="F3613">
        <f t="shared" si="283"/>
        <v>4</v>
      </c>
      <c r="G3613" s="2" t="str">
        <f t="shared" si="284"/>
        <v/>
      </c>
      <c r="H3613" t="s">
        <v>1521</v>
      </c>
      <c r="I3613">
        <v>31403</v>
      </c>
      <c r="J3613">
        <v>1006</v>
      </c>
      <c r="K3613">
        <v>1001</v>
      </c>
      <c r="L3613" t="s">
        <v>31</v>
      </c>
      <c r="M3613" t="s">
        <v>20</v>
      </c>
      <c r="N3613">
        <v>773</v>
      </c>
      <c r="O3613">
        <v>6151</v>
      </c>
      <c r="P3613">
        <v>10</v>
      </c>
      <c r="Q3613" t="s">
        <v>3630</v>
      </c>
      <c r="BM3613" s="1"/>
      <c r="BS3613" s="2"/>
    </row>
    <row r="3614" ht="15" customHeight="1">
      <c r="A3614" t="str">
        <f t="shared" si="280"/>
        <v>2020_06_1016_5</v>
      </c>
      <c r="B3614" t="str">
        <f t="shared" si="281"/>
        <v>2020_06_31446</v>
      </c>
      <c r="C3614" s="1" t="s">
        <v>3438</v>
      </c>
      <c r="D3614">
        <f t="shared" si="282"/>
        <v>3613</v>
      </c>
      <c r="E3614">
        <v>1016</v>
      </c>
      <c r="F3614">
        <f t="shared" si="283"/>
        <v>5</v>
      </c>
      <c r="G3614" s="2" t="str">
        <f t="shared" si="284"/>
        <v/>
      </c>
      <c r="H3614" t="s">
        <v>1521</v>
      </c>
      <c r="I3614">
        <v>31446</v>
      </c>
      <c r="J3614">
        <v>1001</v>
      </c>
      <c r="K3614">
        <v>1006</v>
      </c>
      <c r="L3614" t="s">
        <v>31</v>
      </c>
      <c r="M3614" t="s">
        <v>20</v>
      </c>
      <c r="N3614">
        <v>768</v>
      </c>
      <c r="O3614">
        <v>6151</v>
      </c>
      <c r="P3614">
        <v>10</v>
      </c>
      <c r="Q3614" t="s">
        <v>3631</v>
      </c>
      <c r="BM3614" s="1"/>
      <c r="BS3614" s="2"/>
    </row>
    <row r="3615" ht="15" customHeight="1">
      <c r="A3615" t="str">
        <f t="shared" si="280"/>
        <v>2020_06_1016_6</v>
      </c>
      <c r="B3615" t="str">
        <f t="shared" si="281"/>
        <v>2020_06_31548</v>
      </c>
      <c r="C3615" s="1" t="s">
        <v>3438</v>
      </c>
      <c r="D3615">
        <f t="shared" si="282"/>
        <v>3614</v>
      </c>
      <c r="E3615">
        <v>1016</v>
      </c>
      <c r="F3615">
        <f t="shared" si="283"/>
        <v>6</v>
      </c>
      <c r="G3615" s="2" t="str">
        <f t="shared" si="284"/>
        <v/>
      </c>
      <c r="H3615" t="s">
        <v>1521</v>
      </c>
      <c r="I3615">
        <v>31548</v>
      </c>
      <c r="J3615">
        <v>1006</v>
      </c>
      <c r="K3615">
        <v>1001</v>
      </c>
      <c r="L3615" t="s">
        <v>31</v>
      </c>
      <c r="M3615" t="s">
        <v>20</v>
      </c>
      <c r="N3615">
        <v>729</v>
      </c>
      <c r="O3615">
        <v>6151</v>
      </c>
      <c r="P3615">
        <v>10</v>
      </c>
      <c r="Q3615" t="s">
        <v>3632</v>
      </c>
      <c r="BM3615" s="1"/>
      <c r="BS3615" s="2"/>
    </row>
    <row r="3616" ht="15" customHeight="1">
      <c r="A3616" t="str">
        <f t="shared" si="280"/>
        <v>2020_06_1016_7</v>
      </c>
      <c r="B3616" t="str">
        <f t="shared" si="281"/>
        <v>2020_06_31720</v>
      </c>
      <c r="C3616" s="1" t="s">
        <v>3438</v>
      </c>
      <c r="D3616">
        <f t="shared" si="282"/>
        <v>3615</v>
      </c>
      <c r="E3616">
        <v>1016</v>
      </c>
      <c r="F3616">
        <f t="shared" si="283"/>
        <v>7</v>
      </c>
      <c r="G3616" s="2" t="str">
        <f t="shared" si="284"/>
        <v/>
      </c>
      <c r="H3616" t="s">
        <v>1521</v>
      </c>
      <c r="I3616">
        <v>31720</v>
      </c>
      <c r="J3616">
        <v>1001</v>
      </c>
      <c r="K3616">
        <v>1006</v>
      </c>
      <c r="L3616" t="s">
        <v>31</v>
      </c>
      <c r="M3616" t="s">
        <v>20</v>
      </c>
      <c r="N3616">
        <v>650</v>
      </c>
      <c r="O3616">
        <v>6151</v>
      </c>
      <c r="P3616">
        <v>10</v>
      </c>
      <c r="Q3616" t="s">
        <v>3633</v>
      </c>
      <c r="BM3616" s="1"/>
      <c r="BS3616" s="2"/>
    </row>
    <row r="3617" ht="15" customHeight="1">
      <c r="A3617" t="str">
        <f t="shared" si="280"/>
        <v>2020_06_1016_8</v>
      </c>
      <c r="B3617" t="str">
        <f t="shared" si="281"/>
        <v>2020_06_31724</v>
      </c>
      <c r="C3617" s="1" t="s">
        <v>3438</v>
      </c>
      <c r="D3617">
        <f t="shared" si="282"/>
        <v>3616</v>
      </c>
      <c r="E3617">
        <v>1016</v>
      </c>
      <c r="F3617">
        <f t="shared" si="283"/>
        <v>8</v>
      </c>
      <c r="G3617" s="2" t="str">
        <f t="shared" si="284"/>
        <v/>
      </c>
      <c r="H3617" t="s">
        <v>1521</v>
      </c>
      <c r="I3617">
        <v>31724</v>
      </c>
      <c r="J3617">
        <v>1006</v>
      </c>
      <c r="K3617">
        <v>1001</v>
      </c>
      <c r="L3617" t="s">
        <v>31</v>
      </c>
      <c r="M3617" t="s">
        <v>20</v>
      </c>
      <c r="N3617">
        <v>608</v>
      </c>
      <c r="O3617">
        <v>6151</v>
      </c>
      <c r="P3617">
        <v>10</v>
      </c>
      <c r="Q3617" t="s">
        <v>3634</v>
      </c>
      <c r="BM3617" s="1"/>
      <c r="BS3617" s="2"/>
    </row>
    <row r="3618" ht="15" customHeight="1">
      <c r="A3618" t="str">
        <f t="shared" si="280"/>
        <v>2020_06_1016_9</v>
      </c>
      <c r="B3618" t="str">
        <f t="shared" si="281"/>
        <v>2020_06_31734</v>
      </c>
      <c r="C3618" s="1" t="s">
        <v>3438</v>
      </c>
      <c r="D3618">
        <f t="shared" si="282"/>
        <v>3617</v>
      </c>
      <c r="E3618">
        <v>1016</v>
      </c>
      <c r="F3618">
        <f t="shared" si="283"/>
        <v>9</v>
      </c>
      <c r="G3618" s="2" t="str">
        <f t="shared" si="284"/>
        <v>x</v>
      </c>
      <c r="H3618" t="s">
        <v>1521</v>
      </c>
      <c r="I3618">
        <v>31734</v>
      </c>
      <c r="J3618">
        <v>1001</v>
      </c>
      <c r="K3618">
        <v>1006</v>
      </c>
      <c r="L3618" t="s">
        <v>20</v>
      </c>
      <c r="M3618" t="s">
        <v>20</v>
      </c>
      <c r="N3618">
        <v>283</v>
      </c>
      <c r="O3618">
        <v>6151</v>
      </c>
      <c r="P3618">
        <v>10</v>
      </c>
      <c r="Q3618" t="s">
        <v>3635</v>
      </c>
      <c r="BM3618" s="1"/>
      <c r="BS3618" s="2"/>
    </row>
    <row r="3619" ht="15" customHeight="1">
      <c r="A3619" t="str">
        <f t="shared" si="280"/>
        <v>2020_06_1046_1</v>
      </c>
      <c r="B3619" t="str">
        <f t="shared" si="281"/>
        <v>2020_06_31034</v>
      </c>
      <c r="C3619" s="1" t="s">
        <v>3438</v>
      </c>
      <c r="D3619">
        <f t="shared" si="282"/>
        <v>3618</v>
      </c>
      <c r="E3619">
        <v>1046</v>
      </c>
      <c r="F3619">
        <f t="shared" si="283"/>
        <v>1</v>
      </c>
      <c r="G3619" s="2" t="str">
        <f t="shared" si="284"/>
        <v/>
      </c>
      <c r="H3619" t="s">
        <v>1521</v>
      </c>
      <c r="I3619">
        <v>31034</v>
      </c>
      <c r="J3619">
        <v>1031</v>
      </c>
      <c r="K3619">
        <v>1036</v>
      </c>
      <c r="L3619" t="s">
        <v>19</v>
      </c>
      <c r="M3619" t="s">
        <v>20</v>
      </c>
      <c r="N3619">
        <v>811</v>
      </c>
      <c r="O3619">
        <v>3667</v>
      </c>
      <c r="P3619">
        <v>8</v>
      </c>
      <c r="Q3619" t="s">
        <v>3636</v>
      </c>
      <c r="BM3619" s="1"/>
      <c r="BS3619" s="2"/>
    </row>
    <row r="3620" ht="15" customHeight="1">
      <c r="A3620" t="str">
        <f t="shared" si="280"/>
        <v>2020_06_1046_2</v>
      </c>
      <c r="B3620" t="str">
        <f t="shared" si="281"/>
        <v>2020_06_31124</v>
      </c>
      <c r="C3620" s="1" t="s">
        <v>3438</v>
      </c>
      <c r="D3620">
        <f t="shared" si="282"/>
        <v>3619</v>
      </c>
      <c r="E3620">
        <v>1046</v>
      </c>
      <c r="F3620">
        <f t="shared" si="283"/>
        <v>2</v>
      </c>
      <c r="G3620" s="2" t="str">
        <f t="shared" si="284"/>
        <v/>
      </c>
      <c r="H3620" t="s">
        <v>1521</v>
      </c>
      <c r="I3620">
        <v>31124</v>
      </c>
      <c r="J3620">
        <v>1036</v>
      </c>
      <c r="K3620">
        <v>1031</v>
      </c>
      <c r="L3620" t="s">
        <v>31</v>
      </c>
      <c r="M3620" t="s">
        <v>20</v>
      </c>
      <c r="N3620">
        <v>621</v>
      </c>
      <c r="O3620">
        <v>3667</v>
      </c>
      <c r="P3620">
        <v>8</v>
      </c>
      <c r="Q3620" t="s">
        <v>3637</v>
      </c>
      <c r="BM3620" s="1"/>
      <c r="BS3620" s="2"/>
    </row>
    <row r="3621" ht="15" customHeight="1">
      <c r="A3621" t="str">
        <f t="shared" si="280"/>
        <v>2020_06_1046_3</v>
      </c>
      <c r="B3621" t="str">
        <f t="shared" si="281"/>
        <v>2020_06_31427</v>
      </c>
      <c r="C3621" s="1" t="s">
        <v>3438</v>
      </c>
      <c r="D3621">
        <f t="shared" si="282"/>
        <v>3620</v>
      </c>
      <c r="E3621">
        <v>1046</v>
      </c>
      <c r="F3621">
        <f t="shared" si="283"/>
        <v>3</v>
      </c>
      <c r="G3621" s="2" t="str">
        <f t="shared" si="284"/>
        <v/>
      </c>
      <c r="H3621" t="s">
        <v>1521</v>
      </c>
      <c r="I3621">
        <v>31427</v>
      </c>
      <c r="J3621">
        <v>1031</v>
      </c>
      <c r="K3621">
        <v>1036</v>
      </c>
      <c r="L3621" t="s">
        <v>31</v>
      </c>
      <c r="M3621" t="s">
        <v>20</v>
      </c>
      <c r="N3621">
        <v>810</v>
      </c>
      <c r="O3621">
        <v>3667</v>
      </c>
      <c r="P3621">
        <v>8</v>
      </c>
      <c r="Q3621" t="s">
        <v>3638</v>
      </c>
      <c r="BM3621" s="1"/>
      <c r="BS3621" s="2"/>
    </row>
    <row r="3622" ht="15" customHeight="1">
      <c r="A3622" t="str">
        <f t="shared" si="280"/>
        <v>2020_06_1046_4</v>
      </c>
      <c r="B3622" t="str">
        <f t="shared" si="281"/>
        <v>2020_06_31509</v>
      </c>
      <c r="C3622" s="1" t="s">
        <v>3438</v>
      </c>
      <c r="D3622">
        <f t="shared" si="282"/>
        <v>3621</v>
      </c>
      <c r="E3622">
        <v>1046</v>
      </c>
      <c r="F3622">
        <f t="shared" si="283"/>
        <v>4</v>
      </c>
      <c r="G3622" s="2" t="str">
        <f t="shared" si="284"/>
        <v/>
      </c>
      <c r="H3622" t="s">
        <v>1521</v>
      </c>
      <c r="I3622">
        <v>31509</v>
      </c>
      <c r="J3622">
        <v>1036</v>
      </c>
      <c r="K3622">
        <v>1031</v>
      </c>
      <c r="L3622" t="s">
        <v>31</v>
      </c>
      <c r="M3622" t="s">
        <v>20</v>
      </c>
      <c r="N3622">
        <v>534</v>
      </c>
      <c r="O3622">
        <v>3667</v>
      </c>
      <c r="P3622">
        <v>8</v>
      </c>
      <c r="Q3622" t="s">
        <v>3639</v>
      </c>
      <c r="BM3622" s="1"/>
      <c r="BS3622" s="2"/>
    </row>
    <row r="3623" ht="15" customHeight="1">
      <c r="A3623" t="str">
        <f t="shared" si="280"/>
        <v>2020_06_1046_5</v>
      </c>
      <c r="B3623" t="str">
        <f t="shared" si="281"/>
        <v>2020_06_31597</v>
      </c>
      <c r="C3623" s="1" t="s">
        <v>3438</v>
      </c>
      <c r="D3623">
        <f t="shared" si="282"/>
        <v>3622</v>
      </c>
      <c r="E3623">
        <v>1046</v>
      </c>
      <c r="F3623">
        <f t="shared" si="283"/>
        <v>5</v>
      </c>
      <c r="G3623" s="2" t="str">
        <f t="shared" si="284"/>
        <v/>
      </c>
      <c r="H3623" t="s">
        <v>1521</v>
      </c>
      <c r="I3623">
        <v>31597</v>
      </c>
      <c r="J3623">
        <v>1031</v>
      </c>
      <c r="K3623">
        <v>1036</v>
      </c>
      <c r="L3623" t="s">
        <v>31</v>
      </c>
      <c r="M3623" t="s">
        <v>20</v>
      </c>
      <c r="N3623">
        <v>387</v>
      </c>
      <c r="O3623">
        <v>3667</v>
      </c>
      <c r="P3623">
        <v>8</v>
      </c>
      <c r="Q3623" t="s">
        <v>3640</v>
      </c>
      <c r="BM3623" s="1"/>
      <c r="BS3623" s="2"/>
    </row>
    <row r="3624" ht="15" customHeight="1">
      <c r="A3624" t="str">
        <f t="shared" si="280"/>
        <v>2020_06_1046_6</v>
      </c>
      <c r="B3624" t="str">
        <f t="shared" si="281"/>
        <v>2020_06_31730</v>
      </c>
      <c r="C3624" s="1" t="s">
        <v>3438</v>
      </c>
      <c r="D3624">
        <f t="shared" si="282"/>
        <v>3623</v>
      </c>
      <c r="E3624">
        <v>1046</v>
      </c>
      <c r="F3624">
        <f t="shared" si="283"/>
        <v>6</v>
      </c>
      <c r="G3624" s="2" t="str">
        <f t="shared" si="284"/>
        <v/>
      </c>
      <c r="H3624" t="s">
        <v>1521</v>
      </c>
      <c r="I3624">
        <v>31730</v>
      </c>
      <c r="J3624">
        <v>1036</v>
      </c>
      <c r="K3624">
        <v>1031</v>
      </c>
      <c r="L3624" t="s">
        <v>31</v>
      </c>
      <c r="M3624" t="s">
        <v>20</v>
      </c>
      <c r="N3624">
        <v>418</v>
      </c>
      <c r="O3624">
        <v>3667</v>
      </c>
      <c r="P3624">
        <v>8</v>
      </c>
      <c r="Q3624" t="s">
        <v>3641</v>
      </c>
      <c r="BM3624" s="1"/>
      <c r="BS3624" s="2"/>
    </row>
    <row r="3625" ht="15" customHeight="1">
      <c r="A3625" t="str">
        <f t="shared" si="280"/>
        <v>2020_06_1046_7</v>
      </c>
      <c r="B3625" t="str">
        <f t="shared" si="281"/>
        <v>2020_06_32030</v>
      </c>
      <c r="C3625" s="1" t="s">
        <v>3438</v>
      </c>
      <c r="D3625">
        <f t="shared" si="282"/>
        <v>3624</v>
      </c>
      <c r="E3625">
        <v>1046</v>
      </c>
      <c r="F3625">
        <f t="shared" si="283"/>
        <v>7</v>
      </c>
      <c r="G3625" s="2" t="str">
        <f t="shared" si="284"/>
        <v>x</v>
      </c>
      <c r="H3625" t="s">
        <v>1521</v>
      </c>
      <c r="I3625">
        <v>32030</v>
      </c>
      <c r="J3625">
        <v>1031</v>
      </c>
      <c r="K3625">
        <v>1036</v>
      </c>
      <c r="L3625" t="s">
        <v>20</v>
      </c>
      <c r="M3625" t="s">
        <v>20</v>
      </c>
      <c r="N3625">
        <v>65</v>
      </c>
      <c r="O3625">
        <v>3667</v>
      </c>
      <c r="P3625">
        <v>8</v>
      </c>
      <c r="Q3625" t="s">
        <v>3642</v>
      </c>
      <c r="BM3625" s="1"/>
      <c r="BS3625" s="2"/>
    </row>
    <row r="3626" ht="15" customHeight="1">
      <c r="A3626" t="str">
        <f t="shared" si="280"/>
        <v>2020_06_1076_1</v>
      </c>
      <c r="B3626" t="str">
        <f t="shared" si="281"/>
        <v>2020_06_30709</v>
      </c>
      <c r="C3626" s="1" t="s">
        <v>3438</v>
      </c>
      <c r="D3626">
        <f t="shared" si="282"/>
        <v>3625</v>
      </c>
      <c r="E3626">
        <v>1076</v>
      </c>
      <c r="F3626">
        <f t="shared" si="283"/>
        <v>1</v>
      </c>
      <c r="G3626" s="2" t="str">
        <f t="shared" si="284"/>
        <v/>
      </c>
      <c r="H3626" t="s">
        <v>1521</v>
      </c>
      <c r="I3626">
        <v>30709</v>
      </c>
      <c r="J3626">
        <v>1061</v>
      </c>
      <c r="K3626">
        <v>1066</v>
      </c>
      <c r="L3626" t="s">
        <v>19</v>
      </c>
      <c r="M3626" t="s">
        <v>20</v>
      </c>
      <c r="N3626">
        <v>473</v>
      </c>
      <c r="O3626">
        <v>3524</v>
      </c>
      <c r="P3626">
        <v>14</v>
      </c>
      <c r="Q3626" t="s">
        <v>3643</v>
      </c>
      <c r="BM3626" s="1"/>
      <c r="BS3626" s="2"/>
    </row>
    <row r="3627" ht="15" customHeight="1">
      <c r="A3627" t="str">
        <f t="shared" si="280"/>
        <v>2020_06_1076_2</v>
      </c>
      <c r="B3627" t="str">
        <f t="shared" si="281"/>
        <v>2020_06_31218</v>
      </c>
      <c r="C3627" s="1" t="s">
        <v>3438</v>
      </c>
      <c r="D3627">
        <f t="shared" si="282"/>
        <v>3626</v>
      </c>
      <c r="E3627">
        <v>1076</v>
      </c>
      <c r="F3627">
        <f t="shared" si="283"/>
        <v>2</v>
      </c>
      <c r="G3627" s="2" t="str">
        <f t="shared" si="284"/>
        <v/>
      </c>
      <c r="H3627" t="s">
        <v>1521</v>
      </c>
      <c r="I3627">
        <v>31218</v>
      </c>
      <c r="J3627">
        <v>1066</v>
      </c>
      <c r="K3627">
        <v>1061</v>
      </c>
      <c r="L3627" t="s">
        <v>31</v>
      </c>
      <c r="M3627" t="s">
        <v>20</v>
      </c>
      <c r="N3627">
        <v>597</v>
      </c>
      <c r="O3627">
        <v>3524</v>
      </c>
      <c r="P3627">
        <v>14</v>
      </c>
      <c r="Q3627" t="s">
        <v>3644</v>
      </c>
      <c r="BM3627" s="1"/>
      <c r="BS3627" s="2"/>
    </row>
    <row r="3628" ht="15" customHeight="1">
      <c r="A3628" t="str">
        <f t="shared" si="280"/>
        <v>2020_06_1076_3</v>
      </c>
      <c r="B3628" t="str">
        <f t="shared" si="281"/>
        <v>2020_06_31236</v>
      </c>
      <c r="C3628" s="1" t="s">
        <v>3438</v>
      </c>
      <c r="D3628">
        <f t="shared" si="282"/>
        <v>3627</v>
      </c>
      <c r="E3628">
        <v>1076</v>
      </c>
      <c r="F3628">
        <f t="shared" si="283"/>
        <v>3</v>
      </c>
      <c r="G3628" s="2" t="str">
        <f t="shared" si="284"/>
        <v/>
      </c>
      <c r="H3628" t="s">
        <v>1521</v>
      </c>
      <c r="I3628">
        <v>31236</v>
      </c>
      <c r="J3628">
        <v>1061</v>
      </c>
      <c r="K3628">
        <v>1066</v>
      </c>
      <c r="L3628" t="s">
        <v>31</v>
      </c>
      <c r="M3628" t="s">
        <v>20</v>
      </c>
      <c r="N3628">
        <v>472</v>
      </c>
      <c r="O3628">
        <v>3524</v>
      </c>
      <c r="P3628">
        <v>14</v>
      </c>
      <c r="Q3628" t="s">
        <v>3645</v>
      </c>
      <c r="BM3628" s="1"/>
      <c r="BS3628" s="2"/>
    </row>
    <row r="3629" ht="15" customHeight="1">
      <c r="A3629" t="str">
        <f t="shared" si="280"/>
        <v>2020_06_1076_4</v>
      </c>
      <c r="B3629" t="str">
        <f t="shared" si="281"/>
        <v>2020_06_31505</v>
      </c>
      <c r="C3629" s="1" t="s">
        <v>3438</v>
      </c>
      <c r="D3629">
        <f t="shared" si="282"/>
        <v>3628</v>
      </c>
      <c r="E3629">
        <v>1076</v>
      </c>
      <c r="F3629">
        <f t="shared" si="283"/>
        <v>4</v>
      </c>
      <c r="G3629" s="2" t="str">
        <f t="shared" si="284"/>
        <v/>
      </c>
      <c r="H3629" t="s">
        <v>1521</v>
      </c>
      <c r="I3629">
        <v>31505</v>
      </c>
      <c r="J3629">
        <v>1066</v>
      </c>
      <c r="K3629">
        <v>1061</v>
      </c>
      <c r="L3629" t="s">
        <v>31</v>
      </c>
      <c r="M3629" t="s">
        <v>20</v>
      </c>
      <c r="N3629">
        <v>481</v>
      </c>
      <c r="O3629">
        <v>3524</v>
      </c>
      <c r="P3629">
        <v>14</v>
      </c>
      <c r="Q3629" t="s">
        <v>3646</v>
      </c>
      <c r="BM3629" s="1"/>
      <c r="BS3629" s="2"/>
    </row>
    <row r="3630" ht="15" customHeight="1">
      <c r="A3630" t="str">
        <f t="shared" si="280"/>
        <v>2020_06_1076_5</v>
      </c>
      <c r="B3630" t="str">
        <f t="shared" si="281"/>
        <v>2020_06_31551</v>
      </c>
      <c r="C3630" s="1" t="s">
        <v>3438</v>
      </c>
      <c r="D3630">
        <f t="shared" si="282"/>
        <v>3629</v>
      </c>
      <c r="E3630">
        <v>1076</v>
      </c>
      <c r="F3630">
        <f t="shared" si="283"/>
        <v>5</v>
      </c>
      <c r="G3630" s="2" t="str">
        <f t="shared" si="284"/>
        <v/>
      </c>
      <c r="H3630" t="s">
        <v>1521</v>
      </c>
      <c r="I3630">
        <v>31551</v>
      </c>
      <c r="J3630">
        <v>1061</v>
      </c>
      <c r="K3630">
        <v>1066</v>
      </c>
      <c r="L3630" t="s">
        <v>31</v>
      </c>
      <c r="M3630" t="s">
        <v>20</v>
      </c>
      <c r="N3630">
        <v>371</v>
      </c>
      <c r="O3630">
        <v>3524</v>
      </c>
      <c r="P3630">
        <v>14</v>
      </c>
      <c r="Q3630" t="s">
        <v>3647</v>
      </c>
      <c r="BM3630" s="1"/>
      <c r="BS3630" s="2"/>
    </row>
    <row r="3631" ht="15" customHeight="1">
      <c r="A3631" t="str">
        <f t="shared" si="280"/>
        <v>2020_06_1076_6</v>
      </c>
      <c r="B3631" t="str">
        <f t="shared" si="281"/>
        <v>2020_06_31839</v>
      </c>
      <c r="C3631" s="1" t="s">
        <v>3438</v>
      </c>
      <c r="D3631">
        <f t="shared" si="282"/>
        <v>3630</v>
      </c>
      <c r="E3631">
        <v>1076</v>
      </c>
      <c r="F3631">
        <f t="shared" si="283"/>
        <v>6</v>
      </c>
      <c r="G3631" s="2" t="str">
        <f t="shared" si="284"/>
        <v/>
      </c>
      <c r="H3631" t="s">
        <v>1521</v>
      </c>
      <c r="I3631">
        <v>31839</v>
      </c>
      <c r="J3631">
        <v>1066</v>
      </c>
      <c r="K3631">
        <v>1061</v>
      </c>
      <c r="L3631" t="s">
        <v>31</v>
      </c>
      <c r="M3631" t="s">
        <v>20</v>
      </c>
      <c r="N3631">
        <v>202</v>
      </c>
      <c r="O3631">
        <v>3524</v>
      </c>
      <c r="P3631">
        <v>14</v>
      </c>
      <c r="Q3631" t="s">
        <v>3648</v>
      </c>
      <c r="BM3631" s="1"/>
      <c r="BS3631" s="2"/>
    </row>
    <row r="3632" ht="15" customHeight="1">
      <c r="A3632" t="str">
        <f t="shared" si="280"/>
        <v>2020_06_1076_7</v>
      </c>
      <c r="B3632" t="str">
        <f t="shared" si="281"/>
        <v>2020_06_31860</v>
      </c>
      <c r="C3632" s="1" t="s">
        <v>3438</v>
      </c>
      <c r="D3632">
        <f t="shared" si="282"/>
        <v>3631</v>
      </c>
      <c r="E3632">
        <v>1076</v>
      </c>
      <c r="F3632">
        <f t="shared" si="283"/>
        <v>7</v>
      </c>
      <c r="G3632" s="2" t="str">
        <f t="shared" si="284"/>
        <v>x</v>
      </c>
      <c r="H3632" t="s">
        <v>1521</v>
      </c>
      <c r="I3632">
        <v>31860</v>
      </c>
      <c r="J3632">
        <v>1061</v>
      </c>
      <c r="K3632">
        <v>1066</v>
      </c>
      <c r="L3632" t="s">
        <v>20</v>
      </c>
      <c r="M3632" t="s">
        <v>20</v>
      </c>
      <c r="N3632">
        <v>68</v>
      </c>
      <c r="O3632">
        <v>3524</v>
      </c>
      <c r="P3632">
        <v>14</v>
      </c>
      <c r="Q3632" t="s">
        <v>3649</v>
      </c>
      <c r="BM3632" s="1"/>
      <c r="BS3632" s="2"/>
    </row>
    <row r="3633" ht="15" customHeight="1">
      <c r="A3633" t="str">
        <f t="shared" si="280"/>
        <v>2020_06_1106_1</v>
      </c>
      <c r="B3633" t="str">
        <f t="shared" si="281"/>
        <v>2020_06_31046</v>
      </c>
      <c r="C3633" s="1" t="s">
        <v>3438</v>
      </c>
      <c r="D3633">
        <f t="shared" si="282"/>
        <v>3632</v>
      </c>
      <c r="E3633">
        <v>1106</v>
      </c>
      <c r="F3633">
        <f t="shared" si="283"/>
        <v>1</v>
      </c>
      <c r="G3633" s="2" t="str">
        <f t="shared" si="284"/>
        <v/>
      </c>
      <c r="H3633" t="s">
        <v>1521</v>
      </c>
      <c r="I3633">
        <v>31046</v>
      </c>
      <c r="J3633">
        <v>1091</v>
      </c>
      <c r="K3633">
        <v>1096</v>
      </c>
      <c r="L3633" t="s">
        <v>19</v>
      </c>
      <c r="M3633" t="s">
        <v>20</v>
      </c>
      <c r="N3633">
        <v>1041</v>
      </c>
      <c r="O3633">
        <v>4230</v>
      </c>
      <c r="P3633">
        <v>10</v>
      </c>
      <c r="Q3633" t="s">
        <v>3650</v>
      </c>
      <c r="BM3633" s="1"/>
      <c r="BS3633" s="2"/>
    </row>
    <row r="3634" ht="15" customHeight="1">
      <c r="A3634" t="str">
        <f t="shared" si="280"/>
        <v>2020_06_1106_2</v>
      </c>
      <c r="B3634" t="str">
        <f t="shared" si="281"/>
        <v>2020_06_31129</v>
      </c>
      <c r="C3634" s="1" t="s">
        <v>3438</v>
      </c>
      <c r="D3634">
        <f t="shared" si="282"/>
        <v>3633</v>
      </c>
      <c r="E3634">
        <v>1106</v>
      </c>
      <c r="F3634">
        <f t="shared" si="283"/>
        <v>2</v>
      </c>
      <c r="G3634" s="2" t="str">
        <f t="shared" si="284"/>
        <v/>
      </c>
      <c r="H3634" t="s">
        <v>1521</v>
      </c>
      <c r="I3634">
        <v>31129</v>
      </c>
      <c r="J3634">
        <v>1096</v>
      </c>
      <c r="K3634">
        <v>1091</v>
      </c>
      <c r="L3634" t="s">
        <v>31</v>
      </c>
      <c r="M3634" t="s">
        <v>20</v>
      </c>
      <c r="N3634">
        <v>752</v>
      </c>
      <c r="O3634">
        <v>4230</v>
      </c>
      <c r="P3634">
        <v>10</v>
      </c>
      <c r="Q3634" t="s">
        <v>3651</v>
      </c>
      <c r="BM3634" s="1"/>
      <c r="BS3634" s="2"/>
    </row>
    <row r="3635" ht="15" customHeight="1">
      <c r="A3635" t="str">
        <f t="shared" si="280"/>
        <v>2020_06_1106_3</v>
      </c>
      <c r="B3635" t="str">
        <f t="shared" si="281"/>
        <v>2020_06_31441</v>
      </c>
      <c r="C3635" s="1" t="s">
        <v>3438</v>
      </c>
      <c r="D3635">
        <f t="shared" si="282"/>
        <v>3634</v>
      </c>
      <c r="E3635">
        <v>1106</v>
      </c>
      <c r="F3635">
        <f t="shared" si="283"/>
        <v>3</v>
      </c>
      <c r="G3635" s="2" t="str">
        <f t="shared" si="284"/>
        <v/>
      </c>
      <c r="H3635" t="s">
        <v>1521</v>
      </c>
      <c r="I3635">
        <v>31441</v>
      </c>
      <c r="J3635">
        <v>1091</v>
      </c>
      <c r="K3635">
        <v>1096</v>
      </c>
      <c r="L3635" t="s">
        <v>31</v>
      </c>
      <c r="M3635" t="s">
        <v>20</v>
      </c>
      <c r="N3635">
        <v>677</v>
      </c>
      <c r="O3635">
        <v>4230</v>
      </c>
      <c r="P3635">
        <v>10</v>
      </c>
      <c r="Q3635" t="s">
        <v>3652</v>
      </c>
      <c r="BM3635" s="1"/>
      <c r="BS3635" s="2"/>
    </row>
    <row r="3636" ht="15" customHeight="1">
      <c r="A3636" t="str">
        <f t="shared" si="280"/>
        <v>2020_06_1106_4</v>
      </c>
      <c r="B3636" t="str">
        <f t="shared" si="281"/>
        <v>2020_06_31521</v>
      </c>
      <c r="C3636" s="1" t="s">
        <v>3438</v>
      </c>
      <c r="D3636">
        <f t="shared" si="282"/>
        <v>3635</v>
      </c>
      <c r="E3636">
        <v>1106</v>
      </c>
      <c r="F3636">
        <f t="shared" si="283"/>
        <v>4</v>
      </c>
      <c r="G3636" s="2" t="str">
        <f t="shared" si="284"/>
        <v/>
      </c>
      <c r="H3636" t="s">
        <v>1521</v>
      </c>
      <c r="I3636">
        <v>31521</v>
      </c>
      <c r="J3636">
        <v>1096</v>
      </c>
      <c r="K3636">
        <v>1091</v>
      </c>
      <c r="L3636" t="s">
        <v>31</v>
      </c>
      <c r="M3636" t="s">
        <v>20</v>
      </c>
      <c r="N3636">
        <v>548</v>
      </c>
      <c r="O3636">
        <v>4230</v>
      </c>
      <c r="P3636">
        <v>10</v>
      </c>
      <c r="Q3636" t="s">
        <v>3653</v>
      </c>
      <c r="BM3636" s="1"/>
      <c r="BS3636" s="2"/>
    </row>
    <row r="3637" ht="15" customHeight="1">
      <c r="A3637" t="str">
        <f t="shared" si="280"/>
        <v>2020_06_1106_5</v>
      </c>
      <c r="B3637" t="str">
        <f t="shared" si="281"/>
        <v>2020_06_31786</v>
      </c>
      <c r="C3637" s="1" t="s">
        <v>3438</v>
      </c>
      <c r="D3637">
        <f t="shared" si="282"/>
        <v>3636</v>
      </c>
      <c r="E3637">
        <v>1106</v>
      </c>
      <c r="F3637">
        <f t="shared" si="283"/>
        <v>5</v>
      </c>
      <c r="G3637" s="2" t="str">
        <f t="shared" si="284"/>
        <v/>
      </c>
      <c r="H3637" t="s">
        <v>1521</v>
      </c>
      <c r="I3637">
        <v>31786</v>
      </c>
      <c r="J3637">
        <v>1091</v>
      </c>
      <c r="K3637">
        <v>1096</v>
      </c>
      <c r="L3637" t="s">
        <v>31</v>
      </c>
      <c r="M3637" t="s">
        <v>20</v>
      </c>
      <c r="N3637">
        <v>285</v>
      </c>
      <c r="O3637">
        <v>4230</v>
      </c>
      <c r="P3637">
        <v>10</v>
      </c>
      <c r="Q3637" t="s">
        <v>3654</v>
      </c>
      <c r="BM3637" s="1"/>
      <c r="BS3637" s="2"/>
    </row>
    <row r="3638" ht="15" customHeight="1">
      <c r="A3638" t="str">
        <f t="shared" si="280"/>
        <v>2020_06_1106_6</v>
      </c>
      <c r="B3638" t="str">
        <f t="shared" si="281"/>
        <v>2020_06_31789</v>
      </c>
      <c r="C3638" s="1" t="s">
        <v>3438</v>
      </c>
      <c r="D3638">
        <f t="shared" si="282"/>
        <v>3637</v>
      </c>
      <c r="E3638">
        <v>1106</v>
      </c>
      <c r="F3638">
        <f t="shared" si="283"/>
        <v>6</v>
      </c>
      <c r="G3638" s="2" t="str">
        <f t="shared" si="284"/>
        <v/>
      </c>
      <c r="H3638" t="s">
        <v>1521</v>
      </c>
      <c r="I3638">
        <v>31789</v>
      </c>
      <c r="J3638">
        <v>1096</v>
      </c>
      <c r="K3638">
        <v>1091</v>
      </c>
      <c r="L3638" t="s">
        <v>31</v>
      </c>
      <c r="M3638" t="s">
        <v>20</v>
      </c>
      <c r="N3638">
        <v>276</v>
      </c>
      <c r="O3638">
        <v>4230</v>
      </c>
      <c r="P3638">
        <v>10</v>
      </c>
      <c r="Q3638" t="s">
        <v>3655</v>
      </c>
      <c r="BM3638" s="1"/>
      <c r="BS3638" s="2"/>
    </row>
    <row r="3639" ht="15" customHeight="1">
      <c r="A3639" t="str">
        <f t="shared" si="280"/>
        <v>2020_06_1106_7</v>
      </c>
      <c r="B3639" t="str">
        <f t="shared" si="281"/>
        <v>2020_06_31828</v>
      </c>
      <c r="C3639" s="1" t="s">
        <v>3438</v>
      </c>
      <c r="D3639">
        <f t="shared" si="282"/>
        <v>3638</v>
      </c>
      <c r="E3639">
        <v>1106</v>
      </c>
      <c r="F3639">
        <f t="shared" si="283"/>
        <v>7</v>
      </c>
      <c r="G3639" s="2" t="str">
        <f t="shared" si="284"/>
        <v/>
      </c>
      <c r="H3639" t="s">
        <v>1521</v>
      </c>
      <c r="I3639">
        <v>31828</v>
      </c>
      <c r="J3639">
        <v>1091</v>
      </c>
      <c r="K3639">
        <v>1096</v>
      </c>
      <c r="L3639" t="s">
        <v>31</v>
      </c>
      <c r="M3639" t="s">
        <v>20</v>
      </c>
      <c r="N3639">
        <v>283</v>
      </c>
      <c r="O3639">
        <v>4230</v>
      </c>
      <c r="P3639">
        <v>10</v>
      </c>
      <c r="Q3639" t="s">
        <v>3656</v>
      </c>
      <c r="BM3639" s="1"/>
      <c r="BS3639" s="2"/>
    </row>
    <row r="3640" ht="15" customHeight="1">
      <c r="A3640" t="str">
        <f t="shared" si="280"/>
        <v>2020_06_1106_8</v>
      </c>
      <c r="B3640" t="str">
        <f t="shared" si="281"/>
        <v>2020_06_31838</v>
      </c>
      <c r="C3640" s="1" t="s">
        <v>3438</v>
      </c>
      <c r="D3640">
        <f t="shared" si="282"/>
        <v>3639</v>
      </c>
      <c r="E3640">
        <v>1106</v>
      </c>
      <c r="F3640">
        <f t="shared" si="283"/>
        <v>8</v>
      </c>
      <c r="G3640" s="2" t="str">
        <f t="shared" si="284"/>
        <v/>
      </c>
      <c r="H3640" t="s">
        <v>1521</v>
      </c>
      <c r="I3640">
        <v>31838</v>
      </c>
      <c r="J3640">
        <v>1096</v>
      </c>
      <c r="K3640">
        <v>1091</v>
      </c>
      <c r="L3640" t="s">
        <v>31</v>
      </c>
      <c r="M3640" t="s">
        <v>20</v>
      </c>
      <c r="N3640">
        <v>234</v>
      </c>
      <c r="O3640">
        <v>4230</v>
      </c>
      <c r="P3640">
        <v>10</v>
      </c>
      <c r="Q3640" t="s">
        <v>3657</v>
      </c>
      <c r="BM3640" s="1"/>
      <c r="BS3640" s="2"/>
    </row>
    <row r="3641" ht="15" customHeight="1">
      <c r="A3641" t="str">
        <f t="shared" si="280"/>
        <v>2020_06_1106_9</v>
      </c>
      <c r="B3641" t="str">
        <f t="shared" si="281"/>
        <v>2020_06_31962</v>
      </c>
      <c r="C3641" s="1" t="s">
        <v>3438</v>
      </c>
      <c r="D3641">
        <f t="shared" si="282"/>
        <v>3640</v>
      </c>
      <c r="E3641">
        <v>1106</v>
      </c>
      <c r="F3641">
        <f t="shared" si="283"/>
        <v>9</v>
      </c>
      <c r="G3641" s="2" t="str">
        <f t="shared" si="284"/>
        <v>x</v>
      </c>
      <c r="H3641" t="s">
        <v>1521</v>
      </c>
      <c r="I3641">
        <v>31962</v>
      </c>
      <c r="J3641">
        <v>1091</v>
      </c>
      <c r="K3641">
        <v>1096</v>
      </c>
      <c r="L3641" t="s">
        <v>20</v>
      </c>
      <c r="M3641" t="s">
        <v>20</v>
      </c>
      <c r="N3641">
        <v>113</v>
      </c>
      <c r="O3641">
        <v>4230</v>
      </c>
      <c r="P3641">
        <v>10</v>
      </c>
      <c r="Q3641" t="s">
        <v>3658</v>
      </c>
      <c r="BM3641" s="1"/>
      <c r="BS3641" s="2"/>
    </row>
    <row r="3642" ht="15" customHeight="1">
      <c r="A3642" t="str">
        <f t="shared" si="280"/>
        <v>2020_06_1136_1</v>
      </c>
      <c r="B3642" t="str">
        <f t="shared" si="281"/>
        <v>2020_06_30601</v>
      </c>
      <c r="C3642" s="1" t="s">
        <v>3438</v>
      </c>
      <c r="D3642">
        <f t="shared" si="282"/>
        <v>3641</v>
      </c>
      <c r="E3642">
        <v>1136</v>
      </c>
      <c r="F3642">
        <f t="shared" si="283"/>
        <v>1</v>
      </c>
      <c r="G3642" s="2" t="str">
        <f t="shared" si="284"/>
        <v/>
      </c>
      <c r="H3642" t="s">
        <v>1521</v>
      </c>
      <c r="I3642">
        <v>30601</v>
      </c>
      <c r="J3642">
        <v>1121</v>
      </c>
      <c r="K3642">
        <v>1126</v>
      </c>
      <c r="L3642" t="s">
        <v>19</v>
      </c>
      <c r="M3642" t="s">
        <v>20</v>
      </c>
      <c r="N3642">
        <v>129</v>
      </c>
      <c r="O3642">
        <v>2074</v>
      </c>
      <c r="P3642">
        <v>9</v>
      </c>
      <c r="Q3642" t="s">
        <v>3659</v>
      </c>
      <c r="BM3642" s="1"/>
      <c r="BS3642" s="2"/>
    </row>
    <row r="3643" ht="15" customHeight="1">
      <c r="A3643" t="str">
        <f t="shared" si="280"/>
        <v>2020_06_1136_2</v>
      </c>
      <c r="B3643" t="str">
        <f t="shared" si="281"/>
        <v>2020_06_31035</v>
      </c>
      <c r="C3643" s="1" t="s">
        <v>3438</v>
      </c>
      <c r="D3643">
        <f t="shared" si="282"/>
        <v>3642</v>
      </c>
      <c r="E3643">
        <v>1136</v>
      </c>
      <c r="F3643">
        <f t="shared" si="283"/>
        <v>2</v>
      </c>
      <c r="G3643" s="2" t="str">
        <f t="shared" si="284"/>
        <v/>
      </c>
      <c r="H3643" t="s">
        <v>1521</v>
      </c>
      <c r="I3643">
        <v>31035</v>
      </c>
      <c r="J3643">
        <v>1126</v>
      </c>
      <c r="K3643">
        <v>1121</v>
      </c>
      <c r="L3643" t="s">
        <v>31</v>
      </c>
      <c r="M3643" t="s">
        <v>20</v>
      </c>
      <c r="N3643">
        <v>175</v>
      </c>
      <c r="O3643">
        <v>2074</v>
      </c>
      <c r="P3643">
        <v>9</v>
      </c>
      <c r="Q3643" t="s">
        <v>3660</v>
      </c>
      <c r="BM3643" s="1"/>
      <c r="BS3643" s="2"/>
    </row>
    <row r="3644" ht="15" customHeight="1">
      <c r="A3644" t="str">
        <f t="shared" si="280"/>
        <v>2020_06_1136_3</v>
      </c>
      <c r="B3644" t="str">
        <f t="shared" si="281"/>
        <v>2020_06_31088</v>
      </c>
      <c r="C3644" s="1" t="s">
        <v>3438</v>
      </c>
      <c r="D3644">
        <f t="shared" si="282"/>
        <v>3643</v>
      </c>
      <c r="E3644">
        <v>1136</v>
      </c>
      <c r="F3644">
        <f t="shared" si="283"/>
        <v>3</v>
      </c>
      <c r="G3644" s="2" t="str">
        <f t="shared" si="284"/>
        <v/>
      </c>
      <c r="H3644" t="s">
        <v>1521</v>
      </c>
      <c r="I3644">
        <v>31088</v>
      </c>
      <c r="J3644">
        <v>1121</v>
      </c>
      <c r="K3644">
        <v>1126</v>
      </c>
      <c r="L3644" t="s">
        <v>31</v>
      </c>
      <c r="M3644" t="s">
        <v>20</v>
      </c>
      <c r="N3644">
        <v>329</v>
      </c>
      <c r="O3644">
        <v>2074</v>
      </c>
      <c r="P3644">
        <v>9</v>
      </c>
      <c r="Q3644" t="s">
        <v>3661</v>
      </c>
      <c r="BM3644" s="1"/>
      <c r="BS3644" s="2"/>
    </row>
    <row r="3645" ht="15" customHeight="1">
      <c r="A3645" t="str">
        <f t="shared" si="280"/>
        <v>2020_06_1136_4</v>
      </c>
      <c r="B3645" t="str">
        <f t="shared" si="281"/>
        <v>2020_06_31211</v>
      </c>
      <c r="C3645" s="1" t="s">
        <v>3438</v>
      </c>
      <c r="D3645">
        <f t="shared" si="282"/>
        <v>3644</v>
      </c>
      <c r="E3645">
        <v>1136</v>
      </c>
      <c r="F3645">
        <f t="shared" si="283"/>
        <v>4</v>
      </c>
      <c r="G3645" s="2" t="str">
        <f t="shared" si="284"/>
        <v/>
      </c>
      <c r="H3645" t="s">
        <v>1521</v>
      </c>
      <c r="I3645">
        <v>31211</v>
      </c>
      <c r="J3645">
        <v>1126</v>
      </c>
      <c r="K3645">
        <v>1121</v>
      </c>
      <c r="L3645" t="s">
        <v>31</v>
      </c>
      <c r="M3645" t="s">
        <v>20</v>
      </c>
      <c r="N3645">
        <v>260</v>
      </c>
      <c r="O3645">
        <v>2074</v>
      </c>
      <c r="P3645">
        <v>9</v>
      </c>
      <c r="Q3645" t="s">
        <v>3662</v>
      </c>
      <c r="BM3645" s="1"/>
      <c r="BS3645" s="2"/>
    </row>
    <row r="3646" ht="15" customHeight="1">
      <c r="A3646" t="str">
        <f t="shared" si="280"/>
        <v>2020_06_1136_5</v>
      </c>
      <c r="B3646" t="str">
        <f t="shared" si="281"/>
        <v>2020_06_31231</v>
      </c>
      <c r="C3646" s="1" t="s">
        <v>3438</v>
      </c>
      <c r="D3646">
        <f t="shared" si="282"/>
        <v>3645</v>
      </c>
      <c r="E3646">
        <v>1136</v>
      </c>
      <c r="F3646">
        <f t="shared" si="283"/>
        <v>5</v>
      </c>
      <c r="G3646" s="2" t="str">
        <f t="shared" si="284"/>
        <v/>
      </c>
      <c r="H3646" t="s">
        <v>1521</v>
      </c>
      <c r="I3646">
        <v>31231</v>
      </c>
      <c r="J3646">
        <v>1121</v>
      </c>
      <c r="K3646">
        <v>1126</v>
      </c>
      <c r="L3646" t="s">
        <v>31</v>
      </c>
      <c r="M3646" t="s">
        <v>20</v>
      </c>
      <c r="N3646">
        <v>418</v>
      </c>
      <c r="O3646">
        <v>2074</v>
      </c>
      <c r="P3646">
        <v>9</v>
      </c>
      <c r="Q3646" t="s">
        <v>3663</v>
      </c>
      <c r="BM3646" s="1"/>
      <c r="BS3646" s="2"/>
    </row>
    <row r="3647" ht="15" customHeight="1">
      <c r="A3647" t="str">
        <f t="shared" si="280"/>
        <v>2020_06_1136_6</v>
      </c>
      <c r="B3647" t="str">
        <f t="shared" si="281"/>
        <v>2020_06_31398</v>
      </c>
      <c r="C3647" s="1" t="s">
        <v>3438</v>
      </c>
      <c r="D3647">
        <f t="shared" si="282"/>
        <v>3646</v>
      </c>
      <c r="E3647">
        <v>1136</v>
      </c>
      <c r="F3647">
        <f t="shared" si="283"/>
        <v>6</v>
      </c>
      <c r="G3647" s="2" t="str">
        <f t="shared" si="284"/>
        <v/>
      </c>
      <c r="H3647" t="s">
        <v>1521</v>
      </c>
      <c r="I3647">
        <v>31398</v>
      </c>
      <c r="J3647">
        <v>1126</v>
      </c>
      <c r="K3647">
        <v>1121</v>
      </c>
      <c r="L3647" t="s">
        <v>31</v>
      </c>
      <c r="M3647" t="s">
        <v>20</v>
      </c>
      <c r="N3647">
        <v>372</v>
      </c>
      <c r="O3647">
        <v>2074</v>
      </c>
      <c r="P3647">
        <v>9</v>
      </c>
      <c r="Q3647" t="s">
        <v>3664</v>
      </c>
      <c r="BM3647" s="1"/>
      <c r="BS3647" s="2"/>
    </row>
    <row r="3648" ht="15" customHeight="1">
      <c r="A3648" t="str">
        <f t="shared" si="280"/>
        <v>2020_06_1136_7</v>
      </c>
      <c r="B3648" t="str">
        <f t="shared" si="281"/>
        <v>2020_06_31622</v>
      </c>
      <c r="C3648" s="1" t="s">
        <v>3438</v>
      </c>
      <c r="D3648">
        <f t="shared" si="282"/>
        <v>3647</v>
      </c>
      <c r="E3648">
        <v>1136</v>
      </c>
      <c r="F3648">
        <f t="shared" si="283"/>
        <v>7</v>
      </c>
      <c r="G3648" s="2" t="str">
        <f t="shared" si="284"/>
        <v/>
      </c>
      <c r="H3648" t="s">
        <v>1521</v>
      </c>
      <c r="I3648">
        <v>31622</v>
      </c>
      <c r="J3648">
        <v>1121</v>
      </c>
      <c r="K3648">
        <v>1126</v>
      </c>
      <c r="L3648" t="s">
        <v>31</v>
      </c>
      <c r="M3648" t="s">
        <v>20</v>
      </c>
      <c r="N3648">
        <v>249</v>
      </c>
      <c r="O3648">
        <v>2074</v>
      </c>
      <c r="P3648">
        <v>9</v>
      </c>
      <c r="Q3648" t="s">
        <v>3665</v>
      </c>
      <c r="BM3648" s="1"/>
      <c r="BS3648" s="2"/>
    </row>
    <row r="3649" ht="15" customHeight="1">
      <c r="A3649" t="str">
        <f t="shared" si="280"/>
        <v>2020_06_1136_8</v>
      </c>
      <c r="B3649" t="str">
        <f t="shared" si="281"/>
        <v>2020_06_31667</v>
      </c>
      <c r="C3649" s="1" t="s">
        <v>3438</v>
      </c>
      <c r="D3649">
        <f t="shared" si="282"/>
        <v>3648</v>
      </c>
      <c r="E3649">
        <v>1136</v>
      </c>
      <c r="F3649">
        <f t="shared" si="283"/>
        <v>8</v>
      </c>
      <c r="G3649" s="2" t="str">
        <f t="shared" si="284"/>
        <v>x</v>
      </c>
      <c r="H3649" t="s">
        <v>1521</v>
      </c>
      <c r="I3649">
        <v>31667</v>
      </c>
      <c r="J3649">
        <v>1126</v>
      </c>
      <c r="K3649">
        <v>1121</v>
      </c>
      <c r="L3649" t="s">
        <v>20</v>
      </c>
      <c r="M3649" t="s">
        <v>20</v>
      </c>
      <c r="N3649">
        <v>121</v>
      </c>
      <c r="O3649">
        <v>2074</v>
      </c>
      <c r="P3649">
        <v>9</v>
      </c>
      <c r="Q3649" t="s">
        <v>3666</v>
      </c>
      <c r="BM3649" s="1"/>
      <c r="BS3649" s="2"/>
    </row>
    <row r="3650" ht="15" customHeight="1">
      <c r="A3650" t="str">
        <f t="shared" ref="A3650:A3713" si="285">CONCATENATE($C3650,"_",$E3650,"_",$F3650)</f>
        <v>2020_06_1166_1</v>
      </c>
      <c r="B3650" t="str">
        <f t="shared" ref="B3650:B3713" si="286">CONCATENATE($C3650,"_",$I3650)</f>
        <v>2020_06_31042</v>
      </c>
      <c r="C3650" s="1" t="s">
        <v>3438</v>
      </c>
      <c r="D3650">
        <f t="shared" ref="D3650:D3713" si="287">IF(ISNUMBER($D3649),$D3649+1,1)</f>
        <v>3649</v>
      </c>
      <c r="E3650">
        <v>1166</v>
      </c>
      <c r="F3650">
        <f t="shared" ref="F3650:F3713" si="288">IF($E3650="","",IF($E3650=$E3649,$F3649+1,1))</f>
        <v>1</v>
      </c>
      <c r="G3650" s="2" t="str">
        <f t="shared" ref="G3650:G3713" si="289">IF($E3651=$E3650,"","x")</f>
        <v/>
      </c>
      <c r="H3650" t="s">
        <v>1521</v>
      </c>
      <c r="I3650">
        <v>31042</v>
      </c>
      <c r="J3650">
        <v>1151</v>
      </c>
      <c r="K3650">
        <v>1156</v>
      </c>
      <c r="L3650" t="s">
        <v>19</v>
      </c>
      <c r="M3650" t="s">
        <v>20</v>
      </c>
      <c r="N3650">
        <v>112</v>
      </c>
      <c r="O3650">
        <v>2924</v>
      </c>
      <c r="P3650">
        <v>12</v>
      </c>
      <c r="Q3650" t="s">
        <v>3667</v>
      </c>
      <c r="BM3650" s="1"/>
      <c r="BS3650" s="2"/>
    </row>
    <row r="3651" ht="15" customHeight="1">
      <c r="A3651" t="str">
        <f t="shared" si="285"/>
        <v>2020_06_1166_2</v>
      </c>
      <c r="B3651" t="str">
        <f t="shared" si="286"/>
        <v>2020_06_31501</v>
      </c>
      <c r="C3651" s="1" t="s">
        <v>3438</v>
      </c>
      <c r="D3651">
        <f t="shared" si="287"/>
        <v>3650</v>
      </c>
      <c r="E3651">
        <v>1166</v>
      </c>
      <c r="F3651">
        <f t="shared" si="288"/>
        <v>2</v>
      </c>
      <c r="G3651" s="2" t="str">
        <f t="shared" si="289"/>
        <v/>
      </c>
      <c r="H3651" t="s">
        <v>1521</v>
      </c>
      <c r="I3651">
        <v>31501</v>
      </c>
      <c r="J3651">
        <v>1156</v>
      </c>
      <c r="K3651">
        <v>1151</v>
      </c>
      <c r="L3651" t="s">
        <v>31</v>
      </c>
      <c r="M3651" t="s">
        <v>20</v>
      </c>
      <c r="N3651">
        <v>442</v>
      </c>
      <c r="O3651">
        <v>2924</v>
      </c>
      <c r="P3651">
        <v>12</v>
      </c>
      <c r="Q3651" t="s">
        <v>3668</v>
      </c>
      <c r="BM3651" s="1"/>
      <c r="BS3651" s="2"/>
    </row>
    <row r="3652" ht="15" customHeight="1">
      <c r="A3652" t="str">
        <f t="shared" si="285"/>
        <v>2020_06_1166_3</v>
      </c>
      <c r="B3652" t="str">
        <f t="shared" si="286"/>
        <v>2020_06_31547</v>
      </c>
      <c r="C3652" s="1" t="s">
        <v>3438</v>
      </c>
      <c r="D3652">
        <f t="shared" si="287"/>
        <v>3651</v>
      </c>
      <c r="E3652">
        <v>1166</v>
      </c>
      <c r="F3652">
        <f t="shared" si="288"/>
        <v>3</v>
      </c>
      <c r="G3652" s="2" t="str">
        <f t="shared" si="289"/>
        <v/>
      </c>
      <c r="H3652" t="s">
        <v>1521</v>
      </c>
      <c r="I3652">
        <v>31547</v>
      </c>
      <c r="J3652">
        <v>1151</v>
      </c>
      <c r="K3652">
        <v>1156</v>
      </c>
      <c r="L3652" t="s">
        <v>31</v>
      </c>
      <c r="M3652" t="s">
        <v>20</v>
      </c>
      <c r="N3652">
        <v>352</v>
      </c>
      <c r="O3652">
        <v>2924</v>
      </c>
      <c r="P3652">
        <v>12</v>
      </c>
      <c r="Q3652" t="s">
        <v>3669</v>
      </c>
      <c r="BM3652" s="1"/>
      <c r="BS3652" s="2"/>
    </row>
    <row r="3653" ht="15" customHeight="1">
      <c r="A3653" t="str">
        <f t="shared" si="285"/>
        <v>2020_06_1166_4</v>
      </c>
      <c r="B3653" t="str">
        <f t="shared" si="286"/>
        <v>2020_06_31619</v>
      </c>
      <c r="C3653" s="1" t="s">
        <v>3438</v>
      </c>
      <c r="D3653">
        <f t="shared" si="287"/>
        <v>3652</v>
      </c>
      <c r="E3653">
        <v>1166</v>
      </c>
      <c r="F3653">
        <f t="shared" si="288"/>
        <v>4</v>
      </c>
      <c r="G3653" s="2" t="str">
        <f t="shared" si="289"/>
        <v/>
      </c>
      <c r="H3653" t="s">
        <v>1521</v>
      </c>
      <c r="I3653">
        <v>31619</v>
      </c>
      <c r="J3653">
        <v>1156</v>
      </c>
      <c r="K3653">
        <v>1151</v>
      </c>
      <c r="L3653" t="s">
        <v>31</v>
      </c>
      <c r="M3653" t="s">
        <v>20</v>
      </c>
      <c r="N3653">
        <v>275</v>
      </c>
      <c r="O3653">
        <v>2924</v>
      </c>
      <c r="P3653">
        <v>12</v>
      </c>
      <c r="Q3653" t="s">
        <v>3670</v>
      </c>
      <c r="BM3653" s="1"/>
      <c r="BS3653" s="2"/>
    </row>
    <row r="3654" ht="15" customHeight="1">
      <c r="A3654" t="str">
        <f t="shared" si="285"/>
        <v>2020_06_1166_5</v>
      </c>
      <c r="B3654" t="str">
        <f t="shared" si="286"/>
        <v>2020_06_31626</v>
      </c>
      <c r="C3654" s="1" t="s">
        <v>3438</v>
      </c>
      <c r="D3654">
        <f t="shared" si="287"/>
        <v>3653</v>
      </c>
      <c r="E3654">
        <v>1166</v>
      </c>
      <c r="F3654">
        <f t="shared" si="288"/>
        <v>5</v>
      </c>
      <c r="G3654" s="2" t="str">
        <f t="shared" si="289"/>
        <v/>
      </c>
      <c r="H3654" t="s">
        <v>1521</v>
      </c>
      <c r="I3654">
        <v>31626</v>
      </c>
      <c r="J3654">
        <v>1151</v>
      </c>
      <c r="K3654">
        <v>1156</v>
      </c>
      <c r="L3654" t="s">
        <v>31</v>
      </c>
      <c r="M3654" t="s">
        <v>20</v>
      </c>
      <c r="N3654">
        <v>289</v>
      </c>
      <c r="O3654">
        <v>2924</v>
      </c>
      <c r="P3654">
        <v>12</v>
      </c>
      <c r="Q3654" t="s">
        <v>3671</v>
      </c>
      <c r="BM3654" s="1"/>
      <c r="BS3654" s="2"/>
    </row>
    <row r="3655" ht="15" customHeight="1">
      <c r="A3655" t="str">
        <f t="shared" si="285"/>
        <v>2020_06_1166_6</v>
      </c>
      <c r="B3655" t="str">
        <f t="shared" si="286"/>
        <v>2020_06_31914</v>
      </c>
      <c r="C3655" s="1" t="s">
        <v>3438</v>
      </c>
      <c r="D3655">
        <f t="shared" si="287"/>
        <v>3654</v>
      </c>
      <c r="E3655">
        <v>1166</v>
      </c>
      <c r="F3655">
        <f t="shared" si="288"/>
        <v>6</v>
      </c>
      <c r="G3655" s="2" t="str">
        <f t="shared" si="289"/>
        <v/>
      </c>
      <c r="H3655" t="s">
        <v>1521</v>
      </c>
      <c r="I3655">
        <v>31914</v>
      </c>
      <c r="J3655">
        <v>1156</v>
      </c>
      <c r="K3655">
        <v>1151</v>
      </c>
      <c r="L3655" t="s">
        <v>31</v>
      </c>
      <c r="M3655" t="s">
        <v>20</v>
      </c>
      <c r="N3655">
        <v>288</v>
      </c>
      <c r="O3655">
        <v>2924</v>
      </c>
      <c r="P3655">
        <v>12</v>
      </c>
      <c r="Q3655" t="s">
        <v>3672</v>
      </c>
      <c r="BM3655" s="1"/>
      <c r="BS3655" s="2"/>
    </row>
    <row r="3656" ht="15" customHeight="1">
      <c r="A3656" t="str">
        <f t="shared" si="285"/>
        <v>2020_06_1166_7</v>
      </c>
      <c r="B3656" t="str">
        <f t="shared" si="286"/>
        <v>2020_06_31918</v>
      </c>
      <c r="C3656" s="1" t="s">
        <v>3438</v>
      </c>
      <c r="D3656">
        <f t="shared" si="287"/>
        <v>3655</v>
      </c>
      <c r="E3656">
        <v>1166</v>
      </c>
      <c r="F3656">
        <f t="shared" si="288"/>
        <v>7</v>
      </c>
      <c r="G3656" s="2" t="str">
        <f t="shared" si="289"/>
        <v>x</v>
      </c>
      <c r="H3656" t="s">
        <v>1521</v>
      </c>
      <c r="I3656">
        <v>31918</v>
      </c>
      <c r="J3656">
        <v>1151</v>
      </c>
      <c r="K3656">
        <v>1156</v>
      </c>
      <c r="L3656" t="s">
        <v>20</v>
      </c>
      <c r="M3656" t="s">
        <v>20</v>
      </c>
      <c r="N3656">
        <v>38</v>
      </c>
      <c r="O3656">
        <v>2924</v>
      </c>
      <c r="P3656">
        <v>12</v>
      </c>
      <c r="Q3656" t="s">
        <v>3673</v>
      </c>
      <c r="BM3656" s="1"/>
      <c r="BS3656" s="2"/>
    </row>
    <row r="3657" ht="15" customHeight="1">
      <c r="A3657" t="str">
        <f t="shared" si="285"/>
        <v>2020_12_65172_1</v>
      </c>
      <c r="B3657" t="str">
        <f t="shared" si="286"/>
        <v>2020_12_73572</v>
      </c>
      <c r="C3657" s="1" t="s">
        <v>3674</v>
      </c>
      <c r="D3657">
        <f t="shared" si="287"/>
        <v>3656</v>
      </c>
      <c r="E3657">
        <v>65172</v>
      </c>
      <c r="F3657">
        <f t="shared" si="288"/>
        <v>1</v>
      </c>
      <c r="G3657" s="2" t="str">
        <f t="shared" si="289"/>
        <v/>
      </c>
      <c r="H3657" t="s">
        <v>3675</v>
      </c>
      <c r="I3657">
        <v>73572</v>
      </c>
      <c r="J3657">
        <v>65159</v>
      </c>
      <c r="K3657">
        <v>65162</v>
      </c>
      <c r="L3657" t="s">
        <v>158</v>
      </c>
      <c r="M3657" t="s">
        <v>20</v>
      </c>
      <c r="N3657">
        <v>303</v>
      </c>
      <c r="O3657">
        <v>1598</v>
      </c>
      <c r="P3657">
        <v>8</v>
      </c>
      <c r="Q3657" t="s">
        <v>3676</v>
      </c>
      <c r="BQ3657" s="1"/>
      <c r="BW3657" s="2"/>
    </row>
    <row r="3658" ht="15" customHeight="1">
      <c r="A3658" t="str">
        <f t="shared" si="285"/>
        <v>2020_12_65172_2</v>
      </c>
      <c r="B3658" t="str">
        <f t="shared" si="286"/>
        <v>2020_12_74150</v>
      </c>
      <c r="C3658" s="1" t="s">
        <v>3674</v>
      </c>
      <c r="D3658">
        <f t="shared" si="287"/>
        <v>3657</v>
      </c>
      <c r="E3658">
        <v>65172</v>
      </c>
      <c r="F3658">
        <f t="shared" si="288"/>
        <v>2</v>
      </c>
      <c r="G3658" s="2" t="str">
        <f t="shared" si="289"/>
        <v/>
      </c>
      <c r="H3658" t="s">
        <v>3675</v>
      </c>
      <c r="I3658">
        <v>74150</v>
      </c>
      <c r="J3658">
        <v>65162</v>
      </c>
      <c r="K3658">
        <v>65159</v>
      </c>
      <c r="L3658" t="s">
        <v>31</v>
      </c>
      <c r="M3658" t="s">
        <v>20</v>
      </c>
      <c r="N3658">
        <v>296</v>
      </c>
      <c r="O3658">
        <v>1598</v>
      </c>
      <c r="P3658">
        <v>8</v>
      </c>
      <c r="Q3658" t="s">
        <v>3677</v>
      </c>
      <c r="BQ3658" s="1"/>
      <c r="BW3658" s="2"/>
    </row>
    <row r="3659" ht="15" customHeight="1">
      <c r="A3659" t="str">
        <f t="shared" si="285"/>
        <v>2020_12_65172_3</v>
      </c>
      <c r="B3659" t="str">
        <f t="shared" si="286"/>
        <v>2020_12_75395</v>
      </c>
      <c r="C3659" s="1" t="s">
        <v>3674</v>
      </c>
      <c r="D3659">
        <f t="shared" si="287"/>
        <v>3658</v>
      </c>
      <c r="E3659">
        <v>65172</v>
      </c>
      <c r="F3659">
        <f t="shared" si="288"/>
        <v>3</v>
      </c>
      <c r="G3659" s="2" t="str">
        <f t="shared" si="289"/>
        <v/>
      </c>
      <c r="H3659" t="s">
        <v>3675</v>
      </c>
      <c r="I3659">
        <v>75395</v>
      </c>
      <c r="J3659">
        <v>65159</v>
      </c>
      <c r="K3659">
        <v>65162</v>
      </c>
      <c r="L3659" t="s">
        <v>31</v>
      </c>
      <c r="M3659" t="s">
        <v>20</v>
      </c>
      <c r="N3659">
        <v>354</v>
      </c>
      <c r="O3659">
        <v>1598</v>
      </c>
      <c r="P3659">
        <v>8</v>
      </c>
      <c r="Q3659" t="s">
        <v>3678</v>
      </c>
      <c r="BQ3659" s="1"/>
      <c r="BW3659" s="2"/>
    </row>
    <row r="3660" ht="15" customHeight="1">
      <c r="A3660" t="str">
        <f t="shared" si="285"/>
        <v>2020_12_65172_4</v>
      </c>
      <c r="B3660" t="str">
        <f t="shared" si="286"/>
        <v>2020_12_75417</v>
      </c>
      <c r="C3660" s="1" t="s">
        <v>3674</v>
      </c>
      <c r="D3660">
        <f t="shared" si="287"/>
        <v>3659</v>
      </c>
      <c r="E3660">
        <v>65172</v>
      </c>
      <c r="F3660">
        <f t="shared" si="288"/>
        <v>4</v>
      </c>
      <c r="G3660" s="2" t="str">
        <f t="shared" si="289"/>
        <v/>
      </c>
      <c r="H3660" t="s">
        <v>3675</v>
      </c>
      <c r="I3660">
        <v>75417</v>
      </c>
      <c r="J3660">
        <v>65162</v>
      </c>
      <c r="K3660">
        <v>65159</v>
      </c>
      <c r="L3660" t="s">
        <v>31</v>
      </c>
      <c r="M3660" t="s">
        <v>20</v>
      </c>
      <c r="N3660">
        <v>235</v>
      </c>
      <c r="O3660">
        <v>1598</v>
      </c>
      <c r="P3660">
        <v>8</v>
      </c>
      <c r="Q3660" t="s">
        <v>3679</v>
      </c>
      <c r="BQ3660" s="1"/>
      <c r="BW3660" s="2"/>
    </row>
    <row r="3661" ht="15" customHeight="1">
      <c r="A3661" t="str">
        <f t="shared" si="285"/>
        <v>2020_12_65172_5</v>
      </c>
      <c r="B3661" t="str">
        <f t="shared" si="286"/>
        <v>2020_12_76224</v>
      </c>
      <c r="C3661" s="1" t="s">
        <v>3674</v>
      </c>
      <c r="D3661">
        <f t="shared" si="287"/>
        <v>3660</v>
      </c>
      <c r="E3661">
        <v>65172</v>
      </c>
      <c r="F3661">
        <f t="shared" si="288"/>
        <v>5</v>
      </c>
      <c r="G3661" s="2" t="str">
        <f t="shared" si="289"/>
        <v/>
      </c>
      <c r="H3661" t="s">
        <v>3675</v>
      </c>
      <c r="I3661">
        <v>76224</v>
      </c>
      <c r="J3661">
        <v>65159</v>
      </c>
      <c r="K3661">
        <v>65162</v>
      </c>
      <c r="L3661" t="s">
        <v>31</v>
      </c>
      <c r="M3661" t="s">
        <v>20</v>
      </c>
      <c r="N3661">
        <v>181</v>
      </c>
      <c r="O3661">
        <v>1598</v>
      </c>
      <c r="P3661">
        <v>8</v>
      </c>
      <c r="Q3661" t="s">
        <v>3680</v>
      </c>
      <c r="BQ3661" s="1"/>
      <c r="BW3661" s="2"/>
    </row>
    <row r="3662" ht="15" customHeight="1">
      <c r="A3662" t="str">
        <f t="shared" si="285"/>
        <v>2020_12_65172_6</v>
      </c>
      <c r="B3662" t="str">
        <f t="shared" si="286"/>
        <v>2020_12_76231</v>
      </c>
      <c r="C3662" s="1" t="s">
        <v>3674</v>
      </c>
      <c r="D3662">
        <f t="shared" si="287"/>
        <v>3661</v>
      </c>
      <c r="E3662">
        <v>65172</v>
      </c>
      <c r="F3662">
        <f t="shared" si="288"/>
        <v>6</v>
      </c>
      <c r="G3662" s="2" t="str">
        <f t="shared" si="289"/>
        <v/>
      </c>
      <c r="H3662" t="s">
        <v>3675</v>
      </c>
      <c r="I3662">
        <v>76231</v>
      </c>
      <c r="J3662">
        <v>65162</v>
      </c>
      <c r="K3662">
        <v>65159</v>
      </c>
      <c r="L3662" t="s">
        <v>31</v>
      </c>
      <c r="M3662" t="s">
        <v>20</v>
      </c>
      <c r="N3662">
        <v>121</v>
      </c>
      <c r="O3662">
        <v>1598</v>
      </c>
      <c r="P3662">
        <v>8</v>
      </c>
      <c r="Q3662" t="s">
        <v>3681</v>
      </c>
      <c r="BQ3662" s="1"/>
      <c r="BW3662" s="2"/>
    </row>
    <row r="3663" ht="15" customHeight="1">
      <c r="A3663" t="str">
        <f t="shared" si="285"/>
        <v>2020_12_65172_7</v>
      </c>
      <c r="B3663" t="str">
        <f t="shared" si="286"/>
        <v>2020_12_77274</v>
      </c>
      <c r="C3663" s="1" t="s">
        <v>3674</v>
      </c>
      <c r="D3663">
        <f t="shared" si="287"/>
        <v>3662</v>
      </c>
      <c r="E3663">
        <v>65172</v>
      </c>
      <c r="F3663">
        <f t="shared" si="288"/>
        <v>7</v>
      </c>
      <c r="G3663" s="2" t="str">
        <f t="shared" si="289"/>
        <v>x</v>
      </c>
      <c r="H3663" t="s">
        <v>3675</v>
      </c>
      <c r="I3663">
        <v>77274</v>
      </c>
      <c r="J3663">
        <v>65159</v>
      </c>
      <c r="K3663">
        <v>65162</v>
      </c>
      <c r="L3663" t="s">
        <v>20</v>
      </c>
      <c r="M3663" t="s">
        <v>20</v>
      </c>
      <c r="N3663">
        <v>87</v>
      </c>
      <c r="O3663">
        <v>1598</v>
      </c>
      <c r="P3663">
        <v>8</v>
      </c>
      <c r="Q3663" t="s">
        <v>3682</v>
      </c>
      <c r="BQ3663" s="1"/>
      <c r="BW3663" s="2"/>
    </row>
    <row r="3664" ht="15" customHeight="1">
      <c r="A3664" t="str">
        <f t="shared" si="285"/>
        <v>2020_12_65200_1</v>
      </c>
      <c r="B3664" t="str">
        <f t="shared" si="286"/>
        <v>2020_12_71856</v>
      </c>
      <c r="C3664" s="1" t="s">
        <v>3674</v>
      </c>
      <c r="D3664">
        <f t="shared" si="287"/>
        <v>3663</v>
      </c>
      <c r="E3664">
        <v>65200</v>
      </c>
      <c r="F3664">
        <f t="shared" si="288"/>
        <v>1</v>
      </c>
      <c r="G3664" s="2" t="str">
        <f t="shared" si="289"/>
        <v/>
      </c>
      <c r="H3664" t="s">
        <v>3675</v>
      </c>
      <c r="I3664">
        <v>71856</v>
      </c>
      <c r="J3664">
        <v>65187</v>
      </c>
      <c r="K3664">
        <v>65190</v>
      </c>
      <c r="L3664" t="s">
        <v>158</v>
      </c>
      <c r="M3664" t="s">
        <v>20</v>
      </c>
      <c r="N3664">
        <v>109</v>
      </c>
      <c r="O3664">
        <v>915</v>
      </c>
      <c r="P3664">
        <v>9</v>
      </c>
      <c r="Q3664" t="s">
        <v>3683</v>
      </c>
      <c r="BQ3664" s="1"/>
      <c r="BW3664" s="2"/>
    </row>
    <row r="3665" ht="15" customHeight="1">
      <c r="A3665" t="str">
        <f t="shared" si="285"/>
        <v>2020_12_65200_2</v>
      </c>
      <c r="B3665" t="str">
        <f t="shared" si="286"/>
        <v>2020_12_73352</v>
      </c>
      <c r="C3665" s="1" t="s">
        <v>3674</v>
      </c>
      <c r="D3665">
        <f t="shared" si="287"/>
        <v>3664</v>
      </c>
      <c r="E3665">
        <v>65200</v>
      </c>
      <c r="F3665">
        <f t="shared" si="288"/>
        <v>2</v>
      </c>
      <c r="G3665" s="2" t="str">
        <f t="shared" si="289"/>
        <v/>
      </c>
      <c r="H3665" t="s">
        <v>3675</v>
      </c>
      <c r="I3665">
        <v>73352</v>
      </c>
      <c r="J3665">
        <v>65190</v>
      </c>
      <c r="K3665">
        <v>65187</v>
      </c>
      <c r="L3665" t="s">
        <v>31</v>
      </c>
      <c r="M3665" t="s">
        <v>20</v>
      </c>
      <c r="N3665">
        <v>86</v>
      </c>
      <c r="O3665">
        <v>915</v>
      </c>
      <c r="P3665">
        <v>9</v>
      </c>
      <c r="Q3665" t="s">
        <v>3684</v>
      </c>
      <c r="BQ3665" s="1"/>
      <c r="BW3665" s="2"/>
    </row>
    <row r="3666" ht="15" customHeight="1">
      <c r="A3666" t="str">
        <f t="shared" si="285"/>
        <v>2020_12_65200_3</v>
      </c>
      <c r="B3666" t="str">
        <f t="shared" si="286"/>
        <v>2020_12_73619</v>
      </c>
      <c r="C3666" s="1" t="s">
        <v>3674</v>
      </c>
      <c r="D3666">
        <f t="shared" si="287"/>
        <v>3665</v>
      </c>
      <c r="E3666">
        <v>65200</v>
      </c>
      <c r="F3666">
        <f t="shared" si="288"/>
        <v>3</v>
      </c>
      <c r="G3666" s="2" t="str">
        <f t="shared" si="289"/>
        <v/>
      </c>
      <c r="H3666" t="s">
        <v>3675</v>
      </c>
      <c r="I3666">
        <v>73619</v>
      </c>
      <c r="J3666">
        <v>65187</v>
      </c>
      <c r="K3666">
        <v>65190</v>
      </c>
      <c r="L3666" t="s">
        <v>31</v>
      </c>
      <c r="M3666" t="s">
        <v>20</v>
      </c>
      <c r="N3666">
        <v>118</v>
      </c>
      <c r="O3666">
        <v>915</v>
      </c>
      <c r="P3666">
        <v>9</v>
      </c>
      <c r="Q3666" t="s">
        <v>3685</v>
      </c>
      <c r="BQ3666" s="1"/>
      <c r="BW3666" s="2"/>
    </row>
    <row r="3667" ht="15" customHeight="1">
      <c r="A3667" t="str">
        <f t="shared" si="285"/>
        <v>2020_12_65200_4</v>
      </c>
      <c r="B3667" t="str">
        <f t="shared" si="286"/>
        <v>2020_12_74862</v>
      </c>
      <c r="C3667" s="1" t="s">
        <v>3674</v>
      </c>
      <c r="D3667">
        <f t="shared" si="287"/>
        <v>3666</v>
      </c>
      <c r="E3667">
        <v>65200</v>
      </c>
      <c r="F3667">
        <f t="shared" si="288"/>
        <v>4</v>
      </c>
      <c r="G3667" s="2" t="str">
        <f t="shared" si="289"/>
        <v/>
      </c>
      <c r="H3667" t="s">
        <v>3675</v>
      </c>
      <c r="I3667">
        <v>74862</v>
      </c>
      <c r="J3667">
        <v>65190</v>
      </c>
      <c r="K3667">
        <v>65187</v>
      </c>
      <c r="L3667" t="s">
        <v>31</v>
      </c>
      <c r="M3667" t="s">
        <v>20</v>
      </c>
      <c r="N3667">
        <v>127</v>
      </c>
      <c r="O3667">
        <v>915</v>
      </c>
      <c r="P3667">
        <v>9</v>
      </c>
      <c r="Q3667" t="s">
        <v>3686</v>
      </c>
      <c r="BQ3667" s="1"/>
      <c r="BW3667" s="2"/>
    </row>
    <row r="3668" ht="15" customHeight="1">
      <c r="A3668" t="str">
        <f t="shared" si="285"/>
        <v>2020_12_65200_5</v>
      </c>
      <c r="B3668" t="str">
        <f t="shared" si="286"/>
        <v>2020_12_76253</v>
      </c>
      <c r="C3668" s="1" t="s">
        <v>3674</v>
      </c>
      <c r="D3668">
        <f t="shared" si="287"/>
        <v>3667</v>
      </c>
      <c r="E3668">
        <v>65200</v>
      </c>
      <c r="F3668">
        <f t="shared" si="288"/>
        <v>5</v>
      </c>
      <c r="G3668" s="2" t="str">
        <f t="shared" si="289"/>
        <v/>
      </c>
      <c r="H3668" t="s">
        <v>3675</v>
      </c>
      <c r="I3668">
        <v>76253</v>
      </c>
      <c r="J3668">
        <v>65187</v>
      </c>
      <c r="K3668">
        <v>65190</v>
      </c>
      <c r="L3668" t="s">
        <v>31</v>
      </c>
      <c r="M3668" t="s">
        <v>20</v>
      </c>
      <c r="N3668">
        <v>178</v>
      </c>
      <c r="O3668">
        <v>915</v>
      </c>
      <c r="P3668">
        <v>9</v>
      </c>
      <c r="Q3668" t="s">
        <v>3687</v>
      </c>
      <c r="BQ3668" s="1"/>
      <c r="BW3668" s="2"/>
    </row>
    <row r="3669" ht="15" customHeight="1">
      <c r="A3669" t="str">
        <f t="shared" si="285"/>
        <v>2020_12_65200_6</v>
      </c>
      <c r="B3669" t="str">
        <f t="shared" si="286"/>
        <v>2020_12_77303</v>
      </c>
      <c r="C3669" s="1" t="s">
        <v>3674</v>
      </c>
      <c r="D3669">
        <f t="shared" si="287"/>
        <v>3668</v>
      </c>
      <c r="E3669">
        <v>65200</v>
      </c>
      <c r="F3669">
        <f t="shared" si="288"/>
        <v>6</v>
      </c>
      <c r="G3669" s="2" t="str">
        <f t="shared" si="289"/>
        <v/>
      </c>
      <c r="H3669" t="s">
        <v>3675</v>
      </c>
      <c r="I3669">
        <v>77303</v>
      </c>
      <c r="J3669">
        <v>65190</v>
      </c>
      <c r="K3669">
        <v>65187</v>
      </c>
      <c r="L3669" t="s">
        <v>31</v>
      </c>
      <c r="M3669" t="s">
        <v>20</v>
      </c>
      <c r="N3669">
        <v>107</v>
      </c>
      <c r="O3669">
        <v>915</v>
      </c>
      <c r="P3669">
        <v>9</v>
      </c>
      <c r="Q3669" t="s">
        <v>3688</v>
      </c>
      <c r="BQ3669" s="1"/>
      <c r="BW3669" s="2"/>
    </row>
    <row r="3670" ht="15" customHeight="1">
      <c r="A3670" t="str">
        <f t="shared" si="285"/>
        <v>2020_12_65200_7</v>
      </c>
      <c r="B3670" t="str">
        <f t="shared" si="286"/>
        <v>2020_12_77317</v>
      </c>
      <c r="C3670" s="1" t="s">
        <v>3674</v>
      </c>
      <c r="D3670">
        <f t="shared" si="287"/>
        <v>3669</v>
      </c>
      <c r="E3670">
        <v>65200</v>
      </c>
      <c r="F3670">
        <f t="shared" si="288"/>
        <v>7</v>
      </c>
      <c r="G3670" s="2" t="str">
        <f t="shared" si="289"/>
        <v/>
      </c>
      <c r="H3670" t="s">
        <v>3675</v>
      </c>
      <c r="I3670">
        <v>77317</v>
      </c>
      <c r="J3670">
        <v>65187</v>
      </c>
      <c r="K3670">
        <v>65190</v>
      </c>
      <c r="L3670" t="s">
        <v>31</v>
      </c>
      <c r="M3670" t="s">
        <v>20</v>
      </c>
      <c r="N3670">
        <v>72</v>
      </c>
      <c r="O3670">
        <v>915</v>
      </c>
      <c r="P3670">
        <v>9</v>
      </c>
      <c r="Q3670" t="s">
        <v>3689</v>
      </c>
      <c r="BQ3670" s="1"/>
      <c r="BW3670" s="2"/>
    </row>
    <row r="3671" ht="15" customHeight="1">
      <c r="A3671" t="str">
        <f t="shared" si="285"/>
        <v>2020_12_65200_8</v>
      </c>
      <c r="B3671" t="str">
        <f t="shared" si="286"/>
        <v>2020_12_77566</v>
      </c>
      <c r="C3671" s="1" t="s">
        <v>3674</v>
      </c>
      <c r="D3671">
        <f t="shared" si="287"/>
        <v>3670</v>
      </c>
      <c r="E3671">
        <v>65200</v>
      </c>
      <c r="F3671">
        <f t="shared" si="288"/>
        <v>8</v>
      </c>
      <c r="G3671" s="2" t="str">
        <f t="shared" si="289"/>
        <v>x</v>
      </c>
      <c r="H3671" t="s">
        <v>3675</v>
      </c>
      <c r="I3671">
        <v>77566</v>
      </c>
      <c r="J3671">
        <v>65190</v>
      </c>
      <c r="K3671">
        <v>65187</v>
      </c>
      <c r="L3671" t="s">
        <v>20</v>
      </c>
      <c r="M3671" t="s">
        <v>20</v>
      </c>
      <c r="N3671">
        <v>97</v>
      </c>
      <c r="O3671">
        <v>915</v>
      </c>
      <c r="P3671">
        <v>9</v>
      </c>
      <c r="Q3671" t="s">
        <v>3690</v>
      </c>
      <c r="BQ3671" s="1"/>
      <c r="BW3671" s="2"/>
    </row>
    <row r="3672" ht="15" customHeight="1">
      <c r="A3672" t="str">
        <f t="shared" si="285"/>
        <v>2020_12_65228_1</v>
      </c>
      <c r="B3672" t="str">
        <f t="shared" si="286"/>
        <v>2020_12_72323</v>
      </c>
      <c r="C3672" s="1" t="s">
        <v>3674</v>
      </c>
      <c r="D3672">
        <f t="shared" si="287"/>
        <v>3671</v>
      </c>
      <c r="E3672">
        <v>65228</v>
      </c>
      <c r="F3672">
        <f t="shared" si="288"/>
        <v>1</v>
      </c>
      <c r="G3672" s="2" t="str">
        <f t="shared" si="289"/>
        <v/>
      </c>
      <c r="H3672" t="s">
        <v>3675</v>
      </c>
      <c r="I3672">
        <v>72323</v>
      </c>
      <c r="J3672">
        <v>65215</v>
      </c>
      <c r="K3672">
        <v>65218</v>
      </c>
      <c r="L3672" t="s">
        <v>158</v>
      </c>
      <c r="M3672" t="s">
        <v>20</v>
      </c>
      <c r="N3672">
        <v>93</v>
      </c>
      <c r="O3672">
        <v>540</v>
      </c>
      <c r="P3672">
        <v>5</v>
      </c>
      <c r="Q3672" t="s">
        <v>3691</v>
      </c>
      <c r="BQ3672" s="1"/>
      <c r="BW3672" s="2"/>
    </row>
    <row r="3673" ht="15" customHeight="1">
      <c r="A3673" t="str">
        <f t="shared" si="285"/>
        <v>2020_12_65228_2</v>
      </c>
      <c r="B3673" t="str">
        <f t="shared" si="286"/>
        <v>2020_12_72594</v>
      </c>
      <c r="C3673" s="1" t="s">
        <v>3674</v>
      </c>
      <c r="D3673">
        <f t="shared" si="287"/>
        <v>3672</v>
      </c>
      <c r="E3673">
        <v>65228</v>
      </c>
      <c r="F3673">
        <f t="shared" si="288"/>
        <v>2</v>
      </c>
      <c r="G3673" s="2" t="str">
        <f t="shared" si="289"/>
        <v/>
      </c>
      <c r="H3673" t="s">
        <v>3675</v>
      </c>
      <c r="I3673">
        <v>72594</v>
      </c>
      <c r="J3673">
        <v>65218</v>
      </c>
      <c r="K3673">
        <v>65215</v>
      </c>
      <c r="L3673" t="s">
        <v>31</v>
      </c>
      <c r="M3673" t="s">
        <v>20</v>
      </c>
      <c r="N3673">
        <v>152</v>
      </c>
      <c r="O3673">
        <v>540</v>
      </c>
      <c r="P3673">
        <v>5</v>
      </c>
      <c r="Q3673" t="s">
        <v>3692</v>
      </c>
      <c r="BQ3673" s="1"/>
      <c r="BW3673" s="2"/>
    </row>
    <row r="3674" ht="15" customHeight="1">
      <c r="A3674" t="str">
        <f t="shared" si="285"/>
        <v>2020_12_65228_3</v>
      </c>
      <c r="B3674" t="str">
        <f t="shared" si="286"/>
        <v>2020_12_76757</v>
      </c>
      <c r="C3674" s="1" t="s">
        <v>3674</v>
      </c>
      <c r="D3674">
        <f t="shared" si="287"/>
        <v>3673</v>
      </c>
      <c r="E3674">
        <v>65228</v>
      </c>
      <c r="F3674">
        <f t="shared" si="288"/>
        <v>3</v>
      </c>
      <c r="G3674" s="2" t="str">
        <f t="shared" si="289"/>
        <v/>
      </c>
      <c r="H3674" t="s">
        <v>3675</v>
      </c>
      <c r="I3674">
        <v>76757</v>
      </c>
      <c r="J3674">
        <v>65215</v>
      </c>
      <c r="K3674">
        <v>65218</v>
      </c>
      <c r="L3674" t="s">
        <v>31</v>
      </c>
      <c r="M3674" t="s">
        <v>20</v>
      </c>
      <c r="N3674">
        <v>165</v>
      </c>
      <c r="O3674">
        <v>540</v>
      </c>
      <c r="P3674">
        <v>5</v>
      </c>
      <c r="Q3674" t="s">
        <v>3693</v>
      </c>
      <c r="BQ3674" s="1"/>
      <c r="BW3674" s="2"/>
    </row>
    <row r="3675" ht="15" customHeight="1">
      <c r="A3675" t="str">
        <f t="shared" si="285"/>
        <v>2020_12_65228_4</v>
      </c>
      <c r="B3675" t="str">
        <f t="shared" si="286"/>
        <v>2020_12_76938</v>
      </c>
      <c r="C3675" s="1" t="s">
        <v>3674</v>
      </c>
      <c r="D3675">
        <f t="shared" si="287"/>
        <v>3674</v>
      </c>
      <c r="E3675">
        <v>65228</v>
      </c>
      <c r="F3675">
        <f t="shared" si="288"/>
        <v>4</v>
      </c>
      <c r="G3675" s="2" t="str">
        <f t="shared" si="289"/>
        <v>x</v>
      </c>
      <c r="H3675" t="s">
        <v>3675</v>
      </c>
      <c r="I3675">
        <v>76938</v>
      </c>
      <c r="J3675">
        <v>65218</v>
      </c>
      <c r="K3675">
        <v>65215</v>
      </c>
      <c r="L3675" t="s">
        <v>20</v>
      </c>
      <c r="M3675" t="s">
        <v>20</v>
      </c>
      <c r="N3675">
        <v>109</v>
      </c>
      <c r="O3675">
        <v>540</v>
      </c>
      <c r="P3675">
        <v>5</v>
      </c>
      <c r="Q3675" t="s">
        <v>3694</v>
      </c>
      <c r="BQ3675" s="1"/>
      <c r="BW3675" s="2"/>
    </row>
    <row r="3676" ht="15" customHeight="1">
      <c r="A3676" t="str">
        <f t="shared" si="285"/>
        <v>2020_12_65256_1</v>
      </c>
      <c r="B3676" t="str">
        <f t="shared" si="286"/>
        <v>2020_12_73575</v>
      </c>
      <c r="C3676" s="1" t="s">
        <v>3674</v>
      </c>
      <c r="D3676">
        <f t="shared" si="287"/>
        <v>3675</v>
      </c>
      <c r="E3676">
        <v>65256</v>
      </c>
      <c r="F3676">
        <f t="shared" si="288"/>
        <v>1</v>
      </c>
      <c r="G3676" s="2" t="str">
        <f t="shared" si="289"/>
        <v/>
      </c>
      <c r="H3676" t="s">
        <v>3675</v>
      </c>
      <c r="I3676">
        <v>73575</v>
      </c>
      <c r="J3676">
        <v>65243</v>
      </c>
      <c r="K3676">
        <v>65246</v>
      </c>
      <c r="L3676" t="s">
        <v>158</v>
      </c>
      <c r="M3676" t="s">
        <v>20</v>
      </c>
      <c r="N3676">
        <v>145</v>
      </c>
      <c r="O3676">
        <v>646</v>
      </c>
      <c r="P3676">
        <v>8</v>
      </c>
      <c r="Q3676" t="s">
        <v>3695</v>
      </c>
      <c r="BQ3676" s="1"/>
      <c r="BW3676" s="2"/>
    </row>
    <row r="3677" ht="15" customHeight="1">
      <c r="A3677" t="str">
        <f t="shared" si="285"/>
        <v>2020_12_65256_2</v>
      </c>
      <c r="B3677" t="str">
        <f t="shared" si="286"/>
        <v>2020_12_76114</v>
      </c>
      <c r="C3677" s="1" t="s">
        <v>3674</v>
      </c>
      <c r="D3677">
        <f t="shared" si="287"/>
        <v>3676</v>
      </c>
      <c r="E3677">
        <v>65256</v>
      </c>
      <c r="F3677">
        <f t="shared" si="288"/>
        <v>2</v>
      </c>
      <c r="G3677" s="2" t="str">
        <f t="shared" si="289"/>
        <v/>
      </c>
      <c r="H3677" t="s">
        <v>3675</v>
      </c>
      <c r="I3677">
        <v>76114</v>
      </c>
      <c r="J3677">
        <v>65243</v>
      </c>
      <c r="K3677">
        <v>65246</v>
      </c>
      <c r="L3677" t="s">
        <v>19</v>
      </c>
      <c r="M3677" t="s">
        <v>20</v>
      </c>
      <c r="N3677">
        <v>63</v>
      </c>
      <c r="O3677">
        <v>646</v>
      </c>
      <c r="P3677">
        <v>8</v>
      </c>
      <c r="Q3677" t="s">
        <v>3696</v>
      </c>
      <c r="BQ3677" s="1"/>
      <c r="BW3677" s="2"/>
    </row>
    <row r="3678" ht="15" customHeight="1">
      <c r="A3678" t="str">
        <f t="shared" si="285"/>
        <v>2020_12_65256_3</v>
      </c>
      <c r="B3678" t="str">
        <f t="shared" si="286"/>
        <v>2020_12_76160</v>
      </c>
      <c r="C3678" s="1" t="s">
        <v>3674</v>
      </c>
      <c r="D3678">
        <f t="shared" si="287"/>
        <v>3677</v>
      </c>
      <c r="E3678">
        <v>65256</v>
      </c>
      <c r="F3678">
        <f t="shared" si="288"/>
        <v>3</v>
      </c>
      <c r="G3678" s="2" t="str">
        <f t="shared" si="289"/>
        <v/>
      </c>
      <c r="H3678" t="s">
        <v>3675</v>
      </c>
      <c r="I3678">
        <v>76160</v>
      </c>
      <c r="J3678">
        <v>65246</v>
      </c>
      <c r="K3678">
        <v>65243</v>
      </c>
      <c r="L3678" t="s">
        <v>31</v>
      </c>
      <c r="M3678" t="s">
        <v>20</v>
      </c>
      <c r="N3678">
        <v>130</v>
      </c>
      <c r="O3678">
        <v>646</v>
      </c>
      <c r="P3678">
        <v>8</v>
      </c>
      <c r="Q3678" t="s">
        <v>3697</v>
      </c>
      <c r="BQ3678" s="1"/>
      <c r="BW3678" s="2"/>
    </row>
    <row r="3679" ht="15" customHeight="1">
      <c r="A3679" t="str">
        <f t="shared" si="285"/>
        <v>2020_12_65256_4</v>
      </c>
      <c r="B3679" t="str">
        <f t="shared" si="286"/>
        <v>2020_12_76295</v>
      </c>
      <c r="C3679" s="1" t="s">
        <v>3674</v>
      </c>
      <c r="D3679">
        <f t="shared" si="287"/>
        <v>3678</v>
      </c>
      <c r="E3679">
        <v>65256</v>
      </c>
      <c r="F3679">
        <f t="shared" si="288"/>
        <v>4</v>
      </c>
      <c r="G3679" s="2" t="str">
        <f t="shared" si="289"/>
        <v/>
      </c>
      <c r="H3679" t="s">
        <v>3675</v>
      </c>
      <c r="I3679">
        <v>76295</v>
      </c>
      <c r="J3679">
        <v>65243</v>
      </c>
      <c r="K3679">
        <v>65246</v>
      </c>
      <c r="L3679" t="s">
        <v>31</v>
      </c>
      <c r="M3679" t="s">
        <v>20</v>
      </c>
      <c r="N3679">
        <v>80</v>
      </c>
      <c r="O3679">
        <v>646</v>
      </c>
      <c r="P3679">
        <v>8</v>
      </c>
      <c r="Q3679" t="s">
        <v>3698</v>
      </c>
      <c r="BQ3679" s="1"/>
      <c r="BW3679" s="2"/>
    </row>
    <row r="3680" ht="15" customHeight="1">
      <c r="A3680" t="str">
        <f t="shared" si="285"/>
        <v>2020_12_65256_5</v>
      </c>
      <c r="B3680" t="str">
        <f t="shared" si="286"/>
        <v>2020_12_77002</v>
      </c>
      <c r="C3680" s="1" t="s">
        <v>3674</v>
      </c>
      <c r="D3680">
        <f t="shared" si="287"/>
        <v>3679</v>
      </c>
      <c r="E3680">
        <v>65256</v>
      </c>
      <c r="F3680">
        <f t="shared" si="288"/>
        <v>5</v>
      </c>
      <c r="G3680" s="2" t="str">
        <f t="shared" si="289"/>
        <v/>
      </c>
      <c r="H3680" t="s">
        <v>3675</v>
      </c>
      <c r="I3680">
        <v>77002</v>
      </c>
      <c r="J3680">
        <v>65246</v>
      </c>
      <c r="K3680">
        <v>65243</v>
      </c>
      <c r="L3680" t="s">
        <v>31</v>
      </c>
      <c r="M3680" t="s">
        <v>20</v>
      </c>
      <c r="N3680">
        <v>53</v>
      </c>
      <c r="O3680">
        <v>646</v>
      </c>
      <c r="P3680">
        <v>8</v>
      </c>
      <c r="Q3680" t="s">
        <v>3699</v>
      </c>
      <c r="BQ3680" s="1"/>
      <c r="BW3680" s="2"/>
    </row>
    <row r="3681" ht="15" customHeight="1">
      <c r="A3681" t="str">
        <f t="shared" si="285"/>
        <v>2020_12_65256_6</v>
      </c>
      <c r="B3681" t="str">
        <f t="shared" si="286"/>
        <v>2020_12_77013</v>
      </c>
      <c r="C3681" s="1" t="s">
        <v>3674</v>
      </c>
      <c r="D3681">
        <f t="shared" si="287"/>
        <v>3680</v>
      </c>
      <c r="E3681">
        <v>65256</v>
      </c>
      <c r="F3681">
        <f t="shared" si="288"/>
        <v>6</v>
      </c>
      <c r="G3681" s="2" t="str">
        <f t="shared" si="289"/>
        <v>x</v>
      </c>
      <c r="H3681" t="s">
        <v>3675</v>
      </c>
      <c r="I3681">
        <v>77013</v>
      </c>
      <c r="J3681">
        <v>65243</v>
      </c>
      <c r="K3681">
        <v>65246</v>
      </c>
      <c r="L3681" t="s">
        <v>20</v>
      </c>
      <c r="M3681" t="s">
        <v>20</v>
      </c>
      <c r="N3681">
        <v>49</v>
      </c>
      <c r="O3681">
        <v>646</v>
      </c>
      <c r="P3681">
        <v>8</v>
      </c>
      <c r="Q3681" t="s">
        <v>3700</v>
      </c>
      <c r="BQ3681" s="1"/>
      <c r="BW3681" s="2"/>
    </row>
    <row r="3682" ht="15" customHeight="1">
      <c r="A3682" t="str">
        <f t="shared" si="285"/>
        <v>2020_12_65312_1</v>
      </c>
      <c r="B3682" t="str">
        <f t="shared" si="286"/>
        <v>2020_12_72471</v>
      </c>
      <c r="C3682" s="1" t="s">
        <v>3674</v>
      </c>
      <c r="D3682">
        <f t="shared" si="287"/>
        <v>3681</v>
      </c>
      <c r="E3682">
        <v>65312</v>
      </c>
      <c r="F3682">
        <f t="shared" si="288"/>
        <v>1</v>
      </c>
      <c r="G3682" s="2" t="str">
        <f t="shared" si="289"/>
        <v/>
      </c>
      <c r="H3682" t="s">
        <v>3675</v>
      </c>
      <c r="I3682">
        <v>72471</v>
      </c>
      <c r="J3682">
        <v>65299</v>
      </c>
      <c r="K3682">
        <v>65302</v>
      </c>
      <c r="L3682" t="s">
        <v>19</v>
      </c>
      <c r="M3682" t="s">
        <v>20</v>
      </c>
      <c r="N3682">
        <v>366</v>
      </c>
      <c r="O3682">
        <v>1381</v>
      </c>
      <c r="P3682">
        <v>8</v>
      </c>
      <c r="Q3682" t="s">
        <v>3701</v>
      </c>
      <c r="BQ3682" s="1"/>
      <c r="BW3682" s="2"/>
    </row>
    <row r="3683" ht="15" customHeight="1">
      <c r="A3683" t="str">
        <f t="shared" si="285"/>
        <v>2020_12_65312_2</v>
      </c>
      <c r="B3683" t="str">
        <f t="shared" si="286"/>
        <v>2020_12_72599</v>
      </c>
      <c r="C3683" s="1" t="s">
        <v>3674</v>
      </c>
      <c r="D3683">
        <f t="shared" si="287"/>
        <v>3682</v>
      </c>
      <c r="E3683">
        <v>65312</v>
      </c>
      <c r="F3683">
        <f t="shared" si="288"/>
        <v>2</v>
      </c>
      <c r="G3683" s="2" t="str">
        <f t="shared" si="289"/>
        <v/>
      </c>
      <c r="H3683" t="s">
        <v>3675</v>
      </c>
      <c r="I3683">
        <v>72599</v>
      </c>
      <c r="J3683">
        <v>65302</v>
      </c>
      <c r="K3683">
        <v>65299</v>
      </c>
      <c r="L3683" t="s">
        <v>31</v>
      </c>
      <c r="M3683" t="s">
        <v>20</v>
      </c>
      <c r="N3683">
        <v>234</v>
      </c>
      <c r="O3683">
        <v>1381</v>
      </c>
      <c r="P3683">
        <v>8</v>
      </c>
      <c r="Q3683" t="s">
        <v>3702</v>
      </c>
      <c r="BQ3683" s="1"/>
      <c r="BW3683" s="2"/>
    </row>
    <row r="3684" ht="15" customHeight="1">
      <c r="A3684" t="str">
        <f t="shared" si="285"/>
        <v>2020_12_65312_3</v>
      </c>
      <c r="B3684" t="str">
        <f t="shared" si="286"/>
        <v>2020_12_74271</v>
      </c>
      <c r="C3684" s="1" t="s">
        <v>3674</v>
      </c>
      <c r="D3684">
        <f t="shared" si="287"/>
        <v>3683</v>
      </c>
      <c r="E3684">
        <v>65312</v>
      </c>
      <c r="F3684">
        <f t="shared" si="288"/>
        <v>3</v>
      </c>
      <c r="G3684" s="2" t="str">
        <f t="shared" si="289"/>
        <v/>
      </c>
      <c r="H3684" t="s">
        <v>3675</v>
      </c>
      <c r="I3684">
        <v>74271</v>
      </c>
      <c r="J3684">
        <v>65299</v>
      </c>
      <c r="K3684">
        <v>65302</v>
      </c>
      <c r="L3684" t="s">
        <v>31</v>
      </c>
      <c r="M3684" t="s">
        <v>20</v>
      </c>
      <c r="N3684">
        <v>250</v>
      </c>
      <c r="O3684">
        <v>1381</v>
      </c>
      <c r="P3684">
        <v>8</v>
      </c>
      <c r="Q3684" t="s">
        <v>3703</v>
      </c>
      <c r="BQ3684" s="1"/>
      <c r="BW3684" s="2"/>
    </row>
    <row r="3685" ht="15" customHeight="1">
      <c r="A3685" t="str">
        <f t="shared" si="285"/>
        <v>2020_12_65312_4</v>
      </c>
      <c r="B3685" t="str">
        <f t="shared" si="286"/>
        <v>2020_12_74366</v>
      </c>
      <c r="C3685" s="1" t="s">
        <v>3674</v>
      </c>
      <c r="D3685">
        <f t="shared" si="287"/>
        <v>3684</v>
      </c>
      <c r="E3685">
        <v>65312</v>
      </c>
      <c r="F3685">
        <f t="shared" si="288"/>
        <v>4</v>
      </c>
      <c r="G3685" s="2" t="str">
        <f t="shared" si="289"/>
        <v/>
      </c>
      <c r="H3685" t="s">
        <v>3675</v>
      </c>
      <c r="I3685">
        <v>74366</v>
      </c>
      <c r="J3685">
        <v>65302</v>
      </c>
      <c r="K3685">
        <v>65299</v>
      </c>
      <c r="L3685" t="s">
        <v>31</v>
      </c>
      <c r="M3685" t="s">
        <v>20</v>
      </c>
      <c r="N3685">
        <v>187</v>
      </c>
      <c r="O3685">
        <v>1381</v>
      </c>
      <c r="P3685">
        <v>8</v>
      </c>
      <c r="Q3685" t="s">
        <v>3704</v>
      </c>
      <c r="BQ3685" s="1"/>
      <c r="BW3685" s="2"/>
    </row>
    <row r="3686" ht="15" customHeight="1">
      <c r="A3686" t="str">
        <f t="shared" si="285"/>
        <v>2020_12_65312_5</v>
      </c>
      <c r="B3686" t="str">
        <f t="shared" si="286"/>
        <v>2020_12_74950</v>
      </c>
      <c r="C3686" s="1" t="s">
        <v>3674</v>
      </c>
      <c r="D3686">
        <f t="shared" si="287"/>
        <v>3685</v>
      </c>
      <c r="E3686">
        <v>65312</v>
      </c>
      <c r="F3686">
        <f t="shared" si="288"/>
        <v>5</v>
      </c>
      <c r="G3686" s="2" t="str">
        <f t="shared" si="289"/>
        <v/>
      </c>
      <c r="H3686" t="s">
        <v>3675</v>
      </c>
      <c r="I3686">
        <v>74950</v>
      </c>
      <c r="J3686">
        <v>65299</v>
      </c>
      <c r="K3686">
        <v>65302</v>
      </c>
      <c r="L3686" t="s">
        <v>31</v>
      </c>
      <c r="M3686" t="s">
        <v>20</v>
      </c>
      <c r="N3686">
        <v>145</v>
      </c>
      <c r="O3686">
        <v>1381</v>
      </c>
      <c r="P3686">
        <v>8</v>
      </c>
      <c r="Q3686" t="s">
        <v>3705</v>
      </c>
      <c r="BQ3686" s="1"/>
      <c r="BW3686" s="2"/>
    </row>
    <row r="3687" ht="15" customHeight="1">
      <c r="A3687" t="str">
        <f t="shared" si="285"/>
        <v>2020_12_65312_6</v>
      </c>
      <c r="B3687" t="str">
        <f t="shared" si="286"/>
        <v>2020_12_75330</v>
      </c>
      <c r="C3687" s="1" t="s">
        <v>3674</v>
      </c>
      <c r="D3687">
        <f t="shared" si="287"/>
        <v>3686</v>
      </c>
      <c r="E3687">
        <v>65312</v>
      </c>
      <c r="F3687">
        <f t="shared" si="288"/>
        <v>6</v>
      </c>
      <c r="G3687" s="2" t="str">
        <f t="shared" si="289"/>
        <v/>
      </c>
      <c r="H3687" t="s">
        <v>3675</v>
      </c>
      <c r="I3687">
        <v>75330</v>
      </c>
      <c r="J3687">
        <v>65302</v>
      </c>
      <c r="K3687">
        <v>65299</v>
      </c>
      <c r="L3687" t="s">
        <v>31</v>
      </c>
      <c r="M3687" t="s">
        <v>20</v>
      </c>
      <c r="N3687">
        <v>124</v>
      </c>
      <c r="O3687">
        <v>1381</v>
      </c>
      <c r="P3687">
        <v>8</v>
      </c>
      <c r="Q3687" t="s">
        <v>3706</v>
      </c>
      <c r="BQ3687" s="1"/>
      <c r="BW3687" s="2"/>
    </row>
    <row r="3688" ht="15" customHeight="1">
      <c r="A3688" t="str">
        <f t="shared" si="285"/>
        <v>2020_12_65312_7</v>
      </c>
      <c r="B3688" t="str">
        <f t="shared" si="286"/>
        <v>2020_12_77279</v>
      </c>
      <c r="C3688" s="1" t="s">
        <v>3674</v>
      </c>
      <c r="D3688">
        <f t="shared" si="287"/>
        <v>3687</v>
      </c>
      <c r="E3688">
        <v>65312</v>
      </c>
      <c r="F3688">
        <f t="shared" si="288"/>
        <v>7</v>
      </c>
      <c r="G3688" s="2" t="str">
        <f t="shared" si="289"/>
        <v>x</v>
      </c>
      <c r="H3688" t="s">
        <v>3675</v>
      </c>
      <c r="I3688">
        <v>77279</v>
      </c>
      <c r="J3688">
        <v>65299</v>
      </c>
      <c r="K3688">
        <v>65302</v>
      </c>
      <c r="L3688" t="s">
        <v>20</v>
      </c>
      <c r="M3688" t="s">
        <v>20</v>
      </c>
      <c r="N3688">
        <v>54</v>
      </c>
      <c r="O3688">
        <v>1381</v>
      </c>
      <c r="P3688">
        <v>8</v>
      </c>
      <c r="Q3688" t="s">
        <v>3707</v>
      </c>
      <c r="BQ3688" s="1"/>
      <c r="BW3688" s="2"/>
    </row>
    <row r="3689" ht="15" customHeight="1">
      <c r="A3689" t="str">
        <f t="shared" si="285"/>
        <v>2020_12_65340_1</v>
      </c>
      <c r="B3689" t="str">
        <f t="shared" si="286"/>
        <v>2020_12_72235</v>
      </c>
      <c r="C3689" s="1" t="s">
        <v>3674</v>
      </c>
      <c r="D3689">
        <f t="shared" si="287"/>
        <v>3688</v>
      </c>
      <c r="E3689">
        <v>65340</v>
      </c>
      <c r="F3689">
        <f t="shared" si="288"/>
        <v>1</v>
      </c>
      <c r="G3689" s="2" t="str">
        <f t="shared" si="289"/>
        <v/>
      </c>
      <c r="H3689" t="s">
        <v>3675</v>
      </c>
      <c r="I3689">
        <v>72235</v>
      </c>
      <c r="J3689">
        <v>65327</v>
      </c>
      <c r="K3689">
        <v>65330</v>
      </c>
      <c r="L3689" t="s">
        <v>19</v>
      </c>
      <c r="M3689" t="s">
        <v>20</v>
      </c>
      <c r="N3689">
        <v>165</v>
      </c>
      <c r="O3689">
        <v>908</v>
      </c>
      <c r="P3689">
        <v>10</v>
      </c>
      <c r="Q3689" t="s">
        <v>3708</v>
      </c>
      <c r="BQ3689" s="1"/>
      <c r="BW3689" s="2"/>
    </row>
    <row r="3690" ht="15" customHeight="1">
      <c r="A3690" t="str">
        <f t="shared" si="285"/>
        <v>2020_12_65340_2</v>
      </c>
      <c r="B3690" t="str">
        <f t="shared" si="286"/>
        <v>2020_12_74290</v>
      </c>
      <c r="C3690" s="1" t="s">
        <v>3674</v>
      </c>
      <c r="D3690">
        <f t="shared" si="287"/>
        <v>3689</v>
      </c>
      <c r="E3690">
        <v>65340</v>
      </c>
      <c r="F3690">
        <f t="shared" si="288"/>
        <v>2</v>
      </c>
      <c r="G3690" s="2" t="str">
        <f t="shared" si="289"/>
        <v/>
      </c>
      <c r="H3690" t="s">
        <v>3675</v>
      </c>
      <c r="I3690">
        <v>74290</v>
      </c>
      <c r="J3690">
        <v>65330</v>
      </c>
      <c r="K3690">
        <v>65327</v>
      </c>
      <c r="L3690" t="s">
        <v>31</v>
      </c>
      <c r="M3690" t="s">
        <v>20</v>
      </c>
      <c r="N3690">
        <v>89</v>
      </c>
      <c r="O3690">
        <v>908</v>
      </c>
      <c r="P3690">
        <v>10</v>
      </c>
      <c r="Q3690" t="s">
        <v>3709</v>
      </c>
      <c r="BQ3690" s="1"/>
      <c r="BW3690" s="2"/>
    </row>
    <row r="3691" ht="15" customHeight="1">
      <c r="A3691" t="str">
        <f t="shared" si="285"/>
        <v>2020_12_65340_3</v>
      </c>
      <c r="B3691" t="str">
        <f t="shared" si="286"/>
        <v>2020_12_74355</v>
      </c>
      <c r="C3691" s="1" t="s">
        <v>3674</v>
      </c>
      <c r="D3691">
        <f t="shared" si="287"/>
        <v>3690</v>
      </c>
      <c r="E3691">
        <v>65340</v>
      </c>
      <c r="F3691">
        <f t="shared" si="288"/>
        <v>3</v>
      </c>
      <c r="G3691" s="2" t="str">
        <f t="shared" si="289"/>
        <v/>
      </c>
      <c r="H3691" t="s">
        <v>3675</v>
      </c>
      <c r="I3691">
        <v>74355</v>
      </c>
      <c r="J3691">
        <v>65327</v>
      </c>
      <c r="K3691">
        <v>65330</v>
      </c>
      <c r="L3691" t="s">
        <v>31</v>
      </c>
      <c r="M3691" t="s">
        <v>20</v>
      </c>
      <c r="N3691">
        <v>99</v>
      </c>
      <c r="O3691">
        <v>908</v>
      </c>
      <c r="P3691">
        <v>10</v>
      </c>
      <c r="Q3691" t="s">
        <v>3710</v>
      </c>
      <c r="BQ3691" s="1"/>
      <c r="BW3691" s="2"/>
    </row>
    <row r="3692" ht="15" customHeight="1">
      <c r="A3692" t="str">
        <f t="shared" si="285"/>
        <v>2020_12_65340_4</v>
      </c>
      <c r="B3692" t="str">
        <f t="shared" si="286"/>
        <v>2020_12_76222</v>
      </c>
      <c r="C3692" s="1" t="s">
        <v>3674</v>
      </c>
      <c r="D3692">
        <f t="shared" si="287"/>
        <v>3691</v>
      </c>
      <c r="E3692">
        <v>65340</v>
      </c>
      <c r="F3692">
        <f t="shared" si="288"/>
        <v>4</v>
      </c>
      <c r="G3692" s="2" t="str">
        <f t="shared" si="289"/>
        <v/>
      </c>
      <c r="H3692" t="s">
        <v>3675</v>
      </c>
      <c r="I3692">
        <v>76222</v>
      </c>
      <c r="J3692">
        <v>65330</v>
      </c>
      <c r="K3692">
        <v>65327</v>
      </c>
      <c r="L3692" t="s">
        <v>31</v>
      </c>
      <c r="M3692" t="s">
        <v>20</v>
      </c>
      <c r="N3692">
        <v>145</v>
      </c>
      <c r="O3692">
        <v>908</v>
      </c>
      <c r="P3692">
        <v>10</v>
      </c>
      <c r="Q3692" t="s">
        <v>3711</v>
      </c>
      <c r="BQ3692" s="1"/>
      <c r="BW3692" s="2"/>
    </row>
    <row r="3693" ht="15" customHeight="1">
      <c r="A3693" t="str">
        <f t="shared" si="285"/>
        <v>2020_12_65340_5</v>
      </c>
      <c r="B3693" t="str">
        <f t="shared" si="286"/>
        <v>2020_12_76247</v>
      </c>
      <c r="C3693" s="1" t="s">
        <v>3674</v>
      </c>
      <c r="D3693">
        <f t="shared" si="287"/>
        <v>3692</v>
      </c>
      <c r="E3693">
        <v>65340</v>
      </c>
      <c r="F3693">
        <f t="shared" si="288"/>
        <v>5</v>
      </c>
      <c r="G3693" s="2" t="str">
        <f t="shared" si="289"/>
        <v/>
      </c>
      <c r="H3693" t="s">
        <v>3675</v>
      </c>
      <c r="I3693">
        <v>76247</v>
      </c>
      <c r="J3693">
        <v>65327</v>
      </c>
      <c r="K3693">
        <v>65330</v>
      </c>
      <c r="L3693" t="s">
        <v>31</v>
      </c>
      <c r="M3693" t="s">
        <v>20</v>
      </c>
      <c r="N3693">
        <v>93</v>
      </c>
      <c r="O3693">
        <v>908</v>
      </c>
      <c r="P3693">
        <v>10</v>
      </c>
      <c r="Q3693" t="s">
        <v>3712</v>
      </c>
      <c r="BQ3693" s="1"/>
      <c r="BW3693" s="2"/>
    </row>
    <row r="3694" ht="15" customHeight="1">
      <c r="A3694" t="str">
        <f t="shared" si="285"/>
        <v>2020_12_65340_6</v>
      </c>
      <c r="B3694" t="str">
        <f t="shared" si="286"/>
        <v>2020_12_77039</v>
      </c>
      <c r="C3694" s="1" t="s">
        <v>3674</v>
      </c>
      <c r="D3694">
        <f t="shared" si="287"/>
        <v>3693</v>
      </c>
      <c r="E3694">
        <v>65340</v>
      </c>
      <c r="F3694">
        <f t="shared" si="288"/>
        <v>6</v>
      </c>
      <c r="G3694" s="2" t="str">
        <f t="shared" si="289"/>
        <v/>
      </c>
      <c r="H3694" t="s">
        <v>3675</v>
      </c>
      <c r="I3694">
        <v>77039</v>
      </c>
      <c r="J3694">
        <v>65330</v>
      </c>
      <c r="K3694">
        <v>65327</v>
      </c>
      <c r="L3694" t="s">
        <v>31</v>
      </c>
      <c r="M3694" t="s">
        <v>20</v>
      </c>
      <c r="N3694">
        <v>173</v>
      </c>
      <c r="O3694">
        <v>908</v>
      </c>
      <c r="P3694">
        <v>10</v>
      </c>
      <c r="Q3694" t="s">
        <v>3713</v>
      </c>
      <c r="BQ3694" s="1"/>
      <c r="BW3694" s="2"/>
    </row>
    <row r="3695" ht="15" customHeight="1">
      <c r="A3695" t="str">
        <f t="shared" si="285"/>
        <v>2020_12_65340_7</v>
      </c>
      <c r="B3695" t="str">
        <f t="shared" si="286"/>
        <v>2020_12_77185</v>
      </c>
      <c r="C3695" s="1" t="s">
        <v>3674</v>
      </c>
      <c r="D3695">
        <f t="shared" si="287"/>
        <v>3694</v>
      </c>
      <c r="E3695">
        <v>65340</v>
      </c>
      <c r="F3695">
        <f t="shared" si="288"/>
        <v>7</v>
      </c>
      <c r="G3695" s="2" t="str">
        <f t="shared" si="289"/>
        <v/>
      </c>
      <c r="H3695" t="s">
        <v>3675</v>
      </c>
      <c r="I3695">
        <v>77185</v>
      </c>
      <c r="J3695">
        <v>65327</v>
      </c>
      <c r="K3695">
        <v>65330</v>
      </c>
      <c r="L3695" t="s">
        <v>31</v>
      </c>
      <c r="M3695" t="s">
        <v>20</v>
      </c>
      <c r="N3695">
        <v>92</v>
      </c>
      <c r="O3695">
        <v>908</v>
      </c>
      <c r="P3695">
        <v>10</v>
      </c>
      <c r="Q3695" t="s">
        <v>3714</v>
      </c>
      <c r="BQ3695" s="1"/>
      <c r="BW3695" s="2"/>
    </row>
    <row r="3696" ht="15" customHeight="1">
      <c r="A3696" t="str">
        <f t="shared" si="285"/>
        <v>2020_12_65340_8</v>
      </c>
      <c r="B3696" t="str">
        <f t="shared" si="286"/>
        <v>2020_12_77462</v>
      </c>
      <c r="C3696" s="1" t="s">
        <v>3674</v>
      </c>
      <c r="D3696">
        <f t="shared" si="287"/>
        <v>3695</v>
      </c>
      <c r="E3696">
        <v>65340</v>
      </c>
      <c r="F3696">
        <f t="shared" si="288"/>
        <v>8</v>
      </c>
      <c r="G3696" s="2" t="str">
        <f t="shared" si="289"/>
        <v/>
      </c>
      <c r="H3696" t="s">
        <v>3675</v>
      </c>
      <c r="I3696">
        <v>77462</v>
      </c>
      <c r="J3696">
        <v>65330</v>
      </c>
      <c r="K3696">
        <v>65327</v>
      </c>
      <c r="L3696" t="s">
        <v>31</v>
      </c>
      <c r="M3696" t="s">
        <v>20</v>
      </c>
      <c r="N3696">
        <v>17</v>
      </c>
      <c r="O3696">
        <v>908</v>
      </c>
      <c r="P3696">
        <v>10</v>
      </c>
      <c r="Q3696" t="s">
        <v>3715</v>
      </c>
      <c r="BQ3696" s="1"/>
      <c r="BW3696" s="2"/>
    </row>
    <row r="3697" ht="15" customHeight="1">
      <c r="A3697" t="str">
        <f t="shared" si="285"/>
        <v>2020_12_65340_9</v>
      </c>
      <c r="B3697" t="str">
        <f t="shared" si="286"/>
        <v>2020_12_77561</v>
      </c>
      <c r="C3697" s="1" t="s">
        <v>3674</v>
      </c>
      <c r="D3697">
        <f t="shared" si="287"/>
        <v>3696</v>
      </c>
      <c r="E3697">
        <v>65340</v>
      </c>
      <c r="F3697">
        <f t="shared" si="288"/>
        <v>9</v>
      </c>
      <c r="G3697" s="2" t="str">
        <f t="shared" si="289"/>
        <v>x</v>
      </c>
      <c r="H3697" t="s">
        <v>3675</v>
      </c>
      <c r="I3697">
        <v>77561</v>
      </c>
      <c r="J3697">
        <v>65327</v>
      </c>
      <c r="K3697">
        <v>65330</v>
      </c>
      <c r="L3697" t="s">
        <v>20</v>
      </c>
      <c r="M3697" t="s">
        <v>20</v>
      </c>
      <c r="N3697">
        <v>14</v>
      </c>
      <c r="O3697">
        <v>908</v>
      </c>
      <c r="P3697">
        <v>10</v>
      </c>
      <c r="Q3697" t="s">
        <v>3716</v>
      </c>
      <c r="BQ3697" s="1"/>
      <c r="BW3697" s="2"/>
    </row>
    <row r="3698" ht="15" customHeight="1">
      <c r="A3698" t="str">
        <f t="shared" si="285"/>
        <v>2020_12_65368_1</v>
      </c>
      <c r="B3698" t="str">
        <f t="shared" si="286"/>
        <v>2020_12_72124</v>
      </c>
      <c r="C3698" s="1" t="s">
        <v>3674</v>
      </c>
      <c r="D3698">
        <f t="shared" si="287"/>
        <v>3697</v>
      </c>
      <c r="E3698">
        <v>65368</v>
      </c>
      <c r="F3698">
        <f t="shared" si="288"/>
        <v>1</v>
      </c>
      <c r="G3698" s="2" t="str">
        <f t="shared" si="289"/>
        <v/>
      </c>
      <c r="H3698" t="s">
        <v>3675</v>
      </c>
      <c r="I3698">
        <v>72124</v>
      </c>
      <c r="J3698">
        <v>65355</v>
      </c>
      <c r="K3698">
        <v>65358</v>
      </c>
      <c r="L3698" t="s">
        <v>158</v>
      </c>
      <c r="M3698" t="s">
        <v>20</v>
      </c>
      <c r="N3698">
        <v>120</v>
      </c>
      <c r="O3698">
        <v>721</v>
      </c>
      <c r="P3698">
        <v>9</v>
      </c>
      <c r="Q3698" t="s">
        <v>3717</v>
      </c>
      <c r="BQ3698" s="1"/>
      <c r="BW3698" s="2"/>
    </row>
    <row r="3699" ht="15" customHeight="1">
      <c r="A3699" t="str">
        <f t="shared" si="285"/>
        <v>2020_12_65368_2</v>
      </c>
      <c r="B3699" t="str">
        <f t="shared" si="286"/>
        <v>2020_12_73523</v>
      </c>
      <c r="C3699" s="1" t="s">
        <v>3674</v>
      </c>
      <c r="D3699">
        <f t="shared" si="287"/>
        <v>3698</v>
      </c>
      <c r="E3699">
        <v>65368</v>
      </c>
      <c r="F3699">
        <f t="shared" si="288"/>
        <v>2</v>
      </c>
      <c r="G3699" s="2" t="str">
        <f t="shared" si="289"/>
        <v/>
      </c>
      <c r="H3699" t="s">
        <v>3675</v>
      </c>
      <c r="I3699">
        <v>73523</v>
      </c>
      <c r="J3699">
        <v>65358</v>
      </c>
      <c r="K3699">
        <v>65355</v>
      </c>
      <c r="L3699" t="s">
        <v>31</v>
      </c>
      <c r="M3699" t="s">
        <v>20</v>
      </c>
      <c r="N3699">
        <v>82</v>
      </c>
      <c r="O3699">
        <v>721</v>
      </c>
      <c r="P3699">
        <v>9</v>
      </c>
      <c r="Q3699" t="s">
        <v>3718</v>
      </c>
      <c r="BQ3699" s="1"/>
      <c r="BW3699" s="2"/>
    </row>
    <row r="3700" ht="15" customHeight="1">
      <c r="A3700" t="str">
        <f t="shared" si="285"/>
        <v>2020_12_65368_3</v>
      </c>
      <c r="B3700" t="str">
        <f t="shared" si="286"/>
        <v>2020_12_73629</v>
      </c>
      <c r="C3700" s="1" t="s">
        <v>3674</v>
      </c>
      <c r="D3700">
        <f t="shared" si="287"/>
        <v>3699</v>
      </c>
      <c r="E3700">
        <v>65368</v>
      </c>
      <c r="F3700">
        <f t="shared" si="288"/>
        <v>3</v>
      </c>
      <c r="G3700" s="2" t="str">
        <f t="shared" si="289"/>
        <v/>
      </c>
      <c r="H3700" t="s">
        <v>3675</v>
      </c>
      <c r="I3700">
        <v>73629</v>
      </c>
      <c r="J3700">
        <v>65355</v>
      </c>
      <c r="K3700">
        <v>65358</v>
      </c>
      <c r="L3700" t="s">
        <v>31</v>
      </c>
      <c r="M3700" t="s">
        <v>20</v>
      </c>
      <c r="N3700">
        <v>110</v>
      </c>
      <c r="O3700">
        <v>721</v>
      </c>
      <c r="P3700">
        <v>9</v>
      </c>
      <c r="Q3700" t="s">
        <v>3719</v>
      </c>
      <c r="BQ3700" s="1"/>
      <c r="BW3700" s="2"/>
    </row>
    <row r="3701" ht="15" customHeight="1">
      <c r="A3701" t="str">
        <f t="shared" si="285"/>
        <v>2020_12_65368_4</v>
      </c>
      <c r="B3701" t="str">
        <f t="shared" si="286"/>
        <v>2020_12_74808</v>
      </c>
      <c r="C3701" s="1" t="s">
        <v>3674</v>
      </c>
      <c r="D3701">
        <f t="shared" si="287"/>
        <v>3700</v>
      </c>
      <c r="E3701">
        <v>65368</v>
      </c>
      <c r="F3701">
        <f t="shared" si="288"/>
        <v>4</v>
      </c>
      <c r="G3701" s="2" t="str">
        <f t="shared" si="289"/>
        <v/>
      </c>
      <c r="H3701" t="s">
        <v>3675</v>
      </c>
      <c r="I3701">
        <v>74808</v>
      </c>
      <c r="J3701">
        <v>65358</v>
      </c>
      <c r="K3701">
        <v>65355</v>
      </c>
      <c r="L3701" t="s">
        <v>31</v>
      </c>
      <c r="M3701" t="s">
        <v>20</v>
      </c>
      <c r="N3701">
        <v>137</v>
      </c>
      <c r="O3701">
        <v>721</v>
      </c>
      <c r="P3701">
        <v>9</v>
      </c>
      <c r="Q3701" t="s">
        <v>3720</v>
      </c>
      <c r="BQ3701" s="1"/>
      <c r="BW3701" s="2"/>
    </row>
    <row r="3702" ht="15" customHeight="1">
      <c r="A3702" t="str">
        <f t="shared" si="285"/>
        <v>2020_12_65368_5</v>
      </c>
      <c r="B3702" t="str">
        <f t="shared" si="286"/>
        <v>2020_12_74936</v>
      </c>
      <c r="C3702" s="1" t="s">
        <v>3674</v>
      </c>
      <c r="D3702">
        <f t="shared" si="287"/>
        <v>3701</v>
      </c>
      <c r="E3702">
        <v>65368</v>
      </c>
      <c r="F3702">
        <f t="shared" si="288"/>
        <v>5</v>
      </c>
      <c r="G3702" s="2" t="str">
        <f t="shared" si="289"/>
        <v/>
      </c>
      <c r="H3702" t="s">
        <v>3675</v>
      </c>
      <c r="I3702">
        <v>74936</v>
      </c>
      <c r="J3702">
        <v>65355</v>
      </c>
      <c r="K3702">
        <v>65358</v>
      </c>
      <c r="L3702" t="s">
        <v>31</v>
      </c>
      <c r="M3702" t="s">
        <v>20</v>
      </c>
      <c r="N3702">
        <v>100</v>
      </c>
      <c r="O3702">
        <v>721</v>
      </c>
      <c r="P3702">
        <v>9</v>
      </c>
      <c r="Q3702" t="s">
        <v>3721</v>
      </c>
      <c r="BQ3702" s="1"/>
      <c r="BW3702" s="2"/>
    </row>
    <row r="3703" ht="15" customHeight="1">
      <c r="A3703" t="str">
        <f t="shared" si="285"/>
        <v>2020_12_65368_6</v>
      </c>
      <c r="B3703" t="str">
        <f t="shared" si="286"/>
        <v>2020_12_75313</v>
      </c>
      <c r="C3703" s="1" t="s">
        <v>3674</v>
      </c>
      <c r="D3703">
        <f t="shared" si="287"/>
        <v>3702</v>
      </c>
      <c r="E3703">
        <v>65368</v>
      </c>
      <c r="F3703">
        <f t="shared" si="288"/>
        <v>6</v>
      </c>
      <c r="G3703" s="2" t="str">
        <f t="shared" si="289"/>
        <v/>
      </c>
      <c r="H3703" t="s">
        <v>3675</v>
      </c>
      <c r="I3703">
        <v>75313</v>
      </c>
      <c r="J3703">
        <v>65358</v>
      </c>
      <c r="K3703">
        <v>65355</v>
      </c>
      <c r="L3703" t="s">
        <v>31</v>
      </c>
      <c r="M3703" t="s">
        <v>20</v>
      </c>
      <c r="N3703">
        <v>62</v>
      </c>
      <c r="O3703">
        <v>721</v>
      </c>
      <c r="P3703">
        <v>9</v>
      </c>
      <c r="Q3703" t="s">
        <v>3722</v>
      </c>
      <c r="BQ3703" s="1"/>
      <c r="BW3703" s="2"/>
    </row>
    <row r="3704" ht="15" customHeight="1">
      <c r="A3704" t="str">
        <f t="shared" si="285"/>
        <v>2020_12_65368_7</v>
      </c>
      <c r="B3704" t="str">
        <f t="shared" si="286"/>
        <v>2020_12_75322</v>
      </c>
      <c r="C3704" s="1" t="s">
        <v>3674</v>
      </c>
      <c r="D3704">
        <f t="shared" si="287"/>
        <v>3703</v>
      </c>
      <c r="E3704">
        <v>65368</v>
      </c>
      <c r="F3704">
        <f t="shared" si="288"/>
        <v>7</v>
      </c>
      <c r="G3704" s="2" t="str">
        <f t="shared" si="289"/>
        <v/>
      </c>
      <c r="H3704" t="s">
        <v>3675</v>
      </c>
      <c r="I3704">
        <v>75322</v>
      </c>
      <c r="J3704">
        <v>65355</v>
      </c>
      <c r="K3704">
        <v>65358</v>
      </c>
      <c r="L3704" t="s">
        <v>31</v>
      </c>
      <c r="M3704" t="s">
        <v>20</v>
      </c>
      <c r="N3704">
        <v>48</v>
      </c>
      <c r="O3704">
        <v>721</v>
      </c>
      <c r="P3704">
        <v>9</v>
      </c>
      <c r="Q3704" t="s">
        <v>3723</v>
      </c>
      <c r="BQ3704" s="1"/>
      <c r="BW3704" s="2"/>
    </row>
    <row r="3705" ht="15" customHeight="1">
      <c r="A3705" t="str">
        <f t="shared" si="285"/>
        <v>2020_12_65368_8</v>
      </c>
      <c r="B3705" t="str">
        <f t="shared" si="286"/>
        <v>2020_12_75327</v>
      </c>
      <c r="C3705" s="1" t="s">
        <v>3674</v>
      </c>
      <c r="D3705">
        <f t="shared" si="287"/>
        <v>3704</v>
      </c>
      <c r="E3705">
        <v>65368</v>
      </c>
      <c r="F3705">
        <f t="shared" si="288"/>
        <v>8</v>
      </c>
      <c r="G3705" s="2" t="str">
        <f t="shared" si="289"/>
        <v>x</v>
      </c>
      <c r="H3705" t="s">
        <v>3675</v>
      </c>
      <c r="I3705">
        <v>75327</v>
      </c>
      <c r="J3705">
        <v>65358</v>
      </c>
      <c r="K3705">
        <v>65355</v>
      </c>
      <c r="L3705" t="s">
        <v>20</v>
      </c>
      <c r="M3705" t="s">
        <v>20</v>
      </c>
      <c r="N3705">
        <v>41</v>
      </c>
      <c r="O3705">
        <v>721</v>
      </c>
      <c r="P3705">
        <v>9</v>
      </c>
      <c r="Q3705" t="s">
        <v>3724</v>
      </c>
      <c r="BQ3705" s="1"/>
      <c r="BW3705" s="2"/>
    </row>
    <row r="3706" ht="15" customHeight="1">
      <c r="A3706" t="str">
        <f t="shared" si="285"/>
        <v>2020_12_65396_1</v>
      </c>
      <c r="B3706" t="str">
        <f t="shared" si="286"/>
        <v>2020_12_72351</v>
      </c>
      <c r="C3706" s="1" t="s">
        <v>3674</v>
      </c>
      <c r="D3706">
        <f t="shared" si="287"/>
        <v>3705</v>
      </c>
      <c r="E3706">
        <v>65396</v>
      </c>
      <c r="F3706">
        <f t="shared" si="288"/>
        <v>1</v>
      </c>
      <c r="G3706" s="2" t="str">
        <f t="shared" si="289"/>
        <v/>
      </c>
      <c r="H3706" t="s">
        <v>3675</v>
      </c>
      <c r="I3706">
        <v>72351</v>
      </c>
      <c r="J3706">
        <v>65383</v>
      </c>
      <c r="K3706">
        <v>65386</v>
      </c>
      <c r="L3706" t="s">
        <v>158</v>
      </c>
      <c r="M3706" t="s">
        <v>20</v>
      </c>
      <c r="N3706">
        <v>254</v>
      </c>
      <c r="O3706">
        <v>496</v>
      </c>
      <c r="P3706">
        <v>5</v>
      </c>
      <c r="Q3706" t="s">
        <v>3725</v>
      </c>
      <c r="BQ3706" s="1"/>
      <c r="BW3706" s="2"/>
    </row>
    <row r="3707" ht="15" customHeight="1">
      <c r="A3707" t="str">
        <f t="shared" si="285"/>
        <v>2020_12_65396_2</v>
      </c>
      <c r="B3707" t="str">
        <f t="shared" si="286"/>
        <v>2020_12_73543</v>
      </c>
      <c r="C3707" s="1" t="s">
        <v>3674</v>
      </c>
      <c r="D3707">
        <f t="shared" si="287"/>
        <v>3706</v>
      </c>
      <c r="E3707">
        <v>65396</v>
      </c>
      <c r="F3707">
        <f t="shared" si="288"/>
        <v>2</v>
      </c>
      <c r="G3707" s="2" t="str">
        <f t="shared" si="289"/>
        <v/>
      </c>
      <c r="H3707" t="s">
        <v>3675</v>
      </c>
      <c r="I3707">
        <v>73543</v>
      </c>
      <c r="J3707">
        <v>65386</v>
      </c>
      <c r="K3707">
        <v>65383</v>
      </c>
      <c r="L3707" t="s">
        <v>31</v>
      </c>
      <c r="M3707" t="s">
        <v>20</v>
      </c>
      <c r="N3707">
        <v>9</v>
      </c>
      <c r="O3707">
        <v>496</v>
      </c>
      <c r="P3707">
        <v>5</v>
      </c>
      <c r="Q3707" t="s">
        <v>3726</v>
      </c>
      <c r="BQ3707" s="1"/>
      <c r="BW3707" s="2"/>
    </row>
    <row r="3708" ht="15" customHeight="1">
      <c r="A3708" t="str">
        <f t="shared" si="285"/>
        <v>2020_12_65396_3</v>
      </c>
      <c r="B3708" t="str">
        <f t="shared" si="286"/>
        <v>2020_12_75366</v>
      </c>
      <c r="C3708" s="1" t="s">
        <v>3674</v>
      </c>
      <c r="D3708">
        <f t="shared" si="287"/>
        <v>3707</v>
      </c>
      <c r="E3708">
        <v>65396</v>
      </c>
      <c r="F3708">
        <f t="shared" si="288"/>
        <v>3</v>
      </c>
      <c r="G3708" s="2" t="str">
        <f t="shared" si="289"/>
        <v/>
      </c>
      <c r="H3708" t="s">
        <v>3675</v>
      </c>
      <c r="I3708">
        <v>75366</v>
      </c>
      <c r="J3708">
        <v>65383</v>
      </c>
      <c r="K3708">
        <v>65386</v>
      </c>
      <c r="L3708" t="s">
        <v>31</v>
      </c>
      <c r="M3708" t="s">
        <v>20</v>
      </c>
      <c r="N3708">
        <v>170</v>
      </c>
      <c r="O3708">
        <v>496</v>
      </c>
      <c r="P3708">
        <v>5</v>
      </c>
      <c r="Q3708" t="s">
        <v>3727</v>
      </c>
      <c r="BQ3708" s="1"/>
      <c r="BW3708" s="2"/>
    </row>
    <row r="3709" ht="15" customHeight="1">
      <c r="A3709" t="str">
        <f t="shared" si="285"/>
        <v>2020_12_65396_4</v>
      </c>
      <c r="B3709" t="str">
        <f t="shared" si="286"/>
        <v>2020_12_75440</v>
      </c>
      <c r="C3709" s="1" t="s">
        <v>3674</v>
      </c>
      <c r="D3709">
        <f t="shared" si="287"/>
        <v>3708</v>
      </c>
      <c r="E3709">
        <v>65396</v>
      </c>
      <c r="F3709">
        <f t="shared" si="288"/>
        <v>4</v>
      </c>
      <c r="G3709" s="2" t="str">
        <f t="shared" si="289"/>
        <v>x</v>
      </c>
      <c r="H3709" t="s">
        <v>3675</v>
      </c>
      <c r="I3709">
        <v>75440</v>
      </c>
      <c r="J3709">
        <v>65386</v>
      </c>
      <c r="K3709">
        <v>65383</v>
      </c>
      <c r="L3709" t="s">
        <v>20</v>
      </c>
      <c r="M3709" t="s">
        <v>20</v>
      </c>
      <c r="N3709">
        <v>42</v>
      </c>
      <c r="O3709">
        <v>496</v>
      </c>
      <c r="P3709">
        <v>5</v>
      </c>
      <c r="Q3709" t="s">
        <v>3728</v>
      </c>
      <c r="BQ3709" s="1"/>
      <c r="BW3709" s="2"/>
    </row>
    <row r="3710" ht="15" customHeight="1">
      <c r="A3710" t="str">
        <f t="shared" si="285"/>
        <v>2020_12_65424_1</v>
      </c>
      <c r="B3710" t="str">
        <f t="shared" si="286"/>
        <v>2020_12_71810</v>
      </c>
      <c r="C3710" s="1" t="s">
        <v>3674</v>
      </c>
      <c r="D3710">
        <f t="shared" si="287"/>
        <v>3709</v>
      </c>
      <c r="E3710">
        <v>65424</v>
      </c>
      <c r="F3710">
        <f t="shared" si="288"/>
        <v>1</v>
      </c>
      <c r="G3710" s="2" t="str">
        <f t="shared" si="289"/>
        <v/>
      </c>
      <c r="H3710" t="s">
        <v>3675</v>
      </c>
      <c r="I3710">
        <v>71810</v>
      </c>
      <c r="J3710">
        <v>65411</v>
      </c>
      <c r="K3710">
        <v>65414</v>
      </c>
      <c r="L3710" t="s">
        <v>158</v>
      </c>
      <c r="M3710" t="s">
        <v>20</v>
      </c>
      <c r="N3710">
        <v>75</v>
      </c>
      <c r="O3710">
        <v>348</v>
      </c>
      <c r="P3710">
        <v>7</v>
      </c>
      <c r="Q3710" t="s">
        <v>3729</v>
      </c>
      <c r="BQ3710" s="1"/>
      <c r="BW3710" s="2"/>
    </row>
    <row r="3711" ht="15" customHeight="1">
      <c r="A3711" t="str">
        <f t="shared" si="285"/>
        <v>2020_12_65424_2</v>
      </c>
      <c r="B3711" t="str">
        <f t="shared" si="286"/>
        <v>2020_12_72609</v>
      </c>
      <c r="C3711" s="1" t="s">
        <v>3674</v>
      </c>
      <c r="D3711">
        <f t="shared" si="287"/>
        <v>3710</v>
      </c>
      <c r="E3711">
        <v>65424</v>
      </c>
      <c r="F3711">
        <f t="shared" si="288"/>
        <v>2</v>
      </c>
      <c r="G3711" s="2" t="str">
        <f t="shared" si="289"/>
        <v/>
      </c>
      <c r="H3711" t="s">
        <v>3675</v>
      </c>
      <c r="I3711">
        <v>72609</v>
      </c>
      <c r="J3711">
        <v>65414</v>
      </c>
      <c r="K3711">
        <v>65411</v>
      </c>
      <c r="L3711" t="s">
        <v>31</v>
      </c>
      <c r="M3711" t="s">
        <v>20</v>
      </c>
      <c r="N3711">
        <v>48</v>
      </c>
      <c r="O3711">
        <v>348</v>
      </c>
      <c r="P3711">
        <v>7</v>
      </c>
      <c r="Q3711" t="s">
        <v>3730</v>
      </c>
      <c r="BQ3711" s="1"/>
      <c r="BW3711" s="2"/>
    </row>
    <row r="3712" ht="15" customHeight="1">
      <c r="A3712" t="str">
        <f t="shared" si="285"/>
        <v>2020_12_65424_3</v>
      </c>
      <c r="B3712" t="str">
        <f t="shared" si="286"/>
        <v>2020_12_74129</v>
      </c>
      <c r="C3712" s="1" t="s">
        <v>3674</v>
      </c>
      <c r="D3712">
        <f t="shared" si="287"/>
        <v>3711</v>
      </c>
      <c r="E3712">
        <v>65424</v>
      </c>
      <c r="F3712">
        <f t="shared" si="288"/>
        <v>3</v>
      </c>
      <c r="G3712" s="2" t="str">
        <f t="shared" si="289"/>
        <v/>
      </c>
      <c r="H3712" t="s">
        <v>3675</v>
      </c>
      <c r="I3712">
        <v>74129</v>
      </c>
      <c r="J3712">
        <v>65411</v>
      </c>
      <c r="K3712">
        <v>65414</v>
      </c>
      <c r="L3712" t="s">
        <v>31</v>
      </c>
      <c r="M3712" t="s">
        <v>20</v>
      </c>
      <c r="N3712">
        <v>51</v>
      </c>
      <c r="O3712">
        <v>348</v>
      </c>
      <c r="P3712">
        <v>7</v>
      </c>
      <c r="Q3712" t="s">
        <v>3731</v>
      </c>
      <c r="BQ3712" s="1"/>
      <c r="BW3712" s="2"/>
    </row>
    <row r="3713" ht="15" customHeight="1">
      <c r="A3713" t="str">
        <f t="shared" si="285"/>
        <v>2020_12_65424_4</v>
      </c>
      <c r="B3713" t="str">
        <f t="shared" si="286"/>
        <v>2020_12_74370</v>
      </c>
      <c r="C3713" s="1" t="s">
        <v>3674</v>
      </c>
      <c r="D3713">
        <f t="shared" si="287"/>
        <v>3712</v>
      </c>
      <c r="E3713">
        <v>65424</v>
      </c>
      <c r="F3713">
        <f t="shared" si="288"/>
        <v>4</v>
      </c>
      <c r="G3713" s="2" t="str">
        <f t="shared" si="289"/>
        <v/>
      </c>
      <c r="H3713" t="s">
        <v>3675</v>
      </c>
      <c r="I3713">
        <v>74370</v>
      </c>
      <c r="J3713">
        <v>65414</v>
      </c>
      <c r="K3713">
        <v>65411</v>
      </c>
      <c r="L3713" t="s">
        <v>31</v>
      </c>
      <c r="M3713" t="s">
        <v>20</v>
      </c>
      <c r="N3713">
        <v>63</v>
      </c>
      <c r="O3713">
        <v>348</v>
      </c>
      <c r="P3713">
        <v>7</v>
      </c>
      <c r="Q3713" t="s">
        <v>3732</v>
      </c>
      <c r="BQ3713" s="1"/>
      <c r="BW3713" s="2"/>
    </row>
    <row r="3714" ht="15" customHeight="1">
      <c r="A3714" t="str">
        <f t="shared" ref="A3714:A3777" si="290">CONCATENATE($C3714,"_",$E3714,"_",$F3714)</f>
        <v>2020_12_65424_5</v>
      </c>
      <c r="B3714" t="str">
        <f t="shared" ref="B3714:B3777" si="291">CONCATENATE($C3714,"_",$I3714)</f>
        <v>2020_12_76297</v>
      </c>
      <c r="C3714" s="1" t="s">
        <v>3674</v>
      </c>
      <c r="D3714">
        <f t="shared" ref="D3714:D3777" si="292">IF(ISNUMBER($D3713),$D3713+1,1)</f>
        <v>3713</v>
      </c>
      <c r="E3714">
        <v>65424</v>
      </c>
      <c r="F3714">
        <f t="shared" ref="F3714:F3777" si="293">IF($E3714="","",IF($E3714=$E3713,$F3713+1,1))</f>
        <v>5</v>
      </c>
      <c r="G3714" s="2" t="str">
        <f t="shared" ref="G3714:G3777" si="294">IF($E3715=$E3714,"","x")</f>
        <v/>
      </c>
      <c r="H3714" t="s">
        <v>3675</v>
      </c>
      <c r="I3714">
        <v>76297</v>
      </c>
      <c r="J3714">
        <v>65411</v>
      </c>
      <c r="K3714">
        <v>65414</v>
      </c>
      <c r="L3714" t="s">
        <v>31</v>
      </c>
      <c r="M3714" t="s">
        <v>20</v>
      </c>
      <c r="N3714">
        <v>38</v>
      </c>
      <c r="O3714">
        <v>348</v>
      </c>
      <c r="P3714">
        <v>7</v>
      </c>
      <c r="Q3714" t="s">
        <v>3733</v>
      </c>
      <c r="BQ3714" s="1"/>
      <c r="BW3714" s="2"/>
    </row>
    <row r="3715" ht="15" customHeight="1">
      <c r="A3715" t="str">
        <f t="shared" si="290"/>
        <v>2020_12_65424_6</v>
      </c>
      <c r="B3715" t="str">
        <f t="shared" si="291"/>
        <v>2020_12_77007</v>
      </c>
      <c r="C3715" s="1" t="s">
        <v>3674</v>
      </c>
      <c r="D3715">
        <f t="shared" si="292"/>
        <v>3714</v>
      </c>
      <c r="E3715">
        <v>65424</v>
      </c>
      <c r="F3715">
        <f t="shared" si="293"/>
        <v>6</v>
      </c>
      <c r="G3715" s="2" t="str">
        <f t="shared" si="294"/>
        <v>x</v>
      </c>
      <c r="H3715" t="s">
        <v>3675</v>
      </c>
      <c r="I3715">
        <v>77007</v>
      </c>
      <c r="J3715">
        <v>65414</v>
      </c>
      <c r="K3715">
        <v>65411</v>
      </c>
      <c r="L3715" t="s">
        <v>20</v>
      </c>
      <c r="M3715" t="s">
        <v>20</v>
      </c>
      <c r="N3715">
        <v>52</v>
      </c>
      <c r="O3715">
        <v>348</v>
      </c>
      <c r="P3715">
        <v>7</v>
      </c>
      <c r="Q3715" t="s">
        <v>3734</v>
      </c>
      <c r="BQ3715" s="1"/>
      <c r="BW3715" s="2"/>
    </row>
    <row r="3716" ht="15" customHeight="1">
      <c r="A3716" t="str">
        <f t="shared" si="290"/>
        <v>2020_12_65452_1</v>
      </c>
      <c r="B3716" t="str">
        <f t="shared" si="291"/>
        <v>2020_12_72468</v>
      </c>
      <c r="C3716" s="1" t="s">
        <v>3674</v>
      </c>
      <c r="D3716">
        <f t="shared" si="292"/>
        <v>3715</v>
      </c>
      <c r="E3716">
        <v>65452</v>
      </c>
      <c r="F3716">
        <f t="shared" si="293"/>
        <v>1</v>
      </c>
      <c r="G3716" s="2" t="str">
        <f t="shared" si="294"/>
        <v/>
      </c>
      <c r="H3716" t="s">
        <v>3675</v>
      </c>
      <c r="I3716">
        <v>72468</v>
      </c>
      <c r="J3716">
        <v>65439</v>
      </c>
      <c r="K3716">
        <v>65442</v>
      </c>
      <c r="L3716" t="s">
        <v>158</v>
      </c>
      <c r="M3716" t="s">
        <v>20</v>
      </c>
      <c r="N3716">
        <v>136</v>
      </c>
      <c r="O3716">
        <v>334</v>
      </c>
      <c r="P3716">
        <v>5</v>
      </c>
      <c r="Q3716" t="s">
        <v>3735</v>
      </c>
      <c r="BQ3716" s="1"/>
      <c r="BW3716" s="2"/>
    </row>
    <row r="3717" ht="15" customHeight="1">
      <c r="A3717" t="str">
        <f t="shared" si="290"/>
        <v>2020_12_65452_2</v>
      </c>
      <c r="B3717" t="str">
        <f t="shared" si="291"/>
        <v>2020_12_73341</v>
      </c>
      <c r="C3717" s="1" t="s">
        <v>3674</v>
      </c>
      <c r="D3717">
        <f t="shared" si="292"/>
        <v>3716</v>
      </c>
      <c r="E3717">
        <v>65452</v>
      </c>
      <c r="F3717">
        <f t="shared" si="293"/>
        <v>2</v>
      </c>
      <c r="G3717" s="2" t="str">
        <f t="shared" si="294"/>
        <v/>
      </c>
      <c r="H3717" t="s">
        <v>3675</v>
      </c>
      <c r="I3717">
        <v>73341</v>
      </c>
      <c r="J3717">
        <v>65442</v>
      </c>
      <c r="K3717">
        <v>65439</v>
      </c>
      <c r="L3717" t="s">
        <v>31</v>
      </c>
      <c r="M3717" t="s">
        <v>20</v>
      </c>
      <c r="N3717">
        <v>52</v>
      </c>
      <c r="O3717">
        <v>334</v>
      </c>
      <c r="P3717">
        <v>5</v>
      </c>
      <c r="Q3717" t="s">
        <v>3736</v>
      </c>
      <c r="BQ3717" s="1"/>
      <c r="BW3717" s="2"/>
    </row>
    <row r="3718" ht="15" customHeight="1">
      <c r="A3718" t="str">
        <f t="shared" si="290"/>
        <v>2020_12_65452_3</v>
      </c>
      <c r="B3718" t="str">
        <f t="shared" si="291"/>
        <v>2020_12_73554</v>
      </c>
      <c r="C3718" s="1" t="s">
        <v>3674</v>
      </c>
      <c r="D3718">
        <f t="shared" si="292"/>
        <v>3717</v>
      </c>
      <c r="E3718">
        <v>65452</v>
      </c>
      <c r="F3718">
        <f t="shared" si="293"/>
        <v>3</v>
      </c>
      <c r="G3718" s="2" t="str">
        <f t="shared" si="294"/>
        <v/>
      </c>
      <c r="H3718" t="s">
        <v>3675</v>
      </c>
      <c r="I3718">
        <v>73554</v>
      </c>
      <c r="J3718">
        <v>65439</v>
      </c>
      <c r="K3718">
        <v>65442</v>
      </c>
      <c r="L3718" t="s">
        <v>31</v>
      </c>
      <c r="M3718" t="s">
        <v>20</v>
      </c>
      <c r="N3718">
        <v>85</v>
      </c>
      <c r="O3718">
        <v>334</v>
      </c>
      <c r="P3718">
        <v>5</v>
      </c>
      <c r="Q3718" t="s">
        <v>3737</v>
      </c>
      <c r="BQ3718" s="1"/>
      <c r="BW3718" s="2"/>
    </row>
    <row r="3719" ht="15" customHeight="1">
      <c r="A3719" t="str">
        <f t="shared" si="290"/>
        <v>2020_12_65452_4</v>
      </c>
      <c r="B3719" t="str">
        <f t="shared" si="291"/>
        <v>2020_12_74527</v>
      </c>
      <c r="C3719" s="1" t="s">
        <v>3674</v>
      </c>
      <c r="D3719">
        <f t="shared" si="292"/>
        <v>3718</v>
      </c>
      <c r="E3719">
        <v>65452</v>
      </c>
      <c r="F3719">
        <f t="shared" si="293"/>
        <v>4</v>
      </c>
      <c r="G3719" s="2" t="str">
        <f t="shared" si="294"/>
        <v>x</v>
      </c>
      <c r="H3719" t="s">
        <v>3675</v>
      </c>
      <c r="I3719">
        <v>74527</v>
      </c>
      <c r="J3719">
        <v>65442</v>
      </c>
      <c r="K3719">
        <v>65439</v>
      </c>
      <c r="L3719" t="s">
        <v>20</v>
      </c>
      <c r="M3719" t="s">
        <v>20</v>
      </c>
      <c r="N3719">
        <v>40</v>
      </c>
      <c r="O3719">
        <v>334</v>
      </c>
      <c r="P3719">
        <v>5</v>
      </c>
      <c r="Q3719" t="s">
        <v>3738</v>
      </c>
      <c r="BQ3719" s="1"/>
      <c r="BW3719" s="2"/>
    </row>
    <row r="3720" ht="15" customHeight="1">
      <c r="A3720" t="str">
        <f t="shared" si="290"/>
        <v>2020_12_65480_1</v>
      </c>
      <c r="B3720" t="str">
        <f t="shared" si="291"/>
        <v>2020_12_72620</v>
      </c>
      <c r="C3720" s="1" t="s">
        <v>3674</v>
      </c>
      <c r="D3720">
        <f t="shared" si="292"/>
        <v>3719</v>
      </c>
      <c r="E3720">
        <v>65480</v>
      </c>
      <c r="F3720">
        <f t="shared" si="293"/>
        <v>1</v>
      </c>
      <c r="G3720" s="2" t="str">
        <f t="shared" si="294"/>
        <v/>
      </c>
      <c r="H3720" t="s">
        <v>3675</v>
      </c>
      <c r="I3720">
        <v>72620</v>
      </c>
      <c r="J3720">
        <v>65467</v>
      </c>
      <c r="K3720">
        <v>65470</v>
      </c>
      <c r="L3720" t="s">
        <v>158</v>
      </c>
      <c r="M3720" t="s">
        <v>20</v>
      </c>
      <c r="N3720">
        <v>261</v>
      </c>
      <c r="O3720">
        <v>540</v>
      </c>
      <c r="P3720">
        <v>6</v>
      </c>
      <c r="Q3720" t="s">
        <v>3739</v>
      </c>
      <c r="BQ3720" s="1"/>
      <c r="BW3720" s="2"/>
    </row>
    <row r="3721" ht="15" customHeight="1">
      <c r="A3721" t="str">
        <f t="shared" si="290"/>
        <v>2020_12_65480_2</v>
      </c>
      <c r="B3721" t="str">
        <f t="shared" si="291"/>
        <v>2020_12_73538</v>
      </c>
      <c r="C3721" s="1" t="s">
        <v>3674</v>
      </c>
      <c r="D3721">
        <f t="shared" si="292"/>
        <v>3720</v>
      </c>
      <c r="E3721">
        <v>65480</v>
      </c>
      <c r="F3721">
        <f t="shared" si="293"/>
        <v>2</v>
      </c>
      <c r="G3721" s="2" t="str">
        <f t="shared" si="294"/>
        <v/>
      </c>
      <c r="H3721" t="s">
        <v>3675</v>
      </c>
      <c r="I3721">
        <v>73538</v>
      </c>
      <c r="J3721">
        <v>65470</v>
      </c>
      <c r="K3721">
        <v>65467</v>
      </c>
      <c r="L3721" t="s">
        <v>31</v>
      </c>
      <c r="M3721" t="s">
        <v>20</v>
      </c>
      <c r="N3721">
        <v>88</v>
      </c>
      <c r="O3721">
        <v>540</v>
      </c>
      <c r="P3721">
        <v>6</v>
      </c>
      <c r="Q3721" t="s">
        <v>3740</v>
      </c>
      <c r="BQ3721" s="1"/>
      <c r="BW3721" s="2"/>
    </row>
    <row r="3722" ht="15" customHeight="1">
      <c r="A3722" t="str">
        <f t="shared" si="290"/>
        <v>2020_12_65480_3</v>
      </c>
      <c r="B3722" t="str">
        <f t="shared" si="291"/>
        <v>2020_12_74600</v>
      </c>
      <c r="C3722" s="1" t="s">
        <v>3674</v>
      </c>
      <c r="D3722">
        <f t="shared" si="292"/>
        <v>3721</v>
      </c>
      <c r="E3722">
        <v>65480</v>
      </c>
      <c r="F3722">
        <f t="shared" si="293"/>
        <v>3</v>
      </c>
      <c r="G3722" s="2" t="str">
        <f t="shared" si="294"/>
        <v/>
      </c>
      <c r="H3722" t="s">
        <v>3675</v>
      </c>
      <c r="I3722">
        <v>74600</v>
      </c>
      <c r="J3722">
        <v>65467</v>
      </c>
      <c r="K3722">
        <v>65470</v>
      </c>
      <c r="L3722" t="s">
        <v>31</v>
      </c>
      <c r="M3722" t="s">
        <v>20</v>
      </c>
      <c r="N3722">
        <v>81</v>
      </c>
      <c r="O3722">
        <v>540</v>
      </c>
      <c r="P3722">
        <v>6</v>
      </c>
      <c r="Q3722" t="s">
        <v>3741</v>
      </c>
      <c r="BQ3722" s="1"/>
      <c r="BW3722" s="2"/>
    </row>
    <row r="3723" ht="15" customHeight="1">
      <c r="A3723" t="str">
        <f t="shared" si="290"/>
        <v>2020_12_65480_4</v>
      </c>
      <c r="B3723" t="str">
        <f t="shared" si="291"/>
        <v>2020_12_76233</v>
      </c>
      <c r="C3723" s="1" t="s">
        <v>3674</v>
      </c>
      <c r="D3723">
        <f t="shared" si="292"/>
        <v>3722</v>
      </c>
      <c r="E3723">
        <v>65480</v>
      </c>
      <c r="F3723">
        <f t="shared" si="293"/>
        <v>4</v>
      </c>
      <c r="G3723" s="2" t="str">
        <f t="shared" si="294"/>
        <v/>
      </c>
      <c r="H3723" t="s">
        <v>3675</v>
      </c>
      <c r="I3723">
        <v>76233</v>
      </c>
      <c r="J3723">
        <v>65470</v>
      </c>
      <c r="K3723">
        <v>65467</v>
      </c>
      <c r="L3723" t="s">
        <v>31</v>
      </c>
      <c r="M3723" t="s">
        <v>20</v>
      </c>
      <c r="N3723">
        <v>65</v>
      </c>
      <c r="O3723">
        <v>540</v>
      </c>
      <c r="P3723">
        <v>6</v>
      </c>
      <c r="Q3723" t="s">
        <v>3742</v>
      </c>
      <c r="BQ3723" s="1"/>
      <c r="BW3723" s="2"/>
    </row>
    <row r="3724" ht="15" customHeight="1">
      <c r="A3724" t="str">
        <f t="shared" si="290"/>
        <v>2020_12_65480_5</v>
      </c>
      <c r="B3724" t="str">
        <f t="shared" si="291"/>
        <v>2020_12_76256</v>
      </c>
      <c r="C3724" s="1" t="s">
        <v>3674</v>
      </c>
      <c r="D3724">
        <f t="shared" si="292"/>
        <v>3723</v>
      </c>
      <c r="E3724">
        <v>65480</v>
      </c>
      <c r="F3724">
        <f t="shared" si="293"/>
        <v>5</v>
      </c>
      <c r="G3724" s="2" t="str">
        <f t="shared" si="294"/>
        <v>x</v>
      </c>
      <c r="H3724" t="s">
        <v>3675</v>
      </c>
      <c r="I3724">
        <v>76256</v>
      </c>
      <c r="J3724">
        <v>65467</v>
      </c>
      <c r="K3724">
        <v>65470</v>
      </c>
      <c r="L3724" t="s">
        <v>20</v>
      </c>
      <c r="M3724" t="s">
        <v>20</v>
      </c>
      <c r="N3724">
        <v>24</v>
      </c>
      <c r="O3724">
        <v>540</v>
      </c>
      <c r="P3724">
        <v>6</v>
      </c>
      <c r="Q3724" t="s">
        <v>3743</v>
      </c>
      <c r="BQ3724" s="1"/>
      <c r="BW3724" s="2"/>
    </row>
    <row r="3725" ht="15" customHeight="1">
      <c r="A3725" t="str">
        <f t="shared" si="290"/>
        <v>2020_12_65508_1</v>
      </c>
      <c r="B3725" t="str">
        <f t="shared" si="291"/>
        <v>2020_12_71721</v>
      </c>
      <c r="C3725" s="1" t="s">
        <v>3674</v>
      </c>
      <c r="D3725">
        <f t="shared" si="292"/>
        <v>3724</v>
      </c>
      <c r="E3725">
        <v>65508</v>
      </c>
      <c r="F3725">
        <f t="shared" si="293"/>
        <v>1</v>
      </c>
      <c r="G3725" s="2" t="str">
        <f t="shared" si="294"/>
        <v/>
      </c>
      <c r="H3725" t="s">
        <v>3675</v>
      </c>
      <c r="I3725">
        <v>71721</v>
      </c>
      <c r="J3725">
        <v>65495</v>
      </c>
      <c r="K3725">
        <v>65498</v>
      </c>
      <c r="L3725" t="s">
        <v>158</v>
      </c>
      <c r="M3725" t="s">
        <v>20</v>
      </c>
      <c r="N3725">
        <v>212</v>
      </c>
      <c r="O3725">
        <v>1081</v>
      </c>
      <c r="P3725">
        <v>12</v>
      </c>
      <c r="Q3725" t="s">
        <v>3744</v>
      </c>
      <c r="BQ3725" s="1"/>
      <c r="BW3725" s="2"/>
    </row>
    <row r="3726" ht="15" customHeight="1">
      <c r="A3726" t="str">
        <f t="shared" si="290"/>
        <v>2020_12_65508_2</v>
      </c>
      <c r="B3726" t="str">
        <f t="shared" si="291"/>
        <v>2020_12_71945</v>
      </c>
      <c r="C3726" s="1" t="s">
        <v>3674</v>
      </c>
      <c r="D3726">
        <f t="shared" si="292"/>
        <v>3725</v>
      </c>
      <c r="E3726">
        <v>65508</v>
      </c>
      <c r="F3726">
        <f t="shared" si="293"/>
        <v>2</v>
      </c>
      <c r="G3726" s="2" t="str">
        <f t="shared" si="294"/>
        <v/>
      </c>
      <c r="H3726" t="s">
        <v>3675</v>
      </c>
      <c r="I3726">
        <v>71945</v>
      </c>
      <c r="J3726">
        <v>65498</v>
      </c>
      <c r="K3726">
        <v>65495</v>
      </c>
      <c r="L3726" t="s">
        <v>31</v>
      </c>
      <c r="M3726" t="s">
        <v>20</v>
      </c>
      <c r="N3726">
        <v>117</v>
      </c>
      <c r="O3726">
        <v>1081</v>
      </c>
      <c r="P3726">
        <v>12</v>
      </c>
      <c r="Q3726" t="s">
        <v>3745</v>
      </c>
      <c r="BQ3726" s="1"/>
      <c r="BW3726" s="2"/>
    </row>
    <row r="3727" ht="15" customHeight="1">
      <c r="A3727" t="str">
        <f t="shared" si="290"/>
        <v>2020_12_65508_3</v>
      </c>
      <c r="B3727" t="str">
        <f t="shared" si="291"/>
        <v>2020_12_72596</v>
      </c>
      <c r="C3727" s="1" t="s">
        <v>3674</v>
      </c>
      <c r="D3727">
        <f t="shared" si="292"/>
        <v>3726</v>
      </c>
      <c r="E3727">
        <v>65508</v>
      </c>
      <c r="F3727">
        <f t="shared" si="293"/>
        <v>3</v>
      </c>
      <c r="G3727" s="2" t="str">
        <f t="shared" si="294"/>
        <v/>
      </c>
      <c r="H3727" t="s">
        <v>3675</v>
      </c>
      <c r="I3727">
        <v>72596</v>
      </c>
      <c r="J3727">
        <v>65495</v>
      </c>
      <c r="K3727">
        <v>65498</v>
      </c>
      <c r="L3727" t="s">
        <v>31</v>
      </c>
      <c r="M3727" t="s">
        <v>20</v>
      </c>
      <c r="N3727">
        <v>65</v>
      </c>
      <c r="O3727">
        <v>1081</v>
      </c>
      <c r="P3727">
        <v>12</v>
      </c>
      <c r="Q3727" t="s">
        <v>3746</v>
      </c>
      <c r="BQ3727" s="1"/>
      <c r="BW3727" s="2"/>
    </row>
    <row r="3728" ht="15" customHeight="1">
      <c r="A3728" t="str">
        <f t="shared" si="290"/>
        <v>2020_12_65508_4</v>
      </c>
      <c r="B3728" t="str">
        <f t="shared" si="291"/>
        <v>2020_12_72607</v>
      </c>
      <c r="C3728" s="1" t="s">
        <v>3674</v>
      </c>
      <c r="D3728">
        <f t="shared" si="292"/>
        <v>3727</v>
      </c>
      <c r="E3728">
        <v>65508</v>
      </c>
      <c r="F3728">
        <f t="shared" si="293"/>
        <v>4</v>
      </c>
      <c r="G3728" s="2" t="str">
        <f t="shared" si="294"/>
        <v/>
      </c>
      <c r="H3728" t="s">
        <v>3675</v>
      </c>
      <c r="I3728">
        <v>72607</v>
      </c>
      <c r="J3728">
        <v>65498</v>
      </c>
      <c r="K3728">
        <v>65495</v>
      </c>
      <c r="L3728" t="s">
        <v>31</v>
      </c>
      <c r="M3728" t="s">
        <v>20</v>
      </c>
      <c r="N3728">
        <v>94</v>
      </c>
      <c r="O3728">
        <v>1081</v>
      </c>
      <c r="P3728">
        <v>12</v>
      </c>
      <c r="Q3728" t="s">
        <v>3747</v>
      </c>
      <c r="BQ3728" s="1"/>
      <c r="BW3728" s="2"/>
    </row>
    <row r="3729" ht="15" customHeight="1">
      <c r="A3729" t="str">
        <f t="shared" si="290"/>
        <v>2020_12_65508_5</v>
      </c>
      <c r="B3729" t="str">
        <f t="shared" si="291"/>
        <v>2020_12_73529</v>
      </c>
      <c r="C3729" s="1" t="s">
        <v>3674</v>
      </c>
      <c r="D3729">
        <f t="shared" si="292"/>
        <v>3728</v>
      </c>
      <c r="E3729">
        <v>65508</v>
      </c>
      <c r="F3729">
        <f t="shared" si="293"/>
        <v>5</v>
      </c>
      <c r="G3729" s="2" t="str">
        <f t="shared" si="294"/>
        <v/>
      </c>
      <c r="H3729" t="s">
        <v>3675</v>
      </c>
      <c r="I3729">
        <v>73529</v>
      </c>
      <c r="J3729">
        <v>65495</v>
      </c>
      <c r="K3729">
        <v>65498</v>
      </c>
      <c r="L3729" t="s">
        <v>31</v>
      </c>
      <c r="M3729" t="s">
        <v>20</v>
      </c>
      <c r="N3729">
        <v>131</v>
      </c>
      <c r="O3729">
        <v>1081</v>
      </c>
      <c r="P3729">
        <v>12</v>
      </c>
      <c r="Q3729" t="s">
        <v>3748</v>
      </c>
      <c r="BQ3729" s="1"/>
      <c r="BW3729" s="2"/>
    </row>
    <row r="3730" ht="15" customHeight="1">
      <c r="A3730" t="str">
        <f t="shared" si="290"/>
        <v>2020_12_65508_6</v>
      </c>
      <c r="B3730" t="str">
        <f t="shared" si="291"/>
        <v>2020_12_74142</v>
      </c>
      <c r="C3730" s="1" t="s">
        <v>3674</v>
      </c>
      <c r="D3730">
        <f t="shared" si="292"/>
        <v>3729</v>
      </c>
      <c r="E3730">
        <v>65508</v>
      </c>
      <c r="F3730">
        <f t="shared" si="293"/>
        <v>6</v>
      </c>
      <c r="G3730" s="2" t="str">
        <f t="shared" si="294"/>
        <v/>
      </c>
      <c r="H3730" t="s">
        <v>3675</v>
      </c>
      <c r="I3730">
        <v>74142</v>
      </c>
      <c r="J3730">
        <v>65498</v>
      </c>
      <c r="K3730">
        <v>65495</v>
      </c>
      <c r="L3730" t="s">
        <v>31</v>
      </c>
      <c r="M3730" t="s">
        <v>20</v>
      </c>
      <c r="N3730">
        <v>100</v>
      </c>
      <c r="O3730">
        <v>1081</v>
      </c>
      <c r="P3730">
        <v>12</v>
      </c>
      <c r="Q3730" t="s">
        <v>3749</v>
      </c>
      <c r="BQ3730" s="1"/>
      <c r="BW3730" s="2"/>
    </row>
    <row r="3731" ht="15" customHeight="1">
      <c r="A3731" t="str">
        <f t="shared" si="290"/>
        <v>2020_12_65508_7</v>
      </c>
      <c r="B3731" t="str">
        <f t="shared" si="291"/>
        <v>2020_12_74155</v>
      </c>
      <c r="C3731" s="1" t="s">
        <v>3674</v>
      </c>
      <c r="D3731">
        <f t="shared" si="292"/>
        <v>3730</v>
      </c>
      <c r="E3731">
        <v>65508</v>
      </c>
      <c r="F3731">
        <f t="shared" si="293"/>
        <v>7</v>
      </c>
      <c r="G3731" s="2" t="str">
        <f t="shared" si="294"/>
        <v/>
      </c>
      <c r="H3731" t="s">
        <v>3675</v>
      </c>
      <c r="I3731">
        <v>74155</v>
      </c>
      <c r="J3731">
        <v>65495</v>
      </c>
      <c r="K3731">
        <v>65498</v>
      </c>
      <c r="L3731" t="s">
        <v>31</v>
      </c>
      <c r="M3731" t="s">
        <v>20</v>
      </c>
      <c r="N3731">
        <v>73</v>
      </c>
      <c r="O3731">
        <v>1081</v>
      </c>
      <c r="P3731">
        <v>12</v>
      </c>
      <c r="Q3731" t="s">
        <v>3750</v>
      </c>
      <c r="BQ3731" s="1"/>
      <c r="BW3731" s="2"/>
    </row>
    <row r="3732" ht="15" customHeight="1">
      <c r="A3732" t="str">
        <f t="shared" si="290"/>
        <v>2020_12_65508_8</v>
      </c>
      <c r="B3732" t="str">
        <f t="shared" si="291"/>
        <v>2020_12_74176</v>
      </c>
      <c r="C3732" s="1" t="s">
        <v>3674</v>
      </c>
      <c r="D3732">
        <f t="shared" si="292"/>
        <v>3731</v>
      </c>
      <c r="E3732">
        <v>65508</v>
      </c>
      <c r="F3732">
        <f t="shared" si="293"/>
        <v>8</v>
      </c>
      <c r="G3732" s="2" t="str">
        <f t="shared" si="294"/>
        <v/>
      </c>
      <c r="H3732" t="s">
        <v>3675</v>
      </c>
      <c r="I3732">
        <v>74176</v>
      </c>
      <c r="J3732">
        <v>65498</v>
      </c>
      <c r="K3732">
        <v>65495</v>
      </c>
      <c r="L3732" t="s">
        <v>31</v>
      </c>
      <c r="M3732" t="s">
        <v>20</v>
      </c>
      <c r="N3732">
        <v>52</v>
      </c>
      <c r="O3732">
        <v>1081</v>
      </c>
      <c r="P3732">
        <v>12</v>
      </c>
      <c r="Q3732" t="s">
        <v>3751</v>
      </c>
      <c r="BQ3732" s="1"/>
      <c r="BW3732" s="2"/>
    </row>
    <row r="3733" ht="15" customHeight="1">
      <c r="A3733" t="str">
        <f t="shared" si="290"/>
        <v>2020_12_65508_9</v>
      </c>
      <c r="B3733" t="str">
        <f t="shared" si="291"/>
        <v>2020_12_74193</v>
      </c>
      <c r="C3733" s="1" t="s">
        <v>3674</v>
      </c>
      <c r="D3733">
        <f t="shared" si="292"/>
        <v>3732</v>
      </c>
      <c r="E3733">
        <v>65508</v>
      </c>
      <c r="F3733">
        <f t="shared" si="293"/>
        <v>9</v>
      </c>
      <c r="G3733" s="2" t="str">
        <f t="shared" si="294"/>
        <v/>
      </c>
      <c r="H3733" t="s">
        <v>3675</v>
      </c>
      <c r="I3733">
        <v>74193</v>
      </c>
      <c r="J3733">
        <v>65495</v>
      </c>
      <c r="K3733">
        <v>65498</v>
      </c>
      <c r="L3733" t="s">
        <v>31</v>
      </c>
      <c r="M3733" t="s">
        <v>20</v>
      </c>
      <c r="N3733">
        <v>128</v>
      </c>
      <c r="O3733">
        <v>1081</v>
      </c>
      <c r="P3733">
        <v>12</v>
      </c>
      <c r="Q3733" t="s">
        <v>3752</v>
      </c>
      <c r="BQ3733" s="1"/>
      <c r="BW3733" s="2"/>
    </row>
    <row r="3734" ht="15" customHeight="1">
      <c r="A3734" t="str">
        <f t="shared" si="290"/>
        <v>2020_12_65508_10</v>
      </c>
      <c r="B3734" t="str">
        <f t="shared" si="291"/>
        <v>2020_12_74373</v>
      </c>
      <c r="C3734" s="1" t="s">
        <v>3674</v>
      </c>
      <c r="D3734">
        <f t="shared" si="292"/>
        <v>3733</v>
      </c>
      <c r="E3734">
        <v>65508</v>
      </c>
      <c r="F3734">
        <f t="shared" si="293"/>
        <v>10</v>
      </c>
      <c r="G3734" s="2" t="str">
        <f t="shared" si="294"/>
        <v/>
      </c>
      <c r="H3734" t="s">
        <v>3675</v>
      </c>
      <c r="I3734">
        <v>74373</v>
      </c>
      <c r="J3734">
        <v>65498</v>
      </c>
      <c r="K3734">
        <v>65495</v>
      </c>
      <c r="L3734" t="s">
        <v>31</v>
      </c>
      <c r="M3734" t="s">
        <v>20</v>
      </c>
      <c r="N3734">
        <v>63</v>
      </c>
      <c r="O3734">
        <v>1081</v>
      </c>
      <c r="P3734">
        <v>12</v>
      </c>
      <c r="Q3734" t="s">
        <v>3753</v>
      </c>
      <c r="BQ3734" s="1"/>
      <c r="BW3734" s="2"/>
    </row>
    <row r="3735" ht="15" customHeight="1">
      <c r="A3735" t="str">
        <f t="shared" si="290"/>
        <v>2020_12_65508_11</v>
      </c>
      <c r="B3735" t="str">
        <f t="shared" si="291"/>
        <v>2020_12_74846</v>
      </c>
      <c r="C3735" s="1" t="s">
        <v>3674</v>
      </c>
      <c r="D3735">
        <f t="shared" si="292"/>
        <v>3734</v>
      </c>
      <c r="E3735">
        <v>65508</v>
      </c>
      <c r="F3735">
        <f t="shared" si="293"/>
        <v>11</v>
      </c>
      <c r="G3735" s="2" t="str">
        <f t="shared" si="294"/>
        <v>x</v>
      </c>
      <c r="H3735" t="s">
        <v>3675</v>
      </c>
      <c r="I3735">
        <v>74846</v>
      </c>
      <c r="J3735">
        <v>65495</v>
      </c>
      <c r="K3735">
        <v>65498</v>
      </c>
      <c r="L3735" t="s">
        <v>20</v>
      </c>
      <c r="M3735" t="s">
        <v>20</v>
      </c>
      <c r="N3735">
        <v>25</v>
      </c>
      <c r="O3735">
        <v>1081</v>
      </c>
      <c r="P3735">
        <v>12</v>
      </c>
      <c r="Q3735" t="s">
        <v>3754</v>
      </c>
      <c r="BQ3735" s="1"/>
      <c r="BW3735" s="2"/>
    </row>
    <row r="3736" ht="15" customHeight="1">
      <c r="A3736" t="str">
        <f t="shared" si="290"/>
        <v>2020_12_65536_1</v>
      </c>
      <c r="B3736" t="str">
        <f t="shared" si="291"/>
        <v>2020_12_72232</v>
      </c>
      <c r="C3736" s="1" t="s">
        <v>3674</v>
      </c>
      <c r="D3736">
        <f t="shared" si="292"/>
        <v>3735</v>
      </c>
      <c r="E3736">
        <v>65536</v>
      </c>
      <c r="F3736">
        <f t="shared" si="293"/>
        <v>1</v>
      </c>
      <c r="G3736" s="2" t="str">
        <f t="shared" si="294"/>
        <v/>
      </c>
      <c r="H3736" t="s">
        <v>3675</v>
      </c>
      <c r="I3736">
        <v>72232</v>
      </c>
      <c r="J3736">
        <v>65523</v>
      </c>
      <c r="K3736">
        <v>65526</v>
      </c>
      <c r="L3736" t="s">
        <v>19</v>
      </c>
      <c r="M3736" t="s">
        <v>20</v>
      </c>
      <c r="N3736">
        <v>332</v>
      </c>
      <c r="O3736">
        <v>1398</v>
      </c>
      <c r="P3736">
        <v>9</v>
      </c>
      <c r="Q3736" t="s">
        <v>3755</v>
      </c>
      <c r="BQ3736" s="1"/>
      <c r="BW3736" s="2"/>
    </row>
    <row r="3737" ht="15" customHeight="1">
      <c r="A3737" t="str">
        <f t="shared" si="290"/>
        <v>2020_12_65536_2</v>
      </c>
      <c r="B3737" t="str">
        <f t="shared" si="291"/>
        <v>2020_12_74144</v>
      </c>
      <c r="C3737" s="1" t="s">
        <v>3674</v>
      </c>
      <c r="D3737">
        <f t="shared" si="292"/>
        <v>3736</v>
      </c>
      <c r="E3737">
        <v>65536</v>
      </c>
      <c r="F3737">
        <f t="shared" si="293"/>
        <v>2</v>
      </c>
      <c r="G3737" s="2" t="str">
        <f t="shared" si="294"/>
        <v/>
      </c>
      <c r="H3737" t="s">
        <v>3675</v>
      </c>
      <c r="I3737">
        <v>74144</v>
      </c>
      <c r="J3737">
        <v>65526</v>
      </c>
      <c r="K3737">
        <v>65523</v>
      </c>
      <c r="L3737" t="s">
        <v>31</v>
      </c>
      <c r="M3737" t="s">
        <v>20</v>
      </c>
      <c r="N3737">
        <v>134</v>
      </c>
      <c r="O3737">
        <v>1398</v>
      </c>
      <c r="P3737">
        <v>9</v>
      </c>
      <c r="Q3737" t="s">
        <v>3756</v>
      </c>
      <c r="BQ3737" s="1"/>
      <c r="BW3737" s="2"/>
    </row>
    <row r="3738" ht="15" customHeight="1">
      <c r="A3738" t="str">
        <f t="shared" si="290"/>
        <v>2020_12_65536_3</v>
      </c>
      <c r="B3738" t="str">
        <f t="shared" si="291"/>
        <v>2020_12_74208</v>
      </c>
      <c r="C3738" s="1" t="s">
        <v>3674</v>
      </c>
      <c r="D3738">
        <f t="shared" si="292"/>
        <v>3737</v>
      </c>
      <c r="E3738">
        <v>65536</v>
      </c>
      <c r="F3738">
        <f t="shared" si="293"/>
        <v>3</v>
      </c>
      <c r="G3738" s="2" t="str">
        <f t="shared" si="294"/>
        <v/>
      </c>
      <c r="H3738" t="s">
        <v>3675</v>
      </c>
      <c r="I3738">
        <v>74208</v>
      </c>
      <c r="J3738">
        <v>65523</v>
      </c>
      <c r="K3738">
        <v>65526</v>
      </c>
      <c r="L3738" t="s">
        <v>31</v>
      </c>
      <c r="M3738" t="s">
        <v>20</v>
      </c>
      <c r="N3738">
        <v>226</v>
      </c>
      <c r="O3738">
        <v>1398</v>
      </c>
      <c r="P3738">
        <v>9</v>
      </c>
      <c r="Q3738" t="s">
        <v>3757</v>
      </c>
      <c r="BQ3738" s="1"/>
      <c r="BW3738" s="2"/>
    </row>
    <row r="3739" ht="15" customHeight="1">
      <c r="A3739" t="str">
        <f t="shared" si="290"/>
        <v>2020_12_65536_4</v>
      </c>
      <c r="B3739" t="str">
        <f t="shared" si="291"/>
        <v>2020_12_74219</v>
      </c>
      <c r="C3739" s="1" t="s">
        <v>3674</v>
      </c>
      <c r="D3739">
        <f t="shared" si="292"/>
        <v>3738</v>
      </c>
      <c r="E3739">
        <v>65536</v>
      </c>
      <c r="F3739">
        <f t="shared" si="293"/>
        <v>4</v>
      </c>
      <c r="G3739" s="2" t="str">
        <f t="shared" si="294"/>
        <v/>
      </c>
      <c r="H3739" t="s">
        <v>3675</v>
      </c>
      <c r="I3739">
        <v>74219</v>
      </c>
      <c r="J3739">
        <v>65526</v>
      </c>
      <c r="K3739">
        <v>65523</v>
      </c>
      <c r="L3739" t="s">
        <v>31</v>
      </c>
      <c r="M3739" t="s">
        <v>20</v>
      </c>
      <c r="N3739">
        <v>210</v>
      </c>
      <c r="O3739">
        <v>1398</v>
      </c>
      <c r="P3739">
        <v>9</v>
      </c>
      <c r="Q3739" t="s">
        <v>3758</v>
      </c>
      <c r="BQ3739" s="1"/>
      <c r="BW3739" s="2"/>
    </row>
    <row r="3740" ht="15" customHeight="1">
      <c r="A3740" t="str">
        <f t="shared" si="290"/>
        <v>2020_12_65536_5</v>
      </c>
      <c r="B3740" t="str">
        <f t="shared" si="291"/>
        <v>2020_12_74273</v>
      </c>
      <c r="C3740" s="1" t="s">
        <v>3674</v>
      </c>
      <c r="D3740">
        <f t="shared" si="292"/>
        <v>3739</v>
      </c>
      <c r="E3740">
        <v>65536</v>
      </c>
      <c r="F3740">
        <f t="shared" si="293"/>
        <v>5</v>
      </c>
      <c r="G3740" s="2" t="str">
        <f t="shared" si="294"/>
        <v/>
      </c>
      <c r="H3740" t="s">
        <v>3675</v>
      </c>
      <c r="I3740">
        <v>74273</v>
      </c>
      <c r="J3740">
        <v>65523</v>
      </c>
      <c r="K3740">
        <v>65526</v>
      </c>
      <c r="L3740" t="s">
        <v>31</v>
      </c>
      <c r="M3740" t="s">
        <v>20</v>
      </c>
      <c r="N3740">
        <v>178</v>
      </c>
      <c r="O3740">
        <v>1398</v>
      </c>
      <c r="P3740">
        <v>9</v>
      </c>
      <c r="Q3740" t="s">
        <v>3759</v>
      </c>
      <c r="BQ3740" s="1"/>
      <c r="BW3740" s="2"/>
    </row>
    <row r="3741" ht="15" customHeight="1">
      <c r="A3741" t="str">
        <f t="shared" si="290"/>
        <v>2020_12_65536_6</v>
      </c>
      <c r="B3741" t="str">
        <f t="shared" si="291"/>
        <v>2020_12_74795</v>
      </c>
      <c r="C3741" s="1" t="s">
        <v>3674</v>
      </c>
      <c r="D3741">
        <f t="shared" si="292"/>
        <v>3740</v>
      </c>
      <c r="E3741">
        <v>65536</v>
      </c>
      <c r="F3741">
        <f t="shared" si="293"/>
        <v>6</v>
      </c>
      <c r="G3741" s="2" t="str">
        <f t="shared" si="294"/>
        <v/>
      </c>
      <c r="H3741" t="s">
        <v>3675</v>
      </c>
      <c r="I3741">
        <v>74795</v>
      </c>
      <c r="J3741">
        <v>65526</v>
      </c>
      <c r="K3741">
        <v>65523</v>
      </c>
      <c r="L3741" t="s">
        <v>31</v>
      </c>
      <c r="M3741" t="s">
        <v>20</v>
      </c>
      <c r="N3741">
        <v>123</v>
      </c>
      <c r="O3741">
        <v>1398</v>
      </c>
      <c r="P3741">
        <v>9</v>
      </c>
      <c r="Q3741" t="s">
        <v>3760</v>
      </c>
      <c r="BQ3741" s="1"/>
      <c r="BW3741" s="2"/>
    </row>
    <row r="3742" ht="15" customHeight="1">
      <c r="A3742" t="str">
        <f t="shared" si="290"/>
        <v>2020_12_65536_7</v>
      </c>
      <c r="B3742" t="str">
        <f t="shared" si="291"/>
        <v>2020_12_74805</v>
      </c>
      <c r="C3742" s="1" t="s">
        <v>3674</v>
      </c>
      <c r="D3742">
        <f t="shared" si="292"/>
        <v>3741</v>
      </c>
      <c r="E3742">
        <v>65536</v>
      </c>
      <c r="F3742">
        <f t="shared" si="293"/>
        <v>7</v>
      </c>
      <c r="G3742" s="2" t="str">
        <f t="shared" si="294"/>
        <v/>
      </c>
      <c r="H3742" t="s">
        <v>3675</v>
      </c>
      <c r="I3742">
        <v>74805</v>
      </c>
      <c r="J3742">
        <v>65523</v>
      </c>
      <c r="K3742">
        <v>65526</v>
      </c>
      <c r="L3742" t="s">
        <v>31</v>
      </c>
      <c r="M3742" t="s">
        <v>20</v>
      </c>
      <c r="N3742">
        <v>145</v>
      </c>
      <c r="O3742">
        <v>1398</v>
      </c>
      <c r="P3742">
        <v>9</v>
      </c>
      <c r="Q3742" t="s">
        <v>3761</v>
      </c>
      <c r="BQ3742" s="1"/>
      <c r="BW3742" s="2"/>
    </row>
    <row r="3743" ht="15" customHeight="1">
      <c r="A3743" t="str">
        <f t="shared" si="290"/>
        <v>2020_12_65536_8</v>
      </c>
      <c r="B3743" t="str">
        <f t="shared" si="291"/>
        <v>2020_12_74921</v>
      </c>
      <c r="C3743" s="1" t="s">
        <v>3674</v>
      </c>
      <c r="D3743">
        <f t="shared" si="292"/>
        <v>3742</v>
      </c>
      <c r="E3743">
        <v>65536</v>
      </c>
      <c r="F3743">
        <f t="shared" si="293"/>
        <v>8</v>
      </c>
      <c r="G3743" s="2" t="str">
        <f t="shared" si="294"/>
        <v>x</v>
      </c>
      <c r="H3743" t="s">
        <v>3675</v>
      </c>
      <c r="I3743">
        <v>74921</v>
      </c>
      <c r="J3743">
        <v>65526</v>
      </c>
      <c r="K3743">
        <v>65523</v>
      </c>
      <c r="L3743" t="s">
        <v>20</v>
      </c>
      <c r="M3743" t="s">
        <v>20</v>
      </c>
      <c r="N3743">
        <v>29</v>
      </c>
      <c r="O3743">
        <v>1398</v>
      </c>
      <c r="P3743">
        <v>9</v>
      </c>
      <c r="Q3743" t="s">
        <v>3762</v>
      </c>
      <c r="BQ3743" s="1"/>
      <c r="BW3743" s="2"/>
    </row>
    <row r="3744" ht="15" customHeight="1">
      <c r="A3744" t="str">
        <f t="shared" si="290"/>
        <v>2020_12_65564_1</v>
      </c>
      <c r="B3744" t="str">
        <f t="shared" si="291"/>
        <v>2020_12_72205</v>
      </c>
      <c r="C3744" s="1" t="s">
        <v>3674</v>
      </c>
      <c r="D3744">
        <f t="shared" si="292"/>
        <v>3743</v>
      </c>
      <c r="E3744">
        <v>65564</v>
      </c>
      <c r="F3744">
        <f t="shared" si="293"/>
        <v>1</v>
      </c>
      <c r="G3744" s="2" t="str">
        <f t="shared" si="294"/>
        <v/>
      </c>
      <c r="H3744" t="s">
        <v>3675</v>
      </c>
      <c r="I3744">
        <v>72205</v>
      </c>
      <c r="J3744">
        <v>65551</v>
      </c>
      <c r="K3744">
        <v>65554</v>
      </c>
      <c r="L3744" t="s">
        <v>158</v>
      </c>
      <c r="M3744" t="s">
        <v>20</v>
      </c>
      <c r="N3744">
        <v>20</v>
      </c>
      <c r="O3744">
        <v>643</v>
      </c>
      <c r="P3744">
        <v>11</v>
      </c>
      <c r="Q3744" t="s">
        <v>3763</v>
      </c>
      <c r="BQ3744" s="1"/>
      <c r="BW3744" s="2"/>
    </row>
    <row r="3745" ht="15" customHeight="1">
      <c r="A3745" t="str">
        <f t="shared" si="290"/>
        <v>2020_12_65564_2</v>
      </c>
      <c r="B3745" t="str">
        <f t="shared" si="291"/>
        <v>2020_12_72662</v>
      </c>
      <c r="C3745" s="1" t="s">
        <v>3674</v>
      </c>
      <c r="D3745">
        <f t="shared" si="292"/>
        <v>3744</v>
      </c>
      <c r="E3745">
        <v>65564</v>
      </c>
      <c r="F3745">
        <f t="shared" si="293"/>
        <v>2</v>
      </c>
      <c r="G3745" s="2" t="str">
        <f t="shared" si="294"/>
        <v/>
      </c>
      <c r="H3745" t="s">
        <v>3675</v>
      </c>
      <c r="I3745">
        <v>72662</v>
      </c>
      <c r="J3745">
        <v>65554</v>
      </c>
      <c r="K3745">
        <v>65551</v>
      </c>
      <c r="L3745" t="s">
        <v>31</v>
      </c>
      <c r="M3745" t="s">
        <v>20</v>
      </c>
      <c r="N3745">
        <v>65</v>
      </c>
      <c r="O3745">
        <v>643</v>
      </c>
      <c r="P3745">
        <v>11</v>
      </c>
      <c r="Q3745" t="s">
        <v>3764</v>
      </c>
      <c r="BQ3745" s="1"/>
      <c r="BW3745" s="2"/>
    </row>
    <row r="3746" ht="15" customHeight="1">
      <c r="A3746" t="str">
        <f t="shared" si="290"/>
        <v>2020_12_65564_3</v>
      </c>
      <c r="B3746" t="str">
        <f t="shared" si="291"/>
        <v>2020_12_74364</v>
      </c>
      <c r="C3746" s="1" t="s">
        <v>3674</v>
      </c>
      <c r="D3746">
        <f t="shared" si="292"/>
        <v>3745</v>
      </c>
      <c r="E3746">
        <v>65564</v>
      </c>
      <c r="F3746">
        <f t="shared" si="293"/>
        <v>3</v>
      </c>
      <c r="G3746" s="2" t="str">
        <f t="shared" si="294"/>
        <v/>
      </c>
      <c r="H3746" t="s">
        <v>3675</v>
      </c>
      <c r="I3746">
        <v>74364</v>
      </c>
      <c r="J3746">
        <v>65551</v>
      </c>
      <c r="K3746">
        <v>65554</v>
      </c>
      <c r="L3746" t="s">
        <v>31</v>
      </c>
      <c r="M3746" t="s">
        <v>20</v>
      </c>
      <c r="N3746">
        <v>122</v>
      </c>
      <c r="O3746">
        <v>643</v>
      </c>
      <c r="P3746">
        <v>11</v>
      </c>
      <c r="Q3746" t="s">
        <v>3765</v>
      </c>
      <c r="BQ3746" s="1"/>
      <c r="BW3746" s="2"/>
    </row>
    <row r="3747" ht="15" customHeight="1">
      <c r="A3747" t="str">
        <f t="shared" si="290"/>
        <v>2020_12_65564_4</v>
      </c>
      <c r="B3747" t="str">
        <f t="shared" si="291"/>
        <v>2020_12_74555</v>
      </c>
      <c r="C3747" s="1" t="s">
        <v>3674</v>
      </c>
      <c r="D3747">
        <f t="shared" si="292"/>
        <v>3746</v>
      </c>
      <c r="E3747">
        <v>65564</v>
      </c>
      <c r="F3747">
        <f t="shared" si="293"/>
        <v>4</v>
      </c>
      <c r="G3747" s="2" t="str">
        <f t="shared" si="294"/>
        <v/>
      </c>
      <c r="H3747" t="s">
        <v>3675</v>
      </c>
      <c r="I3747">
        <v>74555</v>
      </c>
      <c r="J3747">
        <v>65554</v>
      </c>
      <c r="K3747">
        <v>65551</v>
      </c>
      <c r="L3747" t="s">
        <v>31</v>
      </c>
      <c r="M3747" t="s">
        <v>20</v>
      </c>
      <c r="N3747">
        <v>163</v>
      </c>
      <c r="O3747">
        <v>643</v>
      </c>
      <c r="P3747">
        <v>11</v>
      </c>
      <c r="Q3747" t="s">
        <v>3766</v>
      </c>
      <c r="BQ3747" s="1"/>
      <c r="BW3747" s="2"/>
    </row>
    <row r="3748" ht="15" customHeight="1">
      <c r="A3748" t="str">
        <f t="shared" si="290"/>
        <v>2020_12_65564_5</v>
      </c>
      <c r="B3748" t="str">
        <f t="shared" si="291"/>
        <v>2020_12_75035</v>
      </c>
      <c r="C3748" s="1" t="s">
        <v>3674</v>
      </c>
      <c r="D3748">
        <f t="shared" si="292"/>
        <v>3747</v>
      </c>
      <c r="E3748">
        <v>65564</v>
      </c>
      <c r="F3748">
        <f t="shared" si="293"/>
        <v>5</v>
      </c>
      <c r="G3748" s="2" t="str">
        <f t="shared" si="294"/>
        <v/>
      </c>
      <c r="H3748" t="s">
        <v>3675</v>
      </c>
      <c r="I3748">
        <v>75035</v>
      </c>
      <c r="J3748">
        <v>65551</v>
      </c>
      <c r="K3748">
        <v>65554</v>
      </c>
      <c r="L3748" t="s">
        <v>31</v>
      </c>
      <c r="M3748" t="s">
        <v>20</v>
      </c>
      <c r="N3748">
        <v>31</v>
      </c>
      <c r="O3748">
        <v>643</v>
      </c>
      <c r="P3748">
        <v>11</v>
      </c>
      <c r="Q3748" t="s">
        <v>3767</v>
      </c>
      <c r="BQ3748" s="1"/>
      <c r="BW3748" s="2"/>
    </row>
    <row r="3749" ht="15" customHeight="1">
      <c r="A3749" t="str">
        <f t="shared" si="290"/>
        <v>2020_12_65564_6</v>
      </c>
      <c r="B3749" t="str">
        <f t="shared" si="291"/>
        <v>2020_12_75074</v>
      </c>
      <c r="C3749" s="1" t="s">
        <v>3674</v>
      </c>
      <c r="D3749">
        <f t="shared" si="292"/>
        <v>3748</v>
      </c>
      <c r="E3749">
        <v>65564</v>
      </c>
      <c r="F3749">
        <f t="shared" si="293"/>
        <v>6</v>
      </c>
      <c r="G3749" s="2" t="str">
        <f t="shared" si="294"/>
        <v/>
      </c>
      <c r="H3749" t="s">
        <v>3675</v>
      </c>
      <c r="I3749">
        <v>75074</v>
      </c>
      <c r="J3749">
        <v>65554</v>
      </c>
      <c r="K3749">
        <v>65551</v>
      </c>
      <c r="L3749" t="s">
        <v>31</v>
      </c>
      <c r="M3749" t="s">
        <v>20</v>
      </c>
      <c r="N3749">
        <v>46</v>
      </c>
      <c r="O3749">
        <v>643</v>
      </c>
      <c r="P3749">
        <v>11</v>
      </c>
      <c r="Q3749" t="s">
        <v>3768</v>
      </c>
      <c r="BQ3749" s="1"/>
      <c r="BW3749" s="2"/>
    </row>
    <row r="3750" ht="15" customHeight="1">
      <c r="A3750" t="str">
        <f t="shared" si="290"/>
        <v>2020_12_65564_7</v>
      </c>
      <c r="B3750" t="str">
        <f t="shared" si="291"/>
        <v>2020_12_75101</v>
      </c>
      <c r="C3750" s="1" t="s">
        <v>3674</v>
      </c>
      <c r="D3750">
        <f t="shared" si="292"/>
        <v>3749</v>
      </c>
      <c r="E3750">
        <v>65564</v>
      </c>
      <c r="F3750">
        <f t="shared" si="293"/>
        <v>7</v>
      </c>
      <c r="G3750" s="2" t="str">
        <f t="shared" si="294"/>
        <v/>
      </c>
      <c r="H3750" t="s">
        <v>3675</v>
      </c>
      <c r="I3750">
        <v>75101</v>
      </c>
      <c r="J3750">
        <v>65551</v>
      </c>
      <c r="K3750">
        <v>65554</v>
      </c>
      <c r="L3750" t="s">
        <v>31</v>
      </c>
      <c r="M3750" t="s">
        <v>20</v>
      </c>
      <c r="N3750">
        <v>39</v>
      </c>
      <c r="O3750">
        <v>643</v>
      </c>
      <c r="P3750">
        <v>11</v>
      </c>
      <c r="Q3750" t="s">
        <v>3769</v>
      </c>
      <c r="BQ3750" s="1"/>
      <c r="BW3750" s="2"/>
    </row>
    <row r="3751" ht="15" customHeight="1">
      <c r="A3751" t="str">
        <f t="shared" si="290"/>
        <v>2020_12_65564_8</v>
      </c>
      <c r="B3751" t="str">
        <f t="shared" si="291"/>
        <v>2020_12_76237</v>
      </c>
      <c r="C3751" s="1" t="s">
        <v>3674</v>
      </c>
      <c r="D3751">
        <f t="shared" si="292"/>
        <v>3750</v>
      </c>
      <c r="E3751">
        <v>65564</v>
      </c>
      <c r="F3751">
        <f t="shared" si="293"/>
        <v>8</v>
      </c>
      <c r="G3751" s="2" t="str">
        <f t="shared" si="294"/>
        <v/>
      </c>
      <c r="H3751" t="s">
        <v>3675</v>
      </c>
      <c r="I3751">
        <v>76237</v>
      </c>
      <c r="J3751">
        <v>65554</v>
      </c>
      <c r="K3751">
        <v>65551</v>
      </c>
      <c r="L3751" t="s">
        <v>31</v>
      </c>
      <c r="M3751" t="s">
        <v>20</v>
      </c>
      <c r="N3751">
        <v>72</v>
      </c>
      <c r="O3751">
        <v>643</v>
      </c>
      <c r="P3751">
        <v>11</v>
      </c>
      <c r="Q3751" t="s">
        <v>3770</v>
      </c>
      <c r="BQ3751" s="1"/>
      <c r="BW3751" s="2"/>
    </row>
    <row r="3752" ht="15" customHeight="1">
      <c r="A3752" t="str">
        <f t="shared" si="290"/>
        <v>2020_12_65564_9</v>
      </c>
      <c r="B3752" t="str">
        <f t="shared" si="291"/>
        <v>2020_12_77227</v>
      </c>
      <c r="C3752" s="1" t="s">
        <v>3674</v>
      </c>
      <c r="D3752">
        <f t="shared" si="292"/>
        <v>3751</v>
      </c>
      <c r="E3752">
        <v>65564</v>
      </c>
      <c r="F3752">
        <f t="shared" si="293"/>
        <v>9</v>
      </c>
      <c r="G3752" s="2" t="str">
        <f t="shared" si="294"/>
        <v/>
      </c>
      <c r="H3752" t="s">
        <v>3675</v>
      </c>
      <c r="I3752">
        <v>77227</v>
      </c>
      <c r="J3752">
        <v>65551</v>
      </c>
      <c r="K3752">
        <v>65554</v>
      </c>
      <c r="L3752" t="s">
        <v>31</v>
      </c>
      <c r="M3752" t="s">
        <v>20</v>
      </c>
      <c r="N3752">
        <v>44</v>
      </c>
      <c r="O3752">
        <v>643</v>
      </c>
      <c r="P3752">
        <v>11</v>
      </c>
      <c r="Q3752" t="s">
        <v>3771</v>
      </c>
      <c r="BQ3752" s="1"/>
      <c r="BW3752" s="2"/>
    </row>
    <row r="3753" ht="15" customHeight="1">
      <c r="A3753" t="str">
        <f t="shared" si="290"/>
        <v>2020_12_65564_10</v>
      </c>
      <c r="B3753" t="str">
        <f t="shared" si="291"/>
        <v>2020_12_77237</v>
      </c>
      <c r="C3753" s="1" t="s">
        <v>3674</v>
      </c>
      <c r="D3753">
        <f t="shared" si="292"/>
        <v>3752</v>
      </c>
      <c r="E3753">
        <v>65564</v>
      </c>
      <c r="F3753">
        <f t="shared" si="293"/>
        <v>10</v>
      </c>
      <c r="G3753" s="2" t="str">
        <f t="shared" si="294"/>
        <v>x</v>
      </c>
      <c r="H3753" t="s">
        <v>3675</v>
      </c>
      <c r="I3753">
        <v>77237</v>
      </c>
      <c r="J3753">
        <v>65554</v>
      </c>
      <c r="K3753">
        <v>65551</v>
      </c>
      <c r="L3753" t="s">
        <v>20</v>
      </c>
      <c r="M3753" t="s">
        <v>20</v>
      </c>
      <c r="N3753">
        <v>20</v>
      </c>
      <c r="O3753">
        <v>643</v>
      </c>
      <c r="P3753">
        <v>11</v>
      </c>
      <c r="Q3753" t="s">
        <v>3772</v>
      </c>
      <c r="BQ3753" s="1"/>
      <c r="BW3753" s="2"/>
    </row>
    <row r="3754" ht="15" customHeight="1">
      <c r="A3754" t="str">
        <f t="shared" si="290"/>
        <v>2020_12_65592_1</v>
      </c>
      <c r="B3754" t="str">
        <f t="shared" si="291"/>
        <v>2020_12_72463</v>
      </c>
      <c r="C3754" s="1" t="s">
        <v>3674</v>
      </c>
      <c r="D3754">
        <f t="shared" si="292"/>
        <v>3753</v>
      </c>
      <c r="E3754">
        <v>65592</v>
      </c>
      <c r="F3754">
        <f t="shared" si="293"/>
        <v>1</v>
      </c>
      <c r="G3754" s="2" t="str">
        <f t="shared" si="294"/>
        <v/>
      </c>
      <c r="H3754" t="s">
        <v>3675</v>
      </c>
      <c r="I3754">
        <v>72463</v>
      </c>
      <c r="J3754">
        <v>65579</v>
      </c>
      <c r="K3754">
        <v>65582</v>
      </c>
      <c r="L3754" t="s">
        <v>158</v>
      </c>
      <c r="M3754" t="s">
        <v>20</v>
      </c>
      <c r="N3754">
        <v>227</v>
      </c>
      <c r="O3754">
        <v>2078</v>
      </c>
      <c r="P3754">
        <v>11</v>
      </c>
      <c r="Q3754" t="s">
        <v>3773</v>
      </c>
      <c r="BQ3754" s="1"/>
      <c r="BW3754" s="2"/>
    </row>
    <row r="3755" ht="15" customHeight="1">
      <c r="A3755" t="str">
        <f t="shared" si="290"/>
        <v>2020_12_65592_2</v>
      </c>
      <c r="B3755" t="str">
        <f t="shared" si="291"/>
        <v>2020_12_72624</v>
      </c>
      <c r="C3755" s="1" t="s">
        <v>3674</v>
      </c>
      <c r="D3755">
        <f t="shared" si="292"/>
        <v>3754</v>
      </c>
      <c r="E3755">
        <v>65592</v>
      </c>
      <c r="F3755">
        <f t="shared" si="293"/>
        <v>2</v>
      </c>
      <c r="G3755" s="2" t="str">
        <f t="shared" si="294"/>
        <v/>
      </c>
      <c r="H3755" t="s">
        <v>3675</v>
      </c>
      <c r="I3755">
        <v>72624</v>
      </c>
      <c r="J3755">
        <v>65582</v>
      </c>
      <c r="K3755">
        <v>65579</v>
      </c>
      <c r="L3755" t="s">
        <v>31</v>
      </c>
      <c r="M3755" t="s">
        <v>20</v>
      </c>
      <c r="N3755">
        <v>300</v>
      </c>
      <c r="O3755">
        <v>2078</v>
      </c>
      <c r="P3755">
        <v>11</v>
      </c>
      <c r="Q3755" t="s">
        <v>3774</v>
      </c>
      <c r="BQ3755" s="1"/>
      <c r="BW3755" s="2"/>
    </row>
    <row r="3756" ht="15" customHeight="1">
      <c r="A3756" t="str">
        <f t="shared" si="290"/>
        <v>2020_12_65592_3</v>
      </c>
      <c r="B3756" t="str">
        <f t="shared" si="291"/>
        <v>2020_12_74223</v>
      </c>
      <c r="C3756" s="1" t="s">
        <v>3674</v>
      </c>
      <c r="D3756">
        <f t="shared" si="292"/>
        <v>3755</v>
      </c>
      <c r="E3756">
        <v>65592</v>
      </c>
      <c r="F3756">
        <f t="shared" si="293"/>
        <v>3</v>
      </c>
      <c r="G3756" s="2" t="str">
        <f t="shared" si="294"/>
        <v/>
      </c>
      <c r="H3756" t="s">
        <v>3675</v>
      </c>
      <c r="I3756">
        <v>74223</v>
      </c>
      <c r="J3756">
        <v>65579</v>
      </c>
      <c r="K3756">
        <v>65582</v>
      </c>
      <c r="L3756" t="s">
        <v>31</v>
      </c>
      <c r="M3756" t="s">
        <v>20</v>
      </c>
      <c r="N3756">
        <v>243</v>
      </c>
      <c r="O3756">
        <v>2078</v>
      </c>
      <c r="P3756">
        <v>11</v>
      </c>
      <c r="Q3756" t="s">
        <v>3775</v>
      </c>
      <c r="BQ3756" s="1"/>
      <c r="BW3756" s="2"/>
    </row>
    <row r="3757" ht="15" customHeight="1">
      <c r="A3757" t="str">
        <f t="shared" si="290"/>
        <v>2020_12_65592_4</v>
      </c>
      <c r="B3757" t="str">
        <f t="shared" si="291"/>
        <v>2020_12_74919</v>
      </c>
      <c r="C3757" s="1" t="s">
        <v>3674</v>
      </c>
      <c r="D3757">
        <f t="shared" si="292"/>
        <v>3756</v>
      </c>
      <c r="E3757">
        <v>65592</v>
      </c>
      <c r="F3757">
        <f t="shared" si="293"/>
        <v>4</v>
      </c>
      <c r="G3757" s="2" t="str">
        <f t="shared" si="294"/>
        <v/>
      </c>
      <c r="H3757" t="s">
        <v>3675</v>
      </c>
      <c r="I3757">
        <v>74919</v>
      </c>
      <c r="J3757">
        <v>65582</v>
      </c>
      <c r="K3757">
        <v>65579</v>
      </c>
      <c r="L3757" t="s">
        <v>31</v>
      </c>
      <c r="M3757" t="s">
        <v>20</v>
      </c>
      <c r="N3757">
        <v>258</v>
      </c>
      <c r="O3757">
        <v>2078</v>
      </c>
      <c r="P3757">
        <v>11</v>
      </c>
      <c r="Q3757" t="s">
        <v>3776</v>
      </c>
      <c r="BQ3757" s="1"/>
      <c r="BW3757" s="2"/>
    </row>
    <row r="3758" ht="15" customHeight="1">
      <c r="A3758" t="str">
        <f t="shared" si="290"/>
        <v>2020_12_65592_5</v>
      </c>
      <c r="B3758" t="str">
        <f t="shared" si="291"/>
        <v>2020_12_75027</v>
      </c>
      <c r="C3758" s="1" t="s">
        <v>3674</v>
      </c>
      <c r="D3758">
        <f t="shared" si="292"/>
        <v>3757</v>
      </c>
      <c r="E3758">
        <v>65592</v>
      </c>
      <c r="F3758">
        <f t="shared" si="293"/>
        <v>5</v>
      </c>
      <c r="G3758" s="2" t="str">
        <f t="shared" si="294"/>
        <v/>
      </c>
      <c r="H3758" t="s">
        <v>3675</v>
      </c>
      <c r="I3758">
        <v>75027</v>
      </c>
      <c r="J3758">
        <v>65579</v>
      </c>
      <c r="K3758">
        <v>65582</v>
      </c>
      <c r="L3758" t="s">
        <v>31</v>
      </c>
      <c r="M3758" t="s">
        <v>20</v>
      </c>
      <c r="N3758">
        <v>239</v>
      </c>
      <c r="O3758">
        <v>2078</v>
      </c>
      <c r="P3758">
        <v>11</v>
      </c>
      <c r="Q3758" t="s">
        <v>3777</v>
      </c>
      <c r="BQ3758" s="1"/>
      <c r="BW3758" s="2"/>
    </row>
    <row r="3759" ht="15" customHeight="1">
      <c r="A3759" t="str">
        <f t="shared" si="290"/>
        <v>2020_12_65592_6</v>
      </c>
      <c r="B3759" t="str">
        <f t="shared" si="291"/>
        <v>2020_12_75302</v>
      </c>
      <c r="C3759" s="1" t="s">
        <v>3674</v>
      </c>
      <c r="D3759">
        <f t="shared" si="292"/>
        <v>3758</v>
      </c>
      <c r="E3759">
        <v>65592</v>
      </c>
      <c r="F3759">
        <f t="shared" si="293"/>
        <v>6</v>
      </c>
      <c r="G3759" s="2" t="str">
        <f t="shared" si="294"/>
        <v/>
      </c>
      <c r="H3759" t="s">
        <v>3675</v>
      </c>
      <c r="I3759">
        <v>75302</v>
      </c>
      <c r="J3759">
        <v>65582</v>
      </c>
      <c r="K3759">
        <v>65579</v>
      </c>
      <c r="L3759" t="s">
        <v>31</v>
      </c>
      <c r="M3759" t="s">
        <v>20</v>
      </c>
      <c r="N3759">
        <v>275</v>
      </c>
      <c r="O3759">
        <v>2078</v>
      </c>
      <c r="P3759">
        <v>11</v>
      </c>
      <c r="Q3759" t="s">
        <v>3778</v>
      </c>
      <c r="BQ3759" s="1"/>
      <c r="BW3759" s="2"/>
    </row>
    <row r="3760" ht="15" customHeight="1">
      <c r="A3760" t="str">
        <f t="shared" si="290"/>
        <v>2020_12_65592_7</v>
      </c>
      <c r="B3760" t="str">
        <f t="shared" si="291"/>
        <v>2020_12_76740</v>
      </c>
      <c r="C3760" s="1" t="s">
        <v>3674</v>
      </c>
      <c r="D3760">
        <f t="shared" si="292"/>
        <v>3759</v>
      </c>
      <c r="E3760">
        <v>65592</v>
      </c>
      <c r="F3760">
        <f t="shared" si="293"/>
        <v>7</v>
      </c>
      <c r="G3760" s="2" t="str">
        <f t="shared" si="294"/>
        <v/>
      </c>
      <c r="H3760" t="s">
        <v>3675</v>
      </c>
      <c r="I3760">
        <v>76740</v>
      </c>
      <c r="J3760">
        <v>65579</v>
      </c>
      <c r="K3760">
        <v>65582</v>
      </c>
      <c r="L3760" t="s">
        <v>31</v>
      </c>
      <c r="M3760" t="s">
        <v>20</v>
      </c>
      <c r="N3760">
        <v>209</v>
      </c>
      <c r="O3760">
        <v>2078</v>
      </c>
      <c r="P3760">
        <v>11</v>
      </c>
      <c r="Q3760" t="s">
        <v>3779</v>
      </c>
      <c r="BQ3760" s="1"/>
      <c r="BW3760" s="2"/>
    </row>
    <row r="3761" ht="15" customHeight="1">
      <c r="A3761" t="str">
        <f t="shared" si="290"/>
        <v>2020_12_65592_8</v>
      </c>
      <c r="B3761" t="str">
        <f t="shared" si="291"/>
        <v>2020_12_76908</v>
      </c>
      <c r="C3761" s="1" t="s">
        <v>3674</v>
      </c>
      <c r="D3761">
        <f t="shared" si="292"/>
        <v>3760</v>
      </c>
      <c r="E3761">
        <v>65592</v>
      </c>
      <c r="F3761">
        <f t="shared" si="293"/>
        <v>8</v>
      </c>
      <c r="G3761" s="2" t="str">
        <f t="shared" si="294"/>
        <v/>
      </c>
      <c r="H3761" t="s">
        <v>3675</v>
      </c>
      <c r="I3761">
        <v>76908</v>
      </c>
      <c r="J3761">
        <v>65582</v>
      </c>
      <c r="K3761">
        <v>65579</v>
      </c>
      <c r="L3761" t="s">
        <v>31</v>
      </c>
      <c r="M3761" t="s">
        <v>20</v>
      </c>
      <c r="N3761">
        <v>120</v>
      </c>
      <c r="O3761">
        <v>2078</v>
      </c>
      <c r="P3761">
        <v>11</v>
      </c>
      <c r="Q3761" t="s">
        <v>3780</v>
      </c>
      <c r="BQ3761" s="1"/>
      <c r="BW3761" s="2"/>
    </row>
    <row r="3762" ht="15" customHeight="1">
      <c r="A3762" t="str">
        <f t="shared" si="290"/>
        <v>2020_12_65592_9</v>
      </c>
      <c r="B3762" t="str">
        <f t="shared" si="291"/>
        <v>2020_12_77050</v>
      </c>
      <c r="C3762" s="1" t="s">
        <v>3674</v>
      </c>
      <c r="D3762">
        <f t="shared" si="292"/>
        <v>3761</v>
      </c>
      <c r="E3762">
        <v>65592</v>
      </c>
      <c r="F3762">
        <f t="shared" si="293"/>
        <v>9</v>
      </c>
      <c r="G3762" s="2" t="str">
        <f t="shared" si="294"/>
        <v/>
      </c>
      <c r="H3762" t="s">
        <v>3675</v>
      </c>
      <c r="I3762">
        <v>77050</v>
      </c>
      <c r="J3762">
        <v>65579</v>
      </c>
      <c r="K3762">
        <v>65582</v>
      </c>
      <c r="L3762" t="s">
        <v>31</v>
      </c>
      <c r="M3762" t="s">
        <v>20</v>
      </c>
      <c r="N3762">
        <v>135</v>
      </c>
      <c r="O3762">
        <v>2078</v>
      </c>
      <c r="P3762">
        <v>11</v>
      </c>
      <c r="Q3762" t="s">
        <v>3781</v>
      </c>
      <c r="BQ3762" s="1"/>
      <c r="BW3762" s="2"/>
    </row>
    <row r="3763" ht="15" customHeight="1">
      <c r="A3763" t="str">
        <f t="shared" si="290"/>
        <v>2020_12_65592_10</v>
      </c>
      <c r="B3763" t="str">
        <f t="shared" si="291"/>
        <v>2020_12_77199</v>
      </c>
      <c r="C3763" s="1" t="s">
        <v>3674</v>
      </c>
      <c r="D3763">
        <f t="shared" si="292"/>
        <v>3762</v>
      </c>
      <c r="E3763">
        <v>65592</v>
      </c>
      <c r="F3763">
        <f t="shared" si="293"/>
        <v>10</v>
      </c>
      <c r="G3763" s="2" t="str">
        <f t="shared" si="294"/>
        <v>x</v>
      </c>
      <c r="H3763" t="s">
        <v>3675</v>
      </c>
      <c r="I3763">
        <v>77199</v>
      </c>
      <c r="J3763">
        <v>65582</v>
      </c>
      <c r="K3763">
        <v>65579</v>
      </c>
      <c r="L3763" t="s">
        <v>20</v>
      </c>
      <c r="M3763" t="s">
        <v>20</v>
      </c>
      <c r="N3763">
        <v>51</v>
      </c>
      <c r="O3763">
        <v>2078</v>
      </c>
      <c r="P3763">
        <v>11</v>
      </c>
      <c r="Q3763" t="s">
        <v>3782</v>
      </c>
      <c r="BQ3763" s="1"/>
      <c r="BW3763" s="2"/>
    </row>
    <row r="3764" ht="15" customHeight="1">
      <c r="A3764" t="str">
        <f t="shared" si="290"/>
        <v>2020_12_65620_1</v>
      </c>
      <c r="B3764" t="str">
        <f t="shared" si="291"/>
        <v>2020_12_72523</v>
      </c>
      <c r="C3764" s="1" t="s">
        <v>3674</v>
      </c>
      <c r="D3764">
        <f t="shared" si="292"/>
        <v>3763</v>
      </c>
      <c r="E3764">
        <v>65620</v>
      </c>
      <c r="F3764">
        <f t="shared" si="293"/>
        <v>1</v>
      </c>
      <c r="G3764" s="2" t="str">
        <f t="shared" si="294"/>
        <v/>
      </c>
      <c r="H3764" t="s">
        <v>3675</v>
      </c>
      <c r="I3764">
        <v>72523</v>
      </c>
      <c r="J3764">
        <v>65607</v>
      </c>
      <c r="K3764">
        <v>65610</v>
      </c>
      <c r="L3764" t="s">
        <v>158</v>
      </c>
      <c r="M3764" t="s">
        <v>20</v>
      </c>
      <c r="N3764">
        <v>87</v>
      </c>
      <c r="O3764">
        <v>1194</v>
      </c>
      <c r="P3764">
        <v>17</v>
      </c>
      <c r="Q3764" t="s">
        <v>3783</v>
      </c>
      <c r="BQ3764" s="1"/>
      <c r="BW3764" s="2"/>
    </row>
    <row r="3765" ht="15" customHeight="1">
      <c r="A3765" t="str">
        <f t="shared" si="290"/>
        <v>2020_12_65620_2</v>
      </c>
      <c r="B3765" t="str">
        <f t="shared" si="291"/>
        <v>2020_12_72613</v>
      </c>
      <c r="C3765" s="1" t="s">
        <v>3674</v>
      </c>
      <c r="D3765">
        <f t="shared" si="292"/>
        <v>3764</v>
      </c>
      <c r="E3765">
        <v>65620</v>
      </c>
      <c r="F3765">
        <f t="shared" si="293"/>
        <v>2</v>
      </c>
      <c r="G3765" s="2" t="str">
        <f t="shared" si="294"/>
        <v/>
      </c>
      <c r="H3765" t="s">
        <v>3675</v>
      </c>
      <c r="I3765">
        <v>72613</v>
      </c>
      <c r="J3765">
        <v>65610</v>
      </c>
      <c r="K3765">
        <v>65607</v>
      </c>
      <c r="L3765" t="s">
        <v>31</v>
      </c>
      <c r="M3765" t="s">
        <v>20</v>
      </c>
      <c r="N3765">
        <v>31</v>
      </c>
      <c r="O3765">
        <v>1194</v>
      </c>
      <c r="P3765">
        <v>17</v>
      </c>
      <c r="Q3765" t="s">
        <v>3784</v>
      </c>
      <c r="BQ3765" s="1"/>
      <c r="BW3765" s="2"/>
    </row>
    <row r="3766" ht="15" customHeight="1">
      <c r="A3766" t="str">
        <f t="shared" si="290"/>
        <v>2020_12_65620_3</v>
      </c>
      <c r="B3766" t="str">
        <f t="shared" si="291"/>
        <v>2020_12_72625</v>
      </c>
      <c r="C3766" s="1" t="s">
        <v>3674</v>
      </c>
      <c r="D3766">
        <f t="shared" si="292"/>
        <v>3765</v>
      </c>
      <c r="E3766">
        <v>65620</v>
      </c>
      <c r="F3766">
        <f t="shared" si="293"/>
        <v>3</v>
      </c>
      <c r="G3766" s="2" t="str">
        <f t="shared" si="294"/>
        <v/>
      </c>
      <c r="H3766" t="s">
        <v>3675</v>
      </c>
      <c r="I3766">
        <v>72625</v>
      </c>
      <c r="J3766">
        <v>65607</v>
      </c>
      <c r="K3766">
        <v>65610</v>
      </c>
      <c r="L3766" t="s">
        <v>31</v>
      </c>
      <c r="M3766" t="s">
        <v>20</v>
      </c>
      <c r="N3766">
        <v>74</v>
      </c>
      <c r="O3766">
        <v>1194</v>
      </c>
      <c r="P3766">
        <v>17</v>
      </c>
      <c r="Q3766" t="s">
        <v>3785</v>
      </c>
      <c r="BQ3766" s="1"/>
      <c r="BW3766" s="2"/>
    </row>
    <row r="3767" ht="15" customHeight="1">
      <c r="A3767" t="str">
        <f t="shared" si="290"/>
        <v>2020_12_65620_4</v>
      </c>
      <c r="B3767" t="str">
        <f t="shared" si="291"/>
        <v>2020_12_73013</v>
      </c>
      <c r="C3767" s="1" t="s">
        <v>3674</v>
      </c>
      <c r="D3767">
        <f t="shared" si="292"/>
        <v>3766</v>
      </c>
      <c r="E3767">
        <v>65620</v>
      </c>
      <c r="F3767">
        <f t="shared" si="293"/>
        <v>4</v>
      </c>
      <c r="G3767" s="2" t="str">
        <f t="shared" si="294"/>
        <v/>
      </c>
      <c r="H3767" t="s">
        <v>3675</v>
      </c>
      <c r="I3767">
        <v>73013</v>
      </c>
      <c r="J3767">
        <v>65610</v>
      </c>
      <c r="K3767">
        <v>65607</v>
      </c>
      <c r="L3767" t="s">
        <v>31</v>
      </c>
      <c r="M3767" t="s">
        <v>20</v>
      </c>
      <c r="N3767">
        <v>73</v>
      </c>
      <c r="O3767">
        <v>1194</v>
      </c>
      <c r="P3767">
        <v>17</v>
      </c>
      <c r="Q3767" t="s">
        <v>3786</v>
      </c>
      <c r="BQ3767" s="1"/>
      <c r="BW3767" s="2"/>
    </row>
    <row r="3768" ht="15" customHeight="1">
      <c r="A3768" t="str">
        <f t="shared" si="290"/>
        <v>2020_12_65620_5</v>
      </c>
      <c r="B3768" t="str">
        <f t="shared" si="291"/>
        <v>2020_12_73328</v>
      </c>
      <c r="C3768" s="1" t="s">
        <v>3674</v>
      </c>
      <c r="D3768">
        <f t="shared" si="292"/>
        <v>3767</v>
      </c>
      <c r="E3768">
        <v>65620</v>
      </c>
      <c r="F3768">
        <f t="shared" si="293"/>
        <v>5</v>
      </c>
      <c r="G3768" s="2" t="str">
        <f t="shared" si="294"/>
        <v/>
      </c>
      <c r="H3768" t="s">
        <v>3675</v>
      </c>
      <c r="I3768">
        <v>73328</v>
      </c>
      <c r="J3768">
        <v>65607</v>
      </c>
      <c r="K3768">
        <v>65610</v>
      </c>
      <c r="L3768" t="s">
        <v>31</v>
      </c>
      <c r="M3768" t="s">
        <v>20</v>
      </c>
      <c r="N3768">
        <v>71</v>
      </c>
      <c r="O3768">
        <v>1194</v>
      </c>
      <c r="P3768">
        <v>17</v>
      </c>
      <c r="Q3768" t="s">
        <v>3787</v>
      </c>
      <c r="BQ3768" s="1"/>
      <c r="BW3768" s="2"/>
    </row>
    <row r="3769" ht="15" customHeight="1">
      <c r="A3769" t="str">
        <f t="shared" si="290"/>
        <v>2020_12_65620_6</v>
      </c>
      <c r="B3769" t="str">
        <f t="shared" si="291"/>
        <v>2020_12_74922</v>
      </c>
      <c r="C3769" s="1" t="s">
        <v>3674</v>
      </c>
      <c r="D3769">
        <f t="shared" si="292"/>
        <v>3768</v>
      </c>
      <c r="E3769">
        <v>65620</v>
      </c>
      <c r="F3769">
        <f t="shared" si="293"/>
        <v>6</v>
      </c>
      <c r="G3769" s="2" t="str">
        <f t="shared" si="294"/>
        <v/>
      </c>
      <c r="H3769" t="s">
        <v>3675</v>
      </c>
      <c r="I3769">
        <v>74922</v>
      </c>
      <c r="J3769">
        <v>65610</v>
      </c>
      <c r="K3769">
        <v>65607</v>
      </c>
      <c r="L3769" t="s">
        <v>31</v>
      </c>
      <c r="M3769" t="s">
        <v>20</v>
      </c>
      <c r="N3769">
        <v>65</v>
      </c>
      <c r="O3769">
        <v>1194</v>
      </c>
      <c r="P3769">
        <v>17</v>
      </c>
      <c r="Q3769" t="s">
        <v>3788</v>
      </c>
      <c r="BQ3769" s="1"/>
      <c r="BW3769" s="2"/>
    </row>
    <row r="3770" ht="15" customHeight="1">
      <c r="A3770" t="str">
        <f t="shared" si="290"/>
        <v>2020_12_65620_7</v>
      </c>
      <c r="B3770" t="str">
        <f t="shared" si="291"/>
        <v>2020_12_74933</v>
      </c>
      <c r="C3770" s="1" t="s">
        <v>3674</v>
      </c>
      <c r="D3770">
        <f t="shared" si="292"/>
        <v>3769</v>
      </c>
      <c r="E3770">
        <v>65620</v>
      </c>
      <c r="F3770">
        <f t="shared" si="293"/>
        <v>7</v>
      </c>
      <c r="G3770" s="2" t="str">
        <f t="shared" si="294"/>
        <v/>
      </c>
      <c r="H3770" t="s">
        <v>3675</v>
      </c>
      <c r="I3770">
        <v>74933</v>
      </c>
      <c r="J3770">
        <v>65607</v>
      </c>
      <c r="K3770">
        <v>65610</v>
      </c>
      <c r="L3770" t="s">
        <v>31</v>
      </c>
      <c r="M3770" t="s">
        <v>20</v>
      </c>
      <c r="N3770">
        <v>114</v>
      </c>
      <c r="O3770">
        <v>1194</v>
      </c>
      <c r="P3770">
        <v>17</v>
      </c>
      <c r="Q3770" t="s">
        <v>3789</v>
      </c>
      <c r="BQ3770" s="1"/>
      <c r="BW3770" s="2"/>
    </row>
    <row r="3771" ht="15" customHeight="1">
      <c r="A3771" t="str">
        <f t="shared" si="290"/>
        <v>2020_12_65620_8</v>
      </c>
      <c r="B3771" t="str">
        <f t="shared" si="291"/>
        <v>2020_12_75412</v>
      </c>
      <c r="C3771" s="1" t="s">
        <v>3674</v>
      </c>
      <c r="D3771">
        <f t="shared" si="292"/>
        <v>3770</v>
      </c>
      <c r="E3771">
        <v>65620</v>
      </c>
      <c r="F3771">
        <f t="shared" si="293"/>
        <v>8</v>
      </c>
      <c r="G3771" s="2" t="str">
        <f t="shared" si="294"/>
        <v/>
      </c>
      <c r="H3771" t="s">
        <v>3675</v>
      </c>
      <c r="I3771">
        <v>75412</v>
      </c>
      <c r="J3771">
        <v>65610</v>
      </c>
      <c r="K3771">
        <v>65607</v>
      </c>
      <c r="L3771" t="s">
        <v>31</v>
      </c>
      <c r="M3771" t="s">
        <v>20</v>
      </c>
      <c r="N3771">
        <v>110</v>
      </c>
      <c r="O3771">
        <v>1194</v>
      </c>
      <c r="P3771">
        <v>17</v>
      </c>
      <c r="Q3771" t="s">
        <v>3790</v>
      </c>
      <c r="BQ3771" s="1"/>
      <c r="BW3771" s="2"/>
    </row>
    <row r="3772" ht="15" customHeight="1">
      <c r="A3772" t="str">
        <f t="shared" si="290"/>
        <v>2020_12_65620_9</v>
      </c>
      <c r="B3772" t="str">
        <f t="shared" si="291"/>
        <v>2020_12_75423</v>
      </c>
      <c r="C3772" s="1" t="s">
        <v>3674</v>
      </c>
      <c r="D3772">
        <f t="shared" si="292"/>
        <v>3771</v>
      </c>
      <c r="E3772">
        <v>65620</v>
      </c>
      <c r="F3772">
        <f t="shared" si="293"/>
        <v>9</v>
      </c>
      <c r="G3772" s="2" t="str">
        <f t="shared" si="294"/>
        <v/>
      </c>
      <c r="H3772" t="s">
        <v>3675</v>
      </c>
      <c r="I3772">
        <v>75423</v>
      </c>
      <c r="J3772">
        <v>65607</v>
      </c>
      <c r="K3772">
        <v>65610</v>
      </c>
      <c r="L3772" t="s">
        <v>31</v>
      </c>
      <c r="M3772" t="s">
        <v>20</v>
      </c>
      <c r="N3772">
        <v>58</v>
      </c>
      <c r="O3772">
        <v>1194</v>
      </c>
      <c r="P3772">
        <v>17</v>
      </c>
      <c r="Q3772" t="s">
        <v>3791</v>
      </c>
      <c r="BQ3772" s="1"/>
      <c r="BW3772" s="2"/>
    </row>
    <row r="3773" ht="15" customHeight="1">
      <c r="A3773" t="str">
        <f t="shared" si="290"/>
        <v>2020_12_65620_10</v>
      </c>
      <c r="B3773" t="str">
        <f t="shared" si="291"/>
        <v>2020_12_75627</v>
      </c>
      <c r="C3773" s="1" t="s">
        <v>3674</v>
      </c>
      <c r="D3773">
        <f t="shared" si="292"/>
        <v>3772</v>
      </c>
      <c r="E3773">
        <v>65620</v>
      </c>
      <c r="F3773">
        <f t="shared" si="293"/>
        <v>10</v>
      </c>
      <c r="G3773" s="2" t="str">
        <f t="shared" si="294"/>
        <v/>
      </c>
      <c r="H3773" t="s">
        <v>3675</v>
      </c>
      <c r="I3773">
        <v>75627</v>
      </c>
      <c r="J3773">
        <v>65610</v>
      </c>
      <c r="K3773">
        <v>65607</v>
      </c>
      <c r="L3773" t="s">
        <v>31</v>
      </c>
      <c r="M3773" t="s">
        <v>20</v>
      </c>
      <c r="N3773">
        <v>92</v>
      </c>
      <c r="O3773">
        <v>1194</v>
      </c>
      <c r="P3773">
        <v>17</v>
      </c>
      <c r="Q3773" t="s">
        <v>3792</v>
      </c>
      <c r="BQ3773" s="1"/>
      <c r="BW3773" s="2"/>
    </row>
    <row r="3774" ht="15" customHeight="1">
      <c r="A3774" t="str">
        <f t="shared" si="290"/>
        <v>2020_12_65620_11</v>
      </c>
      <c r="B3774" t="str">
        <f t="shared" si="291"/>
        <v>2020_12_75810</v>
      </c>
      <c r="C3774" s="1" t="s">
        <v>3674</v>
      </c>
      <c r="D3774">
        <f t="shared" si="292"/>
        <v>3773</v>
      </c>
      <c r="E3774">
        <v>65620</v>
      </c>
      <c r="F3774">
        <f t="shared" si="293"/>
        <v>11</v>
      </c>
      <c r="G3774" s="2" t="str">
        <f t="shared" si="294"/>
        <v/>
      </c>
      <c r="H3774" t="s">
        <v>3675</v>
      </c>
      <c r="I3774">
        <v>75810</v>
      </c>
      <c r="J3774">
        <v>65607</v>
      </c>
      <c r="K3774">
        <v>65610</v>
      </c>
      <c r="L3774" t="s">
        <v>31</v>
      </c>
      <c r="M3774" t="s">
        <v>20</v>
      </c>
      <c r="N3774">
        <v>54</v>
      </c>
      <c r="O3774">
        <v>1194</v>
      </c>
      <c r="P3774">
        <v>17</v>
      </c>
      <c r="Q3774" t="s">
        <v>3793</v>
      </c>
      <c r="BQ3774" s="1"/>
      <c r="BW3774" s="2"/>
    </row>
    <row r="3775" ht="15" customHeight="1">
      <c r="A3775" t="str">
        <f t="shared" si="290"/>
        <v>2020_12_65620_12</v>
      </c>
      <c r="B3775" t="str">
        <f t="shared" si="291"/>
        <v>2020_12_76145</v>
      </c>
      <c r="C3775" s="1" t="s">
        <v>3674</v>
      </c>
      <c r="D3775">
        <f t="shared" si="292"/>
        <v>3774</v>
      </c>
      <c r="E3775">
        <v>65620</v>
      </c>
      <c r="F3775">
        <f t="shared" si="293"/>
        <v>12</v>
      </c>
      <c r="G3775" s="2" t="str">
        <f t="shared" si="294"/>
        <v/>
      </c>
      <c r="H3775" t="s">
        <v>3675</v>
      </c>
      <c r="I3775">
        <v>76145</v>
      </c>
      <c r="J3775">
        <v>65610</v>
      </c>
      <c r="K3775">
        <v>65607</v>
      </c>
      <c r="L3775" t="s">
        <v>31</v>
      </c>
      <c r="M3775" t="s">
        <v>20</v>
      </c>
      <c r="N3775">
        <v>63</v>
      </c>
      <c r="O3775">
        <v>1194</v>
      </c>
      <c r="P3775">
        <v>17</v>
      </c>
      <c r="Q3775" t="s">
        <v>3794</v>
      </c>
      <c r="BQ3775" s="1"/>
      <c r="BW3775" s="2"/>
    </row>
    <row r="3776" ht="15" customHeight="1">
      <c r="A3776" t="str">
        <f t="shared" si="290"/>
        <v>2020_12_65620_13</v>
      </c>
      <c r="B3776" t="str">
        <f t="shared" si="291"/>
        <v>2020_12_76147</v>
      </c>
      <c r="C3776" s="1" t="s">
        <v>3674</v>
      </c>
      <c r="D3776">
        <f t="shared" si="292"/>
        <v>3775</v>
      </c>
      <c r="E3776">
        <v>65620</v>
      </c>
      <c r="F3776">
        <f t="shared" si="293"/>
        <v>13</v>
      </c>
      <c r="G3776" s="2" t="str">
        <f t="shared" si="294"/>
        <v/>
      </c>
      <c r="H3776" t="s">
        <v>3675</v>
      </c>
      <c r="I3776">
        <v>76147</v>
      </c>
      <c r="J3776">
        <v>65607</v>
      </c>
      <c r="K3776">
        <v>65610</v>
      </c>
      <c r="L3776" t="s">
        <v>31</v>
      </c>
      <c r="M3776" t="s">
        <v>20</v>
      </c>
      <c r="N3776">
        <v>75</v>
      </c>
      <c r="O3776">
        <v>1194</v>
      </c>
      <c r="P3776">
        <v>17</v>
      </c>
      <c r="Q3776" t="s">
        <v>3795</v>
      </c>
      <c r="BQ3776" s="1"/>
      <c r="BW3776" s="2"/>
    </row>
    <row r="3777" ht="15" customHeight="1">
      <c r="A3777" t="str">
        <f t="shared" si="290"/>
        <v>2020_12_65620_14</v>
      </c>
      <c r="B3777" t="str">
        <f t="shared" si="291"/>
        <v>2020_12_76235</v>
      </c>
      <c r="C3777" s="1" t="s">
        <v>3674</v>
      </c>
      <c r="D3777">
        <f t="shared" si="292"/>
        <v>3776</v>
      </c>
      <c r="E3777">
        <v>65620</v>
      </c>
      <c r="F3777">
        <f t="shared" si="293"/>
        <v>14</v>
      </c>
      <c r="G3777" s="2" t="str">
        <f t="shared" si="294"/>
        <v/>
      </c>
      <c r="H3777" t="s">
        <v>3675</v>
      </c>
      <c r="I3777">
        <v>76235</v>
      </c>
      <c r="J3777">
        <v>65610</v>
      </c>
      <c r="K3777">
        <v>65607</v>
      </c>
      <c r="L3777" t="s">
        <v>31</v>
      </c>
      <c r="M3777" t="s">
        <v>20</v>
      </c>
      <c r="N3777">
        <v>106</v>
      </c>
      <c r="O3777">
        <v>1194</v>
      </c>
      <c r="P3777">
        <v>17</v>
      </c>
      <c r="Q3777" t="s">
        <v>3796</v>
      </c>
      <c r="BQ3777" s="1"/>
      <c r="BW3777" s="2"/>
    </row>
    <row r="3778" ht="15" customHeight="1">
      <c r="A3778" t="str">
        <f t="shared" ref="A3778:A3841" si="295">CONCATENATE($C3778,"_",$E3778,"_",$F3778)</f>
        <v>2020_12_65620_15</v>
      </c>
      <c r="B3778" t="str">
        <f t="shared" ref="B3778:B3841" si="296">CONCATENATE($C3778,"_",$I3778)</f>
        <v>2020_12_76254</v>
      </c>
      <c r="C3778" s="1" t="s">
        <v>3674</v>
      </c>
      <c r="D3778">
        <f t="shared" ref="D3778:D3841" si="297">IF(ISNUMBER($D3777),$D3777+1,1)</f>
        <v>3777</v>
      </c>
      <c r="E3778">
        <v>65620</v>
      </c>
      <c r="F3778">
        <f t="shared" ref="F3778:F3841" si="298">IF($E3778="","",IF($E3778=$E3777,$F3777+1,1))</f>
        <v>15</v>
      </c>
      <c r="G3778" s="2" t="str">
        <f t="shared" ref="G3778:G3841" si="299">IF($E3779=$E3778,"","x")</f>
        <v/>
      </c>
      <c r="H3778" t="s">
        <v>3675</v>
      </c>
      <c r="I3778">
        <v>76254</v>
      </c>
      <c r="J3778">
        <v>65607</v>
      </c>
      <c r="K3778">
        <v>65610</v>
      </c>
      <c r="L3778" t="s">
        <v>31</v>
      </c>
      <c r="M3778" t="s">
        <v>20</v>
      </c>
      <c r="N3778">
        <v>80</v>
      </c>
      <c r="O3778">
        <v>1194</v>
      </c>
      <c r="P3778">
        <v>17</v>
      </c>
      <c r="Q3778" t="s">
        <v>3797</v>
      </c>
      <c r="BQ3778" s="1"/>
      <c r="BW3778" s="2"/>
    </row>
    <row r="3779" ht="15" customHeight="1">
      <c r="A3779" t="str">
        <f t="shared" si="295"/>
        <v>2020_12_65620_16</v>
      </c>
      <c r="B3779" t="str">
        <f t="shared" si="296"/>
        <v>2020_12_77281</v>
      </c>
      <c r="C3779" s="1" t="s">
        <v>3674</v>
      </c>
      <c r="D3779">
        <f t="shared" si="297"/>
        <v>3778</v>
      </c>
      <c r="E3779">
        <v>65620</v>
      </c>
      <c r="F3779">
        <f t="shared" si="298"/>
        <v>16</v>
      </c>
      <c r="G3779" s="2" t="str">
        <f t="shared" si="299"/>
        <v>x</v>
      </c>
      <c r="H3779" t="s">
        <v>3675</v>
      </c>
      <c r="I3779">
        <v>77281</v>
      </c>
      <c r="J3779">
        <v>65610</v>
      </c>
      <c r="K3779">
        <v>65607</v>
      </c>
      <c r="L3779" t="s">
        <v>20</v>
      </c>
      <c r="M3779" t="s">
        <v>20</v>
      </c>
      <c r="N3779">
        <v>20</v>
      </c>
      <c r="O3779">
        <v>1194</v>
      </c>
      <c r="P3779">
        <v>17</v>
      </c>
      <c r="Q3779" t="s">
        <v>3798</v>
      </c>
      <c r="BQ3779" s="1"/>
      <c r="BW3779" s="2"/>
    </row>
    <row r="3780" ht="15" customHeight="1">
      <c r="A3780" t="str">
        <f t="shared" si="295"/>
        <v>2020_12_65648_1</v>
      </c>
      <c r="B3780" t="str">
        <f t="shared" si="296"/>
        <v>2020_12_72053</v>
      </c>
      <c r="C3780" s="1" t="s">
        <v>3674</v>
      </c>
      <c r="D3780">
        <f t="shared" si="297"/>
        <v>3779</v>
      </c>
      <c r="E3780">
        <v>65648</v>
      </c>
      <c r="F3780">
        <f t="shared" si="298"/>
        <v>1</v>
      </c>
      <c r="G3780" s="2" t="str">
        <f t="shared" si="299"/>
        <v/>
      </c>
      <c r="H3780" t="s">
        <v>3675</v>
      </c>
      <c r="I3780">
        <v>72053</v>
      </c>
      <c r="J3780">
        <v>65635</v>
      </c>
      <c r="K3780">
        <v>65638</v>
      </c>
      <c r="L3780" t="s">
        <v>158</v>
      </c>
      <c r="M3780" t="s">
        <v>20</v>
      </c>
      <c r="N3780">
        <v>76</v>
      </c>
      <c r="O3780">
        <v>752</v>
      </c>
      <c r="P3780">
        <v>10</v>
      </c>
      <c r="Q3780" t="s">
        <v>3799</v>
      </c>
      <c r="BQ3780" s="1"/>
      <c r="BW3780" s="2"/>
    </row>
    <row r="3781" ht="15" customHeight="1">
      <c r="A3781" t="str">
        <f t="shared" si="295"/>
        <v>2020_12_65648_2</v>
      </c>
      <c r="B3781" t="str">
        <f t="shared" si="296"/>
        <v>2020_12_73545</v>
      </c>
      <c r="C3781" s="1" t="s">
        <v>3674</v>
      </c>
      <c r="D3781">
        <f t="shared" si="297"/>
        <v>3780</v>
      </c>
      <c r="E3781">
        <v>65648</v>
      </c>
      <c r="F3781">
        <f t="shared" si="298"/>
        <v>2</v>
      </c>
      <c r="G3781" s="2" t="str">
        <f t="shared" si="299"/>
        <v/>
      </c>
      <c r="H3781" t="s">
        <v>3675</v>
      </c>
      <c r="I3781">
        <v>73545</v>
      </c>
      <c r="J3781">
        <v>65638</v>
      </c>
      <c r="K3781">
        <v>65635</v>
      </c>
      <c r="L3781" t="s">
        <v>31</v>
      </c>
      <c r="M3781" t="s">
        <v>20</v>
      </c>
      <c r="N3781">
        <v>47</v>
      </c>
      <c r="O3781">
        <v>752</v>
      </c>
      <c r="P3781">
        <v>10</v>
      </c>
      <c r="Q3781" t="s">
        <v>3800</v>
      </c>
      <c r="BQ3781" s="1"/>
      <c r="BW3781" s="2"/>
    </row>
    <row r="3782" ht="15" customHeight="1">
      <c r="A3782" t="str">
        <f t="shared" si="295"/>
        <v>2020_12_65648_3</v>
      </c>
      <c r="B3782" t="str">
        <f t="shared" si="296"/>
        <v>2020_12_74280</v>
      </c>
      <c r="C3782" s="1" t="s">
        <v>3674</v>
      </c>
      <c r="D3782">
        <f t="shared" si="297"/>
        <v>3781</v>
      </c>
      <c r="E3782">
        <v>65648</v>
      </c>
      <c r="F3782">
        <f t="shared" si="298"/>
        <v>3</v>
      </c>
      <c r="G3782" s="2" t="str">
        <f t="shared" si="299"/>
        <v/>
      </c>
      <c r="H3782" t="s">
        <v>3675</v>
      </c>
      <c r="I3782">
        <v>74280</v>
      </c>
      <c r="J3782">
        <v>65635</v>
      </c>
      <c r="K3782">
        <v>65638</v>
      </c>
      <c r="L3782" t="s">
        <v>31</v>
      </c>
      <c r="M3782" t="s">
        <v>20</v>
      </c>
      <c r="N3782">
        <v>179</v>
      </c>
      <c r="O3782">
        <v>752</v>
      </c>
      <c r="P3782">
        <v>10</v>
      </c>
      <c r="Q3782" t="s">
        <v>3801</v>
      </c>
      <c r="BQ3782" s="1"/>
      <c r="BW3782" s="2"/>
    </row>
    <row r="3783" ht="15" customHeight="1">
      <c r="A3783" t="str">
        <f t="shared" si="295"/>
        <v>2020_12_65648_4</v>
      </c>
      <c r="B3783" t="str">
        <f t="shared" si="296"/>
        <v>2020_12_74473</v>
      </c>
      <c r="C3783" s="1" t="s">
        <v>3674</v>
      </c>
      <c r="D3783">
        <f t="shared" si="297"/>
        <v>3782</v>
      </c>
      <c r="E3783">
        <v>65648</v>
      </c>
      <c r="F3783">
        <f t="shared" si="298"/>
        <v>4</v>
      </c>
      <c r="G3783" s="2" t="str">
        <f t="shared" si="299"/>
        <v/>
      </c>
      <c r="H3783" t="s">
        <v>3675</v>
      </c>
      <c r="I3783">
        <v>74473</v>
      </c>
      <c r="J3783">
        <v>65638</v>
      </c>
      <c r="K3783">
        <v>65635</v>
      </c>
      <c r="L3783" t="s">
        <v>31</v>
      </c>
      <c r="M3783" t="s">
        <v>20</v>
      </c>
      <c r="N3783">
        <v>89</v>
      </c>
      <c r="O3783">
        <v>752</v>
      </c>
      <c r="P3783">
        <v>10</v>
      </c>
      <c r="Q3783" t="s">
        <v>3802</v>
      </c>
      <c r="BQ3783" s="1"/>
      <c r="BW3783" s="2"/>
    </row>
    <row r="3784" ht="15" customHeight="1">
      <c r="A3784" t="str">
        <f t="shared" si="295"/>
        <v>2020_12_65648_5</v>
      </c>
      <c r="B3784" t="str">
        <f t="shared" si="296"/>
        <v>2020_12_74729</v>
      </c>
      <c r="C3784" s="1" t="s">
        <v>3674</v>
      </c>
      <c r="D3784">
        <f t="shared" si="297"/>
        <v>3783</v>
      </c>
      <c r="E3784">
        <v>65648</v>
      </c>
      <c r="F3784">
        <f t="shared" si="298"/>
        <v>5</v>
      </c>
      <c r="G3784" s="2" t="str">
        <f t="shared" si="299"/>
        <v/>
      </c>
      <c r="H3784" t="s">
        <v>3675</v>
      </c>
      <c r="I3784">
        <v>74729</v>
      </c>
      <c r="J3784">
        <v>65635</v>
      </c>
      <c r="K3784">
        <v>65638</v>
      </c>
      <c r="L3784" t="s">
        <v>31</v>
      </c>
      <c r="M3784" t="s">
        <v>20</v>
      </c>
      <c r="N3784">
        <v>82</v>
      </c>
      <c r="O3784">
        <v>752</v>
      </c>
      <c r="P3784">
        <v>10</v>
      </c>
      <c r="Q3784" t="s">
        <v>3803</v>
      </c>
      <c r="BQ3784" s="1"/>
      <c r="BW3784" s="2"/>
    </row>
    <row r="3785" ht="15" customHeight="1">
      <c r="A3785" t="str">
        <f t="shared" si="295"/>
        <v>2020_12_65648_6</v>
      </c>
      <c r="B3785" t="str">
        <f t="shared" si="296"/>
        <v>2020_12_74768</v>
      </c>
      <c r="C3785" s="1" t="s">
        <v>3674</v>
      </c>
      <c r="D3785">
        <f t="shared" si="297"/>
        <v>3784</v>
      </c>
      <c r="E3785">
        <v>65648</v>
      </c>
      <c r="F3785">
        <f t="shared" si="298"/>
        <v>6</v>
      </c>
      <c r="G3785" s="2" t="str">
        <f t="shared" si="299"/>
        <v/>
      </c>
      <c r="H3785" t="s">
        <v>3675</v>
      </c>
      <c r="I3785">
        <v>74768</v>
      </c>
      <c r="J3785">
        <v>65638</v>
      </c>
      <c r="K3785">
        <v>65635</v>
      </c>
      <c r="L3785" t="s">
        <v>31</v>
      </c>
      <c r="M3785" t="s">
        <v>20</v>
      </c>
      <c r="N3785">
        <v>88</v>
      </c>
      <c r="O3785">
        <v>752</v>
      </c>
      <c r="P3785">
        <v>10</v>
      </c>
      <c r="Q3785" t="s">
        <v>3804</v>
      </c>
      <c r="BQ3785" s="1"/>
      <c r="BW3785" s="2"/>
    </row>
    <row r="3786" ht="15" customHeight="1">
      <c r="A3786" t="str">
        <f t="shared" si="295"/>
        <v>2020_12_65648_7</v>
      </c>
      <c r="B3786" t="str">
        <f t="shared" si="296"/>
        <v>2020_12_77001</v>
      </c>
      <c r="C3786" s="1" t="s">
        <v>3674</v>
      </c>
      <c r="D3786">
        <f t="shared" si="297"/>
        <v>3785</v>
      </c>
      <c r="E3786">
        <v>65648</v>
      </c>
      <c r="F3786">
        <f t="shared" si="298"/>
        <v>7</v>
      </c>
      <c r="G3786" s="2" t="str">
        <f t="shared" si="299"/>
        <v/>
      </c>
      <c r="H3786" t="s">
        <v>3675</v>
      </c>
      <c r="I3786">
        <v>77001</v>
      </c>
      <c r="J3786">
        <v>65635</v>
      </c>
      <c r="K3786">
        <v>65638</v>
      </c>
      <c r="L3786" t="s">
        <v>31</v>
      </c>
      <c r="M3786" t="s">
        <v>20</v>
      </c>
      <c r="N3786">
        <v>80</v>
      </c>
      <c r="O3786">
        <v>752</v>
      </c>
      <c r="P3786">
        <v>10</v>
      </c>
      <c r="Q3786" t="s">
        <v>3805</v>
      </c>
      <c r="BQ3786" s="1"/>
      <c r="BW3786" s="2"/>
    </row>
    <row r="3787" ht="15" customHeight="1">
      <c r="A3787" t="str">
        <f t="shared" si="295"/>
        <v>2020_12_65648_8</v>
      </c>
      <c r="B3787" t="str">
        <f t="shared" si="296"/>
        <v>2020_12_77038</v>
      </c>
      <c r="C3787" s="1" t="s">
        <v>3674</v>
      </c>
      <c r="D3787">
        <f t="shared" si="297"/>
        <v>3786</v>
      </c>
      <c r="E3787">
        <v>65648</v>
      </c>
      <c r="F3787">
        <f t="shared" si="298"/>
        <v>8</v>
      </c>
      <c r="G3787" s="2" t="str">
        <f t="shared" si="299"/>
        <v/>
      </c>
      <c r="H3787" t="s">
        <v>3675</v>
      </c>
      <c r="I3787">
        <v>77038</v>
      </c>
      <c r="J3787">
        <v>65638</v>
      </c>
      <c r="K3787">
        <v>65635</v>
      </c>
      <c r="L3787" t="s">
        <v>31</v>
      </c>
      <c r="M3787" t="s">
        <v>20</v>
      </c>
      <c r="N3787">
        <v>52</v>
      </c>
      <c r="O3787">
        <v>752</v>
      </c>
      <c r="P3787">
        <v>10</v>
      </c>
      <c r="Q3787" t="s">
        <v>3806</v>
      </c>
      <c r="BQ3787" s="1"/>
      <c r="BW3787" s="2"/>
    </row>
    <row r="3788" ht="15" customHeight="1">
      <c r="A3788" t="str">
        <f t="shared" si="295"/>
        <v>2020_12_65648_9</v>
      </c>
      <c r="B3788" t="str">
        <f t="shared" si="296"/>
        <v>2020_12_77102</v>
      </c>
      <c r="C3788" s="1" t="s">
        <v>3674</v>
      </c>
      <c r="D3788">
        <f t="shared" si="297"/>
        <v>3787</v>
      </c>
      <c r="E3788">
        <v>65648</v>
      </c>
      <c r="F3788">
        <f t="shared" si="298"/>
        <v>9</v>
      </c>
      <c r="G3788" s="2" t="str">
        <f t="shared" si="299"/>
        <v>x</v>
      </c>
      <c r="H3788" t="s">
        <v>3675</v>
      </c>
      <c r="I3788">
        <v>77102</v>
      </c>
      <c r="J3788">
        <v>65635</v>
      </c>
      <c r="K3788">
        <v>65638</v>
      </c>
      <c r="L3788" t="s">
        <v>20</v>
      </c>
      <c r="M3788" t="s">
        <v>20</v>
      </c>
      <c r="N3788">
        <v>38</v>
      </c>
      <c r="O3788">
        <v>752</v>
      </c>
      <c r="P3788">
        <v>10</v>
      </c>
      <c r="Q3788" t="s">
        <v>3807</v>
      </c>
      <c r="BQ3788" s="1"/>
      <c r="BW3788" s="2"/>
    </row>
    <row r="3789" ht="15" customHeight="1">
      <c r="A3789" t="str">
        <f t="shared" si="295"/>
        <v>2020_12_65676_1</v>
      </c>
      <c r="B3789" t="str">
        <f t="shared" si="296"/>
        <v>2020_12_73577</v>
      </c>
      <c r="C3789" s="1" t="s">
        <v>3674</v>
      </c>
      <c r="D3789">
        <f t="shared" si="297"/>
        <v>3788</v>
      </c>
      <c r="E3789">
        <v>65676</v>
      </c>
      <c r="F3789">
        <f t="shared" si="298"/>
        <v>1</v>
      </c>
      <c r="G3789" s="2" t="str">
        <f t="shared" si="299"/>
        <v/>
      </c>
      <c r="H3789" t="s">
        <v>3675</v>
      </c>
      <c r="I3789">
        <v>73577</v>
      </c>
      <c r="J3789">
        <v>65663</v>
      </c>
      <c r="K3789">
        <v>65666</v>
      </c>
      <c r="L3789" t="s">
        <v>158</v>
      </c>
      <c r="M3789" t="s">
        <v>20</v>
      </c>
      <c r="N3789">
        <v>376</v>
      </c>
      <c r="O3789">
        <v>898</v>
      </c>
      <c r="P3789">
        <v>6</v>
      </c>
      <c r="Q3789" t="s">
        <v>3808</v>
      </c>
      <c r="BQ3789" s="1"/>
      <c r="BW3789" s="2"/>
    </row>
    <row r="3790" ht="15" customHeight="1">
      <c r="A3790" t="str">
        <f t="shared" si="295"/>
        <v>2020_12_65676_2</v>
      </c>
      <c r="B3790" t="str">
        <f t="shared" si="296"/>
        <v>2020_12_74120</v>
      </c>
      <c r="C3790" s="1" t="s">
        <v>3674</v>
      </c>
      <c r="D3790">
        <f t="shared" si="297"/>
        <v>3789</v>
      </c>
      <c r="E3790">
        <v>65676</v>
      </c>
      <c r="F3790">
        <f t="shared" si="298"/>
        <v>2</v>
      </c>
      <c r="G3790" s="2" t="str">
        <f t="shared" si="299"/>
        <v/>
      </c>
      <c r="H3790" t="s">
        <v>3675</v>
      </c>
      <c r="I3790">
        <v>74120</v>
      </c>
      <c r="J3790">
        <v>65666</v>
      </c>
      <c r="K3790">
        <v>65663</v>
      </c>
      <c r="L3790" t="s">
        <v>31</v>
      </c>
      <c r="M3790" t="s">
        <v>20</v>
      </c>
      <c r="N3790">
        <v>196</v>
      </c>
      <c r="O3790">
        <v>898</v>
      </c>
      <c r="P3790">
        <v>6</v>
      </c>
      <c r="Q3790" t="s">
        <v>3809</v>
      </c>
      <c r="BQ3790" s="1"/>
      <c r="BW3790" s="2"/>
    </row>
    <row r="3791" ht="15" customHeight="1">
      <c r="A3791" t="str">
        <f t="shared" si="295"/>
        <v>2020_12_65676_3</v>
      </c>
      <c r="B3791" t="str">
        <f t="shared" si="296"/>
        <v>2020_12_74153</v>
      </c>
      <c r="C3791" s="1" t="s">
        <v>3674</v>
      </c>
      <c r="D3791">
        <f t="shared" si="297"/>
        <v>3790</v>
      </c>
      <c r="E3791">
        <v>65676</v>
      </c>
      <c r="F3791">
        <f t="shared" si="298"/>
        <v>3</v>
      </c>
      <c r="G3791" s="2" t="str">
        <f t="shared" si="299"/>
        <v/>
      </c>
      <c r="H3791" t="s">
        <v>3675</v>
      </c>
      <c r="I3791">
        <v>74153</v>
      </c>
      <c r="J3791">
        <v>65663</v>
      </c>
      <c r="K3791">
        <v>65666</v>
      </c>
      <c r="L3791" t="s">
        <v>31</v>
      </c>
      <c r="M3791" t="s">
        <v>20</v>
      </c>
      <c r="N3791">
        <v>187</v>
      </c>
      <c r="O3791">
        <v>898</v>
      </c>
      <c r="P3791">
        <v>6</v>
      </c>
      <c r="Q3791" t="s">
        <v>3810</v>
      </c>
      <c r="BQ3791" s="1"/>
      <c r="BW3791" s="2"/>
    </row>
    <row r="3792" ht="15" customHeight="1">
      <c r="A3792" t="str">
        <f t="shared" si="295"/>
        <v>2020_12_65676_4</v>
      </c>
      <c r="B3792" t="str">
        <f t="shared" si="296"/>
        <v>2020_12_74762</v>
      </c>
      <c r="C3792" s="1" t="s">
        <v>3674</v>
      </c>
      <c r="D3792">
        <f t="shared" si="297"/>
        <v>3791</v>
      </c>
      <c r="E3792">
        <v>65676</v>
      </c>
      <c r="F3792">
        <f t="shared" si="298"/>
        <v>4</v>
      </c>
      <c r="G3792" s="2" t="str">
        <f t="shared" si="299"/>
        <v/>
      </c>
      <c r="H3792" t="s">
        <v>3675</v>
      </c>
      <c r="I3792">
        <v>74762</v>
      </c>
      <c r="J3792">
        <v>65666</v>
      </c>
      <c r="K3792">
        <v>65663</v>
      </c>
      <c r="L3792" t="s">
        <v>31</v>
      </c>
      <c r="M3792" t="s">
        <v>20</v>
      </c>
      <c r="N3792">
        <v>75</v>
      </c>
      <c r="O3792">
        <v>898</v>
      </c>
      <c r="P3792">
        <v>6</v>
      </c>
      <c r="Q3792" t="s">
        <v>3811</v>
      </c>
      <c r="BQ3792" s="1"/>
      <c r="BW3792" s="2"/>
    </row>
    <row r="3793" ht="15" customHeight="1">
      <c r="A3793" t="str">
        <f t="shared" si="295"/>
        <v>2020_12_65676_5</v>
      </c>
      <c r="B3793" t="str">
        <f t="shared" si="296"/>
        <v>2020_12_75016</v>
      </c>
      <c r="C3793" s="1" t="s">
        <v>3674</v>
      </c>
      <c r="D3793">
        <f t="shared" si="297"/>
        <v>3792</v>
      </c>
      <c r="E3793">
        <v>65676</v>
      </c>
      <c r="F3793">
        <f t="shared" si="298"/>
        <v>5</v>
      </c>
      <c r="G3793" s="2" t="str">
        <f t="shared" si="299"/>
        <v>x</v>
      </c>
      <c r="H3793" t="s">
        <v>3675</v>
      </c>
      <c r="I3793">
        <v>75016</v>
      </c>
      <c r="J3793">
        <v>65663</v>
      </c>
      <c r="K3793">
        <v>65666</v>
      </c>
      <c r="L3793" t="s">
        <v>20</v>
      </c>
      <c r="M3793" t="s">
        <v>20</v>
      </c>
      <c r="N3793">
        <v>43</v>
      </c>
      <c r="O3793">
        <v>898</v>
      </c>
      <c r="P3793">
        <v>6</v>
      </c>
      <c r="Q3793" t="s">
        <v>3812</v>
      </c>
      <c r="BQ3793" s="1"/>
      <c r="BW3793" s="2"/>
    </row>
    <row r="3794" ht="15" customHeight="1">
      <c r="A3794" t="str">
        <f t="shared" si="295"/>
        <v>2020_12_65704_1</v>
      </c>
      <c r="B3794" t="str">
        <f t="shared" si="296"/>
        <v>2020_12_71732</v>
      </c>
      <c r="C3794" s="1" t="s">
        <v>3674</v>
      </c>
      <c r="D3794">
        <f t="shared" si="297"/>
        <v>3793</v>
      </c>
      <c r="E3794">
        <v>65704</v>
      </c>
      <c r="F3794">
        <f t="shared" si="298"/>
        <v>1</v>
      </c>
      <c r="G3794" s="2" t="str">
        <f t="shared" si="299"/>
        <v/>
      </c>
      <c r="H3794" t="s">
        <v>3675</v>
      </c>
      <c r="I3794">
        <v>71732</v>
      </c>
      <c r="J3794">
        <v>65691</v>
      </c>
      <c r="K3794">
        <v>65694</v>
      </c>
      <c r="L3794" t="s">
        <v>158</v>
      </c>
      <c r="M3794" t="s">
        <v>20</v>
      </c>
      <c r="N3794">
        <v>215</v>
      </c>
      <c r="O3794">
        <v>1450</v>
      </c>
      <c r="P3794">
        <v>16</v>
      </c>
      <c r="Q3794" t="s">
        <v>3813</v>
      </c>
      <c r="BQ3794" s="1"/>
      <c r="BW3794" s="2"/>
    </row>
    <row r="3795" ht="15" customHeight="1">
      <c r="A3795" t="str">
        <f t="shared" si="295"/>
        <v>2020_12_65704_2</v>
      </c>
      <c r="B3795" t="str">
        <f t="shared" si="296"/>
        <v>2020_12_73443</v>
      </c>
      <c r="C3795" s="1" t="s">
        <v>3674</v>
      </c>
      <c r="D3795">
        <f t="shared" si="297"/>
        <v>3794</v>
      </c>
      <c r="E3795">
        <v>65704</v>
      </c>
      <c r="F3795">
        <f t="shared" si="298"/>
        <v>2</v>
      </c>
      <c r="G3795" s="2" t="str">
        <f t="shared" si="299"/>
        <v/>
      </c>
      <c r="H3795" t="s">
        <v>3675</v>
      </c>
      <c r="I3795">
        <v>73443</v>
      </c>
      <c r="J3795">
        <v>65694</v>
      </c>
      <c r="K3795">
        <v>65691</v>
      </c>
      <c r="L3795" t="s">
        <v>31</v>
      </c>
      <c r="M3795" t="s">
        <v>20</v>
      </c>
      <c r="N3795">
        <v>62</v>
      </c>
      <c r="O3795">
        <v>1450</v>
      </c>
      <c r="P3795">
        <v>16</v>
      </c>
      <c r="Q3795" t="s">
        <v>3814</v>
      </c>
      <c r="BQ3795" s="1"/>
      <c r="BW3795" s="2"/>
    </row>
    <row r="3796" ht="15" customHeight="1">
      <c r="A3796" t="str">
        <f t="shared" si="295"/>
        <v>2020_12_65704_3</v>
      </c>
      <c r="B3796" t="str">
        <f t="shared" si="296"/>
        <v>2020_12_74800</v>
      </c>
      <c r="C3796" s="1" t="s">
        <v>3674</v>
      </c>
      <c r="D3796">
        <f t="shared" si="297"/>
        <v>3795</v>
      </c>
      <c r="E3796">
        <v>65704</v>
      </c>
      <c r="F3796">
        <f t="shared" si="298"/>
        <v>3</v>
      </c>
      <c r="G3796" s="2" t="str">
        <f t="shared" si="299"/>
        <v/>
      </c>
      <c r="H3796" t="s">
        <v>3675</v>
      </c>
      <c r="I3796">
        <v>74800</v>
      </c>
      <c r="J3796">
        <v>65691</v>
      </c>
      <c r="K3796">
        <v>65694</v>
      </c>
      <c r="L3796" t="s">
        <v>31</v>
      </c>
      <c r="M3796" t="s">
        <v>20</v>
      </c>
      <c r="N3796">
        <v>28</v>
      </c>
      <c r="O3796">
        <v>1450</v>
      </c>
      <c r="P3796">
        <v>16</v>
      </c>
      <c r="Q3796" t="s">
        <v>3815</v>
      </c>
      <c r="BQ3796" s="1"/>
      <c r="BW3796" s="2"/>
    </row>
    <row r="3797" ht="15" customHeight="1">
      <c r="A3797" t="str">
        <f t="shared" si="295"/>
        <v>2020_12_65704_4</v>
      </c>
      <c r="B3797" t="str">
        <f t="shared" si="296"/>
        <v>2020_12_75361</v>
      </c>
      <c r="C3797" s="1" t="s">
        <v>3674</v>
      </c>
      <c r="D3797">
        <f t="shared" si="297"/>
        <v>3796</v>
      </c>
      <c r="E3797">
        <v>65704</v>
      </c>
      <c r="F3797">
        <f t="shared" si="298"/>
        <v>4</v>
      </c>
      <c r="G3797" s="2" t="str">
        <f t="shared" si="299"/>
        <v/>
      </c>
      <c r="H3797" t="s">
        <v>3675</v>
      </c>
      <c r="I3797">
        <v>75361</v>
      </c>
      <c r="J3797">
        <v>65694</v>
      </c>
      <c r="K3797">
        <v>65691</v>
      </c>
      <c r="L3797" t="s">
        <v>31</v>
      </c>
      <c r="M3797" t="s">
        <v>20</v>
      </c>
      <c r="N3797">
        <v>20</v>
      </c>
      <c r="O3797">
        <v>1450</v>
      </c>
      <c r="P3797">
        <v>16</v>
      </c>
      <c r="Q3797" t="s">
        <v>3816</v>
      </c>
      <c r="BQ3797" s="1"/>
      <c r="BW3797" s="2"/>
    </row>
    <row r="3798" ht="15" customHeight="1">
      <c r="A3798" t="str">
        <f t="shared" si="295"/>
        <v>2020_12_65704_5</v>
      </c>
      <c r="B3798" t="str">
        <f t="shared" si="296"/>
        <v>2020_12_75410</v>
      </c>
      <c r="C3798" s="1" t="s">
        <v>3674</v>
      </c>
      <c r="D3798">
        <f t="shared" si="297"/>
        <v>3797</v>
      </c>
      <c r="E3798">
        <v>65704</v>
      </c>
      <c r="F3798">
        <f t="shared" si="298"/>
        <v>5</v>
      </c>
      <c r="G3798" s="2" t="str">
        <f t="shared" si="299"/>
        <v/>
      </c>
      <c r="H3798" t="s">
        <v>3675</v>
      </c>
      <c r="I3798">
        <v>75410</v>
      </c>
      <c r="J3798">
        <v>65691</v>
      </c>
      <c r="K3798">
        <v>65694</v>
      </c>
      <c r="L3798" t="s">
        <v>31</v>
      </c>
      <c r="M3798" t="s">
        <v>20</v>
      </c>
      <c r="N3798">
        <v>33</v>
      </c>
      <c r="O3798">
        <v>1450</v>
      </c>
      <c r="P3798">
        <v>16</v>
      </c>
      <c r="Q3798" t="s">
        <v>3817</v>
      </c>
      <c r="BQ3798" s="1"/>
      <c r="BW3798" s="2"/>
    </row>
    <row r="3799" ht="15" customHeight="1">
      <c r="A3799" t="str">
        <f t="shared" si="295"/>
        <v>2020_12_65704_6</v>
      </c>
      <c r="B3799" t="str">
        <f t="shared" si="296"/>
        <v>2020_12_75929</v>
      </c>
      <c r="C3799" s="1" t="s">
        <v>3674</v>
      </c>
      <c r="D3799">
        <f t="shared" si="297"/>
        <v>3798</v>
      </c>
      <c r="E3799">
        <v>65704</v>
      </c>
      <c r="F3799">
        <f t="shared" si="298"/>
        <v>6</v>
      </c>
      <c r="G3799" s="2" t="str">
        <f t="shared" si="299"/>
        <v/>
      </c>
      <c r="H3799" t="s">
        <v>3675</v>
      </c>
      <c r="I3799">
        <v>75929</v>
      </c>
      <c r="J3799">
        <v>65694</v>
      </c>
      <c r="K3799">
        <v>65691</v>
      </c>
      <c r="L3799" t="s">
        <v>31</v>
      </c>
      <c r="M3799" t="s">
        <v>20</v>
      </c>
      <c r="N3799">
        <v>50</v>
      </c>
      <c r="O3799">
        <v>1450</v>
      </c>
      <c r="P3799">
        <v>16</v>
      </c>
      <c r="Q3799" t="s">
        <v>3818</v>
      </c>
      <c r="BQ3799" s="1"/>
      <c r="BW3799" s="2"/>
    </row>
    <row r="3800" ht="15" customHeight="1">
      <c r="A3800" t="str">
        <f t="shared" si="295"/>
        <v>2020_12_65704_7</v>
      </c>
      <c r="B3800" t="str">
        <f t="shared" si="296"/>
        <v>2020_12_76104</v>
      </c>
      <c r="C3800" s="1" t="s">
        <v>3674</v>
      </c>
      <c r="D3800">
        <f t="shared" si="297"/>
        <v>3799</v>
      </c>
      <c r="E3800">
        <v>65704</v>
      </c>
      <c r="F3800">
        <f t="shared" si="298"/>
        <v>7</v>
      </c>
      <c r="G3800" s="2" t="str">
        <f t="shared" si="299"/>
        <v/>
      </c>
      <c r="H3800" t="s">
        <v>3675</v>
      </c>
      <c r="I3800">
        <v>76104</v>
      </c>
      <c r="J3800">
        <v>65691</v>
      </c>
      <c r="K3800">
        <v>65694</v>
      </c>
      <c r="L3800" t="s">
        <v>31</v>
      </c>
      <c r="M3800" t="s">
        <v>20</v>
      </c>
      <c r="N3800">
        <v>111</v>
      </c>
      <c r="O3800">
        <v>1450</v>
      </c>
      <c r="P3800">
        <v>16</v>
      </c>
      <c r="Q3800" t="s">
        <v>3819</v>
      </c>
      <c r="BQ3800" s="1"/>
      <c r="BW3800" s="2"/>
    </row>
    <row r="3801" ht="15" customHeight="1">
      <c r="A3801" t="str">
        <f t="shared" si="295"/>
        <v>2020_12_65704_8</v>
      </c>
      <c r="B3801" t="str">
        <f t="shared" si="296"/>
        <v>2020_12_76750</v>
      </c>
      <c r="C3801" s="1" t="s">
        <v>3674</v>
      </c>
      <c r="D3801">
        <f t="shared" si="297"/>
        <v>3800</v>
      </c>
      <c r="E3801">
        <v>65704</v>
      </c>
      <c r="F3801">
        <f t="shared" si="298"/>
        <v>8</v>
      </c>
      <c r="G3801" s="2" t="str">
        <f t="shared" si="299"/>
        <v/>
      </c>
      <c r="H3801" t="s">
        <v>3675</v>
      </c>
      <c r="I3801">
        <v>76750</v>
      </c>
      <c r="J3801">
        <v>65694</v>
      </c>
      <c r="K3801">
        <v>65691</v>
      </c>
      <c r="L3801" t="s">
        <v>31</v>
      </c>
      <c r="M3801" t="s">
        <v>20</v>
      </c>
      <c r="N3801">
        <v>126</v>
      </c>
      <c r="O3801">
        <v>1450</v>
      </c>
      <c r="P3801">
        <v>16</v>
      </c>
      <c r="Q3801" t="s">
        <v>3820</v>
      </c>
      <c r="BQ3801" s="1"/>
      <c r="BW3801" s="2"/>
    </row>
    <row r="3802" ht="15" customHeight="1">
      <c r="A3802" t="str">
        <f t="shared" si="295"/>
        <v>2020_12_65704_9</v>
      </c>
      <c r="B3802" t="str">
        <f t="shared" si="296"/>
        <v>2020_12_77003</v>
      </c>
      <c r="C3802" s="1" t="s">
        <v>3674</v>
      </c>
      <c r="D3802">
        <f t="shared" si="297"/>
        <v>3801</v>
      </c>
      <c r="E3802">
        <v>65704</v>
      </c>
      <c r="F3802">
        <f t="shared" si="298"/>
        <v>9</v>
      </c>
      <c r="G3802" s="2" t="str">
        <f t="shared" si="299"/>
        <v/>
      </c>
      <c r="H3802" t="s">
        <v>3675</v>
      </c>
      <c r="I3802">
        <v>77003</v>
      </c>
      <c r="J3802">
        <v>65691</v>
      </c>
      <c r="K3802">
        <v>65694</v>
      </c>
      <c r="L3802" t="s">
        <v>31</v>
      </c>
      <c r="M3802" t="s">
        <v>20</v>
      </c>
      <c r="N3802">
        <v>161</v>
      </c>
      <c r="O3802">
        <v>1450</v>
      </c>
      <c r="P3802">
        <v>16</v>
      </c>
      <c r="Q3802" t="s">
        <v>3821</v>
      </c>
      <c r="BQ3802" s="1"/>
      <c r="BW3802" s="2"/>
    </row>
    <row r="3803" ht="15" customHeight="1">
      <c r="A3803" t="str">
        <f t="shared" si="295"/>
        <v>2020_12_65704_10</v>
      </c>
      <c r="B3803" t="str">
        <f t="shared" si="296"/>
        <v>2020_12_77118</v>
      </c>
      <c r="C3803" s="1" t="s">
        <v>3674</v>
      </c>
      <c r="D3803">
        <f t="shared" si="297"/>
        <v>3802</v>
      </c>
      <c r="E3803">
        <v>65704</v>
      </c>
      <c r="F3803">
        <f t="shared" si="298"/>
        <v>10</v>
      </c>
      <c r="G3803" s="2" t="str">
        <f t="shared" si="299"/>
        <v/>
      </c>
      <c r="H3803" t="s">
        <v>3675</v>
      </c>
      <c r="I3803">
        <v>77118</v>
      </c>
      <c r="J3803">
        <v>65694</v>
      </c>
      <c r="K3803">
        <v>65691</v>
      </c>
      <c r="L3803" t="s">
        <v>31</v>
      </c>
      <c r="M3803" t="s">
        <v>20</v>
      </c>
      <c r="N3803">
        <v>285</v>
      </c>
      <c r="O3803">
        <v>1450</v>
      </c>
      <c r="P3803">
        <v>16</v>
      </c>
      <c r="Q3803" t="s">
        <v>3822</v>
      </c>
      <c r="BQ3803" s="1"/>
      <c r="BW3803" s="2"/>
    </row>
    <row r="3804" ht="15" customHeight="1">
      <c r="A3804" t="str">
        <f t="shared" si="295"/>
        <v>2020_12_65704_11</v>
      </c>
      <c r="B3804" t="str">
        <f t="shared" si="296"/>
        <v>2020_12_77128</v>
      </c>
      <c r="C3804" s="1" t="s">
        <v>3674</v>
      </c>
      <c r="D3804">
        <f t="shared" si="297"/>
        <v>3803</v>
      </c>
      <c r="E3804">
        <v>65704</v>
      </c>
      <c r="F3804">
        <f t="shared" si="298"/>
        <v>11</v>
      </c>
      <c r="G3804" s="2" t="str">
        <f t="shared" si="299"/>
        <v/>
      </c>
      <c r="H3804" t="s">
        <v>3675</v>
      </c>
      <c r="I3804">
        <v>77128</v>
      </c>
      <c r="J3804">
        <v>65691</v>
      </c>
      <c r="K3804">
        <v>65694</v>
      </c>
      <c r="L3804" t="s">
        <v>31</v>
      </c>
      <c r="M3804" t="s">
        <v>20</v>
      </c>
      <c r="N3804">
        <v>155</v>
      </c>
      <c r="O3804">
        <v>1450</v>
      </c>
      <c r="P3804">
        <v>16</v>
      </c>
      <c r="Q3804" t="s">
        <v>3823</v>
      </c>
      <c r="BQ3804" s="1"/>
      <c r="BW3804" s="2"/>
    </row>
    <row r="3805" ht="15" customHeight="1">
      <c r="A3805" t="str">
        <f t="shared" si="295"/>
        <v>2020_12_65704_12</v>
      </c>
      <c r="B3805" t="str">
        <f t="shared" si="296"/>
        <v>2020_12_77133</v>
      </c>
      <c r="C3805" s="1" t="s">
        <v>3674</v>
      </c>
      <c r="D3805">
        <f t="shared" si="297"/>
        <v>3804</v>
      </c>
      <c r="E3805">
        <v>65704</v>
      </c>
      <c r="F3805">
        <f t="shared" si="298"/>
        <v>12</v>
      </c>
      <c r="G3805" s="2" t="str">
        <f t="shared" si="299"/>
        <v/>
      </c>
      <c r="H3805" t="s">
        <v>3675</v>
      </c>
      <c r="I3805">
        <v>77133</v>
      </c>
      <c r="J3805">
        <v>65694</v>
      </c>
      <c r="K3805">
        <v>65691</v>
      </c>
      <c r="L3805" t="s">
        <v>31</v>
      </c>
      <c r="M3805" t="s">
        <v>20</v>
      </c>
      <c r="N3805">
        <v>84</v>
      </c>
      <c r="O3805">
        <v>1450</v>
      </c>
      <c r="P3805">
        <v>16</v>
      </c>
      <c r="Q3805" t="s">
        <v>3824</v>
      </c>
      <c r="BQ3805" s="1"/>
      <c r="BW3805" s="2"/>
    </row>
    <row r="3806" ht="15" customHeight="1">
      <c r="A3806" t="str">
        <f t="shared" si="295"/>
        <v>2020_12_65704_13</v>
      </c>
      <c r="B3806" t="str">
        <f t="shared" si="296"/>
        <v>2020_12_77249</v>
      </c>
      <c r="C3806" s="1" t="s">
        <v>3674</v>
      </c>
      <c r="D3806">
        <f t="shared" si="297"/>
        <v>3805</v>
      </c>
      <c r="E3806">
        <v>65704</v>
      </c>
      <c r="F3806">
        <f t="shared" si="298"/>
        <v>13</v>
      </c>
      <c r="G3806" s="2" t="str">
        <f t="shared" si="299"/>
        <v>x</v>
      </c>
      <c r="H3806" t="s">
        <v>3675</v>
      </c>
      <c r="I3806">
        <v>77249</v>
      </c>
      <c r="J3806">
        <v>65691</v>
      </c>
      <c r="K3806">
        <v>65694</v>
      </c>
      <c r="L3806" t="s">
        <v>20</v>
      </c>
      <c r="M3806" t="s">
        <v>20</v>
      </c>
      <c r="N3806">
        <v>24</v>
      </c>
      <c r="O3806">
        <v>1450</v>
      </c>
      <c r="P3806">
        <v>16</v>
      </c>
      <c r="Q3806" t="s">
        <v>3825</v>
      </c>
      <c r="BQ3806" s="1"/>
      <c r="BW3806" s="2"/>
    </row>
    <row r="3807" ht="15" customHeight="1">
      <c r="A3807" t="str">
        <f t="shared" si="295"/>
        <v>2020_12_65732_1</v>
      </c>
      <c r="B3807" t="str">
        <f t="shared" si="296"/>
        <v>2020_12_72040</v>
      </c>
      <c r="C3807" s="1" t="s">
        <v>3674</v>
      </c>
      <c r="D3807">
        <f t="shared" si="297"/>
        <v>3806</v>
      </c>
      <c r="E3807">
        <v>65732</v>
      </c>
      <c r="F3807">
        <f t="shared" si="298"/>
        <v>1</v>
      </c>
      <c r="G3807" s="2" t="str">
        <f t="shared" si="299"/>
        <v/>
      </c>
      <c r="H3807" t="s">
        <v>3675</v>
      </c>
      <c r="I3807">
        <v>72040</v>
      </c>
      <c r="J3807">
        <v>65719</v>
      </c>
      <c r="K3807">
        <v>65722</v>
      </c>
      <c r="L3807" t="s">
        <v>19</v>
      </c>
      <c r="M3807" t="s">
        <v>20</v>
      </c>
      <c r="N3807">
        <v>270</v>
      </c>
      <c r="O3807">
        <v>1123</v>
      </c>
      <c r="P3807">
        <v>7</v>
      </c>
      <c r="Q3807" t="s">
        <v>3826</v>
      </c>
      <c r="BQ3807" s="1"/>
      <c r="BW3807" s="2"/>
    </row>
    <row r="3808" ht="15" customHeight="1">
      <c r="A3808" t="str">
        <f t="shared" si="295"/>
        <v>2020_12_65732_2</v>
      </c>
      <c r="B3808" t="str">
        <f t="shared" si="296"/>
        <v>2020_12_72538</v>
      </c>
      <c r="C3808" s="1" t="s">
        <v>3674</v>
      </c>
      <c r="D3808">
        <f t="shared" si="297"/>
        <v>3807</v>
      </c>
      <c r="E3808">
        <v>65732</v>
      </c>
      <c r="F3808">
        <f t="shared" si="298"/>
        <v>2</v>
      </c>
      <c r="G3808" s="2" t="str">
        <f t="shared" si="299"/>
        <v/>
      </c>
      <c r="H3808" t="s">
        <v>3675</v>
      </c>
      <c r="I3808">
        <v>72538</v>
      </c>
      <c r="J3808">
        <v>65722</v>
      </c>
      <c r="K3808">
        <v>65719</v>
      </c>
      <c r="L3808" t="s">
        <v>31</v>
      </c>
      <c r="M3808" t="s">
        <v>20</v>
      </c>
      <c r="N3808">
        <v>187</v>
      </c>
      <c r="O3808">
        <v>1123</v>
      </c>
      <c r="P3808">
        <v>7</v>
      </c>
      <c r="Q3808" t="s">
        <v>3827</v>
      </c>
      <c r="BQ3808" s="1"/>
      <c r="BW3808" s="2"/>
    </row>
    <row r="3809" ht="15" customHeight="1">
      <c r="A3809" t="str">
        <f t="shared" si="295"/>
        <v>2020_12_65732_3</v>
      </c>
      <c r="B3809" t="str">
        <f t="shared" si="296"/>
        <v>2020_12_72593</v>
      </c>
      <c r="C3809" s="1" t="s">
        <v>3674</v>
      </c>
      <c r="D3809">
        <f t="shared" si="297"/>
        <v>3808</v>
      </c>
      <c r="E3809">
        <v>65732</v>
      </c>
      <c r="F3809">
        <f t="shared" si="298"/>
        <v>3</v>
      </c>
      <c r="G3809" s="2" t="str">
        <f t="shared" si="299"/>
        <v/>
      </c>
      <c r="H3809" t="s">
        <v>3675</v>
      </c>
      <c r="I3809">
        <v>72593</v>
      </c>
      <c r="J3809">
        <v>65719</v>
      </c>
      <c r="K3809">
        <v>65722</v>
      </c>
      <c r="L3809" t="s">
        <v>31</v>
      </c>
      <c r="M3809" t="s">
        <v>20</v>
      </c>
      <c r="N3809">
        <v>267</v>
      </c>
      <c r="O3809">
        <v>1123</v>
      </c>
      <c r="P3809">
        <v>7</v>
      </c>
      <c r="Q3809" t="s">
        <v>3828</v>
      </c>
      <c r="BQ3809" s="1"/>
      <c r="BW3809" s="2"/>
    </row>
    <row r="3810" ht="15" customHeight="1">
      <c r="A3810" t="str">
        <f t="shared" si="295"/>
        <v>2020_12_65732_4</v>
      </c>
      <c r="B3810" t="str">
        <f t="shared" si="296"/>
        <v>2020_12_73303</v>
      </c>
      <c r="C3810" s="1" t="s">
        <v>3674</v>
      </c>
      <c r="D3810">
        <f t="shared" si="297"/>
        <v>3809</v>
      </c>
      <c r="E3810">
        <v>65732</v>
      </c>
      <c r="F3810">
        <f t="shared" si="298"/>
        <v>4</v>
      </c>
      <c r="G3810" s="2" t="str">
        <f t="shared" si="299"/>
        <v/>
      </c>
      <c r="H3810" t="s">
        <v>3675</v>
      </c>
      <c r="I3810">
        <v>73303</v>
      </c>
      <c r="J3810">
        <v>65722</v>
      </c>
      <c r="K3810">
        <v>65719</v>
      </c>
      <c r="L3810" t="s">
        <v>31</v>
      </c>
      <c r="M3810" t="s">
        <v>20</v>
      </c>
      <c r="N3810">
        <v>105</v>
      </c>
      <c r="O3810">
        <v>1123</v>
      </c>
      <c r="P3810">
        <v>7</v>
      </c>
      <c r="Q3810" t="s">
        <v>3829</v>
      </c>
      <c r="BQ3810" s="1"/>
      <c r="BW3810" s="2"/>
    </row>
    <row r="3811" ht="15" customHeight="1">
      <c r="A3811" t="str">
        <f t="shared" si="295"/>
        <v>2020_12_65732_5</v>
      </c>
      <c r="B3811" t="str">
        <f t="shared" si="296"/>
        <v>2020_12_74132</v>
      </c>
      <c r="C3811" s="1" t="s">
        <v>3674</v>
      </c>
      <c r="D3811">
        <f t="shared" si="297"/>
        <v>3810</v>
      </c>
      <c r="E3811">
        <v>65732</v>
      </c>
      <c r="F3811">
        <f t="shared" si="298"/>
        <v>5</v>
      </c>
      <c r="G3811" s="2" t="str">
        <f t="shared" si="299"/>
        <v/>
      </c>
      <c r="H3811" t="s">
        <v>3675</v>
      </c>
      <c r="I3811">
        <v>74132</v>
      </c>
      <c r="J3811">
        <v>65719</v>
      </c>
      <c r="K3811">
        <v>65722</v>
      </c>
      <c r="L3811" t="s">
        <v>31</v>
      </c>
      <c r="M3811" t="s">
        <v>20</v>
      </c>
      <c r="N3811">
        <v>213</v>
      </c>
      <c r="O3811">
        <v>1123</v>
      </c>
      <c r="P3811">
        <v>7</v>
      </c>
      <c r="Q3811" t="s">
        <v>3830</v>
      </c>
      <c r="BQ3811" s="1"/>
      <c r="BW3811" s="2"/>
    </row>
    <row r="3812" ht="15" customHeight="1">
      <c r="A3812" t="str">
        <f t="shared" si="295"/>
        <v>2020_12_65732_6</v>
      </c>
      <c r="B3812" t="str">
        <f t="shared" si="296"/>
        <v>2020_12_74923</v>
      </c>
      <c r="C3812" s="1" t="s">
        <v>3674</v>
      </c>
      <c r="D3812">
        <f t="shared" si="297"/>
        <v>3811</v>
      </c>
      <c r="E3812">
        <v>65732</v>
      </c>
      <c r="F3812">
        <f t="shared" si="298"/>
        <v>6</v>
      </c>
      <c r="G3812" s="2" t="str">
        <f t="shared" si="299"/>
        <v>x</v>
      </c>
      <c r="H3812" t="s">
        <v>3675</v>
      </c>
      <c r="I3812">
        <v>74923</v>
      </c>
      <c r="J3812">
        <v>65722</v>
      </c>
      <c r="K3812">
        <v>65719</v>
      </c>
      <c r="L3812" t="s">
        <v>20</v>
      </c>
      <c r="M3812" t="s">
        <v>20</v>
      </c>
      <c r="N3812">
        <v>60</v>
      </c>
      <c r="O3812">
        <v>1123</v>
      </c>
      <c r="P3812">
        <v>7</v>
      </c>
      <c r="Q3812" t="s">
        <v>3831</v>
      </c>
      <c r="BQ3812" s="1"/>
      <c r="BW3812" s="2"/>
    </row>
    <row r="3813" ht="15" customHeight="1">
      <c r="A3813" t="str">
        <f t="shared" si="295"/>
        <v>2020_12_65760_1</v>
      </c>
      <c r="B3813" t="str">
        <f t="shared" si="296"/>
        <v>2020_12_72251</v>
      </c>
      <c r="C3813" s="1" t="s">
        <v>3674</v>
      </c>
      <c r="D3813">
        <f t="shared" si="297"/>
        <v>3812</v>
      </c>
      <c r="E3813">
        <v>65760</v>
      </c>
      <c r="F3813">
        <f t="shared" si="298"/>
        <v>1</v>
      </c>
      <c r="G3813" s="2" t="str">
        <f t="shared" si="299"/>
        <v/>
      </c>
      <c r="H3813" t="s">
        <v>3675</v>
      </c>
      <c r="I3813">
        <v>72251</v>
      </c>
      <c r="J3813">
        <v>65747</v>
      </c>
      <c r="K3813">
        <v>65750</v>
      </c>
      <c r="L3813" t="s">
        <v>158</v>
      </c>
      <c r="M3813" t="s">
        <v>20</v>
      </c>
      <c r="N3813">
        <v>81</v>
      </c>
      <c r="O3813">
        <v>799</v>
      </c>
      <c r="P3813">
        <v>9</v>
      </c>
      <c r="Q3813" t="s">
        <v>3832</v>
      </c>
      <c r="BQ3813" s="1"/>
      <c r="BW3813" s="2"/>
    </row>
    <row r="3814" ht="15" customHeight="1">
      <c r="A3814" t="str">
        <f t="shared" si="295"/>
        <v>2020_12_65760_2</v>
      </c>
      <c r="B3814" t="str">
        <f t="shared" si="296"/>
        <v>2020_12_72540</v>
      </c>
      <c r="C3814" s="1" t="s">
        <v>3674</v>
      </c>
      <c r="D3814">
        <f t="shared" si="297"/>
        <v>3813</v>
      </c>
      <c r="E3814">
        <v>65760</v>
      </c>
      <c r="F3814">
        <f t="shared" si="298"/>
        <v>2</v>
      </c>
      <c r="G3814" s="2" t="str">
        <f t="shared" si="299"/>
        <v/>
      </c>
      <c r="H3814" t="s">
        <v>3675</v>
      </c>
      <c r="I3814">
        <v>72540</v>
      </c>
      <c r="J3814">
        <v>65750</v>
      </c>
      <c r="K3814">
        <v>65747</v>
      </c>
      <c r="L3814" t="s">
        <v>31</v>
      </c>
      <c r="M3814" t="s">
        <v>20</v>
      </c>
      <c r="N3814">
        <v>31</v>
      </c>
      <c r="O3814">
        <v>799</v>
      </c>
      <c r="P3814">
        <v>9</v>
      </c>
      <c r="Q3814" t="s">
        <v>3833</v>
      </c>
      <c r="BQ3814" s="1"/>
      <c r="BW3814" s="2"/>
    </row>
    <row r="3815" ht="15" customHeight="1">
      <c r="A3815" t="str">
        <f t="shared" si="295"/>
        <v>2020_12_65760_3</v>
      </c>
      <c r="B3815" t="str">
        <f t="shared" si="296"/>
        <v>2020_12_73287</v>
      </c>
      <c r="C3815" s="1" t="s">
        <v>3674</v>
      </c>
      <c r="D3815">
        <f t="shared" si="297"/>
        <v>3814</v>
      </c>
      <c r="E3815">
        <v>65760</v>
      </c>
      <c r="F3815">
        <f t="shared" si="298"/>
        <v>3</v>
      </c>
      <c r="G3815" s="2" t="str">
        <f t="shared" si="299"/>
        <v/>
      </c>
      <c r="H3815" t="s">
        <v>3675</v>
      </c>
      <c r="I3815">
        <v>73287</v>
      </c>
      <c r="J3815">
        <v>65747</v>
      </c>
      <c r="K3815">
        <v>65750</v>
      </c>
      <c r="L3815" t="s">
        <v>31</v>
      </c>
      <c r="M3815" t="s">
        <v>20</v>
      </c>
      <c r="N3815">
        <v>177</v>
      </c>
      <c r="O3815">
        <v>799</v>
      </c>
      <c r="P3815">
        <v>9</v>
      </c>
      <c r="Q3815" t="s">
        <v>3834</v>
      </c>
      <c r="BQ3815" s="1"/>
      <c r="BW3815" s="2"/>
    </row>
    <row r="3816" ht="15" customHeight="1">
      <c r="A3816" t="str">
        <f t="shared" si="295"/>
        <v>2020_12_65760_4</v>
      </c>
      <c r="B3816" t="str">
        <f t="shared" si="296"/>
        <v>2020_12_73526</v>
      </c>
      <c r="C3816" s="1" t="s">
        <v>3674</v>
      </c>
      <c r="D3816">
        <f t="shared" si="297"/>
        <v>3815</v>
      </c>
      <c r="E3816">
        <v>65760</v>
      </c>
      <c r="F3816">
        <f t="shared" si="298"/>
        <v>4</v>
      </c>
      <c r="G3816" s="2" t="str">
        <f t="shared" si="299"/>
        <v/>
      </c>
      <c r="H3816" t="s">
        <v>3675</v>
      </c>
      <c r="I3816">
        <v>73526</v>
      </c>
      <c r="J3816">
        <v>65750</v>
      </c>
      <c r="K3816">
        <v>65747</v>
      </c>
      <c r="L3816" t="s">
        <v>31</v>
      </c>
      <c r="M3816" t="s">
        <v>20</v>
      </c>
      <c r="N3816">
        <v>82</v>
      </c>
      <c r="O3816">
        <v>799</v>
      </c>
      <c r="P3816">
        <v>9</v>
      </c>
      <c r="Q3816" t="s">
        <v>3835</v>
      </c>
      <c r="BQ3816" s="1"/>
      <c r="BW3816" s="2"/>
    </row>
    <row r="3817" ht="15" customHeight="1">
      <c r="A3817" t="str">
        <f t="shared" si="295"/>
        <v>2020_12_65760_5</v>
      </c>
      <c r="B3817" t="str">
        <f t="shared" si="296"/>
        <v>2020_12_74198</v>
      </c>
      <c r="C3817" s="1" t="s">
        <v>3674</v>
      </c>
      <c r="D3817">
        <f t="shared" si="297"/>
        <v>3816</v>
      </c>
      <c r="E3817">
        <v>65760</v>
      </c>
      <c r="F3817">
        <f t="shared" si="298"/>
        <v>5</v>
      </c>
      <c r="G3817" s="2" t="str">
        <f t="shared" si="299"/>
        <v/>
      </c>
      <c r="H3817" t="s">
        <v>3675</v>
      </c>
      <c r="I3817">
        <v>74198</v>
      </c>
      <c r="J3817">
        <v>65747</v>
      </c>
      <c r="K3817">
        <v>65750</v>
      </c>
      <c r="L3817" t="s">
        <v>31</v>
      </c>
      <c r="M3817" t="s">
        <v>20</v>
      </c>
      <c r="N3817">
        <v>222</v>
      </c>
      <c r="O3817">
        <v>799</v>
      </c>
      <c r="P3817">
        <v>9</v>
      </c>
      <c r="Q3817" t="s">
        <v>3836</v>
      </c>
      <c r="BQ3817" s="1"/>
      <c r="BW3817" s="2"/>
    </row>
    <row r="3818" ht="15" customHeight="1">
      <c r="A3818" t="str">
        <f t="shared" si="295"/>
        <v>2020_12_65760_6</v>
      </c>
      <c r="B3818" t="str">
        <f t="shared" si="296"/>
        <v>2020_12_74926</v>
      </c>
      <c r="C3818" s="1" t="s">
        <v>3674</v>
      </c>
      <c r="D3818">
        <f t="shared" si="297"/>
        <v>3817</v>
      </c>
      <c r="E3818">
        <v>65760</v>
      </c>
      <c r="F3818">
        <f t="shared" si="298"/>
        <v>6</v>
      </c>
      <c r="G3818" s="2" t="str">
        <f t="shared" si="299"/>
        <v/>
      </c>
      <c r="H3818" t="s">
        <v>3675</v>
      </c>
      <c r="I3818">
        <v>74926</v>
      </c>
      <c r="J3818">
        <v>65750</v>
      </c>
      <c r="K3818">
        <v>65747</v>
      </c>
      <c r="L3818" t="s">
        <v>31</v>
      </c>
      <c r="M3818" t="s">
        <v>20</v>
      </c>
      <c r="N3818">
        <v>46</v>
      </c>
      <c r="O3818">
        <v>799</v>
      </c>
      <c r="P3818">
        <v>9</v>
      </c>
      <c r="Q3818" t="s">
        <v>3837</v>
      </c>
      <c r="BQ3818" s="1"/>
      <c r="BW3818" s="2"/>
    </row>
    <row r="3819" ht="15" customHeight="1">
      <c r="A3819" t="str">
        <f t="shared" si="295"/>
        <v>2020_12_65760_7</v>
      </c>
      <c r="B3819" t="str">
        <f t="shared" si="296"/>
        <v>2020_12_75050</v>
      </c>
      <c r="C3819" s="1" t="s">
        <v>3674</v>
      </c>
      <c r="D3819">
        <f t="shared" si="297"/>
        <v>3818</v>
      </c>
      <c r="E3819">
        <v>65760</v>
      </c>
      <c r="F3819">
        <f t="shared" si="298"/>
        <v>7</v>
      </c>
      <c r="G3819" s="2" t="str">
        <f t="shared" si="299"/>
        <v/>
      </c>
      <c r="H3819" t="s">
        <v>3675</v>
      </c>
      <c r="I3819">
        <v>75050</v>
      </c>
      <c r="J3819">
        <v>65747</v>
      </c>
      <c r="K3819">
        <v>65750</v>
      </c>
      <c r="L3819" t="s">
        <v>31</v>
      </c>
      <c r="M3819" t="s">
        <v>20</v>
      </c>
      <c r="N3819">
        <v>105</v>
      </c>
      <c r="O3819">
        <v>799</v>
      </c>
      <c r="P3819">
        <v>9</v>
      </c>
      <c r="Q3819" t="s">
        <v>3838</v>
      </c>
      <c r="BQ3819" s="1"/>
      <c r="BW3819" s="2"/>
    </row>
    <row r="3820" ht="15" customHeight="1">
      <c r="A3820" t="str">
        <f t="shared" si="295"/>
        <v>2020_12_65760_8</v>
      </c>
      <c r="B3820" t="str">
        <f t="shared" si="296"/>
        <v>2020_12_75301</v>
      </c>
      <c r="C3820" s="1" t="s">
        <v>3674</v>
      </c>
      <c r="D3820">
        <f t="shared" si="297"/>
        <v>3819</v>
      </c>
      <c r="E3820">
        <v>65760</v>
      </c>
      <c r="F3820">
        <f t="shared" si="298"/>
        <v>8</v>
      </c>
      <c r="G3820" s="2" t="str">
        <f t="shared" si="299"/>
        <v>x</v>
      </c>
      <c r="H3820" t="s">
        <v>3675</v>
      </c>
      <c r="I3820">
        <v>75301</v>
      </c>
      <c r="J3820">
        <v>65750</v>
      </c>
      <c r="K3820">
        <v>65747</v>
      </c>
      <c r="L3820" t="s">
        <v>20</v>
      </c>
      <c r="M3820" t="s">
        <v>20</v>
      </c>
      <c r="N3820">
        <v>34</v>
      </c>
      <c r="O3820">
        <v>799</v>
      </c>
      <c r="P3820">
        <v>9</v>
      </c>
      <c r="Q3820" t="s">
        <v>3839</v>
      </c>
      <c r="BQ3820" s="1"/>
      <c r="BW3820" s="2"/>
    </row>
    <row r="3821" ht="15" customHeight="1">
      <c r="A3821" t="str">
        <f t="shared" si="295"/>
        <v>2020_12_65788_1</v>
      </c>
      <c r="B3821" t="str">
        <f t="shared" si="296"/>
        <v>2020_12_72254</v>
      </c>
      <c r="C3821" s="1" t="s">
        <v>3674</v>
      </c>
      <c r="D3821">
        <f t="shared" si="297"/>
        <v>3820</v>
      </c>
      <c r="E3821">
        <v>65788</v>
      </c>
      <c r="F3821">
        <f t="shared" si="298"/>
        <v>1</v>
      </c>
      <c r="G3821" s="2" t="str">
        <f t="shared" si="299"/>
        <v/>
      </c>
      <c r="H3821" t="s">
        <v>3675</v>
      </c>
      <c r="I3821">
        <v>72254</v>
      </c>
      <c r="J3821">
        <v>65775</v>
      </c>
      <c r="K3821">
        <v>65778</v>
      </c>
      <c r="L3821" t="s">
        <v>158</v>
      </c>
      <c r="M3821" t="s">
        <v>20</v>
      </c>
      <c r="N3821">
        <v>248</v>
      </c>
      <c r="O3821">
        <v>1591</v>
      </c>
      <c r="P3821">
        <v>9</v>
      </c>
      <c r="Q3821" t="s">
        <v>3840</v>
      </c>
      <c r="BQ3821" s="1"/>
      <c r="BW3821" s="2"/>
    </row>
    <row r="3822" ht="15" customHeight="1">
      <c r="A3822" t="str">
        <f t="shared" si="295"/>
        <v>2020_12_65788_2</v>
      </c>
      <c r="B3822" t="str">
        <f t="shared" si="296"/>
        <v>2020_12_72589</v>
      </c>
      <c r="C3822" s="1" t="s">
        <v>3674</v>
      </c>
      <c r="D3822">
        <f t="shared" si="297"/>
        <v>3821</v>
      </c>
      <c r="E3822">
        <v>65788</v>
      </c>
      <c r="F3822">
        <f t="shared" si="298"/>
        <v>2</v>
      </c>
      <c r="G3822" s="2" t="str">
        <f t="shared" si="299"/>
        <v/>
      </c>
      <c r="H3822" t="s">
        <v>3675</v>
      </c>
      <c r="I3822">
        <v>72589</v>
      </c>
      <c r="J3822">
        <v>65778</v>
      </c>
      <c r="K3822">
        <v>65775</v>
      </c>
      <c r="L3822" t="s">
        <v>31</v>
      </c>
      <c r="M3822" t="s">
        <v>20</v>
      </c>
      <c r="N3822">
        <v>335</v>
      </c>
      <c r="O3822">
        <v>1591</v>
      </c>
      <c r="P3822">
        <v>9</v>
      </c>
      <c r="Q3822" t="s">
        <v>3841</v>
      </c>
      <c r="BQ3822" s="1"/>
      <c r="BW3822" s="2"/>
    </row>
    <row r="3823" ht="15" customHeight="1">
      <c r="A3823" t="str">
        <f t="shared" si="295"/>
        <v>2020_12_65788_3</v>
      </c>
      <c r="B3823" t="str">
        <f t="shared" si="296"/>
        <v>2020_12_74106</v>
      </c>
      <c r="C3823" s="1" t="s">
        <v>3674</v>
      </c>
      <c r="D3823">
        <f t="shared" si="297"/>
        <v>3822</v>
      </c>
      <c r="E3823">
        <v>65788</v>
      </c>
      <c r="F3823">
        <f t="shared" si="298"/>
        <v>3</v>
      </c>
      <c r="G3823" s="2" t="str">
        <f t="shared" si="299"/>
        <v/>
      </c>
      <c r="H3823" t="s">
        <v>3675</v>
      </c>
      <c r="I3823">
        <v>74106</v>
      </c>
      <c r="J3823">
        <v>65775</v>
      </c>
      <c r="K3823">
        <v>65778</v>
      </c>
      <c r="L3823" t="s">
        <v>31</v>
      </c>
      <c r="M3823" t="s">
        <v>20</v>
      </c>
      <c r="N3823">
        <v>381</v>
      </c>
      <c r="O3823">
        <v>1591</v>
      </c>
      <c r="P3823">
        <v>9</v>
      </c>
      <c r="Q3823" t="s">
        <v>3842</v>
      </c>
      <c r="BQ3823" s="1"/>
      <c r="BW3823" s="2"/>
    </row>
    <row r="3824" ht="15" customHeight="1">
      <c r="A3824" t="str">
        <f t="shared" si="295"/>
        <v>2020_12_65788_4</v>
      </c>
      <c r="B3824" t="str">
        <f t="shared" si="296"/>
        <v>2020_12_74134</v>
      </c>
      <c r="C3824" s="1" t="s">
        <v>3674</v>
      </c>
      <c r="D3824">
        <f t="shared" si="297"/>
        <v>3823</v>
      </c>
      <c r="E3824">
        <v>65788</v>
      </c>
      <c r="F3824">
        <f t="shared" si="298"/>
        <v>4</v>
      </c>
      <c r="G3824" s="2" t="str">
        <f t="shared" si="299"/>
        <v/>
      </c>
      <c r="H3824" t="s">
        <v>3675</v>
      </c>
      <c r="I3824">
        <v>74134</v>
      </c>
      <c r="J3824">
        <v>65778</v>
      </c>
      <c r="K3824">
        <v>65775</v>
      </c>
      <c r="L3824" t="s">
        <v>31</v>
      </c>
      <c r="M3824" t="s">
        <v>20</v>
      </c>
      <c r="N3824">
        <v>188</v>
      </c>
      <c r="O3824">
        <v>1591</v>
      </c>
      <c r="P3824">
        <v>9</v>
      </c>
      <c r="Q3824" t="s">
        <v>3843</v>
      </c>
      <c r="BQ3824" s="1"/>
      <c r="BW3824" s="2"/>
    </row>
    <row r="3825" ht="15" customHeight="1">
      <c r="A3825" t="str">
        <f t="shared" si="295"/>
        <v>2020_12_65788_5</v>
      </c>
      <c r="B3825" t="str">
        <f t="shared" si="296"/>
        <v>2020_12_74770</v>
      </c>
      <c r="C3825" s="1" t="s">
        <v>3674</v>
      </c>
      <c r="D3825">
        <f t="shared" si="297"/>
        <v>3824</v>
      </c>
      <c r="E3825">
        <v>65788</v>
      </c>
      <c r="F3825">
        <f t="shared" si="298"/>
        <v>5</v>
      </c>
      <c r="G3825" s="2" t="str">
        <f t="shared" si="299"/>
        <v/>
      </c>
      <c r="H3825" t="s">
        <v>3675</v>
      </c>
      <c r="I3825">
        <v>74770</v>
      </c>
      <c r="J3825">
        <v>65775</v>
      </c>
      <c r="K3825">
        <v>65778</v>
      </c>
      <c r="L3825" t="s">
        <v>31</v>
      </c>
      <c r="M3825" t="s">
        <v>20</v>
      </c>
      <c r="N3825">
        <v>95</v>
      </c>
      <c r="O3825">
        <v>1591</v>
      </c>
      <c r="P3825">
        <v>9</v>
      </c>
      <c r="Q3825" t="s">
        <v>3844</v>
      </c>
      <c r="BQ3825" s="1"/>
      <c r="BW3825" s="2"/>
    </row>
    <row r="3826" ht="15" customHeight="1">
      <c r="A3826" t="str">
        <f t="shared" si="295"/>
        <v>2020_12_65788_6</v>
      </c>
      <c r="B3826" t="str">
        <f t="shared" si="296"/>
        <v>2020_12_74928</v>
      </c>
      <c r="C3826" s="1" t="s">
        <v>3674</v>
      </c>
      <c r="D3826">
        <f t="shared" si="297"/>
        <v>3825</v>
      </c>
      <c r="E3826">
        <v>65788</v>
      </c>
      <c r="F3826">
        <f t="shared" si="298"/>
        <v>6</v>
      </c>
      <c r="G3826" s="2" t="str">
        <f t="shared" si="299"/>
        <v/>
      </c>
      <c r="H3826" t="s">
        <v>3675</v>
      </c>
      <c r="I3826">
        <v>74928</v>
      </c>
      <c r="J3826">
        <v>65778</v>
      </c>
      <c r="K3826">
        <v>65775</v>
      </c>
      <c r="L3826" t="s">
        <v>31</v>
      </c>
      <c r="M3826" t="s">
        <v>20</v>
      </c>
      <c r="N3826">
        <v>189</v>
      </c>
      <c r="O3826">
        <v>1591</v>
      </c>
      <c r="P3826">
        <v>9</v>
      </c>
      <c r="Q3826" t="s">
        <v>3845</v>
      </c>
      <c r="BQ3826" s="1"/>
      <c r="BW3826" s="2"/>
    </row>
    <row r="3827" ht="15" customHeight="1">
      <c r="A3827" t="str">
        <f t="shared" si="295"/>
        <v>2020_12_65788_7</v>
      </c>
      <c r="B3827" t="str">
        <f t="shared" si="296"/>
        <v>2020_12_75296</v>
      </c>
      <c r="C3827" s="1" t="s">
        <v>3674</v>
      </c>
      <c r="D3827">
        <f t="shared" si="297"/>
        <v>3826</v>
      </c>
      <c r="E3827">
        <v>65788</v>
      </c>
      <c r="F3827">
        <f t="shared" si="298"/>
        <v>7</v>
      </c>
      <c r="G3827" s="2" t="str">
        <f t="shared" si="299"/>
        <v/>
      </c>
      <c r="H3827" t="s">
        <v>3675</v>
      </c>
      <c r="I3827">
        <v>75296</v>
      </c>
      <c r="J3827">
        <v>65775</v>
      </c>
      <c r="K3827">
        <v>65778</v>
      </c>
      <c r="L3827" t="s">
        <v>31</v>
      </c>
      <c r="M3827" t="s">
        <v>20</v>
      </c>
      <c r="N3827">
        <v>83</v>
      </c>
      <c r="O3827">
        <v>1591</v>
      </c>
      <c r="P3827">
        <v>9</v>
      </c>
      <c r="Q3827" t="s">
        <v>3846</v>
      </c>
      <c r="BQ3827" s="1"/>
      <c r="BW3827" s="2"/>
    </row>
    <row r="3828" ht="15" customHeight="1">
      <c r="A3828" t="str">
        <f t="shared" si="295"/>
        <v>2020_12_65788_8</v>
      </c>
      <c r="B3828" t="str">
        <f t="shared" si="296"/>
        <v>2020_12_75312</v>
      </c>
      <c r="C3828" s="1" t="s">
        <v>3674</v>
      </c>
      <c r="D3828">
        <f t="shared" si="297"/>
        <v>3827</v>
      </c>
      <c r="E3828">
        <v>65788</v>
      </c>
      <c r="F3828">
        <f t="shared" si="298"/>
        <v>8</v>
      </c>
      <c r="G3828" s="2" t="str">
        <f t="shared" si="299"/>
        <v>x</v>
      </c>
      <c r="H3828" t="s">
        <v>3675</v>
      </c>
      <c r="I3828">
        <v>75312</v>
      </c>
      <c r="J3828">
        <v>65778</v>
      </c>
      <c r="K3828">
        <v>65775</v>
      </c>
      <c r="L3828" t="s">
        <v>20</v>
      </c>
      <c r="M3828" t="s">
        <v>20</v>
      </c>
      <c r="N3828">
        <v>51</v>
      </c>
      <c r="O3828">
        <v>1591</v>
      </c>
      <c r="P3828">
        <v>9</v>
      </c>
      <c r="Q3828" t="s">
        <v>3847</v>
      </c>
      <c r="BQ3828" s="1"/>
      <c r="BW3828" s="2"/>
    </row>
    <row r="3829" ht="15" customHeight="1">
      <c r="A3829" t="str">
        <f t="shared" si="295"/>
        <v>2020_12_65844_1</v>
      </c>
      <c r="B3829" t="str">
        <f t="shared" si="296"/>
        <v>2020_12_72255</v>
      </c>
      <c r="C3829" s="1" t="s">
        <v>3674</v>
      </c>
      <c r="D3829">
        <f t="shared" si="297"/>
        <v>3828</v>
      </c>
      <c r="E3829">
        <v>65844</v>
      </c>
      <c r="F3829">
        <f t="shared" si="298"/>
        <v>1</v>
      </c>
      <c r="G3829" s="2" t="str">
        <f t="shared" si="299"/>
        <v/>
      </c>
      <c r="H3829" t="s">
        <v>3675</v>
      </c>
      <c r="I3829">
        <v>72255</v>
      </c>
      <c r="J3829">
        <v>65831</v>
      </c>
      <c r="K3829">
        <v>65834</v>
      </c>
      <c r="L3829" t="s">
        <v>158</v>
      </c>
      <c r="M3829" t="s">
        <v>20</v>
      </c>
      <c r="N3829">
        <v>435</v>
      </c>
      <c r="O3829">
        <v>1544</v>
      </c>
      <c r="P3829">
        <v>7</v>
      </c>
      <c r="Q3829" t="s">
        <v>3848</v>
      </c>
      <c r="BQ3829" s="1"/>
      <c r="BW3829" s="2"/>
    </row>
    <row r="3830" ht="15" customHeight="1">
      <c r="A3830" t="str">
        <f t="shared" si="295"/>
        <v>2020_12_65844_2</v>
      </c>
      <c r="B3830" t="str">
        <f t="shared" si="296"/>
        <v>2020_12_73536</v>
      </c>
      <c r="C3830" s="1" t="s">
        <v>3674</v>
      </c>
      <c r="D3830">
        <f t="shared" si="297"/>
        <v>3829</v>
      </c>
      <c r="E3830">
        <v>65844</v>
      </c>
      <c r="F3830">
        <f t="shared" si="298"/>
        <v>2</v>
      </c>
      <c r="G3830" s="2" t="str">
        <f t="shared" si="299"/>
        <v/>
      </c>
      <c r="H3830" t="s">
        <v>3675</v>
      </c>
      <c r="I3830">
        <v>73536</v>
      </c>
      <c r="J3830">
        <v>65834</v>
      </c>
      <c r="K3830">
        <v>65831</v>
      </c>
      <c r="L3830" t="s">
        <v>31</v>
      </c>
      <c r="M3830" t="s">
        <v>20</v>
      </c>
      <c r="N3830">
        <v>273</v>
      </c>
      <c r="O3830">
        <v>1544</v>
      </c>
      <c r="P3830">
        <v>7</v>
      </c>
      <c r="Q3830" t="s">
        <v>3849</v>
      </c>
      <c r="BQ3830" s="1"/>
      <c r="BW3830" s="2"/>
    </row>
    <row r="3831" ht="15" customHeight="1">
      <c r="A3831" t="str">
        <f t="shared" si="295"/>
        <v>2020_12_65844_3</v>
      </c>
      <c r="B3831" t="str">
        <f t="shared" si="296"/>
        <v>2020_12_74136</v>
      </c>
      <c r="C3831" s="1" t="s">
        <v>3674</v>
      </c>
      <c r="D3831">
        <f t="shared" si="297"/>
        <v>3830</v>
      </c>
      <c r="E3831">
        <v>65844</v>
      </c>
      <c r="F3831">
        <f t="shared" si="298"/>
        <v>3</v>
      </c>
      <c r="G3831" s="2" t="str">
        <f t="shared" si="299"/>
        <v/>
      </c>
      <c r="H3831" t="s">
        <v>3675</v>
      </c>
      <c r="I3831">
        <v>74136</v>
      </c>
      <c r="J3831">
        <v>65831</v>
      </c>
      <c r="K3831">
        <v>65834</v>
      </c>
      <c r="L3831" t="s">
        <v>31</v>
      </c>
      <c r="M3831" t="s">
        <v>20</v>
      </c>
      <c r="N3831">
        <v>330</v>
      </c>
      <c r="O3831">
        <v>1544</v>
      </c>
      <c r="P3831">
        <v>7</v>
      </c>
      <c r="Q3831" t="s">
        <v>3850</v>
      </c>
      <c r="BQ3831" s="1"/>
      <c r="BW3831" s="2"/>
    </row>
    <row r="3832" ht="15" customHeight="1">
      <c r="A3832" t="str">
        <f t="shared" si="295"/>
        <v>2020_12_65844_4</v>
      </c>
      <c r="B3832" t="str">
        <f t="shared" si="296"/>
        <v>2020_12_74398</v>
      </c>
      <c r="C3832" s="1" t="s">
        <v>3674</v>
      </c>
      <c r="D3832">
        <f t="shared" si="297"/>
        <v>3831</v>
      </c>
      <c r="E3832">
        <v>65844</v>
      </c>
      <c r="F3832">
        <f t="shared" si="298"/>
        <v>4</v>
      </c>
      <c r="G3832" s="2" t="str">
        <f t="shared" si="299"/>
        <v/>
      </c>
      <c r="H3832" t="s">
        <v>3675</v>
      </c>
      <c r="I3832">
        <v>74398</v>
      </c>
      <c r="J3832">
        <v>65834</v>
      </c>
      <c r="K3832">
        <v>65831</v>
      </c>
      <c r="L3832" t="s">
        <v>31</v>
      </c>
      <c r="M3832" t="s">
        <v>20</v>
      </c>
      <c r="N3832">
        <v>249</v>
      </c>
      <c r="O3832">
        <v>1544</v>
      </c>
      <c r="P3832">
        <v>7</v>
      </c>
      <c r="Q3832" t="s">
        <v>3851</v>
      </c>
      <c r="BQ3832" s="1"/>
      <c r="BW3832" s="2"/>
    </row>
    <row r="3833" ht="15" customHeight="1">
      <c r="A3833" t="str">
        <f t="shared" si="295"/>
        <v>2020_12_65844_5</v>
      </c>
      <c r="B3833" t="str">
        <f t="shared" si="296"/>
        <v>2020_12_74475</v>
      </c>
      <c r="C3833" s="1" t="s">
        <v>3674</v>
      </c>
      <c r="D3833">
        <f t="shared" si="297"/>
        <v>3832</v>
      </c>
      <c r="E3833">
        <v>65844</v>
      </c>
      <c r="F3833">
        <f t="shared" si="298"/>
        <v>5</v>
      </c>
      <c r="G3833" s="2" t="str">
        <f t="shared" si="299"/>
        <v/>
      </c>
      <c r="H3833" t="s">
        <v>3675</v>
      </c>
      <c r="I3833">
        <v>74475</v>
      </c>
      <c r="J3833">
        <v>65831</v>
      </c>
      <c r="K3833">
        <v>65834</v>
      </c>
      <c r="L3833" t="s">
        <v>31</v>
      </c>
      <c r="M3833" t="s">
        <v>20</v>
      </c>
      <c r="N3833">
        <v>190</v>
      </c>
      <c r="O3833">
        <v>1544</v>
      </c>
      <c r="P3833">
        <v>7</v>
      </c>
      <c r="Q3833" t="s">
        <v>3852</v>
      </c>
      <c r="BQ3833" s="1"/>
      <c r="BW3833" s="2"/>
    </row>
    <row r="3834" ht="15" customHeight="1">
      <c r="A3834" t="str">
        <f t="shared" si="295"/>
        <v>2020_12_65844_6</v>
      </c>
      <c r="B3834" t="str">
        <f t="shared" si="296"/>
        <v>2020_12_74512</v>
      </c>
      <c r="C3834" s="1" t="s">
        <v>3674</v>
      </c>
      <c r="D3834">
        <f t="shared" si="297"/>
        <v>3833</v>
      </c>
      <c r="E3834">
        <v>65844</v>
      </c>
      <c r="F3834">
        <f t="shared" si="298"/>
        <v>6</v>
      </c>
      <c r="G3834" s="2" t="str">
        <f t="shared" si="299"/>
        <v>x</v>
      </c>
      <c r="H3834" t="s">
        <v>3675</v>
      </c>
      <c r="I3834">
        <v>74512</v>
      </c>
      <c r="J3834">
        <v>65834</v>
      </c>
      <c r="K3834">
        <v>65831</v>
      </c>
      <c r="L3834" t="s">
        <v>20</v>
      </c>
      <c r="M3834" t="s">
        <v>20</v>
      </c>
      <c r="N3834">
        <v>46</v>
      </c>
      <c r="O3834">
        <v>1544</v>
      </c>
      <c r="P3834">
        <v>7</v>
      </c>
      <c r="Q3834" t="s">
        <v>3853</v>
      </c>
      <c r="BQ3834" s="1"/>
      <c r="BW3834" s="2"/>
    </row>
    <row r="3835" ht="15" customHeight="1">
      <c r="A3835" t="str">
        <f t="shared" si="295"/>
        <v>2020_12_65872_1</v>
      </c>
      <c r="B3835" t="str">
        <f t="shared" si="296"/>
        <v>2020_12_72238</v>
      </c>
      <c r="C3835" s="1" t="s">
        <v>3674</v>
      </c>
      <c r="D3835">
        <f t="shared" si="297"/>
        <v>3834</v>
      </c>
      <c r="E3835">
        <v>65872</v>
      </c>
      <c r="F3835">
        <f t="shared" si="298"/>
        <v>1</v>
      </c>
      <c r="G3835" s="2" t="str">
        <f t="shared" si="299"/>
        <v/>
      </c>
      <c r="H3835" t="s">
        <v>3675</v>
      </c>
      <c r="I3835">
        <v>72238</v>
      </c>
      <c r="J3835">
        <v>65859</v>
      </c>
      <c r="K3835">
        <v>65862</v>
      </c>
      <c r="L3835" t="s">
        <v>158</v>
      </c>
      <c r="M3835" t="s">
        <v>20</v>
      </c>
      <c r="N3835">
        <v>257</v>
      </c>
      <c r="O3835">
        <v>1089</v>
      </c>
      <c r="P3835">
        <v>8</v>
      </c>
      <c r="Q3835" t="s">
        <v>3854</v>
      </c>
      <c r="BQ3835" s="1"/>
      <c r="BW3835" s="2"/>
    </row>
    <row r="3836" ht="15" customHeight="1">
      <c r="A3836" t="str">
        <f t="shared" si="295"/>
        <v>2020_12_65872_2</v>
      </c>
      <c r="B3836" t="str">
        <f t="shared" si="296"/>
        <v>2020_12_73534</v>
      </c>
      <c r="C3836" s="1" t="s">
        <v>3674</v>
      </c>
      <c r="D3836">
        <f t="shared" si="297"/>
        <v>3835</v>
      </c>
      <c r="E3836">
        <v>65872</v>
      </c>
      <c r="F3836">
        <f t="shared" si="298"/>
        <v>2</v>
      </c>
      <c r="G3836" s="2" t="str">
        <f t="shared" si="299"/>
        <v/>
      </c>
      <c r="H3836" t="s">
        <v>3675</v>
      </c>
      <c r="I3836">
        <v>73534</v>
      </c>
      <c r="J3836">
        <v>65862</v>
      </c>
      <c r="K3836">
        <v>65859</v>
      </c>
      <c r="L3836" t="s">
        <v>31</v>
      </c>
      <c r="M3836" t="s">
        <v>20</v>
      </c>
      <c r="N3836">
        <v>183</v>
      </c>
      <c r="O3836">
        <v>1089</v>
      </c>
      <c r="P3836">
        <v>8</v>
      </c>
      <c r="Q3836" t="s">
        <v>3855</v>
      </c>
      <c r="BQ3836" s="1"/>
      <c r="BW3836" s="2"/>
    </row>
    <row r="3837" ht="15" customHeight="1">
      <c r="A3837" t="str">
        <f t="shared" si="295"/>
        <v>2020_12_65872_3</v>
      </c>
      <c r="B3837" t="str">
        <f t="shared" si="296"/>
        <v>2020_12_75210</v>
      </c>
      <c r="C3837" s="1" t="s">
        <v>3674</v>
      </c>
      <c r="D3837">
        <f t="shared" si="297"/>
        <v>3836</v>
      </c>
      <c r="E3837">
        <v>65872</v>
      </c>
      <c r="F3837">
        <f t="shared" si="298"/>
        <v>3</v>
      </c>
      <c r="G3837" s="2" t="str">
        <f t="shared" si="299"/>
        <v/>
      </c>
      <c r="H3837" t="s">
        <v>3675</v>
      </c>
      <c r="I3837">
        <v>75210</v>
      </c>
      <c r="J3837">
        <v>65859</v>
      </c>
      <c r="K3837">
        <v>65862</v>
      </c>
      <c r="L3837" t="s">
        <v>31</v>
      </c>
      <c r="M3837" t="s">
        <v>20</v>
      </c>
      <c r="N3837">
        <v>201</v>
      </c>
      <c r="O3837">
        <v>1089</v>
      </c>
      <c r="P3837">
        <v>8</v>
      </c>
      <c r="Q3837" t="s">
        <v>3856</v>
      </c>
      <c r="BQ3837" s="1"/>
      <c r="BW3837" s="2"/>
    </row>
    <row r="3838" ht="15" customHeight="1">
      <c r="A3838" t="str">
        <f t="shared" si="295"/>
        <v>2020_12_65872_4</v>
      </c>
      <c r="B3838" t="str">
        <f t="shared" si="296"/>
        <v>2020_12_75388</v>
      </c>
      <c r="C3838" s="1" t="s">
        <v>3674</v>
      </c>
      <c r="D3838">
        <f t="shared" si="297"/>
        <v>3837</v>
      </c>
      <c r="E3838">
        <v>65872</v>
      </c>
      <c r="F3838">
        <f t="shared" si="298"/>
        <v>4</v>
      </c>
      <c r="G3838" s="2" t="str">
        <f t="shared" si="299"/>
        <v/>
      </c>
      <c r="H3838" t="s">
        <v>3675</v>
      </c>
      <c r="I3838">
        <v>75388</v>
      </c>
      <c r="J3838">
        <v>65862</v>
      </c>
      <c r="K3838">
        <v>65859</v>
      </c>
      <c r="L3838" t="s">
        <v>31</v>
      </c>
      <c r="M3838" t="s">
        <v>20</v>
      </c>
      <c r="N3838">
        <v>149</v>
      </c>
      <c r="O3838">
        <v>1089</v>
      </c>
      <c r="P3838">
        <v>8</v>
      </c>
      <c r="Q3838" t="s">
        <v>3857</v>
      </c>
      <c r="BQ3838" s="1"/>
      <c r="BW3838" s="2"/>
    </row>
    <row r="3839" ht="15" customHeight="1">
      <c r="A3839" t="str">
        <f t="shared" si="295"/>
        <v>2020_12_65872_5</v>
      </c>
      <c r="B3839" t="str">
        <f t="shared" si="296"/>
        <v>2020_12_77120</v>
      </c>
      <c r="C3839" s="1" t="s">
        <v>3674</v>
      </c>
      <c r="D3839">
        <f t="shared" si="297"/>
        <v>3838</v>
      </c>
      <c r="E3839">
        <v>65872</v>
      </c>
      <c r="F3839">
        <f t="shared" si="298"/>
        <v>5</v>
      </c>
      <c r="G3839" s="2" t="str">
        <f t="shared" si="299"/>
        <v>x</v>
      </c>
      <c r="H3839" t="s">
        <v>3675</v>
      </c>
      <c r="I3839">
        <v>77120</v>
      </c>
      <c r="J3839">
        <v>65859</v>
      </c>
      <c r="K3839">
        <v>65862</v>
      </c>
      <c r="L3839" t="s">
        <v>20</v>
      </c>
      <c r="M3839" t="s">
        <v>20</v>
      </c>
      <c r="N3839">
        <v>25</v>
      </c>
      <c r="O3839">
        <v>1089</v>
      </c>
      <c r="P3839">
        <v>8</v>
      </c>
      <c r="Q3839" t="s">
        <v>3858</v>
      </c>
      <c r="BQ3839" s="1"/>
      <c r="BW3839" s="2"/>
    </row>
    <row r="3840" ht="15" customHeight="1">
      <c r="A3840" t="str">
        <f t="shared" si="295"/>
        <v>2020_12_66012_1</v>
      </c>
      <c r="B3840" t="str">
        <f t="shared" si="296"/>
        <v>2020_12_72614</v>
      </c>
      <c r="C3840" s="1" t="s">
        <v>3674</v>
      </c>
      <c r="D3840">
        <f t="shared" si="297"/>
        <v>3839</v>
      </c>
      <c r="E3840">
        <v>66012</v>
      </c>
      <c r="F3840">
        <f t="shared" si="298"/>
        <v>1</v>
      </c>
      <c r="G3840" s="2" t="str">
        <f t="shared" si="299"/>
        <v/>
      </c>
      <c r="H3840" t="s">
        <v>3675</v>
      </c>
      <c r="I3840">
        <v>72614</v>
      </c>
      <c r="J3840">
        <v>66002</v>
      </c>
      <c r="K3840">
        <v>65999</v>
      </c>
      <c r="L3840" t="s">
        <v>19</v>
      </c>
      <c r="M3840" t="s">
        <v>40</v>
      </c>
      <c r="N3840">
        <v>102</v>
      </c>
      <c r="O3840">
        <v>3208</v>
      </c>
      <c r="P3840">
        <v>10</v>
      </c>
      <c r="Q3840" t="s">
        <v>3859</v>
      </c>
      <c r="BQ3840" s="1"/>
      <c r="BW3840" s="2"/>
    </row>
    <row r="3841" ht="15" customHeight="1">
      <c r="A3841" t="str">
        <f t="shared" si="295"/>
        <v>2020_12_66012_2</v>
      </c>
      <c r="B3841" t="str">
        <f t="shared" si="296"/>
        <v>2020_12_73698</v>
      </c>
      <c r="C3841" s="1" t="s">
        <v>3674</v>
      </c>
      <c r="D3841">
        <f t="shared" si="297"/>
        <v>3840</v>
      </c>
      <c r="E3841">
        <v>66012</v>
      </c>
      <c r="F3841">
        <f t="shared" si="298"/>
        <v>2</v>
      </c>
      <c r="G3841" s="2" t="str">
        <f t="shared" si="299"/>
        <v/>
      </c>
      <c r="H3841" t="s">
        <v>3675</v>
      </c>
      <c r="I3841">
        <v>73698</v>
      </c>
      <c r="J3841">
        <v>65999</v>
      </c>
      <c r="K3841">
        <v>66002</v>
      </c>
      <c r="L3841" t="s">
        <v>31</v>
      </c>
      <c r="M3841" t="s">
        <v>40</v>
      </c>
      <c r="N3841">
        <v>520</v>
      </c>
      <c r="O3841">
        <v>3208</v>
      </c>
      <c r="P3841">
        <v>10</v>
      </c>
      <c r="Q3841" t="s">
        <v>3860</v>
      </c>
      <c r="BQ3841" s="1"/>
      <c r="BW3841" s="2"/>
    </row>
    <row r="3842" ht="15" customHeight="1">
      <c r="A3842" t="str">
        <f t="shared" ref="A3842:A3905" si="300">CONCATENATE($C3842,"_",$E3842,"_",$F3842)</f>
        <v>2020_12_66012_3</v>
      </c>
      <c r="B3842" t="str">
        <f t="shared" ref="B3842:B3905" si="301">CONCATENATE($C3842,"_",$I3842)</f>
        <v>2020_12_75304</v>
      </c>
      <c r="C3842" s="1" t="s">
        <v>3674</v>
      </c>
      <c r="D3842">
        <f t="shared" ref="D3842:D3905" si="302">IF(ISNUMBER($D3841),$D3841+1,1)</f>
        <v>3841</v>
      </c>
      <c r="E3842">
        <v>66012</v>
      </c>
      <c r="F3842">
        <f t="shared" ref="F3842:F3905" si="303">IF($E3842="","",IF($E3842=$E3841,$F3841+1,1))</f>
        <v>3</v>
      </c>
      <c r="G3842" s="2" t="str">
        <f t="shared" ref="G3842:G3905" si="304">IF($E3843=$E3842,"","x")</f>
        <v/>
      </c>
      <c r="H3842" t="s">
        <v>3675</v>
      </c>
      <c r="I3842">
        <v>75304</v>
      </c>
      <c r="J3842">
        <v>66002</v>
      </c>
      <c r="K3842">
        <v>65999</v>
      </c>
      <c r="L3842" t="s">
        <v>31</v>
      </c>
      <c r="M3842" t="s">
        <v>40</v>
      </c>
      <c r="N3842">
        <v>497</v>
      </c>
      <c r="O3842">
        <v>3208</v>
      </c>
      <c r="P3842">
        <v>10</v>
      </c>
      <c r="Q3842" t="s">
        <v>3861</v>
      </c>
      <c r="BQ3842" s="1"/>
      <c r="BW3842" s="2"/>
    </row>
    <row r="3843" ht="15" customHeight="1">
      <c r="A3843" t="str">
        <f t="shared" si="300"/>
        <v>2020_12_66012_4</v>
      </c>
      <c r="B3843" t="str">
        <f t="shared" si="301"/>
        <v>2020_12_75731</v>
      </c>
      <c r="C3843" s="1" t="s">
        <v>3674</v>
      </c>
      <c r="D3843">
        <f t="shared" si="302"/>
        <v>3842</v>
      </c>
      <c r="E3843">
        <v>66012</v>
      </c>
      <c r="F3843">
        <f t="shared" si="303"/>
        <v>4</v>
      </c>
      <c r="G3843" s="2" t="str">
        <f t="shared" si="304"/>
        <v/>
      </c>
      <c r="H3843" t="s">
        <v>3675</v>
      </c>
      <c r="I3843">
        <v>75731</v>
      </c>
      <c r="J3843">
        <v>65999</v>
      </c>
      <c r="K3843">
        <v>66002</v>
      </c>
      <c r="L3843" t="s">
        <v>31</v>
      </c>
      <c r="M3843" t="s">
        <v>40</v>
      </c>
      <c r="N3843">
        <v>655</v>
      </c>
      <c r="O3843">
        <v>3208</v>
      </c>
      <c r="P3843">
        <v>10</v>
      </c>
      <c r="Q3843" t="s">
        <v>3862</v>
      </c>
      <c r="BQ3843" s="1"/>
      <c r="BW3843" s="2"/>
    </row>
    <row r="3844" ht="15" customHeight="1">
      <c r="A3844" t="str">
        <f t="shared" si="300"/>
        <v>2020_12_66012_5</v>
      </c>
      <c r="B3844" t="str">
        <f t="shared" si="301"/>
        <v>2020_12_76109</v>
      </c>
      <c r="C3844" s="1" t="s">
        <v>3674</v>
      </c>
      <c r="D3844">
        <f t="shared" si="302"/>
        <v>3843</v>
      </c>
      <c r="E3844">
        <v>66012</v>
      </c>
      <c r="F3844">
        <f t="shared" si="303"/>
        <v>5</v>
      </c>
      <c r="G3844" s="2" t="str">
        <f t="shared" si="304"/>
        <v/>
      </c>
      <c r="H3844" t="s">
        <v>3675</v>
      </c>
      <c r="I3844">
        <v>76109</v>
      </c>
      <c r="J3844">
        <v>66002</v>
      </c>
      <c r="K3844">
        <v>65999</v>
      </c>
      <c r="L3844" t="s">
        <v>31</v>
      </c>
      <c r="M3844" t="s">
        <v>40</v>
      </c>
      <c r="N3844">
        <v>446</v>
      </c>
      <c r="O3844">
        <v>3208</v>
      </c>
      <c r="P3844">
        <v>10</v>
      </c>
      <c r="Q3844" t="s">
        <v>3863</v>
      </c>
      <c r="BQ3844" s="1"/>
      <c r="BW3844" s="2"/>
    </row>
    <row r="3845" ht="15" customHeight="1">
      <c r="A3845" t="str">
        <f t="shared" si="300"/>
        <v>2020_12_66012_6</v>
      </c>
      <c r="B3845" t="str">
        <f t="shared" si="301"/>
        <v>2020_12_76969</v>
      </c>
      <c r="C3845" s="1" t="s">
        <v>3674</v>
      </c>
      <c r="D3845">
        <f t="shared" si="302"/>
        <v>3844</v>
      </c>
      <c r="E3845">
        <v>66012</v>
      </c>
      <c r="F3845">
        <f t="shared" si="303"/>
        <v>6</v>
      </c>
      <c r="G3845" s="2" t="str">
        <f t="shared" si="304"/>
        <v/>
      </c>
      <c r="H3845" t="s">
        <v>3675</v>
      </c>
      <c r="I3845">
        <v>76969</v>
      </c>
      <c r="J3845">
        <v>65999</v>
      </c>
      <c r="K3845">
        <v>66002</v>
      </c>
      <c r="L3845" t="s">
        <v>31</v>
      </c>
      <c r="M3845" t="s">
        <v>40</v>
      </c>
      <c r="N3845">
        <v>310</v>
      </c>
      <c r="O3845">
        <v>3208</v>
      </c>
      <c r="P3845">
        <v>10</v>
      </c>
      <c r="Q3845" t="s">
        <v>3864</v>
      </c>
      <c r="BQ3845" s="1"/>
      <c r="BW3845" s="2"/>
    </row>
    <row r="3846" ht="15" customHeight="1">
      <c r="A3846" t="str">
        <f t="shared" si="300"/>
        <v>2020_12_66012_7</v>
      </c>
      <c r="B3846" t="str">
        <f t="shared" si="301"/>
        <v>2020_12_77232</v>
      </c>
      <c r="C3846" s="1" t="s">
        <v>3674</v>
      </c>
      <c r="D3846">
        <f t="shared" si="302"/>
        <v>3845</v>
      </c>
      <c r="E3846">
        <v>66012</v>
      </c>
      <c r="F3846">
        <f t="shared" si="303"/>
        <v>7</v>
      </c>
      <c r="G3846" s="2" t="str">
        <f t="shared" si="304"/>
        <v/>
      </c>
      <c r="H3846" t="s">
        <v>3675</v>
      </c>
      <c r="I3846">
        <v>77232</v>
      </c>
      <c r="J3846">
        <v>66002</v>
      </c>
      <c r="K3846">
        <v>65999</v>
      </c>
      <c r="L3846" t="s">
        <v>31</v>
      </c>
      <c r="M3846" t="s">
        <v>40</v>
      </c>
      <c r="N3846">
        <v>423</v>
      </c>
      <c r="O3846">
        <v>3208</v>
      </c>
      <c r="P3846">
        <v>10</v>
      </c>
      <c r="Q3846" t="s">
        <v>3865</v>
      </c>
      <c r="BQ3846" s="1"/>
      <c r="BW3846" s="2"/>
    </row>
    <row r="3847" ht="15" customHeight="1">
      <c r="A3847" t="str">
        <f t="shared" si="300"/>
        <v>2020_12_66012_8</v>
      </c>
      <c r="B3847" t="str">
        <f t="shared" si="301"/>
        <v>2020_12_77567</v>
      </c>
      <c r="C3847" s="1" t="s">
        <v>3674</v>
      </c>
      <c r="D3847">
        <f t="shared" si="302"/>
        <v>3846</v>
      </c>
      <c r="E3847">
        <v>66012</v>
      </c>
      <c r="F3847">
        <f t="shared" si="303"/>
        <v>8</v>
      </c>
      <c r="G3847" s="2" t="str">
        <f t="shared" si="304"/>
        <v>x</v>
      </c>
      <c r="H3847" t="s">
        <v>3675</v>
      </c>
      <c r="I3847">
        <v>77567</v>
      </c>
      <c r="J3847">
        <v>65999</v>
      </c>
      <c r="K3847">
        <v>66002</v>
      </c>
      <c r="L3847" t="s">
        <v>40</v>
      </c>
      <c r="M3847" t="s">
        <v>40</v>
      </c>
      <c r="N3847">
        <v>68</v>
      </c>
      <c r="O3847">
        <v>3208</v>
      </c>
      <c r="P3847">
        <v>10</v>
      </c>
      <c r="Q3847" t="s">
        <v>3866</v>
      </c>
      <c r="BQ3847" s="1"/>
      <c r="BW3847" s="2"/>
    </row>
    <row r="3848" ht="15" customHeight="1">
      <c r="A3848" t="str">
        <f t="shared" si="300"/>
        <v>2020_12_66040_1</v>
      </c>
      <c r="B3848" t="str">
        <f t="shared" si="301"/>
        <v>2020_12_71783</v>
      </c>
      <c r="C3848" s="1" t="s">
        <v>3674</v>
      </c>
      <c r="D3848">
        <f t="shared" si="302"/>
        <v>3847</v>
      </c>
      <c r="E3848">
        <v>66040</v>
      </c>
      <c r="F3848">
        <f t="shared" si="303"/>
        <v>1</v>
      </c>
      <c r="G3848" s="2" t="str">
        <f t="shared" si="304"/>
        <v/>
      </c>
      <c r="H3848" t="s">
        <v>3675</v>
      </c>
      <c r="I3848">
        <v>71783</v>
      </c>
      <c r="J3848">
        <v>66027</v>
      </c>
      <c r="K3848">
        <v>66030</v>
      </c>
      <c r="L3848" t="s">
        <v>19</v>
      </c>
      <c r="M3848" t="s">
        <v>20</v>
      </c>
      <c r="N3848">
        <v>371</v>
      </c>
      <c r="O3848">
        <v>1697</v>
      </c>
      <c r="P3848">
        <v>8</v>
      </c>
      <c r="Q3848" t="s">
        <v>3867</v>
      </c>
      <c r="BQ3848" s="1"/>
      <c r="BW3848" s="2"/>
    </row>
    <row r="3849" ht="15" customHeight="1">
      <c r="A3849" t="str">
        <f t="shared" si="300"/>
        <v>2020_12_66040_2</v>
      </c>
      <c r="B3849" t="str">
        <f t="shared" si="301"/>
        <v>2020_12_74161</v>
      </c>
      <c r="C3849" s="1" t="s">
        <v>3674</v>
      </c>
      <c r="D3849">
        <f t="shared" si="302"/>
        <v>3848</v>
      </c>
      <c r="E3849">
        <v>66040</v>
      </c>
      <c r="F3849">
        <f t="shared" si="303"/>
        <v>2</v>
      </c>
      <c r="G3849" s="2" t="str">
        <f t="shared" si="304"/>
        <v/>
      </c>
      <c r="H3849" t="s">
        <v>3675</v>
      </c>
      <c r="I3849">
        <v>74161</v>
      </c>
      <c r="J3849">
        <v>66030</v>
      </c>
      <c r="K3849">
        <v>66027</v>
      </c>
      <c r="L3849" t="s">
        <v>31</v>
      </c>
      <c r="M3849" t="s">
        <v>20</v>
      </c>
      <c r="N3849">
        <v>246</v>
      </c>
      <c r="O3849">
        <v>1697</v>
      </c>
      <c r="P3849">
        <v>8</v>
      </c>
      <c r="Q3849" t="s">
        <v>3868</v>
      </c>
      <c r="BQ3849" s="1"/>
      <c r="BW3849" s="2"/>
    </row>
    <row r="3850" ht="15" customHeight="1">
      <c r="A3850" t="str">
        <f t="shared" si="300"/>
        <v>2020_12_66040_3</v>
      </c>
      <c r="B3850" t="str">
        <f t="shared" si="301"/>
        <v>2020_12_74507</v>
      </c>
      <c r="C3850" s="1" t="s">
        <v>3674</v>
      </c>
      <c r="D3850">
        <f t="shared" si="302"/>
        <v>3849</v>
      </c>
      <c r="E3850">
        <v>66040</v>
      </c>
      <c r="F3850">
        <f t="shared" si="303"/>
        <v>3</v>
      </c>
      <c r="G3850" s="2" t="str">
        <f t="shared" si="304"/>
        <v/>
      </c>
      <c r="H3850" t="s">
        <v>3675</v>
      </c>
      <c r="I3850">
        <v>74507</v>
      </c>
      <c r="J3850">
        <v>66027</v>
      </c>
      <c r="K3850">
        <v>66030</v>
      </c>
      <c r="L3850" t="s">
        <v>31</v>
      </c>
      <c r="M3850" t="s">
        <v>20</v>
      </c>
      <c r="N3850">
        <v>376</v>
      </c>
      <c r="O3850">
        <v>1697</v>
      </c>
      <c r="P3850">
        <v>8</v>
      </c>
      <c r="Q3850" t="s">
        <v>3869</v>
      </c>
      <c r="BQ3850" s="1"/>
      <c r="BW3850" s="2"/>
    </row>
    <row r="3851" ht="15" customHeight="1">
      <c r="A3851" t="str">
        <f t="shared" si="300"/>
        <v>2020_12_66040_4</v>
      </c>
      <c r="B3851" t="str">
        <f t="shared" si="301"/>
        <v>2020_12_76121</v>
      </c>
      <c r="C3851" s="1" t="s">
        <v>3674</v>
      </c>
      <c r="D3851">
        <f t="shared" si="302"/>
        <v>3850</v>
      </c>
      <c r="E3851">
        <v>66040</v>
      </c>
      <c r="F3851">
        <f t="shared" si="303"/>
        <v>4</v>
      </c>
      <c r="G3851" s="2" t="str">
        <f t="shared" si="304"/>
        <v/>
      </c>
      <c r="H3851" t="s">
        <v>3675</v>
      </c>
      <c r="I3851">
        <v>76121</v>
      </c>
      <c r="J3851">
        <v>66030</v>
      </c>
      <c r="K3851">
        <v>66027</v>
      </c>
      <c r="L3851" t="s">
        <v>31</v>
      </c>
      <c r="M3851" t="s">
        <v>20</v>
      </c>
      <c r="N3851">
        <v>222</v>
      </c>
      <c r="O3851">
        <v>1697</v>
      </c>
      <c r="P3851">
        <v>8</v>
      </c>
      <c r="Q3851" t="s">
        <v>3870</v>
      </c>
      <c r="BQ3851" s="1"/>
      <c r="BW3851" s="2"/>
    </row>
    <row r="3852" ht="15" customHeight="1">
      <c r="A3852" t="str">
        <f t="shared" si="300"/>
        <v>2020_12_66040_5</v>
      </c>
      <c r="B3852" t="str">
        <f t="shared" si="301"/>
        <v>2020_12_76248</v>
      </c>
      <c r="C3852" s="1" t="s">
        <v>3674</v>
      </c>
      <c r="D3852">
        <f t="shared" si="302"/>
        <v>3851</v>
      </c>
      <c r="E3852">
        <v>66040</v>
      </c>
      <c r="F3852">
        <f t="shared" si="303"/>
        <v>5</v>
      </c>
      <c r="G3852" s="2" t="str">
        <f t="shared" si="304"/>
        <v/>
      </c>
      <c r="H3852" t="s">
        <v>3675</v>
      </c>
      <c r="I3852">
        <v>76248</v>
      </c>
      <c r="J3852">
        <v>66027</v>
      </c>
      <c r="K3852">
        <v>66030</v>
      </c>
      <c r="L3852" t="s">
        <v>31</v>
      </c>
      <c r="M3852" t="s">
        <v>20</v>
      </c>
      <c r="N3852">
        <v>286</v>
      </c>
      <c r="O3852">
        <v>1697</v>
      </c>
      <c r="P3852">
        <v>8</v>
      </c>
      <c r="Q3852" t="s">
        <v>3871</v>
      </c>
      <c r="BQ3852" s="1"/>
      <c r="BW3852" s="2"/>
    </row>
    <row r="3853" ht="15" customHeight="1">
      <c r="A3853" t="str">
        <f t="shared" si="300"/>
        <v>2020_12_66040_6</v>
      </c>
      <c r="B3853" t="str">
        <f t="shared" si="301"/>
        <v>2020_12_76739</v>
      </c>
      <c r="C3853" s="1" t="s">
        <v>3674</v>
      </c>
      <c r="D3853">
        <f t="shared" si="302"/>
        <v>3852</v>
      </c>
      <c r="E3853">
        <v>66040</v>
      </c>
      <c r="F3853">
        <f t="shared" si="303"/>
        <v>6</v>
      </c>
      <c r="G3853" s="2" t="str">
        <f t="shared" si="304"/>
        <v/>
      </c>
      <c r="H3853" t="s">
        <v>3675</v>
      </c>
      <c r="I3853">
        <v>76739</v>
      </c>
      <c r="J3853">
        <v>66030</v>
      </c>
      <c r="K3853">
        <v>66027</v>
      </c>
      <c r="L3853" t="s">
        <v>31</v>
      </c>
      <c r="M3853" t="s">
        <v>20</v>
      </c>
      <c r="N3853">
        <v>133</v>
      </c>
      <c r="O3853">
        <v>1697</v>
      </c>
      <c r="P3853">
        <v>8</v>
      </c>
      <c r="Q3853" t="s">
        <v>3872</v>
      </c>
      <c r="BQ3853" s="1"/>
      <c r="BW3853" s="2"/>
    </row>
    <row r="3854" ht="15" customHeight="1">
      <c r="A3854" t="str">
        <f t="shared" si="300"/>
        <v>2020_12_66040_7</v>
      </c>
      <c r="B3854" t="str">
        <f t="shared" si="301"/>
        <v>2020_12_77047</v>
      </c>
      <c r="C3854" s="1" t="s">
        <v>3674</v>
      </c>
      <c r="D3854">
        <f t="shared" si="302"/>
        <v>3853</v>
      </c>
      <c r="E3854">
        <v>66040</v>
      </c>
      <c r="F3854">
        <f t="shared" si="303"/>
        <v>7</v>
      </c>
      <c r="G3854" s="2" t="str">
        <f t="shared" si="304"/>
        <v>x</v>
      </c>
      <c r="H3854" t="s">
        <v>3675</v>
      </c>
      <c r="I3854">
        <v>77047</v>
      </c>
      <c r="J3854">
        <v>66027</v>
      </c>
      <c r="K3854">
        <v>66030</v>
      </c>
      <c r="L3854" t="s">
        <v>20</v>
      </c>
      <c r="M3854" t="s">
        <v>20</v>
      </c>
      <c r="N3854">
        <v>42</v>
      </c>
      <c r="O3854">
        <v>1697</v>
      </c>
      <c r="P3854">
        <v>8</v>
      </c>
      <c r="Q3854" t="s">
        <v>3873</v>
      </c>
      <c r="BQ3854" s="1"/>
      <c r="BW3854" s="2"/>
    </row>
    <row r="3855" ht="15" customHeight="1">
      <c r="A3855" t="str">
        <f t="shared" si="300"/>
        <v>2020_12_66068_1</v>
      </c>
      <c r="B3855" t="str">
        <f t="shared" si="301"/>
        <v>2020_12_72084</v>
      </c>
      <c r="C3855" s="1" t="s">
        <v>3674</v>
      </c>
      <c r="D3855">
        <f t="shared" si="302"/>
        <v>3854</v>
      </c>
      <c r="E3855">
        <v>66068</v>
      </c>
      <c r="F3855">
        <f t="shared" si="303"/>
        <v>1</v>
      </c>
      <c r="G3855" s="2" t="str">
        <f t="shared" si="304"/>
        <v/>
      </c>
      <c r="H3855" t="s">
        <v>3675</v>
      </c>
      <c r="I3855">
        <v>72084</v>
      </c>
      <c r="J3855">
        <v>66055</v>
      </c>
      <c r="K3855">
        <v>66058</v>
      </c>
      <c r="L3855" t="s">
        <v>158</v>
      </c>
      <c r="M3855" t="s">
        <v>20</v>
      </c>
      <c r="N3855">
        <v>125</v>
      </c>
      <c r="O3855">
        <v>2296</v>
      </c>
      <c r="P3855">
        <v>12</v>
      </c>
      <c r="Q3855" t="s">
        <v>3874</v>
      </c>
      <c r="BQ3855" s="1"/>
      <c r="BW3855" s="2"/>
    </row>
    <row r="3856" ht="15" customHeight="1">
      <c r="A3856" t="str">
        <f t="shared" si="300"/>
        <v>2020_12_66068_2</v>
      </c>
      <c r="B3856" t="str">
        <f t="shared" si="301"/>
        <v>2020_12_74185</v>
      </c>
      <c r="C3856" s="1" t="s">
        <v>3674</v>
      </c>
      <c r="D3856">
        <f t="shared" si="302"/>
        <v>3855</v>
      </c>
      <c r="E3856">
        <v>66068</v>
      </c>
      <c r="F3856">
        <f t="shared" si="303"/>
        <v>2</v>
      </c>
      <c r="G3856" s="2" t="str">
        <f t="shared" si="304"/>
        <v/>
      </c>
      <c r="H3856" t="s">
        <v>3675</v>
      </c>
      <c r="I3856">
        <v>74185</v>
      </c>
      <c r="J3856">
        <v>66058</v>
      </c>
      <c r="K3856">
        <v>66055</v>
      </c>
      <c r="L3856" t="s">
        <v>31</v>
      </c>
      <c r="M3856" t="s">
        <v>20</v>
      </c>
      <c r="N3856">
        <v>185</v>
      </c>
      <c r="O3856">
        <v>2296</v>
      </c>
      <c r="P3856">
        <v>12</v>
      </c>
      <c r="Q3856" t="s">
        <v>3875</v>
      </c>
      <c r="BQ3856" s="1"/>
      <c r="BW3856" s="2"/>
    </row>
    <row r="3857" ht="15" customHeight="1">
      <c r="A3857" t="str">
        <f t="shared" si="300"/>
        <v>2020_12_66068_3</v>
      </c>
      <c r="B3857" t="str">
        <f t="shared" si="301"/>
        <v>2020_12_74487</v>
      </c>
      <c r="C3857" s="1" t="s">
        <v>3674</v>
      </c>
      <c r="D3857">
        <f t="shared" si="302"/>
        <v>3856</v>
      </c>
      <c r="E3857">
        <v>66068</v>
      </c>
      <c r="F3857">
        <f t="shared" si="303"/>
        <v>3</v>
      </c>
      <c r="G3857" s="2" t="str">
        <f t="shared" si="304"/>
        <v/>
      </c>
      <c r="H3857" t="s">
        <v>3675</v>
      </c>
      <c r="I3857">
        <v>74487</v>
      </c>
      <c r="J3857">
        <v>66055</v>
      </c>
      <c r="K3857">
        <v>66058</v>
      </c>
      <c r="L3857" t="s">
        <v>31</v>
      </c>
      <c r="M3857" t="s">
        <v>20</v>
      </c>
      <c r="N3857">
        <v>327</v>
      </c>
      <c r="O3857">
        <v>2296</v>
      </c>
      <c r="P3857">
        <v>12</v>
      </c>
      <c r="Q3857" t="s">
        <v>3876</v>
      </c>
      <c r="BQ3857" s="1"/>
      <c r="BW3857" s="2"/>
    </row>
    <row r="3858" ht="15" customHeight="1">
      <c r="A3858" t="str">
        <f t="shared" si="300"/>
        <v>2020_12_66068_4</v>
      </c>
      <c r="B3858" t="str">
        <f t="shared" si="301"/>
        <v>2020_12_74643</v>
      </c>
      <c r="C3858" s="1" t="s">
        <v>3674</v>
      </c>
      <c r="D3858">
        <f t="shared" si="302"/>
        <v>3857</v>
      </c>
      <c r="E3858">
        <v>66068</v>
      </c>
      <c r="F3858">
        <f t="shared" si="303"/>
        <v>4</v>
      </c>
      <c r="G3858" s="2" t="str">
        <f t="shared" si="304"/>
        <v/>
      </c>
      <c r="H3858" t="s">
        <v>3675</v>
      </c>
      <c r="I3858">
        <v>74643</v>
      </c>
      <c r="J3858">
        <v>66058</v>
      </c>
      <c r="K3858">
        <v>66055</v>
      </c>
      <c r="L3858" t="s">
        <v>31</v>
      </c>
      <c r="M3858" t="s">
        <v>20</v>
      </c>
      <c r="N3858">
        <v>260</v>
      </c>
      <c r="O3858">
        <v>2296</v>
      </c>
      <c r="P3858">
        <v>12</v>
      </c>
      <c r="Q3858" t="s">
        <v>3877</v>
      </c>
      <c r="BQ3858" s="1"/>
      <c r="BW3858" s="2"/>
    </row>
    <row r="3859" ht="15" customHeight="1">
      <c r="A3859" t="str">
        <f t="shared" si="300"/>
        <v>2020_12_66068_5</v>
      </c>
      <c r="B3859" t="str">
        <f t="shared" si="301"/>
        <v>2020_12_75332</v>
      </c>
      <c r="C3859" s="1" t="s">
        <v>3674</v>
      </c>
      <c r="D3859">
        <f t="shared" si="302"/>
        <v>3858</v>
      </c>
      <c r="E3859">
        <v>66068</v>
      </c>
      <c r="F3859">
        <f t="shared" si="303"/>
        <v>5</v>
      </c>
      <c r="G3859" s="2" t="str">
        <f t="shared" si="304"/>
        <v/>
      </c>
      <c r="H3859" t="s">
        <v>3675</v>
      </c>
      <c r="I3859">
        <v>75332</v>
      </c>
      <c r="J3859">
        <v>66055</v>
      </c>
      <c r="K3859">
        <v>66058</v>
      </c>
      <c r="L3859" t="s">
        <v>31</v>
      </c>
      <c r="M3859" t="s">
        <v>20</v>
      </c>
      <c r="N3859">
        <v>351</v>
      </c>
      <c r="O3859">
        <v>2296</v>
      </c>
      <c r="P3859">
        <v>12</v>
      </c>
      <c r="Q3859" t="s">
        <v>3878</v>
      </c>
      <c r="BQ3859" s="1"/>
      <c r="BW3859" s="2"/>
    </row>
    <row r="3860" ht="15" customHeight="1">
      <c r="A3860" t="str">
        <f t="shared" si="300"/>
        <v>2020_12_66068_6</v>
      </c>
      <c r="B3860" t="str">
        <f t="shared" si="301"/>
        <v>2020_12_75356</v>
      </c>
      <c r="C3860" s="1" t="s">
        <v>3674</v>
      </c>
      <c r="D3860">
        <f t="shared" si="302"/>
        <v>3859</v>
      </c>
      <c r="E3860">
        <v>66068</v>
      </c>
      <c r="F3860">
        <f t="shared" si="303"/>
        <v>6</v>
      </c>
      <c r="G3860" s="2" t="str">
        <f t="shared" si="304"/>
        <v/>
      </c>
      <c r="H3860" t="s">
        <v>3675</v>
      </c>
      <c r="I3860">
        <v>75356</v>
      </c>
      <c r="J3860">
        <v>66058</v>
      </c>
      <c r="K3860">
        <v>66055</v>
      </c>
      <c r="L3860" t="s">
        <v>31</v>
      </c>
      <c r="M3860" t="s">
        <v>20</v>
      </c>
      <c r="N3860">
        <v>294</v>
      </c>
      <c r="O3860">
        <v>2296</v>
      </c>
      <c r="P3860">
        <v>12</v>
      </c>
      <c r="Q3860" t="s">
        <v>3879</v>
      </c>
      <c r="BQ3860" s="1"/>
      <c r="BW3860" s="2"/>
    </row>
    <row r="3861" ht="15" customHeight="1">
      <c r="A3861" t="str">
        <f t="shared" si="300"/>
        <v>2020_12_66068_7</v>
      </c>
      <c r="B3861" t="str">
        <f t="shared" si="301"/>
        <v>2020_12_76260</v>
      </c>
      <c r="C3861" s="1" t="s">
        <v>3674</v>
      </c>
      <c r="D3861">
        <f t="shared" si="302"/>
        <v>3860</v>
      </c>
      <c r="E3861">
        <v>66068</v>
      </c>
      <c r="F3861">
        <f t="shared" si="303"/>
        <v>7</v>
      </c>
      <c r="G3861" s="2" t="str">
        <f t="shared" si="304"/>
        <v/>
      </c>
      <c r="H3861" t="s">
        <v>3675</v>
      </c>
      <c r="I3861">
        <v>76260</v>
      </c>
      <c r="J3861">
        <v>66055</v>
      </c>
      <c r="K3861">
        <v>66058</v>
      </c>
      <c r="L3861" t="s">
        <v>31</v>
      </c>
      <c r="M3861" t="s">
        <v>20</v>
      </c>
      <c r="N3861">
        <v>258</v>
      </c>
      <c r="O3861">
        <v>2296</v>
      </c>
      <c r="P3861">
        <v>12</v>
      </c>
      <c r="Q3861" t="s">
        <v>3880</v>
      </c>
      <c r="BQ3861" s="1"/>
      <c r="BW3861" s="2"/>
    </row>
    <row r="3862" ht="15" customHeight="1">
      <c r="A3862" t="str">
        <f t="shared" si="300"/>
        <v>2020_12_66068_8</v>
      </c>
      <c r="B3862" t="str">
        <f t="shared" si="301"/>
        <v>2020_12_76411</v>
      </c>
      <c r="C3862" s="1" t="s">
        <v>3674</v>
      </c>
      <c r="D3862">
        <f t="shared" si="302"/>
        <v>3861</v>
      </c>
      <c r="E3862">
        <v>66068</v>
      </c>
      <c r="F3862">
        <f t="shared" si="303"/>
        <v>8</v>
      </c>
      <c r="G3862" s="2" t="str">
        <f t="shared" si="304"/>
        <v/>
      </c>
      <c r="H3862" t="s">
        <v>3675</v>
      </c>
      <c r="I3862">
        <v>76411</v>
      </c>
      <c r="J3862">
        <v>66058</v>
      </c>
      <c r="K3862">
        <v>66055</v>
      </c>
      <c r="L3862" t="s">
        <v>31</v>
      </c>
      <c r="M3862" t="s">
        <v>20</v>
      </c>
      <c r="N3862">
        <v>220</v>
      </c>
      <c r="O3862">
        <v>2296</v>
      </c>
      <c r="P3862">
        <v>12</v>
      </c>
      <c r="Q3862" t="s">
        <v>3881</v>
      </c>
      <c r="BQ3862" s="1"/>
      <c r="BW3862" s="2"/>
    </row>
    <row r="3863" ht="15" customHeight="1">
      <c r="A3863" t="str">
        <f t="shared" si="300"/>
        <v>2020_12_66068_9</v>
      </c>
      <c r="B3863" t="str">
        <f t="shared" si="301"/>
        <v>2020_12_76495</v>
      </c>
      <c r="C3863" s="1" t="s">
        <v>3674</v>
      </c>
      <c r="D3863">
        <f t="shared" si="302"/>
        <v>3862</v>
      </c>
      <c r="E3863">
        <v>66068</v>
      </c>
      <c r="F3863">
        <f t="shared" si="303"/>
        <v>9</v>
      </c>
      <c r="G3863" s="2" t="str">
        <f t="shared" si="304"/>
        <v>x</v>
      </c>
      <c r="H3863" t="s">
        <v>3675</v>
      </c>
      <c r="I3863">
        <v>76495</v>
      </c>
      <c r="J3863">
        <v>66055</v>
      </c>
      <c r="K3863">
        <v>66058</v>
      </c>
      <c r="L3863" t="s">
        <v>20</v>
      </c>
      <c r="M3863" t="s">
        <v>20</v>
      </c>
      <c r="N3863">
        <v>64</v>
      </c>
      <c r="O3863">
        <v>2296</v>
      </c>
      <c r="P3863">
        <v>12</v>
      </c>
      <c r="Q3863" t="s">
        <v>3882</v>
      </c>
      <c r="BQ3863" s="1"/>
      <c r="BW3863" s="2"/>
    </row>
    <row r="3864" ht="15" customHeight="1">
      <c r="A3864" t="str">
        <f t="shared" si="300"/>
        <v>2020_12_66096_1</v>
      </c>
      <c r="B3864" t="str">
        <f t="shared" si="301"/>
        <v>2020_12_71723</v>
      </c>
      <c r="C3864" s="1" t="s">
        <v>3674</v>
      </c>
      <c r="D3864">
        <f t="shared" si="302"/>
        <v>3863</v>
      </c>
      <c r="E3864">
        <v>66096</v>
      </c>
      <c r="F3864">
        <f t="shared" si="303"/>
        <v>1</v>
      </c>
      <c r="G3864" s="2" t="str">
        <f t="shared" si="304"/>
        <v/>
      </c>
      <c r="H3864" t="s">
        <v>3675</v>
      </c>
      <c r="I3864">
        <v>71723</v>
      </c>
      <c r="J3864">
        <v>66083</v>
      </c>
      <c r="K3864">
        <v>66086</v>
      </c>
      <c r="L3864" t="s">
        <v>19</v>
      </c>
      <c r="M3864" t="s">
        <v>20</v>
      </c>
      <c r="N3864">
        <v>111</v>
      </c>
      <c r="O3864">
        <v>1285</v>
      </c>
      <c r="P3864">
        <v>10</v>
      </c>
      <c r="Q3864" t="s">
        <v>3883</v>
      </c>
      <c r="BQ3864" s="1"/>
      <c r="BW3864" s="2"/>
    </row>
    <row r="3865" ht="15" customHeight="1">
      <c r="A3865" t="str">
        <f t="shared" si="300"/>
        <v>2020_12_66096_2</v>
      </c>
      <c r="B3865" t="str">
        <f t="shared" si="301"/>
        <v>2020_12_74224</v>
      </c>
      <c r="C3865" s="1" t="s">
        <v>3674</v>
      </c>
      <c r="D3865">
        <f t="shared" si="302"/>
        <v>3864</v>
      </c>
      <c r="E3865">
        <v>66096</v>
      </c>
      <c r="F3865">
        <f t="shared" si="303"/>
        <v>2</v>
      </c>
      <c r="G3865" s="2" t="str">
        <f t="shared" si="304"/>
        <v/>
      </c>
      <c r="H3865" t="s">
        <v>3675</v>
      </c>
      <c r="I3865">
        <v>74224</v>
      </c>
      <c r="J3865">
        <v>66086</v>
      </c>
      <c r="K3865">
        <v>66083</v>
      </c>
      <c r="L3865" t="s">
        <v>31</v>
      </c>
      <c r="M3865" t="s">
        <v>20</v>
      </c>
      <c r="N3865">
        <v>125</v>
      </c>
      <c r="O3865">
        <v>1285</v>
      </c>
      <c r="P3865">
        <v>10</v>
      </c>
      <c r="Q3865" t="s">
        <v>3884</v>
      </c>
      <c r="BQ3865" s="1"/>
      <c r="BW3865" s="2"/>
    </row>
    <row r="3866" ht="15" customHeight="1">
      <c r="A3866" t="str">
        <f t="shared" si="300"/>
        <v>2020_12_66096_3</v>
      </c>
      <c r="B3866" t="str">
        <f t="shared" si="301"/>
        <v>2020_12_74291</v>
      </c>
      <c r="C3866" s="1" t="s">
        <v>3674</v>
      </c>
      <c r="D3866">
        <f t="shared" si="302"/>
        <v>3865</v>
      </c>
      <c r="E3866">
        <v>66096</v>
      </c>
      <c r="F3866">
        <f t="shared" si="303"/>
        <v>3</v>
      </c>
      <c r="G3866" s="2" t="str">
        <f t="shared" si="304"/>
        <v/>
      </c>
      <c r="H3866" t="s">
        <v>3675</v>
      </c>
      <c r="I3866">
        <v>74291</v>
      </c>
      <c r="J3866">
        <v>66083</v>
      </c>
      <c r="K3866">
        <v>66086</v>
      </c>
      <c r="L3866" t="s">
        <v>31</v>
      </c>
      <c r="M3866" t="s">
        <v>20</v>
      </c>
      <c r="N3866">
        <v>247</v>
      </c>
      <c r="O3866">
        <v>1285</v>
      </c>
      <c r="P3866">
        <v>10</v>
      </c>
      <c r="Q3866" t="s">
        <v>3885</v>
      </c>
      <c r="BQ3866" s="1"/>
      <c r="BW3866" s="2"/>
    </row>
    <row r="3867" ht="15" customHeight="1">
      <c r="A3867" t="str">
        <f t="shared" si="300"/>
        <v>2020_12_66096_4</v>
      </c>
      <c r="B3867" t="str">
        <f t="shared" si="301"/>
        <v>2020_12_76099</v>
      </c>
      <c r="C3867" s="1" t="s">
        <v>3674</v>
      </c>
      <c r="D3867">
        <f t="shared" si="302"/>
        <v>3866</v>
      </c>
      <c r="E3867">
        <v>66096</v>
      </c>
      <c r="F3867">
        <f t="shared" si="303"/>
        <v>4</v>
      </c>
      <c r="G3867" s="2" t="str">
        <f t="shared" si="304"/>
        <v/>
      </c>
      <c r="H3867" t="s">
        <v>3675</v>
      </c>
      <c r="I3867">
        <v>76099</v>
      </c>
      <c r="J3867">
        <v>66086</v>
      </c>
      <c r="K3867">
        <v>66083</v>
      </c>
      <c r="L3867" t="s">
        <v>31</v>
      </c>
      <c r="M3867" t="s">
        <v>20</v>
      </c>
      <c r="N3867">
        <v>68</v>
      </c>
      <c r="O3867">
        <v>1285</v>
      </c>
      <c r="P3867">
        <v>10</v>
      </c>
      <c r="Q3867" t="s">
        <v>3886</v>
      </c>
      <c r="BQ3867" s="1"/>
      <c r="BW3867" s="2"/>
    </row>
    <row r="3868" ht="15" customHeight="1">
      <c r="A3868" t="str">
        <f t="shared" si="300"/>
        <v>2020_12_66096_5</v>
      </c>
      <c r="B3868" t="str">
        <f t="shared" si="301"/>
        <v>2020_12_76298</v>
      </c>
      <c r="C3868" s="1" t="s">
        <v>3674</v>
      </c>
      <c r="D3868">
        <f t="shared" si="302"/>
        <v>3867</v>
      </c>
      <c r="E3868">
        <v>66096</v>
      </c>
      <c r="F3868">
        <f t="shared" si="303"/>
        <v>5</v>
      </c>
      <c r="G3868" s="2" t="str">
        <f t="shared" si="304"/>
        <v/>
      </c>
      <c r="H3868" t="s">
        <v>3675</v>
      </c>
      <c r="I3868">
        <v>76298</v>
      </c>
      <c r="J3868">
        <v>66083</v>
      </c>
      <c r="K3868">
        <v>66086</v>
      </c>
      <c r="L3868" t="s">
        <v>31</v>
      </c>
      <c r="M3868" t="s">
        <v>20</v>
      </c>
      <c r="N3868">
        <v>288</v>
      </c>
      <c r="O3868">
        <v>1285</v>
      </c>
      <c r="P3868">
        <v>10</v>
      </c>
      <c r="Q3868" t="s">
        <v>3887</v>
      </c>
      <c r="BQ3868" s="1"/>
      <c r="BW3868" s="2"/>
    </row>
    <row r="3869" ht="15" customHeight="1">
      <c r="A3869" t="str">
        <f t="shared" si="300"/>
        <v>2020_12_66096_6</v>
      </c>
      <c r="B3869" t="str">
        <f t="shared" si="301"/>
        <v>2020_12_77073</v>
      </c>
      <c r="C3869" s="1" t="s">
        <v>3674</v>
      </c>
      <c r="D3869">
        <f t="shared" si="302"/>
        <v>3868</v>
      </c>
      <c r="E3869">
        <v>66096</v>
      </c>
      <c r="F3869">
        <f t="shared" si="303"/>
        <v>6</v>
      </c>
      <c r="G3869" s="2" t="str">
        <f t="shared" si="304"/>
        <v/>
      </c>
      <c r="H3869" t="s">
        <v>3675</v>
      </c>
      <c r="I3869">
        <v>77073</v>
      </c>
      <c r="J3869">
        <v>66086</v>
      </c>
      <c r="K3869">
        <v>66083</v>
      </c>
      <c r="L3869" t="s">
        <v>31</v>
      </c>
      <c r="M3869" t="s">
        <v>20</v>
      </c>
      <c r="N3869">
        <v>97</v>
      </c>
      <c r="O3869">
        <v>1285</v>
      </c>
      <c r="P3869">
        <v>10</v>
      </c>
      <c r="Q3869" t="s">
        <v>3888</v>
      </c>
      <c r="BQ3869" s="1"/>
      <c r="BW3869" s="2"/>
    </row>
    <row r="3870" ht="15" customHeight="1">
      <c r="A3870" t="str">
        <f t="shared" si="300"/>
        <v>2020_12_66096_7</v>
      </c>
      <c r="B3870" t="str">
        <f t="shared" si="301"/>
        <v>2020_12_77273</v>
      </c>
      <c r="C3870" s="1" t="s">
        <v>3674</v>
      </c>
      <c r="D3870">
        <f t="shared" si="302"/>
        <v>3869</v>
      </c>
      <c r="E3870">
        <v>66096</v>
      </c>
      <c r="F3870">
        <f t="shared" si="303"/>
        <v>7</v>
      </c>
      <c r="G3870" s="2" t="str">
        <f t="shared" si="304"/>
        <v/>
      </c>
      <c r="H3870" t="s">
        <v>3675</v>
      </c>
      <c r="I3870">
        <v>77273</v>
      </c>
      <c r="J3870">
        <v>66083</v>
      </c>
      <c r="K3870">
        <v>66086</v>
      </c>
      <c r="L3870" t="s">
        <v>31</v>
      </c>
      <c r="M3870" t="s">
        <v>20</v>
      </c>
      <c r="N3870">
        <v>178</v>
      </c>
      <c r="O3870">
        <v>1285</v>
      </c>
      <c r="P3870">
        <v>10</v>
      </c>
      <c r="Q3870" t="s">
        <v>3889</v>
      </c>
      <c r="BQ3870" s="1"/>
      <c r="BW3870" s="2"/>
    </row>
    <row r="3871" ht="15" customHeight="1">
      <c r="A3871" t="str">
        <f t="shared" si="300"/>
        <v>2020_12_66096_8</v>
      </c>
      <c r="B3871" t="str">
        <f t="shared" si="301"/>
        <v>2020_12_77285</v>
      </c>
      <c r="C3871" s="1" t="s">
        <v>3674</v>
      </c>
      <c r="D3871">
        <f t="shared" si="302"/>
        <v>3870</v>
      </c>
      <c r="E3871">
        <v>66096</v>
      </c>
      <c r="F3871">
        <f t="shared" si="303"/>
        <v>8</v>
      </c>
      <c r="G3871" s="2" t="str">
        <f t="shared" si="304"/>
        <v/>
      </c>
      <c r="H3871" t="s">
        <v>3675</v>
      </c>
      <c r="I3871">
        <v>77285</v>
      </c>
      <c r="J3871">
        <v>66086</v>
      </c>
      <c r="K3871">
        <v>66083</v>
      </c>
      <c r="L3871" t="s">
        <v>31</v>
      </c>
      <c r="M3871" t="s">
        <v>20</v>
      </c>
      <c r="N3871">
        <v>76</v>
      </c>
      <c r="O3871">
        <v>1285</v>
      </c>
      <c r="P3871">
        <v>10</v>
      </c>
      <c r="Q3871" t="s">
        <v>3890</v>
      </c>
      <c r="BQ3871" s="1"/>
      <c r="BW3871" s="2"/>
    </row>
    <row r="3872" ht="15" customHeight="1">
      <c r="A3872" t="str">
        <f t="shared" si="300"/>
        <v>2020_12_66096_9</v>
      </c>
      <c r="B3872" t="str">
        <f t="shared" si="301"/>
        <v>2020_12_77290</v>
      </c>
      <c r="C3872" s="1" t="s">
        <v>3674</v>
      </c>
      <c r="D3872">
        <f t="shared" si="302"/>
        <v>3871</v>
      </c>
      <c r="E3872">
        <v>66096</v>
      </c>
      <c r="F3872">
        <f t="shared" si="303"/>
        <v>9</v>
      </c>
      <c r="G3872" s="2" t="str">
        <f t="shared" si="304"/>
        <v>x</v>
      </c>
      <c r="H3872" t="s">
        <v>3675</v>
      </c>
      <c r="I3872">
        <v>77290</v>
      </c>
      <c r="J3872">
        <v>66083</v>
      </c>
      <c r="K3872">
        <v>66086</v>
      </c>
      <c r="L3872" t="s">
        <v>20</v>
      </c>
      <c r="M3872" t="s">
        <v>20</v>
      </c>
      <c r="N3872">
        <v>74</v>
      </c>
      <c r="O3872">
        <v>1285</v>
      </c>
      <c r="P3872">
        <v>10</v>
      </c>
      <c r="Q3872" t="s">
        <v>3891</v>
      </c>
      <c r="BQ3872" s="1"/>
      <c r="BW3872" s="2"/>
    </row>
    <row r="3873" ht="15" customHeight="1">
      <c r="A3873" t="str">
        <f t="shared" si="300"/>
        <v>2020_12_66124_1</v>
      </c>
      <c r="B3873" t="str">
        <f t="shared" si="301"/>
        <v>2020_12_71720</v>
      </c>
      <c r="C3873" s="1" t="s">
        <v>3674</v>
      </c>
      <c r="D3873">
        <f t="shared" si="302"/>
        <v>3872</v>
      </c>
      <c r="E3873">
        <v>66124</v>
      </c>
      <c r="F3873">
        <f t="shared" si="303"/>
        <v>1</v>
      </c>
      <c r="G3873" s="2" t="str">
        <f t="shared" si="304"/>
        <v/>
      </c>
      <c r="H3873" t="s">
        <v>3675</v>
      </c>
      <c r="I3873">
        <v>71720</v>
      </c>
      <c r="J3873">
        <v>66111</v>
      </c>
      <c r="K3873">
        <v>66114</v>
      </c>
      <c r="L3873" t="s">
        <v>158</v>
      </c>
      <c r="M3873" t="s">
        <v>20</v>
      </c>
      <c r="N3873">
        <v>359</v>
      </c>
      <c r="O3873">
        <v>1730</v>
      </c>
      <c r="P3873">
        <v>8</v>
      </c>
      <c r="Q3873" t="s">
        <v>3892</v>
      </c>
      <c r="BQ3873" s="1"/>
      <c r="BW3873" s="2"/>
    </row>
    <row r="3874" ht="15" customHeight="1">
      <c r="A3874" t="str">
        <f t="shared" si="300"/>
        <v>2020_12_66124_2</v>
      </c>
      <c r="B3874" t="str">
        <f t="shared" si="301"/>
        <v>2020_12_74231</v>
      </c>
      <c r="C3874" s="1" t="s">
        <v>3674</v>
      </c>
      <c r="D3874">
        <f t="shared" si="302"/>
        <v>3873</v>
      </c>
      <c r="E3874">
        <v>66124</v>
      </c>
      <c r="F3874">
        <f t="shared" si="303"/>
        <v>2</v>
      </c>
      <c r="G3874" s="2" t="str">
        <f t="shared" si="304"/>
        <v/>
      </c>
      <c r="H3874" t="s">
        <v>3675</v>
      </c>
      <c r="I3874">
        <v>74231</v>
      </c>
      <c r="J3874">
        <v>66114</v>
      </c>
      <c r="K3874">
        <v>66111</v>
      </c>
      <c r="L3874" t="s">
        <v>31</v>
      </c>
      <c r="M3874" t="s">
        <v>20</v>
      </c>
      <c r="N3874">
        <v>420</v>
      </c>
      <c r="O3874">
        <v>1730</v>
      </c>
      <c r="P3874">
        <v>8</v>
      </c>
      <c r="Q3874" t="s">
        <v>3893</v>
      </c>
      <c r="BQ3874" s="1"/>
      <c r="BW3874" s="2"/>
    </row>
    <row r="3875" ht="15" customHeight="1">
      <c r="A3875" t="str">
        <f t="shared" si="300"/>
        <v>2020_12_66124_3</v>
      </c>
      <c r="B3875" t="str">
        <f t="shared" si="301"/>
        <v>2020_12_74940</v>
      </c>
      <c r="C3875" s="1" t="s">
        <v>3674</v>
      </c>
      <c r="D3875">
        <f t="shared" si="302"/>
        <v>3874</v>
      </c>
      <c r="E3875">
        <v>66124</v>
      </c>
      <c r="F3875">
        <f t="shared" si="303"/>
        <v>3</v>
      </c>
      <c r="G3875" s="2" t="str">
        <f t="shared" si="304"/>
        <v/>
      </c>
      <c r="H3875" t="s">
        <v>3675</v>
      </c>
      <c r="I3875">
        <v>74940</v>
      </c>
      <c r="J3875">
        <v>66111</v>
      </c>
      <c r="K3875">
        <v>66114</v>
      </c>
      <c r="L3875" t="s">
        <v>31</v>
      </c>
      <c r="M3875" t="s">
        <v>20</v>
      </c>
      <c r="N3875">
        <v>275</v>
      </c>
      <c r="O3875">
        <v>1730</v>
      </c>
      <c r="P3875">
        <v>8</v>
      </c>
      <c r="Q3875" t="s">
        <v>3894</v>
      </c>
      <c r="BQ3875" s="1"/>
      <c r="BW3875" s="2"/>
    </row>
    <row r="3876" ht="15" customHeight="1">
      <c r="A3876" t="str">
        <f t="shared" si="300"/>
        <v>2020_12_66124_4</v>
      </c>
      <c r="B3876" t="str">
        <f t="shared" si="301"/>
        <v>2020_12_75701</v>
      </c>
      <c r="C3876" s="1" t="s">
        <v>3674</v>
      </c>
      <c r="D3876">
        <f t="shared" si="302"/>
        <v>3875</v>
      </c>
      <c r="E3876">
        <v>66124</v>
      </c>
      <c r="F3876">
        <f t="shared" si="303"/>
        <v>4</v>
      </c>
      <c r="G3876" s="2" t="str">
        <f t="shared" si="304"/>
        <v/>
      </c>
      <c r="H3876" t="s">
        <v>3675</v>
      </c>
      <c r="I3876">
        <v>75701</v>
      </c>
      <c r="J3876">
        <v>66114</v>
      </c>
      <c r="K3876">
        <v>66111</v>
      </c>
      <c r="L3876" t="s">
        <v>31</v>
      </c>
      <c r="M3876" t="s">
        <v>20</v>
      </c>
      <c r="N3876">
        <v>289</v>
      </c>
      <c r="O3876">
        <v>1730</v>
      </c>
      <c r="P3876">
        <v>8</v>
      </c>
      <c r="Q3876" t="s">
        <v>3895</v>
      </c>
      <c r="BQ3876" s="1"/>
      <c r="BW3876" s="2"/>
    </row>
    <row r="3877" ht="15" customHeight="1">
      <c r="A3877" t="str">
        <f t="shared" si="300"/>
        <v>2020_12_66124_5</v>
      </c>
      <c r="B3877" t="str">
        <f t="shared" si="301"/>
        <v>2020_12_76255</v>
      </c>
      <c r="C3877" s="1" t="s">
        <v>3674</v>
      </c>
      <c r="D3877">
        <f t="shared" si="302"/>
        <v>3876</v>
      </c>
      <c r="E3877">
        <v>66124</v>
      </c>
      <c r="F3877">
        <f t="shared" si="303"/>
        <v>5</v>
      </c>
      <c r="G3877" s="2" t="str">
        <f t="shared" si="304"/>
        <v/>
      </c>
      <c r="H3877" t="s">
        <v>3675</v>
      </c>
      <c r="I3877">
        <v>76255</v>
      </c>
      <c r="J3877">
        <v>66111</v>
      </c>
      <c r="K3877">
        <v>66114</v>
      </c>
      <c r="L3877" t="s">
        <v>31</v>
      </c>
      <c r="M3877" t="s">
        <v>20</v>
      </c>
      <c r="N3877">
        <v>138</v>
      </c>
      <c r="O3877">
        <v>1730</v>
      </c>
      <c r="P3877">
        <v>8</v>
      </c>
      <c r="Q3877" t="s">
        <v>3896</v>
      </c>
      <c r="BQ3877" s="1"/>
      <c r="BW3877" s="2"/>
    </row>
    <row r="3878" ht="15" customHeight="1">
      <c r="A3878" t="str">
        <f t="shared" si="300"/>
        <v>2020_12_66124_6</v>
      </c>
      <c r="B3878" t="str">
        <f t="shared" si="301"/>
        <v>2020_12_76292</v>
      </c>
      <c r="C3878" s="1" t="s">
        <v>3674</v>
      </c>
      <c r="D3878">
        <f t="shared" si="302"/>
        <v>3877</v>
      </c>
      <c r="E3878">
        <v>66124</v>
      </c>
      <c r="F3878">
        <f t="shared" si="303"/>
        <v>6</v>
      </c>
      <c r="G3878" s="2" t="str">
        <f t="shared" si="304"/>
        <v/>
      </c>
      <c r="H3878" t="s">
        <v>3675</v>
      </c>
      <c r="I3878">
        <v>76292</v>
      </c>
      <c r="J3878">
        <v>66114</v>
      </c>
      <c r="K3878">
        <v>66111</v>
      </c>
      <c r="L3878" t="s">
        <v>31</v>
      </c>
      <c r="M3878" t="s">
        <v>20</v>
      </c>
      <c r="N3878">
        <v>180</v>
      </c>
      <c r="O3878">
        <v>1730</v>
      </c>
      <c r="P3878">
        <v>8</v>
      </c>
      <c r="Q3878" t="s">
        <v>3897</v>
      </c>
      <c r="BQ3878" s="1"/>
      <c r="BW3878" s="2"/>
    </row>
    <row r="3879" ht="15" customHeight="1">
      <c r="A3879" t="str">
        <f t="shared" si="300"/>
        <v>2020_12_66124_7</v>
      </c>
      <c r="B3879" t="str">
        <f t="shared" si="301"/>
        <v>2020_12_76791</v>
      </c>
      <c r="C3879" s="1" t="s">
        <v>3674</v>
      </c>
      <c r="D3879">
        <f t="shared" si="302"/>
        <v>3878</v>
      </c>
      <c r="E3879">
        <v>66124</v>
      </c>
      <c r="F3879">
        <f t="shared" si="303"/>
        <v>7</v>
      </c>
      <c r="G3879" s="2" t="str">
        <f t="shared" si="304"/>
        <v>x</v>
      </c>
      <c r="H3879" t="s">
        <v>3675</v>
      </c>
      <c r="I3879">
        <v>76791</v>
      </c>
      <c r="J3879">
        <v>66111</v>
      </c>
      <c r="K3879">
        <v>66114</v>
      </c>
      <c r="L3879" t="s">
        <v>20</v>
      </c>
      <c r="M3879" t="s">
        <v>20</v>
      </c>
      <c r="N3879">
        <v>48</v>
      </c>
      <c r="O3879">
        <v>1730</v>
      </c>
      <c r="P3879">
        <v>8</v>
      </c>
      <c r="Q3879" t="s">
        <v>3898</v>
      </c>
      <c r="BQ3879" s="1"/>
      <c r="BW3879" s="2"/>
    </row>
    <row r="3880" ht="15" customHeight="1">
      <c r="A3880" t="str">
        <f t="shared" si="300"/>
        <v>2020_12_66152_1</v>
      </c>
      <c r="B3880" t="str">
        <f t="shared" si="301"/>
        <v>2020_12_71891</v>
      </c>
      <c r="C3880" s="1" t="s">
        <v>3674</v>
      </c>
      <c r="D3880">
        <f t="shared" si="302"/>
        <v>3879</v>
      </c>
      <c r="E3880">
        <v>66152</v>
      </c>
      <c r="F3880">
        <f t="shared" si="303"/>
        <v>1</v>
      </c>
      <c r="G3880" s="2" t="str">
        <f t="shared" si="304"/>
        <v/>
      </c>
      <c r="H3880" t="s">
        <v>3675</v>
      </c>
      <c r="I3880">
        <v>71891</v>
      </c>
      <c r="J3880">
        <v>66139</v>
      </c>
      <c r="K3880">
        <v>66142</v>
      </c>
      <c r="L3880" t="s">
        <v>19</v>
      </c>
      <c r="M3880" t="s">
        <v>20</v>
      </c>
      <c r="N3880">
        <v>320</v>
      </c>
      <c r="O3880">
        <v>1808</v>
      </c>
      <c r="P3880">
        <v>7</v>
      </c>
      <c r="Q3880" t="s">
        <v>3899</v>
      </c>
      <c r="BQ3880" s="1"/>
      <c r="BW3880" s="2"/>
    </row>
    <row r="3881" ht="15" customHeight="1">
      <c r="A3881" t="str">
        <f t="shared" si="300"/>
        <v>2020_12_66152_2</v>
      </c>
      <c r="B3881" t="str">
        <f t="shared" si="301"/>
        <v>2020_12_74396</v>
      </c>
      <c r="C3881" s="1" t="s">
        <v>3674</v>
      </c>
      <c r="D3881">
        <f t="shared" si="302"/>
        <v>3880</v>
      </c>
      <c r="E3881">
        <v>66152</v>
      </c>
      <c r="F3881">
        <f t="shared" si="303"/>
        <v>2</v>
      </c>
      <c r="G3881" s="2" t="str">
        <f t="shared" si="304"/>
        <v/>
      </c>
      <c r="H3881" t="s">
        <v>3675</v>
      </c>
      <c r="I3881">
        <v>74396</v>
      </c>
      <c r="J3881">
        <v>66142</v>
      </c>
      <c r="K3881">
        <v>66139</v>
      </c>
      <c r="L3881" t="s">
        <v>31</v>
      </c>
      <c r="M3881" t="s">
        <v>20</v>
      </c>
      <c r="N3881">
        <v>384</v>
      </c>
      <c r="O3881">
        <v>1808</v>
      </c>
      <c r="P3881">
        <v>7</v>
      </c>
      <c r="Q3881" t="s">
        <v>3900</v>
      </c>
      <c r="BQ3881" s="1"/>
      <c r="BW3881" s="2"/>
    </row>
    <row r="3882" ht="15" customHeight="1">
      <c r="A3882" t="str">
        <f t="shared" si="300"/>
        <v>2020_12_66152_3</v>
      </c>
      <c r="B3882" t="str">
        <f t="shared" si="301"/>
        <v>2020_12_74788</v>
      </c>
      <c r="C3882" s="1" t="s">
        <v>3674</v>
      </c>
      <c r="D3882">
        <f t="shared" si="302"/>
        <v>3881</v>
      </c>
      <c r="E3882">
        <v>66152</v>
      </c>
      <c r="F3882">
        <f t="shared" si="303"/>
        <v>3</v>
      </c>
      <c r="G3882" s="2" t="str">
        <f t="shared" si="304"/>
        <v/>
      </c>
      <c r="H3882" t="s">
        <v>3675</v>
      </c>
      <c r="I3882">
        <v>74788</v>
      </c>
      <c r="J3882">
        <v>66139</v>
      </c>
      <c r="K3882">
        <v>66142</v>
      </c>
      <c r="L3882" t="s">
        <v>31</v>
      </c>
      <c r="M3882" t="s">
        <v>20</v>
      </c>
      <c r="N3882">
        <v>354</v>
      </c>
      <c r="O3882">
        <v>1808</v>
      </c>
      <c r="P3882">
        <v>7</v>
      </c>
      <c r="Q3882" t="s">
        <v>3901</v>
      </c>
      <c r="BQ3882" s="1"/>
      <c r="BW3882" s="2"/>
    </row>
    <row r="3883" ht="15" customHeight="1">
      <c r="A3883" t="str">
        <f t="shared" si="300"/>
        <v>2020_12_66152_4</v>
      </c>
      <c r="B3883" t="str">
        <f t="shared" si="301"/>
        <v>2020_12_75420</v>
      </c>
      <c r="C3883" s="1" t="s">
        <v>3674</v>
      </c>
      <c r="D3883">
        <f t="shared" si="302"/>
        <v>3882</v>
      </c>
      <c r="E3883">
        <v>66152</v>
      </c>
      <c r="F3883">
        <f t="shared" si="303"/>
        <v>4</v>
      </c>
      <c r="G3883" s="2" t="str">
        <f t="shared" si="304"/>
        <v/>
      </c>
      <c r="H3883" t="s">
        <v>3675</v>
      </c>
      <c r="I3883">
        <v>75420</v>
      </c>
      <c r="J3883">
        <v>66142</v>
      </c>
      <c r="K3883">
        <v>66139</v>
      </c>
      <c r="L3883" t="s">
        <v>31</v>
      </c>
      <c r="M3883" t="s">
        <v>20</v>
      </c>
      <c r="N3883">
        <v>312</v>
      </c>
      <c r="O3883">
        <v>1808</v>
      </c>
      <c r="P3883">
        <v>7</v>
      </c>
      <c r="Q3883" t="s">
        <v>3902</v>
      </c>
      <c r="BQ3883" s="1"/>
      <c r="BW3883" s="2"/>
    </row>
    <row r="3884" ht="15" customHeight="1">
      <c r="A3884" t="str">
        <f t="shared" si="300"/>
        <v>2020_12_66152_5</v>
      </c>
      <c r="B3884" t="str">
        <f t="shared" si="301"/>
        <v>2020_12_75930</v>
      </c>
      <c r="C3884" s="1" t="s">
        <v>3674</v>
      </c>
      <c r="D3884">
        <f t="shared" si="302"/>
        <v>3883</v>
      </c>
      <c r="E3884">
        <v>66152</v>
      </c>
      <c r="F3884">
        <f t="shared" si="303"/>
        <v>5</v>
      </c>
      <c r="G3884" s="2" t="str">
        <f t="shared" si="304"/>
        <v/>
      </c>
      <c r="H3884" t="s">
        <v>3675</v>
      </c>
      <c r="I3884">
        <v>75930</v>
      </c>
      <c r="J3884">
        <v>66139</v>
      </c>
      <c r="K3884">
        <v>66142</v>
      </c>
      <c r="L3884" t="s">
        <v>31</v>
      </c>
      <c r="M3884" t="s">
        <v>20</v>
      </c>
      <c r="N3884">
        <v>270</v>
      </c>
      <c r="O3884">
        <v>1808</v>
      </c>
      <c r="P3884">
        <v>7</v>
      </c>
      <c r="Q3884" t="s">
        <v>3903</v>
      </c>
      <c r="BQ3884" s="1"/>
      <c r="BW3884" s="2"/>
    </row>
    <row r="3885" ht="15" customHeight="1">
      <c r="A3885" t="str">
        <f t="shared" si="300"/>
        <v>2020_12_66152_6</v>
      </c>
      <c r="B3885" t="str">
        <f t="shared" si="301"/>
        <v>2020_12_75993</v>
      </c>
      <c r="C3885" s="1" t="s">
        <v>3674</v>
      </c>
      <c r="D3885">
        <f t="shared" si="302"/>
        <v>3884</v>
      </c>
      <c r="E3885">
        <v>66152</v>
      </c>
      <c r="F3885">
        <f t="shared" si="303"/>
        <v>6</v>
      </c>
      <c r="G3885" s="2" t="str">
        <f t="shared" si="304"/>
        <v>x</v>
      </c>
      <c r="H3885" t="s">
        <v>3675</v>
      </c>
      <c r="I3885">
        <v>75993</v>
      </c>
      <c r="J3885">
        <v>66142</v>
      </c>
      <c r="K3885">
        <v>66139</v>
      </c>
      <c r="L3885" t="s">
        <v>20</v>
      </c>
      <c r="M3885" t="s">
        <v>20</v>
      </c>
      <c r="N3885">
        <v>147</v>
      </c>
      <c r="O3885">
        <v>1808</v>
      </c>
      <c r="P3885">
        <v>7</v>
      </c>
      <c r="Q3885" t="s">
        <v>3904</v>
      </c>
      <c r="BQ3885" s="1"/>
      <c r="BW3885" s="2"/>
    </row>
    <row r="3886" ht="15" customHeight="1">
      <c r="A3886" t="str">
        <f t="shared" si="300"/>
        <v>2020_12_66180_1</v>
      </c>
      <c r="B3886" t="str">
        <f t="shared" si="301"/>
        <v>2020_12_73295</v>
      </c>
      <c r="C3886" s="1" t="s">
        <v>3674</v>
      </c>
      <c r="D3886">
        <f t="shared" si="302"/>
        <v>3885</v>
      </c>
      <c r="E3886">
        <v>66180</v>
      </c>
      <c r="F3886">
        <f t="shared" si="303"/>
        <v>1</v>
      </c>
      <c r="G3886" s="2" t="str">
        <f t="shared" si="304"/>
        <v/>
      </c>
      <c r="H3886" t="s">
        <v>3675</v>
      </c>
      <c r="I3886">
        <v>73295</v>
      </c>
      <c r="J3886">
        <v>66167</v>
      </c>
      <c r="K3886">
        <v>66170</v>
      </c>
      <c r="L3886" t="s">
        <v>158</v>
      </c>
      <c r="M3886" t="s">
        <v>20</v>
      </c>
      <c r="N3886">
        <v>592</v>
      </c>
      <c r="O3886">
        <v>3760</v>
      </c>
      <c r="P3886">
        <v>14</v>
      </c>
      <c r="Q3886" t="s">
        <v>3905</v>
      </c>
      <c r="BQ3886" s="1"/>
      <c r="BW3886" s="2"/>
    </row>
    <row r="3887" ht="15" customHeight="1">
      <c r="A3887" t="str">
        <f t="shared" si="300"/>
        <v>2020_12_66180_2</v>
      </c>
      <c r="B3887" t="str">
        <f t="shared" si="301"/>
        <v>2020_12_73570</v>
      </c>
      <c r="C3887" s="1" t="s">
        <v>3674</v>
      </c>
      <c r="D3887">
        <f t="shared" si="302"/>
        <v>3886</v>
      </c>
      <c r="E3887">
        <v>66180</v>
      </c>
      <c r="F3887">
        <f t="shared" si="303"/>
        <v>2</v>
      </c>
      <c r="G3887" s="2" t="str">
        <f t="shared" si="304"/>
        <v/>
      </c>
      <c r="H3887" t="s">
        <v>3675</v>
      </c>
      <c r="I3887">
        <v>73570</v>
      </c>
      <c r="J3887">
        <v>66170</v>
      </c>
      <c r="K3887">
        <v>66167</v>
      </c>
      <c r="L3887" t="s">
        <v>31</v>
      </c>
      <c r="M3887" t="s">
        <v>20</v>
      </c>
      <c r="N3887">
        <v>587</v>
      </c>
      <c r="O3887">
        <v>3760</v>
      </c>
      <c r="P3887">
        <v>14</v>
      </c>
      <c r="Q3887" t="s">
        <v>3906</v>
      </c>
      <c r="BQ3887" s="1"/>
      <c r="BW3887" s="2"/>
    </row>
    <row r="3888" ht="15" customHeight="1">
      <c r="A3888" t="str">
        <f t="shared" si="300"/>
        <v>2020_12_66180_3</v>
      </c>
      <c r="B3888" t="str">
        <f t="shared" si="301"/>
        <v>2020_12_73621</v>
      </c>
      <c r="C3888" s="1" t="s">
        <v>3674</v>
      </c>
      <c r="D3888">
        <f t="shared" si="302"/>
        <v>3887</v>
      </c>
      <c r="E3888">
        <v>66180</v>
      </c>
      <c r="F3888">
        <f t="shared" si="303"/>
        <v>3</v>
      </c>
      <c r="G3888" s="2" t="str">
        <f t="shared" si="304"/>
        <v/>
      </c>
      <c r="H3888" t="s">
        <v>3675</v>
      </c>
      <c r="I3888">
        <v>73621</v>
      </c>
      <c r="J3888">
        <v>66167</v>
      </c>
      <c r="K3888">
        <v>66170</v>
      </c>
      <c r="L3888" t="s">
        <v>31</v>
      </c>
      <c r="M3888" t="s">
        <v>20</v>
      </c>
      <c r="N3888">
        <v>481</v>
      </c>
      <c r="O3888">
        <v>3760</v>
      </c>
      <c r="P3888">
        <v>14</v>
      </c>
      <c r="Q3888" t="s">
        <v>3907</v>
      </c>
      <c r="BQ3888" s="1"/>
      <c r="BW3888" s="2"/>
    </row>
    <row r="3889" ht="15" customHeight="1">
      <c r="A3889" t="str">
        <f t="shared" si="300"/>
        <v>2020_12_66180_4</v>
      </c>
      <c r="B3889" t="str">
        <f t="shared" si="301"/>
        <v>2020_12_74787</v>
      </c>
      <c r="C3889" s="1" t="s">
        <v>3674</v>
      </c>
      <c r="D3889">
        <f t="shared" si="302"/>
        <v>3888</v>
      </c>
      <c r="E3889">
        <v>66180</v>
      </c>
      <c r="F3889">
        <f t="shared" si="303"/>
        <v>4</v>
      </c>
      <c r="G3889" s="2" t="str">
        <f t="shared" si="304"/>
        <v/>
      </c>
      <c r="H3889" t="s">
        <v>3675</v>
      </c>
      <c r="I3889">
        <v>74787</v>
      </c>
      <c r="J3889">
        <v>66170</v>
      </c>
      <c r="K3889">
        <v>66167</v>
      </c>
      <c r="L3889" t="s">
        <v>31</v>
      </c>
      <c r="M3889" t="s">
        <v>20</v>
      </c>
      <c r="N3889">
        <v>430</v>
      </c>
      <c r="O3889">
        <v>3760</v>
      </c>
      <c r="P3889">
        <v>14</v>
      </c>
      <c r="Q3889" t="s">
        <v>3908</v>
      </c>
      <c r="BQ3889" s="1"/>
      <c r="BW3889" s="2"/>
    </row>
    <row r="3890" ht="15" customHeight="1">
      <c r="A3890" t="str">
        <f t="shared" si="300"/>
        <v>2020_12_66180_5</v>
      </c>
      <c r="B3890" t="str">
        <f t="shared" si="301"/>
        <v>2020_12_74951</v>
      </c>
      <c r="C3890" s="1" t="s">
        <v>3674</v>
      </c>
      <c r="D3890">
        <f t="shared" si="302"/>
        <v>3889</v>
      </c>
      <c r="E3890">
        <v>66180</v>
      </c>
      <c r="F3890">
        <f t="shared" si="303"/>
        <v>5</v>
      </c>
      <c r="G3890" s="2" t="str">
        <f t="shared" si="304"/>
        <v/>
      </c>
      <c r="H3890" t="s">
        <v>3675</v>
      </c>
      <c r="I3890">
        <v>74951</v>
      </c>
      <c r="J3890">
        <v>66167</v>
      </c>
      <c r="K3890">
        <v>66170</v>
      </c>
      <c r="L3890" t="s">
        <v>31</v>
      </c>
      <c r="M3890" t="s">
        <v>20</v>
      </c>
      <c r="N3890">
        <v>330</v>
      </c>
      <c r="O3890">
        <v>3760</v>
      </c>
      <c r="P3890">
        <v>14</v>
      </c>
      <c r="Q3890" t="s">
        <v>3909</v>
      </c>
      <c r="BQ3890" s="1"/>
      <c r="BW3890" s="2"/>
    </row>
    <row r="3891" ht="15" customHeight="1">
      <c r="A3891" t="str">
        <f t="shared" si="300"/>
        <v>2020_12_66180_6</v>
      </c>
      <c r="B3891" t="str">
        <f t="shared" si="301"/>
        <v>2020_12_75336</v>
      </c>
      <c r="C3891" s="1" t="s">
        <v>3674</v>
      </c>
      <c r="D3891">
        <f t="shared" si="302"/>
        <v>3890</v>
      </c>
      <c r="E3891">
        <v>66180</v>
      </c>
      <c r="F3891">
        <f t="shared" si="303"/>
        <v>6</v>
      </c>
      <c r="G3891" s="2" t="str">
        <f t="shared" si="304"/>
        <v/>
      </c>
      <c r="H3891" t="s">
        <v>3675</v>
      </c>
      <c r="I3891">
        <v>75336</v>
      </c>
      <c r="J3891">
        <v>66170</v>
      </c>
      <c r="K3891">
        <v>66167</v>
      </c>
      <c r="L3891" t="s">
        <v>31</v>
      </c>
      <c r="M3891" t="s">
        <v>20</v>
      </c>
      <c r="N3891">
        <v>187</v>
      </c>
      <c r="O3891">
        <v>3760</v>
      </c>
      <c r="P3891">
        <v>14</v>
      </c>
      <c r="Q3891" t="s">
        <v>3910</v>
      </c>
      <c r="BQ3891" s="1"/>
      <c r="BW3891" s="2"/>
    </row>
    <row r="3892" ht="15" customHeight="1">
      <c r="A3892" t="str">
        <f t="shared" si="300"/>
        <v>2020_12_66180_7</v>
      </c>
      <c r="B3892" t="str">
        <f t="shared" si="301"/>
        <v>2020_12_75363</v>
      </c>
      <c r="C3892" s="1" t="s">
        <v>3674</v>
      </c>
      <c r="D3892">
        <f t="shared" si="302"/>
        <v>3891</v>
      </c>
      <c r="E3892">
        <v>66180</v>
      </c>
      <c r="F3892">
        <f t="shared" si="303"/>
        <v>7</v>
      </c>
      <c r="G3892" s="2" t="str">
        <f t="shared" si="304"/>
        <v/>
      </c>
      <c r="H3892" t="s">
        <v>3675</v>
      </c>
      <c r="I3892">
        <v>75363</v>
      </c>
      <c r="J3892">
        <v>66167</v>
      </c>
      <c r="K3892">
        <v>66170</v>
      </c>
      <c r="L3892" t="s">
        <v>31</v>
      </c>
      <c r="M3892" t="s">
        <v>20</v>
      </c>
      <c r="N3892">
        <v>197</v>
      </c>
      <c r="O3892">
        <v>3760</v>
      </c>
      <c r="P3892">
        <v>14</v>
      </c>
      <c r="Q3892" t="s">
        <v>3911</v>
      </c>
      <c r="BQ3892" s="1"/>
      <c r="BW3892" s="2"/>
    </row>
    <row r="3893" ht="15" customHeight="1">
      <c r="A3893" t="str">
        <f t="shared" si="300"/>
        <v>2020_12_66180_8</v>
      </c>
      <c r="B3893" t="str">
        <f t="shared" si="301"/>
        <v>2020_12_75381</v>
      </c>
      <c r="C3893" s="1" t="s">
        <v>3674</v>
      </c>
      <c r="D3893">
        <f t="shared" si="302"/>
        <v>3892</v>
      </c>
      <c r="E3893">
        <v>66180</v>
      </c>
      <c r="F3893">
        <f t="shared" si="303"/>
        <v>8</v>
      </c>
      <c r="G3893" s="2" t="str">
        <f t="shared" si="304"/>
        <v/>
      </c>
      <c r="H3893" t="s">
        <v>3675</v>
      </c>
      <c r="I3893">
        <v>75381</v>
      </c>
      <c r="J3893">
        <v>66170</v>
      </c>
      <c r="K3893">
        <v>66167</v>
      </c>
      <c r="L3893" t="s">
        <v>31</v>
      </c>
      <c r="M3893" t="s">
        <v>20</v>
      </c>
      <c r="N3893">
        <v>226</v>
      </c>
      <c r="O3893">
        <v>3760</v>
      </c>
      <c r="P3893">
        <v>14</v>
      </c>
      <c r="Q3893" t="s">
        <v>3912</v>
      </c>
      <c r="BQ3893" s="1"/>
      <c r="BW3893" s="2"/>
    </row>
    <row r="3894" ht="15" customHeight="1">
      <c r="A3894" t="str">
        <f t="shared" si="300"/>
        <v>2020_12_66180_9</v>
      </c>
      <c r="B3894" t="str">
        <f t="shared" si="301"/>
        <v>2020_12_77068</v>
      </c>
      <c r="C3894" s="1" t="s">
        <v>3674</v>
      </c>
      <c r="D3894">
        <f t="shared" si="302"/>
        <v>3893</v>
      </c>
      <c r="E3894">
        <v>66180</v>
      </c>
      <c r="F3894">
        <f t="shared" si="303"/>
        <v>9</v>
      </c>
      <c r="G3894" s="2" t="str">
        <f t="shared" si="304"/>
        <v/>
      </c>
      <c r="H3894" t="s">
        <v>3675</v>
      </c>
      <c r="I3894">
        <v>77068</v>
      </c>
      <c r="J3894">
        <v>66167</v>
      </c>
      <c r="K3894">
        <v>66170</v>
      </c>
      <c r="L3894" t="s">
        <v>31</v>
      </c>
      <c r="M3894" t="s">
        <v>20</v>
      </c>
      <c r="N3894">
        <v>243</v>
      </c>
      <c r="O3894">
        <v>3760</v>
      </c>
      <c r="P3894">
        <v>14</v>
      </c>
      <c r="Q3894" t="s">
        <v>3913</v>
      </c>
      <c r="BQ3894" s="1"/>
      <c r="BW3894" s="2"/>
    </row>
    <row r="3895" ht="15" customHeight="1">
      <c r="A3895" t="str">
        <f t="shared" si="300"/>
        <v>2020_12_66180_10</v>
      </c>
      <c r="B3895" t="str">
        <f t="shared" si="301"/>
        <v>2020_12_77111</v>
      </c>
      <c r="C3895" s="1" t="s">
        <v>3674</v>
      </c>
      <c r="D3895">
        <f t="shared" si="302"/>
        <v>3894</v>
      </c>
      <c r="E3895">
        <v>66180</v>
      </c>
      <c r="F3895">
        <f t="shared" si="303"/>
        <v>10</v>
      </c>
      <c r="G3895" s="2" t="str">
        <f t="shared" si="304"/>
        <v/>
      </c>
      <c r="H3895" t="s">
        <v>3675</v>
      </c>
      <c r="I3895">
        <v>77111</v>
      </c>
      <c r="J3895">
        <v>66170</v>
      </c>
      <c r="K3895">
        <v>66167</v>
      </c>
      <c r="L3895" t="s">
        <v>31</v>
      </c>
      <c r="M3895" t="s">
        <v>20</v>
      </c>
      <c r="N3895">
        <v>208</v>
      </c>
      <c r="O3895">
        <v>3760</v>
      </c>
      <c r="P3895">
        <v>14</v>
      </c>
      <c r="Q3895" t="s">
        <v>3914</v>
      </c>
      <c r="BQ3895" s="1"/>
      <c r="BW3895" s="2"/>
    </row>
    <row r="3896" ht="15" customHeight="1">
      <c r="A3896" t="str">
        <f t="shared" si="300"/>
        <v>2020_12_66180_11</v>
      </c>
      <c r="B3896" t="str">
        <f t="shared" si="301"/>
        <v>2020_12_77126</v>
      </c>
      <c r="C3896" s="1" t="s">
        <v>3674</v>
      </c>
      <c r="D3896">
        <f t="shared" si="302"/>
        <v>3895</v>
      </c>
      <c r="E3896">
        <v>66180</v>
      </c>
      <c r="F3896">
        <f t="shared" si="303"/>
        <v>11</v>
      </c>
      <c r="G3896" s="2" t="str">
        <f t="shared" si="304"/>
        <v/>
      </c>
      <c r="H3896" t="s">
        <v>3675</v>
      </c>
      <c r="I3896">
        <v>77126</v>
      </c>
      <c r="J3896">
        <v>66167</v>
      </c>
      <c r="K3896">
        <v>66170</v>
      </c>
      <c r="L3896" t="s">
        <v>31</v>
      </c>
      <c r="M3896" t="s">
        <v>20</v>
      </c>
      <c r="N3896">
        <v>150</v>
      </c>
      <c r="O3896">
        <v>3760</v>
      </c>
      <c r="P3896">
        <v>14</v>
      </c>
      <c r="Q3896" t="s">
        <v>3915</v>
      </c>
      <c r="BQ3896" s="1"/>
      <c r="BW3896" s="2"/>
    </row>
    <row r="3897" ht="15" customHeight="1">
      <c r="A3897" t="str">
        <f t="shared" si="300"/>
        <v>2020_12_66180_12</v>
      </c>
      <c r="B3897" t="str">
        <f t="shared" si="301"/>
        <v>2020_12_77244</v>
      </c>
      <c r="C3897" s="1" t="s">
        <v>3674</v>
      </c>
      <c r="D3897">
        <f t="shared" si="302"/>
        <v>3896</v>
      </c>
      <c r="E3897">
        <v>66180</v>
      </c>
      <c r="F3897">
        <f t="shared" si="303"/>
        <v>12</v>
      </c>
      <c r="G3897" s="2" t="str">
        <f t="shared" si="304"/>
        <v/>
      </c>
      <c r="H3897" t="s">
        <v>3675</v>
      </c>
      <c r="I3897">
        <v>77244</v>
      </c>
      <c r="J3897">
        <v>66170</v>
      </c>
      <c r="K3897">
        <v>66167</v>
      </c>
      <c r="L3897" t="s">
        <v>31</v>
      </c>
      <c r="M3897" t="s">
        <v>20</v>
      </c>
      <c r="N3897">
        <v>77</v>
      </c>
      <c r="O3897">
        <v>3760</v>
      </c>
      <c r="P3897">
        <v>14</v>
      </c>
      <c r="Q3897" t="s">
        <v>3916</v>
      </c>
      <c r="BQ3897" s="1"/>
      <c r="BW3897" s="2"/>
    </row>
    <row r="3898" ht="15" customHeight="1">
      <c r="A3898" t="str">
        <f t="shared" si="300"/>
        <v>2020_12_66180_13</v>
      </c>
      <c r="B3898" t="str">
        <f t="shared" si="301"/>
        <v>2020_12_77247</v>
      </c>
      <c r="C3898" s="1" t="s">
        <v>3674</v>
      </c>
      <c r="D3898">
        <f t="shared" si="302"/>
        <v>3897</v>
      </c>
      <c r="E3898">
        <v>66180</v>
      </c>
      <c r="F3898">
        <f t="shared" si="303"/>
        <v>13</v>
      </c>
      <c r="G3898" s="2" t="str">
        <f t="shared" si="304"/>
        <v>x</v>
      </c>
      <c r="H3898" t="s">
        <v>3675</v>
      </c>
      <c r="I3898">
        <v>77247</v>
      </c>
      <c r="J3898">
        <v>66167</v>
      </c>
      <c r="K3898">
        <v>66170</v>
      </c>
      <c r="L3898" t="s">
        <v>20</v>
      </c>
      <c r="M3898" t="s">
        <v>20</v>
      </c>
      <c r="N3898">
        <v>31</v>
      </c>
      <c r="O3898">
        <v>3760</v>
      </c>
      <c r="P3898">
        <v>14</v>
      </c>
      <c r="Q3898" t="s">
        <v>3917</v>
      </c>
      <c r="BQ3898" s="1"/>
      <c r="BW3898" s="2"/>
    </row>
    <row r="3899" ht="15" customHeight="1">
      <c r="A3899" t="str">
        <f t="shared" si="300"/>
        <v>2020_12_66208_1</v>
      </c>
      <c r="B3899" t="str">
        <f t="shared" si="301"/>
        <v>2020_12_72505</v>
      </c>
      <c r="C3899" s="1" t="s">
        <v>3674</v>
      </c>
      <c r="D3899">
        <f t="shared" si="302"/>
        <v>3898</v>
      </c>
      <c r="E3899">
        <v>66208</v>
      </c>
      <c r="F3899">
        <f t="shared" si="303"/>
        <v>1</v>
      </c>
      <c r="G3899" s="2" t="str">
        <f t="shared" si="304"/>
        <v/>
      </c>
      <c r="H3899" t="s">
        <v>3675</v>
      </c>
      <c r="I3899">
        <v>72505</v>
      </c>
      <c r="J3899">
        <v>66195</v>
      </c>
      <c r="K3899">
        <v>66198</v>
      </c>
      <c r="L3899" t="s">
        <v>158</v>
      </c>
      <c r="M3899" t="s">
        <v>20</v>
      </c>
      <c r="N3899">
        <v>168</v>
      </c>
      <c r="O3899">
        <v>2148</v>
      </c>
      <c r="P3899">
        <v>10</v>
      </c>
      <c r="Q3899" t="s">
        <v>3918</v>
      </c>
      <c r="BQ3899" s="1"/>
      <c r="BW3899" s="2"/>
    </row>
    <row r="3900" ht="15" customHeight="1">
      <c r="A3900" t="str">
        <f t="shared" si="300"/>
        <v>2020_12_66208_2</v>
      </c>
      <c r="B3900" t="str">
        <f t="shared" si="301"/>
        <v>2020_12_73329</v>
      </c>
      <c r="C3900" s="1" t="s">
        <v>3674</v>
      </c>
      <c r="D3900">
        <f t="shared" si="302"/>
        <v>3899</v>
      </c>
      <c r="E3900">
        <v>66208</v>
      </c>
      <c r="F3900">
        <f t="shared" si="303"/>
        <v>2</v>
      </c>
      <c r="G3900" s="2" t="str">
        <f t="shared" si="304"/>
        <v/>
      </c>
      <c r="H3900" t="s">
        <v>3675</v>
      </c>
      <c r="I3900">
        <v>73329</v>
      </c>
      <c r="J3900">
        <v>66198</v>
      </c>
      <c r="K3900">
        <v>66195</v>
      </c>
      <c r="L3900" t="s">
        <v>31</v>
      </c>
      <c r="M3900" t="s">
        <v>20</v>
      </c>
      <c r="N3900">
        <v>372</v>
      </c>
      <c r="O3900">
        <v>2148</v>
      </c>
      <c r="P3900">
        <v>10</v>
      </c>
      <c r="Q3900" t="s">
        <v>3919</v>
      </c>
      <c r="BQ3900" s="1"/>
      <c r="BW3900" s="2"/>
    </row>
    <row r="3901" ht="15" customHeight="1">
      <c r="A3901" t="str">
        <f t="shared" si="300"/>
        <v>2020_12_66208_3</v>
      </c>
      <c r="B3901" t="str">
        <f t="shared" si="301"/>
        <v>2020_12_74237</v>
      </c>
      <c r="C3901" s="1" t="s">
        <v>3674</v>
      </c>
      <c r="D3901">
        <f t="shared" si="302"/>
        <v>3900</v>
      </c>
      <c r="E3901">
        <v>66208</v>
      </c>
      <c r="F3901">
        <f t="shared" si="303"/>
        <v>3</v>
      </c>
      <c r="G3901" s="2" t="str">
        <f t="shared" si="304"/>
        <v/>
      </c>
      <c r="H3901" t="s">
        <v>3675</v>
      </c>
      <c r="I3901">
        <v>74237</v>
      </c>
      <c r="J3901">
        <v>66195</v>
      </c>
      <c r="K3901">
        <v>66198</v>
      </c>
      <c r="L3901" t="s">
        <v>31</v>
      </c>
      <c r="M3901" t="s">
        <v>20</v>
      </c>
      <c r="N3901">
        <v>514</v>
      </c>
      <c r="O3901">
        <v>2148</v>
      </c>
      <c r="P3901">
        <v>10</v>
      </c>
      <c r="Q3901" t="s">
        <v>3920</v>
      </c>
      <c r="BQ3901" s="1"/>
      <c r="BW3901" s="2"/>
    </row>
    <row r="3902" ht="15" customHeight="1">
      <c r="A3902" t="str">
        <f t="shared" si="300"/>
        <v>2020_12_66208_4</v>
      </c>
      <c r="B3902" t="str">
        <f t="shared" si="301"/>
        <v>2020_12_75306</v>
      </c>
      <c r="C3902" s="1" t="s">
        <v>3674</v>
      </c>
      <c r="D3902">
        <f t="shared" si="302"/>
        <v>3901</v>
      </c>
      <c r="E3902">
        <v>66208</v>
      </c>
      <c r="F3902">
        <f t="shared" si="303"/>
        <v>4</v>
      </c>
      <c r="G3902" s="2" t="str">
        <f t="shared" si="304"/>
        <v/>
      </c>
      <c r="H3902" t="s">
        <v>3675</v>
      </c>
      <c r="I3902">
        <v>75306</v>
      </c>
      <c r="J3902">
        <v>66198</v>
      </c>
      <c r="K3902">
        <v>66195</v>
      </c>
      <c r="L3902" t="s">
        <v>31</v>
      </c>
      <c r="M3902" t="s">
        <v>20</v>
      </c>
      <c r="N3902">
        <v>247</v>
      </c>
      <c r="O3902">
        <v>2148</v>
      </c>
      <c r="P3902">
        <v>10</v>
      </c>
      <c r="Q3902" t="s">
        <v>3921</v>
      </c>
      <c r="BQ3902" s="1"/>
      <c r="BW3902" s="2"/>
    </row>
    <row r="3903" ht="15" customHeight="1">
      <c r="A3903" t="str">
        <f t="shared" si="300"/>
        <v>2020_12_66208_5</v>
      </c>
      <c r="B3903" t="str">
        <f t="shared" si="301"/>
        <v>2020_12_76580</v>
      </c>
      <c r="C3903" s="1" t="s">
        <v>3674</v>
      </c>
      <c r="D3903">
        <f t="shared" si="302"/>
        <v>3902</v>
      </c>
      <c r="E3903">
        <v>66208</v>
      </c>
      <c r="F3903">
        <f t="shared" si="303"/>
        <v>5</v>
      </c>
      <c r="G3903" s="2" t="str">
        <f t="shared" si="304"/>
        <v/>
      </c>
      <c r="H3903" t="s">
        <v>3675</v>
      </c>
      <c r="I3903">
        <v>76580</v>
      </c>
      <c r="J3903">
        <v>66195</v>
      </c>
      <c r="K3903">
        <v>66198</v>
      </c>
      <c r="L3903" t="s">
        <v>31</v>
      </c>
      <c r="M3903" t="s">
        <v>20</v>
      </c>
      <c r="N3903">
        <v>239</v>
      </c>
      <c r="O3903">
        <v>2148</v>
      </c>
      <c r="P3903">
        <v>10</v>
      </c>
      <c r="Q3903" t="s">
        <v>3922</v>
      </c>
      <c r="BQ3903" s="1"/>
      <c r="BW3903" s="2"/>
    </row>
    <row r="3904" ht="15" customHeight="1">
      <c r="A3904" t="str">
        <f t="shared" si="300"/>
        <v>2020_12_66208_6</v>
      </c>
      <c r="B3904" t="str">
        <f t="shared" si="301"/>
        <v>2020_12_76624</v>
      </c>
      <c r="C3904" s="1" t="s">
        <v>3674</v>
      </c>
      <c r="D3904">
        <f t="shared" si="302"/>
        <v>3903</v>
      </c>
      <c r="E3904">
        <v>66208</v>
      </c>
      <c r="F3904">
        <f t="shared" si="303"/>
        <v>6</v>
      </c>
      <c r="G3904" s="2" t="str">
        <f t="shared" si="304"/>
        <v/>
      </c>
      <c r="H3904" t="s">
        <v>3675</v>
      </c>
      <c r="I3904">
        <v>76624</v>
      </c>
      <c r="J3904">
        <v>66198</v>
      </c>
      <c r="K3904">
        <v>66195</v>
      </c>
      <c r="L3904" t="s">
        <v>31</v>
      </c>
      <c r="M3904" t="s">
        <v>20</v>
      </c>
      <c r="N3904">
        <v>202</v>
      </c>
      <c r="O3904">
        <v>2148</v>
      </c>
      <c r="P3904">
        <v>10</v>
      </c>
      <c r="Q3904" t="s">
        <v>3923</v>
      </c>
      <c r="BQ3904" s="1"/>
      <c r="BW3904" s="2"/>
    </row>
    <row r="3905" ht="15" customHeight="1">
      <c r="A3905" t="str">
        <f t="shared" si="300"/>
        <v>2020_12_66208_7</v>
      </c>
      <c r="B3905" t="str">
        <f t="shared" si="301"/>
        <v>2020_12_76916</v>
      </c>
      <c r="C3905" s="1" t="s">
        <v>3674</v>
      </c>
      <c r="D3905">
        <f t="shared" si="302"/>
        <v>3904</v>
      </c>
      <c r="E3905">
        <v>66208</v>
      </c>
      <c r="F3905">
        <f t="shared" si="303"/>
        <v>7</v>
      </c>
      <c r="G3905" s="2" t="str">
        <f t="shared" si="304"/>
        <v/>
      </c>
      <c r="H3905" t="s">
        <v>3675</v>
      </c>
      <c r="I3905">
        <v>76916</v>
      </c>
      <c r="J3905">
        <v>66195</v>
      </c>
      <c r="K3905">
        <v>66198</v>
      </c>
      <c r="L3905" t="s">
        <v>31</v>
      </c>
      <c r="M3905" t="s">
        <v>20</v>
      </c>
      <c r="N3905">
        <v>160</v>
      </c>
      <c r="O3905">
        <v>2148</v>
      </c>
      <c r="P3905">
        <v>10</v>
      </c>
      <c r="Q3905" t="s">
        <v>3924</v>
      </c>
      <c r="BQ3905" s="1"/>
      <c r="BW3905" s="2"/>
    </row>
    <row r="3906" ht="15" customHeight="1">
      <c r="A3906" t="str">
        <f t="shared" ref="A3906:A3969" si="305">CONCATENATE($C3906,"_",$E3906,"_",$F3906)</f>
        <v>2020_12_66208_8</v>
      </c>
      <c r="B3906" t="str">
        <f t="shared" ref="B3906:B3969" si="306">CONCATENATE($C3906,"_",$I3906)</f>
        <v>2020_12_76932</v>
      </c>
      <c r="C3906" s="1" t="s">
        <v>3674</v>
      </c>
      <c r="D3906">
        <f t="shared" ref="D3906:D3969" si="307">IF(ISNUMBER($D3905),$D3905+1,1)</f>
        <v>3905</v>
      </c>
      <c r="E3906">
        <v>66208</v>
      </c>
      <c r="F3906">
        <f t="shared" ref="F3906:F3969" si="308">IF($E3906="","",IF($E3906=$E3905,$F3905+1,1))</f>
        <v>8</v>
      </c>
      <c r="G3906" s="2" t="str">
        <f t="shared" ref="G3906:G3969" si="309">IF($E3907=$E3906,"","x")</f>
        <v/>
      </c>
      <c r="H3906" t="s">
        <v>3675</v>
      </c>
      <c r="I3906">
        <v>76932</v>
      </c>
      <c r="J3906">
        <v>66198</v>
      </c>
      <c r="K3906">
        <v>66195</v>
      </c>
      <c r="L3906" t="s">
        <v>31</v>
      </c>
      <c r="M3906" t="s">
        <v>20</v>
      </c>
      <c r="N3906">
        <v>117</v>
      </c>
      <c r="O3906">
        <v>2148</v>
      </c>
      <c r="P3906">
        <v>10</v>
      </c>
      <c r="Q3906" t="s">
        <v>3925</v>
      </c>
      <c r="BQ3906" s="1"/>
      <c r="BW3906" s="2"/>
    </row>
    <row r="3907" ht="15" customHeight="1">
      <c r="A3907" t="str">
        <f t="shared" si="305"/>
        <v>2020_12_66208_9</v>
      </c>
      <c r="B3907" t="str">
        <f t="shared" si="306"/>
        <v>2020_12_77006</v>
      </c>
      <c r="C3907" s="1" t="s">
        <v>3674</v>
      </c>
      <c r="D3907">
        <f t="shared" si="307"/>
        <v>3906</v>
      </c>
      <c r="E3907">
        <v>66208</v>
      </c>
      <c r="F3907">
        <f t="shared" si="308"/>
        <v>9</v>
      </c>
      <c r="G3907" s="2" t="str">
        <f t="shared" si="309"/>
        <v>x</v>
      </c>
      <c r="H3907" t="s">
        <v>3675</v>
      </c>
      <c r="I3907">
        <v>77006</v>
      </c>
      <c r="J3907">
        <v>66195</v>
      </c>
      <c r="K3907">
        <v>66198</v>
      </c>
      <c r="L3907" t="s">
        <v>20</v>
      </c>
      <c r="M3907" t="s">
        <v>20</v>
      </c>
      <c r="N3907">
        <v>108</v>
      </c>
      <c r="O3907">
        <v>2148</v>
      </c>
      <c r="P3907">
        <v>10</v>
      </c>
      <c r="Q3907" t="s">
        <v>3926</v>
      </c>
      <c r="BQ3907" s="1"/>
      <c r="BW3907" s="2"/>
    </row>
    <row r="3908" ht="15" customHeight="1">
      <c r="A3908" t="str">
        <f t="shared" si="305"/>
        <v>2020_12_66236_1</v>
      </c>
      <c r="B3908" t="str">
        <f t="shared" si="306"/>
        <v>2020_12_72503</v>
      </c>
      <c r="C3908" s="1" t="s">
        <v>3674</v>
      </c>
      <c r="D3908">
        <f t="shared" si="307"/>
        <v>3907</v>
      </c>
      <c r="E3908">
        <v>66236</v>
      </c>
      <c r="F3908">
        <f t="shared" si="308"/>
        <v>1</v>
      </c>
      <c r="G3908" s="2" t="str">
        <f t="shared" si="309"/>
        <v/>
      </c>
      <c r="H3908" t="s">
        <v>3675</v>
      </c>
      <c r="I3908">
        <v>72503</v>
      </c>
      <c r="J3908">
        <v>66223</v>
      </c>
      <c r="K3908">
        <v>66226</v>
      </c>
      <c r="L3908" t="s">
        <v>19</v>
      </c>
      <c r="M3908" t="s">
        <v>20</v>
      </c>
      <c r="N3908">
        <v>417</v>
      </c>
      <c r="O3908">
        <v>3042</v>
      </c>
      <c r="P3908">
        <v>8</v>
      </c>
      <c r="Q3908" t="s">
        <v>3927</v>
      </c>
      <c r="BQ3908" s="1"/>
      <c r="BW3908" s="2"/>
    </row>
    <row r="3909" ht="15" customHeight="1">
      <c r="A3909" t="str">
        <f t="shared" si="305"/>
        <v>2020_12_66236_2</v>
      </c>
      <c r="B3909" t="str">
        <f t="shared" si="306"/>
        <v>2020_12_74113</v>
      </c>
      <c r="C3909" s="1" t="s">
        <v>3674</v>
      </c>
      <c r="D3909">
        <f t="shared" si="307"/>
        <v>3908</v>
      </c>
      <c r="E3909">
        <v>66236</v>
      </c>
      <c r="F3909">
        <f t="shared" si="308"/>
        <v>2</v>
      </c>
      <c r="G3909" s="2" t="str">
        <f t="shared" si="309"/>
        <v/>
      </c>
      <c r="H3909" t="s">
        <v>3675</v>
      </c>
      <c r="I3909">
        <v>74113</v>
      </c>
      <c r="J3909">
        <v>66226</v>
      </c>
      <c r="K3909">
        <v>66223</v>
      </c>
      <c r="L3909" t="s">
        <v>31</v>
      </c>
      <c r="M3909" t="s">
        <v>20</v>
      </c>
      <c r="N3909">
        <v>558</v>
      </c>
      <c r="O3909">
        <v>3042</v>
      </c>
      <c r="P3909">
        <v>8</v>
      </c>
      <c r="Q3909" t="s">
        <v>3928</v>
      </c>
      <c r="BQ3909" s="1"/>
      <c r="BW3909" s="2"/>
    </row>
    <row r="3910" ht="15" customHeight="1">
      <c r="A3910" t="str">
        <f t="shared" si="305"/>
        <v>2020_12_66236_3</v>
      </c>
      <c r="B3910" t="str">
        <f t="shared" si="306"/>
        <v>2020_12_74920</v>
      </c>
      <c r="C3910" s="1" t="s">
        <v>3674</v>
      </c>
      <c r="D3910">
        <f t="shared" si="307"/>
        <v>3909</v>
      </c>
      <c r="E3910">
        <v>66236</v>
      </c>
      <c r="F3910">
        <f t="shared" si="308"/>
        <v>3</v>
      </c>
      <c r="G3910" s="2" t="str">
        <f t="shared" si="309"/>
        <v/>
      </c>
      <c r="H3910" t="s">
        <v>3675</v>
      </c>
      <c r="I3910">
        <v>74920</v>
      </c>
      <c r="J3910">
        <v>66223</v>
      </c>
      <c r="K3910">
        <v>66226</v>
      </c>
      <c r="L3910" t="s">
        <v>31</v>
      </c>
      <c r="M3910" t="s">
        <v>20</v>
      </c>
      <c r="N3910">
        <v>550</v>
      </c>
      <c r="O3910">
        <v>3042</v>
      </c>
      <c r="P3910">
        <v>8</v>
      </c>
      <c r="Q3910" t="s">
        <v>3929</v>
      </c>
      <c r="BQ3910" s="1"/>
      <c r="BW3910" s="2"/>
    </row>
    <row r="3911" ht="15" customHeight="1">
      <c r="A3911" t="str">
        <f t="shared" si="305"/>
        <v>2020_12_66236_4</v>
      </c>
      <c r="B3911" t="str">
        <f t="shared" si="306"/>
        <v>2020_12_75213</v>
      </c>
      <c r="C3911" s="1" t="s">
        <v>3674</v>
      </c>
      <c r="D3911">
        <f t="shared" si="307"/>
        <v>3910</v>
      </c>
      <c r="E3911">
        <v>66236</v>
      </c>
      <c r="F3911">
        <f t="shared" si="308"/>
        <v>4</v>
      </c>
      <c r="G3911" s="2" t="str">
        <f t="shared" si="309"/>
        <v/>
      </c>
      <c r="H3911" t="s">
        <v>3675</v>
      </c>
      <c r="I3911">
        <v>75213</v>
      </c>
      <c r="J3911">
        <v>66226</v>
      </c>
      <c r="K3911">
        <v>66223</v>
      </c>
      <c r="L3911" t="s">
        <v>31</v>
      </c>
      <c r="M3911" t="s">
        <v>20</v>
      </c>
      <c r="N3911">
        <v>497</v>
      </c>
      <c r="O3911">
        <v>3042</v>
      </c>
      <c r="P3911">
        <v>8</v>
      </c>
      <c r="Q3911" t="s">
        <v>3930</v>
      </c>
      <c r="BQ3911" s="1"/>
      <c r="BW3911" s="2"/>
    </row>
    <row r="3912" ht="15" customHeight="1">
      <c r="A3912" t="str">
        <f t="shared" si="305"/>
        <v>2020_12_66236_5</v>
      </c>
      <c r="B3912" t="str">
        <f t="shared" si="306"/>
        <v>2020_12_76611</v>
      </c>
      <c r="C3912" s="1" t="s">
        <v>3674</v>
      </c>
      <c r="D3912">
        <f t="shared" si="307"/>
        <v>3911</v>
      </c>
      <c r="E3912">
        <v>66236</v>
      </c>
      <c r="F3912">
        <f t="shared" si="308"/>
        <v>5</v>
      </c>
      <c r="G3912" s="2" t="str">
        <f t="shared" si="309"/>
        <v/>
      </c>
      <c r="H3912" t="s">
        <v>3675</v>
      </c>
      <c r="I3912">
        <v>76611</v>
      </c>
      <c r="J3912">
        <v>66223</v>
      </c>
      <c r="K3912">
        <v>66226</v>
      </c>
      <c r="L3912" t="s">
        <v>31</v>
      </c>
      <c r="M3912" t="s">
        <v>20</v>
      </c>
      <c r="N3912">
        <v>494</v>
      </c>
      <c r="O3912">
        <v>3042</v>
      </c>
      <c r="P3912">
        <v>8</v>
      </c>
      <c r="Q3912" t="s">
        <v>3931</v>
      </c>
      <c r="BQ3912" s="1"/>
      <c r="BW3912" s="2"/>
    </row>
    <row r="3913" ht="15" customHeight="1">
      <c r="A3913" t="str">
        <f t="shared" si="305"/>
        <v>2020_12_66236_6</v>
      </c>
      <c r="B3913" t="str">
        <f t="shared" si="306"/>
        <v>2020_12_77008</v>
      </c>
      <c r="C3913" s="1" t="s">
        <v>3674</v>
      </c>
      <c r="D3913">
        <f t="shared" si="307"/>
        <v>3912</v>
      </c>
      <c r="E3913">
        <v>66236</v>
      </c>
      <c r="F3913">
        <f t="shared" si="308"/>
        <v>6</v>
      </c>
      <c r="G3913" s="2" t="str">
        <f t="shared" si="309"/>
        <v/>
      </c>
      <c r="H3913" t="s">
        <v>3675</v>
      </c>
      <c r="I3913">
        <v>77008</v>
      </c>
      <c r="J3913">
        <v>66226</v>
      </c>
      <c r="K3913">
        <v>66223</v>
      </c>
      <c r="L3913" t="s">
        <v>31</v>
      </c>
      <c r="M3913" t="s">
        <v>20</v>
      </c>
      <c r="N3913">
        <v>307</v>
      </c>
      <c r="O3913">
        <v>3042</v>
      </c>
      <c r="P3913">
        <v>8</v>
      </c>
      <c r="Q3913" t="s">
        <v>3932</v>
      </c>
      <c r="BQ3913" s="1"/>
      <c r="BW3913" s="2"/>
    </row>
    <row r="3914" ht="15" customHeight="1">
      <c r="A3914" t="str">
        <f t="shared" si="305"/>
        <v>2020_12_66236_7</v>
      </c>
      <c r="B3914" t="str">
        <f t="shared" si="306"/>
        <v>2020_12_77046</v>
      </c>
      <c r="C3914" s="1" t="s">
        <v>3674</v>
      </c>
      <c r="D3914">
        <f t="shared" si="307"/>
        <v>3913</v>
      </c>
      <c r="E3914">
        <v>66236</v>
      </c>
      <c r="F3914">
        <f t="shared" si="308"/>
        <v>7</v>
      </c>
      <c r="G3914" s="2" t="str">
        <f t="shared" si="309"/>
        <v>x</v>
      </c>
      <c r="H3914" t="s">
        <v>3675</v>
      </c>
      <c r="I3914">
        <v>77046</v>
      </c>
      <c r="J3914">
        <v>66223</v>
      </c>
      <c r="K3914">
        <v>66226</v>
      </c>
      <c r="L3914" t="s">
        <v>20</v>
      </c>
      <c r="M3914" t="s">
        <v>20</v>
      </c>
      <c r="N3914">
        <v>198</v>
      </c>
      <c r="O3914">
        <v>3042</v>
      </c>
      <c r="P3914">
        <v>8</v>
      </c>
      <c r="Q3914" t="s">
        <v>3933</v>
      </c>
      <c r="BQ3914" s="1"/>
      <c r="BW3914" s="2"/>
    </row>
    <row r="3915" ht="15" customHeight="1">
      <c r="A3915" t="str">
        <f t="shared" si="305"/>
        <v>2020_12_66264_1</v>
      </c>
      <c r="B3915" t="str">
        <f t="shared" si="306"/>
        <v>2020_12_71889</v>
      </c>
      <c r="C3915" s="1" t="s">
        <v>3674</v>
      </c>
      <c r="D3915">
        <f t="shared" si="307"/>
        <v>3914</v>
      </c>
      <c r="E3915">
        <v>66264</v>
      </c>
      <c r="F3915">
        <f t="shared" si="308"/>
        <v>1</v>
      </c>
      <c r="G3915" s="2" t="str">
        <f t="shared" si="309"/>
        <v/>
      </c>
      <c r="H3915" t="s">
        <v>3675</v>
      </c>
      <c r="I3915">
        <v>71889</v>
      </c>
      <c r="J3915">
        <v>66251</v>
      </c>
      <c r="K3915">
        <v>66254</v>
      </c>
      <c r="L3915" t="s">
        <v>158</v>
      </c>
      <c r="M3915" t="s">
        <v>20</v>
      </c>
      <c r="N3915">
        <v>307</v>
      </c>
      <c r="O3915">
        <v>2001</v>
      </c>
      <c r="P3915">
        <v>12</v>
      </c>
      <c r="Q3915" t="s">
        <v>3934</v>
      </c>
      <c r="BQ3915" s="1"/>
      <c r="BW3915" s="2"/>
    </row>
    <row r="3916" ht="15" customHeight="1">
      <c r="A3916" t="str">
        <f t="shared" si="305"/>
        <v>2020_12_66264_2</v>
      </c>
      <c r="B3916" t="str">
        <f t="shared" si="306"/>
        <v>2020_12_74386</v>
      </c>
      <c r="C3916" s="1" t="s">
        <v>3674</v>
      </c>
      <c r="D3916">
        <f t="shared" si="307"/>
        <v>3915</v>
      </c>
      <c r="E3916">
        <v>66264</v>
      </c>
      <c r="F3916">
        <f t="shared" si="308"/>
        <v>2</v>
      </c>
      <c r="G3916" s="2" t="str">
        <f t="shared" si="309"/>
        <v/>
      </c>
      <c r="H3916" t="s">
        <v>3675</v>
      </c>
      <c r="I3916">
        <v>74386</v>
      </c>
      <c r="J3916">
        <v>66254</v>
      </c>
      <c r="K3916">
        <v>66251</v>
      </c>
      <c r="L3916" t="s">
        <v>31</v>
      </c>
      <c r="M3916" t="s">
        <v>20</v>
      </c>
      <c r="N3916">
        <v>253</v>
      </c>
      <c r="O3916">
        <v>2001</v>
      </c>
      <c r="P3916">
        <v>12</v>
      </c>
      <c r="Q3916" t="s">
        <v>3935</v>
      </c>
      <c r="BQ3916" s="1"/>
      <c r="BW3916" s="2"/>
    </row>
    <row r="3917" ht="15" customHeight="1">
      <c r="A3917" t="str">
        <f t="shared" si="305"/>
        <v>2020_12_66264_3</v>
      </c>
      <c r="B3917" t="str">
        <f t="shared" si="306"/>
        <v>2020_12_74547</v>
      </c>
      <c r="C3917" s="1" t="s">
        <v>3674</v>
      </c>
      <c r="D3917">
        <f t="shared" si="307"/>
        <v>3916</v>
      </c>
      <c r="E3917">
        <v>66264</v>
      </c>
      <c r="F3917">
        <f t="shared" si="308"/>
        <v>3</v>
      </c>
      <c r="G3917" s="2" t="str">
        <f t="shared" si="309"/>
        <v/>
      </c>
      <c r="H3917" t="s">
        <v>3675</v>
      </c>
      <c r="I3917">
        <v>74547</v>
      </c>
      <c r="J3917">
        <v>66251</v>
      </c>
      <c r="K3917">
        <v>66254</v>
      </c>
      <c r="L3917" t="s">
        <v>31</v>
      </c>
      <c r="M3917" t="s">
        <v>20</v>
      </c>
      <c r="N3917">
        <v>191</v>
      </c>
      <c r="O3917">
        <v>2001</v>
      </c>
      <c r="P3917">
        <v>12</v>
      </c>
      <c r="Q3917" t="s">
        <v>3936</v>
      </c>
      <c r="BQ3917" s="1"/>
      <c r="BW3917" s="2"/>
    </row>
    <row r="3918" ht="15" customHeight="1">
      <c r="A3918" t="str">
        <f t="shared" si="305"/>
        <v>2020_12_66264_4</v>
      </c>
      <c r="B3918" t="str">
        <f t="shared" si="306"/>
        <v>2020_12_74802</v>
      </c>
      <c r="C3918" s="1" t="s">
        <v>3674</v>
      </c>
      <c r="D3918">
        <f t="shared" si="307"/>
        <v>3917</v>
      </c>
      <c r="E3918">
        <v>66264</v>
      </c>
      <c r="F3918">
        <f t="shared" si="308"/>
        <v>4</v>
      </c>
      <c r="G3918" s="2" t="str">
        <f t="shared" si="309"/>
        <v/>
      </c>
      <c r="H3918" t="s">
        <v>3675</v>
      </c>
      <c r="I3918">
        <v>74802</v>
      </c>
      <c r="J3918">
        <v>66254</v>
      </c>
      <c r="K3918">
        <v>66251</v>
      </c>
      <c r="L3918" t="s">
        <v>31</v>
      </c>
      <c r="M3918" t="s">
        <v>20</v>
      </c>
      <c r="N3918">
        <v>96</v>
      </c>
      <c r="O3918">
        <v>2001</v>
      </c>
      <c r="P3918">
        <v>12</v>
      </c>
      <c r="Q3918" t="s">
        <v>3937</v>
      </c>
      <c r="BQ3918" s="1"/>
      <c r="BW3918" s="2"/>
    </row>
    <row r="3919" ht="15" customHeight="1">
      <c r="A3919" t="str">
        <f t="shared" si="305"/>
        <v>2020_12_66264_5</v>
      </c>
      <c r="B3919" t="str">
        <f t="shared" si="306"/>
        <v>2020_12_75103</v>
      </c>
      <c r="C3919" s="1" t="s">
        <v>3674</v>
      </c>
      <c r="D3919">
        <f t="shared" si="307"/>
        <v>3918</v>
      </c>
      <c r="E3919">
        <v>66264</v>
      </c>
      <c r="F3919">
        <f t="shared" si="308"/>
        <v>5</v>
      </c>
      <c r="G3919" s="2" t="str">
        <f t="shared" si="309"/>
        <v/>
      </c>
      <c r="H3919" t="s">
        <v>3675</v>
      </c>
      <c r="I3919">
        <v>75103</v>
      </c>
      <c r="J3919">
        <v>66251</v>
      </c>
      <c r="K3919">
        <v>66254</v>
      </c>
      <c r="L3919" t="s">
        <v>31</v>
      </c>
      <c r="M3919" t="s">
        <v>20</v>
      </c>
      <c r="N3919">
        <v>225</v>
      </c>
      <c r="O3919">
        <v>2001</v>
      </c>
      <c r="P3919">
        <v>12</v>
      </c>
      <c r="Q3919" t="s">
        <v>3938</v>
      </c>
      <c r="BQ3919" s="1"/>
      <c r="BW3919" s="2"/>
    </row>
    <row r="3920" ht="15" customHeight="1">
      <c r="A3920" t="str">
        <f t="shared" si="305"/>
        <v>2020_12_66264_6</v>
      </c>
      <c r="B3920" t="str">
        <f t="shared" si="306"/>
        <v>2020_12_75348</v>
      </c>
      <c r="C3920" s="1" t="s">
        <v>3674</v>
      </c>
      <c r="D3920">
        <f t="shared" si="307"/>
        <v>3919</v>
      </c>
      <c r="E3920">
        <v>66264</v>
      </c>
      <c r="F3920">
        <f t="shared" si="308"/>
        <v>6</v>
      </c>
      <c r="G3920" s="2" t="str">
        <f t="shared" si="309"/>
        <v/>
      </c>
      <c r="H3920" t="s">
        <v>3675</v>
      </c>
      <c r="I3920">
        <v>75348</v>
      </c>
      <c r="J3920">
        <v>66254</v>
      </c>
      <c r="K3920">
        <v>66251</v>
      </c>
      <c r="L3920" t="s">
        <v>31</v>
      </c>
      <c r="M3920" t="s">
        <v>20</v>
      </c>
      <c r="N3920">
        <v>72</v>
      </c>
      <c r="O3920">
        <v>2001</v>
      </c>
      <c r="P3920">
        <v>12</v>
      </c>
      <c r="Q3920" t="s">
        <v>3939</v>
      </c>
      <c r="BQ3920" s="1"/>
      <c r="BW3920" s="2"/>
    </row>
    <row r="3921" ht="15" customHeight="1">
      <c r="A3921" t="str">
        <f t="shared" si="305"/>
        <v>2020_12_66264_7</v>
      </c>
      <c r="B3921" t="str">
        <f t="shared" si="306"/>
        <v>2020_12_76151</v>
      </c>
      <c r="C3921" s="1" t="s">
        <v>3674</v>
      </c>
      <c r="D3921">
        <f t="shared" si="307"/>
        <v>3920</v>
      </c>
      <c r="E3921">
        <v>66264</v>
      </c>
      <c r="F3921">
        <f t="shared" si="308"/>
        <v>7</v>
      </c>
      <c r="G3921" s="2" t="str">
        <f t="shared" si="309"/>
        <v/>
      </c>
      <c r="H3921" t="s">
        <v>3675</v>
      </c>
      <c r="I3921">
        <v>76151</v>
      </c>
      <c r="J3921">
        <v>66251</v>
      </c>
      <c r="K3921">
        <v>66254</v>
      </c>
      <c r="L3921" t="s">
        <v>31</v>
      </c>
      <c r="M3921" t="s">
        <v>20</v>
      </c>
      <c r="N3921">
        <v>248</v>
      </c>
      <c r="O3921">
        <v>2001</v>
      </c>
      <c r="P3921">
        <v>12</v>
      </c>
      <c r="Q3921" t="s">
        <v>3940</v>
      </c>
      <c r="BQ3921" s="1"/>
      <c r="BW3921" s="2"/>
    </row>
    <row r="3922" ht="15" customHeight="1">
      <c r="A3922" t="str">
        <f t="shared" si="305"/>
        <v>2020_12_66264_8</v>
      </c>
      <c r="B3922" t="str">
        <f t="shared" si="306"/>
        <v>2020_12_77034</v>
      </c>
      <c r="C3922" s="1" t="s">
        <v>3674</v>
      </c>
      <c r="D3922">
        <f t="shared" si="307"/>
        <v>3921</v>
      </c>
      <c r="E3922">
        <v>66264</v>
      </c>
      <c r="F3922">
        <f t="shared" si="308"/>
        <v>8</v>
      </c>
      <c r="G3922" s="2" t="str">
        <f t="shared" si="309"/>
        <v/>
      </c>
      <c r="H3922" t="s">
        <v>3675</v>
      </c>
      <c r="I3922">
        <v>77034</v>
      </c>
      <c r="J3922">
        <v>66254</v>
      </c>
      <c r="K3922">
        <v>66251</v>
      </c>
      <c r="L3922" t="s">
        <v>31</v>
      </c>
      <c r="M3922" t="s">
        <v>20</v>
      </c>
      <c r="N3922">
        <v>108</v>
      </c>
      <c r="O3922">
        <v>2001</v>
      </c>
      <c r="P3922">
        <v>12</v>
      </c>
      <c r="Q3922" t="s">
        <v>3941</v>
      </c>
      <c r="BQ3922" s="1"/>
      <c r="BW3922" s="2"/>
    </row>
    <row r="3923" ht="15" customHeight="1">
      <c r="A3923" t="str">
        <f t="shared" si="305"/>
        <v>2020_12_66264_9</v>
      </c>
      <c r="B3923" t="str">
        <f t="shared" si="306"/>
        <v>2020_12_77095</v>
      </c>
      <c r="C3923" s="1" t="s">
        <v>3674</v>
      </c>
      <c r="D3923">
        <f t="shared" si="307"/>
        <v>3922</v>
      </c>
      <c r="E3923">
        <v>66264</v>
      </c>
      <c r="F3923">
        <f t="shared" si="308"/>
        <v>9</v>
      </c>
      <c r="G3923" s="2" t="str">
        <f t="shared" si="309"/>
        <v/>
      </c>
      <c r="H3923" t="s">
        <v>3675</v>
      </c>
      <c r="I3923">
        <v>77095</v>
      </c>
      <c r="J3923">
        <v>66251</v>
      </c>
      <c r="K3923">
        <v>66254</v>
      </c>
      <c r="L3923" t="s">
        <v>31</v>
      </c>
      <c r="M3923" t="s">
        <v>20</v>
      </c>
      <c r="N3923">
        <v>245</v>
      </c>
      <c r="O3923">
        <v>2001</v>
      </c>
      <c r="P3923">
        <v>12</v>
      </c>
      <c r="Q3923" t="s">
        <v>3942</v>
      </c>
      <c r="BQ3923" s="1"/>
      <c r="BW3923" s="2"/>
    </row>
    <row r="3924" ht="15" customHeight="1">
      <c r="A3924" t="str">
        <f t="shared" si="305"/>
        <v>2020_12_66264_10</v>
      </c>
      <c r="B3924" t="str">
        <f t="shared" si="306"/>
        <v>2020_12_77287</v>
      </c>
      <c r="C3924" s="1" t="s">
        <v>3674</v>
      </c>
      <c r="D3924">
        <f t="shared" si="307"/>
        <v>3923</v>
      </c>
      <c r="E3924">
        <v>66264</v>
      </c>
      <c r="F3924">
        <f t="shared" si="308"/>
        <v>10</v>
      </c>
      <c r="G3924" s="2" t="str">
        <f t="shared" si="309"/>
        <v/>
      </c>
      <c r="H3924" t="s">
        <v>3675</v>
      </c>
      <c r="I3924">
        <v>77287</v>
      </c>
      <c r="J3924">
        <v>66254</v>
      </c>
      <c r="K3924">
        <v>66251</v>
      </c>
      <c r="L3924" t="s">
        <v>31</v>
      </c>
      <c r="M3924" t="s">
        <v>20</v>
      </c>
      <c r="N3924">
        <v>151</v>
      </c>
      <c r="O3924">
        <v>2001</v>
      </c>
      <c r="P3924">
        <v>12</v>
      </c>
      <c r="Q3924" t="s">
        <v>3943</v>
      </c>
      <c r="BQ3924" s="1"/>
      <c r="BW3924" s="2"/>
    </row>
    <row r="3925" ht="15" customHeight="1">
      <c r="A3925" t="str">
        <f t="shared" si="305"/>
        <v>2020_12_66264_11</v>
      </c>
      <c r="B3925" t="str">
        <f t="shared" si="306"/>
        <v>2020_12_77288</v>
      </c>
      <c r="C3925" s="1" t="s">
        <v>3674</v>
      </c>
      <c r="D3925">
        <f t="shared" si="307"/>
        <v>3924</v>
      </c>
      <c r="E3925">
        <v>66264</v>
      </c>
      <c r="F3925">
        <f t="shared" si="308"/>
        <v>11</v>
      </c>
      <c r="G3925" s="2" t="str">
        <f t="shared" si="309"/>
        <v>x</v>
      </c>
      <c r="H3925" t="s">
        <v>3675</v>
      </c>
      <c r="I3925">
        <v>77288</v>
      </c>
      <c r="J3925">
        <v>66251</v>
      </c>
      <c r="K3925">
        <v>66254</v>
      </c>
      <c r="L3925" t="s">
        <v>20</v>
      </c>
      <c r="M3925" t="s">
        <v>20</v>
      </c>
      <c r="N3925">
        <v>84</v>
      </c>
      <c r="O3925">
        <v>2001</v>
      </c>
      <c r="P3925">
        <v>12</v>
      </c>
      <c r="Q3925" t="s">
        <v>3944</v>
      </c>
      <c r="BQ3925" s="1"/>
      <c r="BW3925" s="2"/>
    </row>
    <row r="3926" ht="15" customHeight="1">
      <c r="A3926" t="str">
        <f t="shared" si="305"/>
        <v>2020_12_66292_1</v>
      </c>
      <c r="B3926" t="str">
        <f t="shared" si="306"/>
        <v>2020_12_71790</v>
      </c>
      <c r="C3926" s="1" t="s">
        <v>3674</v>
      </c>
      <c r="D3926">
        <f t="shared" si="307"/>
        <v>3925</v>
      </c>
      <c r="E3926">
        <v>66292</v>
      </c>
      <c r="F3926">
        <f t="shared" si="308"/>
        <v>1</v>
      </c>
      <c r="G3926" s="2" t="str">
        <f t="shared" si="309"/>
        <v/>
      </c>
      <c r="H3926" t="s">
        <v>3675</v>
      </c>
      <c r="I3926">
        <v>71790</v>
      </c>
      <c r="J3926">
        <v>66279</v>
      </c>
      <c r="K3926">
        <v>66282</v>
      </c>
      <c r="L3926" t="s">
        <v>158</v>
      </c>
      <c r="M3926" t="s">
        <v>20</v>
      </c>
      <c r="N3926">
        <v>399</v>
      </c>
      <c r="O3926">
        <v>3324</v>
      </c>
      <c r="P3926">
        <v>14</v>
      </c>
      <c r="Q3926" t="s">
        <v>3945</v>
      </c>
      <c r="BQ3926" s="1"/>
      <c r="BW3926" s="2"/>
    </row>
    <row r="3927" ht="15" customHeight="1">
      <c r="A3927" t="str">
        <f t="shared" si="305"/>
        <v>2020_12_66292_2</v>
      </c>
      <c r="B3927" t="str">
        <f t="shared" si="306"/>
        <v>2020_12_72454</v>
      </c>
      <c r="C3927" s="1" t="s">
        <v>3674</v>
      </c>
      <c r="D3927">
        <f t="shared" si="307"/>
        <v>3926</v>
      </c>
      <c r="E3927">
        <v>66292</v>
      </c>
      <c r="F3927">
        <f t="shared" si="308"/>
        <v>2</v>
      </c>
      <c r="G3927" s="2" t="str">
        <f t="shared" si="309"/>
        <v/>
      </c>
      <c r="H3927" t="s">
        <v>3675</v>
      </c>
      <c r="I3927">
        <v>72454</v>
      </c>
      <c r="J3927">
        <v>66282</v>
      </c>
      <c r="K3927">
        <v>66279</v>
      </c>
      <c r="L3927" t="s">
        <v>31</v>
      </c>
      <c r="M3927" t="s">
        <v>20</v>
      </c>
      <c r="N3927">
        <v>300</v>
      </c>
      <c r="O3927">
        <v>3324</v>
      </c>
      <c r="P3927">
        <v>14</v>
      </c>
      <c r="Q3927" t="s">
        <v>3946</v>
      </c>
      <c r="BQ3927" s="1"/>
      <c r="BW3927" s="2"/>
    </row>
    <row r="3928" ht="15" customHeight="1">
      <c r="A3928" t="str">
        <f t="shared" si="305"/>
        <v>2020_12_66292_3</v>
      </c>
      <c r="B3928" t="str">
        <f t="shared" si="306"/>
        <v>2020_12_74361</v>
      </c>
      <c r="C3928" s="1" t="s">
        <v>3674</v>
      </c>
      <c r="D3928">
        <f t="shared" si="307"/>
        <v>3927</v>
      </c>
      <c r="E3928">
        <v>66292</v>
      </c>
      <c r="F3928">
        <f t="shared" si="308"/>
        <v>3</v>
      </c>
      <c r="G3928" s="2" t="str">
        <f t="shared" si="309"/>
        <v/>
      </c>
      <c r="H3928" t="s">
        <v>3675</v>
      </c>
      <c r="I3928">
        <v>74361</v>
      </c>
      <c r="J3928">
        <v>66279</v>
      </c>
      <c r="K3928">
        <v>66282</v>
      </c>
      <c r="L3928" t="s">
        <v>31</v>
      </c>
      <c r="M3928" t="s">
        <v>20</v>
      </c>
      <c r="N3928">
        <v>481</v>
      </c>
      <c r="O3928">
        <v>3324</v>
      </c>
      <c r="P3928">
        <v>14</v>
      </c>
      <c r="Q3928" t="s">
        <v>3947</v>
      </c>
      <c r="BQ3928" s="1"/>
      <c r="BW3928" s="2"/>
    </row>
    <row r="3929" ht="15" customHeight="1">
      <c r="A3929" t="str">
        <f t="shared" si="305"/>
        <v>2020_12_66292_4</v>
      </c>
      <c r="B3929" t="str">
        <f t="shared" si="306"/>
        <v>2020_12_74394</v>
      </c>
      <c r="C3929" s="1" t="s">
        <v>3674</v>
      </c>
      <c r="D3929">
        <f t="shared" si="307"/>
        <v>3928</v>
      </c>
      <c r="E3929">
        <v>66292</v>
      </c>
      <c r="F3929">
        <f t="shared" si="308"/>
        <v>4</v>
      </c>
      <c r="G3929" s="2" t="str">
        <f t="shared" si="309"/>
        <v/>
      </c>
      <c r="H3929" t="s">
        <v>3675</v>
      </c>
      <c r="I3929">
        <v>74394</v>
      </c>
      <c r="J3929">
        <v>66282</v>
      </c>
      <c r="K3929">
        <v>66279</v>
      </c>
      <c r="L3929" t="s">
        <v>31</v>
      </c>
      <c r="M3929" t="s">
        <v>20</v>
      </c>
      <c r="N3929">
        <v>235</v>
      </c>
      <c r="O3929">
        <v>3324</v>
      </c>
      <c r="P3929">
        <v>14</v>
      </c>
      <c r="Q3929" t="s">
        <v>3948</v>
      </c>
      <c r="BQ3929" s="1"/>
      <c r="BW3929" s="2"/>
    </row>
    <row r="3930" ht="15" customHeight="1">
      <c r="A3930" t="str">
        <f t="shared" si="305"/>
        <v>2020_12_66292_5</v>
      </c>
      <c r="B3930" t="str">
        <f t="shared" si="306"/>
        <v>2020_12_75032</v>
      </c>
      <c r="C3930" s="1" t="s">
        <v>3674</v>
      </c>
      <c r="D3930">
        <f t="shared" si="307"/>
        <v>3929</v>
      </c>
      <c r="E3930">
        <v>66292</v>
      </c>
      <c r="F3930">
        <f t="shared" si="308"/>
        <v>5</v>
      </c>
      <c r="G3930" s="2" t="str">
        <f t="shared" si="309"/>
        <v/>
      </c>
      <c r="H3930" t="s">
        <v>3675</v>
      </c>
      <c r="I3930">
        <v>75032</v>
      </c>
      <c r="J3930">
        <v>66279</v>
      </c>
      <c r="K3930">
        <v>66282</v>
      </c>
      <c r="L3930" t="s">
        <v>31</v>
      </c>
      <c r="M3930" t="s">
        <v>20</v>
      </c>
      <c r="N3930">
        <v>502</v>
      </c>
      <c r="O3930">
        <v>3324</v>
      </c>
      <c r="P3930">
        <v>14</v>
      </c>
      <c r="Q3930" t="s">
        <v>3949</v>
      </c>
      <c r="BQ3930" s="1"/>
      <c r="BW3930" s="2"/>
    </row>
    <row r="3931" ht="15" customHeight="1">
      <c r="A3931" t="str">
        <f t="shared" si="305"/>
        <v>2020_12_66292_6</v>
      </c>
      <c r="B3931" t="str">
        <f t="shared" si="306"/>
        <v>2020_12_75307</v>
      </c>
      <c r="C3931" s="1" t="s">
        <v>3674</v>
      </c>
      <c r="D3931">
        <f t="shared" si="307"/>
        <v>3930</v>
      </c>
      <c r="E3931">
        <v>66292</v>
      </c>
      <c r="F3931">
        <f t="shared" si="308"/>
        <v>6</v>
      </c>
      <c r="G3931" s="2" t="str">
        <f t="shared" si="309"/>
        <v/>
      </c>
      <c r="H3931" t="s">
        <v>3675</v>
      </c>
      <c r="I3931">
        <v>75307</v>
      </c>
      <c r="J3931">
        <v>66282</v>
      </c>
      <c r="K3931">
        <v>66279</v>
      </c>
      <c r="L3931" t="s">
        <v>31</v>
      </c>
      <c r="M3931" t="s">
        <v>20</v>
      </c>
      <c r="N3931">
        <v>302</v>
      </c>
      <c r="O3931">
        <v>3324</v>
      </c>
      <c r="P3931">
        <v>14</v>
      </c>
      <c r="Q3931" t="s">
        <v>3950</v>
      </c>
      <c r="BQ3931" s="1"/>
      <c r="BW3931" s="2"/>
    </row>
    <row r="3932" ht="15" customHeight="1">
      <c r="A3932" t="str">
        <f t="shared" si="305"/>
        <v>2020_12_66292_7</v>
      </c>
      <c r="B3932" t="str">
        <f t="shared" si="306"/>
        <v>2020_12_76309</v>
      </c>
      <c r="C3932" s="1" t="s">
        <v>3674</v>
      </c>
      <c r="D3932">
        <f t="shared" si="307"/>
        <v>3931</v>
      </c>
      <c r="E3932">
        <v>66292</v>
      </c>
      <c r="F3932">
        <f t="shared" si="308"/>
        <v>7</v>
      </c>
      <c r="G3932" s="2" t="str">
        <f t="shared" si="309"/>
        <v/>
      </c>
      <c r="H3932" t="s">
        <v>3675</v>
      </c>
      <c r="I3932">
        <v>76309</v>
      </c>
      <c r="J3932">
        <v>66279</v>
      </c>
      <c r="K3932">
        <v>66282</v>
      </c>
      <c r="L3932" t="s">
        <v>31</v>
      </c>
      <c r="M3932" t="s">
        <v>20</v>
      </c>
      <c r="N3932">
        <v>404</v>
      </c>
      <c r="O3932">
        <v>3324</v>
      </c>
      <c r="P3932">
        <v>14</v>
      </c>
      <c r="Q3932" t="s">
        <v>3951</v>
      </c>
      <c r="BQ3932" s="1"/>
      <c r="BW3932" s="2"/>
    </row>
    <row r="3933" ht="15" customHeight="1">
      <c r="A3933" t="str">
        <f t="shared" si="305"/>
        <v>2020_12_66292_8</v>
      </c>
      <c r="B3933" t="str">
        <f t="shared" si="306"/>
        <v>2020_12_76743</v>
      </c>
      <c r="C3933" s="1" t="s">
        <v>3674</v>
      </c>
      <c r="D3933">
        <f t="shared" si="307"/>
        <v>3932</v>
      </c>
      <c r="E3933">
        <v>66292</v>
      </c>
      <c r="F3933">
        <f t="shared" si="308"/>
        <v>8</v>
      </c>
      <c r="G3933" s="2" t="str">
        <f t="shared" si="309"/>
        <v/>
      </c>
      <c r="H3933" t="s">
        <v>3675</v>
      </c>
      <c r="I3933">
        <v>76743</v>
      </c>
      <c r="J3933">
        <v>66282</v>
      </c>
      <c r="K3933">
        <v>66279</v>
      </c>
      <c r="L3933" t="s">
        <v>31</v>
      </c>
      <c r="M3933" t="s">
        <v>20</v>
      </c>
      <c r="N3933">
        <v>186</v>
      </c>
      <c r="O3933">
        <v>3324</v>
      </c>
      <c r="P3933">
        <v>14</v>
      </c>
      <c r="Q3933" t="s">
        <v>3952</v>
      </c>
      <c r="BQ3933" s="1"/>
      <c r="BW3933" s="2"/>
    </row>
    <row r="3934" ht="15" customHeight="1">
      <c r="A3934" t="str">
        <f t="shared" si="305"/>
        <v>2020_12_66292_9</v>
      </c>
      <c r="B3934" t="str">
        <f t="shared" si="306"/>
        <v>2020_12_77332</v>
      </c>
      <c r="C3934" s="1" t="s">
        <v>3674</v>
      </c>
      <c r="D3934">
        <f t="shared" si="307"/>
        <v>3933</v>
      </c>
      <c r="E3934">
        <v>66292</v>
      </c>
      <c r="F3934">
        <f t="shared" si="308"/>
        <v>9</v>
      </c>
      <c r="G3934" s="2" t="str">
        <f t="shared" si="309"/>
        <v/>
      </c>
      <c r="H3934" t="s">
        <v>3675</v>
      </c>
      <c r="I3934">
        <v>77332</v>
      </c>
      <c r="J3934">
        <v>66279</v>
      </c>
      <c r="K3934">
        <v>66282</v>
      </c>
      <c r="L3934" t="s">
        <v>31</v>
      </c>
      <c r="M3934" t="s">
        <v>20</v>
      </c>
      <c r="N3934">
        <v>193</v>
      </c>
      <c r="O3934">
        <v>3324</v>
      </c>
      <c r="P3934">
        <v>14</v>
      </c>
      <c r="Q3934" t="s">
        <v>3953</v>
      </c>
      <c r="BQ3934" s="1"/>
      <c r="BW3934" s="2"/>
    </row>
    <row r="3935" ht="15" customHeight="1">
      <c r="A3935" t="str">
        <f t="shared" si="305"/>
        <v>2020_12_66292_10</v>
      </c>
      <c r="B3935" t="str">
        <f t="shared" si="306"/>
        <v>2020_12_77458</v>
      </c>
      <c r="C3935" s="1" t="s">
        <v>3674</v>
      </c>
      <c r="D3935">
        <f t="shared" si="307"/>
        <v>3934</v>
      </c>
      <c r="E3935">
        <v>66292</v>
      </c>
      <c r="F3935">
        <f t="shared" si="308"/>
        <v>10</v>
      </c>
      <c r="G3935" s="2" t="str">
        <f t="shared" si="309"/>
        <v/>
      </c>
      <c r="H3935" t="s">
        <v>3675</v>
      </c>
      <c r="I3935">
        <v>77458</v>
      </c>
      <c r="J3935">
        <v>66282</v>
      </c>
      <c r="K3935">
        <v>66279</v>
      </c>
      <c r="L3935" t="s">
        <v>31</v>
      </c>
      <c r="M3935" t="s">
        <v>20</v>
      </c>
      <c r="N3935">
        <v>60</v>
      </c>
      <c r="O3935">
        <v>3324</v>
      </c>
      <c r="P3935">
        <v>14</v>
      </c>
      <c r="Q3935" t="s">
        <v>3954</v>
      </c>
      <c r="BQ3935" s="1"/>
      <c r="BW3935" s="2"/>
    </row>
    <row r="3936" ht="15" customHeight="1">
      <c r="A3936" t="str">
        <f t="shared" si="305"/>
        <v>2020_12_66292_11</v>
      </c>
      <c r="B3936" t="str">
        <f t="shared" si="306"/>
        <v>2020_12_77468</v>
      </c>
      <c r="C3936" s="1" t="s">
        <v>3674</v>
      </c>
      <c r="D3936">
        <f t="shared" si="307"/>
        <v>3935</v>
      </c>
      <c r="E3936">
        <v>66292</v>
      </c>
      <c r="F3936">
        <f t="shared" si="308"/>
        <v>11</v>
      </c>
      <c r="G3936" s="2" t="str">
        <f t="shared" si="309"/>
        <v>x</v>
      </c>
      <c r="H3936" t="s">
        <v>3675</v>
      </c>
      <c r="I3936">
        <v>77468</v>
      </c>
      <c r="J3936">
        <v>66279</v>
      </c>
      <c r="K3936">
        <v>66282</v>
      </c>
      <c r="L3936" t="s">
        <v>20</v>
      </c>
      <c r="M3936" t="s">
        <v>20</v>
      </c>
      <c r="N3936">
        <v>66</v>
      </c>
      <c r="O3936">
        <v>3324</v>
      </c>
      <c r="P3936">
        <v>14</v>
      </c>
      <c r="Q3936" t="s">
        <v>3955</v>
      </c>
      <c r="BQ3936" s="1"/>
      <c r="BW3936" s="2"/>
    </row>
    <row r="3937" ht="15" customHeight="1">
      <c r="A3937" t="str">
        <f t="shared" si="305"/>
        <v>2020_12_66320_1</v>
      </c>
      <c r="B3937" t="str">
        <f t="shared" si="306"/>
        <v>2020_12_72452</v>
      </c>
      <c r="C3937" s="1" t="s">
        <v>3674</v>
      </c>
      <c r="D3937">
        <f t="shared" si="307"/>
        <v>3936</v>
      </c>
      <c r="E3937">
        <v>66320</v>
      </c>
      <c r="F3937">
        <f t="shared" si="308"/>
        <v>1</v>
      </c>
      <c r="G3937" s="2" t="str">
        <f t="shared" si="309"/>
        <v/>
      </c>
      <c r="H3937" t="s">
        <v>3675</v>
      </c>
      <c r="I3937">
        <v>72452</v>
      </c>
      <c r="J3937">
        <v>66307</v>
      </c>
      <c r="K3937">
        <v>66310</v>
      </c>
      <c r="L3937" t="s">
        <v>158</v>
      </c>
      <c r="M3937" t="s">
        <v>20</v>
      </c>
      <c r="N3937">
        <v>264</v>
      </c>
      <c r="O3937">
        <v>1598</v>
      </c>
      <c r="P3937">
        <v>9</v>
      </c>
      <c r="Q3937" t="s">
        <v>3956</v>
      </c>
      <c r="BQ3937" s="1"/>
      <c r="BW3937" s="2"/>
    </row>
    <row r="3938" ht="15" customHeight="1">
      <c r="A3938" t="str">
        <f t="shared" si="305"/>
        <v>2020_12_66320_2</v>
      </c>
      <c r="B3938" t="str">
        <f t="shared" si="306"/>
        <v>2020_12_73942</v>
      </c>
      <c r="C3938" s="1" t="s">
        <v>3674</v>
      </c>
      <c r="D3938">
        <f t="shared" si="307"/>
        <v>3937</v>
      </c>
      <c r="E3938">
        <v>66320</v>
      </c>
      <c r="F3938">
        <f t="shared" si="308"/>
        <v>2</v>
      </c>
      <c r="G3938" s="2" t="str">
        <f t="shared" si="309"/>
        <v/>
      </c>
      <c r="H3938" t="s">
        <v>3675</v>
      </c>
      <c r="I3938">
        <v>73942</v>
      </c>
      <c r="J3938">
        <v>66310</v>
      </c>
      <c r="K3938">
        <v>66307</v>
      </c>
      <c r="L3938" t="s">
        <v>31</v>
      </c>
      <c r="M3938" t="s">
        <v>20</v>
      </c>
      <c r="N3938">
        <v>469</v>
      </c>
      <c r="O3938">
        <v>1598</v>
      </c>
      <c r="P3938">
        <v>9</v>
      </c>
      <c r="Q3938" t="s">
        <v>3957</v>
      </c>
      <c r="BQ3938" s="1"/>
      <c r="BW3938" s="2"/>
    </row>
    <row r="3939" ht="15" customHeight="1">
      <c r="A3939" t="str">
        <f t="shared" si="305"/>
        <v>2020_12_66320_3</v>
      </c>
      <c r="B3939" t="str">
        <f t="shared" si="306"/>
        <v>2020_12_75378</v>
      </c>
      <c r="C3939" s="1" t="s">
        <v>3674</v>
      </c>
      <c r="D3939">
        <f t="shared" si="307"/>
        <v>3938</v>
      </c>
      <c r="E3939">
        <v>66320</v>
      </c>
      <c r="F3939">
        <f t="shared" si="308"/>
        <v>3</v>
      </c>
      <c r="G3939" s="2" t="str">
        <f t="shared" si="309"/>
        <v/>
      </c>
      <c r="H3939" t="s">
        <v>3675</v>
      </c>
      <c r="I3939">
        <v>75378</v>
      </c>
      <c r="J3939">
        <v>66307</v>
      </c>
      <c r="K3939">
        <v>66310</v>
      </c>
      <c r="L3939" t="s">
        <v>31</v>
      </c>
      <c r="M3939" t="s">
        <v>20</v>
      </c>
      <c r="N3939">
        <v>181</v>
      </c>
      <c r="O3939">
        <v>1598</v>
      </c>
      <c r="P3939">
        <v>9</v>
      </c>
      <c r="Q3939" t="s">
        <v>3958</v>
      </c>
      <c r="BQ3939" s="1"/>
      <c r="BW3939" s="2"/>
    </row>
    <row r="3940" ht="15" customHeight="1">
      <c r="A3940" t="str">
        <f t="shared" si="305"/>
        <v>2020_12_66320_4</v>
      </c>
      <c r="B3940" t="str">
        <f t="shared" si="306"/>
        <v>2020_12_75442</v>
      </c>
      <c r="C3940" s="1" t="s">
        <v>3674</v>
      </c>
      <c r="D3940">
        <f t="shared" si="307"/>
        <v>3939</v>
      </c>
      <c r="E3940">
        <v>66320</v>
      </c>
      <c r="F3940">
        <f t="shared" si="308"/>
        <v>4</v>
      </c>
      <c r="G3940" s="2" t="str">
        <f t="shared" si="309"/>
        <v/>
      </c>
      <c r="H3940" t="s">
        <v>3675</v>
      </c>
      <c r="I3940">
        <v>75442</v>
      </c>
      <c r="J3940">
        <v>66310</v>
      </c>
      <c r="K3940">
        <v>66307</v>
      </c>
      <c r="L3940" t="s">
        <v>31</v>
      </c>
      <c r="M3940" t="s">
        <v>20</v>
      </c>
      <c r="N3940">
        <v>236</v>
      </c>
      <c r="O3940">
        <v>1598</v>
      </c>
      <c r="P3940">
        <v>9</v>
      </c>
      <c r="Q3940" t="s">
        <v>3959</v>
      </c>
      <c r="BQ3940" s="1"/>
      <c r="BW3940" s="2"/>
    </row>
    <row r="3941" ht="15" customHeight="1">
      <c r="A3941" t="str">
        <f t="shared" si="305"/>
        <v>2020_12_66320_5</v>
      </c>
      <c r="B3941" t="str">
        <f t="shared" si="306"/>
        <v>2020_12_76227</v>
      </c>
      <c r="C3941" s="1" t="s">
        <v>3674</v>
      </c>
      <c r="D3941">
        <f t="shared" si="307"/>
        <v>3940</v>
      </c>
      <c r="E3941">
        <v>66320</v>
      </c>
      <c r="F3941">
        <f t="shared" si="308"/>
        <v>5</v>
      </c>
      <c r="G3941" s="2" t="str">
        <f t="shared" si="309"/>
        <v/>
      </c>
      <c r="H3941" t="s">
        <v>3675</v>
      </c>
      <c r="I3941">
        <v>76227</v>
      </c>
      <c r="J3941">
        <v>66307</v>
      </c>
      <c r="K3941">
        <v>66310</v>
      </c>
      <c r="L3941" t="s">
        <v>31</v>
      </c>
      <c r="M3941" t="s">
        <v>20</v>
      </c>
      <c r="N3941">
        <v>114</v>
      </c>
      <c r="O3941">
        <v>1598</v>
      </c>
      <c r="P3941">
        <v>9</v>
      </c>
      <c r="Q3941" t="s">
        <v>3960</v>
      </c>
      <c r="BQ3941" s="1"/>
      <c r="BW3941" s="2"/>
    </row>
    <row r="3942" ht="15" customHeight="1">
      <c r="A3942" t="str">
        <f t="shared" si="305"/>
        <v>2020_12_66320_6</v>
      </c>
      <c r="B3942" t="str">
        <f t="shared" si="306"/>
        <v>2020_12_76266</v>
      </c>
      <c r="C3942" s="1" t="s">
        <v>3674</v>
      </c>
      <c r="D3942">
        <f t="shared" si="307"/>
        <v>3941</v>
      </c>
      <c r="E3942">
        <v>66320</v>
      </c>
      <c r="F3942">
        <f t="shared" si="308"/>
        <v>6</v>
      </c>
      <c r="G3942" s="2" t="str">
        <f t="shared" si="309"/>
        <v>x</v>
      </c>
      <c r="H3942" t="s">
        <v>3675</v>
      </c>
      <c r="I3942">
        <v>76266</v>
      </c>
      <c r="J3942">
        <v>66310</v>
      </c>
      <c r="K3942">
        <v>66307</v>
      </c>
      <c r="L3942" t="s">
        <v>20</v>
      </c>
      <c r="M3942" t="s">
        <v>20</v>
      </c>
      <c r="N3942">
        <v>99</v>
      </c>
      <c r="O3942">
        <v>1598</v>
      </c>
      <c r="P3942">
        <v>9</v>
      </c>
      <c r="Q3942" t="s">
        <v>3961</v>
      </c>
      <c r="BQ3942" s="1"/>
      <c r="BW3942" s="2"/>
    </row>
    <row r="3943" ht="15" customHeight="1">
      <c r="A3943" t="str">
        <f t="shared" si="305"/>
        <v>2020_12_66348_1</v>
      </c>
      <c r="B3943" t="str">
        <f t="shared" si="306"/>
        <v>2020_12_72078</v>
      </c>
      <c r="C3943" s="1" t="s">
        <v>3674</v>
      </c>
      <c r="D3943">
        <f t="shared" si="307"/>
        <v>3942</v>
      </c>
      <c r="E3943">
        <v>66348</v>
      </c>
      <c r="F3943">
        <f t="shared" si="308"/>
        <v>1</v>
      </c>
      <c r="G3943" s="2" t="str">
        <f t="shared" si="309"/>
        <v/>
      </c>
      <c r="H3943" t="s">
        <v>3675</v>
      </c>
      <c r="I3943">
        <v>72078</v>
      </c>
      <c r="J3943">
        <v>66335</v>
      </c>
      <c r="K3943">
        <v>66338</v>
      </c>
      <c r="L3943" t="s">
        <v>158</v>
      </c>
      <c r="M3943" t="s">
        <v>20</v>
      </c>
      <c r="N3943">
        <v>77</v>
      </c>
      <c r="O3943">
        <v>2007</v>
      </c>
      <c r="P3943">
        <v>14</v>
      </c>
      <c r="Q3943" t="s">
        <v>3962</v>
      </c>
      <c r="BQ3943" s="1"/>
      <c r="BW3943" s="2"/>
    </row>
    <row r="3944" ht="15" customHeight="1">
      <c r="A3944" t="str">
        <f t="shared" si="305"/>
        <v>2020_12_66348_2</v>
      </c>
      <c r="B3944" t="str">
        <f t="shared" si="306"/>
        <v>2020_12_72513</v>
      </c>
      <c r="C3944" s="1" t="s">
        <v>3674</v>
      </c>
      <c r="D3944">
        <f t="shared" si="307"/>
        <v>3943</v>
      </c>
      <c r="E3944">
        <v>66348</v>
      </c>
      <c r="F3944">
        <f t="shared" si="308"/>
        <v>2</v>
      </c>
      <c r="G3944" s="2" t="str">
        <f t="shared" si="309"/>
        <v/>
      </c>
      <c r="H3944" t="s">
        <v>3675</v>
      </c>
      <c r="I3944">
        <v>72513</v>
      </c>
      <c r="J3944">
        <v>66338</v>
      </c>
      <c r="K3944">
        <v>66335</v>
      </c>
      <c r="L3944" t="s">
        <v>31</v>
      </c>
      <c r="M3944" t="s">
        <v>20</v>
      </c>
      <c r="N3944">
        <v>107</v>
      </c>
      <c r="O3944">
        <v>2007</v>
      </c>
      <c r="P3944">
        <v>14</v>
      </c>
      <c r="Q3944" t="s">
        <v>3963</v>
      </c>
      <c r="BQ3944" s="1"/>
      <c r="BW3944" s="2"/>
    </row>
    <row r="3945" ht="15" customHeight="1">
      <c r="A3945" t="str">
        <f t="shared" si="305"/>
        <v>2020_12_66348_3</v>
      </c>
      <c r="B3945" t="str">
        <f t="shared" si="306"/>
        <v>2020_12_72595</v>
      </c>
      <c r="C3945" s="1" t="s">
        <v>3674</v>
      </c>
      <c r="D3945">
        <f t="shared" si="307"/>
        <v>3944</v>
      </c>
      <c r="E3945">
        <v>66348</v>
      </c>
      <c r="F3945">
        <f t="shared" si="308"/>
        <v>3</v>
      </c>
      <c r="G3945" s="2" t="str">
        <f t="shared" si="309"/>
        <v/>
      </c>
      <c r="H3945" t="s">
        <v>3675</v>
      </c>
      <c r="I3945">
        <v>72595</v>
      </c>
      <c r="J3945">
        <v>66335</v>
      </c>
      <c r="K3945">
        <v>66338</v>
      </c>
      <c r="L3945" t="s">
        <v>31</v>
      </c>
      <c r="M3945" t="s">
        <v>20</v>
      </c>
      <c r="N3945">
        <v>96</v>
      </c>
      <c r="O3945">
        <v>2007</v>
      </c>
      <c r="P3945">
        <v>14</v>
      </c>
      <c r="Q3945" t="s">
        <v>3964</v>
      </c>
      <c r="BQ3945" s="1"/>
      <c r="BW3945" s="2"/>
    </row>
    <row r="3946" ht="15" customHeight="1">
      <c r="A3946" t="str">
        <f t="shared" si="305"/>
        <v>2020_12_66348_4</v>
      </c>
      <c r="B3946" t="str">
        <f t="shared" si="306"/>
        <v>2020_12_73657</v>
      </c>
      <c r="C3946" s="1" t="s">
        <v>3674</v>
      </c>
      <c r="D3946">
        <f t="shared" si="307"/>
        <v>3945</v>
      </c>
      <c r="E3946">
        <v>66348</v>
      </c>
      <c r="F3946">
        <f t="shared" si="308"/>
        <v>4</v>
      </c>
      <c r="G3946" s="2" t="str">
        <f t="shared" si="309"/>
        <v/>
      </c>
      <c r="H3946" t="s">
        <v>3675</v>
      </c>
      <c r="I3946">
        <v>73657</v>
      </c>
      <c r="J3946">
        <v>66338</v>
      </c>
      <c r="K3946">
        <v>66335</v>
      </c>
      <c r="L3946" t="s">
        <v>31</v>
      </c>
      <c r="M3946" t="s">
        <v>20</v>
      </c>
      <c r="N3946">
        <v>286</v>
      </c>
      <c r="O3946">
        <v>2007</v>
      </c>
      <c r="P3946">
        <v>14</v>
      </c>
      <c r="Q3946" t="s">
        <v>3965</v>
      </c>
      <c r="BQ3946" s="1"/>
      <c r="BW3946" s="2"/>
    </row>
    <row r="3947" ht="15" customHeight="1">
      <c r="A3947" t="str">
        <f t="shared" si="305"/>
        <v>2020_12_66348_5</v>
      </c>
      <c r="B3947" t="str">
        <f t="shared" si="306"/>
        <v>2020_12_74164</v>
      </c>
      <c r="C3947" s="1" t="s">
        <v>3674</v>
      </c>
      <c r="D3947">
        <f t="shared" si="307"/>
        <v>3946</v>
      </c>
      <c r="E3947">
        <v>66348</v>
      </c>
      <c r="F3947">
        <f t="shared" si="308"/>
        <v>5</v>
      </c>
      <c r="G3947" s="2" t="str">
        <f t="shared" si="309"/>
        <v/>
      </c>
      <c r="H3947" t="s">
        <v>3675</v>
      </c>
      <c r="I3947">
        <v>74164</v>
      </c>
      <c r="J3947">
        <v>66335</v>
      </c>
      <c r="K3947">
        <v>66338</v>
      </c>
      <c r="L3947" t="s">
        <v>31</v>
      </c>
      <c r="M3947" t="s">
        <v>20</v>
      </c>
      <c r="N3947">
        <v>214</v>
      </c>
      <c r="O3947">
        <v>2007</v>
      </c>
      <c r="P3947">
        <v>14</v>
      </c>
      <c r="Q3947" t="s">
        <v>3966</v>
      </c>
      <c r="BQ3947" s="1"/>
      <c r="BW3947" s="2"/>
    </row>
    <row r="3948" ht="15" customHeight="1">
      <c r="A3948" t="str">
        <f t="shared" si="305"/>
        <v>2020_12_66348_6</v>
      </c>
      <c r="B3948" t="str">
        <f t="shared" si="306"/>
        <v>2020_12_74282</v>
      </c>
      <c r="C3948" s="1" t="s">
        <v>3674</v>
      </c>
      <c r="D3948">
        <f t="shared" si="307"/>
        <v>3947</v>
      </c>
      <c r="E3948">
        <v>66348</v>
      </c>
      <c r="F3948">
        <f t="shared" si="308"/>
        <v>6</v>
      </c>
      <c r="G3948" s="2" t="str">
        <f t="shared" si="309"/>
        <v/>
      </c>
      <c r="H3948" t="s">
        <v>3675</v>
      </c>
      <c r="I3948">
        <v>74282</v>
      </c>
      <c r="J3948">
        <v>66338</v>
      </c>
      <c r="K3948">
        <v>66335</v>
      </c>
      <c r="L3948" t="s">
        <v>31</v>
      </c>
      <c r="M3948" t="s">
        <v>20</v>
      </c>
      <c r="N3948">
        <v>176</v>
      </c>
      <c r="O3948">
        <v>2007</v>
      </c>
      <c r="P3948">
        <v>14</v>
      </c>
      <c r="Q3948" t="s">
        <v>3967</v>
      </c>
      <c r="BQ3948" s="1"/>
      <c r="BW3948" s="2"/>
    </row>
    <row r="3949" ht="15" customHeight="1">
      <c r="A3949" t="str">
        <f t="shared" si="305"/>
        <v>2020_12_66348_7</v>
      </c>
      <c r="B3949" t="str">
        <f t="shared" si="306"/>
        <v>2020_12_74382</v>
      </c>
      <c r="C3949" s="1" t="s">
        <v>3674</v>
      </c>
      <c r="D3949">
        <f t="shared" si="307"/>
        <v>3948</v>
      </c>
      <c r="E3949">
        <v>66348</v>
      </c>
      <c r="F3949">
        <f t="shared" si="308"/>
        <v>7</v>
      </c>
      <c r="G3949" s="2" t="str">
        <f t="shared" si="309"/>
        <v/>
      </c>
      <c r="H3949" t="s">
        <v>3675</v>
      </c>
      <c r="I3949">
        <v>74382</v>
      </c>
      <c r="J3949">
        <v>66335</v>
      </c>
      <c r="K3949">
        <v>66338</v>
      </c>
      <c r="L3949" t="s">
        <v>31</v>
      </c>
      <c r="M3949" t="s">
        <v>20</v>
      </c>
      <c r="N3949">
        <v>248</v>
      </c>
      <c r="O3949">
        <v>2007</v>
      </c>
      <c r="P3949">
        <v>14</v>
      </c>
      <c r="Q3949" t="s">
        <v>3968</v>
      </c>
      <c r="BQ3949" s="1"/>
      <c r="BW3949" s="2"/>
    </row>
    <row r="3950" ht="15" customHeight="1">
      <c r="A3950" t="str">
        <f t="shared" si="305"/>
        <v>2020_12_66348_8</v>
      </c>
      <c r="B3950" t="str">
        <f t="shared" si="306"/>
        <v>2020_12_74479</v>
      </c>
      <c r="C3950" s="1" t="s">
        <v>3674</v>
      </c>
      <c r="D3950">
        <f t="shared" si="307"/>
        <v>3949</v>
      </c>
      <c r="E3950">
        <v>66348</v>
      </c>
      <c r="F3950">
        <f t="shared" si="308"/>
        <v>8</v>
      </c>
      <c r="G3950" s="2" t="str">
        <f t="shared" si="309"/>
        <v/>
      </c>
      <c r="H3950" t="s">
        <v>3675</v>
      </c>
      <c r="I3950">
        <v>74479</v>
      </c>
      <c r="J3950">
        <v>66338</v>
      </c>
      <c r="K3950">
        <v>66335</v>
      </c>
      <c r="L3950" t="s">
        <v>31</v>
      </c>
      <c r="M3950" t="s">
        <v>20</v>
      </c>
      <c r="N3950">
        <v>300</v>
      </c>
      <c r="O3950">
        <v>2007</v>
      </c>
      <c r="P3950">
        <v>14</v>
      </c>
      <c r="Q3950" t="s">
        <v>3969</v>
      </c>
      <c r="BQ3950" s="1"/>
      <c r="BW3950" s="2"/>
    </row>
    <row r="3951" ht="15" customHeight="1">
      <c r="A3951" t="str">
        <f t="shared" si="305"/>
        <v>2020_12_66348_9</v>
      </c>
      <c r="B3951" t="str">
        <f t="shared" si="306"/>
        <v>2020_12_74491</v>
      </c>
      <c r="C3951" s="1" t="s">
        <v>3674</v>
      </c>
      <c r="D3951">
        <f t="shared" si="307"/>
        <v>3950</v>
      </c>
      <c r="E3951">
        <v>66348</v>
      </c>
      <c r="F3951">
        <f t="shared" si="308"/>
        <v>9</v>
      </c>
      <c r="G3951" s="2" t="str">
        <f t="shared" si="309"/>
        <v/>
      </c>
      <c r="H3951" t="s">
        <v>3675</v>
      </c>
      <c r="I3951">
        <v>74491</v>
      </c>
      <c r="J3951">
        <v>66335</v>
      </c>
      <c r="K3951">
        <v>66338</v>
      </c>
      <c r="L3951" t="s">
        <v>31</v>
      </c>
      <c r="M3951" t="s">
        <v>20</v>
      </c>
      <c r="N3951">
        <v>136</v>
      </c>
      <c r="O3951">
        <v>2007</v>
      </c>
      <c r="P3951">
        <v>14</v>
      </c>
      <c r="Q3951" t="s">
        <v>3970</v>
      </c>
      <c r="BQ3951" s="1"/>
      <c r="BW3951" s="2"/>
    </row>
    <row r="3952" ht="15" customHeight="1">
      <c r="A3952" t="str">
        <f t="shared" si="305"/>
        <v>2020_12_66348_10</v>
      </c>
      <c r="B3952" t="str">
        <f t="shared" si="306"/>
        <v>2020_12_74503</v>
      </c>
      <c r="C3952" s="1" t="s">
        <v>3674</v>
      </c>
      <c r="D3952">
        <f t="shared" si="307"/>
        <v>3951</v>
      </c>
      <c r="E3952">
        <v>66348</v>
      </c>
      <c r="F3952">
        <f t="shared" si="308"/>
        <v>10</v>
      </c>
      <c r="G3952" s="2" t="str">
        <f t="shared" si="309"/>
        <v/>
      </c>
      <c r="H3952" t="s">
        <v>3675</v>
      </c>
      <c r="I3952">
        <v>74503</v>
      </c>
      <c r="J3952">
        <v>66338</v>
      </c>
      <c r="K3952">
        <v>66335</v>
      </c>
      <c r="L3952" t="s">
        <v>31</v>
      </c>
      <c r="M3952" t="s">
        <v>20</v>
      </c>
      <c r="N3952">
        <v>109</v>
      </c>
      <c r="O3952">
        <v>2007</v>
      </c>
      <c r="P3952">
        <v>14</v>
      </c>
      <c r="Q3952" t="s">
        <v>3971</v>
      </c>
      <c r="BQ3952" s="1"/>
      <c r="BW3952" s="2"/>
    </row>
    <row r="3953" ht="15" customHeight="1">
      <c r="A3953" t="str">
        <f t="shared" si="305"/>
        <v>2020_12_66348_11</v>
      </c>
      <c r="B3953" t="str">
        <f t="shared" si="306"/>
        <v>2020_12_75020</v>
      </c>
      <c r="C3953" s="1" t="s">
        <v>3674</v>
      </c>
      <c r="D3953">
        <f t="shared" si="307"/>
        <v>3952</v>
      </c>
      <c r="E3953">
        <v>66348</v>
      </c>
      <c r="F3953">
        <f t="shared" si="308"/>
        <v>11</v>
      </c>
      <c r="G3953" s="2" t="str">
        <f t="shared" si="309"/>
        <v/>
      </c>
      <c r="H3953" t="s">
        <v>3675</v>
      </c>
      <c r="I3953">
        <v>75020</v>
      </c>
      <c r="J3953">
        <v>66335</v>
      </c>
      <c r="K3953">
        <v>66338</v>
      </c>
      <c r="L3953" t="s">
        <v>31</v>
      </c>
      <c r="M3953" t="s">
        <v>20</v>
      </c>
      <c r="N3953">
        <v>84</v>
      </c>
      <c r="O3953">
        <v>2007</v>
      </c>
      <c r="P3953">
        <v>14</v>
      </c>
      <c r="Q3953" t="s">
        <v>3972</v>
      </c>
      <c r="BQ3953" s="1"/>
      <c r="BW3953" s="2"/>
    </row>
    <row r="3954" ht="15" customHeight="1">
      <c r="A3954" t="str">
        <f t="shared" si="305"/>
        <v>2020_12_66348_12</v>
      </c>
      <c r="B3954" t="str">
        <f t="shared" si="306"/>
        <v>2020_12_75596</v>
      </c>
      <c r="C3954" s="1" t="s">
        <v>3674</v>
      </c>
      <c r="D3954">
        <f t="shared" si="307"/>
        <v>3953</v>
      </c>
      <c r="E3954">
        <v>66348</v>
      </c>
      <c r="F3954">
        <f t="shared" si="308"/>
        <v>12</v>
      </c>
      <c r="G3954" s="2" t="str">
        <f t="shared" si="309"/>
        <v/>
      </c>
      <c r="H3954" t="s">
        <v>3675</v>
      </c>
      <c r="I3954">
        <v>75596</v>
      </c>
      <c r="J3954">
        <v>66338</v>
      </c>
      <c r="K3954">
        <v>66335</v>
      </c>
      <c r="L3954" t="s">
        <v>31</v>
      </c>
      <c r="M3954" t="s">
        <v>20</v>
      </c>
      <c r="N3954">
        <v>125</v>
      </c>
      <c r="O3954">
        <v>2007</v>
      </c>
      <c r="P3954">
        <v>14</v>
      </c>
      <c r="Q3954" t="s">
        <v>3973</v>
      </c>
      <c r="BQ3954" s="1"/>
      <c r="BW3954" s="2"/>
    </row>
    <row r="3955" ht="15" customHeight="1">
      <c r="A3955" t="str">
        <f t="shared" si="305"/>
        <v>2020_12_66348_13</v>
      </c>
      <c r="B3955" t="str">
        <f t="shared" si="306"/>
        <v>2020_12_76241</v>
      </c>
      <c r="C3955" s="1" t="s">
        <v>3674</v>
      </c>
      <c r="D3955">
        <f t="shared" si="307"/>
        <v>3954</v>
      </c>
      <c r="E3955">
        <v>66348</v>
      </c>
      <c r="F3955">
        <f t="shared" si="308"/>
        <v>13</v>
      </c>
      <c r="G3955" s="2" t="str">
        <f t="shared" si="309"/>
        <v>x</v>
      </c>
      <c r="H3955" t="s">
        <v>3675</v>
      </c>
      <c r="I3955">
        <v>76241</v>
      </c>
      <c r="J3955">
        <v>66335</v>
      </c>
      <c r="K3955">
        <v>66338</v>
      </c>
      <c r="L3955" t="s">
        <v>20</v>
      </c>
      <c r="M3955" t="s">
        <v>20</v>
      </c>
      <c r="N3955">
        <v>28</v>
      </c>
      <c r="O3955">
        <v>2007</v>
      </c>
      <c r="P3955">
        <v>14</v>
      </c>
      <c r="Q3955" t="s">
        <v>3974</v>
      </c>
      <c r="BQ3955" s="1"/>
      <c r="BW3955" s="2"/>
    </row>
    <row r="3956" ht="15" customHeight="1">
      <c r="A3956" t="str">
        <f t="shared" si="305"/>
        <v>2020_12_66404_1</v>
      </c>
      <c r="B3956" t="str">
        <f t="shared" si="306"/>
        <v>2020_12_71812</v>
      </c>
      <c r="C3956" s="1" t="s">
        <v>3674</v>
      </c>
      <c r="D3956">
        <f t="shared" si="307"/>
        <v>3955</v>
      </c>
      <c r="E3956">
        <v>66404</v>
      </c>
      <c r="F3956">
        <f t="shared" si="308"/>
        <v>1</v>
      </c>
      <c r="G3956" s="2" t="str">
        <f t="shared" si="309"/>
        <v/>
      </c>
      <c r="H3956" t="s">
        <v>3675</v>
      </c>
      <c r="I3956">
        <v>71812</v>
      </c>
      <c r="J3956">
        <v>66391</v>
      </c>
      <c r="K3956">
        <v>66394</v>
      </c>
      <c r="L3956" t="s">
        <v>19</v>
      </c>
      <c r="M3956" t="s">
        <v>20</v>
      </c>
      <c r="N3956">
        <v>151</v>
      </c>
      <c r="O3956">
        <v>635</v>
      </c>
      <c r="P3956">
        <v>8</v>
      </c>
      <c r="Q3956" t="s">
        <v>3975</v>
      </c>
      <c r="BQ3956" s="1"/>
      <c r="BW3956" s="2"/>
    </row>
    <row r="3957" ht="15" customHeight="1">
      <c r="A3957" t="str">
        <f t="shared" si="305"/>
        <v>2020_12_66404_2</v>
      </c>
      <c r="B3957" t="str">
        <f t="shared" si="306"/>
        <v>2020_12_74402</v>
      </c>
      <c r="C3957" s="1" t="s">
        <v>3674</v>
      </c>
      <c r="D3957">
        <f t="shared" si="307"/>
        <v>3956</v>
      </c>
      <c r="E3957">
        <v>66404</v>
      </c>
      <c r="F3957">
        <f t="shared" si="308"/>
        <v>2</v>
      </c>
      <c r="G3957" s="2" t="str">
        <f t="shared" si="309"/>
        <v/>
      </c>
      <c r="H3957" t="s">
        <v>3675</v>
      </c>
      <c r="I3957">
        <v>74402</v>
      </c>
      <c r="J3957">
        <v>66394</v>
      </c>
      <c r="K3957">
        <v>66391</v>
      </c>
      <c r="L3957" t="s">
        <v>31</v>
      </c>
      <c r="M3957" t="s">
        <v>20</v>
      </c>
      <c r="N3957">
        <v>67</v>
      </c>
      <c r="O3957">
        <v>635</v>
      </c>
      <c r="P3957">
        <v>8</v>
      </c>
      <c r="Q3957" t="s">
        <v>3976</v>
      </c>
      <c r="BQ3957" s="1"/>
      <c r="BW3957" s="2"/>
    </row>
    <row r="3958" ht="15" customHeight="1">
      <c r="A3958" t="str">
        <f t="shared" si="305"/>
        <v>2020_12_66404_3</v>
      </c>
      <c r="B3958" t="str">
        <f t="shared" si="306"/>
        <v>2020_12_75025</v>
      </c>
      <c r="C3958" s="1" t="s">
        <v>3674</v>
      </c>
      <c r="D3958">
        <f t="shared" si="307"/>
        <v>3957</v>
      </c>
      <c r="E3958">
        <v>66404</v>
      </c>
      <c r="F3958">
        <f t="shared" si="308"/>
        <v>3</v>
      </c>
      <c r="G3958" s="2" t="str">
        <f t="shared" si="309"/>
        <v/>
      </c>
      <c r="H3958" t="s">
        <v>3675</v>
      </c>
      <c r="I3958">
        <v>75025</v>
      </c>
      <c r="J3958">
        <v>66391</v>
      </c>
      <c r="K3958">
        <v>66394</v>
      </c>
      <c r="L3958" t="s">
        <v>31</v>
      </c>
      <c r="M3958" t="s">
        <v>20</v>
      </c>
      <c r="N3958">
        <v>49</v>
      </c>
      <c r="O3958">
        <v>635</v>
      </c>
      <c r="P3958">
        <v>8</v>
      </c>
      <c r="Q3958" t="s">
        <v>3977</v>
      </c>
      <c r="BQ3958" s="1"/>
      <c r="BW3958" s="2"/>
    </row>
    <row r="3959" ht="15" customHeight="1">
      <c r="A3959" t="str">
        <f t="shared" si="305"/>
        <v>2020_12_66404_4</v>
      </c>
      <c r="B3959" t="str">
        <f t="shared" si="306"/>
        <v>2020_12_76607</v>
      </c>
      <c r="C3959" s="1" t="s">
        <v>3674</v>
      </c>
      <c r="D3959">
        <f t="shared" si="307"/>
        <v>3958</v>
      </c>
      <c r="E3959">
        <v>66404</v>
      </c>
      <c r="F3959">
        <f t="shared" si="308"/>
        <v>4</v>
      </c>
      <c r="G3959" s="2" t="str">
        <f t="shared" si="309"/>
        <v/>
      </c>
      <c r="H3959" t="s">
        <v>3675</v>
      </c>
      <c r="I3959">
        <v>76607</v>
      </c>
      <c r="J3959">
        <v>66394</v>
      </c>
      <c r="K3959">
        <v>66391</v>
      </c>
      <c r="L3959" t="s">
        <v>31</v>
      </c>
      <c r="M3959" t="s">
        <v>20</v>
      </c>
      <c r="N3959">
        <v>144</v>
      </c>
      <c r="O3959">
        <v>635</v>
      </c>
      <c r="P3959">
        <v>8</v>
      </c>
      <c r="Q3959" t="s">
        <v>3978</v>
      </c>
      <c r="BQ3959" s="1"/>
      <c r="BW3959" s="2"/>
    </row>
    <row r="3960" ht="15" customHeight="1">
      <c r="A3960" t="str">
        <f t="shared" si="305"/>
        <v>2020_12_66404_5</v>
      </c>
      <c r="B3960" t="str">
        <f t="shared" si="306"/>
        <v>2020_12_76853</v>
      </c>
      <c r="C3960" s="1" t="s">
        <v>3674</v>
      </c>
      <c r="D3960">
        <f t="shared" si="307"/>
        <v>3959</v>
      </c>
      <c r="E3960">
        <v>66404</v>
      </c>
      <c r="F3960">
        <f t="shared" si="308"/>
        <v>5</v>
      </c>
      <c r="G3960" s="2" t="str">
        <f t="shared" si="309"/>
        <v/>
      </c>
      <c r="H3960" t="s">
        <v>3675</v>
      </c>
      <c r="I3960">
        <v>76853</v>
      </c>
      <c r="J3960">
        <v>66391</v>
      </c>
      <c r="K3960">
        <v>66394</v>
      </c>
      <c r="L3960" t="s">
        <v>31</v>
      </c>
      <c r="M3960" t="s">
        <v>20</v>
      </c>
      <c r="N3960">
        <v>50</v>
      </c>
      <c r="O3960">
        <v>635</v>
      </c>
      <c r="P3960">
        <v>8</v>
      </c>
      <c r="Q3960" t="s">
        <v>3979</v>
      </c>
      <c r="BQ3960" s="1"/>
      <c r="BW3960" s="2"/>
    </row>
    <row r="3961" ht="15" customHeight="1">
      <c r="A3961" t="str">
        <f t="shared" si="305"/>
        <v>2020_12_66404_6</v>
      </c>
      <c r="B3961" t="str">
        <f t="shared" si="306"/>
        <v>2020_12_77328</v>
      </c>
      <c r="C3961" s="1" t="s">
        <v>3674</v>
      </c>
      <c r="D3961">
        <f t="shared" si="307"/>
        <v>3960</v>
      </c>
      <c r="E3961">
        <v>66404</v>
      </c>
      <c r="F3961">
        <f t="shared" si="308"/>
        <v>6</v>
      </c>
      <c r="G3961" s="2" t="str">
        <f t="shared" si="309"/>
        <v/>
      </c>
      <c r="H3961" t="s">
        <v>3675</v>
      </c>
      <c r="I3961">
        <v>77328</v>
      </c>
      <c r="J3961">
        <v>66394</v>
      </c>
      <c r="K3961">
        <v>66391</v>
      </c>
      <c r="L3961" t="s">
        <v>31</v>
      </c>
      <c r="M3961" t="s">
        <v>20</v>
      </c>
      <c r="N3961">
        <v>137</v>
      </c>
      <c r="O3961">
        <v>635</v>
      </c>
      <c r="P3961">
        <v>8</v>
      </c>
      <c r="Q3961" t="s">
        <v>3980</v>
      </c>
      <c r="BQ3961" s="1"/>
      <c r="BW3961" s="2"/>
    </row>
    <row r="3962" ht="15" customHeight="1">
      <c r="A3962" t="str">
        <f t="shared" si="305"/>
        <v>2020_12_66404_7</v>
      </c>
      <c r="B3962" t="str">
        <f t="shared" si="306"/>
        <v>2020_12_77364</v>
      </c>
      <c r="C3962" s="1" t="s">
        <v>3674</v>
      </c>
      <c r="D3962">
        <f t="shared" si="307"/>
        <v>3961</v>
      </c>
      <c r="E3962">
        <v>66404</v>
      </c>
      <c r="F3962">
        <f t="shared" si="308"/>
        <v>7</v>
      </c>
      <c r="G3962" s="2" t="str">
        <f t="shared" si="309"/>
        <v>x</v>
      </c>
      <c r="H3962" t="s">
        <v>3675</v>
      </c>
      <c r="I3962">
        <v>77364</v>
      </c>
      <c r="J3962">
        <v>66391</v>
      </c>
      <c r="K3962">
        <v>66394</v>
      </c>
      <c r="L3962" t="s">
        <v>20</v>
      </c>
      <c r="M3962" t="s">
        <v>20</v>
      </c>
      <c r="N3962">
        <v>16</v>
      </c>
      <c r="O3962">
        <v>635</v>
      </c>
      <c r="P3962">
        <v>8</v>
      </c>
      <c r="Q3962" t="s">
        <v>3981</v>
      </c>
      <c r="BQ3962" s="1"/>
      <c r="BW3962" s="2"/>
    </row>
    <row r="3963" ht="15" customHeight="1">
      <c r="A3963" t="str">
        <f t="shared" si="305"/>
        <v>2020_12_66432_1</v>
      </c>
      <c r="B3963" t="str">
        <f t="shared" si="306"/>
        <v>2020_12_71954</v>
      </c>
      <c r="C3963" s="1" t="s">
        <v>3674</v>
      </c>
      <c r="D3963">
        <f t="shared" si="307"/>
        <v>3962</v>
      </c>
      <c r="E3963">
        <v>66432</v>
      </c>
      <c r="F3963">
        <f t="shared" si="308"/>
        <v>1</v>
      </c>
      <c r="G3963" s="2" t="str">
        <f t="shared" si="309"/>
        <v/>
      </c>
      <c r="H3963" t="s">
        <v>3675</v>
      </c>
      <c r="I3963">
        <v>71954</v>
      </c>
      <c r="J3963">
        <v>66419</v>
      </c>
      <c r="K3963">
        <v>66422</v>
      </c>
      <c r="L3963" t="s">
        <v>19</v>
      </c>
      <c r="M3963" t="s">
        <v>20</v>
      </c>
      <c r="N3963">
        <v>215</v>
      </c>
      <c r="O3963">
        <v>1415</v>
      </c>
      <c r="P3963">
        <v>7</v>
      </c>
      <c r="Q3963" t="s">
        <v>3982</v>
      </c>
      <c r="BQ3963" s="1"/>
      <c r="BW3963" s="2"/>
    </row>
    <row r="3964" ht="15" customHeight="1">
      <c r="A3964" t="str">
        <f t="shared" si="305"/>
        <v>2020_12_66432_2</v>
      </c>
      <c r="B3964" t="str">
        <f t="shared" si="306"/>
        <v>2020_12_73342</v>
      </c>
      <c r="C3964" s="1" t="s">
        <v>3674</v>
      </c>
      <c r="D3964">
        <f t="shared" si="307"/>
        <v>3963</v>
      </c>
      <c r="E3964">
        <v>66432</v>
      </c>
      <c r="F3964">
        <f t="shared" si="308"/>
        <v>2</v>
      </c>
      <c r="G3964" s="2" t="str">
        <f t="shared" si="309"/>
        <v/>
      </c>
      <c r="H3964" t="s">
        <v>3675</v>
      </c>
      <c r="I3964">
        <v>73342</v>
      </c>
      <c r="J3964">
        <v>66422</v>
      </c>
      <c r="K3964">
        <v>66419</v>
      </c>
      <c r="L3964" t="s">
        <v>31</v>
      </c>
      <c r="M3964" t="s">
        <v>20</v>
      </c>
      <c r="N3964">
        <v>362</v>
      </c>
      <c r="O3964">
        <v>1415</v>
      </c>
      <c r="P3964">
        <v>7</v>
      </c>
      <c r="Q3964" t="s">
        <v>3983</v>
      </c>
      <c r="BQ3964" s="1"/>
      <c r="BW3964" s="2"/>
    </row>
    <row r="3965" ht="15" customHeight="1">
      <c r="A3965" t="str">
        <f t="shared" si="305"/>
        <v>2020_12_66432_3</v>
      </c>
      <c r="B3965" t="str">
        <f t="shared" si="306"/>
        <v>2020_12_75297</v>
      </c>
      <c r="C3965" s="1" t="s">
        <v>3674</v>
      </c>
      <c r="D3965">
        <f t="shared" si="307"/>
        <v>3964</v>
      </c>
      <c r="E3965">
        <v>66432</v>
      </c>
      <c r="F3965">
        <f t="shared" si="308"/>
        <v>3</v>
      </c>
      <c r="G3965" s="2" t="str">
        <f t="shared" si="309"/>
        <v/>
      </c>
      <c r="H3965" t="s">
        <v>3675</v>
      </c>
      <c r="I3965">
        <v>75297</v>
      </c>
      <c r="J3965">
        <v>66419</v>
      </c>
      <c r="K3965">
        <v>66422</v>
      </c>
      <c r="L3965" t="s">
        <v>31</v>
      </c>
      <c r="M3965" t="s">
        <v>20</v>
      </c>
      <c r="N3965">
        <v>340</v>
      </c>
      <c r="O3965">
        <v>1415</v>
      </c>
      <c r="P3965">
        <v>7</v>
      </c>
      <c r="Q3965" t="s">
        <v>3984</v>
      </c>
      <c r="BQ3965" s="1"/>
      <c r="BW3965" s="2"/>
    </row>
    <row r="3966" ht="15" customHeight="1">
      <c r="A3966" t="str">
        <f t="shared" si="305"/>
        <v>2020_12_66432_4</v>
      </c>
      <c r="B3966" t="str">
        <f t="shared" si="306"/>
        <v>2020_12_77570</v>
      </c>
      <c r="C3966" s="1" t="s">
        <v>3674</v>
      </c>
      <c r="D3966">
        <f t="shared" si="307"/>
        <v>3965</v>
      </c>
      <c r="E3966">
        <v>66432</v>
      </c>
      <c r="F3966">
        <f t="shared" si="308"/>
        <v>4</v>
      </c>
      <c r="G3966" s="2" t="str">
        <f t="shared" si="309"/>
        <v/>
      </c>
      <c r="H3966" t="s">
        <v>3675</v>
      </c>
      <c r="I3966">
        <v>77570</v>
      </c>
      <c r="J3966">
        <v>66422</v>
      </c>
      <c r="K3966">
        <v>66419</v>
      </c>
      <c r="L3966" t="s">
        <v>31</v>
      </c>
      <c r="M3966" t="s">
        <v>20</v>
      </c>
      <c r="N3966">
        <v>321</v>
      </c>
      <c r="O3966">
        <v>1415</v>
      </c>
      <c r="P3966">
        <v>7</v>
      </c>
      <c r="Q3966" t="s">
        <v>3985</v>
      </c>
      <c r="BQ3966" s="1"/>
      <c r="BW3966" s="2"/>
    </row>
    <row r="3967" ht="15" customHeight="1">
      <c r="A3967" t="str">
        <f t="shared" si="305"/>
        <v>2020_12_66432_5</v>
      </c>
      <c r="B3967" t="str">
        <f t="shared" si="306"/>
        <v>2020_12_77575</v>
      </c>
      <c r="C3967" s="1" t="s">
        <v>3674</v>
      </c>
      <c r="D3967">
        <f t="shared" si="307"/>
        <v>3966</v>
      </c>
      <c r="E3967">
        <v>66432</v>
      </c>
      <c r="F3967">
        <f t="shared" si="308"/>
        <v>5</v>
      </c>
      <c r="G3967" s="2" t="str">
        <f t="shared" si="309"/>
        <v/>
      </c>
      <c r="H3967" t="s">
        <v>3675</v>
      </c>
      <c r="I3967">
        <v>77575</v>
      </c>
      <c r="J3967">
        <v>66419</v>
      </c>
      <c r="K3967">
        <v>66422</v>
      </c>
      <c r="L3967" t="s">
        <v>31</v>
      </c>
      <c r="M3967" t="s">
        <v>20</v>
      </c>
      <c r="N3967">
        <v>141</v>
      </c>
      <c r="O3967">
        <v>1415</v>
      </c>
      <c r="P3967">
        <v>7</v>
      </c>
      <c r="Q3967" t="s">
        <v>3986</v>
      </c>
      <c r="BQ3967" s="1"/>
      <c r="BW3967" s="2"/>
    </row>
    <row r="3968" ht="15" customHeight="1">
      <c r="A3968" t="str">
        <f t="shared" si="305"/>
        <v>2020_12_66432_6</v>
      </c>
      <c r="B3968" t="str">
        <f t="shared" si="306"/>
        <v>2020_12_77576</v>
      </c>
      <c r="C3968" s="1" t="s">
        <v>3674</v>
      </c>
      <c r="D3968">
        <f t="shared" si="307"/>
        <v>3967</v>
      </c>
      <c r="E3968">
        <v>66432</v>
      </c>
      <c r="F3968">
        <f t="shared" si="308"/>
        <v>6</v>
      </c>
      <c r="G3968" s="2" t="str">
        <f t="shared" si="309"/>
        <v>x</v>
      </c>
      <c r="H3968" t="s">
        <v>3675</v>
      </c>
      <c r="I3968">
        <v>77576</v>
      </c>
      <c r="J3968">
        <v>66422</v>
      </c>
      <c r="K3968">
        <v>66419</v>
      </c>
      <c r="L3968" t="s">
        <v>20</v>
      </c>
      <c r="M3968" t="s">
        <v>20</v>
      </c>
      <c r="N3968">
        <v>15</v>
      </c>
      <c r="O3968">
        <v>1415</v>
      </c>
      <c r="P3968">
        <v>7</v>
      </c>
      <c r="Q3968" t="s">
        <v>3987</v>
      </c>
      <c r="BQ3968" s="1"/>
      <c r="BW3968" s="2"/>
    </row>
    <row r="3969" ht="15" customHeight="1">
      <c r="A3969" t="str">
        <f t="shared" si="305"/>
        <v>2020_12_66460_1</v>
      </c>
      <c r="B3969" t="str">
        <f t="shared" si="306"/>
        <v>2020_12_72068</v>
      </c>
      <c r="C3969" s="1" t="s">
        <v>3674</v>
      </c>
      <c r="D3969">
        <f t="shared" si="307"/>
        <v>3968</v>
      </c>
      <c r="E3969">
        <v>66460</v>
      </c>
      <c r="F3969">
        <f t="shared" si="308"/>
        <v>1</v>
      </c>
      <c r="G3969" s="2" t="str">
        <f t="shared" si="309"/>
        <v/>
      </c>
      <c r="H3969" t="s">
        <v>3675</v>
      </c>
      <c r="I3969">
        <v>72068</v>
      </c>
      <c r="J3969">
        <v>66447</v>
      </c>
      <c r="K3969">
        <v>66450</v>
      </c>
      <c r="L3969" t="s">
        <v>19</v>
      </c>
      <c r="M3969" t="s">
        <v>20</v>
      </c>
      <c r="N3969">
        <v>160</v>
      </c>
      <c r="O3969">
        <v>1126</v>
      </c>
      <c r="P3969">
        <v>9</v>
      </c>
      <c r="Q3969" t="s">
        <v>3988</v>
      </c>
      <c r="BQ3969" s="1"/>
      <c r="BW3969" s="2"/>
    </row>
    <row r="3970" ht="15" customHeight="1">
      <c r="A3970" t="str">
        <f t="shared" ref="A3970:A4033" si="310">CONCATENATE($C3970,"_",$E3970,"_",$F3970)</f>
        <v>2020_12_66460_2</v>
      </c>
      <c r="B3970" t="str">
        <f t="shared" ref="B3970:B4033" si="311">CONCATENATE($C3970,"_",$I3970)</f>
        <v>2020_12_73858</v>
      </c>
      <c r="C3970" s="1" t="s">
        <v>3674</v>
      </c>
      <c r="D3970">
        <f t="shared" ref="D3970:D4033" si="312">IF(ISNUMBER($D3969),$D3969+1,1)</f>
        <v>3969</v>
      </c>
      <c r="E3970">
        <v>66460</v>
      </c>
      <c r="F3970">
        <f t="shared" ref="F3970:F4033" si="313">IF($E3970="","",IF($E3970=$E3969,$F3969+1,1))</f>
        <v>2</v>
      </c>
      <c r="G3970" s="2" t="str">
        <f t="shared" ref="G3970:G4033" si="314">IF($E3971=$E3970,"","x")</f>
        <v/>
      </c>
      <c r="H3970" t="s">
        <v>3675</v>
      </c>
      <c r="I3970">
        <v>73858</v>
      </c>
      <c r="J3970">
        <v>66450</v>
      </c>
      <c r="K3970">
        <v>66447</v>
      </c>
      <c r="L3970" t="s">
        <v>31</v>
      </c>
      <c r="M3970" t="s">
        <v>20</v>
      </c>
      <c r="N3970">
        <v>230</v>
      </c>
      <c r="O3970">
        <v>1126</v>
      </c>
      <c r="P3970">
        <v>9</v>
      </c>
      <c r="Q3970" t="s">
        <v>3989</v>
      </c>
      <c r="BQ3970" s="1"/>
      <c r="BW3970" s="2"/>
    </row>
    <row r="3971" ht="15" customHeight="1">
      <c r="A3971" t="str">
        <f t="shared" si="310"/>
        <v>2020_12_66460_3</v>
      </c>
      <c r="B3971" t="str">
        <f t="shared" si="311"/>
        <v>2020_12_74138</v>
      </c>
      <c r="C3971" s="1" t="s">
        <v>3674</v>
      </c>
      <c r="D3971">
        <f t="shared" si="312"/>
        <v>3970</v>
      </c>
      <c r="E3971">
        <v>66460</v>
      </c>
      <c r="F3971">
        <f t="shared" si="313"/>
        <v>3</v>
      </c>
      <c r="G3971" s="2" t="str">
        <f t="shared" si="314"/>
        <v/>
      </c>
      <c r="H3971" t="s">
        <v>3675</v>
      </c>
      <c r="I3971">
        <v>74138</v>
      </c>
      <c r="J3971">
        <v>66447</v>
      </c>
      <c r="K3971">
        <v>66450</v>
      </c>
      <c r="L3971" t="s">
        <v>31</v>
      </c>
      <c r="M3971" t="s">
        <v>20</v>
      </c>
      <c r="N3971">
        <v>150</v>
      </c>
      <c r="O3971">
        <v>1126</v>
      </c>
      <c r="P3971">
        <v>9</v>
      </c>
      <c r="Q3971" t="s">
        <v>3990</v>
      </c>
      <c r="BQ3971" s="1"/>
      <c r="BW3971" s="2"/>
    </row>
    <row r="3972" ht="15" customHeight="1">
      <c r="A3972" t="str">
        <f t="shared" si="310"/>
        <v>2020_12_66460_4</v>
      </c>
      <c r="B3972" t="str">
        <f t="shared" si="311"/>
        <v>2020_12_75394</v>
      </c>
      <c r="C3972" s="1" t="s">
        <v>3674</v>
      </c>
      <c r="D3972">
        <f t="shared" si="312"/>
        <v>3971</v>
      </c>
      <c r="E3972">
        <v>66460</v>
      </c>
      <c r="F3972">
        <f t="shared" si="313"/>
        <v>4</v>
      </c>
      <c r="G3972" s="2" t="str">
        <f t="shared" si="314"/>
        <v/>
      </c>
      <c r="H3972" t="s">
        <v>3675</v>
      </c>
      <c r="I3972">
        <v>75394</v>
      </c>
      <c r="J3972">
        <v>66450</v>
      </c>
      <c r="K3972">
        <v>66447</v>
      </c>
      <c r="L3972" t="s">
        <v>31</v>
      </c>
      <c r="M3972" t="s">
        <v>20</v>
      </c>
      <c r="N3972">
        <v>189</v>
      </c>
      <c r="O3972">
        <v>1126</v>
      </c>
      <c r="P3972">
        <v>9</v>
      </c>
      <c r="Q3972" t="s">
        <v>3991</v>
      </c>
      <c r="BQ3972" s="1"/>
      <c r="BW3972" s="2"/>
    </row>
    <row r="3973" ht="15" customHeight="1">
      <c r="A3973" t="str">
        <f t="shared" si="310"/>
        <v>2020_12_66460_5</v>
      </c>
      <c r="B3973" t="str">
        <f t="shared" si="311"/>
        <v>2020_12_75411</v>
      </c>
      <c r="C3973" s="1" t="s">
        <v>3674</v>
      </c>
      <c r="D3973">
        <f t="shared" si="312"/>
        <v>3972</v>
      </c>
      <c r="E3973">
        <v>66460</v>
      </c>
      <c r="F3973">
        <f t="shared" si="313"/>
        <v>5</v>
      </c>
      <c r="G3973" s="2" t="str">
        <f t="shared" si="314"/>
        <v/>
      </c>
      <c r="H3973" t="s">
        <v>3675</v>
      </c>
      <c r="I3973">
        <v>75411</v>
      </c>
      <c r="J3973">
        <v>66447</v>
      </c>
      <c r="K3973">
        <v>66450</v>
      </c>
      <c r="L3973" t="s">
        <v>31</v>
      </c>
      <c r="M3973" t="s">
        <v>20</v>
      </c>
      <c r="N3973">
        <v>122</v>
      </c>
      <c r="O3973">
        <v>1126</v>
      </c>
      <c r="P3973">
        <v>9</v>
      </c>
      <c r="Q3973" t="s">
        <v>3992</v>
      </c>
      <c r="BQ3973" s="1"/>
      <c r="BW3973" s="2"/>
    </row>
    <row r="3974" ht="15" customHeight="1">
      <c r="A3974" t="str">
        <f t="shared" si="310"/>
        <v>2020_12_66460_6</v>
      </c>
      <c r="B3974" t="str">
        <f t="shared" si="311"/>
        <v>2020_12_76752</v>
      </c>
      <c r="C3974" s="1" t="s">
        <v>3674</v>
      </c>
      <c r="D3974">
        <f t="shared" si="312"/>
        <v>3973</v>
      </c>
      <c r="E3974">
        <v>66460</v>
      </c>
      <c r="F3974">
        <f t="shared" si="313"/>
        <v>6</v>
      </c>
      <c r="G3974" s="2" t="str">
        <f t="shared" si="314"/>
        <v/>
      </c>
      <c r="H3974" t="s">
        <v>3675</v>
      </c>
      <c r="I3974">
        <v>76752</v>
      </c>
      <c r="J3974">
        <v>66450</v>
      </c>
      <c r="K3974">
        <v>66447</v>
      </c>
      <c r="L3974" t="s">
        <v>31</v>
      </c>
      <c r="M3974" t="s">
        <v>20</v>
      </c>
      <c r="N3974">
        <v>111</v>
      </c>
      <c r="O3974">
        <v>1126</v>
      </c>
      <c r="P3974">
        <v>9</v>
      </c>
      <c r="Q3974" t="s">
        <v>3993</v>
      </c>
      <c r="BQ3974" s="1"/>
      <c r="BW3974" s="2"/>
    </row>
    <row r="3975" ht="15" customHeight="1">
      <c r="A3975" t="str">
        <f t="shared" si="310"/>
        <v>2020_12_66460_7</v>
      </c>
      <c r="B3975" t="str">
        <f t="shared" si="311"/>
        <v>2020_12_76855</v>
      </c>
      <c r="C3975" s="1" t="s">
        <v>3674</v>
      </c>
      <c r="D3975">
        <f t="shared" si="312"/>
        <v>3974</v>
      </c>
      <c r="E3975">
        <v>66460</v>
      </c>
      <c r="F3975">
        <f t="shared" si="313"/>
        <v>7</v>
      </c>
      <c r="G3975" s="2" t="str">
        <f t="shared" si="314"/>
        <v/>
      </c>
      <c r="H3975" t="s">
        <v>3675</v>
      </c>
      <c r="I3975">
        <v>76855</v>
      </c>
      <c r="J3975">
        <v>66447</v>
      </c>
      <c r="K3975">
        <v>66450</v>
      </c>
      <c r="L3975" t="s">
        <v>31</v>
      </c>
      <c r="M3975" t="s">
        <v>20</v>
      </c>
      <c r="N3975">
        <v>106</v>
      </c>
      <c r="O3975">
        <v>1126</v>
      </c>
      <c r="P3975">
        <v>9</v>
      </c>
      <c r="Q3975" t="s">
        <v>3994</v>
      </c>
      <c r="BQ3975" s="1"/>
      <c r="BW3975" s="2"/>
    </row>
    <row r="3976" ht="15" customHeight="1">
      <c r="A3976" t="str">
        <f t="shared" si="310"/>
        <v>2020_12_66460_8</v>
      </c>
      <c r="B3976" t="str">
        <f t="shared" si="311"/>
        <v>2020_12_76923</v>
      </c>
      <c r="C3976" s="1" t="s">
        <v>3674</v>
      </c>
      <c r="D3976">
        <f t="shared" si="312"/>
        <v>3975</v>
      </c>
      <c r="E3976">
        <v>66460</v>
      </c>
      <c r="F3976">
        <f t="shared" si="313"/>
        <v>8</v>
      </c>
      <c r="G3976" s="2" t="str">
        <f t="shared" si="314"/>
        <v>x</v>
      </c>
      <c r="H3976" t="s">
        <v>3675</v>
      </c>
      <c r="I3976">
        <v>76923</v>
      </c>
      <c r="J3976">
        <v>66450</v>
      </c>
      <c r="K3976">
        <v>66447</v>
      </c>
      <c r="L3976" t="s">
        <v>20</v>
      </c>
      <c r="M3976" t="s">
        <v>20</v>
      </c>
      <c r="N3976">
        <v>37</v>
      </c>
      <c r="O3976">
        <v>1126</v>
      </c>
      <c r="P3976">
        <v>9</v>
      </c>
      <c r="Q3976" t="s">
        <v>3995</v>
      </c>
      <c r="BQ3976" s="1"/>
      <c r="BW3976" s="2"/>
    </row>
    <row r="3977" ht="15" customHeight="1">
      <c r="A3977" t="str">
        <f t="shared" si="310"/>
        <v>2020_12_66488_1</v>
      </c>
      <c r="B3977" t="str">
        <f t="shared" si="311"/>
        <v>2020_12_73567</v>
      </c>
      <c r="C3977" s="1" t="s">
        <v>3674</v>
      </c>
      <c r="D3977">
        <f t="shared" si="312"/>
        <v>3976</v>
      </c>
      <c r="E3977">
        <v>66488</v>
      </c>
      <c r="F3977">
        <f t="shared" si="313"/>
        <v>1</v>
      </c>
      <c r="G3977" s="2" t="str">
        <f t="shared" si="314"/>
        <v/>
      </c>
      <c r="H3977" t="s">
        <v>3675</v>
      </c>
      <c r="I3977">
        <v>73567</v>
      </c>
      <c r="J3977">
        <v>66475</v>
      </c>
      <c r="K3977">
        <v>66478</v>
      </c>
      <c r="L3977" t="s">
        <v>19</v>
      </c>
      <c r="M3977" t="s">
        <v>20</v>
      </c>
      <c r="N3977">
        <v>206</v>
      </c>
      <c r="O3977">
        <v>1964</v>
      </c>
      <c r="P3977">
        <v>10</v>
      </c>
      <c r="Q3977" t="s">
        <v>3996</v>
      </c>
      <c r="BQ3977" s="1"/>
      <c r="BW3977" s="2"/>
    </row>
    <row r="3978" ht="15" customHeight="1">
      <c r="A3978" t="str">
        <f t="shared" si="310"/>
        <v>2020_12_66488_2</v>
      </c>
      <c r="B3978" t="str">
        <f t="shared" si="311"/>
        <v>2020_12_74116</v>
      </c>
      <c r="C3978" s="1" t="s">
        <v>3674</v>
      </c>
      <c r="D3978">
        <f t="shared" si="312"/>
        <v>3977</v>
      </c>
      <c r="E3978">
        <v>66488</v>
      </c>
      <c r="F3978">
        <f t="shared" si="313"/>
        <v>2</v>
      </c>
      <c r="G3978" s="2" t="str">
        <f t="shared" si="314"/>
        <v/>
      </c>
      <c r="H3978" t="s">
        <v>3675</v>
      </c>
      <c r="I3978">
        <v>74116</v>
      </c>
      <c r="J3978">
        <v>66478</v>
      </c>
      <c r="K3978">
        <v>66475</v>
      </c>
      <c r="L3978" t="s">
        <v>31</v>
      </c>
      <c r="M3978" t="s">
        <v>20</v>
      </c>
      <c r="N3978">
        <v>369</v>
      </c>
      <c r="O3978">
        <v>1964</v>
      </c>
      <c r="P3978">
        <v>10</v>
      </c>
      <c r="Q3978" t="s">
        <v>3997</v>
      </c>
      <c r="BQ3978" s="1"/>
      <c r="BW3978" s="2"/>
    </row>
    <row r="3979" ht="15" customHeight="1">
      <c r="A3979" t="str">
        <f t="shared" si="310"/>
        <v>2020_12_66488_3</v>
      </c>
      <c r="B3979" t="str">
        <f t="shared" si="311"/>
        <v>2020_12_74285</v>
      </c>
      <c r="C3979" s="1" t="s">
        <v>3674</v>
      </c>
      <c r="D3979">
        <f t="shared" si="312"/>
        <v>3978</v>
      </c>
      <c r="E3979">
        <v>66488</v>
      </c>
      <c r="F3979">
        <f t="shared" si="313"/>
        <v>3</v>
      </c>
      <c r="G3979" s="2" t="str">
        <f t="shared" si="314"/>
        <v/>
      </c>
      <c r="H3979" t="s">
        <v>3675</v>
      </c>
      <c r="I3979">
        <v>74285</v>
      </c>
      <c r="J3979">
        <v>66475</v>
      </c>
      <c r="K3979">
        <v>66478</v>
      </c>
      <c r="L3979" t="s">
        <v>31</v>
      </c>
      <c r="M3979" t="s">
        <v>20</v>
      </c>
      <c r="N3979">
        <v>343</v>
      </c>
      <c r="O3979">
        <v>1964</v>
      </c>
      <c r="P3979">
        <v>10</v>
      </c>
      <c r="Q3979" t="s">
        <v>3998</v>
      </c>
      <c r="BQ3979" s="1"/>
      <c r="BW3979" s="2"/>
    </row>
    <row r="3980" ht="15" customHeight="1">
      <c r="A3980" t="str">
        <f t="shared" si="310"/>
        <v>2020_12_66488_4</v>
      </c>
      <c r="B3980" t="str">
        <f t="shared" si="311"/>
        <v>2020_12_74946</v>
      </c>
      <c r="C3980" s="1" t="s">
        <v>3674</v>
      </c>
      <c r="D3980">
        <f t="shared" si="312"/>
        <v>3979</v>
      </c>
      <c r="E3980">
        <v>66488</v>
      </c>
      <c r="F3980">
        <f t="shared" si="313"/>
        <v>4</v>
      </c>
      <c r="G3980" s="2" t="str">
        <f t="shared" si="314"/>
        <v/>
      </c>
      <c r="H3980" t="s">
        <v>3675</v>
      </c>
      <c r="I3980">
        <v>74946</v>
      </c>
      <c r="J3980">
        <v>66478</v>
      </c>
      <c r="K3980">
        <v>66475</v>
      </c>
      <c r="L3980" t="s">
        <v>31</v>
      </c>
      <c r="M3980" t="s">
        <v>20</v>
      </c>
      <c r="N3980">
        <v>313</v>
      </c>
      <c r="O3980">
        <v>1964</v>
      </c>
      <c r="P3980">
        <v>10</v>
      </c>
      <c r="Q3980" t="s">
        <v>3999</v>
      </c>
      <c r="BQ3980" s="1"/>
      <c r="BW3980" s="2"/>
    </row>
    <row r="3981" ht="15" customHeight="1">
      <c r="A3981" t="str">
        <f t="shared" si="310"/>
        <v>2020_12_66488_5</v>
      </c>
      <c r="B3981" t="str">
        <f t="shared" si="311"/>
        <v>2020_12_76259</v>
      </c>
      <c r="C3981" s="1" t="s">
        <v>3674</v>
      </c>
      <c r="D3981">
        <f t="shared" si="312"/>
        <v>3980</v>
      </c>
      <c r="E3981">
        <v>66488</v>
      </c>
      <c r="F3981">
        <f t="shared" si="313"/>
        <v>5</v>
      </c>
      <c r="G3981" s="2" t="str">
        <f t="shared" si="314"/>
        <v/>
      </c>
      <c r="H3981" t="s">
        <v>3675</v>
      </c>
      <c r="I3981">
        <v>76259</v>
      </c>
      <c r="J3981">
        <v>66475</v>
      </c>
      <c r="K3981">
        <v>66478</v>
      </c>
      <c r="L3981" t="s">
        <v>31</v>
      </c>
      <c r="M3981" t="s">
        <v>20</v>
      </c>
      <c r="N3981">
        <v>113</v>
      </c>
      <c r="O3981">
        <v>1964</v>
      </c>
      <c r="P3981">
        <v>10</v>
      </c>
      <c r="Q3981" t="s">
        <v>4000</v>
      </c>
      <c r="BQ3981" s="1"/>
      <c r="BW3981" s="2"/>
    </row>
    <row r="3982" ht="15" customHeight="1">
      <c r="A3982" t="str">
        <f t="shared" si="310"/>
        <v>2020_12_66488_6</v>
      </c>
      <c r="B3982" t="str">
        <f t="shared" si="311"/>
        <v>2020_12_76305</v>
      </c>
      <c r="C3982" s="1" t="s">
        <v>3674</v>
      </c>
      <c r="D3982">
        <f t="shared" si="312"/>
        <v>3981</v>
      </c>
      <c r="E3982">
        <v>66488</v>
      </c>
      <c r="F3982">
        <f t="shared" si="313"/>
        <v>6</v>
      </c>
      <c r="G3982" s="2" t="str">
        <f t="shared" si="314"/>
        <v/>
      </c>
      <c r="H3982" t="s">
        <v>3675</v>
      </c>
      <c r="I3982">
        <v>76305</v>
      </c>
      <c r="J3982">
        <v>66478</v>
      </c>
      <c r="K3982">
        <v>66475</v>
      </c>
      <c r="L3982" t="s">
        <v>31</v>
      </c>
      <c r="M3982" t="s">
        <v>20</v>
      </c>
      <c r="N3982">
        <v>263</v>
      </c>
      <c r="O3982">
        <v>1964</v>
      </c>
      <c r="P3982">
        <v>10</v>
      </c>
      <c r="Q3982" t="s">
        <v>4001</v>
      </c>
      <c r="BQ3982" s="1"/>
      <c r="BW3982" s="2"/>
    </row>
    <row r="3983" ht="15" customHeight="1">
      <c r="A3983" t="str">
        <f t="shared" si="310"/>
        <v>2020_12_66488_7</v>
      </c>
      <c r="B3983" t="str">
        <f t="shared" si="311"/>
        <v>2020_12_77019</v>
      </c>
      <c r="C3983" s="1" t="s">
        <v>3674</v>
      </c>
      <c r="D3983">
        <f t="shared" si="312"/>
        <v>3982</v>
      </c>
      <c r="E3983">
        <v>66488</v>
      </c>
      <c r="F3983">
        <f t="shared" si="313"/>
        <v>7</v>
      </c>
      <c r="G3983" s="2" t="str">
        <f t="shared" si="314"/>
        <v/>
      </c>
      <c r="H3983" t="s">
        <v>3675</v>
      </c>
      <c r="I3983">
        <v>77019</v>
      </c>
      <c r="J3983">
        <v>66475</v>
      </c>
      <c r="K3983">
        <v>66478</v>
      </c>
      <c r="L3983" t="s">
        <v>31</v>
      </c>
      <c r="M3983" t="s">
        <v>20</v>
      </c>
      <c r="N3983">
        <v>192</v>
      </c>
      <c r="O3983">
        <v>1964</v>
      </c>
      <c r="P3983">
        <v>10</v>
      </c>
      <c r="Q3983" t="s">
        <v>4002</v>
      </c>
      <c r="BQ3983" s="1"/>
      <c r="BW3983" s="2"/>
    </row>
    <row r="3984" ht="15" customHeight="1">
      <c r="A3984" t="str">
        <f t="shared" si="310"/>
        <v>2020_12_66488_8</v>
      </c>
      <c r="B3984" t="str">
        <f t="shared" si="311"/>
        <v>2020_12_77184</v>
      </c>
      <c r="C3984" s="1" t="s">
        <v>3674</v>
      </c>
      <c r="D3984">
        <f t="shared" si="312"/>
        <v>3983</v>
      </c>
      <c r="E3984">
        <v>66488</v>
      </c>
      <c r="F3984">
        <f t="shared" si="313"/>
        <v>8</v>
      </c>
      <c r="G3984" s="2" t="str">
        <f t="shared" si="314"/>
        <v/>
      </c>
      <c r="H3984" t="s">
        <v>3675</v>
      </c>
      <c r="I3984">
        <v>77184</v>
      </c>
      <c r="J3984">
        <v>66478</v>
      </c>
      <c r="K3984">
        <v>66475</v>
      </c>
      <c r="L3984" t="s">
        <v>31</v>
      </c>
      <c r="M3984" t="s">
        <v>20</v>
      </c>
      <c r="N3984">
        <v>123</v>
      </c>
      <c r="O3984">
        <v>1964</v>
      </c>
      <c r="P3984">
        <v>10</v>
      </c>
      <c r="Q3984" t="s">
        <v>4003</v>
      </c>
      <c r="BQ3984" s="1"/>
      <c r="BW3984" s="2"/>
    </row>
    <row r="3985" ht="15" customHeight="1">
      <c r="A3985" t="str">
        <f t="shared" si="310"/>
        <v>2020_12_66488_9</v>
      </c>
      <c r="B3985" t="str">
        <f t="shared" si="311"/>
        <v>2020_12_77229</v>
      </c>
      <c r="C3985" s="1" t="s">
        <v>3674</v>
      </c>
      <c r="D3985">
        <f t="shared" si="312"/>
        <v>3984</v>
      </c>
      <c r="E3985">
        <v>66488</v>
      </c>
      <c r="F3985">
        <f t="shared" si="313"/>
        <v>9</v>
      </c>
      <c r="G3985" s="2" t="str">
        <f t="shared" si="314"/>
        <v>x</v>
      </c>
      <c r="H3985" t="s">
        <v>3675</v>
      </c>
      <c r="I3985">
        <v>77229</v>
      </c>
      <c r="J3985">
        <v>66475</v>
      </c>
      <c r="K3985">
        <v>66478</v>
      </c>
      <c r="L3985" t="s">
        <v>20</v>
      </c>
      <c r="M3985" t="s">
        <v>20</v>
      </c>
      <c r="N3985">
        <v>21</v>
      </c>
      <c r="O3985">
        <v>1964</v>
      </c>
      <c r="P3985">
        <v>10</v>
      </c>
      <c r="Q3985" t="s">
        <v>4004</v>
      </c>
      <c r="BQ3985" s="1"/>
      <c r="BW3985" s="2"/>
    </row>
    <row r="3986" ht="15" customHeight="1">
      <c r="A3986" t="str">
        <f t="shared" si="310"/>
        <v>2020_12_66516_1</v>
      </c>
      <c r="B3986" t="str">
        <f t="shared" si="311"/>
        <v>2020_12_72041</v>
      </c>
      <c r="C3986" s="1" t="s">
        <v>3674</v>
      </c>
      <c r="D3986">
        <f t="shared" si="312"/>
        <v>3985</v>
      </c>
      <c r="E3986">
        <v>66516</v>
      </c>
      <c r="F3986">
        <f t="shared" si="313"/>
        <v>1</v>
      </c>
      <c r="G3986" s="2" t="str">
        <f t="shared" si="314"/>
        <v/>
      </c>
      <c r="H3986" t="s">
        <v>3675</v>
      </c>
      <c r="I3986">
        <v>72041</v>
      </c>
      <c r="J3986">
        <v>66503</v>
      </c>
      <c r="K3986">
        <v>66506</v>
      </c>
      <c r="L3986" t="s">
        <v>158</v>
      </c>
      <c r="M3986" t="s">
        <v>20</v>
      </c>
      <c r="N3986">
        <v>75</v>
      </c>
      <c r="O3986">
        <v>1576</v>
      </c>
      <c r="P3986">
        <v>17</v>
      </c>
      <c r="Q3986" t="s">
        <v>4005</v>
      </c>
      <c r="BQ3986" s="1"/>
      <c r="BW3986" s="2"/>
    </row>
    <row r="3987" ht="15" customHeight="1">
      <c r="A3987" t="str">
        <f t="shared" si="310"/>
        <v>2020_12_66516_2</v>
      </c>
      <c r="B3987" t="str">
        <f t="shared" si="311"/>
        <v>2020_12_72126</v>
      </c>
      <c r="C3987" s="1" t="s">
        <v>3674</v>
      </c>
      <c r="D3987">
        <f t="shared" si="312"/>
        <v>3986</v>
      </c>
      <c r="E3987">
        <v>66516</v>
      </c>
      <c r="F3987">
        <f t="shared" si="313"/>
        <v>2</v>
      </c>
      <c r="G3987" s="2" t="str">
        <f t="shared" si="314"/>
        <v/>
      </c>
      <c r="H3987" t="s">
        <v>3675</v>
      </c>
      <c r="I3987">
        <v>72126</v>
      </c>
      <c r="J3987">
        <v>66506</v>
      </c>
      <c r="K3987">
        <v>66503</v>
      </c>
      <c r="L3987" t="s">
        <v>31</v>
      </c>
      <c r="M3987" t="s">
        <v>20</v>
      </c>
      <c r="N3987">
        <v>49</v>
      </c>
      <c r="O3987">
        <v>1576</v>
      </c>
      <c r="P3987">
        <v>17</v>
      </c>
      <c r="Q3987" t="s">
        <v>4006</v>
      </c>
      <c r="BQ3987" s="1"/>
      <c r="BW3987" s="2"/>
    </row>
    <row r="3988" ht="15" customHeight="1">
      <c r="A3988" t="str">
        <f t="shared" si="310"/>
        <v>2020_12_66516_3</v>
      </c>
      <c r="B3988" t="str">
        <f t="shared" si="311"/>
        <v>2020_12_72248</v>
      </c>
      <c r="C3988" s="1" t="s">
        <v>3674</v>
      </c>
      <c r="D3988">
        <f t="shared" si="312"/>
        <v>3987</v>
      </c>
      <c r="E3988">
        <v>66516</v>
      </c>
      <c r="F3988">
        <f t="shared" si="313"/>
        <v>3</v>
      </c>
      <c r="G3988" s="2" t="str">
        <f t="shared" si="314"/>
        <v/>
      </c>
      <c r="H3988" t="s">
        <v>3675</v>
      </c>
      <c r="I3988">
        <v>72248</v>
      </c>
      <c r="J3988">
        <v>66503</v>
      </c>
      <c r="K3988">
        <v>66506</v>
      </c>
      <c r="L3988" t="s">
        <v>31</v>
      </c>
      <c r="M3988" t="s">
        <v>20</v>
      </c>
      <c r="N3988">
        <v>87</v>
      </c>
      <c r="O3988">
        <v>1576</v>
      </c>
      <c r="P3988">
        <v>17</v>
      </c>
      <c r="Q3988" t="s">
        <v>4007</v>
      </c>
      <c r="BQ3988" s="1"/>
      <c r="BW3988" s="2"/>
    </row>
    <row r="3989" ht="15" customHeight="1">
      <c r="A3989" t="str">
        <f t="shared" si="310"/>
        <v>2020_12_66516_4</v>
      </c>
      <c r="B3989" t="str">
        <f t="shared" si="311"/>
        <v>2020_12_74171</v>
      </c>
      <c r="C3989" s="1" t="s">
        <v>3674</v>
      </c>
      <c r="D3989">
        <f t="shared" si="312"/>
        <v>3988</v>
      </c>
      <c r="E3989">
        <v>66516</v>
      </c>
      <c r="F3989">
        <f t="shared" si="313"/>
        <v>4</v>
      </c>
      <c r="G3989" s="2" t="str">
        <f t="shared" si="314"/>
        <v/>
      </c>
      <c r="H3989" t="s">
        <v>3675</v>
      </c>
      <c r="I3989">
        <v>74171</v>
      </c>
      <c r="J3989">
        <v>66506</v>
      </c>
      <c r="K3989">
        <v>66503</v>
      </c>
      <c r="L3989" t="s">
        <v>31</v>
      </c>
      <c r="M3989" t="s">
        <v>20</v>
      </c>
      <c r="N3989">
        <v>52</v>
      </c>
      <c r="O3989">
        <v>1576</v>
      </c>
      <c r="P3989">
        <v>17</v>
      </c>
      <c r="Q3989" t="s">
        <v>4008</v>
      </c>
      <c r="BQ3989" s="1"/>
      <c r="BW3989" s="2"/>
    </row>
    <row r="3990" ht="15" customHeight="1">
      <c r="A3990" t="str">
        <f t="shared" si="310"/>
        <v>2020_12_66516_5</v>
      </c>
      <c r="B3990" t="str">
        <f t="shared" si="311"/>
        <v>2020_12_74397</v>
      </c>
      <c r="C3990" s="1" t="s">
        <v>3674</v>
      </c>
      <c r="D3990">
        <f t="shared" si="312"/>
        <v>3989</v>
      </c>
      <c r="E3990">
        <v>66516</v>
      </c>
      <c r="F3990">
        <f t="shared" si="313"/>
        <v>5</v>
      </c>
      <c r="G3990" s="2" t="str">
        <f t="shared" si="314"/>
        <v/>
      </c>
      <c r="H3990" t="s">
        <v>3675</v>
      </c>
      <c r="I3990">
        <v>74397</v>
      </c>
      <c r="J3990">
        <v>66503</v>
      </c>
      <c r="K3990">
        <v>66506</v>
      </c>
      <c r="L3990" t="s">
        <v>31</v>
      </c>
      <c r="M3990" t="s">
        <v>20</v>
      </c>
      <c r="N3990">
        <v>87</v>
      </c>
      <c r="O3990">
        <v>1576</v>
      </c>
      <c r="P3990">
        <v>17</v>
      </c>
      <c r="Q3990" t="s">
        <v>4009</v>
      </c>
      <c r="BQ3990" s="1"/>
      <c r="BW3990" s="2"/>
    </row>
    <row r="3991" ht="15" customHeight="1">
      <c r="A3991" t="str">
        <f t="shared" si="310"/>
        <v>2020_12_66516_6</v>
      </c>
      <c r="B3991" t="str">
        <f t="shared" si="311"/>
        <v>2020_12_74482</v>
      </c>
      <c r="C3991" s="1" t="s">
        <v>3674</v>
      </c>
      <c r="D3991">
        <f t="shared" si="312"/>
        <v>3990</v>
      </c>
      <c r="E3991">
        <v>66516</v>
      </c>
      <c r="F3991">
        <f t="shared" si="313"/>
        <v>6</v>
      </c>
      <c r="G3991" s="2" t="str">
        <f t="shared" si="314"/>
        <v/>
      </c>
      <c r="H3991" t="s">
        <v>3675</v>
      </c>
      <c r="I3991">
        <v>74482</v>
      </c>
      <c r="J3991">
        <v>66506</v>
      </c>
      <c r="K3991">
        <v>66503</v>
      </c>
      <c r="L3991" t="s">
        <v>31</v>
      </c>
      <c r="M3991" t="s">
        <v>20</v>
      </c>
      <c r="N3991">
        <v>65</v>
      </c>
      <c r="O3991">
        <v>1576</v>
      </c>
      <c r="P3991">
        <v>17</v>
      </c>
      <c r="Q3991" t="s">
        <v>4010</v>
      </c>
      <c r="BQ3991" s="1"/>
      <c r="BW3991" s="2"/>
    </row>
    <row r="3992" ht="15" customHeight="1">
      <c r="A3992" t="str">
        <f t="shared" si="310"/>
        <v>2020_12_66516_7</v>
      </c>
      <c r="B3992" t="str">
        <f t="shared" si="311"/>
        <v>2020_12_74498</v>
      </c>
      <c r="C3992" s="1" t="s">
        <v>3674</v>
      </c>
      <c r="D3992">
        <f t="shared" si="312"/>
        <v>3991</v>
      </c>
      <c r="E3992">
        <v>66516</v>
      </c>
      <c r="F3992">
        <f t="shared" si="313"/>
        <v>7</v>
      </c>
      <c r="G3992" s="2" t="str">
        <f t="shared" si="314"/>
        <v/>
      </c>
      <c r="H3992" t="s">
        <v>3675</v>
      </c>
      <c r="I3992">
        <v>74498</v>
      </c>
      <c r="J3992">
        <v>66503</v>
      </c>
      <c r="K3992">
        <v>66506</v>
      </c>
      <c r="L3992" t="s">
        <v>31</v>
      </c>
      <c r="M3992" t="s">
        <v>20</v>
      </c>
      <c r="N3992">
        <v>114</v>
      </c>
      <c r="O3992">
        <v>1576</v>
      </c>
      <c r="P3992">
        <v>17</v>
      </c>
      <c r="Q3992" t="s">
        <v>4011</v>
      </c>
      <c r="BQ3992" s="1"/>
      <c r="BW3992" s="2"/>
    </row>
    <row r="3993" ht="15" customHeight="1">
      <c r="A3993" t="str">
        <f t="shared" si="310"/>
        <v>2020_12_66516_8</v>
      </c>
      <c r="B3993" t="str">
        <f t="shared" si="311"/>
        <v>2020_12_74544</v>
      </c>
      <c r="C3993" s="1" t="s">
        <v>3674</v>
      </c>
      <c r="D3993">
        <f t="shared" si="312"/>
        <v>3992</v>
      </c>
      <c r="E3993">
        <v>66516</v>
      </c>
      <c r="F3993">
        <f t="shared" si="313"/>
        <v>8</v>
      </c>
      <c r="G3993" s="2" t="str">
        <f t="shared" si="314"/>
        <v/>
      </c>
      <c r="H3993" t="s">
        <v>3675</v>
      </c>
      <c r="I3993">
        <v>74544</v>
      </c>
      <c r="J3993">
        <v>66506</v>
      </c>
      <c r="K3993">
        <v>66503</v>
      </c>
      <c r="L3993" t="s">
        <v>31</v>
      </c>
      <c r="M3993" t="s">
        <v>20</v>
      </c>
      <c r="N3993">
        <v>95</v>
      </c>
      <c r="O3993">
        <v>1576</v>
      </c>
      <c r="P3993">
        <v>17</v>
      </c>
      <c r="Q3993" t="s">
        <v>4012</v>
      </c>
      <c r="BQ3993" s="1"/>
      <c r="BW3993" s="2"/>
    </row>
    <row r="3994" ht="15" customHeight="1">
      <c r="A3994" t="str">
        <f t="shared" si="310"/>
        <v>2020_12_66516_9</v>
      </c>
      <c r="B3994" t="str">
        <f t="shared" si="311"/>
        <v>2020_12_75216</v>
      </c>
      <c r="C3994" s="1" t="s">
        <v>3674</v>
      </c>
      <c r="D3994">
        <f t="shared" si="312"/>
        <v>3993</v>
      </c>
      <c r="E3994">
        <v>66516</v>
      </c>
      <c r="F3994">
        <f t="shared" si="313"/>
        <v>9</v>
      </c>
      <c r="G3994" s="2" t="str">
        <f t="shared" si="314"/>
        <v/>
      </c>
      <c r="H3994" t="s">
        <v>3675</v>
      </c>
      <c r="I3994">
        <v>75216</v>
      </c>
      <c r="J3994">
        <v>66503</v>
      </c>
      <c r="K3994">
        <v>66506</v>
      </c>
      <c r="L3994" t="s">
        <v>31</v>
      </c>
      <c r="M3994" t="s">
        <v>20</v>
      </c>
      <c r="N3994">
        <v>211</v>
      </c>
      <c r="O3994">
        <v>1576</v>
      </c>
      <c r="P3994">
        <v>17</v>
      </c>
      <c r="Q3994" t="s">
        <v>4013</v>
      </c>
      <c r="BQ3994" s="1"/>
      <c r="BW3994" s="2"/>
    </row>
    <row r="3995" ht="15" customHeight="1">
      <c r="A3995" t="str">
        <f t="shared" si="310"/>
        <v>2020_12_66516_10</v>
      </c>
      <c r="B3995" t="str">
        <f t="shared" si="311"/>
        <v>2020_12_75350</v>
      </c>
      <c r="C3995" s="1" t="s">
        <v>3674</v>
      </c>
      <c r="D3995">
        <f t="shared" si="312"/>
        <v>3994</v>
      </c>
      <c r="E3995">
        <v>66516</v>
      </c>
      <c r="F3995">
        <f t="shared" si="313"/>
        <v>10</v>
      </c>
      <c r="G3995" s="2" t="str">
        <f t="shared" si="314"/>
        <v/>
      </c>
      <c r="H3995" t="s">
        <v>3675</v>
      </c>
      <c r="I3995">
        <v>75350</v>
      </c>
      <c r="J3995">
        <v>66506</v>
      </c>
      <c r="K3995">
        <v>66503</v>
      </c>
      <c r="L3995" t="s">
        <v>31</v>
      </c>
      <c r="M3995" t="s">
        <v>20</v>
      </c>
      <c r="N3995">
        <v>106</v>
      </c>
      <c r="O3995">
        <v>1576</v>
      </c>
      <c r="P3995">
        <v>17</v>
      </c>
      <c r="Q3995" t="s">
        <v>4014</v>
      </c>
      <c r="BQ3995" s="1"/>
      <c r="BW3995" s="2"/>
    </row>
    <row r="3996" ht="15" customHeight="1">
      <c r="A3996" t="str">
        <f t="shared" si="310"/>
        <v>2020_12_66516_11</v>
      </c>
      <c r="B3996" t="str">
        <f t="shared" si="311"/>
        <v>2020_12_75396</v>
      </c>
      <c r="C3996" s="1" t="s">
        <v>3674</v>
      </c>
      <c r="D3996">
        <f t="shared" si="312"/>
        <v>3995</v>
      </c>
      <c r="E3996">
        <v>66516</v>
      </c>
      <c r="F3996">
        <f t="shared" si="313"/>
        <v>11</v>
      </c>
      <c r="G3996" s="2" t="str">
        <f t="shared" si="314"/>
        <v/>
      </c>
      <c r="H3996" t="s">
        <v>3675</v>
      </c>
      <c r="I3996">
        <v>75396</v>
      </c>
      <c r="J3996">
        <v>66503</v>
      </c>
      <c r="K3996">
        <v>66506</v>
      </c>
      <c r="L3996" t="s">
        <v>31</v>
      </c>
      <c r="M3996" t="s">
        <v>20</v>
      </c>
      <c r="N3996">
        <v>169</v>
      </c>
      <c r="O3996">
        <v>1576</v>
      </c>
      <c r="P3996">
        <v>17</v>
      </c>
      <c r="Q3996" t="s">
        <v>4015</v>
      </c>
      <c r="BQ3996" s="1"/>
      <c r="BW3996" s="2"/>
    </row>
    <row r="3997" ht="15" customHeight="1">
      <c r="A3997" t="str">
        <f t="shared" si="310"/>
        <v>2020_12_66516_12</v>
      </c>
      <c r="B3997" t="str">
        <f t="shared" si="311"/>
        <v>2020_12_76102</v>
      </c>
      <c r="C3997" s="1" t="s">
        <v>3674</v>
      </c>
      <c r="D3997">
        <f t="shared" si="312"/>
        <v>3996</v>
      </c>
      <c r="E3997">
        <v>66516</v>
      </c>
      <c r="F3997">
        <f t="shared" si="313"/>
        <v>12</v>
      </c>
      <c r="G3997" s="2" t="str">
        <f t="shared" si="314"/>
        <v/>
      </c>
      <c r="H3997" t="s">
        <v>3675</v>
      </c>
      <c r="I3997">
        <v>76102</v>
      </c>
      <c r="J3997">
        <v>66506</v>
      </c>
      <c r="K3997">
        <v>66503</v>
      </c>
      <c r="L3997" t="s">
        <v>31</v>
      </c>
      <c r="M3997" t="s">
        <v>20</v>
      </c>
      <c r="N3997">
        <v>135</v>
      </c>
      <c r="O3997">
        <v>1576</v>
      </c>
      <c r="P3997">
        <v>17</v>
      </c>
      <c r="Q3997" t="s">
        <v>4016</v>
      </c>
      <c r="BQ3997" s="1"/>
      <c r="BW3997" s="2"/>
    </row>
    <row r="3998" ht="15" customHeight="1">
      <c r="A3998" t="str">
        <f t="shared" si="310"/>
        <v>2020_12_66516_13</v>
      </c>
      <c r="B3998" t="str">
        <f t="shared" si="311"/>
        <v>2020_12_77022</v>
      </c>
      <c r="C3998" s="1" t="s">
        <v>3674</v>
      </c>
      <c r="D3998">
        <f t="shared" si="312"/>
        <v>3997</v>
      </c>
      <c r="E3998">
        <v>66516</v>
      </c>
      <c r="F3998">
        <f t="shared" si="313"/>
        <v>13</v>
      </c>
      <c r="G3998" s="2" t="str">
        <f t="shared" si="314"/>
        <v/>
      </c>
      <c r="H3998" t="s">
        <v>3675</v>
      </c>
      <c r="I3998">
        <v>77022</v>
      </c>
      <c r="J3998">
        <v>66503</v>
      </c>
      <c r="K3998">
        <v>66506</v>
      </c>
      <c r="L3998" t="s">
        <v>31</v>
      </c>
      <c r="M3998" t="s">
        <v>20</v>
      </c>
      <c r="N3998">
        <v>77</v>
      </c>
      <c r="O3998">
        <v>1576</v>
      </c>
      <c r="P3998">
        <v>17</v>
      </c>
      <c r="Q3998" t="s">
        <v>4017</v>
      </c>
      <c r="BQ3998" s="1"/>
      <c r="BW3998" s="2"/>
    </row>
    <row r="3999" ht="15" customHeight="1">
      <c r="A3999" t="str">
        <f t="shared" si="310"/>
        <v>2020_12_66516_14</v>
      </c>
      <c r="B3999" t="str">
        <f t="shared" si="311"/>
        <v>2020_12_77065</v>
      </c>
      <c r="C3999" s="1" t="s">
        <v>3674</v>
      </c>
      <c r="D3999">
        <f t="shared" si="312"/>
        <v>3998</v>
      </c>
      <c r="E3999">
        <v>66516</v>
      </c>
      <c r="F3999">
        <f t="shared" si="313"/>
        <v>14</v>
      </c>
      <c r="G3999" s="2" t="str">
        <f t="shared" si="314"/>
        <v/>
      </c>
      <c r="H3999" t="s">
        <v>3675</v>
      </c>
      <c r="I3999">
        <v>77065</v>
      </c>
      <c r="J3999">
        <v>66506</v>
      </c>
      <c r="K3999">
        <v>66503</v>
      </c>
      <c r="L3999" t="s">
        <v>31</v>
      </c>
      <c r="M3999" t="s">
        <v>20</v>
      </c>
      <c r="N3999">
        <v>81</v>
      </c>
      <c r="O3999">
        <v>1576</v>
      </c>
      <c r="P3999">
        <v>17</v>
      </c>
      <c r="Q3999" t="s">
        <v>4018</v>
      </c>
      <c r="BQ3999" s="1"/>
      <c r="BW3999" s="2"/>
    </row>
    <row r="4000" ht="15" customHeight="1">
      <c r="A4000" t="str">
        <f t="shared" si="310"/>
        <v>2020_12_66516_15</v>
      </c>
      <c r="B4000" t="str">
        <f t="shared" si="311"/>
        <v>2020_12_77135</v>
      </c>
      <c r="C4000" s="1" t="s">
        <v>3674</v>
      </c>
      <c r="D4000">
        <f t="shared" si="312"/>
        <v>3999</v>
      </c>
      <c r="E4000">
        <v>66516</v>
      </c>
      <c r="F4000">
        <f t="shared" si="313"/>
        <v>15</v>
      </c>
      <c r="G4000" s="2" t="str">
        <f t="shared" si="314"/>
        <v/>
      </c>
      <c r="H4000" t="s">
        <v>3675</v>
      </c>
      <c r="I4000">
        <v>77135</v>
      </c>
      <c r="J4000">
        <v>66503</v>
      </c>
      <c r="K4000">
        <v>66506</v>
      </c>
      <c r="L4000" t="s">
        <v>31</v>
      </c>
      <c r="M4000" t="s">
        <v>20</v>
      </c>
      <c r="N4000">
        <v>108</v>
      </c>
      <c r="O4000">
        <v>1576</v>
      </c>
      <c r="P4000">
        <v>17</v>
      </c>
      <c r="Q4000" t="s">
        <v>4019</v>
      </c>
      <c r="BQ4000" s="1"/>
      <c r="BW4000" s="2"/>
    </row>
    <row r="4001" ht="15" customHeight="1">
      <c r="A4001" t="str">
        <f t="shared" si="310"/>
        <v>2020_12_66516_16</v>
      </c>
      <c r="B4001" t="str">
        <f t="shared" si="311"/>
        <v>2020_12_77297</v>
      </c>
      <c r="C4001" s="1" t="s">
        <v>3674</v>
      </c>
      <c r="D4001">
        <f t="shared" si="312"/>
        <v>4000</v>
      </c>
      <c r="E4001">
        <v>66516</v>
      </c>
      <c r="F4001">
        <f t="shared" si="313"/>
        <v>16</v>
      </c>
      <c r="G4001" s="2" t="str">
        <f t="shared" si="314"/>
        <v>x</v>
      </c>
      <c r="H4001" t="s">
        <v>3675</v>
      </c>
      <c r="I4001">
        <v>77297</v>
      </c>
      <c r="J4001">
        <v>66506</v>
      </c>
      <c r="K4001">
        <v>66503</v>
      </c>
      <c r="L4001" t="s">
        <v>20</v>
      </c>
      <c r="M4001" t="s">
        <v>20</v>
      </c>
      <c r="N4001">
        <v>44</v>
      </c>
      <c r="O4001">
        <v>1576</v>
      </c>
      <c r="P4001">
        <v>17</v>
      </c>
      <c r="Q4001" t="s">
        <v>4020</v>
      </c>
      <c r="BQ4001" s="1"/>
      <c r="BW4001" s="2"/>
    </row>
    <row r="4002" ht="15" customHeight="1">
      <c r="A4002" t="str">
        <f t="shared" si="310"/>
        <v>2020_12_66544_1</v>
      </c>
      <c r="B4002" t="str">
        <f t="shared" si="311"/>
        <v>2020_12_72042</v>
      </c>
      <c r="C4002" s="1" t="s">
        <v>3674</v>
      </c>
      <c r="D4002">
        <f t="shared" si="312"/>
        <v>4001</v>
      </c>
      <c r="E4002">
        <v>66544</v>
      </c>
      <c r="F4002">
        <f t="shared" si="313"/>
        <v>1</v>
      </c>
      <c r="G4002" s="2" t="str">
        <f t="shared" si="314"/>
        <v/>
      </c>
      <c r="H4002" t="s">
        <v>3675</v>
      </c>
      <c r="I4002">
        <v>72042</v>
      </c>
      <c r="J4002">
        <v>66531</v>
      </c>
      <c r="K4002">
        <v>66534</v>
      </c>
      <c r="L4002" t="s">
        <v>19</v>
      </c>
      <c r="M4002" t="s">
        <v>20</v>
      </c>
      <c r="N4002">
        <v>410</v>
      </c>
      <c r="O4002">
        <v>1374</v>
      </c>
      <c r="P4002">
        <v>7</v>
      </c>
      <c r="Q4002" t="s">
        <v>4021</v>
      </c>
      <c r="BQ4002" s="1"/>
      <c r="BW4002" s="2"/>
    </row>
    <row r="4003" ht="15" customHeight="1">
      <c r="A4003" t="str">
        <f t="shared" si="310"/>
        <v>2020_12_66544_2</v>
      </c>
      <c r="B4003" t="str">
        <f t="shared" si="311"/>
        <v>2020_12_72352</v>
      </c>
      <c r="C4003" s="1" t="s">
        <v>3674</v>
      </c>
      <c r="D4003">
        <f t="shared" si="312"/>
        <v>4002</v>
      </c>
      <c r="E4003">
        <v>66544</v>
      </c>
      <c r="F4003">
        <f t="shared" si="313"/>
        <v>2</v>
      </c>
      <c r="G4003" s="2" t="str">
        <f t="shared" si="314"/>
        <v/>
      </c>
      <c r="H4003" t="s">
        <v>3675</v>
      </c>
      <c r="I4003">
        <v>72352</v>
      </c>
      <c r="J4003">
        <v>66534</v>
      </c>
      <c r="K4003">
        <v>66531</v>
      </c>
      <c r="L4003" t="s">
        <v>31</v>
      </c>
      <c r="M4003" t="s">
        <v>20</v>
      </c>
      <c r="N4003">
        <v>191</v>
      </c>
      <c r="O4003">
        <v>1374</v>
      </c>
      <c r="P4003">
        <v>7</v>
      </c>
      <c r="Q4003" t="s">
        <v>4022</v>
      </c>
      <c r="BQ4003" s="1"/>
      <c r="BW4003" s="2"/>
    </row>
    <row r="4004" ht="15" customHeight="1">
      <c r="A4004" t="str">
        <f t="shared" si="310"/>
        <v>2020_12_66544_3</v>
      </c>
      <c r="B4004" t="str">
        <f t="shared" si="311"/>
        <v>2020_12_74409</v>
      </c>
      <c r="C4004" s="1" t="s">
        <v>3674</v>
      </c>
      <c r="D4004">
        <f t="shared" si="312"/>
        <v>4003</v>
      </c>
      <c r="E4004">
        <v>66544</v>
      </c>
      <c r="F4004">
        <f t="shared" si="313"/>
        <v>3</v>
      </c>
      <c r="G4004" s="2" t="str">
        <f t="shared" si="314"/>
        <v/>
      </c>
      <c r="H4004" t="s">
        <v>3675</v>
      </c>
      <c r="I4004">
        <v>74409</v>
      </c>
      <c r="J4004">
        <v>66531</v>
      </c>
      <c r="K4004">
        <v>66534</v>
      </c>
      <c r="L4004" t="s">
        <v>31</v>
      </c>
      <c r="M4004" t="s">
        <v>20</v>
      </c>
      <c r="N4004">
        <v>285</v>
      </c>
      <c r="O4004">
        <v>1374</v>
      </c>
      <c r="P4004">
        <v>7</v>
      </c>
      <c r="Q4004" t="s">
        <v>4023</v>
      </c>
      <c r="BQ4004" s="1"/>
      <c r="BW4004" s="2"/>
    </row>
    <row r="4005" ht="15" customHeight="1">
      <c r="A4005" t="str">
        <f t="shared" si="310"/>
        <v>2020_12_66544_4</v>
      </c>
      <c r="B4005" t="str">
        <f t="shared" si="311"/>
        <v>2020_12_75036</v>
      </c>
      <c r="C4005" s="1" t="s">
        <v>3674</v>
      </c>
      <c r="D4005">
        <f t="shared" si="312"/>
        <v>4004</v>
      </c>
      <c r="E4005">
        <v>66544</v>
      </c>
      <c r="F4005">
        <f t="shared" si="313"/>
        <v>4</v>
      </c>
      <c r="G4005" s="2" t="str">
        <f t="shared" si="314"/>
        <v/>
      </c>
      <c r="H4005" t="s">
        <v>3675</v>
      </c>
      <c r="I4005">
        <v>75036</v>
      </c>
      <c r="J4005">
        <v>66534</v>
      </c>
      <c r="K4005">
        <v>66531</v>
      </c>
      <c r="L4005" t="s">
        <v>31</v>
      </c>
      <c r="M4005" t="s">
        <v>20</v>
      </c>
      <c r="N4005">
        <v>150</v>
      </c>
      <c r="O4005">
        <v>1374</v>
      </c>
      <c r="P4005">
        <v>7</v>
      </c>
      <c r="Q4005" t="s">
        <v>4024</v>
      </c>
      <c r="BQ4005" s="1"/>
      <c r="BW4005" s="2"/>
    </row>
    <row r="4006" ht="15" customHeight="1">
      <c r="A4006" t="str">
        <f t="shared" si="310"/>
        <v>2020_12_66544_5</v>
      </c>
      <c r="B4006" t="str">
        <f t="shared" si="311"/>
        <v>2020_12_75305</v>
      </c>
      <c r="C4006" s="1" t="s">
        <v>3674</v>
      </c>
      <c r="D4006">
        <f t="shared" si="312"/>
        <v>4005</v>
      </c>
      <c r="E4006">
        <v>66544</v>
      </c>
      <c r="F4006">
        <f t="shared" si="313"/>
        <v>5</v>
      </c>
      <c r="G4006" s="2" t="str">
        <f t="shared" si="314"/>
        <v/>
      </c>
      <c r="H4006" t="s">
        <v>3675</v>
      </c>
      <c r="I4006">
        <v>75305</v>
      </c>
      <c r="J4006">
        <v>66531</v>
      </c>
      <c r="K4006">
        <v>66534</v>
      </c>
      <c r="L4006" t="s">
        <v>31</v>
      </c>
      <c r="M4006" t="s">
        <v>20</v>
      </c>
      <c r="N4006">
        <v>253</v>
      </c>
      <c r="O4006">
        <v>1374</v>
      </c>
      <c r="P4006">
        <v>7</v>
      </c>
      <c r="Q4006" t="s">
        <v>4025</v>
      </c>
      <c r="BQ4006" s="1"/>
      <c r="BW4006" s="2"/>
    </row>
    <row r="4007" ht="15" customHeight="1">
      <c r="A4007" t="str">
        <f t="shared" si="310"/>
        <v>2020_12_66544_6</v>
      </c>
      <c r="B4007" t="str">
        <f t="shared" si="311"/>
        <v>2020_12_75364</v>
      </c>
      <c r="C4007" s="1" t="s">
        <v>3674</v>
      </c>
      <c r="D4007">
        <f t="shared" si="312"/>
        <v>4006</v>
      </c>
      <c r="E4007">
        <v>66544</v>
      </c>
      <c r="F4007">
        <f t="shared" si="313"/>
        <v>6</v>
      </c>
      <c r="G4007" s="2" t="str">
        <f t="shared" si="314"/>
        <v>x</v>
      </c>
      <c r="H4007" t="s">
        <v>3675</v>
      </c>
      <c r="I4007">
        <v>75364</v>
      </c>
      <c r="J4007">
        <v>66534</v>
      </c>
      <c r="K4007">
        <v>66531</v>
      </c>
      <c r="L4007" t="s">
        <v>20</v>
      </c>
      <c r="M4007" t="s">
        <v>20</v>
      </c>
      <c r="N4007">
        <v>64</v>
      </c>
      <c r="O4007">
        <v>1374</v>
      </c>
      <c r="P4007">
        <v>7</v>
      </c>
      <c r="Q4007" t="s">
        <v>4026</v>
      </c>
      <c r="BQ4007" s="1"/>
      <c r="BW4007" s="2"/>
    </row>
    <row r="4008" ht="15" customHeight="1">
      <c r="A4008" t="str">
        <f t="shared" si="310"/>
        <v>2020_12_66600_1</v>
      </c>
      <c r="B4008" t="str">
        <f t="shared" si="311"/>
        <v>2020_12_72509</v>
      </c>
      <c r="C4008" s="1" t="s">
        <v>3674</v>
      </c>
      <c r="D4008">
        <f t="shared" si="312"/>
        <v>4007</v>
      </c>
      <c r="E4008">
        <v>66600</v>
      </c>
      <c r="F4008">
        <f t="shared" si="313"/>
        <v>1</v>
      </c>
      <c r="G4008" s="2" t="str">
        <f t="shared" si="314"/>
        <v/>
      </c>
      <c r="H4008" t="s">
        <v>3675</v>
      </c>
      <c r="I4008">
        <v>72509</v>
      </c>
      <c r="J4008">
        <v>66587</v>
      </c>
      <c r="K4008">
        <v>66590</v>
      </c>
      <c r="L4008" t="s">
        <v>19</v>
      </c>
      <c r="M4008" t="s">
        <v>20</v>
      </c>
      <c r="N4008">
        <v>451</v>
      </c>
      <c r="O4008">
        <v>4379</v>
      </c>
      <c r="P4008">
        <v>12</v>
      </c>
      <c r="Q4008" t="s">
        <v>4027</v>
      </c>
      <c r="BQ4008" s="1"/>
      <c r="BW4008" s="2"/>
    </row>
    <row r="4009" ht="15" customHeight="1">
      <c r="A4009" t="str">
        <f t="shared" si="310"/>
        <v>2020_12_66600_2</v>
      </c>
      <c r="B4009" t="str">
        <f t="shared" si="311"/>
        <v>2020_12_72940</v>
      </c>
      <c r="C4009" s="1" t="s">
        <v>3674</v>
      </c>
      <c r="D4009">
        <f t="shared" si="312"/>
        <v>4008</v>
      </c>
      <c r="E4009">
        <v>66600</v>
      </c>
      <c r="F4009">
        <f t="shared" si="313"/>
        <v>2</v>
      </c>
      <c r="G4009" s="2" t="str">
        <f t="shared" si="314"/>
        <v/>
      </c>
      <c r="H4009" t="s">
        <v>3675</v>
      </c>
      <c r="I4009">
        <v>72940</v>
      </c>
      <c r="J4009">
        <v>66590</v>
      </c>
      <c r="K4009">
        <v>66587</v>
      </c>
      <c r="L4009" t="s">
        <v>31</v>
      </c>
      <c r="M4009" t="s">
        <v>20</v>
      </c>
      <c r="N4009">
        <v>490</v>
      </c>
      <c r="O4009">
        <v>4379</v>
      </c>
      <c r="P4009">
        <v>12</v>
      </c>
      <c r="Q4009" t="s">
        <v>4028</v>
      </c>
      <c r="BQ4009" s="1"/>
      <c r="BW4009" s="2"/>
    </row>
    <row r="4010" ht="15" customHeight="1">
      <c r="A4010" t="str">
        <f t="shared" si="310"/>
        <v>2020_12_66600_3</v>
      </c>
      <c r="B4010" t="str">
        <f t="shared" si="311"/>
        <v>2020_12_74167</v>
      </c>
      <c r="C4010" s="1" t="s">
        <v>3674</v>
      </c>
      <c r="D4010">
        <f t="shared" si="312"/>
        <v>4009</v>
      </c>
      <c r="E4010">
        <v>66600</v>
      </c>
      <c r="F4010">
        <f t="shared" si="313"/>
        <v>3</v>
      </c>
      <c r="G4010" s="2" t="str">
        <f t="shared" si="314"/>
        <v/>
      </c>
      <c r="H4010" t="s">
        <v>3675</v>
      </c>
      <c r="I4010">
        <v>74167</v>
      </c>
      <c r="J4010">
        <v>66587</v>
      </c>
      <c r="K4010">
        <v>66590</v>
      </c>
      <c r="L4010" t="s">
        <v>31</v>
      </c>
      <c r="M4010" t="s">
        <v>20</v>
      </c>
      <c r="N4010">
        <v>455</v>
      </c>
      <c r="O4010">
        <v>4379</v>
      </c>
      <c r="P4010">
        <v>12</v>
      </c>
      <c r="Q4010" t="s">
        <v>4029</v>
      </c>
      <c r="BQ4010" s="1"/>
      <c r="BW4010" s="2"/>
    </row>
    <row r="4011" ht="15" customHeight="1">
      <c r="A4011" t="str">
        <f t="shared" si="310"/>
        <v>2020_12_66600_4</v>
      </c>
      <c r="B4011" t="str">
        <f t="shared" si="311"/>
        <v>2020_12_74519</v>
      </c>
      <c r="C4011" s="1" t="s">
        <v>3674</v>
      </c>
      <c r="D4011">
        <f t="shared" si="312"/>
        <v>4010</v>
      </c>
      <c r="E4011">
        <v>66600</v>
      </c>
      <c r="F4011">
        <f t="shared" si="313"/>
        <v>4</v>
      </c>
      <c r="G4011" s="2" t="str">
        <f t="shared" si="314"/>
        <v/>
      </c>
      <c r="H4011" t="s">
        <v>3675</v>
      </c>
      <c r="I4011">
        <v>74519</v>
      </c>
      <c r="J4011">
        <v>66590</v>
      </c>
      <c r="K4011">
        <v>66587</v>
      </c>
      <c r="L4011" t="s">
        <v>31</v>
      </c>
      <c r="M4011" t="s">
        <v>20</v>
      </c>
      <c r="N4011">
        <v>397</v>
      </c>
      <c r="O4011">
        <v>4379</v>
      </c>
      <c r="P4011">
        <v>12</v>
      </c>
      <c r="Q4011" t="s">
        <v>4030</v>
      </c>
      <c r="BQ4011" s="1"/>
      <c r="BW4011" s="2"/>
    </row>
    <row r="4012" ht="15" customHeight="1">
      <c r="A4012" t="str">
        <f t="shared" si="310"/>
        <v>2020_12_66600_5</v>
      </c>
      <c r="B4012" t="str">
        <f t="shared" si="311"/>
        <v>2020_12_74645</v>
      </c>
      <c r="C4012" s="1" t="s">
        <v>3674</v>
      </c>
      <c r="D4012">
        <f t="shared" si="312"/>
        <v>4011</v>
      </c>
      <c r="E4012">
        <v>66600</v>
      </c>
      <c r="F4012">
        <f t="shared" si="313"/>
        <v>5</v>
      </c>
      <c r="G4012" s="2" t="str">
        <f t="shared" si="314"/>
        <v/>
      </c>
      <c r="H4012" t="s">
        <v>3675</v>
      </c>
      <c r="I4012">
        <v>74645</v>
      </c>
      <c r="J4012">
        <v>66587</v>
      </c>
      <c r="K4012">
        <v>66590</v>
      </c>
      <c r="L4012" t="s">
        <v>31</v>
      </c>
      <c r="M4012" t="s">
        <v>20</v>
      </c>
      <c r="N4012">
        <v>474</v>
      </c>
      <c r="O4012">
        <v>4379</v>
      </c>
      <c r="P4012">
        <v>12</v>
      </c>
      <c r="Q4012" t="s">
        <v>4031</v>
      </c>
      <c r="BQ4012" s="1"/>
      <c r="BW4012" s="2"/>
    </row>
    <row r="4013" ht="15" customHeight="1">
      <c r="A4013" t="str">
        <f t="shared" si="310"/>
        <v>2020_12_66600_6</v>
      </c>
      <c r="B4013" t="str">
        <f t="shared" si="311"/>
        <v>2020_12_75355</v>
      </c>
      <c r="C4013" s="1" t="s">
        <v>3674</v>
      </c>
      <c r="D4013">
        <f t="shared" si="312"/>
        <v>4012</v>
      </c>
      <c r="E4013">
        <v>66600</v>
      </c>
      <c r="F4013">
        <f t="shared" si="313"/>
        <v>6</v>
      </c>
      <c r="G4013" s="2" t="str">
        <f t="shared" si="314"/>
        <v/>
      </c>
      <c r="H4013" t="s">
        <v>3675</v>
      </c>
      <c r="I4013">
        <v>75355</v>
      </c>
      <c r="J4013">
        <v>66590</v>
      </c>
      <c r="K4013">
        <v>66587</v>
      </c>
      <c r="L4013" t="s">
        <v>31</v>
      </c>
      <c r="M4013" t="s">
        <v>20</v>
      </c>
      <c r="N4013">
        <v>329</v>
      </c>
      <c r="O4013">
        <v>4379</v>
      </c>
      <c r="P4013">
        <v>12</v>
      </c>
      <c r="Q4013" t="s">
        <v>4032</v>
      </c>
      <c r="BQ4013" s="1"/>
      <c r="BW4013" s="2"/>
    </row>
    <row r="4014" ht="15" customHeight="1">
      <c r="A4014" t="str">
        <f t="shared" si="310"/>
        <v>2020_12_66600_7</v>
      </c>
      <c r="B4014" t="str">
        <f t="shared" si="311"/>
        <v>2020_12_75419</v>
      </c>
      <c r="C4014" s="1" t="s">
        <v>3674</v>
      </c>
      <c r="D4014">
        <f t="shared" si="312"/>
        <v>4013</v>
      </c>
      <c r="E4014">
        <v>66600</v>
      </c>
      <c r="F4014">
        <f t="shared" si="313"/>
        <v>7</v>
      </c>
      <c r="G4014" s="2" t="str">
        <f t="shared" si="314"/>
        <v/>
      </c>
      <c r="H4014" t="s">
        <v>3675</v>
      </c>
      <c r="I4014">
        <v>75419</v>
      </c>
      <c r="J4014">
        <v>66587</v>
      </c>
      <c r="K4014">
        <v>66590</v>
      </c>
      <c r="L4014" t="s">
        <v>31</v>
      </c>
      <c r="M4014" t="s">
        <v>20</v>
      </c>
      <c r="N4014">
        <v>251</v>
      </c>
      <c r="O4014">
        <v>4379</v>
      </c>
      <c r="P4014">
        <v>12</v>
      </c>
      <c r="Q4014" t="s">
        <v>4033</v>
      </c>
      <c r="BQ4014" s="1"/>
      <c r="BW4014" s="2"/>
    </row>
    <row r="4015" ht="15" customHeight="1">
      <c r="A4015" t="str">
        <f t="shared" si="310"/>
        <v>2020_12_66600_8</v>
      </c>
      <c r="B4015" t="str">
        <f t="shared" si="311"/>
        <v>2020_12_75815</v>
      </c>
      <c r="C4015" s="1" t="s">
        <v>3674</v>
      </c>
      <c r="D4015">
        <f t="shared" si="312"/>
        <v>4014</v>
      </c>
      <c r="E4015">
        <v>66600</v>
      </c>
      <c r="F4015">
        <f t="shared" si="313"/>
        <v>8</v>
      </c>
      <c r="G4015" s="2" t="str">
        <f t="shared" si="314"/>
        <v/>
      </c>
      <c r="H4015" t="s">
        <v>3675</v>
      </c>
      <c r="I4015">
        <v>75815</v>
      </c>
      <c r="J4015">
        <v>66590</v>
      </c>
      <c r="K4015">
        <v>66587</v>
      </c>
      <c r="L4015" t="s">
        <v>31</v>
      </c>
      <c r="M4015" t="s">
        <v>20</v>
      </c>
      <c r="N4015">
        <v>463</v>
      </c>
      <c r="O4015">
        <v>4379</v>
      </c>
      <c r="P4015">
        <v>12</v>
      </c>
      <c r="Q4015" t="s">
        <v>4034</v>
      </c>
      <c r="BQ4015" s="1"/>
      <c r="BW4015" s="2"/>
    </row>
    <row r="4016" ht="15" customHeight="1">
      <c r="A4016" t="str">
        <f t="shared" si="310"/>
        <v>2020_12_66600_9</v>
      </c>
      <c r="B4016" t="str">
        <f t="shared" si="311"/>
        <v>2020_12_76974</v>
      </c>
      <c r="C4016" s="1" t="s">
        <v>3674</v>
      </c>
      <c r="D4016">
        <f t="shared" si="312"/>
        <v>4015</v>
      </c>
      <c r="E4016">
        <v>66600</v>
      </c>
      <c r="F4016">
        <f t="shared" si="313"/>
        <v>9</v>
      </c>
      <c r="G4016" s="2" t="str">
        <f t="shared" si="314"/>
        <v/>
      </c>
      <c r="H4016" t="s">
        <v>3675</v>
      </c>
      <c r="I4016">
        <v>76974</v>
      </c>
      <c r="J4016">
        <v>66587</v>
      </c>
      <c r="K4016">
        <v>66590</v>
      </c>
      <c r="L4016" t="s">
        <v>31</v>
      </c>
      <c r="M4016" t="s">
        <v>20</v>
      </c>
      <c r="N4016">
        <v>527</v>
      </c>
      <c r="O4016">
        <v>4379</v>
      </c>
      <c r="P4016">
        <v>12</v>
      </c>
      <c r="Q4016" t="s">
        <v>4035</v>
      </c>
      <c r="BQ4016" s="1"/>
      <c r="BW4016" s="2"/>
    </row>
    <row r="4017" ht="15" customHeight="1">
      <c r="A4017" t="str">
        <f t="shared" si="310"/>
        <v>2020_12_66600_10</v>
      </c>
      <c r="B4017" t="str">
        <f t="shared" si="311"/>
        <v>2020_12_77071</v>
      </c>
      <c r="C4017" s="1" t="s">
        <v>3674</v>
      </c>
      <c r="D4017">
        <f t="shared" si="312"/>
        <v>4016</v>
      </c>
      <c r="E4017">
        <v>66600</v>
      </c>
      <c r="F4017">
        <f t="shared" si="313"/>
        <v>10</v>
      </c>
      <c r="G4017" s="2" t="str">
        <f t="shared" si="314"/>
        <v/>
      </c>
      <c r="H4017" t="s">
        <v>3675</v>
      </c>
      <c r="I4017">
        <v>77071</v>
      </c>
      <c r="J4017">
        <v>66590</v>
      </c>
      <c r="K4017">
        <v>66587</v>
      </c>
      <c r="L4017" t="s">
        <v>31</v>
      </c>
      <c r="M4017" t="s">
        <v>20</v>
      </c>
      <c r="N4017">
        <v>416</v>
      </c>
      <c r="O4017">
        <v>4379</v>
      </c>
      <c r="P4017">
        <v>12</v>
      </c>
      <c r="Q4017" t="s">
        <v>4036</v>
      </c>
      <c r="BQ4017" s="1"/>
      <c r="BW4017" s="2"/>
    </row>
    <row r="4018" ht="15" customHeight="1">
      <c r="A4018" t="str">
        <f t="shared" si="310"/>
        <v>2020_12_66600_11</v>
      </c>
      <c r="B4018" t="str">
        <f t="shared" si="311"/>
        <v>2020_12_77454</v>
      </c>
      <c r="C4018" s="1" t="s">
        <v>3674</v>
      </c>
      <c r="D4018">
        <f t="shared" si="312"/>
        <v>4017</v>
      </c>
      <c r="E4018">
        <v>66600</v>
      </c>
      <c r="F4018">
        <f t="shared" si="313"/>
        <v>11</v>
      </c>
      <c r="G4018" s="2" t="str">
        <f t="shared" si="314"/>
        <v>x</v>
      </c>
      <c r="H4018" t="s">
        <v>3675</v>
      </c>
      <c r="I4018">
        <v>77454</v>
      </c>
      <c r="J4018">
        <v>66587</v>
      </c>
      <c r="K4018">
        <v>66590</v>
      </c>
      <c r="L4018" t="s">
        <v>20</v>
      </c>
      <c r="M4018" t="s">
        <v>20</v>
      </c>
      <c r="N4018">
        <v>105</v>
      </c>
      <c r="O4018">
        <v>4379</v>
      </c>
      <c r="P4018">
        <v>12</v>
      </c>
      <c r="Q4018" t="s">
        <v>4037</v>
      </c>
      <c r="BQ4018" s="1"/>
      <c r="BW4018" s="2"/>
    </row>
    <row r="4019" ht="15" customHeight="1">
      <c r="A4019" t="str">
        <f t="shared" si="310"/>
        <v>2020_12_66628_1</v>
      </c>
      <c r="B4019" t="str">
        <f t="shared" si="311"/>
        <v>2020_12_72155</v>
      </c>
      <c r="C4019" s="1" t="s">
        <v>3674</v>
      </c>
      <c r="D4019">
        <f t="shared" si="312"/>
        <v>4018</v>
      </c>
      <c r="E4019">
        <v>66628</v>
      </c>
      <c r="F4019">
        <f t="shared" si="313"/>
        <v>1</v>
      </c>
      <c r="G4019" s="2" t="str">
        <f t="shared" si="314"/>
        <v/>
      </c>
      <c r="H4019" t="s">
        <v>3675</v>
      </c>
      <c r="I4019">
        <v>72155</v>
      </c>
      <c r="J4019">
        <v>66615</v>
      </c>
      <c r="K4019">
        <v>66618</v>
      </c>
      <c r="L4019" t="s">
        <v>19</v>
      </c>
      <c r="M4019" t="s">
        <v>20</v>
      </c>
      <c r="N4019">
        <v>87</v>
      </c>
      <c r="O4019">
        <v>2070</v>
      </c>
      <c r="P4019">
        <v>8</v>
      </c>
      <c r="Q4019" t="s">
        <v>4038</v>
      </c>
      <c r="BQ4019" s="1"/>
      <c r="BW4019" s="2"/>
    </row>
    <row r="4020" ht="15" customHeight="1">
      <c r="A4020" t="str">
        <f t="shared" si="310"/>
        <v>2020_12_66628_2</v>
      </c>
      <c r="B4020" t="str">
        <f t="shared" si="311"/>
        <v>2020_12_72545</v>
      </c>
      <c r="C4020" s="1" t="s">
        <v>3674</v>
      </c>
      <c r="D4020">
        <f t="shared" si="312"/>
        <v>4019</v>
      </c>
      <c r="E4020">
        <v>66628</v>
      </c>
      <c r="F4020">
        <f t="shared" si="313"/>
        <v>2</v>
      </c>
      <c r="G4020" s="2" t="str">
        <f t="shared" si="314"/>
        <v/>
      </c>
      <c r="H4020" t="s">
        <v>3675</v>
      </c>
      <c r="I4020">
        <v>72545</v>
      </c>
      <c r="J4020">
        <v>66618</v>
      </c>
      <c r="K4020">
        <v>66615</v>
      </c>
      <c r="L4020" t="s">
        <v>31</v>
      </c>
      <c r="M4020" t="s">
        <v>20</v>
      </c>
      <c r="N4020">
        <v>113</v>
      </c>
      <c r="O4020">
        <v>2070</v>
      </c>
      <c r="P4020">
        <v>8</v>
      </c>
      <c r="Q4020" t="s">
        <v>4039</v>
      </c>
      <c r="BQ4020" s="1"/>
      <c r="BW4020" s="2"/>
    </row>
    <row r="4021" ht="15" customHeight="1">
      <c r="A4021" t="str">
        <f t="shared" si="310"/>
        <v>2020_12_66628_3</v>
      </c>
      <c r="B4021" t="str">
        <f t="shared" si="311"/>
        <v>2020_12_74379</v>
      </c>
      <c r="C4021" s="1" t="s">
        <v>3674</v>
      </c>
      <c r="D4021">
        <f t="shared" si="312"/>
        <v>4020</v>
      </c>
      <c r="E4021">
        <v>66628</v>
      </c>
      <c r="F4021">
        <f t="shared" si="313"/>
        <v>3</v>
      </c>
      <c r="G4021" s="2" t="str">
        <f t="shared" si="314"/>
        <v/>
      </c>
      <c r="H4021" t="s">
        <v>3675</v>
      </c>
      <c r="I4021">
        <v>74379</v>
      </c>
      <c r="J4021">
        <v>66615</v>
      </c>
      <c r="K4021">
        <v>66618</v>
      </c>
      <c r="L4021" t="s">
        <v>31</v>
      </c>
      <c r="M4021" t="s">
        <v>20</v>
      </c>
      <c r="N4021">
        <v>280</v>
      </c>
      <c r="O4021">
        <v>2070</v>
      </c>
      <c r="P4021">
        <v>8</v>
      </c>
      <c r="Q4021" t="s">
        <v>4040</v>
      </c>
      <c r="BQ4021" s="1"/>
      <c r="BW4021" s="2"/>
    </row>
    <row r="4022" ht="15" customHeight="1">
      <c r="A4022" t="str">
        <f t="shared" si="310"/>
        <v>2020_12_66628_4</v>
      </c>
      <c r="B4022" t="str">
        <f t="shared" si="311"/>
        <v>2020_12_74780</v>
      </c>
      <c r="C4022" s="1" t="s">
        <v>3674</v>
      </c>
      <c r="D4022">
        <f t="shared" si="312"/>
        <v>4021</v>
      </c>
      <c r="E4022">
        <v>66628</v>
      </c>
      <c r="F4022">
        <f t="shared" si="313"/>
        <v>4</v>
      </c>
      <c r="G4022" s="2" t="str">
        <f t="shared" si="314"/>
        <v/>
      </c>
      <c r="H4022" t="s">
        <v>3675</v>
      </c>
      <c r="I4022">
        <v>74780</v>
      </c>
      <c r="J4022">
        <v>66618</v>
      </c>
      <c r="K4022">
        <v>66615</v>
      </c>
      <c r="L4022" t="s">
        <v>31</v>
      </c>
      <c r="M4022" t="s">
        <v>20</v>
      </c>
      <c r="N4022">
        <v>456</v>
      </c>
      <c r="O4022">
        <v>2070</v>
      </c>
      <c r="P4022">
        <v>8</v>
      </c>
      <c r="Q4022" t="s">
        <v>4041</v>
      </c>
      <c r="BQ4022" s="1"/>
      <c r="BW4022" s="2"/>
    </row>
    <row r="4023" ht="15" customHeight="1">
      <c r="A4023" t="str">
        <f t="shared" si="310"/>
        <v>2020_12_66628_5</v>
      </c>
      <c r="B4023" t="str">
        <f t="shared" si="311"/>
        <v>2020_12_75206</v>
      </c>
      <c r="C4023" s="1" t="s">
        <v>3674</v>
      </c>
      <c r="D4023">
        <f t="shared" si="312"/>
        <v>4022</v>
      </c>
      <c r="E4023">
        <v>66628</v>
      </c>
      <c r="F4023">
        <f t="shared" si="313"/>
        <v>5</v>
      </c>
      <c r="G4023" s="2" t="str">
        <f t="shared" si="314"/>
        <v/>
      </c>
      <c r="H4023" t="s">
        <v>3675</v>
      </c>
      <c r="I4023">
        <v>75206</v>
      </c>
      <c r="J4023">
        <v>66615</v>
      </c>
      <c r="K4023">
        <v>66618</v>
      </c>
      <c r="L4023" t="s">
        <v>31</v>
      </c>
      <c r="M4023" t="s">
        <v>20</v>
      </c>
      <c r="N4023">
        <v>519</v>
      </c>
      <c r="O4023">
        <v>2070</v>
      </c>
      <c r="P4023">
        <v>8</v>
      </c>
      <c r="Q4023" t="s">
        <v>4042</v>
      </c>
      <c r="BQ4023" s="1"/>
      <c r="BW4023" s="2"/>
    </row>
    <row r="4024" ht="15" customHeight="1">
      <c r="A4024" t="str">
        <f t="shared" si="310"/>
        <v>2020_12_66628_6</v>
      </c>
      <c r="B4024" t="str">
        <f t="shared" si="311"/>
        <v>2020_12_76921</v>
      </c>
      <c r="C4024" s="1" t="s">
        <v>3674</v>
      </c>
      <c r="D4024">
        <f t="shared" si="312"/>
        <v>4023</v>
      </c>
      <c r="E4024">
        <v>66628</v>
      </c>
      <c r="F4024">
        <f t="shared" si="313"/>
        <v>6</v>
      </c>
      <c r="G4024" s="2" t="str">
        <f t="shared" si="314"/>
        <v/>
      </c>
      <c r="H4024" t="s">
        <v>3675</v>
      </c>
      <c r="I4024">
        <v>76921</v>
      </c>
      <c r="J4024">
        <v>66618</v>
      </c>
      <c r="K4024">
        <v>66615</v>
      </c>
      <c r="L4024" t="s">
        <v>31</v>
      </c>
      <c r="M4024" t="s">
        <v>20</v>
      </c>
      <c r="N4024">
        <v>460</v>
      </c>
      <c r="O4024">
        <v>2070</v>
      </c>
      <c r="P4024">
        <v>8</v>
      </c>
      <c r="Q4024" t="s">
        <v>4043</v>
      </c>
      <c r="BQ4024" s="1"/>
      <c r="BW4024" s="2"/>
    </row>
    <row r="4025" ht="15" customHeight="1">
      <c r="A4025" t="str">
        <f t="shared" si="310"/>
        <v>2020_12_66628_7</v>
      </c>
      <c r="B4025" t="str">
        <f t="shared" si="311"/>
        <v>2020_12_77023</v>
      </c>
      <c r="C4025" s="1" t="s">
        <v>3674</v>
      </c>
      <c r="D4025">
        <f t="shared" si="312"/>
        <v>4024</v>
      </c>
      <c r="E4025">
        <v>66628</v>
      </c>
      <c r="F4025">
        <f t="shared" si="313"/>
        <v>7</v>
      </c>
      <c r="G4025" s="2" t="str">
        <f t="shared" si="314"/>
        <v>x</v>
      </c>
      <c r="H4025" t="s">
        <v>3675</v>
      </c>
      <c r="I4025">
        <v>77023</v>
      </c>
      <c r="J4025">
        <v>66615</v>
      </c>
      <c r="K4025">
        <v>66618</v>
      </c>
      <c r="L4025" t="s">
        <v>20</v>
      </c>
      <c r="M4025" t="s">
        <v>20</v>
      </c>
      <c r="N4025">
        <v>134</v>
      </c>
      <c r="O4025">
        <v>2070</v>
      </c>
      <c r="P4025">
        <v>8</v>
      </c>
      <c r="Q4025" t="s">
        <v>4044</v>
      </c>
      <c r="BQ4025" s="1"/>
      <c r="BW4025" s="2"/>
    </row>
    <row r="4026" ht="15" customHeight="1">
      <c r="A4026" t="str">
        <f t="shared" si="310"/>
        <v>2020_12_66656_1</v>
      </c>
      <c r="B4026" t="str">
        <f t="shared" si="311"/>
        <v>2020_12_71727</v>
      </c>
      <c r="C4026" s="1" t="s">
        <v>3674</v>
      </c>
      <c r="D4026">
        <f t="shared" si="312"/>
        <v>4025</v>
      </c>
      <c r="E4026">
        <v>66656</v>
      </c>
      <c r="F4026">
        <f t="shared" si="313"/>
        <v>1</v>
      </c>
      <c r="G4026" s="2" t="str">
        <f t="shared" si="314"/>
        <v/>
      </c>
      <c r="H4026" t="s">
        <v>3675</v>
      </c>
      <c r="I4026">
        <v>71727</v>
      </c>
      <c r="J4026">
        <v>66643</v>
      </c>
      <c r="K4026">
        <v>66646</v>
      </c>
      <c r="L4026" t="s">
        <v>19</v>
      </c>
      <c r="M4026" t="s">
        <v>20</v>
      </c>
      <c r="N4026">
        <v>100</v>
      </c>
      <c r="O4026">
        <v>852</v>
      </c>
      <c r="P4026">
        <v>9</v>
      </c>
      <c r="Q4026" t="s">
        <v>4045</v>
      </c>
      <c r="BQ4026" s="1"/>
      <c r="BW4026" s="2"/>
    </row>
    <row r="4027" ht="15" customHeight="1">
      <c r="A4027" t="str">
        <f t="shared" si="310"/>
        <v>2020_12_66656_2</v>
      </c>
      <c r="B4027" t="str">
        <f t="shared" si="311"/>
        <v>2020_12_74168</v>
      </c>
      <c r="C4027" s="1" t="s">
        <v>3674</v>
      </c>
      <c r="D4027">
        <f t="shared" si="312"/>
        <v>4026</v>
      </c>
      <c r="E4027">
        <v>66656</v>
      </c>
      <c r="F4027">
        <f t="shared" si="313"/>
        <v>2</v>
      </c>
      <c r="G4027" s="2" t="str">
        <f t="shared" si="314"/>
        <v/>
      </c>
      <c r="H4027" t="s">
        <v>3675</v>
      </c>
      <c r="I4027">
        <v>74168</v>
      </c>
      <c r="J4027">
        <v>66646</v>
      </c>
      <c r="K4027">
        <v>66643</v>
      </c>
      <c r="L4027" t="s">
        <v>31</v>
      </c>
      <c r="M4027" t="s">
        <v>20</v>
      </c>
      <c r="N4027">
        <v>89</v>
      </c>
      <c r="O4027">
        <v>852</v>
      </c>
      <c r="P4027">
        <v>9</v>
      </c>
      <c r="Q4027" t="s">
        <v>4046</v>
      </c>
      <c r="BQ4027" s="1"/>
      <c r="BW4027" s="2"/>
    </row>
    <row r="4028" ht="15" customHeight="1">
      <c r="A4028" t="str">
        <f t="shared" si="310"/>
        <v>2020_12_66656_3</v>
      </c>
      <c r="B4028" t="str">
        <f t="shared" si="311"/>
        <v>2020_12_74212</v>
      </c>
      <c r="C4028" s="1" t="s">
        <v>3674</v>
      </c>
      <c r="D4028">
        <f t="shared" si="312"/>
        <v>4027</v>
      </c>
      <c r="E4028">
        <v>66656</v>
      </c>
      <c r="F4028">
        <f t="shared" si="313"/>
        <v>3</v>
      </c>
      <c r="G4028" s="2" t="str">
        <f t="shared" si="314"/>
        <v/>
      </c>
      <c r="H4028" t="s">
        <v>3675</v>
      </c>
      <c r="I4028">
        <v>74212</v>
      </c>
      <c r="J4028">
        <v>66643</v>
      </c>
      <c r="K4028">
        <v>66646</v>
      </c>
      <c r="L4028" t="s">
        <v>31</v>
      </c>
      <c r="M4028" t="s">
        <v>20</v>
      </c>
      <c r="N4028">
        <v>56</v>
      </c>
      <c r="O4028">
        <v>852</v>
      </c>
      <c r="P4028">
        <v>9</v>
      </c>
      <c r="Q4028" t="s">
        <v>4047</v>
      </c>
      <c r="BQ4028" s="1"/>
      <c r="BW4028" s="2"/>
    </row>
    <row r="4029" ht="15" customHeight="1">
      <c r="A4029" t="str">
        <f t="shared" si="310"/>
        <v>2020_12_66656_4</v>
      </c>
      <c r="B4029" t="str">
        <f t="shared" si="311"/>
        <v>2020_12_74629</v>
      </c>
      <c r="C4029" s="1" t="s">
        <v>3674</v>
      </c>
      <c r="D4029">
        <f t="shared" si="312"/>
        <v>4028</v>
      </c>
      <c r="E4029">
        <v>66656</v>
      </c>
      <c r="F4029">
        <f t="shared" si="313"/>
        <v>4</v>
      </c>
      <c r="G4029" s="2" t="str">
        <f t="shared" si="314"/>
        <v/>
      </c>
      <c r="H4029" t="s">
        <v>3675</v>
      </c>
      <c r="I4029">
        <v>74629</v>
      </c>
      <c r="J4029">
        <v>66646</v>
      </c>
      <c r="K4029">
        <v>66643</v>
      </c>
      <c r="L4029" t="s">
        <v>31</v>
      </c>
      <c r="M4029" t="s">
        <v>20</v>
      </c>
      <c r="N4029">
        <v>155</v>
      </c>
      <c r="O4029">
        <v>852</v>
      </c>
      <c r="P4029">
        <v>9</v>
      </c>
      <c r="Q4029" t="s">
        <v>4048</v>
      </c>
      <c r="BQ4029" s="1"/>
      <c r="BW4029" s="2"/>
    </row>
    <row r="4030" ht="15" customHeight="1">
      <c r="A4030" t="str">
        <f t="shared" si="310"/>
        <v>2020_12_66656_5</v>
      </c>
      <c r="B4030" t="str">
        <f t="shared" si="311"/>
        <v>2020_12_74952</v>
      </c>
      <c r="C4030" s="1" t="s">
        <v>3674</v>
      </c>
      <c r="D4030">
        <f t="shared" si="312"/>
        <v>4029</v>
      </c>
      <c r="E4030">
        <v>66656</v>
      </c>
      <c r="F4030">
        <f t="shared" si="313"/>
        <v>5</v>
      </c>
      <c r="G4030" s="2" t="str">
        <f t="shared" si="314"/>
        <v/>
      </c>
      <c r="H4030" t="s">
        <v>3675</v>
      </c>
      <c r="I4030">
        <v>74952</v>
      </c>
      <c r="J4030">
        <v>66643</v>
      </c>
      <c r="K4030">
        <v>66646</v>
      </c>
      <c r="L4030" t="s">
        <v>31</v>
      </c>
      <c r="M4030" t="s">
        <v>20</v>
      </c>
      <c r="N4030">
        <v>90</v>
      </c>
      <c r="O4030">
        <v>852</v>
      </c>
      <c r="P4030">
        <v>9</v>
      </c>
      <c r="Q4030" t="s">
        <v>4049</v>
      </c>
      <c r="BQ4030" s="1"/>
      <c r="BW4030" s="2"/>
    </row>
    <row r="4031" ht="15" customHeight="1">
      <c r="A4031" t="str">
        <f t="shared" si="310"/>
        <v>2020_12_66656_6</v>
      </c>
      <c r="B4031" t="str">
        <f t="shared" si="311"/>
        <v>2020_12_75021</v>
      </c>
      <c r="C4031" s="1" t="s">
        <v>3674</v>
      </c>
      <c r="D4031">
        <f t="shared" si="312"/>
        <v>4030</v>
      </c>
      <c r="E4031">
        <v>66656</v>
      </c>
      <c r="F4031">
        <f t="shared" si="313"/>
        <v>6</v>
      </c>
      <c r="G4031" s="2" t="str">
        <f t="shared" si="314"/>
        <v/>
      </c>
      <c r="H4031" t="s">
        <v>3675</v>
      </c>
      <c r="I4031">
        <v>75021</v>
      </c>
      <c r="J4031">
        <v>66646</v>
      </c>
      <c r="K4031">
        <v>66643</v>
      </c>
      <c r="L4031" t="s">
        <v>31</v>
      </c>
      <c r="M4031" t="s">
        <v>20</v>
      </c>
      <c r="N4031">
        <v>194</v>
      </c>
      <c r="O4031">
        <v>852</v>
      </c>
      <c r="P4031">
        <v>9</v>
      </c>
      <c r="Q4031" t="s">
        <v>4050</v>
      </c>
      <c r="BQ4031" s="1"/>
      <c r="BW4031" s="2"/>
    </row>
    <row r="4032" ht="15" customHeight="1">
      <c r="A4032" t="str">
        <f t="shared" si="310"/>
        <v>2020_12_66656_7</v>
      </c>
      <c r="B4032" t="str">
        <f t="shared" si="311"/>
        <v>2020_12_75223</v>
      </c>
      <c r="C4032" s="1" t="s">
        <v>3674</v>
      </c>
      <c r="D4032">
        <f t="shared" si="312"/>
        <v>4031</v>
      </c>
      <c r="E4032">
        <v>66656</v>
      </c>
      <c r="F4032">
        <f t="shared" si="313"/>
        <v>7</v>
      </c>
      <c r="G4032" s="2" t="str">
        <f t="shared" si="314"/>
        <v/>
      </c>
      <c r="H4032" t="s">
        <v>3675</v>
      </c>
      <c r="I4032">
        <v>75223</v>
      </c>
      <c r="J4032">
        <v>66643</v>
      </c>
      <c r="K4032">
        <v>66646</v>
      </c>
      <c r="L4032" t="s">
        <v>31</v>
      </c>
      <c r="M4032" t="s">
        <v>20</v>
      </c>
      <c r="N4032">
        <v>130</v>
      </c>
      <c r="O4032">
        <v>852</v>
      </c>
      <c r="P4032">
        <v>9</v>
      </c>
      <c r="Q4032" t="s">
        <v>4051</v>
      </c>
      <c r="BQ4032" s="1"/>
      <c r="BW4032" s="2"/>
    </row>
    <row r="4033" ht="15" customHeight="1">
      <c r="A4033" t="str">
        <f t="shared" si="310"/>
        <v>2020_12_66656_8</v>
      </c>
      <c r="B4033" t="str">
        <f t="shared" si="311"/>
        <v>2020_12_76790</v>
      </c>
      <c r="C4033" s="1" t="s">
        <v>3674</v>
      </c>
      <c r="D4033">
        <f t="shared" si="312"/>
        <v>4032</v>
      </c>
      <c r="E4033">
        <v>66656</v>
      </c>
      <c r="F4033">
        <f t="shared" si="313"/>
        <v>8</v>
      </c>
      <c r="G4033" s="2" t="str">
        <f t="shared" si="314"/>
        <v>x</v>
      </c>
      <c r="H4033" t="s">
        <v>3675</v>
      </c>
      <c r="I4033">
        <v>76790</v>
      </c>
      <c r="J4033">
        <v>66646</v>
      </c>
      <c r="K4033">
        <v>66643</v>
      </c>
      <c r="L4033" t="s">
        <v>20</v>
      </c>
      <c r="M4033" t="s">
        <v>20</v>
      </c>
      <c r="N4033">
        <v>17</v>
      </c>
      <c r="O4033">
        <v>852</v>
      </c>
      <c r="P4033">
        <v>9</v>
      </c>
      <c r="Q4033" t="s">
        <v>4052</v>
      </c>
      <c r="BQ4033" s="1"/>
      <c r="BW4033" s="2"/>
    </row>
    <row r="4034" ht="15" customHeight="1">
      <c r="A4034" t="str">
        <f t="shared" ref="A4034:A4097" si="315">CONCATENATE($C4034,"_",$E4034,"_",$F4034)</f>
        <v>2020_12_66684_1</v>
      </c>
      <c r="B4034" t="str">
        <f t="shared" ref="B4034:B4097" si="316">CONCATENATE($C4034,"_",$I4034)</f>
        <v>2020_12_71888</v>
      </c>
      <c r="C4034" s="1" t="s">
        <v>3674</v>
      </c>
      <c r="D4034">
        <f t="shared" ref="D4034:D4097" si="317">IF(ISNUMBER($D4033),$D4033+1,1)</f>
        <v>4033</v>
      </c>
      <c r="E4034">
        <v>66684</v>
      </c>
      <c r="F4034">
        <f t="shared" ref="F4034:F4097" si="318">IF($E4034="","",IF($E4034=$E4033,$F4033+1,1))</f>
        <v>1</v>
      </c>
      <c r="G4034" s="2" t="str">
        <f t="shared" ref="G4034:G4097" si="319">IF($E4035=$E4034,"","x")</f>
        <v/>
      </c>
      <c r="H4034" t="s">
        <v>3675</v>
      </c>
      <c r="I4034">
        <v>71888</v>
      </c>
      <c r="J4034">
        <v>66671</v>
      </c>
      <c r="K4034">
        <v>66674</v>
      </c>
      <c r="L4034" t="s">
        <v>19</v>
      </c>
      <c r="M4034" t="s">
        <v>20</v>
      </c>
      <c r="N4034">
        <v>142</v>
      </c>
      <c r="O4034">
        <v>1125</v>
      </c>
      <c r="P4034">
        <v>13</v>
      </c>
      <c r="Q4034" t="s">
        <v>4053</v>
      </c>
      <c r="BQ4034" s="1"/>
      <c r="BW4034" s="2"/>
    </row>
    <row r="4035" ht="15" customHeight="1">
      <c r="A4035" t="str">
        <f t="shared" si="315"/>
        <v>2020_12_66684_2</v>
      </c>
      <c r="B4035" t="str">
        <f t="shared" si="316"/>
        <v>2020_12_74371</v>
      </c>
      <c r="C4035" s="1" t="s">
        <v>3674</v>
      </c>
      <c r="D4035">
        <f t="shared" si="317"/>
        <v>4034</v>
      </c>
      <c r="E4035">
        <v>66684</v>
      </c>
      <c r="F4035">
        <f t="shared" si="318"/>
        <v>2</v>
      </c>
      <c r="G4035" s="2" t="str">
        <f t="shared" si="319"/>
        <v/>
      </c>
      <c r="H4035" t="s">
        <v>3675</v>
      </c>
      <c r="I4035">
        <v>74371</v>
      </c>
      <c r="J4035">
        <v>66674</v>
      </c>
      <c r="K4035">
        <v>66671</v>
      </c>
      <c r="L4035" t="s">
        <v>31</v>
      </c>
      <c r="M4035" t="s">
        <v>20</v>
      </c>
      <c r="N4035">
        <v>170</v>
      </c>
      <c r="O4035">
        <v>1125</v>
      </c>
      <c r="P4035">
        <v>13</v>
      </c>
      <c r="Q4035" t="s">
        <v>4054</v>
      </c>
      <c r="BQ4035" s="1"/>
      <c r="BW4035" s="2"/>
    </row>
    <row r="4036" ht="15" customHeight="1">
      <c r="A4036" t="str">
        <f t="shared" si="315"/>
        <v>2020_12_66684_3</v>
      </c>
      <c r="B4036" t="str">
        <f t="shared" si="316"/>
        <v>2020_12_74540</v>
      </c>
      <c r="C4036" s="1" t="s">
        <v>3674</v>
      </c>
      <c r="D4036">
        <f t="shared" si="317"/>
        <v>4035</v>
      </c>
      <c r="E4036">
        <v>66684</v>
      </c>
      <c r="F4036">
        <f t="shared" si="318"/>
        <v>3</v>
      </c>
      <c r="G4036" s="2" t="str">
        <f t="shared" si="319"/>
        <v/>
      </c>
      <c r="H4036" t="s">
        <v>3675</v>
      </c>
      <c r="I4036">
        <v>74540</v>
      </c>
      <c r="J4036">
        <v>66671</v>
      </c>
      <c r="K4036">
        <v>66674</v>
      </c>
      <c r="L4036" t="s">
        <v>31</v>
      </c>
      <c r="M4036" t="s">
        <v>20</v>
      </c>
      <c r="N4036">
        <v>111</v>
      </c>
      <c r="O4036">
        <v>1125</v>
      </c>
      <c r="P4036">
        <v>13</v>
      </c>
      <c r="Q4036" t="s">
        <v>4055</v>
      </c>
      <c r="BQ4036" s="1"/>
      <c r="BW4036" s="2"/>
    </row>
    <row r="4037" ht="15" customHeight="1">
      <c r="A4037" t="str">
        <f t="shared" si="315"/>
        <v>2020_12_66684_4</v>
      </c>
      <c r="B4037" t="str">
        <f t="shared" si="316"/>
        <v>2020_12_75098</v>
      </c>
      <c r="C4037" s="1" t="s">
        <v>3674</v>
      </c>
      <c r="D4037">
        <f t="shared" si="317"/>
        <v>4036</v>
      </c>
      <c r="E4037">
        <v>66684</v>
      </c>
      <c r="F4037">
        <f t="shared" si="318"/>
        <v>4</v>
      </c>
      <c r="G4037" s="2" t="str">
        <f t="shared" si="319"/>
        <v/>
      </c>
      <c r="H4037" t="s">
        <v>3675</v>
      </c>
      <c r="I4037">
        <v>75098</v>
      </c>
      <c r="J4037">
        <v>66674</v>
      </c>
      <c r="K4037">
        <v>66671</v>
      </c>
      <c r="L4037" t="s">
        <v>31</v>
      </c>
      <c r="M4037" t="s">
        <v>20</v>
      </c>
      <c r="N4037">
        <v>97</v>
      </c>
      <c r="O4037">
        <v>1125</v>
      </c>
      <c r="P4037">
        <v>13</v>
      </c>
      <c r="Q4037" t="s">
        <v>4056</v>
      </c>
      <c r="BQ4037" s="1"/>
      <c r="BW4037" s="2"/>
    </row>
    <row r="4038" ht="15" customHeight="1">
      <c r="A4038" t="str">
        <f t="shared" si="315"/>
        <v>2020_12_66684_5</v>
      </c>
      <c r="B4038" t="str">
        <f t="shared" si="316"/>
        <v>2020_12_75224</v>
      </c>
      <c r="C4038" s="1" t="s">
        <v>3674</v>
      </c>
      <c r="D4038">
        <f t="shared" si="317"/>
        <v>4037</v>
      </c>
      <c r="E4038">
        <v>66684</v>
      </c>
      <c r="F4038">
        <f t="shared" si="318"/>
        <v>5</v>
      </c>
      <c r="G4038" s="2" t="str">
        <f t="shared" si="319"/>
        <v/>
      </c>
      <c r="H4038" t="s">
        <v>3675</v>
      </c>
      <c r="I4038">
        <v>75224</v>
      </c>
      <c r="J4038">
        <v>66671</v>
      </c>
      <c r="K4038">
        <v>66674</v>
      </c>
      <c r="L4038" t="s">
        <v>31</v>
      </c>
      <c r="M4038" t="s">
        <v>20</v>
      </c>
      <c r="N4038">
        <v>86</v>
      </c>
      <c r="O4038">
        <v>1125</v>
      </c>
      <c r="P4038">
        <v>13</v>
      </c>
      <c r="Q4038" t="s">
        <v>4057</v>
      </c>
      <c r="BQ4038" s="1"/>
      <c r="BW4038" s="2"/>
    </row>
    <row r="4039" ht="15" customHeight="1">
      <c r="A4039" t="str">
        <f t="shared" si="315"/>
        <v>2020_12_66684_6</v>
      </c>
      <c r="B4039" t="str">
        <f t="shared" si="316"/>
        <v>2020_12_75359</v>
      </c>
      <c r="C4039" s="1" t="s">
        <v>3674</v>
      </c>
      <c r="D4039">
        <f t="shared" si="317"/>
        <v>4038</v>
      </c>
      <c r="E4039">
        <v>66684</v>
      </c>
      <c r="F4039">
        <f t="shared" si="318"/>
        <v>6</v>
      </c>
      <c r="G4039" s="2" t="str">
        <f t="shared" si="319"/>
        <v/>
      </c>
      <c r="H4039" t="s">
        <v>3675</v>
      </c>
      <c r="I4039">
        <v>75359</v>
      </c>
      <c r="J4039">
        <v>66674</v>
      </c>
      <c r="K4039">
        <v>66671</v>
      </c>
      <c r="L4039" t="s">
        <v>31</v>
      </c>
      <c r="M4039" t="s">
        <v>20</v>
      </c>
      <c r="N4039">
        <v>77</v>
      </c>
      <c r="O4039">
        <v>1125</v>
      </c>
      <c r="P4039">
        <v>13</v>
      </c>
      <c r="Q4039" t="s">
        <v>4058</v>
      </c>
      <c r="BQ4039" s="1"/>
      <c r="BW4039" s="2"/>
    </row>
    <row r="4040" ht="15" customHeight="1">
      <c r="A4040" t="str">
        <f t="shared" si="315"/>
        <v>2020_12_66684_7</v>
      </c>
      <c r="B4040" t="str">
        <f t="shared" si="316"/>
        <v>2020_12_75380</v>
      </c>
      <c r="C4040" s="1" t="s">
        <v>3674</v>
      </c>
      <c r="D4040">
        <f t="shared" si="317"/>
        <v>4039</v>
      </c>
      <c r="E4040">
        <v>66684</v>
      </c>
      <c r="F4040">
        <f t="shared" si="318"/>
        <v>7</v>
      </c>
      <c r="G4040" s="2" t="str">
        <f t="shared" si="319"/>
        <v/>
      </c>
      <c r="H4040" t="s">
        <v>3675</v>
      </c>
      <c r="I4040">
        <v>75380</v>
      </c>
      <c r="J4040">
        <v>66671</v>
      </c>
      <c r="K4040">
        <v>66674</v>
      </c>
      <c r="L4040" t="s">
        <v>31</v>
      </c>
      <c r="M4040" t="s">
        <v>20</v>
      </c>
      <c r="N4040">
        <v>82</v>
      </c>
      <c r="O4040">
        <v>1125</v>
      </c>
      <c r="P4040">
        <v>13</v>
      </c>
      <c r="Q4040" t="s">
        <v>4059</v>
      </c>
      <c r="BQ4040" s="1"/>
      <c r="BW4040" s="2"/>
    </row>
    <row r="4041" ht="15" customHeight="1">
      <c r="A4041" t="str">
        <f t="shared" si="315"/>
        <v>2020_12_66684_8</v>
      </c>
      <c r="B4041" t="str">
        <f t="shared" si="316"/>
        <v>2020_12_75398</v>
      </c>
      <c r="C4041" s="1" t="s">
        <v>3674</v>
      </c>
      <c r="D4041">
        <f t="shared" si="317"/>
        <v>4040</v>
      </c>
      <c r="E4041">
        <v>66684</v>
      </c>
      <c r="F4041">
        <f t="shared" si="318"/>
        <v>8</v>
      </c>
      <c r="G4041" s="2" t="str">
        <f t="shared" si="319"/>
        <v/>
      </c>
      <c r="H4041" t="s">
        <v>3675</v>
      </c>
      <c r="I4041">
        <v>75398</v>
      </c>
      <c r="J4041">
        <v>66674</v>
      </c>
      <c r="K4041">
        <v>66671</v>
      </c>
      <c r="L4041" t="s">
        <v>31</v>
      </c>
      <c r="M4041" t="s">
        <v>20</v>
      </c>
      <c r="N4041">
        <v>51</v>
      </c>
      <c r="O4041">
        <v>1125</v>
      </c>
      <c r="P4041">
        <v>13</v>
      </c>
      <c r="Q4041" t="s">
        <v>4060</v>
      </c>
      <c r="BQ4041" s="1"/>
      <c r="BW4041" s="2"/>
    </row>
    <row r="4042" ht="15" customHeight="1">
      <c r="A4042" t="str">
        <f t="shared" si="315"/>
        <v>2020_12_66684_9</v>
      </c>
      <c r="B4042" t="str">
        <f t="shared" si="316"/>
        <v>2020_12_76313</v>
      </c>
      <c r="C4042" s="1" t="s">
        <v>3674</v>
      </c>
      <c r="D4042">
        <f t="shared" si="317"/>
        <v>4041</v>
      </c>
      <c r="E4042">
        <v>66684</v>
      </c>
      <c r="F4042">
        <f t="shared" si="318"/>
        <v>9</v>
      </c>
      <c r="G4042" s="2" t="str">
        <f t="shared" si="319"/>
        <v/>
      </c>
      <c r="H4042" t="s">
        <v>3675</v>
      </c>
      <c r="I4042">
        <v>76313</v>
      </c>
      <c r="J4042">
        <v>66671</v>
      </c>
      <c r="K4042">
        <v>66674</v>
      </c>
      <c r="L4042" t="s">
        <v>31</v>
      </c>
      <c r="M4042" t="s">
        <v>20</v>
      </c>
      <c r="N4042">
        <v>66</v>
      </c>
      <c r="O4042">
        <v>1125</v>
      </c>
      <c r="P4042">
        <v>13</v>
      </c>
      <c r="Q4042" t="s">
        <v>4061</v>
      </c>
      <c r="BQ4042" s="1"/>
      <c r="BW4042" s="2"/>
    </row>
    <row r="4043" ht="15" customHeight="1">
      <c r="A4043" t="str">
        <f t="shared" si="315"/>
        <v>2020_12_66684_10</v>
      </c>
      <c r="B4043" t="str">
        <f t="shared" si="316"/>
        <v>2020_12_76751</v>
      </c>
      <c r="C4043" s="1" t="s">
        <v>3674</v>
      </c>
      <c r="D4043">
        <f t="shared" si="317"/>
        <v>4042</v>
      </c>
      <c r="E4043">
        <v>66684</v>
      </c>
      <c r="F4043">
        <f t="shared" si="318"/>
        <v>10</v>
      </c>
      <c r="G4043" s="2" t="str">
        <f t="shared" si="319"/>
        <v>x</v>
      </c>
      <c r="H4043" t="s">
        <v>3675</v>
      </c>
      <c r="I4043">
        <v>76751</v>
      </c>
      <c r="J4043">
        <v>66674</v>
      </c>
      <c r="K4043">
        <v>66671</v>
      </c>
      <c r="L4043" t="s">
        <v>20</v>
      </c>
      <c r="M4043" t="s">
        <v>20</v>
      </c>
      <c r="N4043">
        <v>42</v>
      </c>
      <c r="O4043">
        <v>1125</v>
      </c>
      <c r="P4043">
        <v>13</v>
      </c>
      <c r="Q4043" t="s">
        <v>4062</v>
      </c>
      <c r="BQ4043" s="1"/>
      <c r="BW4043" s="2"/>
    </row>
    <row r="4044" ht="15" customHeight="1">
      <c r="A4044" t="str">
        <f t="shared" si="315"/>
        <v>2020_12_66712_1</v>
      </c>
      <c r="B4044" t="str">
        <f t="shared" si="316"/>
        <v>2020_12_71792</v>
      </c>
      <c r="C4044" s="1" t="s">
        <v>3674</v>
      </c>
      <c r="D4044">
        <f t="shared" si="317"/>
        <v>4043</v>
      </c>
      <c r="E4044">
        <v>66712</v>
      </c>
      <c r="F4044">
        <f t="shared" si="318"/>
        <v>1</v>
      </c>
      <c r="G4044" s="2" t="str">
        <f t="shared" si="319"/>
        <v/>
      </c>
      <c r="H4044" t="s">
        <v>3675</v>
      </c>
      <c r="I4044">
        <v>71792</v>
      </c>
      <c r="J4044">
        <v>66699</v>
      </c>
      <c r="K4044">
        <v>66702</v>
      </c>
      <c r="L4044" t="s">
        <v>158</v>
      </c>
      <c r="M4044" t="s">
        <v>20</v>
      </c>
      <c r="N4044">
        <v>162</v>
      </c>
      <c r="O4044">
        <v>876</v>
      </c>
      <c r="P4044">
        <v>8</v>
      </c>
      <c r="Q4044" t="s">
        <v>4063</v>
      </c>
      <c r="BQ4044" s="1"/>
      <c r="BW4044" s="2"/>
    </row>
    <row r="4045" ht="15" customHeight="1">
      <c r="A4045" t="str">
        <f t="shared" si="315"/>
        <v>2020_12_66712_2</v>
      </c>
      <c r="B4045" t="str">
        <f t="shared" si="316"/>
        <v>2020_12_72576</v>
      </c>
      <c r="C4045" s="1" t="s">
        <v>3674</v>
      </c>
      <c r="D4045">
        <f t="shared" si="317"/>
        <v>4044</v>
      </c>
      <c r="E4045">
        <v>66712</v>
      </c>
      <c r="F4045">
        <f t="shared" si="318"/>
        <v>2</v>
      </c>
      <c r="G4045" s="2" t="str">
        <f t="shared" si="319"/>
        <v/>
      </c>
      <c r="H4045" t="s">
        <v>3675</v>
      </c>
      <c r="I4045">
        <v>72576</v>
      </c>
      <c r="J4045">
        <v>66702</v>
      </c>
      <c r="K4045">
        <v>66699</v>
      </c>
      <c r="L4045" t="s">
        <v>31</v>
      </c>
      <c r="M4045" t="s">
        <v>20</v>
      </c>
      <c r="N4045">
        <v>29</v>
      </c>
      <c r="O4045">
        <v>876</v>
      </c>
      <c r="P4045">
        <v>8</v>
      </c>
      <c r="Q4045" t="s">
        <v>4064</v>
      </c>
      <c r="BQ4045" s="1"/>
      <c r="BW4045" s="2"/>
    </row>
    <row r="4046" ht="15" customHeight="1">
      <c r="A4046" t="str">
        <f t="shared" si="315"/>
        <v>2020_12_66712_3</v>
      </c>
      <c r="B4046" t="str">
        <f t="shared" si="316"/>
        <v>2020_12_74529</v>
      </c>
      <c r="C4046" s="1" t="s">
        <v>3674</v>
      </c>
      <c r="D4046">
        <f t="shared" si="317"/>
        <v>4045</v>
      </c>
      <c r="E4046">
        <v>66712</v>
      </c>
      <c r="F4046">
        <f t="shared" si="318"/>
        <v>3</v>
      </c>
      <c r="G4046" s="2" t="str">
        <f t="shared" si="319"/>
        <v/>
      </c>
      <c r="H4046" t="s">
        <v>3675</v>
      </c>
      <c r="I4046">
        <v>74529</v>
      </c>
      <c r="J4046">
        <v>66699</v>
      </c>
      <c r="K4046">
        <v>66702</v>
      </c>
      <c r="L4046" t="s">
        <v>31</v>
      </c>
      <c r="M4046" t="s">
        <v>20</v>
      </c>
      <c r="N4046">
        <v>353</v>
      </c>
      <c r="O4046">
        <v>876</v>
      </c>
      <c r="P4046">
        <v>8</v>
      </c>
      <c r="Q4046" t="s">
        <v>4065</v>
      </c>
      <c r="BQ4046" s="1"/>
      <c r="BW4046" s="2"/>
    </row>
    <row r="4047" ht="15" customHeight="1">
      <c r="A4047" t="str">
        <f t="shared" si="315"/>
        <v>2020_12_66712_4</v>
      </c>
      <c r="B4047" t="str">
        <f t="shared" si="316"/>
        <v>2020_12_74774</v>
      </c>
      <c r="C4047" s="1" t="s">
        <v>3674</v>
      </c>
      <c r="D4047">
        <f t="shared" si="317"/>
        <v>4046</v>
      </c>
      <c r="E4047">
        <v>66712</v>
      </c>
      <c r="F4047">
        <f t="shared" si="318"/>
        <v>4</v>
      </c>
      <c r="G4047" s="2" t="str">
        <f t="shared" si="319"/>
        <v/>
      </c>
      <c r="H4047" t="s">
        <v>3675</v>
      </c>
      <c r="I4047">
        <v>74774</v>
      </c>
      <c r="J4047">
        <v>66702</v>
      </c>
      <c r="K4047">
        <v>66699</v>
      </c>
      <c r="L4047" t="s">
        <v>31</v>
      </c>
      <c r="M4047" t="s">
        <v>20</v>
      </c>
      <c r="N4047">
        <v>82</v>
      </c>
      <c r="O4047">
        <v>876</v>
      </c>
      <c r="P4047">
        <v>8</v>
      </c>
      <c r="Q4047" t="s">
        <v>4066</v>
      </c>
      <c r="BQ4047" s="1"/>
      <c r="BW4047" s="2"/>
    </row>
    <row r="4048" ht="15" customHeight="1">
      <c r="A4048" t="str">
        <f t="shared" si="315"/>
        <v>2020_12_66712_5</v>
      </c>
      <c r="B4048" t="str">
        <f t="shared" si="316"/>
        <v>2020_12_74796</v>
      </c>
      <c r="C4048" s="1" t="s">
        <v>3674</v>
      </c>
      <c r="D4048">
        <f t="shared" si="317"/>
        <v>4047</v>
      </c>
      <c r="E4048">
        <v>66712</v>
      </c>
      <c r="F4048">
        <f t="shared" si="318"/>
        <v>5</v>
      </c>
      <c r="G4048" s="2" t="str">
        <f t="shared" si="319"/>
        <v/>
      </c>
      <c r="H4048" t="s">
        <v>3675</v>
      </c>
      <c r="I4048">
        <v>74796</v>
      </c>
      <c r="J4048">
        <v>66699</v>
      </c>
      <c r="K4048">
        <v>66702</v>
      </c>
      <c r="L4048" t="s">
        <v>31</v>
      </c>
      <c r="M4048" t="s">
        <v>20</v>
      </c>
      <c r="N4048">
        <v>160</v>
      </c>
      <c r="O4048">
        <v>876</v>
      </c>
      <c r="P4048">
        <v>8</v>
      </c>
      <c r="Q4048" t="s">
        <v>4067</v>
      </c>
      <c r="BQ4048" s="1"/>
      <c r="BW4048" s="2"/>
    </row>
    <row r="4049" ht="15" customHeight="1">
      <c r="A4049" t="str">
        <f t="shared" si="315"/>
        <v>2020_12_66712_6</v>
      </c>
      <c r="B4049" t="str">
        <f t="shared" si="316"/>
        <v>2020_12_74943</v>
      </c>
      <c r="C4049" s="1" t="s">
        <v>3674</v>
      </c>
      <c r="D4049">
        <f t="shared" si="317"/>
        <v>4048</v>
      </c>
      <c r="E4049">
        <v>66712</v>
      </c>
      <c r="F4049">
        <f t="shared" si="318"/>
        <v>6</v>
      </c>
      <c r="G4049" s="2" t="str">
        <f t="shared" si="319"/>
        <v/>
      </c>
      <c r="H4049" t="s">
        <v>3675</v>
      </c>
      <c r="I4049">
        <v>74943</v>
      </c>
      <c r="J4049">
        <v>66702</v>
      </c>
      <c r="K4049">
        <v>66699</v>
      </c>
      <c r="L4049" t="s">
        <v>31</v>
      </c>
      <c r="M4049" t="s">
        <v>20</v>
      </c>
      <c r="N4049">
        <v>49</v>
      </c>
      <c r="O4049">
        <v>876</v>
      </c>
      <c r="P4049">
        <v>8</v>
      </c>
      <c r="Q4049" t="s">
        <v>4068</v>
      </c>
      <c r="BQ4049" s="1"/>
      <c r="BW4049" s="2"/>
    </row>
    <row r="4050" ht="15" customHeight="1">
      <c r="A4050" t="str">
        <f t="shared" si="315"/>
        <v>2020_12_66712_7</v>
      </c>
      <c r="B4050" t="str">
        <f t="shared" si="316"/>
        <v>2020_12_75029</v>
      </c>
      <c r="C4050" s="1" t="s">
        <v>3674</v>
      </c>
      <c r="D4050">
        <f t="shared" si="317"/>
        <v>4049</v>
      </c>
      <c r="E4050">
        <v>66712</v>
      </c>
      <c r="F4050">
        <f t="shared" si="318"/>
        <v>7</v>
      </c>
      <c r="G4050" s="2" t="str">
        <f t="shared" si="319"/>
        <v>x</v>
      </c>
      <c r="H4050" t="s">
        <v>3675</v>
      </c>
      <c r="I4050">
        <v>75029</v>
      </c>
      <c r="J4050">
        <v>66699</v>
      </c>
      <c r="K4050">
        <v>66702</v>
      </c>
      <c r="L4050" t="s">
        <v>20</v>
      </c>
      <c r="M4050" t="s">
        <v>20</v>
      </c>
      <c r="N4050">
        <v>20</v>
      </c>
      <c r="O4050">
        <v>876</v>
      </c>
      <c r="P4050">
        <v>8</v>
      </c>
      <c r="Q4050" t="s">
        <v>4069</v>
      </c>
      <c r="BQ4050" s="1"/>
      <c r="BW4050" s="2"/>
    </row>
    <row r="4051" ht="15" customHeight="1">
      <c r="A4051" t="str">
        <f t="shared" si="315"/>
        <v>2020_12_66740_1</v>
      </c>
      <c r="B4051" t="str">
        <f t="shared" si="316"/>
        <v>2020_12_71811</v>
      </c>
      <c r="C4051" s="1" t="s">
        <v>3674</v>
      </c>
      <c r="D4051">
        <f t="shared" si="317"/>
        <v>4050</v>
      </c>
      <c r="E4051">
        <v>66740</v>
      </c>
      <c r="F4051">
        <f t="shared" si="318"/>
        <v>1</v>
      </c>
      <c r="G4051" s="2" t="str">
        <f t="shared" si="319"/>
        <v/>
      </c>
      <c r="H4051" t="s">
        <v>3675</v>
      </c>
      <c r="I4051">
        <v>71811</v>
      </c>
      <c r="J4051">
        <v>66727</v>
      </c>
      <c r="K4051">
        <v>66730</v>
      </c>
      <c r="L4051" t="s">
        <v>158</v>
      </c>
      <c r="M4051" t="s">
        <v>20</v>
      </c>
      <c r="N4051">
        <v>179</v>
      </c>
      <c r="O4051">
        <v>2165</v>
      </c>
      <c r="P4051">
        <v>8</v>
      </c>
      <c r="Q4051" t="s">
        <v>4070</v>
      </c>
      <c r="BQ4051" s="1"/>
      <c r="BW4051" s="2"/>
    </row>
    <row r="4052" ht="15" customHeight="1">
      <c r="A4052" t="str">
        <f t="shared" si="315"/>
        <v>2020_12_66740_2</v>
      </c>
      <c r="B4052" t="str">
        <f t="shared" si="316"/>
        <v>2020_12_72499</v>
      </c>
      <c r="C4052" s="1" t="s">
        <v>3674</v>
      </c>
      <c r="D4052">
        <f t="shared" si="317"/>
        <v>4051</v>
      </c>
      <c r="E4052">
        <v>66740</v>
      </c>
      <c r="F4052">
        <f t="shared" si="318"/>
        <v>2</v>
      </c>
      <c r="G4052" s="2" t="str">
        <f t="shared" si="319"/>
        <v/>
      </c>
      <c r="H4052" t="s">
        <v>3675</v>
      </c>
      <c r="I4052">
        <v>72499</v>
      </c>
      <c r="J4052">
        <v>66730</v>
      </c>
      <c r="K4052">
        <v>66727</v>
      </c>
      <c r="L4052" t="s">
        <v>31</v>
      </c>
      <c r="M4052" t="s">
        <v>20</v>
      </c>
      <c r="N4052">
        <v>588</v>
      </c>
      <c r="O4052">
        <v>2165</v>
      </c>
      <c r="P4052">
        <v>8</v>
      </c>
      <c r="Q4052" t="s">
        <v>4071</v>
      </c>
      <c r="BQ4052" s="1"/>
      <c r="BW4052" s="2"/>
    </row>
    <row r="4053" ht="15" customHeight="1">
      <c r="A4053" t="str">
        <f t="shared" si="315"/>
        <v>2020_12_66740_3</v>
      </c>
      <c r="B4053" t="str">
        <f t="shared" si="316"/>
        <v>2020_12_74415</v>
      </c>
      <c r="C4053" s="1" t="s">
        <v>3674</v>
      </c>
      <c r="D4053">
        <f t="shared" si="317"/>
        <v>4052</v>
      </c>
      <c r="E4053">
        <v>66740</v>
      </c>
      <c r="F4053">
        <f t="shared" si="318"/>
        <v>3</v>
      </c>
      <c r="G4053" s="2" t="str">
        <f t="shared" si="319"/>
        <v/>
      </c>
      <c r="H4053" t="s">
        <v>3675</v>
      </c>
      <c r="I4053">
        <v>74415</v>
      </c>
      <c r="J4053">
        <v>66727</v>
      </c>
      <c r="K4053">
        <v>66730</v>
      </c>
      <c r="L4053" t="s">
        <v>31</v>
      </c>
      <c r="M4053" t="s">
        <v>20</v>
      </c>
      <c r="N4053">
        <v>528</v>
      </c>
      <c r="O4053">
        <v>2165</v>
      </c>
      <c r="P4053">
        <v>8</v>
      </c>
      <c r="Q4053" t="s">
        <v>4072</v>
      </c>
      <c r="BQ4053" s="1"/>
      <c r="BW4053" s="2"/>
    </row>
    <row r="4054" ht="15" customHeight="1">
      <c r="A4054" t="str">
        <f t="shared" si="315"/>
        <v>2020_12_66740_4</v>
      </c>
      <c r="B4054" t="str">
        <f t="shared" si="316"/>
        <v>2020_12_74644</v>
      </c>
      <c r="C4054" s="1" t="s">
        <v>3674</v>
      </c>
      <c r="D4054">
        <f t="shared" si="317"/>
        <v>4053</v>
      </c>
      <c r="E4054">
        <v>66740</v>
      </c>
      <c r="F4054">
        <f t="shared" si="318"/>
        <v>4</v>
      </c>
      <c r="G4054" s="2" t="str">
        <f t="shared" si="319"/>
        <v/>
      </c>
      <c r="H4054" t="s">
        <v>3675</v>
      </c>
      <c r="I4054">
        <v>74644</v>
      </c>
      <c r="J4054">
        <v>66730</v>
      </c>
      <c r="K4054">
        <v>66727</v>
      </c>
      <c r="L4054" t="s">
        <v>31</v>
      </c>
      <c r="M4054" t="s">
        <v>20</v>
      </c>
      <c r="N4054">
        <v>392</v>
      </c>
      <c r="O4054">
        <v>2165</v>
      </c>
      <c r="P4054">
        <v>8</v>
      </c>
      <c r="Q4054" t="s">
        <v>4073</v>
      </c>
      <c r="BQ4054" s="1"/>
      <c r="BW4054" s="2"/>
    </row>
    <row r="4055" ht="15" customHeight="1">
      <c r="A4055" t="str">
        <f t="shared" si="315"/>
        <v>2020_12_66740_5</v>
      </c>
      <c r="B4055" t="str">
        <f t="shared" si="316"/>
        <v>2020_12_75433</v>
      </c>
      <c r="C4055" s="1" t="s">
        <v>3674</v>
      </c>
      <c r="D4055">
        <f t="shared" si="317"/>
        <v>4054</v>
      </c>
      <c r="E4055">
        <v>66740</v>
      </c>
      <c r="F4055">
        <f t="shared" si="318"/>
        <v>5</v>
      </c>
      <c r="G4055" s="2" t="str">
        <f t="shared" si="319"/>
        <v/>
      </c>
      <c r="H4055" t="s">
        <v>3675</v>
      </c>
      <c r="I4055">
        <v>75433</v>
      </c>
      <c r="J4055">
        <v>66727</v>
      </c>
      <c r="K4055">
        <v>66730</v>
      </c>
      <c r="L4055" t="s">
        <v>31</v>
      </c>
      <c r="M4055" t="s">
        <v>20</v>
      </c>
      <c r="N4055">
        <v>214</v>
      </c>
      <c r="O4055">
        <v>2165</v>
      </c>
      <c r="P4055">
        <v>8</v>
      </c>
      <c r="Q4055" t="s">
        <v>4074</v>
      </c>
      <c r="BQ4055" s="1"/>
      <c r="BW4055" s="2"/>
    </row>
    <row r="4056" ht="15" customHeight="1">
      <c r="A4056" t="str">
        <f t="shared" si="315"/>
        <v>2020_12_66740_6</v>
      </c>
      <c r="B4056" t="str">
        <f t="shared" si="316"/>
        <v>2020_12_76796</v>
      </c>
      <c r="C4056" s="1" t="s">
        <v>3674</v>
      </c>
      <c r="D4056">
        <f t="shared" si="317"/>
        <v>4055</v>
      </c>
      <c r="E4056">
        <v>66740</v>
      </c>
      <c r="F4056">
        <f t="shared" si="318"/>
        <v>6</v>
      </c>
      <c r="G4056" s="2" t="str">
        <f t="shared" si="319"/>
        <v/>
      </c>
      <c r="H4056" t="s">
        <v>3675</v>
      </c>
      <c r="I4056">
        <v>76796</v>
      </c>
      <c r="J4056">
        <v>66730</v>
      </c>
      <c r="K4056">
        <v>66727</v>
      </c>
      <c r="L4056" t="s">
        <v>31</v>
      </c>
      <c r="M4056" t="s">
        <v>20</v>
      </c>
      <c r="N4056">
        <v>189</v>
      </c>
      <c r="O4056">
        <v>2165</v>
      </c>
      <c r="P4056">
        <v>8</v>
      </c>
      <c r="Q4056" t="s">
        <v>4075</v>
      </c>
      <c r="BQ4056" s="1"/>
      <c r="BW4056" s="2"/>
    </row>
    <row r="4057" ht="15" customHeight="1">
      <c r="A4057" t="str">
        <f t="shared" si="315"/>
        <v>2020_12_66740_7</v>
      </c>
      <c r="B4057" t="str">
        <f t="shared" si="316"/>
        <v>2020_12_76964</v>
      </c>
      <c r="C4057" s="1" t="s">
        <v>3674</v>
      </c>
      <c r="D4057">
        <f t="shared" si="317"/>
        <v>4056</v>
      </c>
      <c r="E4057">
        <v>66740</v>
      </c>
      <c r="F4057">
        <f t="shared" si="318"/>
        <v>7</v>
      </c>
      <c r="G4057" s="2" t="str">
        <f t="shared" si="319"/>
        <v>x</v>
      </c>
      <c r="H4057" t="s">
        <v>3675</v>
      </c>
      <c r="I4057">
        <v>76964</v>
      </c>
      <c r="J4057">
        <v>66727</v>
      </c>
      <c r="K4057">
        <v>66730</v>
      </c>
      <c r="L4057" t="s">
        <v>20</v>
      </c>
      <c r="M4057" t="s">
        <v>20</v>
      </c>
      <c r="N4057">
        <v>54</v>
      </c>
      <c r="O4057">
        <v>2165</v>
      </c>
      <c r="P4057">
        <v>8</v>
      </c>
      <c r="Q4057" t="s">
        <v>4076</v>
      </c>
      <c r="BQ4057" s="1"/>
      <c r="BW4057" s="2"/>
    </row>
    <row r="4058" ht="15" customHeight="1">
      <c r="A4058" t="str">
        <f t="shared" si="315"/>
        <v>2020_12_66768_1</v>
      </c>
      <c r="B4058" t="str">
        <f t="shared" si="316"/>
        <v>2020_12_72516</v>
      </c>
      <c r="C4058" s="1" t="s">
        <v>3674</v>
      </c>
      <c r="D4058">
        <f t="shared" si="317"/>
        <v>4057</v>
      </c>
      <c r="E4058">
        <v>66768</v>
      </c>
      <c r="F4058">
        <f t="shared" si="318"/>
        <v>1</v>
      </c>
      <c r="G4058" s="2" t="str">
        <f t="shared" si="319"/>
        <v/>
      </c>
      <c r="H4058" t="s">
        <v>3675</v>
      </c>
      <c r="I4058">
        <v>72516</v>
      </c>
      <c r="J4058">
        <v>66755</v>
      </c>
      <c r="K4058">
        <v>66758</v>
      </c>
      <c r="L4058" t="s">
        <v>158</v>
      </c>
      <c r="M4058" t="s">
        <v>20</v>
      </c>
      <c r="N4058">
        <v>85</v>
      </c>
      <c r="O4058">
        <v>647</v>
      </c>
      <c r="P4058">
        <v>7</v>
      </c>
      <c r="Q4058" t="s">
        <v>4077</v>
      </c>
      <c r="BQ4058" s="1"/>
      <c r="BW4058" s="2"/>
    </row>
    <row r="4059" ht="15" customHeight="1">
      <c r="A4059" t="str">
        <f t="shared" si="315"/>
        <v>2020_12_66768_2</v>
      </c>
      <c r="B4059" t="str">
        <f t="shared" si="316"/>
        <v>2020_12_72838</v>
      </c>
      <c r="C4059" s="1" t="s">
        <v>3674</v>
      </c>
      <c r="D4059">
        <f t="shared" si="317"/>
        <v>4058</v>
      </c>
      <c r="E4059">
        <v>66768</v>
      </c>
      <c r="F4059">
        <f t="shared" si="318"/>
        <v>2</v>
      </c>
      <c r="G4059" s="2" t="str">
        <f t="shared" si="319"/>
        <v/>
      </c>
      <c r="H4059" t="s">
        <v>3675</v>
      </c>
      <c r="I4059">
        <v>72838</v>
      </c>
      <c r="J4059">
        <v>66758</v>
      </c>
      <c r="K4059">
        <v>66755</v>
      </c>
      <c r="L4059" t="s">
        <v>31</v>
      </c>
      <c r="M4059" t="s">
        <v>20</v>
      </c>
      <c r="N4059">
        <v>227</v>
      </c>
      <c r="O4059">
        <v>647</v>
      </c>
      <c r="P4059">
        <v>7</v>
      </c>
      <c r="Q4059" t="s">
        <v>4078</v>
      </c>
      <c r="BQ4059" s="1"/>
      <c r="BW4059" s="2"/>
    </row>
    <row r="4060" ht="15" customHeight="1">
      <c r="A4060" t="str">
        <f t="shared" si="315"/>
        <v>2020_12_66768_3</v>
      </c>
      <c r="B4060" t="str">
        <f t="shared" si="316"/>
        <v>2020_12_73628</v>
      </c>
      <c r="C4060" s="1" t="s">
        <v>3674</v>
      </c>
      <c r="D4060">
        <f t="shared" si="317"/>
        <v>4059</v>
      </c>
      <c r="E4060">
        <v>66768</v>
      </c>
      <c r="F4060">
        <f t="shared" si="318"/>
        <v>3</v>
      </c>
      <c r="G4060" s="2" t="str">
        <f t="shared" si="319"/>
        <v/>
      </c>
      <c r="H4060" t="s">
        <v>3675</v>
      </c>
      <c r="I4060">
        <v>73628</v>
      </c>
      <c r="J4060">
        <v>66755</v>
      </c>
      <c r="K4060">
        <v>66758</v>
      </c>
      <c r="L4060" t="s">
        <v>31</v>
      </c>
      <c r="M4060" t="s">
        <v>20</v>
      </c>
      <c r="N4060">
        <v>126</v>
      </c>
      <c r="O4060">
        <v>647</v>
      </c>
      <c r="P4060">
        <v>7</v>
      </c>
      <c r="Q4060" t="s">
        <v>4079</v>
      </c>
      <c r="BQ4060" s="1"/>
      <c r="BW4060" s="2"/>
    </row>
    <row r="4061" ht="15" customHeight="1">
      <c r="A4061" t="str">
        <f t="shared" si="315"/>
        <v>2020_12_66768_4</v>
      </c>
      <c r="B4061" t="str">
        <f t="shared" si="316"/>
        <v>2020_12_74502</v>
      </c>
      <c r="C4061" s="1" t="s">
        <v>3674</v>
      </c>
      <c r="D4061">
        <f t="shared" si="317"/>
        <v>4060</v>
      </c>
      <c r="E4061">
        <v>66768</v>
      </c>
      <c r="F4061">
        <f t="shared" si="318"/>
        <v>4</v>
      </c>
      <c r="G4061" s="2" t="str">
        <f t="shared" si="319"/>
        <v/>
      </c>
      <c r="H4061" t="s">
        <v>3675</v>
      </c>
      <c r="I4061">
        <v>74502</v>
      </c>
      <c r="J4061">
        <v>66758</v>
      </c>
      <c r="K4061">
        <v>66755</v>
      </c>
      <c r="L4061" t="s">
        <v>31</v>
      </c>
      <c r="M4061" t="s">
        <v>20</v>
      </c>
      <c r="N4061">
        <v>80</v>
      </c>
      <c r="O4061">
        <v>647</v>
      </c>
      <c r="P4061">
        <v>7</v>
      </c>
      <c r="Q4061" t="s">
        <v>4080</v>
      </c>
      <c r="BQ4061" s="1"/>
      <c r="BW4061" s="2"/>
    </row>
    <row r="4062" ht="15" customHeight="1">
      <c r="A4062" t="str">
        <f t="shared" si="315"/>
        <v>2020_12_66768_5</v>
      </c>
      <c r="B4062" t="str">
        <f t="shared" si="316"/>
        <v>2020_12_74517</v>
      </c>
      <c r="C4062" s="1" t="s">
        <v>3674</v>
      </c>
      <c r="D4062">
        <f t="shared" si="317"/>
        <v>4061</v>
      </c>
      <c r="E4062">
        <v>66768</v>
      </c>
      <c r="F4062">
        <f t="shared" si="318"/>
        <v>5</v>
      </c>
      <c r="G4062" s="2" t="str">
        <f t="shared" si="319"/>
        <v/>
      </c>
      <c r="H4062" t="s">
        <v>3675</v>
      </c>
      <c r="I4062">
        <v>74517</v>
      </c>
      <c r="J4062">
        <v>66755</v>
      </c>
      <c r="K4062">
        <v>66758</v>
      </c>
      <c r="L4062" t="s">
        <v>31</v>
      </c>
      <c r="M4062" t="s">
        <v>20</v>
      </c>
      <c r="N4062">
        <v>72</v>
      </c>
      <c r="O4062">
        <v>647</v>
      </c>
      <c r="P4062">
        <v>7</v>
      </c>
      <c r="Q4062" t="s">
        <v>4081</v>
      </c>
      <c r="BQ4062" s="1"/>
      <c r="BW4062" s="2"/>
    </row>
    <row r="4063" ht="15" customHeight="1">
      <c r="A4063" t="str">
        <f t="shared" si="315"/>
        <v>2020_12_66768_6</v>
      </c>
      <c r="B4063" t="str">
        <f t="shared" si="316"/>
        <v>2020_12_75345</v>
      </c>
      <c r="C4063" s="1" t="s">
        <v>3674</v>
      </c>
      <c r="D4063">
        <f t="shared" si="317"/>
        <v>4062</v>
      </c>
      <c r="E4063">
        <v>66768</v>
      </c>
      <c r="F4063">
        <f t="shared" si="318"/>
        <v>6</v>
      </c>
      <c r="G4063" s="2" t="str">
        <f t="shared" si="319"/>
        <v>x</v>
      </c>
      <c r="H4063" t="s">
        <v>3675</v>
      </c>
      <c r="I4063">
        <v>75345</v>
      </c>
      <c r="J4063">
        <v>66758</v>
      </c>
      <c r="K4063">
        <v>66755</v>
      </c>
      <c r="L4063" t="s">
        <v>20</v>
      </c>
      <c r="M4063" t="s">
        <v>20</v>
      </c>
      <c r="N4063">
        <v>36</v>
      </c>
      <c r="O4063">
        <v>647</v>
      </c>
      <c r="P4063">
        <v>7</v>
      </c>
      <c r="Q4063" t="s">
        <v>4082</v>
      </c>
      <c r="BQ4063" s="1"/>
      <c r="BW4063" s="2"/>
    </row>
    <row r="4064" ht="15" customHeight="1">
      <c r="A4064" t="str">
        <f t="shared" si="315"/>
        <v>2020_12_66796_1</v>
      </c>
      <c r="B4064" t="str">
        <f t="shared" si="316"/>
        <v>2020_12_71787</v>
      </c>
      <c r="C4064" s="1" t="s">
        <v>3674</v>
      </c>
      <c r="D4064">
        <f t="shared" si="317"/>
        <v>4063</v>
      </c>
      <c r="E4064">
        <v>66796</v>
      </c>
      <c r="F4064">
        <f t="shared" si="318"/>
        <v>1</v>
      </c>
      <c r="G4064" s="2" t="str">
        <f t="shared" si="319"/>
        <v/>
      </c>
      <c r="H4064" t="s">
        <v>3675</v>
      </c>
      <c r="I4064">
        <v>71787</v>
      </c>
      <c r="J4064">
        <v>66783</v>
      </c>
      <c r="K4064">
        <v>66786</v>
      </c>
      <c r="L4064" t="s">
        <v>19</v>
      </c>
      <c r="M4064" t="s">
        <v>20</v>
      </c>
      <c r="N4064">
        <v>243</v>
      </c>
      <c r="O4064">
        <v>1003</v>
      </c>
      <c r="P4064">
        <v>6</v>
      </c>
      <c r="Q4064" t="s">
        <v>4083</v>
      </c>
      <c r="BQ4064" s="1"/>
      <c r="BW4064" s="2"/>
    </row>
    <row r="4065" ht="15" customHeight="1">
      <c r="A4065" t="str">
        <f t="shared" si="315"/>
        <v>2020_12_66796_2</v>
      </c>
      <c r="B4065" t="str">
        <f t="shared" si="316"/>
        <v>2020_12_72354</v>
      </c>
      <c r="C4065" s="1" t="s">
        <v>3674</v>
      </c>
      <c r="D4065">
        <f t="shared" si="317"/>
        <v>4064</v>
      </c>
      <c r="E4065">
        <v>66796</v>
      </c>
      <c r="F4065">
        <f t="shared" si="318"/>
        <v>2</v>
      </c>
      <c r="G4065" s="2" t="str">
        <f t="shared" si="319"/>
        <v/>
      </c>
      <c r="H4065" t="s">
        <v>3675</v>
      </c>
      <c r="I4065">
        <v>72354</v>
      </c>
      <c r="J4065">
        <v>66786</v>
      </c>
      <c r="K4065">
        <v>66783</v>
      </c>
      <c r="L4065" t="s">
        <v>31</v>
      </c>
      <c r="M4065" t="s">
        <v>20</v>
      </c>
      <c r="N4065">
        <v>263</v>
      </c>
      <c r="O4065">
        <v>1003</v>
      </c>
      <c r="P4065">
        <v>6</v>
      </c>
      <c r="Q4065" t="s">
        <v>4084</v>
      </c>
      <c r="BQ4065" s="1"/>
      <c r="BW4065" s="2"/>
    </row>
    <row r="4066" ht="15" customHeight="1">
      <c r="A4066" t="str">
        <f t="shared" si="315"/>
        <v>2020_12_66796_3</v>
      </c>
      <c r="B4066" t="str">
        <f t="shared" si="316"/>
        <v>2020_12_73333</v>
      </c>
      <c r="C4066" s="1" t="s">
        <v>3674</v>
      </c>
      <c r="D4066">
        <f t="shared" si="317"/>
        <v>4065</v>
      </c>
      <c r="E4066">
        <v>66796</v>
      </c>
      <c r="F4066">
        <f t="shared" si="318"/>
        <v>3</v>
      </c>
      <c r="G4066" s="2" t="str">
        <f t="shared" si="319"/>
        <v/>
      </c>
      <c r="H4066" t="s">
        <v>3675</v>
      </c>
      <c r="I4066">
        <v>73333</v>
      </c>
      <c r="J4066">
        <v>66783</v>
      </c>
      <c r="K4066">
        <v>66786</v>
      </c>
      <c r="L4066" t="s">
        <v>31</v>
      </c>
      <c r="M4066" t="s">
        <v>20</v>
      </c>
      <c r="N4066">
        <v>161</v>
      </c>
      <c r="O4066">
        <v>1003</v>
      </c>
      <c r="P4066">
        <v>6</v>
      </c>
      <c r="Q4066" t="s">
        <v>4085</v>
      </c>
      <c r="BQ4066" s="1"/>
      <c r="BW4066" s="2"/>
    </row>
    <row r="4067" ht="15" customHeight="1">
      <c r="A4067" t="str">
        <f t="shared" si="315"/>
        <v>2020_12_66796_4</v>
      </c>
      <c r="B4067" t="str">
        <f t="shared" si="316"/>
        <v>2020_12_74410</v>
      </c>
      <c r="C4067" s="1" t="s">
        <v>3674</v>
      </c>
      <c r="D4067">
        <f t="shared" si="317"/>
        <v>4066</v>
      </c>
      <c r="E4067">
        <v>66796</v>
      </c>
      <c r="F4067">
        <f t="shared" si="318"/>
        <v>4</v>
      </c>
      <c r="G4067" s="2" t="str">
        <f t="shared" si="319"/>
        <v/>
      </c>
      <c r="H4067" t="s">
        <v>3675</v>
      </c>
      <c r="I4067">
        <v>74410</v>
      </c>
      <c r="J4067">
        <v>66786</v>
      </c>
      <c r="K4067">
        <v>66783</v>
      </c>
      <c r="L4067" t="s">
        <v>31</v>
      </c>
      <c r="M4067" t="s">
        <v>20</v>
      </c>
      <c r="N4067">
        <v>225</v>
      </c>
      <c r="O4067">
        <v>1003</v>
      </c>
      <c r="P4067">
        <v>6</v>
      </c>
      <c r="Q4067" t="s">
        <v>4086</v>
      </c>
      <c r="BQ4067" s="1"/>
      <c r="BW4067" s="2"/>
    </row>
    <row r="4068" ht="15" customHeight="1">
      <c r="A4068" t="str">
        <f t="shared" si="315"/>
        <v>2020_12_66796_5</v>
      </c>
      <c r="B4068" t="str">
        <f t="shared" si="316"/>
        <v>2020_12_74418</v>
      </c>
      <c r="C4068" s="1" t="s">
        <v>3674</v>
      </c>
      <c r="D4068">
        <f t="shared" si="317"/>
        <v>4067</v>
      </c>
      <c r="E4068">
        <v>66796</v>
      </c>
      <c r="F4068">
        <f t="shared" si="318"/>
        <v>5</v>
      </c>
      <c r="G4068" s="2" t="str">
        <f t="shared" si="319"/>
        <v>x</v>
      </c>
      <c r="H4068" t="s">
        <v>3675</v>
      </c>
      <c r="I4068">
        <v>74418</v>
      </c>
      <c r="J4068">
        <v>66783</v>
      </c>
      <c r="K4068">
        <v>66786</v>
      </c>
      <c r="L4068" t="s">
        <v>20</v>
      </c>
      <c r="M4068" t="s">
        <v>20</v>
      </c>
      <c r="N4068">
        <v>90</v>
      </c>
      <c r="O4068">
        <v>1003</v>
      </c>
      <c r="P4068">
        <v>6</v>
      </c>
      <c r="Q4068" t="s">
        <v>4087</v>
      </c>
      <c r="BQ4068" s="1"/>
      <c r="BW4068" s="2"/>
    </row>
    <row r="4069" ht="15" customHeight="1">
      <c r="A4069" t="str">
        <f t="shared" si="315"/>
        <v>2020_12_66824_1</v>
      </c>
      <c r="B4069" t="str">
        <f t="shared" si="316"/>
        <v>2020_12_71797</v>
      </c>
      <c r="C4069" s="1" t="s">
        <v>3674</v>
      </c>
      <c r="D4069">
        <f t="shared" si="317"/>
        <v>4068</v>
      </c>
      <c r="E4069">
        <v>66824</v>
      </c>
      <c r="F4069">
        <f t="shared" si="318"/>
        <v>1</v>
      </c>
      <c r="G4069" s="2" t="str">
        <f t="shared" si="319"/>
        <v/>
      </c>
      <c r="H4069" t="s">
        <v>3675</v>
      </c>
      <c r="I4069">
        <v>71797</v>
      </c>
      <c r="J4069">
        <v>66811</v>
      </c>
      <c r="K4069">
        <v>66814</v>
      </c>
      <c r="L4069" t="s">
        <v>19</v>
      </c>
      <c r="M4069" t="s">
        <v>40</v>
      </c>
      <c r="N4069">
        <v>111</v>
      </c>
      <c r="O4069">
        <v>1113</v>
      </c>
      <c r="P4069">
        <v>8</v>
      </c>
      <c r="Q4069" t="s">
        <v>4088</v>
      </c>
      <c r="BQ4069" s="1"/>
      <c r="BW4069" s="2"/>
    </row>
    <row r="4070" ht="15" customHeight="1">
      <c r="A4070" t="str">
        <f t="shared" si="315"/>
        <v>2020_12_66824_2</v>
      </c>
      <c r="B4070" t="str">
        <f t="shared" si="316"/>
        <v>2020_12_72661</v>
      </c>
      <c r="C4070" s="1" t="s">
        <v>3674</v>
      </c>
      <c r="D4070">
        <f t="shared" si="317"/>
        <v>4069</v>
      </c>
      <c r="E4070">
        <v>66824</v>
      </c>
      <c r="F4070">
        <f t="shared" si="318"/>
        <v>2</v>
      </c>
      <c r="G4070" s="2" t="str">
        <f t="shared" si="319"/>
        <v/>
      </c>
      <c r="H4070" t="s">
        <v>3675</v>
      </c>
      <c r="I4070">
        <v>72661</v>
      </c>
      <c r="J4070">
        <v>66814</v>
      </c>
      <c r="K4070">
        <v>66811</v>
      </c>
      <c r="L4070" t="s">
        <v>31</v>
      </c>
      <c r="M4070" t="s">
        <v>40</v>
      </c>
      <c r="N4070">
        <v>64</v>
      </c>
      <c r="O4070">
        <v>1113</v>
      </c>
      <c r="P4070">
        <v>8</v>
      </c>
      <c r="Q4070" t="s">
        <v>4089</v>
      </c>
      <c r="BQ4070" s="1"/>
      <c r="BW4070" s="2"/>
    </row>
    <row r="4071" ht="15" customHeight="1">
      <c r="A4071" t="str">
        <f t="shared" si="315"/>
        <v>2020_12_66824_3</v>
      </c>
      <c r="B4071" t="str">
        <f t="shared" si="316"/>
        <v>2020_12_73346</v>
      </c>
      <c r="C4071" s="1" t="s">
        <v>3674</v>
      </c>
      <c r="D4071">
        <f t="shared" si="317"/>
        <v>4070</v>
      </c>
      <c r="E4071">
        <v>66824</v>
      </c>
      <c r="F4071">
        <f t="shared" si="318"/>
        <v>3</v>
      </c>
      <c r="G4071" s="2" t="str">
        <f t="shared" si="319"/>
        <v/>
      </c>
      <c r="H4071" t="s">
        <v>3675</v>
      </c>
      <c r="I4071">
        <v>73346</v>
      </c>
      <c r="J4071">
        <v>66811</v>
      </c>
      <c r="K4071">
        <v>66814</v>
      </c>
      <c r="L4071" t="s">
        <v>31</v>
      </c>
      <c r="M4071" t="s">
        <v>40</v>
      </c>
      <c r="N4071">
        <v>163</v>
      </c>
      <c r="O4071">
        <v>1113</v>
      </c>
      <c r="P4071">
        <v>8</v>
      </c>
      <c r="Q4071" t="s">
        <v>4090</v>
      </c>
      <c r="BQ4071" s="1"/>
      <c r="BW4071" s="2"/>
    </row>
    <row r="4072" ht="15" customHeight="1">
      <c r="A4072" t="str">
        <f t="shared" si="315"/>
        <v>2020_12_66824_4</v>
      </c>
      <c r="B4072" t="str">
        <f t="shared" si="316"/>
        <v>2020_12_74186</v>
      </c>
      <c r="C4072" s="1" t="s">
        <v>3674</v>
      </c>
      <c r="D4072">
        <f t="shared" si="317"/>
        <v>4071</v>
      </c>
      <c r="E4072">
        <v>66824</v>
      </c>
      <c r="F4072">
        <f t="shared" si="318"/>
        <v>4</v>
      </c>
      <c r="G4072" s="2" t="str">
        <f t="shared" si="319"/>
        <v/>
      </c>
      <c r="H4072" t="s">
        <v>3675</v>
      </c>
      <c r="I4072">
        <v>74186</v>
      </c>
      <c r="J4072">
        <v>66814</v>
      </c>
      <c r="K4072">
        <v>66811</v>
      </c>
      <c r="L4072" t="s">
        <v>31</v>
      </c>
      <c r="M4072" t="s">
        <v>40</v>
      </c>
      <c r="N4072">
        <v>142</v>
      </c>
      <c r="O4072">
        <v>1113</v>
      </c>
      <c r="P4072">
        <v>8</v>
      </c>
      <c r="Q4072" t="s">
        <v>4091</v>
      </c>
      <c r="BQ4072" s="1"/>
      <c r="BW4072" s="2"/>
    </row>
    <row r="4073" ht="15" customHeight="1">
      <c r="A4073" t="str">
        <f t="shared" si="315"/>
        <v>2020_12_66824_5</v>
      </c>
      <c r="B4073" t="str">
        <f t="shared" si="316"/>
        <v>2020_12_74202</v>
      </c>
      <c r="C4073" s="1" t="s">
        <v>3674</v>
      </c>
      <c r="D4073">
        <f t="shared" si="317"/>
        <v>4072</v>
      </c>
      <c r="E4073">
        <v>66824</v>
      </c>
      <c r="F4073">
        <f t="shared" si="318"/>
        <v>5</v>
      </c>
      <c r="G4073" s="2" t="str">
        <f t="shared" si="319"/>
        <v/>
      </c>
      <c r="H4073" t="s">
        <v>3675</v>
      </c>
      <c r="I4073">
        <v>74202</v>
      </c>
      <c r="J4073">
        <v>66811</v>
      </c>
      <c r="K4073">
        <v>66814</v>
      </c>
      <c r="L4073" t="s">
        <v>31</v>
      </c>
      <c r="M4073" t="s">
        <v>40</v>
      </c>
      <c r="N4073">
        <v>205</v>
      </c>
      <c r="O4073">
        <v>1113</v>
      </c>
      <c r="P4073">
        <v>8</v>
      </c>
      <c r="Q4073" t="s">
        <v>4092</v>
      </c>
      <c r="BQ4073" s="1"/>
      <c r="BW4073" s="2"/>
    </row>
    <row r="4074" ht="15" customHeight="1">
      <c r="A4074" t="str">
        <f t="shared" si="315"/>
        <v>2020_12_66824_6</v>
      </c>
      <c r="B4074" t="str">
        <f t="shared" si="316"/>
        <v>2020_12_74215</v>
      </c>
      <c r="C4074" s="1" t="s">
        <v>3674</v>
      </c>
      <c r="D4074">
        <f t="shared" si="317"/>
        <v>4073</v>
      </c>
      <c r="E4074">
        <v>66824</v>
      </c>
      <c r="F4074">
        <f t="shared" si="318"/>
        <v>6</v>
      </c>
      <c r="G4074" s="2" t="str">
        <f t="shared" si="319"/>
        <v/>
      </c>
      <c r="H4074" t="s">
        <v>3675</v>
      </c>
      <c r="I4074">
        <v>74215</v>
      </c>
      <c r="J4074">
        <v>66814</v>
      </c>
      <c r="K4074">
        <v>66811</v>
      </c>
      <c r="L4074" t="s">
        <v>31</v>
      </c>
      <c r="M4074" t="s">
        <v>40</v>
      </c>
      <c r="N4074">
        <v>199</v>
      </c>
      <c r="O4074">
        <v>1113</v>
      </c>
      <c r="P4074">
        <v>8</v>
      </c>
      <c r="Q4074" t="s">
        <v>4093</v>
      </c>
      <c r="BQ4074" s="1"/>
      <c r="BW4074" s="2"/>
    </row>
    <row r="4075" ht="15" customHeight="1">
      <c r="A4075" t="str">
        <f t="shared" si="315"/>
        <v>2020_12_66824_7</v>
      </c>
      <c r="B4075" t="str">
        <f t="shared" si="316"/>
        <v>2020_12_74405</v>
      </c>
      <c r="C4075" s="1" t="s">
        <v>3674</v>
      </c>
      <c r="D4075">
        <f t="shared" si="317"/>
        <v>4074</v>
      </c>
      <c r="E4075">
        <v>66824</v>
      </c>
      <c r="F4075">
        <f t="shared" si="318"/>
        <v>7</v>
      </c>
      <c r="G4075" s="2" t="str">
        <f t="shared" si="319"/>
        <v>x</v>
      </c>
      <c r="H4075" t="s">
        <v>3675</v>
      </c>
      <c r="I4075">
        <v>74405</v>
      </c>
      <c r="J4075">
        <v>66811</v>
      </c>
      <c r="K4075">
        <v>66814</v>
      </c>
      <c r="L4075" t="s">
        <v>40</v>
      </c>
      <c r="M4075" t="s">
        <v>40</v>
      </c>
      <c r="N4075">
        <v>208</v>
      </c>
      <c r="O4075">
        <v>1113</v>
      </c>
      <c r="P4075">
        <v>8</v>
      </c>
      <c r="Q4075" t="s">
        <v>4094</v>
      </c>
      <c r="BQ4075" s="1"/>
      <c r="BW4075" s="2"/>
    </row>
    <row r="4076" ht="15" customHeight="1">
      <c r="A4076" t="str">
        <f t="shared" si="315"/>
        <v>2020_12_66852_1</v>
      </c>
      <c r="B4076" t="str">
        <f t="shared" si="316"/>
        <v>2020_12_75031</v>
      </c>
      <c r="C4076" s="1" t="s">
        <v>3674</v>
      </c>
      <c r="D4076">
        <f t="shared" si="317"/>
        <v>4075</v>
      </c>
      <c r="E4076">
        <v>66852</v>
      </c>
      <c r="F4076">
        <f t="shared" si="318"/>
        <v>1</v>
      </c>
      <c r="G4076" s="2" t="str">
        <f t="shared" si="319"/>
        <v/>
      </c>
      <c r="H4076" t="s">
        <v>3675</v>
      </c>
      <c r="I4076">
        <v>75031</v>
      </c>
      <c r="J4076">
        <v>66842</v>
      </c>
      <c r="K4076">
        <v>66839</v>
      </c>
      <c r="L4076" t="s">
        <v>19</v>
      </c>
      <c r="M4076" t="s">
        <v>20</v>
      </c>
      <c r="N4076">
        <v>297</v>
      </c>
      <c r="O4076">
        <v>5769</v>
      </c>
      <c r="P4076">
        <v>16</v>
      </c>
      <c r="Q4076" t="s">
        <v>4095</v>
      </c>
      <c r="BQ4076" s="1"/>
      <c r="BW4076" s="2"/>
    </row>
    <row r="4077" ht="15" customHeight="1">
      <c r="A4077" t="str">
        <f t="shared" si="315"/>
        <v>2020_12_66852_2</v>
      </c>
      <c r="B4077" t="str">
        <f t="shared" si="316"/>
        <v>2020_12_75300</v>
      </c>
      <c r="C4077" s="1" t="s">
        <v>3674</v>
      </c>
      <c r="D4077">
        <f t="shared" si="317"/>
        <v>4076</v>
      </c>
      <c r="E4077">
        <v>66852</v>
      </c>
      <c r="F4077">
        <f t="shared" si="318"/>
        <v>2</v>
      </c>
      <c r="G4077" s="2" t="str">
        <f t="shared" si="319"/>
        <v/>
      </c>
      <c r="H4077" t="s">
        <v>3675</v>
      </c>
      <c r="I4077">
        <v>75300</v>
      </c>
      <c r="J4077">
        <v>66839</v>
      </c>
      <c r="K4077">
        <v>66842</v>
      </c>
      <c r="L4077" t="s">
        <v>31</v>
      </c>
      <c r="M4077" t="s">
        <v>20</v>
      </c>
      <c r="N4077">
        <v>363</v>
      </c>
      <c r="O4077">
        <v>5769</v>
      </c>
      <c r="P4077">
        <v>16</v>
      </c>
      <c r="Q4077" t="s">
        <v>4096</v>
      </c>
      <c r="BQ4077" s="1"/>
      <c r="BW4077" s="2"/>
    </row>
    <row r="4078" ht="15" customHeight="1">
      <c r="A4078" t="str">
        <f t="shared" si="315"/>
        <v>2020_12_66852_3</v>
      </c>
      <c r="B4078" t="str">
        <f t="shared" si="316"/>
        <v>2020_12_75347</v>
      </c>
      <c r="C4078" s="1" t="s">
        <v>3674</v>
      </c>
      <c r="D4078">
        <f t="shared" si="317"/>
        <v>4077</v>
      </c>
      <c r="E4078">
        <v>66852</v>
      </c>
      <c r="F4078">
        <f t="shared" si="318"/>
        <v>3</v>
      </c>
      <c r="G4078" s="2" t="str">
        <f t="shared" si="319"/>
        <v/>
      </c>
      <c r="H4078" t="s">
        <v>3675</v>
      </c>
      <c r="I4078">
        <v>75347</v>
      </c>
      <c r="J4078">
        <v>66842</v>
      </c>
      <c r="K4078">
        <v>66839</v>
      </c>
      <c r="L4078" t="s">
        <v>31</v>
      </c>
      <c r="M4078" t="s">
        <v>20</v>
      </c>
      <c r="N4078">
        <v>381</v>
      </c>
      <c r="O4078">
        <v>5769</v>
      </c>
      <c r="P4078">
        <v>16</v>
      </c>
      <c r="Q4078" t="s">
        <v>4097</v>
      </c>
      <c r="BQ4078" s="1"/>
      <c r="BW4078" s="2"/>
    </row>
    <row r="4079" ht="15" customHeight="1">
      <c r="A4079" t="str">
        <f t="shared" si="315"/>
        <v>2020_12_66852_4</v>
      </c>
      <c r="B4079" t="str">
        <f t="shared" si="316"/>
        <v>2020_12_75431</v>
      </c>
      <c r="C4079" s="1" t="s">
        <v>3674</v>
      </c>
      <c r="D4079">
        <f t="shared" si="317"/>
        <v>4078</v>
      </c>
      <c r="E4079">
        <v>66852</v>
      </c>
      <c r="F4079">
        <f t="shared" si="318"/>
        <v>4</v>
      </c>
      <c r="G4079" s="2" t="str">
        <f t="shared" si="319"/>
        <v/>
      </c>
      <c r="H4079" t="s">
        <v>3675</v>
      </c>
      <c r="I4079">
        <v>75431</v>
      </c>
      <c r="J4079">
        <v>66839</v>
      </c>
      <c r="K4079">
        <v>66842</v>
      </c>
      <c r="L4079" t="s">
        <v>31</v>
      </c>
      <c r="M4079" t="s">
        <v>20</v>
      </c>
      <c r="N4079">
        <v>510</v>
      </c>
      <c r="O4079">
        <v>5769</v>
      </c>
      <c r="P4079">
        <v>16</v>
      </c>
      <c r="Q4079" t="s">
        <v>4098</v>
      </c>
      <c r="BQ4079" s="1"/>
      <c r="BW4079" s="2"/>
    </row>
    <row r="4080" ht="15" customHeight="1">
      <c r="A4080" t="str">
        <f t="shared" si="315"/>
        <v>2020_12_66852_5</v>
      </c>
      <c r="B4080" t="str">
        <f t="shared" si="316"/>
        <v>2020_12_75459</v>
      </c>
      <c r="C4080" s="1" t="s">
        <v>3674</v>
      </c>
      <c r="D4080">
        <f t="shared" si="317"/>
        <v>4079</v>
      </c>
      <c r="E4080">
        <v>66852</v>
      </c>
      <c r="F4080">
        <f t="shared" si="318"/>
        <v>5</v>
      </c>
      <c r="G4080" s="2" t="str">
        <f t="shared" si="319"/>
        <v/>
      </c>
      <c r="H4080" t="s">
        <v>3675</v>
      </c>
      <c r="I4080">
        <v>75459</v>
      </c>
      <c r="J4080">
        <v>66842</v>
      </c>
      <c r="K4080">
        <v>66839</v>
      </c>
      <c r="L4080" t="s">
        <v>31</v>
      </c>
      <c r="M4080" t="s">
        <v>20</v>
      </c>
      <c r="N4080">
        <v>486</v>
      </c>
      <c r="O4080">
        <v>5769</v>
      </c>
      <c r="P4080">
        <v>16</v>
      </c>
      <c r="Q4080" t="s">
        <v>4099</v>
      </c>
      <c r="BQ4080" s="1"/>
      <c r="BW4080" s="2"/>
    </row>
    <row r="4081" ht="15" customHeight="1">
      <c r="A4081" t="str">
        <f t="shared" si="315"/>
        <v>2020_12_66852_6</v>
      </c>
      <c r="B4081" t="str">
        <f t="shared" si="316"/>
        <v>2020_12_76100</v>
      </c>
      <c r="C4081" s="1" t="s">
        <v>3674</v>
      </c>
      <c r="D4081">
        <f t="shared" si="317"/>
        <v>4080</v>
      </c>
      <c r="E4081">
        <v>66852</v>
      </c>
      <c r="F4081">
        <f t="shared" si="318"/>
        <v>6</v>
      </c>
      <c r="G4081" s="2" t="str">
        <f t="shared" si="319"/>
        <v/>
      </c>
      <c r="H4081" t="s">
        <v>3675</v>
      </c>
      <c r="I4081">
        <v>76100</v>
      </c>
      <c r="J4081">
        <v>66839</v>
      </c>
      <c r="K4081">
        <v>66842</v>
      </c>
      <c r="L4081" t="s">
        <v>31</v>
      </c>
      <c r="M4081" t="s">
        <v>20</v>
      </c>
      <c r="N4081">
        <v>598</v>
      </c>
      <c r="O4081">
        <v>5769</v>
      </c>
      <c r="P4081">
        <v>16</v>
      </c>
      <c r="Q4081" t="s">
        <v>4100</v>
      </c>
      <c r="BQ4081" s="1"/>
      <c r="BW4081" s="2"/>
    </row>
    <row r="4082" ht="15" customHeight="1">
      <c r="A4082" t="str">
        <f t="shared" si="315"/>
        <v>2020_12_66852_7</v>
      </c>
      <c r="B4082" t="str">
        <f t="shared" si="316"/>
        <v>2020_12_76119</v>
      </c>
      <c r="C4082" s="1" t="s">
        <v>3674</v>
      </c>
      <c r="D4082">
        <f t="shared" si="317"/>
        <v>4081</v>
      </c>
      <c r="E4082">
        <v>66852</v>
      </c>
      <c r="F4082">
        <f t="shared" si="318"/>
        <v>7</v>
      </c>
      <c r="G4082" s="2" t="str">
        <f t="shared" si="319"/>
        <v/>
      </c>
      <c r="H4082" t="s">
        <v>3675</v>
      </c>
      <c r="I4082">
        <v>76119</v>
      </c>
      <c r="J4082">
        <v>66842</v>
      </c>
      <c r="K4082">
        <v>66839</v>
      </c>
      <c r="L4082" t="s">
        <v>31</v>
      </c>
      <c r="M4082" t="s">
        <v>20</v>
      </c>
      <c r="N4082">
        <v>472</v>
      </c>
      <c r="O4082">
        <v>5769</v>
      </c>
      <c r="P4082">
        <v>16</v>
      </c>
      <c r="Q4082" t="s">
        <v>4101</v>
      </c>
      <c r="BQ4082" s="1"/>
      <c r="BW4082" s="2"/>
    </row>
    <row r="4083" ht="15" customHeight="1">
      <c r="A4083" t="str">
        <f t="shared" si="315"/>
        <v>2020_12_66852_8</v>
      </c>
      <c r="B4083" t="str">
        <f t="shared" si="316"/>
        <v>2020_12_77018</v>
      </c>
      <c r="C4083" s="1" t="s">
        <v>3674</v>
      </c>
      <c r="D4083">
        <f t="shared" si="317"/>
        <v>4082</v>
      </c>
      <c r="E4083">
        <v>66852</v>
      </c>
      <c r="F4083">
        <f t="shared" si="318"/>
        <v>8</v>
      </c>
      <c r="G4083" s="2" t="str">
        <f t="shared" si="319"/>
        <v/>
      </c>
      <c r="H4083" t="s">
        <v>3675</v>
      </c>
      <c r="I4083">
        <v>77018</v>
      </c>
      <c r="J4083">
        <v>66842</v>
      </c>
      <c r="K4083">
        <v>66839</v>
      </c>
      <c r="L4083" t="s">
        <v>31</v>
      </c>
      <c r="M4083" t="s">
        <v>20</v>
      </c>
      <c r="N4083">
        <v>326</v>
      </c>
      <c r="O4083">
        <v>5769</v>
      </c>
      <c r="P4083">
        <v>16</v>
      </c>
      <c r="Q4083" t="s">
        <v>4102</v>
      </c>
      <c r="BQ4083" s="1"/>
      <c r="BW4083" s="2"/>
    </row>
    <row r="4084" ht="15" customHeight="1">
      <c r="A4084" t="str">
        <f t="shared" si="315"/>
        <v>2020_12_66852_9</v>
      </c>
      <c r="B4084" t="str">
        <f t="shared" si="316"/>
        <v>2020_12_77036</v>
      </c>
      <c r="C4084" s="1" t="s">
        <v>3674</v>
      </c>
      <c r="D4084">
        <f t="shared" si="317"/>
        <v>4083</v>
      </c>
      <c r="E4084">
        <v>66852</v>
      </c>
      <c r="F4084">
        <f t="shared" si="318"/>
        <v>9</v>
      </c>
      <c r="G4084" s="2" t="str">
        <f t="shared" si="319"/>
        <v>x</v>
      </c>
      <c r="H4084" t="s">
        <v>3675</v>
      </c>
      <c r="I4084">
        <v>77036</v>
      </c>
      <c r="J4084">
        <v>66839</v>
      </c>
      <c r="K4084">
        <v>66842</v>
      </c>
      <c r="L4084" t="s">
        <v>20</v>
      </c>
      <c r="M4084" t="s">
        <v>20</v>
      </c>
      <c r="N4084">
        <v>115</v>
      </c>
      <c r="O4084">
        <v>5769</v>
      </c>
      <c r="P4084">
        <v>16</v>
      </c>
      <c r="Q4084" t="s">
        <v>4103</v>
      </c>
      <c r="BQ4084" s="1"/>
      <c r="BW4084" s="2"/>
    </row>
    <row r="4085" ht="15" customHeight="1">
      <c r="A4085" t="str">
        <f t="shared" si="315"/>
        <v>2020_12_66880_1</v>
      </c>
      <c r="B4085" t="str">
        <f t="shared" si="316"/>
        <v>2020_12_72208</v>
      </c>
      <c r="C4085" s="1" t="s">
        <v>3674</v>
      </c>
      <c r="D4085">
        <f t="shared" si="317"/>
        <v>4084</v>
      </c>
      <c r="E4085">
        <v>66880</v>
      </c>
      <c r="F4085">
        <f t="shared" si="318"/>
        <v>1</v>
      </c>
      <c r="G4085" s="2" t="str">
        <f t="shared" si="319"/>
        <v/>
      </c>
      <c r="H4085" t="s">
        <v>3675</v>
      </c>
      <c r="I4085">
        <v>72208</v>
      </c>
      <c r="J4085">
        <v>66867</v>
      </c>
      <c r="K4085">
        <v>66870</v>
      </c>
      <c r="L4085" t="s">
        <v>158</v>
      </c>
      <c r="M4085" t="s">
        <v>20</v>
      </c>
      <c r="N4085">
        <v>316</v>
      </c>
      <c r="O4085">
        <v>1515</v>
      </c>
      <c r="P4085">
        <v>8</v>
      </c>
      <c r="Q4085" t="s">
        <v>4104</v>
      </c>
      <c r="BQ4085" s="1"/>
      <c r="BW4085" s="2"/>
    </row>
    <row r="4086" ht="15" customHeight="1">
      <c r="A4086" t="str">
        <f t="shared" si="315"/>
        <v>2020_12_66880_2</v>
      </c>
      <c r="B4086" t="str">
        <f t="shared" si="316"/>
        <v>2020_12_72445</v>
      </c>
      <c r="C4086" s="1" t="s">
        <v>3674</v>
      </c>
      <c r="D4086">
        <f t="shared" si="317"/>
        <v>4085</v>
      </c>
      <c r="E4086">
        <v>66880</v>
      </c>
      <c r="F4086">
        <f t="shared" si="318"/>
        <v>2</v>
      </c>
      <c r="G4086" s="2" t="str">
        <f t="shared" si="319"/>
        <v/>
      </c>
      <c r="H4086" t="s">
        <v>3675</v>
      </c>
      <c r="I4086">
        <v>72445</v>
      </c>
      <c r="J4086">
        <v>66870</v>
      </c>
      <c r="K4086">
        <v>66867</v>
      </c>
      <c r="L4086" t="s">
        <v>31</v>
      </c>
      <c r="M4086" t="s">
        <v>20</v>
      </c>
      <c r="N4086">
        <v>307</v>
      </c>
      <c r="O4086">
        <v>1515</v>
      </c>
      <c r="P4086">
        <v>8</v>
      </c>
      <c r="Q4086" t="s">
        <v>4105</v>
      </c>
      <c r="BQ4086" s="1"/>
      <c r="BW4086" s="2"/>
    </row>
    <row r="4087" ht="15" customHeight="1">
      <c r="A4087" t="str">
        <f t="shared" si="315"/>
        <v>2020_12_66880_3</v>
      </c>
      <c r="B4087" t="str">
        <f t="shared" si="316"/>
        <v>2020_12_74197</v>
      </c>
      <c r="C4087" s="1" t="s">
        <v>3674</v>
      </c>
      <c r="D4087">
        <f t="shared" si="317"/>
        <v>4086</v>
      </c>
      <c r="E4087">
        <v>66880</v>
      </c>
      <c r="F4087">
        <f t="shared" si="318"/>
        <v>3</v>
      </c>
      <c r="G4087" s="2" t="str">
        <f t="shared" si="319"/>
        <v/>
      </c>
      <c r="H4087" t="s">
        <v>3675</v>
      </c>
      <c r="I4087">
        <v>74197</v>
      </c>
      <c r="J4087">
        <v>66867</v>
      </c>
      <c r="K4087">
        <v>66870</v>
      </c>
      <c r="L4087" t="s">
        <v>31</v>
      </c>
      <c r="M4087" t="s">
        <v>20</v>
      </c>
      <c r="N4087">
        <v>352</v>
      </c>
      <c r="O4087">
        <v>1515</v>
      </c>
      <c r="P4087">
        <v>8</v>
      </c>
      <c r="Q4087" t="s">
        <v>4106</v>
      </c>
      <c r="BQ4087" s="1"/>
      <c r="BW4087" s="2"/>
    </row>
    <row r="4088" ht="15" customHeight="1">
      <c r="A4088" t="str">
        <f t="shared" si="315"/>
        <v>2020_12_66880_4</v>
      </c>
      <c r="B4088" t="str">
        <f t="shared" si="316"/>
        <v>2020_12_74522</v>
      </c>
      <c r="C4088" s="1" t="s">
        <v>3674</v>
      </c>
      <c r="D4088">
        <f t="shared" si="317"/>
        <v>4087</v>
      </c>
      <c r="E4088">
        <v>66880</v>
      </c>
      <c r="F4088">
        <f t="shared" si="318"/>
        <v>4</v>
      </c>
      <c r="G4088" s="2" t="str">
        <f t="shared" si="319"/>
        <v/>
      </c>
      <c r="H4088" t="s">
        <v>3675</v>
      </c>
      <c r="I4088">
        <v>74522</v>
      </c>
      <c r="J4088">
        <v>66870</v>
      </c>
      <c r="K4088">
        <v>66867</v>
      </c>
      <c r="L4088" t="s">
        <v>31</v>
      </c>
      <c r="M4088" t="s">
        <v>20</v>
      </c>
      <c r="N4088">
        <v>253</v>
      </c>
      <c r="O4088">
        <v>1515</v>
      </c>
      <c r="P4088">
        <v>8</v>
      </c>
      <c r="Q4088" t="s">
        <v>4107</v>
      </c>
      <c r="BQ4088" s="1"/>
      <c r="BW4088" s="2"/>
    </row>
    <row r="4089" ht="15" customHeight="1">
      <c r="A4089" t="str">
        <f t="shared" si="315"/>
        <v>2020_12_66880_5</v>
      </c>
      <c r="B4089" t="str">
        <f t="shared" si="316"/>
        <v>2020_12_74537</v>
      </c>
      <c r="C4089" s="1" t="s">
        <v>3674</v>
      </c>
      <c r="D4089">
        <f t="shared" si="317"/>
        <v>4088</v>
      </c>
      <c r="E4089">
        <v>66880</v>
      </c>
      <c r="F4089">
        <f t="shared" si="318"/>
        <v>5</v>
      </c>
      <c r="G4089" s="2" t="str">
        <f t="shared" si="319"/>
        <v/>
      </c>
      <c r="H4089" t="s">
        <v>3675</v>
      </c>
      <c r="I4089">
        <v>74537</v>
      </c>
      <c r="J4089">
        <v>66867</v>
      </c>
      <c r="K4089">
        <v>66870</v>
      </c>
      <c r="L4089" t="s">
        <v>31</v>
      </c>
      <c r="M4089" t="s">
        <v>20</v>
      </c>
      <c r="N4089">
        <v>100</v>
      </c>
      <c r="O4089">
        <v>1515</v>
      </c>
      <c r="P4089">
        <v>8</v>
      </c>
      <c r="Q4089" t="s">
        <v>4108</v>
      </c>
      <c r="BQ4089" s="1"/>
      <c r="BW4089" s="2"/>
    </row>
    <row r="4090" ht="15" customHeight="1">
      <c r="A4090" t="str">
        <f t="shared" si="315"/>
        <v>2020_12_66880_6</v>
      </c>
      <c r="B4090" t="str">
        <f t="shared" si="316"/>
        <v>2020_12_74551</v>
      </c>
      <c r="C4090" s="1" t="s">
        <v>3674</v>
      </c>
      <c r="D4090">
        <f t="shared" si="317"/>
        <v>4089</v>
      </c>
      <c r="E4090">
        <v>66880</v>
      </c>
      <c r="F4090">
        <f t="shared" si="318"/>
        <v>6</v>
      </c>
      <c r="G4090" s="2" t="str">
        <f t="shared" si="319"/>
        <v/>
      </c>
      <c r="H4090" t="s">
        <v>3675</v>
      </c>
      <c r="I4090">
        <v>74551</v>
      </c>
      <c r="J4090">
        <v>66870</v>
      </c>
      <c r="K4090">
        <v>66867</v>
      </c>
      <c r="L4090" t="s">
        <v>31</v>
      </c>
      <c r="M4090" t="s">
        <v>20</v>
      </c>
      <c r="N4090">
        <v>118</v>
      </c>
      <c r="O4090">
        <v>1515</v>
      </c>
      <c r="P4090">
        <v>8</v>
      </c>
      <c r="Q4090" t="s">
        <v>4109</v>
      </c>
      <c r="BQ4090" s="1"/>
      <c r="BW4090" s="2"/>
    </row>
    <row r="4091" ht="15" customHeight="1">
      <c r="A4091" t="str">
        <f t="shared" si="315"/>
        <v>2020_12_66880_7</v>
      </c>
      <c r="B4091" t="str">
        <f t="shared" si="316"/>
        <v>2020_12_74623</v>
      </c>
      <c r="C4091" s="1" t="s">
        <v>3674</v>
      </c>
      <c r="D4091">
        <f t="shared" si="317"/>
        <v>4090</v>
      </c>
      <c r="E4091">
        <v>66880</v>
      </c>
      <c r="F4091">
        <f t="shared" si="318"/>
        <v>7</v>
      </c>
      <c r="G4091" s="2" t="str">
        <f t="shared" si="319"/>
        <v>x</v>
      </c>
      <c r="H4091" t="s">
        <v>3675</v>
      </c>
      <c r="I4091">
        <v>74623</v>
      </c>
      <c r="J4091">
        <v>66867</v>
      </c>
      <c r="K4091">
        <v>66870</v>
      </c>
      <c r="L4091" t="s">
        <v>20</v>
      </c>
      <c r="M4091" t="s">
        <v>20</v>
      </c>
      <c r="N4091">
        <v>48</v>
      </c>
      <c r="O4091">
        <v>1515</v>
      </c>
      <c r="P4091">
        <v>8</v>
      </c>
      <c r="Q4091" t="s">
        <v>4110</v>
      </c>
      <c r="BQ4091" s="1"/>
      <c r="BW4091" s="2"/>
    </row>
    <row r="4092" ht="15" customHeight="1">
      <c r="A4092" t="str">
        <f t="shared" si="315"/>
        <v>2020_12_66908_1</v>
      </c>
      <c r="B4092" t="str">
        <f t="shared" si="316"/>
        <v>2020_12_71895</v>
      </c>
      <c r="C4092" s="1" t="s">
        <v>3674</v>
      </c>
      <c r="D4092">
        <f t="shared" si="317"/>
        <v>4091</v>
      </c>
      <c r="E4092">
        <v>66908</v>
      </c>
      <c r="F4092">
        <f t="shared" si="318"/>
        <v>1</v>
      </c>
      <c r="G4092" s="2" t="str">
        <f t="shared" si="319"/>
        <v/>
      </c>
      <c r="H4092" t="s">
        <v>3675</v>
      </c>
      <c r="I4092">
        <v>71895</v>
      </c>
      <c r="J4092">
        <v>66895</v>
      </c>
      <c r="K4092">
        <v>66898</v>
      </c>
      <c r="L4092" t="s">
        <v>19</v>
      </c>
      <c r="M4092" t="s">
        <v>20</v>
      </c>
      <c r="N4092">
        <v>77</v>
      </c>
      <c r="O4092">
        <v>1142</v>
      </c>
      <c r="P4092">
        <v>11</v>
      </c>
      <c r="Q4092" t="s">
        <v>4111</v>
      </c>
      <c r="BQ4092" s="1"/>
      <c r="BW4092" s="2"/>
    </row>
    <row r="4093" ht="15" customHeight="1">
      <c r="A4093" t="str">
        <f t="shared" si="315"/>
        <v>2020_12_66908_2</v>
      </c>
      <c r="B4093" t="str">
        <f t="shared" si="316"/>
        <v>2020_12_72584</v>
      </c>
      <c r="C4093" s="1" t="s">
        <v>3674</v>
      </c>
      <c r="D4093">
        <f t="shared" si="317"/>
        <v>4092</v>
      </c>
      <c r="E4093">
        <v>66908</v>
      </c>
      <c r="F4093">
        <f t="shared" si="318"/>
        <v>2</v>
      </c>
      <c r="G4093" s="2" t="str">
        <f t="shared" si="319"/>
        <v/>
      </c>
      <c r="H4093" t="s">
        <v>3675</v>
      </c>
      <c r="I4093">
        <v>72584</v>
      </c>
      <c r="J4093">
        <v>66898</v>
      </c>
      <c r="K4093">
        <v>66895</v>
      </c>
      <c r="L4093" t="s">
        <v>31</v>
      </c>
      <c r="M4093" t="s">
        <v>20</v>
      </c>
      <c r="N4093">
        <v>74</v>
      </c>
      <c r="O4093">
        <v>1142</v>
      </c>
      <c r="P4093">
        <v>11</v>
      </c>
      <c r="Q4093" t="s">
        <v>4112</v>
      </c>
      <c r="BQ4093" s="1"/>
      <c r="BW4093" s="2"/>
    </row>
    <row r="4094" ht="15" customHeight="1">
      <c r="A4094" t="str">
        <f t="shared" si="315"/>
        <v>2020_12_66908_3</v>
      </c>
      <c r="B4094" t="str">
        <f t="shared" si="316"/>
        <v>2020_12_72630</v>
      </c>
      <c r="C4094" s="1" t="s">
        <v>3674</v>
      </c>
      <c r="D4094">
        <f t="shared" si="317"/>
        <v>4093</v>
      </c>
      <c r="E4094">
        <v>66908</v>
      </c>
      <c r="F4094">
        <f t="shared" si="318"/>
        <v>3</v>
      </c>
      <c r="G4094" s="2" t="str">
        <f t="shared" si="319"/>
        <v/>
      </c>
      <c r="H4094" t="s">
        <v>3675</v>
      </c>
      <c r="I4094">
        <v>72630</v>
      </c>
      <c r="J4094">
        <v>66895</v>
      </c>
      <c r="K4094">
        <v>66898</v>
      </c>
      <c r="L4094" t="s">
        <v>31</v>
      </c>
      <c r="M4094" t="s">
        <v>20</v>
      </c>
      <c r="N4094">
        <v>181</v>
      </c>
      <c r="O4094">
        <v>1142</v>
      </c>
      <c r="P4094">
        <v>11</v>
      </c>
      <c r="Q4094" t="s">
        <v>4113</v>
      </c>
      <c r="BQ4094" s="1"/>
      <c r="BW4094" s="2"/>
    </row>
    <row r="4095" ht="15" customHeight="1">
      <c r="A4095" t="str">
        <f t="shared" si="315"/>
        <v>2020_12_66908_4</v>
      </c>
      <c r="B4095" t="str">
        <f t="shared" si="316"/>
        <v>2020_12_74789</v>
      </c>
      <c r="C4095" s="1" t="s">
        <v>3674</v>
      </c>
      <c r="D4095">
        <f t="shared" si="317"/>
        <v>4094</v>
      </c>
      <c r="E4095">
        <v>66908</v>
      </c>
      <c r="F4095">
        <f t="shared" si="318"/>
        <v>4</v>
      </c>
      <c r="G4095" s="2" t="str">
        <f t="shared" si="319"/>
        <v/>
      </c>
      <c r="H4095" t="s">
        <v>3675</v>
      </c>
      <c r="I4095">
        <v>74789</v>
      </c>
      <c r="J4095">
        <v>66898</v>
      </c>
      <c r="K4095">
        <v>66895</v>
      </c>
      <c r="L4095" t="s">
        <v>31</v>
      </c>
      <c r="M4095" t="s">
        <v>20</v>
      </c>
      <c r="N4095">
        <v>108</v>
      </c>
      <c r="O4095">
        <v>1142</v>
      </c>
      <c r="P4095">
        <v>11</v>
      </c>
      <c r="Q4095" t="s">
        <v>4114</v>
      </c>
      <c r="BQ4095" s="1"/>
      <c r="BW4095" s="2"/>
    </row>
    <row r="4096" ht="15" customHeight="1">
      <c r="A4096" t="str">
        <f t="shared" si="315"/>
        <v>2020_12_66908_5</v>
      </c>
      <c r="B4096" t="str">
        <f t="shared" si="316"/>
        <v>2020_12_75045</v>
      </c>
      <c r="C4096" s="1" t="s">
        <v>3674</v>
      </c>
      <c r="D4096">
        <f t="shared" si="317"/>
        <v>4095</v>
      </c>
      <c r="E4096">
        <v>66908</v>
      </c>
      <c r="F4096">
        <f t="shared" si="318"/>
        <v>5</v>
      </c>
      <c r="G4096" s="2" t="str">
        <f t="shared" si="319"/>
        <v/>
      </c>
      <c r="H4096" t="s">
        <v>3675</v>
      </c>
      <c r="I4096">
        <v>75045</v>
      </c>
      <c r="J4096">
        <v>66895</v>
      </c>
      <c r="K4096">
        <v>66898</v>
      </c>
      <c r="L4096" t="s">
        <v>31</v>
      </c>
      <c r="M4096" t="s">
        <v>20</v>
      </c>
      <c r="N4096">
        <v>133</v>
      </c>
      <c r="O4096">
        <v>1142</v>
      </c>
      <c r="P4096">
        <v>11</v>
      </c>
      <c r="Q4096" t="s">
        <v>4115</v>
      </c>
      <c r="BQ4096" s="1"/>
      <c r="BW4096" s="2"/>
    </row>
    <row r="4097" ht="15" customHeight="1">
      <c r="A4097" t="str">
        <f t="shared" si="315"/>
        <v>2020_12_66908_6</v>
      </c>
      <c r="B4097" t="str">
        <f t="shared" si="316"/>
        <v>2020_12_75376</v>
      </c>
      <c r="C4097" s="1" t="s">
        <v>3674</v>
      </c>
      <c r="D4097">
        <f t="shared" si="317"/>
        <v>4096</v>
      </c>
      <c r="E4097">
        <v>66908</v>
      </c>
      <c r="F4097">
        <f t="shared" si="318"/>
        <v>6</v>
      </c>
      <c r="G4097" s="2" t="str">
        <f t="shared" si="319"/>
        <v/>
      </c>
      <c r="H4097" t="s">
        <v>3675</v>
      </c>
      <c r="I4097">
        <v>75376</v>
      </c>
      <c r="J4097">
        <v>66898</v>
      </c>
      <c r="K4097">
        <v>66895</v>
      </c>
      <c r="L4097" t="s">
        <v>31</v>
      </c>
      <c r="M4097" t="s">
        <v>20</v>
      </c>
      <c r="N4097">
        <v>125</v>
      </c>
      <c r="O4097">
        <v>1142</v>
      </c>
      <c r="P4097">
        <v>11</v>
      </c>
      <c r="Q4097" t="s">
        <v>4116</v>
      </c>
      <c r="BQ4097" s="1"/>
      <c r="BW4097" s="2"/>
    </row>
    <row r="4098" ht="15" customHeight="1">
      <c r="A4098" t="str">
        <f t="shared" ref="A4098:A4161" si="320">CONCATENATE($C4098,"_",$E4098,"_",$F4098)</f>
        <v>2020_12_66908_7</v>
      </c>
      <c r="B4098" t="str">
        <f t="shared" ref="B4098:B4161" si="321">CONCATENATE($C4098,"_",$I4098)</f>
        <v>2020_12_75456</v>
      </c>
      <c r="C4098" s="1" t="s">
        <v>3674</v>
      </c>
      <c r="D4098">
        <f t="shared" ref="D4098:D4161" si="322">IF(ISNUMBER($D4097),$D4097+1,1)</f>
        <v>4097</v>
      </c>
      <c r="E4098">
        <v>66908</v>
      </c>
      <c r="F4098">
        <f t="shared" ref="F4098:F4161" si="323">IF($E4098="","",IF($E4098=$E4097,$F4097+1,1))</f>
        <v>7</v>
      </c>
      <c r="G4098" s="2" t="str">
        <f t="shared" ref="G4098:G4161" si="324">IF($E4099=$E4098,"","x")</f>
        <v/>
      </c>
      <c r="H4098" t="s">
        <v>3675</v>
      </c>
      <c r="I4098">
        <v>75456</v>
      </c>
      <c r="J4098">
        <v>66895</v>
      </c>
      <c r="K4098">
        <v>66898</v>
      </c>
      <c r="L4098" t="s">
        <v>31</v>
      </c>
      <c r="M4098" t="s">
        <v>20</v>
      </c>
      <c r="N4098">
        <v>130</v>
      </c>
      <c r="O4098">
        <v>1142</v>
      </c>
      <c r="P4098">
        <v>11</v>
      </c>
      <c r="Q4098" t="s">
        <v>4117</v>
      </c>
      <c r="BQ4098" s="1"/>
      <c r="BW4098" s="2"/>
    </row>
    <row r="4099" ht="15" customHeight="1">
      <c r="A4099" t="str">
        <f t="shared" si="320"/>
        <v>2020_12_66908_8</v>
      </c>
      <c r="B4099" t="str">
        <f t="shared" si="321"/>
        <v>2020_12_76307</v>
      </c>
      <c r="C4099" s="1" t="s">
        <v>3674</v>
      </c>
      <c r="D4099">
        <f t="shared" si="322"/>
        <v>4098</v>
      </c>
      <c r="E4099">
        <v>66908</v>
      </c>
      <c r="F4099">
        <f t="shared" si="323"/>
        <v>8</v>
      </c>
      <c r="G4099" s="2" t="str">
        <f t="shared" si="324"/>
        <v/>
      </c>
      <c r="H4099" t="s">
        <v>3675</v>
      </c>
      <c r="I4099">
        <v>76307</v>
      </c>
      <c r="J4099">
        <v>66898</v>
      </c>
      <c r="K4099">
        <v>66895</v>
      </c>
      <c r="L4099" t="s">
        <v>31</v>
      </c>
      <c r="M4099" t="s">
        <v>20</v>
      </c>
      <c r="N4099">
        <v>166</v>
      </c>
      <c r="O4099">
        <v>1142</v>
      </c>
      <c r="P4099">
        <v>11</v>
      </c>
      <c r="Q4099" t="s">
        <v>4118</v>
      </c>
      <c r="BQ4099" s="1"/>
      <c r="BW4099" s="2"/>
    </row>
    <row r="4100" ht="15" customHeight="1">
      <c r="A4100" t="str">
        <f t="shared" si="320"/>
        <v>2020_12_66908_9</v>
      </c>
      <c r="B4100" t="str">
        <f t="shared" si="321"/>
        <v>2020_12_76755</v>
      </c>
      <c r="C4100" s="1" t="s">
        <v>3674</v>
      </c>
      <c r="D4100">
        <f t="shared" si="322"/>
        <v>4099</v>
      </c>
      <c r="E4100">
        <v>66908</v>
      </c>
      <c r="F4100">
        <f t="shared" si="323"/>
        <v>9</v>
      </c>
      <c r="G4100" s="2" t="str">
        <f t="shared" si="324"/>
        <v/>
      </c>
      <c r="H4100" t="s">
        <v>3675</v>
      </c>
      <c r="I4100">
        <v>76755</v>
      </c>
      <c r="J4100">
        <v>66895</v>
      </c>
      <c r="K4100">
        <v>66898</v>
      </c>
      <c r="L4100" t="s">
        <v>31</v>
      </c>
      <c r="M4100" t="s">
        <v>20</v>
      </c>
      <c r="N4100">
        <v>92</v>
      </c>
      <c r="O4100">
        <v>1142</v>
      </c>
      <c r="P4100">
        <v>11</v>
      </c>
      <c r="Q4100" t="s">
        <v>4119</v>
      </c>
      <c r="BQ4100" s="1"/>
      <c r="BW4100" s="2"/>
    </row>
    <row r="4101" ht="15" customHeight="1">
      <c r="A4101" t="str">
        <f t="shared" si="320"/>
        <v>2020_12_66908_10</v>
      </c>
      <c r="B4101" t="str">
        <f t="shared" si="321"/>
        <v>2020_12_76907</v>
      </c>
      <c r="C4101" s="1" t="s">
        <v>3674</v>
      </c>
      <c r="D4101">
        <f t="shared" si="322"/>
        <v>4100</v>
      </c>
      <c r="E4101">
        <v>66908</v>
      </c>
      <c r="F4101">
        <f t="shared" si="323"/>
        <v>10</v>
      </c>
      <c r="G4101" s="2" t="str">
        <f t="shared" si="324"/>
        <v>x</v>
      </c>
      <c r="H4101" t="s">
        <v>3675</v>
      </c>
      <c r="I4101">
        <v>76907</v>
      </c>
      <c r="J4101">
        <v>66898</v>
      </c>
      <c r="K4101">
        <v>66895</v>
      </c>
      <c r="L4101" t="s">
        <v>20</v>
      </c>
      <c r="M4101" t="s">
        <v>20</v>
      </c>
      <c r="N4101">
        <v>35</v>
      </c>
      <c r="O4101">
        <v>1142</v>
      </c>
      <c r="P4101">
        <v>11</v>
      </c>
      <c r="Q4101" t="s">
        <v>4120</v>
      </c>
      <c r="BQ4101" s="1"/>
      <c r="BW4101" s="2"/>
    </row>
    <row r="4102" ht="15" customHeight="1">
      <c r="A4102" t="str">
        <f t="shared" si="320"/>
        <v>2020_12_66936_1</v>
      </c>
      <c r="B4102" t="str">
        <f t="shared" si="321"/>
        <v>2020_12_73557</v>
      </c>
      <c r="C4102" s="1" t="s">
        <v>3674</v>
      </c>
      <c r="D4102">
        <f t="shared" si="322"/>
        <v>4101</v>
      </c>
      <c r="E4102">
        <v>66936</v>
      </c>
      <c r="F4102">
        <f t="shared" si="323"/>
        <v>1</v>
      </c>
      <c r="G4102" s="2" t="str">
        <f t="shared" si="324"/>
        <v/>
      </c>
      <c r="H4102" t="s">
        <v>3675</v>
      </c>
      <c r="I4102">
        <v>73557</v>
      </c>
      <c r="J4102">
        <v>66923</v>
      </c>
      <c r="K4102">
        <v>66926</v>
      </c>
      <c r="L4102" t="s">
        <v>19</v>
      </c>
      <c r="M4102" t="s">
        <v>20</v>
      </c>
      <c r="N4102">
        <v>402</v>
      </c>
      <c r="O4102">
        <v>2296</v>
      </c>
      <c r="P4102">
        <v>11</v>
      </c>
      <c r="Q4102" t="s">
        <v>4121</v>
      </c>
      <c r="BQ4102" s="1"/>
      <c r="BW4102" s="2"/>
    </row>
    <row r="4103" ht="15" customHeight="1">
      <c r="A4103" t="str">
        <f t="shared" si="320"/>
        <v>2020_12_66936_2</v>
      </c>
      <c r="B4103" t="str">
        <f t="shared" si="321"/>
        <v>2020_12_77011</v>
      </c>
      <c r="C4103" s="1" t="s">
        <v>3674</v>
      </c>
      <c r="D4103">
        <f t="shared" si="322"/>
        <v>4102</v>
      </c>
      <c r="E4103">
        <v>66936</v>
      </c>
      <c r="F4103">
        <f t="shared" si="323"/>
        <v>2</v>
      </c>
      <c r="G4103" s="2" t="str">
        <f t="shared" si="324"/>
        <v/>
      </c>
      <c r="H4103" t="s">
        <v>3675</v>
      </c>
      <c r="I4103">
        <v>77011</v>
      </c>
      <c r="J4103">
        <v>66926</v>
      </c>
      <c r="K4103">
        <v>66923</v>
      </c>
      <c r="L4103" t="s">
        <v>31</v>
      </c>
      <c r="M4103" t="s">
        <v>20</v>
      </c>
      <c r="N4103">
        <v>410</v>
      </c>
      <c r="O4103">
        <v>2296</v>
      </c>
      <c r="P4103">
        <v>11</v>
      </c>
      <c r="Q4103" t="s">
        <v>4122</v>
      </c>
      <c r="BQ4103" s="1"/>
      <c r="BW4103" s="2"/>
    </row>
    <row r="4104" ht="15" customHeight="1">
      <c r="A4104" t="str">
        <f t="shared" si="320"/>
        <v>2020_12_66936_3</v>
      </c>
      <c r="B4104" t="str">
        <f t="shared" si="321"/>
        <v>2020_12_77116</v>
      </c>
      <c r="C4104" s="1" t="s">
        <v>3674</v>
      </c>
      <c r="D4104">
        <f t="shared" si="322"/>
        <v>4103</v>
      </c>
      <c r="E4104">
        <v>66936</v>
      </c>
      <c r="F4104">
        <f t="shared" si="323"/>
        <v>3</v>
      </c>
      <c r="G4104" s="2" t="str">
        <f t="shared" si="324"/>
        <v/>
      </c>
      <c r="H4104" t="s">
        <v>3675</v>
      </c>
      <c r="I4104">
        <v>77116</v>
      </c>
      <c r="J4104">
        <v>66923</v>
      </c>
      <c r="K4104">
        <v>66926</v>
      </c>
      <c r="L4104" t="s">
        <v>31</v>
      </c>
      <c r="M4104" t="s">
        <v>20</v>
      </c>
      <c r="N4104">
        <v>314</v>
      </c>
      <c r="O4104">
        <v>2296</v>
      </c>
      <c r="P4104">
        <v>11</v>
      </c>
      <c r="Q4104" t="s">
        <v>4123</v>
      </c>
      <c r="BQ4104" s="1"/>
      <c r="BW4104" s="2"/>
    </row>
    <row r="4105" ht="15" customHeight="1">
      <c r="A4105" t="str">
        <f t="shared" si="320"/>
        <v>2020_12_66936_4</v>
      </c>
      <c r="B4105" t="str">
        <f t="shared" si="321"/>
        <v>2020_12_77449</v>
      </c>
      <c r="C4105" s="1" t="s">
        <v>3674</v>
      </c>
      <c r="D4105">
        <f t="shared" si="322"/>
        <v>4104</v>
      </c>
      <c r="E4105">
        <v>66936</v>
      </c>
      <c r="F4105">
        <f t="shared" si="323"/>
        <v>4</v>
      </c>
      <c r="G4105" s="2" t="str">
        <f t="shared" si="324"/>
        <v/>
      </c>
      <c r="H4105" t="s">
        <v>3675</v>
      </c>
      <c r="I4105">
        <v>77449</v>
      </c>
      <c r="J4105">
        <v>66926</v>
      </c>
      <c r="K4105">
        <v>66923</v>
      </c>
      <c r="L4105" t="s">
        <v>31</v>
      </c>
      <c r="M4105" t="s">
        <v>20</v>
      </c>
      <c r="N4105">
        <v>280</v>
      </c>
      <c r="O4105">
        <v>2296</v>
      </c>
      <c r="P4105">
        <v>11</v>
      </c>
      <c r="Q4105" t="s">
        <v>4124</v>
      </c>
      <c r="BQ4105" s="1"/>
      <c r="BW4105" s="2"/>
    </row>
    <row r="4106" ht="15" customHeight="1">
      <c r="A4106" t="str">
        <f t="shared" si="320"/>
        <v>2020_12_66936_5</v>
      </c>
      <c r="B4106" t="str">
        <f t="shared" si="321"/>
        <v>2020_12_77569</v>
      </c>
      <c r="C4106" s="1" t="s">
        <v>3674</v>
      </c>
      <c r="D4106">
        <f t="shared" si="322"/>
        <v>4105</v>
      </c>
      <c r="E4106">
        <v>66936</v>
      </c>
      <c r="F4106">
        <f t="shared" si="323"/>
        <v>5</v>
      </c>
      <c r="G4106" s="2" t="str">
        <f t="shared" si="324"/>
        <v/>
      </c>
      <c r="H4106" t="s">
        <v>3675</v>
      </c>
      <c r="I4106">
        <v>77569</v>
      </c>
      <c r="J4106">
        <v>66923</v>
      </c>
      <c r="K4106">
        <v>66926</v>
      </c>
      <c r="L4106" t="s">
        <v>31</v>
      </c>
      <c r="M4106" t="s">
        <v>20</v>
      </c>
      <c r="N4106">
        <v>129</v>
      </c>
      <c r="O4106">
        <v>2296</v>
      </c>
      <c r="P4106">
        <v>11</v>
      </c>
      <c r="Q4106" t="s">
        <v>4125</v>
      </c>
      <c r="BQ4106" s="1"/>
      <c r="BW4106" s="2"/>
    </row>
    <row r="4107" ht="15" customHeight="1">
      <c r="A4107" t="str">
        <f t="shared" si="320"/>
        <v>2020_12_66936_6</v>
      </c>
      <c r="B4107" t="str">
        <f t="shared" si="321"/>
        <v>2020_12_77574</v>
      </c>
      <c r="C4107" s="1" t="s">
        <v>3674</v>
      </c>
      <c r="D4107">
        <f t="shared" si="322"/>
        <v>4106</v>
      </c>
      <c r="E4107">
        <v>66936</v>
      </c>
      <c r="F4107">
        <f t="shared" si="323"/>
        <v>6</v>
      </c>
      <c r="G4107" s="2" t="str">
        <f t="shared" si="324"/>
        <v>x</v>
      </c>
      <c r="H4107" t="s">
        <v>3675</v>
      </c>
      <c r="I4107">
        <v>77574</v>
      </c>
      <c r="J4107">
        <v>66926</v>
      </c>
      <c r="K4107">
        <v>66923</v>
      </c>
      <c r="L4107" t="s">
        <v>20</v>
      </c>
      <c r="M4107" t="s">
        <v>20</v>
      </c>
      <c r="N4107">
        <v>29</v>
      </c>
      <c r="O4107">
        <v>2296</v>
      </c>
      <c r="P4107">
        <v>11</v>
      </c>
      <c r="Q4107" t="s">
        <v>4126</v>
      </c>
      <c r="BQ4107" s="1"/>
      <c r="BW4107" s="2"/>
    </row>
    <row r="4108" ht="15" customHeight="1">
      <c r="A4108" t="str">
        <f t="shared" si="320"/>
        <v>2020_12_66964_1</v>
      </c>
      <c r="B4108" t="str">
        <f t="shared" si="321"/>
        <v>2020_12_71784</v>
      </c>
      <c r="C4108" s="1" t="s">
        <v>3674</v>
      </c>
      <c r="D4108">
        <f t="shared" si="322"/>
        <v>4107</v>
      </c>
      <c r="E4108">
        <v>66964</v>
      </c>
      <c r="F4108">
        <f t="shared" si="323"/>
        <v>1</v>
      </c>
      <c r="G4108" s="2" t="str">
        <f t="shared" si="324"/>
        <v/>
      </c>
      <c r="H4108" t="s">
        <v>3675</v>
      </c>
      <c r="I4108">
        <v>71784</v>
      </c>
      <c r="J4108">
        <v>66951</v>
      </c>
      <c r="K4108">
        <v>66954</v>
      </c>
      <c r="L4108" t="s">
        <v>19</v>
      </c>
      <c r="M4108" t="s">
        <v>20</v>
      </c>
      <c r="N4108">
        <v>329</v>
      </c>
      <c r="O4108">
        <v>2476</v>
      </c>
      <c r="P4108">
        <v>9</v>
      </c>
      <c r="Q4108" t="s">
        <v>4127</v>
      </c>
      <c r="BQ4108" s="1"/>
      <c r="BW4108" s="2"/>
    </row>
    <row r="4109" ht="15" customHeight="1">
      <c r="A4109" t="str">
        <f t="shared" si="320"/>
        <v>2020_12_66964_2</v>
      </c>
      <c r="B4109" t="str">
        <f t="shared" si="321"/>
        <v>2020_12_74474</v>
      </c>
      <c r="C4109" s="1" t="s">
        <v>3674</v>
      </c>
      <c r="D4109">
        <f t="shared" si="322"/>
        <v>4108</v>
      </c>
      <c r="E4109">
        <v>66964</v>
      </c>
      <c r="F4109">
        <f t="shared" si="323"/>
        <v>2</v>
      </c>
      <c r="G4109" s="2" t="str">
        <f t="shared" si="324"/>
        <v/>
      </c>
      <c r="H4109" t="s">
        <v>3675</v>
      </c>
      <c r="I4109">
        <v>74474</v>
      </c>
      <c r="J4109">
        <v>66954</v>
      </c>
      <c r="K4109">
        <v>66951</v>
      </c>
      <c r="L4109" t="s">
        <v>31</v>
      </c>
      <c r="M4109" t="s">
        <v>20</v>
      </c>
      <c r="N4109">
        <v>216</v>
      </c>
      <c r="O4109">
        <v>2476</v>
      </c>
      <c r="P4109">
        <v>9</v>
      </c>
      <c r="Q4109" t="s">
        <v>4128</v>
      </c>
      <c r="BQ4109" s="1"/>
      <c r="BW4109" s="2"/>
    </row>
    <row r="4110" ht="15" customHeight="1">
      <c r="A4110" t="str">
        <f t="shared" si="320"/>
        <v>2020_12_66964_3</v>
      </c>
      <c r="B4110" t="str">
        <f t="shared" si="321"/>
        <v>2020_12_74545</v>
      </c>
      <c r="C4110" s="1" t="s">
        <v>3674</v>
      </c>
      <c r="D4110">
        <f t="shared" si="322"/>
        <v>4109</v>
      </c>
      <c r="E4110">
        <v>66964</v>
      </c>
      <c r="F4110">
        <f t="shared" si="323"/>
        <v>3</v>
      </c>
      <c r="G4110" s="2" t="str">
        <f t="shared" si="324"/>
        <v/>
      </c>
      <c r="H4110" t="s">
        <v>3675</v>
      </c>
      <c r="I4110">
        <v>74545</v>
      </c>
      <c r="J4110">
        <v>66951</v>
      </c>
      <c r="K4110">
        <v>66954</v>
      </c>
      <c r="L4110" t="s">
        <v>31</v>
      </c>
      <c r="M4110" t="s">
        <v>20</v>
      </c>
      <c r="N4110">
        <v>813</v>
      </c>
      <c r="O4110">
        <v>2476</v>
      </c>
      <c r="P4110">
        <v>9</v>
      </c>
      <c r="Q4110" t="s">
        <v>4129</v>
      </c>
      <c r="BQ4110" s="1"/>
      <c r="BW4110" s="2"/>
    </row>
    <row r="4111" ht="15" customHeight="1">
      <c r="A4111" t="str">
        <f t="shared" si="320"/>
        <v>2020_12_66964_4</v>
      </c>
      <c r="B4111" t="str">
        <f t="shared" si="321"/>
        <v>2020_12_76144</v>
      </c>
      <c r="C4111" s="1" t="s">
        <v>3674</v>
      </c>
      <c r="D4111">
        <f t="shared" si="322"/>
        <v>4110</v>
      </c>
      <c r="E4111">
        <v>66964</v>
      </c>
      <c r="F4111">
        <f t="shared" si="323"/>
        <v>4</v>
      </c>
      <c r="G4111" s="2" t="str">
        <f t="shared" si="324"/>
        <v/>
      </c>
      <c r="H4111" t="s">
        <v>3675</v>
      </c>
      <c r="I4111">
        <v>76144</v>
      </c>
      <c r="J4111">
        <v>66954</v>
      </c>
      <c r="K4111">
        <v>66951</v>
      </c>
      <c r="L4111" t="s">
        <v>31</v>
      </c>
      <c r="M4111" t="s">
        <v>20</v>
      </c>
      <c r="N4111">
        <v>243</v>
      </c>
      <c r="O4111">
        <v>2476</v>
      </c>
      <c r="P4111">
        <v>9</v>
      </c>
      <c r="Q4111" t="s">
        <v>4130</v>
      </c>
      <c r="BQ4111" s="1"/>
      <c r="BW4111" s="2"/>
    </row>
    <row r="4112" ht="15" customHeight="1">
      <c r="A4112" t="str">
        <f t="shared" si="320"/>
        <v>2020_12_66964_5</v>
      </c>
      <c r="B4112" t="str">
        <f t="shared" si="321"/>
        <v>2020_12_76321</v>
      </c>
      <c r="C4112" s="1" t="s">
        <v>3674</v>
      </c>
      <c r="D4112">
        <f t="shared" si="322"/>
        <v>4111</v>
      </c>
      <c r="E4112">
        <v>66964</v>
      </c>
      <c r="F4112">
        <f t="shared" si="323"/>
        <v>5</v>
      </c>
      <c r="G4112" s="2" t="str">
        <f t="shared" si="324"/>
        <v/>
      </c>
      <c r="H4112" t="s">
        <v>3675</v>
      </c>
      <c r="I4112">
        <v>76321</v>
      </c>
      <c r="J4112">
        <v>66951</v>
      </c>
      <c r="K4112">
        <v>66954</v>
      </c>
      <c r="L4112" t="s">
        <v>31</v>
      </c>
      <c r="M4112" t="s">
        <v>20</v>
      </c>
      <c r="N4112">
        <v>346</v>
      </c>
      <c r="O4112">
        <v>2476</v>
      </c>
      <c r="P4112">
        <v>9</v>
      </c>
      <c r="Q4112" t="s">
        <v>4131</v>
      </c>
      <c r="BQ4112" s="1"/>
      <c r="BW4112" s="2"/>
    </row>
    <row r="4113" ht="15" customHeight="1">
      <c r="A4113" t="str">
        <f t="shared" si="320"/>
        <v>2020_12_66964_6</v>
      </c>
      <c r="B4113" t="str">
        <f t="shared" si="321"/>
        <v>2020_12_77054</v>
      </c>
      <c r="C4113" s="1" t="s">
        <v>3674</v>
      </c>
      <c r="D4113">
        <f t="shared" si="322"/>
        <v>4112</v>
      </c>
      <c r="E4113">
        <v>66964</v>
      </c>
      <c r="F4113">
        <f t="shared" si="323"/>
        <v>6</v>
      </c>
      <c r="G4113" s="2" t="str">
        <f t="shared" si="324"/>
        <v/>
      </c>
      <c r="H4113" t="s">
        <v>3675</v>
      </c>
      <c r="I4113">
        <v>77054</v>
      </c>
      <c r="J4113">
        <v>66954</v>
      </c>
      <c r="K4113">
        <v>66951</v>
      </c>
      <c r="L4113" t="s">
        <v>31</v>
      </c>
      <c r="M4113" t="s">
        <v>20</v>
      </c>
      <c r="N4113">
        <v>221</v>
      </c>
      <c r="O4113">
        <v>2476</v>
      </c>
      <c r="P4113">
        <v>9</v>
      </c>
      <c r="Q4113" t="s">
        <v>4132</v>
      </c>
      <c r="BQ4113" s="1"/>
      <c r="BW4113" s="2"/>
    </row>
    <row r="4114" ht="15" customHeight="1">
      <c r="A4114" t="str">
        <f t="shared" si="320"/>
        <v>2020_12_66964_7</v>
      </c>
      <c r="B4114" t="str">
        <f t="shared" si="321"/>
        <v>2020_12_77240</v>
      </c>
      <c r="C4114" s="1" t="s">
        <v>3674</v>
      </c>
      <c r="D4114">
        <f t="shared" si="322"/>
        <v>4113</v>
      </c>
      <c r="E4114">
        <v>66964</v>
      </c>
      <c r="F4114">
        <f t="shared" si="323"/>
        <v>7</v>
      </c>
      <c r="G4114" s="2" t="str">
        <f t="shared" si="324"/>
        <v/>
      </c>
      <c r="H4114" t="s">
        <v>3675</v>
      </c>
      <c r="I4114">
        <v>77240</v>
      </c>
      <c r="J4114">
        <v>66951</v>
      </c>
      <c r="K4114">
        <v>66954</v>
      </c>
      <c r="L4114" t="s">
        <v>31</v>
      </c>
      <c r="M4114" t="s">
        <v>20</v>
      </c>
      <c r="N4114">
        <v>210</v>
      </c>
      <c r="O4114">
        <v>2476</v>
      </c>
      <c r="P4114">
        <v>9</v>
      </c>
      <c r="Q4114" t="s">
        <v>4133</v>
      </c>
      <c r="BQ4114" s="1"/>
      <c r="BW4114" s="2"/>
    </row>
    <row r="4115" ht="15" customHeight="1">
      <c r="A4115" t="str">
        <f t="shared" si="320"/>
        <v>2020_12_66964_8</v>
      </c>
      <c r="B4115" t="str">
        <f t="shared" si="321"/>
        <v>2020_12_77456</v>
      </c>
      <c r="C4115" s="1" t="s">
        <v>3674</v>
      </c>
      <c r="D4115">
        <f t="shared" si="322"/>
        <v>4114</v>
      </c>
      <c r="E4115">
        <v>66964</v>
      </c>
      <c r="F4115">
        <f t="shared" si="323"/>
        <v>8</v>
      </c>
      <c r="G4115" s="2" t="str">
        <f t="shared" si="324"/>
        <v>x</v>
      </c>
      <c r="H4115" t="s">
        <v>3675</v>
      </c>
      <c r="I4115">
        <v>77456</v>
      </c>
      <c r="J4115">
        <v>66954</v>
      </c>
      <c r="K4115">
        <v>66951</v>
      </c>
      <c r="L4115" t="s">
        <v>20</v>
      </c>
      <c r="M4115" t="s">
        <v>20</v>
      </c>
      <c r="N4115">
        <v>77</v>
      </c>
      <c r="O4115">
        <v>2476</v>
      </c>
      <c r="P4115">
        <v>9</v>
      </c>
      <c r="Q4115" t="s">
        <v>4134</v>
      </c>
      <c r="BQ4115" s="1"/>
      <c r="BW4115" s="2"/>
    </row>
    <row r="4116" ht="15" customHeight="1">
      <c r="A4116" t="str">
        <f t="shared" si="320"/>
        <v>2020_12_66992_1</v>
      </c>
      <c r="B4116" t="str">
        <f t="shared" si="321"/>
        <v>2020_12_72081</v>
      </c>
      <c r="C4116" s="1" t="s">
        <v>3674</v>
      </c>
      <c r="D4116">
        <f t="shared" si="322"/>
        <v>4115</v>
      </c>
      <c r="E4116">
        <v>66992</v>
      </c>
      <c r="F4116">
        <f t="shared" si="323"/>
        <v>1</v>
      </c>
      <c r="G4116" s="2" t="str">
        <f t="shared" si="324"/>
        <v/>
      </c>
      <c r="H4116" t="s">
        <v>3675</v>
      </c>
      <c r="I4116">
        <v>72081</v>
      </c>
      <c r="J4116">
        <v>66979</v>
      </c>
      <c r="K4116">
        <v>66982</v>
      </c>
      <c r="L4116" t="s">
        <v>158</v>
      </c>
      <c r="M4116" t="s">
        <v>20</v>
      </c>
      <c r="N4116">
        <v>405</v>
      </c>
      <c r="O4116">
        <v>3551</v>
      </c>
      <c r="P4116">
        <v>17</v>
      </c>
      <c r="Q4116" t="s">
        <v>4135</v>
      </c>
      <c r="BQ4116" s="1"/>
      <c r="BW4116" s="2"/>
    </row>
    <row r="4117" ht="15" customHeight="1">
      <c r="A4117" t="str">
        <f t="shared" si="320"/>
        <v>2020_12_66992_2</v>
      </c>
      <c r="B4117" t="str">
        <f t="shared" si="321"/>
        <v>2020_12_74111</v>
      </c>
      <c r="C4117" s="1" t="s">
        <v>3674</v>
      </c>
      <c r="D4117">
        <f t="shared" si="322"/>
        <v>4116</v>
      </c>
      <c r="E4117">
        <v>66992</v>
      </c>
      <c r="F4117">
        <f t="shared" si="323"/>
        <v>2</v>
      </c>
      <c r="G4117" s="2" t="str">
        <f t="shared" si="324"/>
        <v/>
      </c>
      <c r="H4117" t="s">
        <v>3675</v>
      </c>
      <c r="I4117">
        <v>74111</v>
      </c>
      <c r="J4117">
        <v>66982</v>
      </c>
      <c r="K4117">
        <v>66979</v>
      </c>
      <c r="L4117" t="s">
        <v>31</v>
      </c>
      <c r="M4117" t="s">
        <v>20</v>
      </c>
      <c r="N4117">
        <v>36</v>
      </c>
      <c r="O4117">
        <v>3551</v>
      </c>
      <c r="P4117">
        <v>17</v>
      </c>
      <c r="Q4117" t="s">
        <v>4136</v>
      </c>
      <c r="BQ4117" s="1"/>
      <c r="BW4117" s="2"/>
    </row>
    <row r="4118" ht="15" customHeight="1">
      <c r="A4118" t="str">
        <f t="shared" si="320"/>
        <v>2020_12_66992_3</v>
      </c>
      <c r="B4118" t="str">
        <f t="shared" si="321"/>
        <v>2020_12_74162</v>
      </c>
      <c r="C4118" s="1" t="s">
        <v>3674</v>
      </c>
      <c r="D4118">
        <f t="shared" si="322"/>
        <v>4117</v>
      </c>
      <c r="E4118">
        <v>66992</v>
      </c>
      <c r="F4118">
        <f t="shared" si="323"/>
        <v>3</v>
      </c>
      <c r="G4118" s="2" t="str">
        <f t="shared" si="324"/>
        <v/>
      </c>
      <c r="H4118" t="s">
        <v>3675</v>
      </c>
      <c r="I4118">
        <v>74162</v>
      </c>
      <c r="J4118">
        <v>66979</v>
      </c>
      <c r="K4118">
        <v>66982</v>
      </c>
      <c r="L4118" t="s">
        <v>31</v>
      </c>
      <c r="M4118" t="s">
        <v>20</v>
      </c>
      <c r="N4118">
        <v>326</v>
      </c>
      <c r="O4118">
        <v>3551</v>
      </c>
      <c r="P4118">
        <v>17</v>
      </c>
      <c r="Q4118" t="s">
        <v>4137</v>
      </c>
      <c r="BQ4118" s="1"/>
      <c r="BW4118" s="2"/>
    </row>
    <row r="4119" ht="15" customHeight="1">
      <c r="A4119" t="str">
        <f t="shared" si="320"/>
        <v>2020_12_66992_4</v>
      </c>
      <c r="B4119" t="str">
        <f t="shared" si="321"/>
        <v>2020_12_74229</v>
      </c>
      <c r="C4119" s="1" t="s">
        <v>3674</v>
      </c>
      <c r="D4119">
        <f t="shared" si="322"/>
        <v>4118</v>
      </c>
      <c r="E4119">
        <v>66992</v>
      </c>
      <c r="F4119">
        <f t="shared" si="323"/>
        <v>4</v>
      </c>
      <c r="G4119" s="2" t="str">
        <f t="shared" si="324"/>
        <v/>
      </c>
      <c r="H4119" t="s">
        <v>3675</v>
      </c>
      <c r="I4119">
        <v>74229</v>
      </c>
      <c r="J4119">
        <v>66982</v>
      </c>
      <c r="K4119">
        <v>66979</v>
      </c>
      <c r="L4119" t="s">
        <v>31</v>
      </c>
      <c r="M4119" t="s">
        <v>20</v>
      </c>
      <c r="N4119">
        <v>102</v>
      </c>
      <c r="O4119">
        <v>3551</v>
      </c>
      <c r="P4119">
        <v>17</v>
      </c>
      <c r="Q4119" t="s">
        <v>4138</v>
      </c>
      <c r="BQ4119" s="1"/>
      <c r="BW4119" s="2"/>
    </row>
    <row r="4120" ht="15" customHeight="1">
      <c r="A4120" t="str">
        <f t="shared" si="320"/>
        <v>2020_12_66992_5</v>
      </c>
      <c r="B4120" t="str">
        <f t="shared" si="321"/>
        <v>2020_12_75033</v>
      </c>
      <c r="C4120" s="1" t="s">
        <v>3674</v>
      </c>
      <c r="D4120">
        <f t="shared" si="322"/>
        <v>4119</v>
      </c>
      <c r="E4120">
        <v>66992</v>
      </c>
      <c r="F4120">
        <f t="shared" si="323"/>
        <v>5</v>
      </c>
      <c r="G4120" s="2" t="str">
        <f t="shared" si="324"/>
        <v/>
      </c>
      <c r="H4120" t="s">
        <v>3675</v>
      </c>
      <c r="I4120">
        <v>75033</v>
      </c>
      <c r="J4120">
        <v>66979</v>
      </c>
      <c r="K4120">
        <v>66982</v>
      </c>
      <c r="L4120" t="s">
        <v>31</v>
      </c>
      <c r="M4120" t="s">
        <v>20</v>
      </c>
      <c r="N4120">
        <v>423</v>
      </c>
      <c r="O4120">
        <v>3551</v>
      </c>
      <c r="P4120">
        <v>17</v>
      </c>
      <c r="Q4120" t="s">
        <v>4139</v>
      </c>
      <c r="BQ4120" s="1"/>
      <c r="BW4120" s="2"/>
    </row>
    <row r="4121" ht="15" customHeight="1">
      <c r="A4121" t="str">
        <f t="shared" si="320"/>
        <v>2020_12_66992_6</v>
      </c>
      <c r="B4121" t="str">
        <f t="shared" si="321"/>
        <v>2020_12_75318</v>
      </c>
      <c r="C4121" s="1" t="s">
        <v>3674</v>
      </c>
      <c r="D4121">
        <f t="shared" si="322"/>
        <v>4120</v>
      </c>
      <c r="E4121">
        <v>66992</v>
      </c>
      <c r="F4121">
        <f t="shared" si="323"/>
        <v>6</v>
      </c>
      <c r="G4121" s="2" t="str">
        <f t="shared" si="324"/>
        <v/>
      </c>
      <c r="H4121" t="s">
        <v>3675</v>
      </c>
      <c r="I4121">
        <v>75318</v>
      </c>
      <c r="J4121">
        <v>66982</v>
      </c>
      <c r="K4121">
        <v>66979</v>
      </c>
      <c r="L4121" t="s">
        <v>31</v>
      </c>
      <c r="M4121" t="s">
        <v>20</v>
      </c>
      <c r="N4121">
        <v>296</v>
      </c>
      <c r="O4121">
        <v>3551</v>
      </c>
      <c r="P4121">
        <v>17</v>
      </c>
      <c r="Q4121" t="s">
        <v>4140</v>
      </c>
      <c r="BQ4121" s="1"/>
      <c r="BW4121" s="2"/>
    </row>
    <row r="4122" ht="15" customHeight="1">
      <c r="A4122" t="str">
        <f t="shared" si="320"/>
        <v>2020_12_66992_7</v>
      </c>
      <c r="B4122" t="str">
        <f t="shared" si="321"/>
        <v>2020_12_76110</v>
      </c>
      <c r="C4122" s="1" t="s">
        <v>3674</v>
      </c>
      <c r="D4122">
        <f t="shared" si="322"/>
        <v>4121</v>
      </c>
      <c r="E4122">
        <v>66992</v>
      </c>
      <c r="F4122">
        <f t="shared" si="323"/>
        <v>7</v>
      </c>
      <c r="G4122" s="2" t="str">
        <f t="shared" si="324"/>
        <v/>
      </c>
      <c r="H4122" t="s">
        <v>3675</v>
      </c>
      <c r="I4122">
        <v>76110</v>
      </c>
      <c r="J4122">
        <v>66979</v>
      </c>
      <c r="K4122">
        <v>66982</v>
      </c>
      <c r="L4122" t="s">
        <v>31</v>
      </c>
      <c r="M4122" t="s">
        <v>20</v>
      </c>
      <c r="N4122">
        <v>419</v>
      </c>
      <c r="O4122">
        <v>3551</v>
      </c>
      <c r="P4122">
        <v>17</v>
      </c>
      <c r="Q4122" t="s">
        <v>4141</v>
      </c>
      <c r="BQ4122" s="1"/>
      <c r="BW4122" s="2"/>
    </row>
    <row r="4123" ht="15" customHeight="1">
      <c r="A4123" t="str">
        <f t="shared" si="320"/>
        <v>2020_12_66992_8</v>
      </c>
      <c r="B4123" t="str">
        <f t="shared" si="321"/>
        <v>2020_12_76245</v>
      </c>
      <c r="C4123" s="1" t="s">
        <v>3674</v>
      </c>
      <c r="D4123">
        <f t="shared" si="322"/>
        <v>4122</v>
      </c>
      <c r="E4123">
        <v>66992</v>
      </c>
      <c r="F4123">
        <f t="shared" si="323"/>
        <v>8</v>
      </c>
      <c r="G4123" s="2" t="str">
        <f t="shared" si="324"/>
        <v/>
      </c>
      <c r="H4123" t="s">
        <v>3675</v>
      </c>
      <c r="I4123">
        <v>76245</v>
      </c>
      <c r="J4123">
        <v>66982</v>
      </c>
      <c r="K4123">
        <v>66979</v>
      </c>
      <c r="L4123" t="s">
        <v>31</v>
      </c>
      <c r="M4123" t="s">
        <v>20</v>
      </c>
      <c r="N4123">
        <v>85</v>
      </c>
      <c r="O4123">
        <v>3551</v>
      </c>
      <c r="P4123">
        <v>17</v>
      </c>
      <c r="Q4123" t="s">
        <v>4142</v>
      </c>
      <c r="BQ4123" s="1"/>
      <c r="BW4123" s="2"/>
    </row>
    <row r="4124" ht="15" customHeight="1">
      <c r="A4124" t="str">
        <f t="shared" si="320"/>
        <v>2020_12_66992_9</v>
      </c>
      <c r="B4124" t="str">
        <f t="shared" si="321"/>
        <v>2020_12_76257</v>
      </c>
      <c r="C4124" s="1" t="s">
        <v>3674</v>
      </c>
      <c r="D4124">
        <f t="shared" si="322"/>
        <v>4123</v>
      </c>
      <c r="E4124">
        <v>66992</v>
      </c>
      <c r="F4124">
        <f t="shared" si="323"/>
        <v>9</v>
      </c>
      <c r="G4124" s="2" t="str">
        <f t="shared" si="324"/>
        <v/>
      </c>
      <c r="H4124" t="s">
        <v>3675</v>
      </c>
      <c r="I4124">
        <v>76257</v>
      </c>
      <c r="J4124">
        <v>66979</v>
      </c>
      <c r="K4124">
        <v>66982</v>
      </c>
      <c r="L4124" t="s">
        <v>31</v>
      </c>
      <c r="M4124" t="s">
        <v>20</v>
      </c>
      <c r="N4124">
        <v>249</v>
      </c>
      <c r="O4124">
        <v>3551</v>
      </c>
      <c r="P4124">
        <v>17</v>
      </c>
      <c r="Q4124" t="s">
        <v>4143</v>
      </c>
      <c r="BQ4124" s="1"/>
      <c r="BW4124" s="2"/>
    </row>
    <row r="4125" ht="15" customHeight="1">
      <c r="A4125" t="str">
        <f t="shared" si="320"/>
        <v>2020_12_66992_10</v>
      </c>
      <c r="B4125" t="str">
        <f t="shared" si="321"/>
        <v>2020_12_76265</v>
      </c>
      <c r="C4125" s="1" t="s">
        <v>3674</v>
      </c>
      <c r="D4125">
        <f t="shared" si="322"/>
        <v>4124</v>
      </c>
      <c r="E4125">
        <v>66992</v>
      </c>
      <c r="F4125">
        <f t="shared" si="323"/>
        <v>10</v>
      </c>
      <c r="G4125" s="2" t="str">
        <f t="shared" si="324"/>
        <v/>
      </c>
      <c r="H4125" t="s">
        <v>3675</v>
      </c>
      <c r="I4125">
        <v>76265</v>
      </c>
      <c r="J4125">
        <v>66982</v>
      </c>
      <c r="K4125">
        <v>66979</v>
      </c>
      <c r="L4125" t="s">
        <v>31</v>
      </c>
      <c r="M4125" t="s">
        <v>20</v>
      </c>
      <c r="N4125">
        <v>125</v>
      </c>
      <c r="O4125">
        <v>3551</v>
      </c>
      <c r="P4125">
        <v>17</v>
      </c>
      <c r="Q4125" t="s">
        <v>4144</v>
      </c>
      <c r="BQ4125" s="1"/>
      <c r="BW4125" s="2"/>
    </row>
    <row r="4126" ht="15" customHeight="1">
      <c r="A4126" t="str">
        <f t="shared" si="320"/>
        <v>2020_12_66992_11</v>
      </c>
      <c r="B4126" t="str">
        <f t="shared" si="321"/>
        <v>2020_12_76310</v>
      </c>
      <c r="C4126" s="1" t="s">
        <v>3674</v>
      </c>
      <c r="D4126">
        <f t="shared" si="322"/>
        <v>4125</v>
      </c>
      <c r="E4126">
        <v>66992</v>
      </c>
      <c r="F4126">
        <f t="shared" si="323"/>
        <v>11</v>
      </c>
      <c r="G4126" s="2" t="str">
        <f t="shared" si="324"/>
        <v/>
      </c>
      <c r="H4126" t="s">
        <v>3675</v>
      </c>
      <c r="I4126">
        <v>76310</v>
      </c>
      <c r="J4126">
        <v>66979</v>
      </c>
      <c r="K4126">
        <v>66982</v>
      </c>
      <c r="L4126" t="s">
        <v>31</v>
      </c>
      <c r="M4126" t="s">
        <v>20</v>
      </c>
      <c r="N4126">
        <v>475</v>
      </c>
      <c r="O4126">
        <v>3551</v>
      </c>
      <c r="P4126">
        <v>17</v>
      </c>
      <c r="Q4126" t="s">
        <v>4145</v>
      </c>
      <c r="BQ4126" s="1"/>
      <c r="BW4126" s="2"/>
    </row>
    <row r="4127" ht="15" customHeight="1">
      <c r="A4127" t="str">
        <f t="shared" si="320"/>
        <v>2020_12_66992_12</v>
      </c>
      <c r="B4127" t="str">
        <f t="shared" si="321"/>
        <v>2020_12_76356</v>
      </c>
      <c r="C4127" s="1" t="s">
        <v>3674</v>
      </c>
      <c r="D4127">
        <f t="shared" si="322"/>
        <v>4126</v>
      </c>
      <c r="E4127">
        <v>66992</v>
      </c>
      <c r="F4127">
        <f t="shared" si="323"/>
        <v>12</v>
      </c>
      <c r="G4127" s="2" t="str">
        <f t="shared" si="324"/>
        <v/>
      </c>
      <c r="H4127" t="s">
        <v>3675</v>
      </c>
      <c r="I4127">
        <v>76356</v>
      </c>
      <c r="J4127">
        <v>66982</v>
      </c>
      <c r="K4127">
        <v>66979</v>
      </c>
      <c r="L4127" t="s">
        <v>31</v>
      </c>
      <c r="M4127" t="s">
        <v>20</v>
      </c>
      <c r="N4127">
        <v>132</v>
      </c>
      <c r="O4127">
        <v>3551</v>
      </c>
      <c r="P4127">
        <v>17</v>
      </c>
      <c r="Q4127" t="s">
        <v>4146</v>
      </c>
      <c r="BQ4127" s="1"/>
      <c r="BW4127" s="2"/>
    </row>
    <row r="4128" ht="15" customHeight="1">
      <c r="A4128" t="str">
        <f t="shared" si="320"/>
        <v>2020_12_66992_13</v>
      </c>
      <c r="B4128" t="str">
        <f t="shared" si="321"/>
        <v>2020_12_77072</v>
      </c>
      <c r="C4128" s="1" t="s">
        <v>3674</v>
      </c>
      <c r="D4128">
        <f t="shared" si="322"/>
        <v>4127</v>
      </c>
      <c r="E4128">
        <v>66992</v>
      </c>
      <c r="F4128">
        <f t="shared" si="323"/>
        <v>13</v>
      </c>
      <c r="G4128" s="2" t="str">
        <f t="shared" si="324"/>
        <v/>
      </c>
      <c r="H4128" t="s">
        <v>3675</v>
      </c>
      <c r="I4128">
        <v>77072</v>
      </c>
      <c r="J4128">
        <v>66979</v>
      </c>
      <c r="K4128">
        <v>66982</v>
      </c>
      <c r="L4128" t="s">
        <v>31</v>
      </c>
      <c r="M4128" t="s">
        <v>20</v>
      </c>
      <c r="N4128">
        <v>115</v>
      </c>
      <c r="O4128">
        <v>3551</v>
      </c>
      <c r="P4128">
        <v>17</v>
      </c>
      <c r="Q4128" t="s">
        <v>4147</v>
      </c>
      <c r="BQ4128" s="1"/>
      <c r="BW4128" s="2"/>
    </row>
    <row r="4129" ht="15" customHeight="1">
      <c r="A4129" t="str">
        <f t="shared" si="320"/>
        <v>2020_12_66992_14</v>
      </c>
      <c r="B4129" t="str">
        <f t="shared" si="321"/>
        <v>2020_12_77075</v>
      </c>
      <c r="C4129" s="1" t="s">
        <v>3674</v>
      </c>
      <c r="D4129">
        <f t="shared" si="322"/>
        <v>4128</v>
      </c>
      <c r="E4129">
        <v>66992</v>
      </c>
      <c r="F4129">
        <f t="shared" si="323"/>
        <v>14</v>
      </c>
      <c r="G4129" s="2" t="str">
        <f t="shared" si="324"/>
        <v>x</v>
      </c>
      <c r="H4129" t="s">
        <v>3675</v>
      </c>
      <c r="I4129">
        <v>77075</v>
      </c>
      <c r="J4129">
        <v>66982</v>
      </c>
      <c r="K4129">
        <v>66979</v>
      </c>
      <c r="L4129" t="s">
        <v>20</v>
      </c>
      <c r="M4129" t="s">
        <v>20</v>
      </c>
      <c r="N4129">
        <v>40</v>
      </c>
      <c r="O4129">
        <v>3551</v>
      </c>
      <c r="P4129">
        <v>17</v>
      </c>
      <c r="Q4129" t="s">
        <v>4148</v>
      </c>
      <c r="BQ4129" s="1"/>
      <c r="BW4129" s="2"/>
    </row>
    <row r="4130" ht="15" customHeight="1">
      <c r="A4130" t="str">
        <f t="shared" si="320"/>
        <v>2020_12_67020_1</v>
      </c>
      <c r="B4130" t="str">
        <f t="shared" si="321"/>
        <v>2020_12_71669</v>
      </c>
      <c r="C4130" s="1" t="s">
        <v>3674</v>
      </c>
      <c r="D4130">
        <f t="shared" si="322"/>
        <v>4129</v>
      </c>
      <c r="E4130">
        <v>67020</v>
      </c>
      <c r="F4130">
        <f t="shared" si="323"/>
        <v>1</v>
      </c>
      <c r="G4130" s="2" t="str">
        <f t="shared" si="324"/>
        <v/>
      </c>
      <c r="H4130" t="s">
        <v>3675</v>
      </c>
      <c r="I4130">
        <v>71669</v>
      </c>
      <c r="J4130">
        <v>67007</v>
      </c>
      <c r="K4130">
        <v>67010</v>
      </c>
      <c r="L4130" t="s">
        <v>158</v>
      </c>
      <c r="M4130" t="s">
        <v>20</v>
      </c>
      <c r="N4130">
        <v>48</v>
      </c>
      <c r="O4130">
        <v>1679</v>
      </c>
      <c r="P4130">
        <v>13</v>
      </c>
      <c r="Q4130" t="s">
        <v>4149</v>
      </c>
      <c r="BQ4130" s="1"/>
      <c r="BW4130" s="2"/>
    </row>
    <row r="4131" ht="15" customHeight="1">
      <c r="A4131" t="str">
        <f t="shared" si="320"/>
        <v>2020_12_67020_2</v>
      </c>
      <c r="B4131" t="str">
        <f t="shared" si="321"/>
        <v>2020_12_74472</v>
      </c>
      <c r="C4131" s="1" t="s">
        <v>3674</v>
      </c>
      <c r="D4131">
        <f t="shared" si="322"/>
        <v>4130</v>
      </c>
      <c r="E4131">
        <v>67020</v>
      </c>
      <c r="F4131">
        <f t="shared" si="323"/>
        <v>2</v>
      </c>
      <c r="G4131" s="2" t="str">
        <f t="shared" si="324"/>
        <v/>
      </c>
      <c r="H4131" t="s">
        <v>3675</v>
      </c>
      <c r="I4131">
        <v>74472</v>
      </c>
      <c r="J4131">
        <v>67010</v>
      </c>
      <c r="K4131">
        <v>67007</v>
      </c>
      <c r="L4131" t="s">
        <v>31</v>
      </c>
      <c r="M4131" t="s">
        <v>20</v>
      </c>
      <c r="N4131">
        <v>411</v>
      </c>
      <c r="O4131">
        <v>1679</v>
      </c>
      <c r="P4131">
        <v>13</v>
      </c>
      <c r="Q4131" t="s">
        <v>4150</v>
      </c>
      <c r="BQ4131" s="1"/>
      <c r="BW4131" s="2"/>
    </row>
    <row r="4132" ht="15" customHeight="1">
      <c r="A4132" t="str">
        <f t="shared" si="320"/>
        <v>2020_12_67020_3</v>
      </c>
      <c r="B4132" t="str">
        <f t="shared" si="321"/>
        <v>2020_12_75323</v>
      </c>
      <c r="C4132" s="1" t="s">
        <v>3674</v>
      </c>
      <c r="D4132">
        <f t="shared" si="322"/>
        <v>4131</v>
      </c>
      <c r="E4132">
        <v>67020</v>
      </c>
      <c r="F4132">
        <f t="shared" si="323"/>
        <v>3</v>
      </c>
      <c r="G4132" s="2" t="str">
        <f t="shared" si="324"/>
        <v/>
      </c>
      <c r="H4132" t="s">
        <v>3675</v>
      </c>
      <c r="I4132">
        <v>75323</v>
      </c>
      <c r="J4132">
        <v>67007</v>
      </c>
      <c r="K4132">
        <v>67010</v>
      </c>
      <c r="L4132" t="s">
        <v>31</v>
      </c>
      <c r="M4132" t="s">
        <v>20</v>
      </c>
      <c r="N4132">
        <v>356</v>
      </c>
      <c r="O4132">
        <v>1679</v>
      </c>
      <c r="P4132">
        <v>13</v>
      </c>
      <c r="Q4132" t="s">
        <v>4151</v>
      </c>
      <c r="BQ4132" s="1"/>
      <c r="BW4132" s="2"/>
    </row>
    <row r="4133" ht="15" customHeight="1">
      <c r="A4133" t="str">
        <f t="shared" si="320"/>
        <v>2020_12_67020_4</v>
      </c>
      <c r="B4133" t="str">
        <f t="shared" si="321"/>
        <v>2020_12_76738</v>
      </c>
      <c r="C4133" s="1" t="s">
        <v>3674</v>
      </c>
      <c r="D4133">
        <f t="shared" si="322"/>
        <v>4132</v>
      </c>
      <c r="E4133">
        <v>67020</v>
      </c>
      <c r="F4133">
        <f t="shared" si="323"/>
        <v>4</v>
      </c>
      <c r="G4133" s="2" t="str">
        <f t="shared" si="324"/>
        <v/>
      </c>
      <c r="H4133" t="s">
        <v>3675</v>
      </c>
      <c r="I4133">
        <v>76738</v>
      </c>
      <c r="J4133">
        <v>67010</v>
      </c>
      <c r="K4133">
        <v>67007</v>
      </c>
      <c r="L4133" t="s">
        <v>31</v>
      </c>
      <c r="M4133" t="s">
        <v>20</v>
      </c>
      <c r="N4133">
        <v>238</v>
      </c>
      <c r="O4133">
        <v>1679</v>
      </c>
      <c r="P4133">
        <v>13</v>
      </c>
      <c r="Q4133" t="s">
        <v>4152</v>
      </c>
      <c r="BQ4133" s="1"/>
      <c r="BW4133" s="2"/>
    </row>
    <row r="4134" ht="15" customHeight="1">
      <c r="A4134" t="str">
        <f t="shared" si="320"/>
        <v>2020_12_67020_5</v>
      </c>
      <c r="B4134" t="str">
        <f t="shared" si="321"/>
        <v>2020_12_77099</v>
      </c>
      <c r="C4134" s="1" t="s">
        <v>3674</v>
      </c>
      <c r="D4134">
        <f t="shared" si="322"/>
        <v>4133</v>
      </c>
      <c r="E4134">
        <v>67020</v>
      </c>
      <c r="F4134">
        <f t="shared" si="323"/>
        <v>5</v>
      </c>
      <c r="G4134" s="2" t="str">
        <f t="shared" si="324"/>
        <v/>
      </c>
      <c r="H4134" t="s">
        <v>3675</v>
      </c>
      <c r="I4134">
        <v>77099</v>
      </c>
      <c r="J4134">
        <v>67007</v>
      </c>
      <c r="K4134">
        <v>67010</v>
      </c>
      <c r="L4134" t="s">
        <v>31</v>
      </c>
      <c r="M4134" t="s">
        <v>20</v>
      </c>
      <c r="N4134">
        <v>87</v>
      </c>
      <c r="O4134">
        <v>1679</v>
      </c>
      <c r="P4134">
        <v>13</v>
      </c>
      <c r="Q4134" t="s">
        <v>4153</v>
      </c>
      <c r="BQ4134" s="1"/>
      <c r="BW4134" s="2"/>
    </row>
    <row r="4135" ht="15" customHeight="1">
      <c r="A4135" t="str">
        <f t="shared" si="320"/>
        <v>2020_12_67020_6</v>
      </c>
      <c r="B4135" t="str">
        <f t="shared" si="321"/>
        <v>2020_12_77471</v>
      </c>
      <c r="C4135" s="1" t="s">
        <v>3674</v>
      </c>
      <c r="D4135">
        <f t="shared" si="322"/>
        <v>4134</v>
      </c>
      <c r="E4135">
        <v>67020</v>
      </c>
      <c r="F4135">
        <f t="shared" si="323"/>
        <v>6</v>
      </c>
      <c r="G4135" s="2" t="str">
        <f t="shared" si="324"/>
        <v/>
      </c>
      <c r="H4135" t="s">
        <v>3675</v>
      </c>
      <c r="I4135">
        <v>77471</v>
      </c>
      <c r="J4135">
        <v>67007</v>
      </c>
      <c r="K4135">
        <v>67010</v>
      </c>
      <c r="L4135" t="s">
        <v>31</v>
      </c>
      <c r="M4135" t="s">
        <v>20</v>
      </c>
      <c r="N4135">
        <v>23</v>
      </c>
      <c r="O4135">
        <v>1679</v>
      </c>
      <c r="P4135">
        <v>13</v>
      </c>
      <c r="Q4135" t="s">
        <v>4154</v>
      </c>
      <c r="BQ4135" s="1"/>
      <c r="BW4135" s="2"/>
    </row>
    <row r="4136" ht="15" customHeight="1">
      <c r="A4136" t="str">
        <f t="shared" si="320"/>
        <v>2020_12_67020_7</v>
      </c>
      <c r="B4136" t="str">
        <f t="shared" si="321"/>
        <v>2020_12_77562</v>
      </c>
      <c r="C4136" s="1" t="s">
        <v>3674</v>
      </c>
      <c r="D4136">
        <f t="shared" si="322"/>
        <v>4135</v>
      </c>
      <c r="E4136">
        <v>67020</v>
      </c>
      <c r="F4136">
        <f t="shared" si="323"/>
        <v>7</v>
      </c>
      <c r="G4136" s="2" t="str">
        <f t="shared" si="324"/>
        <v>x</v>
      </c>
      <c r="H4136" t="s">
        <v>3675</v>
      </c>
      <c r="I4136">
        <v>77562</v>
      </c>
      <c r="J4136">
        <v>67010</v>
      </c>
      <c r="K4136">
        <v>67007</v>
      </c>
      <c r="L4136" t="s">
        <v>20</v>
      </c>
      <c r="M4136" t="s">
        <v>20</v>
      </c>
      <c r="N4136">
        <v>16</v>
      </c>
      <c r="O4136">
        <v>1679</v>
      </c>
      <c r="P4136">
        <v>13</v>
      </c>
      <c r="Q4136" t="s">
        <v>4155</v>
      </c>
      <c r="BQ4136" s="1"/>
      <c r="BW4136" s="2"/>
    </row>
    <row r="4137" ht="15" customHeight="1">
      <c r="A4137" t="str">
        <f t="shared" si="320"/>
        <v>2020_12_67048_1</v>
      </c>
      <c r="B4137" t="str">
        <f t="shared" si="321"/>
        <v>2020_12_71731</v>
      </c>
      <c r="C4137" s="1" t="s">
        <v>3674</v>
      </c>
      <c r="D4137">
        <f t="shared" si="322"/>
        <v>4136</v>
      </c>
      <c r="E4137">
        <v>67048</v>
      </c>
      <c r="F4137">
        <f t="shared" si="323"/>
        <v>1</v>
      </c>
      <c r="G4137" s="2" t="str">
        <f t="shared" si="324"/>
        <v/>
      </c>
      <c r="H4137" t="s">
        <v>3675</v>
      </c>
      <c r="I4137">
        <v>71731</v>
      </c>
      <c r="J4137">
        <v>67035</v>
      </c>
      <c r="K4137">
        <v>67038</v>
      </c>
      <c r="L4137" t="s">
        <v>158</v>
      </c>
      <c r="M4137" t="s">
        <v>20</v>
      </c>
      <c r="N4137">
        <v>215</v>
      </c>
      <c r="O4137">
        <v>2273</v>
      </c>
      <c r="P4137">
        <v>16</v>
      </c>
      <c r="Q4137" t="s">
        <v>4156</v>
      </c>
      <c r="BQ4137" s="1"/>
      <c r="BW4137" s="2"/>
    </row>
    <row r="4138" ht="15" customHeight="1">
      <c r="A4138" t="str">
        <f t="shared" si="320"/>
        <v>2020_12_67048_2</v>
      </c>
      <c r="B4138" t="str">
        <f t="shared" si="321"/>
        <v>2020_12_72239</v>
      </c>
      <c r="C4138" s="1" t="s">
        <v>3674</v>
      </c>
      <c r="D4138">
        <f t="shared" si="322"/>
        <v>4137</v>
      </c>
      <c r="E4138">
        <v>67048</v>
      </c>
      <c r="F4138">
        <f t="shared" si="323"/>
        <v>2</v>
      </c>
      <c r="G4138" s="2" t="str">
        <f t="shared" si="324"/>
        <v/>
      </c>
      <c r="H4138" t="s">
        <v>3675</v>
      </c>
      <c r="I4138">
        <v>72239</v>
      </c>
      <c r="J4138">
        <v>67038</v>
      </c>
      <c r="K4138">
        <v>67035</v>
      </c>
      <c r="L4138" t="s">
        <v>31</v>
      </c>
      <c r="M4138" t="s">
        <v>20</v>
      </c>
      <c r="N4138">
        <v>157</v>
      </c>
      <c r="O4138">
        <v>2273</v>
      </c>
      <c r="P4138">
        <v>16</v>
      </c>
      <c r="Q4138" t="s">
        <v>4157</v>
      </c>
      <c r="BQ4138" s="1"/>
      <c r="BW4138" s="2"/>
    </row>
    <row r="4139" ht="15" customHeight="1">
      <c r="A4139" t="str">
        <f t="shared" si="320"/>
        <v>2020_12_67048_3</v>
      </c>
      <c r="B4139" t="str">
        <f t="shared" si="321"/>
        <v>2020_12_72361</v>
      </c>
      <c r="C4139" s="1" t="s">
        <v>3674</v>
      </c>
      <c r="D4139">
        <f t="shared" si="322"/>
        <v>4138</v>
      </c>
      <c r="E4139">
        <v>67048</v>
      </c>
      <c r="F4139">
        <f t="shared" si="323"/>
        <v>3</v>
      </c>
      <c r="G4139" s="2" t="str">
        <f t="shared" si="324"/>
        <v/>
      </c>
      <c r="H4139" t="s">
        <v>3675</v>
      </c>
      <c r="I4139">
        <v>72361</v>
      </c>
      <c r="J4139">
        <v>67035</v>
      </c>
      <c r="K4139">
        <v>67038</v>
      </c>
      <c r="L4139" t="s">
        <v>31</v>
      </c>
      <c r="M4139" t="s">
        <v>20</v>
      </c>
      <c r="N4139">
        <v>246</v>
      </c>
      <c r="O4139">
        <v>2273</v>
      </c>
      <c r="P4139">
        <v>16</v>
      </c>
      <c r="Q4139" t="s">
        <v>4158</v>
      </c>
      <c r="BQ4139" s="1"/>
      <c r="BW4139" s="2"/>
    </row>
    <row r="4140" ht="15" customHeight="1">
      <c r="A4140" t="str">
        <f t="shared" si="320"/>
        <v>2020_12_67048_4</v>
      </c>
      <c r="B4140" t="str">
        <f t="shared" si="321"/>
        <v>2020_12_73351</v>
      </c>
      <c r="C4140" s="1" t="s">
        <v>3674</v>
      </c>
      <c r="D4140">
        <f t="shared" si="322"/>
        <v>4139</v>
      </c>
      <c r="E4140">
        <v>67048</v>
      </c>
      <c r="F4140">
        <f t="shared" si="323"/>
        <v>4</v>
      </c>
      <c r="G4140" s="2" t="str">
        <f t="shared" si="324"/>
        <v/>
      </c>
      <c r="H4140" t="s">
        <v>3675</v>
      </c>
      <c r="I4140">
        <v>73351</v>
      </c>
      <c r="J4140">
        <v>67038</v>
      </c>
      <c r="K4140">
        <v>67035</v>
      </c>
      <c r="L4140" t="s">
        <v>31</v>
      </c>
      <c r="M4140" t="s">
        <v>20</v>
      </c>
      <c r="N4140">
        <v>111</v>
      </c>
      <c r="O4140">
        <v>2273</v>
      </c>
      <c r="P4140">
        <v>16</v>
      </c>
      <c r="Q4140" t="s">
        <v>4159</v>
      </c>
      <c r="BQ4140" s="1"/>
      <c r="BW4140" s="2"/>
    </row>
    <row r="4141" ht="15" customHeight="1">
      <c r="A4141" t="str">
        <f t="shared" si="320"/>
        <v>2020_12_67048_5</v>
      </c>
      <c r="B4141" t="str">
        <f t="shared" si="321"/>
        <v>2020_12_73597</v>
      </c>
      <c r="C4141" s="1" t="s">
        <v>3674</v>
      </c>
      <c r="D4141">
        <f t="shared" si="322"/>
        <v>4140</v>
      </c>
      <c r="E4141">
        <v>67048</v>
      </c>
      <c r="F4141">
        <f t="shared" si="323"/>
        <v>5</v>
      </c>
      <c r="G4141" s="2" t="str">
        <f t="shared" si="324"/>
        <v/>
      </c>
      <c r="H4141" t="s">
        <v>3675</v>
      </c>
      <c r="I4141">
        <v>73597</v>
      </c>
      <c r="J4141">
        <v>67035</v>
      </c>
      <c r="K4141">
        <v>67038</v>
      </c>
      <c r="L4141" t="s">
        <v>31</v>
      </c>
      <c r="M4141" t="s">
        <v>20</v>
      </c>
      <c r="N4141">
        <v>177</v>
      </c>
      <c r="O4141">
        <v>2273</v>
      </c>
      <c r="P4141">
        <v>16</v>
      </c>
      <c r="Q4141" t="s">
        <v>4160</v>
      </c>
      <c r="BQ4141" s="1"/>
      <c r="BW4141" s="2"/>
    </row>
    <row r="4142" ht="15" customHeight="1">
      <c r="A4142" t="str">
        <f t="shared" si="320"/>
        <v>2020_12_67048_6</v>
      </c>
      <c r="B4142" t="str">
        <f t="shared" si="321"/>
        <v>2020_12_74785</v>
      </c>
      <c r="C4142" s="1" t="s">
        <v>3674</v>
      </c>
      <c r="D4142">
        <f t="shared" si="322"/>
        <v>4141</v>
      </c>
      <c r="E4142">
        <v>67048</v>
      </c>
      <c r="F4142">
        <f t="shared" si="323"/>
        <v>6</v>
      </c>
      <c r="G4142" s="2" t="str">
        <f t="shared" si="324"/>
        <v/>
      </c>
      <c r="H4142" t="s">
        <v>3675</v>
      </c>
      <c r="I4142">
        <v>74785</v>
      </c>
      <c r="J4142">
        <v>67038</v>
      </c>
      <c r="K4142">
        <v>67035</v>
      </c>
      <c r="L4142" t="s">
        <v>31</v>
      </c>
      <c r="M4142" t="s">
        <v>20</v>
      </c>
      <c r="N4142">
        <v>117</v>
      </c>
      <c r="O4142">
        <v>2273</v>
      </c>
      <c r="P4142">
        <v>16</v>
      </c>
      <c r="Q4142" t="s">
        <v>4161</v>
      </c>
      <c r="BQ4142" s="1"/>
      <c r="BW4142" s="2"/>
    </row>
    <row r="4143" ht="15" customHeight="1">
      <c r="A4143" t="str">
        <f t="shared" si="320"/>
        <v>2020_12_67048_7</v>
      </c>
      <c r="B4143" t="str">
        <f t="shared" si="321"/>
        <v>2020_12_75028</v>
      </c>
      <c r="C4143" s="1" t="s">
        <v>3674</v>
      </c>
      <c r="D4143">
        <f t="shared" si="322"/>
        <v>4142</v>
      </c>
      <c r="E4143">
        <v>67048</v>
      </c>
      <c r="F4143">
        <f t="shared" si="323"/>
        <v>7</v>
      </c>
      <c r="G4143" s="2" t="str">
        <f t="shared" si="324"/>
        <v/>
      </c>
      <c r="H4143" t="s">
        <v>3675</v>
      </c>
      <c r="I4143">
        <v>75028</v>
      </c>
      <c r="J4143">
        <v>67035</v>
      </c>
      <c r="K4143">
        <v>67038</v>
      </c>
      <c r="L4143" t="s">
        <v>31</v>
      </c>
      <c r="M4143" t="s">
        <v>20</v>
      </c>
      <c r="N4143">
        <v>223</v>
      </c>
      <c r="O4143">
        <v>2273</v>
      </c>
      <c r="P4143">
        <v>16</v>
      </c>
      <c r="Q4143" t="s">
        <v>4162</v>
      </c>
      <c r="BQ4143" s="1"/>
      <c r="BW4143" s="2"/>
    </row>
    <row r="4144" ht="15" customHeight="1">
      <c r="A4144" t="str">
        <f t="shared" si="320"/>
        <v>2020_12_67048_8</v>
      </c>
      <c r="B4144" t="str">
        <f t="shared" si="321"/>
        <v>2020_12_75370</v>
      </c>
      <c r="C4144" s="1" t="s">
        <v>3674</v>
      </c>
      <c r="D4144">
        <f t="shared" si="322"/>
        <v>4143</v>
      </c>
      <c r="E4144">
        <v>67048</v>
      </c>
      <c r="F4144">
        <f t="shared" si="323"/>
        <v>8</v>
      </c>
      <c r="G4144" s="2" t="str">
        <f t="shared" si="324"/>
        <v/>
      </c>
      <c r="H4144" t="s">
        <v>3675</v>
      </c>
      <c r="I4144">
        <v>75370</v>
      </c>
      <c r="J4144">
        <v>67038</v>
      </c>
      <c r="K4144">
        <v>67035</v>
      </c>
      <c r="L4144" t="s">
        <v>31</v>
      </c>
      <c r="M4144" t="s">
        <v>20</v>
      </c>
      <c r="N4144">
        <v>88</v>
      </c>
      <c r="O4144">
        <v>2273</v>
      </c>
      <c r="P4144">
        <v>16</v>
      </c>
      <c r="Q4144" t="s">
        <v>4163</v>
      </c>
      <c r="BQ4144" s="1"/>
      <c r="BW4144" s="2"/>
    </row>
    <row r="4145" ht="15" customHeight="1">
      <c r="A4145" t="str">
        <f t="shared" si="320"/>
        <v>2020_12_67048_9</v>
      </c>
      <c r="B4145" t="str">
        <f t="shared" si="321"/>
        <v>2020_12_75400</v>
      </c>
      <c r="C4145" s="1" t="s">
        <v>3674</v>
      </c>
      <c r="D4145">
        <f t="shared" si="322"/>
        <v>4144</v>
      </c>
      <c r="E4145">
        <v>67048</v>
      </c>
      <c r="F4145">
        <f t="shared" si="323"/>
        <v>9</v>
      </c>
      <c r="G4145" s="2" t="str">
        <f t="shared" si="324"/>
        <v/>
      </c>
      <c r="H4145" t="s">
        <v>3675</v>
      </c>
      <c r="I4145">
        <v>75400</v>
      </c>
      <c r="J4145">
        <v>67035</v>
      </c>
      <c r="K4145">
        <v>67038</v>
      </c>
      <c r="L4145" t="s">
        <v>31</v>
      </c>
      <c r="M4145" t="s">
        <v>20</v>
      </c>
      <c r="N4145">
        <v>188</v>
      </c>
      <c r="O4145">
        <v>2273</v>
      </c>
      <c r="P4145">
        <v>16</v>
      </c>
      <c r="Q4145" t="s">
        <v>4164</v>
      </c>
      <c r="BQ4145" s="1"/>
      <c r="BW4145" s="2"/>
    </row>
    <row r="4146" ht="15" customHeight="1">
      <c r="A4146" t="str">
        <f t="shared" si="320"/>
        <v>2020_12_67048_10</v>
      </c>
      <c r="B4146" t="str">
        <f t="shared" si="321"/>
        <v>2020_12_75864</v>
      </c>
      <c r="C4146" s="1" t="s">
        <v>3674</v>
      </c>
      <c r="D4146">
        <f t="shared" si="322"/>
        <v>4145</v>
      </c>
      <c r="E4146">
        <v>67048</v>
      </c>
      <c r="F4146">
        <f t="shared" si="323"/>
        <v>10</v>
      </c>
      <c r="G4146" s="2" t="str">
        <f t="shared" si="324"/>
        <v/>
      </c>
      <c r="H4146" t="s">
        <v>3675</v>
      </c>
      <c r="I4146">
        <v>75864</v>
      </c>
      <c r="J4146">
        <v>67038</v>
      </c>
      <c r="K4146">
        <v>67035</v>
      </c>
      <c r="L4146" t="s">
        <v>31</v>
      </c>
      <c r="M4146" t="s">
        <v>20</v>
      </c>
      <c r="N4146">
        <v>108</v>
      </c>
      <c r="O4146">
        <v>2273</v>
      </c>
      <c r="P4146">
        <v>16</v>
      </c>
      <c r="Q4146" t="s">
        <v>4165</v>
      </c>
      <c r="BQ4146" s="1"/>
      <c r="BW4146" s="2"/>
    </row>
    <row r="4147" ht="15" customHeight="1">
      <c r="A4147" t="str">
        <f t="shared" si="320"/>
        <v>2020_12_67048_11</v>
      </c>
      <c r="B4147" t="str">
        <f t="shared" si="321"/>
        <v>2020_12_76196</v>
      </c>
      <c r="C4147" s="1" t="s">
        <v>3674</v>
      </c>
      <c r="D4147">
        <f t="shared" si="322"/>
        <v>4146</v>
      </c>
      <c r="E4147">
        <v>67048</v>
      </c>
      <c r="F4147">
        <f t="shared" si="323"/>
        <v>11</v>
      </c>
      <c r="G4147" s="2" t="str">
        <f t="shared" si="324"/>
        <v/>
      </c>
      <c r="H4147" t="s">
        <v>3675</v>
      </c>
      <c r="I4147">
        <v>76196</v>
      </c>
      <c r="J4147">
        <v>67035</v>
      </c>
      <c r="K4147">
        <v>67038</v>
      </c>
      <c r="L4147" t="s">
        <v>31</v>
      </c>
      <c r="M4147" t="s">
        <v>20</v>
      </c>
      <c r="N4147">
        <v>150</v>
      </c>
      <c r="O4147">
        <v>2273</v>
      </c>
      <c r="P4147">
        <v>16</v>
      </c>
      <c r="Q4147" t="s">
        <v>4166</v>
      </c>
      <c r="BQ4147" s="1"/>
      <c r="BW4147" s="2"/>
    </row>
    <row r="4148" ht="15" customHeight="1">
      <c r="A4148" t="str">
        <f t="shared" si="320"/>
        <v>2020_12_67048_12</v>
      </c>
      <c r="B4148" t="str">
        <f t="shared" si="321"/>
        <v>2020_12_76613</v>
      </c>
      <c r="C4148" s="1" t="s">
        <v>3674</v>
      </c>
      <c r="D4148">
        <f t="shared" si="322"/>
        <v>4147</v>
      </c>
      <c r="E4148">
        <v>67048</v>
      </c>
      <c r="F4148">
        <f t="shared" si="323"/>
        <v>12</v>
      </c>
      <c r="G4148" s="2" t="str">
        <f t="shared" si="324"/>
        <v/>
      </c>
      <c r="H4148" t="s">
        <v>3675</v>
      </c>
      <c r="I4148">
        <v>76613</v>
      </c>
      <c r="J4148">
        <v>67038</v>
      </c>
      <c r="K4148">
        <v>67035</v>
      </c>
      <c r="L4148" t="s">
        <v>31</v>
      </c>
      <c r="M4148" t="s">
        <v>20</v>
      </c>
      <c r="N4148">
        <v>112</v>
      </c>
      <c r="O4148">
        <v>2273</v>
      </c>
      <c r="P4148">
        <v>16</v>
      </c>
      <c r="Q4148" t="s">
        <v>4167</v>
      </c>
      <c r="BQ4148" s="1"/>
      <c r="BW4148" s="2"/>
    </row>
    <row r="4149" ht="15" customHeight="1">
      <c r="A4149" t="str">
        <f t="shared" si="320"/>
        <v>2020_12_67048_13</v>
      </c>
      <c r="B4149" t="str">
        <f t="shared" si="321"/>
        <v>2020_12_76756</v>
      </c>
      <c r="C4149" s="1" t="s">
        <v>3674</v>
      </c>
      <c r="D4149">
        <f t="shared" si="322"/>
        <v>4148</v>
      </c>
      <c r="E4149">
        <v>67048</v>
      </c>
      <c r="F4149">
        <f t="shared" si="323"/>
        <v>13</v>
      </c>
      <c r="G4149" s="2" t="str">
        <f t="shared" si="324"/>
        <v>x</v>
      </c>
      <c r="H4149" t="s">
        <v>3675</v>
      </c>
      <c r="I4149">
        <v>76756</v>
      </c>
      <c r="J4149">
        <v>67035</v>
      </c>
      <c r="K4149">
        <v>67038</v>
      </c>
      <c r="L4149" t="s">
        <v>20</v>
      </c>
      <c r="M4149" t="s">
        <v>20</v>
      </c>
      <c r="N4149">
        <v>94</v>
      </c>
      <c r="O4149">
        <v>2273</v>
      </c>
      <c r="P4149">
        <v>16</v>
      </c>
      <c r="Q4149" t="s">
        <v>4168</v>
      </c>
      <c r="BQ4149" s="1"/>
      <c r="BW4149" s="2"/>
    </row>
    <row r="4150" ht="15" customHeight="1">
      <c r="A4150" t="str">
        <f t="shared" si="320"/>
        <v>2020_12_67076_1</v>
      </c>
      <c r="B4150" t="str">
        <f t="shared" si="321"/>
        <v>2020_12_72623</v>
      </c>
      <c r="C4150" s="1" t="s">
        <v>3674</v>
      </c>
      <c r="D4150">
        <f t="shared" si="322"/>
        <v>4149</v>
      </c>
      <c r="E4150">
        <v>67076</v>
      </c>
      <c r="F4150">
        <f t="shared" si="323"/>
        <v>1</v>
      </c>
      <c r="G4150" s="2" t="str">
        <f t="shared" si="324"/>
        <v/>
      </c>
      <c r="H4150" t="s">
        <v>3675</v>
      </c>
      <c r="I4150">
        <v>72623</v>
      </c>
      <c r="J4150">
        <v>67066</v>
      </c>
      <c r="K4150">
        <v>67063</v>
      </c>
      <c r="L4150" t="s">
        <v>19</v>
      </c>
      <c r="M4150" t="s">
        <v>20</v>
      </c>
      <c r="N4150">
        <v>225</v>
      </c>
      <c r="O4150">
        <v>1086</v>
      </c>
      <c r="P4150">
        <v>7</v>
      </c>
      <c r="Q4150" t="s">
        <v>4169</v>
      </c>
      <c r="BQ4150" s="1"/>
      <c r="BW4150" s="2"/>
    </row>
    <row r="4151" ht="15" customHeight="1">
      <c r="A4151" t="str">
        <f t="shared" si="320"/>
        <v>2020_12_67076_2</v>
      </c>
      <c r="B4151" t="str">
        <f t="shared" si="321"/>
        <v>2020_12_73565</v>
      </c>
      <c r="C4151" s="1" t="s">
        <v>3674</v>
      </c>
      <c r="D4151">
        <f t="shared" si="322"/>
        <v>4150</v>
      </c>
      <c r="E4151">
        <v>67076</v>
      </c>
      <c r="F4151">
        <f t="shared" si="323"/>
        <v>2</v>
      </c>
      <c r="G4151" s="2" t="str">
        <f t="shared" si="324"/>
        <v/>
      </c>
      <c r="H4151" t="s">
        <v>3675</v>
      </c>
      <c r="I4151">
        <v>73565</v>
      </c>
      <c r="J4151">
        <v>67063</v>
      </c>
      <c r="K4151">
        <v>67066</v>
      </c>
      <c r="L4151" t="s">
        <v>31</v>
      </c>
      <c r="M4151" t="s">
        <v>20</v>
      </c>
      <c r="N4151">
        <v>175</v>
      </c>
      <c r="O4151">
        <v>1086</v>
      </c>
      <c r="P4151">
        <v>7</v>
      </c>
      <c r="Q4151" t="s">
        <v>4170</v>
      </c>
      <c r="BQ4151" s="1"/>
      <c r="BW4151" s="2"/>
    </row>
    <row r="4152" ht="15" customHeight="1">
      <c r="A4152" t="str">
        <f t="shared" si="320"/>
        <v>2020_12_67076_3</v>
      </c>
      <c r="B4152" t="str">
        <f t="shared" si="321"/>
        <v>2020_12_74538</v>
      </c>
      <c r="C4152" s="1" t="s">
        <v>3674</v>
      </c>
      <c r="D4152">
        <f t="shared" si="322"/>
        <v>4151</v>
      </c>
      <c r="E4152">
        <v>67076</v>
      </c>
      <c r="F4152">
        <f t="shared" si="323"/>
        <v>3</v>
      </c>
      <c r="G4152" s="2" t="str">
        <f t="shared" si="324"/>
        <v/>
      </c>
      <c r="H4152" t="s">
        <v>3675</v>
      </c>
      <c r="I4152">
        <v>74538</v>
      </c>
      <c r="J4152">
        <v>67066</v>
      </c>
      <c r="K4152">
        <v>67063</v>
      </c>
      <c r="L4152" t="s">
        <v>31</v>
      </c>
      <c r="M4152" t="s">
        <v>20</v>
      </c>
      <c r="N4152">
        <v>210</v>
      </c>
      <c r="O4152">
        <v>1086</v>
      </c>
      <c r="P4152">
        <v>7</v>
      </c>
      <c r="Q4152" t="s">
        <v>4171</v>
      </c>
      <c r="BQ4152" s="1"/>
      <c r="BW4152" s="2"/>
    </row>
    <row r="4153" ht="15" customHeight="1">
      <c r="A4153" t="str">
        <f t="shared" si="320"/>
        <v>2020_12_67076_4</v>
      </c>
      <c r="B4153" t="str">
        <f t="shared" si="321"/>
        <v>2020_12_74642</v>
      </c>
      <c r="C4153" s="1" t="s">
        <v>3674</v>
      </c>
      <c r="D4153">
        <f t="shared" si="322"/>
        <v>4152</v>
      </c>
      <c r="E4153">
        <v>67076</v>
      </c>
      <c r="F4153">
        <f t="shared" si="323"/>
        <v>4</v>
      </c>
      <c r="G4153" s="2" t="str">
        <f t="shared" si="324"/>
        <v/>
      </c>
      <c r="H4153" t="s">
        <v>3675</v>
      </c>
      <c r="I4153">
        <v>74642</v>
      </c>
      <c r="J4153">
        <v>67063</v>
      </c>
      <c r="K4153">
        <v>67066</v>
      </c>
      <c r="L4153" t="s">
        <v>31</v>
      </c>
      <c r="M4153" t="s">
        <v>20</v>
      </c>
      <c r="N4153">
        <v>256</v>
      </c>
      <c r="O4153">
        <v>1086</v>
      </c>
      <c r="P4153">
        <v>7</v>
      </c>
      <c r="Q4153" t="s">
        <v>4172</v>
      </c>
      <c r="BQ4153" s="1"/>
      <c r="BW4153" s="2"/>
    </row>
    <row r="4154" ht="15" customHeight="1">
      <c r="A4154" t="str">
        <f t="shared" si="320"/>
        <v>2020_12_67076_5</v>
      </c>
      <c r="B4154" t="str">
        <f t="shared" si="321"/>
        <v>2020_12_76153</v>
      </c>
      <c r="C4154" s="1" t="s">
        <v>3674</v>
      </c>
      <c r="D4154">
        <f t="shared" si="322"/>
        <v>4153</v>
      </c>
      <c r="E4154">
        <v>67076</v>
      </c>
      <c r="F4154">
        <f t="shared" si="323"/>
        <v>5</v>
      </c>
      <c r="G4154" s="2" t="str">
        <f t="shared" si="324"/>
        <v>x</v>
      </c>
      <c r="H4154" t="s">
        <v>3675</v>
      </c>
      <c r="I4154">
        <v>76153</v>
      </c>
      <c r="J4154">
        <v>67066</v>
      </c>
      <c r="K4154">
        <v>67063</v>
      </c>
      <c r="L4154" t="s">
        <v>20</v>
      </c>
      <c r="M4154" t="s">
        <v>20</v>
      </c>
      <c r="N4154">
        <v>26</v>
      </c>
      <c r="O4154">
        <v>1086</v>
      </c>
      <c r="P4154">
        <v>7</v>
      </c>
      <c r="Q4154" t="s">
        <v>4173</v>
      </c>
      <c r="BQ4154" s="1"/>
      <c r="BW4154" s="2"/>
    </row>
    <row r="4155" ht="15" customHeight="1">
      <c r="A4155" t="str">
        <f t="shared" si="320"/>
        <v>2020_12_67104_1</v>
      </c>
      <c r="B4155" t="str">
        <f t="shared" si="321"/>
        <v>2020_12_71682</v>
      </c>
      <c r="C4155" s="1" t="s">
        <v>3674</v>
      </c>
      <c r="D4155">
        <f t="shared" si="322"/>
        <v>4154</v>
      </c>
      <c r="E4155">
        <v>67104</v>
      </c>
      <c r="F4155">
        <f t="shared" si="323"/>
        <v>1</v>
      </c>
      <c r="G4155" s="2" t="str">
        <f t="shared" si="324"/>
        <v/>
      </c>
      <c r="H4155" t="s">
        <v>3675</v>
      </c>
      <c r="I4155">
        <v>71682</v>
      </c>
      <c r="J4155">
        <v>67091</v>
      </c>
      <c r="K4155">
        <v>67094</v>
      </c>
      <c r="L4155" t="s">
        <v>158</v>
      </c>
      <c r="M4155" t="s">
        <v>20</v>
      </c>
      <c r="N4155">
        <v>175</v>
      </c>
      <c r="O4155">
        <v>1528</v>
      </c>
      <c r="P4155">
        <v>12</v>
      </c>
      <c r="Q4155" t="s">
        <v>4174</v>
      </c>
      <c r="BQ4155" s="1"/>
      <c r="BW4155" s="2"/>
    </row>
    <row r="4156" ht="15" customHeight="1">
      <c r="A4156" t="str">
        <f t="shared" si="320"/>
        <v>2020_12_67104_2</v>
      </c>
      <c r="B4156" t="str">
        <f t="shared" si="321"/>
        <v>2020_12_72249</v>
      </c>
      <c r="C4156" s="1" t="s">
        <v>3674</v>
      </c>
      <c r="D4156">
        <f t="shared" si="322"/>
        <v>4155</v>
      </c>
      <c r="E4156">
        <v>67104</v>
      </c>
      <c r="F4156">
        <f t="shared" si="323"/>
        <v>2</v>
      </c>
      <c r="G4156" s="2" t="str">
        <f t="shared" si="324"/>
        <v/>
      </c>
      <c r="H4156" t="s">
        <v>3675</v>
      </c>
      <c r="I4156">
        <v>72249</v>
      </c>
      <c r="J4156">
        <v>67094</v>
      </c>
      <c r="K4156">
        <v>67091</v>
      </c>
      <c r="L4156" t="s">
        <v>31</v>
      </c>
      <c r="M4156" t="s">
        <v>20</v>
      </c>
      <c r="N4156">
        <v>72</v>
      </c>
      <c r="O4156">
        <v>1528</v>
      </c>
      <c r="P4156">
        <v>12</v>
      </c>
      <c r="Q4156" t="s">
        <v>4175</v>
      </c>
      <c r="BQ4156" s="1"/>
      <c r="BW4156" s="2"/>
    </row>
    <row r="4157" ht="15" customHeight="1">
      <c r="A4157" t="str">
        <f t="shared" si="320"/>
        <v>2020_12_67104_3</v>
      </c>
      <c r="B4157" t="str">
        <f t="shared" si="321"/>
        <v>2020_12_73195</v>
      </c>
      <c r="C4157" s="1" t="s">
        <v>3674</v>
      </c>
      <c r="D4157">
        <f t="shared" si="322"/>
        <v>4156</v>
      </c>
      <c r="E4157">
        <v>67104</v>
      </c>
      <c r="F4157">
        <f t="shared" si="323"/>
        <v>3</v>
      </c>
      <c r="G4157" s="2" t="str">
        <f t="shared" si="324"/>
        <v/>
      </c>
      <c r="H4157" t="s">
        <v>3675</v>
      </c>
      <c r="I4157">
        <v>73195</v>
      </c>
      <c r="J4157">
        <v>67091</v>
      </c>
      <c r="K4157">
        <v>67094</v>
      </c>
      <c r="L4157" t="s">
        <v>31</v>
      </c>
      <c r="M4157" t="s">
        <v>20</v>
      </c>
      <c r="N4157">
        <v>226</v>
      </c>
      <c r="O4157">
        <v>1528</v>
      </c>
      <c r="P4157">
        <v>12</v>
      </c>
      <c r="Q4157" t="s">
        <v>4176</v>
      </c>
      <c r="BQ4157" s="1"/>
      <c r="BW4157" s="2"/>
    </row>
    <row r="4158" ht="15" customHeight="1">
      <c r="A4158" t="str">
        <f t="shared" si="320"/>
        <v>2020_12_67104_4</v>
      </c>
      <c r="B4158" t="str">
        <f t="shared" si="321"/>
        <v>2020_12_73821</v>
      </c>
      <c r="C4158" s="1" t="s">
        <v>3674</v>
      </c>
      <c r="D4158">
        <f t="shared" si="322"/>
        <v>4157</v>
      </c>
      <c r="E4158">
        <v>67104</v>
      </c>
      <c r="F4158">
        <f t="shared" si="323"/>
        <v>4</v>
      </c>
      <c r="G4158" s="2" t="str">
        <f t="shared" si="324"/>
        <v/>
      </c>
      <c r="H4158" t="s">
        <v>3675</v>
      </c>
      <c r="I4158">
        <v>73821</v>
      </c>
      <c r="J4158">
        <v>67094</v>
      </c>
      <c r="K4158">
        <v>67091</v>
      </c>
      <c r="L4158" t="s">
        <v>31</v>
      </c>
      <c r="M4158" t="s">
        <v>20</v>
      </c>
      <c r="N4158">
        <v>147</v>
      </c>
      <c r="O4158">
        <v>1528</v>
      </c>
      <c r="P4158">
        <v>12</v>
      </c>
      <c r="Q4158" t="s">
        <v>4177</v>
      </c>
      <c r="BQ4158" s="1"/>
      <c r="BW4158" s="2"/>
    </row>
    <row r="4159" ht="15" customHeight="1">
      <c r="A4159" t="str">
        <f t="shared" si="320"/>
        <v>2020_12_67104_5</v>
      </c>
      <c r="B4159" t="str">
        <f t="shared" si="321"/>
        <v>2020_12_74148</v>
      </c>
      <c r="C4159" s="1" t="s">
        <v>3674</v>
      </c>
      <c r="D4159">
        <f t="shared" si="322"/>
        <v>4158</v>
      </c>
      <c r="E4159">
        <v>67104</v>
      </c>
      <c r="F4159">
        <f t="shared" si="323"/>
        <v>5</v>
      </c>
      <c r="G4159" s="2" t="str">
        <f t="shared" si="324"/>
        <v/>
      </c>
      <c r="H4159" t="s">
        <v>3675</v>
      </c>
      <c r="I4159">
        <v>74148</v>
      </c>
      <c r="J4159">
        <v>67091</v>
      </c>
      <c r="K4159">
        <v>67094</v>
      </c>
      <c r="L4159" t="s">
        <v>31</v>
      </c>
      <c r="M4159" t="s">
        <v>20</v>
      </c>
      <c r="N4159">
        <v>163</v>
      </c>
      <c r="O4159">
        <v>1528</v>
      </c>
      <c r="P4159">
        <v>12</v>
      </c>
      <c r="Q4159" t="s">
        <v>4178</v>
      </c>
      <c r="BQ4159" s="1"/>
      <c r="BW4159" s="2"/>
    </row>
    <row r="4160" ht="15" customHeight="1">
      <c r="A4160" t="str">
        <f t="shared" si="320"/>
        <v>2020_12_67104_6</v>
      </c>
      <c r="B4160" t="str">
        <f t="shared" si="321"/>
        <v>2020_12_74205</v>
      </c>
      <c r="C4160" s="1" t="s">
        <v>3674</v>
      </c>
      <c r="D4160">
        <f t="shared" si="322"/>
        <v>4159</v>
      </c>
      <c r="E4160">
        <v>67104</v>
      </c>
      <c r="F4160">
        <f t="shared" si="323"/>
        <v>6</v>
      </c>
      <c r="G4160" s="2" t="str">
        <f t="shared" si="324"/>
        <v/>
      </c>
      <c r="H4160" t="s">
        <v>3675</v>
      </c>
      <c r="I4160">
        <v>74205</v>
      </c>
      <c r="J4160">
        <v>67094</v>
      </c>
      <c r="K4160">
        <v>67091</v>
      </c>
      <c r="L4160" t="s">
        <v>31</v>
      </c>
      <c r="M4160" t="s">
        <v>20</v>
      </c>
      <c r="N4160">
        <v>138</v>
      </c>
      <c r="O4160">
        <v>1528</v>
      </c>
      <c r="P4160">
        <v>12</v>
      </c>
      <c r="Q4160" t="s">
        <v>4179</v>
      </c>
      <c r="BQ4160" s="1"/>
      <c r="BW4160" s="2"/>
    </row>
    <row r="4161" ht="15" customHeight="1">
      <c r="A4161" t="str">
        <f t="shared" si="320"/>
        <v>2020_12_67104_7</v>
      </c>
      <c r="B4161" t="str">
        <f t="shared" si="321"/>
        <v>2020_12_74220</v>
      </c>
      <c r="C4161" s="1" t="s">
        <v>3674</v>
      </c>
      <c r="D4161">
        <f t="shared" si="322"/>
        <v>4160</v>
      </c>
      <c r="E4161">
        <v>67104</v>
      </c>
      <c r="F4161">
        <f t="shared" si="323"/>
        <v>7</v>
      </c>
      <c r="G4161" s="2" t="str">
        <f t="shared" si="324"/>
        <v/>
      </c>
      <c r="H4161" t="s">
        <v>3675</v>
      </c>
      <c r="I4161">
        <v>74220</v>
      </c>
      <c r="J4161">
        <v>67091</v>
      </c>
      <c r="K4161">
        <v>67094</v>
      </c>
      <c r="L4161" t="s">
        <v>31</v>
      </c>
      <c r="M4161" t="s">
        <v>20</v>
      </c>
      <c r="N4161">
        <v>177</v>
      </c>
      <c r="O4161">
        <v>1528</v>
      </c>
      <c r="P4161">
        <v>12</v>
      </c>
      <c r="Q4161" t="s">
        <v>4180</v>
      </c>
      <c r="BQ4161" s="1"/>
      <c r="BW4161" s="2"/>
    </row>
    <row r="4162" ht="15" customHeight="1">
      <c r="A4162" t="str">
        <f t="shared" ref="A4162:A4225" si="325">CONCATENATE($C4162,"_",$E4162,"_",$F4162)</f>
        <v>2020_12_67104_8</v>
      </c>
      <c r="B4162" t="str">
        <f t="shared" ref="B4162:B4225" si="326">CONCATENATE($C4162,"_",$I4162)</f>
        <v>2020_12_74225</v>
      </c>
      <c r="C4162" s="1" t="s">
        <v>3674</v>
      </c>
      <c r="D4162">
        <f t="shared" ref="D4162:D4225" si="327">IF(ISNUMBER($D4161),$D4161+1,1)</f>
        <v>4161</v>
      </c>
      <c r="E4162">
        <v>67104</v>
      </c>
      <c r="F4162">
        <f t="shared" ref="F4162:F4225" si="328">IF($E4162="","",IF($E4162=$E4161,$F4161+1,1))</f>
        <v>8</v>
      </c>
      <c r="G4162" s="2" t="str">
        <f t="shared" ref="G4162:G4225" si="329">IF($E4163=$E4162,"","x")</f>
        <v/>
      </c>
      <c r="H4162" t="s">
        <v>3675</v>
      </c>
      <c r="I4162">
        <v>74225</v>
      </c>
      <c r="J4162">
        <v>67094</v>
      </c>
      <c r="K4162">
        <v>67091</v>
      </c>
      <c r="L4162" t="s">
        <v>31</v>
      </c>
      <c r="M4162" t="s">
        <v>20</v>
      </c>
      <c r="N4162">
        <v>82</v>
      </c>
      <c r="O4162">
        <v>1528</v>
      </c>
      <c r="P4162">
        <v>12</v>
      </c>
      <c r="Q4162" t="s">
        <v>4181</v>
      </c>
      <c r="BQ4162" s="1"/>
      <c r="BW4162" s="2"/>
    </row>
    <row r="4163" ht="15" customHeight="1">
      <c r="A4163" t="str">
        <f t="shared" si="325"/>
        <v>2020_12_67104_9</v>
      </c>
      <c r="B4163" t="str">
        <f t="shared" si="326"/>
        <v>2020_12_74292</v>
      </c>
      <c r="C4163" s="1" t="s">
        <v>3674</v>
      </c>
      <c r="D4163">
        <f t="shared" si="327"/>
        <v>4162</v>
      </c>
      <c r="E4163">
        <v>67104</v>
      </c>
      <c r="F4163">
        <f t="shared" si="328"/>
        <v>9</v>
      </c>
      <c r="G4163" s="2" t="str">
        <f t="shared" si="329"/>
        <v/>
      </c>
      <c r="H4163" t="s">
        <v>3675</v>
      </c>
      <c r="I4163">
        <v>74292</v>
      </c>
      <c r="J4163">
        <v>67091</v>
      </c>
      <c r="K4163">
        <v>67094</v>
      </c>
      <c r="L4163" t="s">
        <v>31</v>
      </c>
      <c r="M4163" t="s">
        <v>20</v>
      </c>
      <c r="N4163">
        <v>231</v>
      </c>
      <c r="O4163">
        <v>1528</v>
      </c>
      <c r="P4163">
        <v>12</v>
      </c>
      <c r="Q4163" t="s">
        <v>4182</v>
      </c>
      <c r="BQ4163" s="1"/>
      <c r="BW4163" s="2"/>
    </row>
    <row r="4164" ht="15" customHeight="1">
      <c r="A4164" t="str">
        <f t="shared" si="325"/>
        <v>2020_12_67104_10</v>
      </c>
      <c r="B4164" t="str">
        <f t="shared" si="326"/>
        <v>2020_12_74356</v>
      </c>
      <c r="C4164" s="1" t="s">
        <v>3674</v>
      </c>
      <c r="D4164">
        <f t="shared" si="327"/>
        <v>4163</v>
      </c>
      <c r="E4164">
        <v>67104</v>
      </c>
      <c r="F4164">
        <f t="shared" si="328"/>
        <v>10</v>
      </c>
      <c r="G4164" s="2" t="str">
        <f t="shared" si="329"/>
        <v/>
      </c>
      <c r="H4164" t="s">
        <v>3675</v>
      </c>
      <c r="I4164">
        <v>74356</v>
      </c>
      <c r="J4164">
        <v>67094</v>
      </c>
      <c r="K4164">
        <v>67091</v>
      </c>
      <c r="L4164" t="s">
        <v>31</v>
      </c>
      <c r="M4164" t="s">
        <v>20</v>
      </c>
      <c r="N4164">
        <v>42</v>
      </c>
      <c r="O4164">
        <v>1528</v>
      </c>
      <c r="P4164">
        <v>12</v>
      </c>
      <c r="Q4164" t="s">
        <v>4183</v>
      </c>
      <c r="BQ4164" s="1"/>
      <c r="BW4164" s="2"/>
    </row>
    <row r="4165" ht="15" customHeight="1">
      <c r="A4165" t="str">
        <f t="shared" si="325"/>
        <v>2020_12_67104_11</v>
      </c>
      <c r="B4165" t="str">
        <f t="shared" si="326"/>
        <v>2020_12_74484</v>
      </c>
      <c r="C4165" s="1" t="s">
        <v>3674</v>
      </c>
      <c r="D4165">
        <f t="shared" si="327"/>
        <v>4164</v>
      </c>
      <c r="E4165">
        <v>67104</v>
      </c>
      <c r="F4165">
        <f t="shared" si="328"/>
        <v>11</v>
      </c>
      <c r="G4165" s="2" t="str">
        <f t="shared" si="329"/>
        <v>x</v>
      </c>
      <c r="H4165" t="s">
        <v>3675</v>
      </c>
      <c r="I4165">
        <v>74484</v>
      </c>
      <c r="J4165">
        <v>67091</v>
      </c>
      <c r="K4165">
        <v>67094</v>
      </c>
      <c r="L4165" t="s">
        <v>20</v>
      </c>
      <c r="M4165" t="s">
        <v>20</v>
      </c>
      <c r="N4165">
        <v>54</v>
      </c>
      <c r="O4165">
        <v>1528</v>
      </c>
      <c r="P4165">
        <v>12</v>
      </c>
      <c r="Q4165" t="s">
        <v>4184</v>
      </c>
      <c r="BQ4165" s="1"/>
      <c r="BW4165" s="2"/>
    </row>
    <row r="4166" ht="15" customHeight="1">
      <c r="A4166" t="str">
        <f t="shared" si="325"/>
        <v>2020_12_67132_1</v>
      </c>
      <c r="B4166" t="str">
        <f t="shared" si="326"/>
        <v>2020_12_71887</v>
      </c>
      <c r="C4166" s="1" t="s">
        <v>3674</v>
      </c>
      <c r="D4166">
        <f t="shared" si="327"/>
        <v>4165</v>
      </c>
      <c r="E4166">
        <v>67132</v>
      </c>
      <c r="F4166">
        <f t="shared" si="328"/>
        <v>1</v>
      </c>
      <c r="G4166" s="2" t="str">
        <f t="shared" si="329"/>
        <v/>
      </c>
      <c r="H4166" t="s">
        <v>3675</v>
      </c>
      <c r="I4166">
        <v>71887</v>
      </c>
      <c r="J4166">
        <v>67119</v>
      </c>
      <c r="K4166">
        <v>67122</v>
      </c>
      <c r="L4166" t="s">
        <v>158</v>
      </c>
      <c r="M4166" t="s">
        <v>20</v>
      </c>
      <c r="N4166">
        <v>277</v>
      </c>
      <c r="O4166">
        <v>3313</v>
      </c>
      <c r="P4166">
        <v>16</v>
      </c>
      <c r="Q4166" t="s">
        <v>4185</v>
      </c>
      <c r="BQ4166" s="1"/>
      <c r="BW4166" s="2"/>
    </row>
    <row r="4167" ht="15" customHeight="1">
      <c r="A4167" t="str">
        <f t="shared" si="325"/>
        <v>2020_12_67132_2</v>
      </c>
      <c r="B4167" t="str">
        <f t="shared" si="326"/>
        <v>2020_12_72085</v>
      </c>
      <c r="C4167" s="1" t="s">
        <v>3674</v>
      </c>
      <c r="D4167">
        <f t="shared" si="327"/>
        <v>4166</v>
      </c>
      <c r="E4167">
        <v>67132</v>
      </c>
      <c r="F4167">
        <f t="shared" si="328"/>
        <v>2</v>
      </c>
      <c r="G4167" s="2" t="str">
        <f t="shared" si="329"/>
        <v/>
      </c>
      <c r="H4167" t="s">
        <v>3675</v>
      </c>
      <c r="I4167">
        <v>72085</v>
      </c>
      <c r="J4167">
        <v>67122</v>
      </c>
      <c r="K4167">
        <v>67119</v>
      </c>
      <c r="L4167" t="s">
        <v>31</v>
      </c>
      <c r="M4167" t="s">
        <v>20</v>
      </c>
      <c r="N4167">
        <v>375</v>
      </c>
      <c r="O4167">
        <v>3313</v>
      </c>
      <c r="P4167">
        <v>16</v>
      </c>
      <c r="Q4167" t="s">
        <v>4186</v>
      </c>
      <c r="BQ4167" s="1"/>
      <c r="BW4167" s="2"/>
    </row>
    <row r="4168" ht="15" customHeight="1">
      <c r="A4168" t="str">
        <f t="shared" si="325"/>
        <v>2020_12_67132_3</v>
      </c>
      <c r="B4168" t="str">
        <f t="shared" si="326"/>
        <v>2020_12_72448</v>
      </c>
      <c r="C4168" s="1" t="s">
        <v>3674</v>
      </c>
      <c r="D4168">
        <f t="shared" si="327"/>
        <v>4167</v>
      </c>
      <c r="E4168">
        <v>67132</v>
      </c>
      <c r="F4168">
        <f t="shared" si="328"/>
        <v>3</v>
      </c>
      <c r="G4168" s="2" t="str">
        <f t="shared" si="329"/>
        <v/>
      </c>
      <c r="H4168" t="s">
        <v>3675</v>
      </c>
      <c r="I4168">
        <v>72448</v>
      </c>
      <c r="J4168">
        <v>67119</v>
      </c>
      <c r="K4168">
        <v>67122</v>
      </c>
      <c r="L4168" t="s">
        <v>31</v>
      </c>
      <c r="M4168" t="s">
        <v>20</v>
      </c>
      <c r="N4168">
        <v>419</v>
      </c>
      <c r="O4168">
        <v>3313</v>
      </c>
      <c r="P4168">
        <v>16</v>
      </c>
      <c r="Q4168" t="s">
        <v>4187</v>
      </c>
      <c r="BQ4168" s="1"/>
      <c r="BW4168" s="2"/>
    </row>
    <row r="4169" ht="15" customHeight="1">
      <c r="A4169" t="str">
        <f t="shared" si="325"/>
        <v>2020_12_67132_4</v>
      </c>
      <c r="B4169" t="str">
        <f t="shared" si="326"/>
        <v>2020_12_74233</v>
      </c>
      <c r="C4169" s="1" t="s">
        <v>3674</v>
      </c>
      <c r="D4169">
        <f t="shared" si="327"/>
        <v>4168</v>
      </c>
      <c r="E4169">
        <v>67132</v>
      </c>
      <c r="F4169">
        <f t="shared" si="328"/>
        <v>4</v>
      </c>
      <c r="G4169" s="2" t="str">
        <f t="shared" si="329"/>
        <v/>
      </c>
      <c r="H4169" t="s">
        <v>3675</v>
      </c>
      <c r="I4169">
        <v>74233</v>
      </c>
      <c r="J4169">
        <v>67122</v>
      </c>
      <c r="K4169">
        <v>67119</v>
      </c>
      <c r="L4169" t="s">
        <v>31</v>
      </c>
      <c r="M4169" t="s">
        <v>20</v>
      </c>
      <c r="N4169">
        <v>505</v>
      </c>
      <c r="O4169">
        <v>3313</v>
      </c>
      <c r="P4169">
        <v>16</v>
      </c>
      <c r="Q4169" t="s">
        <v>4188</v>
      </c>
      <c r="BQ4169" s="1"/>
      <c r="BW4169" s="2"/>
    </row>
    <row r="4170" ht="15" customHeight="1">
      <c r="A4170" t="str">
        <f t="shared" si="325"/>
        <v>2020_12_67132_5</v>
      </c>
      <c r="B4170" t="str">
        <f t="shared" si="326"/>
        <v>2020_12_75221</v>
      </c>
      <c r="C4170" s="1" t="s">
        <v>3674</v>
      </c>
      <c r="D4170">
        <f t="shared" si="327"/>
        <v>4169</v>
      </c>
      <c r="E4170">
        <v>67132</v>
      </c>
      <c r="F4170">
        <f t="shared" si="328"/>
        <v>5</v>
      </c>
      <c r="G4170" s="2" t="str">
        <f t="shared" si="329"/>
        <v/>
      </c>
      <c r="H4170" t="s">
        <v>3675</v>
      </c>
      <c r="I4170">
        <v>75221</v>
      </c>
      <c r="J4170">
        <v>67119</v>
      </c>
      <c r="K4170">
        <v>67122</v>
      </c>
      <c r="L4170" t="s">
        <v>31</v>
      </c>
      <c r="M4170" t="s">
        <v>20</v>
      </c>
      <c r="N4170">
        <v>159</v>
      </c>
      <c r="O4170">
        <v>3313</v>
      </c>
      <c r="P4170">
        <v>16</v>
      </c>
      <c r="Q4170" t="s">
        <v>4189</v>
      </c>
      <c r="BQ4170" s="1"/>
      <c r="BW4170" s="2"/>
    </row>
    <row r="4171" ht="15" customHeight="1">
      <c r="A4171" t="str">
        <f t="shared" si="325"/>
        <v>2020_12_67132_6</v>
      </c>
      <c r="B4171" t="str">
        <f t="shared" si="326"/>
        <v>2020_12_75229</v>
      </c>
      <c r="C4171" s="1" t="s">
        <v>3674</v>
      </c>
      <c r="D4171">
        <f t="shared" si="327"/>
        <v>4170</v>
      </c>
      <c r="E4171">
        <v>67132</v>
      </c>
      <c r="F4171">
        <f t="shared" si="328"/>
        <v>6</v>
      </c>
      <c r="G4171" s="2" t="str">
        <f t="shared" si="329"/>
        <v/>
      </c>
      <c r="H4171" t="s">
        <v>3675</v>
      </c>
      <c r="I4171">
        <v>75229</v>
      </c>
      <c r="J4171">
        <v>67122</v>
      </c>
      <c r="K4171">
        <v>67119</v>
      </c>
      <c r="L4171" t="s">
        <v>31</v>
      </c>
      <c r="M4171" t="s">
        <v>20</v>
      </c>
      <c r="N4171">
        <v>167</v>
      </c>
      <c r="O4171">
        <v>3313</v>
      </c>
      <c r="P4171">
        <v>16</v>
      </c>
      <c r="Q4171" t="s">
        <v>4190</v>
      </c>
      <c r="BQ4171" s="1"/>
      <c r="BW4171" s="2"/>
    </row>
    <row r="4172" ht="15" customHeight="1">
      <c r="A4172" t="str">
        <f t="shared" si="325"/>
        <v>2020_12_67132_7</v>
      </c>
      <c r="B4172" t="str">
        <f t="shared" si="326"/>
        <v>2020_12_75694</v>
      </c>
      <c r="C4172" s="1" t="s">
        <v>3674</v>
      </c>
      <c r="D4172">
        <f t="shared" si="327"/>
        <v>4171</v>
      </c>
      <c r="E4172">
        <v>67132</v>
      </c>
      <c r="F4172">
        <f t="shared" si="328"/>
        <v>7</v>
      </c>
      <c r="G4172" s="2" t="str">
        <f t="shared" si="329"/>
        <v/>
      </c>
      <c r="H4172" t="s">
        <v>3675</v>
      </c>
      <c r="I4172">
        <v>75694</v>
      </c>
      <c r="J4172">
        <v>67119</v>
      </c>
      <c r="K4172">
        <v>67122</v>
      </c>
      <c r="L4172" t="s">
        <v>31</v>
      </c>
      <c r="M4172" t="s">
        <v>20</v>
      </c>
      <c r="N4172">
        <v>241</v>
      </c>
      <c r="O4172">
        <v>3313</v>
      </c>
      <c r="P4172">
        <v>16</v>
      </c>
      <c r="Q4172" t="s">
        <v>4191</v>
      </c>
      <c r="BQ4172" s="1"/>
      <c r="BW4172" s="2"/>
    </row>
    <row r="4173" ht="15" customHeight="1">
      <c r="A4173" t="str">
        <f t="shared" si="325"/>
        <v>2020_12_67132_8</v>
      </c>
      <c r="B4173" t="str">
        <f t="shared" si="326"/>
        <v>2020_12_76311</v>
      </c>
      <c r="C4173" s="1" t="s">
        <v>3674</v>
      </c>
      <c r="D4173">
        <f t="shared" si="327"/>
        <v>4172</v>
      </c>
      <c r="E4173">
        <v>67132</v>
      </c>
      <c r="F4173">
        <f t="shared" si="328"/>
        <v>8</v>
      </c>
      <c r="G4173" s="2" t="str">
        <f t="shared" si="329"/>
        <v/>
      </c>
      <c r="H4173" t="s">
        <v>3675</v>
      </c>
      <c r="I4173">
        <v>76311</v>
      </c>
      <c r="J4173">
        <v>67122</v>
      </c>
      <c r="K4173">
        <v>67119</v>
      </c>
      <c r="L4173" t="s">
        <v>31</v>
      </c>
      <c r="M4173" t="s">
        <v>20</v>
      </c>
      <c r="N4173">
        <v>252</v>
      </c>
      <c r="O4173">
        <v>3313</v>
      </c>
      <c r="P4173">
        <v>16</v>
      </c>
      <c r="Q4173" t="s">
        <v>4192</v>
      </c>
      <c r="BQ4173" s="1"/>
      <c r="BW4173" s="2"/>
    </row>
    <row r="4174" ht="15" customHeight="1">
      <c r="A4174" t="str">
        <f t="shared" si="325"/>
        <v>2020_12_67132_9</v>
      </c>
      <c r="B4174" t="str">
        <f t="shared" si="326"/>
        <v>2020_12_76404</v>
      </c>
      <c r="C4174" s="1" t="s">
        <v>3674</v>
      </c>
      <c r="D4174">
        <f t="shared" si="327"/>
        <v>4173</v>
      </c>
      <c r="E4174">
        <v>67132</v>
      </c>
      <c r="F4174">
        <f t="shared" si="328"/>
        <v>9</v>
      </c>
      <c r="G4174" s="2" t="str">
        <f t="shared" si="329"/>
        <v/>
      </c>
      <c r="H4174" t="s">
        <v>3675</v>
      </c>
      <c r="I4174">
        <v>76404</v>
      </c>
      <c r="J4174">
        <v>67119</v>
      </c>
      <c r="K4174">
        <v>67122</v>
      </c>
      <c r="L4174" t="s">
        <v>31</v>
      </c>
      <c r="M4174" t="s">
        <v>20</v>
      </c>
      <c r="N4174">
        <v>136</v>
      </c>
      <c r="O4174">
        <v>3313</v>
      </c>
      <c r="P4174">
        <v>16</v>
      </c>
      <c r="Q4174" t="s">
        <v>4193</v>
      </c>
      <c r="BQ4174" s="1"/>
      <c r="BW4174" s="2"/>
    </row>
    <row r="4175" ht="15" customHeight="1">
      <c r="A4175" t="str">
        <f t="shared" si="325"/>
        <v>2020_12_67132_10</v>
      </c>
      <c r="B4175" t="str">
        <f t="shared" si="326"/>
        <v>2020_12_77066</v>
      </c>
      <c r="C4175" s="1" t="s">
        <v>3674</v>
      </c>
      <c r="D4175">
        <f t="shared" si="327"/>
        <v>4174</v>
      </c>
      <c r="E4175">
        <v>67132</v>
      </c>
      <c r="F4175">
        <f t="shared" si="328"/>
        <v>10</v>
      </c>
      <c r="G4175" s="2" t="str">
        <f t="shared" si="329"/>
        <v/>
      </c>
      <c r="H4175" t="s">
        <v>3675</v>
      </c>
      <c r="I4175">
        <v>77066</v>
      </c>
      <c r="J4175">
        <v>67122</v>
      </c>
      <c r="K4175">
        <v>67119</v>
      </c>
      <c r="L4175" t="s">
        <v>31</v>
      </c>
      <c r="M4175" t="s">
        <v>20</v>
      </c>
      <c r="N4175">
        <v>97</v>
      </c>
      <c r="O4175">
        <v>3313</v>
      </c>
      <c r="P4175">
        <v>16</v>
      </c>
      <c r="Q4175" t="s">
        <v>4194</v>
      </c>
      <c r="BQ4175" s="1"/>
      <c r="BW4175" s="2"/>
    </row>
    <row r="4176" ht="15" customHeight="1">
      <c r="A4176" t="str">
        <f t="shared" si="325"/>
        <v>2020_12_67132_11</v>
      </c>
      <c r="B4176" t="str">
        <f t="shared" si="326"/>
        <v>2020_12_77069</v>
      </c>
      <c r="C4176" s="1" t="s">
        <v>3674</v>
      </c>
      <c r="D4176">
        <f t="shared" si="327"/>
        <v>4175</v>
      </c>
      <c r="E4176">
        <v>67132</v>
      </c>
      <c r="F4176">
        <f t="shared" si="328"/>
        <v>11</v>
      </c>
      <c r="G4176" s="2" t="str">
        <f t="shared" si="329"/>
        <v>x</v>
      </c>
      <c r="H4176" t="s">
        <v>3675</v>
      </c>
      <c r="I4176">
        <v>77069</v>
      </c>
      <c r="J4176">
        <v>67119</v>
      </c>
      <c r="K4176">
        <v>67122</v>
      </c>
      <c r="L4176" t="s">
        <v>20</v>
      </c>
      <c r="M4176" t="s">
        <v>20</v>
      </c>
      <c r="N4176">
        <v>42</v>
      </c>
      <c r="O4176">
        <v>3313</v>
      </c>
      <c r="P4176">
        <v>16</v>
      </c>
      <c r="Q4176" t="s">
        <v>4195</v>
      </c>
      <c r="BQ4176" s="1"/>
      <c r="BW4176" s="2"/>
    </row>
    <row r="4177" ht="15" customHeight="1">
      <c r="A4177" t="str">
        <f t="shared" si="325"/>
        <v>2020_12_67160_1</v>
      </c>
      <c r="B4177" t="str">
        <f t="shared" si="326"/>
        <v>2020_12_72461</v>
      </c>
      <c r="C4177" s="1" t="s">
        <v>3674</v>
      </c>
      <c r="D4177">
        <f t="shared" si="327"/>
        <v>4176</v>
      </c>
      <c r="E4177">
        <v>67160</v>
      </c>
      <c r="F4177">
        <f t="shared" si="328"/>
        <v>1</v>
      </c>
      <c r="G4177" s="2" t="str">
        <f t="shared" si="329"/>
        <v/>
      </c>
      <c r="H4177" t="s">
        <v>3675</v>
      </c>
      <c r="I4177">
        <v>72461</v>
      </c>
      <c r="J4177">
        <v>67147</v>
      </c>
      <c r="K4177">
        <v>67150</v>
      </c>
      <c r="L4177" t="s">
        <v>19</v>
      </c>
      <c r="M4177" t="s">
        <v>20</v>
      </c>
      <c r="N4177">
        <v>253</v>
      </c>
      <c r="O4177">
        <v>2795</v>
      </c>
      <c r="P4177">
        <v>10</v>
      </c>
      <c r="Q4177" t="s">
        <v>4196</v>
      </c>
      <c r="BQ4177" s="1"/>
      <c r="BW4177" s="2"/>
    </row>
    <row r="4178" ht="15" customHeight="1">
      <c r="A4178" t="str">
        <f t="shared" si="325"/>
        <v>2020_12_67160_2</v>
      </c>
      <c r="B4178" t="str">
        <f t="shared" si="326"/>
        <v>2020_12_74232</v>
      </c>
      <c r="C4178" s="1" t="s">
        <v>3674</v>
      </c>
      <c r="D4178">
        <f t="shared" si="327"/>
        <v>4177</v>
      </c>
      <c r="E4178">
        <v>67160</v>
      </c>
      <c r="F4178">
        <f t="shared" si="328"/>
        <v>2</v>
      </c>
      <c r="G4178" s="2" t="str">
        <f t="shared" si="329"/>
        <v/>
      </c>
      <c r="H4178" t="s">
        <v>3675</v>
      </c>
      <c r="I4178">
        <v>74232</v>
      </c>
      <c r="J4178">
        <v>67150</v>
      </c>
      <c r="K4178">
        <v>67147</v>
      </c>
      <c r="L4178" t="s">
        <v>31</v>
      </c>
      <c r="M4178" t="s">
        <v>20</v>
      </c>
      <c r="N4178">
        <v>466</v>
      </c>
      <c r="O4178">
        <v>2795</v>
      </c>
      <c r="P4178">
        <v>10</v>
      </c>
      <c r="Q4178" t="s">
        <v>4197</v>
      </c>
      <c r="BQ4178" s="1"/>
      <c r="BW4178" s="2"/>
    </row>
    <row r="4179" ht="15" customHeight="1">
      <c r="A4179" t="str">
        <f t="shared" si="325"/>
        <v>2020_12_67160_3</v>
      </c>
      <c r="B4179" t="str">
        <f t="shared" si="326"/>
        <v>2020_12_74287</v>
      </c>
      <c r="C4179" s="1" t="s">
        <v>3674</v>
      </c>
      <c r="D4179">
        <f t="shared" si="327"/>
        <v>4178</v>
      </c>
      <c r="E4179">
        <v>67160</v>
      </c>
      <c r="F4179">
        <f t="shared" si="328"/>
        <v>3</v>
      </c>
      <c r="G4179" s="2" t="str">
        <f t="shared" si="329"/>
        <v/>
      </c>
      <c r="H4179" t="s">
        <v>3675</v>
      </c>
      <c r="I4179">
        <v>74287</v>
      </c>
      <c r="J4179">
        <v>67147</v>
      </c>
      <c r="K4179">
        <v>67150</v>
      </c>
      <c r="L4179" t="s">
        <v>31</v>
      </c>
      <c r="M4179" t="s">
        <v>20</v>
      </c>
      <c r="N4179">
        <v>316</v>
      </c>
      <c r="O4179">
        <v>2795</v>
      </c>
      <c r="P4179">
        <v>10</v>
      </c>
      <c r="Q4179" t="s">
        <v>4198</v>
      </c>
      <c r="BQ4179" s="1"/>
      <c r="BW4179" s="2"/>
    </row>
    <row r="4180" ht="15" customHeight="1">
      <c r="A4180" t="str">
        <f t="shared" si="325"/>
        <v>2020_12_67160_4</v>
      </c>
      <c r="B4180" t="str">
        <f t="shared" si="326"/>
        <v>2020_12_74495</v>
      </c>
      <c r="C4180" s="1" t="s">
        <v>3674</v>
      </c>
      <c r="D4180">
        <f t="shared" si="327"/>
        <v>4179</v>
      </c>
      <c r="E4180">
        <v>67160</v>
      </c>
      <c r="F4180">
        <f t="shared" si="328"/>
        <v>4</v>
      </c>
      <c r="G4180" s="2" t="str">
        <f t="shared" si="329"/>
        <v/>
      </c>
      <c r="H4180" t="s">
        <v>3675</v>
      </c>
      <c r="I4180">
        <v>74495</v>
      </c>
      <c r="J4180">
        <v>67150</v>
      </c>
      <c r="K4180">
        <v>67147</v>
      </c>
      <c r="L4180" t="s">
        <v>31</v>
      </c>
      <c r="M4180" t="s">
        <v>20</v>
      </c>
      <c r="N4180">
        <v>373</v>
      </c>
      <c r="O4180">
        <v>2795</v>
      </c>
      <c r="P4180">
        <v>10</v>
      </c>
      <c r="Q4180" t="s">
        <v>4199</v>
      </c>
      <c r="BQ4180" s="1"/>
      <c r="BW4180" s="2"/>
    </row>
    <row r="4181" ht="15" customHeight="1">
      <c r="A4181" t="str">
        <f t="shared" si="325"/>
        <v>2020_12_67160_5</v>
      </c>
      <c r="B4181" t="str">
        <f t="shared" si="326"/>
        <v>2020_12_74903</v>
      </c>
      <c r="C4181" s="1" t="s">
        <v>3674</v>
      </c>
      <c r="D4181">
        <f t="shared" si="327"/>
        <v>4180</v>
      </c>
      <c r="E4181">
        <v>67160</v>
      </c>
      <c r="F4181">
        <f t="shared" si="328"/>
        <v>5</v>
      </c>
      <c r="G4181" s="2" t="str">
        <f t="shared" si="329"/>
        <v/>
      </c>
      <c r="H4181" t="s">
        <v>3675</v>
      </c>
      <c r="I4181">
        <v>74903</v>
      </c>
      <c r="J4181">
        <v>67147</v>
      </c>
      <c r="K4181">
        <v>67150</v>
      </c>
      <c r="L4181" t="s">
        <v>31</v>
      </c>
      <c r="M4181" t="s">
        <v>20</v>
      </c>
      <c r="N4181">
        <v>313</v>
      </c>
      <c r="O4181">
        <v>2795</v>
      </c>
      <c r="P4181">
        <v>10</v>
      </c>
      <c r="Q4181" t="s">
        <v>4200</v>
      </c>
      <c r="BQ4181" s="1"/>
      <c r="BW4181" s="2"/>
    </row>
    <row r="4182" ht="15" customHeight="1">
      <c r="A4182" t="str">
        <f t="shared" si="325"/>
        <v>2020_12_67160_6</v>
      </c>
      <c r="B4182" t="str">
        <f t="shared" si="326"/>
        <v>2020_12_75427</v>
      </c>
      <c r="C4182" s="1" t="s">
        <v>3674</v>
      </c>
      <c r="D4182">
        <f t="shared" si="327"/>
        <v>4181</v>
      </c>
      <c r="E4182">
        <v>67160</v>
      </c>
      <c r="F4182">
        <f t="shared" si="328"/>
        <v>6</v>
      </c>
      <c r="G4182" s="2" t="str">
        <f t="shared" si="329"/>
        <v/>
      </c>
      <c r="H4182" t="s">
        <v>3675</v>
      </c>
      <c r="I4182">
        <v>75427</v>
      </c>
      <c r="J4182">
        <v>67150</v>
      </c>
      <c r="K4182">
        <v>67147</v>
      </c>
      <c r="L4182" t="s">
        <v>31</v>
      </c>
      <c r="M4182" t="s">
        <v>20</v>
      </c>
      <c r="N4182">
        <v>359</v>
      </c>
      <c r="O4182">
        <v>2795</v>
      </c>
      <c r="P4182">
        <v>10</v>
      </c>
      <c r="Q4182" t="s">
        <v>4201</v>
      </c>
      <c r="BQ4182" s="1"/>
      <c r="BW4182" s="2"/>
    </row>
    <row r="4183" ht="15" customHeight="1">
      <c r="A4183" t="str">
        <f t="shared" si="325"/>
        <v>2020_12_67160_7</v>
      </c>
      <c r="B4183" t="str">
        <f t="shared" si="326"/>
        <v>2020_12_76417</v>
      </c>
      <c r="C4183" s="1" t="s">
        <v>3674</v>
      </c>
      <c r="D4183">
        <f t="shared" si="327"/>
        <v>4182</v>
      </c>
      <c r="E4183">
        <v>67160</v>
      </c>
      <c r="F4183">
        <f t="shared" si="328"/>
        <v>7</v>
      </c>
      <c r="G4183" s="2" t="str">
        <f t="shared" si="329"/>
        <v/>
      </c>
      <c r="H4183" t="s">
        <v>3675</v>
      </c>
      <c r="I4183">
        <v>76417</v>
      </c>
      <c r="J4183">
        <v>67147</v>
      </c>
      <c r="K4183">
        <v>67150</v>
      </c>
      <c r="L4183" t="s">
        <v>31</v>
      </c>
      <c r="M4183" t="s">
        <v>20</v>
      </c>
      <c r="N4183">
        <v>299</v>
      </c>
      <c r="O4183">
        <v>2795</v>
      </c>
      <c r="P4183">
        <v>10</v>
      </c>
      <c r="Q4183" t="s">
        <v>4202</v>
      </c>
      <c r="BQ4183" s="1"/>
      <c r="BW4183" s="2"/>
    </row>
    <row r="4184" ht="15" customHeight="1">
      <c r="A4184" t="str">
        <f t="shared" si="325"/>
        <v>2020_12_67160_8</v>
      </c>
      <c r="B4184" t="str">
        <f t="shared" si="326"/>
        <v>2020_12_76931</v>
      </c>
      <c r="C4184" s="1" t="s">
        <v>3674</v>
      </c>
      <c r="D4184">
        <f t="shared" si="327"/>
        <v>4183</v>
      </c>
      <c r="E4184">
        <v>67160</v>
      </c>
      <c r="F4184">
        <f t="shared" si="328"/>
        <v>8</v>
      </c>
      <c r="G4184" s="2" t="str">
        <f t="shared" si="329"/>
        <v/>
      </c>
      <c r="H4184" t="s">
        <v>3675</v>
      </c>
      <c r="I4184">
        <v>76931</v>
      </c>
      <c r="J4184">
        <v>67150</v>
      </c>
      <c r="K4184">
        <v>67147</v>
      </c>
      <c r="L4184" t="s">
        <v>31</v>
      </c>
      <c r="M4184" t="s">
        <v>20</v>
      </c>
      <c r="N4184">
        <v>368</v>
      </c>
      <c r="O4184">
        <v>2795</v>
      </c>
      <c r="P4184">
        <v>10</v>
      </c>
      <c r="Q4184" t="s">
        <v>4203</v>
      </c>
      <c r="BQ4184" s="1"/>
      <c r="BW4184" s="2"/>
    </row>
    <row r="4185" ht="15" customHeight="1">
      <c r="A4185" t="str">
        <f t="shared" si="325"/>
        <v>2020_12_67160_9</v>
      </c>
      <c r="B4185" t="str">
        <f t="shared" si="326"/>
        <v>2020_12_77025</v>
      </c>
      <c r="C4185" s="1" t="s">
        <v>3674</v>
      </c>
      <c r="D4185">
        <f t="shared" si="327"/>
        <v>4184</v>
      </c>
      <c r="E4185">
        <v>67160</v>
      </c>
      <c r="F4185">
        <f t="shared" si="328"/>
        <v>9</v>
      </c>
      <c r="G4185" s="2" t="str">
        <f t="shared" si="329"/>
        <v>x</v>
      </c>
      <c r="H4185" t="s">
        <v>3675</v>
      </c>
      <c r="I4185">
        <v>77025</v>
      </c>
      <c r="J4185">
        <v>67147</v>
      </c>
      <c r="K4185">
        <v>67150</v>
      </c>
      <c r="L4185" t="s">
        <v>20</v>
      </c>
      <c r="M4185" t="s">
        <v>20</v>
      </c>
      <c r="N4185">
        <v>27</v>
      </c>
      <c r="O4185">
        <v>2795</v>
      </c>
      <c r="P4185">
        <v>10</v>
      </c>
      <c r="Q4185" t="s">
        <v>4204</v>
      </c>
      <c r="BQ4185" s="1"/>
      <c r="BW4185" s="2"/>
    </row>
    <row r="4186" ht="15" customHeight="1">
      <c r="A4186" t="str">
        <f t="shared" si="325"/>
        <v>2020_12_67188_1</v>
      </c>
      <c r="B4186" t="str">
        <f t="shared" si="326"/>
        <v>2020_12_72439</v>
      </c>
      <c r="C4186" s="1" t="s">
        <v>3674</v>
      </c>
      <c r="D4186">
        <f t="shared" si="327"/>
        <v>4185</v>
      </c>
      <c r="E4186">
        <v>67188</v>
      </c>
      <c r="F4186">
        <f t="shared" si="328"/>
        <v>1</v>
      </c>
      <c r="G4186" s="2" t="str">
        <f t="shared" si="329"/>
        <v/>
      </c>
      <c r="H4186" t="s">
        <v>3675</v>
      </c>
      <c r="I4186">
        <v>72439</v>
      </c>
      <c r="J4186">
        <v>67175</v>
      </c>
      <c r="K4186">
        <v>67178</v>
      </c>
      <c r="L4186" t="s">
        <v>158</v>
      </c>
      <c r="M4186" t="s">
        <v>20</v>
      </c>
      <c r="N4186">
        <v>116</v>
      </c>
      <c r="O4186">
        <v>1885</v>
      </c>
      <c r="P4186">
        <v>12</v>
      </c>
      <c r="Q4186" t="s">
        <v>4205</v>
      </c>
      <c r="BQ4186" s="1"/>
      <c r="BW4186" s="2"/>
    </row>
    <row r="4187" ht="15" customHeight="1">
      <c r="A4187" t="str">
        <f t="shared" si="325"/>
        <v>2020_12_67188_2</v>
      </c>
      <c r="B4187" t="str">
        <f t="shared" si="326"/>
        <v>2020_12_73564</v>
      </c>
      <c r="C4187" s="1" t="s">
        <v>3674</v>
      </c>
      <c r="D4187">
        <f t="shared" si="327"/>
        <v>4186</v>
      </c>
      <c r="E4187">
        <v>67188</v>
      </c>
      <c r="F4187">
        <f t="shared" si="328"/>
        <v>2</v>
      </c>
      <c r="G4187" s="2" t="str">
        <f t="shared" si="329"/>
        <v/>
      </c>
      <c r="H4187" t="s">
        <v>3675</v>
      </c>
      <c r="I4187">
        <v>73564</v>
      </c>
      <c r="J4187">
        <v>67178</v>
      </c>
      <c r="K4187">
        <v>67175</v>
      </c>
      <c r="L4187" t="s">
        <v>31</v>
      </c>
      <c r="M4187" t="s">
        <v>20</v>
      </c>
      <c r="N4187">
        <v>400</v>
      </c>
      <c r="O4187">
        <v>1885</v>
      </c>
      <c r="P4187">
        <v>12</v>
      </c>
      <c r="Q4187" t="s">
        <v>4206</v>
      </c>
      <c r="BQ4187" s="1"/>
      <c r="BW4187" s="2"/>
    </row>
    <row r="4188" ht="15" customHeight="1">
      <c r="A4188" t="str">
        <f t="shared" si="325"/>
        <v>2020_12_67188_3</v>
      </c>
      <c r="B4188" t="str">
        <f t="shared" si="326"/>
        <v>2020_12_74419</v>
      </c>
      <c r="C4188" s="1" t="s">
        <v>3674</v>
      </c>
      <c r="D4188">
        <f t="shared" si="327"/>
        <v>4187</v>
      </c>
      <c r="E4188">
        <v>67188</v>
      </c>
      <c r="F4188">
        <f t="shared" si="328"/>
        <v>3</v>
      </c>
      <c r="G4188" s="2" t="str">
        <f t="shared" si="329"/>
        <v/>
      </c>
      <c r="H4188" t="s">
        <v>3675</v>
      </c>
      <c r="I4188">
        <v>74419</v>
      </c>
      <c r="J4188">
        <v>67175</v>
      </c>
      <c r="K4188">
        <v>67178</v>
      </c>
      <c r="L4188" t="s">
        <v>31</v>
      </c>
      <c r="M4188" t="s">
        <v>20</v>
      </c>
      <c r="N4188">
        <v>198</v>
      </c>
      <c r="O4188">
        <v>1885</v>
      </c>
      <c r="P4188">
        <v>12</v>
      </c>
      <c r="Q4188" t="s">
        <v>4207</v>
      </c>
      <c r="BQ4188" s="1"/>
      <c r="BW4188" s="2"/>
    </row>
    <row r="4189" ht="15" customHeight="1">
      <c r="A4189" t="str">
        <f t="shared" si="325"/>
        <v>2020_12_67188_4</v>
      </c>
      <c r="B4189" t="str">
        <f t="shared" si="326"/>
        <v>2020_12_74932</v>
      </c>
      <c r="C4189" s="1" t="s">
        <v>3674</v>
      </c>
      <c r="D4189">
        <f t="shared" si="327"/>
        <v>4188</v>
      </c>
      <c r="E4189">
        <v>67188</v>
      </c>
      <c r="F4189">
        <f t="shared" si="328"/>
        <v>4</v>
      </c>
      <c r="G4189" s="2" t="str">
        <f t="shared" si="329"/>
        <v/>
      </c>
      <c r="H4189" t="s">
        <v>3675</v>
      </c>
      <c r="I4189">
        <v>74932</v>
      </c>
      <c r="J4189">
        <v>67178</v>
      </c>
      <c r="K4189">
        <v>67175</v>
      </c>
      <c r="L4189" t="s">
        <v>31</v>
      </c>
      <c r="M4189" t="s">
        <v>20</v>
      </c>
      <c r="N4189">
        <v>180</v>
      </c>
      <c r="O4189">
        <v>1885</v>
      </c>
      <c r="P4189">
        <v>12</v>
      </c>
      <c r="Q4189" t="s">
        <v>4208</v>
      </c>
      <c r="BQ4189" s="1"/>
      <c r="BW4189" s="2"/>
    </row>
    <row r="4190" ht="15" customHeight="1">
      <c r="A4190" t="str">
        <f t="shared" si="325"/>
        <v>2020_12_67188_5</v>
      </c>
      <c r="B4190" t="str">
        <f t="shared" si="326"/>
        <v>2020_12_76143</v>
      </c>
      <c r="C4190" s="1" t="s">
        <v>3674</v>
      </c>
      <c r="D4190">
        <f t="shared" si="327"/>
        <v>4189</v>
      </c>
      <c r="E4190">
        <v>67188</v>
      </c>
      <c r="F4190">
        <f t="shared" si="328"/>
        <v>5</v>
      </c>
      <c r="G4190" s="2" t="str">
        <f t="shared" si="329"/>
        <v/>
      </c>
      <c r="H4190" t="s">
        <v>3675</v>
      </c>
      <c r="I4190">
        <v>76143</v>
      </c>
      <c r="J4190">
        <v>67175</v>
      </c>
      <c r="K4190">
        <v>67178</v>
      </c>
      <c r="L4190" t="s">
        <v>31</v>
      </c>
      <c r="M4190" t="s">
        <v>20</v>
      </c>
      <c r="N4190">
        <v>129</v>
      </c>
      <c r="O4190">
        <v>1885</v>
      </c>
      <c r="P4190">
        <v>12</v>
      </c>
      <c r="Q4190" t="s">
        <v>4209</v>
      </c>
      <c r="BQ4190" s="1"/>
      <c r="BW4190" s="2"/>
    </row>
    <row r="4191" ht="15" customHeight="1">
      <c r="A4191" t="str">
        <f t="shared" si="325"/>
        <v>2020_12_67188_6</v>
      </c>
      <c r="B4191" t="str">
        <f t="shared" si="326"/>
        <v>2020_12_76149</v>
      </c>
      <c r="C4191" s="1" t="s">
        <v>3674</v>
      </c>
      <c r="D4191">
        <f t="shared" si="327"/>
        <v>4190</v>
      </c>
      <c r="E4191">
        <v>67188</v>
      </c>
      <c r="F4191">
        <f t="shared" si="328"/>
        <v>6</v>
      </c>
      <c r="G4191" s="2" t="str">
        <f t="shared" si="329"/>
        <v/>
      </c>
      <c r="H4191" t="s">
        <v>3675</v>
      </c>
      <c r="I4191">
        <v>76149</v>
      </c>
      <c r="J4191">
        <v>67178</v>
      </c>
      <c r="K4191">
        <v>67175</v>
      </c>
      <c r="L4191" t="s">
        <v>31</v>
      </c>
      <c r="M4191" t="s">
        <v>20</v>
      </c>
      <c r="N4191">
        <v>113</v>
      </c>
      <c r="O4191">
        <v>1885</v>
      </c>
      <c r="P4191">
        <v>12</v>
      </c>
      <c r="Q4191" t="s">
        <v>4210</v>
      </c>
      <c r="BQ4191" s="1"/>
      <c r="BW4191" s="2"/>
    </row>
    <row r="4192" ht="15" customHeight="1">
      <c r="A4192" t="str">
        <f t="shared" si="325"/>
        <v>2020_12_67188_7</v>
      </c>
      <c r="B4192" t="str">
        <f t="shared" si="326"/>
        <v>2020_12_76219</v>
      </c>
      <c r="C4192" s="1" t="s">
        <v>3674</v>
      </c>
      <c r="D4192">
        <f t="shared" si="327"/>
        <v>4191</v>
      </c>
      <c r="E4192">
        <v>67188</v>
      </c>
      <c r="F4192">
        <f t="shared" si="328"/>
        <v>7</v>
      </c>
      <c r="G4192" s="2" t="str">
        <f t="shared" si="329"/>
        <v/>
      </c>
      <c r="H4192" t="s">
        <v>3675</v>
      </c>
      <c r="I4192">
        <v>76219</v>
      </c>
      <c r="J4192">
        <v>67175</v>
      </c>
      <c r="K4192">
        <v>67178</v>
      </c>
      <c r="L4192" t="s">
        <v>31</v>
      </c>
      <c r="M4192" t="s">
        <v>20</v>
      </c>
      <c r="N4192">
        <v>101</v>
      </c>
      <c r="O4192">
        <v>1885</v>
      </c>
      <c r="P4192">
        <v>12</v>
      </c>
      <c r="Q4192" t="s">
        <v>4211</v>
      </c>
      <c r="BQ4192" s="1"/>
      <c r="BW4192" s="2"/>
    </row>
    <row r="4193" ht="15" customHeight="1">
      <c r="A4193" t="str">
        <f t="shared" si="325"/>
        <v>2020_12_67188_8</v>
      </c>
      <c r="B4193" t="str">
        <f t="shared" si="326"/>
        <v>2020_12_76239</v>
      </c>
      <c r="C4193" s="1" t="s">
        <v>3674</v>
      </c>
      <c r="D4193">
        <f t="shared" si="327"/>
        <v>4192</v>
      </c>
      <c r="E4193">
        <v>67188</v>
      </c>
      <c r="F4193">
        <f t="shared" si="328"/>
        <v>8</v>
      </c>
      <c r="G4193" s="2" t="str">
        <f t="shared" si="329"/>
        <v/>
      </c>
      <c r="H4193" t="s">
        <v>3675</v>
      </c>
      <c r="I4193">
        <v>76239</v>
      </c>
      <c r="J4193">
        <v>67178</v>
      </c>
      <c r="K4193">
        <v>67175</v>
      </c>
      <c r="L4193" t="s">
        <v>31</v>
      </c>
      <c r="M4193" t="s">
        <v>20</v>
      </c>
      <c r="N4193">
        <v>190</v>
      </c>
      <c r="O4193">
        <v>1885</v>
      </c>
      <c r="P4193">
        <v>12</v>
      </c>
      <c r="Q4193" t="s">
        <v>4212</v>
      </c>
      <c r="BQ4193" s="1"/>
      <c r="BW4193" s="2"/>
    </row>
    <row r="4194" ht="15" customHeight="1">
      <c r="A4194" t="str">
        <f t="shared" si="325"/>
        <v>2020_12_67188_9</v>
      </c>
      <c r="B4194" t="str">
        <f t="shared" si="326"/>
        <v>2020_12_76935</v>
      </c>
      <c r="C4194" s="1" t="s">
        <v>3674</v>
      </c>
      <c r="D4194">
        <f t="shared" si="327"/>
        <v>4193</v>
      </c>
      <c r="E4194">
        <v>67188</v>
      </c>
      <c r="F4194">
        <f t="shared" si="328"/>
        <v>9</v>
      </c>
      <c r="G4194" s="2" t="str">
        <f t="shared" si="329"/>
        <v/>
      </c>
      <c r="H4194" t="s">
        <v>3675</v>
      </c>
      <c r="I4194">
        <v>76935</v>
      </c>
      <c r="J4194">
        <v>67175</v>
      </c>
      <c r="K4194">
        <v>67178</v>
      </c>
      <c r="L4194" t="s">
        <v>31</v>
      </c>
      <c r="M4194" t="s">
        <v>20</v>
      </c>
      <c r="N4194">
        <v>86</v>
      </c>
      <c r="O4194">
        <v>1885</v>
      </c>
      <c r="P4194">
        <v>12</v>
      </c>
      <c r="Q4194" t="s">
        <v>4213</v>
      </c>
      <c r="BQ4194" s="1"/>
      <c r="BW4194" s="2"/>
    </row>
    <row r="4195" ht="15" customHeight="1">
      <c r="A4195" t="str">
        <f t="shared" si="325"/>
        <v>2020_12_67188_10</v>
      </c>
      <c r="B4195" t="str">
        <f t="shared" si="326"/>
        <v>2020_12_77014</v>
      </c>
      <c r="C4195" s="1" t="s">
        <v>3674</v>
      </c>
      <c r="D4195">
        <f t="shared" si="327"/>
        <v>4194</v>
      </c>
      <c r="E4195">
        <v>67188</v>
      </c>
      <c r="F4195">
        <f t="shared" si="328"/>
        <v>10</v>
      </c>
      <c r="G4195" s="2" t="str">
        <f t="shared" si="329"/>
        <v/>
      </c>
      <c r="H4195" t="s">
        <v>3675</v>
      </c>
      <c r="I4195">
        <v>77014</v>
      </c>
      <c r="J4195">
        <v>67178</v>
      </c>
      <c r="K4195">
        <v>67175</v>
      </c>
      <c r="L4195" t="s">
        <v>31</v>
      </c>
      <c r="M4195" t="s">
        <v>20</v>
      </c>
      <c r="N4195">
        <v>340</v>
      </c>
      <c r="O4195">
        <v>1885</v>
      </c>
      <c r="P4195">
        <v>12</v>
      </c>
      <c r="Q4195" t="s">
        <v>4214</v>
      </c>
      <c r="BQ4195" s="1"/>
      <c r="BW4195" s="2"/>
    </row>
    <row r="4196" ht="15" customHeight="1">
      <c r="A4196" t="str">
        <f t="shared" si="325"/>
        <v>2020_12_67188_11</v>
      </c>
      <c r="B4196" t="str">
        <f t="shared" si="326"/>
        <v>2020_12_77040</v>
      </c>
      <c r="C4196" s="1" t="s">
        <v>3674</v>
      </c>
      <c r="D4196">
        <f t="shared" si="327"/>
        <v>4195</v>
      </c>
      <c r="E4196">
        <v>67188</v>
      </c>
      <c r="F4196">
        <f t="shared" si="328"/>
        <v>11</v>
      </c>
      <c r="G4196" s="2" t="str">
        <f t="shared" si="329"/>
        <v>x</v>
      </c>
      <c r="H4196" t="s">
        <v>3675</v>
      </c>
      <c r="I4196">
        <v>77040</v>
      </c>
      <c r="J4196">
        <v>67175</v>
      </c>
      <c r="K4196">
        <v>67178</v>
      </c>
      <c r="L4196" t="s">
        <v>20</v>
      </c>
      <c r="M4196" t="s">
        <v>20</v>
      </c>
      <c r="N4196">
        <v>11</v>
      </c>
      <c r="O4196">
        <v>1885</v>
      </c>
      <c r="P4196">
        <v>12</v>
      </c>
      <c r="Q4196" t="s">
        <v>4215</v>
      </c>
      <c r="BQ4196" s="1"/>
      <c r="BW4196" s="2"/>
    </row>
    <row r="4197" ht="15" customHeight="1">
      <c r="A4197" t="str">
        <f t="shared" si="325"/>
        <v>2020_12_67216_1</v>
      </c>
      <c r="B4197" t="str">
        <f t="shared" si="326"/>
        <v>2020_12_72501</v>
      </c>
      <c r="C4197" s="1" t="s">
        <v>3674</v>
      </c>
      <c r="D4197">
        <f t="shared" si="327"/>
        <v>4196</v>
      </c>
      <c r="E4197">
        <v>67216</v>
      </c>
      <c r="F4197">
        <f t="shared" si="328"/>
        <v>1</v>
      </c>
      <c r="G4197" s="2" t="str">
        <f t="shared" si="329"/>
        <v/>
      </c>
      <c r="H4197" t="s">
        <v>3675</v>
      </c>
      <c r="I4197">
        <v>72501</v>
      </c>
      <c r="J4197">
        <v>67203</v>
      </c>
      <c r="K4197">
        <v>67206</v>
      </c>
      <c r="L4197" t="s">
        <v>19</v>
      </c>
      <c r="M4197" t="s">
        <v>20</v>
      </c>
      <c r="N4197">
        <v>65</v>
      </c>
      <c r="O4197">
        <v>1538</v>
      </c>
      <c r="P4197">
        <v>10</v>
      </c>
      <c r="Q4197" t="s">
        <v>4216</v>
      </c>
      <c r="BQ4197" s="1"/>
      <c r="BW4197" s="2"/>
    </row>
    <row r="4198" ht="15" customHeight="1">
      <c r="A4198" t="str">
        <f t="shared" si="325"/>
        <v>2020_12_67216_2</v>
      </c>
      <c r="B4198" t="str">
        <f t="shared" si="326"/>
        <v>2020_12_73413</v>
      </c>
      <c r="C4198" s="1" t="s">
        <v>3674</v>
      </c>
      <c r="D4198">
        <f t="shared" si="327"/>
        <v>4197</v>
      </c>
      <c r="E4198">
        <v>67216</v>
      </c>
      <c r="F4198">
        <f t="shared" si="328"/>
        <v>2</v>
      </c>
      <c r="G4198" s="2" t="str">
        <f t="shared" si="329"/>
        <v/>
      </c>
      <c r="H4198" t="s">
        <v>3675</v>
      </c>
      <c r="I4198">
        <v>73413</v>
      </c>
      <c r="J4198">
        <v>67206</v>
      </c>
      <c r="K4198">
        <v>67203</v>
      </c>
      <c r="L4198" t="s">
        <v>31</v>
      </c>
      <c r="M4198" t="s">
        <v>20</v>
      </c>
      <c r="N4198">
        <v>305</v>
      </c>
      <c r="O4198">
        <v>1538</v>
      </c>
      <c r="P4198">
        <v>10</v>
      </c>
      <c r="Q4198" t="s">
        <v>4217</v>
      </c>
      <c r="BQ4198" s="1"/>
      <c r="BW4198" s="2"/>
    </row>
    <row r="4199" ht="15" customHeight="1">
      <c r="A4199" t="str">
        <f t="shared" si="325"/>
        <v>2020_12_67216_3</v>
      </c>
      <c r="B4199" t="str">
        <f t="shared" si="326"/>
        <v>2020_12_74924</v>
      </c>
      <c r="C4199" s="1" t="s">
        <v>3674</v>
      </c>
      <c r="D4199">
        <f t="shared" si="327"/>
        <v>4198</v>
      </c>
      <c r="E4199">
        <v>67216</v>
      </c>
      <c r="F4199">
        <f t="shared" si="328"/>
        <v>3</v>
      </c>
      <c r="G4199" s="2" t="str">
        <f t="shared" si="329"/>
        <v/>
      </c>
      <c r="H4199" t="s">
        <v>3675</v>
      </c>
      <c r="I4199">
        <v>74924</v>
      </c>
      <c r="J4199">
        <v>67203</v>
      </c>
      <c r="K4199">
        <v>67206</v>
      </c>
      <c r="L4199" t="s">
        <v>31</v>
      </c>
      <c r="M4199" t="s">
        <v>20</v>
      </c>
      <c r="N4199">
        <v>94</v>
      </c>
      <c r="O4199">
        <v>1538</v>
      </c>
      <c r="P4199">
        <v>10</v>
      </c>
      <c r="Q4199" t="s">
        <v>4218</v>
      </c>
      <c r="BQ4199" s="1"/>
      <c r="BW4199" s="2"/>
    </row>
    <row r="4200" ht="15" customHeight="1">
      <c r="A4200" t="str">
        <f t="shared" si="325"/>
        <v>2020_12_67216_4</v>
      </c>
      <c r="B4200" t="str">
        <f t="shared" si="326"/>
        <v>2020_12_75222</v>
      </c>
      <c r="C4200" s="1" t="s">
        <v>3674</v>
      </c>
      <c r="D4200">
        <f t="shared" si="327"/>
        <v>4199</v>
      </c>
      <c r="E4200">
        <v>67216</v>
      </c>
      <c r="F4200">
        <f t="shared" si="328"/>
        <v>4</v>
      </c>
      <c r="G4200" s="2" t="str">
        <f t="shared" si="329"/>
        <v/>
      </c>
      <c r="H4200" t="s">
        <v>3675</v>
      </c>
      <c r="I4200">
        <v>75222</v>
      </c>
      <c r="J4200">
        <v>67206</v>
      </c>
      <c r="K4200">
        <v>67203</v>
      </c>
      <c r="L4200" t="s">
        <v>31</v>
      </c>
      <c r="M4200" t="s">
        <v>20</v>
      </c>
      <c r="N4200">
        <v>227</v>
      </c>
      <c r="O4200">
        <v>1538</v>
      </c>
      <c r="P4200">
        <v>10</v>
      </c>
      <c r="Q4200" t="s">
        <v>4219</v>
      </c>
      <c r="BQ4200" s="1"/>
      <c r="BW4200" s="2"/>
    </row>
    <row r="4201" ht="15" customHeight="1">
      <c r="A4201" t="str">
        <f t="shared" si="325"/>
        <v>2020_12_67216_5</v>
      </c>
      <c r="B4201" t="str">
        <f t="shared" si="326"/>
        <v>2020_12_76498</v>
      </c>
      <c r="C4201" s="1" t="s">
        <v>3674</v>
      </c>
      <c r="D4201">
        <f t="shared" si="327"/>
        <v>4200</v>
      </c>
      <c r="E4201">
        <v>67216</v>
      </c>
      <c r="F4201">
        <f t="shared" si="328"/>
        <v>5</v>
      </c>
      <c r="G4201" s="2" t="str">
        <f t="shared" si="329"/>
        <v/>
      </c>
      <c r="H4201" t="s">
        <v>3675</v>
      </c>
      <c r="I4201">
        <v>76498</v>
      </c>
      <c r="J4201">
        <v>67203</v>
      </c>
      <c r="K4201">
        <v>67206</v>
      </c>
      <c r="L4201" t="s">
        <v>31</v>
      </c>
      <c r="M4201" t="s">
        <v>20</v>
      </c>
      <c r="N4201">
        <v>83</v>
      </c>
      <c r="O4201">
        <v>1538</v>
      </c>
      <c r="P4201">
        <v>10</v>
      </c>
      <c r="Q4201" t="s">
        <v>4220</v>
      </c>
      <c r="BQ4201" s="1"/>
      <c r="BW4201" s="2"/>
    </row>
    <row r="4202" ht="15" customHeight="1">
      <c r="A4202" t="str">
        <f t="shared" si="325"/>
        <v>2020_12_67216_6</v>
      </c>
      <c r="B4202" t="str">
        <f t="shared" si="326"/>
        <v>2020_12_77029</v>
      </c>
      <c r="C4202" s="1" t="s">
        <v>3674</v>
      </c>
      <c r="D4202">
        <f t="shared" si="327"/>
        <v>4201</v>
      </c>
      <c r="E4202">
        <v>67216</v>
      </c>
      <c r="F4202">
        <f t="shared" si="328"/>
        <v>6</v>
      </c>
      <c r="G4202" s="2" t="str">
        <f t="shared" si="329"/>
        <v/>
      </c>
      <c r="H4202" t="s">
        <v>3675</v>
      </c>
      <c r="I4202">
        <v>77029</v>
      </c>
      <c r="J4202">
        <v>67206</v>
      </c>
      <c r="K4202">
        <v>67203</v>
      </c>
      <c r="L4202" t="s">
        <v>31</v>
      </c>
      <c r="M4202" t="s">
        <v>20</v>
      </c>
      <c r="N4202">
        <v>304</v>
      </c>
      <c r="O4202">
        <v>1538</v>
      </c>
      <c r="P4202">
        <v>10</v>
      </c>
      <c r="Q4202" t="s">
        <v>4221</v>
      </c>
      <c r="BQ4202" s="1"/>
      <c r="BW4202" s="2"/>
    </row>
    <row r="4203" ht="15" customHeight="1">
      <c r="A4203" t="str">
        <f t="shared" si="325"/>
        <v>2020_12_67216_7</v>
      </c>
      <c r="B4203" t="str">
        <f t="shared" si="326"/>
        <v>2020_12_77280</v>
      </c>
      <c r="C4203" s="1" t="s">
        <v>3674</v>
      </c>
      <c r="D4203">
        <f t="shared" si="327"/>
        <v>4202</v>
      </c>
      <c r="E4203">
        <v>67216</v>
      </c>
      <c r="F4203">
        <f t="shared" si="328"/>
        <v>7</v>
      </c>
      <c r="G4203" s="2" t="str">
        <f t="shared" si="329"/>
        <v/>
      </c>
      <c r="H4203" t="s">
        <v>3675</v>
      </c>
      <c r="I4203">
        <v>77280</v>
      </c>
      <c r="J4203">
        <v>67203</v>
      </c>
      <c r="K4203">
        <v>67206</v>
      </c>
      <c r="L4203" t="s">
        <v>31</v>
      </c>
      <c r="M4203" t="s">
        <v>20</v>
      </c>
      <c r="N4203">
        <v>195</v>
      </c>
      <c r="O4203">
        <v>1538</v>
      </c>
      <c r="P4203">
        <v>10</v>
      </c>
      <c r="Q4203" t="s">
        <v>4222</v>
      </c>
      <c r="BQ4203" s="1"/>
      <c r="BW4203" s="2"/>
    </row>
    <row r="4204" ht="15" customHeight="1">
      <c r="A4204" t="str">
        <f t="shared" si="325"/>
        <v>2020_12_67216_8</v>
      </c>
      <c r="B4204" t="str">
        <f t="shared" si="326"/>
        <v>2020_12_77442</v>
      </c>
      <c r="C4204" s="1" t="s">
        <v>3674</v>
      </c>
      <c r="D4204">
        <f t="shared" si="327"/>
        <v>4203</v>
      </c>
      <c r="E4204">
        <v>67216</v>
      </c>
      <c r="F4204">
        <f t="shared" si="328"/>
        <v>8</v>
      </c>
      <c r="G4204" s="2" t="str">
        <f t="shared" si="329"/>
        <v/>
      </c>
      <c r="H4204" t="s">
        <v>3675</v>
      </c>
      <c r="I4204">
        <v>77442</v>
      </c>
      <c r="J4204">
        <v>67206</v>
      </c>
      <c r="K4204">
        <v>67203</v>
      </c>
      <c r="L4204" t="s">
        <v>31</v>
      </c>
      <c r="M4204" t="s">
        <v>20</v>
      </c>
      <c r="N4204">
        <v>198</v>
      </c>
      <c r="O4204">
        <v>1538</v>
      </c>
      <c r="P4204">
        <v>10</v>
      </c>
      <c r="Q4204" t="s">
        <v>4223</v>
      </c>
      <c r="BQ4204" s="1"/>
      <c r="BW4204" s="2"/>
    </row>
    <row r="4205" ht="15" customHeight="1">
      <c r="A4205" t="str">
        <f t="shared" si="325"/>
        <v>2020_12_67216_9</v>
      </c>
      <c r="B4205" t="str">
        <f t="shared" si="326"/>
        <v>2020_12_77459</v>
      </c>
      <c r="C4205" s="1" t="s">
        <v>3674</v>
      </c>
      <c r="D4205">
        <f t="shared" si="327"/>
        <v>4204</v>
      </c>
      <c r="E4205">
        <v>67216</v>
      </c>
      <c r="F4205">
        <f t="shared" si="328"/>
        <v>9</v>
      </c>
      <c r="G4205" s="2" t="str">
        <f t="shared" si="329"/>
        <v>x</v>
      </c>
      <c r="H4205" t="s">
        <v>3675</v>
      </c>
      <c r="I4205">
        <v>77459</v>
      </c>
      <c r="J4205">
        <v>67203</v>
      </c>
      <c r="K4205">
        <v>67206</v>
      </c>
      <c r="L4205" t="s">
        <v>20</v>
      </c>
      <c r="M4205" t="s">
        <v>20</v>
      </c>
      <c r="N4205">
        <v>46</v>
      </c>
      <c r="O4205">
        <v>1538</v>
      </c>
      <c r="P4205">
        <v>10</v>
      </c>
      <c r="Q4205" t="s">
        <v>4224</v>
      </c>
      <c r="BQ4205" s="1"/>
      <c r="BW4205" s="2"/>
    </row>
    <row r="4206" ht="15" customHeight="1">
      <c r="A4206" t="str">
        <f t="shared" si="325"/>
        <v>2020_12_67244_1</v>
      </c>
      <c r="B4206" t="str">
        <f t="shared" si="326"/>
        <v>2020_12_72467</v>
      </c>
      <c r="C4206" s="1" t="s">
        <v>3674</v>
      </c>
      <c r="D4206">
        <f t="shared" si="327"/>
        <v>4205</v>
      </c>
      <c r="E4206">
        <v>67244</v>
      </c>
      <c r="F4206">
        <f t="shared" si="328"/>
        <v>1</v>
      </c>
      <c r="G4206" s="2" t="str">
        <f t="shared" si="329"/>
        <v/>
      </c>
      <c r="H4206" t="s">
        <v>3675</v>
      </c>
      <c r="I4206">
        <v>72467</v>
      </c>
      <c r="J4206">
        <v>67231</v>
      </c>
      <c r="K4206">
        <v>67234</v>
      </c>
      <c r="L4206" t="s">
        <v>158</v>
      </c>
      <c r="M4206" t="s">
        <v>20</v>
      </c>
      <c r="N4206">
        <v>302</v>
      </c>
      <c r="O4206">
        <v>2628</v>
      </c>
      <c r="P4206">
        <v>9</v>
      </c>
      <c r="Q4206" t="s">
        <v>4225</v>
      </c>
      <c r="BQ4206" s="1"/>
      <c r="BW4206" s="2"/>
    </row>
    <row r="4207" ht="15" customHeight="1">
      <c r="A4207" t="str">
        <f t="shared" si="325"/>
        <v>2020_12_67244_2</v>
      </c>
      <c r="B4207" t="str">
        <f t="shared" si="326"/>
        <v>2020_12_74122</v>
      </c>
      <c r="C4207" s="1" t="s">
        <v>3674</v>
      </c>
      <c r="D4207">
        <f t="shared" si="327"/>
        <v>4206</v>
      </c>
      <c r="E4207">
        <v>67244</v>
      </c>
      <c r="F4207">
        <f t="shared" si="328"/>
        <v>2</v>
      </c>
      <c r="G4207" s="2" t="str">
        <f t="shared" si="329"/>
        <v/>
      </c>
      <c r="H4207" t="s">
        <v>3675</v>
      </c>
      <c r="I4207">
        <v>74122</v>
      </c>
      <c r="J4207">
        <v>67234</v>
      </c>
      <c r="K4207">
        <v>67231</v>
      </c>
      <c r="L4207" t="s">
        <v>31</v>
      </c>
      <c r="M4207" t="s">
        <v>20</v>
      </c>
      <c r="N4207">
        <v>467</v>
      </c>
      <c r="O4207">
        <v>2628</v>
      </c>
      <c r="P4207">
        <v>9</v>
      </c>
      <c r="Q4207" t="s">
        <v>4226</v>
      </c>
      <c r="BQ4207" s="1"/>
      <c r="BW4207" s="2"/>
    </row>
    <row r="4208" ht="15" customHeight="1">
      <c r="A4208" t="str">
        <f t="shared" si="325"/>
        <v>2020_12_67244_3</v>
      </c>
      <c r="B4208" t="str">
        <f t="shared" si="326"/>
        <v>2020_12_74556</v>
      </c>
      <c r="C4208" s="1" t="s">
        <v>3674</v>
      </c>
      <c r="D4208">
        <f t="shared" si="327"/>
        <v>4207</v>
      </c>
      <c r="E4208">
        <v>67244</v>
      </c>
      <c r="F4208">
        <f t="shared" si="328"/>
        <v>3</v>
      </c>
      <c r="G4208" s="2" t="str">
        <f t="shared" si="329"/>
        <v/>
      </c>
      <c r="H4208" t="s">
        <v>3675</v>
      </c>
      <c r="I4208">
        <v>74556</v>
      </c>
      <c r="J4208">
        <v>67231</v>
      </c>
      <c r="K4208">
        <v>67234</v>
      </c>
      <c r="L4208" t="s">
        <v>31</v>
      </c>
      <c r="M4208" t="s">
        <v>20</v>
      </c>
      <c r="N4208">
        <v>324</v>
      </c>
      <c r="O4208">
        <v>2628</v>
      </c>
      <c r="P4208">
        <v>9</v>
      </c>
      <c r="Q4208" t="s">
        <v>4227</v>
      </c>
      <c r="BQ4208" s="1"/>
      <c r="BW4208" s="2"/>
    </row>
    <row r="4209" ht="15" customHeight="1">
      <c r="A4209" t="str">
        <f t="shared" si="325"/>
        <v>2020_12_67244_4</v>
      </c>
      <c r="B4209" t="str">
        <f t="shared" si="326"/>
        <v>2020_12_75319</v>
      </c>
      <c r="C4209" s="1" t="s">
        <v>3674</v>
      </c>
      <c r="D4209">
        <f t="shared" si="327"/>
        <v>4208</v>
      </c>
      <c r="E4209">
        <v>67244</v>
      </c>
      <c r="F4209">
        <f t="shared" si="328"/>
        <v>4</v>
      </c>
      <c r="G4209" s="2" t="str">
        <f t="shared" si="329"/>
        <v/>
      </c>
      <c r="H4209" t="s">
        <v>3675</v>
      </c>
      <c r="I4209">
        <v>75319</v>
      </c>
      <c r="J4209">
        <v>67234</v>
      </c>
      <c r="K4209">
        <v>67231</v>
      </c>
      <c r="L4209" t="s">
        <v>31</v>
      </c>
      <c r="M4209" t="s">
        <v>20</v>
      </c>
      <c r="N4209">
        <v>351</v>
      </c>
      <c r="O4209">
        <v>2628</v>
      </c>
      <c r="P4209">
        <v>9</v>
      </c>
      <c r="Q4209" t="s">
        <v>4228</v>
      </c>
      <c r="BQ4209" s="1"/>
      <c r="BW4209" s="2"/>
    </row>
    <row r="4210" ht="15" customHeight="1">
      <c r="A4210" t="str">
        <f t="shared" si="325"/>
        <v>2020_12_67244_5</v>
      </c>
      <c r="B4210" t="str">
        <f t="shared" si="326"/>
        <v>2020_12_75341</v>
      </c>
      <c r="C4210" s="1" t="s">
        <v>3674</v>
      </c>
      <c r="D4210">
        <f t="shared" si="327"/>
        <v>4209</v>
      </c>
      <c r="E4210">
        <v>67244</v>
      </c>
      <c r="F4210">
        <f t="shared" si="328"/>
        <v>5</v>
      </c>
      <c r="G4210" s="2" t="str">
        <f t="shared" si="329"/>
        <v/>
      </c>
      <c r="H4210" t="s">
        <v>3675</v>
      </c>
      <c r="I4210">
        <v>75341</v>
      </c>
      <c r="J4210">
        <v>67231</v>
      </c>
      <c r="K4210">
        <v>67234</v>
      </c>
      <c r="L4210" t="s">
        <v>31</v>
      </c>
      <c r="M4210" t="s">
        <v>20</v>
      </c>
      <c r="N4210">
        <v>448</v>
      </c>
      <c r="O4210">
        <v>2628</v>
      </c>
      <c r="P4210">
        <v>9</v>
      </c>
      <c r="Q4210" t="s">
        <v>4229</v>
      </c>
      <c r="BQ4210" s="1"/>
      <c r="BW4210" s="2"/>
    </row>
    <row r="4211" ht="15" customHeight="1">
      <c r="A4211" t="str">
        <f t="shared" si="325"/>
        <v>2020_12_67244_6</v>
      </c>
      <c r="B4211" t="str">
        <f t="shared" si="326"/>
        <v>2020_12_76924</v>
      </c>
      <c r="C4211" s="1" t="s">
        <v>3674</v>
      </c>
      <c r="D4211">
        <f t="shared" si="327"/>
        <v>4210</v>
      </c>
      <c r="E4211">
        <v>67244</v>
      </c>
      <c r="F4211">
        <f t="shared" si="328"/>
        <v>6</v>
      </c>
      <c r="G4211" s="2" t="str">
        <f t="shared" si="329"/>
        <v/>
      </c>
      <c r="H4211" t="s">
        <v>3675</v>
      </c>
      <c r="I4211">
        <v>76924</v>
      </c>
      <c r="J4211">
        <v>67234</v>
      </c>
      <c r="K4211">
        <v>67231</v>
      </c>
      <c r="L4211" t="s">
        <v>31</v>
      </c>
      <c r="M4211" t="s">
        <v>20</v>
      </c>
      <c r="N4211">
        <v>240</v>
      </c>
      <c r="O4211">
        <v>2628</v>
      </c>
      <c r="P4211">
        <v>9</v>
      </c>
      <c r="Q4211" t="s">
        <v>4230</v>
      </c>
      <c r="BQ4211" s="1"/>
      <c r="BW4211" s="2"/>
    </row>
    <row r="4212" ht="15" customHeight="1">
      <c r="A4212" t="str">
        <f t="shared" si="325"/>
        <v>2020_12_67244_7</v>
      </c>
      <c r="B4212" t="str">
        <f t="shared" si="326"/>
        <v>2020_12_77107</v>
      </c>
      <c r="C4212" s="1" t="s">
        <v>3674</v>
      </c>
      <c r="D4212">
        <f t="shared" si="327"/>
        <v>4211</v>
      </c>
      <c r="E4212">
        <v>67244</v>
      </c>
      <c r="F4212">
        <f t="shared" si="328"/>
        <v>7</v>
      </c>
      <c r="G4212" s="2" t="str">
        <f t="shared" si="329"/>
        <v/>
      </c>
      <c r="H4212" t="s">
        <v>3675</v>
      </c>
      <c r="I4212">
        <v>77107</v>
      </c>
      <c r="J4212">
        <v>67231</v>
      </c>
      <c r="K4212">
        <v>67234</v>
      </c>
      <c r="L4212" t="s">
        <v>31</v>
      </c>
      <c r="M4212" t="s">
        <v>20</v>
      </c>
      <c r="N4212">
        <v>325</v>
      </c>
      <c r="O4212">
        <v>2628</v>
      </c>
      <c r="P4212">
        <v>9</v>
      </c>
      <c r="Q4212" t="s">
        <v>4231</v>
      </c>
      <c r="BQ4212" s="1"/>
      <c r="BW4212" s="2"/>
    </row>
    <row r="4213" ht="15" customHeight="1">
      <c r="A4213" t="str">
        <f t="shared" si="325"/>
        <v>2020_12_67244_8</v>
      </c>
      <c r="B4213" t="str">
        <f t="shared" si="326"/>
        <v>2020_12_77248</v>
      </c>
      <c r="C4213" s="1" t="s">
        <v>3674</v>
      </c>
      <c r="D4213">
        <f t="shared" si="327"/>
        <v>4212</v>
      </c>
      <c r="E4213">
        <v>67244</v>
      </c>
      <c r="F4213">
        <f t="shared" si="328"/>
        <v>8</v>
      </c>
      <c r="G4213" s="2" t="str">
        <f t="shared" si="329"/>
        <v>x</v>
      </c>
      <c r="H4213" t="s">
        <v>3675</v>
      </c>
      <c r="I4213">
        <v>77248</v>
      </c>
      <c r="J4213">
        <v>67234</v>
      </c>
      <c r="K4213">
        <v>67231</v>
      </c>
      <c r="L4213" t="s">
        <v>20</v>
      </c>
      <c r="M4213" t="s">
        <v>20</v>
      </c>
      <c r="N4213">
        <v>150</v>
      </c>
      <c r="O4213">
        <v>2628</v>
      </c>
      <c r="P4213">
        <v>9</v>
      </c>
      <c r="Q4213" t="s">
        <v>4232</v>
      </c>
      <c r="BQ4213" s="1"/>
      <c r="BW4213" s="2"/>
    </row>
    <row r="4214" ht="15" customHeight="1">
      <c r="A4214" t="str">
        <f t="shared" si="325"/>
        <v>2020_12_67300_1</v>
      </c>
      <c r="B4214" t="str">
        <f t="shared" si="326"/>
        <v>2020_12_72233</v>
      </c>
      <c r="C4214" s="1" t="s">
        <v>3674</v>
      </c>
      <c r="D4214">
        <f t="shared" si="327"/>
        <v>4213</v>
      </c>
      <c r="E4214">
        <v>67300</v>
      </c>
      <c r="F4214">
        <f t="shared" si="328"/>
        <v>1</v>
      </c>
      <c r="G4214" s="2" t="str">
        <f t="shared" si="329"/>
        <v/>
      </c>
      <c r="H4214" t="s">
        <v>3675</v>
      </c>
      <c r="I4214">
        <v>72233</v>
      </c>
      <c r="J4214">
        <v>67287</v>
      </c>
      <c r="K4214">
        <v>67290</v>
      </c>
      <c r="L4214" t="s">
        <v>158</v>
      </c>
      <c r="M4214" t="s">
        <v>20</v>
      </c>
      <c r="N4214">
        <v>101</v>
      </c>
      <c r="O4214">
        <v>1235</v>
      </c>
      <c r="P4214">
        <v>10</v>
      </c>
      <c r="Q4214" t="s">
        <v>4233</v>
      </c>
      <c r="BQ4214" s="1"/>
      <c r="BW4214" s="2"/>
    </row>
    <row r="4215" ht="15" customHeight="1">
      <c r="A4215" t="str">
        <f t="shared" si="325"/>
        <v>2020_12_67300_2</v>
      </c>
      <c r="B4215" t="str">
        <f t="shared" si="326"/>
        <v>2020_12_72252</v>
      </c>
      <c r="C4215" s="1" t="s">
        <v>3674</v>
      </c>
      <c r="D4215">
        <f t="shared" si="327"/>
        <v>4214</v>
      </c>
      <c r="E4215">
        <v>67300</v>
      </c>
      <c r="F4215">
        <f t="shared" si="328"/>
        <v>2</v>
      </c>
      <c r="G4215" s="2" t="str">
        <f t="shared" si="329"/>
        <v/>
      </c>
      <c r="H4215" t="s">
        <v>3675</v>
      </c>
      <c r="I4215">
        <v>72252</v>
      </c>
      <c r="J4215">
        <v>67290</v>
      </c>
      <c r="K4215">
        <v>67287</v>
      </c>
      <c r="L4215" t="s">
        <v>31</v>
      </c>
      <c r="M4215" t="s">
        <v>20</v>
      </c>
      <c r="N4215">
        <v>149</v>
      </c>
      <c r="O4215">
        <v>1235</v>
      </c>
      <c r="P4215">
        <v>10</v>
      </c>
      <c r="Q4215" t="s">
        <v>4234</v>
      </c>
      <c r="BQ4215" s="1"/>
      <c r="BW4215" s="2"/>
    </row>
    <row r="4216" ht="15" customHeight="1">
      <c r="A4216" t="str">
        <f t="shared" si="325"/>
        <v>2020_12_67300_3</v>
      </c>
      <c r="B4216" t="str">
        <f t="shared" si="326"/>
        <v>2020_12_73353</v>
      </c>
      <c r="C4216" s="1" t="s">
        <v>3674</v>
      </c>
      <c r="D4216">
        <f t="shared" si="327"/>
        <v>4215</v>
      </c>
      <c r="E4216">
        <v>67300</v>
      </c>
      <c r="F4216">
        <f t="shared" si="328"/>
        <v>3</v>
      </c>
      <c r="G4216" s="2" t="str">
        <f t="shared" si="329"/>
        <v/>
      </c>
      <c r="H4216" t="s">
        <v>3675</v>
      </c>
      <c r="I4216">
        <v>73353</v>
      </c>
      <c r="J4216">
        <v>67287</v>
      </c>
      <c r="K4216">
        <v>67290</v>
      </c>
      <c r="L4216" t="s">
        <v>31</v>
      </c>
      <c r="M4216" t="s">
        <v>20</v>
      </c>
      <c r="N4216">
        <v>260</v>
      </c>
      <c r="O4216">
        <v>1235</v>
      </c>
      <c r="P4216">
        <v>10</v>
      </c>
      <c r="Q4216" t="s">
        <v>4235</v>
      </c>
      <c r="BQ4216" s="1"/>
      <c r="BW4216" s="2"/>
    </row>
    <row r="4217" ht="15" customHeight="1">
      <c r="A4217" t="str">
        <f t="shared" si="325"/>
        <v>2020_12_67300_4</v>
      </c>
      <c r="B4217" t="str">
        <f t="shared" si="326"/>
        <v>2020_12_73558</v>
      </c>
      <c r="C4217" s="1" t="s">
        <v>3674</v>
      </c>
      <c r="D4217">
        <f t="shared" si="327"/>
        <v>4216</v>
      </c>
      <c r="E4217">
        <v>67300</v>
      </c>
      <c r="F4217">
        <f t="shared" si="328"/>
        <v>4</v>
      </c>
      <c r="G4217" s="2" t="str">
        <f t="shared" si="329"/>
        <v/>
      </c>
      <c r="H4217" t="s">
        <v>3675</v>
      </c>
      <c r="I4217">
        <v>73558</v>
      </c>
      <c r="J4217">
        <v>67290</v>
      </c>
      <c r="K4217">
        <v>67287</v>
      </c>
      <c r="L4217" t="s">
        <v>31</v>
      </c>
      <c r="M4217" t="s">
        <v>20</v>
      </c>
      <c r="N4217">
        <v>244</v>
      </c>
      <c r="O4217">
        <v>1235</v>
      </c>
      <c r="P4217">
        <v>10</v>
      </c>
      <c r="Q4217" t="s">
        <v>4236</v>
      </c>
      <c r="BQ4217" s="1"/>
      <c r="BW4217" s="2"/>
    </row>
    <row r="4218" ht="15" customHeight="1">
      <c r="A4218" t="str">
        <f t="shared" si="325"/>
        <v>2020_12_67300_5</v>
      </c>
      <c r="B4218" t="str">
        <f t="shared" si="326"/>
        <v>2020_12_74909</v>
      </c>
      <c r="C4218" s="1" t="s">
        <v>3674</v>
      </c>
      <c r="D4218">
        <f t="shared" si="327"/>
        <v>4217</v>
      </c>
      <c r="E4218">
        <v>67300</v>
      </c>
      <c r="F4218">
        <f t="shared" si="328"/>
        <v>5</v>
      </c>
      <c r="G4218" s="2" t="str">
        <f t="shared" si="329"/>
        <v/>
      </c>
      <c r="H4218" t="s">
        <v>3675</v>
      </c>
      <c r="I4218">
        <v>74909</v>
      </c>
      <c r="J4218">
        <v>67287</v>
      </c>
      <c r="K4218">
        <v>67290</v>
      </c>
      <c r="L4218" t="s">
        <v>31</v>
      </c>
      <c r="M4218" t="s">
        <v>20</v>
      </c>
      <c r="N4218">
        <v>80</v>
      </c>
      <c r="O4218">
        <v>1235</v>
      </c>
      <c r="P4218">
        <v>10</v>
      </c>
      <c r="Q4218" t="s">
        <v>4237</v>
      </c>
      <c r="BQ4218" s="1"/>
      <c r="BW4218" s="2"/>
    </row>
    <row r="4219" ht="15" customHeight="1">
      <c r="A4219" t="str">
        <f t="shared" si="325"/>
        <v>2020_12_67300_6</v>
      </c>
      <c r="B4219" t="str">
        <f t="shared" si="326"/>
        <v>2020_12_75298</v>
      </c>
      <c r="C4219" s="1" t="s">
        <v>3674</v>
      </c>
      <c r="D4219">
        <f t="shared" si="327"/>
        <v>4218</v>
      </c>
      <c r="E4219">
        <v>67300</v>
      </c>
      <c r="F4219">
        <f t="shared" si="328"/>
        <v>6</v>
      </c>
      <c r="G4219" s="2" t="str">
        <f t="shared" si="329"/>
        <v/>
      </c>
      <c r="H4219" t="s">
        <v>3675</v>
      </c>
      <c r="I4219">
        <v>75298</v>
      </c>
      <c r="J4219">
        <v>67290</v>
      </c>
      <c r="K4219">
        <v>67287</v>
      </c>
      <c r="L4219" t="s">
        <v>31</v>
      </c>
      <c r="M4219" t="s">
        <v>20</v>
      </c>
      <c r="N4219">
        <v>189</v>
      </c>
      <c r="O4219">
        <v>1235</v>
      </c>
      <c r="P4219">
        <v>10</v>
      </c>
      <c r="Q4219" t="s">
        <v>4238</v>
      </c>
      <c r="BQ4219" s="1"/>
      <c r="BW4219" s="2"/>
    </row>
    <row r="4220" ht="15" customHeight="1">
      <c r="A4220" t="str">
        <f t="shared" si="325"/>
        <v>2020_12_67300_7</v>
      </c>
      <c r="B4220" t="str">
        <f t="shared" si="326"/>
        <v>2020_12_75999</v>
      </c>
      <c r="C4220" s="1" t="s">
        <v>3674</v>
      </c>
      <c r="D4220">
        <f t="shared" si="327"/>
        <v>4219</v>
      </c>
      <c r="E4220">
        <v>67300</v>
      </c>
      <c r="F4220">
        <f t="shared" si="328"/>
        <v>7</v>
      </c>
      <c r="G4220" s="2" t="str">
        <f t="shared" si="329"/>
        <v/>
      </c>
      <c r="H4220" t="s">
        <v>3675</v>
      </c>
      <c r="I4220">
        <v>75999</v>
      </c>
      <c r="J4220">
        <v>67287</v>
      </c>
      <c r="K4220">
        <v>67290</v>
      </c>
      <c r="L4220" t="s">
        <v>31</v>
      </c>
      <c r="M4220" t="s">
        <v>20</v>
      </c>
      <c r="N4220">
        <v>64</v>
      </c>
      <c r="O4220">
        <v>1235</v>
      </c>
      <c r="P4220">
        <v>10</v>
      </c>
      <c r="Q4220" t="s">
        <v>4239</v>
      </c>
      <c r="BQ4220" s="1"/>
      <c r="BW4220" s="2"/>
    </row>
    <row r="4221" ht="15" customHeight="1">
      <c r="A4221" t="str">
        <f t="shared" si="325"/>
        <v>2020_12_67300_8</v>
      </c>
      <c r="B4221" t="str">
        <f t="shared" si="326"/>
        <v>2020_12_76106</v>
      </c>
      <c r="C4221" s="1" t="s">
        <v>3674</v>
      </c>
      <c r="D4221">
        <f t="shared" si="327"/>
        <v>4220</v>
      </c>
      <c r="E4221">
        <v>67300</v>
      </c>
      <c r="F4221">
        <f t="shared" si="328"/>
        <v>8</v>
      </c>
      <c r="G4221" s="2" t="str">
        <f t="shared" si="329"/>
        <v/>
      </c>
      <c r="H4221" t="s">
        <v>3675</v>
      </c>
      <c r="I4221">
        <v>76106</v>
      </c>
      <c r="J4221">
        <v>67290</v>
      </c>
      <c r="K4221">
        <v>67287</v>
      </c>
      <c r="L4221" t="s">
        <v>31</v>
      </c>
      <c r="M4221" t="s">
        <v>20</v>
      </c>
      <c r="N4221">
        <v>100</v>
      </c>
      <c r="O4221">
        <v>1235</v>
      </c>
      <c r="P4221">
        <v>10</v>
      </c>
      <c r="Q4221" t="s">
        <v>4240</v>
      </c>
      <c r="BQ4221" s="1"/>
      <c r="BW4221" s="2"/>
    </row>
    <row r="4222" ht="15" customHeight="1">
      <c r="A4222" t="str">
        <f t="shared" si="325"/>
        <v>2020_12_67300_9</v>
      </c>
      <c r="B4222" t="str">
        <f t="shared" si="326"/>
        <v>2020_12_76115</v>
      </c>
      <c r="C4222" s="1" t="s">
        <v>3674</v>
      </c>
      <c r="D4222">
        <f t="shared" si="327"/>
        <v>4221</v>
      </c>
      <c r="E4222">
        <v>67300</v>
      </c>
      <c r="F4222">
        <f t="shared" si="328"/>
        <v>9</v>
      </c>
      <c r="G4222" s="2" t="str">
        <f t="shared" si="329"/>
        <v>x</v>
      </c>
      <c r="H4222" t="s">
        <v>3675</v>
      </c>
      <c r="I4222">
        <v>76115</v>
      </c>
      <c r="J4222">
        <v>67287</v>
      </c>
      <c r="K4222">
        <v>67290</v>
      </c>
      <c r="L4222" t="s">
        <v>20</v>
      </c>
      <c r="M4222" t="s">
        <v>20</v>
      </c>
      <c r="N4222">
        <v>27</v>
      </c>
      <c r="O4222">
        <v>1235</v>
      </c>
      <c r="P4222">
        <v>10</v>
      </c>
      <c r="Q4222" t="s">
        <v>4241</v>
      </c>
      <c r="BQ4222" s="1"/>
      <c r="BW4222" s="2"/>
    </row>
    <row r="4223" ht="15" customHeight="1">
      <c r="A4223" t="str">
        <f t="shared" si="325"/>
        <v>2020_12_67328_1</v>
      </c>
      <c r="B4223" t="str">
        <f t="shared" si="326"/>
        <v>2020_12_71719</v>
      </c>
      <c r="C4223" s="1" t="s">
        <v>3674</v>
      </c>
      <c r="D4223">
        <f t="shared" si="327"/>
        <v>4222</v>
      </c>
      <c r="E4223">
        <v>67328</v>
      </c>
      <c r="F4223">
        <f t="shared" si="328"/>
        <v>1</v>
      </c>
      <c r="G4223" s="2" t="str">
        <f t="shared" si="329"/>
        <v/>
      </c>
      <c r="H4223" t="s">
        <v>3675</v>
      </c>
      <c r="I4223">
        <v>71719</v>
      </c>
      <c r="J4223">
        <v>67315</v>
      </c>
      <c r="K4223">
        <v>67318</v>
      </c>
      <c r="L4223" t="s">
        <v>158</v>
      </c>
      <c r="M4223" t="s">
        <v>20</v>
      </c>
      <c r="N4223">
        <v>122</v>
      </c>
      <c r="O4223">
        <v>649</v>
      </c>
      <c r="P4223">
        <v>9</v>
      </c>
      <c r="Q4223" t="s">
        <v>4242</v>
      </c>
      <c r="BQ4223" s="1"/>
      <c r="BW4223" s="2"/>
    </row>
    <row r="4224" ht="15" customHeight="1">
      <c r="A4224" t="str">
        <f t="shared" si="325"/>
        <v>2020_12_67328_2</v>
      </c>
      <c r="B4224" t="str">
        <f t="shared" si="326"/>
        <v>2020_12_72243</v>
      </c>
      <c r="C4224" s="1" t="s">
        <v>3674</v>
      </c>
      <c r="D4224">
        <f t="shared" si="327"/>
        <v>4223</v>
      </c>
      <c r="E4224">
        <v>67328</v>
      </c>
      <c r="F4224">
        <f t="shared" si="328"/>
        <v>2</v>
      </c>
      <c r="G4224" s="2" t="str">
        <f t="shared" si="329"/>
        <v/>
      </c>
      <c r="H4224" t="s">
        <v>3675</v>
      </c>
      <c r="I4224">
        <v>72243</v>
      </c>
      <c r="J4224">
        <v>67318</v>
      </c>
      <c r="K4224">
        <v>67315</v>
      </c>
      <c r="L4224" t="s">
        <v>31</v>
      </c>
      <c r="M4224" t="s">
        <v>20</v>
      </c>
      <c r="N4224">
        <v>114</v>
      </c>
      <c r="O4224">
        <v>649</v>
      </c>
      <c r="P4224">
        <v>9</v>
      </c>
      <c r="Q4224" t="s">
        <v>4243</v>
      </c>
      <c r="BQ4224" s="1"/>
      <c r="BW4224" s="2"/>
    </row>
    <row r="4225" ht="15" customHeight="1">
      <c r="A4225" t="str">
        <f t="shared" si="325"/>
        <v>2020_12_67328_3</v>
      </c>
      <c r="B4225" t="str">
        <f t="shared" si="326"/>
        <v>2020_12_73294</v>
      </c>
      <c r="C4225" s="1" t="s">
        <v>3674</v>
      </c>
      <c r="D4225">
        <f t="shared" si="327"/>
        <v>4224</v>
      </c>
      <c r="E4225">
        <v>67328</v>
      </c>
      <c r="F4225">
        <f t="shared" si="328"/>
        <v>3</v>
      </c>
      <c r="G4225" s="2" t="str">
        <f t="shared" si="329"/>
        <v/>
      </c>
      <c r="H4225" t="s">
        <v>3675</v>
      </c>
      <c r="I4225">
        <v>73294</v>
      </c>
      <c r="J4225">
        <v>67315</v>
      </c>
      <c r="K4225">
        <v>67318</v>
      </c>
      <c r="L4225" t="s">
        <v>31</v>
      </c>
      <c r="M4225" t="s">
        <v>20</v>
      </c>
      <c r="N4225">
        <v>106</v>
      </c>
      <c r="O4225">
        <v>649</v>
      </c>
      <c r="P4225">
        <v>9</v>
      </c>
      <c r="Q4225" t="s">
        <v>4244</v>
      </c>
      <c r="BQ4225" s="1"/>
      <c r="BW4225" s="2"/>
    </row>
    <row r="4226" ht="15" customHeight="1">
      <c r="A4226" t="str">
        <f t="shared" ref="A4226:A4289" si="330">CONCATENATE($C4226,"_",$E4226,"_",$F4226)</f>
        <v>2020_12_67328_4</v>
      </c>
      <c r="B4226" t="str">
        <f t="shared" ref="B4226:B4289" si="331">CONCATENATE($C4226,"_",$I4226)</f>
        <v>2020_12_73334</v>
      </c>
      <c r="C4226" s="1" t="s">
        <v>3674</v>
      </c>
      <c r="D4226">
        <f t="shared" ref="D4226:D4289" si="332">IF(ISNUMBER($D4225),$D4225+1,1)</f>
        <v>4225</v>
      </c>
      <c r="E4226">
        <v>67328</v>
      </c>
      <c r="F4226">
        <f t="shared" ref="F4226:F4289" si="333">IF($E4226="","",IF($E4226=$E4225,$F4225+1,1))</f>
        <v>4</v>
      </c>
      <c r="G4226" s="2" t="str">
        <f t="shared" ref="G4226:G4289" si="334">IF($E4227=$E4226,"","x")</f>
        <v/>
      </c>
      <c r="H4226" t="s">
        <v>3675</v>
      </c>
      <c r="I4226">
        <v>73334</v>
      </c>
      <c r="J4226">
        <v>67318</v>
      </c>
      <c r="K4226">
        <v>67315</v>
      </c>
      <c r="L4226" t="s">
        <v>31</v>
      </c>
      <c r="M4226" t="s">
        <v>20</v>
      </c>
      <c r="N4226">
        <v>85</v>
      </c>
      <c r="O4226">
        <v>649</v>
      </c>
      <c r="P4226">
        <v>9</v>
      </c>
      <c r="Q4226" t="s">
        <v>4245</v>
      </c>
      <c r="BQ4226" s="1"/>
      <c r="BW4226" s="2"/>
    </row>
    <row r="4227" ht="15" customHeight="1">
      <c r="A4227" t="str">
        <f t="shared" si="330"/>
        <v>2020_12_67328_5</v>
      </c>
      <c r="B4227" t="str">
        <f t="shared" si="331"/>
        <v>2020_12_74548</v>
      </c>
      <c r="C4227" s="1" t="s">
        <v>3674</v>
      </c>
      <c r="D4227">
        <f t="shared" si="332"/>
        <v>4226</v>
      </c>
      <c r="E4227">
        <v>67328</v>
      </c>
      <c r="F4227">
        <f t="shared" si="333"/>
        <v>5</v>
      </c>
      <c r="G4227" s="2" t="str">
        <f t="shared" si="334"/>
        <v/>
      </c>
      <c r="H4227" t="s">
        <v>3675</v>
      </c>
      <c r="I4227">
        <v>74548</v>
      </c>
      <c r="J4227">
        <v>67315</v>
      </c>
      <c r="K4227">
        <v>67318</v>
      </c>
      <c r="L4227" t="s">
        <v>31</v>
      </c>
      <c r="M4227" t="s">
        <v>20</v>
      </c>
      <c r="N4227">
        <v>94</v>
      </c>
      <c r="O4227">
        <v>649</v>
      </c>
      <c r="P4227">
        <v>9</v>
      </c>
      <c r="Q4227" t="s">
        <v>4246</v>
      </c>
      <c r="BQ4227" s="1"/>
      <c r="BW4227" s="2"/>
    </row>
    <row r="4228" ht="15" customHeight="1">
      <c r="A4228" t="str">
        <f t="shared" si="330"/>
        <v>2020_12_67328_6</v>
      </c>
      <c r="B4228" t="str">
        <f t="shared" si="331"/>
        <v>2020_12_74758</v>
      </c>
      <c r="C4228" s="1" t="s">
        <v>3674</v>
      </c>
      <c r="D4228">
        <f t="shared" si="332"/>
        <v>4227</v>
      </c>
      <c r="E4228">
        <v>67328</v>
      </c>
      <c r="F4228">
        <f t="shared" si="333"/>
        <v>6</v>
      </c>
      <c r="G4228" s="2" t="str">
        <f t="shared" si="334"/>
        <v/>
      </c>
      <c r="H4228" t="s">
        <v>3675</v>
      </c>
      <c r="I4228">
        <v>74758</v>
      </c>
      <c r="J4228">
        <v>67318</v>
      </c>
      <c r="K4228">
        <v>67315</v>
      </c>
      <c r="L4228" t="s">
        <v>31</v>
      </c>
      <c r="M4228" t="s">
        <v>20</v>
      </c>
      <c r="N4228">
        <v>46</v>
      </c>
      <c r="O4228">
        <v>649</v>
      </c>
      <c r="P4228">
        <v>9</v>
      </c>
      <c r="Q4228" t="s">
        <v>4247</v>
      </c>
      <c r="BQ4228" s="1"/>
      <c r="BW4228" s="2"/>
    </row>
    <row r="4229" ht="15" customHeight="1">
      <c r="A4229" t="str">
        <f t="shared" si="330"/>
        <v>2020_12_67328_7</v>
      </c>
      <c r="B4229" t="str">
        <f t="shared" si="331"/>
        <v>2020_12_74773</v>
      </c>
      <c r="C4229" s="1" t="s">
        <v>3674</v>
      </c>
      <c r="D4229">
        <f t="shared" si="332"/>
        <v>4228</v>
      </c>
      <c r="E4229">
        <v>67328</v>
      </c>
      <c r="F4229">
        <f t="shared" si="333"/>
        <v>7</v>
      </c>
      <c r="G4229" s="2" t="str">
        <f t="shared" si="334"/>
        <v/>
      </c>
      <c r="H4229" t="s">
        <v>3675</v>
      </c>
      <c r="I4229">
        <v>74773</v>
      </c>
      <c r="J4229">
        <v>67315</v>
      </c>
      <c r="K4229">
        <v>67318</v>
      </c>
      <c r="L4229" t="s">
        <v>31</v>
      </c>
      <c r="M4229" t="s">
        <v>20</v>
      </c>
      <c r="N4229">
        <v>40</v>
      </c>
      <c r="O4229">
        <v>649</v>
      </c>
      <c r="P4229">
        <v>9</v>
      </c>
      <c r="Q4229" t="s">
        <v>4248</v>
      </c>
      <c r="BQ4229" s="1"/>
      <c r="BW4229" s="2"/>
    </row>
    <row r="4230" ht="15" customHeight="1">
      <c r="A4230" t="str">
        <f t="shared" si="330"/>
        <v>2020_12_67328_8</v>
      </c>
      <c r="B4230" t="str">
        <f t="shared" si="331"/>
        <v>2020_12_74776</v>
      </c>
      <c r="C4230" s="1" t="s">
        <v>3674</v>
      </c>
      <c r="D4230">
        <f t="shared" si="332"/>
        <v>4229</v>
      </c>
      <c r="E4230">
        <v>67328</v>
      </c>
      <c r="F4230">
        <f t="shared" si="333"/>
        <v>8</v>
      </c>
      <c r="G4230" s="2" t="str">
        <f t="shared" si="334"/>
        <v>x</v>
      </c>
      <c r="H4230" t="s">
        <v>3675</v>
      </c>
      <c r="I4230">
        <v>74776</v>
      </c>
      <c r="J4230">
        <v>67318</v>
      </c>
      <c r="K4230">
        <v>67315</v>
      </c>
      <c r="L4230" t="s">
        <v>20</v>
      </c>
      <c r="M4230" t="s">
        <v>20</v>
      </c>
      <c r="N4230">
        <v>21</v>
      </c>
      <c r="O4230">
        <v>649</v>
      </c>
      <c r="P4230">
        <v>9</v>
      </c>
      <c r="Q4230" t="s">
        <v>4249</v>
      </c>
      <c r="BQ4230" s="1"/>
      <c r="BW4230" s="2"/>
    </row>
    <row r="4231" ht="15" customHeight="1">
      <c r="A4231" t="str">
        <f t="shared" si="330"/>
        <v>2020_12_67356_1</v>
      </c>
      <c r="B4231" t="str">
        <f t="shared" si="331"/>
        <v>2020_12_71942</v>
      </c>
      <c r="C4231" s="1" t="s">
        <v>3674</v>
      </c>
      <c r="D4231">
        <f t="shared" si="332"/>
        <v>4230</v>
      </c>
      <c r="E4231">
        <v>67356</v>
      </c>
      <c r="F4231">
        <f t="shared" si="333"/>
        <v>1</v>
      </c>
      <c r="G4231" s="2" t="str">
        <f t="shared" si="334"/>
        <v/>
      </c>
      <c r="H4231" t="s">
        <v>3675</v>
      </c>
      <c r="I4231">
        <v>71942</v>
      </c>
      <c r="J4231">
        <v>67343</v>
      </c>
      <c r="K4231">
        <v>67346</v>
      </c>
      <c r="L4231" t="s">
        <v>158</v>
      </c>
      <c r="M4231" t="s">
        <v>20</v>
      </c>
      <c r="N4231">
        <v>303</v>
      </c>
      <c r="O4231">
        <v>2131</v>
      </c>
      <c r="P4231">
        <v>9</v>
      </c>
      <c r="Q4231" t="s">
        <v>4250</v>
      </c>
      <c r="BQ4231" s="1"/>
      <c r="BW4231" s="2"/>
    </row>
    <row r="4232" ht="15" customHeight="1">
      <c r="A4232" t="str">
        <f t="shared" si="330"/>
        <v>2020_12_67356_2</v>
      </c>
      <c r="B4232" t="str">
        <f t="shared" si="331"/>
        <v>2020_12_73326</v>
      </c>
      <c r="C4232" s="1" t="s">
        <v>3674</v>
      </c>
      <c r="D4232">
        <f t="shared" si="332"/>
        <v>4231</v>
      </c>
      <c r="E4232">
        <v>67356</v>
      </c>
      <c r="F4232">
        <f t="shared" si="333"/>
        <v>2</v>
      </c>
      <c r="G4232" s="2" t="str">
        <f t="shared" si="334"/>
        <v/>
      </c>
      <c r="H4232" t="s">
        <v>3675</v>
      </c>
      <c r="I4232">
        <v>73326</v>
      </c>
      <c r="J4232">
        <v>67346</v>
      </c>
      <c r="K4232">
        <v>67343</v>
      </c>
      <c r="L4232" t="s">
        <v>31</v>
      </c>
      <c r="M4232" t="s">
        <v>20</v>
      </c>
      <c r="N4232">
        <v>333</v>
      </c>
      <c r="O4232">
        <v>2131</v>
      </c>
      <c r="P4232">
        <v>9</v>
      </c>
      <c r="Q4232" t="s">
        <v>4251</v>
      </c>
      <c r="BQ4232" s="1"/>
      <c r="BW4232" s="2"/>
    </row>
    <row r="4233" ht="15" customHeight="1">
      <c r="A4233" t="str">
        <f t="shared" si="330"/>
        <v>2020_12_67356_3</v>
      </c>
      <c r="B4233" t="str">
        <f t="shared" si="331"/>
        <v>2020_12_74192</v>
      </c>
      <c r="C4233" s="1" t="s">
        <v>3674</v>
      </c>
      <c r="D4233">
        <f t="shared" si="332"/>
        <v>4232</v>
      </c>
      <c r="E4233">
        <v>67356</v>
      </c>
      <c r="F4233">
        <f t="shared" si="333"/>
        <v>3</v>
      </c>
      <c r="G4233" s="2" t="str">
        <f t="shared" si="334"/>
        <v/>
      </c>
      <c r="H4233" t="s">
        <v>3675</v>
      </c>
      <c r="I4233">
        <v>74192</v>
      </c>
      <c r="J4233">
        <v>67343</v>
      </c>
      <c r="K4233">
        <v>67346</v>
      </c>
      <c r="L4233" t="s">
        <v>31</v>
      </c>
      <c r="M4233" t="s">
        <v>20</v>
      </c>
      <c r="N4233">
        <v>443</v>
      </c>
      <c r="O4233">
        <v>2131</v>
      </c>
      <c r="P4233">
        <v>9</v>
      </c>
      <c r="Q4233" t="s">
        <v>4252</v>
      </c>
      <c r="BQ4233" s="1"/>
      <c r="BW4233" s="2"/>
    </row>
    <row r="4234" ht="15" customHeight="1">
      <c r="A4234" t="str">
        <f t="shared" si="330"/>
        <v>2020_12_67356_4</v>
      </c>
      <c r="B4234" t="str">
        <f t="shared" si="331"/>
        <v>2020_12_74786</v>
      </c>
      <c r="C4234" s="1" t="s">
        <v>3674</v>
      </c>
      <c r="D4234">
        <f t="shared" si="332"/>
        <v>4233</v>
      </c>
      <c r="E4234">
        <v>67356</v>
      </c>
      <c r="F4234">
        <f t="shared" si="333"/>
        <v>4</v>
      </c>
      <c r="G4234" s="2" t="str">
        <f t="shared" si="334"/>
        <v/>
      </c>
      <c r="H4234" t="s">
        <v>3675</v>
      </c>
      <c r="I4234">
        <v>74786</v>
      </c>
      <c r="J4234">
        <v>67346</v>
      </c>
      <c r="K4234">
        <v>67343</v>
      </c>
      <c r="L4234" t="s">
        <v>31</v>
      </c>
      <c r="M4234" t="s">
        <v>20</v>
      </c>
      <c r="N4234">
        <v>341</v>
      </c>
      <c r="O4234">
        <v>2131</v>
      </c>
      <c r="P4234">
        <v>9</v>
      </c>
      <c r="Q4234" t="s">
        <v>4253</v>
      </c>
      <c r="BQ4234" s="1"/>
      <c r="BW4234" s="2"/>
    </row>
    <row r="4235" ht="15" customHeight="1">
      <c r="A4235" t="str">
        <f t="shared" si="330"/>
        <v>2020_12_67356_5</v>
      </c>
      <c r="B4235" t="str">
        <f t="shared" si="331"/>
        <v>2020_12_75599</v>
      </c>
      <c r="C4235" s="1" t="s">
        <v>3674</v>
      </c>
      <c r="D4235">
        <f t="shared" si="332"/>
        <v>4234</v>
      </c>
      <c r="E4235">
        <v>67356</v>
      </c>
      <c r="F4235">
        <f t="shared" si="333"/>
        <v>5</v>
      </c>
      <c r="G4235" s="2" t="str">
        <f t="shared" si="334"/>
        <v/>
      </c>
      <c r="H4235" t="s">
        <v>3675</v>
      </c>
      <c r="I4235">
        <v>75599</v>
      </c>
      <c r="J4235">
        <v>67343</v>
      </c>
      <c r="K4235">
        <v>67346</v>
      </c>
      <c r="L4235" t="s">
        <v>31</v>
      </c>
      <c r="M4235" t="s">
        <v>20</v>
      </c>
      <c r="N4235">
        <v>105</v>
      </c>
      <c r="O4235">
        <v>2131</v>
      </c>
      <c r="P4235">
        <v>9</v>
      </c>
      <c r="Q4235" t="s">
        <v>4254</v>
      </c>
      <c r="BQ4235" s="1"/>
      <c r="BW4235" s="2"/>
    </row>
    <row r="4236" ht="15" customHeight="1">
      <c r="A4236" t="str">
        <f t="shared" si="330"/>
        <v>2020_12_67356_6</v>
      </c>
      <c r="B4236" t="str">
        <f t="shared" si="331"/>
        <v>2020_12_75806</v>
      </c>
      <c r="C4236" s="1" t="s">
        <v>3674</v>
      </c>
      <c r="D4236">
        <f t="shared" si="332"/>
        <v>4235</v>
      </c>
      <c r="E4236">
        <v>67356</v>
      </c>
      <c r="F4236">
        <f t="shared" si="333"/>
        <v>6</v>
      </c>
      <c r="G4236" s="2" t="str">
        <f t="shared" si="334"/>
        <v>x</v>
      </c>
      <c r="H4236" t="s">
        <v>3675</v>
      </c>
      <c r="I4236">
        <v>75806</v>
      </c>
      <c r="J4236">
        <v>67346</v>
      </c>
      <c r="K4236">
        <v>67343</v>
      </c>
      <c r="L4236" t="s">
        <v>20</v>
      </c>
      <c r="M4236" t="s">
        <v>20</v>
      </c>
      <c r="N4236">
        <v>48</v>
      </c>
      <c r="O4236">
        <v>2131</v>
      </c>
      <c r="P4236">
        <v>9</v>
      </c>
      <c r="Q4236" t="s">
        <v>4255</v>
      </c>
      <c r="BQ4236" s="1"/>
      <c r="BW4236" s="2"/>
    </row>
    <row r="4237" ht="15" customHeight="1">
      <c r="A4237" t="str">
        <f t="shared" si="330"/>
        <v>2020_12_67384_1</v>
      </c>
      <c r="B4237" t="str">
        <f t="shared" si="331"/>
        <v>2020_12_72442</v>
      </c>
      <c r="C4237" s="1" t="s">
        <v>3674</v>
      </c>
      <c r="D4237">
        <f t="shared" si="332"/>
        <v>4236</v>
      </c>
      <c r="E4237">
        <v>67384</v>
      </c>
      <c r="F4237">
        <f t="shared" si="333"/>
        <v>1</v>
      </c>
      <c r="G4237" s="2" t="str">
        <f t="shared" si="334"/>
        <v/>
      </c>
      <c r="H4237" t="s">
        <v>3675</v>
      </c>
      <c r="I4237">
        <v>72442</v>
      </c>
      <c r="J4237">
        <v>67371</v>
      </c>
      <c r="K4237">
        <v>67374</v>
      </c>
      <c r="L4237" t="s">
        <v>158</v>
      </c>
      <c r="M4237" t="s">
        <v>20</v>
      </c>
      <c r="N4237">
        <v>438</v>
      </c>
      <c r="O4237">
        <v>1778</v>
      </c>
      <c r="P4237">
        <v>8</v>
      </c>
      <c r="Q4237" t="s">
        <v>4256</v>
      </c>
      <c r="BQ4237" s="1"/>
      <c r="BW4237" s="2"/>
    </row>
    <row r="4238" ht="15" customHeight="1">
      <c r="A4238" t="str">
        <f t="shared" si="330"/>
        <v>2020_12_67384_2</v>
      </c>
      <c r="B4238" t="str">
        <f t="shared" si="331"/>
        <v>2020_12_73068</v>
      </c>
      <c r="C4238" s="1" t="s">
        <v>3674</v>
      </c>
      <c r="D4238">
        <f t="shared" si="332"/>
        <v>4237</v>
      </c>
      <c r="E4238">
        <v>67384</v>
      </c>
      <c r="F4238">
        <f t="shared" si="333"/>
        <v>2</v>
      </c>
      <c r="G4238" s="2" t="str">
        <f t="shared" si="334"/>
        <v/>
      </c>
      <c r="H4238" t="s">
        <v>3675</v>
      </c>
      <c r="I4238">
        <v>73068</v>
      </c>
      <c r="J4238">
        <v>67374</v>
      </c>
      <c r="K4238">
        <v>67371</v>
      </c>
      <c r="L4238" t="s">
        <v>31</v>
      </c>
      <c r="M4238" t="s">
        <v>20</v>
      </c>
      <c r="N4238">
        <v>375</v>
      </c>
      <c r="O4238">
        <v>1778</v>
      </c>
      <c r="P4238">
        <v>8</v>
      </c>
      <c r="Q4238" t="s">
        <v>4257</v>
      </c>
      <c r="BQ4238" s="1"/>
      <c r="BW4238" s="2"/>
    </row>
    <row r="4239" ht="15" customHeight="1">
      <c r="A4239" t="str">
        <f t="shared" si="330"/>
        <v>2020_12_67384_3</v>
      </c>
      <c r="B4239" t="str">
        <f t="shared" si="331"/>
        <v>2020_12_75114</v>
      </c>
      <c r="C4239" s="1" t="s">
        <v>3674</v>
      </c>
      <c r="D4239">
        <f t="shared" si="332"/>
        <v>4238</v>
      </c>
      <c r="E4239">
        <v>67384</v>
      </c>
      <c r="F4239">
        <f t="shared" si="333"/>
        <v>3</v>
      </c>
      <c r="G4239" s="2" t="str">
        <f t="shared" si="334"/>
        <v/>
      </c>
      <c r="H4239" t="s">
        <v>3675</v>
      </c>
      <c r="I4239">
        <v>75114</v>
      </c>
      <c r="J4239">
        <v>67371</v>
      </c>
      <c r="K4239">
        <v>67374</v>
      </c>
      <c r="L4239" t="s">
        <v>31</v>
      </c>
      <c r="M4239" t="s">
        <v>20</v>
      </c>
      <c r="N4239">
        <v>466</v>
      </c>
      <c r="O4239">
        <v>1778</v>
      </c>
      <c r="P4239">
        <v>8</v>
      </c>
      <c r="Q4239" t="s">
        <v>4258</v>
      </c>
      <c r="BQ4239" s="1"/>
      <c r="BW4239" s="2"/>
    </row>
    <row r="4240" ht="15" customHeight="1">
      <c r="A4240" t="str">
        <f t="shared" si="330"/>
        <v>2020_12_67384_4</v>
      </c>
      <c r="B4240" t="str">
        <f t="shared" si="331"/>
        <v>2020_12_76360</v>
      </c>
      <c r="C4240" s="1" t="s">
        <v>3674</v>
      </c>
      <c r="D4240">
        <f t="shared" si="332"/>
        <v>4239</v>
      </c>
      <c r="E4240">
        <v>67384</v>
      </c>
      <c r="F4240">
        <f t="shared" si="333"/>
        <v>4</v>
      </c>
      <c r="G4240" s="2" t="str">
        <f t="shared" si="334"/>
        <v/>
      </c>
      <c r="H4240" t="s">
        <v>3675</v>
      </c>
      <c r="I4240">
        <v>76360</v>
      </c>
      <c r="J4240">
        <v>67374</v>
      </c>
      <c r="K4240">
        <v>67371</v>
      </c>
      <c r="L4240" t="s">
        <v>31</v>
      </c>
      <c r="M4240" t="s">
        <v>20</v>
      </c>
      <c r="N4240">
        <v>152</v>
      </c>
      <c r="O4240">
        <v>1778</v>
      </c>
      <c r="P4240">
        <v>8</v>
      </c>
      <c r="Q4240" t="s">
        <v>4259</v>
      </c>
      <c r="BQ4240" s="1"/>
      <c r="BW4240" s="2"/>
    </row>
    <row r="4241" ht="15" customHeight="1">
      <c r="A4241" t="str">
        <f t="shared" si="330"/>
        <v>2020_12_67384_5</v>
      </c>
      <c r="B4241" t="str">
        <f t="shared" si="331"/>
        <v>2020_12_77295</v>
      </c>
      <c r="C4241" s="1" t="s">
        <v>3674</v>
      </c>
      <c r="D4241">
        <f t="shared" si="332"/>
        <v>4240</v>
      </c>
      <c r="E4241">
        <v>67384</v>
      </c>
      <c r="F4241">
        <f t="shared" si="333"/>
        <v>5</v>
      </c>
      <c r="G4241" s="2" t="str">
        <f t="shared" si="334"/>
        <v/>
      </c>
      <c r="H4241" t="s">
        <v>3675</v>
      </c>
      <c r="I4241">
        <v>77295</v>
      </c>
      <c r="J4241">
        <v>67371</v>
      </c>
      <c r="K4241">
        <v>67374</v>
      </c>
      <c r="L4241" t="s">
        <v>31</v>
      </c>
      <c r="M4241" t="s">
        <v>20</v>
      </c>
      <c r="N4241">
        <v>214</v>
      </c>
      <c r="O4241">
        <v>1778</v>
      </c>
      <c r="P4241">
        <v>8</v>
      </c>
      <c r="Q4241" t="s">
        <v>4260</v>
      </c>
      <c r="BQ4241" s="1"/>
      <c r="BW4241" s="2"/>
    </row>
    <row r="4242" ht="15" customHeight="1">
      <c r="A4242" t="str">
        <f t="shared" si="330"/>
        <v>2020_12_67384_6</v>
      </c>
      <c r="B4242" t="str">
        <f t="shared" si="331"/>
        <v>2020_12_77309</v>
      </c>
      <c r="C4242" s="1" t="s">
        <v>3674</v>
      </c>
      <c r="D4242">
        <f t="shared" si="332"/>
        <v>4241</v>
      </c>
      <c r="E4242">
        <v>67384</v>
      </c>
      <c r="F4242">
        <f t="shared" si="333"/>
        <v>6</v>
      </c>
      <c r="G4242" s="2" t="str">
        <f t="shared" si="334"/>
        <v/>
      </c>
      <c r="H4242" t="s">
        <v>3675</v>
      </c>
      <c r="I4242">
        <v>77309</v>
      </c>
      <c r="J4242">
        <v>67374</v>
      </c>
      <c r="K4242">
        <v>67371</v>
      </c>
      <c r="L4242" t="s">
        <v>31</v>
      </c>
      <c r="M4242" t="s">
        <v>20</v>
      </c>
      <c r="N4242">
        <v>86</v>
      </c>
      <c r="O4242">
        <v>1778</v>
      </c>
      <c r="P4242">
        <v>8</v>
      </c>
      <c r="Q4242" t="s">
        <v>4261</v>
      </c>
      <c r="BQ4242" s="1"/>
      <c r="BW4242" s="2"/>
    </row>
    <row r="4243" ht="15" customHeight="1">
      <c r="A4243" t="str">
        <f t="shared" si="330"/>
        <v>2020_12_67384_7</v>
      </c>
      <c r="B4243" t="str">
        <f t="shared" si="331"/>
        <v>2020_12_77320</v>
      </c>
      <c r="C4243" s="1" t="s">
        <v>3674</v>
      </c>
      <c r="D4243">
        <f t="shared" si="332"/>
        <v>4242</v>
      </c>
      <c r="E4243">
        <v>67384</v>
      </c>
      <c r="F4243">
        <f t="shared" si="333"/>
        <v>7</v>
      </c>
      <c r="G4243" s="2" t="str">
        <f t="shared" si="334"/>
        <v>x</v>
      </c>
      <c r="H4243" t="s">
        <v>3675</v>
      </c>
      <c r="I4243">
        <v>77320</v>
      </c>
      <c r="J4243">
        <v>67371</v>
      </c>
      <c r="K4243">
        <v>67374</v>
      </c>
      <c r="L4243" t="s">
        <v>20</v>
      </c>
      <c r="M4243" t="s">
        <v>20</v>
      </c>
      <c r="N4243">
        <v>26</v>
      </c>
      <c r="O4243">
        <v>1778</v>
      </c>
      <c r="P4243">
        <v>8</v>
      </c>
      <c r="Q4243" t="s">
        <v>4262</v>
      </c>
      <c r="BQ4243" s="1"/>
      <c r="BW4243" s="2"/>
    </row>
    <row r="4244" ht="15" customHeight="1">
      <c r="A4244" t="str">
        <f t="shared" si="330"/>
        <v>2020_12_67412_1</v>
      </c>
      <c r="B4244" t="str">
        <f t="shared" si="331"/>
        <v>2020_12_71789</v>
      </c>
      <c r="C4244" s="1" t="s">
        <v>3674</v>
      </c>
      <c r="D4244">
        <f t="shared" si="332"/>
        <v>4243</v>
      </c>
      <c r="E4244">
        <v>67412</v>
      </c>
      <c r="F4244">
        <f t="shared" si="333"/>
        <v>1</v>
      </c>
      <c r="G4244" s="2" t="str">
        <f t="shared" si="334"/>
        <v/>
      </c>
      <c r="H4244" t="s">
        <v>3675</v>
      </c>
      <c r="I4244">
        <v>71789</v>
      </c>
      <c r="J4244">
        <v>67399</v>
      </c>
      <c r="K4244">
        <v>67402</v>
      </c>
      <c r="L4244" t="s">
        <v>158</v>
      </c>
      <c r="M4244" t="s">
        <v>20</v>
      </c>
      <c r="N4244">
        <v>71</v>
      </c>
      <c r="O4244">
        <v>1030</v>
      </c>
      <c r="P4244">
        <v>9</v>
      </c>
      <c r="Q4244" t="s">
        <v>4263</v>
      </c>
      <c r="BQ4244" s="1"/>
      <c r="BW4244" s="2"/>
    </row>
    <row r="4245" ht="15" customHeight="1">
      <c r="A4245" t="str">
        <f t="shared" si="330"/>
        <v>2020_12_67412_2</v>
      </c>
      <c r="B4245" t="str">
        <f t="shared" si="331"/>
        <v>2020_12_74467</v>
      </c>
      <c r="C4245" s="1" t="s">
        <v>3674</v>
      </c>
      <c r="D4245">
        <f t="shared" si="332"/>
        <v>4244</v>
      </c>
      <c r="E4245">
        <v>67412</v>
      </c>
      <c r="F4245">
        <f t="shared" si="333"/>
        <v>2</v>
      </c>
      <c r="G4245" s="2" t="str">
        <f t="shared" si="334"/>
        <v/>
      </c>
      <c r="H4245" t="s">
        <v>3675</v>
      </c>
      <c r="I4245">
        <v>74467</v>
      </c>
      <c r="J4245">
        <v>67402</v>
      </c>
      <c r="K4245">
        <v>67399</v>
      </c>
      <c r="L4245" t="s">
        <v>31</v>
      </c>
      <c r="M4245" t="s">
        <v>20</v>
      </c>
      <c r="N4245">
        <v>171</v>
      </c>
      <c r="O4245">
        <v>1030</v>
      </c>
      <c r="P4245">
        <v>9</v>
      </c>
      <c r="Q4245" t="s">
        <v>4264</v>
      </c>
      <c r="BQ4245" s="1"/>
      <c r="BW4245" s="2"/>
    </row>
    <row r="4246" ht="15" customHeight="1">
      <c r="A4246" t="str">
        <f t="shared" si="330"/>
        <v>2020_12_67412_3</v>
      </c>
      <c r="B4246" t="str">
        <f t="shared" si="331"/>
        <v>2020_12_74510</v>
      </c>
      <c r="C4246" s="1" t="s">
        <v>3674</v>
      </c>
      <c r="D4246">
        <f t="shared" si="332"/>
        <v>4245</v>
      </c>
      <c r="E4246">
        <v>67412</v>
      </c>
      <c r="F4246">
        <f t="shared" si="333"/>
        <v>3</v>
      </c>
      <c r="G4246" s="2" t="str">
        <f t="shared" si="334"/>
        <v/>
      </c>
      <c r="H4246" t="s">
        <v>3675</v>
      </c>
      <c r="I4246">
        <v>74510</v>
      </c>
      <c r="J4246">
        <v>67399</v>
      </c>
      <c r="K4246">
        <v>67402</v>
      </c>
      <c r="L4246" t="s">
        <v>31</v>
      </c>
      <c r="M4246" t="s">
        <v>20</v>
      </c>
      <c r="N4246">
        <v>155</v>
      </c>
      <c r="O4246">
        <v>1030</v>
      </c>
      <c r="P4246">
        <v>9</v>
      </c>
      <c r="Q4246" t="s">
        <v>4265</v>
      </c>
      <c r="BQ4246" s="1"/>
      <c r="BW4246" s="2"/>
    </row>
    <row r="4247" ht="15" customHeight="1">
      <c r="A4247" t="str">
        <f t="shared" si="330"/>
        <v>2020_12_67412_4</v>
      </c>
      <c r="B4247" t="str">
        <f t="shared" si="331"/>
        <v>2020_12_75399</v>
      </c>
      <c r="C4247" s="1" t="s">
        <v>3674</v>
      </c>
      <c r="D4247">
        <f t="shared" si="332"/>
        <v>4246</v>
      </c>
      <c r="E4247">
        <v>67412</v>
      </c>
      <c r="F4247">
        <f t="shared" si="333"/>
        <v>4</v>
      </c>
      <c r="G4247" s="2" t="str">
        <f t="shared" si="334"/>
        <v/>
      </c>
      <c r="H4247" t="s">
        <v>3675</v>
      </c>
      <c r="I4247">
        <v>75399</v>
      </c>
      <c r="J4247">
        <v>67402</v>
      </c>
      <c r="K4247">
        <v>67399</v>
      </c>
      <c r="L4247" t="s">
        <v>31</v>
      </c>
      <c r="M4247" t="s">
        <v>20</v>
      </c>
      <c r="N4247">
        <v>192</v>
      </c>
      <c r="O4247">
        <v>1030</v>
      </c>
      <c r="P4247">
        <v>9</v>
      </c>
      <c r="Q4247" t="s">
        <v>4266</v>
      </c>
      <c r="BQ4247" s="1"/>
      <c r="BW4247" s="2"/>
    </row>
    <row r="4248" ht="15" customHeight="1">
      <c r="A4248" t="str">
        <f t="shared" si="330"/>
        <v>2020_12_67412_5</v>
      </c>
      <c r="B4248" t="str">
        <f t="shared" si="331"/>
        <v>2020_12_75460</v>
      </c>
      <c r="C4248" s="1" t="s">
        <v>3674</v>
      </c>
      <c r="D4248">
        <f t="shared" si="332"/>
        <v>4247</v>
      </c>
      <c r="E4248">
        <v>67412</v>
      </c>
      <c r="F4248">
        <f t="shared" si="333"/>
        <v>5</v>
      </c>
      <c r="G4248" s="2" t="str">
        <f t="shared" si="334"/>
        <v/>
      </c>
      <c r="H4248" t="s">
        <v>3675</v>
      </c>
      <c r="I4248">
        <v>75460</v>
      </c>
      <c r="J4248">
        <v>67399</v>
      </c>
      <c r="K4248">
        <v>67402</v>
      </c>
      <c r="L4248" t="s">
        <v>31</v>
      </c>
      <c r="M4248" t="s">
        <v>20</v>
      </c>
      <c r="N4248">
        <v>134</v>
      </c>
      <c r="O4248">
        <v>1030</v>
      </c>
      <c r="P4248">
        <v>9</v>
      </c>
      <c r="Q4248" t="s">
        <v>4267</v>
      </c>
      <c r="BQ4248" s="1"/>
      <c r="BW4248" s="2"/>
    </row>
    <row r="4249" ht="15" customHeight="1">
      <c r="A4249" t="str">
        <f t="shared" si="330"/>
        <v>2020_12_67412_6</v>
      </c>
      <c r="B4249" t="str">
        <f t="shared" si="331"/>
        <v>2020_12_76146</v>
      </c>
      <c r="C4249" s="1" t="s">
        <v>3674</v>
      </c>
      <c r="D4249">
        <f t="shared" si="332"/>
        <v>4248</v>
      </c>
      <c r="E4249">
        <v>67412</v>
      </c>
      <c r="F4249">
        <f t="shared" si="333"/>
        <v>6</v>
      </c>
      <c r="G4249" s="2" t="str">
        <f t="shared" si="334"/>
        <v/>
      </c>
      <c r="H4249" t="s">
        <v>3675</v>
      </c>
      <c r="I4249">
        <v>76146</v>
      </c>
      <c r="J4249">
        <v>67402</v>
      </c>
      <c r="K4249">
        <v>67399</v>
      </c>
      <c r="L4249" t="s">
        <v>31</v>
      </c>
      <c r="M4249" t="s">
        <v>20</v>
      </c>
      <c r="N4249">
        <v>135</v>
      </c>
      <c r="O4249">
        <v>1030</v>
      </c>
      <c r="P4249">
        <v>9</v>
      </c>
      <c r="Q4249" t="s">
        <v>4268</v>
      </c>
      <c r="BQ4249" s="1"/>
      <c r="BW4249" s="2"/>
    </row>
    <row r="4250" ht="15" customHeight="1">
      <c r="A4250" t="str">
        <f t="shared" si="330"/>
        <v>2020_12_67412_7</v>
      </c>
      <c r="B4250" t="str">
        <f t="shared" si="331"/>
        <v>2020_12_76618</v>
      </c>
      <c r="C4250" s="1" t="s">
        <v>3674</v>
      </c>
      <c r="D4250">
        <f t="shared" si="332"/>
        <v>4249</v>
      </c>
      <c r="E4250">
        <v>67412</v>
      </c>
      <c r="F4250">
        <f t="shared" si="333"/>
        <v>7</v>
      </c>
      <c r="G4250" s="2" t="str">
        <f t="shared" si="334"/>
        <v/>
      </c>
      <c r="H4250" t="s">
        <v>3675</v>
      </c>
      <c r="I4250">
        <v>76618</v>
      </c>
      <c r="J4250">
        <v>67399</v>
      </c>
      <c r="K4250">
        <v>67402</v>
      </c>
      <c r="L4250" t="s">
        <v>31</v>
      </c>
      <c r="M4250" t="s">
        <v>20</v>
      </c>
      <c r="N4250">
        <v>110</v>
      </c>
      <c r="O4250">
        <v>1030</v>
      </c>
      <c r="P4250">
        <v>9</v>
      </c>
      <c r="Q4250" t="s">
        <v>4269</v>
      </c>
      <c r="BQ4250" s="1"/>
      <c r="BW4250" s="2"/>
    </row>
    <row r="4251" ht="15" customHeight="1">
      <c r="A4251" t="str">
        <f t="shared" si="330"/>
        <v>2020_12_67412_8</v>
      </c>
      <c r="B4251" t="str">
        <f t="shared" si="331"/>
        <v>2020_12_76920</v>
      </c>
      <c r="C4251" s="1" t="s">
        <v>3674</v>
      </c>
      <c r="D4251">
        <f t="shared" si="332"/>
        <v>4250</v>
      </c>
      <c r="E4251">
        <v>67412</v>
      </c>
      <c r="F4251">
        <f t="shared" si="333"/>
        <v>8</v>
      </c>
      <c r="G4251" s="2" t="str">
        <f t="shared" si="334"/>
        <v>x</v>
      </c>
      <c r="H4251" t="s">
        <v>3675</v>
      </c>
      <c r="I4251">
        <v>76920</v>
      </c>
      <c r="J4251">
        <v>67402</v>
      </c>
      <c r="K4251">
        <v>67399</v>
      </c>
      <c r="L4251" t="s">
        <v>20</v>
      </c>
      <c r="M4251" t="s">
        <v>20</v>
      </c>
      <c r="N4251">
        <v>41</v>
      </c>
      <c r="O4251">
        <v>1030</v>
      </c>
      <c r="P4251">
        <v>9</v>
      </c>
      <c r="Q4251" t="s">
        <v>4270</v>
      </c>
      <c r="BQ4251" s="1"/>
      <c r="BW4251" s="2"/>
    </row>
    <row r="4252" ht="15" customHeight="1">
      <c r="A4252" t="str">
        <f t="shared" si="330"/>
        <v>2020_12_67440_1</v>
      </c>
      <c r="B4252" t="str">
        <f t="shared" si="331"/>
        <v>2020_12_72500</v>
      </c>
      <c r="C4252" s="1" t="s">
        <v>3674</v>
      </c>
      <c r="D4252">
        <f t="shared" si="332"/>
        <v>4251</v>
      </c>
      <c r="E4252">
        <v>67440</v>
      </c>
      <c r="F4252">
        <f t="shared" si="333"/>
        <v>1</v>
      </c>
      <c r="G4252" s="2" t="str">
        <f t="shared" si="334"/>
        <v/>
      </c>
      <c r="H4252" t="s">
        <v>3675</v>
      </c>
      <c r="I4252">
        <v>72500</v>
      </c>
      <c r="J4252">
        <v>67427</v>
      </c>
      <c r="K4252">
        <v>67430</v>
      </c>
      <c r="L4252" t="s">
        <v>158</v>
      </c>
      <c r="M4252" t="s">
        <v>20</v>
      </c>
      <c r="N4252">
        <v>527</v>
      </c>
      <c r="O4252">
        <v>1906</v>
      </c>
      <c r="P4252">
        <v>7</v>
      </c>
      <c r="Q4252" t="s">
        <v>4271</v>
      </c>
      <c r="BQ4252" s="1"/>
      <c r="BW4252" s="2"/>
    </row>
    <row r="4253" ht="15" customHeight="1">
      <c r="A4253" t="str">
        <f t="shared" si="330"/>
        <v>2020_12_67440_2</v>
      </c>
      <c r="B4253" t="str">
        <f t="shared" si="331"/>
        <v>2020_12_74226</v>
      </c>
      <c r="C4253" s="1" t="s">
        <v>3674</v>
      </c>
      <c r="D4253">
        <f t="shared" si="332"/>
        <v>4252</v>
      </c>
      <c r="E4253">
        <v>67440</v>
      </c>
      <c r="F4253">
        <f t="shared" si="333"/>
        <v>2</v>
      </c>
      <c r="G4253" s="2" t="str">
        <f t="shared" si="334"/>
        <v/>
      </c>
      <c r="H4253" t="s">
        <v>3675</v>
      </c>
      <c r="I4253">
        <v>74226</v>
      </c>
      <c r="J4253">
        <v>67430</v>
      </c>
      <c r="K4253">
        <v>67427</v>
      </c>
      <c r="L4253" t="s">
        <v>31</v>
      </c>
      <c r="M4253" t="s">
        <v>20</v>
      </c>
      <c r="N4253">
        <v>565</v>
      </c>
      <c r="O4253">
        <v>1906</v>
      </c>
      <c r="P4253">
        <v>7</v>
      </c>
      <c r="Q4253" t="s">
        <v>4272</v>
      </c>
      <c r="BQ4253" s="1"/>
      <c r="BW4253" s="2"/>
    </row>
    <row r="4254" ht="15" customHeight="1">
      <c r="A4254" t="str">
        <f t="shared" si="330"/>
        <v>2020_12_67440_3</v>
      </c>
      <c r="B4254" t="str">
        <f t="shared" si="331"/>
        <v>2020_12_76748</v>
      </c>
      <c r="C4254" s="1" t="s">
        <v>3674</v>
      </c>
      <c r="D4254">
        <f t="shared" si="332"/>
        <v>4253</v>
      </c>
      <c r="E4254">
        <v>67440</v>
      </c>
      <c r="F4254">
        <f t="shared" si="333"/>
        <v>3</v>
      </c>
      <c r="G4254" s="2" t="str">
        <f t="shared" si="334"/>
        <v/>
      </c>
      <c r="H4254" t="s">
        <v>3675</v>
      </c>
      <c r="I4254">
        <v>76748</v>
      </c>
      <c r="J4254">
        <v>67427</v>
      </c>
      <c r="K4254">
        <v>67430</v>
      </c>
      <c r="L4254" t="s">
        <v>31</v>
      </c>
      <c r="M4254" t="s">
        <v>20</v>
      </c>
      <c r="N4254">
        <v>411</v>
      </c>
      <c r="O4254">
        <v>1906</v>
      </c>
      <c r="P4254">
        <v>7</v>
      </c>
      <c r="Q4254" t="s">
        <v>4273</v>
      </c>
      <c r="BQ4254" s="1"/>
      <c r="BW4254" s="2"/>
    </row>
    <row r="4255" ht="15" customHeight="1">
      <c r="A4255" t="str">
        <f t="shared" si="330"/>
        <v>2020_12_67440_4</v>
      </c>
      <c r="B4255" t="str">
        <f t="shared" si="331"/>
        <v>2020_12_77298</v>
      </c>
      <c r="C4255" s="1" t="s">
        <v>3674</v>
      </c>
      <c r="D4255">
        <f t="shared" si="332"/>
        <v>4254</v>
      </c>
      <c r="E4255">
        <v>67440</v>
      </c>
      <c r="F4255">
        <f t="shared" si="333"/>
        <v>4</v>
      </c>
      <c r="G4255" s="2" t="str">
        <f t="shared" si="334"/>
        <v/>
      </c>
      <c r="H4255" t="s">
        <v>3675</v>
      </c>
      <c r="I4255">
        <v>77298</v>
      </c>
      <c r="J4255">
        <v>67430</v>
      </c>
      <c r="K4255">
        <v>67427</v>
      </c>
      <c r="L4255" t="s">
        <v>31</v>
      </c>
      <c r="M4255" t="s">
        <v>20</v>
      </c>
      <c r="N4255">
        <v>183</v>
      </c>
      <c r="O4255">
        <v>1906</v>
      </c>
      <c r="P4255">
        <v>7</v>
      </c>
      <c r="Q4255" t="s">
        <v>4274</v>
      </c>
      <c r="BQ4255" s="1"/>
      <c r="BW4255" s="2"/>
    </row>
    <row r="4256" ht="15" customHeight="1">
      <c r="A4256" t="str">
        <f t="shared" si="330"/>
        <v>2020_12_67440_5</v>
      </c>
      <c r="B4256" t="str">
        <f t="shared" si="331"/>
        <v>2020_12_77305</v>
      </c>
      <c r="C4256" s="1" t="s">
        <v>3674</v>
      </c>
      <c r="D4256">
        <f t="shared" si="332"/>
        <v>4255</v>
      </c>
      <c r="E4256">
        <v>67440</v>
      </c>
      <c r="F4256">
        <f t="shared" si="333"/>
        <v>5</v>
      </c>
      <c r="G4256" s="2" t="str">
        <f t="shared" si="334"/>
        <v/>
      </c>
      <c r="H4256" t="s">
        <v>3675</v>
      </c>
      <c r="I4256">
        <v>77305</v>
      </c>
      <c r="J4256">
        <v>67427</v>
      </c>
      <c r="K4256">
        <v>67430</v>
      </c>
      <c r="L4256" t="s">
        <v>31</v>
      </c>
      <c r="M4256" t="s">
        <v>20</v>
      </c>
      <c r="N4256">
        <v>130</v>
      </c>
      <c r="O4256">
        <v>1906</v>
      </c>
      <c r="P4256">
        <v>7</v>
      </c>
      <c r="Q4256" t="s">
        <v>4275</v>
      </c>
      <c r="BQ4256" s="1"/>
      <c r="BW4256" s="2"/>
    </row>
    <row r="4257" ht="15" customHeight="1">
      <c r="A4257" t="str">
        <f t="shared" si="330"/>
        <v>2020_12_67440_6</v>
      </c>
      <c r="B4257" t="str">
        <f t="shared" si="331"/>
        <v>2020_12_77362</v>
      </c>
      <c r="C4257" s="1" t="s">
        <v>3674</v>
      </c>
      <c r="D4257">
        <f t="shared" si="332"/>
        <v>4256</v>
      </c>
      <c r="E4257">
        <v>67440</v>
      </c>
      <c r="F4257">
        <f t="shared" si="333"/>
        <v>6</v>
      </c>
      <c r="G4257" s="2" t="str">
        <f t="shared" si="334"/>
        <v>x</v>
      </c>
      <c r="H4257" t="s">
        <v>3675</v>
      </c>
      <c r="I4257">
        <v>77362</v>
      </c>
      <c r="J4257">
        <v>67430</v>
      </c>
      <c r="K4257">
        <v>67427</v>
      </c>
      <c r="L4257" t="s">
        <v>20</v>
      </c>
      <c r="M4257" t="s">
        <v>20</v>
      </c>
      <c r="N4257">
        <v>69</v>
      </c>
      <c r="O4257">
        <v>1906</v>
      </c>
      <c r="P4257">
        <v>7</v>
      </c>
      <c r="Q4257" t="s">
        <v>4276</v>
      </c>
      <c r="BQ4257" s="1"/>
      <c r="BW4257" s="2"/>
    </row>
    <row r="4258" ht="15" customHeight="1">
      <c r="A4258" t="str">
        <f t="shared" si="330"/>
        <v>2020_12_67468_1</v>
      </c>
      <c r="B4258" t="str">
        <f t="shared" si="331"/>
        <v>2020_12_72054</v>
      </c>
      <c r="C4258" s="1" t="s">
        <v>3674</v>
      </c>
      <c r="D4258">
        <f t="shared" si="332"/>
        <v>4257</v>
      </c>
      <c r="E4258">
        <v>67468</v>
      </c>
      <c r="F4258">
        <f t="shared" si="333"/>
        <v>1</v>
      </c>
      <c r="G4258" s="2" t="str">
        <f t="shared" si="334"/>
        <v/>
      </c>
      <c r="H4258" t="s">
        <v>3675</v>
      </c>
      <c r="I4258">
        <v>72054</v>
      </c>
      <c r="J4258">
        <v>67455</v>
      </c>
      <c r="K4258">
        <v>67458</v>
      </c>
      <c r="L4258" t="s">
        <v>19</v>
      </c>
      <c r="M4258" t="s">
        <v>20</v>
      </c>
      <c r="N4258">
        <v>147</v>
      </c>
      <c r="O4258">
        <v>1216</v>
      </c>
      <c r="P4258">
        <v>7</v>
      </c>
      <c r="Q4258" t="s">
        <v>4277</v>
      </c>
      <c r="BQ4258" s="1"/>
      <c r="BW4258" s="2"/>
    </row>
    <row r="4259" ht="15" customHeight="1">
      <c r="A4259" t="str">
        <f t="shared" si="330"/>
        <v>2020_12_67468_2</v>
      </c>
      <c r="B4259" t="str">
        <f t="shared" si="331"/>
        <v>2020_12_72246</v>
      </c>
      <c r="C4259" s="1" t="s">
        <v>3674</v>
      </c>
      <c r="D4259">
        <f t="shared" si="332"/>
        <v>4258</v>
      </c>
      <c r="E4259">
        <v>67468</v>
      </c>
      <c r="F4259">
        <f t="shared" si="333"/>
        <v>2</v>
      </c>
      <c r="G4259" s="2" t="str">
        <f t="shared" si="334"/>
        <v/>
      </c>
      <c r="H4259" t="s">
        <v>3675</v>
      </c>
      <c r="I4259">
        <v>72246</v>
      </c>
      <c r="J4259">
        <v>67458</v>
      </c>
      <c r="K4259">
        <v>67455</v>
      </c>
      <c r="L4259" t="s">
        <v>31</v>
      </c>
      <c r="M4259" t="s">
        <v>20</v>
      </c>
      <c r="N4259">
        <v>185</v>
      </c>
      <c r="O4259">
        <v>1216</v>
      </c>
      <c r="P4259">
        <v>7</v>
      </c>
      <c r="Q4259" t="s">
        <v>4278</v>
      </c>
      <c r="BQ4259" s="1"/>
      <c r="BW4259" s="2"/>
    </row>
    <row r="4260" ht="15" customHeight="1">
      <c r="A4260" t="str">
        <f t="shared" si="330"/>
        <v>2020_12_67468_3</v>
      </c>
      <c r="B4260" t="str">
        <f t="shared" si="331"/>
        <v>2020_12_74217</v>
      </c>
      <c r="C4260" s="1" t="s">
        <v>3674</v>
      </c>
      <c r="D4260">
        <f t="shared" si="332"/>
        <v>4259</v>
      </c>
      <c r="E4260">
        <v>67468</v>
      </c>
      <c r="F4260">
        <f t="shared" si="333"/>
        <v>3</v>
      </c>
      <c r="G4260" s="2" t="str">
        <f t="shared" si="334"/>
        <v/>
      </c>
      <c r="H4260" t="s">
        <v>3675</v>
      </c>
      <c r="I4260">
        <v>74217</v>
      </c>
      <c r="J4260">
        <v>67455</v>
      </c>
      <c r="K4260">
        <v>67458</v>
      </c>
      <c r="L4260" t="s">
        <v>31</v>
      </c>
      <c r="M4260" t="s">
        <v>20</v>
      </c>
      <c r="N4260">
        <v>280</v>
      </c>
      <c r="O4260">
        <v>1216</v>
      </c>
      <c r="P4260">
        <v>7</v>
      </c>
      <c r="Q4260" t="s">
        <v>4279</v>
      </c>
      <c r="BQ4260" s="1"/>
      <c r="BW4260" s="2"/>
    </row>
    <row r="4261" ht="15" customHeight="1">
      <c r="A4261" t="str">
        <f t="shared" si="330"/>
        <v>2020_12_67468_4</v>
      </c>
      <c r="B4261" t="str">
        <f t="shared" si="331"/>
        <v>2020_12_74504</v>
      </c>
      <c r="C4261" s="1" t="s">
        <v>3674</v>
      </c>
      <c r="D4261">
        <f t="shared" si="332"/>
        <v>4260</v>
      </c>
      <c r="E4261">
        <v>67468</v>
      </c>
      <c r="F4261">
        <f t="shared" si="333"/>
        <v>4</v>
      </c>
      <c r="G4261" s="2" t="str">
        <f t="shared" si="334"/>
        <v/>
      </c>
      <c r="H4261" t="s">
        <v>3675</v>
      </c>
      <c r="I4261">
        <v>74504</v>
      </c>
      <c r="J4261">
        <v>67458</v>
      </c>
      <c r="K4261">
        <v>67455</v>
      </c>
      <c r="L4261" t="s">
        <v>31</v>
      </c>
      <c r="M4261" t="s">
        <v>20</v>
      </c>
      <c r="N4261">
        <v>303</v>
      </c>
      <c r="O4261">
        <v>1216</v>
      </c>
      <c r="P4261">
        <v>7</v>
      </c>
      <c r="Q4261" t="s">
        <v>4280</v>
      </c>
      <c r="BQ4261" s="1"/>
      <c r="BW4261" s="2"/>
    </row>
    <row r="4262" ht="15" customHeight="1">
      <c r="A4262" t="str">
        <f t="shared" si="330"/>
        <v>2020_12_67468_5</v>
      </c>
      <c r="B4262" t="str">
        <f t="shared" si="331"/>
        <v>2020_12_76142</v>
      </c>
      <c r="C4262" s="1" t="s">
        <v>3674</v>
      </c>
      <c r="D4262">
        <f t="shared" si="332"/>
        <v>4261</v>
      </c>
      <c r="E4262">
        <v>67468</v>
      </c>
      <c r="F4262">
        <f t="shared" si="333"/>
        <v>5</v>
      </c>
      <c r="G4262" s="2" t="str">
        <f t="shared" si="334"/>
        <v/>
      </c>
      <c r="H4262" t="s">
        <v>3675</v>
      </c>
      <c r="I4262">
        <v>76142</v>
      </c>
      <c r="J4262">
        <v>67455</v>
      </c>
      <c r="K4262">
        <v>67458</v>
      </c>
      <c r="L4262" t="s">
        <v>31</v>
      </c>
      <c r="M4262" t="s">
        <v>20</v>
      </c>
      <c r="N4262">
        <v>176</v>
      </c>
      <c r="O4262">
        <v>1216</v>
      </c>
      <c r="P4262">
        <v>7</v>
      </c>
      <c r="Q4262" t="s">
        <v>4281</v>
      </c>
      <c r="BQ4262" s="1"/>
      <c r="BW4262" s="2"/>
    </row>
    <row r="4263" ht="15" customHeight="1">
      <c r="A4263" t="str">
        <f t="shared" si="330"/>
        <v>2020_12_67468_6</v>
      </c>
      <c r="B4263" t="str">
        <f t="shared" si="331"/>
        <v>2020_12_76286</v>
      </c>
      <c r="C4263" s="1" t="s">
        <v>3674</v>
      </c>
      <c r="D4263">
        <f t="shared" si="332"/>
        <v>4262</v>
      </c>
      <c r="E4263">
        <v>67468</v>
      </c>
      <c r="F4263">
        <f t="shared" si="333"/>
        <v>6</v>
      </c>
      <c r="G4263" s="2" t="str">
        <f t="shared" si="334"/>
        <v>x</v>
      </c>
      <c r="H4263" t="s">
        <v>3675</v>
      </c>
      <c r="I4263">
        <v>76286</v>
      </c>
      <c r="J4263">
        <v>67458</v>
      </c>
      <c r="K4263">
        <v>67455</v>
      </c>
      <c r="L4263" t="s">
        <v>20</v>
      </c>
      <c r="M4263" t="s">
        <v>20</v>
      </c>
      <c r="N4263">
        <v>104</v>
      </c>
      <c r="O4263">
        <v>1216</v>
      </c>
      <c r="P4263">
        <v>7</v>
      </c>
      <c r="Q4263" t="s">
        <v>4282</v>
      </c>
      <c r="BQ4263" s="1"/>
      <c r="BW4263" s="2"/>
    </row>
    <row r="4264" ht="15" customHeight="1">
      <c r="A4264" t="str">
        <f t="shared" si="330"/>
        <v>2020_12_67496_1</v>
      </c>
      <c r="B4264" t="str">
        <f t="shared" si="331"/>
        <v>2020_12_72300</v>
      </c>
      <c r="C4264" s="1" t="s">
        <v>3674</v>
      </c>
      <c r="D4264">
        <f t="shared" si="332"/>
        <v>4263</v>
      </c>
      <c r="E4264">
        <v>67496</v>
      </c>
      <c r="F4264">
        <f t="shared" si="333"/>
        <v>1</v>
      </c>
      <c r="G4264" s="2" t="str">
        <f t="shared" si="334"/>
        <v/>
      </c>
      <c r="H4264" t="s">
        <v>3675</v>
      </c>
      <c r="I4264">
        <v>72300</v>
      </c>
      <c r="J4264">
        <v>67483</v>
      </c>
      <c r="K4264">
        <v>67486</v>
      </c>
      <c r="L4264" t="s">
        <v>158</v>
      </c>
      <c r="M4264" t="s">
        <v>20</v>
      </c>
      <c r="N4264">
        <v>209</v>
      </c>
      <c r="O4264">
        <v>1167</v>
      </c>
      <c r="P4264">
        <v>8</v>
      </c>
      <c r="Q4264" t="s">
        <v>4283</v>
      </c>
      <c r="BQ4264" s="1"/>
      <c r="BW4264" s="2"/>
    </row>
    <row r="4265" ht="15" customHeight="1">
      <c r="A4265" t="str">
        <f t="shared" si="330"/>
        <v>2020_12_67496_2</v>
      </c>
      <c r="B4265" t="str">
        <f t="shared" si="331"/>
        <v>2020_12_72597</v>
      </c>
      <c r="C4265" s="1" t="s">
        <v>3674</v>
      </c>
      <c r="D4265">
        <f t="shared" si="332"/>
        <v>4264</v>
      </c>
      <c r="E4265">
        <v>67496</v>
      </c>
      <c r="F4265">
        <f t="shared" si="333"/>
        <v>2</v>
      </c>
      <c r="G4265" s="2" t="str">
        <f t="shared" si="334"/>
        <v/>
      </c>
      <c r="H4265" t="s">
        <v>3675</v>
      </c>
      <c r="I4265">
        <v>72597</v>
      </c>
      <c r="J4265">
        <v>67486</v>
      </c>
      <c r="K4265">
        <v>67483</v>
      </c>
      <c r="L4265" t="s">
        <v>31</v>
      </c>
      <c r="M4265" t="s">
        <v>20</v>
      </c>
      <c r="N4265">
        <v>216</v>
      </c>
      <c r="O4265">
        <v>1167</v>
      </c>
      <c r="P4265">
        <v>8</v>
      </c>
      <c r="Q4265" t="s">
        <v>4284</v>
      </c>
      <c r="BQ4265" s="1"/>
      <c r="BW4265" s="2"/>
    </row>
    <row r="4266" ht="15" customHeight="1">
      <c r="A4266" t="str">
        <f t="shared" si="330"/>
        <v>2020_12_67496_3</v>
      </c>
      <c r="B4266" t="str">
        <f t="shared" si="331"/>
        <v>2020_12_73532</v>
      </c>
      <c r="C4266" s="1" t="s">
        <v>3674</v>
      </c>
      <c r="D4266">
        <f t="shared" si="332"/>
        <v>4265</v>
      </c>
      <c r="E4266">
        <v>67496</v>
      </c>
      <c r="F4266">
        <f t="shared" si="333"/>
        <v>3</v>
      </c>
      <c r="G4266" s="2" t="str">
        <f t="shared" si="334"/>
        <v/>
      </c>
      <c r="H4266" t="s">
        <v>3675</v>
      </c>
      <c r="I4266">
        <v>73532</v>
      </c>
      <c r="J4266">
        <v>67483</v>
      </c>
      <c r="K4266">
        <v>67486</v>
      </c>
      <c r="L4266" t="s">
        <v>31</v>
      </c>
      <c r="M4266" t="s">
        <v>20</v>
      </c>
      <c r="N4266">
        <v>225</v>
      </c>
      <c r="O4266">
        <v>1167</v>
      </c>
      <c r="P4266">
        <v>8</v>
      </c>
      <c r="Q4266" t="s">
        <v>4285</v>
      </c>
      <c r="BQ4266" s="1"/>
      <c r="BW4266" s="2"/>
    </row>
    <row r="4267" ht="15" customHeight="1">
      <c r="A4267" t="str">
        <f t="shared" si="330"/>
        <v>2020_12_67496_4</v>
      </c>
      <c r="B4267" t="str">
        <f t="shared" si="331"/>
        <v>2020_12_73542</v>
      </c>
      <c r="C4267" s="1" t="s">
        <v>3674</v>
      </c>
      <c r="D4267">
        <f t="shared" si="332"/>
        <v>4266</v>
      </c>
      <c r="E4267">
        <v>67496</v>
      </c>
      <c r="F4267">
        <f t="shared" si="333"/>
        <v>4</v>
      </c>
      <c r="G4267" s="2" t="str">
        <f t="shared" si="334"/>
        <v/>
      </c>
      <c r="H4267" t="s">
        <v>3675</v>
      </c>
      <c r="I4267">
        <v>73542</v>
      </c>
      <c r="J4267">
        <v>67486</v>
      </c>
      <c r="K4267">
        <v>67483</v>
      </c>
      <c r="L4267" t="s">
        <v>31</v>
      </c>
      <c r="M4267" t="s">
        <v>20</v>
      </c>
      <c r="N4267">
        <v>208</v>
      </c>
      <c r="O4267">
        <v>1167</v>
      </c>
      <c r="P4267">
        <v>8</v>
      </c>
      <c r="Q4267" t="s">
        <v>4286</v>
      </c>
      <c r="BQ4267" s="1"/>
      <c r="BW4267" s="2"/>
    </row>
    <row r="4268" ht="15" customHeight="1">
      <c r="A4268" t="str">
        <f t="shared" si="330"/>
        <v>2020_12_67496_5</v>
      </c>
      <c r="B4268" t="str">
        <f t="shared" si="331"/>
        <v>2020_12_74349</v>
      </c>
      <c r="C4268" s="1" t="s">
        <v>3674</v>
      </c>
      <c r="D4268">
        <f t="shared" si="332"/>
        <v>4267</v>
      </c>
      <c r="E4268">
        <v>67496</v>
      </c>
      <c r="F4268">
        <f t="shared" si="333"/>
        <v>5</v>
      </c>
      <c r="G4268" s="2" t="str">
        <f t="shared" si="334"/>
        <v/>
      </c>
      <c r="H4268" t="s">
        <v>3675</v>
      </c>
      <c r="I4268">
        <v>74349</v>
      </c>
      <c r="J4268">
        <v>67483</v>
      </c>
      <c r="K4268">
        <v>67486</v>
      </c>
      <c r="L4268" t="s">
        <v>31</v>
      </c>
      <c r="M4268" t="s">
        <v>20</v>
      </c>
      <c r="N4268">
        <v>88</v>
      </c>
      <c r="O4268">
        <v>1167</v>
      </c>
      <c r="P4268">
        <v>8</v>
      </c>
      <c r="Q4268" t="s">
        <v>4287</v>
      </c>
      <c r="BQ4268" s="1"/>
      <c r="BW4268" s="2"/>
    </row>
    <row r="4269" ht="15" customHeight="1">
      <c r="A4269" t="str">
        <f t="shared" si="330"/>
        <v>2020_12_67496_6</v>
      </c>
      <c r="B4269" t="str">
        <f t="shared" si="331"/>
        <v>2020_12_74480</v>
      </c>
      <c r="C4269" s="1" t="s">
        <v>3674</v>
      </c>
      <c r="D4269">
        <f t="shared" si="332"/>
        <v>4268</v>
      </c>
      <c r="E4269">
        <v>67496</v>
      </c>
      <c r="F4269">
        <f t="shared" si="333"/>
        <v>6</v>
      </c>
      <c r="G4269" s="2" t="str">
        <f t="shared" si="334"/>
        <v/>
      </c>
      <c r="H4269" t="s">
        <v>3675</v>
      </c>
      <c r="I4269">
        <v>74480</v>
      </c>
      <c r="J4269">
        <v>67486</v>
      </c>
      <c r="K4269">
        <v>67483</v>
      </c>
      <c r="L4269" t="s">
        <v>31</v>
      </c>
      <c r="M4269" t="s">
        <v>20</v>
      </c>
      <c r="N4269">
        <v>147</v>
      </c>
      <c r="O4269">
        <v>1167</v>
      </c>
      <c r="P4269">
        <v>8</v>
      </c>
      <c r="Q4269" t="s">
        <v>4288</v>
      </c>
      <c r="BQ4269" s="1"/>
      <c r="BW4269" s="2"/>
    </row>
    <row r="4270" ht="15" customHeight="1">
      <c r="A4270" t="str">
        <f t="shared" si="330"/>
        <v>2020_12_67496_7</v>
      </c>
      <c r="B4270" t="str">
        <f t="shared" si="331"/>
        <v>2020_12_76221</v>
      </c>
      <c r="C4270" s="1" t="s">
        <v>3674</v>
      </c>
      <c r="D4270">
        <f t="shared" si="332"/>
        <v>4269</v>
      </c>
      <c r="E4270">
        <v>67496</v>
      </c>
      <c r="F4270">
        <f t="shared" si="333"/>
        <v>7</v>
      </c>
      <c r="G4270" s="2" t="str">
        <f t="shared" si="334"/>
        <v>x</v>
      </c>
      <c r="H4270" t="s">
        <v>3675</v>
      </c>
      <c r="I4270">
        <v>76221</v>
      </c>
      <c r="J4270">
        <v>67483</v>
      </c>
      <c r="K4270">
        <v>67486</v>
      </c>
      <c r="L4270" t="s">
        <v>20</v>
      </c>
      <c r="M4270" t="s">
        <v>20</v>
      </c>
      <c r="N4270">
        <v>53</v>
      </c>
      <c r="O4270">
        <v>1167</v>
      </c>
      <c r="P4270">
        <v>8</v>
      </c>
      <c r="Q4270" t="s">
        <v>4289</v>
      </c>
      <c r="BQ4270" s="1"/>
      <c r="BW4270" s="2"/>
    </row>
    <row r="4271" ht="15" customHeight="1">
      <c r="A4271" t="str">
        <f t="shared" si="330"/>
        <v>2020_12_67524_1</v>
      </c>
      <c r="B4271" t="str">
        <f t="shared" si="331"/>
        <v>2020_12_71730</v>
      </c>
      <c r="C4271" s="1" t="s">
        <v>3674</v>
      </c>
      <c r="D4271">
        <f t="shared" si="332"/>
        <v>4270</v>
      </c>
      <c r="E4271">
        <v>67524</v>
      </c>
      <c r="F4271">
        <f t="shared" si="333"/>
        <v>1</v>
      </c>
      <c r="G4271" s="2" t="str">
        <f t="shared" si="334"/>
        <v/>
      </c>
      <c r="H4271" t="s">
        <v>3675</v>
      </c>
      <c r="I4271">
        <v>71730</v>
      </c>
      <c r="J4271">
        <v>67511</v>
      </c>
      <c r="K4271">
        <v>67514</v>
      </c>
      <c r="L4271" t="s">
        <v>158</v>
      </c>
      <c r="M4271" t="s">
        <v>20</v>
      </c>
      <c r="N4271">
        <v>521</v>
      </c>
      <c r="O4271">
        <v>2353</v>
      </c>
      <c r="P4271">
        <v>10</v>
      </c>
      <c r="Q4271" t="s">
        <v>4290</v>
      </c>
      <c r="BQ4271" s="1"/>
      <c r="BW4271" s="2"/>
    </row>
    <row r="4272" ht="15" customHeight="1">
      <c r="A4272" t="str">
        <f t="shared" si="330"/>
        <v>2020_12_67524_2</v>
      </c>
      <c r="B4272" t="str">
        <f t="shared" si="331"/>
        <v>2020_12_74778</v>
      </c>
      <c r="C4272" s="1" t="s">
        <v>3674</v>
      </c>
      <c r="D4272">
        <f t="shared" si="332"/>
        <v>4271</v>
      </c>
      <c r="E4272">
        <v>67524</v>
      </c>
      <c r="F4272">
        <f t="shared" si="333"/>
        <v>2</v>
      </c>
      <c r="G4272" s="2" t="str">
        <f t="shared" si="334"/>
        <v/>
      </c>
      <c r="H4272" t="s">
        <v>3675</v>
      </c>
      <c r="I4272">
        <v>74778</v>
      </c>
      <c r="J4272">
        <v>67514</v>
      </c>
      <c r="K4272">
        <v>67511</v>
      </c>
      <c r="L4272" t="s">
        <v>31</v>
      </c>
      <c r="M4272" t="s">
        <v>20</v>
      </c>
      <c r="N4272">
        <v>538</v>
      </c>
      <c r="O4272">
        <v>2353</v>
      </c>
      <c r="P4272">
        <v>10</v>
      </c>
      <c r="Q4272" t="s">
        <v>4291</v>
      </c>
      <c r="BQ4272" s="1"/>
      <c r="BW4272" s="2"/>
    </row>
    <row r="4273" ht="15" customHeight="1">
      <c r="A4273" t="str">
        <f t="shared" si="330"/>
        <v>2020_12_67524_3</v>
      </c>
      <c r="B4273" t="str">
        <f t="shared" si="331"/>
        <v>2020_12_75424</v>
      </c>
      <c r="C4273" s="1" t="s">
        <v>3674</v>
      </c>
      <c r="D4273">
        <f t="shared" si="332"/>
        <v>4272</v>
      </c>
      <c r="E4273">
        <v>67524</v>
      </c>
      <c r="F4273">
        <f t="shared" si="333"/>
        <v>3</v>
      </c>
      <c r="G4273" s="2" t="str">
        <f t="shared" si="334"/>
        <v/>
      </c>
      <c r="H4273" t="s">
        <v>3675</v>
      </c>
      <c r="I4273">
        <v>75424</v>
      </c>
      <c r="J4273">
        <v>67511</v>
      </c>
      <c r="K4273">
        <v>67514</v>
      </c>
      <c r="L4273" t="s">
        <v>31</v>
      </c>
      <c r="M4273" t="s">
        <v>20</v>
      </c>
      <c r="N4273">
        <v>291</v>
      </c>
      <c r="O4273">
        <v>2353</v>
      </c>
      <c r="P4273">
        <v>10</v>
      </c>
      <c r="Q4273" t="s">
        <v>4292</v>
      </c>
      <c r="BQ4273" s="1"/>
      <c r="BW4273" s="2"/>
    </row>
    <row r="4274" ht="15" customHeight="1">
      <c r="A4274" t="str">
        <f t="shared" si="330"/>
        <v>2020_12_67524_4</v>
      </c>
      <c r="B4274" t="str">
        <f t="shared" si="331"/>
        <v>2020_12_76108</v>
      </c>
      <c r="C4274" s="1" t="s">
        <v>3674</v>
      </c>
      <c r="D4274">
        <f t="shared" si="332"/>
        <v>4273</v>
      </c>
      <c r="E4274">
        <v>67524</v>
      </c>
      <c r="F4274">
        <f t="shared" si="333"/>
        <v>4</v>
      </c>
      <c r="G4274" s="2" t="str">
        <f t="shared" si="334"/>
        <v/>
      </c>
      <c r="H4274" t="s">
        <v>3675</v>
      </c>
      <c r="I4274">
        <v>76108</v>
      </c>
      <c r="J4274">
        <v>67514</v>
      </c>
      <c r="K4274">
        <v>67511</v>
      </c>
      <c r="L4274" t="s">
        <v>31</v>
      </c>
      <c r="M4274" t="s">
        <v>20</v>
      </c>
      <c r="N4274">
        <v>355</v>
      </c>
      <c r="O4274">
        <v>2353</v>
      </c>
      <c r="P4274">
        <v>10</v>
      </c>
      <c r="Q4274" t="s">
        <v>4293</v>
      </c>
      <c r="BQ4274" s="1"/>
      <c r="BW4274" s="2"/>
    </row>
    <row r="4275" ht="15" customHeight="1">
      <c r="A4275" t="str">
        <f t="shared" si="330"/>
        <v>2020_12_67524_5</v>
      </c>
      <c r="B4275" t="str">
        <f t="shared" si="331"/>
        <v>2020_12_76289</v>
      </c>
      <c r="C4275" s="1" t="s">
        <v>3674</v>
      </c>
      <c r="D4275">
        <f t="shared" si="332"/>
        <v>4274</v>
      </c>
      <c r="E4275">
        <v>67524</v>
      </c>
      <c r="F4275">
        <f t="shared" si="333"/>
        <v>5</v>
      </c>
      <c r="G4275" s="2" t="str">
        <f t="shared" si="334"/>
        <v/>
      </c>
      <c r="H4275" t="s">
        <v>3675</v>
      </c>
      <c r="I4275">
        <v>76289</v>
      </c>
      <c r="J4275">
        <v>67511</v>
      </c>
      <c r="K4275">
        <v>67514</v>
      </c>
      <c r="L4275" t="s">
        <v>31</v>
      </c>
      <c r="M4275" t="s">
        <v>20</v>
      </c>
      <c r="N4275">
        <v>232</v>
      </c>
      <c r="O4275">
        <v>2353</v>
      </c>
      <c r="P4275">
        <v>10</v>
      </c>
      <c r="Q4275" t="s">
        <v>4294</v>
      </c>
      <c r="BQ4275" s="1"/>
      <c r="BW4275" s="2"/>
    </row>
    <row r="4276" ht="15" customHeight="1">
      <c r="A4276" t="str">
        <f t="shared" si="330"/>
        <v>2020_12_67524_6</v>
      </c>
      <c r="B4276" t="str">
        <f t="shared" si="331"/>
        <v>2020_12_76912</v>
      </c>
      <c r="C4276" s="1" t="s">
        <v>3674</v>
      </c>
      <c r="D4276">
        <f t="shared" si="332"/>
        <v>4275</v>
      </c>
      <c r="E4276">
        <v>67524</v>
      </c>
      <c r="F4276">
        <f t="shared" si="333"/>
        <v>6</v>
      </c>
      <c r="G4276" s="2" t="str">
        <f t="shared" si="334"/>
        <v/>
      </c>
      <c r="H4276" t="s">
        <v>3675</v>
      </c>
      <c r="I4276">
        <v>76912</v>
      </c>
      <c r="J4276">
        <v>67514</v>
      </c>
      <c r="K4276">
        <v>67511</v>
      </c>
      <c r="L4276" t="s">
        <v>31</v>
      </c>
      <c r="M4276" t="s">
        <v>20</v>
      </c>
      <c r="N4276">
        <v>260</v>
      </c>
      <c r="O4276">
        <v>2353</v>
      </c>
      <c r="P4276">
        <v>10</v>
      </c>
      <c r="Q4276" t="s">
        <v>4295</v>
      </c>
      <c r="BQ4276" s="1"/>
      <c r="BW4276" s="2"/>
    </row>
    <row r="4277" ht="15" customHeight="1">
      <c r="A4277" t="str">
        <f t="shared" si="330"/>
        <v>2020_12_67524_7</v>
      </c>
      <c r="B4277" t="str">
        <f t="shared" si="331"/>
        <v>2020_12_77333</v>
      </c>
      <c r="C4277" s="1" t="s">
        <v>3674</v>
      </c>
      <c r="D4277">
        <f t="shared" si="332"/>
        <v>4276</v>
      </c>
      <c r="E4277">
        <v>67524</v>
      </c>
      <c r="F4277">
        <f t="shared" si="333"/>
        <v>7</v>
      </c>
      <c r="G4277" s="2" t="str">
        <f t="shared" si="334"/>
        <v>x</v>
      </c>
      <c r="H4277" t="s">
        <v>3675</v>
      </c>
      <c r="I4277">
        <v>77333</v>
      </c>
      <c r="J4277">
        <v>67511</v>
      </c>
      <c r="K4277">
        <v>67514</v>
      </c>
      <c r="L4277" t="s">
        <v>20</v>
      </c>
      <c r="M4277" t="s">
        <v>20</v>
      </c>
      <c r="N4277">
        <v>48</v>
      </c>
      <c r="O4277">
        <v>2353</v>
      </c>
      <c r="P4277">
        <v>10</v>
      </c>
      <c r="Q4277" t="s">
        <v>4296</v>
      </c>
      <c r="BQ4277" s="1"/>
      <c r="BW4277" s="2"/>
    </row>
    <row r="4278" ht="15" customHeight="1">
      <c r="A4278" t="str">
        <f t="shared" si="330"/>
        <v>2020_12_67552_1</v>
      </c>
      <c r="B4278" t="str">
        <f t="shared" si="331"/>
        <v>2020_12_72058</v>
      </c>
      <c r="C4278" s="1" t="s">
        <v>3674</v>
      </c>
      <c r="D4278">
        <f t="shared" si="332"/>
        <v>4277</v>
      </c>
      <c r="E4278">
        <v>67552</v>
      </c>
      <c r="F4278">
        <f t="shared" si="333"/>
        <v>1</v>
      </c>
      <c r="G4278" s="2" t="str">
        <f t="shared" si="334"/>
        <v/>
      </c>
      <c r="H4278" t="s">
        <v>3675</v>
      </c>
      <c r="I4278">
        <v>72058</v>
      </c>
      <c r="J4278">
        <v>67539</v>
      </c>
      <c r="K4278">
        <v>67542</v>
      </c>
      <c r="L4278" t="s">
        <v>158</v>
      </c>
      <c r="M4278" t="s">
        <v>20</v>
      </c>
      <c r="N4278">
        <v>109</v>
      </c>
      <c r="O4278">
        <v>1264</v>
      </c>
      <c r="P4278">
        <v>9</v>
      </c>
      <c r="Q4278" t="s">
        <v>4297</v>
      </c>
      <c r="BQ4278" s="1"/>
      <c r="BW4278" s="2"/>
    </row>
    <row r="4279" ht="15" customHeight="1">
      <c r="A4279" t="str">
        <f t="shared" si="330"/>
        <v>2020_12_67552_2</v>
      </c>
      <c r="B4279" t="str">
        <f t="shared" si="331"/>
        <v>2020_12_73585</v>
      </c>
      <c r="C4279" s="1" t="s">
        <v>3674</v>
      </c>
      <c r="D4279">
        <f t="shared" si="332"/>
        <v>4278</v>
      </c>
      <c r="E4279">
        <v>67552</v>
      </c>
      <c r="F4279">
        <f t="shared" si="333"/>
        <v>2</v>
      </c>
      <c r="G4279" s="2" t="str">
        <f t="shared" si="334"/>
        <v/>
      </c>
      <c r="H4279" t="s">
        <v>3675</v>
      </c>
      <c r="I4279">
        <v>73585</v>
      </c>
      <c r="J4279">
        <v>67542</v>
      </c>
      <c r="K4279">
        <v>67539</v>
      </c>
      <c r="L4279" t="s">
        <v>31</v>
      </c>
      <c r="M4279" t="s">
        <v>20</v>
      </c>
      <c r="N4279">
        <v>225</v>
      </c>
      <c r="O4279">
        <v>1264</v>
      </c>
      <c r="P4279">
        <v>9</v>
      </c>
      <c r="Q4279" t="s">
        <v>4298</v>
      </c>
      <c r="BQ4279" s="1"/>
      <c r="BW4279" s="2"/>
    </row>
    <row r="4280" ht="15" customHeight="1">
      <c r="A4280" t="str">
        <f t="shared" si="330"/>
        <v>2020_12_67552_3</v>
      </c>
      <c r="B4280" t="str">
        <f t="shared" si="331"/>
        <v>2020_12_74166</v>
      </c>
      <c r="C4280" s="1" t="s">
        <v>3674</v>
      </c>
      <c r="D4280">
        <f t="shared" si="332"/>
        <v>4279</v>
      </c>
      <c r="E4280">
        <v>67552</v>
      </c>
      <c r="F4280">
        <f t="shared" si="333"/>
        <v>3</v>
      </c>
      <c r="G4280" s="2" t="str">
        <f t="shared" si="334"/>
        <v/>
      </c>
      <c r="H4280" t="s">
        <v>3675</v>
      </c>
      <c r="I4280">
        <v>74166</v>
      </c>
      <c r="J4280">
        <v>67539</v>
      </c>
      <c r="K4280">
        <v>67542</v>
      </c>
      <c r="L4280" t="s">
        <v>31</v>
      </c>
      <c r="M4280" t="s">
        <v>20</v>
      </c>
      <c r="N4280">
        <v>279</v>
      </c>
      <c r="O4280">
        <v>1264</v>
      </c>
      <c r="P4280">
        <v>9</v>
      </c>
      <c r="Q4280" t="s">
        <v>4299</v>
      </c>
      <c r="BQ4280" s="1"/>
      <c r="BW4280" s="2"/>
    </row>
    <row r="4281" ht="15" customHeight="1">
      <c r="A4281" t="str">
        <f t="shared" si="330"/>
        <v>2020_12_67552_4</v>
      </c>
      <c r="B4281" t="str">
        <f t="shared" si="331"/>
        <v>2020_12_74631</v>
      </c>
      <c r="C4281" s="1" t="s">
        <v>3674</v>
      </c>
      <c r="D4281">
        <f t="shared" si="332"/>
        <v>4280</v>
      </c>
      <c r="E4281">
        <v>67552</v>
      </c>
      <c r="F4281">
        <f t="shared" si="333"/>
        <v>4</v>
      </c>
      <c r="G4281" s="2" t="str">
        <f t="shared" si="334"/>
        <v/>
      </c>
      <c r="H4281" t="s">
        <v>3675</v>
      </c>
      <c r="I4281">
        <v>74631</v>
      </c>
      <c r="J4281">
        <v>67542</v>
      </c>
      <c r="K4281">
        <v>67539</v>
      </c>
      <c r="L4281" t="s">
        <v>31</v>
      </c>
      <c r="M4281" t="s">
        <v>20</v>
      </c>
      <c r="N4281">
        <v>145</v>
      </c>
      <c r="O4281">
        <v>1264</v>
      </c>
      <c r="P4281">
        <v>9</v>
      </c>
      <c r="Q4281" t="s">
        <v>4300</v>
      </c>
      <c r="BQ4281" s="1"/>
      <c r="BW4281" s="2"/>
    </row>
    <row r="4282" ht="15" customHeight="1">
      <c r="A4282" t="str">
        <f t="shared" si="330"/>
        <v>2020_12_67552_5</v>
      </c>
      <c r="B4282" t="str">
        <f t="shared" si="331"/>
        <v>2020_12_74806</v>
      </c>
      <c r="C4282" s="1" t="s">
        <v>3674</v>
      </c>
      <c r="D4282">
        <f t="shared" si="332"/>
        <v>4281</v>
      </c>
      <c r="E4282">
        <v>67552</v>
      </c>
      <c r="F4282">
        <f t="shared" si="333"/>
        <v>5</v>
      </c>
      <c r="G4282" s="2" t="str">
        <f t="shared" si="334"/>
        <v/>
      </c>
      <c r="H4282" t="s">
        <v>3675</v>
      </c>
      <c r="I4282">
        <v>74806</v>
      </c>
      <c r="J4282">
        <v>67539</v>
      </c>
      <c r="K4282">
        <v>67542</v>
      </c>
      <c r="L4282" t="s">
        <v>31</v>
      </c>
      <c r="M4282" t="s">
        <v>20</v>
      </c>
      <c r="N4282">
        <v>156</v>
      </c>
      <c r="O4282">
        <v>1264</v>
      </c>
      <c r="P4282">
        <v>9</v>
      </c>
      <c r="Q4282" t="s">
        <v>4301</v>
      </c>
      <c r="BQ4282" s="1"/>
      <c r="BW4282" s="2"/>
    </row>
    <row r="4283" ht="15" customHeight="1">
      <c r="A4283" t="str">
        <f t="shared" si="330"/>
        <v>2020_12_67552_6</v>
      </c>
      <c r="B4283" t="str">
        <f t="shared" si="331"/>
        <v>2020_12_75010</v>
      </c>
      <c r="C4283" s="1" t="s">
        <v>3674</v>
      </c>
      <c r="D4283">
        <f t="shared" si="332"/>
        <v>4282</v>
      </c>
      <c r="E4283">
        <v>67552</v>
      </c>
      <c r="F4283">
        <f t="shared" si="333"/>
        <v>6</v>
      </c>
      <c r="G4283" s="2" t="str">
        <f t="shared" si="334"/>
        <v/>
      </c>
      <c r="H4283" t="s">
        <v>3675</v>
      </c>
      <c r="I4283">
        <v>75010</v>
      </c>
      <c r="J4283">
        <v>67542</v>
      </c>
      <c r="K4283">
        <v>67539</v>
      </c>
      <c r="L4283" t="s">
        <v>31</v>
      </c>
      <c r="M4283" t="s">
        <v>20</v>
      </c>
      <c r="N4283">
        <v>152</v>
      </c>
      <c r="O4283">
        <v>1264</v>
      </c>
      <c r="P4283">
        <v>9</v>
      </c>
      <c r="Q4283" t="s">
        <v>4302</v>
      </c>
      <c r="BQ4283" s="1"/>
      <c r="BW4283" s="2"/>
    </row>
    <row r="4284" ht="15" customHeight="1">
      <c r="A4284" t="str">
        <f t="shared" si="330"/>
        <v>2020_12_67552_7</v>
      </c>
      <c r="B4284" t="str">
        <f t="shared" si="331"/>
        <v>2020_12_75094</v>
      </c>
      <c r="C4284" s="1" t="s">
        <v>3674</v>
      </c>
      <c r="D4284">
        <f t="shared" si="332"/>
        <v>4283</v>
      </c>
      <c r="E4284">
        <v>67552</v>
      </c>
      <c r="F4284">
        <f t="shared" si="333"/>
        <v>7</v>
      </c>
      <c r="G4284" s="2" t="str">
        <f t="shared" si="334"/>
        <v/>
      </c>
      <c r="H4284" t="s">
        <v>3675</v>
      </c>
      <c r="I4284">
        <v>75094</v>
      </c>
      <c r="J4284">
        <v>67539</v>
      </c>
      <c r="K4284">
        <v>67542</v>
      </c>
      <c r="L4284" t="s">
        <v>31</v>
      </c>
      <c r="M4284" t="s">
        <v>20</v>
      </c>
      <c r="N4284">
        <v>141</v>
      </c>
      <c r="O4284">
        <v>1264</v>
      </c>
      <c r="P4284">
        <v>9</v>
      </c>
      <c r="Q4284" t="s">
        <v>4303</v>
      </c>
      <c r="BQ4284" s="1"/>
      <c r="BW4284" s="2"/>
    </row>
    <row r="4285" ht="15" customHeight="1">
      <c r="A4285" t="str">
        <f t="shared" si="330"/>
        <v>2020_12_67552_8</v>
      </c>
      <c r="B4285" t="str">
        <f t="shared" si="331"/>
        <v>2020_12_75118</v>
      </c>
      <c r="C4285" s="1" t="s">
        <v>3674</v>
      </c>
      <c r="D4285">
        <f t="shared" si="332"/>
        <v>4284</v>
      </c>
      <c r="E4285">
        <v>67552</v>
      </c>
      <c r="F4285">
        <f t="shared" si="333"/>
        <v>8</v>
      </c>
      <c r="G4285" s="2" t="str">
        <f t="shared" si="334"/>
        <v>x</v>
      </c>
      <c r="H4285" t="s">
        <v>3675</v>
      </c>
      <c r="I4285">
        <v>75118</v>
      </c>
      <c r="J4285">
        <v>67542</v>
      </c>
      <c r="K4285">
        <v>67539</v>
      </c>
      <c r="L4285" t="s">
        <v>20</v>
      </c>
      <c r="M4285" t="s">
        <v>20</v>
      </c>
      <c r="N4285">
        <v>36</v>
      </c>
      <c r="O4285">
        <v>1264</v>
      </c>
      <c r="P4285">
        <v>9</v>
      </c>
      <c r="Q4285" t="s">
        <v>4304</v>
      </c>
      <c r="BQ4285" s="1"/>
      <c r="BW4285" s="2"/>
    </row>
    <row r="4286" ht="15" customHeight="1">
      <c r="A4286" t="str">
        <f t="shared" si="330"/>
        <v>2020_12_67580_1</v>
      </c>
      <c r="B4286" t="str">
        <f t="shared" si="331"/>
        <v>2020_12_71668</v>
      </c>
      <c r="C4286" s="1" t="s">
        <v>3674</v>
      </c>
      <c r="D4286">
        <f t="shared" si="332"/>
        <v>4285</v>
      </c>
      <c r="E4286">
        <v>67580</v>
      </c>
      <c r="F4286">
        <f t="shared" si="333"/>
        <v>1</v>
      </c>
      <c r="G4286" s="2" t="str">
        <f t="shared" si="334"/>
        <v/>
      </c>
      <c r="H4286" t="s">
        <v>3675</v>
      </c>
      <c r="I4286">
        <v>71668</v>
      </c>
      <c r="J4286">
        <v>67567</v>
      </c>
      <c r="K4286">
        <v>67570</v>
      </c>
      <c r="L4286" t="s">
        <v>158</v>
      </c>
      <c r="M4286" t="s">
        <v>20</v>
      </c>
      <c r="N4286">
        <v>225</v>
      </c>
      <c r="O4286">
        <v>1739</v>
      </c>
      <c r="P4286">
        <v>13</v>
      </c>
      <c r="Q4286" t="s">
        <v>4305</v>
      </c>
      <c r="BQ4286" s="1"/>
      <c r="BW4286" s="2"/>
    </row>
    <row r="4287" ht="15" customHeight="1">
      <c r="A4287" t="str">
        <f t="shared" si="330"/>
        <v>2020_12_67580_2</v>
      </c>
      <c r="B4287" t="str">
        <f t="shared" si="331"/>
        <v>2020_12_71890</v>
      </c>
      <c r="C4287" s="1" t="s">
        <v>3674</v>
      </c>
      <c r="D4287">
        <f t="shared" si="332"/>
        <v>4286</v>
      </c>
      <c r="E4287">
        <v>67580</v>
      </c>
      <c r="F4287">
        <f t="shared" si="333"/>
        <v>2</v>
      </c>
      <c r="G4287" s="2" t="str">
        <f t="shared" si="334"/>
        <v/>
      </c>
      <c r="H4287" t="s">
        <v>3675</v>
      </c>
      <c r="I4287">
        <v>71890</v>
      </c>
      <c r="J4287">
        <v>67570</v>
      </c>
      <c r="K4287">
        <v>67567</v>
      </c>
      <c r="L4287" t="s">
        <v>31</v>
      </c>
      <c r="M4287" t="s">
        <v>20</v>
      </c>
      <c r="N4287">
        <v>331</v>
      </c>
      <c r="O4287">
        <v>1739</v>
      </c>
      <c r="P4287">
        <v>13</v>
      </c>
      <c r="Q4287" t="s">
        <v>4306</v>
      </c>
      <c r="BQ4287" s="1"/>
      <c r="BW4287" s="2"/>
    </row>
    <row r="4288" ht="15" customHeight="1">
      <c r="A4288" t="str">
        <f t="shared" si="330"/>
        <v>2020_12_67580_3</v>
      </c>
      <c r="B4288" t="str">
        <f t="shared" si="331"/>
        <v>2020_12_72621</v>
      </c>
      <c r="C4288" s="1" t="s">
        <v>3674</v>
      </c>
      <c r="D4288">
        <f t="shared" si="332"/>
        <v>4287</v>
      </c>
      <c r="E4288">
        <v>67580</v>
      </c>
      <c r="F4288">
        <f t="shared" si="333"/>
        <v>3</v>
      </c>
      <c r="G4288" s="2" t="str">
        <f t="shared" si="334"/>
        <v/>
      </c>
      <c r="H4288" t="s">
        <v>3675</v>
      </c>
      <c r="I4288">
        <v>72621</v>
      </c>
      <c r="J4288">
        <v>67567</v>
      </c>
      <c r="K4288">
        <v>67570</v>
      </c>
      <c r="L4288" t="s">
        <v>31</v>
      </c>
      <c r="M4288" t="s">
        <v>20</v>
      </c>
      <c r="N4288">
        <v>264</v>
      </c>
      <c r="O4288">
        <v>1739</v>
      </c>
      <c r="P4288">
        <v>13</v>
      </c>
      <c r="Q4288" t="s">
        <v>4307</v>
      </c>
      <c r="BQ4288" s="1"/>
      <c r="BW4288" s="2"/>
    </row>
    <row r="4289" ht="15" customHeight="1">
      <c r="A4289" t="str">
        <f t="shared" si="330"/>
        <v>2020_12_67580_4</v>
      </c>
      <c r="B4289" t="str">
        <f t="shared" si="331"/>
        <v>2020_12_72767</v>
      </c>
      <c r="C4289" s="1" t="s">
        <v>3674</v>
      </c>
      <c r="D4289">
        <f t="shared" si="332"/>
        <v>4288</v>
      </c>
      <c r="E4289">
        <v>67580</v>
      </c>
      <c r="F4289">
        <f t="shared" si="333"/>
        <v>4</v>
      </c>
      <c r="G4289" s="2" t="str">
        <f t="shared" si="334"/>
        <v/>
      </c>
      <c r="H4289" t="s">
        <v>3675</v>
      </c>
      <c r="I4289">
        <v>72767</v>
      </c>
      <c r="J4289">
        <v>67570</v>
      </c>
      <c r="K4289">
        <v>67567</v>
      </c>
      <c r="L4289" t="s">
        <v>31</v>
      </c>
      <c r="M4289" t="s">
        <v>20</v>
      </c>
      <c r="N4289">
        <v>165</v>
      </c>
      <c r="O4289">
        <v>1739</v>
      </c>
      <c r="P4289">
        <v>13</v>
      </c>
      <c r="Q4289" t="s">
        <v>4308</v>
      </c>
      <c r="BQ4289" s="1"/>
      <c r="BW4289" s="2"/>
    </row>
    <row r="4290" ht="15" customHeight="1">
      <c r="A4290" t="str">
        <f t="shared" ref="A4290:A4353" si="335">CONCATENATE($C4290,"_",$E4290,"_",$F4290)</f>
        <v>2020_12_67580_5</v>
      </c>
      <c r="B4290" t="str">
        <f t="shared" ref="B4290:B4353" si="336">CONCATENATE($C4290,"_",$I4290)</f>
        <v>2020_12_72883</v>
      </c>
      <c r="C4290" s="1" t="s">
        <v>3674</v>
      </c>
      <c r="D4290">
        <f t="shared" ref="D4290:D4353" si="337">IF(ISNUMBER($D4289),$D4289+1,1)</f>
        <v>4289</v>
      </c>
      <c r="E4290">
        <v>67580</v>
      </c>
      <c r="F4290">
        <f t="shared" ref="F4290:F4353" si="338">IF($E4290="","",IF($E4290=$E4289,$F4289+1,1))</f>
        <v>5</v>
      </c>
      <c r="G4290" s="2" t="str">
        <f t="shared" ref="G4290:G4353" si="339">IF($E4291=$E4290,"","x")</f>
        <v/>
      </c>
      <c r="H4290" t="s">
        <v>3675</v>
      </c>
      <c r="I4290">
        <v>72883</v>
      </c>
      <c r="J4290">
        <v>67567</v>
      </c>
      <c r="K4290">
        <v>67570</v>
      </c>
      <c r="L4290" t="s">
        <v>31</v>
      </c>
      <c r="M4290" t="s">
        <v>20</v>
      </c>
      <c r="N4290">
        <v>172</v>
      </c>
      <c r="O4290">
        <v>1739</v>
      </c>
      <c r="P4290">
        <v>13</v>
      </c>
      <c r="Q4290" t="s">
        <v>4309</v>
      </c>
      <c r="BQ4290" s="1"/>
      <c r="BW4290" s="2"/>
    </row>
    <row r="4291" ht="15" customHeight="1">
      <c r="A4291" t="str">
        <f t="shared" si="335"/>
        <v>2020_12_67580_6</v>
      </c>
      <c r="B4291" t="str">
        <f t="shared" si="336"/>
        <v>2020_12_72944</v>
      </c>
      <c r="C4291" s="1" t="s">
        <v>3674</v>
      </c>
      <c r="D4291">
        <f t="shared" si="337"/>
        <v>4290</v>
      </c>
      <c r="E4291">
        <v>67580</v>
      </c>
      <c r="F4291">
        <f t="shared" si="338"/>
        <v>6</v>
      </c>
      <c r="G4291" s="2" t="str">
        <f t="shared" si="339"/>
        <v/>
      </c>
      <c r="H4291" t="s">
        <v>3675</v>
      </c>
      <c r="I4291">
        <v>72944</v>
      </c>
      <c r="J4291">
        <v>67570</v>
      </c>
      <c r="K4291">
        <v>67567</v>
      </c>
      <c r="L4291" t="s">
        <v>31</v>
      </c>
      <c r="M4291" t="s">
        <v>20</v>
      </c>
      <c r="N4291">
        <v>79</v>
      </c>
      <c r="O4291">
        <v>1739</v>
      </c>
      <c r="P4291">
        <v>13</v>
      </c>
      <c r="Q4291" t="s">
        <v>4310</v>
      </c>
      <c r="BQ4291" s="1"/>
      <c r="BW4291" s="2"/>
    </row>
    <row r="4292" ht="15" customHeight="1">
      <c r="A4292" t="str">
        <f t="shared" si="335"/>
        <v>2020_12_67580_7</v>
      </c>
      <c r="B4292" t="str">
        <f t="shared" si="336"/>
        <v>2020_12_73011</v>
      </c>
      <c r="C4292" s="1" t="s">
        <v>3674</v>
      </c>
      <c r="D4292">
        <f t="shared" si="337"/>
        <v>4291</v>
      </c>
      <c r="E4292">
        <v>67580</v>
      </c>
      <c r="F4292">
        <f t="shared" si="338"/>
        <v>7</v>
      </c>
      <c r="G4292" s="2" t="str">
        <f t="shared" si="339"/>
        <v/>
      </c>
      <c r="H4292" t="s">
        <v>3675</v>
      </c>
      <c r="I4292">
        <v>73011</v>
      </c>
      <c r="J4292">
        <v>67567</v>
      </c>
      <c r="K4292">
        <v>67570</v>
      </c>
      <c r="L4292" t="s">
        <v>31</v>
      </c>
      <c r="M4292" t="s">
        <v>20</v>
      </c>
      <c r="N4292">
        <v>107</v>
      </c>
      <c r="O4292">
        <v>1739</v>
      </c>
      <c r="P4292">
        <v>13</v>
      </c>
      <c r="Q4292" t="s">
        <v>4311</v>
      </c>
      <c r="BQ4292" s="1"/>
      <c r="BW4292" s="2"/>
    </row>
    <row r="4293" ht="15" customHeight="1">
      <c r="A4293" t="str">
        <f t="shared" si="335"/>
        <v>2020_12_67580_8</v>
      </c>
      <c r="B4293" t="str">
        <f t="shared" si="336"/>
        <v>2020_12_73017</v>
      </c>
      <c r="C4293" s="1" t="s">
        <v>3674</v>
      </c>
      <c r="D4293">
        <f t="shared" si="337"/>
        <v>4292</v>
      </c>
      <c r="E4293">
        <v>67580</v>
      </c>
      <c r="F4293">
        <f t="shared" si="338"/>
        <v>8</v>
      </c>
      <c r="G4293" s="2" t="str">
        <f t="shared" si="339"/>
        <v/>
      </c>
      <c r="H4293" t="s">
        <v>3675</v>
      </c>
      <c r="I4293">
        <v>73017</v>
      </c>
      <c r="J4293">
        <v>67570</v>
      </c>
      <c r="K4293">
        <v>67567</v>
      </c>
      <c r="L4293" t="s">
        <v>31</v>
      </c>
      <c r="M4293" t="s">
        <v>20</v>
      </c>
      <c r="N4293">
        <v>85</v>
      </c>
      <c r="O4293">
        <v>1739</v>
      </c>
      <c r="P4293">
        <v>13</v>
      </c>
      <c r="Q4293" t="s">
        <v>4312</v>
      </c>
      <c r="BQ4293" s="1"/>
      <c r="BW4293" s="2"/>
    </row>
    <row r="4294" ht="15" customHeight="1">
      <c r="A4294" t="str">
        <f t="shared" si="335"/>
        <v>2020_12_67580_9</v>
      </c>
      <c r="B4294" t="str">
        <f t="shared" si="336"/>
        <v>2020_12_73133</v>
      </c>
      <c r="C4294" s="1" t="s">
        <v>3674</v>
      </c>
      <c r="D4294">
        <f t="shared" si="337"/>
        <v>4293</v>
      </c>
      <c r="E4294">
        <v>67580</v>
      </c>
      <c r="F4294">
        <f t="shared" si="338"/>
        <v>9</v>
      </c>
      <c r="G4294" s="2" t="str">
        <f t="shared" si="339"/>
        <v/>
      </c>
      <c r="H4294" t="s">
        <v>3675</v>
      </c>
      <c r="I4294">
        <v>73133</v>
      </c>
      <c r="J4294">
        <v>67567</v>
      </c>
      <c r="K4294">
        <v>67570</v>
      </c>
      <c r="L4294" t="s">
        <v>31</v>
      </c>
      <c r="M4294" t="s">
        <v>20</v>
      </c>
      <c r="N4294">
        <v>140</v>
      </c>
      <c r="O4294">
        <v>1739</v>
      </c>
      <c r="P4294">
        <v>13</v>
      </c>
      <c r="Q4294" t="s">
        <v>4313</v>
      </c>
      <c r="BQ4294" s="1"/>
      <c r="BW4294" s="2"/>
    </row>
    <row r="4295" ht="15" customHeight="1">
      <c r="A4295" t="str">
        <f t="shared" si="335"/>
        <v>2020_12_67580_10</v>
      </c>
      <c r="B4295" t="str">
        <f t="shared" si="336"/>
        <v>2020_12_73138</v>
      </c>
      <c r="C4295" s="1" t="s">
        <v>3674</v>
      </c>
      <c r="D4295">
        <f t="shared" si="337"/>
        <v>4294</v>
      </c>
      <c r="E4295">
        <v>67580</v>
      </c>
      <c r="F4295">
        <f t="shared" si="338"/>
        <v>10</v>
      </c>
      <c r="G4295" s="2" t="str">
        <f t="shared" si="339"/>
        <v/>
      </c>
      <c r="H4295" t="s">
        <v>3675</v>
      </c>
      <c r="I4295">
        <v>73138</v>
      </c>
      <c r="J4295">
        <v>67570</v>
      </c>
      <c r="K4295">
        <v>67567</v>
      </c>
      <c r="L4295" t="s">
        <v>31</v>
      </c>
      <c r="M4295" t="s">
        <v>20</v>
      </c>
      <c r="N4295">
        <v>78</v>
      </c>
      <c r="O4295">
        <v>1739</v>
      </c>
      <c r="P4295">
        <v>13</v>
      </c>
      <c r="Q4295" t="s">
        <v>4314</v>
      </c>
      <c r="BQ4295" s="1"/>
      <c r="BW4295" s="2"/>
    </row>
    <row r="4296" ht="15" customHeight="1">
      <c r="A4296" t="str">
        <f t="shared" si="335"/>
        <v>2020_12_67580_11</v>
      </c>
      <c r="B4296" t="str">
        <f t="shared" si="336"/>
        <v>2020_12_73189</v>
      </c>
      <c r="C4296" s="1" t="s">
        <v>3674</v>
      </c>
      <c r="D4296">
        <f t="shared" si="337"/>
        <v>4295</v>
      </c>
      <c r="E4296">
        <v>67580</v>
      </c>
      <c r="F4296">
        <f t="shared" si="338"/>
        <v>11</v>
      </c>
      <c r="G4296" s="2" t="str">
        <f t="shared" si="339"/>
        <v/>
      </c>
      <c r="H4296" t="s">
        <v>3675</v>
      </c>
      <c r="I4296">
        <v>73189</v>
      </c>
      <c r="J4296">
        <v>67567</v>
      </c>
      <c r="K4296">
        <v>67570</v>
      </c>
      <c r="L4296" t="s">
        <v>31</v>
      </c>
      <c r="M4296" t="s">
        <v>20</v>
      </c>
      <c r="N4296">
        <v>54</v>
      </c>
      <c r="O4296">
        <v>1739</v>
      </c>
      <c r="P4296">
        <v>13</v>
      </c>
      <c r="Q4296" t="s">
        <v>4315</v>
      </c>
      <c r="BQ4296" s="1"/>
      <c r="BW4296" s="2"/>
    </row>
    <row r="4297" ht="15" customHeight="1">
      <c r="A4297" t="str">
        <f t="shared" si="335"/>
        <v>2020_12_67580_12</v>
      </c>
      <c r="B4297" t="str">
        <f t="shared" si="336"/>
        <v>2020_12_73190</v>
      </c>
      <c r="C4297" s="1" t="s">
        <v>3674</v>
      </c>
      <c r="D4297">
        <f t="shared" si="337"/>
        <v>4296</v>
      </c>
      <c r="E4297">
        <v>67580</v>
      </c>
      <c r="F4297">
        <f t="shared" si="338"/>
        <v>12</v>
      </c>
      <c r="G4297" s="2" t="str">
        <f t="shared" si="339"/>
        <v>x</v>
      </c>
      <c r="H4297" t="s">
        <v>3675</v>
      </c>
      <c r="I4297">
        <v>73190</v>
      </c>
      <c r="J4297">
        <v>67570</v>
      </c>
      <c r="K4297">
        <v>67567</v>
      </c>
      <c r="L4297" t="s">
        <v>20</v>
      </c>
      <c r="M4297" t="s">
        <v>20</v>
      </c>
      <c r="N4297">
        <v>18</v>
      </c>
      <c r="O4297">
        <v>1739</v>
      </c>
      <c r="P4297">
        <v>13</v>
      </c>
      <c r="Q4297" t="s">
        <v>4316</v>
      </c>
      <c r="BQ4297" s="1"/>
      <c r="BW4297" s="2"/>
    </row>
    <row r="4298" ht="15" customHeight="1">
      <c r="A4298" t="str">
        <f t="shared" si="335"/>
        <v>2020_12_67608_1</v>
      </c>
      <c r="B4298" t="str">
        <f t="shared" si="336"/>
        <v>2020_12_72438</v>
      </c>
      <c r="C4298" s="1" t="s">
        <v>3674</v>
      </c>
      <c r="D4298">
        <f t="shared" si="337"/>
        <v>4297</v>
      </c>
      <c r="E4298">
        <v>67608</v>
      </c>
      <c r="F4298">
        <f t="shared" si="338"/>
        <v>1</v>
      </c>
      <c r="G4298" s="2" t="str">
        <f t="shared" si="339"/>
        <v/>
      </c>
      <c r="H4298" t="s">
        <v>3675</v>
      </c>
      <c r="I4298">
        <v>72438</v>
      </c>
      <c r="J4298">
        <v>67595</v>
      </c>
      <c r="K4298">
        <v>67598</v>
      </c>
      <c r="L4298" t="s">
        <v>158</v>
      </c>
      <c r="M4298" t="s">
        <v>20</v>
      </c>
      <c r="N4298">
        <v>225</v>
      </c>
      <c r="O4298">
        <v>2900</v>
      </c>
      <c r="P4298">
        <v>14</v>
      </c>
      <c r="Q4298" t="s">
        <v>4317</v>
      </c>
      <c r="BQ4298" s="1"/>
      <c r="BW4298" s="2"/>
    </row>
    <row r="4299" ht="15" customHeight="1">
      <c r="A4299" t="str">
        <f t="shared" si="335"/>
        <v>2020_12_67608_2</v>
      </c>
      <c r="B4299" t="str">
        <f t="shared" si="336"/>
        <v>2020_12_74412</v>
      </c>
      <c r="C4299" s="1" t="s">
        <v>3674</v>
      </c>
      <c r="D4299">
        <f t="shared" si="337"/>
        <v>4298</v>
      </c>
      <c r="E4299">
        <v>67608</v>
      </c>
      <c r="F4299">
        <f t="shared" si="338"/>
        <v>2</v>
      </c>
      <c r="G4299" s="2" t="str">
        <f t="shared" si="339"/>
        <v/>
      </c>
      <c r="H4299" t="s">
        <v>3675</v>
      </c>
      <c r="I4299">
        <v>74412</v>
      </c>
      <c r="J4299">
        <v>67598</v>
      </c>
      <c r="K4299">
        <v>67595</v>
      </c>
      <c r="L4299" t="s">
        <v>31</v>
      </c>
      <c r="M4299" t="s">
        <v>20</v>
      </c>
      <c r="N4299">
        <v>312</v>
      </c>
      <c r="O4299">
        <v>2900</v>
      </c>
      <c r="P4299">
        <v>14</v>
      </c>
      <c r="Q4299" t="s">
        <v>4318</v>
      </c>
      <c r="BQ4299" s="1"/>
      <c r="BW4299" s="2"/>
    </row>
    <row r="4300" ht="15" customHeight="1">
      <c r="A4300" t="str">
        <f t="shared" si="335"/>
        <v>2020_12_67608_3</v>
      </c>
      <c r="B4300" t="str">
        <f t="shared" si="336"/>
        <v>2020_12_74478</v>
      </c>
      <c r="C4300" s="1" t="s">
        <v>3674</v>
      </c>
      <c r="D4300">
        <f t="shared" si="337"/>
        <v>4299</v>
      </c>
      <c r="E4300">
        <v>67608</v>
      </c>
      <c r="F4300">
        <f t="shared" si="338"/>
        <v>3</v>
      </c>
      <c r="G4300" s="2" t="str">
        <f t="shared" si="339"/>
        <v/>
      </c>
      <c r="H4300" t="s">
        <v>3675</v>
      </c>
      <c r="I4300">
        <v>74478</v>
      </c>
      <c r="J4300">
        <v>67595</v>
      </c>
      <c r="K4300">
        <v>67598</v>
      </c>
      <c r="L4300" t="s">
        <v>31</v>
      </c>
      <c r="M4300" t="s">
        <v>20</v>
      </c>
      <c r="N4300">
        <v>237</v>
      </c>
      <c r="O4300">
        <v>2900</v>
      </c>
      <c r="P4300">
        <v>14</v>
      </c>
      <c r="Q4300" t="s">
        <v>4319</v>
      </c>
      <c r="BQ4300" s="1"/>
      <c r="BW4300" s="2"/>
    </row>
    <row r="4301" ht="15" customHeight="1">
      <c r="A4301" t="str">
        <f t="shared" si="335"/>
        <v>2020_12_67608_4</v>
      </c>
      <c r="B4301" t="str">
        <f t="shared" si="336"/>
        <v>2020_12_74543</v>
      </c>
      <c r="C4301" s="1" t="s">
        <v>3674</v>
      </c>
      <c r="D4301">
        <f t="shared" si="337"/>
        <v>4300</v>
      </c>
      <c r="E4301">
        <v>67608</v>
      </c>
      <c r="F4301">
        <f t="shared" si="338"/>
        <v>4</v>
      </c>
      <c r="G4301" s="2" t="str">
        <f t="shared" si="339"/>
        <v/>
      </c>
      <c r="H4301" t="s">
        <v>3675</v>
      </c>
      <c r="I4301">
        <v>74543</v>
      </c>
      <c r="J4301">
        <v>67598</v>
      </c>
      <c r="K4301">
        <v>67595</v>
      </c>
      <c r="L4301" t="s">
        <v>31</v>
      </c>
      <c r="M4301" t="s">
        <v>20</v>
      </c>
      <c r="N4301">
        <v>275</v>
      </c>
      <c r="O4301">
        <v>2900</v>
      </c>
      <c r="P4301">
        <v>14</v>
      </c>
      <c r="Q4301" t="s">
        <v>4320</v>
      </c>
      <c r="BQ4301" s="1"/>
      <c r="BW4301" s="2"/>
    </row>
    <row r="4302" ht="15" customHeight="1">
      <c r="A4302" t="str">
        <f t="shared" si="335"/>
        <v>2020_12_67608_5</v>
      </c>
      <c r="B4302" t="str">
        <f t="shared" si="336"/>
        <v>2020_12_74627</v>
      </c>
      <c r="C4302" s="1" t="s">
        <v>3674</v>
      </c>
      <c r="D4302">
        <f t="shared" si="337"/>
        <v>4301</v>
      </c>
      <c r="E4302">
        <v>67608</v>
      </c>
      <c r="F4302">
        <f t="shared" si="338"/>
        <v>5</v>
      </c>
      <c r="G4302" s="2" t="str">
        <f t="shared" si="339"/>
        <v/>
      </c>
      <c r="H4302" t="s">
        <v>3675</v>
      </c>
      <c r="I4302">
        <v>74627</v>
      </c>
      <c r="J4302">
        <v>67595</v>
      </c>
      <c r="K4302">
        <v>67598</v>
      </c>
      <c r="L4302" t="s">
        <v>31</v>
      </c>
      <c r="M4302" t="s">
        <v>20</v>
      </c>
      <c r="N4302">
        <v>172</v>
      </c>
      <c r="O4302">
        <v>2900</v>
      </c>
      <c r="P4302">
        <v>14</v>
      </c>
      <c r="Q4302" t="s">
        <v>4321</v>
      </c>
      <c r="BQ4302" s="1"/>
      <c r="BW4302" s="2"/>
    </row>
    <row r="4303" ht="15" customHeight="1">
      <c r="A4303" t="str">
        <f t="shared" si="335"/>
        <v>2020_12_67608_6</v>
      </c>
      <c r="B4303" t="str">
        <f t="shared" si="336"/>
        <v>2020_12_74713</v>
      </c>
      <c r="C4303" s="1" t="s">
        <v>3674</v>
      </c>
      <c r="D4303">
        <f t="shared" si="337"/>
        <v>4302</v>
      </c>
      <c r="E4303">
        <v>67608</v>
      </c>
      <c r="F4303">
        <f t="shared" si="338"/>
        <v>6</v>
      </c>
      <c r="G4303" s="2" t="str">
        <f t="shared" si="339"/>
        <v/>
      </c>
      <c r="H4303" t="s">
        <v>3675</v>
      </c>
      <c r="I4303">
        <v>74713</v>
      </c>
      <c r="J4303">
        <v>67598</v>
      </c>
      <c r="K4303">
        <v>67595</v>
      </c>
      <c r="L4303" t="s">
        <v>31</v>
      </c>
      <c r="M4303" t="s">
        <v>20</v>
      </c>
      <c r="N4303">
        <v>182</v>
      </c>
      <c r="O4303">
        <v>2900</v>
      </c>
      <c r="P4303">
        <v>14</v>
      </c>
      <c r="Q4303" t="s">
        <v>4322</v>
      </c>
      <c r="BQ4303" s="1"/>
      <c r="BW4303" s="2"/>
    </row>
    <row r="4304" ht="15" customHeight="1">
      <c r="A4304" t="str">
        <f t="shared" si="335"/>
        <v>2020_12_67608_7</v>
      </c>
      <c r="B4304" t="str">
        <f t="shared" si="336"/>
        <v>2020_12_74775</v>
      </c>
      <c r="C4304" s="1" t="s">
        <v>3674</v>
      </c>
      <c r="D4304">
        <f t="shared" si="337"/>
        <v>4303</v>
      </c>
      <c r="E4304">
        <v>67608</v>
      </c>
      <c r="F4304">
        <f t="shared" si="338"/>
        <v>7</v>
      </c>
      <c r="G4304" s="2" t="str">
        <f t="shared" si="339"/>
        <v/>
      </c>
      <c r="H4304" t="s">
        <v>3675</v>
      </c>
      <c r="I4304">
        <v>74775</v>
      </c>
      <c r="J4304">
        <v>67595</v>
      </c>
      <c r="K4304">
        <v>67598</v>
      </c>
      <c r="L4304" t="s">
        <v>31</v>
      </c>
      <c r="M4304" t="s">
        <v>20</v>
      </c>
      <c r="N4304">
        <v>196</v>
      </c>
      <c r="O4304">
        <v>2900</v>
      </c>
      <c r="P4304">
        <v>14</v>
      </c>
      <c r="Q4304" t="s">
        <v>4323</v>
      </c>
      <c r="BQ4304" s="1"/>
      <c r="BW4304" s="2"/>
    </row>
    <row r="4305" ht="15" customHeight="1">
      <c r="A4305" t="str">
        <f t="shared" si="335"/>
        <v>2020_12_67608_8</v>
      </c>
      <c r="B4305" t="str">
        <f t="shared" si="336"/>
        <v>2020_12_75023</v>
      </c>
      <c r="C4305" s="1" t="s">
        <v>3674</v>
      </c>
      <c r="D4305">
        <f t="shared" si="337"/>
        <v>4304</v>
      </c>
      <c r="E4305">
        <v>67608</v>
      </c>
      <c r="F4305">
        <f t="shared" si="338"/>
        <v>8</v>
      </c>
      <c r="G4305" s="2" t="str">
        <f t="shared" si="339"/>
        <v/>
      </c>
      <c r="H4305" t="s">
        <v>3675</v>
      </c>
      <c r="I4305">
        <v>75023</v>
      </c>
      <c r="J4305">
        <v>67598</v>
      </c>
      <c r="K4305">
        <v>67595</v>
      </c>
      <c r="L4305" t="s">
        <v>31</v>
      </c>
      <c r="M4305" t="s">
        <v>20</v>
      </c>
      <c r="N4305">
        <v>280</v>
      </c>
      <c r="O4305">
        <v>2900</v>
      </c>
      <c r="P4305">
        <v>14</v>
      </c>
      <c r="Q4305" t="s">
        <v>4324</v>
      </c>
      <c r="BQ4305" s="1"/>
      <c r="BW4305" s="2"/>
    </row>
    <row r="4306" ht="15" customHeight="1">
      <c r="A4306" t="str">
        <f t="shared" si="335"/>
        <v>2020_12_67608_9</v>
      </c>
      <c r="B4306" t="str">
        <f t="shared" si="336"/>
        <v>2020_12_75455</v>
      </c>
      <c r="C4306" s="1" t="s">
        <v>3674</v>
      </c>
      <c r="D4306">
        <f t="shared" si="337"/>
        <v>4305</v>
      </c>
      <c r="E4306">
        <v>67608</v>
      </c>
      <c r="F4306">
        <f t="shared" si="338"/>
        <v>9</v>
      </c>
      <c r="G4306" s="2" t="str">
        <f t="shared" si="339"/>
        <v/>
      </c>
      <c r="H4306" t="s">
        <v>3675</v>
      </c>
      <c r="I4306">
        <v>75455</v>
      </c>
      <c r="J4306">
        <v>67595</v>
      </c>
      <c r="K4306">
        <v>67598</v>
      </c>
      <c r="L4306" t="s">
        <v>31</v>
      </c>
      <c r="M4306" t="s">
        <v>20</v>
      </c>
      <c r="N4306">
        <v>178</v>
      </c>
      <c r="O4306">
        <v>2900</v>
      </c>
      <c r="P4306">
        <v>14</v>
      </c>
      <c r="Q4306" t="s">
        <v>4325</v>
      </c>
      <c r="BQ4306" s="1"/>
      <c r="BW4306" s="2"/>
    </row>
    <row r="4307" ht="15" customHeight="1">
      <c r="A4307" t="str">
        <f t="shared" si="335"/>
        <v>2020_12_67608_10</v>
      </c>
      <c r="B4307" t="str">
        <f t="shared" si="336"/>
        <v>2020_12_76901</v>
      </c>
      <c r="C4307" s="1" t="s">
        <v>3674</v>
      </c>
      <c r="D4307">
        <f t="shared" si="337"/>
        <v>4306</v>
      </c>
      <c r="E4307">
        <v>67608</v>
      </c>
      <c r="F4307">
        <f t="shared" si="338"/>
        <v>10</v>
      </c>
      <c r="G4307" s="2" t="str">
        <f t="shared" si="339"/>
        <v/>
      </c>
      <c r="H4307" t="s">
        <v>3675</v>
      </c>
      <c r="I4307">
        <v>76901</v>
      </c>
      <c r="J4307">
        <v>67598</v>
      </c>
      <c r="K4307">
        <v>67595</v>
      </c>
      <c r="L4307" t="s">
        <v>31</v>
      </c>
      <c r="M4307" t="s">
        <v>20</v>
      </c>
      <c r="N4307">
        <v>356</v>
      </c>
      <c r="O4307">
        <v>2900</v>
      </c>
      <c r="P4307">
        <v>14</v>
      </c>
      <c r="Q4307" t="s">
        <v>4326</v>
      </c>
      <c r="BQ4307" s="1"/>
      <c r="BW4307" s="2"/>
    </row>
    <row r="4308" ht="15" customHeight="1">
      <c r="A4308" t="str">
        <f t="shared" si="335"/>
        <v>2020_12_67608_11</v>
      </c>
      <c r="B4308" t="str">
        <f t="shared" si="336"/>
        <v>2020_12_77012</v>
      </c>
      <c r="C4308" s="1" t="s">
        <v>3674</v>
      </c>
      <c r="D4308">
        <f t="shared" si="337"/>
        <v>4307</v>
      </c>
      <c r="E4308">
        <v>67608</v>
      </c>
      <c r="F4308">
        <f t="shared" si="338"/>
        <v>11</v>
      </c>
      <c r="G4308" s="2" t="str">
        <f t="shared" si="339"/>
        <v/>
      </c>
      <c r="H4308" t="s">
        <v>3675</v>
      </c>
      <c r="I4308">
        <v>77012</v>
      </c>
      <c r="J4308">
        <v>67595</v>
      </c>
      <c r="K4308">
        <v>67598</v>
      </c>
      <c r="L4308" t="s">
        <v>31</v>
      </c>
      <c r="M4308" t="s">
        <v>20</v>
      </c>
      <c r="N4308">
        <v>182</v>
      </c>
      <c r="O4308">
        <v>2900</v>
      </c>
      <c r="P4308">
        <v>14</v>
      </c>
      <c r="Q4308" t="s">
        <v>4327</v>
      </c>
      <c r="BQ4308" s="1"/>
      <c r="BW4308" s="2"/>
    </row>
    <row r="4309" ht="15" customHeight="1">
      <c r="A4309" t="str">
        <f t="shared" si="335"/>
        <v>2020_12_67608_12</v>
      </c>
      <c r="B4309" t="str">
        <f t="shared" si="336"/>
        <v>2020_12_77108</v>
      </c>
      <c r="C4309" s="1" t="s">
        <v>3674</v>
      </c>
      <c r="D4309">
        <f t="shared" si="337"/>
        <v>4308</v>
      </c>
      <c r="E4309">
        <v>67608</v>
      </c>
      <c r="F4309">
        <f t="shared" si="338"/>
        <v>12</v>
      </c>
      <c r="G4309" s="2" t="str">
        <f t="shared" si="339"/>
        <v/>
      </c>
      <c r="H4309" t="s">
        <v>3675</v>
      </c>
      <c r="I4309">
        <v>77108</v>
      </c>
      <c r="J4309">
        <v>67598</v>
      </c>
      <c r="K4309">
        <v>67595</v>
      </c>
      <c r="L4309" t="s">
        <v>31</v>
      </c>
      <c r="M4309" t="s">
        <v>20</v>
      </c>
      <c r="N4309">
        <v>193</v>
      </c>
      <c r="O4309">
        <v>2900</v>
      </c>
      <c r="P4309">
        <v>14</v>
      </c>
      <c r="Q4309" t="s">
        <v>4328</v>
      </c>
      <c r="BQ4309" s="1"/>
      <c r="BW4309" s="2"/>
    </row>
    <row r="4310" ht="15" customHeight="1">
      <c r="A4310" t="str">
        <f t="shared" si="335"/>
        <v>2020_12_67608_13</v>
      </c>
      <c r="B4310" t="str">
        <f t="shared" si="336"/>
        <v>2020_12_77117</v>
      </c>
      <c r="C4310" s="1" t="s">
        <v>3674</v>
      </c>
      <c r="D4310">
        <f t="shared" si="337"/>
        <v>4309</v>
      </c>
      <c r="E4310">
        <v>67608</v>
      </c>
      <c r="F4310">
        <f t="shared" si="338"/>
        <v>13</v>
      </c>
      <c r="G4310" s="2" t="str">
        <f t="shared" si="339"/>
        <v>x</v>
      </c>
      <c r="H4310" t="s">
        <v>3675</v>
      </c>
      <c r="I4310">
        <v>77117</v>
      </c>
      <c r="J4310">
        <v>67595</v>
      </c>
      <c r="K4310">
        <v>67598</v>
      </c>
      <c r="L4310" t="s">
        <v>20</v>
      </c>
      <c r="M4310" t="s">
        <v>20</v>
      </c>
      <c r="N4310">
        <v>91</v>
      </c>
      <c r="O4310">
        <v>2900</v>
      </c>
      <c r="P4310">
        <v>14</v>
      </c>
      <c r="Q4310" t="s">
        <v>4329</v>
      </c>
      <c r="BQ4310" s="1"/>
      <c r="BW4310" s="2"/>
    </row>
    <row r="4311" ht="15" customHeight="1">
      <c r="A4311" t="str">
        <f t="shared" si="335"/>
        <v>2020_12_67636_1</v>
      </c>
      <c r="B4311" t="str">
        <f t="shared" si="336"/>
        <v>2020_12_71809</v>
      </c>
      <c r="C4311" s="1" t="s">
        <v>3674</v>
      </c>
      <c r="D4311">
        <f t="shared" si="337"/>
        <v>4310</v>
      </c>
      <c r="E4311">
        <v>67636</v>
      </c>
      <c r="F4311">
        <f t="shared" si="338"/>
        <v>1</v>
      </c>
      <c r="G4311" s="2" t="str">
        <f t="shared" si="339"/>
        <v/>
      </c>
      <c r="H4311" t="s">
        <v>3675</v>
      </c>
      <c r="I4311">
        <v>71809</v>
      </c>
      <c r="J4311">
        <v>67623</v>
      </c>
      <c r="K4311">
        <v>67626</v>
      </c>
      <c r="L4311" t="s">
        <v>158</v>
      </c>
      <c r="M4311" t="s">
        <v>20</v>
      </c>
      <c r="N4311">
        <v>88</v>
      </c>
      <c r="O4311">
        <v>1044</v>
      </c>
      <c r="P4311">
        <v>10</v>
      </c>
      <c r="Q4311" t="s">
        <v>4330</v>
      </c>
      <c r="BQ4311" s="1"/>
      <c r="BW4311" s="2"/>
    </row>
    <row r="4312" ht="15" customHeight="1">
      <c r="A4312" t="str">
        <f t="shared" si="335"/>
        <v>2020_12_67636_2</v>
      </c>
      <c r="B4312" t="str">
        <f t="shared" si="336"/>
        <v>2020_12_73528</v>
      </c>
      <c r="C4312" s="1" t="s">
        <v>3674</v>
      </c>
      <c r="D4312">
        <f t="shared" si="337"/>
        <v>4311</v>
      </c>
      <c r="E4312">
        <v>67636</v>
      </c>
      <c r="F4312">
        <f t="shared" si="338"/>
        <v>2</v>
      </c>
      <c r="G4312" s="2" t="str">
        <f t="shared" si="339"/>
        <v/>
      </c>
      <c r="H4312" t="s">
        <v>3675</v>
      </c>
      <c r="I4312">
        <v>73528</v>
      </c>
      <c r="J4312">
        <v>67626</v>
      </c>
      <c r="K4312">
        <v>67623</v>
      </c>
      <c r="L4312" t="s">
        <v>31</v>
      </c>
      <c r="M4312" t="s">
        <v>20</v>
      </c>
      <c r="N4312">
        <v>60</v>
      </c>
      <c r="O4312">
        <v>1044</v>
      </c>
      <c r="P4312">
        <v>10</v>
      </c>
      <c r="Q4312" t="s">
        <v>4331</v>
      </c>
      <c r="BQ4312" s="1"/>
      <c r="BW4312" s="2"/>
    </row>
    <row r="4313" ht="15" customHeight="1">
      <c r="A4313" t="str">
        <f t="shared" si="335"/>
        <v>2020_12_67636_3</v>
      </c>
      <c r="B4313" t="str">
        <f t="shared" si="336"/>
        <v>2020_12_74187</v>
      </c>
      <c r="C4313" s="1" t="s">
        <v>3674</v>
      </c>
      <c r="D4313">
        <f t="shared" si="337"/>
        <v>4312</v>
      </c>
      <c r="E4313">
        <v>67636</v>
      </c>
      <c r="F4313">
        <f t="shared" si="338"/>
        <v>3</v>
      </c>
      <c r="G4313" s="2" t="str">
        <f t="shared" si="339"/>
        <v/>
      </c>
      <c r="H4313" t="s">
        <v>3675</v>
      </c>
      <c r="I4313">
        <v>74187</v>
      </c>
      <c r="J4313">
        <v>67623</v>
      </c>
      <c r="K4313">
        <v>67626</v>
      </c>
      <c r="L4313" t="s">
        <v>31</v>
      </c>
      <c r="M4313" t="s">
        <v>20</v>
      </c>
      <c r="N4313">
        <v>193</v>
      </c>
      <c r="O4313">
        <v>1044</v>
      </c>
      <c r="P4313">
        <v>10</v>
      </c>
      <c r="Q4313" t="s">
        <v>4332</v>
      </c>
      <c r="BQ4313" s="1"/>
      <c r="BW4313" s="2"/>
    </row>
    <row r="4314" ht="15" customHeight="1">
      <c r="A4314" t="str">
        <f t="shared" si="335"/>
        <v>2020_12_67636_4</v>
      </c>
      <c r="B4314" t="str">
        <f t="shared" si="336"/>
        <v>2020_12_75339</v>
      </c>
      <c r="C4314" s="1" t="s">
        <v>3674</v>
      </c>
      <c r="D4314">
        <f t="shared" si="337"/>
        <v>4313</v>
      </c>
      <c r="E4314">
        <v>67636</v>
      </c>
      <c r="F4314">
        <f t="shared" si="338"/>
        <v>4</v>
      </c>
      <c r="G4314" s="2" t="str">
        <f t="shared" si="339"/>
        <v/>
      </c>
      <c r="H4314" t="s">
        <v>3675</v>
      </c>
      <c r="I4314">
        <v>75339</v>
      </c>
      <c r="J4314">
        <v>67626</v>
      </c>
      <c r="K4314">
        <v>67623</v>
      </c>
      <c r="L4314" t="s">
        <v>31</v>
      </c>
      <c r="M4314" t="s">
        <v>20</v>
      </c>
      <c r="N4314">
        <v>178</v>
      </c>
      <c r="O4314">
        <v>1044</v>
      </c>
      <c r="P4314">
        <v>10</v>
      </c>
      <c r="Q4314" t="s">
        <v>4333</v>
      </c>
      <c r="BQ4314" s="1"/>
      <c r="BW4314" s="2"/>
    </row>
    <row r="4315" ht="15" customHeight="1">
      <c r="A4315" t="str">
        <f t="shared" si="335"/>
        <v>2020_12_67636_5</v>
      </c>
      <c r="B4315" t="str">
        <f t="shared" si="336"/>
        <v>2020_12_76804</v>
      </c>
      <c r="C4315" s="1" t="s">
        <v>3674</v>
      </c>
      <c r="D4315">
        <f t="shared" si="337"/>
        <v>4314</v>
      </c>
      <c r="E4315">
        <v>67636</v>
      </c>
      <c r="F4315">
        <f t="shared" si="338"/>
        <v>5</v>
      </c>
      <c r="G4315" s="2" t="str">
        <f t="shared" si="339"/>
        <v/>
      </c>
      <c r="H4315" t="s">
        <v>3675</v>
      </c>
      <c r="I4315">
        <v>76804</v>
      </c>
      <c r="J4315">
        <v>67623</v>
      </c>
      <c r="K4315">
        <v>67626</v>
      </c>
      <c r="L4315" t="s">
        <v>31</v>
      </c>
      <c r="M4315" t="s">
        <v>20</v>
      </c>
      <c r="N4315">
        <v>103</v>
      </c>
      <c r="O4315">
        <v>1044</v>
      </c>
      <c r="P4315">
        <v>10</v>
      </c>
      <c r="Q4315" t="s">
        <v>4334</v>
      </c>
      <c r="BQ4315" s="1"/>
      <c r="BW4315" s="2"/>
    </row>
    <row r="4316" ht="15" customHeight="1">
      <c r="A4316" t="str">
        <f t="shared" si="335"/>
        <v>2020_12_67636_6</v>
      </c>
      <c r="B4316" t="str">
        <f t="shared" si="336"/>
        <v>2020_12_76976</v>
      </c>
      <c r="C4316" s="1" t="s">
        <v>3674</v>
      </c>
      <c r="D4316">
        <f t="shared" si="337"/>
        <v>4315</v>
      </c>
      <c r="E4316">
        <v>67636</v>
      </c>
      <c r="F4316">
        <f t="shared" si="338"/>
        <v>6</v>
      </c>
      <c r="G4316" s="2" t="str">
        <f t="shared" si="339"/>
        <v/>
      </c>
      <c r="H4316" t="s">
        <v>3675</v>
      </c>
      <c r="I4316">
        <v>76976</v>
      </c>
      <c r="J4316">
        <v>67626</v>
      </c>
      <c r="K4316">
        <v>67623</v>
      </c>
      <c r="L4316" t="s">
        <v>31</v>
      </c>
      <c r="M4316" t="s">
        <v>20</v>
      </c>
      <c r="N4316">
        <v>135</v>
      </c>
      <c r="O4316">
        <v>1044</v>
      </c>
      <c r="P4316">
        <v>10</v>
      </c>
      <c r="Q4316" t="s">
        <v>4335</v>
      </c>
      <c r="BQ4316" s="1"/>
      <c r="BW4316" s="2"/>
    </row>
    <row r="4317" ht="15" customHeight="1">
      <c r="A4317" t="str">
        <f t="shared" si="335"/>
        <v>2020_12_67636_7</v>
      </c>
      <c r="B4317" t="str">
        <f t="shared" si="336"/>
        <v>2020_12_77032</v>
      </c>
      <c r="C4317" s="1" t="s">
        <v>3674</v>
      </c>
      <c r="D4317">
        <f t="shared" si="337"/>
        <v>4316</v>
      </c>
      <c r="E4317">
        <v>67636</v>
      </c>
      <c r="F4317">
        <f t="shared" si="338"/>
        <v>7</v>
      </c>
      <c r="G4317" s="2" t="str">
        <f t="shared" si="339"/>
        <v/>
      </c>
      <c r="H4317" t="s">
        <v>3675</v>
      </c>
      <c r="I4317">
        <v>77032</v>
      </c>
      <c r="J4317">
        <v>67623</v>
      </c>
      <c r="K4317">
        <v>67626</v>
      </c>
      <c r="L4317" t="s">
        <v>31</v>
      </c>
      <c r="M4317" t="s">
        <v>20</v>
      </c>
      <c r="N4317">
        <v>98</v>
      </c>
      <c r="O4317">
        <v>1044</v>
      </c>
      <c r="P4317">
        <v>10</v>
      </c>
      <c r="Q4317" t="s">
        <v>4336</v>
      </c>
      <c r="BQ4317" s="1"/>
      <c r="BW4317" s="2"/>
    </row>
    <row r="4318" ht="15" customHeight="1">
      <c r="A4318" t="str">
        <f t="shared" si="335"/>
        <v>2020_12_67636_8</v>
      </c>
      <c r="B4318" t="str">
        <f t="shared" si="336"/>
        <v>2020_12_77053</v>
      </c>
      <c r="C4318" s="1" t="s">
        <v>3674</v>
      </c>
      <c r="D4318">
        <f t="shared" si="337"/>
        <v>4317</v>
      </c>
      <c r="E4318">
        <v>67636</v>
      </c>
      <c r="F4318">
        <f t="shared" si="338"/>
        <v>8</v>
      </c>
      <c r="G4318" s="2" t="str">
        <f t="shared" si="339"/>
        <v/>
      </c>
      <c r="H4318" t="s">
        <v>3675</v>
      </c>
      <c r="I4318">
        <v>77053</v>
      </c>
      <c r="J4318">
        <v>67626</v>
      </c>
      <c r="K4318">
        <v>67623</v>
      </c>
      <c r="L4318" t="s">
        <v>31</v>
      </c>
      <c r="M4318" t="s">
        <v>20</v>
      </c>
      <c r="N4318">
        <v>142</v>
      </c>
      <c r="O4318">
        <v>1044</v>
      </c>
      <c r="P4318">
        <v>10</v>
      </c>
      <c r="Q4318" t="s">
        <v>4337</v>
      </c>
      <c r="BQ4318" s="1"/>
      <c r="BW4318" s="2"/>
    </row>
    <row r="4319" ht="15" customHeight="1">
      <c r="A4319" t="str">
        <f t="shared" si="335"/>
        <v>2020_12_67636_9</v>
      </c>
      <c r="B4319" t="str">
        <f t="shared" si="336"/>
        <v>2020_12_77061</v>
      </c>
      <c r="C4319" s="1" t="s">
        <v>3674</v>
      </c>
      <c r="D4319">
        <f t="shared" si="337"/>
        <v>4318</v>
      </c>
      <c r="E4319">
        <v>67636</v>
      </c>
      <c r="F4319">
        <f t="shared" si="338"/>
        <v>9</v>
      </c>
      <c r="G4319" s="2" t="str">
        <f t="shared" si="339"/>
        <v>x</v>
      </c>
      <c r="H4319" t="s">
        <v>3675</v>
      </c>
      <c r="I4319">
        <v>77061</v>
      </c>
      <c r="J4319">
        <v>67623</v>
      </c>
      <c r="K4319">
        <v>67626</v>
      </c>
      <c r="L4319" t="s">
        <v>20</v>
      </c>
      <c r="M4319" t="s">
        <v>20</v>
      </c>
      <c r="N4319">
        <v>26</v>
      </c>
      <c r="O4319">
        <v>1044</v>
      </c>
      <c r="P4319">
        <v>10</v>
      </c>
      <c r="Q4319" t="s">
        <v>4338</v>
      </c>
      <c r="BQ4319" s="1"/>
      <c r="BW4319" s="2"/>
    </row>
    <row r="4320" ht="15" customHeight="1">
      <c r="A4320" t="str">
        <f t="shared" si="335"/>
        <v>2020_12_67664_1</v>
      </c>
      <c r="B4320" t="str">
        <f t="shared" si="336"/>
        <v>2020_12_72447</v>
      </c>
      <c r="C4320" s="1" t="s">
        <v>3674</v>
      </c>
      <c r="D4320">
        <f t="shared" si="337"/>
        <v>4319</v>
      </c>
      <c r="E4320">
        <v>67664</v>
      </c>
      <c r="F4320">
        <f t="shared" si="338"/>
        <v>1</v>
      </c>
      <c r="G4320" s="2" t="str">
        <f t="shared" si="339"/>
        <v/>
      </c>
      <c r="H4320" t="s">
        <v>3675</v>
      </c>
      <c r="I4320">
        <v>72447</v>
      </c>
      <c r="J4320">
        <v>67651</v>
      </c>
      <c r="K4320">
        <v>67654</v>
      </c>
      <c r="L4320" t="s">
        <v>19</v>
      </c>
      <c r="M4320" t="s">
        <v>20</v>
      </c>
      <c r="N4320">
        <v>333</v>
      </c>
      <c r="O4320">
        <v>1580</v>
      </c>
      <c r="P4320">
        <v>6</v>
      </c>
      <c r="Q4320" t="s">
        <v>4339</v>
      </c>
      <c r="BQ4320" s="1"/>
      <c r="BW4320" s="2"/>
    </row>
    <row r="4321" ht="15" customHeight="1">
      <c r="A4321" t="str">
        <f t="shared" si="335"/>
        <v>2020_12_67664_2</v>
      </c>
      <c r="B4321" t="str">
        <f t="shared" si="336"/>
        <v>2020_12_73131</v>
      </c>
      <c r="C4321" s="1" t="s">
        <v>3674</v>
      </c>
      <c r="D4321">
        <f t="shared" si="337"/>
        <v>4320</v>
      </c>
      <c r="E4321">
        <v>67664</v>
      </c>
      <c r="F4321">
        <f t="shared" si="338"/>
        <v>2</v>
      </c>
      <c r="G4321" s="2" t="str">
        <f t="shared" si="339"/>
        <v/>
      </c>
      <c r="H4321" t="s">
        <v>3675</v>
      </c>
      <c r="I4321">
        <v>73131</v>
      </c>
      <c r="J4321">
        <v>67654</v>
      </c>
      <c r="K4321">
        <v>67651</v>
      </c>
      <c r="L4321" t="s">
        <v>31</v>
      </c>
      <c r="M4321" t="s">
        <v>20</v>
      </c>
      <c r="N4321">
        <v>444</v>
      </c>
      <c r="O4321">
        <v>1580</v>
      </c>
      <c r="P4321">
        <v>6</v>
      </c>
      <c r="Q4321" t="s">
        <v>4340</v>
      </c>
      <c r="BQ4321" s="1"/>
      <c r="BW4321" s="2"/>
    </row>
    <row r="4322" ht="15" customHeight="1">
      <c r="A4322" t="str">
        <f t="shared" si="335"/>
        <v>2020_12_67664_3</v>
      </c>
      <c r="B4322" t="str">
        <f t="shared" si="336"/>
        <v>2020_12_77314</v>
      </c>
      <c r="C4322" s="1" t="s">
        <v>3674</v>
      </c>
      <c r="D4322">
        <f t="shared" si="337"/>
        <v>4321</v>
      </c>
      <c r="E4322">
        <v>67664</v>
      </c>
      <c r="F4322">
        <f t="shared" si="338"/>
        <v>3</v>
      </c>
      <c r="G4322" s="2" t="str">
        <f t="shared" si="339"/>
        <v/>
      </c>
      <c r="H4322" t="s">
        <v>3675</v>
      </c>
      <c r="I4322">
        <v>77314</v>
      </c>
      <c r="J4322">
        <v>67651</v>
      </c>
      <c r="K4322">
        <v>67654</v>
      </c>
      <c r="L4322" t="s">
        <v>31</v>
      </c>
      <c r="M4322" t="s">
        <v>20</v>
      </c>
      <c r="N4322">
        <v>286</v>
      </c>
      <c r="O4322">
        <v>1580</v>
      </c>
      <c r="P4322">
        <v>6</v>
      </c>
      <c r="Q4322" t="s">
        <v>4341</v>
      </c>
      <c r="BQ4322" s="1"/>
      <c r="BW4322" s="2"/>
    </row>
    <row r="4323" ht="15" customHeight="1">
      <c r="A4323" t="str">
        <f t="shared" si="335"/>
        <v>2020_12_67664_4</v>
      </c>
      <c r="B4323" t="str">
        <f t="shared" si="336"/>
        <v>2020_12_77327</v>
      </c>
      <c r="C4323" s="1" t="s">
        <v>3674</v>
      </c>
      <c r="D4323">
        <f t="shared" si="337"/>
        <v>4322</v>
      </c>
      <c r="E4323">
        <v>67664</v>
      </c>
      <c r="F4323">
        <f t="shared" si="338"/>
        <v>4</v>
      </c>
      <c r="G4323" s="2" t="str">
        <f t="shared" si="339"/>
        <v/>
      </c>
      <c r="H4323" t="s">
        <v>3675</v>
      </c>
      <c r="I4323">
        <v>77327</v>
      </c>
      <c r="J4323">
        <v>67654</v>
      </c>
      <c r="K4323">
        <v>67651</v>
      </c>
      <c r="L4323" t="s">
        <v>31</v>
      </c>
      <c r="M4323" t="s">
        <v>20</v>
      </c>
      <c r="N4323">
        <v>359</v>
      </c>
      <c r="O4323">
        <v>1580</v>
      </c>
      <c r="P4323">
        <v>6</v>
      </c>
      <c r="Q4323" t="s">
        <v>4342</v>
      </c>
      <c r="BQ4323" s="1"/>
      <c r="BW4323" s="2"/>
    </row>
    <row r="4324" ht="15" customHeight="1">
      <c r="A4324" t="str">
        <f t="shared" si="335"/>
        <v>2020_12_67664_5</v>
      </c>
      <c r="B4324" t="str">
        <f t="shared" si="336"/>
        <v>2020_12_77330</v>
      </c>
      <c r="C4324" s="1" t="s">
        <v>3674</v>
      </c>
      <c r="D4324">
        <f t="shared" si="337"/>
        <v>4323</v>
      </c>
      <c r="E4324">
        <v>67664</v>
      </c>
      <c r="F4324">
        <f t="shared" si="338"/>
        <v>5</v>
      </c>
      <c r="G4324" s="2" t="str">
        <f t="shared" si="339"/>
        <v>x</v>
      </c>
      <c r="H4324" t="s">
        <v>3675</v>
      </c>
      <c r="I4324">
        <v>77330</v>
      </c>
      <c r="J4324">
        <v>67651</v>
      </c>
      <c r="K4324">
        <v>67654</v>
      </c>
      <c r="L4324" t="s">
        <v>20</v>
      </c>
      <c r="M4324" t="s">
        <v>20</v>
      </c>
      <c r="N4324">
        <v>137</v>
      </c>
      <c r="O4324">
        <v>1580</v>
      </c>
      <c r="P4324">
        <v>6</v>
      </c>
      <c r="Q4324" t="s">
        <v>4343</v>
      </c>
      <c r="BQ4324" s="1"/>
      <c r="BW4324" s="2"/>
    </row>
    <row r="4325" ht="15" customHeight="1">
      <c r="A4325" t="str">
        <f t="shared" si="335"/>
        <v>2020_12_67692_1</v>
      </c>
      <c r="B4325" t="str">
        <f t="shared" si="336"/>
        <v>2020_12_72440</v>
      </c>
      <c r="C4325" s="1" t="s">
        <v>3674</v>
      </c>
      <c r="D4325">
        <f t="shared" si="337"/>
        <v>4324</v>
      </c>
      <c r="E4325">
        <v>67692</v>
      </c>
      <c r="F4325">
        <f t="shared" si="338"/>
        <v>1</v>
      </c>
      <c r="G4325" s="2" t="str">
        <f t="shared" si="339"/>
        <v/>
      </c>
      <c r="H4325" t="s">
        <v>3675</v>
      </c>
      <c r="I4325">
        <v>72440</v>
      </c>
      <c r="J4325">
        <v>67679</v>
      </c>
      <c r="K4325">
        <v>67682</v>
      </c>
      <c r="L4325" t="s">
        <v>158</v>
      </c>
      <c r="M4325" t="s">
        <v>20</v>
      </c>
      <c r="N4325">
        <v>288</v>
      </c>
      <c r="O4325">
        <v>2143</v>
      </c>
      <c r="P4325">
        <v>10</v>
      </c>
      <c r="Q4325" t="s">
        <v>4344</v>
      </c>
      <c r="BQ4325" s="1"/>
      <c r="BW4325" s="2"/>
    </row>
    <row r="4326" ht="15" customHeight="1">
      <c r="A4326" t="str">
        <f t="shared" si="335"/>
        <v>2020_12_67692_2</v>
      </c>
      <c r="B4326" t="str">
        <f t="shared" si="336"/>
        <v>2020_12_73561</v>
      </c>
      <c r="C4326" s="1" t="s">
        <v>3674</v>
      </c>
      <c r="D4326">
        <f t="shared" si="337"/>
        <v>4325</v>
      </c>
      <c r="E4326">
        <v>67692</v>
      </c>
      <c r="F4326">
        <f t="shared" si="338"/>
        <v>2</v>
      </c>
      <c r="G4326" s="2" t="str">
        <f t="shared" si="339"/>
        <v/>
      </c>
      <c r="H4326" t="s">
        <v>3675</v>
      </c>
      <c r="I4326">
        <v>73561</v>
      </c>
      <c r="J4326">
        <v>67682</v>
      </c>
      <c r="K4326">
        <v>67679</v>
      </c>
      <c r="L4326" t="s">
        <v>31</v>
      </c>
      <c r="M4326" t="s">
        <v>20</v>
      </c>
      <c r="N4326">
        <v>343</v>
      </c>
      <c r="O4326">
        <v>2143</v>
      </c>
      <c r="P4326">
        <v>10</v>
      </c>
      <c r="Q4326" t="s">
        <v>4345</v>
      </c>
      <c r="BQ4326" s="1"/>
      <c r="BW4326" s="2"/>
    </row>
    <row r="4327" ht="15" customHeight="1">
      <c r="A4327" t="str">
        <f t="shared" si="335"/>
        <v>2020_12_67692_3</v>
      </c>
      <c r="B4327" t="str">
        <f t="shared" si="336"/>
        <v>2020_12_74477</v>
      </c>
      <c r="C4327" s="1" t="s">
        <v>3674</v>
      </c>
      <c r="D4327">
        <f t="shared" si="337"/>
        <v>4326</v>
      </c>
      <c r="E4327">
        <v>67692</v>
      </c>
      <c r="F4327">
        <f t="shared" si="338"/>
        <v>3</v>
      </c>
      <c r="G4327" s="2" t="str">
        <f t="shared" si="339"/>
        <v/>
      </c>
      <c r="H4327" t="s">
        <v>3675</v>
      </c>
      <c r="I4327">
        <v>74477</v>
      </c>
      <c r="J4327">
        <v>67679</v>
      </c>
      <c r="K4327">
        <v>67682</v>
      </c>
      <c r="L4327" t="s">
        <v>31</v>
      </c>
      <c r="M4327" t="s">
        <v>20</v>
      </c>
      <c r="N4327">
        <v>397</v>
      </c>
      <c r="O4327">
        <v>2143</v>
      </c>
      <c r="P4327">
        <v>10</v>
      </c>
      <c r="Q4327" t="s">
        <v>4346</v>
      </c>
      <c r="BQ4327" s="1"/>
      <c r="BW4327" s="2"/>
    </row>
    <row r="4328" ht="15" customHeight="1">
      <c r="A4328" t="str">
        <f t="shared" si="335"/>
        <v>2020_12_67692_4</v>
      </c>
      <c r="B4328" t="str">
        <f t="shared" si="336"/>
        <v>2020_12_74553</v>
      </c>
      <c r="C4328" s="1" t="s">
        <v>3674</v>
      </c>
      <c r="D4328">
        <f t="shared" si="337"/>
        <v>4327</v>
      </c>
      <c r="E4328">
        <v>67692</v>
      </c>
      <c r="F4328">
        <f t="shared" si="338"/>
        <v>4</v>
      </c>
      <c r="G4328" s="2" t="str">
        <f t="shared" si="339"/>
        <v/>
      </c>
      <c r="H4328" t="s">
        <v>3675</v>
      </c>
      <c r="I4328">
        <v>74553</v>
      </c>
      <c r="J4328">
        <v>67682</v>
      </c>
      <c r="K4328">
        <v>67679</v>
      </c>
      <c r="L4328" t="s">
        <v>31</v>
      </c>
      <c r="M4328" t="s">
        <v>20</v>
      </c>
      <c r="N4328">
        <v>364</v>
      </c>
      <c r="O4328">
        <v>2143</v>
      </c>
      <c r="P4328">
        <v>10</v>
      </c>
      <c r="Q4328" t="s">
        <v>4347</v>
      </c>
      <c r="BQ4328" s="1"/>
      <c r="BW4328" s="2"/>
    </row>
    <row r="4329" ht="15" customHeight="1">
      <c r="A4329" t="str">
        <f t="shared" si="335"/>
        <v>2020_12_67692_5</v>
      </c>
      <c r="B4329" t="str">
        <f t="shared" si="336"/>
        <v>2020_12_76293</v>
      </c>
      <c r="C4329" s="1" t="s">
        <v>3674</v>
      </c>
      <c r="D4329">
        <f t="shared" si="337"/>
        <v>4328</v>
      </c>
      <c r="E4329">
        <v>67692</v>
      </c>
      <c r="F4329">
        <f t="shared" si="338"/>
        <v>5</v>
      </c>
      <c r="G4329" s="2" t="str">
        <f t="shared" si="339"/>
        <v/>
      </c>
      <c r="H4329" t="s">
        <v>3675</v>
      </c>
      <c r="I4329">
        <v>76293</v>
      </c>
      <c r="J4329">
        <v>67679</v>
      </c>
      <c r="K4329">
        <v>67682</v>
      </c>
      <c r="L4329" t="s">
        <v>31</v>
      </c>
      <c r="M4329" t="s">
        <v>20</v>
      </c>
      <c r="N4329">
        <v>143</v>
      </c>
      <c r="O4329">
        <v>2143</v>
      </c>
      <c r="P4329">
        <v>10</v>
      </c>
      <c r="Q4329" t="s">
        <v>4348</v>
      </c>
      <c r="BQ4329" s="1"/>
      <c r="BW4329" s="2"/>
    </row>
    <row r="4330" ht="15" customHeight="1">
      <c r="A4330" t="str">
        <f t="shared" si="335"/>
        <v>2020_12_67692_6</v>
      </c>
      <c r="B4330" t="str">
        <f t="shared" si="336"/>
        <v>2020_12_76312</v>
      </c>
      <c r="C4330" s="1" t="s">
        <v>3674</v>
      </c>
      <c r="D4330">
        <f t="shared" si="337"/>
        <v>4329</v>
      </c>
      <c r="E4330">
        <v>67692</v>
      </c>
      <c r="F4330">
        <f t="shared" si="338"/>
        <v>6</v>
      </c>
      <c r="G4330" s="2" t="str">
        <f t="shared" si="339"/>
        <v/>
      </c>
      <c r="H4330" t="s">
        <v>3675</v>
      </c>
      <c r="I4330">
        <v>76312</v>
      </c>
      <c r="J4330">
        <v>67682</v>
      </c>
      <c r="K4330">
        <v>67679</v>
      </c>
      <c r="L4330" t="s">
        <v>31</v>
      </c>
      <c r="M4330" t="s">
        <v>20</v>
      </c>
      <c r="N4330">
        <v>118</v>
      </c>
      <c r="O4330">
        <v>2143</v>
      </c>
      <c r="P4330">
        <v>10</v>
      </c>
      <c r="Q4330" t="s">
        <v>4349</v>
      </c>
      <c r="BQ4330" s="1"/>
      <c r="BW4330" s="2"/>
    </row>
    <row r="4331" ht="15" customHeight="1">
      <c r="A4331" t="str">
        <f t="shared" si="335"/>
        <v>2020_12_67692_7</v>
      </c>
      <c r="B4331" t="str">
        <f t="shared" si="336"/>
        <v>2020_12_76402</v>
      </c>
      <c r="C4331" s="1" t="s">
        <v>3674</v>
      </c>
      <c r="D4331">
        <f t="shared" si="337"/>
        <v>4330</v>
      </c>
      <c r="E4331">
        <v>67692</v>
      </c>
      <c r="F4331">
        <f t="shared" si="338"/>
        <v>7</v>
      </c>
      <c r="G4331" s="2" t="str">
        <f t="shared" si="339"/>
        <v/>
      </c>
      <c r="H4331" t="s">
        <v>3675</v>
      </c>
      <c r="I4331">
        <v>76402</v>
      </c>
      <c r="J4331">
        <v>67679</v>
      </c>
      <c r="K4331">
        <v>67682</v>
      </c>
      <c r="L4331" t="s">
        <v>31</v>
      </c>
      <c r="M4331" t="s">
        <v>20</v>
      </c>
      <c r="N4331">
        <v>175</v>
      </c>
      <c r="O4331">
        <v>2143</v>
      </c>
      <c r="P4331">
        <v>10</v>
      </c>
      <c r="Q4331" t="s">
        <v>4350</v>
      </c>
      <c r="BQ4331" s="1"/>
      <c r="BW4331" s="2"/>
    </row>
    <row r="4332" ht="15" customHeight="1">
      <c r="A4332" t="str">
        <f t="shared" si="335"/>
        <v>2020_12_67692_8</v>
      </c>
      <c r="B4332" t="str">
        <f t="shared" si="336"/>
        <v>2020_12_76452</v>
      </c>
      <c r="C4332" s="1" t="s">
        <v>3674</v>
      </c>
      <c r="D4332">
        <f t="shared" si="337"/>
        <v>4331</v>
      </c>
      <c r="E4332">
        <v>67692</v>
      </c>
      <c r="F4332">
        <f t="shared" si="338"/>
        <v>8</v>
      </c>
      <c r="G4332" s="2" t="str">
        <f t="shared" si="339"/>
        <v/>
      </c>
      <c r="H4332" t="s">
        <v>3675</v>
      </c>
      <c r="I4332">
        <v>76452</v>
      </c>
      <c r="J4332">
        <v>67682</v>
      </c>
      <c r="K4332">
        <v>67679</v>
      </c>
      <c r="L4332" t="s">
        <v>31</v>
      </c>
      <c r="M4332" t="s">
        <v>20</v>
      </c>
      <c r="N4332">
        <v>279</v>
      </c>
      <c r="O4332">
        <v>2143</v>
      </c>
      <c r="P4332">
        <v>10</v>
      </c>
      <c r="Q4332" t="s">
        <v>4351</v>
      </c>
      <c r="BQ4332" s="1"/>
      <c r="BW4332" s="2"/>
    </row>
    <row r="4333" ht="15" customHeight="1">
      <c r="A4333" t="str">
        <f t="shared" si="335"/>
        <v>2020_12_67692_9</v>
      </c>
      <c r="B4333" t="str">
        <f t="shared" si="336"/>
        <v>2020_12_77312</v>
      </c>
      <c r="C4333" s="1" t="s">
        <v>3674</v>
      </c>
      <c r="D4333">
        <f t="shared" si="337"/>
        <v>4332</v>
      </c>
      <c r="E4333">
        <v>67692</v>
      </c>
      <c r="F4333">
        <f t="shared" si="338"/>
        <v>9</v>
      </c>
      <c r="G4333" s="2" t="str">
        <f t="shared" si="339"/>
        <v>x</v>
      </c>
      <c r="H4333" t="s">
        <v>3675</v>
      </c>
      <c r="I4333">
        <v>77312</v>
      </c>
      <c r="J4333">
        <v>67679</v>
      </c>
      <c r="K4333">
        <v>67682</v>
      </c>
      <c r="L4333" t="s">
        <v>20</v>
      </c>
      <c r="M4333" t="s">
        <v>20</v>
      </c>
      <c r="N4333">
        <v>15</v>
      </c>
      <c r="O4333">
        <v>2143</v>
      </c>
      <c r="P4333">
        <v>10</v>
      </c>
      <c r="Q4333" t="s">
        <v>4352</v>
      </c>
      <c r="BQ4333" s="1"/>
      <c r="BW4333" s="2"/>
    </row>
    <row r="4334" ht="15" customHeight="1">
      <c r="A4334" t="str">
        <f t="shared" si="335"/>
        <v>2020_12_67720_1</v>
      </c>
      <c r="B4334" t="str">
        <f t="shared" si="336"/>
        <v>2020_12_72510</v>
      </c>
      <c r="C4334" s="1" t="s">
        <v>3674</v>
      </c>
      <c r="D4334">
        <f t="shared" si="337"/>
        <v>4333</v>
      </c>
      <c r="E4334">
        <v>67720</v>
      </c>
      <c r="F4334">
        <f t="shared" si="338"/>
        <v>1</v>
      </c>
      <c r="G4334" s="2" t="str">
        <f t="shared" si="339"/>
        <v/>
      </c>
      <c r="H4334" t="s">
        <v>3675</v>
      </c>
      <c r="I4334">
        <v>72510</v>
      </c>
      <c r="J4334">
        <v>67707</v>
      </c>
      <c r="K4334">
        <v>67710</v>
      </c>
      <c r="L4334" t="s">
        <v>19</v>
      </c>
      <c r="M4334" t="s">
        <v>20</v>
      </c>
      <c r="N4334">
        <v>153</v>
      </c>
      <c r="O4334">
        <v>2112</v>
      </c>
      <c r="P4334">
        <v>10</v>
      </c>
      <c r="Q4334" t="s">
        <v>4353</v>
      </c>
      <c r="BQ4334" s="1"/>
      <c r="BW4334" s="2"/>
    </row>
    <row r="4335" ht="15" customHeight="1">
      <c r="A4335" t="str">
        <f t="shared" si="335"/>
        <v>2020_12_67720_2</v>
      </c>
      <c r="B4335" t="str">
        <f t="shared" si="336"/>
        <v>2020_12_74109</v>
      </c>
      <c r="C4335" s="1" t="s">
        <v>3674</v>
      </c>
      <c r="D4335">
        <f t="shared" si="337"/>
        <v>4334</v>
      </c>
      <c r="E4335">
        <v>67720</v>
      </c>
      <c r="F4335">
        <f t="shared" si="338"/>
        <v>2</v>
      </c>
      <c r="G4335" s="2" t="str">
        <f t="shared" si="339"/>
        <v/>
      </c>
      <c r="H4335" t="s">
        <v>3675</v>
      </c>
      <c r="I4335">
        <v>74109</v>
      </c>
      <c r="J4335">
        <v>67710</v>
      </c>
      <c r="K4335">
        <v>67707</v>
      </c>
      <c r="L4335" t="s">
        <v>31</v>
      </c>
      <c r="M4335" t="s">
        <v>20</v>
      </c>
      <c r="N4335">
        <v>298</v>
      </c>
      <c r="O4335">
        <v>2112</v>
      </c>
      <c r="P4335">
        <v>10</v>
      </c>
      <c r="Q4335" t="s">
        <v>4354</v>
      </c>
      <c r="BQ4335" s="1"/>
      <c r="BW4335" s="2"/>
    </row>
    <row r="4336" ht="15" customHeight="1">
      <c r="A4336" t="str">
        <f t="shared" si="335"/>
        <v>2020_12_67720_3</v>
      </c>
      <c r="B4336" t="str">
        <f t="shared" si="336"/>
        <v>2020_12_74528</v>
      </c>
      <c r="C4336" s="1" t="s">
        <v>3674</v>
      </c>
      <c r="D4336">
        <f t="shared" si="337"/>
        <v>4335</v>
      </c>
      <c r="E4336">
        <v>67720</v>
      </c>
      <c r="F4336">
        <f t="shared" si="338"/>
        <v>3</v>
      </c>
      <c r="G4336" s="2" t="str">
        <f t="shared" si="339"/>
        <v/>
      </c>
      <c r="H4336" t="s">
        <v>3675</v>
      </c>
      <c r="I4336">
        <v>74528</v>
      </c>
      <c r="J4336">
        <v>67707</v>
      </c>
      <c r="K4336">
        <v>67710</v>
      </c>
      <c r="L4336" t="s">
        <v>31</v>
      </c>
      <c r="M4336" t="s">
        <v>20</v>
      </c>
      <c r="N4336">
        <v>527</v>
      </c>
      <c r="O4336">
        <v>2112</v>
      </c>
      <c r="P4336">
        <v>10</v>
      </c>
      <c r="Q4336" t="s">
        <v>4355</v>
      </c>
      <c r="BQ4336" s="1"/>
      <c r="BW4336" s="2"/>
    </row>
    <row r="4337" ht="15" customHeight="1">
      <c r="A4337" t="str">
        <f t="shared" si="335"/>
        <v>2020_12_67720_4</v>
      </c>
      <c r="B4337" t="str">
        <f t="shared" si="336"/>
        <v>2020_12_75303</v>
      </c>
      <c r="C4337" s="1" t="s">
        <v>3674</v>
      </c>
      <c r="D4337">
        <f t="shared" si="337"/>
        <v>4336</v>
      </c>
      <c r="E4337">
        <v>67720</v>
      </c>
      <c r="F4337">
        <f t="shared" si="338"/>
        <v>4</v>
      </c>
      <c r="G4337" s="2" t="str">
        <f t="shared" si="339"/>
        <v/>
      </c>
      <c r="H4337" t="s">
        <v>3675</v>
      </c>
      <c r="I4337">
        <v>75303</v>
      </c>
      <c r="J4337">
        <v>67710</v>
      </c>
      <c r="K4337">
        <v>67707</v>
      </c>
      <c r="L4337" t="s">
        <v>31</v>
      </c>
      <c r="M4337" t="s">
        <v>20</v>
      </c>
      <c r="N4337">
        <v>401</v>
      </c>
      <c r="O4337">
        <v>2112</v>
      </c>
      <c r="P4337">
        <v>10</v>
      </c>
      <c r="Q4337" t="s">
        <v>4356</v>
      </c>
      <c r="BQ4337" s="1"/>
      <c r="BW4337" s="2"/>
    </row>
    <row r="4338" ht="15" customHeight="1">
      <c r="A4338" t="str">
        <f t="shared" si="335"/>
        <v>2020_12_67720_5</v>
      </c>
      <c r="B4338" t="str">
        <f t="shared" si="336"/>
        <v>2020_12_76112</v>
      </c>
      <c r="C4338" s="1" t="s">
        <v>3674</v>
      </c>
      <c r="D4338">
        <f t="shared" si="337"/>
        <v>4337</v>
      </c>
      <c r="E4338">
        <v>67720</v>
      </c>
      <c r="F4338">
        <f t="shared" si="338"/>
        <v>5</v>
      </c>
      <c r="G4338" s="2" t="str">
        <f t="shared" si="339"/>
        <v/>
      </c>
      <c r="H4338" t="s">
        <v>3675</v>
      </c>
      <c r="I4338">
        <v>76112</v>
      </c>
      <c r="J4338">
        <v>67707</v>
      </c>
      <c r="K4338">
        <v>67710</v>
      </c>
      <c r="L4338" t="s">
        <v>31</v>
      </c>
      <c r="M4338" t="s">
        <v>20</v>
      </c>
      <c r="N4338">
        <v>262</v>
      </c>
      <c r="O4338">
        <v>2112</v>
      </c>
      <c r="P4338">
        <v>10</v>
      </c>
      <c r="Q4338" t="s">
        <v>4357</v>
      </c>
      <c r="BQ4338" s="1"/>
      <c r="BW4338" s="2"/>
    </row>
    <row r="4339" ht="15" customHeight="1">
      <c r="A4339" t="str">
        <f t="shared" si="335"/>
        <v>2020_12_67720_6</v>
      </c>
      <c r="B4339" t="str">
        <f t="shared" si="336"/>
        <v>2020_12_76942</v>
      </c>
      <c r="C4339" s="1" t="s">
        <v>3674</v>
      </c>
      <c r="D4339">
        <f t="shared" si="337"/>
        <v>4338</v>
      </c>
      <c r="E4339">
        <v>67720</v>
      </c>
      <c r="F4339">
        <f t="shared" si="338"/>
        <v>6</v>
      </c>
      <c r="G4339" s="2" t="str">
        <f t="shared" si="339"/>
        <v/>
      </c>
      <c r="H4339" t="s">
        <v>3675</v>
      </c>
      <c r="I4339">
        <v>76942</v>
      </c>
      <c r="J4339">
        <v>67710</v>
      </c>
      <c r="K4339">
        <v>67707</v>
      </c>
      <c r="L4339" t="s">
        <v>31</v>
      </c>
      <c r="M4339" t="s">
        <v>20</v>
      </c>
      <c r="N4339">
        <v>174</v>
      </c>
      <c r="O4339">
        <v>2112</v>
      </c>
      <c r="P4339">
        <v>10</v>
      </c>
      <c r="Q4339" t="s">
        <v>4358</v>
      </c>
      <c r="BQ4339" s="1"/>
      <c r="BW4339" s="2"/>
    </row>
    <row r="4340" ht="15" customHeight="1">
      <c r="A4340" t="str">
        <f t="shared" si="335"/>
        <v>2020_12_67720_7</v>
      </c>
      <c r="B4340" t="str">
        <f t="shared" si="336"/>
        <v>2020_12_77202</v>
      </c>
      <c r="C4340" s="1" t="s">
        <v>3674</v>
      </c>
      <c r="D4340">
        <f t="shared" si="337"/>
        <v>4339</v>
      </c>
      <c r="E4340">
        <v>67720</v>
      </c>
      <c r="F4340">
        <f t="shared" si="338"/>
        <v>7</v>
      </c>
      <c r="G4340" s="2" t="str">
        <f t="shared" si="339"/>
        <v/>
      </c>
      <c r="H4340" t="s">
        <v>3675</v>
      </c>
      <c r="I4340">
        <v>77202</v>
      </c>
      <c r="J4340">
        <v>67707</v>
      </c>
      <c r="K4340">
        <v>67710</v>
      </c>
      <c r="L4340" t="s">
        <v>31</v>
      </c>
      <c r="M4340" t="s">
        <v>20</v>
      </c>
      <c r="N4340">
        <v>181</v>
      </c>
      <c r="O4340">
        <v>2112</v>
      </c>
      <c r="P4340">
        <v>10</v>
      </c>
      <c r="Q4340" t="s">
        <v>4359</v>
      </c>
      <c r="BQ4340" s="1"/>
      <c r="BW4340" s="2"/>
    </row>
    <row r="4341" ht="15" customHeight="1">
      <c r="A4341" t="str">
        <f t="shared" si="335"/>
        <v>2020_12_67720_8</v>
      </c>
      <c r="B4341" t="str">
        <f t="shared" si="336"/>
        <v>2020_12_77236</v>
      </c>
      <c r="C4341" s="1" t="s">
        <v>3674</v>
      </c>
      <c r="D4341">
        <f t="shared" si="337"/>
        <v>4340</v>
      </c>
      <c r="E4341">
        <v>67720</v>
      </c>
      <c r="F4341">
        <f t="shared" si="338"/>
        <v>8</v>
      </c>
      <c r="G4341" s="2" t="str">
        <f t="shared" si="339"/>
        <v/>
      </c>
      <c r="H4341" t="s">
        <v>3675</v>
      </c>
      <c r="I4341">
        <v>77236</v>
      </c>
      <c r="J4341">
        <v>67710</v>
      </c>
      <c r="K4341">
        <v>67707</v>
      </c>
      <c r="L4341" t="s">
        <v>31</v>
      </c>
      <c r="M4341" t="s">
        <v>20</v>
      </c>
      <c r="N4341">
        <v>64</v>
      </c>
      <c r="O4341">
        <v>2112</v>
      </c>
      <c r="P4341">
        <v>10</v>
      </c>
      <c r="Q4341" t="s">
        <v>4360</v>
      </c>
      <c r="BQ4341" s="1"/>
      <c r="BW4341" s="2"/>
    </row>
    <row r="4342" ht="15" customHeight="1">
      <c r="A4342" t="str">
        <f t="shared" si="335"/>
        <v>2020_12_67720_9</v>
      </c>
      <c r="B4342" t="str">
        <f t="shared" si="336"/>
        <v>2020_12_77278</v>
      </c>
      <c r="C4342" s="1" t="s">
        <v>3674</v>
      </c>
      <c r="D4342">
        <f t="shared" si="337"/>
        <v>4341</v>
      </c>
      <c r="E4342">
        <v>67720</v>
      </c>
      <c r="F4342">
        <f t="shared" si="338"/>
        <v>9</v>
      </c>
      <c r="G4342" s="2" t="str">
        <f t="shared" si="339"/>
        <v>x</v>
      </c>
      <c r="H4342" t="s">
        <v>3675</v>
      </c>
      <c r="I4342">
        <v>77278</v>
      </c>
      <c r="J4342">
        <v>67707</v>
      </c>
      <c r="K4342">
        <v>67710</v>
      </c>
      <c r="L4342" t="s">
        <v>20</v>
      </c>
      <c r="M4342" t="s">
        <v>20</v>
      </c>
      <c r="N4342">
        <v>31</v>
      </c>
      <c r="O4342">
        <v>2112</v>
      </c>
      <c r="P4342">
        <v>10</v>
      </c>
      <c r="Q4342" t="s">
        <v>4361</v>
      </c>
      <c r="BQ4342" s="1"/>
      <c r="BW4342" s="2"/>
    </row>
    <row r="4343" ht="15" customHeight="1">
      <c r="A4343" t="str">
        <f t="shared" si="335"/>
        <v>2020_12_67748_1</v>
      </c>
      <c r="B4343" t="str">
        <f t="shared" si="336"/>
        <v>2020_12_73547</v>
      </c>
      <c r="C4343" s="1" t="s">
        <v>3674</v>
      </c>
      <c r="D4343">
        <f t="shared" si="337"/>
        <v>4342</v>
      </c>
      <c r="E4343">
        <v>67748</v>
      </c>
      <c r="F4343">
        <f t="shared" si="338"/>
        <v>1</v>
      </c>
      <c r="G4343" s="2" t="str">
        <f t="shared" si="339"/>
        <v/>
      </c>
      <c r="H4343" t="s">
        <v>3675</v>
      </c>
      <c r="I4343">
        <v>73547</v>
      </c>
      <c r="J4343">
        <v>67735</v>
      </c>
      <c r="K4343">
        <v>67738</v>
      </c>
      <c r="L4343" t="s">
        <v>158</v>
      </c>
      <c r="M4343" t="s">
        <v>20</v>
      </c>
      <c r="N4343">
        <v>58</v>
      </c>
      <c r="O4343">
        <v>952</v>
      </c>
      <c r="P4343">
        <v>7</v>
      </c>
      <c r="Q4343" t="s">
        <v>4362</v>
      </c>
      <c r="BQ4343" s="1"/>
      <c r="BW4343" s="2"/>
    </row>
    <row r="4344" ht="15" customHeight="1">
      <c r="A4344" t="str">
        <f t="shared" si="335"/>
        <v>2020_12_67748_2</v>
      </c>
      <c r="B4344" t="str">
        <f t="shared" si="336"/>
        <v>2020_12_74390</v>
      </c>
      <c r="C4344" s="1" t="s">
        <v>3674</v>
      </c>
      <c r="D4344">
        <f t="shared" si="337"/>
        <v>4343</v>
      </c>
      <c r="E4344">
        <v>67748</v>
      </c>
      <c r="F4344">
        <f t="shared" si="338"/>
        <v>2</v>
      </c>
      <c r="G4344" s="2" t="str">
        <f t="shared" si="339"/>
        <v/>
      </c>
      <c r="H4344" t="s">
        <v>3675</v>
      </c>
      <c r="I4344">
        <v>74390</v>
      </c>
      <c r="J4344">
        <v>67738</v>
      </c>
      <c r="K4344">
        <v>67735</v>
      </c>
      <c r="L4344" t="s">
        <v>31</v>
      </c>
      <c r="M4344" t="s">
        <v>20</v>
      </c>
      <c r="N4344">
        <v>325</v>
      </c>
      <c r="O4344">
        <v>952</v>
      </c>
      <c r="P4344">
        <v>7</v>
      </c>
      <c r="Q4344" t="s">
        <v>4363</v>
      </c>
      <c r="BQ4344" s="1"/>
      <c r="BW4344" s="2"/>
    </row>
    <row r="4345" ht="15" customHeight="1">
      <c r="A4345" t="str">
        <f t="shared" si="335"/>
        <v>2020_12_67748_3</v>
      </c>
      <c r="B4345" t="str">
        <f t="shared" si="336"/>
        <v>2020_12_77031</v>
      </c>
      <c r="C4345" s="1" t="s">
        <v>3674</v>
      </c>
      <c r="D4345">
        <f t="shared" si="337"/>
        <v>4344</v>
      </c>
      <c r="E4345">
        <v>67748</v>
      </c>
      <c r="F4345">
        <f t="shared" si="338"/>
        <v>3</v>
      </c>
      <c r="G4345" s="2" t="str">
        <f t="shared" si="339"/>
        <v/>
      </c>
      <c r="H4345" t="s">
        <v>3675</v>
      </c>
      <c r="I4345">
        <v>77031</v>
      </c>
      <c r="J4345">
        <v>67735</v>
      </c>
      <c r="K4345">
        <v>67738</v>
      </c>
      <c r="L4345" t="s">
        <v>31</v>
      </c>
      <c r="M4345" t="s">
        <v>20</v>
      </c>
      <c r="N4345">
        <v>293</v>
      </c>
      <c r="O4345">
        <v>952</v>
      </c>
      <c r="P4345">
        <v>7</v>
      </c>
      <c r="Q4345" t="s">
        <v>4364</v>
      </c>
      <c r="BQ4345" s="1"/>
      <c r="BW4345" s="2"/>
    </row>
    <row r="4346" ht="15" customHeight="1">
      <c r="A4346" t="str">
        <f t="shared" si="335"/>
        <v>2020_12_67748_4</v>
      </c>
      <c r="B4346" t="str">
        <f t="shared" si="336"/>
        <v>2020_12_77292</v>
      </c>
      <c r="C4346" s="1" t="s">
        <v>3674</v>
      </c>
      <c r="D4346">
        <f t="shared" si="337"/>
        <v>4345</v>
      </c>
      <c r="E4346">
        <v>67748</v>
      </c>
      <c r="F4346">
        <f t="shared" si="338"/>
        <v>4</v>
      </c>
      <c r="G4346" s="2" t="str">
        <f t="shared" si="339"/>
        <v/>
      </c>
      <c r="H4346" t="s">
        <v>3675</v>
      </c>
      <c r="I4346">
        <v>77292</v>
      </c>
      <c r="J4346">
        <v>67738</v>
      </c>
      <c r="K4346">
        <v>67735</v>
      </c>
      <c r="L4346" t="s">
        <v>31</v>
      </c>
      <c r="M4346" t="s">
        <v>20</v>
      </c>
      <c r="N4346">
        <v>152</v>
      </c>
      <c r="O4346">
        <v>952</v>
      </c>
      <c r="P4346">
        <v>7</v>
      </c>
      <c r="Q4346" t="s">
        <v>4365</v>
      </c>
      <c r="BQ4346" s="1"/>
      <c r="BW4346" s="2"/>
    </row>
    <row r="4347" ht="15" customHeight="1">
      <c r="A4347" t="str">
        <f t="shared" si="335"/>
        <v>2020_12_67748_5</v>
      </c>
      <c r="B4347" t="str">
        <f t="shared" si="336"/>
        <v>2020_12_77321</v>
      </c>
      <c r="C4347" s="1" t="s">
        <v>3674</v>
      </c>
      <c r="D4347">
        <f t="shared" si="337"/>
        <v>4346</v>
      </c>
      <c r="E4347">
        <v>67748</v>
      </c>
      <c r="F4347">
        <f t="shared" si="338"/>
        <v>5</v>
      </c>
      <c r="G4347" s="2" t="str">
        <f t="shared" si="339"/>
        <v/>
      </c>
      <c r="H4347" t="s">
        <v>3675</v>
      </c>
      <c r="I4347">
        <v>77321</v>
      </c>
      <c r="J4347">
        <v>67735</v>
      </c>
      <c r="K4347">
        <v>67738</v>
      </c>
      <c r="L4347" t="s">
        <v>31</v>
      </c>
      <c r="M4347" t="s">
        <v>20</v>
      </c>
      <c r="N4347">
        <v>74</v>
      </c>
      <c r="O4347">
        <v>952</v>
      </c>
      <c r="P4347">
        <v>7</v>
      </c>
      <c r="Q4347" t="s">
        <v>4366</v>
      </c>
      <c r="BQ4347" s="1"/>
      <c r="BW4347" s="2"/>
    </row>
    <row r="4348" ht="15" customHeight="1">
      <c r="A4348" t="str">
        <f t="shared" si="335"/>
        <v>2020_12_67748_6</v>
      </c>
      <c r="B4348" t="str">
        <f t="shared" si="336"/>
        <v>2020_12_77339</v>
      </c>
      <c r="C4348" s="1" t="s">
        <v>3674</v>
      </c>
      <c r="D4348">
        <f t="shared" si="337"/>
        <v>4347</v>
      </c>
      <c r="E4348">
        <v>67748</v>
      </c>
      <c r="F4348">
        <f t="shared" si="338"/>
        <v>6</v>
      </c>
      <c r="G4348" s="2" t="str">
        <f t="shared" si="339"/>
        <v>x</v>
      </c>
      <c r="H4348" t="s">
        <v>3675</v>
      </c>
      <c r="I4348">
        <v>77339</v>
      </c>
      <c r="J4348">
        <v>67738</v>
      </c>
      <c r="K4348">
        <v>67735</v>
      </c>
      <c r="L4348" t="s">
        <v>20</v>
      </c>
      <c r="M4348" t="s">
        <v>20</v>
      </c>
      <c r="N4348">
        <v>29</v>
      </c>
      <c r="O4348">
        <v>952</v>
      </c>
      <c r="P4348">
        <v>7</v>
      </c>
      <c r="Q4348" t="s">
        <v>4367</v>
      </c>
      <c r="BQ4348" s="1"/>
      <c r="BW4348" s="2"/>
    </row>
    <row r="4349" ht="15" customHeight="1">
      <c r="A4349" t="str">
        <f t="shared" si="335"/>
        <v>2020_12_67776_1</v>
      </c>
      <c r="B4349" t="str">
        <f t="shared" si="336"/>
        <v>2020_12_71799</v>
      </c>
      <c r="C4349" s="1" t="s">
        <v>3674</v>
      </c>
      <c r="D4349">
        <f t="shared" si="337"/>
        <v>4348</v>
      </c>
      <c r="E4349">
        <v>67776</v>
      </c>
      <c r="F4349">
        <f t="shared" si="338"/>
        <v>1</v>
      </c>
      <c r="G4349" s="2" t="str">
        <f t="shared" si="339"/>
        <v/>
      </c>
      <c r="H4349" t="s">
        <v>3675</v>
      </c>
      <c r="I4349">
        <v>71799</v>
      </c>
      <c r="J4349">
        <v>67763</v>
      </c>
      <c r="K4349">
        <v>67766</v>
      </c>
      <c r="L4349" t="s">
        <v>158</v>
      </c>
      <c r="M4349" t="s">
        <v>40</v>
      </c>
      <c r="N4349">
        <v>508</v>
      </c>
      <c r="O4349">
        <v>2141</v>
      </c>
      <c r="P4349">
        <v>9</v>
      </c>
      <c r="Q4349" t="s">
        <v>4368</v>
      </c>
      <c r="BQ4349" s="1"/>
      <c r="BW4349" s="2"/>
    </row>
    <row r="4350" ht="15" customHeight="1">
      <c r="A4350" t="str">
        <f t="shared" si="335"/>
        <v>2020_12_67776_2</v>
      </c>
      <c r="B4350" t="str">
        <f t="shared" si="336"/>
        <v>2020_12_74238</v>
      </c>
      <c r="C4350" s="1" t="s">
        <v>3674</v>
      </c>
      <c r="D4350">
        <f t="shared" si="337"/>
        <v>4349</v>
      </c>
      <c r="E4350">
        <v>67776</v>
      </c>
      <c r="F4350">
        <f t="shared" si="338"/>
        <v>2</v>
      </c>
      <c r="G4350" s="2" t="str">
        <f t="shared" si="339"/>
        <v/>
      </c>
      <c r="H4350" t="s">
        <v>3675</v>
      </c>
      <c r="I4350">
        <v>74238</v>
      </c>
      <c r="J4350">
        <v>67766</v>
      </c>
      <c r="K4350">
        <v>67763</v>
      </c>
      <c r="L4350" t="s">
        <v>31</v>
      </c>
      <c r="M4350" t="s">
        <v>40</v>
      </c>
      <c r="N4350">
        <v>457</v>
      </c>
      <c r="O4350">
        <v>2141</v>
      </c>
      <c r="P4350">
        <v>9</v>
      </c>
      <c r="Q4350" t="s">
        <v>4369</v>
      </c>
      <c r="BQ4350" s="1"/>
      <c r="BW4350" s="2"/>
    </row>
    <row r="4351" ht="15" customHeight="1">
      <c r="A4351" t="str">
        <f t="shared" si="335"/>
        <v>2020_12_67776_3</v>
      </c>
      <c r="B4351" t="str">
        <f t="shared" si="336"/>
        <v>2020_12_75211</v>
      </c>
      <c r="C4351" s="1" t="s">
        <v>3674</v>
      </c>
      <c r="D4351">
        <f t="shared" si="337"/>
        <v>4350</v>
      </c>
      <c r="E4351">
        <v>67776</v>
      </c>
      <c r="F4351">
        <f t="shared" si="338"/>
        <v>3</v>
      </c>
      <c r="G4351" s="2" t="str">
        <f t="shared" si="339"/>
        <v/>
      </c>
      <c r="H4351" t="s">
        <v>3675</v>
      </c>
      <c r="I4351">
        <v>75211</v>
      </c>
      <c r="J4351">
        <v>67763</v>
      </c>
      <c r="K4351">
        <v>67766</v>
      </c>
      <c r="L4351" t="s">
        <v>31</v>
      </c>
      <c r="M4351" t="s">
        <v>40</v>
      </c>
      <c r="N4351">
        <v>237</v>
      </c>
      <c r="O4351">
        <v>2141</v>
      </c>
      <c r="P4351">
        <v>9</v>
      </c>
      <c r="Q4351" t="s">
        <v>4370</v>
      </c>
      <c r="BQ4351" s="1"/>
      <c r="BW4351" s="2"/>
    </row>
    <row r="4352" ht="15" customHeight="1">
      <c r="A4352" t="str">
        <f t="shared" si="335"/>
        <v>2020_12_67776_4</v>
      </c>
      <c r="B4352" t="str">
        <f t="shared" si="336"/>
        <v>2020_12_75329</v>
      </c>
      <c r="C4352" s="1" t="s">
        <v>3674</v>
      </c>
      <c r="D4352">
        <f t="shared" si="337"/>
        <v>4351</v>
      </c>
      <c r="E4352">
        <v>67776</v>
      </c>
      <c r="F4352">
        <f t="shared" si="338"/>
        <v>4</v>
      </c>
      <c r="G4352" s="2" t="str">
        <f t="shared" si="339"/>
        <v/>
      </c>
      <c r="H4352" t="s">
        <v>3675</v>
      </c>
      <c r="I4352">
        <v>75329</v>
      </c>
      <c r="J4352">
        <v>67766</v>
      </c>
      <c r="K4352">
        <v>67763</v>
      </c>
      <c r="L4352" t="s">
        <v>31</v>
      </c>
      <c r="M4352" t="s">
        <v>40</v>
      </c>
      <c r="N4352">
        <v>217</v>
      </c>
      <c r="O4352">
        <v>2141</v>
      </c>
      <c r="P4352">
        <v>9</v>
      </c>
      <c r="Q4352" t="s">
        <v>4371</v>
      </c>
      <c r="BQ4352" s="1"/>
      <c r="BW4352" s="2"/>
    </row>
    <row r="4353" ht="15" customHeight="1">
      <c r="A4353" t="str">
        <f t="shared" si="335"/>
        <v>2020_12_67776_5</v>
      </c>
      <c r="B4353" t="str">
        <f t="shared" si="336"/>
        <v>2020_12_75984</v>
      </c>
      <c r="C4353" s="1" t="s">
        <v>3674</v>
      </c>
      <c r="D4353">
        <f t="shared" si="337"/>
        <v>4352</v>
      </c>
      <c r="E4353">
        <v>67776</v>
      </c>
      <c r="F4353">
        <f t="shared" si="338"/>
        <v>5</v>
      </c>
      <c r="G4353" s="2" t="str">
        <f t="shared" si="339"/>
        <v/>
      </c>
      <c r="H4353" t="s">
        <v>3675</v>
      </c>
      <c r="I4353">
        <v>75984</v>
      </c>
      <c r="J4353">
        <v>67763</v>
      </c>
      <c r="K4353">
        <v>67766</v>
      </c>
      <c r="L4353" t="s">
        <v>31</v>
      </c>
      <c r="M4353" t="s">
        <v>40</v>
      </c>
      <c r="N4353">
        <v>260</v>
      </c>
      <c r="O4353">
        <v>2141</v>
      </c>
      <c r="P4353">
        <v>9</v>
      </c>
      <c r="Q4353" t="s">
        <v>4372</v>
      </c>
      <c r="BQ4353" s="1"/>
      <c r="BW4353" s="2"/>
    </row>
    <row r="4354" ht="15" customHeight="1">
      <c r="A4354" t="str">
        <f t="shared" ref="A4354:A4417" si="340">CONCATENATE($C4354,"_",$E4354,"_",$F4354)</f>
        <v>2020_12_67776_6</v>
      </c>
      <c r="B4354" t="str">
        <f t="shared" ref="B4354:B4417" si="341">CONCATENATE($C4354,"_",$I4354)</f>
        <v>2020_12_76234</v>
      </c>
      <c r="C4354" s="1" t="s">
        <v>3674</v>
      </c>
      <c r="D4354">
        <f t="shared" ref="D4354:D4417" si="342">IF(ISNUMBER($D4353),$D4353+1,1)</f>
        <v>4353</v>
      </c>
      <c r="E4354">
        <v>67776</v>
      </c>
      <c r="F4354">
        <f t="shared" ref="F4354:F4417" si="343">IF($E4354="","",IF($E4354=$E4353,$F4353+1,1))</f>
        <v>6</v>
      </c>
      <c r="G4354" s="2" t="str">
        <f t="shared" ref="G4354:G4417" si="344">IF($E4355=$E4354,"","x")</f>
        <v/>
      </c>
      <c r="H4354" t="s">
        <v>3675</v>
      </c>
      <c r="I4354">
        <v>76234</v>
      </c>
      <c r="J4354">
        <v>67766</v>
      </c>
      <c r="K4354">
        <v>67763</v>
      </c>
      <c r="L4354" t="s">
        <v>31</v>
      </c>
      <c r="M4354" t="s">
        <v>40</v>
      </c>
      <c r="N4354">
        <v>191</v>
      </c>
      <c r="O4354">
        <v>2141</v>
      </c>
      <c r="P4354">
        <v>9</v>
      </c>
      <c r="Q4354" t="s">
        <v>4373</v>
      </c>
      <c r="BQ4354" s="1"/>
      <c r="BW4354" s="2"/>
    </row>
    <row r="4355" ht="15" customHeight="1">
      <c r="A4355" t="str">
        <f t="shared" si="340"/>
        <v>2020_12_67776_7</v>
      </c>
      <c r="B4355" t="str">
        <f t="shared" si="341"/>
        <v>2020_12_77037</v>
      </c>
      <c r="C4355" s="1" t="s">
        <v>3674</v>
      </c>
      <c r="D4355">
        <f t="shared" si="342"/>
        <v>4354</v>
      </c>
      <c r="E4355">
        <v>67776</v>
      </c>
      <c r="F4355">
        <f t="shared" si="343"/>
        <v>7</v>
      </c>
      <c r="G4355" s="2" t="str">
        <f t="shared" si="344"/>
        <v/>
      </c>
      <c r="H4355" t="s">
        <v>3675</v>
      </c>
      <c r="I4355">
        <v>77037</v>
      </c>
      <c r="J4355">
        <v>67763</v>
      </c>
      <c r="K4355">
        <v>67766</v>
      </c>
      <c r="L4355" t="s">
        <v>31</v>
      </c>
      <c r="M4355" t="s">
        <v>40</v>
      </c>
      <c r="N4355">
        <v>174</v>
      </c>
      <c r="O4355">
        <v>2141</v>
      </c>
      <c r="P4355">
        <v>9</v>
      </c>
      <c r="Q4355" t="s">
        <v>4374</v>
      </c>
      <c r="BQ4355" s="1"/>
      <c r="BW4355" s="2"/>
    </row>
    <row r="4356" ht="15" customHeight="1">
      <c r="A4356" t="str">
        <f t="shared" si="340"/>
        <v>2020_12_67776_8</v>
      </c>
      <c r="B4356" t="str">
        <f t="shared" si="341"/>
        <v>2020_12_77109</v>
      </c>
      <c r="C4356" s="1" t="s">
        <v>3674</v>
      </c>
      <c r="D4356">
        <f t="shared" si="342"/>
        <v>4355</v>
      </c>
      <c r="E4356">
        <v>67776</v>
      </c>
      <c r="F4356">
        <f t="shared" si="343"/>
        <v>8</v>
      </c>
      <c r="G4356" s="2" t="str">
        <f t="shared" si="344"/>
        <v>x</v>
      </c>
      <c r="H4356" t="s">
        <v>3675</v>
      </c>
      <c r="I4356">
        <v>77109</v>
      </c>
      <c r="J4356">
        <v>67766</v>
      </c>
      <c r="K4356">
        <v>67763</v>
      </c>
      <c r="L4356" t="s">
        <v>40</v>
      </c>
      <c r="M4356" t="s">
        <v>40</v>
      </c>
      <c r="N4356">
        <v>76</v>
      </c>
      <c r="O4356">
        <v>2141</v>
      </c>
      <c r="P4356">
        <v>9</v>
      </c>
      <c r="Q4356" t="s">
        <v>4375</v>
      </c>
      <c r="BQ4356" s="1"/>
      <c r="BW4356" s="2"/>
    </row>
    <row r="4357" ht="15" customHeight="1">
      <c r="A4357" t="str">
        <f t="shared" si="340"/>
        <v>2020_12_67804_1</v>
      </c>
      <c r="B4357" t="str">
        <f t="shared" si="341"/>
        <v>2020_12_71800</v>
      </c>
      <c r="C4357" s="1" t="s">
        <v>3674</v>
      </c>
      <c r="D4357">
        <f t="shared" si="342"/>
        <v>4356</v>
      </c>
      <c r="E4357">
        <v>67804</v>
      </c>
      <c r="F4357">
        <f t="shared" si="343"/>
        <v>1</v>
      </c>
      <c r="G4357" s="2" t="str">
        <f t="shared" si="344"/>
        <v/>
      </c>
      <c r="H4357" t="s">
        <v>3675</v>
      </c>
      <c r="I4357">
        <v>71800</v>
      </c>
      <c r="J4357">
        <v>67791</v>
      </c>
      <c r="K4357">
        <v>67794</v>
      </c>
      <c r="L4357" t="s">
        <v>19</v>
      </c>
      <c r="M4357" t="s">
        <v>20</v>
      </c>
      <c r="N4357">
        <v>59</v>
      </c>
      <c r="O4357">
        <v>765</v>
      </c>
      <c r="P4357">
        <v>8</v>
      </c>
      <c r="Q4357" t="s">
        <v>4376</v>
      </c>
      <c r="BQ4357" s="1"/>
      <c r="BW4357" s="2"/>
    </row>
    <row r="4358" ht="15" customHeight="1">
      <c r="A4358" t="str">
        <f t="shared" si="340"/>
        <v>2020_12_67804_2</v>
      </c>
      <c r="B4358" t="str">
        <f t="shared" si="341"/>
        <v>2020_12_72605</v>
      </c>
      <c r="C4358" s="1" t="s">
        <v>3674</v>
      </c>
      <c r="D4358">
        <f t="shared" si="342"/>
        <v>4357</v>
      </c>
      <c r="E4358">
        <v>67804</v>
      </c>
      <c r="F4358">
        <f t="shared" si="343"/>
        <v>2</v>
      </c>
      <c r="G4358" s="2" t="str">
        <f t="shared" si="344"/>
        <v/>
      </c>
      <c r="H4358" t="s">
        <v>3675</v>
      </c>
      <c r="I4358">
        <v>72605</v>
      </c>
      <c r="J4358">
        <v>67794</v>
      </c>
      <c r="K4358">
        <v>67791</v>
      </c>
      <c r="L4358" t="s">
        <v>31</v>
      </c>
      <c r="M4358" t="s">
        <v>20</v>
      </c>
      <c r="N4358">
        <v>174</v>
      </c>
      <c r="O4358">
        <v>765</v>
      </c>
      <c r="P4358">
        <v>8</v>
      </c>
      <c r="Q4358" t="s">
        <v>4377</v>
      </c>
      <c r="BQ4358" s="1"/>
      <c r="BW4358" s="2"/>
    </row>
    <row r="4359" ht="15" customHeight="1">
      <c r="A4359" t="str">
        <f t="shared" si="340"/>
        <v>2020_12_67804_3</v>
      </c>
      <c r="B4359" t="str">
        <f t="shared" si="341"/>
        <v>2020_12_74941</v>
      </c>
      <c r="C4359" s="1" t="s">
        <v>3674</v>
      </c>
      <c r="D4359">
        <f t="shared" si="342"/>
        <v>4358</v>
      </c>
      <c r="E4359">
        <v>67804</v>
      </c>
      <c r="F4359">
        <f t="shared" si="343"/>
        <v>3</v>
      </c>
      <c r="G4359" s="2" t="str">
        <f t="shared" si="344"/>
        <v/>
      </c>
      <c r="H4359" t="s">
        <v>3675</v>
      </c>
      <c r="I4359">
        <v>74941</v>
      </c>
      <c r="J4359">
        <v>67791</v>
      </c>
      <c r="K4359">
        <v>67794</v>
      </c>
      <c r="L4359" t="s">
        <v>31</v>
      </c>
      <c r="M4359" t="s">
        <v>20</v>
      </c>
      <c r="N4359">
        <v>139</v>
      </c>
      <c r="O4359">
        <v>765</v>
      </c>
      <c r="P4359">
        <v>8</v>
      </c>
      <c r="Q4359" t="s">
        <v>4378</v>
      </c>
      <c r="BQ4359" s="1"/>
      <c r="BW4359" s="2"/>
    </row>
    <row r="4360" ht="15" customHeight="1">
      <c r="A4360" t="str">
        <f t="shared" si="340"/>
        <v>2020_12_67804_4</v>
      </c>
      <c r="B4360" t="str">
        <f t="shared" si="341"/>
        <v>2020_12_75421</v>
      </c>
      <c r="C4360" s="1" t="s">
        <v>3674</v>
      </c>
      <c r="D4360">
        <f t="shared" si="342"/>
        <v>4359</v>
      </c>
      <c r="E4360">
        <v>67804</v>
      </c>
      <c r="F4360">
        <f t="shared" si="343"/>
        <v>4</v>
      </c>
      <c r="G4360" s="2" t="str">
        <f t="shared" si="344"/>
        <v/>
      </c>
      <c r="H4360" t="s">
        <v>3675</v>
      </c>
      <c r="I4360">
        <v>75421</v>
      </c>
      <c r="J4360">
        <v>67794</v>
      </c>
      <c r="K4360">
        <v>67791</v>
      </c>
      <c r="L4360" t="s">
        <v>31</v>
      </c>
      <c r="M4360" t="s">
        <v>20</v>
      </c>
      <c r="N4360">
        <v>163</v>
      </c>
      <c r="O4360">
        <v>765</v>
      </c>
      <c r="P4360">
        <v>8</v>
      </c>
      <c r="Q4360" t="s">
        <v>4379</v>
      </c>
      <c r="BQ4360" s="1"/>
      <c r="BW4360" s="2"/>
    </row>
    <row r="4361" ht="15" customHeight="1">
      <c r="A4361" t="str">
        <f t="shared" si="340"/>
        <v>2020_12_67804_5</v>
      </c>
      <c r="B4361" t="str">
        <f t="shared" si="341"/>
        <v>2020_12_76914</v>
      </c>
      <c r="C4361" s="1" t="s">
        <v>3674</v>
      </c>
      <c r="D4361">
        <f t="shared" si="342"/>
        <v>4360</v>
      </c>
      <c r="E4361">
        <v>67804</v>
      </c>
      <c r="F4361">
        <f t="shared" si="343"/>
        <v>5</v>
      </c>
      <c r="G4361" s="2" t="str">
        <f t="shared" si="344"/>
        <v/>
      </c>
      <c r="H4361" t="s">
        <v>3675</v>
      </c>
      <c r="I4361">
        <v>76914</v>
      </c>
      <c r="J4361">
        <v>67791</v>
      </c>
      <c r="K4361">
        <v>67794</v>
      </c>
      <c r="L4361" t="s">
        <v>31</v>
      </c>
      <c r="M4361" t="s">
        <v>20</v>
      </c>
      <c r="N4361">
        <v>118</v>
      </c>
      <c r="O4361">
        <v>765</v>
      </c>
      <c r="P4361">
        <v>8</v>
      </c>
      <c r="Q4361" t="s">
        <v>4380</v>
      </c>
      <c r="BQ4361" s="1"/>
      <c r="BW4361" s="2"/>
    </row>
    <row r="4362" ht="15" customHeight="1">
      <c r="A4362" t="str">
        <f t="shared" si="340"/>
        <v>2020_12_67804_6</v>
      </c>
      <c r="B4362" t="str">
        <f t="shared" si="341"/>
        <v>2020_12_77106</v>
      </c>
      <c r="C4362" s="1" t="s">
        <v>3674</v>
      </c>
      <c r="D4362">
        <f t="shared" si="342"/>
        <v>4361</v>
      </c>
      <c r="E4362">
        <v>67804</v>
      </c>
      <c r="F4362">
        <f t="shared" si="343"/>
        <v>6</v>
      </c>
      <c r="G4362" s="2" t="str">
        <f t="shared" si="344"/>
        <v/>
      </c>
      <c r="H4362" t="s">
        <v>3675</v>
      </c>
      <c r="I4362">
        <v>77106</v>
      </c>
      <c r="J4362">
        <v>67794</v>
      </c>
      <c r="K4362">
        <v>67791</v>
      </c>
      <c r="L4362" t="s">
        <v>31</v>
      </c>
      <c r="M4362" t="s">
        <v>20</v>
      </c>
      <c r="N4362">
        <v>62</v>
      </c>
      <c r="O4362">
        <v>765</v>
      </c>
      <c r="P4362">
        <v>8</v>
      </c>
      <c r="Q4362" t="s">
        <v>4381</v>
      </c>
      <c r="BQ4362" s="1"/>
      <c r="BW4362" s="2"/>
    </row>
    <row r="4363" ht="15" customHeight="1">
      <c r="A4363" t="str">
        <f t="shared" si="340"/>
        <v>2020_12_67804_7</v>
      </c>
      <c r="B4363" t="str">
        <f t="shared" si="341"/>
        <v>2020_12_77189</v>
      </c>
      <c r="C4363" s="1" t="s">
        <v>3674</v>
      </c>
      <c r="D4363">
        <f t="shared" si="342"/>
        <v>4362</v>
      </c>
      <c r="E4363">
        <v>67804</v>
      </c>
      <c r="F4363">
        <f t="shared" si="343"/>
        <v>7</v>
      </c>
      <c r="G4363" s="2" t="str">
        <f t="shared" si="344"/>
        <v>x</v>
      </c>
      <c r="H4363" t="s">
        <v>3675</v>
      </c>
      <c r="I4363">
        <v>77189</v>
      </c>
      <c r="J4363">
        <v>67791</v>
      </c>
      <c r="K4363">
        <v>67794</v>
      </c>
      <c r="L4363" t="s">
        <v>20</v>
      </c>
      <c r="M4363" t="s">
        <v>20</v>
      </c>
      <c r="N4363">
        <v>29</v>
      </c>
      <c r="O4363">
        <v>765</v>
      </c>
      <c r="P4363">
        <v>8</v>
      </c>
      <c r="Q4363" t="s">
        <v>4382</v>
      </c>
      <c r="BQ4363" s="1"/>
      <c r="BW4363" s="2"/>
    </row>
    <row r="4364" ht="15" customHeight="1">
      <c r="A4364" t="str">
        <f t="shared" si="340"/>
        <v>2020_12_67832_1</v>
      </c>
      <c r="B4364" t="str">
        <f t="shared" si="341"/>
        <v>2020_12_71724</v>
      </c>
      <c r="C4364" s="1" t="s">
        <v>3674</v>
      </c>
      <c r="D4364">
        <f t="shared" si="342"/>
        <v>4363</v>
      </c>
      <c r="E4364">
        <v>67832</v>
      </c>
      <c r="F4364">
        <f t="shared" si="343"/>
        <v>1</v>
      </c>
      <c r="G4364" s="2" t="str">
        <f t="shared" si="344"/>
        <v/>
      </c>
      <c r="H4364" t="s">
        <v>3675</v>
      </c>
      <c r="I4364">
        <v>71724</v>
      </c>
      <c r="J4364">
        <v>67819</v>
      </c>
      <c r="K4364">
        <v>67822</v>
      </c>
      <c r="L4364" t="s">
        <v>158</v>
      </c>
      <c r="M4364" t="s">
        <v>20</v>
      </c>
      <c r="N4364">
        <v>242</v>
      </c>
      <c r="O4364">
        <v>1677</v>
      </c>
      <c r="P4364">
        <v>9</v>
      </c>
      <c r="Q4364" t="s">
        <v>4383</v>
      </c>
      <c r="BQ4364" s="1"/>
      <c r="BW4364" s="2"/>
    </row>
    <row r="4365" ht="15" customHeight="1">
      <c r="A4365" t="str">
        <f t="shared" si="340"/>
        <v>2020_12_67832_2</v>
      </c>
      <c r="B4365" t="str">
        <f t="shared" si="341"/>
        <v>2020_12_72474</v>
      </c>
      <c r="C4365" s="1" t="s">
        <v>3674</v>
      </c>
      <c r="D4365">
        <f t="shared" si="342"/>
        <v>4364</v>
      </c>
      <c r="E4365">
        <v>67832</v>
      </c>
      <c r="F4365">
        <f t="shared" si="343"/>
        <v>2</v>
      </c>
      <c r="G4365" s="2" t="str">
        <f t="shared" si="344"/>
        <v/>
      </c>
      <c r="H4365" t="s">
        <v>3675</v>
      </c>
      <c r="I4365">
        <v>72474</v>
      </c>
      <c r="J4365">
        <v>67822</v>
      </c>
      <c r="K4365">
        <v>67819</v>
      </c>
      <c r="L4365" t="s">
        <v>31</v>
      </c>
      <c r="M4365" t="s">
        <v>20</v>
      </c>
      <c r="N4365">
        <v>302</v>
      </c>
      <c r="O4365">
        <v>1677</v>
      </c>
      <c r="P4365">
        <v>9</v>
      </c>
      <c r="Q4365" t="s">
        <v>4384</v>
      </c>
      <c r="BQ4365" s="1"/>
      <c r="BW4365" s="2"/>
    </row>
    <row r="4366" ht="15" customHeight="1">
      <c r="A4366" t="str">
        <f t="shared" si="340"/>
        <v>2020_12_67832_3</v>
      </c>
      <c r="B4366" t="str">
        <f t="shared" si="341"/>
        <v>2020_12_72622</v>
      </c>
      <c r="C4366" s="1" t="s">
        <v>3674</v>
      </c>
      <c r="D4366">
        <f t="shared" si="342"/>
        <v>4365</v>
      </c>
      <c r="E4366">
        <v>67832</v>
      </c>
      <c r="F4366">
        <f t="shared" si="343"/>
        <v>3</v>
      </c>
      <c r="G4366" s="2" t="str">
        <f t="shared" si="344"/>
        <v/>
      </c>
      <c r="H4366" t="s">
        <v>3675</v>
      </c>
      <c r="I4366">
        <v>72622</v>
      </c>
      <c r="J4366">
        <v>67819</v>
      </c>
      <c r="K4366">
        <v>67822</v>
      </c>
      <c r="L4366" t="s">
        <v>31</v>
      </c>
      <c r="M4366" t="s">
        <v>20</v>
      </c>
      <c r="N4366">
        <v>228</v>
      </c>
      <c r="O4366">
        <v>1677</v>
      </c>
      <c r="P4366">
        <v>9</v>
      </c>
      <c r="Q4366" t="s">
        <v>4385</v>
      </c>
      <c r="BQ4366" s="1"/>
      <c r="BW4366" s="2"/>
    </row>
    <row r="4367" ht="15" customHeight="1">
      <c r="A4367" t="str">
        <f t="shared" si="340"/>
        <v>2020_12_67832_4</v>
      </c>
      <c r="B4367" t="str">
        <f t="shared" si="341"/>
        <v>2020_12_74363</v>
      </c>
      <c r="C4367" s="1" t="s">
        <v>3674</v>
      </c>
      <c r="D4367">
        <f t="shared" si="342"/>
        <v>4366</v>
      </c>
      <c r="E4367">
        <v>67832</v>
      </c>
      <c r="F4367">
        <f t="shared" si="343"/>
        <v>4</v>
      </c>
      <c r="G4367" s="2" t="str">
        <f t="shared" si="344"/>
        <v/>
      </c>
      <c r="H4367" t="s">
        <v>3675</v>
      </c>
      <c r="I4367">
        <v>74363</v>
      </c>
      <c r="J4367">
        <v>67822</v>
      </c>
      <c r="K4367">
        <v>67819</v>
      </c>
      <c r="L4367" t="s">
        <v>31</v>
      </c>
      <c r="M4367" t="s">
        <v>20</v>
      </c>
      <c r="N4367">
        <v>258</v>
      </c>
      <c r="O4367">
        <v>1677</v>
      </c>
      <c r="P4367">
        <v>9</v>
      </c>
      <c r="Q4367" t="s">
        <v>4386</v>
      </c>
      <c r="BQ4367" s="1"/>
      <c r="BW4367" s="2"/>
    </row>
    <row r="4368" ht="15" customHeight="1">
      <c r="A4368" t="str">
        <f t="shared" si="340"/>
        <v>2020_12_67832_5</v>
      </c>
      <c r="B4368" t="str">
        <f t="shared" si="341"/>
        <v>2020_12_75354</v>
      </c>
      <c r="C4368" s="1" t="s">
        <v>3674</v>
      </c>
      <c r="D4368">
        <f t="shared" si="342"/>
        <v>4367</v>
      </c>
      <c r="E4368">
        <v>67832</v>
      </c>
      <c r="F4368">
        <f t="shared" si="343"/>
        <v>5</v>
      </c>
      <c r="G4368" s="2" t="str">
        <f t="shared" si="344"/>
        <v/>
      </c>
      <c r="H4368" t="s">
        <v>3675</v>
      </c>
      <c r="I4368">
        <v>75354</v>
      </c>
      <c r="J4368">
        <v>67819</v>
      </c>
      <c r="K4368">
        <v>67822</v>
      </c>
      <c r="L4368" t="s">
        <v>31</v>
      </c>
      <c r="M4368" t="s">
        <v>20</v>
      </c>
      <c r="N4368">
        <v>174</v>
      </c>
      <c r="O4368">
        <v>1677</v>
      </c>
      <c r="P4368">
        <v>9</v>
      </c>
      <c r="Q4368" t="s">
        <v>4387</v>
      </c>
      <c r="BQ4368" s="1"/>
      <c r="BW4368" s="2"/>
    </row>
    <row r="4369" ht="15" customHeight="1">
      <c r="A4369" t="str">
        <f t="shared" si="340"/>
        <v>2020_12_67832_6</v>
      </c>
      <c r="B4369" t="str">
        <f t="shared" si="341"/>
        <v>2020_12_75392</v>
      </c>
      <c r="C4369" s="1" t="s">
        <v>3674</v>
      </c>
      <c r="D4369">
        <f t="shared" si="342"/>
        <v>4368</v>
      </c>
      <c r="E4369">
        <v>67832</v>
      </c>
      <c r="F4369">
        <f t="shared" si="343"/>
        <v>6</v>
      </c>
      <c r="G4369" s="2" t="str">
        <f t="shared" si="344"/>
        <v/>
      </c>
      <c r="H4369" t="s">
        <v>3675</v>
      </c>
      <c r="I4369">
        <v>75392</v>
      </c>
      <c r="J4369">
        <v>67822</v>
      </c>
      <c r="K4369">
        <v>67819</v>
      </c>
      <c r="L4369" t="s">
        <v>31</v>
      </c>
      <c r="M4369" t="s">
        <v>20</v>
      </c>
      <c r="N4369">
        <v>220</v>
      </c>
      <c r="O4369">
        <v>1677</v>
      </c>
      <c r="P4369">
        <v>9</v>
      </c>
      <c r="Q4369" t="s">
        <v>4388</v>
      </c>
      <c r="BQ4369" s="1"/>
      <c r="BW4369" s="2"/>
    </row>
    <row r="4370" ht="15" customHeight="1">
      <c r="A4370" t="str">
        <f t="shared" si="340"/>
        <v>2020_12_67832_7</v>
      </c>
      <c r="B4370" t="str">
        <f t="shared" si="341"/>
        <v>2020_12_75448</v>
      </c>
      <c r="C4370" s="1" t="s">
        <v>3674</v>
      </c>
      <c r="D4370">
        <f t="shared" si="342"/>
        <v>4369</v>
      </c>
      <c r="E4370">
        <v>67832</v>
      </c>
      <c r="F4370">
        <f t="shared" si="343"/>
        <v>7</v>
      </c>
      <c r="G4370" s="2" t="str">
        <f t="shared" si="344"/>
        <v/>
      </c>
      <c r="H4370" t="s">
        <v>3675</v>
      </c>
      <c r="I4370">
        <v>75448</v>
      </c>
      <c r="J4370">
        <v>67819</v>
      </c>
      <c r="K4370">
        <v>67822</v>
      </c>
      <c r="L4370" t="s">
        <v>31</v>
      </c>
      <c r="M4370" t="s">
        <v>20</v>
      </c>
      <c r="N4370">
        <v>164</v>
      </c>
      <c r="O4370">
        <v>1677</v>
      </c>
      <c r="P4370">
        <v>9</v>
      </c>
      <c r="Q4370" t="s">
        <v>4389</v>
      </c>
      <c r="BQ4370" s="1"/>
      <c r="BW4370" s="2"/>
    </row>
    <row r="4371" ht="15" customHeight="1">
      <c r="A4371" t="str">
        <f t="shared" si="340"/>
        <v>2020_12_67832_8</v>
      </c>
      <c r="B4371" t="str">
        <f t="shared" si="341"/>
        <v>2020_12_75597</v>
      </c>
      <c r="C4371" s="1" t="s">
        <v>3674</v>
      </c>
      <c r="D4371">
        <f t="shared" si="342"/>
        <v>4370</v>
      </c>
      <c r="E4371">
        <v>67832</v>
      </c>
      <c r="F4371">
        <f t="shared" si="343"/>
        <v>8</v>
      </c>
      <c r="G4371" s="2" t="str">
        <f t="shared" si="344"/>
        <v>x</v>
      </c>
      <c r="H4371" t="s">
        <v>3675</v>
      </c>
      <c r="I4371">
        <v>75597</v>
      </c>
      <c r="J4371">
        <v>67822</v>
      </c>
      <c r="K4371">
        <v>67819</v>
      </c>
      <c r="L4371" t="s">
        <v>20</v>
      </c>
      <c r="M4371" t="s">
        <v>20</v>
      </c>
      <c r="N4371">
        <v>68</v>
      </c>
      <c r="O4371">
        <v>1677</v>
      </c>
      <c r="P4371">
        <v>9</v>
      </c>
      <c r="Q4371" t="s">
        <v>4390</v>
      </c>
      <c r="BQ4371" s="1"/>
      <c r="BW4371" s="2"/>
    </row>
    <row r="4372" ht="15" customHeight="1">
      <c r="A4372" t="str">
        <f t="shared" si="340"/>
        <v>2020_12_67860_1</v>
      </c>
      <c r="B4372" t="str">
        <f t="shared" si="341"/>
        <v>2020_12_71796</v>
      </c>
      <c r="C4372" s="1" t="s">
        <v>3674</v>
      </c>
      <c r="D4372">
        <f t="shared" si="342"/>
        <v>4371</v>
      </c>
      <c r="E4372">
        <v>67860</v>
      </c>
      <c r="F4372">
        <f t="shared" si="343"/>
        <v>1</v>
      </c>
      <c r="G4372" s="2" t="str">
        <f t="shared" si="344"/>
        <v/>
      </c>
      <c r="H4372" t="s">
        <v>3675</v>
      </c>
      <c r="I4372">
        <v>71796</v>
      </c>
      <c r="J4372">
        <v>67847</v>
      </c>
      <c r="K4372">
        <v>67850</v>
      </c>
      <c r="L4372" t="s">
        <v>158</v>
      </c>
      <c r="M4372" t="s">
        <v>20</v>
      </c>
      <c r="N4372">
        <v>312</v>
      </c>
      <c r="O4372">
        <v>1515</v>
      </c>
      <c r="P4372">
        <v>14</v>
      </c>
      <c r="Q4372" t="s">
        <v>4391</v>
      </c>
      <c r="BQ4372" s="1"/>
      <c r="BW4372" s="2"/>
    </row>
    <row r="4373" ht="15" customHeight="1">
      <c r="A4373" t="str">
        <f t="shared" si="340"/>
        <v>2020_12_67860_2</v>
      </c>
      <c r="B4373" t="str">
        <f t="shared" si="341"/>
        <v>2020_12_72601</v>
      </c>
      <c r="C4373" s="1" t="s">
        <v>3674</v>
      </c>
      <c r="D4373">
        <f t="shared" si="342"/>
        <v>4372</v>
      </c>
      <c r="E4373">
        <v>67860</v>
      </c>
      <c r="F4373">
        <f t="shared" si="343"/>
        <v>2</v>
      </c>
      <c r="G4373" s="2" t="str">
        <f t="shared" si="344"/>
        <v/>
      </c>
      <c r="H4373" t="s">
        <v>3675</v>
      </c>
      <c r="I4373">
        <v>72601</v>
      </c>
      <c r="J4373">
        <v>67850</v>
      </c>
      <c r="K4373">
        <v>67847</v>
      </c>
      <c r="L4373" t="s">
        <v>31</v>
      </c>
      <c r="M4373" t="s">
        <v>20</v>
      </c>
      <c r="N4373">
        <v>208</v>
      </c>
      <c r="O4373">
        <v>1515</v>
      </c>
      <c r="P4373">
        <v>14</v>
      </c>
      <c r="Q4373" t="s">
        <v>4392</v>
      </c>
      <c r="BQ4373" s="1"/>
      <c r="BW4373" s="2"/>
    </row>
    <row r="4374" ht="15" customHeight="1">
      <c r="A4374" t="str">
        <f t="shared" si="340"/>
        <v>2020_12_67860_3</v>
      </c>
      <c r="B4374" t="str">
        <f t="shared" si="341"/>
        <v>2020_12_73656</v>
      </c>
      <c r="C4374" s="1" t="s">
        <v>3674</v>
      </c>
      <c r="D4374">
        <f t="shared" si="342"/>
        <v>4373</v>
      </c>
      <c r="E4374">
        <v>67860</v>
      </c>
      <c r="F4374">
        <f t="shared" si="343"/>
        <v>3</v>
      </c>
      <c r="G4374" s="2" t="str">
        <f t="shared" si="344"/>
        <v/>
      </c>
      <c r="H4374" t="s">
        <v>3675</v>
      </c>
      <c r="I4374">
        <v>73656</v>
      </c>
      <c r="J4374">
        <v>67847</v>
      </c>
      <c r="K4374">
        <v>67850</v>
      </c>
      <c r="L4374" t="s">
        <v>31</v>
      </c>
      <c r="M4374" t="s">
        <v>20</v>
      </c>
      <c r="N4374">
        <v>124</v>
      </c>
      <c r="O4374">
        <v>1515</v>
      </c>
      <c r="P4374">
        <v>14</v>
      </c>
      <c r="Q4374" t="s">
        <v>4393</v>
      </c>
      <c r="BQ4374" s="1"/>
      <c r="BW4374" s="2"/>
    </row>
    <row r="4375" ht="15" customHeight="1">
      <c r="A4375" t="str">
        <f t="shared" si="340"/>
        <v>2020_12_67860_4</v>
      </c>
      <c r="B4375" t="str">
        <f t="shared" si="341"/>
        <v>2020_12_73853</v>
      </c>
      <c r="C4375" s="1" t="s">
        <v>3674</v>
      </c>
      <c r="D4375">
        <f t="shared" si="342"/>
        <v>4374</v>
      </c>
      <c r="E4375">
        <v>67860</v>
      </c>
      <c r="F4375">
        <f t="shared" si="343"/>
        <v>4</v>
      </c>
      <c r="G4375" s="2" t="str">
        <f t="shared" si="344"/>
        <v/>
      </c>
      <c r="H4375" t="s">
        <v>3675</v>
      </c>
      <c r="I4375">
        <v>73853</v>
      </c>
      <c r="J4375">
        <v>67850</v>
      </c>
      <c r="K4375">
        <v>67847</v>
      </c>
      <c r="L4375" t="s">
        <v>31</v>
      </c>
      <c r="M4375" t="s">
        <v>20</v>
      </c>
      <c r="N4375">
        <v>104</v>
      </c>
      <c r="O4375">
        <v>1515</v>
      </c>
      <c r="P4375">
        <v>14</v>
      </c>
      <c r="Q4375" t="s">
        <v>4394</v>
      </c>
      <c r="BQ4375" s="1"/>
      <c r="BW4375" s="2"/>
    </row>
    <row r="4376" ht="15" customHeight="1">
      <c r="A4376" t="str">
        <f t="shared" si="340"/>
        <v>2020_12_67860_5</v>
      </c>
      <c r="B4376" t="str">
        <f t="shared" si="341"/>
        <v>2020_12_74266</v>
      </c>
      <c r="C4376" s="1" t="s">
        <v>3674</v>
      </c>
      <c r="D4376">
        <f t="shared" si="342"/>
        <v>4375</v>
      </c>
      <c r="E4376">
        <v>67860</v>
      </c>
      <c r="F4376">
        <f t="shared" si="343"/>
        <v>5</v>
      </c>
      <c r="G4376" s="2" t="str">
        <f t="shared" si="344"/>
        <v/>
      </c>
      <c r="H4376" t="s">
        <v>3675</v>
      </c>
      <c r="I4376">
        <v>74266</v>
      </c>
      <c r="J4376">
        <v>67847</v>
      </c>
      <c r="K4376">
        <v>67850</v>
      </c>
      <c r="L4376" t="s">
        <v>31</v>
      </c>
      <c r="M4376" t="s">
        <v>20</v>
      </c>
      <c r="N4376">
        <v>140</v>
      </c>
      <c r="O4376">
        <v>1515</v>
      </c>
      <c r="P4376">
        <v>14</v>
      </c>
      <c r="Q4376" t="s">
        <v>4395</v>
      </c>
      <c r="BQ4376" s="1"/>
      <c r="BW4376" s="2"/>
    </row>
    <row r="4377" ht="15" customHeight="1">
      <c r="A4377" t="str">
        <f t="shared" si="340"/>
        <v>2020_12_67860_6</v>
      </c>
      <c r="B4377" t="str">
        <f t="shared" si="341"/>
        <v>2020_12_74505</v>
      </c>
      <c r="C4377" s="1" t="s">
        <v>3674</v>
      </c>
      <c r="D4377">
        <f t="shared" si="342"/>
        <v>4376</v>
      </c>
      <c r="E4377">
        <v>67860</v>
      </c>
      <c r="F4377">
        <f t="shared" si="343"/>
        <v>6</v>
      </c>
      <c r="G4377" s="2" t="str">
        <f t="shared" si="344"/>
        <v/>
      </c>
      <c r="H4377" t="s">
        <v>3675</v>
      </c>
      <c r="I4377">
        <v>74505</v>
      </c>
      <c r="J4377">
        <v>67850</v>
      </c>
      <c r="K4377">
        <v>67847</v>
      </c>
      <c r="L4377" t="s">
        <v>31</v>
      </c>
      <c r="M4377" t="s">
        <v>20</v>
      </c>
      <c r="N4377">
        <v>115</v>
      </c>
      <c r="O4377">
        <v>1515</v>
      </c>
      <c r="P4377">
        <v>14</v>
      </c>
      <c r="Q4377" t="s">
        <v>4396</v>
      </c>
      <c r="BQ4377" s="1"/>
      <c r="BW4377" s="2"/>
    </row>
    <row r="4378" ht="15" customHeight="1">
      <c r="A4378" t="str">
        <f t="shared" si="340"/>
        <v>2020_12_67860_7</v>
      </c>
      <c r="B4378" t="str">
        <f t="shared" si="341"/>
        <v>2020_12_74792</v>
      </c>
      <c r="C4378" s="1" t="s">
        <v>3674</v>
      </c>
      <c r="D4378">
        <f t="shared" si="342"/>
        <v>4377</v>
      </c>
      <c r="E4378">
        <v>67860</v>
      </c>
      <c r="F4378">
        <f t="shared" si="343"/>
        <v>7</v>
      </c>
      <c r="G4378" s="2" t="str">
        <f t="shared" si="344"/>
        <v/>
      </c>
      <c r="H4378" t="s">
        <v>3675</v>
      </c>
      <c r="I4378">
        <v>74792</v>
      </c>
      <c r="J4378">
        <v>67847</v>
      </c>
      <c r="K4378">
        <v>67850</v>
      </c>
      <c r="L4378" t="s">
        <v>31</v>
      </c>
      <c r="M4378" t="s">
        <v>20</v>
      </c>
      <c r="N4378">
        <v>84</v>
      </c>
      <c r="O4378">
        <v>1515</v>
      </c>
      <c r="P4378">
        <v>14</v>
      </c>
      <c r="Q4378" t="s">
        <v>4397</v>
      </c>
      <c r="BQ4378" s="1"/>
      <c r="BW4378" s="2"/>
    </row>
    <row r="4379" ht="15" customHeight="1">
      <c r="A4379" t="str">
        <f t="shared" si="340"/>
        <v>2020_12_67860_8</v>
      </c>
      <c r="B4379" t="str">
        <f t="shared" si="341"/>
        <v>2020_12_74930</v>
      </c>
      <c r="C4379" s="1" t="s">
        <v>3674</v>
      </c>
      <c r="D4379">
        <f t="shared" si="342"/>
        <v>4378</v>
      </c>
      <c r="E4379">
        <v>67860</v>
      </c>
      <c r="F4379">
        <f t="shared" si="343"/>
        <v>8</v>
      </c>
      <c r="G4379" s="2" t="str">
        <f t="shared" si="344"/>
        <v/>
      </c>
      <c r="H4379" t="s">
        <v>3675</v>
      </c>
      <c r="I4379">
        <v>74930</v>
      </c>
      <c r="J4379">
        <v>67850</v>
      </c>
      <c r="K4379">
        <v>67847</v>
      </c>
      <c r="L4379" t="s">
        <v>31</v>
      </c>
      <c r="M4379" t="s">
        <v>20</v>
      </c>
      <c r="N4379">
        <v>76</v>
      </c>
      <c r="O4379">
        <v>1515</v>
      </c>
      <c r="P4379">
        <v>14</v>
      </c>
      <c r="Q4379" t="s">
        <v>4398</v>
      </c>
      <c r="BQ4379" s="1"/>
      <c r="BW4379" s="2"/>
    </row>
    <row r="4380" ht="15" customHeight="1">
      <c r="A4380" t="str">
        <f t="shared" si="340"/>
        <v>2020_12_67860_9</v>
      </c>
      <c r="B4380" t="str">
        <f t="shared" si="341"/>
        <v>2020_12_74954</v>
      </c>
      <c r="C4380" s="1" t="s">
        <v>3674</v>
      </c>
      <c r="D4380">
        <f t="shared" si="342"/>
        <v>4379</v>
      </c>
      <c r="E4380">
        <v>67860</v>
      </c>
      <c r="F4380">
        <f t="shared" si="343"/>
        <v>9</v>
      </c>
      <c r="G4380" s="2" t="str">
        <f t="shared" si="344"/>
        <v/>
      </c>
      <c r="H4380" t="s">
        <v>3675</v>
      </c>
      <c r="I4380">
        <v>74954</v>
      </c>
      <c r="J4380">
        <v>67847</v>
      </c>
      <c r="K4380">
        <v>67850</v>
      </c>
      <c r="L4380" t="s">
        <v>31</v>
      </c>
      <c r="M4380" t="s">
        <v>20</v>
      </c>
      <c r="N4380">
        <v>88</v>
      </c>
      <c r="O4380">
        <v>1515</v>
      </c>
      <c r="P4380">
        <v>14</v>
      </c>
      <c r="Q4380" t="s">
        <v>4399</v>
      </c>
      <c r="BQ4380" s="1"/>
      <c r="BW4380" s="2"/>
    </row>
    <row r="4381" ht="15" customHeight="1">
      <c r="A4381" t="str">
        <f t="shared" si="340"/>
        <v>2020_12_67860_10</v>
      </c>
      <c r="B4381" t="str">
        <f t="shared" si="341"/>
        <v>2020_12_75009</v>
      </c>
      <c r="C4381" s="1" t="s">
        <v>3674</v>
      </c>
      <c r="D4381">
        <f t="shared" si="342"/>
        <v>4380</v>
      </c>
      <c r="E4381">
        <v>67860</v>
      </c>
      <c r="F4381">
        <f t="shared" si="343"/>
        <v>10</v>
      </c>
      <c r="G4381" s="2" t="str">
        <f t="shared" si="344"/>
        <v/>
      </c>
      <c r="H4381" t="s">
        <v>3675</v>
      </c>
      <c r="I4381">
        <v>75009</v>
      </c>
      <c r="J4381">
        <v>67850</v>
      </c>
      <c r="K4381">
        <v>67847</v>
      </c>
      <c r="L4381" t="s">
        <v>31</v>
      </c>
      <c r="M4381" t="s">
        <v>20</v>
      </c>
      <c r="N4381">
        <v>103</v>
      </c>
      <c r="O4381">
        <v>1515</v>
      </c>
      <c r="P4381">
        <v>14</v>
      </c>
      <c r="Q4381" t="s">
        <v>4400</v>
      </c>
      <c r="BQ4381" s="1"/>
      <c r="BW4381" s="2"/>
    </row>
    <row r="4382" ht="15" customHeight="1">
      <c r="A4382" t="str">
        <f t="shared" si="340"/>
        <v>2020_12_67860_11</v>
      </c>
      <c r="B4382" t="str">
        <f t="shared" si="341"/>
        <v>2020_12_75012</v>
      </c>
      <c r="C4382" s="1" t="s">
        <v>3674</v>
      </c>
      <c r="D4382">
        <f t="shared" si="342"/>
        <v>4381</v>
      </c>
      <c r="E4382">
        <v>67860</v>
      </c>
      <c r="F4382">
        <f t="shared" si="343"/>
        <v>11</v>
      </c>
      <c r="G4382" s="2" t="str">
        <f t="shared" si="344"/>
        <v/>
      </c>
      <c r="H4382" t="s">
        <v>3675</v>
      </c>
      <c r="I4382">
        <v>75012</v>
      </c>
      <c r="J4382">
        <v>67847</v>
      </c>
      <c r="K4382">
        <v>67850</v>
      </c>
      <c r="L4382" t="s">
        <v>31</v>
      </c>
      <c r="M4382" t="s">
        <v>20</v>
      </c>
      <c r="N4382">
        <v>56</v>
      </c>
      <c r="O4382">
        <v>1515</v>
      </c>
      <c r="P4382">
        <v>14</v>
      </c>
      <c r="Q4382" t="s">
        <v>4401</v>
      </c>
      <c r="BQ4382" s="1"/>
      <c r="BW4382" s="2"/>
    </row>
    <row r="4383" ht="15" customHeight="1">
      <c r="A4383" t="str">
        <f t="shared" si="340"/>
        <v>2020_12_67860_12</v>
      </c>
      <c r="B4383" t="str">
        <f t="shared" si="341"/>
        <v>2020_12_75019</v>
      </c>
      <c r="C4383" s="1" t="s">
        <v>3674</v>
      </c>
      <c r="D4383">
        <f t="shared" si="342"/>
        <v>4382</v>
      </c>
      <c r="E4383">
        <v>67860</v>
      </c>
      <c r="F4383">
        <f t="shared" si="343"/>
        <v>12</v>
      </c>
      <c r="G4383" s="2" t="str">
        <f t="shared" si="344"/>
        <v/>
      </c>
      <c r="H4383" t="s">
        <v>3675</v>
      </c>
      <c r="I4383">
        <v>75019</v>
      </c>
      <c r="J4383">
        <v>67850</v>
      </c>
      <c r="K4383">
        <v>67847</v>
      </c>
      <c r="L4383" t="s">
        <v>31</v>
      </c>
      <c r="M4383" t="s">
        <v>20</v>
      </c>
      <c r="N4383">
        <v>55</v>
      </c>
      <c r="O4383">
        <v>1515</v>
      </c>
      <c r="P4383">
        <v>14</v>
      </c>
      <c r="Q4383" t="s">
        <v>4402</v>
      </c>
      <c r="BQ4383" s="1"/>
      <c r="BW4383" s="2"/>
    </row>
    <row r="4384" ht="15" customHeight="1">
      <c r="A4384" t="str">
        <f t="shared" si="340"/>
        <v>2020_12_67860_13</v>
      </c>
      <c r="B4384" t="str">
        <f t="shared" si="341"/>
        <v>2020_12_75205</v>
      </c>
      <c r="C4384" s="1" t="s">
        <v>3674</v>
      </c>
      <c r="D4384">
        <f t="shared" si="342"/>
        <v>4383</v>
      </c>
      <c r="E4384">
        <v>67860</v>
      </c>
      <c r="F4384">
        <f t="shared" si="343"/>
        <v>13</v>
      </c>
      <c r="G4384" s="2" t="str">
        <f t="shared" si="344"/>
        <v>x</v>
      </c>
      <c r="H4384" t="s">
        <v>3675</v>
      </c>
      <c r="I4384">
        <v>75205</v>
      </c>
      <c r="J4384">
        <v>67847</v>
      </c>
      <c r="K4384">
        <v>67850</v>
      </c>
      <c r="L4384" t="s">
        <v>20</v>
      </c>
      <c r="M4384" t="s">
        <v>20</v>
      </c>
      <c r="N4384">
        <v>29</v>
      </c>
      <c r="O4384">
        <v>1515</v>
      </c>
      <c r="P4384">
        <v>14</v>
      </c>
      <c r="Q4384" t="s">
        <v>4403</v>
      </c>
      <c r="BQ4384" s="1"/>
      <c r="BW4384" s="2"/>
    </row>
    <row r="4385" ht="15" customHeight="1">
      <c r="A4385" t="str">
        <f t="shared" si="340"/>
        <v>2020_12_67888_1</v>
      </c>
      <c r="B4385" t="str">
        <f t="shared" si="341"/>
        <v>2020_12_72245</v>
      </c>
      <c r="C4385" s="1" t="s">
        <v>3674</v>
      </c>
      <c r="D4385">
        <f t="shared" si="342"/>
        <v>4384</v>
      </c>
      <c r="E4385">
        <v>67888</v>
      </c>
      <c r="F4385">
        <f t="shared" si="343"/>
        <v>1</v>
      </c>
      <c r="G4385" s="2" t="str">
        <f t="shared" si="344"/>
        <v/>
      </c>
      <c r="H4385" t="s">
        <v>3675</v>
      </c>
      <c r="I4385">
        <v>72245</v>
      </c>
      <c r="J4385">
        <v>67875</v>
      </c>
      <c r="K4385">
        <v>67878</v>
      </c>
      <c r="L4385" t="s">
        <v>158</v>
      </c>
      <c r="M4385" t="s">
        <v>20</v>
      </c>
      <c r="N4385">
        <v>77</v>
      </c>
      <c r="O4385">
        <v>465</v>
      </c>
      <c r="P4385">
        <v>5</v>
      </c>
      <c r="Q4385" t="s">
        <v>4404</v>
      </c>
      <c r="BQ4385" s="1"/>
      <c r="BW4385" s="2"/>
    </row>
    <row r="4386" ht="15" customHeight="1">
      <c r="A4386" t="str">
        <f t="shared" si="340"/>
        <v>2020_12_67888_2</v>
      </c>
      <c r="B4386" t="str">
        <f t="shared" si="341"/>
        <v>2020_12_74494</v>
      </c>
      <c r="C4386" s="1" t="s">
        <v>3674</v>
      </c>
      <c r="D4386">
        <f t="shared" si="342"/>
        <v>4385</v>
      </c>
      <c r="E4386">
        <v>67888</v>
      </c>
      <c r="F4386">
        <f t="shared" si="343"/>
        <v>2</v>
      </c>
      <c r="G4386" s="2" t="str">
        <f t="shared" si="344"/>
        <v/>
      </c>
      <c r="H4386" t="s">
        <v>3675</v>
      </c>
      <c r="I4386">
        <v>74494</v>
      </c>
      <c r="J4386">
        <v>67878</v>
      </c>
      <c r="K4386">
        <v>67875</v>
      </c>
      <c r="L4386" t="s">
        <v>31</v>
      </c>
      <c r="M4386" t="s">
        <v>20</v>
      </c>
      <c r="N4386">
        <v>132</v>
      </c>
      <c r="O4386">
        <v>465</v>
      </c>
      <c r="P4386">
        <v>5</v>
      </c>
      <c r="Q4386" t="s">
        <v>4405</v>
      </c>
      <c r="BQ4386" s="1"/>
      <c r="BW4386" s="2"/>
    </row>
    <row r="4387" ht="15" customHeight="1">
      <c r="A4387" t="str">
        <f t="shared" si="340"/>
        <v>2020_12_67888_3</v>
      </c>
      <c r="B4387" t="str">
        <f t="shared" si="341"/>
        <v>2020_12_74850</v>
      </c>
      <c r="C4387" s="1" t="s">
        <v>3674</v>
      </c>
      <c r="D4387">
        <f t="shared" si="342"/>
        <v>4386</v>
      </c>
      <c r="E4387">
        <v>67888</v>
      </c>
      <c r="F4387">
        <f t="shared" si="343"/>
        <v>3</v>
      </c>
      <c r="G4387" s="2" t="str">
        <f t="shared" si="344"/>
        <v/>
      </c>
      <c r="H4387" t="s">
        <v>3675</v>
      </c>
      <c r="I4387">
        <v>74850</v>
      </c>
      <c r="J4387">
        <v>67875</v>
      </c>
      <c r="K4387">
        <v>67878</v>
      </c>
      <c r="L4387" t="s">
        <v>31</v>
      </c>
      <c r="M4387" t="s">
        <v>20</v>
      </c>
      <c r="N4387">
        <v>200</v>
      </c>
      <c r="O4387">
        <v>465</v>
      </c>
      <c r="P4387">
        <v>5</v>
      </c>
      <c r="Q4387" t="s">
        <v>4406</v>
      </c>
      <c r="BQ4387" s="1"/>
      <c r="BW4387" s="2"/>
    </row>
    <row r="4388" ht="15" customHeight="1">
      <c r="A4388" t="str">
        <f t="shared" si="340"/>
        <v>2020_12_67888_4</v>
      </c>
      <c r="B4388" t="str">
        <f t="shared" si="341"/>
        <v>2020_12_76157</v>
      </c>
      <c r="C4388" s="1" t="s">
        <v>3674</v>
      </c>
      <c r="D4388">
        <f t="shared" si="342"/>
        <v>4387</v>
      </c>
      <c r="E4388">
        <v>67888</v>
      </c>
      <c r="F4388">
        <f t="shared" si="343"/>
        <v>4</v>
      </c>
      <c r="G4388" s="2" t="str">
        <f t="shared" si="344"/>
        <v>x</v>
      </c>
      <c r="H4388" t="s">
        <v>3675</v>
      </c>
      <c r="I4388">
        <v>76157</v>
      </c>
      <c r="J4388">
        <v>67878</v>
      </c>
      <c r="K4388">
        <v>67875</v>
      </c>
      <c r="L4388" t="s">
        <v>20</v>
      </c>
      <c r="M4388" t="s">
        <v>20</v>
      </c>
      <c r="N4388">
        <v>35</v>
      </c>
      <c r="O4388">
        <v>465</v>
      </c>
      <c r="P4388">
        <v>5</v>
      </c>
      <c r="Q4388" t="s">
        <v>4407</v>
      </c>
      <c r="BQ4388" s="1"/>
      <c r="BW4388" s="2"/>
    </row>
    <row r="4389" ht="15" customHeight="1">
      <c r="A4389" t="str">
        <f t="shared" si="340"/>
        <v>2020_12_67916_1</v>
      </c>
      <c r="B4389" t="str">
        <f t="shared" si="341"/>
        <v>2020_12_71836</v>
      </c>
      <c r="C4389" s="1" t="s">
        <v>3674</v>
      </c>
      <c r="D4389">
        <f t="shared" si="342"/>
        <v>4388</v>
      </c>
      <c r="E4389">
        <v>67916</v>
      </c>
      <c r="F4389">
        <f t="shared" si="343"/>
        <v>1</v>
      </c>
      <c r="G4389" s="2" t="str">
        <f t="shared" si="344"/>
        <v/>
      </c>
      <c r="H4389" t="s">
        <v>3675</v>
      </c>
      <c r="I4389">
        <v>71836</v>
      </c>
      <c r="J4389">
        <v>67903</v>
      </c>
      <c r="K4389">
        <v>67906</v>
      </c>
      <c r="L4389" t="s">
        <v>158</v>
      </c>
      <c r="M4389" t="s">
        <v>20</v>
      </c>
      <c r="N4389">
        <v>397</v>
      </c>
      <c r="O4389">
        <v>1979</v>
      </c>
      <c r="P4389">
        <v>8</v>
      </c>
      <c r="Q4389" t="s">
        <v>4408</v>
      </c>
      <c r="BQ4389" s="1"/>
      <c r="BW4389" s="2"/>
    </row>
    <row r="4390" ht="15" customHeight="1">
      <c r="A4390" t="str">
        <f t="shared" si="340"/>
        <v>2020_12_67916_2</v>
      </c>
      <c r="B4390" t="str">
        <f t="shared" si="341"/>
        <v>2020_12_72160</v>
      </c>
      <c r="C4390" s="1" t="s">
        <v>3674</v>
      </c>
      <c r="D4390">
        <f t="shared" si="342"/>
        <v>4389</v>
      </c>
      <c r="E4390">
        <v>67916</v>
      </c>
      <c r="F4390">
        <f t="shared" si="343"/>
        <v>2</v>
      </c>
      <c r="G4390" s="2" t="str">
        <f t="shared" si="344"/>
        <v/>
      </c>
      <c r="H4390" t="s">
        <v>3675</v>
      </c>
      <c r="I4390">
        <v>72160</v>
      </c>
      <c r="J4390">
        <v>67906</v>
      </c>
      <c r="K4390">
        <v>67903</v>
      </c>
      <c r="L4390" t="s">
        <v>31</v>
      </c>
      <c r="M4390" t="s">
        <v>20</v>
      </c>
      <c r="N4390">
        <v>482</v>
      </c>
      <c r="O4390">
        <v>1979</v>
      </c>
      <c r="P4390">
        <v>8</v>
      </c>
      <c r="Q4390" t="s">
        <v>4409</v>
      </c>
      <c r="BQ4390" s="1"/>
      <c r="BW4390" s="2"/>
    </row>
    <row r="4391" ht="15" customHeight="1">
      <c r="A4391" t="str">
        <f t="shared" si="340"/>
        <v>2020_12_67916_3</v>
      </c>
      <c r="B4391" t="str">
        <f t="shared" si="341"/>
        <v>2020_12_73354</v>
      </c>
      <c r="C4391" s="1" t="s">
        <v>3674</v>
      </c>
      <c r="D4391">
        <f t="shared" si="342"/>
        <v>4390</v>
      </c>
      <c r="E4391">
        <v>67916</v>
      </c>
      <c r="F4391">
        <f t="shared" si="343"/>
        <v>3</v>
      </c>
      <c r="G4391" s="2" t="str">
        <f t="shared" si="344"/>
        <v/>
      </c>
      <c r="H4391" t="s">
        <v>3675</v>
      </c>
      <c r="I4391">
        <v>73354</v>
      </c>
      <c r="J4391">
        <v>67903</v>
      </c>
      <c r="K4391">
        <v>67906</v>
      </c>
      <c r="L4391" t="s">
        <v>31</v>
      </c>
      <c r="M4391" t="s">
        <v>20</v>
      </c>
      <c r="N4391">
        <v>357</v>
      </c>
      <c r="O4391">
        <v>1979</v>
      </c>
      <c r="P4391">
        <v>8</v>
      </c>
      <c r="Q4391" t="s">
        <v>4410</v>
      </c>
      <c r="BQ4391" s="1"/>
      <c r="BW4391" s="2"/>
    </row>
    <row r="4392" ht="15" customHeight="1">
      <c r="A4392" t="str">
        <f t="shared" si="340"/>
        <v>2020_12_67916_4</v>
      </c>
      <c r="B4392" t="str">
        <f t="shared" si="341"/>
        <v>2020_12_75053</v>
      </c>
      <c r="C4392" s="1" t="s">
        <v>3674</v>
      </c>
      <c r="D4392">
        <f t="shared" si="342"/>
        <v>4391</v>
      </c>
      <c r="E4392">
        <v>67916</v>
      </c>
      <c r="F4392">
        <f t="shared" si="343"/>
        <v>4</v>
      </c>
      <c r="G4392" s="2" t="str">
        <f t="shared" si="344"/>
        <v/>
      </c>
      <c r="H4392" t="s">
        <v>3675</v>
      </c>
      <c r="I4392">
        <v>75053</v>
      </c>
      <c r="J4392">
        <v>67906</v>
      </c>
      <c r="K4392">
        <v>67903</v>
      </c>
      <c r="L4392" t="s">
        <v>31</v>
      </c>
      <c r="M4392" t="s">
        <v>20</v>
      </c>
      <c r="N4392">
        <v>344</v>
      </c>
      <c r="O4392">
        <v>1979</v>
      </c>
      <c r="P4392">
        <v>8</v>
      </c>
      <c r="Q4392" t="s">
        <v>4411</v>
      </c>
      <c r="BQ4392" s="1"/>
      <c r="BW4392" s="2"/>
    </row>
    <row r="4393" ht="15" customHeight="1">
      <c r="A4393" t="str">
        <f t="shared" si="340"/>
        <v>2020_12_67916_5</v>
      </c>
      <c r="B4393" t="str">
        <f t="shared" si="341"/>
        <v>2020_12_75453</v>
      </c>
      <c r="C4393" s="1" t="s">
        <v>3674</v>
      </c>
      <c r="D4393">
        <f t="shared" si="342"/>
        <v>4392</v>
      </c>
      <c r="E4393">
        <v>67916</v>
      </c>
      <c r="F4393">
        <f t="shared" si="343"/>
        <v>5</v>
      </c>
      <c r="G4393" s="2" t="str">
        <f t="shared" si="344"/>
        <v/>
      </c>
      <c r="H4393" t="s">
        <v>3675</v>
      </c>
      <c r="I4393">
        <v>75453</v>
      </c>
      <c r="J4393">
        <v>67903</v>
      </c>
      <c r="K4393">
        <v>67906</v>
      </c>
      <c r="L4393" t="s">
        <v>31</v>
      </c>
      <c r="M4393" t="s">
        <v>20</v>
      </c>
      <c r="N4393">
        <v>224</v>
      </c>
      <c r="O4393">
        <v>1979</v>
      </c>
      <c r="P4393">
        <v>8</v>
      </c>
      <c r="Q4393" t="s">
        <v>4412</v>
      </c>
      <c r="BQ4393" s="1"/>
      <c r="BW4393" s="2"/>
    </row>
    <row r="4394" ht="15" customHeight="1">
      <c r="A4394" t="str">
        <f t="shared" si="340"/>
        <v>2020_12_67916_6</v>
      </c>
      <c r="B4394" t="str">
        <f t="shared" si="341"/>
        <v>2020_12_76161</v>
      </c>
      <c r="C4394" s="1" t="s">
        <v>3674</v>
      </c>
      <c r="D4394">
        <f t="shared" si="342"/>
        <v>4393</v>
      </c>
      <c r="E4394">
        <v>67916</v>
      </c>
      <c r="F4394">
        <f t="shared" si="343"/>
        <v>6</v>
      </c>
      <c r="G4394" s="2" t="str">
        <f t="shared" si="344"/>
        <v/>
      </c>
      <c r="H4394" t="s">
        <v>3675</v>
      </c>
      <c r="I4394">
        <v>76161</v>
      </c>
      <c r="J4394">
        <v>67906</v>
      </c>
      <c r="K4394">
        <v>67903</v>
      </c>
      <c r="L4394" t="s">
        <v>31</v>
      </c>
      <c r="M4394" t="s">
        <v>20</v>
      </c>
      <c r="N4394">
        <v>118</v>
      </c>
      <c r="O4394">
        <v>1979</v>
      </c>
      <c r="P4394">
        <v>8</v>
      </c>
      <c r="Q4394" t="s">
        <v>4413</v>
      </c>
      <c r="BQ4394" s="1"/>
      <c r="BW4394" s="2"/>
    </row>
    <row r="4395" ht="15" customHeight="1">
      <c r="A4395" t="str">
        <f t="shared" si="340"/>
        <v>2020_12_67916_7</v>
      </c>
      <c r="B4395" t="str">
        <f t="shared" si="341"/>
        <v>2020_12_76302</v>
      </c>
      <c r="C4395" s="1" t="s">
        <v>3674</v>
      </c>
      <c r="D4395">
        <f t="shared" si="342"/>
        <v>4394</v>
      </c>
      <c r="E4395">
        <v>67916</v>
      </c>
      <c r="F4395">
        <f t="shared" si="343"/>
        <v>7</v>
      </c>
      <c r="G4395" s="2" t="str">
        <f t="shared" si="344"/>
        <v>x</v>
      </c>
      <c r="H4395" t="s">
        <v>3675</v>
      </c>
      <c r="I4395">
        <v>76302</v>
      </c>
      <c r="J4395">
        <v>67903</v>
      </c>
      <c r="K4395">
        <v>67906</v>
      </c>
      <c r="L4395" t="s">
        <v>20</v>
      </c>
      <c r="M4395" t="s">
        <v>20</v>
      </c>
      <c r="N4395">
        <v>36</v>
      </c>
      <c r="O4395">
        <v>1979</v>
      </c>
      <c r="P4395">
        <v>8</v>
      </c>
      <c r="Q4395" t="s">
        <v>4414</v>
      </c>
      <c r="BQ4395" s="1"/>
      <c r="BW4395" s="2"/>
    </row>
    <row r="4396" ht="15" customHeight="1">
      <c r="A4396" t="str">
        <f t="shared" si="340"/>
        <v>2020_12_67944_1</v>
      </c>
      <c r="B4396" t="str">
        <f t="shared" si="341"/>
        <v>2020_12_72450</v>
      </c>
      <c r="C4396" s="1" t="s">
        <v>3674</v>
      </c>
      <c r="D4396">
        <f t="shared" si="342"/>
        <v>4395</v>
      </c>
      <c r="E4396">
        <v>67944</v>
      </c>
      <c r="F4396">
        <f t="shared" si="343"/>
        <v>1</v>
      </c>
      <c r="G4396" s="2" t="str">
        <f t="shared" si="344"/>
        <v/>
      </c>
      <c r="H4396" t="s">
        <v>3675</v>
      </c>
      <c r="I4396">
        <v>72450</v>
      </c>
      <c r="J4396">
        <v>67931</v>
      </c>
      <c r="K4396">
        <v>67934</v>
      </c>
      <c r="L4396" t="s">
        <v>158</v>
      </c>
      <c r="M4396" t="s">
        <v>20</v>
      </c>
      <c r="N4396">
        <v>133</v>
      </c>
      <c r="O4396">
        <v>1519</v>
      </c>
      <c r="P4396">
        <v>10</v>
      </c>
      <c r="Q4396" t="s">
        <v>4415</v>
      </c>
      <c r="BQ4396" s="1"/>
      <c r="BW4396" s="2"/>
    </row>
    <row r="4397" ht="15" customHeight="1">
      <c r="A4397" t="str">
        <f t="shared" si="340"/>
        <v>2020_12_67944_2</v>
      </c>
      <c r="B4397" t="str">
        <f t="shared" si="341"/>
        <v>2020_12_74125</v>
      </c>
      <c r="C4397" s="1" t="s">
        <v>3674</v>
      </c>
      <c r="D4397">
        <f t="shared" si="342"/>
        <v>4396</v>
      </c>
      <c r="E4397">
        <v>67944</v>
      </c>
      <c r="F4397">
        <f t="shared" si="343"/>
        <v>2</v>
      </c>
      <c r="G4397" s="2" t="str">
        <f t="shared" si="344"/>
        <v/>
      </c>
      <c r="H4397" t="s">
        <v>3675</v>
      </c>
      <c r="I4397">
        <v>74125</v>
      </c>
      <c r="J4397">
        <v>67934</v>
      </c>
      <c r="K4397">
        <v>67931</v>
      </c>
      <c r="L4397" t="s">
        <v>31</v>
      </c>
      <c r="M4397" t="s">
        <v>20</v>
      </c>
      <c r="N4397">
        <v>244</v>
      </c>
      <c r="O4397">
        <v>1519</v>
      </c>
      <c r="P4397">
        <v>10</v>
      </c>
      <c r="Q4397" t="s">
        <v>4416</v>
      </c>
      <c r="BQ4397" s="1"/>
      <c r="BW4397" s="2"/>
    </row>
    <row r="4398" ht="15" customHeight="1">
      <c r="A4398" t="str">
        <f t="shared" si="340"/>
        <v>2020_12_67944_3</v>
      </c>
      <c r="B4398" t="str">
        <f t="shared" si="341"/>
        <v>2020_12_74173</v>
      </c>
      <c r="C4398" s="1" t="s">
        <v>3674</v>
      </c>
      <c r="D4398">
        <f t="shared" si="342"/>
        <v>4397</v>
      </c>
      <c r="E4398">
        <v>67944</v>
      </c>
      <c r="F4398">
        <f t="shared" si="343"/>
        <v>3</v>
      </c>
      <c r="G4398" s="2" t="str">
        <f t="shared" si="344"/>
        <v/>
      </c>
      <c r="H4398" t="s">
        <v>3675</v>
      </c>
      <c r="I4398">
        <v>74173</v>
      </c>
      <c r="J4398">
        <v>67931</v>
      </c>
      <c r="K4398">
        <v>67934</v>
      </c>
      <c r="L4398" t="s">
        <v>31</v>
      </c>
      <c r="M4398" t="s">
        <v>20</v>
      </c>
      <c r="N4398">
        <v>167</v>
      </c>
      <c r="O4398">
        <v>1519</v>
      </c>
      <c r="P4398">
        <v>10</v>
      </c>
      <c r="Q4398" t="s">
        <v>4417</v>
      </c>
      <c r="BQ4398" s="1"/>
      <c r="BW4398" s="2"/>
    </row>
    <row r="4399" ht="15" customHeight="1">
      <c r="A4399" t="str">
        <f t="shared" si="340"/>
        <v>2020_12_67944_4</v>
      </c>
      <c r="B4399" t="str">
        <f t="shared" si="341"/>
        <v>2020_12_74411</v>
      </c>
      <c r="C4399" s="1" t="s">
        <v>3674</v>
      </c>
      <c r="D4399">
        <f t="shared" si="342"/>
        <v>4398</v>
      </c>
      <c r="E4399">
        <v>67944</v>
      </c>
      <c r="F4399">
        <f t="shared" si="343"/>
        <v>4</v>
      </c>
      <c r="G4399" s="2" t="str">
        <f t="shared" si="344"/>
        <v/>
      </c>
      <c r="H4399" t="s">
        <v>3675</v>
      </c>
      <c r="I4399">
        <v>74411</v>
      </c>
      <c r="J4399">
        <v>67934</v>
      </c>
      <c r="K4399">
        <v>67931</v>
      </c>
      <c r="L4399" t="s">
        <v>31</v>
      </c>
      <c r="M4399" t="s">
        <v>20</v>
      </c>
      <c r="N4399">
        <v>295</v>
      </c>
      <c r="O4399">
        <v>1519</v>
      </c>
      <c r="P4399">
        <v>10</v>
      </c>
      <c r="Q4399" t="s">
        <v>4418</v>
      </c>
      <c r="BQ4399" s="1"/>
      <c r="BW4399" s="2"/>
    </row>
    <row r="4400" ht="15" customHeight="1">
      <c r="A4400" t="str">
        <f t="shared" si="340"/>
        <v>2020_12_67944_5</v>
      </c>
      <c r="B4400" t="str">
        <f t="shared" si="341"/>
        <v>2020_12_74486</v>
      </c>
      <c r="C4400" s="1" t="s">
        <v>3674</v>
      </c>
      <c r="D4400">
        <f t="shared" si="342"/>
        <v>4399</v>
      </c>
      <c r="E4400">
        <v>67944</v>
      </c>
      <c r="F4400">
        <f t="shared" si="343"/>
        <v>5</v>
      </c>
      <c r="G4400" s="2" t="str">
        <f t="shared" si="344"/>
        <v/>
      </c>
      <c r="H4400" t="s">
        <v>3675</v>
      </c>
      <c r="I4400">
        <v>74486</v>
      </c>
      <c r="J4400">
        <v>67931</v>
      </c>
      <c r="K4400">
        <v>67934</v>
      </c>
      <c r="L4400" t="s">
        <v>31</v>
      </c>
      <c r="M4400" t="s">
        <v>20</v>
      </c>
      <c r="N4400">
        <v>171</v>
      </c>
      <c r="O4400">
        <v>1519</v>
      </c>
      <c r="P4400">
        <v>10</v>
      </c>
      <c r="Q4400" t="s">
        <v>4419</v>
      </c>
      <c r="BQ4400" s="1"/>
      <c r="BW4400" s="2"/>
    </row>
    <row r="4401" ht="15" customHeight="1">
      <c r="A4401" t="str">
        <f t="shared" si="340"/>
        <v>2020_12_67944_6</v>
      </c>
      <c r="B4401" t="str">
        <f t="shared" si="341"/>
        <v>2020_12_74535</v>
      </c>
      <c r="C4401" s="1" t="s">
        <v>3674</v>
      </c>
      <c r="D4401">
        <f t="shared" si="342"/>
        <v>4400</v>
      </c>
      <c r="E4401">
        <v>67944</v>
      </c>
      <c r="F4401">
        <f t="shared" si="343"/>
        <v>6</v>
      </c>
      <c r="G4401" s="2" t="str">
        <f t="shared" si="344"/>
        <v/>
      </c>
      <c r="H4401" t="s">
        <v>3675</v>
      </c>
      <c r="I4401">
        <v>74535</v>
      </c>
      <c r="J4401">
        <v>67934</v>
      </c>
      <c r="K4401">
        <v>67931</v>
      </c>
      <c r="L4401" t="s">
        <v>31</v>
      </c>
      <c r="M4401" t="s">
        <v>20</v>
      </c>
      <c r="N4401">
        <v>159</v>
      </c>
      <c r="O4401">
        <v>1519</v>
      </c>
      <c r="P4401">
        <v>10</v>
      </c>
      <c r="Q4401" t="s">
        <v>4420</v>
      </c>
      <c r="BQ4401" s="1"/>
      <c r="BW4401" s="2"/>
    </row>
    <row r="4402" ht="15" customHeight="1">
      <c r="A4402" t="str">
        <f t="shared" si="340"/>
        <v>2020_12_67944_7</v>
      </c>
      <c r="B4402" t="str">
        <f t="shared" si="341"/>
        <v>2020_12_74609</v>
      </c>
      <c r="C4402" s="1" t="s">
        <v>3674</v>
      </c>
      <c r="D4402">
        <f t="shared" si="342"/>
        <v>4401</v>
      </c>
      <c r="E4402">
        <v>67944</v>
      </c>
      <c r="F4402">
        <f t="shared" si="343"/>
        <v>7</v>
      </c>
      <c r="G4402" s="2" t="str">
        <f t="shared" si="344"/>
        <v/>
      </c>
      <c r="H4402" t="s">
        <v>3675</v>
      </c>
      <c r="I4402">
        <v>74609</v>
      </c>
      <c r="J4402">
        <v>67931</v>
      </c>
      <c r="K4402">
        <v>67934</v>
      </c>
      <c r="L4402" t="s">
        <v>31</v>
      </c>
      <c r="M4402" t="s">
        <v>20</v>
      </c>
      <c r="N4402">
        <v>78</v>
      </c>
      <c r="O4402">
        <v>1519</v>
      </c>
      <c r="P4402">
        <v>10</v>
      </c>
      <c r="Q4402" t="s">
        <v>4421</v>
      </c>
      <c r="BQ4402" s="1"/>
      <c r="BW4402" s="2"/>
    </row>
    <row r="4403" ht="15" customHeight="1">
      <c r="A4403" t="str">
        <f t="shared" si="340"/>
        <v>2020_12_67944_8</v>
      </c>
      <c r="B4403" t="str">
        <f t="shared" si="341"/>
        <v>2020_12_74616</v>
      </c>
      <c r="C4403" s="1" t="s">
        <v>3674</v>
      </c>
      <c r="D4403">
        <f t="shared" si="342"/>
        <v>4402</v>
      </c>
      <c r="E4403">
        <v>67944</v>
      </c>
      <c r="F4403">
        <f t="shared" si="343"/>
        <v>8</v>
      </c>
      <c r="G4403" s="2" t="str">
        <f t="shared" si="344"/>
        <v/>
      </c>
      <c r="H4403" t="s">
        <v>3675</v>
      </c>
      <c r="I4403">
        <v>74616</v>
      </c>
      <c r="J4403">
        <v>67934</v>
      </c>
      <c r="K4403">
        <v>67931</v>
      </c>
      <c r="L4403" t="s">
        <v>31</v>
      </c>
      <c r="M4403" t="s">
        <v>20</v>
      </c>
      <c r="N4403">
        <v>221</v>
      </c>
      <c r="O4403">
        <v>1519</v>
      </c>
      <c r="P4403">
        <v>10</v>
      </c>
      <c r="Q4403" t="s">
        <v>4422</v>
      </c>
      <c r="BQ4403" s="1"/>
      <c r="BW4403" s="2"/>
    </row>
    <row r="4404" ht="15" customHeight="1">
      <c r="A4404" t="str">
        <f t="shared" si="340"/>
        <v>2020_12_67944_9</v>
      </c>
      <c r="B4404" t="str">
        <f t="shared" si="341"/>
        <v>2020_12_74937</v>
      </c>
      <c r="C4404" s="1" t="s">
        <v>3674</v>
      </c>
      <c r="D4404">
        <f t="shared" si="342"/>
        <v>4403</v>
      </c>
      <c r="E4404">
        <v>67944</v>
      </c>
      <c r="F4404">
        <f t="shared" si="343"/>
        <v>9</v>
      </c>
      <c r="G4404" s="2" t="str">
        <f t="shared" si="344"/>
        <v>x</v>
      </c>
      <c r="H4404" t="s">
        <v>3675</v>
      </c>
      <c r="I4404">
        <v>74937</v>
      </c>
      <c r="J4404">
        <v>67931</v>
      </c>
      <c r="K4404">
        <v>67934</v>
      </c>
      <c r="L4404" t="s">
        <v>20</v>
      </c>
      <c r="M4404" t="s">
        <v>20</v>
      </c>
      <c r="N4404">
        <v>30</v>
      </c>
      <c r="O4404">
        <v>1519</v>
      </c>
      <c r="P4404">
        <v>10</v>
      </c>
      <c r="Q4404" t="s">
        <v>4423</v>
      </c>
      <c r="BQ4404" s="1"/>
      <c r="BW4404" s="2"/>
    </row>
    <row r="4405" ht="15" customHeight="1">
      <c r="A4405" t="str">
        <f t="shared" si="340"/>
        <v>2020_12_67972_1</v>
      </c>
      <c r="B4405" t="str">
        <f t="shared" si="341"/>
        <v>2020_12_72299</v>
      </c>
      <c r="C4405" s="1" t="s">
        <v>3674</v>
      </c>
      <c r="D4405">
        <f t="shared" si="342"/>
        <v>4404</v>
      </c>
      <c r="E4405">
        <v>67972</v>
      </c>
      <c r="F4405">
        <f t="shared" si="343"/>
        <v>1</v>
      </c>
      <c r="G4405" s="2" t="str">
        <f t="shared" si="344"/>
        <v/>
      </c>
      <c r="H4405" t="s">
        <v>3675</v>
      </c>
      <c r="I4405">
        <v>72299</v>
      </c>
      <c r="J4405">
        <v>67959</v>
      </c>
      <c r="K4405">
        <v>67962</v>
      </c>
      <c r="L4405" t="s">
        <v>19</v>
      </c>
      <c r="M4405" t="s">
        <v>20</v>
      </c>
      <c r="N4405">
        <v>40</v>
      </c>
      <c r="O4405">
        <v>1145</v>
      </c>
      <c r="P4405">
        <v>8</v>
      </c>
      <c r="Q4405" t="s">
        <v>4424</v>
      </c>
      <c r="BQ4405" s="1"/>
      <c r="BW4405" s="2"/>
    </row>
    <row r="4406" ht="15" customHeight="1">
      <c r="A4406" t="str">
        <f t="shared" si="340"/>
        <v>2020_12_67972_2</v>
      </c>
      <c r="B4406" t="str">
        <f t="shared" si="341"/>
        <v>2020_12_73336</v>
      </c>
      <c r="C4406" s="1" t="s">
        <v>3674</v>
      </c>
      <c r="D4406">
        <f t="shared" si="342"/>
        <v>4405</v>
      </c>
      <c r="E4406">
        <v>67972</v>
      </c>
      <c r="F4406">
        <f t="shared" si="343"/>
        <v>2</v>
      </c>
      <c r="G4406" s="2" t="str">
        <f t="shared" si="344"/>
        <v/>
      </c>
      <c r="H4406" t="s">
        <v>3675</v>
      </c>
      <c r="I4406">
        <v>73336</v>
      </c>
      <c r="J4406">
        <v>67962</v>
      </c>
      <c r="K4406">
        <v>67959</v>
      </c>
      <c r="L4406" t="s">
        <v>31</v>
      </c>
      <c r="M4406" t="s">
        <v>20</v>
      </c>
      <c r="N4406">
        <v>53</v>
      </c>
      <c r="O4406">
        <v>1145</v>
      </c>
      <c r="P4406">
        <v>8</v>
      </c>
      <c r="Q4406" t="s">
        <v>4425</v>
      </c>
      <c r="BQ4406" s="1"/>
      <c r="BW4406" s="2"/>
    </row>
    <row r="4407" ht="15" customHeight="1">
      <c r="A4407" t="str">
        <f t="shared" si="340"/>
        <v>2020_12_67972_3</v>
      </c>
      <c r="B4407" t="str">
        <f t="shared" si="341"/>
        <v>2020_12_74228</v>
      </c>
      <c r="C4407" s="1" t="s">
        <v>3674</v>
      </c>
      <c r="D4407">
        <f t="shared" si="342"/>
        <v>4406</v>
      </c>
      <c r="E4407">
        <v>67972</v>
      </c>
      <c r="F4407">
        <f t="shared" si="343"/>
        <v>3</v>
      </c>
      <c r="G4407" s="2" t="str">
        <f t="shared" si="344"/>
        <v/>
      </c>
      <c r="H4407" t="s">
        <v>3675</v>
      </c>
      <c r="I4407">
        <v>74228</v>
      </c>
      <c r="J4407">
        <v>67959</v>
      </c>
      <c r="K4407">
        <v>67962</v>
      </c>
      <c r="L4407" t="s">
        <v>31</v>
      </c>
      <c r="M4407" t="s">
        <v>20</v>
      </c>
      <c r="N4407">
        <v>151</v>
      </c>
      <c r="O4407">
        <v>1145</v>
      </c>
      <c r="P4407">
        <v>8</v>
      </c>
      <c r="Q4407" t="s">
        <v>4426</v>
      </c>
      <c r="BQ4407" s="1"/>
      <c r="BW4407" s="2"/>
    </row>
    <row r="4408" ht="15" customHeight="1">
      <c r="A4408" t="str">
        <f t="shared" si="340"/>
        <v>2020_12_67972_4</v>
      </c>
      <c r="B4408" t="str">
        <f t="shared" si="341"/>
        <v>2020_12_74617</v>
      </c>
      <c r="C4408" s="1" t="s">
        <v>3674</v>
      </c>
      <c r="D4408">
        <f t="shared" si="342"/>
        <v>4407</v>
      </c>
      <c r="E4408">
        <v>67972</v>
      </c>
      <c r="F4408">
        <f t="shared" si="343"/>
        <v>4</v>
      </c>
      <c r="G4408" s="2" t="str">
        <f t="shared" si="344"/>
        <v/>
      </c>
      <c r="H4408" t="s">
        <v>3675</v>
      </c>
      <c r="I4408">
        <v>74617</v>
      </c>
      <c r="J4408">
        <v>67962</v>
      </c>
      <c r="K4408">
        <v>67959</v>
      </c>
      <c r="L4408" t="s">
        <v>31</v>
      </c>
      <c r="M4408" t="s">
        <v>20</v>
      </c>
      <c r="N4408">
        <v>214</v>
      </c>
      <c r="O4408">
        <v>1145</v>
      </c>
      <c r="P4408">
        <v>8</v>
      </c>
      <c r="Q4408" t="s">
        <v>4427</v>
      </c>
      <c r="BQ4408" s="1"/>
      <c r="BW4408" s="2"/>
    </row>
    <row r="4409" ht="15" customHeight="1">
      <c r="A4409" t="str">
        <f t="shared" si="340"/>
        <v>2020_12_67972_5</v>
      </c>
      <c r="B4409" t="str">
        <f t="shared" si="341"/>
        <v>2020_12_74628</v>
      </c>
      <c r="C4409" s="1" t="s">
        <v>3674</v>
      </c>
      <c r="D4409">
        <f t="shared" si="342"/>
        <v>4408</v>
      </c>
      <c r="E4409">
        <v>67972</v>
      </c>
      <c r="F4409">
        <f t="shared" si="343"/>
        <v>5</v>
      </c>
      <c r="G4409" s="2" t="str">
        <f t="shared" si="344"/>
        <v/>
      </c>
      <c r="H4409" t="s">
        <v>3675</v>
      </c>
      <c r="I4409">
        <v>74628</v>
      </c>
      <c r="J4409">
        <v>67959</v>
      </c>
      <c r="K4409">
        <v>67962</v>
      </c>
      <c r="L4409" t="s">
        <v>31</v>
      </c>
      <c r="M4409" t="s">
        <v>20</v>
      </c>
      <c r="N4409">
        <v>379</v>
      </c>
      <c r="O4409">
        <v>1145</v>
      </c>
      <c r="P4409">
        <v>8</v>
      </c>
      <c r="Q4409" t="s">
        <v>4428</v>
      </c>
      <c r="BQ4409" s="1"/>
      <c r="BW4409" s="2"/>
    </row>
    <row r="4410" ht="15" customHeight="1">
      <c r="A4410" t="str">
        <f t="shared" si="340"/>
        <v>2020_12_67972_6</v>
      </c>
      <c r="B4410" t="str">
        <f t="shared" si="341"/>
        <v>2020_12_74766</v>
      </c>
      <c r="C4410" s="1" t="s">
        <v>3674</v>
      </c>
      <c r="D4410">
        <f t="shared" si="342"/>
        <v>4409</v>
      </c>
      <c r="E4410">
        <v>67972</v>
      </c>
      <c r="F4410">
        <f t="shared" si="343"/>
        <v>6</v>
      </c>
      <c r="G4410" s="2" t="str">
        <f t="shared" si="344"/>
        <v/>
      </c>
      <c r="H4410" t="s">
        <v>3675</v>
      </c>
      <c r="I4410">
        <v>74766</v>
      </c>
      <c r="J4410">
        <v>67962</v>
      </c>
      <c r="K4410">
        <v>67959</v>
      </c>
      <c r="L4410" t="s">
        <v>31</v>
      </c>
      <c r="M4410" t="s">
        <v>20</v>
      </c>
      <c r="N4410">
        <v>261</v>
      </c>
      <c r="O4410">
        <v>1145</v>
      </c>
      <c r="P4410">
        <v>8</v>
      </c>
      <c r="Q4410" t="s">
        <v>4429</v>
      </c>
      <c r="BQ4410" s="1"/>
      <c r="BW4410" s="2"/>
    </row>
    <row r="4411" ht="15" customHeight="1">
      <c r="A4411" t="str">
        <f t="shared" si="340"/>
        <v>2020_12_67972_7</v>
      </c>
      <c r="B4411" t="str">
        <f t="shared" si="341"/>
        <v>2020_12_74772</v>
      </c>
      <c r="C4411" s="1" t="s">
        <v>3674</v>
      </c>
      <c r="D4411">
        <f t="shared" si="342"/>
        <v>4410</v>
      </c>
      <c r="E4411">
        <v>67972</v>
      </c>
      <c r="F4411">
        <f t="shared" si="343"/>
        <v>7</v>
      </c>
      <c r="G4411" s="2" t="str">
        <f t="shared" si="344"/>
        <v>x</v>
      </c>
      <c r="H4411" t="s">
        <v>3675</v>
      </c>
      <c r="I4411">
        <v>74772</v>
      </c>
      <c r="J4411">
        <v>67959</v>
      </c>
      <c r="K4411">
        <v>67962</v>
      </c>
      <c r="L4411" t="s">
        <v>20</v>
      </c>
      <c r="M4411" t="s">
        <v>20</v>
      </c>
      <c r="N4411">
        <v>26</v>
      </c>
      <c r="O4411">
        <v>1145</v>
      </c>
      <c r="P4411">
        <v>8</v>
      </c>
      <c r="Q4411" t="s">
        <v>4430</v>
      </c>
      <c r="BQ4411" s="1"/>
      <c r="BW4411" s="2"/>
    </row>
    <row r="4412" ht="15" customHeight="1">
      <c r="A4412" t="str">
        <f t="shared" si="340"/>
        <v>2020_12_68000_1</v>
      </c>
      <c r="B4412" t="str">
        <f t="shared" si="341"/>
        <v>2020_12_74602</v>
      </c>
      <c r="C4412" s="1" t="s">
        <v>3674</v>
      </c>
      <c r="D4412">
        <f t="shared" si="342"/>
        <v>4411</v>
      </c>
      <c r="E4412">
        <v>68000</v>
      </c>
      <c r="F4412">
        <f t="shared" si="343"/>
        <v>1</v>
      </c>
      <c r="G4412" s="2" t="str">
        <f t="shared" si="344"/>
        <v/>
      </c>
      <c r="H4412" t="s">
        <v>3675</v>
      </c>
      <c r="I4412">
        <v>74602</v>
      </c>
      <c r="J4412">
        <v>67987</v>
      </c>
      <c r="K4412">
        <v>67990</v>
      </c>
      <c r="L4412" t="s">
        <v>19</v>
      </c>
      <c r="M4412" t="s">
        <v>20</v>
      </c>
      <c r="N4412">
        <v>114</v>
      </c>
      <c r="O4412">
        <v>880</v>
      </c>
      <c r="P4412">
        <v>11</v>
      </c>
      <c r="Q4412" t="s">
        <v>4431</v>
      </c>
      <c r="BQ4412" s="1"/>
      <c r="BW4412" s="2"/>
    </row>
    <row r="4413" ht="15" customHeight="1">
      <c r="A4413" t="str">
        <f t="shared" si="340"/>
        <v>2020_12_68000_2</v>
      </c>
      <c r="B4413" t="str">
        <f t="shared" si="341"/>
        <v>2020_12_74797</v>
      </c>
      <c r="C4413" s="1" t="s">
        <v>3674</v>
      </c>
      <c r="D4413">
        <f t="shared" si="342"/>
        <v>4412</v>
      </c>
      <c r="E4413">
        <v>68000</v>
      </c>
      <c r="F4413">
        <f t="shared" si="343"/>
        <v>2</v>
      </c>
      <c r="G4413" s="2" t="str">
        <f t="shared" si="344"/>
        <v/>
      </c>
      <c r="H4413" t="s">
        <v>3675</v>
      </c>
      <c r="I4413">
        <v>74797</v>
      </c>
      <c r="J4413">
        <v>67990</v>
      </c>
      <c r="K4413">
        <v>67987</v>
      </c>
      <c r="L4413" t="s">
        <v>31</v>
      </c>
      <c r="M4413" t="s">
        <v>20</v>
      </c>
      <c r="N4413">
        <v>142</v>
      </c>
      <c r="O4413">
        <v>880</v>
      </c>
      <c r="P4413">
        <v>11</v>
      </c>
      <c r="Q4413" t="s">
        <v>4432</v>
      </c>
      <c r="BQ4413" s="1"/>
      <c r="BW4413" s="2"/>
    </row>
    <row r="4414" ht="15" customHeight="1">
      <c r="A4414" t="str">
        <f t="shared" si="340"/>
        <v>2020_12_68000_3</v>
      </c>
      <c r="B4414" t="str">
        <f t="shared" si="341"/>
        <v>2020_12_74809</v>
      </c>
      <c r="C4414" s="1" t="s">
        <v>3674</v>
      </c>
      <c r="D4414">
        <f t="shared" si="342"/>
        <v>4413</v>
      </c>
      <c r="E4414">
        <v>68000</v>
      </c>
      <c r="F4414">
        <f t="shared" si="343"/>
        <v>3</v>
      </c>
      <c r="G4414" s="2" t="str">
        <f t="shared" si="344"/>
        <v/>
      </c>
      <c r="H4414" t="s">
        <v>3675</v>
      </c>
      <c r="I4414">
        <v>74809</v>
      </c>
      <c r="J4414">
        <v>67987</v>
      </c>
      <c r="K4414">
        <v>67990</v>
      </c>
      <c r="L4414" t="s">
        <v>31</v>
      </c>
      <c r="M4414" t="s">
        <v>20</v>
      </c>
      <c r="N4414">
        <v>56</v>
      </c>
      <c r="O4414">
        <v>880</v>
      </c>
      <c r="P4414">
        <v>11</v>
      </c>
      <c r="Q4414" t="s">
        <v>4433</v>
      </c>
      <c r="BQ4414" s="1"/>
      <c r="BW4414" s="2"/>
    </row>
    <row r="4415" ht="15" customHeight="1">
      <c r="A4415" t="str">
        <f t="shared" si="340"/>
        <v>2020_12_68000_4</v>
      </c>
      <c r="B4415" t="str">
        <f t="shared" si="341"/>
        <v>2020_12_75352</v>
      </c>
      <c r="C4415" s="1" t="s">
        <v>3674</v>
      </c>
      <c r="D4415">
        <f t="shared" si="342"/>
        <v>4414</v>
      </c>
      <c r="E4415">
        <v>68000</v>
      </c>
      <c r="F4415">
        <f t="shared" si="343"/>
        <v>4</v>
      </c>
      <c r="G4415" s="2" t="str">
        <f t="shared" si="344"/>
        <v/>
      </c>
      <c r="H4415" t="s">
        <v>3675</v>
      </c>
      <c r="I4415">
        <v>75352</v>
      </c>
      <c r="J4415">
        <v>67990</v>
      </c>
      <c r="K4415">
        <v>67987</v>
      </c>
      <c r="L4415" t="s">
        <v>31</v>
      </c>
      <c r="M4415" t="s">
        <v>20</v>
      </c>
      <c r="N4415">
        <v>58</v>
      </c>
      <c r="O4415">
        <v>880</v>
      </c>
      <c r="P4415">
        <v>11</v>
      </c>
      <c r="Q4415" t="s">
        <v>4434</v>
      </c>
      <c r="BQ4415" s="1"/>
      <c r="BW4415" s="2"/>
    </row>
    <row r="4416" ht="15" customHeight="1">
      <c r="A4416" t="str">
        <f t="shared" si="340"/>
        <v>2020_12_68000_5</v>
      </c>
      <c r="B4416" t="str">
        <f t="shared" si="341"/>
        <v>2020_12_75931</v>
      </c>
      <c r="C4416" s="1" t="s">
        <v>3674</v>
      </c>
      <c r="D4416">
        <f t="shared" si="342"/>
        <v>4415</v>
      </c>
      <c r="E4416">
        <v>68000</v>
      </c>
      <c r="F4416">
        <f t="shared" si="343"/>
        <v>5</v>
      </c>
      <c r="G4416" s="2" t="str">
        <f t="shared" si="344"/>
        <v/>
      </c>
      <c r="H4416" t="s">
        <v>3675</v>
      </c>
      <c r="I4416">
        <v>75931</v>
      </c>
      <c r="J4416">
        <v>67987</v>
      </c>
      <c r="K4416">
        <v>67990</v>
      </c>
      <c r="L4416" t="s">
        <v>31</v>
      </c>
      <c r="M4416" t="s">
        <v>20</v>
      </c>
      <c r="N4416">
        <v>89</v>
      </c>
      <c r="O4416">
        <v>880</v>
      </c>
      <c r="P4416">
        <v>11</v>
      </c>
      <c r="Q4416" t="s">
        <v>4435</v>
      </c>
      <c r="BQ4416" s="1"/>
      <c r="BW4416" s="2"/>
    </row>
    <row r="4417" ht="15" customHeight="1">
      <c r="A4417" t="str">
        <f t="shared" si="340"/>
        <v>2020_12_68000_6</v>
      </c>
      <c r="B4417" t="str">
        <f t="shared" si="341"/>
        <v>2020_12_77056</v>
      </c>
      <c r="C4417" s="1" t="s">
        <v>3674</v>
      </c>
      <c r="D4417">
        <f t="shared" si="342"/>
        <v>4416</v>
      </c>
      <c r="E4417">
        <v>68000</v>
      </c>
      <c r="F4417">
        <f t="shared" si="343"/>
        <v>6</v>
      </c>
      <c r="G4417" s="2" t="str">
        <f t="shared" si="344"/>
        <v>x</v>
      </c>
      <c r="H4417" t="s">
        <v>3675</v>
      </c>
      <c r="I4417">
        <v>77056</v>
      </c>
      <c r="J4417">
        <v>67990</v>
      </c>
      <c r="K4417">
        <v>67987</v>
      </c>
      <c r="L4417" t="s">
        <v>20</v>
      </c>
      <c r="M4417" t="s">
        <v>20</v>
      </c>
      <c r="N4417">
        <v>42</v>
      </c>
      <c r="O4417">
        <v>880</v>
      </c>
      <c r="P4417">
        <v>11</v>
      </c>
      <c r="Q4417" t="s">
        <v>4436</v>
      </c>
      <c r="BQ4417" s="1"/>
      <c r="BW4417" s="2"/>
    </row>
    <row r="4418" ht="15" customHeight="1">
      <c r="A4418" t="str">
        <f t="shared" ref="A4418:A4481" si="345">CONCATENATE($C4418,"_",$E4418,"_",$F4418)</f>
        <v>2020_12_68028_1</v>
      </c>
      <c r="B4418" t="str">
        <f t="shared" ref="B4418:B4481" si="346">CONCATENATE($C4418,"_",$I4418)</f>
        <v>2020_12_71671</v>
      </c>
      <c r="C4418" s="1" t="s">
        <v>3674</v>
      </c>
      <c r="D4418">
        <f t="shared" ref="D4418:D4481" si="347">IF(ISNUMBER($D4417),$D4417+1,1)</f>
        <v>4417</v>
      </c>
      <c r="E4418">
        <v>68028</v>
      </c>
      <c r="F4418">
        <f t="shared" ref="F4418:F4481" si="348">IF($E4418="","",IF($E4418=$E4417,$F4417+1,1))</f>
        <v>1</v>
      </c>
      <c r="G4418" s="2" t="str">
        <f t="shared" ref="G4418:G4481" si="349">IF($E4419=$E4418,"","x")</f>
        <v/>
      </c>
      <c r="H4418" t="s">
        <v>3675</v>
      </c>
      <c r="I4418">
        <v>71671</v>
      </c>
      <c r="J4418">
        <v>68015</v>
      </c>
      <c r="K4418">
        <v>68018</v>
      </c>
      <c r="L4418" t="s">
        <v>19</v>
      </c>
      <c r="M4418" t="s">
        <v>20</v>
      </c>
      <c r="N4418">
        <v>144</v>
      </c>
      <c r="O4418">
        <v>1421</v>
      </c>
      <c r="P4418">
        <v>13</v>
      </c>
      <c r="Q4418" t="s">
        <v>4437</v>
      </c>
      <c r="BQ4418" s="1"/>
      <c r="BW4418" s="2"/>
    </row>
    <row r="4419" ht="15" customHeight="1">
      <c r="A4419" t="str">
        <f t="shared" si="345"/>
        <v>2020_12_68028_2</v>
      </c>
      <c r="B4419" t="str">
        <f t="shared" si="346"/>
        <v>2020_12_72583</v>
      </c>
      <c r="C4419" s="1" t="s">
        <v>3674</v>
      </c>
      <c r="D4419">
        <f t="shared" si="347"/>
        <v>4418</v>
      </c>
      <c r="E4419">
        <v>68028</v>
      </c>
      <c r="F4419">
        <f t="shared" si="348"/>
        <v>2</v>
      </c>
      <c r="G4419" s="2" t="str">
        <f t="shared" si="349"/>
        <v/>
      </c>
      <c r="H4419" t="s">
        <v>3675</v>
      </c>
      <c r="I4419">
        <v>72583</v>
      </c>
      <c r="J4419">
        <v>68018</v>
      </c>
      <c r="K4419">
        <v>68015</v>
      </c>
      <c r="L4419" t="s">
        <v>31</v>
      </c>
      <c r="M4419" t="s">
        <v>20</v>
      </c>
      <c r="N4419">
        <v>170</v>
      </c>
      <c r="O4419">
        <v>1421</v>
      </c>
      <c r="P4419">
        <v>13</v>
      </c>
      <c r="Q4419" t="s">
        <v>4438</v>
      </c>
      <c r="BQ4419" s="1"/>
      <c r="BW4419" s="2"/>
    </row>
    <row r="4420" ht="15" customHeight="1">
      <c r="A4420" t="str">
        <f t="shared" si="345"/>
        <v>2020_12_68028_3</v>
      </c>
      <c r="B4420" t="str">
        <f t="shared" si="346"/>
        <v>2020_12_72598</v>
      </c>
      <c r="C4420" s="1" t="s">
        <v>3674</v>
      </c>
      <c r="D4420">
        <f t="shared" si="347"/>
        <v>4419</v>
      </c>
      <c r="E4420">
        <v>68028</v>
      </c>
      <c r="F4420">
        <f t="shared" si="348"/>
        <v>3</v>
      </c>
      <c r="G4420" s="2" t="str">
        <f t="shared" si="349"/>
        <v/>
      </c>
      <c r="H4420" t="s">
        <v>3675</v>
      </c>
      <c r="I4420">
        <v>72598</v>
      </c>
      <c r="J4420">
        <v>68015</v>
      </c>
      <c r="K4420">
        <v>68018</v>
      </c>
      <c r="L4420" t="s">
        <v>31</v>
      </c>
      <c r="M4420" t="s">
        <v>20</v>
      </c>
      <c r="N4420">
        <v>95</v>
      </c>
      <c r="O4420">
        <v>1421</v>
      </c>
      <c r="P4420">
        <v>13</v>
      </c>
      <c r="Q4420" t="s">
        <v>4439</v>
      </c>
      <c r="BQ4420" s="1"/>
      <c r="BW4420" s="2"/>
    </row>
    <row r="4421" ht="15" customHeight="1">
      <c r="A4421" t="str">
        <f t="shared" si="345"/>
        <v>2020_12_68028_4</v>
      </c>
      <c r="B4421" t="str">
        <f t="shared" si="346"/>
        <v>2020_12_72611</v>
      </c>
      <c r="C4421" s="1" t="s">
        <v>3674</v>
      </c>
      <c r="D4421">
        <f t="shared" si="347"/>
        <v>4420</v>
      </c>
      <c r="E4421">
        <v>68028</v>
      </c>
      <c r="F4421">
        <f t="shared" si="348"/>
        <v>4</v>
      </c>
      <c r="G4421" s="2" t="str">
        <f t="shared" si="349"/>
        <v/>
      </c>
      <c r="H4421" t="s">
        <v>3675</v>
      </c>
      <c r="I4421">
        <v>72611</v>
      </c>
      <c r="J4421">
        <v>68018</v>
      </c>
      <c r="K4421">
        <v>68015</v>
      </c>
      <c r="L4421" t="s">
        <v>31</v>
      </c>
      <c r="M4421" t="s">
        <v>20</v>
      </c>
      <c r="N4421">
        <v>99</v>
      </c>
      <c r="O4421">
        <v>1421</v>
      </c>
      <c r="P4421">
        <v>13</v>
      </c>
      <c r="Q4421" t="s">
        <v>4440</v>
      </c>
      <c r="BQ4421" s="1"/>
      <c r="BW4421" s="2"/>
    </row>
    <row r="4422" ht="15" customHeight="1">
      <c r="A4422" t="str">
        <f t="shared" si="345"/>
        <v>2020_12_68028_5</v>
      </c>
      <c r="B4422" t="str">
        <f t="shared" si="346"/>
        <v>2020_12_72619</v>
      </c>
      <c r="C4422" s="1" t="s">
        <v>3674</v>
      </c>
      <c r="D4422">
        <f t="shared" si="347"/>
        <v>4421</v>
      </c>
      <c r="E4422">
        <v>68028</v>
      </c>
      <c r="F4422">
        <f t="shared" si="348"/>
        <v>5</v>
      </c>
      <c r="G4422" s="2" t="str">
        <f t="shared" si="349"/>
        <v/>
      </c>
      <c r="H4422" t="s">
        <v>3675</v>
      </c>
      <c r="I4422">
        <v>72619</v>
      </c>
      <c r="J4422">
        <v>68015</v>
      </c>
      <c r="K4422">
        <v>68018</v>
      </c>
      <c r="L4422" t="s">
        <v>31</v>
      </c>
      <c r="M4422" t="s">
        <v>20</v>
      </c>
      <c r="N4422">
        <v>84</v>
      </c>
      <c r="O4422">
        <v>1421</v>
      </c>
      <c r="P4422">
        <v>13</v>
      </c>
      <c r="Q4422" t="s">
        <v>4441</v>
      </c>
      <c r="BQ4422" s="1"/>
      <c r="BW4422" s="2"/>
    </row>
    <row r="4423" ht="15" customHeight="1">
      <c r="A4423" t="str">
        <f t="shared" si="345"/>
        <v>2020_12_68028_6</v>
      </c>
      <c r="B4423" t="str">
        <f t="shared" si="346"/>
        <v>2020_12_72945</v>
      </c>
      <c r="C4423" s="1" t="s">
        <v>3674</v>
      </c>
      <c r="D4423">
        <f t="shared" si="347"/>
        <v>4422</v>
      </c>
      <c r="E4423">
        <v>68028</v>
      </c>
      <c r="F4423">
        <f t="shared" si="348"/>
        <v>6</v>
      </c>
      <c r="G4423" s="2" t="str">
        <f t="shared" si="349"/>
        <v/>
      </c>
      <c r="H4423" t="s">
        <v>3675</v>
      </c>
      <c r="I4423">
        <v>72945</v>
      </c>
      <c r="J4423">
        <v>68018</v>
      </c>
      <c r="K4423">
        <v>68015</v>
      </c>
      <c r="L4423" t="s">
        <v>31</v>
      </c>
      <c r="M4423" t="s">
        <v>20</v>
      </c>
      <c r="N4423">
        <v>168</v>
      </c>
      <c r="O4423">
        <v>1421</v>
      </c>
      <c r="P4423">
        <v>13</v>
      </c>
      <c r="Q4423" t="s">
        <v>4442</v>
      </c>
      <c r="BQ4423" s="1"/>
      <c r="BW4423" s="2"/>
    </row>
    <row r="4424" ht="15" customHeight="1">
      <c r="A4424" t="str">
        <f t="shared" si="345"/>
        <v>2020_12_68028_7</v>
      </c>
      <c r="B4424" t="str">
        <f t="shared" si="346"/>
        <v>2020_12_73339</v>
      </c>
      <c r="C4424" s="1" t="s">
        <v>3674</v>
      </c>
      <c r="D4424">
        <f t="shared" si="347"/>
        <v>4423</v>
      </c>
      <c r="E4424">
        <v>68028</v>
      </c>
      <c r="F4424">
        <f t="shared" si="348"/>
        <v>7</v>
      </c>
      <c r="G4424" s="2" t="str">
        <f t="shared" si="349"/>
        <v/>
      </c>
      <c r="H4424" t="s">
        <v>3675</v>
      </c>
      <c r="I4424">
        <v>73339</v>
      </c>
      <c r="J4424">
        <v>68015</v>
      </c>
      <c r="K4424">
        <v>68018</v>
      </c>
      <c r="L4424" t="s">
        <v>31</v>
      </c>
      <c r="M4424" t="s">
        <v>20</v>
      </c>
      <c r="N4424">
        <v>125</v>
      </c>
      <c r="O4424">
        <v>1421</v>
      </c>
      <c r="P4424">
        <v>13</v>
      </c>
      <c r="Q4424" t="s">
        <v>4443</v>
      </c>
      <c r="BQ4424" s="1"/>
      <c r="BW4424" s="2"/>
    </row>
    <row r="4425" ht="15" customHeight="1">
      <c r="A4425" t="str">
        <f t="shared" si="345"/>
        <v>2020_12_68028_8</v>
      </c>
      <c r="B4425" t="str">
        <f t="shared" si="346"/>
        <v>2020_12_73348</v>
      </c>
      <c r="C4425" s="1" t="s">
        <v>3674</v>
      </c>
      <c r="D4425">
        <f t="shared" si="347"/>
        <v>4424</v>
      </c>
      <c r="E4425">
        <v>68028</v>
      </c>
      <c r="F4425">
        <f t="shared" si="348"/>
        <v>8</v>
      </c>
      <c r="G4425" s="2" t="str">
        <f t="shared" si="349"/>
        <v/>
      </c>
      <c r="H4425" t="s">
        <v>3675</v>
      </c>
      <c r="I4425">
        <v>73348</v>
      </c>
      <c r="J4425">
        <v>68018</v>
      </c>
      <c r="K4425">
        <v>68015</v>
      </c>
      <c r="L4425" t="s">
        <v>31</v>
      </c>
      <c r="M4425" t="s">
        <v>20</v>
      </c>
      <c r="N4425">
        <v>200</v>
      </c>
      <c r="O4425">
        <v>1421</v>
      </c>
      <c r="P4425">
        <v>13</v>
      </c>
      <c r="Q4425" t="s">
        <v>4444</v>
      </c>
      <c r="BQ4425" s="1"/>
      <c r="BW4425" s="2"/>
    </row>
    <row r="4426" ht="15" customHeight="1">
      <c r="A4426" t="str">
        <f t="shared" si="345"/>
        <v>2020_12_68028_9</v>
      </c>
      <c r="B4426" t="str">
        <f t="shared" si="346"/>
        <v>2020_12_73551</v>
      </c>
      <c r="C4426" s="1" t="s">
        <v>3674</v>
      </c>
      <c r="D4426">
        <f t="shared" si="347"/>
        <v>4425</v>
      </c>
      <c r="E4426">
        <v>68028</v>
      </c>
      <c r="F4426">
        <f t="shared" si="348"/>
        <v>9</v>
      </c>
      <c r="G4426" s="2" t="str">
        <f t="shared" si="349"/>
        <v/>
      </c>
      <c r="H4426" t="s">
        <v>3675</v>
      </c>
      <c r="I4426">
        <v>73551</v>
      </c>
      <c r="J4426">
        <v>68015</v>
      </c>
      <c r="K4426">
        <v>68018</v>
      </c>
      <c r="L4426" t="s">
        <v>31</v>
      </c>
      <c r="M4426" t="s">
        <v>20</v>
      </c>
      <c r="N4426">
        <v>99</v>
      </c>
      <c r="O4426">
        <v>1421</v>
      </c>
      <c r="P4426">
        <v>13</v>
      </c>
      <c r="Q4426" t="s">
        <v>4445</v>
      </c>
      <c r="BQ4426" s="1"/>
      <c r="BW4426" s="2"/>
    </row>
    <row r="4427" ht="15" customHeight="1">
      <c r="A4427" t="str">
        <f t="shared" si="345"/>
        <v>2020_12_68028_10</v>
      </c>
      <c r="B4427" t="str">
        <f t="shared" si="346"/>
        <v>2020_12_73574</v>
      </c>
      <c r="C4427" s="1" t="s">
        <v>3674</v>
      </c>
      <c r="D4427">
        <f t="shared" si="347"/>
        <v>4426</v>
      </c>
      <c r="E4427">
        <v>68028</v>
      </c>
      <c r="F4427">
        <f t="shared" si="348"/>
        <v>10</v>
      </c>
      <c r="G4427" s="2" t="str">
        <f t="shared" si="349"/>
        <v/>
      </c>
      <c r="H4427" t="s">
        <v>3675</v>
      </c>
      <c r="I4427">
        <v>73574</v>
      </c>
      <c r="J4427">
        <v>68018</v>
      </c>
      <c r="K4427">
        <v>68015</v>
      </c>
      <c r="L4427" t="s">
        <v>31</v>
      </c>
      <c r="M4427" t="s">
        <v>20</v>
      </c>
      <c r="N4427">
        <v>110</v>
      </c>
      <c r="O4427">
        <v>1421</v>
      </c>
      <c r="P4427">
        <v>13</v>
      </c>
      <c r="Q4427" t="s">
        <v>4446</v>
      </c>
      <c r="BQ4427" s="1"/>
      <c r="BW4427" s="2"/>
    </row>
    <row r="4428" ht="15" customHeight="1">
      <c r="A4428" t="str">
        <f t="shared" si="345"/>
        <v>2020_12_68028_11</v>
      </c>
      <c r="B4428" t="str">
        <f t="shared" si="346"/>
        <v>2020_12_74105</v>
      </c>
      <c r="C4428" s="1" t="s">
        <v>3674</v>
      </c>
      <c r="D4428">
        <f t="shared" si="347"/>
        <v>4427</v>
      </c>
      <c r="E4428">
        <v>68028</v>
      </c>
      <c r="F4428">
        <f t="shared" si="348"/>
        <v>11</v>
      </c>
      <c r="G4428" s="2" t="str">
        <f t="shared" si="349"/>
        <v/>
      </c>
      <c r="H4428" t="s">
        <v>3675</v>
      </c>
      <c r="I4428">
        <v>74105</v>
      </c>
      <c r="J4428">
        <v>68015</v>
      </c>
      <c r="K4428">
        <v>68018</v>
      </c>
      <c r="L4428" t="s">
        <v>31</v>
      </c>
      <c r="M4428" t="s">
        <v>20</v>
      </c>
      <c r="N4428">
        <v>78</v>
      </c>
      <c r="O4428">
        <v>1421</v>
      </c>
      <c r="P4428">
        <v>13</v>
      </c>
      <c r="Q4428" t="s">
        <v>4447</v>
      </c>
      <c r="BQ4428" s="1"/>
      <c r="BW4428" s="2"/>
    </row>
    <row r="4429" ht="15" customHeight="1">
      <c r="A4429" t="str">
        <f t="shared" si="345"/>
        <v>2020_12_68028_12</v>
      </c>
      <c r="B4429" t="str">
        <f t="shared" si="346"/>
        <v>2020_12_74123</v>
      </c>
      <c r="C4429" s="1" t="s">
        <v>3674</v>
      </c>
      <c r="D4429">
        <f t="shared" si="347"/>
        <v>4428</v>
      </c>
      <c r="E4429">
        <v>68028</v>
      </c>
      <c r="F4429">
        <f t="shared" si="348"/>
        <v>12</v>
      </c>
      <c r="G4429" s="2" t="str">
        <f t="shared" si="349"/>
        <v>x</v>
      </c>
      <c r="H4429" t="s">
        <v>3675</v>
      </c>
      <c r="I4429">
        <v>74123</v>
      </c>
      <c r="J4429">
        <v>68018</v>
      </c>
      <c r="K4429">
        <v>68015</v>
      </c>
      <c r="L4429" t="s">
        <v>20</v>
      </c>
      <c r="M4429" t="s">
        <v>20</v>
      </c>
      <c r="N4429">
        <v>28</v>
      </c>
      <c r="O4429">
        <v>1421</v>
      </c>
      <c r="P4429">
        <v>13</v>
      </c>
      <c r="Q4429" t="s">
        <v>4448</v>
      </c>
      <c r="BQ4429" s="1"/>
      <c r="BW4429" s="2"/>
    </row>
    <row r="4430" ht="15" customHeight="1">
      <c r="A4430" t="str">
        <f t="shared" si="345"/>
        <v>2020_12_68056_1</v>
      </c>
      <c r="B4430" t="str">
        <f t="shared" si="346"/>
        <v>2020_12_72506</v>
      </c>
      <c r="C4430" s="1" t="s">
        <v>3674</v>
      </c>
      <c r="D4430">
        <f t="shared" si="347"/>
        <v>4429</v>
      </c>
      <c r="E4430">
        <v>68056</v>
      </c>
      <c r="F4430">
        <f t="shared" si="348"/>
        <v>1</v>
      </c>
      <c r="G4430" s="2" t="str">
        <f t="shared" si="349"/>
        <v/>
      </c>
      <c r="H4430" t="s">
        <v>3675</v>
      </c>
      <c r="I4430">
        <v>72506</v>
      </c>
      <c r="J4430">
        <v>68046</v>
      </c>
      <c r="K4430">
        <v>68043</v>
      </c>
      <c r="L4430" t="s">
        <v>19</v>
      </c>
      <c r="M4430" t="s">
        <v>20</v>
      </c>
      <c r="N4430">
        <v>148</v>
      </c>
      <c r="O4430">
        <v>1077</v>
      </c>
      <c r="P4430">
        <v>11</v>
      </c>
      <c r="Q4430" t="s">
        <v>4449</v>
      </c>
      <c r="BQ4430" s="1"/>
      <c r="BW4430" s="2"/>
    </row>
    <row r="4431" ht="15" customHeight="1">
      <c r="A4431" t="str">
        <f t="shared" si="345"/>
        <v>2020_12_68056_2</v>
      </c>
      <c r="B4431" t="str">
        <f t="shared" si="346"/>
        <v>2020_12_74159</v>
      </c>
      <c r="C4431" s="1" t="s">
        <v>3674</v>
      </c>
      <c r="D4431">
        <f t="shared" si="347"/>
        <v>4430</v>
      </c>
      <c r="E4431">
        <v>68056</v>
      </c>
      <c r="F4431">
        <f t="shared" si="348"/>
        <v>2</v>
      </c>
      <c r="G4431" s="2" t="str">
        <f t="shared" si="349"/>
        <v/>
      </c>
      <c r="H4431" t="s">
        <v>3675</v>
      </c>
      <c r="I4431">
        <v>74159</v>
      </c>
      <c r="J4431">
        <v>68043</v>
      </c>
      <c r="K4431">
        <v>68046</v>
      </c>
      <c r="L4431" t="s">
        <v>31</v>
      </c>
      <c r="M4431" t="s">
        <v>20</v>
      </c>
      <c r="N4431">
        <v>30</v>
      </c>
      <c r="O4431">
        <v>1077</v>
      </c>
      <c r="P4431">
        <v>11</v>
      </c>
      <c r="Q4431" t="s">
        <v>4450</v>
      </c>
      <c r="BQ4431" s="1"/>
      <c r="BW4431" s="2"/>
    </row>
    <row r="4432" ht="15" customHeight="1">
      <c r="A4432" t="str">
        <f t="shared" si="345"/>
        <v>2020_12_68056_3</v>
      </c>
      <c r="B4432" t="str">
        <f t="shared" si="346"/>
        <v>2020_12_74206</v>
      </c>
      <c r="C4432" s="1" t="s">
        <v>3674</v>
      </c>
      <c r="D4432">
        <f t="shared" si="347"/>
        <v>4431</v>
      </c>
      <c r="E4432">
        <v>68056</v>
      </c>
      <c r="F4432">
        <f t="shared" si="348"/>
        <v>3</v>
      </c>
      <c r="G4432" s="2" t="str">
        <f t="shared" si="349"/>
        <v/>
      </c>
      <c r="H4432" t="s">
        <v>3675</v>
      </c>
      <c r="I4432">
        <v>74206</v>
      </c>
      <c r="J4432">
        <v>68046</v>
      </c>
      <c r="K4432">
        <v>68043</v>
      </c>
      <c r="L4432" t="s">
        <v>31</v>
      </c>
      <c r="M4432" t="s">
        <v>20</v>
      </c>
      <c r="N4432">
        <v>62</v>
      </c>
      <c r="O4432">
        <v>1077</v>
      </c>
      <c r="P4432">
        <v>11</v>
      </c>
      <c r="Q4432" t="s">
        <v>4451</v>
      </c>
      <c r="BQ4432" s="1"/>
      <c r="BW4432" s="2"/>
    </row>
    <row r="4433" ht="15" customHeight="1">
      <c r="A4433" t="str">
        <f t="shared" si="345"/>
        <v>2020_12_68056_4</v>
      </c>
      <c r="B4433" t="str">
        <f t="shared" si="346"/>
        <v>2020_12_74357</v>
      </c>
      <c r="C4433" s="1" t="s">
        <v>3674</v>
      </c>
      <c r="D4433">
        <f t="shared" si="347"/>
        <v>4432</v>
      </c>
      <c r="E4433">
        <v>68056</v>
      </c>
      <c r="F4433">
        <f t="shared" si="348"/>
        <v>4</v>
      </c>
      <c r="G4433" s="2" t="str">
        <f t="shared" si="349"/>
        <v/>
      </c>
      <c r="H4433" t="s">
        <v>3675</v>
      </c>
      <c r="I4433">
        <v>74357</v>
      </c>
      <c r="J4433">
        <v>68043</v>
      </c>
      <c r="K4433">
        <v>68046</v>
      </c>
      <c r="L4433" t="s">
        <v>31</v>
      </c>
      <c r="M4433" t="s">
        <v>20</v>
      </c>
      <c r="N4433">
        <v>70</v>
      </c>
      <c r="O4433">
        <v>1077</v>
      </c>
      <c r="P4433">
        <v>11</v>
      </c>
      <c r="Q4433" t="s">
        <v>4452</v>
      </c>
      <c r="BQ4433" s="1"/>
      <c r="BW4433" s="2"/>
    </row>
    <row r="4434" ht="15" customHeight="1">
      <c r="A4434" t="str">
        <f t="shared" si="345"/>
        <v>2020_12_68056_5</v>
      </c>
      <c r="B4434" t="str">
        <f t="shared" si="346"/>
        <v>2020_12_74408</v>
      </c>
      <c r="C4434" s="1" t="s">
        <v>3674</v>
      </c>
      <c r="D4434">
        <f t="shared" si="347"/>
        <v>4433</v>
      </c>
      <c r="E4434">
        <v>68056</v>
      </c>
      <c r="F4434">
        <f t="shared" si="348"/>
        <v>5</v>
      </c>
      <c r="G4434" s="2" t="str">
        <f t="shared" si="349"/>
        <v/>
      </c>
      <c r="H4434" t="s">
        <v>3675</v>
      </c>
      <c r="I4434">
        <v>74408</v>
      </c>
      <c r="J4434">
        <v>68046</v>
      </c>
      <c r="K4434">
        <v>68043</v>
      </c>
      <c r="L4434" t="s">
        <v>31</v>
      </c>
      <c r="M4434" t="s">
        <v>20</v>
      </c>
      <c r="N4434">
        <v>102</v>
      </c>
      <c r="O4434">
        <v>1077</v>
      </c>
      <c r="P4434">
        <v>11</v>
      </c>
      <c r="Q4434" t="s">
        <v>4453</v>
      </c>
      <c r="BQ4434" s="1"/>
      <c r="BW4434" s="2"/>
    </row>
    <row r="4435" ht="15" customHeight="1">
      <c r="A4435" t="str">
        <f t="shared" si="345"/>
        <v>2020_12_68056_6</v>
      </c>
      <c r="B4435" t="str">
        <f t="shared" si="346"/>
        <v>2020_12_74516</v>
      </c>
      <c r="C4435" s="1" t="s">
        <v>3674</v>
      </c>
      <c r="D4435">
        <f t="shared" si="347"/>
        <v>4434</v>
      </c>
      <c r="E4435">
        <v>68056</v>
      </c>
      <c r="F4435">
        <f t="shared" si="348"/>
        <v>6</v>
      </c>
      <c r="G4435" s="2" t="str">
        <f t="shared" si="349"/>
        <v/>
      </c>
      <c r="H4435" t="s">
        <v>3675</v>
      </c>
      <c r="I4435">
        <v>74516</v>
      </c>
      <c r="J4435">
        <v>68043</v>
      </c>
      <c r="K4435">
        <v>68046</v>
      </c>
      <c r="L4435" t="s">
        <v>31</v>
      </c>
      <c r="M4435" t="s">
        <v>20</v>
      </c>
      <c r="N4435">
        <v>192</v>
      </c>
      <c r="O4435">
        <v>1077</v>
      </c>
      <c r="P4435">
        <v>11</v>
      </c>
      <c r="Q4435" t="s">
        <v>4454</v>
      </c>
      <c r="BQ4435" s="1"/>
      <c r="BW4435" s="2"/>
    </row>
    <row r="4436" ht="15" customHeight="1">
      <c r="A4436" t="str">
        <f t="shared" si="345"/>
        <v>2020_12_68056_7</v>
      </c>
      <c r="B4436" t="str">
        <f t="shared" si="346"/>
        <v>2020_12_75236</v>
      </c>
      <c r="C4436" s="1" t="s">
        <v>3674</v>
      </c>
      <c r="D4436">
        <f t="shared" si="347"/>
        <v>4435</v>
      </c>
      <c r="E4436">
        <v>68056</v>
      </c>
      <c r="F4436">
        <f t="shared" si="348"/>
        <v>7</v>
      </c>
      <c r="G4436" s="2" t="str">
        <f t="shared" si="349"/>
        <v/>
      </c>
      <c r="H4436" t="s">
        <v>3675</v>
      </c>
      <c r="I4436">
        <v>75236</v>
      </c>
      <c r="J4436">
        <v>68046</v>
      </c>
      <c r="K4436">
        <v>68043</v>
      </c>
      <c r="L4436" t="s">
        <v>31</v>
      </c>
      <c r="M4436" t="s">
        <v>20</v>
      </c>
      <c r="N4436">
        <v>194</v>
      </c>
      <c r="O4436">
        <v>1077</v>
      </c>
      <c r="P4436">
        <v>11</v>
      </c>
      <c r="Q4436" t="s">
        <v>4455</v>
      </c>
      <c r="BQ4436" s="1"/>
      <c r="BW4436" s="2"/>
    </row>
    <row r="4437" ht="15" customHeight="1">
      <c r="A4437" t="str">
        <f t="shared" si="345"/>
        <v>2020_12_68056_8</v>
      </c>
      <c r="B4437" t="str">
        <f t="shared" si="346"/>
        <v>2020_12_75344</v>
      </c>
      <c r="C4437" s="1" t="s">
        <v>3674</v>
      </c>
      <c r="D4437">
        <f t="shared" si="347"/>
        <v>4436</v>
      </c>
      <c r="E4437">
        <v>68056</v>
      </c>
      <c r="F4437">
        <f t="shared" si="348"/>
        <v>8</v>
      </c>
      <c r="G4437" s="2" t="str">
        <f t="shared" si="349"/>
        <v/>
      </c>
      <c r="H4437" t="s">
        <v>3675</v>
      </c>
      <c r="I4437">
        <v>75344</v>
      </c>
      <c r="J4437">
        <v>68043</v>
      </c>
      <c r="K4437">
        <v>68046</v>
      </c>
      <c r="L4437" t="s">
        <v>31</v>
      </c>
      <c r="M4437" t="s">
        <v>20</v>
      </c>
      <c r="N4437">
        <v>182</v>
      </c>
      <c r="O4437">
        <v>1077</v>
      </c>
      <c r="P4437">
        <v>11</v>
      </c>
      <c r="Q4437" t="s">
        <v>4456</v>
      </c>
      <c r="BQ4437" s="1"/>
      <c r="BW4437" s="2"/>
    </row>
    <row r="4438" ht="15" customHeight="1">
      <c r="A4438" t="str">
        <f t="shared" si="345"/>
        <v>2020_12_68056_9</v>
      </c>
      <c r="B4438" t="str">
        <f t="shared" si="346"/>
        <v>2020_12_76705</v>
      </c>
      <c r="C4438" s="1" t="s">
        <v>3674</v>
      </c>
      <c r="D4438">
        <f t="shared" si="347"/>
        <v>4437</v>
      </c>
      <c r="E4438">
        <v>68056</v>
      </c>
      <c r="F4438">
        <f t="shared" si="348"/>
        <v>9</v>
      </c>
      <c r="G4438" s="2" t="str">
        <f t="shared" si="349"/>
        <v>x</v>
      </c>
      <c r="H4438" t="s">
        <v>3675</v>
      </c>
      <c r="I4438">
        <v>76705</v>
      </c>
      <c r="J4438">
        <v>68046</v>
      </c>
      <c r="K4438">
        <v>68043</v>
      </c>
      <c r="L4438" t="s">
        <v>20</v>
      </c>
      <c r="M4438" t="s">
        <v>20</v>
      </c>
      <c r="N4438">
        <v>27</v>
      </c>
      <c r="O4438">
        <v>1077</v>
      </c>
      <c r="P4438">
        <v>11</v>
      </c>
      <c r="Q4438" t="s">
        <v>4457</v>
      </c>
      <c r="BQ4438" s="1"/>
      <c r="BW4438" s="2"/>
    </row>
    <row r="4439" ht="15" customHeight="1">
      <c r="A4439" t="str">
        <f t="shared" si="345"/>
        <v>2020_12_68084_1</v>
      </c>
      <c r="B4439" t="str">
        <f t="shared" si="346"/>
        <v>2020_12_72839</v>
      </c>
      <c r="C4439" s="1" t="s">
        <v>3674</v>
      </c>
      <c r="D4439">
        <f t="shared" si="347"/>
        <v>4438</v>
      </c>
      <c r="E4439">
        <v>68084</v>
      </c>
      <c r="F4439">
        <f t="shared" si="348"/>
        <v>1</v>
      </c>
      <c r="G4439" s="2" t="str">
        <f t="shared" si="349"/>
        <v/>
      </c>
      <c r="H4439" t="s">
        <v>3675</v>
      </c>
      <c r="I4439">
        <v>72839</v>
      </c>
      <c r="J4439">
        <v>68071</v>
      </c>
      <c r="K4439">
        <v>68074</v>
      </c>
      <c r="L4439" t="s">
        <v>19</v>
      </c>
      <c r="M4439" t="s">
        <v>20</v>
      </c>
      <c r="N4439">
        <v>52</v>
      </c>
      <c r="O4439">
        <v>509</v>
      </c>
      <c r="P4439">
        <v>7</v>
      </c>
      <c r="Q4439" t="s">
        <v>4458</v>
      </c>
      <c r="BQ4439" s="1"/>
      <c r="BW4439" s="2"/>
    </row>
    <row r="4440" ht="15" customHeight="1">
      <c r="A4440" t="str">
        <f t="shared" si="345"/>
        <v>2020_12_68084_2</v>
      </c>
      <c r="B4440" t="str">
        <f t="shared" si="346"/>
        <v>2020_12_74147</v>
      </c>
      <c r="C4440" s="1" t="s">
        <v>3674</v>
      </c>
      <c r="D4440">
        <f t="shared" si="347"/>
        <v>4439</v>
      </c>
      <c r="E4440">
        <v>68084</v>
      </c>
      <c r="F4440">
        <f t="shared" si="348"/>
        <v>2</v>
      </c>
      <c r="G4440" s="2" t="str">
        <f t="shared" si="349"/>
        <v/>
      </c>
      <c r="H4440" t="s">
        <v>3675</v>
      </c>
      <c r="I4440">
        <v>74147</v>
      </c>
      <c r="J4440">
        <v>68074</v>
      </c>
      <c r="K4440">
        <v>68071</v>
      </c>
      <c r="L4440" t="s">
        <v>31</v>
      </c>
      <c r="M4440" t="s">
        <v>20</v>
      </c>
      <c r="N4440">
        <v>54</v>
      </c>
      <c r="O4440">
        <v>509</v>
      </c>
      <c r="P4440">
        <v>7</v>
      </c>
      <c r="Q4440" t="s">
        <v>4459</v>
      </c>
      <c r="BQ4440" s="1"/>
      <c r="BW4440" s="2"/>
    </row>
    <row r="4441" ht="15" customHeight="1">
      <c r="A4441" t="str">
        <f t="shared" si="345"/>
        <v>2020_12_68084_3</v>
      </c>
      <c r="B4441" t="str">
        <f t="shared" si="346"/>
        <v>2020_12_74603</v>
      </c>
      <c r="C4441" s="1" t="s">
        <v>3674</v>
      </c>
      <c r="D4441">
        <f t="shared" si="347"/>
        <v>4440</v>
      </c>
      <c r="E4441">
        <v>68084</v>
      </c>
      <c r="F4441">
        <f t="shared" si="348"/>
        <v>3</v>
      </c>
      <c r="G4441" s="2" t="str">
        <f t="shared" si="349"/>
        <v/>
      </c>
      <c r="H4441" t="s">
        <v>3675</v>
      </c>
      <c r="I4441">
        <v>74603</v>
      </c>
      <c r="J4441">
        <v>68071</v>
      </c>
      <c r="K4441">
        <v>68074</v>
      </c>
      <c r="L4441" t="s">
        <v>31</v>
      </c>
      <c r="M4441" t="s">
        <v>20</v>
      </c>
      <c r="N4441">
        <v>68</v>
      </c>
      <c r="O4441">
        <v>509</v>
      </c>
      <c r="P4441">
        <v>7</v>
      </c>
      <c r="Q4441" t="s">
        <v>4460</v>
      </c>
      <c r="BQ4441" s="1"/>
      <c r="BW4441" s="2"/>
    </row>
    <row r="4442" ht="15" customHeight="1">
      <c r="A4442" t="str">
        <f t="shared" si="345"/>
        <v>2020_12_68084_4</v>
      </c>
      <c r="B4442" t="str">
        <f t="shared" si="346"/>
        <v>2020_12_74761</v>
      </c>
      <c r="C4442" s="1" t="s">
        <v>3674</v>
      </c>
      <c r="D4442">
        <f t="shared" si="347"/>
        <v>4441</v>
      </c>
      <c r="E4442">
        <v>68084</v>
      </c>
      <c r="F4442">
        <f t="shared" si="348"/>
        <v>4</v>
      </c>
      <c r="G4442" s="2" t="str">
        <f t="shared" si="349"/>
        <v/>
      </c>
      <c r="H4442" t="s">
        <v>3675</v>
      </c>
      <c r="I4442">
        <v>74761</v>
      </c>
      <c r="J4442">
        <v>68074</v>
      </c>
      <c r="K4442">
        <v>68071</v>
      </c>
      <c r="L4442" t="s">
        <v>31</v>
      </c>
      <c r="M4442" t="s">
        <v>20</v>
      </c>
      <c r="N4442">
        <v>126</v>
      </c>
      <c r="O4442">
        <v>509</v>
      </c>
      <c r="P4442">
        <v>7</v>
      </c>
      <c r="Q4442" t="s">
        <v>4461</v>
      </c>
      <c r="BQ4442" s="1"/>
      <c r="BW4442" s="2"/>
    </row>
    <row r="4443" ht="15" customHeight="1">
      <c r="A4443" t="str">
        <f t="shared" si="345"/>
        <v>2020_12_68084_5</v>
      </c>
      <c r="B4443" t="str">
        <f t="shared" si="346"/>
        <v>2020_12_75426</v>
      </c>
      <c r="C4443" s="1" t="s">
        <v>3674</v>
      </c>
      <c r="D4443">
        <f t="shared" si="347"/>
        <v>4442</v>
      </c>
      <c r="E4443">
        <v>68084</v>
      </c>
      <c r="F4443">
        <f t="shared" si="348"/>
        <v>5</v>
      </c>
      <c r="G4443" s="2" t="str">
        <f t="shared" si="349"/>
        <v/>
      </c>
      <c r="H4443" t="s">
        <v>3675</v>
      </c>
      <c r="I4443">
        <v>75426</v>
      </c>
      <c r="J4443">
        <v>68071</v>
      </c>
      <c r="K4443">
        <v>68074</v>
      </c>
      <c r="L4443" t="s">
        <v>31</v>
      </c>
      <c r="M4443" t="s">
        <v>20</v>
      </c>
      <c r="N4443">
        <v>89</v>
      </c>
      <c r="O4443">
        <v>509</v>
      </c>
      <c r="P4443">
        <v>7</v>
      </c>
      <c r="Q4443" t="s">
        <v>4462</v>
      </c>
      <c r="BQ4443" s="1"/>
      <c r="BW4443" s="2"/>
    </row>
    <row r="4444" ht="15" customHeight="1">
      <c r="A4444" t="str">
        <f t="shared" si="345"/>
        <v>2020_12_68084_6</v>
      </c>
      <c r="B4444" t="str">
        <f t="shared" si="346"/>
        <v>2020_12_75481</v>
      </c>
      <c r="C4444" s="1" t="s">
        <v>3674</v>
      </c>
      <c r="D4444">
        <f t="shared" si="347"/>
        <v>4443</v>
      </c>
      <c r="E4444">
        <v>68084</v>
      </c>
      <c r="F4444">
        <f t="shared" si="348"/>
        <v>6</v>
      </c>
      <c r="G4444" s="2" t="str">
        <f t="shared" si="349"/>
        <v>x</v>
      </c>
      <c r="H4444" t="s">
        <v>3675</v>
      </c>
      <c r="I4444">
        <v>75481</v>
      </c>
      <c r="J4444">
        <v>68074</v>
      </c>
      <c r="K4444">
        <v>68071</v>
      </c>
      <c r="L4444" t="s">
        <v>20</v>
      </c>
      <c r="M4444" t="s">
        <v>20</v>
      </c>
      <c r="N4444">
        <v>99</v>
      </c>
      <c r="O4444">
        <v>509</v>
      </c>
      <c r="P4444">
        <v>7</v>
      </c>
      <c r="Q4444" t="s">
        <v>4463</v>
      </c>
      <c r="BQ4444" s="1"/>
      <c r="BW4444" s="2"/>
    </row>
    <row r="4445" ht="15" customHeight="1">
      <c r="A4445" t="str">
        <f t="shared" si="345"/>
        <v>2020_12_68112_1</v>
      </c>
      <c r="B4445" t="str">
        <f t="shared" si="346"/>
        <v>2020_12_71674</v>
      </c>
      <c r="C4445" s="1" t="s">
        <v>3674</v>
      </c>
      <c r="D4445">
        <f t="shared" si="347"/>
        <v>4444</v>
      </c>
      <c r="E4445">
        <v>68112</v>
      </c>
      <c r="F4445">
        <f t="shared" si="348"/>
        <v>1</v>
      </c>
      <c r="G4445" s="2" t="str">
        <f t="shared" si="349"/>
        <v/>
      </c>
      <c r="H4445" t="s">
        <v>3675</v>
      </c>
      <c r="I4445">
        <v>71674</v>
      </c>
      <c r="J4445">
        <v>68099</v>
      </c>
      <c r="K4445">
        <v>68102</v>
      </c>
      <c r="L4445" t="s">
        <v>19</v>
      </c>
      <c r="M4445" t="s">
        <v>20</v>
      </c>
      <c r="N4445">
        <v>42</v>
      </c>
      <c r="O4445">
        <v>758</v>
      </c>
      <c r="P4445">
        <v>13</v>
      </c>
      <c r="Q4445" t="s">
        <v>4464</v>
      </c>
      <c r="BQ4445" s="1"/>
      <c r="BW4445" s="2"/>
    </row>
    <row r="4446" ht="15" customHeight="1">
      <c r="A4446" t="str">
        <f t="shared" si="345"/>
        <v>2020_12_68112_2</v>
      </c>
      <c r="B4446" t="str">
        <f t="shared" si="346"/>
        <v>2020_12_72573</v>
      </c>
      <c r="C4446" s="1" t="s">
        <v>3674</v>
      </c>
      <c r="D4446">
        <f t="shared" si="347"/>
        <v>4445</v>
      </c>
      <c r="E4446">
        <v>68112</v>
      </c>
      <c r="F4446">
        <f t="shared" si="348"/>
        <v>2</v>
      </c>
      <c r="G4446" s="2" t="str">
        <f t="shared" si="349"/>
        <v/>
      </c>
      <c r="H4446" t="s">
        <v>3675</v>
      </c>
      <c r="I4446">
        <v>72573</v>
      </c>
      <c r="J4446">
        <v>68102</v>
      </c>
      <c r="K4446">
        <v>68099</v>
      </c>
      <c r="L4446" t="s">
        <v>31</v>
      </c>
      <c r="M4446" t="s">
        <v>20</v>
      </c>
      <c r="N4446">
        <v>61</v>
      </c>
      <c r="O4446">
        <v>758</v>
      </c>
      <c r="P4446">
        <v>13</v>
      </c>
      <c r="Q4446" t="s">
        <v>4465</v>
      </c>
      <c r="BQ4446" s="1"/>
      <c r="BW4446" s="2"/>
    </row>
    <row r="4447" ht="15" customHeight="1">
      <c r="A4447" t="str">
        <f t="shared" si="345"/>
        <v>2020_12_68112_3</v>
      </c>
      <c r="B4447" t="str">
        <f t="shared" si="346"/>
        <v>2020_12_72586</v>
      </c>
      <c r="C4447" s="1" t="s">
        <v>3674</v>
      </c>
      <c r="D4447">
        <f t="shared" si="347"/>
        <v>4446</v>
      </c>
      <c r="E4447">
        <v>68112</v>
      </c>
      <c r="F4447">
        <f t="shared" si="348"/>
        <v>3</v>
      </c>
      <c r="G4447" s="2" t="str">
        <f t="shared" si="349"/>
        <v/>
      </c>
      <c r="H4447" t="s">
        <v>3675</v>
      </c>
      <c r="I4447">
        <v>72586</v>
      </c>
      <c r="J4447">
        <v>68099</v>
      </c>
      <c r="K4447">
        <v>68102</v>
      </c>
      <c r="L4447" t="s">
        <v>31</v>
      </c>
      <c r="M4447" t="s">
        <v>20</v>
      </c>
      <c r="N4447">
        <v>62</v>
      </c>
      <c r="O4447">
        <v>758</v>
      </c>
      <c r="P4447">
        <v>13</v>
      </c>
      <c r="Q4447" t="s">
        <v>4466</v>
      </c>
      <c r="BQ4447" s="1"/>
      <c r="BW4447" s="2"/>
    </row>
    <row r="4448" ht="15" customHeight="1">
      <c r="A4448" t="str">
        <f t="shared" si="345"/>
        <v>2020_12_68112_4</v>
      </c>
      <c r="B4448" t="str">
        <f t="shared" si="346"/>
        <v>2020_12_73583</v>
      </c>
      <c r="C4448" s="1" t="s">
        <v>3674</v>
      </c>
      <c r="D4448">
        <f t="shared" si="347"/>
        <v>4447</v>
      </c>
      <c r="E4448">
        <v>68112</v>
      </c>
      <c r="F4448">
        <f t="shared" si="348"/>
        <v>4</v>
      </c>
      <c r="G4448" s="2" t="str">
        <f t="shared" si="349"/>
        <v/>
      </c>
      <c r="H4448" t="s">
        <v>3675</v>
      </c>
      <c r="I4448">
        <v>73583</v>
      </c>
      <c r="J4448">
        <v>68102</v>
      </c>
      <c r="K4448">
        <v>68099</v>
      </c>
      <c r="L4448" t="s">
        <v>31</v>
      </c>
      <c r="M4448" t="s">
        <v>20</v>
      </c>
      <c r="N4448">
        <v>99</v>
      </c>
      <c r="O4448">
        <v>758</v>
      </c>
      <c r="P4448">
        <v>13</v>
      </c>
      <c r="Q4448" t="s">
        <v>4467</v>
      </c>
      <c r="BQ4448" s="1"/>
      <c r="BW4448" s="2"/>
    </row>
    <row r="4449" ht="15" customHeight="1">
      <c r="A4449" t="str">
        <f t="shared" si="345"/>
        <v>2020_12_68112_5</v>
      </c>
      <c r="B4449" t="str">
        <f t="shared" si="346"/>
        <v>2020_12_73622</v>
      </c>
      <c r="C4449" s="1" t="s">
        <v>3674</v>
      </c>
      <c r="D4449">
        <f t="shared" si="347"/>
        <v>4448</v>
      </c>
      <c r="E4449">
        <v>68112</v>
      </c>
      <c r="F4449">
        <f t="shared" si="348"/>
        <v>5</v>
      </c>
      <c r="G4449" s="2" t="str">
        <f t="shared" si="349"/>
        <v/>
      </c>
      <c r="H4449" t="s">
        <v>3675</v>
      </c>
      <c r="I4449">
        <v>73622</v>
      </c>
      <c r="J4449">
        <v>68099</v>
      </c>
      <c r="K4449">
        <v>68102</v>
      </c>
      <c r="L4449" t="s">
        <v>31</v>
      </c>
      <c r="M4449" t="s">
        <v>20</v>
      </c>
      <c r="N4449">
        <v>58</v>
      </c>
      <c r="O4449">
        <v>758</v>
      </c>
      <c r="P4449">
        <v>13</v>
      </c>
      <c r="Q4449" t="s">
        <v>4468</v>
      </c>
      <c r="BQ4449" s="1"/>
      <c r="BW4449" s="2"/>
    </row>
    <row r="4450" ht="15" customHeight="1">
      <c r="A4450" t="str">
        <f t="shared" si="345"/>
        <v>2020_12_68112_6</v>
      </c>
      <c r="B4450" t="str">
        <f t="shared" si="346"/>
        <v>2020_12_74124</v>
      </c>
      <c r="C4450" s="1" t="s">
        <v>3674</v>
      </c>
      <c r="D4450">
        <f t="shared" si="347"/>
        <v>4449</v>
      </c>
      <c r="E4450">
        <v>68112</v>
      </c>
      <c r="F4450">
        <f t="shared" si="348"/>
        <v>6</v>
      </c>
      <c r="G4450" s="2" t="str">
        <f t="shared" si="349"/>
        <v/>
      </c>
      <c r="H4450" t="s">
        <v>3675</v>
      </c>
      <c r="I4450">
        <v>74124</v>
      </c>
      <c r="J4450">
        <v>68102</v>
      </c>
      <c r="K4450">
        <v>68099</v>
      </c>
      <c r="L4450" t="s">
        <v>31</v>
      </c>
      <c r="M4450" t="s">
        <v>20</v>
      </c>
      <c r="N4450">
        <v>106</v>
      </c>
      <c r="O4450">
        <v>758</v>
      </c>
      <c r="P4450">
        <v>13</v>
      </c>
      <c r="Q4450" t="s">
        <v>4469</v>
      </c>
      <c r="BQ4450" s="1"/>
      <c r="BW4450" s="2"/>
    </row>
    <row r="4451" ht="15" customHeight="1">
      <c r="A4451" t="str">
        <f t="shared" si="345"/>
        <v>2020_12_68112_7</v>
      </c>
      <c r="B4451" t="str">
        <f t="shared" si="346"/>
        <v>2020_12_74149</v>
      </c>
      <c r="C4451" s="1" t="s">
        <v>3674</v>
      </c>
      <c r="D4451">
        <f t="shared" si="347"/>
        <v>4450</v>
      </c>
      <c r="E4451">
        <v>68112</v>
      </c>
      <c r="F4451">
        <f t="shared" si="348"/>
        <v>7</v>
      </c>
      <c r="G4451" s="2" t="str">
        <f t="shared" si="349"/>
        <v/>
      </c>
      <c r="H4451" t="s">
        <v>3675</v>
      </c>
      <c r="I4451">
        <v>74149</v>
      </c>
      <c r="J4451">
        <v>68099</v>
      </c>
      <c r="K4451">
        <v>68102</v>
      </c>
      <c r="L4451" t="s">
        <v>31</v>
      </c>
      <c r="M4451" t="s">
        <v>20</v>
      </c>
      <c r="N4451">
        <v>37</v>
      </c>
      <c r="O4451">
        <v>758</v>
      </c>
      <c r="P4451">
        <v>13</v>
      </c>
      <c r="Q4451" t="s">
        <v>4470</v>
      </c>
      <c r="BQ4451" s="1"/>
      <c r="BW4451" s="2"/>
    </row>
    <row r="4452" ht="15" customHeight="1">
      <c r="A4452" t="str">
        <f t="shared" si="345"/>
        <v>2020_12_68112_8</v>
      </c>
      <c r="B4452" t="str">
        <f t="shared" si="346"/>
        <v>2020_12_74165</v>
      </c>
      <c r="C4452" s="1" t="s">
        <v>3674</v>
      </c>
      <c r="D4452">
        <f t="shared" si="347"/>
        <v>4451</v>
      </c>
      <c r="E4452">
        <v>68112</v>
      </c>
      <c r="F4452">
        <f t="shared" si="348"/>
        <v>8</v>
      </c>
      <c r="G4452" s="2" t="str">
        <f t="shared" si="349"/>
        <v/>
      </c>
      <c r="H4452" t="s">
        <v>3675</v>
      </c>
      <c r="I4452">
        <v>74165</v>
      </c>
      <c r="J4452">
        <v>68102</v>
      </c>
      <c r="K4452">
        <v>68099</v>
      </c>
      <c r="L4452" t="s">
        <v>31</v>
      </c>
      <c r="M4452" t="s">
        <v>20</v>
      </c>
      <c r="N4452">
        <v>63</v>
      </c>
      <c r="O4452">
        <v>758</v>
      </c>
      <c r="P4452">
        <v>13</v>
      </c>
      <c r="Q4452" t="s">
        <v>4471</v>
      </c>
      <c r="BQ4452" s="1"/>
      <c r="BW4452" s="2"/>
    </row>
    <row r="4453" ht="15" customHeight="1">
      <c r="A4453" t="str">
        <f t="shared" si="345"/>
        <v>2020_12_68112_9</v>
      </c>
      <c r="B4453" t="str">
        <f t="shared" si="346"/>
        <v>2020_12_74172</v>
      </c>
      <c r="C4453" s="1" t="s">
        <v>3674</v>
      </c>
      <c r="D4453">
        <f t="shared" si="347"/>
        <v>4452</v>
      </c>
      <c r="E4453">
        <v>68112</v>
      </c>
      <c r="F4453">
        <f t="shared" si="348"/>
        <v>9</v>
      </c>
      <c r="G4453" s="2" t="str">
        <f t="shared" si="349"/>
        <v/>
      </c>
      <c r="H4453" t="s">
        <v>3675</v>
      </c>
      <c r="I4453">
        <v>74172</v>
      </c>
      <c r="J4453">
        <v>68099</v>
      </c>
      <c r="K4453">
        <v>68102</v>
      </c>
      <c r="L4453" t="s">
        <v>31</v>
      </c>
      <c r="M4453" t="s">
        <v>20</v>
      </c>
      <c r="N4453">
        <v>45</v>
      </c>
      <c r="O4453">
        <v>758</v>
      </c>
      <c r="P4453">
        <v>13</v>
      </c>
      <c r="Q4453" t="s">
        <v>4472</v>
      </c>
      <c r="BQ4453" s="1"/>
      <c r="BW4453" s="2"/>
    </row>
    <row r="4454" ht="15" customHeight="1">
      <c r="A4454" t="str">
        <f t="shared" si="345"/>
        <v>2020_12_68112_10</v>
      </c>
      <c r="B4454" t="str">
        <f t="shared" si="346"/>
        <v>2020_12_74184</v>
      </c>
      <c r="C4454" s="1" t="s">
        <v>3674</v>
      </c>
      <c r="D4454">
        <f t="shared" si="347"/>
        <v>4453</v>
      </c>
      <c r="E4454">
        <v>68112</v>
      </c>
      <c r="F4454">
        <f t="shared" si="348"/>
        <v>10</v>
      </c>
      <c r="G4454" s="2" t="str">
        <f t="shared" si="349"/>
        <v/>
      </c>
      <c r="H4454" t="s">
        <v>3675</v>
      </c>
      <c r="I4454">
        <v>74184</v>
      </c>
      <c r="J4454">
        <v>68102</v>
      </c>
      <c r="K4454">
        <v>68099</v>
      </c>
      <c r="L4454" t="s">
        <v>31</v>
      </c>
      <c r="M4454" t="s">
        <v>20</v>
      </c>
      <c r="N4454">
        <v>81</v>
      </c>
      <c r="O4454">
        <v>758</v>
      </c>
      <c r="P4454">
        <v>13</v>
      </c>
      <c r="Q4454" t="s">
        <v>4473</v>
      </c>
      <c r="BQ4454" s="1"/>
      <c r="BW4454" s="2"/>
    </row>
    <row r="4455" ht="15" customHeight="1">
      <c r="A4455" t="str">
        <f t="shared" si="345"/>
        <v>2020_12_68112_11</v>
      </c>
      <c r="B4455" t="str">
        <f t="shared" si="346"/>
        <v>2020_12_74200</v>
      </c>
      <c r="C4455" s="1" t="s">
        <v>3674</v>
      </c>
      <c r="D4455">
        <f t="shared" si="347"/>
        <v>4454</v>
      </c>
      <c r="E4455">
        <v>68112</v>
      </c>
      <c r="F4455">
        <f t="shared" si="348"/>
        <v>11</v>
      </c>
      <c r="G4455" s="2" t="str">
        <f t="shared" si="349"/>
        <v/>
      </c>
      <c r="H4455" t="s">
        <v>3675</v>
      </c>
      <c r="I4455">
        <v>74200</v>
      </c>
      <c r="J4455">
        <v>68099</v>
      </c>
      <c r="K4455">
        <v>68102</v>
      </c>
      <c r="L4455" t="s">
        <v>31</v>
      </c>
      <c r="M4455" t="s">
        <v>20</v>
      </c>
      <c r="N4455">
        <v>29</v>
      </c>
      <c r="O4455">
        <v>758</v>
      </c>
      <c r="P4455">
        <v>13</v>
      </c>
      <c r="Q4455" t="s">
        <v>4474</v>
      </c>
      <c r="BQ4455" s="1"/>
      <c r="BW4455" s="2"/>
    </row>
    <row r="4456" ht="15" customHeight="1">
      <c r="A4456" t="str">
        <f t="shared" si="345"/>
        <v>2020_12_68112_12</v>
      </c>
      <c r="B4456" t="str">
        <f t="shared" si="346"/>
        <v>2020_12_74214</v>
      </c>
      <c r="C4456" s="1" t="s">
        <v>3674</v>
      </c>
      <c r="D4456">
        <f t="shared" si="347"/>
        <v>4455</v>
      </c>
      <c r="E4456">
        <v>68112</v>
      </c>
      <c r="F4456">
        <f t="shared" si="348"/>
        <v>12</v>
      </c>
      <c r="G4456" s="2" t="str">
        <f t="shared" si="349"/>
        <v>x</v>
      </c>
      <c r="H4456" t="s">
        <v>3675</v>
      </c>
      <c r="I4456">
        <v>74214</v>
      </c>
      <c r="J4456">
        <v>68102</v>
      </c>
      <c r="K4456">
        <v>68099</v>
      </c>
      <c r="L4456" t="s">
        <v>20</v>
      </c>
      <c r="M4456" t="s">
        <v>20</v>
      </c>
      <c r="N4456">
        <v>54</v>
      </c>
      <c r="O4456">
        <v>758</v>
      </c>
      <c r="P4456">
        <v>13</v>
      </c>
      <c r="Q4456" t="s">
        <v>4475</v>
      </c>
      <c r="BQ4456" s="1"/>
      <c r="BW4456" s="2"/>
    </row>
    <row r="4457" ht="15" customHeight="1">
      <c r="A4457" t="str">
        <f t="shared" si="345"/>
        <v>2020_12_68140_1</v>
      </c>
      <c r="B4457" t="str">
        <f t="shared" si="346"/>
        <v>2020_12_73531</v>
      </c>
      <c r="C4457" s="1" t="s">
        <v>3674</v>
      </c>
      <c r="D4457">
        <f t="shared" si="347"/>
        <v>4456</v>
      </c>
      <c r="E4457">
        <v>68140</v>
      </c>
      <c r="F4457">
        <f t="shared" si="348"/>
        <v>1</v>
      </c>
      <c r="G4457" s="2" t="str">
        <f t="shared" si="349"/>
        <v/>
      </c>
      <c r="H4457" t="s">
        <v>3675</v>
      </c>
      <c r="I4457">
        <v>73531</v>
      </c>
      <c r="J4457">
        <v>68127</v>
      </c>
      <c r="K4457">
        <v>68130</v>
      </c>
      <c r="L4457" t="s">
        <v>158</v>
      </c>
      <c r="M4457" t="s">
        <v>20</v>
      </c>
      <c r="N4457">
        <v>379</v>
      </c>
      <c r="O4457">
        <v>1512</v>
      </c>
      <c r="P4457">
        <v>7</v>
      </c>
      <c r="Q4457" t="s">
        <v>4476</v>
      </c>
      <c r="BQ4457" s="1"/>
      <c r="BW4457" s="2"/>
    </row>
    <row r="4458" ht="15" customHeight="1">
      <c r="A4458" t="str">
        <f t="shared" si="345"/>
        <v>2020_12_68140_2</v>
      </c>
      <c r="B4458" t="str">
        <f t="shared" si="346"/>
        <v>2020_12_74240</v>
      </c>
      <c r="C4458" s="1" t="s">
        <v>3674</v>
      </c>
      <c r="D4458">
        <f t="shared" si="347"/>
        <v>4457</v>
      </c>
      <c r="E4458">
        <v>68140</v>
      </c>
      <c r="F4458">
        <f t="shared" si="348"/>
        <v>2</v>
      </c>
      <c r="G4458" s="2" t="str">
        <f t="shared" si="349"/>
        <v/>
      </c>
      <c r="H4458" t="s">
        <v>3675</v>
      </c>
      <c r="I4458">
        <v>74240</v>
      </c>
      <c r="J4458">
        <v>68130</v>
      </c>
      <c r="K4458">
        <v>68127</v>
      </c>
      <c r="L4458" t="s">
        <v>31</v>
      </c>
      <c r="M4458" t="s">
        <v>20</v>
      </c>
      <c r="N4458">
        <v>272</v>
      </c>
      <c r="O4458">
        <v>1512</v>
      </c>
      <c r="P4458">
        <v>7</v>
      </c>
      <c r="Q4458" t="s">
        <v>4477</v>
      </c>
      <c r="BQ4458" s="1"/>
      <c r="BW4458" s="2"/>
    </row>
    <row r="4459" ht="15" customHeight="1">
      <c r="A4459" t="str">
        <f t="shared" si="345"/>
        <v>2020_12_68140_3</v>
      </c>
      <c r="B4459" t="str">
        <f t="shared" si="346"/>
        <v>2020_12_76232</v>
      </c>
      <c r="C4459" s="1" t="s">
        <v>3674</v>
      </c>
      <c r="D4459">
        <f t="shared" si="347"/>
        <v>4458</v>
      </c>
      <c r="E4459">
        <v>68140</v>
      </c>
      <c r="F4459">
        <f t="shared" si="348"/>
        <v>3</v>
      </c>
      <c r="G4459" s="2" t="str">
        <f t="shared" si="349"/>
        <v/>
      </c>
      <c r="H4459" t="s">
        <v>3675</v>
      </c>
      <c r="I4459">
        <v>76232</v>
      </c>
      <c r="J4459">
        <v>68127</v>
      </c>
      <c r="K4459">
        <v>68130</v>
      </c>
      <c r="L4459" t="s">
        <v>31</v>
      </c>
      <c r="M4459" t="s">
        <v>20</v>
      </c>
      <c r="N4459">
        <v>364</v>
      </c>
      <c r="O4459">
        <v>1512</v>
      </c>
      <c r="P4459">
        <v>7</v>
      </c>
      <c r="Q4459" t="s">
        <v>4478</v>
      </c>
      <c r="BQ4459" s="1"/>
      <c r="BW4459" s="2"/>
    </row>
    <row r="4460" ht="15" customHeight="1">
      <c r="A4460" t="str">
        <f t="shared" si="345"/>
        <v>2020_12_68140_4</v>
      </c>
      <c r="B4460" t="str">
        <f t="shared" si="346"/>
        <v>2020_12_76251</v>
      </c>
      <c r="C4460" s="1" t="s">
        <v>3674</v>
      </c>
      <c r="D4460">
        <f t="shared" si="347"/>
        <v>4459</v>
      </c>
      <c r="E4460">
        <v>68140</v>
      </c>
      <c r="F4460">
        <f t="shared" si="348"/>
        <v>4</v>
      </c>
      <c r="G4460" s="2" t="str">
        <f t="shared" si="349"/>
        <v/>
      </c>
      <c r="H4460" t="s">
        <v>3675</v>
      </c>
      <c r="I4460">
        <v>76251</v>
      </c>
      <c r="J4460">
        <v>68130</v>
      </c>
      <c r="K4460">
        <v>68127</v>
      </c>
      <c r="L4460" t="s">
        <v>31</v>
      </c>
      <c r="M4460" t="s">
        <v>20</v>
      </c>
      <c r="N4460">
        <v>220</v>
      </c>
      <c r="O4460">
        <v>1512</v>
      </c>
      <c r="P4460">
        <v>7</v>
      </c>
      <c r="Q4460" t="s">
        <v>4479</v>
      </c>
      <c r="BQ4460" s="1"/>
      <c r="BW4460" s="2"/>
    </row>
    <row r="4461" ht="15" customHeight="1">
      <c r="A4461" t="str">
        <f t="shared" si="345"/>
        <v>2020_12_68140_5</v>
      </c>
      <c r="B4461" t="str">
        <f t="shared" si="346"/>
        <v>2020_12_77301</v>
      </c>
      <c r="C4461" s="1" t="s">
        <v>3674</v>
      </c>
      <c r="D4461">
        <f t="shared" si="347"/>
        <v>4460</v>
      </c>
      <c r="E4461">
        <v>68140</v>
      </c>
      <c r="F4461">
        <f t="shared" si="348"/>
        <v>5</v>
      </c>
      <c r="G4461" s="2" t="str">
        <f t="shared" si="349"/>
        <v/>
      </c>
      <c r="H4461" t="s">
        <v>3675</v>
      </c>
      <c r="I4461">
        <v>77301</v>
      </c>
      <c r="J4461">
        <v>68127</v>
      </c>
      <c r="K4461">
        <v>68130</v>
      </c>
      <c r="L4461" t="s">
        <v>31</v>
      </c>
      <c r="M4461" t="s">
        <v>20</v>
      </c>
      <c r="N4461">
        <v>184</v>
      </c>
      <c r="O4461">
        <v>1512</v>
      </c>
      <c r="P4461">
        <v>7</v>
      </c>
      <c r="Q4461" t="s">
        <v>4480</v>
      </c>
      <c r="BQ4461" s="1"/>
      <c r="BW4461" s="2"/>
    </row>
    <row r="4462" ht="15" customHeight="1">
      <c r="A4462" t="str">
        <f t="shared" si="345"/>
        <v>2020_12_68140_6</v>
      </c>
      <c r="B4462" t="str">
        <f t="shared" si="346"/>
        <v>2020_12_77310</v>
      </c>
      <c r="C4462" s="1" t="s">
        <v>3674</v>
      </c>
      <c r="D4462">
        <f t="shared" si="347"/>
        <v>4461</v>
      </c>
      <c r="E4462">
        <v>68140</v>
      </c>
      <c r="F4462">
        <f t="shared" si="348"/>
        <v>6</v>
      </c>
      <c r="G4462" s="2" t="str">
        <f t="shared" si="349"/>
        <v>x</v>
      </c>
      <c r="H4462" t="s">
        <v>3675</v>
      </c>
      <c r="I4462">
        <v>77310</v>
      </c>
      <c r="J4462">
        <v>68130</v>
      </c>
      <c r="K4462">
        <v>68127</v>
      </c>
      <c r="L4462" t="s">
        <v>20</v>
      </c>
      <c r="M4462" t="s">
        <v>20</v>
      </c>
      <c r="N4462">
        <v>72</v>
      </c>
      <c r="O4462">
        <v>1512</v>
      </c>
      <c r="P4462">
        <v>7</v>
      </c>
      <c r="Q4462" t="s">
        <v>4481</v>
      </c>
      <c r="BQ4462" s="1"/>
      <c r="BW4462" s="2"/>
    </row>
    <row r="4463" ht="15" customHeight="1">
      <c r="A4463" t="str">
        <f t="shared" si="345"/>
        <v>2020_12_68168_1</v>
      </c>
      <c r="B4463" t="str">
        <f t="shared" si="346"/>
        <v>2020_12_72355</v>
      </c>
      <c r="C4463" s="1" t="s">
        <v>3674</v>
      </c>
      <c r="D4463">
        <f t="shared" si="347"/>
        <v>4462</v>
      </c>
      <c r="E4463">
        <v>68168</v>
      </c>
      <c r="F4463">
        <f t="shared" si="348"/>
        <v>1</v>
      </c>
      <c r="G4463" s="2" t="str">
        <f t="shared" si="349"/>
        <v/>
      </c>
      <c r="H4463" t="s">
        <v>3675</v>
      </c>
      <c r="I4463">
        <v>72355</v>
      </c>
      <c r="J4463">
        <v>68155</v>
      </c>
      <c r="K4463">
        <v>68158</v>
      </c>
      <c r="L4463" t="s">
        <v>158</v>
      </c>
      <c r="M4463" t="s">
        <v>20</v>
      </c>
      <c r="N4463">
        <v>40</v>
      </c>
      <c r="O4463">
        <v>1183</v>
      </c>
      <c r="P4463">
        <v>16</v>
      </c>
      <c r="Q4463" t="s">
        <v>4482</v>
      </c>
      <c r="BQ4463" s="1"/>
      <c r="BW4463" s="2"/>
    </row>
    <row r="4464" ht="15" customHeight="1">
      <c r="A4464" t="str">
        <f t="shared" si="345"/>
        <v>2020_12_68168_2</v>
      </c>
      <c r="B4464" t="str">
        <f t="shared" si="346"/>
        <v>2020_12_73588</v>
      </c>
      <c r="C4464" s="1" t="s">
        <v>3674</v>
      </c>
      <c r="D4464">
        <f t="shared" si="347"/>
        <v>4463</v>
      </c>
      <c r="E4464">
        <v>68168</v>
      </c>
      <c r="F4464">
        <f t="shared" si="348"/>
        <v>2</v>
      </c>
      <c r="G4464" s="2" t="str">
        <f t="shared" si="349"/>
        <v/>
      </c>
      <c r="H4464" t="s">
        <v>3675</v>
      </c>
      <c r="I4464">
        <v>73588</v>
      </c>
      <c r="J4464">
        <v>68158</v>
      </c>
      <c r="K4464">
        <v>68155</v>
      </c>
      <c r="L4464" t="s">
        <v>31</v>
      </c>
      <c r="M4464" t="s">
        <v>20</v>
      </c>
      <c r="N4464">
        <v>99</v>
      </c>
      <c r="O4464">
        <v>1183</v>
      </c>
      <c r="P4464">
        <v>16</v>
      </c>
      <c r="Q4464" t="s">
        <v>4483</v>
      </c>
      <c r="BQ4464" s="1"/>
      <c r="BW4464" s="2"/>
    </row>
    <row r="4465" ht="15" customHeight="1">
      <c r="A4465" t="str">
        <f t="shared" si="345"/>
        <v>2020_12_68168_3</v>
      </c>
      <c r="B4465" t="str">
        <f t="shared" si="346"/>
        <v>2020_12_73595</v>
      </c>
      <c r="C4465" s="1" t="s">
        <v>3674</v>
      </c>
      <c r="D4465">
        <f t="shared" si="347"/>
        <v>4464</v>
      </c>
      <c r="E4465">
        <v>68168</v>
      </c>
      <c r="F4465">
        <f t="shared" si="348"/>
        <v>3</v>
      </c>
      <c r="G4465" s="2" t="str">
        <f t="shared" si="349"/>
        <v/>
      </c>
      <c r="H4465" t="s">
        <v>3675</v>
      </c>
      <c r="I4465">
        <v>73595</v>
      </c>
      <c r="J4465">
        <v>68155</v>
      </c>
      <c r="K4465">
        <v>68158</v>
      </c>
      <c r="L4465" t="s">
        <v>31</v>
      </c>
      <c r="M4465" t="s">
        <v>20</v>
      </c>
      <c r="N4465">
        <v>126</v>
      </c>
      <c r="O4465">
        <v>1183</v>
      </c>
      <c r="P4465">
        <v>16</v>
      </c>
      <c r="Q4465" t="s">
        <v>4484</v>
      </c>
      <c r="BQ4465" s="1"/>
      <c r="BW4465" s="2"/>
    </row>
    <row r="4466" ht="15" customHeight="1">
      <c r="A4466" t="str">
        <f t="shared" si="345"/>
        <v>2020_12_68168_4</v>
      </c>
      <c r="B4466" t="str">
        <f t="shared" si="346"/>
        <v>2020_12_73632</v>
      </c>
      <c r="C4466" s="1" t="s">
        <v>3674</v>
      </c>
      <c r="D4466">
        <f t="shared" si="347"/>
        <v>4465</v>
      </c>
      <c r="E4466">
        <v>68168</v>
      </c>
      <c r="F4466">
        <f t="shared" si="348"/>
        <v>4</v>
      </c>
      <c r="G4466" s="2" t="str">
        <f t="shared" si="349"/>
        <v/>
      </c>
      <c r="H4466" t="s">
        <v>3675</v>
      </c>
      <c r="I4466">
        <v>73632</v>
      </c>
      <c r="J4466">
        <v>68158</v>
      </c>
      <c r="K4466">
        <v>68155</v>
      </c>
      <c r="L4466" t="s">
        <v>31</v>
      </c>
      <c r="M4466" t="s">
        <v>20</v>
      </c>
      <c r="N4466">
        <v>109</v>
      </c>
      <c r="O4466">
        <v>1183</v>
      </c>
      <c r="P4466">
        <v>16</v>
      </c>
      <c r="Q4466" t="s">
        <v>4485</v>
      </c>
      <c r="BQ4466" s="1"/>
      <c r="BW4466" s="2"/>
    </row>
    <row r="4467" ht="15" customHeight="1">
      <c r="A4467" t="str">
        <f t="shared" si="345"/>
        <v>2020_12_68168_5</v>
      </c>
      <c r="B4467" t="str">
        <f t="shared" si="346"/>
        <v>2020_12_77114</v>
      </c>
      <c r="C4467" s="1" t="s">
        <v>3674</v>
      </c>
      <c r="D4467">
        <f t="shared" si="347"/>
        <v>4466</v>
      </c>
      <c r="E4467">
        <v>68168</v>
      </c>
      <c r="F4467">
        <f t="shared" si="348"/>
        <v>5</v>
      </c>
      <c r="G4467" s="2" t="str">
        <f t="shared" si="349"/>
        <v/>
      </c>
      <c r="H4467" t="s">
        <v>3675</v>
      </c>
      <c r="I4467">
        <v>77114</v>
      </c>
      <c r="J4467">
        <v>68155</v>
      </c>
      <c r="K4467">
        <v>68158</v>
      </c>
      <c r="L4467" t="s">
        <v>31</v>
      </c>
      <c r="M4467" t="s">
        <v>20</v>
      </c>
      <c r="N4467">
        <v>85</v>
      </c>
      <c r="O4467">
        <v>1183</v>
      </c>
      <c r="P4467">
        <v>16</v>
      </c>
      <c r="Q4467" t="s">
        <v>4486</v>
      </c>
      <c r="BQ4467" s="1"/>
      <c r="BW4467" s="2"/>
    </row>
    <row r="4468" ht="15" customHeight="1">
      <c r="A4468" t="str">
        <f t="shared" si="345"/>
        <v>2020_12_68168_6</v>
      </c>
      <c r="B4468" t="str">
        <f t="shared" si="346"/>
        <v>2020_12_77188</v>
      </c>
      <c r="C4468" s="1" t="s">
        <v>3674</v>
      </c>
      <c r="D4468">
        <f t="shared" si="347"/>
        <v>4467</v>
      </c>
      <c r="E4468">
        <v>68168</v>
      </c>
      <c r="F4468">
        <f t="shared" si="348"/>
        <v>6</v>
      </c>
      <c r="G4468" s="2" t="str">
        <f t="shared" si="349"/>
        <v/>
      </c>
      <c r="H4468" t="s">
        <v>3675</v>
      </c>
      <c r="I4468">
        <v>77188</v>
      </c>
      <c r="J4468">
        <v>68158</v>
      </c>
      <c r="K4468">
        <v>68155</v>
      </c>
      <c r="L4468" t="s">
        <v>31</v>
      </c>
      <c r="M4468" t="s">
        <v>20</v>
      </c>
      <c r="N4468">
        <v>138</v>
      </c>
      <c r="O4468">
        <v>1183</v>
      </c>
      <c r="P4468">
        <v>16</v>
      </c>
      <c r="Q4468" t="s">
        <v>4487</v>
      </c>
      <c r="BQ4468" s="1"/>
      <c r="BW4468" s="2"/>
    </row>
    <row r="4469" ht="15" customHeight="1">
      <c r="A4469" t="str">
        <f t="shared" si="345"/>
        <v>2020_12_68168_7</v>
      </c>
      <c r="B4469" t="str">
        <f t="shared" si="346"/>
        <v>2020_12_77276</v>
      </c>
      <c r="C4469" s="1" t="s">
        <v>3674</v>
      </c>
      <c r="D4469">
        <f t="shared" si="347"/>
        <v>4468</v>
      </c>
      <c r="E4469">
        <v>68168</v>
      </c>
      <c r="F4469">
        <f t="shared" si="348"/>
        <v>7</v>
      </c>
      <c r="G4469" s="2" t="str">
        <f t="shared" si="349"/>
        <v/>
      </c>
      <c r="H4469" t="s">
        <v>3675</v>
      </c>
      <c r="I4469">
        <v>77276</v>
      </c>
      <c r="J4469">
        <v>68155</v>
      </c>
      <c r="K4469">
        <v>68158</v>
      </c>
      <c r="L4469" t="s">
        <v>31</v>
      </c>
      <c r="M4469" t="s">
        <v>20</v>
      </c>
      <c r="N4469">
        <v>92</v>
      </c>
      <c r="O4469">
        <v>1183</v>
      </c>
      <c r="P4469">
        <v>16</v>
      </c>
      <c r="Q4469" t="s">
        <v>4488</v>
      </c>
      <c r="BQ4469" s="1"/>
      <c r="BW4469" s="2"/>
    </row>
    <row r="4470" ht="15" customHeight="1">
      <c r="A4470" t="str">
        <f t="shared" si="345"/>
        <v>2020_12_68168_8</v>
      </c>
      <c r="B4470" t="str">
        <f t="shared" si="346"/>
        <v>2020_12_77283</v>
      </c>
      <c r="C4470" s="1" t="s">
        <v>3674</v>
      </c>
      <c r="D4470">
        <f t="shared" si="347"/>
        <v>4469</v>
      </c>
      <c r="E4470">
        <v>68168</v>
      </c>
      <c r="F4470">
        <f t="shared" si="348"/>
        <v>8</v>
      </c>
      <c r="G4470" s="2" t="str">
        <f t="shared" si="349"/>
        <v/>
      </c>
      <c r="H4470" t="s">
        <v>3675</v>
      </c>
      <c r="I4470">
        <v>77283</v>
      </c>
      <c r="J4470">
        <v>68158</v>
      </c>
      <c r="K4470">
        <v>68155</v>
      </c>
      <c r="L4470" t="s">
        <v>31</v>
      </c>
      <c r="M4470" t="s">
        <v>20</v>
      </c>
      <c r="N4470">
        <v>75</v>
      </c>
      <c r="O4470">
        <v>1183</v>
      </c>
      <c r="P4470">
        <v>16</v>
      </c>
      <c r="Q4470" t="s">
        <v>4489</v>
      </c>
      <c r="BQ4470" s="1"/>
      <c r="BW4470" s="2"/>
    </row>
    <row r="4471" ht="15" customHeight="1">
      <c r="A4471" t="str">
        <f t="shared" si="345"/>
        <v>2020_12_68168_9</v>
      </c>
      <c r="B4471" t="str">
        <f t="shared" si="346"/>
        <v>2020_12_77294</v>
      </c>
      <c r="C4471" s="1" t="s">
        <v>3674</v>
      </c>
      <c r="D4471">
        <f t="shared" si="347"/>
        <v>4470</v>
      </c>
      <c r="E4471">
        <v>68168</v>
      </c>
      <c r="F4471">
        <f t="shared" si="348"/>
        <v>9</v>
      </c>
      <c r="G4471" s="2" t="str">
        <f t="shared" si="349"/>
        <v/>
      </c>
      <c r="H4471" t="s">
        <v>3675</v>
      </c>
      <c r="I4471">
        <v>77294</v>
      </c>
      <c r="J4471">
        <v>68155</v>
      </c>
      <c r="K4471">
        <v>68158</v>
      </c>
      <c r="L4471" t="s">
        <v>31</v>
      </c>
      <c r="M4471" t="s">
        <v>20</v>
      </c>
      <c r="N4471">
        <v>84</v>
      </c>
      <c r="O4471">
        <v>1183</v>
      </c>
      <c r="P4471">
        <v>16</v>
      </c>
      <c r="Q4471" t="s">
        <v>4490</v>
      </c>
      <c r="BQ4471" s="1"/>
      <c r="BW4471" s="2"/>
    </row>
    <row r="4472" ht="15" customHeight="1">
      <c r="A4472" t="str">
        <f t="shared" si="345"/>
        <v>2020_12_68168_10</v>
      </c>
      <c r="B4472" t="str">
        <f t="shared" si="346"/>
        <v>2020_12_77311</v>
      </c>
      <c r="C4472" s="1" t="s">
        <v>3674</v>
      </c>
      <c r="D4472">
        <f t="shared" si="347"/>
        <v>4471</v>
      </c>
      <c r="E4472">
        <v>68168</v>
      </c>
      <c r="F4472">
        <f t="shared" si="348"/>
        <v>10</v>
      </c>
      <c r="G4472" s="2" t="str">
        <f t="shared" si="349"/>
        <v/>
      </c>
      <c r="H4472" t="s">
        <v>3675</v>
      </c>
      <c r="I4472">
        <v>77311</v>
      </c>
      <c r="J4472">
        <v>68158</v>
      </c>
      <c r="K4472">
        <v>68155</v>
      </c>
      <c r="L4472" t="s">
        <v>31</v>
      </c>
      <c r="M4472" t="s">
        <v>20</v>
      </c>
      <c r="N4472">
        <v>57</v>
      </c>
      <c r="O4472">
        <v>1183</v>
      </c>
      <c r="P4472">
        <v>16</v>
      </c>
      <c r="Q4472" t="s">
        <v>4491</v>
      </c>
      <c r="BQ4472" s="1"/>
      <c r="BW4472" s="2"/>
    </row>
    <row r="4473" ht="15" customHeight="1">
      <c r="A4473" t="str">
        <f t="shared" si="345"/>
        <v>2020_12_68168_11</v>
      </c>
      <c r="B4473" t="str">
        <f t="shared" si="346"/>
        <v>2020_12_77444</v>
      </c>
      <c r="C4473" s="1" t="s">
        <v>3674</v>
      </c>
      <c r="D4473">
        <f t="shared" si="347"/>
        <v>4472</v>
      </c>
      <c r="E4473">
        <v>68168</v>
      </c>
      <c r="F4473">
        <f t="shared" si="348"/>
        <v>11</v>
      </c>
      <c r="G4473" s="2" t="str">
        <f t="shared" si="349"/>
        <v/>
      </c>
      <c r="H4473" t="s">
        <v>3675</v>
      </c>
      <c r="I4473">
        <v>77444</v>
      </c>
      <c r="J4473">
        <v>68155</v>
      </c>
      <c r="K4473">
        <v>68158</v>
      </c>
      <c r="L4473" t="s">
        <v>31</v>
      </c>
      <c r="M4473" t="s">
        <v>20</v>
      </c>
      <c r="N4473">
        <v>51</v>
      </c>
      <c r="O4473">
        <v>1183</v>
      </c>
      <c r="P4473">
        <v>16</v>
      </c>
      <c r="Q4473" t="s">
        <v>4492</v>
      </c>
      <c r="BQ4473" s="1"/>
      <c r="BW4473" s="2"/>
    </row>
    <row r="4474" ht="15" customHeight="1">
      <c r="A4474" t="str">
        <f t="shared" si="345"/>
        <v>2020_12_68168_12</v>
      </c>
      <c r="B4474" t="str">
        <f t="shared" si="346"/>
        <v>2020_12_77447</v>
      </c>
      <c r="C4474" s="1" t="s">
        <v>3674</v>
      </c>
      <c r="D4474">
        <f t="shared" si="347"/>
        <v>4473</v>
      </c>
      <c r="E4474">
        <v>68168</v>
      </c>
      <c r="F4474">
        <f t="shared" si="348"/>
        <v>12</v>
      </c>
      <c r="G4474" s="2" t="str">
        <f t="shared" si="349"/>
        <v/>
      </c>
      <c r="H4474" t="s">
        <v>3675</v>
      </c>
      <c r="I4474">
        <v>77447</v>
      </c>
      <c r="J4474">
        <v>68158</v>
      </c>
      <c r="K4474">
        <v>68155</v>
      </c>
      <c r="L4474" t="s">
        <v>31</v>
      </c>
      <c r="M4474" t="s">
        <v>20</v>
      </c>
      <c r="N4474">
        <v>22</v>
      </c>
      <c r="O4474">
        <v>1183</v>
      </c>
      <c r="P4474">
        <v>16</v>
      </c>
      <c r="Q4474" t="s">
        <v>4493</v>
      </c>
      <c r="BQ4474" s="1"/>
      <c r="BW4474" s="2"/>
    </row>
    <row r="4475" ht="15" customHeight="1">
      <c r="A4475" t="str">
        <f t="shared" si="345"/>
        <v>2020_12_68168_13</v>
      </c>
      <c r="B4475" t="str">
        <f t="shared" si="346"/>
        <v>2020_12_77452</v>
      </c>
      <c r="C4475" s="1" t="s">
        <v>3674</v>
      </c>
      <c r="D4475">
        <f t="shared" si="347"/>
        <v>4474</v>
      </c>
      <c r="E4475">
        <v>68168</v>
      </c>
      <c r="F4475">
        <f t="shared" si="348"/>
        <v>13</v>
      </c>
      <c r="G4475" s="2" t="str">
        <f t="shared" si="349"/>
        <v/>
      </c>
      <c r="H4475" t="s">
        <v>3675</v>
      </c>
      <c r="I4475">
        <v>77452</v>
      </c>
      <c r="J4475">
        <v>68155</v>
      </c>
      <c r="K4475">
        <v>68158</v>
      </c>
      <c r="L4475" t="s">
        <v>31</v>
      </c>
      <c r="M4475" t="s">
        <v>20</v>
      </c>
      <c r="N4475">
        <v>27</v>
      </c>
      <c r="O4475">
        <v>1183</v>
      </c>
      <c r="P4475">
        <v>16</v>
      </c>
      <c r="Q4475" t="s">
        <v>4494</v>
      </c>
      <c r="BQ4475" s="1"/>
      <c r="BW4475" s="2"/>
    </row>
    <row r="4476" ht="15" customHeight="1">
      <c r="A4476" t="str">
        <f t="shared" si="345"/>
        <v>2020_12_68168_14</v>
      </c>
      <c r="B4476" t="str">
        <f t="shared" si="346"/>
        <v>2020_12_77465</v>
      </c>
      <c r="C4476" s="1" t="s">
        <v>3674</v>
      </c>
      <c r="D4476">
        <f t="shared" si="347"/>
        <v>4475</v>
      </c>
      <c r="E4476">
        <v>68168</v>
      </c>
      <c r="F4476">
        <f t="shared" si="348"/>
        <v>14</v>
      </c>
      <c r="G4476" s="2" t="str">
        <f t="shared" si="349"/>
        <v/>
      </c>
      <c r="H4476" t="s">
        <v>3675</v>
      </c>
      <c r="I4476">
        <v>77465</v>
      </c>
      <c r="J4476">
        <v>68158</v>
      </c>
      <c r="K4476">
        <v>68155</v>
      </c>
      <c r="L4476" t="s">
        <v>31</v>
      </c>
      <c r="M4476" t="s">
        <v>20</v>
      </c>
      <c r="N4476">
        <v>151</v>
      </c>
      <c r="O4476">
        <v>1183</v>
      </c>
      <c r="P4476">
        <v>16</v>
      </c>
      <c r="Q4476" t="s">
        <v>4495</v>
      </c>
      <c r="BQ4476" s="1"/>
      <c r="BW4476" s="2"/>
    </row>
    <row r="4477" ht="15" customHeight="1">
      <c r="A4477" t="str">
        <f t="shared" si="345"/>
        <v>2020_12_68168_15</v>
      </c>
      <c r="B4477" t="str">
        <f t="shared" si="346"/>
        <v>2020_12_77564</v>
      </c>
      <c r="C4477" s="1" t="s">
        <v>3674</v>
      </c>
      <c r="D4477">
        <f t="shared" si="347"/>
        <v>4476</v>
      </c>
      <c r="E4477">
        <v>68168</v>
      </c>
      <c r="F4477">
        <f t="shared" si="348"/>
        <v>15</v>
      </c>
      <c r="G4477" s="2" t="str">
        <f t="shared" si="349"/>
        <v>x</v>
      </c>
      <c r="H4477" t="s">
        <v>3675</v>
      </c>
      <c r="I4477">
        <v>77564</v>
      </c>
      <c r="J4477">
        <v>68155</v>
      </c>
      <c r="K4477">
        <v>68158</v>
      </c>
      <c r="L4477" t="s">
        <v>20</v>
      </c>
      <c r="M4477" t="s">
        <v>20</v>
      </c>
      <c r="N4477">
        <v>6</v>
      </c>
      <c r="O4477">
        <v>1183</v>
      </c>
      <c r="P4477">
        <v>16</v>
      </c>
      <c r="Q4477" t="s">
        <v>4496</v>
      </c>
      <c r="BQ4477" s="1"/>
      <c r="BW4477" s="2"/>
    </row>
    <row r="4478" ht="15" customHeight="1">
      <c r="A4478" t="str">
        <f t="shared" si="345"/>
        <v>2020_12_68196_1</v>
      </c>
      <c r="B4478" t="str">
        <f t="shared" si="346"/>
        <v>2020_12_72578</v>
      </c>
      <c r="C4478" s="1" t="s">
        <v>3674</v>
      </c>
      <c r="D4478">
        <f t="shared" si="347"/>
        <v>4477</v>
      </c>
      <c r="E4478">
        <v>68196</v>
      </c>
      <c r="F4478">
        <f t="shared" si="348"/>
        <v>1</v>
      </c>
      <c r="G4478" s="2" t="str">
        <f t="shared" si="349"/>
        <v/>
      </c>
      <c r="H4478" t="s">
        <v>3675</v>
      </c>
      <c r="I4478">
        <v>72578</v>
      </c>
      <c r="J4478">
        <v>68183</v>
      </c>
      <c r="K4478">
        <v>68186</v>
      </c>
      <c r="L4478" t="s">
        <v>158</v>
      </c>
      <c r="M4478" t="s">
        <v>20</v>
      </c>
      <c r="N4478">
        <v>174</v>
      </c>
      <c r="O4478">
        <v>1212</v>
      </c>
      <c r="P4478">
        <v>7</v>
      </c>
      <c r="Q4478" t="s">
        <v>4497</v>
      </c>
      <c r="BQ4478" s="1"/>
      <c r="BW4478" s="2"/>
    </row>
    <row r="4479" ht="15" customHeight="1">
      <c r="A4479" t="str">
        <f t="shared" si="345"/>
        <v>2020_12_68196_2</v>
      </c>
      <c r="B4479" t="str">
        <f t="shared" si="346"/>
        <v>2020_12_74118</v>
      </c>
      <c r="C4479" s="1" t="s">
        <v>3674</v>
      </c>
      <c r="D4479">
        <f t="shared" si="347"/>
        <v>4478</v>
      </c>
      <c r="E4479">
        <v>68196</v>
      </c>
      <c r="F4479">
        <f t="shared" si="348"/>
        <v>2</v>
      </c>
      <c r="G4479" s="2" t="str">
        <f t="shared" si="349"/>
        <v/>
      </c>
      <c r="H4479" t="s">
        <v>3675</v>
      </c>
      <c r="I4479">
        <v>74118</v>
      </c>
      <c r="J4479">
        <v>68186</v>
      </c>
      <c r="K4479">
        <v>68183</v>
      </c>
      <c r="L4479" t="s">
        <v>31</v>
      </c>
      <c r="M4479" t="s">
        <v>20</v>
      </c>
      <c r="N4479">
        <v>253</v>
      </c>
      <c r="O4479">
        <v>1212</v>
      </c>
      <c r="P4479">
        <v>7</v>
      </c>
      <c r="Q4479" t="s">
        <v>4498</v>
      </c>
      <c r="BQ4479" s="1"/>
      <c r="BW4479" s="2"/>
    </row>
    <row r="4480" ht="15" customHeight="1">
      <c r="A4480" t="str">
        <f t="shared" si="345"/>
        <v>2020_12_68196_3</v>
      </c>
      <c r="B4480" t="str">
        <f t="shared" si="346"/>
        <v>2020_12_74387</v>
      </c>
      <c r="C4480" s="1" t="s">
        <v>3674</v>
      </c>
      <c r="D4480">
        <f t="shared" si="347"/>
        <v>4479</v>
      </c>
      <c r="E4480">
        <v>68196</v>
      </c>
      <c r="F4480">
        <f t="shared" si="348"/>
        <v>3</v>
      </c>
      <c r="G4480" s="2" t="str">
        <f t="shared" si="349"/>
        <v/>
      </c>
      <c r="H4480" t="s">
        <v>3675</v>
      </c>
      <c r="I4480">
        <v>74387</v>
      </c>
      <c r="J4480">
        <v>68183</v>
      </c>
      <c r="K4480">
        <v>68186</v>
      </c>
      <c r="L4480" t="s">
        <v>31</v>
      </c>
      <c r="M4480" t="s">
        <v>20</v>
      </c>
      <c r="N4480">
        <v>299</v>
      </c>
      <c r="O4480">
        <v>1212</v>
      </c>
      <c r="P4480">
        <v>7</v>
      </c>
      <c r="Q4480" t="s">
        <v>4499</v>
      </c>
      <c r="BQ4480" s="1"/>
      <c r="BW4480" s="2"/>
    </row>
    <row r="4481" ht="15" customHeight="1">
      <c r="A4481" t="str">
        <f t="shared" si="345"/>
        <v>2020_12_68196_4</v>
      </c>
      <c r="B4481" t="str">
        <f t="shared" si="346"/>
        <v>2020_12_76150</v>
      </c>
      <c r="C4481" s="1" t="s">
        <v>3674</v>
      </c>
      <c r="D4481">
        <f t="shared" si="347"/>
        <v>4480</v>
      </c>
      <c r="E4481">
        <v>68196</v>
      </c>
      <c r="F4481">
        <f t="shared" si="348"/>
        <v>4</v>
      </c>
      <c r="G4481" s="2" t="str">
        <f t="shared" si="349"/>
        <v/>
      </c>
      <c r="H4481" t="s">
        <v>3675</v>
      </c>
      <c r="I4481">
        <v>76150</v>
      </c>
      <c r="J4481">
        <v>68186</v>
      </c>
      <c r="K4481">
        <v>68183</v>
      </c>
      <c r="L4481" t="s">
        <v>31</v>
      </c>
      <c r="M4481" t="s">
        <v>20</v>
      </c>
      <c r="N4481">
        <v>201</v>
      </c>
      <c r="O4481">
        <v>1212</v>
      </c>
      <c r="P4481">
        <v>7</v>
      </c>
      <c r="Q4481" t="s">
        <v>4500</v>
      </c>
      <c r="BQ4481" s="1"/>
      <c r="BW4481" s="2"/>
    </row>
    <row r="4482" ht="15" customHeight="1">
      <c r="A4482" t="str">
        <f t="shared" ref="A4482:A4545" si="350">CONCATENATE($C4482,"_",$E4482,"_",$F4482)</f>
        <v>2020_12_68196_5</v>
      </c>
      <c r="B4482" t="str">
        <f t="shared" ref="B4482:B4545" si="351">CONCATENATE($C4482,"_",$I4482)</f>
        <v>2020_12_76579</v>
      </c>
      <c r="C4482" s="1" t="s">
        <v>3674</v>
      </c>
      <c r="D4482">
        <f t="shared" ref="D4482:D4545" si="352">IF(ISNUMBER($D4481),$D4481+1,1)</f>
        <v>4481</v>
      </c>
      <c r="E4482">
        <v>68196</v>
      </c>
      <c r="F4482">
        <f t="shared" ref="F4482:F4545" si="353">IF($E4482="","",IF($E4482=$E4481,$F4481+1,1))</f>
        <v>5</v>
      </c>
      <c r="G4482" s="2" t="str">
        <f t="shared" ref="G4482:G4545" si="354">IF($E4483=$E4482,"","x")</f>
        <v/>
      </c>
      <c r="H4482" t="s">
        <v>3675</v>
      </c>
      <c r="I4482">
        <v>76579</v>
      </c>
      <c r="J4482">
        <v>68183</v>
      </c>
      <c r="K4482">
        <v>68186</v>
      </c>
      <c r="L4482" t="s">
        <v>31</v>
      </c>
      <c r="M4482" t="s">
        <v>20</v>
      </c>
      <c r="N4482">
        <v>180</v>
      </c>
      <c r="O4482">
        <v>1212</v>
      </c>
      <c r="P4482">
        <v>7</v>
      </c>
      <c r="Q4482" t="s">
        <v>4501</v>
      </c>
      <c r="BQ4482" s="1"/>
      <c r="BW4482" s="2"/>
    </row>
    <row r="4483" ht="15" customHeight="1">
      <c r="A4483" t="str">
        <f t="shared" si="350"/>
        <v>2020_12_68196_6</v>
      </c>
      <c r="B4483" t="str">
        <f t="shared" si="351"/>
        <v>2020_12_77063</v>
      </c>
      <c r="C4483" s="1" t="s">
        <v>3674</v>
      </c>
      <c r="D4483">
        <f t="shared" si="352"/>
        <v>4482</v>
      </c>
      <c r="E4483">
        <v>68196</v>
      </c>
      <c r="F4483">
        <f t="shared" si="353"/>
        <v>6</v>
      </c>
      <c r="G4483" s="2" t="str">
        <f t="shared" si="354"/>
        <v>x</v>
      </c>
      <c r="H4483" t="s">
        <v>3675</v>
      </c>
      <c r="I4483">
        <v>77063</v>
      </c>
      <c r="J4483">
        <v>68186</v>
      </c>
      <c r="K4483">
        <v>68183</v>
      </c>
      <c r="L4483" t="s">
        <v>20</v>
      </c>
      <c r="M4483" t="s">
        <v>20</v>
      </c>
      <c r="N4483">
        <v>84</v>
      </c>
      <c r="O4483">
        <v>1212</v>
      </c>
      <c r="P4483">
        <v>7</v>
      </c>
      <c r="Q4483" t="s">
        <v>4502</v>
      </c>
      <c r="BQ4483" s="1"/>
      <c r="BW4483" s="2"/>
    </row>
    <row r="4484" ht="15" customHeight="1">
      <c r="A4484" t="str">
        <f t="shared" si="350"/>
        <v>2020_12_68224_1</v>
      </c>
      <c r="B4484" t="str">
        <f t="shared" si="351"/>
        <v>2020_12_71729</v>
      </c>
      <c r="C4484" s="1" t="s">
        <v>3674</v>
      </c>
      <c r="D4484">
        <f t="shared" si="352"/>
        <v>4483</v>
      </c>
      <c r="E4484">
        <v>68224</v>
      </c>
      <c r="F4484">
        <f t="shared" si="353"/>
        <v>1</v>
      </c>
      <c r="G4484" s="2" t="str">
        <f t="shared" si="354"/>
        <v/>
      </c>
      <c r="H4484" t="s">
        <v>3675</v>
      </c>
      <c r="I4484">
        <v>71729</v>
      </c>
      <c r="J4484">
        <v>68211</v>
      </c>
      <c r="K4484">
        <v>68214</v>
      </c>
      <c r="L4484" t="s">
        <v>19</v>
      </c>
      <c r="M4484" t="s">
        <v>20</v>
      </c>
      <c r="N4484">
        <v>23</v>
      </c>
      <c r="O4484">
        <v>550</v>
      </c>
      <c r="P4484">
        <v>8</v>
      </c>
      <c r="Q4484" t="s">
        <v>4503</v>
      </c>
      <c r="BQ4484" s="1"/>
      <c r="BW4484" s="2"/>
    </row>
    <row r="4485" ht="15" customHeight="1">
      <c r="A4485" t="str">
        <f t="shared" si="350"/>
        <v>2020_12_68224_2</v>
      </c>
      <c r="B4485" t="str">
        <f t="shared" si="351"/>
        <v>2020_12_74262</v>
      </c>
      <c r="C4485" s="1" t="s">
        <v>3674</v>
      </c>
      <c r="D4485">
        <f t="shared" si="352"/>
        <v>4484</v>
      </c>
      <c r="E4485">
        <v>68224</v>
      </c>
      <c r="F4485">
        <f t="shared" si="353"/>
        <v>2</v>
      </c>
      <c r="G4485" s="2" t="str">
        <f t="shared" si="354"/>
        <v/>
      </c>
      <c r="H4485" t="s">
        <v>3675</v>
      </c>
      <c r="I4485">
        <v>74262</v>
      </c>
      <c r="J4485">
        <v>68214</v>
      </c>
      <c r="K4485">
        <v>68211</v>
      </c>
      <c r="L4485" t="s">
        <v>31</v>
      </c>
      <c r="M4485" t="s">
        <v>20</v>
      </c>
      <c r="N4485">
        <v>40</v>
      </c>
      <c r="O4485">
        <v>550</v>
      </c>
      <c r="P4485">
        <v>8</v>
      </c>
      <c r="Q4485" t="s">
        <v>4504</v>
      </c>
      <c r="BQ4485" s="1"/>
      <c r="BW4485" s="2"/>
    </row>
    <row r="4486" ht="15" customHeight="1">
      <c r="A4486" t="str">
        <f t="shared" si="350"/>
        <v>2020_12_68224_3</v>
      </c>
      <c r="B4486" t="str">
        <f t="shared" si="351"/>
        <v>2020_12_75379</v>
      </c>
      <c r="C4486" s="1" t="s">
        <v>3674</v>
      </c>
      <c r="D4486">
        <f t="shared" si="352"/>
        <v>4485</v>
      </c>
      <c r="E4486">
        <v>68224</v>
      </c>
      <c r="F4486">
        <f t="shared" si="353"/>
        <v>3</v>
      </c>
      <c r="G4486" s="2" t="str">
        <f t="shared" si="354"/>
        <v/>
      </c>
      <c r="H4486" t="s">
        <v>3675</v>
      </c>
      <c r="I4486">
        <v>75379</v>
      </c>
      <c r="J4486">
        <v>68211</v>
      </c>
      <c r="K4486">
        <v>68214</v>
      </c>
      <c r="L4486" t="s">
        <v>31</v>
      </c>
      <c r="M4486" t="s">
        <v>20</v>
      </c>
      <c r="N4486">
        <v>67</v>
      </c>
      <c r="O4486">
        <v>550</v>
      </c>
      <c r="P4486">
        <v>8</v>
      </c>
      <c r="Q4486" t="s">
        <v>4505</v>
      </c>
      <c r="BQ4486" s="1"/>
      <c r="BW4486" s="2"/>
    </row>
    <row r="4487" ht="15" customHeight="1">
      <c r="A4487" t="str">
        <f t="shared" si="350"/>
        <v>2020_12_68224_4</v>
      </c>
      <c r="B4487" t="str">
        <f t="shared" si="351"/>
        <v>2020_12_76228</v>
      </c>
      <c r="C4487" s="1" t="s">
        <v>3674</v>
      </c>
      <c r="D4487">
        <f t="shared" si="352"/>
        <v>4486</v>
      </c>
      <c r="E4487">
        <v>68224</v>
      </c>
      <c r="F4487">
        <f t="shared" si="353"/>
        <v>4</v>
      </c>
      <c r="G4487" s="2" t="str">
        <f t="shared" si="354"/>
        <v/>
      </c>
      <c r="H4487" t="s">
        <v>3675</v>
      </c>
      <c r="I4487">
        <v>76228</v>
      </c>
      <c r="J4487">
        <v>68214</v>
      </c>
      <c r="K4487">
        <v>68211</v>
      </c>
      <c r="L4487" t="s">
        <v>31</v>
      </c>
      <c r="M4487" t="s">
        <v>20</v>
      </c>
      <c r="N4487">
        <v>125</v>
      </c>
      <c r="O4487">
        <v>550</v>
      </c>
      <c r="P4487">
        <v>8</v>
      </c>
      <c r="Q4487" t="s">
        <v>4506</v>
      </c>
      <c r="BQ4487" s="1"/>
      <c r="BW4487" s="2"/>
    </row>
    <row r="4488" ht="15" customHeight="1">
      <c r="A4488" t="str">
        <f t="shared" si="350"/>
        <v>2020_12_68224_5</v>
      </c>
      <c r="B4488" t="str">
        <f t="shared" si="351"/>
        <v>2020_12_77043</v>
      </c>
      <c r="C4488" s="1" t="s">
        <v>3674</v>
      </c>
      <c r="D4488">
        <f t="shared" si="352"/>
        <v>4487</v>
      </c>
      <c r="E4488">
        <v>68224</v>
      </c>
      <c r="F4488">
        <f t="shared" si="353"/>
        <v>5</v>
      </c>
      <c r="G4488" s="2" t="str">
        <f t="shared" si="354"/>
        <v/>
      </c>
      <c r="H4488" t="s">
        <v>3675</v>
      </c>
      <c r="I4488">
        <v>77043</v>
      </c>
      <c r="J4488">
        <v>68211</v>
      </c>
      <c r="K4488">
        <v>68214</v>
      </c>
      <c r="L4488" t="s">
        <v>31</v>
      </c>
      <c r="M4488" t="s">
        <v>20</v>
      </c>
      <c r="N4488">
        <v>130</v>
      </c>
      <c r="O4488">
        <v>550</v>
      </c>
      <c r="P4488">
        <v>8</v>
      </c>
      <c r="Q4488" t="s">
        <v>4507</v>
      </c>
      <c r="BQ4488" s="1"/>
      <c r="BW4488" s="2"/>
    </row>
    <row r="4489" ht="15" customHeight="1">
      <c r="A4489" t="str">
        <f t="shared" si="350"/>
        <v>2020_12_68224_6</v>
      </c>
      <c r="B4489" t="str">
        <f t="shared" si="351"/>
        <v>2020_12_77230</v>
      </c>
      <c r="C4489" s="1" t="s">
        <v>3674</v>
      </c>
      <c r="D4489">
        <f t="shared" si="352"/>
        <v>4488</v>
      </c>
      <c r="E4489">
        <v>68224</v>
      </c>
      <c r="F4489">
        <f t="shared" si="353"/>
        <v>6</v>
      </c>
      <c r="G4489" s="2" t="str">
        <f t="shared" si="354"/>
        <v/>
      </c>
      <c r="H4489" t="s">
        <v>3675</v>
      </c>
      <c r="I4489">
        <v>77230</v>
      </c>
      <c r="J4489">
        <v>68214</v>
      </c>
      <c r="K4489">
        <v>68211</v>
      </c>
      <c r="L4489" t="s">
        <v>31</v>
      </c>
      <c r="M4489" t="s">
        <v>20</v>
      </c>
      <c r="N4489">
        <v>106</v>
      </c>
      <c r="O4489">
        <v>550</v>
      </c>
      <c r="P4489">
        <v>8</v>
      </c>
      <c r="Q4489" t="s">
        <v>4508</v>
      </c>
      <c r="BQ4489" s="1"/>
      <c r="BW4489" s="2"/>
    </row>
    <row r="4490" ht="15" customHeight="1">
      <c r="A4490" t="str">
        <f t="shared" si="350"/>
        <v>2020_12_68224_7</v>
      </c>
      <c r="B4490" t="str">
        <f t="shared" si="351"/>
        <v>2020_12_77571</v>
      </c>
      <c r="C4490" s="1" t="s">
        <v>3674</v>
      </c>
      <c r="D4490">
        <f t="shared" si="352"/>
        <v>4489</v>
      </c>
      <c r="E4490">
        <v>68224</v>
      </c>
      <c r="F4490">
        <f t="shared" si="353"/>
        <v>7</v>
      </c>
      <c r="G4490" s="2" t="str">
        <f t="shared" si="354"/>
        <v>x</v>
      </c>
      <c r="H4490" t="s">
        <v>3675</v>
      </c>
      <c r="I4490">
        <v>77571</v>
      </c>
      <c r="J4490">
        <v>68211</v>
      </c>
      <c r="K4490">
        <v>68214</v>
      </c>
      <c r="L4490" t="s">
        <v>20</v>
      </c>
      <c r="M4490" t="s">
        <v>20</v>
      </c>
      <c r="N4490">
        <v>38</v>
      </c>
      <c r="O4490">
        <v>550</v>
      </c>
      <c r="P4490">
        <v>8</v>
      </c>
      <c r="Q4490" t="s">
        <v>4509</v>
      </c>
      <c r="BQ4490" s="1"/>
      <c r="BW4490" s="2"/>
    </row>
    <row r="4491" ht="15" customHeight="1">
      <c r="A4491" t="str">
        <f t="shared" si="350"/>
        <v>2020_12_68252_1</v>
      </c>
      <c r="B4491" t="str">
        <f t="shared" si="351"/>
        <v>2020_12_72532</v>
      </c>
      <c r="C4491" s="1" t="s">
        <v>3674</v>
      </c>
      <c r="D4491">
        <f t="shared" si="352"/>
        <v>4490</v>
      </c>
      <c r="E4491">
        <v>68252</v>
      </c>
      <c r="F4491">
        <f t="shared" si="353"/>
        <v>1</v>
      </c>
      <c r="G4491" s="2" t="str">
        <f t="shared" si="354"/>
        <v/>
      </c>
      <c r="H4491" t="s">
        <v>3675</v>
      </c>
      <c r="I4491">
        <v>72532</v>
      </c>
      <c r="J4491">
        <v>68239</v>
      </c>
      <c r="K4491">
        <v>68242</v>
      </c>
      <c r="L4491" t="s">
        <v>158</v>
      </c>
      <c r="M4491" t="s">
        <v>20</v>
      </c>
      <c r="N4491">
        <v>30</v>
      </c>
      <c r="O4491">
        <v>1326</v>
      </c>
      <c r="P4491">
        <v>16</v>
      </c>
      <c r="Q4491" t="s">
        <v>4510</v>
      </c>
      <c r="BQ4491" s="1"/>
      <c r="BW4491" s="2"/>
    </row>
    <row r="4492" ht="15" customHeight="1">
      <c r="A4492" t="str">
        <f t="shared" si="350"/>
        <v>2020_12_68252_2</v>
      </c>
      <c r="B4492" t="str">
        <f t="shared" si="351"/>
        <v>2020_12_74413</v>
      </c>
      <c r="C4492" s="1" t="s">
        <v>3674</v>
      </c>
      <c r="D4492">
        <f t="shared" si="352"/>
        <v>4491</v>
      </c>
      <c r="E4492">
        <v>68252</v>
      </c>
      <c r="F4492">
        <f t="shared" si="353"/>
        <v>2</v>
      </c>
      <c r="G4492" s="2" t="str">
        <f t="shared" si="354"/>
        <v/>
      </c>
      <c r="H4492" t="s">
        <v>3675</v>
      </c>
      <c r="I4492">
        <v>74413</v>
      </c>
      <c r="J4492">
        <v>68242</v>
      </c>
      <c r="K4492">
        <v>68239</v>
      </c>
      <c r="L4492" t="s">
        <v>31</v>
      </c>
      <c r="M4492" t="s">
        <v>20</v>
      </c>
      <c r="N4492">
        <v>166</v>
      </c>
      <c r="O4492">
        <v>1326</v>
      </c>
      <c r="P4492">
        <v>16</v>
      </c>
      <c r="Q4492" t="s">
        <v>4511</v>
      </c>
      <c r="BQ4492" s="1"/>
      <c r="BW4492" s="2"/>
    </row>
    <row r="4493" ht="15" customHeight="1">
      <c r="A4493" t="str">
        <f t="shared" si="350"/>
        <v>2020_12_68252_3</v>
      </c>
      <c r="B4493" t="str">
        <f t="shared" si="351"/>
        <v>2020_12_75106</v>
      </c>
      <c r="C4493" s="1" t="s">
        <v>3674</v>
      </c>
      <c r="D4493">
        <f t="shared" si="352"/>
        <v>4492</v>
      </c>
      <c r="E4493">
        <v>68252</v>
      </c>
      <c r="F4493">
        <f t="shared" si="353"/>
        <v>3</v>
      </c>
      <c r="G4493" s="2" t="str">
        <f t="shared" si="354"/>
        <v/>
      </c>
      <c r="H4493" t="s">
        <v>3675</v>
      </c>
      <c r="I4493">
        <v>75106</v>
      </c>
      <c r="J4493">
        <v>68239</v>
      </c>
      <c r="K4493">
        <v>68242</v>
      </c>
      <c r="L4493" t="s">
        <v>31</v>
      </c>
      <c r="M4493" t="s">
        <v>20</v>
      </c>
      <c r="N4493">
        <v>119</v>
      </c>
      <c r="O4493">
        <v>1326</v>
      </c>
      <c r="P4493">
        <v>16</v>
      </c>
      <c r="Q4493" t="s">
        <v>4512</v>
      </c>
      <c r="BQ4493" s="1"/>
      <c r="BW4493" s="2"/>
    </row>
    <row r="4494" ht="15" customHeight="1">
      <c r="A4494" t="str">
        <f t="shared" si="350"/>
        <v>2020_12_68252_4</v>
      </c>
      <c r="B4494" t="str">
        <f t="shared" si="351"/>
        <v>2020_12_75316</v>
      </c>
      <c r="C4494" s="1" t="s">
        <v>3674</v>
      </c>
      <c r="D4494">
        <f t="shared" si="352"/>
        <v>4493</v>
      </c>
      <c r="E4494">
        <v>68252</v>
      </c>
      <c r="F4494">
        <f t="shared" si="353"/>
        <v>4</v>
      </c>
      <c r="G4494" s="2" t="str">
        <f t="shared" si="354"/>
        <v/>
      </c>
      <c r="H4494" t="s">
        <v>3675</v>
      </c>
      <c r="I4494">
        <v>75316</v>
      </c>
      <c r="J4494">
        <v>68242</v>
      </c>
      <c r="K4494">
        <v>68239</v>
      </c>
      <c r="L4494" t="s">
        <v>31</v>
      </c>
      <c r="M4494" t="s">
        <v>20</v>
      </c>
      <c r="N4494">
        <v>89</v>
      </c>
      <c r="O4494">
        <v>1326</v>
      </c>
      <c r="P4494">
        <v>16</v>
      </c>
      <c r="Q4494" t="s">
        <v>4513</v>
      </c>
      <c r="BQ4494" s="1"/>
      <c r="BW4494" s="2"/>
    </row>
    <row r="4495" ht="15" customHeight="1">
      <c r="A4495" t="str">
        <f t="shared" si="350"/>
        <v>2020_12_68252_5</v>
      </c>
      <c r="B4495" t="str">
        <f t="shared" si="351"/>
        <v>2020_12_75333</v>
      </c>
      <c r="C4495" s="1" t="s">
        <v>3674</v>
      </c>
      <c r="D4495">
        <f t="shared" si="352"/>
        <v>4494</v>
      </c>
      <c r="E4495">
        <v>68252</v>
      </c>
      <c r="F4495">
        <f t="shared" si="353"/>
        <v>5</v>
      </c>
      <c r="G4495" s="2" t="str">
        <f t="shared" si="354"/>
        <v/>
      </c>
      <c r="H4495" t="s">
        <v>3675</v>
      </c>
      <c r="I4495">
        <v>75333</v>
      </c>
      <c r="J4495">
        <v>68239</v>
      </c>
      <c r="K4495">
        <v>68242</v>
      </c>
      <c r="L4495" t="s">
        <v>31</v>
      </c>
      <c r="M4495" t="s">
        <v>20</v>
      </c>
      <c r="N4495">
        <v>116</v>
      </c>
      <c r="O4495">
        <v>1326</v>
      </c>
      <c r="P4495">
        <v>16</v>
      </c>
      <c r="Q4495" t="s">
        <v>4514</v>
      </c>
      <c r="BQ4495" s="1"/>
      <c r="BW4495" s="2"/>
    </row>
    <row r="4496" ht="15" customHeight="1">
      <c r="A4496" t="str">
        <f t="shared" si="350"/>
        <v>2020_12_68252_6</v>
      </c>
      <c r="B4496" t="str">
        <f t="shared" si="351"/>
        <v>2020_12_75338</v>
      </c>
      <c r="C4496" s="1" t="s">
        <v>3674</v>
      </c>
      <c r="D4496">
        <f t="shared" si="352"/>
        <v>4495</v>
      </c>
      <c r="E4496">
        <v>68252</v>
      </c>
      <c r="F4496">
        <f t="shared" si="353"/>
        <v>6</v>
      </c>
      <c r="G4496" s="2" t="str">
        <f t="shared" si="354"/>
        <v/>
      </c>
      <c r="H4496" t="s">
        <v>3675</v>
      </c>
      <c r="I4496">
        <v>75338</v>
      </c>
      <c r="J4496">
        <v>68242</v>
      </c>
      <c r="K4496">
        <v>68239</v>
      </c>
      <c r="L4496" t="s">
        <v>31</v>
      </c>
      <c r="M4496" t="s">
        <v>20</v>
      </c>
      <c r="N4496">
        <v>127</v>
      </c>
      <c r="O4496">
        <v>1326</v>
      </c>
      <c r="P4496">
        <v>16</v>
      </c>
      <c r="Q4496" t="s">
        <v>4515</v>
      </c>
      <c r="BQ4496" s="1"/>
      <c r="BW4496" s="2"/>
    </row>
    <row r="4497" ht="15" customHeight="1">
      <c r="A4497" t="str">
        <f t="shared" si="350"/>
        <v>2020_12_68252_7</v>
      </c>
      <c r="B4497" t="str">
        <f t="shared" si="351"/>
        <v>2020_12_75443</v>
      </c>
      <c r="C4497" s="1" t="s">
        <v>3674</v>
      </c>
      <c r="D4497">
        <f t="shared" si="352"/>
        <v>4496</v>
      </c>
      <c r="E4497">
        <v>68252</v>
      </c>
      <c r="F4497">
        <f t="shared" si="353"/>
        <v>7</v>
      </c>
      <c r="G4497" s="2" t="str">
        <f t="shared" si="354"/>
        <v/>
      </c>
      <c r="H4497" t="s">
        <v>3675</v>
      </c>
      <c r="I4497">
        <v>75443</v>
      </c>
      <c r="J4497">
        <v>68239</v>
      </c>
      <c r="K4497">
        <v>68242</v>
      </c>
      <c r="L4497" t="s">
        <v>31</v>
      </c>
      <c r="M4497" t="s">
        <v>20</v>
      </c>
      <c r="N4497">
        <v>89</v>
      </c>
      <c r="O4497">
        <v>1326</v>
      </c>
      <c r="P4497">
        <v>16</v>
      </c>
      <c r="Q4497" t="s">
        <v>4516</v>
      </c>
      <c r="BQ4497" s="1"/>
      <c r="BW4497" s="2"/>
    </row>
    <row r="4498" ht="15" customHeight="1">
      <c r="A4498" t="str">
        <f t="shared" si="350"/>
        <v>2020_12_68252_8</v>
      </c>
      <c r="B4498" t="str">
        <f t="shared" si="351"/>
        <v>2020_12_75447</v>
      </c>
      <c r="C4498" s="1" t="s">
        <v>3674</v>
      </c>
      <c r="D4498">
        <f t="shared" si="352"/>
        <v>4497</v>
      </c>
      <c r="E4498">
        <v>68252</v>
      </c>
      <c r="F4498">
        <f t="shared" si="353"/>
        <v>8</v>
      </c>
      <c r="G4498" s="2" t="str">
        <f t="shared" si="354"/>
        <v/>
      </c>
      <c r="H4498" t="s">
        <v>3675</v>
      </c>
      <c r="I4498">
        <v>75447</v>
      </c>
      <c r="J4498">
        <v>68242</v>
      </c>
      <c r="K4498">
        <v>68239</v>
      </c>
      <c r="L4498" t="s">
        <v>31</v>
      </c>
      <c r="M4498" t="s">
        <v>20</v>
      </c>
      <c r="N4498">
        <v>83</v>
      </c>
      <c r="O4498">
        <v>1326</v>
      </c>
      <c r="P4498">
        <v>16</v>
      </c>
      <c r="Q4498" t="s">
        <v>4517</v>
      </c>
      <c r="BQ4498" s="1"/>
      <c r="BW4498" s="2"/>
    </row>
    <row r="4499" ht="15" customHeight="1">
      <c r="A4499" t="str">
        <f t="shared" si="350"/>
        <v>2020_12_68252_9</v>
      </c>
      <c r="B4499" t="str">
        <f t="shared" si="351"/>
        <v>2020_12_75454</v>
      </c>
      <c r="C4499" s="1" t="s">
        <v>3674</v>
      </c>
      <c r="D4499">
        <f t="shared" si="352"/>
        <v>4498</v>
      </c>
      <c r="E4499">
        <v>68252</v>
      </c>
      <c r="F4499">
        <f t="shared" si="353"/>
        <v>9</v>
      </c>
      <c r="G4499" s="2" t="str">
        <f t="shared" si="354"/>
        <v>x</v>
      </c>
      <c r="H4499" t="s">
        <v>3675</v>
      </c>
      <c r="I4499">
        <v>75454</v>
      </c>
      <c r="J4499">
        <v>68239</v>
      </c>
      <c r="K4499">
        <v>68242</v>
      </c>
      <c r="L4499" t="s">
        <v>20</v>
      </c>
      <c r="M4499" t="s">
        <v>20</v>
      </c>
      <c r="N4499">
        <v>14</v>
      </c>
      <c r="O4499">
        <v>1326</v>
      </c>
      <c r="P4499">
        <v>16</v>
      </c>
      <c r="Q4499" t="s">
        <v>4518</v>
      </c>
      <c r="BQ4499" s="1"/>
      <c r="BW4499" s="2"/>
    </row>
    <row r="4500" ht="15" customHeight="1">
      <c r="A4500" t="str">
        <f t="shared" si="350"/>
        <v>2020_12_68280_1</v>
      </c>
      <c r="B4500" t="str">
        <f t="shared" si="351"/>
        <v>2020_12_75418</v>
      </c>
      <c r="C4500" s="1" t="s">
        <v>3674</v>
      </c>
      <c r="D4500">
        <f t="shared" si="352"/>
        <v>4499</v>
      </c>
      <c r="E4500">
        <v>68280</v>
      </c>
      <c r="F4500">
        <f t="shared" si="353"/>
        <v>1</v>
      </c>
      <c r="G4500" s="2" t="str">
        <f t="shared" si="354"/>
        <v/>
      </c>
      <c r="H4500" t="s">
        <v>3675</v>
      </c>
      <c r="I4500">
        <v>75418</v>
      </c>
      <c r="J4500">
        <v>68267</v>
      </c>
      <c r="K4500">
        <v>68270</v>
      </c>
      <c r="L4500" t="s">
        <v>19</v>
      </c>
      <c r="M4500" t="s">
        <v>20</v>
      </c>
      <c r="N4500">
        <v>210</v>
      </c>
      <c r="O4500">
        <v>1598</v>
      </c>
      <c r="P4500">
        <v>10</v>
      </c>
      <c r="Q4500" t="s">
        <v>4519</v>
      </c>
      <c r="BQ4500" s="1"/>
      <c r="BW4500" s="2"/>
    </row>
    <row r="4501" ht="15" customHeight="1">
      <c r="A4501" t="str">
        <f t="shared" si="350"/>
        <v>2020_12_68280_2</v>
      </c>
      <c r="B4501" t="str">
        <f t="shared" si="351"/>
        <v>2020_12_76120</v>
      </c>
      <c r="C4501" s="1" t="s">
        <v>3674</v>
      </c>
      <c r="D4501">
        <f t="shared" si="352"/>
        <v>4500</v>
      </c>
      <c r="E4501">
        <v>68280</v>
      </c>
      <c r="F4501">
        <f t="shared" si="353"/>
        <v>2</v>
      </c>
      <c r="G4501" s="2" t="str">
        <f t="shared" si="354"/>
        <v/>
      </c>
      <c r="H4501" t="s">
        <v>3675</v>
      </c>
      <c r="I4501">
        <v>76120</v>
      </c>
      <c r="J4501">
        <v>68270</v>
      </c>
      <c r="K4501">
        <v>68267</v>
      </c>
      <c r="L4501" t="s">
        <v>31</v>
      </c>
      <c r="M4501" t="s">
        <v>20</v>
      </c>
      <c r="N4501">
        <v>245</v>
      </c>
      <c r="O4501">
        <v>1598</v>
      </c>
      <c r="P4501">
        <v>10</v>
      </c>
      <c r="Q4501" t="s">
        <v>4520</v>
      </c>
      <c r="BQ4501" s="1"/>
      <c r="BW4501" s="2"/>
    </row>
    <row r="4502" ht="15" customHeight="1">
      <c r="A4502" t="str">
        <f t="shared" si="350"/>
        <v>2020_12_68280_3</v>
      </c>
      <c r="B4502" t="str">
        <f t="shared" si="351"/>
        <v>2020_12_77059</v>
      </c>
      <c r="C4502" s="1" t="s">
        <v>3674</v>
      </c>
      <c r="D4502">
        <f t="shared" si="352"/>
        <v>4501</v>
      </c>
      <c r="E4502">
        <v>68280</v>
      </c>
      <c r="F4502">
        <f t="shared" si="353"/>
        <v>3</v>
      </c>
      <c r="G4502" s="2" t="str">
        <f t="shared" si="354"/>
        <v/>
      </c>
      <c r="H4502" t="s">
        <v>3675</v>
      </c>
      <c r="I4502">
        <v>77059</v>
      </c>
      <c r="J4502">
        <v>68267</v>
      </c>
      <c r="K4502">
        <v>68270</v>
      </c>
      <c r="L4502" t="s">
        <v>31</v>
      </c>
      <c r="M4502" t="s">
        <v>20</v>
      </c>
      <c r="N4502">
        <v>272</v>
      </c>
      <c r="O4502">
        <v>1598</v>
      </c>
      <c r="P4502">
        <v>10</v>
      </c>
      <c r="Q4502" t="s">
        <v>4521</v>
      </c>
      <c r="BQ4502" s="1"/>
      <c r="BW4502" s="2"/>
    </row>
    <row r="4503" ht="15" customHeight="1">
      <c r="A4503" t="str">
        <f t="shared" si="350"/>
        <v>2020_12_68280_4</v>
      </c>
      <c r="B4503" t="str">
        <f t="shared" si="351"/>
        <v>2020_12_77096</v>
      </c>
      <c r="C4503" s="1" t="s">
        <v>3674</v>
      </c>
      <c r="D4503">
        <f t="shared" si="352"/>
        <v>4502</v>
      </c>
      <c r="E4503">
        <v>68280</v>
      </c>
      <c r="F4503">
        <f t="shared" si="353"/>
        <v>4</v>
      </c>
      <c r="G4503" s="2" t="str">
        <f t="shared" si="354"/>
        <v/>
      </c>
      <c r="H4503" t="s">
        <v>3675</v>
      </c>
      <c r="I4503">
        <v>77096</v>
      </c>
      <c r="J4503">
        <v>68270</v>
      </c>
      <c r="K4503">
        <v>68267</v>
      </c>
      <c r="L4503" t="s">
        <v>31</v>
      </c>
      <c r="M4503" t="s">
        <v>20</v>
      </c>
      <c r="N4503">
        <v>224</v>
      </c>
      <c r="O4503">
        <v>1598</v>
      </c>
      <c r="P4503">
        <v>10</v>
      </c>
      <c r="Q4503" t="s">
        <v>4522</v>
      </c>
      <c r="BQ4503" s="1"/>
      <c r="BW4503" s="2"/>
    </row>
    <row r="4504" ht="15" customHeight="1">
      <c r="A4504" t="str">
        <f t="shared" si="350"/>
        <v>2020_12_68280_5</v>
      </c>
      <c r="B4504" t="str">
        <f t="shared" si="351"/>
        <v>2020_12_77129</v>
      </c>
      <c r="C4504" s="1" t="s">
        <v>3674</v>
      </c>
      <c r="D4504">
        <f t="shared" si="352"/>
        <v>4503</v>
      </c>
      <c r="E4504">
        <v>68280</v>
      </c>
      <c r="F4504">
        <f t="shared" si="353"/>
        <v>5</v>
      </c>
      <c r="G4504" s="2" t="str">
        <f t="shared" si="354"/>
        <v/>
      </c>
      <c r="H4504" t="s">
        <v>3675</v>
      </c>
      <c r="I4504">
        <v>77129</v>
      </c>
      <c r="J4504">
        <v>68267</v>
      </c>
      <c r="K4504">
        <v>68270</v>
      </c>
      <c r="L4504" t="s">
        <v>31</v>
      </c>
      <c r="M4504" t="s">
        <v>20</v>
      </c>
      <c r="N4504">
        <v>117</v>
      </c>
      <c r="O4504">
        <v>1598</v>
      </c>
      <c r="P4504">
        <v>10</v>
      </c>
      <c r="Q4504" t="s">
        <v>4523</v>
      </c>
      <c r="BQ4504" s="1"/>
      <c r="BW4504" s="2"/>
    </row>
    <row r="4505" ht="15" customHeight="1">
      <c r="A4505" t="str">
        <f t="shared" si="350"/>
        <v>2020_12_68280_6</v>
      </c>
      <c r="B4505" t="str">
        <f t="shared" si="351"/>
        <v>2020_12_77226</v>
      </c>
      <c r="C4505" s="1" t="s">
        <v>3674</v>
      </c>
      <c r="D4505">
        <f t="shared" si="352"/>
        <v>4504</v>
      </c>
      <c r="E4505">
        <v>68280</v>
      </c>
      <c r="F4505">
        <f t="shared" si="353"/>
        <v>6</v>
      </c>
      <c r="G4505" s="2" t="str">
        <f t="shared" si="354"/>
        <v/>
      </c>
      <c r="H4505" t="s">
        <v>3675</v>
      </c>
      <c r="I4505">
        <v>77226</v>
      </c>
      <c r="J4505">
        <v>68270</v>
      </c>
      <c r="K4505">
        <v>68267</v>
      </c>
      <c r="L4505" t="s">
        <v>31</v>
      </c>
      <c r="M4505" t="s">
        <v>20</v>
      </c>
      <c r="N4505">
        <v>173</v>
      </c>
      <c r="O4505">
        <v>1598</v>
      </c>
      <c r="P4505">
        <v>10</v>
      </c>
      <c r="Q4505" t="s">
        <v>4524</v>
      </c>
      <c r="BQ4505" s="1"/>
      <c r="BW4505" s="2"/>
    </row>
    <row r="4506" ht="15" customHeight="1">
      <c r="A4506" t="str">
        <f t="shared" si="350"/>
        <v>2020_12_68280_7</v>
      </c>
      <c r="B4506" t="str">
        <f t="shared" si="351"/>
        <v>2020_12_77245</v>
      </c>
      <c r="C4506" s="1" t="s">
        <v>3674</v>
      </c>
      <c r="D4506">
        <f t="shared" si="352"/>
        <v>4505</v>
      </c>
      <c r="E4506">
        <v>68280</v>
      </c>
      <c r="F4506">
        <f t="shared" si="353"/>
        <v>7</v>
      </c>
      <c r="G4506" s="2" t="str">
        <f t="shared" si="354"/>
        <v>x</v>
      </c>
      <c r="H4506" t="s">
        <v>3675</v>
      </c>
      <c r="I4506">
        <v>77245</v>
      </c>
      <c r="J4506">
        <v>68267</v>
      </c>
      <c r="K4506">
        <v>68270</v>
      </c>
      <c r="L4506" t="s">
        <v>20</v>
      </c>
      <c r="M4506" t="s">
        <v>20</v>
      </c>
      <c r="N4506">
        <v>20</v>
      </c>
      <c r="O4506">
        <v>1598</v>
      </c>
      <c r="P4506">
        <v>10</v>
      </c>
      <c r="Q4506" t="s">
        <v>4525</v>
      </c>
      <c r="BQ4506" s="1"/>
      <c r="BW4506" s="2"/>
    </row>
    <row r="4507" ht="15" customHeight="1">
      <c r="A4507" t="str">
        <f t="shared" si="350"/>
        <v>2020_12_68308_1</v>
      </c>
      <c r="B4507" t="str">
        <f t="shared" si="351"/>
        <v>2020_12_73556</v>
      </c>
      <c r="C4507" s="1" t="s">
        <v>3674</v>
      </c>
      <c r="D4507">
        <f t="shared" si="352"/>
        <v>4506</v>
      </c>
      <c r="E4507">
        <v>68308</v>
      </c>
      <c r="F4507">
        <f t="shared" si="353"/>
        <v>1</v>
      </c>
      <c r="G4507" s="2" t="str">
        <f t="shared" si="354"/>
        <v/>
      </c>
      <c r="H4507" t="s">
        <v>3675</v>
      </c>
      <c r="I4507">
        <v>73556</v>
      </c>
      <c r="J4507">
        <v>68295</v>
      </c>
      <c r="K4507">
        <v>68298</v>
      </c>
      <c r="L4507" t="s">
        <v>158</v>
      </c>
      <c r="M4507" t="s">
        <v>20</v>
      </c>
      <c r="N4507">
        <v>87</v>
      </c>
      <c r="O4507">
        <v>948</v>
      </c>
      <c r="P4507">
        <v>8</v>
      </c>
      <c r="Q4507" t="s">
        <v>4526</v>
      </c>
      <c r="BQ4507" s="1"/>
      <c r="BW4507" s="2"/>
    </row>
    <row r="4508" ht="15" customHeight="1">
      <c r="A4508" t="str">
        <f t="shared" si="350"/>
        <v>2020_12_68308_2</v>
      </c>
      <c r="B4508" t="str">
        <f t="shared" si="351"/>
        <v>2020_12_74141</v>
      </c>
      <c r="C4508" s="1" t="s">
        <v>3674</v>
      </c>
      <c r="D4508">
        <f t="shared" si="352"/>
        <v>4507</v>
      </c>
      <c r="E4508">
        <v>68308</v>
      </c>
      <c r="F4508">
        <f t="shared" si="353"/>
        <v>2</v>
      </c>
      <c r="G4508" s="2" t="str">
        <f t="shared" si="354"/>
        <v/>
      </c>
      <c r="H4508" t="s">
        <v>3675</v>
      </c>
      <c r="I4508">
        <v>74141</v>
      </c>
      <c r="J4508">
        <v>68298</v>
      </c>
      <c r="K4508">
        <v>68295</v>
      </c>
      <c r="L4508" t="s">
        <v>31</v>
      </c>
      <c r="M4508" t="s">
        <v>20</v>
      </c>
      <c r="N4508">
        <v>60</v>
      </c>
      <c r="O4508">
        <v>948</v>
      </c>
      <c r="P4508">
        <v>8</v>
      </c>
      <c r="Q4508" t="s">
        <v>4527</v>
      </c>
      <c r="BQ4508" s="1"/>
      <c r="BW4508" s="2"/>
    </row>
    <row r="4509" ht="15" customHeight="1">
      <c r="A4509" t="str">
        <f t="shared" si="350"/>
        <v>2020_12_68308_3</v>
      </c>
      <c r="B4509" t="str">
        <f t="shared" si="351"/>
        <v>2020_12_74177</v>
      </c>
      <c r="C4509" s="1" t="s">
        <v>3674</v>
      </c>
      <c r="D4509">
        <f t="shared" si="352"/>
        <v>4508</v>
      </c>
      <c r="E4509">
        <v>68308</v>
      </c>
      <c r="F4509">
        <f t="shared" si="353"/>
        <v>3</v>
      </c>
      <c r="G4509" s="2" t="str">
        <f t="shared" si="354"/>
        <v/>
      </c>
      <c r="H4509" t="s">
        <v>3675</v>
      </c>
      <c r="I4509">
        <v>74177</v>
      </c>
      <c r="J4509">
        <v>68295</v>
      </c>
      <c r="K4509">
        <v>68298</v>
      </c>
      <c r="L4509" t="s">
        <v>31</v>
      </c>
      <c r="M4509" t="s">
        <v>20</v>
      </c>
      <c r="N4509">
        <v>249</v>
      </c>
      <c r="O4509">
        <v>948</v>
      </c>
      <c r="P4509">
        <v>8</v>
      </c>
      <c r="Q4509" t="s">
        <v>4528</v>
      </c>
      <c r="BQ4509" s="1"/>
      <c r="BW4509" s="2"/>
    </row>
    <row r="4510" ht="15" customHeight="1">
      <c r="A4510" t="str">
        <f t="shared" si="350"/>
        <v>2020_12_68308_4</v>
      </c>
      <c r="B4510" t="str">
        <f t="shared" si="351"/>
        <v>2020_12_75444</v>
      </c>
      <c r="C4510" s="1" t="s">
        <v>3674</v>
      </c>
      <c r="D4510">
        <f t="shared" si="352"/>
        <v>4509</v>
      </c>
      <c r="E4510">
        <v>68308</v>
      </c>
      <c r="F4510">
        <f t="shared" si="353"/>
        <v>4</v>
      </c>
      <c r="G4510" s="2" t="str">
        <f t="shared" si="354"/>
        <v/>
      </c>
      <c r="H4510" t="s">
        <v>3675</v>
      </c>
      <c r="I4510">
        <v>75444</v>
      </c>
      <c r="J4510">
        <v>68298</v>
      </c>
      <c r="K4510">
        <v>68295</v>
      </c>
      <c r="L4510" t="s">
        <v>31</v>
      </c>
      <c r="M4510" t="s">
        <v>20</v>
      </c>
      <c r="N4510">
        <v>156</v>
      </c>
      <c r="O4510">
        <v>948</v>
      </c>
      <c r="P4510">
        <v>8</v>
      </c>
      <c r="Q4510" t="s">
        <v>4529</v>
      </c>
      <c r="BQ4510" s="1"/>
      <c r="BW4510" s="2"/>
    </row>
    <row r="4511" ht="15" customHeight="1">
      <c r="A4511" t="str">
        <f t="shared" si="350"/>
        <v>2020_12_68308_5</v>
      </c>
      <c r="B4511" t="str">
        <f t="shared" si="351"/>
        <v>2020_12_77318</v>
      </c>
      <c r="C4511" s="1" t="s">
        <v>3674</v>
      </c>
      <c r="D4511">
        <f t="shared" si="352"/>
        <v>4510</v>
      </c>
      <c r="E4511">
        <v>68308</v>
      </c>
      <c r="F4511">
        <f t="shared" si="353"/>
        <v>5</v>
      </c>
      <c r="G4511" s="2" t="str">
        <f t="shared" si="354"/>
        <v/>
      </c>
      <c r="H4511" t="s">
        <v>3675</v>
      </c>
      <c r="I4511">
        <v>77318</v>
      </c>
      <c r="J4511">
        <v>68295</v>
      </c>
      <c r="K4511">
        <v>68298</v>
      </c>
      <c r="L4511" t="s">
        <v>31</v>
      </c>
      <c r="M4511" t="s">
        <v>20</v>
      </c>
      <c r="N4511">
        <v>174</v>
      </c>
      <c r="O4511">
        <v>948</v>
      </c>
      <c r="P4511">
        <v>8</v>
      </c>
      <c r="Q4511" t="s">
        <v>4530</v>
      </c>
      <c r="BQ4511" s="1"/>
      <c r="BW4511" s="2"/>
    </row>
    <row r="4512" ht="15" customHeight="1">
      <c r="A4512" t="str">
        <f t="shared" si="350"/>
        <v>2020_12_68308_6</v>
      </c>
      <c r="B4512" t="str">
        <f t="shared" si="351"/>
        <v>2020_12_77443</v>
      </c>
      <c r="C4512" s="1" t="s">
        <v>3674</v>
      </c>
      <c r="D4512">
        <f t="shared" si="352"/>
        <v>4511</v>
      </c>
      <c r="E4512">
        <v>68308</v>
      </c>
      <c r="F4512">
        <f t="shared" si="353"/>
        <v>6</v>
      </c>
      <c r="G4512" s="2" t="str">
        <f t="shared" si="354"/>
        <v/>
      </c>
      <c r="H4512" t="s">
        <v>3675</v>
      </c>
      <c r="I4512">
        <v>77443</v>
      </c>
      <c r="J4512">
        <v>68298</v>
      </c>
      <c r="K4512">
        <v>68295</v>
      </c>
      <c r="L4512" t="s">
        <v>31</v>
      </c>
      <c r="M4512" t="s">
        <v>20</v>
      </c>
      <c r="N4512">
        <v>174</v>
      </c>
      <c r="O4512">
        <v>948</v>
      </c>
      <c r="P4512">
        <v>8</v>
      </c>
      <c r="Q4512" t="s">
        <v>4531</v>
      </c>
      <c r="BQ4512" s="1"/>
      <c r="BW4512" s="2"/>
    </row>
    <row r="4513" ht="15" customHeight="1">
      <c r="A4513" t="str">
        <f t="shared" si="350"/>
        <v>2020_12_68308_7</v>
      </c>
      <c r="B4513" t="str">
        <f t="shared" si="351"/>
        <v>2020_12_77445</v>
      </c>
      <c r="C4513" s="1" t="s">
        <v>3674</v>
      </c>
      <c r="D4513">
        <f t="shared" si="352"/>
        <v>4512</v>
      </c>
      <c r="E4513">
        <v>68308</v>
      </c>
      <c r="F4513">
        <f t="shared" si="353"/>
        <v>7</v>
      </c>
      <c r="G4513" s="2" t="str">
        <f t="shared" si="354"/>
        <v>x</v>
      </c>
      <c r="H4513" t="s">
        <v>3675</v>
      </c>
      <c r="I4513">
        <v>77445</v>
      </c>
      <c r="J4513">
        <v>68295</v>
      </c>
      <c r="K4513">
        <v>68298</v>
      </c>
      <c r="L4513" t="s">
        <v>20</v>
      </c>
      <c r="M4513" t="s">
        <v>20</v>
      </c>
      <c r="N4513">
        <v>27</v>
      </c>
      <c r="O4513">
        <v>948</v>
      </c>
      <c r="P4513">
        <v>8</v>
      </c>
      <c r="Q4513" t="s">
        <v>4532</v>
      </c>
      <c r="BQ4513" s="1"/>
      <c r="BW4513" s="2"/>
    </row>
    <row r="4514" ht="15" customHeight="1">
      <c r="A4514" t="str">
        <f t="shared" si="350"/>
        <v>2021_05_336_1</v>
      </c>
      <c r="B4514" t="str">
        <f t="shared" si="351"/>
        <v>2021_05_12127</v>
      </c>
      <c r="C4514" s="1" t="s">
        <v>4533</v>
      </c>
      <c r="D4514">
        <f t="shared" si="352"/>
        <v>4513</v>
      </c>
      <c r="E4514">
        <v>336</v>
      </c>
      <c r="F4514">
        <f t="shared" si="353"/>
        <v>1</v>
      </c>
      <c r="G4514" s="2" t="str">
        <f t="shared" si="354"/>
        <v/>
      </c>
      <c r="H4514" t="s">
        <v>4534</v>
      </c>
      <c r="I4514">
        <v>12127</v>
      </c>
      <c r="J4514">
        <v>324</v>
      </c>
      <c r="K4514">
        <v>319</v>
      </c>
      <c r="L4514" t="s">
        <v>158</v>
      </c>
      <c r="M4514" t="s">
        <v>20</v>
      </c>
      <c r="N4514">
        <v>238</v>
      </c>
      <c r="O4514">
        <v>5498</v>
      </c>
      <c r="P4514">
        <v>16</v>
      </c>
      <c r="Q4514" t="s">
        <v>4535</v>
      </c>
      <c r="BU4514" s="1"/>
      <c r="CA4514" s="2"/>
    </row>
    <row r="4515" ht="15" customHeight="1">
      <c r="A4515" t="str">
        <f t="shared" si="350"/>
        <v>2021_05_336_2</v>
      </c>
      <c r="B4515" t="str">
        <f t="shared" si="351"/>
        <v>2021_05_12213</v>
      </c>
      <c r="C4515" s="1" t="s">
        <v>4533</v>
      </c>
      <c r="D4515">
        <f t="shared" si="352"/>
        <v>4514</v>
      </c>
      <c r="E4515">
        <v>336</v>
      </c>
      <c r="F4515">
        <f t="shared" si="353"/>
        <v>2</v>
      </c>
      <c r="G4515" s="2" t="str">
        <f t="shared" si="354"/>
        <v/>
      </c>
      <c r="H4515" t="s">
        <v>4534</v>
      </c>
      <c r="I4515">
        <v>12213</v>
      </c>
      <c r="J4515">
        <v>319</v>
      </c>
      <c r="K4515">
        <v>324</v>
      </c>
      <c r="L4515" t="s">
        <v>31</v>
      </c>
      <c r="M4515" t="s">
        <v>20</v>
      </c>
      <c r="N4515">
        <v>347</v>
      </c>
      <c r="O4515">
        <v>5498</v>
      </c>
      <c r="P4515">
        <v>16</v>
      </c>
      <c r="Q4515" t="s">
        <v>4536</v>
      </c>
      <c r="BU4515" s="1"/>
      <c r="CA4515" s="2"/>
    </row>
    <row r="4516" ht="15" customHeight="1">
      <c r="A4516" t="str">
        <f t="shared" si="350"/>
        <v>2021_05_336_3</v>
      </c>
      <c r="B4516" t="str">
        <f t="shared" si="351"/>
        <v>2021_05_12568</v>
      </c>
      <c r="C4516" s="1" t="s">
        <v>4533</v>
      </c>
      <c r="D4516">
        <f t="shared" si="352"/>
        <v>4515</v>
      </c>
      <c r="E4516">
        <v>336</v>
      </c>
      <c r="F4516">
        <f t="shared" si="353"/>
        <v>3</v>
      </c>
      <c r="G4516" s="2" t="str">
        <f t="shared" si="354"/>
        <v/>
      </c>
      <c r="H4516" t="s">
        <v>4534</v>
      </c>
      <c r="I4516">
        <v>12568</v>
      </c>
      <c r="J4516">
        <v>324</v>
      </c>
      <c r="K4516">
        <v>319</v>
      </c>
      <c r="L4516" t="s">
        <v>31</v>
      </c>
      <c r="M4516" t="s">
        <v>20</v>
      </c>
      <c r="N4516">
        <v>534</v>
      </c>
      <c r="O4516">
        <v>5498</v>
      </c>
      <c r="P4516">
        <v>16</v>
      </c>
      <c r="Q4516" t="s">
        <v>4537</v>
      </c>
      <c r="BU4516" s="1"/>
      <c r="CA4516" s="2"/>
    </row>
    <row r="4517" ht="15" customHeight="1">
      <c r="A4517" t="str">
        <f t="shared" si="350"/>
        <v>2021_05_336_4</v>
      </c>
      <c r="B4517" t="str">
        <f t="shared" si="351"/>
        <v>2021_05_12744</v>
      </c>
      <c r="C4517" s="1" t="s">
        <v>4533</v>
      </c>
      <c r="D4517">
        <f t="shared" si="352"/>
        <v>4516</v>
      </c>
      <c r="E4517">
        <v>336</v>
      </c>
      <c r="F4517">
        <f t="shared" si="353"/>
        <v>4</v>
      </c>
      <c r="G4517" s="2" t="str">
        <f t="shared" si="354"/>
        <v/>
      </c>
      <c r="H4517" t="s">
        <v>4534</v>
      </c>
      <c r="I4517">
        <v>12744</v>
      </c>
      <c r="J4517">
        <v>319</v>
      </c>
      <c r="K4517">
        <v>324</v>
      </c>
      <c r="L4517" t="s">
        <v>31</v>
      </c>
      <c r="M4517" t="s">
        <v>20</v>
      </c>
      <c r="N4517">
        <v>388</v>
      </c>
      <c r="O4517">
        <v>5498</v>
      </c>
      <c r="P4517">
        <v>16</v>
      </c>
      <c r="Q4517" t="s">
        <v>4538</v>
      </c>
      <c r="BU4517" s="1"/>
      <c r="CA4517" s="2"/>
    </row>
    <row r="4518" ht="15" customHeight="1">
      <c r="A4518" t="str">
        <f t="shared" si="350"/>
        <v>2021_05_336_5</v>
      </c>
      <c r="B4518" t="str">
        <f t="shared" si="351"/>
        <v>2021_05_12973</v>
      </c>
      <c r="C4518" s="1" t="s">
        <v>4533</v>
      </c>
      <c r="D4518">
        <f t="shared" si="352"/>
        <v>4517</v>
      </c>
      <c r="E4518">
        <v>336</v>
      </c>
      <c r="F4518">
        <f t="shared" si="353"/>
        <v>5</v>
      </c>
      <c r="G4518" s="2" t="str">
        <f t="shared" si="354"/>
        <v/>
      </c>
      <c r="H4518" t="s">
        <v>4534</v>
      </c>
      <c r="I4518">
        <v>12973</v>
      </c>
      <c r="J4518">
        <v>324</v>
      </c>
      <c r="K4518">
        <v>319</v>
      </c>
      <c r="L4518" t="s">
        <v>31</v>
      </c>
      <c r="M4518" t="s">
        <v>20</v>
      </c>
      <c r="N4518">
        <v>417</v>
      </c>
      <c r="O4518">
        <v>5498</v>
      </c>
      <c r="P4518">
        <v>16</v>
      </c>
      <c r="Q4518" t="s">
        <v>4539</v>
      </c>
      <c r="BU4518" s="1"/>
      <c r="CA4518" s="2"/>
    </row>
    <row r="4519" ht="15" customHeight="1">
      <c r="A4519" t="str">
        <f t="shared" si="350"/>
        <v>2021_05_336_6</v>
      </c>
      <c r="B4519" t="str">
        <f t="shared" si="351"/>
        <v>2021_05_13024</v>
      </c>
      <c r="C4519" s="1" t="s">
        <v>4533</v>
      </c>
      <c r="D4519">
        <f t="shared" si="352"/>
        <v>4518</v>
      </c>
      <c r="E4519">
        <v>336</v>
      </c>
      <c r="F4519">
        <f t="shared" si="353"/>
        <v>6</v>
      </c>
      <c r="G4519" s="2" t="str">
        <f t="shared" si="354"/>
        <v/>
      </c>
      <c r="H4519" t="s">
        <v>4534</v>
      </c>
      <c r="I4519">
        <v>13024</v>
      </c>
      <c r="J4519">
        <v>319</v>
      </c>
      <c r="K4519">
        <v>324</v>
      </c>
      <c r="L4519" t="s">
        <v>31</v>
      </c>
      <c r="M4519" t="s">
        <v>20</v>
      </c>
      <c r="N4519">
        <v>360</v>
      </c>
      <c r="O4519">
        <v>5498</v>
      </c>
      <c r="P4519">
        <v>16</v>
      </c>
      <c r="Q4519" t="s">
        <v>4540</v>
      </c>
      <c r="BU4519" s="1"/>
      <c r="CA4519" s="2"/>
    </row>
    <row r="4520" ht="15" customHeight="1">
      <c r="A4520" t="str">
        <f t="shared" si="350"/>
        <v>2021_05_336_7</v>
      </c>
      <c r="B4520" t="str">
        <f t="shared" si="351"/>
        <v>2021_05_13110</v>
      </c>
      <c r="C4520" s="1" t="s">
        <v>4533</v>
      </c>
      <c r="D4520">
        <f t="shared" si="352"/>
        <v>4519</v>
      </c>
      <c r="E4520">
        <v>336</v>
      </c>
      <c r="F4520">
        <f t="shared" si="353"/>
        <v>7</v>
      </c>
      <c r="G4520" s="2" t="str">
        <f t="shared" si="354"/>
        <v/>
      </c>
      <c r="H4520" t="s">
        <v>4534</v>
      </c>
      <c r="I4520">
        <v>13110</v>
      </c>
      <c r="J4520">
        <v>324</v>
      </c>
      <c r="K4520">
        <v>319</v>
      </c>
      <c r="L4520" t="s">
        <v>31</v>
      </c>
      <c r="M4520" t="s">
        <v>20</v>
      </c>
      <c r="N4520">
        <v>385</v>
      </c>
      <c r="O4520">
        <v>5498</v>
      </c>
      <c r="P4520">
        <v>16</v>
      </c>
      <c r="Q4520" t="s">
        <v>4541</v>
      </c>
      <c r="BU4520" s="1"/>
      <c r="CA4520" s="2"/>
    </row>
    <row r="4521" ht="15" customHeight="1">
      <c r="A4521" t="str">
        <f t="shared" si="350"/>
        <v>2021_05_336_8</v>
      </c>
      <c r="B4521" t="str">
        <f t="shared" si="351"/>
        <v>2021_05_13145</v>
      </c>
      <c r="C4521" s="1" t="s">
        <v>4533</v>
      </c>
      <c r="D4521">
        <f t="shared" si="352"/>
        <v>4520</v>
      </c>
      <c r="E4521">
        <v>336</v>
      </c>
      <c r="F4521">
        <f t="shared" si="353"/>
        <v>8</v>
      </c>
      <c r="G4521" s="2" t="str">
        <f t="shared" si="354"/>
        <v/>
      </c>
      <c r="H4521" t="s">
        <v>4534</v>
      </c>
      <c r="I4521">
        <v>13145</v>
      </c>
      <c r="J4521">
        <v>319</v>
      </c>
      <c r="K4521">
        <v>324</v>
      </c>
      <c r="L4521" t="s">
        <v>31</v>
      </c>
      <c r="M4521" t="s">
        <v>20</v>
      </c>
      <c r="N4521">
        <v>407</v>
      </c>
      <c r="O4521">
        <v>5498</v>
      </c>
      <c r="P4521">
        <v>16</v>
      </c>
      <c r="Q4521" t="s">
        <v>4542</v>
      </c>
      <c r="BU4521" s="1"/>
      <c r="CA4521" s="2"/>
    </row>
    <row r="4522" ht="15" customHeight="1">
      <c r="A4522" t="str">
        <f t="shared" si="350"/>
        <v>2021_05_336_9</v>
      </c>
      <c r="B4522" t="str">
        <f t="shared" si="351"/>
        <v>2021_05_13203</v>
      </c>
      <c r="C4522" s="1" t="s">
        <v>4533</v>
      </c>
      <c r="D4522">
        <f t="shared" si="352"/>
        <v>4521</v>
      </c>
      <c r="E4522">
        <v>336</v>
      </c>
      <c r="F4522">
        <f t="shared" si="353"/>
        <v>9</v>
      </c>
      <c r="G4522" s="2" t="str">
        <f t="shared" si="354"/>
        <v/>
      </c>
      <c r="H4522" t="s">
        <v>4534</v>
      </c>
      <c r="I4522">
        <v>13203</v>
      </c>
      <c r="J4522">
        <v>324</v>
      </c>
      <c r="K4522">
        <v>319</v>
      </c>
      <c r="L4522" t="s">
        <v>31</v>
      </c>
      <c r="M4522" t="s">
        <v>20</v>
      </c>
      <c r="N4522">
        <v>365</v>
      </c>
      <c r="O4522">
        <v>5498</v>
      </c>
      <c r="P4522">
        <v>16</v>
      </c>
      <c r="Q4522" t="s">
        <v>4543</v>
      </c>
      <c r="BU4522" s="1"/>
      <c r="CA4522" s="2"/>
    </row>
    <row r="4523" ht="15" customHeight="1">
      <c r="A4523" t="str">
        <f t="shared" si="350"/>
        <v>2021_05_336_10</v>
      </c>
      <c r="B4523" t="str">
        <f t="shared" si="351"/>
        <v>2021_05_13252</v>
      </c>
      <c r="C4523" s="1" t="s">
        <v>4533</v>
      </c>
      <c r="D4523">
        <f t="shared" si="352"/>
        <v>4522</v>
      </c>
      <c r="E4523">
        <v>336</v>
      </c>
      <c r="F4523">
        <f t="shared" si="353"/>
        <v>10</v>
      </c>
      <c r="G4523" s="2" t="str">
        <f t="shared" si="354"/>
        <v/>
      </c>
      <c r="H4523" t="s">
        <v>4534</v>
      </c>
      <c r="I4523">
        <v>13252</v>
      </c>
      <c r="J4523">
        <v>319</v>
      </c>
      <c r="K4523">
        <v>324</v>
      </c>
      <c r="L4523" t="s">
        <v>31</v>
      </c>
      <c r="M4523" t="s">
        <v>20</v>
      </c>
      <c r="N4523">
        <v>296</v>
      </c>
      <c r="O4523">
        <v>5498</v>
      </c>
      <c r="P4523">
        <v>16</v>
      </c>
      <c r="Q4523" t="s">
        <v>4544</v>
      </c>
      <c r="BU4523" s="1"/>
      <c r="CA4523" s="2"/>
    </row>
    <row r="4524" ht="15" customHeight="1">
      <c r="A4524" t="str">
        <f t="shared" si="350"/>
        <v>2021_05_336_11</v>
      </c>
      <c r="B4524" t="str">
        <f t="shared" si="351"/>
        <v>2021_05_13393</v>
      </c>
      <c r="C4524" s="1" t="s">
        <v>4533</v>
      </c>
      <c r="D4524">
        <f t="shared" si="352"/>
        <v>4523</v>
      </c>
      <c r="E4524">
        <v>336</v>
      </c>
      <c r="F4524">
        <f t="shared" si="353"/>
        <v>11</v>
      </c>
      <c r="G4524" s="2" t="str">
        <f t="shared" si="354"/>
        <v/>
      </c>
      <c r="H4524" t="s">
        <v>4534</v>
      </c>
      <c r="I4524">
        <v>13393</v>
      </c>
      <c r="J4524">
        <v>324</v>
      </c>
      <c r="K4524">
        <v>319</v>
      </c>
      <c r="L4524" t="s">
        <v>31</v>
      </c>
      <c r="M4524" t="s">
        <v>20</v>
      </c>
      <c r="N4524">
        <v>294</v>
      </c>
      <c r="O4524">
        <v>5498</v>
      </c>
      <c r="P4524">
        <v>16</v>
      </c>
      <c r="Q4524" t="s">
        <v>4545</v>
      </c>
      <c r="BU4524" s="1"/>
      <c r="CA4524" s="2"/>
    </row>
    <row r="4525" ht="15" customHeight="1">
      <c r="A4525" t="str">
        <f t="shared" si="350"/>
        <v>2021_05_336_12</v>
      </c>
      <c r="B4525" t="str">
        <f t="shared" si="351"/>
        <v>2021_05_13395</v>
      </c>
      <c r="C4525" s="1" t="s">
        <v>4533</v>
      </c>
      <c r="D4525">
        <f t="shared" si="352"/>
        <v>4524</v>
      </c>
      <c r="E4525">
        <v>336</v>
      </c>
      <c r="F4525">
        <f t="shared" si="353"/>
        <v>12</v>
      </c>
      <c r="G4525" s="2" t="str">
        <f t="shared" si="354"/>
        <v/>
      </c>
      <c r="H4525" t="s">
        <v>4534</v>
      </c>
      <c r="I4525">
        <v>13395</v>
      </c>
      <c r="J4525">
        <v>319</v>
      </c>
      <c r="K4525">
        <v>324</v>
      </c>
      <c r="L4525" t="s">
        <v>31</v>
      </c>
      <c r="M4525" t="s">
        <v>20</v>
      </c>
      <c r="N4525">
        <v>342</v>
      </c>
      <c r="O4525">
        <v>5498</v>
      </c>
      <c r="P4525">
        <v>16</v>
      </c>
      <c r="Q4525" t="s">
        <v>4546</v>
      </c>
      <c r="BU4525" s="1"/>
      <c r="CA4525" s="2"/>
    </row>
    <row r="4526" ht="15" customHeight="1">
      <c r="A4526" t="str">
        <f t="shared" si="350"/>
        <v>2021_05_336_13</v>
      </c>
      <c r="B4526" t="str">
        <f t="shared" si="351"/>
        <v>2021_05_13434</v>
      </c>
      <c r="C4526" s="1" t="s">
        <v>4533</v>
      </c>
      <c r="D4526">
        <f t="shared" si="352"/>
        <v>4525</v>
      </c>
      <c r="E4526">
        <v>336</v>
      </c>
      <c r="F4526">
        <f t="shared" si="353"/>
        <v>13</v>
      </c>
      <c r="G4526" s="2" t="str">
        <f t="shared" si="354"/>
        <v/>
      </c>
      <c r="H4526" t="s">
        <v>4534</v>
      </c>
      <c r="I4526">
        <v>13434</v>
      </c>
      <c r="J4526">
        <v>324</v>
      </c>
      <c r="K4526">
        <v>319</v>
      </c>
      <c r="L4526" t="s">
        <v>31</v>
      </c>
      <c r="M4526" t="s">
        <v>20</v>
      </c>
      <c r="N4526">
        <v>376</v>
      </c>
      <c r="O4526">
        <v>5498</v>
      </c>
      <c r="P4526">
        <v>16</v>
      </c>
      <c r="Q4526" t="s">
        <v>4547</v>
      </c>
      <c r="BU4526" s="1"/>
      <c r="CA4526" s="2"/>
    </row>
    <row r="4527" ht="15" customHeight="1">
      <c r="A4527" t="str">
        <f t="shared" si="350"/>
        <v>2021_05_336_14</v>
      </c>
      <c r="B4527" t="str">
        <f t="shared" si="351"/>
        <v>2021_05_13494</v>
      </c>
      <c r="C4527" s="1" t="s">
        <v>4533</v>
      </c>
      <c r="D4527">
        <f t="shared" si="352"/>
        <v>4526</v>
      </c>
      <c r="E4527">
        <v>336</v>
      </c>
      <c r="F4527">
        <f t="shared" si="353"/>
        <v>14</v>
      </c>
      <c r="G4527" s="2" t="str">
        <f t="shared" si="354"/>
        <v/>
      </c>
      <c r="H4527" t="s">
        <v>4534</v>
      </c>
      <c r="I4527">
        <v>13494</v>
      </c>
      <c r="J4527">
        <v>319</v>
      </c>
      <c r="K4527">
        <v>324</v>
      </c>
      <c r="L4527" t="s">
        <v>31</v>
      </c>
      <c r="M4527" t="s">
        <v>20</v>
      </c>
      <c r="N4527">
        <v>459</v>
      </c>
      <c r="O4527">
        <v>5498</v>
      </c>
      <c r="P4527">
        <v>16</v>
      </c>
      <c r="Q4527" t="s">
        <v>4548</v>
      </c>
      <c r="BU4527" s="1"/>
      <c r="CA4527" s="2"/>
    </row>
    <row r="4528" ht="15" customHeight="1">
      <c r="A4528" t="str">
        <f t="shared" si="350"/>
        <v>2021_05_336_15</v>
      </c>
      <c r="B4528" t="str">
        <f t="shared" si="351"/>
        <v>2021_05_13499</v>
      </c>
      <c r="C4528" s="1" t="s">
        <v>4533</v>
      </c>
      <c r="D4528">
        <f t="shared" si="352"/>
        <v>4527</v>
      </c>
      <c r="E4528">
        <v>336</v>
      </c>
      <c r="F4528">
        <f t="shared" si="353"/>
        <v>15</v>
      </c>
      <c r="G4528" s="2" t="str">
        <f t="shared" si="354"/>
        <v>x</v>
      </c>
      <c r="H4528" t="s">
        <v>4534</v>
      </c>
      <c r="I4528">
        <v>13499</v>
      </c>
      <c r="J4528">
        <v>324</v>
      </c>
      <c r="K4528">
        <v>319</v>
      </c>
      <c r="L4528" t="s">
        <v>20</v>
      </c>
      <c r="M4528" t="s">
        <v>20</v>
      </c>
      <c r="N4528">
        <v>269</v>
      </c>
      <c r="O4528">
        <v>5498</v>
      </c>
      <c r="P4528">
        <v>16</v>
      </c>
      <c r="Q4528" t="s">
        <v>4549</v>
      </c>
      <c r="BU4528" s="1"/>
      <c r="CA4528" s="2"/>
    </row>
    <row r="4529" ht="15" customHeight="1">
      <c r="A4529" t="str">
        <f t="shared" si="350"/>
        <v>2021_05_368_1</v>
      </c>
      <c r="B4529" t="str">
        <f t="shared" si="351"/>
        <v>2021_05_12304</v>
      </c>
      <c r="C4529" s="1" t="s">
        <v>4533</v>
      </c>
      <c r="D4529">
        <f t="shared" si="352"/>
        <v>4528</v>
      </c>
      <c r="E4529">
        <v>368</v>
      </c>
      <c r="F4529">
        <f t="shared" si="353"/>
        <v>1</v>
      </c>
      <c r="G4529" s="2" t="str">
        <f t="shared" si="354"/>
        <v/>
      </c>
      <c r="H4529" t="s">
        <v>4534</v>
      </c>
      <c r="I4529">
        <v>12304</v>
      </c>
      <c r="J4529">
        <v>356</v>
      </c>
      <c r="K4529">
        <v>351</v>
      </c>
      <c r="L4529" t="s">
        <v>19</v>
      </c>
      <c r="M4529" t="s">
        <v>20</v>
      </c>
      <c r="N4529">
        <v>58</v>
      </c>
      <c r="O4529">
        <v>1298</v>
      </c>
      <c r="P4529">
        <v>11</v>
      </c>
      <c r="Q4529" t="s">
        <v>4550</v>
      </c>
      <c r="BU4529" s="1"/>
      <c r="CA4529" s="2"/>
    </row>
    <row r="4530" ht="15" customHeight="1">
      <c r="A4530" t="str">
        <f t="shared" si="350"/>
        <v>2021_05_368_2</v>
      </c>
      <c r="B4530" t="str">
        <f t="shared" si="351"/>
        <v>2021_05_12569</v>
      </c>
      <c r="C4530" s="1" t="s">
        <v>4533</v>
      </c>
      <c r="D4530">
        <f t="shared" si="352"/>
        <v>4529</v>
      </c>
      <c r="E4530">
        <v>368</v>
      </c>
      <c r="F4530">
        <f t="shared" si="353"/>
        <v>2</v>
      </c>
      <c r="G4530" s="2" t="str">
        <f t="shared" si="354"/>
        <v/>
      </c>
      <c r="H4530" t="s">
        <v>4534</v>
      </c>
      <c r="I4530">
        <v>12569</v>
      </c>
      <c r="J4530">
        <v>351</v>
      </c>
      <c r="K4530">
        <v>356</v>
      </c>
      <c r="L4530" t="s">
        <v>31</v>
      </c>
      <c r="M4530" t="s">
        <v>20</v>
      </c>
      <c r="N4530">
        <v>310</v>
      </c>
      <c r="O4530">
        <v>1298</v>
      </c>
      <c r="P4530">
        <v>11</v>
      </c>
      <c r="Q4530" t="s">
        <v>4551</v>
      </c>
      <c r="BU4530" s="1"/>
      <c r="CA4530" s="2"/>
    </row>
    <row r="4531" ht="15" customHeight="1">
      <c r="A4531" t="str">
        <f t="shared" si="350"/>
        <v>2021_05_368_3</v>
      </c>
      <c r="B4531" t="str">
        <f t="shared" si="351"/>
        <v>2021_05_12767</v>
      </c>
      <c r="C4531" s="1" t="s">
        <v>4533</v>
      </c>
      <c r="D4531">
        <f t="shared" si="352"/>
        <v>4530</v>
      </c>
      <c r="E4531">
        <v>368</v>
      </c>
      <c r="F4531">
        <f t="shared" si="353"/>
        <v>3</v>
      </c>
      <c r="G4531" s="2" t="str">
        <f t="shared" si="354"/>
        <v/>
      </c>
      <c r="H4531" t="s">
        <v>4534</v>
      </c>
      <c r="I4531">
        <v>12767</v>
      </c>
      <c r="J4531">
        <v>356</v>
      </c>
      <c r="K4531">
        <v>351</v>
      </c>
      <c r="L4531" t="s">
        <v>31</v>
      </c>
      <c r="M4531" t="s">
        <v>20</v>
      </c>
      <c r="N4531">
        <v>71</v>
      </c>
      <c r="O4531">
        <v>1298</v>
      </c>
      <c r="P4531">
        <v>11</v>
      </c>
      <c r="Q4531" t="s">
        <v>4552</v>
      </c>
      <c r="BU4531" s="1"/>
      <c r="CA4531" s="2"/>
    </row>
    <row r="4532" ht="15" customHeight="1">
      <c r="A4532" t="str">
        <f t="shared" si="350"/>
        <v>2021_05_368_4</v>
      </c>
      <c r="B4532" t="str">
        <f t="shared" si="351"/>
        <v>2021_05_12785</v>
      </c>
      <c r="C4532" s="1" t="s">
        <v>4533</v>
      </c>
      <c r="D4532">
        <f t="shared" si="352"/>
        <v>4531</v>
      </c>
      <c r="E4532">
        <v>368</v>
      </c>
      <c r="F4532">
        <f t="shared" si="353"/>
        <v>4</v>
      </c>
      <c r="G4532" s="2" t="str">
        <f t="shared" si="354"/>
        <v/>
      </c>
      <c r="H4532" t="s">
        <v>4534</v>
      </c>
      <c r="I4532">
        <v>12785</v>
      </c>
      <c r="J4532">
        <v>351</v>
      </c>
      <c r="K4532">
        <v>356</v>
      </c>
      <c r="L4532" t="s">
        <v>31</v>
      </c>
      <c r="M4532" t="s">
        <v>20</v>
      </c>
      <c r="N4532">
        <v>225</v>
      </c>
      <c r="O4532">
        <v>1298</v>
      </c>
      <c r="P4532">
        <v>11</v>
      </c>
      <c r="Q4532" t="s">
        <v>4553</v>
      </c>
      <c r="BU4532" s="1"/>
      <c r="CA4532" s="2"/>
    </row>
    <row r="4533" ht="15" customHeight="1">
      <c r="A4533" t="str">
        <f t="shared" si="350"/>
        <v>2021_05_368_5</v>
      </c>
      <c r="B4533" t="str">
        <f t="shared" si="351"/>
        <v>2021_05_12789</v>
      </c>
      <c r="C4533" s="1" t="s">
        <v>4533</v>
      </c>
      <c r="D4533">
        <f t="shared" si="352"/>
        <v>4532</v>
      </c>
      <c r="E4533">
        <v>368</v>
      </c>
      <c r="F4533">
        <f t="shared" si="353"/>
        <v>5</v>
      </c>
      <c r="G4533" s="2" t="str">
        <f t="shared" si="354"/>
        <v/>
      </c>
      <c r="H4533" t="s">
        <v>4534</v>
      </c>
      <c r="I4533">
        <v>12789</v>
      </c>
      <c r="J4533">
        <v>356</v>
      </c>
      <c r="K4533">
        <v>351</v>
      </c>
      <c r="L4533" t="s">
        <v>31</v>
      </c>
      <c r="M4533" t="s">
        <v>20</v>
      </c>
      <c r="N4533">
        <v>96</v>
      </c>
      <c r="O4533">
        <v>1298</v>
      </c>
      <c r="P4533">
        <v>11</v>
      </c>
      <c r="Q4533" t="s">
        <v>4554</v>
      </c>
      <c r="BU4533" s="1"/>
      <c r="CA4533" s="2"/>
    </row>
    <row r="4534" ht="15" customHeight="1">
      <c r="A4534" t="str">
        <f t="shared" si="350"/>
        <v>2021_05_368_6</v>
      </c>
      <c r="B4534" t="str">
        <f t="shared" si="351"/>
        <v>2021_05_13067</v>
      </c>
      <c r="C4534" s="1" t="s">
        <v>4533</v>
      </c>
      <c r="D4534">
        <f t="shared" si="352"/>
        <v>4533</v>
      </c>
      <c r="E4534">
        <v>368</v>
      </c>
      <c r="F4534">
        <f t="shared" si="353"/>
        <v>6</v>
      </c>
      <c r="G4534" s="2" t="str">
        <f t="shared" si="354"/>
        <v/>
      </c>
      <c r="H4534" t="s">
        <v>4534</v>
      </c>
      <c r="I4534">
        <v>13067</v>
      </c>
      <c r="J4534">
        <v>351</v>
      </c>
      <c r="K4534">
        <v>356</v>
      </c>
      <c r="L4534" t="s">
        <v>31</v>
      </c>
      <c r="M4534" t="s">
        <v>20</v>
      </c>
      <c r="N4534">
        <v>156</v>
      </c>
      <c r="O4534">
        <v>1298</v>
      </c>
      <c r="P4534">
        <v>11</v>
      </c>
      <c r="Q4534" t="s">
        <v>4555</v>
      </c>
      <c r="BU4534" s="1"/>
      <c r="CA4534" s="2"/>
    </row>
    <row r="4535" ht="15" customHeight="1">
      <c r="A4535" t="str">
        <f t="shared" si="350"/>
        <v>2021_05_368_7</v>
      </c>
      <c r="B4535" t="str">
        <f t="shared" si="351"/>
        <v>2021_05_13070</v>
      </c>
      <c r="C4535" s="1" t="s">
        <v>4533</v>
      </c>
      <c r="D4535">
        <f t="shared" si="352"/>
        <v>4534</v>
      </c>
      <c r="E4535">
        <v>368</v>
      </c>
      <c r="F4535">
        <f t="shared" si="353"/>
        <v>7</v>
      </c>
      <c r="G4535" s="2" t="str">
        <f t="shared" si="354"/>
        <v/>
      </c>
      <c r="H4535" t="s">
        <v>4534</v>
      </c>
      <c r="I4535">
        <v>13070</v>
      </c>
      <c r="J4535">
        <v>356</v>
      </c>
      <c r="K4535">
        <v>351</v>
      </c>
      <c r="L4535" t="s">
        <v>31</v>
      </c>
      <c r="M4535" t="s">
        <v>20</v>
      </c>
      <c r="N4535">
        <v>131</v>
      </c>
      <c r="O4535">
        <v>1298</v>
      </c>
      <c r="P4535">
        <v>11</v>
      </c>
      <c r="Q4535" t="s">
        <v>4556</v>
      </c>
      <c r="BU4535" s="1"/>
      <c r="CA4535" s="2"/>
    </row>
    <row r="4536" ht="15" customHeight="1">
      <c r="A4536" t="str">
        <f t="shared" si="350"/>
        <v>2021_05_368_8</v>
      </c>
      <c r="B4536" t="str">
        <f t="shared" si="351"/>
        <v>2021_05_13160</v>
      </c>
      <c r="C4536" s="1" t="s">
        <v>4533</v>
      </c>
      <c r="D4536">
        <f t="shared" si="352"/>
        <v>4535</v>
      </c>
      <c r="E4536">
        <v>368</v>
      </c>
      <c r="F4536">
        <f t="shared" si="353"/>
        <v>8</v>
      </c>
      <c r="G4536" s="2" t="str">
        <f t="shared" si="354"/>
        <v>x</v>
      </c>
      <c r="H4536" t="s">
        <v>4534</v>
      </c>
      <c r="I4536">
        <v>13160</v>
      </c>
      <c r="J4536">
        <v>351</v>
      </c>
      <c r="K4536">
        <v>356</v>
      </c>
      <c r="L4536" t="s">
        <v>20</v>
      </c>
      <c r="M4536" t="s">
        <v>20</v>
      </c>
      <c r="N4536">
        <v>76</v>
      </c>
      <c r="O4536">
        <v>1298</v>
      </c>
      <c r="P4536">
        <v>11</v>
      </c>
      <c r="Q4536" t="s">
        <v>4557</v>
      </c>
      <c r="BU4536" s="1"/>
      <c r="CA4536" s="2"/>
    </row>
    <row r="4537" ht="15" customHeight="1">
      <c r="A4537" t="str">
        <f t="shared" si="350"/>
        <v>2021_05_400_1</v>
      </c>
      <c r="B4537" t="str">
        <f t="shared" si="351"/>
        <v>2021_05_12090</v>
      </c>
      <c r="C4537" s="1" t="s">
        <v>4533</v>
      </c>
      <c r="D4537">
        <f t="shared" si="352"/>
        <v>4536</v>
      </c>
      <c r="E4537">
        <v>400</v>
      </c>
      <c r="F4537">
        <f t="shared" si="353"/>
        <v>1</v>
      </c>
      <c r="G4537" s="2" t="str">
        <f t="shared" si="354"/>
        <v/>
      </c>
      <c r="H4537" t="s">
        <v>4534</v>
      </c>
      <c r="I4537">
        <v>12090</v>
      </c>
      <c r="J4537">
        <v>388</v>
      </c>
      <c r="K4537">
        <v>383</v>
      </c>
      <c r="L4537" t="s">
        <v>158</v>
      </c>
      <c r="M4537" t="s">
        <v>20</v>
      </c>
      <c r="N4537">
        <v>216</v>
      </c>
      <c r="O4537">
        <v>2331</v>
      </c>
      <c r="P4537">
        <v>12</v>
      </c>
      <c r="Q4537" t="s">
        <v>4558</v>
      </c>
      <c r="BU4537" s="1"/>
      <c r="CA4537" s="2"/>
    </row>
    <row r="4538" ht="15" customHeight="1">
      <c r="A4538" t="str">
        <f t="shared" si="350"/>
        <v>2021_05_400_2</v>
      </c>
      <c r="B4538" t="str">
        <f t="shared" si="351"/>
        <v>2021_05_12136</v>
      </c>
      <c r="C4538" s="1" t="s">
        <v>4533</v>
      </c>
      <c r="D4538">
        <f t="shared" si="352"/>
        <v>4537</v>
      </c>
      <c r="E4538">
        <v>400</v>
      </c>
      <c r="F4538">
        <f t="shared" si="353"/>
        <v>2</v>
      </c>
      <c r="G4538" s="2" t="str">
        <f t="shared" si="354"/>
        <v/>
      </c>
      <c r="H4538" t="s">
        <v>4534</v>
      </c>
      <c r="I4538">
        <v>12136</v>
      </c>
      <c r="J4538">
        <v>383</v>
      </c>
      <c r="K4538">
        <v>388</v>
      </c>
      <c r="L4538" t="s">
        <v>31</v>
      </c>
      <c r="M4538" t="s">
        <v>20</v>
      </c>
      <c r="N4538">
        <v>284</v>
      </c>
      <c r="O4538">
        <v>2331</v>
      </c>
      <c r="P4538">
        <v>12</v>
      </c>
      <c r="Q4538" t="s">
        <v>4559</v>
      </c>
      <c r="BU4538" s="1"/>
      <c r="CA4538" s="2"/>
    </row>
    <row r="4539" ht="15" customHeight="1">
      <c r="A4539" t="str">
        <f t="shared" si="350"/>
        <v>2021_05_400_3</v>
      </c>
      <c r="B4539" t="str">
        <f t="shared" si="351"/>
        <v>2021_05_12154</v>
      </c>
      <c r="C4539" s="1" t="s">
        <v>4533</v>
      </c>
      <c r="D4539">
        <f t="shared" si="352"/>
        <v>4538</v>
      </c>
      <c r="E4539">
        <v>400</v>
      </c>
      <c r="F4539">
        <f t="shared" si="353"/>
        <v>3</v>
      </c>
      <c r="G4539" s="2" t="str">
        <f t="shared" si="354"/>
        <v/>
      </c>
      <c r="H4539" t="s">
        <v>4534</v>
      </c>
      <c r="I4539">
        <v>12154</v>
      </c>
      <c r="J4539">
        <v>388</v>
      </c>
      <c r="K4539">
        <v>383</v>
      </c>
      <c r="L4539" t="s">
        <v>31</v>
      </c>
      <c r="M4539" t="s">
        <v>20</v>
      </c>
      <c r="N4539">
        <v>282</v>
      </c>
      <c r="O4539">
        <v>2331</v>
      </c>
      <c r="P4539">
        <v>12</v>
      </c>
      <c r="Q4539" t="s">
        <v>4560</v>
      </c>
      <c r="BU4539" s="1"/>
      <c r="CA4539" s="2"/>
    </row>
    <row r="4540" ht="15" customHeight="1">
      <c r="A4540" t="str">
        <f t="shared" si="350"/>
        <v>2021_05_400_4</v>
      </c>
      <c r="B4540" t="str">
        <f t="shared" si="351"/>
        <v>2021_05_12674</v>
      </c>
      <c r="C4540" s="1" t="s">
        <v>4533</v>
      </c>
      <c r="D4540">
        <f t="shared" si="352"/>
        <v>4539</v>
      </c>
      <c r="E4540">
        <v>400</v>
      </c>
      <c r="F4540">
        <f t="shared" si="353"/>
        <v>4</v>
      </c>
      <c r="G4540" s="2" t="str">
        <f t="shared" si="354"/>
        <v/>
      </c>
      <c r="H4540" t="s">
        <v>4534</v>
      </c>
      <c r="I4540">
        <v>12674</v>
      </c>
      <c r="J4540">
        <v>383</v>
      </c>
      <c r="K4540">
        <v>388</v>
      </c>
      <c r="L4540" t="s">
        <v>31</v>
      </c>
      <c r="M4540" t="s">
        <v>20</v>
      </c>
      <c r="N4540">
        <v>143</v>
      </c>
      <c r="O4540">
        <v>2331</v>
      </c>
      <c r="P4540">
        <v>12</v>
      </c>
      <c r="Q4540" t="s">
        <v>4561</v>
      </c>
      <c r="BU4540" s="1"/>
      <c r="CA4540" s="2"/>
    </row>
    <row r="4541" ht="15" customHeight="1">
      <c r="A4541" t="str">
        <f t="shared" si="350"/>
        <v>2021_05_400_5</v>
      </c>
      <c r="B4541" t="str">
        <f t="shared" si="351"/>
        <v>2021_05_12772</v>
      </c>
      <c r="C4541" s="1" t="s">
        <v>4533</v>
      </c>
      <c r="D4541">
        <f t="shared" si="352"/>
        <v>4540</v>
      </c>
      <c r="E4541">
        <v>400</v>
      </c>
      <c r="F4541">
        <f t="shared" si="353"/>
        <v>5</v>
      </c>
      <c r="G4541" s="2" t="str">
        <f t="shared" si="354"/>
        <v/>
      </c>
      <c r="H4541" t="s">
        <v>4534</v>
      </c>
      <c r="I4541">
        <v>12772</v>
      </c>
      <c r="J4541">
        <v>388</v>
      </c>
      <c r="K4541">
        <v>383</v>
      </c>
      <c r="L4541" t="s">
        <v>31</v>
      </c>
      <c r="M4541" t="s">
        <v>20</v>
      </c>
      <c r="N4541">
        <v>190</v>
      </c>
      <c r="O4541">
        <v>2331</v>
      </c>
      <c r="P4541">
        <v>12</v>
      </c>
      <c r="Q4541" t="s">
        <v>4562</v>
      </c>
      <c r="BU4541" s="1"/>
      <c r="CA4541" s="2"/>
    </row>
    <row r="4542" ht="15" customHeight="1">
      <c r="A4542" t="str">
        <f t="shared" si="350"/>
        <v>2021_05_400_6</v>
      </c>
      <c r="B4542" t="str">
        <f t="shared" si="351"/>
        <v>2021_05_12885</v>
      </c>
      <c r="C4542" s="1" t="s">
        <v>4533</v>
      </c>
      <c r="D4542">
        <f t="shared" si="352"/>
        <v>4541</v>
      </c>
      <c r="E4542">
        <v>400</v>
      </c>
      <c r="F4542">
        <f t="shared" si="353"/>
        <v>6</v>
      </c>
      <c r="G4542" s="2" t="str">
        <f t="shared" si="354"/>
        <v/>
      </c>
      <c r="H4542" t="s">
        <v>4534</v>
      </c>
      <c r="I4542">
        <v>12885</v>
      </c>
      <c r="J4542">
        <v>383</v>
      </c>
      <c r="K4542">
        <v>388</v>
      </c>
      <c r="L4542" t="s">
        <v>31</v>
      </c>
      <c r="M4542" t="s">
        <v>20</v>
      </c>
      <c r="N4542">
        <v>152</v>
      </c>
      <c r="O4542">
        <v>2331</v>
      </c>
      <c r="P4542">
        <v>12</v>
      </c>
      <c r="Q4542" t="s">
        <v>4563</v>
      </c>
      <c r="BU4542" s="1"/>
      <c r="CA4542" s="2"/>
    </row>
    <row r="4543" ht="15" customHeight="1">
      <c r="A4543" t="str">
        <f t="shared" si="350"/>
        <v>2021_05_400_7</v>
      </c>
      <c r="B4543" t="str">
        <f t="shared" si="351"/>
        <v>2021_05_12976</v>
      </c>
      <c r="C4543" s="1" t="s">
        <v>4533</v>
      </c>
      <c r="D4543">
        <f t="shared" si="352"/>
        <v>4542</v>
      </c>
      <c r="E4543">
        <v>400</v>
      </c>
      <c r="F4543">
        <f t="shared" si="353"/>
        <v>7</v>
      </c>
      <c r="G4543" s="2" t="str">
        <f t="shared" si="354"/>
        <v/>
      </c>
      <c r="H4543" t="s">
        <v>4534</v>
      </c>
      <c r="I4543">
        <v>12976</v>
      </c>
      <c r="J4543">
        <v>388</v>
      </c>
      <c r="K4543">
        <v>383</v>
      </c>
      <c r="L4543" t="s">
        <v>31</v>
      </c>
      <c r="M4543" t="s">
        <v>20</v>
      </c>
      <c r="N4543">
        <v>187</v>
      </c>
      <c r="O4543">
        <v>2331</v>
      </c>
      <c r="P4543">
        <v>12</v>
      </c>
      <c r="Q4543" t="s">
        <v>4564</v>
      </c>
      <c r="BU4543" s="1"/>
      <c r="CA4543" s="2"/>
    </row>
    <row r="4544" ht="15" customHeight="1">
      <c r="A4544" t="str">
        <f t="shared" si="350"/>
        <v>2021_05_400_8</v>
      </c>
      <c r="B4544" t="str">
        <f t="shared" si="351"/>
        <v>2021_05_13149</v>
      </c>
      <c r="C4544" s="1" t="s">
        <v>4533</v>
      </c>
      <c r="D4544">
        <f t="shared" si="352"/>
        <v>4543</v>
      </c>
      <c r="E4544">
        <v>400</v>
      </c>
      <c r="F4544">
        <f t="shared" si="353"/>
        <v>8</v>
      </c>
      <c r="G4544" s="2" t="str">
        <f t="shared" si="354"/>
        <v/>
      </c>
      <c r="H4544" t="s">
        <v>4534</v>
      </c>
      <c r="I4544">
        <v>13149</v>
      </c>
      <c r="J4544">
        <v>383</v>
      </c>
      <c r="K4544">
        <v>388</v>
      </c>
      <c r="L4544" t="s">
        <v>31</v>
      </c>
      <c r="M4544" t="s">
        <v>20</v>
      </c>
      <c r="N4544">
        <v>224</v>
      </c>
      <c r="O4544">
        <v>2331</v>
      </c>
      <c r="P4544">
        <v>12</v>
      </c>
      <c r="Q4544" t="s">
        <v>4565</v>
      </c>
      <c r="BU4544" s="1"/>
      <c r="CA4544" s="2"/>
    </row>
    <row r="4545" ht="15" customHeight="1">
      <c r="A4545" t="str">
        <f t="shared" si="350"/>
        <v>2021_05_400_9</v>
      </c>
      <c r="B4545" t="str">
        <f t="shared" si="351"/>
        <v>2021_05_13153</v>
      </c>
      <c r="C4545" s="1" t="s">
        <v>4533</v>
      </c>
      <c r="D4545">
        <f t="shared" si="352"/>
        <v>4544</v>
      </c>
      <c r="E4545">
        <v>400</v>
      </c>
      <c r="F4545">
        <f t="shared" si="353"/>
        <v>9</v>
      </c>
      <c r="G4545" s="2" t="str">
        <f t="shared" si="354"/>
        <v/>
      </c>
      <c r="H4545" t="s">
        <v>4534</v>
      </c>
      <c r="I4545">
        <v>13153</v>
      </c>
      <c r="J4545">
        <v>388</v>
      </c>
      <c r="K4545">
        <v>383</v>
      </c>
      <c r="L4545" t="s">
        <v>31</v>
      </c>
      <c r="M4545" t="s">
        <v>20</v>
      </c>
      <c r="N4545">
        <v>200</v>
      </c>
      <c r="O4545">
        <v>2331</v>
      </c>
      <c r="P4545">
        <v>12</v>
      </c>
      <c r="Q4545" t="s">
        <v>4566</v>
      </c>
      <c r="BU4545" s="1"/>
      <c r="CA4545" s="2"/>
    </row>
    <row r="4546" ht="15" customHeight="1">
      <c r="A4546" t="str">
        <f t="shared" ref="A4546:A4609" si="355">CONCATENATE($C4546,"_",$E4546,"_",$F4546)</f>
        <v>2021_05_400_10</v>
      </c>
      <c r="B4546" t="str">
        <f t="shared" ref="B4546:B4609" si="356">CONCATENATE($C4546,"_",$I4546)</f>
        <v>2021_05_13290</v>
      </c>
      <c r="C4546" s="1" t="s">
        <v>4533</v>
      </c>
      <c r="D4546">
        <f t="shared" ref="D4546:D4609" si="357">IF(ISNUMBER($D4545),$D4545+1,1)</f>
        <v>4545</v>
      </c>
      <c r="E4546">
        <v>400</v>
      </c>
      <c r="F4546">
        <f t="shared" ref="F4546:F4609" si="358">IF($E4546="","",IF($E4546=$E4545,$F4545+1,1))</f>
        <v>10</v>
      </c>
      <c r="G4546" s="2" t="str">
        <f t="shared" ref="G4546:G4609" si="359">IF($E4547=$E4546,"","x")</f>
        <v/>
      </c>
      <c r="H4546" t="s">
        <v>4534</v>
      </c>
      <c r="I4546">
        <v>13290</v>
      </c>
      <c r="J4546">
        <v>383</v>
      </c>
      <c r="K4546">
        <v>388</v>
      </c>
      <c r="L4546" t="s">
        <v>31</v>
      </c>
      <c r="M4546" t="s">
        <v>20</v>
      </c>
      <c r="N4546">
        <v>230</v>
      </c>
      <c r="O4546">
        <v>2331</v>
      </c>
      <c r="P4546">
        <v>12</v>
      </c>
      <c r="Q4546" t="s">
        <v>4567</v>
      </c>
      <c r="BU4546" s="1"/>
      <c r="CA4546" s="2"/>
    </row>
    <row r="4547" ht="15" customHeight="1">
      <c r="A4547" t="str">
        <f t="shared" si="355"/>
        <v>2021_05_400_11</v>
      </c>
      <c r="B4547" t="str">
        <f t="shared" si="356"/>
        <v>2021_05_13332</v>
      </c>
      <c r="C4547" s="1" t="s">
        <v>4533</v>
      </c>
      <c r="D4547">
        <f t="shared" si="357"/>
        <v>4546</v>
      </c>
      <c r="E4547">
        <v>400</v>
      </c>
      <c r="F4547">
        <f t="shared" si="358"/>
        <v>11</v>
      </c>
      <c r="G4547" s="2" t="str">
        <f t="shared" si="359"/>
        <v>x</v>
      </c>
      <c r="H4547" t="s">
        <v>4534</v>
      </c>
      <c r="I4547">
        <v>13332</v>
      </c>
      <c r="J4547">
        <v>388</v>
      </c>
      <c r="K4547">
        <v>383</v>
      </c>
      <c r="L4547" t="s">
        <v>20</v>
      </c>
      <c r="M4547" t="s">
        <v>20</v>
      </c>
      <c r="N4547">
        <v>202</v>
      </c>
      <c r="O4547">
        <v>2331</v>
      </c>
      <c r="P4547">
        <v>12</v>
      </c>
      <c r="Q4547" t="s">
        <v>4568</v>
      </c>
      <c r="BU4547" s="1"/>
      <c r="CA4547" s="2"/>
    </row>
    <row r="4548" ht="15" customHeight="1">
      <c r="A4548" t="str">
        <f t="shared" si="355"/>
        <v>2021_05_432_1</v>
      </c>
      <c r="B4548" t="str">
        <f t="shared" si="356"/>
        <v>2021_05_12133</v>
      </c>
      <c r="C4548" s="1" t="s">
        <v>4533</v>
      </c>
      <c r="D4548">
        <f t="shared" si="357"/>
        <v>4547</v>
      </c>
      <c r="E4548">
        <v>432</v>
      </c>
      <c r="F4548">
        <f t="shared" si="358"/>
        <v>1</v>
      </c>
      <c r="G4548" s="2" t="str">
        <f t="shared" si="359"/>
        <v/>
      </c>
      <c r="H4548" t="s">
        <v>4534</v>
      </c>
      <c r="I4548">
        <v>12133</v>
      </c>
      <c r="J4548">
        <v>420</v>
      </c>
      <c r="K4548">
        <v>415</v>
      </c>
      <c r="L4548" t="s">
        <v>19</v>
      </c>
      <c r="M4548" t="s">
        <v>20</v>
      </c>
      <c r="N4548">
        <v>60</v>
      </c>
      <c r="O4548">
        <v>2217</v>
      </c>
      <c r="P4548">
        <v>8</v>
      </c>
      <c r="Q4548" t="s">
        <v>4569</v>
      </c>
      <c r="BU4548" s="1"/>
      <c r="CA4548" s="2"/>
    </row>
    <row r="4549" ht="15" customHeight="1">
      <c r="A4549" t="str">
        <f t="shared" si="355"/>
        <v>2021_05_432_2</v>
      </c>
      <c r="B4549" t="str">
        <f t="shared" si="356"/>
        <v>2021_05_12141</v>
      </c>
      <c r="C4549" s="1" t="s">
        <v>4533</v>
      </c>
      <c r="D4549">
        <f t="shared" si="357"/>
        <v>4548</v>
      </c>
      <c r="E4549">
        <v>432</v>
      </c>
      <c r="F4549">
        <f t="shared" si="358"/>
        <v>2</v>
      </c>
      <c r="G4549" s="2" t="str">
        <f t="shared" si="359"/>
        <v/>
      </c>
      <c r="H4549" t="s">
        <v>4534</v>
      </c>
      <c r="I4549">
        <v>12141</v>
      </c>
      <c r="J4549">
        <v>415</v>
      </c>
      <c r="K4549">
        <v>420</v>
      </c>
      <c r="L4549" t="s">
        <v>31</v>
      </c>
      <c r="M4549" t="s">
        <v>20</v>
      </c>
      <c r="N4549">
        <v>269</v>
      </c>
      <c r="O4549">
        <v>2217</v>
      </c>
      <c r="P4549">
        <v>8</v>
      </c>
      <c r="Q4549" t="s">
        <v>4570</v>
      </c>
      <c r="BU4549" s="1"/>
      <c r="CA4549" s="2"/>
    </row>
    <row r="4550" ht="15" customHeight="1">
      <c r="A4550" t="str">
        <f t="shared" si="355"/>
        <v>2021_05_432_3</v>
      </c>
      <c r="B4550" t="str">
        <f t="shared" si="356"/>
        <v>2021_05_12499</v>
      </c>
      <c r="C4550" s="1" t="s">
        <v>4533</v>
      </c>
      <c r="D4550">
        <f t="shared" si="357"/>
        <v>4549</v>
      </c>
      <c r="E4550">
        <v>432</v>
      </c>
      <c r="F4550">
        <f t="shared" si="358"/>
        <v>3</v>
      </c>
      <c r="G4550" s="2" t="str">
        <f t="shared" si="359"/>
        <v/>
      </c>
      <c r="H4550" t="s">
        <v>4534</v>
      </c>
      <c r="I4550">
        <v>12499</v>
      </c>
      <c r="J4550">
        <v>420</v>
      </c>
      <c r="K4550">
        <v>415</v>
      </c>
      <c r="L4550" t="s">
        <v>31</v>
      </c>
      <c r="M4550" t="s">
        <v>20</v>
      </c>
      <c r="N4550">
        <v>392</v>
      </c>
      <c r="O4550">
        <v>2217</v>
      </c>
      <c r="P4550">
        <v>8</v>
      </c>
      <c r="Q4550" t="s">
        <v>4571</v>
      </c>
      <c r="BU4550" s="1"/>
      <c r="CA4550" s="2"/>
    </row>
    <row r="4551" ht="15" customHeight="1">
      <c r="A4551" t="str">
        <f t="shared" si="355"/>
        <v>2021_05_432_4</v>
      </c>
      <c r="B4551" t="str">
        <f t="shared" si="356"/>
        <v>2021_05_12551</v>
      </c>
      <c r="C4551" s="1" t="s">
        <v>4533</v>
      </c>
      <c r="D4551">
        <f t="shared" si="357"/>
        <v>4550</v>
      </c>
      <c r="E4551">
        <v>432</v>
      </c>
      <c r="F4551">
        <f t="shared" si="358"/>
        <v>4</v>
      </c>
      <c r="G4551" s="2" t="str">
        <f t="shared" si="359"/>
        <v/>
      </c>
      <c r="H4551" t="s">
        <v>4534</v>
      </c>
      <c r="I4551">
        <v>12551</v>
      </c>
      <c r="J4551">
        <v>415</v>
      </c>
      <c r="K4551">
        <v>420</v>
      </c>
      <c r="L4551" t="s">
        <v>31</v>
      </c>
      <c r="M4551" t="s">
        <v>20</v>
      </c>
      <c r="N4551">
        <v>376</v>
      </c>
      <c r="O4551">
        <v>2217</v>
      </c>
      <c r="P4551">
        <v>8</v>
      </c>
      <c r="Q4551" t="s">
        <v>4572</v>
      </c>
      <c r="BU4551" s="1"/>
      <c r="CA4551" s="2"/>
    </row>
    <row r="4552" ht="15" customHeight="1">
      <c r="A4552" t="str">
        <f t="shared" si="355"/>
        <v>2021_05_432_5</v>
      </c>
      <c r="B4552" t="str">
        <f t="shared" si="356"/>
        <v>2021_05_12660</v>
      </c>
      <c r="C4552" s="1" t="s">
        <v>4533</v>
      </c>
      <c r="D4552">
        <f t="shared" si="357"/>
        <v>4551</v>
      </c>
      <c r="E4552">
        <v>432</v>
      </c>
      <c r="F4552">
        <f t="shared" si="358"/>
        <v>5</v>
      </c>
      <c r="G4552" s="2" t="str">
        <f t="shared" si="359"/>
        <v/>
      </c>
      <c r="H4552" t="s">
        <v>4534</v>
      </c>
      <c r="I4552">
        <v>12660</v>
      </c>
      <c r="J4552">
        <v>420</v>
      </c>
      <c r="K4552">
        <v>415</v>
      </c>
      <c r="L4552" t="s">
        <v>31</v>
      </c>
      <c r="M4552" t="s">
        <v>20</v>
      </c>
      <c r="N4552">
        <v>450</v>
      </c>
      <c r="O4552">
        <v>2217</v>
      </c>
      <c r="P4552">
        <v>8</v>
      </c>
      <c r="Q4552" t="s">
        <v>4573</v>
      </c>
      <c r="BU4552" s="1"/>
      <c r="CA4552" s="2"/>
    </row>
    <row r="4553" ht="15" customHeight="1">
      <c r="A4553" t="str">
        <f t="shared" si="355"/>
        <v>2021_05_432_6</v>
      </c>
      <c r="B4553" t="str">
        <f t="shared" si="356"/>
        <v>2021_05_12668</v>
      </c>
      <c r="C4553" s="1" t="s">
        <v>4533</v>
      </c>
      <c r="D4553">
        <f t="shared" si="357"/>
        <v>4552</v>
      </c>
      <c r="E4553">
        <v>432</v>
      </c>
      <c r="F4553">
        <f t="shared" si="358"/>
        <v>6</v>
      </c>
      <c r="G4553" s="2" t="str">
        <f t="shared" si="359"/>
        <v/>
      </c>
      <c r="H4553" t="s">
        <v>4534</v>
      </c>
      <c r="I4553">
        <v>12668</v>
      </c>
      <c r="J4553">
        <v>415</v>
      </c>
      <c r="K4553">
        <v>420</v>
      </c>
      <c r="L4553" t="s">
        <v>31</v>
      </c>
      <c r="M4553" t="s">
        <v>20</v>
      </c>
      <c r="N4553">
        <v>404</v>
      </c>
      <c r="O4553">
        <v>2217</v>
      </c>
      <c r="P4553">
        <v>8</v>
      </c>
      <c r="Q4553" t="s">
        <v>4574</v>
      </c>
      <c r="BU4553" s="1"/>
      <c r="CA4553" s="2"/>
    </row>
    <row r="4554" ht="15" customHeight="1">
      <c r="A4554" t="str">
        <f t="shared" si="355"/>
        <v>2021_05_432_7</v>
      </c>
      <c r="B4554" t="str">
        <f t="shared" si="356"/>
        <v>2021_05_12790</v>
      </c>
      <c r="C4554" s="1" t="s">
        <v>4533</v>
      </c>
      <c r="D4554">
        <f t="shared" si="357"/>
        <v>4553</v>
      </c>
      <c r="E4554">
        <v>432</v>
      </c>
      <c r="F4554">
        <f t="shared" si="358"/>
        <v>7</v>
      </c>
      <c r="G4554" s="2" t="str">
        <f t="shared" si="359"/>
        <v>x</v>
      </c>
      <c r="H4554" t="s">
        <v>4534</v>
      </c>
      <c r="I4554">
        <v>12790</v>
      </c>
      <c r="J4554">
        <v>420</v>
      </c>
      <c r="K4554">
        <v>415</v>
      </c>
      <c r="L4554" t="s">
        <v>20</v>
      </c>
      <c r="M4554" t="s">
        <v>20</v>
      </c>
      <c r="N4554">
        <v>245</v>
      </c>
      <c r="O4554">
        <v>2217</v>
      </c>
      <c r="P4554">
        <v>8</v>
      </c>
      <c r="Q4554" t="s">
        <v>4575</v>
      </c>
      <c r="BU4554" s="1"/>
      <c r="CA4554" s="2"/>
    </row>
    <row r="4555" ht="15" customHeight="1">
      <c r="A4555" t="str">
        <f t="shared" si="355"/>
        <v>2021_05_464_1</v>
      </c>
      <c r="B4555" t="str">
        <f t="shared" si="356"/>
        <v>2021_05_12104</v>
      </c>
      <c r="C4555" s="1" t="s">
        <v>4533</v>
      </c>
      <c r="D4555">
        <f t="shared" si="357"/>
        <v>4554</v>
      </c>
      <c r="E4555">
        <v>464</v>
      </c>
      <c r="F4555">
        <f t="shared" si="358"/>
        <v>1</v>
      </c>
      <c r="G4555" s="2" t="str">
        <f t="shared" si="359"/>
        <v/>
      </c>
      <c r="H4555" t="s">
        <v>4534</v>
      </c>
      <c r="I4555">
        <v>12104</v>
      </c>
      <c r="J4555">
        <v>452</v>
      </c>
      <c r="K4555">
        <v>447</v>
      </c>
      <c r="L4555" t="s">
        <v>158</v>
      </c>
      <c r="M4555" t="s">
        <v>20</v>
      </c>
      <c r="N4555">
        <v>338</v>
      </c>
      <c r="O4555">
        <v>3976</v>
      </c>
      <c r="P4555">
        <v>8</v>
      </c>
      <c r="Q4555" t="s">
        <v>4576</v>
      </c>
      <c r="BU4555" s="1"/>
      <c r="CA4555" s="2"/>
    </row>
    <row r="4556" ht="15" customHeight="1">
      <c r="A4556" t="str">
        <f t="shared" si="355"/>
        <v>2021_05_464_2</v>
      </c>
      <c r="B4556" t="str">
        <f t="shared" si="356"/>
        <v>2021_05_12301</v>
      </c>
      <c r="C4556" s="1" t="s">
        <v>4533</v>
      </c>
      <c r="D4556">
        <f t="shared" si="357"/>
        <v>4555</v>
      </c>
      <c r="E4556">
        <v>464</v>
      </c>
      <c r="F4556">
        <f t="shared" si="358"/>
        <v>2</v>
      </c>
      <c r="G4556" s="2" t="str">
        <f t="shared" si="359"/>
        <v/>
      </c>
      <c r="H4556" t="s">
        <v>4534</v>
      </c>
      <c r="I4556">
        <v>12301</v>
      </c>
      <c r="J4556">
        <v>447</v>
      </c>
      <c r="K4556">
        <v>452</v>
      </c>
      <c r="L4556" t="s">
        <v>31</v>
      </c>
      <c r="M4556" t="s">
        <v>20</v>
      </c>
      <c r="N4556">
        <v>690</v>
      </c>
      <c r="O4556">
        <v>3976</v>
      </c>
      <c r="P4556">
        <v>8</v>
      </c>
      <c r="Q4556" t="s">
        <v>4577</v>
      </c>
      <c r="BU4556" s="1"/>
      <c r="CA4556" s="2"/>
    </row>
    <row r="4557" ht="15" customHeight="1">
      <c r="A4557" t="str">
        <f t="shared" si="355"/>
        <v>2021_05_464_3</v>
      </c>
      <c r="B4557" t="str">
        <f t="shared" si="356"/>
        <v>2021_05_12497</v>
      </c>
      <c r="C4557" s="1" t="s">
        <v>4533</v>
      </c>
      <c r="D4557">
        <f t="shared" si="357"/>
        <v>4556</v>
      </c>
      <c r="E4557">
        <v>464</v>
      </c>
      <c r="F4557">
        <f t="shared" si="358"/>
        <v>3</v>
      </c>
      <c r="G4557" s="2" t="str">
        <f t="shared" si="359"/>
        <v/>
      </c>
      <c r="H4557" t="s">
        <v>4534</v>
      </c>
      <c r="I4557">
        <v>12497</v>
      </c>
      <c r="J4557">
        <v>452</v>
      </c>
      <c r="K4557">
        <v>447</v>
      </c>
      <c r="L4557" t="s">
        <v>31</v>
      </c>
      <c r="M4557" t="s">
        <v>20</v>
      </c>
      <c r="N4557">
        <v>511</v>
      </c>
      <c r="O4557">
        <v>3976</v>
      </c>
      <c r="P4557">
        <v>8</v>
      </c>
      <c r="Q4557" t="s">
        <v>4578</v>
      </c>
      <c r="BU4557" s="1"/>
      <c r="CA4557" s="2"/>
    </row>
    <row r="4558" ht="15" customHeight="1">
      <c r="A4558" t="str">
        <f t="shared" si="355"/>
        <v>2021_05_464_4</v>
      </c>
      <c r="B4558" t="str">
        <f t="shared" si="356"/>
        <v>2021_05_12671</v>
      </c>
      <c r="C4558" s="1" t="s">
        <v>4533</v>
      </c>
      <c r="D4558">
        <f t="shared" si="357"/>
        <v>4557</v>
      </c>
      <c r="E4558">
        <v>464</v>
      </c>
      <c r="F4558">
        <f t="shared" si="358"/>
        <v>4</v>
      </c>
      <c r="G4558" s="2" t="str">
        <f t="shared" si="359"/>
        <v/>
      </c>
      <c r="H4558" t="s">
        <v>4534</v>
      </c>
      <c r="I4558">
        <v>12671</v>
      </c>
      <c r="J4558">
        <v>447</v>
      </c>
      <c r="K4558">
        <v>452</v>
      </c>
      <c r="L4558" t="s">
        <v>31</v>
      </c>
      <c r="M4558" t="s">
        <v>20</v>
      </c>
      <c r="N4558">
        <v>605</v>
      </c>
      <c r="O4558">
        <v>3976</v>
      </c>
      <c r="P4558">
        <v>8</v>
      </c>
      <c r="Q4558" t="s">
        <v>4579</v>
      </c>
      <c r="BU4558" s="1"/>
      <c r="CA4558" s="2"/>
    </row>
    <row r="4559" ht="15" customHeight="1">
      <c r="A4559" t="str">
        <f t="shared" si="355"/>
        <v>2021_05_464_5</v>
      </c>
      <c r="B4559" t="str">
        <f t="shared" si="356"/>
        <v>2021_05_12775</v>
      </c>
      <c r="C4559" s="1" t="s">
        <v>4533</v>
      </c>
      <c r="D4559">
        <f t="shared" si="357"/>
        <v>4558</v>
      </c>
      <c r="E4559">
        <v>464</v>
      </c>
      <c r="F4559">
        <f t="shared" si="358"/>
        <v>5</v>
      </c>
      <c r="G4559" s="2" t="str">
        <f t="shared" si="359"/>
        <v/>
      </c>
      <c r="H4559" t="s">
        <v>4534</v>
      </c>
      <c r="I4559">
        <v>12775</v>
      </c>
      <c r="J4559">
        <v>452</v>
      </c>
      <c r="K4559">
        <v>447</v>
      </c>
      <c r="L4559" t="s">
        <v>31</v>
      </c>
      <c r="M4559" t="s">
        <v>20</v>
      </c>
      <c r="N4559">
        <v>523</v>
      </c>
      <c r="O4559">
        <v>3976</v>
      </c>
      <c r="P4559">
        <v>8</v>
      </c>
      <c r="Q4559" t="s">
        <v>4580</v>
      </c>
      <c r="BU4559" s="1"/>
      <c r="CA4559" s="2"/>
    </row>
    <row r="4560" ht="15" customHeight="1">
      <c r="A4560" t="str">
        <f t="shared" si="355"/>
        <v>2021_05_464_6</v>
      </c>
      <c r="B4560" t="str">
        <f t="shared" si="356"/>
        <v>2021_05_12787</v>
      </c>
      <c r="C4560" s="1" t="s">
        <v>4533</v>
      </c>
      <c r="D4560">
        <f t="shared" si="357"/>
        <v>4559</v>
      </c>
      <c r="E4560">
        <v>464</v>
      </c>
      <c r="F4560">
        <f t="shared" si="358"/>
        <v>6</v>
      </c>
      <c r="G4560" s="2" t="str">
        <f t="shared" si="359"/>
        <v/>
      </c>
      <c r="H4560" t="s">
        <v>4534</v>
      </c>
      <c r="I4560">
        <v>12787</v>
      </c>
      <c r="J4560">
        <v>447</v>
      </c>
      <c r="K4560">
        <v>452</v>
      </c>
      <c r="L4560" t="s">
        <v>31</v>
      </c>
      <c r="M4560" t="s">
        <v>20</v>
      </c>
      <c r="N4560">
        <v>798</v>
      </c>
      <c r="O4560">
        <v>3976</v>
      </c>
      <c r="P4560">
        <v>8</v>
      </c>
      <c r="Q4560" t="s">
        <v>4581</v>
      </c>
      <c r="BU4560" s="1"/>
      <c r="CA4560" s="2"/>
    </row>
    <row r="4561" ht="15" customHeight="1">
      <c r="A4561" t="str">
        <f t="shared" si="355"/>
        <v>2021_05_464_7</v>
      </c>
      <c r="B4561" t="str">
        <f t="shared" si="356"/>
        <v>2021_05_13025</v>
      </c>
      <c r="C4561" s="1" t="s">
        <v>4533</v>
      </c>
      <c r="D4561">
        <f t="shared" si="357"/>
        <v>4560</v>
      </c>
      <c r="E4561">
        <v>464</v>
      </c>
      <c r="F4561">
        <f t="shared" si="358"/>
        <v>7</v>
      </c>
      <c r="G4561" s="2" t="str">
        <f t="shared" si="359"/>
        <v>x</v>
      </c>
      <c r="H4561" t="s">
        <v>4534</v>
      </c>
      <c r="I4561">
        <v>13025</v>
      </c>
      <c r="J4561">
        <v>452</v>
      </c>
      <c r="K4561">
        <v>447</v>
      </c>
      <c r="L4561" t="s">
        <v>20</v>
      </c>
      <c r="M4561" t="s">
        <v>20</v>
      </c>
      <c r="N4561">
        <v>490</v>
      </c>
      <c r="O4561">
        <v>3976</v>
      </c>
      <c r="P4561">
        <v>8</v>
      </c>
      <c r="Q4561" t="s">
        <v>4582</v>
      </c>
      <c r="BU4561" s="1"/>
      <c r="CA4561" s="2"/>
    </row>
    <row r="4562" ht="15" customHeight="1">
      <c r="A4562" t="str">
        <f t="shared" si="355"/>
        <v>2021_05_528_1</v>
      </c>
      <c r="B4562" t="str">
        <f t="shared" si="356"/>
        <v>2021_05_12105</v>
      </c>
      <c r="C4562" s="1" t="s">
        <v>4533</v>
      </c>
      <c r="D4562">
        <f t="shared" si="357"/>
        <v>4561</v>
      </c>
      <c r="E4562">
        <v>528</v>
      </c>
      <c r="F4562">
        <f t="shared" si="358"/>
        <v>1</v>
      </c>
      <c r="G4562" s="2" t="str">
        <f t="shared" si="359"/>
        <v/>
      </c>
      <c r="H4562" t="s">
        <v>4534</v>
      </c>
      <c r="I4562">
        <v>12105</v>
      </c>
      <c r="J4562">
        <v>516</v>
      </c>
      <c r="K4562">
        <v>511</v>
      </c>
      <c r="L4562" t="s">
        <v>158</v>
      </c>
      <c r="M4562" t="s">
        <v>20</v>
      </c>
      <c r="N4562">
        <v>198</v>
      </c>
      <c r="O4562">
        <v>1985</v>
      </c>
      <c r="P4562">
        <v>11</v>
      </c>
      <c r="Q4562" t="s">
        <v>4583</v>
      </c>
      <c r="BU4562" s="1"/>
      <c r="CA4562" s="2"/>
    </row>
    <row r="4563" ht="15" customHeight="1">
      <c r="A4563" t="str">
        <f t="shared" si="355"/>
        <v>2021_05_528_2</v>
      </c>
      <c r="B4563" t="str">
        <f t="shared" si="356"/>
        <v>2021_05_12113</v>
      </c>
      <c r="C4563" s="1" t="s">
        <v>4533</v>
      </c>
      <c r="D4563">
        <f t="shared" si="357"/>
        <v>4562</v>
      </c>
      <c r="E4563">
        <v>528</v>
      </c>
      <c r="F4563">
        <f t="shared" si="358"/>
        <v>2</v>
      </c>
      <c r="G4563" s="2" t="str">
        <f t="shared" si="359"/>
        <v/>
      </c>
      <c r="H4563" t="s">
        <v>4534</v>
      </c>
      <c r="I4563">
        <v>12113</v>
      </c>
      <c r="J4563">
        <v>511</v>
      </c>
      <c r="K4563">
        <v>516</v>
      </c>
      <c r="L4563" t="s">
        <v>31</v>
      </c>
      <c r="M4563" t="s">
        <v>20</v>
      </c>
      <c r="N4563">
        <v>135</v>
      </c>
      <c r="O4563">
        <v>1985</v>
      </c>
      <c r="P4563">
        <v>11</v>
      </c>
      <c r="Q4563" t="s">
        <v>4584</v>
      </c>
      <c r="BU4563" s="1"/>
      <c r="CA4563" s="2"/>
    </row>
    <row r="4564" ht="15" customHeight="1">
      <c r="A4564" t="str">
        <f t="shared" si="355"/>
        <v>2021_05_528_3</v>
      </c>
      <c r="B4564" t="str">
        <f t="shared" si="356"/>
        <v>2021_05_12148</v>
      </c>
      <c r="C4564" s="1" t="s">
        <v>4533</v>
      </c>
      <c r="D4564">
        <f t="shared" si="357"/>
        <v>4563</v>
      </c>
      <c r="E4564">
        <v>528</v>
      </c>
      <c r="F4564">
        <f t="shared" si="358"/>
        <v>3</v>
      </c>
      <c r="G4564" s="2" t="str">
        <f t="shared" si="359"/>
        <v/>
      </c>
      <c r="H4564" t="s">
        <v>4534</v>
      </c>
      <c r="I4564">
        <v>12148</v>
      </c>
      <c r="J4564">
        <v>516</v>
      </c>
      <c r="K4564">
        <v>511</v>
      </c>
      <c r="L4564" t="s">
        <v>31</v>
      </c>
      <c r="M4564" t="s">
        <v>20</v>
      </c>
      <c r="N4564">
        <v>216</v>
      </c>
      <c r="O4564">
        <v>1985</v>
      </c>
      <c r="P4564">
        <v>11</v>
      </c>
      <c r="Q4564" t="s">
        <v>4585</v>
      </c>
      <c r="BU4564" s="1"/>
      <c r="CA4564" s="2"/>
    </row>
    <row r="4565" ht="15" customHeight="1">
      <c r="A4565" t="str">
        <f t="shared" si="355"/>
        <v>2021_05_528_4</v>
      </c>
      <c r="B4565" t="str">
        <f t="shared" si="356"/>
        <v>2021_05_12156</v>
      </c>
      <c r="C4565" s="1" t="s">
        <v>4533</v>
      </c>
      <c r="D4565">
        <f t="shared" si="357"/>
        <v>4564</v>
      </c>
      <c r="E4565">
        <v>528</v>
      </c>
      <c r="F4565">
        <f t="shared" si="358"/>
        <v>4</v>
      </c>
      <c r="G4565" s="2" t="str">
        <f t="shared" si="359"/>
        <v/>
      </c>
      <c r="H4565" t="s">
        <v>4534</v>
      </c>
      <c r="I4565">
        <v>12156</v>
      </c>
      <c r="J4565">
        <v>511</v>
      </c>
      <c r="K4565">
        <v>516</v>
      </c>
      <c r="L4565" t="s">
        <v>31</v>
      </c>
      <c r="M4565" t="s">
        <v>20</v>
      </c>
      <c r="N4565">
        <v>190</v>
      </c>
      <c r="O4565">
        <v>1985</v>
      </c>
      <c r="P4565">
        <v>11</v>
      </c>
      <c r="Q4565" t="s">
        <v>4586</v>
      </c>
      <c r="BU4565" s="1"/>
      <c r="CA4565" s="2"/>
    </row>
    <row r="4566" ht="15" customHeight="1">
      <c r="A4566" t="str">
        <f t="shared" si="355"/>
        <v>2021_05_528_5</v>
      </c>
      <c r="B4566" t="str">
        <f t="shared" si="356"/>
        <v>2021_05_12434</v>
      </c>
      <c r="C4566" s="1" t="s">
        <v>4533</v>
      </c>
      <c r="D4566">
        <f t="shared" si="357"/>
        <v>4565</v>
      </c>
      <c r="E4566">
        <v>528</v>
      </c>
      <c r="F4566">
        <f t="shared" si="358"/>
        <v>5</v>
      </c>
      <c r="G4566" s="2" t="str">
        <f t="shared" si="359"/>
        <v/>
      </c>
      <c r="H4566" t="s">
        <v>4534</v>
      </c>
      <c r="I4566">
        <v>12434</v>
      </c>
      <c r="J4566">
        <v>516</v>
      </c>
      <c r="K4566">
        <v>511</v>
      </c>
      <c r="L4566" t="s">
        <v>31</v>
      </c>
      <c r="M4566" t="s">
        <v>20</v>
      </c>
      <c r="N4566">
        <v>280</v>
      </c>
      <c r="O4566">
        <v>1985</v>
      </c>
      <c r="P4566">
        <v>11</v>
      </c>
      <c r="Q4566" t="s">
        <v>4587</v>
      </c>
      <c r="BU4566" s="1"/>
      <c r="CA4566" s="2"/>
    </row>
    <row r="4567" ht="15" customHeight="1">
      <c r="A4567" t="str">
        <f t="shared" si="355"/>
        <v>2021_05_528_6</v>
      </c>
      <c r="B4567" t="str">
        <f t="shared" si="356"/>
        <v>2021_05_12670</v>
      </c>
      <c r="C4567" s="1" t="s">
        <v>4533</v>
      </c>
      <c r="D4567">
        <f t="shared" si="357"/>
        <v>4566</v>
      </c>
      <c r="E4567">
        <v>528</v>
      </c>
      <c r="F4567">
        <f t="shared" si="358"/>
        <v>6</v>
      </c>
      <c r="G4567" s="2" t="str">
        <f t="shared" si="359"/>
        <v/>
      </c>
      <c r="H4567" t="s">
        <v>4534</v>
      </c>
      <c r="I4567">
        <v>12670</v>
      </c>
      <c r="J4567">
        <v>511</v>
      </c>
      <c r="K4567">
        <v>516</v>
      </c>
      <c r="L4567" t="s">
        <v>31</v>
      </c>
      <c r="M4567" t="s">
        <v>20</v>
      </c>
      <c r="N4567">
        <v>241</v>
      </c>
      <c r="O4567">
        <v>1985</v>
      </c>
      <c r="P4567">
        <v>11</v>
      </c>
      <c r="Q4567" t="s">
        <v>4588</v>
      </c>
      <c r="BU4567" s="1"/>
      <c r="CA4567" s="2"/>
    </row>
    <row r="4568" ht="15" customHeight="1">
      <c r="A4568" t="str">
        <f t="shared" si="355"/>
        <v>2021_05_528_7</v>
      </c>
      <c r="B4568" t="str">
        <f t="shared" si="356"/>
        <v>2021_05_12879</v>
      </c>
      <c r="C4568" s="1" t="s">
        <v>4533</v>
      </c>
      <c r="D4568">
        <f t="shared" si="357"/>
        <v>4567</v>
      </c>
      <c r="E4568">
        <v>528</v>
      </c>
      <c r="F4568">
        <f t="shared" si="358"/>
        <v>7</v>
      </c>
      <c r="G4568" s="2" t="str">
        <f t="shared" si="359"/>
        <v/>
      </c>
      <c r="H4568" t="s">
        <v>4534</v>
      </c>
      <c r="I4568">
        <v>12879</v>
      </c>
      <c r="J4568">
        <v>516</v>
      </c>
      <c r="K4568">
        <v>511</v>
      </c>
      <c r="L4568" t="s">
        <v>31</v>
      </c>
      <c r="M4568" t="s">
        <v>20</v>
      </c>
      <c r="N4568">
        <v>327</v>
      </c>
      <c r="O4568">
        <v>1985</v>
      </c>
      <c r="P4568">
        <v>11</v>
      </c>
      <c r="Q4568" t="s">
        <v>4589</v>
      </c>
      <c r="BU4568" s="1"/>
      <c r="CA4568" s="2"/>
    </row>
    <row r="4569" ht="15" customHeight="1">
      <c r="A4569" t="str">
        <f t="shared" si="355"/>
        <v>2021_05_528_8</v>
      </c>
      <c r="B4569" t="str">
        <f t="shared" si="356"/>
        <v>2021_05_13063</v>
      </c>
      <c r="C4569" s="1" t="s">
        <v>4533</v>
      </c>
      <c r="D4569">
        <f t="shared" si="357"/>
        <v>4568</v>
      </c>
      <c r="E4569">
        <v>528</v>
      </c>
      <c r="F4569">
        <f t="shared" si="358"/>
        <v>8</v>
      </c>
      <c r="G4569" s="2" t="str">
        <f t="shared" si="359"/>
        <v/>
      </c>
      <c r="H4569" t="s">
        <v>4534</v>
      </c>
      <c r="I4569">
        <v>13063</v>
      </c>
      <c r="J4569">
        <v>511</v>
      </c>
      <c r="K4569">
        <v>516</v>
      </c>
      <c r="L4569" t="s">
        <v>31</v>
      </c>
      <c r="M4569" t="s">
        <v>20</v>
      </c>
      <c r="N4569">
        <v>203</v>
      </c>
      <c r="O4569">
        <v>1985</v>
      </c>
      <c r="P4569">
        <v>11</v>
      </c>
      <c r="Q4569" t="s">
        <v>4590</v>
      </c>
      <c r="BU4569" s="1"/>
      <c r="CA4569" s="2"/>
    </row>
    <row r="4570" ht="15" customHeight="1">
      <c r="A4570" t="str">
        <f t="shared" si="355"/>
        <v>2021_05_528_9</v>
      </c>
      <c r="B4570" t="str">
        <f t="shared" si="356"/>
        <v>2021_05_13121</v>
      </c>
      <c r="C4570" s="1" t="s">
        <v>4533</v>
      </c>
      <c r="D4570">
        <f t="shared" si="357"/>
        <v>4569</v>
      </c>
      <c r="E4570">
        <v>528</v>
      </c>
      <c r="F4570">
        <f t="shared" si="358"/>
        <v>9</v>
      </c>
      <c r="G4570" s="2" t="str">
        <f t="shared" si="359"/>
        <v/>
      </c>
      <c r="H4570" t="s">
        <v>4534</v>
      </c>
      <c r="I4570">
        <v>13121</v>
      </c>
      <c r="J4570">
        <v>516</v>
      </c>
      <c r="K4570">
        <v>511</v>
      </c>
      <c r="L4570" t="s">
        <v>31</v>
      </c>
      <c r="M4570" t="s">
        <v>20</v>
      </c>
      <c r="N4570">
        <v>137</v>
      </c>
      <c r="O4570">
        <v>1985</v>
      </c>
      <c r="P4570">
        <v>11</v>
      </c>
      <c r="Q4570" t="s">
        <v>4591</v>
      </c>
      <c r="BU4570" s="1"/>
      <c r="CA4570" s="2"/>
    </row>
    <row r="4571" ht="15" customHeight="1">
      <c r="A4571" t="str">
        <f t="shared" si="355"/>
        <v>2021_05_528_10</v>
      </c>
      <c r="B4571" t="str">
        <f t="shared" si="356"/>
        <v>2021_05_13253</v>
      </c>
      <c r="C4571" s="1" t="s">
        <v>4533</v>
      </c>
      <c r="D4571">
        <f t="shared" si="357"/>
        <v>4570</v>
      </c>
      <c r="E4571">
        <v>528</v>
      </c>
      <c r="F4571">
        <f t="shared" si="358"/>
        <v>10</v>
      </c>
      <c r="G4571" s="2" t="str">
        <f t="shared" si="359"/>
        <v>x</v>
      </c>
      <c r="H4571" t="s">
        <v>4534</v>
      </c>
      <c r="I4571">
        <v>13253</v>
      </c>
      <c r="J4571">
        <v>511</v>
      </c>
      <c r="K4571">
        <v>516</v>
      </c>
      <c r="L4571" t="s">
        <v>20</v>
      </c>
      <c r="M4571" t="s">
        <v>20</v>
      </c>
      <c r="N4571">
        <v>37</v>
      </c>
      <c r="O4571">
        <v>1985</v>
      </c>
      <c r="P4571">
        <v>11</v>
      </c>
      <c r="Q4571" t="s">
        <v>4592</v>
      </c>
      <c r="BU4571" s="1"/>
      <c r="CA4571" s="2"/>
    </row>
    <row r="4572" ht="15" customHeight="1">
      <c r="A4572" t="str">
        <f t="shared" si="355"/>
        <v>2021_05_560_1</v>
      </c>
      <c r="B4572" t="str">
        <f t="shared" si="356"/>
        <v>2021_05_12433</v>
      </c>
      <c r="C4572" s="1" t="s">
        <v>4533</v>
      </c>
      <c r="D4572">
        <f t="shared" si="357"/>
        <v>4571</v>
      </c>
      <c r="E4572">
        <v>560</v>
      </c>
      <c r="F4572">
        <f t="shared" si="358"/>
        <v>1</v>
      </c>
      <c r="G4572" s="2" t="str">
        <f t="shared" si="359"/>
        <v/>
      </c>
      <c r="H4572" t="s">
        <v>4534</v>
      </c>
      <c r="I4572">
        <v>12433</v>
      </c>
      <c r="J4572">
        <v>548</v>
      </c>
      <c r="K4572">
        <v>543</v>
      </c>
      <c r="L4572" t="s">
        <v>158</v>
      </c>
      <c r="M4572" t="s">
        <v>20</v>
      </c>
      <c r="N4572">
        <v>65</v>
      </c>
      <c r="O4572">
        <v>1487</v>
      </c>
      <c r="P4572">
        <v>9</v>
      </c>
      <c r="Q4572" t="s">
        <v>4593</v>
      </c>
      <c r="BU4572" s="1"/>
      <c r="CA4572" s="2"/>
    </row>
    <row r="4573" ht="15" customHeight="1">
      <c r="A4573" t="str">
        <f t="shared" si="355"/>
        <v>2021_05_560_2</v>
      </c>
      <c r="B4573" t="str">
        <f t="shared" si="356"/>
        <v>2021_05_12564</v>
      </c>
      <c r="C4573" s="1" t="s">
        <v>4533</v>
      </c>
      <c r="D4573">
        <f t="shared" si="357"/>
        <v>4572</v>
      </c>
      <c r="E4573">
        <v>560</v>
      </c>
      <c r="F4573">
        <f t="shared" si="358"/>
        <v>2</v>
      </c>
      <c r="G4573" s="2" t="str">
        <f t="shared" si="359"/>
        <v/>
      </c>
      <c r="H4573" t="s">
        <v>4534</v>
      </c>
      <c r="I4573">
        <v>12564</v>
      </c>
      <c r="J4573">
        <v>543</v>
      </c>
      <c r="K4573">
        <v>548</v>
      </c>
      <c r="L4573" t="s">
        <v>31</v>
      </c>
      <c r="M4573" t="s">
        <v>20</v>
      </c>
      <c r="N4573">
        <v>215</v>
      </c>
      <c r="O4573">
        <v>1487</v>
      </c>
      <c r="P4573">
        <v>9</v>
      </c>
      <c r="Q4573" t="s">
        <v>4594</v>
      </c>
      <c r="BU4573" s="1"/>
      <c r="CA4573" s="2"/>
    </row>
    <row r="4574" ht="15" customHeight="1">
      <c r="A4574" t="str">
        <f t="shared" si="355"/>
        <v>2021_05_560_3</v>
      </c>
      <c r="B4574" t="str">
        <f t="shared" si="356"/>
        <v>2021_05_12679</v>
      </c>
      <c r="C4574" s="1" t="s">
        <v>4533</v>
      </c>
      <c r="D4574">
        <f t="shared" si="357"/>
        <v>4573</v>
      </c>
      <c r="E4574">
        <v>560</v>
      </c>
      <c r="F4574">
        <f t="shared" si="358"/>
        <v>3</v>
      </c>
      <c r="G4574" s="2" t="str">
        <f t="shared" si="359"/>
        <v/>
      </c>
      <c r="H4574" t="s">
        <v>4534</v>
      </c>
      <c r="I4574">
        <v>12679</v>
      </c>
      <c r="J4574">
        <v>548</v>
      </c>
      <c r="K4574">
        <v>543</v>
      </c>
      <c r="L4574" t="s">
        <v>31</v>
      </c>
      <c r="M4574" t="s">
        <v>20</v>
      </c>
      <c r="N4574">
        <v>175</v>
      </c>
      <c r="O4574">
        <v>1487</v>
      </c>
      <c r="P4574">
        <v>9</v>
      </c>
      <c r="Q4574" t="s">
        <v>4595</v>
      </c>
      <c r="BU4574" s="1"/>
      <c r="CA4574" s="2"/>
    </row>
    <row r="4575" ht="15" customHeight="1">
      <c r="A4575" t="str">
        <f t="shared" si="355"/>
        <v>2021_05_560_4</v>
      </c>
      <c r="B4575" t="str">
        <f t="shared" si="356"/>
        <v>2021_05_12831</v>
      </c>
      <c r="C4575" s="1" t="s">
        <v>4533</v>
      </c>
      <c r="D4575">
        <f t="shared" si="357"/>
        <v>4574</v>
      </c>
      <c r="E4575">
        <v>560</v>
      </c>
      <c r="F4575">
        <f t="shared" si="358"/>
        <v>4</v>
      </c>
      <c r="G4575" s="2" t="str">
        <f t="shared" si="359"/>
        <v/>
      </c>
      <c r="H4575" t="s">
        <v>4534</v>
      </c>
      <c r="I4575">
        <v>12831</v>
      </c>
      <c r="J4575">
        <v>548</v>
      </c>
      <c r="K4575">
        <v>543</v>
      </c>
      <c r="L4575" t="s">
        <v>31</v>
      </c>
      <c r="M4575" t="s">
        <v>20</v>
      </c>
      <c r="N4575">
        <v>228</v>
      </c>
      <c r="O4575">
        <v>1487</v>
      </c>
      <c r="P4575">
        <v>9</v>
      </c>
      <c r="Q4575" t="s">
        <v>4596</v>
      </c>
      <c r="BU4575" s="1"/>
      <c r="CA4575" s="2"/>
    </row>
    <row r="4576" ht="15" customHeight="1">
      <c r="A4576" t="str">
        <f t="shared" si="355"/>
        <v>2021_05_560_5</v>
      </c>
      <c r="B4576" t="str">
        <f t="shared" si="356"/>
        <v>2021_05_12841</v>
      </c>
      <c r="C4576" s="1" t="s">
        <v>4533</v>
      </c>
      <c r="D4576">
        <f t="shared" si="357"/>
        <v>4575</v>
      </c>
      <c r="E4576">
        <v>560</v>
      </c>
      <c r="F4576">
        <f t="shared" si="358"/>
        <v>5</v>
      </c>
      <c r="G4576" s="2" t="str">
        <f t="shared" si="359"/>
        <v>x</v>
      </c>
      <c r="H4576" t="s">
        <v>4534</v>
      </c>
      <c r="I4576">
        <v>12841</v>
      </c>
      <c r="J4576">
        <v>543</v>
      </c>
      <c r="K4576">
        <v>548</v>
      </c>
      <c r="L4576" t="s">
        <v>20</v>
      </c>
      <c r="M4576" t="s">
        <v>20</v>
      </c>
      <c r="N4576">
        <v>115</v>
      </c>
      <c r="O4576">
        <v>1487</v>
      </c>
      <c r="P4576">
        <v>9</v>
      </c>
      <c r="Q4576" t="s">
        <v>4597</v>
      </c>
      <c r="BU4576" s="1"/>
      <c r="CA4576" s="2"/>
    </row>
    <row r="4577" ht="15" customHeight="1">
      <c r="A4577" t="str">
        <f t="shared" si="355"/>
        <v>2021_05_592_1</v>
      </c>
      <c r="B4577" t="str">
        <f t="shared" si="356"/>
        <v>2021_05_12577</v>
      </c>
      <c r="C4577" s="1" t="s">
        <v>4533</v>
      </c>
      <c r="D4577">
        <f t="shared" si="357"/>
        <v>4576</v>
      </c>
      <c r="E4577">
        <v>592</v>
      </c>
      <c r="F4577">
        <f t="shared" si="358"/>
        <v>1</v>
      </c>
      <c r="G4577" s="2" t="str">
        <f t="shared" si="359"/>
        <v/>
      </c>
      <c r="H4577" t="s">
        <v>4534</v>
      </c>
      <c r="I4577">
        <v>12577</v>
      </c>
      <c r="J4577">
        <v>580</v>
      </c>
      <c r="K4577">
        <v>575</v>
      </c>
      <c r="L4577" t="s">
        <v>158</v>
      </c>
      <c r="M4577" t="s">
        <v>20</v>
      </c>
      <c r="N4577">
        <v>60</v>
      </c>
      <c r="O4577">
        <v>575</v>
      </c>
      <c r="P4577">
        <v>9</v>
      </c>
      <c r="Q4577" t="s">
        <v>4598</v>
      </c>
      <c r="BU4577" s="1"/>
      <c r="CA4577" s="2"/>
    </row>
    <row r="4578" ht="15" customHeight="1">
      <c r="A4578" t="str">
        <f t="shared" si="355"/>
        <v>2021_05_592_2</v>
      </c>
      <c r="B4578" t="str">
        <f t="shared" si="356"/>
        <v>2021_05_12653</v>
      </c>
      <c r="C4578" s="1" t="s">
        <v>4533</v>
      </c>
      <c r="D4578">
        <f t="shared" si="357"/>
        <v>4577</v>
      </c>
      <c r="E4578">
        <v>592</v>
      </c>
      <c r="F4578">
        <f t="shared" si="358"/>
        <v>2</v>
      </c>
      <c r="G4578" s="2" t="str">
        <f t="shared" si="359"/>
        <v/>
      </c>
      <c r="H4578" t="s">
        <v>4534</v>
      </c>
      <c r="I4578">
        <v>12653</v>
      </c>
      <c r="J4578">
        <v>575</v>
      </c>
      <c r="K4578">
        <v>580</v>
      </c>
      <c r="L4578" t="s">
        <v>31</v>
      </c>
      <c r="M4578" t="s">
        <v>20</v>
      </c>
      <c r="N4578">
        <v>70</v>
      </c>
      <c r="O4578">
        <v>575</v>
      </c>
      <c r="P4578">
        <v>9</v>
      </c>
      <c r="Q4578" t="s">
        <v>4599</v>
      </c>
      <c r="BU4578" s="1"/>
      <c r="CA4578" s="2"/>
    </row>
    <row r="4579" ht="15" customHeight="1">
      <c r="A4579" t="str">
        <f t="shared" si="355"/>
        <v>2021_05_592_3</v>
      </c>
      <c r="B4579" t="str">
        <f t="shared" si="356"/>
        <v>2021_05_13139</v>
      </c>
      <c r="C4579" s="1" t="s">
        <v>4533</v>
      </c>
      <c r="D4579">
        <f t="shared" si="357"/>
        <v>4578</v>
      </c>
      <c r="E4579">
        <v>592</v>
      </c>
      <c r="F4579">
        <f t="shared" si="358"/>
        <v>3</v>
      </c>
      <c r="G4579" s="2" t="str">
        <f t="shared" si="359"/>
        <v/>
      </c>
      <c r="H4579" t="s">
        <v>4534</v>
      </c>
      <c r="I4579">
        <v>13139</v>
      </c>
      <c r="J4579">
        <v>580</v>
      </c>
      <c r="K4579">
        <v>575</v>
      </c>
      <c r="L4579" t="s">
        <v>31</v>
      </c>
      <c r="M4579" t="s">
        <v>20</v>
      </c>
      <c r="N4579">
        <v>164</v>
      </c>
      <c r="O4579">
        <v>575</v>
      </c>
      <c r="P4579">
        <v>9</v>
      </c>
      <c r="Q4579" t="s">
        <v>4600</v>
      </c>
      <c r="BU4579" s="1"/>
      <c r="CA4579" s="2"/>
    </row>
    <row r="4580" ht="15" customHeight="1">
      <c r="A4580" t="str">
        <f t="shared" si="355"/>
        <v>2021_05_592_4</v>
      </c>
      <c r="B4580" t="str">
        <f t="shared" si="356"/>
        <v>2021_05_13369</v>
      </c>
      <c r="C4580" s="1" t="s">
        <v>4533</v>
      </c>
      <c r="D4580">
        <f t="shared" si="357"/>
        <v>4579</v>
      </c>
      <c r="E4580">
        <v>592</v>
      </c>
      <c r="F4580">
        <f t="shared" si="358"/>
        <v>4</v>
      </c>
      <c r="G4580" s="2" t="str">
        <f t="shared" si="359"/>
        <v/>
      </c>
      <c r="H4580" t="s">
        <v>4534</v>
      </c>
      <c r="I4580">
        <v>13369</v>
      </c>
      <c r="J4580">
        <v>575</v>
      </c>
      <c r="K4580">
        <v>580</v>
      </c>
      <c r="L4580" t="s">
        <v>31</v>
      </c>
      <c r="M4580" t="s">
        <v>20</v>
      </c>
      <c r="N4580">
        <v>25</v>
      </c>
      <c r="O4580">
        <v>575</v>
      </c>
      <c r="P4580">
        <v>9</v>
      </c>
      <c r="Q4580" t="s">
        <v>4601</v>
      </c>
      <c r="BU4580" s="1"/>
      <c r="CA4580" s="2"/>
    </row>
    <row r="4581" ht="15" customHeight="1">
      <c r="A4581" t="str">
        <f t="shared" si="355"/>
        <v>2021_05_592_5</v>
      </c>
      <c r="B4581" t="str">
        <f t="shared" si="356"/>
        <v>2021_05_13371</v>
      </c>
      <c r="C4581" s="1" t="s">
        <v>4533</v>
      </c>
      <c r="D4581">
        <f t="shared" si="357"/>
        <v>4580</v>
      </c>
      <c r="E4581">
        <v>592</v>
      </c>
      <c r="F4581">
        <f t="shared" si="358"/>
        <v>5</v>
      </c>
      <c r="G4581" s="2" t="str">
        <f t="shared" si="359"/>
        <v/>
      </c>
      <c r="H4581" t="s">
        <v>4534</v>
      </c>
      <c r="I4581">
        <v>13371</v>
      </c>
      <c r="J4581">
        <v>580</v>
      </c>
      <c r="K4581">
        <v>575</v>
      </c>
      <c r="L4581" t="s">
        <v>31</v>
      </c>
      <c r="M4581" t="s">
        <v>20</v>
      </c>
      <c r="N4581">
        <v>50</v>
      </c>
      <c r="O4581">
        <v>575</v>
      </c>
      <c r="P4581">
        <v>9</v>
      </c>
      <c r="Q4581" t="s">
        <v>4602</v>
      </c>
      <c r="BU4581" s="1"/>
      <c r="CA4581" s="2"/>
    </row>
    <row r="4582" ht="15" customHeight="1">
      <c r="A4582" t="str">
        <f t="shared" si="355"/>
        <v>2021_05_592_6</v>
      </c>
      <c r="B4582" t="str">
        <f t="shared" si="356"/>
        <v>2021_05_13397</v>
      </c>
      <c r="C4582" s="1" t="s">
        <v>4533</v>
      </c>
      <c r="D4582">
        <f t="shared" si="357"/>
        <v>4581</v>
      </c>
      <c r="E4582">
        <v>592</v>
      </c>
      <c r="F4582">
        <f t="shared" si="358"/>
        <v>6</v>
      </c>
      <c r="G4582" s="2" t="str">
        <f t="shared" si="359"/>
        <v>x</v>
      </c>
      <c r="H4582" t="s">
        <v>4534</v>
      </c>
      <c r="I4582">
        <v>13397</v>
      </c>
      <c r="J4582">
        <v>575</v>
      </c>
      <c r="K4582">
        <v>580</v>
      </c>
      <c r="L4582" t="s">
        <v>20</v>
      </c>
      <c r="M4582" t="s">
        <v>20</v>
      </c>
      <c r="N4582">
        <v>26</v>
      </c>
      <c r="O4582">
        <v>575</v>
      </c>
      <c r="P4582">
        <v>9</v>
      </c>
      <c r="Q4582" t="s">
        <v>4603</v>
      </c>
      <c r="BU4582" s="1"/>
      <c r="CA4582" s="2"/>
    </row>
    <row r="4583" ht="15" customHeight="1">
      <c r="A4583" t="str">
        <f t="shared" si="355"/>
        <v>2021_05_624_1</v>
      </c>
      <c r="B4583" t="str">
        <f t="shared" si="356"/>
        <v>2021_05_12108</v>
      </c>
      <c r="C4583" s="1" t="s">
        <v>4533</v>
      </c>
      <c r="D4583">
        <f t="shared" si="357"/>
        <v>4582</v>
      </c>
      <c r="E4583">
        <v>624</v>
      </c>
      <c r="F4583">
        <f t="shared" si="358"/>
        <v>1</v>
      </c>
      <c r="G4583" s="2" t="str">
        <f t="shared" si="359"/>
        <v/>
      </c>
      <c r="H4583" t="s">
        <v>4534</v>
      </c>
      <c r="I4583">
        <v>12108</v>
      </c>
      <c r="J4583">
        <v>612</v>
      </c>
      <c r="K4583">
        <v>607</v>
      </c>
      <c r="L4583" t="s">
        <v>19</v>
      </c>
      <c r="M4583" t="s">
        <v>40</v>
      </c>
      <c r="N4583">
        <v>314</v>
      </c>
      <c r="O4583">
        <v>2613</v>
      </c>
      <c r="P4583">
        <v>18</v>
      </c>
      <c r="Q4583" t="s">
        <v>4604</v>
      </c>
      <c r="BU4583" s="1"/>
      <c r="CA4583" s="2"/>
    </row>
    <row r="4584" ht="15" customHeight="1">
      <c r="A4584" t="str">
        <f t="shared" si="355"/>
        <v>2021_05_624_2</v>
      </c>
      <c r="B4584" t="str">
        <f t="shared" si="356"/>
        <v>2021_05_12624</v>
      </c>
      <c r="C4584" s="1" t="s">
        <v>4533</v>
      </c>
      <c r="D4584">
        <f t="shared" si="357"/>
        <v>4583</v>
      </c>
      <c r="E4584">
        <v>624</v>
      </c>
      <c r="F4584">
        <f t="shared" si="358"/>
        <v>2</v>
      </c>
      <c r="G4584" s="2" t="str">
        <f t="shared" si="359"/>
        <v/>
      </c>
      <c r="H4584" t="s">
        <v>4534</v>
      </c>
      <c r="I4584">
        <v>12624</v>
      </c>
      <c r="J4584">
        <v>607</v>
      </c>
      <c r="K4584">
        <v>612</v>
      </c>
      <c r="L4584" t="s">
        <v>31</v>
      </c>
      <c r="M4584" t="s">
        <v>40</v>
      </c>
      <c r="N4584">
        <v>481</v>
      </c>
      <c r="O4584">
        <v>2613</v>
      </c>
      <c r="P4584">
        <v>18</v>
      </c>
      <c r="Q4584" t="s">
        <v>4605</v>
      </c>
      <c r="BU4584" s="1"/>
      <c r="CA4584" s="2"/>
    </row>
    <row r="4585" ht="15" customHeight="1">
      <c r="A4585" t="str">
        <f t="shared" si="355"/>
        <v>2021_05_624_3</v>
      </c>
      <c r="B4585" t="str">
        <f t="shared" si="356"/>
        <v>2021_05_13147</v>
      </c>
      <c r="C4585" s="1" t="s">
        <v>4533</v>
      </c>
      <c r="D4585">
        <f t="shared" si="357"/>
        <v>4584</v>
      </c>
      <c r="E4585">
        <v>624</v>
      </c>
      <c r="F4585">
        <f t="shared" si="358"/>
        <v>3</v>
      </c>
      <c r="G4585" s="2" t="str">
        <f t="shared" si="359"/>
        <v/>
      </c>
      <c r="H4585" t="s">
        <v>4534</v>
      </c>
      <c r="I4585">
        <v>13147</v>
      </c>
      <c r="J4585">
        <v>612</v>
      </c>
      <c r="K4585">
        <v>607</v>
      </c>
      <c r="L4585" t="s">
        <v>31</v>
      </c>
      <c r="M4585" t="s">
        <v>40</v>
      </c>
      <c r="N4585">
        <v>220</v>
      </c>
      <c r="O4585">
        <v>2613</v>
      </c>
      <c r="P4585">
        <v>18</v>
      </c>
      <c r="Q4585" t="s">
        <v>4606</v>
      </c>
      <c r="BU4585" s="1"/>
      <c r="CA4585" s="2"/>
    </row>
    <row r="4586" ht="15" customHeight="1">
      <c r="A4586" t="str">
        <f t="shared" si="355"/>
        <v>2021_05_624_4</v>
      </c>
      <c r="B4586" t="str">
        <f t="shared" si="356"/>
        <v>2021_05_13249</v>
      </c>
      <c r="C4586" s="1" t="s">
        <v>4533</v>
      </c>
      <c r="D4586">
        <f t="shared" si="357"/>
        <v>4585</v>
      </c>
      <c r="E4586">
        <v>624</v>
      </c>
      <c r="F4586">
        <f t="shared" si="358"/>
        <v>4</v>
      </c>
      <c r="G4586" s="2" t="str">
        <f t="shared" si="359"/>
        <v/>
      </c>
      <c r="H4586" t="s">
        <v>4534</v>
      </c>
      <c r="I4586">
        <v>13249</v>
      </c>
      <c r="J4586">
        <v>607</v>
      </c>
      <c r="K4586">
        <v>612</v>
      </c>
      <c r="L4586" t="s">
        <v>31</v>
      </c>
      <c r="M4586" t="s">
        <v>40</v>
      </c>
      <c r="N4586">
        <v>292</v>
      </c>
      <c r="O4586">
        <v>2613</v>
      </c>
      <c r="P4586">
        <v>18</v>
      </c>
      <c r="Q4586" t="s">
        <v>4607</v>
      </c>
      <c r="BU4586" s="1"/>
      <c r="CA4586" s="2"/>
    </row>
    <row r="4587" ht="15" customHeight="1">
      <c r="A4587" t="str">
        <f t="shared" si="355"/>
        <v>2021_05_624_5</v>
      </c>
      <c r="B4587" t="str">
        <f t="shared" si="356"/>
        <v>2021_05_13497</v>
      </c>
      <c r="C4587" s="1" t="s">
        <v>4533</v>
      </c>
      <c r="D4587">
        <f t="shared" si="357"/>
        <v>4586</v>
      </c>
      <c r="E4587">
        <v>624</v>
      </c>
      <c r="F4587">
        <f t="shared" si="358"/>
        <v>5</v>
      </c>
      <c r="G4587" s="2" t="str">
        <f t="shared" si="359"/>
        <v/>
      </c>
      <c r="H4587" t="s">
        <v>4534</v>
      </c>
      <c r="I4587">
        <v>13497</v>
      </c>
      <c r="J4587">
        <v>612</v>
      </c>
      <c r="K4587">
        <v>607</v>
      </c>
      <c r="L4587" t="s">
        <v>31</v>
      </c>
      <c r="M4587" t="s">
        <v>40</v>
      </c>
      <c r="N4587">
        <v>236</v>
      </c>
      <c r="O4587">
        <v>2613</v>
      </c>
      <c r="P4587">
        <v>18</v>
      </c>
      <c r="Q4587" t="s">
        <v>4608</v>
      </c>
      <c r="BU4587" s="1"/>
      <c r="CA4587" s="2"/>
    </row>
    <row r="4588" ht="15" customHeight="1">
      <c r="A4588" t="str">
        <f t="shared" si="355"/>
        <v>2021_05_624_6</v>
      </c>
      <c r="B4588" t="str">
        <f t="shared" si="356"/>
        <v>2021_05_13537</v>
      </c>
      <c r="C4588" s="1" t="s">
        <v>4533</v>
      </c>
      <c r="D4588">
        <f t="shared" si="357"/>
        <v>4587</v>
      </c>
      <c r="E4588">
        <v>624</v>
      </c>
      <c r="F4588">
        <f t="shared" si="358"/>
        <v>6</v>
      </c>
      <c r="G4588" s="2" t="str">
        <f t="shared" si="359"/>
        <v/>
      </c>
      <c r="H4588" t="s">
        <v>4534</v>
      </c>
      <c r="I4588">
        <v>13537</v>
      </c>
      <c r="J4588">
        <v>607</v>
      </c>
      <c r="K4588">
        <v>612</v>
      </c>
      <c r="L4588" t="s">
        <v>31</v>
      </c>
      <c r="M4588" t="s">
        <v>40</v>
      </c>
      <c r="N4588">
        <v>141</v>
      </c>
      <c r="O4588">
        <v>2613</v>
      </c>
      <c r="P4588">
        <v>18</v>
      </c>
      <c r="Q4588" t="s">
        <v>4609</v>
      </c>
      <c r="BU4588" s="1"/>
      <c r="CA4588" s="2"/>
    </row>
    <row r="4589" ht="15" customHeight="1">
      <c r="A4589" t="str">
        <f t="shared" si="355"/>
        <v>2021_05_624_7</v>
      </c>
      <c r="B4589" t="str">
        <f t="shared" si="356"/>
        <v>2021_05_13539</v>
      </c>
      <c r="C4589" s="1" t="s">
        <v>4533</v>
      </c>
      <c r="D4589">
        <f t="shared" si="357"/>
        <v>4588</v>
      </c>
      <c r="E4589">
        <v>624</v>
      </c>
      <c r="F4589">
        <f t="shared" si="358"/>
        <v>7</v>
      </c>
      <c r="G4589" s="2" t="str">
        <f t="shared" si="359"/>
        <v/>
      </c>
      <c r="H4589" t="s">
        <v>4534</v>
      </c>
      <c r="I4589">
        <v>13539</v>
      </c>
      <c r="J4589">
        <v>612</v>
      </c>
      <c r="K4589">
        <v>607</v>
      </c>
      <c r="L4589" t="s">
        <v>31</v>
      </c>
      <c r="M4589" t="s">
        <v>40</v>
      </c>
      <c r="N4589">
        <v>123</v>
      </c>
      <c r="O4589">
        <v>2613</v>
      </c>
      <c r="P4589">
        <v>18</v>
      </c>
      <c r="Q4589" t="s">
        <v>4610</v>
      </c>
      <c r="BU4589" s="1"/>
      <c r="CA4589" s="2"/>
    </row>
    <row r="4590" ht="15" customHeight="1">
      <c r="A4590" t="str">
        <f t="shared" si="355"/>
        <v>2021_05_624_8</v>
      </c>
      <c r="B4590" t="str">
        <f t="shared" si="356"/>
        <v>2021_05_13541</v>
      </c>
      <c r="C4590" s="1" t="s">
        <v>4533</v>
      </c>
      <c r="D4590">
        <f t="shared" si="357"/>
        <v>4589</v>
      </c>
      <c r="E4590">
        <v>624</v>
      </c>
      <c r="F4590">
        <f t="shared" si="358"/>
        <v>8</v>
      </c>
      <c r="G4590" s="2" t="str">
        <f t="shared" si="359"/>
        <v/>
      </c>
      <c r="H4590" t="s">
        <v>4534</v>
      </c>
      <c r="I4590">
        <v>13541</v>
      </c>
      <c r="J4590">
        <v>607</v>
      </c>
      <c r="K4590">
        <v>612</v>
      </c>
      <c r="L4590" t="s">
        <v>31</v>
      </c>
      <c r="M4590" t="s">
        <v>40</v>
      </c>
      <c r="N4590">
        <v>118</v>
      </c>
      <c r="O4590">
        <v>2613</v>
      </c>
      <c r="P4590">
        <v>18</v>
      </c>
      <c r="Q4590" t="s">
        <v>4611</v>
      </c>
      <c r="BU4590" s="1"/>
      <c r="CA4590" s="2"/>
    </row>
    <row r="4591" ht="15" customHeight="1">
      <c r="A4591" t="str">
        <f t="shared" si="355"/>
        <v>2021_05_624_9</v>
      </c>
      <c r="B4591" t="str">
        <f t="shared" si="356"/>
        <v>2021_05_13543</v>
      </c>
      <c r="C4591" s="1" t="s">
        <v>4533</v>
      </c>
      <c r="D4591">
        <f t="shared" si="357"/>
        <v>4590</v>
      </c>
      <c r="E4591">
        <v>624</v>
      </c>
      <c r="F4591">
        <f t="shared" si="358"/>
        <v>9</v>
      </c>
      <c r="G4591" s="2" t="str">
        <f t="shared" si="359"/>
        <v/>
      </c>
      <c r="H4591" t="s">
        <v>4534</v>
      </c>
      <c r="I4591">
        <v>13543</v>
      </c>
      <c r="J4591">
        <v>612</v>
      </c>
      <c r="K4591">
        <v>607</v>
      </c>
      <c r="L4591" t="s">
        <v>31</v>
      </c>
      <c r="M4591" t="s">
        <v>40</v>
      </c>
      <c r="N4591">
        <v>84</v>
      </c>
      <c r="O4591">
        <v>2613</v>
      </c>
      <c r="P4591">
        <v>18</v>
      </c>
      <c r="Q4591" t="s">
        <v>4612</v>
      </c>
      <c r="BU4591" s="1"/>
      <c r="CA4591" s="2"/>
    </row>
    <row r="4592" ht="15" customHeight="1">
      <c r="A4592" t="str">
        <f t="shared" si="355"/>
        <v>2021_05_624_10</v>
      </c>
      <c r="B4592" t="str">
        <f t="shared" si="356"/>
        <v>2021_05_13545</v>
      </c>
      <c r="C4592" s="1" t="s">
        <v>4533</v>
      </c>
      <c r="D4592">
        <f t="shared" si="357"/>
        <v>4591</v>
      </c>
      <c r="E4592">
        <v>624</v>
      </c>
      <c r="F4592">
        <f t="shared" si="358"/>
        <v>10</v>
      </c>
      <c r="G4592" s="2" t="str">
        <f t="shared" si="359"/>
        <v/>
      </c>
      <c r="H4592" t="s">
        <v>4534</v>
      </c>
      <c r="I4592">
        <v>13545</v>
      </c>
      <c r="J4592">
        <v>607</v>
      </c>
      <c r="K4592">
        <v>612</v>
      </c>
      <c r="L4592" t="s">
        <v>31</v>
      </c>
      <c r="M4592" t="s">
        <v>40</v>
      </c>
      <c r="N4592">
        <v>164</v>
      </c>
      <c r="O4592">
        <v>2613</v>
      </c>
      <c r="P4592">
        <v>18</v>
      </c>
      <c r="Q4592" t="s">
        <v>4613</v>
      </c>
      <c r="BU4592" s="1"/>
      <c r="CA4592" s="2"/>
    </row>
    <row r="4593" ht="15" customHeight="1">
      <c r="A4593" t="str">
        <f t="shared" si="355"/>
        <v>2021_05_624_11</v>
      </c>
      <c r="B4593" t="str">
        <f t="shared" si="356"/>
        <v>2021_05_13547</v>
      </c>
      <c r="C4593" s="1" t="s">
        <v>4533</v>
      </c>
      <c r="D4593">
        <f t="shared" si="357"/>
        <v>4592</v>
      </c>
      <c r="E4593">
        <v>624</v>
      </c>
      <c r="F4593">
        <f t="shared" si="358"/>
        <v>11</v>
      </c>
      <c r="G4593" s="2" t="str">
        <f t="shared" si="359"/>
        <v/>
      </c>
      <c r="H4593" t="s">
        <v>4534</v>
      </c>
      <c r="I4593">
        <v>13547</v>
      </c>
      <c r="J4593">
        <v>612</v>
      </c>
      <c r="K4593">
        <v>607</v>
      </c>
      <c r="L4593" t="s">
        <v>31</v>
      </c>
      <c r="M4593" t="s">
        <v>40</v>
      </c>
      <c r="N4593">
        <v>41</v>
      </c>
      <c r="O4593">
        <v>2613</v>
      </c>
      <c r="P4593">
        <v>18</v>
      </c>
      <c r="Q4593" t="s">
        <v>4614</v>
      </c>
      <c r="BU4593" s="1"/>
      <c r="CA4593" s="2"/>
    </row>
    <row r="4594" ht="15" customHeight="1">
      <c r="A4594" t="str">
        <f t="shared" si="355"/>
        <v>2021_05_624_12</v>
      </c>
      <c r="B4594" t="str">
        <f t="shared" si="356"/>
        <v>2021_05_13549</v>
      </c>
      <c r="C4594" s="1" t="s">
        <v>4533</v>
      </c>
      <c r="D4594">
        <f t="shared" si="357"/>
        <v>4593</v>
      </c>
      <c r="E4594">
        <v>624</v>
      </c>
      <c r="F4594">
        <f t="shared" si="358"/>
        <v>12</v>
      </c>
      <c r="G4594" s="2" t="str">
        <f t="shared" si="359"/>
        <v/>
      </c>
      <c r="H4594" t="s">
        <v>4534</v>
      </c>
      <c r="I4594">
        <v>13549</v>
      </c>
      <c r="J4594">
        <v>607</v>
      </c>
      <c r="K4594">
        <v>612</v>
      </c>
      <c r="L4594" t="s">
        <v>31</v>
      </c>
      <c r="M4594" t="s">
        <v>40</v>
      </c>
      <c r="N4594">
        <v>65</v>
      </c>
      <c r="O4594">
        <v>2613</v>
      </c>
      <c r="P4594">
        <v>18</v>
      </c>
      <c r="Q4594" t="s">
        <v>4615</v>
      </c>
      <c r="BU4594" s="1"/>
      <c r="CA4594" s="2"/>
    </row>
    <row r="4595" ht="15" customHeight="1">
      <c r="A4595" t="str">
        <f t="shared" si="355"/>
        <v>2021_05_624_13</v>
      </c>
      <c r="B4595" t="str">
        <f t="shared" si="356"/>
        <v>2021_05_13551</v>
      </c>
      <c r="C4595" s="1" t="s">
        <v>4533</v>
      </c>
      <c r="D4595">
        <f t="shared" si="357"/>
        <v>4594</v>
      </c>
      <c r="E4595">
        <v>624</v>
      </c>
      <c r="F4595">
        <f t="shared" si="358"/>
        <v>13</v>
      </c>
      <c r="G4595" s="2" t="str">
        <f t="shared" si="359"/>
        <v/>
      </c>
      <c r="H4595" t="s">
        <v>4534</v>
      </c>
      <c r="I4595">
        <v>13551</v>
      </c>
      <c r="J4595">
        <v>612</v>
      </c>
      <c r="K4595">
        <v>607</v>
      </c>
      <c r="L4595" t="s">
        <v>31</v>
      </c>
      <c r="M4595" t="s">
        <v>40</v>
      </c>
      <c r="N4595">
        <v>81</v>
      </c>
      <c r="O4595">
        <v>2613</v>
      </c>
      <c r="P4595">
        <v>18</v>
      </c>
      <c r="Q4595" t="s">
        <v>4616</v>
      </c>
      <c r="BU4595" s="1"/>
      <c r="CA4595" s="2"/>
    </row>
    <row r="4596" ht="15" customHeight="1">
      <c r="A4596" t="str">
        <f t="shared" si="355"/>
        <v>2021_05_624_14</v>
      </c>
      <c r="B4596" t="str">
        <f t="shared" si="356"/>
        <v>2021_05_13553</v>
      </c>
      <c r="C4596" s="1" t="s">
        <v>4533</v>
      </c>
      <c r="D4596">
        <f t="shared" si="357"/>
        <v>4595</v>
      </c>
      <c r="E4596">
        <v>624</v>
      </c>
      <c r="F4596">
        <f t="shared" si="358"/>
        <v>14</v>
      </c>
      <c r="G4596" s="2" t="str">
        <f t="shared" si="359"/>
        <v/>
      </c>
      <c r="H4596" t="s">
        <v>4534</v>
      </c>
      <c r="I4596">
        <v>13553</v>
      </c>
      <c r="J4596">
        <v>607</v>
      </c>
      <c r="K4596">
        <v>612</v>
      </c>
      <c r="L4596" t="s">
        <v>31</v>
      </c>
      <c r="M4596" t="s">
        <v>40</v>
      </c>
      <c r="N4596">
        <v>95</v>
      </c>
      <c r="O4596">
        <v>2613</v>
      </c>
      <c r="P4596">
        <v>18</v>
      </c>
      <c r="Q4596" t="s">
        <v>4617</v>
      </c>
      <c r="BU4596" s="1"/>
      <c r="CA4596" s="2"/>
    </row>
    <row r="4597" ht="15" customHeight="1">
      <c r="A4597" t="str">
        <f t="shared" si="355"/>
        <v>2021_05_624_15</v>
      </c>
      <c r="B4597" t="str">
        <f t="shared" si="356"/>
        <v>2021_05_13555</v>
      </c>
      <c r="C4597" s="1" t="s">
        <v>4533</v>
      </c>
      <c r="D4597">
        <f t="shared" si="357"/>
        <v>4596</v>
      </c>
      <c r="E4597">
        <v>624</v>
      </c>
      <c r="F4597">
        <f t="shared" si="358"/>
        <v>15</v>
      </c>
      <c r="G4597" s="2" t="str">
        <f t="shared" si="359"/>
        <v/>
      </c>
      <c r="H4597" t="s">
        <v>4534</v>
      </c>
      <c r="I4597">
        <v>13555</v>
      </c>
      <c r="J4597">
        <v>612</v>
      </c>
      <c r="K4597">
        <v>607</v>
      </c>
      <c r="L4597" t="s">
        <v>31</v>
      </c>
      <c r="M4597" t="s">
        <v>40</v>
      </c>
      <c r="N4597">
        <v>29</v>
      </c>
      <c r="O4597">
        <v>2613</v>
      </c>
      <c r="P4597">
        <v>18</v>
      </c>
      <c r="Q4597" t="s">
        <v>4618</v>
      </c>
      <c r="BU4597" s="1"/>
      <c r="CA4597" s="2"/>
    </row>
    <row r="4598" ht="15" customHeight="1">
      <c r="A4598" t="str">
        <f t="shared" si="355"/>
        <v>2021_05_624_16</v>
      </c>
      <c r="B4598" t="str">
        <f t="shared" si="356"/>
        <v>2021_05_13557</v>
      </c>
      <c r="C4598" s="1" t="s">
        <v>4533</v>
      </c>
      <c r="D4598">
        <f t="shared" si="357"/>
        <v>4597</v>
      </c>
      <c r="E4598">
        <v>624</v>
      </c>
      <c r="F4598">
        <f t="shared" si="358"/>
        <v>16</v>
      </c>
      <c r="G4598" s="2" t="str">
        <f t="shared" si="359"/>
        <v/>
      </c>
      <c r="H4598" t="s">
        <v>4534</v>
      </c>
      <c r="I4598">
        <v>13557</v>
      </c>
      <c r="J4598">
        <v>607</v>
      </c>
      <c r="K4598">
        <v>612</v>
      </c>
      <c r="L4598" t="s">
        <v>31</v>
      </c>
      <c r="M4598" t="s">
        <v>40</v>
      </c>
      <c r="N4598">
        <v>74</v>
      </c>
      <c r="O4598">
        <v>2613</v>
      </c>
      <c r="P4598">
        <v>18</v>
      </c>
      <c r="Q4598" t="s">
        <v>4619</v>
      </c>
      <c r="BU4598" s="1"/>
      <c r="CA4598" s="2"/>
    </row>
    <row r="4599" ht="15" customHeight="1">
      <c r="A4599" t="str">
        <f t="shared" si="355"/>
        <v>2021_05_624_17</v>
      </c>
      <c r="B4599" t="str">
        <f t="shared" si="356"/>
        <v>2021_05_13558</v>
      </c>
      <c r="C4599" s="1" t="s">
        <v>4533</v>
      </c>
      <c r="D4599">
        <f t="shared" si="357"/>
        <v>4598</v>
      </c>
      <c r="E4599">
        <v>624</v>
      </c>
      <c r="F4599">
        <f t="shared" si="358"/>
        <v>17</v>
      </c>
      <c r="G4599" s="2" t="str">
        <f t="shared" si="359"/>
        <v>x</v>
      </c>
      <c r="H4599" t="s">
        <v>4534</v>
      </c>
      <c r="I4599">
        <v>13558</v>
      </c>
      <c r="J4599">
        <v>612</v>
      </c>
      <c r="K4599">
        <v>607</v>
      </c>
      <c r="L4599" t="s">
        <v>40</v>
      </c>
      <c r="M4599" t="s">
        <v>40</v>
      </c>
      <c r="N4599">
        <v>34</v>
      </c>
      <c r="O4599">
        <v>2613</v>
      </c>
      <c r="P4599">
        <v>18</v>
      </c>
      <c r="Q4599" t="s">
        <v>4620</v>
      </c>
      <c r="BU4599" s="1"/>
      <c r="CA4599" s="2"/>
    </row>
    <row r="4600" ht="15" customHeight="1">
      <c r="A4600" t="str">
        <f t="shared" si="355"/>
        <v>2021_05_656_1</v>
      </c>
      <c r="B4600" t="str">
        <f t="shared" si="356"/>
        <v>2021_05_12103</v>
      </c>
      <c r="C4600" s="1" t="s">
        <v>4533</v>
      </c>
      <c r="D4600">
        <f t="shared" si="357"/>
        <v>4599</v>
      </c>
      <c r="E4600">
        <v>656</v>
      </c>
      <c r="F4600">
        <f t="shared" si="358"/>
        <v>1</v>
      </c>
      <c r="G4600" s="2" t="str">
        <f t="shared" si="359"/>
        <v/>
      </c>
      <c r="H4600" t="s">
        <v>4534</v>
      </c>
      <c r="I4600">
        <v>12103</v>
      </c>
      <c r="J4600">
        <v>644</v>
      </c>
      <c r="K4600">
        <v>639</v>
      </c>
      <c r="L4600" t="s">
        <v>19</v>
      </c>
      <c r="M4600" t="s">
        <v>20</v>
      </c>
      <c r="N4600">
        <v>222</v>
      </c>
      <c r="O4600">
        <v>1089</v>
      </c>
      <c r="P4600">
        <v>8</v>
      </c>
      <c r="Q4600" t="s">
        <v>4621</v>
      </c>
      <c r="BU4600" s="1"/>
      <c r="CA4600" s="2"/>
    </row>
    <row r="4601" ht="15" customHeight="1">
      <c r="A4601" t="str">
        <f t="shared" si="355"/>
        <v>2021_05_656_2</v>
      </c>
      <c r="B4601" t="str">
        <f t="shared" si="356"/>
        <v>2021_05_12158</v>
      </c>
      <c r="C4601" s="1" t="s">
        <v>4533</v>
      </c>
      <c r="D4601">
        <f t="shared" si="357"/>
        <v>4600</v>
      </c>
      <c r="E4601">
        <v>656</v>
      </c>
      <c r="F4601">
        <f t="shared" si="358"/>
        <v>2</v>
      </c>
      <c r="G4601" s="2" t="str">
        <f t="shared" si="359"/>
        <v/>
      </c>
      <c r="H4601" t="s">
        <v>4534</v>
      </c>
      <c r="I4601">
        <v>12158</v>
      </c>
      <c r="J4601">
        <v>639</v>
      </c>
      <c r="K4601">
        <v>644</v>
      </c>
      <c r="L4601" t="s">
        <v>31</v>
      </c>
      <c r="M4601" t="s">
        <v>20</v>
      </c>
      <c r="N4601">
        <v>240</v>
      </c>
      <c r="O4601">
        <v>1089</v>
      </c>
      <c r="P4601">
        <v>8</v>
      </c>
      <c r="Q4601" t="s">
        <v>4622</v>
      </c>
      <c r="BU4601" s="1"/>
      <c r="CA4601" s="2"/>
    </row>
    <row r="4602" ht="15" customHeight="1">
      <c r="A4602" t="str">
        <f t="shared" si="355"/>
        <v>2021_05_656_3</v>
      </c>
      <c r="B4602" t="str">
        <f t="shared" si="356"/>
        <v>2021_05_12439</v>
      </c>
      <c r="C4602" s="1" t="s">
        <v>4533</v>
      </c>
      <c r="D4602">
        <f t="shared" si="357"/>
        <v>4601</v>
      </c>
      <c r="E4602">
        <v>656</v>
      </c>
      <c r="F4602">
        <f t="shared" si="358"/>
        <v>3</v>
      </c>
      <c r="G4602" s="2" t="str">
        <f t="shared" si="359"/>
        <v/>
      </c>
      <c r="H4602" t="s">
        <v>4534</v>
      </c>
      <c r="I4602">
        <v>12439</v>
      </c>
      <c r="J4602">
        <v>644</v>
      </c>
      <c r="K4602">
        <v>639</v>
      </c>
      <c r="L4602" t="s">
        <v>31</v>
      </c>
      <c r="M4602" t="s">
        <v>20</v>
      </c>
      <c r="N4602">
        <v>100</v>
      </c>
      <c r="O4602">
        <v>1089</v>
      </c>
      <c r="P4602">
        <v>8</v>
      </c>
      <c r="Q4602" t="s">
        <v>4623</v>
      </c>
      <c r="BU4602" s="1"/>
      <c r="CA4602" s="2"/>
    </row>
    <row r="4603" ht="15" customHeight="1">
      <c r="A4603" t="str">
        <f t="shared" si="355"/>
        <v>2021_05_656_4</v>
      </c>
      <c r="B4603" t="str">
        <f t="shared" si="356"/>
        <v>2021_05_12575</v>
      </c>
      <c r="C4603" s="1" t="s">
        <v>4533</v>
      </c>
      <c r="D4603">
        <f t="shared" si="357"/>
        <v>4602</v>
      </c>
      <c r="E4603">
        <v>656</v>
      </c>
      <c r="F4603">
        <f t="shared" si="358"/>
        <v>4</v>
      </c>
      <c r="G4603" s="2" t="str">
        <f t="shared" si="359"/>
        <v/>
      </c>
      <c r="H4603" t="s">
        <v>4534</v>
      </c>
      <c r="I4603">
        <v>12575</v>
      </c>
      <c r="J4603">
        <v>639</v>
      </c>
      <c r="K4603">
        <v>644</v>
      </c>
      <c r="L4603" t="s">
        <v>31</v>
      </c>
      <c r="M4603" t="s">
        <v>20</v>
      </c>
      <c r="N4603">
        <v>171</v>
      </c>
      <c r="O4603">
        <v>1089</v>
      </c>
      <c r="P4603">
        <v>8</v>
      </c>
      <c r="Q4603" t="s">
        <v>4624</v>
      </c>
      <c r="BU4603" s="1"/>
      <c r="CA4603" s="2"/>
    </row>
    <row r="4604" ht="15" customHeight="1">
      <c r="A4604" t="str">
        <f t="shared" si="355"/>
        <v>2021_05_656_5</v>
      </c>
      <c r="B4604" t="str">
        <f t="shared" si="356"/>
        <v>2021_05_12581</v>
      </c>
      <c r="C4604" s="1" t="s">
        <v>4533</v>
      </c>
      <c r="D4604">
        <f t="shared" si="357"/>
        <v>4603</v>
      </c>
      <c r="E4604">
        <v>656</v>
      </c>
      <c r="F4604">
        <f t="shared" si="358"/>
        <v>5</v>
      </c>
      <c r="G4604" s="2" t="str">
        <f t="shared" si="359"/>
        <v/>
      </c>
      <c r="H4604" t="s">
        <v>4534</v>
      </c>
      <c r="I4604">
        <v>12581</v>
      </c>
      <c r="J4604">
        <v>644</v>
      </c>
      <c r="K4604">
        <v>639</v>
      </c>
      <c r="L4604" t="s">
        <v>31</v>
      </c>
      <c r="M4604" t="s">
        <v>20</v>
      </c>
      <c r="N4604">
        <v>173</v>
      </c>
      <c r="O4604">
        <v>1089</v>
      </c>
      <c r="P4604">
        <v>8</v>
      </c>
      <c r="Q4604" t="s">
        <v>4625</v>
      </c>
      <c r="BU4604" s="1"/>
      <c r="CA4604" s="2"/>
    </row>
    <row r="4605" ht="15" customHeight="1">
      <c r="A4605" t="str">
        <f t="shared" si="355"/>
        <v>2021_05_656_6</v>
      </c>
      <c r="B4605" t="str">
        <f t="shared" si="356"/>
        <v>2021_05_12584</v>
      </c>
      <c r="C4605" s="1" t="s">
        <v>4533</v>
      </c>
      <c r="D4605">
        <f t="shared" si="357"/>
        <v>4604</v>
      </c>
      <c r="E4605">
        <v>656</v>
      </c>
      <c r="F4605">
        <f t="shared" si="358"/>
        <v>6</v>
      </c>
      <c r="G4605" s="2" t="str">
        <f t="shared" si="359"/>
        <v/>
      </c>
      <c r="H4605" t="s">
        <v>4534</v>
      </c>
      <c r="I4605">
        <v>12584</v>
      </c>
      <c r="J4605">
        <v>639</v>
      </c>
      <c r="K4605">
        <v>644</v>
      </c>
      <c r="L4605" t="s">
        <v>31</v>
      </c>
      <c r="M4605" t="s">
        <v>20</v>
      </c>
      <c r="N4605">
        <v>122</v>
      </c>
      <c r="O4605">
        <v>1089</v>
      </c>
      <c r="P4605">
        <v>8</v>
      </c>
      <c r="Q4605" t="s">
        <v>4626</v>
      </c>
      <c r="BU4605" s="1"/>
      <c r="CA4605" s="2"/>
    </row>
    <row r="4606" ht="15" customHeight="1">
      <c r="A4606" t="str">
        <f t="shared" si="355"/>
        <v>2021_05_656_7</v>
      </c>
      <c r="B4606" t="str">
        <f t="shared" si="356"/>
        <v>2021_05_12586</v>
      </c>
      <c r="C4606" s="1" t="s">
        <v>4533</v>
      </c>
      <c r="D4606">
        <f t="shared" si="357"/>
        <v>4605</v>
      </c>
      <c r="E4606">
        <v>656</v>
      </c>
      <c r="F4606">
        <f t="shared" si="358"/>
        <v>7</v>
      </c>
      <c r="G4606" s="2" t="str">
        <f t="shared" si="359"/>
        <v>x</v>
      </c>
      <c r="H4606" t="s">
        <v>4534</v>
      </c>
      <c r="I4606">
        <v>12586</v>
      </c>
      <c r="J4606">
        <v>644</v>
      </c>
      <c r="K4606">
        <v>639</v>
      </c>
      <c r="L4606" t="s">
        <v>20</v>
      </c>
      <c r="M4606" t="s">
        <v>20</v>
      </c>
      <c r="N4606">
        <v>40</v>
      </c>
      <c r="O4606">
        <v>1089</v>
      </c>
      <c r="P4606">
        <v>8</v>
      </c>
      <c r="Q4606" t="s">
        <v>4627</v>
      </c>
      <c r="BU4606" s="1"/>
      <c r="CA4606" s="2"/>
    </row>
    <row r="4607" ht="15" customHeight="1">
      <c r="A4607" t="str">
        <f t="shared" si="355"/>
        <v>2021_05_688_1</v>
      </c>
      <c r="B4607" t="str">
        <f t="shared" si="356"/>
        <v>2021_05_12117</v>
      </c>
      <c r="C4607" s="1" t="s">
        <v>4533</v>
      </c>
      <c r="D4607">
        <f t="shared" si="357"/>
        <v>4606</v>
      </c>
      <c r="E4607">
        <v>688</v>
      </c>
      <c r="F4607">
        <f t="shared" si="358"/>
        <v>1</v>
      </c>
      <c r="G4607" s="2" t="str">
        <f t="shared" si="359"/>
        <v/>
      </c>
      <c r="H4607" t="s">
        <v>4534</v>
      </c>
      <c r="I4607">
        <v>12117</v>
      </c>
      <c r="J4607">
        <v>676</v>
      </c>
      <c r="K4607">
        <v>671</v>
      </c>
      <c r="L4607" t="s">
        <v>19</v>
      </c>
      <c r="M4607" t="s">
        <v>20</v>
      </c>
      <c r="N4607">
        <v>105</v>
      </c>
      <c r="O4607">
        <v>2700</v>
      </c>
      <c r="P4607">
        <v>11</v>
      </c>
      <c r="Q4607" t="s">
        <v>4628</v>
      </c>
      <c r="BU4607" s="1"/>
      <c r="CA4607" s="2"/>
    </row>
    <row r="4608" ht="15" customHeight="1">
      <c r="A4608" t="str">
        <f t="shared" si="355"/>
        <v>2021_05_688_2</v>
      </c>
      <c r="B4608" t="str">
        <f t="shared" si="356"/>
        <v>2021_05_12131</v>
      </c>
      <c r="C4608" s="1" t="s">
        <v>4533</v>
      </c>
      <c r="D4608">
        <f t="shared" si="357"/>
        <v>4607</v>
      </c>
      <c r="E4608">
        <v>688</v>
      </c>
      <c r="F4608">
        <f t="shared" si="358"/>
        <v>2</v>
      </c>
      <c r="G4608" s="2" t="str">
        <f t="shared" si="359"/>
        <v/>
      </c>
      <c r="H4608" t="s">
        <v>4534</v>
      </c>
      <c r="I4608">
        <v>12131</v>
      </c>
      <c r="J4608">
        <v>671</v>
      </c>
      <c r="K4608">
        <v>676</v>
      </c>
      <c r="L4608" t="s">
        <v>31</v>
      </c>
      <c r="M4608" t="s">
        <v>20</v>
      </c>
      <c r="N4608">
        <v>151</v>
      </c>
      <c r="O4608">
        <v>2700</v>
      </c>
      <c r="P4608">
        <v>11</v>
      </c>
      <c r="Q4608" t="s">
        <v>4629</v>
      </c>
      <c r="BU4608" s="1"/>
      <c r="CA4608" s="2"/>
    </row>
    <row r="4609" ht="15" customHeight="1">
      <c r="A4609" t="str">
        <f t="shared" si="355"/>
        <v>2021_05_688_3</v>
      </c>
      <c r="B4609" t="str">
        <f t="shared" si="356"/>
        <v>2021_05_12419</v>
      </c>
      <c r="C4609" s="1" t="s">
        <v>4533</v>
      </c>
      <c r="D4609">
        <f t="shared" si="357"/>
        <v>4608</v>
      </c>
      <c r="E4609">
        <v>688</v>
      </c>
      <c r="F4609">
        <f t="shared" si="358"/>
        <v>3</v>
      </c>
      <c r="G4609" s="2" t="str">
        <f t="shared" si="359"/>
        <v/>
      </c>
      <c r="H4609" t="s">
        <v>4534</v>
      </c>
      <c r="I4609">
        <v>12419</v>
      </c>
      <c r="J4609">
        <v>676</v>
      </c>
      <c r="K4609">
        <v>671</v>
      </c>
      <c r="L4609" t="s">
        <v>31</v>
      </c>
      <c r="M4609" t="s">
        <v>20</v>
      </c>
      <c r="N4609">
        <v>339</v>
      </c>
      <c r="O4609">
        <v>2700</v>
      </c>
      <c r="P4609">
        <v>11</v>
      </c>
      <c r="Q4609" t="s">
        <v>4630</v>
      </c>
      <c r="BU4609" s="1"/>
      <c r="CA4609" s="2"/>
    </row>
    <row r="4610" ht="15" customHeight="1">
      <c r="A4610" t="str">
        <f t="shared" ref="A4610:A4673" si="360">CONCATENATE($C4610,"_",$E4610,"_",$F4610)</f>
        <v>2021_05_688_4</v>
      </c>
      <c r="B4610" t="str">
        <f t="shared" ref="B4610:B4673" si="361">CONCATENATE($C4610,"_",$I4610)</f>
        <v>2021_05_12440</v>
      </c>
      <c r="C4610" s="1" t="s">
        <v>4533</v>
      </c>
      <c r="D4610">
        <f t="shared" ref="D4610:D4673" si="362">IF(ISNUMBER($D4609),$D4609+1,1)</f>
        <v>4609</v>
      </c>
      <c r="E4610">
        <v>688</v>
      </c>
      <c r="F4610">
        <f t="shared" ref="F4610:F4673" si="363">IF($E4610="","",IF($E4610=$E4609,$F4609+1,1))</f>
        <v>4</v>
      </c>
      <c r="G4610" s="2" t="str">
        <f t="shared" ref="G4610:G4673" si="364">IF($E4611=$E4610,"","x")</f>
        <v/>
      </c>
      <c r="H4610" t="s">
        <v>4534</v>
      </c>
      <c r="I4610">
        <v>12440</v>
      </c>
      <c r="J4610">
        <v>671</v>
      </c>
      <c r="K4610">
        <v>676</v>
      </c>
      <c r="L4610" t="s">
        <v>31</v>
      </c>
      <c r="M4610" t="s">
        <v>20</v>
      </c>
      <c r="N4610">
        <v>184</v>
      </c>
      <c r="O4610">
        <v>2700</v>
      </c>
      <c r="P4610">
        <v>11</v>
      </c>
      <c r="Q4610" t="s">
        <v>4631</v>
      </c>
      <c r="BU4610" s="1"/>
      <c r="CA4610" s="2"/>
    </row>
    <row r="4611" ht="15" customHeight="1">
      <c r="A4611" t="str">
        <f t="shared" si="360"/>
        <v>2021_05_688_5</v>
      </c>
      <c r="B4611" t="str">
        <f t="shared" si="361"/>
        <v>2021_05_12558</v>
      </c>
      <c r="C4611" s="1" t="s">
        <v>4533</v>
      </c>
      <c r="D4611">
        <f t="shared" si="362"/>
        <v>4610</v>
      </c>
      <c r="E4611">
        <v>688</v>
      </c>
      <c r="F4611">
        <f t="shared" si="363"/>
        <v>5</v>
      </c>
      <c r="G4611" s="2" t="str">
        <f t="shared" si="364"/>
        <v/>
      </c>
      <c r="H4611" t="s">
        <v>4534</v>
      </c>
      <c r="I4611">
        <v>12558</v>
      </c>
      <c r="J4611">
        <v>676</v>
      </c>
      <c r="K4611">
        <v>671</v>
      </c>
      <c r="L4611" t="s">
        <v>31</v>
      </c>
      <c r="M4611" t="s">
        <v>20</v>
      </c>
      <c r="N4611">
        <v>299</v>
      </c>
      <c r="O4611">
        <v>2700</v>
      </c>
      <c r="P4611">
        <v>11</v>
      </c>
      <c r="Q4611" t="s">
        <v>4632</v>
      </c>
      <c r="BU4611" s="1"/>
      <c r="CA4611" s="2"/>
    </row>
    <row r="4612" ht="15" customHeight="1">
      <c r="A4612" t="str">
        <f t="shared" si="360"/>
        <v>2021_05_688_6</v>
      </c>
      <c r="B4612" t="str">
        <f t="shared" si="361"/>
        <v>2021_05_12562</v>
      </c>
      <c r="C4612" s="1" t="s">
        <v>4533</v>
      </c>
      <c r="D4612">
        <f t="shared" si="362"/>
        <v>4611</v>
      </c>
      <c r="E4612">
        <v>688</v>
      </c>
      <c r="F4612">
        <f t="shared" si="363"/>
        <v>6</v>
      </c>
      <c r="G4612" s="2" t="str">
        <f t="shared" si="364"/>
        <v/>
      </c>
      <c r="H4612" t="s">
        <v>4534</v>
      </c>
      <c r="I4612">
        <v>12562</v>
      </c>
      <c r="J4612">
        <v>671</v>
      </c>
      <c r="K4612">
        <v>676</v>
      </c>
      <c r="L4612" t="s">
        <v>31</v>
      </c>
      <c r="M4612" t="s">
        <v>20</v>
      </c>
      <c r="N4612">
        <v>266</v>
      </c>
      <c r="O4612">
        <v>2700</v>
      </c>
      <c r="P4612">
        <v>11</v>
      </c>
      <c r="Q4612" t="s">
        <v>4633</v>
      </c>
      <c r="BU4612" s="1"/>
      <c r="CA4612" s="2"/>
    </row>
    <row r="4613" ht="15" customHeight="1">
      <c r="A4613" t="str">
        <f t="shared" si="360"/>
        <v>2021_05_688_7</v>
      </c>
      <c r="B4613" t="str">
        <f t="shared" si="361"/>
        <v>2021_05_12654</v>
      </c>
      <c r="C4613" s="1" t="s">
        <v>4533</v>
      </c>
      <c r="D4613">
        <f t="shared" si="362"/>
        <v>4612</v>
      </c>
      <c r="E4613">
        <v>688</v>
      </c>
      <c r="F4613">
        <f t="shared" si="363"/>
        <v>7</v>
      </c>
      <c r="G4613" s="2" t="str">
        <f t="shared" si="364"/>
        <v/>
      </c>
      <c r="H4613" t="s">
        <v>4534</v>
      </c>
      <c r="I4613">
        <v>12654</v>
      </c>
      <c r="J4613">
        <v>676</v>
      </c>
      <c r="K4613">
        <v>671</v>
      </c>
      <c r="L4613" t="s">
        <v>31</v>
      </c>
      <c r="M4613" t="s">
        <v>20</v>
      </c>
      <c r="N4613">
        <v>534</v>
      </c>
      <c r="O4613">
        <v>2700</v>
      </c>
      <c r="P4613">
        <v>11</v>
      </c>
      <c r="Q4613" t="s">
        <v>4634</v>
      </c>
      <c r="BU4613" s="1"/>
      <c r="CA4613" s="2"/>
    </row>
    <row r="4614" ht="15" customHeight="1">
      <c r="A4614" t="str">
        <f t="shared" si="360"/>
        <v>2021_05_688_8</v>
      </c>
      <c r="B4614" t="str">
        <f t="shared" si="361"/>
        <v>2021_05_12684</v>
      </c>
      <c r="C4614" s="1" t="s">
        <v>4533</v>
      </c>
      <c r="D4614">
        <f t="shared" si="362"/>
        <v>4613</v>
      </c>
      <c r="E4614">
        <v>688</v>
      </c>
      <c r="F4614">
        <f t="shared" si="363"/>
        <v>8</v>
      </c>
      <c r="G4614" s="2" t="str">
        <f t="shared" si="364"/>
        <v/>
      </c>
      <c r="H4614" t="s">
        <v>4534</v>
      </c>
      <c r="I4614">
        <v>12684</v>
      </c>
      <c r="J4614">
        <v>671</v>
      </c>
      <c r="K4614">
        <v>676</v>
      </c>
      <c r="L4614" t="s">
        <v>31</v>
      </c>
      <c r="M4614" t="s">
        <v>20</v>
      </c>
      <c r="N4614">
        <v>360</v>
      </c>
      <c r="O4614">
        <v>2700</v>
      </c>
      <c r="P4614">
        <v>11</v>
      </c>
      <c r="Q4614" t="s">
        <v>4635</v>
      </c>
      <c r="BU4614" s="1"/>
      <c r="CA4614" s="2"/>
    </row>
    <row r="4615" ht="15" customHeight="1">
      <c r="A4615" t="str">
        <f t="shared" si="360"/>
        <v>2021_05_688_9</v>
      </c>
      <c r="B4615" t="str">
        <f t="shared" si="361"/>
        <v>2021_05_12963</v>
      </c>
      <c r="C4615" s="1" t="s">
        <v>4533</v>
      </c>
      <c r="D4615">
        <f t="shared" si="362"/>
        <v>4614</v>
      </c>
      <c r="E4615">
        <v>688</v>
      </c>
      <c r="F4615">
        <f t="shared" si="363"/>
        <v>9</v>
      </c>
      <c r="G4615" s="2" t="str">
        <f t="shared" si="364"/>
        <v/>
      </c>
      <c r="H4615" t="s">
        <v>4534</v>
      </c>
      <c r="I4615">
        <v>12963</v>
      </c>
      <c r="J4615">
        <v>676</v>
      </c>
      <c r="K4615">
        <v>671</v>
      </c>
      <c r="L4615" t="s">
        <v>31</v>
      </c>
      <c r="M4615" t="s">
        <v>20</v>
      </c>
      <c r="N4615">
        <v>369</v>
      </c>
      <c r="O4615">
        <v>2700</v>
      </c>
      <c r="P4615">
        <v>11</v>
      </c>
      <c r="Q4615" t="s">
        <v>4636</v>
      </c>
      <c r="BU4615" s="1"/>
      <c r="CA4615" s="2"/>
    </row>
    <row r="4616" ht="15" customHeight="1">
      <c r="A4616" t="str">
        <f t="shared" si="360"/>
        <v>2021_05_688_10</v>
      </c>
      <c r="B4616" t="str">
        <f t="shared" si="361"/>
        <v>2021_05_12981</v>
      </c>
      <c r="C4616" s="1" t="s">
        <v>4533</v>
      </c>
      <c r="D4616">
        <f t="shared" si="362"/>
        <v>4615</v>
      </c>
      <c r="E4616">
        <v>688</v>
      </c>
      <c r="F4616">
        <f t="shared" si="363"/>
        <v>10</v>
      </c>
      <c r="G4616" s="2" t="str">
        <f t="shared" si="364"/>
        <v>x</v>
      </c>
      <c r="H4616" t="s">
        <v>4534</v>
      </c>
      <c r="I4616">
        <v>12981</v>
      </c>
      <c r="J4616">
        <v>671</v>
      </c>
      <c r="K4616">
        <v>676</v>
      </c>
      <c r="L4616" t="s">
        <v>20</v>
      </c>
      <c r="M4616" t="s">
        <v>20</v>
      </c>
      <c r="N4616">
        <v>72</v>
      </c>
      <c r="O4616">
        <v>2700</v>
      </c>
      <c r="P4616">
        <v>11</v>
      </c>
      <c r="Q4616" t="s">
        <v>4637</v>
      </c>
      <c r="BU4616" s="1"/>
      <c r="CA4616" s="2"/>
    </row>
    <row r="4617" ht="15" customHeight="1">
      <c r="A4617" t="str">
        <f t="shared" si="360"/>
        <v>2021_05_720_1</v>
      </c>
      <c r="B4617" t="str">
        <f t="shared" si="361"/>
        <v>2021_05_12106</v>
      </c>
      <c r="C4617" s="1" t="s">
        <v>4533</v>
      </c>
      <c r="D4617">
        <f t="shared" si="362"/>
        <v>4616</v>
      </c>
      <c r="E4617">
        <v>720</v>
      </c>
      <c r="F4617">
        <f t="shared" si="363"/>
        <v>1</v>
      </c>
      <c r="G4617" s="2" t="str">
        <f t="shared" si="364"/>
        <v/>
      </c>
      <c r="H4617" t="s">
        <v>4534</v>
      </c>
      <c r="I4617">
        <v>12106</v>
      </c>
      <c r="J4617">
        <v>708</v>
      </c>
      <c r="K4617">
        <v>703</v>
      </c>
      <c r="L4617" t="s">
        <v>158</v>
      </c>
      <c r="M4617" t="s">
        <v>20</v>
      </c>
      <c r="N4617">
        <v>164</v>
      </c>
      <c r="O4617">
        <v>3774</v>
      </c>
      <c r="P4617">
        <v>10</v>
      </c>
      <c r="Q4617" t="s">
        <v>4638</v>
      </c>
      <c r="BU4617" s="1"/>
      <c r="CA4617" s="2"/>
    </row>
    <row r="4618" ht="15" customHeight="1">
      <c r="A4618" t="str">
        <f t="shared" si="360"/>
        <v>2021_05_720_2</v>
      </c>
      <c r="B4618" t="str">
        <f t="shared" si="361"/>
        <v>2021_05_12210</v>
      </c>
      <c r="C4618" s="1" t="s">
        <v>4533</v>
      </c>
      <c r="D4618">
        <f t="shared" si="362"/>
        <v>4617</v>
      </c>
      <c r="E4618">
        <v>720</v>
      </c>
      <c r="F4618">
        <f t="shared" si="363"/>
        <v>2</v>
      </c>
      <c r="G4618" s="2" t="str">
        <f t="shared" si="364"/>
        <v/>
      </c>
      <c r="H4618" t="s">
        <v>4534</v>
      </c>
      <c r="I4618">
        <v>12210</v>
      </c>
      <c r="J4618">
        <v>703</v>
      </c>
      <c r="K4618">
        <v>708</v>
      </c>
      <c r="L4618" t="s">
        <v>31</v>
      </c>
      <c r="M4618" t="s">
        <v>20</v>
      </c>
      <c r="N4618">
        <v>135</v>
      </c>
      <c r="O4618">
        <v>3774</v>
      </c>
      <c r="P4618">
        <v>10</v>
      </c>
      <c r="Q4618" t="s">
        <v>4639</v>
      </c>
      <c r="BU4618" s="1"/>
      <c r="CA4618" s="2"/>
    </row>
    <row r="4619" ht="15" customHeight="1">
      <c r="A4619" t="str">
        <f t="shared" si="360"/>
        <v>2021_05_720_3</v>
      </c>
      <c r="B4619" t="str">
        <f t="shared" si="361"/>
        <v>2021_05_12552</v>
      </c>
      <c r="C4619" s="1" t="s">
        <v>4533</v>
      </c>
      <c r="D4619">
        <f t="shared" si="362"/>
        <v>4618</v>
      </c>
      <c r="E4619">
        <v>720</v>
      </c>
      <c r="F4619">
        <f t="shared" si="363"/>
        <v>3</v>
      </c>
      <c r="G4619" s="2" t="str">
        <f t="shared" si="364"/>
        <v/>
      </c>
      <c r="H4619" t="s">
        <v>4534</v>
      </c>
      <c r="I4619">
        <v>12552</v>
      </c>
      <c r="J4619">
        <v>708</v>
      </c>
      <c r="K4619">
        <v>703</v>
      </c>
      <c r="L4619" t="s">
        <v>31</v>
      </c>
      <c r="M4619" t="s">
        <v>20</v>
      </c>
      <c r="N4619">
        <v>506</v>
      </c>
      <c r="O4619">
        <v>3774</v>
      </c>
      <c r="P4619">
        <v>10</v>
      </c>
      <c r="Q4619" t="s">
        <v>4640</v>
      </c>
      <c r="BU4619" s="1"/>
      <c r="CA4619" s="2"/>
    </row>
    <row r="4620" ht="15" customHeight="1">
      <c r="A4620" t="str">
        <f t="shared" si="360"/>
        <v>2021_05_720_4</v>
      </c>
      <c r="B4620" t="str">
        <f t="shared" si="361"/>
        <v>2021_05_12673</v>
      </c>
      <c r="C4620" s="1" t="s">
        <v>4533</v>
      </c>
      <c r="D4620">
        <f t="shared" si="362"/>
        <v>4619</v>
      </c>
      <c r="E4620">
        <v>720</v>
      </c>
      <c r="F4620">
        <f t="shared" si="363"/>
        <v>4</v>
      </c>
      <c r="G4620" s="2" t="str">
        <f t="shared" si="364"/>
        <v/>
      </c>
      <c r="H4620" t="s">
        <v>4534</v>
      </c>
      <c r="I4620">
        <v>12673</v>
      </c>
      <c r="J4620">
        <v>703</v>
      </c>
      <c r="K4620">
        <v>708</v>
      </c>
      <c r="L4620" t="s">
        <v>31</v>
      </c>
      <c r="M4620" t="s">
        <v>20</v>
      </c>
      <c r="N4620">
        <v>428</v>
      </c>
      <c r="O4620">
        <v>3774</v>
      </c>
      <c r="P4620">
        <v>10</v>
      </c>
      <c r="Q4620" t="s">
        <v>4641</v>
      </c>
      <c r="BU4620" s="1"/>
      <c r="CA4620" s="2"/>
    </row>
    <row r="4621" ht="15" customHeight="1">
      <c r="A4621" t="str">
        <f t="shared" si="360"/>
        <v>2021_05_720_5</v>
      </c>
      <c r="B4621" t="str">
        <f t="shared" si="361"/>
        <v>2021_05_12780</v>
      </c>
      <c r="C4621" s="1" t="s">
        <v>4533</v>
      </c>
      <c r="D4621">
        <f t="shared" si="362"/>
        <v>4620</v>
      </c>
      <c r="E4621">
        <v>720</v>
      </c>
      <c r="F4621">
        <f t="shared" si="363"/>
        <v>5</v>
      </c>
      <c r="G4621" s="2" t="str">
        <f t="shared" si="364"/>
        <v/>
      </c>
      <c r="H4621" t="s">
        <v>4534</v>
      </c>
      <c r="I4621">
        <v>12780</v>
      </c>
      <c r="J4621">
        <v>708</v>
      </c>
      <c r="K4621">
        <v>703</v>
      </c>
      <c r="L4621" t="s">
        <v>31</v>
      </c>
      <c r="M4621" t="s">
        <v>20</v>
      </c>
      <c r="N4621">
        <v>605</v>
      </c>
      <c r="O4621">
        <v>3774</v>
      </c>
      <c r="P4621">
        <v>10</v>
      </c>
      <c r="Q4621" t="s">
        <v>4642</v>
      </c>
      <c r="BU4621" s="1"/>
      <c r="CA4621" s="2"/>
    </row>
    <row r="4622" ht="15" customHeight="1">
      <c r="A4622" t="str">
        <f t="shared" si="360"/>
        <v>2021_05_720_6</v>
      </c>
      <c r="B4622" t="str">
        <f t="shared" si="361"/>
        <v>2021_05_13069</v>
      </c>
      <c r="C4622" s="1" t="s">
        <v>4533</v>
      </c>
      <c r="D4622">
        <f t="shared" si="362"/>
        <v>4621</v>
      </c>
      <c r="E4622">
        <v>720</v>
      </c>
      <c r="F4622">
        <f t="shared" si="363"/>
        <v>6</v>
      </c>
      <c r="G4622" s="2" t="str">
        <f t="shared" si="364"/>
        <v/>
      </c>
      <c r="H4622" t="s">
        <v>4534</v>
      </c>
      <c r="I4622">
        <v>13069</v>
      </c>
      <c r="J4622">
        <v>703</v>
      </c>
      <c r="K4622">
        <v>708</v>
      </c>
      <c r="L4622" t="s">
        <v>31</v>
      </c>
      <c r="M4622" t="s">
        <v>20</v>
      </c>
      <c r="N4622">
        <v>511</v>
      </c>
      <c r="O4622">
        <v>3774</v>
      </c>
      <c r="P4622">
        <v>10</v>
      </c>
      <c r="Q4622" t="s">
        <v>4643</v>
      </c>
      <c r="BU4622" s="1"/>
      <c r="CA4622" s="2"/>
    </row>
    <row r="4623" ht="15" customHeight="1">
      <c r="A4623" t="str">
        <f t="shared" si="360"/>
        <v>2021_05_720_7</v>
      </c>
      <c r="B4623" t="str">
        <f t="shared" si="361"/>
        <v>2021_05_13144</v>
      </c>
      <c r="C4623" s="1" t="s">
        <v>4533</v>
      </c>
      <c r="D4623">
        <f t="shared" si="362"/>
        <v>4622</v>
      </c>
      <c r="E4623">
        <v>720</v>
      </c>
      <c r="F4623">
        <f t="shared" si="363"/>
        <v>7</v>
      </c>
      <c r="G4623" s="2" t="str">
        <f t="shared" si="364"/>
        <v/>
      </c>
      <c r="H4623" t="s">
        <v>4534</v>
      </c>
      <c r="I4623">
        <v>13144</v>
      </c>
      <c r="J4623">
        <v>708</v>
      </c>
      <c r="K4623">
        <v>703</v>
      </c>
      <c r="L4623" t="s">
        <v>31</v>
      </c>
      <c r="M4623" t="s">
        <v>20</v>
      </c>
      <c r="N4623">
        <v>582</v>
      </c>
      <c r="O4623">
        <v>3774</v>
      </c>
      <c r="P4623">
        <v>10</v>
      </c>
      <c r="Q4623" t="s">
        <v>4644</v>
      </c>
      <c r="BU4623" s="1"/>
      <c r="CA4623" s="2"/>
    </row>
    <row r="4624" ht="15" customHeight="1">
      <c r="A4624" t="str">
        <f t="shared" si="360"/>
        <v>2021_05_720_8</v>
      </c>
      <c r="B4624" t="str">
        <f t="shared" si="361"/>
        <v>2021_05_13209</v>
      </c>
      <c r="C4624" s="1" t="s">
        <v>4533</v>
      </c>
      <c r="D4624">
        <f t="shared" si="362"/>
        <v>4623</v>
      </c>
      <c r="E4624">
        <v>720</v>
      </c>
      <c r="F4624">
        <f t="shared" si="363"/>
        <v>8</v>
      </c>
      <c r="G4624" s="2" t="str">
        <f t="shared" si="364"/>
        <v/>
      </c>
      <c r="H4624" t="s">
        <v>4534</v>
      </c>
      <c r="I4624">
        <v>13209</v>
      </c>
      <c r="J4624">
        <v>703</v>
      </c>
      <c r="K4624">
        <v>708</v>
      </c>
      <c r="L4624" t="s">
        <v>31</v>
      </c>
      <c r="M4624" t="s">
        <v>20</v>
      </c>
      <c r="N4624">
        <v>323</v>
      </c>
      <c r="O4624">
        <v>3774</v>
      </c>
      <c r="P4624">
        <v>10</v>
      </c>
      <c r="Q4624" t="s">
        <v>4645</v>
      </c>
      <c r="BU4624" s="1"/>
      <c r="CA4624" s="2"/>
    </row>
    <row r="4625" ht="15" customHeight="1">
      <c r="A4625" t="str">
        <f t="shared" si="360"/>
        <v>2021_05_720_9</v>
      </c>
      <c r="B4625" t="str">
        <f t="shared" si="361"/>
        <v>2021_05_13292</v>
      </c>
      <c r="C4625" s="1" t="s">
        <v>4533</v>
      </c>
      <c r="D4625">
        <f t="shared" si="362"/>
        <v>4624</v>
      </c>
      <c r="E4625">
        <v>720</v>
      </c>
      <c r="F4625">
        <f t="shared" si="363"/>
        <v>9</v>
      </c>
      <c r="G4625" s="2" t="str">
        <f t="shared" si="364"/>
        <v>x</v>
      </c>
      <c r="H4625" t="s">
        <v>4534</v>
      </c>
      <c r="I4625">
        <v>13292</v>
      </c>
      <c r="J4625">
        <v>708</v>
      </c>
      <c r="K4625">
        <v>703</v>
      </c>
      <c r="L4625" t="s">
        <v>20</v>
      </c>
      <c r="M4625" t="s">
        <v>20</v>
      </c>
      <c r="N4625">
        <v>499</v>
      </c>
      <c r="O4625">
        <v>3774</v>
      </c>
      <c r="P4625">
        <v>10</v>
      </c>
      <c r="Q4625" t="s">
        <v>4646</v>
      </c>
      <c r="BU4625" s="1"/>
      <c r="CA4625" s="2"/>
    </row>
    <row r="4626" ht="15" customHeight="1">
      <c r="A4626" t="str">
        <f t="shared" si="360"/>
        <v>2021_05_752_1</v>
      </c>
      <c r="B4626" t="str">
        <f t="shared" si="361"/>
        <v>2021_05_12137</v>
      </c>
      <c r="C4626" s="1" t="s">
        <v>4533</v>
      </c>
      <c r="D4626">
        <f t="shared" si="362"/>
        <v>4625</v>
      </c>
      <c r="E4626">
        <v>752</v>
      </c>
      <c r="F4626">
        <f t="shared" si="363"/>
        <v>1</v>
      </c>
      <c r="G4626" s="2" t="str">
        <f t="shared" si="364"/>
        <v/>
      </c>
      <c r="H4626" t="s">
        <v>4534</v>
      </c>
      <c r="I4626">
        <v>12137</v>
      </c>
      <c r="J4626">
        <v>740</v>
      </c>
      <c r="K4626">
        <v>735</v>
      </c>
      <c r="L4626" t="s">
        <v>158</v>
      </c>
      <c r="M4626" t="s">
        <v>20</v>
      </c>
      <c r="N4626">
        <v>173</v>
      </c>
      <c r="O4626">
        <v>3089</v>
      </c>
      <c r="P4626">
        <v>13</v>
      </c>
      <c r="Q4626" t="s">
        <v>4647</v>
      </c>
      <c r="BU4626" s="1"/>
      <c r="CA4626" s="2"/>
    </row>
    <row r="4627" ht="15" customHeight="1">
      <c r="A4627" t="str">
        <f t="shared" si="360"/>
        <v>2021_05_752_2</v>
      </c>
      <c r="B4627" t="str">
        <f t="shared" si="361"/>
        <v>2021_05_12557</v>
      </c>
      <c r="C4627" s="1" t="s">
        <v>4533</v>
      </c>
      <c r="D4627">
        <f t="shared" si="362"/>
        <v>4626</v>
      </c>
      <c r="E4627">
        <v>752</v>
      </c>
      <c r="F4627">
        <f t="shared" si="363"/>
        <v>2</v>
      </c>
      <c r="G4627" s="2" t="str">
        <f t="shared" si="364"/>
        <v/>
      </c>
      <c r="H4627" t="s">
        <v>4534</v>
      </c>
      <c r="I4627">
        <v>12557</v>
      </c>
      <c r="J4627">
        <v>735</v>
      </c>
      <c r="K4627">
        <v>740</v>
      </c>
      <c r="L4627" t="s">
        <v>31</v>
      </c>
      <c r="M4627" t="s">
        <v>20</v>
      </c>
      <c r="N4627">
        <v>128</v>
      </c>
      <c r="O4627">
        <v>3089</v>
      </c>
      <c r="P4627">
        <v>13</v>
      </c>
      <c r="Q4627" t="s">
        <v>4648</v>
      </c>
      <c r="BU4627" s="1"/>
      <c r="CA4627" s="2"/>
    </row>
    <row r="4628" ht="15" customHeight="1">
      <c r="A4628" t="str">
        <f t="shared" si="360"/>
        <v>2021_05_752_3</v>
      </c>
      <c r="B4628" t="str">
        <f t="shared" si="361"/>
        <v>2021_05_12625</v>
      </c>
      <c r="C4628" s="1" t="s">
        <v>4533</v>
      </c>
      <c r="D4628">
        <f t="shared" si="362"/>
        <v>4627</v>
      </c>
      <c r="E4628">
        <v>752</v>
      </c>
      <c r="F4628">
        <f t="shared" si="363"/>
        <v>3</v>
      </c>
      <c r="G4628" s="2" t="str">
        <f t="shared" si="364"/>
        <v/>
      </c>
      <c r="H4628" t="s">
        <v>4534</v>
      </c>
      <c r="I4628">
        <v>12625</v>
      </c>
      <c r="J4628">
        <v>740</v>
      </c>
      <c r="K4628">
        <v>735</v>
      </c>
      <c r="L4628" t="s">
        <v>31</v>
      </c>
      <c r="M4628" t="s">
        <v>20</v>
      </c>
      <c r="N4628">
        <v>241</v>
      </c>
      <c r="O4628">
        <v>3089</v>
      </c>
      <c r="P4628">
        <v>13</v>
      </c>
      <c r="Q4628" t="s">
        <v>4649</v>
      </c>
      <c r="BU4628" s="1"/>
      <c r="CA4628" s="2"/>
    </row>
    <row r="4629" ht="15" customHeight="1">
      <c r="A4629" t="str">
        <f t="shared" si="360"/>
        <v>2021_05_752_4</v>
      </c>
      <c r="B4629" t="str">
        <f t="shared" si="361"/>
        <v>2021_05_12649</v>
      </c>
      <c r="C4629" s="1" t="s">
        <v>4533</v>
      </c>
      <c r="D4629">
        <f t="shared" si="362"/>
        <v>4628</v>
      </c>
      <c r="E4629">
        <v>752</v>
      </c>
      <c r="F4629">
        <f t="shared" si="363"/>
        <v>4</v>
      </c>
      <c r="G4629" s="2" t="str">
        <f t="shared" si="364"/>
        <v/>
      </c>
      <c r="H4629" t="s">
        <v>4534</v>
      </c>
      <c r="I4629">
        <v>12649</v>
      </c>
      <c r="J4629">
        <v>735</v>
      </c>
      <c r="K4629">
        <v>740</v>
      </c>
      <c r="L4629" t="s">
        <v>31</v>
      </c>
      <c r="M4629" t="s">
        <v>20</v>
      </c>
      <c r="N4629">
        <v>259</v>
      </c>
      <c r="O4629">
        <v>3089</v>
      </c>
      <c r="P4629">
        <v>13</v>
      </c>
      <c r="Q4629" t="s">
        <v>4650</v>
      </c>
      <c r="BU4629" s="1"/>
      <c r="CA4629" s="2"/>
    </row>
    <row r="4630" ht="15" customHeight="1">
      <c r="A4630" t="str">
        <f t="shared" si="360"/>
        <v>2021_05_752_5</v>
      </c>
      <c r="B4630" t="str">
        <f t="shared" si="361"/>
        <v>2021_05_12833</v>
      </c>
      <c r="C4630" s="1" t="s">
        <v>4533</v>
      </c>
      <c r="D4630">
        <f t="shared" si="362"/>
        <v>4629</v>
      </c>
      <c r="E4630">
        <v>752</v>
      </c>
      <c r="F4630">
        <f t="shared" si="363"/>
        <v>5</v>
      </c>
      <c r="G4630" s="2" t="str">
        <f t="shared" si="364"/>
        <v/>
      </c>
      <c r="H4630" t="s">
        <v>4534</v>
      </c>
      <c r="I4630">
        <v>12833</v>
      </c>
      <c r="J4630">
        <v>740</v>
      </c>
      <c r="K4630">
        <v>735</v>
      </c>
      <c r="L4630" t="s">
        <v>31</v>
      </c>
      <c r="M4630" t="s">
        <v>20</v>
      </c>
      <c r="N4630">
        <v>304</v>
      </c>
      <c r="O4630">
        <v>3089</v>
      </c>
      <c r="P4630">
        <v>13</v>
      </c>
      <c r="Q4630" t="s">
        <v>4651</v>
      </c>
      <c r="BU4630" s="1"/>
      <c r="CA4630" s="2"/>
    </row>
    <row r="4631" ht="15" customHeight="1">
      <c r="A4631" t="str">
        <f t="shared" si="360"/>
        <v>2021_05_752_6</v>
      </c>
      <c r="B4631" t="str">
        <f t="shared" si="361"/>
        <v>2021_05_12880</v>
      </c>
      <c r="C4631" s="1" t="s">
        <v>4533</v>
      </c>
      <c r="D4631">
        <f t="shared" si="362"/>
        <v>4630</v>
      </c>
      <c r="E4631">
        <v>752</v>
      </c>
      <c r="F4631">
        <f t="shared" si="363"/>
        <v>6</v>
      </c>
      <c r="G4631" s="2" t="str">
        <f t="shared" si="364"/>
        <v/>
      </c>
      <c r="H4631" t="s">
        <v>4534</v>
      </c>
      <c r="I4631">
        <v>12880</v>
      </c>
      <c r="J4631">
        <v>735</v>
      </c>
      <c r="K4631">
        <v>740</v>
      </c>
      <c r="L4631" t="s">
        <v>31</v>
      </c>
      <c r="M4631" t="s">
        <v>20</v>
      </c>
      <c r="N4631">
        <v>338</v>
      </c>
      <c r="O4631">
        <v>3089</v>
      </c>
      <c r="P4631">
        <v>13</v>
      </c>
      <c r="Q4631" t="s">
        <v>4652</v>
      </c>
      <c r="BU4631" s="1"/>
      <c r="CA4631" s="2"/>
    </row>
    <row r="4632" ht="15" customHeight="1">
      <c r="A4632" t="str">
        <f t="shared" si="360"/>
        <v>2021_05_752_7</v>
      </c>
      <c r="B4632" t="str">
        <f t="shared" si="361"/>
        <v>2021_05_13109</v>
      </c>
      <c r="C4632" s="1" t="s">
        <v>4533</v>
      </c>
      <c r="D4632">
        <f t="shared" si="362"/>
        <v>4631</v>
      </c>
      <c r="E4632">
        <v>752</v>
      </c>
      <c r="F4632">
        <f t="shared" si="363"/>
        <v>7</v>
      </c>
      <c r="G4632" s="2" t="str">
        <f t="shared" si="364"/>
        <v/>
      </c>
      <c r="H4632" t="s">
        <v>4534</v>
      </c>
      <c r="I4632">
        <v>13109</v>
      </c>
      <c r="J4632">
        <v>740</v>
      </c>
      <c r="K4632">
        <v>735</v>
      </c>
      <c r="L4632" t="s">
        <v>31</v>
      </c>
      <c r="M4632" t="s">
        <v>20</v>
      </c>
      <c r="N4632">
        <v>296</v>
      </c>
      <c r="O4632">
        <v>3089</v>
      </c>
      <c r="P4632">
        <v>13</v>
      </c>
      <c r="Q4632" t="s">
        <v>4653</v>
      </c>
      <c r="BU4632" s="1"/>
      <c r="CA4632" s="2"/>
    </row>
    <row r="4633" ht="15" customHeight="1">
      <c r="A4633" t="str">
        <f t="shared" si="360"/>
        <v>2021_05_752_8</v>
      </c>
      <c r="B4633" t="str">
        <f t="shared" si="361"/>
        <v>2021_05_13148</v>
      </c>
      <c r="C4633" s="1" t="s">
        <v>4533</v>
      </c>
      <c r="D4633">
        <f t="shared" si="362"/>
        <v>4632</v>
      </c>
      <c r="E4633">
        <v>752</v>
      </c>
      <c r="F4633">
        <f t="shared" si="363"/>
        <v>8</v>
      </c>
      <c r="G4633" s="2" t="str">
        <f t="shared" si="364"/>
        <v/>
      </c>
      <c r="H4633" t="s">
        <v>4534</v>
      </c>
      <c r="I4633">
        <v>13148</v>
      </c>
      <c r="J4633">
        <v>735</v>
      </c>
      <c r="K4633">
        <v>740</v>
      </c>
      <c r="L4633" t="s">
        <v>31</v>
      </c>
      <c r="M4633" t="s">
        <v>20</v>
      </c>
      <c r="N4633">
        <v>269</v>
      </c>
      <c r="O4633">
        <v>3089</v>
      </c>
      <c r="P4633">
        <v>13</v>
      </c>
      <c r="Q4633" t="s">
        <v>4654</v>
      </c>
      <c r="BU4633" s="1"/>
      <c r="CA4633" s="2"/>
    </row>
    <row r="4634" ht="15" customHeight="1">
      <c r="A4634" t="str">
        <f t="shared" si="360"/>
        <v>2021_05_752_9</v>
      </c>
      <c r="B4634" t="str">
        <f t="shared" si="361"/>
        <v>2021_05_13158</v>
      </c>
      <c r="C4634" s="1" t="s">
        <v>4533</v>
      </c>
      <c r="D4634">
        <f t="shared" si="362"/>
        <v>4633</v>
      </c>
      <c r="E4634">
        <v>752</v>
      </c>
      <c r="F4634">
        <f t="shared" si="363"/>
        <v>9</v>
      </c>
      <c r="G4634" s="2" t="str">
        <f t="shared" si="364"/>
        <v/>
      </c>
      <c r="H4634" t="s">
        <v>4534</v>
      </c>
      <c r="I4634">
        <v>13158</v>
      </c>
      <c r="J4634">
        <v>740</v>
      </c>
      <c r="K4634">
        <v>735</v>
      </c>
      <c r="L4634" t="s">
        <v>31</v>
      </c>
      <c r="M4634" t="s">
        <v>20</v>
      </c>
      <c r="N4634">
        <v>253</v>
      </c>
      <c r="O4634">
        <v>3089</v>
      </c>
      <c r="P4634">
        <v>13</v>
      </c>
      <c r="Q4634" t="s">
        <v>4655</v>
      </c>
      <c r="BU4634" s="1"/>
      <c r="CA4634" s="2"/>
    </row>
    <row r="4635" ht="15" customHeight="1">
      <c r="A4635" t="str">
        <f t="shared" si="360"/>
        <v>2021_05_752_10</v>
      </c>
      <c r="B4635" t="str">
        <f t="shared" si="361"/>
        <v>2021_05_13211</v>
      </c>
      <c r="C4635" s="1" t="s">
        <v>4533</v>
      </c>
      <c r="D4635">
        <f t="shared" si="362"/>
        <v>4634</v>
      </c>
      <c r="E4635">
        <v>752</v>
      </c>
      <c r="F4635">
        <f t="shared" si="363"/>
        <v>10</v>
      </c>
      <c r="G4635" s="2" t="str">
        <f t="shared" si="364"/>
        <v/>
      </c>
      <c r="H4635" t="s">
        <v>4534</v>
      </c>
      <c r="I4635">
        <v>13211</v>
      </c>
      <c r="J4635">
        <v>735</v>
      </c>
      <c r="K4635">
        <v>740</v>
      </c>
      <c r="L4635" t="s">
        <v>31</v>
      </c>
      <c r="M4635" t="s">
        <v>20</v>
      </c>
      <c r="N4635">
        <v>397</v>
      </c>
      <c r="O4635">
        <v>3089</v>
      </c>
      <c r="P4635">
        <v>13</v>
      </c>
      <c r="Q4635" t="s">
        <v>4656</v>
      </c>
      <c r="BU4635" s="1"/>
      <c r="CA4635" s="2"/>
    </row>
    <row r="4636" ht="15" customHeight="1">
      <c r="A4636" t="str">
        <f t="shared" si="360"/>
        <v>2021_05_752_11</v>
      </c>
      <c r="B4636" t="str">
        <f t="shared" si="361"/>
        <v>2021_05_13454</v>
      </c>
      <c r="C4636" s="1" t="s">
        <v>4533</v>
      </c>
      <c r="D4636">
        <f t="shared" si="362"/>
        <v>4635</v>
      </c>
      <c r="E4636">
        <v>752</v>
      </c>
      <c r="F4636">
        <f t="shared" si="363"/>
        <v>11</v>
      </c>
      <c r="G4636" s="2" t="str">
        <f t="shared" si="364"/>
        <v/>
      </c>
      <c r="H4636" t="s">
        <v>4534</v>
      </c>
      <c r="I4636">
        <v>13454</v>
      </c>
      <c r="J4636">
        <v>740</v>
      </c>
      <c r="K4636">
        <v>735</v>
      </c>
      <c r="L4636" t="s">
        <v>31</v>
      </c>
      <c r="M4636" t="s">
        <v>20</v>
      </c>
      <c r="N4636">
        <v>265</v>
      </c>
      <c r="O4636">
        <v>3089</v>
      </c>
      <c r="P4636">
        <v>13</v>
      </c>
      <c r="Q4636" t="s">
        <v>4657</v>
      </c>
      <c r="BU4636" s="1"/>
      <c r="CA4636" s="2"/>
    </row>
    <row r="4637" ht="15" customHeight="1">
      <c r="A4637" t="str">
        <f t="shared" si="360"/>
        <v>2021_05_752_12</v>
      </c>
      <c r="B4637" t="str">
        <f t="shared" si="361"/>
        <v>2021_05_13456</v>
      </c>
      <c r="C4637" s="1" t="s">
        <v>4533</v>
      </c>
      <c r="D4637">
        <f t="shared" si="362"/>
        <v>4636</v>
      </c>
      <c r="E4637">
        <v>752</v>
      </c>
      <c r="F4637">
        <f t="shared" si="363"/>
        <v>12</v>
      </c>
      <c r="G4637" s="2" t="str">
        <f t="shared" si="364"/>
        <v>x</v>
      </c>
      <c r="H4637" t="s">
        <v>4534</v>
      </c>
      <c r="I4637">
        <v>13456</v>
      </c>
      <c r="J4637">
        <v>735</v>
      </c>
      <c r="K4637">
        <v>740</v>
      </c>
      <c r="L4637" t="s">
        <v>20</v>
      </c>
      <c r="M4637" t="s">
        <v>20</v>
      </c>
      <c r="N4637">
        <v>145</v>
      </c>
      <c r="O4637">
        <v>3089</v>
      </c>
      <c r="P4637">
        <v>13</v>
      </c>
      <c r="Q4637" t="s">
        <v>4658</v>
      </c>
      <c r="BU4637" s="1"/>
      <c r="CA4637" s="2"/>
    </row>
    <row r="4638" ht="15" customHeight="1">
      <c r="A4638" t="str">
        <f t="shared" si="360"/>
        <v>2021_05_784_1</v>
      </c>
      <c r="B4638" t="str">
        <f t="shared" si="361"/>
        <v>2021_05_12115</v>
      </c>
      <c r="C4638" s="1" t="s">
        <v>4533</v>
      </c>
      <c r="D4638">
        <f t="shared" si="362"/>
        <v>4637</v>
      </c>
      <c r="E4638">
        <v>784</v>
      </c>
      <c r="F4638">
        <f t="shared" si="363"/>
        <v>1</v>
      </c>
      <c r="G4638" s="2" t="str">
        <f t="shared" si="364"/>
        <v/>
      </c>
      <c r="H4638" t="s">
        <v>4534</v>
      </c>
      <c r="I4638">
        <v>12115</v>
      </c>
      <c r="J4638">
        <v>772</v>
      </c>
      <c r="K4638">
        <v>767</v>
      </c>
      <c r="L4638" t="s">
        <v>158</v>
      </c>
      <c r="M4638" t="s">
        <v>20</v>
      </c>
      <c r="N4638">
        <v>81</v>
      </c>
      <c r="O4638">
        <v>2281</v>
      </c>
      <c r="P4638">
        <v>14</v>
      </c>
      <c r="Q4638" t="s">
        <v>4659</v>
      </c>
      <c r="BU4638" s="1"/>
      <c r="CA4638" s="2"/>
    </row>
    <row r="4639" ht="15" customHeight="1">
      <c r="A4639" t="str">
        <f t="shared" si="360"/>
        <v>2021_05_784_2</v>
      </c>
      <c r="B4639" t="str">
        <f t="shared" si="361"/>
        <v>2021_05_13120</v>
      </c>
      <c r="C4639" s="1" t="s">
        <v>4533</v>
      </c>
      <c r="D4639">
        <f t="shared" si="362"/>
        <v>4638</v>
      </c>
      <c r="E4639">
        <v>784</v>
      </c>
      <c r="F4639">
        <f t="shared" si="363"/>
        <v>2</v>
      </c>
      <c r="G4639" s="2" t="str">
        <f t="shared" si="364"/>
        <v/>
      </c>
      <c r="H4639" t="s">
        <v>4534</v>
      </c>
      <c r="I4639">
        <v>13120</v>
      </c>
      <c r="J4639">
        <v>767</v>
      </c>
      <c r="K4639">
        <v>772</v>
      </c>
      <c r="L4639" t="s">
        <v>31</v>
      </c>
      <c r="M4639" t="s">
        <v>20</v>
      </c>
      <c r="N4639">
        <v>218</v>
      </c>
      <c r="O4639">
        <v>2281</v>
      </c>
      <c r="P4639">
        <v>14</v>
      </c>
      <c r="Q4639" t="s">
        <v>4660</v>
      </c>
      <c r="BU4639" s="1"/>
      <c r="CA4639" s="2"/>
    </row>
    <row r="4640" ht="15" customHeight="1">
      <c r="A4640" t="str">
        <f t="shared" si="360"/>
        <v>2021_05_784_3</v>
      </c>
      <c r="B4640" t="str">
        <f t="shared" si="361"/>
        <v>2021_05_13143</v>
      </c>
      <c r="C4640" s="1" t="s">
        <v>4533</v>
      </c>
      <c r="D4640">
        <f t="shared" si="362"/>
        <v>4639</v>
      </c>
      <c r="E4640">
        <v>784</v>
      </c>
      <c r="F4640">
        <f t="shared" si="363"/>
        <v>3</v>
      </c>
      <c r="G4640" s="2" t="str">
        <f t="shared" si="364"/>
        <v/>
      </c>
      <c r="H4640" t="s">
        <v>4534</v>
      </c>
      <c r="I4640">
        <v>13143</v>
      </c>
      <c r="J4640">
        <v>772</v>
      </c>
      <c r="K4640">
        <v>767</v>
      </c>
      <c r="L4640" t="s">
        <v>31</v>
      </c>
      <c r="M4640" t="s">
        <v>20</v>
      </c>
      <c r="N4640">
        <v>336</v>
      </c>
      <c r="O4640">
        <v>2281</v>
      </c>
      <c r="P4640">
        <v>14</v>
      </c>
      <c r="Q4640" t="s">
        <v>4661</v>
      </c>
      <c r="BU4640" s="1"/>
      <c r="CA4640" s="2"/>
    </row>
    <row r="4641" ht="15" customHeight="1">
      <c r="A4641" t="str">
        <f t="shared" si="360"/>
        <v>2021_05_784_4</v>
      </c>
      <c r="B4641" t="str">
        <f t="shared" si="361"/>
        <v>2021_05_13156</v>
      </c>
      <c r="C4641" s="1" t="s">
        <v>4533</v>
      </c>
      <c r="D4641">
        <f t="shared" si="362"/>
        <v>4640</v>
      </c>
      <c r="E4641">
        <v>784</v>
      </c>
      <c r="F4641">
        <f t="shared" si="363"/>
        <v>4</v>
      </c>
      <c r="G4641" s="2" t="str">
        <f t="shared" si="364"/>
        <v/>
      </c>
      <c r="H4641" t="s">
        <v>4534</v>
      </c>
      <c r="I4641">
        <v>13156</v>
      </c>
      <c r="J4641">
        <v>767</v>
      </c>
      <c r="K4641">
        <v>772</v>
      </c>
      <c r="L4641" t="s">
        <v>31</v>
      </c>
      <c r="M4641" t="s">
        <v>20</v>
      </c>
      <c r="N4641">
        <v>277</v>
      </c>
      <c r="O4641">
        <v>2281</v>
      </c>
      <c r="P4641">
        <v>14</v>
      </c>
      <c r="Q4641" t="s">
        <v>4662</v>
      </c>
      <c r="BU4641" s="1"/>
      <c r="CA4641" s="2"/>
    </row>
    <row r="4642" ht="15" customHeight="1">
      <c r="A4642" t="str">
        <f t="shared" si="360"/>
        <v>2021_05_784_5</v>
      </c>
      <c r="B4642" t="str">
        <f t="shared" si="361"/>
        <v>2021_05_13197</v>
      </c>
      <c r="C4642" s="1" t="s">
        <v>4533</v>
      </c>
      <c r="D4642">
        <f t="shared" si="362"/>
        <v>4641</v>
      </c>
      <c r="E4642">
        <v>784</v>
      </c>
      <c r="F4642">
        <f t="shared" si="363"/>
        <v>5</v>
      </c>
      <c r="G4642" s="2" t="str">
        <f t="shared" si="364"/>
        <v/>
      </c>
      <c r="H4642" t="s">
        <v>4534</v>
      </c>
      <c r="I4642">
        <v>13197</v>
      </c>
      <c r="J4642">
        <v>772</v>
      </c>
      <c r="K4642">
        <v>767</v>
      </c>
      <c r="L4642" t="s">
        <v>31</v>
      </c>
      <c r="M4642" t="s">
        <v>20</v>
      </c>
      <c r="N4642">
        <v>325</v>
      </c>
      <c r="O4642">
        <v>2281</v>
      </c>
      <c r="P4642">
        <v>14</v>
      </c>
      <c r="Q4642" t="s">
        <v>4663</v>
      </c>
      <c r="BU4642" s="1"/>
      <c r="CA4642" s="2"/>
    </row>
    <row r="4643" ht="15" customHeight="1">
      <c r="A4643" t="str">
        <f t="shared" si="360"/>
        <v>2021_05_784_6</v>
      </c>
      <c r="B4643" t="str">
        <f t="shared" si="361"/>
        <v>2021_05_13208</v>
      </c>
      <c r="C4643" s="1" t="s">
        <v>4533</v>
      </c>
      <c r="D4643">
        <f t="shared" si="362"/>
        <v>4642</v>
      </c>
      <c r="E4643">
        <v>784</v>
      </c>
      <c r="F4643">
        <f t="shared" si="363"/>
        <v>6</v>
      </c>
      <c r="G4643" s="2" t="str">
        <f t="shared" si="364"/>
        <v/>
      </c>
      <c r="H4643" t="s">
        <v>4534</v>
      </c>
      <c r="I4643">
        <v>13208</v>
      </c>
      <c r="J4643">
        <v>767</v>
      </c>
      <c r="K4643">
        <v>772</v>
      </c>
      <c r="L4643" t="s">
        <v>31</v>
      </c>
      <c r="M4643" t="s">
        <v>20</v>
      </c>
      <c r="N4643">
        <v>120</v>
      </c>
      <c r="O4643">
        <v>2281</v>
      </c>
      <c r="P4643">
        <v>14</v>
      </c>
      <c r="Q4643" t="s">
        <v>4664</v>
      </c>
      <c r="BU4643" s="1"/>
      <c r="CA4643" s="2"/>
    </row>
    <row r="4644" ht="15" customHeight="1">
      <c r="A4644" t="str">
        <f t="shared" si="360"/>
        <v>2021_05_784_7</v>
      </c>
      <c r="B4644" t="str">
        <f t="shared" si="361"/>
        <v>2021_05_13212</v>
      </c>
      <c r="C4644" s="1" t="s">
        <v>4533</v>
      </c>
      <c r="D4644">
        <f t="shared" si="362"/>
        <v>4643</v>
      </c>
      <c r="E4644">
        <v>784</v>
      </c>
      <c r="F4644">
        <f t="shared" si="363"/>
        <v>7</v>
      </c>
      <c r="G4644" s="2" t="str">
        <f t="shared" si="364"/>
        <v>x</v>
      </c>
      <c r="H4644" t="s">
        <v>4534</v>
      </c>
      <c r="I4644">
        <v>13212</v>
      </c>
      <c r="J4644">
        <v>772</v>
      </c>
      <c r="K4644">
        <v>767</v>
      </c>
      <c r="L4644" t="s">
        <v>20</v>
      </c>
      <c r="M4644" t="s">
        <v>20</v>
      </c>
      <c r="N4644">
        <v>53</v>
      </c>
      <c r="O4644">
        <v>2281</v>
      </c>
      <c r="P4644">
        <v>14</v>
      </c>
      <c r="Q4644" t="s">
        <v>4665</v>
      </c>
      <c r="BU4644" s="1"/>
      <c r="CA4644" s="2"/>
    </row>
    <row r="4645" ht="15" customHeight="1">
      <c r="A4645" t="str">
        <f t="shared" si="360"/>
        <v>2021_05_816_1</v>
      </c>
      <c r="B4645" t="str">
        <f t="shared" si="361"/>
        <v>2021_05_12129</v>
      </c>
      <c r="C4645" s="1" t="s">
        <v>4533</v>
      </c>
      <c r="D4645">
        <f t="shared" si="362"/>
        <v>4644</v>
      </c>
      <c r="E4645">
        <v>816</v>
      </c>
      <c r="F4645">
        <f t="shared" si="363"/>
        <v>1</v>
      </c>
      <c r="G4645" s="2" t="str">
        <f t="shared" si="364"/>
        <v/>
      </c>
      <c r="H4645" t="s">
        <v>4534</v>
      </c>
      <c r="I4645">
        <v>12129</v>
      </c>
      <c r="J4645">
        <v>804</v>
      </c>
      <c r="K4645">
        <v>799</v>
      </c>
      <c r="L4645" t="s">
        <v>158</v>
      </c>
      <c r="M4645" t="s">
        <v>20</v>
      </c>
      <c r="N4645">
        <v>277</v>
      </c>
      <c r="O4645">
        <v>4022</v>
      </c>
      <c r="P4645">
        <v>11</v>
      </c>
      <c r="Q4645" t="s">
        <v>4666</v>
      </c>
      <c r="BU4645" s="1"/>
      <c r="CA4645" s="2"/>
    </row>
    <row r="4646" ht="15" customHeight="1">
      <c r="A4646" t="str">
        <f t="shared" si="360"/>
        <v>2021_05_816_2</v>
      </c>
      <c r="B4646" t="str">
        <f t="shared" si="361"/>
        <v>2021_05_12139</v>
      </c>
      <c r="C4646" s="1" t="s">
        <v>4533</v>
      </c>
      <c r="D4646">
        <f t="shared" si="362"/>
        <v>4645</v>
      </c>
      <c r="E4646">
        <v>816</v>
      </c>
      <c r="F4646">
        <f t="shared" si="363"/>
        <v>2</v>
      </c>
      <c r="G4646" s="2" t="str">
        <f t="shared" si="364"/>
        <v/>
      </c>
      <c r="H4646" t="s">
        <v>4534</v>
      </c>
      <c r="I4646">
        <v>12139</v>
      </c>
      <c r="J4646">
        <v>799</v>
      </c>
      <c r="K4646">
        <v>804</v>
      </c>
      <c r="L4646" t="s">
        <v>31</v>
      </c>
      <c r="M4646" t="s">
        <v>20</v>
      </c>
      <c r="N4646">
        <v>498</v>
      </c>
      <c r="O4646">
        <v>4022</v>
      </c>
      <c r="P4646">
        <v>11</v>
      </c>
      <c r="Q4646" t="s">
        <v>4667</v>
      </c>
      <c r="BU4646" s="1"/>
      <c r="CA4646" s="2"/>
    </row>
    <row r="4647" ht="15" customHeight="1">
      <c r="A4647" t="str">
        <f t="shared" si="360"/>
        <v>2021_05_816_3</v>
      </c>
      <c r="B4647" t="str">
        <f t="shared" si="361"/>
        <v>2021_05_12437</v>
      </c>
      <c r="C4647" s="1" t="s">
        <v>4533</v>
      </c>
      <c r="D4647">
        <f t="shared" si="362"/>
        <v>4646</v>
      </c>
      <c r="E4647">
        <v>816</v>
      </c>
      <c r="F4647">
        <f t="shared" si="363"/>
        <v>3</v>
      </c>
      <c r="G4647" s="2" t="str">
        <f t="shared" si="364"/>
        <v/>
      </c>
      <c r="H4647" t="s">
        <v>4534</v>
      </c>
      <c r="I4647">
        <v>12437</v>
      </c>
      <c r="J4647">
        <v>804</v>
      </c>
      <c r="K4647">
        <v>799</v>
      </c>
      <c r="L4647" t="s">
        <v>31</v>
      </c>
      <c r="M4647" t="s">
        <v>20</v>
      </c>
      <c r="N4647">
        <v>354</v>
      </c>
      <c r="O4647">
        <v>4022</v>
      </c>
      <c r="P4647">
        <v>11</v>
      </c>
      <c r="Q4647" t="s">
        <v>4668</v>
      </c>
      <c r="BU4647" s="1"/>
      <c r="CA4647" s="2"/>
    </row>
    <row r="4648" ht="15" customHeight="1">
      <c r="A4648" t="str">
        <f t="shared" si="360"/>
        <v>2021_05_816_4</v>
      </c>
      <c r="B4648" t="str">
        <f t="shared" si="361"/>
        <v>2021_05_12662</v>
      </c>
      <c r="C4648" s="1" t="s">
        <v>4533</v>
      </c>
      <c r="D4648">
        <f t="shared" si="362"/>
        <v>4647</v>
      </c>
      <c r="E4648">
        <v>816</v>
      </c>
      <c r="F4648">
        <f t="shared" si="363"/>
        <v>4</v>
      </c>
      <c r="G4648" s="2" t="str">
        <f t="shared" si="364"/>
        <v/>
      </c>
      <c r="H4648" t="s">
        <v>4534</v>
      </c>
      <c r="I4648">
        <v>12662</v>
      </c>
      <c r="J4648">
        <v>799</v>
      </c>
      <c r="K4648">
        <v>804</v>
      </c>
      <c r="L4648" t="s">
        <v>31</v>
      </c>
      <c r="M4648" t="s">
        <v>20</v>
      </c>
      <c r="N4648">
        <v>436</v>
      </c>
      <c r="O4648">
        <v>4022</v>
      </c>
      <c r="P4648">
        <v>11</v>
      </c>
      <c r="Q4648" t="s">
        <v>4669</v>
      </c>
      <c r="BU4648" s="1"/>
      <c r="CA4648" s="2"/>
    </row>
    <row r="4649" ht="15" customHeight="1">
      <c r="A4649" t="str">
        <f t="shared" si="360"/>
        <v>2021_05_816_5</v>
      </c>
      <c r="B4649" t="str">
        <f t="shared" si="361"/>
        <v>2021_05_12784</v>
      </c>
      <c r="C4649" s="1" t="s">
        <v>4533</v>
      </c>
      <c r="D4649">
        <f t="shared" si="362"/>
        <v>4648</v>
      </c>
      <c r="E4649">
        <v>816</v>
      </c>
      <c r="F4649">
        <f t="shared" si="363"/>
        <v>5</v>
      </c>
      <c r="G4649" s="2" t="str">
        <f t="shared" si="364"/>
        <v/>
      </c>
      <c r="H4649" t="s">
        <v>4534</v>
      </c>
      <c r="I4649">
        <v>12784</v>
      </c>
      <c r="J4649">
        <v>804</v>
      </c>
      <c r="K4649">
        <v>799</v>
      </c>
      <c r="L4649" t="s">
        <v>31</v>
      </c>
      <c r="M4649" t="s">
        <v>20</v>
      </c>
      <c r="N4649">
        <v>513</v>
      </c>
      <c r="O4649">
        <v>4022</v>
      </c>
      <c r="P4649">
        <v>11</v>
      </c>
      <c r="Q4649" t="s">
        <v>4670</v>
      </c>
      <c r="BU4649" s="1"/>
      <c r="CA4649" s="2"/>
    </row>
    <row r="4650" ht="15" customHeight="1">
      <c r="A4650" t="str">
        <f t="shared" si="360"/>
        <v>2021_05_816_6</v>
      </c>
      <c r="B4650" t="str">
        <f t="shared" si="361"/>
        <v>2021_05_12829</v>
      </c>
      <c r="C4650" s="1" t="s">
        <v>4533</v>
      </c>
      <c r="D4650">
        <f t="shared" si="362"/>
        <v>4649</v>
      </c>
      <c r="E4650">
        <v>816</v>
      </c>
      <c r="F4650">
        <f t="shared" si="363"/>
        <v>6</v>
      </c>
      <c r="G4650" s="2" t="str">
        <f t="shared" si="364"/>
        <v/>
      </c>
      <c r="H4650" t="s">
        <v>4534</v>
      </c>
      <c r="I4650">
        <v>12829</v>
      </c>
      <c r="J4650">
        <v>799</v>
      </c>
      <c r="K4650">
        <v>804</v>
      </c>
      <c r="L4650" t="s">
        <v>31</v>
      </c>
      <c r="M4650" t="s">
        <v>20</v>
      </c>
      <c r="N4650">
        <v>558</v>
      </c>
      <c r="O4650">
        <v>4022</v>
      </c>
      <c r="P4650">
        <v>11</v>
      </c>
      <c r="Q4650" t="s">
        <v>4671</v>
      </c>
      <c r="BU4650" s="1"/>
      <c r="CA4650" s="2"/>
    </row>
    <row r="4651" ht="15" customHeight="1">
      <c r="A4651" t="str">
        <f t="shared" si="360"/>
        <v>2021_05_816_7</v>
      </c>
      <c r="B4651" t="str">
        <f t="shared" si="361"/>
        <v>2021_05_12840</v>
      </c>
      <c r="C4651" s="1" t="s">
        <v>4533</v>
      </c>
      <c r="D4651">
        <f t="shared" si="362"/>
        <v>4650</v>
      </c>
      <c r="E4651">
        <v>816</v>
      </c>
      <c r="F4651">
        <f t="shared" si="363"/>
        <v>7</v>
      </c>
      <c r="G4651" s="2" t="str">
        <f t="shared" si="364"/>
        <v/>
      </c>
      <c r="H4651" t="s">
        <v>4534</v>
      </c>
      <c r="I4651">
        <v>12840</v>
      </c>
      <c r="J4651">
        <v>804</v>
      </c>
      <c r="K4651">
        <v>799</v>
      </c>
      <c r="L4651" t="s">
        <v>31</v>
      </c>
      <c r="M4651" t="s">
        <v>20</v>
      </c>
      <c r="N4651">
        <v>396</v>
      </c>
      <c r="O4651">
        <v>4022</v>
      </c>
      <c r="P4651">
        <v>11</v>
      </c>
      <c r="Q4651" t="s">
        <v>4672</v>
      </c>
      <c r="BU4651" s="1"/>
      <c r="CA4651" s="2"/>
    </row>
    <row r="4652" ht="15" customHeight="1">
      <c r="A4652" t="str">
        <f t="shared" si="360"/>
        <v>2021_05_816_8</v>
      </c>
      <c r="B4652" t="str">
        <f t="shared" si="361"/>
        <v>2021_05_12883</v>
      </c>
      <c r="C4652" s="1" t="s">
        <v>4533</v>
      </c>
      <c r="D4652">
        <f t="shared" si="362"/>
        <v>4651</v>
      </c>
      <c r="E4652">
        <v>816</v>
      </c>
      <c r="F4652">
        <f t="shared" si="363"/>
        <v>8</v>
      </c>
      <c r="G4652" s="2" t="str">
        <f t="shared" si="364"/>
        <v/>
      </c>
      <c r="H4652" t="s">
        <v>4534</v>
      </c>
      <c r="I4652">
        <v>12883</v>
      </c>
      <c r="J4652">
        <v>799</v>
      </c>
      <c r="K4652">
        <v>804</v>
      </c>
      <c r="L4652" t="s">
        <v>31</v>
      </c>
      <c r="M4652" t="s">
        <v>20</v>
      </c>
      <c r="N4652">
        <v>454</v>
      </c>
      <c r="O4652">
        <v>4022</v>
      </c>
      <c r="P4652">
        <v>11</v>
      </c>
      <c r="Q4652" t="s">
        <v>4673</v>
      </c>
      <c r="BU4652" s="1"/>
      <c r="CA4652" s="2"/>
    </row>
    <row r="4653" ht="15" customHeight="1">
      <c r="A4653" t="str">
        <f t="shared" si="360"/>
        <v>2021_05_816_9</v>
      </c>
      <c r="B4653" t="str">
        <f t="shared" si="361"/>
        <v>2021_05_13065</v>
      </c>
      <c r="C4653" s="1" t="s">
        <v>4533</v>
      </c>
      <c r="D4653">
        <f t="shared" si="362"/>
        <v>4652</v>
      </c>
      <c r="E4653">
        <v>816</v>
      </c>
      <c r="F4653">
        <f t="shared" si="363"/>
        <v>9</v>
      </c>
      <c r="G4653" s="2" t="str">
        <f t="shared" si="364"/>
        <v/>
      </c>
      <c r="H4653" t="s">
        <v>4534</v>
      </c>
      <c r="I4653">
        <v>13065</v>
      </c>
      <c r="J4653">
        <v>804</v>
      </c>
      <c r="K4653">
        <v>799</v>
      </c>
      <c r="L4653" t="s">
        <v>31</v>
      </c>
      <c r="M4653" t="s">
        <v>20</v>
      </c>
      <c r="N4653">
        <v>395</v>
      </c>
      <c r="O4653">
        <v>4022</v>
      </c>
      <c r="P4653">
        <v>11</v>
      </c>
      <c r="Q4653" t="s">
        <v>4674</v>
      </c>
      <c r="BU4653" s="1"/>
      <c r="CA4653" s="2"/>
    </row>
    <row r="4654" ht="15" customHeight="1">
      <c r="A4654" t="str">
        <f t="shared" si="360"/>
        <v>2021_05_816_10</v>
      </c>
      <c r="B4654" t="str">
        <f t="shared" si="361"/>
        <v>2021_05_13072</v>
      </c>
      <c r="C4654" s="1" t="s">
        <v>4533</v>
      </c>
      <c r="D4654">
        <f t="shared" si="362"/>
        <v>4653</v>
      </c>
      <c r="E4654">
        <v>816</v>
      </c>
      <c r="F4654">
        <f t="shared" si="363"/>
        <v>10</v>
      </c>
      <c r="G4654" s="2" t="str">
        <f t="shared" si="364"/>
        <v>x</v>
      </c>
      <c r="H4654" t="s">
        <v>4534</v>
      </c>
      <c r="I4654">
        <v>13072</v>
      </c>
      <c r="J4654">
        <v>799</v>
      </c>
      <c r="K4654">
        <v>804</v>
      </c>
      <c r="L4654" t="s">
        <v>20</v>
      </c>
      <c r="M4654" t="s">
        <v>20</v>
      </c>
      <c r="N4654">
        <v>120</v>
      </c>
      <c r="O4654">
        <v>4022</v>
      </c>
      <c r="P4654">
        <v>11</v>
      </c>
      <c r="Q4654" t="s">
        <v>4675</v>
      </c>
      <c r="BU4654" s="1"/>
      <c r="CA4654" s="2"/>
    </row>
    <row r="4655" ht="15" customHeight="1">
      <c r="A4655" t="str">
        <f t="shared" si="360"/>
        <v>2021_05_848_1</v>
      </c>
      <c r="B4655" t="str">
        <f t="shared" si="361"/>
        <v>2021_05_12092</v>
      </c>
      <c r="C4655" s="1" t="s">
        <v>4533</v>
      </c>
      <c r="D4655">
        <f t="shared" si="362"/>
        <v>4654</v>
      </c>
      <c r="E4655">
        <v>848</v>
      </c>
      <c r="F4655">
        <f t="shared" si="363"/>
        <v>1</v>
      </c>
      <c r="G4655" s="2" t="str">
        <f t="shared" si="364"/>
        <v/>
      </c>
      <c r="H4655" t="s">
        <v>4534</v>
      </c>
      <c r="I4655">
        <v>12092</v>
      </c>
      <c r="J4655">
        <v>836</v>
      </c>
      <c r="K4655">
        <v>831</v>
      </c>
      <c r="L4655" t="s">
        <v>19</v>
      </c>
      <c r="M4655" t="s">
        <v>20</v>
      </c>
      <c r="N4655">
        <v>276</v>
      </c>
      <c r="O4655">
        <v>2855</v>
      </c>
      <c r="P4655">
        <v>13</v>
      </c>
      <c r="Q4655" t="s">
        <v>4676</v>
      </c>
      <c r="BU4655" s="1"/>
      <c r="CA4655" s="2"/>
    </row>
    <row r="4656" ht="15" customHeight="1">
      <c r="A4656" t="str">
        <f t="shared" si="360"/>
        <v>2021_05_848_2</v>
      </c>
      <c r="B4656" t="str">
        <f t="shared" si="361"/>
        <v>2021_05_12125</v>
      </c>
      <c r="C4656" s="1" t="s">
        <v>4533</v>
      </c>
      <c r="D4656">
        <f t="shared" si="362"/>
        <v>4655</v>
      </c>
      <c r="E4656">
        <v>848</v>
      </c>
      <c r="F4656">
        <f t="shared" si="363"/>
        <v>2</v>
      </c>
      <c r="G4656" s="2" t="str">
        <f t="shared" si="364"/>
        <v/>
      </c>
      <c r="H4656" t="s">
        <v>4534</v>
      </c>
      <c r="I4656">
        <v>12125</v>
      </c>
      <c r="J4656">
        <v>831</v>
      </c>
      <c r="K4656">
        <v>836</v>
      </c>
      <c r="L4656" t="s">
        <v>31</v>
      </c>
      <c r="M4656" t="s">
        <v>20</v>
      </c>
      <c r="N4656">
        <v>167</v>
      </c>
      <c r="O4656">
        <v>2855</v>
      </c>
      <c r="P4656">
        <v>13</v>
      </c>
      <c r="Q4656" t="s">
        <v>4677</v>
      </c>
      <c r="BU4656" s="1"/>
      <c r="CA4656" s="2"/>
    </row>
    <row r="4657" ht="15" customHeight="1">
      <c r="A4657" t="str">
        <f t="shared" si="360"/>
        <v>2021_05_848_3</v>
      </c>
      <c r="B4657" t="str">
        <f t="shared" si="361"/>
        <v>2021_05_12145</v>
      </c>
      <c r="C4657" s="1" t="s">
        <v>4533</v>
      </c>
      <c r="D4657">
        <f t="shared" si="362"/>
        <v>4656</v>
      </c>
      <c r="E4657">
        <v>848</v>
      </c>
      <c r="F4657">
        <f t="shared" si="363"/>
        <v>3</v>
      </c>
      <c r="G4657" s="2" t="str">
        <f t="shared" si="364"/>
        <v/>
      </c>
      <c r="H4657" t="s">
        <v>4534</v>
      </c>
      <c r="I4657">
        <v>12145</v>
      </c>
      <c r="J4657">
        <v>836</v>
      </c>
      <c r="K4657">
        <v>831</v>
      </c>
      <c r="L4657" t="s">
        <v>31</v>
      </c>
      <c r="M4657" t="s">
        <v>20</v>
      </c>
      <c r="N4657">
        <v>286</v>
      </c>
      <c r="O4657">
        <v>2855</v>
      </c>
      <c r="P4657">
        <v>13</v>
      </c>
      <c r="Q4657" t="s">
        <v>4678</v>
      </c>
      <c r="BU4657" s="1"/>
      <c r="CA4657" s="2"/>
    </row>
    <row r="4658" ht="15" customHeight="1">
      <c r="A4658" t="str">
        <f t="shared" si="360"/>
        <v>2021_05_848_4</v>
      </c>
      <c r="B4658" t="str">
        <f t="shared" si="361"/>
        <v>2021_05_12498</v>
      </c>
      <c r="C4658" s="1" t="s">
        <v>4533</v>
      </c>
      <c r="D4658">
        <f t="shared" si="362"/>
        <v>4657</v>
      </c>
      <c r="E4658">
        <v>848</v>
      </c>
      <c r="F4658">
        <f t="shared" si="363"/>
        <v>4</v>
      </c>
      <c r="G4658" s="2" t="str">
        <f t="shared" si="364"/>
        <v/>
      </c>
      <c r="H4658" t="s">
        <v>4534</v>
      </c>
      <c r="I4658">
        <v>12498</v>
      </c>
      <c r="J4658">
        <v>831</v>
      </c>
      <c r="K4658">
        <v>836</v>
      </c>
      <c r="L4658" t="s">
        <v>31</v>
      </c>
      <c r="M4658" t="s">
        <v>20</v>
      </c>
      <c r="N4658">
        <v>158</v>
      </c>
      <c r="O4658">
        <v>2855</v>
      </c>
      <c r="P4658">
        <v>13</v>
      </c>
      <c r="Q4658" t="s">
        <v>4679</v>
      </c>
      <c r="BU4658" s="1"/>
      <c r="CA4658" s="2"/>
    </row>
    <row r="4659" ht="15" customHeight="1">
      <c r="A4659" t="str">
        <f t="shared" si="360"/>
        <v>2021_05_848_5</v>
      </c>
      <c r="B4659" t="str">
        <f t="shared" si="361"/>
        <v>2021_05_12548</v>
      </c>
      <c r="C4659" s="1" t="s">
        <v>4533</v>
      </c>
      <c r="D4659">
        <f t="shared" si="362"/>
        <v>4658</v>
      </c>
      <c r="E4659">
        <v>848</v>
      </c>
      <c r="F4659">
        <f t="shared" si="363"/>
        <v>5</v>
      </c>
      <c r="G4659" s="2" t="str">
        <f t="shared" si="364"/>
        <v/>
      </c>
      <c r="H4659" t="s">
        <v>4534</v>
      </c>
      <c r="I4659">
        <v>12548</v>
      </c>
      <c r="J4659">
        <v>836</v>
      </c>
      <c r="K4659">
        <v>831</v>
      </c>
      <c r="L4659" t="s">
        <v>31</v>
      </c>
      <c r="M4659" t="s">
        <v>20</v>
      </c>
      <c r="N4659">
        <v>230</v>
      </c>
      <c r="O4659">
        <v>2855</v>
      </c>
      <c r="P4659">
        <v>13</v>
      </c>
      <c r="Q4659" t="s">
        <v>4680</v>
      </c>
      <c r="BU4659" s="1"/>
      <c r="CA4659" s="2"/>
    </row>
    <row r="4660" ht="15" customHeight="1">
      <c r="A4660" t="str">
        <f t="shared" si="360"/>
        <v>2021_05_848_6</v>
      </c>
      <c r="B4660" t="str">
        <f t="shared" si="361"/>
        <v>2021_05_12570</v>
      </c>
      <c r="C4660" s="1" t="s">
        <v>4533</v>
      </c>
      <c r="D4660">
        <f t="shared" si="362"/>
        <v>4659</v>
      </c>
      <c r="E4660">
        <v>848</v>
      </c>
      <c r="F4660">
        <f t="shared" si="363"/>
        <v>6</v>
      </c>
      <c r="G4660" s="2" t="str">
        <f t="shared" si="364"/>
        <v/>
      </c>
      <c r="H4660" t="s">
        <v>4534</v>
      </c>
      <c r="I4660">
        <v>12570</v>
      </c>
      <c r="J4660">
        <v>831</v>
      </c>
      <c r="K4660">
        <v>836</v>
      </c>
      <c r="L4660" t="s">
        <v>31</v>
      </c>
      <c r="M4660" t="s">
        <v>20</v>
      </c>
      <c r="N4660">
        <v>194</v>
      </c>
      <c r="O4660">
        <v>2855</v>
      </c>
      <c r="P4660">
        <v>13</v>
      </c>
      <c r="Q4660" t="s">
        <v>4681</v>
      </c>
      <c r="BU4660" s="1"/>
      <c r="CA4660" s="2"/>
    </row>
    <row r="4661" ht="15" customHeight="1">
      <c r="A4661" t="str">
        <f t="shared" si="360"/>
        <v>2021_05_848_7</v>
      </c>
      <c r="B4661" t="str">
        <f t="shared" si="361"/>
        <v>2021_05_12578</v>
      </c>
      <c r="C4661" s="1" t="s">
        <v>4533</v>
      </c>
      <c r="D4661">
        <f t="shared" si="362"/>
        <v>4660</v>
      </c>
      <c r="E4661">
        <v>848</v>
      </c>
      <c r="F4661">
        <f t="shared" si="363"/>
        <v>7</v>
      </c>
      <c r="G4661" s="2" t="str">
        <f t="shared" si="364"/>
        <v/>
      </c>
      <c r="H4661" t="s">
        <v>4534</v>
      </c>
      <c r="I4661">
        <v>12578</v>
      </c>
      <c r="J4661">
        <v>836</v>
      </c>
      <c r="K4661">
        <v>831</v>
      </c>
      <c r="L4661" t="s">
        <v>31</v>
      </c>
      <c r="M4661" t="s">
        <v>20</v>
      </c>
      <c r="N4661">
        <v>320</v>
      </c>
      <c r="O4661">
        <v>2855</v>
      </c>
      <c r="P4661">
        <v>13</v>
      </c>
      <c r="Q4661" t="s">
        <v>4682</v>
      </c>
      <c r="BU4661" s="1"/>
      <c r="CA4661" s="2"/>
    </row>
    <row r="4662" ht="15" customHeight="1">
      <c r="A4662" t="str">
        <f t="shared" si="360"/>
        <v>2021_05_848_8</v>
      </c>
      <c r="B4662" t="str">
        <f t="shared" si="361"/>
        <v>2021_05_12658</v>
      </c>
      <c r="C4662" s="1" t="s">
        <v>4533</v>
      </c>
      <c r="D4662">
        <f t="shared" si="362"/>
        <v>4661</v>
      </c>
      <c r="E4662">
        <v>848</v>
      </c>
      <c r="F4662">
        <f t="shared" si="363"/>
        <v>8</v>
      </c>
      <c r="G4662" s="2" t="str">
        <f t="shared" si="364"/>
        <v/>
      </c>
      <c r="H4662" t="s">
        <v>4534</v>
      </c>
      <c r="I4662">
        <v>12658</v>
      </c>
      <c r="J4662">
        <v>831</v>
      </c>
      <c r="K4662">
        <v>836</v>
      </c>
      <c r="L4662" t="s">
        <v>31</v>
      </c>
      <c r="M4662" t="s">
        <v>20</v>
      </c>
      <c r="N4662">
        <v>293</v>
      </c>
      <c r="O4662">
        <v>2855</v>
      </c>
      <c r="P4662">
        <v>13</v>
      </c>
      <c r="Q4662" t="s">
        <v>4683</v>
      </c>
      <c r="BU4662" s="1"/>
      <c r="CA4662" s="2"/>
    </row>
    <row r="4663" ht="15" customHeight="1">
      <c r="A4663" t="str">
        <f t="shared" si="360"/>
        <v>2021_05_848_9</v>
      </c>
      <c r="B4663" t="str">
        <f t="shared" si="361"/>
        <v>2021_05_12664</v>
      </c>
      <c r="C4663" s="1" t="s">
        <v>4533</v>
      </c>
      <c r="D4663">
        <f t="shared" si="362"/>
        <v>4662</v>
      </c>
      <c r="E4663">
        <v>848</v>
      </c>
      <c r="F4663">
        <f t="shared" si="363"/>
        <v>9</v>
      </c>
      <c r="G4663" s="2" t="str">
        <f t="shared" si="364"/>
        <v/>
      </c>
      <c r="H4663" t="s">
        <v>4534</v>
      </c>
      <c r="I4663">
        <v>12664</v>
      </c>
      <c r="J4663">
        <v>836</v>
      </c>
      <c r="K4663">
        <v>831</v>
      </c>
      <c r="L4663" t="s">
        <v>31</v>
      </c>
      <c r="M4663" t="s">
        <v>20</v>
      </c>
      <c r="N4663">
        <v>454</v>
      </c>
      <c r="O4663">
        <v>2855</v>
      </c>
      <c r="P4663">
        <v>13</v>
      </c>
      <c r="Q4663" t="s">
        <v>4684</v>
      </c>
      <c r="BU4663" s="1"/>
      <c r="CA4663" s="2"/>
    </row>
    <row r="4664" ht="15" customHeight="1">
      <c r="A4664" t="str">
        <f t="shared" si="360"/>
        <v>2021_05_848_10</v>
      </c>
      <c r="B4664" t="str">
        <f t="shared" si="361"/>
        <v>2021_05_12882</v>
      </c>
      <c r="C4664" s="1" t="s">
        <v>4533</v>
      </c>
      <c r="D4664">
        <f t="shared" si="362"/>
        <v>4663</v>
      </c>
      <c r="E4664">
        <v>848</v>
      </c>
      <c r="F4664">
        <f t="shared" si="363"/>
        <v>10</v>
      </c>
      <c r="G4664" s="2" t="str">
        <f t="shared" si="364"/>
        <v/>
      </c>
      <c r="H4664" t="s">
        <v>4534</v>
      </c>
      <c r="I4664">
        <v>12882</v>
      </c>
      <c r="J4664">
        <v>831</v>
      </c>
      <c r="K4664">
        <v>836</v>
      </c>
      <c r="L4664" t="s">
        <v>31</v>
      </c>
      <c r="M4664" t="s">
        <v>20</v>
      </c>
      <c r="N4664">
        <v>110</v>
      </c>
      <c r="O4664">
        <v>2855</v>
      </c>
      <c r="P4664">
        <v>13</v>
      </c>
      <c r="Q4664" t="s">
        <v>4685</v>
      </c>
      <c r="BU4664" s="1"/>
      <c r="CA4664" s="2"/>
    </row>
    <row r="4665" ht="15" customHeight="1">
      <c r="A4665" t="str">
        <f t="shared" si="360"/>
        <v>2021_05_848_11</v>
      </c>
      <c r="B4665" t="str">
        <f t="shared" si="361"/>
        <v>2021_05_12886</v>
      </c>
      <c r="C4665" s="1" t="s">
        <v>4533</v>
      </c>
      <c r="D4665">
        <f t="shared" si="362"/>
        <v>4664</v>
      </c>
      <c r="E4665">
        <v>848</v>
      </c>
      <c r="F4665">
        <f t="shared" si="363"/>
        <v>11</v>
      </c>
      <c r="G4665" s="2" t="str">
        <f t="shared" si="364"/>
        <v/>
      </c>
      <c r="H4665" t="s">
        <v>4534</v>
      </c>
      <c r="I4665">
        <v>12886</v>
      </c>
      <c r="J4665">
        <v>836</v>
      </c>
      <c r="K4665">
        <v>831</v>
      </c>
      <c r="L4665" t="s">
        <v>31</v>
      </c>
      <c r="M4665" t="s">
        <v>20</v>
      </c>
      <c r="N4665">
        <v>302</v>
      </c>
      <c r="O4665">
        <v>2855</v>
      </c>
      <c r="P4665">
        <v>13</v>
      </c>
      <c r="Q4665" t="s">
        <v>4686</v>
      </c>
      <c r="BU4665" s="1"/>
      <c r="CA4665" s="2"/>
    </row>
    <row r="4666" ht="15" customHeight="1">
      <c r="A4666" t="str">
        <f t="shared" si="360"/>
        <v>2021_05_848_12</v>
      </c>
      <c r="B4666" t="str">
        <f t="shared" si="361"/>
        <v>2021_05_12925</v>
      </c>
      <c r="C4666" s="1" t="s">
        <v>4533</v>
      </c>
      <c r="D4666">
        <f t="shared" si="362"/>
        <v>4665</v>
      </c>
      <c r="E4666">
        <v>848</v>
      </c>
      <c r="F4666">
        <f t="shared" si="363"/>
        <v>12</v>
      </c>
      <c r="G4666" s="2" t="str">
        <f t="shared" si="364"/>
        <v>x</v>
      </c>
      <c r="H4666" t="s">
        <v>4534</v>
      </c>
      <c r="I4666">
        <v>12925</v>
      </c>
      <c r="J4666">
        <v>831</v>
      </c>
      <c r="K4666">
        <v>836</v>
      </c>
      <c r="L4666" t="s">
        <v>20</v>
      </c>
      <c r="M4666" t="s">
        <v>20</v>
      </c>
      <c r="N4666">
        <v>44</v>
      </c>
      <c r="O4666">
        <v>2855</v>
      </c>
      <c r="P4666">
        <v>13</v>
      </c>
      <c r="Q4666" t="s">
        <v>4687</v>
      </c>
      <c r="BU4666" s="1"/>
      <c r="CA4666" s="2"/>
    </row>
    <row r="4667" ht="15" customHeight="1">
      <c r="A4667" t="str">
        <f t="shared" si="360"/>
        <v>2021_05_880_1</v>
      </c>
      <c r="B4667" t="str">
        <f t="shared" si="361"/>
        <v>2021_05_12109</v>
      </c>
      <c r="C4667" s="1" t="s">
        <v>4533</v>
      </c>
      <c r="D4667">
        <f t="shared" si="362"/>
        <v>4666</v>
      </c>
      <c r="E4667">
        <v>880</v>
      </c>
      <c r="F4667">
        <f t="shared" si="363"/>
        <v>1</v>
      </c>
      <c r="G4667" s="2" t="str">
        <f t="shared" si="364"/>
        <v/>
      </c>
      <c r="H4667" t="s">
        <v>4534</v>
      </c>
      <c r="I4667">
        <v>12109</v>
      </c>
      <c r="J4667">
        <v>868</v>
      </c>
      <c r="K4667">
        <v>863</v>
      </c>
      <c r="L4667" t="s">
        <v>158</v>
      </c>
      <c r="M4667" t="s">
        <v>20</v>
      </c>
      <c r="N4667">
        <v>278</v>
      </c>
      <c r="O4667">
        <v>2244</v>
      </c>
      <c r="P4667">
        <v>11</v>
      </c>
      <c r="Q4667" t="s">
        <v>4688</v>
      </c>
      <c r="BU4667" s="1"/>
      <c r="CA4667" s="2"/>
    </row>
    <row r="4668" ht="15" customHeight="1">
      <c r="A4668" t="str">
        <f t="shared" si="360"/>
        <v>2021_05_880_2</v>
      </c>
      <c r="B4668" t="str">
        <f t="shared" si="361"/>
        <v>2021_05_12132</v>
      </c>
      <c r="C4668" s="1" t="s">
        <v>4533</v>
      </c>
      <c r="D4668">
        <f t="shared" si="362"/>
        <v>4667</v>
      </c>
      <c r="E4668">
        <v>880</v>
      </c>
      <c r="F4668">
        <f t="shared" si="363"/>
        <v>2</v>
      </c>
      <c r="G4668" s="2" t="str">
        <f t="shared" si="364"/>
        <v/>
      </c>
      <c r="H4668" t="s">
        <v>4534</v>
      </c>
      <c r="I4668">
        <v>12132</v>
      </c>
      <c r="J4668">
        <v>863</v>
      </c>
      <c r="K4668">
        <v>868</v>
      </c>
      <c r="L4668" t="s">
        <v>31</v>
      </c>
      <c r="M4668" t="s">
        <v>20</v>
      </c>
      <c r="N4668">
        <v>333</v>
      </c>
      <c r="O4668">
        <v>2244</v>
      </c>
      <c r="P4668">
        <v>11</v>
      </c>
      <c r="Q4668" t="s">
        <v>4689</v>
      </c>
      <c r="BU4668" s="1"/>
      <c r="CA4668" s="2"/>
    </row>
    <row r="4669" ht="15" customHeight="1">
      <c r="A4669" t="str">
        <f t="shared" si="360"/>
        <v>2021_05_880_3</v>
      </c>
      <c r="B4669" t="str">
        <f t="shared" si="361"/>
        <v>2021_05_12151</v>
      </c>
      <c r="C4669" s="1" t="s">
        <v>4533</v>
      </c>
      <c r="D4669">
        <f t="shared" si="362"/>
        <v>4668</v>
      </c>
      <c r="E4669">
        <v>880</v>
      </c>
      <c r="F4669">
        <f t="shared" si="363"/>
        <v>3</v>
      </c>
      <c r="G4669" s="2" t="str">
        <f t="shared" si="364"/>
        <v/>
      </c>
      <c r="H4669" t="s">
        <v>4534</v>
      </c>
      <c r="I4669">
        <v>12151</v>
      </c>
      <c r="J4669">
        <v>868</v>
      </c>
      <c r="K4669">
        <v>863</v>
      </c>
      <c r="L4669" t="s">
        <v>31</v>
      </c>
      <c r="M4669" t="s">
        <v>20</v>
      </c>
      <c r="N4669">
        <v>316</v>
      </c>
      <c r="O4669">
        <v>2244</v>
      </c>
      <c r="P4669">
        <v>11</v>
      </c>
      <c r="Q4669" t="s">
        <v>4690</v>
      </c>
      <c r="BU4669" s="1"/>
      <c r="CA4669" s="2"/>
    </row>
    <row r="4670" ht="15" customHeight="1">
      <c r="A4670" t="str">
        <f t="shared" si="360"/>
        <v>2021_05_880_4</v>
      </c>
      <c r="B4670" t="str">
        <f t="shared" si="361"/>
        <v>2021_05_12427</v>
      </c>
      <c r="C4670" s="1" t="s">
        <v>4533</v>
      </c>
      <c r="D4670">
        <f t="shared" si="362"/>
        <v>4669</v>
      </c>
      <c r="E4670">
        <v>880</v>
      </c>
      <c r="F4670">
        <f t="shared" si="363"/>
        <v>4</v>
      </c>
      <c r="G4670" s="2" t="str">
        <f t="shared" si="364"/>
        <v/>
      </c>
      <c r="H4670" t="s">
        <v>4534</v>
      </c>
      <c r="I4670">
        <v>12427</v>
      </c>
      <c r="J4670">
        <v>863</v>
      </c>
      <c r="K4670">
        <v>868</v>
      </c>
      <c r="L4670" t="s">
        <v>31</v>
      </c>
      <c r="M4670" t="s">
        <v>20</v>
      </c>
      <c r="N4670">
        <v>245</v>
      </c>
      <c r="O4670">
        <v>2244</v>
      </c>
      <c r="P4670">
        <v>11</v>
      </c>
      <c r="Q4670" t="s">
        <v>4691</v>
      </c>
      <c r="BU4670" s="1"/>
      <c r="CA4670" s="2"/>
    </row>
    <row r="4671" ht="15" customHeight="1">
      <c r="A4671" t="str">
        <f t="shared" si="360"/>
        <v>2021_05_880_5</v>
      </c>
      <c r="B4671" t="str">
        <f t="shared" si="361"/>
        <v>2021_05_12565</v>
      </c>
      <c r="C4671" s="1" t="s">
        <v>4533</v>
      </c>
      <c r="D4671">
        <f t="shared" si="362"/>
        <v>4670</v>
      </c>
      <c r="E4671">
        <v>880</v>
      </c>
      <c r="F4671">
        <f t="shared" si="363"/>
        <v>5</v>
      </c>
      <c r="G4671" s="2" t="str">
        <f t="shared" si="364"/>
        <v/>
      </c>
      <c r="H4671" t="s">
        <v>4534</v>
      </c>
      <c r="I4671">
        <v>12565</v>
      </c>
      <c r="J4671">
        <v>868</v>
      </c>
      <c r="K4671">
        <v>863</v>
      </c>
      <c r="L4671" t="s">
        <v>31</v>
      </c>
      <c r="M4671" t="s">
        <v>20</v>
      </c>
      <c r="N4671">
        <v>299</v>
      </c>
      <c r="O4671">
        <v>2244</v>
      </c>
      <c r="P4671">
        <v>11</v>
      </c>
      <c r="Q4671" t="s">
        <v>4692</v>
      </c>
      <c r="BU4671" s="1"/>
      <c r="CA4671" s="2"/>
    </row>
    <row r="4672" ht="15" customHeight="1">
      <c r="A4672" t="str">
        <f t="shared" si="360"/>
        <v>2021_05_880_6</v>
      </c>
      <c r="B4672" t="str">
        <f t="shared" si="361"/>
        <v>2021_05_12669</v>
      </c>
      <c r="C4672" s="1" t="s">
        <v>4533</v>
      </c>
      <c r="D4672">
        <f t="shared" si="362"/>
        <v>4671</v>
      </c>
      <c r="E4672">
        <v>880</v>
      </c>
      <c r="F4672">
        <f t="shared" si="363"/>
        <v>6</v>
      </c>
      <c r="G4672" s="2" t="str">
        <f t="shared" si="364"/>
        <v/>
      </c>
      <c r="H4672" t="s">
        <v>4534</v>
      </c>
      <c r="I4672">
        <v>12669</v>
      </c>
      <c r="J4672">
        <v>863</v>
      </c>
      <c r="K4672">
        <v>868</v>
      </c>
      <c r="L4672" t="s">
        <v>31</v>
      </c>
      <c r="M4672" t="s">
        <v>20</v>
      </c>
      <c r="N4672">
        <v>163</v>
      </c>
      <c r="O4672">
        <v>2244</v>
      </c>
      <c r="P4672">
        <v>11</v>
      </c>
      <c r="Q4672" t="s">
        <v>4693</v>
      </c>
      <c r="BU4672" s="1"/>
      <c r="CA4672" s="2"/>
    </row>
    <row r="4673" ht="15" customHeight="1">
      <c r="A4673" t="str">
        <f t="shared" si="360"/>
        <v>2021_05_880_7</v>
      </c>
      <c r="B4673" t="str">
        <f t="shared" si="361"/>
        <v>2021_05_12966</v>
      </c>
      <c r="C4673" s="1" t="s">
        <v>4533</v>
      </c>
      <c r="D4673">
        <f t="shared" si="362"/>
        <v>4672</v>
      </c>
      <c r="E4673">
        <v>880</v>
      </c>
      <c r="F4673">
        <f t="shared" si="363"/>
        <v>7</v>
      </c>
      <c r="G4673" s="2" t="str">
        <f t="shared" si="364"/>
        <v/>
      </c>
      <c r="H4673" t="s">
        <v>4534</v>
      </c>
      <c r="I4673">
        <v>12966</v>
      </c>
      <c r="J4673">
        <v>868</v>
      </c>
      <c r="K4673">
        <v>863</v>
      </c>
      <c r="L4673" t="s">
        <v>31</v>
      </c>
      <c r="M4673" t="s">
        <v>20</v>
      </c>
      <c r="N4673">
        <v>283</v>
      </c>
      <c r="O4673">
        <v>2244</v>
      </c>
      <c r="P4673">
        <v>11</v>
      </c>
      <c r="Q4673" t="s">
        <v>4694</v>
      </c>
      <c r="BU4673" s="1"/>
      <c r="CA4673" s="2"/>
    </row>
    <row r="4674" ht="15" customHeight="1">
      <c r="A4674" t="str">
        <f t="shared" ref="A4674:A4737" si="365">CONCATENATE($C4674,"_",$E4674,"_",$F4674)</f>
        <v>2021_05_880_8</v>
      </c>
      <c r="B4674" t="str">
        <f t="shared" ref="B4674:B4737" si="366">CONCATENATE($C4674,"_",$I4674)</f>
        <v>2021_05_13020</v>
      </c>
      <c r="C4674" s="1" t="s">
        <v>4533</v>
      </c>
      <c r="D4674">
        <f t="shared" ref="D4674:D4737" si="367">IF(ISNUMBER($D4673),$D4673+1,1)</f>
        <v>4673</v>
      </c>
      <c r="E4674">
        <v>880</v>
      </c>
      <c r="F4674">
        <f t="shared" ref="F4674:F4737" si="368">IF($E4674="","",IF($E4674=$E4673,$F4673+1,1))</f>
        <v>8</v>
      </c>
      <c r="G4674" s="2" t="str">
        <f t="shared" ref="G4674:G4737" si="369">IF($E4675=$E4674,"","x")</f>
        <v/>
      </c>
      <c r="H4674" t="s">
        <v>4534</v>
      </c>
      <c r="I4674">
        <v>13020</v>
      </c>
      <c r="J4674">
        <v>863</v>
      </c>
      <c r="K4674">
        <v>868</v>
      </c>
      <c r="L4674" t="s">
        <v>31</v>
      </c>
      <c r="M4674" t="s">
        <v>20</v>
      </c>
      <c r="N4674">
        <v>36</v>
      </c>
      <c r="O4674">
        <v>2244</v>
      </c>
      <c r="P4674">
        <v>11</v>
      </c>
      <c r="Q4674" t="s">
        <v>4695</v>
      </c>
      <c r="BU4674" s="1"/>
      <c r="CA4674" s="2"/>
    </row>
    <row r="4675" ht="15" customHeight="1">
      <c r="A4675" t="str">
        <f t="shared" si="365"/>
        <v>2021_05_880_9</v>
      </c>
      <c r="B4675" t="str">
        <f t="shared" si="366"/>
        <v>2021_05_13146</v>
      </c>
      <c r="C4675" s="1" t="s">
        <v>4533</v>
      </c>
      <c r="D4675">
        <f t="shared" si="367"/>
        <v>4674</v>
      </c>
      <c r="E4675">
        <v>880</v>
      </c>
      <c r="F4675">
        <f t="shared" si="368"/>
        <v>9</v>
      </c>
      <c r="G4675" s="2" t="str">
        <f t="shared" si="369"/>
        <v/>
      </c>
      <c r="H4675" t="s">
        <v>4534</v>
      </c>
      <c r="I4675">
        <v>13146</v>
      </c>
      <c r="J4675">
        <v>868</v>
      </c>
      <c r="K4675">
        <v>863</v>
      </c>
      <c r="L4675" t="s">
        <v>31</v>
      </c>
      <c r="M4675" t="s">
        <v>20</v>
      </c>
      <c r="N4675">
        <v>239</v>
      </c>
      <c r="O4675">
        <v>2244</v>
      </c>
      <c r="P4675">
        <v>11</v>
      </c>
      <c r="Q4675" t="s">
        <v>4696</v>
      </c>
      <c r="BU4675" s="1"/>
      <c r="CA4675" s="2"/>
    </row>
    <row r="4676" ht="15" customHeight="1">
      <c r="A4676" t="str">
        <f t="shared" si="365"/>
        <v>2021_05_880_10</v>
      </c>
      <c r="B4676" t="str">
        <f t="shared" si="366"/>
        <v>2021_05_13435</v>
      </c>
      <c r="C4676" s="1" t="s">
        <v>4533</v>
      </c>
      <c r="D4676">
        <f t="shared" si="367"/>
        <v>4675</v>
      </c>
      <c r="E4676">
        <v>880</v>
      </c>
      <c r="F4676">
        <f t="shared" si="368"/>
        <v>10</v>
      </c>
      <c r="G4676" s="2" t="str">
        <f t="shared" si="369"/>
        <v>x</v>
      </c>
      <c r="H4676" t="s">
        <v>4534</v>
      </c>
      <c r="I4676">
        <v>13435</v>
      </c>
      <c r="J4676">
        <v>863</v>
      </c>
      <c r="K4676">
        <v>868</v>
      </c>
      <c r="L4676" t="s">
        <v>20</v>
      </c>
      <c r="M4676" t="s">
        <v>20</v>
      </c>
      <c r="N4676">
        <v>31</v>
      </c>
      <c r="O4676">
        <v>2244</v>
      </c>
      <c r="P4676">
        <v>11</v>
      </c>
      <c r="Q4676" t="s">
        <v>4697</v>
      </c>
      <c r="BU4676" s="1"/>
      <c r="CA4676" s="2"/>
    </row>
    <row r="4677" ht="15" customHeight="1">
      <c r="A4677" t="str">
        <f t="shared" si="365"/>
        <v>2021_12_41310_1</v>
      </c>
      <c r="B4677" t="str">
        <f t="shared" si="366"/>
        <v>2021_12_47699</v>
      </c>
      <c r="C4677" s="1" t="s">
        <v>4698</v>
      </c>
      <c r="D4677">
        <f t="shared" si="367"/>
        <v>4676</v>
      </c>
      <c r="E4677">
        <v>41310</v>
      </c>
      <c r="F4677">
        <f t="shared" si="368"/>
        <v>1</v>
      </c>
      <c r="G4677" s="2" t="str">
        <f t="shared" si="369"/>
        <v/>
      </c>
      <c r="H4677" t="s">
        <v>4699</v>
      </c>
      <c r="I4677">
        <v>47699</v>
      </c>
      <c r="J4677">
        <v>41297</v>
      </c>
      <c r="K4677">
        <v>41300</v>
      </c>
      <c r="L4677" t="s">
        <v>19</v>
      </c>
      <c r="M4677" t="s">
        <v>20</v>
      </c>
      <c r="N4677">
        <v>519</v>
      </c>
      <c r="O4677">
        <v>3620</v>
      </c>
      <c r="P4677">
        <v>14</v>
      </c>
      <c r="Q4677" t="s">
        <v>4700</v>
      </c>
      <c r="BY4677" s="1"/>
      <c r="CE4677" s="2"/>
    </row>
    <row r="4678" ht="15" customHeight="1">
      <c r="A4678" t="str">
        <f t="shared" si="365"/>
        <v>2021_12_41310_2</v>
      </c>
      <c r="B4678" t="str">
        <f t="shared" si="366"/>
        <v>2021_12_48287</v>
      </c>
      <c r="C4678" s="1" t="s">
        <v>4698</v>
      </c>
      <c r="D4678">
        <f t="shared" si="367"/>
        <v>4677</v>
      </c>
      <c r="E4678">
        <v>41310</v>
      </c>
      <c r="F4678">
        <f t="shared" si="368"/>
        <v>2</v>
      </c>
      <c r="G4678" s="2" t="str">
        <f t="shared" si="369"/>
        <v/>
      </c>
      <c r="H4678" t="s">
        <v>4699</v>
      </c>
      <c r="I4678">
        <v>48287</v>
      </c>
      <c r="J4678">
        <v>41300</v>
      </c>
      <c r="K4678">
        <v>41297</v>
      </c>
      <c r="L4678" t="s">
        <v>31</v>
      </c>
      <c r="M4678" t="s">
        <v>20</v>
      </c>
      <c r="N4678">
        <v>512</v>
      </c>
      <c r="O4678">
        <v>3620</v>
      </c>
      <c r="P4678">
        <v>14</v>
      </c>
      <c r="Q4678" t="s">
        <v>4701</v>
      </c>
      <c r="BY4678" s="1"/>
      <c r="CE4678" s="2"/>
    </row>
    <row r="4679" ht="15" customHeight="1">
      <c r="A4679" t="str">
        <f t="shared" si="365"/>
        <v>2021_12_41310_3</v>
      </c>
      <c r="B4679" t="str">
        <f t="shared" si="366"/>
        <v>2021_12_48648</v>
      </c>
      <c r="C4679" s="1" t="s">
        <v>4698</v>
      </c>
      <c r="D4679">
        <f t="shared" si="367"/>
        <v>4678</v>
      </c>
      <c r="E4679">
        <v>41310</v>
      </c>
      <c r="F4679">
        <f t="shared" si="368"/>
        <v>3</v>
      </c>
      <c r="G4679" s="2" t="str">
        <f t="shared" si="369"/>
        <v/>
      </c>
      <c r="H4679" t="s">
        <v>4699</v>
      </c>
      <c r="I4679">
        <v>48648</v>
      </c>
      <c r="J4679">
        <v>41297</v>
      </c>
      <c r="K4679">
        <v>41300</v>
      </c>
      <c r="L4679" t="s">
        <v>31</v>
      </c>
      <c r="M4679" t="s">
        <v>20</v>
      </c>
      <c r="N4679">
        <v>630</v>
      </c>
      <c r="O4679">
        <v>3620</v>
      </c>
      <c r="P4679">
        <v>14</v>
      </c>
      <c r="Q4679" t="s">
        <v>4702</v>
      </c>
      <c r="BY4679" s="1"/>
      <c r="CE4679" s="2"/>
    </row>
    <row r="4680" ht="15" customHeight="1">
      <c r="A4680" t="str">
        <f t="shared" si="365"/>
        <v>2021_12_41310_4</v>
      </c>
      <c r="B4680" t="str">
        <f t="shared" si="366"/>
        <v>2021_12_48685</v>
      </c>
      <c r="C4680" s="1" t="s">
        <v>4698</v>
      </c>
      <c r="D4680">
        <f t="shared" si="367"/>
        <v>4679</v>
      </c>
      <c r="E4680">
        <v>41310</v>
      </c>
      <c r="F4680">
        <f t="shared" si="368"/>
        <v>4</v>
      </c>
      <c r="G4680" s="2" t="str">
        <f t="shared" si="369"/>
        <v/>
      </c>
      <c r="H4680" t="s">
        <v>4699</v>
      </c>
      <c r="I4680">
        <v>48685</v>
      </c>
      <c r="J4680">
        <v>41300</v>
      </c>
      <c r="K4680">
        <v>41297</v>
      </c>
      <c r="L4680" t="s">
        <v>31</v>
      </c>
      <c r="M4680" t="s">
        <v>20</v>
      </c>
      <c r="N4680">
        <v>296</v>
      </c>
      <c r="O4680">
        <v>3620</v>
      </c>
      <c r="P4680">
        <v>14</v>
      </c>
      <c r="Q4680" t="s">
        <v>4703</v>
      </c>
      <c r="BY4680" s="1"/>
      <c r="CE4680" s="2"/>
    </row>
    <row r="4681" ht="15" customHeight="1">
      <c r="A4681" t="str">
        <f t="shared" si="365"/>
        <v>2021_12_41310_5</v>
      </c>
      <c r="B4681" t="str">
        <f t="shared" si="366"/>
        <v>2021_12_48736</v>
      </c>
      <c r="C4681" s="1" t="s">
        <v>4698</v>
      </c>
      <c r="D4681">
        <f t="shared" si="367"/>
        <v>4680</v>
      </c>
      <c r="E4681">
        <v>41310</v>
      </c>
      <c r="F4681">
        <f t="shared" si="368"/>
        <v>5</v>
      </c>
      <c r="G4681" s="2" t="str">
        <f t="shared" si="369"/>
        <v/>
      </c>
      <c r="H4681" t="s">
        <v>4699</v>
      </c>
      <c r="I4681">
        <v>48736</v>
      </c>
      <c r="J4681">
        <v>41297</v>
      </c>
      <c r="K4681">
        <v>41300</v>
      </c>
      <c r="L4681" t="s">
        <v>31</v>
      </c>
      <c r="M4681" t="s">
        <v>20</v>
      </c>
      <c r="N4681">
        <v>315</v>
      </c>
      <c r="O4681">
        <v>3620</v>
      </c>
      <c r="P4681">
        <v>14</v>
      </c>
      <c r="Q4681" t="s">
        <v>4704</v>
      </c>
      <c r="BY4681" s="1"/>
      <c r="CE4681" s="2"/>
    </row>
    <row r="4682" ht="15" customHeight="1">
      <c r="A4682" t="str">
        <f t="shared" si="365"/>
        <v>2021_12_41310_6</v>
      </c>
      <c r="B4682" t="str">
        <f t="shared" si="366"/>
        <v>2021_12_48789</v>
      </c>
      <c r="C4682" s="1" t="s">
        <v>4698</v>
      </c>
      <c r="D4682">
        <f t="shared" si="367"/>
        <v>4681</v>
      </c>
      <c r="E4682">
        <v>41310</v>
      </c>
      <c r="F4682">
        <f t="shared" si="368"/>
        <v>6</v>
      </c>
      <c r="G4682" s="2" t="str">
        <f t="shared" si="369"/>
        <v/>
      </c>
      <c r="H4682" t="s">
        <v>4699</v>
      </c>
      <c r="I4682">
        <v>48789</v>
      </c>
      <c r="J4682">
        <v>41300</v>
      </c>
      <c r="K4682">
        <v>41297</v>
      </c>
      <c r="L4682" t="s">
        <v>31</v>
      </c>
      <c r="M4682" t="s">
        <v>20</v>
      </c>
      <c r="N4682">
        <v>214</v>
      </c>
      <c r="O4682">
        <v>3620</v>
      </c>
      <c r="P4682">
        <v>14</v>
      </c>
      <c r="Q4682" t="s">
        <v>4705</v>
      </c>
      <c r="BY4682" s="1"/>
      <c r="CE4682" s="2"/>
    </row>
    <row r="4683" ht="15" customHeight="1">
      <c r="A4683" t="str">
        <f t="shared" si="365"/>
        <v>2021_12_41310_7</v>
      </c>
      <c r="B4683" t="str">
        <f t="shared" si="366"/>
        <v>2021_12_48933</v>
      </c>
      <c r="C4683" s="1" t="s">
        <v>4698</v>
      </c>
      <c r="D4683">
        <f t="shared" si="367"/>
        <v>4682</v>
      </c>
      <c r="E4683">
        <v>41310</v>
      </c>
      <c r="F4683">
        <f t="shared" si="368"/>
        <v>7</v>
      </c>
      <c r="G4683" s="2" t="str">
        <f t="shared" si="369"/>
        <v/>
      </c>
      <c r="H4683" t="s">
        <v>4699</v>
      </c>
      <c r="I4683">
        <v>48933</v>
      </c>
      <c r="J4683">
        <v>41297</v>
      </c>
      <c r="K4683">
        <v>41300</v>
      </c>
      <c r="L4683" t="s">
        <v>31</v>
      </c>
      <c r="M4683" t="s">
        <v>20</v>
      </c>
      <c r="N4683">
        <v>475</v>
      </c>
      <c r="O4683">
        <v>3620</v>
      </c>
      <c r="P4683">
        <v>14</v>
      </c>
      <c r="Q4683" t="s">
        <v>4706</v>
      </c>
      <c r="BY4683" s="1"/>
      <c r="CE4683" s="2"/>
    </row>
    <row r="4684" ht="15" customHeight="1">
      <c r="A4684" t="str">
        <f t="shared" si="365"/>
        <v>2021_12_41310_8</v>
      </c>
      <c r="B4684" t="str">
        <f t="shared" si="366"/>
        <v>2021_12_49497</v>
      </c>
      <c r="C4684" s="1" t="s">
        <v>4698</v>
      </c>
      <c r="D4684">
        <f t="shared" si="367"/>
        <v>4683</v>
      </c>
      <c r="E4684">
        <v>41310</v>
      </c>
      <c r="F4684">
        <f t="shared" si="368"/>
        <v>8</v>
      </c>
      <c r="G4684" s="2" t="str">
        <f t="shared" si="369"/>
        <v/>
      </c>
      <c r="H4684" t="s">
        <v>4699</v>
      </c>
      <c r="I4684">
        <v>49497</v>
      </c>
      <c r="J4684">
        <v>41300</v>
      </c>
      <c r="K4684">
        <v>41297</v>
      </c>
      <c r="L4684" t="s">
        <v>31</v>
      </c>
      <c r="M4684" t="s">
        <v>20</v>
      </c>
      <c r="N4684">
        <v>287</v>
      </c>
      <c r="O4684">
        <v>3620</v>
      </c>
      <c r="P4684">
        <v>14</v>
      </c>
      <c r="Q4684" t="s">
        <v>4707</v>
      </c>
      <c r="BY4684" s="1"/>
      <c r="CE4684" s="2"/>
    </row>
    <row r="4685" ht="15" customHeight="1">
      <c r="A4685" t="str">
        <f t="shared" si="365"/>
        <v>2021_12_41310_9</v>
      </c>
      <c r="B4685" t="str">
        <f t="shared" si="366"/>
        <v>2021_12_49510</v>
      </c>
      <c r="C4685" s="1" t="s">
        <v>4698</v>
      </c>
      <c r="D4685">
        <f t="shared" si="367"/>
        <v>4684</v>
      </c>
      <c r="E4685">
        <v>41310</v>
      </c>
      <c r="F4685">
        <f t="shared" si="368"/>
        <v>9</v>
      </c>
      <c r="G4685" s="2" t="str">
        <f t="shared" si="369"/>
        <v/>
      </c>
      <c r="H4685" t="s">
        <v>4699</v>
      </c>
      <c r="I4685">
        <v>49510</v>
      </c>
      <c r="J4685">
        <v>41297</v>
      </c>
      <c r="K4685">
        <v>41300</v>
      </c>
      <c r="L4685" t="s">
        <v>31</v>
      </c>
      <c r="M4685" t="s">
        <v>20</v>
      </c>
      <c r="N4685">
        <v>109</v>
      </c>
      <c r="O4685">
        <v>3620</v>
      </c>
      <c r="P4685">
        <v>14</v>
      </c>
      <c r="Q4685" t="s">
        <v>4708</v>
      </c>
      <c r="BY4685" s="1"/>
      <c r="CE4685" s="2"/>
    </row>
    <row r="4686" ht="15" customHeight="1">
      <c r="A4686" t="str">
        <f t="shared" si="365"/>
        <v>2021_12_41310_10</v>
      </c>
      <c r="B4686" t="str">
        <f t="shared" si="366"/>
        <v>2021_12_49548</v>
      </c>
      <c r="C4686" s="1" t="s">
        <v>4698</v>
      </c>
      <c r="D4686">
        <f t="shared" si="367"/>
        <v>4685</v>
      </c>
      <c r="E4686">
        <v>41310</v>
      </c>
      <c r="F4686">
        <f t="shared" si="368"/>
        <v>10</v>
      </c>
      <c r="G4686" s="2" t="str">
        <f t="shared" si="369"/>
        <v/>
      </c>
      <c r="H4686" t="s">
        <v>4699</v>
      </c>
      <c r="I4686">
        <v>49548</v>
      </c>
      <c r="J4686">
        <v>41300</v>
      </c>
      <c r="K4686">
        <v>41297</v>
      </c>
      <c r="L4686" t="s">
        <v>31</v>
      </c>
      <c r="M4686" t="s">
        <v>20</v>
      </c>
      <c r="N4686">
        <v>55</v>
      </c>
      <c r="O4686">
        <v>3620</v>
      </c>
      <c r="P4686">
        <v>14</v>
      </c>
      <c r="Q4686" t="s">
        <v>4709</v>
      </c>
      <c r="BY4686" s="1"/>
      <c r="CE4686" s="2"/>
    </row>
    <row r="4687" ht="15" customHeight="1">
      <c r="A4687" t="str">
        <f t="shared" si="365"/>
        <v>2021_12_41310_11</v>
      </c>
      <c r="B4687" t="str">
        <f t="shared" si="366"/>
        <v>2021_12_49551</v>
      </c>
      <c r="C4687" s="1" t="s">
        <v>4698</v>
      </c>
      <c r="D4687">
        <f t="shared" si="367"/>
        <v>4686</v>
      </c>
      <c r="E4687">
        <v>41310</v>
      </c>
      <c r="F4687">
        <f t="shared" si="368"/>
        <v>11</v>
      </c>
      <c r="G4687" s="2" t="str">
        <f t="shared" si="369"/>
        <v/>
      </c>
      <c r="H4687" t="s">
        <v>4699</v>
      </c>
      <c r="I4687">
        <v>49551</v>
      </c>
      <c r="J4687">
        <v>41297</v>
      </c>
      <c r="K4687">
        <v>41300</v>
      </c>
      <c r="L4687" t="s">
        <v>31</v>
      </c>
      <c r="M4687" t="s">
        <v>20</v>
      </c>
      <c r="N4687">
        <v>46</v>
      </c>
      <c r="O4687">
        <v>3620</v>
      </c>
      <c r="P4687">
        <v>14</v>
      </c>
      <c r="Q4687" t="s">
        <v>4710</v>
      </c>
      <c r="BY4687" s="1"/>
      <c r="CE4687" s="2"/>
    </row>
    <row r="4688" ht="15" customHeight="1">
      <c r="A4688" t="str">
        <f t="shared" si="365"/>
        <v>2021_12_41310_12</v>
      </c>
      <c r="B4688" t="str">
        <f t="shared" si="366"/>
        <v>2021_12_49555</v>
      </c>
      <c r="C4688" s="1" t="s">
        <v>4698</v>
      </c>
      <c r="D4688">
        <f t="shared" si="367"/>
        <v>4687</v>
      </c>
      <c r="E4688">
        <v>41310</v>
      </c>
      <c r="F4688">
        <f t="shared" si="368"/>
        <v>12</v>
      </c>
      <c r="G4688" s="2" t="str">
        <f t="shared" si="369"/>
        <v/>
      </c>
      <c r="H4688" t="s">
        <v>4699</v>
      </c>
      <c r="I4688">
        <v>49555</v>
      </c>
      <c r="J4688">
        <v>41300</v>
      </c>
      <c r="K4688">
        <v>41297</v>
      </c>
      <c r="L4688" t="s">
        <v>31</v>
      </c>
      <c r="M4688" t="s">
        <v>20</v>
      </c>
      <c r="N4688">
        <v>74</v>
      </c>
      <c r="O4688">
        <v>3620</v>
      </c>
      <c r="P4688">
        <v>14</v>
      </c>
      <c r="Q4688" t="s">
        <v>4711</v>
      </c>
      <c r="BY4688" s="1"/>
      <c r="CE4688" s="2"/>
    </row>
    <row r="4689" ht="15" customHeight="1">
      <c r="A4689" t="str">
        <f t="shared" si="365"/>
        <v>2021_12_41310_13</v>
      </c>
      <c r="B4689" t="str">
        <f t="shared" si="366"/>
        <v>2021_12_49557</v>
      </c>
      <c r="C4689" s="1" t="s">
        <v>4698</v>
      </c>
      <c r="D4689">
        <f t="shared" si="367"/>
        <v>4688</v>
      </c>
      <c r="E4689">
        <v>41310</v>
      </c>
      <c r="F4689">
        <f t="shared" si="368"/>
        <v>13</v>
      </c>
      <c r="G4689" s="2" t="str">
        <f t="shared" si="369"/>
        <v>x</v>
      </c>
      <c r="H4689" t="s">
        <v>4699</v>
      </c>
      <c r="I4689">
        <v>49557</v>
      </c>
      <c r="J4689">
        <v>41297</v>
      </c>
      <c r="K4689">
        <v>41300</v>
      </c>
      <c r="L4689" t="s">
        <v>20</v>
      </c>
      <c r="M4689" t="s">
        <v>20</v>
      </c>
      <c r="N4689">
        <v>67</v>
      </c>
      <c r="O4689">
        <v>3620</v>
      </c>
      <c r="P4689">
        <v>14</v>
      </c>
      <c r="Q4689" t="s">
        <v>4712</v>
      </c>
      <c r="BY4689" s="1"/>
      <c r="CE4689" s="2"/>
    </row>
    <row r="4690" ht="15" customHeight="1">
      <c r="A4690" t="str">
        <f t="shared" si="365"/>
        <v>2021_12_41338_1</v>
      </c>
      <c r="B4690" t="str">
        <f t="shared" si="366"/>
        <v>2021_12_47314</v>
      </c>
      <c r="C4690" s="1" t="s">
        <v>4698</v>
      </c>
      <c r="D4690">
        <f t="shared" si="367"/>
        <v>4689</v>
      </c>
      <c r="E4690">
        <v>41338</v>
      </c>
      <c r="F4690">
        <f t="shared" si="368"/>
        <v>1</v>
      </c>
      <c r="G4690" s="2" t="str">
        <f t="shared" si="369"/>
        <v/>
      </c>
      <c r="H4690" t="s">
        <v>4699</v>
      </c>
      <c r="I4690">
        <v>47314</v>
      </c>
      <c r="J4690">
        <v>41325</v>
      </c>
      <c r="K4690">
        <v>41328</v>
      </c>
      <c r="L4690" t="s">
        <v>19</v>
      </c>
      <c r="M4690" t="s">
        <v>40</v>
      </c>
      <c r="N4690">
        <v>179</v>
      </c>
      <c r="O4690">
        <v>5211</v>
      </c>
      <c r="P4690">
        <v>17</v>
      </c>
      <c r="Q4690" t="s">
        <v>4713</v>
      </c>
      <c r="BY4690" s="1"/>
      <c r="CE4690" s="2"/>
    </row>
    <row r="4691" ht="15" customHeight="1">
      <c r="A4691" t="str">
        <f t="shared" si="365"/>
        <v>2021_12_41338_2</v>
      </c>
      <c r="B4691" t="str">
        <f t="shared" si="366"/>
        <v>2021_12_48073</v>
      </c>
      <c r="C4691" s="1" t="s">
        <v>4698</v>
      </c>
      <c r="D4691">
        <f t="shared" si="367"/>
        <v>4690</v>
      </c>
      <c r="E4691">
        <v>41338</v>
      </c>
      <c r="F4691">
        <f t="shared" si="368"/>
        <v>2</v>
      </c>
      <c r="G4691" s="2" t="str">
        <f t="shared" si="369"/>
        <v/>
      </c>
      <c r="H4691" t="s">
        <v>4699</v>
      </c>
      <c r="I4691">
        <v>48073</v>
      </c>
      <c r="J4691">
        <v>41328</v>
      </c>
      <c r="K4691">
        <v>41325</v>
      </c>
      <c r="L4691" t="s">
        <v>31</v>
      </c>
      <c r="M4691" t="s">
        <v>40</v>
      </c>
      <c r="N4691">
        <v>149</v>
      </c>
      <c r="O4691">
        <v>5211</v>
      </c>
      <c r="P4691">
        <v>17</v>
      </c>
      <c r="Q4691" t="s">
        <v>4714</v>
      </c>
      <c r="BY4691" s="1"/>
      <c r="CE4691" s="2"/>
    </row>
    <row r="4692" ht="15" customHeight="1">
      <c r="A4692" t="str">
        <f t="shared" si="365"/>
        <v>2021_12_41338_3</v>
      </c>
      <c r="B4692" t="str">
        <f t="shared" si="366"/>
        <v>2021_12_48319</v>
      </c>
      <c r="C4692" s="1" t="s">
        <v>4698</v>
      </c>
      <c r="D4692">
        <f t="shared" si="367"/>
        <v>4691</v>
      </c>
      <c r="E4692">
        <v>41338</v>
      </c>
      <c r="F4692">
        <f t="shared" si="368"/>
        <v>3</v>
      </c>
      <c r="G4692" s="2" t="str">
        <f t="shared" si="369"/>
        <v/>
      </c>
      <c r="H4692" t="s">
        <v>4699</v>
      </c>
      <c r="I4692">
        <v>48319</v>
      </c>
      <c r="J4692">
        <v>41325</v>
      </c>
      <c r="K4692">
        <v>41328</v>
      </c>
      <c r="L4692" t="s">
        <v>31</v>
      </c>
      <c r="M4692" t="s">
        <v>40</v>
      </c>
      <c r="N4692">
        <v>524</v>
      </c>
      <c r="O4692">
        <v>5211</v>
      </c>
      <c r="P4692">
        <v>17</v>
      </c>
      <c r="Q4692" t="s">
        <v>4715</v>
      </c>
      <c r="BY4692" s="1"/>
      <c r="CE4692" s="2"/>
    </row>
    <row r="4693" ht="15" customHeight="1">
      <c r="A4693" t="str">
        <f t="shared" si="365"/>
        <v>2021_12_41338_4</v>
      </c>
      <c r="B4693" t="str">
        <f t="shared" si="366"/>
        <v>2021_12_48645</v>
      </c>
      <c r="C4693" s="1" t="s">
        <v>4698</v>
      </c>
      <c r="D4693">
        <f t="shared" si="367"/>
        <v>4692</v>
      </c>
      <c r="E4693">
        <v>41338</v>
      </c>
      <c r="F4693">
        <f t="shared" si="368"/>
        <v>4</v>
      </c>
      <c r="G4693" s="2" t="str">
        <f t="shared" si="369"/>
        <v/>
      </c>
      <c r="H4693" t="s">
        <v>4699</v>
      </c>
      <c r="I4693">
        <v>48645</v>
      </c>
      <c r="J4693">
        <v>41328</v>
      </c>
      <c r="K4693">
        <v>41325</v>
      </c>
      <c r="L4693" t="s">
        <v>31</v>
      </c>
      <c r="M4693" t="s">
        <v>40</v>
      </c>
      <c r="N4693">
        <v>542</v>
      </c>
      <c r="O4693">
        <v>5211</v>
      </c>
      <c r="P4693">
        <v>17</v>
      </c>
      <c r="Q4693" t="s">
        <v>4716</v>
      </c>
      <c r="BY4693" s="1"/>
      <c r="CE4693" s="2"/>
    </row>
    <row r="4694" ht="15" customHeight="1">
      <c r="A4694" t="str">
        <f t="shared" si="365"/>
        <v>2021_12_41338_5</v>
      </c>
      <c r="B4694" t="str">
        <f t="shared" si="366"/>
        <v>2021_12_48874</v>
      </c>
      <c r="C4694" s="1" t="s">
        <v>4698</v>
      </c>
      <c r="D4694">
        <f t="shared" si="367"/>
        <v>4693</v>
      </c>
      <c r="E4694">
        <v>41338</v>
      </c>
      <c r="F4694">
        <f t="shared" si="368"/>
        <v>5</v>
      </c>
      <c r="G4694" s="2" t="str">
        <f t="shared" si="369"/>
        <v/>
      </c>
      <c r="H4694" t="s">
        <v>4699</v>
      </c>
      <c r="I4694">
        <v>48874</v>
      </c>
      <c r="J4694">
        <v>41325</v>
      </c>
      <c r="K4694">
        <v>41328</v>
      </c>
      <c r="L4694" t="s">
        <v>31</v>
      </c>
      <c r="M4694" t="s">
        <v>40</v>
      </c>
      <c r="N4694">
        <v>414</v>
      </c>
      <c r="O4694">
        <v>5211</v>
      </c>
      <c r="P4694">
        <v>17</v>
      </c>
      <c r="Q4694" t="s">
        <v>4717</v>
      </c>
      <c r="BY4694" s="1"/>
      <c r="CE4694" s="2"/>
    </row>
    <row r="4695" ht="15" customHeight="1">
      <c r="A4695" t="str">
        <f t="shared" si="365"/>
        <v>2021_12_41338_6</v>
      </c>
      <c r="B4695" t="str">
        <f t="shared" si="366"/>
        <v>2021_12_49019</v>
      </c>
      <c r="C4695" s="1" t="s">
        <v>4698</v>
      </c>
      <c r="D4695">
        <f t="shared" si="367"/>
        <v>4694</v>
      </c>
      <c r="E4695">
        <v>41338</v>
      </c>
      <c r="F4695">
        <f t="shared" si="368"/>
        <v>6</v>
      </c>
      <c r="G4695" s="2" t="str">
        <f t="shared" si="369"/>
        <v/>
      </c>
      <c r="H4695" t="s">
        <v>4699</v>
      </c>
      <c r="I4695">
        <v>49019</v>
      </c>
      <c r="J4695">
        <v>41328</v>
      </c>
      <c r="K4695">
        <v>41325</v>
      </c>
      <c r="L4695" t="s">
        <v>31</v>
      </c>
      <c r="M4695" t="s">
        <v>40</v>
      </c>
      <c r="N4695">
        <v>433</v>
      </c>
      <c r="O4695">
        <v>5211</v>
      </c>
      <c r="P4695">
        <v>17</v>
      </c>
      <c r="Q4695" t="s">
        <v>4718</v>
      </c>
      <c r="BY4695" s="1"/>
      <c r="CE4695" s="2"/>
    </row>
    <row r="4696" ht="15" customHeight="1">
      <c r="A4696" t="str">
        <f t="shared" si="365"/>
        <v>2021_12_41338_7</v>
      </c>
      <c r="B4696" t="str">
        <f t="shared" si="366"/>
        <v>2021_12_49298</v>
      </c>
      <c r="C4696" s="1" t="s">
        <v>4698</v>
      </c>
      <c r="D4696">
        <f t="shared" si="367"/>
        <v>4695</v>
      </c>
      <c r="E4696">
        <v>41338</v>
      </c>
      <c r="F4696">
        <f t="shared" si="368"/>
        <v>7</v>
      </c>
      <c r="G4696" s="2" t="str">
        <f t="shared" si="369"/>
        <v/>
      </c>
      <c r="H4696" t="s">
        <v>4699</v>
      </c>
      <c r="I4696">
        <v>49298</v>
      </c>
      <c r="J4696">
        <v>41325</v>
      </c>
      <c r="K4696">
        <v>41328</v>
      </c>
      <c r="L4696" t="s">
        <v>31</v>
      </c>
      <c r="M4696" t="s">
        <v>40</v>
      </c>
      <c r="N4696">
        <v>359</v>
      </c>
      <c r="O4696">
        <v>5211</v>
      </c>
      <c r="P4696">
        <v>17</v>
      </c>
      <c r="Q4696" t="s">
        <v>4719</v>
      </c>
      <c r="BY4696" s="1"/>
      <c r="CE4696" s="2"/>
    </row>
    <row r="4697" ht="15" customHeight="1">
      <c r="A4697" t="str">
        <f t="shared" si="365"/>
        <v>2021_12_41338_8</v>
      </c>
      <c r="B4697" t="str">
        <f t="shared" si="366"/>
        <v>2021_12_49371</v>
      </c>
      <c r="C4697" s="1" t="s">
        <v>4698</v>
      </c>
      <c r="D4697">
        <f t="shared" si="367"/>
        <v>4696</v>
      </c>
      <c r="E4697">
        <v>41338</v>
      </c>
      <c r="F4697">
        <f t="shared" si="368"/>
        <v>8</v>
      </c>
      <c r="G4697" s="2" t="str">
        <f t="shared" si="369"/>
        <v/>
      </c>
      <c r="H4697" t="s">
        <v>4699</v>
      </c>
      <c r="I4697">
        <v>49371</v>
      </c>
      <c r="J4697">
        <v>41328</v>
      </c>
      <c r="K4697">
        <v>41325</v>
      </c>
      <c r="L4697" t="s">
        <v>31</v>
      </c>
      <c r="M4697" t="s">
        <v>40</v>
      </c>
      <c r="N4697">
        <v>407</v>
      </c>
      <c r="O4697">
        <v>5211</v>
      </c>
      <c r="P4697">
        <v>17</v>
      </c>
      <c r="Q4697" t="s">
        <v>4720</v>
      </c>
      <c r="BY4697" s="1"/>
      <c r="CE4697" s="2"/>
    </row>
    <row r="4698" ht="15" customHeight="1">
      <c r="A4698" t="str">
        <f t="shared" si="365"/>
        <v>2021_12_41338_9</v>
      </c>
      <c r="B4698" t="str">
        <f t="shared" si="366"/>
        <v>2021_12_49565</v>
      </c>
      <c r="C4698" s="1" t="s">
        <v>4698</v>
      </c>
      <c r="D4698">
        <f t="shared" si="367"/>
        <v>4697</v>
      </c>
      <c r="E4698">
        <v>41338</v>
      </c>
      <c r="F4698">
        <f t="shared" si="368"/>
        <v>9</v>
      </c>
      <c r="G4698" s="2" t="str">
        <f t="shared" si="369"/>
        <v/>
      </c>
      <c r="H4698" t="s">
        <v>4699</v>
      </c>
      <c r="I4698">
        <v>49565</v>
      </c>
      <c r="J4698">
        <v>41325</v>
      </c>
      <c r="K4698">
        <v>41328</v>
      </c>
      <c r="L4698" t="s">
        <v>31</v>
      </c>
      <c r="M4698" t="s">
        <v>40</v>
      </c>
      <c r="N4698">
        <v>403</v>
      </c>
      <c r="O4698">
        <v>5211</v>
      </c>
      <c r="P4698">
        <v>17</v>
      </c>
      <c r="Q4698" t="s">
        <v>4721</v>
      </c>
      <c r="BY4698" s="1"/>
      <c r="CE4698" s="2"/>
    </row>
    <row r="4699" ht="15" customHeight="1">
      <c r="A4699" t="str">
        <f t="shared" si="365"/>
        <v>2021_12_41338_10</v>
      </c>
      <c r="B4699" t="str">
        <f t="shared" si="366"/>
        <v>2021_12_49597</v>
      </c>
      <c r="C4699" s="1" t="s">
        <v>4698</v>
      </c>
      <c r="D4699">
        <f t="shared" si="367"/>
        <v>4698</v>
      </c>
      <c r="E4699">
        <v>41338</v>
      </c>
      <c r="F4699">
        <f t="shared" si="368"/>
        <v>10</v>
      </c>
      <c r="G4699" s="2" t="str">
        <f t="shared" si="369"/>
        <v/>
      </c>
      <c r="H4699" t="s">
        <v>4699</v>
      </c>
      <c r="I4699">
        <v>49597</v>
      </c>
      <c r="J4699">
        <v>41328</v>
      </c>
      <c r="K4699">
        <v>41325</v>
      </c>
      <c r="L4699" t="s">
        <v>31</v>
      </c>
      <c r="M4699" t="s">
        <v>40</v>
      </c>
      <c r="N4699">
        <v>570</v>
      </c>
      <c r="O4699">
        <v>5211</v>
      </c>
      <c r="P4699">
        <v>17</v>
      </c>
      <c r="Q4699" t="s">
        <v>4722</v>
      </c>
      <c r="BY4699" s="1"/>
      <c r="CE4699" s="2"/>
    </row>
    <row r="4700" ht="15" customHeight="1">
      <c r="A4700" t="str">
        <f t="shared" si="365"/>
        <v>2021_12_41338_11</v>
      </c>
      <c r="B4700" t="str">
        <f t="shared" si="366"/>
        <v>2021_12_49606</v>
      </c>
      <c r="C4700" s="1" t="s">
        <v>4698</v>
      </c>
      <c r="D4700">
        <f t="shared" si="367"/>
        <v>4699</v>
      </c>
      <c r="E4700">
        <v>41338</v>
      </c>
      <c r="F4700">
        <f t="shared" si="368"/>
        <v>11</v>
      </c>
      <c r="G4700" s="2" t="str">
        <f t="shared" si="369"/>
        <v/>
      </c>
      <c r="H4700" t="s">
        <v>4699</v>
      </c>
      <c r="I4700">
        <v>49606</v>
      </c>
      <c r="J4700">
        <v>41325</v>
      </c>
      <c r="K4700">
        <v>41328</v>
      </c>
      <c r="L4700" t="s">
        <v>31</v>
      </c>
      <c r="M4700" t="s">
        <v>40</v>
      </c>
      <c r="N4700">
        <v>199</v>
      </c>
      <c r="O4700">
        <v>5211</v>
      </c>
      <c r="P4700">
        <v>17</v>
      </c>
      <c r="Q4700" t="s">
        <v>4723</v>
      </c>
      <c r="BY4700" s="1"/>
      <c r="CE4700" s="2"/>
    </row>
    <row r="4701" ht="15" customHeight="1">
      <c r="A4701" t="str">
        <f t="shared" si="365"/>
        <v>2021_12_41338_12</v>
      </c>
      <c r="B4701" t="str">
        <f t="shared" si="366"/>
        <v>2021_12_49649</v>
      </c>
      <c r="C4701" s="1" t="s">
        <v>4698</v>
      </c>
      <c r="D4701">
        <f t="shared" si="367"/>
        <v>4700</v>
      </c>
      <c r="E4701">
        <v>41338</v>
      </c>
      <c r="F4701">
        <f t="shared" si="368"/>
        <v>12</v>
      </c>
      <c r="G4701" s="2" t="str">
        <f t="shared" si="369"/>
        <v/>
      </c>
      <c r="H4701" t="s">
        <v>4699</v>
      </c>
      <c r="I4701">
        <v>49649</v>
      </c>
      <c r="J4701">
        <v>41328</v>
      </c>
      <c r="K4701">
        <v>41325</v>
      </c>
      <c r="L4701" t="s">
        <v>31</v>
      </c>
      <c r="M4701" t="s">
        <v>40</v>
      </c>
      <c r="N4701">
        <v>193</v>
      </c>
      <c r="O4701">
        <v>5211</v>
      </c>
      <c r="P4701">
        <v>17</v>
      </c>
      <c r="Q4701" t="s">
        <v>4724</v>
      </c>
      <c r="BY4701" s="1"/>
      <c r="CE4701" s="2"/>
    </row>
    <row r="4702" ht="15" customHeight="1">
      <c r="A4702" t="str">
        <f t="shared" si="365"/>
        <v>2021_12_41338_13</v>
      </c>
      <c r="B4702" t="str">
        <f t="shared" si="366"/>
        <v>2021_12_49655</v>
      </c>
      <c r="C4702" s="1" t="s">
        <v>4698</v>
      </c>
      <c r="D4702">
        <f t="shared" si="367"/>
        <v>4701</v>
      </c>
      <c r="E4702">
        <v>41338</v>
      </c>
      <c r="F4702">
        <f t="shared" si="368"/>
        <v>13</v>
      </c>
      <c r="G4702" s="2" t="str">
        <f t="shared" si="369"/>
        <v/>
      </c>
      <c r="H4702" t="s">
        <v>4699</v>
      </c>
      <c r="I4702">
        <v>49655</v>
      </c>
      <c r="J4702">
        <v>41325</v>
      </c>
      <c r="K4702">
        <v>41328</v>
      </c>
      <c r="L4702" t="s">
        <v>31</v>
      </c>
      <c r="M4702" t="s">
        <v>40</v>
      </c>
      <c r="N4702">
        <v>155</v>
      </c>
      <c r="O4702">
        <v>5211</v>
      </c>
      <c r="P4702">
        <v>17</v>
      </c>
      <c r="Q4702" t="s">
        <v>4725</v>
      </c>
      <c r="BY4702" s="1"/>
      <c r="CE4702" s="2"/>
    </row>
    <row r="4703" ht="15" customHeight="1">
      <c r="A4703" t="str">
        <f t="shared" si="365"/>
        <v>2021_12_41338_14</v>
      </c>
      <c r="B4703" t="str">
        <f t="shared" si="366"/>
        <v>2021_12_49679</v>
      </c>
      <c r="C4703" s="1" t="s">
        <v>4698</v>
      </c>
      <c r="D4703">
        <f t="shared" si="367"/>
        <v>4702</v>
      </c>
      <c r="E4703">
        <v>41338</v>
      </c>
      <c r="F4703">
        <f t="shared" si="368"/>
        <v>14</v>
      </c>
      <c r="G4703" s="2" t="str">
        <f t="shared" si="369"/>
        <v>x</v>
      </c>
      <c r="H4703" t="s">
        <v>4699</v>
      </c>
      <c r="I4703">
        <v>49679</v>
      </c>
      <c r="J4703">
        <v>41328</v>
      </c>
      <c r="K4703">
        <v>41325</v>
      </c>
      <c r="L4703" t="s">
        <v>40</v>
      </c>
      <c r="M4703" t="s">
        <v>40</v>
      </c>
      <c r="N4703">
        <v>54</v>
      </c>
      <c r="O4703">
        <v>5211</v>
      </c>
      <c r="P4703">
        <v>17</v>
      </c>
      <c r="Q4703" t="s">
        <v>4726</v>
      </c>
      <c r="BY4703" s="1"/>
      <c r="CE4703" s="2"/>
    </row>
    <row r="4704" ht="15" customHeight="1">
      <c r="A4704" t="str">
        <f t="shared" si="365"/>
        <v>2021_12_41366_1</v>
      </c>
      <c r="B4704" t="str">
        <f t="shared" si="366"/>
        <v>2021_12_47750</v>
      </c>
      <c r="C4704" s="1" t="s">
        <v>4698</v>
      </c>
      <c r="D4704">
        <f t="shared" si="367"/>
        <v>4703</v>
      </c>
      <c r="E4704">
        <v>41366</v>
      </c>
      <c r="F4704">
        <f t="shared" si="368"/>
        <v>1</v>
      </c>
      <c r="G4704" s="2" t="str">
        <f t="shared" si="369"/>
        <v/>
      </c>
      <c r="H4704" t="s">
        <v>4699</v>
      </c>
      <c r="I4704">
        <v>47750</v>
      </c>
      <c r="J4704">
        <v>41353</v>
      </c>
      <c r="K4704">
        <v>41356</v>
      </c>
      <c r="L4704" t="s">
        <v>19</v>
      </c>
      <c r="M4704" t="s">
        <v>20</v>
      </c>
      <c r="N4704">
        <v>463</v>
      </c>
      <c r="O4704">
        <v>3307</v>
      </c>
      <c r="P4704">
        <v>9</v>
      </c>
      <c r="Q4704" t="s">
        <v>4727</v>
      </c>
      <c r="BY4704" s="1"/>
      <c r="CE4704" s="2"/>
    </row>
    <row r="4705" ht="15" customHeight="1">
      <c r="A4705" t="str">
        <f t="shared" si="365"/>
        <v>2021_12_41366_2</v>
      </c>
      <c r="B4705" t="str">
        <f t="shared" si="366"/>
        <v>2021_12_47954</v>
      </c>
      <c r="C4705" s="1" t="s">
        <v>4698</v>
      </c>
      <c r="D4705">
        <f t="shared" si="367"/>
        <v>4704</v>
      </c>
      <c r="E4705">
        <v>41366</v>
      </c>
      <c r="F4705">
        <f t="shared" si="368"/>
        <v>2</v>
      </c>
      <c r="G4705" s="2" t="str">
        <f t="shared" si="369"/>
        <v/>
      </c>
      <c r="H4705" t="s">
        <v>4699</v>
      </c>
      <c r="I4705">
        <v>47954</v>
      </c>
      <c r="J4705">
        <v>41356</v>
      </c>
      <c r="K4705">
        <v>41353</v>
      </c>
      <c r="L4705" t="s">
        <v>31</v>
      </c>
      <c r="M4705" t="s">
        <v>20</v>
      </c>
      <c r="N4705">
        <v>499</v>
      </c>
      <c r="O4705">
        <v>3307</v>
      </c>
      <c r="P4705">
        <v>9</v>
      </c>
      <c r="Q4705" t="s">
        <v>4728</v>
      </c>
      <c r="BY4705" s="1"/>
      <c r="CE4705" s="2"/>
    </row>
    <row r="4706" ht="15" customHeight="1">
      <c r="A4706" t="str">
        <f t="shared" si="365"/>
        <v>2021_12_41366_3</v>
      </c>
      <c r="B4706" t="str">
        <f t="shared" si="366"/>
        <v>2021_12_48243</v>
      </c>
      <c r="C4706" s="1" t="s">
        <v>4698</v>
      </c>
      <c r="D4706">
        <f t="shared" si="367"/>
        <v>4705</v>
      </c>
      <c r="E4706">
        <v>41366</v>
      </c>
      <c r="F4706">
        <f t="shared" si="368"/>
        <v>3</v>
      </c>
      <c r="G4706" s="2" t="str">
        <f t="shared" si="369"/>
        <v/>
      </c>
      <c r="H4706" t="s">
        <v>4699</v>
      </c>
      <c r="I4706">
        <v>48243</v>
      </c>
      <c r="J4706">
        <v>41353</v>
      </c>
      <c r="K4706">
        <v>41356</v>
      </c>
      <c r="L4706" t="s">
        <v>31</v>
      </c>
      <c r="M4706" t="s">
        <v>20</v>
      </c>
      <c r="N4706">
        <v>737</v>
      </c>
      <c r="O4706">
        <v>3307</v>
      </c>
      <c r="P4706">
        <v>9</v>
      </c>
      <c r="Q4706" t="s">
        <v>4729</v>
      </c>
      <c r="BY4706" s="1"/>
      <c r="CE4706" s="2"/>
    </row>
    <row r="4707" ht="15" customHeight="1">
      <c r="A4707" t="str">
        <f t="shared" si="365"/>
        <v>2021_12_41366_4</v>
      </c>
      <c r="B4707" t="str">
        <f t="shared" si="366"/>
        <v>2021_12_48580</v>
      </c>
      <c r="C4707" s="1" t="s">
        <v>4698</v>
      </c>
      <c r="D4707">
        <f t="shared" si="367"/>
        <v>4706</v>
      </c>
      <c r="E4707">
        <v>41366</v>
      </c>
      <c r="F4707">
        <f t="shared" si="368"/>
        <v>4</v>
      </c>
      <c r="G4707" s="2" t="str">
        <f t="shared" si="369"/>
        <v/>
      </c>
      <c r="H4707" t="s">
        <v>4699</v>
      </c>
      <c r="I4707">
        <v>48580</v>
      </c>
      <c r="J4707">
        <v>41356</v>
      </c>
      <c r="K4707">
        <v>41353</v>
      </c>
      <c r="L4707" t="s">
        <v>31</v>
      </c>
      <c r="M4707" t="s">
        <v>20</v>
      </c>
      <c r="N4707">
        <v>333</v>
      </c>
      <c r="O4707">
        <v>3307</v>
      </c>
      <c r="P4707">
        <v>9</v>
      </c>
      <c r="Q4707" t="s">
        <v>4730</v>
      </c>
      <c r="BY4707" s="1"/>
      <c r="CE4707" s="2"/>
    </row>
    <row r="4708" ht="15" customHeight="1">
      <c r="A4708" t="str">
        <f t="shared" si="365"/>
        <v>2021_12_41366_5</v>
      </c>
      <c r="B4708" t="str">
        <f t="shared" si="366"/>
        <v>2021_12_48640</v>
      </c>
      <c r="C4708" s="1" t="s">
        <v>4698</v>
      </c>
      <c r="D4708">
        <f t="shared" si="367"/>
        <v>4707</v>
      </c>
      <c r="E4708">
        <v>41366</v>
      </c>
      <c r="F4708">
        <f t="shared" si="368"/>
        <v>5</v>
      </c>
      <c r="G4708" s="2" t="str">
        <f t="shared" si="369"/>
        <v/>
      </c>
      <c r="H4708" t="s">
        <v>4699</v>
      </c>
      <c r="I4708">
        <v>48640</v>
      </c>
      <c r="J4708">
        <v>41353</v>
      </c>
      <c r="K4708">
        <v>41356</v>
      </c>
      <c r="L4708" t="s">
        <v>31</v>
      </c>
      <c r="M4708" t="s">
        <v>20</v>
      </c>
      <c r="N4708">
        <v>557</v>
      </c>
      <c r="O4708">
        <v>3307</v>
      </c>
      <c r="P4708">
        <v>9</v>
      </c>
      <c r="Q4708" t="s">
        <v>4731</v>
      </c>
      <c r="BY4708" s="1"/>
      <c r="CE4708" s="2"/>
    </row>
    <row r="4709" ht="15" customHeight="1">
      <c r="A4709" t="str">
        <f t="shared" si="365"/>
        <v>2021_12_41366_6</v>
      </c>
      <c r="B4709" t="str">
        <f t="shared" si="366"/>
        <v>2021_12_48653</v>
      </c>
      <c r="C4709" s="1" t="s">
        <v>4698</v>
      </c>
      <c r="D4709">
        <f t="shared" si="367"/>
        <v>4708</v>
      </c>
      <c r="E4709">
        <v>41366</v>
      </c>
      <c r="F4709">
        <f t="shared" si="368"/>
        <v>6</v>
      </c>
      <c r="G4709" s="2" t="str">
        <f t="shared" si="369"/>
        <v/>
      </c>
      <c r="H4709" t="s">
        <v>4699</v>
      </c>
      <c r="I4709">
        <v>48653</v>
      </c>
      <c r="J4709">
        <v>41356</v>
      </c>
      <c r="K4709">
        <v>41353</v>
      </c>
      <c r="L4709" t="s">
        <v>31</v>
      </c>
      <c r="M4709" t="s">
        <v>20</v>
      </c>
      <c r="N4709">
        <v>277</v>
      </c>
      <c r="O4709">
        <v>3307</v>
      </c>
      <c r="P4709">
        <v>9</v>
      </c>
      <c r="Q4709" t="s">
        <v>4732</v>
      </c>
      <c r="BY4709" s="1"/>
      <c r="CE4709" s="2"/>
    </row>
    <row r="4710" ht="15" customHeight="1">
      <c r="A4710" t="str">
        <f t="shared" si="365"/>
        <v>2021_12_41366_7</v>
      </c>
      <c r="B4710" t="str">
        <f t="shared" si="366"/>
        <v>2021_12_48706</v>
      </c>
      <c r="C4710" s="1" t="s">
        <v>4698</v>
      </c>
      <c r="D4710">
        <f t="shared" si="367"/>
        <v>4709</v>
      </c>
      <c r="E4710">
        <v>41366</v>
      </c>
      <c r="F4710">
        <f t="shared" si="368"/>
        <v>7</v>
      </c>
      <c r="G4710" s="2" t="str">
        <f t="shared" si="369"/>
        <v/>
      </c>
      <c r="H4710" t="s">
        <v>4699</v>
      </c>
      <c r="I4710">
        <v>48706</v>
      </c>
      <c r="J4710">
        <v>41353</v>
      </c>
      <c r="K4710">
        <v>41356</v>
      </c>
      <c r="L4710" t="s">
        <v>31</v>
      </c>
      <c r="M4710" t="s">
        <v>20</v>
      </c>
      <c r="N4710">
        <v>384</v>
      </c>
      <c r="O4710">
        <v>3307</v>
      </c>
      <c r="P4710">
        <v>9</v>
      </c>
      <c r="Q4710" t="s">
        <v>4733</v>
      </c>
      <c r="BY4710" s="1"/>
      <c r="CE4710" s="2"/>
    </row>
    <row r="4711" ht="15" customHeight="1">
      <c r="A4711" t="str">
        <f t="shared" si="365"/>
        <v>2021_12_41366_8</v>
      </c>
      <c r="B4711" t="str">
        <f t="shared" si="366"/>
        <v>2021_12_48709</v>
      </c>
      <c r="C4711" s="1" t="s">
        <v>4698</v>
      </c>
      <c r="D4711">
        <f t="shared" si="367"/>
        <v>4710</v>
      </c>
      <c r="E4711">
        <v>41366</v>
      </c>
      <c r="F4711">
        <f t="shared" si="368"/>
        <v>8</v>
      </c>
      <c r="G4711" s="2" t="str">
        <f t="shared" si="369"/>
        <v>x</v>
      </c>
      <c r="H4711" t="s">
        <v>4699</v>
      </c>
      <c r="I4711">
        <v>48709</v>
      </c>
      <c r="J4711">
        <v>41356</v>
      </c>
      <c r="K4711">
        <v>41353</v>
      </c>
      <c r="L4711" t="s">
        <v>20</v>
      </c>
      <c r="M4711" t="s">
        <v>20</v>
      </c>
      <c r="N4711">
        <v>36</v>
      </c>
      <c r="O4711">
        <v>3307</v>
      </c>
      <c r="P4711">
        <v>9</v>
      </c>
      <c r="Q4711" t="s">
        <v>4734</v>
      </c>
      <c r="BY4711" s="1"/>
      <c r="CE4711" s="2"/>
    </row>
    <row r="4712" ht="15" customHeight="1">
      <c r="A4712" t="str">
        <f t="shared" si="365"/>
        <v>2021_12_41394_1</v>
      </c>
      <c r="B4712" t="str">
        <f t="shared" si="366"/>
        <v>2021_12_47605</v>
      </c>
      <c r="C4712" s="1" t="s">
        <v>4698</v>
      </c>
      <c r="D4712">
        <f t="shared" si="367"/>
        <v>4711</v>
      </c>
      <c r="E4712">
        <v>41394</v>
      </c>
      <c r="F4712">
        <f t="shared" si="368"/>
        <v>1</v>
      </c>
      <c r="G4712" s="2" t="str">
        <f t="shared" si="369"/>
        <v/>
      </c>
      <c r="H4712" t="s">
        <v>4699</v>
      </c>
      <c r="I4712">
        <v>47605</v>
      </c>
      <c r="J4712">
        <v>41381</v>
      </c>
      <c r="K4712">
        <v>41384</v>
      </c>
      <c r="L4712" t="s">
        <v>158</v>
      </c>
      <c r="M4712" t="s">
        <v>20</v>
      </c>
      <c r="N4712">
        <v>35</v>
      </c>
      <c r="O4712">
        <v>2759</v>
      </c>
      <c r="P4712">
        <v>11</v>
      </c>
      <c r="Q4712" t="s">
        <v>4735</v>
      </c>
      <c r="BY4712" s="1"/>
      <c r="CE4712" s="2"/>
    </row>
    <row r="4713" ht="15" customHeight="1">
      <c r="A4713" t="str">
        <f t="shared" si="365"/>
        <v>2021_12_41394_2</v>
      </c>
      <c r="B4713" t="str">
        <f t="shared" si="366"/>
        <v>2021_12_48294</v>
      </c>
      <c r="C4713" s="1" t="s">
        <v>4698</v>
      </c>
      <c r="D4713">
        <f t="shared" si="367"/>
        <v>4712</v>
      </c>
      <c r="E4713">
        <v>41394</v>
      </c>
      <c r="F4713">
        <f t="shared" si="368"/>
        <v>2</v>
      </c>
      <c r="G4713" s="2" t="str">
        <f t="shared" si="369"/>
        <v/>
      </c>
      <c r="H4713" t="s">
        <v>4699</v>
      </c>
      <c r="I4713">
        <v>48294</v>
      </c>
      <c r="J4713">
        <v>41384</v>
      </c>
      <c r="K4713">
        <v>41381</v>
      </c>
      <c r="L4713" t="s">
        <v>31</v>
      </c>
      <c r="M4713" t="s">
        <v>20</v>
      </c>
      <c r="N4713">
        <v>265</v>
      </c>
      <c r="O4713">
        <v>2759</v>
      </c>
      <c r="P4713">
        <v>11</v>
      </c>
      <c r="Q4713" t="s">
        <v>4736</v>
      </c>
      <c r="BY4713" s="1"/>
      <c r="CE4713" s="2"/>
    </row>
    <row r="4714" ht="15" customHeight="1">
      <c r="A4714" t="str">
        <f t="shared" si="365"/>
        <v>2021_12_41394_3</v>
      </c>
      <c r="B4714" t="str">
        <f t="shared" si="366"/>
        <v>2021_12_48342</v>
      </c>
      <c r="C4714" s="1" t="s">
        <v>4698</v>
      </c>
      <c r="D4714">
        <f t="shared" si="367"/>
        <v>4713</v>
      </c>
      <c r="E4714">
        <v>41394</v>
      </c>
      <c r="F4714">
        <f t="shared" si="368"/>
        <v>3</v>
      </c>
      <c r="G4714" s="2" t="str">
        <f t="shared" si="369"/>
        <v/>
      </c>
      <c r="H4714" t="s">
        <v>4699</v>
      </c>
      <c r="I4714">
        <v>48342</v>
      </c>
      <c r="J4714">
        <v>41381</v>
      </c>
      <c r="K4714">
        <v>41384</v>
      </c>
      <c r="L4714" t="s">
        <v>31</v>
      </c>
      <c r="M4714" t="s">
        <v>20</v>
      </c>
      <c r="N4714">
        <v>417</v>
      </c>
      <c r="O4714">
        <v>2759</v>
      </c>
      <c r="P4714">
        <v>11</v>
      </c>
      <c r="Q4714" t="s">
        <v>4737</v>
      </c>
      <c r="BY4714" s="1"/>
      <c r="CE4714" s="2"/>
    </row>
    <row r="4715" ht="15" customHeight="1">
      <c r="A4715" t="str">
        <f t="shared" si="365"/>
        <v>2021_12_41394_4</v>
      </c>
      <c r="B4715" t="str">
        <f t="shared" si="366"/>
        <v>2021_12_48596</v>
      </c>
      <c r="C4715" s="1" t="s">
        <v>4698</v>
      </c>
      <c r="D4715">
        <f t="shared" si="367"/>
        <v>4714</v>
      </c>
      <c r="E4715">
        <v>41394</v>
      </c>
      <c r="F4715">
        <f t="shared" si="368"/>
        <v>4</v>
      </c>
      <c r="G4715" s="2" t="str">
        <f t="shared" si="369"/>
        <v/>
      </c>
      <c r="H4715" t="s">
        <v>4699</v>
      </c>
      <c r="I4715">
        <v>48596</v>
      </c>
      <c r="J4715">
        <v>41384</v>
      </c>
      <c r="K4715">
        <v>41381</v>
      </c>
      <c r="L4715" t="s">
        <v>31</v>
      </c>
      <c r="M4715" t="s">
        <v>20</v>
      </c>
      <c r="N4715">
        <v>297</v>
      </c>
      <c r="O4715">
        <v>2759</v>
      </c>
      <c r="P4715">
        <v>11</v>
      </c>
      <c r="Q4715" t="s">
        <v>4738</v>
      </c>
      <c r="BY4715" s="1"/>
      <c r="CE4715" s="2"/>
    </row>
    <row r="4716" ht="15" customHeight="1">
      <c r="A4716" t="str">
        <f t="shared" si="365"/>
        <v>2021_12_41394_5</v>
      </c>
      <c r="B4716" t="str">
        <f t="shared" si="366"/>
        <v>2021_12_48698</v>
      </c>
      <c r="C4716" s="1" t="s">
        <v>4698</v>
      </c>
      <c r="D4716">
        <f t="shared" si="367"/>
        <v>4715</v>
      </c>
      <c r="E4716">
        <v>41394</v>
      </c>
      <c r="F4716">
        <f t="shared" si="368"/>
        <v>5</v>
      </c>
      <c r="G4716" s="2" t="str">
        <f t="shared" si="369"/>
        <v/>
      </c>
      <c r="H4716" t="s">
        <v>4699</v>
      </c>
      <c r="I4716">
        <v>48698</v>
      </c>
      <c r="J4716">
        <v>41381</v>
      </c>
      <c r="K4716">
        <v>41384</v>
      </c>
      <c r="L4716" t="s">
        <v>31</v>
      </c>
      <c r="M4716" t="s">
        <v>20</v>
      </c>
      <c r="N4716">
        <v>302</v>
      </c>
      <c r="O4716">
        <v>2759</v>
      </c>
      <c r="P4716">
        <v>11</v>
      </c>
      <c r="Q4716" t="s">
        <v>4739</v>
      </c>
      <c r="BY4716" s="1"/>
      <c r="CE4716" s="2"/>
    </row>
    <row r="4717" ht="15" customHeight="1">
      <c r="A4717" t="str">
        <f t="shared" si="365"/>
        <v>2021_12_41394_6</v>
      </c>
      <c r="B4717" t="str">
        <f t="shared" si="366"/>
        <v>2021_12_49020</v>
      </c>
      <c r="C4717" s="1" t="s">
        <v>4698</v>
      </c>
      <c r="D4717">
        <f t="shared" si="367"/>
        <v>4716</v>
      </c>
      <c r="E4717">
        <v>41394</v>
      </c>
      <c r="F4717">
        <f t="shared" si="368"/>
        <v>6</v>
      </c>
      <c r="G4717" s="2" t="str">
        <f t="shared" si="369"/>
        <v/>
      </c>
      <c r="H4717" t="s">
        <v>4699</v>
      </c>
      <c r="I4717">
        <v>49020</v>
      </c>
      <c r="J4717">
        <v>41384</v>
      </c>
      <c r="K4717">
        <v>41381</v>
      </c>
      <c r="L4717" t="s">
        <v>31</v>
      </c>
      <c r="M4717" t="s">
        <v>20</v>
      </c>
      <c r="N4717">
        <v>239</v>
      </c>
      <c r="O4717">
        <v>2759</v>
      </c>
      <c r="P4717">
        <v>11</v>
      </c>
      <c r="Q4717" t="s">
        <v>4740</v>
      </c>
      <c r="BY4717" s="1"/>
      <c r="CE4717" s="2"/>
    </row>
    <row r="4718" ht="15" customHeight="1">
      <c r="A4718" t="str">
        <f t="shared" si="365"/>
        <v>2021_12_41394_7</v>
      </c>
      <c r="B4718" t="str">
        <f t="shared" si="366"/>
        <v>2021_12_49278</v>
      </c>
      <c r="C4718" s="1" t="s">
        <v>4698</v>
      </c>
      <c r="D4718">
        <f t="shared" si="367"/>
        <v>4717</v>
      </c>
      <c r="E4718">
        <v>41394</v>
      </c>
      <c r="F4718">
        <f t="shared" si="368"/>
        <v>7</v>
      </c>
      <c r="G4718" s="2" t="str">
        <f t="shared" si="369"/>
        <v/>
      </c>
      <c r="H4718" t="s">
        <v>4699</v>
      </c>
      <c r="I4718">
        <v>49278</v>
      </c>
      <c r="J4718">
        <v>41381</v>
      </c>
      <c r="K4718">
        <v>41384</v>
      </c>
      <c r="L4718" t="s">
        <v>31</v>
      </c>
      <c r="M4718" t="s">
        <v>20</v>
      </c>
      <c r="N4718">
        <v>409</v>
      </c>
      <c r="O4718">
        <v>2759</v>
      </c>
      <c r="P4718">
        <v>11</v>
      </c>
      <c r="Q4718" t="s">
        <v>4741</v>
      </c>
      <c r="BY4718" s="1"/>
      <c r="CE4718" s="2"/>
    </row>
    <row r="4719" ht="15" customHeight="1">
      <c r="A4719" t="str">
        <f t="shared" si="365"/>
        <v>2021_12_41394_8</v>
      </c>
      <c r="B4719" t="str">
        <f t="shared" si="366"/>
        <v>2021_12_49325</v>
      </c>
      <c r="C4719" s="1" t="s">
        <v>4698</v>
      </c>
      <c r="D4719">
        <f t="shared" si="367"/>
        <v>4718</v>
      </c>
      <c r="E4719">
        <v>41394</v>
      </c>
      <c r="F4719">
        <f t="shared" si="368"/>
        <v>8</v>
      </c>
      <c r="G4719" s="2" t="str">
        <f t="shared" si="369"/>
        <v/>
      </c>
      <c r="H4719" t="s">
        <v>4699</v>
      </c>
      <c r="I4719">
        <v>49325</v>
      </c>
      <c r="J4719">
        <v>41384</v>
      </c>
      <c r="K4719">
        <v>41381</v>
      </c>
      <c r="L4719" t="s">
        <v>31</v>
      </c>
      <c r="M4719" t="s">
        <v>20</v>
      </c>
      <c r="N4719">
        <v>448</v>
      </c>
      <c r="O4719">
        <v>2759</v>
      </c>
      <c r="P4719">
        <v>11</v>
      </c>
      <c r="Q4719" t="s">
        <v>4742</v>
      </c>
      <c r="BY4719" s="1"/>
      <c r="CE4719" s="2"/>
    </row>
    <row r="4720" ht="15" customHeight="1">
      <c r="A4720" t="str">
        <f t="shared" si="365"/>
        <v>2021_12_41394_9</v>
      </c>
      <c r="B4720" t="str">
        <f t="shared" si="366"/>
        <v>2021_12_49515</v>
      </c>
      <c r="C4720" s="1" t="s">
        <v>4698</v>
      </c>
      <c r="D4720">
        <f t="shared" si="367"/>
        <v>4719</v>
      </c>
      <c r="E4720">
        <v>41394</v>
      </c>
      <c r="F4720">
        <f t="shared" si="368"/>
        <v>9</v>
      </c>
      <c r="G4720" s="2" t="str">
        <f t="shared" si="369"/>
        <v/>
      </c>
      <c r="H4720" t="s">
        <v>4699</v>
      </c>
      <c r="I4720">
        <v>49515</v>
      </c>
      <c r="J4720">
        <v>41381</v>
      </c>
      <c r="K4720">
        <v>41384</v>
      </c>
      <c r="L4720" t="s">
        <v>31</v>
      </c>
      <c r="M4720" t="s">
        <v>20</v>
      </c>
      <c r="N4720">
        <v>278</v>
      </c>
      <c r="O4720">
        <v>2759</v>
      </c>
      <c r="P4720">
        <v>11</v>
      </c>
      <c r="Q4720" t="s">
        <v>4743</v>
      </c>
      <c r="BY4720" s="1"/>
      <c r="CE4720" s="2"/>
    </row>
    <row r="4721" ht="15" customHeight="1">
      <c r="A4721" t="str">
        <f t="shared" si="365"/>
        <v>2021_12_41394_10</v>
      </c>
      <c r="B4721" t="str">
        <f t="shared" si="366"/>
        <v>2021_12_49566</v>
      </c>
      <c r="C4721" s="1" t="s">
        <v>4698</v>
      </c>
      <c r="D4721">
        <f t="shared" si="367"/>
        <v>4720</v>
      </c>
      <c r="E4721">
        <v>41394</v>
      </c>
      <c r="F4721">
        <f t="shared" si="368"/>
        <v>10</v>
      </c>
      <c r="G4721" s="2" t="str">
        <f t="shared" si="369"/>
        <v>x</v>
      </c>
      <c r="H4721" t="s">
        <v>4699</v>
      </c>
      <c r="I4721">
        <v>49566</v>
      </c>
      <c r="J4721">
        <v>41384</v>
      </c>
      <c r="K4721">
        <v>41381</v>
      </c>
      <c r="L4721" t="s">
        <v>20</v>
      </c>
      <c r="M4721" t="s">
        <v>20</v>
      </c>
      <c r="N4721">
        <v>48</v>
      </c>
      <c r="O4721">
        <v>2759</v>
      </c>
      <c r="P4721">
        <v>11</v>
      </c>
      <c r="Q4721" t="s">
        <v>4744</v>
      </c>
      <c r="BY4721" s="1"/>
      <c r="CE4721" s="2"/>
    </row>
    <row r="4722" ht="15" customHeight="1">
      <c r="A4722" t="str">
        <f t="shared" si="365"/>
        <v>2021_12_41422_1</v>
      </c>
      <c r="B4722" t="str">
        <f t="shared" si="366"/>
        <v>2021_12_47409</v>
      </c>
      <c r="C4722" s="1" t="s">
        <v>4698</v>
      </c>
      <c r="D4722">
        <f t="shared" si="367"/>
        <v>4721</v>
      </c>
      <c r="E4722">
        <v>41422</v>
      </c>
      <c r="F4722">
        <f t="shared" si="368"/>
        <v>1</v>
      </c>
      <c r="G4722" s="2" t="str">
        <f t="shared" si="369"/>
        <v/>
      </c>
      <c r="H4722" t="s">
        <v>4699</v>
      </c>
      <c r="I4722">
        <v>47409</v>
      </c>
      <c r="J4722">
        <v>41409</v>
      </c>
      <c r="K4722">
        <v>41412</v>
      </c>
      <c r="L4722" t="s">
        <v>19</v>
      </c>
      <c r="M4722" t="s">
        <v>20</v>
      </c>
      <c r="N4722">
        <v>430</v>
      </c>
      <c r="O4722">
        <v>2761</v>
      </c>
      <c r="P4722">
        <v>12</v>
      </c>
      <c r="Q4722" t="s">
        <v>4745</v>
      </c>
      <c r="BY4722" s="1"/>
      <c r="CE4722" s="2"/>
    </row>
    <row r="4723" ht="15" customHeight="1">
      <c r="A4723" t="str">
        <f t="shared" si="365"/>
        <v>2021_12_41422_2</v>
      </c>
      <c r="B4723" t="str">
        <f t="shared" si="366"/>
        <v>2021_12_48064</v>
      </c>
      <c r="C4723" s="1" t="s">
        <v>4698</v>
      </c>
      <c r="D4723">
        <f t="shared" si="367"/>
        <v>4722</v>
      </c>
      <c r="E4723">
        <v>41422</v>
      </c>
      <c r="F4723">
        <f t="shared" si="368"/>
        <v>2</v>
      </c>
      <c r="G4723" s="2" t="str">
        <f t="shared" si="369"/>
        <v/>
      </c>
      <c r="H4723" t="s">
        <v>4699</v>
      </c>
      <c r="I4723">
        <v>48064</v>
      </c>
      <c r="J4723">
        <v>41412</v>
      </c>
      <c r="K4723">
        <v>41409</v>
      </c>
      <c r="L4723" t="s">
        <v>31</v>
      </c>
      <c r="M4723" t="s">
        <v>20</v>
      </c>
      <c r="N4723">
        <v>458</v>
      </c>
      <c r="O4723">
        <v>2761</v>
      </c>
      <c r="P4723">
        <v>12</v>
      </c>
      <c r="Q4723" t="s">
        <v>4746</v>
      </c>
      <c r="BY4723" s="1"/>
      <c r="CE4723" s="2"/>
    </row>
    <row r="4724" ht="15" customHeight="1">
      <c r="A4724" t="str">
        <f t="shared" si="365"/>
        <v>2021_12_41422_3</v>
      </c>
      <c r="B4724" t="str">
        <f t="shared" si="366"/>
        <v>2021_12_48175</v>
      </c>
      <c r="C4724" s="1" t="s">
        <v>4698</v>
      </c>
      <c r="D4724">
        <f t="shared" si="367"/>
        <v>4723</v>
      </c>
      <c r="E4724">
        <v>41422</v>
      </c>
      <c r="F4724">
        <f t="shared" si="368"/>
        <v>3</v>
      </c>
      <c r="G4724" s="2" t="str">
        <f t="shared" si="369"/>
        <v/>
      </c>
      <c r="H4724" t="s">
        <v>4699</v>
      </c>
      <c r="I4724">
        <v>48175</v>
      </c>
      <c r="J4724">
        <v>41409</v>
      </c>
      <c r="K4724">
        <v>41412</v>
      </c>
      <c r="L4724" t="s">
        <v>31</v>
      </c>
      <c r="M4724" t="s">
        <v>20</v>
      </c>
      <c r="N4724">
        <v>613</v>
      </c>
      <c r="O4724">
        <v>2761</v>
      </c>
      <c r="P4724">
        <v>12</v>
      </c>
      <c r="Q4724" t="s">
        <v>4747</v>
      </c>
      <c r="BY4724" s="1"/>
      <c r="CE4724" s="2"/>
    </row>
    <row r="4725" ht="15" customHeight="1">
      <c r="A4725" t="str">
        <f t="shared" si="365"/>
        <v>2021_12_41422_4</v>
      </c>
      <c r="B4725" t="str">
        <f t="shared" si="366"/>
        <v>2021_12_48240</v>
      </c>
      <c r="C4725" s="1" t="s">
        <v>4698</v>
      </c>
      <c r="D4725">
        <f t="shared" si="367"/>
        <v>4724</v>
      </c>
      <c r="E4725">
        <v>41422</v>
      </c>
      <c r="F4725">
        <f t="shared" si="368"/>
        <v>4</v>
      </c>
      <c r="G4725" s="2" t="str">
        <f t="shared" si="369"/>
        <v/>
      </c>
      <c r="H4725" t="s">
        <v>4699</v>
      </c>
      <c r="I4725">
        <v>48240</v>
      </c>
      <c r="J4725">
        <v>41412</v>
      </c>
      <c r="K4725">
        <v>41409</v>
      </c>
      <c r="L4725" t="s">
        <v>31</v>
      </c>
      <c r="M4725" t="s">
        <v>20</v>
      </c>
      <c r="N4725">
        <v>278</v>
      </c>
      <c r="O4725">
        <v>2761</v>
      </c>
      <c r="P4725">
        <v>12</v>
      </c>
      <c r="Q4725" t="s">
        <v>4748</v>
      </c>
      <c r="BY4725" s="1"/>
      <c r="CE4725" s="2"/>
    </row>
    <row r="4726" ht="15" customHeight="1">
      <c r="A4726" t="str">
        <f t="shared" si="365"/>
        <v>2021_12_41422_5</v>
      </c>
      <c r="B4726" t="str">
        <f t="shared" si="366"/>
        <v>2021_12_48278</v>
      </c>
      <c r="C4726" s="1" t="s">
        <v>4698</v>
      </c>
      <c r="D4726">
        <f t="shared" si="367"/>
        <v>4725</v>
      </c>
      <c r="E4726">
        <v>41422</v>
      </c>
      <c r="F4726">
        <f t="shared" si="368"/>
        <v>5</v>
      </c>
      <c r="G4726" s="2" t="str">
        <f t="shared" si="369"/>
        <v/>
      </c>
      <c r="H4726" t="s">
        <v>4699</v>
      </c>
      <c r="I4726">
        <v>48278</v>
      </c>
      <c r="J4726">
        <v>41409</v>
      </c>
      <c r="K4726">
        <v>41412</v>
      </c>
      <c r="L4726" t="s">
        <v>31</v>
      </c>
      <c r="M4726" t="s">
        <v>20</v>
      </c>
      <c r="N4726">
        <v>257</v>
      </c>
      <c r="O4726">
        <v>2761</v>
      </c>
      <c r="P4726">
        <v>12</v>
      </c>
      <c r="Q4726" t="s">
        <v>4749</v>
      </c>
      <c r="BY4726" s="1"/>
      <c r="CE4726" s="2"/>
    </row>
    <row r="4727" ht="15" customHeight="1">
      <c r="A4727" t="str">
        <f t="shared" si="365"/>
        <v>2021_12_41422_6</v>
      </c>
      <c r="B4727" t="str">
        <f t="shared" si="366"/>
        <v>2021_12_48323</v>
      </c>
      <c r="C4727" s="1" t="s">
        <v>4698</v>
      </c>
      <c r="D4727">
        <f t="shared" si="367"/>
        <v>4726</v>
      </c>
      <c r="E4727">
        <v>41422</v>
      </c>
      <c r="F4727">
        <f t="shared" si="368"/>
        <v>6</v>
      </c>
      <c r="G4727" s="2" t="str">
        <f t="shared" si="369"/>
        <v/>
      </c>
      <c r="H4727" t="s">
        <v>4699</v>
      </c>
      <c r="I4727">
        <v>48323</v>
      </c>
      <c r="J4727">
        <v>41412</v>
      </c>
      <c r="K4727">
        <v>41409</v>
      </c>
      <c r="L4727" t="s">
        <v>31</v>
      </c>
      <c r="M4727" t="s">
        <v>20</v>
      </c>
      <c r="N4727">
        <v>202</v>
      </c>
      <c r="O4727">
        <v>2761</v>
      </c>
      <c r="P4727">
        <v>12</v>
      </c>
      <c r="Q4727" t="s">
        <v>4750</v>
      </c>
      <c r="BY4727" s="1"/>
      <c r="CE4727" s="2"/>
    </row>
    <row r="4728" ht="15" customHeight="1">
      <c r="A4728" t="str">
        <f t="shared" si="365"/>
        <v>2021_12_41422_7</v>
      </c>
      <c r="B4728" t="str">
        <f t="shared" si="366"/>
        <v>2021_12_48402</v>
      </c>
      <c r="C4728" s="1" t="s">
        <v>4698</v>
      </c>
      <c r="D4728">
        <f t="shared" si="367"/>
        <v>4727</v>
      </c>
      <c r="E4728">
        <v>41422</v>
      </c>
      <c r="F4728">
        <f t="shared" si="368"/>
        <v>7</v>
      </c>
      <c r="G4728" s="2" t="str">
        <f t="shared" si="369"/>
        <v/>
      </c>
      <c r="H4728" t="s">
        <v>4699</v>
      </c>
      <c r="I4728">
        <v>48402</v>
      </c>
      <c r="J4728">
        <v>41409</v>
      </c>
      <c r="K4728">
        <v>41412</v>
      </c>
      <c r="L4728" t="s">
        <v>31</v>
      </c>
      <c r="M4728" t="s">
        <v>20</v>
      </c>
      <c r="N4728">
        <v>167</v>
      </c>
      <c r="O4728">
        <v>2761</v>
      </c>
      <c r="P4728">
        <v>12</v>
      </c>
      <c r="Q4728" t="s">
        <v>4751</v>
      </c>
      <c r="BY4728" s="1"/>
      <c r="CE4728" s="2"/>
    </row>
    <row r="4729" ht="15" customHeight="1">
      <c r="A4729" t="str">
        <f t="shared" si="365"/>
        <v>2021_12_41422_8</v>
      </c>
      <c r="B4729" t="str">
        <f t="shared" si="366"/>
        <v>2021_12_48408</v>
      </c>
      <c r="C4729" s="1" t="s">
        <v>4698</v>
      </c>
      <c r="D4729">
        <f t="shared" si="367"/>
        <v>4728</v>
      </c>
      <c r="E4729">
        <v>41422</v>
      </c>
      <c r="F4729">
        <f t="shared" si="368"/>
        <v>8</v>
      </c>
      <c r="G4729" s="2" t="str">
        <f t="shared" si="369"/>
        <v/>
      </c>
      <c r="H4729" t="s">
        <v>4699</v>
      </c>
      <c r="I4729">
        <v>48408</v>
      </c>
      <c r="J4729">
        <v>41412</v>
      </c>
      <c r="K4729">
        <v>41409</v>
      </c>
      <c r="L4729" t="s">
        <v>31</v>
      </c>
      <c r="M4729" t="s">
        <v>20</v>
      </c>
      <c r="N4729">
        <v>140</v>
      </c>
      <c r="O4729">
        <v>2761</v>
      </c>
      <c r="P4729">
        <v>12</v>
      </c>
      <c r="Q4729" t="s">
        <v>4752</v>
      </c>
      <c r="BY4729" s="1"/>
      <c r="CE4729" s="2"/>
    </row>
    <row r="4730" ht="15" customHeight="1">
      <c r="A4730" t="str">
        <f t="shared" si="365"/>
        <v>2021_12_41422_9</v>
      </c>
      <c r="B4730" t="str">
        <f t="shared" si="366"/>
        <v>2021_12_48431</v>
      </c>
      <c r="C4730" s="1" t="s">
        <v>4698</v>
      </c>
      <c r="D4730">
        <f t="shared" si="367"/>
        <v>4729</v>
      </c>
      <c r="E4730">
        <v>41422</v>
      </c>
      <c r="F4730">
        <f t="shared" si="368"/>
        <v>9</v>
      </c>
      <c r="G4730" s="2" t="str">
        <f t="shared" si="369"/>
        <v/>
      </c>
      <c r="H4730" t="s">
        <v>4699</v>
      </c>
      <c r="I4730">
        <v>48431</v>
      </c>
      <c r="J4730">
        <v>41409</v>
      </c>
      <c r="K4730">
        <v>41412</v>
      </c>
      <c r="L4730" t="s">
        <v>31</v>
      </c>
      <c r="M4730" t="s">
        <v>20</v>
      </c>
      <c r="N4730">
        <v>77</v>
      </c>
      <c r="O4730">
        <v>2761</v>
      </c>
      <c r="P4730">
        <v>12</v>
      </c>
      <c r="Q4730" t="s">
        <v>4753</v>
      </c>
      <c r="BY4730" s="1"/>
      <c r="CE4730" s="2"/>
    </row>
    <row r="4731" ht="15" customHeight="1">
      <c r="A4731" t="str">
        <f t="shared" si="365"/>
        <v>2021_12_41422_10</v>
      </c>
      <c r="B4731" t="str">
        <f t="shared" si="366"/>
        <v>2021_12_48498</v>
      </c>
      <c r="C4731" s="1" t="s">
        <v>4698</v>
      </c>
      <c r="D4731">
        <f t="shared" si="367"/>
        <v>4730</v>
      </c>
      <c r="E4731">
        <v>41422</v>
      </c>
      <c r="F4731">
        <f t="shared" si="368"/>
        <v>10</v>
      </c>
      <c r="G4731" s="2" t="str">
        <f t="shared" si="369"/>
        <v/>
      </c>
      <c r="H4731" t="s">
        <v>4699</v>
      </c>
      <c r="I4731">
        <v>48498</v>
      </c>
      <c r="J4731">
        <v>41412</v>
      </c>
      <c r="K4731">
        <v>41409</v>
      </c>
      <c r="L4731" t="s">
        <v>31</v>
      </c>
      <c r="M4731" t="s">
        <v>20</v>
      </c>
      <c r="N4731">
        <v>69</v>
      </c>
      <c r="O4731">
        <v>2761</v>
      </c>
      <c r="P4731">
        <v>12</v>
      </c>
      <c r="Q4731" t="s">
        <v>4754</v>
      </c>
      <c r="BY4731" s="1"/>
      <c r="CE4731" s="2"/>
    </row>
    <row r="4732" ht="15" customHeight="1">
      <c r="A4732" t="str">
        <f t="shared" si="365"/>
        <v>2021_12_41422_11</v>
      </c>
      <c r="B4732" t="str">
        <f t="shared" si="366"/>
        <v>2021_12_48524</v>
      </c>
      <c r="C4732" s="1" t="s">
        <v>4698</v>
      </c>
      <c r="D4732">
        <f t="shared" si="367"/>
        <v>4731</v>
      </c>
      <c r="E4732">
        <v>41422</v>
      </c>
      <c r="F4732">
        <f t="shared" si="368"/>
        <v>11</v>
      </c>
      <c r="G4732" s="2" t="str">
        <f t="shared" si="369"/>
        <v>x</v>
      </c>
      <c r="H4732" t="s">
        <v>4699</v>
      </c>
      <c r="I4732">
        <v>48524</v>
      </c>
      <c r="J4732">
        <v>41409</v>
      </c>
      <c r="K4732">
        <v>41412</v>
      </c>
      <c r="L4732" t="s">
        <v>20</v>
      </c>
      <c r="M4732" t="s">
        <v>20</v>
      </c>
      <c r="N4732">
        <v>49</v>
      </c>
      <c r="O4732">
        <v>2761</v>
      </c>
      <c r="P4732">
        <v>12</v>
      </c>
      <c r="Q4732" t="s">
        <v>4755</v>
      </c>
      <c r="BY4732" s="1"/>
      <c r="CE4732" s="2"/>
    </row>
    <row r="4733" ht="15" customHeight="1">
      <c r="A4733" t="str">
        <f t="shared" si="365"/>
        <v>2021_12_41450_1</v>
      </c>
      <c r="B4733" t="str">
        <f t="shared" si="366"/>
        <v>2021_12_47399</v>
      </c>
      <c r="C4733" s="1" t="s">
        <v>4698</v>
      </c>
      <c r="D4733">
        <f t="shared" si="367"/>
        <v>4732</v>
      </c>
      <c r="E4733">
        <v>41450</v>
      </c>
      <c r="F4733">
        <f t="shared" si="368"/>
        <v>1</v>
      </c>
      <c r="G4733" s="2" t="str">
        <f t="shared" si="369"/>
        <v/>
      </c>
      <c r="H4733" t="s">
        <v>4699</v>
      </c>
      <c r="I4733">
        <v>47399</v>
      </c>
      <c r="J4733">
        <v>41437</v>
      </c>
      <c r="K4733">
        <v>41440</v>
      </c>
      <c r="L4733" t="s">
        <v>19</v>
      </c>
      <c r="M4733" t="s">
        <v>20</v>
      </c>
      <c r="N4733">
        <v>473</v>
      </c>
      <c r="O4733">
        <v>2855</v>
      </c>
      <c r="P4733">
        <v>12</v>
      </c>
      <c r="Q4733" t="s">
        <v>4756</v>
      </c>
      <c r="BY4733" s="1"/>
      <c r="CE4733" s="2"/>
    </row>
    <row r="4734" ht="15" customHeight="1">
      <c r="A4734" t="str">
        <f t="shared" si="365"/>
        <v>2021_12_41450_2</v>
      </c>
      <c r="B4734" t="str">
        <f t="shared" si="366"/>
        <v>2021_12_48317</v>
      </c>
      <c r="C4734" s="1" t="s">
        <v>4698</v>
      </c>
      <c r="D4734">
        <f t="shared" si="367"/>
        <v>4733</v>
      </c>
      <c r="E4734">
        <v>41450</v>
      </c>
      <c r="F4734">
        <f t="shared" si="368"/>
        <v>2</v>
      </c>
      <c r="G4734" s="2" t="str">
        <f t="shared" si="369"/>
        <v/>
      </c>
      <c r="H4734" t="s">
        <v>4699</v>
      </c>
      <c r="I4734">
        <v>48317</v>
      </c>
      <c r="J4734">
        <v>41440</v>
      </c>
      <c r="K4734">
        <v>41437</v>
      </c>
      <c r="L4734" t="s">
        <v>31</v>
      </c>
      <c r="M4734" t="s">
        <v>20</v>
      </c>
      <c r="N4734">
        <v>291</v>
      </c>
      <c r="O4734">
        <v>2855</v>
      </c>
      <c r="P4734">
        <v>12</v>
      </c>
      <c r="Q4734" t="s">
        <v>4757</v>
      </c>
      <c r="BY4734" s="1"/>
      <c r="CE4734" s="2"/>
    </row>
    <row r="4735" ht="15" customHeight="1">
      <c r="A4735" t="str">
        <f t="shared" si="365"/>
        <v>2021_12_41450_3</v>
      </c>
      <c r="B4735" t="str">
        <f t="shared" si="366"/>
        <v>2021_12_48700</v>
      </c>
      <c r="C4735" s="1" t="s">
        <v>4698</v>
      </c>
      <c r="D4735">
        <f t="shared" si="367"/>
        <v>4734</v>
      </c>
      <c r="E4735">
        <v>41450</v>
      </c>
      <c r="F4735">
        <f t="shared" si="368"/>
        <v>3</v>
      </c>
      <c r="G4735" s="2" t="str">
        <f t="shared" si="369"/>
        <v/>
      </c>
      <c r="H4735" t="s">
        <v>4699</v>
      </c>
      <c r="I4735">
        <v>48700</v>
      </c>
      <c r="J4735">
        <v>41437</v>
      </c>
      <c r="K4735">
        <v>41440</v>
      </c>
      <c r="L4735" t="s">
        <v>31</v>
      </c>
      <c r="M4735" t="s">
        <v>20</v>
      </c>
      <c r="N4735">
        <v>609</v>
      </c>
      <c r="O4735">
        <v>2855</v>
      </c>
      <c r="P4735">
        <v>12</v>
      </c>
      <c r="Q4735" t="s">
        <v>4758</v>
      </c>
      <c r="BY4735" s="1"/>
      <c r="CE4735" s="2"/>
    </row>
    <row r="4736" ht="15" customHeight="1">
      <c r="A4736" t="str">
        <f t="shared" si="365"/>
        <v>2021_12_41450_4</v>
      </c>
      <c r="B4736" t="str">
        <f t="shared" si="366"/>
        <v>2021_12_48815</v>
      </c>
      <c r="C4736" s="1" t="s">
        <v>4698</v>
      </c>
      <c r="D4736">
        <f t="shared" si="367"/>
        <v>4735</v>
      </c>
      <c r="E4736">
        <v>41450</v>
      </c>
      <c r="F4736">
        <f t="shared" si="368"/>
        <v>4</v>
      </c>
      <c r="G4736" s="2" t="str">
        <f t="shared" si="369"/>
        <v/>
      </c>
      <c r="H4736" t="s">
        <v>4699</v>
      </c>
      <c r="I4736">
        <v>48815</v>
      </c>
      <c r="J4736">
        <v>41440</v>
      </c>
      <c r="K4736">
        <v>41437</v>
      </c>
      <c r="L4736" t="s">
        <v>31</v>
      </c>
      <c r="M4736" t="s">
        <v>20</v>
      </c>
      <c r="N4736">
        <v>259</v>
      </c>
      <c r="O4736">
        <v>2855</v>
      </c>
      <c r="P4736">
        <v>12</v>
      </c>
      <c r="Q4736" t="s">
        <v>4759</v>
      </c>
      <c r="BY4736" s="1"/>
      <c r="CE4736" s="2"/>
    </row>
    <row r="4737" ht="15" customHeight="1">
      <c r="A4737" t="str">
        <f t="shared" si="365"/>
        <v>2021_12_41450_5</v>
      </c>
      <c r="B4737" t="str">
        <f t="shared" si="366"/>
        <v>2021_12_48925</v>
      </c>
      <c r="C4737" s="1" t="s">
        <v>4698</v>
      </c>
      <c r="D4737">
        <f t="shared" si="367"/>
        <v>4736</v>
      </c>
      <c r="E4737">
        <v>41450</v>
      </c>
      <c r="F4737">
        <f t="shared" si="368"/>
        <v>5</v>
      </c>
      <c r="G4737" s="2" t="str">
        <f t="shared" si="369"/>
        <v/>
      </c>
      <c r="H4737" t="s">
        <v>4699</v>
      </c>
      <c r="I4737">
        <v>48925</v>
      </c>
      <c r="J4737">
        <v>41437</v>
      </c>
      <c r="K4737">
        <v>41440</v>
      </c>
      <c r="L4737" t="s">
        <v>31</v>
      </c>
      <c r="M4737" t="s">
        <v>20</v>
      </c>
      <c r="N4737">
        <v>319</v>
      </c>
      <c r="O4737">
        <v>2855</v>
      </c>
      <c r="P4737">
        <v>12</v>
      </c>
      <c r="Q4737" t="s">
        <v>4760</v>
      </c>
      <c r="BY4737" s="1"/>
      <c r="CE4737" s="2"/>
    </row>
    <row r="4738" ht="15" customHeight="1">
      <c r="A4738" t="str">
        <f t="shared" ref="A4738:A4801" si="370">CONCATENATE($C4738,"_",$E4738,"_",$F4738)</f>
        <v>2021_12_41450_6</v>
      </c>
      <c r="B4738" t="str">
        <f t="shared" ref="B4738:B4801" si="371">CONCATENATE($C4738,"_",$I4738)</f>
        <v>2021_12_49307</v>
      </c>
      <c r="C4738" s="1" t="s">
        <v>4698</v>
      </c>
      <c r="D4738">
        <f t="shared" ref="D4738:D4801" si="372">IF(ISNUMBER($D4737),$D4737+1,1)</f>
        <v>4737</v>
      </c>
      <c r="E4738">
        <v>41450</v>
      </c>
      <c r="F4738">
        <f t="shared" ref="F4738:F4801" si="373">IF($E4738="","",IF($E4738=$E4737,$F4737+1,1))</f>
        <v>6</v>
      </c>
      <c r="G4738" s="2" t="str">
        <f t="shared" ref="G4738:G4801" si="374">IF($E4739=$E4738,"","x")</f>
        <v/>
      </c>
      <c r="H4738" t="s">
        <v>4699</v>
      </c>
      <c r="I4738">
        <v>49307</v>
      </c>
      <c r="J4738">
        <v>41440</v>
      </c>
      <c r="K4738">
        <v>41437</v>
      </c>
      <c r="L4738" t="s">
        <v>31</v>
      </c>
      <c r="M4738" t="s">
        <v>20</v>
      </c>
      <c r="N4738">
        <v>259</v>
      </c>
      <c r="O4738">
        <v>2855</v>
      </c>
      <c r="P4738">
        <v>12</v>
      </c>
      <c r="Q4738" t="s">
        <v>4761</v>
      </c>
      <c r="BY4738" s="1"/>
      <c r="CE4738" s="2"/>
    </row>
    <row r="4739" ht="15" customHeight="1">
      <c r="A4739" t="str">
        <f t="shared" si="370"/>
        <v>2021_12_41450_7</v>
      </c>
      <c r="B4739" t="str">
        <f t="shared" si="371"/>
        <v>2021_12_49322</v>
      </c>
      <c r="C4739" s="1" t="s">
        <v>4698</v>
      </c>
      <c r="D4739">
        <f t="shared" si="372"/>
        <v>4738</v>
      </c>
      <c r="E4739">
        <v>41450</v>
      </c>
      <c r="F4739">
        <f t="shared" si="373"/>
        <v>7</v>
      </c>
      <c r="G4739" s="2" t="str">
        <f t="shared" si="374"/>
        <v/>
      </c>
      <c r="H4739" t="s">
        <v>4699</v>
      </c>
      <c r="I4739">
        <v>49322</v>
      </c>
      <c r="J4739">
        <v>41437</v>
      </c>
      <c r="K4739">
        <v>41440</v>
      </c>
      <c r="L4739" t="s">
        <v>31</v>
      </c>
      <c r="M4739" t="s">
        <v>20</v>
      </c>
      <c r="N4739">
        <v>164</v>
      </c>
      <c r="O4739">
        <v>2855</v>
      </c>
      <c r="P4739">
        <v>12</v>
      </c>
      <c r="Q4739" t="s">
        <v>4762</v>
      </c>
      <c r="BY4739" s="1"/>
      <c r="CE4739" s="2"/>
    </row>
    <row r="4740" ht="15" customHeight="1">
      <c r="A4740" t="str">
        <f t="shared" si="370"/>
        <v>2021_12_41450_8</v>
      </c>
      <c r="B4740" t="str">
        <f t="shared" si="371"/>
        <v>2021_12_49487</v>
      </c>
      <c r="C4740" s="1" t="s">
        <v>4698</v>
      </c>
      <c r="D4740">
        <f t="shared" si="372"/>
        <v>4739</v>
      </c>
      <c r="E4740">
        <v>41450</v>
      </c>
      <c r="F4740">
        <f t="shared" si="373"/>
        <v>8</v>
      </c>
      <c r="G4740" s="2" t="str">
        <f t="shared" si="374"/>
        <v/>
      </c>
      <c r="H4740" t="s">
        <v>4699</v>
      </c>
      <c r="I4740">
        <v>49487</v>
      </c>
      <c r="J4740">
        <v>41440</v>
      </c>
      <c r="K4740">
        <v>41437</v>
      </c>
      <c r="L4740" t="s">
        <v>31</v>
      </c>
      <c r="M4740" t="s">
        <v>20</v>
      </c>
      <c r="N4740">
        <v>130</v>
      </c>
      <c r="O4740">
        <v>2855</v>
      </c>
      <c r="P4740">
        <v>12</v>
      </c>
      <c r="Q4740" t="s">
        <v>4763</v>
      </c>
      <c r="BY4740" s="1"/>
      <c r="CE4740" s="2"/>
    </row>
    <row r="4741" ht="15" customHeight="1">
      <c r="A4741" t="str">
        <f t="shared" si="370"/>
        <v>2021_12_41450_9</v>
      </c>
      <c r="B4741" t="str">
        <f t="shared" si="371"/>
        <v>2021_12_49549</v>
      </c>
      <c r="C4741" s="1" t="s">
        <v>4698</v>
      </c>
      <c r="D4741">
        <f t="shared" si="372"/>
        <v>4740</v>
      </c>
      <c r="E4741">
        <v>41450</v>
      </c>
      <c r="F4741">
        <f t="shared" si="373"/>
        <v>9</v>
      </c>
      <c r="G4741" s="2" t="str">
        <f t="shared" si="374"/>
        <v/>
      </c>
      <c r="H4741" t="s">
        <v>4699</v>
      </c>
      <c r="I4741">
        <v>49549</v>
      </c>
      <c r="J4741">
        <v>41437</v>
      </c>
      <c r="K4741">
        <v>41440</v>
      </c>
      <c r="L4741" t="s">
        <v>31</v>
      </c>
      <c r="M4741" t="s">
        <v>20</v>
      </c>
      <c r="N4741">
        <v>270</v>
      </c>
      <c r="O4741">
        <v>2855</v>
      </c>
      <c r="P4741">
        <v>12</v>
      </c>
      <c r="Q4741" t="s">
        <v>4764</v>
      </c>
      <c r="BY4741" s="1"/>
      <c r="CE4741" s="2"/>
    </row>
    <row r="4742" ht="15" customHeight="1">
      <c r="A4742" t="str">
        <f t="shared" si="370"/>
        <v>2021_12_41450_10</v>
      </c>
      <c r="B4742" t="str">
        <f t="shared" si="371"/>
        <v>2021_12_49644</v>
      </c>
      <c r="C4742" s="1" t="s">
        <v>4698</v>
      </c>
      <c r="D4742">
        <f t="shared" si="372"/>
        <v>4741</v>
      </c>
      <c r="E4742">
        <v>41450</v>
      </c>
      <c r="F4742">
        <f t="shared" si="373"/>
        <v>10</v>
      </c>
      <c r="G4742" s="2" t="str">
        <f t="shared" si="374"/>
        <v/>
      </c>
      <c r="H4742" t="s">
        <v>4699</v>
      </c>
      <c r="I4742">
        <v>49644</v>
      </c>
      <c r="J4742">
        <v>41440</v>
      </c>
      <c r="K4742">
        <v>41437</v>
      </c>
      <c r="L4742" t="s">
        <v>31</v>
      </c>
      <c r="M4742" t="s">
        <v>20</v>
      </c>
      <c r="N4742">
        <v>24</v>
      </c>
      <c r="O4742">
        <v>2855</v>
      </c>
      <c r="P4742">
        <v>12</v>
      </c>
      <c r="Q4742" t="s">
        <v>4765</v>
      </c>
      <c r="BY4742" s="1"/>
      <c r="CE4742" s="2"/>
    </row>
    <row r="4743" ht="15" customHeight="1">
      <c r="A4743" t="str">
        <f t="shared" si="370"/>
        <v>2021_12_41450_11</v>
      </c>
      <c r="B4743" t="str">
        <f t="shared" si="371"/>
        <v>2021_12_49651</v>
      </c>
      <c r="C4743" s="1" t="s">
        <v>4698</v>
      </c>
      <c r="D4743">
        <f t="shared" si="372"/>
        <v>4742</v>
      </c>
      <c r="E4743">
        <v>41450</v>
      </c>
      <c r="F4743">
        <f t="shared" si="373"/>
        <v>11</v>
      </c>
      <c r="G4743" s="2" t="str">
        <f t="shared" si="374"/>
        <v>x</v>
      </c>
      <c r="H4743" t="s">
        <v>4699</v>
      </c>
      <c r="I4743">
        <v>49651</v>
      </c>
      <c r="J4743">
        <v>41437</v>
      </c>
      <c r="K4743">
        <v>41440</v>
      </c>
      <c r="L4743" t="s">
        <v>20</v>
      </c>
      <c r="M4743" t="s">
        <v>20</v>
      </c>
      <c r="N4743">
        <v>36</v>
      </c>
      <c r="O4743">
        <v>2855</v>
      </c>
      <c r="P4743">
        <v>12</v>
      </c>
      <c r="Q4743" t="s">
        <v>4766</v>
      </c>
      <c r="BY4743" s="1"/>
      <c r="CE4743" s="2"/>
    </row>
    <row r="4744" ht="15" customHeight="1">
      <c r="A4744" t="str">
        <f t="shared" si="370"/>
        <v>2021_12_41478_1</v>
      </c>
      <c r="B4744" t="str">
        <f t="shared" si="371"/>
        <v>2021_12_47801</v>
      </c>
      <c r="C4744" s="1" t="s">
        <v>4698</v>
      </c>
      <c r="D4744">
        <f t="shared" si="372"/>
        <v>4743</v>
      </c>
      <c r="E4744">
        <v>41478</v>
      </c>
      <c r="F4744">
        <f t="shared" si="373"/>
        <v>1</v>
      </c>
      <c r="G4744" s="2" t="str">
        <f t="shared" si="374"/>
        <v/>
      </c>
      <c r="H4744" t="s">
        <v>4699</v>
      </c>
      <c r="I4744">
        <v>47801</v>
      </c>
      <c r="J4744">
        <v>41465</v>
      </c>
      <c r="K4744">
        <v>41468</v>
      </c>
      <c r="L4744" t="s">
        <v>19</v>
      </c>
      <c r="M4744" t="s">
        <v>20</v>
      </c>
      <c r="N4744">
        <v>175</v>
      </c>
      <c r="O4744">
        <v>4126</v>
      </c>
      <c r="P4744">
        <v>11</v>
      </c>
      <c r="Q4744" t="s">
        <v>4767</v>
      </c>
      <c r="BY4744" s="1"/>
      <c r="CE4744" s="2"/>
    </row>
    <row r="4745" ht="15" customHeight="1">
      <c r="A4745" t="str">
        <f t="shared" si="370"/>
        <v>2021_12_41478_2</v>
      </c>
      <c r="B4745" t="str">
        <f t="shared" si="371"/>
        <v>2021_12_48072</v>
      </c>
      <c r="C4745" s="1" t="s">
        <v>4698</v>
      </c>
      <c r="D4745">
        <f t="shared" si="372"/>
        <v>4744</v>
      </c>
      <c r="E4745">
        <v>41478</v>
      </c>
      <c r="F4745">
        <f t="shared" si="373"/>
        <v>2</v>
      </c>
      <c r="G4745" s="2" t="str">
        <f t="shared" si="374"/>
        <v/>
      </c>
      <c r="H4745" t="s">
        <v>4699</v>
      </c>
      <c r="I4745">
        <v>48072</v>
      </c>
      <c r="J4745">
        <v>41468</v>
      </c>
      <c r="K4745">
        <v>41465</v>
      </c>
      <c r="L4745" t="s">
        <v>31</v>
      </c>
      <c r="M4745" t="s">
        <v>20</v>
      </c>
      <c r="N4745">
        <v>386</v>
      </c>
      <c r="O4745">
        <v>4126</v>
      </c>
      <c r="P4745">
        <v>11</v>
      </c>
      <c r="Q4745" t="s">
        <v>4768</v>
      </c>
      <c r="BY4745" s="1"/>
      <c r="CE4745" s="2"/>
    </row>
    <row r="4746" ht="15" customHeight="1">
      <c r="A4746" t="str">
        <f t="shared" si="370"/>
        <v>2021_12_41478_3</v>
      </c>
      <c r="B4746" t="str">
        <f t="shared" si="371"/>
        <v>2021_12_48403</v>
      </c>
      <c r="C4746" s="1" t="s">
        <v>4698</v>
      </c>
      <c r="D4746">
        <f t="shared" si="372"/>
        <v>4745</v>
      </c>
      <c r="E4746">
        <v>41478</v>
      </c>
      <c r="F4746">
        <f t="shared" si="373"/>
        <v>3</v>
      </c>
      <c r="G4746" s="2" t="str">
        <f t="shared" si="374"/>
        <v/>
      </c>
      <c r="H4746" t="s">
        <v>4699</v>
      </c>
      <c r="I4746">
        <v>48403</v>
      </c>
      <c r="J4746">
        <v>41465</v>
      </c>
      <c r="K4746">
        <v>41468</v>
      </c>
      <c r="L4746" t="s">
        <v>31</v>
      </c>
      <c r="M4746" t="s">
        <v>20</v>
      </c>
      <c r="N4746">
        <v>767</v>
      </c>
      <c r="O4746">
        <v>4126</v>
      </c>
      <c r="P4746">
        <v>11</v>
      </c>
      <c r="Q4746" t="s">
        <v>4769</v>
      </c>
      <c r="BY4746" s="1"/>
      <c r="CE4746" s="2"/>
    </row>
    <row r="4747" ht="15" customHeight="1">
      <c r="A4747" t="str">
        <f t="shared" si="370"/>
        <v>2021_12_41478_4</v>
      </c>
      <c r="B4747" t="str">
        <f t="shared" si="371"/>
        <v>2021_12_48549</v>
      </c>
      <c r="C4747" s="1" t="s">
        <v>4698</v>
      </c>
      <c r="D4747">
        <f t="shared" si="372"/>
        <v>4746</v>
      </c>
      <c r="E4747">
        <v>41478</v>
      </c>
      <c r="F4747">
        <f t="shared" si="373"/>
        <v>4</v>
      </c>
      <c r="G4747" s="2" t="str">
        <f t="shared" si="374"/>
        <v/>
      </c>
      <c r="H4747" t="s">
        <v>4699</v>
      </c>
      <c r="I4747">
        <v>48549</v>
      </c>
      <c r="J4747">
        <v>41468</v>
      </c>
      <c r="K4747">
        <v>41465</v>
      </c>
      <c r="L4747" t="s">
        <v>31</v>
      </c>
      <c r="M4747" t="s">
        <v>20</v>
      </c>
      <c r="N4747">
        <v>886</v>
      </c>
      <c r="O4747">
        <v>4126</v>
      </c>
      <c r="P4747">
        <v>11</v>
      </c>
      <c r="Q4747" t="s">
        <v>4770</v>
      </c>
      <c r="BY4747" s="1"/>
      <c r="CE4747" s="2"/>
    </row>
    <row r="4748" ht="15" customHeight="1">
      <c r="A4748" t="str">
        <f t="shared" si="370"/>
        <v>2021_12_41478_5</v>
      </c>
      <c r="B4748" t="str">
        <f t="shared" si="371"/>
        <v>2021_12_48702</v>
      </c>
      <c r="C4748" s="1" t="s">
        <v>4698</v>
      </c>
      <c r="D4748">
        <f t="shared" si="372"/>
        <v>4747</v>
      </c>
      <c r="E4748">
        <v>41478</v>
      </c>
      <c r="F4748">
        <f t="shared" si="373"/>
        <v>5</v>
      </c>
      <c r="G4748" s="2" t="str">
        <f t="shared" si="374"/>
        <v/>
      </c>
      <c r="H4748" t="s">
        <v>4699</v>
      </c>
      <c r="I4748">
        <v>48702</v>
      </c>
      <c r="J4748">
        <v>41465</v>
      </c>
      <c r="K4748">
        <v>41468</v>
      </c>
      <c r="L4748" t="s">
        <v>31</v>
      </c>
      <c r="M4748" t="s">
        <v>20</v>
      </c>
      <c r="N4748">
        <v>696</v>
      </c>
      <c r="O4748">
        <v>4126</v>
      </c>
      <c r="P4748">
        <v>11</v>
      </c>
      <c r="Q4748" t="s">
        <v>4771</v>
      </c>
      <c r="BY4748" s="1"/>
      <c r="CE4748" s="2"/>
    </row>
    <row r="4749" ht="15" customHeight="1">
      <c r="A4749" t="str">
        <f t="shared" si="370"/>
        <v>2021_12_41478_6</v>
      </c>
      <c r="B4749" t="str">
        <f t="shared" si="371"/>
        <v>2021_12_48902</v>
      </c>
      <c r="C4749" s="1" t="s">
        <v>4698</v>
      </c>
      <c r="D4749">
        <f t="shared" si="372"/>
        <v>4748</v>
      </c>
      <c r="E4749">
        <v>41478</v>
      </c>
      <c r="F4749">
        <f t="shared" si="373"/>
        <v>6</v>
      </c>
      <c r="G4749" s="2" t="str">
        <f t="shared" si="374"/>
        <v/>
      </c>
      <c r="H4749" t="s">
        <v>4699</v>
      </c>
      <c r="I4749">
        <v>48902</v>
      </c>
      <c r="J4749">
        <v>41468</v>
      </c>
      <c r="K4749">
        <v>41465</v>
      </c>
      <c r="L4749" t="s">
        <v>31</v>
      </c>
      <c r="M4749" t="s">
        <v>20</v>
      </c>
      <c r="N4749">
        <v>396</v>
      </c>
      <c r="O4749">
        <v>4126</v>
      </c>
      <c r="P4749">
        <v>11</v>
      </c>
      <c r="Q4749" t="s">
        <v>4772</v>
      </c>
      <c r="BY4749" s="1"/>
      <c r="CE4749" s="2"/>
    </row>
    <row r="4750" ht="15" customHeight="1">
      <c r="A4750" t="str">
        <f t="shared" si="370"/>
        <v>2021_12_41478_7</v>
      </c>
      <c r="B4750" t="str">
        <f t="shared" si="371"/>
        <v>2021_12_48923</v>
      </c>
      <c r="C4750" s="1" t="s">
        <v>4698</v>
      </c>
      <c r="D4750">
        <f t="shared" si="372"/>
        <v>4749</v>
      </c>
      <c r="E4750">
        <v>41478</v>
      </c>
      <c r="F4750">
        <f t="shared" si="373"/>
        <v>7</v>
      </c>
      <c r="G4750" s="2" t="str">
        <f t="shared" si="374"/>
        <v/>
      </c>
      <c r="H4750" t="s">
        <v>4699</v>
      </c>
      <c r="I4750">
        <v>48923</v>
      </c>
      <c r="J4750">
        <v>41465</v>
      </c>
      <c r="K4750">
        <v>41468</v>
      </c>
      <c r="L4750" t="s">
        <v>31</v>
      </c>
      <c r="M4750" t="s">
        <v>20</v>
      </c>
      <c r="N4750">
        <v>234</v>
      </c>
      <c r="O4750">
        <v>4126</v>
      </c>
      <c r="P4750">
        <v>11</v>
      </c>
      <c r="Q4750" t="s">
        <v>4773</v>
      </c>
      <c r="BY4750" s="1"/>
      <c r="CE4750" s="2"/>
    </row>
    <row r="4751" ht="15" customHeight="1">
      <c r="A4751" t="str">
        <f t="shared" si="370"/>
        <v>2021_12_41478_8</v>
      </c>
      <c r="B4751" t="str">
        <f t="shared" si="371"/>
        <v>2021_12_49489</v>
      </c>
      <c r="C4751" s="1" t="s">
        <v>4698</v>
      </c>
      <c r="D4751">
        <f t="shared" si="372"/>
        <v>4750</v>
      </c>
      <c r="E4751">
        <v>41478</v>
      </c>
      <c r="F4751">
        <f t="shared" si="373"/>
        <v>8</v>
      </c>
      <c r="G4751" s="2" t="str">
        <f t="shared" si="374"/>
        <v/>
      </c>
      <c r="H4751" t="s">
        <v>4699</v>
      </c>
      <c r="I4751">
        <v>49489</v>
      </c>
      <c r="J4751">
        <v>41468</v>
      </c>
      <c r="K4751">
        <v>41465</v>
      </c>
      <c r="L4751" t="s">
        <v>31</v>
      </c>
      <c r="M4751" t="s">
        <v>20</v>
      </c>
      <c r="N4751">
        <v>301</v>
      </c>
      <c r="O4751">
        <v>4126</v>
      </c>
      <c r="P4751">
        <v>11</v>
      </c>
      <c r="Q4751" t="s">
        <v>4774</v>
      </c>
      <c r="BY4751" s="1"/>
      <c r="CE4751" s="2"/>
    </row>
    <row r="4752" ht="15" customHeight="1">
      <c r="A4752" t="str">
        <f t="shared" si="370"/>
        <v>2021_12_41478_9</v>
      </c>
      <c r="B4752" t="str">
        <f t="shared" si="371"/>
        <v>2021_12_49496</v>
      </c>
      <c r="C4752" s="1" t="s">
        <v>4698</v>
      </c>
      <c r="D4752">
        <f t="shared" si="372"/>
        <v>4751</v>
      </c>
      <c r="E4752">
        <v>41478</v>
      </c>
      <c r="F4752">
        <f t="shared" si="373"/>
        <v>9</v>
      </c>
      <c r="G4752" s="2" t="str">
        <f t="shared" si="374"/>
        <v/>
      </c>
      <c r="H4752" t="s">
        <v>4699</v>
      </c>
      <c r="I4752">
        <v>49496</v>
      </c>
      <c r="J4752">
        <v>41465</v>
      </c>
      <c r="K4752">
        <v>41468</v>
      </c>
      <c r="L4752" t="s">
        <v>31</v>
      </c>
      <c r="M4752" t="s">
        <v>20</v>
      </c>
      <c r="N4752">
        <v>195</v>
      </c>
      <c r="O4752">
        <v>4126</v>
      </c>
      <c r="P4752">
        <v>11</v>
      </c>
      <c r="Q4752" t="s">
        <v>4775</v>
      </c>
      <c r="BY4752" s="1"/>
      <c r="CE4752" s="2"/>
    </row>
    <row r="4753" ht="15" customHeight="1">
      <c r="A4753" t="str">
        <f t="shared" si="370"/>
        <v>2021_12_41478_10</v>
      </c>
      <c r="B4753" t="str">
        <f t="shared" si="371"/>
        <v>2021_12_49508</v>
      </c>
      <c r="C4753" s="1" t="s">
        <v>4698</v>
      </c>
      <c r="D4753">
        <f t="shared" si="372"/>
        <v>4752</v>
      </c>
      <c r="E4753">
        <v>41478</v>
      </c>
      <c r="F4753">
        <f t="shared" si="373"/>
        <v>10</v>
      </c>
      <c r="G4753" s="2" t="str">
        <f t="shared" si="374"/>
        <v>x</v>
      </c>
      <c r="H4753" t="s">
        <v>4699</v>
      </c>
      <c r="I4753">
        <v>49508</v>
      </c>
      <c r="J4753">
        <v>41468</v>
      </c>
      <c r="K4753">
        <v>41465</v>
      </c>
      <c r="L4753" t="s">
        <v>20</v>
      </c>
      <c r="M4753" t="s">
        <v>20</v>
      </c>
      <c r="N4753">
        <v>69</v>
      </c>
      <c r="O4753">
        <v>4126</v>
      </c>
      <c r="P4753">
        <v>11</v>
      </c>
      <c r="Q4753" t="s">
        <v>4776</v>
      </c>
      <c r="BY4753" s="1"/>
      <c r="CE4753" s="2"/>
    </row>
    <row r="4754" ht="15" customHeight="1">
      <c r="A4754" t="str">
        <f t="shared" si="370"/>
        <v>2021_12_41506_1</v>
      </c>
      <c r="B4754" t="str">
        <f t="shared" si="371"/>
        <v>2021_12_47944</v>
      </c>
      <c r="C4754" s="1" t="s">
        <v>4698</v>
      </c>
      <c r="D4754">
        <f t="shared" si="372"/>
        <v>4753</v>
      </c>
      <c r="E4754">
        <v>41506</v>
      </c>
      <c r="F4754">
        <f t="shared" si="373"/>
        <v>1</v>
      </c>
      <c r="G4754" s="2" t="str">
        <f t="shared" si="374"/>
        <v/>
      </c>
      <c r="H4754" t="s">
        <v>4699</v>
      </c>
      <c r="I4754">
        <v>47944</v>
      </c>
      <c r="J4754">
        <v>41496</v>
      </c>
      <c r="K4754">
        <v>41493</v>
      </c>
      <c r="L4754" t="s">
        <v>19</v>
      </c>
      <c r="M4754" t="s">
        <v>20</v>
      </c>
      <c r="N4754">
        <v>391</v>
      </c>
      <c r="O4754">
        <v>5360</v>
      </c>
      <c r="P4754">
        <v>16</v>
      </c>
      <c r="Q4754" t="s">
        <v>4777</v>
      </c>
      <c r="BY4754" s="1"/>
      <c r="CE4754" s="2"/>
    </row>
    <row r="4755" ht="15" customHeight="1">
      <c r="A4755" t="str">
        <f t="shared" si="370"/>
        <v>2021_12_41506_2</v>
      </c>
      <c r="B4755" t="str">
        <f t="shared" si="371"/>
        <v>2021_12_48112</v>
      </c>
      <c r="C4755" s="1" t="s">
        <v>4698</v>
      </c>
      <c r="D4755">
        <f t="shared" si="372"/>
        <v>4754</v>
      </c>
      <c r="E4755">
        <v>41506</v>
      </c>
      <c r="F4755">
        <f t="shared" si="373"/>
        <v>2</v>
      </c>
      <c r="G4755" s="2" t="str">
        <f t="shared" si="374"/>
        <v/>
      </c>
      <c r="H4755" t="s">
        <v>4699</v>
      </c>
      <c r="I4755">
        <v>48112</v>
      </c>
      <c r="J4755">
        <v>41493</v>
      </c>
      <c r="K4755">
        <v>41496</v>
      </c>
      <c r="L4755" t="s">
        <v>31</v>
      </c>
      <c r="M4755" t="s">
        <v>20</v>
      </c>
      <c r="N4755">
        <v>470</v>
      </c>
      <c r="O4755">
        <v>5360</v>
      </c>
      <c r="P4755">
        <v>16</v>
      </c>
      <c r="Q4755" t="s">
        <v>4778</v>
      </c>
      <c r="BY4755" s="1"/>
      <c r="CE4755" s="2"/>
    </row>
    <row r="4756" ht="15" customHeight="1">
      <c r="A4756" t="str">
        <f t="shared" si="370"/>
        <v>2021_12_41506_3</v>
      </c>
      <c r="B4756" t="str">
        <f t="shared" si="371"/>
        <v>2021_12_48139</v>
      </c>
      <c r="C4756" s="1" t="s">
        <v>4698</v>
      </c>
      <c r="D4756">
        <f t="shared" si="372"/>
        <v>4755</v>
      </c>
      <c r="E4756">
        <v>41506</v>
      </c>
      <c r="F4756">
        <f t="shared" si="373"/>
        <v>3</v>
      </c>
      <c r="G4756" s="2" t="str">
        <f t="shared" si="374"/>
        <v/>
      </c>
      <c r="H4756" t="s">
        <v>4699</v>
      </c>
      <c r="I4756">
        <v>48139</v>
      </c>
      <c r="J4756">
        <v>41496</v>
      </c>
      <c r="K4756">
        <v>41493</v>
      </c>
      <c r="L4756" t="s">
        <v>31</v>
      </c>
      <c r="M4756" t="s">
        <v>20</v>
      </c>
      <c r="N4756">
        <v>552</v>
      </c>
      <c r="O4756">
        <v>5360</v>
      </c>
      <c r="P4756">
        <v>16</v>
      </c>
      <c r="Q4756" t="s">
        <v>4779</v>
      </c>
      <c r="BY4756" s="1"/>
      <c r="CE4756" s="2"/>
    </row>
    <row r="4757" ht="15" customHeight="1">
      <c r="A4757" t="str">
        <f t="shared" si="370"/>
        <v>2021_12_41506_4</v>
      </c>
      <c r="B4757" t="str">
        <f t="shared" si="371"/>
        <v>2021_12_48210</v>
      </c>
      <c r="C4757" s="1" t="s">
        <v>4698</v>
      </c>
      <c r="D4757">
        <f t="shared" si="372"/>
        <v>4756</v>
      </c>
      <c r="E4757">
        <v>41506</v>
      </c>
      <c r="F4757">
        <f t="shared" si="373"/>
        <v>4</v>
      </c>
      <c r="G4757" s="2" t="str">
        <f t="shared" si="374"/>
        <v/>
      </c>
      <c r="H4757" t="s">
        <v>4699</v>
      </c>
      <c r="I4757">
        <v>48210</v>
      </c>
      <c r="J4757">
        <v>41493</v>
      </c>
      <c r="K4757">
        <v>41496</v>
      </c>
      <c r="L4757" t="s">
        <v>31</v>
      </c>
      <c r="M4757" t="s">
        <v>20</v>
      </c>
      <c r="N4757">
        <v>727</v>
      </c>
      <c r="O4757">
        <v>5360</v>
      </c>
      <c r="P4757">
        <v>16</v>
      </c>
      <c r="Q4757" t="s">
        <v>4780</v>
      </c>
      <c r="BY4757" s="1"/>
      <c r="CE4757" s="2"/>
    </row>
    <row r="4758" ht="15" customHeight="1">
      <c r="A4758" t="str">
        <f t="shared" si="370"/>
        <v>2021_12_41506_5</v>
      </c>
      <c r="B4758" t="str">
        <f t="shared" si="371"/>
        <v>2021_12_48331</v>
      </c>
      <c r="C4758" s="1" t="s">
        <v>4698</v>
      </c>
      <c r="D4758">
        <f t="shared" si="372"/>
        <v>4757</v>
      </c>
      <c r="E4758">
        <v>41506</v>
      </c>
      <c r="F4758">
        <f t="shared" si="373"/>
        <v>5</v>
      </c>
      <c r="G4758" s="2" t="str">
        <f t="shared" si="374"/>
        <v/>
      </c>
      <c r="H4758" t="s">
        <v>4699</v>
      </c>
      <c r="I4758">
        <v>48331</v>
      </c>
      <c r="J4758">
        <v>41496</v>
      </c>
      <c r="K4758">
        <v>41493</v>
      </c>
      <c r="L4758" t="s">
        <v>31</v>
      </c>
      <c r="M4758" t="s">
        <v>20</v>
      </c>
      <c r="N4758">
        <v>391</v>
      </c>
      <c r="O4758">
        <v>5360</v>
      </c>
      <c r="P4758">
        <v>16</v>
      </c>
      <c r="Q4758" t="s">
        <v>4781</v>
      </c>
      <c r="BY4758" s="1"/>
      <c r="CE4758" s="2"/>
    </row>
    <row r="4759" ht="15" customHeight="1">
      <c r="A4759" t="str">
        <f t="shared" si="370"/>
        <v>2021_12_41506_6</v>
      </c>
      <c r="B4759" t="str">
        <f t="shared" si="371"/>
        <v>2021_12_48350</v>
      </c>
      <c r="C4759" s="1" t="s">
        <v>4698</v>
      </c>
      <c r="D4759">
        <f t="shared" si="372"/>
        <v>4758</v>
      </c>
      <c r="E4759">
        <v>41506</v>
      </c>
      <c r="F4759">
        <f t="shared" si="373"/>
        <v>6</v>
      </c>
      <c r="G4759" s="2" t="str">
        <f t="shared" si="374"/>
        <v/>
      </c>
      <c r="H4759" t="s">
        <v>4699</v>
      </c>
      <c r="I4759">
        <v>48350</v>
      </c>
      <c r="J4759">
        <v>41493</v>
      </c>
      <c r="K4759">
        <v>41496</v>
      </c>
      <c r="L4759" t="s">
        <v>31</v>
      </c>
      <c r="M4759" t="s">
        <v>20</v>
      </c>
      <c r="N4759">
        <v>249</v>
      </c>
      <c r="O4759">
        <v>5360</v>
      </c>
      <c r="P4759">
        <v>16</v>
      </c>
      <c r="Q4759" t="s">
        <v>4782</v>
      </c>
      <c r="BY4759" s="1"/>
      <c r="CE4759" s="2"/>
    </row>
    <row r="4760" ht="15" customHeight="1">
      <c r="A4760" t="str">
        <f t="shared" si="370"/>
        <v>2021_12_41506_7</v>
      </c>
      <c r="B4760" t="str">
        <f t="shared" si="371"/>
        <v>2021_12_48379</v>
      </c>
      <c r="C4760" s="1" t="s">
        <v>4698</v>
      </c>
      <c r="D4760">
        <f t="shared" si="372"/>
        <v>4759</v>
      </c>
      <c r="E4760">
        <v>41506</v>
      </c>
      <c r="F4760">
        <f t="shared" si="373"/>
        <v>7</v>
      </c>
      <c r="G4760" s="2" t="str">
        <f t="shared" si="374"/>
        <v/>
      </c>
      <c r="H4760" t="s">
        <v>4699</v>
      </c>
      <c r="I4760">
        <v>48379</v>
      </c>
      <c r="J4760">
        <v>41496</v>
      </c>
      <c r="K4760">
        <v>41493</v>
      </c>
      <c r="L4760" t="s">
        <v>31</v>
      </c>
      <c r="M4760" t="s">
        <v>20</v>
      </c>
      <c r="N4760">
        <v>275</v>
      </c>
      <c r="O4760">
        <v>5360</v>
      </c>
      <c r="P4760">
        <v>16</v>
      </c>
      <c r="Q4760" t="s">
        <v>4783</v>
      </c>
      <c r="BY4760" s="1"/>
      <c r="CE4760" s="2"/>
    </row>
    <row r="4761" ht="15" customHeight="1">
      <c r="A4761" t="str">
        <f t="shared" si="370"/>
        <v>2021_12_41506_8</v>
      </c>
      <c r="B4761" t="str">
        <f t="shared" si="371"/>
        <v>2021_12_48488</v>
      </c>
      <c r="C4761" s="1" t="s">
        <v>4698</v>
      </c>
      <c r="D4761">
        <f t="shared" si="372"/>
        <v>4760</v>
      </c>
      <c r="E4761">
        <v>41506</v>
      </c>
      <c r="F4761">
        <f t="shared" si="373"/>
        <v>8</v>
      </c>
      <c r="G4761" s="2" t="str">
        <f t="shared" si="374"/>
        <v/>
      </c>
      <c r="H4761" t="s">
        <v>4699</v>
      </c>
      <c r="I4761">
        <v>48488</v>
      </c>
      <c r="J4761">
        <v>41493</v>
      </c>
      <c r="K4761">
        <v>41496</v>
      </c>
      <c r="L4761" t="s">
        <v>31</v>
      </c>
      <c r="M4761" t="s">
        <v>20</v>
      </c>
      <c r="N4761">
        <v>303</v>
      </c>
      <c r="O4761">
        <v>5360</v>
      </c>
      <c r="P4761">
        <v>16</v>
      </c>
      <c r="Q4761" t="s">
        <v>4784</v>
      </c>
      <c r="BY4761" s="1"/>
      <c r="CE4761" s="2"/>
    </row>
    <row r="4762" ht="15" customHeight="1">
      <c r="A4762" t="str">
        <f t="shared" si="370"/>
        <v>2021_12_41506_9</v>
      </c>
      <c r="B4762" t="str">
        <f t="shared" si="371"/>
        <v>2021_12_48518</v>
      </c>
      <c r="C4762" s="1" t="s">
        <v>4698</v>
      </c>
      <c r="D4762">
        <f t="shared" si="372"/>
        <v>4761</v>
      </c>
      <c r="E4762">
        <v>41506</v>
      </c>
      <c r="F4762">
        <f t="shared" si="373"/>
        <v>9</v>
      </c>
      <c r="G4762" s="2" t="str">
        <f t="shared" si="374"/>
        <v/>
      </c>
      <c r="H4762" t="s">
        <v>4699</v>
      </c>
      <c r="I4762">
        <v>48518</v>
      </c>
      <c r="J4762">
        <v>41496</v>
      </c>
      <c r="K4762">
        <v>41493</v>
      </c>
      <c r="L4762" t="s">
        <v>31</v>
      </c>
      <c r="M4762" t="s">
        <v>20</v>
      </c>
      <c r="N4762">
        <v>187</v>
      </c>
      <c r="O4762">
        <v>5360</v>
      </c>
      <c r="P4762">
        <v>16</v>
      </c>
      <c r="Q4762" t="s">
        <v>4785</v>
      </c>
      <c r="BY4762" s="1"/>
      <c r="CE4762" s="2"/>
    </row>
    <row r="4763" ht="15" customHeight="1">
      <c r="A4763" t="str">
        <f t="shared" si="370"/>
        <v>2021_12_41506_10</v>
      </c>
      <c r="B4763" t="str">
        <f t="shared" si="371"/>
        <v>2021_12_48829</v>
      </c>
      <c r="C4763" s="1" t="s">
        <v>4698</v>
      </c>
      <c r="D4763">
        <f t="shared" si="372"/>
        <v>4762</v>
      </c>
      <c r="E4763">
        <v>41506</v>
      </c>
      <c r="F4763">
        <f t="shared" si="373"/>
        <v>10</v>
      </c>
      <c r="G4763" s="2" t="str">
        <f t="shared" si="374"/>
        <v/>
      </c>
      <c r="H4763" t="s">
        <v>4699</v>
      </c>
      <c r="I4763">
        <v>48829</v>
      </c>
      <c r="J4763">
        <v>41493</v>
      </c>
      <c r="K4763">
        <v>41496</v>
      </c>
      <c r="L4763" t="s">
        <v>31</v>
      </c>
      <c r="M4763" t="s">
        <v>20</v>
      </c>
      <c r="N4763">
        <v>549</v>
      </c>
      <c r="O4763">
        <v>5360</v>
      </c>
      <c r="P4763">
        <v>16</v>
      </c>
      <c r="Q4763" t="s">
        <v>4786</v>
      </c>
      <c r="BY4763" s="1"/>
      <c r="CE4763" s="2"/>
    </row>
    <row r="4764" ht="15" customHeight="1">
      <c r="A4764" t="str">
        <f t="shared" si="370"/>
        <v>2021_12_41506_11</v>
      </c>
      <c r="B4764" t="str">
        <f t="shared" si="371"/>
        <v>2021_12_48868</v>
      </c>
      <c r="C4764" s="1" t="s">
        <v>4698</v>
      </c>
      <c r="D4764">
        <f t="shared" si="372"/>
        <v>4763</v>
      </c>
      <c r="E4764">
        <v>41506</v>
      </c>
      <c r="F4764">
        <f t="shared" si="373"/>
        <v>11</v>
      </c>
      <c r="G4764" s="2" t="str">
        <f t="shared" si="374"/>
        <v/>
      </c>
      <c r="H4764" t="s">
        <v>4699</v>
      </c>
      <c r="I4764">
        <v>48868</v>
      </c>
      <c r="J4764">
        <v>41496</v>
      </c>
      <c r="K4764">
        <v>41493</v>
      </c>
      <c r="L4764" t="s">
        <v>31</v>
      </c>
      <c r="M4764" t="s">
        <v>20</v>
      </c>
      <c r="N4764">
        <v>223</v>
      </c>
      <c r="O4764">
        <v>5360</v>
      </c>
      <c r="P4764">
        <v>16</v>
      </c>
      <c r="Q4764" t="s">
        <v>4787</v>
      </c>
      <c r="BY4764" s="1"/>
      <c r="CE4764" s="2"/>
    </row>
    <row r="4765" ht="15" customHeight="1">
      <c r="A4765" t="str">
        <f t="shared" si="370"/>
        <v>2021_12_41506_12</v>
      </c>
      <c r="B4765" t="str">
        <f t="shared" si="371"/>
        <v>2021_12_48995</v>
      </c>
      <c r="C4765" s="1" t="s">
        <v>4698</v>
      </c>
      <c r="D4765">
        <f t="shared" si="372"/>
        <v>4764</v>
      </c>
      <c r="E4765">
        <v>41506</v>
      </c>
      <c r="F4765">
        <f t="shared" si="373"/>
        <v>12</v>
      </c>
      <c r="G4765" s="2" t="str">
        <f t="shared" si="374"/>
        <v>x</v>
      </c>
      <c r="H4765" t="s">
        <v>4699</v>
      </c>
      <c r="I4765">
        <v>48995</v>
      </c>
      <c r="J4765">
        <v>41493</v>
      </c>
      <c r="K4765">
        <v>41496</v>
      </c>
      <c r="L4765" t="s">
        <v>20</v>
      </c>
      <c r="M4765" t="s">
        <v>20</v>
      </c>
      <c r="N4765">
        <v>34</v>
      </c>
      <c r="O4765">
        <v>5360</v>
      </c>
      <c r="P4765">
        <v>16</v>
      </c>
      <c r="Q4765" t="s">
        <v>4788</v>
      </c>
      <c r="BY4765" s="1"/>
      <c r="CE4765" s="2"/>
    </row>
    <row r="4766" ht="15" customHeight="1">
      <c r="A4766" t="str">
        <f t="shared" si="370"/>
        <v>2021_12_41534_1</v>
      </c>
      <c r="B4766" t="str">
        <f t="shared" si="371"/>
        <v>2021_12_47386</v>
      </c>
      <c r="C4766" s="1" t="s">
        <v>4698</v>
      </c>
      <c r="D4766">
        <f t="shared" si="372"/>
        <v>4765</v>
      </c>
      <c r="E4766">
        <v>41534</v>
      </c>
      <c r="F4766">
        <f t="shared" si="373"/>
        <v>1</v>
      </c>
      <c r="G4766" s="2" t="str">
        <f t="shared" si="374"/>
        <v/>
      </c>
      <c r="H4766" t="s">
        <v>4699</v>
      </c>
      <c r="I4766">
        <v>47386</v>
      </c>
      <c r="J4766">
        <v>41521</v>
      </c>
      <c r="K4766">
        <v>41524</v>
      </c>
      <c r="L4766" t="s">
        <v>19</v>
      </c>
      <c r="M4766" t="s">
        <v>20</v>
      </c>
      <c r="N4766">
        <v>164</v>
      </c>
      <c r="O4766">
        <v>6486</v>
      </c>
      <c r="P4766">
        <v>18</v>
      </c>
      <c r="Q4766" t="s">
        <v>4789</v>
      </c>
      <c r="BY4766" s="1"/>
      <c r="CE4766" s="2"/>
    </row>
    <row r="4767" ht="15" customHeight="1">
      <c r="A4767" t="str">
        <f t="shared" si="370"/>
        <v>2021_12_41534_2</v>
      </c>
      <c r="B4767" t="str">
        <f t="shared" si="371"/>
        <v>2021_12_48143</v>
      </c>
      <c r="C4767" s="1" t="s">
        <v>4698</v>
      </c>
      <c r="D4767">
        <f t="shared" si="372"/>
        <v>4766</v>
      </c>
      <c r="E4767">
        <v>41534</v>
      </c>
      <c r="F4767">
        <f t="shared" si="373"/>
        <v>2</v>
      </c>
      <c r="G4767" s="2" t="str">
        <f t="shared" si="374"/>
        <v/>
      </c>
      <c r="H4767" t="s">
        <v>4699</v>
      </c>
      <c r="I4767">
        <v>48143</v>
      </c>
      <c r="J4767">
        <v>41524</v>
      </c>
      <c r="K4767">
        <v>41521</v>
      </c>
      <c r="L4767" t="s">
        <v>31</v>
      </c>
      <c r="M4767" t="s">
        <v>20</v>
      </c>
      <c r="N4767">
        <v>221</v>
      </c>
      <c r="O4767">
        <v>6486</v>
      </c>
      <c r="P4767">
        <v>18</v>
      </c>
      <c r="Q4767" t="s">
        <v>4790</v>
      </c>
      <c r="BY4767" s="1"/>
      <c r="CE4767" s="2"/>
    </row>
    <row r="4768" ht="15" customHeight="1">
      <c r="A4768" t="str">
        <f t="shared" si="370"/>
        <v>2021_12_41534_3</v>
      </c>
      <c r="B4768" t="str">
        <f t="shared" si="371"/>
        <v>2021_12_48572</v>
      </c>
      <c r="C4768" s="1" t="s">
        <v>4698</v>
      </c>
      <c r="D4768">
        <f t="shared" si="372"/>
        <v>4767</v>
      </c>
      <c r="E4768">
        <v>41534</v>
      </c>
      <c r="F4768">
        <f t="shared" si="373"/>
        <v>3</v>
      </c>
      <c r="G4768" s="2" t="str">
        <f t="shared" si="374"/>
        <v/>
      </c>
      <c r="H4768" t="s">
        <v>4699</v>
      </c>
      <c r="I4768">
        <v>48572</v>
      </c>
      <c r="J4768">
        <v>41521</v>
      </c>
      <c r="K4768">
        <v>41524</v>
      </c>
      <c r="L4768" t="s">
        <v>31</v>
      </c>
      <c r="M4768" t="s">
        <v>20</v>
      </c>
      <c r="N4768">
        <v>692</v>
      </c>
      <c r="O4768">
        <v>6486</v>
      </c>
      <c r="P4768">
        <v>18</v>
      </c>
      <c r="Q4768" t="s">
        <v>4791</v>
      </c>
      <c r="BY4768" s="1"/>
      <c r="CE4768" s="2"/>
    </row>
    <row r="4769" ht="15" customHeight="1">
      <c r="A4769" t="str">
        <f t="shared" si="370"/>
        <v>2021_12_41534_4</v>
      </c>
      <c r="B4769" t="str">
        <f t="shared" si="371"/>
        <v>2021_12_48633</v>
      </c>
      <c r="C4769" s="1" t="s">
        <v>4698</v>
      </c>
      <c r="D4769">
        <f t="shared" si="372"/>
        <v>4768</v>
      </c>
      <c r="E4769">
        <v>41534</v>
      </c>
      <c r="F4769">
        <f t="shared" si="373"/>
        <v>4</v>
      </c>
      <c r="G4769" s="2" t="str">
        <f t="shared" si="374"/>
        <v/>
      </c>
      <c r="H4769" t="s">
        <v>4699</v>
      </c>
      <c r="I4769">
        <v>48633</v>
      </c>
      <c r="J4769">
        <v>41524</v>
      </c>
      <c r="K4769">
        <v>41521</v>
      </c>
      <c r="L4769" t="s">
        <v>31</v>
      </c>
      <c r="M4769" t="s">
        <v>20</v>
      </c>
      <c r="N4769">
        <v>467</v>
      </c>
      <c r="O4769">
        <v>6486</v>
      </c>
      <c r="P4769">
        <v>18</v>
      </c>
      <c r="Q4769" t="s">
        <v>4792</v>
      </c>
      <c r="BY4769" s="1"/>
      <c r="CE4769" s="2"/>
    </row>
    <row r="4770" ht="15" customHeight="1">
      <c r="A4770" t="str">
        <f t="shared" si="370"/>
        <v>2021_12_41534_5</v>
      </c>
      <c r="B4770" t="str">
        <f t="shared" si="371"/>
        <v>2021_12_48777</v>
      </c>
      <c r="C4770" s="1" t="s">
        <v>4698</v>
      </c>
      <c r="D4770">
        <f t="shared" si="372"/>
        <v>4769</v>
      </c>
      <c r="E4770">
        <v>41534</v>
      </c>
      <c r="F4770">
        <f t="shared" si="373"/>
        <v>5</v>
      </c>
      <c r="G4770" s="2" t="str">
        <f t="shared" si="374"/>
        <v/>
      </c>
      <c r="H4770" t="s">
        <v>4699</v>
      </c>
      <c r="I4770">
        <v>48777</v>
      </c>
      <c r="J4770">
        <v>41521</v>
      </c>
      <c r="K4770">
        <v>41524</v>
      </c>
      <c r="L4770" t="s">
        <v>31</v>
      </c>
      <c r="M4770" t="s">
        <v>20</v>
      </c>
      <c r="N4770">
        <v>796</v>
      </c>
      <c r="O4770">
        <v>6486</v>
      </c>
      <c r="P4770">
        <v>18</v>
      </c>
      <c r="Q4770" t="s">
        <v>4793</v>
      </c>
      <c r="BY4770" s="1"/>
      <c r="CE4770" s="2"/>
    </row>
    <row r="4771" ht="15" customHeight="1">
      <c r="A4771" t="str">
        <f t="shared" si="370"/>
        <v>2021_12_41534_6</v>
      </c>
      <c r="B4771" t="str">
        <f t="shared" si="371"/>
        <v>2021_12_48806</v>
      </c>
      <c r="C4771" s="1" t="s">
        <v>4698</v>
      </c>
      <c r="D4771">
        <f t="shared" si="372"/>
        <v>4770</v>
      </c>
      <c r="E4771">
        <v>41534</v>
      </c>
      <c r="F4771">
        <f t="shared" si="373"/>
        <v>6</v>
      </c>
      <c r="G4771" s="2" t="str">
        <f t="shared" si="374"/>
        <v/>
      </c>
      <c r="H4771" t="s">
        <v>4699</v>
      </c>
      <c r="I4771">
        <v>48806</v>
      </c>
      <c r="J4771">
        <v>41524</v>
      </c>
      <c r="K4771">
        <v>41521</v>
      </c>
      <c r="L4771" t="s">
        <v>31</v>
      </c>
      <c r="M4771" t="s">
        <v>20</v>
      </c>
      <c r="N4771">
        <v>618</v>
      </c>
      <c r="O4771">
        <v>6486</v>
      </c>
      <c r="P4771">
        <v>18</v>
      </c>
      <c r="Q4771" t="s">
        <v>4794</v>
      </c>
      <c r="BY4771" s="1"/>
      <c r="CE4771" s="2"/>
    </row>
    <row r="4772" ht="15" customHeight="1">
      <c r="A4772" t="str">
        <f t="shared" si="370"/>
        <v>2021_12_41534_7</v>
      </c>
      <c r="B4772" t="str">
        <f t="shared" si="371"/>
        <v>2021_12_48842</v>
      </c>
      <c r="C4772" s="1" t="s">
        <v>4698</v>
      </c>
      <c r="D4772">
        <f t="shared" si="372"/>
        <v>4771</v>
      </c>
      <c r="E4772">
        <v>41534</v>
      </c>
      <c r="F4772">
        <f t="shared" si="373"/>
        <v>7</v>
      </c>
      <c r="G4772" s="2" t="str">
        <f t="shared" si="374"/>
        <v/>
      </c>
      <c r="H4772" t="s">
        <v>4699</v>
      </c>
      <c r="I4772">
        <v>48842</v>
      </c>
      <c r="J4772">
        <v>41521</v>
      </c>
      <c r="K4772">
        <v>41524</v>
      </c>
      <c r="L4772" t="s">
        <v>31</v>
      </c>
      <c r="M4772" t="s">
        <v>20</v>
      </c>
      <c r="N4772">
        <v>560</v>
      </c>
      <c r="O4772">
        <v>6486</v>
      </c>
      <c r="P4772">
        <v>18</v>
      </c>
      <c r="Q4772" t="s">
        <v>4795</v>
      </c>
      <c r="BY4772" s="1"/>
      <c r="CE4772" s="2"/>
    </row>
    <row r="4773" ht="15" customHeight="1">
      <c r="A4773" t="str">
        <f t="shared" si="370"/>
        <v>2021_12_41534_8</v>
      </c>
      <c r="B4773" t="str">
        <f t="shared" si="371"/>
        <v>2021_12_49012</v>
      </c>
      <c r="C4773" s="1" t="s">
        <v>4698</v>
      </c>
      <c r="D4773">
        <f t="shared" si="372"/>
        <v>4772</v>
      </c>
      <c r="E4773">
        <v>41534</v>
      </c>
      <c r="F4773">
        <f t="shared" si="373"/>
        <v>8</v>
      </c>
      <c r="G4773" s="2" t="str">
        <f t="shared" si="374"/>
        <v/>
      </c>
      <c r="H4773" t="s">
        <v>4699</v>
      </c>
      <c r="I4773">
        <v>49012</v>
      </c>
      <c r="J4773">
        <v>41524</v>
      </c>
      <c r="K4773">
        <v>41521</v>
      </c>
      <c r="L4773" t="s">
        <v>31</v>
      </c>
      <c r="M4773" t="s">
        <v>20</v>
      </c>
      <c r="N4773">
        <v>280</v>
      </c>
      <c r="O4773">
        <v>6486</v>
      </c>
      <c r="P4773">
        <v>18</v>
      </c>
      <c r="Q4773" t="s">
        <v>4796</v>
      </c>
      <c r="BY4773" s="1"/>
      <c r="CE4773" s="2"/>
    </row>
    <row r="4774" ht="15" customHeight="1">
      <c r="A4774" t="str">
        <f t="shared" si="370"/>
        <v>2021_12_41534_9</v>
      </c>
      <c r="B4774" t="str">
        <f t="shared" si="371"/>
        <v>2021_12_49374</v>
      </c>
      <c r="C4774" s="1" t="s">
        <v>4698</v>
      </c>
      <c r="D4774">
        <f t="shared" si="372"/>
        <v>4773</v>
      </c>
      <c r="E4774">
        <v>41534</v>
      </c>
      <c r="F4774">
        <f t="shared" si="373"/>
        <v>9</v>
      </c>
      <c r="G4774" s="2" t="str">
        <f t="shared" si="374"/>
        <v/>
      </c>
      <c r="H4774" t="s">
        <v>4699</v>
      </c>
      <c r="I4774">
        <v>49374</v>
      </c>
      <c r="J4774">
        <v>41521</v>
      </c>
      <c r="K4774">
        <v>41524</v>
      </c>
      <c r="L4774" t="s">
        <v>31</v>
      </c>
      <c r="M4774" t="s">
        <v>20</v>
      </c>
      <c r="N4774">
        <v>616</v>
      </c>
      <c r="O4774">
        <v>6486</v>
      </c>
      <c r="P4774">
        <v>18</v>
      </c>
      <c r="Q4774" t="s">
        <v>4797</v>
      </c>
      <c r="BY4774" s="1"/>
      <c r="CE4774" s="2"/>
    </row>
    <row r="4775" ht="15" customHeight="1">
      <c r="A4775" t="str">
        <f t="shared" si="370"/>
        <v>2021_12_41534_10</v>
      </c>
      <c r="B4775" t="str">
        <f t="shared" si="371"/>
        <v>2021_12_49472</v>
      </c>
      <c r="C4775" s="1" t="s">
        <v>4698</v>
      </c>
      <c r="D4775">
        <f t="shared" si="372"/>
        <v>4774</v>
      </c>
      <c r="E4775">
        <v>41534</v>
      </c>
      <c r="F4775">
        <f t="shared" si="373"/>
        <v>10</v>
      </c>
      <c r="G4775" s="2" t="str">
        <f t="shared" si="374"/>
        <v/>
      </c>
      <c r="H4775" t="s">
        <v>4699</v>
      </c>
      <c r="I4775">
        <v>49472</v>
      </c>
      <c r="J4775">
        <v>41524</v>
      </c>
      <c r="K4775">
        <v>41521</v>
      </c>
      <c r="L4775" t="s">
        <v>31</v>
      </c>
      <c r="M4775" t="s">
        <v>20</v>
      </c>
      <c r="N4775">
        <v>290</v>
      </c>
      <c r="O4775">
        <v>6486</v>
      </c>
      <c r="P4775">
        <v>18</v>
      </c>
      <c r="Q4775" t="s">
        <v>4798</v>
      </c>
      <c r="BY4775" s="1"/>
      <c r="CE4775" s="2"/>
    </row>
    <row r="4776" ht="15" customHeight="1">
      <c r="A4776" t="str">
        <f t="shared" si="370"/>
        <v>2021_12_41534_11</v>
      </c>
      <c r="B4776" t="str">
        <f t="shared" si="371"/>
        <v>2021_12_49574</v>
      </c>
      <c r="C4776" s="1" t="s">
        <v>4698</v>
      </c>
      <c r="D4776">
        <f t="shared" si="372"/>
        <v>4775</v>
      </c>
      <c r="E4776">
        <v>41534</v>
      </c>
      <c r="F4776">
        <f t="shared" si="373"/>
        <v>11</v>
      </c>
      <c r="G4776" s="2" t="str">
        <f t="shared" si="374"/>
        <v/>
      </c>
      <c r="H4776" t="s">
        <v>4699</v>
      </c>
      <c r="I4776">
        <v>49574</v>
      </c>
      <c r="J4776">
        <v>41521</v>
      </c>
      <c r="K4776">
        <v>41524</v>
      </c>
      <c r="L4776" t="s">
        <v>31</v>
      </c>
      <c r="M4776" t="s">
        <v>20</v>
      </c>
      <c r="N4776">
        <v>508</v>
      </c>
      <c r="O4776">
        <v>6486</v>
      </c>
      <c r="P4776">
        <v>18</v>
      </c>
      <c r="Q4776" t="s">
        <v>4799</v>
      </c>
      <c r="BY4776" s="1"/>
      <c r="CE4776" s="2"/>
    </row>
    <row r="4777" ht="15" customHeight="1">
      <c r="A4777" t="str">
        <f t="shared" si="370"/>
        <v>2021_12_41534_12</v>
      </c>
      <c r="B4777" t="str">
        <f t="shared" si="371"/>
        <v>2021_12_49672</v>
      </c>
      <c r="C4777" s="1" t="s">
        <v>4698</v>
      </c>
      <c r="D4777">
        <f t="shared" si="372"/>
        <v>4776</v>
      </c>
      <c r="E4777">
        <v>41534</v>
      </c>
      <c r="F4777">
        <f t="shared" si="373"/>
        <v>12</v>
      </c>
      <c r="G4777" s="2" t="str">
        <f t="shared" si="374"/>
        <v/>
      </c>
      <c r="H4777" t="s">
        <v>4699</v>
      </c>
      <c r="I4777">
        <v>49672</v>
      </c>
      <c r="J4777">
        <v>41524</v>
      </c>
      <c r="K4777">
        <v>41521</v>
      </c>
      <c r="L4777" t="s">
        <v>31</v>
      </c>
      <c r="M4777" t="s">
        <v>20</v>
      </c>
      <c r="N4777">
        <v>133</v>
      </c>
      <c r="O4777">
        <v>6486</v>
      </c>
      <c r="P4777">
        <v>18</v>
      </c>
      <c r="Q4777" t="s">
        <v>4800</v>
      </c>
      <c r="BY4777" s="1"/>
      <c r="CE4777" s="2"/>
    </row>
    <row r="4778" ht="15" customHeight="1">
      <c r="A4778" t="str">
        <f t="shared" si="370"/>
        <v>2021_12_41534_13</v>
      </c>
      <c r="B4778" t="str">
        <f t="shared" si="371"/>
        <v>2021_12_49682</v>
      </c>
      <c r="C4778" s="1" t="s">
        <v>4698</v>
      </c>
      <c r="D4778">
        <f t="shared" si="372"/>
        <v>4777</v>
      </c>
      <c r="E4778">
        <v>41534</v>
      </c>
      <c r="F4778">
        <f t="shared" si="373"/>
        <v>13</v>
      </c>
      <c r="G4778" s="2" t="str">
        <f t="shared" si="374"/>
        <v>x</v>
      </c>
      <c r="H4778" t="s">
        <v>4699</v>
      </c>
      <c r="I4778">
        <v>49682</v>
      </c>
      <c r="J4778">
        <v>41521</v>
      </c>
      <c r="K4778">
        <v>41524</v>
      </c>
      <c r="L4778" t="s">
        <v>20</v>
      </c>
      <c r="M4778" t="s">
        <v>20</v>
      </c>
      <c r="N4778">
        <v>129</v>
      </c>
      <c r="O4778">
        <v>6486</v>
      </c>
      <c r="P4778">
        <v>18</v>
      </c>
      <c r="Q4778" t="s">
        <v>4801</v>
      </c>
      <c r="BY4778" s="1"/>
      <c r="CE4778" s="2"/>
    </row>
    <row r="4779" ht="15" customHeight="1">
      <c r="A4779" t="str">
        <f t="shared" si="370"/>
        <v>2021_12_41562_1</v>
      </c>
      <c r="B4779" t="str">
        <f t="shared" si="371"/>
        <v>2021_12_47330</v>
      </c>
      <c r="C4779" s="1" t="s">
        <v>4698</v>
      </c>
      <c r="D4779">
        <f t="shared" si="372"/>
        <v>4778</v>
      </c>
      <c r="E4779">
        <v>41562</v>
      </c>
      <c r="F4779">
        <f t="shared" si="373"/>
        <v>1</v>
      </c>
      <c r="G4779" s="2" t="str">
        <f t="shared" si="374"/>
        <v/>
      </c>
      <c r="H4779" t="s">
        <v>4699</v>
      </c>
      <c r="I4779">
        <v>47330</v>
      </c>
      <c r="J4779">
        <v>41549</v>
      </c>
      <c r="K4779">
        <v>41552</v>
      </c>
      <c r="L4779" t="s">
        <v>19</v>
      </c>
      <c r="M4779" t="s">
        <v>20</v>
      </c>
      <c r="N4779">
        <v>109</v>
      </c>
      <c r="O4779">
        <v>3734</v>
      </c>
      <c r="P4779">
        <v>12</v>
      </c>
      <c r="Q4779" t="s">
        <v>4802</v>
      </c>
      <c r="BY4779" s="1"/>
      <c r="CE4779" s="2"/>
    </row>
    <row r="4780" ht="15" customHeight="1">
      <c r="A4780" t="str">
        <f t="shared" si="370"/>
        <v>2021_12_41562_2</v>
      </c>
      <c r="B4780" t="str">
        <f t="shared" si="371"/>
        <v>2021_12_47552</v>
      </c>
      <c r="C4780" s="1" t="s">
        <v>4698</v>
      </c>
      <c r="D4780">
        <f t="shared" si="372"/>
        <v>4779</v>
      </c>
      <c r="E4780">
        <v>41562</v>
      </c>
      <c r="F4780">
        <f t="shared" si="373"/>
        <v>2</v>
      </c>
      <c r="G4780" s="2" t="str">
        <f t="shared" si="374"/>
        <v/>
      </c>
      <c r="H4780" t="s">
        <v>4699</v>
      </c>
      <c r="I4780">
        <v>47552</v>
      </c>
      <c r="J4780">
        <v>41552</v>
      </c>
      <c r="K4780">
        <v>41549</v>
      </c>
      <c r="L4780" t="s">
        <v>31</v>
      </c>
      <c r="M4780" t="s">
        <v>20</v>
      </c>
      <c r="N4780">
        <v>90</v>
      </c>
      <c r="O4780">
        <v>3734</v>
      </c>
      <c r="P4780">
        <v>12</v>
      </c>
      <c r="Q4780" t="s">
        <v>4803</v>
      </c>
      <c r="BY4780" s="1"/>
      <c r="CE4780" s="2"/>
    </row>
    <row r="4781" ht="15" customHeight="1">
      <c r="A4781" t="str">
        <f t="shared" si="370"/>
        <v>2021_12_41562_3</v>
      </c>
      <c r="B4781" t="str">
        <f t="shared" si="371"/>
        <v>2021_12_47747</v>
      </c>
      <c r="C4781" s="1" t="s">
        <v>4698</v>
      </c>
      <c r="D4781">
        <f t="shared" si="372"/>
        <v>4780</v>
      </c>
      <c r="E4781">
        <v>41562</v>
      </c>
      <c r="F4781">
        <f t="shared" si="373"/>
        <v>3</v>
      </c>
      <c r="G4781" s="2" t="str">
        <f t="shared" si="374"/>
        <v/>
      </c>
      <c r="H4781" t="s">
        <v>4699</v>
      </c>
      <c r="I4781">
        <v>47747</v>
      </c>
      <c r="J4781">
        <v>41549</v>
      </c>
      <c r="K4781">
        <v>41552</v>
      </c>
      <c r="L4781" t="s">
        <v>31</v>
      </c>
      <c r="M4781" t="s">
        <v>20</v>
      </c>
      <c r="N4781">
        <v>495</v>
      </c>
      <c r="O4781">
        <v>3734</v>
      </c>
      <c r="P4781">
        <v>12</v>
      </c>
      <c r="Q4781" t="s">
        <v>4804</v>
      </c>
      <c r="BY4781" s="1"/>
      <c r="CE4781" s="2"/>
    </row>
    <row r="4782" ht="15" customHeight="1">
      <c r="A4782" t="str">
        <f t="shared" si="370"/>
        <v>2021_12_41562_4</v>
      </c>
      <c r="B4782" t="str">
        <f t="shared" si="371"/>
        <v>2021_12_48113</v>
      </c>
      <c r="C4782" s="1" t="s">
        <v>4698</v>
      </c>
      <c r="D4782">
        <f t="shared" si="372"/>
        <v>4781</v>
      </c>
      <c r="E4782">
        <v>41562</v>
      </c>
      <c r="F4782">
        <f t="shared" si="373"/>
        <v>4</v>
      </c>
      <c r="G4782" s="2" t="str">
        <f t="shared" si="374"/>
        <v/>
      </c>
      <c r="H4782" t="s">
        <v>4699</v>
      </c>
      <c r="I4782">
        <v>48113</v>
      </c>
      <c r="J4782">
        <v>41552</v>
      </c>
      <c r="K4782">
        <v>41549</v>
      </c>
      <c r="L4782" t="s">
        <v>31</v>
      </c>
      <c r="M4782" t="s">
        <v>20</v>
      </c>
      <c r="N4782">
        <v>579</v>
      </c>
      <c r="O4782">
        <v>3734</v>
      </c>
      <c r="P4782">
        <v>12</v>
      </c>
      <c r="Q4782" t="s">
        <v>4805</v>
      </c>
      <c r="BY4782" s="1"/>
      <c r="CE4782" s="2"/>
    </row>
    <row r="4783" ht="15" customHeight="1">
      <c r="A4783" t="str">
        <f t="shared" si="370"/>
        <v>2021_12_41562_5</v>
      </c>
      <c r="B4783" t="str">
        <f t="shared" si="371"/>
        <v>2021_12_48237</v>
      </c>
      <c r="C4783" s="1" t="s">
        <v>4698</v>
      </c>
      <c r="D4783">
        <f t="shared" si="372"/>
        <v>4782</v>
      </c>
      <c r="E4783">
        <v>41562</v>
      </c>
      <c r="F4783">
        <f t="shared" si="373"/>
        <v>5</v>
      </c>
      <c r="G4783" s="2" t="str">
        <f t="shared" si="374"/>
        <v/>
      </c>
      <c r="H4783" t="s">
        <v>4699</v>
      </c>
      <c r="I4783">
        <v>48237</v>
      </c>
      <c r="J4783">
        <v>41549</v>
      </c>
      <c r="K4783">
        <v>41552</v>
      </c>
      <c r="L4783" t="s">
        <v>31</v>
      </c>
      <c r="M4783" t="s">
        <v>20</v>
      </c>
      <c r="N4783">
        <v>580</v>
      </c>
      <c r="O4783">
        <v>3734</v>
      </c>
      <c r="P4783">
        <v>12</v>
      </c>
      <c r="Q4783" t="s">
        <v>4806</v>
      </c>
      <c r="BY4783" s="1"/>
      <c r="CE4783" s="2"/>
    </row>
    <row r="4784" ht="15" customHeight="1">
      <c r="A4784" t="str">
        <f t="shared" si="370"/>
        <v>2021_12_41562_6</v>
      </c>
      <c r="B4784" t="str">
        <f t="shared" si="371"/>
        <v>2021_12_48314</v>
      </c>
      <c r="C4784" s="1" t="s">
        <v>4698</v>
      </c>
      <c r="D4784">
        <f t="shared" si="372"/>
        <v>4783</v>
      </c>
      <c r="E4784">
        <v>41562</v>
      </c>
      <c r="F4784">
        <f t="shared" si="373"/>
        <v>6</v>
      </c>
      <c r="G4784" s="2" t="str">
        <f t="shared" si="374"/>
        <v/>
      </c>
      <c r="H4784" t="s">
        <v>4699</v>
      </c>
      <c r="I4784">
        <v>48314</v>
      </c>
      <c r="J4784">
        <v>41552</v>
      </c>
      <c r="K4784">
        <v>41549</v>
      </c>
      <c r="L4784" t="s">
        <v>31</v>
      </c>
      <c r="M4784" t="s">
        <v>20</v>
      </c>
      <c r="N4784">
        <v>684</v>
      </c>
      <c r="O4784">
        <v>3734</v>
      </c>
      <c r="P4784">
        <v>12</v>
      </c>
      <c r="Q4784" t="s">
        <v>4807</v>
      </c>
      <c r="BY4784" s="1"/>
      <c r="CE4784" s="2"/>
    </row>
    <row r="4785" ht="15" customHeight="1">
      <c r="A4785" t="str">
        <f t="shared" si="370"/>
        <v>2021_12_41562_7</v>
      </c>
      <c r="B4785" t="str">
        <f t="shared" si="371"/>
        <v>2021_12_48527</v>
      </c>
      <c r="C4785" s="1" t="s">
        <v>4698</v>
      </c>
      <c r="D4785">
        <f t="shared" si="372"/>
        <v>4784</v>
      </c>
      <c r="E4785">
        <v>41562</v>
      </c>
      <c r="F4785">
        <f t="shared" si="373"/>
        <v>7</v>
      </c>
      <c r="G4785" s="2" t="str">
        <f t="shared" si="374"/>
        <v/>
      </c>
      <c r="H4785" t="s">
        <v>4699</v>
      </c>
      <c r="I4785">
        <v>48527</v>
      </c>
      <c r="J4785">
        <v>41549</v>
      </c>
      <c r="K4785">
        <v>41552</v>
      </c>
      <c r="L4785" t="s">
        <v>31</v>
      </c>
      <c r="M4785" t="s">
        <v>20</v>
      </c>
      <c r="N4785">
        <v>536</v>
      </c>
      <c r="O4785">
        <v>3734</v>
      </c>
      <c r="P4785">
        <v>12</v>
      </c>
      <c r="Q4785" t="s">
        <v>4808</v>
      </c>
      <c r="BY4785" s="1"/>
      <c r="CE4785" s="2"/>
    </row>
    <row r="4786" ht="15" customHeight="1">
      <c r="A4786" t="str">
        <f t="shared" si="370"/>
        <v>2021_12_41562_8</v>
      </c>
      <c r="B4786" t="str">
        <f t="shared" si="371"/>
        <v>2021_12_48616</v>
      </c>
      <c r="C4786" s="1" t="s">
        <v>4698</v>
      </c>
      <c r="D4786">
        <f t="shared" si="372"/>
        <v>4785</v>
      </c>
      <c r="E4786">
        <v>41562</v>
      </c>
      <c r="F4786">
        <f t="shared" si="373"/>
        <v>8</v>
      </c>
      <c r="G4786" s="2" t="str">
        <f t="shared" si="374"/>
        <v/>
      </c>
      <c r="H4786" t="s">
        <v>4699</v>
      </c>
      <c r="I4786">
        <v>48616</v>
      </c>
      <c r="J4786">
        <v>41552</v>
      </c>
      <c r="K4786">
        <v>41549</v>
      </c>
      <c r="L4786" t="s">
        <v>31</v>
      </c>
      <c r="M4786" t="s">
        <v>20</v>
      </c>
      <c r="N4786">
        <v>272</v>
      </c>
      <c r="O4786">
        <v>3734</v>
      </c>
      <c r="P4786">
        <v>12</v>
      </c>
      <c r="Q4786" t="s">
        <v>4809</v>
      </c>
      <c r="BY4786" s="1"/>
      <c r="CE4786" s="2"/>
    </row>
    <row r="4787" ht="15" customHeight="1">
      <c r="A4787" t="str">
        <f t="shared" si="370"/>
        <v>2021_12_41562_9</v>
      </c>
      <c r="B4787" t="str">
        <f t="shared" si="371"/>
        <v>2021_12_48634</v>
      </c>
      <c r="C4787" s="1" t="s">
        <v>4698</v>
      </c>
      <c r="D4787">
        <f t="shared" si="372"/>
        <v>4786</v>
      </c>
      <c r="E4787">
        <v>41562</v>
      </c>
      <c r="F4787">
        <f t="shared" si="373"/>
        <v>9</v>
      </c>
      <c r="G4787" s="2" t="str">
        <f t="shared" si="374"/>
        <v/>
      </c>
      <c r="H4787" t="s">
        <v>4699</v>
      </c>
      <c r="I4787">
        <v>48634</v>
      </c>
      <c r="J4787">
        <v>41549</v>
      </c>
      <c r="K4787">
        <v>41552</v>
      </c>
      <c r="L4787" t="s">
        <v>31</v>
      </c>
      <c r="M4787" t="s">
        <v>20</v>
      </c>
      <c r="N4787">
        <v>138</v>
      </c>
      <c r="O4787">
        <v>3734</v>
      </c>
      <c r="P4787">
        <v>12</v>
      </c>
      <c r="Q4787" t="s">
        <v>4810</v>
      </c>
      <c r="BY4787" s="1"/>
      <c r="CE4787" s="2"/>
    </row>
    <row r="4788" ht="15" customHeight="1">
      <c r="A4788" t="str">
        <f t="shared" si="370"/>
        <v>2021_12_41562_10</v>
      </c>
      <c r="B4788" t="str">
        <f t="shared" si="371"/>
        <v>2021_12_48689</v>
      </c>
      <c r="C4788" s="1" t="s">
        <v>4698</v>
      </c>
      <c r="D4788">
        <f t="shared" si="372"/>
        <v>4787</v>
      </c>
      <c r="E4788">
        <v>41562</v>
      </c>
      <c r="F4788">
        <f t="shared" si="373"/>
        <v>10</v>
      </c>
      <c r="G4788" s="2" t="str">
        <f t="shared" si="374"/>
        <v/>
      </c>
      <c r="H4788" t="s">
        <v>4699</v>
      </c>
      <c r="I4788">
        <v>48689</v>
      </c>
      <c r="J4788">
        <v>41552</v>
      </c>
      <c r="K4788">
        <v>41549</v>
      </c>
      <c r="L4788" t="s">
        <v>31</v>
      </c>
      <c r="M4788" t="s">
        <v>20</v>
      </c>
      <c r="N4788">
        <v>124</v>
      </c>
      <c r="O4788">
        <v>3734</v>
      </c>
      <c r="P4788">
        <v>12</v>
      </c>
      <c r="Q4788" t="s">
        <v>4811</v>
      </c>
      <c r="BY4788" s="1"/>
      <c r="CE4788" s="2"/>
    </row>
    <row r="4789" ht="15" customHeight="1">
      <c r="A4789" t="str">
        <f t="shared" si="370"/>
        <v>2021_12_41562_11</v>
      </c>
      <c r="B4789" t="str">
        <f t="shared" si="371"/>
        <v>2021_12_49505</v>
      </c>
      <c r="C4789" s="1" t="s">
        <v>4698</v>
      </c>
      <c r="D4789">
        <f t="shared" si="372"/>
        <v>4788</v>
      </c>
      <c r="E4789">
        <v>41562</v>
      </c>
      <c r="F4789">
        <f t="shared" si="373"/>
        <v>11</v>
      </c>
      <c r="G4789" s="2" t="str">
        <f t="shared" si="374"/>
        <v>x</v>
      </c>
      <c r="H4789" t="s">
        <v>4699</v>
      </c>
      <c r="I4789">
        <v>49505</v>
      </c>
      <c r="J4789">
        <v>41549</v>
      </c>
      <c r="K4789">
        <v>41552</v>
      </c>
      <c r="L4789" t="s">
        <v>20</v>
      </c>
      <c r="M4789" t="s">
        <v>20</v>
      </c>
      <c r="N4789">
        <v>106</v>
      </c>
      <c r="O4789">
        <v>3734</v>
      </c>
      <c r="P4789">
        <v>12</v>
      </c>
      <c r="Q4789" t="s">
        <v>4812</v>
      </c>
      <c r="BY4789" s="1"/>
      <c r="CE4789" s="2"/>
    </row>
    <row r="4790" ht="15" customHeight="1">
      <c r="A4790" t="str">
        <f t="shared" si="370"/>
        <v>2021_12_41590_1</v>
      </c>
      <c r="B4790" t="str">
        <f t="shared" si="371"/>
        <v>2021_12_48324</v>
      </c>
      <c r="C4790" s="1" t="s">
        <v>4698</v>
      </c>
      <c r="D4790">
        <f t="shared" si="372"/>
        <v>4789</v>
      </c>
      <c r="E4790">
        <v>41590</v>
      </c>
      <c r="F4790">
        <f t="shared" si="373"/>
        <v>1</v>
      </c>
      <c r="G4790" s="2" t="str">
        <f t="shared" si="374"/>
        <v/>
      </c>
      <c r="H4790" t="s">
        <v>4699</v>
      </c>
      <c r="I4790">
        <v>48324</v>
      </c>
      <c r="J4790">
        <v>41577</v>
      </c>
      <c r="K4790">
        <v>41580</v>
      </c>
      <c r="L4790" t="s">
        <v>19</v>
      </c>
      <c r="M4790" t="s">
        <v>20</v>
      </c>
      <c r="N4790">
        <v>104</v>
      </c>
      <c r="O4790">
        <v>1839</v>
      </c>
      <c r="P4790">
        <v>15</v>
      </c>
      <c r="Q4790" t="s">
        <v>4813</v>
      </c>
      <c r="BY4790" s="1"/>
      <c r="CE4790" s="2"/>
    </row>
    <row r="4791" ht="15" customHeight="1">
      <c r="A4791" t="str">
        <f t="shared" si="370"/>
        <v>2021_12_41590_2</v>
      </c>
      <c r="B4791" t="str">
        <f t="shared" si="371"/>
        <v>2021_12_48385</v>
      </c>
      <c r="C4791" s="1" t="s">
        <v>4698</v>
      </c>
      <c r="D4791">
        <f t="shared" si="372"/>
        <v>4790</v>
      </c>
      <c r="E4791">
        <v>41590</v>
      </c>
      <c r="F4791">
        <f t="shared" si="373"/>
        <v>2</v>
      </c>
      <c r="G4791" s="2" t="str">
        <f t="shared" si="374"/>
        <v/>
      </c>
      <c r="H4791" t="s">
        <v>4699</v>
      </c>
      <c r="I4791">
        <v>48385</v>
      </c>
      <c r="J4791">
        <v>41580</v>
      </c>
      <c r="K4791">
        <v>41577</v>
      </c>
      <c r="L4791" t="s">
        <v>31</v>
      </c>
      <c r="M4791" t="s">
        <v>20</v>
      </c>
      <c r="N4791">
        <v>212</v>
      </c>
      <c r="O4791">
        <v>1839</v>
      </c>
      <c r="P4791">
        <v>15</v>
      </c>
      <c r="Q4791" t="s">
        <v>4814</v>
      </c>
      <c r="BY4791" s="1"/>
      <c r="CE4791" s="2"/>
    </row>
    <row r="4792" ht="15" customHeight="1">
      <c r="A4792" t="str">
        <f t="shared" si="370"/>
        <v>2021_12_41590_3</v>
      </c>
      <c r="B4792" t="str">
        <f t="shared" si="371"/>
        <v>2021_12_48662</v>
      </c>
      <c r="C4792" s="1" t="s">
        <v>4698</v>
      </c>
      <c r="D4792">
        <f t="shared" si="372"/>
        <v>4791</v>
      </c>
      <c r="E4792">
        <v>41590</v>
      </c>
      <c r="F4792">
        <f t="shared" si="373"/>
        <v>3</v>
      </c>
      <c r="G4792" s="2" t="str">
        <f t="shared" si="374"/>
        <v/>
      </c>
      <c r="H4792" t="s">
        <v>4699</v>
      </c>
      <c r="I4792">
        <v>48662</v>
      </c>
      <c r="J4792">
        <v>41577</v>
      </c>
      <c r="K4792">
        <v>41580</v>
      </c>
      <c r="L4792" t="s">
        <v>31</v>
      </c>
      <c r="M4792" t="s">
        <v>20</v>
      </c>
      <c r="N4792">
        <v>448</v>
      </c>
      <c r="O4792">
        <v>1839</v>
      </c>
      <c r="P4792">
        <v>15</v>
      </c>
      <c r="Q4792" t="s">
        <v>4815</v>
      </c>
      <c r="BY4792" s="1"/>
      <c r="CE4792" s="2"/>
    </row>
    <row r="4793" ht="15" customHeight="1">
      <c r="A4793" t="str">
        <f t="shared" si="370"/>
        <v>2021_12_41590_4</v>
      </c>
      <c r="B4793" t="str">
        <f t="shared" si="371"/>
        <v>2021_12_49041</v>
      </c>
      <c r="C4793" s="1" t="s">
        <v>4698</v>
      </c>
      <c r="D4793">
        <f t="shared" si="372"/>
        <v>4792</v>
      </c>
      <c r="E4793">
        <v>41590</v>
      </c>
      <c r="F4793">
        <f t="shared" si="373"/>
        <v>4</v>
      </c>
      <c r="G4793" s="2" t="str">
        <f t="shared" si="374"/>
        <v/>
      </c>
      <c r="H4793" t="s">
        <v>4699</v>
      </c>
      <c r="I4793">
        <v>49041</v>
      </c>
      <c r="J4793">
        <v>41580</v>
      </c>
      <c r="K4793">
        <v>41577</v>
      </c>
      <c r="L4793" t="s">
        <v>31</v>
      </c>
      <c r="M4793" t="s">
        <v>20</v>
      </c>
      <c r="N4793">
        <v>199</v>
      </c>
      <c r="O4793">
        <v>1839</v>
      </c>
      <c r="P4793">
        <v>15</v>
      </c>
      <c r="Q4793" t="s">
        <v>4816</v>
      </c>
      <c r="BY4793" s="1"/>
      <c r="CE4793" s="2"/>
    </row>
    <row r="4794" ht="15" customHeight="1">
      <c r="A4794" t="str">
        <f t="shared" si="370"/>
        <v>2021_12_41590_5</v>
      </c>
      <c r="B4794" t="str">
        <f t="shared" si="371"/>
        <v>2021_12_49241</v>
      </c>
      <c r="C4794" s="1" t="s">
        <v>4698</v>
      </c>
      <c r="D4794">
        <f t="shared" si="372"/>
        <v>4793</v>
      </c>
      <c r="E4794">
        <v>41590</v>
      </c>
      <c r="F4794">
        <f t="shared" si="373"/>
        <v>5</v>
      </c>
      <c r="G4794" s="2" t="str">
        <f t="shared" si="374"/>
        <v/>
      </c>
      <c r="H4794" t="s">
        <v>4699</v>
      </c>
      <c r="I4794">
        <v>49241</v>
      </c>
      <c r="J4794">
        <v>41577</v>
      </c>
      <c r="K4794">
        <v>41580</v>
      </c>
      <c r="L4794" t="s">
        <v>31</v>
      </c>
      <c r="M4794" t="s">
        <v>20</v>
      </c>
      <c r="N4794">
        <v>143</v>
      </c>
      <c r="O4794">
        <v>1839</v>
      </c>
      <c r="P4794">
        <v>15</v>
      </c>
      <c r="Q4794" t="s">
        <v>4817</v>
      </c>
      <c r="BY4794" s="1"/>
      <c r="CE4794" s="2"/>
    </row>
    <row r="4795" ht="15" customHeight="1">
      <c r="A4795" t="str">
        <f t="shared" si="370"/>
        <v>2021_12_41590_6</v>
      </c>
      <c r="B4795" t="str">
        <f t="shared" si="371"/>
        <v>2021_12_49364</v>
      </c>
      <c r="C4795" s="1" t="s">
        <v>4698</v>
      </c>
      <c r="D4795">
        <f t="shared" si="372"/>
        <v>4794</v>
      </c>
      <c r="E4795">
        <v>41590</v>
      </c>
      <c r="F4795">
        <f t="shared" si="373"/>
        <v>6</v>
      </c>
      <c r="G4795" s="2" t="str">
        <f t="shared" si="374"/>
        <v/>
      </c>
      <c r="H4795" t="s">
        <v>4699</v>
      </c>
      <c r="I4795">
        <v>49364</v>
      </c>
      <c r="J4795">
        <v>41580</v>
      </c>
      <c r="K4795">
        <v>41577</v>
      </c>
      <c r="L4795" t="s">
        <v>31</v>
      </c>
      <c r="M4795" t="s">
        <v>20</v>
      </c>
      <c r="N4795">
        <v>61</v>
      </c>
      <c r="O4795">
        <v>1839</v>
      </c>
      <c r="P4795">
        <v>15</v>
      </c>
      <c r="Q4795" t="s">
        <v>4818</v>
      </c>
      <c r="BY4795" s="1"/>
      <c r="CE4795" s="2"/>
    </row>
    <row r="4796" ht="15" customHeight="1">
      <c r="A4796" t="str">
        <f t="shared" si="370"/>
        <v>2021_12_41590_7</v>
      </c>
      <c r="B4796" t="str">
        <f t="shared" si="371"/>
        <v>2021_12_49372</v>
      </c>
      <c r="C4796" s="1" t="s">
        <v>4698</v>
      </c>
      <c r="D4796">
        <f t="shared" si="372"/>
        <v>4795</v>
      </c>
      <c r="E4796">
        <v>41590</v>
      </c>
      <c r="F4796">
        <f t="shared" si="373"/>
        <v>7</v>
      </c>
      <c r="G4796" s="2" t="str">
        <f t="shared" si="374"/>
        <v/>
      </c>
      <c r="H4796" t="s">
        <v>4699</v>
      </c>
      <c r="I4796">
        <v>49372</v>
      </c>
      <c r="J4796">
        <v>41577</v>
      </c>
      <c r="K4796">
        <v>41580</v>
      </c>
      <c r="L4796" t="s">
        <v>31</v>
      </c>
      <c r="M4796" t="s">
        <v>20</v>
      </c>
      <c r="N4796">
        <v>62</v>
      </c>
      <c r="O4796">
        <v>1839</v>
      </c>
      <c r="P4796">
        <v>15</v>
      </c>
      <c r="Q4796" t="s">
        <v>4819</v>
      </c>
      <c r="BY4796" s="1"/>
      <c r="CE4796" s="2"/>
    </row>
    <row r="4797" ht="15" customHeight="1">
      <c r="A4797" t="str">
        <f t="shared" si="370"/>
        <v>2021_12_41590_8</v>
      </c>
      <c r="B4797" t="str">
        <f t="shared" si="371"/>
        <v>2021_12_49393</v>
      </c>
      <c r="C4797" s="1" t="s">
        <v>4698</v>
      </c>
      <c r="D4797">
        <f t="shared" si="372"/>
        <v>4796</v>
      </c>
      <c r="E4797">
        <v>41590</v>
      </c>
      <c r="F4797">
        <f t="shared" si="373"/>
        <v>8</v>
      </c>
      <c r="G4797" s="2" t="str">
        <f t="shared" si="374"/>
        <v/>
      </c>
      <c r="H4797" t="s">
        <v>4699</v>
      </c>
      <c r="I4797">
        <v>49393</v>
      </c>
      <c r="J4797">
        <v>41580</v>
      </c>
      <c r="K4797">
        <v>41577</v>
      </c>
      <c r="L4797" t="s">
        <v>31</v>
      </c>
      <c r="M4797" t="s">
        <v>20</v>
      </c>
      <c r="N4797">
        <v>63</v>
      </c>
      <c r="O4797">
        <v>1839</v>
      </c>
      <c r="P4797">
        <v>15</v>
      </c>
      <c r="Q4797" t="s">
        <v>4820</v>
      </c>
      <c r="BY4797" s="1"/>
      <c r="CE4797" s="2"/>
    </row>
    <row r="4798" ht="15" customHeight="1">
      <c r="A4798" t="str">
        <f t="shared" si="370"/>
        <v>2021_12_41590_9</v>
      </c>
      <c r="B4798" t="str">
        <f t="shared" si="371"/>
        <v>2021_12_49474</v>
      </c>
      <c r="C4798" s="1" t="s">
        <v>4698</v>
      </c>
      <c r="D4798">
        <f t="shared" si="372"/>
        <v>4797</v>
      </c>
      <c r="E4798">
        <v>41590</v>
      </c>
      <c r="F4798">
        <f t="shared" si="373"/>
        <v>9</v>
      </c>
      <c r="G4798" s="2" t="str">
        <f t="shared" si="374"/>
        <v/>
      </c>
      <c r="H4798" t="s">
        <v>4699</v>
      </c>
      <c r="I4798">
        <v>49474</v>
      </c>
      <c r="J4798">
        <v>41577</v>
      </c>
      <c r="K4798">
        <v>41580</v>
      </c>
      <c r="L4798" t="s">
        <v>31</v>
      </c>
      <c r="M4798" t="s">
        <v>20</v>
      </c>
      <c r="N4798">
        <v>76</v>
      </c>
      <c r="O4798">
        <v>1839</v>
      </c>
      <c r="P4798">
        <v>15</v>
      </c>
      <c r="Q4798" t="s">
        <v>4821</v>
      </c>
      <c r="BY4798" s="1"/>
      <c r="CE4798" s="2"/>
    </row>
    <row r="4799" ht="15" customHeight="1">
      <c r="A4799" t="str">
        <f t="shared" si="370"/>
        <v>2021_12_41590_10</v>
      </c>
      <c r="B4799" t="str">
        <f t="shared" si="371"/>
        <v>2021_12_49648</v>
      </c>
      <c r="C4799" s="1" t="s">
        <v>4698</v>
      </c>
      <c r="D4799">
        <f t="shared" si="372"/>
        <v>4798</v>
      </c>
      <c r="E4799">
        <v>41590</v>
      </c>
      <c r="F4799">
        <f t="shared" si="373"/>
        <v>10</v>
      </c>
      <c r="G4799" s="2" t="str">
        <f t="shared" si="374"/>
        <v/>
      </c>
      <c r="H4799" t="s">
        <v>4699</v>
      </c>
      <c r="I4799">
        <v>49648</v>
      </c>
      <c r="J4799">
        <v>41580</v>
      </c>
      <c r="K4799">
        <v>41577</v>
      </c>
      <c r="L4799" t="s">
        <v>31</v>
      </c>
      <c r="M4799" t="s">
        <v>20</v>
      </c>
      <c r="N4799">
        <v>115</v>
      </c>
      <c r="O4799">
        <v>1839</v>
      </c>
      <c r="P4799">
        <v>15</v>
      </c>
      <c r="Q4799" t="s">
        <v>4822</v>
      </c>
      <c r="BY4799" s="1"/>
      <c r="CE4799" s="2"/>
    </row>
    <row r="4800" ht="15" customHeight="1">
      <c r="A4800" t="str">
        <f t="shared" si="370"/>
        <v>2021_12_41590_11</v>
      </c>
      <c r="B4800" t="str">
        <f t="shared" si="371"/>
        <v>2021_12_49657</v>
      </c>
      <c r="C4800" s="1" t="s">
        <v>4698</v>
      </c>
      <c r="D4800">
        <f t="shared" si="372"/>
        <v>4799</v>
      </c>
      <c r="E4800">
        <v>41590</v>
      </c>
      <c r="F4800">
        <f t="shared" si="373"/>
        <v>11</v>
      </c>
      <c r="G4800" s="2" t="str">
        <f t="shared" si="374"/>
        <v/>
      </c>
      <c r="H4800" t="s">
        <v>4699</v>
      </c>
      <c r="I4800">
        <v>49657</v>
      </c>
      <c r="J4800">
        <v>41577</v>
      </c>
      <c r="K4800">
        <v>41580</v>
      </c>
      <c r="L4800" t="s">
        <v>31</v>
      </c>
      <c r="M4800" t="s">
        <v>20</v>
      </c>
      <c r="N4800">
        <v>61</v>
      </c>
      <c r="O4800">
        <v>1839</v>
      </c>
      <c r="P4800">
        <v>15</v>
      </c>
      <c r="Q4800" t="s">
        <v>4823</v>
      </c>
      <c r="BY4800" s="1"/>
      <c r="CE4800" s="2"/>
    </row>
    <row r="4801" ht="15" customHeight="1">
      <c r="A4801" t="str">
        <f t="shared" si="370"/>
        <v>2021_12_41590_12</v>
      </c>
      <c r="B4801" t="str">
        <f t="shared" si="371"/>
        <v>2021_12_49677</v>
      </c>
      <c r="C4801" s="1" t="s">
        <v>4698</v>
      </c>
      <c r="D4801">
        <f t="shared" si="372"/>
        <v>4800</v>
      </c>
      <c r="E4801">
        <v>41590</v>
      </c>
      <c r="F4801">
        <f t="shared" si="373"/>
        <v>12</v>
      </c>
      <c r="G4801" s="2" t="str">
        <f t="shared" si="374"/>
        <v>x</v>
      </c>
      <c r="H4801" t="s">
        <v>4699</v>
      </c>
      <c r="I4801">
        <v>49677</v>
      </c>
      <c r="J4801">
        <v>41580</v>
      </c>
      <c r="K4801">
        <v>41577</v>
      </c>
      <c r="L4801" t="s">
        <v>20</v>
      </c>
      <c r="M4801" t="s">
        <v>20</v>
      </c>
      <c r="N4801">
        <v>56</v>
      </c>
      <c r="O4801">
        <v>1839</v>
      </c>
      <c r="P4801">
        <v>15</v>
      </c>
      <c r="Q4801" t="s">
        <v>4824</v>
      </c>
      <c r="BY4801" s="1"/>
      <c r="CE4801" s="2"/>
    </row>
    <row r="4802" ht="15" customHeight="1">
      <c r="A4802" t="str">
        <f t="shared" ref="A4802:A4865" si="375">CONCATENATE($C4802,"_",$E4802,"_",$F4802)</f>
        <v>2021_12_41618_1</v>
      </c>
      <c r="B4802" t="str">
        <f t="shared" ref="B4802:B4865" si="376">CONCATENATE($C4802,"_",$I4802)</f>
        <v>2021_12_47555</v>
      </c>
      <c r="C4802" s="1" t="s">
        <v>4698</v>
      </c>
      <c r="D4802">
        <f t="shared" ref="D4802:D4865" si="377">IF(ISNUMBER($D4801),$D4801+1,1)</f>
        <v>4801</v>
      </c>
      <c r="E4802">
        <v>41618</v>
      </c>
      <c r="F4802">
        <f t="shared" ref="F4802:F4865" si="378">IF($E4802="","",IF($E4802=$E4801,$F4801+1,1))</f>
        <v>1</v>
      </c>
      <c r="G4802" s="2" t="str">
        <f t="shared" ref="G4802:G4865" si="379">IF($E4803=$E4802,"","x")</f>
        <v/>
      </c>
      <c r="H4802" t="s">
        <v>4699</v>
      </c>
      <c r="I4802">
        <v>47555</v>
      </c>
      <c r="J4802">
        <v>41605</v>
      </c>
      <c r="K4802">
        <v>41608</v>
      </c>
      <c r="L4802" t="s">
        <v>19</v>
      </c>
      <c r="M4802" t="s">
        <v>20</v>
      </c>
      <c r="N4802">
        <v>73</v>
      </c>
      <c r="O4802">
        <v>2618</v>
      </c>
      <c r="P4802">
        <v>13</v>
      </c>
      <c r="Q4802" t="s">
        <v>4825</v>
      </c>
      <c r="BY4802" s="1"/>
      <c r="CE4802" s="2"/>
    </row>
    <row r="4803" ht="15" customHeight="1">
      <c r="A4803" t="str">
        <f t="shared" si="375"/>
        <v>2021_12_41618_2</v>
      </c>
      <c r="B4803" t="str">
        <f t="shared" si="376"/>
        <v>2021_12_48068</v>
      </c>
      <c r="C4803" s="1" t="s">
        <v>4698</v>
      </c>
      <c r="D4803">
        <f t="shared" si="377"/>
        <v>4802</v>
      </c>
      <c r="E4803">
        <v>41618</v>
      </c>
      <c r="F4803">
        <f t="shared" si="378"/>
        <v>2</v>
      </c>
      <c r="G4803" s="2" t="str">
        <f t="shared" si="379"/>
        <v/>
      </c>
      <c r="H4803" t="s">
        <v>4699</v>
      </c>
      <c r="I4803">
        <v>48068</v>
      </c>
      <c r="J4803">
        <v>41608</v>
      </c>
      <c r="K4803">
        <v>41605</v>
      </c>
      <c r="L4803" t="s">
        <v>31</v>
      </c>
      <c r="M4803" t="s">
        <v>20</v>
      </c>
      <c r="N4803">
        <v>207</v>
      </c>
      <c r="O4803">
        <v>2618</v>
      </c>
      <c r="P4803">
        <v>13</v>
      </c>
      <c r="Q4803" t="s">
        <v>4826</v>
      </c>
      <c r="BY4803" s="1"/>
      <c r="CE4803" s="2"/>
    </row>
    <row r="4804" ht="15" customHeight="1">
      <c r="A4804" t="str">
        <f t="shared" si="375"/>
        <v>2021_12_41618_3</v>
      </c>
      <c r="B4804" t="str">
        <f t="shared" si="376"/>
        <v>2021_12_48840</v>
      </c>
      <c r="C4804" s="1" t="s">
        <v>4698</v>
      </c>
      <c r="D4804">
        <f t="shared" si="377"/>
        <v>4803</v>
      </c>
      <c r="E4804">
        <v>41618</v>
      </c>
      <c r="F4804">
        <f t="shared" si="378"/>
        <v>3</v>
      </c>
      <c r="G4804" s="2" t="str">
        <f t="shared" si="379"/>
        <v/>
      </c>
      <c r="H4804" t="s">
        <v>4699</v>
      </c>
      <c r="I4804">
        <v>48840</v>
      </c>
      <c r="J4804">
        <v>41605</v>
      </c>
      <c r="K4804">
        <v>41608</v>
      </c>
      <c r="L4804" t="s">
        <v>31</v>
      </c>
      <c r="M4804" t="s">
        <v>20</v>
      </c>
      <c r="N4804">
        <v>321</v>
      </c>
      <c r="O4804">
        <v>2618</v>
      </c>
      <c r="P4804">
        <v>13</v>
      </c>
      <c r="Q4804" t="s">
        <v>4827</v>
      </c>
      <c r="BY4804" s="1"/>
      <c r="CE4804" s="2"/>
    </row>
    <row r="4805" ht="15" customHeight="1">
      <c r="A4805" t="str">
        <f t="shared" si="375"/>
        <v>2021_12_41618_4</v>
      </c>
      <c r="B4805" t="str">
        <f t="shared" si="376"/>
        <v>2021_12_49318</v>
      </c>
      <c r="C4805" s="1" t="s">
        <v>4698</v>
      </c>
      <c r="D4805">
        <f t="shared" si="377"/>
        <v>4804</v>
      </c>
      <c r="E4805">
        <v>41618</v>
      </c>
      <c r="F4805">
        <f t="shared" si="378"/>
        <v>4</v>
      </c>
      <c r="G4805" s="2" t="str">
        <f t="shared" si="379"/>
        <v/>
      </c>
      <c r="H4805" t="s">
        <v>4699</v>
      </c>
      <c r="I4805">
        <v>49318</v>
      </c>
      <c r="J4805">
        <v>41608</v>
      </c>
      <c r="K4805">
        <v>41605</v>
      </c>
      <c r="L4805" t="s">
        <v>31</v>
      </c>
      <c r="M4805" t="s">
        <v>20</v>
      </c>
      <c r="N4805">
        <v>321</v>
      </c>
      <c r="O4805">
        <v>2618</v>
      </c>
      <c r="P4805">
        <v>13</v>
      </c>
      <c r="Q4805" t="s">
        <v>4828</v>
      </c>
      <c r="BY4805" s="1"/>
      <c r="CE4805" s="2"/>
    </row>
    <row r="4806" ht="15" customHeight="1">
      <c r="A4806" t="str">
        <f t="shared" si="375"/>
        <v>2021_12_41618_5</v>
      </c>
      <c r="B4806" t="str">
        <f t="shared" si="376"/>
        <v>2021_12_49360</v>
      </c>
      <c r="C4806" s="1" t="s">
        <v>4698</v>
      </c>
      <c r="D4806">
        <f t="shared" si="377"/>
        <v>4805</v>
      </c>
      <c r="E4806">
        <v>41618</v>
      </c>
      <c r="F4806">
        <f t="shared" si="378"/>
        <v>5</v>
      </c>
      <c r="G4806" s="2" t="str">
        <f t="shared" si="379"/>
        <v/>
      </c>
      <c r="H4806" t="s">
        <v>4699</v>
      </c>
      <c r="I4806">
        <v>49360</v>
      </c>
      <c r="J4806">
        <v>41605</v>
      </c>
      <c r="K4806">
        <v>41608</v>
      </c>
      <c r="L4806" t="s">
        <v>31</v>
      </c>
      <c r="M4806" t="s">
        <v>20</v>
      </c>
      <c r="N4806">
        <v>447</v>
      </c>
      <c r="O4806">
        <v>2618</v>
      </c>
      <c r="P4806">
        <v>13</v>
      </c>
      <c r="Q4806" t="s">
        <v>4829</v>
      </c>
      <c r="BY4806" s="1"/>
      <c r="CE4806" s="2"/>
    </row>
    <row r="4807" ht="15" customHeight="1">
      <c r="A4807" t="str">
        <f t="shared" si="375"/>
        <v>2021_12_41618_6</v>
      </c>
      <c r="B4807" t="str">
        <f t="shared" si="376"/>
        <v>2021_12_49541</v>
      </c>
      <c r="C4807" s="1" t="s">
        <v>4698</v>
      </c>
      <c r="D4807">
        <f t="shared" si="377"/>
        <v>4806</v>
      </c>
      <c r="E4807">
        <v>41618</v>
      </c>
      <c r="F4807">
        <f t="shared" si="378"/>
        <v>6</v>
      </c>
      <c r="G4807" s="2" t="str">
        <f t="shared" si="379"/>
        <v/>
      </c>
      <c r="H4807" t="s">
        <v>4699</v>
      </c>
      <c r="I4807">
        <v>49541</v>
      </c>
      <c r="J4807">
        <v>41608</v>
      </c>
      <c r="K4807">
        <v>41605</v>
      </c>
      <c r="L4807" t="s">
        <v>31</v>
      </c>
      <c r="M4807" t="s">
        <v>20</v>
      </c>
      <c r="N4807">
        <v>181</v>
      </c>
      <c r="O4807">
        <v>2618</v>
      </c>
      <c r="P4807">
        <v>13</v>
      </c>
      <c r="Q4807" t="s">
        <v>4830</v>
      </c>
      <c r="BY4807" s="1"/>
      <c r="CE4807" s="2"/>
    </row>
    <row r="4808" ht="15" customHeight="1">
      <c r="A4808" t="str">
        <f t="shared" si="375"/>
        <v>2021_12_41618_7</v>
      </c>
      <c r="B4808" t="str">
        <f t="shared" si="376"/>
        <v>2021_12_49561</v>
      </c>
      <c r="C4808" s="1" t="s">
        <v>4698</v>
      </c>
      <c r="D4808">
        <f t="shared" si="377"/>
        <v>4807</v>
      </c>
      <c r="E4808">
        <v>41618</v>
      </c>
      <c r="F4808">
        <f t="shared" si="378"/>
        <v>7</v>
      </c>
      <c r="G4808" s="2" t="str">
        <f t="shared" si="379"/>
        <v/>
      </c>
      <c r="H4808" t="s">
        <v>4699</v>
      </c>
      <c r="I4808">
        <v>49561</v>
      </c>
      <c r="J4808">
        <v>41605</v>
      </c>
      <c r="K4808">
        <v>41608</v>
      </c>
      <c r="L4808" t="s">
        <v>31</v>
      </c>
      <c r="M4808" t="s">
        <v>20</v>
      </c>
      <c r="N4808">
        <v>277</v>
      </c>
      <c r="O4808">
        <v>2618</v>
      </c>
      <c r="P4808">
        <v>13</v>
      </c>
      <c r="Q4808" t="s">
        <v>4831</v>
      </c>
      <c r="BY4808" s="1"/>
      <c r="CE4808" s="2"/>
    </row>
    <row r="4809" ht="15" customHeight="1">
      <c r="A4809" t="str">
        <f t="shared" si="375"/>
        <v>2021_12_41618_8</v>
      </c>
      <c r="B4809" t="str">
        <f t="shared" si="376"/>
        <v>2021_12_49643</v>
      </c>
      <c r="C4809" s="1" t="s">
        <v>4698</v>
      </c>
      <c r="D4809">
        <f t="shared" si="377"/>
        <v>4808</v>
      </c>
      <c r="E4809">
        <v>41618</v>
      </c>
      <c r="F4809">
        <f t="shared" si="378"/>
        <v>8</v>
      </c>
      <c r="G4809" s="2" t="str">
        <f t="shared" si="379"/>
        <v/>
      </c>
      <c r="H4809" t="s">
        <v>4699</v>
      </c>
      <c r="I4809">
        <v>49643</v>
      </c>
      <c r="J4809">
        <v>41608</v>
      </c>
      <c r="K4809">
        <v>41605</v>
      </c>
      <c r="L4809" t="s">
        <v>31</v>
      </c>
      <c r="M4809" t="s">
        <v>20</v>
      </c>
      <c r="N4809">
        <v>213</v>
      </c>
      <c r="O4809">
        <v>2618</v>
      </c>
      <c r="P4809">
        <v>13</v>
      </c>
      <c r="Q4809" t="s">
        <v>4832</v>
      </c>
      <c r="BY4809" s="1"/>
      <c r="CE4809" s="2"/>
    </row>
    <row r="4810" ht="15" customHeight="1">
      <c r="A4810" t="str">
        <f t="shared" si="375"/>
        <v>2021_12_41618_9</v>
      </c>
      <c r="B4810" t="str">
        <f t="shared" si="376"/>
        <v>2021_12_49658</v>
      </c>
      <c r="C4810" s="1" t="s">
        <v>4698</v>
      </c>
      <c r="D4810">
        <f t="shared" si="377"/>
        <v>4809</v>
      </c>
      <c r="E4810">
        <v>41618</v>
      </c>
      <c r="F4810">
        <f t="shared" si="378"/>
        <v>9</v>
      </c>
      <c r="G4810" s="2" t="str">
        <f t="shared" si="379"/>
        <v/>
      </c>
      <c r="H4810" t="s">
        <v>4699</v>
      </c>
      <c r="I4810">
        <v>49658</v>
      </c>
      <c r="J4810">
        <v>41605</v>
      </c>
      <c r="K4810">
        <v>41608</v>
      </c>
      <c r="L4810" t="s">
        <v>31</v>
      </c>
      <c r="M4810" t="s">
        <v>20</v>
      </c>
      <c r="N4810">
        <v>203</v>
      </c>
      <c r="O4810">
        <v>2618</v>
      </c>
      <c r="P4810">
        <v>13</v>
      </c>
      <c r="Q4810" t="s">
        <v>4833</v>
      </c>
      <c r="BY4810" s="1"/>
      <c r="CE4810" s="2"/>
    </row>
    <row r="4811" ht="15" customHeight="1">
      <c r="A4811" t="str">
        <f t="shared" si="375"/>
        <v>2021_12_41618_10</v>
      </c>
      <c r="B4811" t="str">
        <f t="shared" si="376"/>
        <v>2021_12_49667</v>
      </c>
      <c r="C4811" s="1" t="s">
        <v>4698</v>
      </c>
      <c r="D4811">
        <f t="shared" si="377"/>
        <v>4810</v>
      </c>
      <c r="E4811">
        <v>41618</v>
      </c>
      <c r="F4811">
        <f t="shared" si="378"/>
        <v>10</v>
      </c>
      <c r="G4811" s="2" t="str">
        <f t="shared" si="379"/>
        <v>x</v>
      </c>
      <c r="H4811" t="s">
        <v>4699</v>
      </c>
      <c r="I4811">
        <v>49667</v>
      </c>
      <c r="J4811">
        <v>41608</v>
      </c>
      <c r="K4811">
        <v>41605</v>
      </c>
      <c r="L4811" t="s">
        <v>20</v>
      </c>
      <c r="M4811" t="s">
        <v>20</v>
      </c>
      <c r="N4811">
        <v>19</v>
      </c>
      <c r="O4811">
        <v>2618</v>
      </c>
      <c r="P4811">
        <v>13</v>
      </c>
      <c r="Q4811" t="s">
        <v>4834</v>
      </c>
      <c r="BY4811" s="1"/>
      <c r="CE4811" s="2"/>
    </row>
    <row r="4812" ht="15" customHeight="1">
      <c r="A4812" t="str">
        <f t="shared" si="375"/>
        <v>2021_12_41646_1</v>
      </c>
      <c r="B4812" t="str">
        <f t="shared" si="376"/>
        <v>2021_12_47410</v>
      </c>
      <c r="C4812" s="1" t="s">
        <v>4698</v>
      </c>
      <c r="D4812">
        <f t="shared" si="377"/>
        <v>4811</v>
      </c>
      <c r="E4812">
        <v>41646</v>
      </c>
      <c r="F4812">
        <f t="shared" si="378"/>
        <v>1</v>
      </c>
      <c r="G4812" s="2" t="str">
        <f t="shared" si="379"/>
        <v/>
      </c>
      <c r="H4812" t="s">
        <v>4699</v>
      </c>
      <c r="I4812">
        <v>47410</v>
      </c>
      <c r="J4812">
        <v>41633</v>
      </c>
      <c r="K4812">
        <v>41636</v>
      </c>
      <c r="L4812" t="s">
        <v>19</v>
      </c>
      <c r="M4812" t="s">
        <v>20</v>
      </c>
      <c r="N4812">
        <v>50</v>
      </c>
      <c r="O4812">
        <v>1242</v>
      </c>
      <c r="P4812">
        <v>8</v>
      </c>
      <c r="Q4812" t="s">
        <v>4835</v>
      </c>
      <c r="BY4812" s="1"/>
      <c r="CE4812" s="2"/>
    </row>
    <row r="4813" ht="15" customHeight="1">
      <c r="A4813" t="str">
        <f t="shared" si="375"/>
        <v>2021_12_41646_2</v>
      </c>
      <c r="B4813" t="str">
        <f t="shared" si="376"/>
        <v>2021_12_47619</v>
      </c>
      <c r="C4813" s="1" t="s">
        <v>4698</v>
      </c>
      <c r="D4813">
        <f t="shared" si="377"/>
        <v>4812</v>
      </c>
      <c r="E4813">
        <v>41646</v>
      </c>
      <c r="F4813">
        <f t="shared" si="378"/>
        <v>2</v>
      </c>
      <c r="G4813" s="2" t="str">
        <f t="shared" si="379"/>
        <v/>
      </c>
      <c r="H4813" t="s">
        <v>4699</v>
      </c>
      <c r="I4813">
        <v>47619</v>
      </c>
      <c r="J4813">
        <v>41636</v>
      </c>
      <c r="K4813">
        <v>41633</v>
      </c>
      <c r="L4813" t="s">
        <v>31</v>
      </c>
      <c r="M4813" t="s">
        <v>20</v>
      </c>
      <c r="N4813">
        <v>56</v>
      </c>
      <c r="O4813">
        <v>1242</v>
      </c>
      <c r="P4813">
        <v>8</v>
      </c>
      <c r="Q4813" t="s">
        <v>4836</v>
      </c>
      <c r="BY4813" s="1"/>
      <c r="CE4813" s="2"/>
    </row>
    <row r="4814" ht="15" customHeight="1">
      <c r="A4814" t="str">
        <f t="shared" si="375"/>
        <v>2021_12_41646_3</v>
      </c>
      <c r="B4814" t="str">
        <f t="shared" si="376"/>
        <v>2021_12_47683</v>
      </c>
      <c r="C4814" s="1" t="s">
        <v>4698</v>
      </c>
      <c r="D4814">
        <f t="shared" si="377"/>
        <v>4813</v>
      </c>
      <c r="E4814">
        <v>41646</v>
      </c>
      <c r="F4814">
        <f t="shared" si="378"/>
        <v>3</v>
      </c>
      <c r="G4814" s="2" t="str">
        <f t="shared" si="379"/>
        <v/>
      </c>
      <c r="H4814" t="s">
        <v>4699</v>
      </c>
      <c r="I4814">
        <v>47683</v>
      </c>
      <c r="J4814">
        <v>41633</v>
      </c>
      <c r="K4814">
        <v>41636</v>
      </c>
      <c r="L4814" t="s">
        <v>31</v>
      </c>
      <c r="M4814" t="s">
        <v>20</v>
      </c>
      <c r="N4814">
        <v>343</v>
      </c>
      <c r="O4814">
        <v>1242</v>
      </c>
      <c r="P4814">
        <v>8</v>
      </c>
      <c r="Q4814" t="s">
        <v>4837</v>
      </c>
      <c r="BY4814" s="1"/>
      <c r="CE4814" s="2"/>
    </row>
    <row r="4815" ht="15" customHeight="1">
      <c r="A4815" t="str">
        <f t="shared" si="375"/>
        <v>2021_12_41646_4</v>
      </c>
      <c r="B4815" t="str">
        <f t="shared" si="376"/>
        <v>2021_12_47880</v>
      </c>
      <c r="C4815" s="1" t="s">
        <v>4698</v>
      </c>
      <c r="D4815">
        <f t="shared" si="377"/>
        <v>4814</v>
      </c>
      <c r="E4815">
        <v>41646</v>
      </c>
      <c r="F4815">
        <f t="shared" si="378"/>
        <v>4</v>
      </c>
      <c r="G4815" s="2" t="str">
        <f t="shared" si="379"/>
        <v/>
      </c>
      <c r="H4815" t="s">
        <v>4699</v>
      </c>
      <c r="I4815">
        <v>47880</v>
      </c>
      <c r="J4815">
        <v>41636</v>
      </c>
      <c r="K4815">
        <v>41633</v>
      </c>
      <c r="L4815" t="s">
        <v>31</v>
      </c>
      <c r="M4815" t="s">
        <v>20</v>
      </c>
      <c r="N4815">
        <v>315</v>
      </c>
      <c r="O4815">
        <v>1242</v>
      </c>
      <c r="P4815">
        <v>8</v>
      </c>
      <c r="Q4815" t="s">
        <v>4838</v>
      </c>
      <c r="BY4815" s="1"/>
      <c r="CE4815" s="2"/>
    </row>
    <row r="4816" ht="15" customHeight="1">
      <c r="A4816" t="str">
        <f t="shared" si="375"/>
        <v>2021_12_41646_5</v>
      </c>
      <c r="B4816" t="str">
        <f t="shared" si="376"/>
        <v>2021_12_48242</v>
      </c>
      <c r="C4816" s="1" t="s">
        <v>4698</v>
      </c>
      <c r="D4816">
        <f t="shared" si="377"/>
        <v>4815</v>
      </c>
      <c r="E4816">
        <v>41646</v>
      </c>
      <c r="F4816">
        <f t="shared" si="378"/>
        <v>5</v>
      </c>
      <c r="G4816" s="2" t="str">
        <f t="shared" si="379"/>
        <v/>
      </c>
      <c r="H4816" t="s">
        <v>4699</v>
      </c>
      <c r="I4816">
        <v>48242</v>
      </c>
      <c r="J4816">
        <v>41633</v>
      </c>
      <c r="K4816">
        <v>41636</v>
      </c>
      <c r="L4816" t="s">
        <v>31</v>
      </c>
      <c r="M4816" t="s">
        <v>20</v>
      </c>
      <c r="N4816">
        <v>260</v>
      </c>
      <c r="O4816">
        <v>1242</v>
      </c>
      <c r="P4816">
        <v>8</v>
      </c>
      <c r="Q4816" t="s">
        <v>4839</v>
      </c>
      <c r="BY4816" s="1"/>
      <c r="CE4816" s="2"/>
    </row>
    <row r="4817" ht="15" customHeight="1">
      <c r="A4817" t="str">
        <f t="shared" si="375"/>
        <v>2021_12_41646_6</v>
      </c>
      <c r="B4817" t="str">
        <f t="shared" si="376"/>
        <v>2021_12_48255</v>
      </c>
      <c r="C4817" s="1" t="s">
        <v>4698</v>
      </c>
      <c r="D4817">
        <f t="shared" si="377"/>
        <v>4816</v>
      </c>
      <c r="E4817">
        <v>41646</v>
      </c>
      <c r="F4817">
        <f t="shared" si="378"/>
        <v>6</v>
      </c>
      <c r="G4817" s="2" t="str">
        <f t="shared" si="379"/>
        <v/>
      </c>
      <c r="H4817" t="s">
        <v>4699</v>
      </c>
      <c r="I4817">
        <v>48255</v>
      </c>
      <c r="J4817">
        <v>41636</v>
      </c>
      <c r="K4817">
        <v>41633</v>
      </c>
      <c r="L4817" t="s">
        <v>31</v>
      </c>
      <c r="M4817" t="s">
        <v>20</v>
      </c>
      <c r="N4817">
        <v>136</v>
      </c>
      <c r="O4817">
        <v>1242</v>
      </c>
      <c r="P4817">
        <v>8</v>
      </c>
      <c r="Q4817" t="s">
        <v>4840</v>
      </c>
      <c r="BY4817" s="1"/>
      <c r="CE4817" s="2"/>
    </row>
    <row r="4818" ht="15" customHeight="1">
      <c r="A4818" t="str">
        <f t="shared" si="375"/>
        <v>2021_12_41646_7</v>
      </c>
      <c r="B4818" t="str">
        <f t="shared" si="376"/>
        <v>2021_12_48321</v>
      </c>
      <c r="C4818" s="1" t="s">
        <v>4698</v>
      </c>
      <c r="D4818">
        <f t="shared" si="377"/>
        <v>4817</v>
      </c>
      <c r="E4818">
        <v>41646</v>
      </c>
      <c r="F4818">
        <f t="shared" si="378"/>
        <v>7</v>
      </c>
      <c r="G4818" s="2" t="str">
        <f t="shared" si="379"/>
        <v>x</v>
      </c>
      <c r="H4818" t="s">
        <v>4699</v>
      </c>
      <c r="I4818">
        <v>48321</v>
      </c>
      <c r="J4818">
        <v>41633</v>
      </c>
      <c r="K4818">
        <v>41636</v>
      </c>
      <c r="L4818" t="s">
        <v>20</v>
      </c>
      <c r="M4818" t="s">
        <v>20</v>
      </c>
      <c r="N4818">
        <v>61</v>
      </c>
      <c r="O4818">
        <v>1242</v>
      </c>
      <c r="P4818">
        <v>8</v>
      </c>
      <c r="Q4818" t="s">
        <v>4841</v>
      </c>
      <c r="BY4818" s="1"/>
      <c r="CE4818" s="2"/>
    </row>
    <row r="4819" ht="15" customHeight="1">
      <c r="A4819" t="str">
        <f t="shared" si="375"/>
        <v>2021_12_41674_1</v>
      </c>
      <c r="B4819" t="str">
        <f t="shared" si="376"/>
        <v>2021_12_48200</v>
      </c>
      <c r="C4819" s="1" t="s">
        <v>4698</v>
      </c>
      <c r="D4819">
        <f t="shared" si="377"/>
        <v>4818</v>
      </c>
      <c r="E4819">
        <v>41674</v>
      </c>
      <c r="F4819">
        <f t="shared" si="378"/>
        <v>1</v>
      </c>
      <c r="G4819" s="2" t="str">
        <f t="shared" si="379"/>
        <v/>
      </c>
      <c r="H4819" t="s">
        <v>4699</v>
      </c>
      <c r="I4819">
        <v>48200</v>
      </c>
      <c r="J4819">
        <v>41661</v>
      </c>
      <c r="K4819">
        <v>41664</v>
      </c>
      <c r="L4819" t="s">
        <v>19</v>
      </c>
      <c r="M4819" t="s">
        <v>20</v>
      </c>
      <c r="N4819">
        <v>185</v>
      </c>
      <c r="O4819">
        <v>1864</v>
      </c>
      <c r="P4819">
        <v>12</v>
      </c>
      <c r="Q4819" t="s">
        <v>4842</v>
      </c>
      <c r="BY4819" s="1"/>
      <c r="CE4819" s="2"/>
    </row>
    <row r="4820" ht="15" customHeight="1">
      <c r="A4820" t="str">
        <f t="shared" si="375"/>
        <v>2021_12_41674_2</v>
      </c>
      <c r="B4820" t="str">
        <f t="shared" si="376"/>
        <v>2021_12_48558</v>
      </c>
      <c r="C4820" s="1" t="s">
        <v>4698</v>
      </c>
      <c r="D4820">
        <f t="shared" si="377"/>
        <v>4819</v>
      </c>
      <c r="E4820">
        <v>41674</v>
      </c>
      <c r="F4820">
        <f t="shared" si="378"/>
        <v>2</v>
      </c>
      <c r="G4820" s="2" t="str">
        <f t="shared" si="379"/>
        <v/>
      </c>
      <c r="H4820" t="s">
        <v>4699</v>
      </c>
      <c r="I4820">
        <v>48558</v>
      </c>
      <c r="J4820">
        <v>41664</v>
      </c>
      <c r="K4820">
        <v>41661</v>
      </c>
      <c r="L4820" t="s">
        <v>31</v>
      </c>
      <c r="M4820" t="s">
        <v>20</v>
      </c>
      <c r="N4820">
        <v>137</v>
      </c>
      <c r="O4820">
        <v>1864</v>
      </c>
      <c r="P4820">
        <v>12</v>
      </c>
      <c r="Q4820" t="s">
        <v>4843</v>
      </c>
      <c r="BY4820" s="1"/>
      <c r="CE4820" s="2"/>
    </row>
    <row r="4821" ht="15" customHeight="1">
      <c r="A4821" t="str">
        <f t="shared" si="375"/>
        <v>2021_12_41674_3</v>
      </c>
      <c r="B4821" t="str">
        <f t="shared" si="376"/>
        <v>2021_12_48687</v>
      </c>
      <c r="C4821" s="1" t="s">
        <v>4698</v>
      </c>
      <c r="D4821">
        <f t="shared" si="377"/>
        <v>4820</v>
      </c>
      <c r="E4821">
        <v>41674</v>
      </c>
      <c r="F4821">
        <f t="shared" si="378"/>
        <v>3</v>
      </c>
      <c r="G4821" s="2" t="str">
        <f t="shared" si="379"/>
        <v/>
      </c>
      <c r="H4821" t="s">
        <v>4699</v>
      </c>
      <c r="I4821">
        <v>48687</v>
      </c>
      <c r="J4821">
        <v>41661</v>
      </c>
      <c r="K4821">
        <v>41664</v>
      </c>
      <c r="L4821" t="s">
        <v>31</v>
      </c>
      <c r="M4821" t="s">
        <v>20</v>
      </c>
      <c r="N4821">
        <v>159</v>
      </c>
      <c r="O4821">
        <v>1864</v>
      </c>
      <c r="P4821">
        <v>12</v>
      </c>
      <c r="Q4821" t="s">
        <v>4844</v>
      </c>
      <c r="BY4821" s="1"/>
      <c r="CE4821" s="2"/>
    </row>
    <row r="4822" ht="15" customHeight="1">
      <c r="A4822" t="str">
        <f t="shared" si="375"/>
        <v>2021_12_41674_4</v>
      </c>
      <c r="B4822" t="str">
        <f t="shared" si="376"/>
        <v>2021_12_48843</v>
      </c>
      <c r="C4822" s="1" t="s">
        <v>4698</v>
      </c>
      <c r="D4822">
        <f t="shared" si="377"/>
        <v>4821</v>
      </c>
      <c r="E4822">
        <v>41674</v>
      </c>
      <c r="F4822">
        <f t="shared" si="378"/>
        <v>4</v>
      </c>
      <c r="G4822" s="2" t="str">
        <f t="shared" si="379"/>
        <v/>
      </c>
      <c r="H4822" t="s">
        <v>4699</v>
      </c>
      <c r="I4822">
        <v>48843</v>
      </c>
      <c r="J4822">
        <v>41664</v>
      </c>
      <c r="K4822">
        <v>41661</v>
      </c>
      <c r="L4822" t="s">
        <v>31</v>
      </c>
      <c r="M4822" t="s">
        <v>20</v>
      </c>
      <c r="N4822">
        <v>213</v>
      </c>
      <c r="O4822">
        <v>1864</v>
      </c>
      <c r="P4822">
        <v>12</v>
      </c>
      <c r="Q4822" t="s">
        <v>4845</v>
      </c>
      <c r="BY4822" s="1"/>
      <c r="CE4822" s="2"/>
    </row>
    <row r="4823" ht="15" customHeight="1">
      <c r="A4823" t="str">
        <f t="shared" si="375"/>
        <v>2021_12_41674_5</v>
      </c>
      <c r="B4823" t="str">
        <f t="shared" si="376"/>
        <v>2021_12_49266</v>
      </c>
      <c r="C4823" s="1" t="s">
        <v>4698</v>
      </c>
      <c r="D4823">
        <f t="shared" si="377"/>
        <v>4822</v>
      </c>
      <c r="E4823">
        <v>41674</v>
      </c>
      <c r="F4823">
        <f t="shared" si="378"/>
        <v>5</v>
      </c>
      <c r="G4823" s="2" t="str">
        <f t="shared" si="379"/>
        <v/>
      </c>
      <c r="H4823" t="s">
        <v>4699</v>
      </c>
      <c r="I4823">
        <v>49266</v>
      </c>
      <c r="J4823">
        <v>41661</v>
      </c>
      <c r="K4823">
        <v>41664</v>
      </c>
      <c r="L4823" t="s">
        <v>31</v>
      </c>
      <c r="M4823" t="s">
        <v>20</v>
      </c>
      <c r="N4823">
        <v>260</v>
      </c>
      <c r="O4823">
        <v>1864</v>
      </c>
      <c r="P4823">
        <v>12</v>
      </c>
      <c r="Q4823" t="s">
        <v>4846</v>
      </c>
      <c r="BY4823" s="1"/>
      <c r="CE4823" s="2"/>
    </row>
    <row r="4824" ht="15" customHeight="1">
      <c r="A4824" t="str">
        <f t="shared" si="375"/>
        <v>2021_12_41674_6</v>
      </c>
      <c r="B4824" t="str">
        <f t="shared" si="376"/>
        <v>2021_12_49317</v>
      </c>
      <c r="C4824" s="1" t="s">
        <v>4698</v>
      </c>
      <c r="D4824">
        <f t="shared" si="377"/>
        <v>4823</v>
      </c>
      <c r="E4824">
        <v>41674</v>
      </c>
      <c r="F4824">
        <f t="shared" si="378"/>
        <v>6</v>
      </c>
      <c r="G4824" s="2" t="str">
        <f t="shared" si="379"/>
        <v/>
      </c>
      <c r="H4824" t="s">
        <v>4699</v>
      </c>
      <c r="I4824">
        <v>49317</v>
      </c>
      <c r="J4824">
        <v>41664</v>
      </c>
      <c r="K4824">
        <v>41661</v>
      </c>
      <c r="L4824" t="s">
        <v>31</v>
      </c>
      <c r="M4824" t="s">
        <v>20</v>
      </c>
      <c r="N4824">
        <v>63</v>
      </c>
      <c r="O4824">
        <v>1864</v>
      </c>
      <c r="P4824">
        <v>12</v>
      </c>
      <c r="Q4824" t="s">
        <v>4847</v>
      </c>
      <c r="BY4824" s="1"/>
      <c r="CE4824" s="2"/>
    </row>
    <row r="4825" ht="15" customHeight="1">
      <c r="A4825" t="str">
        <f t="shared" si="375"/>
        <v>2021_12_41674_7</v>
      </c>
      <c r="B4825" t="str">
        <f t="shared" si="376"/>
        <v>2021_12_49583</v>
      </c>
      <c r="C4825" s="1" t="s">
        <v>4698</v>
      </c>
      <c r="D4825">
        <f t="shared" si="377"/>
        <v>4824</v>
      </c>
      <c r="E4825">
        <v>41674</v>
      </c>
      <c r="F4825">
        <f t="shared" si="378"/>
        <v>7</v>
      </c>
      <c r="G4825" s="2" t="str">
        <f t="shared" si="379"/>
        <v>x</v>
      </c>
      <c r="H4825" t="s">
        <v>4699</v>
      </c>
      <c r="I4825">
        <v>49583</v>
      </c>
      <c r="J4825">
        <v>41661</v>
      </c>
      <c r="K4825">
        <v>41664</v>
      </c>
      <c r="L4825" t="s">
        <v>20</v>
      </c>
      <c r="M4825" t="s">
        <v>20</v>
      </c>
      <c r="N4825">
        <v>12</v>
      </c>
      <c r="O4825">
        <v>1864</v>
      </c>
      <c r="P4825">
        <v>12</v>
      </c>
      <c r="Q4825" t="s">
        <v>4848</v>
      </c>
      <c r="BY4825" s="1"/>
      <c r="CE4825" s="2"/>
    </row>
    <row r="4826" ht="15" customHeight="1">
      <c r="A4826" t="str">
        <f t="shared" si="375"/>
        <v>2021_12_41702_1</v>
      </c>
      <c r="B4826" t="str">
        <f t="shared" si="376"/>
        <v>2021_12_47695</v>
      </c>
      <c r="C4826" s="1" t="s">
        <v>4698</v>
      </c>
      <c r="D4826">
        <f t="shared" si="377"/>
        <v>4825</v>
      </c>
      <c r="E4826">
        <v>41702</v>
      </c>
      <c r="F4826">
        <f t="shared" si="378"/>
        <v>1</v>
      </c>
      <c r="G4826" s="2" t="str">
        <f t="shared" si="379"/>
        <v/>
      </c>
      <c r="H4826" t="s">
        <v>4699</v>
      </c>
      <c r="I4826">
        <v>47695</v>
      </c>
      <c r="J4826">
        <v>41689</v>
      </c>
      <c r="K4826">
        <v>41692</v>
      </c>
      <c r="L4826" t="s">
        <v>19</v>
      </c>
      <c r="M4826" t="s">
        <v>20</v>
      </c>
      <c r="N4826">
        <v>797</v>
      </c>
      <c r="O4826">
        <v>3671</v>
      </c>
      <c r="P4826">
        <v>11</v>
      </c>
      <c r="Q4826" t="s">
        <v>4849</v>
      </c>
      <c r="BY4826" s="1"/>
      <c r="CE4826" s="2"/>
    </row>
    <row r="4827" ht="15" customHeight="1">
      <c r="A4827" t="str">
        <f t="shared" si="375"/>
        <v>2021_12_41702_2</v>
      </c>
      <c r="B4827" t="str">
        <f t="shared" si="376"/>
        <v>2021_12_48295</v>
      </c>
      <c r="C4827" s="1" t="s">
        <v>4698</v>
      </c>
      <c r="D4827">
        <f t="shared" si="377"/>
        <v>4826</v>
      </c>
      <c r="E4827">
        <v>41702</v>
      </c>
      <c r="F4827">
        <f t="shared" si="378"/>
        <v>2</v>
      </c>
      <c r="G4827" s="2" t="str">
        <f t="shared" si="379"/>
        <v/>
      </c>
      <c r="H4827" t="s">
        <v>4699</v>
      </c>
      <c r="I4827">
        <v>48295</v>
      </c>
      <c r="J4827">
        <v>41692</v>
      </c>
      <c r="K4827">
        <v>41689</v>
      </c>
      <c r="L4827" t="s">
        <v>31</v>
      </c>
      <c r="M4827" t="s">
        <v>20</v>
      </c>
      <c r="N4827">
        <v>457</v>
      </c>
      <c r="O4827">
        <v>3671</v>
      </c>
      <c r="P4827">
        <v>11</v>
      </c>
      <c r="Q4827" t="s">
        <v>4850</v>
      </c>
      <c r="BY4827" s="1"/>
      <c r="CE4827" s="2"/>
    </row>
    <row r="4828" ht="15" customHeight="1">
      <c r="A4828" t="str">
        <f t="shared" si="375"/>
        <v>2021_12_41702_3</v>
      </c>
      <c r="B4828" t="str">
        <f t="shared" si="376"/>
        <v>2021_12_48523</v>
      </c>
      <c r="C4828" s="1" t="s">
        <v>4698</v>
      </c>
      <c r="D4828">
        <f t="shared" si="377"/>
        <v>4827</v>
      </c>
      <c r="E4828">
        <v>41702</v>
      </c>
      <c r="F4828">
        <f t="shared" si="378"/>
        <v>3</v>
      </c>
      <c r="G4828" s="2" t="str">
        <f t="shared" si="379"/>
        <v/>
      </c>
      <c r="H4828" t="s">
        <v>4699</v>
      </c>
      <c r="I4828">
        <v>48523</v>
      </c>
      <c r="J4828">
        <v>41689</v>
      </c>
      <c r="K4828">
        <v>41692</v>
      </c>
      <c r="L4828" t="s">
        <v>31</v>
      </c>
      <c r="M4828" t="s">
        <v>20</v>
      </c>
      <c r="N4828">
        <v>667</v>
      </c>
      <c r="O4828">
        <v>3671</v>
      </c>
      <c r="P4828">
        <v>11</v>
      </c>
      <c r="Q4828" t="s">
        <v>4851</v>
      </c>
      <c r="BY4828" s="1"/>
      <c r="CE4828" s="2"/>
    </row>
    <row r="4829" ht="15" customHeight="1">
      <c r="A4829" t="str">
        <f t="shared" si="375"/>
        <v>2021_12_41702_4</v>
      </c>
      <c r="B4829" t="str">
        <f t="shared" si="376"/>
        <v>2021_12_48657</v>
      </c>
      <c r="C4829" s="1" t="s">
        <v>4698</v>
      </c>
      <c r="D4829">
        <f t="shared" si="377"/>
        <v>4828</v>
      </c>
      <c r="E4829">
        <v>41702</v>
      </c>
      <c r="F4829">
        <f t="shared" si="378"/>
        <v>4</v>
      </c>
      <c r="G4829" s="2" t="str">
        <f t="shared" si="379"/>
        <v/>
      </c>
      <c r="H4829" t="s">
        <v>4699</v>
      </c>
      <c r="I4829">
        <v>48657</v>
      </c>
      <c r="J4829">
        <v>41692</v>
      </c>
      <c r="K4829">
        <v>41689</v>
      </c>
      <c r="L4829" t="s">
        <v>31</v>
      </c>
      <c r="M4829" t="s">
        <v>20</v>
      </c>
      <c r="N4829">
        <v>281</v>
      </c>
      <c r="O4829">
        <v>3671</v>
      </c>
      <c r="P4829">
        <v>11</v>
      </c>
      <c r="Q4829" t="s">
        <v>4852</v>
      </c>
      <c r="BY4829" s="1"/>
      <c r="CE4829" s="2"/>
    </row>
    <row r="4830" ht="15" customHeight="1">
      <c r="A4830" t="str">
        <f t="shared" si="375"/>
        <v>2021_12_41702_5</v>
      </c>
      <c r="B4830" t="str">
        <f t="shared" si="376"/>
        <v>2021_12_48757</v>
      </c>
      <c r="C4830" s="1" t="s">
        <v>4698</v>
      </c>
      <c r="D4830">
        <f t="shared" si="377"/>
        <v>4829</v>
      </c>
      <c r="E4830">
        <v>41702</v>
      </c>
      <c r="F4830">
        <f t="shared" si="378"/>
        <v>5</v>
      </c>
      <c r="G4830" s="2" t="str">
        <f t="shared" si="379"/>
        <v/>
      </c>
      <c r="H4830" t="s">
        <v>4699</v>
      </c>
      <c r="I4830">
        <v>48757</v>
      </c>
      <c r="J4830">
        <v>41689</v>
      </c>
      <c r="K4830">
        <v>41692</v>
      </c>
      <c r="L4830" t="s">
        <v>31</v>
      </c>
      <c r="M4830" t="s">
        <v>20</v>
      </c>
      <c r="N4830">
        <v>384</v>
      </c>
      <c r="O4830">
        <v>3671</v>
      </c>
      <c r="P4830">
        <v>11</v>
      </c>
      <c r="Q4830" t="s">
        <v>4853</v>
      </c>
      <c r="BY4830" s="1"/>
      <c r="CE4830" s="2"/>
    </row>
    <row r="4831" ht="15" customHeight="1">
      <c r="A4831" t="str">
        <f t="shared" si="375"/>
        <v>2021_12_41702_6</v>
      </c>
      <c r="B4831" t="str">
        <f t="shared" si="376"/>
        <v>2021_12_48834</v>
      </c>
      <c r="C4831" s="1" t="s">
        <v>4698</v>
      </c>
      <c r="D4831">
        <f t="shared" si="377"/>
        <v>4830</v>
      </c>
      <c r="E4831">
        <v>41702</v>
      </c>
      <c r="F4831">
        <f t="shared" si="378"/>
        <v>6</v>
      </c>
      <c r="G4831" s="2" t="str">
        <f t="shared" si="379"/>
        <v/>
      </c>
      <c r="H4831" t="s">
        <v>4699</v>
      </c>
      <c r="I4831">
        <v>48834</v>
      </c>
      <c r="J4831">
        <v>41692</v>
      </c>
      <c r="K4831">
        <v>41689</v>
      </c>
      <c r="L4831" t="s">
        <v>31</v>
      </c>
      <c r="M4831" t="s">
        <v>20</v>
      </c>
      <c r="N4831">
        <v>205</v>
      </c>
      <c r="O4831">
        <v>3671</v>
      </c>
      <c r="P4831">
        <v>11</v>
      </c>
      <c r="Q4831" t="s">
        <v>4854</v>
      </c>
      <c r="BY4831" s="1"/>
      <c r="CE4831" s="2"/>
    </row>
    <row r="4832" ht="15" customHeight="1">
      <c r="A4832" t="str">
        <f t="shared" si="375"/>
        <v>2021_12_41702_7</v>
      </c>
      <c r="B4832" t="str">
        <f t="shared" si="376"/>
        <v>2021_12_48922</v>
      </c>
      <c r="C4832" s="1" t="s">
        <v>4698</v>
      </c>
      <c r="D4832">
        <f t="shared" si="377"/>
        <v>4831</v>
      </c>
      <c r="E4832">
        <v>41702</v>
      </c>
      <c r="F4832">
        <f t="shared" si="378"/>
        <v>7</v>
      </c>
      <c r="G4832" s="2" t="str">
        <f t="shared" si="379"/>
        <v/>
      </c>
      <c r="H4832" t="s">
        <v>4699</v>
      </c>
      <c r="I4832">
        <v>48922</v>
      </c>
      <c r="J4832">
        <v>41689</v>
      </c>
      <c r="K4832">
        <v>41692</v>
      </c>
      <c r="L4832" t="s">
        <v>31</v>
      </c>
      <c r="M4832" t="s">
        <v>20</v>
      </c>
      <c r="N4832">
        <v>332</v>
      </c>
      <c r="O4832">
        <v>3671</v>
      </c>
      <c r="P4832">
        <v>11</v>
      </c>
      <c r="Q4832" t="s">
        <v>4855</v>
      </c>
      <c r="BY4832" s="1"/>
      <c r="CE4832" s="2"/>
    </row>
    <row r="4833" ht="15" customHeight="1">
      <c r="A4833" t="str">
        <f t="shared" si="375"/>
        <v>2021_12_41702_8</v>
      </c>
      <c r="B4833" t="str">
        <f t="shared" si="376"/>
        <v>2021_12_48986</v>
      </c>
      <c r="C4833" s="1" t="s">
        <v>4698</v>
      </c>
      <c r="D4833">
        <f t="shared" si="377"/>
        <v>4832</v>
      </c>
      <c r="E4833">
        <v>41702</v>
      </c>
      <c r="F4833">
        <f t="shared" si="378"/>
        <v>8</v>
      </c>
      <c r="G4833" s="2" t="str">
        <f t="shared" si="379"/>
        <v/>
      </c>
      <c r="H4833" t="s">
        <v>4699</v>
      </c>
      <c r="I4833">
        <v>48986</v>
      </c>
      <c r="J4833">
        <v>41692</v>
      </c>
      <c r="K4833">
        <v>41689</v>
      </c>
      <c r="L4833" t="s">
        <v>31</v>
      </c>
      <c r="M4833" t="s">
        <v>20</v>
      </c>
      <c r="N4833">
        <v>206</v>
      </c>
      <c r="O4833">
        <v>3671</v>
      </c>
      <c r="P4833">
        <v>11</v>
      </c>
      <c r="Q4833" t="s">
        <v>4856</v>
      </c>
      <c r="BY4833" s="1"/>
      <c r="CE4833" s="2"/>
    </row>
    <row r="4834" ht="15" customHeight="1">
      <c r="A4834" t="str">
        <f t="shared" si="375"/>
        <v>2021_12_41702_9</v>
      </c>
      <c r="B4834" t="str">
        <f t="shared" si="376"/>
        <v>2021_12_49272</v>
      </c>
      <c r="C4834" s="1" t="s">
        <v>4698</v>
      </c>
      <c r="D4834">
        <f t="shared" si="377"/>
        <v>4833</v>
      </c>
      <c r="E4834">
        <v>41702</v>
      </c>
      <c r="F4834">
        <f t="shared" si="378"/>
        <v>9</v>
      </c>
      <c r="G4834" s="2" t="str">
        <f t="shared" si="379"/>
        <v/>
      </c>
      <c r="H4834" t="s">
        <v>4699</v>
      </c>
      <c r="I4834">
        <v>49272</v>
      </c>
      <c r="J4834">
        <v>41689</v>
      </c>
      <c r="K4834">
        <v>41692</v>
      </c>
      <c r="L4834" t="s">
        <v>31</v>
      </c>
      <c r="M4834" t="s">
        <v>20</v>
      </c>
      <c r="N4834">
        <v>259</v>
      </c>
      <c r="O4834">
        <v>3671</v>
      </c>
      <c r="P4834">
        <v>11</v>
      </c>
      <c r="Q4834" t="s">
        <v>4857</v>
      </c>
      <c r="BY4834" s="1"/>
      <c r="CE4834" s="2"/>
    </row>
    <row r="4835" ht="15" customHeight="1">
      <c r="A4835" t="str">
        <f t="shared" si="375"/>
        <v>2021_12_41702_10</v>
      </c>
      <c r="B4835" t="str">
        <f t="shared" si="376"/>
        <v>2021_12_49275</v>
      </c>
      <c r="C4835" s="1" t="s">
        <v>4698</v>
      </c>
      <c r="D4835">
        <f t="shared" si="377"/>
        <v>4834</v>
      </c>
      <c r="E4835">
        <v>41702</v>
      </c>
      <c r="F4835">
        <f t="shared" si="378"/>
        <v>10</v>
      </c>
      <c r="G4835" s="2" t="str">
        <f t="shared" si="379"/>
        <v>x</v>
      </c>
      <c r="H4835" t="s">
        <v>4699</v>
      </c>
      <c r="I4835">
        <v>49275</v>
      </c>
      <c r="J4835">
        <v>41692</v>
      </c>
      <c r="K4835">
        <v>41689</v>
      </c>
      <c r="L4835" t="s">
        <v>20</v>
      </c>
      <c r="M4835" t="s">
        <v>20</v>
      </c>
      <c r="N4835">
        <v>62</v>
      </c>
      <c r="O4835">
        <v>3671</v>
      </c>
      <c r="P4835">
        <v>11</v>
      </c>
      <c r="Q4835" t="s">
        <v>4858</v>
      </c>
      <c r="BY4835" s="1"/>
      <c r="CE4835" s="2"/>
    </row>
    <row r="4836" ht="15" customHeight="1">
      <c r="A4836" t="str">
        <f t="shared" si="375"/>
        <v>2021_12_41730_1</v>
      </c>
      <c r="B4836" t="str">
        <f t="shared" si="376"/>
        <v>2021_12_47465</v>
      </c>
      <c r="C4836" s="1" t="s">
        <v>4698</v>
      </c>
      <c r="D4836">
        <f t="shared" si="377"/>
        <v>4835</v>
      </c>
      <c r="E4836">
        <v>41730</v>
      </c>
      <c r="F4836">
        <f t="shared" si="378"/>
        <v>1</v>
      </c>
      <c r="G4836" s="2" t="str">
        <f t="shared" si="379"/>
        <v/>
      </c>
      <c r="H4836" t="s">
        <v>4699</v>
      </c>
      <c r="I4836">
        <v>47465</v>
      </c>
      <c r="J4836">
        <v>41717</v>
      </c>
      <c r="K4836">
        <v>41720</v>
      </c>
      <c r="L4836" t="s">
        <v>19</v>
      </c>
      <c r="M4836" t="s">
        <v>20</v>
      </c>
      <c r="N4836">
        <v>790</v>
      </c>
      <c r="O4836">
        <v>4442</v>
      </c>
      <c r="P4836">
        <v>10</v>
      </c>
      <c r="Q4836" t="s">
        <v>4859</v>
      </c>
      <c r="BY4836" s="1"/>
      <c r="CE4836" s="2"/>
    </row>
    <row r="4837" ht="15" customHeight="1">
      <c r="A4837" t="str">
        <f t="shared" si="375"/>
        <v>2021_12_41730_2</v>
      </c>
      <c r="B4837" t="str">
        <f t="shared" si="376"/>
        <v>2021_12_48026</v>
      </c>
      <c r="C4837" s="1" t="s">
        <v>4698</v>
      </c>
      <c r="D4837">
        <f t="shared" si="377"/>
        <v>4836</v>
      </c>
      <c r="E4837">
        <v>41730</v>
      </c>
      <c r="F4837">
        <f t="shared" si="378"/>
        <v>2</v>
      </c>
      <c r="G4837" s="2" t="str">
        <f t="shared" si="379"/>
        <v/>
      </c>
      <c r="H4837" t="s">
        <v>4699</v>
      </c>
      <c r="I4837">
        <v>48026</v>
      </c>
      <c r="J4837">
        <v>41720</v>
      </c>
      <c r="K4837">
        <v>41717</v>
      </c>
      <c r="L4837" t="s">
        <v>31</v>
      </c>
      <c r="M4837" t="s">
        <v>20</v>
      </c>
      <c r="N4837">
        <v>710</v>
      </c>
      <c r="O4837">
        <v>4442</v>
      </c>
      <c r="P4837">
        <v>10</v>
      </c>
      <c r="Q4837" t="s">
        <v>4860</v>
      </c>
      <c r="BY4837" s="1"/>
      <c r="CE4837" s="2"/>
    </row>
    <row r="4838" ht="15" customHeight="1">
      <c r="A4838" t="str">
        <f t="shared" si="375"/>
        <v>2021_12_41730_3</v>
      </c>
      <c r="B4838" t="str">
        <f t="shared" si="376"/>
        <v>2021_12_48106</v>
      </c>
      <c r="C4838" s="1" t="s">
        <v>4698</v>
      </c>
      <c r="D4838">
        <f t="shared" si="377"/>
        <v>4837</v>
      </c>
      <c r="E4838">
        <v>41730</v>
      </c>
      <c r="F4838">
        <f t="shared" si="378"/>
        <v>3</v>
      </c>
      <c r="G4838" s="2" t="str">
        <f t="shared" si="379"/>
        <v/>
      </c>
      <c r="H4838" t="s">
        <v>4699</v>
      </c>
      <c r="I4838">
        <v>48106</v>
      </c>
      <c r="J4838">
        <v>41717</v>
      </c>
      <c r="K4838">
        <v>41720</v>
      </c>
      <c r="L4838" t="s">
        <v>31</v>
      </c>
      <c r="M4838" t="s">
        <v>20</v>
      </c>
      <c r="N4838">
        <v>731</v>
      </c>
      <c r="O4838">
        <v>4442</v>
      </c>
      <c r="P4838">
        <v>10</v>
      </c>
      <c r="Q4838" t="s">
        <v>4861</v>
      </c>
      <c r="BY4838" s="1"/>
      <c r="CE4838" s="2"/>
    </row>
    <row r="4839" ht="15" customHeight="1">
      <c r="A4839" t="str">
        <f t="shared" si="375"/>
        <v>2021_12_41730_4</v>
      </c>
      <c r="B4839" t="str">
        <f t="shared" si="376"/>
        <v>2021_12_48545</v>
      </c>
      <c r="C4839" s="1" t="s">
        <v>4698</v>
      </c>
      <c r="D4839">
        <f t="shared" si="377"/>
        <v>4838</v>
      </c>
      <c r="E4839">
        <v>41730</v>
      </c>
      <c r="F4839">
        <f t="shared" si="378"/>
        <v>4</v>
      </c>
      <c r="G4839" s="2" t="str">
        <f t="shared" si="379"/>
        <v/>
      </c>
      <c r="H4839" t="s">
        <v>4699</v>
      </c>
      <c r="I4839">
        <v>48545</v>
      </c>
      <c r="J4839">
        <v>41720</v>
      </c>
      <c r="K4839">
        <v>41717</v>
      </c>
      <c r="L4839" t="s">
        <v>31</v>
      </c>
      <c r="M4839" t="s">
        <v>20</v>
      </c>
      <c r="N4839">
        <v>563</v>
      </c>
      <c r="O4839">
        <v>4442</v>
      </c>
      <c r="P4839">
        <v>10</v>
      </c>
      <c r="Q4839" t="s">
        <v>4862</v>
      </c>
      <c r="BY4839" s="1"/>
      <c r="CE4839" s="2"/>
    </row>
    <row r="4840" ht="15" customHeight="1">
      <c r="A4840" t="str">
        <f t="shared" si="375"/>
        <v>2021_12_41730_5</v>
      </c>
      <c r="B4840" t="str">
        <f t="shared" si="376"/>
        <v>2021_12_48621</v>
      </c>
      <c r="C4840" s="1" t="s">
        <v>4698</v>
      </c>
      <c r="D4840">
        <f t="shared" si="377"/>
        <v>4839</v>
      </c>
      <c r="E4840">
        <v>41730</v>
      </c>
      <c r="F4840">
        <f t="shared" si="378"/>
        <v>5</v>
      </c>
      <c r="G4840" s="2" t="str">
        <f t="shared" si="379"/>
        <v/>
      </c>
      <c r="H4840" t="s">
        <v>4699</v>
      </c>
      <c r="I4840">
        <v>48621</v>
      </c>
      <c r="J4840">
        <v>41717</v>
      </c>
      <c r="K4840">
        <v>41720</v>
      </c>
      <c r="L4840" t="s">
        <v>31</v>
      </c>
      <c r="M4840" t="s">
        <v>20</v>
      </c>
      <c r="N4840">
        <v>586</v>
      </c>
      <c r="O4840">
        <v>4442</v>
      </c>
      <c r="P4840">
        <v>10</v>
      </c>
      <c r="Q4840" t="s">
        <v>4863</v>
      </c>
      <c r="BY4840" s="1"/>
      <c r="CE4840" s="2"/>
    </row>
    <row r="4841" ht="15" customHeight="1">
      <c r="A4841" t="str">
        <f t="shared" si="375"/>
        <v>2021_12_41730_6</v>
      </c>
      <c r="B4841" t="str">
        <f t="shared" si="376"/>
        <v>2021_12_48676</v>
      </c>
      <c r="C4841" s="1" t="s">
        <v>4698</v>
      </c>
      <c r="D4841">
        <f t="shared" si="377"/>
        <v>4840</v>
      </c>
      <c r="E4841">
        <v>41730</v>
      </c>
      <c r="F4841">
        <f t="shared" si="378"/>
        <v>6</v>
      </c>
      <c r="G4841" s="2" t="str">
        <f t="shared" si="379"/>
        <v/>
      </c>
      <c r="H4841" t="s">
        <v>4699</v>
      </c>
      <c r="I4841">
        <v>48676</v>
      </c>
      <c r="J4841">
        <v>41720</v>
      </c>
      <c r="K4841">
        <v>41717</v>
      </c>
      <c r="L4841" t="s">
        <v>31</v>
      </c>
      <c r="M4841" t="s">
        <v>20</v>
      </c>
      <c r="N4841">
        <v>314</v>
      </c>
      <c r="O4841">
        <v>4442</v>
      </c>
      <c r="P4841">
        <v>10</v>
      </c>
      <c r="Q4841" t="s">
        <v>4864</v>
      </c>
      <c r="BY4841" s="1"/>
      <c r="CE4841" s="2"/>
    </row>
    <row r="4842" ht="15" customHeight="1">
      <c r="A4842" t="str">
        <f t="shared" si="375"/>
        <v>2021_12_41730_7</v>
      </c>
      <c r="B4842" t="str">
        <f t="shared" si="376"/>
        <v>2021_12_48942</v>
      </c>
      <c r="C4842" s="1" t="s">
        <v>4698</v>
      </c>
      <c r="D4842">
        <f t="shared" si="377"/>
        <v>4841</v>
      </c>
      <c r="E4842">
        <v>41730</v>
      </c>
      <c r="F4842">
        <f t="shared" si="378"/>
        <v>7</v>
      </c>
      <c r="G4842" s="2" t="str">
        <f t="shared" si="379"/>
        <v/>
      </c>
      <c r="H4842" t="s">
        <v>4699</v>
      </c>
      <c r="I4842">
        <v>48942</v>
      </c>
      <c r="J4842">
        <v>41717</v>
      </c>
      <c r="K4842">
        <v>41720</v>
      </c>
      <c r="L4842" t="s">
        <v>31</v>
      </c>
      <c r="M4842" t="s">
        <v>20</v>
      </c>
      <c r="N4842">
        <v>442</v>
      </c>
      <c r="O4842">
        <v>4442</v>
      </c>
      <c r="P4842">
        <v>10</v>
      </c>
      <c r="Q4842" t="s">
        <v>4865</v>
      </c>
      <c r="BY4842" s="1"/>
      <c r="CE4842" s="2"/>
    </row>
    <row r="4843" ht="15" customHeight="1">
      <c r="A4843" t="str">
        <f t="shared" si="375"/>
        <v>2021_12_41730_8</v>
      </c>
      <c r="B4843" t="str">
        <f t="shared" si="376"/>
        <v>2021_12_49495</v>
      </c>
      <c r="C4843" s="1" t="s">
        <v>4698</v>
      </c>
      <c r="D4843">
        <f t="shared" si="377"/>
        <v>4842</v>
      </c>
      <c r="E4843">
        <v>41730</v>
      </c>
      <c r="F4843">
        <f t="shared" si="378"/>
        <v>8</v>
      </c>
      <c r="G4843" s="2" t="str">
        <f t="shared" si="379"/>
        <v/>
      </c>
      <c r="H4843" t="s">
        <v>4699</v>
      </c>
      <c r="I4843">
        <v>49495</v>
      </c>
      <c r="J4843">
        <v>41720</v>
      </c>
      <c r="K4843">
        <v>41717</v>
      </c>
      <c r="L4843" t="s">
        <v>31</v>
      </c>
      <c r="M4843" t="s">
        <v>20</v>
      </c>
      <c r="N4843">
        <v>192</v>
      </c>
      <c r="O4843">
        <v>4442</v>
      </c>
      <c r="P4843">
        <v>10</v>
      </c>
      <c r="Q4843" t="s">
        <v>4866</v>
      </c>
      <c r="BY4843" s="1"/>
      <c r="CE4843" s="2"/>
    </row>
    <row r="4844" ht="15" customHeight="1">
      <c r="A4844" t="str">
        <f t="shared" si="375"/>
        <v>2021_12_41730_9</v>
      </c>
      <c r="B4844" t="str">
        <f t="shared" si="376"/>
        <v>2021_12_49571</v>
      </c>
      <c r="C4844" s="1" t="s">
        <v>4698</v>
      </c>
      <c r="D4844">
        <f t="shared" si="377"/>
        <v>4843</v>
      </c>
      <c r="E4844">
        <v>41730</v>
      </c>
      <c r="F4844">
        <f t="shared" si="378"/>
        <v>9</v>
      </c>
      <c r="G4844" s="2" t="str">
        <f t="shared" si="379"/>
        <v>x</v>
      </c>
      <c r="H4844" t="s">
        <v>4699</v>
      </c>
      <c r="I4844">
        <v>49571</v>
      </c>
      <c r="J4844">
        <v>41717</v>
      </c>
      <c r="K4844">
        <v>41720</v>
      </c>
      <c r="L4844" t="s">
        <v>20</v>
      </c>
      <c r="M4844" t="s">
        <v>20</v>
      </c>
      <c r="N4844">
        <v>93</v>
      </c>
      <c r="O4844">
        <v>4442</v>
      </c>
      <c r="P4844">
        <v>10</v>
      </c>
      <c r="Q4844" t="s">
        <v>4867</v>
      </c>
      <c r="BY4844" s="1"/>
      <c r="CE4844" s="2"/>
    </row>
    <row r="4845" ht="15" customHeight="1">
      <c r="A4845" t="str">
        <f t="shared" si="375"/>
        <v>2021_12_41758_1</v>
      </c>
      <c r="B4845" t="str">
        <f t="shared" si="376"/>
        <v>2021_12_47536</v>
      </c>
      <c r="C4845" s="1" t="s">
        <v>4698</v>
      </c>
      <c r="D4845">
        <f t="shared" si="377"/>
        <v>4844</v>
      </c>
      <c r="E4845">
        <v>41758</v>
      </c>
      <c r="F4845">
        <f t="shared" si="378"/>
        <v>1</v>
      </c>
      <c r="G4845" s="2" t="str">
        <f t="shared" si="379"/>
        <v/>
      </c>
      <c r="H4845" t="s">
        <v>4699</v>
      </c>
      <c r="I4845">
        <v>47536</v>
      </c>
      <c r="J4845">
        <v>41745</v>
      </c>
      <c r="K4845">
        <v>41748</v>
      </c>
      <c r="L4845" t="s">
        <v>19</v>
      </c>
      <c r="M4845" t="s">
        <v>40</v>
      </c>
      <c r="N4845">
        <v>571</v>
      </c>
      <c r="O4845">
        <v>4273</v>
      </c>
      <c r="P4845">
        <v>12</v>
      </c>
      <c r="Q4845" t="s">
        <v>4868</v>
      </c>
      <c r="BY4845" s="1"/>
      <c r="CE4845" s="2"/>
    </row>
    <row r="4846" ht="15" customHeight="1">
      <c r="A4846" t="str">
        <f t="shared" si="375"/>
        <v>2021_12_41758_2</v>
      </c>
      <c r="B4846" t="str">
        <f t="shared" si="376"/>
        <v>2021_12_47609</v>
      </c>
      <c r="C4846" s="1" t="s">
        <v>4698</v>
      </c>
      <c r="D4846">
        <f t="shared" si="377"/>
        <v>4845</v>
      </c>
      <c r="E4846">
        <v>41758</v>
      </c>
      <c r="F4846">
        <f t="shared" si="378"/>
        <v>2</v>
      </c>
      <c r="G4846" s="2" t="str">
        <f t="shared" si="379"/>
        <v/>
      </c>
      <c r="H4846" t="s">
        <v>4699</v>
      </c>
      <c r="I4846">
        <v>47609</v>
      </c>
      <c r="J4846">
        <v>41748</v>
      </c>
      <c r="K4846">
        <v>41745</v>
      </c>
      <c r="L4846" t="s">
        <v>31</v>
      </c>
      <c r="M4846" t="s">
        <v>40</v>
      </c>
      <c r="N4846">
        <v>496</v>
      </c>
      <c r="O4846">
        <v>4273</v>
      </c>
      <c r="P4846">
        <v>12</v>
      </c>
      <c r="Q4846" t="s">
        <v>4869</v>
      </c>
      <c r="BY4846" s="1"/>
      <c r="CE4846" s="2"/>
    </row>
    <row r="4847" ht="15" customHeight="1">
      <c r="A4847" t="str">
        <f t="shared" si="375"/>
        <v>2021_12_41758_3</v>
      </c>
      <c r="B4847" t="str">
        <f t="shared" si="376"/>
        <v>2021_12_47741</v>
      </c>
      <c r="C4847" s="1" t="s">
        <v>4698</v>
      </c>
      <c r="D4847">
        <f t="shared" si="377"/>
        <v>4846</v>
      </c>
      <c r="E4847">
        <v>41758</v>
      </c>
      <c r="F4847">
        <f t="shared" si="378"/>
        <v>3</v>
      </c>
      <c r="G4847" s="2" t="str">
        <f t="shared" si="379"/>
        <v/>
      </c>
      <c r="H4847" t="s">
        <v>4699</v>
      </c>
      <c r="I4847">
        <v>47741</v>
      </c>
      <c r="J4847">
        <v>41745</v>
      </c>
      <c r="K4847">
        <v>41748</v>
      </c>
      <c r="L4847" t="s">
        <v>31</v>
      </c>
      <c r="M4847" t="s">
        <v>40</v>
      </c>
      <c r="N4847">
        <v>566</v>
      </c>
      <c r="O4847">
        <v>4273</v>
      </c>
      <c r="P4847">
        <v>12</v>
      </c>
      <c r="Q4847" t="s">
        <v>4870</v>
      </c>
      <c r="BY4847" s="1"/>
      <c r="CE4847" s="2"/>
    </row>
    <row r="4848" ht="15" customHeight="1">
      <c r="A4848" t="str">
        <f t="shared" si="375"/>
        <v>2021_12_41758_4</v>
      </c>
      <c r="B4848" t="str">
        <f t="shared" si="376"/>
        <v>2021_12_47863</v>
      </c>
      <c r="C4848" s="1" t="s">
        <v>4698</v>
      </c>
      <c r="D4848">
        <f t="shared" si="377"/>
        <v>4847</v>
      </c>
      <c r="E4848">
        <v>41758</v>
      </c>
      <c r="F4848">
        <f t="shared" si="378"/>
        <v>4</v>
      </c>
      <c r="G4848" s="2" t="str">
        <f t="shared" si="379"/>
        <v/>
      </c>
      <c r="H4848" t="s">
        <v>4699</v>
      </c>
      <c r="I4848">
        <v>47863</v>
      </c>
      <c r="J4848">
        <v>41748</v>
      </c>
      <c r="K4848">
        <v>41745</v>
      </c>
      <c r="L4848" t="s">
        <v>31</v>
      </c>
      <c r="M4848" t="s">
        <v>40</v>
      </c>
      <c r="N4848">
        <v>633</v>
      </c>
      <c r="O4848">
        <v>4273</v>
      </c>
      <c r="P4848">
        <v>12</v>
      </c>
      <c r="Q4848" t="s">
        <v>4871</v>
      </c>
      <c r="BY4848" s="1"/>
      <c r="CE4848" s="2"/>
    </row>
    <row r="4849" ht="15" customHeight="1">
      <c r="A4849" t="str">
        <f t="shared" si="375"/>
        <v>2021_12_41758_5</v>
      </c>
      <c r="B4849" t="str">
        <f t="shared" si="376"/>
        <v>2021_12_48109</v>
      </c>
      <c r="C4849" s="1" t="s">
        <v>4698</v>
      </c>
      <c r="D4849">
        <f t="shared" si="377"/>
        <v>4848</v>
      </c>
      <c r="E4849">
        <v>41758</v>
      </c>
      <c r="F4849">
        <f t="shared" si="378"/>
        <v>5</v>
      </c>
      <c r="G4849" s="2" t="str">
        <f t="shared" si="379"/>
        <v/>
      </c>
      <c r="H4849" t="s">
        <v>4699</v>
      </c>
      <c r="I4849">
        <v>48109</v>
      </c>
      <c r="J4849">
        <v>41745</v>
      </c>
      <c r="K4849">
        <v>41748</v>
      </c>
      <c r="L4849" t="s">
        <v>31</v>
      </c>
      <c r="M4849" t="s">
        <v>40</v>
      </c>
      <c r="N4849">
        <v>465</v>
      </c>
      <c r="O4849">
        <v>4273</v>
      </c>
      <c r="P4849">
        <v>12</v>
      </c>
      <c r="Q4849" t="s">
        <v>4872</v>
      </c>
      <c r="BY4849" s="1"/>
      <c r="CE4849" s="2"/>
    </row>
    <row r="4850" ht="15" customHeight="1">
      <c r="A4850" t="str">
        <f t="shared" si="375"/>
        <v>2021_12_41758_6</v>
      </c>
      <c r="B4850" t="str">
        <f t="shared" si="376"/>
        <v>2021_12_48571</v>
      </c>
      <c r="C4850" s="1" t="s">
        <v>4698</v>
      </c>
      <c r="D4850">
        <f t="shared" si="377"/>
        <v>4849</v>
      </c>
      <c r="E4850">
        <v>41758</v>
      </c>
      <c r="F4850">
        <f t="shared" si="378"/>
        <v>6</v>
      </c>
      <c r="G4850" s="2" t="str">
        <f t="shared" si="379"/>
        <v/>
      </c>
      <c r="H4850" t="s">
        <v>4699</v>
      </c>
      <c r="I4850">
        <v>48571</v>
      </c>
      <c r="J4850">
        <v>41748</v>
      </c>
      <c r="K4850">
        <v>41745</v>
      </c>
      <c r="L4850" t="s">
        <v>31</v>
      </c>
      <c r="M4850" t="s">
        <v>40</v>
      </c>
      <c r="N4850">
        <v>363</v>
      </c>
      <c r="O4850">
        <v>4273</v>
      </c>
      <c r="P4850">
        <v>12</v>
      </c>
      <c r="Q4850" t="s">
        <v>4873</v>
      </c>
      <c r="BY4850" s="1"/>
      <c r="CE4850" s="2"/>
    </row>
    <row r="4851" ht="15" customHeight="1">
      <c r="A4851" t="str">
        <f t="shared" si="375"/>
        <v>2021_12_41758_7</v>
      </c>
      <c r="B4851" t="str">
        <f t="shared" si="376"/>
        <v>2021_12_48591</v>
      </c>
      <c r="C4851" s="1" t="s">
        <v>4698</v>
      </c>
      <c r="D4851">
        <f t="shared" si="377"/>
        <v>4850</v>
      </c>
      <c r="E4851">
        <v>41758</v>
      </c>
      <c r="F4851">
        <f t="shared" si="378"/>
        <v>7</v>
      </c>
      <c r="G4851" s="2" t="str">
        <f t="shared" si="379"/>
        <v/>
      </c>
      <c r="H4851" t="s">
        <v>4699</v>
      </c>
      <c r="I4851">
        <v>48591</v>
      </c>
      <c r="J4851">
        <v>41745</v>
      </c>
      <c r="K4851">
        <v>41748</v>
      </c>
      <c r="L4851" t="s">
        <v>31</v>
      </c>
      <c r="M4851" t="s">
        <v>40</v>
      </c>
      <c r="N4851">
        <v>287</v>
      </c>
      <c r="O4851">
        <v>4273</v>
      </c>
      <c r="P4851">
        <v>12</v>
      </c>
      <c r="Q4851" t="s">
        <v>4874</v>
      </c>
      <c r="BY4851" s="1"/>
      <c r="CE4851" s="2"/>
    </row>
    <row r="4852" ht="15" customHeight="1">
      <c r="A4852" t="str">
        <f t="shared" si="375"/>
        <v>2021_12_41758_8</v>
      </c>
      <c r="B4852" t="str">
        <f t="shared" si="376"/>
        <v>2021_12_48691</v>
      </c>
      <c r="C4852" s="1" t="s">
        <v>4698</v>
      </c>
      <c r="D4852">
        <f t="shared" si="377"/>
        <v>4851</v>
      </c>
      <c r="E4852">
        <v>41758</v>
      </c>
      <c r="F4852">
        <f t="shared" si="378"/>
        <v>8</v>
      </c>
      <c r="G4852" s="2" t="str">
        <f t="shared" si="379"/>
        <v/>
      </c>
      <c r="H4852" t="s">
        <v>4699</v>
      </c>
      <c r="I4852">
        <v>48691</v>
      </c>
      <c r="J4852">
        <v>41748</v>
      </c>
      <c r="K4852">
        <v>41745</v>
      </c>
      <c r="L4852" t="s">
        <v>31</v>
      </c>
      <c r="M4852" t="s">
        <v>40</v>
      </c>
      <c r="N4852">
        <v>302</v>
      </c>
      <c r="O4852">
        <v>4273</v>
      </c>
      <c r="P4852">
        <v>12</v>
      </c>
      <c r="Q4852" t="s">
        <v>4875</v>
      </c>
      <c r="BY4852" s="1"/>
      <c r="CE4852" s="2"/>
    </row>
    <row r="4853" ht="15" customHeight="1">
      <c r="A4853" t="str">
        <f t="shared" si="375"/>
        <v>2021_12_41758_9</v>
      </c>
      <c r="B4853" t="str">
        <f t="shared" si="376"/>
        <v>2021_12_48776</v>
      </c>
      <c r="C4853" s="1" t="s">
        <v>4698</v>
      </c>
      <c r="D4853">
        <f t="shared" si="377"/>
        <v>4852</v>
      </c>
      <c r="E4853">
        <v>41758</v>
      </c>
      <c r="F4853">
        <f t="shared" si="378"/>
        <v>9</v>
      </c>
      <c r="G4853" s="2" t="str">
        <f t="shared" si="379"/>
        <v/>
      </c>
      <c r="H4853" t="s">
        <v>4699</v>
      </c>
      <c r="I4853">
        <v>48776</v>
      </c>
      <c r="J4853">
        <v>41745</v>
      </c>
      <c r="K4853">
        <v>41748</v>
      </c>
      <c r="L4853" t="s">
        <v>31</v>
      </c>
      <c r="M4853" t="s">
        <v>40</v>
      </c>
      <c r="N4853">
        <v>235</v>
      </c>
      <c r="O4853">
        <v>4273</v>
      </c>
      <c r="P4853">
        <v>12</v>
      </c>
      <c r="Q4853" t="s">
        <v>4876</v>
      </c>
      <c r="BY4853" s="1"/>
      <c r="CE4853" s="2"/>
    </row>
    <row r="4854" ht="15" customHeight="1">
      <c r="A4854" t="str">
        <f t="shared" si="375"/>
        <v>2021_12_41758_10</v>
      </c>
      <c r="B4854" t="str">
        <f t="shared" si="376"/>
        <v>2021_12_49313</v>
      </c>
      <c r="C4854" s="1" t="s">
        <v>4698</v>
      </c>
      <c r="D4854">
        <f t="shared" si="377"/>
        <v>4853</v>
      </c>
      <c r="E4854">
        <v>41758</v>
      </c>
      <c r="F4854">
        <f t="shared" si="378"/>
        <v>10</v>
      </c>
      <c r="G4854" s="2" t="str">
        <f t="shared" si="379"/>
        <v/>
      </c>
      <c r="H4854" t="s">
        <v>4699</v>
      </c>
      <c r="I4854">
        <v>49313</v>
      </c>
      <c r="J4854">
        <v>41748</v>
      </c>
      <c r="K4854">
        <v>41745</v>
      </c>
      <c r="L4854" t="s">
        <v>31</v>
      </c>
      <c r="M4854" t="s">
        <v>40</v>
      </c>
      <c r="N4854">
        <v>234</v>
      </c>
      <c r="O4854">
        <v>4273</v>
      </c>
      <c r="P4854">
        <v>12</v>
      </c>
      <c r="Q4854" t="s">
        <v>4877</v>
      </c>
      <c r="BY4854" s="1"/>
      <c r="CE4854" s="2"/>
    </row>
    <row r="4855" ht="15" customHeight="1">
      <c r="A4855" t="str">
        <f t="shared" si="375"/>
        <v>2021_12_41758_11</v>
      </c>
      <c r="B4855" t="str">
        <f t="shared" si="376"/>
        <v>2021_12_49355</v>
      </c>
      <c r="C4855" s="1" t="s">
        <v>4698</v>
      </c>
      <c r="D4855">
        <f t="shared" si="377"/>
        <v>4854</v>
      </c>
      <c r="E4855">
        <v>41758</v>
      </c>
      <c r="F4855">
        <f t="shared" si="378"/>
        <v>11</v>
      </c>
      <c r="G4855" s="2" t="str">
        <f t="shared" si="379"/>
        <v>x</v>
      </c>
      <c r="H4855" t="s">
        <v>4699</v>
      </c>
      <c r="I4855">
        <v>49355</v>
      </c>
      <c r="J4855">
        <v>41745</v>
      </c>
      <c r="K4855">
        <v>41748</v>
      </c>
      <c r="L4855" t="s">
        <v>40</v>
      </c>
      <c r="M4855" t="s">
        <v>40</v>
      </c>
      <c r="N4855">
        <v>100</v>
      </c>
      <c r="O4855">
        <v>4273</v>
      </c>
      <c r="P4855">
        <v>12</v>
      </c>
      <c r="Q4855" t="s">
        <v>4878</v>
      </c>
      <c r="BY4855" s="1"/>
      <c r="CE4855" s="2"/>
    </row>
    <row r="4856" ht="15" customHeight="1">
      <c r="A4856" t="str">
        <f t="shared" si="375"/>
        <v>2021_12_41786_1</v>
      </c>
      <c r="B4856" t="str">
        <f t="shared" si="376"/>
        <v>2021_12_47444</v>
      </c>
      <c r="C4856" s="1" t="s">
        <v>4698</v>
      </c>
      <c r="D4856">
        <f t="shared" si="377"/>
        <v>4855</v>
      </c>
      <c r="E4856">
        <v>41786</v>
      </c>
      <c r="F4856">
        <f t="shared" si="378"/>
        <v>1</v>
      </c>
      <c r="G4856" s="2" t="str">
        <f t="shared" si="379"/>
        <v/>
      </c>
      <c r="H4856" t="s">
        <v>4699</v>
      </c>
      <c r="I4856">
        <v>47444</v>
      </c>
      <c r="J4856">
        <v>41773</v>
      </c>
      <c r="K4856">
        <v>41776</v>
      </c>
      <c r="L4856" t="s">
        <v>19</v>
      </c>
      <c r="M4856" t="s">
        <v>20</v>
      </c>
      <c r="N4856">
        <v>312</v>
      </c>
      <c r="O4856">
        <v>3688</v>
      </c>
      <c r="P4856">
        <v>10</v>
      </c>
      <c r="Q4856" t="s">
        <v>4879</v>
      </c>
      <c r="BY4856" s="1"/>
      <c r="CE4856" s="2"/>
    </row>
    <row r="4857" ht="15" customHeight="1">
      <c r="A4857" t="str">
        <f t="shared" si="375"/>
        <v>2021_12_41786_2</v>
      </c>
      <c r="B4857" t="str">
        <f t="shared" si="376"/>
        <v>2021_12_47703</v>
      </c>
      <c r="C4857" s="1" t="s">
        <v>4698</v>
      </c>
      <c r="D4857">
        <f t="shared" si="377"/>
        <v>4856</v>
      </c>
      <c r="E4857">
        <v>41786</v>
      </c>
      <c r="F4857">
        <f t="shared" si="378"/>
        <v>2</v>
      </c>
      <c r="G4857" s="2" t="str">
        <f t="shared" si="379"/>
        <v/>
      </c>
      <c r="H4857" t="s">
        <v>4699</v>
      </c>
      <c r="I4857">
        <v>47703</v>
      </c>
      <c r="J4857">
        <v>41776</v>
      </c>
      <c r="K4857">
        <v>41773</v>
      </c>
      <c r="L4857" t="s">
        <v>31</v>
      </c>
      <c r="M4857" t="s">
        <v>20</v>
      </c>
      <c r="N4857">
        <v>393</v>
      </c>
      <c r="O4857">
        <v>3688</v>
      </c>
      <c r="P4857">
        <v>10</v>
      </c>
      <c r="Q4857" t="s">
        <v>4880</v>
      </c>
      <c r="BY4857" s="1"/>
      <c r="CE4857" s="2"/>
    </row>
    <row r="4858" ht="15" customHeight="1">
      <c r="A4858" t="str">
        <f t="shared" si="375"/>
        <v>2021_12_41786_3</v>
      </c>
      <c r="B4858" t="str">
        <f t="shared" si="376"/>
        <v>2021_12_48020</v>
      </c>
      <c r="C4858" s="1" t="s">
        <v>4698</v>
      </c>
      <c r="D4858">
        <f t="shared" si="377"/>
        <v>4857</v>
      </c>
      <c r="E4858">
        <v>41786</v>
      </c>
      <c r="F4858">
        <f t="shared" si="378"/>
        <v>3</v>
      </c>
      <c r="G4858" s="2" t="str">
        <f t="shared" si="379"/>
        <v/>
      </c>
      <c r="H4858" t="s">
        <v>4699</v>
      </c>
      <c r="I4858">
        <v>48020</v>
      </c>
      <c r="J4858">
        <v>41773</v>
      </c>
      <c r="K4858">
        <v>41776</v>
      </c>
      <c r="L4858" t="s">
        <v>31</v>
      </c>
      <c r="M4858" t="s">
        <v>20</v>
      </c>
      <c r="N4858">
        <v>1017</v>
      </c>
      <c r="O4858">
        <v>3688</v>
      </c>
      <c r="P4858">
        <v>10</v>
      </c>
      <c r="Q4858" t="s">
        <v>4881</v>
      </c>
      <c r="BY4858" s="1"/>
      <c r="CE4858" s="2"/>
    </row>
    <row r="4859" ht="15" customHeight="1">
      <c r="A4859" t="str">
        <f t="shared" si="375"/>
        <v>2021_12_41786_4</v>
      </c>
      <c r="B4859" t="str">
        <f t="shared" si="376"/>
        <v>2021_12_48061</v>
      </c>
      <c r="C4859" s="1" t="s">
        <v>4698</v>
      </c>
      <c r="D4859">
        <f t="shared" si="377"/>
        <v>4858</v>
      </c>
      <c r="E4859">
        <v>41786</v>
      </c>
      <c r="F4859">
        <f t="shared" si="378"/>
        <v>4</v>
      </c>
      <c r="G4859" s="2" t="str">
        <f t="shared" si="379"/>
        <v/>
      </c>
      <c r="H4859" t="s">
        <v>4699</v>
      </c>
      <c r="I4859">
        <v>48061</v>
      </c>
      <c r="J4859">
        <v>41776</v>
      </c>
      <c r="K4859">
        <v>41773</v>
      </c>
      <c r="L4859" t="s">
        <v>31</v>
      </c>
      <c r="M4859" t="s">
        <v>20</v>
      </c>
      <c r="N4859">
        <v>339</v>
      </c>
      <c r="O4859">
        <v>3688</v>
      </c>
      <c r="P4859">
        <v>10</v>
      </c>
      <c r="Q4859" t="s">
        <v>4882</v>
      </c>
      <c r="BY4859" s="1"/>
      <c r="CE4859" s="2"/>
    </row>
    <row r="4860" ht="15" customHeight="1">
      <c r="A4860" t="str">
        <f t="shared" si="375"/>
        <v>2021_12_41786_5</v>
      </c>
      <c r="B4860" t="str">
        <f t="shared" si="376"/>
        <v>2021_12_48528</v>
      </c>
      <c r="C4860" s="1" t="s">
        <v>4698</v>
      </c>
      <c r="D4860">
        <f t="shared" si="377"/>
        <v>4859</v>
      </c>
      <c r="E4860">
        <v>41786</v>
      </c>
      <c r="F4860">
        <f t="shared" si="378"/>
        <v>5</v>
      </c>
      <c r="G4860" s="2" t="str">
        <f t="shared" si="379"/>
        <v/>
      </c>
      <c r="H4860" t="s">
        <v>4699</v>
      </c>
      <c r="I4860">
        <v>48528</v>
      </c>
      <c r="J4860">
        <v>41773</v>
      </c>
      <c r="K4860">
        <v>41776</v>
      </c>
      <c r="L4860" t="s">
        <v>31</v>
      </c>
      <c r="M4860" t="s">
        <v>20</v>
      </c>
      <c r="N4860">
        <v>581</v>
      </c>
      <c r="O4860">
        <v>3688</v>
      </c>
      <c r="P4860">
        <v>10</v>
      </c>
      <c r="Q4860" t="s">
        <v>4883</v>
      </c>
      <c r="BY4860" s="1"/>
      <c r="CE4860" s="2"/>
    </row>
    <row r="4861" ht="15" customHeight="1">
      <c r="A4861" t="str">
        <f t="shared" si="375"/>
        <v>2021_12_41786_6</v>
      </c>
      <c r="B4861" t="str">
        <f t="shared" si="376"/>
        <v>2021_12_48538</v>
      </c>
      <c r="C4861" s="1" t="s">
        <v>4698</v>
      </c>
      <c r="D4861">
        <f t="shared" si="377"/>
        <v>4860</v>
      </c>
      <c r="E4861">
        <v>41786</v>
      </c>
      <c r="F4861">
        <f t="shared" si="378"/>
        <v>6</v>
      </c>
      <c r="G4861" s="2" t="str">
        <f t="shared" si="379"/>
        <v/>
      </c>
      <c r="H4861" t="s">
        <v>4699</v>
      </c>
      <c r="I4861">
        <v>48538</v>
      </c>
      <c r="J4861">
        <v>41776</v>
      </c>
      <c r="K4861">
        <v>41773</v>
      </c>
      <c r="L4861" t="s">
        <v>31</v>
      </c>
      <c r="M4861" t="s">
        <v>20</v>
      </c>
      <c r="N4861">
        <v>356</v>
      </c>
      <c r="O4861">
        <v>3688</v>
      </c>
      <c r="P4861">
        <v>10</v>
      </c>
      <c r="Q4861" t="s">
        <v>4884</v>
      </c>
      <c r="BY4861" s="1"/>
      <c r="CE4861" s="2"/>
    </row>
    <row r="4862" ht="15" customHeight="1">
      <c r="A4862" t="str">
        <f t="shared" si="375"/>
        <v>2021_12_41786_7</v>
      </c>
      <c r="B4862" t="str">
        <f t="shared" si="376"/>
        <v>2021_12_48835</v>
      </c>
      <c r="C4862" s="1" t="s">
        <v>4698</v>
      </c>
      <c r="D4862">
        <f t="shared" si="377"/>
        <v>4861</v>
      </c>
      <c r="E4862">
        <v>41786</v>
      </c>
      <c r="F4862">
        <f t="shared" si="378"/>
        <v>7</v>
      </c>
      <c r="G4862" s="2" t="str">
        <f t="shared" si="379"/>
        <v/>
      </c>
      <c r="H4862" t="s">
        <v>4699</v>
      </c>
      <c r="I4862">
        <v>48835</v>
      </c>
      <c r="J4862">
        <v>41773</v>
      </c>
      <c r="K4862">
        <v>41776</v>
      </c>
      <c r="L4862" t="s">
        <v>31</v>
      </c>
      <c r="M4862" t="s">
        <v>20</v>
      </c>
      <c r="N4862">
        <v>358</v>
      </c>
      <c r="O4862">
        <v>3688</v>
      </c>
      <c r="P4862">
        <v>10</v>
      </c>
      <c r="Q4862" t="s">
        <v>4885</v>
      </c>
      <c r="BY4862" s="1"/>
      <c r="CE4862" s="2"/>
    </row>
    <row r="4863" ht="15" customHeight="1">
      <c r="A4863" t="str">
        <f t="shared" si="375"/>
        <v>2021_12_41786_8</v>
      </c>
      <c r="B4863" t="str">
        <f t="shared" si="376"/>
        <v>2021_12_48911</v>
      </c>
      <c r="C4863" s="1" t="s">
        <v>4698</v>
      </c>
      <c r="D4863">
        <f t="shared" si="377"/>
        <v>4862</v>
      </c>
      <c r="E4863">
        <v>41786</v>
      </c>
      <c r="F4863">
        <f t="shared" si="378"/>
        <v>8</v>
      </c>
      <c r="G4863" s="2" t="str">
        <f t="shared" si="379"/>
        <v/>
      </c>
      <c r="H4863" t="s">
        <v>4699</v>
      </c>
      <c r="I4863">
        <v>48911</v>
      </c>
      <c r="J4863">
        <v>41776</v>
      </c>
      <c r="K4863">
        <v>41773</v>
      </c>
      <c r="L4863" t="s">
        <v>31</v>
      </c>
      <c r="M4863" t="s">
        <v>20</v>
      </c>
      <c r="N4863">
        <v>258</v>
      </c>
      <c r="O4863">
        <v>3688</v>
      </c>
      <c r="P4863">
        <v>10</v>
      </c>
      <c r="Q4863" t="s">
        <v>4886</v>
      </c>
      <c r="BY4863" s="1"/>
      <c r="CE4863" s="2"/>
    </row>
    <row r="4864" ht="15" customHeight="1">
      <c r="A4864" t="str">
        <f t="shared" si="375"/>
        <v>2021_12_41786_9</v>
      </c>
      <c r="B4864" t="str">
        <f t="shared" si="376"/>
        <v>2021_12_48916</v>
      </c>
      <c r="C4864" s="1" t="s">
        <v>4698</v>
      </c>
      <c r="D4864">
        <f t="shared" si="377"/>
        <v>4863</v>
      </c>
      <c r="E4864">
        <v>41786</v>
      </c>
      <c r="F4864">
        <f t="shared" si="378"/>
        <v>9</v>
      </c>
      <c r="G4864" s="2" t="str">
        <f t="shared" si="379"/>
        <v>x</v>
      </c>
      <c r="H4864" t="s">
        <v>4699</v>
      </c>
      <c r="I4864">
        <v>48916</v>
      </c>
      <c r="J4864">
        <v>41773</v>
      </c>
      <c r="K4864">
        <v>41776</v>
      </c>
      <c r="L4864" t="s">
        <v>20</v>
      </c>
      <c r="M4864" t="s">
        <v>20</v>
      </c>
      <c r="N4864">
        <v>53</v>
      </c>
      <c r="O4864">
        <v>3688</v>
      </c>
      <c r="P4864">
        <v>10</v>
      </c>
      <c r="Q4864" t="s">
        <v>4887</v>
      </c>
      <c r="BY4864" s="1"/>
      <c r="CE4864" s="2"/>
    </row>
    <row r="4865" ht="15" customHeight="1">
      <c r="A4865" t="str">
        <f t="shared" si="375"/>
        <v>2021_12_41814_1</v>
      </c>
      <c r="B4865" t="str">
        <f t="shared" si="376"/>
        <v>2021_12_47686</v>
      </c>
      <c r="C4865" s="1" t="s">
        <v>4698</v>
      </c>
      <c r="D4865">
        <f t="shared" si="377"/>
        <v>4864</v>
      </c>
      <c r="E4865">
        <v>41814</v>
      </c>
      <c r="F4865">
        <f t="shared" si="378"/>
        <v>1</v>
      </c>
      <c r="G4865" s="2" t="str">
        <f t="shared" si="379"/>
        <v/>
      </c>
      <c r="H4865" t="s">
        <v>4699</v>
      </c>
      <c r="I4865">
        <v>47686</v>
      </c>
      <c r="J4865">
        <v>41801</v>
      </c>
      <c r="K4865">
        <v>41804</v>
      </c>
      <c r="L4865" t="s">
        <v>158</v>
      </c>
      <c r="M4865" t="s">
        <v>20</v>
      </c>
      <c r="N4865">
        <v>50</v>
      </c>
      <c r="O4865">
        <v>989</v>
      </c>
      <c r="P4865">
        <v>10</v>
      </c>
      <c r="Q4865" t="s">
        <v>4888</v>
      </c>
      <c r="BY4865" s="1"/>
      <c r="CE4865" s="2"/>
    </row>
    <row r="4866" ht="15" customHeight="1">
      <c r="A4866" t="str">
        <f t="shared" ref="A4866:A4929" si="380">CONCATENATE($C4866,"_",$E4866,"_",$F4866)</f>
        <v>2021_12_41814_2</v>
      </c>
      <c r="B4866" t="str">
        <f t="shared" ref="B4866:B4929" si="381">CONCATENATE($C4866,"_",$I4866)</f>
        <v>2021_12_47694</v>
      </c>
      <c r="C4866" s="1" t="s">
        <v>4698</v>
      </c>
      <c r="D4866">
        <f t="shared" ref="D4866:D4929" si="382">IF(ISNUMBER($D4865),$D4865+1,1)</f>
        <v>4865</v>
      </c>
      <c r="E4866">
        <v>41814</v>
      </c>
      <c r="F4866">
        <f t="shared" ref="F4866:F4929" si="383">IF($E4866="","",IF($E4866=$E4865,$F4865+1,1))</f>
        <v>2</v>
      </c>
      <c r="G4866" s="2" t="str">
        <f t="shared" ref="G4866:G4929" si="384">IF($E4867=$E4866,"","x")</f>
        <v/>
      </c>
      <c r="H4866" t="s">
        <v>4699</v>
      </c>
      <c r="I4866">
        <v>47694</v>
      </c>
      <c r="J4866">
        <v>41804</v>
      </c>
      <c r="K4866">
        <v>41801</v>
      </c>
      <c r="L4866" t="s">
        <v>31</v>
      </c>
      <c r="M4866" t="s">
        <v>20</v>
      </c>
      <c r="N4866">
        <v>128</v>
      </c>
      <c r="O4866">
        <v>989</v>
      </c>
      <c r="P4866">
        <v>10</v>
      </c>
      <c r="Q4866" t="s">
        <v>4889</v>
      </c>
      <c r="BY4866" s="1"/>
      <c r="CE4866" s="2"/>
    </row>
    <row r="4867" ht="15" customHeight="1">
      <c r="A4867" t="str">
        <f t="shared" si="380"/>
        <v>2021_12_41814_3</v>
      </c>
      <c r="B4867" t="str">
        <f t="shared" si="381"/>
        <v>2021_12_48182</v>
      </c>
      <c r="C4867" s="1" t="s">
        <v>4698</v>
      </c>
      <c r="D4867">
        <f t="shared" si="382"/>
        <v>4866</v>
      </c>
      <c r="E4867">
        <v>41814</v>
      </c>
      <c r="F4867">
        <f t="shared" si="383"/>
        <v>3</v>
      </c>
      <c r="G4867" s="2" t="str">
        <f t="shared" si="384"/>
        <v/>
      </c>
      <c r="H4867" t="s">
        <v>4699</v>
      </c>
      <c r="I4867">
        <v>48182</v>
      </c>
      <c r="J4867">
        <v>41801</v>
      </c>
      <c r="K4867">
        <v>41804</v>
      </c>
      <c r="L4867" t="s">
        <v>31</v>
      </c>
      <c r="M4867" t="s">
        <v>20</v>
      </c>
      <c r="N4867">
        <v>108</v>
      </c>
      <c r="O4867">
        <v>989</v>
      </c>
      <c r="P4867">
        <v>10</v>
      </c>
      <c r="Q4867" t="s">
        <v>4890</v>
      </c>
      <c r="BY4867" s="1"/>
      <c r="CE4867" s="2"/>
    </row>
    <row r="4868" ht="15" customHeight="1">
      <c r="A4868" t="str">
        <f t="shared" si="380"/>
        <v>2021_12_41814_4</v>
      </c>
      <c r="B4868" t="str">
        <f t="shared" si="381"/>
        <v>2021_12_48398</v>
      </c>
      <c r="C4868" s="1" t="s">
        <v>4698</v>
      </c>
      <c r="D4868">
        <f t="shared" si="382"/>
        <v>4867</v>
      </c>
      <c r="E4868">
        <v>41814</v>
      </c>
      <c r="F4868">
        <f t="shared" si="383"/>
        <v>4</v>
      </c>
      <c r="G4868" s="2" t="str">
        <f t="shared" si="384"/>
        <v/>
      </c>
      <c r="H4868" t="s">
        <v>4699</v>
      </c>
      <c r="I4868">
        <v>48398</v>
      </c>
      <c r="J4868">
        <v>41804</v>
      </c>
      <c r="K4868">
        <v>41801</v>
      </c>
      <c r="L4868" t="s">
        <v>31</v>
      </c>
      <c r="M4868" t="s">
        <v>20</v>
      </c>
      <c r="N4868">
        <v>147</v>
      </c>
      <c r="O4868">
        <v>989</v>
      </c>
      <c r="P4868">
        <v>10</v>
      </c>
      <c r="Q4868" t="s">
        <v>4891</v>
      </c>
      <c r="BY4868" s="1"/>
      <c r="CE4868" s="2"/>
    </row>
    <row r="4869" ht="15" customHeight="1">
      <c r="A4869" t="str">
        <f t="shared" si="380"/>
        <v>2021_12_41814_5</v>
      </c>
      <c r="B4869" t="str">
        <f t="shared" si="381"/>
        <v>2021_12_48770</v>
      </c>
      <c r="C4869" s="1" t="s">
        <v>4698</v>
      </c>
      <c r="D4869">
        <f t="shared" si="382"/>
        <v>4868</v>
      </c>
      <c r="E4869">
        <v>41814</v>
      </c>
      <c r="F4869">
        <f t="shared" si="383"/>
        <v>5</v>
      </c>
      <c r="G4869" s="2" t="str">
        <f t="shared" si="384"/>
        <v/>
      </c>
      <c r="H4869" t="s">
        <v>4699</v>
      </c>
      <c r="I4869">
        <v>48770</v>
      </c>
      <c r="J4869">
        <v>41801</v>
      </c>
      <c r="K4869">
        <v>41804</v>
      </c>
      <c r="L4869" t="s">
        <v>31</v>
      </c>
      <c r="M4869" t="s">
        <v>20</v>
      </c>
      <c r="N4869">
        <v>224</v>
      </c>
      <c r="O4869">
        <v>989</v>
      </c>
      <c r="P4869">
        <v>10</v>
      </c>
      <c r="Q4869" t="s">
        <v>4892</v>
      </c>
      <c r="BY4869" s="1"/>
      <c r="CE4869" s="2"/>
    </row>
    <row r="4870" ht="15" customHeight="1">
      <c r="A4870" t="str">
        <f t="shared" si="380"/>
        <v>2021_12_41814_6</v>
      </c>
      <c r="B4870" t="str">
        <f t="shared" si="381"/>
        <v>2021_12_48797</v>
      </c>
      <c r="C4870" s="1" t="s">
        <v>4698</v>
      </c>
      <c r="D4870">
        <f t="shared" si="382"/>
        <v>4869</v>
      </c>
      <c r="E4870">
        <v>41814</v>
      </c>
      <c r="F4870">
        <f t="shared" si="383"/>
        <v>6</v>
      </c>
      <c r="G4870" s="2" t="str">
        <f t="shared" si="384"/>
        <v/>
      </c>
      <c r="H4870" t="s">
        <v>4699</v>
      </c>
      <c r="I4870">
        <v>48797</v>
      </c>
      <c r="J4870">
        <v>41804</v>
      </c>
      <c r="K4870">
        <v>41801</v>
      </c>
      <c r="L4870" t="s">
        <v>31</v>
      </c>
      <c r="M4870" t="s">
        <v>20</v>
      </c>
      <c r="N4870">
        <v>103</v>
      </c>
      <c r="O4870">
        <v>989</v>
      </c>
      <c r="P4870">
        <v>10</v>
      </c>
      <c r="Q4870" t="s">
        <v>4893</v>
      </c>
      <c r="BY4870" s="1"/>
      <c r="CE4870" s="2"/>
    </row>
    <row r="4871" ht="15" customHeight="1">
      <c r="A4871" t="str">
        <f t="shared" si="380"/>
        <v>2021_12_41814_7</v>
      </c>
      <c r="B4871" t="str">
        <f t="shared" si="381"/>
        <v>2021_12_48937</v>
      </c>
      <c r="C4871" s="1" t="s">
        <v>4698</v>
      </c>
      <c r="D4871">
        <f t="shared" si="382"/>
        <v>4870</v>
      </c>
      <c r="E4871">
        <v>41814</v>
      </c>
      <c r="F4871">
        <f t="shared" si="383"/>
        <v>7</v>
      </c>
      <c r="G4871" s="2" t="str">
        <f t="shared" si="384"/>
        <v/>
      </c>
      <c r="H4871" t="s">
        <v>4699</v>
      </c>
      <c r="I4871">
        <v>48937</v>
      </c>
      <c r="J4871">
        <v>41801</v>
      </c>
      <c r="K4871">
        <v>41804</v>
      </c>
      <c r="L4871" t="s">
        <v>31</v>
      </c>
      <c r="M4871" t="s">
        <v>20</v>
      </c>
      <c r="N4871">
        <v>144</v>
      </c>
      <c r="O4871">
        <v>989</v>
      </c>
      <c r="P4871">
        <v>10</v>
      </c>
      <c r="Q4871" t="s">
        <v>4894</v>
      </c>
      <c r="BY4871" s="1"/>
      <c r="CE4871" s="2"/>
    </row>
    <row r="4872" ht="15" customHeight="1">
      <c r="A4872" t="str">
        <f t="shared" si="380"/>
        <v>2021_12_41814_8</v>
      </c>
      <c r="B4872" t="str">
        <f t="shared" si="381"/>
        <v>2021_12_49006</v>
      </c>
      <c r="C4872" s="1" t="s">
        <v>4698</v>
      </c>
      <c r="D4872">
        <f t="shared" si="382"/>
        <v>4871</v>
      </c>
      <c r="E4872">
        <v>41814</v>
      </c>
      <c r="F4872">
        <f t="shared" si="383"/>
        <v>8</v>
      </c>
      <c r="G4872" s="2" t="str">
        <f t="shared" si="384"/>
        <v/>
      </c>
      <c r="H4872" t="s">
        <v>4699</v>
      </c>
      <c r="I4872">
        <v>49006</v>
      </c>
      <c r="J4872">
        <v>41804</v>
      </c>
      <c r="K4872">
        <v>41801</v>
      </c>
      <c r="L4872" t="s">
        <v>31</v>
      </c>
      <c r="M4872" t="s">
        <v>20</v>
      </c>
      <c r="N4872">
        <v>50</v>
      </c>
      <c r="O4872">
        <v>989</v>
      </c>
      <c r="P4872">
        <v>10</v>
      </c>
      <c r="Q4872" t="s">
        <v>4895</v>
      </c>
      <c r="BY4872" s="1"/>
      <c r="CE4872" s="2"/>
    </row>
    <row r="4873" ht="15" customHeight="1">
      <c r="A4873" t="str">
        <f t="shared" si="380"/>
        <v>2021_12_41814_9</v>
      </c>
      <c r="B4873" t="str">
        <f t="shared" si="381"/>
        <v>2021_12_49563</v>
      </c>
      <c r="C4873" s="1" t="s">
        <v>4698</v>
      </c>
      <c r="D4873">
        <f t="shared" si="382"/>
        <v>4872</v>
      </c>
      <c r="E4873">
        <v>41814</v>
      </c>
      <c r="F4873">
        <f t="shared" si="383"/>
        <v>9</v>
      </c>
      <c r="G4873" s="2" t="str">
        <f t="shared" si="384"/>
        <v>x</v>
      </c>
      <c r="H4873" t="s">
        <v>4699</v>
      </c>
      <c r="I4873">
        <v>49563</v>
      </c>
      <c r="J4873">
        <v>41801</v>
      </c>
      <c r="K4873">
        <v>41804</v>
      </c>
      <c r="L4873" t="s">
        <v>20</v>
      </c>
      <c r="M4873" t="s">
        <v>20</v>
      </c>
      <c r="N4873">
        <v>14</v>
      </c>
      <c r="O4873">
        <v>989</v>
      </c>
      <c r="P4873">
        <v>10</v>
      </c>
      <c r="Q4873" t="s">
        <v>4896</v>
      </c>
      <c r="BY4873" s="1"/>
      <c r="CE4873" s="2"/>
    </row>
    <row r="4874" ht="15" customHeight="1">
      <c r="A4874" t="str">
        <f t="shared" si="380"/>
        <v>2021_12_41842_1</v>
      </c>
      <c r="B4874" t="str">
        <f t="shared" si="381"/>
        <v>2021_12_47446</v>
      </c>
      <c r="C4874" s="1" t="s">
        <v>4698</v>
      </c>
      <c r="D4874">
        <f t="shared" si="382"/>
        <v>4873</v>
      </c>
      <c r="E4874">
        <v>41842</v>
      </c>
      <c r="F4874">
        <f t="shared" si="383"/>
        <v>1</v>
      </c>
      <c r="G4874" s="2" t="str">
        <f t="shared" si="384"/>
        <v/>
      </c>
      <c r="H4874" t="s">
        <v>4699</v>
      </c>
      <c r="I4874">
        <v>47446</v>
      </c>
      <c r="J4874">
        <v>41829</v>
      </c>
      <c r="K4874">
        <v>41832</v>
      </c>
      <c r="L4874" t="s">
        <v>19</v>
      </c>
      <c r="M4874" t="s">
        <v>20</v>
      </c>
      <c r="N4874">
        <v>485</v>
      </c>
      <c r="O4874">
        <v>3541</v>
      </c>
      <c r="P4874">
        <v>12</v>
      </c>
      <c r="Q4874" t="s">
        <v>4897</v>
      </c>
      <c r="BY4874" s="1"/>
      <c r="CE4874" s="2"/>
    </row>
    <row r="4875" ht="15" customHeight="1">
      <c r="A4875" t="str">
        <f t="shared" si="380"/>
        <v>2021_12_41842_2</v>
      </c>
      <c r="B4875" t="str">
        <f t="shared" si="381"/>
        <v>2021_12_47865</v>
      </c>
      <c r="C4875" s="1" t="s">
        <v>4698</v>
      </c>
      <c r="D4875">
        <f t="shared" si="382"/>
        <v>4874</v>
      </c>
      <c r="E4875">
        <v>41842</v>
      </c>
      <c r="F4875">
        <f t="shared" si="383"/>
        <v>2</v>
      </c>
      <c r="G4875" s="2" t="str">
        <f t="shared" si="384"/>
        <v/>
      </c>
      <c r="H4875" t="s">
        <v>4699</v>
      </c>
      <c r="I4875">
        <v>47865</v>
      </c>
      <c r="J4875">
        <v>41832</v>
      </c>
      <c r="K4875">
        <v>41829</v>
      </c>
      <c r="L4875" t="s">
        <v>31</v>
      </c>
      <c r="M4875" t="s">
        <v>20</v>
      </c>
      <c r="N4875">
        <v>441</v>
      </c>
      <c r="O4875">
        <v>3541</v>
      </c>
      <c r="P4875">
        <v>12</v>
      </c>
      <c r="Q4875" t="s">
        <v>4898</v>
      </c>
      <c r="BY4875" s="1"/>
      <c r="CE4875" s="2"/>
    </row>
    <row r="4876" ht="15" customHeight="1">
      <c r="A4876" t="str">
        <f t="shared" si="380"/>
        <v>2021_12_41842_3</v>
      </c>
      <c r="B4876" t="str">
        <f t="shared" si="381"/>
        <v>2021_12_48183</v>
      </c>
      <c r="C4876" s="1" t="s">
        <v>4698</v>
      </c>
      <c r="D4876">
        <f t="shared" si="382"/>
        <v>4875</v>
      </c>
      <c r="E4876">
        <v>41842</v>
      </c>
      <c r="F4876">
        <f t="shared" si="383"/>
        <v>3</v>
      </c>
      <c r="G4876" s="2" t="str">
        <f t="shared" si="384"/>
        <v/>
      </c>
      <c r="H4876" t="s">
        <v>4699</v>
      </c>
      <c r="I4876">
        <v>48183</v>
      </c>
      <c r="J4876">
        <v>41829</v>
      </c>
      <c r="K4876">
        <v>41832</v>
      </c>
      <c r="L4876" t="s">
        <v>31</v>
      </c>
      <c r="M4876" t="s">
        <v>20</v>
      </c>
      <c r="N4876">
        <v>462</v>
      </c>
      <c r="O4876">
        <v>3541</v>
      </c>
      <c r="P4876">
        <v>12</v>
      </c>
      <c r="Q4876" t="s">
        <v>4899</v>
      </c>
      <c r="BY4876" s="1"/>
      <c r="CE4876" s="2"/>
    </row>
    <row r="4877" ht="15" customHeight="1">
      <c r="A4877" t="str">
        <f t="shared" si="380"/>
        <v>2021_12_41842_4</v>
      </c>
      <c r="B4877" t="str">
        <f t="shared" si="381"/>
        <v>2021_12_48382</v>
      </c>
      <c r="C4877" s="1" t="s">
        <v>4698</v>
      </c>
      <c r="D4877">
        <f t="shared" si="382"/>
        <v>4876</v>
      </c>
      <c r="E4877">
        <v>41842</v>
      </c>
      <c r="F4877">
        <f t="shared" si="383"/>
        <v>4</v>
      </c>
      <c r="G4877" s="2" t="str">
        <f t="shared" si="384"/>
        <v/>
      </c>
      <c r="H4877" t="s">
        <v>4699</v>
      </c>
      <c r="I4877">
        <v>48382</v>
      </c>
      <c r="J4877">
        <v>41832</v>
      </c>
      <c r="K4877">
        <v>41829</v>
      </c>
      <c r="L4877" t="s">
        <v>31</v>
      </c>
      <c r="M4877" t="s">
        <v>20</v>
      </c>
      <c r="N4877">
        <v>425</v>
      </c>
      <c r="O4877">
        <v>3541</v>
      </c>
      <c r="P4877">
        <v>12</v>
      </c>
      <c r="Q4877" t="s">
        <v>4900</v>
      </c>
      <c r="BY4877" s="1"/>
      <c r="CE4877" s="2"/>
    </row>
    <row r="4878" ht="15" customHeight="1">
      <c r="A4878" t="str">
        <f t="shared" si="380"/>
        <v>2021_12_41842_5</v>
      </c>
      <c r="B4878" t="str">
        <f t="shared" si="381"/>
        <v>2021_12_48738</v>
      </c>
      <c r="C4878" s="1" t="s">
        <v>4698</v>
      </c>
      <c r="D4878">
        <f t="shared" si="382"/>
        <v>4877</v>
      </c>
      <c r="E4878">
        <v>41842</v>
      </c>
      <c r="F4878">
        <f t="shared" si="383"/>
        <v>5</v>
      </c>
      <c r="G4878" s="2" t="str">
        <f t="shared" si="384"/>
        <v/>
      </c>
      <c r="H4878" t="s">
        <v>4699</v>
      </c>
      <c r="I4878">
        <v>48738</v>
      </c>
      <c r="J4878">
        <v>41829</v>
      </c>
      <c r="K4878">
        <v>41832</v>
      </c>
      <c r="L4878" t="s">
        <v>31</v>
      </c>
      <c r="M4878" t="s">
        <v>20</v>
      </c>
      <c r="N4878">
        <v>474</v>
      </c>
      <c r="O4878">
        <v>3541</v>
      </c>
      <c r="P4878">
        <v>12</v>
      </c>
      <c r="Q4878" t="s">
        <v>4901</v>
      </c>
      <c r="BY4878" s="1"/>
      <c r="CE4878" s="2"/>
    </row>
    <row r="4879" ht="15" customHeight="1">
      <c r="A4879" t="str">
        <f t="shared" si="380"/>
        <v>2021_12_41842_6</v>
      </c>
      <c r="B4879" t="str">
        <f t="shared" si="381"/>
        <v>2021_12_48898</v>
      </c>
      <c r="C4879" s="1" t="s">
        <v>4698</v>
      </c>
      <c r="D4879">
        <f t="shared" si="382"/>
        <v>4878</v>
      </c>
      <c r="E4879">
        <v>41842</v>
      </c>
      <c r="F4879">
        <f t="shared" si="383"/>
        <v>6</v>
      </c>
      <c r="G4879" s="2" t="str">
        <f t="shared" si="384"/>
        <v/>
      </c>
      <c r="H4879" t="s">
        <v>4699</v>
      </c>
      <c r="I4879">
        <v>48898</v>
      </c>
      <c r="J4879">
        <v>41832</v>
      </c>
      <c r="K4879">
        <v>41829</v>
      </c>
      <c r="L4879" t="s">
        <v>31</v>
      </c>
      <c r="M4879" t="s">
        <v>20</v>
      </c>
      <c r="N4879">
        <v>282</v>
      </c>
      <c r="O4879">
        <v>3541</v>
      </c>
      <c r="P4879">
        <v>12</v>
      </c>
      <c r="Q4879" t="s">
        <v>4902</v>
      </c>
      <c r="BY4879" s="1"/>
      <c r="CE4879" s="2"/>
    </row>
    <row r="4880" ht="15" customHeight="1">
      <c r="A4880" t="str">
        <f t="shared" si="380"/>
        <v>2021_12_41842_7</v>
      </c>
      <c r="B4880" t="str">
        <f t="shared" si="381"/>
        <v>2021_12_49314</v>
      </c>
      <c r="C4880" s="1" t="s">
        <v>4698</v>
      </c>
      <c r="D4880">
        <f t="shared" si="382"/>
        <v>4879</v>
      </c>
      <c r="E4880">
        <v>41842</v>
      </c>
      <c r="F4880">
        <f t="shared" si="383"/>
        <v>7</v>
      </c>
      <c r="G4880" s="2" t="str">
        <f t="shared" si="384"/>
        <v/>
      </c>
      <c r="H4880" t="s">
        <v>4699</v>
      </c>
      <c r="I4880">
        <v>49314</v>
      </c>
      <c r="J4880">
        <v>41829</v>
      </c>
      <c r="K4880">
        <v>41832</v>
      </c>
      <c r="L4880" t="s">
        <v>31</v>
      </c>
      <c r="M4880" t="s">
        <v>20</v>
      </c>
      <c r="N4880">
        <v>266</v>
      </c>
      <c r="O4880">
        <v>3541</v>
      </c>
      <c r="P4880">
        <v>12</v>
      </c>
      <c r="Q4880" t="s">
        <v>4903</v>
      </c>
      <c r="BY4880" s="1"/>
      <c r="CE4880" s="2"/>
    </row>
    <row r="4881" ht="15" customHeight="1">
      <c r="A4881" t="str">
        <f t="shared" si="380"/>
        <v>2021_12_41842_8</v>
      </c>
      <c r="B4881" t="str">
        <f t="shared" si="381"/>
        <v>2021_12_49349</v>
      </c>
      <c r="C4881" s="1" t="s">
        <v>4698</v>
      </c>
      <c r="D4881">
        <f t="shared" si="382"/>
        <v>4880</v>
      </c>
      <c r="E4881">
        <v>41842</v>
      </c>
      <c r="F4881">
        <f t="shared" si="383"/>
        <v>8</v>
      </c>
      <c r="G4881" s="2" t="str">
        <f t="shared" si="384"/>
        <v/>
      </c>
      <c r="H4881" t="s">
        <v>4699</v>
      </c>
      <c r="I4881">
        <v>49349</v>
      </c>
      <c r="J4881">
        <v>41832</v>
      </c>
      <c r="K4881">
        <v>41829</v>
      </c>
      <c r="L4881" t="s">
        <v>31</v>
      </c>
      <c r="M4881" t="s">
        <v>20</v>
      </c>
      <c r="N4881">
        <v>310</v>
      </c>
      <c r="O4881">
        <v>3541</v>
      </c>
      <c r="P4881">
        <v>12</v>
      </c>
      <c r="Q4881" t="s">
        <v>4904</v>
      </c>
      <c r="BY4881" s="1"/>
      <c r="CE4881" s="2"/>
    </row>
    <row r="4882" ht="15" customHeight="1">
      <c r="A4882" t="str">
        <f t="shared" si="380"/>
        <v>2021_12_41842_9</v>
      </c>
      <c r="B4882" t="str">
        <f t="shared" si="381"/>
        <v>2021_12_49387</v>
      </c>
      <c r="C4882" s="1" t="s">
        <v>4698</v>
      </c>
      <c r="D4882">
        <f t="shared" si="382"/>
        <v>4881</v>
      </c>
      <c r="E4882">
        <v>41842</v>
      </c>
      <c r="F4882">
        <f t="shared" si="383"/>
        <v>9</v>
      </c>
      <c r="G4882" s="2" t="str">
        <f t="shared" si="384"/>
        <v/>
      </c>
      <c r="H4882" t="s">
        <v>4699</v>
      </c>
      <c r="I4882">
        <v>49387</v>
      </c>
      <c r="J4882">
        <v>41829</v>
      </c>
      <c r="K4882">
        <v>41832</v>
      </c>
      <c r="L4882" t="s">
        <v>31</v>
      </c>
      <c r="M4882" t="s">
        <v>20</v>
      </c>
      <c r="N4882">
        <v>153</v>
      </c>
      <c r="O4882">
        <v>3541</v>
      </c>
      <c r="P4882">
        <v>12</v>
      </c>
      <c r="Q4882" t="s">
        <v>4905</v>
      </c>
      <c r="BY4882" s="1"/>
      <c r="CE4882" s="2"/>
    </row>
    <row r="4883" ht="15" customHeight="1">
      <c r="A4883" t="str">
        <f t="shared" si="380"/>
        <v>2021_12_41842_10</v>
      </c>
      <c r="B4883" t="str">
        <f t="shared" si="381"/>
        <v>2021_12_49398</v>
      </c>
      <c r="C4883" s="1" t="s">
        <v>4698</v>
      </c>
      <c r="D4883">
        <f t="shared" si="382"/>
        <v>4882</v>
      </c>
      <c r="E4883">
        <v>41842</v>
      </c>
      <c r="F4883">
        <f t="shared" si="383"/>
        <v>10</v>
      </c>
      <c r="G4883" s="2" t="str">
        <f t="shared" si="384"/>
        <v/>
      </c>
      <c r="H4883" t="s">
        <v>4699</v>
      </c>
      <c r="I4883">
        <v>49398</v>
      </c>
      <c r="J4883">
        <v>41832</v>
      </c>
      <c r="K4883">
        <v>41829</v>
      </c>
      <c r="L4883" t="s">
        <v>31</v>
      </c>
      <c r="M4883" t="s">
        <v>20</v>
      </c>
      <c r="N4883">
        <v>185</v>
      </c>
      <c r="O4883">
        <v>3541</v>
      </c>
      <c r="P4883">
        <v>12</v>
      </c>
      <c r="Q4883" t="s">
        <v>4906</v>
      </c>
      <c r="BY4883" s="1"/>
      <c r="CE4883" s="2"/>
    </row>
    <row r="4884" ht="15" customHeight="1">
      <c r="A4884" t="str">
        <f t="shared" si="380"/>
        <v>2021_12_41842_11</v>
      </c>
      <c r="B4884" t="str">
        <f t="shared" si="381"/>
        <v>2021_12_49568</v>
      </c>
      <c r="C4884" s="1" t="s">
        <v>4698</v>
      </c>
      <c r="D4884">
        <f t="shared" si="382"/>
        <v>4883</v>
      </c>
      <c r="E4884">
        <v>41842</v>
      </c>
      <c r="F4884">
        <f t="shared" si="383"/>
        <v>11</v>
      </c>
      <c r="G4884" s="2" t="str">
        <f t="shared" si="384"/>
        <v>x</v>
      </c>
      <c r="H4884" t="s">
        <v>4699</v>
      </c>
      <c r="I4884">
        <v>49568</v>
      </c>
      <c r="J4884">
        <v>41829</v>
      </c>
      <c r="K4884">
        <v>41832</v>
      </c>
      <c r="L4884" t="s">
        <v>20</v>
      </c>
      <c r="M4884" t="s">
        <v>20</v>
      </c>
      <c r="N4884">
        <v>37</v>
      </c>
      <c r="O4884">
        <v>3541</v>
      </c>
      <c r="P4884">
        <v>12</v>
      </c>
      <c r="Q4884" t="s">
        <v>4907</v>
      </c>
      <c r="BY4884" s="1"/>
      <c r="CE4884" s="2"/>
    </row>
    <row r="4885" ht="15" customHeight="1">
      <c r="A4885" t="str">
        <f t="shared" si="380"/>
        <v>2021_12_41870_1</v>
      </c>
      <c r="B4885" t="str">
        <f t="shared" si="381"/>
        <v>2021_12_47802</v>
      </c>
      <c r="C4885" s="1" t="s">
        <v>4698</v>
      </c>
      <c r="D4885">
        <f t="shared" si="382"/>
        <v>4884</v>
      </c>
      <c r="E4885">
        <v>41870</v>
      </c>
      <c r="F4885">
        <f t="shared" si="383"/>
        <v>1</v>
      </c>
      <c r="G4885" s="2" t="str">
        <f t="shared" si="384"/>
        <v/>
      </c>
      <c r="H4885" t="s">
        <v>4699</v>
      </c>
      <c r="I4885">
        <v>47802</v>
      </c>
      <c r="J4885">
        <v>41857</v>
      </c>
      <c r="K4885">
        <v>41860</v>
      </c>
      <c r="L4885" t="s">
        <v>19</v>
      </c>
      <c r="M4885" t="s">
        <v>20</v>
      </c>
      <c r="N4885">
        <v>1135</v>
      </c>
      <c r="O4885">
        <v>5342</v>
      </c>
      <c r="P4885">
        <v>11</v>
      </c>
      <c r="Q4885" t="s">
        <v>4908</v>
      </c>
      <c r="BY4885" s="1"/>
      <c r="CE4885" s="2"/>
    </row>
    <row r="4886" ht="15" customHeight="1">
      <c r="A4886" t="str">
        <f t="shared" si="380"/>
        <v>2021_12_41870_2</v>
      </c>
      <c r="B4886" t="str">
        <f t="shared" si="381"/>
        <v>2021_12_47949</v>
      </c>
      <c r="C4886" s="1" t="s">
        <v>4698</v>
      </c>
      <c r="D4886">
        <f t="shared" si="382"/>
        <v>4885</v>
      </c>
      <c r="E4886">
        <v>41870</v>
      </c>
      <c r="F4886">
        <f t="shared" si="383"/>
        <v>2</v>
      </c>
      <c r="G4886" s="2" t="str">
        <f t="shared" si="384"/>
        <v/>
      </c>
      <c r="H4886" t="s">
        <v>4699</v>
      </c>
      <c r="I4886">
        <v>47949</v>
      </c>
      <c r="J4886">
        <v>41860</v>
      </c>
      <c r="K4886">
        <v>41857</v>
      </c>
      <c r="L4886" t="s">
        <v>31</v>
      </c>
      <c r="M4886" t="s">
        <v>20</v>
      </c>
      <c r="N4886">
        <v>1163</v>
      </c>
      <c r="O4886">
        <v>5342</v>
      </c>
      <c r="P4886">
        <v>11</v>
      </c>
      <c r="Q4886" t="s">
        <v>4909</v>
      </c>
      <c r="BY4886" s="1"/>
      <c r="CE4886" s="2"/>
    </row>
    <row r="4887" ht="15" customHeight="1">
      <c r="A4887" t="str">
        <f t="shared" si="380"/>
        <v>2021_12_41870_3</v>
      </c>
      <c r="B4887" t="str">
        <f t="shared" si="381"/>
        <v>2021_12_48401</v>
      </c>
      <c r="C4887" s="1" t="s">
        <v>4698</v>
      </c>
      <c r="D4887">
        <f t="shared" si="382"/>
        <v>4886</v>
      </c>
      <c r="E4887">
        <v>41870</v>
      </c>
      <c r="F4887">
        <f t="shared" si="383"/>
        <v>3</v>
      </c>
      <c r="G4887" s="2" t="str">
        <f t="shared" si="384"/>
        <v/>
      </c>
      <c r="H4887" t="s">
        <v>4699</v>
      </c>
      <c r="I4887">
        <v>48401</v>
      </c>
      <c r="J4887">
        <v>41857</v>
      </c>
      <c r="K4887">
        <v>41860</v>
      </c>
      <c r="L4887" t="s">
        <v>31</v>
      </c>
      <c r="M4887" t="s">
        <v>20</v>
      </c>
      <c r="N4887">
        <v>825</v>
      </c>
      <c r="O4887">
        <v>5342</v>
      </c>
      <c r="P4887">
        <v>11</v>
      </c>
      <c r="Q4887" t="s">
        <v>4910</v>
      </c>
      <c r="BY4887" s="1"/>
      <c r="CE4887" s="2"/>
    </row>
    <row r="4888" ht="15" customHeight="1">
      <c r="A4888" t="str">
        <f t="shared" si="380"/>
        <v>2021_12_41870_4</v>
      </c>
      <c r="B4888" t="str">
        <f t="shared" si="381"/>
        <v>2021_12_49282</v>
      </c>
      <c r="C4888" s="1" t="s">
        <v>4698</v>
      </c>
      <c r="D4888">
        <f t="shared" si="382"/>
        <v>4887</v>
      </c>
      <c r="E4888">
        <v>41870</v>
      </c>
      <c r="F4888">
        <f t="shared" si="383"/>
        <v>4</v>
      </c>
      <c r="G4888" s="2" t="str">
        <f t="shared" si="384"/>
        <v/>
      </c>
      <c r="H4888" t="s">
        <v>4699</v>
      </c>
      <c r="I4888">
        <v>49282</v>
      </c>
      <c r="J4888">
        <v>41860</v>
      </c>
      <c r="K4888">
        <v>41857</v>
      </c>
      <c r="L4888" t="s">
        <v>31</v>
      </c>
      <c r="M4888" t="s">
        <v>20</v>
      </c>
      <c r="N4888">
        <v>586</v>
      </c>
      <c r="O4888">
        <v>5342</v>
      </c>
      <c r="P4888">
        <v>11</v>
      </c>
      <c r="Q4888" t="s">
        <v>4911</v>
      </c>
      <c r="BY4888" s="1"/>
      <c r="CE4888" s="2"/>
    </row>
    <row r="4889" ht="15" customHeight="1">
      <c r="A4889" t="str">
        <f t="shared" si="380"/>
        <v>2021_12_41870_5</v>
      </c>
      <c r="B4889" t="str">
        <f t="shared" si="381"/>
        <v>2021_12_49562</v>
      </c>
      <c r="C4889" s="1" t="s">
        <v>4698</v>
      </c>
      <c r="D4889">
        <f t="shared" si="382"/>
        <v>4888</v>
      </c>
      <c r="E4889">
        <v>41870</v>
      </c>
      <c r="F4889">
        <f t="shared" si="383"/>
        <v>5</v>
      </c>
      <c r="G4889" s="2" t="str">
        <f t="shared" si="384"/>
        <v/>
      </c>
      <c r="H4889" t="s">
        <v>4699</v>
      </c>
      <c r="I4889">
        <v>49562</v>
      </c>
      <c r="J4889">
        <v>41857</v>
      </c>
      <c r="K4889">
        <v>41860</v>
      </c>
      <c r="L4889" t="s">
        <v>31</v>
      </c>
      <c r="M4889" t="s">
        <v>20</v>
      </c>
      <c r="N4889">
        <v>616</v>
      </c>
      <c r="O4889">
        <v>5342</v>
      </c>
      <c r="P4889">
        <v>11</v>
      </c>
      <c r="Q4889" t="s">
        <v>4912</v>
      </c>
      <c r="BY4889" s="1"/>
      <c r="CE4889" s="2"/>
    </row>
    <row r="4890" ht="15" customHeight="1">
      <c r="A4890" t="str">
        <f t="shared" si="380"/>
        <v>2021_12_41870_6</v>
      </c>
      <c r="B4890" t="str">
        <f t="shared" si="381"/>
        <v>2021_12_49673</v>
      </c>
      <c r="C4890" s="1" t="s">
        <v>4698</v>
      </c>
      <c r="D4890">
        <f t="shared" si="382"/>
        <v>4889</v>
      </c>
      <c r="E4890">
        <v>41870</v>
      </c>
      <c r="F4890">
        <f t="shared" si="383"/>
        <v>6</v>
      </c>
      <c r="G4890" s="2" t="str">
        <f t="shared" si="384"/>
        <v/>
      </c>
      <c r="H4890" t="s">
        <v>4699</v>
      </c>
      <c r="I4890">
        <v>49673</v>
      </c>
      <c r="J4890">
        <v>41860</v>
      </c>
      <c r="K4890">
        <v>41857</v>
      </c>
      <c r="L4890" t="s">
        <v>31</v>
      </c>
      <c r="M4890" t="s">
        <v>20</v>
      </c>
      <c r="N4890">
        <v>419</v>
      </c>
      <c r="O4890">
        <v>5342</v>
      </c>
      <c r="P4890">
        <v>11</v>
      </c>
      <c r="Q4890" t="s">
        <v>4913</v>
      </c>
      <c r="BY4890" s="1"/>
      <c r="CE4890" s="2"/>
    </row>
    <row r="4891" ht="15" customHeight="1">
      <c r="A4891" t="str">
        <f t="shared" si="380"/>
        <v>2021_12_41870_7</v>
      </c>
      <c r="B4891" t="str">
        <f t="shared" si="381"/>
        <v>2021_12_49711</v>
      </c>
      <c r="C4891" s="1" t="s">
        <v>4698</v>
      </c>
      <c r="D4891">
        <f t="shared" si="382"/>
        <v>4890</v>
      </c>
      <c r="E4891">
        <v>41870</v>
      </c>
      <c r="F4891">
        <f t="shared" si="383"/>
        <v>7</v>
      </c>
      <c r="G4891" s="2" t="str">
        <f t="shared" si="384"/>
        <v/>
      </c>
      <c r="H4891" t="s">
        <v>4699</v>
      </c>
      <c r="I4891">
        <v>49711</v>
      </c>
      <c r="J4891">
        <v>41857</v>
      </c>
      <c r="K4891">
        <v>41860</v>
      </c>
      <c r="L4891" t="s">
        <v>31</v>
      </c>
      <c r="M4891" t="s">
        <v>20</v>
      </c>
      <c r="N4891">
        <v>339</v>
      </c>
      <c r="O4891">
        <v>5342</v>
      </c>
      <c r="P4891">
        <v>11</v>
      </c>
      <c r="Q4891" t="s">
        <v>4914</v>
      </c>
      <c r="BY4891" s="1"/>
      <c r="CE4891" s="2"/>
    </row>
    <row r="4892" ht="15" customHeight="1">
      <c r="A4892" t="str">
        <f t="shared" si="380"/>
        <v>2021_12_41870_8</v>
      </c>
      <c r="B4892" t="str">
        <f t="shared" si="381"/>
        <v>2021_12_49715</v>
      </c>
      <c r="C4892" s="1" t="s">
        <v>4698</v>
      </c>
      <c r="D4892">
        <f t="shared" si="382"/>
        <v>4891</v>
      </c>
      <c r="E4892">
        <v>41870</v>
      </c>
      <c r="F4892">
        <f t="shared" si="383"/>
        <v>8</v>
      </c>
      <c r="G4892" s="2" t="str">
        <f t="shared" si="384"/>
        <v>x</v>
      </c>
      <c r="H4892" t="s">
        <v>4699</v>
      </c>
      <c r="I4892">
        <v>49715</v>
      </c>
      <c r="J4892">
        <v>41860</v>
      </c>
      <c r="K4892">
        <v>41857</v>
      </c>
      <c r="L4892" t="s">
        <v>20</v>
      </c>
      <c r="M4892" t="s">
        <v>20</v>
      </c>
      <c r="N4892">
        <v>90</v>
      </c>
      <c r="O4892">
        <v>5342</v>
      </c>
      <c r="P4892">
        <v>11</v>
      </c>
      <c r="Q4892" t="s">
        <v>4915</v>
      </c>
      <c r="BY4892" s="1"/>
      <c r="CE4892" s="2"/>
    </row>
    <row r="4893" ht="15" customHeight="1">
      <c r="A4893" t="str">
        <f t="shared" si="380"/>
        <v>2021_12_41898_1</v>
      </c>
      <c r="B4893" t="str">
        <f t="shared" si="381"/>
        <v>2021_12_47389</v>
      </c>
      <c r="C4893" s="1" t="s">
        <v>4698</v>
      </c>
      <c r="D4893">
        <f t="shared" si="382"/>
        <v>4892</v>
      </c>
      <c r="E4893">
        <v>41898</v>
      </c>
      <c r="F4893">
        <f t="shared" si="383"/>
        <v>1</v>
      </c>
      <c r="G4893" s="2" t="str">
        <f t="shared" si="384"/>
        <v/>
      </c>
      <c r="H4893" t="s">
        <v>4699</v>
      </c>
      <c r="I4893">
        <v>47389</v>
      </c>
      <c r="J4893">
        <v>41885</v>
      </c>
      <c r="K4893">
        <v>41888</v>
      </c>
      <c r="L4893" t="s">
        <v>19</v>
      </c>
      <c r="M4893" t="s">
        <v>20</v>
      </c>
      <c r="N4893">
        <v>587</v>
      </c>
      <c r="O4893">
        <v>2558</v>
      </c>
      <c r="P4893">
        <v>8</v>
      </c>
      <c r="Q4893" t="s">
        <v>4916</v>
      </c>
      <c r="BY4893" s="1"/>
      <c r="CE4893" s="2"/>
    </row>
    <row r="4894" ht="15" customHeight="1">
      <c r="A4894" t="str">
        <f t="shared" si="380"/>
        <v>2021_12_41898_2</v>
      </c>
      <c r="B4894" t="str">
        <f t="shared" si="381"/>
        <v>2021_12_47888</v>
      </c>
      <c r="C4894" s="1" t="s">
        <v>4698</v>
      </c>
      <c r="D4894">
        <f t="shared" si="382"/>
        <v>4893</v>
      </c>
      <c r="E4894">
        <v>41898</v>
      </c>
      <c r="F4894">
        <f t="shared" si="383"/>
        <v>2</v>
      </c>
      <c r="G4894" s="2" t="str">
        <f t="shared" si="384"/>
        <v/>
      </c>
      <c r="H4894" t="s">
        <v>4699</v>
      </c>
      <c r="I4894">
        <v>47888</v>
      </c>
      <c r="J4894">
        <v>41888</v>
      </c>
      <c r="K4894">
        <v>41885</v>
      </c>
      <c r="L4894" t="s">
        <v>31</v>
      </c>
      <c r="M4894" t="s">
        <v>20</v>
      </c>
      <c r="N4894">
        <v>474</v>
      </c>
      <c r="O4894">
        <v>2558</v>
      </c>
      <c r="P4894">
        <v>8</v>
      </c>
      <c r="Q4894" t="s">
        <v>4917</v>
      </c>
      <c r="BY4894" s="1"/>
      <c r="CE4894" s="2"/>
    </row>
    <row r="4895" ht="15" customHeight="1">
      <c r="A4895" t="str">
        <f t="shared" si="380"/>
        <v>2021_12_41898_3</v>
      </c>
      <c r="B4895" t="str">
        <f t="shared" si="381"/>
        <v>2021_12_48120</v>
      </c>
      <c r="C4895" s="1" t="s">
        <v>4698</v>
      </c>
      <c r="D4895">
        <f t="shared" si="382"/>
        <v>4894</v>
      </c>
      <c r="E4895">
        <v>41898</v>
      </c>
      <c r="F4895">
        <f t="shared" si="383"/>
        <v>3</v>
      </c>
      <c r="G4895" s="2" t="str">
        <f t="shared" si="384"/>
        <v/>
      </c>
      <c r="H4895" t="s">
        <v>4699</v>
      </c>
      <c r="I4895">
        <v>48120</v>
      </c>
      <c r="J4895">
        <v>41885</v>
      </c>
      <c r="K4895">
        <v>41888</v>
      </c>
      <c r="L4895" t="s">
        <v>31</v>
      </c>
      <c r="M4895" t="s">
        <v>20</v>
      </c>
      <c r="N4895">
        <v>291</v>
      </c>
      <c r="O4895">
        <v>2558</v>
      </c>
      <c r="P4895">
        <v>8</v>
      </c>
      <c r="Q4895" t="s">
        <v>4918</v>
      </c>
      <c r="BY4895" s="1"/>
      <c r="CE4895" s="2"/>
    </row>
    <row r="4896" ht="15" customHeight="1">
      <c r="A4896" t="str">
        <f t="shared" si="380"/>
        <v>2021_12_41898_4</v>
      </c>
      <c r="B4896" t="str">
        <f t="shared" si="381"/>
        <v>2021_12_48500</v>
      </c>
      <c r="C4896" s="1" t="s">
        <v>4698</v>
      </c>
      <c r="D4896">
        <f t="shared" si="382"/>
        <v>4895</v>
      </c>
      <c r="E4896">
        <v>41898</v>
      </c>
      <c r="F4896">
        <f t="shared" si="383"/>
        <v>4</v>
      </c>
      <c r="G4896" s="2" t="str">
        <f t="shared" si="384"/>
        <v/>
      </c>
      <c r="H4896" t="s">
        <v>4699</v>
      </c>
      <c r="I4896">
        <v>48500</v>
      </c>
      <c r="J4896">
        <v>41888</v>
      </c>
      <c r="K4896">
        <v>41885</v>
      </c>
      <c r="L4896" t="s">
        <v>31</v>
      </c>
      <c r="M4896" t="s">
        <v>20</v>
      </c>
      <c r="N4896">
        <v>509</v>
      </c>
      <c r="O4896">
        <v>2558</v>
      </c>
      <c r="P4896">
        <v>8</v>
      </c>
      <c r="Q4896" t="s">
        <v>4919</v>
      </c>
      <c r="BY4896" s="1"/>
      <c r="CE4896" s="2"/>
    </row>
    <row r="4897" ht="15" customHeight="1">
      <c r="A4897" t="str">
        <f t="shared" si="380"/>
        <v>2021_12_41898_5</v>
      </c>
      <c r="B4897" t="str">
        <f t="shared" si="381"/>
        <v>2021_12_48593</v>
      </c>
      <c r="C4897" s="1" t="s">
        <v>4698</v>
      </c>
      <c r="D4897">
        <f t="shared" si="382"/>
        <v>4896</v>
      </c>
      <c r="E4897">
        <v>41898</v>
      </c>
      <c r="F4897">
        <f t="shared" si="383"/>
        <v>5</v>
      </c>
      <c r="G4897" s="2" t="str">
        <f t="shared" si="384"/>
        <v/>
      </c>
      <c r="H4897" t="s">
        <v>4699</v>
      </c>
      <c r="I4897">
        <v>48593</v>
      </c>
      <c r="J4897">
        <v>41885</v>
      </c>
      <c r="K4897">
        <v>41888</v>
      </c>
      <c r="L4897" t="s">
        <v>31</v>
      </c>
      <c r="M4897" t="s">
        <v>20</v>
      </c>
      <c r="N4897">
        <v>285</v>
      </c>
      <c r="O4897">
        <v>2558</v>
      </c>
      <c r="P4897">
        <v>8</v>
      </c>
      <c r="Q4897" t="s">
        <v>4920</v>
      </c>
      <c r="BY4897" s="1"/>
      <c r="CE4897" s="2"/>
    </row>
    <row r="4898" ht="15" customHeight="1">
      <c r="A4898" t="str">
        <f t="shared" si="380"/>
        <v>2021_12_41898_6</v>
      </c>
      <c r="B4898" t="str">
        <f t="shared" si="381"/>
        <v>2021_12_48800</v>
      </c>
      <c r="C4898" s="1" t="s">
        <v>4698</v>
      </c>
      <c r="D4898">
        <f t="shared" si="382"/>
        <v>4897</v>
      </c>
      <c r="E4898">
        <v>41898</v>
      </c>
      <c r="F4898">
        <f t="shared" si="383"/>
        <v>6</v>
      </c>
      <c r="G4898" s="2" t="str">
        <f t="shared" si="384"/>
        <v/>
      </c>
      <c r="H4898" t="s">
        <v>4699</v>
      </c>
      <c r="I4898">
        <v>48800</v>
      </c>
      <c r="J4898">
        <v>41888</v>
      </c>
      <c r="K4898">
        <v>41885</v>
      </c>
      <c r="L4898" t="s">
        <v>31</v>
      </c>
      <c r="M4898" t="s">
        <v>20</v>
      </c>
      <c r="N4898">
        <v>238</v>
      </c>
      <c r="O4898">
        <v>2558</v>
      </c>
      <c r="P4898">
        <v>8</v>
      </c>
      <c r="Q4898" t="s">
        <v>4921</v>
      </c>
      <c r="BY4898" s="1"/>
      <c r="CE4898" s="2"/>
    </row>
    <row r="4899" ht="15" customHeight="1">
      <c r="A4899" t="str">
        <f t="shared" si="380"/>
        <v>2021_12_41898_7</v>
      </c>
      <c r="B4899" t="str">
        <f t="shared" si="381"/>
        <v>2021_12_48808</v>
      </c>
      <c r="C4899" s="1" t="s">
        <v>4698</v>
      </c>
      <c r="D4899">
        <f t="shared" si="382"/>
        <v>4898</v>
      </c>
      <c r="E4899">
        <v>41898</v>
      </c>
      <c r="F4899">
        <f t="shared" si="383"/>
        <v>7</v>
      </c>
      <c r="G4899" s="2" t="str">
        <f t="shared" si="384"/>
        <v>x</v>
      </c>
      <c r="H4899" t="s">
        <v>4699</v>
      </c>
      <c r="I4899">
        <v>48808</v>
      </c>
      <c r="J4899">
        <v>41885</v>
      </c>
      <c r="K4899">
        <v>41888</v>
      </c>
      <c r="L4899" t="s">
        <v>20</v>
      </c>
      <c r="M4899" t="s">
        <v>20</v>
      </c>
      <c r="N4899">
        <v>153</v>
      </c>
      <c r="O4899">
        <v>2558</v>
      </c>
      <c r="P4899">
        <v>8</v>
      </c>
      <c r="Q4899" t="s">
        <v>4922</v>
      </c>
      <c r="BY4899" s="1"/>
      <c r="CE4899" s="2"/>
    </row>
    <row r="4900" ht="15" customHeight="1">
      <c r="A4900" t="str">
        <f t="shared" si="380"/>
        <v>2021_12_41926_1</v>
      </c>
      <c r="B4900" t="str">
        <f t="shared" si="381"/>
        <v>2021_12_47412</v>
      </c>
      <c r="C4900" s="1" t="s">
        <v>4698</v>
      </c>
      <c r="D4900">
        <f t="shared" si="382"/>
        <v>4899</v>
      </c>
      <c r="E4900">
        <v>41926</v>
      </c>
      <c r="F4900">
        <f t="shared" si="383"/>
        <v>1</v>
      </c>
      <c r="G4900" s="2" t="str">
        <f t="shared" si="384"/>
        <v/>
      </c>
      <c r="H4900" t="s">
        <v>4699</v>
      </c>
      <c r="I4900">
        <v>47412</v>
      </c>
      <c r="J4900">
        <v>41913</v>
      </c>
      <c r="K4900">
        <v>41916</v>
      </c>
      <c r="L4900" t="s">
        <v>158</v>
      </c>
      <c r="M4900" t="s">
        <v>20</v>
      </c>
      <c r="N4900">
        <v>47</v>
      </c>
      <c r="O4900">
        <v>3711</v>
      </c>
      <c r="P4900">
        <v>12</v>
      </c>
      <c r="Q4900" t="s">
        <v>4923</v>
      </c>
      <c r="BY4900" s="1"/>
      <c r="CE4900" s="2"/>
    </row>
    <row r="4901" ht="15" customHeight="1">
      <c r="A4901" t="str">
        <f t="shared" si="380"/>
        <v>2021_12_41926_2</v>
      </c>
      <c r="B4901" t="str">
        <f t="shared" si="381"/>
        <v>2021_12_47866</v>
      </c>
      <c r="C4901" s="1" t="s">
        <v>4698</v>
      </c>
      <c r="D4901">
        <f t="shared" si="382"/>
        <v>4900</v>
      </c>
      <c r="E4901">
        <v>41926</v>
      </c>
      <c r="F4901">
        <f t="shared" si="383"/>
        <v>2</v>
      </c>
      <c r="G4901" s="2" t="str">
        <f t="shared" si="384"/>
        <v/>
      </c>
      <c r="H4901" t="s">
        <v>4699</v>
      </c>
      <c r="I4901">
        <v>47866</v>
      </c>
      <c r="J4901">
        <v>41916</v>
      </c>
      <c r="K4901">
        <v>41913</v>
      </c>
      <c r="L4901" t="s">
        <v>31</v>
      </c>
      <c r="M4901" t="s">
        <v>20</v>
      </c>
      <c r="N4901">
        <v>387</v>
      </c>
      <c r="O4901">
        <v>3711</v>
      </c>
      <c r="P4901">
        <v>12</v>
      </c>
      <c r="Q4901" t="s">
        <v>4924</v>
      </c>
      <c r="BY4901" s="1"/>
      <c r="CE4901" s="2"/>
    </row>
    <row r="4902" ht="15" customHeight="1">
      <c r="A4902" t="str">
        <f t="shared" si="380"/>
        <v>2021_12_41926_3</v>
      </c>
      <c r="B4902" t="str">
        <f t="shared" si="381"/>
        <v>2021_12_48100</v>
      </c>
      <c r="C4902" s="1" t="s">
        <v>4698</v>
      </c>
      <c r="D4902">
        <f t="shared" si="382"/>
        <v>4901</v>
      </c>
      <c r="E4902">
        <v>41926</v>
      </c>
      <c r="F4902">
        <f t="shared" si="383"/>
        <v>3</v>
      </c>
      <c r="G4902" s="2" t="str">
        <f t="shared" si="384"/>
        <v/>
      </c>
      <c r="H4902" t="s">
        <v>4699</v>
      </c>
      <c r="I4902">
        <v>48100</v>
      </c>
      <c r="J4902">
        <v>41913</v>
      </c>
      <c r="K4902">
        <v>41916</v>
      </c>
      <c r="L4902" t="s">
        <v>31</v>
      </c>
      <c r="M4902" t="s">
        <v>20</v>
      </c>
      <c r="N4902">
        <v>654</v>
      </c>
      <c r="O4902">
        <v>3711</v>
      </c>
      <c r="P4902">
        <v>12</v>
      </c>
      <c r="Q4902" t="s">
        <v>4925</v>
      </c>
      <c r="BY4902" s="1"/>
      <c r="CE4902" s="2"/>
    </row>
    <row r="4903" ht="15" customHeight="1">
      <c r="A4903" t="str">
        <f t="shared" si="380"/>
        <v>2021_12_41926_4</v>
      </c>
      <c r="B4903" t="str">
        <f t="shared" si="381"/>
        <v>2021_12_48533</v>
      </c>
      <c r="C4903" s="1" t="s">
        <v>4698</v>
      </c>
      <c r="D4903">
        <f t="shared" si="382"/>
        <v>4902</v>
      </c>
      <c r="E4903">
        <v>41926</v>
      </c>
      <c r="F4903">
        <f t="shared" si="383"/>
        <v>4</v>
      </c>
      <c r="G4903" s="2" t="str">
        <f t="shared" si="384"/>
        <v/>
      </c>
      <c r="H4903" t="s">
        <v>4699</v>
      </c>
      <c r="I4903">
        <v>48533</v>
      </c>
      <c r="J4903">
        <v>41916</v>
      </c>
      <c r="K4903">
        <v>41913</v>
      </c>
      <c r="L4903" t="s">
        <v>31</v>
      </c>
      <c r="M4903" t="s">
        <v>20</v>
      </c>
      <c r="N4903">
        <v>551</v>
      </c>
      <c r="O4903">
        <v>3711</v>
      </c>
      <c r="P4903">
        <v>12</v>
      </c>
      <c r="Q4903" t="s">
        <v>4926</v>
      </c>
      <c r="BY4903" s="1"/>
      <c r="CE4903" s="2"/>
    </row>
    <row r="4904" ht="15" customHeight="1">
      <c r="A4904" t="str">
        <f t="shared" si="380"/>
        <v>2021_12_41926_5</v>
      </c>
      <c r="B4904" t="str">
        <f t="shared" si="381"/>
        <v>2021_12_48613</v>
      </c>
      <c r="C4904" s="1" t="s">
        <v>4698</v>
      </c>
      <c r="D4904">
        <f t="shared" si="382"/>
        <v>4903</v>
      </c>
      <c r="E4904">
        <v>41926</v>
      </c>
      <c r="F4904">
        <f t="shared" si="383"/>
        <v>5</v>
      </c>
      <c r="G4904" s="2" t="str">
        <f t="shared" si="384"/>
        <v/>
      </c>
      <c r="H4904" t="s">
        <v>4699</v>
      </c>
      <c r="I4904">
        <v>48613</v>
      </c>
      <c r="J4904">
        <v>41913</v>
      </c>
      <c r="K4904">
        <v>41916</v>
      </c>
      <c r="L4904" t="s">
        <v>31</v>
      </c>
      <c r="M4904" t="s">
        <v>20</v>
      </c>
      <c r="N4904">
        <v>528</v>
      </c>
      <c r="O4904">
        <v>3711</v>
      </c>
      <c r="P4904">
        <v>12</v>
      </c>
      <c r="Q4904" t="s">
        <v>4927</v>
      </c>
      <c r="BY4904" s="1"/>
      <c r="CE4904" s="2"/>
    </row>
    <row r="4905" ht="15" customHeight="1">
      <c r="A4905" t="str">
        <f t="shared" si="380"/>
        <v>2021_12_41926_6</v>
      </c>
      <c r="B4905" t="str">
        <f t="shared" si="381"/>
        <v>2021_12_48703</v>
      </c>
      <c r="C4905" s="1" t="s">
        <v>4698</v>
      </c>
      <c r="D4905">
        <f t="shared" si="382"/>
        <v>4904</v>
      </c>
      <c r="E4905">
        <v>41926</v>
      </c>
      <c r="F4905">
        <f t="shared" si="383"/>
        <v>6</v>
      </c>
      <c r="G4905" s="2" t="str">
        <f t="shared" si="384"/>
        <v/>
      </c>
      <c r="H4905" t="s">
        <v>4699</v>
      </c>
      <c r="I4905">
        <v>48703</v>
      </c>
      <c r="J4905">
        <v>41916</v>
      </c>
      <c r="K4905">
        <v>41913</v>
      </c>
      <c r="L4905" t="s">
        <v>31</v>
      </c>
      <c r="M4905" t="s">
        <v>20</v>
      </c>
      <c r="N4905">
        <v>381</v>
      </c>
      <c r="O4905">
        <v>3711</v>
      </c>
      <c r="P4905">
        <v>12</v>
      </c>
      <c r="Q4905" t="s">
        <v>4928</v>
      </c>
      <c r="BY4905" s="1"/>
      <c r="CE4905" s="2"/>
    </row>
    <row r="4906" ht="15" customHeight="1">
      <c r="A4906" t="str">
        <f t="shared" si="380"/>
        <v>2021_12_41926_7</v>
      </c>
      <c r="B4906" t="str">
        <f t="shared" si="381"/>
        <v>2021_12_48979</v>
      </c>
      <c r="C4906" s="1" t="s">
        <v>4698</v>
      </c>
      <c r="D4906">
        <f t="shared" si="382"/>
        <v>4905</v>
      </c>
      <c r="E4906">
        <v>41926</v>
      </c>
      <c r="F4906">
        <f t="shared" si="383"/>
        <v>7</v>
      </c>
      <c r="G4906" s="2" t="str">
        <f t="shared" si="384"/>
        <v/>
      </c>
      <c r="H4906" t="s">
        <v>4699</v>
      </c>
      <c r="I4906">
        <v>48979</v>
      </c>
      <c r="J4906">
        <v>41913</v>
      </c>
      <c r="K4906">
        <v>41916</v>
      </c>
      <c r="L4906" t="s">
        <v>31</v>
      </c>
      <c r="M4906" t="s">
        <v>20</v>
      </c>
      <c r="N4906">
        <v>388</v>
      </c>
      <c r="O4906">
        <v>3711</v>
      </c>
      <c r="P4906">
        <v>12</v>
      </c>
      <c r="Q4906" t="s">
        <v>4929</v>
      </c>
      <c r="BY4906" s="1"/>
      <c r="CE4906" s="2"/>
    </row>
    <row r="4907" ht="15" customHeight="1">
      <c r="A4907" t="str">
        <f t="shared" si="380"/>
        <v>2021_12_41926_8</v>
      </c>
      <c r="B4907" t="str">
        <f t="shared" si="381"/>
        <v>2021_12_49008</v>
      </c>
      <c r="C4907" s="1" t="s">
        <v>4698</v>
      </c>
      <c r="D4907">
        <f t="shared" si="382"/>
        <v>4906</v>
      </c>
      <c r="E4907">
        <v>41926</v>
      </c>
      <c r="F4907">
        <f t="shared" si="383"/>
        <v>8</v>
      </c>
      <c r="G4907" s="2" t="str">
        <f t="shared" si="384"/>
        <v/>
      </c>
      <c r="H4907" t="s">
        <v>4699</v>
      </c>
      <c r="I4907">
        <v>49008</v>
      </c>
      <c r="J4907">
        <v>41916</v>
      </c>
      <c r="K4907">
        <v>41913</v>
      </c>
      <c r="L4907" t="s">
        <v>31</v>
      </c>
      <c r="M4907" t="s">
        <v>20</v>
      </c>
      <c r="N4907">
        <v>235</v>
      </c>
      <c r="O4907">
        <v>3711</v>
      </c>
      <c r="P4907">
        <v>12</v>
      </c>
      <c r="Q4907" t="s">
        <v>4930</v>
      </c>
      <c r="BY4907" s="1"/>
      <c r="CE4907" s="2"/>
    </row>
    <row r="4908" ht="15" customHeight="1">
      <c r="A4908" t="str">
        <f t="shared" si="380"/>
        <v>2021_12_41926_9</v>
      </c>
      <c r="B4908" t="str">
        <f t="shared" si="381"/>
        <v>2021_12_49321</v>
      </c>
      <c r="C4908" s="1" t="s">
        <v>4698</v>
      </c>
      <c r="D4908">
        <f t="shared" si="382"/>
        <v>4907</v>
      </c>
      <c r="E4908">
        <v>41926</v>
      </c>
      <c r="F4908">
        <f t="shared" si="383"/>
        <v>9</v>
      </c>
      <c r="G4908" s="2" t="str">
        <f t="shared" si="384"/>
        <v/>
      </c>
      <c r="H4908" t="s">
        <v>4699</v>
      </c>
      <c r="I4908">
        <v>49321</v>
      </c>
      <c r="J4908">
        <v>41913</v>
      </c>
      <c r="K4908">
        <v>41916</v>
      </c>
      <c r="L4908" t="s">
        <v>31</v>
      </c>
      <c r="M4908" t="s">
        <v>20</v>
      </c>
      <c r="N4908">
        <v>265</v>
      </c>
      <c r="O4908">
        <v>3711</v>
      </c>
      <c r="P4908">
        <v>12</v>
      </c>
      <c r="Q4908" t="s">
        <v>4931</v>
      </c>
      <c r="BY4908" s="1"/>
      <c r="CE4908" s="2"/>
    </row>
    <row r="4909" ht="15" customHeight="1">
      <c r="A4909" t="str">
        <f t="shared" si="380"/>
        <v>2021_12_41926_10</v>
      </c>
      <c r="B4909" t="str">
        <f t="shared" si="381"/>
        <v>2021_12_49392</v>
      </c>
      <c r="C4909" s="1" t="s">
        <v>4698</v>
      </c>
      <c r="D4909">
        <f t="shared" si="382"/>
        <v>4908</v>
      </c>
      <c r="E4909">
        <v>41926</v>
      </c>
      <c r="F4909">
        <f t="shared" si="383"/>
        <v>10</v>
      </c>
      <c r="G4909" s="2" t="str">
        <f t="shared" si="384"/>
        <v/>
      </c>
      <c r="H4909" t="s">
        <v>4699</v>
      </c>
      <c r="I4909">
        <v>49392</v>
      </c>
      <c r="J4909">
        <v>41916</v>
      </c>
      <c r="K4909">
        <v>41913</v>
      </c>
      <c r="L4909" t="s">
        <v>31</v>
      </c>
      <c r="M4909" t="s">
        <v>20</v>
      </c>
      <c r="N4909">
        <v>171</v>
      </c>
      <c r="O4909">
        <v>3711</v>
      </c>
      <c r="P4909">
        <v>12</v>
      </c>
      <c r="Q4909" t="s">
        <v>4932</v>
      </c>
      <c r="BY4909" s="1"/>
      <c r="CE4909" s="2"/>
    </row>
    <row r="4910" ht="15" customHeight="1">
      <c r="A4910" t="str">
        <f t="shared" si="380"/>
        <v>2021_12_41926_11</v>
      </c>
      <c r="B4910" t="str">
        <f t="shared" si="381"/>
        <v>2021_12_49402</v>
      </c>
      <c r="C4910" s="1" t="s">
        <v>4698</v>
      </c>
      <c r="D4910">
        <f t="shared" si="382"/>
        <v>4909</v>
      </c>
      <c r="E4910">
        <v>41926</v>
      </c>
      <c r="F4910">
        <f t="shared" si="383"/>
        <v>11</v>
      </c>
      <c r="G4910" s="2" t="str">
        <f t="shared" si="384"/>
        <v>x</v>
      </c>
      <c r="H4910" t="s">
        <v>4699</v>
      </c>
      <c r="I4910">
        <v>49402</v>
      </c>
      <c r="J4910">
        <v>41913</v>
      </c>
      <c r="K4910">
        <v>41916</v>
      </c>
      <c r="L4910" t="s">
        <v>20</v>
      </c>
      <c r="M4910" t="s">
        <v>20</v>
      </c>
      <c r="N4910">
        <v>83</v>
      </c>
      <c r="O4910">
        <v>3711</v>
      </c>
      <c r="P4910">
        <v>12</v>
      </c>
      <c r="Q4910" t="s">
        <v>4933</v>
      </c>
      <c r="BY4910" s="1"/>
      <c r="CE4910" s="2"/>
    </row>
    <row r="4911" ht="15" customHeight="1">
      <c r="A4911" t="str">
        <f t="shared" si="380"/>
        <v>2021_12_41954_1</v>
      </c>
      <c r="B4911" t="str">
        <f t="shared" si="381"/>
        <v>2021_12_47952</v>
      </c>
      <c r="C4911" s="1" t="s">
        <v>4698</v>
      </c>
      <c r="D4911">
        <f t="shared" si="382"/>
        <v>4910</v>
      </c>
      <c r="E4911">
        <v>41954</v>
      </c>
      <c r="F4911">
        <f t="shared" si="383"/>
        <v>1</v>
      </c>
      <c r="G4911" s="2" t="str">
        <f t="shared" si="384"/>
        <v/>
      </c>
      <c r="H4911" t="s">
        <v>4699</v>
      </c>
      <c r="I4911">
        <v>47952</v>
      </c>
      <c r="J4911">
        <v>41944</v>
      </c>
      <c r="K4911">
        <v>41941</v>
      </c>
      <c r="L4911" t="s">
        <v>19</v>
      </c>
      <c r="M4911" t="s">
        <v>20</v>
      </c>
      <c r="N4911">
        <v>429</v>
      </c>
      <c r="O4911">
        <v>2687</v>
      </c>
      <c r="P4911">
        <v>8</v>
      </c>
      <c r="Q4911" t="s">
        <v>4934</v>
      </c>
      <c r="BY4911" s="1"/>
      <c r="CE4911" s="2"/>
    </row>
    <row r="4912" ht="15" customHeight="1">
      <c r="A4912" t="str">
        <f t="shared" si="380"/>
        <v>2021_12_41954_2</v>
      </c>
      <c r="B4912" t="str">
        <f t="shared" si="381"/>
        <v>2021_12_48216</v>
      </c>
      <c r="C4912" s="1" t="s">
        <v>4698</v>
      </c>
      <c r="D4912">
        <f t="shared" si="382"/>
        <v>4911</v>
      </c>
      <c r="E4912">
        <v>41954</v>
      </c>
      <c r="F4912">
        <f t="shared" si="383"/>
        <v>2</v>
      </c>
      <c r="G4912" s="2" t="str">
        <f t="shared" si="384"/>
        <v/>
      </c>
      <c r="H4912" t="s">
        <v>4699</v>
      </c>
      <c r="I4912">
        <v>48216</v>
      </c>
      <c r="J4912">
        <v>41941</v>
      </c>
      <c r="K4912">
        <v>41944</v>
      </c>
      <c r="L4912" t="s">
        <v>31</v>
      </c>
      <c r="M4912" t="s">
        <v>20</v>
      </c>
      <c r="N4912">
        <v>626</v>
      </c>
      <c r="O4912">
        <v>2687</v>
      </c>
      <c r="P4912">
        <v>8</v>
      </c>
      <c r="Q4912" t="s">
        <v>4935</v>
      </c>
      <c r="BY4912" s="1"/>
      <c r="CE4912" s="2"/>
    </row>
    <row r="4913" ht="15" customHeight="1">
      <c r="A4913" t="str">
        <f t="shared" si="380"/>
        <v>2021_12_41954_3</v>
      </c>
      <c r="B4913" t="str">
        <f t="shared" si="381"/>
        <v>2021_12_48400</v>
      </c>
      <c r="C4913" s="1" t="s">
        <v>4698</v>
      </c>
      <c r="D4913">
        <f t="shared" si="382"/>
        <v>4912</v>
      </c>
      <c r="E4913">
        <v>41954</v>
      </c>
      <c r="F4913">
        <f t="shared" si="383"/>
        <v>3</v>
      </c>
      <c r="G4913" s="2" t="str">
        <f t="shared" si="384"/>
        <v/>
      </c>
      <c r="H4913" t="s">
        <v>4699</v>
      </c>
      <c r="I4913">
        <v>48400</v>
      </c>
      <c r="J4913">
        <v>41944</v>
      </c>
      <c r="K4913">
        <v>41941</v>
      </c>
      <c r="L4913" t="s">
        <v>31</v>
      </c>
      <c r="M4913" t="s">
        <v>20</v>
      </c>
      <c r="N4913">
        <v>544</v>
      </c>
      <c r="O4913">
        <v>2687</v>
      </c>
      <c r="P4913">
        <v>8</v>
      </c>
      <c r="Q4913" t="s">
        <v>4936</v>
      </c>
      <c r="BY4913" s="1"/>
      <c r="CE4913" s="2"/>
    </row>
    <row r="4914" ht="15" customHeight="1">
      <c r="A4914" t="str">
        <f t="shared" si="380"/>
        <v>2021_12_41954_4</v>
      </c>
      <c r="B4914" t="str">
        <f t="shared" si="381"/>
        <v>2021_12_48697</v>
      </c>
      <c r="C4914" s="1" t="s">
        <v>4698</v>
      </c>
      <c r="D4914">
        <f t="shared" si="382"/>
        <v>4913</v>
      </c>
      <c r="E4914">
        <v>41954</v>
      </c>
      <c r="F4914">
        <f t="shared" si="383"/>
        <v>4</v>
      </c>
      <c r="G4914" s="2" t="str">
        <f t="shared" si="384"/>
        <v/>
      </c>
      <c r="H4914" t="s">
        <v>4699</v>
      </c>
      <c r="I4914">
        <v>48697</v>
      </c>
      <c r="J4914">
        <v>41941</v>
      </c>
      <c r="K4914">
        <v>41944</v>
      </c>
      <c r="L4914" t="s">
        <v>31</v>
      </c>
      <c r="M4914" t="s">
        <v>20</v>
      </c>
      <c r="N4914">
        <v>574</v>
      </c>
      <c r="O4914">
        <v>2687</v>
      </c>
      <c r="P4914">
        <v>8</v>
      </c>
      <c r="Q4914" t="s">
        <v>4937</v>
      </c>
      <c r="BY4914" s="1"/>
      <c r="CE4914" s="2"/>
    </row>
    <row r="4915" ht="15" customHeight="1">
      <c r="A4915" t="str">
        <f t="shared" si="380"/>
        <v>2021_12_41954_5</v>
      </c>
      <c r="B4915" t="str">
        <f t="shared" si="381"/>
        <v>2021_12_48905</v>
      </c>
      <c r="C4915" s="1" t="s">
        <v>4698</v>
      </c>
      <c r="D4915">
        <f t="shared" si="382"/>
        <v>4914</v>
      </c>
      <c r="E4915">
        <v>41954</v>
      </c>
      <c r="F4915">
        <f t="shared" si="383"/>
        <v>5</v>
      </c>
      <c r="G4915" s="2" t="str">
        <f t="shared" si="384"/>
        <v/>
      </c>
      <c r="H4915" t="s">
        <v>4699</v>
      </c>
      <c r="I4915">
        <v>48905</v>
      </c>
      <c r="J4915">
        <v>41944</v>
      </c>
      <c r="K4915">
        <v>41941</v>
      </c>
      <c r="L4915" t="s">
        <v>31</v>
      </c>
      <c r="M4915" t="s">
        <v>20</v>
      </c>
      <c r="N4915">
        <v>295</v>
      </c>
      <c r="O4915">
        <v>2687</v>
      </c>
      <c r="P4915">
        <v>8</v>
      </c>
      <c r="Q4915" t="s">
        <v>4938</v>
      </c>
      <c r="BY4915" s="1"/>
      <c r="CE4915" s="2"/>
    </row>
    <row r="4916" ht="15" customHeight="1">
      <c r="A4916" t="str">
        <f t="shared" si="380"/>
        <v>2021_12_41954_6</v>
      </c>
      <c r="B4916" t="str">
        <f t="shared" si="381"/>
        <v>2021_12_48912</v>
      </c>
      <c r="C4916" s="1" t="s">
        <v>4698</v>
      </c>
      <c r="D4916">
        <f t="shared" si="382"/>
        <v>4915</v>
      </c>
      <c r="E4916">
        <v>41954</v>
      </c>
      <c r="F4916">
        <f t="shared" si="383"/>
        <v>6</v>
      </c>
      <c r="G4916" s="2" t="str">
        <f t="shared" si="384"/>
        <v>x</v>
      </c>
      <c r="H4916" t="s">
        <v>4699</v>
      </c>
      <c r="I4916">
        <v>48912</v>
      </c>
      <c r="J4916">
        <v>41941</v>
      </c>
      <c r="K4916">
        <v>41944</v>
      </c>
      <c r="L4916" t="s">
        <v>20</v>
      </c>
      <c r="M4916" t="s">
        <v>20</v>
      </c>
      <c r="N4916">
        <v>51</v>
      </c>
      <c r="O4916">
        <v>2687</v>
      </c>
      <c r="P4916">
        <v>8</v>
      </c>
      <c r="Q4916" t="s">
        <v>4939</v>
      </c>
      <c r="BY4916" s="1"/>
      <c r="CE4916" s="2"/>
    </row>
    <row r="4917" ht="15" customHeight="1">
      <c r="A4917" t="str">
        <f t="shared" si="380"/>
        <v>2021_12_41982_1</v>
      </c>
      <c r="B4917" t="str">
        <f t="shared" si="381"/>
        <v>2021_12_47402</v>
      </c>
      <c r="C4917" s="1" t="s">
        <v>4698</v>
      </c>
      <c r="D4917">
        <f t="shared" si="382"/>
        <v>4916</v>
      </c>
      <c r="E4917">
        <v>41982</v>
      </c>
      <c r="F4917">
        <f t="shared" si="383"/>
        <v>1</v>
      </c>
      <c r="G4917" s="2" t="str">
        <f t="shared" si="384"/>
        <v/>
      </c>
      <c r="H4917" t="s">
        <v>4699</v>
      </c>
      <c r="I4917">
        <v>47402</v>
      </c>
      <c r="J4917">
        <v>41969</v>
      </c>
      <c r="K4917">
        <v>41972</v>
      </c>
      <c r="L4917" t="s">
        <v>158</v>
      </c>
      <c r="M4917" t="s">
        <v>20</v>
      </c>
      <c r="N4917">
        <v>415</v>
      </c>
      <c r="O4917">
        <v>3436</v>
      </c>
      <c r="P4917">
        <v>10</v>
      </c>
      <c r="Q4917" t="s">
        <v>4940</v>
      </c>
      <c r="BY4917" s="1"/>
      <c r="CE4917" s="2"/>
    </row>
    <row r="4918" ht="15" customHeight="1">
      <c r="A4918" t="str">
        <f t="shared" si="380"/>
        <v>2021_12_41982_2</v>
      </c>
      <c r="B4918" t="str">
        <f t="shared" si="381"/>
        <v>2021_12_48110</v>
      </c>
      <c r="C4918" s="1" t="s">
        <v>4698</v>
      </c>
      <c r="D4918">
        <f t="shared" si="382"/>
        <v>4917</v>
      </c>
      <c r="E4918">
        <v>41982</v>
      </c>
      <c r="F4918">
        <f t="shared" si="383"/>
        <v>2</v>
      </c>
      <c r="G4918" s="2" t="str">
        <f t="shared" si="384"/>
        <v/>
      </c>
      <c r="H4918" t="s">
        <v>4699</v>
      </c>
      <c r="I4918">
        <v>48110</v>
      </c>
      <c r="J4918">
        <v>41972</v>
      </c>
      <c r="K4918">
        <v>41969</v>
      </c>
      <c r="L4918" t="s">
        <v>31</v>
      </c>
      <c r="M4918" t="s">
        <v>20</v>
      </c>
      <c r="N4918">
        <v>451</v>
      </c>
      <c r="O4918">
        <v>3436</v>
      </c>
      <c r="P4918">
        <v>10</v>
      </c>
      <c r="Q4918" t="s">
        <v>4941</v>
      </c>
      <c r="BY4918" s="1"/>
      <c r="CE4918" s="2"/>
    </row>
    <row r="4919" ht="15" customHeight="1">
      <c r="A4919" t="str">
        <f t="shared" si="380"/>
        <v>2021_12_41982_3</v>
      </c>
      <c r="B4919" t="str">
        <f t="shared" si="381"/>
        <v>2021_12_48396</v>
      </c>
      <c r="C4919" s="1" t="s">
        <v>4698</v>
      </c>
      <c r="D4919">
        <f t="shared" si="382"/>
        <v>4918</v>
      </c>
      <c r="E4919">
        <v>41982</v>
      </c>
      <c r="F4919">
        <f t="shared" si="383"/>
        <v>3</v>
      </c>
      <c r="G4919" s="2" t="str">
        <f t="shared" si="384"/>
        <v/>
      </c>
      <c r="H4919" t="s">
        <v>4699</v>
      </c>
      <c r="I4919">
        <v>48396</v>
      </c>
      <c r="J4919">
        <v>41969</v>
      </c>
      <c r="K4919">
        <v>41972</v>
      </c>
      <c r="L4919" t="s">
        <v>31</v>
      </c>
      <c r="M4919" t="s">
        <v>20</v>
      </c>
      <c r="N4919">
        <v>633</v>
      </c>
      <c r="O4919">
        <v>3436</v>
      </c>
      <c r="P4919">
        <v>10</v>
      </c>
      <c r="Q4919" t="s">
        <v>4942</v>
      </c>
      <c r="BY4919" s="1"/>
      <c r="CE4919" s="2"/>
    </row>
    <row r="4920" ht="15" customHeight="1">
      <c r="A4920" t="str">
        <f t="shared" si="380"/>
        <v>2021_12_41982_4</v>
      </c>
      <c r="B4920" t="str">
        <f t="shared" si="381"/>
        <v>2021_12_48490</v>
      </c>
      <c r="C4920" s="1" t="s">
        <v>4698</v>
      </c>
      <c r="D4920">
        <f t="shared" si="382"/>
        <v>4919</v>
      </c>
      <c r="E4920">
        <v>41982</v>
      </c>
      <c r="F4920">
        <f t="shared" si="383"/>
        <v>4</v>
      </c>
      <c r="G4920" s="2" t="str">
        <f t="shared" si="384"/>
        <v/>
      </c>
      <c r="H4920" t="s">
        <v>4699</v>
      </c>
      <c r="I4920">
        <v>48490</v>
      </c>
      <c r="J4920">
        <v>41972</v>
      </c>
      <c r="K4920">
        <v>41969</v>
      </c>
      <c r="L4920" t="s">
        <v>31</v>
      </c>
      <c r="M4920" t="s">
        <v>20</v>
      </c>
      <c r="N4920">
        <v>342</v>
      </c>
      <c r="O4920">
        <v>3436</v>
      </c>
      <c r="P4920">
        <v>10</v>
      </c>
      <c r="Q4920" t="s">
        <v>4943</v>
      </c>
      <c r="BY4920" s="1"/>
      <c r="CE4920" s="2"/>
    </row>
    <row r="4921" ht="15" customHeight="1">
      <c r="A4921" t="str">
        <f t="shared" si="380"/>
        <v>2021_12_41982_5</v>
      </c>
      <c r="B4921" t="str">
        <f t="shared" si="381"/>
        <v>2021_12_48551</v>
      </c>
      <c r="C4921" s="1" t="s">
        <v>4698</v>
      </c>
      <c r="D4921">
        <f t="shared" si="382"/>
        <v>4920</v>
      </c>
      <c r="E4921">
        <v>41982</v>
      </c>
      <c r="F4921">
        <f t="shared" si="383"/>
        <v>5</v>
      </c>
      <c r="G4921" s="2" t="str">
        <f t="shared" si="384"/>
        <v/>
      </c>
      <c r="H4921" t="s">
        <v>4699</v>
      </c>
      <c r="I4921">
        <v>48551</v>
      </c>
      <c r="J4921">
        <v>41969</v>
      </c>
      <c r="K4921">
        <v>41972</v>
      </c>
      <c r="L4921" t="s">
        <v>31</v>
      </c>
      <c r="M4921" t="s">
        <v>20</v>
      </c>
      <c r="N4921">
        <v>442</v>
      </c>
      <c r="O4921">
        <v>3436</v>
      </c>
      <c r="P4921">
        <v>10</v>
      </c>
      <c r="Q4921" t="s">
        <v>4944</v>
      </c>
      <c r="BY4921" s="1"/>
      <c r="CE4921" s="2"/>
    </row>
    <row r="4922" ht="15" customHeight="1">
      <c r="A4922" t="str">
        <f t="shared" si="380"/>
        <v>2021_12_41982_6</v>
      </c>
      <c r="B4922" t="str">
        <f t="shared" si="381"/>
        <v>2021_12_48619</v>
      </c>
      <c r="C4922" s="1" t="s">
        <v>4698</v>
      </c>
      <c r="D4922">
        <f t="shared" si="382"/>
        <v>4921</v>
      </c>
      <c r="E4922">
        <v>41982</v>
      </c>
      <c r="F4922">
        <f t="shared" si="383"/>
        <v>6</v>
      </c>
      <c r="G4922" s="2" t="str">
        <f t="shared" si="384"/>
        <v/>
      </c>
      <c r="H4922" t="s">
        <v>4699</v>
      </c>
      <c r="I4922">
        <v>48619</v>
      </c>
      <c r="J4922">
        <v>41972</v>
      </c>
      <c r="K4922">
        <v>41969</v>
      </c>
      <c r="L4922" t="s">
        <v>31</v>
      </c>
      <c r="M4922" t="s">
        <v>20</v>
      </c>
      <c r="N4922">
        <v>353</v>
      </c>
      <c r="O4922">
        <v>3436</v>
      </c>
      <c r="P4922">
        <v>10</v>
      </c>
      <c r="Q4922" t="s">
        <v>4945</v>
      </c>
      <c r="BY4922" s="1"/>
      <c r="CE4922" s="2"/>
    </row>
    <row r="4923" ht="15" customHeight="1">
      <c r="A4923" t="str">
        <f t="shared" si="380"/>
        <v>2021_12_41982_7</v>
      </c>
      <c r="B4923" t="str">
        <f t="shared" si="381"/>
        <v>2021_12_48859</v>
      </c>
      <c r="C4923" s="1" t="s">
        <v>4698</v>
      </c>
      <c r="D4923">
        <f t="shared" si="382"/>
        <v>4922</v>
      </c>
      <c r="E4923">
        <v>41982</v>
      </c>
      <c r="F4923">
        <f t="shared" si="383"/>
        <v>7</v>
      </c>
      <c r="G4923" s="2" t="str">
        <f t="shared" si="384"/>
        <v/>
      </c>
      <c r="H4923" t="s">
        <v>4699</v>
      </c>
      <c r="I4923">
        <v>48859</v>
      </c>
      <c r="J4923">
        <v>41969</v>
      </c>
      <c r="K4923">
        <v>41972</v>
      </c>
      <c r="L4923" t="s">
        <v>31</v>
      </c>
      <c r="M4923" t="s">
        <v>20</v>
      </c>
      <c r="N4923">
        <v>514</v>
      </c>
      <c r="O4923">
        <v>3436</v>
      </c>
      <c r="P4923">
        <v>10</v>
      </c>
      <c r="Q4923" t="s">
        <v>4946</v>
      </c>
      <c r="BY4923" s="1"/>
      <c r="CE4923" s="2"/>
    </row>
    <row r="4924" ht="15" customHeight="1">
      <c r="A4924" t="str">
        <f t="shared" si="380"/>
        <v>2021_12_41982_8</v>
      </c>
      <c r="B4924" t="str">
        <f t="shared" si="381"/>
        <v>2021_12_48873</v>
      </c>
      <c r="C4924" s="1" t="s">
        <v>4698</v>
      </c>
      <c r="D4924">
        <f t="shared" si="382"/>
        <v>4923</v>
      </c>
      <c r="E4924">
        <v>41982</v>
      </c>
      <c r="F4924">
        <f t="shared" si="383"/>
        <v>8</v>
      </c>
      <c r="G4924" s="2" t="str">
        <f t="shared" si="384"/>
        <v/>
      </c>
      <c r="H4924" t="s">
        <v>4699</v>
      </c>
      <c r="I4924">
        <v>48873</v>
      </c>
      <c r="J4924">
        <v>41972</v>
      </c>
      <c r="K4924">
        <v>41969</v>
      </c>
      <c r="L4924" t="s">
        <v>31</v>
      </c>
      <c r="M4924" t="s">
        <v>20</v>
      </c>
      <c r="N4924">
        <v>237</v>
      </c>
      <c r="O4924">
        <v>3436</v>
      </c>
      <c r="P4924">
        <v>10</v>
      </c>
      <c r="Q4924" t="s">
        <v>4947</v>
      </c>
      <c r="BY4924" s="1"/>
      <c r="CE4924" s="2"/>
    </row>
    <row r="4925" ht="15" customHeight="1">
      <c r="A4925" t="str">
        <f t="shared" si="380"/>
        <v>2021_12_41982_9</v>
      </c>
      <c r="B4925" t="str">
        <f t="shared" si="381"/>
        <v>2021_12_49305</v>
      </c>
      <c r="C4925" s="1" t="s">
        <v>4698</v>
      </c>
      <c r="D4925">
        <f t="shared" si="382"/>
        <v>4924</v>
      </c>
      <c r="E4925">
        <v>41982</v>
      </c>
      <c r="F4925">
        <f t="shared" si="383"/>
        <v>9</v>
      </c>
      <c r="G4925" s="2" t="str">
        <f t="shared" si="384"/>
        <v>x</v>
      </c>
      <c r="H4925" t="s">
        <v>4699</v>
      </c>
      <c r="I4925">
        <v>49305</v>
      </c>
      <c r="J4925">
        <v>41969</v>
      </c>
      <c r="K4925">
        <v>41972</v>
      </c>
      <c r="L4925" t="s">
        <v>20</v>
      </c>
      <c r="M4925" t="s">
        <v>20</v>
      </c>
      <c r="N4925">
        <v>28</v>
      </c>
      <c r="O4925">
        <v>3436</v>
      </c>
      <c r="P4925">
        <v>10</v>
      </c>
      <c r="Q4925" t="s">
        <v>4948</v>
      </c>
      <c r="BY4925" s="1"/>
      <c r="CE4925" s="2"/>
    </row>
    <row r="4926" ht="15" customHeight="1">
      <c r="A4926" t="str">
        <f t="shared" si="380"/>
        <v>2021_12_42010_1</v>
      </c>
      <c r="B4926" t="str">
        <f t="shared" si="381"/>
        <v>2021_12_47454</v>
      </c>
      <c r="C4926" s="1" t="s">
        <v>4698</v>
      </c>
      <c r="D4926">
        <f t="shared" si="382"/>
        <v>4925</v>
      </c>
      <c r="E4926">
        <v>42010</v>
      </c>
      <c r="F4926">
        <f t="shared" si="383"/>
        <v>1</v>
      </c>
      <c r="G4926" s="2" t="str">
        <f t="shared" si="384"/>
        <v/>
      </c>
      <c r="H4926" t="s">
        <v>4699</v>
      </c>
      <c r="I4926">
        <v>47454</v>
      </c>
      <c r="J4926">
        <v>41997</v>
      </c>
      <c r="K4926">
        <v>42000</v>
      </c>
      <c r="L4926" t="s">
        <v>19</v>
      </c>
      <c r="M4926" t="s">
        <v>20</v>
      </c>
      <c r="N4926">
        <v>365</v>
      </c>
      <c r="O4926">
        <v>3094</v>
      </c>
      <c r="P4926">
        <v>12</v>
      </c>
      <c r="Q4926" t="s">
        <v>4949</v>
      </c>
      <c r="BY4926" s="1"/>
      <c r="CE4926" s="2"/>
    </row>
    <row r="4927" ht="15" customHeight="1">
      <c r="A4927" t="str">
        <f t="shared" si="380"/>
        <v>2021_12_42010_2</v>
      </c>
      <c r="B4927" t="str">
        <f t="shared" si="381"/>
        <v>2021_12_48018</v>
      </c>
      <c r="C4927" s="1" t="s">
        <v>4698</v>
      </c>
      <c r="D4927">
        <f t="shared" si="382"/>
        <v>4926</v>
      </c>
      <c r="E4927">
        <v>42010</v>
      </c>
      <c r="F4927">
        <f t="shared" si="383"/>
        <v>2</v>
      </c>
      <c r="G4927" s="2" t="str">
        <f t="shared" si="384"/>
        <v/>
      </c>
      <c r="H4927" t="s">
        <v>4699</v>
      </c>
      <c r="I4927">
        <v>48018</v>
      </c>
      <c r="J4927">
        <v>42000</v>
      </c>
      <c r="K4927">
        <v>41997</v>
      </c>
      <c r="L4927" t="s">
        <v>31</v>
      </c>
      <c r="M4927" t="s">
        <v>20</v>
      </c>
      <c r="N4927">
        <v>394</v>
      </c>
      <c r="O4927">
        <v>3094</v>
      </c>
      <c r="P4927">
        <v>12</v>
      </c>
      <c r="Q4927" t="s">
        <v>4950</v>
      </c>
      <c r="BY4927" s="1"/>
      <c r="CE4927" s="2"/>
    </row>
    <row r="4928" ht="15" customHeight="1">
      <c r="A4928" t="str">
        <f t="shared" si="380"/>
        <v>2021_12_42010_3</v>
      </c>
      <c r="B4928" t="str">
        <f t="shared" si="381"/>
        <v>2021_12_48126</v>
      </c>
      <c r="C4928" s="1" t="s">
        <v>4698</v>
      </c>
      <c r="D4928">
        <f t="shared" si="382"/>
        <v>4927</v>
      </c>
      <c r="E4928">
        <v>42010</v>
      </c>
      <c r="F4928">
        <f t="shared" si="383"/>
        <v>3</v>
      </c>
      <c r="G4928" s="2" t="str">
        <f t="shared" si="384"/>
        <v/>
      </c>
      <c r="H4928" t="s">
        <v>4699</v>
      </c>
      <c r="I4928">
        <v>48126</v>
      </c>
      <c r="J4928">
        <v>41997</v>
      </c>
      <c r="K4928">
        <v>42000</v>
      </c>
      <c r="L4928" t="s">
        <v>31</v>
      </c>
      <c r="M4928" t="s">
        <v>20</v>
      </c>
      <c r="N4928">
        <v>648</v>
      </c>
      <c r="O4928">
        <v>3094</v>
      </c>
      <c r="P4928">
        <v>12</v>
      </c>
      <c r="Q4928" t="s">
        <v>4951</v>
      </c>
      <c r="BY4928" s="1"/>
      <c r="CE4928" s="2"/>
    </row>
    <row r="4929" ht="15" customHeight="1">
      <c r="A4929" t="str">
        <f t="shared" si="380"/>
        <v>2021_12_42010_4</v>
      </c>
      <c r="B4929" t="str">
        <f t="shared" si="381"/>
        <v>2021_12_48541</v>
      </c>
      <c r="C4929" s="1" t="s">
        <v>4698</v>
      </c>
      <c r="D4929">
        <f t="shared" si="382"/>
        <v>4928</v>
      </c>
      <c r="E4929">
        <v>42010</v>
      </c>
      <c r="F4929">
        <f t="shared" si="383"/>
        <v>4</v>
      </c>
      <c r="G4929" s="2" t="str">
        <f t="shared" si="384"/>
        <v/>
      </c>
      <c r="H4929" t="s">
        <v>4699</v>
      </c>
      <c r="I4929">
        <v>48541</v>
      </c>
      <c r="J4929">
        <v>42000</v>
      </c>
      <c r="K4929">
        <v>41997</v>
      </c>
      <c r="L4929" t="s">
        <v>31</v>
      </c>
      <c r="M4929" t="s">
        <v>20</v>
      </c>
      <c r="N4929">
        <v>570</v>
      </c>
      <c r="O4929">
        <v>3094</v>
      </c>
      <c r="P4929">
        <v>12</v>
      </c>
      <c r="Q4929" t="s">
        <v>4952</v>
      </c>
      <c r="BY4929" s="1"/>
      <c r="CE4929" s="2"/>
    </row>
    <row r="4930" ht="15" customHeight="1">
      <c r="A4930" t="str">
        <f t="shared" ref="A4930:A4993" si="385">CONCATENATE($C4930,"_",$E4930,"_",$F4930)</f>
        <v>2021_12_42010_5</v>
      </c>
      <c r="B4930" t="str">
        <f t="shared" ref="B4930:B4993" si="386">CONCATENATE($C4930,"_",$I4930)</f>
        <v>2021_12_48674</v>
      </c>
      <c r="C4930" s="1" t="s">
        <v>4698</v>
      </c>
      <c r="D4930">
        <f t="shared" ref="D4930:D4993" si="387">IF(ISNUMBER($D4929),$D4929+1,1)</f>
        <v>4929</v>
      </c>
      <c r="E4930">
        <v>42010</v>
      </c>
      <c r="F4930">
        <f t="shared" ref="F4930:F4993" si="388">IF($E4930="","",IF($E4930=$E4929,$F4929+1,1))</f>
        <v>5</v>
      </c>
      <c r="G4930" s="2" t="str">
        <f t="shared" ref="G4930:G4993" si="389">IF($E4931=$E4930,"","x")</f>
        <v/>
      </c>
      <c r="H4930" t="s">
        <v>4699</v>
      </c>
      <c r="I4930">
        <v>48674</v>
      </c>
      <c r="J4930">
        <v>41997</v>
      </c>
      <c r="K4930">
        <v>42000</v>
      </c>
      <c r="L4930" t="s">
        <v>31</v>
      </c>
      <c r="M4930" t="s">
        <v>20</v>
      </c>
      <c r="N4930">
        <v>243</v>
      </c>
      <c r="O4930">
        <v>3094</v>
      </c>
      <c r="P4930">
        <v>12</v>
      </c>
      <c r="Q4930" t="s">
        <v>4953</v>
      </c>
      <c r="BY4930" s="1"/>
      <c r="CE4930" s="2"/>
    </row>
    <row r="4931" ht="15" customHeight="1">
      <c r="A4931" t="str">
        <f t="shared" si="385"/>
        <v>2021_12_42010_6</v>
      </c>
      <c r="B4931" t="str">
        <f t="shared" si="386"/>
        <v>2021_12_48847</v>
      </c>
      <c r="C4931" s="1" t="s">
        <v>4698</v>
      </c>
      <c r="D4931">
        <f t="shared" si="387"/>
        <v>4930</v>
      </c>
      <c r="E4931">
        <v>42010</v>
      </c>
      <c r="F4931">
        <f t="shared" si="388"/>
        <v>6</v>
      </c>
      <c r="G4931" s="2" t="str">
        <f t="shared" si="389"/>
        <v/>
      </c>
      <c r="H4931" t="s">
        <v>4699</v>
      </c>
      <c r="I4931">
        <v>48847</v>
      </c>
      <c r="J4931">
        <v>42000</v>
      </c>
      <c r="K4931">
        <v>41997</v>
      </c>
      <c r="L4931" t="s">
        <v>31</v>
      </c>
      <c r="M4931" t="s">
        <v>20</v>
      </c>
      <c r="N4931">
        <v>166</v>
      </c>
      <c r="O4931">
        <v>3094</v>
      </c>
      <c r="P4931">
        <v>12</v>
      </c>
      <c r="Q4931" t="s">
        <v>4954</v>
      </c>
      <c r="BY4931" s="1"/>
      <c r="CE4931" s="2"/>
    </row>
    <row r="4932" ht="15" customHeight="1">
      <c r="A4932" t="str">
        <f t="shared" si="385"/>
        <v>2021_12_42010_7</v>
      </c>
      <c r="B4932" t="str">
        <f t="shared" si="386"/>
        <v>2021_12_48970</v>
      </c>
      <c r="C4932" s="1" t="s">
        <v>4698</v>
      </c>
      <c r="D4932">
        <f t="shared" si="387"/>
        <v>4931</v>
      </c>
      <c r="E4932">
        <v>42010</v>
      </c>
      <c r="F4932">
        <f t="shared" si="388"/>
        <v>7</v>
      </c>
      <c r="G4932" s="2" t="str">
        <f t="shared" si="389"/>
        <v/>
      </c>
      <c r="H4932" t="s">
        <v>4699</v>
      </c>
      <c r="I4932">
        <v>48970</v>
      </c>
      <c r="J4932">
        <v>41997</v>
      </c>
      <c r="K4932">
        <v>42000</v>
      </c>
      <c r="L4932" t="s">
        <v>31</v>
      </c>
      <c r="M4932" t="s">
        <v>20</v>
      </c>
      <c r="N4932">
        <v>222</v>
      </c>
      <c r="O4932">
        <v>3094</v>
      </c>
      <c r="P4932">
        <v>12</v>
      </c>
      <c r="Q4932" t="s">
        <v>4955</v>
      </c>
      <c r="BY4932" s="1"/>
      <c r="CE4932" s="2"/>
    </row>
    <row r="4933" ht="15" customHeight="1">
      <c r="A4933" t="str">
        <f t="shared" si="385"/>
        <v>2021_12_42010_8</v>
      </c>
      <c r="B4933" t="str">
        <f t="shared" si="386"/>
        <v>2021_12_49260</v>
      </c>
      <c r="C4933" s="1" t="s">
        <v>4698</v>
      </c>
      <c r="D4933">
        <f t="shared" si="387"/>
        <v>4932</v>
      </c>
      <c r="E4933">
        <v>42010</v>
      </c>
      <c r="F4933">
        <f t="shared" si="388"/>
        <v>8</v>
      </c>
      <c r="G4933" s="2" t="str">
        <f t="shared" si="389"/>
        <v/>
      </c>
      <c r="H4933" t="s">
        <v>4699</v>
      </c>
      <c r="I4933">
        <v>49260</v>
      </c>
      <c r="J4933">
        <v>42000</v>
      </c>
      <c r="K4933">
        <v>41997</v>
      </c>
      <c r="L4933" t="s">
        <v>31</v>
      </c>
      <c r="M4933" t="s">
        <v>20</v>
      </c>
      <c r="N4933">
        <v>179</v>
      </c>
      <c r="O4933">
        <v>3094</v>
      </c>
      <c r="P4933">
        <v>12</v>
      </c>
      <c r="Q4933" t="s">
        <v>4956</v>
      </c>
      <c r="BY4933" s="1"/>
      <c r="CE4933" s="2"/>
    </row>
    <row r="4934" ht="15" customHeight="1">
      <c r="A4934" t="str">
        <f t="shared" si="385"/>
        <v>2021_12_42010_9</v>
      </c>
      <c r="B4934" t="str">
        <f t="shared" si="386"/>
        <v>2021_12_49301</v>
      </c>
      <c r="C4934" s="1" t="s">
        <v>4698</v>
      </c>
      <c r="D4934">
        <f t="shared" si="387"/>
        <v>4933</v>
      </c>
      <c r="E4934">
        <v>42010</v>
      </c>
      <c r="F4934">
        <f t="shared" si="388"/>
        <v>9</v>
      </c>
      <c r="G4934" s="2" t="str">
        <f t="shared" si="389"/>
        <v/>
      </c>
      <c r="H4934" t="s">
        <v>4699</v>
      </c>
      <c r="I4934">
        <v>49301</v>
      </c>
      <c r="J4934">
        <v>41997</v>
      </c>
      <c r="K4934">
        <v>42000</v>
      </c>
      <c r="L4934" t="s">
        <v>31</v>
      </c>
      <c r="M4934" t="s">
        <v>20</v>
      </c>
      <c r="N4934">
        <v>170</v>
      </c>
      <c r="O4934">
        <v>3094</v>
      </c>
      <c r="P4934">
        <v>12</v>
      </c>
      <c r="Q4934" t="s">
        <v>4957</v>
      </c>
      <c r="BY4934" s="1"/>
      <c r="CE4934" s="2"/>
    </row>
    <row r="4935" ht="15" customHeight="1">
      <c r="A4935" t="str">
        <f t="shared" si="385"/>
        <v>2021_12_42010_10</v>
      </c>
      <c r="B4935" t="str">
        <f t="shared" si="386"/>
        <v>2021_12_49593</v>
      </c>
      <c r="C4935" s="1" t="s">
        <v>4698</v>
      </c>
      <c r="D4935">
        <f t="shared" si="387"/>
        <v>4934</v>
      </c>
      <c r="E4935">
        <v>42010</v>
      </c>
      <c r="F4935">
        <f t="shared" si="388"/>
        <v>10</v>
      </c>
      <c r="G4935" s="2" t="str">
        <f t="shared" si="389"/>
        <v/>
      </c>
      <c r="H4935" t="s">
        <v>4699</v>
      </c>
      <c r="I4935">
        <v>49593</v>
      </c>
      <c r="J4935">
        <v>42000</v>
      </c>
      <c r="K4935">
        <v>41997</v>
      </c>
      <c r="L4935" t="s">
        <v>31</v>
      </c>
      <c r="M4935" t="s">
        <v>20</v>
      </c>
      <c r="N4935">
        <v>93</v>
      </c>
      <c r="O4935">
        <v>3094</v>
      </c>
      <c r="P4935">
        <v>12</v>
      </c>
      <c r="Q4935" t="s">
        <v>4958</v>
      </c>
      <c r="BY4935" s="1"/>
      <c r="CE4935" s="2"/>
    </row>
    <row r="4936" ht="15" customHeight="1">
      <c r="A4936" t="str">
        <f t="shared" si="385"/>
        <v>2021_12_42010_11</v>
      </c>
      <c r="B4936" t="str">
        <f t="shared" si="386"/>
        <v>2021_12_49599</v>
      </c>
      <c r="C4936" s="1" t="s">
        <v>4698</v>
      </c>
      <c r="D4936">
        <f t="shared" si="387"/>
        <v>4935</v>
      </c>
      <c r="E4936">
        <v>42010</v>
      </c>
      <c r="F4936">
        <f t="shared" si="388"/>
        <v>11</v>
      </c>
      <c r="G4936" s="2" t="str">
        <f t="shared" si="389"/>
        <v>x</v>
      </c>
      <c r="H4936" t="s">
        <v>4699</v>
      </c>
      <c r="I4936">
        <v>49599</v>
      </c>
      <c r="J4936">
        <v>41997</v>
      </c>
      <c r="K4936">
        <v>42000</v>
      </c>
      <c r="L4936" t="s">
        <v>20</v>
      </c>
      <c r="M4936" t="s">
        <v>20</v>
      </c>
      <c r="N4936">
        <v>23</v>
      </c>
      <c r="O4936">
        <v>3094</v>
      </c>
      <c r="P4936">
        <v>12</v>
      </c>
      <c r="Q4936" t="s">
        <v>4959</v>
      </c>
      <c r="BY4936" s="1"/>
      <c r="CE4936" s="2"/>
    </row>
    <row r="4937" ht="15" customHeight="1">
      <c r="A4937" t="str">
        <f t="shared" si="385"/>
        <v>2021_12_42038_1</v>
      </c>
      <c r="B4937" t="str">
        <f t="shared" si="386"/>
        <v>2021_12_47806</v>
      </c>
      <c r="C4937" s="1" t="s">
        <v>4698</v>
      </c>
      <c r="D4937">
        <f t="shared" si="387"/>
        <v>4936</v>
      </c>
      <c r="E4937">
        <v>42038</v>
      </c>
      <c r="F4937">
        <f t="shared" si="388"/>
        <v>1</v>
      </c>
      <c r="G4937" s="2" t="str">
        <f t="shared" si="389"/>
        <v/>
      </c>
      <c r="H4937" t="s">
        <v>4699</v>
      </c>
      <c r="I4937">
        <v>47806</v>
      </c>
      <c r="J4937">
        <v>42025</v>
      </c>
      <c r="K4937">
        <v>42028</v>
      </c>
      <c r="L4937" t="s">
        <v>19</v>
      </c>
      <c r="M4937" t="s">
        <v>20</v>
      </c>
      <c r="N4937">
        <v>254</v>
      </c>
      <c r="O4937">
        <v>3216</v>
      </c>
      <c r="P4937">
        <v>9</v>
      </c>
      <c r="Q4937" t="s">
        <v>4960</v>
      </c>
      <c r="BY4937" s="1"/>
      <c r="CE4937" s="2"/>
    </row>
    <row r="4938" ht="15" customHeight="1">
      <c r="A4938" t="str">
        <f t="shared" si="385"/>
        <v>2021_12_42038_2</v>
      </c>
      <c r="B4938" t="str">
        <f t="shared" si="386"/>
        <v>2021_12_48247</v>
      </c>
      <c r="C4938" s="1" t="s">
        <v>4698</v>
      </c>
      <c r="D4938">
        <f t="shared" si="387"/>
        <v>4937</v>
      </c>
      <c r="E4938">
        <v>42038</v>
      </c>
      <c r="F4938">
        <f t="shared" si="388"/>
        <v>2</v>
      </c>
      <c r="G4938" s="2" t="str">
        <f t="shared" si="389"/>
        <v/>
      </c>
      <c r="H4938" t="s">
        <v>4699</v>
      </c>
      <c r="I4938">
        <v>48247</v>
      </c>
      <c r="J4938">
        <v>42028</v>
      </c>
      <c r="K4938">
        <v>42025</v>
      </c>
      <c r="L4938" t="s">
        <v>31</v>
      </c>
      <c r="M4938" t="s">
        <v>20</v>
      </c>
      <c r="N4938">
        <v>449</v>
      </c>
      <c r="O4938">
        <v>3216</v>
      </c>
      <c r="P4938">
        <v>9</v>
      </c>
      <c r="Q4938" t="s">
        <v>4961</v>
      </c>
      <c r="BY4938" s="1"/>
      <c r="CE4938" s="2"/>
    </row>
    <row r="4939" ht="15" customHeight="1">
      <c r="A4939" t="str">
        <f t="shared" si="385"/>
        <v>2021_12_42038_3</v>
      </c>
      <c r="B4939" t="str">
        <f t="shared" si="386"/>
        <v>2021_12_48559</v>
      </c>
      <c r="C4939" s="1" t="s">
        <v>4698</v>
      </c>
      <c r="D4939">
        <f t="shared" si="387"/>
        <v>4938</v>
      </c>
      <c r="E4939">
        <v>42038</v>
      </c>
      <c r="F4939">
        <f t="shared" si="388"/>
        <v>3</v>
      </c>
      <c r="G4939" s="2" t="str">
        <f t="shared" si="389"/>
        <v/>
      </c>
      <c r="H4939" t="s">
        <v>4699</v>
      </c>
      <c r="I4939">
        <v>48559</v>
      </c>
      <c r="J4939">
        <v>42025</v>
      </c>
      <c r="K4939">
        <v>42028</v>
      </c>
      <c r="L4939" t="s">
        <v>31</v>
      </c>
      <c r="M4939" t="s">
        <v>20</v>
      </c>
      <c r="N4939">
        <v>880</v>
      </c>
      <c r="O4939">
        <v>3216</v>
      </c>
      <c r="P4939">
        <v>9</v>
      </c>
      <c r="Q4939" t="s">
        <v>4962</v>
      </c>
      <c r="BY4939" s="1"/>
      <c r="CE4939" s="2"/>
    </row>
    <row r="4940" ht="15" customHeight="1">
      <c r="A4940" t="str">
        <f t="shared" si="385"/>
        <v>2021_12_42038_4</v>
      </c>
      <c r="B4940" t="str">
        <f t="shared" si="386"/>
        <v>2021_12_48670</v>
      </c>
      <c r="C4940" s="1" t="s">
        <v>4698</v>
      </c>
      <c r="D4940">
        <f t="shared" si="387"/>
        <v>4939</v>
      </c>
      <c r="E4940">
        <v>42038</v>
      </c>
      <c r="F4940">
        <f t="shared" si="388"/>
        <v>4</v>
      </c>
      <c r="G4940" s="2" t="str">
        <f t="shared" si="389"/>
        <v/>
      </c>
      <c r="H4940" t="s">
        <v>4699</v>
      </c>
      <c r="I4940">
        <v>48670</v>
      </c>
      <c r="J4940">
        <v>42028</v>
      </c>
      <c r="K4940">
        <v>42025</v>
      </c>
      <c r="L4940" t="s">
        <v>31</v>
      </c>
      <c r="M4940" t="s">
        <v>20</v>
      </c>
      <c r="N4940">
        <v>616</v>
      </c>
      <c r="O4940">
        <v>3216</v>
      </c>
      <c r="P4940">
        <v>9</v>
      </c>
      <c r="Q4940" t="s">
        <v>4963</v>
      </c>
      <c r="BY4940" s="1"/>
      <c r="CE4940" s="2"/>
    </row>
    <row r="4941" ht="15" customHeight="1">
      <c r="A4941" t="str">
        <f t="shared" si="385"/>
        <v>2021_12_42038_5</v>
      </c>
      <c r="B4941" t="str">
        <f t="shared" si="386"/>
        <v>2021_12_48864</v>
      </c>
      <c r="C4941" s="1" t="s">
        <v>4698</v>
      </c>
      <c r="D4941">
        <f t="shared" si="387"/>
        <v>4940</v>
      </c>
      <c r="E4941">
        <v>42038</v>
      </c>
      <c r="F4941">
        <f t="shared" si="388"/>
        <v>5</v>
      </c>
      <c r="G4941" s="2" t="str">
        <f t="shared" si="389"/>
        <v/>
      </c>
      <c r="H4941" t="s">
        <v>4699</v>
      </c>
      <c r="I4941">
        <v>48864</v>
      </c>
      <c r="J4941">
        <v>42025</v>
      </c>
      <c r="K4941">
        <v>42028</v>
      </c>
      <c r="L4941" t="s">
        <v>31</v>
      </c>
      <c r="M4941" t="s">
        <v>20</v>
      </c>
      <c r="N4941">
        <v>507</v>
      </c>
      <c r="O4941">
        <v>3216</v>
      </c>
      <c r="P4941">
        <v>9</v>
      </c>
      <c r="Q4941" t="s">
        <v>4964</v>
      </c>
      <c r="BY4941" s="1"/>
      <c r="CE4941" s="2"/>
    </row>
    <row r="4942" ht="15" customHeight="1">
      <c r="A4942" t="str">
        <f t="shared" si="385"/>
        <v>2021_12_42038_6</v>
      </c>
      <c r="B4942" t="str">
        <f t="shared" si="386"/>
        <v>2021_12_49265</v>
      </c>
      <c r="C4942" s="1" t="s">
        <v>4698</v>
      </c>
      <c r="D4942">
        <f t="shared" si="387"/>
        <v>4941</v>
      </c>
      <c r="E4942">
        <v>42038</v>
      </c>
      <c r="F4942">
        <f t="shared" si="388"/>
        <v>6</v>
      </c>
      <c r="G4942" s="2" t="str">
        <f t="shared" si="389"/>
        <v/>
      </c>
      <c r="H4942" t="s">
        <v>4699</v>
      </c>
      <c r="I4942">
        <v>49265</v>
      </c>
      <c r="J4942">
        <v>42028</v>
      </c>
      <c r="K4942">
        <v>42025</v>
      </c>
      <c r="L4942" t="s">
        <v>31</v>
      </c>
      <c r="M4942" t="s">
        <v>20</v>
      </c>
      <c r="N4942">
        <v>301</v>
      </c>
      <c r="O4942">
        <v>3216</v>
      </c>
      <c r="P4942">
        <v>9</v>
      </c>
      <c r="Q4942" t="s">
        <v>4965</v>
      </c>
      <c r="BY4942" s="1"/>
      <c r="CE4942" s="2"/>
    </row>
    <row r="4943" ht="15" customHeight="1">
      <c r="A4943" t="str">
        <f t="shared" si="385"/>
        <v>2021_12_42038_7</v>
      </c>
      <c r="B4943" t="str">
        <f t="shared" si="386"/>
        <v>2021_12_49315</v>
      </c>
      <c r="C4943" s="1" t="s">
        <v>4698</v>
      </c>
      <c r="D4943">
        <f t="shared" si="387"/>
        <v>4942</v>
      </c>
      <c r="E4943">
        <v>42038</v>
      </c>
      <c r="F4943">
        <f t="shared" si="388"/>
        <v>7</v>
      </c>
      <c r="G4943" s="2" t="str">
        <f t="shared" si="389"/>
        <v/>
      </c>
      <c r="H4943" t="s">
        <v>4699</v>
      </c>
      <c r="I4943">
        <v>49315</v>
      </c>
      <c r="J4943">
        <v>42025</v>
      </c>
      <c r="K4943">
        <v>42028</v>
      </c>
      <c r="L4943" t="s">
        <v>31</v>
      </c>
      <c r="M4943" t="s">
        <v>20</v>
      </c>
      <c r="N4943">
        <v>123</v>
      </c>
      <c r="O4943">
        <v>3216</v>
      </c>
      <c r="P4943">
        <v>9</v>
      </c>
      <c r="Q4943" t="s">
        <v>4966</v>
      </c>
      <c r="BY4943" s="1"/>
      <c r="CE4943" s="2"/>
    </row>
    <row r="4944" ht="15" customHeight="1">
      <c r="A4944" t="str">
        <f t="shared" si="385"/>
        <v>2021_12_42038_8</v>
      </c>
      <c r="B4944" t="str">
        <f t="shared" si="386"/>
        <v>2021_12_49602</v>
      </c>
      <c r="C4944" s="1" t="s">
        <v>4698</v>
      </c>
      <c r="D4944">
        <f t="shared" si="387"/>
        <v>4943</v>
      </c>
      <c r="E4944">
        <v>42038</v>
      </c>
      <c r="F4944">
        <f t="shared" si="388"/>
        <v>8</v>
      </c>
      <c r="G4944" s="2" t="str">
        <f t="shared" si="389"/>
        <v>x</v>
      </c>
      <c r="H4944" t="s">
        <v>4699</v>
      </c>
      <c r="I4944">
        <v>49602</v>
      </c>
      <c r="J4944">
        <v>42028</v>
      </c>
      <c r="K4944">
        <v>42025</v>
      </c>
      <c r="L4944" t="s">
        <v>20</v>
      </c>
      <c r="M4944" t="s">
        <v>20</v>
      </c>
      <c r="N4944">
        <v>65</v>
      </c>
      <c r="O4944">
        <v>3216</v>
      </c>
      <c r="P4944">
        <v>9</v>
      </c>
      <c r="Q4944" t="s">
        <v>4967</v>
      </c>
      <c r="BY4944" s="1"/>
      <c r="CE4944" s="2"/>
    </row>
    <row r="4945" ht="15" customHeight="1">
      <c r="A4945" t="str">
        <f t="shared" si="385"/>
        <v>2021_12_42066_1</v>
      </c>
      <c r="B4945" t="str">
        <f t="shared" si="386"/>
        <v>2021_12_47545</v>
      </c>
      <c r="C4945" s="1" t="s">
        <v>4698</v>
      </c>
      <c r="D4945">
        <f t="shared" si="387"/>
        <v>4944</v>
      </c>
      <c r="E4945">
        <v>42066</v>
      </c>
      <c r="F4945">
        <f t="shared" si="388"/>
        <v>1</v>
      </c>
      <c r="G4945" s="2" t="str">
        <f t="shared" si="389"/>
        <v/>
      </c>
      <c r="H4945" t="s">
        <v>4699</v>
      </c>
      <c r="I4945">
        <v>47545</v>
      </c>
      <c r="J4945">
        <v>42053</v>
      </c>
      <c r="K4945">
        <v>42056</v>
      </c>
      <c r="L4945" t="s">
        <v>19</v>
      </c>
      <c r="M4945" t="s">
        <v>20</v>
      </c>
      <c r="N4945">
        <v>446</v>
      </c>
      <c r="O4945">
        <v>3879</v>
      </c>
      <c r="P4945">
        <v>10</v>
      </c>
      <c r="Q4945" t="s">
        <v>4968</v>
      </c>
      <c r="BY4945" s="1"/>
      <c r="CE4945" s="2"/>
    </row>
    <row r="4946" ht="15" customHeight="1">
      <c r="A4946" t="str">
        <f t="shared" si="385"/>
        <v>2021_12_42066_2</v>
      </c>
      <c r="B4946" t="str">
        <f t="shared" si="386"/>
        <v>2021_12_48341</v>
      </c>
      <c r="C4946" s="1" t="s">
        <v>4698</v>
      </c>
      <c r="D4946">
        <f t="shared" si="387"/>
        <v>4945</v>
      </c>
      <c r="E4946">
        <v>42066</v>
      </c>
      <c r="F4946">
        <f t="shared" si="388"/>
        <v>2</v>
      </c>
      <c r="G4946" s="2" t="str">
        <f t="shared" si="389"/>
        <v/>
      </c>
      <c r="H4946" t="s">
        <v>4699</v>
      </c>
      <c r="I4946">
        <v>48341</v>
      </c>
      <c r="J4946">
        <v>42056</v>
      </c>
      <c r="K4946">
        <v>42053</v>
      </c>
      <c r="L4946" t="s">
        <v>31</v>
      </c>
      <c r="M4946" t="s">
        <v>20</v>
      </c>
      <c r="N4946">
        <v>415</v>
      </c>
      <c r="O4946">
        <v>3879</v>
      </c>
      <c r="P4946">
        <v>10</v>
      </c>
      <c r="Q4946" t="s">
        <v>4969</v>
      </c>
      <c r="BY4946" s="1"/>
      <c r="CE4946" s="2"/>
    </row>
    <row r="4947" ht="15" customHeight="1">
      <c r="A4947" t="str">
        <f t="shared" si="385"/>
        <v>2021_12_42066_3</v>
      </c>
      <c r="B4947" t="str">
        <f t="shared" si="386"/>
        <v>2021_12_48531</v>
      </c>
      <c r="C4947" s="1" t="s">
        <v>4698</v>
      </c>
      <c r="D4947">
        <f t="shared" si="387"/>
        <v>4946</v>
      </c>
      <c r="E4947">
        <v>42066</v>
      </c>
      <c r="F4947">
        <f t="shared" si="388"/>
        <v>3</v>
      </c>
      <c r="G4947" s="2" t="str">
        <f t="shared" si="389"/>
        <v/>
      </c>
      <c r="H4947" t="s">
        <v>4699</v>
      </c>
      <c r="I4947">
        <v>48531</v>
      </c>
      <c r="J4947">
        <v>42053</v>
      </c>
      <c r="K4947">
        <v>42056</v>
      </c>
      <c r="L4947" t="s">
        <v>31</v>
      </c>
      <c r="M4947" t="s">
        <v>20</v>
      </c>
      <c r="N4947">
        <v>569</v>
      </c>
      <c r="O4947">
        <v>3879</v>
      </c>
      <c r="P4947">
        <v>10</v>
      </c>
      <c r="Q4947" t="s">
        <v>4970</v>
      </c>
      <c r="BY4947" s="1"/>
      <c r="CE4947" s="2"/>
    </row>
    <row r="4948" ht="15" customHeight="1">
      <c r="A4948" t="str">
        <f t="shared" si="385"/>
        <v>2021_12_42066_4</v>
      </c>
      <c r="B4948" t="str">
        <f t="shared" si="386"/>
        <v>2021_12_48790</v>
      </c>
      <c r="C4948" s="1" t="s">
        <v>4698</v>
      </c>
      <c r="D4948">
        <f t="shared" si="387"/>
        <v>4947</v>
      </c>
      <c r="E4948">
        <v>42066</v>
      </c>
      <c r="F4948">
        <f t="shared" si="388"/>
        <v>4</v>
      </c>
      <c r="G4948" s="2" t="str">
        <f t="shared" si="389"/>
        <v/>
      </c>
      <c r="H4948" t="s">
        <v>4699</v>
      </c>
      <c r="I4948">
        <v>48790</v>
      </c>
      <c r="J4948">
        <v>42056</v>
      </c>
      <c r="K4948">
        <v>42053</v>
      </c>
      <c r="L4948" t="s">
        <v>31</v>
      </c>
      <c r="M4948" t="s">
        <v>20</v>
      </c>
      <c r="N4948">
        <v>518</v>
      </c>
      <c r="O4948">
        <v>3879</v>
      </c>
      <c r="P4948">
        <v>10</v>
      </c>
      <c r="Q4948" t="s">
        <v>4971</v>
      </c>
      <c r="BY4948" s="1"/>
      <c r="CE4948" s="2"/>
    </row>
    <row r="4949" ht="15" customHeight="1">
      <c r="A4949" t="str">
        <f t="shared" si="385"/>
        <v>2021_12_42066_5</v>
      </c>
      <c r="B4949" t="str">
        <f t="shared" si="386"/>
        <v>2021_12_49173</v>
      </c>
      <c r="C4949" s="1" t="s">
        <v>4698</v>
      </c>
      <c r="D4949">
        <f t="shared" si="387"/>
        <v>4948</v>
      </c>
      <c r="E4949">
        <v>42066</v>
      </c>
      <c r="F4949">
        <f t="shared" si="388"/>
        <v>5</v>
      </c>
      <c r="G4949" s="2" t="str">
        <f t="shared" si="389"/>
        <v/>
      </c>
      <c r="H4949" t="s">
        <v>4699</v>
      </c>
      <c r="I4949">
        <v>49173</v>
      </c>
      <c r="J4949">
        <v>42053</v>
      </c>
      <c r="K4949">
        <v>42056</v>
      </c>
      <c r="L4949" t="s">
        <v>31</v>
      </c>
      <c r="M4949" t="s">
        <v>20</v>
      </c>
      <c r="N4949">
        <v>565</v>
      </c>
      <c r="O4949">
        <v>3879</v>
      </c>
      <c r="P4949">
        <v>10</v>
      </c>
      <c r="Q4949" t="s">
        <v>4972</v>
      </c>
      <c r="BY4949" s="1"/>
      <c r="CE4949" s="2"/>
    </row>
    <row r="4950" ht="15" customHeight="1">
      <c r="A4950" t="str">
        <f t="shared" si="385"/>
        <v>2021_12_42066_6</v>
      </c>
      <c r="B4950" t="str">
        <f t="shared" si="386"/>
        <v>2021_12_49546</v>
      </c>
      <c r="C4950" s="1" t="s">
        <v>4698</v>
      </c>
      <c r="D4950">
        <f t="shared" si="387"/>
        <v>4949</v>
      </c>
      <c r="E4950">
        <v>42066</v>
      </c>
      <c r="F4950">
        <f t="shared" si="388"/>
        <v>6</v>
      </c>
      <c r="G4950" s="2" t="str">
        <f t="shared" si="389"/>
        <v/>
      </c>
      <c r="H4950" t="s">
        <v>4699</v>
      </c>
      <c r="I4950">
        <v>49546</v>
      </c>
      <c r="J4950">
        <v>42056</v>
      </c>
      <c r="K4950">
        <v>42053</v>
      </c>
      <c r="L4950" t="s">
        <v>31</v>
      </c>
      <c r="M4950" t="s">
        <v>20</v>
      </c>
      <c r="N4950">
        <v>379</v>
      </c>
      <c r="O4950">
        <v>3879</v>
      </c>
      <c r="P4950">
        <v>10</v>
      </c>
      <c r="Q4950" t="s">
        <v>4973</v>
      </c>
      <c r="BY4950" s="1"/>
      <c r="CE4950" s="2"/>
    </row>
    <row r="4951" ht="15" customHeight="1">
      <c r="A4951" t="str">
        <f t="shared" si="385"/>
        <v>2021_12_42066_7</v>
      </c>
      <c r="B4951" t="str">
        <f t="shared" si="386"/>
        <v>2021_12_49559</v>
      </c>
      <c r="C4951" s="1" t="s">
        <v>4698</v>
      </c>
      <c r="D4951">
        <f t="shared" si="387"/>
        <v>4950</v>
      </c>
      <c r="E4951">
        <v>42066</v>
      </c>
      <c r="F4951">
        <f t="shared" si="388"/>
        <v>7</v>
      </c>
      <c r="G4951" s="2" t="str">
        <f t="shared" si="389"/>
        <v>x</v>
      </c>
      <c r="H4951" t="s">
        <v>4699</v>
      </c>
      <c r="I4951">
        <v>49559</v>
      </c>
      <c r="J4951">
        <v>42053</v>
      </c>
      <c r="K4951">
        <v>42056</v>
      </c>
      <c r="L4951" t="s">
        <v>20</v>
      </c>
      <c r="M4951" t="s">
        <v>20</v>
      </c>
      <c r="N4951">
        <v>99</v>
      </c>
      <c r="O4951">
        <v>3879</v>
      </c>
      <c r="P4951">
        <v>10</v>
      </c>
      <c r="Q4951" t="s">
        <v>4974</v>
      </c>
      <c r="BY4951" s="1"/>
      <c r="CE4951" s="2"/>
    </row>
    <row r="4952" ht="15" customHeight="1">
      <c r="A4952" t="str">
        <f t="shared" si="385"/>
        <v>2021_12_42094_1</v>
      </c>
      <c r="B4952" t="str">
        <f t="shared" si="386"/>
        <v>2021_12_47538</v>
      </c>
      <c r="C4952" s="1" t="s">
        <v>4698</v>
      </c>
      <c r="D4952">
        <f t="shared" si="387"/>
        <v>4951</v>
      </c>
      <c r="E4952">
        <v>42094</v>
      </c>
      <c r="F4952">
        <f t="shared" si="388"/>
        <v>1</v>
      </c>
      <c r="G4952" s="2" t="str">
        <f t="shared" si="389"/>
        <v/>
      </c>
      <c r="H4952" t="s">
        <v>4699</v>
      </c>
      <c r="I4952">
        <v>47538</v>
      </c>
      <c r="J4952">
        <v>42081</v>
      </c>
      <c r="K4952">
        <v>42084</v>
      </c>
      <c r="L4952" t="s">
        <v>158</v>
      </c>
      <c r="M4952" t="s">
        <v>20</v>
      </c>
      <c r="N4952">
        <v>329</v>
      </c>
      <c r="O4952">
        <v>4466</v>
      </c>
      <c r="P4952">
        <v>10</v>
      </c>
      <c r="Q4952" t="s">
        <v>4975</v>
      </c>
      <c r="BY4952" s="1"/>
      <c r="CE4952" s="2"/>
    </row>
    <row r="4953" ht="15" customHeight="1">
      <c r="A4953" t="str">
        <f t="shared" si="385"/>
        <v>2021_12_42094_2</v>
      </c>
      <c r="B4953" t="str">
        <f t="shared" si="386"/>
        <v>2021_12_47754</v>
      </c>
      <c r="C4953" s="1" t="s">
        <v>4698</v>
      </c>
      <c r="D4953">
        <f t="shared" si="387"/>
        <v>4952</v>
      </c>
      <c r="E4953">
        <v>42094</v>
      </c>
      <c r="F4953">
        <f t="shared" si="388"/>
        <v>2</v>
      </c>
      <c r="G4953" s="2" t="str">
        <f t="shared" si="389"/>
        <v/>
      </c>
      <c r="H4953" t="s">
        <v>4699</v>
      </c>
      <c r="I4953">
        <v>47754</v>
      </c>
      <c r="J4953">
        <v>42084</v>
      </c>
      <c r="K4953">
        <v>42081</v>
      </c>
      <c r="L4953" t="s">
        <v>31</v>
      </c>
      <c r="M4953" t="s">
        <v>20</v>
      </c>
      <c r="N4953">
        <v>875</v>
      </c>
      <c r="O4953">
        <v>4466</v>
      </c>
      <c r="P4953">
        <v>10</v>
      </c>
      <c r="Q4953" t="s">
        <v>4976</v>
      </c>
      <c r="BY4953" s="1"/>
      <c r="CE4953" s="2"/>
    </row>
    <row r="4954" ht="15" customHeight="1">
      <c r="A4954" t="str">
        <f t="shared" si="385"/>
        <v>2021_12_42094_3</v>
      </c>
      <c r="B4954" t="str">
        <f t="shared" si="386"/>
        <v>2021_12_48128</v>
      </c>
      <c r="C4954" s="1" t="s">
        <v>4698</v>
      </c>
      <c r="D4954">
        <f t="shared" si="387"/>
        <v>4953</v>
      </c>
      <c r="E4954">
        <v>42094</v>
      </c>
      <c r="F4954">
        <f t="shared" si="388"/>
        <v>3</v>
      </c>
      <c r="G4954" s="2" t="str">
        <f t="shared" si="389"/>
        <v/>
      </c>
      <c r="H4954" t="s">
        <v>4699</v>
      </c>
      <c r="I4954">
        <v>48128</v>
      </c>
      <c r="J4954">
        <v>42081</v>
      </c>
      <c r="K4954">
        <v>42084</v>
      </c>
      <c r="L4954" t="s">
        <v>31</v>
      </c>
      <c r="M4954" t="s">
        <v>20</v>
      </c>
      <c r="N4954">
        <v>486</v>
      </c>
      <c r="O4954">
        <v>4466</v>
      </c>
      <c r="P4954">
        <v>10</v>
      </c>
      <c r="Q4954" t="s">
        <v>4977</v>
      </c>
      <c r="BY4954" s="1"/>
      <c r="CE4954" s="2"/>
    </row>
    <row r="4955" ht="15" customHeight="1">
      <c r="A4955" t="str">
        <f t="shared" si="385"/>
        <v>2021_12_42094_4</v>
      </c>
      <c r="B4955" t="str">
        <f t="shared" si="386"/>
        <v>2021_12_48286</v>
      </c>
      <c r="C4955" s="1" t="s">
        <v>4698</v>
      </c>
      <c r="D4955">
        <f t="shared" si="387"/>
        <v>4954</v>
      </c>
      <c r="E4955">
        <v>42094</v>
      </c>
      <c r="F4955">
        <f t="shared" si="388"/>
        <v>4</v>
      </c>
      <c r="G4955" s="2" t="str">
        <f t="shared" si="389"/>
        <v/>
      </c>
      <c r="H4955" t="s">
        <v>4699</v>
      </c>
      <c r="I4955">
        <v>48286</v>
      </c>
      <c r="J4955">
        <v>42084</v>
      </c>
      <c r="K4955">
        <v>42081</v>
      </c>
      <c r="L4955" t="s">
        <v>31</v>
      </c>
      <c r="M4955" t="s">
        <v>20</v>
      </c>
      <c r="N4955">
        <v>834</v>
      </c>
      <c r="O4955">
        <v>4466</v>
      </c>
      <c r="P4955">
        <v>10</v>
      </c>
      <c r="Q4955" t="s">
        <v>4978</v>
      </c>
      <c r="BY4955" s="1"/>
      <c r="CE4955" s="2"/>
    </row>
    <row r="4956" ht="15" customHeight="1">
      <c r="A4956" t="str">
        <f t="shared" si="385"/>
        <v>2021_12_42094_5</v>
      </c>
      <c r="B4956" t="str">
        <f t="shared" si="386"/>
        <v>2021_12_48574</v>
      </c>
      <c r="C4956" s="1" t="s">
        <v>4698</v>
      </c>
      <c r="D4956">
        <f t="shared" si="387"/>
        <v>4955</v>
      </c>
      <c r="E4956">
        <v>42094</v>
      </c>
      <c r="F4956">
        <f t="shared" si="388"/>
        <v>5</v>
      </c>
      <c r="G4956" s="2" t="str">
        <f t="shared" si="389"/>
        <v/>
      </c>
      <c r="H4956" t="s">
        <v>4699</v>
      </c>
      <c r="I4956">
        <v>48574</v>
      </c>
      <c r="J4956">
        <v>42081</v>
      </c>
      <c r="K4956">
        <v>42084</v>
      </c>
      <c r="L4956" t="s">
        <v>31</v>
      </c>
      <c r="M4956" t="s">
        <v>20</v>
      </c>
      <c r="N4956">
        <v>410</v>
      </c>
      <c r="O4956">
        <v>4466</v>
      </c>
      <c r="P4956">
        <v>10</v>
      </c>
      <c r="Q4956" t="s">
        <v>4979</v>
      </c>
      <c r="BY4956" s="1"/>
      <c r="CE4956" s="2"/>
    </row>
    <row r="4957" ht="15" customHeight="1">
      <c r="A4957" t="str">
        <f t="shared" si="385"/>
        <v>2021_12_42094_6</v>
      </c>
      <c r="B4957" t="str">
        <f t="shared" si="386"/>
        <v>2021_12_48631</v>
      </c>
      <c r="C4957" s="1" t="s">
        <v>4698</v>
      </c>
      <c r="D4957">
        <f t="shared" si="387"/>
        <v>4956</v>
      </c>
      <c r="E4957">
        <v>42094</v>
      </c>
      <c r="F4957">
        <f t="shared" si="388"/>
        <v>6</v>
      </c>
      <c r="G4957" s="2" t="str">
        <f t="shared" si="389"/>
        <v/>
      </c>
      <c r="H4957" t="s">
        <v>4699</v>
      </c>
      <c r="I4957">
        <v>48631</v>
      </c>
      <c r="J4957">
        <v>42084</v>
      </c>
      <c r="K4957">
        <v>42081</v>
      </c>
      <c r="L4957" t="s">
        <v>31</v>
      </c>
      <c r="M4957" t="s">
        <v>20</v>
      </c>
      <c r="N4957">
        <v>877</v>
      </c>
      <c r="O4957">
        <v>4466</v>
      </c>
      <c r="P4957">
        <v>10</v>
      </c>
      <c r="Q4957" t="s">
        <v>4980</v>
      </c>
      <c r="BY4957" s="1"/>
      <c r="CE4957" s="2"/>
    </row>
    <row r="4958" ht="15" customHeight="1">
      <c r="A4958" t="str">
        <f t="shared" si="385"/>
        <v>2021_12_42094_7</v>
      </c>
      <c r="B4958" t="str">
        <f t="shared" si="386"/>
        <v>2021_12_49261</v>
      </c>
      <c r="C4958" s="1" t="s">
        <v>4698</v>
      </c>
      <c r="D4958">
        <f t="shared" si="387"/>
        <v>4957</v>
      </c>
      <c r="E4958">
        <v>42094</v>
      </c>
      <c r="F4958">
        <f t="shared" si="388"/>
        <v>7</v>
      </c>
      <c r="G4958" s="2" t="str">
        <f t="shared" si="389"/>
        <v/>
      </c>
      <c r="H4958" t="s">
        <v>4699</v>
      </c>
      <c r="I4958">
        <v>49261</v>
      </c>
      <c r="J4958">
        <v>42081</v>
      </c>
      <c r="K4958">
        <v>42084</v>
      </c>
      <c r="L4958" t="s">
        <v>31</v>
      </c>
      <c r="M4958" t="s">
        <v>20</v>
      </c>
      <c r="N4958">
        <v>228</v>
      </c>
      <c r="O4958">
        <v>4466</v>
      </c>
      <c r="P4958">
        <v>10</v>
      </c>
      <c r="Q4958" t="s">
        <v>4981</v>
      </c>
      <c r="BY4958" s="1"/>
      <c r="CE4958" s="2"/>
    </row>
    <row r="4959" ht="15" customHeight="1">
      <c r="A4959" t="str">
        <f t="shared" si="385"/>
        <v>2021_12_42094_8</v>
      </c>
      <c r="B4959" t="str">
        <f t="shared" si="386"/>
        <v>2021_12_49391</v>
      </c>
      <c r="C4959" s="1" t="s">
        <v>4698</v>
      </c>
      <c r="D4959">
        <f t="shared" si="387"/>
        <v>4958</v>
      </c>
      <c r="E4959">
        <v>42094</v>
      </c>
      <c r="F4959">
        <f t="shared" si="388"/>
        <v>8</v>
      </c>
      <c r="G4959" s="2" t="str">
        <f t="shared" si="389"/>
        <v/>
      </c>
      <c r="H4959" t="s">
        <v>4699</v>
      </c>
      <c r="I4959">
        <v>49391</v>
      </c>
      <c r="J4959">
        <v>42084</v>
      </c>
      <c r="K4959">
        <v>42081</v>
      </c>
      <c r="L4959" t="s">
        <v>31</v>
      </c>
      <c r="M4959" t="s">
        <v>20</v>
      </c>
      <c r="N4959">
        <v>346</v>
      </c>
      <c r="O4959">
        <v>4466</v>
      </c>
      <c r="P4959">
        <v>10</v>
      </c>
      <c r="Q4959" t="s">
        <v>4982</v>
      </c>
      <c r="BY4959" s="1"/>
      <c r="CE4959" s="2"/>
    </row>
    <row r="4960" ht="15" customHeight="1">
      <c r="A4960" t="str">
        <f t="shared" si="385"/>
        <v>2021_12_42094_9</v>
      </c>
      <c r="B4960" t="str">
        <f t="shared" si="386"/>
        <v>2021_12_49576</v>
      </c>
      <c r="C4960" s="1" t="s">
        <v>4698</v>
      </c>
      <c r="D4960">
        <f t="shared" si="387"/>
        <v>4959</v>
      </c>
      <c r="E4960">
        <v>42094</v>
      </c>
      <c r="F4960">
        <f t="shared" si="388"/>
        <v>9</v>
      </c>
      <c r="G4960" s="2" t="str">
        <f t="shared" si="389"/>
        <v>x</v>
      </c>
      <c r="H4960" t="s">
        <v>4699</v>
      </c>
      <c r="I4960">
        <v>49576</v>
      </c>
      <c r="J4960">
        <v>42081</v>
      </c>
      <c r="K4960">
        <v>42084</v>
      </c>
      <c r="L4960" t="s">
        <v>20</v>
      </c>
      <c r="M4960" t="s">
        <v>20</v>
      </c>
      <c r="N4960">
        <v>60</v>
      </c>
      <c r="O4960">
        <v>4466</v>
      </c>
      <c r="P4960">
        <v>10</v>
      </c>
      <c r="Q4960" t="s">
        <v>4983</v>
      </c>
      <c r="BY4960" s="1"/>
      <c r="CE4960" s="2"/>
    </row>
    <row r="4961" ht="15" customHeight="1">
      <c r="A4961" t="str">
        <f t="shared" si="385"/>
        <v>2021_12_42122_1</v>
      </c>
      <c r="B4961" t="str">
        <f t="shared" si="386"/>
        <v>2021_12_47334</v>
      </c>
      <c r="C4961" s="1" t="s">
        <v>4698</v>
      </c>
      <c r="D4961">
        <f t="shared" si="387"/>
        <v>4960</v>
      </c>
      <c r="E4961">
        <v>42122</v>
      </c>
      <c r="F4961">
        <f t="shared" si="388"/>
        <v>1</v>
      </c>
      <c r="G4961" s="2" t="str">
        <f t="shared" si="389"/>
        <v/>
      </c>
      <c r="H4961" t="s">
        <v>4699</v>
      </c>
      <c r="I4961">
        <v>47334</v>
      </c>
      <c r="J4961">
        <v>42109</v>
      </c>
      <c r="K4961">
        <v>42112</v>
      </c>
      <c r="L4961" t="s">
        <v>19</v>
      </c>
      <c r="M4961" t="s">
        <v>20</v>
      </c>
      <c r="N4961">
        <v>399</v>
      </c>
      <c r="O4961">
        <v>6851</v>
      </c>
      <c r="P4961">
        <v>12</v>
      </c>
      <c r="Q4961" t="s">
        <v>4984</v>
      </c>
      <c r="BY4961" s="1"/>
      <c r="CE4961" s="2"/>
    </row>
    <row r="4962" ht="15" customHeight="1">
      <c r="A4962" t="str">
        <f t="shared" si="385"/>
        <v>2021_12_42122_2</v>
      </c>
      <c r="B4962" t="str">
        <f t="shared" si="386"/>
        <v>2021_12_49382</v>
      </c>
      <c r="C4962" s="1" t="s">
        <v>4698</v>
      </c>
      <c r="D4962">
        <f t="shared" si="387"/>
        <v>4961</v>
      </c>
      <c r="E4962">
        <v>42122</v>
      </c>
      <c r="F4962">
        <f t="shared" si="388"/>
        <v>2</v>
      </c>
      <c r="G4962" s="2" t="str">
        <f t="shared" si="389"/>
        <v/>
      </c>
      <c r="H4962" t="s">
        <v>4699</v>
      </c>
      <c r="I4962">
        <v>49382</v>
      </c>
      <c r="J4962">
        <v>42112</v>
      </c>
      <c r="K4962">
        <v>42109</v>
      </c>
      <c r="L4962" t="s">
        <v>31</v>
      </c>
      <c r="M4962" t="s">
        <v>20</v>
      </c>
      <c r="N4962">
        <v>713</v>
      </c>
      <c r="O4962">
        <v>6851</v>
      </c>
      <c r="P4962">
        <v>12</v>
      </c>
      <c r="Q4962" t="s">
        <v>4985</v>
      </c>
      <c r="BY4962" s="1"/>
      <c r="CE4962" s="2"/>
    </row>
    <row r="4963" ht="15" customHeight="1">
      <c r="A4963" t="str">
        <f t="shared" si="385"/>
        <v>2021_12_42122_3</v>
      </c>
      <c r="B4963" t="str">
        <f t="shared" si="386"/>
        <v>2021_12_49533</v>
      </c>
      <c r="C4963" s="1" t="s">
        <v>4698</v>
      </c>
      <c r="D4963">
        <f t="shared" si="387"/>
        <v>4962</v>
      </c>
      <c r="E4963">
        <v>42122</v>
      </c>
      <c r="F4963">
        <f t="shared" si="388"/>
        <v>3</v>
      </c>
      <c r="G4963" s="2" t="str">
        <f t="shared" si="389"/>
        <v/>
      </c>
      <c r="H4963" t="s">
        <v>4699</v>
      </c>
      <c r="I4963">
        <v>49533</v>
      </c>
      <c r="J4963">
        <v>42109</v>
      </c>
      <c r="K4963">
        <v>42112</v>
      </c>
      <c r="L4963" t="s">
        <v>31</v>
      </c>
      <c r="M4963" t="s">
        <v>20</v>
      </c>
      <c r="N4963">
        <v>358</v>
      </c>
      <c r="O4963">
        <v>6851</v>
      </c>
      <c r="P4963">
        <v>12</v>
      </c>
      <c r="Q4963" t="s">
        <v>4986</v>
      </c>
      <c r="BY4963" s="1"/>
      <c r="CE4963" s="2"/>
    </row>
    <row r="4964" ht="15" customHeight="1">
      <c r="A4964" t="str">
        <f t="shared" si="385"/>
        <v>2021_12_42122_4</v>
      </c>
      <c r="B4964" t="str">
        <f t="shared" si="386"/>
        <v>2021_12_49567</v>
      </c>
      <c r="C4964" s="1" t="s">
        <v>4698</v>
      </c>
      <c r="D4964">
        <f t="shared" si="387"/>
        <v>4963</v>
      </c>
      <c r="E4964">
        <v>42122</v>
      </c>
      <c r="F4964">
        <f t="shared" si="388"/>
        <v>4</v>
      </c>
      <c r="G4964" s="2" t="str">
        <f t="shared" si="389"/>
        <v/>
      </c>
      <c r="H4964" t="s">
        <v>4699</v>
      </c>
      <c r="I4964">
        <v>49567</v>
      </c>
      <c r="J4964">
        <v>42112</v>
      </c>
      <c r="K4964">
        <v>42109</v>
      </c>
      <c r="L4964" t="s">
        <v>31</v>
      </c>
      <c r="M4964" t="s">
        <v>20</v>
      </c>
      <c r="N4964">
        <v>765</v>
      </c>
      <c r="O4964">
        <v>6851</v>
      </c>
      <c r="P4964">
        <v>12</v>
      </c>
      <c r="Q4964" t="s">
        <v>4987</v>
      </c>
      <c r="BY4964" s="1"/>
      <c r="CE4964" s="2"/>
    </row>
    <row r="4965" ht="15" customHeight="1">
      <c r="A4965" t="str">
        <f t="shared" si="385"/>
        <v>2021_12_42122_5</v>
      </c>
      <c r="B4965" t="str">
        <f t="shared" si="386"/>
        <v>2021_12_49629</v>
      </c>
      <c r="C4965" s="1" t="s">
        <v>4698</v>
      </c>
      <c r="D4965">
        <f t="shared" si="387"/>
        <v>4964</v>
      </c>
      <c r="E4965">
        <v>42122</v>
      </c>
      <c r="F4965">
        <f t="shared" si="388"/>
        <v>5</v>
      </c>
      <c r="G4965" s="2" t="str">
        <f t="shared" si="389"/>
        <v>x</v>
      </c>
      <c r="H4965" t="s">
        <v>4699</v>
      </c>
      <c r="I4965">
        <v>49629</v>
      </c>
      <c r="J4965">
        <v>42109</v>
      </c>
      <c r="K4965">
        <v>42112</v>
      </c>
      <c r="L4965" t="s">
        <v>20</v>
      </c>
      <c r="M4965" t="s">
        <v>20</v>
      </c>
      <c r="N4965">
        <v>53</v>
      </c>
      <c r="O4965">
        <v>6851</v>
      </c>
      <c r="P4965">
        <v>12</v>
      </c>
      <c r="Q4965" t="s">
        <v>4988</v>
      </c>
      <c r="BY4965" s="1"/>
      <c r="CE4965" s="2"/>
    </row>
    <row r="4966" ht="15" customHeight="1">
      <c r="A4966" t="str">
        <f t="shared" si="385"/>
        <v>2021_12_42150_1</v>
      </c>
      <c r="B4966" t="str">
        <f t="shared" si="386"/>
        <v>2021_12_47613</v>
      </c>
      <c r="C4966" s="1" t="s">
        <v>4698</v>
      </c>
      <c r="D4966">
        <f t="shared" si="387"/>
        <v>4965</v>
      </c>
      <c r="E4966">
        <v>42150</v>
      </c>
      <c r="F4966">
        <f t="shared" si="388"/>
        <v>1</v>
      </c>
      <c r="G4966" s="2" t="str">
        <f t="shared" si="389"/>
        <v/>
      </c>
      <c r="H4966" t="s">
        <v>4699</v>
      </c>
      <c r="I4966">
        <v>47613</v>
      </c>
      <c r="J4966">
        <v>42137</v>
      </c>
      <c r="K4966">
        <v>42140</v>
      </c>
      <c r="L4966" t="s">
        <v>19</v>
      </c>
      <c r="M4966" t="s">
        <v>40</v>
      </c>
      <c r="N4966">
        <v>27</v>
      </c>
      <c r="O4966">
        <v>2208</v>
      </c>
      <c r="P4966">
        <v>10</v>
      </c>
      <c r="Q4966" t="s">
        <v>4989</v>
      </c>
      <c r="BY4966" s="1"/>
      <c r="CE4966" s="2"/>
    </row>
    <row r="4967" ht="15" customHeight="1">
      <c r="A4967" t="str">
        <f t="shared" si="385"/>
        <v>2021_12_42150_2</v>
      </c>
      <c r="B4967" t="str">
        <f t="shared" si="386"/>
        <v>2021_12_48133</v>
      </c>
      <c r="C4967" s="1" t="s">
        <v>4698</v>
      </c>
      <c r="D4967">
        <f t="shared" si="387"/>
        <v>4966</v>
      </c>
      <c r="E4967">
        <v>42150</v>
      </c>
      <c r="F4967">
        <f t="shared" si="388"/>
        <v>2</v>
      </c>
      <c r="G4967" s="2" t="str">
        <f t="shared" si="389"/>
        <v/>
      </c>
      <c r="H4967" t="s">
        <v>4699</v>
      </c>
      <c r="I4967">
        <v>48133</v>
      </c>
      <c r="J4967">
        <v>42140</v>
      </c>
      <c r="K4967">
        <v>42137</v>
      </c>
      <c r="L4967" t="s">
        <v>31</v>
      </c>
      <c r="M4967" t="s">
        <v>40</v>
      </c>
      <c r="N4967">
        <v>64</v>
      </c>
      <c r="O4967">
        <v>2208</v>
      </c>
      <c r="P4967">
        <v>10</v>
      </c>
      <c r="Q4967" t="s">
        <v>4990</v>
      </c>
      <c r="BY4967" s="1"/>
      <c r="CE4967" s="2"/>
    </row>
    <row r="4968" ht="15" customHeight="1">
      <c r="A4968" t="str">
        <f t="shared" si="385"/>
        <v>2021_12_42150_3</v>
      </c>
      <c r="B4968" t="str">
        <f t="shared" si="386"/>
        <v>2021_12_48293</v>
      </c>
      <c r="C4968" s="1" t="s">
        <v>4698</v>
      </c>
      <c r="D4968">
        <f t="shared" si="387"/>
        <v>4967</v>
      </c>
      <c r="E4968">
        <v>42150</v>
      </c>
      <c r="F4968">
        <f t="shared" si="388"/>
        <v>3</v>
      </c>
      <c r="G4968" s="2" t="str">
        <f t="shared" si="389"/>
        <v/>
      </c>
      <c r="H4968" t="s">
        <v>4699</v>
      </c>
      <c r="I4968">
        <v>48293</v>
      </c>
      <c r="J4968">
        <v>42137</v>
      </c>
      <c r="K4968">
        <v>42140</v>
      </c>
      <c r="L4968" t="s">
        <v>31</v>
      </c>
      <c r="M4968" t="s">
        <v>40</v>
      </c>
      <c r="N4968">
        <v>344</v>
      </c>
      <c r="O4968">
        <v>2208</v>
      </c>
      <c r="P4968">
        <v>10</v>
      </c>
      <c r="Q4968" t="s">
        <v>4991</v>
      </c>
      <c r="BY4968" s="1"/>
      <c r="CE4968" s="2"/>
    </row>
    <row r="4969" ht="15" customHeight="1">
      <c r="A4969" t="str">
        <f t="shared" si="385"/>
        <v>2021_12_42150_4</v>
      </c>
      <c r="B4969" t="str">
        <f t="shared" si="386"/>
        <v>2021_12_48701</v>
      </c>
      <c r="C4969" s="1" t="s">
        <v>4698</v>
      </c>
      <c r="D4969">
        <f t="shared" si="387"/>
        <v>4968</v>
      </c>
      <c r="E4969">
        <v>42150</v>
      </c>
      <c r="F4969">
        <f t="shared" si="388"/>
        <v>4</v>
      </c>
      <c r="G4969" s="2" t="str">
        <f t="shared" si="389"/>
        <v/>
      </c>
      <c r="H4969" t="s">
        <v>4699</v>
      </c>
      <c r="I4969">
        <v>48701</v>
      </c>
      <c r="J4969">
        <v>42140</v>
      </c>
      <c r="K4969">
        <v>42137</v>
      </c>
      <c r="L4969" t="s">
        <v>31</v>
      </c>
      <c r="M4969" t="s">
        <v>40</v>
      </c>
      <c r="N4969">
        <v>141</v>
      </c>
      <c r="O4969">
        <v>2208</v>
      </c>
      <c r="P4969">
        <v>10</v>
      </c>
      <c r="Q4969" t="s">
        <v>4992</v>
      </c>
      <c r="BY4969" s="1"/>
      <c r="CE4969" s="2"/>
    </row>
    <row r="4970" ht="15" customHeight="1">
      <c r="A4970" t="str">
        <f t="shared" si="385"/>
        <v>2021_12_42150_5</v>
      </c>
      <c r="B4970" t="str">
        <f t="shared" si="386"/>
        <v>2021_12_48828</v>
      </c>
      <c r="C4970" s="1" t="s">
        <v>4698</v>
      </c>
      <c r="D4970">
        <f t="shared" si="387"/>
        <v>4969</v>
      </c>
      <c r="E4970">
        <v>42150</v>
      </c>
      <c r="F4970">
        <f t="shared" si="388"/>
        <v>5</v>
      </c>
      <c r="G4970" s="2" t="str">
        <f t="shared" si="389"/>
        <v/>
      </c>
      <c r="H4970" t="s">
        <v>4699</v>
      </c>
      <c r="I4970">
        <v>48828</v>
      </c>
      <c r="J4970">
        <v>42137</v>
      </c>
      <c r="K4970">
        <v>42140</v>
      </c>
      <c r="L4970" t="s">
        <v>31</v>
      </c>
      <c r="M4970" t="s">
        <v>40</v>
      </c>
      <c r="N4970">
        <v>559</v>
      </c>
      <c r="O4970">
        <v>2208</v>
      </c>
      <c r="P4970">
        <v>10</v>
      </c>
      <c r="Q4970" t="s">
        <v>4993</v>
      </c>
      <c r="BY4970" s="1"/>
      <c r="CE4970" s="2"/>
    </row>
    <row r="4971" ht="15" customHeight="1">
      <c r="A4971" t="str">
        <f t="shared" si="385"/>
        <v>2021_12_42150_6</v>
      </c>
      <c r="B4971" t="str">
        <f t="shared" si="386"/>
        <v>2021_12_49329</v>
      </c>
      <c r="C4971" s="1" t="s">
        <v>4698</v>
      </c>
      <c r="D4971">
        <f t="shared" si="387"/>
        <v>4970</v>
      </c>
      <c r="E4971">
        <v>42150</v>
      </c>
      <c r="F4971">
        <f t="shared" si="388"/>
        <v>6</v>
      </c>
      <c r="G4971" s="2" t="str">
        <f t="shared" si="389"/>
        <v/>
      </c>
      <c r="H4971" t="s">
        <v>4699</v>
      </c>
      <c r="I4971">
        <v>49329</v>
      </c>
      <c r="J4971">
        <v>42140</v>
      </c>
      <c r="K4971">
        <v>42137</v>
      </c>
      <c r="L4971" t="s">
        <v>31</v>
      </c>
      <c r="M4971" t="s">
        <v>40</v>
      </c>
      <c r="N4971">
        <v>125</v>
      </c>
      <c r="O4971">
        <v>2208</v>
      </c>
      <c r="P4971">
        <v>10</v>
      </c>
      <c r="Q4971" t="s">
        <v>4994</v>
      </c>
      <c r="BY4971" s="1"/>
      <c r="CE4971" s="2"/>
    </row>
    <row r="4972" ht="15" customHeight="1">
      <c r="A4972" t="str">
        <f t="shared" si="385"/>
        <v>2021_12_42150_7</v>
      </c>
      <c r="B4972" t="str">
        <f t="shared" si="386"/>
        <v>2021_12_49353</v>
      </c>
      <c r="C4972" s="1" t="s">
        <v>4698</v>
      </c>
      <c r="D4972">
        <f t="shared" si="387"/>
        <v>4971</v>
      </c>
      <c r="E4972">
        <v>42150</v>
      </c>
      <c r="F4972">
        <f t="shared" si="388"/>
        <v>7</v>
      </c>
      <c r="G4972" s="2" t="str">
        <f t="shared" si="389"/>
        <v/>
      </c>
      <c r="H4972" t="s">
        <v>4699</v>
      </c>
      <c r="I4972">
        <v>49353</v>
      </c>
      <c r="J4972">
        <v>42137</v>
      </c>
      <c r="K4972">
        <v>42140</v>
      </c>
      <c r="L4972" t="s">
        <v>31</v>
      </c>
      <c r="M4972" t="s">
        <v>40</v>
      </c>
      <c r="N4972">
        <v>358</v>
      </c>
      <c r="O4972">
        <v>2208</v>
      </c>
      <c r="P4972">
        <v>10</v>
      </c>
      <c r="Q4972" t="s">
        <v>4995</v>
      </c>
      <c r="BY4972" s="1"/>
      <c r="CE4972" s="2"/>
    </row>
    <row r="4973" ht="15" customHeight="1">
      <c r="A4973" t="str">
        <f t="shared" si="385"/>
        <v>2021_12_42150_8</v>
      </c>
      <c r="B4973" t="str">
        <f t="shared" si="386"/>
        <v>2021_12_49396</v>
      </c>
      <c r="C4973" s="1" t="s">
        <v>4698</v>
      </c>
      <c r="D4973">
        <f t="shared" si="387"/>
        <v>4972</v>
      </c>
      <c r="E4973">
        <v>42150</v>
      </c>
      <c r="F4973">
        <f t="shared" si="388"/>
        <v>8</v>
      </c>
      <c r="G4973" s="2" t="str">
        <f t="shared" si="389"/>
        <v/>
      </c>
      <c r="H4973" t="s">
        <v>4699</v>
      </c>
      <c r="I4973">
        <v>49396</v>
      </c>
      <c r="J4973">
        <v>42140</v>
      </c>
      <c r="K4973">
        <v>42137</v>
      </c>
      <c r="L4973" t="s">
        <v>31</v>
      </c>
      <c r="M4973" t="s">
        <v>40</v>
      </c>
      <c r="N4973">
        <v>213</v>
      </c>
      <c r="O4973">
        <v>2208</v>
      </c>
      <c r="P4973">
        <v>10</v>
      </c>
      <c r="Q4973" t="s">
        <v>4996</v>
      </c>
      <c r="BY4973" s="1"/>
      <c r="CE4973" s="2"/>
    </row>
    <row r="4974" ht="15" customHeight="1">
      <c r="A4974" t="str">
        <f t="shared" si="385"/>
        <v>2021_12_42150_9</v>
      </c>
      <c r="B4974" t="str">
        <f t="shared" si="386"/>
        <v>2021_12_49642</v>
      </c>
      <c r="C4974" s="1" t="s">
        <v>4698</v>
      </c>
      <c r="D4974">
        <f t="shared" si="387"/>
        <v>4973</v>
      </c>
      <c r="E4974">
        <v>42150</v>
      </c>
      <c r="F4974">
        <f t="shared" si="388"/>
        <v>9</v>
      </c>
      <c r="G4974" s="2" t="str">
        <f t="shared" si="389"/>
        <v>x</v>
      </c>
      <c r="H4974" t="s">
        <v>4699</v>
      </c>
      <c r="I4974">
        <v>49642</v>
      </c>
      <c r="J4974">
        <v>42137</v>
      </c>
      <c r="K4974">
        <v>42140</v>
      </c>
      <c r="L4974" t="s">
        <v>40</v>
      </c>
      <c r="M4974" t="s">
        <v>40</v>
      </c>
      <c r="N4974">
        <v>356</v>
      </c>
      <c r="O4974">
        <v>2208</v>
      </c>
      <c r="P4974">
        <v>10</v>
      </c>
      <c r="Q4974" t="s">
        <v>4997</v>
      </c>
      <c r="BY4974" s="1"/>
      <c r="CE4974" s="2"/>
    </row>
    <row r="4975" ht="15" customHeight="1">
      <c r="A4975" t="str">
        <f t="shared" si="385"/>
        <v>2021_12_42178_1</v>
      </c>
      <c r="B4975" t="str">
        <f t="shared" si="386"/>
        <v>2021_12_48304</v>
      </c>
      <c r="C4975" s="1" t="s">
        <v>4698</v>
      </c>
      <c r="D4975">
        <f t="shared" si="387"/>
        <v>4974</v>
      </c>
      <c r="E4975">
        <v>42178</v>
      </c>
      <c r="F4975">
        <f t="shared" si="388"/>
        <v>1</v>
      </c>
      <c r="G4975" s="2" t="str">
        <f t="shared" si="389"/>
        <v/>
      </c>
      <c r="H4975" t="s">
        <v>4699</v>
      </c>
      <c r="I4975">
        <v>48304</v>
      </c>
      <c r="J4975">
        <v>42165</v>
      </c>
      <c r="K4975">
        <v>42168</v>
      </c>
      <c r="L4975" t="s">
        <v>19</v>
      </c>
      <c r="M4975" t="s">
        <v>40</v>
      </c>
      <c r="N4975">
        <v>141</v>
      </c>
      <c r="O4975">
        <v>1668</v>
      </c>
      <c r="P4975">
        <v>11</v>
      </c>
      <c r="Q4975" t="s">
        <v>4998</v>
      </c>
      <c r="BY4975" s="1"/>
      <c r="CE4975" s="2"/>
    </row>
    <row r="4976" ht="15" customHeight="1">
      <c r="A4976" t="str">
        <f t="shared" si="385"/>
        <v>2021_12_42178_2</v>
      </c>
      <c r="B4976" t="str">
        <f t="shared" si="386"/>
        <v>2021_12_48312</v>
      </c>
      <c r="C4976" s="1" t="s">
        <v>4698</v>
      </c>
      <c r="D4976">
        <f t="shared" si="387"/>
        <v>4975</v>
      </c>
      <c r="E4976">
        <v>42178</v>
      </c>
      <c r="F4976">
        <f t="shared" si="388"/>
        <v>2</v>
      </c>
      <c r="G4976" s="2" t="str">
        <f t="shared" si="389"/>
        <v/>
      </c>
      <c r="H4976" t="s">
        <v>4699</v>
      </c>
      <c r="I4976">
        <v>48312</v>
      </c>
      <c r="J4976">
        <v>42168</v>
      </c>
      <c r="K4976">
        <v>42165</v>
      </c>
      <c r="L4976" t="s">
        <v>31</v>
      </c>
      <c r="M4976" t="s">
        <v>40</v>
      </c>
      <c r="N4976">
        <v>143</v>
      </c>
      <c r="O4976">
        <v>1668</v>
      </c>
      <c r="P4976">
        <v>11</v>
      </c>
      <c r="Q4976" t="s">
        <v>4999</v>
      </c>
      <c r="BY4976" s="1"/>
      <c r="CE4976" s="2"/>
    </row>
    <row r="4977" ht="15" customHeight="1">
      <c r="A4977" t="str">
        <f t="shared" si="385"/>
        <v>2021_12_42178_3</v>
      </c>
      <c r="B4977" t="str">
        <f t="shared" si="386"/>
        <v>2021_12_48552</v>
      </c>
      <c r="C4977" s="1" t="s">
        <v>4698</v>
      </c>
      <c r="D4977">
        <f t="shared" si="387"/>
        <v>4976</v>
      </c>
      <c r="E4977">
        <v>42178</v>
      </c>
      <c r="F4977">
        <f t="shared" si="388"/>
        <v>3</v>
      </c>
      <c r="G4977" s="2" t="str">
        <f t="shared" si="389"/>
        <v/>
      </c>
      <c r="H4977" t="s">
        <v>4699</v>
      </c>
      <c r="I4977">
        <v>48552</v>
      </c>
      <c r="J4977">
        <v>42165</v>
      </c>
      <c r="K4977">
        <v>42168</v>
      </c>
      <c r="L4977" t="s">
        <v>31</v>
      </c>
      <c r="M4977" t="s">
        <v>40</v>
      </c>
      <c r="N4977">
        <v>161</v>
      </c>
      <c r="O4977">
        <v>1668</v>
      </c>
      <c r="P4977">
        <v>11</v>
      </c>
      <c r="Q4977" t="s">
        <v>5000</v>
      </c>
      <c r="BY4977" s="1"/>
      <c r="CE4977" s="2"/>
    </row>
    <row r="4978" ht="15" customHeight="1">
      <c r="A4978" t="str">
        <f t="shared" si="385"/>
        <v>2021_12_42178_4</v>
      </c>
      <c r="B4978" t="str">
        <f t="shared" si="386"/>
        <v>2021_12_49004</v>
      </c>
      <c r="C4978" s="1" t="s">
        <v>4698</v>
      </c>
      <c r="D4978">
        <f t="shared" si="387"/>
        <v>4977</v>
      </c>
      <c r="E4978">
        <v>42178</v>
      </c>
      <c r="F4978">
        <f t="shared" si="388"/>
        <v>4</v>
      </c>
      <c r="G4978" s="2" t="str">
        <f t="shared" si="389"/>
        <v/>
      </c>
      <c r="H4978" t="s">
        <v>4699</v>
      </c>
      <c r="I4978">
        <v>49004</v>
      </c>
      <c r="J4978">
        <v>42168</v>
      </c>
      <c r="K4978">
        <v>42165</v>
      </c>
      <c r="L4978" t="s">
        <v>31</v>
      </c>
      <c r="M4978" t="s">
        <v>40</v>
      </c>
      <c r="N4978">
        <v>270</v>
      </c>
      <c r="O4978">
        <v>1668</v>
      </c>
      <c r="P4978">
        <v>11</v>
      </c>
      <c r="Q4978" t="s">
        <v>5001</v>
      </c>
      <c r="BY4978" s="1"/>
      <c r="CE4978" s="2"/>
    </row>
    <row r="4979" ht="15" customHeight="1">
      <c r="A4979" t="str">
        <f t="shared" si="385"/>
        <v>2021_12_42178_5</v>
      </c>
      <c r="B4979" t="str">
        <f t="shared" si="386"/>
        <v>2021_12_49037</v>
      </c>
      <c r="C4979" s="1" t="s">
        <v>4698</v>
      </c>
      <c r="D4979">
        <f t="shared" si="387"/>
        <v>4978</v>
      </c>
      <c r="E4979">
        <v>42178</v>
      </c>
      <c r="F4979">
        <f t="shared" si="388"/>
        <v>5</v>
      </c>
      <c r="G4979" s="2" t="str">
        <f t="shared" si="389"/>
        <v/>
      </c>
      <c r="H4979" t="s">
        <v>4699</v>
      </c>
      <c r="I4979">
        <v>49037</v>
      </c>
      <c r="J4979">
        <v>42165</v>
      </c>
      <c r="K4979">
        <v>42168</v>
      </c>
      <c r="L4979" t="s">
        <v>31</v>
      </c>
      <c r="M4979" t="s">
        <v>40</v>
      </c>
      <c r="N4979">
        <v>216</v>
      </c>
      <c r="O4979">
        <v>1668</v>
      </c>
      <c r="P4979">
        <v>11</v>
      </c>
      <c r="Q4979" t="s">
        <v>5002</v>
      </c>
      <c r="BY4979" s="1"/>
      <c r="CE4979" s="2"/>
    </row>
    <row r="4980" ht="15" customHeight="1">
      <c r="A4980" t="str">
        <f t="shared" si="385"/>
        <v>2021_12_42178_6</v>
      </c>
      <c r="B4980" t="str">
        <f t="shared" si="386"/>
        <v>2021_12_49142</v>
      </c>
      <c r="C4980" s="1" t="s">
        <v>4698</v>
      </c>
      <c r="D4980">
        <f t="shared" si="387"/>
        <v>4979</v>
      </c>
      <c r="E4980">
        <v>42178</v>
      </c>
      <c r="F4980">
        <f t="shared" si="388"/>
        <v>6</v>
      </c>
      <c r="G4980" s="2" t="str">
        <f t="shared" si="389"/>
        <v/>
      </c>
      <c r="H4980" t="s">
        <v>4699</v>
      </c>
      <c r="I4980">
        <v>49142</v>
      </c>
      <c r="J4980">
        <v>42168</v>
      </c>
      <c r="K4980">
        <v>42165</v>
      </c>
      <c r="L4980" t="s">
        <v>31</v>
      </c>
      <c r="M4980" t="s">
        <v>40</v>
      </c>
      <c r="N4980">
        <v>234</v>
      </c>
      <c r="O4980">
        <v>1668</v>
      </c>
      <c r="P4980">
        <v>11</v>
      </c>
      <c r="Q4980" t="s">
        <v>5003</v>
      </c>
      <c r="BY4980" s="1"/>
      <c r="CE4980" s="2"/>
    </row>
    <row r="4981" ht="15" customHeight="1">
      <c r="A4981" t="str">
        <f t="shared" si="385"/>
        <v>2021_12_42178_7</v>
      </c>
      <c r="B4981" t="str">
        <f t="shared" si="386"/>
        <v>2021_12_49207</v>
      </c>
      <c r="C4981" s="1" t="s">
        <v>4698</v>
      </c>
      <c r="D4981">
        <f t="shared" si="387"/>
        <v>4980</v>
      </c>
      <c r="E4981">
        <v>42178</v>
      </c>
      <c r="F4981">
        <f t="shared" si="388"/>
        <v>7</v>
      </c>
      <c r="G4981" s="2" t="str">
        <f t="shared" si="389"/>
        <v/>
      </c>
      <c r="H4981" t="s">
        <v>4699</v>
      </c>
      <c r="I4981">
        <v>49207</v>
      </c>
      <c r="J4981">
        <v>42165</v>
      </c>
      <c r="K4981">
        <v>42168</v>
      </c>
      <c r="L4981" t="s">
        <v>31</v>
      </c>
      <c r="M4981" t="s">
        <v>40</v>
      </c>
      <c r="N4981">
        <v>232</v>
      </c>
      <c r="O4981">
        <v>1668</v>
      </c>
      <c r="P4981">
        <v>11</v>
      </c>
      <c r="Q4981" t="s">
        <v>5004</v>
      </c>
      <c r="BY4981" s="1"/>
      <c r="CE4981" s="2"/>
    </row>
    <row r="4982" ht="15" customHeight="1">
      <c r="A4982" t="str">
        <f t="shared" si="385"/>
        <v>2021_12_42178_8</v>
      </c>
      <c r="B4982" t="str">
        <f t="shared" si="386"/>
        <v>2021_12_49639</v>
      </c>
      <c r="C4982" s="1" t="s">
        <v>4698</v>
      </c>
      <c r="D4982">
        <f t="shared" si="387"/>
        <v>4981</v>
      </c>
      <c r="E4982">
        <v>42178</v>
      </c>
      <c r="F4982">
        <f t="shared" si="388"/>
        <v>8</v>
      </c>
      <c r="G4982" s="2" t="str">
        <f t="shared" si="389"/>
        <v>x</v>
      </c>
      <c r="H4982" t="s">
        <v>4699</v>
      </c>
      <c r="I4982">
        <v>49639</v>
      </c>
      <c r="J4982">
        <v>42168</v>
      </c>
      <c r="K4982">
        <v>42165</v>
      </c>
      <c r="L4982" t="s">
        <v>40</v>
      </c>
      <c r="M4982" t="s">
        <v>40</v>
      </c>
      <c r="N4982">
        <v>87</v>
      </c>
      <c r="O4982">
        <v>1668</v>
      </c>
      <c r="P4982">
        <v>11</v>
      </c>
      <c r="Q4982" t="s">
        <v>5005</v>
      </c>
      <c r="BY4982" s="1"/>
      <c r="CE4982" s="2"/>
    </row>
    <row r="4983" ht="15" customHeight="1">
      <c r="A4983" t="str">
        <f t="shared" si="385"/>
        <v>2021_12_42206_1</v>
      </c>
      <c r="B4983" t="str">
        <f t="shared" si="386"/>
        <v>2021_12_47603</v>
      </c>
      <c r="C4983" s="1" t="s">
        <v>4698</v>
      </c>
      <c r="D4983">
        <f t="shared" si="387"/>
        <v>4982</v>
      </c>
      <c r="E4983">
        <v>42206</v>
      </c>
      <c r="F4983">
        <f t="shared" si="388"/>
        <v>1</v>
      </c>
      <c r="G4983" s="2" t="str">
        <f t="shared" si="389"/>
        <v/>
      </c>
      <c r="H4983" t="s">
        <v>4699</v>
      </c>
      <c r="I4983">
        <v>47603</v>
      </c>
      <c r="J4983">
        <v>42193</v>
      </c>
      <c r="K4983">
        <v>42196</v>
      </c>
      <c r="L4983" t="s">
        <v>19</v>
      </c>
      <c r="M4983" t="s">
        <v>20</v>
      </c>
      <c r="N4983">
        <v>221</v>
      </c>
      <c r="O4983">
        <v>3669</v>
      </c>
      <c r="P4983">
        <v>12</v>
      </c>
      <c r="Q4983" t="s">
        <v>5006</v>
      </c>
      <c r="BY4983" s="1"/>
      <c r="CE4983" s="2"/>
    </row>
    <row r="4984" ht="15" customHeight="1">
      <c r="A4984" t="str">
        <f t="shared" si="385"/>
        <v>2021_12_42206_2</v>
      </c>
      <c r="B4984" t="str">
        <f t="shared" si="386"/>
        <v>2021_12_48493</v>
      </c>
      <c r="C4984" s="1" t="s">
        <v>4698</v>
      </c>
      <c r="D4984">
        <f t="shared" si="387"/>
        <v>4983</v>
      </c>
      <c r="E4984">
        <v>42206</v>
      </c>
      <c r="F4984">
        <f t="shared" si="388"/>
        <v>2</v>
      </c>
      <c r="G4984" s="2" t="str">
        <f t="shared" si="389"/>
        <v/>
      </c>
      <c r="H4984" t="s">
        <v>4699</v>
      </c>
      <c r="I4984">
        <v>48493</v>
      </c>
      <c r="J4984">
        <v>42196</v>
      </c>
      <c r="K4984">
        <v>42193</v>
      </c>
      <c r="L4984" t="s">
        <v>31</v>
      </c>
      <c r="M4984" t="s">
        <v>20</v>
      </c>
      <c r="N4984">
        <v>190</v>
      </c>
      <c r="O4984">
        <v>3669</v>
      </c>
      <c r="P4984">
        <v>12</v>
      </c>
      <c r="Q4984" t="s">
        <v>5007</v>
      </c>
      <c r="BY4984" s="1"/>
      <c r="CE4984" s="2"/>
    </row>
    <row r="4985" ht="15" customHeight="1">
      <c r="A4985" t="str">
        <f t="shared" si="385"/>
        <v>2021_12_42206_3</v>
      </c>
      <c r="B4985" t="str">
        <f t="shared" si="386"/>
        <v>2021_12_48601</v>
      </c>
      <c r="C4985" s="1" t="s">
        <v>4698</v>
      </c>
      <c r="D4985">
        <f t="shared" si="387"/>
        <v>4984</v>
      </c>
      <c r="E4985">
        <v>42206</v>
      </c>
      <c r="F4985">
        <f t="shared" si="388"/>
        <v>3</v>
      </c>
      <c r="G4985" s="2" t="str">
        <f t="shared" si="389"/>
        <v/>
      </c>
      <c r="H4985" t="s">
        <v>4699</v>
      </c>
      <c r="I4985">
        <v>48601</v>
      </c>
      <c r="J4985">
        <v>42193</v>
      </c>
      <c r="K4985">
        <v>42196</v>
      </c>
      <c r="L4985" t="s">
        <v>31</v>
      </c>
      <c r="M4985" t="s">
        <v>20</v>
      </c>
      <c r="N4985">
        <v>165</v>
      </c>
      <c r="O4985">
        <v>3669</v>
      </c>
      <c r="P4985">
        <v>12</v>
      </c>
      <c r="Q4985" t="s">
        <v>5008</v>
      </c>
      <c r="BY4985" s="1"/>
      <c r="CE4985" s="2"/>
    </row>
    <row r="4986" ht="15" customHeight="1">
      <c r="A4986" t="str">
        <f t="shared" si="385"/>
        <v>2021_12_42206_4</v>
      </c>
      <c r="B4986" t="str">
        <f t="shared" si="386"/>
        <v>2021_12_48705</v>
      </c>
      <c r="C4986" s="1" t="s">
        <v>4698</v>
      </c>
      <c r="D4986">
        <f t="shared" si="387"/>
        <v>4985</v>
      </c>
      <c r="E4986">
        <v>42206</v>
      </c>
      <c r="F4986">
        <f t="shared" si="388"/>
        <v>4</v>
      </c>
      <c r="G4986" s="2" t="str">
        <f t="shared" si="389"/>
        <v/>
      </c>
      <c r="H4986" t="s">
        <v>4699</v>
      </c>
      <c r="I4986">
        <v>48705</v>
      </c>
      <c r="J4986">
        <v>42196</v>
      </c>
      <c r="K4986">
        <v>42193</v>
      </c>
      <c r="L4986" t="s">
        <v>31</v>
      </c>
      <c r="M4986" t="s">
        <v>20</v>
      </c>
      <c r="N4986">
        <v>585</v>
      </c>
      <c r="O4986">
        <v>3669</v>
      </c>
      <c r="P4986">
        <v>12</v>
      </c>
      <c r="Q4986" t="s">
        <v>5009</v>
      </c>
      <c r="BY4986" s="1"/>
      <c r="CE4986" s="2"/>
    </row>
    <row r="4987" ht="15" customHeight="1">
      <c r="A4987" t="str">
        <f t="shared" si="385"/>
        <v>2021_12_42206_5</v>
      </c>
      <c r="B4987" t="str">
        <f t="shared" si="386"/>
        <v>2021_12_48866</v>
      </c>
      <c r="C4987" s="1" t="s">
        <v>4698</v>
      </c>
      <c r="D4987">
        <f t="shared" si="387"/>
        <v>4986</v>
      </c>
      <c r="E4987">
        <v>42206</v>
      </c>
      <c r="F4987">
        <f t="shared" si="388"/>
        <v>5</v>
      </c>
      <c r="G4987" s="2" t="str">
        <f t="shared" si="389"/>
        <v/>
      </c>
      <c r="H4987" t="s">
        <v>4699</v>
      </c>
      <c r="I4987">
        <v>48866</v>
      </c>
      <c r="J4987">
        <v>42193</v>
      </c>
      <c r="K4987">
        <v>42196</v>
      </c>
      <c r="L4987" t="s">
        <v>31</v>
      </c>
      <c r="M4987" t="s">
        <v>20</v>
      </c>
      <c r="N4987">
        <v>452</v>
      </c>
      <c r="O4987">
        <v>3669</v>
      </c>
      <c r="P4987">
        <v>12</v>
      </c>
      <c r="Q4987" t="s">
        <v>5010</v>
      </c>
      <c r="BY4987" s="1"/>
      <c r="CE4987" s="2"/>
    </row>
    <row r="4988" ht="15" customHeight="1">
      <c r="A4988" t="str">
        <f t="shared" si="385"/>
        <v>2021_12_42206_6</v>
      </c>
      <c r="B4988" t="str">
        <f t="shared" si="386"/>
        <v>2021_12_48981</v>
      </c>
      <c r="C4988" s="1" t="s">
        <v>4698</v>
      </c>
      <c r="D4988">
        <f t="shared" si="387"/>
        <v>4987</v>
      </c>
      <c r="E4988">
        <v>42206</v>
      </c>
      <c r="F4988">
        <f t="shared" si="388"/>
        <v>6</v>
      </c>
      <c r="G4988" s="2" t="str">
        <f t="shared" si="389"/>
        <v/>
      </c>
      <c r="H4988" t="s">
        <v>4699</v>
      </c>
      <c r="I4988">
        <v>48981</v>
      </c>
      <c r="J4988">
        <v>42196</v>
      </c>
      <c r="K4988">
        <v>42193</v>
      </c>
      <c r="L4988" t="s">
        <v>31</v>
      </c>
      <c r="M4988" t="s">
        <v>20</v>
      </c>
      <c r="N4988">
        <v>484</v>
      </c>
      <c r="O4988">
        <v>3669</v>
      </c>
      <c r="P4988">
        <v>12</v>
      </c>
      <c r="Q4988" t="s">
        <v>5011</v>
      </c>
      <c r="BY4988" s="1"/>
      <c r="CE4988" s="2"/>
    </row>
    <row r="4989" ht="15" customHeight="1">
      <c r="A4989" t="str">
        <f t="shared" si="385"/>
        <v>2021_12_42206_7</v>
      </c>
      <c r="B4989" t="str">
        <f t="shared" si="386"/>
        <v>2021_12_49257</v>
      </c>
      <c r="C4989" s="1" t="s">
        <v>4698</v>
      </c>
      <c r="D4989">
        <f t="shared" si="387"/>
        <v>4988</v>
      </c>
      <c r="E4989">
        <v>42206</v>
      </c>
      <c r="F4989">
        <f t="shared" si="388"/>
        <v>7</v>
      </c>
      <c r="G4989" s="2" t="str">
        <f t="shared" si="389"/>
        <v/>
      </c>
      <c r="H4989" t="s">
        <v>4699</v>
      </c>
      <c r="I4989">
        <v>49257</v>
      </c>
      <c r="J4989">
        <v>42193</v>
      </c>
      <c r="K4989">
        <v>42196</v>
      </c>
      <c r="L4989" t="s">
        <v>31</v>
      </c>
      <c r="M4989" t="s">
        <v>20</v>
      </c>
      <c r="N4989">
        <v>370</v>
      </c>
      <c r="O4989">
        <v>3669</v>
      </c>
      <c r="P4989">
        <v>12</v>
      </c>
      <c r="Q4989" t="s">
        <v>5012</v>
      </c>
      <c r="BY4989" s="1"/>
      <c r="CE4989" s="2"/>
    </row>
    <row r="4990" ht="15" customHeight="1">
      <c r="A4990" t="str">
        <f t="shared" si="385"/>
        <v>2021_12_42206_8</v>
      </c>
      <c r="B4990" t="str">
        <f t="shared" si="386"/>
        <v>2021_12_49292</v>
      </c>
      <c r="C4990" s="1" t="s">
        <v>4698</v>
      </c>
      <c r="D4990">
        <f t="shared" si="387"/>
        <v>4989</v>
      </c>
      <c r="E4990">
        <v>42206</v>
      </c>
      <c r="F4990">
        <f t="shared" si="388"/>
        <v>8</v>
      </c>
      <c r="G4990" s="2" t="str">
        <f t="shared" si="389"/>
        <v/>
      </c>
      <c r="H4990" t="s">
        <v>4699</v>
      </c>
      <c r="I4990">
        <v>49292</v>
      </c>
      <c r="J4990">
        <v>42196</v>
      </c>
      <c r="K4990">
        <v>42193</v>
      </c>
      <c r="L4990" t="s">
        <v>31</v>
      </c>
      <c r="M4990" t="s">
        <v>20</v>
      </c>
      <c r="N4990">
        <v>177</v>
      </c>
      <c r="O4990">
        <v>3669</v>
      </c>
      <c r="P4990">
        <v>12</v>
      </c>
      <c r="Q4990" t="s">
        <v>5013</v>
      </c>
      <c r="BY4990" s="1"/>
      <c r="CE4990" s="2"/>
    </row>
    <row r="4991" ht="15" customHeight="1">
      <c r="A4991" t="str">
        <f t="shared" si="385"/>
        <v>2021_12_42206_9</v>
      </c>
      <c r="B4991" t="str">
        <f t="shared" si="386"/>
        <v>2021_12_49476</v>
      </c>
      <c r="C4991" s="1" t="s">
        <v>4698</v>
      </c>
      <c r="D4991">
        <f t="shared" si="387"/>
        <v>4990</v>
      </c>
      <c r="E4991">
        <v>42206</v>
      </c>
      <c r="F4991">
        <f t="shared" si="388"/>
        <v>9</v>
      </c>
      <c r="G4991" s="2" t="str">
        <f t="shared" si="389"/>
        <v>x</v>
      </c>
      <c r="H4991" t="s">
        <v>4699</v>
      </c>
      <c r="I4991">
        <v>49476</v>
      </c>
      <c r="J4991">
        <v>42193</v>
      </c>
      <c r="K4991">
        <v>42196</v>
      </c>
      <c r="L4991" t="s">
        <v>20</v>
      </c>
      <c r="M4991" t="s">
        <v>20</v>
      </c>
      <c r="N4991">
        <v>120</v>
      </c>
      <c r="O4991">
        <v>3669</v>
      </c>
      <c r="P4991">
        <v>12</v>
      </c>
      <c r="Q4991" t="s">
        <v>5014</v>
      </c>
      <c r="BY4991" s="1"/>
      <c r="CE4991" s="2"/>
    </row>
    <row r="4992" ht="15" customHeight="1">
      <c r="A4992" t="str">
        <f t="shared" si="385"/>
        <v>2021_12_42234_1</v>
      </c>
      <c r="B4992" t="str">
        <f t="shared" si="386"/>
        <v>2021_12_47542</v>
      </c>
      <c r="C4992" s="1" t="s">
        <v>4698</v>
      </c>
      <c r="D4992">
        <f t="shared" si="387"/>
        <v>4991</v>
      </c>
      <c r="E4992">
        <v>42234</v>
      </c>
      <c r="F4992">
        <f t="shared" si="388"/>
        <v>1</v>
      </c>
      <c r="G4992" s="2" t="str">
        <f t="shared" si="389"/>
        <v/>
      </c>
      <c r="H4992" t="s">
        <v>4699</v>
      </c>
      <c r="I4992">
        <v>47542</v>
      </c>
      <c r="J4992">
        <v>42221</v>
      </c>
      <c r="K4992">
        <v>42224</v>
      </c>
      <c r="L4992" t="s">
        <v>158</v>
      </c>
      <c r="M4992" t="s">
        <v>40</v>
      </c>
      <c r="N4992">
        <v>143</v>
      </c>
      <c r="O4992">
        <v>2467</v>
      </c>
      <c r="P4992">
        <v>12</v>
      </c>
      <c r="Q4992" t="s">
        <v>5015</v>
      </c>
      <c r="BY4992" s="1"/>
      <c r="CE4992" s="2"/>
    </row>
    <row r="4993" ht="15" customHeight="1">
      <c r="A4993" t="str">
        <f t="shared" si="385"/>
        <v>2021_12_42234_2</v>
      </c>
      <c r="B4993" t="str">
        <f t="shared" si="386"/>
        <v>2021_12_48221</v>
      </c>
      <c r="C4993" s="1" t="s">
        <v>4698</v>
      </c>
      <c r="D4993">
        <f t="shared" si="387"/>
        <v>4992</v>
      </c>
      <c r="E4993">
        <v>42234</v>
      </c>
      <c r="F4993">
        <f t="shared" si="388"/>
        <v>2</v>
      </c>
      <c r="G4993" s="2" t="str">
        <f t="shared" si="389"/>
        <v/>
      </c>
      <c r="H4993" t="s">
        <v>4699</v>
      </c>
      <c r="I4993">
        <v>48221</v>
      </c>
      <c r="J4993">
        <v>42224</v>
      </c>
      <c r="K4993">
        <v>42221</v>
      </c>
      <c r="L4993" t="s">
        <v>31</v>
      </c>
      <c r="M4993" t="s">
        <v>40</v>
      </c>
      <c r="N4993">
        <v>249</v>
      </c>
      <c r="O4993">
        <v>2467</v>
      </c>
      <c r="P4993">
        <v>12</v>
      </c>
      <c r="Q4993" t="s">
        <v>5016</v>
      </c>
      <c r="BY4993" s="1"/>
      <c r="CE4993" s="2"/>
    </row>
    <row r="4994" ht="15" customHeight="1">
      <c r="A4994" t="str">
        <f t="shared" ref="A4994:A5057" si="390">CONCATENATE($C4994,"_",$E4994,"_",$F4994)</f>
        <v>2021_12_42234_3</v>
      </c>
      <c r="B4994" t="str">
        <f t="shared" ref="B4994:B5057" si="391">CONCATENATE($C4994,"_",$I4994)</f>
        <v>2021_12_48348</v>
      </c>
      <c r="C4994" s="1" t="s">
        <v>4698</v>
      </c>
      <c r="D4994">
        <f t="shared" ref="D4994:D5057" si="392">IF(ISNUMBER($D4993),$D4993+1,1)</f>
        <v>4993</v>
      </c>
      <c r="E4994">
        <v>42234</v>
      </c>
      <c r="F4994">
        <f t="shared" ref="F4994:F5057" si="393">IF($E4994="","",IF($E4994=$E4993,$F4993+1,1))</f>
        <v>3</v>
      </c>
      <c r="G4994" s="2" t="str">
        <f t="shared" ref="G4994:G5057" si="394">IF($E4995=$E4994,"","x")</f>
        <v/>
      </c>
      <c r="H4994" t="s">
        <v>4699</v>
      </c>
      <c r="I4994">
        <v>48348</v>
      </c>
      <c r="J4994">
        <v>42221</v>
      </c>
      <c r="K4994">
        <v>42224</v>
      </c>
      <c r="L4994" t="s">
        <v>31</v>
      </c>
      <c r="M4994" t="s">
        <v>40</v>
      </c>
      <c r="N4994">
        <v>238</v>
      </c>
      <c r="O4994">
        <v>2467</v>
      </c>
      <c r="P4994">
        <v>12</v>
      </c>
      <c r="Q4994" t="s">
        <v>5017</v>
      </c>
      <c r="BY4994" s="1"/>
      <c r="CE4994" s="2"/>
    </row>
    <row r="4995" ht="15" customHeight="1">
      <c r="A4995" t="str">
        <f t="shared" si="390"/>
        <v>2021_12_42234_4</v>
      </c>
      <c r="B4995" t="str">
        <f t="shared" si="391"/>
        <v>2021_12_48378</v>
      </c>
      <c r="C4995" s="1" t="s">
        <v>4698</v>
      </c>
      <c r="D4995">
        <f t="shared" si="392"/>
        <v>4994</v>
      </c>
      <c r="E4995">
        <v>42234</v>
      </c>
      <c r="F4995">
        <f t="shared" si="393"/>
        <v>4</v>
      </c>
      <c r="G4995" s="2" t="str">
        <f t="shared" si="394"/>
        <v/>
      </c>
      <c r="H4995" t="s">
        <v>4699</v>
      </c>
      <c r="I4995">
        <v>48378</v>
      </c>
      <c r="J4995">
        <v>42224</v>
      </c>
      <c r="K4995">
        <v>42221</v>
      </c>
      <c r="L4995" t="s">
        <v>31</v>
      </c>
      <c r="M4995" t="s">
        <v>40</v>
      </c>
      <c r="N4995">
        <v>239</v>
      </c>
      <c r="O4995">
        <v>2467</v>
      </c>
      <c r="P4995">
        <v>12</v>
      </c>
      <c r="Q4995" t="s">
        <v>5018</v>
      </c>
      <c r="BY4995" s="1"/>
      <c r="CE4995" s="2"/>
    </row>
    <row r="4996" ht="15" customHeight="1">
      <c r="A4996" t="str">
        <f t="shared" si="390"/>
        <v>2021_12_42234_5</v>
      </c>
      <c r="B4996" t="str">
        <f t="shared" si="391"/>
        <v>2021_12_48759</v>
      </c>
      <c r="C4996" s="1" t="s">
        <v>4698</v>
      </c>
      <c r="D4996">
        <f t="shared" si="392"/>
        <v>4995</v>
      </c>
      <c r="E4996">
        <v>42234</v>
      </c>
      <c r="F4996">
        <f t="shared" si="393"/>
        <v>5</v>
      </c>
      <c r="G4996" s="2" t="str">
        <f t="shared" si="394"/>
        <v/>
      </c>
      <c r="H4996" t="s">
        <v>4699</v>
      </c>
      <c r="I4996">
        <v>48759</v>
      </c>
      <c r="J4996">
        <v>42221</v>
      </c>
      <c r="K4996">
        <v>42224</v>
      </c>
      <c r="L4996" t="s">
        <v>31</v>
      </c>
      <c r="M4996" t="s">
        <v>40</v>
      </c>
      <c r="N4996">
        <v>82</v>
      </c>
      <c r="O4996">
        <v>2467</v>
      </c>
      <c r="P4996">
        <v>12</v>
      </c>
      <c r="Q4996" t="s">
        <v>5019</v>
      </c>
      <c r="BY4996" s="1"/>
      <c r="CE4996" s="2"/>
    </row>
    <row r="4997" ht="15" customHeight="1">
      <c r="A4997" t="str">
        <f t="shared" si="390"/>
        <v>2021_12_42234_6</v>
      </c>
      <c r="B4997" t="str">
        <f t="shared" si="391"/>
        <v>2021_12_48794</v>
      </c>
      <c r="C4997" s="1" t="s">
        <v>4698</v>
      </c>
      <c r="D4997">
        <f t="shared" si="392"/>
        <v>4996</v>
      </c>
      <c r="E4997">
        <v>42234</v>
      </c>
      <c r="F4997">
        <f t="shared" si="393"/>
        <v>6</v>
      </c>
      <c r="G4997" s="2" t="str">
        <f t="shared" si="394"/>
        <v/>
      </c>
      <c r="H4997" t="s">
        <v>4699</v>
      </c>
      <c r="I4997">
        <v>48794</v>
      </c>
      <c r="J4997">
        <v>42224</v>
      </c>
      <c r="K4997">
        <v>42221</v>
      </c>
      <c r="L4997" t="s">
        <v>31</v>
      </c>
      <c r="M4997" t="s">
        <v>40</v>
      </c>
      <c r="N4997">
        <v>265</v>
      </c>
      <c r="O4997">
        <v>2467</v>
      </c>
      <c r="P4997">
        <v>12</v>
      </c>
      <c r="Q4997" t="s">
        <v>5020</v>
      </c>
      <c r="BY4997" s="1"/>
      <c r="CE4997" s="2"/>
    </row>
    <row r="4998" ht="15" customHeight="1">
      <c r="A4998" t="str">
        <f t="shared" si="390"/>
        <v>2021_12_42234_7</v>
      </c>
      <c r="B4998" t="str">
        <f t="shared" si="391"/>
        <v>2021_12_48856</v>
      </c>
      <c r="C4998" s="1" t="s">
        <v>4698</v>
      </c>
      <c r="D4998">
        <f t="shared" si="392"/>
        <v>4997</v>
      </c>
      <c r="E4998">
        <v>42234</v>
      </c>
      <c r="F4998">
        <f t="shared" si="393"/>
        <v>7</v>
      </c>
      <c r="G4998" s="2" t="str">
        <f t="shared" si="394"/>
        <v/>
      </c>
      <c r="H4998" t="s">
        <v>4699</v>
      </c>
      <c r="I4998">
        <v>48856</v>
      </c>
      <c r="J4998">
        <v>42221</v>
      </c>
      <c r="K4998">
        <v>42224</v>
      </c>
      <c r="L4998" t="s">
        <v>31</v>
      </c>
      <c r="M4998" t="s">
        <v>40</v>
      </c>
      <c r="N4998">
        <v>146</v>
      </c>
      <c r="O4998">
        <v>2467</v>
      </c>
      <c r="P4998">
        <v>12</v>
      </c>
      <c r="Q4998" t="s">
        <v>5021</v>
      </c>
      <c r="BY4998" s="1"/>
      <c r="CE4998" s="2"/>
    </row>
    <row r="4999" ht="15" customHeight="1">
      <c r="A4999" t="str">
        <f t="shared" si="390"/>
        <v>2021_12_42234_8</v>
      </c>
      <c r="B4999" t="str">
        <f t="shared" si="391"/>
        <v>2021_12_49340</v>
      </c>
      <c r="C4999" s="1" t="s">
        <v>4698</v>
      </c>
      <c r="D4999">
        <f t="shared" si="392"/>
        <v>4998</v>
      </c>
      <c r="E4999">
        <v>42234</v>
      </c>
      <c r="F4999">
        <f t="shared" si="393"/>
        <v>8</v>
      </c>
      <c r="G4999" s="2" t="str">
        <f t="shared" si="394"/>
        <v/>
      </c>
      <c r="H4999" t="s">
        <v>4699</v>
      </c>
      <c r="I4999">
        <v>49340</v>
      </c>
      <c r="J4999">
        <v>42224</v>
      </c>
      <c r="K4999">
        <v>42221</v>
      </c>
      <c r="L4999" t="s">
        <v>31</v>
      </c>
      <c r="M4999" t="s">
        <v>40</v>
      </c>
      <c r="N4999">
        <v>204</v>
      </c>
      <c r="O4999">
        <v>2467</v>
      </c>
      <c r="P4999">
        <v>12</v>
      </c>
      <c r="Q4999" t="s">
        <v>5022</v>
      </c>
      <c r="BY4999" s="1"/>
      <c r="CE4999" s="2"/>
    </row>
    <row r="5000" ht="15" customHeight="1">
      <c r="A5000" t="str">
        <f t="shared" si="390"/>
        <v>2021_12_42234_9</v>
      </c>
      <c r="B5000" t="str">
        <f t="shared" si="391"/>
        <v>2021_12_49397</v>
      </c>
      <c r="C5000" s="1" t="s">
        <v>4698</v>
      </c>
      <c r="D5000">
        <f t="shared" si="392"/>
        <v>4999</v>
      </c>
      <c r="E5000">
        <v>42234</v>
      </c>
      <c r="F5000">
        <f t="shared" si="393"/>
        <v>9</v>
      </c>
      <c r="G5000" s="2" t="str">
        <f t="shared" si="394"/>
        <v/>
      </c>
      <c r="H5000" t="s">
        <v>4699</v>
      </c>
      <c r="I5000">
        <v>49397</v>
      </c>
      <c r="J5000">
        <v>42221</v>
      </c>
      <c r="K5000">
        <v>42224</v>
      </c>
      <c r="L5000" t="s">
        <v>31</v>
      </c>
      <c r="M5000" t="s">
        <v>40</v>
      </c>
      <c r="N5000">
        <v>350</v>
      </c>
      <c r="O5000">
        <v>2467</v>
      </c>
      <c r="P5000">
        <v>12</v>
      </c>
      <c r="Q5000" t="s">
        <v>5023</v>
      </c>
      <c r="BY5000" s="1"/>
      <c r="CE5000" s="2"/>
    </row>
    <row r="5001" ht="15" customHeight="1">
      <c r="A5001" t="str">
        <f t="shared" si="390"/>
        <v>2021_12_42234_10</v>
      </c>
      <c r="B5001" t="str">
        <f t="shared" si="391"/>
        <v>2021_12_49592</v>
      </c>
      <c r="C5001" s="1" t="s">
        <v>4698</v>
      </c>
      <c r="D5001">
        <f t="shared" si="392"/>
        <v>5000</v>
      </c>
      <c r="E5001">
        <v>42234</v>
      </c>
      <c r="F5001">
        <f t="shared" si="393"/>
        <v>10</v>
      </c>
      <c r="G5001" s="2" t="str">
        <f t="shared" si="394"/>
        <v/>
      </c>
      <c r="H5001" t="s">
        <v>4699</v>
      </c>
      <c r="I5001">
        <v>49592</v>
      </c>
      <c r="J5001">
        <v>42224</v>
      </c>
      <c r="K5001">
        <v>42221</v>
      </c>
      <c r="L5001" t="s">
        <v>31</v>
      </c>
      <c r="M5001" t="s">
        <v>40</v>
      </c>
      <c r="N5001">
        <v>423</v>
      </c>
      <c r="O5001">
        <v>2467</v>
      </c>
      <c r="P5001">
        <v>12</v>
      </c>
      <c r="Q5001" t="s">
        <v>5024</v>
      </c>
      <c r="BY5001" s="1"/>
      <c r="CE5001" s="2"/>
    </row>
    <row r="5002" ht="15" customHeight="1">
      <c r="A5002" t="str">
        <f t="shared" si="390"/>
        <v>2021_12_42234_11</v>
      </c>
      <c r="B5002" t="str">
        <f t="shared" si="391"/>
        <v>2021_12_49641</v>
      </c>
      <c r="C5002" s="1" t="s">
        <v>4698</v>
      </c>
      <c r="D5002">
        <f t="shared" si="392"/>
        <v>5001</v>
      </c>
      <c r="E5002">
        <v>42234</v>
      </c>
      <c r="F5002">
        <f t="shared" si="393"/>
        <v>11</v>
      </c>
      <c r="G5002" s="2" t="str">
        <f t="shared" si="394"/>
        <v>x</v>
      </c>
      <c r="H5002" t="s">
        <v>4699</v>
      </c>
      <c r="I5002">
        <v>49641</v>
      </c>
      <c r="J5002">
        <v>42221</v>
      </c>
      <c r="K5002">
        <v>42224</v>
      </c>
      <c r="L5002" t="s">
        <v>40</v>
      </c>
      <c r="M5002" t="s">
        <v>40</v>
      </c>
      <c r="N5002">
        <v>107</v>
      </c>
      <c r="O5002">
        <v>2467</v>
      </c>
      <c r="P5002">
        <v>12</v>
      </c>
      <c r="Q5002" t="s">
        <v>5025</v>
      </c>
      <c r="BY5002" s="1"/>
      <c r="CE5002" s="2"/>
    </row>
    <row r="5003" ht="15" customHeight="1">
      <c r="A5003" t="str">
        <f t="shared" si="390"/>
        <v>2021_12_42262_1</v>
      </c>
      <c r="B5003" t="str">
        <f t="shared" si="391"/>
        <v>2021_12_47333</v>
      </c>
      <c r="C5003" s="1" t="s">
        <v>4698</v>
      </c>
      <c r="D5003">
        <f t="shared" si="392"/>
        <v>5002</v>
      </c>
      <c r="E5003">
        <v>42262</v>
      </c>
      <c r="F5003">
        <f t="shared" si="393"/>
        <v>1</v>
      </c>
      <c r="G5003" s="2" t="str">
        <f t="shared" si="394"/>
        <v/>
      </c>
      <c r="H5003" t="s">
        <v>4699</v>
      </c>
      <c r="I5003">
        <v>47333</v>
      </c>
      <c r="J5003">
        <v>42249</v>
      </c>
      <c r="K5003">
        <v>42252</v>
      </c>
      <c r="L5003" t="s">
        <v>19</v>
      </c>
      <c r="M5003" t="s">
        <v>20</v>
      </c>
      <c r="N5003">
        <v>235</v>
      </c>
      <c r="O5003">
        <v>5196</v>
      </c>
      <c r="P5003">
        <v>9</v>
      </c>
      <c r="Q5003" t="s">
        <v>5026</v>
      </c>
      <c r="BY5003" s="1"/>
      <c r="CE5003" s="2"/>
    </row>
    <row r="5004" ht="15" customHeight="1">
      <c r="A5004" t="str">
        <f t="shared" si="390"/>
        <v>2021_12_42262_2</v>
      </c>
      <c r="B5004" t="str">
        <f t="shared" si="391"/>
        <v>2021_12_48016</v>
      </c>
      <c r="C5004" s="1" t="s">
        <v>4698</v>
      </c>
      <c r="D5004">
        <f t="shared" si="392"/>
        <v>5003</v>
      </c>
      <c r="E5004">
        <v>42262</v>
      </c>
      <c r="F5004">
        <f t="shared" si="393"/>
        <v>2</v>
      </c>
      <c r="G5004" s="2" t="str">
        <f t="shared" si="394"/>
        <v/>
      </c>
      <c r="H5004" t="s">
        <v>4699</v>
      </c>
      <c r="I5004">
        <v>48016</v>
      </c>
      <c r="J5004">
        <v>42252</v>
      </c>
      <c r="K5004">
        <v>42249</v>
      </c>
      <c r="L5004" t="s">
        <v>31</v>
      </c>
      <c r="M5004" t="s">
        <v>20</v>
      </c>
      <c r="N5004">
        <v>198</v>
      </c>
      <c r="O5004">
        <v>5196</v>
      </c>
      <c r="P5004">
        <v>9</v>
      </c>
      <c r="Q5004" t="s">
        <v>5027</v>
      </c>
      <c r="BY5004" s="1"/>
      <c r="CE5004" s="2"/>
    </row>
    <row r="5005" ht="15" customHeight="1">
      <c r="A5005" t="str">
        <f t="shared" si="390"/>
        <v>2021_12_42262_3</v>
      </c>
      <c r="B5005" t="str">
        <f t="shared" si="391"/>
        <v>2021_12_48406</v>
      </c>
      <c r="C5005" s="1" t="s">
        <v>4698</v>
      </c>
      <c r="D5005">
        <f t="shared" si="392"/>
        <v>5004</v>
      </c>
      <c r="E5005">
        <v>42262</v>
      </c>
      <c r="F5005">
        <f t="shared" si="393"/>
        <v>3</v>
      </c>
      <c r="G5005" s="2" t="str">
        <f t="shared" si="394"/>
        <v/>
      </c>
      <c r="H5005" t="s">
        <v>4699</v>
      </c>
      <c r="I5005">
        <v>48406</v>
      </c>
      <c r="J5005">
        <v>42249</v>
      </c>
      <c r="K5005">
        <v>42252</v>
      </c>
      <c r="L5005" t="s">
        <v>31</v>
      </c>
      <c r="M5005" t="s">
        <v>20</v>
      </c>
      <c r="N5005">
        <v>977</v>
      </c>
      <c r="O5005">
        <v>5196</v>
      </c>
      <c r="P5005">
        <v>9</v>
      </c>
      <c r="Q5005" t="s">
        <v>5028</v>
      </c>
      <c r="BY5005" s="1"/>
      <c r="CE5005" s="2"/>
    </row>
    <row r="5006" ht="15" customHeight="1">
      <c r="A5006" t="str">
        <f t="shared" si="390"/>
        <v>2021_12_42262_4</v>
      </c>
      <c r="B5006" t="str">
        <f t="shared" si="391"/>
        <v>2021_12_48774</v>
      </c>
      <c r="C5006" s="1" t="s">
        <v>4698</v>
      </c>
      <c r="D5006">
        <f t="shared" si="392"/>
        <v>5005</v>
      </c>
      <c r="E5006">
        <v>42262</v>
      </c>
      <c r="F5006">
        <f t="shared" si="393"/>
        <v>4</v>
      </c>
      <c r="G5006" s="2" t="str">
        <f t="shared" si="394"/>
        <v/>
      </c>
      <c r="H5006" t="s">
        <v>4699</v>
      </c>
      <c r="I5006">
        <v>48774</v>
      </c>
      <c r="J5006">
        <v>42252</v>
      </c>
      <c r="K5006">
        <v>42249</v>
      </c>
      <c r="L5006" t="s">
        <v>31</v>
      </c>
      <c r="M5006" t="s">
        <v>20</v>
      </c>
      <c r="N5006">
        <v>985</v>
      </c>
      <c r="O5006">
        <v>5196</v>
      </c>
      <c r="P5006">
        <v>9</v>
      </c>
      <c r="Q5006" t="s">
        <v>5029</v>
      </c>
      <c r="BY5006" s="1"/>
      <c r="CE5006" s="2"/>
    </row>
    <row r="5007" ht="15" customHeight="1">
      <c r="A5007" t="str">
        <f t="shared" si="390"/>
        <v>2021_12_42262_5</v>
      </c>
      <c r="B5007" t="str">
        <f t="shared" si="391"/>
        <v>2021_12_48852</v>
      </c>
      <c r="C5007" s="1" t="s">
        <v>4698</v>
      </c>
      <c r="D5007">
        <f t="shared" si="392"/>
        <v>5006</v>
      </c>
      <c r="E5007">
        <v>42262</v>
      </c>
      <c r="F5007">
        <f t="shared" si="393"/>
        <v>5</v>
      </c>
      <c r="G5007" s="2" t="str">
        <f t="shared" si="394"/>
        <v/>
      </c>
      <c r="H5007" t="s">
        <v>4699</v>
      </c>
      <c r="I5007">
        <v>48852</v>
      </c>
      <c r="J5007">
        <v>42249</v>
      </c>
      <c r="K5007">
        <v>42252</v>
      </c>
      <c r="L5007" t="s">
        <v>31</v>
      </c>
      <c r="M5007" t="s">
        <v>20</v>
      </c>
      <c r="N5007">
        <v>1442</v>
      </c>
      <c r="O5007">
        <v>5196</v>
      </c>
      <c r="P5007">
        <v>9</v>
      </c>
      <c r="Q5007" t="s">
        <v>5030</v>
      </c>
      <c r="BY5007" s="1"/>
      <c r="CE5007" s="2"/>
    </row>
    <row r="5008" ht="15" customHeight="1">
      <c r="A5008" t="str">
        <f t="shared" si="390"/>
        <v>2021_12_42262_6</v>
      </c>
      <c r="B5008" t="str">
        <f t="shared" si="391"/>
        <v>2021_12_48917</v>
      </c>
      <c r="C5008" s="1" t="s">
        <v>4698</v>
      </c>
      <c r="D5008">
        <f t="shared" si="392"/>
        <v>5007</v>
      </c>
      <c r="E5008">
        <v>42262</v>
      </c>
      <c r="F5008">
        <f t="shared" si="393"/>
        <v>6</v>
      </c>
      <c r="G5008" s="2" t="str">
        <f t="shared" si="394"/>
        <v/>
      </c>
      <c r="H5008" t="s">
        <v>4699</v>
      </c>
      <c r="I5008">
        <v>48917</v>
      </c>
      <c r="J5008">
        <v>42252</v>
      </c>
      <c r="K5008">
        <v>42249</v>
      </c>
      <c r="L5008" t="s">
        <v>31</v>
      </c>
      <c r="M5008" t="s">
        <v>20</v>
      </c>
      <c r="N5008">
        <v>735</v>
      </c>
      <c r="O5008">
        <v>5196</v>
      </c>
      <c r="P5008">
        <v>9</v>
      </c>
      <c r="Q5008" t="s">
        <v>5031</v>
      </c>
      <c r="BY5008" s="1"/>
      <c r="CE5008" s="2"/>
    </row>
    <row r="5009" ht="15" customHeight="1">
      <c r="A5009" t="str">
        <f t="shared" si="390"/>
        <v>2021_12_42262_7</v>
      </c>
      <c r="B5009" t="str">
        <f t="shared" si="391"/>
        <v>2021_12_49354</v>
      </c>
      <c r="C5009" s="1" t="s">
        <v>4698</v>
      </c>
      <c r="D5009">
        <f t="shared" si="392"/>
        <v>5008</v>
      </c>
      <c r="E5009">
        <v>42262</v>
      </c>
      <c r="F5009">
        <f t="shared" si="393"/>
        <v>7</v>
      </c>
      <c r="G5009" s="2" t="str">
        <f t="shared" si="394"/>
        <v/>
      </c>
      <c r="H5009" t="s">
        <v>4699</v>
      </c>
      <c r="I5009">
        <v>49354</v>
      </c>
      <c r="J5009">
        <v>42249</v>
      </c>
      <c r="K5009">
        <v>42252</v>
      </c>
      <c r="L5009" t="s">
        <v>31</v>
      </c>
      <c r="M5009" t="s">
        <v>20</v>
      </c>
      <c r="N5009">
        <v>544</v>
      </c>
      <c r="O5009">
        <v>5196</v>
      </c>
      <c r="P5009">
        <v>9</v>
      </c>
      <c r="Q5009" t="s">
        <v>5032</v>
      </c>
      <c r="BY5009" s="1"/>
      <c r="CE5009" s="2"/>
    </row>
    <row r="5010" ht="15" customHeight="1">
      <c r="A5010" t="str">
        <f t="shared" si="390"/>
        <v>2021_12_42262_8</v>
      </c>
      <c r="B5010" t="str">
        <f t="shared" si="391"/>
        <v>2021_12_49605</v>
      </c>
      <c r="C5010" s="1" t="s">
        <v>4698</v>
      </c>
      <c r="D5010">
        <f t="shared" si="392"/>
        <v>5009</v>
      </c>
      <c r="E5010">
        <v>42262</v>
      </c>
      <c r="F5010">
        <f t="shared" si="393"/>
        <v>8</v>
      </c>
      <c r="G5010" s="2" t="str">
        <f t="shared" si="394"/>
        <v>x</v>
      </c>
      <c r="H5010" t="s">
        <v>4699</v>
      </c>
      <c r="I5010">
        <v>49605</v>
      </c>
      <c r="J5010">
        <v>42252</v>
      </c>
      <c r="K5010">
        <v>42249</v>
      </c>
      <c r="L5010" t="s">
        <v>20</v>
      </c>
      <c r="M5010" t="s">
        <v>20</v>
      </c>
      <c r="N5010">
        <v>59</v>
      </c>
      <c r="O5010">
        <v>5196</v>
      </c>
      <c r="P5010">
        <v>9</v>
      </c>
      <c r="Q5010" t="s">
        <v>5033</v>
      </c>
      <c r="BY5010" s="1"/>
      <c r="CE5010" s="2"/>
    </row>
    <row r="5011" ht="15" customHeight="1">
      <c r="A5011" t="str">
        <f t="shared" si="390"/>
        <v>2021_12_42290_1</v>
      </c>
      <c r="B5011" t="str">
        <f t="shared" si="391"/>
        <v>2021_12_47340</v>
      </c>
      <c r="C5011" s="1" t="s">
        <v>4698</v>
      </c>
      <c r="D5011">
        <f t="shared" si="392"/>
        <v>5010</v>
      </c>
      <c r="E5011">
        <v>42290</v>
      </c>
      <c r="F5011">
        <f t="shared" si="393"/>
        <v>1</v>
      </c>
      <c r="G5011" s="2" t="str">
        <f t="shared" si="394"/>
        <v/>
      </c>
      <c r="H5011" t="s">
        <v>4699</v>
      </c>
      <c r="I5011">
        <v>47340</v>
      </c>
      <c r="J5011">
        <v>42277</v>
      </c>
      <c r="K5011">
        <v>42280</v>
      </c>
      <c r="L5011" t="s">
        <v>158</v>
      </c>
      <c r="M5011" t="s">
        <v>20</v>
      </c>
      <c r="N5011">
        <v>273</v>
      </c>
      <c r="O5011">
        <v>4196</v>
      </c>
      <c r="P5011">
        <v>9</v>
      </c>
      <c r="Q5011" t="s">
        <v>5034</v>
      </c>
      <c r="BY5011" s="1"/>
      <c r="CE5011" s="2"/>
    </row>
    <row r="5012" ht="15" customHeight="1">
      <c r="A5012" t="str">
        <f t="shared" si="390"/>
        <v>2021_12_42290_2</v>
      </c>
      <c r="B5012" t="str">
        <f t="shared" si="391"/>
        <v>2021_12_48024</v>
      </c>
      <c r="C5012" s="1" t="s">
        <v>4698</v>
      </c>
      <c r="D5012">
        <f t="shared" si="392"/>
        <v>5011</v>
      </c>
      <c r="E5012">
        <v>42290</v>
      </c>
      <c r="F5012">
        <f t="shared" si="393"/>
        <v>2</v>
      </c>
      <c r="G5012" s="2" t="str">
        <f t="shared" si="394"/>
        <v/>
      </c>
      <c r="H5012" t="s">
        <v>4699</v>
      </c>
      <c r="I5012">
        <v>48024</v>
      </c>
      <c r="J5012">
        <v>42280</v>
      </c>
      <c r="K5012">
        <v>42277</v>
      </c>
      <c r="L5012" t="s">
        <v>31</v>
      </c>
      <c r="M5012" t="s">
        <v>20</v>
      </c>
      <c r="N5012">
        <v>490</v>
      </c>
      <c r="O5012">
        <v>4196</v>
      </c>
      <c r="P5012">
        <v>9</v>
      </c>
      <c r="Q5012" t="s">
        <v>5035</v>
      </c>
      <c r="BY5012" s="1"/>
      <c r="CE5012" s="2"/>
    </row>
    <row r="5013" ht="15" customHeight="1">
      <c r="A5013" t="str">
        <f t="shared" si="390"/>
        <v>2021_12_42290_3</v>
      </c>
      <c r="B5013" t="str">
        <f t="shared" si="391"/>
        <v>2021_12_48203</v>
      </c>
      <c r="C5013" s="1" t="s">
        <v>4698</v>
      </c>
      <c r="D5013">
        <f t="shared" si="392"/>
        <v>5012</v>
      </c>
      <c r="E5013">
        <v>42290</v>
      </c>
      <c r="F5013">
        <f t="shared" si="393"/>
        <v>3</v>
      </c>
      <c r="G5013" s="2" t="str">
        <f t="shared" si="394"/>
        <v/>
      </c>
      <c r="H5013" t="s">
        <v>4699</v>
      </c>
      <c r="I5013">
        <v>48203</v>
      </c>
      <c r="J5013">
        <v>42277</v>
      </c>
      <c r="K5013">
        <v>42280</v>
      </c>
      <c r="L5013" t="s">
        <v>31</v>
      </c>
      <c r="M5013" t="s">
        <v>20</v>
      </c>
      <c r="N5013">
        <v>709</v>
      </c>
      <c r="O5013">
        <v>4196</v>
      </c>
      <c r="P5013">
        <v>9</v>
      </c>
      <c r="Q5013" t="s">
        <v>5036</v>
      </c>
      <c r="BY5013" s="1"/>
      <c r="CE5013" s="2"/>
    </row>
    <row r="5014" ht="15" customHeight="1">
      <c r="A5014" t="str">
        <f t="shared" si="390"/>
        <v>2021_12_42290_4</v>
      </c>
      <c r="B5014" t="str">
        <f t="shared" si="391"/>
        <v>2021_12_48609</v>
      </c>
      <c r="C5014" s="1" t="s">
        <v>4698</v>
      </c>
      <c r="D5014">
        <f t="shared" si="392"/>
        <v>5013</v>
      </c>
      <c r="E5014">
        <v>42290</v>
      </c>
      <c r="F5014">
        <f t="shared" si="393"/>
        <v>4</v>
      </c>
      <c r="G5014" s="2" t="str">
        <f t="shared" si="394"/>
        <v/>
      </c>
      <c r="H5014" t="s">
        <v>4699</v>
      </c>
      <c r="I5014">
        <v>48609</v>
      </c>
      <c r="J5014">
        <v>42280</v>
      </c>
      <c r="K5014">
        <v>42277</v>
      </c>
      <c r="L5014" t="s">
        <v>31</v>
      </c>
      <c r="M5014" t="s">
        <v>20</v>
      </c>
      <c r="N5014">
        <v>636</v>
      </c>
      <c r="O5014">
        <v>4196</v>
      </c>
      <c r="P5014">
        <v>9</v>
      </c>
      <c r="Q5014" t="s">
        <v>5037</v>
      </c>
      <c r="BY5014" s="1"/>
      <c r="CE5014" s="2"/>
    </row>
    <row r="5015" ht="15" customHeight="1">
      <c r="A5015" t="str">
        <f t="shared" si="390"/>
        <v>2021_12_42290_5</v>
      </c>
      <c r="B5015" t="str">
        <f t="shared" si="391"/>
        <v>2021_12_48779</v>
      </c>
      <c r="C5015" s="1" t="s">
        <v>4698</v>
      </c>
      <c r="D5015">
        <f t="shared" si="392"/>
        <v>5014</v>
      </c>
      <c r="E5015">
        <v>42290</v>
      </c>
      <c r="F5015">
        <f t="shared" si="393"/>
        <v>5</v>
      </c>
      <c r="G5015" s="2" t="str">
        <f t="shared" si="394"/>
        <v/>
      </c>
      <c r="H5015" t="s">
        <v>4699</v>
      </c>
      <c r="I5015">
        <v>48779</v>
      </c>
      <c r="J5015">
        <v>42277</v>
      </c>
      <c r="K5015">
        <v>42280</v>
      </c>
      <c r="L5015" t="s">
        <v>31</v>
      </c>
      <c r="M5015" t="s">
        <v>20</v>
      </c>
      <c r="N5015">
        <v>827</v>
      </c>
      <c r="O5015">
        <v>4196</v>
      </c>
      <c r="P5015">
        <v>9</v>
      </c>
      <c r="Q5015" t="s">
        <v>5038</v>
      </c>
      <c r="BY5015" s="1"/>
      <c r="CE5015" s="2"/>
    </row>
    <row r="5016" ht="15" customHeight="1">
      <c r="A5016" t="str">
        <f t="shared" si="390"/>
        <v>2021_12_42290_6</v>
      </c>
      <c r="B5016" t="str">
        <f t="shared" si="391"/>
        <v>2021_12_49030</v>
      </c>
      <c r="C5016" s="1" t="s">
        <v>4698</v>
      </c>
      <c r="D5016">
        <f t="shared" si="392"/>
        <v>5015</v>
      </c>
      <c r="E5016">
        <v>42290</v>
      </c>
      <c r="F5016">
        <f t="shared" si="393"/>
        <v>6</v>
      </c>
      <c r="G5016" s="2" t="str">
        <f t="shared" si="394"/>
        <v/>
      </c>
      <c r="H5016" t="s">
        <v>4699</v>
      </c>
      <c r="I5016">
        <v>49030</v>
      </c>
      <c r="J5016">
        <v>42280</v>
      </c>
      <c r="K5016">
        <v>42277</v>
      </c>
      <c r="L5016" t="s">
        <v>31</v>
      </c>
      <c r="M5016" t="s">
        <v>20</v>
      </c>
      <c r="N5016">
        <v>581</v>
      </c>
      <c r="O5016">
        <v>4196</v>
      </c>
      <c r="P5016">
        <v>9</v>
      </c>
      <c r="Q5016" t="s">
        <v>5039</v>
      </c>
      <c r="BY5016" s="1"/>
      <c r="CE5016" s="2"/>
    </row>
    <row r="5017" ht="15" customHeight="1">
      <c r="A5017" t="str">
        <f t="shared" si="390"/>
        <v>2021_12_42290_7</v>
      </c>
      <c r="B5017" t="str">
        <f t="shared" si="391"/>
        <v>2021_12_49320</v>
      </c>
      <c r="C5017" s="1" t="s">
        <v>4698</v>
      </c>
      <c r="D5017">
        <f t="shared" si="392"/>
        <v>5016</v>
      </c>
      <c r="E5017">
        <v>42290</v>
      </c>
      <c r="F5017">
        <f t="shared" si="393"/>
        <v>7</v>
      </c>
      <c r="G5017" s="2" t="str">
        <f t="shared" si="394"/>
        <v/>
      </c>
      <c r="H5017" t="s">
        <v>4699</v>
      </c>
      <c r="I5017">
        <v>49320</v>
      </c>
      <c r="J5017">
        <v>42277</v>
      </c>
      <c r="K5017">
        <v>42280</v>
      </c>
      <c r="L5017" t="s">
        <v>31</v>
      </c>
      <c r="M5017" t="s">
        <v>20</v>
      </c>
      <c r="N5017">
        <v>619</v>
      </c>
      <c r="O5017">
        <v>4196</v>
      </c>
      <c r="P5017">
        <v>9</v>
      </c>
      <c r="Q5017" t="s">
        <v>5040</v>
      </c>
      <c r="BY5017" s="1"/>
      <c r="CE5017" s="2"/>
    </row>
    <row r="5018" ht="15" customHeight="1">
      <c r="A5018" t="str">
        <f t="shared" si="390"/>
        <v>2021_12_42290_8</v>
      </c>
      <c r="B5018" t="str">
        <f t="shared" si="391"/>
        <v>2021_12_49404</v>
      </c>
      <c r="C5018" s="1" t="s">
        <v>4698</v>
      </c>
      <c r="D5018">
        <f t="shared" si="392"/>
        <v>5017</v>
      </c>
      <c r="E5018">
        <v>42290</v>
      </c>
      <c r="F5018">
        <f t="shared" si="393"/>
        <v>8</v>
      </c>
      <c r="G5018" s="2" t="str">
        <f t="shared" si="394"/>
        <v>x</v>
      </c>
      <c r="H5018" t="s">
        <v>4699</v>
      </c>
      <c r="I5018">
        <v>49404</v>
      </c>
      <c r="J5018">
        <v>42280</v>
      </c>
      <c r="K5018">
        <v>42277</v>
      </c>
      <c r="L5018" t="s">
        <v>20</v>
      </c>
      <c r="M5018" t="s">
        <v>20</v>
      </c>
      <c r="N5018">
        <v>40</v>
      </c>
      <c r="O5018">
        <v>4196</v>
      </c>
      <c r="P5018">
        <v>9</v>
      </c>
      <c r="Q5018" t="s">
        <v>5041</v>
      </c>
      <c r="BY5018" s="1"/>
      <c r="CE5018" s="2"/>
    </row>
    <row r="5019" ht="15" customHeight="1">
      <c r="A5019" t="str">
        <f t="shared" si="390"/>
        <v>2021_12_42318_1</v>
      </c>
      <c r="B5019" t="str">
        <f t="shared" si="391"/>
        <v>2021_12_47607</v>
      </c>
      <c r="C5019" s="1" t="s">
        <v>4698</v>
      </c>
      <c r="D5019">
        <f t="shared" si="392"/>
        <v>5018</v>
      </c>
      <c r="E5019">
        <v>42318</v>
      </c>
      <c r="F5019">
        <f t="shared" si="393"/>
        <v>1</v>
      </c>
      <c r="G5019" s="2" t="str">
        <f t="shared" si="394"/>
        <v/>
      </c>
      <c r="H5019" t="s">
        <v>4699</v>
      </c>
      <c r="I5019">
        <v>47607</v>
      </c>
      <c r="J5019">
        <v>42305</v>
      </c>
      <c r="K5019">
        <v>42308</v>
      </c>
      <c r="L5019" t="s">
        <v>19</v>
      </c>
      <c r="M5019" t="s">
        <v>20</v>
      </c>
      <c r="N5019">
        <v>401</v>
      </c>
      <c r="O5019">
        <v>2334</v>
      </c>
      <c r="P5019">
        <v>9</v>
      </c>
      <c r="Q5019" t="s">
        <v>5042</v>
      </c>
      <c r="BY5019" s="1"/>
      <c r="CE5019" s="2"/>
    </row>
    <row r="5020" ht="15" customHeight="1">
      <c r="A5020" t="str">
        <f t="shared" si="390"/>
        <v>2021_12_42318_2</v>
      </c>
      <c r="B5020" t="str">
        <f t="shared" si="391"/>
        <v>2021_12_48004</v>
      </c>
      <c r="C5020" s="1" t="s">
        <v>4698</v>
      </c>
      <c r="D5020">
        <f t="shared" si="392"/>
        <v>5019</v>
      </c>
      <c r="E5020">
        <v>42318</v>
      </c>
      <c r="F5020">
        <f t="shared" si="393"/>
        <v>2</v>
      </c>
      <c r="G5020" s="2" t="str">
        <f t="shared" si="394"/>
        <v/>
      </c>
      <c r="H5020" t="s">
        <v>4699</v>
      </c>
      <c r="I5020">
        <v>48004</v>
      </c>
      <c r="J5020">
        <v>42308</v>
      </c>
      <c r="K5020">
        <v>42305</v>
      </c>
      <c r="L5020" t="s">
        <v>31</v>
      </c>
      <c r="M5020" t="s">
        <v>20</v>
      </c>
      <c r="N5020">
        <v>289</v>
      </c>
      <c r="O5020">
        <v>2334</v>
      </c>
      <c r="P5020">
        <v>9</v>
      </c>
      <c r="Q5020" t="s">
        <v>5043</v>
      </c>
      <c r="BY5020" s="1"/>
      <c r="CE5020" s="2"/>
    </row>
    <row r="5021" ht="15" customHeight="1">
      <c r="A5021" t="str">
        <f t="shared" si="390"/>
        <v>2021_12_42318_3</v>
      </c>
      <c r="B5021" t="str">
        <f t="shared" si="391"/>
        <v>2021_12_48195</v>
      </c>
      <c r="C5021" s="1" t="s">
        <v>4698</v>
      </c>
      <c r="D5021">
        <f t="shared" si="392"/>
        <v>5020</v>
      </c>
      <c r="E5021">
        <v>42318</v>
      </c>
      <c r="F5021">
        <f t="shared" si="393"/>
        <v>3</v>
      </c>
      <c r="G5021" s="2" t="str">
        <f t="shared" si="394"/>
        <v/>
      </c>
      <c r="H5021" t="s">
        <v>4699</v>
      </c>
      <c r="I5021">
        <v>48195</v>
      </c>
      <c r="J5021">
        <v>42305</v>
      </c>
      <c r="K5021">
        <v>42308</v>
      </c>
      <c r="L5021" t="s">
        <v>31</v>
      </c>
      <c r="M5021" t="s">
        <v>20</v>
      </c>
      <c r="N5021">
        <v>500</v>
      </c>
      <c r="O5021">
        <v>2334</v>
      </c>
      <c r="P5021">
        <v>9</v>
      </c>
      <c r="Q5021" t="s">
        <v>5044</v>
      </c>
      <c r="BY5021" s="1"/>
      <c r="CE5021" s="2"/>
    </row>
    <row r="5022" ht="15" customHeight="1">
      <c r="A5022" t="str">
        <f t="shared" si="390"/>
        <v>2021_12_42318_4</v>
      </c>
      <c r="B5022" t="str">
        <f t="shared" si="391"/>
        <v>2021_12_48253</v>
      </c>
      <c r="C5022" s="1" t="s">
        <v>4698</v>
      </c>
      <c r="D5022">
        <f t="shared" si="392"/>
        <v>5021</v>
      </c>
      <c r="E5022">
        <v>42318</v>
      </c>
      <c r="F5022">
        <f t="shared" si="393"/>
        <v>4</v>
      </c>
      <c r="G5022" s="2" t="str">
        <f t="shared" si="394"/>
        <v/>
      </c>
      <c r="H5022" t="s">
        <v>4699</v>
      </c>
      <c r="I5022">
        <v>48253</v>
      </c>
      <c r="J5022">
        <v>42308</v>
      </c>
      <c r="K5022">
        <v>42305</v>
      </c>
      <c r="L5022" t="s">
        <v>31</v>
      </c>
      <c r="M5022" t="s">
        <v>20</v>
      </c>
      <c r="N5022">
        <v>290</v>
      </c>
      <c r="O5022">
        <v>2334</v>
      </c>
      <c r="P5022">
        <v>9</v>
      </c>
      <c r="Q5022" t="s">
        <v>5045</v>
      </c>
      <c r="BY5022" s="1"/>
      <c r="CE5022" s="2"/>
    </row>
    <row r="5023" ht="15" customHeight="1">
      <c r="A5023" t="str">
        <f t="shared" si="390"/>
        <v>2021_12_42318_5</v>
      </c>
      <c r="B5023" t="str">
        <f t="shared" si="391"/>
        <v>2021_12_48340</v>
      </c>
      <c r="C5023" s="1" t="s">
        <v>4698</v>
      </c>
      <c r="D5023">
        <f t="shared" si="392"/>
        <v>5022</v>
      </c>
      <c r="E5023">
        <v>42318</v>
      </c>
      <c r="F5023">
        <f t="shared" si="393"/>
        <v>5</v>
      </c>
      <c r="G5023" s="2" t="str">
        <f t="shared" si="394"/>
        <v/>
      </c>
      <c r="H5023" t="s">
        <v>4699</v>
      </c>
      <c r="I5023">
        <v>48340</v>
      </c>
      <c r="J5023">
        <v>42305</v>
      </c>
      <c r="K5023">
        <v>42308</v>
      </c>
      <c r="L5023" t="s">
        <v>31</v>
      </c>
      <c r="M5023" t="s">
        <v>20</v>
      </c>
      <c r="N5023">
        <v>476</v>
      </c>
      <c r="O5023">
        <v>2334</v>
      </c>
      <c r="P5023">
        <v>9</v>
      </c>
      <c r="Q5023" t="s">
        <v>5046</v>
      </c>
      <c r="BY5023" s="1"/>
      <c r="CE5023" s="2"/>
    </row>
    <row r="5024" ht="15" customHeight="1">
      <c r="A5024" t="str">
        <f t="shared" si="390"/>
        <v>2021_12_42318_6</v>
      </c>
      <c r="B5024" t="str">
        <f t="shared" si="391"/>
        <v>2021_12_49028</v>
      </c>
      <c r="C5024" s="1" t="s">
        <v>4698</v>
      </c>
      <c r="D5024">
        <f t="shared" si="392"/>
        <v>5023</v>
      </c>
      <c r="E5024">
        <v>42318</v>
      </c>
      <c r="F5024">
        <f t="shared" si="393"/>
        <v>6</v>
      </c>
      <c r="G5024" s="2" t="str">
        <f t="shared" si="394"/>
        <v/>
      </c>
      <c r="H5024" t="s">
        <v>4699</v>
      </c>
      <c r="I5024">
        <v>49028</v>
      </c>
      <c r="J5024">
        <v>42308</v>
      </c>
      <c r="K5024">
        <v>42305</v>
      </c>
      <c r="L5024" t="s">
        <v>31</v>
      </c>
      <c r="M5024" t="s">
        <v>20</v>
      </c>
      <c r="N5024">
        <v>159</v>
      </c>
      <c r="O5024">
        <v>2334</v>
      </c>
      <c r="P5024">
        <v>9</v>
      </c>
      <c r="Q5024" t="s">
        <v>5047</v>
      </c>
      <c r="BY5024" s="1"/>
      <c r="CE5024" s="2"/>
    </row>
    <row r="5025" ht="15" customHeight="1">
      <c r="A5025" t="str">
        <f t="shared" si="390"/>
        <v>2021_12_42318_7</v>
      </c>
      <c r="B5025" t="str">
        <f t="shared" si="391"/>
        <v>2021_12_49503</v>
      </c>
      <c r="C5025" s="1" t="s">
        <v>4698</v>
      </c>
      <c r="D5025">
        <f t="shared" si="392"/>
        <v>5024</v>
      </c>
      <c r="E5025">
        <v>42318</v>
      </c>
      <c r="F5025">
        <f t="shared" si="393"/>
        <v>7</v>
      </c>
      <c r="G5025" s="2" t="str">
        <f t="shared" si="394"/>
        <v/>
      </c>
      <c r="H5025" t="s">
        <v>4699</v>
      </c>
      <c r="I5025">
        <v>49503</v>
      </c>
      <c r="J5025">
        <v>42305</v>
      </c>
      <c r="K5025">
        <v>42308</v>
      </c>
      <c r="L5025" t="s">
        <v>31</v>
      </c>
      <c r="M5025" t="s">
        <v>20</v>
      </c>
      <c r="N5025">
        <v>188</v>
      </c>
      <c r="O5025">
        <v>2334</v>
      </c>
      <c r="P5025">
        <v>9</v>
      </c>
      <c r="Q5025" t="s">
        <v>5048</v>
      </c>
      <c r="BY5025" s="1"/>
      <c r="CE5025" s="2"/>
    </row>
    <row r="5026" ht="15" customHeight="1">
      <c r="A5026" t="str">
        <f t="shared" si="390"/>
        <v>2021_12_42318_8</v>
      </c>
      <c r="B5026" t="str">
        <f t="shared" si="391"/>
        <v>2021_12_49535</v>
      </c>
      <c r="C5026" s="1" t="s">
        <v>4698</v>
      </c>
      <c r="D5026">
        <f t="shared" si="392"/>
        <v>5025</v>
      </c>
      <c r="E5026">
        <v>42318</v>
      </c>
      <c r="F5026">
        <f t="shared" si="393"/>
        <v>8</v>
      </c>
      <c r="G5026" s="2" t="str">
        <f t="shared" si="394"/>
        <v>x</v>
      </c>
      <c r="H5026" t="s">
        <v>4699</v>
      </c>
      <c r="I5026">
        <v>49535</v>
      </c>
      <c r="J5026">
        <v>42308</v>
      </c>
      <c r="K5026">
        <v>42305</v>
      </c>
      <c r="L5026" t="s">
        <v>20</v>
      </c>
      <c r="M5026" t="s">
        <v>20</v>
      </c>
      <c r="N5026">
        <v>10</v>
      </c>
      <c r="O5026">
        <v>2334</v>
      </c>
      <c r="P5026">
        <v>9</v>
      </c>
      <c r="Q5026" t="s">
        <v>5049</v>
      </c>
      <c r="BY5026" s="1"/>
      <c r="CE5026" s="2"/>
    </row>
    <row r="5027" ht="15" customHeight="1">
      <c r="A5027" t="str">
        <f t="shared" si="390"/>
        <v>2021_12_42346_1</v>
      </c>
      <c r="B5027" t="str">
        <f t="shared" si="391"/>
        <v>2021_12_47749</v>
      </c>
      <c r="C5027" s="1" t="s">
        <v>4698</v>
      </c>
      <c r="D5027">
        <f t="shared" si="392"/>
        <v>5026</v>
      </c>
      <c r="E5027">
        <v>42346</v>
      </c>
      <c r="F5027">
        <f t="shared" si="393"/>
        <v>1</v>
      </c>
      <c r="G5027" s="2" t="str">
        <f t="shared" si="394"/>
        <v/>
      </c>
      <c r="H5027" t="s">
        <v>4699</v>
      </c>
      <c r="I5027">
        <v>47749</v>
      </c>
      <c r="J5027">
        <v>42333</v>
      </c>
      <c r="K5027">
        <v>42336</v>
      </c>
      <c r="L5027" t="s">
        <v>19</v>
      </c>
      <c r="M5027" t="s">
        <v>20</v>
      </c>
      <c r="N5027">
        <v>710</v>
      </c>
      <c r="O5027">
        <v>6177</v>
      </c>
      <c r="P5027">
        <v>12</v>
      </c>
      <c r="Q5027" t="s">
        <v>5050</v>
      </c>
      <c r="BY5027" s="1"/>
      <c r="CE5027" s="2"/>
    </row>
    <row r="5028" ht="15" customHeight="1">
      <c r="A5028" t="str">
        <f t="shared" si="390"/>
        <v>2021_12_42346_2</v>
      </c>
      <c r="B5028" t="str">
        <f t="shared" si="391"/>
        <v>2021_12_48074</v>
      </c>
      <c r="C5028" s="1" t="s">
        <v>4698</v>
      </c>
      <c r="D5028">
        <f t="shared" si="392"/>
        <v>5027</v>
      </c>
      <c r="E5028">
        <v>42346</v>
      </c>
      <c r="F5028">
        <f t="shared" si="393"/>
        <v>2</v>
      </c>
      <c r="G5028" s="2" t="str">
        <f t="shared" si="394"/>
        <v/>
      </c>
      <c r="H5028" t="s">
        <v>4699</v>
      </c>
      <c r="I5028">
        <v>48074</v>
      </c>
      <c r="J5028">
        <v>42336</v>
      </c>
      <c r="K5028">
        <v>42333</v>
      </c>
      <c r="L5028" t="s">
        <v>31</v>
      </c>
      <c r="M5028" t="s">
        <v>20</v>
      </c>
      <c r="N5028">
        <v>971</v>
      </c>
      <c r="O5028">
        <v>6177</v>
      </c>
      <c r="P5028">
        <v>12</v>
      </c>
      <c r="Q5028" t="s">
        <v>5051</v>
      </c>
      <c r="BY5028" s="1"/>
      <c r="CE5028" s="2"/>
    </row>
    <row r="5029" ht="15" customHeight="1">
      <c r="A5029" t="str">
        <f t="shared" si="390"/>
        <v>2021_12_42346_3</v>
      </c>
      <c r="B5029" t="str">
        <f t="shared" si="391"/>
        <v>2021_12_48377</v>
      </c>
      <c r="C5029" s="1" t="s">
        <v>4698</v>
      </c>
      <c r="D5029">
        <f t="shared" si="392"/>
        <v>5028</v>
      </c>
      <c r="E5029">
        <v>42346</v>
      </c>
      <c r="F5029">
        <f t="shared" si="393"/>
        <v>3</v>
      </c>
      <c r="G5029" s="2" t="str">
        <f t="shared" si="394"/>
        <v/>
      </c>
      <c r="H5029" t="s">
        <v>4699</v>
      </c>
      <c r="I5029">
        <v>48377</v>
      </c>
      <c r="J5029">
        <v>42333</v>
      </c>
      <c r="K5029">
        <v>42336</v>
      </c>
      <c r="L5029" t="s">
        <v>31</v>
      </c>
      <c r="M5029" t="s">
        <v>20</v>
      </c>
      <c r="N5029">
        <v>854</v>
      </c>
      <c r="O5029">
        <v>6177</v>
      </c>
      <c r="P5029">
        <v>12</v>
      </c>
      <c r="Q5029" t="s">
        <v>5052</v>
      </c>
      <c r="BY5029" s="1"/>
      <c r="CE5029" s="2"/>
    </row>
    <row r="5030" ht="15" customHeight="1">
      <c r="A5030" t="str">
        <f t="shared" si="390"/>
        <v>2021_12_42346_4</v>
      </c>
      <c r="B5030" t="str">
        <f t="shared" si="391"/>
        <v>2021_12_48536</v>
      </c>
      <c r="C5030" s="1" t="s">
        <v>4698</v>
      </c>
      <c r="D5030">
        <f t="shared" si="392"/>
        <v>5029</v>
      </c>
      <c r="E5030">
        <v>42346</v>
      </c>
      <c r="F5030">
        <f t="shared" si="393"/>
        <v>4</v>
      </c>
      <c r="G5030" s="2" t="str">
        <f t="shared" si="394"/>
        <v/>
      </c>
      <c r="H5030" t="s">
        <v>4699</v>
      </c>
      <c r="I5030">
        <v>48536</v>
      </c>
      <c r="J5030">
        <v>42336</v>
      </c>
      <c r="K5030">
        <v>42333</v>
      </c>
      <c r="L5030" t="s">
        <v>31</v>
      </c>
      <c r="M5030" t="s">
        <v>20</v>
      </c>
      <c r="N5030">
        <v>562</v>
      </c>
      <c r="O5030">
        <v>6177</v>
      </c>
      <c r="P5030">
        <v>12</v>
      </c>
      <c r="Q5030" t="s">
        <v>5053</v>
      </c>
      <c r="BY5030" s="1"/>
      <c r="CE5030" s="2"/>
    </row>
    <row r="5031" ht="15" customHeight="1">
      <c r="A5031" t="str">
        <f t="shared" si="390"/>
        <v>2021_12_42346_5</v>
      </c>
      <c r="B5031" t="str">
        <f t="shared" si="391"/>
        <v>2021_12_48630</v>
      </c>
      <c r="C5031" s="1" t="s">
        <v>4698</v>
      </c>
      <c r="D5031">
        <f t="shared" si="392"/>
        <v>5030</v>
      </c>
      <c r="E5031">
        <v>42346</v>
      </c>
      <c r="F5031">
        <f t="shared" si="393"/>
        <v>5</v>
      </c>
      <c r="G5031" s="2" t="str">
        <f t="shared" si="394"/>
        <v/>
      </c>
      <c r="H5031" t="s">
        <v>4699</v>
      </c>
      <c r="I5031">
        <v>48630</v>
      </c>
      <c r="J5031">
        <v>42333</v>
      </c>
      <c r="K5031">
        <v>42336</v>
      </c>
      <c r="L5031" t="s">
        <v>31</v>
      </c>
      <c r="M5031" t="s">
        <v>20</v>
      </c>
      <c r="N5031">
        <v>743</v>
      </c>
      <c r="O5031">
        <v>6177</v>
      </c>
      <c r="P5031">
        <v>12</v>
      </c>
      <c r="Q5031" t="s">
        <v>5054</v>
      </c>
      <c r="BY5031" s="1"/>
      <c r="CE5031" s="2"/>
    </row>
    <row r="5032" ht="15" customHeight="1">
      <c r="A5032" t="str">
        <f t="shared" si="390"/>
        <v>2021_12_42346_6</v>
      </c>
      <c r="B5032" t="str">
        <f t="shared" si="391"/>
        <v>2021_12_48803</v>
      </c>
      <c r="C5032" s="1" t="s">
        <v>4698</v>
      </c>
      <c r="D5032">
        <f t="shared" si="392"/>
        <v>5031</v>
      </c>
      <c r="E5032">
        <v>42346</v>
      </c>
      <c r="F5032">
        <f t="shared" si="393"/>
        <v>6</v>
      </c>
      <c r="G5032" s="2" t="str">
        <f t="shared" si="394"/>
        <v/>
      </c>
      <c r="H5032" t="s">
        <v>4699</v>
      </c>
      <c r="I5032">
        <v>48803</v>
      </c>
      <c r="J5032">
        <v>42336</v>
      </c>
      <c r="K5032">
        <v>42333</v>
      </c>
      <c r="L5032" t="s">
        <v>31</v>
      </c>
      <c r="M5032" t="s">
        <v>20</v>
      </c>
      <c r="N5032">
        <v>727</v>
      </c>
      <c r="O5032">
        <v>6177</v>
      </c>
      <c r="P5032">
        <v>12</v>
      </c>
      <c r="Q5032" t="s">
        <v>5055</v>
      </c>
      <c r="BY5032" s="1"/>
      <c r="CE5032" s="2"/>
    </row>
    <row r="5033" ht="15" customHeight="1">
      <c r="A5033" t="str">
        <f t="shared" si="390"/>
        <v>2021_12_42346_7</v>
      </c>
      <c r="B5033" t="str">
        <f t="shared" si="391"/>
        <v>2021_12_48935</v>
      </c>
      <c r="C5033" s="1" t="s">
        <v>4698</v>
      </c>
      <c r="D5033">
        <f t="shared" si="392"/>
        <v>5032</v>
      </c>
      <c r="E5033">
        <v>42346</v>
      </c>
      <c r="F5033">
        <f t="shared" si="393"/>
        <v>7</v>
      </c>
      <c r="G5033" s="2" t="str">
        <f t="shared" si="394"/>
        <v/>
      </c>
      <c r="H5033" t="s">
        <v>4699</v>
      </c>
      <c r="I5033">
        <v>48935</v>
      </c>
      <c r="J5033">
        <v>42333</v>
      </c>
      <c r="K5033">
        <v>42336</v>
      </c>
      <c r="L5033" t="s">
        <v>31</v>
      </c>
      <c r="M5033" t="s">
        <v>20</v>
      </c>
      <c r="N5033">
        <v>423</v>
      </c>
      <c r="O5033">
        <v>6177</v>
      </c>
      <c r="P5033">
        <v>12</v>
      </c>
      <c r="Q5033" t="s">
        <v>5056</v>
      </c>
      <c r="BY5033" s="1"/>
      <c r="CE5033" s="2"/>
    </row>
    <row r="5034" ht="15" customHeight="1">
      <c r="A5034" t="str">
        <f t="shared" si="390"/>
        <v>2021_12_42346_8</v>
      </c>
      <c r="B5034" t="str">
        <f t="shared" si="391"/>
        <v>2021_12_49032</v>
      </c>
      <c r="C5034" s="1" t="s">
        <v>4698</v>
      </c>
      <c r="D5034">
        <f t="shared" si="392"/>
        <v>5033</v>
      </c>
      <c r="E5034">
        <v>42346</v>
      </c>
      <c r="F5034">
        <f t="shared" si="393"/>
        <v>8</v>
      </c>
      <c r="G5034" s="2" t="str">
        <f t="shared" si="394"/>
        <v/>
      </c>
      <c r="H5034" t="s">
        <v>4699</v>
      </c>
      <c r="I5034">
        <v>49032</v>
      </c>
      <c r="J5034">
        <v>42336</v>
      </c>
      <c r="K5034">
        <v>42333</v>
      </c>
      <c r="L5034" t="s">
        <v>31</v>
      </c>
      <c r="M5034" t="s">
        <v>20</v>
      </c>
      <c r="N5034">
        <v>364</v>
      </c>
      <c r="O5034">
        <v>6177</v>
      </c>
      <c r="P5034">
        <v>12</v>
      </c>
      <c r="Q5034" t="s">
        <v>5057</v>
      </c>
      <c r="BY5034" s="1"/>
      <c r="CE5034" s="2"/>
    </row>
    <row r="5035" ht="15" customHeight="1">
      <c r="A5035" t="str">
        <f t="shared" si="390"/>
        <v>2021_12_42346_9</v>
      </c>
      <c r="B5035" t="str">
        <f t="shared" si="391"/>
        <v>2021_12_49284</v>
      </c>
      <c r="C5035" s="1" t="s">
        <v>4698</v>
      </c>
      <c r="D5035">
        <f t="shared" si="392"/>
        <v>5034</v>
      </c>
      <c r="E5035">
        <v>42346</v>
      </c>
      <c r="F5035">
        <f t="shared" si="393"/>
        <v>9</v>
      </c>
      <c r="G5035" s="2" t="str">
        <f t="shared" si="394"/>
        <v/>
      </c>
      <c r="H5035" t="s">
        <v>4699</v>
      </c>
      <c r="I5035">
        <v>49284</v>
      </c>
      <c r="J5035">
        <v>42333</v>
      </c>
      <c r="K5035">
        <v>42336</v>
      </c>
      <c r="L5035" t="s">
        <v>31</v>
      </c>
      <c r="M5035" t="s">
        <v>20</v>
      </c>
      <c r="N5035">
        <v>437</v>
      </c>
      <c r="O5035">
        <v>6177</v>
      </c>
      <c r="P5035">
        <v>12</v>
      </c>
      <c r="Q5035" t="s">
        <v>5058</v>
      </c>
      <c r="BY5035" s="1"/>
      <c r="CE5035" s="2"/>
    </row>
    <row r="5036" ht="15" customHeight="1">
      <c r="A5036" t="str">
        <f t="shared" si="390"/>
        <v>2021_12_42346_10</v>
      </c>
      <c r="B5036" t="str">
        <f t="shared" si="391"/>
        <v>2021_12_49290</v>
      </c>
      <c r="C5036" s="1" t="s">
        <v>4698</v>
      </c>
      <c r="D5036">
        <f t="shared" si="392"/>
        <v>5035</v>
      </c>
      <c r="E5036">
        <v>42346</v>
      </c>
      <c r="F5036">
        <f t="shared" si="393"/>
        <v>10</v>
      </c>
      <c r="G5036" s="2" t="str">
        <f t="shared" si="394"/>
        <v/>
      </c>
      <c r="H5036" t="s">
        <v>4699</v>
      </c>
      <c r="I5036">
        <v>49290</v>
      </c>
      <c r="J5036">
        <v>42336</v>
      </c>
      <c r="K5036">
        <v>42333</v>
      </c>
      <c r="L5036" t="s">
        <v>31</v>
      </c>
      <c r="M5036" t="s">
        <v>20</v>
      </c>
      <c r="N5036">
        <v>176</v>
      </c>
      <c r="O5036">
        <v>6177</v>
      </c>
      <c r="P5036">
        <v>12</v>
      </c>
      <c r="Q5036" t="s">
        <v>5059</v>
      </c>
      <c r="BY5036" s="1"/>
      <c r="CE5036" s="2"/>
    </row>
    <row r="5037" ht="15" customHeight="1">
      <c r="A5037" t="str">
        <f t="shared" si="390"/>
        <v>2021_12_42346_11</v>
      </c>
      <c r="B5037" t="str">
        <f t="shared" si="391"/>
        <v>2021_12_49389</v>
      </c>
      <c r="C5037" s="1" t="s">
        <v>4698</v>
      </c>
      <c r="D5037">
        <f t="shared" si="392"/>
        <v>5036</v>
      </c>
      <c r="E5037">
        <v>42346</v>
      </c>
      <c r="F5037">
        <f t="shared" si="393"/>
        <v>11</v>
      </c>
      <c r="G5037" s="2" t="str">
        <f t="shared" si="394"/>
        <v>x</v>
      </c>
      <c r="H5037" t="s">
        <v>4699</v>
      </c>
      <c r="I5037">
        <v>49389</v>
      </c>
      <c r="J5037">
        <v>42333</v>
      </c>
      <c r="K5037">
        <v>42336</v>
      </c>
      <c r="L5037" t="s">
        <v>20</v>
      </c>
      <c r="M5037" t="s">
        <v>20</v>
      </c>
      <c r="N5037">
        <v>189</v>
      </c>
      <c r="O5037">
        <v>6177</v>
      </c>
      <c r="P5037">
        <v>12</v>
      </c>
      <c r="Q5037" t="s">
        <v>5060</v>
      </c>
      <c r="BY5037" s="1"/>
      <c r="CE5037" s="2"/>
    </row>
    <row r="5038" ht="15" customHeight="1">
      <c r="A5038" t="str">
        <f t="shared" si="390"/>
        <v>2021_12_42374_1</v>
      </c>
      <c r="B5038" t="str">
        <f t="shared" si="391"/>
        <v>2021_12_47710</v>
      </c>
      <c r="C5038" s="1" t="s">
        <v>4698</v>
      </c>
      <c r="D5038">
        <f t="shared" si="392"/>
        <v>5037</v>
      </c>
      <c r="E5038">
        <v>42374</v>
      </c>
      <c r="F5038">
        <f t="shared" si="393"/>
        <v>1</v>
      </c>
      <c r="G5038" s="2" t="str">
        <f t="shared" si="394"/>
        <v/>
      </c>
      <c r="H5038" t="s">
        <v>4699</v>
      </c>
      <c r="I5038">
        <v>47710</v>
      </c>
      <c r="J5038">
        <v>42361</v>
      </c>
      <c r="K5038">
        <v>42364</v>
      </c>
      <c r="L5038" t="s">
        <v>19</v>
      </c>
      <c r="M5038" t="s">
        <v>20</v>
      </c>
      <c r="N5038">
        <v>344</v>
      </c>
      <c r="O5038">
        <v>2447</v>
      </c>
      <c r="P5038">
        <v>9</v>
      </c>
      <c r="Q5038" t="s">
        <v>5061</v>
      </c>
      <c r="BY5038" s="1"/>
      <c r="CE5038" s="2"/>
    </row>
    <row r="5039" ht="15" customHeight="1">
      <c r="A5039" t="str">
        <f t="shared" si="390"/>
        <v>2021_12_42374_2</v>
      </c>
      <c r="B5039" t="str">
        <f t="shared" si="391"/>
        <v>2021_12_48111</v>
      </c>
      <c r="C5039" s="1" t="s">
        <v>4698</v>
      </c>
      <c r="D5039">
        <f t="shared" si="392"/>
        <v>5038</v>
      </c>
      <c r="E5039">
        <v>42374</v>
      </c>
      <c r="F5039">
        <f t="shared" si="393"/>
        <v>2</v>
      </c>
      <c r="G5039" s="2" t="str">
        <f t="shared" si="394"/>
        <v/>
      </c>
      <c r="H5039" t="s">
        <v>4699</v>
      </c>
      <c r="I5039">
        <v>48111</v>
      </c>
      <c r="J5039">
        <v>42364</v>
      </c>
      <c r="K5039">
        <v>42361</v>
      </c>
      <c r="L5039" t="s">
        <v>31</v>
      </c>
      <c r="M5039" t="s">
        <v>20</v>
      </c>
      <c r="N5039">
        <v>416</v>
      </c>
      <c r="O5039">
        <v>2447</v>
      </c>
      <c r="P5039">
        <v>9</v>
      </c>
      <c r="Q5039" t="s">
        <v>5062</v>
      </c>
      <c r="BY5039" s="1"/>
      <c r="CE5039" s="2"/>
    </row>
    <row r="5040" ht="15" customHeight="1">
      <c r="A5040" t="str">
        <f t="shared" si="390"/>
        <v>2021_12_42374_3</v>
      </c>
      <c r="B5040" t="str">
        <f t="shared" si="391"/>
        <v>2021_12_48345</v>
      </c>
      <c r="C5040" s="1" t="s">
        <v>4698</v>
      </c>
      <c r="D5040">
        <f t="shared" si="392"/>
        <v>5039</v>
      </c>
      <c r="E5040">
        <v>42374</v>
      </c>
      <c r="F5040">
        <f t="shared" si="393"/>
        <v>3</v>
      </c>
      <c r="G5040" s="2" t="str">
        <f t="shared" si="394"/>
        <v/>
      </c>
      <c r="H5040" t="s">
        <v>4699</v>
      </c>
      <c r="I5040">
        <v>48345</v>
      </c>
      <c r="J5040">
        <v>42361</v>
      </c>
      <c r="K5040">
        <v>42364</v>
      </c>
      <c r="L5040" t="s">
        <v>31</v>
      </c>
      <c r="M5040" t="s">
        <v>20</v>
      </c>
      <c r="N5040">
        <v>391</v>
      </c>
      <c r="O5040">
        <v>2447</v>
      </c>
      <c r="P5040">
        <v>9</v>
      </c>
      <c r="Q5040" t="s">
        <v>5063</v>
      </c>
      <c r="BY5040" s="1"/>
      <c r="CE5040" s="2"/>
    </row>
    <row r="5041" ht="15" customHeight="1">
      <c r="A5041" t="str">
        <f t="shared" si="390"/>
        <v>2021_12_42374_4</v>
      </c>
      <c r="B5041" t="str">
        <f t="shared" si="391"/>
        <v>2021_12_48588</v>
      </c>
      <c r="C5041" s="1" t="s">
        <v>4698</v>
      </c>
      <c r="D5041">
        <f t="shared" si="392"/>
        <v>5040</v>
      </c>
      <c r="E5041">
        <v>42374</v>
      </c>
      <c r="F5041">
        <f t="shared" si="393"/>
        <v>4</v>
      </c>
      <c r="G5041" s="2" t="str">
        <f t="shared" si="394"/>
        <v/>
      </c>
      <c r="H5041" t="s">
        <v>4699</v>
      </c>
      <c r="I5041">
        <v>48588</v>
      </c>
      <c r="J5041">
        <v>42364</v>
      </c>
      <c r="K5041">
        <v>42361</v>
      </c>
      <c r="L5041" t="s">
        <v>31</v>
      </c>
      <c r="M5041" t="s">
        <v>20</v>
      </c>
      <c r="N5041">
        <v>365</v>
      </c>
      <c r="O5041">
        <v>2447</v>
      </c>
      <c r="P5041">
        <v>9</v>
      </c>
      <c r="Q5041" t="s">
        <v>5064</v>
      </c>
      <c r="BY5041" s="1"/>
      <c r="CE5041" s="2"/>
    </row>
    <row r="5042" ht="15" customHeight="1">
      <c r="A5042" t="str">
        <f t="shared" si="390"/>
        <v>2021_12_42374_5</v>
      </c>
      <c r="B5042" t="str">
        <f t="shared" si="391"/>
        <v>2021_12_48793</v>
      </c>
      <c r="C5042" s="1" t="s">
        <v>4698</v>
      </c>
      <c r="D5042">
        <f t="shared" si="392"/>
        <v>5041</v>
      </c>
      <c r="E5042">
        <v>42374</v>
      </c>
      <c r="F5042">
        <f t="shared" si="393"/>
        <v>5</v>
      </c>
      <c r="G5042" s="2" t="str">
        <f t="shared" si="394"/>
        <v/>
      </c>
      <c r="H5042" t="s">
        <v>4699</v>
      </c>
      <c r="I5042">
        <v>48793</v>
      </c>
      <c r="J5042">
        <v>42361</v>
      </c>
      <c r="K5042">
        <v>42364</v>
      </c>
      <c r="L5042" t="s">
        <v>31</v>
      </c>
      <c r="M5042" t="s">
        <v>20</v>
      </c>
      <c r="N5042">
        <v>336</v>
      </c>
      <c r="O5042">
        <v>2447</v>
      </c>
      <c r="P5042">
        <v>9</v>
      </c>
      <c r="Q5042" t="s">
        <v>5065</v>
      </c>
      <c r="BY5042" s="1"/>
      <c r="CE5042" s="2"/>
    </row>
    <row r="5043" ht="15" customHeight="1">
      <c r="A5043" t="str">
        <f t="shared" si="390"/>
        <v>2021_12_42374_6</v>
      </c>
      <c r="B5043" t="str">
        <f t="shared" si="391"/>
        <v>2021_12_48984</v>
      </c>
      <c r="C5043" s="1" t="s">
        <v>4698</v>
      </c>
      <c r="D5043">
        <f t="shared" si="392"/>
        <v>5042</v>
      </c>
      <c r="E5043">
        <v>42374</v>
      </c>
      <c r="F5043">
        <f t="shared" si="393"/>
        <v>6</v>
      </c>
      <c r="G5043" s="2" t="str">
        <f t="shared" si="394"/>
        <v/>
      </c>
      <c r="H5043" t="s">
        <v>4699</v>
      </c>
      <c r="I5043">
        <v>48984</v>
      </c>
      <c r="J5043">
        <v>42364</v>
      </c>
      <c r="K5043">
        <v>42361</v>
      </c>
      <c r="L5043" t="s">
        <v>31</v>
      </c>
      <c r="M5043" t="s">
        <v>20</v>
      </c>
      <c r="N5043">
        <v>272</v>
      </c>
      <c r="O5043">
        <v>2447</v>
      </c>
      <c r="P5043">
        <v>9</v>
      </c>
      <c r="Q5043" t="s">
        <v>5066</v>
      </c>
      <c r="BY5043" s="1"/>
      <c r="CE5043" s="2"/>
    </row>
    <row r="5044" ht="15" customHeight="1">
      <c r="A5044" t="str">
        <f t="shared" si="390"/>
        <v>2021_12_42374_7</v>
      </c>
      <c r="B5044" t="str">
        <f t="shared" si="391"/>
        <v>2021_12_49309</v>
      </c>
      <c r="C5044" s="1" t="s">
        <v>4698</v>
      </c>
      <c r="D5044">
        <f t="shared" si="392"/>
        <v>5043</v>
      </c>
      <c r="E5044">
        <v>42374</v>
      </c>
      <c r="F5044">
        <f t="shared" si="393"/>
        <v>7</v>
      </c>
      <c r="G5044" s="2" t="str">
        <f t="shared" si="394"/>
        <v/>
      </c>
      <c r="H5044" t="s">
        <v>4699</v>
      </c>
      <c r="I5044">
        <v>49309</v>
      </c>
      <c r="J5044">
        <v>42361</v>
      </c>
      <c r="K5044">
        <v>42364</v>
      </c>
      <c r="L5044" t="s">
        <v>31</v>
      </c>
      <c r="M5044" t="s">
        <v>20</v>
      </c>
      <c r="N5044">
        <v>275</v>
      </c>
      <c r="O5044">
        <v>2447</v>
      </c>
      <c r="P5044">
        <v>9</v>
      </c>
      <c r="Q5044" t="s">
        <v>5067</v>
      </c>
      <c r="BY5044" s="1"/>
      <c r="CE5044" s="2"/>
    </row>
    <row r="5045" ht="15" customHeight="1">
      <c r="A5045" t="str">
        <f t="shared" si="390"/>
        <v>2021_12_42374_8</v>
      </c>
      <c r="B5045" t="str">
        <f t="shared" si="391"/>
        <v>2021_12_49596</v>
      </c>
      <c r="C5045" s="1" t="s">
        <v>4698</v>
      </c>
      <c r="D5045">
        <f t="shared" si="392"/>
        <v>5044</v>
      </c>
      <c r="E5045">
        <v>42374</v>
      </c>
      <c r="F5045">
        <f t="shared" si="393"/>
        <v>8</v>
      </c>
      <c r="G5045" s="2" t="str">
        <f t="shared" si="394"/>
        <v>x</v>
      </c>
      <c r="H5045" t="s">
        <v>4699</v>
      </c>
      <c r="I5045">
        <v>49596</v>
      </c>
      <c r="J5045">
        <v>42364</v>
      </c>
      <c r="K5045">
        <v>42361</v>
      </c>
      <c r="L5045" t="s">
        <v>20</v>
      </c>
      <c r="M5045" t="s">
        <v>20</v>
      </c>
      <c r="N5045">
        <v>27</v>
      </c>
      <c r="O5045">
        <v>2447</v>
      </c>
      <c r="P5045">
        <v>9</v>
      </c>
      <c r="Q5045" t="s">
        <v>5068</v>
      </c>
      <c r="BY5045" s="1"/>
      <c r="CE5045" s="2"/>
    </row>
    <row r="5046" ht="15" customHeight="1">
      <c r="A5046" t="str">
        <f t="shared" si="390"/>
        <v>2021_12_42402_1</v>
      </c>
      <c r="B5046" t="str">
        <f t="shared" si="391"/>
        <v>2021_12_47546</v>
      </c>
      <c r="C5046" s="1" t="s">
        <v>4698</v>
      </c>
      <c r="D5046">
        <f t="shared" si="392"/>
        <v>5045</v>
      </c>
      <c r="E5046">
        <v>42402</v>
      </c>
      <c r="F5046">
        <f t="shared" si="393"/>
        <v>1</v>
      </c>
      <c r="G5046" s="2" t="str">
        <f t="shared" si="394"/>
        <v/>
      </c>
      <c r="H5046" t="s">
        <v>4699</v>
      </c>
      <c r="I5046">
        <v>47546</v>
      </c>
      <c r="J5046">
        <v>42389</v>
      </c>
      <c r="K5046">
        <v>42392</v>
      </c>
      <c r="L5046" t="s">
        <v>158</v>
      </c>
      <c r="M5046" t="s">
        <v>20</v>
      </c>
      <c r="N5046">
        <v>513</v>
      </c>
      <c r="O5046">
        <v>2484</v>
      </c>
      <c r="P5046">
        <v>7</v>
      </c>
      <c r="Q5046" t="s">
        <v>5069</v>
      </c>
      <c r="BY5046" s="1"/>
      <c r="CE5046" s="2"/>
    </row>
    <row r="5047" ht="15" customHeight="1">
      <c r="A5047" t="str">
        <f t="shared" si="390"/>
        <v>2021_12_42402_2</v>
      </c>
      <c r="B5047" t="str">
        <f t="shared" si="391"/>
        <v>2021_12_47874</v>
      </c>
      <c r="C5047" s="1" t="s">
        <v>4698</v>
      </c>
      <c r="D5047">
        <f t="shared" si="392"/>
        <v>5046</v>
      </c>
      <c r="E5047">
        <v>42402</v>
      </c>
      <c r="F5047">
        <f t="shared" si="393"/>
        <v>2</v>
      </c>
      <c r="G5047" s="2" t="str">
        <f t="shared" si="394"/>
        <v/>
      </c>
      <c r="H5047" t="s">
        <v>4699</v>
      </c>
      <c r="I5047">
        <v>47874</v>
      </c>
      <c r="J5047">
        <v>42392</v>
      </c>
      <c r="K5047">
        <v>42389</v>
      </c>
      <c r="L5047" t="s">
        <v>31</v>
      </c>
      <c r="M5047" t="s">
        <v>20</v>
      </c>
      <c r="N5047">
        <v>489</v>
      </c>
      <c r="O5047">
        <v>2484</v>
      </c>
      <c r="P5047">
        <v>7</v>
      </c>
      <c r="Q5047" t="s">
        <v>5070</v>
      </c>
      <c r="BY5047" s="1"/>
      <c r="CE5047" s="2"/>
    </row>
    <row r="5048" ht="15" customHeight="1">
      <c r="A5048" t="str">
        <f t="shared" si="390"/>
        <v>2021_12_42402_3</v>
      </c>
      <c r="B5048" t="str">
        <f t="shared" si="391"/>
        <v>2021_12_48189</v>
      </c>
      <c r="C5048" s="1" t="s">
        <v>4698</v>
      </c>
      <c r="D5048">
        <f t="shared" si="392"/>
        <v>5047</v>
      </c>
      <c r="E5048">
        <v>42402</v>
      </c>
      <c r="F5048">
        <f t="shared" si="393"/>
        <v>3</v>
      </c>
      <c r="G5048" s="2" t="str">
        <f t="shared" si="394"/>
        <v/>
      </c>
      <c r="H5048" t="s">
        <v>4699</v>
      </c>
      <c r="I5048">
        <v>48189</v>
      </c>
      <c r="J5048">
        <v>42389</v>
      </c>
      <c r="K5048">
        <v>42392</v>
      </c>
      <c r="L5048" t="s">
        <v>31</v>
      </c>
      <c r="M5048" t="s">
        <v>20</v>
      </c>
      <c r="N5048">
        <v>618</v>
      </c>
      <c r="O5048">
        <v>2484</v>
      </c>
      <c r="P5048">
        <v>7</v>
      </c>
      <c r="Q5048" t="s">
        <v>5071</v>
      </c>
      <c r="BY5048" s="1"/>
      <c r="CE5048" s="2"/>
    </row>
    <row r="5049" ht="15" customHeight="1">
      <c r="A5049" t="str">
        <f t="shared" si="390"/>
        <v>2021_12_42402_4</v>
      </c>
      <c r="B5049" t="str">
        <f t="shared" si="391"/>
        <v>2021_12_48337</v>
      </c>
      <c r="C5049" s="1" t="s">
        <v>4698</v>
      </c>
      <c r="D5049">
        <f t="shared" si="392"/>
        <v>5048</v>
      </c>
      <c r="E5049">
        <v>42402</v>
      </c>
      <c r="F5049">
        <f t="shared" si="393"/>
        <v>4</v>
      </c>
      <c r="G5049" s="2" t="str">
        <f t="shared" si="394"/>
        <v/>
      </c>
      <c r="H5049" t="s">
        <v>4699</v>
      </c>
      <c r="I5049">
        <v>48337</v>
      </c>
      <c r="J5049">
        <v>42392</v>
      </c>
      <c r="K5049">
        <v>42389</v>
      </c>
      <c r="L5049" t="s">
        <v>31</v>
      </c>
      <c r="M5049" t="s">
        <v>20</v>
      </c>
      <c r="N5049">
        <v>341</v>
      </c>
      <c r="O5049">
        <v>2484</v>
      </c>
      <c r="P5049">
        <v>7</v>
      </c>
      <c r="Q5049" t="s">
        <v>5072</v>
      </c>
      <c r="BY5049" s="1"/>
      <c r="CE5049" s="2"/>
    </row>
    <row r="5050" ht="15" customHeight="1">
      <c r="A5050" t="str">
        <f t="shared" si="390"/>
        <v>2021_12_42402_5</v>
      </c>
      <c r="B5050" t="str">
        <f t="shared" si="391"/>
        <v>2021_12_48604</v>
      </c>
      <c r="C5050" s="1" t="s">
        <v>4698</v>
      </c>
      <c r="D5050">
        <f t="shared" si="392"/>
        <v>5049</v>
      </c>
      <c r="E5050">
        <v>42402</v>
      </c>
      <c r="F5050">
        <f t="shared" si="393"/>
        <v>5</v>
      </c>
      <c r="G5050" s="2" t="str">
        <f t="shared" si="394"/>
        <v/>
      </c>
      <c r="H5050" t="s">
        <v>4699</v>
      </c>
      <c r="I5050">
        <v>48604</v>
      </c>
      <c r="J5050">
        <v>42389</v>
      </c>
      <c r="K5050">
        <v>42392</v>
      </c>
      <c r="L5050" t="s">
        <v>31</v>
      </c>
      <c r="M5050" t="s">
        <v>20</v>
      </c>
      <c r="N5050">
        <v>351</v>
      </c>
      <c r="O5050">
        <v>2484</v>
      </c>
      <c r="P5050">
        <v>7</v>
      </c>
      <c r="Q5050" t="s">
        <v>5073</v>
      </c>
      <c r="BY5050" s="1"/>
      <c r="CE5050" s="2"/>
    </row>
    <row r="5051" ht="15" customHeight="1">
      <c r="A5051" t="str">
        <f t="shared" si="390"/>
        <v>2021_12_42402_6</v>
      </c>
      <c r="B5051" t="str">
        <f t="shared" si="391"/>
        <v>2021_12_48690</v>
      </c>
      <c r="C5051" s="1" t="s">
        <v>4698</v>
      </c>
      <c r="D5051">
        <f t="shared" si="392"/>
        <v>5050</v>
      </c>
      <c r="E5051">
        <v>42402</v>
      </c>
      <c r="F5051">
        <f t="shared" si="393"/>
        <v>6</v>
      </c>
      <c r="G5051" s="2" t="str">
        <f t="shared" si="394"/>
        <v>x</v>
      </c>
      <c r="H5051" t="s">
        <v>4699</v>
      </c>
      <c r="I5051">
        <v>48690</v>
      </c>
      <c r="J5051">
        <v>42392</v>
      </c>
      <c r="K5051">
        <v>42389</v>
      </c>
      <c r="L5051" t="s">
        <v>20</v>
      </c>
      <c r="M5051" t="s">
        <v>20</v>
      </c>
      <c r="N5051">
        <v>151</v>
      </c>
      <c r="O5051">
        <v>2484</v>
      </c>
      <c r="P5051">
        <v>7</v>
      </c>
      <c r="Q5051" t="s">
        <v>5074</v>
      </c>
      <c r="BY5051" s="1"/>
      <c r="CE5051" s="2"/>
    </row>
    <row r="5052" ht="15" customHeight="1">
      <c r="A5052" t="str">
        <f t="shared" si="390"/>
        <v>2021_12_42430_1</v>
      </c>
      <c r="B5052" t="str">
        <f t="shared" si="391"/>
        <v>2021_12_47812</v>
      </c>
      <c r="C5052" s="1" t="s">
        <v>4698</v>
      </c>
      <c r="D5052">
        <f t="shared" si="392"/>
        <v>5051</v>
      </c>
      <c r="E5052">
        <v>42430</v>
      </c>
      <c r="F5052">
        <f t="shared" si="393"/>
        <v>1</v>
      </c>
      <c r="G5052" s="2" t="str">
        <f t="shared" si="394"/>
        <v/>
      </c>
      <c r="H5052" t="s">
        <v>4699</v>
      </c>
      <c r="I5052">
        <v>47812</v>
      </c>
      <c r="J5052">
        <v>42417</v>
      </c>
      <c r="K5052">
        <v>42420</v>
      </c>
      <c r="L5052" t="s">
        <v>19</v>
      </c>
      <c r="M5052" t="s">
        <v>20</v>
      </c>
      <c r="N5052">
        <v>59</v>
      </c>
      <c r="O5052">
        <v>2645</v>
      </c>
      <c r="P5052">
        <v>10</v>
      </c>
      <c r="Q5052" t="s">
        <v>5075</v>
      </c>
      <c r="BY5052" s="1"/>
      <c r="CE5052" s="2"/>
    </row>
    <row r="5053" ht="15" customHeight="1">
      <c r="A5053" t="str">
        <f t="shared" si="390"/>
        <v>2021_12_42430_2</v>
      </c>
      <c r="B5053" t="str">
        <f t="shared" si="391"/>
        <v>2021_12_47884</v>
      </c>
      <c r="C5053" s="1" t="s">
        <v>4698</v>
      </c>
      <c r="D5053">
        <f t="shared" si="392"/>
        <v>5052</v>
      </c>
      <c r="E5053">
        <v>42430</v>
      </c>
      <c r="F5053">
        <f t="shared" si="393"/>
        <v>2</v>
      </c>
      <c r="G5053" s="2" t="str">
        <f t="shared" si="394"/>
        <v/>
      </c>
      <c r="H5053" t="s">
        <v>4699</v>
      </c>
      <c r="I5053">
        <v>47884</v>
      </c>
      <c r="J5053">
        <v>42420</v>
      </c>
      <c r="K5053">
        <v>42417</v>
      </c>
      <c r="L5053" t="s">
        <v>31</v>
      </c>
      <c r="M5053" t="s">
        <v>20</v>
      </c>
      <c r="N5053">
        <v>395</v>
      </c>
      <c r="O5053">
        <v>2645</v>
      </c>
      <c r="P5053">
        <v>10</v>
      </c>
      <c r="Q5053" t="s">
        <v>5076</v>
      </c>
      <c r="BY5053" s="1"/>
      <c r="CE5053" s="2"/>
    </row>
    <row r="5054" ht="15" customHeight="1">
      <c r="A5054" t="str">
        <f t="shared" si="390"/>
        <v>2021_12_42430_3</v>
      </c>
      <c r="B5054" t="str">
        <f t="shared" si="391"/>
        <v>2021_12_48230</v>
      </c>
      <c r="C5054" s="1" t="s">
        <v>4698</v>
      </c>
      <c r="D5054">
        <f t="shared" si="392"/>
        <v>5053</v>
      </c>
      <c r="E5054">
        <v>42430</v>
      </c>
      <c r="F5054">
        <f t="shared" si="393"/>
        <v>3</v>
      </c>
      <c r="G5054" s="2" t="str">
        <f t="shared" si="394"/>
        <v/>
      </c>
      <c r="H5054" t="s">
        <v>4699</v>
      </c>
      <c r="I5054">
        <v>48230</v>
      </c>
      <c r="J5054">
        <v>42417</v>
      </c>
      <c r="K5054">
        <v>42420</v>
      </c>
      <c r="L5054" t="s">
        <v>31</v>
      </c>
      <c r="M5054" t="s">
        <v>20</v>
      </c>
      <c r="N5054">
        <v>404</v>
      </c>
      <c r="O5054">
        <v>2645</v>
      </c>
      <c r="P5054">
        <v>10</v>
      </c>
      <c r="Q5054" t="s">
        <v>5077</v>
      </c>
      <c r="BY5054" s="1"/>
      <c r="CE5054" s="2"/>
    </row>
    <row r="5055" ht="15" customHeight="1">
      <c r="A5055" t="str">
        <f t="shared" si="390"/>
        <v>2021_12_42430_4</v>
      </c>
      <c r="B5055" t="str">
        <f t="shared" si="391"/>
        <v>2021_12_48297</v>
      </c>
      <c r="C5055" s="1" t="s">
        <v>4698</v>
      </c>
      <c r="D5055">
        <f t="shared" si="392"/>
        <v>5054</v>
      </c>
      <c r="E5055">
        <v>42430</v>
      </c>
      <c r="F5055">
        <f t="shared" si="393"/>
        <v>4</v>
      </c>
      <c r="G5055" s="2" t="str">
        <f t="shared" si="394"/>
        <v/>
      </c>
      <c r="H5055" t="s">
        <v>4699</v>
      </c>
      <c r="I5055">
        <v>48297</v>
      </c>
      <c r="J5055">
        <v>42420</v>
      </c>
      <c r="K5055">
        <v>42417</v>
      </c>
      <c r="L5055" t="s">
        <v>31</v>
      </c>
      <c r="M5055" t="s">
        <v>20</v>
      </c>
      <c r="N5055">
        <v>476</v>
      </c>
      <c r="O5055">
        <v>2645</v>
      </c>
      <c r="P5055">
        <v>10</v>
      </c>
      <c r="Q5055" t="s">
        <v>5078</v>
      </c>
      <c r="BY5055" s="1"/>
      <c r="CE5055" s="2"/>
    </row>
    <row r="5056" ht="15" customHeight="1">
      <c r="A5056" t="str">
        <f t="shared" si="390"/>
        <v>2021_12_42430_5</v>
      </c>
      <c r="B5056" t="str">
        <f t="shared" si="391"/>
        <v>2021_12_48565</v>
      </c>
      <c r="C5056" s="1" t="s">
        <v>4698</v>
      </c>
      <c r="D5056">
        <f t="shared" si="392"/>
        <v>5055</v>
      </c>
      <c r="E5056">
        <v>42430</v>
      </c>
      <c r="F5056">
        <f t="shared" si="393"/>
        <v>5</v>
      </c>
      <c r="G5056" s="2" t="str">
        <f t="shared" si="394"/>
        <v/>
      </c>
      <c r="H5056" t="s">
        <v>4699</v>
      </c>
      <c r="I5056">
        <v>48565</v>
      </c>
      <c r="J5056">
        <v>42417</v>
      </c>
      <c r="K5056">
        <v>42420</v>
      </c>
      <c r="L5056" t="s">
        <v>31</v>
      </c>
      <c r="M5056" t="s">
        <v>20</v>
      </c>
      <c r="N5056">
        <v>365</v>
      </c>
      <c r="O5056">
        <v>2645</v>
      </c>
      <c r="P5056">
        <v>10</v>
      </c>
      <c r="Q5056" t="s">
        <v>5079</v>
      </c>
      <c r="BY5056" s="1"/>
      <c r="CE5056" s="2"/>
    </row>
    <row r="5057" ht="15" customHeight="1">
      <c r="A5057" t="str">
        <f t="shared" si="390"/>
        <v>2021_12_42430_6</v>
      </c>
      <c r="B5057" t="str">
        <f t="shared" si="391"/>
        <v>2021_12_48766</v>
      </c>
      <c r="C5057" s="1" t="s">
        <v>4698</v>
      </c>
      <c r="D5057">
        <f t="shared" si="392"/>
        <v>5056</v>
      </c>
      <c r="E5057">
        <v>42430</v>
      </c>
      <c r="F5057">
        <f t="shared" si="393"/>
        <v>6</v>
      </c>
      <c r="G5057" s="2" t="str">
        <f t="shared" si="394"/>
        <v/>
      </c>
      <c r="H5057" t="s">
        <v>4699</v>
      </c>
      <c r="I5057">
        <v>48766</v>
      </c>
      <c r="J5057">
        <v>42420</v>
      </c>
      <c r="K5057">
        <v>42417</v>
      </c>
      <c r="L5057" t="s">
        <v>31</v>
      </c>
      <c r="M5057" t="s">
        <v>20</v>
      </c>
      <c r="N5057">
        <v>418</v>
      </c>
      <c r="O5057">
        <v>2645</v>
      </c>
      <c r="P5057">
        <v>10</v>
      </c>
      <c r="Q5057" t="s">
        <v>5080</v>
      </c>
      <c r="BY5057" s="1"/>
      <c r="CE5057" s="2"/>
    </row>
    <row r="5058" ht="15" customHeight="1">
      <c r="A5058" t="str">
        <f t="shared" ref="A5058:A5121" si="395">CONCATENATE($C5058,"_",$E5058,"_",$F5058)</f>
        <v>2021_12_42430_7</v>
      </c>
      <c r="B5058" t="str">
        <f t="shared" ref="B5058:B5121" si="396">CONCATENATE($C5058,"_",$I5058)</f>
        <v>2021_12_49277</v>
      </c>
      <c r="C5058" s="1" t="s">
        <v>4698</v>
      </c>
      <c r="D5058">
        <f t="shared" ref="D5058:D5121" si="397">IF(ISNUMBER($D5057),$D5057+1,1)</f>
        <v>5057</v>
      </c>
      <c r="E5058">
        <v>42430</v>
      </c>
      <c r="F5058">
        <f t="shared" ref="F5058:F5121" si="398">IF($E5058="","",IF($E5058=$E5057,$F5057+1,1))</f>
        <v>7</v>
      </c>
      <c r="G5058" s="2" t="str">
        <f t="shared" ref="G5058:G5121" si="399">IF($E5059=$E5058,"","x")</f>
        <v/>
      </c>
      <c r="H5058" t="s">
        <v>4699</v>
      </c>
      <c r="I5058">
        <v>49277</v>
      </c>
      <c r="J5058">
        <v>42417</v>
      </c>
      <c r="K5058">
        <v>42420</v>
      </c>
      <c r="L5058" t="s">
        <v>31</v>
      </c>
      <c r="M5058" t="s">
        <v>20</v>
      </c>
      <c r="N5058">
        <v>283</v>
      </c>
      <c r="O5058">
        <v>2645</v>
      </c>
      <c r="P5058">
        <v>10</v>
      </c>
      <c r="Q5058" t="s">
        <v>5081</v>
      </c>
      <c r="BY5058" s="1"/>
      <c r="CE5058" s="2"/>
    </row>
    <row r="5059" ht="15" customHeight="1">
      <c r="A5059" t="str">
        <f t="shared" si="395"/>
        <v>2021_12_42430_8</v>
      </c>
      <c r="B5059" t="str">
        <f t="shared" si="396"/>
        <v>2021_12_49361</v>
      </c>
      <c r="C5059" s="1" t="s">
        <v>4698</v>
      </c>
      <c r="D5059">
        <f t="shared" si="397"/>
        <v>5058</v>
      </c>
      <c r="E5059">
        <v>42430</v>
      </c>
      <c r="F5059">
        <f t="shared" si="398"/>
        <v>8</v>
      </c>
      <c r="G5059" s="2" t="str">
        <f t="shared" si="399"/>
        <v/>
      </c>
      <c r="H5059" t="s">
        <v>4699</v>
      </c>
      <c r="I5059">
        <v>49361</v>
      </c>
      <c r="J5059">
        <v>42420</v>
      </c>
      <c r="K5059">
        <v>42417</v>
      </c>
      <c r="L5059" t="s">
        <v>31</v>
      </c>
      <c r="M5059" t="s">
        <v>20</v>
      </c>
      <c r="N5059">
        <v>155</v>
      </c>
      <c r="O5059">
        <v>2645</v>
      </c>
      <c r="P5059">
        <v>10</v>
      </c>
      <c r="Q5059" t="s">
        <v>5082</v>
      </c>
      <c r="BY5059" s="1"/>
      <c r="CE5059" s="2"/>
    </row>
    <row r="5060" ht="15" customHeight="1">
      <c r="A5060" t="str">
        <f t="shared" si="395"/>
        <v>2021_12_42430_9</v>
      </c>
      <c r="B5060" t="str">
        <f t="shared" si="396"/>
        <v>2021_12_49383</v>
      </c>
      <c r="C5060" s="1" t="s">
        <v>4698</v>
      </c>
      <c r="D5060">
        <f t="shared" si="397"/>
        <v>5059</v>
      </c>
      <c r="E5060">
        <v>42430</v>
      </c>
      <c r="F5060">
        <f t="shared" si="398"/>
        <v>9</v>
      </c>
      <c r="G5060" s="2" t="str">
        <f t="shared" si="399"/>
        <v>x</v>
      </c>
      <c r="H5060" t="s">
        <v>4699</v>
      </c>
      <c r="I5060">
        <v>49383</v>
      </c>
      <c r="J5060">
        <v>42417</v>
      </c>
      <c r="K5060">
        <v>42420</v>
      </c>
      <c r="L5060" t="s">
        <v>20</v>
      </c>
      <c r="M5060" t="s">
        <v>20</v>
      </c>
      <c r="N5060">
        <v>69</v>
      </c>
      <c r="O5060">
        <v>2645</v>
      </c>
      <c r="P5060">
        <v>10</v>
      </c>
      <c r="Q5060" t="s">
        <v>5083</v>
      </c>
      <c r="BY5060" s="1"/>
      <c r="CE5060" s="2"/>
    </row>
    <row r="5061" ht="15" customHeight="1">
      <c r="A5061" t="str">
        <f t="shared" si="395"/>
        <v>2021_12_42458_1</v>
      </c>
      <c r="B5061" t="str">
        <f t="shared" si="396"/>
        <v>2021_12_47327</v>
      </c>
      <c r="C5061" s="1" t="s">
        <v>4698</v>
      </c>
      <c r="D5061">
        <f t="shared" si="397"/>
        <v>5060</v>
      </c>
      <c r="E5061">
        <v>42458</v>
      </c>
      <c r="F5061">
        <f t="shared" si="398"/>
        <v>1</v>
      </c>
      <c r="G5061" s="2" t="str">
        <f t="shared" si="399"/>
        <v/>
      </c>
      <c r="H5061" t="s">
        <v>4699</v>
      </c>
      <c r="I5061">
        <v>47327</v>
      </c>
      <c r="J5061">
        <v>42445</v>
      </c>
      <c r="K5061">
        <v>42448</v>
      </c>
      <c r="L5061" t="s">
        <v>158</v>
      </c>
      <c r="M5061" t="s">
        <v>40</v>
      </c>
      <c r="N5061">
        <v>237</v>
      </c>
      <c r="O5061">
        <v>2056</v>
      </c>
      <c r="P5061">
        <v>10</v>
      </c>
      <c r="Q5061" t="s">
        <v>5084</v>
      </c>
      <c r="BY5061" s="1"/>
      <c r="CE5061" s="2"/>
    </row>
    <row r="5062" ht="15" customHeight="1">
      <c r="A5062" t="str">
        <f t="shared" si="395"/>
        <v>2021_12_42458_2</v>
      </c>
      <c r="B5062" t="str">
        <f t="shared" si="396"/>
        <v>2021_12_47702</v>
      </c>
      <c r="C5062" s="1" t="s">
        <v>4698</v>
      </c>
      <c r="D5062">
        <f t="shared" si="397"/>
        <v>5061</v>
      </c>
      <c r="E5062">
        <v>42458</v>
      </c>
      <c r="F5062">
        <f t="shared" si="398"/>
        <v>2</v>
      </c>
      <c r="G5062" s="2" t="str">
        <f t="shared" si="399"/>
        <v/>
      </c>
      <c r="H5062" t="s">
        <v>4699</v>
      </c>
      <c r="I5062">
        <v>47702</v>
      </c>
      <c r="J5062">
        <v>42448</v>
      </c>
      <c r="K5062">
        <v>42445</v>
      </c>
      <c r="L5062" t="s">
        <v>31</v>
      </c>
      <c r="M5062" t="s">
        <v>40</v>
      </c>
      <c r="N5062">
        <v>82</v>
      </c>
      <c r="O5062">
        <v>2056</v>
      </c>
      <c r="P5062">
        <v>10</v>
      </c>
      <c r="Q5062" t="s">
        <v>5085</v>
      </c>
      <c r="BY5062" s="1"/>
      <c r="CE5062" s="2"/>
    </row>
    <row r="5063" ht="15" customHeight="1">
      <c r="A5063" t="str">
        <f t="shared" si="395"/>
        <v>2021_12_42458_3</v>
      </c>
      <c r="B5063" t="str">
        <f t="shared" si="396"/>
        <v>2021_12_47881</v>
      </c>
      <c r="C5063" s="1" t="s">
        <v>4698</v>
      </c>
      <c r="D5063">
        <f t="shared" si="397"/>
        <v>5062</v>
      </c>
      <c r="E5063">
        <v>42458</v>
      </c>
      <c r="F5063">
        <f t="shared" si="398"/>
        <v>3</v>
      </c>
      <c r="G5063" s="2" t="str">
        <f t="shared" si="399"/>
        <v/>
      </c>
      <c r="H5063" t="s">
        <v>4699</v>
      </c>
      <c r="I5063">
        <v>47881</v>
      </c>
      <c r="J5063">
        <v>42445</v>
      </c>
      <c r="K5063">
        <v>42448</v>
      </c>
      <c r="L5063" t="s">
        <v>31</v>
      </c>
      <c r="M5063" t="s">
        <v>40</v>
      </c>
      <c r="N5063">
        <v>281</v>
      </c>
      <c r="O5063">
        <v>2056</v>
      </c>
      <c r="P5063">
        <v>10</v>
      </c>
      <c r="Q5063" t="s">
        <v>5086</v>
      </c>
      <c r="BY5063" s="1"/>
      <c r="CE5063" s="2"/>
    </row>
    <row r="5064" ht="15" customHeight="1">
      <c r="A5064" t="str">
        <f t="shared" si="395"/>
        <v>2021_12_42458_4</v>
      </c>
      <c r="B5064" t="str">
        <f t="shared" si="396"/>
        <v>2021_12_48134</v>
      </c>
      <c r="C5064" s="1" t="s">
        <v>4698</v>
      </c>
      <c r="D5064">
        <f t="shared" si="397"/>
        <v>5063</v>
      </c>
      <c r="E5064">
        <v>42458</v>
      </c>
      <c r="F5064">
        <f t="shared" si="398"/>
        <v>4</v>
      </c>
      <c r="G5064" s="2" t="str">
        <f t="shared" si="399"/>
        <v/>
      </c>
      <c r="H5064" t="s">
        <v>4699</v>
      </c>
      <c r="I5064">
        <v>48134</v>
      </c>
      <c r="J5064">
        <v>42448</v>
      </c>
      <c r="K5064">
        <v>42445</v>
      </c>
      <c r="L5064" t="s">
        <v>31</v>
      </c>
      <c r="M5064" t="s">
        <v>40</v>
      </c>
      <c r="N5064">
        <v>522</v>
      </c>
      <c r="O5064">
        <v>2056</v>
      </c>
      <c r="P5064">
        <v>10</v>
      </c>
      <c r="Q5064" t="s">
        <v>5087</v>
      </c>
      <c r="BY5064" s="1"/>
      <c r="CE5064" s="2"/>
    </row>
    <row r="5065" ht="15" customHeight="1">
      <c r="A5065" t="str">
        <f t="shared" si="395"/>
        <v>2021_12_42458_5</v>
      </c>
      <c r="B5065" t="str">
        <f t="shared" si="396"/>
        <v>2021_12_48202</v>
      </c>
      <c r="C5065" s="1" t="s">
        <v>4698</v>
      </c>
      <c r="D5065">
        <f t="shared" si="397"/>
        <v>5064</v>
      </c>
      <c r="E5065">
        <v>42458</v>
      </c>
      <c r="F5065">
        <f t="shared" si="398"/>
        <v>5</v>
      </c>
      <c r="G5065" s="2" t="str">
        <f t="shared" si="399"/>
        <v/>
      </c>
      <c r="H5065" t="s">
        <v>4699</v>
      </c>
      <c r="I5065">
        <v>48202</v>
      </c>
      <c r="J5065">
        <v>42445</v>
      </c>
      <c r="K5065">
        <v>42448</v>
      </c>
      <c r="L5065" t="s">
        <v>31</v>
      </c>
      <c r="M5065" t="s">
        <v>40</v>
      </c>
      <c r="N5065">
        <v>248</v>
      </c>
      <c r="O5065">
        <v>2056</v>
      </c>
      <c r="P5065">
        <v>10</v>
      </c>
      <c r="Q5065" t="s">
        <v>5088</v>
      </c>
      <c r="BY5065" s="1"/>
      <c r="CE5065" s="2"/>
    </row>
    <row r="5066" ht="15" customHeight="1">
      <c r="A5066" t="str">
        <f t="shared" si="395"/>
        <v>2021_12_42458_6</v>
      </c>
      <c r="B5066" t="str">
        <f t="shared" si="396"/>
        <v>2021_12_49033</v>
      </c>
      <c r="C5066" s="1" t="s">
        <v>4698</v>
      </c>
      <c r="D5066">
        <f t="shared" si="397"/>
        <v>5065</v>
      </c>
      <c r="E5066">
        <v>42458</v>
      </c>
      <c r="F5066">
        <f t="shared" si="398"/>
        <v>6</v>
      </c>
      <c r="G5066" s="2" t="str">
        <f t="shared" si="399"/>
        <v/>
      </c>
      <c r="H5066" t="s">
        <v>4699</v>
      </c>
      <c r="I5066">
        <v>49033</v>
      </c>
      <c r="J5066">
        <v>42448</v>
      </c>
      <c r="K5066">
        <v>42445</v>
      </c>
      <c r="L5066" t="s">
        <v>31</v>
      </c>
      <c r="M5066" t="s">
        <v>40</v>
      </c>
      <c r="N5066">
        <v>368</v>
      </c>
      <c r="O5066">
        <v>2056</v>
      </c>
      <c r="P5066">
        <v>10</v>
      </c>
      <c r="Q5066" t="s">
        <v>5089</v>
      </c>
      <c r="BY5066" s="1"/>
      <c r="CE5066" s="2"/>
    </row>
    <row r="5067" ht="15" customHeight="1">
      <c r="A5067" t="str">
        <f t="shared" si="395"/>
        <v>2021_12_42458_7</v>
      </c>
      <c r="B5067" t="str">
        <f t="shared" si="396"/>
        <v>2021_12_49484</v>
      </c>
      <c r="C5067" s="1" t="s">
        <v>4698</v>
      </c>
      <c r="D5067">
        <f t="shared" si="397"/>
        <v>5066</v>
      </c>
      <c r="E5067">
        <v>42458</v>
      </c>
      <c r="F5067">
        <f t="shared" si="398"/>
        <v>7</v>
      </c>
      <c r="G5067" s="2" t="str">
        <f t="shared" si="399"/>
        <v>x</v>
      </c>
      <c r="H5067" t="s">
        <v>4699</v>
      </c>
      <c r="I5067">
        <v>49484</v>
      </c>
      <c r="J5067">
        <v>42445</v>
      </c>
      <c r="K5067">
        <v>42448</v>
      </c>
      <c r="L5067" t="s">
        <v>40</v>
      </c>
      <c r="M5067" t="s">
        <v>40</v>
      </c>
      <c r="N5067">
        <v>61</v>
      </c>
      <c r="O5067">
        <v>2056</v>
      </c>
      <c r="P5067">
        <v>10</v>
      </c>
      <c r="Q5067" t="s">
        <v>5090</v>
      </c>
      <c r="BY5067" s="1"/>
      <c r="CE5067" s="2"/>
    </row>
    <row r="5068" ht="15" customHeight="1">
      <c r="A5068" t="str">
        <f t="shared" si="395"/>
        <v>2021_12_42486_1</v>
      </c>
      <c r="B5068" t="str">
        <f t="shared" si="396"/>
        <v>2021_12_47450</v>
      </c>
      <c r="C5068" s="1" t="s">
        <v>4698</v>
      </c>
      <c r="D5068">
        <f t="shared" si="397"/>
        <v>5067</v>
      </c>
      <c r="E5068">
        <v>42486</v>
      </c>
      <c r="F5068">
        <f t="shared" si="398"/>
        <v>1</v>
      </c>
      <c r="G5068" s="2" t="str">
        <f t="shared" si="399"/>
        <v/>
      </c>
      <c r="H5068" t="s">
        <v>4699</v>
      </c>
      <c r="I5068">
        <v>47450</v>
      </c>
      <c r="J5068">
        <v>42473</v>
      </c>
      <c r="K5068">
        <v>42476</v>
      </c>
      <c r="L5068" t="s">
        <v>19</v>
      </c>
      <c r="M5068" t="s">
        <v>20</v>
      </c>
      <c r="N5068">
        <v>370</v>
      </c>
      <c r="O5068">
        <v>4831</v>
      </c>
      <c r="P5068">
        <v>24</v>
      </c>
      <c r="Q5068" t="s">
        <v>5091</v>
      </c>
      <c r="BY5068" s="1"/>
      <c r="CE5068" s="2"/>
    </row>
    <row r="5069" ht="15" customHeight="1">
      <c r="A5069" t="str">
        <f t="shared" si="395"/>
        <v>2021_12_42486_2</v>
      </c>
      <c r="B5069" t="str">
        <f t="shared" si="396"/>
        <v>2021_12_47458</v>
      </c>
      <c r="C5069" s="1" t="s">
        <v>4698</v>
      </c>
      <c r="D5069">
        <f t="shared" si="397"/>
        <v>5068</v>
      </c>
      <c r="E5069">
        <v>42486</v>
      </c>
      <c r="F5069">
        <f t="shared" si="398"/>
        <v>2</v>
      </c>
      <c r="G5069" s="2" t="str">
        <f t="shared" si="399"/>
        <v/>
      </c>
      <c r="H5069" t="s">
        <v>4699</v>
      </c>
      <c r="I5069">
        <v>47458</v>
      </c>
      <c r="J5069">
        <v>42476</v>
      </c>
      <c r="K5069">
        <v>42473</v>
      </c>
      <c r="L5069" t="s">
        <v>31</v>
      </c>
      <c r="M5069" t="s">
        <v>20</v>
      </c>
      <c r="N5069">
        <v>527</v>
      </c>
      <c r="O5069">
        <v>4831</v>
      </c>
      <c r="P5069">
        <v>24</v>
      </c>
      <c r="Q5069" t="s">
        <v>5092</v>
      </c>
      <c r="BY5069" s="1"/>
      <c r="CE5069" s="2"/>
    </row>
    <row r="5070" ht="15" customHeight="1">
      <c r="A5070" t="str">
        <f t="shared" si="395"/>
        <v>2021_12_42486_3</v>
      </c>
      <c r="B5070" t="str">
        <f t="shared" si="396"/>
        <v>2021_12_47615</v>
      </c>
      <c r="C5070" s="1" t="s">
        <v>4698</v>
      </c>
      <c r="D5070">
        <f t="shared" si="397"/>
        <v>5069</v>
      </c>
      <c r="E5070">
        <v>42486</v>
      </c>
      <c r="F5070">
        <f t="shared" si="398"/>
        <v>3</v>
      </c>
      <c r="G5070" s="2" t="str">
        <f t="shared" si="399"/>
        <v/>
      </c>
      <c r="H5070" t="s">
        <v>4699</v>
      </c>
      <c r="I5070">
        <v>47615</v>
      </c>
      <c r="J5070">
        <v>42473</v>
      </c>
      <c r="K5070">
        <v>42476</v>
      </c>
      <c r="L5070" t="s">
        <v>31</v>
      </c>
      <c r="M5070" t="s">
        <v>20</v>
      </c>
      <c r="N5070">
        <v>622</v>
      </c>
      <c r="O5070">
        <v>4831</v>
      </c>
      <c r="P5070">
        <v>24</v>
      </c>
      <c r="Q5070" t="s">
        <v>5093</v>
      </c>
      <c r="BY5070" s="1"/>
      <c r="CE5070" s="2"/>
    </row>
    <row r="5071" ht="15" customHeight="1">
      <c r="A5071" t="str">
        <f t="shared" si="395"/>
        <v>2021_12_42486_4</v>
      </c>
      <c r="B5071" t="str">
        <f t="shared" si="396"/>
        <v>2021_12_47859</v>
      </c>
      <c r="C5071" s="1" t="s">
        <v>4698</v>
      </c>
      <c r="D5071">
        <f t="shared" si="397"/>
        <v>5070</v>
      </c>
      <c r="E5071">
        <v>42486</v>
      </c>
      <c r="F5071">
        <f t="shared" si="398"/>
        <v>4</v>
      </c>
      <c r="G5071" s="2" t="str">
        <f t="shared" si="399"/>
        <v/>
      </c>
      <c r="H5071" t="s">
        <v>4699</v>
      </c>
      <c r="I5071">
        <v>47859</v>
      </c>
      <c r="J5071">
        <v>42476</v>
      </c>
      <c r="K5071">
        <v>42473</v>
      </c>
      <c r="L5071" t="s">
        <v>31</v>
      </c>
      <c r="M5071" t="s">
        <v>20</v>
      </c>
      <c r="N5071">
        <v>237</v>
      </c>
      <c r="O5071">
        <v>4831</v>
      </c>
      <c r="P5071">
        <v>24</v>
      </c>
      <c r="Q5071" t="s">
        <v>5094</v>
      </c>
      <c r="BY5071" s="1"/>
      <c r="CE5071" s="2"/>
    </row>
    <row r="5072" ht="15" customHeight="1">
      <c r="A5072" t="str">
        <f t="shared" si="395"/>
        <v>2021_12_42486_5</v>
      </c>
      <c r="B5072" t="str">
        <f t="shared" si="396"/>
        <v>2021_12_47886</v>
      </c>
      <c r="C5072" s="1" t="s">
        <v>4698</v>
      </c>
      <c r="D5072">
        <f t="shared" si="397"/>
        <v>5071</v>
      </c>
      <c r="E5072">
        <v>42486</v>
      </c>
      <c r="F5072">
        <f t="shared" si="398"/>
        <v>5</v>
      </c>
      <c r="G5072" s="2" t="str">
        <f t="shared" si="399"/>
        <v/>
      </c>
      <c r="H5072" t="s">
        <v>4699</v>
      </c>
      <c r="I5072">
        <v>47886</v>
      </c>
      <c r="J5072">
        <v>42473</v>
      </c>
      <c r="K5072">
        <v>42476</v>
      </c>
      <c r="L5072" t="s">
        <v>31</v>
      </c>
      <c r="M5072" t="s">
        <v>20</v>
      </c>
      <c r="N5072">
        <v>402</v>
      </c>
      <c r="O5072">
        <v>4831</v>
      </c>
      <c r="P5072">
        <v>24</v>
      </c>
      <c r="Q5072" t="s">
        <v>5095</v>
      </c>
      <c r="BY5072" s="1"/>
      <c r="CE5072" s="2"/>
    </row>
    <row r="5073" ht="15" customHeight="1">
      <c r="A5073" t="str">
        <f t="shared" si="395"/>
        <v>2021_12_42486_6</v>
      </c>
      <c r="B5073" t="str">
        <f t="shared" si="396"/>
        <v>2021_12_48145</v>
      </c>
      <c r="C5073" s="1" t="s">
        <v>4698</v>
      </c>
      <c r="D5073">
        <f t="shared" si="397"/>
        <v>5072</v>
      </c>
      <c r="E5073">
        <v>42486</v>
      </c>
      <c r="F5073">
        <f t="shared" si="398"/>
        <v>6</v>
      </c>
      <c r="G5073" s="2" t="str">
        <f t="shared" si="399"/>
        <v/>
      </c>
      <c r="H5073" t="s">
        <v>4699</v>
      </c>
      <c r="I5073">
        <v>48145</v>
      </c>
      <c r="J5073">
        <v>42476</v>
      </c>
      <c r="K5073">
        <v>42473</v>
      </c>
      <c r="L5073" t="s">
        <v>31</v>
      </c>
      <c r="M5073" t="s">
        <v>20</v>
      </c>
      <c r="N5073">
        <v>130</v>
      </c>
      <c r="O5073">
        <v>4831</v>
      </c>
      <c r="P5073">
        <v>24</v>
      </c>
      <c r="Q5073" t="s">
        <v>5096</v>
      </c>
      <c r="BY5073" s="1"/>
      <c r="CE5073" s="2"/>
    </row>
    <row r="5074" ht="15" customHeight="1">
      <c r="A5074" t="str">
        <f t="shared" si="395"/>
        <v>2021_12_42486_7</v>
      </c>
      <c r="B5074" t="str">
        <f t="shared" si="396"/>
        <v>2021_12_48196</v>
      </c>
      <c r="C5074" s="1" t="s">
        <v>4698</v>
      </c>
      <c r="D5074">
        <f t="shared" si="397"/>
        <v>5073</v>
      </c>
      <c r="E5074">
        <v>42486</v>
      </c>
      <c r="F5074">
        <f t="shared" si="398"/>
        <v>7</v>
      </c>
      <c r="G5074" s="2" t="str">
        <f t="shared" si="399"/>
        <v/>
      </c>
      <c r="H5074" t="s">
        <v>4699</v>
      </c>
      <c r="I5074">
        <v>48196</v>
      </c>
      <c r="J5074">
        <v>42473</v>
      </c>
      <c r="K5074">
        <v>42476</v>
      </c>
      <c r="L5074" t="s">
        <v>31</v>
      </c>
      <c r="M5074" t="s">
        <v>20</v>
      </c>
      <c r="N5074">
        <v>219</v>
      </c>
      <c r="O5074">
        <v>4831</v>
      </c>
      <c r="P5074">
        <v>24</v>
      </c>
      <c r="Q5074" t="s">
        <v>5097</v>
      </c>
      <c r="BY5074" s="1"/>
      <c r="CE5074" s="2"/>
    </row>
    <row r="5075" ht="15" customHeight="1">
      <c r="A5075" t="str">
        <f t="shared" si="395"/>
        <v>2021_12_42486_8</v>
      </c>
      <c r="B5075" t="str">
        <f t="shared" si="396"/>
        <v>2021_12_48642</v>
      </c>
      <c r="C5075" s="1" t="s">
        <v>4698</v>
      </c>
      <c r="D5075">
        <f t="shared" si="397"/>
        <v>5074</v>
      </c>
      <c r="E5075">
        <v>42486</v>
      </c>
      <c r="F5075">
        <f t="shared" si="398"/>
        <v>8</v>
      </c>
      <c r="G5075" s="2" t="str">
        <f t="shared" si="399"/>
        <v/>
      </c>
      <c r="H5075" t="s">
        <v>4699</v>
      </c>
      <c r="I5075">
        <v>48642</v>
      </c>
      <c r="J5075">
        <v>42476</v>
      </c>
      <c r="K5075">
        <v>42473</v>
      </c>
      <c r="L5075" t="s">
        <v>31</v>
      </c>
      <c r="M5075" t="s">
        <v>20</v>
      </c>
      <c r="N5075">
        <v>211</v>
      </c>
      <c r="O5075">
        <v>4831</v>
      </c>
      <c r="P5075">
        <v>24</v>
      </c>
      <c r="Q5075" t="s">
        <v>5098</v>
      </c>
      <c r="BY5075" s="1"/>
      <c r="CE5075" s="2"/>
    </row>
    <row r="5076" ht="15" customHeight="1">
      <c r="A5076" t="str">
        <f t="shared" si="395"/>
        <v>2021_12_42486_9</v>
      </c>
      <c r="B5076" t="str">
        <f t="shared" si="396"/>
        <v>2021_12_48658</v>
      </c>
      <c r="C5076" s="1" t="s">
        <v>4698</v>
      </c>
      <c r="D5076">
        <f t="shared" si="397"/>
        <v>5075</v>
      </c>
      <c r="E5076">
        <v>42486</v>
      </c>
      <c r="F5076">
        <f t="shared" si="398"/>
        <v>9</v>
      </c>
      <c r="G5076" s="2" t="str">
        <f t="shared" si="399"/>
        <v/>
      </c>
      <c r="H5076" t="s">
        <v>4699</v>
      </c>
      <c r="I5076">
        <v>48658</v>
      </c>
      <c r="J5076">
        <v>42473</v>
      </c>
      <c r="K5076">
        <v>42476</v>
      </c>
      <c r="L5076" t="s">
        <v>31</v>
      </c>
      <c r="M5076" t="s">
        <v>20</v>
      </c>
      <c r="N5076">
        <v>514</v>
      </c>
      <c r="O5076">
        <v>4831</v>
      </c>
      <c r="P5076">
        <v>24</v>
      </c>
      <c r="Q5076" t="s">
        <v>5099</v>
      </c>
      <c r="BY5076" s="1"/>
      <c r="CE5076" s="2"/>
    </row>
    <row r="5077" ht="15" customHeight="1">
      <c r="A5077" t="str">
        <f t="shared" si="395"/>
        <v>2021_12_42486_10</v>
      </c>
      <c r="B5077" t="str">
        <f t="shared" si="396"/>
        <v>2021_12_49000</v>
      </c>
      <c r="C5077" s="1" t="s">
        <v>4698</v>
      </c>
      <c r="D5077">
        <f t="shared" si="397"/>
        <v>5076</v>
      </c>
      <c r="E5077">
        <v>42486</v>
      </c>
      <c r="F5077">
        <f t="shared" si="398"/>
        <v>10</v>
      </c>
      <c r="G5077" s="2" t="str">
        <f t="shared" si="399"/>
        <v/>
      </c>
      <c r="H5077" t="s">
        <v>4699</v>
      </c>
      <c r="I5077">
        <v>49000</v>
      </c>
      <c r="J5077">
        <v>42476</v>
      </c>
      <c r="K5077">
        <v>42473</v>
      </c>
      <c r="L5077" t="s">
        <v>31</v>
      </c>
      <c r="M5077" t="s">
        <v>20</v>
      </c>
      <c r="N5077">
        <v>243</v>
      </c>
      <c r="O5077">
        <v>4831</v>
      </c>
      <c r="P5077">
        <v>24</v>
      </c>
      <c r="Q5077" t="s">
        <v>5100</v>
      </c>
      <c r="BY5077" s="1"/>
      <c r="CE5077" s="2"/>
    </row>
    <row r="5078" ht="15" customHeight="1">
      <c r="A5078" t="str">
        <f t="shared" si="395"/>
        <v>2021_12_42486_11</v>
      </c>
      <c r="B5078" t="str">
        <f t="shared" si="396"/>
        <v>2021_12_49131</v>
      </c>
      <c r="C5078" s="1" t="s">
        <v>4698</v>
      </c>
      <c r="D5078">
        <f t="shared" si="397"/>
        <v>5077</v>
      </c>
      <c r="E5078">
        <v>42486</v>
      </c>
      <c r="F5078">
        <f t="shared" si="398"/>
        <v>11</v>
      </c>
      <c r="G5078" s="2" t="str">
        <f t="shared" si="399"/>
        <v/>
      </c>
      <c r="H5078" t="s">
        <v>4699</v>
      </c>
      <c r="I5078">
        <v>49131</v>
      </c>
      <c r="J5078">
        <v>42473</v>
      </c>
      <c r="K5078">
        <v>42476</v>
      </c>
      <c r="L5078" t="s">
        <v>31</v>
      </c>
      <c r="M5078" t="s">
        <v>20</v>
      </c>
      <c r="N5078">
        <v>203</v>
      </c>
      <c r="O5078">
        <v>4831</v>
      </c>
      <c r="P5078">
        <v>24</v>
      </c>
      <c r="Q5078" t="s">
        <v>5101</v>
      </c>
      <c r="BY5078" s="1"/>
      <c r="CE5078" s="2"/>
    </row>
    <row r="5079" ht="15" customHeight="1">
      <c r="A5079" t="str">
        <f t="shared" si="395"/>
        <v>2021_12_42486_12</v>
      </c>
      <c r="B5079" t="str">
        <f t="shared" si="396"/>
        <v>2021_12_49386</v>
      </c>
      <c r="C5079" s="1" t="s">
        <v>4698</v>
      </c>
      <c r="D5079">
        <f t="shared" si="397"/>
        <v>5078</v>
      </c>
      <c r="E5079">
        <v>42486</v>
      </c>
      <c r="F5079">
        <f t="shared" si="398"/>
        <v>12</v>
      </c>
      <c r="G5079" s="2" t="str">
        <f t="shared" si="399"/>
        <v/>
      </c>
      <c r="H5079" t="s">
        <v>4699</v>
      </c>
      <c r="I5079">
        <v>49386</v>
      </c>
      <c r="J5079">
        <v>42476</v>
      </c>
      <c r="K5079">
        <v>42473</v>
      </c>
      <c r="L5079" t="s">
        <v>31</v>
      </c>
      <c r="M5079" t="s">
        <v>20</v>
      </c>
      <c r="N5079">
        <v>124</v>
      </c>
      <c r="O5079">
        <v>4831</v>
      </c>
      <c r="P5079">
        <v>24</v>
      </c>
      <c r="Q5079" t="s">
        <v>5102</v>
      </c>
      <c r="BY5079" s="1"/>
      <c r="CE5079" s="2"/>
    </row>
    <row r="5080" ht="15" customHeight="1">
      <c r="A5080" t="str">
        <f t="shared" si="395"/>
        <v>2021_12_42486_13</v>
      </c>
      <c r="B5080" t="str">
        <f t="shared" si="396"/>
        <v>2021_12_49482</v>
      </c>
      <c r="C5080" s="1" t="s">
        <v>4698</v>
      </c>
      <c r="D5080">
        <f t="shared" si="397"/>
        <v>5079</v>
      </c>
      <c r="E5080">
        <v>42486</v>
      </c>
      <c r="F5080">
        <f t="shared" si="398"/>
        <v>13</v>
      </c>
      <c r="G5080" s="2" t="str">
        <f t="shared" si="399"/>
        <v/>
      </c>
      <c r="H5080" t="s">
        <v>4699</v>
      </c>
      <c r="I5080">
        <v>49482</v>
      </c>
      <c r="J5080">
        <v>42473</v>
      </c>
      <c r="K5080">
        <v>42476</v>
      </c>
      <c r="L5080" t="s">
        <v>31</v>
      </c>
      <c r="M5080" t="s">
        <v>20</v>
      </c>
      <c r="N5080">
        <v>117</v>
      </c>
      <c r="O5080">
        <v>4831</v>
      </c>
      <c r="P5080">
        <v>24</v>
      </c>
      <c r="Q5080" t="s">
        <v>5103</v>
      </c>
      <c r="BY5080" s="1"/>
      <c r="CE5080" s="2"/>
    </row>
    <row r="5081" ht="15" customHeight="1">
      <c r="A5081" t="str">
        <f t="shared" si="395"/>
        <v>2021_12_42486_14</v>
      </c>
      <c r="B5081" t="str">
        <f t="shared" si="396"/>
        <v>2021_12_49483</v>
      </c>
      <c r="C5081" s="1" t="s">
        <v>4698</v>
      </c>
      <c r="D5081">
        <f t="shared" si="397"/>
        <v>5080</v>
      </c>
      <c r="E5081">
        <v>42486</v>
      </c>
      <c r="F5081">
        <f t="shared" si="398"/>
        <v>14</v>
      </c>
      <c r="G5081" s="2" t="str">
        <f t="shared" si="399"/>
        <v/>
      </c>
      <c r="H5081" t="s">
        <v>4699</v>
      </c>
      <c r="I5081">
        <v>49483</v>
      </c>
      <c r="J5081">
        <v>42476</v>
      </c>
      <c r="K5081">
        <v>42473</v>
      </c>
      <c r="L5081" t="s">
        <v>31</v>
      </c>
      <c r="M5081" t="s">
        <v>20</v>
      </c>
      <c r="N5081">
        <v>58</v>
      </c>
      <c r="O5081">
        <v>4831</v>
      </c>
      <c r="P5081">
        <v>24</v>
      </c>
      <c r="Q5081" t="s">
        <v>5104</v>
      </c>
      <c r="BY5081" s="1"/>
      <c r="CE5081" s="2"/>
    </row>
    <row r="5082" ht="15" customHeight="1">
      <c r="A5082" t="str">
        <f t="shared" si="395"/>
        <v>2021_12_42486_15</v>
      </c>
      <c r="B5082" t="str">
        <f t="shared" si="396"/>
        <v>2021_12_49493</v>
      </c>
      <c r="C5082" s="1" t="s">
        <v>4698</v>
      </c>
      <c r="D5082">
        <f t="shared" si="397"/>
        <v>5081</v>
      </c>
      <c r="E5082">
        <v>42486</v>
      </c>
      <c r="F5082">
        <f t="shared" si="398"/>
        <v>15</v>
      </c>
      <c r="G5082" s="2" t="str">
        <f t="shared" si="399"/>
        <v/>
      </c>
      <c r="H5082" t="s">
        <v>4699</v>
      </c>
      <c r="I5082">
        <v>49493</v>
      </c>
      <c r="J5082">
        <v>42473</v>
      </c>
      <c r="K5082">
        <v>42476</v>
      </c>
      <c r="L5082" t="s">
        <v>31</v>
      </c>
      <c r="M5082" t="s">
        <v>20</v>
      </c>
      <c r="N5082">
        <v>76</v>
      </c>
      <c r="O5082">
        <v>4831</v>
      </c>
      <c r="P5082">
        <v>24</v>
      </c>
      <c r="Q5082" t="s">
        <v>5105</v>
      </c>
      <c r="BY5082" s="1"/>
      <c r="CE5082" s="2"/>
    </row>
    <row r="5083" ht="15" customHeight="1">
      <c r="A5083" t="str">
        <f t="shared" si="395"/>
        <v>2021_12_42486_16</v>
      </c>
      <c r="B5083" t="str">
        <f t="shared" si="396"/>
        <v>2021_12_49498</v>
      </c>
      <c r="C5083" s="1" t="s">
        <v>4698</v>
      </c>
      <c r="D5083">
        <f t="shared" si="397"/>
        <v>5082</v>
      </c>
      <c r="E5083">
        <v>42486</v>
      </c>
      <c r="F5083">
        <f t="shared" si="398"/>
        <v>16</v>
      </c>
      <c r="G5083" s="2" t="str">
        <f t="shared" si="399"/>
        <v/>
      </c>
      <c r="H5083" t="s">
        <v>4699</v>
      </c>
      <c r="I5083">
        <v>49498</v>
      </c>
      <c r="J5083">
        <v>42476</v>
      </c>
      <c r="K5083">
        <v>42473</v>
      </c>
      <c r="L5083" t="s">
        <v>31</v>
      </c>
      <c r="M5083" t="s">
        <v>20</v>
      </c>
      <c r="N5083">
        <v>44</v>
      </c>
      <c r="O5083">
        <v>4831</v>
      </c>
      <c r="P5083">
        <v>24</v>
      </c>
      <c r="Q5083" t="s">
        <v>5106</v>
      </c>
      <c r="BY5083" s="1"/>
      <c r="CE5083" s="2"/>
    </row>
    <row r="5084" ht="15" customHeight="1">
      <c r="A5084" t="str">
        <f t="shared" si="395"/>
        <v>2021_12_42486_17</v>
      </c>
      <c r="B5084" t="str">
        <f t="shared" si="396"/>
        <v>2021_12_49506</v>
      </c>
      <c r="C5084" s="1" t="s">
        <v>4698</v>
      </c>
      <c r="D5084">
        <f t="shared" si="397"/>
        <v>5083</v>
      </c>
      <c r="E5084">
        <v>42486</v>
      </c>
      <c r="F5084">
        <f t="shared" si="398"/>
        <v>17</v>
      </c>
      <c r="G5084" s="2" t="str">
        <f t="shared" si="399"/>
        <v/>
      </c>
      <c r="H5084" t="s">
        <v>4699</v>
      </c>
      <c r="I5084">
        <v>49506</v>
      </c>
      <c r="J5084">
        <v>42473</v>
      </c>
      <c r="K5084">
        <v>42476</v>
      </c>
      <c r="L5084" t="s">
        <v>31</v>
      </c>
      <c r="M5084" t="s">
        <v>20</v>
      </c>
      <c r="N5084">
        <v>53</v>
      </c>
      <c r="O5084">
        <v>4831</v>
      </c>
      <c r="P5084">
        <v>24</v>
      </c>
      <c r="Q5084" t="s">
        <v>5107</v>
      </c>
      <c r="BY5084" s="1"/>
      <c r="CE5084" s="2"/>
    </row>
    <row r="5085" ht="15" customHeight="1">
      <c r="A5085" t="str">
        <f t="shared" si="395"/>
        <v>2021_12_42486_18</v>
      </c>
      <c r="B5085" t="str">
        <f t="shared" si="396"/>
        <v>2021_12_49511</v>
      </c>
      <c r="C5085" s="1" t="s">
        <v>4698</v>
      </c>
      <c r="D5085">
        <f t="shared" si="397"/>
        <v>5084</v>
      </c>
      <c r="E5085">
        <v>42486</v>
      </c>
      <c r="F5085">
        <f t="shared" si="398"/>
        <v>18</v>
      </c>
      <c r="G5085" s="2" t="str">
        <f t="shared" si="399"/>
        <v/>
      </c>
      <c r="H5085" t="s">
        <v>4699</v>
      </c>
      <c r="I5085">
        <v>49511</v>
      </c>
      <c r="J5085">
        <v>42476</v>
      </c>
      <c r="K5085">
        <v>42473</v>
      </c>
      <c r="L5085" t="s">
        <v>31</v>
      </c>
      <c r="M5085" t="s">
        <v>20</v>
      </c>
      <c r="N5085">
        <v>49</v>
      </c>
      <c r="O5085">
        <v>4831</v>
      </c>
      <c r="P5085">
        <v>24</v>
      </c>
      <c r="Q5085" t="s">
        <v>5108</v>
      </c>
      <c r="BY5085" s="1"/>
      <c r="CE5085" s="2"/>
    </row>
    <row r="5086" ht="15" customHeight="1">
      <c r="A5086" t="str">
        <f t="shared" si="395"/>
        <v>2021_12_42486_19</v>
      </c>
      <c r="B5086" t="str">
        <f t="shared" si="396"/>
        <v>2021_12_49534</v>
      </c>
      <c r="C5086" s="1" t="s">
        <v>4698</v>
      </c>
      <c r="D5086">
        <f t="shared" si="397"/>
        <v>5085</v>
      </c>
      <c r="E5086">
        <v>42486</v>
      </c>
      <c r="F5086">
        <f t="shared" si="398"/>
        <v>19</v>
      </c>
      <c r="G5086" s="2" t="str">
        <f t="shared" si="399"/>
        <v/>
      </c>
      <c r="H5086" t="s">
        <v>4699</v>
      </c>
      <c r="I5086">
        <v>49534</v>
      </c>
      <c r="J5086">
        <v>42473</v>
      </c>
      <c r="K5086">
        <v>42476</v>
      </c>
      <c r="L5086" t="s">
        <v>31</v>
      </c>
      <c r="M5086" t="s">
        <v>20</v>
      </c>
      <c r="N5086">
        <v>86</v>
      </c>
      <c r="O5086">
        <v>4831</v>
      </c>
      <c r="P5086">
        <v>24</v>
      </c>
      <c r="Q5086" t="s">
        <v>5109</v>
      </c>
      <c r="BY5086" s="1"/>
      <c r="CE5086" s="2"/>
    </row>
    <row r="5087" ht="15" customHeight="1">
      <c r="A5087" t="str">
        <f t="shared" si="395"/>
        <v>2021_12_42486_20</v>
      </c>
      <c r="B5087" t="str">
        <f t="shared" si="396"/>
        <v>2021_12_49536</v>
      </c>
      <c r="C5087" s="1" t="s">
        <v>4698</v>
      </c>
      <c r="D5087">
        <f t="shared" si="397"/>
        <v>5086</v>
      </c>
      <c r="E5087">
        <v>42486</v>
      </c>
      <c r="F5087">
        <f t="shared" si="398"/>
        <v>20</v>
      </c>
      <c r="G5087" s="2" t="str">
        <f t="shared" si="399"/>
        <v/>
      </c>
      <c r="H5087" t="s">
        <v>4699</v>
      </c>
      <c r="I5087">
        <v>49536</v>
      </c>
      <c r="J5087">
        <v>42476</v>
      </c>
      <c r="K5087">
        <v>42473</v>
      </c>
      <c r="L5087" t="s">
        <v>31</v>
      </c>
      <c r="M5087" t="s">
        <v>20</v>
      </c>
      <c r="N5087">
        <v>60</v>
      </c>
      <c r="O5087">
        <v>4831</v>
      </c>
      <c r="P5087">
        <v>24</v>
      </c>
      <c r="Q5087" t="s">
        <v>5110</v>
      </c>
      <c r="BY5087" s="1"/>
      <c r="CE5087" s="2"/>
    </row>
    <row r="5088" ht="15" customHeight="1">
      <c r="A5088" t="str">
        <f t="shared" si="395"/>
        <v>2021_12_42486_21</v>
      </c>
      <c r="B5088" t="str">
        <f t="shared" si="396"/>
        <v>2021_12_49575</v>
      </c>
      <c r="C5088" s="1" t="s">
        <v>4698</v>
      </c>
      <c r="D5088">
        <f t="shared" si="397"/>
        <v>5087</v>
      </c>
      <c r="E5088">
        <v>42486</v>
      </c>
      <c r="F5088">
        <f t="shared" si="398"/>
        <v>21</v>
      </c>
      <c r="G5088" s="2" t="str">
        <f t="shared" si="399"/>
        <v/>
      </c>
      <c r="H5088" t="s">
        <v>4699</v>
      </c>
      <c r="I5088">
        <v>49575</v>
      </c>
      <c r="J5088">
        <v>42473</v>
      </c>
      <c r="K5088">
        <v>42476</v>
      </c>
      <c r="L5088" t="s">
        <v>31</v>
      </c>
      <c r="M5088" t="s">
        <v>20</v>
      </c>
      <c r="N5088">
        <v>293</v>
      </c>
      <c r="O5088">
        <v>4831</v>
      </c>
      <c r="P5088">
        <v>24</v>
      </c>
      <c r="Q5088" t="s">
        <v>5111</v>
      </c>
      <c r="BY5088" s="1"/>
      <c r="CE5088" s="2"/>
    </row>
    <row r="5089" ht="15" customHeight="1">
      <c r="A5089" t="str">
        <f t="shared" si="395"/>
        <v>2021_12_42486_22</v>
      </c>
      <c r="B5089" t="str">
        <f t="shared" si="396"/>
        <v>2021_12_49577</v>
      </c>
      <c r="C5089" s="1" t="s">
        <v>4698</v>
      </c>
      <c r="D5089">
        <f t="shared" si="397"/>
        <v>5088</v>
      </c>
      <c r="E5089">
        <v>42486</v>
      </c>
      <c r="F5089">
        <f t="shared" si="398"/>
        <v>22</v>
      </c>
      <c r="G5089" s="2" t="str">
        <f t="shared" si="399"/>
        <v/>
      </c>
      <c r="H5089" t="s">
        <v>4699</v>
      </c>
      <c r="I5089">
        <v>49577</v>
      </c>
      <c r="J5089">
        <v>42476</v>
      </c>
      <c r="K5089">
        <v>42473</v>
      </c>
      <c r="L5089" t="s">
        <v>31</v>
      </c>
      <c r="M5089" t="s">
        <v>20</v>
      </c>
      <c r="N5089">
        <v>123</v>
      </c>
      <c r="O5089">
        <v>4831</v>
      </c>
      <c r="P5089">
        <v>24</v>
      </c>
      <c r="Q5089" t="s">
        <v>5112</v>
      </c>
      <c r="BY5089" s="1"/>
      <c r="CE5089" s="2"/>
    </row>
    <row r="5090" ht="15" customHeight="1">
      <c r="A5090" t="str">
        <f t="shared" si="395"/>
        <v>2021_12_42486_23</v>
      </c>
      <c r="B5090" t="str">
        <f t="shared" si="396"/>
        <v>2021_12_49587</v>
      </c>
      <c r="C5090" s="1" t="s">
        <v>4698</v>
      </c>
      <c r="D5090">
        <f t="shared" si="397"/>
        <v>5089</v>
      </c>
      <c r="E5090">
        <v>42486</v>
      </c>
      <c r="F5090">
        <f t="shared" si="398"/>
        <v>23</v>
      </c>
      <c r="G5090" s="2" t="str">
        <f t="shared" si="399"/>
        <v>x</v>
      </c>
      <c r="H5090" t="s">
        <v>4699</v>
      </c>
      <c r="I5090">
        <v>49587</v>
      </c>
      <c r="J5090">
        <v>42473</v>
      </c>
      <c r="K5090">
        <v>42476</v>
      </c>
      <c r="L5090" t="s">
        <v>20</v>
      </c>
      <c r="M5090" t="s">
        <v>20</v>
      </c>
      <c r="N5090">
        <v>49</v>
      </c>
      <c r="O5090">
        <v>4831</v>
      </c>
      <c r="P5090">
        <v>24</v>
      </c>
      <c r="Q5090" t="s">
        <v>5113</v>
      </c>
      <c r="BY5090" s="1"/>
      <c r="CE5090" s="2"/>
    </row>
    <row r="5091" ht="15" customHeight="1">
      <c r="A5091" t="str">
        <f t="shared" si="395"/>
        <v>2021_12_42514_1</v>
      </c>
      <c r="B5091" t="str">
        <f t="shared" si="396"/>
        <v>2021_12_48567</v>
      </c>
      <c r="C5091" s="1" t="s">
        <v>4698</v>
      </c>
      <c r="D5091">
        <f t="shared" si="397"/>
        <v>5090</v>
      </c>
      <c r="E5091">
        <v>42514</v>
      </c>
      <c r="F5091">
        <f t="shared" si="398"/>
        <v>1</v>
      </c>
      <c r="G5091" s="2" t="str">
        <f t="shared" si="399"/>
        <v/>
      </c>
      <c r="H5091" t="s">
        <v>4699</v>
      </c>
      <c r="I5091">
        <v>48567</v>
      </c>
      <c r="J5091">
        <v>42501</v>
      </c>
      <c r="K5091">
        <v>42504</v>
      </c>
      <c r="L5091" t="s">
        <v>19</v>
      </c>
      <c r="M5091" t="s">
        <v>20</v>
      </c>
      <c r="N5091">
        <v>222</v>
      </c>
      <c r="O5091">
        <v>1074</v>
      </c>
      <c r="P5091">
        <v>7</v>
      </c>
      <c r="Q5091" t="s">
        <v>5114</v>
      </c>
      <c r="BY5091" s="1"/>
      <c r="CE5091" s="2"/>
    </row>
    <row r="5092" ht="15" customHeight="1">
      <c r="A5092" t="str">
        <f t="shared" si="395"/>
        <v>2021_12_42514_2</v>
      </c>
      <c r="B5092" t="str">
        <f t="shared" si="396"/>
        <v>2021_12_49040</v>
      </c>
      <c r="C5092" s="1" t="s">
        <v>4698</v>
      </c>
      <c r="D5092">
        <f t="shared" si="397"/>
        <v>5091</v>
      </c>
      <c r="E5092">
        <v>42514</v>
      </c>
      <c r="F5092">
        <f t="shared" si="398"/>
        <v>2</v>
      </c>
      <c r="G5092" s="2" t="str">
        <f t="shared" si="399"/>
        <v/>
      </c>
      <c r="H5092" t="s">
        <v>4699</v>
      </c>
      <c r="I5092">
        <v>49040</v>
      </c>
      <c r="J5092">
        <v>42504</v>
      </c>
      <c r="K5092">
        <v>42501</v>
      </c>
      <c r="L5092" t="s">
        <v>31</v>
      </c>
      <c r="M5092" t="s">
        <v>20</v>
      </c>
      <c r="N5092">
        <v>299</v>
      </c>
      <c r="O5092">
        <v>1074</v>
      </c>
      <c r="P5092">
        <v>7</v>
      </c>
      <c r="Q5092" t="s">
        <v>5115</v>
      </c>
      <c r="BY5092" s="1"/>
      <c r="CE5092" s="2"/>
    </row>
    <row r="5093" ht="15" customHeight="1">
      <c r="A5093" t="str">
        <f t="shared" si="395"/>
        <v>2021_12_42514_3</v>
      </c>
      <c r="B5093" t="str">
        <f t="shared" si="396"/>
        <v>2021_12_49368</v>
      </c>
      <c r="C5093" s="1" t="s">
        <v>4698</v>
      </c>
      <c r="D5093">
        <f t="shared" si="397"/>
        <v>5092</v>
      </c>
      <c r="E5093">
        <v>42514</v>
      </c>
      <c r="F5093">
        <f t="shared" si="398"/>
        <v>3</v>
      </c>
      <c r="G5093" s="2" t="str">
        <f t="shared" si="399"/>
        <v/>
      </c>
      <c r="H5093" t="s">
        <v>4699</v>
      </c>
      <c r="I5093">
        <v>49368</v>
      </c>
      <c r="J5093">
        <v>42501</v>
      </c>
      <c r="K5093">
        <v>42504</v>
      </c>
      <c r="L5093" t="s">
        <v>31</v>
      </c>
      <c r="M5093" t="s">
        <v>20</v>
      </c>
      <c r="N5093">
        <v>300</v>
      </c>
      <c r="O5093">
        <v>1074</v>
      </c>
      <c r="P5093">
        <v>7</v>
      </c>
      <c r="Q5093" t="s">
        <v>5116</v>
      </c>
      <c r="BY5093" s="1"/>
      <c r="CE5093" s="2"/>
    </row>
    <row r="5094" ht="15" customHeight="1">
      <c r="A5094" t="str">
        <f t="shared" si="395"/>
        <v>2021_12_42514_4</v>
      </c>
      <c r="B5094" t="str">
        <f t="shared" si="396"/>
        <v>2021_12_49381</v>
      </c>
      <c r="C5094" s="1" t="s">
        <v>4698</v>
      </c>
      <c r="D5094">
        <f t="shared" si="397"/>
        <v>5093</v>
      </c>
      <c r="E5094">
        <v>42514</v>
      </c>
      <c r="F5094">
        <f t="shared" si="398"/>
        <v>4</v>
      </c>
      <c r="G5094" s="2" t="str">
        <f t="shared" si="399"/>
        <v>x</v>
      </c>
      <c r="H5094" t="s">
        <v>4699</v>
      </c>
      <c r="I5094">
        <v>49381</v>
      </c>
      <c r="J5094">
        <v>42504</v>
      </c>
      <c r="K5094">
        <v>42501</v>
      </c>
      <c r="L5094" t="s">
        <v>20</v>
      </c>
      <c r="M5094" t="s">
        <v>20</v>
      </c>
      <c r="N5094">
        <v>61</v>
      </c>
      <c r="O5094">
        <v>1074</v>
      </c>
      <c r="P5094">
        <v>7</v>
      </c>
      <c r="Q5094" t="s">
        <v>5117</v>
      </c>
      <c r="BY5094" s="1"/>
      <c r="CE5094" s="2"/>
    </row>
    <row r="5095" ht="15" customHeight="1">
      <c r="A5095" t="str">
        <f t="shared" si="395"/>
        <v>2021_12_42542_1</v>
      </c>
      <c r="B5095" t="str">
        <f t="shared" si="396"/>
        <v>2021_12_47393</v>
      </c>
      <c r="C5095" s="1" t="s">
        <v>4698</v>
      </c>
      <c r="D5095">
        <f t="shared" si="397"/>
        <v>5094</v>
      </c>
      <c r="E5095">
        <v>42542</v>
      </c>
      <c r="F5095">
        <f t="shared" si="398"/>
        <v>1</v>
      </c>
      <c r="G5095" s="2" t="str">
        <f t="shared" si="399"/>
        <v/>
      </c>
      <c r="H5095" t="s">
        <v>4699</v>
      </c>
      <c r="I5095">
        <v>47393</v>
      </c>
      <c r="J5095">
        <v>42529</v>
      </c>
      <c r="K5095">
        <v>42532</v>
      </c>
      <c r="L5095" t="s">
        <v>19</v>
      </c>
      <c r="M5095" t="s">
        <v>20</v>
      </c>
      <c r="N5095">
        <v>531</v>
      </c>
      <c r="O5095">
        <v>4875</v>
      </c>
      <c r="P5095">
        <v>13</v>
      </c>
      <c r="Q5095" t="s">
        <v>5118</v>
      </c>
      <c r="BY5095" s="1"/>
      <c r="CE5095" s="2"/>
    </row>
    <row r="5096" ht="15" customHeight="1">
      <c r="A5096" t="str">
        <f t="shared" si="395"/>
        <v>2021_12_42542_2</v>
      </c>
      <c r="B5096" t="str">
        <f t="shared" si="396"/>
        <v>2021_12_47679</v>
      </c>
      <c r="C5096" s="1" t="s">
        <v>4698</v>
      </c>
      <c r="D5096">
        <f t="shared" si="397"/>
        <v>5095</v>
      </c>
      <c r="E5096">
        <v>42542</v>
      </c>
      <c r="F5096">
        <f t="shared" si="398"/>
        <v>2</v>
      </c>
      <c r="G5096" s="2" t="str">
        <f t="shared" si="399"/>
        <v/>
      </c>
      <c r="H5096" t="s">
        <v>4699</v>
      </c>
      <c r="I5096">
        <v>47679</v>
      </c>
      <c r="J5096">
        <v>42532</v>
      </c>
      <c r="K5096">
        <v>42529</v>
      </c>
      <c r="L5096" t="s">
        <v>31</v>
      </c>
      <c r="M5096" t="s">
        <v>20</v>
      </c>
      <c r="N5096">
        <v>597</v>
      </c>
      <c r="O5096">
        <v>4875</v>
      </c>
      <c r="P5096">
        <v>13</v>
      </c>
      <c r="Q5096" t="s">
        <v>5119</v>
      </c>
      <c r="BY5096" s="1"/>
      <c r="CE5096" s="2"/>
    </row>
    <row r="5097" ht="15" customHeight="1">
      <c r="A5097" t="str">
        <f t="shared" si="395"/>
        <v>2021_12_42542_3</v>
      </c>
      <c r="B5097" t="str">
        <f t="shared" si="396"/>
        <v>2021_12_48119</v>
      </c>
      <c r="C5097" s="1" t="s">
        <v>4698</v>
      </c>
      <c r="D5097">
        <f t="shared" si="397"/>
        <v>5096</v>
      </c>
      <c r="E5097">
        <v>42542</v>
      </c>
      <c r="F5097">
        <f t="shared" si="398"/>
        <v>3</v>
      </c>
      <c r="G5097" s="2" t="str">
        <f t="shared" si="399"/>
        <v/>
      </c>
      <c r="H5097" t="s">
        <v>4699</v>
      </c>
      <c r="I5097">
        <v>48119</v>
      </c>
      <c r="J5097">
        <v>42529</v>
      </c>
      <c r="K5097">
        <v>42532</v>
      </c>
      <c r="L5097" t="s">
        <v>31</v>
      </c>
      <c r="M5097" t="s">
        <v>20</v>
      </c>
      <c r="N5097">
        <v>512</v>
      </c>
      <c r="O5097">
        <v>4875</v>
      </c>
      <c r="P5097">
        <v>13</v>
      </c>
      <c r="Q5097" t="s">
        <v>5120</v>
      </c>
      <c r="BY5097" s="1"/>
      <c r="CE5097" s="2"/>
    </row>
    <row r="5098" ht="15" customHeight="1">
      <c r="A5098" t="str">
        <f t="shared" si="395"/>
        <v>2021_12_42542_4</v>
      </c>
      <c r="B5098" t="str">
        <f t="shared" si="396"/>
        <v>2021_12_48209</v>
      </c>
      <c r="C5098" s="1" t="s">
        <v>4698</v>
      </c>
      <c r="D5098">
        <f t="shared" si="397"/>
        <v>5097</v>
      </c>
      <c r="E5098">
        <v>42542</v>
      </c>
      <c r="F5098">
        <f t="shared" si="398"/>
        <v>4</v>
      </c>
      <c r="G5098" s="2" t="str">
        <f t="shared" si="399"/>
        <v/>
      </c>
      <c r="H5098" t="s">
        <v>4699</v>
      </c>
      <c r="I5098">
        <v>48209</v>
      </c>
      <c r="J5098">
        <v>42532</v>
      </c>
      <c r="K5098">
        <v>42529</v>
      </c>
      <c r="L5098" t="s">
        <v>31</v>
      </c>
      <c r="M5098" t="s">
        <v>20</v>
      </c>
      <c r="N5098">
        <v>567</v>
      </c>
      <c r="O5098">
        <v>4875</v>
      </c>
      <c r="P5098">
        <v>13</v>
      </c>
      <c r="Q5098" t="s">
        <v>5121</v>
      </c>
      <c r="BY5098" s="1"/>
      <c r="CE5098" s="2"/>
    </row>
    <row r="5099" ht="15" customHeight="1">
      <c r="A5099" t="str">
        <f t="shared" si="395"/>
        <v>2021_12_42542_5</v>
      </c>
      <c r="B5099" t="str">
        <f t="shared" si="396"/>
        <v>2021_12_48392</v>
      </c>
      <c r="C5099" s="1" t="s">
        <v>4698</v>
      </c>
      <c r="D5099">
        <f t="shared" si="397"/>
        <v>5098</v>
      </c>
      <c r="E5099">
        <v>42542</v>
      </c>
      <c r="F5099">
        <f t="shared" si="398"/>
        <v>5</v>
      </c>
      <c r="G5099" s="2" t="str">
        <f t="shared" si="399"/>
        <v/>
      </c>
      <c r="H5099" t="s">
        <v>4699</v>
      </c>
      <c r="I5099">
        <v>48392</v>
      </c>
      <c r="J5099">
        <v>42529</v>
      </c>
      <c r="K5099">
        <v>42532</v>
      </c>
      <c r="L5099" t="s">
        <v>31</v>
      </c>
      <c r="M5099" t="s">
        <v>20</v>
      </c>
      <c r="N5099">
        <v>465</v>
      </c>
      <c r="O5099">
        <v>4875</v>
      </c>
      <c r="P5099">
        <v>13</v>
      </c>
      <c r="Q5099" t="s">
        <v>5122</v>
      </c>
      <c r="BY5099" s="1"/>
      <c r="CE5099" s="2"/>
    </row>
    <row r="5100" ht="15" customHeight="1">
      <c r="A5100" t="str">
        <f t="shared" si="395"/>
        <v>2021_12_42542_6</v>
      </c>
      <c r="B5100" t="str">
        <f t="shared" si="396"/>
        <v>2021_12_48771</v>
      </c>
      <c r="C5100" s="1" t="s">
        <v>4698</v>
      </c>
      <c r="D5100">
        <f t="shared" si="397"/>
        <v>5099</v>
      </c>
      <c r="E5100">
        <v>42542</v>
      </c>
      <c r="F5100">
        <f t="shared" si="398"/>
        <v>6</v>
      </c>
      <c r="G5100" s="2" t="str">
        <f t="shared" si="399"/>
        <v/>
      </c>
      <c r="H5100" t="s">
        <v>4699</v>
      </c>
      <c r="I5100">
        <v>48771</v>
      </c>
      <c r="J5100">
        <v>42532</v>
      </c>
      <c r="K5100">
        <v>42529</v>
      </c>
      <c r="L5100" t="s">
        <v>31</v>
      </c>
      <c r="M5100" t="s">
        <v>20</v>
      </c>
      <c r="N5100">
        <v>604</v>
      </c>
      <c r="O5100">
        <v>4875</v>
      </c>
      <c r="P5100">
        <v>13</v>
      </c>
      <c r="Q5100" t="s">
        <v>5123</v>
      </c>
      <c r="BY5100" s="1"/>
      <c r="CE5100" s="2"/>
    </row>
    <row r="5101" ht="15" customHeight="1">
      <c r="A5101" t="str">
        <f t="shared" si="395"/>
        <v>2021_12_42542_7</v>
      </c>
      <c r="B5101" t="str">
        <f t="shared" si="396"/>
        <v>2021_12_48810</v>
      </c>
      <c r="C5101" s="1" t="s">
        <v>4698</v>
      </c>
      <c r="D5101">
        <f t="shared" si="397"/>
        <v>5100</v>
      </c>
      <c r="E5101">
        <v>42542</v>
      </c>
      <c r="F5101">
        <f t="shared" si="398"/>
        <v>7</v>
      </c>
      <c r="G5101" s="2" t="str">
        <f t="shared" si="399"/>
        <v/>
      </c>
      <c r="H5101" t="s">
        <v>4699</v>
      </c>
      <c r="I5101">
        <v>48810</v>
      </c>
      <c r="J5101">
        <v>42529</v>
      </c>
      <c r="K5101">
        <v>42532</v>
      </c>
      <c r="L5101" t="s">
        <v>31</v>
      </c>
      <c r="M5101" t="s">
        <v>20</v>
      </c>
      <c r="N5101">
        <v>575</v>
      </c>
      <c r="O5101">
        <v>4875</v>
      </c>
      <c r="P5101">
        <v>13</v>
      </c>
      <c r="Q5101" t="s">
        <v>5124</v>
      </c>
      <c r="BY5101" s="1"/>
      <c r="CE5101" s="2"/>
    </row>
    <row r="5102" ht="15" customHeight="1">
      <c r="A5102" t="str">
        <f t="shared" si="395"/>
        <v>2021_12_42542_8</v>
      </c>
      <c r="B5102" t="str">
        <f t="shared" si="396"/>
        <v>2021_12_49087</v>
      </c>
      <c r="C5102" s="1" t="s">
        <v>4698</v>
      </c>
      <c r="D5102">
        <f t="shared" si="397"/>
        <v>5101</v>
      </c>
      <c r="E5102">
        <v>42542</v>
      </c>
      <c r="F5102">
        <f t="shared" si="398"/>
        <v>8</v>
      </c>
      <c r="G5102" s="2" t="str">
        <f t="shared" si="399"/>
        <v/>
      </c>
      <c r="H5102" t="s">
        <v>4699</v>
      </c>
      <c r="I5102">
        <v>49087</v>
      </c>
      <c r="J5102">
        <v>42532</v>
      </c>
      <c r="K5102">
        <v>42529</v>
      </c>
      <c r="L5102" t="s">
        <v>31</v>
      </c>
      <c r="M5102" t="s">
        <v>20</v>
      </c>
      <c r="N5102">
        <v>323</v>
      </c>
      <c r="O5102">
        <v>4875</v>
      </c>
      <c r="P5102">
        <v>13</v>
      </c>
      <c r="Q5102" t="s">
        <v>5125</v>
      </c>
      <c r="BY5102" s="1"/>
      <c r="CE5102" s="2"/>
    </row>
    <row r="5103" ht="15" customHeight="1">
      <c r="A5103" t="str">
        <f t="shared" si="395"/>
        <v>2021_12_42542_9</v>
      </c>
      <c r="B5103" t="str">
        <f t="shared" si="396"/>
        <v>2021_12_49254</v>
      </c>
      <c r="C5103" s="1" t="s">
        <v>4698</v>
      </c>
      <c r="D5103">
        <f t="shared" si="397"/>
        <v>5102</v>
      </c>
      <c r="E5103">
        <v>42542</v>
      </c>
      <c r="F5103">
        <f t="shared" si="398"/>
        <v>9</v>
      </c>
      <c r="G5103" s="2" t="str">
        <f t="shared" si="399"/>
        <v/>
      </c>
      <c r="H5103" t="s">
        <v>4699</v>
      </c>
      <c r="I5103">
        <v>49254</v>
      </c>
      <c r="J5103">
        <v>42529</v>
      </c>
      <c r="K5103">
        <v>42532</v>
      </c>
      <c r="L5103" t="s">
        <v>31</v>
      </c>
      <c r="M5103" t="s">
        <v>20</v>
      </c>
      <c r="N5103">
        <v>281</v>
      </c>
      <c r="O5103">
        <v>4875</v>
      </c>
      <c r="P5103">
        <v>13</v>
      </c>
      <c r="Q5103" t="s">
        <v>5126</v>
      </c>
      <c r="BY5103" s="1"/>
      <c r="CE5103" s="2"/>
    </row>
    <row r="5104" ht="15" customHeight="1">
      <c r="A5104" t="str">
        <f t="shared" si="395"/>
        <v>2021_12_42542_10</v>
      </c>
      <c r="B5104" t="str">
        <f t="shared" si="396"/>
        <v>2021_12_49288</v>
      </c>
      <c r="C5104" s="1" t="s">
        <v>4698</v>
      </c>
      <c r="D5104">
        <f t="shared" si="397"/>
        <v>5103</v>
      </c>
      <c r="E5104">
        <v>42542</v>
      </c>
      <c r="F5104">
        <f t="shared" si="398"/>
        <v>10</v>
      </c>
      <c r="G5104" s="2" t="str">
        <f t="shared" si="399"/>
        <v/>
      </c>
      <c r="H5104" t="s">
        <v>4699</v>
      </c>
      <c r="I5104">
        <v>49288</v>
      </c>
      <c r="J5104">
        <v>42532</v>
      </c>
      <c r="K5104">
        <v>42529</v>
      </c>
      <c r="L5104" t="s">
        <v>31</v>
      </c>
      <c r="M5104" t="s">
        <v>20</v>
      </c>
      <c r="N5104">
        <v>203</v>
      </c>
      <c r="O5104">
        <v>4875</v>
      </c>
      <c r="P5104">
        <v>13</v>
      </c>
      <c r="Q5104" t="s">
        <v>5127</v>
      </c>
      <c r="BY5104" s="1"/>
      <c r="CE5104" s="2"/>
    </row>
    <row r="5105" ht="15" customHeight="1">
      <c r="A5105" t="str">
        <f t="shared" si="395"/>
        <v>2021_12_42542_11</v>
      </c>
      <c r="B5105" t="str">
        <f t="shared" si="396"/>
        <v>2021_12_49473</v>
      </c>
      <c r="C5105" s="1" t="s">
        <v>4698</v>
      </c>
      <c r="D5105">
        <f t="shared" si="397"/>
        <v>5104</v>
      </c>
      <c r="E5105">
        <v>42542</v>
      </c>
      <c r="F5105">
        <f t="shared" si="398"/>
        <v>11</v>
      </c>
      <c r="G5105" s="2" t="str">
        <f t="shared" si="399"/>
        <v/>
      </c>
      <c r="H5105" t="s">
        <v>4699</v>
      </c>
      <c r="I5105">
        <v>49473</v>
      </c>
      <c r="J5105">
        <v>42529</v>
      </c>
      <c r="K5105">
        <v>42532</v>
      </c>
      <c r="L5105" t="s">
        <v>31</v>
      </c>
      <c r="M5105" t="s">
        <v>20</v>
      </c>
      <c r="N5105">
        <v>141</v>
      </c>
      <c r="O5105">
        <v>4875</v>
      </c>
      <c r="P5105">
        <v>13</v>
      </c>
      <c r="Q5105" t="s">
        <v>5128</v>
      </c>
      <c r="BY5105" s="1"/>
      <c r="CE5105" s="2"/>
    </row>
    <row r="5106" ht="15" customHeight="1">
      <c r="A5106" t="str">
        <f t="shared" si="395"/>
        <v>2021_12_42542_12</v>
      </c>
      <c r="B5106" t="str">
        <f t="shared" si="396"/>
        <v>2021_12_49481</v>
      </c>
      <c r="C5106" s="1" t="s">
        <v>4698</v>
      </c>
      <c r="D5106">
        <f t="shared" si="397"/>
        <v>5105</v>
      </c>
      <c r="E5106">
        <v>42542</v>
      </c>
      <c r="F5106">
        <f t="shared" si="398"/>
        <v>12</v>
      </c>
      <c r="G5106" s="2" t="str">
        <f t="shared" si="399"/>
        <v>x</v>
      </c>
      <c r="H5106" t="s">
        <v>4699</v>
      </c>
      <c r="I5106">
        <v>49481</v>
      </c>
      <c r="J5106">
        <v>42532</v>
      </c>
      <c r="K5106">
        <v>42529</v>
      </c>
      <c r="L5106" t="s">
        <v>20</v>
      </c>
      <c r="M5106" t="s">
        <v>20</v>
      </c>
      <c r="N5106">
        <v>55</v>
      </c>
      <c r="O5106">
        <v>4875</v>
      </c>
      <c r="P5106">
        <v>13</v>
      </c>
      <c r="Q5106" t="s">
        <v>5129</v>
      </c>
      <c r="BY5106" s="1"/>
      <c r="CE5106" s="2"/>
    </row>
    <row r="5107" ht="15" customHeight="1">
      <c r="A5107" t="str">
        <f t="shared" si="395"/>
        <v>2021_12_42570_1</v>
      </c>
      <c r="B5107" t="str">
        <f t="shared" si="396"/>
        <v>2021_12_47317</v>
      </c>
      <c r="C5107" s="1" t="s">
        <v>4698</v>
      </c>
      <c r="D5107">
        <f t="shared" si="397"/>
        <v>5106</v>
      </c>
      <c r="E5107">
        <v>42570</v>
      </c>
      <c r="F5107">
        <f t="shared" si="398"/>
        <v>1</v>
      </c>
      <c r="G5107" s="2" t="str">
        <f t="shared" si="399"/>
        <v/>
      </c>
      <c r="H5107" t="s">
        <v>4699</v>
      </c>
      <c r="I5107">
        <v>47317</v>
      </c>
      <c r="J5107">
        <v>42557</v>
      </c>
      <c r="K5107">
        <v>42560</v>
      </c>
      <c r="L5107" t="s">
        <v>19</v>
      </c>
      <c r="M5107" t="s">
        <v>20</v>
      </c>
      <c r="N5107">
        <v>565</v>
      </c>
      <c r="O5107">
        <v>5216</v>
      </c>
      <c r="P5107">
        <v>15</v>
      </c>
      <c r="Q5107" t="s">
        <v>5130</v>
      </c>
      <c r="BY5107" s="1"/>
      <c r="CE5107" s="2"/>
    </row>
    <row r="5108" ht="15" customHeight="1">
      <c r="A5108" t="str">
        <f t="shared" si="395"/>
        <v>2021_12_42570_2</v>
      </c>
      <c r="B5108" t="str">
        <f t="shared" si="396"/>
        <v>2021_12_47684</v>
      </c>
      <c r="C5108" s="1" t="s">
        <v>4698</v>
      </c>
      <c r="D5108">
        <f t="shared" si="397"/>
        <v>5107</v>
      </c>
      <c r="E5108">
        <v>42570</v>
      </c>
      <c r="F5108">
        <f t="shared" si="398"/>
        <v>2</v>
      </c>
      <c r="G5108" s="2" t="str">
        <f t="shared" si="399"/>
        <v/>
      </c>
      <c r="H5108" t="s">
        <v>4699</v>
      </c>
      <c r="I5108">
        <v>47684</v>
      </c>
      <c r="J5108">
        <v>42560</v>
      </c>
      <c r="K5108">
        <v>42557</v>
      </c>
      <c r="L5108" t="s">
        <v>31</v>
      </c>
      <c r="M5108" t="s">
        <v>20</v>
      </c>
      <c r="N5108">
        <v>469</v>
      </c>
      <c r="O5108">
        <v>5216</v>
      </c>
      <c r="P5108">
        <v>15</v>
      </c>
      <c r="Q5108" t="s">
        <v>5131</v>
      </c>
      <c r="BY5108" s="1"/>
      <c r="CE5108" s="2"/>
    </row>
    <row r="5109" ht="15" customHeight="1">
      <c r="A5109" t="str">
        <f t="shared" si="395"/>
        <v>2021_12_42570_3</v>
      </c>
      <c r="B5109" t="str">
        <f t="shared" si="396"/>
        <v>2021_12_47744</v>
      </c>
      <c r="C5109" s="1" t="s">
        <v>4698</v>
      </c>
      <c r="D5109">
        <f t="shared" si="397"/>
        <v>5108</v>
      </c>
      <c r="E5109">
        <v>42570</v>
      </c>
      <c r="F5109">
        <f t="shared" si="398"/>
        <v>3</v>
      </c>
      <c r="G5109" s="2" t="str">
        <f t="shared" si="399"/>
        <v/>
      </c>
      <c r="H5109" t="s">
        <v>4699</v>
      </c>
      <c r="I5109">
        <v>47744</v>
      </c>
      <c r="J5109">
        <v>42557</v>
      </c>
      <c r="K5109">
        <v>42560</v>
      </c>
      <c r="L5109" t="s">
        <v>31</v>
      </c>
      <c r="M5109" t="s">
        <v>20</v>
      </c>
      <c r="N5109">
        <v>420</v>
      </c>
      <c r="O5109">
        <v>5216</v>
      </c>
      <c r="P5109">
        <v>15</v>
      </c>
      <c r="Q5109" t="s">
        <v>5132</v>
      </c>
      <c r="BY5109" s="1"/>
      <c r="CE5109" s="2"/>
    </row>
    <row r="5110" ht="15" customHeight="1">
      <c r="A5110" t="str">
        <f t="shared" si="395"/>
        <v>2021_12_42570_4</v>
      </c>
      <c r="B5110" t="str">
        <f t="shared" si="396"/>
        <v>2021_12_48008</v>
      </c>
      <c r="C5110" s="1" t="s">
        <v>4698</v>
      </c>
      <c r="D5110">
        <f t="shared" si="397"/>
        <v>5109</v>
      </c>
      <c r="E5110">
        <v>42570</v>
      </c>
      <c r="F5110">
        <f t="shared" si="398"/>
        <v>4</v>
      </c>
      <c r="G5110" s="2" t="str">
        <f t="shared" si="399"/>
        <v/>
      </c>
      <c r="H5110" t="s">
        <v>4699</v>
      </c>
      <c r="I5110">
        <v>48008</v>
      </c>
      <c r="J5110">
        <v>42560</v>
      </c>
      <c r="K5110">
        <v>42557</v>
      </c>
      <c r="L5110" t="s">
        <v>31</v>
      </c>
      <c r="M5110" t="s">
        <v>20</v>
      </c>
      <c r="N5110">
        <v>353</v>
      </c>
      <c r="O5110">
        <v>5216</v>
      </c>
      <c r="P5110">
        <v>15</v>
      </c>
      <c r="Q5110" t="s">
        <v>5133</v>
      </c>
      <c r="BY5110" s="1"/>
      <c r="CE5110" s="2"/>
    </row>
    <row r="5111" ht="15" customHeight="1">
      <c r="A5111" t="str">
        <f t="shared" si="395"/>
        <v>2021_12_42570_5</v>
      </c>
      <c r="B5111" t="str">
        <f t="shared" si="396"/>
        <v>2021_12_48117</v>
      </c>
      <c r="C5111" s="1" t="s">
        <v>4698</v>
      </c>
      <c r="D5111">
        <f t="shared" si="397"/>
        <v>5110</v>
      </c>
      <c r="E5111">
        <v>42570</v>
      </c>
      <c r="F5111">
        <f t="shared" si="398"/>
        <v>5</v>
      </c>
      <c r="G5111" s="2" t="str">
        <f t="shared" si="399"/>
        <v/>
      </c>
      <c r="H5111" t="s">
        <v>4699</v>
      </c>
      <c r="I5111">
        <v>48117</v>
      </c>
      <c r="J5111">
        <v>42557</v>
      </c>
      <c r="K5111">
        <v>42560</v>
      </c>
      <c r="L5111" t="s">
        <v>31</v>
      </c>
      <c r="M5111" t="s">
        <v>20</v>
      </c>
      <c r="N5111">
        <v>588</v>
      </c>
      <c r="O5111">
        <v>5216</v>
      </c>
      <c r="P5111">
        <v>15</v>
      </c>
      <c r="Q5111" t="s">
        <v>5134</v>
      </c>
      <c r="BY5111" s="1"/>
      <c r="CE5111" s="2"/>
    </row>
    <row r="5112" ht="15" customHeight="1">
      <c r="A5112" t="str">
        <f t="shared" si="395"/>
        <v>2021_12_42570_6</v>
      </c>
      <c r="B5112" t="str">
        <f t="shared" si="396"/>
        <v>2021_12_48173</v>
      </c>
      <c r="C5112" s="1" t="s">
        <v>4698</v>
      </c>
      <c r="D5112">
        <f t="shared" si="397"/>
        <v>5111</v>
      </c>
      <c r="E5112">
        <v>42570</v>
      </c>
      <c r="F5112">
        <f t="shared" si="398"/>
        <v>6</v>
      </c>
      <c r="G5112" s="2" t="str">
        <f t="shared" si="399"/>
        <v/>
      </c>
      <c r="H5112" t="s">
        <v>4699</v>
      </c>
      <c r="I5112">
        <v>48173</v>
      </c>
      <c r="J5112">
        <v>42560</v>
      </c>
      <c r="K5112">
        <v>42557</v>
      </c>
      <c r="L5112" t="s">
        <v>31</v>
      </c>
      <c r="M5112" t="s">
        <v>20</v>
      </c>
      <c r="N5112">
        <v>428</v>
      </c>
      <c r="O5112">
        <v>5216</v>
      </c>
      <c r="P5112">
        <v>15</v>
      </c>
      <c r="Q5112" t="s">
        <v>5135</v>
      </c>
      <c r="BY5112" s="1"/>
      <c r="CE5112" s="2"/>
    </row>
    <row r="5113" ht="15" customHeight="1">
      <c r="A5113" t="str">
        <f t="shared" si="395"/>
        <v>2021_12_42570_7</v>
      </c>
      <c r="B5113" t="str">
        <f t="shared" si="396"/>
        <v>2021_12_48862</v>
      </c>
      <c r="C5113" s="1" t="s">
        <v>4698</v>
      </c>
      <c r="D5113">
        <f t="shared" si="397"/>
        <v>5112</v>
      </c>
      <c r="E5113">
        <v>42570</v>
      </c>
      <c r="F5113">
        <f t="shared" si="398"/>
        <v>7</v>
      </c>
      <c r="G5113" s="2" t="str">
        <f t="shared" si="399"/>
        <v/>
      </c>
      <c r="H5113" t="s">
        <v>4699</v>
      </c>
      <c r="I5113">
        <v>48862</v>
      </c>
      <c r="J5113">
        <v>42557</v>
      </c>
      <c r="K5113">
        <v>42560</v>
      </c>
      <c r="L5113" t="s">
        <v>31</v>
      </c>
      <c r="M5113" t="s">
        <v>20</v>
      </c>
      <c r="N5113">
        <v>375</v>
      </c>
      <c r="O5113">
        <v>5216</v>
      </c>
      <c r="P5113">
        <v>15</v>
      </c>
      <c r="Q5113" t="s">
        <v>5136</v>
      </c>
      <c r="BY5113" s="1"/>
      <c r="CE5113" s="2"/>
    </row>
    <row r="5114" ht="15" customHeight="1">
      <c r="A5114" t="str">
        <f t="shared" si="395"/>
        <v>2021_12_42570_8</v>
      </c>
      <c r="B5114" t="str">
        <f t="shared" si="396"/>
        <v>2021_12_49588</v>
      </c>
      <c r="C5114" s="1" t="s">
        <v>4698</v>
      </c>
      <c r="D5114">
        <f t="shared" si="397"/>
        <v>5113</v>
      </c>
      <c r="E5114">
        <v>42570</v>
      </c>
      <c r="F5114">
        <f t="shared" si="398"/>
        <v>8</v>
      </c>
      <c r="G5114" s="2" t="str">
        <f t="shared" si="399"/>
        <v/>
      </c>
      <c r="H5114" t="s">
        <v>4699</v>
      </c>
      <c r="I5114">
        <v>49588</v>
      </c>
      <c r="J5114">
        <v>42560</v>
      </c>
      <c r="K5114">
        <v>42557</v>
      </c>
      <c r="L5114" t="s">
        <v>31</v>
      </c>
      <c r="M5114" t="s">
        <v>20</v>
      </c>
      <c r="N5114">
        <v>391</v>
      </c>
      <c r="O5114">
        <v>5216</v>
      </c>
      <c r="P5114">
        <v>15</v>
      </c>
      <c r="Q5114" t="s">
        <v>5137</v>
      </c>
      <c r="BY5114" s="1"/>
      <c r="CE5114" s="2"/>
    </row>
    <row r="5115" ht="15" customHeight="1">
      <c r="A5115" t="str">
        <f t="shared" si="395"/>
        <v>2021_12_42570_9</v>
      </c>
      <c r="B5115" t="str">
        <f t="shared" si="396"/>
        <v>2021_12_49669</v>
      </c>
      <c r="C5115" s="1" t="s">
        <v>4698</v>
      </c>
      <c r="D5115">
        <f t="shared" si="397"/>
        <v>5114</v>
      </c>
      <c r="E5115">
        <v>42570</v>
      </c>
      <c r="F5115">
        <f t="shared" si="398"/>
        <v>9</v>
      </c>
      <c r="G5115" s="2" t="str">
        <f t="shared" si="399"/>
        <v/>
      </c>
      <c r="H5115" t="s">
        <v>4699</v>
      </c>
      <c r="I5115">
        <v>49669</v>
      </c>
      <c r="J5115">
        <v>42557</v>
      </c>
      <c r="K5115">
        <v>42560</v>
      </c>
      <c r="L5115" t="s">
        <v>31</v>
      </c>
      <c r="M5115" t="s">
        <v>20</v>
      </c>
      <c r="N5115">
        <v>674</v>
      </c>
      <c r="O5115">
        <v>5216</v>
      </c>
      <c r="P5115">
        <v>15</v>
      </c>
      <c r="Q5115" t="s">
        <v>5138</v>
      </c>
      <c r="BY5115" s="1"/>
      <c r="CE5115" s="2"/>
    </row>
    <row r="5116" ht="15" customHeight="1">
      <c r="A5116" t="str">
        <f t="shared" si="395"/>
        <v>2021_12_42570_10</v>
      </c>
      <c r="B5116" t="str">
        <f t="shared" si="396"/>
        <v>2021_12_49674</v>
      </c>
      <c r="C5116" s="1" t="s">
        <v>4698</v>
      </c>
      <c r="D5116">
        <f t="shared" si="397"/>
        <v>5115</v>
      </c>
      <c r="E5116">
        <v>42570</v>
      </c>
      <c r="F5116">
        <f t="shared" si="398"/>
        <v>10</v>
      </c>
      <c r="G5116" s="2" t="str">
        <f t="shared" si="399"/>
        <v>x</v>
      </c>
      <c r="H5116" t="s">
        <v>4699</v>
      </c>
      <c r="I5116">
        <v>49674</v>
      </c>
      <c r="J5116">
        <v>42560</v>
      </c>
      <c r="K5116">
        <v>42557</v>
      </c>
      <c r="L5116" t="s">
        <v>20</v>
      </c>
      <c r="M5116" t="s">
        <v>20</v>
      </c>
      <c r="N5116">
        <v>62</v>
      </c>
      <c r="O5116">
        <v>5216</v>
      </c>
      <c r="P5116">
        <v>15</v>
      </c>
      <c r="Q5116" t="s">
        <v>5139</v>
      </c>
      <c r="BY5116" s="1"/>
      <c r="CE5116" s="2"/>
    </row>
    <row r="5117" ht="15" customHeight="1">
      <c r="A5117" t="str">
        <f t="shared" si="395"/>
        <v>2021_12_42598_1</v>
      </c>
      <c r="B5117" t="str">
        <f t="shared" si="396"/>
        <v>2021_12_47654</v>
      </c>
      <c r="C5117" s="1" t="s">
        <v>4698</v>
      </c>
      <c r="D5117">
        <f t="shared" si="397"/>
        <v>5116</v>
      </c>
      <c r="E5117">
        <v>42598</v>
      </c>
      <c r="F5117">
        <f t="shared" si="398"/>
        <v>1</v>
      </c>
      <c r="G5117" s="2" t="str">
        <f t="shared" si="399"/>
        <v/>
      </c>
      <c r="H5117" t="s">
        <v>4699</v>
      </c>
      <c r="I5117">
        <v>47654</v>
      </c>
      <c r="J5117">
        <v>42585</v>
      </c>
      <c r="K5117">
        <v>42588</v>
      </c>
      <c r="L5117" t="s">
        <v>19</v>
      </c>
      <c r="M5117" t="s">
        <v>20</v>
      </c>
      <c r="N5117">
        <v>71</v>
      </c>
      <c r="O5117">
        <v>2748</v>
      </c>
      <c r="P5117">
        <v>14</v>
      </c>
      <c r="Q5117" t="s">
        <v>5140</v>
      </c>
      <c r="BY5117" s="1"/>
      <c r="CE5117" s="2"/>
    </row>
    <row r="5118" ht="15" customHeight="1">
      <c r="A5118" t="str">
        <f t="shared" si="395"/>
        <v>2021_12_42598_2</v>
      </c>
      <c r="B5118" t="str">
        <f t="shared" si="396"/>
        <v>2021_12_47873</v>
      </c>
      <c r="C5118" s="1" t="s">
        <v>4698</v>
      </c>
      <c r="D5118">
        <f t="shared" si="397"/>
        <v>5117</v>
      </c>
      <c r="E5118">
        <v>42598</v>
      </c>
      <c r="F5118">
        <f t="shared" si="398"/>
        <v>2</v>
      </c>
      <c r="G5118" s="2" t="str">
        <f t="shared" si="399"/>
        <v/>
      </c>
      <c r="H5118" t="s">
        <v>4699</v>
      </c>
      <c r="I5118">
        <v>47873</v>
      </c>
      <c r="J5118">
        <v>42588</v>
      </c>
      <c r="K5118">
        <v>42585</v>
      </c>
      <c r="L5118" t="s">
        <v>31</v>
      </c>
      <c r="M5118" t="s">
        <v>20</v>
      </c>
      <c r="N5118">
        <v>447</v>
      </c>
      <c r="O5118">
        <v>2748</v>
      </c>
      <c r="P5118">
        <v>14</v>
      </c>
      <c r="Q5118" t="s">
        <v>5141</v>
      </c>
      <c r="BY5118" s="1"/>
      <c r="CE5118" s="2"/>
    </row>
    <row r="5119" ht="15" customHeight="1">
      <c r="A5119" t="str">
        <f t="shared" si="395"/>
        <v>2021_12_42598_3</v>
      </c>
      <c r="B5119" t="str">
        <f t="shared" si="396"/>
        <v>2021_12_48344</v>
      </c>
      <c r="C5119" s="1" t="s">
        <v>4698</v>
      </c>
      <c r="D5119">
        <f t="shared" si="397"/>
        <v>5118</v>
      </c>
      <c r="E5119">
        <v>42598</v>
      </c>
      <c r="F5119">
        <f t="shared" si="398"/>
        <v>3</v>
      </c>
      <c r="G5119" s="2" t="str">
        <f t="shared" si="399"/>
        <v/>
      </c>
      <c r="H5119" t="s">
        <v>4699</v>
      </c>
      <c r="I5119">
        <v>48344</v>
      </c>
      <c r="J5119">
        <v>42585</v>
      </c>
      <c r="K5119">
        <v>42588</v>
      </c>
      <c r="L5119" t="s">
        <v>31</v>
      </c>
      <c r="M5119" t="s">
        <v>20</v>
      </c>
      <c r="N5119">
        <v>328</v>
      </c>
      <c r="O5119">
        <v>2748</v>
      </c>
      <c r="P5119">
        <v>14</v>
      </c>
      <c r="Q5119" t="s">
        <v>5142</v>
      </c>
      <c r="BY5119" s="1"/>
      <c r="CE5119" s="2"/>
    </row>
    <row r="5120" ht="15" customHeight="1">
      <c r="A5120" t="str">
        <f t="shared" si="395"/>
        <v>2021_12_42598_4</v>
      </c>
      <c r="B5120" t="str">
        <f t="shared" si="396"/>
        <v>2021_12_48434</v>
      </c>
      <c r="C5120" s="1" t="s">
        <v>4698</v>
      </c>
      <c r="D5120">
        <f t="shared" si="397"/>
        <v>5119</v>
      </c>
      <c r="E5120">
        <v>42598</v>
      </c>
      <c r="F5120">
        <f t="shared" si="398"/>
        <v>4</v>
      </c>
      <c r="G5120" s="2" t="str">
        <f t="shared" si="399"/>
        <v/>
      </c>
      <c r="H5120" t="s">
        <v>4699</v>
      </c>
      <c r="I5120">
        <v>48434</v>
      </c>
      <c r="J5120">
        <v>42588</v>
      </c>
      <c r="K5120">
        <v>42585</v>
      </c>
      <c r="L5120" t="s">
        <v>31</v>
      </c>
      <c r="M5120" t="s">
        <v>20</v>
      </c>
      <c r="N5120">
        <v>476</v>
      </c>
      <c r="O5120">
        <v>2748</v>
      </c>
      <c r="P5120">
        <v>14</v>
      </c>
      <c r="Q5120" t="s">
        <v>5143</v>
      </c>
      <c r="BY5120" s="1"/>
      <c r="CE5120" s="2"/>
    </row>
    <row r="5121" ht="15" customHeight="1">
      <c r="A5121" t="str">
        <f t="shared" si="395"/>
        <v>2021_12_42598_5</v>
      </c>
      <c r="B5121" t="str">
        <f t="shared" si="396"/>
        <v>2021_12_48845</v>
      </c>
      <c r="C5121" s="1" t="s">
        <v>4698</v>
      </c>
      <c r="D5121">
        <f t="shared" si="397"/>
        <v>5120</v>
      </c>
      <c r="E5121">
        <v>42598</v>
      </c>
      <c r="F5121">
        <f t="shared" si="398"/>
        <v>5</v>
      </c>
      <c r="G5121" s="2" t="str">
        <f t="shared" si="399"/>
        <v/>
      </c>
      <c r="H5121" t="s">
        <v>4699</v>
      </c>
      <c r="I5121">
        <v>48845</v>
      </c>
      <c r="J5121">
        <v>42585</v>
      </c>
      <c r="K5121">
        <v>42588</v>
      </c>
      <c r="L5121" t="s">
        <v>31</v>
      </c>
      <c r="M5121" t="s">
        <v>20</v>
      </c>
      <c r="N5121">
        <v>317</v>
      </c>
      <c r="O5121">
        <v>2748</v>
      </c>
      <c r="P5121">
        <v>14</v>
      </c>
      <c r="Q5121" t="s">
        <v>5144</v>
      </c>
      <c r="BY5121" s="1"/>
      <c r="CE5121" s="2"/>
    </row>
    <row r="5122" ht="15" customHeight="1">
      <c r="A5122" t="str">
        <f t="shared" ref="A5122:A5185" si="400">CONCATENATE($C5122,"_",$E5122,"_",$F5122)</f>
        <v>2021_12_42598_6</v>
      </c>
      <c r="B5122" t="str">
        <f t="shared" ref="B5122:B5185" si="401">CONCATENATE($C5122,"_",$I5122)</f>
        <v>2021_12_48989</v>
      </c>
      <c r="C5122" s="1" t="s">
        <v>4698</v>
      </c>
      <c r="D5122">
        <f t="shared" ref="D5122:D5185" si="402">IF(ISNUMBER($D5121),$D5121+1,1)</f>
        <v>5121</v>
      </c>
      <c r="E5122">
        <v>42598</v>
      </c>
      <c r="F5122">
        <f t="shared" ref="F5122:F5185" si="403">IF($E5122="","",IF($E5122=$E5121,$F5121+1,1))</f>
        <v>6</v>
      </c>
      <c r="G5122" s="2" t="str">
        <f t="shared" ref="G5122:G5185" si="404">IF($E5123=$E5122,"","x")</f>
        <v/>
      </c>
      <c r="H5122" t="s">
        <v>4699</v>
      </c>
      <c r="I5122">
        <v>48989</v>
      </c>
      <c r="J5122">
        <v>42588</v>
      </c>
      <c r="K5122">
        <v>42585</v>
      </c>
      <c r="L5122" t="s">
        <v>31</v>
      </c>
      <c r="M5122" t="s">
        <v>20</v>
      </c>
      <c r="N5122">
        <v>337</v>
      </c>
      <c r="O5122">
        <v>2748</v>
      </c>
      <c r="P5122">
        <v>14</v>
      </c>
      <c r="Q5122" t="s">
        <v>5145</v>
      </c>
      <c r="BY5122" s="1"/>
      <c r="CE5122" s="2"/>
    </row>
    <row r="5123" ht="15" customHeight="1">
      <c r="A5123" t="str">
        <f t="shared" si="400"/>
        <v>2021_12_42598_7</v>
      </c>
      <c r="B5123" t="str">
        <f t="shared" si="401"/>
        <v>2021_12_49297</v>
      </c>
      <c r="C5123" s="1" t="s">
        <v>4698</v>
      </c>
      <c r="D5123">
        <f t="shared" si="402"/>
        <v>5122</v>
      </c>
      <c r="E5123">
        <v>42598</v>
      </c>
      <c r="F5123">
        <f t="shared" si="403"/>
        <v>7</v>
      </c>
      <c r="G5123" s="2" t="str">
        <f t="shared" si="404"/>
        <v/>
      </c>
      <c r="H5123" t="s">
        <v>4699</v>
      </c>
      <c r="I5123">
        <v>49297</v>
      </c>
      <c r="J5123">
        <v>42585</v>
      </c>
      <c r="K5123">
        <v>42588</v>
      </c>
      <c r="L5123" t="s">
        <v>31</v>
      </c>
      <c r="M5123" t="s">
        <v>20</v>
      </c>
      <c r="N5123">
        <v>129</v>
      </c>
      <c r="O5123">
        <v>2748</v>
      </c>
      <c r="P5123">
        <v>14</v>
      </c>
      <c r="Q5123" t="s">
        <v>5146</v>
      </c>
      <c r="BY5123" s="1"/>
      <c r="CE5123" s="2"/>
    </row>
    <row r="5124" ht="15" customHeight="1">
      <c r="A5124" t="str">
        <f t="shared" si="400"/>
        <v>2021_12_42598_8</v>
      </c>
      <c r="B5124" t="str">
        <f t="shared" si="401"/>
        <v>2021_12_49308</v>
      </c>
      <c r="C5124" s="1" t="s">
        <v>4698</v>
      </c>
      <c r="D5124">
        <f t="shared" si="402"/>
        <v>5123</v>
      </c>
      <c r="E5124">
        <v>42598</v>
      </c>
      <c r="F5124">
        <f t="shared" si="403"/>
        <v>8</v>
      </c>
      <c r="G5124" s="2" t="str">
        <f t="shared" si="404"/>
        <v/>
      </c>
      <c r="H5124" t="s">
        <v>4699</v>
      </c>
      <c r="I5124">
        <v>49308</v>
      </c>
      <c r="J5124">
        <v>42588</v>
      </c>
      <c r="K5124">
        <v>42585</v>
      </c>
      <c r="L5124" t="s">
        <v>31</v>
      </c>
      <c r="M5124" t="s">
        <v>20</v>
      </c>
      <c r="N5124">
        <v>184</v>
      </c>
      <c r="O5124">
        <v>2748</v>
      </c>
      <c r="P5124">
        <v>14</v>
      </c>
      <c r="Q5124" t="s">
        <v>5147</v>
      </c>
      <c r="BY5124" s="1"/>
      <c r="CE5124" s="2"/>
    </row>
    <row r="5125" ht="15" customHeight="1">
      <c r="A5125" t="str">
        <f t="shared" si="400"/>
        <v>2021_12_42598_9</v>
      </c>
      <c r="B5125" t="str">
        <f t="shared" si="401"/>
        <v>2021_12_49339</v>
      </c>
      <c r="C5125" s="1" t="s">
        <v>4698</v>
      </c>
      <c r="D5125">
        <f t="shared" si="402"/>
        <v>5124</v>
      </c>
      <c r="E5125">
        <v>42598</v>
      </c>
      <c r="F5125">
        <f t="shared" si="403"/>
        <v>9</v>
      </c>
      <c r="G5125" s="2" t="str">
        <f t="shared" si="404"/>
        <v/>
      </c>
      <c r="H5125" t="s">
        <v>4699</v>
      </c>
      <c r="I5125">
        <v>49339</v>
      </c>
      <c r="J5125">
        <v>42585</v>
      </c>
      <c r="K5125">
        <v>42588</v>
      </c>
      <c r="L5125" t="s">
        <v>31</v>
      </c>
      <c r="M5125" t="s">
        <v>20</v>
      </c>
      <c r="N5125">
        <v>205</v>
      </c>
      <c r="O5125">
        <v>2748</v>
      </c>
      <c r="P5125">
        <v>14</v>
      </c>
      <c r="Q5125" t="s">
        <v>5148</v>
      </c>
      <c r="BY5125" s="1"/>
      <c r="CE5125" s="2"/>
    </row>
    <row r="5126" ht="15" customHeight="1">
      <c r="A5126" t="str">
        <f t="shared" si="400"/>
        <v>2021_12_42598_10</v>
      </c>
      <c r="B5126" t="str">
        <f t="shared" si="401"/>
        <v>2021_12_49545</v>
      </c>
      <c r="C5126" s="1" t="s">
        <v>4698</v>
      </c>
      <c r="D5126">
        <f t="shared" si="402"/>
        <v>5125</v>
      </c>
      <c r="E5126">
        <v>42598</v>
      </c>
      <c r="F5126">
        <f t="shared" si="403"/>
        <v>10</v>
      </c>
      <c r="G5126" s="2" t="str">
        <f t="shared" si="404"/>
        <v/>
      </c>
      <c r="H5126" t="s">
        <v>4699</v>
      </c>
      <c r="I5126">
        <v>49545</v>
      </c>
      <c r="J5126">
        <v>42588</v>
      </c>
      <c r="K5126">
        <v>42585</v>
      </c>
      <c r="L5126" t="s">
        <v>31</v>
      </c>
      <c r="M5126" t="s">
        <v>20</v>
      </c>
      <c r="N5126">
        <v>73</v>
      </c>
      <c r="O5126">
        <v>2748</v>
      </c>
      <c r="P5126">
        <v>14</v>
      </c>
      <c r="Q5126" t="s">
        <v>5149</v>
      </c>
      <c r="BY5126" s="1"/>
      <c r="CE5126" s="2"/>
    </row>
    <row r="5127" ht="15" customHeight="1">
      <c r="A5127" t="str">
        <f t="shared" si="400"/>
        <v>2021_12_42598_11</v>
      </c>
      <c r="B5127" t="str">
        <f t="shared" si="401"/>
        <v>2021_12_49607</v>
      </c>
      <c r="C5127" s="1" t="s">
        <v>4698</v>
      </c>
      <c r="D5127">
        <f t="shared" si="402"/>
        <v>5126</v>
      </c>
      <c r="E5127">
        <v>42598</v>
      </c>
      <c r="F5127">
        <f t="shared" si="403"/>
        <v>11</v>
      </c>
      <c r="G5127" s="2" t="str">
        <f t="shared" si="404"/>
        <v>x</v>
      </c>
      <c r="H5127" t="s">
        <v>4699</v>
      </c>
      <c r="I5127">
        <v>49607</v>
      </c>
      <c r="J5127">
        <v>42585</v>
      </c>
      <c r="K5127">
        <v>42588</v>
      </c>
      <c r="L5127" t="s">
        <v>20</v>
      </c>
      <c r="M5127" t="s">
        <v>20</v>
      </c>
      <c r="N5127">
        <v>7</v>
      </c>
      <c r="O5127">
        <v>2748</v>
      </c>
      <c r="P5127">
        <v>14</v>
      </c>
      <c r="Q5127" t="s">
        <v>5150</v>
      </c>
      <c r="BY5127" s="1"/>
      <c r="CE5127" s="2"/>
    </row>
    <row r="5128" ht="15" customHeight="1">
      <c r="A5128" t="str">
        <f t="shared" si="400"/>
        <v>2021_12_42626_1</v>
      </c>
      <c r="B5128" t="str">
        <f t="shared" si="401"/>
        <v>2021_12_48407</v>
      </c>
      <c r="C5128" s="1" t="s">
        <v>4698</v>
      </c>
      <c r="D5128">
        <f t="shared" si="402"/>
        <v>5127</v>
      </c>
      <c r="E5128">
        <v>42626</v>
      </c>
      <c r="F5128">
        <f t="shared" si="403"/>
        <v>1</v>
      </c>
      <c r="G5128" s="2" t="str">
        <f t="shared" si="404"/>
        <v/>
      </c>
      <c r="H5128" t="s">
        <v>4699</v>
      </c>
      <c r="I5128">
        <v>48407</v>
      </c>
      <c r="J5128">
        <v>42613</v>
      </c>
      <c r="K5128">
        <v>42616</v>
      </c>
      <c r="L5128" t="s">
        <v>19</v>
      </c>
      <c r="M5128" t="s">
        <v>20</v>
      </c>
      <c r="N5128">
        <v>591</v>
      </c>
      <c r="O5128">
        <v>3079</v>
      </c>
      <c r="P5128">
        <v>9</v>
      </c>
      <c r="Q5128" t="s">
        <v>5151</v>
      </c>
      <c r="BY5128" s="1"/>
      <c r="CE5128" s="2"/>
    </row>
    <row r="5129" ht="15" customHeight="1">
      <c r="A5129" t="str">
        <f t="shared" si="400"/>
        <v>2021_12_42626_2</v>
      </c>
      <c r="B5129" t="str">
        <f t="shared" si="401"/>
        <v>2021_12_48581</v>
      </c>
      <c r="C5129" s="1" t="s">
        <v>4698</v>
      </c>
      <c r="D5129">
        <f t="shared" si="402"/>
        <v>5128</v>
      </c>
      <c r="E5129">
        <v>42626</v>
      </c>
      <c r="F5129">
        <f t="shared" si="403"/>
        <v>2</v>
      </c>
      <c r="G5129" s="2" t="str">
        <f t="shared" si="404"/>
        <v/>
      </c>
      <c r="H5129" t="s">
        <v>4699</v>
      </c>
      <c r="I5129">
        <v>48581</v>
      </c>
      <c r="J5129">
        <v>42616</v>
      </c>
      <c r="K5129">
        <v>42613</v>
      </c>
      <c r="L5129" t="s">
        <v>31</v>
      </c>
      <c r="M5129" t="s">
        <v>20</v>
      </c>
      <c r="N5129">
        <v>410</v>
      </c>
      <c r="O5129">
        <v>3079</v>
      </c>
      <c r="P5129">
        <v>9</v>
      </c>
      <c r="Q5129" t="s">
        <v>5152</v>
      </c>
      <c r="BY5129" s="1"/>
      <c r="CE5129" s="2"/>
    </row>
    <row r="5130" ht="15" customHeight="1">
      <c r="A5130" t="str">
        <f t="shared" si="400"/>
        <v>2021_12_42626_3</v>
      </c>
      <c r="B5130" t="str">
        <f t="shared" si="401"/>
        <v>2021_12_48825</v>
      </c>
      <c r="C5130" s="1" t="s">
        <v>4698</v>
      </c>
      <c r="D5130">
        <f t="shared" si="402"/>
        <v>5129</v>
      </c>
      <c r="E5130">
        <v>42626</v>
      </c>
      <c r="F5130">
        <f t="shared" si="403"/>
        <v>3</v>
      </c>
      <c r="G5130" s="2" t="str">
        <f t="shared" si="404"/>
        <v/>
      </c>
      <c r="H5130" t="s">
        <v>4699</v>
      </c>
      <c r="I5130">
        <v>48825</v>
      </c>
      <c r="J5130">
        <v>42613</v>
      </c>
      <c r="K5130">
        <v>42616</v>
      </c>
      <c r="L5130" t="s">
        <v>31</v>
      </c>
      <c r="M5130" t="s">
        <v>20</v>
      </c>
      <c r="N5130">
        <v>495</v>
      </c>
      <c r="O5130">
        <v>3079</v>
      </c>
      <c r="P5130">
        <v>9</v>
      </c>
      <c r="Q5130" t="s">
        <v>5153</v>
      </c>
      <c r="BY5130" s="1"/>
      <c r="CE5130" s="2"/>
    </row>
    <row r="5131" ht="15" customHeight="1">
      <c r="A5131" t="str">
        <f t="shared" si="400"/>
        <v>2021_12_42626_4</v>
      </c>
      <c r="B5131" t="str">
        <f t="shared" si="401"/>
        <v>2021_12_48946</v>
      </c>
      <c r="C5131" s="1" t="s">
        <v>4698</v>
      </c>
      <c r="D5131">
        <f t="shared" si="402"/>
        <v>5130</v>
      </c>
      <c r="E5131">
        <v>42626</v>
      </c>
      <c r="F5131">
        <f t="shared" si="403"/>
        <v>4</v>
      </c>
      <c r="G5131" s="2" t="str">
        <f t="shared" si="404"/>
        <v/>
      </c>
      <c r="H5131" t="s">
        <v>4699</v>
      </c>
      <c r="I5131">
        <v>48946</v>
      </c>
      <c r="J5131">
        <v>42616</v>
      </c>
      <c r="K5131">
        <v>42613</v>
      </c>
      <c r="L5131" t="s">
        <v>31</v>
      </c>
      <c r="M5131" t="s">
        <v>20</v>
      </c>
      <c r="N5131">
        <v>394</v>
      </c>
      <c r="O5131">
        <v>3079</v>
      </c>
      <c r="P5131">
        <v>9</v>
      </c>
      <c r="Q5131" t="s">
        <v>5154</v>
      </c>
      <c r="BY5131" s="1"/>
      <c r="CE5131" s="2"/>
    </row>
    <row r="5132" ht="15" customHeight="1">
      <c r="A5132" t="str">
        <f t="shared" si="400"/>
        <v>2021_12_42626_5</v>
      </c>
      <c r="B5132" t="str">
        <f t="shared" si="401"/>
        <v>2021_12_49366</v>
      </c>
      <c r="C5132" s="1" t="s">
        <v>4698</v>
      </c>
      <c r="D5132">
        <f t="shared" si="402"/>
        <v>5131</v>
      </c>
      <c r="E5132">
        <v>42626</v>
      </c>
      <c r="F5132">
        <f t="shared" si="403"/>
        <v>5</v>
      </c>
      <c r="G5132" s="2" t="str">
        <f t="shared" si="404"/>
        <v/>
      </c>
      <c r="H5132" t="s">
        <v>4699</v>
      </c>
      <c r="I5132">
        <v>49366</v>
      </c>
      <c r="J5132">
        <v>42613</v>
      </c>
      <c r="K5132">
        <v>42616</v>
      </c>
      <c r="L5132" t="s">
        <v>31</v>
      </c>
      <c r="M5132" t="s">
        <v>20</v>
      </c>
      <c r="N5132">
        <v>461</v>
      </c>
      <c r="O5132">
        <v>3079</v>
      </c>
      <c r="P5132">
        <v>9</v>
      </c>
      <c r="Q5132" t="s">
        <v>5155</v>
      </c>
      <c r="BY5132" s="1"/>
      <c r="CE5132" s="2"/>
    </row>
    <row r="5133" ht="15" customHeight="1">
      <c r="A5133" t="str">
        <f t="shared" si="400"/>
        <v>2021_12_42626_6</v>
      </c>
      <c r="B5133" t="str">
        <f t="shared" si="401"/>
        <v>2021_12_49633</v>
      </c>
      <c r="C5133" s="1" t="s">
        <v>4698</v>
      </c>
      <c r="D5133">
        <f t="shared" si="402"/>
        <v>5132</v>
      </c>
      <c r="E5133">
        <v>42626</v>
      </c>
      <c r="F5133">
        <f t="shared" si="403"/>
        <v>6</v>
      </c>
      <c r="G5133" s="2" t="str">
        <f t="shared" si="404"/>
        <v>x</v>
      </c>
      <c r="H5133" t="s">
        <v>4699</v>
      </c>
      <c r="I5133">
        <v>49633</v>
      </c>
      <c r="J5133">
        <v>42616</v>
      </c>
      <c r="K5133">
        <v>42613</v>
      </c>
      <c r="L5133" t="s">
        <v>20</v>
      </c>
      <c r="M5133" t="s">
        <v>20</v>
      </c>
      <c r="N5133">
        <v>76</v>
      </c>
      <c r="O5133">
        <v>3079</v>
      </c>
      <c r="P5133">
        <v>9</v>
      </c>
      <c r="Q5133" t="s">
        <v>5156</v>
      </c>
      <c r="BY5133" s="1"/>
      <c r="CE5133" s="2"/>
    </row>
    <row r="5134" ht="15" customHeight="1">
      <c r="A5134" t="str">
        <f t="shared" si="400"/>
        <v>2021_12_42654_1</v>
      </c>
      <c r="B5134" t="str">
        <f t="shared" si="401"/>
        <v>2021_12_47755</v>
      </c>
      <c r="C5134" s="1" t="s">
        <v>4698</v>
      </c>
      <c r="D5134">
        <f t="shared" si="402"/>
        <v>5133</v>
      </c>
      <c r="E5134">
        <v>42654</v>
      </c>
      <c r="F5134">
        <f t="shared" si="403"/>
        <v>1</v>
      </c>
      <c r="G5134" s="2" t="str">
        <f t="shared" si="404"/>
        <v/>
      </c>
      <c r="H5134" t="s">
        <v>4699</v>
      </c>
      <c r="I5134">
        <v>47755</v>
      </c>
      <c r="J5134">
        <v>42641</v>
      </c>
      <c r="K5134">
        <v>42644</v>
      </c>
      <c r="L5134" t="s">
        <v>19</v>
      </c>
      <c r="M5134" t="s">
        <v>20</v>
      </c>
      <c r="N5134">
        <v>170</v>
      </c>
      <c r="O5134">
        <v>3552</v>
      </c>
      <c r="P5134">
        <v>11</v>
      </c>
      <c r="Q5134" t="s">
        <v>5157</v>
      </c>
      <c r="BY5134" s="1"/>
      <c r="CE5134" s="2"/>
    </row>
    <row r="5135" ht="15" customHeight="1">
      <c r="A5135" t="str">
        <f t="shared" si="400"/>
        <v>2021_12_42654_2</v>
      </c>
      <c r="B5135" t="str">
        <f t="shared" si="401"/>
        <v>2021_12_48088</v>
      </c>
      <c r="C5135" s="1" t="s">
        <v>4698</v>
      </c>
      <c r="D5135">
        <f t="shared" si="402"/>
        <v>5134</v>
      </c>
      <c r="E5135">
        <v>42654</v>
      </c>
      <c r="F5135">
        <f t="shared" si="403"/>
        <v>2</v>
      </c>
      <c r="G5135" s="2" t="str">
        <f t="shared" si="404"/>
        <v/>
      </c>
      <c r="H5135" t="s">
        <v>4699</v>
      </c>
      <c r="I5135">
        <v>48088</v>
      </c>
      <c r="J5135">
        <v>42644</v>
      </c>
      <c r="K5135">
        <v>42641</v>
      </c>
      <c r="L5135" t="s">
        <v>31</v>
      </c>
      <c r="M5135" t="s">
        <v>20</v>
      </c>
      <c r="N5135">
        <v>254</v>
      </c>
      <c r="O5135">
        <v>3552</v>
      </c>
      <c r="P5135">
        <v>11</v>
      </c>
      <c r="Q5135" t="s">
        <v>5158</v>
      </c>
      <c r="BY5135" s="1"/>
      <c r="CE5135" s="2"/>
    </row>
    <row r="5136" ht="15" customHeight="1">
      <c r="A5136" t="str">
        <f t="shared" si="400"/>
        <v>2021_12_42654_3</v>
      </c>
      <c r="B5136" t="str">
        <f t="shared" si="401"/>
        <v>2021_12_48276</v>
      </c>
      <c r="C5136" s="1" t="s">
        <v>4698</v>
      </c>
      <c r="D5136">
        <f t="shared" si="402"/>
        <v>5135</v>
      </c>
      <c r="E5136">
        <v>42654</v>
      </c>
      <c r="F5136">
        <f t="shared" si="403"/>
        <v>3</v>
      </c>
      <c r="G5136" s="2" t="str">
        <f t="shared" si="404"/>
        <v/>
      </c>
      <c r="H5136" t="s">
        <v>4699</v>
      </c>
      <c r="I5136">
        <v>48276</v>
      </c>
      <c r="J5136">
        <v>42641</v>
      </c>
      <c r="K5136">
        <v>42644</v>
      </c>
      <c r="L5136" t="s">
        <v>31</v>
      </c>
      <c r="M5136" t="s">
        <v>20</v>
      </c>
      <c r="N5136">
        <v>432</v>
      </c>
      <c r="O5136">
        <v>3552</v>
      </c>
      <c r="P5136">
        <v>11</v>
      </c>
      <c r="Q5136" t="s">
        <v>5159</v>
      </c>
      <c r="BY5136" s="1"/>
      <c r="CE5136" s="2"/>
    </row>
    <row r="5137" ht="15" customHeight="1">
      <c r="A5137" t="str">
        <f t="shared" si="400"/>
        <v>2021_12_42654_4</v>
      </c>
      <c r="B5137" t="str">
        <f t="shared" si="401"/>
        <v>2021_12_48487</v>
      </c>
      <c r="C5137" s="1" t="s">
        <v>4698</v>
      </c>
      <c r="D5137">
        <f t="shared" si="402"/>
        <v>5136</v>
      </c>
      <c r="E5137">
        <v>42654</v>
      </c>
      <c r="F5137">
        <f t="shared" si="403"/>
        <v>4</v>
      </c>
      <c r="G5137" s="2" t="str">
        <f t="shared" si="404"/>
        <v/>
      </c>
      <c r="H5137" t="s">
        <v>4699</v>
      </c>
      <c r="I5137">
        <v>48487</v>
      </c>
      <c r="J5137">
        <v>42644</v>
      </c>
      <c r="K5137">
        <v>42641</v>
      </c>
      <c r="L5137" t="s">
        <v>31</v>
      </c>
      <c r="M5137" t="s">
        <v>20</v>
      </c>
      <c r="N5137">
        <v>286</v>
      </c>
      <c r="O5137">
        <v>3552</v>
      </c>
      <c r="P5137">
        <v>11</v>
      </c>
      <c r="Q5137" t="s">
        <v>5160</v>
      </c>
      <c r="BY5137" s="1"/>
      <c r="CE5137" s="2"/>
    </row>
    <row r="5138" ht="15" customHeight="1">
      <c r="A5138" t="str">
        <f t="shared" si="400"/>
        <v>2021_12_42654_5</v>
      </c>
      <c r="B5138" t="str">
        <f t="shared" si="401"/>
        <v>2021_12_48787</v>
      </c>
      <c r="C5138" s="1" t="s">
        <v>4698</v>
      </c>
      <c r="D5138">
        <f t="shared" si="402"/>
        <v>5137</v>
      </c>
      <c r="E5138">
        <v>42654</v>
      </c>
      <c r="F5138">
        <f t="shared" si="403"/>
        <v>5</v>
      </c>
      <c r="G5138" s="2" t="str">
        <f t="shared" si="404"/>
        <v/>
      </c>
      <c r="H5138" t="s">
        <v>4699</v>
      </c>
      <c r="I5138">
        <v>48787</v>
      </c>
      <c r="J5138">
        <v>42641</v>
      </c>
      <c r="K5138">
        <v>42644</v>
      </c>
      <c r="L5138" t="s">
        <v>31</v>
      </c>
      <c r="M5138" t="s">
        <v>20</v>
      </c>
      <c r="N5138">
        <v>476</v>
      </c>
      <c r="O5138">
        <v>3552</v>
      </c>
      <c r="P5138">
        <v>11</v>
      </c>
      <c r="Q5138" t="s">
        <v>5161</v>
      </c>
      <c r="BY5138" s="1"/>
      <c r="CE5138" s="2"/>
    </row>
    <row r="5139" ht="15" customHeight="1">
      <c r="A5139" t="str">
        <f t="shared" si="400"/>
        <v>2021_12_42654_6</v>
      </c>
      <c r="B5139" t="str">
        <f t="shared" si="401"/>
        <v>2021_12_49247</v>
      </c>
      <c r="C5139" s="1" t="s">
        <v>4698</v>
      </c>
      <c r="D5139">
        <f t="shared" si="402"/>
        <v>5138</v>
      </c>
      <c r="E5139">
        <v>42654</v>
      </c>
      <c r="F5139">
        <f t="shared" si="403"/>
        <v>6</v>
      </c>
      <c r="G5139" s="2" t="str">
        <f t="shared" si="404"/>
        <v/>
      </c>
      <c r="H5139" t="s">
        <v>4699</v>
      </c>
      <c r="I5139">
        <v>49247</v>
      </c>
      <c r="J5139">
        <v>42644</v>
      </c>
      <c r="K5139">
        <v>42641</v>
      </c>
      <c r="L5139" t="s">
        <v>31</v>
      </c>
      <c r="M5139" t="s">
        <v>20</v>
      </c>
      <c r="N5139">
        <v>383</v>
      </c>
      <c r="O5139">
        <v>3552</v>
      </c>
      <c r="P5139">
        <v>11</v>
      </c>
      <c r="Q5139" t="s">
        <v>5162</v>
      </c>
      <c r="BY5139" s="1"/>
      <c r="CE5139" s="2"/>
    </row>
    <row r="5140" ht="15" customHeight="1">
      <c r="A5140" t="str">
        <f t="shared" si="400"/>
        <v>2021_12_42654_7</v>
      </c>
      <c r="B5140" t="str">
        <f t="shared" si="401"/>
        <v>2021_12_49276</v>
      </c>
      <c r="C5140" s="1" t="s">
        <v>4698</v>
      </c>
      <c r="D5140">
        <f t="shared" si="402"/>
        <v>5139</v>
      </c>
      <c r="E5140">
        <v>42654</v>
      </c>
      <c r="F5140">
        <f t="shared" si="403"/>
        <v>7</v>
      </c>
      <c r="G5140" s="2" t="str">
        <f t="shared" si="404"/>
        <v/>
      </c>
      <c r="H5140" t="s">
        <v>4699</v>
      </c>
      <c r="I5140">
        <v>49276</v>
      </c>
      <c r="J5140">
        <v>42641</v>
      </c>
      <c r="K5140">
        <v>42644</v>
      </c>
      <c r="L5140" t="s">
        <v>31</v>
      </c>
      <c r="M5140" t="s">
        <v>20</v>
      </c>
      <c r="N5140">
        <v>634</v>
      </c>
      <c r="O5140">
        <v>3552</v>
      </c>
      <c r="P5140">
        <v>11</v>
      </c>
      <c r="Q5140" t="s">
        <v>5163</v>
      </c>
      <c r="BY5140" s="1"/>
      <c r="CE5140" s="2"/>
    </row>
    <row r="5141" ht="15" customHeight="1">
      <c r="A5141" t="str">
        <f t="shared" si="400"/>
        <v>2021_12_42654_8</v>
      </c>
      <c r="B5141" t="str">
        <f t="shared" si="401"/>
        <v>2021_12_49500</v>
      </c>
      <c r="C5141" s="1" t="s">
        <v>4698</v>
      </c>
      <c r="D5141">
        <f t="shared" si="402"/>
        <v>5140</v>
      </c>
      <c r="E5141">
        <v>42654</v>
      </c>
      <c r="F5141">
        <f t="shared" si="403"/>
        <v>8</v>
      </c>
      <c r="G5141" s="2" t="str">
        <f t="shared" si="404"/>
        <v/>
      </c>
      <c r="H5141" t="s">
        <v>4699</v>
      </c>
      <c r="I5141">
        <v>49500</v>
      </c>
      <c r="J5141">
        <v>42644</v>
      </c>
      <c r="K5141">
        <v>42641</v>
      </c>
      <c r="L5141" t="s">
        <v>31</v>
      </c>
      <c r="M5141" t="s">
        <v>20</v>
      </c>
      <c r="N5141">
        <v>382</v>
      </c>
      <c r="O5141">
        <v>3552</v>
      </c>
      <c r="P5141">
        <v>11</v>
      </c>
      <c r="Q5141" t="s">
        <v>5164</v>
      </c>
      <c r="BY5141" s="1"/>
      <c r="CE5141" s="2"/>
    </row>
    <row r="5142" ht="15" customHeight="1">
      <c r="A5142" t="str">
        <f t="shared" si="400"/>
        <v>2021_12_42654_9</v>
      </c>
      <c r="B5142" t="str">
        <f t="shared" si="401"/>
        <v>2021_12_49603</v>
      </c>
      <c r="C5142" s="1" t="s">
        <v>4698</v>
      </c>
      <c r="D5142">
        <f t="shared" si="402"/>
        <v>5141</v>
      </c>
      <c r="E5142">
        <v>42654</v>
      </c>
      <c r="F5142">
        <f t="shared" si="403"/>
        <v>9</v>
      </c>
      <c r="G5142" s="2" t="str">
        <f t="shared" si="404"/>
        <v/>
      </c>
      <c r="H5142" t="s">
        <v>4699</v>
      </c>
      <c r="I5142">
        <v>49603</v>
      </c>
      <c r="J5142">
        <v>42641</v>
      </c>
      <c r="K5142">
        <v>42644</v>
      </c>
      <c r="L5142" t="s">
        <v>31</v>
      </c>
      <c r="M5142" t="s">
        <v>20</v>
      </c>
      <c r="N5142">
        <v>487</v>
      </c>
      <c r="O5142">
        <v>3552</v>
      </c>
      <c r="P5142">
        <v>11</v>
      </c>
      <c r="Q5142" t="s">
        <v>5165</v>
      </c>
      <c r="BY5142" s="1"/>
      <c r="CE5142" s="2"/>
    </row>
    <row r="5143" ht="15" customHeight="1">
      <c r="A5143" t="str">
        <f t="shared" si="400"/>
        <v>2021_12_42654_10</v>
      </c>
      <c r="B5143" t="str">
        <f t="shared" si="401"/>
        <v>2021_12_49685</v>
      </c>
      <c r="C5143" s="1" t="s">
        <v>4698</v>
      </c>
      <c r="D5143">
        <f t="shared" si="402"/>
        <v>5142</v>
      </c>
      <c r="E5143">
        <v>42654</v>
      </c>
      <c r="F5143">
        <f t="shared" si="403"/>
        <v>10</v>
      </c>
      <c r="G5143" s="2" t="str">
        <f t="shared" si="404"/>
        <v>x</v>
      </c>
      <c r="H5143" t="s">
        <v>4699</v>
      </c>
      <c r="I5143">
        <v>49685</v>
      </c>
      <c r="J5143">
        <v>42644</v>
      </c>
      <c r="K5143">
        <v>42641</v>
      </c>
      <c r="L5143" t="s">
        <v>20</v>
      </c>
      <c r="M5143" t="s">
        <v>20</v>
      </c>
      <c r="N5143">
        <v>27</v>
      </c>
      <c r="O5143">
        <v>3552</v>
      </c>
      <c r="P5143">
        <v>11</v>
      </c>
      <c r="Q5143" t="s">
        <v>5166</v>
      </c>
      <c r="BY5143" s="1"/>
      <c r="CE5143" s="2"/>
    </row>
    <row r="5144" ht="15" customHeight="1">
      <c r="A5144" t="str">
        <f t="shared" si="400"/>
        <v>2021_12_42682_1</v>
      </c>
      <c r="B5144" t="str">
        <f t="shared" si="401"/>
        <v>2021_12_47342</v>
      </c>
      <c r="C5144" s="1" t="s">
        <v>4698</v>
      </c>
      <c r="D5144">
        <f t="shared" si="402"/>
        <v>5143</v>
      </c>
      <c r="E5144">
        <v>42682</v>
      </c>
      <c r="F5144">
        <f t="shared" si="403"/>
        <v>1</v>
      </c>
      <c r="G5144" s="2" t="str">
        <f t="shared" si="404"/>
        <v/>
      </c>
      <c r="H5144" t="s">
        <v>4699</v>
      </c>
      <c r="I5144">
        <v>47342</v>
      </c>
      <c r="J5144">
        <v>42669</v>
      </c>
      <c r="K5144">
        <v>42672</v>
      </c>
      <c r="L5144" t="s">
        <v>158</v>
      </c>
      <c r="M5144" t="s">
        <v>20</v>
      </c>
      <c r="N5144">
        <v>77</v>
      </c>
      <c r="O5144">
        <v>1029</v>
      </c>
      <c r="P5144">
        <v>9</v>
      </c>
      <c r="Q5144" t="s">
        <v>5167</v>
      </c>
      <c r="BY5144" s="1"/>
      <c r="CE5144" s="2"/>
    </row>
    <row r="5145" ht="15" customHeight="1">
      <c r="A5145" t="str">
        <f t="shared" si="400"/>
        <v>2021_12_42682_2</v>
      </c>
      <c r="B5145" t="str">
        <f t="shared" si="401"/>
        <v>2021_12_48001</v>
      </c>
      <c r="C5145" s="1" t="s">
        <v>4698</v>
      </c>
      <c r="D5145">
        <f t="shared" si="402"/>
        <v>5144</v>
      </c>
      <c r="E5145">
        <v>42682</v>
      </c>
      <c r="F5145">
        <f t="shared" si="403"/>
        <v>2</v>
      </c>
      <c r="G5145" s="2" t="str">
        <f t="shared" si="404"/>
        <v/>
      </c>
      <c r="H5145" t="s">
        <v>4699</v>
      </c>
      <c r="I5145">
        <v>48001</v>
      </c>
      <c r="J5145">
        <v>42672</v>
      </c>
      <c r="K5145">
        <v>42669</v>
      </c>
      <c r="L5145" t="s">
        <v>31</v>
      </c>
      <c r="M5145" t="s">
        <v>20</v>
      </c>
      <c r="N5145">
        <v>78</v>
      </c>
      <c r="O5145">
        <v>1029</v>
      </c>
      <c r="P5145">
        <v>9</v>
      </c>
      <c r="Q5145" t="s">
        <v>5168</v>
      </c>
      <c r="BY5145" s="1"/>
      <c r="CE5145" s="2"/>
    </row>
    <row r="5146" ht="15" customHeight="1">
      <c r="A5146" t="str">
        <f t="shared" si="400"/>
        <v>2021_12_42682_3</v>
      </c>
      <c r="B5146" t="str">
        <f t="shared" si="401"/>
        <v>2021_12_48191</v>
      </c>
      <c r="C5146" s="1" t="s">
        <v>4698</v>
      </c>
      <c r="D5146">
        <f t="shared" si="402"/>
        <v>5145</v>
      </c>
      <c r="E5146">
        <v>42682</v>
      </c>
      <c r="F5146">
        <f t="shared" si="403"/>
        <v>3</v>
      </c>
      <c r="G5146" s="2" t="str">
        <f t="shared" si="404"/>
        <v/>
      </c>
      <c r="H5146" t="s">
        <v>4699</v>
      </c>
      <c r="I5146">
        <v>48191</v>
      </c>
      <c r="J5146">
        <v>42669</v>
      </c>
      <c r="K5146">
        <v>42672</v>
      </c>
      <c r="L5146" t="s">
        <v>31</v>
      </c>
      <c r="M5146" t="s">
        <v>20</v>
      </c>
      <c r="N5146">
        <v>134</v>
      </c>
      <c r="O5146">
        <v>1029</v>
      </c>
      <c r="P5146">
        <v>9</v>
      </c>
      <c r="Q5146" t="s">
        <v>5169</v>
      </c>
      <c r="BY5146" s="1"/>
      <c r="CE5146" s="2"/>
    </row>
    <row r="5147" ht="15" customHeight="1">
      <c r="A5147" t="str">
        <f t="shared" si="400"/>
        <v>2021_12_42682_4</v>
      </c>
      <c r="B5147" t="str">
        <f t="shared" si="401"/>
        <v>2021_12_48387</v>
      </c>
      <c r="C5147" s="1" t="s">
        <v>4698</v>
      </c>
      <c r="D5147">
        <f t="shared" si="402"/>
        <v>5146</v>
      </c>
      <c r="E5147">
        <v>42682</v>
      </c>
      <c r="F5147">
        <f t="shared" si="403"/>
        <v>4</v>
      </c>
      <c r="G5147" s="2" t="str">
        <f t="shared" si="404"/>
        <v/>
      </c>
      <c r="H5147" t="s">
        <v>4699</v>
      </c>
      <c r="I5147">
        <v>48387</v>
      </c>
      <c r="J5147">
        <v>42672</v>
      </c>
      <c r="K5147">
        <v>42669</v>
      </c>
      <c r="L5147" t="s">
        <v>31</v>
      </c>
      <c r="M5147" t="s">
        <v>20</v>
      </c>
      <c r="N5147">
        <v>165</v>
      </c>
      <c r="O5147">
        <v>1029</v>
      </c>
      <c r="P5147">
        <v>9</v>
      </c>
      <c r="Q5147" t="s">
        <v>5170</v>
      </c>
      <c r="BY5147" s="1"/>
      <c r="CE5147" s="2"/>
    </row>
    <row r="5148" ht="15" customHeight="1">
      <c r="A5148" t="str">
        <f t="shared" si="400"/>
        <v>2021_12_42682_5</v>
      </c>
      <c r="B5148" t="str">
        <f t="shared" si="401"/>
        <v>2021_12_48436</v>
      </c>
      <c r="C5148" s="1" t="s">
        <v>4698</v>
      </c>
      <c r="D5148">
        <f t="shared" si="402"/>
        <v>5147</v>
      </c>
      <c r="E5148">
        <v>42682</v>
      </c>
      <c r="F5148">
        <f t="shared" si="403"/>
        <v>5</v>
      </c>
      <c r="G5148" s="2" t="str">
        <f t="shared" si="404"/>
        <v/>
      </c>
      <c r="H5148" t="s">
        <v>4699</v>
      </c>
      <c r="I5148">
        <v>48436</v>
      </c>
      <c r="J5148">
        <v>42669</v>
      </c>
      <c r="K5148">
        <v>42672</v>
      </c>
      <c r="L5148" t="s">
        <v>31</v>
      </c>
      <c r="M5148" t="s">
        <v>20</v>
      </c>
      <c r="N5148">
        <v>138</v>
      </c>
      <c r="O5148">
        <v>1029</v>
      </c>
      <c r="P5148">
        <v>9</v>
      </c>
      <c r="Q5148" t="s">
        <v>5171</v>
      </c>
      <c r="BY5148" s="1"/>
      <c r="CE5148" s="2"/>
    </row>
    <row r="5149" ht="15" customHeight="1">
      <c r="A5149" t="str">
        <f t="shared" si="400"/>
        <v>2021_12_42682_6</v>
      </c>
      <c r="B5149" t="str">
        <f t="shared" si="401"/>
        <v>2021_12_48486</v>
      </c>
      <c r="C5149" s="1" t="s">
        <v>4698</v>
      </c>
      <c r="D5149">
        <f t="shared" si="402"/>
        <v>5148</v>
      </c>
      <c r="E5149">
        <v>42682</v>
      </c>
      <c r="F5149">
        <f t="shared" si="403"/>
        <v>6</v>
      </c>
      <c r="G5149" s="2" t="str">
        <f t="shared" si="404"/>
        <v/>
      </c>
      <c r="H5149" t="s">
        <v>4699</v>
      </c>
      <c r="I5149">
        <v>48486</v>
      </c>
      <c r="J5149">
        <v>42672</v>
      </c>
      <c r="K5149">
        <v>42669</v>
      </c>
      <c r="L5149" t="s">
        <v>31</v>
      </c>
      <c r="M5149" t="s">
        <v>20</v>
      </c>
      <c r="N5149">
        <v>214</v>
      </c>
      <c r="O5149">
        <v>1029</v>
      </c>
      <c r="P5149">
        <v>9</v>
      </c>
      <c r="Q5149" t="s">
        <v>5172</v>
      </c>
      <c r="BY5149" s="1"/>
      <c r="CE5149" s="2"/>
    </row>
    <row r="5150" ht="15" customHeight="1">
      <c r="A5150" t="str">
        <f t="shared" si="400"/>
        <v>2021_12_42682_7</v>
      </c>
      <c r="B5150" t="str">
        <f t="shared" si="401"/>
        <v>2021_12_48629</v>
      </c>
      <c r="C5150" s="1" t="s">
        <v>4698</v>
      </c>
      <c r="D5150">
        <f t="shared" si="402"/>
        <v>5149</v>
      </c>
      <c r="E5150">
        <v>42682</v>
      </c>
      <c r="F5150">
        <f t="shared" si="403"/>
        <v>7</v>
      </c>
      <c r="G5150" s="2" t="str">
        <f t="shared" si="404"/>
        <v/>
      </c>
      <c r="H5150" t="s">
        <v>4699</v>
      </c>
      <c r="I5150">
        <v>48629</v>
      </c>
      <c r="J5150">
        <v>42669</v>
      </c>
      <c r="K5150">
        <v>42672</v>
      </c>
      <c r="L5150" t="s">
        <v>31</v>
      </c>
      <c r="M5150" t="s">
        <v>20</v>
      </c>
      <c r="N5150">
        <v>152</v>
      </c>
      <c r="O5150">
        <v>1029</v>
      </c>
      <c r="P5150">
        <v>9</v>
      </c>
      <c r="Q5150" t="s">
        <v>5173</v>
      </c>
      <c r="BY5150" s="1"/>
      <c r="CE5150" s="2"/>
    </row>
    <row r="5151" ht="15" customHeight="1">
      <c r="A5151" t="str">
        <f t="shared" si="400"/>
        <v>2021_12_42682_8</v>
      </c>
      <c r="B5151" t="str">
        <f t="shared" si="401"/>
        <v>2021_12_48858</v>
      </c>
      <c r="C5151" s="1" t="s">
        <v>4698</v>
      </c>
      <c r="D5151">
        <f t="shared" si="402"/>
        <v>5150</v>
      </c>
      <c r="E5151">
        <v>42682</v>
      </c>
      <c r="F5151">
        <f t="shared" si="403"/>
        <v>8</v>
      </c>
      <c r="G5151" s="2" t="str">
        <f t="shared" si="404"/>
        <v>x</v>
      </c>
      <c r="H5151" t="s">
        <v>4699</v>
      </c>
      <c r="I5151">
        <v>48858</v>
      </c>
      <c r="J5151">
        <v>42672</v>
      </c>
      <c r="K5151">
        <v>42669</v>
      </c>
      <c r="L5151" t="s">
        <v>20</v>
      </c>
      <c r="M5151" t="s">
        <v>20</v>
      </c>
      <c r="N5151">
        <v>50</v>
      </c>
      <c r="O5151">
        <v>1029</v>
      </c>
      <c r="P5151">
        <v>9</v>
      </c>
      <c r="Q5151" t="s">
        <v>5174</v>
      </c>
      <c r="BY5151" s="1"/>
      <c r="CE5151" s="2"/>
    </row>
    <row r="5152" ht="15" customHeight="1">
      <c r="A5152" t="str">
        <f t="shared" si="400"/>
        <v>2021_12_42710_1</v>
      </c>
      <c r="B5152" t="str">
        <f t="shared" si="401"/>
        <v>2021_12_47602</v>
      </c>
      <c r="C5152" s="1" t="s">
        <v>4698</v>
      </c>
      <c r="D5152">
        <f t="shared" si="402"/>
        <v>5151</v>
      </c>
      <c r="E5152">
        <v>42710</v>
      </c>
      <c r="F5152">
        <f t="shared" si="403"/>
        <v>1</v>
      </c>
      <c r="G5152" s="2" t="str">
        <f t="shared" si="404"/>
        <v/>
      </c>
      <c r="H5152" t="s">
        <v>4699</v>
      </c>
      <c r="I5152">
        <v>47602</v>
      </c>
      <c r="J5152">
        <v>42697</v>
      </c>
      <c r="K5152">
        <v>42700</v>
      </c>
      <c r="L5152" t="s">
        <v>158</v>
      </c>
      <c r="M5152" t="s">
        <v>20</v>
      </c>
      <c r="N5152">
        <v>149</v>
      </c>
      <c r="O5152">
        <v>1995</v>
      </c>
      <c r="P5152">
        <v>9</v>
      </c>
      <c r="Q5152" t="s">
        <v>5175</v>
      </c>
      <c r="BY5152" s="1"/>
      <c r="CE5152" s="2"/>
    </row>
    <row r="5153" ht="15" customHeight="1">
      <c r="A5153" t="str">
        <f t="shared" si="400"/>
        <v>2021_12_42710_2</v>
      </c>
      <c r="B5153" t="str">
        <f t="shared" si="401"/>
        <v>2021_12_48244</v>
      </c>
      <c r="C5153" s="1" t="s">
        <v>4698</v>
      </c>
      <c r="D5153">
        <f t="shared" si="402"/>
        <v>5152</v>
      </c>
      <c r="E5153">
        <v>42710</v>
      </c>
      <c r="F5153">
        <f t="shared" si="403"/>
        <v>2</v>
      </c>
      <c r="G5153" s="2" t="str">
        <f t="shared" si="404"/>
        <v/>
      </c>
      <c r="H5153" t="s">
        <v>4699</v>
      </c>
      <c r="I5153">
        <v>48244</v>
      </c>
      <c r="J5153">
        <v>42700</v>
      </c>
      <c r="K5153">
        <v>42697</v>
      </c>
      <c r="L5153" t="s">
        <v>31</v>
      </c>
      <c r="M5153" t="s">
        <v>20</v>
      </c>
      <c r="N5153">
        <v>409</v>
      </c>
      <c r="O5153">
        <v>1995</v>
      </c>
      <c r="P5153">
        <v>9</v>
      </c>
      <c r="Q5153" t="s">
        <v>5176</v>
      </c>
      <c r="BY5153" s="1"/>
      <c r="CE5153" s="2"/>
    </row>
    <row r="5154" ht="15" customHeight="1">
      <c r="A5154" t="str">
        <f t="shared" si="400"/>
        <v>2021_12_42710_3</v>
      </c>
      <c r="B5154" t="str">
        <f t="shared" si="401"/>
        <v>2021_12_48307</v>
      </c>
      <c r="C5154" s="1" t="s">
        <v>4698</v>
      </c>
      <c r="D5154">
        <f t="shared" si="402"/>
        <v>5153</v>
      </c>
      <c r="E5154">
        <v>42710</v>
      </c>
      <c r="F5154">
        <f t="shared" si="403"/>
        <v>3</v>
      </c>
      <c r="G5154" s="2" t="str">
        <f t="shared" si="404"/>
        <v/>
      </c>
      <c r="H5154" t="s">
        <v>4699</v>
      </c>
      <c r="I5154">
        <v>48307</v>
      </c>
      <c r="J5154">
        <v>42697</v>
      </c>
      <c r="K5154">
        <v>42700</v>
      </c>
      <c r="L5154" t="s">
        <v>31</v>
      </c>
      <c r="M5154" t="s">
        <v>20</v>
      </c>
      <c r="N5154">
        <v>428</v>
      </c>
      <c r="O5154">
        <v>1995</v>
      </c>
      <c r="P5154">
        <v>9</v>
      </c>
      <c r="Q5154" t="s">
        <v>5177</v>
      </c>
      <c r="BY5154" s="1"/>
      <c r="CE5154" s="2"/>
    </row>
    <row r="5155" ht="15" customHeight="1">
      <c r="A5155" t="str">
        <f t="shared" si="400"/>
        <v>2021_12_42710_4</v>
      </c>
      <c r="B5155" t="str">
        <f t="shared" si="401"/>
        <v>2021_12_48383</v>
      </c>
      <c r="C5155" s="1" t="s">
        <v>4698</v>
      </c>
      <c r="D5155">
        <f t="shared" si="402"/>
        <v>5154</v>
      </c>
      <c r="E5155">
        <v>42710</v>
      </c>
      <c r="F5155">
        <f t="shared" si="403"/>
        <v>4</v>
      </c>
      <c r="G5155" s="2" t="str">
        <f t="shared" si="404"/>
        <v/>
      </c>
      <c r="H5155" t="s">
        <v>4699</v>
      </c>
      <c r="I5155">
        <v>48383</v>
      </c>
      <c r="J5155">
        <v>42700</v>
      </c>
      <c r="K5155">
        <v>42697</v>
      </c>
      <c r="L5155" t="s">
        <v>31</v>
      </c>
      <c r="M5155" t="s">
        <v>20</v>
      </c>
      <c r="N5155">
        <v>306</v>
      </c>
      <c r="O5155">
        <v>1995</v>
      </c>
      <c r="P5155">
        <v>9</v>
      </c>
      <c r="Q5155" t="s">
        <v>5178</v>
      </c>
      <c r="BY5155" s="1"/>
      <c r="CE5155" s="2"/>
    </row>
    <row r="5156" ht="15" customHeight="1">
      <c r="A5156" t="str">
        <f t="shared" si="400"/>
        <v>2021_12_42710_5</v>
      </c>
      <c r="B5156" t="str">
        <f t="shared" si="401"/>
        <v>2021_12_48553</v>
      </c>
      <c r="C5156" s="1" t="s">
        <v>4698</v>
      </c>
      <c r="D5156">
        <f t="shared" si="402"/>
        <v>5155</v>
      </c>
      <c r="E5156">
        <v>42710</v>
      </c>
      <c r="F5156">
        <f t="shared" si="403"/>
        <v>5</v>
      </c>
      <c r="G5156" s="2" t="str">
        <f t="shared" si="404"/>
        <v/>
      </c>
      <c r="H5156" t="s">
        <v>4699</v>
      </c>
      <c r="I5156">
        <v>48553</v>
      </c>
      <c r="J5156">
        <v>42697</v>
      </c>
      <c r="K5156">
        <v>42700</v>
      </c>
      <c r="L5156" t="s">
        <v>31</v>
      </c>
      <c r="M5156" t="s">
        <v>20</v>
      </c>
      <c r="N5156">
        <v>325</v>
      </c>
      <c r="O5156">
        <v>1995</v>
      </c>
      <c r="P5156">
        <v>9</v>
      </c>
      <c r="Q5156" t="s">
        <v>5179</v>
      </c>
      <c r="BY5156" s="1"/>
      <c r="CE5156" s="2"/>
    </row>
    <row r="5157" ht="15" customHeight="1">
      <c r="A5157" t="str">
        <f t="shared" si="400"/>
        <v>2021_12_42710_6</v>
      </c>
      <c r="B5157" t="str">
        <f t="shared" si="401"/>
        <v>2021_12_48677</v>
      </c>
      <c r="C5157" s="1" t="s">
        <v>4698</v>
      </c>
      <c r="D5157">
        <f t="shared" si="402"/>
        <v>5156</v>
      </c>
      <c r="E5157">
        <v>42710</v>
      </c>
      <c r="F5157">
        <f t="shared" si="403"/>
        <v>6</v>
      </c>
      <c r="G5157" s="2" t="str">
        <f t="shared" si="404"/>
        <v/>
      </c>
      <c r="H5157" t="s">
        <v>4699</v>
      </c>
      <c r="I5157">
        <v>48677</v>
      </c>
      <c r="J5157">
        <v>42700</v>
      </c>
      <c r="K5157">
        <v>42697</v>
      </c>
      <c r="L5157" t="s">
        <v>31</v>
      </c>
      <c r="M5157" t="s">
        <v>20</v>
      </c>
      <c r="N5157">
        <v>186</v>
      </c>
      <c r="O5157">
        <v>1995</v>
      </c>
      <c r="P5157">
        <v>9</v>
      </c>
      <c r="Q5157" t="s">
        <v>5180</v>
      </c>
      <c r="BY5157" s="1"/>
      <c r="CE5157" s="2"/>
    </row>
    <row r="5158" ht="15" customHeight="1">
      <c r="A5158" t="str">
        <f t="shared" si="400"/>
        <v>2021_12_42710_7</v>
      </c>
      <c r="B5158" t="str">
        <f t="shared" si="401"/>
        <v>2021_12_49042</v>
      </c>
      <c r="C5158" s="1" t="s">
        <v>4698</v>
      </c>
      <c r="D5158">
        <f t="shared" si="402"/>
        <v>5157</v>
      </c>
      <c r="E5158">
        <v>42710</v>
      </c>
      <c r="F5158">
        <f t="shared" si="403"/>
        <v>7</v>
      </c>
      <c r="G5158" s="2" t="str">
        <f t="shared" si="404"/>
        <v/>
      </c>
      <c r="H5158" t="s">
        <v>4699</v>
      </c>
      <c r="I5158">
        <v>49042</v>
      </c>
      <c r="J5158">
        <v>42697</v>
      </c>
      <c r="K5158">
        <v>42700</v>
      </c>
      <c r="L5158" t="s">
        <v>31</v>
      </c>
      <c r="M5158" t="s">
        <v>20</v>
      </c>
      <c r="N5158">
        <v>79</v>
      </c>
      <c r="O5158">
        <v>1995</v>
      </c>
      <c r="P5158">
        <v>9</v>
      </c>
      <c r="Q5158" t="s">
        <v>5181</v>
      </c>
      <c r="BY5158" s="1"/>
      <c r="CE5158" s="2"/>
    </row>
    <row r="5159" ht="15" customHeight="1">
      <c r="A5159" t="str">
        <f t="shared" si="400"/>
        <v>2021_12_42710_8</v>
      </c>
      <c r="B5159" t="str">
        <f t="shared" si="401"/>
        <v>2021_12_49245</v>
      </c>
      <c r="C5159" s="1" t="s">
        <v>4698</v>
      </c>
      <c r="D5159">
        <f t="shared" si="402"/>
        <v>5158</v>
      </c>
      <c r="E5159">
        <v>42710</v>
      </c>
      <c r="F5159">
        <f t="shared" si="403"/>
        <v>8</v>
      </c>
      <c r="G5159" s="2" t="str">
        <f t="shared" si="404"/>
        <v>x</v>
      </c>
      <c r="H5159" t="s">
        <v>4699</v>
      </c>
      <c r="I5159">
        <v>49245</v>
      </c>
      <c r="J5159">
        <v>42700</v>
      </c>
      <c r="K5159">
        <v>42697</v>
      </c>
      <c r="L5159" t="s">
        <v>20</v>
      </c>
      <c r="M5159" t="s">
        <v>20</v>
      </c>
      <c r="N5159">
        <v>92</v>
      </c>
      <c r="O5159">
        <v>1995</v>
      </c>
      <c r="P5159">
        <v>9</v>
      </c>
      <c r="Q5159" t="s">
        <v>5182</v>
      </c>
      <c r="BY5159" s="1"/>
      <c r="CE5159" s="2"/>
    </row>
    <row r="5160" ht="15" customHeight="1">
      <c r="A5160" t="str">
        <f t="shared" si="400"/>
        <v>2021_12_42738_1</v>
      </c>
      <c r="B5160" t="str">
        <f t="shared" si="401"/>
        <v>2021_12_47447</v>
      </c>
      <c r="C5160" s="1" t="s">
        <v>4698</v>
      </c>
      <c r="D5160">
        <f t="shared" si="402"/>
        <v>5159</v>
      </c>
      <c r="E5160">
        <v>42738</v>
      </c>
      <c r="F5160">
        <f t="shared" si="403"/>
        <v>1</v>
      </c>
      <c r="G5160" s="2" t="str">
        <f t="shared" si="404"/>
        <v/>
      </c>
      <c r="H5160" t="s">
        <v>4699</v>
      </c>
      <c r="I5160">
        <v>47447</v>
      </c>
      <c r="J5160">
        <v>42725</v>
      </c>
      <c r="K5160">
        <v>42728</v>
      </c>
      <c r="L5160" t="s">
        <v>19</v>
      </c>
      <c r="M5160" t="s">
        <v>20</v>
      </c>
      <c r="N5160">
        <v>944</v>
      </c>
      <c r="O5160">
        <v>2620</v>
      </c>
      <c r="P5160">
        <v>10</v>
      </c>
      <c r="Q5160" t="s">
        <v>5183</v>
      </c>
      <c r="BY5160" s="1"/>
      <c r="CE5160" s="2"/>
    </row>
    <row r="5161" ht="15" customHeight="1">
      <c r="A5161" t="str">
        <f t="shared" si="400"/>
        <v>2021_12_42738_2</v>
      </c>
      <c r="B5161" t="str">
        <f t="shared" si="401"/>
        <v>2021_12_47950</v>
      </c>
      <c r="C5161" s="1" t="s">
        <v>4698</v>
      </c>
      <c r="D5161">
        <f t="shared" si="402"/>
        <v>5160</v>
      </c>
      <c r="E5161">
        <v>42738</v>
      </c>
      <c r="F5161">
        <f t="shared" si="403"/>
        <v>2</v>
      </c>
      <c r="G5161" s="2" t="str">
        <f t="shared" si="404"/>
        <v/>
      </c>
      <c r="H5161" t="s">
        <v>4699</v>
      </c>
      <c r="I5161">
        <v>47950</v>
      </c>
      <c r="J5161">
        <v>42728</v>
      </c>
      <c r="K5161">
        <v>42725</v>
      </c>
      <c r="L5161" t="s">
        <v>31</v>
      </c>
      <c r="M5161" t="s">
        <v>20</v>
      </c>
      <c r="N5161">
        <v>165</v>
      </c>
      <c r="O5161">
        <v>2620</v>
      </c>
      <c r="P5161">
        <v>10</v>
      </c>
      <c r="Q5161" t="s">
        <v>5184</v>
      </c>
      <c r="BY5161" s="1"/>
      <c r="CE5161" s="2"/>
    </row>
    <row r="5162" ht="15" customHeight="1">
      <c r="A5162" t="str">
        <f t="shared" si="400"/>
        <v>2021_12_42738_3</v>
      </c>
      <c r="B5162" t="str">
        <f t="shared" si="401"/>
        <v>2021_12_48017</v>
      </c>
      <c r="C5162" s="1" t="s">
        <v>4698</v>
      </c>
      <c r="D5162">
        <f t="shared" si="402"/>
        <v>5161</v>
      </c>
      <c r="E5162">
        <v>42738</v>
      </c>
      <c r="F5162">
        <f t="shared" si="403"/>
        <v>3</v>
      </c>
      <c r="G5162" s="2" t="str">
        <f t="shared" si="404"/>
        <v/>
      </c>
      <c r="H5162" t="s">
        <v>4699</v>
      </c>
      <c r="I5162">
        <v>48017</v>
      </c>
      <c r="J5162">
        <v>42725</v>
      </c>
      <c r="K5162">
        <v>42728</v>
      </c>
      <c r="L5162" t="s">
        <v>31</v>
      </c>
      <c r="M5162" t="s">
        <v>20</v>
      </c>
      <c r="N5162">
        <v>207</v>
      </c>
      <c r="O5162">
        <v>2620</v>
      </c>
      <c r="P5162">
        <v>10</v>
      </c>
      <c r="Q5162" t="s">
        <v>5185</v>
      </c>
      <c r="BY5162" s="1"/>
      <c r="CE5162" s="2"/>
    </row>
    <row r="5163" ht="15" customHeight="1">
      <c r="A5163" t="str">
        <f t="shared" si="400"/>
        <v>2021_12_42738_4</v>
      </c>
      <c r="B5163" t="str">
        <f t="shared" si="401"/>
        <v>2021_12_48207</v>
      </c>
      <c r="C5163" s="1" t="s">
        <v>4698</v>
      </c>
      <c r="D5163">
        <f t="shared" si="402"/>
        <v>5162</v>
      </c>
      <c r="E5163">
        <v>42738</v>
      </c>
      <c r="F5163">
        <f t="shared" si="403"/>
        <v>4</v>
      </c>
      <c r="G5163" s="2" t="str">
        <f t="shared" si="404"/>
        <v/>
      </c>
      <c r="H5163" t="s">
        <v>4699</v>
      </c>
      <c r="I5163">
        <v>48207</v>
      </c>
      <c r="J5163">
        <v>42728</v>
      </c>
      <c r="K5163">
        <v>42725</v>
      </c>
      <c r="L5163" t="s">
        <v>31</v>
      </c>
      <c r="M5163" t="s">
        <v>20</v>
      </c>
      <c r="N5163">
        <v>274</v>
      </c>
      <c r="O5163">
        <v>2620</v>
      </c>
      <c r="P5163">
        <v>10</v>
      </c>
      <c r="Q5163" t="s">
        <v>5186</v>
      </c>
      <c r="BY5163" s="1"/>
      <c r="CE5163" s="2"/>
    </row>
    <row r="5164" ht="15" customHeight="1">
      <c r="A5164" t="str">
        <f t="shared" si="400"/>
        <v>2021_12_42738_5</v>
      </c>
      <c r="B5164" t="str">
        <f t="shared" si="401"/>
        <v>2021_12_48223</v>
      </c>
      <c r="C5164" s="1" t="s">
        <v>4698</v>
      </c>
      <c r="D5164">
        <f t="shared" si="402"/>
        <v>5163</v>
      </c>
      <c r="E5164">
        <v>42738</v>
      </c>
      <c r="F5164">
        <f t="shared" si="403"/>
        <v>5</v>
      </c>
      <c r="G5164" s="2" t="str">
        <f t="shared" si="404"/>
        <v/>
      </c>
      <c r="H5164" t="s">
        <v>4699</v>
      </c>
      <c r="I5164">
        <v>48223</v>
      </c>
      <c r="J5164">
        <v>42725</v>
      </c>
      <c r="K5164">
        <v>42728</v>
      </c>
      <c r="L5164" t="s">
        <v>31</v>
      </c>
      <c r="M5164" t="s">
        <v>20</v>
      </c>
      <c r="N5164">
        <v>222</v>
      </c>
      <c r="O5164">
        <v>2620</v>
      </c>
      <c r="P5164">
        <v>10</v>
      </c>
      <c r="Q5164" t="s">
        <v>5187</v>
      </c>
      <c r="BY5164" s="1"/>
      <c r="CE5164" s="2"/>
    </row>
    <row r="5165" ht="15" customHeight="1">
      <c r="A5165" t="str">
        <f t="shared" si="400"/>
        <v>2021_12_42738_6</v>
      </c>
      <c r="B5165" t="str">
        <f t="shared" si="401"/>
        <v>2021_12_48562</v>
      </c>
      <c r="C5165" s="1" t="s">
        <v>4698</v>
      </c>
      <c r="D5165">
        <f t="shared" si="402"/>
        <v>5164</v>
      </c>
      <c r="E5165">
        <v>42738</v>
      </c>
      <c r="F5165">
        <f t="shared" si="403"/>
        <v>6</v>
      </c>
      <c r="G5165" s="2" t="str">
        <f t="shared" si="404"/>
        <v/>
      </c>
      <c r="H5165" t="s">
        <v>4699</v>
      </c>
      <c r="I5165">
        <v>48562</v>
      </c>
      <c r="J5165">
        <v>42728</v>
      </c>
      <c r="K5165">
        <v>42725</v>
      </c>
      <c r="L5165" t="s">
        <v>31</v>
      </c>
      <c r="M5165" t="s">
        <v>20</v>
      </c>
      <c r="N5165">
        <v>299</v>
      </c>
      <c r="O5165">
        <v>2620</v>
      </c>
      <c r="P5165">
        <v>10</v>
      </c>
      <c r="Q5165" t="s">
        <v>5188</v>
      </c>
      <c r="BY5165" s="1"/>
      <c r="CE5165" s="2"/>
    </row>
    <row r="5166" ht="15" customHeight="1">
      <c r="A5166" t="str">
        <f t="shared" si="400"/>
        <v>2021_12_42738_7</v>
      </c>
      <c r="B5166" t="str">
        <f t="shared" si="401"/>
        <v>2021_12_48673</v>
      </c>
      <c r="C5166" s="1" t="s">
        <v>4698</v>
      </c>
      <c r="D5166">
        <f t="shared" si="402"/>
        <v>5165</v>
      </c>
      <c r="E5166">
        <v>42738</v>
      </c>
      <c r="F5166">
        <f t="shared" si="403"/>
        <v>7</v>
      </c>
      <c r="G5166" s="2" t="str">
        <f t="shared" si="404"/>
        <v/>
      </c>
      <c r="H5166" t="s">
        <v>4699</v>
      </c>
      <c r="I5166">
        <v>48673</v>
      </c>
      <c r="J5166">
        <v>42725</v>
      </c>
      <c r="K5166">
        <v>42728</v>
      </c>
      <c r="L5166" t="s">
        <v>31</v>
      </c>
      <c r="M5166" t="s">
        <v>20</v>
      </c>
      <c r="N5166">
        <v>292</v>
      </c>
      <c r="O5166">
        <v>2620</v>
      </c>
      <c r="P5166">
        <v>10</v>
      </c>
      <c r="Q5166" t="s">
        <v>5189</v>
      </c>
      <c r="BY5166" s="1"/>
      <c r="CE5166" s="2"/>
    </row>
    <row r="5167" ht="15" customHeight="1">
      <c r="A5167" t="str">
        <f t="shared" si="400"/>
        <v>2021_12_42738_8</v>
      </c>
      <c r="B5167" t="str">
        <f t="shared" si="401"/>
        <v>2021_12_49003</v>
      </c>
      <c r="C5167" s="1" t="s">
        <v>4698</v>
      </c>
      <c r="D5167">
        <f t="shared" si="402"/>
        <v>5166</v>
      </c>
      <c r="E5167">
        <v>42738</v>
      </c>
      <c r="F5167">
        <f t="shared" si="403"/>
        <v>8</v>
      </c>
      <c r="G5167" s="2" t="str">
        <f t="shared" si="404"/>
        <v/>
      </c>
      <c r="H5167" t="s">
        <v>4699</v>
      </c>
      <c r="I5167">
        <v>49003</v>
      </c>
      <c r="J5167">
        <v>42728</v>
      </c>
      <c r="K5167">
        <v>42725</v>
      </c>
      <c r="L5167" t="s">
        <v>31</v>
      </c>
      <c r="M5167" t="s">
        <v>20</v>
      </c>
      <c r="N5167">
        <v>136</v>
      </c>
      <c r="O5167">
        <v>2620</v>
      </c>
      <c r="P5167">
        <v>10</v>
      </c>
      <c r="Q5167" t="s">
        <v>5190</v>
      </c>
      <c r="BY5167" s="1"/>
      <c r="CE5167" s="2"/>
    </row>
    <row r="5168" ht="15" customHeight="1">
      <c r="A5168" t="str">
        <f t="shared" si="400"/>
        <v>2021_12_42738_9</v>
      </c>
      <c r="B5168" t="str">
        <f t="shared" si="401"/>
        <v>2021_12_49023</v>
      </c>
      <c r="C5168" s="1" t="s">
        <v>4698</v>
      </c>
      <c r="D5168">
        <f t="shared" si="402"/>
        <v>5167</v>
      </c>
      <c r="E5168">
        <v>42738</v>
      </c>
      <c r="F5168">
        <f t="shared" si="403"/>
        <v>9</v>
      </c>
      <c r="G5168" s="2" t="str">
        <f t="shared" si="404"/>
        <v>x</v>
      </c>
      <c r="H5168" t="s">
        <v>4699</v>
      </c>
      <c r="I5168">
        <v>49023</v>
      </c>
      <c r="J5168">
        <v>42725</v>
      </c>
      <c r="K5168">
        <v>42728</v>
      </c>
      <c r="L5168" t="s">
        <v>20</v>
      </c>
      <c r="M5168" t="s">
        <v>20</v>
      </c>
      <c r="N5168">
        <v>60</v>
      </c>
      <c r="O5168">
        <v>2620</v>
      </c>
      <c r="P5168">
        <v>10</v>
      </c>
      <c r="Q5168" t="s">
        <v>5191</v>
      </c>
      <c r="BY5168" s="1"/>
      <c r="CE5168" s="2"/>
    </row>
    <row r="5169" ht="15" customHeight="1">
      <c r="A5169" t="str">
        <f t="shared" si="400"/>
        <v>2021_12_42766_1</v>
      </c>
      <c r="B5169" t="str">
        <f t="shared" si="401"/>
        <v>2021_12_47512</v>
      </c>
      <c r="C5169" s="1" t="s">
        <v>4698</v>
      </c>
      <c r="D5169">
        <f t="shared" si="402"/>
        <v>5168</v>
      </c>
      <c r="E5169">
        <v>42766</v>
      </c>
      <c r="F5169">
        <f t="shared" si="403"/>
        <v>1</v>
      </c>
      <c r="G5169" s="2" t="str">
        <f t="shared" si="404"/>
        <v/>
      </c>
      <c r="H5169" t="s">
        <v>4699</v>
      </c>
      <c r="I5169">
        <v>47512</v>
      </c>
      <c r="J5169">
        <v>42753</v>
      </c>
      <c r="K5169">
        <v>42756</v>
      </c>
      <c r="L5169" t="s">
        <v>19</v>
      </c>
      <c r="M5169" t="s">
        <v>20</v>
      </c>
      <c r="N5169">
        <v>645</v>
      </c>
      <c r="O5169">
        <v>3566</v>
      </c>
      <c r="P5169">
        <v>7</v>
      </c>
      <c r="Q5169" t="s">
        <v>5192</v>
      </c>
      <c r="BY5169" s="1"/>
      <c r="CE5169" s="2"/>
    </row>
    <row r="5170" ht="15" customHeight="1">
      <c r="A5170" t="str">
        <f t="shared" si="400"/>
        <v>2021_12_42766_2</v>
      </c>
      <c r="B5170" t="str">
        <f t="shared" si="401"/>
        <v>2021_12_48123</v>
      </c>
      <c r="C5170" s="1" t="s">
        <v>4698</v>
      </c>
      <c r="D5170">
        <f t="shared" si="402"/>
        <v>5169</v>
      </c>
      <c r="E5170">
        <v>42766</v>
      </c>
      <c r="F5170">
        <f t="shared" si="403"/>
        <v>2</v>
      </c>
      <c r="G5170" s="2" t="str">
        <f t="shared" si="404"/>
        <v/>
      </c>
      <c r="H5170" t="s">
        <v>4699</v>
      </c>
      <c r="I5170">
        <v>48123</v>
      </c>
      <c r="J5170">
        <v>42756</v>
      </c>
      <c r="K5170">
        <v>42753</v>
      </c>
      <c r="L5170" t="s">
        <v>31</v>
      </c>
      <c r="M5170" t="s">
        <v>20</v>
      </c>
      <c r="N5170">
        <v>705</v>
      </c>
      <c r="O5170">
        <v>3566</v>
      </c>
      <c r="P5170">
        <v>7</v>
      </c>
      <c r="Q5170" t="s">
        <v>5193</v>
      </c>
      <c r="BY5170" s="1"/>
      <c r="CE5170" s="2"/>
    </row>
    <row r="5171" ht="15" customHeight="1">
      <c r="A5171" t="str">
        <f t="shared" si="400"/>
        <v>2021_12_42766_3</v>
      </c>
      <c r="B5171" t="str">
        <f t="shared" si="401"/>
        <v>2021_12_48543</v>
      </c>
      <c r="C5171" s="1" t="s">
        <v>4698</v>
      </c>
      <c r="D5171">
        <f t="shared" si="402"/>
        <v>5170</v>
      </c>
      <c r="E5171">
        <v>42766</v>
      </c>
      <c r="F5171">
        <f t="shared" si="403"/>
        <v>3</v>
      </c>
      <c r="G5171" s="2" t="str">
        <f t="shared" si="404"/>
        <v/>
      </c>
      <c r="H5171" t="s">
        <v>4699</v>
      </c>
      <c r="I5171">
        <v>48543</v>
      </c>
      <c r="J5171">
        <v>42753</v>
      </c>
      <c r="K5171">
        <v>42756</v>
      </c>
      <c r="L5171" t="s">
        <v>31</v>
      </c>
      <c r="M5171" t="s">
        <v>20</v>
      </c>
      <c r="N5171">
        <v>767</v>
      </c>
      <c r="O5171">
        <v>3566</v>
      </c>
      <c r="P5171">
        <v>7</v>
      </c>
      <c r="Q5171" t="s">
        <v>5194</v>
      </c>
      <c r="BY5171" s="1"/>
      <c r="CE5171" s="2"/>
    </row>
    <row r="5172" ht="15" customHeight="1">
      <c r="A5172" t="str">
        <f t="shared" si="400"/>
        <v>2021_12_42766_4</v>
      </c>
      <c r="B5172" t="str">
        <f t="shared" si="401"/>
        <v>2021_12_48785</v>
      </c>
      <c r="C5172" s="1" t="s">
        <v>4698</v>
      </c>
      <c r="D5172">
        <f t="shared" si="402"/>
        <v>5171</v>
      </c>
      <c r="E5172">
        <v>42766</v>
      </c>
      <c r="F5172">
        <f t="shared" si="403"/>
        <v>4</v>
      </c>
      <c r="G5172" s="2" t="str">
        <f t="shared" si="404"/>
        <v/>
      </c>
      <c r="H5172" t="s">
        <v>4699</v>
      </c>
      <c r="I5172">
        <v>48785</v>
      </c>
      <c r="J5172">
        <v>42756</v>
      </c>
      <c r="K5172">
        <v>42753</v>
      </c>
      <c r="L5172" t="s">
        <v>31</v>
      </c>
      <c r="M5172" t="s">
        <v>20</v>
      </c>
      <c r="N5172">
        <v>721</v>
      </c>
      <c r="O5172">
        <v>3566</v>
      </c>
      <c r="P5172">
        <v>7</v>
      </c>
      <c r="Q5172" t="s">
        <v>5195</v>
      </c>
      <c r="BY5172" s="1"/>
      <c r="CE5172" s="2"/>
    </row>
    <row r="5173" ht="15" customHeight="1">
      <c r="A5173" t="str">
        <f t="shared" si="400"/>
        <v>2021_12_42766_5</v>
      </c>
      <c r="B5173" t="str">
        <f t="shared" si="401"/>
        <v>2021_12_48931</v>
      </c>
      <c r="C5173" s="1" t="s">
        <v>4698</v>
      </c>
      <c r="D5173">
        <f t="shared" si="402"/>
        <v>5172</v>
      </c>
      <c r="E5173">
        <v>42766</v>
      </c>
      <c r="F5173">
        <f t="shared" si="403"/>
        <v>5</v>
      </c>
      <c r="G5173" s="2" t="str">
        <f t="shared" si="404"/>
        <v/>
      </c>
      <c r="H5173" t="s">
        <v>4699</v>
      </c>
      <c r="I5173">
        <v>48931</v>
      </c>
      <c r="J5173">
        <v>42753</v>
      </c>
      <c r="K5173">
        <v>42756</v>
      </c>
      <c r="L5173" t="s">
        <v>31</v>
      </c>
      <c r="M5173" t="s">
        <v>20</v>
      </c>
      <c r="N5173">
        <v>564</v>
      </c>
      <c r="O5173">
        <v>3566</v>
      </c>
      <c r="P5173">
        <v>7</v>
      </c>
      <c r="Q5173" t="s">
        <v>5196</v>
      </c>
      <c r="BY5173" s="1"/>
      <c r="CE5173" s="2"/>
    </row>
    <row r="5174" ht="15" customHeight="1">
      <c r="A5174" t="str">
        <f t="shared" si="400"/>
        <v>2021_12_42766_6</v>
      </c>
      <c r="B5174" t="str">
        <f t="shared" si="401"/>
        <v>2021_12_49378</v>
      </c>
      <c r="C5174" s="1" t="s">
        <v>4698</v>
      </c>
      <c r="D5174">
        <f t="shared" si="402"/>
        <v>5173</v>
      </c>
      <c r="E5174">
        <v>42766</v>
      </c>
      <c r="F5174">
        <f t="shared" si="403"/>
        <v>6</v>
      </c>
      <c r="G5174" s="2" t="str">
        <f t="shared" si="404"/>
        <v>x</v>
      </c>
      <c r="H5174" t="s">
        <v>4699</v>
      </c>
      <c r="I5174">
        <v>49378</v>
      </c>
      <c r="J5174">
        <v>42756</v>
      </c>
      <c r="K5174">
        <v>42753</v>
      </c>
      <c r="L5174" t="s">
        <v>20</v>
      </c>
      <c r="M5174" t="s">
        <v>20</v>
      </c>
      <c r="N5174">
        <v>143</v>
      </c>
      <c r="O5174">
        <v>3566</v>
      </c>
      <c r="P5174">
        <v>7</v>
      </c>
      <c r="Q5174" t="s">
        <v>5197</v>
      </c>
      <c r="BY5174" s="1"/>
      <c r="CE5174" s="2"/>
    </row>
    <row r="5175" ht="15" customHeight="1">
      <c r="A5175" t="str">
        <f t="shared" si="400"/>
        <v>2021_12_42794_1</v>
      </c>
      <c r="B5175" t="str">
        <f t="shared" si="401"/>
        <v>2021_12_47547</v>
      </c>
      <c r="C5175" s="1" t="s">
        <v>4698</v>
      </c>
      <c r="D5175">
        <f t="shared" si="402"/>
        <v>5174</v>
      </c>
      <c r="E5175">
        <v>42794</v>
      </c>
      <c r="F5175">
        <f t="shared" si="403"/>
        <v>1</v>
      </c>
      <c r="G5175" s="2" t="str">
        <f t="shared" si="404"/>
        <v/>
      </c>
      <c r="H5175" t="s">
        <v>4699</v>
      </c>
      <c r="I5175">
        <v>47547</v>
      </c>
      <c r="J5175">
        <v>42781</v>
      </c>
      <c r="K5175">
        <v>42784</v>
      </c>
      <c r="L5175" t="s">
        <v>19</v>
      </c>
      <c r="M5175" t="s">
        <v>20</v>
      </c>
      <c r="N5175">
        <v>92</v>
      </c>
      <c r="O5175">
        <v>3529</v>
      </c>
      <c r="P5175">
        <v>20</v>
      </c>
      <c r="Q5175" t="s">
        <v>5198</v>
      </c>
      <c r="BY5175" s="1"/>
      <c r="CE5175" s="2"/>
    </row>
    <row r="5176" ht="15" customHeight="1">
      <c r="A5176" t="str">
        <f t="shared" si="400"/>
        <v>2021_12_42794_2</v>
      </c>
      <c r="B5176" t="str">
        <f t="shared" si="401"/>
        <v>2021_12_47885</v>
      </c>
      <c r="C5176" s="1" t="s">
        <v>4698</v>
      </c>
      <c r="D5176">
        <f t="shared" si="402"/>
        <v>5175</v>
      </c>
      <c r="E5176">
        <v>42794</v>
      </c>
      <c r="F5176">
        <f t="shared" si="403"/>
        <v>2</v>
      </c>
      <c r="G5176" s="2" t="str">
        <f t="shared" si="404"/>
        <v/>
      </c>
      <c r="H5176" t="s">
        <v>4699</v>
      </c>
      <c r="I5176">
        <v>47885</v>
      </c>
      <c r="J5176">
        <v>42784</v>
      </c>
      <c r="K5176">
        <v>42781</v>
      </c>
      <c r="L5176" t="s">
        <v>31</v>
      </c>
      <c r="M5176" t="s">
        <v>20</v>
      </c>
      <c r="N5176">
        <v>65</v>
      </c>
      <c r="O5176">
        <v>3529</v>
      </c>
      <c r="P5176">
        <v>20</v>
      </c>
      <c r="Q5176" t="s">
        <v>5199</v>
      </c>
      <c r="BY5176" s="1"/>
      <c r="CE5176" s="2"/>
    </row>
    <row r="5177" ht="15" customHeight="1">
      <c r="A5177" t="str">
        <f t="shared" si="400"/>
        <v>2021_12_42794_3</v>
      </c>
      <c r="B5177" t="str">
        <f t="shared" si="401"/>
        <v>2021_12_48070</v>
      </c>
      <c r="C5177" s="1" t="s">
        <v>4698</v>
      </c>
      <c r="D5177">
        <f t="shared" si="402"/>
        <v>5176</v>
      </c>
      <c r="E5177">
        <v>42794</v>
      </c>
      <c r="F5177">
        <f t="shared" si="403"/>
        <v>3</v>
      </c>
      <c r="G5177" s="2" t="str">
        <f t="shared" si="404"/>
        <v/>
      </c>
      <c r="H5177" t="s">
        <v>4699</v>
      </c>
      <c r="I5177">
        <v>48070</v>
      </c>
      <c r="J5177">
        <v>42781</v>
      </c>
      <c r="K5177">
        <v>42784</v>
      </c>
      <c r="L5177" t="s">
        <v>31</v>
      </c>
      <c r="M5177" t="s">
        <v>20</v>
      </c>
      <c r="N5177">
        <v>310</v>
      </c>
      <c r="O5177">
        <v>3529</v>
      </c>
      <c r="P5177">
        <v>20</v>
      </c>
      <c r="Q5177" t="s">
        <v>5200</v>
      </c>
      <c r="BY5177" s="1"/>
      <c r="CE5177" s="2"/>
    </row>
    <row r="5178" ht="15" customHeight="1">
      <c r="A5178" t="str">
        <f t="shared" si="400"/>
        <v>2021_12_42794_4</v>
      </c>
      <c r="B5178" t="str">
        <f t="shared" si="401"/>
        <v>2021_12_48105</v>
      </c>
      <c r="C5178" s="1" t="s">
        <v>4698</v>
      </c>
      <c r="D5178">
        <f t="shared" si="402"/>
        <v>5177</v>
      </c>
      <c r="E5178">
        <v>42794</v>
      </c>
      <c r="F5178">
        <f t="shared" si="403"/>
        <v>4</v>
      </c>
      <c r="G5178" s="2" t="str">
        <f t="shared" si="404"/>
        <v/>
      </c>
      <c r="H5178" t="s">
        <v>4699</v>
      </c>
      <c r="I5178">
        <v>48105</v>
      </c>
      <c r="J5178">
        <v>42784</v>
      </c>
      <c r="K5178">
        <v>42781</v>
      </c>
      <c r="L5178" t="s">
        <v>31</v>
      </c>
      <c r="M5178" t="s">
        <v>20</v>
      </c>
      <c r="N5178">
        <v>174</v>
      </c>
      <c r="O5178">
        <v>3529</v>
      </c>
      <c r="P5178">
        <v>20</v>
      </c>
      <c r="Q5178" t="s">
        <v>5201</v>
      </c>
      <c r="BY5178" s="1"/>
      <c r="CE5178" s="2"/>
    </row>
    <row r="5179" ht="15" customHeight="1">
      <c r="A5179" t="str">
        <f t="shared" si="400"/>
        <v>2021_12_42794_5</v>
      </c>
      <c r="B5179" t="str">
        <f t="shared" si="401"/>
        <v>2021_12_48190</v>
      </c>
      <c r="C5179" s="1" t="s">
        <v>4698</v>
      </c>
      <c r="D5179">
        <f t="shared" si="402"/>
        <v>5178</v>
      </c>
      <c r="E5179">
        <v>42794</v>
      </c>
      <c r="F5179">
        <f t="shared" si="403"/>
        <v>5</v>
      </c>
      <c r="G5179" s="2" t="str">
        <f t="shared" si="404"/>
        <v/>
      </c>
      <c r="H5179" t="s">
        <v>4699</v>
      </c>
      <c r="I5179">
        <v>48190</v>
      </c>
      <c r="J5179">
        <v>42781</v>
      </c>
      <c r="K5179">
        <v>42784</v>
      </c>
      <c r="L5179" t="s">
        <v>31</v>
      </c>
      <c r="M5179" t="s">
        <v>20</v>
      </c>
      <c r="N5179">
        <v>242</v>
      </c>
      <c r="O5179">
        <v>3529</v>
      </c>
      <c r="P5179">
        <v>20</v>
      </c>
      <c r="Q5179" t="s">
        <v>5202</v>
      </c>
      <c r="BY5179" s="1"/>
      <c r="CE5179" s="2"/>
    </row>
    <row r="5180" ht="15" customHeight="1">
      <c r="A5180" t="str">
        <f t="shared" si="400"/>
        <v>2021_12_42794_6</v>
      </c>
      <c r="B5180" t="str">
        <f t="shared" si="401"/>
        <v>2021_12_48219</v>
      </c>
      <c r="C5180" s="1" t="s">
        <v>4698</v>
      </c>
      <c r="D5180">
        <f t="shared" si="402"/>
        <v>5179</v>
      </c>
      <c r="E5180">
        <v>42794</v>
      </c>
      <c r="F5180">
        <f t="shared" si="403"/>
        <v>6</v>
      </c>
      <c r="G5180" s="2" t="str">
        <f t="shared" si="404"/>
        <v/>
      </c>
      <c r="H5180" t="s">
        <v>4699</v>
      </c>
      <c r="I5180">
        <v>48219</v>
      </c>
      <c r="J5180">
        <v>42784</v>
      </c>
      <c r="K5180">
        <v>42781</v>
      </c>
      <c r="L5180" t="s">
        <v>31</v>
      </c>
      <c r="M5180" t="s">
        <v>20</v>
      </c>
      <c r="N5180">
        <v>310</v>
      </c>
      <c r="O5180">
        <v>3529</v>
      </c>
      <c r="P5180">
        <v>20</v>
      </c>
      <c r="Q5180" t="s">
        <v>5203</v>
      </c>
      <c r="BY5180" s="1"/>
      <c r="CE5180" s="2"/>
    </row>
    <row r="5181" ht="15" customHeight="1">
      <c r="A5181" t="str">
        <f t="shared" si="400"/>
        <v>2021_12_42794_7</v>
      </c>
      <c r="B5181" t="str">
        <f t="shared" si="401"/>
        <v>2021_12_48281</v>
      </c>
      <c r="C5181" s="1" t="s">
        <v>4698</v>
      </c>
      <c r="D5181">
        <f t="shared" si="402"/>
        <v>5180</v>
      </c>
      <c r="E5181">
        <v>42794</v>
      </c>
      <c r="F5181">
        <f t="shared" si="403"/>
        <v>7</v>
      </c>
      <c r="G5181" s="2" t="str">
        <f t="shared" si="404"/>
        <v/>
      </c>
      <c r="H5181" t="s">
        <v>4699</v>
      </c>
      <c r="I5181">
        <v>48281</v>
      </c>
      <c r="J5181">
        <v>42781</v>
      </c>
      <c r="K5181">
        <v>42784</v>
      </c>
      <c r="L5181" t="s">
        <v>31</v>
      </c>
      <c r="M5181" t="s">
        <v>20</v>
      </c>
      <c r="N5181">
        <v>563</v>
      </c>
      <c r="O5181">
        <v>3529</v>
      </c>
      <c r="P5181">
        <v>20</v>
      </c>
      <c r="Q5181" t="s">
        <v>5204</v>
      </c>
      <c r="BY5181" s="1"/>
      <c r="CE5181" s="2"/>
    </row>
    <row r="5182" ht="15" customHeight="1">
      <c r="A5182" t="str">
        <f t="shared" si="400"/>
        <v>2021_12_42794_8</v>
      </c>
      <c r="B5182" t="str">
        <f t="shared" si="401"/>
        <v>2021_12_48522</v>
      </c>
      <c r="C5182" s="1" t="s">
        <v>4698</v>
      </c>
      <c r="D5182">
        <f t="shared" si="402"/>
        <v>5181</v>
      </c>
      <c r="E5182">
        <v>42794</v>
      </c>
      <c r="F5182">
        <f t="shared" si="403"/>
        <v>8</v>
      </c>
      <c r="G5182" s="2" t="str">
        <f t="shared" si="404"/>
        <v/>
      </c>
      <c r="H5182" t="s">
        <v>4699</v>
      </c>
      <c r="I5182">
        <v>48522</v>
      </c>
      <c r="J5182">
        <v>42784</v>
      </c>
      <c r="K5182">
        <v>42781</v>
      </c>
      <c r="L5182" t="s">
        <v>31</v>
      </c>
      <c r="M5182" t="s">
        <v>20</v>
      </c>
      <c r="N5182">
        <v>211</v>
      </c>
      <c r="O5182">
        <v>3529</v>
      </c>
      <c r="P5182">
        <v>20</v>
      </c>
      <c r="Q5182" t="s">
        <v>5205</v>
      </c>
      <c r="BY5182" s="1"/>
      <c r="CE5182" s="2"/>
    </row>
    <row r="5183" ht="15" customHeight="1">
      <c r="A5183" t="str">
        <f t="shared" si="400"/>
        <v>2021_12_42794_9</v>
      </c>
      <c r="B5183" t="str">
        <f t="shared" si="401"/>
        <v>2021_12_48659</v>
      </c>
      <c r="C5183" s="1" t="s">
        <v>4698</v>
      </c>
      <c r="D5183">
        <f t="shared" si="402"/>
        <v>5182</v>
      </c>
      <c r="E5183">
        <v>42794</v>
      </c>
      <c r="F5183">
        <f t="shared" si="403"/>
        <v>9</v>
      </c>
      <c r="G5183" s="2" t="str">
        <f t="shared" si="404"/>
        <v/>
      </c>
      <c r="H5183" t="s">
        <v>4699</v>
      </c>
      <c r="I5183">
        <v>48659</v>
      </c>
      <c r="J5183">
        <v>42781</v>
      </c>
      <c r="K5183">
        <v>42784</v>
      </c>
      <c r="L5183" t="s">
        <v>31</v>
      </c>
      <c r="M5183" t="s">
        <v>20</v>
      </c>
      <c r="N5183">
        <v>296</v>
      </c>
      <c r="O5183">
        <v>3529</v>
      </c>
      <c r="P5183">
        <v>20</v>
      </c>
      <c r="Q5183" t="s">
        <v>5206</v>
      </c>
      <c r="BY5183" s="1"/>
      <c r="CE5183" s="2"/>
    </row>
    <row r="5184" ht="15" customHeight="1">
      <c r="A5184" t="str">
        <f t="shared" si="400"/>
        <v>2021_12_42794_10</v>
      </c>
      <c r="B5184" t="str">
        <f t="shared" si="401"/>
        <v>2021_12_48767</v>
      </c>
      <c r="C5184" s="1" t="s">
        <v>4698</v>
      </c>
      <c r="D5184">
        <f t="shared" si="402"/>
        <v>5183</v>
      </c>
      <c r="E5184">
        <v>42794</v>
      </c>
      <c r="F5184">
        <f t="shared" si="403"/>
        <v>10</v>
      </c>
      <c r="G5184" s="2" t="str">
        <f t="shared" si="404"/>
        <v/>
      </c>
      <c r="H5184" t="s">
        <v>4699</v>
      </c>
      <c r="I5184">
        <v>48767</v>
      </c>
      <c r="J5184">
        <v>42784</v>
      </c>
      <c r="K5184">
        <v>42781</v>
      </c>
      <c r="L5184" t="s">
        <v>31</v>
      </c>
      <c r="M5184" t="s">
        <v>20</v>
      </c>
      <c r="N5184">
        <v>318</v>
      </c>
      <c r="O5184">
        <v>3529</v>
      </c>
      <c r="P5184">
        <v>20</v>
      </c>
      <c r="Q5184" t="s">
        <v>5207</v>
      </c>
      <c r="BY5184" s="1"/>
      <c r="CE5184" s="2"/>
    </row>
    <row r="5185" ht="15" customHeight="1">
      <c r="A5185" t="str">
        <f t="shared" si="400"/>
        <v>2021_12_42794_11</v>
      </c>
      <c r="B5185" t="str">
        <f t="shared" si="401"/>
        <v>2021_12_48875</v>
      </c>
      <c r="C5185" s="1" t="s">
        <v>4698</v>
      </c>
      <c r="D5185">
        <f t="shared" si="402"/>
        <v>5184</v>
      </c>
      <c r="E5185">
        <v>42794</v>
      </c>
      <c r="F5185">
        <f t="shared" si="403"/>
        <v>11</v>
      </c>
      <c r="G5185" s="2" t="str">
        <f t="shared" si="404"/>
        <v/>
      </c>
      <c r="H5185" t="s">
        <v>4699</v>
      </c>
      <c r="I5185">
        <v>48875</v>
      </c>
      <c r="J5185">
        <v>42781</v>
      </c>
      <c r="K5185">
        <v>42784</v>
      </c>
      <c r="L5185" t="s">
        <v>31</v>
      </c>
      <c r="M5185" t="s">
        <v>20</v>
      </c>
      <c r="N5185">
        <v>270</v>
      </c>
      <c r="O5185">
        <v>3529</v>
      </c>
      <c r="P5185">
        <v>20</v>
      </c>
      <c r="Q5185" t="s">
        <v>5208</v>
      </c>
      <c r="BY5185" s="1"/>
      <c r="CE5185" s="2"/>
    </row>
    <row r="5186" ht="15" customHeight="1">
      <c r="A5186" t="str">
        <f t="shared" ref="A5186:A5249" si="405">CONCATENATE($C5186,"_",$E5186,"_",$F5186)</f>
        <v>2021_12_42794_12</v>
      </c>
      <c r="B5186" t="str">
        <f t="shared" ref="B5186:B5249" si="406">CONCATENATE($C5186,"_",$I5186)</f>
        <v>2021_12_48897</v>
      </c>
      <c r="C5186" s="1" t="s">
        <v>4698</v>
      </c>
      <c r="D5186">
        <f t="shared" ref="D5186:D5249" si="407">IF(ISNUMBER($D5185),$D5185+1,1)</f>
        <v>5185</v>
      </c>
      <c r="E5186">
        <v>42794</v>
      </c>
      <c r="F5186">
        <f t="shared" ref="F5186:F5249" si="408">IF($E5186="","",IF($E5186=$E5185,$F5185+1,1))</f>
        <v>12</v>
      </c>
      <c r="G5186" s="2" t="str">
        <f t="shared" ref="G5186:G5249" si="409">IF($E5187=$E5186,"","x")</f>
        <v/>
      </c>
      <c r="H5186" t="s">
        <v>4699</v>
      </c>
      <c r="I5186">
        <v>48897</v>
      </c>
      <c r="J5186">
        <v>42784</v>
      </c>
      <c r="K5186">
        <v>42781</v>
      </c>
      <c r="L5186" t="s">
        <v>31</v>
      </c>
      <c r="M5186" t="s">
        <v>20</v>
      </c>
      <c r="N5186">
        <v>248</v>
      </c>
      <c r="O5186">
        <v>3529</v>
      </c>
      <c r="P5186">
        <v>20</v>
      </c>
      <c r="Q5186" t="s">
        <v>5209</v>
      </c>
      <c r="BY5186" s="1"/>
      <c r="CE5186" s="2"/>
    </row>
    <row r="5187" ht="15" customHeight="1">
      <c r="A5187" t="str">
        <f t="shared" si="405"/>
        <v>2021_12_42794_13</v>
      </c>
      <c r="B5187" t="str">
        <f t="shared" si="406"/>
        <v>2021_12_48924</v>
      </c>
      <c r="C5187" s="1" t="s">
        <v>4698</v>
      </c>
      <c r="D5187">
        <f t="shared" si="407"/>
        <v>5186</v>
      </c>
      <c r="E5187">
        <v>42794</v>
      </c>
      <c r="F5187">
        <f t="shared" si="408"/>
        <v>13</v>
      </c>
      <c r="G5187" s="2" t="str">
        <f t="shared" si="409"/>
        <v/>
      </c>
      <c r="H5187" t="s">
        <v>4699</v>
      </c>
      <c r="I5187">
        <v>48924</v>
      </c>
      <c r="J5187">
        <v>42781</v>
      </c>
      <c r="K5187">
        <v>42784</v>
      </c>
      <c r="L5187" t="s">
        <v>31</v>
      </c>
      <c r="M5187" t="s">
        <v>20</v>
      </c>
      <c r="N5187">
        <v>29</v>
      </c>
      <c r="O5187">
        <v>3529</v>
      </c>
      <c r="P5187">
        <v>20</v>
      </c>
      <c r="Q5187" t="s">
        <v>5210</v>
      </c>
      <c r="BY5187" s="1"/>
      <c r="CE5187" s="2"/>
    </row>
    <row r="5188" ht="15" customHeight="1">
      <c r="A5188" t="str">
        <f t="shared" si="405"/>
        <v>2021_12_42794_14</v>
      </c>
      <c r="B5188" t="str">
        <f t="shared" si="406"/>
        <v>2021_12_48939</v>
      </c>
      <c r="C5188" s="1" t="s">
        <v>4698</v>
      </c>
      <c r="D5188">
        <f t="shared" si="407"/>
        <v>5187</v>
      </c>
      <c r="E5188">
        <v>42794</v>
      </c>
      <c r="F5188">
        <f t="shared" si="408"/>
        <v>14</v>
      </c>
      <c r="G5188" s="2" t="str">
        <f t="shared" si="409"/>
        <v/>
      </c>
      <c r="H5188" t="s">
        <v>4699</v>
      </c>
      <c r="I5188">
        <v>48939</v>
      </c>
      <c r="J5188">
        <v>42784</v>
      </c>
      <c r="K5188">
        <v>42781</v>
      </c>
      <c r="L5188" t="s">
        <v>31</v>
      </c>
      <c r="M5188" t="s">
        <v>20</v>
      </c>
      <c r="N5188">
        <v>61</v>
      </c>
      <c r="O5188">
        <v>3529</v>
      </c>
      <c r="P5188">
        <v>20</v>
      </c>
      <c r="Q5188" t="s">
        <v>5211</v>
      </c>
      <c r="BY5188" s="1"/>
      <c r="CE5188" s="2"/>
    </row>
    <row r="5189" ht="15" customHeight="1">
      <c r="A5189" t="str">
        <f t="shared" si="405"/>
        <v>2021_12_42794_15</v>
      </c>
      <c r="B5189" t="str">
        <f t="shared" si="406"/>
        <v>2021_12_48941</v>
      </c>
      <c r="C5189" s="1" t="s">
        <v>4698</v>
      </c>
      <c r="D5189">
        <f t="shared" si="407"/>
        <v>5188</v>
      </c>
      <c r="E5189">
        <v>42794</v>
      </c>
      <c r="F5189">
        <f t="shared" si="408"/>
        <v>15</v>
      </c>
      <c r="G5189" s="2" t="str">
        <f t="shared" si="409"/>
        <v/>
      </c>
      <c r="H5189" t="s">
        <v>4699</v>
      </c>
      <c r="I5189">
        <v>48941</v>
      </c>
      <c r="J5189">
        <v>42781</v>
      </c>
      <c r="K5189">
        <v>42784</v>
      </c>
      <c r="L5189" t="s">
        <v>31</v>
      </c>
      <c r="M5189" t="s">
        <v>20</v>
      </c>
      <c r="N5189">
        <v>31</v>
      </c>
      <c r="O5189">
        <v>3529</v>
      </c>
      <c r="P5189">
        <v>20</v>
      </c>
      <c r="Q5189" t="s">
        <v>5212</v>
      </c>
      <c r="BY5189" s="1"/>
      <c r="CE5189" s="2"/>
    </row>
    <row r="5190" ht="15" customHeight="1">
      <c r="A5190" t="str">
        <f t="shared" si="405"/>
        <v>2021_12_42794_16</v>
      </c>
      <c r="B5190" t="str">
        <f t="shared" si="406"/>
        <v>2021_12_48971</v>
      </c>
      <c r="C5190" s="1" t="s">
        <v>4698</v>
      </c>
      <c r="D5190">
        <f t="shared" si="407"/>
        <v>5189</v>
      </c>
      <c r="E5190">
        <v>42794</v>
      </c>
      <c r="F5190">
        <f t="shared" si="408"/>
        <v>16</v>
      </c>
      <c r="G5190" s="2" t="str">
        <f t="shared" si="409"/>
        <v/>
      </c>
      <c r="H5190" t="s">
        <v>4699</v>
      </c>
      <c r="I5190">
        <v>48971</v>
      </c>
      <c r="J5190">
        <v>42784</v>
      </c>
      <c r="K5190">
        <v>42781</v>
      </c>
      <c r="L5190" t="s">
        <v>31</v>
      </c>
      <c r="M5190" t="s">
        <v>20</v>
      </c>
      <c r="N5190">
        <v>92</v>
      </c>
      <c r="O5190">
        <v>3529</v>
      </c>
      <c r="P5190">
        <v>20</v>
      </c>
      <c r="Q5190" t="s">
        <v>5213</v>
      </c>
      <c r="BY5190" s="1"/>
      <c r="CE5190" s="2"/>
    </row>
    <row r="5191" ht="15" customHeight="1">
      <c r="A5191" t="str">
        <f t="shared" si="405"/>
        <v>2021_12_42794_17</v>
      </c>
      <c r="B5191" t="str">
        <f t="shared" si="406"/>
        <v>2021_12_49243</v>
      </c>
      <c r="C5191" s="1" t="s">
        <v>4698</v>
      </c>
      <c r="D5191">
        <f t="shared" si="407"/>
        <v>5190</v>
      </c>
      <c r="E5191">
        <v>42794</v>
      </c>
      <c r="F5191">
        <f t="shared" si="408"/>
        <v>17</v>
      </c>
      <c r="G5191" s="2" t="str">
        <f t="shared" si="409"/>
        <v/>
      </c>
      <c r="H5191" t="s">
        <v>4699</v>
      </c>
      <c r="I5191">
        <v>49243</v>
      </c>
      <c r="J5191">
        <v>42781</v>
      </c>
      <c r="K5191">
        <v>42784</v>
      </c>
      <c r="L5191" t="s">
        <v>31</v>
      </c>
      <c r="M5191" t="s">
        <v>20</v>
      </c>
      <c r="N5191">
        <v>12</v>
      </c>
      <c r="O5191">
        <v>3529</v>
      </c>
      <c r="P5191">
        <v>20</v>
      </c>
      <c r="Q5191" t="s">
        <v>5214</v>
      </c>
      <c r="BY5191" s="1"/>
      <c r="CE5191" s="2"/>
    </row>
    <row r="5192" ht="15" customHeight="1">
      <c r="A5192" t="str">
        <f t="shared" si="405"/>
        <v>2021_12_42794_18</v>
      </c>
      <c r="B5192" t="str">
        <f t="shared" si="406"/>
        <v>2021_12_49267</v>
      </c>
      <c r="C5192" s="1" t="s">
        <v>4698</v>
      </c>
      <c r="D5192">
        <f t="shared" si="407"/>
        <v>5191</v>
      </c>
      <c r="E5192">
        <v>42794</v>
      </c>
      <c r="F5192">
        <f t="shared" si="408"/>
        <v>18</v>
      </c>
      <c r="G5192" s="2" t="str">
        <f t="shared" si="409"/>
        <v/>
      </c>
      <c r="H5192" t="s">
        <v>4699</v>
      </c>
      <c r="I5192">
        <v>49267</v>
      </c>
      <c r="J5192">
        <v>42784</v>
      </c>
      <c r="K5192">
        <v>42781</v>
      </c>
      <c r="L5192" t="s">
        <v>31</v>
      </c>
      <c r="M5192" t="s">
        <v>20</v>
      </c>
      <c r="N5192">
        <v>162</v>
      </c>
      <c r="O5192">
        <v>3529</v>
      </c>
      <c r="P5192">
        <v>20</v>
      </c>
      <c r="Q5192" t="s">
        <v>5215</v>
      </c>
      <c r="BY5192" s="1"/>
      <c r="CE5192" s="2"/>
    </row>
    <row r="5193" ht="15" customHeight="1">
      <c r="A5193" t="str">
        <f t="shared" si="405"/>
        <v>2021_12_42794_19</v>
      </c>
      <c r="B5193" t="str">
        <f t="shared" si="406"/>
        <v>2021_12_49269</v>
      </c>
      <c r="C5193" s="1" t="s">
        <v>4698</v>
      </c>
      <c r="D5193">
        <f t="shared" si="407"/>
        <v>5192</v>
      </c>
      <c r="E5193">
        <v>42794</v>
      </c>
      <c r="F5193">
        <f t="shared" si="408"/>
        <v>19</v>
      </c>
      <c r="G5193" s="2" t="str">
        <f t="shared" si="409"/>
        <v>x</v>
      </c>
      <c r="H5193" t="s">
        <v>4699</v>
      </c>
      <c r="I5193">
        <v>49269</v>
      </c>
      <c r="J5193">
        <v>42781</v>
      </c>
      <c r="K5193">
        <v>42784</v>
      </c>
      <c r="L5193" t="s">
        <v>20</v>
      </c>
      <c r="M5193" t="s">
        <v>20</v>
      </c>
      <c r="N5193">
        <v>22</v>
      </c>
      <c r="O5193">
        <v>3529</v>
      </c>
      <c r="P5193">
        <v>20</v>
      </c>
      <c r="Q5193" t="s">
        <v>5216</v>
      </c>
      <c r="BY5193" s="1"/>
      <c r="CE5193" s="2"/>
    </row>
    <row r="5194" ht="15" customHeight="1">
      <c r="A5194" t="str">
        <f t="shared" si="405"/>
        <v>2021_12_42822_1</v>
      </c>
      <c r="B5194" t="str">
        <f t="shared" si="406"/>
        <v>2021_12_47687</v>
      </c>
      <c r="C5194" s="1" t="s">
        <v>4698</v>
      </c>
      <c r="D5194">
        <f t="shared" si="407"/>
        <v>5193</v>
      </c>
      <c r="E5194">
        <v>42822</v>
      </c>
      <c r="F5194">
        <f t="shared" si="408"/>
        <v>1</v>
      </c>
      <c r="G5194" s="2" t="str">
        <f t="shared" si="409"/>
        <v/>
      </c>
      <c r="H5194" t="s">
        <v>4699</v>
      </c>
      <c r="I5194">
        <v>47687</v>
      </c>
      <c r="J5194">
        <v>42809</v>
      </c>
      <c r="K5194">
        <v>42812</v>
      </c>
      <c r="L5194" t="s">
        <v>19</v>
      </c>
      <c r="M5194" t="s">
        <v>20</v>
      </c>
      <c r="N5194">
        <v>242</v>
      </c>
      <c r="O5194">
        <v>1988</v>
      </c>
      <c r="P5194">
        <v>8</v>
      </c>
      <c r="Q5194" t="s">
        <v>5217</v>
      </c>
      <c r="BY5194" s="1"/>
      <c r="CE5194" s="2"/>
    </row>
    <row r="5195" ht="15" customHeight="1">
      <c r="A5195" t="str">
        <f t="shared" si="405"/>
        <v>2021_12_42822_2</v>
      </c>
      <c r="B5195" t="str">
        <f t="shared" si="406"/>
        <v>2021_12_48055</v>
      </c>
      <c r="C5195" s="1" t="s">
        <v>4698</v>
      </c>
      <c r="D5195">
        <f t="shared" si="407"/>
        <v>5194</v>
      </c>
      <c r="E5195">
        <v>42822</v>
      </c>
      <c r="F5195">
        <f t="shared" si="408"/>
        <v>2</v>
      </c>
      <c r="G5195" s="2" t="str">
        <f t="shared" si="409"/>
        <v/>
      </c>
      <c r="H5195" t="s">
        <v>4699</v>
      </c>
      <c r="I5195">
        <v>48055</v>
      </c>
      <c r="J5195">
        <v>42812</v>
      </c>
      <c r="K5195">
        <v>42809</v>
      </c>
      <c r="L5195" t="s">
        <v>31</v>
      </c>
      <c r="M5195" t="s">
        <v>20</v>
      </c>
      <c r="N5195">
        <v>357</v>
      </c>
      <c r="O5195">
        <v>1988</v>
      </c>
      <c r="P5195">
        <v>8</v>
      </c>
      <c r="Q5195" t="s">
        <v>5218</v>
      </c>
      <c r="BY5195" s="1"/>
      <c r="CE5195" s="2"/>
    </row>
    <row r="5196" ht="15" customHeight="1">
      <c r="A5196" t="str">
        <f t="shared" si="405"/>
        <v>2021_12_42822_3</v>
      </c>
      <c r="B5196" t="str">
        <f t="shared" si="406"/>
        <v>2021_12_48384</v>
      </c>
      <c r="C5196" s="1" t="s">
        <v>4698</v>
      </c>
      <c r="D5196">
        <f t="shared" si="407"/>
        <v>5195</v>
      </c>
      <c r="E5196">
        <v>42822</v>
      </c>
      <c r="F5196">
        <f t="shared" si="408"/>
        <v>3</v>
      </c>
      <c r="G5196" s="2" t="str">
        <f t="shared" si="409"/>
        <v/>
      </c>
      <c r="H5196" t="s">
        <v>4699</v>
      </c>
      <c r="I5196">
        <v>48384</v>
      </c>
      <c r="J5196">
        <v>42809</v>
      </c>
      <c r="K5196">
        <v>42812</v>
      </c>
      <c r="L5196" t="s">
        <v>31</v>
      </c>
      <c r="M5196" t="s">
        <v>20</v>
      </c>
      <c r="N5196">
        <v>277</v>
      </c>
      <c r="O5196">
        <v>1988</v>
      </c>
      <c r="P5196">
        <v>8</v>
      </c>
      <c r="Q5196" t="s">
        <v>5219</v>
      </c>
      <c r="BY5196" s="1"/>
      <c r="CE5196" s="2"/>
    </row>
    <row r="5197" ht="15" customHeight="1">
      <c r="A5197" t="str">
        <f t="shared" si="405"/>
        <v>2021_12_42822_4</v>
      </c>
      <c r="B5197" t="str">
        <f t="shared" si="406"/>
        <v>2021_12_48812</v>
      </c>
      <c r="C5197" s="1" t="s">
        <v>4698</v>
      </c>
      <c r="D5197">
        <f t="shared" si="407"/>
        <v>5196</v>
      </c>
      <c r="E5197">
        <v>42822</v>
      </c>
      <c r="F5197">
        <f t="shared" si="408"/>
        <v>4</v>
      </c>
      <c r="G5197" s="2" t="str">
        <f t="shared" si="409"/>
        <v/>
      </c>
      <c r="H5197" t="s">
        <v>4699</v>
      </c>
      <c r="I5197">
        <v>48812</v>
      </c>
      <c r="J5197">
        <v>42812</v>
      </c>
      <c r="K5197">
        <v>42809</v>
      </c>
      <c r="L5197" t="s">
        <v>31</v>
      </c>
      <c r="M5197" t="s">
        <v>20</v>
      </c>
      <c r="N5197">
        <v>418</v>
      </c>
      <c r="O5197">
        <v>1988</v>
      </c>
      <c r="P5197">
        <v>8</v>
      </c>
      <c r="Q5197" t="s">
        <v>5220</v>
      </c>
      <c r="BY5197" s="1"/>
      <c r="CE5197" s="2"/>
    </row>
    <row r="5198" ht="15" customHeight="1">
      <c r="A5198" t="str">
        <f t="shared" si="405"/>
        <v>2021_12_42822_5</v>
      </c>
      <c r="B5198" t="str">
        <f t="shared" si="406"/>
        <v>2021_12_49659</v>
      </c>
      <c r="C5198" s="1" t="s">
        <v>4698</v>
      </c>
      <c r="D5198">
        <f t="shared" si="407"/>
        <v>5197</v>
      </c>
      <c r="E5198">
        <v>42822</v>
      </c>
      <c r="F5198">
        <f t="shared" si="408"/>
        <v>5</v>
      </c>
      <c r="G5198" s="2" t="str">
        <f t="shared" si="409"/>
        <v/>
      </c>
      <c r="H5198" t="s">
        <v>4699</v>
      </c>
      <c r="I5198">
        <v>49659</v>
      </c>
      <c r="J5198">
        <v>42809</v>
      </c>
      <c r="K5198">
        <v>42812</v>
      </c>
      <c r="L5198" t="s">
        <v>31</v>
      </c>
      <c r="M5198" t="s">
        <v>20</v>
      </c>
      <c r="N5198">
        <v>333</v>
      </c>
      <c r="O5198">
        <v>1988</v>
      </c>
      <c r="P5198">
        <v>8</v>
      </c>
      <c r="Q5198" t="s">
        <v>5221</v>
      </c>
      <c r="BY5198" s="1"/>
      <c r="CE5198" s="2"/>
    </row>
    <row r="5199" ht="15" customHeight="1">
      <c r="A5199" t="str">
        <f t="shared" si="405"/>
        <v>2021_12_42822_6</v>
      </c>
      <c r="B5199" t="str">
        <f t="shared" si="406"/>
        <v>2021_12_49663</v>
      </c>
      <c r="C5199" s="1" t="s">
        <v>4698</v>
      </c>
      <c r="D5199">
        <f t="shared" si="407"/>
        <v>5198</v>
      </c>
      <c r="E5199">
        <v>42822</v>
      </c>
      <c r="F5199">
        <f t="shared" si="408"/>
        <v>6</v>
      </c>
      <c r="G5199" s="2" t="str">
        <f t="shared" si="409"/>
        <v/>
      </c>
      <c r="H5199" t="s">
        <v>4699</v>
      </c>
      <c r="I5199">
        <v>49663</v>
      </c>
      <c r="J5199">
        <v>42812</v>
      </c>
      <c r="K5199">
        <v>42809</v>
      </c>
      <c r="L5199" t="s">
        <v>31</v>
      </c>
      <c r="M5199" t="s">
        <v>20</v>
      </c>
      <c r="N5199">
        <v>313</v>
      </c>
      <c r="O5199">
        <v>1988</v>
      </c>
      <c r="P5199">
        <v>8</v>
      </c>
      <c r="Q5199" t="s">
        <v>5222</v>
      </c>
      <c r="BY5199" s="1"/>
      <c r="CE5199" s="2"/>
    </row>
    <row r="5200" ht="15" customHeight="1">
      <c r="A5200" t="str">
        <f t="shared" si="405"/>
        <v>2021_12_42822_7</v>
      </c>
      <c r="B5200" t="str">
        <f t="shared" si="406"/>
        <v>2021_12_49683</v>
      </c>
      <c r="C5200" s="1" t="s">
        <v>4698</v>
      </c>
      <c r="D5200">
        <f t="shared" si="407"/>
        <v>5199</v>
      </c>
      <c r="E5200">
        <v>42822</v>
      </c>
      <c r="F5200">
        <f t="shared" si="408"/>
        <v>7</v>
      </c>
      <c r="G5200" s="2" t="str">
        <f t="shared" si="409"/>
        <v>x</v>
      </c>
      <c r="H5200" t="s">
        <v>4699</v>
      </c>
      <c r="I5200">
        <v>49683</v>
      </c>
      <c r="J5200">
        <v>42809</v>
      </c>
      <c r="K5200">
        <v>42812</v>
      </c>
      <c r="L5200" t="s">
        <v>20</v>
      </c>
      <c r="M5200" t="s">
        <v>20</v>
      </c>
      <c r="N5200">
        <v>27</v>
      </c>
      <c r="O5200">
        <v>1988</v>
      </c>
      <c r="P5200">
        <v>8</v>
      </c>
      <c r="Q5200" t="s">
        <v>5223</v>
      </c>
      <c r="BY5200" s="1"/>
      <c r="CE5200" s="2"/>
    </row>
    <row r="5201" ht="15" customHeight="1">
      <c r="A5201" t="str">
        <f t="shared" si="405"/>
        <v>2021_12_42850_1</v>
      </c>
      <c r="B5201" t="str">
        <f t="shared" si="406"/>
        <v>2021_12_47808</v>
      </c>
      <c r="C5201" s="1" t="s">
        <v>4698</v>
      </c>
      <c r="D5201">
        <f t="shared" si="407"/>
        <v>5200</v>
      </c>
      <c r="E5201">
        <v>42850</v>
      </c>
      <c r="F5201">
        <f t="shared" si="408"/>
        <v>1</v>
      </c>
      <c r="G5201" s="2" t="str">
        <f t="shared" si="409"/>
        <v/>
      </c>
      <c r="H5201" t="s">
        <v>4699</v>
      </c>
      <c r="I5201">
        <v>47808</v>
      </c>
      <c r="J5201">
        <v>42837</v>
      </c>
      <c r="K5201">
        <v>42840</v>
      </c>
      <c r="L5201" t="s">
        <v>158</v>
      </c>
      <c r="M5201" t="s">
        <v>20</v>
      </c>
      <c r="N5201">
        <v>100</v>
      </c>
      <c r="O5201">
        <v>2498</v>
      </c>
      <c r="P5201">
        <v>17</v>
      </c>
      <c r="Q5201" t="s">
        <v>5224</v>
      </c>
      <c r="BY5201" s="1"/>
      <c r="CE5201" s="2"/>
    </row>
    <row r="5202" ht="15" customHeight="1">
      <c r="A5202" t="str">
        <f t="shared" si="405"/>
        <v>2021_12_42850_2</v>
      </c>
      <c r="B5202" t="str">
        <f t="shared" si="406"/>
        <v>2021_12_47943</v>
      </c>
      <c r="C5202" s="1" t="s">
        <v>4698</v>
      </c>
      <c r="D5202">
        <f t="shared" si="407"/>
        <v>5201</v>
      </c>
      <c r="E5202">
        <v>42850</v>
      </c>
      <c r="F5202">
        <f t="shared" si="408"/>
        <v>2</v>
      </c>
      <c r="G5202" s="2" t="str">
        <f t="shared" si="409"/>
        <v/>
      </c>
      <c r="H5202" t="s">
        <v>4699</v>
      </c>
      <c r="I5202">
        <v>47943</v>
      </c>
      <c r="J5202">
        <v>42840</v>
      </c>
      <c r="K5202">
        <v>42837</v>
      </c>
      <c r="L5202" t="s">
        <v>31</v>
      </c>
      <c r="M5202" t="s">
        <v>20</v>
      </c>
      <c r="N5202">
        <v>89</v>
      </c>
      <c r="O5202">
        <v>2498</v>
      </c>
      <c r="P5202">
        <v>17</v>
      </c>
      <c r="Q5202" t="s">
        <v>5225</v>
      </c>
      <c r="BY5202" s="1"/>
      <c r="CE5202" s="2"/>
    </row>
    <row r="5203" ht="15" customHeight="1">
      <c r="A5203" t="str">
        <f t="shared" si="405"/>
        <v>2021_12_42850_3</v>
      </c>
      <c r="B5203" t="str">
        <f t="shared" si="406"/>
        <v>2021_12_48291</v>
      </c>
      <c r="C5203" s="1" t="s">
        <v>4698</v>
      </c>
      <c r="D5203">
        <f t="shared" si="407"/>
        <v>5202</v>
      </c>
      <c r="E5203">
        <v>42850</v>
      </c>
      <c r="F5203">
        <f t="shared" si="408"/>
        <v>3</v>
      </c>
      <c r="G5203" s="2" t="str">
        <f t="shared" si="409"/>
        <v/>
      </c>
      <c r="H5203" t="s">
        <v>4699</v>
      </c>
      <c r="I5203">
        <v>48291</v>
      </c>
      <c r="J5203">
        <v>42837</v>
      </c>
      <c r="K5203">
        <v>42840</v>
      </c>
      <c r="L5203" t="s">
        <v>31</v>
      </c>
      <c r="M5203" t="s">
        <v>20</v>
      </c>
      <c r="N5203">
        <v>335</v>
      </c>
      <c r="O5203">
        <v>2498</v>
      </c>
      <c r="P5203">
        <v>17</v>
      </c>
      <c r="Q5203" t="s">
        <v>5226</v>
      </c>
      <c r="BY5203" s="1"/>
      <c r="CE5203" s="2"/>
    </row>
    <row r="5204" ht="15" customHeight="1">
      <c r="A5204" t="str">
        <f t="shared" si="405"/>
        <v>2021_12_42850_4</v>
      </c>
      <c r="B5204" t="str">
        <f t="shared" si="406"/>
        <v>2021_12_48521</v>
      </c>
      <c r="C5204" s="1" t="s">
        <v>4698</v>
      </c>
      <c r="D5204">
        <f t="shared" si="407"/>
        <v>5203</v>
      </c>
      <c r="E5204">
        <v>42850</v>
      </c>
      <c r="F5204">
        <f t="shared" si="408"/>
        <v>4</v>
      </c>
      <c r="G5204" s="2" t="str">
        <f t="shared" si="409"/>
        <v/>
      </c>
      <c r="H5204" t="s">
        <v>4699</v>
      </c>
      <c r="I5204">
        <v>48521</v>
      </c>
      <c r="J5204">
        <v>42840</v>
      </c>
      <c r="K5204">
        <v>42837</v>
      </c>
      <c r="L5204" t="s">
        <v>31</v>
      </c>
      <c r="M5204" t="s">
        <v>20</v>
      </c>
      <c r="N5204">
        <v>326</v>
      </c>
      <c r="O5204">
        <v>2498</v>
      </c>
      <c r="P5204">
        <v>17</v>
      </c>
      <c r="Q5204" t="s">
        <v>5227</v>
      </c>
      <c r="BY5204" s="1"/>
      <c r="CE5204" s="2"/>
    </row>
    <row r="5205" ht="15" customHeight="1">
      <c r="A5205" t="str">
        <f t="shared" si="405"/>
        <v>2021_12_42850_5</v>
      </c>
      <c r="B5205" t="str">
        <f t="shared" si="406"/>
        <v>2021_12_48638</v>
      </c>
      <c r="C5205" s="1" t="s">
        <v>4698</v>
      </c>
      <c r="D5205">
        <f t="shared" si="407"/>
        <v>5204</v>
      </c>
      <c r="E5205">
        <v>42850</v>
      </c>
      <c r="F5205">
        <f t="shared" si="408"/>
        <v>5</v>
      </c>
      <c r="G5205" s="2" t="str">
        <f t="shared" si="409"/>
        <v/>
      </c>
      <c r="H5205" t="s">
        <v>4699</v>
      </c>
      <c r="I5205">
        <v>48638</v>
      </c>
      <c r="J5205">
        <v>42837</v>
      </c>
      <c r="K5205">
        <v>42840</v>
      </c>
      <c r="L5205" t="s">
        <v>31</v>
      </c>
      <c r="M5205" t="s">
        <v>20</v>
      </c>
      <c r="N5205">
        <v>252</v>
      </c>
      <c r="O5205">
        <v>2498</v>
      </c>
      <c r="P5205">
        <v>17</v>
      </c>
      <c r="Q5205" t="s">
        <v>5228</v>
      </c>
      <c r="BY5205" s="1"/>
      <c r="CE5205" s="2"/>
    </row>
    <row r="5206" ht="15" customHeight="1">
      <c r="A5206" t="str">
        <f t="shared" si="405"/>
        <v>2021_12_42850_6</v>
      </c>
      <c r="B5206" t="str">
        <f t="shared" si="406"/>
        <v>2021_12_48681</v>
      </c>
      <c r="C5206" s="1" t="s">
        <v>4698</v>
      </c>
      <c r="D5206">
        <f t="shared" si="407"/>
        <v>5205</v>
      </c>
      <c r="E5206">
        <v>42850</v>
      </c>
      <c r="F5206">
        <f t="shared" si="408"/>
        <v>6</v>
      </c>
      <c r="G5206" s="2" t="str">
        <f t="shared" si="409"/>
        <v/>
      </c>
      <c r="H5206" t="s">
        <v>4699</v>
      </c>
      <c r="I5206">
        <v>48681</v>
      </c>
      <c r="J5206">
        <v>42840</v>
      </c>
      <c r="K5206">
        <v>42837</v>
      </c>
      <c r="L5206" t="s">
        <v>31</v>
      </c>
      <c r="M5206" t="s">
        <v>20</v>
      </c>
      <c r="N5206">
        <v>307</v>
      </c>
      <c r="O5206">
        <v>2498</v>
      </c>
      <c r="P5206">
        <v>17</v>
      </c>
      <c r="Q5206" t="s">
        <v>5229</v>
      </c>
      <c r="BY5206" s="1"/>
      <c r="CE5206" s="2"/>
    </row>
    <row r="5207" ht="15" customHeight="1">
      <c r="A5207" t="str">
        <f t="shared" si="405"/>
        <v>2021_12_42850_7</v>
      </c>
      <c r="B5207" t="str">
        <f t="shared" si="406"/>
        <v>2021_12_48716</v>
      </c>
      <c r="C5207" s="1" t="s">
        <v>4698</v>
      </c>
      <c r="D5207">
        <f t="shared" si="407"/>
        <v>5206</v>
      </c>
      <c r="E5207">
        <v>42850</v>
      </c>
      <c r="F5207">
        <f t="shared" si="408"/>
        <v>7</v>
      </c>
      <c r="G5207" s="2" t="str">
        <f t="shared" si="409"/>
        <v/>
      </c>
      <c r="H5207" t="s">
        <v>4699</v>
      </c>
      <c r="I5207">
        <v>48716</v>
      </c>
      <c r="J5207">
        <v>42837</v>
      </c>
      <c r="K5207">
        <v>42840</v>
      </c>
      <c r="L5207" t="s">
        <v>31</v>
      </c>
      <c r="M5207" t="s">
        <v>20</v>
      </c>
      <c r="N5207">
        <v>192</v>
      </c>
      <c r="O5207">
        <v>2498</v>
      </c>
      <c r="P5207">
        <v>17</v>
      </c>
      <c r="Q5207" t="s">
        <v>5230</v>
      </c>
      <c r="BY5207" s="1"/>
      <c r="CE5207" s="2"/>
    </row>
    <row r="5208" ht="15" customHeight="1">
      <c r="A5208" t="str">
        <f t="shared" si="405"/>
        <v>2021_12_42850_8</v>
      </c>
      <c r="B5208" t="str">
        <f t="shared" si="406"/>
        <v>2021_12_48867</v>
      </c>
      <c r="C5208" s="1" t="s">
        <v>4698</v>
      </c>
      <c r="D5208">
        <f t="shared" si="407"/>
        <v>5207</v>
      </c>
      <c r="E5208">
        <v>42850</v>
      </c>
      <c r="F5208">
        <f t="shared" si="408"/>
        <v>8</v>
      </c>
      <c r="G5208" s="2" t="str">
        <f t="shared" si="409"/>
        <v/>
      </c>
      <c r="H5208" t="s">
        <v>4699</v>
      </c>
      <c r="I5208">
        <v>48867</v>
      </c>
      <c r="J5208">
        <v>42840</v>
      </c>
      <c r="K5208">
        <v>42837</v>
      </c>
      <c r="L5208" t="s">
        <v>31</v>
      </c>
      <c r="M5208" t="s">
        <v>20</v>
      </c>
      <c r="N5208">
        <v>168</v>
      </c>
      <c r="O5208">
        <v>2498</v>
      </c>
      <c r="P5208">
        <v>17</v>
      </c>
      <c r="Q5208" t="s">
        <v>5231</v>
      </c>
      <c r="BY5208" s="1"/>
      <c r="CE5208" s="2"/>
    </row>
    <row r="5209" ht="15" customHeight="1">
      <c r="A5209" t="str">
        <f t="shared" si="405"/>
        <v>2021_12_42850_9</v>
      </c>
      <c r="B5209" t="str">
        <f t="shared" si="406"/>
        <v>2021_12_49281</v>
      </c>
      <c r="C5209" s="1" t="s">
        <v>4698</v>
      </c>
      <c r="D5209">
        <f t="shared" si="407"/>
        <v>5208</v>
      </c>
      <c r="E5209">
        <v>42850</v>
      </c>
      <c r="F5209">
        <f t="shared" si="408"/>
        <v>9</v>
      </c>
      <c r="G5209" s="2" t="str">
        <f t="shared" si="409"/>
        <v/>
      </c>
      <c r="H5209" t="s">
        <v>4699</v>
      </c>
      <c r="I5209">
        <v>49281</v>
      </c>
      <c r="J5209">
        <v>42837</v>
      </c>
      <c r="K5209">
        <v>42840</v>
      </c>
      <c r="L5209" t="s">
        <v>31</v>
      </c>
      <c r="M5209" t="s">
        <v>20</v>
      </c>
      <c r="N5209">
        <v>205</v>
      </c>
      <c r="O5209">
        <v>2498</v>
      </c>
      <c r="P5209">
        <v>17</v>
      </c>
      <c r="Q5209" t="s">
        <v>5232</v>
      </c>
      <c r="BY5209" s="1"/>
      <c r="CE5209" s="2"/>
    </row>
    <row r="5210" ht="15" customHeight="1">
      <c r="A5210" t="str">
        <f t="shared" si="405"/>
        <v>2021_12_42850_10</v>
      </c>
      <c r="B5210" t="str">
        <f t="shared" si="406"/>
        <v>2021_12_49287</v>
      </c>
      <c r="C5210" s="1" t="s">
        <v>4698</v>
      </c>
      <c r="D5210">
        <f t="shared" si="407"/>
        <v>5209</v>
      </c>
      <c r="E5210">
        <v>42850</v>
      </c>
      <c r="F5210">
        <f t="shared" si="408"/>
        <v>10</v>
      </c>
      <c r="G5210" s="2" t="str">
        <f t="shared" si="409"/>
        <v/>
      </c>
      <c r="H5210" t="s">
        <v>4699</v>
      </c>
      <c r="I5210">
        <v>49287</v>
      </c>
      <c r="J5210">
        <v>42840</v>
      </c>
      <c r="K5210">
        <v>42837</v>
      </c>
      <c r="L5210" t="s">
        <v>31</v>
      </c>
      <c r="M5210" t="s">
        <v>20</v>
      </c>
      <c r="N5210">
        <v>89</v>
      </c>
      <c r="O5210">
        <v>2498</v>
      </c>
      <c r="P5210">
        <v>17</v>
      </c>
      <c r="Q5210" t="s">
        <v>5233</v>
      </c>
      <c r="BY5210" s="1"/>
      <c r="CE5210" s="2"/>
    </row>
    <row r="5211" ht="15" customHeight="1">
      <c r="A5211" t="str">
        <f t="shared" si="405"/>
        <v>2021_12_42850_11</v>
      </c>
      <c r="B5211" t="str">
        <f t="shared" si="406"/>
        <v>2021_12_49363</v>
      </c>
      <c r="C5211" s="1" t="s">
        <v>4698</v>
      </c>
      <c r="D5211">
        <f t="shared" si="407"/>
        <v>5210</v>
      </c>
      <c r="E5211">
        <v>42850</v>
      </c>
      <c r="F5211">
        <f t="shared" si="408"/>
        <v>11</v>
      </c>
      <c r="G5211" s="2" t="str">
        <f t="shared" si="409"/>
        <v/>
      </c>
      <c r="H5211" t="s">
        <v>4699</v>
      </c>
      <c r="I5211">
        <v>49363</v>
      </c>
      <c r="J5211">
        <v>42837</v>
      </c>
      <c r="K5211">
        <v>42840</v>
      </c>
      <c r="L5211" t="s">
        <v>31</v>
      </c>
      <c r="M5211" t="s">
        <v>20</v>
      </c>
      <c r="N5211">
        <v>113</v>
      </c>
      <c r="O5211">
        <v>2498</v>
      </c>
      <c r="P5211">
        <v>17</v>
      </c>
      <c r="Q5211" t="s">
        <v>5234</v>
      </c>
      <c r="BY5211" s="1"/>
      <c r="CE5211" s="2"/>
    </row>
    <row r="5212" ht="15" customHeight="1">
      <c r="A5212" t="str">
        <f t="shared" si="405"/>
        <v>2021_12_42850_12</v>
      </c>
      <c r="B5212" t="str">
        <f t="shared" si="406"/>
        <v>2021_12_49514</v>
      </c>
      <c r="C5212" s="1" t="s">
        <v>4698</v>
      </c>
      <c r="D5212">
        <f t="shared" si="407"/>
        <v>5211</v>
      </c>
      <c r="E5212">
        <v>42850</v>
      </c>
      <c r="F5212">
        <f t="shared" si="408"/>
        <v>12</v>
      </c>
      <c r="G5212" s="2" t="str">
        <f t="shared" si="409"/>
        <v/>
      </c>
      <c r="H5212" t="s">
        <v>4699</v>
      </c>
      <c r="I5212">
        <v>49514</v>
      </c>
      <c r="J5212">
        <v>42840</v>
      </c>
      <c r="K5212">
        <v>42837</v>
      </c>
      <c r="L5212" t="s">
        <v>31</v>
      </c>
      <c r="M5212" t="s">
        <v>20</v>
      </c>
      <c r="N5212">
        <v>82</v>
      </c>
      <c r="O5212">
        <v>2498</v>
      </c>
      <c r="P5212">
        <v>17</v>
      </c>
      <c r="Q5212" t="s">
        <v>5235</v>
      </c>
      <c r="BY5212" s="1"/>
      <c r="CE5212" s="2"/>
    </row>
    <row r="5213" ht="15" customHeight="1">
      <c r="A5213" t="str">
        <f t="shared" si="405"/>
        <v>2021_12_42850_13</v>
      </c>
      <c r="B5213" t="str">
        <f t="shared" si="406"/>
        <v>2021_12_49637</v>
      </c>
      <c r="C5213" s="1" t="s">
        <v>4698</v>
      </c>
      <c r="D5213">
        <f t="shared" si="407"/>
        <v>5212</v>
      </c>
      <c r="E5213">
        <v>42850</v>
      </c>
      <c r="F5213">
        <f t="shared" si="408"/>
        <v>13</v>
      </c>
      <c r="G5213" s="2" t="str">
        <f t="shared" si="409"/>
        <v/>
      </c>
      <c r="H5213" t="s">
        <v>4699</v>
      </c>
      <c r="I5213">
        <v>49637</v>
      </c>
      <c r="J5213">
        <v>42837</v>
      </c>
      <c r="K5213">
        <v>42840</v>
      </c>
      <c r="L5213" t="s">
        <v>31</v>
      </c>
      <c r="M5213" t="s">
        <v>20</v>
      </c>
      <c r="N5213">
        <v>50</v>
      </c>
      <c r="O5213">
        <v>2498</v>
      </c>
      <c r="P5213">
        <v>17</v>
      </c>
      <c r="Q5213" t="s">
        <v>5236</v>
      </c>
      <c r="BY5213" s="1"/>
      <c r="CE5213" s="2"/>
    </row>
    <row r="5214" ht="15" customHeight="1">
      <c r="A5214" t="str">
        <f t="shared" si="405"/>
        <v>2021_12_42850_14</v>
      </c>
      <c r="B5214" t="str">
        <f t="shared" si="406"/>
        <v>2021_12_49666</v>
      </c>
      <c r="C5214" s="1" t="s">
        <v>4698</v>
      </c>
      <c r="D5214">
        <f t="shared" si="407"/>
        <v>5213</v>
      </c>
      <c r="E5214">
        <v>42850</v>
      </c>
      <c r="F5214">
        <f t="shared" si="408"/>
        <v>14</v>
      </c>
      <c r="G5214" s="2" t="str">
        <f t="shared" si="409"/>
        <v/>
      </c>
      <c r="H5214" t="s">
        <v>4699</v>
      </c>
      <c r="I5214">
        <v>49666</v>
      </c>
      <c r="J5214">
        <v>42840</v>
      </c>
      <c r="K5214">
        <v>42837</v>
      </c>
      <c r="L5214" t="s">
        <v>31</v>
      </c>
      <c r="M5214" t="s">
        <v>20</v>
      </c>
      <c r="N5214">
        <v>60</v>
      </c>
      <c r="O5214">
        <v>2498</v>
      </c>
      <c r="P5214">
        <v>17</v>
      </c>
      <c r="Q5214" t="s">
        <v>5237</v>
      </c>
      <c r="BY5214" s="1"/>
      <c r="CE5214" s="2"/>
    </row>
    <row r="5215" ht="15" customHeight="1">
      <c r="A5215" t="str">
        <f t="shared" si="405"/>
        <v>2021_12_42850_15</v>
      </c>
      <c r="B5215" t="str">
        <f t="shared" si="406"/>
        <v>2021_12_49676</v>
      </c>
      <c r="C5215" s="1" t="s">
        <v>4698</v>
      </c>
      <c r="D5215">
        <f t="shared" si="407"/>
        <v>5214</v>
      </c>
      <c r="E5215">
        <v>42850</v>
      </c>
      <c r="F5215">
        <f t="shared" si="408"/>
        <v>15</v>
      </c>
      <c r="G5215" s="2" t="str">
        <f t="shared" si="409"/>
        <v/>
      </c>
      <c r="H5215" t="s">
        <v>4699</v>
      </c>
      <c r="I5215">
        <v>49676</v>
      </c>
      <c r="J5215">
        <v>42837</v>
      </c>
      <c r="K5215">
        <v>42840</v>
      </c>
      <c r="L5215" t="s">
        <v>31</v>
      </c>
      <c r="M5215" t="s">
        <v>20</v>
      </c>
      <c r="N5215">
        <v>87</v>
      </c>
      <c r="O5215">
        <v>2498</v>
      </c>
      <c r="P5215">
        <v>17</v>
      </c>
      <c r="Q5215" t="s">
        <v>5238</v>
      </c>
      <c r="BY5215" s="1"/>
      <c r="CE5215" s="2"/>
    </row>
    <row r="5216" ht="15" customHeight="1">
      <c r="A5216" t="str">
        <f t="shared" si="405"/>
        <v>2021_12_42850_16</v>
      </c>
      <c r="B5216" t="str">
        <f t="shared" si="406"/>
        <v>2021_12_49678</v>
      </c>
      <c r="C5216" s="1" t="s">
        <v>4698</v>
      </c>
      <c r="D5216">
        <f t="shared" si="407"/>
        <v>5215</v>
      </c>
      <c r="E5216">
        <v>42850</v>
      </c>
      <c r="F5216">
        <f t="shared" si="408"/>
        <v>16</v>
      </c>
      <c r="G5216" s="2" t="str">
        <f t="shared" si="409"/>
        <v>x</v>
      </c>
      <c r="H5216" t="s">
        <v>4699</v>
      </c>
      <c r="I5216">
        <v>49678</v>
      </c>
      <c r="J5216">
        <v>42840</v>
      </c>
      <c r="K5216">
        <v>42837</v>
      </c>
      <c r="L5216" t="s">
        <v>20</v>
      </c>
      <c r="M5216" t="s">
        <v>20</v>
      </c>
      <c r="N5216">
        <v>22</v>
      </c>
      <c r="O5216">
        <v>2498</v>
      </c>
      <c r="P5216">
        <v>17</v>
      </c>
      <c r="Q5216" t="s">
        <v>5239</v>
      </c>
      <c r="BY5216" s="1"/>
      <c r="CE5216" s="2"/>
    </row>
    <row r="5217" ht="15" customHeight="1">
      <c r="A5217" t="str">
        <f t="shared" si="405"/>
        <v>2021_12_42878_1</v>
      </c>
      <c r="B5217" t="str">
        <f t="shared" si="406"/>
        <v>2021_12_47398</v>
      </c>
      <c r="C5217" s="1" t="s">
        <v>4698</v>
      </c>
      <c r="D5217">
        <f t="shared" si="407"/>
        <v>5216</v>
      </c>
      <c r="E5217">
        <v>42878</v>
      </c>
      <c r="F5217">
        <f t="shared" si="408"/>
        <v>1</v>
      </c>
      <c r="G5217" s="2" t="str">
        <f t="shared" si="409"/>
        <v/>
      </c>
      <c r="H5217" t="s">
        <v>4699</v>
      </c>
      <c r="I5217">
        <v>47398</v>
      </c>
      <c r="J5217">
        <v>42865</v>
      </c>
      <c r="K5217">
        <v>42868</v>
      </c>
      <c r="L5217" t="s">
        <v>19</v>
      </c>
      <c r="M5217" t="s">
        <v>20</v>
      </c>
      <c r="N5217">
        <v>257</v>
      </c>
      <c r="O5217">
        <v>2663</v>
      </c>
      <c r="P5217">
        <v>11</v>
      </c>
      <c r="Q5217" t="s">
        <v>5240</v>
      </c>
      <c r="BY5217" s="1"/>
      <c r="CE5217" s="2"/>
    </row>
    <row r="5218" ht="15" customHeight="1">
      <c r="A5218" t="str">
        <f t="shared" si="405"/>
        <v>2021_12_42878_2</v>
      </c>
      <c r="B5218" t="str">
        <f t="shared" si="406"/>
        <v>2021_12_47554</v>
      </c>
      <c r="C5218" s="1" t="s">
        <v>4698</v>
      </c>
      <c r="D5218">
        <f t="shared" si="407"/>
        <v>5217</v>
      </c>
      <c r="E5218">
        <v>42878</v>
      </c>
      <c r="F5218">
        <f t="shared" si="408"/>
        <v>2</v>
      </c>
      <c r="G5218" s="2" t="str">
        <f t="shared" si="409"/>
        <v/>
      </c>
      <c r="H5218" t="s">
        <v>4699</v>
      </c>
      <c r="I5218">
        <v>47554</v>
      </c>
      <c r="J5218">
        <v>42868</v>
      </c>
      <c r="K5218">
        <v>42865</v>
      </c>
      <c r="L5218" t="s">
        <v>31</v>
      </c>
      <c r="M5218" t="s">
        <v>20</v>
      </c>
      <c r="N5218">
        <v>390</v>
      </c>
      <c r="O5218">
        <v>2663</v>
      </c>
      <c r="P5218">
        <v>11</v>
      </c>
      <c r="Q5218" t="s">
        <v>5241</v>
      </c>
      <c r="BY5218" s="1"/>
      <c r="CE5218" s="2"/>
    </row>
    <row r="5219" ht="15" customHeight="1">
      <c r="A5219" t="str">
        <f t="shared" si="405"/>
        <v>2021_12_42878_3</v>
      </c>
      <c r="B5219" t="str">
        <f t="shared" si="406"/>
        <v>2021_12_47616</v>
      </c>
      <c r="C5219" s="1" t="s">
        <v>4698</v>
      </c>
      <c r="D5219">
        <f t="shared" si="407"/>
        <v>5218</v>
      </c>
      <c r="E5219">
        <v>42878</v>
      </c>
      <c r="F5219">
        <f t="shared" si="408"/>
        <v>3</v>
      </c>
      <c r="G5219" s="2" t="str">
        <f t="shared" si="409"/>
        <v/>
      </c>
      <c r="H5219" t="s">
        <v>4699</v>
      </c>
      <c r="I5219">
        <v>47616</v>
      </c>
      <c r="J5219">
        <v>42865</v>
      </c>
      <c r="K5219">
        <v>42868</v>
      </c>
      <c r="L5219" t="s">
        <v>31</v>
      </c>
      <c r="M5219" t="s">
        <v>20</v>
      </c>
      <c r="N5219">
        <v>182</v>
      </c>
      <c r="O5219">
        <v>2663</v>
      </c>
      <c r="P5219">
        <v>11</v>
      </c>
      <c r="Q5219" t="s">
        <v>5242</v>
      </c>
      <c r="BY5219" s="1"/>
      <c r="CE5219" s="2"/>
    </row>
    <row r="5220" ht="15" customHeight="1">
      <c r="A5220" t="str">
        <f t="shared" si="405"/>
        <v>2021_12_42878_4</v>
      </c>
      <c r="B5220" t="str">
        <f t="shared" si="406"/>
        <v>2021_12_47692</v>
      </c>
      <c r="C5220" s="1" t="s">
        <v>4698</v>
      </c>
      <c r="D5220">
        <f t="shared" si="407"/>
        <v>5219</v>
      </c>
      <c r="E5220">
        <v>42878</v>
      </c>
      <c r="F5220">
        <f t="shared" si="408"/>
        <v>4</v>
      </c>
      <c r="G5220" s="2" t="str">
        <f t="shared" si="409"/>
        <v/>
      </c>
      <c r="H5220" t="s">
        <v>4699</v>
      </c>
      <c r="I5220">
        <v>47692</v>
      </c>
      <c r="J5220">
        <v>42868</v>
      </c>
      <c r="K5220">
        <v>42865</v>
      </c>
      <c r="L5220" t="s">
        <v>31</v>
      </c>
      <c r="M5220" t="s">
        <v>20</v>
      </c>
      <c r="N5220">
        <v>381</v>
      </c>
      <c r="O5220">
        <v>2663</v>
      </c>
      <c r="P5220">
        <v>11</v>
      </c>
      <c r="Q5220" t="s">
        <v>5243</v>
      </c>
      <c r="BY5220" s="1"/>
      <c r="CE5220" s="2"/>
    </row>
    <row r="5221" ht="15" customHeight="1">
      <c r="A5221" t="str">
        <f t="shared" si="405"/>
        <v>2021_12_42878_5</v>
      </c>
      <c r="B5221" t="str">
        <f t="shared" si="406"/>
        <v>2021_12_47891</v>
      </c>
      <c r="C5221" s="1" t="s">
        <v>4698</v>
      </c>
      <c r="D5221">
        <f t="shared" si="407"/>
        <v>5220</v>
      </c>
      <c r="E5221">
        <v>42878</v>
      </c>
      <c r="F5221">
        <f t="shared" si="408"/>
        <v>5</v>
      </c>
      <c r="G5221" s="2" t="str">
        <f t="shared" si="409"/>
        <v/>
      </c>
      <c r="H5221" t="s">
        <v>4699</v>
      </c>
      <c r="I5221">
        <v>47891</v>
      </c>
      <c r="J5221">
        <v>42865</v>
      </c>
      <c r="K5221">
        <v>42868</v>
      </c>
      <c r="L5221" t="s">
        <v>31</v>
      </c>
      <c r="M5221" t="s">
        <v>20</v>
      </c>
      <c r="N5221">
        <v>465</v>
      </c>
      <c r="O5221">
        <v>2663</v>
      </c>
      <c r="P5221">
        <v>11</v>
      </c>
      <c r="Q5221" t="s">
        <v>5244</v>
      </c>
      <c r="BY5221" s="1"/>
      <c r="CE5221" s="2"/>
    </row>
    <row r="5222" ht="15" customHeight="1">
      <c r="A5222" t="str">
        <f t="shared" si="405"/>
        <v>2021_12_42878_6</v>
      </c>
      <c r="B5222" t="str">
        <f t="shared" si="406"/>
        <v>2021_12_48144</v>
      </c>
      <c r="C5222" s="1" t="s">
        <v>4698</v>
      </c>
      <c r="D5222">
        <f t="shared" si="407"/>
        <v>5221</v>
      </c>
      <c r="E5222">
        <v>42878</v>
      </c>
      <c r="F5222">
        <f t="shared" si="408"/>
        <v>6</v>
      </c>
      <c r="G5222" s="2" t="str">
        <f t="shared" si="409"/>
        <v/>
      </c>
      <c r="H5222" t="s">
        <v>4699</v>
      </c>
      <c r="I5222">
        <v>48144</v>
      </c>
      <c r="J5222">
        <v>42868</v>
      </c>
      <c r="K5222">
        <v>42865</v>
      </c>
      <c r="L5222" t="s">
        <v>31</v>
      </c>
      <c r="M5222" t="s">
        <v>20</v>
      </c>
      <c r="N5222">
        <v>290</v>
      </c>
      <c r="O5222">
        <v>2663</v>
      </c>
      <c r="P5222">
        <v>11</v>
      </c>
      <c r="Q5222" t="s">
        <v>5245</v>
      </c>
      <c r="BY5222" s="1"/>
      <c r="CE5222" s="2"/>
    </row>
    <row r="5223" ht="15" customHeight="1">
      <c r="A5223" t="str">
        <f t="shared" si="405"/>
        <v>2021_12_42878_7</v>
      </c>
      <c r="B5223" t="str">
        <f t="shared" si="406"/>
        <v>2021_12_48188</v>
      </c>
      <c r="C5223" s="1" t="s">
        <v>4698</v>
      </c>
      <c r="D5223">
        <f t="shared" si="407"/>
        <v>5222</v>
      </c>
      <c r="E5223">
        <v>42878</v>
      </c>
      <c r="F5223">
        <f t="shared" si="408"/>
        <v>7</v>
      </c>
      <c r="G5223" s="2" t="str">
        <f t="shared" si="409"/>
        <v/>
      </c>
      <c r="H5223" t="s">
        <v>4699</v>
      </c>
      <c r="I5223">
        <v>48188</v>
      </c>
      <c r="J5223">
        <v>42865</v>
      </c>
      <c r="K5223">
        <v>42868</v>
      </c>
      <c r="L5223" t="s">
        <v>31</v>
      </c>
      <c r="M5223" t="s">
        <v>20</v>
      </c>
      <c r="N5223">
        <v>270</v>
      </c>
      <c r="O5223">
        <v>2663</v>
      </c>
      <c r="P5223">
        <v>11</v>
      </c>
      <c r="Q5223" t="s">
        <v>5246</v>
      </c>
      <c r="BY5223" s="1"/>
      <c r="CE5223" s="2"/>
    </row>
    <row r="5224" ht="15" customHeight="1">
      <c r="A5224" t="str">
        <f t="shared" si="405"/>
        <v>2021_12_42878_8</v>
      </c>
      <c r="B5224" t="str">
        <f t="shared" si="406"/>
        <v>2021_12_48208</v>
      </c>
      <c r="C5224" s="1" t="s">
        <v>4698</v>
      </c>
      <c r="D5224">
        <f t="shared" si="407"/>
        <v>5223</v>
      </c>
      <c r="E5224">
        <v>42878</v>
      </c>
      <c r="F5224">
        <f t="shared" si="408"/>
        <v>8</v>
      </c>
      <c r="G5224" s="2" t="str">
        <f t="shared" si="409"/>
        <v/>
      </c>
      <c r="H5224" t="s">
        <v>4699</v>
      </c>
      <c r="I5224">
        <v>48208</v>
      </c>
      <c r="J5224">
        <v>42868</v>
      </c>
      <c r="K5224">
        <v>42865</v>
      </c>
      <c r="L5224" t="s">
        <v>31</v>
      </c>
      <c r="M5224" t="s">
        <v>20</v>
      </c>
      <c r="N5224">
        <v>202</v>
      </c>
      <c r="O5224">
        <v>2663</v>
      </c>
      <c r="P5224">
        <v>11</v>
      </c>
      <c r="Q5224" t="s">
        <v>5247</v>
      </c>
      <c r="BY5224" s="1"/>
      <c r="CE5224" s="2"/>
    </row>
    <row r="5225" ht="15" customHeight="1">
      <c r="A5225" t="str">
        <f t="shared" si="405"/>
        <v>2021_12_42878_9</v>
      </c>
      <c r="B5225" t="str">
        <f t="shared" si="406"/>
        <v>2021_12_48226</v>
      </c>
      <c r="C5225" s="1" t="s">
        <v>4698</v>
      </c>
      <c r="D5225">
        <f t="shared" si="407"/>
        <v>5224</v>
      </c>
      <c r="E5225">
        <v>42878</v>
      </c>
      <c r="F5225">
        <f t="shared" si="408"/>
        <v>9</v>
      </c>
      <c r="G5225" s="2" t="str">
        <f t="shared" si="409"/>
        <v/>
      </c>
      <c r="H5225" t="s">
        <v>4699</v>
      </c>
      <c r="I5225">
        <v>48226</v>
      </c>
      <c r="J5225">
        <v>42865</v>
      </c>
      <c r="K5225">
        <v>42868</v>
      </c>
      <c r="L5225" t="s">
        <v>31</v>
      </c>
      <c r="M5225" t="s">
        <v>20</v>
      </c>
      <c r="N5225">
        <v>162</v>
      </c>
      <c r="O5225">
        <v>2663</v>
      </c>
      <c r="P5225">
        <v>11</v>
      </c>
      <c r="Q5225" t="s">
        <v>5248</v>
      </c>
      <c r="BY5225" s="1"/>
      <c r="CE5225" s="2"/>
    </row>
    <row r="5226" ht="15" customHeight="1">
      <c r="A5226" t="str">
        <f t="shared" si="405"/>
        <v>2021_12_42878_10</v>
      </c>
      <c r="B5226" t="str">
        <f t="shared" si="406"/>
        <v>2021_12_48598</v>
      </c>
      <c r="C5226" s="1" t="s">
        <v>4698</v>
      </c>
      <c r="D5226">
        <f t="shared" si="407"/>
        <v>5225</v>
      </c>
      <c r="E5226">
        <v>42878</v>
      </c>
      <c r="F5226">
        <f t="shared" si="408"/>
        <v>10</v>
      </c>
      <c r="G5226" s="2" t="str">
        <f t="shared" si="409"/>
        <v>x</v>
      </c>
      <c r="H5226" t="s">
        <v>4699</v>
      </c>
      <c r="I5226">
        <v>48598</v>
      </c>
      <c r="J5226">
        <v>42868</v>
      </c>
      <c r="K5226">
        <v>42865</v>
      </c>
      <c r="L5226" t="s">
        <v>20</v>
      </c>
      <c r="M5226" t="s">
        <v>20</v>
      </c>
      <c r="N5226">
        <v>43</v>
      </c>
      <c r="O5226">
        <v>2663</v>
      </c>
      <c r="P5226">
        <v>11</v>
      </c>
      <c r="Q5226" t="s">
        <v>5249</v>
      </c>
      <c r="BY5226" s="1"/>
      <c r="CE5226" s="2"/>
    </row>
    <row r="5227" ht="15" customHeight="1">
      <c r="A5227" t="str">
        <f t="shared" si="405"/>
        <v>2021_12_42906_1</v>
      </c>
      <c r="B5227" t="str">
        <f t="shared" si="406"/>
        <v>2021_12_47332</v>
      </c>
      <c r="C5227" s="1" t="s">
        <v>4698</v>
      </c>
      <c r="D5227">
        <f t="shared" si="407"/>
        <v>5226</v>
      </c>
      <c r="E5227">
        <v>42906</v>
      </c>
      <c r="F5227">
        <f t="shared" si="408"/>
        <v>1</v>
      </c>
      <c r="G5227" s="2" t="str">
        <f t="shared" si="409"/>
        <v/>
      </c>
      <c r="H5227" t="s">
        <v>4699</v>
      </c>
      <c r="I5227">
        <v>47332</v>
      </c>
      <c r="J5227">
        <v>42893</v>
      </c>
      <c r="K5227">
        <v>42896</v>
      </c>
      <c r="L5227" t="s">
        <v>19</v>
      </c>
      <c r="M5227" t="s">
        <v>20</v>
      </c>
      <c r="N5227">
        <v>437</v>
      </c>
      <c r="O5227">
        <v>2478</v>
      </c>
      <c r="P5227">
        <v>8</v>
      </c>
      <c r="Q5227" t="s">
        <v>5250</v>
      </c>
      <c r="BY5227" s="1"/>
      <c r="CE5227" s="2"/>
    </row>
    <row r="5228" ht="15" customHeight="1">
      <c r="A5228" t="str">
        <f t="shared" si="405"/>
        <v>2021_12_42906_2</v>
      </c>
      <c r="B5228" t="str">
        <f t="shared" si="406"/>
        <v>2021_12_48303</v>
      </c>
      <c r="C5228" s="1" t="s">
        <v>4698</v>
      </c>
      <c r="D5228">
        <f t="shared" si="407"/>
        <v>5227</v>
      </c>
      <c r="E5228">
        <v>42906</v>
      </c>
      <c r="F5228">
        <f t="shared" si="408"/>
        <v>2</v>
      </c>
      <c r="G5228" s="2" t="str">
        <f t="shared" si="409"/>
        <v/>
      </c>
      <c r="H5228" t="s">
        <v>4699</v>
      </c>
      <c r="I5228">
        <v>48303</v>
      </c>
      <c r="J5228">
        <v>42896</v>
      </c>
      <c r="K5228">
        <v>42893</v>
      </c>
      <c r="L5228" t="s">
        <v>31</v>
      </c>
      <c r="M5228" t="s">
        <v>20</v>
      </c>
      <c r="N5228">
        <v>604</v>
      </c>
      <c r="O5228">
        <v>2478</v>
      </c>
      <c r="P5228">
        <v>8</v>
      </c>
      <c r="Q5228" t="s">
        <v>5251</v>
      </c>
      <c r="BY5228" s="1"/>
      <c r="CE5228" s="2"/>
    </row>
    <row r="5229" ht="15" customHeight="1">
      <c r="A5229" t="str">
        <f t="shared" si="405"/>
        <v>2021_12_42906_3</v>
      </c>
      <c r="B5229" t="str">
        <f t="shared" si="406"/>
        <v>2021_12_48583</v>
      </c>
      <c r="C5229" s="1" t="s">
        <v>4698</v>
      </c>
      <c r="D5229">
        <f t="shared" si="407"/>
        <v>5228</v>
      </c>
      <c r="E5229">
        <v>42906</v>
      </c>
      <c r="F5229">
        <f t="shared" si="408"/>
        <v>3</v>
      </c>
      <c r="G5229" s="2" t="str">
        <f t="shared" si="409"/>
        <v/>
      </c>
      <c r="H5229" t="s">
        <v>4699</v>
      </c>
      <c r="I5229">
        <v>48583</v>
      </c>
      <c r="J5229">
        <v>42893</v>
      </c>
      <c r="K5229">
        <v>42896</v>
      </c>
      <c r="L5229" t="s">
        <v>31</v>
      </c>
      <c r="M5229" t="s">
        <v>20</v>
      </c>
      <c r="N5229">
        <v>546</v>
      </c>
      <c r="O5229">
        <v>2478</v>
      </c>
      <c r="P5229">
        <v>8</v>
      </c>
      <c r="Q5229" t="s">
        <v>5252</v>
      </c>
      <c r="BY5229" s="1"/>
      <c r="CE5229" s="2"/>
    </row>
    <row r="5230" ht="15" customHeight="1">
      <c r="A5230" t="str">
        <f t="shared" si="405"/>
        <v>2021_12_42906_4</v>
      </c>
      <c r="B5230" t="str">
        <f t="shared" si="406"/>
        <v>2021_12_48932</v>
      </c>
      <c r="C5230" s="1" t="s">
        <v>4698</v>
      </c>
      <c r="D5230">
        <f t="shared" si="407"/>
        <v>5229</v>
      </c>
      <c r="E5230">
        <v>42906</v>
      </c>
      <c r="F5230">
        <f t="shared" si="408"/>
        <v>4</v>
      </c>
      <c r="G5230" s="2" t="str">
        <f t="shared" si="409"/>
        <v/>
      </c>
      <c r="H5230" t="s">
        <v>4699</v>
      </c>
      <c r="I5230">
        <v>48932</v>
      </c>
      <c r="J5230">
        <v>42896</v>
      </c>
      <c r="K5230">
        <v>42893</v>
      </c>
      <c r="L5230" t="s">
        <v>31</v>
      </c>
      <c r="M5230" t="s">
        <v>20</v>
      </c>
      <c r="N5230">
        <v>322</v>
      </c>
      <c r="O5230">
        <v>2478</v>
      </c>
      <c r="P5230">
        <v>8</v>
      </c>
      <c r="Q5230" t="s">
        <v>5253</v>
      </c>
      <c r="BY5230" s="1"/>
      <c r="CE5230" s="2"/>
    </row>
    <row r="5231" ht="15" customHeight="1">
      <c r="A5231" t="str">
        <f t="shared" si="405"/>
        <v>2021_12_42906_5</v>
      </c>
      <c r="B5231" t="str">
        <f t="shared" si="406"/>
        <v>2021_12_48975</v>
      </c>
      <c r="C5231" s="1" t="s">
        <v>4698</v>
      </c>
      <c r="D5231">
        <f t="shared" si="407"/>
        <v>5230</v>
      </c>
      <c r="E5231">
        <v>42906</v>
      </c>
      <c r="F5231">
        <f t="shared" si="408"/>
        <v>5</v>
      </c>
      <c r="G5231" s="2" t="str">
        <f t="shared" si="409"/>
        <v/>
      </c>
      <c r="H5231" t="s">
        <v>4699</v>
      </c>
      <c r="I5231">
        <v>48975</v>
      </c>
      <c r="J5231">
        <v>42893</v>
      </c>
      <c r="K5231">
        <v>42896</v>
      </c>
      <c r="L5231" t="s">
        <v>31</v>
      </c>
      <c r="M5231" t="s">
        <v>20</v>
      </c>
      <c r="N5231">
        <v>359</v>
      </c>
      <c r="O5231">
        <v>2478</v>
      </c>
      <c r="P5231">
        <v>8</v>
      </c>
      <c r="Q5231" t="s">
        <v>5254</v>
      </c>
      <c r="BY5231" s="1"/>
      <c r="CE5231" s="2"/>
    </row>
    <row r="5232" ht="15" customHeight="1">
      <c r="A5232" t="str">
        <f t="shared" si="405"/>
        <v>2021_12_42906_6</v>
      </c>
      <c r="B5232" t="str">
        <f t="shared" si="406"/>
        <v>2021_12_49628</v>
      </c>
      <c r="C5232" s="1" t="s">
        <v>4698</v>
      </c>
      <c r="D5232">
        <f t="shared" si="407"/>
        <v>5231</v>
      </c>
      <c r="E5232">
        <v>42906</v>
      </c>
      <c r="F5232">
        <f t="shared" si="408"/>
        <v>6</v>
      </c>
      <c r="G5232" s="2" t="str">
        <f t="shared" si="409"/>
        <v/>
      </c>
      <c r="H5232" t="s">
        <v>4699</v>
      </c>
      <c r="I5232">
        <v>49628</v>
      </c>
      <c r="J5232">
        <v>42896</v>
      </c>
      <c r="K5232">
        <v>42893</v>
      </c>
      <c r="L5232" t="s">
        <v>31</v>
      </c>
      <c r="M5232" t="s">
        <v>20</v>
      </c>
      <c r="N5232">
        <v>134</v>
      </c>
      <c r="O5232">
        <v>2478</v>
      </c>
      <c r="P5232">
        <v>8</v>
      </c>
      <c r="Q5232" t="s">
        <v>5255</v>
      </c>
      <c r="BY5232" s="1"/>
      <c r="CE5232" s="2"/>
    </row>
    <row r="5233" ht="15" customHeight="1">
      <c r="A5233" t="str">
        <f t="shared" si="405"/>
        <v>2021_12_42906_7</v>
      </c>
      <c r="B5233" t="str">
        <f t="shared" si="406"/>
        <v>2021_12_49665</v>
      </c>
      <c r="C5233" s="1" t="s">
        <v>4698</v>
      </c>
      <c r="D5233">
        <f t="shared" si="407"/>
        <v>5232</v>
      </c>
      <c r="E5233">
        <v>42906</v>
      </c>
      <c r="F5233">
        <f t="shared" si="408"/>
        <v>7</v>
      </c>
      <c r="G5233" s="2" t="str">
        <f t="shared" si="409"/>
        <v>x</v>
      </c>
      <c r="H5233" t="s">
        <v>4699</v>
      </c>
      <c r="I5233">
        <v>49665</v>
      </c>
      <c r="J5233">
        <v>42893</v>
      </c>
      <c r="K5233">
        <v>42896</v>
      </c>
      <c r="L5233" t="s">
        <v>20</v>
      </c>
      <c r="M5233" t="s">
        <v>20</v>
      </c>
      <c r="N5233">
        <v>55</v>
      </c>
      <c r="O5233">
        <v>2478</v>
      </c>
      <c r="P5233">
        <v>8</v>
      </c>
      <c r="Q5233" t="s">
        <v>5256</v>
      </c>
      <c r="BY5233" s="1"/>
      <c r="CE5233" s="2"/>
    </row>
    <row r="5234" ht="15" customHeight="1">
      <c r="A5234" t="str">
        <f t="shared" si="405"/>
        <v>2021_12_42934_1</v>
      </c>
      <c r="B5234" t="str">
        <f t="shared" si="406"/>
        <v>2021_12_47705</v>
      </c>
      <c r="C5234" s="1" t="s">
        <v>4698</v>
      </c>
      <c r="D5234">
        <f t="shared" si="407"/>
        <v>5233</v>
      </c>
      <c r="E5234">
        <v>42934</v>
      </c>
      <c r="F5234">
        <f t="shared" si="408"/>
        <v>1</v>
      </c>
      <c r="G5234" s="2" t="str">
        <f t="shared" si="409"/>
        <v/>
      </c>
      <c r="H5234" t="s">
        <v>4699</v>
      </c>
      <c r="I5234">
        <v>47705</v>
      </c>
      <c r="J5234">
        <v>42921</v>
      </c>
      <c r="K5234">
        <v>42924</v>
      </c>
      <c r="L5234" t="s">
        <v>19</v>
      </c>
      <c r="M5234" t="s">
        <v>20</v>
      </c>
      <c r="N5234">
        <v>366</v>
      </c>
      <c r="O5234">
        <v>2416</v>
      </c>
      <c r="P5234">
        <v>15</v>
      </c>
      <c r="Q5234" t="s">
        <v>5257</v>
      </c>
      <c r="BY5234" s="1"/>
      <c r="CE5234" s="2"/>
    </row>
    <row r="5235" ht="15" customHeight="1">
      <c r="A5235" t="str">
        <f t="shared" si="405"/>
        <v>2021_12_42934_2</v>
      </c>
      <c r="B5235" t="str">
        <f t="shared" si="406"/>
        <v>2021_12_48012</v>
      </c>
      <c r="C5235" s="1" t="s">
        <v>4698</v>
      </c>
      <c r="D5235">
        <f t="shared" si="407"/>
        <v>5234</v>
      </c>
      <c r="E5235">
        <v>42934</v>
      </c>
      <c r="F5235">
        <f t="shared" si="408"/>
        <v>2</v>
      </c>
      <c r="G5235" s="2" t="str">
        <f t="shared" si="409"/>
        <v/>
      </c>
      <c r="H5235" t="s">
        <v>4699</v>
      </c>
      <c r="I5235">
        <v>48012</v>
      </c>
      <c r="J5235">
        <v>42924</v>
      </c>
      <c r="K5235">
        <v>42921</v>
      </c>
      <c r="L5235" t="s">
        <v>31</v>
      </c>
      <c r="M5235" t="s">
        <v>20</v>
      </c>
      <c r="N5235">
        <v>269</v>
      </c>
      <c r="O5235">
        <v>2416</v>
      </c>
      <c r="P5235">
        <v>15</v>
      </c>
      <c r="Q5235" t="s">
        <v>5258</v>
      </c>
      <c r="BY5235" s="1"/>
      <c r="CE5235" s="2"/>
    </row>
    <row r="5236" ht="15" customHeight="1">
      <c r="A5236" t="str">
        <f t="shared" si="405"/>
        <v>2021_12_42934_3</v>
      </c>
      <c r="B5236" t="str">
        <f t="shared" si="406"/>
        <v>2021_12_48076</v>
      </c>
      <c r="C5236" s="1" t="s">
        <v>4698</v>
      </c>
      <c r="D5236">
        <f t="shared" si="407"/>
        <v>5235</v>
      </c>
      <c r="E5236">
        <v>42934</v>
      </c>
      <c r="F5236">
        <f t="shared" si="408"/>
        <v>3</v>
      </c>
      <c r="G5236" s="2" t="str">
        <f t="shared" si="409"/>
        <v/>
      </c>
      <c r="H5236" t="s">
        <v>4699</v>
      </c>
      <c r="I5236">
        <v>48076</v>
      </c>
      <c r="J5236">
        <v>42921</v>
      </c>
      <c r="K5236">
        <v>42924</v>
      </c>
      <c r="L5236" t="s">
        <v>31</v>
      </c>
      <c r="M5236" t="s">
        <v>20</v>
      </c>
      <c r="N5236">
        <v>212</v>
      </c>
      <c r="O5236">
        <v>2416</v>
      </c>
      <c r="P5236">
        <v>15</v>
      </c>
      <c r="Q5236" t="s">
        <v>5259</v>
      </c>
      <c r="BY5236" s="1"/>
      <c r="CE5236" s="2"/>
    </row>
    <row r="5237" ht="15" customHeight="1">
      <c r="A5237" t="str">
        <f t="shared" si="405"/>
        <v>2021_12_42934_4</v>
      </c>
      <c r="B5237" t="str">
        <f t="shared" si="406"/>
        <v>2021_12_48311</v>
      </c>
      <c r="C5237" s="1" t="s">
        <v>4698</v>
      </c>
      <c r="D5237">
        <f t="shared" si="407"/>
        <v>5236</v>
      </c>
      <c r="E5237">
        <v>42934</v>
      </c>
      <c r="F5237">
        <f t="shared" si="408"/>
        <v>4</v>
      </c>
      <c r="G5237" s="2" t="str">
        <f t="shared" si="409"/>
        <v/>
      </c>
      <c r="H5237" t="s">
        <v>4699</v>
      </c>
      <c r="I5237">
        <v>48311</v>
      </c>
      <c r="J5237">
        <v>42924</v>
      </c>
      <c r="K5237">
        <v>42921</v>
      </c>
      <c r="L5237" t="s">
        <v>31</v>
      </c>
      <c r="M5237" t="s">
        <v>20</v>
      </c>
      <c r="N5237">
        <v>211</v>
      </c>
      <c r="O5237">
        <v>2416</v>
      </c>
      <c r="P5237">
        <v>15</v>
      </c>
      <c r="Q5237" t="s">
        <v>5260</v>
      </c>
      <c r="BY5237" s="1"/>
      <c r="CE5237" s="2"/>
    </row>
    <row r="5238" ht="15" customHeight="1">
      <c r="A5238" t="str">
        <f t="shared" si="405"/>
        <v>2021_12_42934_5</v>
      </c>
      <c r="B5238" t="str">
        <f t="shared" si="406"/>
        <v>2021_12_48555</v>
      </c>
      <c r="C5238" s="1" t="s">
        <v>4698</v>
      </c>
      <c r="D5238">
        <f t="shared" si="407"/>
        <v>5237</v>
      </c>
      <c r="E5238">
        <v>42934</v>
      </c>
      <c r="F5238">
        <f t="shared" si="408"/>
        <v>5</v>
      </c>
      <c r="G5238" s="2" t="str">
        <f t="shared" si="409"/>
        <v/>
      </c>
      <c r="H5238" t="s">
        <v>4699</v>
      </c>
      <c r="I5238">
        <v>48555</v>
      </c>
      <c r="J5238">
        <v>42921</v>
      </c>
      <c r="K5238">
        <v>42924</v>
      </c>
      <c r="L5238" t="s">
        <v>31</v>
      </c>
      <c r="M5238" t="s">
        <v>20</v>
      </c>
      <c r="N5238">
        <v>265</v>
      </c>
      <c r="O5238">
        <v>2416</v>
      </c>
      <c r="P5238">
        <v>15</v>
      </c>
      <c r="Q5238" t="s">
        <v>5261</v>
      </c>
      <c r="BY5238" s="1"/>
      <c r="CE5238" s="2"/>
    </row>
    <row r="5239" ht="15" customHeight="1">
      <c r="A5239" t="str">
        <f t="shared" si="405"/>
        <v>2021_12_42934_6</v>
      </c>
      <c r="B5239" t="str">
        <f t="shared" si="406"/>
        <v>2021_12_48603</v>
      </c>
      <c r="C5239" s="1" t="s">
        <v>4698</v>
      </c>
      <c r="D5239">
        <f t="shared" si="407"/>
        <v>5238</v>
      </c>
      <c r="E5239">
        <v>42934</v>
      </c>
      <c r="F5239">
        <f t="shared" si="408"/>
        <v>6</v>
      </c>
      <c r="G5239" s="2" t="str">
        <f t="shared" si="409"/>
        <v/>
      </c>
      <c r="H5239" t="s">
        <v>4699</v>
      </c>
      <c r="I5239">
        <v>48603</v>
      </c>
      <c r="J5239">
        <v>42924</v>
      </c>
      <c r="K5239">
        <v>42921</v>
      </c>
      <c r="L5239" t="s">
        <v>31</v>
      </c>
      <c r="M5239" t="s">
        <v>20</v>
      </c>
      <c r="N5239">
        <v>143</v>
      </c>
      <c r="O5239">
        <v>2416</v>
      </c>
      <c r="P5239">
        <v>15</v>
      </c>
      <c r="Q5239" t="s">
        <v>5262</v>
      </c>
      <c r="BY5239" s="1"/>
      <c r="CE5239" s="2"/>
    </row>
    <row r="5240" ht="15" customHeight="1">
      <c r="A5240" t="str">
        <f t="shared" si="405"/>
        <v>2021_12_42934_7</v>
      </c>
      <c r="B5240" t="str">
        <f t="shared" si="406"/>
        <v>2021_12_48763</v>
      </c>
      <c r="C5240" s="1" t="s">
        <v>4698</v>
      </c>
      <c r="D5240">
        <f t="shared" si="407"/>
        <v>5239</v>
      </c>
      <c r="E5240">
        <v>42934</v>
      </c>
      <c r="F5240">
        <f t="shared" si="408"/>
        <v>7</v>
      </c>
      <c r="G5240" s="2" t="str">
        <f t="shared" si="409"/>
        <v/>
      </c>
      <c r="H5240" t="s">
        <v>4699</v>
      </c>
      <c r="I5240">
        <v>48763</v>
      </c>
      <c r="J5240">
        <v>42921</v>
      </c>
      <c r="K5240">
        <v>42924</v>
      </c>
      <c r="L5240" t="s">
        <v>31</v>
      </c>
      <c r="M5240" t="s">
        <v>20</v>
      </c>
      <c r="N5240">
        <v>83</v>
      </c>
      <c r="O5240">
        <v>2416</v>
      </c>
      <c r="P5240">
        <v>15</v>
      </c>
      <c r="Q5240" t="s">
        <v>5263</v>
      </c>
      <c r="BY5240" s="1"/>
      <c r="CE5240" s="2"/>
    </row>
    <row r="5241" ht="15" customHeight="1">
      <c r="A5241" t="str">
        <f t="shared" si="405"/>
        <v>2021_12_42934_8</v>
      </c>
      <c r="B5241" t="str">
        <f t="shared" si="406"/>
        <v>2021_12_48775</v>
      </c>
      <c r="C5241" s="1" t="s">
        <v>4698</v>
      </c>
      <c r="D5241">
        <f t="shared" si="407"/>
        <v>5240</v>
      </c>
      <c r="E5241">
        <v>42934</v>
      </c>
      <c r="F5241">
        <f t="shared" si="408"/>
        <v>8</v>
      </c>
      <c r="G5241" s="2" t="str">
        <f t="shared" si="409"/>
        <v/>
      </c>
      <c r="H5241" t="s">
        <v>4699</v>
      </c>
      <c r="I5241">
        <v>48775</v>
      </c>
      <c r="J5241">
        <v>42924</v>
      </c>
      <c r="K5241">
        <v>42921</v>
      </c>
      <c r="L5241" t="s">
        <v>31</v>
      </c>
      <c r="M5241" t="s">
        <v>20</v>
      </c>
      <c r="N5241">
        <v>105</v>
      </c>
      <c r="O5241">
        <v>2416</v>
      </c>
      <c r="P5241">
        <v>15</v>
      </c>
      <c r="Q5241" t="s">
        <v>5264</v>
      </c>
      <c r="BY5241" s="1"/>
      <c r="CE5241" s="2"/>
    </row>
    <row r="5242" ht="15" customHeight="1">
      <c r="A5242" t="str">
        <f t="shared" si="405"/>
        <v>2021_12_42934_9</v>
      </c>
      <c r="B5242" t="str">
        <f t="shared" si="406"/>
        <v>2021_12_48784</v>
      </c>
      <c r="C5242" s="1" t="s">
        <v>4698</v>
      </c>
      <c r="D5242">
        <f t="shared" si="407"/>
        <v>5241</v>
      </c>
      <c r="E5242">
        <v>42934</v>
      </c>
      <c r="F5242">
        <f t="shared" si="408"/>
        <v>9</v>
      </c>
      <c r="G5242" s="2" t="str">
        <f t="shared" si="409"/>
        <v/>
      </c>
      <c r="H5242" t="s">
        <v>4699</v>
      </c>
      <c r="I5242">
        <v>48784</v>
      </c>
      <c r="J5242">
        <v>42921</v>
      </c>
      <c r="K5242">
        <v>42924</v>
      </c>
      <c r="L5242" t="s">
        <v>31</v>
      </c>
      <c r="M5242" t="s">
        <v>20</v>
      </c>
      <c r="N5242">
        <v>276</v>
      </c>
      <c r="O5242">
        <v>2416</v>
      </c>
      <c r="P5242">
        <v>15</v>
      </c>
      <c r="Q5242" t="s">
        <v>5265</v>
      </c>
      <c r="BY5242" s="1"/>
      <c r="CE5242" s="2"/>
    </row>
    <row r="5243" ht="15" customHeight="1">
      <c r="A5243" t="str">
        <f t="shared" si="405"/>
        <v>2021_12_42934_10</v>
      </c>
      <c r="B5243" t="str">
        <f t="shared" si="406"/>
        <v>2021_12_48824</v>
      </c>
      <c r="C5243" s="1" t="s">
        <v>4698</v>
      </c>
      <c r="D5243">
        <f t="shared" si="407"/>
        <v>5242</v>
      </c>
      <c r="E5243">
        <v>42934</v>
      </c>
      <c r="F5243">
        <f t="shared" si="408"/>
        <v>10</v>
      </c>
      <c r="G5243" s="2" t="str">
        <f t="shared" si="409"/>
        <v/>
      </c>
      <c r="H5243" t="s">
        <v>4699</v>
      </c>
      <c r="I5243">
        <v>48824</v>
      </c>
      <c r="J5243">
        <v>42924</v>
      </c>
      <c r="K5243">
        <v>42921</v>
      </c>
      <c r="L5243" t="s">
        <v>31</v>
      </c>
      <c r="M5243" t="s">
        <v>20</v>
      </c>
      <c r="N5243">
        <v>123</v>
      </c>
      <c r="O5243">
        <v>2416</v>
      </c>
      <c r="P5243">
        <v>15</v>
      </c>
      <c r="Q5243" t="s">
        <v>5266</v>
      </c>
      <c r="BY5243" s="1"/>
      <c r="CE5243" s="2"/>
    </row>
    <row r="5244" ht="15" customHeight="1">
      <c r="A5244" t="str">
        <f t="shared" si="405"/>
        <v>2021_12_42934_11</v>
      </c>
      <c r="B5244" t="str">
        <f t="shared" si="406"/>
        <v>2021_12_49295</v>
      </c>
      <c r="C5244" s="1" t="s">
        <v>4698</v>
      </c>
      <c r="D5244">
        <f t="shared" si="407"/>
        <v>5243</v>
      </c>
      <c r="E5244">
        <v>42934</v>
      </c>
      <c r="F5244">
        <f t="shared" si="408"/>
        <v>11</v>
      </c>
      <c r="G5244" s="2" t="str">
        <f t="shared" si="409"/>
        <v/>
      </c>
      <c r="H5244" t="s">
        <v>4699</v>
      </c>
      <c r="I5244">
        <v>49295</v>
      </c>
      <c r="J5244">
        <v>42921</v>
      </c>
      <c r="K5244">
        <v>42924</v>
      </c>
      <c r="L5244" t="s">
        <v>31</v>
      </c>
      <c r="M5244" t="s">
        <v>20</v>
      </c>
      <c r="N5244">
        <v>81</v>
      </c>
      <c r="O5244">
        <v>2416</v>
      </c>
      <c r="P5244">
        <v>15</v>
      </c>
      <c r="Q5244" t="s">
        <v>5267</v>
      </c>
      <c r="BY5244" s="1"/>
      <c r="CE5244" s="2"/>
    </row>
    <row r="5245" ht="15" customHeight="1">
      <c r="A5245" t="str">
        <f t="shared" si="405"/>
        <v>2021_12_42934_12</v>
      </c>
      <c r="B5245" t="str">
        <f t="shared" si="406"/>
        <v>2021_12_49357</v>
      </c>
      <c r="C5245" s="1" t="s">
        <v>4698</v>
      </c>
      <c r="D5245">
        <f t="shared" si="407"/>
        <v>5244</v>
      </c>
      <c r="E5245">
        <v>42934</v>
      </c>
      <c r="F5245">
        <f t="shared" si="408"/>
        <v>12</v>
      </c>
      <c r="G5245" s="2" t="str">
        <f t="shared" si="409"/>
        <v/>
      </c>
      <c r="H5245" t="s">
        <v>4699</v>
      </c>
      <c r="I5245">
        <v>49357</v>
      </c>
      <c r="J5245">
        <v>42924</v>
      </c>
      <c r="K5245">
        <v>42921</v>
      </c>
      <c r="L5245" t="s">
        <v>31</v>
      </c>
      <c r="M5245" t="s">
        <v>20</v>
      </c>
      <c r="N5245">
        <v>148</v>
      </c>
      <c r="O5245">
        <v>2416</v>
      </c>
      <c r="P5245">
        <v>15</v>
      </c>
      <c r="Q5245" t="s">
        <v>5268</v>
      </c>
      <c r="BY5245" s="1"/>
      <c r="CE5245" s="2"/>
    </row>
    <row r="5246" ht="15" customHeight="1">
      <c r="A5246" t="str">
        <f t="shared" si="405"/>
        <v>2021_12_42934_13</v>
      </c>
      <c r="B5246" t="str">
        <f t="shared" si="406"/>
        <v>2021_12_49384</v>
      </c>
      <c r="C5246" s="1" t="s">
        <v>4698</v>
      </c>
      <c r="D5246">
        <f t="shared" si="407"/>
        <v>5245</v>
      </c>
      <c r="E5246">
        <v>42934</v>
      </c>
      <c r="F5246">
        <f t="shared" si="408"/>
        <v>13</v>
      </c>
      <c r="G5246" s="2" t="str">
        <f t="shared" si="409"/>
        <v/>
      </c>
      <c r="H5246" t="s">
        <v>4699</v>
      </c>
      <c r="I5246">
        <v>49384</v>
      </c>
      <c r="J5246">
        <v>42921</v>
      </c>
      <c r="K5246">
        <v>42924</v>
      </c>
      <c r="L5246" t="s">
        <v>31</v>
      </c>
      <c r="M5246" t="s">
        <v>20</v>
      </c>
      <c r="N5246">
        <v>77</v>
      </c>
      <c r="O5246">
        <v>2416</v>
      </c>
      <c r="P5246">
        <v>15</v>
      </c>
      <c r="Q5246" t="s">
        <v>5269</v>
      </c>
      <c r="BY5246" s="1"/>
      <c r="CE5246" s="2"/>
    </row>
    <row r="5247" ht="15" customHeight="1">
      <c r="A5247" t="str">
        <f t="shared" si="405"/>
        <v>2021_12_42934_14</v>
      </c>
      <c r="B5247" t="str">
        <f t="shared" si="406"/>
        <v>2021_12_49625</v>
      </c>
      <c r="C5247" s="1" t="s">
        <v>4698</v>
      </c>
      <c r="D5247">
        <f t="shared" si="407"/>
        <v>5246</v>
      </c>
      <c r="E5247">
        <v>42934</v>
      </c>
      <c r="F5247">
        <f t="shared" si="408"/>
        <v>14</v>
      </c>
      <c r="G5247" s="2" t="str">
        <f t="shared" si="409"/>
        <v>x</v>
      </c>
      <c r="H5247" t="s">
        <v>4699</v>
      </c>
      <c r="I5247">
        <v>49625</v>
      </c>
      <c r="J5247">
        <v>42924</v>
      </c>
      <c r="K5247">
        <v>42921</v>
      </c>
      <c r="L5247" t="s">
        <v>20</v>
      </c>
      <c r="M5247" t="s">
        <v>20</v>
      </c>
      <c r="N5247">
        <v>36</v>
      </c>
      <c r="O5247">
        <v>2416</v>
      </c>
      <c r="P5247">
        <v>15</v>
      </c>
      <c r="Q5247" t="s">
        <v>5270</v>
      </c>
      <c r="BY5247" s="1"/>
      <c r="CE5247" s="2"/>
    </row>
    <row r="5248" ht="15" customHeight="1">
      <c r="A5248" t="str">
        <f t="shared" si="405"/>
        <v>2021_12_42962_1</v>
      </c>
      <c r="B5248" t="str">
        <f t="shared" si="406"/>
        <v>2021_12_47807</v>
      </c>
      <c r="C5248" s="1" t="s">
        <v>4698</v>
      </c>
      <c r="D5248">
        <f t="shared" si="407"/>
        <v>5247</v>
      </c>
      <c r="E5248">
        <v>42962</v>
      </c>
      <c r="F5248">
        <f t="shared" si="408"/>
        <v>1</v>
      </c>
      <c r="G5248" s="2" t="str">
        <f t="shared" si="409"/>
        <v/>
      </c>
      <c r="H5248" t="s">
        <v>4699</v>
      </c>
      <c r="I5248">
        <v>47807</v>
      </c>
      <c r="J5248">
        <v>42949</v>
      </c>
      <c r="K5248">
        <v>42952</v>
      </c>
      <c r="L5248" t="s">
        <v>19</v>
      </c>
      <c r="M5248" t="s">
        <v>20</v>
      </c>
      <c r="N5248">
        <v>521</v>
      </c>
      <c r="O5248">
        <v>3345</v>
      </c>
      <c r="P5248">
        <v>11</v>
      </c>
      <c r="Q5248" t="s">
        <v>5271</v>
      </c>
      <c r="BY5248" s="1"/>
      <c r="CE5248" s="2"/>
    </row>
    <row r="5249" ht="15" customHeight="1">
      <c r="A5249" t="str">
        <f t="shared" si="405"/>
        <v>2021_12_42962_2</v>
      </c>
      <c r="B5249" t="str">
        <f t="shared" si="406"/>
        <v>2021_12_47862</v>
      </c>
      <c r="C5249" s="1" t="s">
        <v>4698</v>
      </c>
      <c r="D5249">
        <f t="shared" si="407"/>
        <v>5248</v>
      </c>
      <c r="E5249">
        <v>42962</v>
      </c>
      <c r="F5249">
        <f t="shared" si="408"/>
        <v>2</v>
      </c>
      <c r="G5249" s="2" t="str">
        <f t="shared" si="409"/>
        <v/>
      </c>
      <c r="H5249" t="s">
        <v>4699</v>
      </c>
      <c r="I5249">
        <v>47862</v>
      </c>
      <c r="J5249">
        <v>42952</v>
      </c>
      <c r="K5249">
        <v>42949</v>
      </c>
      <c r="L5249" t="s">
        <v>31</v>
      </c>
      <c r="M5249" t="s">
        <v>20</v>
      </c>
      <c r="N5249">
        <v>422</v>
      </c>
      <c r="O5249">
        <v>3345</v>
      </c>
      <c r="P5249">
        <v>11</v>
      </c>
      <c r="Q5249" t="s">
        <v>5272</v>
      </c>
      <c r="BY5249" s="1"/>
      <c r="CE5249" s="2"/>
    </row>
    <row r="5250" ht="15" customHeight="1">
      <c r="A5250" t="str">
        <f t="shared" ref="A5250:A5313" si="410">CONCATENATE($C5250,"_",$E5250,"_",$F5250)</f>
        <v>2021_12_42962_3</v>
      </c>
      <c r="B5250" t="str">
        <f t="shared" ref="B5250:B5313" si="411">CONCATENATE($C5250,"_",$I5250)</f>
        <v>2021_12_47946</v>
      </c>
      <c r="C5250" s="1" t="s">
        <v>4698</v>
      </c>
      <c r="D5250">
        <f t="shared" ref="D5250:D5313" si="412">IF(ISNUMBER($D5249),$D5249+1,1)</f>
        <v>5249</v>
      </c>
      <c r="E5250">
        <v>42962</v>
      </c>
      <c r="F5250">
        <f t="shared" ref="F5250:F5313" si="413">IF($E5250="","",IF($E5250=$E5249,$F5249+1,1))</f>
        <v>3</v>
      </c>
      <c r="G5250" s="2" t="str">
        <f t="shared" ref="G5250:G5313" si="414">IF($E5251=$E5250,"","x")</f>
        <v/>
      </c>
      <c r="H5250" t="s">
        <v>4699</v>
      </c>
      <c r="I5250">
        <v>47946</v>
      </c>
      <c r="J5250">
        <v>42949</v>
      </c>
      <c r="K5250">
        <v>42952</v>
      </c>
      <c r="L5250" t="s">
        <v>31</v>
      </c>
      <c r="M5250" t="s">
        <v>20</v>
      </c>
      <c r="N5250">
        <v>418</v>
      </c>
      <c r="O5250">
        <v>3345</v>
      </c>
      <c r="P5250">
        <v>11</v>
      </c>
      <c r="Q5250" t="s">
        <v>5273</v>
      </c>
      <c r="BY5250" s="1"/>
      <c r="CE5250" s="2"/>
    </row>
    <row r="5251" ht="15" customHeight="1">
      <c r="A5251" t="str">
        <f t="shared" si="410"/>
        <v>2021_12_42962_4</v>
      </c>
      <c r="B5251" t="str">
        <f t="shared" si="411"/>
        <v>2021_12_48432</v>
      </c>
      <c r="C5251" s="1" t="s">
        <v>4698</v>
      </c>
      <c r="D5251">
        <f t="shared" si="412"/>
        <v>5250</v>
      </c>
      <c r="E5251">
        <v>42962</v>
      </c>
      <c r="F5251">
        <f t="shared" si="413"/>
        <v>4</v>
      </c>
      <c r="G5251" s="2" t="str">
        <f t="shared" si="414"/>
        <v/>
      </c>
      <c r="H5251" t="s">
        <v>4699</v>
      </c>
      <c r="I5251">
        <v>48432</v>
      </c>
      <c r="J5251">
        <v>42952</v>
      </c>
      <c r="K5251">
        <v>42949</v>
      </c>
      <c r="L5251" t="s">
        <v>31</v>
      </c>
      <c r="M5251" t="s">
        <v>20</v>
      </c>
      <c r="N5251">
        <v>402</v>
      </c>
      <c r="O5251">
        <v>3345</v>
      </c>
      <c r="P5251">
        <v>11</v>
      </c>
      <c r="Q5251" t="s">
        <v>5274</v>
      </c>
      <c r="BY5251" s="1"/>
      <c r="CE5251" s="2"/>
    </row>
    <row r="5252" ht="15" customHeight="1">
      <c r="A5252" t="str">
        <f t="shared" si="410"/>
        <v>2021_12_42962_5</v>
      </c>
      <c r="B5252" t="str">
        <f t="shared" si="411"/>
        <v>2021_12_48795</v>
      </c>
      <c r="C5252" s="1" t="s">
        <v>4698</v>
      </c>
      <c r="D5252">
        <f t="shared" si="412"/>
        <v>5251</v>
      </c>
      <c r="E5252">
        <v>42962</v>
      </c>
      <c r="F5252">
        <f t="shared" si="413"/>
        <v>5</v>
      </c>
      <c r="G5252" s="2" t="str">
        <f t="shared" si="414"/>
        <v/>
      </c>
      <c r="H5252" t="s">
        <v>4699</v>
      </c>
      <c r="I5252">
        <v>48795</v>
      </c>
      <c r="J5252">
        <v>42949</v>
      </c>
      <c r="K5252">
        <v>42952</v>
      </c>
      <c r="L5252" t="s">
        <v>31</v>
      </c>
      <c r="M5252" t="s">
        <v>20</v>
      </c>
      <c r="N5252">
        <v>746</v>
      </c>
      <c r="O5252">
        <v>3345</v>
      </c>
      <c r="P5252">
        <v>11</v>
      </c>
      <c r="Q5252" t="s">
        <v>5275</v>
      </c>
      <c r="BY5252" s="1"/>
      <c r="CE5252" s="2"/>
    </row>
    <row r="5253" ht="15" customHeight="1">
      <c r="A5253" t="str">
        <f t="shared" si="410"/>
        <v>2021_12_42962_6</v>
      </c>
      <c r="B5253" t="str">
        <f t="shared" si="411"/>
        <v>2021_12_49326</v>
      </c>
      <c r="C5253" s="1" t="s">
        <v>4698</v>
      </c>
      <c r="D5253">
        <f t="shared" si="412"/>
        <v>5252</v>
      </c>
      <c r="E5253">
        <v>42962</v>
      </c>
      <c r="F5253">
        <f t="shared" si="413"/>
        <v>6</v>
      </c>
      <c r="G5253" s="2" t="str">
        <f t="shared" si="414"/>
        <v/>
      </c>
      <c r="H5253" t="s">
        <v>4699</v>
      </c>
      <c r="I5253">
        <v>49326</v>
      </c>
      <c r="J5253">
        <v>42952</v>
      </c>
      <c r="K5253">
        <v>42949</v>
      </c>
      <c r="L5253" t="s">
        <v>31</v>
      </c>
      <c r="M5253" t="s">
        <v>20</v>
      </c>
      <c r="N5253">
        <v>353</v>
      </c>
      <c r="O5253">
        <v>3345</v>
      </c>
      <c r="P5253">
        <v>11</v>
      </c>
      <c r="Q5253" t="s">
        <v>5276</v>
      </c>
      <c r="BY5253" s="1"/>
      <c r="CE5253" s="2"/>
    </row>
    <row r="5254" ht="15" customHeight="1">
      <c r="A5254" t="str">
        <f t="shared" si="410"/>
        <v>2021_12_42962_7</v>
      </c>
      <c r="B5254" t="str">
        <f t="shared" si="411"/>
        <v>2021_12_49350</v>
      </c>
      <c r="C5254" s="1" t="s">
        <v>4698</v>
      </c>
      <c r="D5254">
        <f t="shared" si="412"/>
        <v>5253</v>
      </c>
      <c r="E5254">
        <v>42962</v>
      </c>
      <c r="F5254">
        <f t="shared" si="413"/>
        <v>7</v>
      </c>
      <c r="G5254" s="2" t="str">
        <f t="shared" si="414"/>
        <v/>
      </c>
      <c r="H5254" t="s">
        <v>4699</v>
      </c>
      <c r="I5254">
        <v>49350</v>
      </c>
      <c r="J5254">
        <v>42949</v>
      </c>
      <c r="K5254">
        <v>42952</v>
      </c>
      <c r="L5254" t="s">
        <v>31</v>
      </c>
      <c r="M5254" t="s">
        <v>20</v>
      </c>
      <c r="N5254">
        <v>301</v>
      </c>
      <c r="O5254">
        <v>3345</v>
      </c>
      <c r="P5254">
        <v>11</v>
      </c>
      <c r="Q5254" t="s">
        <v>5277</v>
      </c>
      <c r="BY5254" s="1"/>
      <c r="CE5254" s="2"/>
    </row>
    <row r="5255" ht="15" customHeight="1">
      <c r="A5255" t="str">
        <f t="shared" si="410"/>
        <v>2021_12_42962_8</v>
      </c>
      <c r="B5255" t="str">
        <f t="shared" si="411"/>
        <v>2021_12_49713</v>
      </c>
      <c r="C5255" s="1" t="s">
        <v>4698</v>
      </c>
      <c r="D5255">
        <f t="shared" si="412"/>
        <v>5254</v>
      </c>
      <c r="E5255">
        <v>42962</v>
      </c>
      <c r="F5255">
        <f t="shared" si="413"/>
        <v>8</v>
      </c>
      <c r="G5255" s="2" t="str">
        <f t="shared" si="414"/>
        <v>x</v>
      </c>
      <c r="H5255" t="s">
        <v>4699</v>
      </c>
      <c r="I5255">
        <v>49713</v>
      </c>
      <c r="J5255">
        <v>42952</v>
      </c>
      <c r="K5255">
        <v>42949</v>
      </c>
      <c r="L5255" t="s">
        <v>20</v>
      </c>
      <c r="M5255" t="s">
        <v>20</v>
      </c>
      <c r="N5255">
        <v>29</v>
      </c>
      <c r="O5255">
        <v>3345</v>
      </c>
      <c r="P5255">
        <v>11</v>
      </c>
      <c r="Q5255" t="s">
        <v>5278</v>
      </c>
      <c r="BY5255" s="1"/>
      <c r="CE5255" s="2"/>
    </row>
    <row r="5256" ht="15" customHeight="1">
      <c r="A5256" t="str">
        <f t="shared" si="410"/>
        <v>2021_12_42990_1</v>
      </c>
      <c r="B5256" t="str">
        <f t="shared" si="411"/>
        <v>2021_12_47753</v>
      </c>
      <c r="C5256" s="1" t="s">
        <v>4698</v>
      </c>
      <c r="D5256">
        <f t="shared" si="412"/>
        <v>5255</v>
      </c>
      <c r="E5256">
        <v>42990</v>
      </c>
      <c r="F5256">
        <f t="shared" si="413"/>
        <v>1</v>
      </c>
      <c r="G5256" s="2" t="str">
        <f t="shared" si="414"/>
        <v/>
      </c>
      <c r="H5256" t="s">
        <v>4699</v>
      </c>
      <c r="I5256">
        <v>47753</v>
      </c>
      <c r="J5256">
        <v>42977</v>
      </c>
      <c r="K5256">
        <v>42980</v>
      </c>
      <c r="L5256" t="s">
        <v>19</v>
      </c>
      <c r="M5256" t="s">
        <v>20</v>
      </c>
      <c r="N5256">
        <v>125</v>
      </c>
      <c r="O5256">
        <v>2484</v>
      </c>
      <c r="P5256">
        <v>8</v>
      </c>
      <c r="Q5256" t="s">
        <v>5279</v>
      </c>
      <c r="BY5256" s="1"/>
      <c r="CE5256" s="2"/>
    </row>
    <row r="5257" ht="15" customHeight="1">
      <c r="A5257" t="str">
        <f t="shared" si="410"/>
        <v>2021_12_42990_2</v>
      </c>
      <c r="B5257" t="str">
        <f t="shared" si="411"/>
        <v>2021_12_48067</v>
      </c>
      <c r="C5257" s="1" t="s">
        <v>4698</v>
      </c>
      <c r="D5257">
        <f t="shared" si="412"/>
        <v>5256</v>
      </c>
      <c r="E5257">
        <v>42990</v>
      </c>
      <c r="F5257">
        <f t="shared" si="413"/>
        <v>2</v>
      </c>
      <c r="G5257" s="2" t="str">
        <f t="shared" si="414"/>
        <v/>
      </c>
      <c r="H5257" t="s">
        <v>4699</v>
      </c>
      <c r="I5257">
        <v>48067</v>
      </c>
      <c r="J5257">
        <v>42980</v>
      </c>
      <c r="K5257">
        <v>42977</v>
      </c>
      <c r="L5257" t="s">
        <v>31</v>
      </c>
      <c r="M5257" t="s">
        <v>20</v>
      </c>
      <c r="N5257">
        <v>441</v>
      </c>
      <c r="O5257">
        <v>2484</v>
      </c>
      <c r="P5257">
        <v>8</v>
      </c>
      <c r="Q5257" t="s">
        <v>5280</v>
      </c>
      <c r="BY5257" s="1"/>
      <c r="CE5257" s="2"/>
    </row>
    <row r="5258" ht="15" customHeight="1">
      <c r="A5258" t="str">
        <f t="shared" si="410"/>
        <v>2021_12_42990_3</v>
      </c>
      <c r="B5258" t="str">
        <f t="shared" si="411"/>
        <v>2021_12_48388</v>
      </c>
      <c r="C5258" s="1" t="s">
        <v>4698</v>
      </c>
      <c r="D5258">
        <f t="shared" si="412"/>
        <v>5257</v>
      </c>
      <c r="E5258">
        <v>42990</v>
      </c>
      <c r="F5258">
        <f t="shared" si="413"/>
        <v>3</v>
      </c>
      <c r="G5258" s="2" t="str">
        <f t="shared" si="414"/>
        <v/>
      </c>
      <c r="H5258" t="s">
        <v>4699</v>
      </c>
      <c r="I5258">
        <v>48388</v>
      </c>
      <c r="J5258">
        <v>42977</v>
      </c>
      <c r="K5258">
        <v>42980</v>
      </c>
      <c r="L5258" t="s">
        <v>31</v>
      </c>
      <c r="M5258" t="s">
        <v>20</v>
      </c>
      <c r="N5258">
        <v>652</v>
      </c>
      <c r="O5258">
        <v>2484</v>
      </c>
      <c r="P5258">
        <v>8</v>
      </c>
      <c r="Q5258" t="s">
        <v>5281</v>
      </c>
      <c r="BY5258" s="1"/>
      <c r="CE5258" s="2"/>
    </row>
    <row r="5259" ht="15" customHeight="1">
      <c r="A5259" t="str">
        <f t="shared" si="410"/>
        <v>2021_12_42990_4</v>
      </c>
      <c r="B5259" t="str">
        <f t="shared" si="411"/>
        <v>2021_12_48801</v>
      </c>
      <c r="C5259" s="1" t="s">
        <v>4698</v>
      </c>
      <c r="D5259">
        <f t="shared" si="412"/>
        <v>5258</v>
      </c>
      <c r="E5259">
        <v>42990</v>
      </c>
      <c r="F5259">
        <f t="shared" si="413"/>
        <v>4</v>
      </c>
      <c r="G5259" s="2" t="str">
        <f t="shared" si="414"/>
        <v/>
      </c>
      <c r="H5259" t="s">
        <v>4699</v>
      </c>
      <c r="I5259">
        <v>48801</v>
      </c>
      <c r="J5259">
        <v>42980</v>
      </c>
      <c r="K5259">
        <v>42977</v>
      </c>
      <c r="L5259" t="s">
        <v>31</v>
      </c>
      <c r="M5259" t="s">
        <v>20</v>
      </c>
      <c r="N5259">
        <v>400</v>
      </c>
      <c r="O5259">
        <v>2484</v>
      </c>
      <c r="P5259">
        <v>8</v>
      </c>
      <c r="Q5259" t="s">
        <v>5282</v>
      </c>
      <c r="BY5259" s="1"/>
      <c r="CE5259" s="2"/>
    </row>
    <row r="5260" ht="15" customHeight="1">
      <c r="A5260" t="str">
        <f t="shared" si="410"/>
        <v>2021_12_42990_5</v>
      </c>
      <c r="B5260" t="str">
        <f t="shared" si="411"/>
        <v>2021_12_49342</v>
      </c>
      <c r="C5260" s="1" t="s">
        <v>4698</v>
      </c>
      <c r="D5260">
        <f t="shared" si="412"/>
        <v>5259</v>
      </c>
      <c r="E5260">
        <v>42990</v>
      </c>
      <c r="F5260">
        <f t="shared" si="413"/>
        <v>5</v>
      </c>
      <c r="G5260" s="2" t="str">
        <f t="shared" si="414"/>
        <v/>
      </c>
      <c r="H5260" t="s">
        <v>4699</v>
      </c>
      <c r="I5260">
        <v>49342</v>
      </c>
      <c r="J5260">
        <v>42977</v>
      </c>
      <c r="K5260">
        <v>42980</v>
      </c>
      <c r="L5260" t="s">
        <v>31</v>
      </c>
      <c r="M5260" t="s">
        <v>20</v>
      </c>
      <c r="N5260">
        <v>461</v>
      </c>
      <c r="O5260">
        <v>2484</v>
      </c>
      <c r="P5260">
        <v>8</v>
      </c>
      <c r="Q5260" t="s">
        <v>5283</v>
      </c>
      <c r="BY5260" s="1"/>
      <c r="CE5260" s="2"/>
    </row>
    <row r="5261" ht="15" customHeight="1">
      <c r="A5261" t="str">
        <f t="shared" si="410"/>
        <v>2021_12_42990_6</v>
      </c>
      <c r="B5261" t="str">
        <f t="shared" si="411"/>
        <v>2021_12_49675</v>
      </c>
      <c r="C5261" s="1" t="s">
        <v>4698</v>
      </c>
      <c r="D5261">
        <f t="shared" si="412"/>
        <v>5260</v>
      </c>
      <c r="E5261">
        <v>42990</v>
      </c>
      <c r="F5261">
        <f t="shared" si="413"/>
        <v>6</v>
      </c>
      <c r="G5261" s="2" t="str">
        <f t="shared" si="414"/>
        <v/>
      </c>
      <c r="H5261" t="s">
        <v>4699</v>
      </c>
      <c r="I5261">
        <v>49675</v>
      </c>
      <c r="J5261">
        <v>42980</v>
      </c>
      <c r="K5261">
        <v>42977</v>
      </c>
      <c r="L5261" t="s">
        <v>31</v>
      </c>
      <c r="M5261" t="s">
        <v>20</v>
      </c>
      <c r="N5261">
        <v>353</v>
      </c>
      <c r="O5261">
        <v>2484</v>
      </c>
      <c r="P5261">
        <v>8</v>
      </c>
      <c r="Q5261" t="s">
        <v>5284</v>
      </c>
      <c r="BY5261" s="1"/>
      <c r="CE5261" s="2"/>
    </row>
    <row r="5262" ht="15" customHeight="1">
      <c r="A5262" t="str">
        <f t="shared" si="410"/>
        <v>2021_12_42990_7</v>
      </c>
      <c r="B5262" t="str">
        <f t="shared" si="411"/>
        <v>2021_12_49710</v>
      </c>
      <c r="C5262" s="1" t="s">
        <v>4698</v>
      </c>
      <c r="D5262">
        <f t="shared" si="412"/>
        <v>5261</v>
      </c>
      <c r="E5262">
        <v>42990</v>
      </c>
      <c r="F5262">
        <f t="shared" si="413"/>
        <v>7</v>
      </c>
      <c r="G5262" s="2" t="str">
        <f t="shared" si="414"/>
        <v>x</v>
      </c>
      <c r="H5262" t="s">
        <v>4699</v>
      </c>
      <c r="I5262">
        <v>49710</v>
      </c>
      <c r="J5262">
        <v>42977</v>
      </c>
      <c r="K5262">
        <v>42980</v>
      </c>
      <c r="L5262" t="s">
        <v>20</v>
      </c>
      <c r="M5262" t="s">
        <v>20</v>
      </c>
      <c r="N5262">
        <v>31</v>
      </c>
      <c r="O5262">
        <v>2484</v>
      </c>
      <c r="P5262">
        <v>8</v>
      </c>
      <c r="Q5262" t="s">
        <v>5285</v>
      </c>
      <c r="BY5262" s="1"/>
      <c r="CE5262" s="2"/>
    </row>
    <row r="5263" ht="15" customHeight="1">
      <c r="A5263" t="str">
        <f t="shared" si="410"/>
        <v>2021_12_43018_1</v>
      </c>
      <c r="B5263" t="str">
        <f t="shared" si="411"/>
        <v>2021_12_47336</v>
      </c>
      <c r="C5263" s="1" t="s">
        <v>4698</v>
      </c>
      <c r="D5263">
        <f t="shared" si="412"/>
        <v>5262</v>
      </c>
      <c r="E5263">
        <v>43018</v>
      </c>
      <c r="F5263">
        <f t="shared" si="413"/>
        <v>1</v>
      </c>
      <c r="G5263" s="2" t="str">
        <f t="shared" si="414"/>
        <v/>
      </c>
      <c r="H5263" t="s">
        <v>4699</v>
      </c>
      <c r="I5263">
        <v>47336</v>
      </c>
      <c r="J5263">
        <v>43005</v>
      </c>
      <c r="K5263">
        <v>43008</v>
      </c>
      <c r="L5263" t="s">
        <v>19</v>
      </c>
      <c r="M5263" t="s">
        <v>20</v>
      </c>
      <c r="N5263">
        <v>525</v>
      </c>
      <c r="O5263">
        <v>4358</v>
      </c>
      <c r="P5263">
        <v>7</v>
      </c>
      <c r="Q5263" t="s">
        <v>5286</v>
      </c>
      <c r="BY5263" s="1"/>
      <c r="CE5263" s="2"/>
    </row>
    <row r="5264" ht="15" customHeight="1">
      <c r="A5264" t="str">
        <f t="shared" si="410"/>
        <v>2021_12_43018_2</v>
      </c>
      <c r="B5264" t="str">
        <f t="shared" si="411"/>
        <v>2021_12_48218</v>
      </c>
      <c r="C5264" s="1" t="s">
        <v>4698</v>
      </c>
      <c r="D5264">
        <f t="shared" si="412"/>
        <v>5263</v>
      </c>
      <c r="E5264">
        <v>43018</v>
      </c>
      <c r="F5264">
        <f t="shared" si="413"/>
        <v>2</v>
      </c>
      <c r="G5264" s="2" t="str">
        <f t="shared" si="414"/>
        <v/>
      </c>
      <c r="H5264" t="s">
        <v>4699</v>
      </c>
      <c r="I5264">
        <v>48218</v>
      </c>
      <c r="J5264">
        <v>43008</v>
      </c>
      <c r="K5264">
        <v>43005</v>
      </c>
      <c r="L5264" t="s">
        <v>31</v>
      </c>
      <c r="M5264" t="s">
        <v>20</v>
      </c>
      <c r="N5264">
        <v>763</v>
      </c>
      <c r="O5264">
        <v>4358</v>
      </c>
      <c r="P5264">
        <v>7</v>
      </c>
      <c r="Q5264" t="s">
        <v>5287</v>
      </c>
      <c r="BY5264" s="1"/>
      <c r="CE5264" s="2"/>
    </row>
    <row r="5265" ht="15" customHeight="1">
      <c r="A5265" t="str">
        <f t="shared" si="410"/>
        <v>2021_12_43018_3</v>
      </c>
      <c r="B5265" t="str">
        <f t="shared" si="411"/>
        <v>2021_12_48354</v>
      </c>
      <c r="C5265" s="1" t="s">
        <v>4698</v>
      </c>
      <c r="D5265">
        <f t="shared" si="412"/>
        <v>5264</v>
      </c>
      <c r="E5265">
        <v>43018</v>
      </c>
      <c r="F5265">
        <f t="shared" si="413"/>
        <v>3</v>
      </c>
      <c r="G5265" s="2" t="str">
        <f t="shared" si="414"/>
        <v/>
      </c>
      <c r="H5265" t="s">
        <v>4699</v>
      </c>
      <c r="I5265">
        <v>48354</v>
      </c>
      <c r="J5265">
        <v>43005</v>
      </c>
      <c r="K5265">
        <v>43008</v>
      </c>
      <c r="L5265" t="s">
        <v>31</v>
      </c>
      <c r="M5265" t="s">
        <v>20</v>
      </c>
      <c r="N5265">
        <v>1131</v>
      </c>
      <c r="O5265">
        <v>4358</v>
      </c>
      <c r="P5265">
        <v>7</v>
      </c>
      <c r="Q5265" t="s">
        <v>5288</v>
      </c>
      <c r="BY5265" s="1"/>
      <c r="CE5265" s="2"/>
    </row>
    <row r="5266" ht="15" customHeight="1">
      <c r="A5266" t="str">
        <f t="shared" si="410"/>
        <v>2021_12_43018_4</v>
      </c>
      <c r="B5266" t="str">
        <f t="shared" si="411"/>
        <v>2021_12_48655</v>
      </c>
      <c r="C5266" s="1" t="s">
        <v>4698</v>
      </c>
      <c r="D5266">
        <f t="shared" si="412"/>
        <v>5265</v>
      </c>
      <c r="E5266">
        <v>43018</v>
      </c>
      <c r="F5266">
        <f t="shared" si="413"/>
        <v>4</v>
      </c>
      <c r="G5266" s="2" t="str">
        <f t="shared" si="414"/>
        <v/>
      </c>
      <c r="H5266" t="s">
        <v>4699</v>
      </c>
      <c r="I5266">
        <v>48655</v>
      </c>
      <c r="J5266">
        <v>43008</v>
      </c>
      <c r="K5266">
        <v>43005</v>
      </c>
      <c r="L5266" t="s">
        <v>31</v>
      </c>
      <c r="M5266" t="s">
        <v>20</v>
      </c>
      <c r="N5266">
        <v>873</v>
      </c>
      <c r="O5266">
        <v>4358</v>
      </c>
      <c r="P5266">
        <v>7</v>
      </c>
      <c r="Q5266" t="s">
        <v>5289</v>
      </c>
      <c r="BY5266" s="1"/>
      <c r="CE5266" s="2"/>
    </row>
    <row r="5267" ht="15" customHeight="1">
      <c r="A5267" t="str">
        <f t="shared" si="410"/>
        <v>2021_12_43018_5</v>
      </c>
      <c r="B5267" t="str">
        <f t="shared" si="411"/>
        <v>2021_12_48920</v>
      </c>
      <c r="C5267" s="1" t="s">
        <v>4698</v>
      </c>
      <c r="D5267">
        <f t="shared" si="412"/>
        <v>5266</v>
      </c>
      <c r="E5267">
        <v>43018</v>
      </c>
      <c r="F5267">
        <f t="shared" si="413"/>
        <v>5</v>
      </c>
      <c r="G5267" s="2" t="str">
        <f t="shared" si="414"/>
        <v/>
      </c>
      <c r="H5267" t="s">
        <v>4699</v>
      </c>
      <c r="I5267">
        <v>48920</v>
      </c>
      <c r="J5267">
        <v>43005</v>
      </c>
      <c r="K5267">
        <v>43008</v>
      </c>
      <c r="L5267" t="s">
        <v>31</v>
      </c>
      <c r="M5267" t="s">
        <v>20</v>
      </c>
      <c r="N5267">
        <v>752</v>
      </c>
      <c r="O5267">
        <v>4358</v>
      </c>
      <c r="P5267">
        <v>7</v>
      </c>
      <c r="Q5267" t="s">
        <v>5290</v>
      </c>
      <c r="BY5267" s="1"/>
      <c r="CE5267" s="2"/>
    </row>
    <row r="5268" ht="15" customHeight="1">
      <c r="A5268" t="str">
        <f t="shared" si="410"/>
        <v>2021_12_43018_6</v>
      </c>
      <c r="B5268" t="str">
        <f t="shared" si="411"/>
        <v>2021_12_49022</v>
      </c>
      <c r="C5268" s="1" t="s">
        <v>4698</v>
      </c>
      <c r="D5268">
        <f t="shared" si="412"/>
        <v>5267</v>
      </c>
      <c r="E5268">
        <v>43018</v>
      </c>
      <c r="F5268">
        <f t="shared" si="413"/>
        <v>6</v>
      </c>
      <c r="G5268" s="2" t="str">
        <f t="shared" si="414"/>
        <v>x</v>
      </c>
      <c r="H5268" t="s">
        <v>4699</v>
      </c>
      <c r="I5268">
        <v>49022</v>
      </c>
      <c r="J5268">
        <v>43008</v>
      </c>
      <c r="K5268">
        <v>43005</v>
      </c>
      <c r="L5268" t="s">
        <v>20</v>
      </c>
      <c r="M5268" t="s">
        <v>20</v>
      </c>
      <c r="N5268">
        <v>293</v>
      </c>
      <c r="O5268">
        <v>4358</v>
      </c>
      <c r="P5268">
        <v>7</v>
      </c>
      <c r="Q5268" t="s">
        <v>5291</v>
      </c>
      <c r="BY5268" s="1"/>
      <c r="CE5268" s="2"/>
    </row>
    <row r="5269" ht="15" customHeight="1">
      <c r="A5269" t="str">
        <f t="shared" si="410"/>
        <v>2021_12_43046_1</v>
      </c>
      <c r="B5269" t="str">
        <f t="shared" si="411"/>
        <v>2021_12_48079</v>
      </c>
      <c r="C5269" s="1" t="s">
        <v>4698</v>
      </c>
      <c r="D5269">
        <f t="shared" si="412"/>
        <v>5268</v>
      </c>
      <c r="E5269">
        <v>43046</v>
      </c>
      <c r="F5269">
        <f t="shared" si="413"/>
        <v>1</v>
      </c>
      <c r="G5269" s="2" t="str">
        <f t="shared" si="414"/>
        <v/>
      </c>
      <c r="H5269" t="s">
        <v>4699</v>
      </c>
      <c r="I5269">
        <v>48079</v>
      </c>
      <c r="J5269">
        <v>43033</v>
      </c>
      <c r="K5269">
        <v>43036</v>
      </c>
      <c r="L5269" t="s">
        <v>19</v>
      </c>
      <c r="M5269" t="s">
        <v>20</v>
      </c>
      <c r="N5269">
        <v>68</v>
      </c>
      <c r="O5269">
        <v>2132</v>
      </c>
      <c r="P5269">
        <v>18</v>
      </c>
      <c r="Q5269" t="s">
        <v>5292</v>
      </c>
      <c r="BY5269" s="1"/>
      <c r="CE5269" s="2"/>
    </row>
    <row r="5270" ht="15" customHeight="1">
      <c r="A5270" t="str">
        <f t="shared" si="410"/>
        <v>2021_12_43046_2</v>
      </c>
      <c r="B5270" t="str">
        <f t="shared" si="411"/>
        <v>2021_12_48101</v>
      </c>
      <c r="C5270" s="1" t="s">
        <v>4698</v>
      </c>
      <c r="D5270">
        <f t="shared" si="412"/>
        <v>5269</v>
      </c>
      <c r="E5270">
        <v>43046</v>
      </c>
      <c r="F5270">
        <f t="shared" si="413"/>
        <v>2</v>
      </c>
      <c r="G5270" s="2" t="str">
        <f t="shared" si="414"/>
        <v/>
      </c>
      <c r="H5270" t="s">
        <v>4699</v>
      </c>
      <c r="I5270">
        <v>48101</v>
      </c>
      <c r="J5270">
        <v>43036</v>
      </c>
      <c r="K5270">
        <v>43033</v>
      </c>
      <c r="L5270" t="s">
        <v>31</v>
      </c>
      <c r="M5270" t="s">
        <v>20</v>
      </c>
      <c r="N5270">
        <v>141</v>
      </c>
      <c r="O5270">
        <v>2132</v>
      </c>
      <c r="P5270">
        <v>18</v>
      </c>
      <c r="Q5270" t="s">
        <v>5293</v>
      </c>
      <c r="BY5270" s="1"/>
      <c r="CE5270" s="2"/>
    </row>
    <row r="5271" ht="15" customHeight="1">
      <c r="A5271" t="str">
        <f t="shared" si="410"/>
        <v>2021_12_43046_3</v>
      </c>
      <c r="B5271" t="str">
        <f t="shared" si="411"/>
        <v>2021_12_48215</v>
      </c>
      <c r="C5271" s="1" t="s">
        <v>4698</v>
      </c>
      <c r="D5271">
        <f t="shared" si="412"/>
        <v>5270</v>
      </c>
      <c r="E5271">
        <v>43046</v>
      </c>
      <c r="F5271">
        <f t="shared" si="413"/>
        <v>3</v>
      </c>
      <c r="G5271" s="2" t="str">
        <f t="shared" si="414"/>
        <v/>
      </c>
      <c r="H5271" t="s">
        <v>4699</v>
      </c>
      <c r="I5271">
        <v>48215</v>
      </c>
      <c r="J5271">
        <v>43033</v>
      </c>
      <c r="K5271">
        <v>43036</v>
      </c>
      <c r="L5271" t="s">
        <v>31</v>
      </c>
      <c r="M5271" t="s">
        <v>20</v>
      </c>
      <c r="N5271">
        <v>94</v>
      </c>
      <c r="O5271">
        <v>2132</v>
      </c>
      <c r="P5271">
        <v>18</v>
      </c>
      <c r="Q5271" t="s">
        <v>5294</v>
      </c>
      <c r="BY5271" s="1"/>
      <c r="CE5271" s="2"/>
    </row>
    <row r="5272" ht="15" customHeight="1">
      <c r="A5272" t="str">
        <f t="shared" si="410"/>
        <v>2021_12_43046_4</v>
      </c>
      <c r="B5272" t="str">
        <f t="shared" si="411"/>
        <v>2021_12_48225</v>
      </c>
      <c r="C5272" s="1" t="s">
        <v>4698</v>
      </c>
      <c r="D5272">
        <f t="shared" si="412"/>
        <v>5271</v>
      </c>
      <c r="E5272">
        <v>43046</v>
      </c>
      <c r="F5272">
        <f t="shared" si="413"/>
        <v>4</v>
      </c>
      <c r="G5272" s="2" t="str">
        <f t="shared" si="414"/>
        <v/>
      </c>
      <c r="H5272" t="s">
        <v>4699</v>
      </c>
      <c r="I5272">
        <v>48225</v>
      </c>
      <c r="J5272">
        <v>43036</v>
      </c>
      <c r="K5272">
        <v>43033</v>
      </c>
      <c r="L5272" t="s">
        <v>31</v>
      </c>
      <c r="M5272" t="s">
        <v>20</v>
      </c>
      <c r="N5272">
        <v>130</v>
      </c>
      <c r="O5272">
        <v>2132</v>
      </c>
      <c r="P5272">
        <v>18</v>
      </c>
      <c r="Q5272" t="s">
        <v>5295</v>
      </c>
      <c r="BY5272" s="1"/>
      <c r="CE5272" s="2"/>
    </row>
    <row r="5273" ht="15" customHeight="1">
      <c r="A5273" t="str">
        <f t="shared" si="410"/>
        <v>2021_12_43046_5</v>
      </c>
      <c r="B5273" t="str">
        <f t="shared" si="411"/>
        <v>2021_12_48602</v>
      </c>
      <c r="C5273" s="1" t="s">
        <v>4698</v>
      </c>
      <c r="D5273">
        <f t="shared" si="412"/>
        <v>5272</v>
      </c>
      <c r="E5273">
        <v>43046</v>
      </c>
      <c r="F5273">
        <f t="shared" si="413"/>
        <v>5</v>
      </c>
      <c r="G5273" s="2" t="str">
        <f t="shared" si="414"/>
        <v/>
      </c>
      <c r="H5273" t="s">
        <v>4699</v>
      </c>
      <c r="I5273">
        <v>48602</v>
      </c>
      <c r="J5273">
        <v>43033</v>
      </c>
      <c r="K5273">
        <v>43036</v>
      </c>
      <c r="L5273" t="s">
        <v>31</v>
      </c>
      <c r="M5273" t="s">
        <v>20</v>
      </c>
      <c r="N5273">
        <v>80</v>
      </c>
      <c r="O5273">
        <v>2132</v>
      </c>
      <c r="P5273">
        <v>18</v>
      </c>
      <c r="Q5273" t="s">
        <v>5296</v>
      </c>
      <c r="BY5273" s="1"/>
      <c r="CE5273" s="2"/>
    </row>
    <row r="5274" ht="15" customHeight="1">
      <c r="A5274" t="str">
        <f t="shared" si="410"/>
        <v>2021_12_43046_6</v>
      </c>
      <c r="B5274" t="str">
        <f t="shared" si="411"/>
        <v>2021_12_48612</v>
      </c>
      <c r="C5274" s="1" t="s">
        <v>4698</v>
      </c>
      <c r="D5274">
        <f t="shared" si="412"/>
        <v>5273</v>
      </c>
      <c r="E5274">
        <v>43046</v>
      </c>
      <c r="F5274">
        <f t="shared" si="413"/>
        <v>6</v>
      </c>
      <c r="G5274" s="2" t="str">
        <f t="shared" si="414"/>
        <v/>
      </c>
      <c r="H5274" t="s">
        <v>4699</v>
      </c>
      <c r="I5274">
        <v>48612</v>
      </c>
      <c r="J5274">
        <v>43036</v>
      </c>
      <c r="K5274">
        <v>43033</v>
      </c>
      <c r="L5274" t="s">
        <v>31</v>
      </c>
      <c r="M5274" t="s">
        <v>20</v>
      </c>
      <c r="N5274">
        <v>196</v>
      </c>
      <c r="O5274">
        <v>2132</v>
      </c>
      <c r="P5274">
        <v>18</v>
      </c>
      <c r="Q5274" t="s">
        <v>5297</v>
      </c>
      <c r="BY5274" s="1"/>
      <c r="CE5274" s="2"/>
    </row>
    <row r="5275" ht="15" customHeight="1">
      <c r="A5275" t="str">
        <f t="shared" si="410"/>
        <v>2021_12_43046_7</v>
      </c>
      <c r="B5275" t="str">
        <f t="shared" si="411"/>
        <v>2021_12_48623</v>
      </c>
      <c r="C5275" s="1" t="s">
        <v>4698</v>
      </c>
      <c r="D5275">
        <f t="shared" si="412"/>
        <v>5274</v>
      </c>
      <c r="E5275">
        <v>43046</v>
      </c>
      <c r="F5275">
        <f t="shared" si="413"/>
        <v>7</v>
      </c>
      <c r="G5275" s="2" t="str">
        <f t="shared" si="414"/>
        <v/>
      </c>
      <c r="H5275" t="s">
        <v>4699</v>
      </c>
      <c r="I5275">
        <v>48623</v>
      </c>
      <c r="J5275">
        <v>43033</v>
      </c>
      <c r="K5275">
        <v>43036</v>
      </c>
      <c r="L5275" t="s">
        <v>31</v>
      </c>
      <c r="M5275" t="s">
        <v>20</v>
      </c>
      <c r="N5275">
        <v>110</v>
      </c>
      <c r="O5275">
        <v>2132</v>
      </c>
      <c r="P5275">
        <v>18</v>
      </c>
      <c r="Q5275" t="s">
        <v>5298</v>
      </c>
      <c r="BY5275" s="1"/>
      <c r="CE5275" s="2"/>
    </row>
    <row r="5276" ht="15" customHeight="1">
      <c r="A5276" t="str">
        <f t="shared" si="410"/>
        <v>2021_12_43046_8</v>
      </c>
      <c r="B5276" t="str">
        <f t="shared" si="411"/>
        <v>2021_12_48649</v>
      </c>
      <c r="C5276" s="1" t="s">
        <v>4698</v>
      </c>
      <c r="D5276">
        <f t="shared" si="412"/>
        <v>5275</v>
      </c>
      <c r="E5276">
        <v>43046</v>
      </c>
      <c r="F5276">
        <f t="shared" si="413"/>
        <v>8</v>
      </c>
      <c r="G5276" s="2" t="str">
        <f t="shared" si="414"/>
        <v/>
      </c>
      <c r="H5276" t="s">
        <v>4699</v>
      </c>
      <c r="I5276">
        <v>48649</v>
      </c>
      <c r="J5276">
        <v>43036</v>
      </c>
      <c r="K5276">
        <v>43033</v>
      </c>
      <c r="L5276" t="s">
        <v>31</v>
      </c>
      <c r="M5276" t="s">
        <v>20</v>
      </c>
      <c r="N5276">
        <v>213</v>
      </c>
      <c r="O5276">
        <v>2132</v>
      </c>
      <c r="P5276">
        <v>18</v>
      </c>
      <c r="Q5276" t="s">
        <v>5299</v>
      </c>
      <c r="BY5276" s="1"/>
      <c r="CE5276" s="2"/>
    </row>
    <row r="5277" ht="15" customHeight="1">
      <c r="A5277" t="str">
        <f t="shared" si="410"/>
        <v>2021_12_43046_9</v>
      </c>
      <c r="B5277" t="str">
        <f t="shared" si="411"/>
        <v>2021_12_48945</v>
      </c>
      <c r="C5277" s="1" t="s">
        <v>4698</v>
      </c>
      <c r="D5277">
        <f t="shared" si="412"/>
        <v>5276</v>
      </c>
      <c r="E5277">
        <v>43046</v>
      </c>
      <c r="F5277">
        <f t="shared" si="413"/>
        <v>9</v>
      </c>
      <c r="G5277" s="2" t="str">
        <f t="shared" si="414"/>
        <v/>
      </c>
      <c r="H5277" t="s">
        <v>4699</v>
      </c>
      <c r="I5277">
        <v>48945</v>
      </c>
      <c r="J5277">
        <v>43033</v>
      </c>
      <c r="K5277">
        <v>43036</v>
      </c>
      <c r="L5277" t="s">
        <v>31</v>
      </c>
      <c r="M5277" t="s">
        <v>20</v>
      </c>
      <c r="N5277">
        <v>36</v>
      </c>
      <c r="O5277">
        <v>2132</v>
      </c>
      <c r="P5277">
        <v>18</v>
      </c>
      <c r="Q5277" t="s">
        <v>5300</v>
      </c>
      <c r="BY5277" s="1"/>
      <c r="CE5277" s="2"/>
    </row>
    <row r="5278" ht="15" customHeight="1">
      <c r="A5278" t="str">
        <f t="shared" si="410"/>
        <v>2021_12_43046_10</v>
      </c>
      <c r="B5278" t="str">
        <f t="shared" si="411"/>
        <v>2021_12_48983</v>
      </c>
      <c r="C5278" s="1" t="s">
        <v>4698</v>
      </c>
      <c r="D5278">
        <f t="shared" si="412"/>
        <v>5277</v>
      </c>
      <c r="E5278">
        <v>43046</v>
      </c>
      <c r="F5278">
        <f t="shared" si="413"/>
        <v>10</v>
      </c>
      <c r="G5278" s="2" t="str">
        <f t="shared" si="414"/>
        <v/>
      </c>
      <c r="H5278" t="s">
        <v>4699</v>
      </c>
      <c r="I5278">
        <v>48983</v>
      </c>
      <c r="J5278">
        <v>43036</v>
      </c>
      <c r="K5278">
        <v>43033</v>
      </c>
      <c r="L5278" t="s">
        <v>31</v>
      </c>
      <c r="M5278" t="s">
        <v>20</v>
      </c>
      <c r="N5278">
        <v>373</v>
      </c>
      <c r="O5278">
        <v>2132</v>
      </c>
      <c r="P5278">
        <v>18</v>
      </c>
      <c r="Q5278" t="s">
        <v>5301</v>
      </c>
      <c r="BY5278" s="1"/>
      <c r="CE5278" s="2"/>
    </row>
    <row r="5279" ht="15" customHeight="1">
      <c r="A5279" t="str">
        <f t="shared" si="410"/>
        <v>2021_12_43046_11</v>
      </c>
      <c r="B5279" t="str">
        <f t="shared" si="411"/>
        <v>2021_12_49001</v>
      </c>
      <c r="C5279" s="1" t="s">
        <v>4698</v>
      </c>
      <c r="D5279">
        <f t="shared" si="412"/>
        <v>5278</v>
      </c>
      <c r="E5279">
        <v>43046</v>
      </c>
      <c r="F5279">
        <f t="shared" si="413"/>
        <v>11</v>
      </c>
      <c r="G5279" s="2" t="str">
        <f t="shared" si="414"/>
        <v/>
      </c>
      <c r="H5279" t="s">
        <v>4699</v>
      </c>
      <c r="I5279">
        <v>49001</v>
      </c>
      <c r="J5279">
        <v>43033</v>
      </c>
      <c r="K5279">
        <v>43036</v>
      </c>
      <c r="L5279" t="s">
        <v>31</v>
      </c>
      <c r="M5279" t="s">
        <v>20</v>
      </c>
      <c r="N5279">
        <v>227</v>
      </c>
      <c r="O5279">
        <v>2132</v>
      </c>
      <c r="P5279">
        <v>18</v>
      </c>
      <c r="Q5279" t="s">
        <v>5302</v>
      </c>
      <c r="BY5279" s="1"/>
      <c r="CE5279" s="2"/>
    </row>
    <row r="5280" ht="15" customHeight="1">
      <c r="A5280" t="str">
        <f t="shared" si="410"/>
        <v>2021_12_43046_12</v>
      </c>
      <c r="B5280" t="str">
        <f t="shared" si="411"/>
        <v>2021_12_49011</v>
      </c>
      <c r="C5280" s="1" t="s">
        <v>4698</v>
      </c>
      <c r="D5280">
        <f t="shared" si="412"/>
        <v>5279</v>
      </c>
      <c r="E5280">
        <v>43046</v>
      </c>
      <c r="F5280">
        <f t="shared" si="413"/>
        <v>12</v>
      </c>
      <c r="G5280" s="2" t="str">
        <f t="shared" si="414"/>
        <v/>
      </c>
      <c r="H5280" t="s">
        <v>4699</v>
      </c>
      <c r="I5280">
        <v>49011</v>
      </c>
      <c r="J5280">
        <v>43036</v>
      </c>
      <c r="K5280">
        <v>43033</v>
      </c>
      <c r="L5280" t="s">
        <v>31</v>
      </c>
      <c r="M5280" t="s">
        <v>20</v>
      </c>
      <c r="N5280">
        <v>101</v>
      </c>
      <c r="O5280">
        <v>2132</v>
      </c>
      <c r="P5280">
        <v>18</v>
      </c>
      <c r="Q5280" t="s">
        <v>5303</v>
      </c>
      <c r="BY5280" s="1"/>
      <c r="CE5280" s="2"/>
    </row>
    <row r="5281" ht="15" customHeight="1">
      <c r="A5281" t="str">
        <f t="shared" si="410"/>
        <v>2021_12_43046_13</v>
      </c>
      <c r="B5281" t="str">
        <f t="shared" si="411"/>
        <v>2021_12_49016</v>
      </c>
      <c r="C5281" s="1" t="s">
        <v>4698</v>
      </c>
      <c r="D5281">
        <f t="shared" si="412"/>
        <v>5280</v>
      </c>
      <c r="E5281">
        <v>43046</v>
      </c>
      <c r="F5281">
        <f t="shared" si="413"/>
        <v>13</v>
      </c>
      <c r="G5281" s="2" t="str">
        <f t="shared" si="414"/>
        <v/>
      </c>
      <c r="H5281" t="s">
        <v>4699</v>
      </c>
      <c r="I5281">
        <v>49016</v>
      </c>
      <c r="J5281">
        <v>43033</v>
      </c>
      <c r="K5281">
        <v>43036</v>
      </c>
      <c r="L5281" t="s">
        <v>31</v>
      </c>
      <c r="M5281" t="s">
        <v>20</v>
      </c>
      <c r="N5281">
        <v>52</v>
      </c>
      <c r="O5281">
        <v>2132</v>
      </c>
      <c r="P5281">
        <v>18</v>
      </c>
      <c r="Q5281" t="s">
        <v>5304</v>
      </c>
      <c r="BY5281" s="1"/>
      <c r="CE5281" s="2"/>
    </row>
    <row r="5282" ht="15" customHeight="1">
      <c r="A5282" t="str">
        <f t="shared" si="410"/>
        <v>2021_12_43046_14</v>
      </c>
      <c r="B5282" t="str">
        <f t="shared" si="411"/>
        <v>2021_12_49036</v>
      </c>
      <c r="C5282" s="1" t="s">
        <v>4698</v>
      </c>
      <c r="D5282">
        <f t="shared" si="412"/>
        <v>5281</v>
      </c>
      <c r="E5282">
        <v>43046</v>
      </c>
      <c r="F5282">
        <f t="shared" si="413"/>
        <v>14</v>
      </c>
      <c r="G5282" s="2" t="str">
        <f t="shared" si="414"/>
        <v/>
      </c>
      <c r="H5282" t="s">
        <v>4699</v>
      </c>
      <c r="I5282">
        <v>49036</v>
      </c>
      <c r="J5282">
        <v>43036</v>
      </c>
      <c r="K5282">
        <v>43033</v>
      </c>
      <c r="L5282" t="s">
        <v>31</v>
      </c>
      <c r="M5282" t="s">
        <v>20</v>
      </c>
      <c r="N5282">
        <v>94</v>
      </c>
      <c r="O5282">
        <v>2132</v>
      </c>
      <c r="P5282">
        <v>18</v>
      </c>
      <c r="Q5282" t="s">
        <v>5305</v>
      </c>
      <c r="BY5282" s="1"/>
      <c r="CE5282" s="2"/>
    </row>
    <row r="5283" ht="15" customHeight="1">
      <c r="A5283" t="str">
        <f t="shared" si="410"/>
        <v>2021_12_43046_15</v>
      </c>
      <c r="B5283" t="str">
        <f t="shared" si="411"/>
        <v>2021_12_49038</v>
      </c>
      <c r="C5283" s="1" t="s">
        <v>4698</v>
      </c>
      <c r="D5283">
        <f t="shared" si="412"/>
        <v>5282</v>
      </c>
      <c r="E5283">
        <v>43046</v>
      </c>
      <c r="F5283">
        <f t="shared" si="413"/>
        <v>15</v>
      </c>
      <c r="G5283" s="2" t="str">
        <f t="shared" si="414"/>
        <v>x</v>
      </c>
      <c r="H5283" t="s">
        <v>4699</v>
      </c>
      <c r="I5283">
        <v>49038</v>
      </c>
      <c r="J5283">
        <v>43033</v>
      </c>
      <c r="K5283">
        <v>43036</v>
      </c>
      <c r="L5283" t="s">
        <v>20</v>
      </c>
      <c r="M5283" t="s">
        <v>20</v>
      </c>
      <c r="N5283">
        <v>37</v>
      </c>
      <c r="O5283">
        <v>2132</v>
      </c>
      <c r="P5283">
        <v>18</v>
      </c>
      <c r="Q5283" t="s">
        <v>5306</v>
      </c>
      <c r="BY5283" s="1"/>
      <c r="CE5283" s="2"/>
    </row>
    <row r="5284" ht="15" customHeight="1">
      <c r="A5284" t="str">
        <f t="shared" si="410"/>
        <v>2021_12_43074_1</v>
      </c>
      <c r="B5284" t="str">
        <f t="shared" si="411"/>
        <v>2021_12_47618</v>
      </c>
      <c r="C5284" s="1" t="s">
        <v>4698</v>
      </c>
      <c r="D5284">
        <f t="shared" si="412"/>
        <v>5283</v>
      </c>
      <c r="E5284">
        <v>43074</v>
      </c>
      <c r="F5284">
        <f t="shared" si="413"/>
        <v>1</v>
      </c>
      <c r="G5284" s="2" t="str">
        <f t="shared" si="414"/>
        <v/>
      </c>
      <c r="H5284" t="s">
        <v>4699</v>
      </c>
      <c r="I5284">
        <v>47618</v>
      </c>
      <c r="J5284">
        <v>43061</v>
      </c>
      <c r="K5284">
        <v>43064</v>
      </c>
      <c r="L5284" t="s">
        <v>19</v>
      </c>
      <c r="M5284" t="s">
        <v>20</v>
      </c>
      <c r="N5284">
        <v>510</v>
      </c>
      <c r="O5284">
        <v>5827</v>
      </c>
      <c r="P5284">
        <v>25</v>
      </c>
      <c r="Q5284" t="s">
        <v>5307</v>
      </c>
      <c r="BY5284" s="1"/>
      <c r="CE5284" s="2"/>
    </row>
    <row r="5285" ht="15" customHeight="1">
      <c r="A5285" t="str">
        <f t="shared" si="410"/>
        <v>2021_12_43074_2</v>
      </c>
      <c r="B5285" t="str">
        <f t="shared" si="411"/>
        <v>2021_12_47707</v>
      </c>
      <c r="C5285" s="1" t="s">
        <v>4698</v>
      </c>
      <c r="D5285">
        <f t="shared" si="412"/>
        <v>5284</v>
      </c>
      <c r="E5285">
        <v>43074</v>
      </c>
      <c r="F5285">
        <f t="shared" si="413"/>
        <v>2</v>
      </c>
      <c r="G5285" s="2" t="str">
        <f t="shared" si="414"/>
        <v/>
      </c>
      <c r="H5285" t="s">
        <v>4699</v>
      </c>
      <c r="I5285">
        <v>47707</v>
      </c>
      <c r="J5285">
        <v>43064</v>
      </c>
      <c r="K5285">
        <v>43061</v>
      </c>
      <c r="L5285" t="s">
        <v>31</v>
      </c>
      <c r="M5285" t="s">
        <v>20</v>
      </c>
      <c r="N5285">
        <v>209</v>
      </c>
      <c r="O5285">
        <v>5827</v>
      </c>
      <c r="P5285">
        <v>25</v>
      </c>
      <c r="Q5285" t="s">
        <v>5308</v>
      </c>
      <c r="BY5285" s="1"/>
      <c r="CE5285" s="2"/>
    </row>
    <row r="5286" ht="15" customHeight="1">
      <c r="A5286" t="str">
        <f t="shared" si="410"/>
        <v>2021_12_43074_3</v>
      </c>
      <c r="B5286" t="str">
        <f t="shared" si="411"/>
        <v>2021_12_48130</v>
      </c>
      <c r="C5286" s="1" t="s">
        <v>4698</v>
      </c>
      <c r="D5286">
        <f t="shared" si="412"/>
        <v>5285</v>
      </c>
      <c r="E5286">
        <v>43074</v>
      </c>
      <c r="F5286">
        <f t="shared" si="413"/>
        <v>3</v>
      </c>
      <c r="G5286" s="2" t="str">
        <f t="shared" si="414"/>
        <v/>
      </c>
      <c r="H5286" t="s">
        <v>4699</v>
      </c>
      <c r="I5286">
        <v>48130</v>
      </c>
      <c r="J5286">
        <v>43061</v>
      </c>
      <c r="K5286">
        <v>43064</v>
      </c>
      <c r="L5286" t="s">
        <v>31</v>
      </c>
      <c r="M5286" t="s">
        <v>20</v>
      </c>
      <c r="N5286">
        <v>93</v>
      </c>
      <c r="O5286">
        <v>5827</v>
      </c>
      <c r="P5286">
        <v>25</v>
      </c>
      <c r="Q5286" t="s">
        <v>5309</v>
      </c>
      <c r="BY5286" s="1"/>
      <c r="CE5286" s="2"/>
    </row>
    <row r="5287" ht="15" customHeight="1">
      <c r="A5287" t="str">
        <f t="shared" si="410"/>
        <v>2021_12_43074_4</v>
      </c>
      <c r="B5287" t="str">
        <f t="shared" si="411"/>
        <v>2021_12_48141</v>
      </c>
      <c r="C5287" s="1" t="s">
        <v>4698</v>
      </c>
      <c r="D5287">
        <f t="shared" si="412"/>
        <v>5286</v>
      </c>
      <c r="E5287">
        <v>43074</v>
      </c>
      <c r="F5287">
        <f t="shared" si="413"/>
        <v>4</v>
      </c>
      <c r="G5287" s="2" t="str">
        <f t="shared" si="414"/>
        <v/>
      </c>
      <c r="H5287" t="s">
        <v>4699</v>
      </c>
      <c r="I5287">
        <v>48141</v>
      </c>
      <c r="J5287">
        <v>43064</v>
      </c>
      <c r="K5287">
        <v>43061</v>
      </c>
      <c r="L5287" t="s">
        <v>31</v>
      </c>
      <c r="M5287" t="s">
        <v>20</v>
      </c>
      <c r="N5287">
        <v>412</v>
      </c>
      <c r="O5287">
        <v>5827</v>
      </c>
      <c r="P5287">
        <v>25</v>
      </c>
      <c r="Q5287" t="s">
        <v>5310</v>
      </c>
      <c r="BY5287" s="1"/>
      <c r="CE5287" s="2"/>
    </row>
    <row r="5288" ht="15" customHeight="1">
      <c r="A5288" t="str">
        <f t="shared" si="410"/>
        <v>2021_12_43074_5</v>
      </c>
      <c r="B5288" t="str">
        <f t="shared" si="411"/>
        <v>2021_12_48193</v>
      </c>
      <c r="C5288" s="1" t="s">
        <v>4698</v>
      </c>
      <c r="D5288">
        <f t="shared" si="412"/>
        <v>5287</v>
      </c>
      <c r="E5288">
        <v>43074</v>
      </c>
      <c r="F5288">
        <f t="shared" si="413"/>
        <v>5</v>
      </c>
      <c r="G5288" s="2" t="str">
        <f t="shared" si="414"/>
        <v/>
      </c>
      <c r="H5288" t="s">
        <v>4699</v>
      </c>
      <c r="I5288">
        <v>48193</v>
      </c>
      <c r="J5288">
        <v>43061</v>
      </c>
      <c r="K5288">
        <v>43064</v>
      </c>
      <c r="L5288" t="s">
        <v>31</v>
      </c>
      <c r="M5288" t="s">
        <v>20</v>
      </c>
      <c r="N5288">
        <v>371</v>
      </c>
      <c r="O5288">
        <v>5827</v>
      </c>
      <c r="P5288">
        <v>25</v>
      </c>
      <c r="Q5288" t="s">
        <v>5311</v>
      </c>
      <c r="BY5288" s="1"/>
      <c r="CE5288" s="2"/>
    </row>
    <row r="5289" ht="15" customHeight="1">
      <c r="A5289" t="str">
        <f t="shared" si="410"/>
        <v>2021_12_43074_6</v>
      </c>
      <c r="B5289" t="str">
        <f t="shared" si="411"/>
        <v>2021_12_48213</v>
      </c>
      <c r="C5289" s="1" t="s">
        <v>4698</v>
      </c>
      <c r="D5289">
        <f t="shared" si="412"/>
        <v>5288</v>
      </c>
      <c r="E5289">
        <v>43074</v>
      </c>
      <c r="F5289">
        <f t="shared" si="413"/>
        <v>6</v>
      </c>
      <c r="G5289" s="2" t="str">
        <f t="shared" si="414"/>
        <v/>
      </c>
      <c r="H5289" t="s">
        <v>4699</v>
      </c>
      <c r="I5289">
        <v>48213</v>
      </c>
      <c r="J5289">
        <v>43064</v>
      </c>
      <c r="K5289">
        <v>43061</v>
      </c>
      <c r="L5289" t="s">
        <v>31</v>
      </c>
      <c r="M5289" t="s">
        <v>20</v>
      </c>
      <c r="N5289">
        <v>496</v>
      </c>
      <c r="O5289">
        <v>5827</v>
      </c>
      <c r="P5289">
        <v>25</v>
      </c>
      <c r="Q5289" t="s">
        <v>5312</v>
      </c>
      <c r="BY5289" s="1"/>
      <c r="CE5289" s="2"/>
    </row>
    <row r="5290" ht="15" customHeight="1">
      <c r="A5290" t="str">
        <f t="shared" si="410"/>
        <v>2021_12_43074_7</v>
      </c>
      <c r="B5290" t="str">
        <f t="shared" si="411"/>
        <v>2021_12_48252</v>
      </c>
      <c r="C5290" s="1" t="s">
        <v>4698</v>
      </c>
      <c r="D5290">
        <f t="shared" si="412"/>
        <v>5289</v>
      </c>
      <c r="E5290">
        <v>43074</v>
      </c>
      <c r="F5290">
        <f t="shared" si="413"/>
        <v>7</v>
      </c>
      <c r="G5290" s="2" t="str">
        <f t="shared" si="414"/>
        <v/>
      </c>
      <c r="H5290" t="s">
        <v>4699</v>
      </c>
      <c r="I5290">
        <v>48252</v>
      </c>
      <c r="J5290">
        <v>43061</v>
      </c>
      <c r="K5290">
        <v>43064</v>
      </c>
      <c r="L5290" t="s">
        <v>31</v>
      </c>
      <c r="M5290" t="s">
        <v>20</v>
      </c>
      <c r="N5290">
        <v>588</v>
      </c>
      <c r="O5290">
        <v>5827</v>
      </c>
      <c r="P5290">
        <v>25</v>
      </c>
      <c r="Q5290" t="s">
        <v>5313</v>
      </c>
      <c r="BY5290" s="1"/>
      <c r="CE5290" s="2"/>
    </row>
    <row r="5291" ht="15" customHeight="1">
      <c r="A5291" t="str">
        <f t="shared" si="410"/>
        <v>2021_12_43074_8</v>
      </c>
      <c r="B5291" t="str">
        <f t="shared" si="411"/>
        <v>2021_12_48285</v>
      </c>
      <c r="C5291" s="1" t="s">
        <v>4698</v>
      </c>
      <c r="D5291">
        <f t="shared" si="412"/>
        <v>5290</v>
      </c>
      <c r="E5291">
        <v>43074</v>
      </c>
      <c r="F5291">
        <f t="shared" si="413"/>
        <v>8</v>
      </c>
      <c r="G5291" s="2" t="str">
        <f t="shared" si="414"/>
        <v/>
      </c>
      <c r="H5291" t="s">
        <v>4699</v>
      </c>
      <c r="I5291">
        <v>48285</v>
      </c>
      <c r="J5291">
        <v>43064</v>
      </c>
      <c r="K5291">
        <v>43061</v>
      </c>
      <c r="L5291" t="s">
        <v>31</v>
      </c>
      <c r="M5291" t="s">
        <v>20</v>
      </c>
      <c r="N5291">
        <v>276</v>
      </c>
      <c r="O5291">
        <v>5827</v>
      </c>
      <c r="P5291">
        <v>25</v>
      </c>
      <c r="Q5291" t="s">
        <v>5314</v>
      </c>
      <c r="BY5291" s="1"/>
      <c r="CE5291" s="2"/>
    </row>
    <row r="5292" ht="15" customHeight="1">
      <c r="A5292" t="str">
        <f t="shared" si="410"/>
        <v>2021_12_43074_9</v>
      </c>
      <c r="B5292" t="str">
        <f t="shared" si="411"/>
        <v>2021_12_48306</v>
      </c>
      <c r="C5292" s="1" t="s">
        <v>4698</v>
      </c>
      <c r="D5292">
        <f t="shared" si="412"/>
        <v>5291</v>
      </c>
      <c r="E5292">
        <v>43074</v>
      </c>
      <c r="F5292">
        <f t="shared" si="413"/>
        <v>9</v>
      </c>
      <c r="G5292" s="2" t="str">
        <f t="shared" si="414"/>
        <v/>
      </c>
      <c r="H5292" t="s">
        <v>4699</v>
      </c>
      <c r="I5292">
        <v>48306</v>
      </c>
      <c r="J5292">
        <v>43061</v>
      </c>
      <c r="K5292">
        <v>43064</v>
      </c>
      <c r="L5292" t="s">
        <v>31</v>
      </c>
      <c r="M5292" t="s">
        <v>20</v>
      </c>
      <c r="N5292">
        <v>147</v>
      </c>
      <c r="O5292">
        <v>5827</v>
      </c>
      <c r="P5292">
        <v>25</v>
      </c>
      <c r="Q5292" t="s">
        <v>5315</v>
      </c>
      <c r="BY5292" s="1"/>
      <c r="CE5292" s="2"/>
    </row>
    <row r="5293" ht="15" customHeight="1">
      <c r="A5293" t="str">
        <f t="shared" si="410"/>
        <v>2021_12_43074_10</v>
      </c>
      <c r="B5293" t="str">
        <f t="shared" si="411"/>
        <v>2021_12_48313</v>
      </c>
      <c r="C5293" s="1" t="s">
        <v>4698</v>
      </c>
      <c r="D5293">
        <f t="shared" si="412"/>
        <v>5292</v>
      </c>
      <c r="E5293">
        <v>43074</v>
      </c>
      <c r="F5293">
        <f t="shared" si="413"/>
        <v>10</v>
      </c>
      <c r="G5293" s="2" t="str">
        <f t="shared" si="414"/>
        <v/>
      </c>
      <c r="H5293" t="s">
        <v>4699</v>
      </c>
      <c r="I5293">
        <v>48313</v>
      </c>
      <c r="J5293">
        <v>43064</v>
      </c>
      <c r="K5293">
        <v>43061</v>
      </c>
      <c r="L5293" t="s">
        <v>31</v>
      </c>
      <c r="M5293" t="s">
        <v>20</v>
      </c>
      <c r="N5293">
        <v>178</v>
      </c>
      <c r="O5293">
        <v>5827</v>
      </c>
      <c r="P5293">
        <v>25</v>
      </c>
      <c r="Q5293" t="s">
        <v>5316</v>
      </c>
      <c r="BY5293" s="1"/>
      <c r="CE5293" s="2"/>
    </row>
    <row r="5294" ht="15" customHeight="1">
      <c r="A5294" t="str">
        <f t="shared" si="410"/>
        <v>2021_12_43074_11</v>
      </c>
      <c r="B5294" t="str">
        <f t="shared" si="411"/>
        <v>2021_12_48663</v>
      </c>
      <c r="C5294" s="1" t="s">
        <v>4698</v>
      </c>
      <c r="D5294">
        <f t="shared" si="412"/>
        <v>5293</v>
      </c>
      <c r="E5294">
        <v>43074</v>
      </c>
      <c r="F5294">
        <f t="shared" si="413"/>
        <v>11</v>
      </c>
      <c r="G5294" s="2" t="str">
        <f t="shared" si="414"/>
        <v/>
      </c>
      <c r="H5294" t="s">
        <v>4699</v>
      </c>
      <c r="I5294">
        <v>48663</v>
      </c>
      <c r="J5294">
        <v>43061</v>
      </c>
      <c r="K5294">
        <v>43064</v>
      </c>
      <c r="L5294" t="s">
        <v>31</v>
      </c>
      <c r="M5294" t="s">
        <v>20</v>
      </c>
      <c r="N5294">
        <v>253</v>
      </c>
      <c r="O5294">
        <v>5827</v>
      </c>
      <c r="P5294">
        <v>25</v>
      </c>
      <c r="Q5294" t="s">
        <v>5317</v>
      </c>
      <c r="BY5294" s="1"/>
      <c r="CE5294" s="2"/>
    </row>
    <row r="5295" ht="15" customHeight="1">
      <c r="A5295" t="str">
        <f t="shared" si="410"/>
        <v>2021_12_43074_12</v>
      </c>
      <c r="B5295" t="str">
        <f t="shared" si="411"/>
        <v>2021_12_48846</v>
      </c>
      <c r="C5295" s="1" t="s">
        <v>4698</v>
      </c>
      <c r="D5295">
        <f t="shared" si="412"/>
        <v>5294</v>
      </c>
      <c r="E5295">
        <v>43074</v>
      </c>
      <c r="F5295">
        <f t="shared" si="413"/>
        <v>12</v>
      </c>
      <c r="G5295" s="2" t="str">
        <f t="shared" si="414"/>
        <v/>
      </c>
      <c r="H5295" t="s">
        <v>4699</v>
      </c>
      <c r="I5295">
        <v>48846</v>
      </c>
      <c r="J5295">
        <v>43064</v>
      </c>
      <c r="K5295">
        <v>43061</v>
      </c>
      <c r="L5295" t="s">
        <v>31</v>
      </c>
      <c r="M5295" t="s">
        <v>20</v>
      </c>
      <c r="N5295">
        <v>536</v>
      </c>
      <c r="O5295">
        <v>5827</v>
      </c>
      <c r="P5295">
        <v>25</v>
      </c>
      <c r="Q5295" t="s">
        <v>5318</v>
      </c>
      <c r="BY5295" s="1"/>
      <c r="CE5295" s="2"/>
    </row>
    <row r="5296" ht="15" customHeight="1">
      <c r="A5296" t="str">
        <f t="shared" si="410"/>
        <v>2021_12_43074_13</v>
      </c>
      <c r="B5296" t="str">
        <f t="shared" si="411"/>
        <v>2021_12_48928</v>
      </c>
      <c r="C5296" s="1" t="s">
        <v>4698</v>
      </c>
      <c r="D5296">
        <f t="shared" si="412"/>
        <v>5295</v>
      </c>
      <c r="E5296">
        <v>43074</v>
      </c>
      <c r="F5296">
        <f t="shared" si="413"/>
        <v>13</v>
      </c>
      <c r="G5296" s="2" t="str">
        <f t="shared" si="414"/>
        <v/>
      </c>
      <c r="H5296" t="s">
        <v>4699</v>
      </c>
      <c r="I5296">
        <v>48928</v>
      </c>
      <c r="J5296">
        <v>43061</v>
      </c>
      <c r="K5296">
        <v>43064</v>
      </c>
      <c r="L5296" t="s">
        <v>31</v>
      </c>
      <c r="M5296" t="s">
        <v>20</v>
      </c>
      <c r="N5296">
        <v>491</v>
      </c>
      <c r="O5296">
        <v>5827</v>
      </c>
      <c r="P5296">
        <v>25</v>
      </c>
      <c r="Q5296" t="s">
        <v>5319</v>
      </c>
      <c r="BY5296" s="1"/>
      <c r="CE5296" s="2"/>
    </row>
    <row r="5297" ht="15" customHeight="1">
      <c r="A5297" t="str">
        <f t="shared" si="410"/>
        <v>2021_12_43074_14</v>
      </c>
      <c r="B5297" t="str">
        <f t="shared" si="411"/>
        <v>2021_12_48978</v>
      </c>
      <c r="C5297" s="1" t="s">
        <v>4698</v>
      </c>
      <c r="D5297">
        <f t="shared" si="412"/>
        <v>5296</v>
      </c>
      <c r="E5297">
        <v>43074</v>
      </c>
      <c r="F5297">
        <f t="shared" si="413"/>
        <v>14</v>
      </c>
      <c r="G5297" s="2" t="str">
        <f t="shared" si="414"/>
        <v/>
      </c>
      <c r="H5297" t="s">
        <v>4699</v>
      </c>
      <c r="I5297">
        <v>48978</v>
      </c>
      <c r="J5297">
        <v>43064</v>
      </c>
      <c r="K5297">
        <v>43061</v>
      </c>
      <c r="L5297" t="s">
        <v>31</v>
      </c>
      <c r="M5297" t="s">
        <v>20</v>
      </c>
      <c r="N5297">
        <v>149</v>
      </c>
      <c r="O5297">
        <v>5827</v>
      </c>
      <c r="P5297">
        <v>25</v>
      </c>
      <c r="Q5297" t="s">
        <v>5320</v>
      </c>
      <c r="BY5297" s="1"/>
      <c r="CE5297" s="2"/>
    </row>
    <row r="5298" ht="15" customHeight="1">
      <c r="A5298" t="str">
        <f t="shared" si="410"/>
        <v>2021_12_43074_15</v>
      </c>
      <c r="B5298" t="str">
        <f t="shared" si="411"/>
        <v>2021_12_48990</v>
      </c>
      <c r="C5298" s="1" t="s">
        <v>4698</v>
      </c>
      <c r="D5298">
        <f t="shared" si="412"/>
        <v>5297</v>
      </c>
      <c r="E5298">
        <v>43074</v>
      </c>
      <c r="F5298">
        <f t="shared" si="413"/>
        <v>15</v>
      </c>
      <c r="G5298" s="2" t="str">
        <f t="shared" si="414"/>
        <v/>
      </c>
      <c r="H5298" t="s">
        <v>4699</v>
      </c>
      <c r="I5298">
        <v>48990</v>
      </c>
      <c r="J5298">
        <v>43061</v>
      </c>
      <c r="K5298">
        <v>43064</v>
      </c>
      <c r="L5298" t="s">
        <v>31</v>
      </c>
      <c r="M5298" t="s">
        <v>20</v>
      </c>
      <c r="N5298">
        <v>182</v>
      </c>
      <c r="O5298">
        <v>5827</v>
      </c>
      <c r="P5298">
        <v>25</v>
      </c>
      <c r="Q5298" t="s">
        <v>5321</v>
      </c>
      <c r="BY5298" s="1"/>
      <c r="CE5298" s="2"/>
    </row>
    <row r="5299" ht="15" customHeight="1">
      <c r="A5299" t="str">
        <f t="shared" si="410"/>
        <v>2021_12_43074_16</v>
      </c>
      <c r="B5299" t="str">
        <f t="shared" si="411"/>
        <v>2021_12_48997</v>
      </c>
      <c r="C5299" s="1" t="s">
        <v>4698</v>
      </c>
      <c r="D5299">
        <f t="shared" si="412"/>
        <v>5298</v>
      </c>
      <c r="E5299">
        <v>43074</v>
      </c>
      <c r="F5299">
        <f t="shared" si="413"/>
        <v>16</v>
      </c>
      <c r="G5299" s="2" t="str">
        <f t="shared" si="414"/>
        <v/>
      </c>
      <c r="H5299" t="s">
        <v>4699</v>
      </c>
      <c r="I5299">
        <v>48997</v>
      </c>
      <c r="J5299">
        <v>43064</v>
      </c>
      <c r="K5299">
        <v>43061</v>
      </c>
      <c r="L5299" t="s">
        <v>31</v>
      </c>
      <c r="M5299" t="s">
        <v>20</v>
      </c>
      <c r="N5299">
        <v>144</v>
      </c>
      <c r="O5299">
        <v>5827</v>
      </c>
      <c r="P5299">
        <v>25</v>
      </c>
      <c r="Q5299" t="s">
        <v>5322</v>
      </c>
      <c r="BY5299" s="1"/>
      <c r="CE5299" s="2"/>
    </row>
    <row r="5300" ht="15" customHeight="1">
      <c r="A5300" t="str">
        <f t="shared" si="410"/>
        <v>2021_12_43074_17</v>
      </c>
      <c r="B5300" t="str">
        <f t="shared" si="411"/>
        <v>2021_12_49015</v>
      </c>
      <c r="C5300" s="1" t="s">
        <v>4698</v>
      </c>
      <c r="D5300">
        <f t="shared" si="412"/>
        <v>5299</v>
      </c>
      <c r="E5300">
        <v>43074</v>
      </c>
      <c r="F5300">
        <f t="shared" si="413"/>
        <v>17</v>
      </c>
      <c r="G5300" s="2" t="str">
        <f t="shared" si="414"/>
        <v/>
      </c>
      <c r="H5300" t="s">
        <v>4699</v>
      </c>
      <c r="I5300">
        <v>49015</v>
      </c>
      <c r="J5300">
        <v>43061</v>
      </c>
      <c r="K5300">
        <v>43064</v>
      </c>
      <c r="L5300" t="s">
        <v>31</v>
      </c>
      <c r="M5300" t="s">
        <v>20</v>
      </c>
      <c r="N5300">
        <v>128</v>
      </c>
      <c r="O5300">
        <v>5827</v>
      </c>
      <c r="P5300">
        <v>25</v>
      </c>
      <c r="Q5300" t="s">
        <v>5323</v>
      </c>
      <c r="BY5300" s="1"/>
      <c r="CE5300" s="2"/>
    </row>
    <row r="5301" ht="15" customHeight="1">
      <c r="A5301" t="str">
        <f t="shared" si="410"/>
        <v>2021_12_43074_18</v>
      </c>
      <c r="B5301" t="str">
        <f t="shared" si="411"/>
        <v>2021_12_49029</v>
      </c>
      <c r="C5301" s="1" t="s">
        <v>4698</v>
      </c>
      <c r="D5301">
        <f t="shared" si="412"/>
        <v>5300</v>
      </c>
      <c r="E5301">
        <v>43074</v>
      </c>
      <c r="F5301">
        <f t="shared" si="413"/>
        <v>18</v>
      </c>
      <c r="G5301" s="2" t="str">
        <f t="shared" si="414"/>
        <v/>
      </c>
      <c r="H5301" t="s">
        <v>4699</v>
      </c>
      <c r="I5301">
        <v>49029</v>
      </c>
      <c r="J5301">
        <v>43064</v>
      </c>
      <c r="K5301">
        <v>43061</v>
      </c>
      <c r="L5301" t="s">
        <v>31</v>
      </c>
      <c r="M5301" t="s">
        <v>20</v>
      </c>
      <c r="N5301">
        <v>104</v>
      </c>
      <c r="O5301">
        <v>5827</v>
      </c>
      <c r="P5301">
        <v>25</v>
      </c>
      <c r="Q5301" t="s">
        <v>5324</v>
      </c>
      <c r="BY5301" s="1"/>
      <c r="CE5301" s="2"/>
    </row>
    <row r="5302" ht="15" customHeight="1">
      <c r="A5302" t="str">
        <f t="shared" si="410"/>
        <v>2021_12_43074_19</v>
      </c>
      <c r="B5302" t="str">
        <f t="shared" si="411"/>
        <v>2021_12_49273</v>
      </c>
      <c r="C5302" s="1" t="s">
        <v>4698</v>
      </c>
      <c r="D5302">
        <f t="shared" si="412"/>
        <v>5301</v>
      </c>
      <c r="E5302">
        <v>43074</v>
      </c>
      <c r="F5302">
        <f t="shared" si="413"/>
        <v>19</v>
      </c>
      <c r="G5302" s="2" t="str">
        <f t="shared" si="414"/>
        <v/>
      </c>
      <c r="H5302" t="s">
        <v>4699</v>
      </c>
      <c r="I5302">
        <v>49273</v>
      </c>
      <c r="J5302">
        <v>43061</v>
      </c>
      <c r="K5302">
        <v>43064</v>
      </c>
      <c r="L5302" t="s">
        <v>31</v>
      </c>
      <c r="M5302" t="s">
        <v>20</v>
      </c>
      <c r="N5302">
        <v>150</v>
      </c>
      <c r="O5302">
        <v>5827</v>
      </c>
      <c r="P5302">
        <v>25</v>
      </c>
      <c r="Q5302" t="s">
        <v>5325</v>
      </c>
      <c r="BY5302" s="1"/>
      <c r="CE5302" s="2"/>
    </row>
    <row r="5303" ht="15" customHeight="1">
      <c r="A5303" t="str">
        <f t="shared" si="410"/>
        <v>2021_12_43074_20</v>
      </c>
      <c r="B5303" t="str">
        <f t="shared" si="411"/>
        <v>2021_12_49286</v>
      </c>
      <c r="C5303" s="1" t="s">
        <v>4698</v>
      </c>
      <c r="D5303">
        <f t="shared" si="412"/>
        <v>5302</v>
      </c>
      <c r="E5303">
        <v>43074</v>
      </c>
      <c r="F5303">
        <f t="shared" si="413"/>
        <v>20</v>
      </c>
      <c r="G5303" s="2" t="str">
        <f t="shared" si="414"/>
        <v/>
      </c>
      <c r="H5303" t="s">
        <v>4699</v>
      </c>
      <c r="I5303">
        <v>49286</v>
      </c>
      <c r="J5303">
        <v>43064</v>
      </c>
      <c r="K5303">
        <v>43061</v>
      </c>
      <c r="L5303" t="s">
        <v>31</v>
      </c>
      <c r="M5303" t="s">
        <v>20</v>
      </c>
      <c r="N5303">
        <v>134</v>
      </c>
      <c r="O5303">
        <v>5827</v>
      </c>
      <c r="P5303">
        <v>25</v>
      </c>
      <c r="Q5303" t="s">
        <v>5326</v>
      </c>
      <c r="BY5303" s="1"/>
      <c r="CE5303" s="2"/>
    </row>
    <row r="5304" ht="15" customHeight="1">
      <c r="A5304" t="str">
        <f t="shared" si="410"/>
        <v>2021_12_43074_21</v>
      </c>
      <c r="B5304" t="str">
        <f t="shared" si="411"/>
        <v>2021_12_49591</v>
      </c>
      <c r="C5304" s="1" t="s">
        <v>4698</v>
      </c>
      <c r="D5304">
        <f t="shared" si="412"/>
        <v>5303</v>
      </c>
      <c r="E5304">
        <v>43074</v>
      </c>
      <c r="F5304">
        <f t="shared" si="413"/>
        <v>21</v>
      </c>
      <c r="G5304" s="2" t="str">
        <f t="shared" si="414"/>
        <v/>
      </c>
      <c r="H5304" t="s">
        <v>4699</v>
      </c>
      <c r="I5304">
        <v>49591</v>
      </c>
      <c r="J5304">
        <v>43061</v>
      </c>
      <c r="K5304">
        <v>43064</v>
      </c>
      <c r="L5304" t="s">
        <v>31</v>
      </c>
      <c r="M5304" t="s">
        <v>20</v>
      </c>
      <c r="N5304">
        <v>107</v>
      </c>
      <c r="O5304">
        <v>5827</v>
      </c>
      <c r="P5304">
        <v>25</v>
      </c>
      <c r="Q5304" t="s">
        <v>5327</v>
      </c>
      <c r="BY5304" s="1"/>
      <c r="CE5304" s="2"/>
    </row>
    <row r="5305" ht="15" customHeight="1">
      <c r="A5305" t="str">
        <f t="shared" si="410"/>
        <v>2021_12_43074_22</v>
      </c>
      <c r="B5305" t="str">
        <f t="shared" si="411"/>
        <v>2021_12_49595</v>
      </c>
      <c r="C5305" s="1" t="s">
        <v>4698</v>
      </c>
      <c r="D5305">
        <f t="shared" si="412"/>
        <v>5304</v>
      </c>
      <c r="E5305">
        <v>43074</v>
      </c>
      <c r="F5305">
        <f t="shared" si="413"/>
        <v>22</v>
      </c>
      <c r="G5305" s="2" t="str">
        <f t="shared" si="414"/>
        <v/>
      </c>
      <c r="H5305" t="s">
        <v>4699</v>
      </c>
      <c r="I5305">
        <v>49595</v>
      </c>
      <c r="J5305">
        <v>43064</v>
      </c>
      <c r="K5305">
        <v>43061</v>
      </c>
      <c r="L5305" t="s">
        <v>31</v>
      </c>
      <c r="M5305" t="s">
        <v>20</v>
      </c>
      <c r="N5305">
        <v>39</v>
      </c>
      <c r="O5305">
        <v>5827</v>
      </c>
      <c r="P5305">
        <v>25</v>
      </c>
      <c r="Q5305" t="s">
        <v>5328</v>
      </c>
      <c r="BY5305" s="1"/>
      <c r="CE5305" s="2"/>
    </row>
    <row r="5306" ht="15" customHeight="1">
      <c r="A5306" t="str">
        <f t="shared" si="410"/>
        <v>2021_12_43074_23</v>
      </c>
      <c r="B5306" t="str">
        <f t="shared" si="411"/>
        <v>2021_12_49601</v>
      </c>
      <c r="C5306" s="1" t="s">
        <v>4698</v>
      </c>
      <c r="D5306">
        <f t="shared" si="412"/>
        <v>5305</v>
      </c>
      <c r="E5306">
        <v>43074</v>
      </c>
      <c r="F5306">
        <f t="shared" si="413"/>
        <v>23</v>
      </c>
      <c r="G5306" s="2" t="str">
        <f t="shared" si="414"/>
        <v/>
      </c>
      <c r="H5306" t="s">
        <v>4699</v>
      </c>
      <c r="I5306">
        <v>49601</v>
      </c>
      <c r="J5306">
        <v>43061</v>
      </c>
      <c r="K5306">
        <v>43064</v>
      </c>
      <c r="L5306" t="s">
        <v>31</v>
      </c>
      <c r="M5306" t="s">
        <v>20</v>
      </c>
      <c r="N5306">
        <v>72</v>
      </c>
      <c r="O5306">
        <v>5827</v>
      </c>
      <c r="P5306">
        <v>25</v>
      </c>
      <c r="Q5306" t="s">
        <v>5329</v>
      </c>
      <c r="BY5306" s="1"/>
      <c r="CE5306" s="2"/>
    </row>
    <row r="5307" ht="15" customHeight="1">
      <c r="A5307" t="str">
        <f t="shared" si="410"/>
        <v>2021_12_43074_24</v>
      </c>
      <c r="B5307" t="str">
        <f t="shared" si="411"/>
        <v>2021_12_49630</v>
      </c>
      <c r="C5307" s="1" t="s">
        <v>4698</v>
      </c>
      <c r="D5307">
        <f t="shared" si="412"/>
        <v>5306</v>
      </c>
      <c r="E5307">
        <v>43074</v>
      </c>
      <c r="F5307">
        <f t="shared" si="413"/>
        <v>24</v>
      </c>
      <c r="G5307" s="2" t="str">
        <f t="shared" si="414"/>
        <v>x</v>
      </c>
      <c r="H5307" t="s">
        <v>4699</v>
      </c>
      <c r="I5307">
        <v>49630</v>
      </c>
      <c r="J5307">
        <v>43064</v>
      </c>
      <c r="K5307">
        <v>43061</v>
      </c>
      <c r="L5307" t="s">
        <v>20</v>
      </c>
      <c r="M5307" t="s">
        <v>20</v>
      </c>
      <c r="N5307">
        <v>37</v>
      </c>
      <c r="O5307">
        <v>5827</v>
      </c>
      <c r="P5307">
        <v>25</v>
      </c>
      <c r="Q5307" t="s">
        <v>5330</v>
      </c>
      <c r="BY5307" s="1"/>
      <c r="CE5307" s="2"/>
    </row>
    <row r="5308" ht="15" customHeight="1">
      <c r="A5308" t="str">
        <f t="shared" si="410"/>
        <v>2021_12_43102_1</v>
      </c>
      <c r="B5308" t="str">
        <f t="shared" si="411"/>
        <v>2021_12_47869</v>
      </c>
      <c r="C5308" s="1" t="s">
        <v>4698</v>
      </c>
      <c r="D5308">
        <f t="shared" si="412"/>
        <v>5307</v>
      </c>
      <c r="E5308">
        <v>43102</v>
      </c>
      <c r="F5308">
        <f t="shared" si="413"/>
        <v>1</v>
      </c>
      <c r="G5308" s="2" t="str">
        <f t="shared" si="414"/>
        <v/>
      </c>
      <c r="H5308" t="s">
        <v>4699</v>
      </c>
      <c r="I5308">
        <v>47869</v>
      </c>
      <c r="J5308">
        <v>43089</v>
      </c>
      <c r="K5308">
        <v>43092</v>
      </c>
      <c r="L5308" t="s">
        <v>19</v>
      </c>
      <c r="M5308" t="s">
        <v>20</v>
      </c>
      <c r="N5308">
        <v>174</v>
      </c>
      <c r="O5308">
        <v>1050</v>
      </c>
      <c r="P5308">
        <v>12</v>
      </c>
      <c r="Q5308" t="s">
        <v>5331</v>
      </c>
      <c r="BY5308" s="1"/>
      <c r="CE5308" s="2"/>
    </row>
    <row r="5309" ht="15" customHeight="1">
      <c r="A5309" t="str">
        <f t="shared" si="410"/>
        <v>2021_12_43102_2</v>
      </c>
      <c r="B5309" t="str">
        <f t="shared" si="411"/>
        <v>2021_12_48005</v>
      </c>
      <c r="C5309" s="1" t="s">
        <v>4698</v>
      </c>
      <c r="D5309">
        <f t="shared" si="412"/>
        <v>5308</v>
      </c>
      <c r="E5309">
        <v>43102</v>
      </c>
      <c r="F5309">
        <f t="shared" si="413"/>
        <v>2</v>
      </c>
      <c r="G5309" s="2" t="str">
        <f t="shared" si="414"/>
        <v/>
      </c>
      <c r="H5309" t="s">
        <v>4699</v>
      </c>
      <c r="I5309">
        <v>48005</v>
      </c>
      <c r="J5309">
        <v>43092</v>
      </c>
      <c r="K5309">
        <v>43089</v>
      </c>
      <c r="L5309" t="s">
        <v>31</v>
      </c>
      <c r="M5309" t="s">
        <v>20</v>
      </c>
      <c r="N5309">
        <v>121</v>
      </c>
      <c r="O5309">
        <v>1050</v>
      </c>
      <c r="P5309">
        <v>12</v>
      </c>
      <c r="Q5309" t="s">
        <v>5332</v>
      </c>
      <c r="BY5309" s="1"/>
      <c r="CE5309" s="2"/>
    </row>
    <row r="5310" ht="15" customHeight="1">
      <c r="A5310" t="str">
        <f t="shared" si="410"/>
        <v>2021_12_43102_3</v>
      </c>
      <c r="B5310" t="str">
        <f t="shared" si="411"/>
        <v>2021_12_48013</v>
      </c>
      <c r="C5310" s="1" t="s">
        <v>4698</v>
      </c>
      <c r="D5310">
        <f t="shared" si="412"/>
        <v>5309</v>
      </c>
      <c r="E5310">
        <v>43102</v>
      </c>
      <c r="F5310">
        <f t="shared" si="413"/>
        <v>3</v>
      </c>
      <c r="G5310" s="2" t="str">
        <f t="shared" si="414"/>
        <v/>
      </c>
      <c r="H5310" t="s">
        <v>4699</v>
      </c>
      <c r="I5310">
        <v>48013</v>
      </c>
      <c r="J5310">
        <v>43089</v>
      </c>
      <c r="K5310">
        <v>43092</v>
      </c>
      <c r="L5310" t="s">
        <v>31</v>
      </c>
      <c r="M5310" t="s">
        <v>20</v>
      </c>
      <c r="N5310">
        <v>60</v>
      </c>
      <c r="O5310">
        <v>1050</v>
      </c>
      <c r="P5310">
        <v>12</v>
      </c>
      <c r="Q5310" t="s">
        <v>5333</v>
      </c>
      <c r="BY5310" s="1"/>
      <c r="CE5310" s="2"/>
    </row>
    <row r="5311" ht="15" customHeight="1">
      <c r="A5311" t="str">
        <f t="shared" si="410"/>
        <v>2021_12_43102_4</v>
      </c>
      <c r="B5311" t="str">
        <f t="shared" si="411"/>
        <v>2021_12_48301</v>
      </c>
      <c r="C5311" s="1" t="s">
        <v>4698</v>
      </c>
      <c r="D5311">
        <f t="shared" si="412"/>
        <v>5310</v>
      </c>
      <c r="E5311">
        <v>43102</v>
      </c>
      <c r="F5311">
        <f t="shared" si="413"/>
        <v>4</v>
      </c>
      <c r="G5311" s="2" t="str">
        <f t="shared" si="414"/>
        <v/>
      </c>
      <c r="H5311" t="s">
        <v>4699</v>
      </c>
      <c r="I5311">
        <v>48301</v>
      </c>
      <c r="J5311">
        <v>43089</v>
      </c>
      <c r="K5311">
        <v>43092</v>
      </c>
      <c r="L5311" t="s">
        <v>31</v>
      </c>
      <c r="M5311" t="s">
        <v>20</v>
      </c>
      <c r="N5311">
        <v>108</v>
      </c>
      <c r="O5311">
        <v>1050</v>
      </c>
      <c r="P5311">
        <v>12</v>
      </c>
      <c r="Q5311" t="s">
        <v>5334</v>
      </c>
      <c r="BY5311" s="1"/>
      <c r="CE5311" s="2"/>
    </row>
    <row r="5312" ht="15" customHeight="1">
      <c r="A5312" t="str">
        <f t="shared" si="410"/>
        <v>2021_12_43102_5</v>
      </c>
      <c r="B5312" t="str">
        <f t="shared" si="411"/>
        <v>2021_12_48435</v>
      </c>
      <c r="C5312" s="1" t="s">
        <v>4698</v>
      </c>
      <c r="D5312">
        <f t="shared" si="412"/>
        <v>5311</v>
      </c>
      <c r="E5312">
        <v>43102</v>
      </c>
      <c r="F5312">
        <f t="shared" si="413"/>
        <v>5</v>
      </c>
      <c r="G5312" s="2" t="str">
        <f t="shared" si="414"/>
        <v/>
      </c>
      <c r="H5312" t="s">
        <v>4699</v>
      </c>
      <c r="I5312">
        <v>48435</v>
      </c>
      <c r="J5312">
        <v>43092</v>
      </c>
      <c r="K5312">
        <v>43089</v>
      </c>
      <c r="L5312" t="s">
        <v>31</v>
      </c>
      <c r="M5312" t="s">
        <v>20</v>
      </c>
      <c r="N5312">
        <v>131</v>
      </c>
      <c r="O5312">
        <v>1050</v>
      </c>
      <c r="P5312">
        <v>12</v>
      </c>
      <c r="Q5312" t="s">
        <v>5335</v>
      </c>
      <c r="BY5312" s="1"/>
      <c r="CE5312" s="2"/>
    </row>
    <row r="5313" ht="15" customHeight="1">
      <c r="A5313" t="str">
        <f t="shared" si="410"/>
        <v>2021_12_43102_6</v>
      </c>
      <c r="B5313" t="str">
        <f t="shared" si="411"/>
        <v>2021_12_48906</v>
      </c>
      <c r="C5313" s="1" t="s">
        <v>4698</v>
      </c>
      <c r="D5313">
        <f t="shared" si="412"/>
        <v>5312</v>
      </c>
      <c r="E5313">
        <v>43102</v>
      </c>
      <c r="F5313">
        <f t="shared" si="413"/>
        <v>6</v>
      </c>
      <c r="G5313" s="2" t="str">
        <f t="shared" si="414"/>
        <v/>
      </c>
      <c r="H5313" t="s">
        <v>4699</v>
      </c>
      <c r="I5313">
        <v>48906</v>
      </c>
      <c r="J5313">
        <v>43089</v>
      </c>
      <c r="K5313">
        <v>43092</v>
      </c>
      <c r="L5313" t="s">
        <v>31</v>
      </c>
      <c r="M5313" t="s">
        <v>20</v>
      </c>
      <c r="N5313">
        <v>123</v>
      </c>
      <c r="O5313">
        <v>1050</v>
      </c>
      <c r="P5313">
        <v>12</v>
      </c>
      <c r="Q5313" t="s">
        <v>5336</v>
      </c>
      <c r="BY5313" s="1"/>
      <c r="CE5313" s="2"/>
    </row>
    <row r="5314" ht="15" customHeight="1">
      <c r="A5314" t="str">
        <f t="shared" ref="A5314:A5377" si="415">CONCATENATE($C5314,"_",$E5314,"_",$F5314)</f>
        <v>2021_12_43102_7</v>
      </c>
      <c r="B5314" t="str">
        <f t="shared" ref="B5314:B5377" si="416">CONCATENATE($C5314,"_",$I5314)</f>
        <v>2021_12_49338</v>
      </c>
      <c r="C5314" s="1" t="s">
        <v>4698</v>
      </c>
      <c r="D5314">
        <f t="shared" ref="D5314:D5377" si="417">IF(ISNUMBER($D5313),$D5313+1,1)</f>
        <v>5313</v>
      </c>
      <c r="E5314">
        <v>43102</v>
      </c>
      <c r="F5314">
        <f t="shared" ref="F5314:F5377" si="418">IF($E5314="","",IF($E5314=$E5313,$F5313+1,1))</f>
        <v>7</v>
      </c>
      <c r="G5314" s="2" t="str">
        <f t="shared" ref="G5314:G5377" si="419">IF($E5315=$E5314,"","x")</f>
        <v/>
      </c>
      <c r="H5314" t="s">
        <v>4699</v>
      </c>
      <c r="I5314">
        <v>49338</v>
      </c>
      <c r="J5314">
        <v>43092</v>
      </c>
      <c r="K5314">
        <v>43089</v>
      </c>
      <c r="L5314" t="s">
        <v>31</v>
      </c>
      <c r="M5314" t="s">
        <v>20</v>
      </c>
      <c r="N5314">
        <v>139</v>
      </c>
      <c r="O5314">
        <v>1050</v>
      </c>
      <c r="P5314">
        <v>12</v>
      </c>
      <c r="Q5314" t="s">
        <v>5337</v>
      </c>
      <c r="BY5314" s="1"/>
      <c r="CE5314" s="2"/>
    </row>
    <row r="5315" ht="15" customHeight="1">
      <c r="A5315" t="str">
        <f t="shared" si="415"/>
        <v>2021_12_43102_8</v>
      </c>
      <c r="B5315" t="str">
        <f t="shared" si="416"/>
        <v>2021_12_49580</v>
      </c>
      <c r="C5315" s="1" t="s">
        <v>4698</v>
      </c>
      <c r="D5315">
        <f t="shared" si="417"/>
        <v>5314</v>
      </c>
      <c r="E5315">
        <v>43102</v>
      </c>
      <c r="F5315">
        <f t="shared" si="418"/>
        <v>8</v>
      </c>
      <c r="G5315" s="2" t="str">
        <f t="shared" si="419"/>
        <v>x</v>
      </c>
      <c r="H5315" t="s">
        <v>4699</v>
      </c>
      <c r="I5315">
        <v>49580</v>
      </c>
      <c r="J5315">
        <v>43089</v>
      </c>
      <c r="K5315">
        <v>43092</v>
      </c>
      <c r="L5315" t="s">
        <v>20</v>
      </c>
      <c r="M5315" t="s">
        <v>20</v>
      </c>
      <c r="N5315">
        <v>39</v>
      </c>
      <c r="O5315">
        <v>1050</v>
      </c>
      <c r="P5315">
        <v>12</v>
      </c>
      <c r="Q5315" t="s">
        <v>5338</v>
      </c>
      <c r="BY5315" s="1"/>
      <c r="CE5315" s="2"/>
    </row>
    <row r="5316" ht="15" customHeight="1">
      <c r="A5316" t="str">
        <f t="shared" si="415"/>
        <v>2021_12_43158_1</v>
      </c>
      <c r="B5316" t="str">
        <f t="shared" si="416"/>
        <v>2021_12_47697</v>
      </c>
      <c r="C5316" s="1" t="s">
        <v>4698</v>
      </c>
      <c r="D5316">
        <f t="shared" si="417"/>
        <v>5315</v>
      </c>
      <c r="E5316">
        <v>43158</v>
      </c>
      <c r="F5316">
        <f t="shared" si="418"/>
        <v>1</v>
      </c>
      <c r="G5316" s="2" t="str">
        <f t="shared" si="419"/>
        <v/>
      </c>
      <c r="H5316" t="s">
        <v>4699</v>
      </c>
      <c r="I5316">
        <v>47697</v>
      </c>
      <c r="J5316">
        <v>43145</v>
      </c>
      <c r="K5316">
        <v>43148</v>
      </c>
      <c r="L5316" t="s">
        <v>19</v>
      </c>
      <c r="M5316" t="s">
        <v>20</v>
      </c>
      <c r="N5316">
        <v>301</v>
      </c>
      <c r="O5316">
        <v>1400</v>
      </c>
      <c r="P5316">
        <v>10</v>
      </c>
      <c r="Q5316" t="s">
        <v>5339</v>
      </c>
      <c r="BY5316" s="1"/>
      <c r="CE5316" s="2"/>
    </row>
    <row r="5317" ht="15" customHeight="1">
      <c r="A5317" t="str">
        <f t="shared" si="415"/>
        <v>2021_12_43158_2</v>
      </c>
      <c r="B5317" t="str">
        <f t="shared" si="416"/>
        <v>2021_12_48006</v>
      </c>
      <c r="C5317" s="1" t="s">
        <v>4698</v>
      </c>
      <c r="D5317">
        <f t="shared" si="417"/>
        <v>5316</v>
      </c>
      <c r="E5317">
        <v>43158</v>
      </c>
      <c r="F5317">
        <f t="shared" si="418"/>
        <v>2</v>
      </c>
      <c r="G5317" s="2" t="str">
        <f t="shared" si="419"/>
        <v/>
      </c>
      <c r="H5317" t="s">
        <v>4699</v>
      </c>
      <c r="I5317">
        <v>48006</v>
      </c>
      <c r="J5317">
        <v>43148</v>
      </c>
      <c r="K5317">
        <v>43145</v>
      </c>
      <c r="L5317" t="s">
        <v>31</v>
      </c>
      <c r="M5317" t="s">
        <v>20</v>
      </c>
      <c r="N5317">
        <v>138</v>
      </c>
      <c r="O5317">
        <v>1400</v>
      </c>
      <c r="P5317">
        <v>10</v>
      </c>
      <c r="Q5317" t="s">
        <v>5340</v>
      </c>
      <c r="BY5317" s="1"/>
      <c r="CE5317" s="2"/>
    </row>
    <row r="5318" ht="15" customHeight="1">
      <c r="A5318" t="str">
        <f t="shared" si="415"/>
        <v>2021_12_43158_3</v>
      </c>
      <c r="B5318" t="str">
        <f t="shared" si="416"/>
        <v>2021_12_48257</v>
      </c>
      <c r="C5318" s="1" t="s">
        <v>4698</v>
      </c>
      <c r="D5318">
        <f t="shared" si="417"/>
        <v>5317</v>
      </c>
      <c r="E5318">
        <v>43158</v>
      </c>
      <c r="F5318">
        <f t="shared" si="418"/>
        <v>3</v>
      </c>
      <c r="G5318" s="2" t="str">
        <f t="shared" si="419"/>
        <v/>
      </c>
      <c r="H5318" t="s">
        <v>4699</v>
      </c>
      <c r="I5318">
        <v>48257</v>
      </c>
      <c r="J5318">
        <v>43145</v>
      </c>
      <c r="K5318">
        <v>43148</v>
      </c>
      <c r="L5318" t="s">
        <v>31</v>
      </c>
      <c r="M5318" t="s">
        <v>20</v>
      </c>
      <c r="N5318">
        <v>183</v>
      </c>
      <c r="O5318">
        <v>1400</v>
      </c>
      <c r="P5318">
        <v>10</v>
      </c>
      <c r="Q5318" t="s">
        <v>5341</v>
      </c>
      <c r="BY5318" s="1"/>
      <c r="CE5318" s="2"/>
    </row>
    <row r="5319" ht="15" customHeight="1">
      <c r="A5319" t="str">
        <f t="shared" si="415"/>
        <v>2021_12_43158_4</v>
      </c>
      <c r="B5319" t="str">
        <f t="shared" si="416"/>
        <v>2021_12_48438</v>
      </c>
      <c r="C5319" s="1" t="s">
        <v>4698</v>
      </c>
      <c r="D5319">
        <f t="shared" si="417"/>
        <v>5318</v>
      </c>
      <c r="E5319">
        <v>43158</v>
      </c>
      <c r="F5319">
        <f t="shared" si="418"/>
        <v>4</v>
      </c>
      <c r="G5319" s="2" t="str">
        <f t="shared" si="419"/>
        <v/>
      </c>
      <c r="H5319" t="s">
        <v>4699</v>
      </c>
      <c r="I5319">
        <v>48438</v>
      </c>
      <c r="J5319">
        <v>43148</v>
      </c>
      <c r="K5319">
        <v>43145</v>
      </c>
      <c r="L5319" t="s">
        <v>31</v>
      </c>
      <c r="M5319" t="s">
        <v>20</v>
      </c>
      <c r="N5319">
        <v>170</v>
      </c>
      <c r="O5319">
        <v>1400</v>
      </c>
      <c r="P5319">
        <v>10</v>
      </c>
      <c r="Q5319" t="s">
        <v>5342</v>
      </c>
      <c r="BY5319" s="1"/>
      <c r="CE5319" s="2"/>
    </row>
    <row r="5320" ht="15" customHeight="1">
      <c r="A5320" t="str">
        <f t="shared" si="415"/>
        <v>2021_12_43158_5</v>
      </c>
      <c r="B5320" t="str">
        <f t="shared" si="416"/>
        <v>2021_12_48644</v>
      </c>
      <c r="C5320" s="1" t="s">
        <v>4698</v>
      </c>
      <c r="D5320">
        <f t="shared" si="417"/>
        <v>5319</v>
      </c>
      <c r="E5320">
        <v>43158</v>
      </c>
      <c r="F5320">
        <f t="shared" si="418"/>
        <v>5</v>
      </c>
      <c r="G5320" s="2" t="str">
        <f t="shared" si="419"/>
        <v/>
      </c>
      <c r="H5320" t="s">
        <v>4699</v>
      </c>
      <c r="I5320">
        <v>48644</v>
      </c>
      <c r="J5320">
        <v>43145</v>
      </c>
      <c r="K5320">
        <v>43148</v>
      </c>
      <c r="L5320" t="s">
        <v>31</v>
      </c>
      <c r="M5320" t="s">
        <v>20</v>
      </c>
      <c r="N5320">
        <v>204</v>
      </c>
      <c r="O5320">
        <v>1400</v>
      </c>
      <c r="P5320">
        <v>10</v>
      </c>
      <c r="Q5320" t="s">
        <v>5343</v>
      </c>
      <c r="BY5320" s="1"/>
      <c r="CE5320" s="2"/>
    </row>
    <row r="5321" ht="15" customHeight="1">
      <c r="A5321" t="str">
        <f t="shared" si="415"/>
        <v>2021_12_43158_6</v>
      </c>
      <c r="B5321" t="str">
        <f t="shared" si="416"/>
        <v>2021_12_48817</v>
      </c>
      <c r="C5321" s="1" t="s">
        <v>4698</v>
      </c>
      <c r="D5321">
        <f t="shared" si="417"/>
        <v>5320</v>
      </c>
      <c r="E5321">
        <v>43158</v>
      </c>
      <c r="F5321">
        <f t="shared" si="418"/>
        <v>6</v>
      </c>
      <c r="G5321" s="2" t="str">
        <f t="shared" si="419"/>
        <v/>
      </c>
      <c r="H5321" t="s">
        <v>4699</v>
      </c>
      <c r="I5321">
        <v>48817</v>
      </c>
      <c r="J5321">
        <v>43148</v>
      </c>
      <c r="K5321">
        <v>43145</v>
      </c>
      <c r="L5321" t="s">
        <v>31</v>
      </c>
      <c r="M5321" t="s">
        <v>20</v>
      </c>
      <c r="N5321">
        <v>126</v>
      </c>
      <c r="O5321">
        <v>1400</v>
      </c>
      <c r="P5321">
        <v>10</v>
      </c>
      <c r="Q5321" t="s">
        <v>5344</v>
      </c>
      <c r="BY5321" s="1"/>
      <c r="CE5321" s="2"/>
    </row>
    <row r="5322" ht="15" customHeight="1">
      <c r="A5322" t="str">
        <f t="shared" si="415"/>
        <v>2021_12_43158_7</v>
      </c>
      <c r="B5322" t="str">
        <f t="shared" si="416"/>
        <v>2021_12_48832</v>
      </c>
      <c r="C5322" s="1" t="s">
        <v>4698</v>
      </c>
      <c r="D5322">
        <f t="shared" si="417"/>
        <v>5321</v>
      </c>
      <c r="E5322">
        <v>43158</v>
      </c>
      <c r="F5322">
        <f t="shared" si="418"/>
        <v>7</v>
      </c>
      <c r="G5322" s="2" t="str">
        <f t="shared" si="419"/>
        <v/>
      </c>
      <c r="H5322" t="s">
        <v>4699</v>
      </c>
      <c r="I5322">
        <v>48832</v>
      </c>
      <c r="J5322">
        <v>43145</v>
      </c>
      <c r="K5322">
        <v>43148</v>
      </c>
      <c r="L5322" t="s">
        <v>31</v>
      </c>
      <c r="M5322" t="s">
        <v>20</v>
      </c>
      <c r="N5322">
        <v>147</v>
      </c>
      <c r="O5322">
        <v>1400</v>
      </c>
      <c r="P5322">
        <v>10</v>
      </c>
      <c r="Q5322" t="s">
        <v>5345</v>
      </c>
      <c r="BY5322" s="1"/>
      <c r="CE5322" s="2"/>
    </row>
    <row r="5323" ht="15" customHeight="1">
      <c r="A5323" t="str">
        <f t="shared" si="415"/>
        <v>2021_12_43158_8</v>
      </c>
      <c r="B5323" t="str">
        <f t="shared" si="416"/>
        <v>2021_12_49332</v>
      </c>
      <c r="C5323" s="1" t="s">
        <v>4698</v>
      </c>
      <c r="D5323">
        <f t="shared" si="417"/>
        <v>5322</v>
      </c>
      <c r="E5323">
        <v>43158</v>
      </c>
      <c r="F5323">
        <f t="shared" si="418"/>
        <v>8</v>
      </c>
      <c r="G5323" s="2" t="str">
        <f t="shared" si="419"/>
        <v/>
      </c>
      <c r="H5323" t="s">
        <v>4699</v>
      </c>
      <c r="I5323">
        <v>49332</v>
      </c>
      <c r="J5323">
        <v>43148</v>
      </c>
      <c r="K5323">
        <v>43145</v>
      </c>
      <c r="L5323" t="s">
        <v>31</v>
      </c>
      <c r="M5323" t="s">
        <v>20</v>
      </c>
      <c r="N5323">
        <v>90</v>
      </c>
      <c r="O5323">
        <v>1400</v>
      </c>
      <c r="P5323">
        <v>10</v>
      </c>
      <c r="Q5323" t="s">
        <v>5346</v>
      </c>
      <c r="BY5323" s="1"/>
      <c r="CE5323" s="2"/>
    </row>
    <row r="5324" ht="15" customHeight="1">
      <c r="A5324" t="str">
        <f t="shared" si="415"/>
        <v>2021_12_43158_9</v>
      </c>
      <c r="B5324" t="str">
        <f t="shared" si="416"/>
        <v>2021_12_49345</v>
      </c>
      <c r="C5324" s="1" t="s">
        <v>4698</v>
      </c>
      <c r="D5324">
        <f t="shared" si="417"/>
        <v>5323</v>
      </c>
      <c r="E5324">
        <v>43158</v>
      </c>
      <c r="F5324">
        <f t="shared" si="418"/>
        <v>9</v>
      </c>
      <c r="G5324" s="2" t="str">
        <f t="shared" si="419"/>
        <v>x</v>
      </c>
      <c r="H5324" t="s">
        <v>4699</v>
      </c>
      <c r="I5324">
        <v>49345</v>
      </c>
      <c r="J5324">
        <v>43145</v>
      </c>
      <c r="K5324">
        <v>43148</v>
      </c>
      <c r="L5324" t="s">
        <v>20</v>
      </c>
      <c r="M5324" t="s">
        <v>20</v>
      </c>
      <c r="N5324">
        <v>20</v>
      </c>
      <c r="O5324">
        <v>1400</v>
      </c>
      <c r="P5324">
        <v>10</v>
      </c>
      <c r="Q5324" t="s">
        <v>5347</v>
      </c>
      <c r="BY5324" s="1"/>
      <c r="CE5324" s="2"/>
    </row>
    <row r="5325" ht="15" customHeight="1">
      <c r="A5325" t="str">
        <f t="shared" si="415"/>
        <v>2021_12_43186_1</v>
      </c>
      <c r="B5325" t="str">
        <f t="shared" si="416"/>
        <v>2021_12_47803</v>
      </c>
      <c r="C5325" s="1" t="s">
        <v>4698</v>
      </c>
      <c r="D5325">
        <f t="shared" si="417"/>
        <v>5324</v>
      </c>
      <c r="E5325">
        <v>43186</v>
      </c>
      <c r="F5325">
        <f t="shared" si="418"/>
        <v>1</v>
      </c>
      <c r="G5325" s="2" t="str">
        <f t="shared" si="419"/>
        <v/>
      </c>
      <c r="H5325" t="s">
        <v>4699</v>
      </c>
      <c r="I5325">
        <v>47803</v>
      </c>
      <c r="J5325">
        <v>43173</v>
      </c>
      <c r="K5325">
        <v>43176</v>
      </c>
      <c r="L5325" t="s">
        <v>19</v>
      </c>
      <c r="M5325" t="s">
        <v>40</v>
      </c>
      <c r="N5325">
        <v>460</v>
      </c>
      <c r="O5325">
        <v>2270</v>
      </c>
      <c r="P5325">
        <v>8</v>
      </c>
      <c r="Q5325" t="s">
        <v>5348</v>
      </c>
      <c r="BY5325" s="1"/>
      <c r="CE5325" s="2"/>
    </row>
    <row r="5326" ht="15" customHeight="1">
      <c r="A5326" t="str">
        <f t="shared" si="415"/>
        <v>2021_12_43186_2</v>
      </c>
      <c r="B5326" t="str">
        <f t="shared" si="416"/>
        <v>2021_12_48184</v>
      </c>
      <c r="C5326" s="1" t="s">
        <v>4698</v>
      </c>
      <c r="D5326">
        <f t="shared" si="417"/>
        <v>5325</v>
      </c>
      <c r="E5326">
        <v>43186</v>
      </c>
      <c r="F5326">
        <f t="shared" si="418"/>
        <v>2</v>
      </c>
      <c r="G5326" s="2" t="str">
        <f t="shared" si="419"/>
        <v/>
      </c>
      <c r="H5326" t="s">
        <v>4699</v>
      </c>
      <c r="I5326">
        <v>48184</v>
      </c>
      <c r="J5326">
        <v>43176</v>
      </c>
      <c r="K5326">
        <v>43173</v>
      </c>
      <c r="L5326" t="s">
        <v>31</v>
      </c>
      <c r="M5326" t="s">
        <v>40</v>
      </c>
      <c r="N5326">
        <v>476</v>
      </c>
      <c r="O5326">
        <v>2270</v>
      </c>
      <c r="P5326">
        <v>8</v>
      </c>
      <c r="Q5326" t="s">
        <v>5349</v>
      </c>
      <c r="BY5326" s="1"/>
      <c r="CE5326" s="2"/>
    </row>
    <row r="5327" ht="15" customHeight="1">
      <c r="A5327" t="str">
        <f t="shared" si="415"/>
        <v>2021_12_43186_3</v>
      </c>
      <c r="B5327" t="str">
        <f t="shared" si="416"/>
        <v>2021_12_48564</v>
      </c>
      <c r="C5327" s="1" t="s">
        <v>4698</v>
      </c>
      <c r="D5327">
        <f t="shared" si="417"/>
        <v>5326</v>
      </c>
      <c r="E5327">
        <v>43186</v>
      </c>
      <c r="F5327">
        <f t="shared" si="418"/>
        <v>3</v>
      </c>
      <c r="G5327" s="2" t="str">
        <f t="shared" si="419"/>
        <v/>
      </c>
      <c r="H5327" t="s">
        <v>4699</v>
      </c>
      <c r="I5327">
        <v>48564</v>
      </c>
      <c r="J5327">
        <v>43173</v>
      </c>
      <c r="K5327">
        <v>43176</v>
      </c>
      <c r="L5327" t="s">
        <v>31</v>
      </c>
      <c r="M5327" t="s">
        <v>40</v>
      </c>
      <c r="N5327">
        <v>420</v>
      </c>
      <c r="O5327">
        <v>2270</v>
      </c>
      <c r="P5327">
        <v>8</v>
      </c>
      <c r="Q5327" t="s">
        <v>5350</v>
      </c>
      <c r="BY5327" s="1"/>
      <c r="CE5327" s="2"/>
    </row>
    <row r="5328" ht="15" customHeight="1">
      <c r="A5328" t="str">
        <f t="shared" si="415"/>
        <v>2021_12_43186_4</v>
      </c>
      <c r="B5328" t="str">
        <f t="shared" si="416"/>
        <v>2021_12_48625</v>
      </c>
      <c r="C5328" s="1" t="s">
        <v>4698</v>
      </c>
      <c r="D5328">
        <f t="shared" si="417"/>
        <v>5327</v>
      </c>
      <c r="E5328">
        <v>43186</v>
      </c>
      <c r="F5328">
        <f t="shared" si="418"/>
        <v>4</v>
      </c>
      <c r="G5328" s="2" t="str">
        <f t="shared" si="419"/>
        <v/>
      </c>
      <c r="H5328" t="s">
        <v>4699</v>
      </c>
      <c r="I5328">
        <v>48625</v>
      </c>
      <c r="J5328">
        <v>43176</v>
      </c>
      <c r="K5328">
        <v>43173</v>
      </c>
      <c r="L5328" t="s">
        <v>31</v>
      </c>
      <c r="M5328" t="s">
        <v>40</v>
      </c>
      <c r="N5328">
        <v>330</v>
      </c>
      <c r="O5328">
        <v>2270</v>
      </c>
      <c r="P5328">
        <v>8</v>
      </c>
      <c r="Q5328" t="s">
        <v>5351</v>
      </c>
      <c r="BY5328" s="1"/>
      <c r="CE5328" s="2"/>
    </row>
    <row r="5329" ht="15" customHeight="1">
      <c r="A5329" t="str">
        <f t="shared" si="415"/>
        <v>2021_12_43186_5</v>
      </c>
      <c r="B5329" t="str">
        <f t="shared" si="416"/>
        <v>2021_12_48940</v>
      </c>
      <c r="C5329" s="1" t="s">
        <v>4698</v>
      </c>
      <c r="D5329">
        <f t="shared" si="417"/>
        <v>5328</v>
      </c>
      <c r="E5329">
        <v>43186</v>
      </c>
      <c r="F5329">
        <f t="shared" si="418"/>
        <v>5</v>
      </c>
      <c r="G5329" s="2" t="str">
        <f t="shared" si="419"/>
        <v/>
      </c>
      <c r="H5329" t="s">
        <v>4699</v>
      </c>
      <c r="I5329">
        <v>48940</v>
      </c>
      <c r="J5329">
        <v>43173</v>
      </c>
      <c r="K5329">
        <v>43176</v>
      </c>
      <c r="L5329" t="s">
        <v>31</v>
      </c>
      <c r="M5329" t="s">
        <v>40</v>
      </c>
      <c r="N5329">
        <v>248</v>
      </c>
      <c r="O5329">
        <v>2270</v>
      </c>
      <c r="P5329">
        <v>8</v>
      </c>
      <c r="Q5329" t="s">
        <v>5352</v>
      </c>
      <c r="BY5329" s="1"/>
      <c r="CE5329" s="2"/>
    </row>
    <row r="5330" ht="15" customHeight="1">
      <c r="A5330" t="str">
        <f t="shared" si="415"/>
        <v>2021_12_43186_6</v>
      </c>
      <c r="B5330" t="str">
        <f t="shared" si="416"/>
        <v>2021_12_49351</v>
      </c>
      <c r="C5330" s="1" t="s">
        <v>4698</v>
      </c>
      <c r="D5330">
        <f t="shared" si="417"/>
        <v>5329</v>
      </c>
      <c r="E5330">
        <v>43186</v>
      </c>
      <c r="F5330">
        <f t="shared" si="418"/>
        <v>6</v>
      </c>
      <c r="G5330" s="2" t="str">
        <f t="shared" si="419"/>
        <v/>
      </c>
      <c r="H5330" t="s">
        <v>4699</v>
      </c>
      <c r="I5330">
        <v>49351</v>
      </c>
      <c r="J5330">
        <v>43176</v>
      </c>
      <c r="K5330">
        <v>43173</v>
      </c>
      <c r="L5330" t="s">
        <v>31</v>
      </c>
      <c r="M5330" t="s">
        <v>40</v>
      </c>
      <c r="N5330">
        <v>258</v>
      </c>
      <c r="O5330">
        <v>2270</v>
      </c>
      <c r="P5330">
        <v>8</v>
      </c>
      <c r="Q5330" t="s">
        <v>5353</v>
      </c>
      <c r="BY5330" s="1"/>
      <c r="CE5330" s="2"/>
    </row>
    <row r="5331" ht="15" customHeight="1">
      <c r="A5331" t="str">
        <f t="shared" si="415"/>
        <v>2021_12_43186_7</v>
      </c>
      <c r="B5331" t="str">
        <f t="shared" si="416"/>
        <v>2021_12_49687</v>
      </c>
      <c r="C5331" s="1" t="s">
        <v>4698</v>
      </c>
      <c r="D5331">
        <f t="shared" si="417"/>
        <v>5330</v>
      </c>
      <c r="E5331">
        <v>43186</v>
      </c>
      <c r="F5331">
        <f t="shared" si="418"/>
        <v>7</v>
      </c>
      <c r="G5331" s="2" t="str">
        <f t="shared" si="419"/>
        <v>x</v>
      </c>
      <c r="H5331" t="s">
        <v>4699</v>
      </c>
      <c r="I5331">
        <v>49687</v>
      </c>
      <c r="J5331">
        <v>43173</v>
      </c>
      <c r="K5331">
        <v>43176</v>
      </c>
      <c r="L5331" t="s">
        <v>40</v>
      </c>
      <c r="M5331" t="s">
        <v>40</v>
      </c>
      <c r="N5331">
        <v>57</v>
      </c>
      <c r="O5331">
        <v>2270</v>
      </c>
      <c r="P5331">
        <v>8</v>
      </c>
      <c r="Q5331" t="s">
        <v>5354</v>
      </c>
      <c r="BY5331" s="1"/>
      <c r="CE5331" s="2"/>
    </row>
    <row r="5332" ht="15" customHeight="1">
      <c r="A5332" t="str">
        <f t="shared" si="415"/>
        <v>2021_12_43214_1</v>
      </c>
      <c r="B5332" t="str">
        <f t="shared" si="416"/>
        <v>2021_12_47691</v>
      </c>
      <c r="C5332" s="1" t="s">
        <v>4698</v>
      </c>
      <c r="D5332">
        <f t="shared" si="417"/>
        <v>5331</v>
      </c>
      <c r="E5332">
        <v>43214</v>
      </c>
      <c r="F5332">
        <f t="shared" si="418"/>
        <v>1</v>
      </c>
      <c r="G5332" s="2" t="str">
        <f t="shared" si="419"/>
        <v/>
      </c>
      <c r="H5332" t="s">
        <v>4699</v>
      </c>
      <c r="I5332">
        <v>47691</v>
      </c>
      <c r="J5332">
        <v>43201</v>
      </c>
      <c r="K5332">
        <v>43204</v>
      </c>
      <c r="L5332" t="s">
        <v>19</v>
      </c>
      <c r="M5332" t="s">
        <v>20</v>
      </c>
      <c r="N5332">
        <v>65</v>
      </c>
      <c r="O5332">
        <v>3113</v>
      </c>
      <c r="P5332">
        <v>11</v>
      </c>
      <c r="Q5332" t="s">
        <v>5355</v>
      </c>
      <c r="BY5332" s="1"/>
      <c r="CE5332" s="2"/>
    </row>
    <row r="5333" ht="15" customHeight="1">
      <c r="A5333" t="str">
        <f t="shared" si="415"/>
        <v>2021_12_43214_2</v>
      </c>
      <c r="B5333" t="str">
        <f t="shared" si="416"/>
        <v>2021_12_47945</v>
      </c>
      <c r="C5333" s="1" t="s">
        <v>4698</v>
      </c>
      <c r="D5333">
        <f t="shared" si="417"/>
        <v>5332</v>
      </c>
      <c r="E5333">
        <v>43214</v>
      </c>
      <c r="F5333">
        <f t="shared" si="418"/>
        <v>2</v>
      </c>
      <c r="G5333" s="2" t="str">
        <f t="shared" si="419"/>
        <v/>
      </c>
      <c r="H5333" t="s">
        <v>4699</v>
      </c>
      <c r="I5333">
        <v>47945</v>
      </c>
      <c r="J5333">
        <v>43204</v>
      </c>
      <c r="K5333">
        <v>43201</v>
      </c>
      <c r="L5333" t="s">
        <v>31</v>
      </c>
      <c r="M5333" t="s">
        <v>20</v>
      </c>
      <c r="N5333">
        <v>312</v>
      </c>
      <c r="O5333">
        <v>3113</v>
      </c>
      <c r="P5333">
        <v>11</v>
      </c>
      <c r="Q5333" t="s">
        <v>5356</v>
      </c>
      <c r="BY5333" s="1"/>
      <c r="CE5333" s="2"/>
    </row>
    <row r="5334" ht="15" customHeight="1">
      <c r="A5334" t="str">
        <f t="shared" si="415"/>
        <v>2021_12_43214_3</v>
      </c>
      <c r="B5334" t="str">
        <f t="shared" si="416"/>
        <v>2021_12_48280</v>
      </c>
      <c r="C5334" s="1" t="s">
        <v>4698</v>
      </c>
      <c r="D5334">
        <f t="shared" si="417"/>
        <v>5333</v>
      </c>
      <c r="E5334">
        <v>43214</v>
      </c>
      <c r="F5334">
        <f t="shared" si="418"/>
        <v>3</v>
      </c>
      <c r="G5334" s="2" t="str">
        <f t="shared" si="419"/>
        <v/>
      </c>
      <c r="H5334" t="s">
        <v>4699</v>
      </c>
      <c r="I5334">
        <v>48280</v>
      </c>
      <c r="J5334">
        <v>43201</v>
      </c>
      <c r="K5334">
        <v>43204</v>
      </c>
      <c r="L5334" t="s">
        <v>31</v>
      </c>
      <c r="M5334" t="s">
        <v>20</v>
      </c>
      <c r="N5334">
        <v>416</v>
      </c>
      <c r="O5334">
        <v>3113</v>
      </c>
      <c r="P5334">
        <v>11</v>
      </c>
      <c r="Q5334" t="s">
        <v>5357</v>
      </c>
      <c r="BY5334" s="1"/>
      <c r="CE5334" s="2"/>
    </row>
    <row r="5335" ht="15" customHeight="1">
      <c r="A5335" t="str">
        <f t="shared" si="415"/>
        <v>2021_12_43214_4</v>
      </c>
      <c r="B5335" t="str">
        <f t="shared" si="416"/>
        <v>2021_12_48393</v>
      </c>
      <c r="C5335" s="1" t="s">
        <v>4698</v>
      </c>
      <c r="D5335">
        <f t="shared" si="417"/>
        <v>5334</v>
      </c>
      <c r="E5335">
        <v>43214</v>
      </c>
      <c r="F5335">
        <f t="shared" si="418"/>
        <v>4</v>
      </c>
      <c r="G5335" s="2" t="str">
        <f t="shared" si="419"/>
        <v/>
      </c>
      <c r="H5335" t="s">
        <v>4699</v>
      </c>
      <c r="I5335">
        <v>48393</v>
      </c>
      <c r="J5335">
        <v>43204</v>
      </c>
      <c r="K5335">
        <v>43201</v>
      </c>
      <c r="L5335" t="s">
        <v>31</v>
      </c>
      <c r="M5335" t="s">
        <v>20</v>
      </c>
      <c r="N5335">
        <v>529</v>
      </c>
      <c r="O5335">
        <v>3113</v>
      </c>
      <c r="P5335">
        <v>11</v>
      </c>
      <c r="Q5335" t="s">
        <v>5358</v>
      </c>
      <c r="BY5335" s="1"/>
      <c r="CE5335" s="2"/>
    </row>
    <row r="5336" ht="15" customHeight="1">
      <c r="A5336" t="str">
        <f t="shared" si="415"/>
        <v>2021_12_43214_5</v>
      </c>
      <c r="B5336" t="str">
        <f t="shared" si="416"/>
        <v>2021_12_48710</v>
      </c>
      <c r="C5336" s="1" t="s">
        <v>4698</v>
      </c>
      <c r="D5336">
        <f t="shared" si="417"/>
        <v>5335</v>
      </c>
      <c r="E5336">
        <v>43214</v>
      </c>
      <c r="F5336">
        <f t="shared" si="418"/>
        <v>5</v>
      </c>
      <c r="G5336" s="2" t="str">
        <f t="shared" si="419"/>
        <v/>
      </c>
      <c r="H5336" t="s">
        <v>4699</v>
      </c>
      <c r="I5336">
        <v>48710</v>
      </c>
      <c r="J5336">
        <v>43201</v>
      </c>
      <c r="K5336">
        <v>43204</v>
      </c>
      <c r="L5336" t="s">
        <v>31</v>
      </c>
      <c r="M5336" t="s">
        <v>20</v>
      </c>
      <c r="N5336">
        <v>678</v>
      </c>
      <c r="O5336">
        <v>3113</v>
      </c>
      <c r="P5336">
        <v>11</v>
      </c>
      <c r="Q5336" t="s">
        <v>5359</v>
      </c>
      <c r="BY5336" s="1"/>
      <c r="CE5336" s="2"/>
    </row>
    <row r="5337" ht="15" customHeight="1">
      <c r="A5337" t="str">
        <f t="shared" si="415"/>
        <v>2021_12_43214_6</v>
      </c>
      <c r="B5337" t="str">
        <f t="shared" si="416"/>
        <v>2021_12_48820</v>
      </c>
      <c r="C5337" s="1" t="s">
        <v>4698</v>
      </c>
      <c r="D5337">
        <f t="shared" si="417"/>
        <v>5336</v>
      </c>
      <c r="E5337">
        <v>43214</v>
      </c>
      <c r="F5337">
        <f t="shared" si="418"/>
        <v>6</v>
      </c>
      <c r="G5337" s="2" t="str">
        <f t="shared" si="419"/>
        <v/>
      </c>
      <c r="H5337" t="s">
        <v>4699</v>
      </c>
      <c r="I5337">
        <v>48820</v>
      </c>
      <c r="J5337">
        <v>43204</v>
      </c>
      <c r="K5337">
        <v>43201</v>
      </c>
      <c r="L5337" t="s">
        <v>31</v>
      </c>
      <c r="M5337" t="s">
        <v>20</v>
      </c>
      <c r="N5337">
        <v>470</v>
      </c>
      <c r="O5337">
        <v>3113</v>
      </c>
      <c r="P5337">
        <v>11</v>
      </c>
      <c r="Q5337" t="s">
        <v>5360</v>
      </c>
      <c r="BY5337" s="1"/>
      <c r="CE5337" s="2"/>
    </row>
    <row r="5338" ht="15" customHeight="1">
      <c r="A5338" t="str">
        <f t="shared" si="415"/>
        <v>2021_12_43214_7</v>
      </c>
      <c r="B5338" t="str">
        <f t="shared" si="416"/>
        <v>2021_12_49279</v>
      </c>
      <c r="C5338" s="1" t="s">
        <v>4698</v>
      </c>
      <c r="D5338">
        <f t="shared" si="417"/>
        <v>5337</v>
      </c>
      <c r="E5338">
        <v>43214</v>
      </c>
      <c r="F5338">
        <f t="shared" si="418"/>
        <v>7</v>
      </c>
      <c r="G5338" s="2" t="str">
        <f t="shared" si="419"/>
        <v/>
      </c>
      <c r="H5338" t="s">
        <v>4699</v>
      </c>
      <c r="I5338">
        <v>49279</v>
      </c>
      <c r="J5338">
        <v>43201</v>
      </c>
      <c r="K5338">
        <v>43204</v>
      </c>
      <c r="L5338" t="s">
        <v>31</v>
      </c>
      <c r="M5338" t="s">
        <v>20</v>
      </c>
      <c r="N5338">
        <v>376</v>
      </c>
      <c r="O5338">
        <v>3113</v>
      </c>
      <c r="P5338">
        <v>11</v>
      </c>
      <c r="Q5338" t="s">
        <v>5361</v>
      </c>
      <c r="BY5338" s="1"/>
      <c r="CE5338" s="2"/>
    </row>
    <row r="5339" ht="15" customHeight="1">
      <c r="A5339" t="str">
        <f t="shared" si="415"/>
        <v>2021_12_43214_8</v>
      </c>
      <c r="B5339" t="str">
        <f t="shared" si="416"/>
        <v>2021_12_49480</v>
      </c>
      <c r="C5339" s="1" t="s">
        <v>4698</v>
      </c>
      <c r="D5339">
        <f t="shared" si="417"/>
        <v>5338</v>
      </c>
      <c r="E5339">
        <v>43214</v>
      </c>
      <c r="F5339">
        <f t="shared" si="418"/>
        <v>8</v>
      </c>
      <c r="G5339" s="2" t="str">
        <f t="shared" si="419"/>
        <v>x</v>
      </c>
      <c r="H5339" t="s">
        <v>4699</v>
      </c>
      <c r="I5339">
        <v>49480</v>
      </c>
      <c r="J5339">
        <v>43204</v>
      </c>
      <c r="K5339">
        <v>43201</v>
      </c>
      <c r="L5339" t="s">
        <v>20</v>
      </c>
      <c r="M5339" t="s">
        <v>20</v>
      </c>
      <c r="N5339">
        <v>47</v>
      </c>
      <c r="O5339">
        <v>3113</v>
      </c>
      <c r="P5339">
        <v>11</v>
      </c>
      <c r="Q5339" t="s">
        <v>5362</v>
      </c>
      <c r="BY5339" s="1"/>
      <c r="CE5339" s="2"/>
    </row>
    <row r="5340" ht="15" customHeight="1">
      <c r="A5340" t="str">
        <f t="shared" si="415"/>
        <v>2021_12_43242_1</v>
      </c>
      <c r="B5340" t="str">
        <f t="shared" si="416"/>
        <v>2021_12_47688</v>
      </c>
      <c r="C5340" s="1" t="s">
        <v>4698</v>
      </c>
      <c r="D5340">
        <f t="shared" si="417"/>
        <v>5339</v>
      </c>
      <c r="E5340">
        <v>43242</v>
      </c>
      <c r="F5340">
        <f t="shared" si="418"/>
        <v>1</v>
      </c>
      <c r="G5340" s="2" t="str">
        <f t="shared" si="419"/>
        <v/>
      </c>
      <c r="H5340" t="s">
        <v>4699</v>
      </c>
      <c r="I5340">
        <v>47688</v>
      </c>
      <c r="J5340">
        <v>43229</v>
      </c>
      <c r="K5340">
        <v>43232</v>
      </c>
      <c r="L5340" t="s">
        <v>19</v>
      </c>
      <c r="M5340" t="s">
        <v>20</v>
      </c>
      <c r="N5340">
        <v>755</v>
      </c>
      <c r="O5340">
        <v>5631</v>
      </c>
      <c r="P5340">
        <v>9</v>
      </c>
      <c r="Q5340" t="s">
        <v>5363</v>
      </c>
      <c r="BY5340" s="1"/>
      <c r="CE5340" s="2"/>
    </row>
    <row r="5341" ht="15" customHeight="1">
      <c r="A5341" t="str">
        <f t="shared" si="415"/>
        <v>2021_12_43242_2</v>
      </c>
      <c r="B5341" t="str">
        <f t="shared" si="416"/>
        <v>2021_12_48062</v>
      </c>
      <c r="C5341" s="1" t="s">
        <v>4698</v>
      </c>
      <c r="D5341">
        <f t="shared" si="417"/>
        <v>5340</v>
      </c>
      <c r="E5341">
        <v>43242</v>
      </c>
      <c r="F5341">
        <f t="shared" si="418"/>
        <v>2</v>
      </c>
      <c r="G5341" s="2" t="str">
        <f t="shared" si="419"/>
        <v/>
      </c>
      <c r="H5341" t="s">
        <v>4699</v>
      </c>
      <c r="I5341">
        <v>48062</v>
      </c>
      <c r="J5341">
        <v>43232</v>
      </c>
      <c r="K5341">
        <v>43229</v>
      </c>
      <c r="L5341" t="s">
        <v>31</v>
      </c>
      <c r="M5341" t="s">
        <v>20</v>
      </c>
      <c r="N5341">
        <v>1011</v>
      </c>
      <c r="O5341">
        <v>5631</v>
      </c>
      <c r="P5341">
        <v>9</v>
      </c>
      <c r="Q5341" t="s">
        <v>5364</v>
      </c>
      <c r="BY5341" s="1"/>
      <c r="CE5341" s="2"/>
    </row>
    <row r="5342" ht="15" customHeight="1">
      <c r="A5342" t="str">
        <f t="shared" si="415"/>
        <v>2021_12_43242_3</v>
      </c>
      <c r="B5342" t="str">
        <f t="shared" si="416"/>
        <v>2021_12_48544</v>
      </c>
      <c r="C5342" s="1" t="s">
        <v>4698</v>
      </c>
      <c r="D5342">
        <f t="shared" si="417"/>
        <v>5341</v>
      </c>
      <c r="E5342">
        <v>43242</v>
      </c>
      <c r="F5342">
        <f t="shared" si="418"/>
        <v>3</v>
      </c>
      <c r="G5342" s="2" t="str">
        <f t="shared" si="419"/>
        <v/>
      </c>
      <c r="H5342" t="s">
        <v>4699</v>
      </c>
      <c r="I5342">
        <v>48544</v>
      </c>
      <c r="J5342">
        <v>43229</v>
      </c>
      <c r="K5342">
        <v>43232</v>
      </c>
      <c r="L5342" t="s">
        <v>31</v>
      </c>
      <c r="M5342" t="s">
        <v>20</v>
      </c>
      <c r="N5342">
        <v>629</v>
      </c>
      <c r="O5342">
        <v>5631</v>
      </c>
      <c r="P5342">
        <v>9</v>
      </c>
      <c r="Q5342" t="s">
        <v>5365</v>
      </c>
      <c r="BY5342" s="1"/>
      <c r="CE5342" s="2"/>
    </row>
    <row r="5343" ht="15" customHeight="1">
      <c r="A5343" t="str">
        <f t="shared" si="415"/>
        <v>2021_12_43242_4</v>
      </c>
      <c r="B5343" t="str">
        <f t="shared" si="416"/>
        <v>2021_12_48614</v>
      </c>
      <c r="C5343" s="1" t="s">
        <v>4698</v>
      </c>
      <c r="D5343">
        <f t="shared" si="417"/>
        <v>5342</v>
      </c>
      <c r="E5343">
        <v>43242</v>
      </c>
      <c r="F5343">
        <f t="shared" si="418"/>
        <v>4</v>
      </c>
      <c r="G5343" s="2" t="str">
        <f t="shared" si="419"/>
        <v/>
      </c>
      <c r="H5343" t="s">
        <v>4699</v>
      </c>
      <c r="I5343">
        <v>48614</v>
      </c>
      <c r="J5343">
        <v>43232</v>
      </c>
      <c r="K5343">
        <v>43229</v>
      </c>
      <c r="L5343" t="s">
        <v>31</v>
      </c>
      <c r="M5343" t="s">
        <v>20</v>
      </c>
      <c r="N5343">
        <v>948</v>
      </c>
      <c r="O5343">
        <v>5631</v>
      </c>
      <c r="P5343">
        <v>9</v>
      </c>
      <c r="Q5343" t="s">
        <v>5366</v>
      </c>
      <c r="BY5343" s="1"/>
      <c r="CE5343" s="2"/>
    </row>
    <row r="5344" ht="15" customHeight="1">
      <c r="A5344" t="str">
        <f t="shared" si="415"/>
        <v>2021_12_43242_5</v>
      </c>
      <c r="B5344" t="str">
        <f t="shared" si="416"/>
        <v>2021_12_48872</v>
      </c>
      <c r="C5344" s="1" t="s">
        <v>4698</v>
      </c>
      <c r="D5344">
        <f t="shared" si="417"/>
        <v>5343</v>
      </c>
      <c r="E5344">
        <v>43242</v>
      </c>
      <c r="F5344">
        <f t="shared" si="418"/>
        <v>5</v>
      </c>
      <c r="G5344" s="2" t="str">
        <f t="shared" si="419"/>
        <v/>
      </c>
      <c r="H5344" t="s">
        <v>4699</v>
      </c>
      <c r="I5344">
        <v>48872</v>
      </c>
      <c r="J5344">
        <v>43229</v>
      </c>
      <c r="K5344">
        <v>43232</v>
      </c>
      <c r="L5344" t="s">
        <v>31</v>
      </c>
      <c r="M5344" t="s">
        <v>20</v>
      </c>
      <c r="N5344">
        <v>962</v>
      </c>
      <c r="O5344">
        <v>5631</v>
      </c>
      <c r="P5344">
        <v>9</v>
      </c>
      <c r="Q5344" t="s">
        <v>5367</v>
      </c>
      <c r="BY5344" s="1"/>
      <c r="CE5344" s="2"/>
    </row>
    <row r="5345" ht="15" customHeight="1">
      <c r="A5345" t="str">
        <f t="shared" si="415"/>
        <v>2021_12_43242_6</v>
      </c>
      <c r="B5345" t="str">
        <f t="shared" si="416"/>
        <v>2021_12_49598</v>
      </c>
      <c r="C5345" s="1" t="s">
        <v>4698</v>
      </c>
      <c r="D5345">
        <f t="shared" si="417"/>
        <v>5344</v>
      </c>
      <c r="E5345">
        <v>43242</v>
      </c>
      <c r="F5345">
        <f t="shared" si="418"/>
        <v>6</v>
      </c>
      <c r="G5345" s="2" t="str">
        <f t="shared" si="419"/>
        <v/>
      </c>
      <c r="H5345" t="s">
        <v>4699</v>
      </c>
      <c r="I5345">
        <v>49598</v>
      </c>
      <c r="J5345">
        <v>43232</v>
      </c>
      <c r="K5345">
        <v>43229</v>
      </c>
      <c r="L5345" t="s">
        <v>31</v>
      </c>
      <c r="M5345" t="s">
        <v>20</v>
      </c>
      <c r="N5345">
        <v>711</v>
      </c>
      <c r="O5345">
        <v>5631</v>
      </c>
      <c r="P5345">
        <v>9</v>
      </c>
      <c r="Q5345" t="s">
        <v>5368</v>
      </c>
      <c r="BY5345" s="1"/>
      <c r="CE5345" s="2"/>
    </row>
    <row r="5346" ht="15" customHeight="1">
      <c r="A5346" t="str">
        <f t="shared" si="415"/>
        <v>2021_12_43242_7</v>
      </c>
      <c r="B5346" t="str">
        <f t="shared" si="416"/>
        <v>2021_12_49681</v>
      </c>
      <c r="C5346" s="1" t="s">
        <v>4698</v>
      </c>
      <c r="D5346">
        <f t="shared" si="417"/>
        <v>5345</v>
      </c>
      <c r="E5346">
        <v>43242</v>
      </c>
      <c r="F5346">
        <f t="shared" si="418"/>
        <v>7</v>
      </c>
      <c r="G5346" s="2" t="str">
        <f t="shared" si="419"/>
        <v/>
      </c>
      <c r="H5346" t="s">
        <v>4699</v>
      </c>
      <c r="I5346">
        <v>49681</v>
      </c>
      <c r="J5346">
        <v>43229</v>
      </c>
      <c r="K5346">
        <v>43232</v>
      </c>
      <c r="L5346" t="s">
        <v>31</v>
      </c>
      <c r="M5346" t="s">
        <v>20</v>
      </c>
      <c r="N5346">
        <v>566</v>
      </c>
      <c r="O5346">
        <v>5631</v>
      </c>
      <c r="P5346">
        <v>9</v>
      </c>
      <c r="Q5346" t="s">
        <v>5369</v>
      </c>
      <c r="BY5346" s="1"/>
      <c r="CE5346" s="2"/>
    </row>
    <row r="5347" ht="15" customHeight="1">
      <c r="A5347" t="str">
        <f t="shared" si="415"/>
        <v>2021_12_43242_8</v>
      </c>
      <c r="B5347" t="str">
        <f t="shared" si="416"/>
        <v>2021_12_49686</v>
      </c>
      <c r="C5347" s="1" t="s">
        <v>4698</v>
      </c>
      <c r="D5347">
        <f t="shared" si="417"/>
        <v>5346</v>
      </c>
      <c r="E5347">
        <v>43242</v>
      </c>
      <c r="F5347">
        <f t="shared" si="418"/>
        <v>8</v>
      </c>
      <c r="G5347" s="2" t="str">
        <f t="shared" si="419"/>
        <v>x</v>
      </c>
      <c r="H5347" t="s">
        <v>4699</v>
      </c>
      <c r="I5347">
        <v>49686</v>
      </c>
      <c r="J5347">
        <v>43232</v>
      </c>
      <c r="K5347">
        <v>43229</v>
      </c>
      <c r="L5347" t="s">
        <v>20</v>
      </c>
      <c r="M5347" t="s">
        <v>20</v>
      </c>
      <c r="N5347">
        <v>28</v>
      </c>
      <c r="O5347">
        <v>5631</v>
      </c>
      <c r="P5347">
        <v>9</v>
      </c>
      <c r="Q5347" t="s">
        <v>5370</v>
      </c>
      <c r="BY5347" s="1"/>
      <c r="CE5347" s="2"/>
    </row>
    <row r="5348" ht="15" customHeight="1">
      <c r="A5348" t="str">
        <f t="shared" si="415"/>
        <v>2021_12_43270_1</v>
      </c>
      <c r="B5348" t="str">
        <f t="shared" si="416"/>
        <v>2021_12_47540</v>
      </c>
      <c r="C5348" s="1" t="s">
        <v>4698</v>
      </c>
      <c r="D5348">
        <f t="shared" si="417"/>
        <v>5347</v>
      </c>
      <c r="E5348">
        <v>43270</v>
      </c>
      <c r="F5348">
        <f t="shared" si="418"/>
        <v>1</v>
      </c>
      <c r="G5348" s="2" t="str">
        <f t="shared" si="419"/>
        <v/>
      </c>
      <c r="H5348" t="s">
        <v>4699</v>
      </c>
      <c r="I5348">
        <v>47540</v>
      </c>
      <c r="J5348">
        <v>43257</v>
      </c>
      <c r="K5348">
        <v>43260</v>
      </c>
      <c r="L5348" t="s">
        <v>19</v>
      </c>
      <c r="M5348" t="s">
        <v>20</v>
      </c>
      <c r="N5348">
        <v>122</v>
      </c>
      <c r="O5348">
        <v>982</v>
      </c>
      <c r="P5348">
        <v>7</v>
      </c>
      <c r="Q5348" t="s">
        <v>5371</v>
      </c>
      <c r="BY5348" s="1"/>
      <c r="CE5348" s="2"/>
    </row>
    <row r="5349" ht="15" customHeight="1">
      <c r="A5349" t="str">
        <f t="shared" si="415"/>
        <v>2021_12_43270_2</v>
      </c>
      <c r="B5349" t="str">
        <f t="shared" si="416"/>
        <v>2021_12_48256</v>
      </c>
      <c r="C5349" s="1" t="s">
        <v>4698</v>
      </c>
      <c r="D5349">
        <f t="shared" si="417"/>
        <v>5348</v>
      </c>
      <c r="E5349">
        <v>43270</v>
      </c>
      <c r="F5349">
        <f t="shared" si="418"/>
        <v>2</v>
      </c>
      <c r="G5349" s="2" t="str">
        <f t="shared" si="419"/>
        <v/>
      </c>
      <c r="H5349" t="s">
        <v>4699</v>
      </c>
      <c r="I5349">
        <v>48256</v>
      </c>
      <c r="J5349">
        <v>43260</v>
      </c>
      <c r="K5349">
        <v>43257</v>
      </c>
      <c r="L5349" t="s">
        <v>31</v>
      </c>
      <c r="M5349" t="s">
        <v>20</v>
      </c>
      <c r="N5349">
        <v>167</v>
      </c>
      <c r="O5349">
        <v>982</v>
      </c>
      <c r="P5349">
        <v>7</v>
      </c>
      <c r="Q5349" t="s">
        <v>5372</v>
      </c>
      <c r="BY5349" s="1"/>
      <c r="CE5349" s="2"/>
    </row>
    <row r="5350" ht="15" customHeight="1">
      <c r="A5350" t="str">
        <f t="shared" si="415"/>
        <v>2021_12_43270_3</v>
      </c>
      <c r="B5350" t="str">
        <f t="shared" si="416"/>
        <v>2021_12_48973</v>
      </c>
      <c r="C5350" s="1" t="s">
        <v>4698</v>
      </c>
      <c r="D5350">
        <f t="shared" si="417"/>
        <v>5349</v>
      </c>
      <c r="E5350">
        <v>43270</v>
      </c>
      <c r="F5350">
        <f t="shared" si="418"/>
        <v>3</v>
      </c>
      <c r="G5350" s="2" t="str">
        <f t="shared" si="419"/>
        <v/>
      </c>
      <c r="H5350" t="s">
        <v>4699</v>
      </c>
      <c r="I5350">
        <v>48973</v>
      </c>
      <c r="J5350">
        <v>43257</v>
      </c>
      <c r="K5350">
        <v>43260</v>
      </c>
      <c r="L5350" t="s">
        <v>31</v>
      </c>
      <c r="M5350" t="s">
        <v>20</v>
      </c>
      <c r="N5350">
        <v>151</v>
      </c>
      <c r="O5350">
        <v>982</v>
      </c>
      <c r="P5350">
        <v>7</v>
      </c>
      <c r="Q5350" t="s">
        <v>5373</v>
      </c>
      <c r="BY5350" s="1"/>
      <c r="CE5350" s="2"/>
    </row>
    <row r="5351" ht="15" customHeight="1">
      <c r="A5351" t="str">
        <f t="shared" si="415"/>
        <v>2021_12_43270_4</v>
      </c>
      <c r="B5351" t="str">
        <f t="shared" si="416"/>
        <v>2021_12_49335</v>
      </c>
      <c r="C5351" s="1" t="s">
        <v>4698</v>
      </c>
      <c r="D5351">
        <f t="shared" si="417"/>
        <v>5350</v>
      </c>
      <c r="E5351">
        <v>43270</v>
      </c>
      <c r="F5351">
        <f t="shared" si="418"/>
        <v>4</v>
      </c>
      <c r="G5351" s="2" t="str">
        <f t="shared" si="419"/>
        <v/>
      </c>
      <c r="H5351" t="s">
        <v>4699</v>
      </c>
      <c r="I5351">
        <v>49335</v>
      </c>
      <c r="J5351">
        <v>43260</v>
      </c>
      <c r="K5351">
        <v>43257</v>
      </c>
      <c r="L5351" t="s">
        <v>31</v>
      </c>
      <c r="M5351" t="s">
        <v>20</v>
      </c>
      <c r="N5351">
        <v>238</v>
      </c>
      <c r="O5351">
        <v>982</v>
      </c>
      <c r="P5351">
        <v>7</v>
      </c>
      <c r="Q5351" t="s">
        <v>5374</v>
      </c>
      <c r="BY5351" s="1"/>
      <c r="CE5351" s="2"/>
    </row>
    <row r="5352" ht="15" customHeight="1">
      <c r="A5352" t="str">
        <f t="shared" si="415"/>
        <v>2021_12_43270_5</v>
      </c>
      <c r="B5352" t="str">
        <f t="shared" si="416"/>
        <v>2021_12_49377</v>
      </c>
      <c r="C5352" s="1" t="s">
        <v>4698</v>
      </c>
      <c r="D5352">
        <f t="shared" si="417"/>
        <v>5351</v>
      </c>
      <c r="E5352">
        <v>43270</v>
      </c>
      <c r="F5352">
        <f t="shared" si="418"/>
        <v>5</v>
      </c>
      <c r="G5352" s="2" t="str">
        <f t="shared" si="419"/>
        <v/>
      </c>
      <c r="H5352" t="s">
        <v>4699</v>
      </c>
      <c r="I5352">
        <v>49377</v>
      </c>
      <c r="J5352">
        <v>43257</v>
      </c>
      <c r="K5352">
        <v>43260</v>
      </c>
      <c r="L5352" t="s">
        <v>31</v>
      </c>
      <c r="M5352" t="s">
        <v>20</v>
      </c>
      <c r="N5352">
        <v>241</v>
      </c>
      <c r="O5352">
        <v>982</v>
      </c>
      <c r="P5352">
        <v>7</v>
      </c>
      <c r="Q5352" t="s">
        <v>5375</v>
      </c>
      <c r="BY5352" s="1"/>
      <c r="CE5352" s="2"/>
    </row>
    <row r="5353" ht="15" customHeight="1">
      <c r="A5353" t="str">
        <f t="shared" si="415"/>
        <v>2021_12_43270_6</v>
      </c>
      <c r="B5353" t="str">
        <f t="shared" si="416"/>
        <v>2021_12_49560</v>
      </c>
      <c r="C5353" s="1" t="s">
        <v>4698</v>
      </c>
      <c r="D5353">
        <f t="shared" si="417"/>
        <v>5352</v>
      </c>
      <c r="E5353">
        <v>43270</v>
      </c>
      <c r="F5353">
        <f t="shared" si="418"/>
        <v>6</v>
      </c>
      <c r="G5353" s="2" t="str">
        <f t="shared" si="419"/>
        <v>x</v>
      </c>
      <c r="H5353" t="s">
        <v>4699</v>
      </c>
      <c r="I5353">
        <v>49560</v>
      </c>
      <c r="J5353">
        <v>43260</v>
      </c>
      <c r="K5353">
        <v>43257</v>
      </c>
      <c r="L5353" t="s">
        <v>20</v>
      </c>
      <c r="M5353" t="s">
        <v>20</v>
      </c>
      <c r="N5353">
        <v>42</v>
      </c>
      <c r="O5353">
        <v>982</v>
      </c>
      <c r="P5353">
        <v>7</v>
      </c>
      <c r="Q5353" t="s">
        <v>5376</v>
      </c>
      <c r="BY5353" s="1"/>
      <c r="CE5353" s="2"/>
    </row>
    <row r="5354" ht="15" customHeight="1">
      <c r="A5354" t="str">
        <f t="shared" si="415"/>
        <v>2022_05_693_1</v>
      </c>
      <c r="B5354" t="str">
        <f t="shared" si="416"/>
        <v>2022_05_9585</v>
      </c>
      <c r="C5354" s="1" t="s">
        <v>5377</v>
      </c>
      <c r="D5354">
        <f t="shared" si="417"/>
        <v>5353</v>
      </c>
      <c r="E5354">
        <v>693</v>
      </c>
      <c r="F5354">
        <f t="shared" si="418"/>
        <v>1</v>
      </c>
      <c r="G5354" s="2" t="str">
        <f t="shared" si="419"/>
        <v/>
      </c>
      <c r="H5354" t="s">
        <v>5378</v>
      </c>
      <c r="I5354">
        <v>9585</v>
      </c>
      <c r="J5354">
        <v>681</v>
      </c>
      <c r="K5354">
        <v>676</v>
      </c>
      <c r="L5354" t="s">
        <v>158</v>
      </c>
      <c r="M5354" t="s">
        <v>20</v>
      </c>
      <c r="N5354">
        <v>151</v>
      </c>
      <c r="O5354">
        <v>1272</v>
      </c>
      <c r="P5354">
        <v>12</v>
      </c>
      <c r="Q5354" t="s">
        <v>5379</v>
      </c>
      <c r="CC5354" s="1"/>
      <c r="CI5354" s="2"/>
    </row>
    <row r="5355" ht="15" customHeight="1">
      <c r="A5355" t="str">
        <f t="shared" si="415"/>
        <v>2022_05_693_2</v>
      </c>
      <c r="B5355" t="str">
        <f t="shared" si="416"/>
        <v>2022_05_9882</v>
      </c>
      <c r="C5355" s="1" t="s">
        <v>5377</v>
      </c>
      <c r="D5355">
        <f t="shared" si="417"/>
        <v>5354</v>
      </c>
      <c r="E5355">
        <v>693</v>
      </c>
      <c r="F5355">
        <f t="shared" si="418"/>
        <v>2</v>
      </c>
      <c r="G5355" s="2" t="str">
        <f t="shared" si="419"/>
        <v/>
      </c>
      <c r="H5355" t="s">
        <v>5378</v>
      </c>
      <c r="I5355">
        <v>9882</v>
      </c>
      <c r="J5355">
        <v>676</v>
      </c>
      <c r="K5355">
        <v>681</v>
      </c>
      <c r="L5355" t="s">
        <v>31</v>
      </c>
      <c r="M5355" t="s">
        <v>20</v>
      </c>
      <c r="N5355">
        <v>42</v>
      </c>
      <c r="O5355">
        <v>1272</v>
      </c>
      <c r="P5355">
        <v>12</v>
      </c>
      <c r="Q5355" t="s">
        <v>5380</v>
      </c>
      <c r="CC5355" s="1"/>
      <c r="CI5355" s="2"/>
    </row>
    <row r="5356" ht="15" customHeight="1">
      <c r="A5356" t="str">
        <f t="shared" si="415"/>
        <v>2022_05_693_3</v>
      </c>
      <c r="B5356" t="str">
        <f t="shared" si="416"/>
        <v>2022_05_9896</v>
      </c>
      <c r="C5356" s="1" t="s">
        <v>5377</v>
      </c>
      <c r="D5356">
        <f t="shared" si="417"/>
        <v>5355</v>
      </c>
      <c r="E5356">
        <v>693</v>
      </c>
      <c r="F5356">
        <f t="shared" si="418"/>
        <v>3</v>
      </c>
      <c r="G5356" s="2" t="str">
        <f t="shared" si="419"/>
        <v/>
      </c>
      <c r="H5356" t="s">
        <v>5378</v>
      </c>
      <c r="I5356">
        <v>9896</v>
      </c>
      <c r="J5356">
        <v>681</v>
      </c>
      <c r="K5356">
        <v>676</v>
      </c>
      <c r="L5356" t="s">
        <v>31</v>
      </c>
      <c r="M5356" t="s">
        <v>20</v>
      </c>
      <c r="N5356">
        <v>80</v>
      </c>
      <c r="O5356">
        <v>1272</v>
      </c>
      <c r="P5356">
        <v>12</v>
      </c>
      <c r="Q5356" t="s">
        <v>5381</v>
      </c>
      <c r="CC5356" s="1"/>
      <c r="CI5356" s="2"/>
    </row>
    <row r="5357" ht="15" customHeight="1">
      <c r="A5357" t="str">
        <f t="shared" si="415"/>
        <v>2022_05_693_4</v>
      </c>
      <c r="B5357" t="str">
        <f t="shared" si="416"/>
        <v>2022_05_10112</v>
      </c>
      <c r="C5357" s="1" t="s">
        <v>5377</v>
      </c>
      <c r="D5357">
        <f t="shared" si="417"/>
        <v>5356</v>
      </c>
      <c r="E5357">
        <v>693</v>
      </c>
      <c r="F5357">
        <f t="shared" si="418"/>
        <v>4</v>
      </c>
      <c r="G5357" s="2" t="str">
        <f t="shared" si="419"/>
        <v/>
      </c>
      <c r="H5357" t="s">
        <v>5378</v>
      </c>
      <c r="I5357">
        <v>10112</v>
      </c>
      <c r="J5357">
        <v>676</v>
      </c>
      <c r="K5357">
        <v>681</v>
      </c>
      <c r="L5357" t="s">
        <v>31</v>
      </c>
      <c r="M5357" t="s">
        <v>20</v>
      </c>
      <c r="N5357">
        <v>62</v>
      </c>
      <c r="O5357">
        <v>1272</v>
      </c>
      <c r="P5357">
        <v>12</v>
      </c>
      <c r="Q5357" t="s">
        <v>5382</v>
      </c>
      <c r="CC5357" s="1"/>
      <c r="CI5357" s="2"/>
    </row>
    <row r="5358" ht="15" customHeight="1">
      <c r="A5358" t="str">
        <f t="shared" si="415"/>
        <v>2022_05_693_5</v>
      </c>
      <c r="B5358" t="str">
        <f t="shared" si="416"/>
        <v>2022_05_10119</v>
      </c>
      <c r="C5358" s="1" t="s">
        <v>5377</v>
      </c>
      <c r="D5358">
        <f t="shared" si="417"/>
        <v>5357</v>
      </c>
      <c r="E5358">
        <v>693</v>
      </c>
      <c r="F5358">
        <f t="shared" si="418"/>
        <v>5</v>
      </c>
      <c r="G5358" s="2" t="str">
        <f t="shared" si="419"/>
        <v/>
      </c>
      <c r="H5358" t="s">
        <v>5378</v>
      </c>
      <c r="I5358">
        <v>10119</v>
      </c>
      <c r="J5358">
        <v>681</v>
      </c>
      <c r="K5358">
        <v>676</v>
      </c>
      <c r="L5358" t="s">
        <v>31</v>
      </c>
      <c r="M5358" t="s">
        <v>20</v>
      </c>
      <c r="N5358">
        <v>196</v>
      </c>
      <c r="O5358">
        <v>1272</v>
      </c>
      <c r="P5358">
        <v>12</v>
      </c>
      <c r="Q5358" t="s">
        <v>5383</v>
      </c>
      <c r="CC5358" s="1"/>
      <c r="CI5358" s="2"/>
    </row>
    <row r="5359" ht="15" customHeight="1">
      <c r="A5359" t="str">
        <f t="shared" si="415"/>
        <v>2022_05_693_6</v>
      </c>
      <c r="B5359" t="str">
        <f t="shared" si="416"/>
        <v>2022_05_10182</v>
      </c>
      <c r="C5359" s="1" t="s">
        <v>5377</v>
      </c>
      <c r="D5359">
        <f t="shared" si="417"/>
        <v>5358</v>
      </c>
      <c r="E5359">
        <v>693</v>
      </c>
      <c r="F5359">
        <f t="shared" si="418"/>
        <v>6</v>
      </c>
      <c r="G5359" s="2" t="str">
        <f t="shared" si="419"/>
        <v/>
      </c>
      <c r="H5359" t="s">
        <v>5378</v>
      </c>
      <c r="I5359">
        <v>10182</v>
      </c>
      <c r="J5359">
        <v>676</v>
      </c>
      <c r="K5359">
        <v>681</v>
      </c>
      <c r="L5359" t="s">
        <v>31</v>
      </c>
      <c r="M5359" t="s">
        <v>20</v>
      </c>
      <c r="N5359">
        <v>55</v>
      </c>
      <c r="O5359">
        <v>1272</v>
      </c>
      <c r="P5359">
        <v>12</v>
      </c>
      <c r="Q5359" t="s">
        <v>5384</v>
      </c>
      <c r="CC5359" s="1"/>
      <c r="CI5359" s="2"/>
    </row>
    <row r="5360" ht="15" customHeight="1">
      <c r="A5360" t="str">
        <f t="shared" si="415"/>
        <v>2022_05_693_7</v>
      </c>
      <c r="B5360" t="str">
        <f t="shared" si="416"/>
        <v>2022_05_10302</v>
      </c>
      <c r="C5360" s="1" t="s">
        <v>5377</v>
      </c>
      <c r="D5360">
        <f t="shared" si="417"/>
        <v>5359</v>
      </c>
      <c r="E5360">
        <v>693</v>
      </c>
      <c r="F5360">
        <f t="shared" si="418"/>
        <v>7</v>
      </c>
      <c r="G5360" s="2" t="str">
        <f t="shared" si="419"/>
        <v/>
      </c>
      <c r="H5360" t="s">
        <v>5378</v>
      </c>
      <c r="I5360">
        <v>10302</v>
      </c>
      <c r="J5360">
        <v>681</v>
      </c>
      <c r="K5360">
        <v>676</v>
      </c>
      <c r="L5360" t="s">
        <v>31</v>
      </c>
      <c r="M5360" t="s">
        <v>20</v>
      </c>
      <c r="N5360">
        <v>202</v>
      </c>
      <c r="O5360">
        <v>1272</v>
      </c>
      <c r="P5360">
        <v>12</v>
      </c>
      <c r="Q5360" t="s">
        <v>5385</v>
      </c>
      <c r="CC5360" s="1"/>
      <c r="CI5360" s="2"/>
    </row>
    <row r="5361" ht="15" customHeight="1">
      <c r="A5361" t="str">
        <f t="shared" si="415"/>
        <v>2022_05_693_8</v>
      </c>
      <c r="B5361" t="str">
        <f t="shared" si="416"/>
        <v>2022_05_10577</v>
      </c>
      <c r="C5361" s="1" t="s">
        <v>5377</v>
      </c>
      <c r="D5361">
        <f t="shared" si="417"/>
        <v>5360</v>
      </c>
      <c r="E5361">
        <v>693</v>
      </c>
      <c r="F5361">
        <f t="shared" si="418"/>
        <v>8</v>
      </c>
      <c r="G5361" s="2" t="str">
        <f t="shared" si="419"/>
        <v/>
      </c>
      <c r="H5361" t="s">
        <v>5378</v>
      </c>
      <c r="I5361">
        <v>10577</v>
      </c>
      <c r="J5361">
        <v>676</v>
      </c>
      <c r="K5361">
        <v>681</v>
      </c>
      <c r="L5361" t="s">
        <v>31</v>
      </c>
      <c r="M5361" t="s">
        <v>20</v>
      </c>
      <c r="N5361">
        <v>37</v>
      </c>
      <c r="O5361">
        <v>1272</v>
      </c>
      <c r="P5361">
        <v>12</v>
      </c>
      <c r="Q5361" t="s">
        <v>5386</v>
      </c>
      <c r="CC5361" s="1"/>
      <c r="CI5361" s="2"/>
    </row>
    <row r="5362" ht="15" customHeight="1">
      <c r="A5362" t="str">
        <f t="shared" si="415"/>
        <v>2022_05_693_9</v>
      </c>
      <c r="B5362" t="str">
        <f t="shared" si="416"/>
        <v>2022_05_10600</v>
      </c>
      <c r="C5362" s="1" t="s">
        <v>5377</v>
      </c>
      <c r="D5362">
        <f t="shared" si="417"/>
        <v>5361</v>
      </c>
      <c r="E5362">
        <v>693</v>
      </c>
      <c r="F5362">
        <f t="shared" si="418"/>
        <v>9</v>
      </c>
      <c r="G5362" s="2" t="str">
        <f t="shared" si="419"/>
        <v/>
      </c>
      <c r="H5362" t="s">
        <v>5378</v>
      </c>
      <c r="I5362">
        <v>10600</v>
      </c>
      <c r="J5362">
        <v>681</v>
      </c>
      <c r="K5362">
        <v>676</v>
      </c>
      <c r="L5362" t="s">
        <v>31</v>
      </c>
      <c r="M5362" t="s">
        <v>20</v>
      </c>
      <c r="N5362">
        <v>345</v>
      </c>
      <c r="O5362">
        <v>1272</v>
      </c>
      <c r="P5362">
        <v>12</v>
      </c>
      <c r="Q5362" t="s">
        <v>5387</v>
      </c>
      <c r="CC5362" s="1"/>
      <c r="CI5362" s="2"/>
    </row>
    <row r="5363" ht="15" customHeight="1">
      <c r="A5363" t="str">
        <f t="shared" si="415"/>
        <v>2022_05_693_10</v>
      </c>
      <c r="B5363" t="str">
        <f t="shared" si="416"/>
        <v>2022_05_10753</v>
      </c>
      <c r="C5363" s="1" t="s">
        <v>5377</v>
      </c>
      <c r="D5363">
        <f t="shared" si="417"/>
        <v>5362</v>
      </c>
      <c r="E5363">
        <v>693</v>
      </c>
      <c r="F5363">
        <f t="shared" si="418"/>
        <v>10</v>
      </c>
      <c r="G5363" s="2" t="str">
        <f t="shared" si="419"/>
        <v/>
      </c>
      <c r="H5363" t="s">
        <v>5378</v>
      </c>
      <c r="I5363">
        <v>10753</v>
      </c>
      <c r="J5363">
        <v>676</v>
      </c>
      <c r="K5363">
        <v>681</v>
      </c>
      <c r="L5363" t="s">
        <v>31</v>
      </c>
      <c r="M5363" t="s">
        <v>20</v>
      </c>
      <c r="N5363">
        <v>47</v>
      </c>
      <c r="O5363">
        <v>1272</v>
      </c>
      <c r="P5363">
        <v>12</v>
      </c>
      <c r="Q5363" t="s">
        <v>5388</v>
      </c>
      <c r="CC5363" s="1"/>
      <c r="CI5363" s="2"/>
    </row>
    <row r="5364" ht="15" customHeight="1">
      <c r="A5364" t="str">
        <f t="shared" si="415"/>
        <v>2022_05_693_11</v>
      </c>
      <c r="B5364" t="str">
        <f t="shared" si="416"/>
        <v>2022_05_10767</v>
      </c>
      <c r="C5364" s="1" t="s">
        <v>5377</v>
      </c>
      <c r="D5364">
        <f t="shared" si="417"/>
        <v>5363</v>
      </c>
      <c r="E5364">
        <v>693</v>
      </c>
      <c r="F5364">
        <f t="shared" si="418"/>
        <v>11</v>
      </c>
      <c r="G5364" s="2" t="str">
        <f t="shared" si="419"/>
        <v>x</v>
      </c>
      <c r="H5364" t="s">
        <v>5378</v>
      </c>
      <c r="I5364">
        <v>10767</v>
      </c>
      <c r="J5364">
        <v>681</v>
      </c>
      <c r="K5364">
        <v>676</v>
      </c>
      <c r="L5364" t="s">
        <v>20</v>
      </c>
      <c r="M5364" t="s">
        <v>20</v>
      </c>
      <c r="N5364">
        <v>34</v>
      </c>
      <c r="O5364">
        <v>1272</v>
      </c>
      <c r="P5364">
        <v>12</v>
      </c>
      <c r="Q5364" t="s">
        <v>5389</v>
      </c>
      <c r="CC5364" s="1"/>
      <c r="CI5364" s="2"/>
    </row>
    <row r="5365" ht="15" customHeight="1">
      <c r="A5365" t="str">
        <f t="shared" si="415"/>
        <v>2022_05_725_1</v>
      </c>
      <c r="B5365" t="str">
        <f t="shared" si="416"/>
        <v>2022_05_9611</v>
      </c>
      <c r="C5365" s="1" t="s">
        <v>5377</v>
      </c>
      <c r="D5365">
        <f t="shared" si="417"/>
        <v>5364</v>
      </c>
      <c r="E5365">
        <v>725</v>
      </c>
      <c r="F5365">
        <f t="shared" si="418"/>
        <v>1</v>
      </c>
      <c r="G5365" s="2" t="str">
        <f t="shared" si="419"/>
        <v/>
      </c>
      <c r="H5365" t="s">
        <v>5378</v>
      </c>
      <c r="I5365">
        <v>9611</v>
      </c>
      <c r="J5365">
        <v>713</v>
      </c>
      <c r="K5365">
        <v>708</v>
      </c>
      <c r="L5365" t="s">
        <v>158</v>
      </c>
      <c r="M5365" t="s">
        <v>20</v>
      </c>
      <c r="N5365">
        <v>357</v>
      </c>
      <c r="O5365">
        <v>5342</v>
      </c>
      <c r="P5365">
        <v>10</v>
      </c>
      <c r="Q5365" t="s">
        <v>5390</v>
      </c>
      <c r="CC5365" s="1"/>
      <c r="CI5365" s="2"/>
    </row>
    <row r="5366" ht="15" customHeight="1">
      <c r="A5366" t="str">
        <f t="shared" si="415"/>
        <v>2022_05_725_2</v>
      </c>
      <c r="B5366" t="str">
        <f t="shared" si="416"/>
        <v>2022_05_9830</v>
      </c>
      <c r="C5366" s="1" t="s">
        <v>5377</v>
      </c>
      <c r="D5366">
        <f t="shared" si="417"/>
        <v>5365</v>
      </c>
      <c r="E5366">
        <v>725</v>
      </c>
      <c r="F5366">
        <f t="shared" si="418"/>
        <v>2</v>
      </c>
      <c r="G5366" s="2" t="str">
        <f t="shared" si="419"/>
        <v/>
      </c>
      <c r="H5366" t="s">
        <v>5378</v>
      </c>
      <c r="I5366">
        <v>9830</v>
      </c>
      <c r="J5366">
        <v>708</v>
      </c>
      <c r="K5366">
        <v>713</v>
      </c>
      <c r="L5366" t="s">
        <v>31</v>
      </c>
      <c r="M5366" t="s">
        <v>20</v>
      </c>
      <c r="N5366">
        <v>651</v>
      </c>
      <c r="O5366">
        <v>5342</v>
      </c>
      <c r="P5366">
        <v>10</v>
      </c>
      <c r="Q5366" t="s">
        <v>5391</v>
      </c>
      <c r="CC5366" s="1"/>
      <c r="CI5366" s="2"/>
    </row>
    <row r="5367" ht="15" customHeight="1">
      <c r="A5367" t="str">
        <f t="shared" si="415"/>
        <v>2022_05_725_3</v>
      </c>
      <c r="B5367" t="str">
        <f t="shared" si="416"/>
        <v>2022_05_9945</v>
      </c>
      <c r="C5367" s="1" t="s">
        <v>5377</v>
      </c>
      <c r="D5367">
        <f t="shared" si="417"/>
        <v>5366</v>
      </c>
      <c r="E5367">
        <v>725</v>
      </c>
      <c r="F5367">
        <f t="shared" si="418"/>
        <v>3</v>
      </c>
      <c r="G5367" s="2" t="str">
        <f t="shared" si="419"/>
        <v/>
      </c>
      <c r="H5367" t="s">
        <v>5378</v>
      </c>
      <c r="I5367">
        <v>9945</v>
      </c>
      <c r="J5367">
        <v>713</v>
      </c>
      <c r="K5367">
        <v>708</v>
      </c>
      <c r="L5367" t="s">
        <v>31</v>
      </c>
      <c r="M5367" t="s">
        <v>20</v>
      </c>
      <c r="N5367">
        <v>715</v>
      </c>
      <c r="O5367">
        <v>5342</v>
      </c>
      <c r="P5367">
        <v>10</v>
      </c>
      <c r="Q5367" t="s">
        <v>5392</v>
      </c>
      <c r="CC5367" s="1"/>
      <c r="CI5367" s="2"/>
    </row>
    <row r="5368" ht="15" customHeight="1">
      <c r="A5368" t="str">
        <f t="shared" si="415"/>
        <v>2022_05_725_4</v>
      </c>
      <c r="B5368" t="str">
        <f t="shared" si="416"/>
        <v>2022_05_9992</v>
      </c>
      <c r="C5368" s="1" t="s">
        <v>5377</v>
      </c>
      <c r="D5368">
        <f t="shared" si="417"/>
        <v>5367</v>
      </c>
      <c r="E5368">
        <v>725</v>
      </c>
      <c r="F5368">
        <f t="shared" si="418"/>
        <v>4</v>
      </c>
      <c r="G5368" s="2" t="str">
        <f t="shared" si="419"/>
        <v/>
      </c>
      <c r="H5368" t="s">
        <v>5378</v>
      </c>
      <c r="I5368">
        <v>9992</v>
      </c>
      <c r="J5368">
        <v>708</v>
      </c>
      <c r="K5368">
        <v>713</v>
      </c>
      <c r="L5368" t="s">
        <v>31</v>
      </c>
      <c r="M5368" t="s">
        <v>20</v>
      </c>
      <c r="N5368">
        <v>815</v>
      </c>
      <c r="O5368">
        <v>5342</v>
      </c>
      <c r="P5368">
        <v>10</v>
      </c>
      <c r="Q5368" t="s">
        <v>5393</v>
      </c>
      <c r="CC5368" s="1"/>
      <c r="CI5368" s="2"/>
    </row>
    <row r="5369" ht="15" customHeight="1">
      <c r="A5369" t="str">
        <f t="shared" si="415"/>
        <v>2022_05_725_5</v>
      </c>
      <c r="B5369" t="str">
        <f t="shared" si="416"/>
        <v>2022_05_10073</v>
      </c>
      <c r="C5369" s="1" t="s">
        <v>5377</v>
      </c>
      <c r="D5369">
        <f t="shared" si="417"/>
        <v>5368</v>
      </c>
      <c r="E5369">
        <v>725</v>
      </c>
      <c r="F5369">
        <f t="shared" si="418"/>
        <v>5</v>
      </c>
      <c r="G5369" s="2" t="str">
        <f t="shared" si="419"/>
        <v/>
      </c>
      <c r="H5369" t="s">
        <v>5378</v>
      </c>
      <c r="I5369">
        <v>10073</v>
      </c>
      <c r="J5369">
        <v>713</v>
      </c>
      <c r="K5369">
        <v>708</v>
      </c>
      <c r="L5369" t="s">
        <v>31</v>
      </c>
      <c r="M5369" t="s">
        <v>20</v>
      </c>
      <c r="N5369">
        <v>583</v>
      </c>
      <c r="O5369">
        <v>5342</v>
      </c>
      <c r="P5369">
        <v>10</v>
      </c>
      <c r="Q5369" t="s">
        <v>5394</v>
      </c>
      <c r="CC5369" s="1"/>
      <c r="CI5369" s="2"/>
    </row>
    <row r="5370" ht="15" customHeight="1">
      <c r="A5370" t="str">
        <f t="shared" si="415"/>
        <v>2022_05_725_6</v>
      </c>
      <c r="B5370" t="str">
        <f t="shared" si="416"/>
        <v>2022_05_10125</v>
      </c>
      <c r="C5370" s="1" t="s">
        <v>5377</v>
      </c>
      <c r="D5370">
        <f t="shared" si="417"/>
        <v>5369</v>
      </c>
      <c r="E5370">
        <v>725</v>
      </c>
      <c r="F5370">
        <f t="shared" si="418"/>
        <v>6</v>
      </c>
      <c r="G5370" s="2" t="str">
        <f t="shared" si="419"/>
        <v/>
      </c>
      <c r="H5370" t="s">
        <v>5378</v>
      </c>
      <c r="I5370">
        <v>10125</v>
      </c>
      <c r="J5370">
        <v>708</v>
      </c>
      <c r="K5370">
        <v>713</v>
      </c>
      <c r="L5370" t="s">
        <v>31</v>
      </c>
      <c r="M5370" t="s">
        <v>20</v>
      </c>
      <c r="N5370">
        <v>785</v>
      </c>
      <c r="O5370">
        <v>5342</v>
      </c>
      <c r="P5370">
        <v>10</v>
      </c>
      <c r="Q5370" t="s">
        <v>5395</v>
      </c>
      <c r="CC5370" s="1"/>
      <c r="CI5370" s="2"/>
    </row>
    <row r="5371" ht="15" customHeight="1">
      <c r="A5371" t="str">
        <f t="shared" si="415"/>
        <v>2022_05_725_7</v>
      </c>
      <c r="B5371" t="str">
        <f t="shared" si="416"/>
        <v>2022_05_10325</v>
      </c>
      <c r="C5371" s="1" t="s">
        <v>5377</v>
      </c>
      <c r="D5371">
        <f t="shared" si="417"/>
        <v>5370</v>
      </c>
      <c r="E5371">
        <v>725</v>
      </c>
      <c r="F5371">
        <f t="shared" si="418"/>
        <v>7</v>
      </c>
      <c r="G5371" s="2" t="str">
        <f t="shared" si="419"/>
        <v/>
      </c>
      <c r="H5371" t="s">
        <v>5378</v>
      </c>
      <c r="I5371">
        <v>10325</v>
      </c>
      <c r="J5371">
        <v>713</v>
      </c>
      <c r="K5371">
        <v>708</v>
      </c>
      <c r="L5371" t="s">
        <v>31</v>
      </c>
      <c r="M5371" t="s">
        <v>20</v>
      </c>
      <c r="N5371">
        <v>486</v>
      </c>
      <c r="O5371">
        <v>5342</v>
      </c>
      <c r="P5371">
        <v>10</v>
      </c>
      <c r="Q5371" t="s">
        <v>5396</v>
      </c>
      <c r="CC5371" s="1"/>
      <c r="CI5371" s="2"/>
    </row>
    <row r="5372" ht="15" customHeight="1">
      <c r="A5372" t="str">
        <f t="shared" si="415"/>
        <v>2022_05_725_8</v>
      </c>
      <c r="B5372" t="str">
        <f t="shared" si="416"/>
        <v>2022_05_10360</v>
      </c>
      <c r="C5372" s="1" t="s">
        <v>5377</v>
      </c>
      <c r="D5372">
        <f t="shared" si="417"/>
        <v>5371</v>
      </c>
      <c r="E5372">
        <v>725</v>
      </c>
      <c r="F5372">
        <f t="shared" si="418"/>
        <v>8</v>
      </c>
      <c r="G5372" s="2" t="str">
        <f t="shared" si="419"/>
        <v/>
      </c>
      <c r="H5372" t="s">
        <v>5378</v>
      </c>
      <c r="I5372">
        <v>10360</v>
      </c>
      <c r="J5372">
        <v>708</v>
      </c>
      <c r="K5372">
        <v>713</v>
      </c>
      <c r="L5372" t="s">
        <v>31</v>
      </c>
      <c r="M5372" t="s">
        <v>20</v>
      </c>
      <c r="N5372">
        <v>731</v>
      </c>
      <c r="O5372">
        <v>5342</v>
      </c>
      <c r="P5372">
        <v>10</v>
      </c>
      <c r="Q5372" t="s">
        <v>5397</v>
      </c>
      <c r="CC5372" s="1"/>
      <c r="CI5372" s="2"/>
    </row>
    <row r="5373" ht="15" customHeight="1">
      <c r="A5373" t="str">
        <f t="shared" si="415"/>
        <v>2022_05_725_9</v>
      </c>
      <c r="B5373" t="str">
        <f t="shared" si="416"/>
        <v>2022_05_10692</v>
      </c>
      <c r="C5373" s="1" t="s">
        <v>5377</v>
      </c>
      <c r="D5373">
        <f t="shared" si="417"/>
        <v>5372</v>
      </c>
      <c r="E5373">
        <v>725</v>
      </c>
      <c r="F5373">
        <f t="shared" si="418"/>
        <v>9</v>
      </c>
      <c r="G5373" s="2" t="str">
        <f t="shared" si="419"/>
        <v>x</v>
      </c>
      <c r="H5373" t="s">
        <v>5378</v>
      </c>
      <c r="I5373">
        <v>10692</v>
      </c>
      <c r="J5373">
        <v>713</v>
      </c>
      <c r="K5373">
        <v>708</v>
      </c>
      <c r="L5373" t="s">
        <v>20</v>
      </c>
      <c r="M5373" t="s">
        <v>20</v>
      </c>
      <c r="N5373">
        <v>198</v>
      </c>
      <c r="O5373">
        <v>5342</v>
      </c>
      <c r="P5373">
        <v>10</v>
      </c>
      <c r="Q5373" t="s">
        <v>5398</v>
      </c>
      <c r="CC5373" s="1"/>
      <c r="CI5373" s="2"/>
    </row>
    <row r="5374" ht="15" customHeight="1">
      <c r="A5374" t="str">
        <f t="shared" si="415"/>
        <v>2022_05_757_1</v>
      </c>
      <c r="B5374" t="str">
        <f t="shared" si="416"/>
        <v>2022_05_9795</v>
      </c>
      <c r="C5374" s="1" t="s">
        <v>5377</v>
      </c>
      <c r="D5374">
        <f t="shared" si="417"/>
        <v>5373</v>
      </c>
      <c r="E5374">
        <v>757</v>
      </c>
      <c r="F5374">
        <f t="shared" si="418"/>
        <v>1</v>
      </c>
      <c r="G5374" s="2" t="str">
        <f t="shared" si="419"/>
        <v/>
      </c>
      <c r="H5374" t="s">
        <v>5378</v>
      </c>
      <c r="I5374">
        <v>9795</v>
      </c>
      <c r="J5374">
        <v>745</v>
      </c>
      <c r="K5374">
        <v>740</v>
      </c>
      <c r="L5374" t="s">
        <v>19</v>
      </c>
      <c r="M5374" t="s">
        <v>20</v>
      </c>
      <c r="N5374">
        <v>137</v>
      </c>
      <c r="O5374">
        <v>2305</v>
      </c>
      <c r="P5374">
        <v>17</v>
      </c>
      <c r="Q5374" t="s">
        <v>5399</v>
      </c>
      <c r="CC5374" s="1"/>
      <c r="CI5374" s="2"/>
    </row>
    <row r="5375" ht="15" customHeight="1">
      <c r="A5375" t="str">
        <f t="shared" si="415"/>
        <v>2022_05_757_2</v>
      </c>
      <c r="B5375" t="str">
        <f t="shared" si="416"/>
        <v>2022_05_9847</v>
      </c>
      <c r="C5375" s="1" t="s">
        <v>5377</v>
      </c>
      <c r="D5375">
        <f t="shared" si="417"/>
        <v>5374</v>
      </c>
      <c r="E5375">
        <v>757</v>
      </c>
      <c r="F5375">
        <f t="shared" si="418"/>
        <v>2</v>
      </c>
      <c r="G5375" s="2" t="str">
        <f t="shared" si="419"/>
        <v/>
      </c>
      <c r="H5375" t="s">
        <v>5378</v>
      </c>
      <c r="I5375">
        <v>9847</v>
      </c>
      <c r="J5375">
        <v>740</v>
      </c>
      <c r="K5375">
        <v>745</v>
      </c>
      <c r="L5375" t="s">
        <v>31</v>
      </c>
      <c r="M5375" t="s">
        <v>20</v>
      </c>
      <c r="N5375">
        <v>107</v>
      </c>
      <c r="O5375">
        <v>2305</v>
      </c>
      <c r="P5375">
        <v>17</v>
      </c>
      <c r="Q5375" t="s">
        <v>5400</v>
      </c>
      <c r="CC5375" s="1"/>
      <c r="CI5375" s="2"/>
    </row>
    <row r="5376" ht="15" customHeight="1">
      <c r="A5376" t="str">
        <f t="shared" si="415"/>
        <v>2022_05_757_3</v>
      </c>
      <c r="B5376" t="str">
        <f t="shared" si="416"/>
        <v>2022_05_9973</v>
      </c>
      <c r="C5376" s="1" t="s">
        <v>5377</v>
      </c>
      <c r="D5376">
        <f t="shared" si="417"/>
        <v>5375</v>
      </c>
      <c r="E5376">
        <v>757</v>
      </c>
      <c r="F5376">
        <f t="shared" si="418"/>
        <v>3</v>
      </c>
      <c r="G5376" s="2" t="str">
        <f t="shared" si="419"/>
        <v/>
      </c>
      <c r="H5376" t="s">
        <v>5378</v>
      </c>
      <c r="I5376">
        <v>9973</v>
      </c>
      <c r="J5376">
        <v>745</v>
      </c>
      <c r="K5376">
        <v>740</v>
      </c>
      <c r="L5376" t="s">
        <v>31</v>
      </c>
      <c r="M5376" t="s">
        <v>20</v>
      </c>
      <c r="N5376">
        <v>95</v>
      </c>
      <c r="O5376">
        <v>2305</v>
      </c>
      <c r="P5376">
        <v>17</v>
      </c>
      <c r="Q5376" t="s">
        <v>5401</v>
      </c>
      <c r="CC5376" s="1"/>
      <c r="CI5376" s="2"/>
    </row>
    <row r="5377" ht="15" customHeight="1">
      <c r="A5377" t="str">
        <f t="shared" si="415"/>
        <v>2022_05_757_4</v>
      </c>
      <c r="B5377" t="str">
        <f t="shared" si="416"/>
        <v>2022_05_10059</v>
      </c>
      <c r="C5377" s="1" t="s">
        <v>5377</v>
      </c>
      <c r="D5377">
        <f t="shared" si="417"/>
        <v>5376</v>
      </c>
      <c r="E5377">
        <v>757</v>
      </c>
      <c r="F5377">
        <f t="shared" si="418"/>
        <v>4</v>
      </c>
      <c r="G5377" s="2" t="str">
        <f t="shared" si="419"/>
        <v/>
      </c>
      <c r="H5377" t="s">
        <v>5378</v>
      </c>
      <c r="I5377">
        <v>10059</v>
      </c>
      <c r="J5377">
        <v>740</v>
      </c>
      <c r="K5377">
        <v>745</v>
      </c>
      <c r="L5377" t="s">
        <v>31</v>
      </c>
      <c r="M5377" t="s">
        <v>20</v>
      </c>
      <c r="N5377">
        <v>108</v>
      </c>
      <c r="O5377">
        <v>2305</v>
      </c>
      <c r="P5377">
        <v>17</v>
      </c>
      <c r="Q5377" t="s">
        <v>5402</v>
      </c>
      <c r="CC5377" s="1"/>
      <c r="CI5377" s="2"/>
    </row>
    <row r="5378" ht="15" customHeight="1">
      <c r="A5378" t="str">
        <f t="shared" ref="A5378:A5441" si="420">CONCATENATE($C5378,"_",$E5378,"_",$F5378)</f>
        <v>2022_05_757_5</v>
      </c>
      <c r="B5378" t="str">
        <f t="shared" ref="B5378:B5441" si="421">CONCATENATE($C5378,"_",$I5378)</f>
        <v>2022_05_10353</v>
      </c>
      <c r="C5378" s="1" t="s">
        <v>5377</v>
      </c>
      <c r="D5378">
        <f t="shared" ref="D5378:D5441" si="422">IF(ISNUMBER($D5377),$D5377+1,1)</f>
        <v>5377</v>
      </c>
      <c r="E5378">
        <v>757</v>
      </c>
      <c r="F5378">
        <f t="shared" ref="F5378:F5441" si="423">IF($E5378="","",IF($E5378=$E5377,$F5377+1,1))</f>
        <v>5</v>
      </c>
      <c r="G5378" s="2" t="str">
        <f t="shared" ref="G5378:G5441" si="424">IF($E5379=$E5378,"","x")</f>
        <v/>
      </c>
      <c r="H5378" t="s">
        <v>5378</v>
      </c>
      <c r="I5378">
        <v>10353</v>
      </c>
      <c r="J5378">
        <v>745</v>
      </c>
      <c r="K5378">
        <v>740</v>
      </c>
      <c r="L5378" t="s">
        <v>31</v>
      </c>
      <c r="M5378" t="s">
        <v>20</v>
      </c>
      <c r="N5378">
        <v>116</v>
      </c>
      <c r="O5378">
        <v>2305</v>
      </c>
      <c r="P5378">
        <v>17</v>
      </c>
      <c r="Q5378" t="s">
        <v>5403</v>
      </c>
      <c r="CC5378" s="1"/>
      <c r="CI5378" s="2"/>
    </row>
    <row r="5379" ht="15" customHeight="1">
      <c r="A5379" t="str">
        <f t="shared" si="420"/>
        <v>2022_05_757_6</v>
      </c>
      <c r="B5379" t="str">
        <f t="shared" si="421"/>
        <v>2022_05_10460</v>
      </c>
      <c r="C5379" s="1" t="s">
        <v>5377</v>
      </c>
      <c r="D5379">
        <f t="shared" si="422"/>
        <v>5378</v>
      </c>
      <c r="E5379">
        <v>757</v>
      </c>
      <c r="F5379">
        <f t="shared" si="423"/>
        <v>6</v>
      </c>
      <c r="G5379" s="2" t="str">
        <f t="shared" si="424"/>
        <v/>
      </c>
      <c r="H5379" t="s">
        <v>5378</v>
      </c>
      <c r="I5379">
        <v>10460</v>
      </c>
      <c r="J5379">
        <v>740</v>
      </c>
      <c r="K5379">
        <v>745</v>
      </c>
      <c r="L5379" t="s">
        <v>31</v>
      </c>
      <c r="M5379" t="s">
        <v>20</v>
      </c>
      <c r="N5379">
        <v>156</v>
      </c>
      <c r="O5379">
        <v>2305</v>
      </c>
      <c r="P5379">
        <v>17</v>
      </c>
      <c r="Q5379" t="s">
        <v>5404</v>
      </c>
      <c r="CC5379" s="1"/>
      <c r="CI5379" s="2"/>
    </row>
    <row r="5380" ht="15" customHeight="1">
      <c r="A5380" t="str">
        <f t="shared" si="420"/>
        <v>2022_05_757_7</v>
      </c>
      <c r="B5380" t="str">
        <f t="shared" si="421"/>
        <v>2022_05_10468</v>
      </c>
      <c r="C5380" s="1" t="s">
        <v>5377</v>
      </c>
      <c r="D5380">
        <f t="shared" si="422"/>
        <v>5379</v>
      </c>
      <c r="E5380">
        <v>757</v>
      </c>
      <c r="F5380">
        <f t="shared" si="423"/>
        <v>7</v>
      </c>
      <c r="G5380" s="2" t="str">
        <f t="shared" si="424"/>
        <v/>
      </c>
      <c r="H5380" t="s">
        <v>5378</v>
      </c>
      <c r="I5380">
        <v>10468</v>
      </c>
      <c r="J5380">
        <v>745</v>
      </c>
      <c r="K5380">
        <v>740</v>
      </c>
      <c r="L5380" t="s">
        <v>31</v>
      </c>
      <c r="M5380" t="s">
        <v>20</v>
      </c>
      <c r="N5380">
        <v>98</v>
      </c>
      <c r="O5380">
        <v>2305</v>
      </c>
      <c r="P5380">
        <v>17</v>
      </c>
      <c r="Q5380" t="s">
        <v>5405</v>
      </c>
      <c r="CC5380" s="1"/>
      <c r="CI5380" s="2"/>
    </row>
    <row r="5381" ht="15" customHeight="1">
      <c r="A5381" t="str">
        <f t="shared" si="420"/>
        <v>2022_05_757_8</v>
      </c>
      <c r="B5381" t="str">
        <f t="shared" si="421"/>
        <v>2022_05_10494</v>
      </c>
      <c r="C5381" s="1" t="s">
        <v>5377</v>
      </c>
      <c r="D5381">
        <f t="shared" si="422"/>
        <v>5380</v>
      </c>
      <c r="E5381">
        <v>757</v>
      </c>
      <c r="F5381">
        <f t="shared" si="423"/>
        <v>8</v>
      </c>
      <c r="G5381" s="2" t="str">
        <f t="shared" si="424"/>
        <v/>
      </c>
      <c r="H5381" t="s">
        <v>5378</v>
      </c>
      <c r="I5381">
        <v>10494</v>
      </c>
      <c r="J5381">
        <v>740</v>
      </c>
      <c r="K5381">
        <v>745</v>
      </c>
      <c r="L5381" t="s">
        <v>31</v>
      </c>
      <c r="M5381" t="s">
        <v>20</v>
      </c>
      <c r="N5381">
        <v>194</v>
      </c>
      <c r="O5381">
        <v>2305</v>
      </c>
      <c r="P5381">
        <v>17</v>
      </c>
      <c r="Q5381" t="s">
        <v>5406</v>
      </c>
      <c r="CC5381" s="1"/>
      <c r="CI5381" s="2"/>
    </row>
    <row r="5382" ht="15" customHeight="1">
      <c r="A5382" t="str">
        <f t="shared" si="420"/>
        <v>2022_05_757_9</v>
      </c>
      <c r="B5382" t="str">
        <f t="shared" si="421"/>
        <v>2022_05_10528</v>
      </c>
      <c r="C5382" s="1" t="s">
        <v>5377</v>
      </c>
      <c r="D5382">
        <f t="shared" si="422"/>
        <v>5381</v>
      </c>
      <c r="E5382">
        <v>757</v>
      </c>
      <c r="F5382">
        <f t="shared" si="423"/>
        <v>9</v>
      </c>
      <c r="G5382" s="2" t="str">
        <f t="shared" si="424"/>
        <v/>
      </c>
      <c r="H5382" t="s">
        <v>5378</v>
      </c>
      <c r="I5382">
        <v>10528</v>
      </c>
      <c r="J5382">
        <v>745</v>
      </c>
      <c r="K5382">
        <v>740</v>
      </c>
      <c r="L5382" t="s">
        <v>31</v>
      </c>
      <c r="M5382" t="s">
        <v>20</v>
      </c>
      <c r="N5382">
        <v>159</v>
      </c>
      <c r="O5382">
        <v>2305</v>
      </c>
      <c r="P5382">
        <v>17</v>
      </c>
      <c r="Q5382" t="s">
        <v>5407</v>
      </c>
      <c r="CC5382" s="1"/>
      <c r="CI5382" s="2"/>
    </row>
    <row r="5383" ht="15" customHeight="1">
      <c r="A5383" t="str">
        <f t="shared" si="420"/>
        <v>2022_05_757_10</v>
      </c>
      <c r="B5383" t="str">
        <f t="shared" si="421"/>
        <v>2022_05_10571</v>
      </c>
      <c r="C5383" s="1" t="s">
        <v>5377</v>
      </c>
      <c r="D5383">
        <f t="shared" si="422"/>
        <v>5382</v>
      </c>
      <c r="E5383">
        <v>757</v>
      </c>
      <c r="F5383">
        <f t="shared" si="423"/>
        <v>10</v>
      </c>
      <c r="G5383" s="2" t="str">
        <f t="shared" si="424"/>
        <v/>
      </c>
      <c r="H5383" t="s">
        <v>5378</v>
      </c>
      <c r="I5383">
        <v>10571</v>
      </c>
      <c r="J5383">
        <v>740</v>
      </c>
      <c r="K5383">
        <v>745</v>
      </c>
      <c r="L5383" t="s">
        <v>31</v>
      </c>
      <c r="M5383" t="s">
        <v>20</v>
      </c>
      <c r="N5383">
        <v>156</v>
      </c>
      <c r="O5383">
        <v>2305</v>
      </c>
      <c r="P5383">
        <v>17</v>
      </c>
      <c r="Q5383" t="s">
        <v>5408</v>
      </c>
      <c r="CC5383" s="1"/>
      <c r="CI5383" s="2"/>
    </row>
    <row r="5384" ht="15" customHeight="1">
      <c r="A5384" t="str">
        <f t="shared" si="420"/>
        <v>2022_05_757_11</v>
      </c>
      <c r="B5384" t="str">
        <f t="shared" si="421"/>
        <v>2022_05_10866</v>
      </c>
      <c r="C5384" s="1" t="s">
        <v>5377</v>
      </c>
      <c r="D5384">
        <f t="shared" si="422"/>
        <v>5383</v>
      </c>
      <c r="E5384">
        <v>757</v>
      </c>
      <c r="F5384">
        <f t="shared" si="423"/>
        <v>11</v>
      </c>
      <c r="G5384" s="2" t="str">
        <f t="shared" si="424"/>
        <v/>
      </c>
      <c r="H5384" t="s">
        <v>5378</v>
      </c>
      <c r="I5384">
        <v>10866</v>
      </c>
      <c r="J5384">
        <v>745</v>
      </c>
      <c r="K5384">
        <v>740</v>
      </c>
      <c r="L5384" t="s">
        <v>31</v>
      </c>
      <c r="M5384" t="s">
        <v>20</v>
      </c>
      <c r="N5384">
        <v>119</v>
      </c>
      <c r="O5384">
        <v>2305</v>
      </c>
      <c r="P5384">
        <v>17</v>
      </c>
      <c r="Q5384" t="s">
        <v>5409</v>
      </c>
      <c r="CC5384" s="1"/>
      <c r="CI5384" s="2"/>
    </row>
    <row r="5385" ht="15" customHeight="1">
      <c r="A5385" t="str">
        <f t="shared" si="420"/>
        <v>2022_05_757_12</v>
      </c>
      <c r="B5385" t="str">
        <f t="shared" si="421"/>
        <v>2022_05_10915</v>
      </c>
      <c r="C5385" s="1" t="s">
        <v>5377</v>
      </c>
      <c r="D5385">
        <f t="shared" si="422"/>
        <v>5384</v>
      </c>
      <c r="E5385">
        <v>757</v>
      </c>
      <c r="F5385">
        <f t="shared" si="423"/>
        <v>12</v>
      </c>
      <c r="G5385" s="2" t="str">
        <f t="shared" si="424"/>
        <v/>
      </c>
      <c r="H5385" t="s">
        <v>5378</v>
      </c>
      <c r="I5385">
        <v>10915</v>
      </c>
      <c r="J5385">
        <v>740</v>
      </c>
      <c r="K5385">
        <v>745</v>
      </c>
      <c r="L5385" t="s">
        <v>31</v>
      </c>
      <c r="M5385" t="s">
        <v>20</v>
      </c>
      <c r="N5385">
        <v>108</v>
      </c>
      <c r="O5385">
        <v>2305</v>
      </c>
      <c r="P5385">
        <v>17</v>
      </c>
      <c r="Q5385" t="s">
        <v>5410</v>
      </c>
      <c r="CC5385" s="1"/>
      <c r="CI5385" s="2"/>
    </row>
    <row r="5386" ht="15" customHeight="1">
      <c r="A5386" t="str">
        <f t="shared" si="420"/>
        <v>2022_05_757_13</v>
      </c>
      <c r="B5386" t="str">
        <f t="shared" si="421"/>
        <v>2022_05_10923</v>
      </c>
      <c r="C5386" s="1" t="s">
        <v>5377</v>
      </c>
      <c r="D5386">
        <f t="shared" si="422"/>
        <v>5385</v>
      </c>
      <c r="E5386">
        <v>757</v>
      </c>
      <c r="F5386">
        <f t="shared" si="423"/>
        <v>13</v>
      </c>
      <c r="G5386" s="2" t="str">
        <f t="shared" si="424"/>
        <v/>
      </c>
      <c r="H5386" t="s">
        <v>5378</v>
      </c>
      <c r="I5386">
        <v>10923</v>
      </c>
      <c r="J5386">
        <v>745</v>
      </c>
      <c r="K5386">
        <v>740</v>
      </c>
      <c r="L5386" t="s">
        <v>31</v>
      </c>
      <c r="M5386" t="s">
        <v>20</v>
      </c>
      <c r="N5386">
        <v>224</v>
      </c>
      <c r="O5386">
        <v>2305</v>
      </c>
      <c r="P5386">
        <v>17</v>
      </c>
      <c r="Q5386" t="s">
        <v>5411</v>
      </c>
      <c r="CC5386" s="1"/>
      <c r="CI5386" s="2"/>
    </row>
    <row r="5387" ht="15" customHeight="1">
      <c r="A5387" t="str">
        <f t="shared" si="420"/>
        <v>2022_05_757_14</v>
      </c>
      <c r="B5387" t="str">
        <f t="shared" si="421"/>
        <v>2022_05_10943</v>
      </c>
      <c r="C5387" s="1" t="s">
        <v>5377</v>
      </c>
      <c r="D5387">
        <f t="shared" si="422"/>
        <v>5386</v>
      </c>
      <c r="E5387">
        <v>757</v>
      </c>
      <c r="F5387">
        <f t="shared" si="423"/>
        <v>14</v>
      </c>
      <c r="G5387" s="2" t="str">
        <f t="shared" si="424"/>
        <v/>
      </c>
      <c r="H5387" t="s">
        <v>5378</v>
      </c>
      <c r="I5387">
        <v>10943</v>
      </c>
      <c r="J5387">
        <v>740</v>
      </c>
      <c r="K5387">
        <v>745</v>
      </c>
      <c r="L5387" t="s">
        <v>31</v>
      </c>
      <c r="M5387" t="s">
        <v>20</v>
      </c>
      <c r="N5387">
        <v>305</v>
      </c>
      <c r="O5387">
        <v>2305</v>
      </c>
      <c r="P5387">
        <v>17</v>
      </c>
      <c r="Q5387" t="s">
        <v>5412</v>
      </c>
      <c r="CC5387" s="1"/>
      <c r="CI5387" s="2"/>
    </row>
    <row r="5388" ht="15" customHeight="1">
      <c r="A5388" t="str">
        <f t="shared" si="420"/>
        <v>2022_05_757_15</v>
      </c>
      <c r="B5388" t="str">
        <f t="shared" si="421"/>
        <v>2022_05_11172</v>
      </c>
      <c r="C5388" s="1" t="s">
        <v>5377</v>
      </c>
      <c r="D5388">
        <f t="shared" si="422"/>
        <v>5387</v>
      </c>
      <c r="E5388">
        <v>757</v>
      </c>
      <c r="F5388">
        <f t="shared" si="423"/>
        <v>15</v>
      </c>
      <c r="G5388" s="2" t="str">
        <f t="shared" si="424"/>
        <v/>
      </c>
      <c r="H5388" t="s">
        <v>5378</v>
      </c>
      <c r="I5388">
        <v>11172</v>
      </c>
      <c r="J5388">
        <v>745</v>
      </c>
      <c r="K5388">
        <v>740</v>
      </c>
      <c r="L5388" t="s">
        <v>31</v>
      </c>
      <c r="M5388" t="s">
        <v>20</v>
      </c>
      <c r="N5388">
        <v>150</v>
      </c>
      <c r="O5388">
        <v>2305</v>
      </c>
      <c r="P5388">
        <v>17</v>
      </c>
      <c r="Q5388" t="s">
        <v>5413</v>
      </c>
      <c r="CC5388" s="1"/>
      <c r="CI5388" s="2"/>
    </row>
    <row r="5389" ht="15" customHeight="1">
      <c r="A5389" t="str">
        <f t="shared" si="420"/>
        <v>2022_05_757_16</v>
      </c>
      <c r="B5389" t="str">
        <f t="shared" si="421"/>
        <v>2022_05_11275</v>
      </c>
      <c r="C5389" s="1" t="s">
        <v>5377</v>
      </c>
      <c r="D5389">
        <f t="shared" si="422"/>
        <v>5388</v>
      </c>
      <c r="E5389">
        <v>757</v>
      </c>
      <c r="F5389">
        <f t="shared" si="423"/>
        <v>16</v>
      </c>
      <c r="G5389" s="2" t="str">
        <f t="shared" si="424"/>
        <v>x</v>
      </c>
      <c r="H5389" t="s">
        <v>5378</v>
      </c>
      <c r="I5389">
        <v>11275</v>
      </c>
      <c r="J5389">
        <v>740</v>
      </c>
      <c r="K5389">
        <v>745</v>
      </c>
      <c r="L5389" t="s">
        <v>20</v>
      </c>
      <c r="M5389" t="s">
        <v>20</v>
      </c>
      <c r="N5389">
        <v>52</v>
      </c>
      <c r="O5389">
        <v>2305</v>
      </c>
      <c r="P5389">
        <v>17</v>
      </c>
      <c r="Q5389" t="s">
        <v>5414</v>
      </c>
      <c r="CC5389" s="1"/>
      <c r="CI5389" s="2"/>
    </row>
    <row r="5390" ht="15" customHeight="1">
      <c r="A5390" t="str">
        <f t="shared" si="420"/>
        <v>2022_05_789_1</v>
      </c>
      <c r="B5390" t="str">
        <f t="shared" si="421"/>
        <v>2022_05_9563</v>
      </c>
      <c r="C5390" s="1" t="s">
        <v>5377</v>
      </c>
      <c r="D5390">
        <f t="shared" si="422"/>
        <v>5389</v>
      </c>
      <c r="E5390">
        <v>789</v>
      </c>
      <c r="F5390">
        <f t="shared" si="423"/>
        <v>1</v>
      </c>
      <c r="G5390" s="2" t="str">
        <f t="shared" si="424"/>
        <v/>
      </c>
      <c r="H5390" t="s">
        <v>5378</v>
      </c>
      <c r="I5390">
        <v>9563</v>
      </c>
      <c r="J5390">
        <v>777</v>
      </c>
      <c r="K5390">
        <v>772</v>
      </c>
      <c r="L5390" t="s">
        <v>19</v>
      </c>
      <c r="M5390" t="s">
        <v>40</v>
      </c>
      <c r="N5390">
        <v>94</v>
      </c>
      <c r="O5390">
        <v>2954</v>
      </c>
      <c r="P5390">
        <v>18</v>
      </c>
      <c r="Q5390" t="s">
        <v>5415</v>
      </c>
      <c r="CC5390" s="1"/>
      <c r="CI5390" s="2"/>
    </row>
    <row r="5391" ht="15" customHeight="1">
      <c r="A5391" t="str">
        <f t="shared" si="420"/>
        <v>2022_05_789_2</v>
      </c>
      <c r="B5391" t="str">
        <f t="shared" si="421"/>
        <v>2022_05_9695</v>
      </c>
      <c r="C5391" s="1" t="s">
        <v>5377</v>
      </c>
      <c r="D5391">
        <f t="shared" si="422"/>
        <v>5390</v>
      </c>
      <c r="E5391">
        <v>789</v>
      </c>
      <c r="F5391">
        <f t="shared" si="423"/>
        <v>2</v>
      </c>
      <c r="G5391" s="2" t="str">
        <f t="shared" si="424"/>
        <v/>
      </c>
      <c r="H5391" t="s">
        <v>5378</v>
      </c>
      <c r="I5391">
        <v>9695</v>
      </c>
      <c r="J5391">
        <v>772</v>
      </c>
      <c r="K5391">
        <v>777</v>
      </c>
      <c r="L5391" t="s">
        <v>31</v>
      </c>
      <c r="M5391" t="s">
        <v>40</v>
      </c>
      <c r="N5391">
        <v>107</v>
      </c>
      <c r="O5391">
        <v>2954</v>
      </c>
      <c r="P5391">
        <v>18</v>
      </c>
      <c r="Q5391" t="s">
        <v>5416</v>
      </c>
      <c r="CC5391" s="1"/>
      <c r="CI5391" s="2"/>
    </row>
    <row r="5392" ht="15" customHeight="1">
      <c r="A5392" t="str">
        <f t="shared" si="420"/>
        <v>2022_05_789_3</v>
      </c>
      <c r="B5392" t="str">
        <f t="shared" si="421"/>
        <v>2022_05_9862</v>
      </c>
      <c r="C5392" s="1" t="s">
        <v>5377</v>
      </c>
      <c r="D5392">
        <f t="shared" si="422"/>
        <v>5391</v>
      </c>
      <c r="E5392">
        <v>789</v>
      </c>
      <c r="F5392">
        <f t="shared" si="423"/>
        <v>3</v>
      </c>
      <c r="G5392" s="2" t="str">
        <f t="shared" si="424"/>
        <v/>
      </c>
      <c r="H5392" t="s">
        <v>5378</v>
      </c>
      <c r="I5392">
        <v>9862</v>
      </c>
      <c r="J5392">
        <v>777</v>
      </c>
      <c r="K5392">
        <v>772</v>
      </c>
      <c r="L5392" t="s">
        <v>31</v>
      </c>
      <c r="M5392" t="s">
        <v>40</v>
      </c>
      <c r="N5392">
        <v>133</v>
      </c>
      <c r="O5392">
        <v>2954</v>
      </c>
      <c r="P5392">
        <v>18</v>
      </c>
      <c r="Q5392" t="s">
        <v>5417</v>
      </c>
      <c r="CC5392" s="1"/>
      <c r="CI5392" s="2"/>
    </row>
    <row r="5393" ht="15" customHeight="1">
      <c r="A5393" t="str">
        <f t="shared" si="420"/>
        <v>2022_05_789_4</v>
      </c>
      <c r="B5393" t="str">
        <f t="shared" si="421"/>
        <v>2022_05_9889</v>
      </c>
      <c r="C5393" s="1" t="s">
        <v>5377</v>
      </c>
      <c r="D5393">
        <f t="shared" si="422"/>
        <v>5392</v>
      </c>
      <c r="E5393">
        <v>789</v>
      </c>
      <c r="F5393">
        <f t="shared" si="423"/>
        <v>4</v>
      </c>
      <c r="G5393" s="2" t="str">
        <f t="shared" si="424"/>
        <v/>
      </c>
      <c r="H5393" t="s">
        <v>5378</v>
      </c>
      <c r="I5393">
        <v>9889</v>
      </c>
      <c r="J5393">
        <v>772</v>
      </c>
      <c r="K5393">
        <v>777</v>
      </c>
      <c r="L5393" t="s">
        <v>31</v>
      </c>
      <c r="M5393" t="s">
        <v>40</v>
      </c>
      <c r="N5393">
        <v>153</v>
      </c>
      <c r="O5393">
        <v>2954</v>
      </c>
      <c r="P5393">
        <v>18</v>
      </c>
      <c r="Q5393" t="s">
        <v>5418</v>
      </c>
      <c r="CC5393" s="1"/>
      <c r="CI5393" s="2"/>
    </row>
    <row r="5394" ht="15" customHeight="1">
      <c r="A5394" t="str">
        <f t="shared" si="420"/>
        <v>2022_05_789_5</v>
      </c>
      <c r="B5394" t="str">
        <f t="shared" si="421"/>
        <v>2022_05_9951</v>
      </c>
      <c r="C5394" s="1" t="s">
        <v>5377</v>
      </c>
      <c r="D5394">
        <f t="shared" si="422"/>
        <v>5393</v>
      </c>
      <c r="E5394">
        <v>789</v>
      </c>
      <c r="F5394">
        <f t="shared" si="423"/>
        <v>5</v>
      </c>
      <c r="G5394" s="2" t="str">
        <f t="shared" si="424"/>
        <v/>
      </c>
      <c r="H5394" t="s">
        <v>5378</v>
      </c>
      <c r="I5394">
        <v>9951</v>
      </c>
      <c r="J5394">
        <v>777</v>
      </c>
      <c r="K5394">
        <v>772</v>
      </c>
      <c r="L5394" t="s">
        <v>31</v>
      </c>
      <c r="M5394" t="s">
        <v>40</v>
      </c>
      <c r="N5394">
        <v>231</v>
      </c>
      <c r="O5394">
        <v>2954</v>
      </c>
      <c r="P5394">
        <v>18</v>
      </c>
      <c r="Q5394" t="s">
        <v>5419</v>
      </c>
      <c r="CC5394" s="1"/>
      <c r="CI5394" s="2"/>
    </row>
    <row r="5395" ht="15" customHeight="1">
      <c r="A5395" t="str">
        <f t="shared" si="420"/>
        <v>2022_05_789_6</v>
      </c>
      <c r="B5395" t="str">
        <f t="shared" si="421"/>
        <v>2022_05_9958</v>
      </c>
      <c r="C5395" s="1" t="s">
        <v>5377</v>
      </c>
      <c r="D5395">
        <f t="shared" si="422"/>
        <v>5394</v>
      </c>
      <c r="E5395">
        <v>789</v>
      </c>
      <c r="F5395">
        <f t="shared" si="423"/>
        <v>6</v>
      </c>
      <c r="G5395" s="2" t="str">
        <f t="shared" si="424"/>
        <v/>
      </c>
      <c r="H5395" t="s">
        <v>5378</v>
      </c>
      <c r="I5395">
        <v>9958</v>
      </c>
      <c r="J5395">
        <v>772</v>
      </c>
      <c r="K5395">
        <v>777</v>
      </c>
      <c r="L5395" t="s">
        <v>31</v>
      </c>
      <c r="M5395" t="s">
        <v>40</v>
      </c>
      <c r="N5395">
        <v>154</v>
      </c>
      <c r="O5395">
        <v>2954</v>
      </c>
      <c r="P5395">
        <v>18</v>
      </c>
      <c r="Q5395" t="s">
        <v>5420</v>
      </c>
      <c r="CC5395" s="1"/>
      <c r="CI5395" s="2"/>
    </row>
    <row r="5396" ht="15" customHeight="1">
      <c r="A5396" t="str">
        <f t="shared" si="420"/>
        <v>2022_05_789_7</v>
      </c>
      <c r="B5396" t="str">
        <f t="shared" si="421"/>
        <v>2022_05_9998</v>
      </c>
      <c r="C5396" s="1" t="s">
        <v>5377</v>
      </c>
      <c r="D5396">
        <f t="shared" si="422"/>
        <v>5395</v>
      </c>
      <c r="E5396">
        <v>789</v>
      </c>
      <c r="F5396">
        <f t="shared" si="423"/>
        <v>7</v>
      </c>
      <c r="G5396" s="2" t="str">
        <f t="shared" si="424"/>
        <v/>
      </c>
      <c r="H5396" t="s">
        <v>5378</v>
      </c>
      <c r="I5396">
        <v>9998</v>
      </c>
      <c r="J5396">
        <v>777</v>
      </c>
      <c r="K5396">
        <v>772</v>
      </c>
      <c r="L5396" t="s">
        <v>31</v>
      </c>
      <c r="M5396" t="s">
        <v>40</v>
      </c>
      <c r="N5396">
        <v>210</v>
      </c>
      <c r="O5396">
        <v>2954</v>
      </c>
      <c r="P5396">
        <v>18</v>
      </c>
      <c r="Q5396" t="s">
        <v>5421</v>
      </c>
      <c r="CC5396" s="1"/>
      <c r="CI5396" s="2"/>
    </row>
    <row r="5397" ht="15" customHeight="1">
      <c r="A5397" t="str">
        <f t="shared" si="420"/>
        <v>2022_05_789_8</v>
      </c>
      <c r="B5397" t="str">
        <f t="shared" si="421"/>
        <v>2022_05_10008</v>
      </c>
      <c r="C5397" s="1" t="s">
        <v>5377</v>
      </c>
      <c r="D5397">
        <f t="shared" si="422"/>
        <v>5396</v>
      </c>
      <c r="E5397">
        <v>789</v>
      </c>
      <c r="F5397">
        <f t="shared" si="423"/>
        <v>8</v>
      </c>
      <c r="G5397" s="2" t="str">
        <f t="shared" si="424"/>
        <v/>
      </c>
      <c r="H5397" t="s">
        <v>5378</v>
      </c>
      <c r="I5397">
        <v>10008</v>
      </c>
      <c r="J5397">
        <v>772</v>
      </c>
      <c r="K5397">
        <v>777</v>
      </c>
      <c r="L5397" t="s">
        <v>31</v>
      </c>
      <c r="M5397" t="s">
        <v>40</v>
      </c>
      <c r="N5397">
        <v>174</v>
      </c>
      <c r="O5397">
        <v>2954</v>
      </c>
      <c r="P5397">
        <v>18</v>
      </c>
      <c r="Q5397" t="s">
        <v>5422</v>
      </c>
      <c r="CC5397" s="1"/>
      <c r="CI5397" s="2"/>
    </row>
    <row r="5398" ht="15" customHeight="1">
      <c r="A5398" t="str">
        <f t="shared" si="420"/>
        <v>2022_05_789_9</v>
      </c>
      <c r="B5398" t="str">
        <f t="shared" si="421"/>
        <v>2022_05_10200</v>
      </c>
      <c r="C5398" s="1" t="s">
        <v>5377</v>
      </c>
      <c r="D5398">
        <f t="shared" si="422"/>
        <v>5397</v>
      </c>
      <c r="E5398">
        <v>789</v>
      </c>
      <c r="F5398">
        <f t="shared" si="423"/>
        <v>9</v>
      </c>
      <c r="G5398" s="2" t="str">
        <f t="shared" si="424"/>
        <v/>
      </c>
      <c r="H5398" t="s">
        <v>5378</v>
      </c>
      <c r="I5398">
        <v>10200</v>
      </c>
      <c r="J5398">
        <v>777</v>
      </c>
      <c r="K5398">
        <v>772</v>
      </c>
      <c r="L5398" t="s">
        <v>31</v>
      </c>
      <c r="M5398" t="s">
        <v>40</v>
      </c>
      <c r="N5398">
        <v>247</v>
      </c>
      <c r="O5398">
        <v>2954</v>
      </c>
      <c r="P5398">
        <v>18</v>
      </c>
      <c r="Q5398" t="s">
        <v>5423</v>
      </c>
      <c r="CC5398" s="1"/>
      <c r="CI5398" s="2"/>
    </row>
    <row r="5399" ht="15" customHeight="1">
      <c r="A5399" t="str">
        <f t="shared" si="420"/>
        <v>2022_05_789_10</v>
      </c>
      <c r="B5399" t="str">
        <f t="shared" si="421"/>
        <v>2022_05_10338</v>
      </c>
      <c r="C5399" s="1" t="s">
        <v>5377</v>
      </c>
      <c r="D5399">
        <f t="shared" si="422"/>
        <v>5398</v>
      </c>
      <c r="E5399">
        <v>789</v>
      </c>
      <c r="F5399">
        <f t="shared" si="423"/>
        <v>10</v>
      </c>
      <c r="G5399" s="2" t="str">
        <f t="shared" si="424"/>
        <v/>
      </c>
      <c r="H5399" t="s">
        <v>5378</v>
      </c>
      <c r="I5399">
        <v>10338</v>
      </c>
      <c r="J5399">
        <v>772</v>
      </c>
      <c r="K5399">
        <v>777</v>
      </c>
      <c r="L5399" t="s">
        <v>31</v>
      </c>
      <c r="M5399" t="s">
        <v>40</v>
      </c>
      <c r="N5399">
        <v>164</v>
      </c>
      <c r="O5399">
        <v>2954</v>
      </c>
      <c r="P5399">
        <v>18</v>
      </c>
      <c r="Q5399" t="s">
        <v>5424</v>
      </c>
      <c r="CC5399" s="1"/>
      <c r="CI5399" s="2"/>
    </row>
    <row r="5400" ht="15" customHeight="1">
      <c r="A5400" t="str">
        <f t="shared" si="420"/>
        <v>2022_05_789_11</v>
      </c>
      <c r="B5400" t="str">
        <f t="shared" si="421"/>
        <v>2022_05_10367</v>
      </c>
      <c r="C5400" s="1" t="s">
        <v>5377</v>
      </c>
      <c r="D5400">
        <f t="shared" si="422"/>
        <v>5399</v>
      </c>
      <c r="E5400">
        <v>789</v>
      </c>
      <c r="F5400">
        <f t="shared" si="423"/>
        <v>11</v>
      </c>
      <c r="G5400" s="2" t="str">
        <f t="shared" si="424"/>
        <v/>
      </c>
      <c r="H5400" t="s">
        <v>5378</v>
      </c>
      <c r="I5400">
        <v>10367</v>
      </c>
      <c r="J5400">
        <v>777</v>
      </c>
      <c r="K5400">
        <v>772</v>
      </c>
      <c r="L5400" t="s">
        <v>31</v>
      </c>
      <c r="M5400" t="s">
        <v>40</v>
      </c>
      <c r="N5400">
        <v>195</v>
      </c>
      <c r="O5400">
        <v>2954</v>
      </c>
      <c r="P5400">
        <v>18</v>
      </c>
      <c r="Q5400" t="s">
        <v>5425</v>
      </c>
      <c r="CC5400" s="1"/>
      <c r="CI5400" s="2"/>
    </row>
    <row r="5401" ht="15" customHeight="1">
      <c r="A5401" t="str">
        <f t="shared" si="420"/>
        <v>2022_05_789_12</v>
      </c>
      <c r="B5401" t="str">
        <f t="shared" si="421"/>
        <v>2022_05_10424</v>
      </c>
      <c r="C5401" s="1" t="s">
        <v>5377</v>
      </c>
      <c r="D5401">
        <f t="shared" si="422"/>
        <v>5400</v>
      </c>
      <c r="E5401">
        <v>789</v>
      </c>
      <c r="F5401">
        <f t="shared" si="423"/>
        <v>12</v>
      </c>
      <c r="G5401" s="2" t="str">
        <f t="shared" si="424"/>
        <v/>
      </c>
      <c r="H5401" t="s">
        <v>5378</v>
      </c>
      <c r="I5401">
        <v>10424</v>
      </c>
      <c r="J5401">
        <v>772</v>
      </c>
      <c r="K5401">
        <v>777</v>
      </c>
      <c r="L5401" t="s">
        <v>31</v>
      </c>
      <c r="M5401" t="s">
        <v>40</v>
      </c>
      <c r="N5401">
        <v>166</v>
      </c>
      <c r="O5401">
        <v>2954</v>
      </c>
      <c r="P5401">
        <v>18</v>
      </c>
      <c r="Q5401" t="s">
        <v>5426</v>
      </c>
      <c r="CC5401" s="1"/>
      <c r="CI5401" s="2"/>
    </row>
    <row r="5402" ht="15" customHeight="1">
      <c r="A5402" t="str">
        <f t="shared" si="420"/>
        <v>2022_05_789_13</v>
      </c>
      <c r="B5402" t="str">
        <f t="shared" si="421"/>
        <v>2022_05_10475</v>
      </c>
      <c r="C5402" s="1" t="s">
        <v>5377</v>
      </c>
      <c r="D5402">
        <f t="shared" si="422"/>
        <v>5401</v>
      </c>
      <c r="E5402">
        <v>789</v>
      </c>
      <c r="F5402">
        <f t="shared" si="423"/>
        <v>13</v>
      </c>
      <c r="G5402" s="2" t="str">
        <f t="shared" si="424"/>
        <v/>
      </c>
      <c r="H5402" t="s">
        <v>5378</v>
      </c>
      <c r="I5402">
        <v>10475</v>
      </c>
      <c r="J5402">
        <v>777</v>
      </c>
      <c r="K5402">
        <v>772</v>
      </c>
      <c r="L5402" t="s">
        <v>31</v>
      </c>
      <c r="M5402" t="s">
        <v>40</v>
      </c>
      <c r="N5402">
        <v>112</v>
      </c>
      <c r="O5402">
        <v>2954</v>
      </c>
      <c r="P5402">
        <v>18</v>
      </c>
      <c r="Q5402" t="s">
        <v>5427</v>
      </c>
      <c r="CC5402" s="1"/>
      <c r="CI5402" s="2"/>
    </row>
    <row r="5403" ht="15" customHeight="1">
      <c r="A5403" t="str">
        <f t="shared" si="420"/>
        <v>2022_05_789_14</v>
      </c>
      <c r="B5403" t="str">
        <f t="shared" si="421"/>
        <v>2022_05_10514</v>
      </c>
      <c r="C5403" s="1" t="s">
        <v>5377</v>
      </c>
      <c r="D5403">
        <f t="shared" si="422"/>
        <v>5402</v>
      </c>
      <c r="E5403">
        <v>789</v>
      </c>
      <c r="F5403">
        <f t="shared" si="423"/>
        <v>14</v>
      </c>
      <c r="G5403" s="2" t="str">
        <f t="shared" si="424"/>
        <v/>
      </c>
      <c r="H5403" t="s">
        <v>5378</v>
      </c>
      <c r="I5403">
        <v>10514</v>
      </c>
      <c r="J5403">
        <v>772</v>
      </c>
      <c r="K5403">
        <v>777</v>
      </c>
      <c r="L5403" t="s">
        <v>31</v>
      </c>
      <c r="M5403" t="s">
        <v>40</v>
      </c>
      <c r="N5403">
        <v>176</v>
      </c>
      <c r="O5403">
        <v>2954</v>
      </c>
      <c r="P5403">
        <v>18</v>
      </c>
      <c r="Q5403" t="s">
        <v>5428</v>
      </c>
      <c r="CC5403" s="1"/>
      <c r="CI5403" s="2"/>
    </row>
    <row r="5404" ht="15" customHeight="1">
      <c r="A5404" t="str">
        <f t="shared" si="420"/>
        <v>2022_05_789_15</v>
      </c>
      <c r="B5404" t="str">
        <f t="shared" si="421"/>
        <v>2022_05_10747</v>
      </c>
      <c r="C5404" s="1" t="s">
        <v>5377</v>
      </c>
      <c r="D5404">
        <f t="shared" si="422"/>
        <v>5403</v>
      </c>
      <c r="E5404">
        <v>789</v>
      </c>
      <c r="F5404">
        <f t="shared" si="423"/>
        <v>15</v>
      </c>
      <c r="G5404" s="2" t="str">
        <f t="shared" si="424"/>
        <v/>
      </c>
      <c r="H5404" t="s">
        <v>5378</v>
      </c>
      <c r="I5404">
        <v>10747</v>
      </c>
      <c r="J5404">
        <v>777</v>
      </c>
      <c r="K5404">
        <v>772</v>
      </c>
      <c r="L5404" t="s">
        <v>31</v>
      </c>
      <c r="M5404" t="s">
        <v>40</v>
      </c>
      <c r="N5404">
        <v>256</v>
      </c>
      <c r="O5404">
        <v>2954</v>
      </c>
      <c r="P5404">
        <v>18</v>
      </c>
      <c r="Q5404" t="s">
        <v>5429</v>
      </c>
      <c r="CC5404" s="1"/>
      <c r="CI5404" s="2"/>
    </row>
    <row r="5405" ht="15" customHeight="1">
      <c r="A5405" t="str">
        <f t="shared" si="420"/>
        <v>2022_05_789_16</v>
      </c>
      <c r="B5405" t="str">
        <f t="shared" si="421"/>
        <v>2022_05_10951</v>
      </c>
      <c r="C5405" s="1" t="s">
        <v>5377</v>
      </c>
      <c r="D5405">
        <f t="shared" si="422"/>
        <v>5404</v>
      </c>
      <c r="E5405">
        <v>789</v>
      </c>
      <c r="F5405">
        <f t="shared" si="423"/>
        <v>16</v>
      </c>
      <c r="G5405" s="2" t="str">
        <f t="shared" si="424"/>
        <v/>
      </c>
      <c r="H5405" t="s">
        <v>5378</v>
      </c>
      <c r="I5405">
        <v>10951</v>
      </c>
      <c r="J5405">
        <v>772</v>
      </c>
      <c r="K5405">
        <v>777</v>
      </c>
      <c r="L5405" t="s">
        <v>31</v>
      </c>
      <c r="M5405" t="s">
        <v>40</v>
      </c>
      <c r="N5405">
        <v>154</v>
      </c>
      <c r="O5405">
        <v>2954</v>
      </c>
      <c r="P5405">
        <v>18</v>
      </c>
      <c r="Q5405" t="s">
        <v>5430</v>
      </c>
      <c r="CC5405" s="1"/>
      <c r="CI5405" s="2"/>
    </row>
    <row r="5406" ht="15" customHeight="1">
      <c r="A5406" t="str">
        <f t="shared" si="420"/>
        <v>2022_05_789_17</v>
      </c>
      <c r="B5406" t="str">
        <f t="shared" si="421"/>
        <v>2022_05_11122</v>
      </c>
      <c r="C5406" s="1" t="s">
        <v>5377</v>
      </c>
      <c r="D5406">
        <f t="shared" si="422"/>
        <v>5405</v>
      </c>
      <c r="E5406">
        <v>789</v>
      </c>
      <c r="F5406">
        <f t="shared" si="423"/>
        <v>17</v>
      </c>
      <c r="G5406" s="2" t="str">
        <f t="shared" si="424"/>
        <v>x</v>
      </c>
      <c r="H5406" t="s">
        <v>5378</v>
      </c>
      <c r="I5406">
        <v>11122</v>
      </c>
      <c r="J5406">
        <v>777</v>
      </c>
      <c r="K5406">
        <v>772</v>
      </c>
      <c r="L5406" t="s">
        <v>40</v>
      </c>
      <c r="M5406" t="s">
        <v>40</v>
      </c>
      <c r="N5406">
        <v>207</v>
      </c>
      <c r="O5406">
        <v>2954</v>
      </c>
      <c r="P5406">
        <v>18</v>
      </c>
      <c r="Q5406" t="s">
        <v>5431</v>
      </c>
      <c r="CC5406" s="1"/>
      <c r="CI5406" s="2"/>
    </row>
    <row r="5407" ht="15" customHeight="1">
      <c r="A5407" t="str">
        <f t="shared" si="420"/>
        <v>2022_05_821_1</v>
      </c>
      <c r="B5407" t="str">
        <f t="shared" si="421"/>
        <v>2022_05_9775</v>
      </c>
      <c r="C5407" s="1" t="s">
        <v>5377</v>
      </c>
      <c r="D5407">
        <f t="shared" si="422"/>
        <v>5406</v>
      </c>
      <c r="E5407">
        <v>821</v>
      </c>
      <c r="F5407">
        <f t="shared" si="423"/>
        <v>1</v>
      </c>
      <c r="G5407" s="2" t="str">
        <f t="shared" si="424"/>
        <v/>
      </c>
      <c r="H5407" t="s">
        <v>5378</v>
      </c>
      <c r="I5407">
        <v>9775</v>
      </c>
      <c r="J5407">
        <v>809</v>
      </c>
      <c r="K5407">
        <v>804</v>
      </c>
      <c r="L5407" t="s">
        <v>158</v>
      </c>
      <c r="M5407" t="s">
        <v>20</v>
      </c>
      <c r="N5407">
        <v>152</v>
      </c>
      <c r="O5407">
        <v>4019</v>
      </c>
      <c r="P5407">
        <v>14</v>
      </c>
      <c r="Q5407" t="s">
        <v>5432</v>
      </c>
      <c r="CC5407" s="1"/>
      <c r="CI5407" s="2"/>
    </row>
    <row r="5408" ht="15" customHeight="1">
      <c r="A5408" t="str">
        <f t="shared" si="420"/>
        <v>2022_05_821_2</v>
      </c>
      <c r="B5408" t="str">
        <f t="shared" si="421"/>
        <v>2022_05_9809</v>
      </c>
      <c r="C5408" s="1" t="s">
        <v>5377</v>
      </c>
      <c r="D5408">
        <f t="shared" si="422"/>
        <v>5407</v>
      </c>
      <c r="E5408">
        <v>821</v>
      </c>
      <c r="F5408">
        <f t="shared" si="423"/>
        <v>2</v>
      </c>
      <c r="G5408" s="2" t="str">
        <f t="shared" si="424"/>
        <v/>
      </c>
      <c r="H5408" t="s">
        <v>5378</v>
      </c>
      <c r="I5408">
        <v>9809</v>
      </c>
      <c r="J5408">
        <v>804</v>
      </c>
      <c r="K5408">
        <v>809</v>
      </c>
      <c r="L5408" t="s">
        <v>31</v>
      </c>
      <c r="M5408" t="s">
        <v>20</v>
      </c>
      <c r="N5408">
        <v>243</v>
      </c>
      <c r="O5408">
        <v>4019</v>
      </c>
      <c r="P5408">
        <v>14</v>
      </c>
      <c r="Q5408" t="s">
        <v>5433</v>
      </c>
      <c r="CC5408" s="1"/>
      <c r="CI5408" s="2"/>
    </row>
    <row r="5409" ht="15" customHeight="1">
      <c r="A5409" t="str">
        <f t="shared" si="420"/>
        <v>2022_05_821_3</v>
      </c>
      <c r="B5409" t="str">
        <f t="shared" si="421"/>
        <v>2022_05_9856</v>
      </c>
      <c r="C5409" s="1" t="s">
        <v>5377</v>
      </c>
      <c r="D5409">
        <f t="shared" si="422"/>
        <v>5408</v>
      </c>
      <c r="E5409">
        <v>821</v>
      </c>
      <c r="F5409">
        <f t="shared" si="423"/>
        <v>3</v>
      </c>
      <c r="G5409" s="2" t="str">
        <f t="shared" si="424"/>
        <v/>
      </c>
      <c r="H5409" t="s">
        <v>5378</v>
      </c>
      <c r="I5409">
        <v>9856</v>
      </c>
      <c r="J5409">
        <v>809</v>
      </c>
      <c r="K5409">
        <v>804</v>
      </c>
      <c r="L5409" t="s">
        <v>31</v>
      </c>
      <c r="M5409" t="s">
        <v>20</v>
      </c>
      <c r="N5409">
        <v>280</v>
      </c>
      <c r="O5409">
        <v>4019</v>
      </c>
      <c r="P5409">
        <v>14</v>
      </c>
      <c r="Q5409" t="s">
        <v>5434</v>
      </c>
      <c r="CC5409" s="1"/>
      <c r="CI5409" s="2"/>
    </row>
    <row r="5410" ht="15" customHeight="1">
      <c r="A5410" t="str">
        <f t="shared" si="420"/>
        <v>2022_05_821_4</v>
      </c>
      <c r="B5410" t="str">
        <f t="shared" si="421"/>
        <v>2022_05_9979</v>
      </c>
      <c r="C5410" s="1" t="s">
        <v>5377</v>
      </c>
      <c r="D5410">
        <f t="shared" si="422"/>
        <v>5409</v>
      </c>
      <c r="E5410">
        <v>821</v>
      </c>
      <c r="F5410">
        <f t="shared" si="423"/>
        <v>4</v>
      </c>
      <c r="G5410" s="2" t="str">
        <f t="shared" si="424"/>
        <v/>
      </c>
      <c r="H5410" t="s">
        <v>5378</v>
      </c>
      <c r="I5410">
        <v>9979</v>
      </c>
      <c r="J5410">
        <v>804</v>
      </c>
      <c r="K5410">
        <v>809</v>
      </c>
      <c r="L5410" t="s">
        <v>31</v>
      </c>
      <c r="M5410" t="s">
        <v>20</v>
      </c>
      <c r="N5410">
        <v>225</v>
      </c>
      <c r="O5410">
        <v>4019</v>
      </c>
      <c r="P5410">
        <v>14</v>
      </c>
      <c r="Q5410" t="s">
        <v>5435</v>
      </c>
      <c r="CC5410" s="1"/>
      <c r="CI5410" s="2"/>
    </row>
    <row r="5411" ht="15" customHeight="1">
      <c r="A5411" t="str">
        <f t="shared" si="420"/>
        <v>2022_05_821_5</v>
      </c>
      <c r="B5411" t="str">
        <f t="shared" si="421"/>
        <v>2022_05_10106</v>
      </c>
      <c r="C5411" s="1" t="s">
        <v>5377</v>
      </c>
      <c r="D5411">
        <f t="shared" si="422"/>
        <v>5410</v>
      </c>
      <c r="E5411">
        <v>821</v>
      </c>
      <c r="F5411">
        <f t="shared" si="423"/>
        <v>5</v>
      </c>
      <c r="G5411" s="2" t="str">
        <f t="shared" si="424"/>
        <v/>
      </c>
      <c r="H5411" t="s">
        <v>5378</v>
      </c>
      <c r="I5411">
        <v>10106</v>
      </c>
      <c r="J5411">
        <v>809</v>
      </c>
      <c r="K5411">
        <v>804</v>
      </c>
      <c r="L5411" t="s">
        <v>31</v>
      </c>
      <c r="M5411" t="s">
        <v>20</v>
      </c>
      <c r="N5411">
        <v>394</v>
      </c>
      <c r="O5411">
        <v>4019</v>
      </c>
      <c r="P5411">
        <v>14</v>
      </c>
      <c r="Q5411" t="s">
        <v>5436</v>
      </c>
      <c r="CC5411" s="1"/>
      <c r="CI5411" s="2"/>
    </row>
    <row r="5412" ht="15" customHeight="1">
      <c r="A5412" t="str">
        <f t="shared" si="420"/>
        <v>2022_05_821_6</v>
      </c>
      <c r="B5412" t="str">
        <f t="shared" si="421"/>
        <v>2022_05_10347</v>
      </c>
      <c r="C5412" s="1" t="s">
        <v>5377</v>
      </c>
      <c r="D5412">
        <f t="shared" si="422"/>
        <v>5411</v>
      </c>
      <c r="E5412">
        <v>821</v>
      </c>
      <c r="F5412">
        <f t="shared" si="423"/>
        <v>6</v>
      </c>
      <c r="G5412" s="2" t="str">
        <f t="shared" si="424"/>
        <v/>
      </c>
      <c r="H5412" t="s">
        <v>5378</v>
      </c>
      <c r="I5412">
        <v>10347</v>
      </c>
      <c r="J5412">
        <v>804</v>
      </c>
      <c r="K5412">
        <v>809</v>
      </c>
      <c r="L5412" t="s">
        <v>31</v>
      </c>
      <c r="M5412" t="s">
        <v>20</v>
      </c>
      <c r="N5412">
        <v>406</v>
      </c>
      <c r="O5412">
        <v>4019</v>
      </c>
      <c r="P5412">
        <v>14</v>
      </c>
      <c r="Q5412" t="s">
        <v>5437</v>
      </c>
      <c r="CC5412" s="1"/>
      <c r="CI5412" s="2"/>
    </row>
    <row r="5413" ht="15" customHeight="1">
      <c r="A5413" t="str">
        <f t="shared" si="420"/>
        <v>2022_05_821_7</v>
      </c>
      <c r="B5413" t="str">
        <f t="shared" si="421"/>
        <v>2022_05_10488</v>
      </c>
      <c r="C5413" s="1" t="s">
        <v>5377</v>
      </c>
      <c r="D5413">
        <f t="shared" si="422"/>
        <v>5412</v>
      </c>
      <c r="E5413">
        <v>821</v>
      </c>
      <c r="F5413">
        <f t="shared" si="423"/>
        <v>7</v>
      </c>
      <c r="G5413" s="2" t="str">
        <f t="shared" si="424"/>
        <v/>
      </c>
      <c r="H5413" t="s">
        <v>5378</v>
      </c>
      <c r="I5413">
        <v>10488</v>
      </c>
      <c r="J5413">
        <v>809</v>
      </c>
      <c r="K5413">
        <v>804</v>
      </c>
      <c r="L5413" t="s">
        <v>31</v>
      </c>
      <c r="M5413" t="s">
        <v>20</v>
      </c>
      <c r="N5413">
        <v>489</v>
      </c>
      <c r="O5413">
        <v>4019</v>
      </c>
      <c r="P5413">
        <v>14</v>
      </c>
      <c r="Q5413" t="s">
        <v>5438</v>
      </c>
      <c r="CC5413" s="1"/>
      <c r="CI5413" s="2"/>
    </row>
    <row r="5414" ht="15" customHeight="1">
      <c r="A5414" t="str">
        <f t="shared" si="420"/>
        <v>2022_05_821_8</v>
      </c>
      <c r="B5414" t="str">
        <f t="shared" si="421"/>
        <v>2022_05_10549</v>
      </c>
      <c r="C5414" s="1" t="s">
        <v>5377</v>
      </c>
      <c r="D5414">
        <f t="shared" si="422"/>
        <v>5413</v>
      </c>
      <c r="E5414">
        <v>821</v>
      </c>
      <c r="F5414">
        <f t="shared" si="423"/>
        <v>8</v>
      </c>
      <c r="G5414" s="2" t="str">
        <f t="shared" si="424"/>
        <v/>
      </c>
      <c r="H5414" t="s">
        <v>5378</v>
      </c>
      <c r="I5414">
        <v>10549</v>
      </c>
      <c r="J5414">
        <v>804</v>
      </c>
      <c r="K5414">
        <v>809</v>
      </c>
      <c r="L5414" t="s">
        <v>31</v>
      </c>
      <c r="M5414" t="s">
        <v>20</v>
      </c>
      <c r="N5414">
        <v>327</v>
      </c>
      <c r="O5414">
        <v>4019</v>
      </c>
      <c r="P5414">
        <v>14</v>
      </c>
      <c r="Q5414" t="s">
        <v>5439</v>
      </c>
      <c r="CC5414" s="1"/>
      <c r="CI5414" s="2"/>
    </row>
    <row r="5415" ht="15" customHeight="1">
      <c r="A5415" t="str">
        <f t="shared" si="420"/>
        <v>2022_05_821_9</v>
      </c>
      <c r="B5415" t="str">
        <f t="shared" si="421"/>
        <v>2022_05_10593</v>
      </c>
      <c r="C5415" s="1" t="s">
        <v>5377</v>
      </c>
      <c r="D5415">
        <f t="shared" si="422"/>
        <v>5414</v>
      </c>
      <c r="E5415">
        <v>821</v>
      </c>
      <c r="F5415">
        <f t="shared" si="423"/>
        <v>9</v>
      </c>
      <c r="G5415" s="2" t="str">
        <f t="shared" si="424"/>
        <v/>
      </c>
      <c r="H5415" t="s">
        <v>5378</v>
      </c>
      <c r="I5415">
        <v>10593</v>
      </c>
      <c r="J5415">
        <v>809</v>
      </c>
      <c r="K5415">
        <v>804</v>
      </c>
      <c r="L5415" t="s">
        <v>31</v>
      </c>
      <c r="M5415" t="s">
        <v>20</v>
      </c>
      <c r="N5415">
        <v>406</v>
      </c>
      <c r="O5415">
        <v>4019</v>
      </c>
      <c r="P5415">
        <v>14</v>
      </c>
      <c r="Q5415" t="s">
        <v>5440</v>
      </c>
      <c r="CC5415" s="1"/>
      <c r="CI5415" s="2"/>
    </row>
    <row r="5416" ht="15" customHeight="1">
      <c r="A5416" t="str">
        <f t="shared" si="420"/>
        <v>2022_05_821_10</v>
      </c>
      <c r="B5416" t="str">
        <f t="shared" si="421"/>
        <v>2022_05_10859</v>
      </c>
      <c r="C5416" s="1" t="s">
        <v>5377</v>
      </c>
      <c r="D5416">
        <f t="shared" si="422"/>
        <v>5415</v>
      </c>
      <c r="E5416">
        <v>821</v>
      </c>
      <c r="F5416">
        <f t="shared" si="423"/>
        <v>10</v>
      </c>
      <c r="G5416" s="2" t="str">
        <f t="shared" si="424"/>
        <v/>
      </c>
      <c r="H5416" t="s">
        <v>5378</v>
      </c>
      <c r="I5416">
        <v>10859</v>
      </c>
      <c r="J5416">
        <v>804</v>
      </c>
      <c r="K5416">
        <v>809</v>
      </c>
      <c r="L5416" t="s">
        <v>31</v>
      </c>
      <c r="M5416" t="s">
        <v>20</v>
      </c>
      <c r="N5416">
        <v>144</v>
      </c>
      <c r="O5416">
        <v>4019</v>
      </c>
      <c r="P5416">
        <v>14</v>
      </c>
      <c r="Q5416" t="s">
        <v>5441</v>
      </c>
      <c r="CC5416" s="1"/>
      <c r="CI5416" s="2"/>
    </row>
    <row r="5417" ht="15" customHeight="1">
      <c r="A5417" t="str">
        <f t="shared" si="420"/>
        <v>2022_05_821_11</v>
      </c>
      <c r="B5417" t="str">
        <f t="shared" si="421"/>
        <v>2022_05_10937</v>
      </c>
      <c r="C5417" s="1" t="s">
        <v>5377</v>
      </c>
      <c r="D5417">
        <f t="shared" si="422"/>
        <v>5416</v>
      </c>
      <c r="E5417">
        <v>821</v>
      </c>
      <c r="F5417">
        <f t="shared" si="423"/>
        <v>11</v>
      </c>
      <c r="G5417" s="2" t="str">
        <f t="shared" si="424"/>
        <v/>
      </c>
      <c r="H5417" t="s">
        <v>5378</v>
      </c>
      <c r="I5417">
        <v>10937</v>
      </c>
      <c r="J5417">
        <v>809</v>
      </c>
      <c r="K5417">
        <v>804</v>
      </c>
      <c r="L5417" t="s">
        <v>31</v>
      </c>
      <c r="M5417" t="s">
        <v>20</v>
      </c>
      <c r="N5417">
        <v>186</v>
      </c>
      <c r="O5417">
        <v>4019</v>
      </c>
      <c r="P5417">
        <v>14</v>
      </c>
      <c r="Q5417" t="s">
        <v>5442</v>
      </c>
      <c r="CC5417" s="1"/>
      <c r="CI5417" s="2"/>
    </row>
    <row r="5418" ht="15" customHeight="1">
      <c r="A5418" t="str">
        <f t="shared" si="420"/>
        <v>2022_05_821_12</v>
      </c>
      <c r="B5418" t="str">
        <f t="shared" si="421"/>
        <v>2022_05_11110</v>
      </c>
      <c r="C5418" s="1" t="s">
        <v>5377</v>
      </c>
      <c r="D5418">
        <f t="shared" si="422"/>
        <v>5417</v>
      </c>
      <c r="E5418">
        <v>821</v>
      </c>
      <c r="F5418">
        <f t="shared" si="423"/>
        <v>12</v>
      </c>
      <c r="G5418" s="2" t="str">
        <f t="shared" si="424"/>
        <v/>
      </c>
      <c r="H5418" t="s">
        <v>5378</v>
      </c>
      <c r="I5418">
        <v>11110</v>
      </c>
      <c r="J5418">
        <v>804</v>
      </c>
      <c r="K5418">
        <v>809</v>
      </c>
      <c r="L5418" t="s">
        <v>31</v>
      </c>
      <c r="M5418" t="s">
        <v>20</v>
      </c>
      <c r="N5418">
        <v>307</v>
      </c>
      <c r="O5418">
        <v>4019</v>
      </c>
      <c r="P5418">
        <v>14</v>
      </c>
      <c r="Q5418" t="s">
        <v>5443</v>
      </c>
      <c r="CC5418" s="1"/>
      <c r="CI5418" s="2"/>
    </row>
    <row r="5419" ht="15" customHeight="1">
      <c r="A5419" t="str">
        <f t="shared" si="420"/>
        <v>2022_05_821_13</v>
      </c>
      <c r="B5419" t="str">
        <f t="shared" si="421"/>
        <v>2022_05_11230</v>
      </c>
      <c r="C5419" s="1" t="s">
        <v>5377</v>
      </c>
      <c r="D5419">
        <f t="shared" si="422"/>
        <v>5418</v>
      </c>
      <c r="E5419">
        <v>821</v>
      </c>
      <c r="F5419">
        <f t="shared" si="423"/>
        <v>13</v>
      </c>
      <c r="G5419" s="2" t="str">
        <f t="shared" si="424"/>
        <v>x</v>
      </c>
      <c r="H5419" t="s">
        <v>5378</v>
      </c>
      <c r="I5419">
        <v>11230</v>
      </c>
      <c r="J5419">
        <v>809</v>
      </c>
      <c r="K5419">
        <v>804</v>
      </c>
      <c r="L5419" t="s">
        <v>20</v>
      </c>
      <c r="M5419" t="s">
        <v>20</v>
      </c>
      <c r="N5419">
        <v>439</v>
      </c>
      <c r="O5419">
        <v>4019</v>
      </c>
      <c r="P5419">
        <v>14</v>
      </c>
      <c r="Q5419" t="s">
        <v>5444</v>
      </c>
      <c r="CC5419" s="1"/>
      <c r="CI5419" s="2"/>
    </row>
    <row r="5420" ht="15" customHeight="1">
      <c r="A5420" t="str">
        <f t="shared" si="420"/>
        <v>2022_05_853_1</v>
      </c>
      <c r="B5420" t="str">
        <f t="shared" si="421"/>
        <v>2022_05_9520</v>
      </c>
      <c r="C5420" s="1" t="s">
        <v>5377</v>
      </c>
      <c r="D5420">
        <f t="shared" si="422"/>
        <v>5419</v>
      </c>
      <c r="E5420">
        <v>853</v>
      </c>
      <c r="F5420">
        <f t="shared" si="423"/>
        <v>1</v>
      </c>
      <c r="G5420" s="2" t="str">
        <f t="shared" si="424"/>
        <v/>
      </c>
      <c r="H5420" t="s">
        <v>5378</v>
      </c>
      <c r="I5420">
        <v>9520</v>
      </c>
      <c r="J5420">
        <v>841</v>
      </c>
      <c r="K5420">
        <v>836</v>
      </c>
      <c r="L5420" t="s">
        <v>19</v>
      </c>
      <c r="M5420" t="s">
        <v>20</v>
      </c>
      <c r="N5420">
        <v>308</v>
      </c>
      <c r="O5420">
        <v>1967</v>
      </c>
      <c r="P5420">
        <v>12</v>
      </c>
      <c r="Q5420" t="s">
        <v>5445</v>
      </c>
      <c r="CC5420" s="1"/>
      <c r="CI5420" s="2"/>
    </row>
    <row r="5421" ht="15" customHeight="1">
      <c r="A5421" t="str">
        <f t="shared" si="420"/>
        <v>2022_05_853_2</v>
      </c>
      <c r="B5421" t="str">
        <f t="shared" si="421"/>
        <v>2022_05_9841</v>
      </c>
      <c r="C5421" s="1" t="s">
        <v>5377</v>
      </c>
      <c r="D5421">
        <f t="shared" si="422"/>
        <v>5420</v>
      </c>
      <c r="E5421">
        <v>853</v>
      </c>
      <c r="F5421">
        <f t="shared" si="423"/>
        <v>2</v>
      </c>
      <c r="G5421" s="2" t="str">
        <f t="shared" si="424"/>
        <v/>
      </c>
      <c r="H5421" t="s">
        <v>5378</v>
      </c>
      <c r="I5421">
        <v>9841</v>
      </c>
      <c r="J5421">
        <v>836</v>
      </c>
      <c r="K5421">
        <v>841</v>
      </c>
      <c r="L5421" t="s">
        <v>31</v>
      </c>
      <c r="M5421" t="s">
        <v>20</v>
      </c>
      <c r="N5421">
        <v>275</v>
      </c>
      <c r="O5421">
        <v>1967</v>
      </c>
      <c r="P5421">
        <v>12</v>
      </c>
      <c r="Q5421" t="s">
        <v>5446</v>
      </c>
      <c r="CC5421" s="1"/>
      <c r="CI5421" s="2"/>
    </row>
    <row r="5422" ht="15" customHeight="1">
      <c r="A5422" t="str">
        <f t="shared" si="420"/>
        <v>2022_05_853_3</v>
      </c>
      <c r="B5422" t="str">
        <f t="shared" si="421"/>
        <v>2022_05_9903</v>
      </c>
      <c r="C5422" s="1" t="s">
        <v>5377</v>
      </c>
      <c r="D5422">
        <f t="shared" si="422"/>
        <v>5421</v>
      </c>
      <c r="E5422">
        <v>853</v>
      </c>
      <c r="F5422">
        <f t="shared" si="423"/>
        <v>3</v>
      </c>
      <c r="G5422" s="2" t="str">
        <f t="shared" si="424"/>
        <v/>
      </c>
      <c r="H5422" t="s">
        <v>5378</v>
      </c>
      <c r="I5422">
        <v>9903</v>
      </c>
      <c r="J5422">
        <v>841</v>
      </c>
      <c r="K5422">
        <v>836</v>
      </c>
      <c r="L5422" t="s">
        <v>31</v>
      </c>
      <c r="M5422" t="s">
        <v>20</v>
      </c>
      <c r="N5422">
        <v>228</v>
      </c>
      <c r="O5422">
        <v>1967</v>
      </c>
      <c r="P5422">
        <v>12</v>
      </c>
      <c r="Q5422" t="s">
        <v>5447</v>
      </c>
      <c r="CC5422" s="1"/>
      <c r="CI5422" s="2"/>
    </row>
    <row r="5423" ht="15" customHeight="1">
      <c r="A5423" t="str">
        <f t="shared" si="420"/>
        <v>2022_05_853_4</v>
      </c>
      <c r="B5423" t="str">
        <f t="shared" si="421"/>
        <v>2022_05_10133</v>
      </c>
      <c r="C5423" s="1" t="s">
        <v>5377</v>
      </c>
      <c r="D5423">
        <f t="shared" si="422"/>
        <v>5422</v>
      </c>
      <c r="E5423">
        <v>853</v>
      </c>
      <c r="F5423">
        <f t="shared" si="423"/>
        <v>4</v>
      </c>
      <c r="G5423" s="2" t="str">
        <f t="shared" si="424"/>
        <v/>
      </c>
      <c r="H5423" t="s">
        <v>5378</v>
      </c>
      <c r="I5423">
        <v>10133</v>
      </c>
      <c r="J5423">
        <v>836</v>
      </c>
      <c r="K5423">
        <v>841</v>
      </c>
      <c r="L5423" t="s">
        <v>31</v>
      </c>
      <c r="M5423" t="s">
        <v>20</v>
      </c>
      <c r="N5423">
        <v>210</v>
      </c>
      <c r="O5423">
        <v>1967</v>
      </c>
      <c r="P5423">
        <v>12</v>
      </c>
      <c r="Q5423" t="s">
        <v>5448</v>
      </c>
      <c r="CC5423" s="1"/>
      <c r="CI5423" s="2"/>
    </row>
    <row r="5424" ht="15" customHeight="1">
      <c r="A5424" t="str">
        <f t="shared" si="420"/>
        <v>2022_05_853_5</v>
      </c>
      <c r="B5424" t="str">
        <f t="shared" si="421"/>
        <v>2022_05_10174</v>
      </c>
      <c r="C5424" s="1" t="s">
        <v>5377</v>
      </c>
      <c r="D5424">
        <f t="shared" si="422"/>
        <v>5423</v>
      </c>
      <c r="E5424">
        <v>853</v>
      </c>
      <c r="F5424">
        <f t="shared" si="423"/>
        <v>5</v>
      </c>
      <c r="G5424" s="2" t="str">
        <f t="shared" si="424"/>
        <v/>
      </c>
      <c r="H5424" t="s">
        <v>5378</v>
      </c>
      <c r="I5424">
        <v>10174</v>
      </c>
      <c r="J5424">
        <v>841</v>
      </c>
      <c r="K5424">
        <v>836</v>
      </c>
      <c r="L5424" t="s">
        <v>31</v>
      </c>
      <c r="M5424" t="s">
        <v>20</v>
      </c>
      <c r="N5424">
        <v>239</v>
      </c>
      <c r="O5424">
        <v>1967</v>
      </c>
      <c r="P5424">
        <v>12</v>
      </c>
      <c r="Q5424" t="s">
        <v>5449</v>
      </c>
      <c r="CC5424" s="1"/>
      <c r="CI5424" s="2"/>
    </row>
    <row r="5425" ht="15" customHeight="1">
      <c r="A5425" t="str">
        <f t="shared" si="420"/>
        <v>2022_05_853_6</v>
      </c>
      <c r="B5425" t="str">
        <f t="shared" si="421"/>
        <v>2022_05_10508</v>
      </c>
      <c r="C5425" s="1" t="s">
        <v>5377</v>
      </c>
      <c r="D5425">
        <f t="shared" si="422"/>
        <v>5424</v>
      </c>
      <c r="E5425">
        <v>853</v>
      </c>
      <c r="F5425">
        <f t="shared" si="423"/>
        <v>6</v>
      </c>
      <c r="G5425" s="2" t="str">
        <f t="shared" si="424"/>
        <v/>
      </c>
      <c r="H5425" t="s">
        <v>5378</v>
      </c>
      <c r="I5425">
        <v>10508</v>
      </c>
      <c r="J5425">
        <v>836</v>
      </c>
      <c r="K5425">
        <v>841</v>
      </c>
      <c r="L5425" t="s">
        <v>31</v>
      </c>
      <c r="M5425" t="s">
        <v>20</v>
      </c>
      <c r="N5425">
        <v>129</v>
      </c>
      <c r="O5425">
        <v>1967</v>
      </c>
      <c r="P5425">
        <v>12</v>
      </c>
      <c r="Q5425" t="s">
        <v>5450</v>
      </c>
      <c r="CC5425" s="1"/>
      <c r="CI5425" s="2"/>
    </row>
    <row r="5426" ht="15" customHeight="1">
      <c r="A5426" t="str">
        <f t="shared" si="420"/>
        <v>2022_05_853_7</v>
      </c>
      <c r="B5426" t="str">
        <f t="shared" si="421"/>
        <v>2022_05_10521</v>
      </c>
      <c r="C5426" s="1" t="s">
        <v>5377</v>
      </c>
      <c r="D5426">
        <f t="shared" si="422"/>
        <v>5425</v>
      </c>
      <c r="E5426">
        <v>853</v>
      </c>
      <c r="F5426">
        <f t="shared" si="423"/>
        <v>7</v>
      </c>
      <c r="G5426" s="2" t="str">
        <f t="shared" si="424"/>
        <v/>
      </c>
      <c r="H5426" t="s">
        <v>5378</v>
      </c>
      <c r="I5426">
        <v>10521</v>
      </c>
      <c r="J5426">
        <v>841</v>
      </c>
      <c r="K5426">
        <v>836</v>
      </c>
      <c r="L5426" t="s">
        <v>31</v>
      </c>
      <c r="M5426" t="s">
        <v>20</v>
      </c>
      <c r="N5426">
        <v>103</v>
      </c>
      <c r="O5426">
        <v>1967</v>
      </c>
      <c r="P5426">
        <v>12</v>
      </c>
      <c r="Q5426" t="s">
        <v>5451</v>
      </c>
      <c r="CC5426" s="1"/>
      <c r="CI5426" s="2"/>
    </row>
    <row r="5427" ht="15" customHeight="1">
      <c r="A5427" t="str">
        <f t="shared" si="420"/>
        <v>2022_05_853_8</v>
      </c>
      <c r="B5427" t="str">
        <f t="shared" si="421"/>
        <v>2022_05_10630</v>
      </c>
      <c r="C5427" s="1" t="s">
        <v>5377</v>
      </c>
      <c r="D5427">
        <f t="shared" si="422"/>
        <v>5426</v>
      </c>
      <c r="E5427">
        <v>853</v>
      </c>
      <c r="F5427">
        <f t="shared" si="423"/>
        <v>8</v>
      </c>
      <c r="G5427" s="2" t="str">
        <f t="shared" si="424"/>
        <v/>
      </c>
      <c r="H5427" t="s">
        <v>5378</v>
      </c>
      <c r="I5427">
        <v>10630</v>
      </c>
      <c r="J5427">
        <v>836</v>
      </c>
      <c r="K5427">
        <v>841</v>
      </c>
      <c r="L5427" t="s">
        <v>31</v>
      </c>
      <c r="M5427" t="s">
        <v>20</v>
      </c>
      <c r="N5427">
        <v>185</v>
      </c>
      <c r="O5427">
        <v>1967</v>
      </c>
      <c r="P5427">
        <v>12</v>
      </c>
      <c r="Q5427" t="s">
        <v>5452</v>
      </c>
      <c r="CC5427" s="1"/>
      <c r="CI5427" s="2"/>
    </row>
    <row r="5428" ht="15" customHeight="1">
      <c r="A5428" t="str">
        <f t="shared" si="420"/>
        <v>2022_05_853_9</v>
      </c>
      <c r="B5428" t="str">
        <f t="shared" si="421"/>
        <v>2022_05_10734</v>
      </c>
      <c r="C5428" s="1" t="s">
        <v>5377</v>
      </c>
      <c r="D5428">
        <f t="shared" si="422"/>
        <v>5427</v>
      </c>
      <c r="E5428">
        <v>853</v>
      </c>
      <c r="F5428">
        <f t="shared" si="423"/>
        <v>9</v>
      </c>
      <c r="G5428" s="2" t="str">
        <f t="shared" si="424"/>
        <v/>
      </c>
      <c r="H5428" t="s">
        <v>5378</v>
      </c>
      <c r="I5428">
        <v>10734</v>
      </c>
      <c r="J5428">
        <v>841</v>
      </c>
      <c r="K5428">
        <v>836</v>
      </c>
      <c r="L5428" t="s">
        <v>31</v>
      </c>
      <c r="M5428" t="s">
        <v>20</v>
      </c>
      <c r="N5428">
        <v>112</v>
      </c>
      <c r="O5428">
        <v>1967</v>
      </c>
      <c r="P5428">
        <v>12</v>
      </c>
      <c r="Q5428" t="s">
        <v>5453</v>
      </c>
      <c r="CC5428" s="1"/>
      <c r="CI5428" s="2"/>
    </row>
    <row r="5429" ht="15" customHeight="1">
      <c r="A5429" t="str">
        <f t="shared" si="420"/>
        <v>2022_05_853_10</v>
      </c>
      <c r="B5429" t="str">
        <f t="shared" si="421"/>
        <v>2022_05_10810</v>
      </c>
      <c r="C5429" s="1" t="s">
        <v>5377</v>
      </c>
      <c r="D5429">
        <f t="shared" si="422"/>
        <v>5428</v>
      </c>
      <c r="E5429">
        <v>853</v>
      </c>
      <c r="F5429">
        <f t="shared" si="423"/>
        <v>10</v>
      </c>
      <c r="G5429" s="2" t="str">
        <f t="shared" si="424"/>
        <v/>
      </c>
      <c r="H5429" t="s">
        <v>5378</v>
      </c>
      <c r="I5429">
        <v>10810</v>
      </c>
      <c r="J5429">
        <v>836</v>
      </c>
      <c r="K5429">
        <v>841</v>
      </c>
      <c r="L5429" t="s">
        <v>31</v>
      </c>
      <c r="M5429" t="s">
        <v>20</v>
      </c>
      <c r="N5429">
        <v>129</v>
      </c>
      <c r="O5429">
        <v>1967</v>
      </c>
      <c r="P5429">
        <v>12</v>
      </c>
      <c r="Q5429" t="s">
        <v>5454</v>
      </c>
      <c r="CC5429" s="1"/>
      <c r="CI5429" s="2"/>
    </row>
    <row r="5430" ht="15" customHeight="1">
      <c r="A5430" t="str">
        <f t="shared" si="420"/>
        <v>2022_05_853_11</v>
      </c>
      <c r="B5430" t="str">
        <f t="shared" si="421"/>
        <v>2022_05_10816</v>
      </c>
      <c r="C5430" s="1" t="s">
        <v>5377</v>
      </c>
      <c r="D5430">
        <f t="shared" si="422"/>
        <v>5429</v>
      </c>
      <c r="E5430">
        <v>853</v>
      </c>
      <c r="F5430">
        <f t="shared" si="423"/>
        <v>11</v>
      </c>
      <c r="G5430" s="2" t="str">
        <f t="shared" si="424"/>
        <v>x</v>
      </c>
      <c r="H5430" t="s">
        <v>5378</v>
      </c>
      <c r="I5430">
        <v>10816</v>
      </c>
      <c r="J5430">
        <v>841</v>
      </c>
      <c r="K5430">
        <v>836</v>
      </c>
      <c r="L5430" t="s">
        <v>20</v>
      </c>
      <c r="M5430" t="s">
        <v>20</v>
      </c>
      <c r="N5430">
        <v>28</v>
      </c>
      <c r="O5430">
        <v>1967</v>
      </c>
      <c r="P5430">
        <v>12</v>
      </c>
      <c r="Q5430" t="s">
        <v>5455</v>
      </c>
      <c r="CC5430" s="1"/>
      <c r="CI5430" s="2"/>
    </row>
    <row r="5431" ht="15" customHeight="1">
      <c r="A5431" t="str">
        <f t="shared" si="420"/>
        <v>2022_05_885_1</v>
      </c>
      <c r="B5431" t="str">
        <f t="shared" si="421"/>
        <v>2022_05_9571</v>
      </c>
      <c r="C5431" s="1" t="s">
        <v>5377</v>
      </c>
      <c r="D5431">
        <f t="shared" si="422"/>
        <v>5430</v>
      </c>
      <c r="E5431">
        <v>885</v>
      </c>
      <c r="F5431">
        <f t="shared" si="423"/>
        <v>1</v>
      </c>
      <c r="G5431" s="2" t="str">
        <f t="shared" si="424"/>
        <v/>
      </c>
      <c r="H5431" t="s">
        <v>5378</v>
      </c>
      <c r="I5431">
        <v>9571</v>
      </c>
      <c r="J5431">
        <v>873</v>
      </c>
      <c r="K5431">
        <v>868</v>
      </c>
      <c r="L5431" t="s">
        <v>19</v>
      </c>
      <c r="M5431" t="s">
        <v>20</v>
      </c>
      <c r="N5431">
        <v>332</v>
      </c>
      <c r="O5431">
        <v>2020</v>
      </c>
      <c r="P5431">
        <v>11</v>
      </c>
      <c r="Q5431" t="s">
        <v>5456</v>
      </c>
      <c r="CC5431" s="1"/>
      <c r="CI5431" s="2"/>
    </row>
    <row r="5432" ht="15" customHeight="1">
      <c r="A5432" t="str">
        <f t="shared" si="420"/>
        <v>2022_05_885_2</v>
      </c>
      <c r="B5432" t="str">
        <f t="shared" si="421"/>
        <v>2022_05_10238</v>
      </c>
      <c r="C5432" s="1" t="s">
        <v>5377</v>
      </c>
      <c r="D5432">
        <f t="shared" si="422"/>
        <v>5431</v>
      </c>
      <c r="E5432">
        <v>885</v>
      </c>
      <c r="F5432">
        <f t="shared" si="423"/>
        <v>2</v>
      </c>
      <c r="G5432" s="2" t="str">
        <f t="shared" si="424"/>
        <v/>
      </c>
      <c r="H5432" t="s">
        <v>5378</v>
      </c>
      <c r="I5432">
        <v>10238</v>
      </c>
      <c r="J5432">
        <v>868</v>
      </c>
      <c r="K5432">
        <v>873</v>
      </c>
      <c r="L5432" t="s">
        <v>31</v>
      </c>
      <c r="M5432" t="s">
        <v>20</v>
      </c>
      <c r="N5432">
        <v>198</v>
      </c>
      <c r="O5432">
        <v>2020</v>
      </c>
      <c r="P5432">
        <v>11</v>
      </c>
      <c r="Q5432" t="s">
        <v>5457</v>
      </c>
      <c r="CC5432" s="1"/>
      <c r="CI5432" s="2"/>
    </row>
    <row r="5433" ht="15" customHeight="1">
      <c r="A5433" t="str">
        <f t="shared" si="420"/>
        <v>2022_05_885_3</v>
      </c>
      <c r="B5433" t="str">
        <f t="shared" si="421"/>
        <v>2022_05_10252</v>
      </c>
      <c r="C5433" s="1" t="s">
        <v>5377</v>
      </c>
      <c r="D5433">
        <f t="shared" si="422"/>
        <v>5432</v>
      </c>
      <c r="E5433">
        <v>885</v>
      </c>
      <c r="F5433">
        <f t="shared" si="423"/>
        <v>3</v>
      </c>
      <c r="G5433" s="2" t="str">
        <f t="shared" si="424"/>
        <v/>
      </c>
      <c r="H5433" t="s">
        <v>5378</v>
      </c>
      <c r="I5433">
        <v>10252</v>
      </c>
      <c r="J5433">
        <v>873</v>
      </c>
      <c r="K5433">
        <v>868</v>
      </c>
      <c r="L5433" t="s">
        <v>31</v>
      </c>
      <c r="M5433" t="s">
        <v>20</v>
      </c>
      <c r="N5433">
        <v>299</v>
      </c>
      <c r="O5433">
        <v>2020</v>
      </c>
      <c r="P5433">
        <v>11</v>
      </c>
      <c r="Q5433" t="s">
        <v>5458</v>
      </c>
      <c r="CC5433" s="1"/>
      <c r="CI5433" s="2"/>
    </row>
    <row r="5434" ht="15" customHeight="1">
      <c r="A5434" t="str">
        <f t="shared" si="420"/>
        <v>2022_05_885_4</v>
      </c>
      <c r="B5434" t="str">
        <f t="shared" si="421"/>
        <v>2022_05_10304</v>
      </c>
      <c r="C5434" s="1" t="s">
        <v>5377</v>
      </c>
      <c r="D5434">
        <f t="shared" si="422"/>
        <v>5433</v>
      </c>
      <c r="E5434">
        <v>885</v>
      </c>
      <c r="F5434">
        <f t="shared" si="423"/>
        <v>4</v>
      </c>
      <c r="G5434" s="2" t="str">
        <f t="shared" si="424"/>
        <v/>
      </c>
      <c r="H5434" t="s">
        <v>5378</v>
      </c>
      <c r="I5434">
        <v>10304</v>
      </c>
      <c r="J5434">
        <v>868</v>
      </c>
      <c r="K5434">
        <v>873</v>
      </c>
      <c r="L5434" t="s">
        <v>31</v>
      </c>
      <c r="M5434" t="s">
        <v>20</v>
      </c>
      <c r="N5434">
        <v>212</v>
      </c>
      <c r="O5434">
        <v>2020</v>
      </c>
      <c r="P5434">
        <v>11</v>
      </c>
      <c r="Q5434" t="s">
        <v>5459</v>
      </c>
      <c r="CC5434" s="1"/>
      <c r="CI5434" s="2"/>
    </row>
    <row r="5435" ht="15" customHeight="1">
      <c r="A5435" t="str">
        <f t="shared" si="420"/>
        <v>2022_05_885_5</v>
      </c>
      <c r="B5435" t="str">
        <f t="shared" si="421"/>
        <v>2022_05_10317</v>
      </c>
      <c r="C5435" s="1" t="s">
        <v>5377</v>
      </c>
      <c r="D5435">
        <f t="shared" si="422"/>
        <v>5434</v>
      </c>
      <c r="E5435">
        <v>885</v>
      </c>
      <c r="F5435">
        <f t="shared" si="423"/>
        <v>5</v>
      </c>
      <c r="G5435" s="2" t="str">
        <f t="shared" si="424"/>
        <v/>
      </c>
      <c r="H5435" t="s">
        <v>5378</v>
      </c>
      <c r="I5435">
        <v>10317</v>
      </c>
      <c r="J5435">
        <v>873</v>
      </c>
      <c r="K5435">
        <v>868</v>
      </c>
      <c r="L5435" t="s">
        <v>31</v>
      </c>
      <c r="M5435" t="s">
        <v>20</v>
      </c>
      <c r="N5435">
        <v>190</v>
      </c>
      <c r="O5435">
        <v>2020</v>
      </c>
      <c r="P5435">
        <v>11</v>
      </c>
      <c r="Q5435" t="s">
        <v>5460</v>
      </c>
      <c r="CC5435" s="1"/>
      <c r="CI5435" s="2"/>
    </row>
    <row r="5436" ht="15" customHeight="1">
      <c r="A5436" t="str">
        <f t="shared" si="420"/>
        <v>2022_05_885_6</v>
      </c>
      <c r="B5436" t="str">
        <f t="shared" si="421"/>
        <v>2022_05_10586</v>
      </c>
      <c r="C5436" s="1" t="s">
        <v>5377</v>
      </c>
      <c r="D5436">
        <f t="shared" si="422"/>
        <v>5435</v>
      </c>
      <c r="E5436">
        <v>885</v>
      </c>
      <c r="F5436">
        <f t="shared" si="423"/>
        <v>6</v>
      </c>
      <c r="G5436" s="2" t="str">
        <f t="shared" si="424"/>
        <v/>
      </c>
      <c r="H5436" t="s">
        <v>5378</v>
      </c>
      <c r="I5436">
        <v>10586</v>
      </c>
      <c r="J5436">
        <v>868</v>
      </c>
      <c r="K5436">
        <v>873</v>
      </c>
      <c r="L5436" t="s">
        <v>31</v>
      </c>
      <c r="M5436" t="s">
        <v>20</v>
      </c>
      <c r="N5436">
        <v>169</v>
      </c>
      <c r="O5436">
        <v>2020</v>
      </c>
      <c r="P5436">
        <v>11</v>
      </c>
      <c r="Q5436" t="s">
        <v>5461</v>
      </c>
      <c r="CC5436" s="1"/>
      <c r="CI5436" s="2"/>
    </row>
    <row r="5437" ht="15" customHeight="1">
      <c r="A5437" t="str">
        <f t="shared" si="420"/>
        <v>2022_05_885_7</v>
      </c>
      <c r="B5437" t="str">
        <f t="shared" si="421"/>
        <v>2022_05_10760</v>
      </c>
      <c r="C5437" s="1" t="s">
        <v>5377</v>
      </c>
      <c r="D5437">
        <f t="shared" si="422"/>
        <v>5436</v>
      </c>
      <c r="E5437">
        <v>885</v>
      </c>
      <c r="F5437">
        <f t="shared" si="423"/>
        <v>7</v>
      </c>
      <c r="G5437" s="2" t="str">
        <f t="shared" si="424"/>
        <v/>
      </c>
      <c r="H5437" t="s">
        <v>5378</v>
      </c>
      <c r="I5437">
        <v>10760</v>
      </c>
      <c r="J5437">
        <v>873</v>
      </c>
      <c r="K5437">
        <v>868</v>
      </c>
      <c r="L5437" t="s">
        <v>31</v>
      </c>
      <c r="M5437" t="s">
        <v>20</v>
      </c>
      <c r="N5437">
        <v>282</v>
      </c>
      <c r="O5437">
        <v>2020</v>
      </c>
      <c r="P5437">
        <v>11</v>
      </c>
      <c r="Q5437" t="s">
        <v>5462</v>
      </c>
      <c r="CC5437" s="1"/>
      <c r="CI5437" s="2"/>
    </row>
    <row r="5438" ht="15" customHeight="1">
      <c r="A5438" t="str">
        <f t="shared" si="420"/>
        <v>2022_05_885_8</v>
      </c>
      <c r="B5438" t="str">
        <f t="shared" si="421"/>
        <v>2022_05_11326</v>
      </c>
      <c r="C5438" s="1" t="s">
        <v>5377</v>
      </c>
      <c r="D5438">
        <f t="shared" si="422"/>
        <v>5437</v>
      </c>
      <c r="E5438">
        <v>885</v>
      </c>
      <c r="F5438">
        <f t="shared" si="423"/>
        <v>8</v>
      </c>
      <c r="G5438" s="2" t="str">
        <f t="shared" si="424"/>
        <v/>
      </c>
      <c r="H5438" t="s">
        <v>5378</v>
      </c>
      <c r="I5438">
        <v>11326</v>
      </c>
      <c r="J5438">
        <v>868</v>
      </c>
      <c r="K5438">
        <v>873</v>
      </c>
      <c r="L5438" t="s">
        <v>31</v>
      </c>
      <c r="M5438" t="s">
        <v>20</v>
      </c>
      <c r="N5438">
        <v>158</v>
      </c>
      <c r="O5438">
        <v>2020</v>
      </c>
      <c r="P5438">
        <v>11</v>
      </c>
      <c r="Q5438" t="s">
        <v>5463</v>
      </c>
      <c r="CC5438" s="1"/>
      <c r="CI5438" s="2"/>
    </row>
    <row r="5439" ht="15" customHeight="1">
      <c r="A5439" t="str">
        <f t="shared" si="420"/>
        <v>2022_05_885_9</v>
      </c>
      <c r="B5439" t="str">
        <f t="shared" si="421"/>
        <v>2022_05_11333</v>
      </c>
      <c r="C5439" s="1" t="s">
        <v>5377</v>
      </c>
      <c r="D5439">
        <f t="shared" si="422"/>
        <v>5438</v>
      </c>
      <c r="E5439">
        <v>885</v>
      </c>
      <c r="F5439">
        <f t="shared" si="423"/>
        <v>9</v>
      </c>
      <c r="G5439" s="2" t="str">
        <f t="shared" si="424"/>
        <v/>
      </c>
      <c r="H5439" t="s">
        <v>5378</v>
      </c>
      <c r="I5439">
        <v>11333</v>
      </c>
      <c r="J5439">
        <v>873</v>
      </c>
      <c r="K5439">
        <v>868</v>
      </c>
      <c r="L5439" t="s">
        <v>31</v>
      </c>
      <c r="M5439" t="s">
        <v>20</v>
      </c>
      <c r="N5439">
        <v>139</v>
      </c>
      <c r="O5439">
        <v>2020</v>
      </c>
      <c r="P5439">
        <v>11</v>
      </c>
      <c r="Q5439" t="s">
        <v>5464</v>
      </c>
      <c r="CC5439" s="1"/>
      <c r="CI5439" s="2"/>
    </row>
    <row r="5440" ht="15" customHeight="1">
      <c r="A5440" t="str">
        <f t="shared" si="420"/>
        <v>2022_05_885_10</v>
      </c>
      <c r="B5440" t="str">
        <f t="shared" si="421"/>
        <v>2022_05_11340</v>
      </c>
      <c r="C5440" s="1" t="s">
        <v>5377</v>
      </c>
      <c r="D5440">
        <f t="shared" si="422"/>
        <v>5439</v>
      </c>
      <c r="E5440">
        <v>885</v>
      </c>
      <c r="F5440">
        <f t="shared" si="423"/>
        <v>10</v>
      </c>
      <c r="G5440" s="2" t="str">
        <f t="shared" si="424"/>
        <v>x</v>
      </c>
      <c r="H5440" t="s">
        <v>5378</v>
      </c>
      <c r="I5440">
        <v>11340</v>
      </c>
      <c r="J5440">
        <v>868</v>
      </c>
      <c r="K5440">
        <v>873</v>
      </c>
      <c r="L5440" t="s">
        <v>20</v>
      </c>
      <c r="M5440" t="s">
        <v>20</v>
      </c>
      <c r="N5440">
        <v>20</v>
      </c>
      <c r="O5440">
        <v>2020</v>
      </c>
      <c r="P5440">
        <v>11</v>
      </c>
      <c r="Q5440" t="s">
        <v>5465</v>
      </c>
      <c r="CC5440" s="1"/>
      <c r="CI5440" s="2"/>
    </row>
    <row r="5441" ht="15" customHeight="1">
      <c r="A5441" t="str">
        <f t="shared" si="420"/>
        <v>2022_05_917_1</v>
      </c>
      <c r="B5441" t="str">
        <f t="shared" si="421"/>
        <v>2022_05_9644</v>
      </c>
      <c r="C5441" s="1" t="s">
        <v>5377</v>
      </c>
      <c r="D5441">
        <f t="shared" si="422"/>
        <v>5440</v>
      </c>
      <c r="E5441">
        <v>917</v>
      </c>
      <c r="F5441">
        <f t="shared" si="423"/>
        <v>1</v>
      </c>
      <c r="G5441" s="2" t="str">
        <f t="shared" si="424"/>
        <v/>
      </c>
      <c r="H5441" t="s">
        <v>5378</v>
      </c>
      <c r="I5441">
        <v>9644</v>
      </c>
      <c r="J5441">
        <v>905</v>
      </c>
      <c r="K5441">
        <v>900</v>
      </c>
      <c r="L5441" t="s">
        <v>158</v>
      </c>
      <c r="M5441" t="s">
        <v>40</v>
      </c>
      <c r="N5441">
        <v>207</v>
      </c>
      <c r="O5441">
        <v>2694</v>
      </c>
      <c r="P5441">
        <v>9</v>
      </c>
      <c r="Q5441" t="s">
        <v>5466</v>
      </c>
      <c r="CC5441" s="1"/>
      <c r="CI5441" s="2"/>
    </row>
    <row r="5442" ht="15" customHeight="1">
      <c r="A5442" t="str">
        <f t="shared" ref="A5442:A5505" si="425">CONCATENATE($C5442,"_",$E5442,"_",$F5442)</f>
        <v>2022_05_917_2</v>
      </c>
      <c r="B5442" t="str">
        <f t="shared" ref="B5442:B5505" si="426">CONCATENATE($C5442,"_",$I5442)</f>
        <v>2022_05_9868</v>
      </c>
      <c r="C5442" s="1" t="s">
        <v>5377</v>
      </c>
      <c r="D5442">
        <f t="shared" ref="D5442:D5505" si="427">IF(ISNUMBER($D5441),$D5441+1,1)</f>
        <v>5441</v>
      </c>
      <c r="E5442">
        <v>917</v>
      </c>
      <c r="F5442">
        <f t="shared" ref="F5442:F5505" si="428">IF($E5442="","",IF($E5442=$E5441,$F5441+1,1))</f>
        <v>2</v>
      </c>
      <c r="G5442" s="2" t="str">
        <f t="shared" ref="G5442:G5505" si="429">IF($E5443=$E5442,"","x")</f>
        <v/>
      </c>
      <c r="H5442" t="s">
        <v>5378</v>
      </c>
      <c r="I5442">
        <v>9868</v>
      </c>
      <c r="J5442">
        <v>900</v>
      </c>
      <c r="K5442">
        <v>905</v>
      </c>
      <c r="L5442" t="s">
        <v>31</v>
      </c>
      <c r="M5442" t="s">
        <v>40</v>
      </c>
      <c r="N5442">
        <v>251</v>
      </c>
      <c r="O5442">
        <v>2694</v>
      </c>
      <c r="P5442">
        <v>9</v>
      </c>
      <c r="Q5442" t="s">
        <v>5467</v>
      </c>
      <c r="CC5442" s="1"/>
      <c r="CI5442" s="2"/>
    </row>
    <row r="5443" ht="15" customHeight="1">
      <c r="A5443" t="str">
        <f t="shared" si="425"/>
        <v>2022_05_917_3</v>
      </c>
      <c r="B5443" t="str">
        <f t="shared" si="426"/>
        <v>2022_05_10100</v>
      </c>
      <c r="C5443" s="1" t="s">
        <v>5377</v>
      </c>
      <c r="D5443">
        <f t="shared" si="427"/>
        <v>5442</v>
      </c>
      <c r="E5443">
        <v>917</v>
      </c>
      <c r="F5443">
        <f t="shared" si="428"/>
        <v>3</v>
      </c>
      <c r="G5443" s="2" t="str">
        <f t="shared" si="429"/>
        <v/>
      </c>
      <c r="H5443" t="s">
        <v>5378</v>
      </c>
      <c r="I5443">
        <v>10100</v>
      </c>
      <c r="J5443">
        <v>905</v>
      </c>
      <c r="K5443">
        <v>900</v>
      </c>
      <c r="L5443" t="s">
        <v>31</v>
      </c>
      <c r="M5443" t="s">
        <v>40</v>
      </c>
      <c r="N5443">
        <v>224</v>
      </c>
      <c r="O5443">
        <v>2694</v>
      </c>
      <c r="P5443">
        <v>9</v>
      </c>
      <c r="Q5443" t="s">
        <v>5468</v>
      </c>
      <c r="CC5443" s="1"/>
      <c r="CI5443" s="2"/>
    </row>
    <row r="5444" ht="15" customHeight="1">
      <c r="A5444" t="str">
        <f t="shared" si="425"/>
        <v>2022_05_917_4</v>
      </c>
      <c r="B5444" t="str">
        <f t="shared" si="426"/>
        <v>2022_05_10194</v>
      </c>
      <c r="C5444" s="1" t="s">
        <v>5377</v>
      </c>
      <c r="D5444">
        <f t="shared" si="427"/>
        <v>5443</v>
      </c>
      <c r="E5444">
        <v>917</v>
      </c>
      <c r="F5444">
        <f t="shared" si="428"/>
        <v>4</v>
      </c>
      <c r="G5444" s="2" t="str">
        <f t="shared" si="429"/>
        <v/>
      </c>
      <c r="H5444" t="s">
        <v>5378</v>
      </c>
      <c r="I5444">
        <v>10194</v>
      </c>
      <c r="J5444">
        <v>900</v>
      </c>
      <c r="K5444">
        <v>905</v>
      </c>
      <c r="L5444" t="s">
        <v>31</v>
      </c>
      <c r="M5444" t="s">
        <v>40</v>
      </c>
      <c r="N5444">
        <v>479</v>
      </c>
      <c r="O5444">
        <v>2694</v>
      </c>
      <c r="P5444">
        <v>9</v>
      </c>
      <c r="Q5444" t="s">
        <v>5469</v>
      </c>
      <c r="CC5444" s="1"/>
      <c r="CI5444" s="2"/>
    </row>
    <row r="5445" ht="15" customHeight="1">
      <c r="A5445" t="str">
        <f t="shared" si="425"/>
        <v>2022_05_917_5</v>
      </c>
      <c r="B5445" t="str">
        <f t="shared" si="426"/>
        <v>2022_05_10500</v>
      </c>
      <c r="C5445" s="1" t="s">
        <v>5377</v>
      </c>
      <c r="D5445">
        <f t="shared" si="427"/>
        <v>5444</v>
      </c>
      <c r="E5445">
        <v>917</v>
      </c>
      <c r="F5445">
        <f t="shared" si="428"/>
        <v>5</v>
      </c>
      <c r="G5445" s="2" t="str">
        <f t="shared" si="429"/>
        <v/>
      </c>
      <c r="H5445" t="s">
        <v>5378</v>
      </c>
      <c r="I5445">
        <v>10500</v>
      </c>
      <c r="J5445">
        <v>905</v>
      </c>
      <c r="K5445">
        <v>900</v>
      </c>
      <c r="L5445" t="s">
        <v>31</v>
      </c>
      <c r="M5445" t="s">
        <v>40</v>
      </c>
      <c r="N5445">
        <v>361</v>
      </c>
      <c r="O5445">
        <v>2694</v>
      </c>
      <c r="P5445">
        <v>9</v>
      </c>
      <c r="Q5445" t="s">
        <v>5470</v>
      </c>
      <c r="CC5445" s="1"/>
      <c r="CI5445" s="2"/>
    </row>
    <row r="5446" ht="15" customHeight="1">
      <c r="A5446" t="str">
        <f t="shared" si="425"/>
        <v>2022_05_917_6</v>
      </c>
      <c r="B5446" t="str">
        <f t="shared" si="426"/>
        <v>2022_05_10564</v>
      </c>
      <c r="C5446" s="1" t="s">
        <v>5377</v>
      </c>
      <c r="D5446">
        <f t="shared" si="427"/>
        <v>5445</v>
      </c>
      <c r="E5446">
        <v>917</v>
      </c>
      <c r="F5446">
        <f t="shared" si="428"/>
        <v>6</v>
      </c>
      <c r="G5446" s="2" t="str">
        <f t="shared" si="429"/>
        <v/>
      </c>
      <c r="H5446" t="s">
        <v>5378</v>
      </c>
      <c r="I5446">
        <v>10564</v>
      </c>
      <c r="J5446">
        <v>900</v>
      </c>
      <c r="K5446">
        <v>905</v>
      </c>
      <c r="L5446" t="s">
        <v>31</v>
      </c>
      <c r="M5446" t="s">
        <v>40</v>
      </c>
      <c r="N5446">
        <v>490</v>
      </c>
      <c r="O5446">
        <v>2694</v>
      </c>
      <c r="P5446">
        <v>9</v>
      </c>
      <c r="Q5446" t="s">
        <v>5471</v>
      </c>
      <c r="CC5446" s="1"/>
      <c r="CI5446" s="2"/>
    </row>
    <row r="5447" ht="15" customHeight="1">
      <c r="A5447" t="str">
        <f t="shared" si="425"/>
        <v>2022_05_917_7</v>
      </c>
      <c r="B5447" t="str">
        <f t="shared" si="426"/>
        <v>2022_05_11224</v>
      </c>
      <c r="C5447" s="1" t="s">
        <v>5377</v>
      </c>
      <c r="D5447">
        <f t="shared" si="427"/>
        <v>5446</v>
      </c>
      <c r="E5447">
        <v>917</v>
      </c>
      <c r="F5447">
        <f t="shared" si="428"/>
        <v>7</v>
      </c>
      <c r="G5447" s="2" t="str">
        <f t="shared" si="429"/>
        <v/>
      </c>
      <c r="H5447" t="s">
        <v>5378</v>
      </c>
      <c r="I5447">
        <v>11224</v>
      </c>
      <c r="J5447">
        <v>905</v>
      </c>
      <c r="K5447">
        <v>900</v>
      </c>
      <c r="L5447" t="s">
        <v>31</v>
      </c>
      <c r="M5447" t="s">
        <v>40</v>
      </c>
      <c r="N5447">
        <v>351</v>
      </c>
      <c r="O5447">
        <v>2694</v>
      </c>
      <c r="P5447">
        <v>9</v>
      </c>
      <c r="Q5447" t="s">
        <v>5472</v>
      </c>
      <c r="CC5447" s="1"/>
      <c r="CI5447" s="2"/>
    </row>
    <row r="5448" ht="15" customHeight="1">
      <c r="A5448" t="str">
        <f t="shared" si="425"/>
        <v>2022_05_917_8</v>
      </c>
      <c r="B5448" t="str">
        <f t="shared" si="426"/>
        <v>2022_05_11425</v>
      </c>
      <c r="C5448" s="1" t="s">
        <v>5377</v>
      </c>
      <c r="D5448">
        <f t="shared" si="427"/>
        <v>5447</v>
      </c>
      <c r="E5448">
        <v>917</v>
      </c>
      <c r="F5448">
        <f t="shared" si="428"/>
        <v>8</v>
      </c>
      <c r="G5448" s="2" t="str">
        <f t="shared" si="429"/>
        <v>x</v>
      </c>
      <c r="H5448" t="s">
        <v>5378</v>
      </c>
      <c r="I5448">
        <v>11425</v>
      </c>
      <c r="J5448">
        <v>900</v>
      </c>
      <c r="K5448">
        <v>905</v>
      </c>
      <c r="L5448" t="s">
        <v>40</v>
      </c>
      <c r="M5448" t="s">
        <v>40</v>
      </c>
      <c r="N5448">
        <v>310</v>
      </c>
      <c r="O5448">
        <v>2694</v>
      </c>
      <c r="P5448">
        <v>9</v>
      </c>
      <c r="Q5448" t="s">
        <v>5473</v>
      </c>
      <c r="CC5448" s="1"/>
      <c r="CI5448" s="2"/>
    </row>
    <row r="5449" ht="15" customHeight="1">
      <c r="A5449" t="str">
        <f t="shared" si="425"/>
        <v>2022_05_949_1</v>
      </c>
      <c r="B5449" t="str">
        <f t="shared" si="426"/>
        <v>2022_05_9781</v>
      </c>
      <c r="C5449" s="1" t="s">
        <v>5377</v>
      </c>
      <c r="D5449">
        <f t="shared" si="427"/>
        <v>5448</v>
      </c>
      <c r="E5449">
        <v>949</v>
      </c>
      <c r="F5449">
        <f t="shared" si="428"/>
        <v>1</v>
      </c>
      <c r="G5449" s="2" t="str">
        <f t="shared" si="429"/>
        <v/>
      </c>
      <c r="H5449" t="s">
        <v>5378</v>
      </c>
      <c r="I5449">
        <v>9781</v>
      </c>
      <c r="J5449">
        <v>937</v>
      </c>
      <c r="K5449">
        <v>932</v>
      </c>
      <c r="L5449" t="s">
        <v>19</v>
      </c>
      <c r="M5449" t="s">
        <v>20</v>
      </c>
      <c r="N5449">
        <v>385</v>
      </c>
      <c r="O5449">
        <v>2216</v>
      </c>
      <c r="P5449">
        <v>9</v>
      </c>
      <c r="Q5449" t="s">
        <v>5474</v>
      </c>
      <c r="CC5449" s="1"/>
      <c r="CI5449" s="2"/>
    </row>
    <row r="5450" ht="15" customHeight="1">
      <c r="A5450" t="str">
        <f t="shared" si="425"/>
        <v>2022_05_949_2</v>
      </c>
      <c r="B5450" t="str">
        <f t="shared" si="426"/>
        <v>2022_05_9874</v>
      </c>
      <c r="C5450" s="1" t="s">
        <v>5377</v>
      </c>
      <c r="D5450">
        <f t="shared" si="427"/>
        <v>5449</v>
      </c>
      <c r="E5450">
        <v>949</v>
      </c>
      <c r="F5450">
        <f t="shared" si="428"/>
        <v>2</v>
      </c>
      <c r="G5450" s="2" t="str">
        <f t="shared" si="429"/>
        <v/>
      </c>
      <c r="H5450" t="s">
        <v>5378</v>
      </c>
      <c r="I5450">
        <v>9874</v>
      </c>
      <c r="J5450">
        <v>932</v>
      </c>
      <c r="K5450">
        <v>937</v>
      </c>
      <c r="L5450" t="s">
        <v>31</v>
      </c>
      <c r="M5450" t="s">
        <v>20</v>
      </c>
      <c r="N5450">
        <v>355</v>
      </c>
      <c r="O5450">
        <v>2216</v>
      </c>
      <c r="P5450">
        <v>9</v>
      </c>
      <c r="Q5450" t="s">
        <v>5475</v>
      </c>
      <c r="CC5450" s="1"/>
      <c r="CI5450" s="2"/>
    </row>
    <row r="5451" ht="15" customHeight="1">
      <c r="A5451" t="str">
        <f t="shared" si="425"/>
        <v>2022_05_949_3</v>
      </c>
      <c r="B5451" t="str">
        <f t="shared" si="426"/>
        <v>2022_05_9964</v>
      </c>
      <c r="C5451" s="1" t="s">
        <v>5377</v>
      </c>
      <c r="D5451">
        <f t="shared" si="427"/>
        <v>5450</v>
      </c>
      <c r="E5451">
        <v>949</v>
      </c>
      <c r="F5451">
        <f t="shared" si="428"/>
        <v>3</v>
      </c>
      <c r="G5451" s="2" t="str">
        <f t="shared" si="429"/>
        <v/>
      </c>
      <c r="H5451" t="s">
        <v>5378</v>
      </c>
      <c r="I5451">
        <v>9964</v>
      </c>
      <c r="J5451">
        <v>937</v>
      </c>
      <c r="K5451">
        <v>932</v>
      </c>
      <c r="L5451" t="s">
        <v>31</v>
      </c>
      <c r="M5451" t="s">
        <v>20</v>
      </c>
      <c r="N5451">
        <v>495</v>
      </c>
      <c r="O5451">
        <v>2216</v>
      </c>
      <c r="P5451">
        <v>9</v>
      </c>
      <c r="Q5451" t="s">
        <v>5476</v>
      </c>
      <c r="CC5451" s="1"/>
      <c r="CI5451" s="2"/>
    </row>
    <row r="5452" ht="15" customHeight="1">
      <c r="A5452" t="str">
        <f t="shared" si="425"/>
        <v>2022_05_949_4</v>
      </c>
      <c r="B5452" t="str">
        <f t="shared" si="426"/>
        <v>2022_05_10016</v>
      </c>
      <c r="C5452" s="1" t="s">
        <v>5377</v>
      </c>
      <c r="D5452">
        <f t="shared" si="427"/>
        <v>5451</v>
      </c>
      <c r="E5452">
        <v>949</v>
      </c>
      <c r="F5452">
        <f t="shared" si="428"/>
        <v>4</v>
      </c>
      <c r="G5452" s="2" t="str">
        <f t="shared" si="429"/>
        <v/>
      </c>
      <c r="H5452" t="s">
        <v>5378</v>
      </c>
      <c r="I5452">
        <v>10016</v>
      </c>
      <c r="J5452">
        <v>932</v>
      </c>
      <c r="K5452">
        <v>937</v>
      </c>
      <c r="L5452" t="s">
        <v>31</v>
      </c>
      <c r="M5452" t="s">
        <v>20</v>
      </c>
      <c r="N5452">
        <v>339</v>
      </c>
      <c r="O5452">
        <v>2216</v>
      </c>
      <c r="P5452">
        <v>9</v>
      </c>
      <c r="Q5452" t="s">
        <v>5477</v>
      </c>
      <c r="CC5452" s="1"/>
      <c r="CI5452" s="2"/>
    </row>
    <row r="5453" ht="15" customHeight="1">
      <c r="A5453" t="str">
        <f t="shared" si="425"/>
        <v>2022_05_949_5</v>
      </c>
      <c r="B5453" t="str">
        <f t="shared" si="426"/>
        <v>2022_05_10311</v>
      </c>
      <c r="C5453" s="1" t="s">
        <v>5377</v>
      </c>
      <c r="D5453">
        <f t="shared" si="427"/>
        <v>5452</v>
      </c>
      <c r="E5453">
        <v>949</v>
      </c>
      <c r="F5453">
        <f t="shared" si="428"/>
        <v>5</v>
      </c>
      <c r="G5453" s="2" t="str">
        <f t="shared" si="429"/>
        <v/>
      </c>
      <c r="H5453" t="s">
        <v>5378</v>
      </c>
      <c r="I5453">
        <v>10311</v>
      </c>
      <c r="J5453">
        <v>937</v>
      </c>
      <c r="K5453">
        <v>932</v>
      </c>
      <c r="L5453" t="s">
        <v>31</v>
      </c>
      <c r="M5453" t="s">
        <v>20</v>
      </c>
      <c r="N5453">
        <v>243</v>
      </c>
      <c r="O5453">
        <v>2216</v>
      </c>
      <c r="P5453">
        <v>9</v>
      </c>
      <c r="Q5453" t="s">
        <v>5478</v>
      </c>
      <c r="CC5453" s="1"/>
      <c r="CI5453" s="2"/>
    </row>
    <row r="5454" ht="15" customHeight="1">
      <c r="A5454" t="str">
        <f t="shared" si="425"/>
        <v>2022_05_949_6</v>
      </c>
      <c r="B5454" t="str">
        <f t="shared" si="426"/>
        <v>2022_05_10636</v>
      </c>
      <c r="C5454" s="1" t="s">
        <v>5377</v>
      </c>
      <c r="D5454">
        <f t="shared" si="427"/>
        <v>5453</v>
      </c>
      <c r="E5454">
        <v>949</v>
      </c>
      <c r="F5454">
        <f t="shared" si="428"/>
        <v>6</v>
      </c>
      <c r="G5454" s="2" t="str">
        <f t="shared" si="429"/>
        <v>x</v>
      </c>
      <c r="H5454" t="s">
        <v>5378</v>
      </c>
      <c r="I5454">
        <v>10636</v>
      </c>
      <c r="J5454">
        <v>932</v>
      </c>
      <c r="K5454">
        <v>937</v>
      </c>
      <c r="L5454" t="s">
        <v>20</v>
      </c>
      <c r="M5454" t="s">
        <v>20</v>
      </c>
      <c r="N5454">
        <v>52</v>
      </c>
      <c r="O5454">
        <v>2216</v>
      </c>
      <c r="P5454">
        <v>9</v>
      </c>
      <c r="Q5454" t="s">
        <v>5479</v>
      </c>
      <c r="CC5454" s="1"/>
      <c r="CI5454" s="2"/>
    </row>
    <row r="5455" ht="15" customHeight="1">
      <c r="A5455" t="str">
        <f t="shared" si="425"/>
        <v>2022_05_981_1</v>
      </c>
      <c r="B5455" t="str">
        <f t="shared" si="426"/>
        <v>2022_05_9527</v>
      </c>
      <c r="C5455" s="1" t="s">
        <v>5377</v>
      </c>
      <c r="D5455">
        <f t="shared" si="427"/>
        <v>5454</v>
      </c>
      <c r="E5455">
        <v>981</v>
      </c>
      <c r="F5455">
        <f t="shared" si="428"/>
        <v>1</v>
      </c>
      <c r="G5455" s="2" t="str">
        <f t="shared" si="429"/>
        <v/>
      </c>
      <c r="H5455" t="s">
        <v>5378</v>
      </c>
      <c r="I5455">
        <v>9527</v>
      </c>
      <c r="J5455">
        <v>969</v>
      </c>
      <c r="K5455">
        <v>964</v>
      </c>
      <c r="L5455" t="s">
        <v>19</v>
      </c>
      <c r="M5455" t="s">
        <v>20</v>
      </c>
      <c r="N5455">
        <v>127</v>
      </c>
      <c r="O5455">
        <v>2378</v>
      </c>
      <c r="P5455">
        <v>11</v>
      </c>
      <c r="Q5455" t="s">
        <v>5480</v>
      </c>
      <c r="CC5455" s="1"/>
      <c r="CI5455" s="2"/>
    </row>
    <row r="5456" ht="15" customHeight="1">
      <c r="A5456" t="str">
        <f t="shared" si="425"/>
        <v>2022_05_981_2</v>
      </c>
      <c r="B5456" t="str">
        <f t="shared" si="426"/>
        <v>2022_05_9986</v>
      </c>
      <c r="C5456" s="1" t="s">
        <v>5377</v>
      </c>
      <c r="D5456">
        <f t="shared" si="427"/>
        <v>5455</v>
      </c>
      <c r="E5456">
        <v>981</v>
      </c>
      <c r="F5456">
        <f t="shared" si="428"/>
        <v>2</v>
      </c>
      <c r="G5456" s="2" t="str">
        <f t="shared" si="429"/>
        <v/>
      </c>
      <c r="H5456" t="s">
        <v>5378</v>
      </c>
      <c r="I5456">
        <v>9986</v>
      </c>
      <c r="J5456">
        <v>964</v>
      </c>
      <c r="K5456">
        <v>969</v>
      </c>
      <c r="L5456" t="s">
        <v>31</v>
      </c>
      <c r="M5456" t="s">
        <v>20</v>
      </c>
      <c r="N5456">
        <v>219</v>
      </c>
      <c r="O5456">
        <v>2378</v>
      </c>
      <c r="P5456">
        <v>11</v>
      </c>
      <c r="Q5456" t="s">
        <v>5481</v>
      </c>
      <c r="CC5456" s="1"/>
      <c r="CI5456" s="2"/>
    </row>
    <row r="5457" ht="15" customHeight="1">
      <c r="A5457" t="str">
        <f t="shared" si="425"/>
        <v>2022_05_981_3</v>
      </c>
      <c r="B5457" t="str">
        <f t="shared" si="426"/>
        <v>2022_05_10065</v>
      </c>
      <c r="C5457" s="1" t="s">
        <v>5377</v>
      </c>
      <c r="D5457">
        <f t="shared" si="427"/>
        <v>5456</v>
      </c>
      <c r="E5457">
        <v>981</v>
      </c>
      <c r="F5457">
        <f t="shared" si="428"/>
        <v>3</v>
      </c>
      <c r="G5457" s="2" t="str">
        <f t="shared" si="429"/>
        <v/>
      </c>
      <c r="H5457" t="s">
        <v>5378</v>
      </c>
      <c r="I5457">
        <v>10065</v>
      </c>
      <c r="J5457">
        <v>969</v>
      </c>
      <c r="K5457">
        <v>964</v>
      </c>
      <c r="L5457" t="s">
        <v>31</v>
      </c>
      <c r="M5457" t="s">
        <v>20</v>
      </c>
      <c r="N5457">
        <v>482</v>
      </c>
      <c r="O5457">
        <v>2378</v>
      </c>
      <c r="P5457">
        <v>11</v>
      </c>
      <c r="Q5457" t="s">
        <v>5482</v>
      </c>
      <c r="CC5457" s="1"/>
      <c r="CI5457" s="2"/>
    </row>
    <row r="5458" ht="15" customHeight="1">
      <c r="A5458" t="str">
        <f t="shared" si="425"/>
        <v>2022_05_981_4</v>
      </c>
      <c r="B5458" t="str">
        <f t="shared" si="426"/>
        <v>2022_05_10081</v>
      </c>
      <c r="C5458" s="1" t="s">
        <v>5377</v>
      </c>
      <c r="D5458">
        <f t="shared" si="427"/>
        <v>5457</v>
      </c>
      <c r="E5458">
        <v>981</v>
      </c>
      <c r="F5458">
        <f t="shared" si="428"/>
        <v>4</v>
      </c>
      <c r="G5458" s="2" t="str">
        <f t="shared" si="429"/>
        <v/>
      </c>
      <c r="H5458" t="s">
        <v>5378</v>
      </c>
      <c r="I5458">
        <v>10081</v>
      </c>
      <c r="J5458">
        <v>964</v>
      </c>
      <c r="K5458">
        <v>969</v>
      </c>
      <c r="L5458" t="s">
        <v>31</v>
      </c>
      <c r="M5458" t="s">
        <v>20</v>
      </c>
      <c r="N5458">
        <v>162</v>
      </c>
      <c r="O5458">
        <v>2378</v>
      </c>
      <c r="P5458">
        <v>11</v>
      </c>
      <c r="Q5458" t="s">
        <v>5483</v>
      </c>
      <c r="CC5458" s="1"/>
      <c r="CI5458" s="2"/>
    </row>
    <row r="5459" ht="15" customHeight="1">
      <c r="A5459" t="str">
        <f t="shared" si="425"/>
        <v>2022_05_981_5</v>
      </c>
      <c r="B5459" t="str">
        <f t="shared" si="426"/>
        <v>2022_05_10188</v>
      </c>
      <c r="C5459" s="1" t="s">
        <v>5377</v>
      </c>
      <c r="D5459">
        <f t="shared" si="427"/>
        <v>5458</v>
      </c>
      <c r="E5459">
        <v>981</v>
      </c>
      <c r="F5459">
        <f t="shared" si="428"/>
        <v>5</v>
      </c>
      <c r="G5459" s="2" t="str">
        <f t="shared" si="429"/>
        <v/>
      </c>
      <c r="H5459" t="s">
        <v>5378</v>
      </c>
      <c r="I5459">
        <v>10188</v>
      </c>
      <c r="J5459">
        <v>969</v>
      </c>
      <c r="K5459">
        <v>964</v>
      </c>
      <c r="L5459" t="s">
        <v>31</v>
      </c>
      <c r="M5459" t="s">
        <v>20</v>
      </c>
      <c r="N5459">
        <v>362</v>
      </c>
      <c r="O5459">
        <v>2378</v>
      </c>
      <c r="P5459">
        <v>11</v>
      </c>
      <c r="Q5459" t="s">
        <v>5484</v>
      </c>
      <c r="CC5459" s="1"/>
      <c r="CI5459" s="2"/>
    </row>
    <row r="5460" ht="15" customHeight="1">
      <c r="A5460" t="str">
        <f t="shared" si="425"/>
        <v>2022_05_981_6</v>
      </c>
      <c r="B5460" t="str">
        <f t="shared" si="426"/>
        <v>2022_05_10207</v>
      </c>
      <c r="C5460" s="1" t="s">
        <v>5377</v>
      </c>
      <c r="D5460">
        <f t="shared" si="427"/>
        <v>5459</v>
      </c>
      <c r="E5460">
        <v>981</v>
      </c>
      <c r="F5460">
        <f t="shared" si="428"/>
        <v>6</v>
      </c>
      <c r="G5460" s="2" t="str">
        <f t="shared" si="429"/>
        <v/>
      </c>
      <c r="H5460" t="s">
        <v>5378</v>
      </c>
      <c r="I5460">
        <v>10207</v>
      </c>
      <c r="J5460">
        <v>964</v>
      </c>
      <c r="K5460">
        <v>969</v>
      </c>
      <c r="L5460" t="s">
        <v>31</v>
      </c>
      <c r="M5460" t="s">
        <v>20</v>
      </c>
      <c r="N5460">
        <v>194</v>
      </c>
      <c r="O5460">
        <v>2378</v>
      </c>
      <c r="P5460">
        <v>11</v>
      </c>
      <c r="Q5460" t="s">
        <v>5485</v>
      </c>
      <c r="CC5460" s="1"/>
      <c r="CI5460" s="2"/>
    </row>
    <row r="5461" ht="15" customHeight="1">
      <c r="A5461" t="str">
        <f t="shared" si="425"/>
        <v>2022_05_981_7</v>
      </c>
      <c r="B5461" t="str">
        <f t="shared" si="426"/>
        <v>2022_05_10380</v>
      </c>
      <c r="C5461" s="1" t="s">
        <v>5377</v>
      </c>
      <c r="D5461">
        <f t="shared" si="427"/>
        <v>5460</v>
      </c>
      <c r="E5461">
        <v>981</v>
      </c>
      <c r="F5461">
        <f t="shared" si="428"/>
        <v>7</v>
      </c>
      <c r="G5461" s="2" t="str">
        <f t="shared" si="429"/>
        <v/>
      </c>
      <c r="H5461" t="s">
        <v>5378</v>
      </c>
      <c r="I5461">
        <v>10380</v>
      </c>
      <c r="J5461">
        <v>969</v>
      </c>
      <c r="K5461">
        <v>964</v>
      </c>
      <c r="L5461" t="s">
        <v>31</v>
      </c>
      <c r="M5461" t="s">
        <v>20</v>
      </c>
      <c r="N5461">
        <v>294</v>
      </c>
      <c r="O5461">
        <v>2378</v>
      </c>
      <c r="P5461">
        <v>11</v>
      </c>
      <c r="Q5461" t="s">
        <v>5486</v>
      </c>
      <c r="CC5461" s="1"/>
      <c r="CI5461" s="2"/>
    </row>
    <row r="5462" ht="15" customHeight="1">
      <c r="A5462" t="str">
        <f t="shared" si="425"/>
        <v>2022_05_981_8</v>
      </c>
      <c r="B5462" t="str">
        <f t="shared" si="426"/>
        <v>2022_05_10556</v>
      </c>
      <c r="C5462" s="1" t="s">
        <v>5377</v>
      </c>
      <c r="D5462">
        <f t="shared" si="427"/>
        <v>5461</v>
      </c>
      <c r="E5462">
        <v>981</v>
      </c>
      <c r="F5462">
        <f t="shared" si="428"/>
        <v>8</v>
      </c>
      <c r="G5462" s="2" t="str">
        <f t="shared" si="429"/>
        <v/>
      </c>
      <c r="H5462" t="s">
        <v>5378</v>
      </c>
      <c r="I5462">
        <v>10556</v>
      </c>
      <c r="J5462">
        <v>964</v>
      </c>
      <c r="K5462">
        <v>969</v>
      </c>
      <c r="L5462" t="s">
        <v>31</v>
      </c>
      <c r="M5462" t="s">
        <v>20</v>
      </c>
      <c r="N5462">
        <v>145</v>
      </c>
      <c r="O5462">
        <v>2378</v>
      </c>
      <c r="P5462">
        <v>11</v>
      </c>
      <c r="Q5462" t="s">
        <v>5487</v>
      </c>
      <c r="CC5462" s="1"/>
      <c r="CI5462" s="2"/>
    </row>
    <row r="5463" ht="15" customHeight="1">
      <c r="A5463" t="str">
        <f t="shared" si="425"/>
        <v>2022_05_981_9</v>
      </c>
      <c r="B5463" t="str">
        <f t="shared" si="426"/>
        <v>2022_05_10685</v>
      </c>
      <c r="C5463" s="1" t="s">
        <v>5377</v>
      </c>
      <c r="D5463">
        <f t="shared" si="427"/>
        <v>5462</v>
      </c>
      <c r="E5463">
        <v>981</v>
      </c>
      <c r="F5463">
        <f t="shared" si="428"/>
        <v>9</v>
      </c>
      <c r="G5463" s="2" t="str">
        <f t="shared" si="429"/>
        <v/>
      </c>
      <c r="H5463" t="s">
        <v>5378</v>
      </c>
      <c r="I5463">
        <v>10685</v>
      </c>
      <c r="J5463">
        <v>969</v>
      </c>
      <c r="K5463">
        <v>964</v>
      </c>
      <c r="L5463" t="s">
        <v>31</v>
      </c>
      <c r="M5463" t="s">
        <v>20</v>
      </c>
      <c r="N5463">
        <v>354</v>
      </c>
      <c r="O5463">
        <v>2378</v>
      </c>
      <c r="P5463">
        <v>11</v>
      </c>
      <c r="Q5463" t="s">
        <v>5488</v>
      </c>
      <c r="CC5463" s="1"/>
      <c r="CI5463" s="2"/>
    </row>
    <row r="5464" ht="15" customHeight="1">
      <c r="A5464" t="str">
        <f t="shared" si="425"/>
        <v>2022_05_981_10</v>
      </c>
      <c r="B5464" t="str">
        <f t="shared" si="426"/>
        <v>2022_05_10873</v>
      </c>
      <c r="C5464" s="1" t="s">
        <v>5377</v>
      </c>
      <c r="D5464">
        <f t="shared" si="427"/>
        <v>5463</v>
      </c>
      <c r="E5464">
        <v>981</v>
      </c>
      <c r="F5464">
        <f t="shared" si="428"/>
        <v>10</v>
      </c>
      <c r="G5464" s="2" t="str">
        <f t="shared" si="429"/>
        <v>x</v>
      </c>
      <c r="H5464" t="s">
        <v>5378</v>
      </c>
      <c r="I5464">
        <v>10873</v>
      </c>
      <c r="J5464">
        <v>964</v>
      </c>
      <c r="K5464">
        <v>969</v>
      </c>
      <c r="L5464" t="s">
        <v>20</v>
      </c>
      <c r="M5464" t="s">
        <v>20</v>
      </c>
      <c r="N5464">
        <v>18</v>
      </c>
      <c r="O5464">
        <v>2378</v>
      </c>
      <c r="P5464">
        <v>11</v>
      </c>
      <c r="Q5464" t="s">
        <v>5489</v>
      </c>
      <c r="CC5464" s="1"/>
      <c r="CI5464" s="2"/>
    </row>
    <row r="5465" ht="15" customHeight="1">
      <c r="A5465" t="str">
        <f t="shared" si="425"/>
        <v>2022_05_1013_1</v>
      </c>
      <c r="B5465" t="str">
        <f t="shared" si="426"/>
        <v>2022_05_9577</v>
      </c>
      <c r="C5465" s="1" t="s">
        <v>5377</v>
      </c>
      <c r="D5465">
        <f t="shared" si="427"/>
        <v>5464</v>
      </c>
      <c r="E5465">
        <v>1013</v>
      </c>
      <c r="F5465">
        <f t="shared" si="428"/>
        <v>1</v>
      </c>
      <c r="G5465" s="2" t="str">
        <f t="shared" si="429"/>
        <v/>
      </c>
      <c r="H5465" t="s">
        <v>5378</v>
      </c>
      <c r="I5465">
        <v>9577</v>
      </c>
      <c r="J5465">
        <v>1001</v>
      </c>
      <c r="K5465">
        <v>996</v>
      </c>
      <c r="L5465" t="s">
        <v>158</v>
      </c>
      <c r="M5465" t="s">
        <v>20</v>
      </c>
      <c r="N5465">
        <v>150</v>
      </c>
      <c r="O5465">
        <v>2240</v>
      </c>
      <c r="P5465">
        <v>11</v>
      </c>
      <c r="Q5465" t="s">
        <v>5490</v>
      </c>
      <c r="CC5465" s="1"/>
      <c r="CI5465" s="2"/>
    </row>
    <row r="5466" ht="15" customHeight="1">
      <c r="A5466" t="str">
        <f t="shared" si="425"/>
        <v>2022_05_1013_2</v>
      </c>
      <c r="B5466" t="str">
        <f t="shared" si="426"/>
        <v>2022_05_9911</v>
      </c>
      <c r="C5466" s="1" t="s">
        <v>5377</v>
      </c>
      <c r="D5466">
        <f t="shared" si="427"/>
        <v>5465</v>
      </c>
      <c r="E5466">
        <v>1013</v>
      </c>
      <c r="F5466">
        <f t="shared" si="428"/>
        <v>2</v>
      </c>
      <c r="G5466" s="2" t="str">
        <f t="shared" si="429"/>
        <v/>
      </c>
      <c r="H5466" t="s">
        <v>5378</v>
      </c>
      <c r="I5466">
        <v>9911</v>
      </c>
      <c r="J5466">
        <v>996</v>
      </c>
      <c r="K5466">
        <v>1001</v>
      </c>
      <c r="L5466" t="s">
        <v>31</v>
      </c>
      <c r="M5466" t="s">
        <v>20</v>
      </c>
      <c r="N5466">
        <v>145</v>
      </c>
      <c r="O5466">
        <v>2240</v>
      </c>
      <c r="P5466">
        <v>11</v>
      </c>
      <c r="Q5466" t="s">
        <v>5491</v>
      </c>
      <c r="CC5466" s="1"/>
      <c r="CI5466" s="2"/>
    </row>
    <row r="5467" ht="15" customHeight="1">
      <c r="A5467" t="str">
        <f t="shared" si="425"/>
        <v>2022_05_1013_3</v>
      </c>
      <c r="B5467" t="str">
        <f t="shared" si="426"/>
        <v>2022_05_10245</v>
      </c>
      <c r="C5467" s="1" t="s">
        <v>5377</v>
      </c>
      <c r="D5467">
        <f t="shared" si="427"/>
        <v>5466</v>
      </c>
      <c r="E5467">
        <v>1013</v>
      </c>
      <c r="F5467">
        <f t="shared" si="428"/>
        <v>3</v>
      </c>
      <c r="G5467" s="2" t="str">
        <f t="shared" si="429"/>
        <v/>
      </c>
      <c r="H5467" t="s">
        <v>5378</v>
      </c>
      <c r="I5467">
        <v>10245</v>
      </c>
      <c r="J5467">
        <v>1001</v>
      </c>
      <c r="K5467">
        <v>996</v>
      </c>
      <c r="L5467" t="s">
        <v>31</v>
      </c>
      <c r="M5467" t="s">
        <v>20</v>
      </c>
      <c r="N5467">
        <v>190</v>
      </c>
      <c r="O5467">
        <v>2240</v>
      </c>
      <c r="P5467">
        <v>11</v>
      </c>
      <c r="Q5467" t="s">
        <v>5492</v>
      </c>
      <c r="CC5467" s="1"/>
      <c r="CI5467" s="2"/>
    </row>
    <row r="5468" ht="15" customHeight="1">
      <c r="A5468" t="str">
        <f t="shared" si="425"/>
        <v>2022_05_1013_4</v>
      </c>
      <c r="B5468" t="str">
        <f t="shared" si="426"/>
        <v>2022_05_10447</v>
      </c>
      <c r="C5468" s="1" t="s">
        <v>5377</v>
      </c>
      <c r="D5468">
        <f t="shared" si="427"/>
        <v>5467</v>
      </c>
      <c r="E5468">
        <v>1013</v>
      </c>
      <c r="F5468">
        <f t="shared" si="428"/>
        <v>4</v>
      </c>
      <c r="G5468" s="2" t="str">
        <f t="shared" si="429"/>
        <v/>
      </c>
      <c r="H5468" t="s">
        <v>5378</v>
      </c>
      <c r="I5468">
        <v>10447</v>
      </c>
      <c r="J5468">
        <v>996</v>
      </c>
      <c r="K5468">
        <v>1001</v>
      </c>
      <c r="L5468" t="s">
        <v>31</v>
      </c>
      <c r="M5468" t="s">
        <v>20</v>
      </c>
      <c r="N5468">
        <v>244</v>
      </c>
      <c r="O5468">
        <v>2240</v>
      </c>
      <c r="P5468">
        <v>11</v>
      </c>
      <c r="Q5468" t="s">
        <v>5493</v>
      </c>
      <c r="CC5468" s="1"/>
      <c r="CI5468" s="2"/>
    </row>
    <row r="5469" ht="15" customHeight="1">
      <c r="A5469" t="str">
        <f t="shared" si="425"/>
        <v>2022_05_1013_5</v>
      </c>
      <c r="B5469" t="str">
        <f t="shared" si="426"/>
        <v>2022_05_10607</v>
      </c>
      <c r="C5469" s="1" t="s">
        <v>5377</v>
      </c>
      <c r="D5469">
        <f t="shared" si="427"/>
        <v>5468</v>
      </c>
      <c r="E5469">
        <v>1013</v>
      </c>
      <c r="F5469">
        <f t="shared" si="428"/>
        <v>5</v>
      </c>
      <c r="G5469" s="2" t="str">
        <f t="shared" si="429"/>
        <v/>
      </c>
      <c r="H5469" t="s">
        <v>5378</v>
      </c>
      <c r="I5469">
        <v>10607</v>
      </c>
      <c r="J5469">
        <v>1001</v>
      </c>
      <c r="K5469">
        <v>996</v>
      </c>
      <c r="L5469" t="s">
        <v>31</v>
      </c>
      <c r="M5469" t="s">
        <v>20</v>
      </c>
      <c r="N5469">
        <v>457</v>
      </c>
      <c r="O5469">
        <v>2240</v>
      </c>
      <c r="P5469">
        <v>11</v>
      </c>
      <c r="Q5469" t="s">
        <v>5494</v>
      </c>
      <c r="CC5469" s="1"/>
      <c r="CI5469" s="2"/>
    </row>
    <row r="5470" ht="15" customHeight="1">
      <c r="A5470" t="str">
        <f t="shared" si="425"/>
        <v>2022_05_1013_6</v>
      </c>
      <c r="B5470" t="str">
        <f t="shared" si="426"/>
        <v>2022_05_11104</v>
      </c>
      <c r="C5470" s="1" t="s">
        <v>5377</v>
      </c>
      <c r="D5470">
        <f t="shared" si="427"/>
        <v>5469</v>
      </c>
      <c r="E5470">
        <v>1013</v>
      </c>
      <c r="F5470">
        <f t="shared" si="428"/>
        <v>6</v>
      </c>
      <c r="G5470" s="2" t="str">
        <f t="shared" si="429"/>
        <v/>
      </c>
      <c r="H5470" t="s">
        <v>5378</v>
      </c>
      <c r="I5470">
        <v>11104</v>
      </c>
      <c r="J5470">
        <v>996</v>
      </c>
      <c r="K5470">
        <v>1001</v>
      </c>
      <c r="L5470" t="s">
        <v>31</v>
      </c>
      <c r="M5470" t="s">
        <v>20</v>
      </c>
      <c r="N5470">
        <v>272</v>
      </c>
      <c r="O5470">
        <v>2240</v>
      </c>
      <c r="P5470">
        <v>11</v>
      </c>
      <c r="Q5470" t="s">
        <v>5495</v>
      </c>
      <c r="CC5470" s="1"/>
      <c r="CI5470" s="2"/>
    </row>
    <row r="5471" ht="15" customHeight="1">
      <c r="A5471" t="str">
        <f t="shared" si="425"/>
        <v>2022_05_1013_7</v>
      </c>
      <c r="B5471" t="str">
        <f t="shared" si="426"/>
        <v>2022_05_11317</v>
      </c>
      <c r="C5471" s="1" t="s">
        <v>5377</v>
      </c>
      <c r="D5471">
        <f t="shared" si="427"/>
        <v>5470</v>
      </c>
      <c r="E5471">
        <v>1013</v>
      </c>
      <c r="F5471">
        <f t="shared" si="428"/>
        <v>7</v>
      </c>
      <c r="G5471" s="2" t="str">
        <f t="shared" si="429"/>
        <v/>
      </c>
      <c r="H5471" t="s">
        <v>5378</v>
      </c>
      <c r="I5471">
        <v>11317</v>
      </c>
      <c r="J5471">
        <v>1001</v>
      </c>
      <c r="K5471">
        <v>996</v>
      </c>
      <c r="L5471" t="s">
        <v>31</v>
      </c>
      <c r="M5471" t="s">
        <v>20</v>
      </c>
      <c r="N5471">
        <v>235</v>
      </c>
      <c r="O5471">
        <v>2240</v>
      </c>
      <c r="P5471">
        <v>11</v>
      </c>
      <c r="Q5471" t="s">
        <v>5496</v>
      </c>
      <c r="CC5471" s="1"/>
      <c r="CI5471" s="2"/>
    </row>
    <row r="5472" ht="15" customHeight="1">
      <c r="A5472" t="str">
        <f t="shared" si="425"/>
        <v>2022_05_1013_8</v>
      </c>
      <c r="B5472" t="str">
        <f t="shared" si="426"/>
        <v>2022_05_11431</v>
      </c>
      <c r="C5472" s="1" t="s">
        <v>5377</v>
      </c>
      <c r="D5472">
        <f t="shared" si="427"/>
        <v>5471</v>
      </c>
      <c r="E5472">
        <v>1013</v>
      </c>
      <c r="F5472">
        <f t="shared" si="428"/>
        <v>8</v>
      </c>
      <c r="G5472" s="2" t="str">
        <f t="shared" si="429"/>
        <v/>
      </c>
      <c r="H5472" t="s">
        <v>5378</v>
      </c>
      <c r="I5472">
        <v>11431</v>
      </c>
      <c r="J5472">
        <v>996</v>
      </c>
      <c r="K5472">
        <v>1001</v>
      </c>
      <c r="L5472" t="s">
        <v>31</v>
      </c>
      <c r="M5472" t="s">
        <v>20</v>
      </c>
      <c r="N5472">
        <v>289</v>
      </c>
      <c r="O5472">
        <v>2240</v>
      </c>
      <c r="P5472">
        <v>11</v>
      </c>
      <c r="Q5472" t="s">
        <v>5497</v>
      </c>
      <c r="CC5472" s="1"/>
      <c r="CI5472" s="2"/>
    </row>
    <row r="5473" ht="15" customHeight="1">
      <c r="A5473" t="str">
        <f t="shared" si="425"/>
        <v>2022_05_1013_9</v>
      </c>
      <c r="B5473" t="str">
        <f t="shared" si="426"/>
        <v>2022_05_11438</v>
      </c>
      <c r="C5473" s="1" t="s">
        <v>5377</v>
      </c>
      <c r="D5473">
        <f t="shared" si="427"/>
        <v>5472</v>
      </c>
      <c r="E5473">
        <v>1013</v>
      </c>
      <c r="F5473">
        <f t="shared" si="428"/>
        <v>9</v>
      </c>
      <c r="G5473" s="2" t="str">
        <f t="shared" si="429"/>
        <v/>
      </c>
      <c r="H5473" t="s">
        <v>5378</v>
      </c>
      <c r="I5473">
        <v>11438</v>
      </c>
      <c r="J5473">
        <v>1001</v>
      </c>
      <c r="K5473">
        <v>996</v>
      </c>
      <c r="L5473" t="s">
        <v>31</v>
      </c>
      <c r="M5473" t="s">
        <v>20</v>
      </c>
      <c r="N5473">
        <v>143</v>
      </c>
      <c r="O5473">
        <v>2240</v>
      </c>
      <c r="P5473">
        <v>11</v>
      </c>
      <c r="Q5473" t="s">
        <v>5498</v>
      </c>
      <c r="CC5473" s="1"/>
      <c r="CI5473" s="2"/>
    </row>
    <row r="5474" ht="15" customHeight="1">
      <c r="A5474" t="str">
        <f t="shared" si="425"/>
        <v>2022_05_1013_10</v>
      </c>
      <c r="B5474" t="str">
        <f t="shared" si="426"/>
        <v>2022_05_11445</v>
      </c>
      <c r="C5474" s="1" t="s">
        <v>5377</v>
      </c>
      <c r="D5474">
        <f t="shared" si="427"/>
        <v>5473</v>
      </c>
      <c r="E5474">
        <v>1013</v>
      </c>
      <c r="F5474">
        <f t="shared" si="428"/>
        <v>10</v>
      </c>
      <c r="G5474" s="2" t="str">
        <f t="shared" si="429"/>
        <v>x</v>
      </c>
      <c r="H5474" t="s">
        <v>5378</v>
      </c>
      <c r="I5474">
        <v>11445</v>
      </c>
      <c r="J5474">
        <v>996</v>
      </c>
      <c r="K5474">
        <v>1001</v>
      </c>
      <c r="L5474" t="s">
        <v>20</v>
      </c>
      <c r="M5474" t="s">
        <v>20</v>
      </c>
      <c r="N5474">
        <v>94</v>
      </c>
      <c r="O5474">
        <v>2240</v>
      </c>
      <c r="P5474">
        <v>11</v>
      </c>
      <c r="Q5474" t="s">
        <v>5499</v>
      </c>
      <c r="CC5474" s="1"/>
      <c r="CI5474" s="2"/>
    </row>
    <row r="5475" ht="15" customHeight="1">
      <c r="A5475" t="str">
        <f t="shared" si="425"/>
        <v>2022_05_1045_1</v>
      </c>
      <c r="B5475" t="str">
        <f t="shared" si="426"/>
        <v>2022_05_9554</v>
      </c>
      <c r="C5475" s="1" t="s">
        <v>5377</v>
      </c>
      <c r="D5475">
        <f t="shared" si="427"/>
        <v>5474</v>
      </c>
      <c r="E5475">
        <v>1045</v>
      </c>
      <c r="F5475">
        <f t="shared" si="428"/>
        <v>1</v>
      </c>
      <c r="G5475" s="2" t="str">
        <f t="shared" si="429"/>
        <v/>
      </c>
      <c r="H5475" t="s">
        <v>5378</v>
      </c>
      <c r="I5475">
        <v>9554</v>
      </c>
      <c r="J5475">
        <v>1033</v>
      </c>
      <c r="K5475">
        <v>1028</v>
      </c>
      <c r="L5475" t="s">
        <v>19</v>
      </c>
      <c r="M5475" t="s">
        <v>40</v>
      </c>
      <c r="N5475">
        <v>48</v>
      </c>
      <c r="O5475">
        <v>1963</v>
      </c>
      <c r="P5475">
        <v>10</v>
      </c>
      <c r="Q5475" t="s">
        <v>5500</v>
      </c>
      <c r="CC5475" s="1"/>
      <c r="CI5475" s="2"/>
    </row>
    <row r="5476" ht="15" customHeight="1">
      <c r="A5476" t="str">
        <f t="shared" si="425"/>
        <v>2022_05_1045_2</v>
      </c>
      <c r="B5476" t="str">
        <f t="shared" si="426"/>
        <v>2022_05_9802</v>
      </c>
      <c r="C5476" s="1" t="s">
        <v>5377</v>
      </c>
      <c r="D5476">
        <f t="shared" si="427"/>
        <v>5475</v>
      </c>
      <c r="E5476">
        <v>1045</v>
      </c>
      <c r="F5476">
        <f t="shared" si="428"/>
        <v>2</v>
      </c>
      <c r="G5476" s="2" t="str">
        <f t="shared" si="429"/>
        <v/>
      </c>
      <c r="H5476" t="s">
        <v>5378</v>
      </c>
      <c r="I5476">
        <v>9802</v>
      </c>
      <c r="J5476">
        <v>1028</v>
      </c>
      <c r="K5476">
        <v>1033</v>
      </c>
      <c r="L5476" t="s">
        <v>31</v>
      </c>
      <c r="M5476" t="s">
        <v>40</v>
      </c>
      <c r="N5476">
        <v>163</v>
      </c>
      <c r="O5476">
        <v>1963</v>
      </c>
      <c r="P5476">
        <v>10</v>
      </c>
      <c r="Q5476" t="s">
        <v>5501</v>
      </c>
      <c r="CC5476" s="1"/>
      <c r="CI5476" s="2"/>
    </row>
    <row r="5477" ht="15" customHeight="1">
      <c r="A5477" t="str">
        <f t="shared" si="425"/>
        <v>2022_05_1045_3</v>
      </c>
      <c r="B5477" t="str">
        <f t="shared" si="426"/>
        <v>2022_05_9823</v>
      </c>
      <c r="C5477" s="1" t="s">
        <v>5377</v>
      </c>
      <c r="D5477">
        <f t="shared" si="427"/>
        <v>5476</v>
      </c>
      <c r="E5477">
        <v>1045</v>
      </c>
      <c r="F5477">
        <f t="shared" si="428"/>
        <v>3</v>
      </c>
      <c r="G5477" s="2" t="str">
        <f t="shared" si="429"/>
        <v/>
      </c>
      <c r="H5477" t="s">
        <v>5378</v>
      </c>
      <c r="I5477">
        <v>9823</v>
      </c>
      <c r="J5477">
        <v>1033</v>
      </c>
      <c r="K5477">
        <v>1028</v>
      </c>
      <c r="L5477" t="s">
        <v>31</v>
      </c>
      <c r="M5477" t="s">
        <v>40</v>
      </c>
      <c r="N5477">
        <v>201</v>
      </c>
      <c r="O5477">
        <v>1963</v>
      </c>
      <c r="P5477">
        <v>10</v>
      </c>
      <c r="Q5477" t="s">
        <v>5502</v>
      </c>
      <c r="CC5477" s="1"/>
      <c r="CI5477" s="2"/>
    </row>
    <row r="5478" ht="15" customHeight="1">
      <c r="A5478" t="str">
        <f t="shared" si="425"/>
        <v>2022_05_1045_4</v>
      </c>
      <c r="B5478" t="str">
        <f t="shared" si="426"/>
        <v>2022_05_10094</v>
      </c>
      <c r="C5478" s="1" t="s">
        <v>5377</v>
      </c>
      <c r="D5478">
        <f t="shared" si="427"/>
        <v>5477</v>
      </c>
      <c r="E5478">
        <v>1045</v>
      </c>
      <c r="F5478">
        <f t="shared" si="428"/>
        <v>4</v>
      </c>
      <c r="G5478" s="2" t="str">
        <f t="shared" si="429"/>
        <v/>
      </c>
      <c r="H5478" t="s">
        <v>5378</v>
      </c>
      <c r="I5478">
        <v>10094</v>
      </c>
      <c r="J5478">
        <v>1028</v>
      </c>
      <c r="K5478">
        <v>1033</v>
      </c>
      <c r="L5478" t="s">
        <v>31</v>
      </c>
      <c r="M5478" t="s">
        <v>40</v>
      </c>
      <c r="N5478">
        <v>167</v>
      </c>
      <c r="O5478">
        <v>1963</v>
      </c>
      <c r="P5478">
        <v>10</v>
      </c>
      <c r="Q5478" t="s">
        <v>5503</v>
      </c>
      <c r="CC5478" s="1"/>
      <c r="CI5478" s="2"/>
    </row>
    <row r="5479" ht="15" customHeight="1">
      <c r="A5479" t="str">
        <f t="shared" si="425"/>
        <v>2022_05_1045_5</v>
      </c>
      <c r="B5479" t="str">
        <f t="shared" si="426"/>
        <v>2022_05_10482</v>
      </c>
      <c r="C5479" s="1" t="s">
        <v>5377</v>
      </c>
      <c r="D5479">
        <f t="shared" si="427"/>
        <v>5478</v>
      </c>
      <c r="E5479">
        <v>1045</v>
      </c>
      <c r="F5479">
        <f t="shared" si="428"/>
        <v>5</v>
      </c>
      <c r="G5479" s="2" t="str">
        <f t="shared" si="429"/>
        <v/>
      </c>
      <c r="H5479" t="s">
        <v>5378</v>
      </c>
      <c r="I5479">
        <v>10482</v>
      </c>
      <c r="J5479">
        <v>1033</v>
      </c>
      <c r="K5479">
        <v>1028</v>
      </c>
      <c r="L5479" t="s">
        <v>31</v>
      </c>
      <c r="M5479" t="s">
        <v>40</v>
      </c>
      <c r="N5479">
        <v>212</v>
      </c>
      <c r="O5479">
        <v>1963</v>
      </c>
      <c r="P5479">
        <v>10</v>
      </c>
      <c r="Q5479" t="s">
        <v>5504</v>
      </c>
      <c r="CC5479" s="1"/>
      <c r="CI5479" s="2"/>
    </row>
    <row r="5480" ht="15" customHeight="1">
      <c r="A5480" t="str">
        <f t="shared" si="425"/>
        <v>2022_05_1045_6</v>
      </c>
      <c r="B5480" t="str">
        <f t="shared" si="426"/>
        <v>2022_05_10542</v>
      </c>
      <c r="C5480" s="1" t="s">
        <v>5377</v>
      </c>
      <c r="D5480">
        <f t="shared" si="427"/>
        <v>5479</v>
      </c>
      <c r="E5480">
        <v>1045</v>
      </c>
      <c r="F5480">
        <f t="shared" si="428"/>
        <v>6</v>
      </c>
      <c r="G5480" s="2" t="str">
        <f t="shared" si="429"/>
        <v/>
      </c>
      <c r="H5480" t="s">
        <v>5378</v>
      </c>
      <c r="I5480">
        <v>10542</v>
      </c>
      <c r="J5480">
        <v>1028</v>
      </c>
      <c r="K5480">
        <v>1033</v>
      </c>
      <c r="L5480" t="s">
        <v>31</v>
      </c>
      <c r="M5480" t="s">
        <v>40</v>
      </c>
      <c r="N5480">
        <v>288</v>
      </c>
      <c r="O5480">
        <v>1963</v>
      </c>
      <c r="P5480">
        <v>10</v>
      </c>
      <c r="Q5480" t="s">
        <v>5505</v>
      </c>
      <c r="CC5480" s="1"/>
      <c r="CI5480" s="2"/>
    </row>
    <row r="5481" ht="15" customHeight="1">
      <c r="A5481" t="str">
        <f t="shared" si="425"/>
        <v>2022_05_1045_7</v>
      </c>
      <c r="B5481" t="str">
        <f t="shared" si="426"/>
        <v>2022_05_10741</v>
      </c>
      <c r="C5481" s="1" t="s">
        <v>5377</v>
      </c>
      <c r="D5481">
        <f t="shared" si="427"/>
        <v>5480</v>
      </c>
      <c r="E5481">
        <v>1045</v>
      </c>
      <c r="F5481">
        <f t="shared" si="428"/>
        <v>7</v>
      </c>
      <c r="G5481" s="2" t="str">
        <f t="shared" si="429"/>
        <v/>
      </c>
      <c r="H5481" t="s">
        <v>5378</v>
      </c>
      <c r="I5481">
        <v>10741</v>
      </c>
      <c r="J5481">
        <v>1033</v>
      </c>
      <c r="K5481">
        <v>1028</v>
      </c>
      <c r="L5481" t="s">
        <v>31</v>
      </c>
      <c r="M5481" t="s">
        <v>40</v>
      </c>
      <c r="N5481">
        <v>447</v>
      </c>
      <c r="O5481">
        <v>1963</v>
      </c>
      <c r="P5481">
        <v>10</v>
      </c>
      <c r="Q5481" t="s">
        <v>5506</v>
      </c>
      <c r="CC5481" s="1"/>
      <c r="CI5481" s="2"/>
    </row>
    <row r="5482" ht="15" customHeight="1">
      <c r="A5482" t="str">
        <f t="shared" si="425"/>
        <v>2022_05_1045_8</v>
      </c>
      <c r="B5482" t="str">
        <f t="shared" si="426"/>
        <v>2022_05_10997</v>
      </c>
      <c r="C5482" s="1" t="s">
        <v>5377</v>
      </c>
      <c r="D5482">
        <f t="shared" si="427"/>
        <v>5481</v>
      </c>
      <c r="E5482">
        <v>1045</v>
      </c>
      <c r="F5482">
        <f t="shared" si="428"/>
        <v>8</v>
      </c>
      <c r="G5482" s="2" t="str">
        <f t="shared" si="429"/>
        <v/>
      </c>
      <c r="H5482" t="s">
        <v>5378</v>
      </c>
      <c r="I5482">
        <v>10997</v>
      </c>
      <c r="J5482">
        <v>1028</v>
      </c>
      <c r="K5482">
        <v>1033</v>
      </c>
      <c r="L5482" t="s">
        <v>31</v>
      </c>
      <c r="M5482" t="s">
        <v>40</v>
      </c>
      <c r="N5482">
        <v>227</v>
      </c>
      <c r="O5482">
        <v>1963</v>
      </c>
      <c r="P5482">
        <v>10</v>
      </c>
      <c r="Q5482" t="s">
        <v>5507</v>
      </c>
      <c r="CC5482" s="1"/>
      <c r="CI5482" s="2"/>
    </row>
    <row r="5483" ht="15" customHeight="1">
      <c r="A5483" t="str">
        <f t="shared" si="425"/>
        <v>2022_05_1045_9</v>
      </c>
      <c r="B5483" t="str">
        <f t="shared" si="426"/>
        <v>2022_05_11116</v>
      </c>
      <c r="C5483" s="1" t="s">
        <v>5377</v>
      </c>
      <c r="D5483">
        <f t="shared" si="427"/>
        <v>5482</v>
      </c>
      <c r="E5483">
        <v>1045</v>
      </c>
      <c r="F5483">
        <f t="shared" si="428"/>
        <v>9</v>
      </c>
      <c r="G5483" s="2" t="str">
        <f t="shared" si="429"/>
        <v>x</v>
      </c>
      <c r="H5483" t="s">
        <v>5378</v>
      </c>
      <c r="I5483">
        <v>11116</v>
      </c>
      <c r="J5483">
        <v>1033</v>
      </c>
      <c r="K5483">
        <v>1028</v>
      </c>
      <c r="L5483" t="s">
        <v>40</v>
      </c>
      <c r="M5483" t="s">
        <v>40</v>
      </c>
      <c r="N5483">
        <v>189</v>
      </c>
      <c r="O5483">
        <v>1963</v>
      </c>
      <c r="P5483">
        <v>10</v>
      </c>
      <c r="Q5483" t="s">
        <v>5508</v>
      </c>
      <c r="CC5483" s="1"/>
      <c r="CI5483" s="2"/>
    </row>
    <row r="5484" ht="15" customHeight="1">
      <c r="A5484" t="str">
        <f t="shared" si="425"/>
        <v>2022_05_1077_1</v>
      </c>
      <c r="B5484" t="str">
        <f t="shared" si="426"/>
        <v>2022_05_9789</v>
      </c>
      <c r="C5484" s="1" t="s">
        <v>5377</v>
      </c>
      <c r="D5484">
        <f t="shared" si="427"/>
        <v>5483</v>
      </c>
      <c r="E5484">
        <v>1077</v>
      </c>
      <c r="F5484">
        <f t="shared" si="428"/>
        <v>1</v>
      </c>
      <c r="G5484" s="2" t="str">
        <f t="shared" si="429"/>
        <v/>
      </c>
      <c r="H5484" t="s">
        <v>5378</v>
      </c>
      <c r="I5484">
        <v>9789</v>
      </c>
      <c r="J5484">
        <v>1065</v>
      </c>
      <c r="K5484">
        <v>1060</v>
      </c>
      <c r="L5484" t="s">
        <v>19</v>
      </c>
      <c r="M5484" t="s">
        <v>20</v>
      </c>
      <c r="N5484">
        <v>102</v>
      </c>
      <c r="O5484">
        <v>1205</v>
      </c>
      <c r="P5484">
        <v>9</v>
      </c>
      <c r="Q5484" t="s">
        <v>5509</v>
      </c>
      <c r="CC5484" s="1"/>
      <c r="CI5484" s="2"/>
    </row>
    <row r="5485" ht="15" customHeight="1">
      <c r="A5485" t="str">
        <f t="shared" si="425"/>
        <v>2022_05_1077_2</v>
      </c>
      <c r="B5485" t="str">
        <f t="shared" si="426"/>
        <v>2022_05_9816</v>
      </c>
      <c r="C5485" s="1" t="s">
        <v>5377</v>
      </c>
      <c r="D5485">
        <f t="shared" si="427"/>
        <v>5484</v>
      </c>
      <c r="E5485">
        <v>1077</v>
      </c>
      <c r="F5485">
        <f t="shared" si="428"/>
        <v>2</v>
      </c>
      <c r="G5485" s="2" t="str">
        <f t="shared" si="429"/>
        <v/>
      </c>
      <c r="H5485" t="s">
        <v>5378</v>
      </c>
      <c r="I5485">
        <v>9816</v>
      </c>
      <c r="J5485">
        <v>1060</v>
      </c>
      <c r="K5485">
        <v>1065</v>
      </c>
      <c r="L5485" t="s">
        <v>31</v>
      </c>
      <c r="M5485" t="s">
        <v>20</v>
      </c>
      <c r="N5485">
        <v>110</v>
      </c>
      <c r="O5485">
        <v>1205</v>
      </c>
      <c r="P5485">
        <v>9</v>
      </c>
      <c r="Q5485" t="s">
        <v>5510</v>
      </c>
      <c r="CC5485" s="1"/>
      <c r="CI5485" s="2"/>
    </row>
    <row r="5486" ht="15" customHeight="1">
      <c r="A5486" t="str">
        <f t="shared" si="425"/>
        <v>2022_05_1077_3</v>
      </c>
      <c r="B5486" t="str">
        <f t="shared" si="426"/>
        <v>2022_05_10087</v>
      </c>
      <c r="C5486" s="1" t="s">
        <v>5377</v>
      </c>
      <c r="D5486">
        <f t="shared" si="427"/>
        <v>5485</v>
      </c>
      <c r="E5486">
        <v>1077</v>
      </c>
      <c r="F5486">
        <f t="shared" si="428"/>
        <v>3</v>
      </c>
      <c r="G5486" s="2" t="str">
        <f t="shared" si="429"/>
        <v/>
      </c>
      <c r="H5486" t="s">
        <v>5378</v>
      </c>
      <c r="I5486">
        <v>10087</v>
      </c>
      <c r="J5486">
        <v>1065</v>
      </c>
      <c r="K5486">
        <v>1060</v>
      </c>
      <c r="L5486" t="s">
        <v>31</v>
      </c>
      <c r="M5486" t="s">
        <v>20</v>
      </c>
      <c r="N5486">
        <v>173</v>
      </c>
      <c r="O5486">
        <v>1205</v>
      </c>
      <c r="P5486">
        <v>9</v>
      </c>
      <c r="Q5486" t="s">
        <v>5511</v>
      </c>
      <c r="CC5486" s="1"/>
      <c r="CI5486" s="2"/>
    </row>
    <row r="5487" ht="15" customHeight="1">
      <c r="A5487" t="str">
        <f t="shared" si="425"/>
        <v>2022_05_1077_4</v>
      </c>
      <c r="B5487" t="str">
        <f t="shared" si="426"/>
        <v>2022_05_10231</v>
      </c>
      <c r="C5487" s="1" t="s">
        <v>5377</v>
      </c>
      <c r="D5487">
        <f t="shared" si="427"/>
        <v>5486</v>
      </c>
      <c r="E5487">
        <v>1077</v>
      </c>
      <c r="F5487">
        <f t="shared" si="428"/>
        <v>4</v>
      </c>
      <c r="G5487" s="2" t="str">
        <f t="shared" si="429"/>
        <v/>
      </c>
      <c r="H5487" t="s">
        <v>5378</v>
      </c>
      <c r="I5487">
        <v>10231</v>
      </c>
      <c r="J5487">
        <v>1060</v>
      </c>
      <c r="K5487">
        <v>1065</v>
      </c>
      <c r="L5487" t="s">
        <v>31</v>
      </c>
      <c r="M5487" t="s">
        <v>20</v>
      </c>
      <c r="N5487">
        <v>169</v>
      </c>
      <c r="O5487">
        <v>1205</v>
      </c>
      <c r="P5487">
        <v>9</v>
      </c>
      <c r="Q5487" t="s">
        <v>5512</v>
      </c>
      <c r="CC5487" s="1"/>
      <c r="CI5487" s="2"/>
    </row>
    <row r="5488" ht="15" customHeight="1">
      <c r="A5488" t="str">
        <f t="shared" si="425"/>
        <v>2022_05_1077_5</v>
      </c>
      <c r="B5488" t="str">
        <f t="shared" si="426"/>
        <v>2022_05_10536</v>
      </c>
      <c r="C5488" s="1" t="s">
        <v>5377</v>
      </c>
      <c r="D5488">
        <f t="shared" si="427"/>
        <v>5487</v>
      </c>
      <c r="E5488">
        <v>1077</v>
      </c>
      <c r="F5488">
        <f t="shared" si="428"/>
        <v>5</v>
      </c>
      <c r="G5488" s="2" t="str">
        <f t="shared" si="429"/>
        <v/>
      </c>
      <c r="H5488" t="s">
        <v>5378</v>
      </c>
      <c r="I5488">
        <v>10536</v>
      </c>
      <c r="J5488">
        <v>1065</v>
      </c>
      <c r="K5488">
        <v>1060</v>
      </c>
      <c r="L5488" t="s">
        <v>31</v>
      </c>
      <c r="M5488" t="s">
        <v>20</v>
      </c>
      <c r="N5488">
        <v>193</v>
      </c>
      <c r="O5488">
        <v>1205</v>
      </c>
      <c r="P5488">
        <v>9</v>
      </c>
      <c r="Q5488" t="s">
        <v>5513</v>
      </c>
      <c r="CC5488" s="1"/>
      <c r="CI5488" s="2"/>
    </row>
    <row r="5489" ht="15" customHeight="1">
      <c r="A5489" t="str">
        <f t="shared" si="425"/>
        <v>2022_05_1077_6</v>
      </c>
      <c r="B5489" t="str">
        <f t="shared" si="426"/>
        <v>2022_05_10614</v>
      </c>
      <c r="C5489" s="1" t="s">
        <v>5377</v>
      </c>
      <c r="D5489">
        <f t="shared" si="427"/>
        <v>5488</v>
      </c>
      <c r="E5489">
        <v>1077</v>
      </c>
      <c r="F5489">
        <f t="shared" si="428"/>
        <v>6</v>
      </c>
      <c r="G5489" s="2" t="str">
        <f t="shared" si="429"/>
        <v/>
      </c>
      <c r="H5489" t="s">
        <v>5378</v>
      </c>
      <c r="I5489">
        <v>10614</v>
      </c>
      <c r="J5489">
        <v>1060</v>
      </c>
      <c r="K5489">
        <v>1065</v>
      </c>
      <c r="L5489" t="s">
        <v>31</v>
      </c>
      <c r="M5489" t="s">
        <v>20</v>
      </c>
      <c r="N5489">
        <v>124</v>
      </c>
      <c r="O5489">
        <v>1205</v>
      </c>
      <c r="P5489">
        <v>9</v>
      </c>
      <c r="Q5489" t="s">
        <v>5514</v>
      </c>
      <c r="CC5489" s="1"/>
      <c r="CI5489" s="2"/>
    </row>
    <row r="5490" ht="15" customHeight="1">
      <c r="A5490" t="str">
        <f t="shared" si="425"/>
        <v>2022_05_1077_7</v>
      </c>
      <c r="B5490" t="str">
        <f t="shared" si="426"/>
        <v>2022_05_10929</v>
      </c>
      <c r="C5490" s="1" t="s">
        <v>5377</v>
      </c>
      <c r="D5490">
        <f t="shared" si="427"/>
        <v>5489</v>
      </c>
      <c r="E5490">
        <v>1077</v>
      </c>
      <c r="F5490">
        <f t="shared" si="428"/>
        <v>7</v>
      </c>
      <c r="G5490" s="2" t="str">
        <f t="shared" si="429"/>
        <v/>
      </c>
      <c r="H5490" t="s">
        <v>5378</v>
      </c>
      <c r="I5490">
        <v>10929</v>
      </c>
      <c r="J5490">
        <v>1065</v>
      </c>
      <c r="K5490">
        <v>1060</v>
      </c>
      <c r="L5490" t="s">
        <v>31</v>
      </c>
      <c r="M5490" t="s">
        <v>20</v>
      </c>
      <c r="N5490">
        <v>261</v>
      </c>
      <c r="O5490">
        <v>1205</v>
      </c>
      <c r="P5490">
        <v>9</v>
      </c>
      <c r="Q5490" t="s">
        <v>5515</v>
      </c>
      <c r="CC5490" s="1"/>
      <c r="CI5490" s="2"/>
    </row>
    <row r="5491" ht="15" customHeight="1">
      <c r="A5491" t="str">
        <f t="shared" si="425"/>
        <v>2022_05_1077_8</v>
      </c>
      <c r="B5491" t="str">
        <f t="shared" si="426"/>
        <v>2022_05_11128</v>
      </c>
      <c r="C5491" s="1" t="s">
        <v>5377</v>
      </c>
      <c r="D5491">
        <f t="shared" si="427"/>
        <v>5490</v>
      </c>
      <c r="E5491">
        <v>1077</v>
      </c>
      <c r="F5491">
        <f t="shared" si="428"/>
        <v>8</v>
      </c>
      <c r="G5491" s="2" t="str">
        <f t="shared" si="429"/>
        <v>x</v>
      </c>
      <c r="H5491" t="s">
        <v>5378</v>
      </c>
      <c r="I5491">
        <v>11128</v>
      </c>
      <c r="J5491">
        <v>1060</v>
      </c>
      <c r="K5491">
        <v>1065</v>
      </c>
      <c r="L5491" t="s">
        <v>20</v>
      </c>
      <c r="M5491" t="s">
        <v>20</v>
      </c>
      <c r="N5491">
        <v>52</v>
      </c>
      <c r="O5491">
        <v>1205</v>
      </c>
      <c r="P5491">
        <v>9</v>
      </c>
      <c r="Q5491" t="s">
        <v>5516</v>
      </c>
      <c r="CC5491" s="1"/>
      <c r="CI5491" s="2"/>
    </row>
    <row r="5492" ht="15" customHeight="1">
      <c r="A5492" t="str">
        <f t="shared" si="425"/>
        <v>2022_12_38927_1</v>
      </c>
      <c r="B5492" t="str">
        <f t="shared" si="426"/>
        <v>2022_12_42013</v>
      </c>
      <c r="C5492" s="1" t="s">
        <v>5517</v>
      </c>
      <c r="D5492">
        <f t="shared" si="427"/>
        <v>5491</v>
      </c>
      <c r="E5492">
        <v>38927</v>
      </c>
      <c r="F5492">
        <f t="shared" si="428"/>
        <v>1</v>
      </c>
      <c r="G5492" s="2" t="str">
        <f t="shared" si="429"/>
        <v/>
      </c>
      <c r="H5492" t="s">
        <v>5518</v>
      </c>
      <c r="I5492">
        <v>42013</v>
      </c>
      <c r="J5492">
        <v>38910</v>
      </c>
      <c r="K5492">
        <v>38915</v>
      </c>
      <c r="L5492" t="s">
        <v>19</v>
      </c>
      <c r="M5492" t="s">
        <v>40</v>
      </c>
      <c r="N5492">
        <v>112</v>
      </c>
      <c r="O5492">
        <v>3198</v>
      </c>
      <c r="P5492">
        <v>10</v>
      </c>
      <c r="Q5492" t="s">
        <v>5519</v>
      </c>
      <c r="CG5492" s="1"/>
      <c r="CM5492" s="2"/>
    </row>
    <row r="5493" ht="15" customHeight="1">
      <c r="A5493" t="str">
        <f t="shared" si="425"/>
        <v>2022_12_38927_2</v>
      </c>
      <c r="B5493" t="str">
        <f t="shared" si="426"/>
        <v>2022_12_43021</v>
      </c>
      <c r="C5493" s="1" t="s">
        <v>5517</v>
      </c>
      <c r="D5493">
        <f t="shared" si="427"/>
        <v>5492</v>
      </c>
      <c r="E5493">
        <v>38927</v>
      </c>
      <c r="F5493">
        <f t="shared" si="428"/>
        <v>2</v>
      </c>
      <c r="G5493" s="2" t="str">
        <f t="shared" si="429"/>
        <v/>
      </c>
      <c r="H5493" t="s">
        <v>5518</v>
      </c>
      <c r="I5493">
        <v>43021</v>
      </c>
      <c r="J5493">
        <v>38915</v>
      </c>
      <c r="K5493">
        <v>38910</v>
      </c>
      <c r="L5493" t="s">
        <v>31</v>
      </c>
      <c r="M5493" t="s">
        <v>40</v>
      </c>
      <c r="N5493">
        <v>440</v>
      </c>
      <c r="O5493">
        <v>3198</v>
      </c>
      <c r="P5493">
        <v>10</v>
      </c>
      <c r="Q5493" t="s">
        <v>5520</v>
      </c>
      <c r="CG5493" s="1"/>
      <c r="CM5493" s="2"/>
    </row>
    <row r="5494" ht="15" customHeight="1">
      <c r="A5494" t="str">
        <f t="shared" si="425"/>
        <v>2022_12_38927_3</v>
      </c>
      <c r="B5494" t="str">
        <f t="shared" si="426"/>
        <v>2022_12_43084</v>
      </c>
      <c r="C5494" s="1" t="s">
        <v>5517</v>
      </c>
      <c r="D5494">
        <f t="shared" si="427"/>
        <v>5493</v>
      </c>
      <c r="E5494">
        <v>38927</v>
      </c>
      <c r="F5494">
        <f t="shared" si="428"/>
        <v>3</v>
      </c>
      <c r="G5494" s="2" t="str">
        <f t="shared" si="429"/>
        <v/>
      </c>
      <c r="H5494" t="s">
        <v>5518</v>
      </c>
      <c r="I5494">
        <v>43084</v>
      </c>
      <c r="J5494">
        <v>38910</v>
      </c>
      <c r="K5494">
        <v>38915</v>
      </c>
      <c r="L5494" t="s">
        <v>31</v>
      </c>
      <c r="M5494" t="s">
        <v>40</v>
      </c>
      <c r="N5494">
        <v>591</v>
      </c>
      <c r="O5494">
        <v>3198</v>
      </c>
      <c r="P5494">
        <v>10</v>
      </c>
      <c r="Q5494" t="s">
        <v>5521</v>
      </c>
      <c r="CG5494" s="1"/>
      <c r="CM5494" s="2"/>
    </row>
    <row r="5495" ht="15" customHeight="1">
      <c r="A5495" t="str">
        <f t="shared" si="425"/>
        <v>2022_12_38927_4</v>
      </c>
      <c r="B5495" t="str">
        <f t="shared" si="426"/>
        <v>2022_12_43124</v>
      </c>
      <c r="C5495" s="1" t="s">
        <v>5517</v>
      </c>
      <c r="D5495">
        <f t="shared" si="427"/>
        <v>5494</v>
      </c>
      <c r="E5495">
        <v>38927</v>
      </c>
      <c r="F5495">
        <f t="shared" si="428"/>
        <v>4</v>
      </c>
      <c r="G5495" s="2" t="str">
        <f t="shared" si="429"/>
        <v/>
      </c>
      <c r="H5495" t="s">
        <v>5518</v>
      </c>
      <c r="I5495">
        <v>43124</v>
      </c>
      <c r="J5495">
        <v>38915</v>
      </c>
      <c r="K5495">
        <v>38910</v>
      </c>
      <c r="L5495" t="s">
        <v>31</v>
      </c>
      <c r="M5495" t="s">
        <v>40</v>
      </c>
      <c r="N5495">
        <v>470</v>
      </c>
      <c r="O5495">
        <v>3198</v>
      </c>
      <c r="P5495">
        <v>10</v>
      </c>
      <c r="Q5495" t="s">
        <v>5522</v>
      </c>
      <c r="CG5495" s="1"/>
      <c r="CM5495" s="2"/>
    </row>
    <row r="5496" ht="15" customHeight="1">
      <c r="A5496" t="str">
        <f t="shared" si="425"/>
        <v>2022_12_38927_5</v>
      </c>
      <c r="B5496" t="str">
        <f t="shared" si="426"/>
        <v>2022_12_43245</v>
      </c>
      <c r="C5496" s="1" t="s">
        <v>5517</v>
      </c>
      <c r="D5496">
        <f t="shared" si="427"/>
        <v>5495</v>
      </c>
      <c r="E5496">
        <v>38927</v>
      </c>
      <c r="F5496">
        <f t="shared" si="428"/>
        <v>5</v>
      </c>
      <c r="G5496" s="2" t="str">
        <f t="shared" si="429"/>
        <v/>
      </c>
      <c r="H5496" t="s">
        <v>5518</v>
      </c>
      <c r="I5496">
        <v>43245</v>
      </c>
      <c r="J5496">
        <v>38910</v>
      </c>
      <c r="K5496">
        <v>38915</v>
      </c>
      <c r="L5496" t="s">
        <v>31</v>
      </c>
      <c r="M5496" t="s">
        <v>40</v>
      </c>
      <c r="N5496">
        <v>471</v>
      </c>
      <c r="O5496">
        <v>3198</v>
      </c>
      <c r="P5496">
        <v>10</v>
      </c>
      <c r="Q5496" t="s">
        <v>5523</v>
      </c>
      <c r="CG5496" s="1"/>
      <c r="CM5496" s="2"/>
    </row>
    <row r="5497" ht="15" customHeight="1">
      <c r="A5497" t="str">
        <f t="shared" si="425"/>
        <v>2022_12_38927_6</v>
      </c>
      <c r="B5497" t="str">
        <f t="shared" si="426"/>
        <v>2022_12_43495</v>
      </c>
      <c r="C5497" s="1" t="s">
        <v>5517</v>
      </c>
      <c r="D5497">
        <f t="shared" si="427"/>
        <v>5496</v>
      </c>
      <c r="E5497">
        <v>38927</v>
      </c>
      <c r="F5497">
        <f t="shared" si="428"/>
        <v>6</v>
      </c>
      <c r="G5497" s="2" t="str">
        <f t="shared" si="429"/>
        <v/>
      </c>
      <c r="H5497" t="s">
        <v>5518</v>
      </c>
      <c r="I5497">
        <v>43495</v>
      </c>
      <c r="J5497">
        <v>38915</v>
      </c>
      <c r="K5497">
        <v>38910</v>
      </c>
      <c r="L5497" t="s">
        <v>31</v>
      </c>
      <c r="M5497" t="s">
        <v>40</v>
      </c>
      <c r="N5497">
        <v>343</v>
      </c>
      <c r="O5497">
        <v>3198</v>
      </c>
      <c r="P5497">
        <v>10</v>
      </c>
      <c r="Q5497" t="s">
        <v>5524</v>
      </c>
      <c r="CG5497" s="1"/>
      <c r="CM5497" s="2"/>
    </row>
    <row r="5498" ht="15" customHeight="1">
      <c r="A5498" t="str">
        <f t="shared" si="425"/>
        <v>2022_12_38927_7</v>
      </c>
      <c r="B5498" t="str">
        <f t="shared" si="426"/>
        <v>2022_12_43865</v>
      </c>
      <c r="C5498" s="1" t="s">
        <v>5517</v>
      </c>
      <c r="D5498">
        <f t="shared" si="427"/>
        <v>5497</v>
      </c>
      <c r="E5498">
        <v>38927</v>
      </c>
      <c r="F5498">
        <f t="shared" si="428"/>
        <v>7</v>
      </c>
      <c r="G5498" s="2" t="str">
        <f t="shared" si="429"/>
        <v/>
      </c>
      <c r="H5498" t="s">
        <v>5518</v>
      </c>
      <c r="I5498">
        <v>43865</v>
      </c>
      <c r="J5498">
        <v>38910</v>
      </c>
      <c r="K5498">
        <v>38915</v>
      </c>
      <c r="L5498" t="s">
        <v>31</v>
      </c>
      <c r="M5498" t="s">
        <v>40</v>
      </c>
      <c r="N5498">
        <v>422</v>
      </c>
      <c r="O5498">
        <v>3198</v>
      </c>
      <c r="P5498">
        <v>10</v>
      </c>
      <c r="Q5498" t="s">
        <v>5525</v>
      </c>
      <c r="CG5498" s="1"/>
      <c r="CM5498" s="2"/>
    </row>
    <row r="5499" ht="15" customHeight="1">
      <c r="A5499" t="str">
        <f t="shared" si="425"/>
        <v>2022_12_38927_8</v>
      </c>
      <c r="B5499" t="str">
        <f t="shared" si="426"/>
        <v>2022_12_43904</v>
      </c>
      <c r="C5499" s="1" t="s">
        <v>5517</v>
      </c>
      <c r="D5499">
        <f t="shared" si="427"/>
        <v>5498</v>
      </c>
      <c r="E5499">
        <v>38927</v>
      </c>
      <c r="F5499">
        <f t="shared" si="428"/>
        <v>8</v>
      </c>
      <c r="G5499" s="2" t="str">
        <f t="shared" si="429"/>
        <v/>
      </c>
      <c r="H5499" t="s">
        <v>5518</v>
      </c>
      <c r="I5499">
        <v>43904</v>
      </c>
      <c r="J5499">
        <v>38915</v>
      </c>
      <c r="K5499">
        <v>38910</v>
      </c>
      <c r="L5499" t="s">
        <v>31</v>
      </c>
      <c r="M5499" t="s">
        <v>40</v>
      </c>
      <c r="N5499">
        <v>232</v>
      </c>
      <c r="O5499">
        <v>3198</v>
      </c>
      <c r="P5499">
        <v>10</v>
      </c>
      <c r="Q5499" t="s">
        <v>5526</v>
      </c>
      <c r="CG5499" s="1"/>
      <c r="CM5499" s="2"/>
    </row>
    <row r="5500" ht="15" customHeight="1">
      <c r="A5500" t="str">
        <f t="shared" si="425"/>
        <v>2022_12_38927_9</v>
      </c>
      <c r="B5500" t="str">
        <f t="shared" si="426"/>
        <v>2022_12_44350</v>
      </c>
      <c r="C5500" s="1" t="s">
        <v>5517</v>
      </c>
      <c r="D5500">
        <f t="shared" si="427"/>
        <v>5499</v>
      </c>
      <c r="E5500">
        <v>38927</v>
      </c>
      <c r="F5500">
        <f t="shared" si="428"/>
        <v>9</v>
      </c>
      <c r="G5500" s="2" t="str">
        <f t="shared" si="429"/>
        <v>x</v>
      </c>
      <c r="H5500" t="s">
        <v>5518</v>
      </c>
      <c r="I5500">
        <v>44350</v>
      </c>
      <c r="J5500">
        <v>38910</v>
      </c>
      <c r="K5500">
        <v>38915</v>
      </c>
      <c r="L5500" t="s">
        <v>40</v>
      </c>
      <c r="M5500" t="s">
        <v>40</v>
      </c>
      <c r="N5500">
        <v>96</v>
      </c>
      <c r="O5500">
        <v>3198</v>
      </c>
      <c r="P5500">
        <v>10</v>
      </c>
      <c r="Q5500" t="s">
        <v>5527</v>
      </c>
      <c r="CG5500" s="1"/>
      <c r="CM5500" s="2"/>
    </row>
    <row r="5501" ht="15" customHeight="1">
      <c r="A5501" t="str">
        <f t="shared" si="425"/>
        <v>2022_12_38959_1</v>
      </c>
      <c r="B5501" t="str">
        <f t="shared" si="426"/>
        <v>2022_12_42841</v>
      </c>
      <c r="C5501" s="1" t="s">
        <v>5517</v>
      </c>
      <c r="D5501">
        <f t="shared" si="427"/>
        <v>5500</v>
      </c>
      <c r="E5501">
        <v>38959</v>
      </c>
      <c r="F5501">
        <f t="shared" si="428"/>
        <v>1</v>
      </c>
      <c r="G5501" s="2" t="str">
        <f t="shared" si="429"/>
        <v/>
      </c>
      <c r="H5501" t="s">
        <v>5518</v>
      </c>
      <c r="I5501">
        <v>42841</v>
      </c>
      <c r="J5501">
        <v>38942</v>
      </c>
      <c r="K5501">
        <v>38947</v>
      </c>
      <c r="L5501" t="s">
        <v>19</v>
      </c>
      <c r="M5501" t="s">
        <v>20</v>
      </c>
      <c r="N5501">
        <v>334</v>
      </c>
      <c r="O5501">
        <v>2778</v>
      </c>
      <c r="P5501">
        <v>13</v>
      </c>
      <c r="Q5501" t="s">
        <v>5528</v>
      </c>
      <c r="CG5501" s="1"/>
      <c r="CM5501" s="2"/>
    </row>
    <row r="5502" ht="15" customHeight="1">
      <c r="A5502" t="str">
        <f t="shared" si="425"/>
        <v>2022_12_38959_2</v>
      </c>
      <c r="B5502" t="str">
        <f t="shared" si="426"/>
        <v>2022_12_43109</v>
      </c>
      <c r="C5502" s="1" t="s">
        <v>5517</v>
      </c>
      <c r="D5502">
        <f t="shared" si="427"/>
        <v>5501</v>
      </c>
      <c r="E5502">
        <v>38959</v>
      </c>
      <c r="F5502">
        <f t="shared" si="428"/>
        <v>2</v>
      </c>
      <c r="G5502" s="2" t="str">
        <f t="shared" si="429"/>
        <v/>
      </c>
      <c r="H5502" t="s">
        <v>5518</v>
      </c>
      <c r="I5502">
        <v>43109</v>
      </c>
      <c r="J5502">
        <v>38947</v>
      </c>
      <c r="K5502">
        <v>38942</v>
      </c>
      <c r="L5502" t="s">
        <v>31</v>
      </c>
      <c r="M5502" t="s">
        <v>20</v>
      </c>
      <c r="N5502">
        <v>439</v>
      </c>
      <c r="O5502">
        <v>2778</v>
      </c>
      <c r="P5502">
        <v>13</v>
      </c>
      <c r="Q5502" t="s">
        <v>5529</v>
      </c>
      <c r="CG5502" s="1"/>
      <c r="CM5502" s="2"/>
    </row>
    <row r="5503" ht="15" customHeight="1">
      <c r="A5503" t="str">
        <f t="shared" si="425"/>
        <v>2022_12_38959_3</v>
      </c>
      <c r="B5503" t="str">
        <f t="shared" si="426"/>
        <v>2022_12_43263</v>
      </c>
      <c r="C5503" s="1" t="s">
        <v>5517</v>
      </c>
      <c r="D5503">
        <f t="shared" si="427"/>
        <v>5502</v>
      </c>
      <c r="E5503">
        <v>38959</v>
      </c>
      <c r="F5503">
        <f t="shared" si="428"/>
        <v>3</v>
      </c>
      <c r="G5503" s="2" t="str">
        <f t="shared" si="429"/>
        <v/>
      </c>
      <c r="H5503" t="s">
        <v>5518</v>
      </c>
      <c r="I5503">
        <v>43263</v>
      </c>
      <c r="J5503">
        <v>38942</v>
      </c>
      <c r="K5503">
        <v>38947</v>
      </c>
      <c r="L5503" t="s">
        <v>31</v>
      </c>
      <c r="M5503" t="s">
        <v>20</v>
      </c>
      <c r="N5503">
        <v>203</v>
      </c>
      <c r="O5503">
        <v>2778</v>
      </c>
      <c r="P5503">
        <v>13</v>
      </c>
      <c r="Q5503" t="s">
        <v>5530</v>
      </c>
      <c r="CG5503" s="1"/>
      <c r="CM5503" s="2"/>
    </row>
    <row r="5504" ht="15" customHeight="1">
      <c r="A5504" t="str">
        <f t="shared" si="425"/>
        <v>2022_12_38959_4</v>
      </c>
      <c r="B5504" t="str">
        <f t="shared" si="426"/>
        <v>2022_12_43627</v>
      </c>
      <c r="C5504" s="1" t="s">
        <v>5517</v>
      </c>
      <c r="D5504">
        <f t="shared" si="427"/>
        <v>5503</v>
      </c>
      <c r="E5504">
        <v>38959</v>
      </c>
      <c r="F5504">
        <f t="shared" si="428"/>
        <v>4</v>
      </c>
      <c r="G5504" s="2" t="str">
        <f t="shared" si="429"/>
        <v/>
      </c>
      <c r="H5504" t="s">
        <v>5518</v>
      </c>
      <c r="I5504">
        <v>43627</v>
      </c>
      <c r="J5504">
        <v>38947</v>
      </c>
      <c r="K5504">
        <v>38942</v>
      </c>
      <c r="L5504" t="s">
        <v>31</v>
      </c>
      <c r="M5504" t="s">
        <v>20</v>
      </c>
      <c r="N5504">
        <v>196</v>
      </c>
      <c r="O5504">
        <v>2778</v>
      </c>
      <c r="P5504">
        <v>13</v>
      </c>
      <c r="Q5504" t="s">
        <v>5531</v>
      </c>
      <c r="CG5504" s="1"/>
      <c r="CM5504" s="2"/>
    </row>
    <row r="5505" ht="15" customHeight="1">
      <c r="A5505" t="str">
        <f t="shared" si="425"/>
        <v>2022_12_38959_5</v>
      </c>
      <c r="B5505" t="str">
        <f t="shared" si="426"/>
        <v>2022_12_43727</v>
      </c>
      <c r="C5505" s="1" t="s">
        <v>5517</v>
      </c>
      <c r="D5505">
        <f t="shared" si="427"/>
        <v>5504</v>
      </c>
      <c r="E5505">
        <v>38959</v>
      </c>
      <c r="F5505">
        <f t="shared" si="428"/>
        <v>5</v>
      </c>
      <c r="G5505" s="2" t="str">
        <f t="shared" si="429"/>
        <v/>
      </c>
      <c r="H5505" t="s">
        <v>5518</v>
      </c>
      <c r="I5505">
        <v>43727</v>
      </c>
      <c r="J5505">
        <v>38942</v>
      </c>
      <c r="K5505">
        <v>38947</v>
      </c>
      <c r="L5505" t="s">
        <v>31</v>
      </c>
      <c r="M5505" t="s">
        <v>20</v>
      </c>
      <c r="N5505">
        <v>426</v>
      </c>
      <c r="O5505">
        <v>2778</v>
      </c>
      <c r="P5505">
        <v>13</v>
      </c>
      <c r="Q5505" t="s">
        <v>5532</v>
      </c>
      <c r="CG5505" s="1"/>
      <c r="CM5505" s="2"/>
    </row>
    <row r="5506" ht="15" customHeight="1">
      <c r="A5506" t="str">
        <f t="shared" ref="A5506:A5569" si="430">CONCATENATE($C5506,"_",$E5506,"_",$F5506)</f>
        <v>2022_12_38959_6</v>
      </c>
      <c r="B5506" t="str">
        <f t="shared" ref="B5506:B5569" si="431">CONCATENATE($C5506,"_",$I5506)</f>
        <v>2022_12_44190</v>
      </c>
      <c r="C5506" s="1" t="s">
        <v>5517</v>
      </c>
      <c r="D5506">
        <f t="shared" ref="D5506:D5569" si="432">IF(ISNUMBER($D5505),$D5505+1,1)</f>
        <v>5505</v>
      </c>
      <c r="E5506">
        <v>38959</v>
      </c>
      <c r="F5506">
        <f t="shared" ref="F5506:F5569" si="433">IF($E5506="","",IF($E5506=$E5505,$F5505+1,1))</f>
        <v>6</v>
      </c>
      <c r="G5506" s="2" t="str">
        <f t="shared" ref="G5506:G5569" si="434">IF($E5507=$E5506,"","x")</f>
        <v/>
      </c>
      <c r="H5506" t="s">
        <v>5518</v>
      </c>
      <c r="I5506">
        <v>44190</v>
      </c>
      <c r="J5506">
        <v>38947</v>
      </c>
      <c r="K5506">
        <v>38942</v>
      </c>
      <c r="L5506" t="s">
        <v>31</v>
      </c>
      <c r="M5506" t="s">
        <v>20</v>
      </c>
      <c r="N5506">
        <v>259</v>
      </c>
      <c r="O5506">
        <v>2778</v>
      </c>
      <c r="P5506">
        <v>13</v>
      </c>
      <c r="Q5506" t="s">
        <v>5533</v>
      </c>
      <c r="CG5506" s="1"/>
      <c r="CM5506" s="2"/>
    </row>
    <row r="5507" ht="15" customHeight="1">
      <c r="A5507" t="str">
        <f t="shared" si="430"/>
        <v>2022_12_38959_7</v>
      </c>
      <c r="B5507" t="str">
        <f t="shared" si="431"/>
        <v>2022_12_44618</v>
      </c>
      <c r="C5507" s="1" t="s">
        <v>5517</v>
      </c>
      <c r="D5507">
        <f t="shared" si="432"/>
        <v>5506</v>
      </c>
      <c r="E5507">
        <v>38959</v>
      </c>
      <c r="F5507">
        <f t="shared" si="433"/>
        <v>7</v>
      </c>
      <c r="G5507" s="2" t="str">
        <f t="shared" si="434"/>
        <v/>
      </c>
      <c r="H5507" t="s">
        <v>5518</v>
      </c>
      <c r="I5507">
        <v>44618</v>
      </c>
      <c r="J5507">
        <v>38942</v>
      </c>
      <c r="K5507">
        <v>38947</v>
      </c>
      <c r="L5507" t="s">
        <v>31</v>
      </c>
      <c r="M5507" t="s">
        <v>20</v>
      </c>
      <c r="N5507">
        <v>160</v>
      </c>
      <c r="O5507">
        <v>2778</v>
      </c>
      <c r="P5507">
        <v>13</v>
      </c>
      <c r="Q5507" t="s">
        <v>5534</v>
      </c>
      <c r="CG5507" s="1"/>
      <c r="CM5507" s="2"/>
    </row>
    <row r="5508" ht="15" customHeight="1">
      <c r="A5508" t="str">
        <f t="shared" si="430"/>
        <v>2022_12_38959_8</v>
      </c>
      <c r="B5508" t="str">
        <f t="shared" si="431"/>
        <v>2022_12_45487</v>
      </c>
      <c r="C5508" s="1" t="s">
        <v>5517</v>
      </c>
      <c r="D5508">
        <f t="shared" si="432"/>
        <v>5507</v>
      </c>
      <c r="E5508">
        <v>38959</v>
      </c>
      <c r="F5508">
        <f t="shared" si="433"/>
        <v>8</v>
      </c>
      <c r="G5508" s="2" t="str">
        <f t="shared" si="434"/>
        <v/>
      </c>
      <c r="H5508" t="s">
        <v>5518</v>
      </c>
      <c r="I5508">
        <v>45487</v>
      </c>
      <c r="J5508">
        <v>38947</v>
      </c>
      <c r="K5508">
        <v>38942</v>
      </c>
      <c r="L5508" t="s">
        <v>31</v>
      </c>
      <c r="M5508" t="s">
        <v>20</v>
      </c>
      <c r="N5508">
        <v>202</v>
      </c>
      <c r="O5508">
        <v>2778</v>
      </c>
      <c r="P5508">
        <v>13</v>
      </c>
      <c r="Q5508" t="s">
        <v>5535</v>
      </c>
      <c r="CG5508" s="1"/>
      <c r="CM5508" s="2"/>
    </row>
    <row r="5509" ht="15" customHeight="1">
      <c r="A5509" t="str">
        <f t="shared" si="430"/>
        <v>2022_12_38959_9</v>
      </c>
      <c r="B5509" t="str">
        <f t="shared" si="431"/>
        <v>2022_12_45757</v>
      </c>
      <c r="C5509" s="1" t="s">
        <v>5517</v>
      </c>
      <c r="D5509">
        <f t="shared" si="432"/>
        <v>5508</v>
      </c>
      <c r="E5509">
        <v>38959</v>
      </c>
      <c r="F5509">
        <f t="shared" si="433"/>
        <v>9</v>
      </c>
      <c r="G5509" s="2" t="str">
        <f t="shared" si="434"/>
        <v/>
      </c>
      <c r="H5509" t="s">
        <v>5518</v>
      </c>
      <c r="I5509">
        <v>45757</v>
      </c>
      <c r="J5509">
        <v>38942</v>
      </c>
      <c r="K5509">
        <v>38947</v>
      </c>
      <c r="L5509" t="s">
        <v>31</v>
      </c>
      <c r="M5509" t="s">
        <v>20</v>
      </c>
      <c r="N5509">
        <v>288</v>
      </c>
      <c r="O5509">
        <v>2778</v>
      </c>
      <c r="P5509">
        <v>13</v>
      </c>
      <c r="Q5509" t="s">
        <v>5536</v>
      </c>
      <c r="CG5509" s="1"/>
      <c r="CM5509" s="2"/>
    </row>
    <row r="5510" ht="15" customHeight="1">
      <c r="A5510" t="str">
        <f t="shared" si="430"/>
        <v>2022_12_38959_10</v>
      </c>
      <c r="B5510" t="str">
        <f t="shared" si="431"/>
        <v>2022_12_45887</v>
      </c>
      <c r="C5510" s="1" t="s">
        <v>5517</v>
      </c>
      <c r="D5510">
        <f t="shared" si="432"/>
        <v>5509</v>
      </c>
      <c r="E5510">
        <v>38959</v>
      </c>
      <c r="F5510">
        <f t="shared" si="433"/>
        <v>10</v>
      </c>
      <c r="G5510" s="2" t="str">
        <f t="shared" si="434"/>
        <v/>
      </c>
      <c r="H5510" t="s">
        <v>5518</v>
      </c>
      <c r="I5510">
        <v>45887</v>
      </c>
      <c r="J5510">
        <v>38947</v>
      </c>
      <c r="K5510">
        <v>38942</v>
      </c>
      <c r="L5510" t="s">
        <v>31</v>
      </c>
      <c r="M5510" t="s">
        <v>20</v>
      </c>
      <c r="N5510">
        <v>97</v>
      </c>
      <c r="O5510">
        <v>2778</v>
      </c>
      <c r="P5510">
        <v>13</v>
      </c>
      <c r="Q5510" t="s">
        <v>5537</v>
      </c>
      <c r="CG5510" s="1"/>
      <c r="CM5510" s="2"/>
    </row>
    <row r="5511" ht="15" customHeight="1">
      <c r="A5511" t="str">
        <f t="shared" si="430"/>
        <v>2022_12_38959_11</v>
      </c>
      <c r="B5511" t="str">
        <f t="shared" si="431"/>
        <v>2022_12_45960</v>
      </c>
      <c r="C5511" s="1" t="s">
        <v>5517</v>
      </c>
      <c r="D5511">
        <f t="shared" si="432"/>
        <v>5510</v>
      </c>
      <c r="E5511">
        <v>38959</v>
      </c>
      <c r="F5511">
        <f t="shared" si="433"/>
        <v>11</v>
      </c>
      <c r="G5511" s="2" t="str">
        <f t="shared" si="434"/>
        <v/>
      </c>
      <c r="H5511" t="s">
        <v>5518</v>
      </c>
      <c r="I5511">
        <v>45960</v>
      </c>
      <c r="J5511">
        <v>38942</v>
      </c>
      <c r="K5511">
        <v>38947</v>
      </c>
      <c r="L5511" t="s">
        <v>31</v>
      </c>
      <c r="M5511" t="s">
        <v>20</v>
      </c>
      <c r="N5511">
        <v>104</v>
      </c>
      <c r="O5511">
        <v>2778</v>
      </c>
      <c r="P5511">
        <v>13</v>
      </c>
      <c r="Q5511" t="s">
        <v>5538</v>
      </c>
      <c r="CG5511" s="1"/>
      <c r="CM5511" s="2"/>
    </row>
    <row r="5512" ht="15" customHeight="1">
      <c r="A5512" t="str">
        <f t="shared" si="430"/>
        <v>2022_12_38959_12</v>
      </c>
      <c r="B5512" t="str">
        <f t="shared" si="431"/>
        <v>2022_12_46622</v>
      </c>
      <c r="C5512" s="1" t="s">
        <v>5517</v>
      </c>
      <c r="D5512">
        <f t="shared" si="432"/>
        <v>5511</v>
      </c>
      <c r="E5512">
        <v>38959</v>
      </c>
      <c r="F5512">
        <f t="shared" si="433"/>
        <v>12</v>
      </c>
      <c r="G5512" s="2" t="str">
        <f t="shared" si="434"/>
        <v>x</v>
      </c>
      <c r="H5512" t="s">
        <v>5518</v>
      </c>
      <c r="I5512">
        <v>46622</v>
      </c>
      <c r="J5512">
        <v>38947</v>
      </c>
      <c r="K5512">
        <v>38942</v>
      </c>
      <c r="L5512" t="s">
        <v>20</v>
      </c>
      <c r="M5512" t="s">
        <v>20</v>
      </c>
      <c r="N5512">
        <v>49</v>
      </c>
      <c r="O5512">
        <v>2778</v>
      </c>
      <c r="P5512">
        <v>13</v>
      </c>
      <c r="Q5512" t="s">
        <v>5539</v>
      </c>
      <c r="CG5512" s="1"/>
      <c r="CM5512" s="2"/>
    </row>
    <row r="5513" ht="15" customHeight="1">
      <c r="A5513" t="str">
        <f t="shared" si="430"/>
        <v>2022_12_38991_1</v>
      </c>
      <c r="B5513" t="str">
        <f t="shared" si="431"/>
        <v>2022_12_43361</v>
      </c>
      <c r="C5513" s="1" t="s">
        <v>5517</v>
      </c>
      <c r="D5513">
        <f t="shared" si="432"/>
        <v>5512</v>
      </c>
      <c r="E5513">
        <v>38991</v>
      </c>
      <c r="F5513">
        <f t="shared" si="433"/>
        <v>1</v>
      </c>
      <c r="G5513" s="2" t="str">
        <f t="shared" si="434"/>
        <v/>
      </c>
      <c r="H5513" t="s">
        <v>5518</v>
      </c>
      <c r="I5513">
        <v>43361</v>
      </c>
      <c r="J5513">
        <v>38974</v>
      </c>
      <c r="K5513">
        <v>38979</v>
      </c>
      <c r="L5513" t="s">
        <v>19</v>
      </c>
      <c r="M5513" t="s">
        <v>20</v>
      </c>
      <c r="N5513">
        <v>100</v>
      </c>
      <c r="O5513">
        <v>2087</v>
      </c>
      <c r="P5513">
        <v>9</v>
      </c>
      <c r="Q5513" t="s">
        <v>5540</v>
      </c>
      <c r="CG5513" s="1"/>
      <c r="CM5513" s="2"/>
    </row>
    <row r="5514" ht="15" customHeight="1">
      <c r="A5514" t="str">
        <f t="shared" si="430"/>
        <v>2022_12_38991_2</v>
      </c>
      <c r="B5514" t="str">
        <f t="shared" si="431"/>
        <v>2022_12_43873</v>
      </c>
      <c r="C5514" s="1" t="s">
        <v>5517</v>
      </c>
      <c r="D5514">
        <f t="shared" si="432"/>
        <v>5513</v>
      </c>
      <c r="E5514">
        <v>38991</v>
      </c>
      <c r="F5514">
        <f t="shared" si="433"/>
        <v>2</v>
      </c>
      <c r="G5514" s="2" t="str">
        <f t="shared" si="434"/>
        <v/>
      </c>
      <c r="H5514" t="s">
        <v>5518</v>
      </c>
      <c r="I5514">
        <v>43873</v>
      </c>
      <c r="J5514">
        <v>38979</v>
      </c>
      <c r="K5514">
        <v>38974</v>
      </c>
      <c r="L5514" t="s">
        <v>31</v>
      </c>
      <c r="M5514" t="s">
        <v>20</v>
      </c>
      <c r="N5514">
        <v>286</v>
      </c>
      <c r="O5514">
        <v>2087</v>
      </c>
      <c r="P5514">
        <v>9</v>
      </c>
      <c r="Q5514" t="s">
        <v>5541</v>
      </c>
      <c r="CG5514" s="1"/>
      <c r="CM5514" s="2"/>
    </row>
    <row r="5515" ht="15" customHeight="1">
      <c r="A5515" t="str">
        <f t="shared" si="430"/>
        <v>2022_12_38991_3</v>
      </c>
      <c r="B5515" t="str">
        <f t="shared" si="431"/>
        <v>2022_12_44708</v>
      </c>
      <c r="C5515" s="1" t="s">
        <v>5517</v>
      </c>
      <c r="D5515">
        <f t="shared" si="432"/>
        <v>5514</v>
      </c>
      <c r="E5515">
        <v>38991</v>
      </c>
      <c r="F5515">
        <f t="shared" si="433"/>
        <v>3</v>
      </c>
      <c r="G5515" s="2" t="str">
        <f t="shared" si="434"/>
        <v/>
      </c>
      <c r="H5515" t="s">
        <v>5518</v>
      </c>
      <c r="I5515">
        <v>44708</v>
      </c>
      <c r="J5515">
        <v>38974</v>
      </c>
      <c r="K5515">
        <v>38979</v>
      </c>
      <c r="L5515" t="s">
        <v>31</v>
      </c>
      <c r="M5515" t="s">
        <v>20</v>
      </c>
      <c r="N5515">
        <v>668</v>
      </c>
      <c r="O5515">
        <v>2087</v>
      </c>
      <c r="P5515">
        <v>9</v>
      </c>
      <c r="Q5515" t="s">
        <v>5542</v>
      </c>
      <c r="CG5515" s="1"/>
      <c r="CM5515" s="2"/>
    </row>
    <row r="5516" ht="15" customHeight="1">
      <c r="A5516" t="str">
        <f t="shared" si="430"/>
        <v>2022_12_38991_4</v>
      </c>
      <c r="B5516" t="str">
        <f t="shared" si="431"/>
        <v>2022_12_45196</v>
      </c>
      <c r="C5516" s="1" t="s">
        <v>5517</v>
      </c>
      <c r="D5516">
        <f t="shared" si="432"/>
        <v>5515</v>
      </c>
      <c r="E5516">
        <v>38991</v>
      </c>
      <c r="F5516">
        <f t="shared" si="433"/>
        <v>4</v>
      </c>
      <c r="G5516" s="2" t="str">
        <f t="shared" si="434"/>
        <v/>
      </c>
      <c r="H5516" t="s">
        <v>5518</v>
      </c>
      <c r="I5516">
        <v>45196</v>
      </c>
      <c r="J5516">
        <v>38979</v>
      </c>
      <c r="K5516">
        <v>38974</v>
      </c>
      <c r="L5516" t="s">
        <v>31</v>
      </c>
      <c r="M5516" t="s">
        <v>20</v>
      </c>
      <c r="N5516">
        <v>299</v>
      </c>
      <c r="O5516">
        <v>2087</v>
      </c>
      <c r="P5516">
        <v>9</v>
      </c>
      <c r="Q5516" t="s">
        <v>5543</v>
      </c>
      <c r="CG5516" s="1"/>
      <c r="CM5516" s="2"/>
    </row>
    <row r="5517" ht="15" customHeight="1">
      <c r="A5517" t="str">
        <f t="shared" si="430"/>
        <v>2022_12_38991_5</v>
      </c>
      <c r="B5517" t="str">
        <f t="shared" si="431"/>
        <v>2022_12_46492</v>
      </c>
      <c r="C5517" s="1" t="s">
        <v>5517</v>
      </c>
      <c r="D5517">
        <f t="shared" si="432"/>
        <v>5516</v>
      </c>
      <c r="E5517">
        <v>38991</v>
      </c>
      <c r="F5517">
        <f t="shared" si="433"/>
        <v>5</v>
      </c>
      <c r="G5517" s="2" t="str">
        <f t="shared" si="434"/>
        <v/>
      </c>
      <c r="H5517" t="s">
        <v>5518</v>
      </c>
      <c r="I5517">
        <v>46492</v>
      </c>
      <c r="J5517">
        <v>38974</v>
      </c>
      <c r="K5517">
        <v>38979</v>
      </c>
      <c r="L5517" t="s">
        <v>31</v>
      </c>
      <c r="M5517" t="s">
        <v>20</v>
      </c>
      <c r="N5517">
        <v>348</v>
      </c>
      <c r="O5517">
        <v>2087</v>
      </c>
      <c r="P5517">
        <v>9</v>
      </c>
      <c r="Q5517" t="s">
        <v>5544</v>
      </c>
      <c r="CG5517" s="1"/>
      <c r="CM5517" s="2"/>
    </row>
    <row r="5518" ht="15" customHeight="1">
      <c r="A5518" t="str">
        <f t="shared" si="430"/>
        <v>2022_12_38991_6</v>
      </c>
      <c r="B5518" t="str">
        <f t="shared" si="431"/>
        <v>2022_12_46579</v>
      </c>
      <c r="C5518" s="1" t="s">
        <v>5517</v>
      </c>
      <c r="D5518">
        <f t="shared" si="432"/>
        <v>5517</v>
      </c>
      <c r="E5518">
        <v>38991</v>
      </c>
      <c r="F5518">
        <f t="shared" si="433"/>
        <v>6</v>
      </c>
      <c r="G5518" s="2" t="str">
        <f t="shared" si="434"/>
        <v/>
      </c>
      <c r="H5518" t="s">
        <v>5518</v>
      </c>
      <c r="I5518">
        <v>46579</v>
      </c>
      <c r="J5518">
        <v>38979</v>
      </c>
      <c r="K5518">
        <v>38974</v>
      </c>
      <c r="L5518" t="s">
        <v>31</v>
      </c>
      <c r="M5518" t="s">
        <v>20</v>
      </c>
      <c r="N5518">
        <v>201</v>
      </c>
      <c r="O5518">
        <v>2087</v>
      </c>
      <c r="P5518">
        <v>9</v>
      </c>
      <c r="Q5518" t="s">
        <v>5545</v>
      </c>
      <c r="CG5518" s="1"/>
      <c r="CM5518" s="2"/>
    </row>
    <row r="5519" ht="15" customHeight="1">
      <c r="A5519" t="str">
        <f t="shared" si="430"/>
        <v>2022_12_38991_7</v>
      </c>
      <c r="B5519" t="str">
        <f t="shared" si="431"/>
        <v>2022_12_47481</v>
      </c>
      <c r="C5519" s="1" t="s">
        <v>5517</v>
      </c>
      <c r="D5519">
        <f t="shared" si="432"/>
        <v>5518</v>
      </c>
      <c r="E5519">
        <v>38991</v>
      </c>
      <c r="F5519">
        <f t="shared" si="433"/>
        <v>7</v>
      </c>
      <c r="G5519" s="2" t="str">
        <f t="shared" si="434"/>
        <v/>
      </c>
      <c r="H5519" t="s">
        <v>5518</v>
      </c>
      <c r="I5519">
        <v>47481</v>
      </c>
      <c r="J5519">
        <v>38974</v>
      </c>
      <c r="K5519">
        <v>38979</v>
      </c>
      <c r="L5519" t="s">
        <v>31</v>
      </c>
      <c r="M5519" t="s">
        <v>20</v>
      </c>
      <c r="N5519">
        <v>146</v>
      </c>
      <c r="O5519">
        <v>2087</v>
      </c>
      <c r="P5519">
        <v>9</v>
      </c>
      <c r="Q5519" t="s">
        <v>5546</v>
      </c>
      <c r="CG5519" s="1"/>
      <c r="CM5519" s="2"/>
    </row>
    <row r="5520" ht="15" customHeight="1">
      <c r="A5520" t="str">
        <f t="shared" si="430"/>
        <v>2022_12_38991_8</v>
      </c>
      <c r="B5520" t="str">
        <f t="shared" si="431"/>
        <v>2022_12_48377</v>
      </c>
      <c r="C5520" s="1" t="s">
        <v>5517</v>
      </c>
      <c r="D5520">
        <f t="shared" si="432"/>
        <v>5519</v>
      </c>
      <c r="E5520">
        <v>38991</v>
      </c>
      <c r="F5520">
        <f t="shared" si="433"/>
        <v>8</v>
      </c>
      <c r="G5520" s="2" t="str">
        <f t="shared" si="434"/>
        <v>x</v>
      </c>
      <c r="H5520" t="s">
        <v>5518</v>
      </c>
      <c r="I5520">
        <v>48377</v>
      </c>
      <c r="J5520">
        <v>38979</v>
      </c>
      <c r="K5520">
        <v>38974</v>
      </c>
      <c r="L5520" t="s">
        <v>20</v>
      </c>
      <c r="M5520" t="s">
        <v>20</v>
      </c>
      <c r="N5520">
        <v>18</v>
      </c>
      <c r="O5520">
        <v>2087</v>
      </c>
      <c r="P5520">
        <v>9</v>
      </c>
      <c r="Q5520" t="s">
        <v>5547</v>
      </c>
      <c r="CG5520" s="1"/>
      <c r="CM5520" s="2"/>
    </row>
    <row r="5521" ht="15" customHeight="1">
      <c r="A5521" t="str">
        <f t="shared" si="430"/>
        <v>2022_12_39023_1</v>
      </c>
      <c r="B5521" t="str">
        <f t="shared" si="431"/>
        <v>2022_12_42080</v>
      </c>
      <c r="C5521" s="1" t="s">
        <v>5517</v>
      </c>
      <c r="D5521">
        <f t="shared" si="432"/>
        <v>5520</v>
      </c>
      <c r="E5521">
        <v>39023</v>
      </c>
      <c r="F5521">
        <f t="shared" si="433"/>
        <v>1</v>
      </c>
      <c r="G5521" s="2" t="str">
        <f t="shared" si="434"/>
        <v/>
      </c>
      <c r="H5521" t="s">
        <v>5518</v>
      </c>
      <c r="I5521">
        <v>42080</v>
      </c>
      <c r="J5521">
        <v>39006</v>
      </c>
      <c r="K5521">
        <v>39011</v>
      </c>
      <c r="L5521" t="s">
        <v>19</v>
      </c>
      <c r="M5521" t="s">
        <v>40</v>
      </c>
      <c r="N5521">
        <v>69</v>
      </c>
      <c r="O5521">
        <v>1951</v>
      </c>
      <c r="P5521">
        <v>16</v>
      </c>
      <c r="Q5521" t="s">
        <v>5548</v>
      </c>
      <c r="CG5521" s="1"/>
      <c r="CM5521" s="2"/>
    </row>
    <row r="5522" ht="15" customHeight="1">
      <c r="A5522" t="str">
        <f t="shared" si="430"/>
        <v>2022_12_39023_2</v>
      </c>
      <c r="B5522" t="str">
        <f t="shared" si="431"/>
        <v>2022_12_43508</v>
      </c>
      <c r="C5522" s="1" t="s">
        <v>5517</v>
      </c>
      <c r="D5522">
        <f t="shared" si="432"/>
        <v>5521</v>
      </c>
      <c r="E5522">
        <v>39023</v>
      </c>
      <c r="F5522">
        <f t="shared" si="433"/>
        <v>2</v>
      </c>
      <c r="G5522" s="2" t="str">
        <f t="shared" si="434"/>
        <v/>
      </c>
      <c r="H5522" t="s">
        <v>5518</v>
      </c>
      <c r="I5522">
        <v>43508</v>
      </c>
      <c r="J5522">
        <v>39011</v>
      </c>
      <c r="K5522">
        <v>39006</v>
      </c>
      <c r="L5522" t="s">
        <v>31</v>
      </c>
      <c r="M5522" t="s">
        <v>40</v>
      </c>
      <c r="N5522">
        <v>64</v>
      </c>
      <c r="O5522">
        <v>1951</v>
      </c>
      <c r="P5522">
        <v>16</v>
      </c>
      <c r="Q5522" t="s">
        <v>5549</v>
      </c>
      <c r="CG5522" s="1"/>
      <c r="CM5522" s="2"/>
    </row>
    <row r="5523" ht="15" customHeight="1">
      <c r="A5523" t="str">
        <f t="shared" si="430"/>
        <v>2022_12_39023_3</v>
      </c>
      <c r="B5523" t="str">
        <f t="shared" si="431"/>
        <v>2022_12_44055</v>
      </c>
      <c r="C5523" s="1" t="s">
        <v>5517</v>
      </c>
      <c r="D5523">
        <f t="shared" si="432"/>
        <v>5522</v>
      </c>
      <c r="E5523">
        <v>39023</v>
      </c>
      <c r="F5523">
        <f t="shared" si="433"/>
        <v>3</v>
      </c>
      <c r="G5523" s="2" t="str">
        <f t="shared" si="434"/>
        <v/>
      </c>
      <c r="H5523" t="s">
        <v>5518</v>
      </c>
      <c r="I5523">
        <v>44055</v>
      </c>
      <c r="J5523">
        <v>39006</v>
      </c>
      <c r="K5523">
        <v>39011</v>
      </c>
      <c r="L5523" t="s">
        <v>31</v>
      </c>
      <c r="M5523" t="s">
        <v>40</v>
      </c>
      <c r="N5523">
        <v>115</v>
      </c>
      <c r="O5523">
        <v>1951</v>
      </c>
      <c r="P5523">
        <v>16</v>
      </c>
      <c r="Q5523" t="s">
        <v>5550</v>
      </c>
      <c r="CG5523" s="1"/>
      <c r="CM5523" s="2"/>
    </row>
    <row r="5524" ht="15" customHeight="1">
      <c r="A5524" t="str">
        <f t="shared" si="430"/>
        <v>2022_12_39023_4</v>
      </c>
      <c r="B5524" t="str">
        <f t="shared" si="431"/>
        <v>2022_12_45150</v>
      </c>
      <c r="C5524" s="1" t="s">
        <v>5517</v>
      </c>
      <c r="D5524">
        <f t="shared" si="432"/>
        <v>5523</v>
      </c>
      <c r="E5524">
        <v>39023</v>
      </c>
      <c r="F5524">
        <f t="shared" si="433"/>
        <v>4</v>
      </c>
      <c r="G5524" s="2" t="str">
        <f t="shared" si="434"/>
        <v/>
      </c>
      <c r="H5524" t="s">
        <v>5518</v>
      </c>
      <c r="I5524">
        <v>45150</v>
      </c>
      <c r="J5524">
        <v>39011</v>
      </c>
      <c r="K5524">
        <v>39006</v>
      </c>
      <c r="L5524" t="s">
        <v>31</v>
      </c>
      <c r="M5524" t="s">
        <v>40</v>
      </c>
      <c r="N5524">
        <v>152</v>
      </c>
      <c r="O5524">
        <v>1951</v>
      </c>
      <c r="P5524">
        <v>16</v>
      </c>
      <c r="Q5524" t="s">
        <v>5551</v>
      </c>
      <c r="CG5524" s="1"/>
      <c r="CM5524" s="2"/>
    </row>
    <row r="5525" ht="15" customHeight="1">
      <c r="A5525" t="str">
        <f t="shared" si="430"/>
        <v>2022_12_39023_5</v>
      </c>
      <c r="B5525" t="str">
        <f t="shared" si="431"/>
        <v>2022_12_45472</v>
      </c>
      <c r="C5525" s="1" t="s">
        <v>5517</v>
      </c>
      <c r="D5525">
        <f t="shared" si="432"/>
        <v>5524</v>
      </c>
      <c r="E5525">
        <v>39023</v>
      </c>
      <c r="F5525">
        <f t="shared" si="433"/>
        <v>5</v>
      </c>
      <c r="G5525" s="2" t="str">
        <f t="shared" si="434"/>
        <v/>
      </c>
      <c r="H5525" t="s">
        <v>5518</v>
      </c>
      <c r="I5525">
        <v>45472</v>
      </c>
      <c r="J5525">
        <v>39006</v>
      </c>
      <c r="K5525">
        <v>39011</v>
      </c>
      <c r="L5525" t="s">
        <v>31</v>
      </c>
      <c r="M5525" t="s">
        <v>40</v>
      </c>
      <c r="N5525">
        <v>184</v>
      </c>
      <c r="O5525">
        <v>1951</v>
      </c>
      <c r="P5525">
        <v>16</v>
      </c>
      <c r="Q5525" t="s">
        <v>5552</v>
      </c>
      <c r="CG5525" s="1"/>
      <c r="CM5525" s="2"/>
    </row>
    <row r="5526" ht="15" customHeight="1">
      <c r="A5526" t="str">
        <f t="shared" si="430"/>
        <v>2022_12_39023_6</v>
      </c>
      <c r="B5526" t="str">
        <f t="shared" si="431"/>
        <v>2022_12_45574</v>
      </c>
      <c r="C5526" s="1" t="s">
        <v>5517</v>
      </c>
      <c r="D5526">
        <f t="shared" si="432"/>
        <v>5525</v>
      </c>
      <c r="E5526">
        <v>39023</v>
      </c>
      <c r="F5526">
        <f t="shared" si="433"/>
        <v>6</v>
      </c>
      <c r="G5526" s="2" t="str">
        <f t="shared" si="434"/>
        <v/>
      </c>
      <c r="H5526" t="s">
        <v>5518</v>
      </c>
      <c r="I5526">
        <v>45574</v>
      </c>
      <c r="J5526">
        <v>39011</v>
      </c>
      <c r="K5526">
        <v>39006</v>
      </c>
      <c r="L5526" t="s">
        <v>31</v>
      </c>
      <c r="M5526" t="s">
        <v>40</v>
      </c>
      <c r="N5526">
        <v>110</v>
      </c>
      <c r="O5526">
        <v>1951</v>
      </c>
      <c r="P5526">
        <v>16</v>
      </c>
      <c r="Q5526" t="s">
        <v>5553</v>
      </c>
      <c r="CG5526" s="1"/>
      <c r="CM5526" s="2"/>
    </row>
    <row r="5527" ht="15" customHeight="1">
      <c r="A5527" t="str">
        <f t="shared" si="430"/>
        <v>2022_12_39023_7</v>
      </c>
      <c r="B5527" t="str">
        <f t="shared" si="431"/>
        <v>2022_12_45647</v>
      </c>
      <c r="C5527" s="1" t="s">
        <v>5517</v>
      </c>
      <c r="D5527">
        <f t="shared" si="432"/>
        <v>5526</v>
      </c>
      <c r="E5527">
        <v>39023</v>
      </c>
      <c r="F5527">
        <f t="shared" si="433"/>
        <v>7</v>
      </c>
      <c r="G5527" s="2" t="str">
        <f t="shared" si="434"/>
        <v/>
      </c>
      <c r="H5527" t="s">
        <v>5518</v>
      </c>
      <c r="I5527">
        <v>45647</v>
      </c>
      <c r="J5527">
        <v>39006</v>
      </c>
      <c r="K5527">
        <v>39011</v>
      </c>
      <c r="L5527" t="s">
        <v>31</v>
      </c>
      <c r="M5527" t="s">
        <v>40</v>
      </c>
      <c r="N5527">
        <v>228</v>
      </c>
      <c r="O5527">
        <v>1951</v>
      </c>
      <c r="P5527">
        <v>16</v>
      </c>
      <c r="Q5527" t="s">
        <v>5554</v>
      </c>
      <c r="CG5527" s="1"/>
      <c r="CM5527" s="2"/>
    </row>
    <row r="5528" ht="15" customHeight="1">
      <c r="A5528" t="str">
        <f t="shared" si="430"/>
        <v>2022_12_39023_8</v>
      </c>
      <c r="B5528" t="str">
        <f t="shared" si="431"/>
        <v>2022_12_46433</v>
      </c>
      <c r="C5528" s="1" t="s">
        <v>5517</v>
      </c>
      <c r="D5528">
        <f t="shared" si="432"/>
        <v>5527</v>
      </c>
      <c r="E5528">
        <v>39023</v>
      </c>
      <c r="F5528">
        <f t="shared" si="433"/>
        <v>8</v>
      </c>
      <c r="G5528" s="2" t="str">
        <f t="shared" si="434"/>
        <v/>
      </c>
      <c r="H5528" t="s">
        <v>5518</v>
      </c>
      <c r="I5528">
        <v>46433</v>
      </c>
      <c r="J5528">
        <v>39011</v>
      </c>
      <c r="K5528">
        <v>39006</v>
      </c>
      <c r="L5528" t="s">
        <v>31</v>
      </c>
      <c r="M5528" t="s">
        <v>40</v>
      </c>
      <c r="N5528">
        <v>73</v>
      </c>
      <c r="O5528">
        <v>1951</v>
      </c>
      <c r="P5528">
        <v>16</v>
      </c>
      <c r="Q5528" t="s">
        <v>5555</v>
      </c>
      <c r="CG5528" s="1"/>
      <c r="CM5528" s="2"/>
    </row>
    <row r="5529" ht="15" customHeight="1">
      <c r="A5529" t="str">
        <f t="shared" si="430"/>
        <v>2022_12_39023_9</v>
      </c>
      <c r="B5529" t="str">
        <f t="shared" si="431"/>
        <v>2022_12_46843</v>
      </c>
      <c r="C5529" s="1" t="s">
        <v>5517</v>
      </c>
      <c r="D5529">
        <f t="shared" si="432"/>
        <v>5528</v>
      </c>
      <c r="E5529">
        <v>39023</v>
      </c>
      <c r="F5529">
        <f t="shared" si="433"/>
        <v>9</v>
      </c>
      <c r="G5529" s="2" t="str">
        <f t="shared" si="434"/>
        <v/>
      </c>
      <c r="H5529" t="s">
        <v>5518</v>
      </c>
      <c r="I5529">
        <v>46843</v>
      </c>
      <c r="J5529">
        <v>39006</v>
      </c>
      <c r="K5529">
        <v>39011</v>
      </c>
      <c r="L5529" t="s">
        <v>31</v>
      </c>
      <c r="M5529" t="s">
        <v>40</v>
      </c>
      <c r="N5529">
        <v>68</v>
      </c>
      <c r="O5529">
        <v>1951</v>
      </c>
      <c r="P5529">
        <v>16</v>
      </c>
      <c r="Q5529" t="s">
        <v>5556</v>
      </c>
      <c r="CG5529" s="1"/>
      <c r="CM5529" s="2"/>
    </row>
    <row r="5530" ht="15" customHeight="1">
      <c r="A5530" t="str">
        <f t="shared" si="430"/>
        <v>2022_12_39023_10</v>
      </c>
      <c r="B5530" t="str">
        <f t="shared" si="431"/>
        <v>2022_12_46975</v>
      </c>
      <c r="C5530" s="1" t="s">
        <v>5517</v>
      </c>
      <c r="D5530">
        <f t="shared" si="432"/>
        <v>5529</v>
      </c>
      <c r="E5530">
        <v>39023</v>
      </c>
      <c r="F5530">
        <f t="shared" si="433"/>
        <v>10</v>
      </c>
      <c r="G5530" s="2" t="str">
        <f t="shared" si="434"/>
        <v/>
      </c>
      <c r="H5530" t="s">
        <v>5518</v>
      </c>
      <c r="I5530">
        <v>46975</v>
      </c>
      <c r="J5530">
        <v>39011</v>
      </c>
      <c r="K5530">
        <v>39006</v>
      </c>
      <c r="L5530" t="s">
        <v>31</v>
      </c>
      <c r="M5530" t="s">
        <v>40</v>
      </c>
      <c r="N5530">
        <v>122</v>
      </c>
      <c r="O5530">
        <v>1951</v>
      </c>
      <c r="P5530">
        <v>16</v>
      </c>
      <c r="Q5530" t="s">
        <v>5557</v>
      </c>
      <c r="CG5530" s="1"/>
      <c r="CM5530" s="2"/>
    </row>
    <row r="5531" ht="15" customHeight="1">
      <c r="A5531" t="str">
        <f t="shared" si="430"/>
        <v>2022_12_39023_11</v>
      </c>
      <c r="B5531" t="str">
        <f t="shared" si="431"/>
        <v>2022_12_47712</v>
      </c>
      <c r="C5531" s="1" t="s">
        <v>5517</v>
      </c>
      <c r="D5531">
        <f t="shared" si="432"/>
        <v>5530</v>
      </c>
      <c r="E5531">
        <v>39023</v>
      </c>
      <c r="F5531">
        <f t="shared" si="433"/>
        <v>11</v>
      </c>
      <c r="G5531" s="2" t="str">
        <f t="shared" si="434"/>
        <v/>
      </c>
      <c r="H5531" t="s">
        <v>5518</v>
      </c>
      <c r="I5531">
        <v>47712</v>
      </c>
      <c r="J5531">
        <v>39006</v>
      </c>
      <c r="K5531">
        <v>39011</v>
      </c>
      <c r="L5531" t="s">
        <v>31</v>
      </c>
      <c r="M5531" t="s">
        <v>40</v>
      </c>
      <c r="N5531">
        <v>222</v>
      </c>
      <c r="O5531">
        <v>1951</v>
      </c>
      <c r="P5531">
        <v>16</v>
      </c>
      <c r="Q5531" t="s">
        <v>5558</v>
      </c>
      <c r="CG5531" s="1"/>
      <c r="CM5531" s="2"/>
    </row>
    <row r="5532" ht="15" customHeight="1">
      <c r="A5532" t="str">
        <f t="shared" si="430"/>
        <v>2022_12_39023_12</v>
      </c>
      <c r="B5532" t="str">
        <f t="shared" si="431"/>
        <v>2022_12_48126</v>
      </c>
      <c r="C5532" s="1" t="s">
        <v>5517</v>
      </c>
      <c r="D5532">
        <f t="shared" si="432"/>
        <v>5531</v>
      </c>
      <c r="E5532">
        <v>39023</v>
      </c>
      <c r="F5532">
        <f t="shared" si="433"/>
        <v>12</v>
      </c>
      <c r="G5532" s="2" t="str">
        <f t="shared" si="434"/>
        <v/>
      </c>
      <c r="H5532" t="s">
        <v>5518</v>
      </c>
      <c r="I5532">
        <v>48126</v>
      </c>
      <c r="J5532">
        <v>39011</v>
      </c>
      <c r="K5532">
        <v>39006</v>
      </c>
      <c r="L5532" t="s">
        <v>31</v>
      </c>
      <c r="M5532" t="s">
        <v>40</v>
      </c>
      <c r="N5532">
        <v>123</v>
      </c>
      <c r="O5532">
        <v>1951</v>
      </c>
      <c r="P5532">
        <v>16</v>
      </c>
      <c r="Q5532" t="s">
        <v>5559</v>
      </c>
      <c r="CG5532" s="1"/>
      <c r="CM5532" s="2"/>
    </row>
    <row r="5533" ht="15" customHeight="1">
      <c r="A5533" t="str">
        <f t="shared" si="430"/>
        <v>2022_12_39023_13</v>
      </c>
      <c r="B5533" t="str">
        <f t="shared" si="431"/>
        <v>2022_12_48836</v>
      </c>
      <c r="C5533" s="1" t="s">
        <v>5517</v>
      </c>
      <c r="D5533">
        <f t="shared" si="432"/>
        <v>5532</v>
      </c>
      <c r="E5533">
        <v>39023</v>
      </c>
      <c r="F5533">
        <f t="shared" si="433"/>
        <v>13</v>
      </c>
      <c r="G5533" s="2" t="str">
        <f t="shared" si="434"/>
        <v>x</v>
      </c>
      <c r="H5533" t="s">
        <v>5518</v>
      </c>
      <c r="I5533">
        <v>48836</v>
      </c>
      <c r="J5533">
        <v>39006</v>
      </c>
      <c r="K5533">
        <v>39011</v>
      </c>
      <c r="L5533" t="s">
        <v>40</v>
      </c>
      <c r="M5533" t="s">
        <v>40</v>
      </c>
      <c r="N5533">
        <v>71</v>
      </c>
      <c r="O5533">
        <v>1951</v>
      </c>
      <c r="P5533">
        <v>16</v>
      </c>
      <c r="Q5533" t="s">
        <v>5560</v>
      </c>
      <c r="CG5533" s="1"/>
      <c r="CM5533" s="2"/>
    </row>
    <row r="5534" ht="15" customHeight="1">
      <c r="A5534" t="str">
        <f t="shared" si="430"/>
        <v>2022_12_39055_1</v>
      </c>
      <c r="B5534" t="str">
        <f t="shared" si="431"/>
        <v>2022_12_42813</v>
      </c>
      <c r="C5534" s="1" t="s">
        <v>5517</v>
      </c>
      <c r="D5534">
        <f t="shared" si="432"/>
        <v>5533</v>
      </c>
      <c r="E5534">
        <v>39055</v>
      </c>
      <c r="F5534">
        <f t="shared" si="433"/>
        <v>1</v>
      </c>
      <c r="G5534" s="2" t="str">
        <f t="shared" si="434"/>
        <v/>
      </c>
      <c r="H5534" t="s">
        <v>5518</v>
      </c>
      <c r="I5534">
        <v>42813</v>
      </c>
      <c r="J5534">
        <v>39038</v>
      </c>
      <c r="K5534">
        <v>39043</v>
      </c>
      <c r="L5534" t="s">
        <v>19</v>
      </c>
      <c r="M5534" t="s">
        <v>20</v>
      </c>
      <c r="N5534">
        <v>59</v>
      </c>
      <c r="O5534">
        <v>2361</v>
      </c>
      <c r="P5534">
        <v>11</v>
      </c>
      <c r="Q5534" t="s">
        <v>5561</v>
      </c>
      <c r="CG5534" s="1"/>
      <c r="CM5534" s="2"/>
    </row>
    <row r="5535" ht="15" customHeight="1">
      <c r="A5535" t="str">
        <f t="shared" si="430"/>
        <v>2022_12_39055_2</v>
      </c>
      <c r="B5535" t="str">
        <f t="shared" si="431"/>
        <v>2022_12_42961</v>
      </c>
      <c r="C5535" s="1" t="s">
        <v>5517</v>
      </c>
      <c r="D5535">
        <f t="shared" si="432"/>
        <v>5534</v>
      </c>
      <c r="E5535">
        <v>39055</v>
      </c>
      <c r="F5535">
        <f t="shared" si="433"/>
        <v>2</v>
      </c>
      <c r="G5535" s="2" t="str">
        <f t="shared" si="434"/>
        <v/>
      </c>
      <c r="H5535" t="s">
        <v>5518</v>
      </c>
      <c r="I5535">
        <v>42961</v>
      </c>
      <c r="J5535">
        <v>39043</v>
      </c>
      <c r="K5535">
        <v>39038</v>
      </c>
      <c r="L5535" t="s">
        <v>31</v>
      </c>
      <c r="M5535" t="s">
        <v>20</v>
      </c>
      <c r="N5535">
        <v>287</v>
      </c>
      <c r="O5535">
        <v>2361</v>
      </c>
      <c r="P5535">
        <v>11</v>
      </c>
      <c r="Q5535" t="s">
        <v>5562</v>
      </c>
      <c r="CG5535" s="1"/>
      <c r="CM5535" s="2"/>
    </row>
    <row r="5536" ht="15" customHeight="1">
      <c r="A5536" t="str">
        <f t="shared" si="430"/>
        <v>2022_12_39055_3</v>
      </c>
      <c r="B5536" t="str">
        <f t="shared" si="431"/>
        <v>2022_12_43955</v>
      </c>
      <c r="C5536" s="1" t="s">
        <v>5517</v>
      </c>
      <c r="D5536">
        <f t="shared" si="432"/>
        <v>5535</v>
      </c>
      <c r="E5536">
        <v>39055</v>
      </c>
      <c r="F5536">
        <f t="shared" si="433"/>
        <v>3</v>
      </c>
      <c r="G5536" s="2" t="str">
        <f t="shared" si="434"/>
        <v/>
      </c>
      <c r="H5536" t="s">
        <v>5518</v>
      </c>
      <c r="I5536">
        <v>43955</v>
      </c>
      <c r="J5536">
        <v>39038</v>
      </c>
      <c r="K5536">
        <v>39043</v>
      </c>
      <c r="L5536" t="s">
        <v>31</v>
      </c>
      <c r="M5536" t="s">
        <v>20</v>
      </c>
      <c r="N5536">
        <v>357</v>
      </c>
      <c r="O5536">
        <v>2361</v>
      </c>
      <c r="P5536">
        <v>11</v>
      </c>
      <c r="Q5536" t="s">
        <v>5563</v>
      </c>
      <c r="CG5536" s="1"/>
      <c r="CM5536" s="2"/>
    </row>
    <row r="5537" ht="15" customHeight="1">
      <c r="A5537" t="str">
        <f t="shared" si="430"/>
        <v>2022_12_39055_4</v>
      </c>
      <c r="B5537" t="str">
        <f t="shared" si="431"/>
        <v>2022_12_44038</v>
      </c>
      <c r="C5537" s="1" t="s">
        <v>5517</v>
      </c>
      <c r="D5537">
        <f t="shared" si="432"/>
        <v>5536</v>
      </c>
      <c r="E5537">
        <v>39055</v>
      </c>
      <c r="F5537">
        <f t="shared" si="433"/>
        <v>4</v>
      </c>
      <c r="G5537" s="2" t="str">
        <f t="shared" si="434"/>
        <v/>
      </c>
      <c r="H5537" t="s">
        <v>5518</v>
      </c>
      <c r="I5537">
        <v>44038</v>
      </c>
      <c r="J5537">
        <v>39043</v>
      </c>
      <c r="K5537">
        <v>39038</v>
      </c>
      <c r="L5537" t="s">
        <v>31</v>
      </c>
      <c r="M5537" t="s">
        <v>20</v>
      </c>
      <c r="N5537">
        <v>403</v>
      </c>
      <c r="O5537">
        <v>2361</v>
      </c>
      <c r="P5537">
        <v>11</v>
      </c>
      <c r="Q5537" t="s">
        <v>5564</v>
      </c>
      <c r="CG5537" s="1"/>
      <c r="CM5537" s="2"/>
    </row>
    <row r="5538" ht="15" customHeight="1">
      <c r="A5538" t="str">
        <f t="shared" si="430"/>
        <v>2022_12_39055_5</v>
      </c>
      <c r="B5538" t="str">
        <f t="shared" si="431"/>
        <v>2022_12_44649</v>
      </c>
      <c r="C5538" s="1" t="s">
        <v>5517</v>
      </c>
      <c r="D5538">
        <f t="shared" si="432"/>
        <v>5537</v>
      </c>
      <c r="E5538">
        <v>39055</v>
      </c>
      <c r="F5538">
        <f t="shared" si="433"/>
        <v>5</v>
      </c>
      <c r="G5538" s="2" t="str">
        <f t="shared" si="434"/>
        <v/>
      </c>
      <c r="H5538" t="s">
        <v>5518</v>
      </c>
      <c r="I5538">
        <v>44649</v>
      </c>
      <c r="J5538">
        <v>39038</v>
      </c>
      <c r="K5538">
        <v>39043</v>
      </c>
      <c r="L5538" t="s">
        <v>31</v>
      </c>
      <c r="M5538" t="s">
        <v>20</v>
      </c>
      <c r="N5538">
        <v>305</v>
      </c>
      <c r="O5538">
        <v>2361</v>
      </c>
      <c r="P5538">
        <v>11</v>
      </c>
      <c r="Q5538" t="s">
        <v>5565</v>
      </c>
      <c r="CG5538" s="1"/>
      <c r="CM5538" s="2"/>
    </row>
    <row r="5539" ht="15" customHeight="1">
      <c r="A5539" t="str">
        <f t="shared" si="430"/>
        <v>2022_12_39055_6</v>
      </c>
      <c r="B5539" t="str">
        <f t="shared" si="431"/>
        <v>2022_12_44802</v>
      </c>
      <c r="C5539" s="1" t="s">
        <v>5517</v>
      </c>
      <c r="D5539">
        <f t="shared" si="432"/>
        <v>5538</v>
      </c>
      <c r="E5539">
        <v>39055</v>
      </c>
      <c r="F5539">
        <f t="shared" si="433"/>
        <v>6</v>
      </c>
      <c r="G5539" s="2" t="str">
        <f t="shared" si="434"/>
        <v/>
      </c>
      <c r="H5539" t="s">
        <v>5518</v>
      </c>
      <c r="I5539">
        <v>44802</v>
      </c>
      <c r="J5539">
        <v>39043</v>
      </c>
      <c r="K5539">
        <v>39038</v>
      </c>
      <c r="L5539" t="s">
        <v>31</v>
      </c>
      <c r="M5539" t="s">
        <v>20</v>
      </c>
      <c r="N5539">
        <v>300</v>
      </c>
      <c r="O5539">
        <v>2361</v>
      </c>
      <c r="P5539">
        <v>11</v>
      </c>
      <c r="Q5539" t="s">
        <v>5566</v>
      </c>
      <c r="CG5539" s="1"/>
      <c r="CM5539" s="2"/>
    </row>
    <row r="5540" ht="15" customHeight="1">
      <c r="A5540" t="str">
        <f t="shared" si="430"/>
        <v>2022_12_39055_7</v>
      </c>
      <c r="B5540" t="str">
        <f t="shared" si="431"/>
        <v>2022_12_44902</v>
      </c>
      <c r="C5540" s="1" t="s">
        <v>5517</v>
      </c>
      <c r="D5540">
        <f t="shared" si="432"/>
        <v>5539</v>
      </c>
      <c r="E5540">
        <v>39055</v>
      </c>
      <c r="F5540">
        <f t="shared" si="433"/>
        <v>7</v>
      </c>
      <c r="G5540" s="2" t="str">
        <f t="shared" si="434"/>
        <v/>
      </c>
      <c r="H5540" t="s">
        <v>5518</v>
      </c>
      <c r="I5540">
        <v>44902</v>
      </c>
      <c r="J5540">
        <v>39038</v>
      </c>
      <c r="K5540">
        <v>39043</v>
      </c>
      <c r="L5540" t="s">
        <v>31</v>
      </c>
      <c r="M5540" t="s">
        <v>20</v>
      </c>
      <c r="N5540">
        <v>239</v>
      </c>
      <c r="O5540">
        <v>2361</v>
      </c>
      <c r="P5540">
        <v>11</v>
      </c>
      <c r="Q5540" t="s">
        <v>5567</v>
      </c>
      <c r="CG5540" s="1"/>
      <c r="CM5540" s="2"/>
    </row>
    <row r="5541" ht="15" customHeight="1">
      <c r="A5541" t="str">
        <f t="shared" si="430"/>
        <v>2022_12_39055_8</v>
      </c>
      <c r="B5541" t="str">
        <f t="shared" si="431"/>
        <v>2022_12_44943</v>
      </c>
      <c r="C5541" s="1" t="s">
        <v>5517</v>
      </c>
      <c r="D5541">
        <f t="shared" si="432"/>
        <v>5540</v>
      </c>
      <c r="E5541">
        <v>39055</v>
      </c>
      <c r="F5541">
        <f t="shared" si="433"/>
        <v>8</v>
      </c>
      <c r="G5541" s="2" t="str">
        <f t="shared" si="434"/>
        <v/>
      </c>
      <c r="H5541" t="s">
        <v>5518</v>
      </c>
      <c r="I5541">
        <v>44943</v>
      </c>
      <c r="J5541">
        <v>39043</v>
      </c>
      <c r="K5541">
        <v>39038</v>
      </c>
      <c r="L5541" t="s">
        <v>31</v>
      </c>
      <c r="M5541" t="s">
        <v>20</v>
      </c>
      <c r="N5541">
        <v>190</v>
      </c>
      <c r="O5541">
        <v>2361</v>
      </c>
      <c r="P5541">
        <v>11</v>
      </c>
      <c r="Q5541" t="s">
        <v>5568</v>
      </c>
      <c r="CG5541" s="1"/>
      <c r="CM5541" s="2"/>
    </row>
    <row r="5542" ht="15" customHeight="1">
      <c r="A5542" t="str">
        <f t="shared" si="430"/>
        <v>2022_12_39055_9</v>
      </c>
      <c r="B5542" t="str">
        <f t="shared" si="431"/>
        <v>2022_12_44970</v>
      </c>
      <c r="C5542" s="1" t="s">
        <v>5517</v>
      </c>
      <c r="D5542">
        <f t="shared" si="432"/>
        <v>5541</v>
      </c>
      <c r="E5542">
        <v>39055</v>
      </c>
      <c r="F5542">
        <f t="shared" si="433"/>
        <v>9</v>
      </c>
      <c r="G5542" s="2" t="str">
        <f t="shared" si="434"/>
        <v/>
      </c>
      <c r="H5542" t="s">
        <v>5518</v>
      </c>
      <c r="I5542">
        <v>44970</v>
      </c>
      <c r="J5542">
        <v>39038</v>
      </c>
      <c r="K5542">
        <v>39043</v>
      </c>
      <c r="L5542" t="s">
        <v>31</v>
      </c>
      <c r="M5542" t="s">
        <v>20</v>
      </c>
      <c r="N5542">
        <v>143</v>
      </c>
      <c r="O5542">
        <v>2361</v>
      </c>
      <c r="P5542">
        <v>11</v>
      </c>
      <c r="Q5542" t="s">
        <v>5569</v>
      </c>
      <c r="CG5542" s="1"/>
      <c r="CM5542" s="2"/>
    </row>
    <row r="5543" ht="15" customHeight="1">
      <c r="A5543" t="str">
        <f t="shared" si="430"/>
        <v>2022_12_39055_10</v>
      </c>
      <c r="B5543" t="str">
        <f t="shared" si="431"/>
        <v>2022_12_45036</v>
      </c>
      <c r="C5543" s="1" t="s">
        <v>5517</v>
      </c>
      <c r="D5543">
        <f t="shared" si="432"/>
        <v>5542</v>
      </c>
      <c r="E5543">
        <v>39055</v>
      </c>
      <c r="F5543">
        <f t="shared" si="433"/>
        <v>10</v>
      </c>
      <c r="G5543" s="2" t="str">
        <f t="shared" si="434"/>
        <v>x</v>
      </c>
      <c r="H5543" t="s">
        <v>5518</v>
      </c>
      <c r="I5543">
        <v>45036</v>
      </c>
      <c r="J5543">
        <v>39043</v>
      </c>
      <c r="K5543">
        <v>39038</v>
      </c>
      <c r="L5543" t="s">
        <v>20</v>
      </c>
      <c r="M5543" t="s">
        <v>20</v>
      </c>
      <c r="N5543">
        <v>57</v>
      </c>
      <c r="O5543">
        <v>2361</v>
      </c>
      <c r="P5543">
        <v>11</v>
      </c>
      <c r="Q5543" t="s">
        <v>5570</v>
      </c>
      <c r="CG5543" s="1"/>
      <c r="CM5543" s="2"/>
    </row>
    <row r="5544" ht="15" customHeight="1">
      <c r="A5544" t="str">
        <f t="shared" si="430"/>
        <v>2022_12_39087_1</v>
      </c>
      <c r="B5544" t="str">
        <f t="shared" si="431"/>
        <v>2022_12_42046</v>
      </c>
      <c r="C5544" s="1" t="s">
        <v>5517</v>
      </c>
      <c r="D5544">
        <f t="shared" si="432"/>
        <v>5543</v>
      </c>
      <c r="E5544">
        <v>39087</v>
      </c>
      <c r="F5544">
        <f t="shared" si="433"/>
        <v>1</v>
      </c>
      <c r="G5544" s="2" t="str">
        <f t="shared" si="434"/>
        <v/>
      </c>
      <c r="H5544" t="s">
        <v>5518</v>
      </c>
      <c r="I5544">
        <v>42046</v>
      </c>
      <c r="J5544">
        <v>39070</v>
      </c>
      <c r="K5544">
        <v>39075</v>
      </c>
      <c r="L5544" t="s">
        <v>19</v>
      </c>
      <c r="M5544" t="s">
        <v>20</v>
      </c>
      <c r="N5544">
        <v>144</v>
      </c>
      <c r="O5544">
        <v>2754</v>
      </c>
      <c r="P5544">
        <v>18</v>
      </c>
      <c r="Q5544" t="s">
        <v>5571</v>
      </c>
      <c r="CG5544" s="1"/>
      <c r="CM5544" s="2"/>
    </row>
    <row r="5545" ht="15" customHeight="1">
      <c r="A5545" t="str">
        <f t="shared" si="430"/>
        <v>2022_12_39087_2</v>
      </c>
      <c r="B5545" t="str">
        <f t="shared" si="431"/>
        <v>2022_12_43165</v>
      </c>
      <c r="C5545" s="1" t="s">
        <v>5517</v>
      </c>
      <c r="D5545">
        <f t="shared" si="432"/>
        <v>5544</v>
      </c>
      <c r="E5545">
        <v>39087</v>
      </c>
      <c r="F5545">
        <f t="shared" si="433"/>
        <v>2</v>
      </c>
      <c r="G5545" s="2" t="str">
        <f t="shared" si="434"/>
        <v/>
      </c>
      <c r="H5545" t="s">
        <v>5518</v>
      </c>
      <c r="I5545">
        <v>43165</v>
      </c>
      <c r="J5545">
        <v>39075</v>
      </c>
      <c r="K5545">
        <v>39070</v>
      </c>
      <c r="L5545" t="s">
        <v>31</v>
      </c>
      <c r="M5545" t="s">
        <v>20</v>
      </c>
      <c r="N5545">
        <v>234</v>
      </c>
      <c r="O5545">
        <v>2754</v>
      </c>
      <c r="P5545">
        <v>18</v>
      </c>
      <c r="Q5545" t="s">
        <v>5572</v>
      </c>
      <c r="CG5545" s="1"/>
      <c r="CM5545" s="2"/>
    </row>
    <row r="5546" ht="15" customHeight="1">
      <c r="A5546" t="str">
        <f t="shared" si="430"/>
        <v>2022_12_39087_3</v>
      </c>
      <c r="B5546" t="str">
        <f t="shared" si="431"/>
        <v>2022_12_43213</v>
      </c>
      <c r="C5546" s="1" t="s">
        <v>5517</v>
      </c>
      <c r="D5546">
        <f t="shared" si="432"/>
        <v>5545</v>
      </c>
      <c r="E5546">
        <v>39087</v>
      </c>
      <c r="F5546">
        <f t="shared" si="433"/>
        <v>3</v>
      </c>
      <c r="G5546" s="2" t="str">
        <f t="shared" si="434"/>
        <v/>
      </c>
      <c r="H5546" t="s">
        <v>5518</v>
      </c>
      <c r="I5546">
        <v>43213</v>
      </c>
      <c r="J5546">
        <v>39070</v>
      </c>
      <c r="K5546">
        <v>39075</v>
      </c>
      <c r="L5546" t="s">
        <v>31</v>
      </c>
      <c r="M5546" t="s">
        <v>20</v>
      </c>
      <c r="N5546">
        <v>436</v>
      </c>
      <c r="O5546">
        <v>2754</v>
      </c>
      <c r="P5546">
        <v>18</v>
      </c>
      <c r="Q5546" t="s">
        <v>5573</v>
      </c>
      <c r="CG5546" s="1"/>
      <c r="CM5546" s="2"/>
    </row>
    <row r="5547" ht="15" customHeight="1">
      <c r="A5547" t="str">
        <f t="shared" si="430"/>
        <v>2022_12_39087_4</v>
      </c>
      <c r="B5547" t="str">
        <f t="shared" si="431"/>
        <v>2022_12_43253</v>
      </c>
      <c r="C5547" s="1" t="s">
        <v>5517</v>
      </c>
      <c r="D5547">
        <f t="shared" si="432"/>
        <v>5546</v>
      </c>
      <c r="E5547">
        <v>39087</v>
      </c>
      <c r="F5547">
        <f t="shared" si="433"/>
        <v>4</v>
      </c>
      <c r="G5547" s="2" t="str">
        <f t="shared" si="434"/>
        <v/>
      </c>
      <c r="H5547" t="s">
        <v>5518</v>
      </c>
      <c r="I5547">
        <v>43253</v>
      </c>
      <c r="J5547">
        <v>39075</v>
      </c>
      <c r="K5547">
        <v>39070</v>
      </c>
      <c r="L5547" t="s">
        <v>31</v>
      </c>
      <c r="M5547" t="s">
        <v>20</v>
      </c>
      <c r="N5547">
        <v>270</v>
      </c>
      <c r="O5547">
        <v>2754</v>
      </c>
      <c r="P5547">
        <v>18</v>
      </c>
      <c r="Q5547" t="s">
        <v>5574</v>
      </c>
      <c r="CG5547" s="1"/>
      <c r="CM5547" s="2"/>
    </row>
    <row r="5548" ht="15" customHeight="1">
      <c r="A5548" t="str">
        <f t="shared" si="430"/>
        <v>2022_12_39087_5</v>
      </c>
      <c r="B5548" t="str">
        <f t="shared" si="431"/>
        <v>2022_12_43478</v>
      </c>
      <c r="C5548" s="1" t="s">
        <v>5517</v>
      </c>
      <c r="D5548">
        <f t="shared" si="432"/>
        <v>5547</v>
      </c>
      <c r="E5548">
        <v>39087</v>
      </c>
      <c r="F5548">
        <f t="shared" si="433"/>
        <v>5</v>
      </c>
      <c r="G5548" s="2" t="str">
        <f t="shared" si="434"/>
        <v/>
      </c>
      <c r="H5548" t="s">
        <v>5518</v>
      </c>
      <c r="I5548">
        <v>43478</v>
      </c>
      <c r="J5548">
        <v>39070</v>
      </c>
      <c r="K5548">
        <v>39075</v>
      </c>
      <c r="L5548" t="s">
        <v>31</v>
      </c>
      <c r="M5548" t="s">
        <v>20</v>
      </c>
      <c r="N5548">
        <v>120</v>
      </c>
      <c r="O5548">
        <v>2754</v>
      </c>
      <c r="P5548">
        <v>18</v>
      </c>
      <c r="Q5548" t="s">
        <v>5575</v>
      </c>
      <c r="CG5548" s="1"/>
      <c r="CM5548" s="2"/>
    </row>
    <row r="5549" ht="15" customHeight="1">
      <c r="A5549" t="str">
        <f t="shared" si="430"/>
        <v>2022_12_39087_6</v>
      </c>
      <c r="B5549" t="str">
        <f t="shared" si="431"/>
        <v>2022_12_43572</v>
      </c>
      <c r="C5549" s="1" t="s">
        <v>5517</v>
      </c>
      <c r="D5549">
        <f t="shared" si="432"/>
        <v>5548</v>
      </c>
      <c r="E5549">
        <v>39087</v>
      </c>
      <c r="F5549">
        <f t="shared" si="433"/>
        <v>6</v>
      </c>
      <c r="G5549" s="2" t="str">
        <f t="shared" si="434"/>
        <v/>
      </c>
      <c r="H5549" t="s">
        <v>5518</v>
      </c>
      <c r="I5549">
        <v>43572</v>
      </c>
      <c r="J5549">
        <v>39075</v>
      </c>
      <c r="K5549">
        <v>39070</v>
      </c>
      <c r="L5549" t="s">
        <v>31</v>
      </c>
      <c r="M5549" t="s">
        <v>20</v>
      </c>
      <c r="N5549">
        <v>236</v>
      </c>
      <c r="O5549">
        <v>2754</v>
      </c>
      <c r="P5549">
        <v>18</v>
      </c>
      <c r="Q5549" t="s">
        <v>5576</v>
      </c>
      <c r="CG5549" s="1"/>
      <c r="CM5549" s="2"/>
    </row>
    <row r="5550" ht="15" customHeight="1">
      <c r="A5550" t="str">
        <f t="shared" si="430"/>
        <v>2022_12_39087_7</v>
      </c>
      <c r="B5550" t="str">
        <f t="shared" si="431"/>
        <v>2022_12_43603</v>
      </c>
      <c r="C5550" s="1" t="s">
        <v>5517</v>
      </c>
      <c r="D5550">
        <f t="shared" si="432"/>
        <v>5549</v>
      </c>
      <c r="E5550">
        <v>39087</v>
      </c>
      <c r="F5550">
        <f t="shared" si="433"/>
        <v>7</v>
      </c>
      <c r="G5550" s="2" t="str">
        <f t="shared" si="434"/>
        <v/>
      </c>
      <c r="H5550" t="s">
        <v>5518</v>
      </c>
      <c r="I5550">
        <v>43603</v>
      </c>
      <c r="J5550">
        <v>39070</v>
      </c>
      <c r="K5550">
        <v>39075</v>
      </c>
      <c r="L5550" t="s">
        <v>31</v>
      </c>
      <c r="M5550" t="s">
        <v>20</v>
      </c>
      <c r="N5550">
        <v>72</v>
      </c>
      <c r="O5550">
        <v>2754</v>
      </c>
      <c r="P5550">
        <v>18</v>
      </c>
      <c r="Q5550" t="s">
        <v>5577</v>
      </c>
      <c r="CG5550" s="1"/>
      <c r="CM5550" s="2"/>
    </row>
    <row r="5551" ht="15" customHeight="1">
      <c r="A5551" t="str">
        <f t="shared" si="430"/>
        <v>2022_12_39087_8</v>
      </c>
      <c r="B5551" t="str">
        <f t="shared" si="431"/>
        <v>2022_12_43650</v>
      </c>
      <c r="C5551" s="1" t="s">
        <v>5517</v>
      </c>
      <c r="D5551">
        <f t="shared" si="432"/>
        <v>5550</v>
      </c>
      <c r="E5551">
        <v>39087</v>
      </c>
      <c r="F5551">
        <f t="shared" si="433"/>
        <v>8</v>
      </c>
      <c r="G5551" s="2" t="str">
        <f t="shared" si="434"/>
        <v/>
      </c>
      <c r="H5551" t="s">
        <v>5518</v>
      </c>
      <c r="I5551">
        <v>43650</v>
      </c>
      <c r="J5551">
        <v>39075</v>
      </c>
      <c r="K5551">
        <v>39070</v>
      </c>
      <c r="L5551" t="s">
        <v>31</v>
      </c>
      <c r="M5551" t="s">
        <v>20</v>
      </c>
      <c r="N5551">
        <v>49</v>
      </c>
      <c r="O5551">
        <v>2754</v>
      </c>
      <c r="P5551">
        <v>18</v>
      </c>
      <c r="Q5551" t="s">
        <v>5578</v>
      </c>
      <c r="CG5551" s="1"/>
      <c r="CM5551" s="2"/>
    </row>
    <row r="5552" ht="15" customHeight="1">
      <c r="A5552" t="str">
        <f t="shared" si="430"/>
        <v>2022_12_39087_9</v>
      </c>
      <c r="B5552" t="str">
        <f t="shared" si="431"/>
        <v>2022_12_44069</v>
      </c>
      <c r="C5552" s="1" t="s">
        <v>5517</v>
      </c>
      <c r="D5552">
        <f t="shared" si="432"/>
        <v>5551</v>
      </c>
      <c r="E5552">
        <v>39087</v>
      </c>
      <c r="F5552">
        <f t="shared" si="433"/>
        <v>9</v>
      </c>
      <c r="G5552" s="2" t="str">
        <f t="shared" si="434"/>
        <v/>
      </c>
      <c r="H5552" t="s">
        <v>5518</v>
      </c>
      <c r="I5552">
        <v>44069</v>
      </c>
      <c r="J5552">
        <v>39070</v>
      </c>
      <c r="K5552">
        <v>39075</v>
      </c>
      <c r="L5552" t="s">
        <v>31</v>
      </c>
      <c r="M5552" t="s">
        <v>20</v>
      </c>
      <c r="N5552">
        <v>16</v>
      </c>
      <c r="O5552">
        <v>2754</v>
      </c>
      <c r="P5552">
        <v>18</v>
      </c>
      <c r="Q5552" t="s">
        <v>5579</v>
      </c>
      <c r="CG5552" s="1"/>
      <c r="CM5552" s="2"/>
    </row>
    <row r="5553" ht="15" customHeight="1">
      <c r="A5553" t="str">
        <f t="shared" si="430"/>
        <v>2022_12_39087_10</v>
      </c>
      <c r="B5553" t="str">
        <f t="shared" si="431"/>
        <v>2022_12_44207</v>
      </c>
      <c r="C5553" s="1" t="s">
        <v>5517</v>
      </c>
      <c r="D5553">
        <f t="shared" si="432"/>
        <v>5552</v>
      </c>
      <c r="E5553">
        <v>39087</v>
      </c>
      <c r="F5553">
        <f t="shared" si="433"/>
        <v>10</v>
      </c>
      <c r="G5553" s="2" t="str">
        <f t="shared" si="434"/>
        <v/>
      </c>
      <c r="H5553" t="s">
        <v>5518</v>
      </c>
      <c r="I5553">
        <v>44207</v>
      </c>
      <c r="J5553">
        <v>39075</v>
      </c>
      <c r="K5553">
        <v>39070</v>
      </c>
      <c r="L5553" t="s">
        <v>31</v>
      </c>
      <c r="M5553" t="s">
        <v>20</v>
      </c>
      <c r="N5553">
        <v>129</v>
      </c>
      <c r="O5553">
        <v>2754</v>
      </c>
      <c r="P5553">
        <v>18</v>
      </c>
      <c r="Q5553" t="s">
        <v>5580</v>
      </c>
      <c r="CG5553" s="1"/>
      <c r="CM5553" s="2"/>
    </row>
    <row r="5554" ht="15" customHeight="1">
      <c r="A5554" t="str">
        <f t="shared" si="430"/>
        <v>2022_12_39087_11</v>
      </c>
      <c r="B5554" t="str">
        <f t="shared" si="431"/>
        <v>2022_12_44248</v>
      </c>
      <c r="C5554" s="1" t="s">
        <v>5517</v>
      </c>
      <c r="D5554">
        <f t="shared" si="432"/>
        <v>5553</v>
      </c>
      <c r="E5554">
        <v>39087</v>
      </c>
      <c r="F5554">
        <f t="shared" si="433"/>
        <v>11</v>
      </c>
      <c r="G5554" s="2" t="str">
        <f t="shared" si="434"/>
        <v/>
      </c>
      <c r="H5554" t="s">
        <v>5518</v>
      </c>
      <c r="I5554">
        <v>44248</v>
      </c>
      <c r="J5554">
        <v>39070</v>
      </c>
      <c r="K5554">
        <v>39075</v>
      </c>
      <c r="L5554" t="s">
        <v>31</v>
      </c>
      <c r="M5554" t="s">
        <v>20</v>
      </c>
      <c r="N5554">
        <v>88</v>
      </c>
      <c r="O5554">
        <v>2754</v>
      </c>
      <c r="P5554">
        <v>18</v>
      </c>
      <c r="Q5554" t="s">
        <v>5581</v>
      </c>
      <c r="CG5554" s="1"/>
      <c r="CM5554" s="2"/>
    </row>
    <row r="5555" ht="15" customHeight="1">
      <c r="A5555" t="str">
        <f t="shared" si="430"/>
        <v>2022_12_39087_12</v>
      </c>
      <c r="B5555" t="str">
        <f t="shared" si="431"/>
        <v>2022_12_44319</v>
      </c>
      <c r="C5555" s="1" t="s">
        <v>5517</v>
      </c>
      <c r="D5555">
        <f t="shared" si="432"/>
        <v>5554</v>
      </c>
      <c r="E5555">
        <v>39087</v>
      </c>
      <c r="F5555">
        <f t="shared" si="433"/>
        <v>12</v>
      </c>
      <c r="G5555" s="2" t="str">
        <f t="shared" si="434"/>
        <v/>
      </c>
      <c r="H5555" t="s">
        <v>5518</v>
      </c>
      <c r="I5555">
        <v>44319</v>
      </c>
      <c r="J5555">
        <v>39075</v>
      </c>
      <c r="K5555">
        <v>39070</v>
      </c>
      <c r="L5555" t="s">
        <v>31</v>
      </c>
      <c r="M5555" t="s">
        <v>20</v>
      </c>
      <c r="N5555">
        <v>451</v>
      </c>
      <c r="O5555">
        <v>2754</v>
      </c>
      <c r="P5555">
        <v>18</v>
      </c>
      <c r="Q5555" t="s">
        <v>5582</v>
      </c>
      <c r="CG5555" s="1"/>
      <c r="CM5555" s="2"/>
    </row>
    <row r="5556" ht="15" customHeight="1">
      <c r="A5556" t="str">
        <f t="shared" si="430"/>
        <v>2022_12_39087_13</v>
      </c>
      <c r="B5556" t="str">
        <f t="shared" si="431"/>
        <v>2022_12_44380</v>
      </c>
      <c r="C5556" s="1" t="s">
        <v>5517</v>
      </c>
      <c r="D5556">
        <f t="shared" si="432"/>
        <v>5555</v>
      </c>
      <c r="E5556">
        <v>39087</v>
      </c>
      <c r="F5556">
        <f t="shared" si="433"/>
        <v>13</v>
      </c>
      <c r="G5556" s="2" t="str">
        <f t="shared" si="434"/>
        <v/>
      </c>
      <c r="H5556" t="s">
        <v>5518</v>
      </c>
      <c r="I5556">
        <v>44380</v>
      </c>
      <c r="J5556">
        <v>39070</v>
      </c>
      <c r="K5556">
        <v>39075</v>
      </c>
      <c r="L5556" t="s">
        <v>31</v>
      </c>
      <c r="M5556" t="s">
        <v>20</v>
      </c>
      <c r="N5556">
        <v>79</v>
      </c>
      <c r="O5556">
        <v>2754</v>
      </c>
      <c r="P5556">
        <v>18</v>
      </c>
      <c r="Q5556" t="s">
        <v>5583</v>
      </c>
      <c r="CG5556" s="1"/>
      <c r="CM5556" s="2"/>
    </row>
    <row r="5557" ht="15" customHeight="1">
      <c r="A5557" t="str">
        <f t="shared" si="430"/>
        <v>2022_12_39087_14</v>
      </c>
      <c r="B5557" t="str">
        <f t="shared" si="431"/>
        <v>2022_12_45227</v>
      </c>
      <c r="C5557" s="1" t="s">
        <v>5517</v>
      </c>
      <c r="D5557">
        <f t="shared" si="432"/>
        <v>5556</v>
      </c>
      <c r="E5557">
        <v>39087</v>
      </c>
      <c r="F5557">
        <f t="shared" si="433"/>
        <v>14</v>
      </c>
      <c r="G5557" s="2" t="str">
        <f t="shared" si="434"/>
        <v/>
      </c>
      <c r="H5557" t="s">
        <v>5518</v>
      </c>
      <c r="I5557">
        <v>45227</v>
      </c>
      <c r="J5557">
        <v>39075</v>
      </c>
      <c r="K5557">
        <v>39070</v>
      </c>
      <c r="L5557" t="s">
        <v>31</v>
      </c>
      <c r="M5557" t="s">
        <v>20</v>
      </c>
      <c r="N5557">
        <v>97</v>
      </c>
      <c r="O5557">
        <v>2754</v>
      </c>
      <c r="P5557">
        <v>18</v>
      </c>
      <c r="Q5557" t="s">
        <v>5584</v>
      </c>
      <c r="CG5557" s="1"/>
      <c r="CM5557" s="2"/>
    </row>
    <row r="5558" ht="15" customHeight="1">
      <c r="A5558" t="str">
        <f t="shared" si="430"/>
        <v>2022_12_39087_15</v>
      </c>
      <c r="B5558" t="str">
        <f t="shared" si="431"/>
        <v>2022_12_45282</v>
      </c>
      <c r="C5558" s="1" t="s">
        <v>5517</v>
      </c>
      <c r="D5558">
        <f t="shared" si="432"/>
        <v>5557</v>
      </c>
      <c r="E5558">
        <v>39087</v>
      </c>
      <c r="F5558">
        <f t="shared" si="433"/>
        <v>15</v>
      </c>
      <c r="G5558" s="2" t="str">
        <f t="shared" si="434"/>
        <v/>
      </c>
      <c r="H5558" t="s">
        <v>5518</v>
      </c>
      <c r="I5558">
        <v>45282</v>
      </c>
      <c r="J5558">
        <v>39070</v>
      </c>
      <c r="K5558">
        <v>39075</v>
      </c>
      <c r="L5558" t="s">
        <v>31</v>
      </c>
      <c r="M5558" t="s">
        <v>20</v>
      </c>
      <c r="N5558">
        <v>107</v>
      </c>
      <c r="O5558">
        <v>2754</v>
      </c>
      <c r="P5558">
        <v>18</v>
      </c>
      <c r="Q5558" t="s">
        <v>5585</v>
      </c>
      <c r="CG5558" s="1"/>
      <c r="CM5558" s="2"/>
    </row>
    <row r="5559" ht="15" customHeight="1">
      <c r="A5559" t="str">
        <f t="shared" si="430"/>
        <v>2022_12_39087_16</v>
      </c>
      <c r="B5559" t="str">
        <f t="shared" si="431"/>
        <v>2022_12_45896</v>
      </c>
      <c r="C5559" s="1" t="s">
        <v>5517</v>
      </c>
      <c r="D5559">
        <f t="shared" si="432"/>
        <v>5558</v>
      </c>
      <c r="E5559">
        <v>39087</v>
      </c>
      <c r="F5559">
        <f t="shared" si="433"/>
        <v>16</v>
      </c>
      <c r="G5559" s="2" t="str">
        <f t="shared" si="434"/>
        <v/>
      </c>
      <c r="H5559" t="s">
        <v>5518</v>
      </c>
      <c r="I5559">
        <v>45896</v>
      </c>
      <c r="J5559">
        <v>39075</v>
      </c>
      <c r="K5559">
        <v>39070</v>
      </c>
      <c r="L5559" t="s">
        <v>31</v>
      </c>
      <c r="M5559" t="s">
        <v>20</v>
      </c>
      <c r="N5559">
        <v>182</v>
      </c>
      <c r="O5559">
        <v>2754</v>
      </c>
      <c r="P5559">
        <v>18</v>
      </c>
      <c r="Q5559" t="s">
        <v>5586</v>
      </c>
      <c r="CG5559" s="1"/>
      <c r="CM5559" s="2"/>
    </row>
    <row r="5560" ht="15" customHeight="1">
      <c r="A5560" t="str">
        <f t="shared" si="430"/>
        <v>2022_12_39087_17</v>
      </c>
      <c r="B5560" t="str">
        <f t="shared" si="431"/>
        <v>2022_12_45903</v>
      </c>
      <c r="C5560" s="1" t="s">
        <v>5517</v>
      </c>
      <c r="D5560">
        <f t="shared" si="432"/>
        <v>5559</v>
      </c>
      <c r="E5560">
        <v>39087</v>
      </c>
      <c r="F5560">
        <f t="shared" si="433"/>
        <v>17</v>
      </c>
      <c r="G5560" s="2" t="str">
        <f t="shared" si="434"/>
        <v>x</v>
      </c>
      <c r="H5560" t="s">
        <v>5518</v>
      </c>
      <c r="I5560">
        <v>45903</v>
      </c>
      <c r="J5560">
        <v>39070</v>
      </c>
      <c r="K5560">
        <v>39075</v>
      </c>
      <c r="L5560" t="s">
        <v>20</v>
      </c>
      <c r="M5560" t="s">
        <v>20</v>
      </c>
      <c r="N5560">
        <v>23</v>
      </c>
      <c r="O5560">
        <v>2754</v>
      </c>
      <c r="P5560">
        <v>18</v>
      </c>
      <c r="Q5560" t="s">
        <v>5587</v>
      </c>
      <c r="CG5560" s="1"/>
      <c r="CM5560" s="2"/>
    </row>
    <row r="5561" ht="15" customHeight="1">
      <c r="A5561" t="str">
        <f t="shared" si="430"/>
        <v>2022_12_39119_1</v>
      </c>
      <c r="B5561" t="str">
        <f t="shared" si="431"/>
        <v>2022_12_42058</v>
      </c>
      <c r="C5561" s="1" t="s">
        <v>5517</v>
      </c>
      <c r="D5561">
        <f t="shared" si="432"/>
        <v>5560</v>
      </c>
      <c r="E5561">
        <v>39119</v>
      </c>
      <c r="F5561">
        <f t="shared" si="433"/>
        <v>1</v>
      </c>
      <c r="G5561" s="2" t="str">
        <f t="shared" si="434"/>
        <v/>
      </c>
      <c r="H5561" t="s">
        <v>5518</v>
      </c>
      <c r="I5561">
        <v>42058</v>
      </c>
      <c r="J5561">
        <v>39102</v>
      </c>
      <c r="K5561">
        <v>39107</v>
      </c>
      <c r="L5561" t="s">
        <v>19</v>
      </c>
      <c r="M5561" t="s">
        <v>20</v>
      </c>
      <c r="N5561">
        <v>123</v>
      </c>
      <c r="O5561">
        <v>2004</v>
      </c>
      <c r="P5561">
        <v>20</v>
      </c>
      <c r="Q5561" t="s">
        <v>5588</v>
      </c>
      <c r="CG5561" s="1"/>
      <c r="CM5561" s="2"/>
    </row>
    <row r="5562" ht="15" customHeight="1">
      <c r="A5562" t="str">
        <f t="shared" si="430"/>
        <v>2022_12_39119_2</v>
      </c>
      <c r="B5562" t="str">
        <f t="shared" si="431"/>
        <v>2022_12_42308</v>
      </c>
      <c r="C5562" s="1" t="s">
        <v>5517</v>
      </c>
      <c r="D5562">
        <f t="shared" si="432"/>
        <v>5561</v>
      </c>
      <c r="E5562">
        <v>39119</v>
      </c>
      <c r="F5562">
        <f t="shared" si="433"/>
        <v>2</v>
      </c>
      <c r="G5562" s="2" t="str">
        <f t="shared" si="434"/>
        <v/>
      </c>
      <c r="H5562" t="s">
        <v>5518</v>
      </c>
      <c r="I5562">
        <v>42308</v>
      </c>
      <c r="J5562">
        <v>39107</v>
      </c>
      <c r="K5562">
        <v>39102</v>
      </c>
      <c r="L5562" t="s">
        <v>31</v>
      </c>
      <c r="M5562" t="s">
        <v>20</v>
      </c>
      <c r="N5562">
        <v>57</v>
      </c>
      <c r="O5562">
        <v>2004</v>
      </c>
      <c r="P5562">
        <v>20</v>
      </c>
      <c r="Q5562" t="s">
        <v>5589</v>
      </c>
      <c r="CG5562" s="1"/>
      <c r="CM5562" s="2"/>
    </row>
    <row r="5563" ht="15" customHeight="1">
      <c r="A5563" t="str">
        <f t="shared" si="430"/>
        <v>2022_12_39119_3</v>
      </c>
      <c r="B5563" t="str">
        <f t="shared" si="431"/>
        <v>2022_12_43148</v>
      </c>
      <c r="C5563" s="1" t="s">
        <v>5517</v>
      </c>
      <c r="D5563">
        <f t="shared" si="432"/>
        <v>5562</v>
      </c>
      <c r="E5563">
        <v>39119</v>
      </c>
      <c r="F5563">
        <f t="shared" si="433"/>
        <v>3</v>
      </c>
      <c r="G5563" s="2" t="str">
        <f t="shared" si="434"/>
        <v/>
      </c>
      <c r="H5563" t="s">
        <v>5518</v>
      </c>
      <c r="I5563">
        <v>43148</v>
      </c>
      <c r="J5563">
        <v>39102</v>
      </c>
      <c r="K5563">
        <v>39107</v>
      </c>
      <c r="L5563" t="s">
        <v>31</v>
      </c>
      <c r="M5563" t="s">
        <v>20</v>
      </c>
      <c r="N5563">
        <v>58</v>
      </c>
      <c r="O5563">
        <v>2004</v>
      </c>
      <c r="P5563">
        <v>20</v>
      </c>
      <c r="Q5563" t="s">
        <v>5590</v>
      </c>
      <c r="CG5563" s="1"/>
      <c r="CM5563" s="2"/>
    </row>
    <row r="5564" ht="15" customHeight="1">
      <c r="A5564" t="str">
        <f t="shared" si="430"/>
        <v>2022_12_39119_4</v>
      </c>
      <c r="B5564" t="str">
        <f t="shared" si="431"/>
        <v>2022_12_43287</v>
      </c>
      <c r="C5564" s="1" t="s">
        <v>5517</v>
      </c>
      <c r="D5564">
        <f t="shared" si="432"/>
        <v>5563</v>
      </c>
      <c r="E5564">
        <v>39119</v>
      </c>
      <c r="F5564">
        <f t="shared" si="433"/>
        <v>4</v>
      </c>
      <c r="G5564" s="2" t="str">
        <f t="shared" si="434"/>
        <v/>
      </c>
      <c r="H5564" t="s">
        <v>5518</v>
      </c>
      <c r="I5564">
        <v>43287</v>
      </c>
      <c r="J5564">
        <v>39107</v>
      </c>
      <c r="K5564">
        <v>39102</v>
      </c>
      <c r="L5564" t="s">
        <v>31</v>
      </c>
      <c r="M5564" t="s">
        <v>20</v>
      </c>
      <c r="N5564">
        <v>52</v>
      </c>
      <c r="O5564">
        <v>2004</v>
      </c>
      <c r="P5564">
        <v>20</v>
      </c>
      <c r="Q5564" t="s">
        <v>5591</v>
      </c>
      <c r="CG5564" s="1"/>
      <c r="CM5564" s="2"/>
    </row>
    <row r="5565" ht="15" customHeight="1">
      <c r="A5565" t="str">
        <f t="shared" si="430"/>
        <v>2022_12_39119_5</v>
      </c>
      <c r="B5565" t="str">
        <f t="shared" si="431"/>
        <v>2022_12_43659</v>
      </c>
      <c r="C5565" s="1" t="s">
        <v>5517</v>
      </c>
      <c r="D5565">
        <f t="shared" si="432"/>
        <v>5564</v>
      </c>
      <c r="E5565">
        <v>39119</v>
      </c>
      <c r="F5565">
        <f t="shared" si="433"/>
        <v>5</v>
      </c>
      <c r="G5565" s="2" t="str">
        <f t="shared" si="434"/>
        <v/>
      </c>
      <c r="H5565" t="s">
        <v>5518</v>
      </c>
      <c r="I5565">
        <v>43659</v>
      </c>
      <c r="J5565">
        <v>39102</v>
      </c>
      <c r="K5565">
        <v>39107</v>
      </c>
      <c r="L5565" t="s">
        <v>31</v>
      </c>
      <c r="M5565" t="s">
        <v>20</v>
      </c>
      <c r="N5565">
        <v>345</v>
      </c>
      <c r="O5565">
        <v>2004</v>
      </c>
      <c r="P5565">
        <v>20</v>
      </c>
      <c r="Q5565" t="s">
        <v>5592</v>
      </c>
      <c r="CG5565" s="1"/>
      <c r="CM5565" s="2"/>
    </row>
    <row r="5566" ht="15" customHeight="1">
      <c r="A5566" t="str">
        <f t="shared" si="430"/>
        <v>2022_12_39119_6</v>
      </c>
      <c r="B5566" t="str">
        <f t="shared" si="431"/>
        <v>2022_12_43802</v>
      </c>
      <c r="C5566" s="1" t="s">
        <v>5517</v>
      </c>
      <c r="D5566">
        <f t="shared" si="432"/>
        <v>5565</v>
      </c>
      <c r="E5566">
        <v>39119</v>
      </c>
      <c r="F5566">
        <f t="shared" si="433"/>
        <v>6</v>
      </c>
      <c r="G5566" s="2" t="str">
        <f t="shared" si="434"/>
        <v/>
      </c>
      <c r="H5566" t="s">
        <v>5518</v>
      </c>
      <c r="I5566">
        <v>43802</v>
      </c>
      <c r="J5566">
        <v>39107</v>
      </c>
      <c r="K5566">
        <v>39102</v>
      </c>
      <c r="L5566" t="s">
        <v>31</v>
      </c>
      <c r="M5566" t="s">
        <v>20</v>
      </c>
      <c r="N5566">
        <v>91</v>
      </c>
      <c r="O5566">
        <v>2004</v>
      </c>
      <c r="P5566">
        <v>20</v>
      </c>
      <c r="Q5566" t="s">
        <v>5593</v>
      </c>
      <c r="CG5566" s="1"/>
      <c r="CM5566" s="2"/>
    </row>
    <row r="5567" ht="15" customHeight="1">
      <c r="A5567" t="str">
        <f t="shared" si="430"/>
        <v>2022_12_39119_7</v>
      </c>
      <c r="B5567" t="str">
        <f t="shared" si="431"/>
        <v>2022_12_43982</v>
      </c>
      <c r="C5567" s="1" t="s">
        <v>5517</v>
      </c>
      <c r="D5567">
        <f t="shared" si="432"/>
        <v>5566</v>
      </c>
      <c r="E5567">
        <v>39119</v>
      </c>
      <c r="F5567">
        <f t="shared" si="433"/>
        <v>7</v>
      </c>
      <c r="G5567" s="2" t="str">
        <f t="shared" si="434"/>
        <v/>
      </c>
      <c r="H5567" t="s">
        <v>5518</v>
      </c>
      <c r="I5567">
        <v>43982</v>
      </c>
      <c r="J5567">
        <v>39102</v>
      </c>
      <c r="K5567">
        <v>39107</v>
      </c>
      <c r="L5567" t="s">
        <v>31</v>
      </c>
      <c r="M5567" t="s">
        <v>20</v>
      </c>
      <c r="N5567">
        <v>81</v>
      </c>
      <c r="O5567">
        <v>2004</v>
      </c>
      <c r="P5567">
        <v>20</v>
      </c>
      <c r="Q5567" t="s">
        <v>5594</v>
      </c>
      <c r="CG5567" s="1"/>
      <c r="CM5567" s="2"/>
    </row>
    <row r="5568" ht="15" customHeight="1">
      <c r="A5568" t="str">
        <f t="shared" si="430"/>
        <v>2022_12_39119_8</v>
      </c>
      <c r="B5568" t="str">
        <f t="shared" si="431"/>
        <v>2022_12_44465</v>
      </c>
      <c r="C5568" s="1" t="s">
        <v>5517</v>
      </c>
      <c r="D5568">
        <f t="shared" si="432"/>
        <v>5567</v>
      </c>
      <c r="E5568">
        <v>39119</v>
      </c>
      <c r="F5568">
        <f t="shared" si="433"/>
        <v>8</v>
      </c>
      <c r="G5568" s="2" t="str">
        <f t="shared" si="434"/>
        <v/>
      </c>
      <c r="H5568" t="s">
        <v>5518</v>
      </c>
      <c r="I5568">
        <v>44465</v>
      </c>
      <c r="J5568">
        <v>39107</v>
      </c>
      <c r="K5568">
        <v>39102</v>
      </c>
      <c r="L5568" t="s">
        <v>31</v>
      </c>
      <c r="M5568" t="s">
        <v>20</v>
      </c>
      <c r="N5568">
        <v>93</v>
      </c>
      <c r="O5568">
        <v>2004</v>
      </c>
      <c r="P5568">
        <v>20</v>
      </c>
      <c r="Q5568" t="s">
        <v>5595</v>
      </c>
      <c r="CG5568" s="1"/>
      <c r="CM5568" s="2"/>
    </row>
    <row r="5569" ht="15" customHeight="1">
      <c r="A5569" t="str">
        <f t="shared" si="430"/>
        <v>2022_12_39119_9</v>
      </c>
      <c r="B5569" t="str">
        <f t="shared" si="431"/>
        <v>2022_12_44641</v>
      </c>
      <c r="C5569" s="1" t="s">
        <v>5517</v>
      </c>
      <c r="D5569">
        <f t="shared" si="432"/>
        <v>5568</v>
      </c>
      <c r="E5569">
        <v>39119</v>
      </c>
      <c r="F5569">
        <f t="shared" si="433"/>
        <v>9</v>
      </c>
      <c r="G5569" s="2" t="str">
        <f t="shared" si="434"/>
        <v/>
      </c>
      <c r="H5569" t="s">
        <v>5518</v>
      </c>
      <c r="I5569">
        <v>44641</v>
      </c>
      <c r="J5569">
        <v>39102</v>
      </c>
      <c r="K5569">
        <v>39107</v>
      </c>
      <c r="L5569" t="s">
        <v>31</v>
      </c>
      <c r="M5569" t="s">
        <v>20</v>
      </c>
      <c r="N5569">
        <v>125</v>
      </c>
      <c r="O5569">
        <v>2004</v>
      </c>
      <c r="P5569">
        <v>20</v>
      </c>
      <c r="Q5569" t="s">
        <v>5596</v>
      </c>
      <c r="CG5569" s="1"/>
      <c r="CM5569" s="2"/>
    </row>
    <row r="5570" ht="15" customHeight="1">
      <c r="A5570" t="str">
        <f t="shared" ref="A5570:A5633" si="435">CONCATENATE($C5570,"_",$E5570,"_",$F5570)</f>
        <v>2022_12_39119_10</v>
      </c>
      <c r="B5570" t="str">
        <f t="shared" ref="B5570:B5633" si="436">CONCATENATE($C5570,"_",$I5570)</f>
        <v>2022_12_44701</v>
      </c>
      <c r="C5570" s="1" t="s">
        <v>5517</v>
      </c>
      <c r="D5570">
        <f t="shared" ref="D5570:D5633" si="437">IF(ISNUMBER($D5569),$D5569+1,1)</f>
        <v>5569</v>
      </c>
      <c r="E5570">
        <v>39119</v>
      </c>
      <c r="F5570">
        <f t="shared" ref="F5570:F5633" si="438">IF($E5570="","",IF($E5570=$E5569,$F5569+1,1))</f>
        <v>10</v>
      </c>
      <c r="G5570" s="2" t="str">
        <f t="shared" ref="G5570:G5633" si="439">IF($E5571=$E5570,"","x")</f>
        <v/>
      </c>
      <c r="H5570" t="s">
        <v>5518</v>
      </c>
      <c r="I5570">
        <v>44701</v>
      </c>
      <c r="J5570">
        <v>39107</v>
      </c>
      <c r="K5570">
        <v>39102</v>
      </c>
      <c r="L5570" t="s">
        <v>31</v>
      </c>
      <c r="M5570" t="s">
        <v>20</v>
      </c>
      <c r="N5570">
        <v>153</v>
      </c>
      <c r="O5570">
        <v>2004</v>
      </c>
      <c r="P5570">
        <v>20</v>
      </c>
      <c r="Q5570" t="s">
        <v>5597</v>
      </c>
      <c r="CG5570" s="1"/>
      <c r="CM5570" s="2"/>
    </row>
    <row r="5571" ht="15" customHeight="1">
      <c r="A5571" t="str">
        <f t="shared" si="435"/>
        <v>2022_12_39119_11</v>
      </c>
      <c r="B5571" t="str">
        <f t="shared" si="436"/>
        <v>2022_12_44823</v>
      </c>
      <c r="C5571" s="1" t="s">
        <v>5517</v>
      </c>
      <c r="D5571">
        <f t="shared" si="437"/>
        <v>5570</v>
      </c>
      <c r="E5571">
        <v>39119</v>
      </c>
      <c r="F5571">
        <f t="shared" si="438"/>
        <v>11</v>
      </c>
      <c r="G5571" s="2" t="str">
        <f t="shared" si="439"/>
        <v/>
      </c>
      <c r="H5571" t="s">
        <v>5518</v>
      </c>
      <c r="I5571">
        <v>44823</v>
      </c>
      <c r="J5571">
        <v>39102</v>
      </c>
      <c r="K5571">
        <v>39107</v>
      </c>
      <c r="L5571" t="s">
        <v>31</v>
      </c>
      <c r="M5571" t="s">
        <v>20</v>
      </c>
      <c r="N5571">
        <v>104</v>
      </c>
      <c r="O5571">
        <v>2004</v>
      </c>
      <c r="P5571">
        <v>20</v>
      </c>
      <c r="Q5571" t="s">
        <v>5598</v>
      </c>
      <c r="CG5571" s="1"/>
      <c r="CM5571" s="2"/>
    </row>
    <row r="5572" ht="15" customHeight="1">
      <c r="A5572" t="str">
        <f t="shared" si="435"/>
        <v>2022_12_39119_12</v>
      </c>
      <c r="B5572" t="str">
        <f t="shared" si="436"/>
        <v>2022_12_45204</v>
      </c>
      <c r="C5572" s="1" t="s">
        <v>5517</v>
      </c>
      <c r="D5572">
        <f t="shared" si="437"/>
        <v>5571</v>
      </c>
      <c r="E5572">
        <v>39119</v>
      </c>
      <c r="F5572">
        <f t="shared" si="438"/>
        <v>12</v>
      </c>
      <c r="G5572" s="2" t="str">
        <f t="shared" si="439"/>
        <v/>
      </c>
      <c r="H5572" t="s">
        <v>5518</v>
      </c>
      <c r="I5572">
        <v>45204</v>
      </c>
      <c r="J5572">
        <v>39107</v>
      </c>
      <c r="K5572">
        <v>39102</v>
      </c>
      <c r="L5572" t="s">
        <v>31</v>
      </c>
      <c r="M5572" t="s">
        <v>20</v>
      </c>
      <c r="N5572">
        <v>80</v>
      </c>
      <c r="O5572">
        <v>2004</v>
      </c>
      <c r="P5572">
        <v>20</v>
      </c>
      <c r="Q5572" t="s">
        <v>5599</v>
      </c>
      <c r="CG5572" s="1"/>
      <c r="CM5572" s="2"/>
    </row>
    <row r="5573" ht="15" customHeight="1">
      <c r="A5573" t="str">
        <f t="shared" si="435"/>
        <v>2022_12_39119_13</v>
      </c>
      <c r="B5573" t="str">
        <f t="shared" si="436"/>
        <v>2022_12_45583</v>
      </c>
      <c r="C5573" s="1" t="s">
        <v>5517</v>
      </c>
      <c r="D5573">
        <f t="shared" si="437"/>
        <v>5572</v>
      </c>
      <c r="E5573">
        <v>39119</v>
      </c>
      <c r="F5573">
        <f t="shared" si="438"/>
        <v>13</v>
      </c>
      <c r="G5573" s="2" t="str">
        <f t="shared" si="439"/>
        <v/>
      </c>
      <c r="H5573" t="s">
        <v>5518</v>
      </c>
      <c r="I5573">
        <v>45583</v>
      </c>
      <c r="J5573">
        <v>39102</v>
      </c>
      <c r="K5573">
        <v>39107</v>
      </c>
      <c r="L5573" t="s">
        <v>31</v>
      </c>
      <c r="M5573" t="s">
        <v>20</v>
      </c>
      <c r="N5573">
        <v>173</v>
      </c>
      <c r="O5573">
        <v>2004</v>
      </c>
      <c r="P5573">
        <v>20</v>
      </c>
      <c r="Q5573" t="s">
        <v>5600</v>
      </c>
      <c r="CG5573" s="1"/>
      <c r="CM5573" s="2"/>
    </row>
    <row r="5574" ht="15" customHeight="1">
      <c r="A5574" t="str">
        <f t="shared" si="435"/>
        <v>2022_12_39119_14</v>
      </c>
      <c r="B5574" t="str">
        <f t="shared" si="436"/>
        <v>2022_12_46130</v>
      </c>
      <c r="C5574" s="1" t="s">
        <v>5517</v>
      </c>
      <c r="D5574">
        <f t="shared" si="437"/>
        <v>5573</v>
      </c>
      <c r="E5574">
        <v>39119</v>
      </c>
      <c r="F5574">
        <f t="shared" si="438"/>
        <v>14</v>
      </c>
      <c r="G5574" s="2" t="str">
        <f t="shared" si="439"/>
        <v/>
      </c>
      <c r="H5574" t="s">
        <v>5518</v>
      </c>
      <c r="I5574">
        <v>46130</v>
      </c>
      <c r="J5574">
        <v>39107</v>
      </c>
      <c r="K5574">
        <v>39102</v>
      </c>
      <c r="L5574" t="s">
        <v>31</v>
      </c>
      <c r="M5574" t="s">
        <v>20</v>
      </c>
      <c r="N5574">
        <v>96</v>
      </c>
      <c r="O5574">
        <v>2004</v>
      </c>
      <c r="P5574">
        <v>20</v>
      </c>
      <c r="Q5574" t="s">
        <v>5601</v>
      </c>
      <c r="CG5574" s="1"/>
      <c r="CM5574" s="2"/>
    </row>
    <row r="5575" ht="15" customHeight="1">
      <c r="A5575" t="str">
        <f t="shared" si="435"/>
        <v>2022_12_39119_15</v>
      </c>
      <c r="B5575" t="str">
        <f t="shared" si="436"/>
        <v>2022_12_46588</v>
      </c>
      <c r="C5575" s="1" t="s">
        <v>5517</v>
      </c>
      <c r="D5575">
        <f t="shared" si="437"/>
        <v>5574</v>
      </c>
      <c r="E5575">
        <v>39119</v>
      </c>
      <c r="F5575">
        <f t="shared" si="438"/>
        <v>15</v>
      </c>
      <c r="G5575" s="2" t="str">
        <f t="shared" si="439"/>
        <v/>
      </c>
      <c r="H5575" t="s">
        <v>5518</v>
      </c>
      <c r="I5575">
        <v>46588</v>
      </c>
      <c r="J5575">
        <v>39102</v>
      </c>
      <c r="K5575">
        <v>39107</v>
      </c>
      <c r="L5575" t="s">
        <v>31</v>
      </c>
      <c r="M5575" t="s">
        <v>20</v>
      </c>
      <c r="N5575">
        <v>132</v>
      </c>
      <c r="O5575">
        <v>2004</v>
      </c>
      <c r="P5575">
        <v>20</v>
      </c>
      <c r="Q5575" t="s">
        <v>5602</v>
      </c>
      <c r="CG5575" s="1"/>
      <c r="CM5575" s="2"/>
    </row>
    <row r="5576" ht="15" customHeight="1">
      <c r="A5576" t="str">
        <f t="shared" si="435"/>
        <v>2022_12_39119_16</v>
      </c>
      <c r="B5576" t="str">
        <f t="shared" si="436"/>
        <v>2022_12_46859</v>
      </c>
      <c r="C5576" s="1" t="s">
        <v>5517</v>
      </c>
      <c r="D5576">
        <f t="shared" si="437"/>
        <v>5575</v>
      </c>
      <c r="E5576">
        <v>39119</v>
      </c>
      <c r="F5576">
        <f t="shared" si="438"/>
        <v>16</v>
      </c>
      <c r="G5576" s="2" t="str">
        <f t="shared" si="439"/>
        <v/>
      </c>
      <c r="H5576" t="s">
        <v>5518</v>
      </c>
      <c r="I5576">
        <v>46859</v>
      </c>
      <c r="J5576">
        <v>39107</v>
      </c>
      <c r="K5576">
        <v>39102</v>
      </c>
      <c r="L5576" t="s">
        <v>31</v>
      </c>
      <c r="M5576" t="s">
        <v>20</v>
      </c>
      <c r="N5576">
        <v>80</v>
      </c>
      <c r="O5576">
        <v>2004</v>
      </c>
      <c r="P5576">
        <v>20</v>
      </c>
      <c r="Q5576" t="s">
        <v>5603</v>
      </c>
      <c r="CG5576" s="1"/>
      <c r="CM5576" s="2"/>
    </row>
    <row r="5577" ht="15" customHeight="1">
      <c r="A5577" t="str">
        <f t="shared" si="435"/>
        <v>2022_12_39119_17</v>
      </c>
      <c r="B5577" t="str">
        <f t="shared" si="436"/>
        <v>2022_12_47585</v>
      </c>
      <c r="C5577" s="1" t="s">
        <v>5517</v>
      </c>
      <c r="D5577">
        <f t="shared" si="437"/>
        <v>5576</v>
      </c>
      <c r="E5577">
        <v>39119</v>
      </c>
      <c r="F5577">
        <f t="shared" si="438"/>
        <v>17</v>
      </c>
      <c r="G5577" s="2" t="str">
        <f t="shared" si="439"/>
        <v>x</v>
      </c>
      <c r="H5577" t="s">
        <v>5518</v>
      </c>
      <c r="I5577">
        <v>47585</v>
      </c>
      <c r="J5577">
        <v>39102</v>
      </c>
      <c r="K5577">
        <v>39107</v>
      </c>
      <c r="L5577" t="s">
        <v>20</v>
      </c>
      <c r="M5577" t="s">
        <v>20</v>
      </c>
      <c r="N5577">
        <v>50</v>
      </c>
      <c r="O5577">
        <v>2004</v>
      </c>
      <c r="P5577">
        <v>20</v>
      </c>
      <c r="Q5577" t="s">
        <v>5604</v>
      </c>
      <c r="CG5577" s="1"/>
      <c r="CM5577" s="2"/>
    </row>
    <row r="5578" ht="15" customHeight="1">
      <c r="A5578" t="str">
        <f t="shared" si="435"/>
        <v>2022_12_39151_1</v>
      </c>
      <c r="B5578" t="str">
        <f t="shared" si="436"/>
        <v>2022_12_42288</v>
      </c>
      <c r="C5578" s="1" t="s">
        <v>5517</v>
      </c>
      <c r="D5578">
        <f t="shared" si="437"/>
        <v>5577</v>
      </c>
      <c r="E5578">
        <v>39151</v>
      </c>
      <c r="F5578">
        <f t="shared" si="438"/>
        <v>1</v>
      </c>
      <c r="G5578" s="2" t="str">
        <f t="shared" si="439"/>
        <v/>
      </c>
      <c r="H5578" t="s">
        <v>5518</v>
      </c>
      <c r="I5578">
        <v>42288</v>
      </c>
      <c r="J5578">
        <v>39134</v>
      </c>
      <c r="K5578">
        <v>39139</v>
      </c>
      <c r="L5578" t="s">
        <v>19</v>
      </c>
      <c r="M5578" t="s">
        <v>20</v>
      </c>
      <c r="N5578">
        <v>70</v>
      </c>
      <c r="O5578">
        <v>5817</v>
      </c>
      <c r="P5578">
        <v>17</v>
      </c>
      <c r="Q5578" t="s">
        <v>5605</v>
      </c>
      <c r="CG5578" s="1"/>
      <c r="CM5578" s="2"/>
    </row>
    <row r="5579" ht="15" customHeight="1">
      <c r="A5579" t="str">
        <f t="shared" si="435"/>
        <v>2022_12_39151_2</v>
      </c>
      <c r="B5579" t="str">
        <f t="shared" si="436"/>
        <v>2022_12_42924</v>
      </c>
      <c r="C5579" s="1" t="s">
        <v>5517</v>
      </c>
      <c r="D5579">
        <f t="shared" si="437"/>
        <v>5578</v>
      </c>
      <c r="E5579">
        <v>39151</v>
      </c>
      <c r="F5579">
        <f t="shared" si="438"/>
        <v>2</v>
      </c>
      <c r="G5579" s="2" t="str">
        <f t="shared" si="439"/>
        <v/>
      </c>
      <c r="H5579" t="s">
        <v>5518</v>
      </c>
      <c r="I5579">
        <v>42924</v>
      </c>
      <c r="J5579">
        <v>39139</v>
      </c>
      <c r="K5579">
        <v>39134</v>
      </c>
      <c r="L5579" t="s">
        <v>31</v>
      </c>
      <c r="M5579" t="s">
        <v>20</v>
      </c>
      <c r="N5579">
        <v>136</v>
      </c>
      <c r="O5579">
        <v>5817</v>
      </c>
      <c r="P5579">
        <v>17</v>
      </c>
      <c r="Q5579" t="s">
        <v>5606</v>
      </c>
      <c r="CG5579" s="1"/>
      <c r="CM5579" s="2"/>
    </row>
    <row r="5580" ht="15" customHeight="1">
      <c r="A5580" t="str">
        <f t="shared" si="435"/>
        <v>2022_12_39151_3</v>
      </c>
      <c r="B5580" t="str">
        <f t="shared" si="436"/>
        <v>2022_12_43197</v>
      </c>
      <c r="C5580" s="1" t="s">
        <v>5517</v>
      </c>
      <c r="D5580">
        <f t="shared" si="437"/>
        <v>5579</v>
      </c>
      <c r="E5580">
        <v>39151</v>
      </c>
      <c r="F5580">
        <f t="shared" si="438"/>
        <v>3</v>
      </c>
      <c r="G5580" s="2" t="str">
        <f t="shared" si="439"/>
        <v/>
      </c>
      <c r="H5580" t="s">
        <v>5518</v>
      </c>
      <c r="I5580">
        <v>43197</v>
      </c>
      <c r="J5580">
        <v>39134</v>
      </c>
      <c r="K5580">
        <v>39139</v>
      </c>
      <c r="L5580" t="s">
        <v>31</v>
      </c>
      <c r="M5580" t="s">
        <v>20</v>
      </c>
      <c r="N5580">
        <v>441</v>
      </c>
      <c r="O5580">
        <v>5817</v>
      </c>
      <c r="P5580">
        <v>17</v>
      </c>
      <c r="Q5580" t="s">
        <v>5607</v>
      </c>
      <c r="CG5580" s="1"/>
      <c r="CM5580" s="2"/>
    </row>
    <row r="5581" ht="15" customHeight="1">
      <c r="A5581" t="str">
        <f t="shared" si="435"/>
        <v>2022_12_39151_4</v>
      </c>
      <c r="B5581" t="str">
        <f t="shared" si="436"/>
        <v>2022_12_43386</v>
      </c>
      <c r="C5581" s="1" t="s">
        <v>5517</v>
      </c>
      <c r="D5581">
        <f t="shared" si="437"/>
        <v>5580</v>
      </c>
      <c r="E5581">
        <v>39151</v>
      </c>
      <c r="F5581">
        <f t="shared" si="438"/>
        <v>4</v>
      </c>
      <c r="G5581" s="2" t="str">
        <f t="shared" si="439"/>
        <v/>
      </c>
      <c r="H5581" t="s">
        <v>5518</v>
      </c>
      <c r="I5581">
        <v>43386</v>
      </c>
      <c r="J5581">
        <v>39139</v>
      </c>
      <c r="K5581">
        <v>39134</v>
      </c>
      <c r="L5581" t="s">
        <v>31</v>
      </c>
      <c r="M5581" t="s">
        <v>20</v>
      </c>
      <c r="N5581">
        <v>396</v>
      </c>
      <c r="O5581">
        <v>5817</v>
      </c>
      <c r="P5581">
        <v>17</v>
      </c>
      <c r="Q5581" t="s">
        <v>5608</v>
      </c>
      <c r="CG5581" s="1"/>
      <c r="CM5581" s="2"/>
    </row>
    <row r="5582" ht="15" customHeight="1">
      <c r="A5582" t="str">
        <f t="shared" si="435"/>
        <v>2022_12_39151_5</v>
      </c>
      <c r="B5582" t="str">
        <f t="shared" si="436"/>
        <v>2022_12_44047</v>
      </c>
      <c r="C5582" s="1" t="s">
        <v>5517</v>
      </c>
      <c r="D5582">
        <f t="shared" si="437"/>
        <v>5581</v>
      </c>
      <c r="E5582">
        <v>39151</v>
      </c>
      <c r="F5582">
        <f t="shared" si="438"/>
        <v>5</v>
      </c>
      <c r="G5582" s="2" t="str">
        <f t="shared" si="439"/>
        <v/>
      </c>
      <c r="H5582" t="s">
        <v>5518</v>
      </c>
      <c r="I5582">
        <v>44047</v>
      </c>
      <c r="J5582">
        <v>39134</v>
      </c>
      <c r="K5582">
        <v>39139</v>
      </c>
      <c r="L5582" t="s">
        <v>31</v>
      </c>
      <c r="M5582" t="s">
        <v>20</v>
      </c>
      <c r="N5582">
        <v>663</v>
      </c>
      <c r="O5582">
        <v>5817</v>
      </c>
      <c r="P5582">
        <v>17</v>
      </c>
      <c r="Q5582" t="s">
        <v>5609</v>
      </c>
      <c r="CG5582" s="1"/>
      <c r="CM5582" s="2"/>
    </row>
    <row r="5583" ht="15" customHeight="1">
      <c r="A5583" t="str">
        <f t="shared" si="435"/>
        <v>2022_12_39151_6</v>
      </c>
      <c r="B5583" t="str">
        <f t="shared" si="436"/>
        <v>2022_12_44342</v>
      </c>
      <c r="C5583" s="1" t="s">
        <v>5517</v>
      </c>
      <c r="D5583">
        <f t="shared" si="437"/>
        <v>5582</v>
      </c>
      <c r="E5583">
        <v>39151</v>
      </c>
      <c r="F5583">
        <f t="shared" si="438"/>
        <v>6</v>
      </c>
      <c r="G5583" s="2" t="str">
        <f t="shared" si="439"/>
        <v/>
      </c>
      <c r="H5583" t="s">
        <v>5518</v>
      </c>
      <c r="I5583">
        <v>44342</v>
      </c>
      <c r="J5583">
        <v>39139</v>
      </c>
      <c r="K5583">
        <v>39134</v>
      </c>
      <c r="L5583" t="s">
        <v>31</v>
      </c>
      <c r="M5583" t="s">
        <v>20</v>
      </c>
      <c r="N5583">
        <v>356</v>
      </c>
      <c r="O5583">
        <v>5817</v>
      </c>
      <c r="P5583">
        <v>17</v>
      </c>
      <c r="Q5583" t="s">
        <v>5610</v>
      </c>
      <c r="CG5583" s="1"/>
      <c r="CM5583" s="2"/>
    </row>
    <row r="5584" ht="15" customHeight="1">
      <c r="A5584" t="str">
        <f t="shared" si="435"/>
        <v>2022_12_39151_7</v>
      </c>
      <c r="B5584" t="str">
        <f t="shared" si="436"/>
        <v>2022_12_45109</v>
      </c>
      <c r="C5584" s="1" t="s">
        <v>5517</v>
      </c>
      <c r="D5584">
        <f t="shared" si="437"/>
        <v>5583</v>
      </c>
      <c r="E5584">
        <v>39151</v>
      </c>
      <c r="F5584">
        <f t="shared" si="438"/>
        <v>7</v>
      </c>
      <c r="G5584" s="2" t="str">
        <f t="shared" si="439"/>
        <v/>
      </c>
      <c r="H5584" t="s">
        <v>5518</v>
      </c>
      <c r="I5584">
        <v>45109</v>
      </c>
      <c r="J5584">
        <v>39134</v>
      </c>
      <c r="K5584">
        <v>39139</v>
      </c>
      <c r="L5584" t="s">
        <v>31</v>
      </c>
      <c r="M5584" t="s">
        <v>20</v>
      </c>
      <c r="N5584">
        <v>589</v>
      </c>
      <c r="O5584">
        <v>5817</v>
      </c>
      <c r="P5584">
        <v>17</v>
      </c>
      <c r="Q5584" t="s">
        <v>5611</v>
      </c>
      <c r="CG5584" s="1"/>
      <c r="CM5584" s="2"/>
    </row>
    <row r="5585" ht="15" customHeight="1">
      <c r="A5585" t="str">
        <f t="shared" si="435"/>
        <v>2022_12_39151_8</v>
      </c>
      <c r="B5585" t="str">
        <f t="shared" si="436"/>
        <v>2022_12_45479</v>
      </c>
      <c r="C5585" s="1" t="s">
        <v>5517</v>
      </c>
      <c r="D5585">
        <f t="shared" si="437"/>
        <v>5584</v>
      </c>
      <c r="E5585">
        <v>39151</v>
      </c>
      <c r="F5585">
        <f t="shared" si="438"/>
        <v>8</v>
      </c>
      <c r="G5585" s="2" t="str">
        <f t="shared" si="439"/>
        <v/>
      </c>
      <c r="H5585" t="s">
        <v>5518</v>
      </c>
      <c r="I5585">
        <v>45479</v>
      </c>
      <c r="J5585">
        <v>39139</v>
      </c>
      <c r="K5585">
        <v>39134</v>
      </c>
      <c r="L5585" t="s">
        <v>31</v>
      </c>
      <c r="M5585" t="s">
        <v>20</v>
      </c>
      <c r="N5585">
        <v>315</v>
      </c>
      <c r="O5585">
        <v>5817</v>
      </c>
      <c r="P5585">
        <v>17</v>
      </c>
      <c r="Q5585" t="s">
        <v>5612</v>
      </c>
      <c r="CG5585" s="1"/>
      <c r="CM5585" s="2"/>
    </row>
    <row r="5586" ht="15" customHeight="1">
      <c r="A5586" t="str">
        <f t="shared" si="435"/>
        <v>2022_12_39151_9</v>
      </c>
      <c r="B5586" t="str">
        <f t="shared" si="436"/>
        <v>2022_12_45617</v>
      </c>
      <c r="C5586" s="1" t="s">
        <v>5517</v>
      </c>
      <c r="D5586">
        <f t="shared" si="437"/>
        <v>5585</v>
      </c>
      <c r="E5586">
        <v>39151</v>
      </c>
      <c r="F5586">
        <f t="shared" si="438"/>
        <v>9</v>
      </c>
      <c r="G5586" s="2" t="str">
        <f t="shared" si="439"/>
        <v/>
      </c>
      <c r="H5586" t="s">
        <v>5518</v>
      </c>
      <c r="I5586">
        <v>45617</v>
      </c>
      <c r="J5586">
        <v>39134</v>
      </c>
      <c r="K5586">
        <v>39139</v>
      </c>
      <c r="L5586" t="s">
        <v>31</v>
      </c>
      <c r="M5586" t="s">
        <v>20</v>
      </c>
      <c r="N5586">
        <v>614</v>
      </c>
      <c r="O5586">
        <v>5817</v>
      </c>
      <c r="P5586">
        <v>17</v>
      </c>
      <c r="Q5586" t="s">
        <v>5613</v>
      </c>
      <c r="CG5586" s="1"/>
      <c r="CM5586" s="2"/>
    </row>
    <row r="5587" ht="15" customHeight="1">
      <c r="A5587" t="str">
        <f t="shared" si="435"/>
        <v>2022_12_39151_10</v>
      </c>
      <c r="B5587" t="str">
        <f t="shared" si="436"/>
        <v>2022_12_45953</v>
      </c>
      <c r="C5587" s="1" t="s">
        <v>5517</v>
      </c>
      <c r="D5587">
        <f t="shared" si="437"/>
        <v>5586</v>
      </c>
      <c r="E5587">
        <v>39151</v>
      </c>
      <c r="F5587">
        <f t="shared" si="438"/>
        <v>10</v>
      </c>
      <c r="G5587" s="2" t="str">
        <f t="shared" si="439"/>
        <v/>
      </c>
      <c r="H5587" t="s">
        <v>5518</v>
      </c>
      <c r="I5587">
        <v>45953</v>
      </c>
      <c r="J5587">
        <v>39139</v>
      </c>
      <c r="K5587">
        <v>39134</v>
      </c>
      <c r="L5587" t="s">
        <v>31</v>
      </c>
      <c r="M5587" t="s">
        <v>20</v>
      </c>
      <c r="N5587">
        <v>508</v>
      </c>
      <c r="O5587">
        <v>5817</v>
      </c>
      <c r="P5587">
        <v>17</v>
      </c>
      <c r="Q5587" t="s">
        <v>5614</v>
      </c>
      <c r="CG5587" s="1"/>
      <c r="CM5587" s="2"/>
    </row>
    <row r="5588" ht="15" customHeight="1">
      <c r="A5588" t="str">
        <f t="shared" si="435"/>
        <v>2022_12_39151_11</v>
      </c>
      <c r="B5588" t="str">
        <f t="shared" si="436"/>
        <v>2022_12_46835</v>
      </c>
      <c r="C5588" s="1" t="s">
        <v>5517</v>
      </c>
      <c r="D5588">
        <f t="shared" si="437"/>
        <v>5587</v>
      </c>
      <c r="E5588">
        <v>39151</v>
      </c>
      <c r="F5588">
        <f t="shared" si="438"/>
        <v>11</v>
      </c>
      <c r="G5588" s="2" t="str">
        <f t="shared" si="439"/>
        <v/>
      </c>
      <c r="H5588" t="s">
        <v>5518</v>
      </c>
      <c r="I5588">
        <v>46835</v>
      </c>
      <c r="J5588">
        <v>39134</v>
      </c>
      <c r="K5588">
        <v>39139</v>
      </c>
      <c r="L5588" t="s">
        <v>31</v>
      </c>
      <c r="M5588" t="s">
        <v>20</v>
      </c>
      <c r="N5588">
        <v>689</v>
      </c>
      <c r="O5588">
        <v>5817</v>
      </c>
      <c r="P5588">
        <v>17</v>
      </c>
      <c r="Q5588" t="s">
        <v>5615</v>
      </c>
      <c r="CG5588" s="1"/>
      <c r="CM5588" s="2"/>
    </row>
    <row r="5589" ht="15" customHeight="1">
      <c r="A5589" t="str">
        <f t="shared" si="435"/>
        <v>2022_12_39151_12</v>
      </c>
      <c r="B5589" t="str">
        <f t="shared" si="436"/>
        <v>2022_12_48362</v>
      </c>
      <c r="C5589" s="1" t="s">
        <v>5517</v>
      </c>
      <c r="D5589">
        <f t="shared" si="437"/>
        <v>5588</v>
      </c>
      <c r="E5589">
        <v>39151</v>
      </c>
      <c r="F5589">
        <f t="shared" si="438"/>
        <v>12</v>
      </c>
      <c r="G5589" s="2" t="str">
        <f t="shared" si="439"/>
        <v/>
      </c>
      <c r="H5589" t="s">
        <v>5518</v>
      </c>
      <c r="I5589">
        <v>48362</v>
      </c>
      <c r="J5589">
        <v>39139</v>
      </c>
      <c r="K5589">
        <v>39134</v>
      </c>
      <c r="L5589" t="s">
        <v>31</v>
      </c>
      <c r="M5589" t="s">
        <v>20</v>
      </c>
      <c r="N5589">
        <v>166</v>
      </c>
      <c r="O5589">
        <v>5817</v>
      </c>
      <c r="P5589">
        <v>17</v>
      </c>
      <c r="Q5589" t="s">
        <v>5616</v>
      </c>
      <c r="CG5589" s="1"/>
      <c r="CM5589" s="2"/>
    </row>
    <row r="5590" ht="15" customHeight="1">
      <c r="A5590" t="str">
        <f t="shared" si="435"/>
        <v>2022_12_39151_13</v>
      </c>
      <c r="B5590" t="str">
        <f t="shared" si="436"/>
        <v>2022_12_48777</v>
      </c>
      <c r="C5590" s="1" t="s">
        <v>5517</v>
      </c>
      <c r="D5590">
        <f t="shared" si="437"/>
        <v>5589</v>
      </c>
      <c r="E5590">
        <v>39151</v>
      </c>
      <c r="F5590">
        <f t="shared" si="438"/>
        <v>13</v>
      </c>
      <c r="G5590" s="2" t="str">
        <f t="shared" si="439"/>
        <v/>
      </c>
      <c r="H5590" t="s">
        <v>5518</v>
      </c>
      <c r="I5590">
        <v>48777</v>
      </c>
      <c r="J5590">
        <v>39134</v>
      </c>
      <c r="K5590">
        <v>39139</v>
      </c>
      <c r="L5590" t="s">
        <v>31</v>
      </c>
      <c r="M5590" t="s">
        <v>20</v>
      </c>
      <c r="N5590">
        <v>434</v>
      </c>
      <c r="O5590">
        <v>5817</v>
      </c>
      <c r="P5590">
        <v>17</v>
      </c>
      <c r="Q5590" t="s">
        <v>5617</v>
      </c>
      <c r="CG5590" s="1"/>
      <c r="CM5590" s="2"/>
    </row>
    <row r="5591" ht="15" customHeight="1">
      <c r="A5591" t="str">
        <f t="shared" si="435"/>
        <v>2022_12_39151_14</v>
      </c>
      <c r="B5591" t="str">
        <f t="shared" si="436"/>
        <v>2022_12_48844</v>
      </c>
      <c r="C5591" s="1" t="s">
        <v>5517</v>
      </c>
      <c r="D5591">
        <f t="shared" si="437"/>
        <v>5590</v>
      </c>
      <c r="E5591">
        <v>39151</v>
      </c>
      <c r="F5591">
        <f t="shared" si="438"/>
        <v>14</v>
      </c>
      <c r="G5591" s="2" t="str">
        <f t="shared" si="439"/>
        <v/>
      </c>
      <c r="H5591" t="s">
        <v>5518</v>
      </c>
      <c r="I5591">
        <v>48844</v>
      </c>
      <c r="J5591">
        <v>39139</v>
      </c>
      <c r="K5591">
        <v>39134</v>
      </c>
      <c r="L5591" t="s">
        <v>31</v>
      </c>
      <c r="M5591" t="s">
        <v>20</v>
      </c>
      <c r="N5591">
        <v>108</v>
      </c>
      <c r="O5591">
        <v>5817</v>
      </c>
      <c r="P5591">
        <v>17</v>
      </c>
      <c r="Q5591" t="s">
        <v>5618</v>
      </c>
      <c r="CG5591" s="1"/>
      <c r="CM5591" s="2"/>
    </row>
    <row r="5592" ht="15" customHeight="1">
      <c r="A5592" t="str">
        <f t="shared" si="435"/>
        <v>2022_12_39151_15</v>
      </c>
      <c r="B5592" t="str">
        <f t="shared" si="436"/>
        <v>2022_12_48859</v>
      </c>
      <c r="C5592" s="1" t="s">
        <v>5517</v>
      </c>
      <c r="D5592">
        <f t="shared" si="437"/>
        <v>5591</v>
      </c>
      <c r="E5592">
        <v>39151</v>
      </c>
      <c r="F5592">
        <f t="shared" si="438"/>
        <v>15</v>
      </c>
      <c r="G5592" s="2" t="str">
        <f t="shared" si="439"/>
        <v/>
      </c>
      <c r="H5592" t="s">
        <v>5518</v>
      </c>
      <c r="I5592">
        <v>48859</v>
      </c>
      <c r="J5592">
        <v>39134</v>
      </c>
      <c r="K5592">
        <v>39139</v>
      </c>
      <c r="L5592" t="s">
        <v>31</v>
      </c>
      <c r="M5592" t="s">
        <v>20</v>
      </c>
      <c r="N5592">
        <v>183</v>
      </c>
      <c r="O5592">
        <v>5817</v>
      </c>
      <c r="P5592">
        <v>17</v>
      </c>
      <c r="Q5592" t="s">
        <v>5619</v>
      </c>
      <c r="CG5592" s="1"/>
      <c r="CM5592" s="2"/>
    </row>
    <row r="5593" ht="15" customHeight="1">
      <c r="A5593" t="str">
        <f t="shared" si="435"/>
        <v>2022_12_39151_16</v>
      </c>
      <c r="B5593" t="str">
        <f t="shared" si="436"/>
        <v>2022_12_48915</v>
      </c>
      <c r="C5593" s="1" t="s">
        <v>5517</v>
      </c>
      <c r="D5593">
        <f t="shared" si="437"/>
        <v>5592</v>
      </c>
      <c r="E5593">
        <v>39151</v>
      </c>
      <c r="F5593">
        <f t="shared" si="438"/>
        <v>16</v>
      </c>
      <c r="G5593" s="2" t="str">
        <f t="shared" si="439"/>
        <v>x</v>
      </c>
      <c r="H5593" t="s">
        <v>5518</v>
      </c>
      <c r="I5593">
        <v>48915</v>
      </c>
      <c r="J5593">
        <v>39139</v>
      </c>
      <c r="K5593">
        <v>39134</v>
      </c>
      <c r="L5593" t="s">
        <v>20</v>
      </c>
      <c r="M5593" t="s">
        <v>20</v>
      </c>
      <c r="N5593">
        <v>128</v>
      </c>
      <c r="O5593">
        <v>5817</v>
      </c>
      <c r="P5593">
        <v>17</v>
      </c>
      <c r="Q5593" t="s">
        <v>5620</v>
      </c>
      <c r="CG5593" s="1"/>
      <c r="CM5593" s="2"/>
    </row>
    <row r="5594" ht="15" customHeight="1">
      <c r="A5594" t="str">
        <f t="shared" si="435"/>
        <v>2022_12_39183_1</v>
      </c>
      <c r="B5594" t="str">
        <f t="shared" si="436"/>
        <v>2022_12_42068</v>
      </c>
      <c r="C5594" s="1" t="s">
        <v>5517</v>
      </c>
      <c r="D5594">
        <f t="shared" si="437"/>
        <v>5593</v>
      </c>
      <c r="E5594">
        <v>39183</v>
      </c>
      <c r="F5594">
        <f t="shared" si="438"/>
        <v>1</v>
      </c>
      <c r="G5594" s="2" t="str">
        <f t="shared" si="439"/>
        <v/>
      </c>
      <c r="H5594" t="s">
        <v>5518</v>
      </c>
      <c r="I5594">
        <v>42068</v>
      </c>
      <c r="J5594">
        <v>39166</v>
      </c>
      <c r="K5594">
        <v>39171</v>
      </c>
      <c r="L5594" t="s">
        <v>19</v>
      </c>
      <c r="M5594" t="s">
        <v>20</v>
      </c>
      <c r="N5594">
        <v>112</v>
      </c>
      <c r="O5594">
        <v>2796</v>
      </c>
      <c r="P5594">
        <v>12</v>
      </c>
      <c r="Q5594" t="s">
        <v>5621</v>
      </c>
      <c r="CG5594" s="1"/>
      <c r="CM5594" s="2"/>
    </row>
    <row r="5595" ht="15" customHeight="1">
      <c r="A5595" t="str">
        <f t="shared" si="435"/>
        <v>2022_12_39183_2</v>
      </c>
      <c r="B5595" t="str">
        <f t="shared" si="436"/>
        <v>2022_12_43206</v>
      </c>
      <c r="C5595" s="1" t="s">
        <v>5517</v>
      </c>
      <c r="D5595">
        <f t="shared" si="437"/>
        <v>5594</v>
      </c>
      <c r="E5595">
        <v>39183</v>
      </c>
      <c r="F5595">
        <f t="shared" si="438"/>
        <v>2</v>
      </c>
      <c r="G5595" s="2" t="str">
        <f t="shared" si="439"/>
        <v/>
      </c>
      <c r="H5595" t="s">
        <v>5518</v>
      </c>
      <c r="I5595">
        <v>43206</v>
      </c>
      <c r="J5595">
        <v>39171</v>
      </c>
      <c r="K5595">
        <v>39166</v>
      </c>
      <c r="L5595" t="s">
        <v>31</v>
      </c>
      <c r="M5595" t="s">
        <v>20</v>
      </c>
      <c r="N5595">
        <v>133</v>
      </c>
      <c r="O5595">
        <v>2796</v>
      </c>
      <c r="P5595">
        <v>12</v>
      </c>
      <c r="Q5595" t="s">
        <v>5622</v>
      </c>
      <c r="CG5595" s="1"/>
      <c r="CM5595" s="2"/>
    </row>
    <row r="5596" ht="15" customHeight="1">
      <c r="A5596" t="str">
        <f t="shared" si="435"/>
        <v>2022_12_39183_3</v>
      </c>
      <c r="B5596" t="str">
        <f t="shared" si="436"/>
        <v>2022_12_43354</v>
      </c>
      <c r="C5596" s="1" t="s">
        <v>5517</v>
      </c>
      <c r="D5596">
        <f t="shared" si="437"/>
        <v>5595</v>
      </c>
      <c r="E5596">
        <v>39183</v>
      </c>
      <c r="F5596">
        <f t="shared" si="438"/>
        <v>3</v>
      </c>
      <c r="G5596" s="2" t="str">
        <f t="shared" si="439"/>
        <v/>
      </c>
      <c r="H5596" t="s">
        <v>5518</v>
      </c>
      <c r="I5596">
        <v>43354</v>
      </c>
      <c r="J5596">
        <v>39166</v>
      </c>
      <c r="K5596">
        <v>39171</v>
      </c>
      <c r="L5596" t="s">
        <v>31</v>
      </c>
      <c r="M5596" t="s">
        <v>20</v>
      </c>
      <c r="N5596">
        <v>586</v>
      </c>
      <c r="O5596">
        <v>2796</v>
      </c>
      <c r="P5596">
        <v>12</v>
      </c>
      <c r="Q5596" t="s">
        <v>5623</v>
      </c>
      <c r="CG5596" s="1"/>
      <c r="CM5596" s="2"/>
    </row>
    <row r="5597" ht="15" customHeight="1">
      <c r="A5597" t="str">
        <f t="shared" si="435"/>
        <v>2022_12_39183_4</v>
      </c>
      <c r="B5597" t="str">
        <f t="shared" si="436"/>
        <v>2022_12_43999</v>
      </c>
      <c r="C5597" s="1" t="s">
        <v>5517</v>
      </c>
      <c r="D5597">
        <f t="shared" si="437"/>
        <v>5596</v>
      </c>
      <c r="E5597">
        <v>39183</v>
      </c>
      <c r="F5597">
        <f t="shared" si="438"/>
        <v>4</v>
      </c>
      <c r="G5597" s="2" t="str">
        <f t="shared" si="439"/>
        <v/>
      </c>
      <c r="H5597" t="s">
        <v>5518</v>
      </c>
      <c r="I5597">
        <v>43999</v>
      </c>
      <c r="J5597">
        <v>39171</v>
      </c>
      <c r="K5597">
        <v>39166</v>
      </c>
      <c r="L5597" t="s">
        <v>31</v>
      </c>
      <c r="M5597" t="s">
        <v>20</v>
      </c>
      <c r="N5597">
        <v>399</v>
      </c>
      <c r="O5597">
        <v>2796</v>
      </c>
      <c r="P5597">
        <v>12</v>
      </c>
      <c r="Q5597" t="s">
        <v>5624</v>
      </c>
      <c r="CG5597" s="1"/>
      <c r="CM5597" s="2"/>
    </row>
    <row r="5598" ht="15" customHeight="1">
      <c r="A5598" t="str">
        <f t="shared" si="435"/>
        <v>2022_12_39183_5</v>
      </c>
      <c r="B5598" t="str">
        <f t="shared" si="436"/>
        <v>2022_12_44335</v>
      </c>
      <c r="C5598" s="1" t="s">
        <v>5517</v>
      </c>
      <c r="D5598">
        <f t="shared" si="437"/>
        <v>5597</v>
      </c>
      <c r="E5598">
        <v>39183</v>
      </c>
      <c r="F5598">
        <f t="shared" si="438"/>
        <v>5</v>
      </c>
      <c r="G5598" s="2" t="str">
        <f t="shared" si="439"/>
        <v/>
      </c>
      <c r="H5598" t="s">
        <v>5518</v>
      </c>
      <c r="I5598">
        <v>44335</v>
      </c>
      <c r="J5598">
        <v>39166</v>
      </c>
      <c r="K5598">
        <v>39171</v>
      </c>
      <c r="L5598" t="s">
        <v>31</v>
      </c>
      <c r="M5598" t="s">
        <v>20</v>
      </c>
      <c r="N5598">
        <v>396</v>
      </c>
      <c r="O5598">
        <v>2796</v>
      </c>
      <c r="P5598">
        <v>12</v>
      </c>
      <c r="Q5598" t="s">
        <v>5625</v>
      </c>
      <c r="CG5598" s="1"/>
      <c r="CM5598" s="2"/>
    </row>
    <row r="5599" ht="15" customHeight="1">
      <c r="A5599" t="str">
        <f t="shared" si="435"/>
        <v>2022_12_39183_6</v>
      </c>
      <c r="B5599" t="str">
        <f t="shared" si="436"/>
        <v>2022_12_44658</v>
      </c>
      <c r="C5599" s="1" t="s">
        <v>5517</v>
      </c>
      <c r="D5599">
        <f t="shared" si="437"/>
        <v>5598</v>
      </c>
      <c r="E5599">
        <v>39183</v>
      </c>
      <c r="F5599">
        <f t="shared" si="438"/>
        <v>6</v>
      </c>
      <c r="G5599" s="2" t="str">
        <f t="shared" si="439"/>
        <v/>
      </c>
      <c r="H5599" t="s">
        <v>5518</v>
      </c>
      <c r="I5599">
        <v>44658</v>
      </c>
      <c r="J5599">
        <v>39171</v>
      </c>
      <c r="K5599">
        <v>39166</v>
      </c>
      <c r="L5599" t="s">
        <v>31</v>
      </c>
      <c r="M5599" t="s">
        <v>20</v>
      </c>
      <c r="N5599">
        <v>301</v>
      </c>
      <c r="O5599">
        <v>2796</v>
      </c>
      <c r="P5599">
        <v>12</v>
      </c>
      <c r="Q5599" t="s">
        <v>5626</v>
      </c>
      <c r="CG5599" s="1"/>
      <c r="CM5599" s="2"/>
    </row>
    <row r="5600" ht="15" customHeight="1">
      <c r="A5600" t="str">
        <f t="shared" si="435"/>
        <v>2022_12_39183_7</v>
      </c>
      <c r="B5600" t="str">
        <f t="shared" si="436"/>
        <v>2022_12_44809</v>
      </c>
      <c r="C5600" s="1" t="s">
        <v>5517</v>
      </c>
      <c r="D5600">
        <f t="shared" si="437"/>
        <v>5599</v>
      </c>
      <c r="E5600">
        <v>39183</v>
      </c>
      <c r="F5600">
        <f t="shared" si="438"/>
        <v>7</v>
      </c>
      <c r="G5600" s="2" t="str">
        <f t="shared" si="439"/>
        <v/>
      </c>
      <c r="H5600" t="s">
        <v>5518</v>
      </c>
      <c r="I5600">
        <v>44809</v>
      </c>
      <c r="J5600">
        <v>39166</v>
      </c>
      <c r="K5600">
        <v>39171</v>
      </c>
      <c r="L5600" t="s">
        <v>31</v>
      </c>
      <c r="M5600" t="s">
        <v>20</v>
      </c>
      <c r="N5600">
        <v>210</v>
      </c>
      <c r="O5600">
        <v>2796</v>
      </c>
      <c r="P5600">
        <v>12</v>
      </c>
      <c r="Q5600" t="s">
        <v>5627</v>
      </c>
      <c r="CG5600" s="1"/>
      <c r="CM5600" s="2"/>
    </row>
    <row r="5601" ht="15" customHeight="1">
      <c r="A5601" t="str">
        <f t="shared" si="435"/>
        <v>2022_12_39183_8</v>
      </c>
      <c r="B5601" t="str">
        <f t="shared" si="436"/>
        <v>2022_12_45528</v>
      </c>
      <c r="C5601" s="1" t="s">
        <v>5517</v>
      </c>
      <c r="D5601">
        <f t="shared" si="437"/>
        <v>5600</v>
      </c>
      <c r="E5601">
        <v>39183</v>
      </c>
      <c r="F5601">
        <f t="shared" si="438"/>
        <v>8</v>
      </c>
      <c r="G5601" s="2" t="str">
        <f t="shared" si="439"/>
        <v/>
      </c>
      <c r="H5601" t="s">
        <v>5518</v>
      </c>
      <c r="I5601">
        <v>45528</v>
      </c>
      <c r="J5601">
        <v>39171</v>
      </c>
      <c r="K5601">
        <v>39166</v>
      </c>
      <c r="L5601" t="s">
        <v>31</v>
      </c>
      <c r="M5601" t="s">
        <v>20</v>
      </c>
      <c r="N5601">
        <v>239</v>
      </c>
      <c r="O5601">
        <v>2796</v>
      </c>
      <c r="P5601">
        <v>12</v>
      </c>
      <c r="Q5601" t="s">
        <v>5628</v>
      </c>
      <c r="CG5601" s="1"/>
      <c r="CM5601" s="2"/>
    </row>
    <row r="5602" ht="15" customHeight="1">
      <c r="A5602" t="str">
        <f t="shared" si="435"/>
        <v>2022_12_39183_9</v>
      </c>
      <c r="B5602" t="str">
        <f t="shared" si="436"/>
        <v>2022_12_45591</v>
      </c>
      <c r="C5602" s="1" t="s">
        <v>5517</v>
      </c>
      <c r="D5602">
        <f t="shared" si="437"/>
        <v>5601</v>
      </c>
      <c r="E5602">
        <v>39183</v>
      </c>
      <c r="F5602">
        <f t="shared" si="438"/>
        <v>9</v>
      </c>
      <c r="G5602" s="2" t="str">
        <f t="shared" si="439"/>
        <v/>
      </c>
      <c r="H5602" t="s">
        <v>5518</v>
      </c>
      <c r="I5602">
        <v>45591</v>
      </c>
      <c r="J5602">
        <v>39166</v>
      </c>
      <c r="K5602">
        <v>39171</v>
      </c>
      <c r="L5602" t="s">
        <v>31</v>
      </c>
      <c r="M5602" t="s">
        <v>20</v>
      </c>
      <c r="N5602">
        <v>210</v>
      </c>
      <c r="O5602">
        <v>2796</v>
      </c>
      <c r="P5602">
        <v>12</v>
      </c>
      <c r="Q5602" t="s">
        <v>5629</v>
      </c>
      <c r="CG5602" s="1"/>
      <c r="CM5602" s="2"/>
    </row>
    <row r="5603" ht="15" customHeight="1">
      <c r="A5603" t="str">
        <f t="shared" si="435"/>
        <v>2022_12_39183_10</v>
      </c>
      <c r="B5603" t="str">
        <f t="shared" si="436"/>
        <v>2022_12_45675</v>
      </c>
      <c r="C5603" s="1" t="s">
        <v>5517</v>
      </c>
      <c r="D5603">
        <f t="shared" si="437"/>
        <v>5602</v>
      </c>
      <c r="E5603">
        <v>39183</v>
      </c>
      <c r="F5603">
        <f t="shared" si="438"/>
        <v>10</v>
      </c>
      <c r="G5603" s="2" t="str">
        <f t="shared" si="439"/>
        <v/>
      </c>
      <c r="H5603" t="s">
        <v>5518</v>
      </c>
      <c r="I5603">
        <v>45675</v>
      </c>
      <c r="J5603">
        <v>39171</v>
      </c>
      <c r="K5603">
        <v>39166</v>
      </c>
      <c r="L5603" t="s">
        <v>31</v>
      </c>
      <c r="M5603" t="s">
        <v>20</v>
      </c>
      <c r="N5603">
        <v>145</v>
      </c>
      <c r="O5603">
        <v>2796</v>
      </c>
      <c r="P5603">
        <v>12</v>
      </c>
      <c r="Q5603" t="s">
        <v>5630</v>
      </c>
      <c r="CG5603" s="1"/>
      <c r="CM5603" s="2"/>
    </row>
    <row r="5604" ht="15" customHeight="1">
      <c r="A5604" t="str">
        <f t="shared" si="435"/>
        <v>2022_12_39183_11</v>
      </c>
      <c r="B5604" t="str">
        <f t="shared" si="436"/>
        <v>2022_12_45831</v>
      </c>
      <c r="C5604" s="1" t="s">
        <v>5517</v>
      </c>
      <c r="D5604">
        <f t="shared" si="437"/>
        <v>5603</v>
      </c>
      <c r="E5604">
        <v>39183</v>
      </c>
      <c r="F5604">
        <f t="shared" si="438"/>
        <v>11</v>
      </c>
      <c r="G5604" s="2" t="str">
        <f t="shared" si="439"/>
        <v>x</v>
      </c>
      <c r="H5604" t="s">
        <v>5518</v>
      </c>
      <c r="I5604">
        <v>45831</v>
      </c>
      <c r="J5604">
        <v>39166</v>
      </c>
      <c r="K5604">
        <v>39171</v>
      </c>
      <c r="L5604" t="s">
        <v>20</v>
      </c>
      <c r="M5604" t="s">
        <v>20</v>
      </c>
      <c r="N5604">
        <v>44</v>
      </c>
      <c r="O5604">
        <v>2796</v>
      </c>
      <c r="P5604">
        <v>12</v>
      </c>
      <c r="Q5604" t="s">
        <v>5631</v>
      </c>
      <c r="CG5604" s="1"/>
      <c r="CM5604" s="2"/>
    </row>
    <row r="5605" ht="15" customHeight="1">
      <c r="A5605" t="str">
        <f t="shared" si="435"/>
        <v>2022_12_39215_1</v>
      </c>
      <c r="B5605" t="str">
        <f t="shared" si="436"/>
        <v>2022_12_42035</v>
      </c>
      <c r="C5605" s="1" t="s">
        <v>5517</v>
      </c>
      <c r="D5605">
        <f t="shared" si="437"/>
        <v>5604</v>
      </c>
      <c r="E5605">
        <v>39215</v>
      </c>
      <c r="F5605">
        <f t="shared" si="438"/>
        <v>1</v>
      </c>
      <c r="G5605" s="2" t="str">
        <f t="shared" si="439"/>
        <v/>
      </c>
      <c r="H5605" t="s">
        <v>5518</v>
      </c>
      <c r="I5605">
        <v>42035</v>
      </c>
      <c r="J5605">
        <v>39198</v>
      </c>
      <c r="K5605">
        <v>39203</v>
      </c>
      <c r="L5605" t="s">
        <v>19</v>
      </c>
      <c r="M5605" t="s">
        <v>20</v>
      </c>
      <c r="N5605">
        <v>493</v>
      </c>
      <c r="O5605">
        <v>4241</v>
      </c>
      <c r="P5605">
        <v>10</v>
      </c>
      <c r="Q5605" t="s">
        <v>5632</v>
      </c>
      <c r="CG5605" s="1"/>
      <c r="CM5605" s="2"/>
    </row>
    <row r="5606" ht="15" customHeight="1">
      <c r="A5606" t="str">
        <f t="shared" si="435"/>
        <v>2022_12_39215_2</v>
      </c>
      <c r="B5606" t="str">
        <f t="shared" si="436"/>
        <v>2022_12_43533</v>
      </c>
      <c r="C5606" s="1" t="s">
        <v>5517</v>
      </c>
      <c r="D5606">
        <f t="shared" si="437"/>
        <v>5605</v>
      </c>
      <c r="E5606">
        <v>39215</v>
      </c>
      <c r="F5606">
        <f t="shared" si="438"/>
        <v>2</v>
      </c>
      <c r="G5606" s="2" t="str">
        <f t="shared" si="439"/>
        <v/>
      </c>
      <c r="H5606" t="s">
        <v>5518</v>
      </c>
      <c r="I5606">
        <v>43533</v>
      </c>
      <c r="J5606">
        <v>39203</v>
      </c>
      <c r="K5606">
        <v>39198</v>
      </c>
      <c r="L5606" t="s">
        <v>31</v>
      </c>
      <c r="M5606" t="s">
        <v>20</v>
      </c>
      <c r="N5606">
        <v>528</v>
      </c>
      <c r="O5606">
        <v>4241</v>
      </c>
      <c r="P5606">
        <v>10</v>
      </c>
      <c r="Q5606" t="s">
        <v>5633</v>
      </c>
      <c r="CG5606" s="1"/>
      <c r="CM5606" s="2"/>
    </row>
    <row r="5607" ht="15" customHeight="1">
      <c r="A5607" t="str">
        <f t="shared" si="435"/>
        <v>2022_12_39215_3</v>
      </c>
      <c r="B5607" t="str">
        <f t="shared" si="436"/>
        <v>2022_12_43811</v>
      </c>
      <c r="C5607" s="1" t="s">
        <v>5517</v>
      </c>
      <c r="D5607">
        <f t="shared" si="437"/>
        <v>5606</v>
      </c>
      <c r="E5607">
        <v>39215</v>
      </c>
      <c r="F5607">
        <f t="shared" si="438"/>
        <v>3</v>
      </c>
      <c r="G5607" s="2" t="str">
        <f t="shared" si="439"/>
        <v/>
      </c>
      <c r="H5607" t="s">
        <v>5518</v>
      </c>
      <c r="I5607">
        <v>43811</v>
      </c>
      <c r="J5607">
        <v>39198</v>
      </c>
      <c r="K5607">
        <v>39203</v>
      </c>
      <c r="L5607" t="s">
        <v>31</v>
      </c>
      <c r="M5607" t="s">
        <v>20</v>
      </c>
      <c r="N5607">
        <v>890</v>
      </c>
      <c r="O5607">
        <v>4241</v>
      </c>
      <c r="P5607">
        <v>10</v>
      </c>
      <c r="Q5607" t="s">
        <v>5634</v>
      </c>
      <c r="CG5607" s="1"/>
      <c r="CM5607" s="2"/>
    </row>
    <row r="5608" ht="15" customHeight="1">
      <c r="A5608" t="str">
        <f t="shared" si="435"/>
        <v>2022_12_39215_4</v>
      </c>
      <c r="B5608" t="str">
        <f t="shared" si="436"/>
        <v>2022_12_44163</v>
      </c>
      <c r="C5608" s="1" t="s">
        <v>5517</v>
      </c>
      <c r="D5608">
        <f t="shared" si="437"/>
        <v>5607</v>
      </c>
      <c r="E5608">
        <v>39215</v>
      </c>
      <c r="F5608">
        <f t="shared" si="438"/>
        <v>4</v>
      </c>
      <c r="G5608" s="2" t="str">
        <f t="shared" si="439"/>
        <v/>
      </c>
      <c r="H5608" t="s">
        <v>5518</v>
      </c>
      <c r="I5608">
        <v>44163</v>
      </c>
      <c r="J5608">
        <v>39203</v>
      </c>
      <c r="K5608">
        <v>39198</v>
      </c>
      <c r="L5608" t="s">
        <v>31</v>
      </c>
      <c r="M5608" t="s">
        <v>20</v>
      </c>
      <c r="N5608">
        <v>536</v>
      </c>
      <c r="O5608">
        <v>4241</v>
      </c>
      <c r="P5608">
        <v>10</v>
      </c>
      <c r="Q5608" t="s">
        <v>5635</v>
      </c>
      <c r="CG5608" s="1"/>
      <c r="CM5608" s="2"/>
    </row>
    <row r="5609" ht="15" customHeight="1">
      <c r="A5609" t="str">
        <f t="shared" si="435"/>
        <v>2022_12_39215_5</v>
      </c>
      <c r="B5609" t="str">
        <f t="shared" si="436"/>
        <v>2022_12_44328</v>
      </c>
      <c r="C5609" s="1" t="s">
        <v>5517</v>
      </c>
      <c r="D5609">
        <f t="shared" si="437"/>
        <v>5608</v>
      </c>
      <c r="E5609">
        <v>39215</v>
      </c>
      <c r="F5609">
        <f t="shared" si="438"/>
        <v>5</v>
      </c>
      <c r="G5609" s="2" t="str">
        <f t="shared" si="439"/>
        <v/>
      </c>
      <c r="H5609" t="s">
        <v>5518</v>
      </c>
      <c r="I5609">
        <v>44328</v>
      </c>
      <c r="J5609">
        <v>39198</v>
      </c>
      <c r="K5609">
        <v>39203</v>
      </c>
      <c r="L5609" t="s">
        <v>31</v>
      </c>
      <c r="M5609" t="s">
        <v>20</v>
      </c>
      <c r="N5609">
        <v>724</v>
      </c>
      <c r="O5609">
        <v>4241</v>
      </c>
      <c r="P5609">
        <v>10</v>
      </c>
      <c r="Q5609" t="s">
        <v>5636</v>
      </c>
      <c r="CG5609" s="1"/>
      <c r="CM5609" s="2"/>
    </row>
    <row r="5610" ht="15" customHeight="1">
      <c r="A5610" t="str">
        <f t="shared" si="435"/>
        <v>2022_12_39215_6</v>
      </c>
      <c r="B5610" t="str">
        <f t="shared" si="436"/>
        <v>2022_12_44585</v>
      </c>
      <c r="C5610" s="1" t="s">
        <v>5517</v>
      </c>
      <c r="D5610">
        <f t="shared" si="437"/>
        <v>5609</v>
      </c>
      <c r="E5610">
        <v>39215</v>
      </c>
      <c r="F5610">
        <f t="shared" si="438"/>
        <v>6</v>
      </c>
      <c r="G5610" s="2" t="str">
        <f t="shared" si="439"/>
        <v/>
      </c>
      <c r="H5610" t="s">
        <v>5518</v>
      </c>
      <c r="I5610">
        <v>44585</v>
      </c>
      <c r="J5610">
        <v>39203</v>
      </c>
      <c r="K5610">
        <v>39198</v>
      </c>
      <c r="L5610" t="s">
        <v>31</v>
      </c>
      <c r="M5610" t="s">
        <v>20</v>
      </c>
      <c r="N5610">
        <v>264</v>
      </c>
      <c r="O5610">
        <v>4241</v>
      </c>
      <c r="P5610">
        <v>10</v>
      </c>
      <c r="Q5610" t="s">
        <v>5637</v>
      </c>
      <c r="CG5610" s="1"/>
      <c r="CM5610" s="2"/>
    </row>
    <row r="5611" ht="15" customHeight="1">
      <c r="A5611" t="str">
        <f t="shared" si="435"/>
        <v>2022_12_39215_7</v>
      </c>
      <c r="B5611" t="str">
        <f t="shared" si="436"/>
        <v>2022_12_45182</v>
      </c>
      <c r="C5611" s="1" t="s">
        <v>5517</v>
      </c>
      <c r="D5611">
        <f t="shared" si="437"/>
        <v>5610</v>
      </c>
      <c r="E5611">
        <v>39215</v>
      </c>
      <c r="F5611">
        <f t="shared" si="438"/>
        <v>7</v>
      </c>
      <c r="G5611" s="2" t="str">
        <f t="shared" si="439"/>
        <v/>
      </c>
      <c r="H5611" t="s">
        <v>5518</v>
      </c>
      <c r="I5611">
        <v>45182</v>
      </c>
      <c r="J5611">
        <v>39198</v>
      </c>
      <c r="K5611">
        <v>39203</v>
      </c>
      <c r="L5611" t="s">
        <v>31</v>
      </c>
      <c r="M5611" t="s">
        <v>20</v>
      </c>
      <c r="N5611">
        <v>499</v>
      </c>
      <c r="O5611">
        <v>4241</v>
      </c>
      <c r="P5611">
        <v>10</v>
      </c>
      <c r="Q5611" t="s">
        <v>5638</v>
      </c>
      <c r="CG5611" s="1"/>
      <c r="CM5611" s="2"/>
    </row>
    <row r="5612" ht="15" customHeight="1">
      <c r="A5612" t="str">
        <f t="shared" si="435"/>
        <v>2022_12_39215_8</v>
      </c>
      <c r="B5612" t="str">
        <f t="shared" si="436"/>
        <v>2022_12_45465</v>
      </c>
      <c r="C5612" s="1" t="s">
        <v>5517</v>
      </c>
      <c r="D5612">
        <f t="shared" si="437"/>
        <v>5611</v>
      </c>
      <c r="E5612">
        <v>39215</v>
      </c>
      <c r="F5612">
        <f t="shared" si="438"/>
        <v>8</v>
      </c>
      <c r="G5612" s="2" t="str">
        <f t="shared" si="439"/>
        <v/>
      </c>
      <c r="H5612" t="s">
        <v>5518</v>
      </c>
      <c r="I5612">
        <v>45465</v>
      </c>
      <c r="J5612">
        <v>39203</v>
      </c>
      <c r="K5612">
        <v>39198</v>
      </c>
      <c r="L5612" t="s">
        <v>31</v>
      </c>
      <c r="M5612" t="s">
        <v>20</v>
      </c>
      <c r="N5612">
        <v>158</v>
      </c>
      <c r="O5612">
        <v>4241</v>
      </c>
      <c r="P5612">
        <v>10</v>
      </c>
      <c r="Q5612" t="s">
        <v>5639</v>
      </c>
      <c r="CG5612" s="1"/>
      <c r="CM5612" s="2"/>
    </row>
    <row r="5613" ht="15" customHeight="1">
      <c r="A5613" t="str">
        <f t="shared" si="435"/>
        <v>2022_12_39215_9</v>
      </c>
      <c r="B5613" t="str">
        <f t="shared" si="436"/>
        <v>2022_12_46508</v>
      </c>
      <c r="C5613" s="1" t="s">
        <v>5517</v>
      </c>
      <c r="D5613">
        <f t="shared" si="437"/>
        <v>5612</v>
      </c>
      <c r="E5613">
        <v>39215</v>
      </c>
      <c r="F5613">
        <f t="shared" si="438"/>
        <v>9</v>
      </c>
      <c r="G5613" s="2" t="str">
        <f t="shared" si="439"/>
        <v>x</v>
      </c>
      <c r="H5613" t="s">
        <v>5518</v>
      </c>
      <c r="I5613">
        <v>46508</v>
      </c>
      <c r="J5613">
        <v>39198</v>
      </c>
      <c r="K5613">
        <v>39203</v>
      </c>
      <c r="L5613" t="s">
        <v>20</v>
      </c>
      <c r="M5613" t="s">
        <v>20</v>
      </c>
      <c r="N5613">
        <v>128</v>
      </c>
      <c r="O5613">
        <v>4241</v>
      </c>
      <c r="P5613">
        <v>10</v>
      </c>
      <c r="Q5613" t="s">
        <v>5640</v>
      </c>
      <c r="CG5613" s="1"/>
      <c r="CM5613" s="2"/>
    </row>
    <row r="5614" ht="15" customHeight="1">
      <c r="A5614" t="str">
        <f t="shared" si="435"/>
        <v>2022_12_39247_1</v>
      </c>
      <c r="B5614" t="str">
        <f t="shared" si="436"/>
        <v>2022_12_42896</v>
      </c>
      <c r="C5614" s="1" t="s">
        <v>5517</v>
      </c>
      <c r="D5614">
        <f t="shared" si="437"/>
        <v>5613</v>
      </c>
      <c r="E5614">
        <v>39247</v>
      </c>
      <c r="F5614">
        <f t="shared" si="438"/>
        <v>1</v>
      </c>
      <c r="G5614" s="2" t="str">
        <f t="shared" si="439"/>
        <v/>
      </c>
      <c r="H5614" t="s">
        <v>5518</v>
      </c>
      <c r="I5614">
        <v>42896</v>
      </c>
      <c r="J5614">
        <v>39230</v>
      </c>
      <c r="K5614">
        <v>39235</v>
      </c>
      <c r="L5614" t="s">
        <v>158</v>
      </c>
      <c r="M5614" t="s">
        <v>20</v>
      </c>
      <c r="N5614">
        <v>51</v>
      </c>
      <c r="O5614">
        <v>1946</v>
      </c>
      <c r="P5614">
        <v>13</v>
      </c>
      <c r="Q5614" t="s">
        <v>5641</v>
      </c>
      <c r="CG5614" s="1"/>
      <c r="CM5614" s="2"/>
    </row>
    <row r="5615" ht="15" customHeight="1">
      <c r="A5615" t="str">
        <f t="shared" si="435"/>
        <v>2022_12_39247_2</v>
      </c>
      <c r="B5615" t="str">
        <f t="shared" si="436"/>
        <v>2022_12_43295</v>
      </c>
      <c r="C5615" s="1" t="s">
        <v>5517</v>
      </c>
      <c r="D5615">
        <f t="shared" si="437"/>
        <v>5614</v>
      </c>
      <c r="E5615">
        <v>39247</v>
      </c>
      <c r="F5615">
        <f t="shared" si="438"/>
        <v>2</v>
      </c>
      <c r="G5615" s="2" t="str">
        <f t="shared" si="439"/>
        <v/>
      </c>
      <c r="H5615" t="s">
        <v>5518</v>
      </c>
      <c r="I5615">
        <v>43295</v>
      </c>
      <c r="J5615">
        <v>39235</v>
      </c>
      <c r="K5615">
        <v>39230</v>
      </c>
      <c r="L5615" t="s">
        <v>31</v>
      </c>
      <c r="M5615" t="s">
        <v>20</v>
      </c>
      <c r="N5615">
        <v>69</v>
      </c>
      <c r="O5615">
        <v>1946</v>
      </c>
      <c r="P5615">
        <v>13</v>
      </c>
      <c r="Q5615" t="s">
        <v>5642</v>
      </c>
      <c r="CG5615" s="1"/>
      <c r="CM5615" s="2"/>
    </row>
    <row r="5616" ht="15" customHeight="1">
      <c r="A5616" t="str">
        <f t="shared" si="435"/>
        <v>2022_12_39247_3</v>
      </c>
      <c r="B5616" t="str">
        <f t="shared" si="436"/>
        <v>2022_12_44282</v>
      </c>
      <c r="C5616" s="1" t="s">
        <v>5517</v>
      </c>
      <c r="D5616">
        <f t="shared" si="437"/>
        <v>5615</v>
      </c>
      <c r="E5616">
        <v>39247</v>
      </c>
      <c r="F5616">
        <f t="shared" si="438"/>
        <v>3</v>
      </c>
      <c r="G5616" s="2" t="str">
        <f t="shared" si="439"/>
        <v/>
      </c>
      <c r="H5616" t="s">
        <v>5518</v>
      </c>
      <c r="I5616">
        <v>44282</v>
      </c>
      <c r="J5616">
        <v>39230</v>
      </c>
      <c r="K5616">
        <v>39235</v>
      </c>
      <c r="L5616" t="s">
        <v>31</v>
      </c>
      <c r="M5616" t="s">
        <v>20</v>
      </c>
      <c r="N5616">
        <v>336</v>
      </c>
      <c r="O5616">
        <v>1946</v>
      </c>
      <c r="P5616">
        <v>13</v>
      </c>
      <c r="Q5616" t="s">
        <v>5643</v>
      </c>
      <c r="CG5616" s="1"/>
      <c r="CM5616" s="2"/>
    </row>
    <row r="5617" ht="15" customHeight="1">
      <c r="A5617" t="str">
        <f t="shared" si="435"/>
        <v>2022_12_39247_4</v>
      </c>
      <c r="B5617" t="str">
        <f t="shared" si="436"/>
        <v>2022_12_44393</v>
      </c>
      <c r="C5617" s="1" t="s">
        <v>5517</v>
      </c>
      <c r="D5617">
        <f t="shared" si="437"/>
        <v>5616</v>
      </c>
      <c r="E5617">
        <v>39247</v>
      </c>
      <c r="F5617">
        <f t="shared" si="438"/>
        <v>4</v>
      </c>
      <c r="G5617" s="2" t="str">
        <f t="shared" si="439"/>
        <v/>
      </c>
      <c r="H5617" t="s">
        <v>5518</v>
      </c>
      <c r="I5617">
        <v>44393</v>
      </c>
      <c r="J5617">
        <v>39235</v>
      </c>
      <c r="K5617">
        <v>39230</v>
      </c>
      <c r="L5617" t="s">
        <v>31</v>
      </c>
      <c r="M5617" t="s">
        <v>20</v>
      </c>
      <c r="N5617">
        <v>296</v>
      </c>
      <c r="O5617">
        <v>1946</v>
      </c>
      <c r="P5617">
        <v>13</v>
      </c>
      <c r="Q5617" t="s">
        <v>5644</v>
      </c>
      <c r="CG5617" s="1"/>
      <c r="CM5617" s="2"/>
    </row>
    <row r="5618" ht="15" customHeight="1">
      <c r="A5618" t="str">
        <f t="shared" si="435"/>
        <v>2022_12_39247_5</v>
      </c>
      <c r="B5618" t="str">
        <f t="shared" si="436"/>
        <v>2022_12_45600</v>
      </c>
      <c r="C5618" s="1" t="s">
        <v>5517</v>
      </c>
      <c r="D5618">
        <f t="shared" si="437"/>
        <v>5617</v>
      </c>
      <c r="E5618">
        <v>39247</v>
      </c>
      <c r="F5618">
        <f t="shared" si="438"/>
        <v>5</v>
      </c>
      <c r="G5618" s="2" t="str">
        <f t="shared" si="439"/>
        <v/>
      </c>
      <c r="H5618" t="s">
        <v>5518</v>
      </c>
      <c r="I5618">
        <v>45600</v>
      </c>
      <c r="J5618">
        <v>39230</v>
      </c>
      <c r="K5618">
        <v>39235</v>
      </c>
      <c r="L5618" t="s">
        <v>31</v>
      </c>
      <c r="M5618" t="s">
        <v>20</v>
      </c>
      <c r="N5618">
        <v>273</v>
      </c>
      <c r="O5618">
        <v>1946</v>
      </c>
      <c r="P5618">
        <v>13</v>
      </c>
      <c r="Q5618" t="s">
        <v>5645</v>
      </c>
      <c r="CG5618" s="1"/>
      <c r="CM5618" s="2"/>
    </row>
    <row r="5619" ht="15" customHeight="1">
      <c r="A5619" t="str">
        <f t="shared" si="435"/>
        <v>2022_12_39247_6</v>
      </c>
      <c r="B5619" t="str">
        <f t="shared" si="436"/>
        <v>2022_12_45969</v>
      </c>
      <c r="C5619" s="1" t="s">
        <v>5517</v>
      </c>
      <c r="D5619">
        <f t="shared" si="437"/>
        <v>5618</v>
      </c>
      <c r="E5619">
        <v>39247</v>
      </c>
      <c r="F5619">
        <f t="shared" si="438"/>
        <v>6</v>
      </c>
      <c r="G5619" s="2" t="str">
        <f t="shared" si="439"/>
        <v/>
      </c>
      <c r="H5619" t="s">
        <v>5518</v>
      </c>
      <c r="I5619">
        <v>45969</v>
      </c>
      <c r="J5619">
        <v>39235</v>
      </c>
      <c r="K5619">
        <v>39230</v>
      </c>
      <c r="L5619" t="s">
        <v>31</v>
      </c>
      <c r="M5619" t="s">
        <v>20</v>
      </c>
      <c r="N5619">
        <v>220</v>
      </c>
      <c r="O5619">
        <v>1946</v>
      </c>
      <c r="P5619">
        <v>13</v>
      </c>
      <c r="Q5619" t="s">
        <v>5646</v>
      </c>
      <c r="CG5619" s="1"/>
      <c r="CM5619" s="2"/>
    </row>
    <row r="5620" ht="15" customHeight="1">
      <c r="A5620" t="str">
        <f t="shared" si="435"/>
        <v>2022_12_39247_7</v>
      </c>
      <c r="B5620" t="str">
        <f t="shared" si="436"/>
        <v>2022_12_46866</v>
      </c>
      <c r="C5620" s="1" t="s">
        <v>5517</v>
      </c>
      <c r="D5620">
        <f t="shared" si="437"/>
        <v>5619</v>
      </c>
      <c r="E5620">
        <v>39247</v>
      </c>
      <c r="F5620">
        <f t="shared" si="438"/>
        <v>7</v>
      </c>
      <c r="G5620" s="2" t="str">
        <f t="shared" si="439"/>
        <v/>
      </c>
      <c r="H5620" t="s">
        <v>5518</v>
      </c>
      <c r="I5620">
        <v>46866</v>
      </c>
      <c r="J5620">
        <v>39230</v>
      </c>
      <c r="K5620">
        <v>39235</v>
      </c>
      <c r="L5620" t="s">
        <v>31</v>
      </c>
      <c r="M5620" t="s">
        <v>20</v>
      </c>
      <c r="N5620">
        <v>197</v>
      </c>
      <c r="O5620">
        <v>1946</v>
      </c>
      <c r="P5620">
        <v>13</v>
      </c>
      <c r="Q5620" t="s">
        <v>5647</v>
      </c>
      <c r="CG5620" s="1"/>
      <c r="CM5620" s="2"/>
    </row>
    <row r="5621" ht="15" customHeight="1">
      <c r="A5621" t="str">
        <f t="shared" si="435"/>
        <v>2022_12_39247_8</v>
      </c>
      <c r="B5621" t="str">
        <f t="shared" si="436"/>
        <v>2022_12_47237</v>
      </c>
      <c r="C5621" s="1" t="s">
        <v>5517</v>
      </c>
      <c r="D5621">
        <f t="shared" si="437"/>
        <v>5620</v>
      </c>
      <c r="E5621">
        <v>39247</v>
      </c>
      <c r="F5621">
        <f t="shared" si="438"/>
        <v>8</v>
      </c>
      <c r="G5621" s="2" t="str">
        <f t="shared" si="439"/>
        <v/>
      </c>
      <c r="H5621" t="s">
        <v>5518</v>
      </c>
      <c r="I5621">
        <v>47237</v>
      </c>
      <c r="J5621">
        <v>39235</v>
      </c>
      <c r="K5621">
        <v>39230</v>
      </c>
      <c r="L5621" t="s">
        <v>31</v>
      </c>
      <c r="M5621" t="s">
        <v>20</v>
      </c>
      <c r="N5621">
        <v>125</v>
      </c>
      <c r="O5621">
        <v>1946</v>
      </c>
      <c r="P5621">
        <v>13</v>
      </c>
      <c r="Q5621" t="s">
        <v>5648</v>
      </c>
      <c r="CG5621" s="1"/>
      <c r="CM5621" s="2"/>
    </row>
    <row r="5622" ht="15" customHeight="1">
      <c r="A5622" t="str">
        <f t="shared" si="435"/>
        <v>2022_12_39247_9</v>
      </c>
      <c r="B5622" t="str">
        <f t="shared" si="436"/>
        <v>2022_12_47422</v>
      </c>
      <c r="C5622" s="1" t="s">
        <v>5517</v>
      </c>
      <c r="D5622">
        <f t="shared" si="437"/>
        <v>5621</v>
      </c>
      <c r="E5622">
        <v>39247</v>
      </c>
      <c r="F5622">
        <f t="shared" si="438"/>
        <v>9</v>
      </c>
      <c r="G5622" s="2" t="str">
        <f t="shared" si="439"/>
        <v/>
      </c>
      <c r="H5622" t="s">
        <v>5518</v>
      </c>
      <c r="I5622">
        <v>47422</v>
      </c>
      <c r="J5622">
        <v>39230</v>
      </c>
      <c r="K5622">
        <v>39235</v>
      </c>
      <c r="L5622" t="s">
        <v>31</v>
      </c>
      <c r="M5622" t="s">
        <v>20</v>
      </c>
      <c r="N5622">
        <v>172</v>
      </c>
      <c r="O5622">
        <v>1946</v>
      </c>
      <c r="P5622">
        <v>13</v>
      </c>
      <c r="Q5622" t="s">
        <v>5649</v>
      </c>
      <c r="CG5622" s="1"/>
      <c r="CM5622" s="2"/>
    </row>
    <row r="5623" ht="15" customHeight="1">
      <c r="A5623" t="str">
        <f t="shared" si="435"/>
        <v>2022_12_39247_10</v>
      </c>
      <c r="B5623" t="str">
        <f t="shared" si="436"/>
        <v>2022_12_47559</v>
      </c>
      <c r="C5623" s="1" t="s">
        <v>5517</v>
      </c>
      <c r="D5623">
        <f t="shared" si="437"/>
        <v>5622</v>
      </c>
      <c r="E5623">
        <v>39247</v>
      </c>
      <c r="F5623">
        <f t="shared" si="438"/>
        <v>10</v>
      </c>
      <c r="G5623" s="2" t="str">
        <f t="shared" si="439"/>
        <v/>
      </c>
      <c r="H5623" t="s">
        <v>5518</v>
      </c>
      <c r="I5623">
        <v>47559</v>
      </c>
      <c r="J5623">
        <v>39235</v>
      </c>
      <c r="K5623">
        <v>39230</v>
      </c>
      <c r="L5623" t="s">
        <v>31</v>
      </c>
      <c r="M5623" t="s">
        <v>20</v>
      </c>
      <c r="N5623">
        <v>73</v>
      </c>
      <c r="O5623">
        <v>1946</v>
      </c>
      <c r="P5623">
        <v>13</v>
      </c>
      <c r="Q5623" t="s">
        <v>5650</v>
      </c>
      <c r="CG5623" s="1"/>
      <c r="CM5623" s="2"/>
    </row>
    <row r="5624" ht="15" customHeight="1">
      <c r="A5624" t="str">
        <f t="shared" si="435"/>
        <v>2022_12_39247_11</v>
      </c>
      <c r="B5624" t="str">
        <f t="shared" si="436"/>
        <v>2022_12_47744</v>
      </c>
      <c r="C5624" s="1" t="s">
        <v>5517</v>
      </c>
      <c r="D5624">
        <f t="shared" si="437"/>
        <v>5623</v>
      </c>
      <c r="E5624">
        <v>39247</v>
      </c>
      <c r="F5624">
        <f t="shared" si="438"/>
        <v>11</v>
      </c>
      <c r="G5624" s="2" t="str">
        <f t="shared" si="439"/>
        <v/>
      </c>
      <c r="H5624" t="s">
        <v>5518</v>
      </c>
      <c r="I5624">
        <v>47744</v>
      </c>
      <c r="J5624">
        <v>39230</v>
      </c>
      <c r="K5624">
        <v>39235</v>
      </c>
      <c r="L5624" t="s">
        <v>31</v>
      </c>
      <c r="M5624" t="s">
        <v>20</v>
      </c>
      <c r="N5624">
        <v>91</v>
      </c>
      <c r="O5624">
        <v>1946</v>
      </c>
      <c r="P5624">
        <v>13</v>
      </c>
      <c r="Q5624" t="s">
        <v>5651</v>
      </c>
      <c r="CG5624" s="1"/>
      <c r="CM5624" s="2"/>
    </row>
    <row r="5625" ht="15" customHeight="1">
      <c r="A5625" t="str">
        <f t="shared" si="435"/>
        <v>2022_12_39247_12</v>
      </c>
      <c r="B5625" t="str">
        <f t="shared" si="436"/>
        <v>2022_12_47878</v>
      </c>
      <c r="C5625" s="1" t="s">
        <v>5517</v>
      </c>
      <c r="D5625">
        <f t="shared" si="437"/>
        <v>5624</v>
      </c>
      <c r="E5625">
        <v>39247</v>
      </c>
      <c r="F5625">
        <f t="shared" si="438"/>
        <v>12</v>
      </c>
      <c r="G5625" s="2" t="str">
        <f t="shared" si="439"/>
        <v>x</v>
      </c>
      <c r="H5625" t="s">
        <v>5518</v>
      </c>
      <c r="I5625">
        <v>47878</v>
      </c>
      <c r="J5625">
        <v>39235</v>
      </c>
      <c r="K5625">
        <v>39230</v>
      </c>
      <c r="L5625" t="s">
        <v>20</v>
      </c>
      <c r="M5625" t="s">
        <v>20</v>
      </c>
      <c r="N5625">
        <v>22</v>
      </c>
      <c r="O5625">
        <v>1946</v>
      </c>
      <c r="P5625">
        <v>13</v>
      </c>
      <c r="Q5625" t="s">
        <v>5652</v>
      </c>
      <c r="CG5625" s="1"/>
      <c r="CM5625" s="2"/>
    </row>
    <row r="5626" ht="15" customHeight="1">
      <c r="A5626" t="str">
        <f t="shared" si="435"/>
        <v>2022_12_39279_1</v>
      </c>
      <c r="B5626" t="str">
        <f t="shared" si="436"/>
        <v>2022_12_42790</v>
      </c>
      <c r="C5626" s="1" t="s">
        <v>5517</v>
      </c>
      <c r="D5626">
        <f t="shared" si="437"/>
        <v>5625</v>
      </c>
      <c r="E5626">
        <v>39279</v>
      </c>
      <c r="F5626">
        <f t="shared" si="438"/>
        <v>1</v>
      </c>
      <c r="G5626" s="2" t="str">
        <f t="shared" si="439"/>
        <v/>
      </c>
      <c r="H5626" t="s">
        <v>5518</v>
      </c>
      <c r="I5626">
        <v>42790</v>
      </c>
      <c r="J5626">
        <v>39262</v>
      </c>
      <c r="K5626">
        <v>39267</v>
      </c>
      <c r="L5626" t="s">
        <v>19</v>
      </c>
      <c r="M5626" t="s">
        <v>40</v>
      </c>
      <c r="N5626">
        <v>144</v>
      </c>
      <c r="O5626">
        <v>3614</v>
      </c>
      <c r="P5626">
        <v>14</v>
      </c>
      <c r="Q5626" t="s">
        <v>5653</v>
      </c>
      <c r="CG5626" s="1"/>
      <c r="CM5626" s="2"/>
    </row>
    <row r="5627" ht="15" customHeight="1">
      <c r="A5627" t="str">
        <f t="shared" si="435"/>
        <v>2022_12_39279_2</v>
      </c>
      <c r="B5627" t="str">
        <f t="shared" si="436"/>
        <v>2022_12_43164</v>
      </c>
      <c r="C5627" s="1" t="s">
        <v>5517</v>
      </c>
      <c r="D5627">
        <f t="shared" si="437"/>
        <v>5626</v>
      </c>
      <c r="E5627">
        <v>39279</v>
      </c>
      <c r="F5627">
        <f t="shared" si="438"/>
        <v>2</v>
      </c>
      <c r="G5627" s="2" t="str">
        <f t="shared" si="439"/>
        <v/>
      </c>
      <c r="H5627" t="s">
        <v>5518</v>
      </c>
      <c r="I5627">
        <v>43164</v>
      </c>
      <c r="J5627">
        <v>39267</v>
      </c>
      <c r="K5627">
        <v>39262</v>
      </c>
      <c r="L5627" t="s">
        <v>31</v>
      </c>
      <c r="M5627" t="s">
        <v>40</v>
      </c>
      <c r="N5627">
        <v>379</v>
      </c>
      <c r="O5627">
        <v>3614</v>
      </c>
      <c r="P5627">
        <v>14</v>
      </c>
      <c r="Q5627" t="s">
        <v>5654</v>
      </c>
      <c r="CG5627" s="1"/>
      <c r="CM5627" s="2"/>
    </row>
    <row r="5628" ht="15" customHeight="1">
      <c r="A5628" t="str">
        <f t="shared" si="435"/>
        <v>2022_12_39279_3</v>
      </c>
      <c r="B5628" t="str">
        <f t="shared" si="436"/>
        <v>2022_12_43454</v>
      </c>
      <c r="C5628" s="1" t="s">
        <v>5517</v>
      </c>
      <c r="D5628">
        <f t="shared" si="437"/>
        <v>5627</v>
      </c>
      <c r="E5628">
        <v>39279</v>
      </c>
      <c r="F5628">
        <f t="shared" si="438"/>
        <v>3</v>
      </c>
      <c r="G5628" s="2" t="str">
        <f t="shared" si="439"/>
        <v/>
      </c>
      <c r="H5628" t="s">
        <v>5518</v>
      </c>
      <c r="I5628">
        <v>43454</v>
      </c>
      <c r="J5628">
        <v>39262</v>
      </c>
      <c r="K5628">
        <v>39267</v>
      </c>
      <c r="L5628" t="s">
        <v>31</v>
      </c>
      <c r="M5628" t="s">
        <v>40</v>
      </c>
      <c r="N5628">
        <v>347</v>
      </c>
      <c r="O5628">
        <v>3614</v>
      </c>
      <c r="P5628">
        <v>14</v>
      </c>
      <c r="Q5628" t="s">
        <v>5655</v>
      </c>
      <c r="CG5628" s="1"/>
      <c r="CM5628" s="2"/>
    </row>
    <row r="5629" ht="15" customHeight="1">
      <c r="A5629" t="str">
        <f t="shared" si="435"/>
        <v>2022_12_39279_4</v>
      </c>
      <c r="B5629" t="str">
        <f t="shared" si="436"/>
        <v>2022_12_44178</v>
      </c>
      <c r="C5629" s="1" t="s">
        <v>5517</v>
      </c>
      <c r="D5629">
        <f t="shared" si="437"/>
        <v>5628</v>
      </c>
      <c r="E5629">
        <v>39279</v>
      </c>
      <c r="F5629">
        <f t="shared" si="438"/>
        <v>4</v>
      </c>
      <c r="G5629" s="2" t="str">
        <f t="shared" si="439"/>
        <v/>
      </c>
      <c r="H5629" t="s">
        <v>5518</v>
      </c>
      <c r="I5629">
        <v>44178</v>
      </c>
      <c r="J5629">
        <v>39267</v>
      </c>
      <c r="K5629">
        <v>39262</v>
      </c>
      <c r="L5629" t="s">
        <v>31</v>
      </c>
      <c r="M5629" t="s">
        <v>40</v>
      </c>
      <c r="N5629">
        <v>278</v>
      </c>
      <c r="O5629">
        <v>3614</v>
      </c>
      <c r="P5629">
        <v>14</v>
      </c>
      <c r="Q5629" t="s">
        <v>5656</v>
      </c>
      <c r="CG5629" s="1"/>
      <c r="CM5629" s="2"/>
    </row>
    <row r="5630" ht="15" customHeight="1">
      <c r="A5630" t="str">
        <f t="shared" si="435"/>
        <v>2022_12_39279_5</v>
      </c>
      <c r="B5630" t="str">
        <f t="shared" si="436"/>
        <v>2022_12_44199</v>
      </c>
      <c r="C5630" s="1" t="s">
        <v>5517</v>
      </c>
      <c r="D5630">
        <f t="shared" si="437"/>
        <v>5629</v>
      </c>
      <c r="E5630">
        <v>39279</v>
      </c>
      <c r="F5630">
        <f t="shared" si="438"/>
        <v>5</v>
      </c>
      <c r="G5630" s="2" t="str">
        <f t="shared" si="439"/>
        <v/>
      </c>
      <c r="H5630" t="s">
        <v>5518</v>
      </c>
      <c r="I5630">
        <v>44199</v>
      </c>
      <c r="J5630">
        <v>39262</v>
      </c>
      <c r="K5630">
        <v>39267</v>
      </c>
      <c r="L5630" t="s">
        <v>31</v>
      </c>
      <c r="M5630" t="s">
        <v>40</v>
      </c>
      <c r="N5630">
        <v>364</v>
      </c>
      <c r="O5630">
        <v>3614</v>
      </c>
      <c r="P5630">
        <v>14</v>
      </c>
      <c r="Q5630" t="s">
        <v>5657</v>
      </c>
      <c r="CG5630" s="1"/>
      <c r="CM5630" s="2"/>
    </row>
    <row r="5631" ht="15" customHeight="1">
      <c r="A5631" t="str">
        <f t="shared" si="435"/>
        <v>2022_12_39279_6</v>
      </c>
      <c r="B5631" t="str">
        <f t="shared" si="436"/>
        <v>2022_12_45189</v>
      </c>
      <c r="C5631" s="1" t="s">
        <v>5517</v>
      </c>
      <c r="D5631">
        <f t="shared" si="437"/>
        <v>5630</v>
      </c>
      <c r="E5631">
        <v>39279</v>
      </c>
      <c r="F5631">
        <f t="shared" si="438"/>
        <v>6</v>
      </c>
      <c r="G5631" s="2" t="str">
        <f t="shared" si="439"/>
        <v/>
      </c>
      <c r="H5631" t="s">
        <v>5518</v>
      </c>
      <c r="I5631">
        <v>45189</v>
      </c>
      <c r="J5631">
        <v>39267</v>
      </c>
      <c r="K5631">
        <v>39262</v>
      </c>
      <c r="L5631" t="s">
        <v>31</v>
      </c>
      <c r="M5631" t="s">
        <v>40</v>
      </c>
      <c r="N5631">
        <v>224</v>
      </c>
      <c r="O5631">
        <v>3614</v>
      </c>
      <c r="P5631">
        <v>14</v>
      </c>
      <c r="Q5631" t="s">
        <v>5658</v>
      </c>
      <c r="CG5631" s="1"/>
      <c r="CM5631" s="2"/>
    </row>
    <row r="5632" ht="15" customHeight="1">
      <c r="A5632" t="str">
        <f t="shared" si="435"/>
        <v>2022_12_39279_7</v>
      </c>
      <c r="B5632" t="str">
        <f t="shared" si="436"/>
        <v>2022_12_45234</v>
      </c>
      <c r="C5632" s="1" t="s">
        <v>5517</v>
      </c>
      <c r="D5632">
        <f t="shared" si="437"/>
        <v>5631</v>
      </c>
      <c r="E5632">
        <v>39279</v>
      </c>
      <c r="F5632">
        <f t="shared" si="438"/>
        <v>7</v>
      </c>
      <c r="G5632" s="2" t="str">
        <f t="shared" si="439"/>
        <v/>
      </c>
      <c r="H5632" t="s">
        <v>5518</v>
      </c>
      <c r="I5632">
        <v>45234</v>
      </c>
      <c r="J5632">
        <v>39262</v>
      </c>
      <c r="K5632">
        <v>39267</v>
      </c>
      <c r="L5632" t="s">
        <v>31</v>
      </c>
      <c r="M5632" t="s">
        <v>40</v>
      </c>
      <c r="N5632">
        <v>294</v>
      </c>
      <c r="O5632">
        <v>3614</v>
      </c>
      <c r="P5632">
        <v>14</v>
      </c>
      <c r="Q5632" t="s">
        <v>5659</v>
      </c>
      <c r="CG5632" s="1"/>
      <c r="CM5632" s="2"/>
    </row>
    <row r="5633" ht="15" customHeight="1">
      <c r="A5633" t="str">
        <f t="shared" si="435"/>
        <v>2022_12_39279_8</v>
      </c>
      <c r="B5633" t="str">
        <f t="shared" si="436"/>
        <v>2022_12_45495</v>
      </c>
      <c r="C5633" s="1" t="s">
        <v>5517</v>
      </c>
      <c r="D5633">
        <f t="shared" si="437"/>
        <v>5632</v>
      </c>
      <c r="E5633">
        <v>39279</v>
      </c>
      <c r="F5633">
        <f t="shared" si="438"/>
        <v>8</v>
      </c>
      <c r="G5633" s="2" t="str">
        <f t="shared" si="439"/>
        <v/>
      </c>
      <c r="H5633" t="s">
        <v>5518</v>
      </c>
      <c r="I5633">
        <v>45495</v>
      </c>
      <c r="J5633">
        <v>39267</v>
      </c>
      <c r="K5633">
        <v>39262</v>
      </c>
      <c r="L5633" t="s">
        <v>31</v>
      </c>
      <c r="M5633" t="s">
        <v>40</v>
      </c>
      <c r="N5633">
        <v>365</v>
      </c>
      <c r="O5633">
        <v>3614</v>
      </c>
      <c r="P5633">
        <v>14</v>
      </c>
      <c r="Q5633" t="s">
        <v>5660</v>
      </c>
      <c r="CG5633" s="1"/>
      <c r="CM5633" s="2"/>
    </row>
    <row r="5634" ht="15" customHeight="1">
      <c r="A5634" t="str">
        <f t="shared" ref="A5634:A5697" si="440">CONCATENATE($C5634,"_",$E5634,"_",$F5634)</f>
        <v>2022_12_39279_9</v>
      </c>
      <c r="B5634" t="str">
        <f t="shared" ref="B5634:B5697" si="441">CONCATENATE($C5634,"_",$I5634)</f>
        <v>2022_12_45560</v>
      </c>
      <c r="C5634" s="1" t="s">
        <v>5517</v>
      </c>
      <c r="D5634">
        <f t="shared" ref="D5634:D5697" si="442">IF(ISNUMBER($D5633),$D5633+1,1)</f>
        <v>5633</v>
      </c>
      <c r="E5634">
        <v>39279</v>
      </c>
      <c r="F5634">
        <f t="shared" ref="F5634:F5697" si="443">IF($E5634="","",IF($E5634=$E5633,$F5633+1,1))</f>
        <v>9</v>
      </c>
      <c r="G5634" s="2" t="str">
        <f t="shared" ref="G5634:G5697" si="444">IF($E5635=$E5634,"","x")</f>
        <v/>
      </c>
      <c r="H5634" t="s">
        <v>5518</v>
      </c>
      <c r="I5634">
        <v>45560</v>
      </c>
      <c r="J5634">
        <v>39262</v>
      </c>
      <c r="K5634">
        <v>39267</v>
      </c>
      <c r="L5634" t="s">
        <v>31</v>
      </c>
      <c r="M5634" t="s">
        <v>40</v>
      </c>
      <c r="N5634">
        <v>251</v>
      </c>
      <c r="O5634">
        <v>3614</v>
      </c>
      <c r="P5634">
        <v>14</v>
      </c>
      <c r="Q5634" t="s">
        <v>5661</v>
      </c>
      <c r="CG5634" s="1"/>
      <c r="CM5634" s="2"/>
    </row>
    <row r="5635" ht="15" customHeight="1">
      <c r="A5635" t="str">
        <f t="shared" si="440"/>
        <v>2022_12_39279_10</v>
      </c>
      <c r="B5635" t="str">
        <f t="shared" si="441"/>
        <v>2022_12_47075</v>
      </c>
      <c r="C5635" s="1" t="s">
        <v>5517</v>
      </c>
      <c r="D5635">
        <f t="shared" si="442"/>
        <v>5634</v>
      </c>
      <c r="E5635">
        <v>39279</v>
      </c>
      <c r="F5635">
        <f t="shared" si="443"/>
        <v>10</v>
      </c>
      <c r="G5635" s="2" t="str">
        <f t="shared" si="444"/>
        <v/>
      </c>
      <c r="H5635" t="s">
        <v>5518</v>
      </c>
      <c r="I5635">
        <v>47075</v>
      </c>
      <c r="J5635">
        <v>39267</v>
      </c>
      <c r="K5635">
        <v>39262</v>
      </c>
      <c r="L5635" t="s">
        <v>31</v>
      </c>
      <c r="M5635" t="s">
        <v>40</v>
      </c>
      <c r="N5635">
        <v>238</v>
      </c>
      <c r="O5635">
        <v>3614</v>
      </c>
      <c r="P5635">
        <v>14</v>
      </c>
      <c r="Q5635" t="s">
        <v>5662</v>
      </c>
      <c r="CG5635" s="1"/>
      <c r="CM5635" s="2"/>
    </row>
    <row r="5636" ht="15" customHeight="1">
      <c r="A5636" t="str">
        <f t="shared" si="440"/>
        <v>2022_12_39279_11</v>
      </c>
      <c r="B5636" t="str">
        <f t="shared" si="441"/>
        <v>2022_12_47129</v>
      </c>
      <c r="C5636" s="1" t="s">
        <v>5517</v>
      </c>
      <c r="D5636">
        <f t="shared" si="442"/>
        <v>5635</v>
      </c>
      <c r="E5636">
        <v>39279</v>
      </c>
      <c r="F5636">
        <f t="shared" si="443"/>
        <v>11</v>
      </c>
      <c r="G5636" s="2" t="str">
        <f t="shared" si="444"/>
        <v/>
      </c>
      <c r="H5636" t="s">
        <v>5518</v>
      </c>
      <c r="I5636">
        <v>47129</v>
      </c>
      <c r="J5636">
        <v>39262</v>
      </c>
      <c r="K5636">
        <v>39267</v>
      </c>
      <c r="L5636" t="s">
        <v>31</v>
      </c>
      <c r="M5636" t="s">
        <v>40</v>
      </c>
      <c r="N5636">
        <v>396</v>
      </c>
      <c r="O5636">
        <v>3614</v>
      </c>
      <c r="P5636">
        <v>14</v>
      </c>
      <c r="Q5636" t="s">
        <v>5663</v>
      </c>
      <c r="CG5636" s="1"/>
      <c r="CM5636" s="2"/>
    </row>
    <row r="5637" ht="15" customHeight="1">
      <c r="A5637" t="str">
        <f t="shared" si="440"/>
        <v>2022_12_39279_12</v>
      </c>
      <c r="B5637" t="str">
        <f t="shared" si="441"/>
        <v>2022_12_47352</v>
      </c>
      <c r="C5637" s="1" t="s">
        <v>5517</v>
      </c>
      <c r="D5637">
        <f t="shared" si="442"/>
        <v>5636</v>
      </c>
      <c r="E5637">
        <v>39279</v>
      </c>
      <c r="F5637">
        <f t="shared" si="443"/>
        <v>12</v>
      </c>
      <c r="G5637" s="2" t="str">
        <f t="shared" si="444"/>
        <v/>
      </c>
      <c r="H5637" t="s">
        <v>5518</v>
      </c>
      <c r="I5637">
        <v>47352</v>
      </c>
      <c r="J5637">
        <v>39267</v>
      </c>
      <c r="K5637">
        <v>39262</v>
      </c>
      <c r="L5637" t="s">
        <v>31</v>
      </c>
      <c r="M5637" t="s">
        <v>40</v>
      </c>
      <c r="N5637">
        <v>234</v>
      </c>
      <c r="O5637">
        <v>3614</v>
      </c>
      <c r="P5637">
        <v>14</v>
      </c>
      <c r="Q5637" t="s">
        <v>5664</v>
      </c>
      <c r="CG5637" s="1"/>
      <c r="CM5637" s="2"/>
    </row>
    <row r="5638" ht="15" customHeight="1">
      <c r="A5638" t="str">
        <f t="shared" si="440"/>
        <v>2022_12_39279_13</v>
      </c>
      <c r="B5638" t="str">
        <f t="shared" si="441"/>
        <v>2022_12_47546</v>
      </c>
      <c r="C5638" s="1" t="s">
        <v>5517</v>
      </c>
      <c r="D5638">
        <f t="shared" si="442"/>
        <v>5637</v>
      </c>
      <c r="E5638">
        <v>39279</v>
      </c>
      <c r="F5638">
        <f t="shared" si="443"/>
        <v>13</v>
      </c>
      <c r="G5638" s="2" t="str">
        <f t="shared" si="444"/>
        <v>x</v>
      </c>
      <c r="H5638" t="s">
        <v>5518</v>
      </c>
      <c r="I5638">
        <v>47546</v>
      </c>
      <c r="J5638">
        <v>39262</v>
      </c>
      <c r="K5638">
        <v>39267</v>
      </c>
      <c r="L5638" t="s">
        <v>40</v>
      </c>
      <c r="M5638" t="s">
        <v>40</v>
      </c>
      <c r="N5638">
        <v>79</v>
      </c>
      <c r="O5638">
        <v>3614</v>
      </c>
      <c r="P5638">
        <v>14</v>
      </c>
      <c r="Q5638" t="s">
        <v>5665</v>
      </c>
      <c r="CG5638" s="1"/>
      <c r="CM5638" s="2"/>
    </row>
    <row r="5639" ht="15" customHeight="1">
      <c r="A5639" t="str">
        <f t="shared" si="440"/>
        <v>2022_12_39311_1</v>
      </c>
      <c r="B5639" t="str">
        <f t="shared" si="441"/>
        <v>2022_12_42822</v>
      </c>
      <c r="C5639" s="1" t="s">
        <v>5517</v>
      </c>
      <c r="D5639">
        <f t="shared" si="442"/>
        <v>5638</v>
      </c>
      <c r="E5639">
        <v>39311</v>
      </c>
      <c r="F5639">
        <f t="shared" si="443"/>
        <v>1</v>
      </c>
      <c r="G5639" s="2" t="str">
        <f t="shared" si="444"/>
        <v/>
      </c>
      <c r="H5639" t="s">
        <v>5518</v>
      </c>
      <c r="I5639">
        <v>42822</v>
      </c>
      <c r="J5639">
        <v>39294</v>
      </c>
      <c r="K5639">
        <v>39299</v>
      </c>
      <c r="L5639" t="s">
        <v>19</v>
      </c>
      <c r="M5639" t="s">
        <v>20</v>
      </c>
      <c r="N5639">
        <v>818</v>
      </c>
      <c r="O5639">
        <v>5311</v>
      </c>
      <c r="P5639">
        <v>12</v>
      </c>
      <c r="Q5639" t="s">
        <v>5666</v>
      </c>
      <c r="CG5639" s="1"/>
      <c r="CM5639" s="2"/>
    </row>
    <row r="5640" ht="15" customHeight="1">
      <c r="A5640" t="str">
        <f t="shared" si="440"/>
        <v>2022_12_39311_2</v>
      </c>
      <c r="B5640" t="str">
        <f t="shared" si="441"/>
        <v>2022_12_43487</v>
      </c>
      <c r="C5640" s="1" t="s">
        <v>5517</v>
      </c>
      <c r="D5640">
        <f t="shared" si="442"/>
        <v>5639</v>
      </c>
      <c r="E5640">
        <v>39311</v>
      </c>
      <c r="F5640">
        <f t="shared" si="443"/>
        <v>2</v>
      </c>
      <c r="G5640" s="2" t="str">
        <f t="shared" si="444"/>
        <v/>
      </c>
      <c r="H5640" t="s">
        <v>5518</v>
      </c>
      <c r="I5640">
        <v>43487</v>
      </c>
      <c r="J5640">
        <v>39299</v>
      </c>
      <c r="K5640">
        <v>39294</v>
      </c>
      <c r="L5640" t="s">
        <v>31</v>
      </c>
      <c r="M5640" t="s">
        <v>20</v>
      </c>
      <c r="N5640">
        <v>614</v>
      </c>
      <c r="O5640">
        <v>5311</v>
      </c>
      <c r="P5640">
        <v>12</v>
      </c>
      <c r="Q5640" t="s">
        <v>5667</v>
      </c>
      <c r="CG5640" s="1"/>
      <c r="CM5640" s="2"/>
    </row>
    <row r="5641" ht="15" customHeight="1">
      <c r="A5641" t="str">
        <f t="shared" si="440"/>
        <v>2022_12_39311_3</v>
      </c>
      <c r="B5641" t="str">
        <f t="shared" si="441"/>
        <v>2022_12_43911</v>
      </c>
      <c r="C5641" s="1" t="s">
        <v>5517</v>
      </c>
      <c r="D5641">
        <f t="shared" si="442"/>
        <v>5640</v>
      </c>
      <c r="E5641">
        <v>39311</v>
      </c>
      <c r="F5641">
        <f t="shared" si="443"/>
        <v>3</v>
      </c>
      <c r="G5641" s="2" t="str">
        <f t="shared" si="444"/>
        <v/>
      </c>
      <c r="H5641" t="s">
        <v>5518</v>
      </c>
      <c r="I5641">
        <v>43911</v>
      </c>
      <c r="J5641">
        <v>39294</v>
      </c>
      <c r="K5641">
        <v>39299</v>
      </c>
      <c r="L5641" t="s">
        <v>31</v>
      </c>
      <c r="M5641" t="s">
        <v>20</v>
      </c>
      <c r="N5641">
        <v>975</v>
      </c>
      <c r="O5641">
        <v>5311</v>
      </c>
      <c r="P5641">
        <v>12</v>
      </c>
      <c r="Q5641" t="s">
        <v>5668</v>
      </c>
      <c r="CG5641" s="1"/>
      <c r="CM5641" s="2"/>
    </row>
    <row r="5642" ht="15" customHeight="1">
      <c r="A5642" t="str">
        <f t="shared" si="440"/>
        <v>2022_12_39311_4</v>
      </c>
      <c r="B5642" t="str">
        <f t="shared" si="441"/>
        <v>2022_12_44512</v>
      </c>
      <c r="C5642" s="1" t="s">
        <v>5517</v>
      </c>
      <c r="D5642">
        <f t="shared" si="442"/>
        <v>5641</v>
      </c>
      <c r="E5642">
        <v>39311</v>
      </c>
      <c r="F5642">
        <f t="shared" si="443"/>
        <v>4</v>
      </c>
      <c r="G5642" s="2" t="str">
        <f t="shared" si="444"/>
        <v/>
      </c>
      <c r="H5642" t="s">
        <v>5518</v>
      </c>
      <c r="I5642">
        <v>44512</v>
      </c>
      <c r="J5642">
        <v>39299</v>
      </c>
      <c r="K5642">
        <v>39294</v>
      </c>
      <c r="L5642" t="s">
        <v>31</v>
      </c>
      <c r="M5642" t="s">
        <v>20</v>
      </c>
      <c r="N5642">
        <v>671</v>
      </c>
      <c r="O5642">
        <v>5311</v>
      </c>
      <c r="P5642">
        <v>12</v>
      </c>
      <c r="Q5642" t="s">
        <v>5669</v>
      </c>
      <c r="CG5642" s="1"/>
      <c r="CM5642" s="2"/>
    </row>
    <row r="5643" ht="15" customHeight="1">
      <c r="A5643" t="str">
        <f t="shared" si="440"/>
        <v>2022_12_39311_5</v>
      </c>
      <c r="B5643" t="str">
        <f t="shared" si="441"/>
        <v>2022_12_44919</v>
      </c>
      <c r="C5643" s="1" t="s">
        <v>5517</v>
      </c>
      <c r="D5643">
        <f t="shared" si="442"/>
        <v>5642</v>
      </c>
      <c r="E5643">
        <v>39311</v>
      </c>
      <c r="F5643">
        <f t="shared" si="443"/>
        <v>5</v>
      </c>
      <c r="G5643" s="2" t="str">
        <f t="shared" si="444"/>
        <v/>
      </c>
      <c r="H5643" t="s">
        <v>5518</v>
      </c>
      <c r="I5643">
        <v>44919</v>
      </c>
      <c r="J5643">
        <v>39294</v>
      </c>
      <c r="K5643">
        <v>39299</v>
      </c>
      <c r="L5643" t="s">
        <v>31</v>
      </c>
      <c r="M5643" t="s">
        <v>20</v>
      </c>
      <c r="N5643">
        <v>913</v>
      </c>
      <c r="O5643">
        <v>5311</v>
      </c>
      <c r="P5643">
        <v>12</v>
      </c>
      <c r="Q5643" t="s">
        <v>5670</v>
      </c>
      <c r="CG5643" s="1"/>
      <c r="CM5643" s="2"/>
    </row>
    <row r="5644" ht="15" customHeight="1">
      <c r="A5644" t="str">
        <f t="shared" si="440"/>
        <v>2022_12_39311_6</v>
      </c>
      <c r="B5644" t="str">
        <f t="shared" si="441"/>
        <v>2022_12_45448</v>
      </c>
      <c r="C5644" s="1" t="s">
        <v>5517</v>
      </c>
      <c r="D5644">
        <f t="shared" si="442"/>
        <v>5643</v>
      </c>
      <c r="E5644">
        <v>39311</v>
      </c>
      <c r="F5644">
        <f t="shared" si="443"/>
        <v>6</v>
      </c>
      <c r="G5644" s="2" t="str">
        <f t="shared" si="444"/>
        <v/>
      </c>
      <c r="H5644" t="s">
        <v>5518</v>
      </c>
      <c r="I5644">
        <v>45448</v>
      </c>
      <c r="J5644">
        <v>39299</v>
      </c>
      <c r="K5644">
        <v>39294</v>
      </c>
      <c r="L5644" t="s">
        <v>31</v>
      </c>
      <c r="M5644" t="s">
        <v>20</v>
      </c>
      <c r="N5644">
        <v>457</v>
      </c>
      <c r="O5644">
        <v>5311</v>
      </c>
      <c r="P5644">
        <v>12</v>
      </c>
      <c r="Q5644" t="s">
        <v>5671</v>
      </c>
      <c r="CG5644" s="1"/>
      <c r="CM5644" s="2"/>
    </row>
    <row r="5645" ht="15" customHeight="1">
      <c r="A5645" t="str">
        <f t="shared" si="440"/>
        <v>2022_12_39311_7</v>
      </c>
      <c r="B5645" t="str">
        <f t="shared" si="441"/>
        <v>2022_12_47259</v>
      </c>
      <c r="C5645" s="1" t="s">
        <v>5517</v>
      </c>
      <c r="D5645">
        <f t="shared" si="442"/>
        <v>5644</v>
      </c>
      <c r="E5645">
        <v>39311</v>
      </c>
      <c r="F5645">
        <f t="shared" si="443"/>
        <v>7</v>
      </c>
      <c r="G5645" s="2" t="str">
        <f t="shared" si="444"/>
        <v/>
      </c>
      <c r="H5645" t="s">
        <v>5518</v>
      </c>
      <c r="I5645">
        <v>47259</v>
      </c>
      <c r="J5645">
        <v>39294</v>
      </c>
      <c r="K5645">
        <v>39299</v>
      </c>
      <c r="L5645" t="s">
        <v>31</v>
      </c>
      <c r="M5645" t="s">
        <v>20</v>
      </c>
      <c r="N5645">
        <v>408</v>
      </c>
      <c r="O5645">
        <v>5311</v>
      </c>
      <c r="P5645">
        <v>12</v>
      </c>
      <c r="Q5645" t="s">
        <v>5672</v>
      </c>
      <c r="CG5645" s="1"/>
      <c r="CM5645" s="2"/>
    </row>
    <row r="5646" ht="15" customHeight="1">
      <c r="A5646" t="str">
        <f t="shared" si="440"/>
        <v>2022_12_39311_8</v>
      </c>
      <c r="B5646" t="str">
        <f t="shared" si="441"/>
        <v>2022_12_47641</v>
      </c>
      <c r="C5646" s="1" t="s">
        <v>5517</v>
      </c>
      <c r="D5646">
        <f t="shared" si="442"/>
        <v>5645</v>
      </c>
      <c r="E5646">
        <v>39311</v>
      </c>
      <c r="F5646">
        <f t="shared" si="443"/>
        <v>8</v>
      </c>
      <c r="G5646" s="2" t="str">
        <f t="shared" si="444"/>
        <v/>
      </c>
      <c r="H5646" t="s">
        <v>5518</v>
      </c>
      <c r="I5646">
        <v>47641</v>
      </c>
      <c r="J5646">
        <v>39299</v>
      </c>
      <c r="K5646">
        <v>39294</v>
      </c>
      <c r="L5646" t="s">
        <v>31</v>
      </c>
      <c r="M5646" t="s">
        <v>20</v>
      </c>
      <c r="N5646">
        <v>177</v>
      </c>
      <c r="O5646">
        <v>5311</v>
      </c>
      <c r="P5646">
        <v>12</v>
      </c>
      <c r="Q5646" t="s">
        <v>5673</v>
      </c>
      <c r="CG5646" s="1"/>
      <c r="CM5646" s="2"/>
    </row>
    <row r="5647" ht="15" customHeight="1">
      <c r="A5647" t="str">
        <f t="shared" si="440"/>
        <v>2022_12_39311_9</v>
      </c>
      <c r="B5647" t="str">
        <f t="shared" si="441"/>
        <v>2022_12_48692</v>
      </c>
      <c r="C5647" s="1" t="s">
        <v>5517</v>
      </c>
      <c r="D5647">
        <f t="shared" si="442"/>
        <v>5646</v>
      </c>
      <c r="E5647">
        <v>39311</v>
      </c>
      <c r="F5647">
        <f t="shared" si="443"/>
        <v>9</v>
      </c>
      <c r="G5647" s="2" t="str">
        <f t="shared" si="444"/>
        <v/>
      </c>
      <c r="H5647" t="s">
        <v>5518</v>
      </c>
      <c r="I5647">
        <v>48692</v>
      </c>
      <c r="J5647">
        <v>39294</v>
      </c>
      <c r="K5647">
        <v>39299</v>
      </c>
      <c r="L5647" t="s">
        <v>31</v>
      </c>
      <c r="M5647" t="s">
        <v>20</v>
      </c>
      <c r="N5647">
        <v>173</v>
      </c>
      <c r="O5647">
        <v>5311</v>
      </c>
      <c r="P5647">
        <v>12</v>
      </c>
      <c r="Q5647" t="s">
        <v>5674</v>
      </c>
      <c r="CG5647" s="1"/>
      <c r="CM5647" s="2"/>
    </row>
    <row r="5648" ht="15" customHeight="1">
      <c r="A5648" t="str">
        <f t="shared" si="440"/>
        <v>2022_12_39311_10</v>
      </c>
      <c r="B5648" t="str">
        <f t="shared" si="441"/>
        <v>2022_12_48699</v>
      </c>
      <c r="C5648" s="1" t="s">
        <v>5517</v>
      </c>
      <c r="D5648">
        <f t="shared" si="442"/>
        <v>5647</v>
      </c>
      <c r="E5648">
        <v>39311</v>
      </c>
      <c r="F5648">
        <f t="shared" si="443"/>
        <v>10</v>
      </c>
      <c r="G5648" s="2" t="str">
        <f t="shared" si="444"/>
        <v/>
      </c>
      <c r="H5648" t="s">
        <v>5518</v>
      </c>
      <c r="I5648">
        <v>48699</v>
      </c>
      <c r="J5648">
        <v>39299</v>
      </c>
      <c r="K5648">
        <v>39294</v>
      </c>
      <c r="L5648" t="s">
        <v>31</v>
      </c>
      <c r="M5648" t="s">
        <v>20</v>
      </c>
      <c r="N5648">
        <v>55</v>
      </c>
      <c r="O5648">
        <v>5311</v>
      </c>
      <c r="P5648">
        <v>12</v>
      </c>
      <c r="Q5648" t="s">
        <v>5675</v>
      </c>
      <c r="CG5648" s="1"/>
      <c r="CM5648" s="2"/>
    </row>
    <row r="5649" ht="15" customHeight="1">
      <c r="A5649" t="str">
        <f t="shared" si="440"/>
        <v>2022_12_39311_11</v>
      </c>
      <c r="B5649" t="str">
        <f t="shared" si="441"/>
        <v>2022_12_48866</v>
      </c>
      <c r="C5649" s="1" t="s">
        <v>5517</v>
      </c>
      <c r="D5649">
        <f t="shared" si="442"/>
        <v>5648</v>
      </c>
      <c r="E5649">
        <v>39311</v>
      </c>
      <c r="F5649">
        <f t="shared" si="443"/>
        <v>11</v>
      </c>
      <c r="G5649" s="2" t="str">
        <f t="shared" si="444"/>
        <v>x</v>
      </c>
      <c r="H5649" t="s">
        <v>5518</v>
      </c>
      <c r="I5649">
        <v>48866</v>
      </c>
      <c r="J5649">
        <v>39294</v>
      </c>
      <c r="K5649">
        <v>39299</v>
      </c>
      <c r="L5649" t="s">
        <v>20</v>
      </c>
      <c r="M5649" t="s">
        <v>20</v>
      </c>
      <c r="N5649">
        <v>29</v>
      </c>
      <c r="O5649">
        <v>5311</v>
      </c>
      <c r="P5649">
        <v>12</v>
      </c>
      <c r="Q5649" t="s">
        <v>5676</v>
      </c>
      <c r="CG5649" s="1"/>
      <c r="CM5649" s="2"/>
    </row>
    <row r="5650" ht="15" customHeight="1">
      <c r="A5650" t="str">
        <f t="shared" si="440"/>
        <v>2022_12_39343_1</v>
      </c>
      <c r="B5650" t="str">
        <f t="shared" si="441"/>
        <v>2022_12_42092</v>
      </c>
      <c r="C5650" s="1" t="s">
        <v>5517</v>
      </c>
      <c r="D5650">
        <f t="shared" si="442"/>
        <v>5649</v>
      </c>
      <c r="E5650">
        <v>39343</v>
      </c>
      <c r="F5650">
        <f t="shared" si="443"/>
        <v>1</v>
      </c>
      <c r="G5650" s="2" t="str">
        <f t="shared" si="444"/>
        <v/>
      </c>
      <c r="H5650" t="s">
        <v>5518</v>
      </c>
      <c r="I5650">
        <v>42092</v>
      </c>
      <c r="J5650">
        <v>39326</v>
      </c>
      <c r="K5650">
        <v>39331</v>
      </c>
      <c r="L5650" t="s">
        <v>19</v>
      </c>
      <c r="M5650" t="s">
        <v>40</v>
      </c>
      <c r="N5650">
        <v>438</v>
      </c>
      <c r="O5650">
        <v>3181</v>
      </c>
      <c r="P5650">
        <v>9</v>
      </c>
      <c r="Q5650" t="s">
        <v>5677</v>
      </c>
      <c r="CG5650" s="1"/>
      <c r="CM5650" s="2"/>
    </row>
    <row r="5651" ht="15" customHeight="1">
      <c r="A5651" t="str">
        <f t="shared" si="440"/>
        <v>2022_12_39343_2</v>
      </c>
      <c r="B5651" t="str">
        <f t="shared" si="441"/>
        <v>2022_12_42970</v>
      </c>
      <c r="C5651" s="1" t="s">
        <v>5517</v>
      </c>
      <c r="D5651">
        <f t="shared" si="442"/>
        <v>5650</v>
      </c>
      <c r="E5651">
        <v>39343</v>
      </c>
      <c r="F5651">
        <f t="shared" si="443"/>
        <v>2</v>
      </c>
      <c r="G5651" s="2" t="str">
        <f t="shared" si="444"/>
        <v/>
      </c>
      <c r="H5651" t="s">
        <v>5518</v>
      </c>
      <c r="I5651">
        <v>42970</v>
      </c>
      <c r="J5651">
        <v>39331</v>
      </c>
      <c r="K5651">
        <v>39326</v>
      </c>
      <c r="L5651" t="s">
        <v>31</v>
      </c>
      <c r="M5651" t="s">
        <v>40</v>
      </c>
      <c r="N5651">
        <v>604</v>
      </c>
      <c r="O5651">
        <v>3181</v>
      </c>
      <c r="P5651">
        <v>9</v>
      </c>
      <c r="Q5651" t="s">
        <v>5678</v>
      </c>
      <c r="CG5651" s="1"/>
      <c r="CM5651" s="2"/>
    </row>
    <row r="5652" ht="15" customHeight="1">
      <c r="A5652" t="str">
        <f t="shared" si="440"/>
        <v>2022_12_39343_3</v>
      </c>
      <c r="B5652" t="str">
        <f t="shared" si="441"/>
        <v>2022_12_43319</v>
      </c>
      <c r="C5652" s="1" t="s">
        <v>5517</v>
      </c>
      <c r="D5652">
        <f t="shared" si="442"/>
        <v>5651</v>
      </c>
      <c r="E5652">
        <v>39343</v>
      </c>
      <c r="F5652">
        <f t="shared" si="443"/>
        <v>3</v>
      </c>
      <c r="G5652" s="2" t="str">
        <f t="shared" si="444"/>
        <v/>
      </c>
      <c r="H5652" t="s">
        <v>5518</v>
      </c>
      <c r="I5652">
        <v>43319</v>
      </c>
      <c r="J5652">
        <v>39326</v>
      </c>
      <c r="K5652">
        <v>39331</v>
      </c>
      <c r="L5652" t="s">
        <v>31</v>
      </c>
      <c r="M5652" t="s">
        <v>40</v>
      </c>
      <c r="N5652">
        <v>321</v>
      </c>
      <c r="O5652">
        <v>3181</v>
      </c>
      <c r="P5652">
        <v>9</v>
      </c>
      <c r="Q5652" t="s">
        <v>5679</v>
      </c>
      <c r="CG5652" s="1"/>
      <c r="CM5652" s="2"/>
    </row>
    <row r="5653" ht="15" customHeight="1">
      <c r="A5653" t="str">
        <f t="shared" si="440"/>
        <v>2022_12_39343_4</v>
      </c>
      <c r="B5653" t="str">
        <f t="shared" si="441"/>
        <v>2022_12_44156</v>
      </c>
      <c r="C5653" s="1" t="s">
        <v>5517</v>
      </c>
      <c r="D5653">
        <f t="shared" si="442"/>
        <v>5652</v>
      </c>
      <c r="E5653">
        <v>39343</v>
      </c>
      <c r="F5653">
        <f t="shared" si="443"/>
        <v>4</v>
      </c>
      <c r="G5653" s="2" t="str">
        <f t="shared" si="444"/>
        <v/>
      </c>
      <c r="H5653" t="s">
        <v>5518</v>
      </c>
      <c r="I5653">
        <v>44156</v>
      </c>
      <c r="J5653">
        <v>39331</v>
      </c>
      <c r="K5653">
        <v>39326</v>
      </c>
      <c r="L5653" t="s">
        <v>31</v>
      </c>
      <c r="M5653" t="s">
        <v>40</v>
      </c>
      <c r="N5653">
        <v>497</v>
      </c>
      <c r="O5653">
        <v>3181</v>
      </c>
      <c r="P5653">
        <v>9</v>
      </c>
      <c r="Q5653" t="s">
        <v>5680</v>
      </c>
      <c r="CG5653" s="1"/>
      <c r="CM5653" s="2"/>
    </row>
    <row r="5654" ht="15" customHeight="1">
      <c r="A5654" t="str">
        <f t="shared" si="440"/>
        <v>2022_12_39343_5</v>
      </c>
      <c r="B5654" t="str">
        <f t="shared" si="441"/>
        <v>2022_12_44911</v>
      </c>
      <c r="C5654" s="1" t="s">
        <v>5517</v>
      </c>
      <c r="D5654">
        <f t="shared" si="442"/>
        <v>5653</v>
      </c>
      <c r="E5654">
        <v>39343</v>
      </c>
      <c r="F5654">
        <f t="shared" si="443"/>
        <v>5</v>
      </c>
      <c r="G5654" s="2" t="str">
        <f t="shared" si="444"/>
        <v/>
      </c>
      <c r="H5654" t="s">
        <v>5518</v>
      </c>
      <c r="I5654">
        <v>44911</v>
      </c>
      <c r="J5654">
        <v>39326</v>
      </c>
      <c r="K5654">
        <v>39331</v>
      </c>
      <c r="L5654" t="s">
        <v>31</v>
      </c>
      <c r="M5654" t="s">
        <v>40</v>
      </c>
      <c r="N5654">
        <v>337</v>
      </c>
      <c r="O5654">
        <v>3181</v>
      </c>
      <c r="P5654">
        <v>9</v>
      </c>
      <c r="Q5654" t="s">
        <v>5681</v>
      </c>
      <c r="CG5654" s="1"/>
      <c r="CM5654" s="2"/>
    </row>
    <row r="5655" ht="15" customHeight="1">
      <c r="A5655" t="str">
        <f t="shared" si="440"/>
        <v>2022_12_39343_6</v>
      </c>
      <c r="B5655" t="str">
        <f t="shared" si="441"/>
        <v>2022_12_46059</v>
      </c>
      <c r="C5655" s="1" t="s">
        <v>5517</v>
      </c>
      <c r="D5655">
        <f t="shared" si="442"/>
        <v>5654</v>
      </c>
      <c r="E5655">
        <v>39343</v>
      </c>
      <c r="F5655">
        <f t="shared" si="443"/>
        <v>6</v>
      </c>
      <c r="G5655" s="2" t="str">
        <f t="shared" si="444"/>
        <v/>
      </c>
      <c r="H5655" t="s">
        <v>5518</v>
      </c>
      <c r="I5655">
        <v>46059</v>
      </c>
      <c r="J5655">
        <v>39331</v>
      </c>
      <c r="K5655">
        <v>39326</v>
      </c>
      <c r="L5655" t="s">
        <v>31</v>
      </c>
      <c r="M5655" t="s">
        <v>40</v>
      </c>
      <c r="N5655">
        <v>457</v>
      </c>
      <c r="O5655">
        <v>3181</v>
      </c>
      <c r="P5655">
        <v>9</v>
      </c>
      <c r="Q5655" t="s">
        <v>5682</v>
      </c>
      <c r="CG5655" s="1"/>
      <c r="CM5655" s="2"/>
    </row>
    <row r="5656" ht="15" customHeight="1">
      <c r="A5656" t="str">
        <f t="shared" si="440"/>
        <v>2022_12_39343_7</v>
      </c>
      <c r="B5656" t="str">
        <f t="shared" si="441"/>
        <v>2022_12_47139</v>
      </c>
      <c r="C5656" s="1" t="s">
        <v>5517</v>
      </c>
      <c r="D5656">
        <f t="shared" si="442"/>
        <v>5655</v>
      </c>
      <c r="E5656">
        <v>39343</v>
      </c>
      <c r="F5656">
        <f t="shared" si="443"/>
        <v>7</v>
      </c>
      <c r="G5656" s="2" t="str">
        <f t="shared" si="444"/>
        <v/>
      </c>
      <c r="H5656" t="s">
        <v>5518</v>
      </c>
      <c r="I5656">
        <v>47139</v>
      </c>
      <c r="J5656">
        <v>39326</v>
      </c>
      <c r="K5656">
        <v>39331</v>
      </c>
      <c r="L5656" t="s">
        <v>31</v>
      </c>
      <c r="M5656" t="s">
        <v>40</v>
      </c>
      <c r="N5656">
        <v>306</v>
      </c>
      <c r="O5656">
        <v>3181</v>
      </c>
      <c r="P5656">
        <v>9</v>
      </c>
      <c r="Q5656" t="s">
        <v>5683</v>
      </c>
      <c r="CG5656" s="1"/>
      <c r="CM5656" s="2"/>
    </row>
    <row r="5657" ht="15" customHeight="1">
      <c r="A5657" t="str">
        <f t="shared" si="440"/>
        <v>2022_12_39343_8</v>
      </c>
      <c r="B5657" t="str">
        <f t="shared" si="441"/>
        <v>2022_12_48762</v>
      </c>
      <c r="C5657" s="1" t="s">
        <v>5517</v>
      </c>
      <c r="D5657">
        <f t="shared" si="442"/>
        <v>5656</v>
      </c>
      <c r="E5657">
        <v>39343</v>
      </c>
      <c r="F5657">
        <f t="shared" si="443"/>
        <v>8</v>
      </c>
      <c r="G5657" s="2" t="str">
        <f t="shared" si="444"/>
        <v>x</v>
      </c>
      <c r="H5657" t="s">
        <v>5518</v>
      </c>
      <c r="I5657">
        <v>48762</v>
      </c>
      <c r="J5657">
        <v>39331</v>
      </c>
      <c r="K5657">
        <v>39326</v>
      </c>
      <c r="L5657" t="s">
        <v>40</v>
      </c>
      <c r="M5657" t="s">
        <v>40</v>
      </c>
      <c r="N5657">
        <v>200</v>
      </c>
      <c r="O5657">
        <v>3181</v>
      </c>
      <c r="P5657">
        <v>9</v>
      </c>
      <c r="Q5657" t="s">
        <v>5684</v>
      </c>
      <c r="CG5657" s="1"/>
      <c r="CM5657" s="2"/>
    </row>
    <row r="5658" ht="15" customHeight="1">
      <c r="A5658" t="str">
        <f t="shared" si="440"/>
        <v>2022_12_39375_1</v>
      </c>
      <c r="B5658" t="str">
        <f t="shared" si="441"/>
        <v>2022_12_42113</v>
      </c>
      <c r="C5658" s="1" t="s">
        <v>5517</v>
      </c>
      <c r="D5658">
        <f t="shared" si="442"/>
        <v>5657</v>
      </c>
      <c r="E5658">
        <v>39375</v>
      </c>
      <c r="F5658">
        <f t="shared" si="443"/>
        <v>1</v>
      </c>
      <c r="G5658" s="2" t="str">
        <f t="shared" si="444"/>
        <v/>
      </c>
      <c r="H5658" t="s">
        <v>5518</v>
      </c>
      <c r="I5658">
        <v>42113</v>
      </c>
      <c r="J5658">
        <v>39358</v>
      </c>
      <c r="K5658">
        <v>39363</v>
      </c>
      <c r="L5658" t="s">
        <v>19</v>
      </c>
      <c r="M5658" t="s">
        <v>20</v>
      </c>
      <c r="N5658">
        <v>536</v>
      </c>
      <c r="O5658">
        <v>3001</v>
      </c>
      <c r="P5658">
        <v>10</v>
      </c>
      <c r="Q5658" t="s">
        <v>5685</v>
      </c>
      <c r="CG5658" s="1"/>
      <c r="CM5658" s="2"/>
    </row>
    <row r="5659" ht="15" customHeight="1">
      <c r="A5659" t="str">
        <f t="shared" si="440"/>
        <v>2022_12_39375_2</v>
      </c>
      <c r="B5659" t="str">
        <f t="shared" si="441"/>
        <v>2022_12_42954</v>
      </c>
      <c r="C5659" s="1" t="s">
        <v>5517</v>
      </c>
      <c r="D5659">
        <f t="shared" si="442"/>
        <v>5658</v>
      </c>
      <c r="E5659">
        <v>39375</v>
      </c>
      <c r="F5659">
        <f t="shared" si="443"/>
        <v>2</v>
      </c>
      <c r="G5659" s="2" t="str">
        <f t="shared" si="444"/>
        <v/>
      </c>
      <c r="H5659" t="s">
        <v>5518</v>
      </c>
      <c r="I5659">
        <v>42954</v>
      </c>
      <c r="J5659">
        <v>39363</v>
      </c>
      <c r="K5659">
        <v>39358</v>
      </c>
      <c r="L5659" t="s">
        <v>31</v>
      </c>
      <c r="M5659" t="s">
        <v>20</v>
      </c>
      <c r="N5659">
        <v>420</v>
      </c>
      <c r="O5659">
        <v>3001</v>
      </c>
      <c r="P5659">
        <v>10</v>
      </c>
      <c r="Q5659" t="s">
        <v>5686</v>
      </c>
      <c r="CG5659" s="1"/>
      <c r="CM5659" s="2"/>
    </row>
    <row r="5660" ht="15" customHeight="1">
      <c r="A5660" t="str">
        <f t="shared" si="440"/>
        <v>2022_12_39375_3</v>
      </c>
      <c r="B5660" t="str">
        <f t="shared" si="441"/>
        <v>2022_12_43237</v>
      </c>
      <c r="C5660" s="1" t="s">
        <v>5517</v>
      </c>
      <c r="D5660">
        <f t="shared" si="442"/>
        <v>5659</v>
      </c>
      <c r="E5660">
        <v>39375</v>
      </c>
      <c r="F5660">
        <f t="shared" si="443"/>
        <v>3</v>
      </c>
      <c r="G5660" s="2" t="str">
        <f t="shared" si="444"/>
        <v/>
      </c>
      <c r="H5660" t="s">
        <v>5518</v>
      </c>
      <c r="I5660">
        <v>43237</v>
      </c>
      <c r="J5660">
        <v>39358</v>
      </c>
      <c r="K5660">
        <v>39363</v>
      </c>
      <c r="L5660" t="s">
        <v>31</v>
      </c>
      <c r="M5660" t="s">
        <v>20</v>
      </c>
      <c r="N5660">
        <v>461</v>
      </c>
      <c r="O5660">
        <v>3001</v>
      </c>
      <c r="P5660">
        <v>10</v>
      </c>
      <c r="Q5660" t="s">
        <v>5687</v>
      </c>
      <c r="CG5660" s="1"/>
      <c r="CM5660" s="2"/>
    </row>
    <row r="5661" ht="15" customHeight="1">
      <c r="A5661" t="str">
        <f t="shared" si="440"/>
        <v>2022_12_39375_4</v>
      </c>
      <c r="B5661" t="str">
        <f t="shared" si="441"/>
        <v>2022_12_43940</v>
      </c>
      <c r="C5661" s="1" t="s">
        <v>5517</v>
      </c>
      <c r="D5661">
        <f t="shared" si="442"/>
        <v>5660</v>
      </c>
      <c r="E5661">
        <v>39375</v>
      </c>
      <c r="F5661">
        <f t="shared" si="443"/>
        <v>4</v>
      </c>
      <c r="G5661" s="2" t="str">
        <f t="shared" si="444"/>
        <v/>
      </c>
      <c r="H5661" t="s">
        <v>5518</v>
      </c>
      <c r="I5661">
        <v>43940</v>
      </c>
      <c r="J5661">
        <v>39363</v>
      </c>
      <c r="K5661">
        <v>39358</v>
      </c>
      <c r="L5661" t="s">
        <v>31</v>
      </c>
      <c r="M5661" t="s">
        <v>20</v>
      </c>
      <c r="N5661">
        <v>372</v>
      </c>
      <c r="O5661">
        <v>3001</v>
      </c>
      <c r="P5661">
        <v>10</v>
      </c>
      <c r="Q5661" t="s">
        <v>5688</v>
      </c>
      <c r="CG5661" s="1"/>
      <c r="CM5661" s="2"/>
    </row>
    <row r="5662" ht="15" customHeight="1">
      <c r="A5662" t="str">
        <f t="shared" si="440"/>
        <v>2022_12_39375_5</v>
      </c>
      <c r="B5662" t="str">
        <f t="shared" si="441"/>
        <v>2022_12_44311</v>
      </c>
      <c r="C5662" s="1" t="s">
        <v>5517</v>
      </c>
      <c r="D5662">
        <f t="shared" si="442"/>
        <v>5661</v>
      </c>
      <c r="E5662">
        <v>39375</v>
      </c>
      <c r="F5662">
        <f t="shared" si="443"/>
        <v>5</v>
      </c>
      <c r="G5662" s="2" t="str">
        <f t="shared" si="444"/>
        <v/>
      </c>
      <c r="H5662" t="s">
        <v>5518</v>
      </c>
      <c r="I5662">
        <v>44311</v>
      </c>
      <c r="J5662">
        <v>39358</v>
      </c>
      <c r="K5662">
        <v>39363</v>
      </c>
      <c r="L5662" t="s">
        <v>31</v>
      </c>
      <c r="M5662" t="s">
        <v>20</v>
      </c>
      <c r="N5662">
        <v>450</v>
      </c>
      <c r="O5662">
        <v>3001</v>
      </c>
      <c r="P5662">
        <v>10</v>
      </c>
      <c r="Q5662" t="s">
        <v>5689</v>
      </c>
      <c r="CG5662" s="1"/>
      <c r="CM5662" s="2"/>
    </row>
    <row r="5663" ht="15" customHeight="1">
      <c r="A5663" t="str">
        <f t="shared" si="440"/>
        <v>2022_12_39375_6</v>
      </c>
      <c r="B5663" t="str">
        <f t="shared" si="441"/>
        <v>2022_12_44764</v>
      </c>
      <c r="C5663" s="1" t="s">
        <v>5517</v>
      </c>
      <c r="D5663">
        <f t="shared" si="442"/>
        <v>5662</v>
      </c>
      <c r="E5663">
        <v>39375</v>
      </c>
      <c r="F5663">
        <f t="shared" si="443"/>
        <v>6</v>
      </c>
      <c r="G5663" s="2" t="str">
        <f t="shared" si="444"/>
        <v/>
      </c>
      <c r="H5663" t="s">
        <v>5518</v>
      </c>
      <c r="I5663">
        <v>44764</v>
      </c>
      <c r="J5663">
        <v>39363</v>
      </c>
      <c r="K5663">
        <v>39358</v>
      </c>
      <c r="L5663" t="s">
        <v>31</v>
      </c>
      <c r="M5663" t="s">
        <v>20</v>
      </c>
      <c r="N5663">
        <v>218</v>
      </c>
      <c r="O5663">
        <v>3001</v>
      </c>
      <c r="P5663">
        <v>10</v>
      </c>
      <c r="Q5663" t="s">
        <v>5690</v>
      </c>
      <c r="CG5663" s="1"/>
      <c r="CM5663" s="2"/>
    </row>
    <row r="5664" ht="15" customHeight="1">
      <c r="A5664" t="str">
        <f t="shared" si="440"/>
        <v>2022_12_39375_7</v>
      </c>
      <c r="B5664" t="str">
        <f t="shared" si="441"/>
        <v>2022_12_45094</v>
      </c>
      <c r="C5664" s="1" t="s">
        <v>5517</v>
      </c>
      <c r="D5664">
        <f t="shared" si="442"/>
        <v>5663</v>
      </c>
      <c r="E5664">
        <v>39375</v>
      </c>
      <c r="F5664">
        <f t="shared" si="443"/>
        <v>7</v>
      </c>
      <c r="G5664" s="2" t="str">
        <f t="shared" si="444"/>
        <v/>
      </c>
      <c r="H5664" t="s">
        <v>5518</v>
      </c>
      <c r="I5664">
        <v>45094</v>
      </c>
      <c r="J5664">
        <v>39358</v>
      </c>
      <c r="K5664">
        <v>39363</v>
      </c>
      <c r="L5664" t="s">
        <v>31</v>
      </c>
      <c r="M5664" t="s">
        <v>20</v>
      </c>
      <c r="N5664">
        <v>217</v>
      </c>
      <c r="O5664">
        <v>3001</v>
      </c>
      <c r="P5664">
        <v>10</v>
      </c>
      <c r="Q5664" t="s">
        <v>5691</v>
      </c>
      <c r="CG5664" s="1"/>
      <c r="CM5664" s="2"/>
    </row>
    <row r="5665" ht="15" customHeight="1">
      <c r="A5665" t="str">
        <f t="shared" si="440"/>
        <v>2022_12_39375_8</v>
      </c>
      <c r="B5665" t="str">
        <f t="shared" si="441"/>
        <v>2022_12_45393</v>
      </c>
      <c r="C5665" s="1" t="s">
        <v>5517</v>
      </c>
      <c r="D5665">
        <f t="shared" si="442"/>
        <v>5664</v>
      </c>
      <c r="E5665">
        <v>39375</v>
      </c>
      <c r="F5665">
        <f t="shared" si="443"/>
        <v>8</v>
      </c>
      <c r="G5665" s="2" t="str">
        <f t="shared" si="444"/>
        <v/>
      </c>
      <c r="H5665" t="s">
        <v>5518</v>
      </c>
      <c r="I5665">
        <v>45393</v>
      </c>
      <c r="J5665">
        <v>39363</v>
      </c>
      <c r="K5665">
        <v>39358</v>
      </c>
      <c r="L5665" t="s">
        <v>31</v>
      </c>
      <c r="M5665" t="s">
        <v>20</v>
      </c>
      <c r="N5665">
        <v>41</v>
      </c>
      <c r="O5665">
        <v>3001</v>
      </c>
      <c r="P5665">
        <v>10</v>
      </c>
      <c r="Q5665" t="s">
        <v>5692</v>
      </c>
      <c r="CG5665" s="1"/>
      <c r="CM5665" s="2"/>
    </row>
    <row r="5666" ht="15" customHeight="1">
      <c r="A5666" t="str">
        <f t="shared" si="440"/>
        <v>2022_12_39375_9</v>
      </c>
      <c r="B5666" t="str">
        <f t="shared" si="441"/>
        <v>2022_12_46271</v>
      </c>
      <c r="C5666" s="1" t="s">
        <v>5517</v>
      </c>
      <c r="D5666">
        <f t="shared" si="442"/>
        <v>5665</v>
      </c>
      <c r="E5666">
        <v>39375</v>
      </c>
      <c r="F5666">
        <f t="shared" si="443"/>
        <v>9</v>
      </c>
      <c r="G5666" s="2" t="str">
        <f t="shared" si="444"/>
        <v>x</v>
      </c>
      <c r="H5666" t="s">
        <v>5518</v>
      </c>
      <c r="I5666">
        <v>46271</v>
      </c>
      <c r="J5666">
        <v>39358</v>
      </c>
      <c r="K5666">
        <v>39363</v>
      </c>
      <c r="L5666" t="s">
        <v>20</v>
      </c>
      <c r="M5666" t="s">
        <v>20</v>
      </c>
      <c r="N5666">
        <v>265</v>
      </c>
      <c r="O5666">
        <v>3001</v>
      </c>
      <c r="P5666">
        <v>10</v>
      </c>
      <c r="Q5666" t="s">
        <v>5693</v>
      </c>
      <c r="CG5666" s="1"/>
      <c r="CM5666" s="2"/>
    </row>
    <row r="5667" ht="15" customHeight="1">
      <c r="A5667" t="str">
        <f t="shared" si="440"/>
        <v>2022_12_39439_1</v>
      </c>
      <c r="B5667" t="str">
        <f t="shared" si="441"/>
        <v>2022_12_42243</v>
      </c>
      <c r="C5667" s="1" t="s">
        <v>5517</v>
      </c>
      <c r="D5667">
        <f t="shared" si="442"/>
        <v>5666</v>
      </c>
      <c r="E5667">
        <v>39439</v>
      </c>
      <c r="F5667">
        <f t="shared" si="443"/>
        <v>1</v>
      </c>
      <c r="G5667" s="2" t="str">
        <f t="shared" si="444"/>
        <v/>
      </c>
      <c r="H5667" t="s">
        <v>5518</v>
      </c>
      <c r="I5667">
        <v>42243</v>
      </c>
      <c r="J5667">
        <v>39422</v>
      </c>
      <c r="K5667">
        <v>39427</v>
      </c>
      <c r="L5667" t="s">
        <v>19</v>
      </c>
      <c r="M5667" t="s">
        <v>20</v>
      </c>
      <c r="N5667">
        <v>261</v>
      </c>
      <c r="O5667">
        <v>2397</v>
      </c>
      <c r="P5667">
        <v>8</v>
      </c>
      <c r="Q5667" t="s">
        <v>5694</v>
      </c>
      <c r="CG5667" s="1"/>
      <c r="CM5667" s="2"/>
    </row>
    <row r="5668" ht="15" customHeight="1">
      <c r="A5668" t="str">
        <f t="shared" si="440"/>
        <v>2022_12_39439_2</v>
      </c>
      <c r="B5668" t="str">
        <f t="shared" si="441"/>
        <v>2022_12_43013</v>
      </c>
      <c r="C5668" s="1" t="s">
        <v>5517</v>
      </c>
      <c r="D5668">
        <f t="shared" si="442"/>
        <v>5667</v>
      </c>
      <c r="E5668">
        <v>39439</v>
      </c>
      <c r="F5668">
        <f t="shared" si="443"/>
        <v>2</v>
      </c>
      <c r="G5668" s="2" t="str">
        <f t="shared" si="444"/>
        <v/>
      </c>
      <c r="H5668" t="s">
        <v>5518</v>
      </c>
      <c r="I5668">
        <v>43013</v>
      </c>
      <c r="J5668">
        <v>39427</v>
      </c>
      <c r="K5668">
        <v>39422</v>
      </c>
      <c r="L5668" t="s">
        <v>31</v>
      </c>
      <c r="M5668" t="s">
        <v>20</v>
      </c>
      <c r="N5668">
        <v>396</v>
      </c>
      <c r="O5668">
        <v>2397</v>
      </c>
      <c r="P5668">
        <v>8</v>
      </c>
      <c r="Q5668" t="s">
        <v>5695</v>
      </c>
      <c r="CG5668" s="1"/>
      <c r="CM5668" s="2"/>
    </row>
    <row r="5669" ht="15" customHeight="1">
      <c r="A5669" t="str">
        <f t="shared" si="440"/>
        <v>2022_12_39439_3</v>
      </c>
      <c r="B5669" t="str">
        <f t="shared" si="441"/>
        <v>2022_12_43302</v>
      </c>
      <c r="C5669" s="1" t="s">
        <v>5517</v>
      </c>
      <c r="D5669">
        <f t="shared" si="442"/>
        <v>5668</v>
      </c>
      <c r="E5669">
        <v>39439</v>
      </c>
      <c r="F5669">
        <f t="shared" si="443"/>
        <v>3</v>
      </c>
      <c r="G5669" s="2" t="str">
        <f t="shared" si="444"/>
        <v/>
      </c>
      <c r="H5669" t="s">
        <v>5518</v>
      </c>
      <c r="I5669">
        <v>43302</v>
      </c>
      <c r="J5669">
        <v>39422</v>
      </c>
      <c r="K5669">
        <v>39427</v>
      </c>
      <c r="L5669" t="s">
        <v>31</v>
      </c>
      <c r="M5669" t="s">
        <v>20</v>
      </c>
      <c r="N5669">
        <v>552</v>
      </c>
      <c r="O5669">
        <v>2397</v>
      </c>
      <c r="P5669">
        <v>8</v>
      </c>
      <c r="Q5669" t="s">
        <v>5696</v>
      </c>
      <c r="CG5669" s="1"/>
      <c r="CM5669" s="2"/>
    </row>
    <row r="5670" ht="15" customHeight="1">
      <c r="A5670" t="str">
        <f t="shared" si="440"/>
        <v>2022_12_39439_4</v>
      </c>
      <c r="B5670" t="str">
        <f t="shared" si="441"/>
        <v>2022_12_43777</v>
      </c>
      <c r="C5670" s="1" t="s">
        <v>5517</v>
      </c>
      <c r="D5670">
        <f t="shared" si="442"/>
        <v>5669</v>
      </c>
      <c r="E5670">
        <v>39439</v>
      </c>
      <c r="F5670">
        <f t="shared" si="443"/>
        <v>4</v>
      </c>
      <c r="G5670" s="2" t="str">
        <f t="shared" si="444"/>
        <v/>
      </c>
      <c r="H5670" t="s">
        <v>5518</v>
      </c>
      <c r="I5670">
        <v>43777</v>
      </c>
      <c r="J5670">
        <v>39427</v>
      </c>
      <c r="K5670">
        <v>39422</v>
      </c>
      <c r="L5670" t="s">
        <v>31</v>
      </c>
      <c r="M5670" t="s">
        <v>20</v>
      </c>
      <c r="N5670">
        <v>465</v>
      </c>
      <c r="O5670">
        <v>2397</v>
      </c>
      <c r="P5670">
        <v>8</v>
      </c>
      <c r="Q5670" t="s">
        <v>5697</v>
      </c>
      <c r="CG5670" s="1"/>
      <c r="CM5670" s="2"/>
    </row>
    <row r="5671" ht="15" customHeight="1">
      <c r="A5671" t="str">
        <f t="shared" si="440"/>
        <v>2022_12_39439_5</v>
      </c>
      <c r="B5671" t="str">
        <f t="shared" si="441"/>
        <v>2022_12_43846</v>
      </c>
      <c r="C5671" s="1" t="s">
        <v>5517</v>
      </c>
      <c r="D5671">
        <f t="shared" si="442"/>
        <v>5670</v>
      </c>
      <c r="E5671">
        <v>39439</v>
      </c>
      <c r="F5671">
        <f t="shared" si="443"/>
        <v>5</v>
      </c>
      <c r="G5671" s="2" t="str">
        <f t="shared" si="444"/>
        <v/>
      </c>
      <c r="H5671" t="s">
        <v>5518</v>
      </c>
      <c r="I5671">
        <v>43846</v>
      </c>
      <c r="J5671">
        <v>39422</v>
      </c>
      <c r="K5671">
        <v>39427</v>
      </c>
      <c r="L5671" t="s">
        <v>31</v>
      </c>
      <c r="M5671" t="s">
        <v>20</v>
      </c>
      <c r="N5671">
        <v>376</v>
      </c>
      <c r="O5671">
        <v>2397</v>
      </c>
      <c r="P5671">
        <v>8</v>
      </c>
      <c r="Q5671" t="s">
        <v>5698</v>
      </c>
      <c r="CG5671" s="1"/>
      <c r="CM5671" s="2"/>
    </row>
    <row r="5672" ht="15" customHeight="1">
      <c r="A5672" t="str">
        <f t="shared" si="440"/>
        <v>2022_12_39439_6</v>
      </c>
      <c r="B5672" t="str">
        <f t="shared" si="441"/>
        <v>2022_12_44029</v>
      </c>
      <c r="C5672" s="1" t="s">
        <v>5517</v>
      </c>
      <c r="D5672">
        <f t="shared" si="442"/>
        <v>5671</v>
      </c>
      <c r="E5672">
        <v>39439</v>
      </c>
      <c r="F5672">
        <f t="shared" si="443"/>
        <v>6</v>
      </c>
      <c r="G5672" s="2" t="str">
        <f t="shared" si="444"/>
        <v/>
      </c>
      <c r="H5672" t="s">
        <v>5518</v>
      </c>
      <c r="I5672">
        <v>44029</v>
      </c>
      <c r="J5672">
        <v>39427</v>
      </c>
      <c r="K5672">
        <v>39422</v>
      </c>
      <c r="L5672" t="s">
        <v>31</v>
      </c>
      <c r="M5672" t="s">
        <v>20</v>
      </c>
      <c r="N5672">
        <v>251</v>
      </c>
      <c r="O5672">
        <v>2397</v>
      </c>
      <c r="P5672">
        <v>8</v>
      </c>
      <c r="Q5672" t="s">
        <v>5699</v>
      </c>
      <c r="CG5672" s="1"/>
      <c r="CM5672" s="2"/>
    </row>
    <row r="5673" ht="15" customHeight="1">
      <c r="A5673" t="str">
        <f t="shared" si="440"/>
        <v>2022_12_39439_7</v>
      </c>
      <c r="B5673" t="str">
        <f t="shared" si="441"/>
        <v>2022_12_44083</v>
      </c>
      <c r="C5673" s="1" t="s">
        <v>5517</v>
      </c>
      <c r="D5673">
        <f t="shared" si="442"/>
        <v>5672</v>
      </c>
      <c r="E5673">
        <v>39439</v>
      </c>
      <c r="F5673">
        <f t="shared" si="443"/>
        <v>7</v>
      </c>
      <c r="G5673" s="2" t="str">
        <f t="shared" si="444"/>
        <v>x</v>
      </c>
      <c r="H5673" t="s">
        <v>5518</v>
      </c>
      <c r="I5673">
        <v>44083</v>
      </c>
      <c r="J5673">
        <v>39422</v>
      </c>
      <c r="K5673">
        <v>39427</v>
      </c>
      <c r="L5673" t="s">
        <v>20</v>
      </c>
      <c r="M5673" t="s">
        <v>20</v>
      </c>
      <c r="N5673">
        <v>75</v>
      </c>
      <c r="O5673">
        <v>2397</v>
      </c>
      <c r="P5673">
        <v>8</v>
      </c>
      <c r="Q5673" t="s">
        <v>5700</v>
      </c>
      <c r="CG5673" s="1"/>
      <c r="CM5673" s="2"/>
    </row>
    <row r="5674" ht="15" customHeight="1">
      <c r="A5674" t="str">
        <f t="shared" si="440"/>
        <v>2022_12_39471_1</v>
      </c>
      <c r="B5674" t="str">
        <f t="shared" si="441"/>
        <v>2022_12_42122</v>
      </c>
      <c r="C5674" s="1" t="s">
        <v>5517</v>
      </c>
      <c r="D5674">
        <f t="shared" si="442"/>
        <v>5673</v>
      </c>
      <c r="E5674">
        <v>39471</v>
      </c>
      <c r="F5674">
        <f t="shared" si="443"/>
        <v>1</v>
      </c>
      <c r="G5674" s="2" t="str">
        <f t="shared" si="444"/>
        <v/>
      </c>
      <c r="H5674" t="s">
        <v>5518</v>
      </c>
      <c r="I5674">
        <v>42122</v>
      </c>
      <c r="J5674">
        <v>39454</v>
      </c>
      <c r="K5674">
        <v>39459</v>
      </c>
      <c r="L5674" t="s">
        <v>158</v>
      </c>
      <c r="M5674" t="s">
        <v>20</v>
      </c>
      <c r="N5674">
        <v>528</v>
      </c>
      <c r="O5674">
        <v>5724</v>
      </c>
      <c r="P5674">
        <v>12</v>
      </c>
      <c r="Q5674" t="s">
        <v>5701</v>
      </c>
      <c r="CG5674" s="1"/>
      <c r="CM5674" s="2"/>
    </row>
    <row r="5675" ht="15" customHeight="1">
      <c r="A5675" t="str">
        <f t="shared" si="440"/>
        <v>2022_12_39471_2</v>
      </c>
      <c r="B5675" t="str">
        <f t="shared" si="441"/>
        <v>2022_12_43220</v>
      </c>
      <c r="C5675" s="1" t="s">
        <v>5517</v>
      </c>
      <c r="D5675">
        <f t="shared" si="442"/>
        <v>5674</v>
      </c>
      <c r="E5675">
        <v>39471</v>
      </c>
      <c r="F5675">
        <f t="shared" si="443"/>
        <v>2</v>
      </c>
      <c r="G5675" s="2" t="str">
        <f t="shared" si="444"/>
        <v/>
      </c>
      <c r="H5675" t="s">
        <v>5518</v>
      </c>
      <c r="I5675">
        <v>43220</v>
      </c>
      <c r="J5675">
        <v>39459</v>
      </c>
      <c r="K5675">
        <v>39454</v>
      </c>
      <c r="L5675" t="s">
        <v>31</v>
      </c>
      <c r="M5675" t="s">
        <v>20</v>
      </c>
      <c r="N5675">
        <v>434</v>
      </c>
      <c r="O5675">
        <v>5724</v>
      </c>
      <c r="P5675">
        <v>12</v>
      </c>
      <c r="Q5675" t="s">
        <v>5702</v>
      </c>
      <c r="CG5675" s="1"/>
      <c r="CM5675" s="2"/>
    </row>
    <row r="5676" ht="15" customHeight="1">
      <c r="A5676" t="str">
        <f t="shared" si="440"/>
        <v>2022_12_39471_3</v>
      </c>
      <c r="B5676" t="str">
        <f t="shared" si="441"/>
        <v>2022_12_43889</v>
      </c>
      <c r="C5676" s="1" t="s">
        <v>5517</v>
      </c>
      <c r="D5676">
        <f t="shared" si="442"/>
        <v>5675</v>
      </c>
      <c r="E5676">
        <v>39471</v>
      </c>
      <c r="F5676">
        <f t="shared" si="443"/>
        <v>3</v>
      </c>
      <c r="G5676" s="2" t="str">
        <f t="shared" si="444"/>
        <v/>
      </c>
      <c r="H5676" t="s">
        <v>5518</v>
      </c>
      <c r="I5676">
        <v>43889</v>
      </c>
      <c r="J5676">
        <v>39454</v>
      </c>
      <c r="K5676">
        <v>39459</v>
      </c>
      <c r="L5676" t="s">
        <v>31</v>
      </c>
      <c r="M5676" t="s">
        <v>20</v>
      </c>
      <c r="N5676">
        <v>533</v>
      </c>
      <c r="O5676">
        <v>5724</v>
      </c>
      <c r="P5676">
        <v>12</v>
      </c>
      <c r="Q5676" t="s">
        <v>5703</v>
      </c>
      <c r="CG5676" s="1"/>
      <c r="CM5676" s="2"/>
    </row>
    <row r="5677" ht="15" customHeight="1">
      <c r="A5677" t="str">
        <f t="shared" si="440"/>
        <v>2022_12_39471_4</v>
      </c>
      <c r="B5677" t="str">
        <f t="shared" si="441"/>
        <v>2022_12_43975</v>
      </c>
      <c r="C5677" s="1" t="s">
        <v>5517</v>
      </c>
      <c r="D5677">
        <f t="shared" si="442"/>
        <v>5676</v>
      </c>
      <c r="E5677">
        <v>39471</v>
      </c>
      <c r="F5677">
        <f t="shared" si="443"/>
        <v>4</v>
      </c>
      <c r="G5677" s="2" t="str">
        <f t="shared" si="444"/>
        <v/>
      </c>
      <c r="H5677" t="s">
        <v>5518</v>
      </c>
      <c r="I5677">
        <v>43975</v>
      </c>
      <c r="J5677">
        <v>39459</v>
      </c>
      <c r="K5677">
        <v>39454</v>
      </c>
      <c r="L5677" t="s">
        <v>31</v>
      </c>
      <c r="M5677" t="s">
        <v>20</v>
      </c>
      <c r="N5677">
        <v>463</v>
      </c>
      <c r="O5677">
        <v>5724</v>
      </c>
      <c r="P5677">
        <v>12</v>
      </c>
      <c r="Q5677" t="s">
        <v>5704</v>
      </c>
      <c r="CG5677" s="1"/>
      <c r="CM5677" s="2"/>
    </row>
    <row r="5678" ht="15" customHeight="1">
      <c r="A5678" t="str">
        <f t="shared" si="440"/>
        <v>2022_12_39471_5</v>
      </c>
      <c r="B5678" t="str">
        <f t="shared" si="441"/>
        <v>2022_12_44400</v>
      </c>
      <c r="C5678" s="1" t="s">
        <v>5517</v>
      </c>
      <c r="D5678">
        <f t="shared" si="442"/>
        <v>5677</v>
      </c>
      <c r="E5678">
        <v>39471</v>
      </c>
      <c r="F5678">
        <f t="shared" si="443"/>
        <v>5</v>
      </c>
      <c r="G5678" s="2" t="str">
        <f t="shared" si="444"/>
        <v/>
      </c>
      <c r="H5678" t="s">
        <v>5518</v>
      </c>
      <c r="I5678">
        <v>44400</v>
      </c>
      <c r="J5678">
        <v>39454</v>
      </c>
      <c r="K5678">
        <v>39459</v>
      </c>
      <c r="L5678" t="s">
        <v>31</v>
      </c>
      <c r="M5678" t="s">
        <v>20</v>
      </c>
      <c r="N5678">
        <v>768</v>
      </c>
      <c r="O5678">
        <v>5724</v>
      </c>
      <c r="P5678">
        <v>12</v>
      </c>
      <c r="Q5678" t="s">
        <v>5705</v>
      </c>
      <c r="CG5678" s="1"/>
      <c r="CM5678" s="2"/>
    </row>
    <row r="5679" ht="15" customHeight="1">
      <c r="A5679" t="str">
        <f t="shared" si="440"/>
        <v>2022_12_39471_6</v>
      </c>
      <c r="B5679" t="str">
        <f t="shared" si="441"/>
        <v>2022_12_44669</v>
      </c>
      <c r="C5679" s="1" t="s">
        <v>5517</v>
      </c>
      <c r="D5679">
        <f t="shared" si="442"/>
        <v>5678</v>
      </c>
      <c r="E5679">
        <v>39471</v>
      </c>
      <c r="F5679">
        <f t="shared" si="443"/>
        <v>6</v>
      </c>
      <c r="G5679" s="2" t="str">
        <f t="shared" si="444"/>
        <v/>
      </c>
      <c r="H5679" t="s">
        <v>5518</v>
      </c>
      <c r="I5679">
        <v>44669</v>
      </c>
      <c r="J5679">
        <v>39459</v>
      </c>
      <c r="K5679">
        <v>39454</v>
      </c>
      <c r="L5679" t="s">
        <v>31</v>
      </c>
      <c r="M5679" t="s">
        <v>20</v>
      </c>
      <c r="N5679">
        <v>291</v>
      </c>
      <c r="O5679">
        <v>5724</v>
      </c>
      <c r="P5679">
        <v>12</v>
      </c>
      <c r="Q5679" t="s">
        <v>5706</v>
      </c>
      <c r="CG5679" s="1"/>
      <c r="CM5679" s="2"/>
    </row>
    <row r="5680" ht="15" customHeight="1">
      <c r="A5680" t="str">
        <f t="shared" si="440"/>
        <v>2022_12_39471_7</v>
      </c>
      <c r="B5680" t="str">
        <f t="shared" si="441"/>
        <v>2022_12_45660</v>
      </c>
      <c r="C5680" s="1" t="s">
        <v>5517</v>
      </c>
      <c r="D5680">
        <f t="shared" si="442"/>
        <v>5679</v>
      </c>
      <c r="E5680">
        <v>39471</v>
      </c>
      <c r="F5680">
        <f t="shared" si="443"/>
        <v>7</v>
      </c>
      <c r="G5680" s="2" t="str">
        <f t="shared" si="444"/>
        <v/>
      </c>
      <c r="H5680" t="s">
        <v>5518</v>
      </c>
      <c r="I5680">
        <v>45660</v>
      </c>
      <c r="J5680">
        <v>39454</v>
      </c>
      <c r="K5680">
        <v>39459</v>
      </c>
      <c r="L5680" t="s">
        <v>31</v>
      </c>
      <c r="M5680" t="s">
        <v>20</v>
      </c>
      <c r="N5680">
        <v>918</v>
      </c>
      <c r="O5680">
        <v>5724</v>
      </c>
      <c r="P5680">
        <v>12</v>
      </c>
      <c r="Q5680" t="s">
        <v>5707</v>
      </c>
      <c r="CG5680" s="1"/>
      <c r="CM5680" s="2"/>
    </row>
    <row r="5681" ht="15" customHeight="1">
      <c r="A5681" t="str">
        <f t="shared" si="440"/>
        <v>2022_12_39471_8</v>
      </c>
      <c r="B5681" t="str">
        <f t="shared" si="441"/>
        <v>2022_12_45880</v>
      </c>
      <c r="C5681" s="1" t="s">
        <v>5517</v>
      </c>
      <c r="D5681">
        <f t="shared" si="442"/>
        <v>5680</v>
      </c>
      <c r="E5681">
        <v>39471</v>
      </c>
      <c r="F5681">
        <f t="shared" si="443"/>
        <v>8</v>
      </c>
      <c r="G5681" s="2" t="str">
        <f t="shared" si="444"/>
        <v/>
      </c>
      <c r="H5681" t="s">
        <v>5518</v>
      </c>
      <c r="I5681">
        <v>45880</v>
      </c>
      <c r="J5681">
        <v>39459</v>
      </c>
      <c r="K5681">
        <v>39454</v>
      </c>
      <c r="L5681" t="s">
        <v>31</v>
      </c>
      <c r="M5681" t="s">
        <v>20</v>
      </c>
      <c r="N5681">
        <v>326</v>
      </c>
      <c r="O5681">
        <v>5724</v>
      </c>
      <c r="P5681">
        <v>12</v>
      </c>
      <c r="Q5681" t="s">
        <v>5708</v>
      </c>
      <c r="CG5681" s="1"/>
      <c r="CM5681" s="2"/>
    </row>
    <row r="5682" ht="15" customHeight="1">
      <c r="A5682" t="str">
        <f t="shared" si="440"/>
        <v>2022_12_39471_9</v>
      </c>
      <c r="B5682" t="str">
        <f t="shared" si="441"/>
        <v>2022_12_47751</v>
      </c>
      <c r="C5682" s="1" t="s">
        <v>5517</v>
      </c>
      <c r="D5682">
        <f t="shared" si="442"/>
        <v>5681</v>
      </c>
      <c r="E5682">
        <v>39471</v>
      </c>
      <c r="F5682">
        <f t="shared" si="443"/>
        <v>9</v>
      </c>
      <c r="G5682" s="2" t="str">
        <f t="shared" si="444"/>
        <v/>
      </c>
      <c r="H5682" t="s">
        <v>5518</v>
      </c>
      <c r="I5682">
        <v>47751</v>
      </c>
      <c r="J5682">
        <v>39454</v>
      </c>
      <c r="K5682">
        <v>39459</v>
      </c>
      <c r="L5682" t="s">
        <v>31</v>
      </c>
      <c r="M5682" t="s">
        <v>20</v>
      </c>
      <c r="N5682">
        <v>893</v>
      </c>
      <c r="O5682">
        <v>5724</v>
      </c>
      <c r="P5682">
        <v>12</v>
      </c>
      <c r="Q5682" t="s">
        <v>5709</v>
      </c>
      <c r="CG5682" s="1"/>
      <c r="CM5682" s="2"/>
    </row>
    <row r="5683" ht="15" customHeight="1">
      <c r="A5683" t="str">
        <f t="shared" si="440"/>
        <v>2022_12_39471_10</v>
      </c>
      <c r="B5683" t="str">
        <f t="shared" si="441"/>
        <v>2022_12_48118</v>
      </c>
      <c r="C5683" s="1" t="s">
        <v>5517</v>
      </c>
      <c r="D5683">
        <f t="shared" si="442"/>
        <v>5682</v>
      </c>
      <c r="E5683">
        <v>39471</v>
      </c>
      <c r="F5683">
        <f t="shared" si="443"/>
        <v>10</v>
      </c>
      <c r="G5683" s="2" t="str">
        <f t="shared" si="444"/>
        <v/>
      </c>
      <c r="H5683" t="s">
        <v>5518</v>
      </c>
      <c r="I5683">
        <v>48118</v>
      </c>
      <c r="J5683">
        <v>39459</v>
      </c>
      <c r="K5683">
        <v>39454</v>
      </c>
      <c r="L5683" t="s">
        <v>31</v>
      </c>
      <c r="M5683" t="s">
        <v>20</v>
      </c>
      <c r="N5683">
        <v>226</v>
      </c>
      <c r="O5683">
        <v>5724</v>
      </c>
      <c r="P5683">
        <v>12</v>
      </c>
      <c r="Q5683" t="s">
        <v>5710</v>
      </c>
      <c r="CG5683" s="1"/>
      <c r="CM5683" s="2"/>
    </row>
    <row r="5684" ht="15" customHeight="1">
      <c r="A5684" t="str">
        <f t="shared" si="440"/>
        <v>2022_12_39471_11</v>
      </c>
      <c r="B5684" t="str">
        <f t="shared" si="441"/>
        <v>2022_12_48256</v>
      </c>
      <c r="C5684" s="1" t="s">
        <v>5517</v>
      </c>
      <c r="D5684">
        <f t="shared" si="442"/>
        <v>5683</v>
      </c>
      <c r="E5684">
        <v>39471</v>
      </c>
      <c r="F5684">
        <f t="shared" si="443"/>
        <v>11</v>
      </c>
      <c r="G5684" s="2" t="str">
        <f t="shared" si="444"/>
        <v>x</v>
      </c>
      <c r="H5684" t="s">
        <v>5518</v>
      </c>
      <c r="I5684">
        <v>48256</v>
      </c>
      <c r="J5684">
        <v>39454</v>
      </c>
      <c r="K5684">
        <v>39459</v>
      </c>
      <c r="L5684" t="s">
        <v>20</v>
      </c>
      <c r="M5684" t="s">
        <v>20</v>
      </c>
      <c r="N5684">
        <v>323</v>
      </c>
      <c r="O5684">
        <v>5724</v>
      </c>
      <c r="P5684">
        <v>12</v>
      </c>
      <c r="Q5684" t="s">
        <v>5711</v>
      </c>
      <c r="CG5684" s="1"/>
      <c r="CM5684" s="2"/>
    </row>
    <row r="5685" ht="15" customHeight="1">
      <c r="A5685" t="str">
        <f t="shared" si="440"/>
        <v>2022_12_39503_1</v>
      </c>
      <c r="B5685" t="str">
        <f t="shared" si="441"/>
        <v>2022_12_42803</v>
      </c>
      <c r="C5685" s="1" t="s">
        <v>5517</v>
      </c>
      <c r="D5685">
        <f t="shared" si="442"/>
        <v>5684</v>
      </c>
      <c r="E5685">
        <v>39503</v>
      </c>
      <c r="F5685">
        <f t="shared" si="443"/>
        <v>1</v>
      </c>
      <c r="G5685" s="2" t="str">
        <f t="shared" si="444"/>
        <v/>
      </c>
      <c r="H5685" t="s">
        <v>5518</v>
      </c>
      <c r="I5685">
        <v>42803</v>
      </c>
      <c r="J5685">
        <v>39486</v>
      </c>
      <c r="K5685">
        <v>39491</v>
      </c>
      <c r="L5685" t="s">
        <v>19</v>
      </c>
      <c r="M5685" t="s">
        <v>40</v>
      </c>
      <c r="N5685">
        <v>880</v>
      </c>
      <c r="O5685">
        <v>3958</v>
      </c>
      <c r="P5685">
        <v>8</v>
      </c>
      <c r="Q5685" t="s">
        <v>5712</v>
      </c>
      <c r="CG5685" s="1"/>
      <c r="CM5685" s="2"/>
    </row>
    <row r="5686" ht="15" customHeight="1">
      <c r="A5686" t="str">
        <f t="shared" si="440"/>
        <v>2022_12_39503_2</v>
      </c>
      <c r="B5686" t="str">
        <f t="shared" si="441"/>
        <v>2022_12_42980</v>
      </c>
      <c r="C5686" s="1" t="s">
        <v>5517</v>
      </c>
      <c r="D5686">
        <f t="shared" si="442"/>
        <v>5685</v>
      </c>
      <c r="E5686">
        <v>39503</v>
      </c>
      <c r="F5686">
        <f t="shared" si="443"/>
        <v>2</v>
      </c>
      <c r="G5686" s="2" t="str">
        <f t="shared" si="444"/>
        <v/>
      </c>
      <c r="H5686" t="s">
        <v>5518</v>
      </c>
      <c r="I5686">
        <v>42980</v>
      </c>
      <c r="J5686">
        <v>39491</v>
      </c>
      <c r="K5686">
        <v>39486</v>
      </c>
      <c r="L5686" t="s">
        <v>31</v>
      </c>
      <c r="M5686" t="s">
        <v>40</v>
      </c>
      <c r="N5686">
        <v>683</v>
      </c>
      <c r="O5686">
        <v>3958</v>
      </c>
      <c r="P5686">
        <v>8</v>
      </c>
      <c r="Q5686" t="s">
        <v>5713</v>
      </c>
      <c r="CG5686" s="1"/>
      <c r="CM5686" s="2"/>
    </row>
    <row r="5687" ht="15" customHeight="1">
      <c r="A5687" t="str">
        <f t="shared" si="440"/>
        <v>2022_12_39503_3</v>
      </c>
      <c r="B5687" t="str">
        <f t="shared" si="441"/>
        <v>2022_12_43043</v>
      </c>
      <c r="C5687" s="1" t="s">
        <v>5517</v>
      </c>
      <c r="D5687">
        <f t="shared" si="442"/>
        <v>5686</v>
      </c>
      <c r="E5687">
        <v>39503</v>
      </c>
      <c r="F5687">
        <f t="shared" si="443"/>
        <v>3</v>
      </c>
      <c r="G5687" s="2" t="str">
        <f t="shared" si="444"/>
        <v/>
      </c>
      <c r="H5687" t="s">
        <v>5518</v>
      </c>
      <c r="I5687">
        <v>43043</v>
      </c>
      <c r="J5687">
        <v>39486</v>
      </c>
      <c r="K5687">
        <v>39491</v>
      </c>
      <c r="L5687" t="s">
        <v>31</v>
      </c>
      <c r="M5687" t="s">
        <v>40</v>
      </c>
      <c r="N5687">
        <v>655</v>
      </c>
      <c r="O5687">
        <v>3958</v>
      </c>
      <c r="P5687">
        <v>8</v>
      </c>
      <c r="Q5687" t="s">
        <v>5714</v>
      </c>
      <c r="CG5687" s="1"/>
      <c r="CM5687" s="2"/>
    </row>
    <row r="5688" ht="15" customHeight="1">
      <c r="A5688" t="str">
        <f t="shared" si="440"/>
        <v>2022_12_39503_4</v>
      </c>
      <c r="B5688" t="str">
        <f t="shared" si="441"/>
        <v>2022_12_43948</v>
      </c>
      <c r="C5688" s="1" t="s">
        <v>5517</v>
      </c>
      <c r="D5688">
        <f t="shared" si="442"/>
        <v>5687</v>
      </c>
      <c r="E5688">
        <v>39503</v>
      </c>
      <c r="F5688">
        <f t="shared" si="443"/>
        <v>4</v>
      </c>
      <c r="G5688" s="2" t="str">
        <f t="shared" si="444"/>
        <v/>
      </c>
      <c r="H5688" t="s">
        <v>5518</v>
      </c>
      <c r="I5688">
        <v>43948</v>
      </c>
      <c r="J5688">
        <v>39491</v>
      </c>
      <c r="K5688">
        <v>39486</v>
      </c>
      <c r="L5688" t="s">
        <v>31</v>
      </c>
      <c r="M5688" t="s">
        <v>40</v>
      </c>
      <c r="N5688">
        <v>683</v>
      </c>
      <c r="O5688">
        <v>3958</v>
      </c>
      <c r="P5688">
        <v>8</v>
      </c>
      <c r="Q5688" t="s">
        <v>5715</v>
      </c>
      <c r="CG5688" s="1"/>
      <c r="CM5688" s="2"/>
    </row>
    <row r="5689" ht="15" customHeight="1">
      <c r="A5689" t="str">
        <f t="shared" si="440"/>
        <v>2022_12_39503_5</v>
      </c>
      <c r="B5689" t="str">
        <f t="shared" si="441"/>
        <v>2022_12_44363</v>
      </c>
      <c r="C5689" s="1" t="s">
        <v>5517</v>
      </c>
      <c r="D5689">
        <f t="shared" si="442"/>
        <v>5688</v>
      </c>
      <c r="E5689">
        <v>39503</v>
      </c>
      <c r="F5689">
        <f t="shared" si="443"/>
        <v>5</v>
      </c>
      <c r="G5689" s="2" t="str">
        <f t="shared" si="444"/>
        <v/>
      </c>
      <c r="H5689" t="s">
        <v>5518</v>
      </c>
      <c r="I5689">
        <v>44363</v>
      </c>
      <c r="J5689">
        <v>39486</v>
      </c>
      <c r="K5689">
        <v>39491</v>
      </c>
      <c r="L5689" t="s">
        <v>31</v>
      </c>
      <c r="M5689" t="s">
        <v>40</v>
      </c>
      <c r="N5689">
        <v>553</v>
      </c>
      <c r="O5689">
        <v>3958</v>
      </c>
      <c r="P5689">
        <v>8</v>
      </c>
      <c r="Q5689" t="s">
        <v>5716</v>
      </c>
      <c r="CG5689" s="1"/>
      <c r="CM5689" s="2"/>
    </row>
    <row r="5690" ht="15" customHeight="1">
      <c r="A5690" t="str">
        <f t="shared" si="440"/>
        <v>2022_12_39503_6</v>
      </c>
      <c r="B5690" t="str">
        <f t="shared" si="441"/>
        <v>2022_12_45029</v>
      </c>
      <c r="C5690" s="1" t="s">
        <v>5517</v>
      </c>
      <c r="D5690">
        <f t="shared" si="442"/>
        <v>5689</v>
      </c>
      <c r="E5690">
        <v>39503</v>
      </c>
      <c r="F5690">
        <f t="shared" si="443"/>
        <v>6</v>
      </c>
      <c r="G5690" s="2" t="str">
        <f t="shared" si="444"/>
        <v/>
      </c>
      <c r="H5690" t="s">
        <v>5518</v>
      </c>
      <c r="I5690">
        <v>45029</v>
      </c>
      <c r="J5690">
        <v>39491</v>
      </c>
      <c r="K5690">
        <v>39486</v>
      </c>
      <c r="L5690" t="s">
        <v>31</v>
      </c>
      <c r="M5690" t="s">
        <v>40</v>
      </c>
      <c r="N5690">
        <v>316</v>
      </c>
      <c r="O5690">
        <v>3958</v>
      </c>
      <c r="P5690">
        <v>8</v>
      </c>
      <c r="Q5690" t="s">
        <v>5717</v>
      </c>
      <c r="CG5690" s="1"/>
      <c r="CM5690" s="2"/>
    </row>
    <row r="5691" ht="15" customHeight="1">
      <c r="A5691" t="str">
        <f t="shared" si="440"/>
        <v>2022_12_39503_7</v>
      </c>
      <c r="B5691" t="str">
        <f t="shared" si="441"/>
        <v>2022_12_45251</v>
      </c>
      <c r="C5691" s="1" t="s">
        <v>5517</v>
      </c>
      <c r="D5691">
        <f t="shared" si="442"/>
        <v>5690</v>
      </c>
      <c r="E5691">
        <v>39503</v>
      </c>
      <c r="F5691">
        <f t="shared" si="443"/>
        <v>7</v>
      </c>
      <c r="G5691" s="2" t="str">
        <f t="shared" si="444"/>
        <v>x</v>
      </c>
      <c r="H5691" t="s">
        <v>5518</v>
      </c>
      <c r="I5691">
        <v>45251</v>
      </c>
      <c r="J5691">
        <v>39486</v>
      </c>
      <c r="K5691">
        <v>39491</v>
      </c>
      <c r="L5691" t="s">
        <v>40</v>
      </c>
      <c r="M5691" t="s">
        <v>40</v>
      </c>
      <c r="N5691">
        <v>167</v>
      </c>
      <c r="O5691">
        <v>3958</v>
      </c>
      <c r="P5691">
        <v>8</v>
      </c>
      <c r="Q5691" t="s">
        <v>5718</v>
      </c>
      <c r="CG5691" s="1"/>
      <c r="CM5691" s="2"/>
    </row>
    <row r="5692" ht="15" customHeight="1">
      <c r="A5692" t="str">
        <f t="shared" si="440"/>
        <v>2022_12_39535_1</v>
      </c>
      <c r="B5692" t="str">
        <f t="shared" si="441"/>
        <v>2022_12_42695</v>
      </c>
      <c r="C5692" s="1" t="s">
        <v>5517</v>
      </c>
      <c r="D5692">
        <f t="shared" si="442"/>
        <v>5691</v>
      </c>
      <c r="E5692">
        <v>39535</v>
      </c>
      <c r="F5692">
        <f t="shared" si="443"/>
        <v>1</v>
      </c>
      <c r="G5692" s="2" t="str">
        <f t="shared" si="444"/>
        <v/>
      </c>
      <c r="H5692" t="s">
        <v>5518</v>
      </c>
      <c r="I5692">
        <v>42695</v>
      </c>
      <c r="J5692">
        <v>39518</v>
      </c>
      <c r="K5692">
        <v>39523</v>
      </c>
      <c r="L5692" t="s">
        <v>19</v>
      </c>
      <c r="M5692" t="s">
        <v>20</v>
      </c>
      <c r="N5692">
        <v>260</v>
      </c>
      <c r="O5692">
        <v>4236</v>
      </c>
      <c r="P5692">
        <v>17</v>
      </c>
      <c r="Q5692" t="s">
        <v>5719</v>
      </c>
      <c r="CG5692" s="1"/>
      <c r="CM5692" s="2"/>
    </row>
    <row r="5693" ht="15" customHeight="1">
      <c r="A5693" t="str">
        <f t="shared" si="440"/>
        <v>2022_12_39535_2</v>
      </c>
      <c r="B5693" t="str">
        <f t="shared" si="441"/>
        <v>2022_12_43182</v>
      </c>
      <c r="C5693" s="1" t="s">
        <v>5517</v>
      </c>
      <c r="D5693">
        <f t="shared" si="442"/>
        <v>5692</v>
      </c>
      <c r="E5693">
        <v>39535</v>
      </c>
      <c r="F5693">
        <f t="shared" si="443"/>
        <v>2</v>
      </c>
      <c r="G5693" s="2" t="str">
        <f t="shared" si="444"/>
        <v/>
      </c>
      <c r="H5693" t="s">
        <v>5518</v>
      </c>
      <c r="I5693">
        <v>43182</v>
      </c>
      <c r="J5693">
        <v>39523</v>
      </c>
      <c r="K5693">
        <v>39518</v>
      </c>
      <c r="L5693" t="s">
        <v>31</v>
      </c>
      <c r="M5693" t="s">
        <v>20</v>
      </c>
      <c r="N5693">
        <v>699</v>
      </c>
      <c r="O5693">
        <v>4236</v>
      </c>
      <c r="P5693">
        <v>17</v>
      </c>
      <c r="Q5693" t="s">
        <v>5720</v>
      </c>
      <c r="CG5693" s="1"/>
      <c r="CM5693" s="2"/>
    </row>
    <row r="5694" ht="15" customHeight="1">
      <c r="A5694" t="str">
        <f t="shared" si="440"/>
        <v>2022_12_39535_3</v>
      </c>
      <c r="B5694" t="str">
        <f t="shared" si="441"/>
        <v>2022_12_43726</v>
      </c>
      <c r="C5694" s="1" t="s">
        <v>5517</v>
      </c>
      <c r="D5694">
        <f t="shared" si="442"/>
        <v>5693</v>
      </c>
      <c r="E5694">
        <v>39535</v>
      </c>
      <c r="F5694">
        <f t="shared" si="443"/>
        <v>3</v>
      </c>
      <c r="G5694" s="2" t="str">
        <f t="shared" si="444"/>
        <v/>
      </c>
      <c r="H5694" t="s">
        <v>5518</v>
      </c>
      <c r="I5694">
        <v>43726</v>
      </c>
      <c r="J5694">
        <v>39518</v>
      </c>
      <c r="K5694">
        <v>39523</v>
      </c>
      <c r="L5694" t="s">
        <v>31</v>
      </c>
      <c r="M5694" t="s">
        <v>20</v>
      </c>
      <c r="N5694">
        <v>558</v>
      </c>
      <c r="O5694">
        <v>4236</v>
      </c>
      <c r="P5694">
        <v>17</v>
      </c>
      <c r="Q5694" t="s">
        <v>5721</v>
      </c>
      <c r="CG5694" s="1"/>
      <c r="CM5694" s="2"/>
    </row>
    <row r="5695" ht="15" customHeight="1">
      <c r="A5695" t="str">
        <f t="shared" si="440"/>
        <v>2022_12_39535_4</v>
      </c>
      <c r="B5695" t="str">
        <f t="shared" si="441"/>
        <v>2022_12_44171</v>
      </c>
      <c r="C5695" s="1" t="s">
        <v>5517</v>
      </c>
      <c r="D5695">
        <f t="shared" si="442"/>
        <v>5694</v>
      </c>
      <c r="E5695">
        <v>39535</v>
      </c>
      <c r="F5695">
        <f t="shared" si="443"/>
        <v>4</v>
      </c>
      <c r="G5695" s="2" t="str">
        <f t="shared" si="444"/>
        <v/>
      </c>
      <c r="H5695" t="s">
        <v>5518</v>
      </c>
      <c r="I5695">
        <v>44171</v>
      </c>
      <c r="J5695">
        <v>39523</v>
      </c>
      <c r="K5695">
        <v>39518</v>
      </c>
      <c r="L5695" t="s">
        <v>31</v>
      </c>
      <c r="M5695" t="s">
        <v>20</v>
      </c>
      <c r="N5695">
        <v>368</v>
      </c>
      <c r="O5695">
        <v>4236</v>
      </c>
      <c r="P5695">
        <v>17</v>
      </c>
      <c r="Q5695" t="s">
        <v>5722</v>
      </c>
      <c r="CG5695" s="1"/>
      <c r="CM5695" s="2"/>
    </row>
    <row r="5696" ht="15" customHeight="1">
      <c r="A5696" t="str">
        <f t="shared" si="440"/>
        <v>2022_12_39535_5</v>
      </c>
      <c r="B5696" t="str">
        <f t="shared" si="441"/>
        <v>2022_12_44610</v>
      </c>
      <c r="C5696" s="1" t="s">
        <v>5517</v>
      </c>
      <c r="D5696">
        <f t="shared" si="442"/>
        <v>5695</v>
      </c>
      <c r="E5696">
        <v>39535</v>
      </c>
      <c r="F5696">
        <f t="shared" si="443"/>
        <v>5</v>
      </c>
      <c r="G5696" s="2" t="str">
        <f t="shared" si="444"/>
        <v/>
      </c>
      <c r="H5696" t="s">
        <v>5518</v>
      </c>
      <c r="I5696">
        <v>44610</v>
      </c>
      <c r="J5696">
        <v>39518</v>
      </c>
      <c r="K5696">
        <v>39523</v>
      </c>
      <c r="L5696" t="s">
        <v>31</v>
      </c>
      <c r="M5696" t="s">
        <v>20</v>
      </c>
      <c r="N5696">
        <v>417</v>
      </c>
      <c r="O5696">
        <v>4236</v>
      </c>
      <c r="P5696">
        <v>17</v>
      </c>
      <c r="Q5696" t="s">
        <v>5723</v>
      </c>
      <c r="CG5696" s="1"/>
      <c r="CM5696" s="2"/>
    </row>
    <row r="5697" ht="15" customHeight="1">
      <c r="A5697" t="str">
        <f t="shared" si="440"/>
        <v>2022_12_39535_6</v>
      </c>
      <c r="B5697" t="str">
        <f t="shared" si="441"/>
        <v>2022_12_45134</v>
      </c>
      <c r="C5697" s="1" t="s">
        <v>5517</v>
      </c>
      <c r="D5697">
        <f t="shared" si="442"/>
        <v>5696</v>
      </c>
      <c r="E5697">
        <v>39535</v>
      </c>
      <c r="F5697">
        <f t="shared" si="443"/>
        <v>6</v>
      </c>
      <c r="G5697" s="2" t="str">
        <f t="shared" si="444"/>
        <v/>
      </c>
      <c r="H5697" t="s">
        <v>5518</v>
      </c>
      <c r="I5697">
        <v>45134</v>
      </c>
      <c r="J5697">
        <v>39523</v>
      </c>
      <c r="K5697">
        <v>39518</v>
      </c>
      <c r="L5697" t="s">
        <v>31</v>
      </c>
      <c r="M5697" t="s">
        <v>20</v>
      </c>
      <c r="N5697">
        <v>364</v>
      </c>
      <c r="O5697">
        <v>4236</v>
      </c>
      <c r="P5697">
        <v>17</v>
      </c>
      <c r="Q5697" t="s">
        <v>5724</v>
      </c>
      <c r="CG5697" s="1"/>
      <c r="CM5697" s="2"/>
    </row>
    <row r="5698" ht="15" customHeight="1">
      <c r="A5698" t="str">
        <f t="shared" ref="A5698:A5761" si="445">CONCATENATE($C5698,"_",$E5698,"_",$F5698)</f>
        <v>2022_12_39535_7</v>
      </c>
      <c r="B5698" t="str">
        <f t="shared" ref="B5698:B5761" si="446">CONCATENATE($C5698,"_",$I5698)</f>
        <v>2022_12_45537</v>
      </c>
      <c r="C5698" s="1" t="s">
        <v>5517</v>
      </c>
      <c r="D5698">
        <f t="shared" ref="D5698:D5761" si="447">IF(ISNUMBER($D5697),$D5697+1,1)</f>
        <v>5697</v>
      </c>
      <c r="E5698">
        <v>39535</v>
      </c>
      <c r="F5698">
        <f t="shared" ref="F5698:F5761" si="448">IF($E5698="","",IF($E5698=$E5697,$F5697+1,1))</f>
        <v>7</v>
      </c>
      <c r="G5698" s="2" t="str">
        <f t="shared" ref="G5698:G5761" si="449">IF($E5699=$E5698,"","x")</f>
        <v/>
      </c>
      <c r="H5698" t="s">
        <v>5518</v>
      </c>
      <c r="I5698">
        <v>45537</v>
      </c>
      <c r="J5698">
        <v>39518</v>
      </c>
      <c r="K5698">
        <v>39523</v>
      </c>
      <c r="L5698" t="s">
        <v>31</v>
      </c>
      <c r="M5698" t="s">
        <v>20</v>
      </c>
      <c r="N5698">
        <v>241</v>
      </c>
      <c r="O5698">
        <v>4236</v>
      </c>
      <c r="P5698">
        <v>17</v>
      </c>
      <c r="Q5698" t="s">
        <v>5725</v>
      </c>
      <c r="CG5698" s="1"/>
      <c r="CM5698" s="2"/>
    </row>
    <row r="5699" ht="15" customHeight="1">
      <c r="A5699" t="str">
        <f t="shared" si="445"/>
        <v>2022_12_39535_8</v>
      </c>
      <c r="B5699" t="str">
        <f t="shared" si="446"/>
        <v>2022_12_46107</v>
      </c>
      <c r="C5699" s="1" t="s">
        <v>5517</v>
      </c>
      <c r="D5699">
        <f t="shared" si="447"/>
        <v>5698</v>
      </c>
      <c r="E5699">
        <v>39535</v>
      </c>
      <c r="F5699">
        <f t="shared" si="448"/>
        <v>8</v>
      </c>
      <c r="G5699" s="2" t="str">
        <f t="shared" si="449"/>
        <v/>
      </c>
      <c r="H5699" t="s">
        <v>5518</v>
      </c>
      <c r="I5699">
        <v>46107</v>
      </c>
      <c r="J5699">
        <v>39523</v>
      </c>
      <c r="K5699">
        <v>39518</v>
      </c>
      <c r="L5699" t="s">
        <v>31</v>
      </c>
      <c r="M5699" t="s">
        <v>20</v>
      </c>
      <c r="N5699">
        <v>361</v>
      </c>
      <c r="O5699">
        <v>4236</v>
      </c>
      <c r="P5699">
        <v>17</v>
      </c>
      <c r="Q5699" t="s">
        <v>5726</v>
      </c>
      <c r="CG5699" s="1"/>
      <c r="CM5699" s="2"/>
    </row>
    <row r="5700" ht="15" customHeight="1">
      <c r="A5700" t="str">
        <f t="shared" si="445"/>
        <v>2022_12_39535_9</v>
      </c>
      <c r="B5700" t="str">
        <f t="shared" si="446"/>
        <v>2022_12_46985</v>
      </c>
      <c r="C5700" s="1" t="s">
        <v>5517</v>
      </c>
      <c r="D5700">
        <f t="shared" si="447"/>
        <v>5699</v>
      </c>
      <c r="E5700">
        <v>39535</v>
      </c>
      <c r="F5700">
        <f t="shared" si="448"/>
        <v>9</v>
      </c>
      <c r="G5700" s="2" t="str">
        <f t="shared" si="449"/>
        <v/>
      </c>
      <c r="H5700" t="s">
        <v>5518</v>
      </c>
      <c r="I5700">
        <v>46985</v>
      </c>
      <c r="J5700">
        <v>39518</v>
      </c>
      <c r="K5700">
        <v>39523</v>
      </c>
      <c r="L5700" t="s">
        <v>31</v>
      </c>
      <c r="M5700" t="s">
        <v>20</v>
      </c>
      <c r="N5700">
        <v>221</v>
      </c>
      <c r="O5700">
        <v>4236</v>
      </c>
      <c r="P5700">
        <v>17</v>
      </c>
      <c r="Q5700" t="s">
        <v>5727</v>
      </c>
      <c r="CG5700" s="1"/>
      <c r="CM5700" s="2"/>
    </row>
    <row r="5701" ht="15" customHeight="1">
      <c r="A5701" t="str">
        <f t="shared" si="445"/>
        <v>2022_12_39535_10</v>
      </c>
      <c r="B5701" t="str">
        <f t="shared" si="446"/>
        <v>2022_12_47082</v>
      </c>
      <c r="C5701" s="1" t="s">
        <v>5517</v>
      </c>
      <c r="D5701">
        <f t="shared" si="447"/>
        <v>5700</v>
      </c>
      <c r="E5701">
        <v>39535</v>
      </c>
      <c r="F5701">
        <f t="shared" si="448"/>
        <v>10</v>
      </c>
      <c r="G5701" s="2" t="str">
        <f t="shared" si="449"/>
        <v/>
      </c>
      <c r="H5701" t="s">
        <v>5518</v>
      </c>
      <c r="I5701">
        <v>47082</v>
      </c>
      <c r="J5701">
        <v>39523</v>
      </c>
      <c r="K5701">
        <v>39518</v>
      </c>
      <c r="L5701" t="s">
        <v>31</v>
      </c>
      <c r="M5701" t="s">
        <v>20</v>
      </c>
      <c r="N5701">
        <v>171</v>
      </c>
      <c r="O5701">
        <v>4236</v>
      </c>
      <c r="P5701">
        <v>17</v>
      </c>
      <c r="Q5701" t="s">
        <v>5728</v>
      </c>
      <c r="CG5701" s="1"/>
      <c r="CM5701" s="2"/>
    </row>
    <row r="5702" ht="15" customHeight="1">
      <c r="A5702" t="str">
        <f t="shared" si="445"/>
        <v>2022_12_39535_11</v>
      </c>
      <c r="B5702" t="str">
        <f t="shared" si="446"/>
        <v>2022_12_47415</v>
      </c>
      <c r="C5702" s="1" t="s">
        <v>5517</v>
      </c>
      <c r="D5702">
        <f t="shared" si="447"/>
        <v>5701</v>
      </c>
      <c r="E5702">
        <v>39535</v>
      </c>
      <c r="F5702">
        <f t="shared" si="448"/>
        <v>11</v>
      </c>
      <c r="G5702" s="2" t="str">
        <f t="shared" si="449"/>
        <v/>
      </c>
      <c r="H5702" t="s">
        <v>5518</v>
      </c>
      <c r="I5702">
        <v>47415</v>
      </c>
      <c r="J5702">
        <v>39518</v>
      </c>
      <c r="K5702">
        <v>39523</v>
      </c>
      <c r="L5702" t="s">
        <v>31</v>
      </c>
      <c r="M5702" t="s">
        <v>20</v>
      </c>
      <c r="N5702">
        <v>107</v>
      </c>
      <c r="O5702">
        <v>4236</v>
      </c>
      <c r="P5702">
        <v>17</v>
      </c>
      <c r="Q5702" t="s">
        <v>5729</v>
      </c>
      <c r="CG5702" s="1"/>
      <c r="CM5702" s="2"/>
    </row>
    <row r="5703" ht="15" customHeight="1">
      <c r="A5703" t="str">
        <f t="shared" si="445"/>
        <v>2022_12_39535_12</v>
      </c>
      <c r="B5703" t="str">
        <f t="shared" si="446"/>
        <v>2022_12_48134</v>
      </c>
      <c r="C5703" s="1" t="s">
        <v>5517</v>
      </c>
      <c r="D5703">
        <f t="shared" si="447"/>
        <v>5702</v>
      </c>
      <c r="E5703">
        <v>39535</v>
      </c>
      <c r="F5703">
        <f t="shared" si="448"/>
        <v>12</v>
      </c>
      <c r="G5703" s="2" t="str">
        <f t="shared" si="449"/>
        <v/>
      </c>
      <c r="H5703" t="s">
        <v>5518</v>
      </c>
      <c r="I5703">
        <v>48134</v>
      </c>
      <c r="J5703">
        <v>39523</v>
      </c>
      <c r="K5703">
        <v>39518</v>
      </c>
      <c r="L5703" t="s">
        <v>31</v>
      </c>
      <c r="M5703" t="s">
        <v>20</v>
      </c>
      <c r="N5703">
        <v>165</v>
      </c>
      <c r="O5703">
        <v>4236</v>
      </c>
      <c r="P5703">
        <v>17</v>
      </c>
      <c r="Q5703" t="s">
        <v>5730</v>
      </c>
      <c r="CG5703" s="1"/>
      <c r="CM5703" s="2"/>
    </row>
    <row r="5704" ht="15" customHeight="1">
      <c r="A5704" t="str">
        <f t="shared" si="445"/>
        <v>2022_12_39535_13</v>
      </c>
      <c r="B5704" t="str">
        <f t="shared" si="446"/>
        <v>2022_12_48426</v>
      </c>
      <c r="C5704" s="1" t="s">
        <v>5517</v>
      </c>
      <c r="D5704">
        <f t="shared" si="447"/>
        <v>5703</v>
      </c>
      <c r="E5704">
        <v>39535</v>
      </c>
      <c r="F5704">
        <f t="shared" si="448"/>
        <v>13</v>
      </c>
      <c r="G5704" s="2" t="str">
        <f t="shared" si="449"/>
        <v/>
      </c>
      <c r="H5704" t="s">
        <v>5518</v>
      </c>
      <c r="I5704">
        <v>48426</v>
      </c>
      <c r="J5704">
        <v>39518</v>
      </c>
      <c r="K5704">
        <v>39523</v>
      </c>
      <c r="L5704" t="s">
        <v>31</v>
      </c>
      <c r="M5704" t="s">
        <v>20</v>
      </c>
      <c r="N5704">
        <v>86</v>
      </c>
      <c r="O5704">
        <v>4236</v>
      </c>
      <c r="P5704">
        <v>17</v>
      </c>
      <c r="Q5704" t="s">
        <v>5731</v>
      </c>
      <c r="CG5704" s="1"/>
      <c r="CM5704" s="2"/>
    </row>
    <row r="5705" ht="15" customHeight="1">
      <c r="A5705" t="str">
        <f t="shared" si="445"/>
        <v>2022_12_39535_14</v>
      </c>
      <c r="B5705" t="str">
        <f t="shared" si="446"/>
        <v>2022_12_48532</v>
      </c>
      <c r="C5705" s="1" t="s">
        <v>5517</v>
      </c>
      <c r="D5705">
        <f t="shared" si="447"/>
        <v>5704</v>
      </c>
      <c r="E5705">
        <v>39535</v>
      </c>
      <c r="F5705">
        <f t="shared" si="448"/>
        <v>14</v>
      </c>
      <c r="G5705" s="2" t="str">
        <f t="shared" si="449"/>
        <v/>
      </c>
      <c r="H5705" t="s">
        <v>5518</v>
      </c>
      <c r="I5705">
        <v>48532</v>
      </c>
      <c r="J5705">
        <v>39523</v>
      </c>
      <c r="K5705">
        <v>39518</v>
      </c>
      <c r="L5705" t="s">
        <v>31</v>
      </c>
      <c r="M5705" t="s">
        <v>20</v>
      </c>
      <c r="N5705">
        <v>127</v>
      </c>
      <c r="O5705">
        <v>4236</v>
      </c>
      <c r="P5705">
        <v>17</v>
      </c>
      <c r="Q5705" t="s">
        <v>5732</v>
      </c>
      <c r="CG5705" s="1"/>
      <c r="CM5705" s="2"/>
    </row>
    <row r="5706" ht="15" customHeight="1">
      <c r="A5706" t="str">
        <f t="shared" si="445"/>
        <v>2022_12_39535_15</v>
      </c>
      <c r="B5706" t="str">
        <f t="shared" si="446"/>
        <v>2022_12_48540</v>
      </c>
      <c r="C5706" s="1" t="s">
        <v>5517</v>
      </c>
      <c r="D5706">
        <f t="shared" si="447"/>
        <v>5705</v>
      </c>
      <c r="E5706">
        <v>39535</v>
      </c>
      <c r="F5706">
        <f t="shared" si="448"/>
        <v>15</v>
      </c>
      <c r="G5706" s="2" t="str">
        <f t="shared" si="449"/>
        <v/>
      </c>
      <c r="H5706" t="s">
        <v>5518</v>
      </c>
      <c r="I5706">
        <v>48540</v>
      </c>
      <c r="J5706">
        <v>39518</v>
      </c>
      <c r="K5706">
        <v>39523</v>
      </c>
      <c r="L5706" t="s">
        <v>31</v>
      </c>
      <c r="M5706" t="s">
        <v>20</v>
      </c>
      <c r="N5706">
        <v>43</v>
      </c>
      <c r="O5706">
        <v>4236</v>
      </c>
      <c r="P5706">
        <v>17</v>
      </c>
      <c r="Q5706" t="s">
        <v>5733</v>
      </c>
      <c r="CG5706" s="1"/>
      <c r="CM5706" s="2"/>
    </row>
    <row r="5707" ht="15" customHeight="1">
      <c r="A5707" t="str">
        <f t="shared" si="445"/>
        <v>2022_12_39535_16</v>
      </c>
      <c r="B5707" t="str">
        <f t="shared" si="446"/>
        <v>2022_12_48547</v>
      </c>
      <c r="C5707" s="1" t="s">
        <v>5517</v>
      </c>
      <c r="D5707">
        <f t="shared" si="447"/>
        <v>5706</v>
      </c>
      <c r="E5707">
        <v>39535</v>
      </c>
      <c r="F5707">
        <f t="shared" si="448"/>
        <v>16</v>
      </c>
      <c r="G5707" s="2" t="str">
        <f t="shared" si="449"/>
        <v>x</v>
      </c>
      <c r="H5707" t="s">
        <v>5518</v>
      </c>
      <c r="I5707">
        <v>48547</v>
      </c>
      <c r="J5707">
        <v>39523</v>
      </c>
      <c r="K5707">
        <v>39518</v>
      </c>
      <c r="L5707" t="s">
        <v>20</v>
      </c>
      <c r="M5707" t="s">
        <v>20</v>
      </c>
      <c r="N5707">
        <v>27</v>
      </c>
      <c r="O5707">
        <v>4236</v>
      </c>
      <c r="P5707">
        <v>17</v>
      </c>
      <c r="Q5707" t="s">
        <v>5734</v>
      </c>
      <c r="CG5707" s="1"/>
      <c r="CM5707" s="2"/>
    </row>
    <row r="5708" ht="15" customHeight="1">
      <c r="A5708" t="str">
        <f t="shared" si="445"/>
        <v>2022_12_39599_1</v>
      </c>
      <c r="B5708" t="str">
        <f t="shared" si="446"/>
        <v>2022_12_42860</v>
      </c>
      <c r="C5708" s="1" t="s">
        <v>5517</v>
      </c>
      <c r="D5708">
        <f t="shared" si="447"/>
        <v>5707</v>
      </c>
      <c r="E5708">
        <v>39599</v>
      </c>
      <c r="F5708">
        <f t="shared" si="448"/>
        <v>1</v>
      </c>
      <c r="G5708" s="2" t="str">
        <f t="shared" si="449"/>
        <v/>
      </c>
      <c r="H5708" t="s">
        <v>5518</v>
      </c>
      <c r="I5708">
        <v>42860</v>
      </c>
      <c r="J5708">
        <v>39582</v>
      </c>
      <c r="K5708">
        <v>39587</v>
      </c>
      <c r="L5708" t="s">
        <v>158</v>
      </c>
      <c r="M5708" t="s">
        <v>20</v>
      </c>
      <c r="N5708">
        <v>382</v>
      </c>
      <c r="O5708">
        <v>2371</v>
      </c>
      <c r="P5708">
        <v>11</v>
      </c>
      <c r="Q5708" t="s">
        <v>5735</v>
      </c>
      <c r="CG5708" s="1"/>
      <c r="CM5708" s="2"/>
    </row>
    <row r="5709" ht="15" customHeight="1">
      <c r="A5709" t="str">
        <f t="shared" si="445"/>
        <v>2022_12_39599_2</v>
      </c>
      <c r="B5709" t="str">
        <f t="shared" si="446"/>
        <v>2022_12_42931</v>
      </c>
      <c r="C5709" s="1" t="s">
        <v>5517</v>
      </c>
      <c r="D5709">
        <f t="shared" si="447"/>
        <v>5708</v>
      </c>
      <c r="E5709">
        <v>39599</v>
      </c>
      <c r="F5709">
        <f t="shared" si="448"/>
        <v>2</v>
      </c>
      <c r="G5709" s="2" t="str">
        <f t="shared" si="449"/>
        <v/>
      </c>
      <c r="H5709" t="s">
        <v>5518</v>
      </c>
      <c r="I5709">
        <v>42931</v>
      </c>
      <c r="J5709">
        <v>39587</v>
      </c>
      <c r="K5709">
        <v>39582</v>
      </c>
      <c r="L5709" t="s">
        <v>31</v>
      </c>
      <c r="M5709" t="s">
        <v>20</v>
      </c>
      <c r="N5709">
        <v>315</v>
      </c>
      <c r="O5709">
        <v>2371</v>
      </c>
      <c r="P5709">
        <v>11</v>
      </c>
      <c r="Q5709" t="s">
        <v>5736</v>
      </c>
      <c r="CG5709" s="1"/>
      <c r="CM5709" s="2"/>
    </row>
    <row r="5710" ht="15" customHeight="1">
      <c r="A5710" t="str">
        <f t="shared" si="445"/>
        <v>2022_12_39599_3</v>
      </c>
      <c r="B5710" t="str">
        <f t="shared" si="446"/>
        <v>2022_12_43839</v>
      </c>
      <c r="C5710" s="1" t="s">
        <v>5517</v>
      </c>
      <c r="D5710">
        <f t="shared" si="447"/>
        <v>5709</v>
      </c>
      <c r="E5710">
        <v>39599</v>
      </c>
      <c r="F5710">
        <f t="shared" si="448"/>
        <v>3</v>
      </c>
      <c r="G5710" s="2" t="str">
        <f t="shared" si="449"/>
        <v/>
      </c>
      <c r="H5710" t="s">
        <v>5518</v>
      </c>
      <c r="I5710">
        <v>43839</v>
      </c>
      <c r="J5710">
        <v>39582</v>
      </c>
      <c r="K5710">
        <v>39587</v>
      </c>
      <c r="L5710" t="s">
        <v>31</v>
      </c>
      <c r="M5710" t="s">
        <v>20</v>
      </c>
      <c r="N5710">
        <v>465</v>
      </c>
      <c r="O5710">
        <v>2371</v>
      </c>
      <c r="P5710">
        <v>11</v>
      </c>
      <c r="Q5710" t="s">
        <v>5737</v>
      </c>
      <c r="CG5710" s="1"/>
      <c r="CM5710" s="2"/>
    </row>
    <row r="5711" ht="15" customHeight="1">
      <c r="A5711" t="str">
        <f t="shared" si="445"/>
        <v>2022_12_39599_4</v>
      </c>
      <c r="B5711" t="str">
        <f t="shared" si="446"/>
        <v>2022_12_44545</v>
      </c>
      <c r="C5711" s="1" t="s">
        <v>5517</v>
      </c>
      <c r="D5711">
        <f t="shared" si="447"/>
        <v>5710</v>
      </c>
      <c r="E5711">
        <v>39599</v>
      </c>
      <c r="F5711">
        <f t="shared" si="448"/>
        <v>4</v>
      </c>
      <c r="G5711" s="2" t="str">
        <f t="shared" si="449"/>
        <v/>
      </c>
      <c r="H5711" t="s">
        <v>5518</v>
      </c>
      <c r="I5711">
        <v>44545</v>
      </c>
      <c r="J5711">
        <v>39587</v>
      </c>
      <c r="K5711">
        <v>39582</v>
      </c>
      <c r="L5711" t="s">
        <v>31</v>
      </c>
      <c r="M5711" t="s">
        <v>20</v>
      </c>
      <c r="N5711">
        <v>272</v>
      </c>
      <c r="O5711">
        <v>2371</v>
      </c>
      <c r="P5711">
        <v>11</v>
      </c>
      <c r="Q5711" t="s">
        <v>5738</v>
      </c>
      <c r="CG5711" s="1"/>
      <c r="CM5711" s="2"/>
    </row>
    <row r="5712" ht="15" customHeight="1">
      <c r="A5712" t="str">
        <f t="shared" si="445"/>
        <v>2022_12_39599_5</v>
      </c>
      <c r="B5712" t="str">
        <f t="shared" si="446"/>
        <v>2022_12_45423</v>
      </c>
      <c r="C5712" s="1" t="s">
        <v>5517</v>
      </c>
      <c r="D5712">
        <f t="shared" si="447"/>
        <v>5711</v>
      </c>
      <c r="E5712">
        <v>39599</v>
      </c>
      <c r="F5712">
        <f t="shared" si="448"/>
        <v>5</v>
      </c>
      <c r="G5712" s="2" t="str">
        <f t="shared" si="449"/>
        <v/>
      </c>
      <c r="H5712" t="s">
        <v>5518</v>
      </c>
      <c r="I5712">
        <v>45423</v>
      </c>
      <c r="J5712">
        <v>39582</v>
      </c>
      <c r="K5712">
        <v>39587</v>
      </c>
      <c r="L5712" t="s">
        <v>31</v>
      </c>
      <c r="M5712" t="s">
        <v>20</v>
      </c>
      <c r="N5712">
        <v>324</v>
      </c>
      <c r="O5712">
        <v>2371</v>
      </c>
      <c r="P5712">
        <v>11</v>
      </c>
      <c r="Q5712" t="s">
        <v>5739</v>
      </c>
      <c r="CG5712" s="1"/>
      <c r="CM5712" s="2"/>
    </row>
    <row r="5713" ht="15" customHeight="1">
      <c r="A5713" t="str">
        <f t="shared" si="445"/>
        <v>2022_12_39599_6</v>
      </c>
      <c r="B5713" t="str">
        <f t="shared" si="446"/>
        <v>2022_12_45824</v>
      </c>
      <c r="C5713" s="1" t="s">
        <v>5517</v>
      </c>
      <c r="D5713">
        <f t="shared" si="447"/>
        <v>5712</v>
      </c>
      <c r="E5713">
        <v>39599</v>
      </c>
      <c r="F5713">
        <f t="shared" si="448"/>
        <v>6</v>
      </c>
      <c r="G5713" s="2" t="str">
        <f t="shared" si="449"/>
        <v/>
      </c>
      <c r="H5713" t="s">
        <v>5518</v>
      </c>
      <c r="I5713">
        <v>45824</v>
      </c>
      <c r="J5713">
        <v>39587</v>
      </c>
      <c r="K5713">
        <v>39582</v>
      </c>
      <c r="L5713" t="s">
        <v>31</v>
      </c>
      <c r="M5713" t="s">
        <v>20</v>
      </c>
      <c r="N5713">
        <v>112</v>
      </c>
      <c r="O5713">
        <v>2371</v>
      </c>
      <c r="P5713">
        <v>11</v>
      </c>
      <c r="Q5713" t="s">
        <v>5740</v>
      </c>
      <c r="CG5713" s="1"/>
      <c r="CM5713" s="2"/>
    </row>
    <row r="5714" ht="15" customHeight="1">
      <c r="A5714" t="str">
        <f t="shared" si="445"/>
        <v>2022_12_39599_7</v>
      </c>
      <c r="B5714" t="str">
        <f t="shared" si="446"/>
        <v>2022_12_46426</v>
      </c>
      <c r="C5714" s="1" t="s">
        <v>5517</v>
      </c>
      <c r="D5714">
        <f t="shared" si="447"/>
        <v>5713</v>
      </c>
      <c r="E5714">
        <v>39599</v>
      </c>
      <c r="F5714">
        <f t="shared" si="448"/>
        <v>7</v>
      </c>
      <c r="G5714" s="2" t="str">
        <f t="shared" si="449"/>
        <v/>
      </c>
      <c r="H5714" t="s">
        <v>5518</v>
      </c>
      <c r="I5714">
        <v>46426</v>
      </c>
      <c r="J5714">
        <v>39582</v>
      </c>
      <c r="K5714">
        <v>39587</v>
      </c>
      <c r="L5714" t="s">
        <v>31</v>
      </c>
      <c r="M5714" t="s">
        <v>20</v>
      </c>
      <c r="N5714">
        <v>138</v>
      </c>
      <c r="O5714">
        <v>2371</v>
      </c>
      <c r="P5714">
        <v>11</v>
      </c>
      <c r="Q5714" t="s">
        <v>5741</v>
      </c>
      <c r="CG5714" s="1"/>
      <c r="CM5714" s="2"/>
    </row>
    <row r="5715" ht="15" customHeight="1">
      <c r="A5715" t="str">
        <f t="shared" si="445"/>
        <v>2022_12_39599_8</v>
      </c>
      <c r="B5715" t="str">
        <f t="shared" si="446"/>
        <v>2022_12_47053</v>
      </c>
      <c r="C5715" s="1" t="s">
        <v>5517</v>
      </c>
      <c r="D5715">
        <f t="shared" si="447"/>
        <v>5714</v>
      </c>
      <c r="E5715">
        <v>39599</v>
      </c>
      <c r="F5715">
        <f t="shared" si="448"/>
        <v>8</v>
      </c>
      <c r="G5715" s="2" t="str">
        <f t="shared" si="449"/>
        <v/>
      </c>
      <c r="H5715" t="s">
        <v>5518</v>
      </c>
      <c r="I5715">
        <v>47053</v>
      </c>
      <c r="J5715">
        <v>39587</v>
      </c>
      <c r="K5715">
        <v>39582</v>
      </c>
      <c r="L5715" t="s">
        <v>31</v>
      </c>
      <c r="M5715" t="s">
        <v>20</v>
      </c>
      <c r="N5715">
        <v>110</v>
      </c>
      <c r="O5715">
        <v>2371</v>
      </c>
      <c r="P5715">
        <v>11</v>
      </c>
      <c r="Q5715" t="s">
        <v>5742</v>
      </c>
      <c r="CG5715" s="1"/>
      <c r="CM5715" s="2"/>
    </row>
    <row r="5716" ht="15" customHeight="1">
      <c r="A5716" t="str">
        <f t="shared" si="445"/>
        <v>2022_12_39599_9</v>
      </c>
      <c r="B5716" t="str">
        <f t="shared" si="446"/>
        <v>2022_12_48755</v>
      </c>
      <c r="C5716" s="1" t="s">
        <v>5517</v>
      </c>
      <c r="D5716">
        <f t="shared" si="447"/>
        <v>5715</v>
      </c>
      <c r="E5716">
        <v>39599</v>
      </c>
      <c r="F5716">
        <f t="shared" si="448"/>
        <v>9</v>
      </c>
      <c r="G5716" s="2" t="str">
        <f t="shared" si="449"/>
        <v/>
      </c>
      <c r="H5716" t="s">
        <v>5518</v>
      </c>
      <c r="I5716">
        <v>48755</v>
      </c>
      <c r="J5716">
        <v>39582</v>
      </c>
      <c r="K5716">
        <v>39587</v>
      </c>
      <c r="L5716" t="s">
        <v>31</v>
      </c>
      <c r="M5716" t="s">
        <v>20</v>
      </c>
      <c r="N5716">
        <v>223</v>
      </c>
      <c r="O5716">
        <v>2371</v>
      </c>
      <c r="P5716">
        <v>11</v>
      </c>
      <c r="Q5716" t="s">
        <v>5743</v>
      </c>
      <c r="CG5716" s="1"/>
      <c r="CM5716" s="2"/>
    </row>
    <row r="5717" ht="15" customHeight="1">
      <c r="A5717" t="str">
        <f t="shared" si="445"/>
        <v>2022_12_39599_10</v>
      </c>
      <c r="B5717" t="str">
        <f t="shared" si="446"/>
        <v>2022_12_48792</v>
      </c>
      <c r="C5717" s="1" t="s">
        <v>5517</v>
      </c>
      <c r="D5717">
        <f t="shared" si="447"/>
        <v>5716</v>
      </c>
      <c r="E5717">
        <v>39599</v>
      </c>
      <c r="F5717">
        <f t="shared" si="448"/>
        <v>10</v>
      </c>
      <c r="G5717" s="2" t="str">
        <f t="shared" si="449"/>
        <v>x</v>
      </c>
      <c r="H5717" t="s">
        <v>5518</v>
      </c>
      <c r="I5717">
        <v>48792</v>
      </c>
      <c r="J5717">
        <v>39587</v>
      </c>
      <c r="K5717">
        <v>39582</v>
      </c>
      <c r="L5717" t="s">
        <v>20</v>
      </c>
      <c r="M5717" t="s">
        <v>20</v>
      </c>
      <c r="N5717">
        <v>9</v>
      </c>
      <c r="O5717">
        <v>2371</v>
      </c>
      <c r="P5717">
        <v>11</v>
      </c>
      <c r="Q5717" t="s">
        <v>5744</v>
      </c>
      <c r="CG5717" s="1"/>
      <c r="CM5717" s="2"/>
    </row>
    <row r="5718" ht="15" customHeight="1">
      <c r="A5718" t="str">
        <f t="shared" si="445"/>
        <v>2022_12_39631_1</v>
      </c>
      <c r="B5718" t="str">
        <f t="shared" si="446"/>
        <v>2022_12_43795</v>
      </c>
      <c r="C5718" s="1" t="s">
        <v>5517</v>
      </c>
      <c r="D5718">
        <f t="shared" si="447"/>
        <v>5717</v>
      </c>
      <c r="E5718">
        <v>39631</v>
      </c>
      <c r="F5718">
        <f t="shared" si="448"/>
        <v>1</v>
      </c>
      <c r="G5718" s="2" t="str">
        <f t="shared" si="449"/>
        <v/>
      </c>
      <c r="H5718" t="s">
        <v>5518</v>
      </c>
      <c r="I5718">
        <v>43795</v>
      </c>
      <c r="J5718">
        <v>39619</v>
      </c>
      <c r="K5718">
        <v>39614</v>
      </c>
      <c r="L5718" t="s">
        <v>158</v>
      </c>
      <c r="M5718" t="s">
        <v>40</v>
      </c>
      <c r="N5718">
        <v>317</v>
      </c>
      <c r="O5718">
        <v>4077</v>
      </c>
      <c r="P5718">
        <v>17</v>
      </c>
      <c r="Q5718" t="s">
        <v>5745</v>
      </c>
      <c r="CG5718" s="1"/>
      <c r="CM5718" s="2"/>
    </row>
    <row r="5719" ht="15" customHeight="1">
      <c r="A5719" t="str">
        <f t="shared" si="445"/>
        <v>2022_12_39631_2</v>
      </c>
      <c r="B5719" t="str">
        <f t="shared" si="446"/>
        <v>2022_12_44014</v>
      </c>
      <c r="C5719" s="1" t="s">
        <v>5517</v>
      </c>
      <c r="D5719">
        <f t="shared" si="447"/>
        <v>5718</v>
      </c>
      <c r="E5719">
        <v>39631</v>
      </c>
      <c r="F5719">
        <f t="shared" si="448"/>
        <v>2</v>
      </c>
      <c r="G5719" s="2" t="str">
        <f t="shared" si="449"/>
        <v/>
      </c>
      <c r="H5719" t="s">
        <v>5518</v>
      </c>
      <c r="I5719">
        <v>44014</v>
      </c>
      <c r="J5719">
        <v>39614</v>
      </c>
      <c r="K5719">
        <v>39619</v>
      </c>
      <c r="L5719" t="s">
        <v>31</v>
      </c>
      <c r="M5719" t="s">
        <v>40</v>
      </c>
      <c r="N5719">
        <v>258</v>
      </c>
      <c r="O5719">
        <v>4077</v>
      </c>
      <c r="P5719">
        <v>17</v>
      </c>
      <c r="Q5719" t="s">
        <v>5746</v>
      </c>
      <c r="CG5719" s="1"/>
      <c r="CM5719" s="2"/>
    </row>
    <row r="5720" ht="15" customHeight="1">
      <c r="A5720" t="str">
        <f t="shared" si="445"/>
        <v>2022_12_39631_3</v>
      </c>
      <c r="B5720" t="str">
        <f t="shared" si="446"/>
        <v>2022_12_44456</v>
      </c>
      <c r="C5720" s="1" t="s">
        <v>5517</v>
      </c>
      <c r="D5720">
        <f t="shared" si="447"/>
        <v>5719</v>
      </c>
      <c r="E5720">
        <v>39631</v>
      </c>
      <c r="F5720">
        <f t="shared" si="448"/>
        <v>3</v>
      </c>
      <c r="G5720" s="2" t="str">
        <f t="shared" si="449"/>
        <v/>
      </c>
      <c r="H5720" t="s">
        <v>5518</v>
      </c>
      <c r="I5720">
        <v>44456</v>
      </c>
      <c r="J5720">
        <v>39619</v>
      </c>
      <c r="K5720">
        <v>39614</v>
      </c>
      <c r="L5720" t="s">
        <v>31</v>
      </c>
      <c r="M5720" t="s">
        <v>40</v>
      </c>
      <c r="N5720">
        <v>355</v>
      </c>
      <c r="O5720">
        <v>4077</v>
      </c>
      <c r="P5720">
        <v>17</v>
      </c>
      <c r="Q5720" t="s">
        <v>5747</v>
      </c>
      <c r="CG5720" s="1"/>
      <c r="CM5720" s="2"/>
    </row>
    <row r="5721" ht="15" customHeight="1">
      <c r="A5721" t="str">
        <f t="shared" si="445"/>
        <v>2022_12_39631_4</v>
      </c>
      <c r="B5721" t="str">
        <f t="shared" si="446"/>
        <v>2022_12_45289</v>
      </c>
      <c r="C5721" s="1" t="s">
        <v>5517</v>
      </c>
      <c r="D5721">
        <f t="shared" si="447"/>
        <v>5720</v>
      </c>
      <c r="E5721">
        <v>39631</v>
      </c>
      <c r="F5721">
        <f t="shared" si="448"/>
        <v>4</v>
      </c>
      <c r="G5721" s="2" t="str">
        <f t="shared" si="449"/>
        <v/>
      </c>
      <c r="H5721" t="s">
        <v>5518</v>
      </c>
      <c r="I5721">
        <v>45289</v>
      </c>
      <c r="J5721">
        <v>39614</v>
      </c>
      <c r="K5721">
        <v>39619</v>
      </c>
      <c r="L5721" t="s">
        <v>31</v>
      </c>
      <c r="M5721" t="s">
        <v>40</v>
      </c>
      <c r="N5721">
        <v>471</v>
      </c>
      <c r="O5721">
        <v>4077</v>
      </c>
      <c r="P5721">
        <v>17</v>
      </c>
      <c r="Q5721" t="s">
        <v>5748</v>
      </c>
      <c r="CG5721" s="1"/>
      <c r="CM5721" s="2"/>
    </row>
    <row r="5722" ht="15" customHeight="1">
      <c r="A5722" t="str">
        <f t="shared" si="445"/>
        <v>2022_12_39631_5</v>
      </c>
      <c r="B5722" t="str">
        <f t="shared" si="446"/>
        <v>2022_12_45439</v>
      </c>
      <c r="C5722" s="1" t="s">
        <v>5517</v>
      </c>
      <c r="D5722">
        <f t="shared" si="447"/>
        <v>5721</v>
      </c>
      <c r="E5722">
        <v>39631</v>
      </c>
      <c r="F5722">
        <f t="shared" si="448"/>
        <v>5</v>
      </c>
      <c r="G5722" s="2" t="str">
        <f t="shared" si="449"/>
        <v/>
      </c>
      <c r="H5722" t="s">
        <v>5518</v>
      </c>
      <c r="I5722">
        <v>45439</v>
      </c>
      <c r="J5722">
        <v>39619</v>
      </c>
      <c r="K5722">
        <v>39614</v>
      </c>
      <c r="L5722" t="s">
        <v>31</v>
      </c>
      <c r="M5722" t="s">
        <v>40</v>
      </c>
      <c r="N5722">
        <v>388</v>
      </c>
      <c r="O5722">
        <v>4077</v>
      </c>
      <c r="P5722">
        <v>17</v>
      </c>
      <c r="Q5722" t="s">
        <v>5749</v>
      </c>
      <c r="CG5722" s="1"/>
      <c r="CM5722" s="2"/>
    </row>
    <row r="5723" ht="15" customHeight="1">
      <c r="A5723" t="str">
        <f t="shared" si="445"/>
        <v>2022_12_39631_6</v>
      </c>
      <c r="B5723" t="str">
        <f t="shared" si="446"/>
        <v>2022_12_46256</v>
      </c>
      <c r="C5723" s="1" t="s">
        <v>5517</v>
      </c>
      <c r="D5723">
        <f t="shared" si="447"/>
        <v>5722</v>
      </c>
      <c r="E5723">
        <v>39631</v>
      </c>
      <c r="F5723">
        <f t="shared" si="448"/>
        <v>6</v>
      </c>
      <c r="G5723" s="2" t="str">
        <f t="shared" si="449"/>
        <v/>
      </c>
      <c r="H5723" t="s">
        <v>5518</v>
      </c>
      <c r="I5723">
        <v>46256</v>
      </c>
      <c r="J5723">
        <v>39614</v>
      </c>
      <c r="K5723">
        <v>39619</v>
      </c>
      <c r="L5723" t="s">
        <v>31</v>
      </c>
      <c r="M5723" t="s">
        <v>40</v>
      </c>
      <c r="N5723">
        <v>483</v>
      </c>
      <c r="O5723">
        <v>4077</v>
      </c>
      <c r="P5723">
        <v>17</v>
      </c>
      <c r="Q5723" t="s">
        <v>5750</v>
      </c>
      <c r="CG5723" s="1"/>
      <c r="CM5723" s="2"/>
    </row>
    <row r="5724" ht="15" customHeight="1">
      <c r="A5724" t="str">
        <f t="shared" si="445"/>
        <v>2022_12_39631_7</v>
      </c>
      <c r="B5724" t="str">
        <f t="shared" si="446"/>
        <v>2022_12_47728</v>
      </c>
      <c r="C5724" s="1" t="s">
        <v>5517</v>
      </c>
      <c r="D5724">
        <f t="shared" si="447"/>
        <v>5723</v>
      </c>
      <c r="E5724">
        <v>39631</v>
      </c>
      <c r="F5724">
        <f t="shared" si="448"/>
        <v>7</v>
      </c>
      <c r="G5724" s="2" t="str">
        <f t="shared" si="449"/>
        <v/>
      </c>
      <c r="H5724" t="s">
        <v>5518</v>
      </c>
      <c r="I5724">
        <v>47728</v>
      </c>
      <c r="J5724">
        <v>39619</v>
      </c>
      <c r="K5724">
        <v>39614</v>
      </c>
      <c r="L5724" t="s">
        <v>31</v>
      </c>
      <c r="M5724" t="s">
        <v>40</v>
      </c>
      <c r="N5724">
        <v>404</v>
      </c>
      <c r="O5724">
        <v>4077</v>
      </c>
      <c r="P5724">
        <v>17</v>
      </c>
      <c r="Q5724" t="s">
        <v>5751</v>
      </c>
      <c r="CG5724" s="1"/>
      <c r="CM5724" s="2"/>
    </row>
    <row r="5725" ht="15" customHeight="1">
      <c r="A5725" t="str">
        <f t="shared" si="445"/>
        <v>2022_12_39631_8</v>
      </c>
      <c r="B5725" t="str">
        <f t="shared" si="446"/>
        <v>2022_12_47976</v>
      </c>
      <c r="C5725" s="1" t="s">
        <v>5517</v>
      </c>
      <c r="D5725">
        <f t="shared" si="447"/>
        <v>5724</v>
      </c>
      <c r="E5725">
        <v>39631</v>
      </c>
      <c r="F5725">
        <f t="shared" si="448"/>
        <v>8</v>
      </c>
      <c r="G5725" s="2" t="str">
        <f t="shared" si="449"/>
        <v/>
      </c>
      <c r="H5725" t="s">
        <v>5518</v>
      </c>
      <c r="I5725">
        <v>47976</v>
      </c>
      <c r="J5725">
        <v>39614</v>
      </c>
      <c r="K5725">
        <v>39619</v>
      </c>
      <c r="L5725" t="s">
        <v>31</v>
      </c>
      <c r="M5725" t="s">
        <v>40</v>
      </c>
      <c r="N5725">
        <v>333</v>
      </c>
      <c r="O5725">
        <v>4077</v>
      </c>
      <c r="P5725">
        <v>17</v>
      </c>
      <c r="Q5725" t="s">
        <v>5752</v>
      </c>
      <c r="CG5725" s="1"/>
      <c r="CM5725" s="2"/>
    </row>
    <row r="5726" ht="15" customHeight="1">
      <c r="A5726" t="str">
        <f t="shared" si="445"/>
        <v>2022_12_39631_9</v>
      </c>
      <c r="B5726" t="str">
        <f t="shared" si="446"/>
        <v>2022_12_48613</v>
      </c>
      <c r="C5726" s="1" t="s">
        <v>5517</v>
      </c>
      <c r="D5726">
        <f t="shared" si="447"/>
        <v>5725</v>
      </c>
      <c r="E5726">
        <v>39631</v>
      </c>
      <c r="F5726">
        <f t="shared" si="448"/>
        <v>9</v>
      </c>
      <c r="G5726" s="2" t="str">
        <f t="shared" si="449"/>
        <v/>
      </c>
      <c r="H5726" t="s">
        <v>5518</v>
      </c>
      <c r="I5726">
        <v>48613</v>
      </c>
      <c r="J5726">
        <v>39619</v>
      </c>
      <c r="K5726">
        <v>39614</v>
      </c>
      <c r="L5726" t="s">
        <v>31</v>
      </c>
      <c r="M5726" t="s">
        <v>40</v>
      </c>
      <c r="N5726">
        <v>29</v>
      </c>
      <c r="O5726">
        <v>4077</v>
      </c>
      <c r="P5726">
        <v>17</v>
      </c>
      <c r="Q5726" t="s">
        <v>5753</v>
      </c>
      <c r="CG5726" s="1"/>
      <c r="CM5726" s="2"/>
    </row>
    <row r="5727" ht="15" customHeight="1">
      <c r="A5727" t="str">
        <f t="shared" si="445"/>
        <v>2022_12_39631_10</v>
      </c>
      <c r="B5727" t="str">
        <f t="shared" si="446"/>
        <v>2022_12_48654</v>
      </c>
      <c r="C5727" s="1" t="s">
        <v>5517</v>
      </c>
      <c r="D5727">
        <f t="shared" si="447"/>
        <v>5726</v>
      </c>
      <c r="E5727">
        <v>39631</v>
      </c>
      <c r="F5727">
        <f t="shared" si="448"/>
        <v>10</v>
      </c>
      <c r="G5727" s="2" t="str">
        <f t="shared" si="449"/>
        <v/>
      </c>
      <c r="H5727" t="s">
        <v>5518</v>
      </c>
      <c r="I5727">
        <v>48654</v>
      </c>
      <c r="J5727">
        <v>39614</v>
      </c>
      <c r="K5727">
        <v>39619</v>
      </c>
      <c r="L5727" t="s">
        <v>31</v>
      </c>
      <c r="M5727" t="s">
        <v>40</v>
      </c>
      <c r="N5727">
        <v>115</v>
      </c>
      <c r="O5727">
        <v>4077</v>
      </c>
      <c r="P5727">
        <v>17</v>
      </c>
      <c r="Q5727" t="s">
        <v>5754</v>
      </c>
      <c r="CG5727" s="1"/>
      <c r="CM5727" s="2"/>
    </row>
    <row r="5728" ht="15" customHeight="1">
      <c r="A5728" t="str">
        <f t="shared" si="445"/>
        <v>2022_12_39631_11</v>
      </c>
      <c r="B5728" t="str">
        <f t="shared" si="446"/>
        <v>2022_12_48685</v>
      </c>
      <c r="C5728" s="1" t="s">
        <v>5517</v>
      </c>
      <c r="D5728">
        <f t="shared" si="447"/>
        <v>5727</v>
      </c>
      <c r="E5728">
        <v>39631</v>
      </c>
      <c r="F5728">
        <f t="shared" si="448"/>
        <v>11</v>
      </c>
      <c r="G5728" s="2" t="str">
        <f t="shared" si="449"/>
        <v/>
      </c>
      <c r="H5728" t="s">
        <v>5518</v>
      </c>
      <c r="I5728">
        <v>48685</v>
      </c>
      <c r="J5728">
        <v>39619</v>
      </c>
      <c r="K5728">
        <v>39614</v>
      </c>
      <c r="L5728" t="s">
        <v>31</v>
      </c>
      <c r="M5728" t="s">
        <v>40</v>
      </c>
      <c r="N5728">
        <v>40</v>
      </c>
      <c r="O5728">
        <v>4077</v>
      </c>
      <c r="P5728">
        <v>17</v>
      </c>
      <c r="Q5728" t="s">
        <v>5755</v>
      </c>
      <c r="CG5728" s="1"/>
      <c r="CM5728" s="2"/>
    </row>
    <row r="5729" ht="15" customHeight="1">
      <c r="A5729" t="str">
        <f t="shared" si="445"/>
        <v>2022_12_39631_12</v>
      </c>
      <c r="B5729" t="str">
        <f t="shared" si="446"/>
        <v>2022_12_48852</v>
      </c>
      <c r="C5729" s="1" t="s">
        <v>5517</v>
      </c>
      <c r="D5729">
        <f t="shared" si="447"/>
        <v>5728</v>
      </c>
      <c r="E5729">
        <v>39631</v>
      </c>
      <c r="F5729">
        <f t="shared" si="448"/>
        <v>12</v>
      </c>
      <c r="G5729" s="2" t="str">
        <f t="shared" si="449"/>
        <v/>
      </c>
      <c r="H5729" t="s">
        <v>5518</v>
      </c>
      <c r="I5729">
        <v>48852</v>
      </c>
      <c r="J5729">
        <v>39614</v>
      </c>
      <c r="K5729">
        <v>39619</v>
      </c>
      <c r="L5729" t="s">
        <v>31</v>
      </c>
      <c r="M5729" t="s">
        <v>40</v>
      </c>
      <c r="N5729">
        <v>48</v>
      </c>
      <c r="O5729">
        <v>4077</v>
      </c>
      <c r="P5729">
        <v>17</v>
      </c>
      <c r="Q5729" t="s">
        <v>5756</v>
      </c>
      <c r="CG5729" s="1"/>
      <c r="CM5729" s="2"/>
    </row>
    <row r="5730" ht="15" customHeight="1">
      <c r="A5730" t="str">
        <f t="shared" si="445"/>
        <v>2022_12_39631_13</v>
      </c>
      <c r="B5730" t="str">
        <f t="shared" si="446"/>
        <v>2022_12_48964</v>
      </c>
      <c r="C5730" s="1" t="s">
        <v>5517</v>
      </c>
      <c r="D5730">
        <f t="shared" si="447"/>
        <v>5729</v>
      </c>
      <c r="E5730">
        <v>39631</v>
      </c>
      <c r="F5730">
        <f t="shared" si="448"/>
        <v>13</v>
      </c>
      <c r="G5730" s="2" t="str">
        <f t="shared" si="449"/>
        <v>x</v>
      </c>
      <c r="H5730" t="s">
        <v>5518</v>
      </c>
      <c r="I5730">
        <v>48964</v>
      </c>
      <c r="J5730">
        <v>39619</v>
      </c>
      <c r="K5730">
        <v>39614</v>
      </c>
      <c r="L5730" t="s">
        <v>40</v>
      </c>
      <c r="M5730" t="s">
        <v>40</v>
      </c>
      <c r="N5730">
        <v>29</v>
      </c>
      <c r="O5730">
        <v>4077</v>
      </c>
      <c r="P5730">
        <v>17</v>
      </c>
      <c r="Q5730" t="s">
        <v>5757</v>
      </c>
      <c r="CG5730" s="1"/>
      <c r="CM5730" s="2"/>
    </row>
    <row r="5731" ht="15" customHeight="1">
      <c r="A5731" t="str">
        <f t="shared" si="445"/>
        <v>2022_12_39663_1</v>
      </c>
      <c r="B5731" t="str">
        <f t="shared" si="446"/>
        <v>2022_12_44757</v>
      </c>
      <c r="C5731" s="1" t="s">
        <v>5517</v>
      </c>
      <c r="D5731">
        <f t="shared" si="447"/>
        <v>5730</v>
      </c>
      <c r="E5731">
        <v>39663</v>
      </c>
      <c r="F5731">
        <f t="shared" si="448"/>
        <v>1</v>
      </c>
      <c r="G5731" s="2" t="str">
        <f t="shared" si="449"/>
        <v/>
      </c>
      <c r="H5731" t="s">
        <v>5518</v>
      </c>
      <c r="I5731">
        <v>44757</v>
      </c>
      <c r="J5731">
        <v>39646</v>
      </c>
      <c r="K5731">
        <v>39651</v>
      </c>
      <c r="L5731" t="s">
        <v>19</v>
      </c>
      <c r="M5731" t="s">
        <v>20</v>
      </c>
      <c r="N5731">
        <v>95</v>
      </c>
      <c r="O5731">
        <v>2062</v>
      </c>
      <c r="P5731">
        <v>21</v>
      </c>
      <c r="Q5731" t="s">
        <v>5758</v>
      </c>
      <c r="CG5731" s="1"/>
      <c r="CM5731" s="2"/>
    </row>
    <row r="5732" ht="15" customHeight="1">
      <c r="A5732" t="str">
        <f t="shared" si="445"/>
        <v>2022_12_39663_2</v>
      </c>
      <c r="B5732" t="str">
        <f t="shared" si="446"/>
        <v>2022_12_45457</v>
      </c>
      <c r="C5732" s="1" t="s">
        <v>5517</v>
      </c>
      <c r="D5732">
        <f t="shared" si="447"/>
        <v>5731</v>
      </c>
      <c r="E5732">
        <v>39663</v>
      </c>
      <c r="F5732">
        <f t="shared" si="448"/>
        <v>2</v>
      </c>
      <c r="G5732" s="2" t="str">
        <f t="shared" si="449"/>
        <v/>
      </c>
      <c r="H5732" t="s">
        <v>5518</v>
      </c>
      <c r="I5732">
        <v>45457</v>
      </c>
      <c r="J5732">
        <v>39651</v>
      </c>
      <c r="K5732">
        <v>39646</v>
      </c>
      <c r="L5732" t="s">
        <v>31</v>
      </c>
      <c r="M5732" t="s">
        <v>20</v>
      </c>
      <c r="N5732">
        <v>247</v>
      </c>
      <c r="O5732">
        <v>2062</v>
      </c>
      <c r="P5732">
        <v>21</v>
      </c>
      <c r="Q5732" t="s">
        <v>5759</v>
      </c>
      <c r="CG5732" s="1"/>
      <c r="CM5732" s="2"/>
    </row>
    <row r="5733" ht="15" customHeight="1">
      <c r="A5733" t="str">
        <f t="shared" si="445"/>
        <v>2022_12_39663_3</v>
      </c>
      <c r="B5733" t="str">
        <f t="shared" si="446"/>
        <v>2022_12_45682</v>
      </c>
      <c r="C5733" s="1" t="s">
        <v>5517</v>
      </c>
      <c r="D5733">
        <f t="shared" si="447"/>
        <v>5732</v>
      </c>
      <c r="E5733">
        <v>39663</v>
      </c>
      <c r="F5733">
        <f t="shared" si="448"/>
        <v>3</v>
      </c>
      <c r="G5733" s="2" t="str">
        <f t="shared" si="449"/>
        <v/>
      </c>
      <c r="H5733" t="s">
        <v>5518</v>
      </c>
      <c r="I5733">
        <v>45682</v>
      </c>
      <c r="J5733">
        <v>39646</v>
      </c>
      <c r="K5733">
        <v>39651</v>
      </c>
      <c r="L5733" t="s">
        <v>31</v>
      </c>
      <c r="M5733" t="s">
        <v>20</v>
      </c>
      <c r="N5733">
        <v>131</v>
      </c>
      <c r="O5733">
        <v>2062</v>
      </c>
      <c r="P5733">
        <v>21</v>
      </c>
      <c r="Q5733" t="s">
        <v>5760</v>
      </c>
      <c r="CG5733" s="1"/>
      <c r="CM5733" s="2"/>
    </row>
    <row r="5734" ht="15" customHeight="1">
      <c r="A5734" t="str">
        <f t="shared" si="445"/>
        <v>2022_12_39663_4</v>
      </c>
      <c r="B5734" t="str">
        <f t="shared" si="446"/>
        <v>2022_12_46558</v>
      </c>
      <c r="C5734" s="1" t="s">
        <v>5517</v>
      </c>
      <c r="D5734">
        <f t="shared" si="447"/>
        <v>5733</v>
      </c>
      <c r="E5734">
        <v>39663</v>
      </c>
      <c r="F5734">
        <f t="shared" si="448"/>
        <v>4</v>
      </c>
      <c r="G5734" s="2" t="str">
        <f t="shared" si="449"/>
        <v/>
      </c>
      <c r="H5734" t="s">
        <v>5518</v>
      </c>
      <c r="I5734">
        <v>46558</v>
      </c>
      <c r="J5734">
        <v>39646</v>
      </c>
      <c r="K5734">
        <v>39651</v>
      </c>
      <c r="L5734" t="s">
        <v>31</v>
      </c>
      <c r="M5734" t="s">
        <v>20</v>
      </c>
      <c r="N5734">
        <v>189</v>
      </c>
      <c r="O5734">
        <v>2062</v>
      </c>
      <c r="P5734">
        <v>21</v>
      </c>
      <c r="Q5734" t="s">
        <v>5761</v>
      </c>
      <c r="CG5734" s="1"/>
      <c r="CM5734" s="2"/>
    </row>
    <row r="5735" ht="15" customHeight="1">
      <c r="A5735" t="str">
        <f t="shared" si="445"/>
        <v>2022_12_39663_5</v>
      </c>
      <c r="B5735" t="str">
        <f t="shared" si="446"/>
        <v>2022_12_46828</v>
      </c>
      <c r="C5735" s="1" t="s">
        <v>5517</v>
      </c>
      <c r="D5735">
        <f t="shared" si="447"/>
        <v>5734</v>
      </c>
      <c r="E5735">
        <v>39663</v>
      </c>
      <c r="F5735">
        <f t="shared" si="448"/>
        <v>5</v>
      </c>
      <c r="G5735" s="2" t="str">
        <f t="shared" si="449"/>
        <v/>
      </c>
      <c r="H5735" t="s">
        <v>5518</v>
      </c>
      <c r="I5735">
        <v>46828</v>
      </c>
      <c r="J5735">
        <v>39651</v>
      </c>
      <c r="K5735">
        <v>39646</v>
      </c>
      <c r="L5735" t="s">
        <v>31</v>
      </c>
      <c r="M5735" t="s">
        <v>20</v>
      </c>
      <c r="N5735">
        <v>183</v>
      </c>
      <c r="O5735">
        <v>2062</v>
      </c>
      <c r="P5735">
        <v>21</v>
      </c>
      <c r="Q5735" t="s">
        <v>5762</v>
      </c>
      <c r="CG5735" s="1"/>
      <c r="CM5735" s="2"/>
    </row>
    <row r="5736" ht="15" customHeight="1">
      <c r="A5736" t="str">
        <f t="shared" si="445"/>
        <v>2022_12_39663_6</v>
      </c>
      <c r="B5736" t="str">
        <f t="shared" si="446"/>
        <v>2022_12_47266</v>
      </c>
      <c r="C5736" s="1" t="s">
        <v>5517</v>
      </c>
      <c r="D5736">
        <f t="shared" si="447"/>
        <v>5735</v>
      </c>
      <c r="E5736">
        <v>39663</v>
      </c>
      <c r="F5736">
        <f t="shared" si="448"/>
        <v>6</v>
      </c>
      <c r="G5736" s="2" t="str">
        <f t="shared" si="449"/>
        <v/>
      </c>
      <c r="H5736" t="s">
        <v>5518</v>
      </c>
      <c r="I5736">
        <v>47266</v>
      </c>
      <c r="J5736">
        <v>39646</v>
      </c>
      <c r="K5736">
        <v>39651</v>
      </c>
      <c r="L5736" t="s">
        <v>31</v>
      </c>
      <c r="M5736" t="s">
        <v>20</v>
      </c>
      <c r="N5736">
        <v>29</v>
      </c>
      <c r="O5736">
        <v>2062</v>
      </c>
      <c r="P5736">
        <v>21</v>
      </c>
      <c r="Q5736" t="s">
        <v>5763</v>
      </c>
      <c r="CG5736" s="1"/>
      <c r="CM5736" s="2"/>
    </row>
    <row r="5737" ht="15" customHeight="1">
      <c r="A5737" t="str">
        <f t="shared" si="445"/>
        <v>2022_12_39663_7</v>
      </c>
      <c r="B5737" t="str">
        <f t="shared" si="446"/>
        <v>2022_12_47273</v>
      </c>
      <c r="C5737" s="1" t="s">
        <v>5517</v>
      </c>
      <c r="D5737">
        <f t="shared" si="447"/>
        <v>5736</v>
      </c>
      <c r="E5737">
        <v>39663</v>
      </c>
      <c r="F5737">
        <f t="shared" si="448"/>
        <v>7</v>
      </c>
      <c r="G5737" s="2" t="str">
        <f t="shared" si="449"/>
        <v/>
      </c>
      <c r="H5737" t="s">
        <v>5518</v>
      </c>
      <c r="I5737">
        <v>47273</v>
      </c>
      <c r="J5737">
        <v>39651</v>
      </c>
      <c r="K5737">
        <v>39646</v>
      </c>
      <c r="L5737" t="s">
        <v>31</v>
      </c>
      <c r="M5737" t="s">
        <v>20</v>
      </c>
      <c r="N5737">
        <v>90</v>
      </c>
      <c r="O5737">
        <v>2062</v>
      </c>
      <c r="P5737">
        <v>21</v>
      </c>
      <c r="Q5737" t="s">
        <v>5764</v>
      </c>
      <c r="CG5737" s="1"/>
      <c r="CM5737" s="2"/>
    </row>
    <row r="5738" ht="15" customHeight="1">
      <c r="A5738" t="str">
        <f t="shared" si="445"/>
        <v>2022_12_39663_8</v>
      </c>
      <c r="B5738" t="str">
        <f t="shared" si="446"/>
        <v>2022_12_47336</v>
      </c>
      <c r="C5738" s="1" t="s">
        <v>5517</v>
      </c>
      <c r="D5738">
        <f t="shared" si="447"/>
        <v>5737</v>
      </c>
      <c r="E5738">
        <v>39663</v>
      </c>
      <c r="F5738">
        <f t="shared" si="448"/>
        <v>8</v>
      </c>
      <c r="G5738" s="2" t="str">
        <f t="shared" si="449"/>
        <v/>
      </c>
      <c r="H5738" t="s">
        <v>5518</v>
      </c>
      <c r="I5738">
        <v>47336</v>
      </c>
      <c r="J5738">
        <v>39646</v>
      </c>
      <c r="K5738">
        <v>39651</v>
      </c>
      <c r="L5738" t="s">
        <v>31</v>
      </c>
      <c r="M5738" t="s">
        <v>20</v>
      </c>
      <c r="N5738">
        <v>85</v>
      </c>
      <c r="O5738">
        <v>2062</v>
      </c>
      <c r="P5738">
        <v>21</v>
      </c>
      <c r="Q5738" t="s">
        <v>5765</v>
      </c>
      <c r="CG5738" s="1"/>
      <c r="CM5738" s="2"/>
    </row>
    <row r="5739" ht="15" customHeight="1">
      <c r="A5739" t="str">
        <f t="shared" si="445"/>
        <v>2022_12_39663_9</v>
      </c>
      <c r="B5739" t="str">
        <f t="shared" si="446"/>
        <v>2022_12_47353</v>
      </c>
      <c r="C5739" s="1" t="s">
        <v>5517</v>
      </c>
      <c r="D5739">
        <f t="shared" si="447"/>
        <v>5738</v>
      </c>
      <c r="E5739">
        <v>39663</v>
      </c>
      <c r="F5739">
        <f t="shared" si="448"/>
        <v>9</v>
      </c>
      <c r="G5739" s="2" t="str">
        <f t="shared" si="449"/>
        <v>x</v>
      </c>
      <c r="H5739" t="s">
        <v>5518</v>
      </c>
      <c r="I5739">
        <v>47353</v>
      </c>
      <c r="J5739">
        <v>39651</v>
      </c>
      <c r="K5739">
        <v>39646</v>
      </c>
      <c r="L5739" t="s">
        <v>20</v>
      </c>
      <c r="M5739" t="s">
        <v>20</v>
      </c>
      <c r="N5739">
        <v>30</v>
      </c>
      <c r="O5739">
        <v>2062</v>
      </c>
      <c r="P5739">
        <v>21</v>
      </c>
      <c r="Q5739" t="s">
        <v>5766</v>
      </c>
      <c r="CG5739" s="1"/>
      <c r="CM5739" s="2"/>
    </row>
    <row r="5740" ht="15" customHeight="1">
      <c r="A5740" t="str">
        <f t="shared" si="445"/>
        <v>2022_12_39695_1</v>
      </c>
      <c r="B5740" t="str">
        <f t="shared" si="446"/>
        <v>2022_12_42721</v>
      </c>
      <c r="C5740" s="1" t="s">
        <v>5517</v>
      </c>
      <c r="D5740">
        <f t="shared" si="447"/>
        <v>5739</v>
      </c>
      <c r="E5740">
        <v>39695</v>
      </c>
      <c r="F5740">
        <f t="shared" si="448"/>
        <v>1</v>
      </c>
      <c r="G5740" s="2" t="str">
        <f t="shared" si="449"/>
        <v/>
      </c>
      <c r="H5740" t="s">
        <v>5518</v>
      </c>
      <c r="I5740">
        <v>42721</v>
      </c>
      <c r="J5740">
        <v>39678</v>
      </c>
      <c r="K5740">
        <v>39683</v>
      </c>
      <c r="L5740" t="s">
        <v>19</v>
      </c>
      <c r="M5740" t="s">
        <v>20</v>
      </c>
      <c r="N5740">
        <v>776</v>
      </c>
      <c r="O5740">
        <v>4572</v>
      </c>
      <c r="P5740">
        <v>9</v>
      </c>
      <c r="Q5740" t="s">
        <v>5767</v>
      </c>
      <c r="CG5740" s="1"/>
      <c r="CM5740" s="2"/>
    </row>
    <row r="5741" ht="15" customHeight="1">
      <c r="A5741" t="str">
        <f t="shared" si="445"/>
        <v>2022_12_39695_2</v>
      </c>
      <c r="B5741" t="str">
        <f t="shared" si="446"/>
        <v>2022_12_43740</v>
      </c>
      <c r="C5741" s="1" t="s">
        <v>5517</v>
      </c>
      <c r="D5741">
        <f t="shared" si="447"/>
        <v>5740</v>
      </c>
      <c r="E5741">
        <v>39695</v>
      </c>
      <c r="F5741">
        <f t="shared" si="448"/>
        <v>2</v>
      </c>
      <c r="G5741" s="2" t="str">
        <f t="shared" si="449"/>
        <v/>
      </c>
      <c r="H5741" t="s">
        <v>5518</v>
      </c>
      <c r="I5741">
        <v>43740</v>
      </c>
      <c r="J5741">
        <v>39683</v>
      </c>
      <c r="K5741">
        <v>39678</v>
      </c>
      <c r="L5741" t="s">
        <v>31</v>
      </c>
      <c r="M5741" t="s">
        <v>20</v>
      </c>
      <c r="N5741">
        <v>584</v>
      </c>
      <c r="O5741">
        <v>4572</v>
      </c>
      <c r="P5741">
        <v>9</v>
      </c>
      <c r="Q5741" t="s">
        <v>5768</v>
      </c>
      <c r="CG5741" s="1"/>
      <c r="CM5741" s="2"/>
    </row>
    <row r="5742" ht="15" customHeight="1">
      <c r="A5742" t="str">
        <f t="shared" si="445"/>
        <v>2022_12_39695_3</v>
      </c>
      <c r="B5742" t="str">
        <f t="shared" si="446"/>
        <v>2022_12_44625</v>
      </c>
      <c r="C5742" s="1" t="s">
        <v>5517</v>
      </c>
      <c r="D5742">
        <f t="shared" si="447"/>
        <v>5741</v>
      </c>
      <c r="E5742">
        <v>39695</v>
      </c>
      <c r="F5742">
        <f t="shared" si="448"/>
        <v>3</v>
      </c>
      <c r="G5742" s="2" t="str">
        <f t="shared" si="449"/>
        <v/>
      </c>
      <c r="H5742" t="s">
        <v>5518</v>
      </c>
      <c r="I5742">
        <v>44625</v>
      </c>
      <c r="J5742">
        <v>39678</v>
      </c>
      <c r="K5742">
        <v>39683</v>
      </c>
      <c r="L5742" t="s">
        <v>31</v>
      </c>
      <c r="M5742" t="s">
        <v>20</v>
      </c>
      <c r="N5742">
        <v>725</v>
      </c>
      <c r="O5742">
        <v>4572</v>
      </c>
      <c r="P5742">
        <v>9</v>
      </c>
      <c r="Q5742" t="s">
        <v>5769</v>
      </c>
      <c r="CG5742" s="1"/>
      <c r="CM5742" s="2"/>
    </row>
    <row r="5743" ht="15" customHeight="1">
      <c r="A5743" t="str">
        <f t="shared" si="445"/>
        <v>2022_12_39695_4</v>
      </c>
      <c r="B5743" t="str">
        <f t="shared" si="446"/>
        <v>2022_12_45409</v>
      </c>
      <c r="C5743" s="1" t="s">
        <v>5517</v>
      </c>
      <c r="D5743">
        <f t="shared" si="447"/>
        <v>5742</v>
      </c>
      <c r="E5743">
        <v>39695</v>
      </c>
      <c r="F5743">
        <f t="shared" si="448"/>
        <v>4</v>
      </c>
      <c r="G5743" s="2" t="str">
        <f t="shared" si="449"/>
        <v/>
      </c>
      <c r="H5743" t="s">
        <v>5518</v>
      </c>
      <c r="I5743">
        <v>45409</v>
      </c>
      <c r="J5743">
        <v>39683</v>
      </c>
      <c r="K5743">
        <v>39678</v>
      </c>
      <c r="L5743" t="s">
        <v>31</v>
      </c>
      <c r="M5743" t="s">
        <v>20</v>
      </c>
      <c r="N5743">
        <v>590</v>
      </c>
      <c r="O5743">
        <v>4572</v>
      </c>
      <c r="P5743">
        <v>9</v>
      </c>
      <c r="Q5743" t="s">
        <v>5770</v>
      </c>
      <c r="CG5743" s="1"/>
      <c r="CM5743" s="2"/>
    </row>
    <row r="5744" ht="15" customHeight="1">
      <c r="A5744" t="str">
        <f t="shared" si="445"/>
        <v>2022_12_39695_5</v>
      </c>
      <c r="B5744" t="str">
        <f t="shared" si="446"/>
        <v>2022_12_47045</v>
      </c>
      <c r="C5744" s="1" t="s">
        <v>5517</v>
      </c>
      <c r="D5744">
        <f t="shared" si="447"/>
        <v>5743</v>
      </c>
      <c r="E5744">
        <v>39695</v>
      </c>
      <c r="F5744">
        <f t="shared" si="448"/>
        <v>5</v>
      </c>
      <c r="G5744" s="2" t="str">
        <f t="shared" si="449"/>
        <v/>
      </c>
      <c r="H5744" t="s">
        <v>5518</v>
      </c>
      <c r="I5744">
        <v>47045</v>
      </c>
      <c r="J5744">
        <v>39678</v>
      </c>
      <c r="K5744">
        <v>39683</v>
      </c>
      <c r="L5744" t="s">
        <v>31</v>
      </c>
      <c r="M5744" t="s">
        <v>20</v>
      </c>
      <c r="N5744">
        <v>1135</v>
      </c>
      <c r="O5744">
        <v>4572</v>
      </c>
      <c r="P5744">
        <v>9</v>
      </c>
      <c r="Q5744" t="s">
        <v>5771</v>
      </c>
      <c r="CG5744" s="1"/>
      <c r="CM5744" s="2"/>
    </row>
    <row r="5745" ht="15" customHeight="1">
      <c r="A5745" t="str">
        <f t="shared" si="445"/>
        <v>2022_12_39695_6</v>
      </c>
      <c r="B5745" t="str">
        <f t="shared" si="446"/>
        <v>2022_12_47122</v>
      </c>
      <c r="C5745" s="1" t="s">
        <v>5517</v>
      </c>
      <c r="D5745">
        <f t="shared" si="447"/>
        <v>5744</v>
      </c>
      <c r="E5745">
        <v>39695</v>
      </c>
      <c r="F5745">
        <f t="shared" si="448"/>
        <v>6</v>
      </c>
      <c r="G5745" s="2" t="str">
        <f t="shared" si="449"/>
        <v/>
      </c>
      <c r="H5745" t="s">
        <v>5518</v>
      </c>
      <c r="I5745">
        <v>47122</v>
      </c>
      <c r="J5745">
        <v>39683</v>
      </c>
      <c r="K5745">
        <v>39678</v>
      </c>
      <c r="L5745" t="s">
        <v>31</v>
      </c>
      <c r="M5745" t="s">
        <v>20</v>
      </c>
      <c r="N5745">
        <v>200</v>
      </c>
      <c r="O5745">
        <v>4572</v>
      </c>
      <c r="P5745">
        <v>9</v>
      </c>
      <c r="Q5745" t="s">
        <v>5772</v>
      </c>
      <c r="CG5745" s="1"/>
      <c r="CM5745" s="2"/>
    </row>
    <row r="5746" ht="15" customHeight="1">
      <c r="A5746" t="str">
        <f t="shared" si="445"/>
        <v>2022_12_39695_7</v>
      </c>
      <c r="B5746" t="str">
        <f t="shared" si="446"/>
        <v>2022_12_48306</v>
      </c>
      <c r="C5746" s="1" t="s">
        <v>5517</v>
      </c>
      <c r="D5746">
        <f t="shared" si="447"/>
        <v>5745</v>
      </c>
      <c r="E5746">
        <v>39695</v>
      </c>
      <c r="F5746">
        <f t="shared" si="448"/>
        <v>7</v>
      </c>
      <c r="G5746" s="2" t="str">
        <f t="shared" si="449"/>
        <v/>
      </c>
      <c r="H5746" t="s">
        <v>5518</v>
      </c>
      <c r="I5746">
        <v>48306</v>
      </c>
      <c r="J5746">
        <v>39678</v>
      </c>
      <c r="K5746">
        <v>39683</v>
      </c>
      <c r="L5746" t="s">
        <v>31</v>
      </c>
      <c r="M5746" t="s">
        <v>20</v>
      </c>
      <c r="N5746">
        <v>490</v>
      </c>
      <c r="O5746">
        <v>4572</v>
      </c>
      <c r="P5746">
        <v>9</v>
      </c>
      <c r="Q5746" t="s">
        <v>5773</v>
      </c>
      <c r="CG5746" s="1"/>
      <c r="CM5746" s="2"/>
    </row>
    <row r="5747" ht="15" customHeight="1">
      <c r="A5747" t="str">
        <f t="shared" si="445"/>
        <v>2022_12_39695_8</v>
      </c>
      <c r="B5747" t="str">
        <f t="shared" si="446"/>
        <v>2022_12_48433</v>
      </c>
      <c r="C5747" s="1" t="s">
        <v>5517</v>
      </c>
      <c r="D5747">
        <f t="shared" si="447"/>
        <v>5746</v>
      </c>
      <c r="E5747">
        <v>39695</v>
      </c>
      <c r="F5747">
        <f t="shared" si="448"/>
        <v>8</v>
      </c>
      <c r="G5747" s="2" t="str">
        <f t="shared" si="449"/>
        <v>x</v>
      </c>
      <c r="H5747" t="s">
        <v>5518</v>
      </c>
      <c r="I5747">
        <v>48433</v>
      </c>
      <c r="J5747">
        <v>39683</v>
      </c>
      <c r="K5747">
        <v>39678</v>
      </c>
      <c r="L5747" t="s">
        <v>20</v>
      </c>
      <c r="M5747" t="s">
        <v>20</v>
      </c>
      <c r="N5747">
        <v>51</v>
      </c>
      <c r="O5747">
        <v>4572</v>
      </c>
      <c r="P5747">
        <v>9</v>
      </c>
      <c r="Q5747" t="s">
        <v>5774</v>
      </c>
      <c r="CG5747" s="1"/>
      <c r="CM5747" s="2"/>
    </row>
    <row r="5748" ht="15" customHeight="1">
      <c r="A5748" t="str">
        <f t="shared" si="445"/>
        <v>2022_12_39727_1</v>
      </c>
      <c r="B5748" t="str">
        <f t="shared" si="446"/>
        <v>2022_12_42424</v>
      </c>
      <c r="C5748" s="1" t="s">
        <v>5517</v>
      </c>
      <c r="D5748">
        <f t="shared" si="447"/>
        <v>5747</v>
      </c>
      <c r="E5748">
        <v>39727</v>
      </c>
      <c r="F5748">
        <f t="shared" si="448"/>
        <v>1</v>
      </c>
      <c r="G5748" s="2" t="str">
        <f t="shared" si="449"/>
        <v/>
      </c>
      <c r="H5748" t="s">
        <v>5518</v>
      </c>
      <c r="I5748">
        <v>42424</v>
      </c>
      <c r="J5748">
        <v>39715</v>
      </c>
      <c r="K5748">
        <v>39710</v>
      </c>
      <c r="L5748" t="s">
        <v>19</v>
      </c>
      <c r="M5748" t="s">
        <v>20</v>
      </c>
      <c r="N5748">
        <v>309</v>
      </c>
      <c r="O5748">
        <v>3083</v>
      </c>
      <c r="P5748">
        <v>10</v>
      </c>
      <c r="Q5748" t="s">
        <v>5775</v>
      </c>
      <c r="CG5748" s="1"/>
      <c r="CM5748" s="2"/>
    </row>
    <row r="5749" ht="15" customHeight="1">
      <c r="A5749" t="str">
        <f t="shared" si="445"/>
        <v>2022_12_39727_2</v>
      </c>
      <c r="B5749" t="str">
        <f t="shared" si="446"/>
        <v>2022_12_43117</v>
      </c>
      <c r="C5749" s="1" t="s">
        <v>5517</v>
      </c>
      <c r="D5749">
        <f t="shared" si="447"/>
        <v>5748</v>
      </c>
      <c r="E5749">
        <v>39727</v>
      </c>
      <c r="F5749">
        <f t="shared" si="448"/>
        <v>2</v>
      </c>
      <c r="G5749" s="2" t="str">
        <f t="shared" si="449"/>
        <v/>
      </c>
      <c r="H5749" t="s">
        <v>5518</v>
      </c>
      <c r="I5749">
        <v>43117</v>
      </c>
      <c r="J5749">
        <v>39710</v>
      </c>
      <c r="K5749">
        <v>39715</v>
      </c>
      <c r="L5749" t="s">
        <v>31</v>
      </c>
      <c r="M5749" t="s">
        <v>20</v>
      </c>
      <c r="N5749">
        <v>280</v>
      </c>
      <c r="O5749">
        <v>3083</v>
      </c>
      <c r="P5749">
        <v>10</v>
      </c>
      <c r="Q5749" t="s">
        <v>5776</v>
      </c>
      <c r="CG5749" s="1"/>
      <c r="CM5749" s="2"/>
    </row>
    <row r="5750" ht="15" customHeight="1">
      <c r="A5750" t="str">
        <f t="shared" si="445"/>
        <v>2022_12_39727_3</v>
      </c>
      <c r="B5750" t="str">
        <f t="shared" si="446"/>
        <v>2022_12_43762</v>
      </c>
      <c r="C5750" s="1" t="s">
        <v>5517</v>
      </c>
      <c r="D5750">
        <f t="shared" si="447"/>
        <v>5749</v>
      </c>
      <c r="E5750">
        <v>39727</v>
      </c>
      <c r="F5750">
        <f t="shared" si="448"/>
        <v>3</v>
      </c>
      <c r="G5750" s="2" t="str">
        <f t="shared" si="449"/>
        <v/>
      </c>
      <c r="H5750" t="s">
        <v>5518</v>
      </c>
      <c r="I5750">
        <v>43762</v>
      </c>
      <c r="J5750">
        <v>39715</v>
      </c>
      <c r="K5750">
        <v>39710</v>
      </c>
      <c r="L5750" t="s">
        <v>31</v>
      </c>
      <c r="M5750" t="s">
        <v>20</v>
      </c>
      <c r="N5750">
        <v>367</v>
      </c>
      <c r="O5750">
        <v>3083</v>
      </c>
      <c r="P5750">
        <v>10</v>
      </c>
      <c r="Q5750" t="s">
        <v>5777</v>
      </c>
      <c r="CG5750" s="1"/>
      <c r="CM5750" s="2"/>
    </row>
    <row r="5751" ht="15" customHeight="1">
      <c r="A5751" t="str">
        <f t="shared" si="445"/>
        <v>2022_12_39727_4</v>
      </c>
      <c r="B5751" t="str">
        <f t="shared" si="446"/>
        <v>2022_12_44472</v>
      </c>
      <c r="C5751" s="1" t="s">
        <v>5517</v>
      </c>
      <c r="D5751">
        <f t="shared" si="447"/>
        <v>5750</v>
      </c>
      <c r="E5751">
        <v>39727</v>
      </c>
      <c r="F5751">
        <f t="shared" si="448"/>
        <v>4</v>
      </c>
      <c r="G5751" s="2" t="str">
        <f t="shared" si="449"/>
        <v/>
      </c>
      <c r="H5751" t="s">
        <v>5518</v>
      </c>
      <c r="I5751">
        <v>44472</v>
      </c>
      <c r="J5751">
        <v>39710</v>
      </c>
      <c r="K5751">
        <v>39715</v>
      </c>
      <c r="L5751" t="s">
        <v>31</v>
      </c>
      <c r="M5751" t="s">
        <v>20</v>
      </c>
      <c r="N5751">
        <v>606</v>
      </c>
      <c r="O5751">
        <v>3083</v>
      </c>
      <c r="P5751">
        <v>10</v>
      </c>
      <c r="Q5751" t="s">
        <v>5778</v>
      </c>
      <c r="CG5751" s="1"/>
      <c r="CM5751" s="2"/>
    </row>
    <row r="5752" ht="15" customHeight="1">
      <c r="A5752" t="str">
        <f t="shared" si="445"/>
        <v>2022_12_39727_5</v>
      </c>
      <c r="B5752" t="str">
        <f t="shared" si="446"/>
        <v>2022_12_45166</v>
      </c>
      <c r="C5752" s="1" t="s">
        <v>5517</v>
      </c>
      <c r="D5752">
        <f t="shared" si="447"/>
        <v>5751</v>
      </c>
      <c r="E5752">
        <v>39727</v>
      </c>
      <c r="F5752">
        <f t="shared" si="448"/>
        <v>5</v>
      </c>
      <c r="G5752" s="2" t="str">
        <f t="shared" si="449"/>
        <v/>
      </c>
      <c r="H5752" t="s">
        <v>5518</v>
      </c>
      <c r="I5752">
        <v>45166</v>
      </c>
      <c r="J5752">
        <v>39715</v>
      </c>
      <c r="K5752">
        <v>39710</v>
      </c>
      <c r="L5752" t="s">
        <v>31</v>
      </c>
      <c r="M5752" t="s">
        <v>20</v>
      </c>
      <c r="N5752">
        <v>518</v>
      </c>
      <c r="O5752">
        <v>3083</v>
      </c>
      <c r="P5752">
        <v>10</v>
      </c>
      <c r="Q5752" t="s">
        <v>5779</v>
      </c>
      <c r="CG5752" s="1"/>
      <c r="CM5752" s="2"/>
    </row>
    <row r="5753" ht="15" customHeight="1">
      <c r="A5753" t="str">
        <f t="shared" si="445"/>
        <v>2022_12_39727_6</v>
      </c>
      <c r="B5753" t="str">
        <f t="shared" si="446"/>
        <v>2022_12_45504</v>
      </c>
      <c r="C5753" s="1" t="s">
        <v>5517</v>
      </c>
      <c r="D5753">
        <f t="shared" si="447"/>
        <v>5752</v>
      </c>
      <c r="E5753">
        <v>39727</v>
      </c>
      <c r="F5753">
        <f t="shared" si="448"/>
        <v>6</v>
      </c>
      <c r="G5753" s="2" t="str">
        <f t="shared" si="449"/>
        <v/>
      </c>
      <c r="H5753" t="s">
        <v>5518</v>
      </c>
      <c r="I5753">
        <v>45504</v>
      </c>
      <c r="J5753">
        <v>39710</v>
      </c>
      <c r="K5753">
        <v>39715</v>
      </c>
      <c r="L5753" t="s">
        <v>31</v>
      </c>
      <c r="M5753" t="s">
        <v>20</v>
      </c>
      <c r="N5753">
        <v>481</v>
      </c>
      <c r="O5753">
        <v>3083</v>
      </c>
      <c r="P5753">
        <v>10</v>
      </c>
      <c r="Q5753" t="s">
        <v>5780</v>
      </c>
      <c r="CG5753" s="1"/>
      <c r="CM5753" s="2"/>
    </row>
    <row r="5754" ht="15" customHeight="1">
      <c r="A5754" t="str">
        <f t="shared" si="445"/>
        <v>2022_12_39727_7</v>
      </c>
      <c r="B5754" t="str">
        <f t="shared" si="446"/>
        <v>2022_12_46067</v>
      </c>
      <c r="C5754" s="1" t="s">
        <v>5517</v>
      </c>
      <c r="D5754">
        <f t="shared" si="447"/>
        <v>5753</v>
      </c>
      <c r="E5754">
        <v>39727</v>
      </c>
      <c r="F5754">
        <f t="shared" si="448"/>
        <v>7</v>
      </c>
      <c r="G5754" s="2" t="str">
        <f t="shared" si="449"/>
        <v/>
      </c>
      <c r="H5754" t="s">
        <v>5518</v>
      </c>
      <c r="I5754">
        <v>46067</v>
      </c>
      <c r="J5754">
        <v>39715</v>
      </c>
      <c r="K5754">
        <v>39710</v>
      </c>
      <c r="L5754" t="s">
        <v>31</v>
      </c>
      <c r="M5754" t="s">
        <v>20</v>
      </c>
      <c r="N5754">
        <v>255</v>
      </c>
      <c r="O5754">
        <v>3083</v>
      </c>
      <c r="P5754">
        <v>10</v>
      </c>
      <c r="Q5754" t="s">
        <v>5781</v>
      </c>
      <c r="CG5754" s="1"/>
      <c r="CM5754" s="2"/>
    </row>
    <row r="5755" ht="15" customHeight="1">
      <c r="A5755" t="str">
        <f t="shared" si="445"/>
        <v>2022_12_39727_8</v>
      </c>
      <c r="B5755" t="str">
        <f t="shared" si="446"/>
        <v>2022_12_48482</v>
      </c>
      <c r="C5755" s="1" t="s">
        <v>5517</v>
      </c>
      <c r="D5755">
        <f t="shared" si="447"/>
        <v>5754</v>
      </c>
      <c r="E5755">
        <v>39727</v>
      </c>
      <c r="F5755">
        <f t="shared" si="448"/>
        <v>8</v>
      </c>
      <c r="G5755" s="2" t="str">
        <f t="shared" si="449"/>
        <v>x</v>
      </c>
      <c r="H5755" t="s">
        <v>5518</v>
      </c>
      <c r="I5755">
        <v>48482</v>
      </c>
      <c r="J5755">
        <v>39710</v>
      </c>
      <c r="K5755">
        <v>39715</v>
      </c>
      <c r="L5755" t="s">
        <v>20</v>
      </c>
      <c r="M5755" t="s">
        <v>20</v>
      </c>
      <c r="N5755">
        <v>81</v>
      </c>
      <c r="O5755">
        <v>3083</v>
      </c>
      <c r="P5755">
        <v>10</v>
      </c>
      <c r="Q5755" t="s">
        <v>5782</v>
      </c>
      <c r="CG5755" s="1"/>
      <c r="CM5755" s="2"/>
    </row>
    <row r="5756" ht="15" customHeight="1">
      <c r="A5756" t="str">
        <f t="shared" si="445"/>
        <v>2022_12_39759_1</v>
      </c>
      <c r="B5756" t="str">
        <f t="shared" si="446"/>
        <v>2022_12_42627</v>
      </c>
      <c r="C5756" s="1" t="s">
        <v>5517</v>
      </c>
      <c r="D5756">
        <f t="shared" si="447"/>
        <v>5755</v>
      </c>
      <c r="E5756">
        <v>39759</v>
      </c>
      <c r="F5756">
        <f t="shared" si="448"/>
        <v>1</v>
      </c>
      <c r="G5756" s="2" t="str">
        <f t="shared" si="449"/>
        <v/>
      </c>
      <c r="H5756" t="s">
        <v>5518</v>
      </c>
      <c r="I5756">
        <v>42627</v>
      </c>
      <c r="J5756">
        <v>39742</v>
      </c>
      <c r="K5756">
        <v>39747</v>
      </c>
      <c r="L5756" t="s">
        <v>158</v>
      </c>
      <c r="M5756" t="s">
        <v>20</v>
      </c>
      <c r="N5756">
        <v>189</v>
      </c>
      <c r="O5756">
        <v>5520</v>
      </c>
      <c r="P5756">
        <v>24</v>
      </c>
      <c r="Q5756" t="s">
        <v>5783</v>
      </c>
      <c r="CG5756" s="1"/>
      <c r="CM5756" s="2"/>
    </row>
    <row r="5757" ht="15" customHeight="1">
      <c r="A5757" t="str">
        <f t="shared" si="445"/>
        <v>2022_12_39759_2</v>
      </c>
      <c r="B5757" t="str">
        <f t="shared" si="446"/>
        <v>2022_12_43093</v>
      </c>
      <c r="C5757" s="1" t="s">
        <v>5517</v>
      </c>
      <c r="D5757">
        <f t="shared" si="447"/>
        <v>5756</v>
      </c>
      <c r="E5757">
        <v>39759</v>
      </c>
      <c r="F5757">
        <f t="shared" si="448"/>
        <v>2</v>
      </c>
      <c r="G5757" s="2" t="str">
        <f t="shared" si="449"/>
        <v/>
      </c>
      <c r="H5757" t="s">
        <v>5518</v>
      </c>
      <c r="I5757">
        <v>43093</v>
      </c>
      <c r="J5757">
        <v>39747</v>
      </c>
      <c r="K5757">
        <v>39742</v>
      </c>
      <c r="L5757" t="s">
        <v>31</v>
      </c>
      <c r="M5757" t="s">
        <v>20</v>
      </c>
      <c r="N5757">
        <v>229</v>
      </c>
      <c r="O5757">
        <v>5520</v>
      </c>
      <c r="P5757">
        <v>24</v>
      </c>
      <c r="Q5757" t="s">
        <v>5784</v>
      </c>
      <c r="CG5757" s="1"/>
      <c r="CM5757" s="2"/>
    </row>
    <row r="5758" ht="15" customHeight="1">
      <c r="A5758" t="str">
        <f t="shared" si="445"/>
        <v>2022_12_39759_3</v>
      </c>
      <c r="B5758" t="str">
        <f t="shared" si="446"/>
        <v>2022_12_43311</v>
      </c>
      <c r="C5758" s="1" t="s">
        <v>5517</v>
      </c>
      <c r="D5758">
        <f t="shared" si="447"/>
        <v>5757</v>
      </c>
      <c r="E5758">
        <v>39759</v>
      </c>
      <c r="F5758">
        <f t="shared" si="448"/>
        <v>3</v>
      </c>
      <c r="G5758" s="2" t="str">
        <f t="shared" si="449"/>
        <v/>
      </c>
      <c r="H5758" t="s">
        <v>5518</v>
      </c>
      <c r="I5758">
        <v>43311</v>
      </c>
      <c r="J5758">
        <v>39742</v>
      </c>
      <c r="K5758">
        <v>39747</v>
      </c>
      <c r="L5758" t="s">
        <v>31</v>
      </c>
      <c r="M5758" t="s">
        <v>20</v>
      </c>
      <c r="N5758">
        <v>294</v>
      </c>
      <c r="O5758">
        <v>5520</v>
      </c>
      <c r="P5758">
        <v>24</v>
      </c>
      <c r="Q5758" t="s">
        <v>5785</v>
      </c>
      <c r="CG5758" s="1"/>
      <c r="CM5758" s="2"/>
    </row>
    <row r="5759" ht="15" customHeight="1">
      <c r="A5759" t="str">
        <f t="shared" si="445"/>
        <v>2022_12_39759_4</v>
      </c>
      <c r="B5759" t="str">
        <f t="shared" si="446"/>
        <v>2022_12_43926</v>
      </c>
      <c r="C5759" s="1" t="s">
        <v>5517</v>
      </c>
      <c r="D5759">
        <f t="shared" si="447"/>
        <v>5758</v>
      </c>
      <c r="E5759">
        <v>39759</v>
      </c>
      <c r="F5759">
        <f t="shared" si="448"/>
        <v>4</v>
      </c>
      <c r="G5759" s="2" t="str">
        <f t="shared" si="449"/>
        <v/>
      </c>
      <c r="H5759" t="s">
        <v>5518</v>
      </c>
      <c r="I5759">
        <v>43926</v>
      </c>
      <c r="J5759">
        <v>39747</v>
      </c>
      <c r="K5759">
        <v>39742</v>
      </c>
      <c r="L5759" t="s">
        <v>31</v>
      </c>
      <c r="M5759" t="s">
        <v>20</v>
      </c>
      <c r="N5759">
        <v>348</v>
      </c>
      <c r="O5759">
        <v>5520</v>
      </c>
      <c r="P5759">
        <v>24</v>
      </c>
      <c r="Q5759" t="s">
        <v>5786</v>
      </c>
      <c r="CG5759" s="1"/>
      <c r="CM5759" s="2"/>
    </row>
    <row r="5760" ht="15" customHeight="1">
      <c r="A5760" t="str">
        <f t="shared" si="445"/>
        <v>2022_12_39759_5</v>
      </c>
      <c r="B5760" t="str">
        <f t="shared" si="446"/>
        <v>2022_12_44056</v>
      </c>
      <c r="C5760" s="1" t="s">
        <v>5517</v>
      </c>
      <c r="D5760">
        <f t="shared" si="447"/>
        <v>5759</v>
      </c>
      <c r="E5760">
        <v>39759</v>
      </c>
      <c r="F5760">
        <f t="shared" si="448"/>
        <v>5</v>
      </c>
      <c r="G5760" s="2" t="str">
        <f t="shared" si="449"/>
        <v/>
      </c>
      <c r="H5760" t="s">
        <v>5518</v>
      </c>
      <c r="I5760">
        <v>44056</v>
      </c>
      <c r="J5760">
        <v>39742</v>
      </c>
      <c r="K5760">
        <v>39747</v>
      </c>
      <c r="L5760" t="s">
        <v>31</v>
      </c>
      <c r="M5760" t="s">
        <v>20</v>
      </c>
      <c r="N5760">
        <v>571</v>
      </c>
      <c r="O5760">
        <v>5520</v>
      </c>
      <c r="P5760">
        <v>24</v>
      </c>
      <c r="Q5760" t="s">
        <v>5787</v>
      </c>
      <c r="CG5760" s="1"/>
      <c r="CM5760" s="2"/>
    </row>
    <row r="5761" ht="15" customHeight="1">
      <c r="A5761" t="str">
        <f t="shared" si="445"/>
        <v>2022_12_39759_6</v>
      </c>
      <c r="B5761" t="str">
        <f t="shared" si="446"/>
        <v>2022_12_44240</v>
      </c>
      <c r="C5761" s="1" t="s">
        <v>5517</v>
      </c>
      <c r="D5761">
        <f t="shared" si="447"/>
        <v>5760</v>
      </c>
      <c r="E5761">
        <v>39759</v>
      </c>
      <c r="F5761">
        <f t="shared" si="448"/>
        <v>6</v>
      </c>
      <c r="G5761" s="2" t="str">
        <f t="shared" si="449"/>
        <v/>
      </c>
      <c r="H5761" t="s">
        <v>5518</v>
      </c>
      <c r="I5761">
        <v>44240</v>
      </c>
      <c r="J5761">
        <v>39747</v>
      </c>
      <c r="K5761">
        <v>39742</v>
      </c>
      <c r="L5761" t="s">
        <v>31</v>
      </c>
      <c r="M5761" t="s">
        <v>20</v>
      </c>
      <c r="N5761">
        <v>379</v>
      </c>
      <c r="O5761">
        <v>5520</v>
      </c>
      <c r="P5761">
        <v>24</v>
      </c>
      <c r="Q5761" t="s">
        <v>5788</v>
      </c>
      <c r="CG5761" s="1"/>
      <c r="CM5761" s="2"/>
    </row>
    <row r="5762" ht="15" customHeight="1">
      <c r="A5762" t="str">
        <f t="shared" ref="A5762:A5825" si="450">CONCATENATE($C5762,"_",$E5762,"_",$F5762)</f>
        <v>2022_12_39759_7</v>
      </c>
      <c r="B5762" t="str">
        <f t="shared" ref="B5762:B5825" si="451">CONCATENATE($C5762,"_",$I5762)</f>
        <v>2022_12_44486</v>
      </c>
      <c r="C5762" s="1" t="s">
        <v>5517</v>
      </c>
      <c r="D5762">
        <f t="shared" ref="D5762:D5825" si="452">IF(ISNUMBER($D5761),$D5761+1,1)</f>
        <v>5761</v>
      </c>
      <c r="E5762">
        <v>39759</v>
      </c>
      <c r="F5762">
        <f t="shared" ref="F5762:F5825" si="453">IF($E5762="","",IF($E5762=$E5761,$F5761+1,1))</f>
        <v>7</v>
      </c>
      <c r="G5762" s="2" t="str">
        <f t="shared" ref="G5762:G5825" si="454">IF($E5763=$E5762,"","x")</f>
        <v/>
      </c>
      <c r="H5762" t="s">
        <v>5518</v>
      </c>
      <c r="I5762">
        <v>44486</v>
      </c>
      <c r="J5762">
        <v>39742</v>
      </c>
      <c r="K5762">
        <v>39747</v>
      </c>
      <c r="L5762" t="s">
        <v>31</v>
      </c>
      <c r="M5762" t="s">
        <v>20</v>
      </c>
      <c r="N5762">
        <v>443</v>
      </c>
      <c r="O5762">
        <v>5520</v>
      </c>
      <c r="P5762">
        <v>24</v>
      </c>
      <c r="Q5762" t="s">
        <v>5789</v>
      </c>
      <c r="CG5762" s="1"/>
      <c r="CM5762" s="2"/>
    </row>
    <row r="5763" ht="15" customHeight="1">
      <c r="A5763" t="str">
        <f t="shared" si="450"/>
        <v>2022_12_39759_8</v>
      </c>
      <c r="B5763" t="str">
        <f t="shared" si="451"/>
        <v>2022_12_44595</v>
      </c>
      <c r="C5763" s="1" t="s">
        <v>5517</v>
      </c>
      <c r="D5763">
        <f t="shared" si="452"/>
        <v>5762</v>
      </c>
      <c r="E5763">
        <v>39759</v>
      </c>
      <c r="F5763">
        <f t="shared" si="453"/>
        <v>8</v>
      </c>
      <c r="G5763" s="2" t="str">
        <f t="shared" si="454"/>
        <v/>
      </c>
      <c r="H5763" t="s">
        <v>5518</v>
      </c>
      <c r="I5763">
        <v>44595</v>
      </c>
      <c r="J5763">
        <v>39747</v>
      </c>
      <c r="K5763">
        <v>39742</v>
      </c>
      <c r="L5763" t="s">
        <v>31</v>
      </c>
      <c r="M5763" t="s">
        <v>20</v>
      </c>
      <c r="N5763">
        <v>492</v>
      </c>
      <c r="O5763">
        <v>5520</v>
      </c>
      <c r="P5763">
        <v>24</v>
      </c>
      <c r="Q5763" t="s">
        <v>5790</v>
      </c>
      <c r="CG5763" s="1"/>
      <c r="CM5763" s="2"/>
    </row>
    <row r="5764" ht="15" customHeight="1">
      <c r="A5764" t="str">
        <f t="shared" si="450"/>
        <v>2022_12_39759_9</v>
      </c>
      <c r="B5764" t="str">
        <f t="shared" si="451"/>
        <v>2022_12_44687</v>
      </c>
      <c r="C5764" s="1" t="s">
        <v>5517</v>
      </c>
      <c r="D5764">
        <f t="shared" si="452"/>
        <v>5763</v>
      </c>
      <c r="E5764">
        <v>39759</v>
      </c>
      <c r="F5764">
        <f t="shared" si="453"/>
        <v>9</v>
      </c>
      <c r="G5764" s="2" t="str">
        <f t="shared" si="454"/>
        <v/>
      </c>
      <c r="H5764" t="s">
        <v>5518</v>
      </c>
      <c r="I5764">
        <v>44687</v>
      </c>
      <c r="J5764">
        <v>39742</v>
      </c>
      <c r="K5764">
        <v>39747</v>
      </c>
      <c r="L5764" t="s">
        <v>31</v>
      </c>
      <c r="M5764" t="s">
        <v>20</v>
      </c>
      <c r="N5764">
        <v>327</v>
      </c>
      <c r="O5764">
        <v>5520</v>
      </c>
      <c r="P5764">
        <v>24</v>
      </c>
      <c r="Q5764" t="s">
        <v>5791</v>
      </c>
      <c r="CG5764" s="1"/>
      <c r="CM5764" s="2"/>
    </row>
    <row r="5765" ht="15" customHeight="1">
      <c r="A5765" t="str">
        <f t="shared" si="450"/>
        <v>2022_12_39759_10</v>
      </c>
      <c r="B5765" t="str">
        <f t="shared" si="451"/>
        <v>2022_12_45266</v>
      </c>
      <c r="C5765" s="1" t="s">
        <v>5517</v>
      </c>
      <c r="D5765">
        <f t="shared" si="452"/>
        <v>5764</v>
      </c>
      <c r="E5765">
        <v>39759</v>
      </c>
      <c r="F5765">
        <f t="shared" si="453"/>
        <v>10</v>
      </c>
      <c r="G5765" s="2" t="str">
        <f t="shared" si="454"/>
        <v/>
      </c>
      <c r="H5765" t="s">
        <v>5518</v>
      </c>
      <c r="I5765">
        <v>45266</v>
      </c>
      <c r="J5765">
        <v>39747</v>
      </c>
      <c r="K5765">
        <v>39742</v>
      </c>
      <c r="L5765" t="s">
        <v>31</v>
      </c>
      <c r="M5765" t="s">
        <v>20</v>
      </c>
      <c r="N5765">
        <v>185</v>
      </c>
      <c r="O5765">
        <v>5520</v>
      </c>
      <c r="P5765">
        <v>24</v>
      </c>
      <c r="Q5765" t="s">
        <v>5792</v>
      </c>
      <c r="CG5765" s="1"/>
      <c r="CM5765" s="2"/>
    </row>
    <row r="5766" ht="15" customHeight="1">
      <c r="A5766" t="str">
        <f t="shared" si="450"/>
        <v>2022_12_39759_11</v>
      </c>
      <c r="B5766" t="str">
        <f t="shared" si="451"/>
        <v>2022_12_45402</v>
      </c>
      <c r="C5766" s="1" t="s">
        <v>5517</v>
      </c>
      <c r="D5766">
        <f t="shared" si="452"/>
        <v>5765</v>
      </c>
      <c r="E5766">
        <v>39759</v>
      </c>
      <c r="F5766">
        <f t="shared" si="453"/>
        <v>11</v>
      </c>
      <c r="G5766" s="2" t="str">
        <f t="shared" si="454"/>
        <v/>
      </c>
      <c r="H5766" t="s">
        <v>5518</v>
      </c>
      <c r="I5766">
        <v>45402</v>
      </c>
      <c r="J5766">
        <v>39742</v>
      </c>
      <c r="K5766">
        <v>39747</v>
      </c>
      <c r="L5766" t="s">
        <v>31</v>
      </c>
      <c r="M5766" t="s">
        <v>20</v>
      </c>
      <c r="N5766">
        <v>392</v>
      </c>
      <c r="O5766">
        <v>5520</v>
      </c>
      <c r="P5766">
        <v>24</v>
      </c>
      <c r="Q5766" t="s">
        <v>5793</v>
      </c>
      <c r="CG5766" s="1"/>
      <c r="CM5766" s="2"/>
    </row>
    <row r="5767" ht="15" customHeight="1">
      <c r="A5767" t="str">
        <f t="shared" si="450"/>
        <v>2022_12_39759_12</v>
      </c>
      <c r="B5767" t="str">
        <f t="shared" si="451"/>
        <v>2022_12_45599</v>
      </c>
      <c r="C5767" s="1" t="s">
        <v>5517</v>
      </c>
      <c r="D5767">
        <f t="shared" si="452"/>
        <v>5766</v>
      </c>
      <c r="E5767">
        <v>39759</v>
      </c>
      <c r="F5767">
        <f t="shared" si="453"/>
        <v>12</v>
      </c>
      <c r="G5767" s="2" t="str">
        <f t="shared" si="454"/>
        <v/>
      </c>
      <c r="H5767" t="s">
        <v>5518</v>
      </c>
      <c r="I5767">
        <v>45599</v>
      </c>
      <c r="J5767">
        <v>39747</v>
      </c>
      <c r="K5767">
        <v>39742</v>
      </c>
      <c r="L5767" t="s">
        <v>31</v>
      </c>
      <c r="M5767" t="s">
        <v>20</v>
      </c>
      <c r="N5767">
        <v>192</v>
      </c>
      <c r="O5767">
        <v>5520</v>
      </c>
      <c r="P5767">
        <v>24</v>
      </c>
      <c r="Q5767" t="s">
        <v>5794</v>
      </c>
      <c r="CG5767" s="1"/>
      <c r="CM5767" s="2"/>
    </row>
    <row r="5768" ht="15" customHeight="1">
      <c r="A5768" t="str">
        <f t="shared" si="450"/>
        <v>2022_12_39759_13</v>
      </c>
      <c r="B5768" t="str">
        <f t="shared" si="451"/>
        <v>2022_12_45646</v>
      </c>
      <c r="C5768" s="1" t="s">
        <v>5517</v>
      </c>
      <c r="D5768">
        <f t="shared" si="452"/>
        <v>5767</v>
      </c>
      <c r="E5768">
        <v>39759</v>
      </c>
      <c r="F5768">
        <f t="shared" si="453"/>
        <v>13</v>
      </c>
      <c r="G5768" s="2" t="str">
        <f t="shared" si="454"/>
        <v/>
      </c>
      <c r="H5768" t="s">
        <v>5518</v>
      </c>
      <c r="I5768">
        <v>45646</v>
      </c>
      <c r="J5768">
        <v>39742</v>
      </c>
      <c r="K5768">
        <v>39747</v>
      </c>
      <c r="L5768" t="s">
        <v>31</v>
      </c>
      <c r="M5768" t="s">
        <v>20</v>
      </c>
      <c r="N5768">
        <v>211</v>
      </c>
      <c r="O5768">
        <v>5520</v>
      </c>
      <c r="P5768">
        <v>24</v>
      </c>
      <c r="Q5768" t="s">
        <v>5795</v>
      </c>
      <c r="CG5768" s="1"/>
      <c r="CM5768" s="2"/>
    </row>
    <row r="5769" ht="15" customHeight="1">
      <c r="A5769" t="str">
        <f t="shared" si="450"/>
        <v>2022_12_39759_14</v>
      </c>
      <c r="B5769" t="str">
        <f t="shared" si="451"/>
        <v>2022_12_46603</v>
      </c>
      <c r="C5769" s="1" t="s">
        <v>5517</v>
      </c>
      <c r="D5769">
        <f t="shared" si="452"/>
        <v>5768</v>
      </c>
      <c r="E5769">
        <v>39759</v>
      </c>
      <c r="F5769">
        <f t="shared" si="453"/>
        <v>14</v>
      </c>
      <c r="G5769" s="2" t="str">
        <f t="shared" si="454"/>
        <v/>
      </c>
      <c r="H5769" t="s">
        <v>5518</v>
      </c>
      <c r="I5769">
        <v>46603</v>
      </c>
      <c r="J5769">
        <v>39747</v>
      </c>
      <c r="K5769">
        <v>39742</v>
      </c>
      <c r="L5769" t="s">
        <v>31</v>
      </c>
      <c r="M5769" t="s">
        <v>20</v>
      </c>
      <c r="N5769">
        <v>85</v>
      </c>
      <c r="O5769">
        <v>5520</v>
      </c>
      <c r="P5769">
        <v>24</v>
      </c>
      <c r="Q5769" t="s">
        <v>5796</v>
      </c>
      <c r="CG5769" s="1"/>
      <c r="CM5769" s="2"/>
    </row>
    <row r="5770" ht="15" customHeight="1">
      <c r="A5770" t="str">
        <f t="shared" si="450"/>
        <v>2022_12_39759_15</v>
      </c>
      <c r="B5770" t="str">
        <f t="shared" si="451"/>
        <v>2022_12_46621</v>
      </c>
      <c r="C5770" s="1" t="s">
        <v>5517</v>
      </c>
      <c r="D5770">
        <f t="shared" si="452"/>
        <v>5769</v>
      </c>
      <c r="E5770">
        <v>39759</v>
      </c>
      <c r="F5770">
        <f t="shared" si="453"/>
        <v>15</v>
      </c>
      <c r="G5770" s="2" t="str">
        <f t="shared" si="454"/>
        <v/>
      </c>
      <c r="H5770" t="s">
        <v>5518</v>
      </c>
      <c r="I5770">
        <v>46621</v>
      </c>
      <c r="J5770">
        <v>39742</v>
      </c>
      <c r="K5770">
        <v>39747</v>
      </c>
      <c r="L5770" t="s">
        <v>31</v>
      </c>
      <c r="M5770" t="s">
        <v>20</v>
      </c>
      <c r="N5770">
        <v>210</v>
      </c>
      <c r="O5770">
        <v>5520</v>
      </c>
      <c r="P5770">
        <v>24</v>
      </c>
      <c r="Q5770" t="s">
        <v>5797</v>
      </c>
      <c r="CG5770" s="1"/>
      <c r="CM5770" s="2"/>
    </row>
    <row r="5771" ht="15" customHeight="1">
      <c r="A5771" t="str">
        <f t="shared" si="450"/>
        <v>2022_12_39759_16</v>
      </c>
      <c r="B5771" t="str">
        <f t="shared" si="451"/>
        <v>2022_12_46685</v>
      </c>
      <c r="C5771" s="1" t="s">
        <v>5517</v>
      </c>
      <c r="D5771">
        <f t="shared" si="452"/>
        <v>5770</v>
      </c>
      <c r="E5771">
        <v>39759</v>
      </c>
      <c r="F5771">
        <f t="shared" si="453"/>
        <v>16</v>
      </c>
      <c r="G5771" s="2" t="str">
        <f t="shared" si="454"/>
        <v/>
      </c>
      <c r="H5771" t="s">
        <v>5518</v>
      </c>
      <c r="I5771">
        <v>46685</v>
      </c>
      <c r="J5771">
        <v>39747</v>
      </c>
      <c r="K5771">
        <v>39742</v>
      </c>
      <c r="L5771" t="s">
        <v>31</v>
      </c>
      <c r="M5771" t="s">
        <v>20</v>
      </c>
      <c r="N5771">
        <v>51</v>
      </c>
      <c r="O5771">
        <v>5520</v>
      </c>
      <c r="P5771">
        <v>24</v>
      </c>
      <c r="Q5771" t="s">
        <v>5798</v>
      </c>
      <c r="CG5771" s="1"/>
      <c r="CM5771" s="2"/>
    </row>
    <row r="5772" ht="15" customHeight="1">
      <c r="A5772" t="str">
        <f t="shared" si="450"/>
        <v>2022_12_39759_17</v>
      </c>
      <c r="B5772" t="str">
        <f t="shared" si="451"/>
        <v>2022_12_47408</v>
      </c>
      <c r="C5772" s="1" t="s">
        <v>5517</v>
      </c>
      <c r="D5772">
        <f t="shared" si="452"/>
        <v>5771</v>
      </c>
      <c r="E5772">
        <v>39759</v>
      </c>
      <c r="F5772">
        <f t="shared" si="453"/>
        <v>17</v>
      </c>
      <c r="G5772" s="2" t="str">
        <f t="shared" si="454"/>
        <v/>
      </c>
      <c r="H5772" t="s">
        <v>5518</v>
      </c>
      <c r="I5772">
        <v>47408</v>
      </c>
      <c r="J5772">
        <v>39742</v>
      </c>
      <c r="K5772">
        <v>39747</v>
      </c>
      <c r="L5772" t="s">
        <v>31</v>
      </c>
      <c r="M5772" t="s">
        <v>20</v>
      </c>
      <c r="N5772">
        <v>66</v>
      </c>
      <c r="O5772">
        <v>5520</v>
      </c>
      <c r="P5772">
        <v>24</v>
      </c>
      <c r="Q5772" t="s">
        <v>5799</v>
      </c>
      <c r="CG5772" s="1"/>
      <c r="CM5772" s="2"/>
    </row>
    <row r="5773" ht="15" customHeight="1">
      <c r="A5773" t="str">
        <f t="shared" si="450"/>
        <v>2022_12_39759_18</v>
      </c>
      <c r="B5773" t="str">
        <f t="shared" si="451"/>
        <v>2022_12_47584</v>
      </c>
      <c r="C5773" s="1" t="s">
        <v>5517</v>
      </c>
      <c r="D5773">
        <f t="shared" si="452"/>
        <v>5772</v>
      </c>
      <c r="E5773">
        <v>39759</v>
      </c>
      <c r="F5773">
        <f t="shared" si="453"/>
        <v>18</v>
      </c>
      <c r="G5773" s="2" t="str">
        <f t="shared" si="454"/>
        <v/>
      </c>
      <c r="H5773" t="s">
        <v>5518</v>
      </c>
      <c r="I5773">
        <v>47584</v>
      </c>
      <c r="J5773">
        <v>39747</v>
      </c>
      <c r="K5773">
        <v>39742</v>
      </c>
      <c r="L5773" t="s">
        <v>31</v>
      </c>
      <c r="M5773" t="s">
        <v>20</v>
      </c>
      <c r="N5773">
        <v>74</v>
      </c>
      <c r="O5773">
        <v>5520</v>
      </c>
      <c r="P5773">
        <v>24</v>
      </c>
      <c r="Q5773" t="s">
        <v>5800</v>
      </c>
      <c r="CG5773" s="1"/>
      <c r="CM5773" s="2"/>
    </row>
    <row r="5774" ht="15" customHeight="1">
      <c r="A5774" t="str">
        <f t="shared" si="450"/>
        <v>2022_12_39759_19</v>
      </c>
      <c r="B5774" t="str">
        <f t="shared" si="451"/>
        <v>2022_12_47720</v>
      </c>
      <c r="C5774" s="1" t="s">
        <v>5517</v>
      </c>
      <c r="D5774">
        <f t="shared" si="452"/>
        <v>5773</v>
      </c>
      <c r="E5774">
        <v>39759</v>
      </c>
      <c r="F5774">
        <f t="shared" si="453"/>
        <v>19</v>
      </c>
      <c r="G5774" s="2" t="str">
        <f t="shared" si="454"/>
        <v/>
      </c>
      <c r="H5774" t="s">
        <v>5518</v>
      </c>
      <c r="I5774">
        <v>47720</v>
      </c>
      <c r="J5774">
        <v>39742</v>
      </c>
      <c r="K5774">
        <v>39747</v>
      </c>
      <c r="L5774" t="s">
        <v>31</v>
      </c>
      <c r="M5774" t="s">
        <v>20</v>
      </c>
      <c r="N5774">
        <v>154</v>
      </c>
      <c r="O5774">
        <v>5520</v>
      </c>
      <c r="P5774">
        <v>24</v>
      </c>
      <c r="Q5774" t="s">
        <v>5801</v>
      </c>
      <c r="CG5774" s="1"/>
      <c r="CM5774" s="2"/>
    </row>
    <row r="5775" ht="15" customHeight="1">
      <c r="A5775" t="str">
        <f t="shared" si="450"/>
        <v>2022_12_39759_20</v>
      </c>
      <c r="B5775" t="str">
        <f t="shared" si="451"/>
        <v>2022_12_48369</v>
      </c>
      <c r="C5775" s="1" t="s">
        <v>5517</v>
      </c>
      <c r="D5775">
        <f t="shared" si="452"/>
        <v>5774</v>
      </c>
      <c r="E5775">
        <v>39759</v>
      </c>
      <c r="F5775">
        <f t="shared" si="453"/>
        <v>20</v>
      </c>
      <c r="G5775" s="2" t="str">
        <f t="shared" si="454"/>
        <v/>
      </c>
      <c r="H5775" t="s">
        <v>5518</v>
      </c>
      <c r="I5775">
        <v>48369</v>
      </c>
      <c r="J5775">
        <v>39747</v>
      </c>
      <c r="K5775">
        <v>39742</v>
      </c>
      <c r="L5775" t="s">
        <v>31</v>
      </c>
      <c r="M5775" t="s">
        <v>20</v>
      </c>
      <c r="N5775">
        <v>27</v>
      </c>
      <c r="O5775">
        <v>5520</v>
      </c>
      <c r="P5775">
        <v>24</v>
      </c>
      <c r="Q5775" t="s">
        <v>5802</v>
      </c>
      <c r="CG5775" s="1"/>
      <c r="CM5775" s="2"/>
    </row>
    <row r="5776" ht="15" customHeight="1">
      <c r="A5776" t="str">
        <f t="shared" si="450"/>
        <v>2022_12_39759_21</v>
      </c>
      <c r="B5776" t="str">
        <f t="shared" si="451"/>
        <v>2022_12_48662</v>
      </c>
      <c r="C5776" s="1" t="s">
        <v>5517</v>
      </c>
      <c r="D5776">
        <f t="shared" si="452"/>
        <v>5775</v>
      </c>
      <c r="E5776">
        <v>39759</v>
      </c>
      <c r="F5776">
        <f t="shared" si="453"/>
        <v>21</v>
      </c>
      <c r="G5776" s="2" t="str">
        <f t="shared" si="454"/>
        <v/>
      </c>
      <c r="H5776" t="s">
        <v>5518</v>
      </c>
      <c r="I5776">
        <v>48662</v>
      </c>
      <c r="J5776">
        <v>39742</v>
      </c>
      <c r="K5776">
        <v>39747</v>
      </c>
      <c r="L5776" t="s">
        <v>31</v>
      </c>
      <c r="M5776" t="s">
        <v>20</v>
      </c>
      <c r="N5776">
        <v>480</v>
      </c>
      <c r="O5776">
        <v>5520</v>
      </c>
      <c r="P5776">
        <v>24</v>
      </c>
      <c r="Q5776" t="s">
        <v>5803</v>
      </c>
      <c r="CG5776" s="1"/>
      <c r="CM5776" s="2"/>
    </row>
    <row r="5777" ht="15" customHeight="1">
      <c r="A5777" t="str">
        <f t="shared" si="450"/>
        <v>2022_12_39759_22</v>
      </c>
      <c r="B5777" t="str">
        <f t="shared" si="451"/>
        <v>2022_12_48677</v>
      </c>
      <c r="C5777" s="1" t="s">
        <v>5517</v>
      </c>
      <c r="D5777">
        <f t="shared" si="452"/>
        <v>5776</v>
      </c>
      <c r="E5777">
        <v>39759</v>
      </c>
      <c r="F5777">
        <f t="shared" si="453"/>
        <v>22</v>
      </c>
      <c r="G5777" s="2" t="str">
        <f t="shared" si="454"/>
        <v/>
      </c>
      <c r="H5777" t="s">
        <v>5518</v>
      </c>
      <c r="I5777">
        <v>48677</v>
      </c>
      <c r="J5777">
        <v>39747</v>
      </c>
      <c r="K5777">
        <v>39742</v>
      </c>
      <c r="L5777" t="s">
        <v>31</v>
      </c>
      <c r="M5777" t="s">
        <v>20</v>
      </c>
      <c r="N5777">
        <v>52</v>
      </c>
      <c r="O5777">
        <v>5520</v>
      </c>
      <c r="P5777">
        <v>24</v>
      </c>
      <c r="Q5777" t="s">
        <v>5804</v>
      </c>
      <c r="CG5777" s="1"/>
      <c r="CM5777" s="2"/>
    </row>
    <row r="5778" ht="15" customHeight="1">
      <c r="A5778" t="str">
        <f t="shared" si="450"/>
        <v>2022_12_39759_23</v>
      </c>
      <c r="B5778" t="str">
        <f t="shared" si="451"/>
        <v>2022_12_48706</v>
      </c>
      <c r="C5778" s="1" t="s">
        <v>5517</v>
      </c>
      <c r="D5778">
        <f t="shared" si="452"/>
        <v>5777</v>
      </c>
      <c r="E5778">
        <v>39759</v>
      </c>
      <c r="F5778">
        <f t="shared" si="453"/>
        <v>23</v>
      </c>
      <c r="G5778" s="2" t="str">
        <f t="shared" si="454"/>
        <v>x</v>
      </c>
      <c r="H5778" t="s">
        <v>5518</v>
      </c>
      <c r="I5778">
        <v>48706</v>
      </c>
      <c r="J5778">
        <v>39742</v>
      </c>
      <c r="K5778">
        <v>39747</v>
      </c>
      <c r="L5778" t="s">
        <v>20</v>
      </c>
      <c r="M5778" t="s">
        <v>20</v>
      </c>
      <c r="N5778">
        <v>48</v>
      </c>
      <c r="O5778">
        <v>5520</v>
      </c>
      <c r="P5778">
        <v>24</v>
      </c>
      <c r="Q5778" t="s">
        <v>5805</v>
      </c>
      <c r="CG5778" s="1"/>
      <c r="CM5778" s="2"/>
    </row>
    <row r="5779" ht="15" customHeight="1">
      <c r="A5779" t="str">
        <f t="shared" si="450"/>
        <v>2022_12_39791_1</v>
      </c>
      <c r="B5779" t="str">
        <f t="shared" si="451"/>
        <v>2022_12_42231</v>
      </c>
      <c r="C5779" s="1" t="s">
        <v>5517</v>
      </c>
      <c r="D5779">
        <f t="shared" si="452"/>
        <v>5778</v>
      </c>
      <c r="E5779">
        <v>39791</v>
      </c>
      <c r="F5779">
        <f t="shared" si="453"/>
        <v>1</v>
      </c>
      <c r="G5779" s="2" t="str">
        <f t="shared" si="454"/>
        <v/>
      </c>
      <c r="H5779" t="s">
        <v>5518</v>
      </c>
      <c r="I5779">
        <v>42231</v>
      </c>
      <c r="J5779">
        <v>39774</v>
      </c>
      <c r="K5779">
        <v>39779</v>
      </c>
      <c r="L5779" t="s">
        <v>19</v>
      </c>
      <c r="M5779" t="s">
        <v>20</v>
      </c>
      <c r="N5779">
        <v>311</v>
      </c>
      <c r="O5779">
        <v>2646</v>
      </c>
      <c r="P5779">
        <v>8</v>
      </c>
      <c r="Q5779" t="s">
        <v>5806</v>
      </c>
      <c r="CG5779" s="1"/>
      <c r="CM5779" s="2"/>
    </row>
    <row r="5780" ht="15" customHeight="1">
      <c r="A5780" t="str">
        <f t="shared" si="450"/>
        <v>2022_12_39791_2</v>
      </c>
      <c r="B5780" t="str">
        <f t="shared" si="451"/>
        <v>2022_12_42662</v>
      </c>
      <c r="C5780" s="1" t="s">
        <v>5517</v>
      </c>
      <c r="D5780">
        <f t="shared" si="452"/>
        <v>5779</v>
      </c>
      <c r="E5780">
        <v>39791</v>
      </c>
      <c r="F5780">
        <f t="shared" si="453"/>
        <v>2</v>
      </c>
      <c r="G5780" s="2" t="str">
        <f t="shared" si="454"/>
        <v/>
      </c>
      <c r="H5780" t="s">
        <v>5518</v>
      </c>
      <c r="I5780">
        <v>42662</v>
      </c>
      <c r="J5780">
        <v>39779</v>
      </c>
      <c r="K5780">
        <v>39774</v>
      </c>
      <c r="L5780" t="s">
        <v>31</v>
      </c>
      <c r="M5780" t="s">
        <v>20</v>
      </c>
      <c r="N5780">
        <v>611</v>
      </c>
      <c r="O5780">
        <v>2646</v>
      </c>
      <c r="P5780">
        <v>8</v>
      </c>
      <c r="Q5780" t="s">
        <v>5807</v>
      </c>
      <c r="CG5780" s="1"/>
      <c r="CM5780" s="2"/>
    </row>
    <row r="5781" ht="15" customHeight="1">
      <c r="A5781" t="str">
        <f t="shared" si="450"/>
        <v>2022_12_39791_3</v>
      </c>
      <c r="B5781" t="str">
        <f t="shared" si="451"/>
        <v>2022_12_42914</v>
      </c>
      <c r="C5781" s="1" t="s">
        <v>5517</v>
      </c>
      <c r="D5781">
        <f t="shared" si="452"/>
        <v>5780</v>
      </c>
      <c r="E5781">
        <v>39791</v>
      </c>
      <c r="F5781">
        <f t="shared" si="453"/>
        <v>3</v>
      </c>
      <c r="G5781" s="2" t="str">
        <f t="shared" si="454"/>
        <v/>
      </c>
      <c r="H5781" t="s">
        <v>5518</v>
      </c>
      <c r="I5781">
        <v>42914</v>
      </c>
      <c r="J5781">
        <v>39774</v>
      </c>
      <c r="K5781">
        <v>39779</v>
      </c>
      <c r="L5781" t="s">
        <v>31</v>
      </c>
      <c r="M5781" t="s">
        <v>20</v>
      </c>
      <c r="N5781">
        <v>429</v>
      </c>
      <c r="O5781">
        <v>2646</v>
      </c>
      <c r="P5781">
        <v>8</v>
      </c>
      <c r="Q5781" t="s">
        <v>5808</v>
      </c>
      <c r="CG5781" s="1"/>
      <c r="CM5781" s="2"/>
    </row>
    <row r="5782" ht="15" customHeight="1">
      <c r="A5782" t="str">
        <f t="shared" si="450"/>
        <v>2022_12_39791_4</v>
      </c>
      <c r="B5782" t="str">
        <f t="shared" si="451"/>
        <v>2022_12_43340</v>
      </c>
      <c r="C5782" s="1" t="s">
        <v>5517</v>
      </c>
      <c r="D5782">
        <f t="shared" si="452"/>
        <v>5781</v>
      </c>
      <c r="E5782">
        <v>39791</v>
      </c>
      <c r="F5782">
        <f t="shared" si="453"/>
        <v>4</v>
      </c>
      <c r="G5782" s="2" t="str">
        <f t="shared" si="454"/>
        <v/>
      </c>
      <c r="H5782" t="s">
        <v>5518</v>
      </c>
      <c r="I5782">
        <v>43340</v>
      </c>
      <c r="J5782">
        <v>39779</v>
      </c>
      <c r="K5782">
        <v>39774</v>
      </c>
      <c r="L5782" t="s">
        <v>31</v>
      </c>
      <c r="M5782" t="s">
        <v>20</v>
      </c>
      <c r="N5782">
        <v>528</v>
      </c>
      <c r="O5782">
        <v>2646</v>
      </c>
      <c r="P5782">
        <v>8</v>
      </c>
      <c r="Q5782" t="s">
        <v>5809</v>
      </c>
      <c r="CG5782" s="1"/>
      <c r="CM5782" s="2"/>
    </row>
    <row r="5783" ht="15" customHeight="1">
      <c r="A5783" t="str">
        <f t="shared" si="450"/>
        <v>2022_12_39791_5</v>
      </c>
      <c r="B5783" t="str">
        <f t="shared" si="451"/>
        <v>2022_12_43933</v>
      </c>
      <c r="C5783" s="1" t="s">
        <v>5517</v>
      </c>
      <c r="D5783">
        <f t="shared" si="452"/>
        <v>5782</v>
      </c>
      <c r="E5783">
        <v>39791</v>
      </c>
      <c r="F5783">
        <f t="shared" si="453"/>
        <v>5</v>
      </c>
      <c r="G5783" s="2" t="str">
        <f t="shared" si="454"/>
        <v/>
      </c>
      <c r="H5783" t="s">
        <v>5518</v>
      </c>
      <c r="I5783">
        <v>43933</v>
      </c>
      <c r="J5783">
        <v>39774</v>
      </c>
      <c r="K5783">
        <v>39779</v>
      </c>
      <c r="L5783" t="s">
        <v>31</v>
      </c>
      <c r="M5783" t="s">
        <v>20</v>
      </c>
      <c r="N5783">
        <v>446</v>
      </c>
      <c r="O5783">
        <v>2646</v>
      </c>
      <c r="P5783">
        <v>8</v>
      </c>
      <c r="Q5783" t="s">
        <v>5810</v>
      </c>
      <c r="CG5783" s="1"/>
      <c r="CM5783" s="2"/>
    </row>
    <row r="5784" ht="15" customHeight="1">
      <c r="A5784" t="str">
        <f t="shared" si="450"/>
        <v>2022_12_39791_6</v>
      </c>
      <c r="B5784" t="str">
        <f t="shared" si="451"/>
        <v>2022_12_44936</v>
      </c>
      <c r="C5784" s="1" t="s">
        <v>5517</v>
      </c>
      <c r="D5784">
        <f t="shared" si="452"/>
        <v>5783</v>
      </c>
      <c r="E5784">
        <v>39791</v>
      </c>
      <c r="F5784">
        <f t="shared" si="453"/>
        <v>6</v>
      </c>
      <c r="G5784" s="2" t="str">
        <f t="shared" si="454"/>
        <v/>
      </c>
      <c r="H5784" t="s">
        <v>5518</v>
      </c>
      <c r="I5784">
        <v>44936</v>
      </c>
      <c r="J5784">
        <v>39779</v>
      </c>
      <c r="K5784">
        <v>39774</v>
      </c>
      <c r="L5784" t="s">
        <v>31</v>
      </c>
      <c r="M5784" t="s">
        <v>20</v>
      </c>
      <c r="N5784">
        <v>196</v>
      </c>
      <c r="O5784">
        <v>2646</v>
      </c>
      <c r="P5784">
        <v>8</v>
      </c>
      <c r="Q5784" t="s">
        <v>5811</v>
      </c>
      <c r="CG5784" s="1"/>
      <c r="CM5784" s="2"/>
    </row>
    <row r="5785" ht="15" customHeight="1">
      <c r="A5785" t="str">
        <f t="shared" si="450"/>
        <v>2022_12_39791_7</v>
      </c>
      <c r="B5785" t="str">
        <f t="shared" si="451"/>
        <v>2022_12_45764</v>
      </c>
      <c r="C5785" s="1" t="s">
        <v>5517</v>
      </c>
      <c r="D5785">
        <f t="shared" si="452"/>
        <v>5784</v>
      </c>
      <c r="E5785">
        <v>39791</v>
      </c>
      <c r="F5785">
        <f t="shared" si="453"/>
        <v>7</v>
      </c>
      <c r="G5785" s="2" t="str">
        <f t="shared" si="454"/>
        <v>x</v>
      </c>
      <c r="H5785" t="s">
        <v>5518</v>
      </c>
      <c r="I5785">
        <v>45764</v>
      </c>
      <c r="J5785">
        <v>39774</v>
      </c>
      <c r="K5785">
        <v>39779</v>
      </c>
      <c r="L5785" t="s">
        <v>20</v>
      </c>
      <c r="M5785" t="s">
        <v>20</v>
      </c>
      <c r="N5785">
        <v>104</v>
      </c>
      <c r="O5785">
        <v>2646</v>
      </c>
      <c r="P5785">
        <v>8</v>
      </c>
      <c r="Q5785" t="s">
        <v>5812</v>
      </c>
      <c r="CG5785" s="1"/>
      <c r="CM5785" s="2"/>
    </row>
    <row r="5786" ht="15" customHeight="1">
      <c r="A5786" t="str">
        <f t="shared" si="450"/>
        <v>2022_12_39823_1</v>
      </c>
      <c r="B5786" t="str">
        <f t="shared" si="451"/>
        <v>2022_12_42277</v>
      </c>
      <c r="C5786" s="1" t="s">
        <v>5517</v>
      </c>
      <c r="D5786">
        <f t="shared" si="452"/>
        <v>5785</v>
      </c>
      <c r="E5786">
        <v>39823</v>
      </c>
      <c r="F5786">
        <f t="shared" si="453"/>
        <v>1</v>
      </c>
      <c r="G5786" s="2" t="str">
        <f t="shared" si="454"/>
        <v/>
      </c>
      <c r="H5786" t="s">
        <v>5518</v>
      </c>
      <c r="I5786">
        <v>42277</v>
      </c>
      <c r="J5786">
        <v>39806</v>
      </c>
      <c r="K5786">
        <v>39811</v>
      </c>
      <c r="L5786" t="s">
        <v>158</v>
      </c>
      <c r="M5786" t="s">
        <v>20</v>
      </c>
      <c r="N5786">
        <v>205</v>
      </c>
      <c r="O5786">
        <v>2947</v>
      </c>
      <c r="P5786">
        <v>10</v>
      </c>
      <c r="Q5786" t="s">
        <v>5813</v>
      </c>
      <c r="CG5786" s="1"/>
      <c r="CM5786" s="2"/>
    </row>
    <row r="5787" ht="15" customHeight="1">
      <c r="A5787" t="str">
        <f t="shared" si="450"/>
        <v>2022_12_39823_2</v>
      </c>
      <c r="B5787" t="str">
        <f t="shared" si="451"/>
        <v>2022_12_42879</v>
      </c>
      <c r="C5787" s="1" t="s">
        <v>5517</v>
      </c>
      <c r="D5787">
        <f t="shared" si="452"/>
        <v>5786</v>
      </c>
      <c r="E5787">
        <v>39823</v>
      </c>
      <c r="F5787">
        <f t="shared" si="453"/>
        <v>2</v>
      </c>
      <c r="G5787" s="2" t="str">
        <f t="shared" si="454"/>
        <v/>
      </c>
      <c r="H5787" t="s">
        <v>5518</v>
      </c>
      <c r="I5787">
        <v>42879</v>
      </c>
      <c r="J5787">
        <v>39811</v>
      </c>
      <c r="K5787">
        <v>39806</v>
      </c>
      <c r="L5787" t="s">
        <v>31</v>
      </c>
      <c r="M5787" t="s">
        <v>20</v>
      </c>
      <c r="N5787">
        <v>367</v>
      </c>
      <c r="O5787">
        <v>2947</v>
      </c>
      <c r="P5787">
        <v>10</v>
      </c>
      <c r="Q5787" t="s">
        <v>5814</v>
      </c>
      <c r="CG5787" s="1"/>
      <c r="CM5787" s="2"/>
    </row>
    <row r="5788" ht="15" customHeight="1">
      <c r="A5788" t="str">
        <f t="shared" si="450"/>
        <v>2022_12_39823_3</v>
      </c>
      <c r="B5788" t="str">
        <f t="shared" si="451"/>
        <v>2022_12_43101</v>
      </c>
      <c r="C5788" s="1" t="s">
        <v>5517</v>
      </c>
      <c r="D5788">
        <f t="shared" si="452"/>
        <v>5787</v>
      </c>
      <c r="E5788">
        <v>39823</v>
      </c>
      <c r="F5788">
        <f t="shared" si="453"/>
        <v>3</v>
      </c>
      <c r="G5788" s="2" t="str">
        <f t="shared" si="454"/>
        <v/>
      </c>
      <c r="H5788" t="s">
        <v>5518</v>
      </c>
      <c r="I5788">
        <v>43101</v>
      </c>
      <c r="J5788">
        <v>39806</v>
      </c>
      <c r="K5788">
        <v>39811</v>
      </c>
      <c r="L5788" t="s">
        <v>31</v>
      </c>
      <c r="M5788" t="s">
        <v>20</v>
      </c>
      <c r="N5788">
        <v>427</v>
      </c>
      <c r="O5788">
        <v>2947</v>
      </c>
      <c r="P5788">
        <v>10</v>
      </c>
      <c r="Q5788" t="s">
        <v>5815</v>
      </c>
      <c r="CG5788" s="1"/>
      <c r="CM5788" s="2"/>
    </row>
    <row r="5789" ht="15" customHeight="1">
      <c r="A5789" t="str">
        <f t="shared" si="450"/>
        <v>2022_12_39823_4</v>
      </c>
      <c r="B5789" t="str">
        <f t="shared" si="451"/>
        <v>2022_12_44142</v>
      </c>
      <c r="C5789" s="1" t="s">
        <v>5517</v>
      </c>
      <c r="D5789">
        <f t="shared" si="452"/>
        <v>5788</v>
      </c>
      <c r="E5789">
        <v>39823</v>
      </c>
      <c r="F5789">
        <f t="shared" si="453"/>
        <v>4</v>
      </c>
      <c r="G5789" s="2" t="str">
        <f t="shared" si="454"/>
        <v/>
      </c>
      <c r="H5789" t="s">
        <v>5518</v>
      </c>
      <c r="I5789">
        <v>44142</v>
      </c>
      <c r="J5789">
        <v>39811</v>
      </c>
      <c r="K5789">
        <v>39806</v>
      </c>
      <c r="L5789" t="s">
        <v>31</v>
      </c>
      <c r="M5789" t="s">
        <v>20</v>
      </c>
      <c r="N5789">
        <v>478</v>
      </c>
      <c r="O5789">
        <v>2947</v>
      </c>
      <c r="P5789">
        <v>10</v>
      </c>
      <c r="Q5789" t="s">
        <v>5816</v>
      </c>
      <c r="CG5789" s="1"/>
      <c r="CM5789" s="2"/>
    </row>
    <row r="5790" ht="15" customHeight="1">
      <c r="A5790" t="str">
        <f t="shared" si="450"/>
        <v>2022_12_39823_5</v>
      </c>
      <c r="B5790" t="str">
        <f t="shared" si="451"/>
        <v>2022_12_44816</v>
      </c>
      <c r="C5790" s="1" t="s">
        <v>5517</v>
      </c>
      <c r="D5790">
        <f t="shared" si="452"/>
        <v>5789</v>
      </c>
      <c r="E5790">
        <v>39823</v>
      </c>
      <c r="F5790">
        <f t="shared" si="453"/>
        <v>5</v>
      </c>
      <c r="G5790" s="2" t="str">
        <f t="shared" si="454"/>
        <v/>
      </c>
      <c r="H5790" t="s">
        <v>5518</v>
      </c>
      <c r="I5790">
        <v>44816</v>
      </c>
      <c r="J5790">
        <v>39806</v>
      </c>
      <c r="K5790">
        <v>39811</v>
      </c>
      <c r="L5790" t="s">
        <v>31</v>
      </c>
      <c r="M5790" t="s">
        <v>20</v>
      </c>
      <c r="N5790">
        <v>546</v>
      </c>
      <c r="O5790">
        <v>2947</v>
      </c>
      <c r="P5790">
        <v>10</v>
      </c>
      <c r="Q5790" t="s">
        <v>5817</v>
      </c>
      <c r="CG5790" s="1"/>
      <c r="CM5790" s="2"/>
    </row>
    <row r="5791" ht="15" customHeight="1">
      <c r="A5791" t="str">
        <f t="shared" si="450"/>
        <v>2022_12_39823_6</v>
      </c>
      <c r="B5791" t="str">
        <f t="shared" si="451"/>
        <v>2022_12_46066</v>
      </c>
      <c r="C5791" s="1" t="s">
        <v>5517</v>
      </c>
      <c r="D5791">
        <f t="shared" si="452"/>
        <v>5790</v>
      </c>
      <c r="E5791">
        <v>39823</v>
      </c>
      <c r="F5791">
        <f t="shared" si="453"/>
        <v>6</v>
      </c>
      <c r="G5791" s="2" t="str">
        <f t="shared" si="454"/>
        <v/>
      </c>
      <c r="H5791" t="s">
        <v>5518</v>
      </c>
      <c r="I5791">
        <v>46066</v>
      </c>
      <c r="J5791">
        <v>39811</v>
      </c>
      <c r="K5791">
        <v>39806</v>
      </c>
      <c r="L5791" t="s">
        <v>31</v>
      </c>
      <c r="M5791" t="s">
        <v>20</v>
      </c>
      <c r="N5791">
        <v>517</v>
      </c>
      <c r="O5791">
        <v>2947</v>
      </c>
      <c r="P5791">
        <v>10</v>
      </c>
      <c r="Q5791" t="s">
        <v>5818</v>
      </c>
      <c r="CG5791" s="1"/>
      <c r="CM5791" s="2"/>
    </row>
    <row r="5792" ht="15" customHeight="1">
      <c r="A5792" t="str">
        <f t="shared" si="450"/>
        <v>2022_12_39823_7</v>
      </c>
      <c r="B5792" t="str">
        <f t="shared" si="451"/>
        <v>2022_12_47697</v>
      </c>
      <c r="C5792" s="1" t="s">
        <v>5517</v>
      </c>
      <c r="D5792">
        <f t="shared" si="452"/>
        <v>5791</v>
      </c>
      <c r="E5792">
        <v>39823</v>
      </c>
      <c r="F5792">
        <f t="shared" si="453"/>
        <v>7</v>
      </c>
      <c r="G5792" s="2" t="str">
        <f t="shared" si="454"/>
        <v/>
      </c>
      <c r="H5792" t="s">
        <v>5518</v>
      </c>
      <c r="I5792">
        <v>47697</v>
      </c>
      <c r="J5792">
        <v>39811</v>
      </c>
      <c r="K5792">
        <v>39806</v>
      </c>
      <c r="L5792" t="s">
        <v>31</v>
      </c>
      <c r="M5792" t="s">
        <v>20</v>
      </c>
      <c r="N5792">
        <v>207</v>
      </c>
      <c r="O5792">
        <v>2947</v>
      </c>
      <c r="P5792">
        <v>10</v>
      </c>
      <c r="Q5792" t="s">
        <v>5819</v>
      </c>
      <c r="CG5792" s="1"/>
      <c r="CM5792" s="2"/>
    </row>
    <row r="5793" ht="15" customHeight="1">
      <c r="A5793" t="str">
        <f t="shared" si="450"/>
        <v>2022_12_39823_8</v>
      </c>
      <c r="B5793" t="str">
        <f t="shared" si="451"/>
        <v>2022_12_47758</v>
      </c>
      <c r="C5793" s="1" t="s">
        <v>5517</v>
      </c>
      <c r="D5793">
        <f t="shared" si="452"/>
        <v>5792</v>
      </c>
      <c r="E5793">
        <v>39823</v>
      </c>
      <c r="F5793">
        <f t="shared" si="453"/>
        <v>8</v>
      </c>
      <c r="G5793" s="2" t="str">
        <f t="shared" si="454"/>
        <v>x</v>
      </c>
      <c r="H5793" t="s">
        <v>5518</v>
      </c>
      <c r="I5793">
        <v>47758</v>
      </c>
      <c r="J5793">
        <v>39806</v>
      </c>
      <c r="K5793">
        <v>39811</v>
      </c>
      <c r="L5793" t="s">
        <v>20</v>
      </c>
      <c r="M5793" t="s">
        <v>20</v>
      </c>
      <c r="N5793">
        <v>62</v>
      </c>
      <c r="O5793">
        <v>2947</v>
      </c>
      <c r="P5793">
        <v>10</v>
      </c>
      <c r="Q5793" t="s">
        <v>5820</v>
      </c>
      <c r="CG5793" s="1"/>
      <c r="CM5793" s="2"/>
    </row>
    <row r="5794" ht="15" customHeight="1">
      <c r="A5794" t="str">
        <f t="shared" si="450"/>
        <v>2022_12_39855_1</v>
      </c>
      <c r="B5794" t="str">
        <f t="shared" si="451"/>
        <v>2022_12_42555</v>
      </c>
      <c r="C5794" s="1" t="s">
        <v>5517</v>
      </c>
      <c r="D5794">
        <f t="shared" si="452"/>
        <v>5793</v>
      </c>
      <c r="E5794">
        <v>39855</v>
      </c>
      <c r="F5794">
        <f t="shared" si="453"/>
        <v>1</v>
      </c>
      <c r="G5794" s="2" t="str">
        <f t="shared" si="454"/>
        <v/>
      </c>
      <c r="H5794" t="s">
        <v>5518</v>
      </c>
      <c r="I5794">
        <v>42555</v>
      </c>
      <c r="J5794">
        <v>39838</v>
      </c>
      <c r="K5794">
        <v>39843</v>
      </c>
      <c r="L5794" t="s">
        <v>19</v>
      </c>
      <c r="M5794" t="s">
        <v>20</v>
      </c>
      <c r="N5794">
        <v>359</v>
      </c>
      <c r="O5794">
        <v>1467</v>
      </c>
      <c r="P5794">
        <v>6</v>
      </c>
      <c r="Q5794" t="s">
        <v>5821</v>
      </c>
      <c r="CG5794" s="1"/>
      <c r="CM5794" s="2"/>
    </row>
    <row r="5795" ht="15" customHeight="1">
      <c r="A5795" t="str">
        <f t="shared" si="450"/>
        <v>2022_12_39855_2</v>
      </c>
      <c r="B5795" t="str">
        <f t="shared" si="451"/>
        <v>2022_12_43751</v>
      </c>
      <c r="C5795" s="1" t="s">
        <v>5517</v>
      </c>
      <c r="D5795">
        <f t="shared" si="452"/>
        <v>5794</v>
      </c>
      <c r="E5795">
        <v>39855</v>
      </c>
      <c r="F5795">
        <f t="shared" si="453"/>
        <v>2</v>
      </c>
      <c r="G5795" s="2" t="str">
        <f t="shared" si="454"/>
        <v/>
      </c>
      <c r="H5795" t="s">
        <v>5518</v>
      </c>
      <c r="I5795">
        <v>43751</v>
      </c>
      <c r="J5795">
        <v>39843</v>
      </c>
      <c r="K5795">
        <v>39838</v>
      </c>
      <c r="L5795" t="s">
        <v>31</v>
      </c>
      <c r="M5795" t="s">
        <v>20</v>
      </c>
      <c r="N5795">
        <v>298</v>
      </c>
      <c r="O5795">
        <v>1467</v>
      </c>
      <c r="P5795">
        <v>6</v>
      </c>
      <c r="Q5795" t="s">
        <v>5822</v>
      </c>
      <c r="CG5795" s="1"/>
      <c r="CM5795" s="2"/>
    </row>
    <row r="5796" ht="15" customHeight="1">
      <c r="A5796" t="str">
        <f t="shared" si="450"/>
        <v>2022_12_39855_3</v>
      </c>
      <c r="B5796" t="str">
        <f t="shared" si="451"/>
        <v>2022_12_43832</v>
      </c>
      <c r="C5796" s="1" t="s">
        <v>5517</v>
      </c>
      <c r="D5796">
        <f t="shared" si="452"/>
        <v>5795</v>
      </c>
      <c r="E5796">
        <v>39855</v>
      </c>
      <c r="F5796">
        <f t="shared" si="453"/>
        <v>3</v>
      </c>
      <c r="G5796" s="2" t="str">
        <f t="shared" si="454"/>
        <v/>
      </c>
      <c r="H5796" t="s">
        <v>5518</v>
      </c>
      <c r="I5796">
        <v>43832</v>
      </c>
      <c r="J5796">
        <v>39838</v>
      </c>
      <c r="K5796">
        <v>39843</v>
      </c>
      <c r="L5796" t="s">
        <v>31</v>
      </c>
      <c r="M5796" t="s">
        <v>20</v>
      </c>
      <c r="N5796">
        <v>338</v>
      </c>
      <c r="O5796">
        <v>1467</v>
      </c>
      <c r="P5796">
        <v>6</v>
      </c>
      <c r="Q5796" t="s">
        <v>5823</v>
      </c>
      <c r="CG5796" s="1"/>
      <c r="CM5796" s="2"/>
    </row>
    <row r="5797" ht="15" customHeight="1">
      <c r="A5797" t="str">
        <f t="shared" si="450"/>
        <v>2022_12_39855_4</v>
      </c>
      <c r="B5797" t="str">
        <f t="shared" si="451"/>
        <v>2022_12_44520</v>
      </c>
      <c r="C5797" s="1" t="s">
        <v>5517</v>
      </c>
      <c r="D5797">
        <f t="shared" si="452"/>
        <v>5796</v>
      </c>
      <c r="E5797">
        <v>39855</v>
      </c>
      <c r="F5797">
        <f t="shared" si="453"/>
        <v>4</v>
      </c>
      <c r="G5797" s="2" t="str">
        <f t="shared" si="454"/>
        <v/>
      </c>
      <c r="H5797" t="s">
        <v>5518</v>
      </c>
      <c r="I5797">
        <v>44520</v>
      </c>
      <c r="J5797">
        <v>39843</v>
      </c>
      <c r="K5797">
        <v>39838</v>
      </c>
      <c r="L5797" t="s">
        <v>31</v>
      </c>
      <c r="M5797" t="s">
        <v>20</v>
      </c>
      <c r="N5797">
        <v>398</v>
      </c>
      <c r="O5797">
        <v>1467</v>
      </c>
      <c r="P5797">
        <v>6</v>
      </c>
      <c r="Q5797" t="s">
        <v>5824</v>
      </c>
      <c r="CG5797" s="1"/>
      <c r="CM5797" s="2"/>
    </row>
    <row r="5798" ht="15" customHeight="1">
      <c r="A5798" t="str">
        <f t="shared" si="450"/>
        <v>2022_12_39855_5</v>
      </c>
      <c r="B5798" t="str">
        <f t="shared" si="451"/>
        <v>2022_12_44852</v>
      </c>
      <c r="C5798" s="1" t="s">
        <v>5517</v>
      </c>
      <c r="D5798">
        <f t="shared" si="452"/>
        <v>5797</v>
      </c>
      <c r="E5798">
        <v>39855</v>
      </c>
      <c r="F5798">
        <f t="shared" si="453"/>
        <v>5</v>
      </c>
      <c r="G5798" s="2" t="str">
        <f t="shared" si="454"/>
        <v>x</v>
      </c>
      <c r="H5798" t="s">
        <v>5518</v>
      </c>
      <c r="I5798">
        <v>44852</v>
      </c>
      <c r="J5798">
        <v>39838</v>
      </c>
      <c r="K5798">
        <v>39843</v>
      </c>
      <c r="L5798" t="s">
        <v>20</v>
      </c>
      <c r="M5798" t="s">
        <v>20</v>
      </c>
      <c r="N5798">
        <v>53</v>
      </c>
      <c r="O5798">
        <v>1467</v>
      </c>
      <c r="P5798">
        <v>6</v>
      </c>
      <c r="Q5798" t="s">
        <v>5825</v>
      </c>
      <c r="CG5798" s="1"/>
      <c r="CM5798" s="2"/>
    </row>
    <row r="5799" ht="15" customHeight="1">
      <c r="A5799" t="str">
        <f t="shared" si="450"/>
        <v>2022_12_39887_1</v>
      </c>
      <c r="B5799" t="str">
        <f t="shared" si="451"/>
        <v>2022_12_42751</v>
      </c>
      <c r="C5799" s="1" t="s">
        <v>5517</v>
      </c>
      <c r="D5799">
        <f t="shared" si="452"/>
        <v>5798</v>
      </c>
      <c r="E5799">
        <v>39887</v>
      </c>
      <c r="F5799">
        <f t="shared" si="453"/>
        <v>1</v>
      </c>
      <c r="G5799" s="2" t="str">
        <f t="shared" si="454"/>
        <v/>
      </c>
      <c r="H5799" t="s">
        <v>5518</v>
      </c>
      <c r="I5799">
        <v>42751</v>
      </c>
      <c r="J5799">
        <v>39870</v>
      </c>
      <c r="K5799">
        <v>39875</v>
      </c>
      <c r="L5799" t="s">
        <v>19</v>
      </c>
      <c r="M5799" t="s">
        <v>20</v>
      </c>
      <c r="N5799">
        <v>67</v>
      </c>
      <c r="O5799">
        <v>2967</v>
      </c>
      <c r="P5799">
        <v>12</v>
      </c>
      <c r="Q5799" t="s">
        <v>5826</v>
      </c>
      <c r="CG5799" s="1"/>
      <c r="CM5799" s="2"/>
    </row>
    <row r="5800" ht="15" customHeight="1">
      <c r="A5800" t="str">
        <f t="shared" si="450"/>
        <v>2022_12_39887_2</v>
      </c>
      <c r="B5800" t="str">
        <f t="shared" si="451"/>
        <v>2022_12_43411</v>
      </c>
      <c r="C5800" s="1" t="s">
        <v>5517</v>
      </c>
      <c r="D5800">
        <f t="shared" si="452"/>
        <v>5799</v>
      </c>
      <c r="E5800">
        <v>39887</v>
      </c>
      <c r="F5800">
        <f t="shared" si="453"/>
        <v>2</v>
      </c>
      <c r="G5800" s="2" t="str">
        <f t="shared" si="454"/>
        <v/>
      </c>
      <c r="H5800" t="s">
        <v>5518</v>
      </c>
      <c r="I5800">
        <v>43411</v>
      </c>
      <c r="J5800">
        <v>39875</v>
      </c>
      <c r="K5800">
        <v>39870</v>
      </c>
      <c r="L5800" t="s">
        <v>31</v>
      </c>
      <c r="M5800" t="s">
        <v>20</v>
      </c>
      <c r="N5800">
        <v>110</v>
      </c>
      <c r="O5800">
        <v>2967</v>
      </c>
      <c r="P5800">
        <v>12</v>
      </c>
      <c r="Q5800" t="s">
        <v>5827</v>
      </c>
      <c r="CG5800" s="1"/>
      <c r="CM5800" s="2"/>
    </row>
    <row r="5801" ht="15" customHeight="1">
      <c r="A5801" t="str">
        <f t="shared" si="450"/>
        <v>2022_12_39887_3</v>
      </c>
      <c r="B5801" t="str">
        <f t="shared" si="451"/>
        <v>2022_12_44149</v>
      </c>
      <c r="C5801" s="1" t="s">
        <v>5517</v>
      </c>
      <c r="D5801">
        <f t="shared" si="452"/>
        <v>5800</v>
      </c>
      <c r="E5801">
        <v>39887</v>
      </c>
      <c r="F5801">
        <f t="shared" si="453"/>
        <v>3</v>
      </c>
      <c r="G5801" s="2" t="str">
        <f t="shared" si="454"/>
        <v/>
      </c>
      <c r="H5801" t="s">
        <v>5518</v>
      </c>
      <c r="I5801">
        <v>44149</v>
      </c>
      <c r="J5801">
        <v>39870</v>
      </c>
      <c r="K5801">
        <v>39875</v>
      </c>
      <c r="L5801" t="s">
        <v>31</v>
      </c>
      <c r="M5801" t="s">
        <v>20</v>
      </c>
      <c r="N5801">
        <v>713</v>
      </c>
      <c r="O5801">
        <v>2967</v>
      </c>
      <c r="P5801">
        <v>12</v>
      </c>
      <c r="Q5801" t="s">
        <v>5828</v>
      </c>
      <c r="CG5801" s="1"/>
      <c r="CM5801" s="2"/>
    </row>
    <row r="5802" ht="15" customHeight="1">
      <c r="A5802" t="str">
        <f t="shared" si="450"/>
        <v>2022_12_39887_4</v>
      </c>
      <c r="B5802" t="str">
        <f t="shared" si="451"/>
        <v>2022_12_44668</v>
      </c>
      <c r="C5802" s="1" t="s">
        <v>5517</v>
      </c>
      <c r="D5802">
        <f t="shared" si="452"/>
        <v>5801</v>
      </c>
      <c r="E5802">
        <v>39887</v>
      </c>
      <c r="F5802">
        <f t="shared" si="453"/>
        <v>4</v>
      </c>
      <c r="G5802" s="2" t="str">
        <f t="shared" si="454"/>
        <v/>
      </c>
      <c r="H5802" t="s">
        <v>5518</v>
      </c>
      <c r="I5802">
        <v>44668</v>
      </c>
      <c r="J5802">
        <v>39875</v>
      </c>
      <c r="K5802">
        <v>39870</v>
      </c>
      <c r="L5802" t="s">
        <v>31</v>
      </c>
      <c r="M5802" t="s">
        <v>20</v>
      </c>
      <c r="N5802">
        <v>386</v>
      </c>
      <c r="O5802">
        <v>2967</v>
      </c>
      <c r="P5802">
        <v>12</v>
      </c>
      <c r="Q5802" t="s">
        <v>5829</v>
      </c>
      <c r="CG5802" s="1"/>
      <c r="CM5802" s="2"/>
    </row>
    <row r="5803" ht="15" customHeight="1">
      <c r="A5803" t="str">
        <f t="shared" si="450"/>
        <v>2022_12_39887_5</v>
      </c>
      <c r="B5803" t="str">
        <f t="shared" si="451"/>
        <v>2022_12_45087</v>
      </c>
      <c r="C5803" s="1" t="s">
        <v>5517</v>
      </c>
      <c r="D5803">
        <f t="shared" si="452"/>
        <v>5802</v>
      </c>
      <c r="E5803">
        <v>39887</v>
      </c>
      <c r="F5803">
        <f t="shared" si="453"/>
        <v>5</v>
      </c>
      <c r="G5803" s="2" t="str">
        <f t="shared" si="454"/>
        <v/>
      </c>
      <c r="H5803" t="s">
        <v>5518</v>
      </c>
      <c r="I5803">
        <v>45087</v>
      </c>
      <c r="J5803">
        <v>39870</v>
      </c>
      <c r="K5803">
        <v>39875</v>
      </c>
      <c r="L5803" t="s">
        <v>31</v>
      </c>
      <c r="M5803" t="s">
        <v>20</v>
      </c>
      <c r="N5803">
        <v>563</v>
      </c>
      <c r="O5803">
        <v>2967</v>
      </c>
      <c r="P5803">
        <v>12</v>
      </c>
      <c r="Q5803" t="s">
        <v>5830</v>
      </c>
      <c r="CG5803" s="1"/>
      <c r="CM5803" s="2"/>
    </row>
    <row r="5804" ht="15" customHeight="1">
      <c r="A5804" t="str">
        <f t="shared" si="450"/>
        <v>2022_12_39887_6</v>
      </c>
      <c r="B5804" t="str">
        <f t="shared" si="451"/>
        <v>2022_12_45567</v>
      </c>
      <c r="C5804" s="1" t="s">
        <v>5517</v>
      </c>
      <c r="D5804">
        <f t="shared" si="452"/>
        <v>5803</v>
      </c>
      <c r="E5804">
        <v>39887</v>
      </c>
      <c r="F5804">
        <f t="shared" si="453"/>
        <v>6</v>
      </c>
      <c r="G5804" s="2" t="str">
        <f t="shared" si="454"/>
        <v/>
      </c>
      <c r="H5804" t="s">
        <v>5518</v>
      </c>
      <c r="I5804">
        <v>45567</v>
      </c>
      <c r="J5804">
        <v>39875</v>
      </c>
      <c r="K5804">
        <v>39870</v>
      </c>
      <c r="L5804" t="s">
        <v>31</v>
      </c>
      <c r="M5804" t="s">
        <v>20</v>
      </c>
      <c r="N5804">
        <v>226</v>
      </c>
      <c r="O5804">
        <v>2967</v>
      </c>
      <c r="P5804">
        <v>12</v>
      </c>
      <c r="Q5804" t="s">
        <v>5831</v>
      </c>
      <c r="CG5804" s="1"/>
      <c r="CM5804" s="2"/>
    </row>
    <row r="5805" ht="15" customHeight="1">
      <c r="A5805" t="str">
        <f t="shared" si="450"/>
        <v>2022_12_39887_7</v>
      </c>
      <c r="B5805" t="str">
        <f t="shared" si="451"/>
        <v>2022_12_45630</v>
      </c>
      <c r="C5805" s="1" t="s">
        <v>5517</v>
      </c>
      <c r="D5805">
        <f t="shared" si="452"/>
        <v>5804</v>
      </c>
      <c r="E5805">
        <v>39887</v>
      </c>
      <c r="F5805">
        <f t="shared" si="453"/>
        <v>7</v>
      </c>
      <c r="G5805" s="2" t="str">
        <f t="shared" si="454"/>
        <v/>
      </c>
      <c r="H5805" t="s">
        <v>5518</v>
      </c>
      <c r="I5805">
        <v>45630</v>
      </c>
      <c r="J5805">
        <v>39870</v>
      </c>
      <c r="K5805">
        <v>39875</v>
      </c>
      <c r="L5805" t="s">
        <v>31</v>
      </c>
      <c r="M5805" t="s">
        <v>20</v>
      </c>
      <c r="N5805">
        <v>271</v>
      </c>
      <c r="O5805">
        <v>2967</v>
      </c>
      <c r="P5805">
        <v>12</v>
      </c>
      <c r="Q5805" t="s">
        <v>5832</v>
      </c>
      <c r="CG5805" s="1"/>
      <c r="CM5805" s="2"/>
    </row>
    <row r="5806" ht="15" customHeight="1">
      <c r="A5806" t="str">
        <f t="shared" si="450"/>
        <v>2022_12_39887_8</v>
      </c>
      <c r="B5806" t="str">
        <f t="shared" si="451"/>
        <v>2022_12_45668</v>
      </c>
      <c r="C5806" s="1" t="s">
        <v>5517</v>
      </c>
      <c r="D5806">
        <f t="shared" si="452"/>
        <v>5805</v>
      </c>
      <c r="E5806">
        <v>39887</v>
      </c>
      <c r="F5806">
        <f t="shared" si="453"/>
        <v>8</v>
      </c>
      <c r="G5806" s="2" t="str">
        <f t="shared" si="454"/>
        <v/>
      </c>
      <c r="H5806" t="s">
        <v>5518</v>
      </c>
      <c r="I5806">
        <v>45668</v>
      </c>
      <c r="J5806">
        <v>39875</v>
      </c>
      <c r="K5806">
        <v>39870</v>
      </c>
      <c r="L5806" t="s">
        <v>31</v>
      </c>
      <c r="M5806" t="s">
        <v>20</v>
      </c>
      <c r="N5806">
        <v>69</v>
      </c>
      <c r="O5806">
        <v>2967</v>
      </c>
      <c r="P5806">
        <v>12</v>
      </c>
      <c r="Q5806" t="s">
        <v>5833</v>
      </c>
      <c r="CG5806" s="1"/>
      <c r="CM5806" s="2"/>
    </row>
    <row r="5807" ht="15" customHeight="1">
      <c r="A5807" t="str">
        <f t="shared" si="450"/>
        <v>2022_12_39887_9</v>
      </c>
      <c r="B5807" t="str">
        <f t="shared" si="451"/>
        <v>2022_12_45693</v>
      </c>
      <c r="C5807" s="1" t="s">
        <v>5517</v>
      </c>
      <c r="D5807">
        <f t="shared" si="452"/>
        <v>5806</v>
      </c>
      <c r="E5807">
        <v>39887</v>
      </c>
      <c r="F5807">
        <f t="shared" si="453"/>
        <v>9</v>
      </c>
      <c r="G5807" s="2" t="str">
        <f t="shared" si="454"/>
        <v>x</v>
      </c>
      <c r="H5807" t="s">
        <v>5518</v>
      </c>
      <c r="I5807">
        <v>45693</v>
      </c>
      <c r="J5807">
        <v>39870</v>
      </c>
      <c r="K5807">
        <v>39875</v>
      </c>
      <c r="L5807" t="s">
        <v>20</v>
      </c>
      <c r="M5807" t="s">
        <v>20</v>
      </c>
      <c r="N5807">
        <v>51</v>
      </c>
      <c r="O5807">
        <v>2967</v>
      </c>
      <c r="P5807">
        <v>12</v>
      </c>
      <c r="Q5807" t="s">
        <v>5834</v>
      </c>
      <c r="CG5807" s="1"/>
      <c r="CM5807" s="2"/>
    </row>
    <row r="5808" ht="15" customHeight="1">
      <c r="A5808" t="str">
        <f t="shared" si="450"/>
        <v>2022_12_39919_1</v>
      </c>
      <c r="B5808" t="str">
        <f t="shared" si="451"/>
        <v>2022_12_42686</v>
      </c>
      <c r="C5808" s="1" t="s">
        <v>5517</v>
      </c>
      <c r="D5808">
        <f t="shared" si="452"/>
        <v>5807</v>
      </c>
      <c r="E5808">
        <v>39919</v>
      </c>
      <c r="F5808">
        <f t="shared" si="453"/>
        <v>1</v>
      </c>
      <c r="G5808" s="2" t="str">
        <f t="shared" si="454"/>
        <v/>
      </c>
      <c r="H5808" t="s">
        <v>5518</v>
      </c>
      <c r="I5808">
        <v>42686</v>
      </c>
      <c r="J5808">
        <v>39902</v>
      </c>
      <c r="K5808">
        <v>39907</v>
      </c>
      <c r="L5808" t="s">
        <v>158</v>
      </c>
      <c r="M5808" t="s">
        <v>20</v>
      </c>
      <c r="N5808">
        <v>191</v>
      </c>
      <c r="O5808">
        <v>2245</v>
      </c>
      <c r="P5808">
        <v>12</v>
      </c>
      <c r="Q5808" t="s">
        <v>5835</v>
      </c>
      <c r="CG5808" s="1"/>
      <c r="CM5808" s="2"/>
    </row>
    <row r="5809" ht="15" customHeight="1">
      <c r="A5809" t="str">
        <f t="shared" si="450"/>
        <v>2022_12_39919_2</v>
      </c>
      <c r="B5809" t="str">
        <f t="shared" si="451"/>
        <v>2022_12_42752</v>
      </c>
      <c r="C5809" s="1" t="s">
        <v>5517</v>
      </c>
      <c r="D5809">
        <f t="shared" si="452"/>
        <v>5808</v>
      </c>
      <c r="E5809">
        <v>39919</v>
      </c>
      <c r="F5809">
        <f t="shared" si="453"/>
        <v>2</v>
      </c>
      <c r="G5809" s="2" t="str">
        <f t="shared" si="454"/>
        <v/>
      </c>
      <c r="H5809" t="s">
        <v>5518</v>
      </c>
      <c r="I5809">
        <v>42752</v>
      </c>
      <c r="J5809">
        <v>39907</v>
      </c>
      <c r="K5809">
        <v>39902</v>
      </c>
      <c r="L5809" t="s">
        <v>31</v>
      </c>
      <c r="M5809" t="s">
        <v>20</v>
      </c>
      <c r="N5809">
        <v>144</v>
      </c>
      <c r="O5809">
        <v>2245</v>
      </c>
      <c r="P5809">
        <v>12</v>
      </c>
      <c r="Q5809" t="s">
        <v>5836</v>
      </c>
      <c r="CG5809" s="1"/>
      <c r="CM5809" s="2"/>
    </row>
    <row r="5810" ht="15" customHeight="1">
      <c r="A5810" t="str">
        <f t="shared" si="450"/>
        <v>2022_12_39919_3</v>
      </c>
      <c r="B5810" t="str">
        <f t="shared" si="451"/>
        <v>2022_12_43557</v>
      </c>
      <c r="C5810" s="1" t="s">
        <v>5517</v>
      </c>
      <c r="D5810">
        <f t="shared" si="452"/>
        <v>5809</v>
      </c>
      <c r="E5810">
        <v>39919</v>
      </c>
      <c r="F5810">
        <f t="shared" si="453"/>
        <v>3</v>
      </c>
      <c r="G5810" s="2" t="str">
        <f t="shared" si="454"/>
        <v/>
      </c>
      <c r="H5810" t="s">
        <v>5518</v>
      </c>
      <c r="I5810">
        <v>43557</v>
      </c>
      <c r="J5810">
        <v>39902</v>
      </c>
      <c r="K5810">
        <v>39907</v>
      </c>
      <c r="L5810" t="s">
        <v>31</v>
      </c>
      <c r="M5810" t="s">
        <v>20</v>
      </c>
      <c r="N5810">
        <v>360</v>
      </c>
      <c r="O5810">
        <v>2245</v>
      </c>
      <c r="P5810">
        <v>12</v>
      </c>
      <c r="Q5810" t="s">
        <v>5837</v>
      </c>
      <c r="CG5810" s="1"/>
      <c r="CM5810" s="2"/>
    </row>
    <row r="5811" ht="15" customHeight="1">
      <c r="A5811" t="str">
        <f t="shared" si="450"/>
        <v>2022_12_39919_4</v>
      </c>
      <c r="B5811" t="str">
        <f t="shared" si="451"/>
        <v>2022_12_43690</v>
      </c>
      <c r="C5811" s="1" t="s">
        <v>5517</v>
      </c>
      <c r="D5811">
        <f t="shared" si="452"/>
        <v>5810</v>
      </c>
      <c r="E5811">
        <v>39919</v>
      </c>
      <c r="F5811">
        <f t="shared" si="453"/>
        <v>4</v>
      </c>
      <c r="G5811" s="2" t="str">
        <f t="shared" si="454"/>
        <v/>
      </c>
      <c r="H5811" t="s">
        <v>5518</v>
      </c>
      <c r="I5811">
        <v>43690</v>
      </c>
      <c r="J5811">
        <v>39907</v>
      </c>
      <c r="K5811">
        <v>39902</v>
      </c>
      <c r="L5811" t="s">
        <v>31</v>
      </c>
      <c r="M5811" t="s">
        <v>20</v>
      </c>
      <c r="N5811">
        <v>332</v>
      </c>
      <c r="O5811">
        <v>2245</v>
      </c>
      <c r="P5811">
        <v>12</v>
      </c>
      <c r="Q5811" t="s">
        <v>5838</v>
      </c>
      <c r="CG5811" s="1"/>
      <c r="CM5811" s="2"/>
    </row>
    <row r="5812" ht="15" customHeight="1">
      <c r="A5812" t="str">
        <f t="shared" si="450"/>
        <v>2022_12_39919_5</v>
      </c>
      <c r="B5812" t="str">
        <f t="shared" si="451"/>
        <v>2022_12_43992</v>
      </c>
      <c r="C5812" s="1" t="s">
        <v>5517</v>
      </c>
      <c r="D5812">
        <f t="shared" si="452"/>
        <v>5811</v>
      </c>
      <c r="E5812">
        <v>39919</v>
      </c>
      <c r="F5812">
        <f t="shared" si="453"/>
        <v>5</v>
      </c>
      <c r="G5812" s="2" t="str">
        <f t="shared" si="454"/>
        <v/>
      </c>
      <c r="H5812" t="s">
        <v>5518</v>
      </c>
      <c r="I5812">
        <v>43992</v>
      </c>
      <c r="J5812">
        <v>39902</v>
      </c>
      <c r="K5812">
        <v>39907</v>
      </c>
      <c r="L5812" t="s">
        <v>31</v>
      </c>
      <c r="M5812" t="s">
        <v>20</v>
      </c>
      <c r="N5812">
        <v>294</v>
      </c>
      <c r="O5812">
        <v>2245</v>
      </c>
      <c r="P5812">
        <v>12</v>
      </c>
      <c r="Q5812" t="s">
        <v>5839</v>
      </c>
      <c r="CG5812" s="1"/>
      <c r="CM5812" s="2"/>
    </row>
    <row r="5813" ht="15" customHeight="1">
      <c r="A5813" t="str">
        <f t="shared" si="450"/>
        <v>2022_12_39919_6</v>
      </c>
      <c r="B5813" t="str">
        <f t="shared" si="451"/>
        <v>2022_12_44188</v>
      </c>
      <c r="C5813" s="1" t="s">
        <v>5517</v>
      </c>
      <c r="D5813">
        <f t="shared" si="452"/>
        <v>5812</v>
      </c>
      <c r="E5813">
        <v>39919</v>
      </c>
      <c r="F5813">
        <f t="shared" si="453"/>
        <v>6</v>
      </c>
      <c r="G5813" s="2" t="str">
        <f t="shared" si="454"/>
        <v/>
      </c>
      <c r="H5813" t="s">
        <v>5518</v>
      </c>
      <c r="I5813">
        <v>44188</v>
      </c>
      <c r="J5813">
        <v>39907</v>
      </c>
      <c r="K5813">
        <v>39902</v>
      </c>
      <c r="L5813" t="s">
        <v>31</v>
      </c>
      <c r="M5813" t="s">
        <v>20</v>
      </c>
      <c r="N5813">
        <v>230</v>
      </c>
      <c r="O5813">
        <v>2245</v>
      </c>
      <c r="P5813">
        <v>12</v>
      </c>
      <c r="Q5813" t="s">
        <v>5840</v>
      </c>
      <c r="CG5813" s="1"/>
      <c r="CM5813" s="2"/>
    </row>
    <row r="5814" ht="15" customHeight="1">
      <c r="A5814" t="str">
        <f t="shared" si="450"/>
        <v>2022_12_39919_7</v>
      </c>
      <c r="B5814" t="str">
        <f t="shared" si="451"/>
        <v>2022_12_44575</v>
      </c>
      <c r="C5814" s="1" t="s">
        <v>5517</v>
      </c>
      <c r="D5814">
        <f t="shared" si="452"/>
        <v>5813</v>
      </c>
      <c r="E5814">
        <v>39919</v>
      </c>
      <c r="F5814">
        <f t="shared" si="453"/>
        <v>7</v>
      </c>
      <c r="G5814" s="2" t="str">
        <f t="shared" si="454"/>
        <v/>
      </c>
      <c r="H5814" t="s">
        <v>5518</v>
      </c>
      <c r="I5814">
        <v>44575</v>
      </c>
      <c r="J5814">
        <v>39902</v>
      </c>
      <c r="K5814">
        <v>39907</v>
      </c>
      <c r="L5814" t="s">
        <v>31</v>
      </c>
      <c r="M5814" t="s">
        <v>20</v>
      </c>
      <c r="N5814">
        <v>187</v>
      </c>
      <c r="O5814">
        <v>2245</v>
      </c>
      <c r="P5814">
        <v>12</v>
      </c>
      <c r="Q5814" t="s">
        <v>5841</v>
      </c>
      <c r="CG5814" s="1"/>
      <c r="CM5814" s="2"/>
    </row>
    <row r="5815" ht="15" customHeight="1">
      <c r="A5815" t="str">
        <f t="shared" si="450"/>
        <v>2022_12_39919_8</v>
      </c>
      <c r="B5815" t="str">
        <f t="shared" si="451"/>
        <v>2022_12_44634</v>
      </c>
      <c r="C5815" s="1" t="s">
        <v>5517</v>
      </c>
      <c r="D5815">
        <f t="shared" si="452"/>
        <v>5814</v>
      </c>
      <c r="E5815">
        <v>39919</v>
      </c>
      <c r="F5815">
        <f t="shared" si="453"/>
        <v>8</v>
      </c>
      <c r="G5815" s="2" t="str">
        <f t="shared" si="454"/>
        <v/>
      </c>
      <c r="H5815" t="s">
        <v>5518</v>
      </c>
      <c r="I5815">
        <v>44634</v>
      </c>
      <c r="J5815">
        <v>39907</v>
      </c>
      <c r="K5815">
        <v>39902</v>
      </c>
      <c r="L5815" t="s">
        <v>31</v>
      </c>
      <c r="M5815" t="s">
        <v>20</v>
      </c>
      <c r="N5815">
        <v>136</v>
      </c>
      <c r="O5815">
        <v>2245</v>
      </c>
      <c r="P5815">
        <v>12</v>
      </c>
      <c r="Q5815" t="s">
        <v>5842</v>
      </c>
      <c r="CG5815" s="1"/>
      <c r="CM5815" s="2"/>
    </row>
    <row r="5816" ht="15" customHeight="1">
      <c r="A5816" t="str">
        <f t="shared" si="450"/>
        <v>2022_12_39919_9</v>
      </c>
      <c r="B5816" t="str">
        <f t="shared" si="451"/>
        <v>2022_12_44750</v>
      </c>
      <c r="C5816" s="1" t="s">
        <v>5517</v>
      </c>
      <c r="D5816">
        <f t="shared" si="452"/>
        <v>5815</v>
      </c>
      <c r="E5816">
        <v>39919</v>
      </c>
      <c r="F5816">
        <f t="shared" si="453"/>
        <v>9</v>
      </c>
      <c r="G5816" s="2" t="str">
        <f t="shared" si="454"/>
        <v/>
      </c>
      <c r="H5816" t="s">
        <v>5518</v>
      </c>
      <c r="I5816">
        <v>44750</v>
      </c>
      <c r="J5816">
        <v>39902</v>
      </c>
      <c r="K5816">
        <v>39907</v>
      </c>
      <c r="L5816" t="s">
        <v>31</v>
      </c>
      <c r="M5816" t="s">
        <v>20</v>
      </c>
      <c r="N5816">
        <v>225</v>
      </c>
      <c r="O5816">
        <v>2245</v>
      </c>
      <c r="P5816">
        <v>12</v>
      </c>
      <c r="Q5816" t="s">
        <v>5843</v>
      </c>
      <c r="CG5816" s="1"/>
      <c r="CM5816" s="2"/>
    </row>
    <row r="5817" ht="15" customHeight="1">
      <c r="A5817" t="str">
        <f t="shared" si="450"/>
        <v>2022_12_39919_10</v>
      </c>
      <c r="B5817" t="str">
        <f t="shared" si="451"/>
        <v>2022_12_45330</v>
      </c>
      <c r="C5817" s="1" t="s">
        <v>5517</v>
      </c>
      <c r="D5817">
        <f t="shared" si="452"/>
        <v>5816</v>
      </c>
      <c r="E5817">
        <v>39919</v>
      </c>
      <c r="F5817">
        <f t="shared" si="453"/>
        <v>10</v>
      </c>
      <c r="G5817" s="2" t="str">
        <f t="shared" si="454"/>
        <v/>
      </c>
      <c r="H5817" t="s">
        <v>5518</v>
      </c>
      <c r="I5817">
        <v>45330</v>
      </c>
      <c r="J5817">
        <v>39907</v>
      </c>
      <c r="K5817">
        <v>39902</v>
      </c>
      <c r="L5817" t="s">
        <v>31</v>
      </c>
      <c r="M5817" t="s">
        <v>20</v>
      </c>
      <c r="N5817">
        <v>88</v>
      </c>
      <c r="O5817">
        <v>2245</v>
      </c>
      <c r="P5817">
        <v>12</v>
      </c>
      <c r="Q5817" t="s">
        <v>5844</v>
      </c>
      <c r="CG5817" s="1"/>
      <c r="CM5817" s="2"/>
    </row>
    <row r="5818" ht="15" customHeight="1">
      <c r="A5818" t="str">
        <f t="shared" si="450"/>
        <v>2022_12_39919_11</v>
      </c>
      <c r="B5818" t="str">
        <f t="shared" si="451"/>
        <v>2022_12_45343</v>
      </c>
      <c r="C5818" s="1" t="s">
        <v>5517</v>
      </c>
      <c r="D5818">
        <f t="shared" si="452"/>
        <v>5817</v>
      </c>
      <c r="E5818">
        <v>39919</v>
      </c>
      <c r="F5818">
        <f t="shared" si="453"/>
        <v>11</v>
      </c>
      <c r="G5818" s="2" t="str">
        <f t="shared" si="454"/>
        <v>x</v>
      </c>
      <c r="H5818" t="s">
        <v>5518</v>
      </c>
      <c r="I5818">
        <v>45343</v>
      </c>
      <c r="J5818">
        <v>39902</v>
      </c>
      <c r="K5818">
        <v>39907</v>
      </c>
      <c r="L5818" t="s">
        <v>20</v>
      </c>
      <c r="M5818" t="s">
        <v>20</v>
      </c>
      <c r="N5818">
        <v>37</v>
      </c>
      <c r="O5818">
        <v>2245</v>
      </c>
      <c r="P5818">
        <v>12</v>
      </c>
      <c r="Q5818" t="s">
        <v>5845</v>
      </c>
      <c r="CG5818" s="1"/>
      <c r="CM5818" s="2"/>
    </row>
    <row r="5819" ht="15" customHeight="1">
      <c r="A5819" t="str">
        <f t="shared" si="450"/>
        <v>2022_12_39951_1</v>
      </c>
      <c r="B5819" t="str">
        <f t="shared" si="451"/>
        <v>2022_12_42104</v>
      </c>
      <c r="C5819" s="1" t="s">
        <v>5517</v>
      </c>
      <c r="D5819">
        <f t="shared" si="452"/>
        <v>5818</v>
      </c>
      <c r="E5819">
        <v>39951</v>
      </c>
      <c r="F5819">
        <f t="shared" si="453"/>
        <v>1</v>
      </c>
      <c r="G5819" s="2" t="str">
        <f t="shared" si="454"/>
        <v/>
      </c>
      <c r="H5819" t="s">
        <v>5518</v>
      </c>
      <c r="I5819">
        <v>42104</v>
      </c>
      <c r="J5819">
        <v>39934</v>
      </c>
      <c r="K5819">
        <v>39939</v>
      </c>
      <c r="L5819" t="s">
        <v>19</v>
      </c>
      <c r="M5819" t="s">
        <v>20</v>
      </c>
      <c r="N5819">
        <v>442</v>
      </c>
      <c r="O5819">
        <v>3065</v>
      </c>
      <c r="P5819">
        <v>11</v>
      </c>
      <c r="Q5819" t="s">
        <v>5846</v>
      </c>
      <c r="CG5819" s="1"/>
      <c r="CM5819" s="2"/>
    </row>
    <row r="5820" ht="15" customHeight="1">
      <c r="A5820" t="str">
        <f t="shared" si="450"/>
        <v>2022_12_39951_2</v>
      </c>
      <c r="B5820" t="str">
        <f t="shared" si="451"/>
        <v>2022_12_42242</v>
      </c>
      <c r="C5820" s="1" t="s">
        <v>5517</v>
      </c>
      <c r="D5820">
        <f t="shared" si="452"/>
        <v>5819</v>
      </c>
      <c r="E5820">
        <v>39951</v>
      </c>
      <c r="F5820">
        <f t="shared" si="453"/>
        <v>2</v>
      </c>
      <c r="G5820" s="2" t="str">
        <f t="shared" si="454"/>
        <v/>
      </c>
      <c r="H5820" t="s">
        <v>5518</v>
      </c>
      <c r="I5820">
        <v>42242</v>
      </c>
      <c r="J5820">
        <v>39939</v>
      </c>
      <c r="K5820">
        <v>39934</v>
      </c>
      <c r="L5820" t="s">
        <v>31</v>
      </c>
      <c r="M5820" t="s">
        <v>20</v>
      </c>
      <c r="N5820">
        <v>318</v>
      </c>
      <c r="O5820">
        <v>3065</v>
      </c>
      <c r="P5820">
        <v>11</v>
      </c>
      <c r="Q5820" t="s">
        <v>5847</v>
      </c>
      <c r="CG5820" s="1"/>
      <c r="CM5820" s="2"/>
    </row>
    <row r="5821" ht="15" customHeight="1">
      <c r="A5821" t="str">
        <f t="shared" si="450"/>
        <v>2022_12_39951_3</v>
      </c>
      <c r="B5821" t="str">
        <f t="shared" si="451"/>
        <v>2022_12_42755</v>
      </c>
      <c r="C5821" s="1" t="s">
        <v>5517</v>
      </c>
      <c r="D5821">
        <f t="shared" si="452"/>
        <v>5820</v>
      </c>
      <c r="E5821">
        <v>39951</v>
      </c>
      <c r="F5821">
        <f t="shared" si="453"/>
        <v>3</v>
      </c>
      <c r="G5821" s="2" t="str">
        <f t="shared" si="454"/>
        <v/>
      </c>
      <c r="H5821" t="s">
        <v>5518</v>
      </c>
      <c r="I5821">
        <v>42755</v>
      </c>
      <c r="J5821">
        <v>39934</v>
      </c>
      <c r="K5821">
        <v>39939</v>
      </c>
      <c r="L5821" t="s">
        <v>31</v>
      </c>
      <c r="M5821" t="s">
        <v>20</v>
      </c>
      <c r="N5821">
        <v>349</v>
      </c>
      <c r="O5821">
        <v>3065</v>
      </c>
      <c r="P5821">
        <v>11</v>
      </c>
      <c r="Q5821" t="s">
        <v>5848</v>
      </c>
      <c r="CG5821" s="1"/>
      <c r="CM5821" s="2"/>
    </row>
    <row r="5822" ht="15" customHeight="1">
      <c r="A5822" t="str">
        <f t="shared" si="450"/>
        <v>2022_12_39951_4</v>
      </c>
      <c r="B5822" t="str">
        <f t="shared" si="451"/>
        <v>2022_12_43278</v>
      </c>
      <c r="C5822" s="1" t="s">
        <v>5517</v>
      </c>
      <c r="D5822">
        <f t="shared" si="452"/>
        <v>5821</v>
      </c>
      <c r="E5822">
        <v>39951</v>
      </c>
      <c r="F5822">
        <f t="shared" si="453"/>
        <v>4</v>
      </c>
      <c r="G5822" s="2" t="str">
        <f t="shared" si="454"/>
        <v/>
      </c>
      <c r="H5822" t="s">
        <v>5518</v>
      </c>
      <c r="I5822">
        <v>43278</v>
      </c>
      <c r="J5822">
        <v>39939</v>
      </c>
      <c r="K5822">
        <v>39934</v>
      </c>
      <c r="L5822" t="s">
        <v>31</v>
      </c>
      <c r="M5822" t="s">
        <v>20</v>
      </c>
      <c r="N5822">
        <v>311</v>
      </c>
      <c r="O5822">
        <v>3065</v>
      </c>
      <c r="P5822">
        <v>11</v>
      </c>
      <c r="Q5822" t="s">
        <v>5849</v>
      </c>
      <c r="CG5822" s="1"/>
      <c r="CM5822" s="2"/>
    </row>
    <row r="5823" ht="15" customHeight="1">
      <c r="A5823" t="str">
        <f t="shared" si="450"/>
        <v>2022_12_39951_5</v>
      </c>
      <c r="B5823" t="str">
        <f t="shared" si="451"/>
        <v>2022_12_44076</v>
      </c>
      <c r="C5823" s="1" t="s">
        <v>5517</v>
      </c>
      <c r="D5823">
        <f t="shared" si="452"/>
        <v>5822</v>
      </c>
      <c r="E5823">
        <v>39951</v>
      </c>
      <c r="F5823">
        <f t="shared" si="453"/>
        <v>5</v>
      </c>
      <c r="G5823" s="2" t="str">
        <f t="shared" si="454"/>
        <v/>
      </c>
      <c r="H5823" t="s">
        <v>5518</v>
      </c>
      <c r="I5823">
        <v>44076</v>
      </c>
      <c r="J5823">
        <v>39934</v>
      </c>
      <c r="K5823">
        <v>39939</v>
      </c>
      <c r="L5823" t="s">
        <v>31</v>
      </c>
      <c r="M5823" t="s">
        <v>20</v>
      </c>
      <c r="N5823">
        <v>303</v>
      </c>
      <c r="O5823">
        <v>3065</v>
      </c>
      <c r="P5823">
        <v>11</v>
      </c>
      <c r="Q5823" t="s">
        <v>5850</v>
      </c>
      <c r="CG5823" s="1"/>
      <c r="CM5823" s="2"/>
    </row>
    <row r="5824" ht="15" customHeight="1">
      <c r="A5824" t="str">
        <f t="shared" si="450"/>
        <v>2022_12_39951_6</v>
      </c>
      <c r="B5824" t="str">
        <f t="shared" si="451"/>
        <v>2022_12_44537</v>
      </c>
      <c r="C5824" s="1" t="s">
        <v>5517</v>
      </c>
      <c r="D5824">
        <f t="shared" si="452"/>
        <v>5823</v>
      </c>
      <c r="E5824">
        <v>39951</v>
      </c>
      <c r="F5824">
        <f t="shared" si="453"/>
        <v>6</v>
      </c>
      <c r="G5824" s="2" t="str">
        <f t="shared" si="454"/>
        <v/>
      </c>
      <c r="H5824" t="s">
        <v>5518</v>
      </c>
      <c r="I5824">
        <v>44537</v>
      </c>
      <c r="J5824">
        <v>39939</v>
      </c>
      <c r="K5824">
        <v>39934</v>
      </c>
      <c r="L5824" t="s">
        <v>31</v>
      </c>
      <c r="M5824" t="s">
        <v>20</v>
      </c>
      <c r="N5824">
        <v>263</v>
      </c>
      <c r="O5824">
        <v>3065</v>
      </c>
      <c r="P5824">
        <v>11</v>
      </c>
      <c r="Q5824" t="s">
        <v>5851</v>
      </c>
      <c r="CG5824" s="1"/>
      <c r="CM5824" s="2"/>
    </row>
    <row r="5825" ht="15" customHeight="1">
      <c r="A5825" t="str">
        <f t="shared" si="450"/>
        <v>2022_12_39951_7</v>
      </c>
      <c r="B5825" t="str">
        <f t="shared" si="451"/>
        <v>2022_12_45220</v>
      </c>
      <c r="C5825" s="1" t="s">
        <v>5517</v>
      </c>
      <c r="D5825">
        <f t="shared" si="452"/>
        <v>5824</v>
      </c>
      <c r="E5825">
        <v>39951</v>
      </c>
      <c r="F5825">
        <f t="shared" si="453"/>
        <v>7</v>
      </c>
      <c r="G5825" s="2" t="str">
        <f t="shared" si="454"/>
        <v/>
      </c>
      <c r="H5825" t="s">
        <v>5518</v>
      </c>
      <c r="I5825">
        <v>45220</v>
      </c>
      <c r="J5825">
        <v>39934</v>
      </c>
      <c r="K5825">
        <v>39939</v>
      </c>
      <c r="L5825" t="s">
        <v>31</v>
      </c>
      <c r="M5825" t="s">
        <v>20</v>
      </c>
      <c r="N5825">
        <v>442</v>
      </c>
      <c r="O5825">
        <v>3065</v>
      </c>
      <c r="P5825">
        <v>11</v>
      </c>
      <c r="Q5825" t="s">
        <v>5852</v>
      </c>
      <c r="CG5825" s="1"/>
      <c r="CM5825" s="2"/>
    </row>
    <row r="5826" ht="15" customHeight="1">
      <c r="A5826" t="str">
        <f t="shared" ref="A5826:A5889" si="455">CONCATENATE($C5826,"_",$E5826,"_",$F5826)</f>
        <v>2022_12_39951_8</v>
      </c>
      <c r="B5826" t="str">
        <f t="shared" ref="B5826:B5889" si="456">CONCATENATE($C5826,"_",$I5826)</f>
        <v>2022_12_45511</v>
      </c>
      <c r="C5826" s="1" t="s">
        <v>5517</v>
      </c>
      <c r="D5826">
        <f t="shared" ref="D5826:D5889" si="457">IF(ISNUMBER($D5825),$D5825+1,1)</f>
        <v>5825</v>
      </c>
      <c r="E5826">
        <v>39951</v>
      </c>
      <c r="F5826">
        <f t="shared" ref="F5826:F5889" si="458">IF($E5826="","",IF($E5826=$E5825,$F5825+1,1))</f>
        <v>8</v>
      </c>
      <c r="G5826" s="2" t="str">
        <f t="shared" ref="G5826:G5889" si="459">IF($E5827=$E5826,"","x")</f>
        <v/>
      </c>
      <c r="H5826" t="s">
        <v>5518</v>
      </c>
      <c r="I5826">
        <v>45511</v>
      </c>
      <c r="J5826">
        <v>39939</v>
      </c>
      <c r="K5826">
        <v>39934</v>
      </c>
      <c r="L5826" t="s">
        <v>31</v>
      </c>
      <c r="M5826" t="s">
        <v>20</v>
      </c>
      <c r="N5826">
        <v>101</v>
      </c>
      <c r="O5826">
        <v>3065</v>
      </c>
      <c r="P5826">
        <v>11</v>
      </c>
      <c r="Q5826" t="s">
        <v>5853</v>
      </c>
      <c r="CG5826" s="1"/>
      <c r="CM5826" s="2"/>
    </row>
    <row r="5827" ht="15" customHeight="1">
      <c r="A5827" t="str">
        <f t="shared" si="455"/>
        <v>2022_12_39951_9</v>
      </c>
      <c r="B5827" t="str">
        <f t="shared" si="456"/>
        <v>2022_12_46565</v>
      </c>
      <c r="C5827" s="1" t="s">
        <v>5517</v>
      </c>
      <c r="D5827">
        <f t="shared" si="457"/>
        <v>5826</v>
      </c>
      <c r="E5827">
        <v>39951</v>
      </c>
      <c r="F5827">
        <f t="shared" si="458"/>
        <v>9</v>
      </c>
      <c r="G5827" s="2" t="str">
        <f t="shared" si="459"/>
        <v/>
      </c>
      <c r="H5827" t="s">
        <v>5518</v>
      </c>
      <c r="I5827">
        <v>46565</v>
      </c>
      <c r="J5827">
        <v>39934</v>
      </c>
      <c r="K5827">
        <v>39939</v>
      </c>
      <c r="L5827" t="s">
        <v>31</v>
      </c>
      <c r="M5827" t="s">
        <v>20</v>
      </c>
      <c r="N5827">
        <v>483</v>
      </c>
      <c r="O5827">
        <v>3065</v>
      </c>
      <c r="P5827">
        <v>11</v>
      </c>
      <c r="Q5827" t="s">
        <v>5854</v>
      </c>
      <c r="CG5827" s="1"/>
      <c r="CM5827" s="2"/>
    </row>
    <row r="5828" ht="15" customHeight="1">
      <c r="A5828" t="str">
        <f t="shared" si="455"/>
        <v>2022_12_39951_10</v>
      </c>
      <c r="B5828" t="str">
        <f t="shared" si="456"/>
        <v>2022_12_47648</v>
      </c>
      <c r="C5828" s="1" t="s">
        <v>5517</v>
      </c>
      <c r="D5828">
        <f t="shared" si="457"/>
        <v>5827</v>
      </c>
      <c r="E5828">
        <v>39951</v>
      </c>
      <c r="F5828">
        <f t="shared" si="458"/>
        <v>10</v>
      </c>
      <c r="G5828" s="2" t="str">
        <f t="shared" si="459"/>
        <v>x</v>
      </c>
      <c r="H5828" t="s">
        <v>5518</v>
      </c>
      <c r="I5828">
        <v>47648</v>
      </c>
      <c r="J5828">
        <v>39939</v>
      </c>
      <c r="K5828">
        <v>39934</v>
      </c>
      <c r="L5828" t="s">
        <v>20</v>
      </c>
      <c r="M5828" t="s">
        <v>20</v>
      </c>
      <c r="N5828">
        <v>32</v>
      </c>
      <c r="O5828">
        <v>3065</v>
      </c>
      <c r="P5828">
        <v>11</v>
      </c>
      <c r="Q5828" t="s">
        <v>5855</v>
      </c>
      <c r="CG5828" s="1"/>
      <c r="CM5828" s="2"/>
    </row>
    <row r="5829" ht="15" customHeight="1">
      <c r="A5829" t="str">
        <f t="shared" si="455"/>
        <v>2022_12_39983_1</v>
      </c>
      <c r="B5829" t="str">
        <f t="shared" si="456"/>
        <v>2022_12_42546</v>
      </c>
      <c r="C5829" s="1" t="s">
        <v>5517</v>
      </c>
      <c r="D5829">
        <f t="shared" si="457"/>
        <v>5828</v>
      </c>
      <c r="E5829">
        <v>39983</v>
      </c>
      <c r="F5829">
        <f t="shared" si="458"/>
        <v>1</v>
      </c>
      <c r="G5829" s="2" t="str">
        <f t="shared" si="459"/>
        <v/>
      </c>
      <c r="H5829" t="s">
        <v>5518</v>
      </c>
      <c r="I5829">
        <v>42546</v>
      </c>
      <c r="J5829">
        <v>39966</v>
      </c>
      <c r="K5829">
        <v>39971</v>
      </c>
      <c r="L5829" t="s">
        <v>19</v>
      </c>
      <c r="M5829" t="s">
        <v>20</v>
      </c>
      <c r="N5829">
        <v>177</v>
      </c>
      <c r="O5829">
        <v>3468</v>
      </c>
      <c r="P5829">
        <v>9</v>
      </c>
      <c r="Q5829" t="s">
        <v>5856</v>
      </c>
      <c r="CG5829" s="1"/>
      <c r="CM5829" s="2"/>
    </row>
    <row r="5830" ht="15" customHeight="1">
      <c r="A5830" t="str">
        <f t="shared" si="455"/>
        <v>2022_12_39983_2</v>
      </c>
      <c r="B5830" t="str">
        <f t="shared" si="456"/>
        <v>2022_12_43967</v>
      </c>
      <c r="C5830" s="1" t="s">
        <v>5517</v>
      </c>
      <c r="D5830">
        <f t="shared" si="457"/>
        <v>5829</v>
      </c>
      <c r="E5830">
        <v>39983</v>
      </c>
      <c r="F5830">
        <f t="shared" si="458"/>
        <v>2</v>
      </c>
      <c r="G5830" s="2" t="str">
        <f t="shared" si="459"/>
        <v/>
      </c>
      <c r="H5830" t="s">
        <v>5518</v>
      </c>
      <c r="I5830">
        <v>43967</v>
      </c>
      <c r="J5830">
        <v>39971</v>
      </c>
      <c r="K5830">
        <v>39966</v>
      </c>
      <c r="L5830" t="s">
        <v>31</v>
      </c>
      <c r="M5830" t="s">
        <v>20</v>
      </c>
      <c r="N5830">
        <v>623</v>
      </c>
      <c r="O5830">
        <v>3468</v>
      </c>
      <c r="P5830">
        <v>9</v>
      </c>
      <c r="Q5830" t="s">
        <v>5857</v>
      </c>
      <c r="CG5830" s="1"/>
      <c r="CM5830" s="2"/>
    </row>
    <row r="5831" ht="15" customHeight="1">
      <c r="A5831" t="str">
        <f t="shared" si="455"/>
        <v>2022_12_39983_3</v>
      </c>
      <c r="B5831" t="str">
        <f t="shared" si="456"/>
        <v>2022_12_44694</v>
      </c>
      <c r="C5831" s="1" t="s">
        <v>5517</v>
      </c>
      <c r="D5831">
        <f t="shared" si="457"/>
        <v>5830</v>
      </c>
      <c r="E5831">
        <v>39983</v>
      </c>
      <c r="F5831">
        <f t="shared" si="458"/>
        <v>3</v>
      </c>
      <c r="G5831" s="2" t="str">
        <f t="shared" si="459"/>
        <v/>
      </c>
      <c r="H5831" t="s">
        <v>5518</v>
      </c>
      <c r="I5831">
        <v>44694</v>
      </c>
      <c r="J5831">
        <v>39966</v>
      </c>
      <c r="K5831">
        <v>39971</v>
      </c>
      <c r="L5831" t="s">
        <v>31</v>
      </c>
      <c r="M5831" t="s">
        <v>20</v>
      </c>
      <c r="N5831">
        <v>854</v>
      </c>
      <c r="O5831">
        <v>3468</v>
      </c>
      <c r="P5831">
        <v>9</v>
      </c>
      <c r="Q5831" t="s">
        <v>5858</v>
      </c>
      <c r="CG5831" s="1"/>
      <c r="CM5831" s="2"/>
    </row>
    <row r="5832" ht="15" customHeight="1">
      <c r="A5832" t="str">
        <f t="shared" si="455"/>
        <v>2022_12_39983_4</v>
      </c>
      <c r="B5832" t="str">
        <f t="shared" si="456"/>
        <v>2022_12_44838</v>
      </c>
      <c r="C5832" s="1" t="s">
        <v>5517</v>
      </c>
      <c r="D5832">
        <f t="shared" si="457"/>
        <v>5831</v>
      </c>
      <c r="E5832">
        <v>39983</v>
      </c>
      <c r="F5832">
        <f t="shared" si="458"/>
        <v>4</v>
      </c>
      <c r="G5832" s="2" t="str">
        <f t="shared" si="459"/>
        <v/>
      </c>
      <c r="H5832" t="s">
        <v>5518</v>
      </c>
      <c r="I5832">
        <v>44838</v>
      </c>
      <c r="J5832">
        <v>39971</v>
      </c>
      <c r="K5832">
        <v>39966</v>
      </c>
      <c r="L5832" t="s">
        <v>31</v>
      </c>
      <c r="M5832" t="s">
        <v>20</v>
      </c>
      <c r="N5832">
        <v>441</v>
      </c>
      <c r="O5832">
        <v>3468</v>
      </c>
      <c r="P5832">
        <v>9</v>
      </c>
      <c r="Q5832" t="s">
        <v>5859</v>
      </c>
      <c r="CG5832" s="1"/>
      <c r="CM5832" s="2"/>
    </row>
    <row r="5833" ht="15" customHeight="1">
      <c r="A5833" t="str">
        <f t="shared" si="455"/>
        <v>2022_12_39983_5</v>
      </c>
      <c r="B5833" t="str">
        <f t="shared" si="456"/>
        <v>2022_12_45983</v>
      </c>
      <c r="C5833" s="1" t="s">
        <v>5517</v>
      </c>
      <c r="D5833">
        <f t="shared" si="457"/>
        <v>5832</v>
      </c>
      <c r="E5833">
        <v>39983</v>
      </c>
      <c r="F5833">
        <f t="shared" si="458"/>
        <v>5</v>
      </c>
      <c r="G5833" s="2" t="str">
        <f t="shared" si="459"/>
        <v/>
      </c>
      <c r="H5833" t="s">
        <v>5518</v>
      </c>
      <c r="I5833">
        <v>45983</v>
      </c>
      <c r="J5833">
        <v>39966</v>
      </c>
      <c r="K5833">
        <v>39971</v>
      </c>
      <c r="L5833" t="s">
        <v>31</v>
      </c>
      <c r="M5833" t="s">
        <v>20</v>
      </c>
      <c r="N5833">
        <v>529</v>
      </c>
      <c r="O5833">
        <v>3468</v>
      </c>
      <c r="P5833">
        <v>9</v>
      </c>
      <c r="Q5833" t="s">
        <v>5860</v>
      </c>
      <c r="CG5833" s="1"/>
      <c r="CM5833" s="2"/>
    </row>
    <row r="5834" ht="15" customHeight="1">
      <c r="A5834" t="str">
        <f t="shared" si="455"/>
        <v>2022_12_39983_6</v>
      </c>
      <c r="B5834" t="str">
        <f t="shared" si="456"/>
        <v>2022_12_45995</v>
      </c>
      <c r="C5834" s="1" t="s">
        <v>5517</v>
      </c>
      <c r="D5834">
        <f t="shared" si="457"/>
        <v>5833</v>
      </c>
      <c r="E5834">
        <v>39983</v>
      </c>
      <c r="F5834">
        <f t="shared" si="458"/>
        <v>6</v>
      </c>
      <c r="G5834" s="2" t="str">
        <f t="shared" si="459"/>
        <v>x</v>
      </c>
      <c r="H5834" t="s">
        <v>5518</v>
      </c>
      <c r="I5834">
        <v>45995</v>
      </c>
      <c r="J5834">
        <v>39971</v>
      </c>
      <c r="K5834">
        <v>39966</v>
      </c>
      <c r="L5834" t="s">
        <v>20</v>
      </c>
      <c r="M5834" t="s">
        <v>20</v>
      </c>
      <c r="N5834">
        <v>76</v>
      </c>
      <c r="O5834">
        <v>3468</v>
      </c>
      <c r="P5834">
        <v>9</v>
      </c>
      <c r="Q5834" t="s">
        <v>5861</v>
      </c>
      <c r="CG5834" s="1"/>
      <c r="CM5834" s="2"/>
    </row>
    <row r="5835" ht="15" customHeight="1">
      <c r="A5835" t="str">
        <f t="shared" si="455"/>
        <v>2022_12_40015_1</v>
      </c>
      <c r="B5835" t="str">
        <f t="shared" si="456"/>
        <v>2022_12_42024</v>
      </c>
      <c r="C5835" s="1" t="s">
        <v>5517</v>
      </c>
      <c r="D5835">
        <f t="shared" si="457"/>
        <v>5834</v>
      </c>
      <c r="E5835">
        <v>40015</v>
      </c>
      <c r="F5835">
        <f t="shared" si="458"/>
        <v>1</v>
      </c>
      <c r="G5835" s="2" t="str">
        <f t="shared" si="459"/>
        <v/>
      </c>
      <c r="H5835" t="s">
        <v>5518</v>
      </c>
      <c r="I5835">
        <v>42024</v>
      </c>
      <c r="J5835">
        <v>39998</v>
      </c>
      <c r="K5835">
        <v>40003</v>
      </c>
      <c r="L5835" t="s">
        <v>158</v>
      </c>
      <c r="M5835" t="s">
        <v>20</v>
      </c>
      <c r="N5835">
        <v>179</v>
      </c>
      <c r="O5835">
        <v>4750</v>
      </c>
      <c r="P5835">
        <v>12</v>
      </c>
      <c r="Q5835" t="s">
        <v>5862</v>
      </c>
      <c r="CG5835" s="1"/>
      <c r="CM5835" s="2"/>
    </row>
    <row r="5836" ht="15" customHeight="1">
      <c r="A5836" t="str">
        <f t="shared" si="455"/>
        <v>2022_12_40015_2</v>
      </c>
      <c r="B5836" t="str">
        <f t="shared" si="456"/>
        <v>2022_12_43676</v>
      </c>
      <c r="C5836" s="1" t="s">
        <v>5517</v>
      </c>
      <c r="D5836">
        <f t="shared" si="457"/>
        <v>5835</v>
      </c>
      <c r="E5836">
        <v>40015</v>
      </c>
      <c r="F5836">
        <f t="shared" si="458"/>
        <v>2</v>
      </c>
      <c r="G5836" s="2" t="str">
        <f t="shared" si="459"/>
        <v/>
      </c>
      <c r="H5836" t="s">
        <v>5518</v>
      </c>
      <c r="I5836">
        <v>43676</v>
      </c>
      <c r="J5836">
        <v>40003</v>
      </c>
      <c r="K5836">
        <v>39998</v>
      </c>
      <c r="L5836" t="s">
        <v>31</v>
      </c>
      <c r="M5836" t="s">
        <v>20</v>
      </c>
      <c r="N5836">
        <v>355</v>
      </c>
      <c r="O5836">
        <v>4750</v>
      </c>
      <c r="P5836">
        <v>12</v>
      </c>
      <c r="Q5836" t="s">
        <v>5863</v>
      </c>
      <c r="CG5836" s="1"/>
      <c r="CM5836" s="2"/>
    </row>
    <row r="5837" ht="15" customHeight="1">
      <c r="A5837" t="str">
        <f t="shared" si="455"/>
        <v>2022_12_40015_3</v>
      </c>
      <c r="B5837" t="str">
        <f t="shared" si="456"/>
        <v>2022_12_44952</v>
      </c>
      <c r="C5837" s="1" t="s">
        <v>5517</v>
      </c>
      <c r="D5837">
        <f t="shared" si="457"/>
        <v>5836</v>
      </c>
      <c r="E5837">
        <v>40015</v>
      </c>
      <c r="F5837">
        <f t="shared" si="458"/>
        <v>3</v>
      </c>
      <c r="G5837" s="2" t="str">
        <f t="shared" si="459"/>
        <v/>
      </c>
      <c r="H5837" t="s">
        <v>5518</v>
      </c>
      <c r="I5837">
        <v>44952</v>
      </c>
      <c r="J5837">
        <v>39998</v>
      </c>
      <c r="K5837">
        <v>40003</v>
      </c>
      <c r="L5837" t="s">
        <v>31</v>
      </c>
      <c r="M5837" t="s">
        <v>20</v>
      </c>
      <c r="N5837">
        <v>581</v>
      </c>
      <c r="O5837">
        <v>4750</v>
      </c>
      <c r="P5837">
        <v>12</v>
      </c>
      <c r="Q5837" t="s">
        <v>5864</v>
      </c>
      <c r="CG5837" s="1"/>
      <c r="CM5837" s="2"/>
    </row>
    <row r="5838" ht="15" customHeight="1">
      <c r="A5838" t="str">
        <f t="shared" si="455"/>
        <v>2022_12_40015_4</v>
      </c>
      <c r="B5838" t="str">
        <f t="shared" si="456"/>
        <v>2022_12_47219</v>
      </c>
      <c r="C5838" s="1" t="s">
        <v>5517</v>
      </c>
      <c r="D5838">
        <f t="shared" si="457"/>
        <v>5837</v>
      </c>
      <c r="E5838">
        <v>40015</v>
      </c>
      <c r="F5838">
        <f t="shared" si="458"/>
        <v>4</v>
      </c>
      <c r="G5838" s="2" t="str">
        <f t="shared" si="459"/>
        <v/>
      </c>
      <c r="H5838" t="s">
        <v>5518</v>
      </c>
      <c r="I5838">
        <v>47219</v>
      </c>
      <c r="J5838">
        <v>40003</v>
      </c>
      <c r="K5838">
        <v>39998</v>
      </c>
      <c r="L5838" t="s">
        <v>31</v>
      </c>
      <c r="M5838" t="s">
        <v>20</v>
      </c>
      <c r="N5838">
        <v>707</v>
      </c>
      <c r="O5838">
        <v>4750</v>
      </c>
      <c r="P5838">
        <v>12</v>
      </c>
      <c r="Q5838" t="s">
        <v>5865</v>
      </c>
      <c r="CG5838" s="1"/>
      <c r="CM5838" s="2"/>
    </row>
    <row r="5839" ht="15" customHeight="1">
      <c r="A5839" t="str">
        <f t="shared" si="455"/>
        <v>2022_12_40015_5</v>
      </c>
      <c r="B5839" t="str">
        <f t="shared" si="456"/>
        <v>2022_12_47736</v>
      </c>
      <c r="C5839" s="1" t="s">
        <v>5517</v>
      </c>
      <c r="D5839">
        <f t="shared" si="457"/>
        <v>5838</v>
      </c>
      <c r="E5839">
        <v>40015</v>
      </c>
      <c r="F5839">
        <f t="shared" si="458"/>
        <v>5</v>
      </c>
      <c r="G5839" s="2" t="str">
        <f t="shared" si="459"/>
        <v/>
      </c>
      <c r="H5839" t="s">
        <v>5518</v>
      </c>
      <c r="I5839">
        <v>47736</v>
      </c>
      <c r="J5839">
        <v>39998</v>
      </c>
      <c r="K5839">
        <v>40003</v>
      </c>
      <c r="L5839" t="s">
        <v>31</v>
      </c>
      <c r="M5839" t="s">
        <v>20</v>
      </c>
      <c r="N5839">
        <v>603</v>
      </c>
      <c r="O5839">
        <v>4750</v>
      </c>
      <c r="P5839">
        <v>12</v>
      </c>
      <c r="Q5839" t="s">
        <v>5866</v>
      </c>
      <c r="CG5839" s="1"/>
      <c r="CM5839" s="2"/>
    </row>
    <row r="5840" ht="15" customHeight="1">
      <c r="A5840" t="str">
        <f t="shared" si="455"/>
        <v>2022_12_40015_6</v>
      </c>
      <c r="B5840" t="str">
        <f t="shared" si="456"/>
        <v>2022_12_48069</v>
      </c>
      <c r="C5840" s="1" t="s">
        <v>5517</v>
      </c>
      <c r="D5840">
        <f t="shared" si="457"/>
        <v>5839</v>
      </c>
      <c r="E5840">
        <v>40015</v>
      </c>
      <c r="F5840">
        <f t="shared" si="458"/>
        <v>6</v>
      </c>
      <c r="G5840" s="2" t="str">
        <f t="shared" si="459"/>
        <v/>
      </c>
      <c r="H5840" t="s">
        <v>5518</v>
      </c>
      <c r="I5840">
        <v>48069</v>
      </c>
      <c r="J5840">
        <v>40003</v>
      </c>
      <c r="K5840">
        <v>39998</v>
      </c>
      <c r="L5840" t="s">
        <v>31</v>
      </c>
      <c r="M5840" t="s">
        <v>20</v>
      </c>
      <c r="N5840">
        <v>350</v>
      </c>
      <c r="O5840">
        <v>4750</v>
      </c>
      <c r="P5840">
        <v>12</v>
      </c>
      <c r="Q5840" t="s">
        <v>5867</v>
      </c>
      <c r="CG5840" s="1"/>
      <c r="CM5840" s="2"/>
    </row>
    <row r="5841" ht="15" customHeight="1">
      <c r="A5841" t="str">
        <f t="shared" si="455"/>
        <v>2022_12_40015_7</v>
      </c>
      <c r="B5841" t="str">
        <f t="shared" si="456"/>
        <v>2022_12_48200</v>
      </c>
      <c r="C5841" s="1" t="s">
        <v>5517</v>
      </c>
      <c r="D5841">
        <f t="shared" si="457"/>
        <v>5840</v>
      </c>
      <c r="E5841">
        <v>40015</v>
      </c>
      <c r="F5841">
        <f t="shared" si="458"/>
        <v>7</v>
      </c>
      <c r="G5841" s="2" t="str">
        <f t="shared" si="459"/>
        <v>x</v>
      </c>
      <c r="H5841" t="s">
        <v>5518</v>
      </c>
      <c r="I5841">
        <v>48200</v>
      </c>
      <c r="J5841">
        <v>39998</v>
      </c>
      <c r="K5841">
        <v>40003</v>
      </c>
      <c r="L5841" t="s">
        <v>20</v>
      </c>
      <c r="M5841" t="s">
        <v>20</v>
      </c>
      <c r="N5841">
        <v>61</v>
      </c>
      <c r="O5841">
        <v>4750</v>
      </c>
      <c r="P5841">
        <v>12</v>
      </c>
      <c r="Q5841" t="s">
        <v>5868</v>
      </c>
      <c r="CG5841" s="1"/>
      <c r="CM5841" s="2"/>
    </row>
    <row r="5842" ht="15" customHeight="1">
      <c r="A5842" t="str">
        <f t="shared" si="455"/>
        <v>2022_12_40047_1</v>
      </c>
      <c r="B5842" t="str">
        <f t="shared" si="456"/>
        <v>2022_12_42781</v>
      </c>
      <c r="C5842" s="1" t="s">
        <v>5517</v>
      </c>
      <c r="D5842">
        <f t="shared" si="457"/>
        <v>5841</v>
      </c>
      <c r="E5842">
        <v>40047</v>
      </c>
      <c r="F5842">
        <f t="shared" si="458"/>
        <v>1</v>
      </c>
      <c r="G5842" s="2" t="str">
        <f t="shared" si="459"/>
        <v/>
      </c>
      <c r="H5842" t="s">
        <v>5518</v>
      </c>
      <c r="I5842">
        <v>42781</v>
      </c>
      <c r="J5842">
        <v>40030</v>
      </c>
      <c r="K5842">
        <v>40035</v>
      </c>
      <c r="L5842" t="s">
        <v>19</v>
      </c>
      <c r="M5842" t="s">
        <v>20</v>
      </c>
      <c r="N5842">
        <v>269</v>
      </c>
      <c r="O5842">
        <v>2231</v>
      </c>
      <c r="P5842">
        <v>9</v>
      </c>
      <c r="Q5842" t="s">
        <v>5869</v>
      </c>
      <c r="CG5842" s="1"/>
      <c r="CM5842" s="2"/>
    </row>
    <row r="5843" ht="15" customHeight="1">
      <c r="A5843" t="str">
        <f t="shared" si="455"/>
        <v>2022_12_40047_2</v>
      </c>
      <c r="B5843" t="str">
        <f t="shared" si="456"/>
        <v>2022_12_43517</v>
      </c>
      <c r="C5843" s="1" t="s">
        <v>5517</v>
      </c>
      <c r="D5843">
        <f t="shared" si="457"/>
        <v>5842</v>
      </c>
      <c r="E5843">
        <v>40047</v>
      </c>
      <c r="F5843">
        <f t="shared" si="458"/>
        <v>2</v>
      </c>
      <c r="G5843" s="2" t="str">
        <f t="shared" si="459"/>
        <v/>
      </c>
      <c r="H5843" t="s">
        <v>5518</v>
      </c>
      <c r="I5843">
        <v>43517</v>
      </c>
      <c r="J5843">
        <v>40035</v>
      </c>
      <c r="K5843">
        <v>40030</v>
      </c>
      <c r="L5843" t="s">
        <v>31</v>
      </c>
      <c r="M5843" t="s">
        <v>20</v>
      </c>
      <c r="N5843">
        <v>346</v>
      </c>
      <c r="O5843">
        <v>2231</v>
      </c>
      <c r="P5843">
        <v>9</v>
      </c>
      <c r="Q5843" t="s">
        <v>5870</v>
      </c>
      <c r="CG5843" s="1"/>
      <c r="CM5843" s="2"/>
    </row>
    <row r="5844" ht="15" customHeight="1">
      <c r="A5844" t="str">
        <f t="shared" si="455"/>
        <v>2022_12_40047_3</v>
      </c>
      <c r="B5844" t="str">
        <f t="shared" si="456"/>
        <v>2022_12_44273</v>
      </c>
      <c r="C5844" s="1" t="s">
        <v>5517</v>
      </c>
      <c r="D5844">
        <f t="shared" si="457"/>
        <v>5843</v>
      </c>
      <c r="E5844">
        <v>40047</v>
      </c>
      <c r="F5844">
        <f t="shared" si="458"/>
        <v>3</v>
      </c>
      <c r="G5844" s="2" t="str">
        <f t="shared" si="459"/>
        <v/>
      </c>
      <c r="H5844" t="s">
        <v>5518</v>
      </c>
      <c r="I5844">
        <v>44273</v>
      </c>
      <c r="J5844">
        <v>40030</v>
      </c>
      <c r="K5844">
        <v>40035</v>
      </c>
      <c r="L5844" t="s">
        <v>31</v>
      </c>
      <c r="M5844" t="s">
        <v>20</v>
      </c>
      <c r="N5844">
        <v>329</v>
      </c>
      <c r="O5844">
        <v>2231</v>
      </c>
      <c r="P5844">
        <v>9</v>
      </c>
      <c r="Q5844" t="s">
        <v>5871</v>
      </c>
      <c r="CG5844" s="1"/>
      <c r="CM5844" s="2"/>
    </row>
    <row r="5845" ht="15" customHeight="1">
      <c r="A5845" t="str">
        <f t="shared" si="455"/>
        <v>2022_12_40047_4</v>
      </c>
      <c r="B5845" t="str">
        <f t="shared" si="456"/>
        <v>2022_12_44830</v>
      </c>
      <c r="C5845" s="1" t="s">
        <v>5517</v>
      </c>
      <c r="D5845">
        <f t="shared" si="457"/>
        <v>5844</v>
      </c>
      <c r="E5845">
        <v>40047</v>
      </c>
      <c r="F5845">
        <f t="shared" si="458"/>
        <v>4</v>
      </c>
      <c r="G5845" s="2" t="str">
        <f t="shared" si="459"/>
        <v/>
      </c>
      <c r="H5845" t="s">
        <v>5518</v>
      </c>
      <c r="I5845">
        <v>44830</v>
      </c>
      <c r="J5845">
        <v>40035</v>
      </c>
      <c r="K5845">
        <v>40030</v>
      </c>
      <c r="L5845" t="s">
        <v>31</v>
      </c>
      <c r="M5845" t="s">
        <v>20</v>
      </c>
      <c r="N5845">
        <v>345</v>
      </c>
      <c r="O5845">
        <v>2231</v>
      </c>
      <c r="P5845">
        <v>9</v>
      </c>
      <c r="Q5845" t="s">
        <v>5872</v>
      </c>
      <c r="CG5845" s="1"/>
      <c r="CM5845" s="2"/>
    </row>
    <row r="5846" ht="15" customHeight="1">
      <c r="A5846" t="str">
        <f t="shared" si="455"/>
        <v>2022_12_40047_5</v>
      </c>
      <c r="B5846" t="str">
        <f t="shared" si="456"/>
        <v>2022_12_45637</v>
      </c>
      <c r="C5846" s="1" t="s">
        <v>5517</v>
      </c>
      <c r="D5846">
        <f t="shared" si="457"/>
        <v>5845</v>
      </c>
      <c r="E5846">
        <v>40047</v>
      </c>
      <c r="F5846">
        <f t="shared" si="458"/>
        <v>5</v>
      </c>
      <c r="G5846" s="2" t="str">
        <f t="shared" si="459"/>
        <v/>
      </c>
      <c r="H5846" t="s">
        <v>5518</v>
      </c>
      <c r="I5846">
        <v>45637</v>
      </c>
      <c r="J5846">
        <v>40030</v>
      </c>
      <c r="K5846">
        <v>40035</v>
      </c>
      <c r="L5846" t="s">
        <v>31</v>
      </c>
      <c r="M5846" t="s">
        <v>20</v>
      </c>
      <c r="N5846">
        <v>297</v>
      </c>
      <c r="O5846">
        <v>2231</v>
      </c>
      <c r="P5846">
        <v>9</v>
      </c>
      <c r="Q5846" t="s">
        <v>5873</v>
      </c>
      <c r="CG5846" s="1"/>
      <c r="CM5846" s="2"/>
    </row>
    <row r="5847" ht="15" customHeight="1">
      <c r="A5847" t="str">
        <f t="shared" si="455"/>
        <v>2022_12_40047_6</v>
      </c>
      <c r="B5847" t="str">
        <f t="shared" si="456"/>
        <v>2022_12_46687</v>
      </c>
      <c r="C5847" s="1" t="s">
        <v>5517</v>
      </c>
      <c r="D5847">
        <f t="shared" si="457"/>
        <v>5846</v>
      </c>
      <c r="E5847">
        <v>40047</v>
      </c>
      <c r="F5847">
        <f t="shared" si="458"/>
        <v>6</v>
      </c>
      <c r="G5847" s="2" t="str">
        <f t="shared" si="459"/>
        <v/>
      </c>
      <c r="H5847" t="s">
        <v>5518</v>
      </c>
      <c r="I5847">
        <v>46687</v>
      </c>
      <c r="J5847">
        <v>40035</v>
      </c>
      <c r="K5847">
        <v>40030</v>
      </c>
      <c r="L5847" t="s">
        <v>31</v>
      </c>
      <c r="M5847" t="s">
        <v>20</v>
      </c>
      <c r="N5847">
        <v>320</v>
      </c>
      <c r="O5847">
        <v>2231</v>
      </c>
      <c r="P5847">
        <v>9</v>
      </c>
      <c r="Q5847" t="s">
        <v>5874</v>
      </c>
      <c r="CG5847" s="1"/>
      <c r="CM5847" s="2"/>
    </row>
    <row r="5848" ht="15" customHeight="1">
      <c r="A5848" t="str">
        <f t="shared" si="455"/>
        <v>2022_12_40047_7</v>
      </c>
      <c r="B5848" t="str">
        <f t="shared" si="456"/>
        <v>2022_12_47146</v>
      </c>
      <c r="C5848" s="1" t="s">
        <v>5517</v>
      </c>
      <c r="D5848">
        <f t="shared" si="457"/>
        <v>5847</v>
      </c>
      <c r="E5848">
        <v>40047</v>
      </c>
      <c r="F5848">
        <f t="shared" si="458"/>
        <v>7</v>
      </c>
      <c r="G5848" s="2" t="str">
        <f t="shared" si="459"/>
        <v/>
      </c>
      <c r="H5848" t="s">
        <v>5518</v>
      </c>
      <c r="I5848">
        <v>47146</v>
      </c>
      <c r="J5848">
        <v>40030</v>
      </c>
      <c r="K5848">
        <v>40035</v>
      </c>
      <c r="L5848" t="s">
        <v>31</v>
      </c>
      <c r="M5848" t="s">
        <v>20</v>
      </c>
      <c r="N5848">
        <v>203</v>
      </c>
      <c r="O5848">
        <v>2231</v>
      </c>
      <c r="P5848">
        <v>9</v>
      </c>
      <c r="Q5848" t="s">
        <v>5875</v>
      </c>
      <c r="CG5848" s="1"/>
      <c r="CM5848" s="2"/>
    </row>
    <row r="5849" ht="15" customHeight="1">
      <c r="A5849" t="str">
        <f t="shared" si="455"/>
        <v>2022_12_40047_8</v>
      </c>
      <c r="B5849" t="str">
        <f t="shared" si="456"/>
        <v>2022_12_47170</v>
      </c>
      <c r="C5849" s="1" t="s">
        <v>5517</v>
      </c>
      <c r="D5849">
        <f t="shared" si="457"/>
        <v>5848</v>
      </c>
      <c r="E5849">
        <v>40047</v>
      </c>
      <c r="F5849">
        <f t="shared" si="458"/>
        <v>8</v>
      </c>
      <c r="G5849" s="2" t="str">
        <f t="shared" si="459"/>
        <v>x</v>
      </c>
      <c r="H5849" t="s">
        <v>5518</v>
      </c>
      <c r="I5849">
        <v>47170</v>
      </c>
      <c r="J5849">
        <v>40035</v>
      </c>
      <c r="K5849">
        <v>40030</v>
      </c>
      <c r="L5849" t="s">
        <v>20</v>
      </c>
      <c r="M5849" t="s">
        <v>20</v>
      </c>
      <c r="N5849">
        <v>101</v>
      </c>
      <c r="O5849">
        <v>2231</v>
      </c>
      <c r="P5849">
        <v>9</v>
      </c>
      <c r="Q5849" t="s">
        <v>5876</v>
      </c>
      <c r="CG5849" s="1"/>
      <c r="CM5849" s="2"/>
    </row>
    <row r="5850" ht="15" customHeight="1">
      <c r="A5850" t="str">
        <f t="shared" si="455"/>
        <v>2022_12_40079_1</v>
      </c>
      <c r="B5850" t="str">
        <f t="shared" si="456"/>
        <v>2022_12_42988</v>
      </c>
      <c r="C5850" s="1" t="s">
        <v>5517</v>
      </c>
      <c r="D5850">
        <f t="shared" si="457"/>
        <v>5849</v>
      </c>
      <c r="E5850">
        <v>40079</v>
      </c>
      <c r="F5850">
        <f t="shared" si="458"/>
        <v>1</v>
      </c>
      <c r="G5850" s="2" t="str">
        <f t="shared" si="459"/>
        <v/>
      </c>
      <c r="H5850" t="s">
        <v>5518</v>
      </c>
      <c r="I5850">
        <v>42988</v>
      </c>
      <c r="J5850">
        <v>40062</v>
      </c>
      <c r="K5850">
        <v>40067</v>
      </c>
      <c r="L5850" t="s">
        <v>19</v>
      </c>
      <c r="M5850" t="s">
        <v>20</v>
      </c>
      <c r="N5850">
        <v>546</v>
      </c>
      <c r="O5850">
        <v>2176</v>
      </c>
      <c r="P5850">
        <v>8</v>
      </c>
      <c r="Q5850" t="s">
        <v>5877</v>
      </c>
      <c r="CG5850" s="1"/>
      <c r="CM5850" s="2"/>
    </row>
    <row r="5851" ht="15" customHeight="1">
      <c r="A5851" t="str">
        <f t="shared" si="455"/>
        <v>2022_12_40079_2</v>
      </c>
      <c r="B5851" t="str">
        <f t="shared" si="456"/>
        <v>2022_12_43067</v>
      </c>
      <c r="C5851" s="1" t="s">
        <v>5517</v>
      </c>
      <c r="D5851">
        <f t="shared" si="457"/>
        <v>5850</v>
      </c>
      <c r="E5851">
        <v>40079</v>
      </c>
      <c r="F5851">
        <f t="shared" si="458"/>
        <v>2</v>
      </c>
      <c r="G5851" s="2" t="str">
        <f t="shared" si="459"/>
        <v/>
      </c>
      <c r="H5851" t="s">
        <v>5518</v>
      </c>
      <c r="I5851">
        <v>43067</v>
      </c>
      <c r="J5851">
        <v>40067</v>
      </c>
      <c r="K5851">
        <v>40062</v>
      </c>
      <c r="L5851" t="s">
        <v>31</v>
      </c>
      <c r="M5851" t="s">
        <v>20</v>
      </c>
      <c r="N5851">
        <v>421</v>
      </c>
      <c r="O5851">
        <v>2176</v>
      </c>
      <c r="P5851">
        <v>8</v>
      </c>
      <c r="Q5851" t="s">
        <v>5878</v>
      </c>
      <c r="CG5851" s="1"/>
      <c r="CM5851" s="2"/>
    </row>
    <row r="5852" ht="15" customHeight="1">
      <c r="A5852" t="str">
        <f t="shared" si="455"/>
        <v>2022_12_40079_3</v>
      </c>
      <c r="B5852" t="str">
        <f t="shared" si="456"/>
        <v>2022_12_43077</v>
      </c>
      <c r="C5852" s="1" t="s">
        <v>5517</v>
      </c>
      <c r="D5852">
        <f t="shared" si="457"/>
        <v>5851</v>
      </c>
      <c r="E5852">
        <v>40079</v>
      </c>
      <c r="F5852">
        <f t="shared" si="458"/>
        <v>3</v>
      </c>
      <c r="G5852" s="2" t="str">
        <f t="shared" si="459"/>
        <v/>
      </c>
      <c r="H5852" t="s">
        <v>5518</v>
      </c>
      <c r="I5852">
        <v>43077</v>
      </c>
      <c r="J5852">
        <v>40062</v>
      </c>
      <c r="K5852">
        <v>40067</v>
      </c>
      <c r="L5852" t="s">
        <v>31</v>
      </c>
      <c r="M5852" t="s">
        <v>20</v>
      </c>
      <c r="N5852">
        <v>329</v>
      </c>
      <c r="O5852">
        <v>2176</v>
      </c>
      <c r="P5852">
        <v>8</v>
      </c>
      <c r="Q5852" t="s">
        <v>5879</v>
      </c>
      <c r="CG5852" s="1"/>
      <c r="CM5852" s="2"/>
    </row>
    <row r="5853" ht="15" customHeight="1">
      <c r="A5853" t="str">
        <f t="shared" si="455"/>
        <v>2022_12_40079_4</v>
      </c>
      <c r="B5853" t="str">
        <f t="shared" si="456"/>
        <v>2022_12_43761</v>
      </c>
      <c r="C5853" s="1" t="s">
        <v>5517</v>
      </c>
      <c r="D5853">
        <f t="shared" si="457"/>
        <v>5852</v>
      </c>
      <c r="E5853">
        <v>40079</v>
      </c>
      <c r="F5853">
        <f t="shared" si="458"/>
        <v>4</v>
      </c>
      <c r="G5853" s="2" t="str">
        <f t="shared" si="459"/>
        <v/>
      </c>
      <c r="H5853" t="s">
        <v>5518</v>
      </c>
      <c r="I5853">
        <v>43761</v>
      </c>
      <c r="J5853">
        <v>40067</v>
      </c>
      <c r="K5853">
        <v>40062</v>
      </c>
      <c r="L5853" t="s">
        <v>31</v>
      </c>
      <c r="M5853" t="s">
        <v>20</v>
      </c>
      <c r="N5853">
        <v>228</v>
      </c>
      <c r="O5853">
        <v>2176</v>
      </c>
      <c r="P5853">
        <v>8</v>
      </c>
      <c r="Q5853" t="s">
        <v>5880</v>
      </c>
      <c r="CG5853" s="1"/>
      <c r="CM5853" s="2"/>
    </row>
    <row r="5854" ht="15" customHeight="1">
      <c r="A5854" t="str">
        <f t="shared" si="455"/>
        <v>2022_12_40079_5</v>
      </c>
      <c r="B5854" t="str">
        <f t="shared" si="456"/>
        <v>2022_12_45159</v>
      </c>
      <c r="C5854" s="1" t="s">
        <v>5517</v>
      </c>
      <c r="D5854">
        <f t="shared" si="457"/>
        <v>5853</v>
      </c>
      <c r="E5854">
        <v>40079</v>
      </c>
      <c r="F5854">
        <f t="shared" si="458"/>
        <v>5</v>
      </c>
      <c r="G5854" s="2" t="str">
        <f t="shared" si="459"/>
        <v/>
      </c>
      <c r="H5854" t="s">
        <v>5518</v>
      </c>
      <c r="I5854">
        <v>45159</v>
      </c>
      <c r="J5854">
        <v>40062</v>
      </c>
      <c r="K5854">
        <v>40067</v>
      </c>
      <c r="L5854" t="s">
        <v>31</v>
      </c>
      <c r="M5854" t="s">
        <v>20</v>
      </c>
      <c r="N5854">
        <v>198</v>
      </c>
      <c r="O5854">
        <v>2176</v>
      </c>
      <c r="P5854">
        <v>8</v>
      </c>
      <c r="Q5854" t="s">
        <v>5881</v>
      </c>
      <c r="CG5854" s="1"/>
      <c r="CM5854" s="2"/>
    </row>
    <row r="5855" ht="15" customHeight="1">
      <c r="A5855" t="str">
        <f t="shared" si="455"/>
        <v>2022_12_40079_6</v>
      </c>
      <c r="B5855" t="str">
        <f t="shared" si="456"/>
        <v>2022_12_45212</v>
      </c>
      <c r="C5855" s="1" t="s">
        <v>5517</v>
      </c>
      <c r="D5855">
        <f t="shared" si="457"/>
        <v>5854</v>
      </c>
      <c r="E5855">
        <v>40079</v>
      </c>
      <c r="F5855">
        <f t="shared" si="458"/>
        <v>6</v>
      </c>
      <c r="G5855" s="2" t="str">
        <f t="shared" si="459"/>
        <v/>
      </c>
      <c r="H5855" t="s">
        <v>5518</v>
      </c>
      <c r="I5855">
        <v>45212</v>
      </c>
      <c r="J5855">
        <v>40067</v>
      </c>
      <c r="K5855">
        <v>40062</v>
      </c>
      <c r="L5855" t="s">
        <v>31</v>
      </c>
      <c r="M5855" t="s">
        <v>20</v>
      </c>
      <c r="N5855">
        <v>213</v>
      </c>
      <c r="O5855">
        <v>2176</v>
      </c>
      <c r="P5855">
        <v>8</v>
      </c>
      <c r="Q5855" t="s">
        <v>5882</v>
      </c>
      <c r="CG5855" s="1"/>
      <c r="CM5855" s="2"/>
    </row>
    <row r="5856" ht="15" customHeight="1">
      <c r="A5856" t="str">
        <f t="shared" si="455"/>
        <v>2022_12_40079_7</v>
      </c>
      <c r="B5856" t="str">
        <f t="shared" si="456"/>
        <v>2022_12_46994</v>
      </c>
      <c r="C5856" s="1" t="s">
        <v>5517</v>
      </c>
      <c r="D5856">
        <f t="shared" si="457"/>
        <v>5855</v>
      </c>
      <c r="E5856">
        <v>40079</v>
      </c>
      <c r="F5856">
        <f t="shared" si="458"/>
        <v>7</v>
      </c>
      <c r="G5856" s="2" t="str">
        <f t="shared" si="459"/>
        <v>x</v>
      </c>
      <c r="H5856" t="s">
        <v>5518</v>
      </c>
      <c r="I5856">
        <v>46994</v>
      </c>
      <c r="J5856">
        <v>40062</v>
      </c>
      <c r="K5856">
        <v>40067</v>
      </c>
      <c r="L5856" t="s">
        <v>20</v>
      </c>
      <c r="M5856" t="s">
        <v>20</v>
      </c>
      <c r="N5856">
        <v>220</v>
      </c>
      <c r="O5856">
        <v>2176</v>
      </c>
      <c r="P5856">
        <v>8</v>
      </c>
      <c r="Q5856" t="s">
        <v>5883</v>
      </c>
      <c r="CG5856" s="1"/>
      <c r="CM5856" s="2"/>
    </row>
    <row r="5857" ht="15" customHeight="1">
      <c r="A5857" t="str">
        <f t="shared" si="455"/>
        <v>2022_12_40111_1</v>
      </c>
      <c r="B5857" t="str">
        <f t="shared" si="456"/>
        <v>2022_12_41997</v>
      </c>
      <c r="C5857" s="1" t="s">
        <v>5517</v>
      </c>
      <c r="D5857">
        <f t="shared" si="457"/>
        <v>5856</v>
      </c>
      <c r="E5857">
        <v>40111</v>
      </c>
      <c r="F5857">
        <f t="shared" si="458"/>
        <v>1</v>
      </c>
      <c r="G5857" s="2" t="str">
        <f t="shared" si="459"/>
        <v/>
      </c>
      <c r="H5857" t="s">
        <v>5518</v>
      </c>
      <c r="I5857">
        <v>41997</v>
      </c>
      <c r="J5857">
        <v>40094</v>
      </c>
      <c r="K5857">
        <v>40099</v>
      </c>
      <c r="L5857" t="s">
        <v>19</v>
      </c>
      <c r="M5857" t="s">
        <v>20</v>
      </c>
      <c r="N5857">
        <v>126</v>
      </c>
      <c r="O5857">
        <v>1736</v>
      </c>
      <c r="P5857">
        <v>10</v>
      </c>
      <c r="Q5857" t="s">
        <v>5884</v>
      </c>
      <c r="CG5857" s="1"/>
      <c r="CM5857" s="2"/>
    </row>
    <row r="5858" ht="15" customHeight="1">
      <c r="A5858" t="str">
        <f t="shared" si="455"/>
        <v>2022_12_40111_2</v>
      </c>
      <c r="B5858" t="str">
        <f t="shared" si="456"/>
        <v>2022_12_42706</v>
      </c>
      <c r="C5858" s="1" t="s">
        <v>5517</v>
      </c>
      <c r="D5858">
        <f t="shared" si="457"/>
        <v>5857</v>
      </c>
      <c r="E5858">
        <v>40111</v>
      </c>
      <c r="F5858">
        <f t="shared" si="458"/>
        <v>2</v>
      </c>
      <c r="G5858" s="2" t="str">
        <f t="shared" si="459"/>
        <v/>
      </c>
      <c r="H5858" t="s">
        <v>5518</v>
      </c>
      <c r="I5858">
        <v>42706</v>
      </c>
      <c r="J5858">
        <v>40099</v>
      </c>
      <c r="K5858">
        <v>40094</v>
      </c>
      <c r="L5858" t="s">
        <v>31</v>
      </c>
      <c r="M5858" t="s">
        <v>20</v>
      </c>
      <c r="N5858">
        <v>148</v>
      </c>
      <c r="O5858">
        <v>1736</v>
      </c>
      <c r="P5858">
        <v>10</v>
      </c>
      <c r="Q5858" t="s">
        <v>5885</v>
      </c>
      <c r="CG5858" s="1"/>
      <c r="CM5858" s="2"/>
    </row>
    <row r="5859" ht="15" customHeight="1">
      <c r="A5859" t="str">
        <f t="shared" si="455"/>
        <v>2022_12_40111_3</v>
      </c>
      <c r="B5859" t="str">
        <f t="shared" si="456"/>
        <v>2022_12_42940</v>
      </c>
      <c r="C5859" s="1" t="s">
        <v>5517</v>
      </c>
      <c r="D5859">
        <f t="shared" si="457"/>
        <v>5858</v>
      </c>
      <c r="E5859">
        <v>40111</v>
      </c>
      <c r="F5859">
        <f t="shared" si="458"/>
        <v>3</v>
      </c>
      <c r="G5859" s="2" t="str">
        <f t="shared" si="459"/>
        <v/>
      </c>
      <c r="H5859" t="s">
        <v>5518</v>
      </c>
      <c r="I5859">
        <v>42940</v>
      </c>
      <c r="J5859">
        <v>40094</v>
      </c>
      <c r="K5859">
        <v>40099</v>
      </c>
      <c r="L5859" t="s">
        <v>31</v>
      </c>
      <c r="M5859" t="s">
        <v>20</v>
      </c>
      <c r="N5859">
        <v>247</v>
      </c>
      <c r="O5859">
        <v>1736</v>
      </c>
      <c r="P5859">
        <v>10</v>
      </c>
      <c r="Q5859" t="s">
        <v>5886</v>
      </c>
      <c r="CG5859" s="1"/>
      <c r="CM5859" s="2"/>
    </row>
    <row r="5860" ht="15" customHeight="1">
      <c r="A5860" t="str">
        <f t="shared" si="455"/>
        <v>2022_12_40111_4</v>
      </c>
      <c r="B5860" t="str">
        <f t="shared" si="456"/>
        <v>2022_12_43157</v>
      </c>
      <c r="C5860" s="1" t="s">
        <v>5517</v>
      </c>
      <c r="D5860">
        <f t="shared" si="457"/>
        <v>5859</v>
      </c>
      <c r="E5860">
        <v>40111</v>
      </c>
      <c r="F5860">
        <f t="shared" si="458"/>
        <v>4</v>
      </c>
      <c r="G5860" s="2" t="str">
        <f t="shared" si="459"/>
        <v/>
      </c>
      <c r="H5860" t="s">
        <v>5518</v>
      </c>
      <c r="I5860">
        <v>43157</v>
      </c>
      <c r="J5860">
        <v>40099</v>
      </c>
      <c r="K5860">
        <v>40094</v>
      </c>
      <c r="L5860" t="s">
        <v>31</v>
      </c>
      <c r="M5860" t="s">
        <v>20</v>
      </c>
      <c r="N5860">
        <v>208</v>
      </c>
      <c r="O5860">
        <v>1736</v>
      </c>
      <c r="P5860">
        <v>10</v>
      </c>
      <c r="Q5860" t="s">
        <v>5887</v>
      </c>
      <c r="CG5860" s="1"/>
      <c r="CM5860" s="2"/>
    </row>
    <row r="5861" ht="15" customHeight="1">
      <c r="A5861" t="str">
        <f t="shared" si="455"/>
        <v>2022_12_40111_5</v>
      </c>
      <c r="B5861" t="str">
        <f t="shared" si="456"/>
        <v>2022_12_43327</v>
      </c>
      <c r="C5861" s="1" t="s">
        <v>5517</v>
      </c>
      <c r="D5861">
        <f t="shared" si="457"/>
        <v>5860</v>
      </c>
      <c r="E5861">
        <v>40111</v>
      </c>
      <c r="F5861">
        <f t="shared" si="458"/>
        <v>5</v>
      </c>
      <c r="G5861" s="2" t="str">
        <f t="shared" si="459"/>
        <v/>
      </c>
      <c r="H5861" t="s">
        <v>5518</v>
      </c>
      <c r="I5861">
        <v>43327</v>
      </c>
      <c r="J5861">
        <v>40094</v>
      </c>
      <c r="K5861">
        <v>40099</v>
      </c>
      <c r="L5861" t="s">
        <v>31</v>
      </c>
      <c r="M5861" t="s">
        <v>20</v>
      </c>
      <c r="N5861">
        <v>283</v>
      </c>
      <c r="O5861">
        <v>1736</v>
      </c>
      <c r="P5861">
        <v>10</v>
      </c>
      <c r="Q5861" t="s">
        <v>5888</v>
      </c>
      <c r="CG5861" s="1"/>
      <c r="CM5861" s="2"/>
    </row>
    <row r="5862" ht="15" customHeight="1">
      <c r="A5862" t="str">
        <f t="shared" si="455"/>
        <v>2022_12_40111_6</v>
      </c>
      <c r="B5862" t="str">
        <f t="shared" si="456"/>
        <v>2022_12_44372</v>
      </c>
      <c r="C5862" s="1" t="s">
        <v>5517</v>
      </c>
      <c r="D5862">
        <f t="shared" si="457"/>
        <v>5861</v>
      </c>
      <c r="E5862">
        <v>40111</v>
      </c>
      <c r="F5862">
        <f t="shared" si="458"/>
        <v>6</v>
      </c>
      <c r="G5862" s="2" t="str">
        <f t="shared" si="459"/>
        <v/>
      </c>
      <c r="H5862" t="s">
        <v>5518</v>
      </c>
      <c r="I5862">
        <v>44372</v>
      </c>
      <c r="J5862">
        <v>40099</v>
      </c>
      <c r="K5862">
        <v>40094</v>
      </c>
      <c r="L5862" t="s">
        <v>31</v>
      </c>
      <c r="M5862" t="s">
        <v>20</v>
      </c>
      <c r="N5862">
        <v>150</v>
      </c>
      <c r="O5862">
        <v>1736</v>
      </c>
      <c r="P5862">
        <v>10</v>
      </c>
      <c r="Q5862" t="s">
        <v>5889</v>
      </c>
      <c r="CG5862" s="1"/>
      <c r="CM5862" s="2"/>
    </row>
    <row r="5863" ht="15" customHeight="1">
      <c r="A5863" t="str">
        <f t="shared" si="455"/>
        <v>2022_12_40111_7</v>
      </c>
      <c r="B5863" t="str">
        <f t="shared" si="456"/>
        <v>2022_12_44792</v>
      </c>
      <c r="C5863" s="1" t="s">
        <v>5517</v>
      </c>
      <c r="D5863">
        <f t="shared" si="457"/>
        <v>5862</v>
      </c>
      <c r="E5863">
        <v>40111</v>
      </c>
      <c r="F5863">
        <f t="shared" si="458"/>
        <v>7</v>
      </c>
      <c r="G5863" s="2" t="str">
        <f t="shared" si="459"/>
        <v/>
      </c>
      <c r="H5863" t="s">
        <v>5518</v>
      </c>
      <c r="I5863">
        <v>44792</v>
      </c>
      <c r="J5863">
        <v>40094</v>
      </c>
      <c r="K5863">
        <v>40099</v>
      </c>
      <c r="L5863" t="s">
        <v>31</v>
      </c>
      <c r="M5863" t="s">
        <v>20</v>
      </c>
      <c r="N5863">
        <v>403</v>
      </c>
      <c r="O5863">
        <v>1736</v>
      </c>
      <c r="P5863">
        <v>10</v>
      </c>
      <c r="Q5863" t="s">
        <v>5890</v>
      </c>
      <c r="CG5863" s="1"/>
      <c r="CM5863" s="2"/>
    </row>
    <row r="5864" ht="15" customHeight="1">
      <c r="A5864" t="str">
        <f t="shared" si="455"/>
        <v>2022_12_40111_8</v>
      </c>
      <c r="B5864" t="str">
        <f t="shared" si="456"/>
        <v>2022_12_45552</v>
      </c>
      <c r="C5864" s="1" t="s">
        <v>5517</v>
      </c>
      <c r="D5864">
        <f t="shared" si="457"/>
        <v>5863</v>
      </c>
      <c r="E5864">
        <v>40111</v>
      </c>
      <c r="F5864">
        <f t="shared" si="458"/>
        <v>8</v>
      </c>
      <c r="G5864" s="2" t="str">
        <f t="shared" si="459"/>
        <v/>
      </c>
      <c r="H5864" t="s">
        <v>5518</v>
      </c>
      <c r="I5864">
        <v>45552</v>
      </c>
      <c r="J5864">
        <v>40099</v>
      </c>
      <c r="K5864">
        <v>40094</v>
      </c>
      <c r="L5864" t="s">
        <v>31</v>
      </c>
      <c r="M5864" t="s">
        <v>20</v>
      </c>
      <c r="N5864">
        <v>81</v>
      </c>
      <c r="O5864">
        <v>1736</v>
      </c>
      <c r="P5864">
        <v>10</v>
      </c>
      <c r="Q5864" t="s">
        <v>5891</v>
      </c>
      <c r="CG5864" s="1"/>
      <c r="CM5864" s="2"/>
    </row>
    <row r="5865" ht="15" customHeight="1">
      <c r="A5865" t="str">
        <f t="shared" si="455"/>
        <v>2022_12_40111_9</v>
      </c>
      <c r="B5865" t="str">
        <f t="shared" si="456"/>
        <v>2022_12_46876</v>
      </c>
      <c r="C5865" s="1" t="s">
        <v>5517</v>
      </c>
      <c r="D5865">
        <f t="shared" si="457"/>
        <v>5864</v>
      </c>
      <c r="E5865">
        <v>40111</v>
      </c>
      <c r="F5865">
        <f t="shared" si="458"/>
        <v>9</v>
      </c>
      <c r="G5865" s="2" t="str">
        <f t="shared" si="459"/>
        <v>x</v>
      </c>
      <c r="H5865" t="s">
        <v>5518</v>
      </c>
      <c r="I5865">
        <v>46876</v>
      </c>
      <c r="J5865">
        <v>40094</v>
      </c>
      <c r="K5865">
        <v>40099</v>
      </c>
      <c r="L5865" t="s">
        <v>20</v>
      </c>
      <c r="M5865" t="s">
        <v>20</v>
      </c>
      <c r="N5865">
        <v>69</v>
      </c>
      <c r="O5865">
        <v>1736</v>
      </c>
      <c r="P5865">
        <v>10</v>
      </c>
      <c r="Q5865" t="s">
        <v>5892</v>
      </c>
      <c r="CG5865" s="1"/>
      <c r="CM5865" s="2"/>
    </row>
    <row r="5866" ht="15" customHeight="1">
      <c r="A5866" t="str">
        <f t="shared" si="455"/>
        <v>2022_12_40143_1</v>
      </c>
      <c r="B5866" t="str">
        <f t="shared" si="456"/>
        <v>2022_12_42886</v>
      </c>
      <c r="C5866" s="1" t="s">
        <v>5517</v>
      </c>
      <c r="D5866">
        <f t="shared" si="457"/>
        <v>5865</v>
      </c>
      <c r="E5866">
        <v>40143</v>
      </c>
      <c r="F5866">
        <f t="shared" si="458"/>
        <v>1</v>
      </c>
      <c r="G5866" s="2" t="str">
        <f t="shared" si="459"/>
        <v/>
      </c>
      <c r="H5866" t="s">
        <v>5518</v>
      </c>
      <c r="I5866">
        <v>42886</v>
      </c>
      <c r="J5866">
        <v>40126</v>
      </c>
      <c r="K5866">
        <v>40131</v>
      </c>
      <c r="L5866" t="s">
        <v>19</v>
      </c>
      <c r="M5866" t="s">
        <v>20</v>
      </c>
      <c r="N5866">
        <v>120</v>
      </c>
      <c r="O5866">
        <v>3545</v>
      </c>
      <c r="P5866">
        <v>10</v>
      </c>
      <c r="Q5866" t="s">
        <v>5893</v>
      </c>
      <c r="CG5866" s="1"/>
      <c r="CM5866" s="2"/>
    </row>
    <row r="5867" ht="15" customHeight="1">
      <c r="A5867" t="str">
        <f t="shared" si="455"/>
        <v>2022_12_40143_2</v>
      </c>
      <c r="B5867" t="str">
        <f t="shared" si="456"/>
        <v>2022_12_43468</v>
      </c>
      <c r="C5867" s="1" t="s">
        <v>5517</v>
      </c>
      <c r="D5867">
        <f t="shared" si="457"/>
        <v>5866</v>
      </c>
      <c r="E5867">
        <v>40143</v>
      </c>
      <c r="F5867">
        <f t="shared" si="458"/>
        <v>2</v>
      </c>
      <c r="G5867" s="2" t="str">
        <f t="shared" si="459"/>
        <v/>
      </c>
      <c r="H5867" t="s">
        <v>5518</v>
      </c>
      <c r="I5867">
        <v>43468</v>
      </c>
      <c r="J5867">
        <v>40131</v>
      </c>
      <c r="K5867">
        <v>40126</v>
      </c>
      <c r="L5867" t="s">
        <v>31</v>
      </c>
      <c r="M5867" t="s">
        <v>20</v>
      </c>
      <c r="N5867">
        <v>382</v>
      </c>
      <c r="O5867">
        <v>3545</v>
      </c>
      <c r="P5867">
        <v>10</v>
      </c>
      <c r="Q5867" t="s">
        <v>5894</v>
      </c>
      <c r="CG5867" s="1"/>
      <c r="CM5867" s="2"/>
    </row>
    <row r="5868" ht="15" customHeight="1">
      <c r="A5868" t="str">
        <f t="shared" si="455"/>
        <v>2022_12_40143_3</v>
      </c>
      <c r="B5868" t="str">
        <f t="shared" si="456"/>
        <v>2022_12_44567</v>
      </c>
      <c r="C5868" s="1" t="s">
        <v>5517</v>
      </c>
      <c r="D5868">
        <f t="shared" si="457"/>
        <v>5867</v>
      </c>
      <c r="E5868">
        <v>40143</v>
      </c>
      <c r="F5868">
        <f t="shared" si="458"/>
        <v>3</v>
      </c>
      <c r="G5868" s="2" t="str">
        <f t="shared" si="459"/>
        <v/>
      </c>
      <c r="H5868" t="s">
        <v>5518</v>
      </c>
      <c r="I5868">
        <v>44567</v>
      </c>
      <c r="J5868">
        <v>40131</v>
      </c>
      <c r="K5868">
        <v>40126</v>
      </c>
      <c r="L5868" t="s">
        <v>31</v>
      </c>
      <c r="M5868" t="s">
        <v>20</v>
      </c>
      <c r="N5868">
        <v>359</v>
      </c>
      <c r="O5868">
        <v>3545</v>
      </c>
      <c r="P5868">
        <v>10</v>
      </c>
      <c r="Q5868" t="s">
        <v>5895</v>
      </c>
      <c r="CG5868" s="1"/>
      <c r="CM5868" s="2"/>
    </row>
    <row r="5869" ht="15" customHeight="1">
      <c r="A5869" t="str">
        <f t="shared" si="455"/>
        <v>2022_12_40143_4</v>
      </c>
      <c r="B5869" t="str">
        <f t="shared" si="456"/>
        <v>2022_12_45545</v>
      </c>
      <c r="C5869" s="1" t="s">
        <v>5517</v>
      </c>
      <c r="D5869">
        <f t="shared" si="457"/>
        <v>5868</v>
      </c>
      <c r="E5869">
        <v>40143</v>
      </c>
      <c r="F5869">
        <f t="shared" si="458"/>
        <v>4</v>
      </c>
      <c r="G5869" s="2" t="str">
        <f t="shared" si="459"/>
        <v/>
      </c>
      <c r="H5869" t="s">
        <v>5518</v>
      </c>
      <c r="I5869">
        <v>45545</v>
      </c>
      <c r="J5869">
        <v>40126</v>
      </c>
      <c r="K5869">
        <v>40131</v>
      </c>
      <c r="L5869" t="s">
        <v>31</v>
      </c>
      <c r="M5869" t="s">
        <v>20</v>
      </c>
      <c r="N5869">
        <v>878</v>
      </c>
      <c r="O5869">
        <v>3545</v>
      </c>
      <c r="P5869">
        <v>10</v>
      </c>
      <c r="Q5869" t="s">
        <v>5896</v>
      </c>
      <c r="CG5869" s="1"/>
      <c r="CM5869" s="2"/>
    </row>
    <row r="5870" ht="15" customHeight="1">
      <c r="A5870" t="str">
        <f t="shared" si="455"/>
        <v>2022_12_40143_5</v>
      </c>
      <c r="B5870" t="str">
        <f t="shared" si="456"/>
        <v>2022_12_45749</v>
      </c>
      <c r="C5870" s="1" t="s">
        <v>5517</v>
      </c>
      <c r="D5870">
        <f t="shared" si="457"/>
        <v>5869</v>
      </c>
      <c r="E5870">
        <v>40143</v>
      </c>
      <c r="F5870">
        <f t="shared" si="458"/>
        <v>5</v>
      </c>
      <c r="G5870" s="2" t="str">
        <f t="shared" si="459"/>
        <v/>
      </c>
      <c r="H5870" t="s">
        <v>5518</v>
      </c>
      <c r="I5870">
        <v>45749</v>
      </c>
      <c r="J5870">
        <v>40131</v>
      </c>
      <c r="K5870">
        <v>40126</v>
      </c>
      <c r="L5870" t="s">
        <v>31</v>
      </c>
      <c r="M5870" t="s">
        <v>20</v>
      </c>
      <c r="N5870">
        <v>429</v>
      </c>
      <c r="O5870">
        <v>3545</v>
      </c>
      <c r="P5870">
        <v>10</v>
      </c>
      <c r="Q5870" t="s">
        <v>5897</v>
      </c>
      <c r="CG5870" s="1"/>
      <c r="CM5870" s="2"/>
    </row>
    <row r="5871" ht="15" customHeight="1">
      <c r="A5871" t="str">
        <f t="shared" si="455"/>
        <v>2022_12_40143_6</v>
      </c>
      <c r="B5871" t="str">
        <f t="shared" si="456"/>
        <v>2022_12_47067</v>
      </c>
      <c r="C5871" s="1" t="s">
        <v>5517</v>
      </c>
      <c r="D5871">
        <f t="shared" si="457"/>
        <v>5870</v>
      </c>
      <c r="E5871">
        <v>40143</v>
      </c>
      <c r="F5871">
        <f t="shared" si="458"/>
        <v>6</v>
      </c>
      <c r="G5871" s="2" t="str">
        <f t="shared" si="459"/>
        <v/>
      </c>
      <c r="H5871" t="s">
        <v>5518</v>
      </c>
      <c r="I5871">
        <v>47067</v>
      </c>
      <c r="J5871">
        <v>40126</v>
      </c>
      <c r="K5871">
        <v>40131</v>
      </c>
      <c r="L5871" t="s">
        <v>31</v>
      </c>
      <c r="M5871" t="s">
        <v>20</v>
      </c>
      <c r="N5871">
        <v>550</v>
      </c>
      <c r="O5871">
        <v>3545</v>
      </c>
      <c r="P5871">
        <v>10</v>
      </c>
      <c r="Q5871" t="s">
        <v>5898</v>
      </c>
      <c r="CG5871" s="1"/>
      <c r="CM5871" s="2"/>
    </row>
    <row r="5872" ht="15" customHeight="1">
      <c r="A5872" t="str">
        <f t="shared" si="455"/>
        <v>2022_12_40143_7</v>
      </c>
      <c r="B5872" t="str">
        <f t="shared" si="456"/>
        <v>2022_12_47107</v>
      </c>
      <c r="C5872" s="1" t="s">
        <v>5517</v>
      </c>
      <c r="D5872">
        <f t="shared" si="457"/>
        <v>5871</v>
      </c>
      <c r="E5872">
        <v>40143</v>
      </c>
      <c r="F5872">
        <f t="shared" si="458"/>
        <v>7</v>
      </c>
      <c r="G5872" s="2" t="str">
        <f t="shared" si="459"/>
        <v/>
      </c>
      <c r="H5872" t="s">
        <v>5518</v>
      </c>
      <c r="I5872">
        <v>47107</v>
      </c>
      <c r="J5872">
        <v>40131</v>
      </c>
      <c r="K5872">
        <v>40126</v>
      </c>
      <c r="L5872" t="s">
        <v>31</v>
      </c>
      <c r="M5872" t="s">
        <v>20</v>
      </c>
      <c r="N5872">
        <v>163</v>
      </c>
      <c r="O5872">
        <v>3545</v>
      </c>
      <c r="P5872">
        <v>10</v>
      </c>
      <c r="Q5872" t="s">
        <v>5899</v>
      </c>
      <c r="CG5872" s="1"/>
      <c r="CM5872" s="2"/>
    </row>
    <row r="5873" ht="15" customHeight="1">
      <c r="A5873" t="str">
        <f t="shared" si="455"/>
        <v>2022_12_40143_8</v>
      </c>
      <c r="B5873" t="str">
        <f t="shared" si="456"/>
        <v>2022_12_47496</v>
      </c>
      <c r="C5873" s="1" t="s">
        <v>5517</v>
      </c>
      <c r="D5873">
        <f t="shared" si="457"/>
        <v>5872</v>
      </c>
      <c r="E5873">
        <v>40143</v>
      </c>
      <c r="F5873">
        <f t="shared" si="458"/>
        <v>8</v>
      </c>
      <c r="G5873" s="2" t="str">
        <f t="shared" si="459"/>
        <v>x</v>
      </c>
      <c r="H5873" t="s">
        <v>5518</v>
      </c>
      <c r="I5873">
        <v>47496</v>
      </c>
      <c r="J5873">
        <v>40126</v>
      </c>
      <c r="K5873">
        <v>40131</v>
      </c>
      <c r="L5873" t="s">
        <v>20</v>
      </c>
      <c r="M5873" t="s">
        <v>20</v>
      </c>
      <c r="N5873">
        <v>125</v>
      </c>
      <c r="O5873">
        <v>3545</v>
      </c>
      <c r="P5873">
        <v>10</v>
      </c>
      <c r="Q5873" t="s">
        <v>5900</v>
      </c>
      <c r="CG5873" s="1"/>
      <c r="CM5873" s="2"/>
    </row>
    <row r="5874" ht="15" customHeight="1">
      <c r="A5874" t="str">
        <f t="shared" si="455"/>
        <v>2022_12_40175_1</v>
      </c>
      <c r="B5874" t="str">
        <f t="shared" si="456"/>
        <v>2022_12_42220</v>
      </c>
      <c r="C5874" s="1" t="s">
        <v>5517</v>
      </c>
      <c r="D5874">
        <f t="shared" si="457"/>
        <v>5873</v>
      </c>
      <c r="E5874">
        <v>40175</v>
      </c>
      <c r="F5874">
        <f t="shared" si="458"/>
        <v>1</v>
      </c>
      <c r="G5874" s="2" t="str">
        <f t="shared" si="459"/>
        <v/>
      </c>
      <c r="H5874" t="s">
        <v>5518</v>
      </c>
      <c r="I5874">
        <v>42220</v>
      </c>
      <c r="J5874">
        <v>40158</v>
      </c>
      <c r="K5874">
        <v>40163</v>
      </c>
      <c r="L5874" t="s">
        <v>158</v>
      </c>
      <c r="M5874" t="s">
        <v>20</v>
      </c>
      <c r="N5874">
        <v>348</v>
      </c>
      <c r="O5874">
        <v>2517</v>
      </c>
      <c r="P5874">
        <v>8</v>
      </c>
      <c r="Q5874" t="s">
        <v>5901</v>
      </c>
      <c r="CG5874" s="1"/>
      <c r="CM5874" s="2"/>
    </row>
    <row r="5875" ht="15" customHeight="1">
      <c r="A5875" t="str">
        <f t="shared" si="455"/>
        <v>2022_12_40175_2</v>
      </c>
      <c r="B5875" t="str">
        <f t="shared" si="456"/>
        <v>2022_12_43028</v>
      </c>
      <c r="C5875" s="1" t="s">
        <v>5517</v>
      </c>
      <c r="D5875">
        <f t="shared" si="457"/>
        <v>5874</v>
      </c>
      <c r="E5875">
        <v>40175</v>
      </c>
      <c r="F5875">
        <f t="shared" si="458"/>
        <v>2</v>
      </c>
      <c r="G5875" s="2" t="str">
        <f t="shared" si="459"/>
        <v/>
      </c>
      <c r="H5875" t="s">
        <v>5518</v>
      </c>
      <c r="I5875">
        <v>43028</v>
      </c>
      <c r="J5875">
        <v>40163</v>
      </c>
      <c r="K5875">
        <v>40158</v>
      </c>
      <c r="L5875" t="s">
        <v>31</v>
      </c>
      <c r="M5875" t="s">
        <v>20</v>
      </c>
      <c r="N5875">
        <v>320</v>
      </c>
      <c r="O5875">
        <v>2517</v>
      </c>
      <c r="P5875">
        <v>8</v>
      </c>
      <c r="Q5875" t="s">
        <v>5902</v>
      </c>
      <c r="CG5875" s="1"/>
      <c r="CM5875" s="2"/>
    </row>
    <row r="5876" ht="15" customHeight="1">
      <c r="A5876" t="str">
        <f t="shared" si="455"/>
        <v>2022_12_40175_3</v>
      </c>
      <c r="B5876" t="str">
        <f t="shared" si="456"/>
        <v>2022_12_43786</v>
      </c>
      <c r="C5876" s="1" t="s">
        <v>5517</v>
      </c>
      <c r="D5876">
        <f t="shared" si="457"/>
        <v>5875</v>
      </c>
      <c r="E5876">
        <v>40175</v>
      </c>
      <c r="F5876">
        <f t="shared" si="458"/>
        <v>3</v>
      </c>
      <c r="G5876" s="2" t="str">
        <f t="shared" si="459"/>
        <v/>
      </c>
      <c r="H5876" t="s">
        <v>5518</v>
      </c>
      <c r="I5876">
        <v>43786</v>
      </c>
      <c r="J5876">
        <v>40158</v>
      </c>
      <c r="K5876">
        <v>40163</v>
      </c>
      <c r="L5876" t="s">
        <v>31</v>
      </c>
      <c r="M5876" t="s">
        <v>20</v>
      </c>
      <c r="N5876">
        <v>321</v>
      </c>
      <c r="O5876">
        <v>2517</v>
      </c>
      <c r="P5876">
        <v>8</v>
      </c>
      <c r="Q5876" t="s">
        <v>5903</v>
      </c>
      <c r="CG5876" s="1"/>
      <c r="CM5876" s="2"/>
    </row>
    <row r="5877" ht="15" customHeight="1">
      <c r="A5877" t="str">
        <f t="shared" si="455"/>
        <v>2022_12_40175_4</v>
      </c>
      <c r="B5877" t="str">
        <f t="shared" si="456"/>
        <v>2022_12_44716</v>
      </c>
      <c r="C5877" s="1" t="s">
        <v>5517</v>
      </c>
      <c r="D5877">
        <f t="shared" si="457"/>
        <v>5876</v>
      </c>
      <c r="E5877">
        <v>40175</v>
      </c>
      <c r="F5877">
        <f t="shared" si="458"/>
        <v>4</v>
      </c>
      <c r="G5877" s="2" t="str">
        <f t="shared" si="459"/>
        <v/>
      </c>
      <c r="H5877" t="s">
        <v>5518</v>
      </c>
      <c r="I5877">
        <v>44716</v>
      </c>
      <c r="J5877">
        <v>40163</v>
      </c>
      <c r="K5877">
        <v>40158</v>
      </c>
      <c r="L5877" t="s">
        <v>31</v>
      </c>
      <c r="M5877" t="s">
        <v>20</v>
      </c>
      <c r="N5877">
        <v>446</v>
      </c>
      <c r="O5877">
        <v>2517</v>
      </c>
      <c r="P5877">
        <v>8</v>
      </c>
      <c r="Q5877" t="s">
        <v>5904</v>
      </c>
      <c r="CG5877" s="1"/>
      <c r="CM5877" s="2"/>
    </row>
    <row r="5878" ht="15" customHeight="1">
      <c r="A5878" t="str">
        <f t="shared" si="455"/>
        <v>2022_12_40175_5</v>
      </c>
      <c r="B5878" t="str">
        <f t="shared" si="456"/>
        <v>2022_12_45118</v>
      </c>
      <c r="C5878" s="1" t="s">
        <v>5517</v>
      </c>
      <c r="D5878">
        <f t="shared" si="457"/>
        <v>5877</v>
      </c>
      <c r="E5878">
        <v>40175</v>
      </c>
      <c r="F5878">
        <f t="shared" si="458"/>
        <v>5</v>
      </c>
      <c r="G5878" s="2" t="str">
        <f t="shared" si="459"/>
        <v/>
      </c>
      <c r="H5878" t="s">
        <v>5518</v>
      </c>
      <c r="I5878">
        <v>45118</v>
      </c>
      <c r="J5878">
        <v>40158</v>
      </c>
      <c r="K5878">
        <v>40163</v>
      </c>
      <c r="L5878" t="s">
        <v>31</v>
      </c>
      <c r="M5878" t="s">
        <v>20</v>
      </c>
      <c r="N5878">
        <v>558</v>
      </c>
      <c r="O5878">
        <v>2517</v>
      </c>
      <c r="P5878">
        <v>8</v>
      </c>
      <c r="Q5878" t="s">
        <v>5905</v>
      </c>
      <c r="CG5878" s="1"/>
      <c r="CM5878" s="2"/>
    </row>
    <row r="5879" ht="15" customHeight="1">
      <c r="A5879" t="str">
        <f t="shared" si="455"/>
        <v>2022_12_40175_6</v>
      </c>
      <c r="B5879" t="str">
        <f t="shared" si="456"/>
        <v>2022_12_46344</v>
      </c>
      <c r="C5879" s="1" t="s">
        <v>5517</v>
      </c>
      <c r="D5879">
        <f t="shared" si="457"/>
        <v>5878</v>
      </c>
      <c r="E5879">
        <v>40175</v>
      </c>
      <c r="F5879">
        <f t="shared" si="458"/>
        <v>6</v>
      </c>
      <c r="G5879" s="2" t="str">
        <f t="shared" si="459"/>
        <v/>
      </c>
      <c r="H5879" t="s">
        <v>5518</v>
      </c>
      <c r="I5879">
        <v>46344</v>
      </c>
      <c r="J5879">
        <v>40163</v>
      </c>
      <c r="K5879">
        <v>40158</v>
      </c>
      <c r="L5879" t="s">
        <v>31</v>
      </c>
      <c r="M5879" t="s">
        <v>20</v>
      </c>
      <c r="N5879">
        <v>435</v>
      </c>
      <c r="O5879">
        <v>2517</v>
      </c>
      <c r="P5879">
        <v>8</v>
      </c>
      <c r="Q5879" t="s">
        <v>5906</v>
      </c>
      <c r="CG5879" s="1"/>
      <c r="CM5879" s="2"/>
    </row>
    <row r="5880" ht="15" customHeight="1">
      <c r="A5880" t="str">
        <f t="shared" si="455"/>
        <v>2022_12_40175_7</v>
      </c>
      <c r="B5880" t="str">
        <f t="shared" si="456"/>
        <v>2022_12_47423</v>
      </c>
      <c r="C5880" s="1" t="s">
        <v>5517</v>
      </c>
      <c r="D5880">
        <f t="shared" si="457"/>
        <v>5879</v>
      </c>
      <c r="E5880">
        <v>40175</v>
      </c>
      <c r="F5880">
        <f t="shared" si="458"/>
        <v>7</v>
      </c>
      <c r="G5880" s="2" t="str">
        <f t="shared" si="459"/>
        <v>x</v>
      </c>
      <c r="H5880" t="s">
        <v>5518</v>
      </c>
      <c r="I5880">
        <v>47423</v>
      </c>
      <c r="J5880">
        <v>40158</v>
      </c>
      <c r="K5880">
        <v>40163</v>
      </c>
      <c r="L5880" t="s">
        <v>20</v>
      </c>
      <c r="M5880" t="s">
        <v>20</v>
      </c>
      <c r="N5880">
        <v>68</v>
      </c>
      <c r="O5880">
        <v>2517</v>
      </c>
      <c r="P5880">
        <v>8</v>
      </c>
      <c r="Q5880" t="s">
        <v>5907</v>
      </c>
      <c r="CG5880" s="1"/>
      <c r="CM5880" s="2"/>
    </row>
    <row r="5881" ht="15" customHeight="1">
      <c r="A5881" t="str">
        <f t="shared" si="455"/>
        <v>2022_12_40207_1</v>
      </c>
      <c r="B5881" t="str">
        <f t="shared" si="456"/>
        <v>2022_12_42576</v>
      </c>
      <c r="C5881" s="1" t="s">
        <v>5517</v>
      </c>
      <c r="D5881">
        <f t="shared" si="457"/>
        <v>5880</v>
      </c>
      <c r="E5881">
        <v>40207</v>
      </c>
      <c r="F5881">
        <f t="shared" si="458"/>
        <v>1</v>
      </c>
      <c r="G5881" s="2" t="str">
        <f t="shared" si="459"/>
        <v/>
      </c>
      <c r="H5881" t="s">
        <v>5518</v>
      </c>
      <c r="I5881">
        <v>42576</v>
      </c>
      <c r="J5881">
        <v>40190</v>
      </c>
      <c r="K5881">
        <v>40195</v>
      </c>
      <c r="L5881" t="s">
        <v>19</v>
      </c>
      <c r="M5881" t="s">
        <v>20</v>
      </c>
      <c r="N5881">
        <v>437</v>
      </c>
      <c r="O5881">
        <v>2898</v>
      </c>
      <c r="P5881">
        <v>8</v>
      </c>
      <c r="Q5881" t="s">
        <v>5908</v>
      </c>
      <c r="CG5881" s="1"/>
      <c r="CM5881" s="2"/>
    </row>
    <row r="5882" ht="15" customHeight="1">
      <c r="A5882" t="str">
        <f t="shared" si="455"/>
        <v>2022_12_40207_2</v>
      </c>
      <c r="B5882" t="str">
        <f t="shared" si="456"/>
        <v>2022_12_43587</v>
      </c>
      <c r="C5882" s="1" t="s">
        <v>5517</v>
      </c>
      <c r="D5882">
        <f t="shared" si="457"/>
        <v>5881</v>
      </c>
      <c r="E5882">
        <v>40207</v>
      </c>
      <c r="F5882">
        <f t="shared" si="458"/>
        <v>2</v>
      </c>
      <c r="G5882" s="2" t="str">
        <f t="shared" si="459"/>
        <v/>
      </c>
      <c r="H5882" t="s">
        <v>5518</v>
      </c>
      <c r="I5882">
        <v>43587</v>
      </c>
      <c r="J5882">
        <v>40195</v>
      </c>
      <c r="K5882">
        <v>40190</v>
      </c>
      <c r="L5882" t="s">
        <v>31</v>
      </c>
      <c r="M5882" t="s">
        <v>20</v>
      </c>
      <c r="N5882">
        <v>412</v>
      </c>
      <c r="O5882">
        <v>2898</v>
      </c>
      <c r="P5882">
        <v>8</v>
      </c>
      <c r="Q5882" t="s">
        <v>5909</v>
      </c>
      <c r="CG5882" s="1"/>
      <c r="CM5882" s="2"/>
    </row>
    <row r="5883" ht="15" customHeight="1">
      <c r="A5883" t="str">
        <f t="shared" si="455"/>
        <v>2022_12_40207_3</v>
      </c>
      <c r="B5883" t="str">
        <f t="shared" si="456"/>
        <v>2022_12_44560</v>
      </c>
      <c r="C5883" s="1" t="s">
        <v>5517</v>
      </c>
      <c r="D5883">
        <f t="shared" si="457"/>
        <v>5882</v>
      </c>
      <c r="E5883">
        <v>40207</v>
      </c>
      <c r="F5883">
        <f t="shared" si="458"/>
        <v>3</v>
      </c>
      <c r="G5883" s="2" t="str">
        <f t="shared" si="459"/>
        <v/>
      </c>
      <c r="H5883" t="s">
        <v>5518</v>
      </c>
      <c r="I5883">
        <v>44560</v>
      </c>
      <c r="J5883">
        <v>40190</v>
      </c>
      <c r="K5883">
        <v>40195</v>
      </c>
      <c r="L5883" t="s">
        <v>31</v>
      </c>
      <c r="M5883" t="s">
        <v>20</v>
      </c>
      <c r="N5883">
        <v>662</v>
      </c>
      <c r="O5883">
        <v>2898</v>
      </c>
      <c r="P5883">
        <v>8</v>
      </c>
      <c r="Q5883" t="s">
        <v>5910</v>
      </c>
      <c r="CG5883" s="1"/>
      <c r="CM5883" s="2"/>
    </row>
    <row r="5884" ht="15" customHeight="1">
      <c r="A5884" t="str">
        <f t="shared" si="455"/>
        <v>2022_12_40207_4</v>
      </c>
      <c r="B5884" t="str">
        <f t="shared" si="456"/>
        <v>2022_12_45416</v>
      </c>
      <c r="C5884" s="1" t="s">
        <v>5517</v>
      </c>
      <c r="D5884">
        <f t="shared" si="457"/>
        <v>5883</v>
      </c>
      <c r="E5884">
        <v>40207</v>
      </c>
      <c r="F5884">
        <f t="shared" si="458"/>
        <v>4</v>
      </c>
      <c r="G5884" s="2" t="str">
        <f t="shared" si="459"/>
        <v/>
      </c>
      <c r="H5884" t="s">
        <v>5518</v>
      </c>
      <c r="I5884">
        <v>45416</v>
      </c>
      <c r="J5884">
        <v>40195</v>
      </c>
      <c r="K5884">
        <v>40190</v>
      </c>
      <c r="L5884" t="s">
        <v>31</v>
      </c>
      <c r="M5884" t="s">
        <v>20</v>
      </c>
      <c r="N5884">
        <v>564</v>
      </c>
      <c r="O5884">
        <v>2898</v>
      </c>
      <c r="P5884">
        <v>8</v>
      </c>
      <c r="Q5884" t="s">
        <v>5911</v>
      </c>
      <c r="CG5884" s="1"/>
      <c r="CM5884" s="2"/>
    </row>
    <row r="5885" ht="15" customHeight="1">
      <c r="A5885" t="str">
        <f t="shared" si="455"/>
        <v>2022_12_40207_5</v>
      </c>
      <c r="B5885" t="str">
        <f t="shared" si="456"/>
        <v>2022_12_46469</v>
      </c>
      <c r="C5885" s="1" t="s">
        <v>5517</v>
      </c>
      <c r="D5885">
        <f t="shared" si="457"/>
        <v>5884</v>
      </c>
      <c r="E5885">
        <v>40207</v>
      </c>
      <c r="F5885">
        <f t="shared" si="458"/>
        <v>5</v>
      </c>
      <c r="G5885" s="2" t="str">
        <f t="shared" si="459"/>
        <v/>
      </c>
      <c r="H5885" t="s">
        <v>5518</v>
      </c>
      <c r="I5885">
        <v>46469</v>
      </c>
      <c r="J5885">
        <v>40190</v>
      </c>
      <c r="K5885">
        <v>40195</v>
      </c>
      <c r="L5885" t="s">
        <v>31</v>
      </c>
      <c r="M5885" t="s">
        <v>20</v>
      </c>
      <c r="N5885">
        <v>515</v>
      </c>
      <c r="O5885">
        <v>2898</v>
      </c>
      <c r="P5885">
        <v>8</v>
      </c>
      <c r="Q5885" t="s">
        <v>5912</v>
      </c>
      <c r="CG5885" s="1"/>
      <c r="CM5885" s="2"/>
    </row>
    <row r="5886" ht="15" customHeight="1">
      <c r="A5886" t="str">
        <f t="shared" si="455"/>
        <v>2022_12_40207_6</v>
      </c>
      <c r="B5886" t="str">
        <f t="shared" si="456"/>
        <v>2022_12_47238</v>
      </c>
      <c r="C5886" s="1" t="s">
        <v>5517</v>
      </c>
      <c r="D5886">
        <f t="shared" si="457"/>
        <v>5885</v>
      </c>
      <c r="E5886">
        <v>40207</v>
      </c>
      <c r="F5886">
        <f t="shared" si="458"/>
        <v>6</v>
      </c>
      <c r="G5886" s="2" t="str">
        <f t="shared" si="459"/>
        <v/>
      </c>
      <c r="H5886" t="s">
        <v>5518</v>
      </c>
      <c r="I5886">
        <v>47238</v>
      </c>
      <c r="J5886">
        <v>40195</v>
      </c>
      <c r="K5886">
        <v>40190</v>
      </c>
      <c r="L5886" t="s">
        <v>31</v>
      </c>
      <c r="M5886" t="s">
        <v>20</v>
      </c>
      <c r="N5886">
        <v>225</v>
      </c>
      <c r="O5886">
        <v>2898</v>
      </c>
      <c r="P5886">
        <v>8</v>
      </c>
      <c r="Q5886" t="s">
        <v>5913</v>
      </c>
      <c r="CG5886" s="1"/>
      <c r="CM5886" s="2"/>
    </row>
    <row r="5887" ht="15" customHeight="1">
      <c r="A5887" t="str">
        <f t="shared" si="455"/>
        <v>2022_12_40207_7</v>
      </c>
      <c r="B5887" t="str">
        <f t="shared" si="456"/>
        <v>2022_12_47286</v>
      </c>
      <c r="C5887" s="1" t="s">
        <v>5517</v>
      </c>
      <c r="D5887">
        <f t="shared" si="457"/>
        <v>5886</v>
      </c>
      <c r="E5887">
        <v>40207</v>
      </c>
      <c r="F5887">
        <f t="shared" si="458"/>
        <v>7</v>
      </c>
      <c r="G5887" s="2" t="str">
        <f t="shared" si="459"/>
        <v>x</v>
      </c>
      <c r="H5887" t="s">
        <v>5518</v>
      </c>
      <c r="I5887">
        <v>47286</v>
      </c>
      <c r="J5887">
        <v>40190</v>
      </c>
      <c r="K5887">
        <v>40195</v>
      </c>
      <c r="L5887" t="s">
        <v>20</v>
      </c>
      <c r="M5887" t="s">
        <v>20</v>
      </c>
      <c r="N5887">
        <v>62</v>
      </c>
      <c r="O5887">
        <v>2898</v>
      </c>
      <c r="P5887">
        <v>8</v>
      </c>
      <c r="Q5887" t="s">
        <v>5914</v>
      </c>
      <c r="CG5887" s="1"/>
      <c r="CM5887" s="2"/>
    </row>
    <row r="5888" ht="15" customHeight="1">
      <c r="A5888" t="str">
        <f t="shared" si="455"/>
        <v>2022_12_40239_1</v>
      </c>
      <c r="B5888" t="str">
        <f t="shared" si="456"/>
        <v>2022_12_42297</v>
      </c>
      <c r="C5888" s="1" t="s">
        <v>5517</v>
      </c>
      <c r="D5888">
        <f t="shared" si="457"/>
        <v>5887</v>
      </c>
      <c r="E5888">
        <v>40239</v>
      </c>
      <c r="F5888">
        <f t="shared" si="458"/>
        <v>1</v>
      </c>
      <c r="G5888" s="2" t="str">
        <f t="shared" si="459"/>
        <v/>
      </c>
      <c r="H5888" t="s">
        <v>5518</v>
      </c>
      <c r="I5888">
        <v>42297</v>
      </c>
      <c r="J5888">
        <v>40222</v>
      </c>
      <c r="K5888">
        <v>40227</v>
      </c>
      <c r="L5888" t="s">
        <v>158</v>
      </c>
      <c r="M5888" t="s">
        <v>20</v>
      </c>
      <c r="N5888">
        <v>391</v>
      </c>
      <c r="O5888">
        <v>3437</v>
      </c>
      <c r="P5888">
        <v>8</v>
      </c>
      <c r="Q5888" t="s">
        <v>5915</v>
      </c>
      <c r="CG5888" s="1"/>
      <c r="CM5888" s="2"/>
    </row>
    <row r="5889" ht="15" customHeight="1">
      <c r="A5889" t="str">
        <f t="shared" si="455"/>
        <v>2022_12_40239_2</v>
      </c>
      <c r="B5889" t="str">
        <f t="shared" si="456"/>
        <v>2022_12_43189</v>
      </c>
      <c r="C5889" s="1" t="s">
        <v>5517</v>
      </c>
      <c r="D5889">
        <f t="shared" si="457"/>
        <v>5888</v>
      </c>
      <c r="E5889">
        <v>40239</v>
      </c>
      <c r="F5889">
        <f t="shared" si="458"/>
        <v>2</v>
      </c>
      <c r="G5889" s="2" t="str">
        <f t="shared" si="459"/>
        <v/>
      </c>
      <c r="H5889" t="s">
        <v>5518</v>
      </c>
      <c r="I5889">
        <v>43189</v>
      </c>
      <c r="J5889">
        <v>40227</v>
      </c>
      <c r="K5889">
        <v>40222</v>
      </c>
      <c r="L5889" t="s">
        <v>31</v>
      </c>
      <c r="M5889" t="s">
        <v>20</v>
      </c>
      <c r="N5889">
        <v>557</v>
      </c>
      <c r="O5889">
        <v>3437</v>
      </c>
      <c r="P5889">
        <v>8</v>
      </c>
      <c r="Q5889" t="s">
        <v>5916</v>
      </c>
      <c r="CG5889" s="1"/>
      <c r="CM5889" s="2"/>
    </row>
    <row r="5890" ht="15" customHeight="1">
      <c r="A5890" t="str">
        <f t="shared" ref="A5890:A5953" si="460">CONCATENATE($C5890,"_",$E5890,"_",$F5890)</f>
        <v>2022_12_40239_3</v>
      </c>
      <c r="B5890" t="str">
        <f t="shared" ref="B5890:B5953" si="461">CONCATENATE($C5890,"_",$I5890)</f>
        <v>2022_12_44216</v>
      </c>
      <c r="C5890" s="1" t="s">
        <v>5517</v>
      </c>
      <c r="D5890">
        <f t="shared" ref="D5890:D5953" si="462">IF(ISNUMBER($D5889),$D5889+1,1)</f>
        <v>5889</v>
      </c>
      <c r="E5890">
        <v>40239</v>
      </c>
      <c r="F5890">
        <f t="shared" ref="F5890:F5953" si="463">IF($E5890="","",IF($E5890=$E5889,$F5889+1,1))</f>
        <v>3</v>
      </c>
      <c r="G5890" s="2" t="str">
        <f t="shared" ref="G5890:G5953" si="464">IF($E5891=$E5890,"","x")</f>
        <v/>
      </c>
      <c r="H5890" t="s">
        <v>5518</v>
      </c>
      <c r="I5890">
        <v>44216</v>
      </c>
      <c r="J5890">
        <v>40222</v>
      </c>
      <c r="K5890">
        <v>40227</v>
      </c>
      <c r="L5890" t="s">
        <v>31</v>
      </c>
      <c r="M5890" t="s">
        <v>20</v>
      </c>
      <c r="N5890">
        <v>907</v>
      </c>
      <c r="O5890">
        <v>3437</v>
      </c>
      <c r="P5890">
        <v>8</v>
      </c>
      <c r="Q5890" t="s">
        <v>5917</v>
      </c>
      <c r="CG5890" s="1"/>
      <c r="CM5890" s="2"/>
    </row>
    <row r="5891" ht="15" customHeight="1">
      <c r="A5891" t="str">
        <f t="shared" si="460"/>
        <v>2022_12_40239_4</v>
      </c>
      <c r="B5891" t="str">
        <f t="shared" si="461"/>
        <v>2022_12_45117</v>
      </c>
      <c r="C5891" s="1" t="s">
        <v>5517</v>
      </c>
      <c r="D5891">
        <f t="shared" si="462"/>
        <v>5890</v>
      </c>
      <c r="E5891">
        <v>40239</v>
      </c>
      <c r="F5891">
        <f t="shared" si="463"/>
        <v>4</v>
      </c>
      <c r="G5891" s="2" t="str">
        <f t="shared" si="464"/>
        <v/>
      </c>
      <c r="H5891" t="s">
        <v>5518</v>
      </c>
      <c r="I5891">
        <v>45117</v>
      </c>
      <c r="J5891">
        <v>40227</v>
      </c>
      <c r="K5891">
        <v>40222</v>
      </c>
      <c r="L5891" t="s">
        <v>31</v>
      </c>
      <c r="M5891" t="s">
        <v>20</v>
      </c>
      <c r="N5891">
        <v>352</v>
      </c>
      <c r="O5891">
        <v>3437</v>
      </c>
      <c r="P5891">
        <v>8</v>
      </c>
      <c r="Q5891" t="s">
        <v>5918</v>
      </c>
      <c r="CG5891" s="1"/>
      <c r="CM5891" s="2"/>
    </row>
    <row r="5892" ht="15" customHeight="1">
      <c r="A5892" t="str">
        <f t="shared" si="460"/>
        <v>2022_12_40239_5</v>
      </c>
      <c r="B5892" t="str">
        <f t="shared" si="461"/>
        <v>2022_12_45616</v>
      </c>
      <c r="C5892" s="1" t="s">
        <v>5517</v>
      </c>
      <c r="D5892">
        <f t="shared" si="462"/>
        <v>5891</v>
      </c>
      <c r="E5892">
        <v>40239</v>
      </c>
      <c r="F5892">
        <f t="shared" si="463"/>
        <v>5</v>
      </c>
      <c r="G5892" s="2" t="str">
        <f t="shared" si="464"/>
        <v/>
      </c>
      <c r="H5892" t="s">
        <v>5518</v>
      </c>
      <c r="I5892">
        <v>45616</v>
      </c>
      <c r="J5892">
        <v>40222</v>
      </c>
      <c r="K5892">
        <v>40227</v>
      </c>
      <c r="L5892" t="s">
        <v>31</v>
      </c>
      <c r="M5892" t="s">
        <v>20</v>
      </c>
      <c r="N5892">
        <v>702</v>
      </c>
      <c r="O5892">
        <v>3437</v>
      </c>
      <c r="P5892">
        <v>8</v>
      </c>
      <c r="Q5892" t="s">
        <v>5919</v>
      </c>
      <c r="CG5892" s="1"/>
      <c r="CM5892" s="2"/>
    </row>
    <row r="5893" ht="15" customHeight="1">
      <c r="A5893" t="str">
        <f t="shared" si="460"/>
        <v>2022_12_40239_6</v>
      </c>
      <c r="B5893" t="str">
        <f t="shared" si="461"/>
        <v>2022_12_45742</v>
      </c>
      <c r="C5893" s="1" t="s">
        <v>5517</v>
      </c>
      <c r="D5893">
        <f t="shared" si="462"/>
        <v>5892</v>
      </c>
      <c r="E5893">
        <v>40239</v>
      </c>
      <c r="F5893">
        <f t="shared" si="463"/>
        <v>6</v>
      </c>
      <c r="G5893" s="2" t="str">
        <f t="shared" si="464"/>
        <v/>
      </c>
      <c r="H5893" t="s">
        <v>5518</v>
      </c>
      <c r="I5893">
        <v>45742</v>
      </c>
      <c r="J5893">
        <v>40227</v>
      </c>
      <c r="K5893">
        <v>40222</v>
      </c>
      <c r="L5893" t="s">
        <v>31</v>
      </c>
      <c r="M5893" t="s">
        <v>20</v>
      </c>
      <c r="N5893">
        <v>292</v>
      </c>
      <c r="O5893">
        <v>3437</v>
      </c>
      <c r="P5893">
        <v>8</v>
      </c>
      <c r="Q5893" t="s">
        <v>5920</v>
      </c>
      <c r="CG5893" s="1"/>
      <c r="CM5893" s="2"/>
    </row>
    <row r="5894" ht="15" customHeight="1">
      <c r="A5894" t="str">
        <f t="shared" si="460"/>
        <v>2022_12_40239_7</v>
      </c>
      <c r="B5894" t="str">
        <f t="shared" si="461"/>
        <v>2022_12_46694</v>
      </c>
      <c r="C5894" s="1" t="s">
        <v>5517</v>
      </c>
      <c r="D5894">
        <f t="shared" si="462"/>
        <v>5893</v>
      </c>
      <c r="E5894">
        <v>40239</v>
      </c>
      <c r="F5894">
        <f t="shared" si="463"/>
        <v>7</v>
      </c>
      <c r="G5894" s="2" t="str">
        <f t="shared" si="464"/>
        <v>x</v>
      </c>
      <c r="H5894" t="s">
        <v>5518</v>
      </c>
      <c r="I5894">
        <v>46694</v>
      </c>
      <c r="J5894">
        <v>40222</v>
      </c>
      <c r="K5894">
        <v>40227</v>
      </c>
      <c r="L5894" t="s">
        <v>20</v>
      </c>
      <c r="M5894" t="s">
        <v>20</v>
      </c>
      <c r="N5894">
        <v>215</v>
      </c>
      <c r="O5894">
        <v>3437</v>
      </c>
      <c r="P5894">
        <v>8</v>
      </c>
      <c r="Q5894" t="s">
        <v>5921</v>
      </c>
      <c r="CG5894" s="1"/>
      <c r="CM5894" s="2"/>
    </row>
    <row r="5895" ht="15" customHeight="1">
      <c r="A5895" t="str">
        <f t="shared" si="460"/>
        <v>2022_12_40271_1</v>
      </c>
      <c r="B5895" t="str">
        <f t="shared" si="461"/>
        <v>2022_12_44263</v>
      </c>
      <c r="C5895" s="1" t="s">
        <v>5517</v>
      </c>
      <c r="D5895">
        <f t="shared" si="462"/>
        <v>5894</v>
      </c>
      <c r="E5895">
        <v>40271</v>
      </c>
      <c r="F5895">
        <f t="shared" si="463"/>
        <v>1</v>
      </c>
      <c r="G5895" s="2" t="str">
        <f t="shared" si="464"/>
        <v/>
      </c>
      <c r="H5895" t="s">
        <v>5518</v>
      </c>
      <c r="I5895">
        <v>44263</v>
      </c>
      <c r="J5895">
        <v>40254</v>
      </c>
      <c r="K5895">
        <v>40259</v>
      </c>
      <c r="L5895" t="s">
        <v>19</v>
      </c>
      <c r="M5895" t="s">
        <v>20</v>
      </c>
      <c r="N5895">
        <v>72</v>
      </c>
      <c r="O5895">
        <v>848</v>
      </c>
      <c r="P5895">
        <v>14</v>
      </c>
      <c r="Q5895" t="s">
        <v>5922</v>
      </c>
      <c r="CG5895" s="1"/>
      <c r="CM5895" s="2"/>
    </row>
    <row r="5896" ht="15" customHeight="1">
      <c r="A5896" t="str">
        <f t="shared" si="460"/>
        <v>2022_12_40271_2</v>
      </c>
      <c r="B5896" t="str">
        <f t="shared" si="461"/>
        <v>2022_12_45297</v>
      </c>
      <c r="C5896" s="1" t="s">
        <v>5517</v>
      </c>
      <c r="D5896">
        <f t="shared" si="462"/>
        <v>5895</v>
      </c>
      <c r="E5896">
        <v>40271</v>
      </c>
      <c r="F5896">
        <f t="shared" si="463"/>
        <v>2</v>
      </c>
      <c r="G5896" s="2" t="str">
        <f t="shared" si="464"/>
        <v/>
      </c>
      <c r="H5896" t="s">
        <v>5518</v>
      </c>
      <c r="I5896">
        <v>45297</v>
      </c>
      <c r="J5896">
        <v>40259</v>
      </c>
      <c r="K5896">
        <v>40254</v>
      </c>
      <c r="L5896" t="s">
        <v>31</v>
      </c>
      <c r="M5896" t="s">
        <v>20</v>
      </c>
      <c r="N5896">
        <v>23</v>
      </c>
      <c r="O5896">
        <v>848</v>
      </c>
      <c r="P5896">
        <v>14</v>
      </c>
      <c r="Q5896" t="s">
        <v>5923</v>
      </c>
      <c r="CG5896" s="1"/>
      <c r="CM5896" s="2"/>
    </row>
    <row r="5897" ht="15" customHeight="1">
      <c r="A5897" t="str">
        <f t="shared" si="460"/>
        <v>2022_12_40271_3</v>
      </c>
      <c r="B5897" t="str">
        <f t="shared" si="461"/>
        <v>2022_12_46044</v>
      </c>
      <c r="C5897" s="1" t="s">
        <v>5517</v>
      </c>
      <c r="D5897">
        <f t="shared" si="462"/>
        <v>5896</v>
      </c>
      <c r="E5897">
        <v>40271</v>
      </c>
      <c r="F5897">
        <f t="shared" si="463"/>
        <v>3</v>
      </c>
      <c r="G5897" s="2" t="str">
        <f t="shared" si="464"/>
        <v/>
      </c>
      <c r="H5897" t="s">
        <v>5518</v>
      </c>
      <c r="I5897">
        <v>46044</v>
      </c>
      <c r="J5897">
        <v>40254</v>
      </c>
      <c r="K5897">
        <v>40259</v>
      </c>
      <c r="L5897" t="s">
        <v>31</v>
      </c>
      <c r="M5897" t="s">
        <v>20</v>
      </c>
      <c r="N5897">
        <v>146</v>
      </c>
      <c r="O5897">
        <v>848</v>
      </c>
      <c r="P5897">
        <v>14</v>
      </c>
      <c r="Q5897" t="s">
        <v>5924</v>
      </c>
      <c r="CG5897" s="1"/>
      <c r="CM5897" s="2"/>
    </row>
    <row r="5898" ht="15" customHeight="1">
      <c r="A5898" t="str">
        <f t="shared" si="460"/>
        <v>2022_12_40271_4</v>
      </c>
      <c r="B5898" t="str">
        <f t="shared" si="461"/>
        <v>2022_12_46089</v>
      </c>
      <c r="C5898" s="1" t="s">
        <v>5517</v>
      </c>
      <c r="D5898">
        <f t="shared" si="462"/>
        <v>5897</v>
      </c>
      <c r="E5898">
        <v>40271</v>
      </c>
      <c r="F5898">
        <f t="shared" si="463"/>
        <v>4</v>
      </c>
      <c r="G5898" s="2" t="str">
        <f t="shared" si="464"/>
        <v/>
      </c>
      <c r="H5898" t="s">
        <v>5518</v>
      </c>
      <c r="I5898">
        <v>46089</v>
      </c>
      <c r="J5898">
        <v>40259</v>
      </c>
      <c r="K5898">
        <v>40254</v>
      </c>
      <c r="L5898" t="s">
        <v>31</v>
      </c>
      <c r="M5898" t="s">
        <v>20</v>
      </c>
      <c r="N5898">
        <v>63</v>
      </c>
      <c r="O5898">
        <v>848</v>
      </c>
      <c r="P5898">
        <v>14</v>
      </c>
      <c r="Q5898" t="s">
        <v>5925</v>
      </c>
      <c r="CG5898" s="1"/>
      <c r="CM5898" s="2"/>
    </row>
    <row r="5899" ht="15" customHeight="1">
      <c r="A5899" t="str">
        <f t="shared" si="460"/>
        <v>2022_12_40271_5</v>
      </c>
      <c r="B5899" t="str">
        <f t="shared" si="461"/>
        <v>2022_12_46114</v>
      </c>
      <c r="C5899" s="1" t="s">
        <v>5517</v>
      </c>
      <c r="D5899">
        <f t="shared" si="462"/>
        <v>5898</v>
      </c>
      <c r="E5899">
        <v>40271</v>
      </c>
      <c r="F5899">
        <f t="shared" si="463"/>
        <v>5</v>
      </c>
      <c r="G5899" s="2" t="str">
        <f t="shared" si="464"/>
        <v/>
      </c>
      <c r="H5899" t="s">
        <v>5518</v>
      </c>
      <c r="I5899">
        <v>46114</v>
      </c>
      <c r="J5899">
        <v>40254</v>
      </c>
      <c r="K5899">
        <v>40259</v>
      </c>
      <c r="L5899" t="s">
        <v>31</v>
      </c>
      <c r="M5899" t="s">
        <v>20</v>
      </c>
      <c r="N5899">
        <v>98</v>
      </c>
      <c r="O5899">
        <v>848</v>
      </c>
      <c r="P5899">
        <v>14</v>
      </c>
      <c r="Q5899" t="s">
        <v>5926</v>
      </c>
      <c r="CG5899" s="1"/>
      <c r="CM5899" s="2"/>
    </row>
    <row r="5900" ht="15" customHeight="1">
      <c r="A5900" t="str">
        <f t="shared" si="460"/>
        <v>2022_12_40271_6</v>
      </c>
      <c r="B5900" t="str">
        <f t="shared" si="461"/>
        <v>2022_12_46153</v>
      </c>
      <c r="C5900" s="1" t="s">
        <v>5517</v>
      </c>
      <c r="D5900">
        <f t="shared" si="462"/>
        <v>5899</v>
      </c>
      <c r="E5900">
        <v>40271</v>
      </c>
      <c r="F5900">
        <f t="shared" si="463"/>
        <v>6</v>
      </c>
      <c r="G5900" s="2" t="str">
        <f t="shared" si="464"/>
        <v/>
      </c>
      <c r="H5900" t="s">
        <v>5518</v>
      </c>
      <c r="I5900">
        <v>46153</v>
      </c>
      <c r="J5900">
        <v>40259</v>
      </c>
      <c r="K5900">
        <v>40254</v>
      </c>
      <c r="L5900" t="s">
        <v>31</v>
      </c>
      <c r="M5900" t="s">
        <v>20</v>
      </c>
      <c r="N5900">
        <v>63</v>
      </c>
      <c r="O5900">
        <v>848</v>
      </c>
      <c r="P5900">
        <v>14</v>
      </c>
      <c r="Q5900" t="s">
        <v>5927</v>
      </c>
      <c r="CG5900" s="1"/>
      <c r="CM5900" s="2"/>
    </row>
    <row r="5901" ht="15" customHeight="1">
      <c r="A5901" t="str">
        <f t="shared" si="460"/>
        <v>2022_12_40271_7</v>
      </c>
      <c r="B5901" t="str">
        <f t="shared" si="461"/>
        <v>2022_12_46190</v>
      </c>
      <c r="C5901" s="1" t="s">
        <v>5517</v>
      </c>
      <c r="D5901">
        <f t="shared" si="462"/>
        <v>5900</v>
      </c>
      <c r="E5901">
        <v>40271</v>
      </c>
      <c r="F5901">
        <f t="shared" si="463"/>
        <v>7</v>
      </c>
      <c r="G5901" s="2" t="str">
        <f t="shared" si="464"/>
        <v/>
      </c>
      <c r="H5901" t="s">
        <v>5518</v>
      </c>
      <c r="I5901">
        <v>46190</v>
      </c>
      <c r="J5901">
        <v>40254</v>
      </c>
      <c r="K5901">
        <v>40259</v>
      </c>
      <c r="L5901" t="s">
        <v>31</v>
      </c>
      <c r="M5901" t="s">
        <v>20</v>
      </c>
      <c r="N5901">
        <v>55</v>
      </c>
      <c r="O5901">
        <v>848</v>
      </c>
      <c r="P5901">
        <v>14</v>
      </c>
      <c r="Q5901" t="s">
        <v>5928</v>
      </c>
      <c r="CG5901" s="1"/>
      <c r="CM5901" s="2"/>
    </row>
    <row r="5902" ht="15" customHeight="1">
      <c r="A5902" t="str">
        <f t="shared" si="460"/>
        <v>2022_12_40271_8</v>
      </c>
      <c r="B5902" t="str">
        <f t="shared" si="461"/>
        <v>2022_12_46199</v>
      </c>
      <c r="C5902" s="1" t="s">
        <v>5517</v>
      </c>
      <c r="D5902">
        <f t="shared" si="462"/>
        <v>5901</v>
      </c>
      <c r="E5902">
        <v>40271</v>
      </c>
      <c r="F5902">
        <f t="shared" si="463"/>
        <v>8</v>
      </c>
      <c r="G5902" s="2" t="str">
        <f t="shared" si="464"/>
        <v/>
      </c>
      <c r="H5902" t="s">
        <v>5518</v>
      </c>
      <c r="I5902">
        <v>46199</v>
      </c>
      <c r="J5902">
        <v>40259</v>
      </c>
      <c r="K5902">
        <v>40254</v>
      </c>
      <c r="L5902" t="s">
        <v>31</v>
      </c>
      <c r="M5902" t="s">
        <v>20</v>
      </c>
      <c r="N5902">
        <v>28</v>
      </c>
      <c r="O5902">
        <v>848</v>
      </c>
      <c r="P5902">
        <v>14</v>
      </c>
      <c r="Q5902" t="s">
        <v>5929</v>
      </c>
      <c r="CG5902" s="1"/>
      <c r="CM5902" s="2"/>
    </row>
    <row r="5903" ht="15" customHeight="1">
      <c r="A5903" t="str">
        <f t="shared" si="460"/>
        <v>2022_12_40271_9</v>
      </c>
      <c r="B5903" t="str">
        <f t="shared" si="461"/>
        <v>2022_12_46320</v>
      </c>
      <c r="C5903" s="1" t="s">
        <v>5517</v>
      </c>
      <c r="D5903">
        <f t="shared" si="462"/>
        <v>5902</v>
      </c>
      <c r="E5903">
        <v>40271</v>
      </c>
      <c r="F5903">
        <f t="shared" si="463"/>
        <v>9</v>
      </c>
      <c r="G5903" s="2" t="str">
        <f t="shared" si="464"/>
        <v/>
      </c>
      <c r="H5903" t="s">
        <v>5518</v>
      </c>
      <c r="I5903">
        <v>46320</v>
      </c>
      <c r="J5903">
        <v>40254</v>
      </c>
      <c r="K5903">
        <v>40259</v>
      </c>
      <c r="L5903" t="s">
        <v>31</v>
      </c>
      <c r="M5903" t="s">
        <v>20</v>
      </c>
      <c r="N5903">
        <v>19</v>
      </c>
      <c r="O5903">
        <v>848</v>
      </c>
      <c r="P5903">
        <v>14</v>
      </c>
      <c r="Q5903" t="s">
        <v>5930</v>
      </c>
      <c r="CG5903" s="1"/>
      <c r="CM5903" s="2"/>
    </row>
    <row r="5904" ht="15" customHeight="1">
      <c r="A5904" t="str">
        <f t="shared" si="460"/>
        <v>2022_12_40271_10</v>
      </c>
      <c r="B5904" t="str">
        <f t="shared" si="461"/>
        <v>2022_12_46343</v>
      </c>
      <c r="C5904" s="1" t="s">
        <v>5517</v>
      </c>
      <c r="D5904">
        <f t="shared" si="462"/>
        <v>5903</v>
      </c>
      <c r="E5904">
        <v>40271</v>
      </c>
      <c r="F5904">
        <f t="shared" si="463"/>
        <v>10</v>
      </c>
      <c r="G5904" s="2" t="str">
        <f t="shared" si="464"/>
        <v/>
      </c>
      <c r="H5904" t="s">
        <v>5518</v>
      </c>
      <c r="I5904">
        <v>46343</v>
      </c>
      <c r="J5904">
        <v>40259</v>
      </c>
      <c r="K5904">
        <v>40254</v>
      </c>
      <c r="L5904" t="s">
        <v>31</v>
      </c>
      <c r="M5904" t="s">
        <v>20</v>
      </c>
      <c r="N5904">
        <v>33</v>
      </c>
      <c r="O5904">
        <v>848</v>
      </c>
      <c r="P5904">
        <v>14</v>
      </c>
      <c r="Q5904" t="s">
        <v>5931</v>
      </c>
      <c r="CG5904" s="1"/>
      <c r="CM5904" s="2"/>
    </row>
    <row r="5905" ht="15" customHeight="1">
      <c r="A5905" t="str">
        <f t="shared" si="460"/>
        <v>2022_12_40271_11</v>
      </c>
      <c r="B5905" t="str">
        <f t="shared" si="461"/>
        <v>2022_12_46369</v>
      </c>
      <c r="C5905" s="1" t="s">
        <v>5517</v>
      </c>
      <c r="D5905">
        <f t="shared" si="462"/>
        <v>5904</v>
      </c>
      <c r="E5905">
        <v>40271</v>
      </c>
      <c r="F5905">
        <f t="shared" si="463"/>
        <v>11</v>
      </c>
      <c r="G5905" s="2" t="str">
        <f t="shared" si="464"/>
        <v>x</v>
      </c>
      <c r="H5905" t="s">
        <v>5518</v>
      </c>
      <c r="I5905">
        <v>46369</v>
      </c>
      <c r="J5905">
        <v>40254</v>
      </c>
      <c r="K5905">
        <v>40259</v>
      </c>
      <c r="L5905" t="s">
        <v>20</v>
      </c>
      <c r="M5905" t="s">
        <v>20</v>
      </c>
      <c r="N5905">
        <v>42</v>
      </c>
      <c r="O5905">
        <v>848</v>
      </c>
      <c r="P5905">
        <v>14</v>
      </c>
      <c r="Q5905" t="s">
        <v>5932</v>
      </c>
      <c r="CG5905" s="1"/>
      <c r="CM5905" s="2"/>
    </row>
    <row r="5906" ht="15" customHeight="1">
      <c r="A5906" t="str">
        <f t="shared" si="460"/>
        <v>2022_12_40303_1</v>
      </c>
      <c r="B5906" t="str">
        <f t="shared" si="461"/>
        <v>2022_12_43133</v>
      </c>
      <c r="C5906" s="1" t="s">
        <v>5517</v>
      </c>
      <c r="D5906">
        <f t="shared" si="462"/>
        <v>5905</v>
      </c>
      <c r="E5906">
        <v>40303</v>
      </c>
      <c r="F5906">
        <f t="shared" si="463"/>
        <v>1</v>
      </c>
      <c r="G5906" s="2" t="str">
        <f t="shared" si="464"/>
        <v/>
      </c>
      <c r="H5906" t="s">
        <v>5518</v>
      </c>
      <c r="I5906">
        <v>43133</v>
      </c>
      <c r="J5906">
        <v>40286</v>
      </c>
      <c r="K5906">
        <v>40291</v>
      </c>
      <c r="L5906" t="s">
        <v>19</v>
      </c>
      <c r="M5906" t="s">
        <v>20</v>
      </c>
      <c r="N5906">
        <v>378</v>
      </c>
      <c r="O5906">
        <v>2649</v>
      </c>
      <c r="P5906">
        <v>12</v>
      </c>
      <c r="Q5906" t="s">
        <v>5933</v>
      </c>
      <c r="CG5906" s="1"/>
      <c r="CM5906" s="2"/>
    </row>
    <row r="5907" ht="15" customHeight="1">
      <c r="A5907" t="str">
        <f t="shared" si="460"/>
        <v>2022_12_40303_2</v>
      </c>
      <c r="B5907" t="str">
        <f t="shared" si="461"/>
        <v>2022_12_44006</v>
      </c>
      <c r="C5907" s="1" t="s">
        <v>5517</v>
      </c>
      <c r="D5907">
        <f t="shared" si="462"/>
        <v>5906</v>
      </c>
      <c r="E5907">
        <v>40303</v>
      </c>
      <c r="F5907">
        <f t="shared" si="463"/>
        <v>2</v>
      </c>
      <c r="G5907" s="2" t="str">
        <f t="shared" si="464"/>
        <v/>
      </c>
      <c r="H5907" t="s">
        <v>5518</v>
      </c>
      <c r="I5907">
        <v>44006</v>
      </c>
      <c r="J5907">
        <v>40291</v>
      </c>
      <c r="K5907">
        <v>40286</v>
      </c>
      <c r="L5907" t="s">
        <v>31</v>
      </c>
      <c r="M5907" t="s">
        <v>20</v>
      </c>
      <c r="N5907">
        <v>489</v>
      </c>
      <c r="O5907">
        <v>2649</v>
      </c>
      <c r="P5907">
        <v>12</v>
      </c>
      <c r="Q5907" t="s">
        <v>5934</v>
      </c>
      <c r="CG5907" s="1"/>
      <c r="CM5907" s="2"/>
    </row>
    <row r="5908" ht="15" customHeight="1">
      <c r="A5908" t="str">
        <f t="shared" si="460"/>
        <v>2022_12_40303_3</v>
      </c>
      <c r="B5908" t="str">
        <f t="shared" si="461"/>
        <v>2022_12_44255</v>
      </c>
      <c r="C5908" s="1" t="s">
        <v>5517</v>
      </c>
      <c r="D5908">
        <f t="shared" si="462"/>
        <v>5907</v>
      </c>
      <c r="E5908">
        <v>40303</v>
      </c>
      <c r="F5908">
        <f t="shared" si="463"/>
        <v>3</v>
      </c>
      <c r="G5908" s="2" t="str">
        <f t="shared" si="464"/>
        <v/>
      </c>
      <c r="H5908" t="s">
        <v>5518</v>
      </c>
      <c r="I5908">
        <v>44255</v>
      </c>
      <c r="J5908">
        <v>40286</v>
      </c>
      <c r="K5908">
        <v>40291</v>
      </c>
      <c r="L5908" t="s">
        <v>31</v>
      </c>
      <c r="M5908" t="s">
        <v>20</v>
      </c>
      <c r="N5908">
        <v>233</v>
      </c>
      <c r="O5908">
        <v>2649</v>
      </c>
      <c r="P5908">
        <v>12</v>
      </c>
      <c r="Q5908" t="s">
        <v>5935</v>
      </c>
      <c r="CG5908" s="1"/>
      <c r="CM5908" s="2"/>
    </row>
    <row r="5909" ht="15" customHeight="1">
      <c r="A5909" t="str">
        <f t="shared" si="460"/>
        <v>2022_12_40303_4</v>
      </c>
      <c r="B5909" t="str">
        <f t="shared" si="461"/>
        <v>2022_12_44603</v>
      </c>
      <c r="C5909" s="1" t="s">
        <v>5517</v>
      </c>
      <c r="D5909">
        <f t="shared" si="462"/>
        <v>5908</v>
      </c>
      <c r="E5909">
        <v>40303</v>
      </c>
      <c r="F5909">
        <f t="shared" si="463"/>
        <v>4</v>
      </c>
      <c r="G5909" s="2" t="str">
        <f t="shared" si="464"/>
        <v/>
      </c>
      <c r="H5909" t="s">
        <v>5518</v>
      </c>
      <c r="I5909">
        <v>44603</v>
      </c>
      <c r="J5909">
        <v>40291</v>
      </c>
      <c r="K5909">
        <v>40286</v>
      </c>
      <c r="L5909" t="s">
        <v>31</v>
      </c>
      <c r="M5909" t="s">
        <v>20</v>
      </c>
      <c r="N5909">
        <v>303</v>
      </c>
      <c r="O5909">
        <v>2649</v>
      </c>
      <c r="P5909">
        <v>12</v>
      </c>
      <c r="Q5909" t="s">
        <v>5936</v>
      </c>
      <c r="CG5909" s="1"/>
      <c r="CM5909" s="2"/>
    </row>
    <row r="5910" ht="15" customHeight="1">
      <c r="A5910" t="str">
        <f t="shared" si="460"/>
        <v>2022_12_40303_5</v>
      </c>
      <c r="B5910" t="str">
        <f t="shared" si="461"/>
        <v>2022_12_45273</v>
      </c>
      <c r="C5910" s="1" t="s">
        <v>5517</v>
      </c>
      <c r="D5910">
        <f t="shared" si="462"/>
        <v>5909</v>
      </c>
      <c r="E5910">
        <v>40303</v>
      </c>
      <c r="F5910">
        <f t="shared" si="463"/>
        <v>5</v>
      </c>
      <c r="G5910" s="2" t="str">
        <f t="shared" si="464"/>
        <v/>
      </c>
      <c r="H5910" t="s">
        <v>5518</v>
      </c>
      <c r="I5910">
        <v>45273</v>
      </c>
      <c r="J5910">
        <v>40286</v>
      </c>
      <c r="K5910">
        <v>40291</v>
      </c>
      <c r="L5910" t="s">
        <v>31</v>
      </c>
      <c r="M5910" t="s">
        <v>20</v>
      </c>
      <c r="N5910">
        <v>187</v>
      </c>
      <c r="O5910">
        <v>2649</v>
      </c>
      <c r="P5910">
        <v>12</v>
      </c>
      <c r="Q5910" t="s">
        <v>5937</v>
      </c>
      <c r="CG5910" s="1"/>
      <c r="CM5910" s="2"/>
    </row>
    <row r="5911" ht="15" customHeight="1">
      <c r="A5911" t="str">
        <f t="shared" si="460"/>
        <v>2022_12_40303_6</v>
      </c>
      <c r="B5911" t="str">
        <f t="shared" si="461"/>
        <v>2022_12_46468</v>
      </c>
      <c r="C5911" s="1" t="s">
        <v>5517</v>
      </c>
      <c r="D5911">
        <f t="shared" si="462"/>
        <v>5910</v>
      </c>
      <c r="E5911">
        <v>40303</v>
      </c>
      <c r="F5911">
        <f t="shared" si="463"/>
        <v>6</v>
      </c>
      <c r="G5911" s="2" t="str">
        <f t="shared" si="464"/>
        <v/>
      </c>
      <c r="H5911" t="s">
        <v>5518</v>
      </c>
      <c r="I5911">
        <v>46468</v>
      </c>
      <c r="J5911">
        <v>40291</v>
      </c>
      <c r="K5911">
        <v>40286</v>
      </c>
      <c r="L5911" t="s">
        <v>31</v>
      </c>
      <c r="M5911" t="s">
        <v>20</v>
      </c>
      <c r="N5911">
        <v>304</v>
      </c>
      <c r="O5911">
        <v>2649</v>
      </c>
      <c r="P5911">
        <v>12</v>
      </c>
      <c r="Q5911" t="s">
        <v>5938</v>
      </c>
      <c r="CG5911" s="1"/>
      <c r="CM5911" s="2"/>
    </row>
    <row r="5912" ht="15" customHeight="1">
      <c r="A5912" t="str">
        <f t="shared" si="460"/>
        <v>2022_12_40303_7</v>
      </c>
      <c r="B5912" t="str">
        <f t="shared" si="461"/>
        <v>2022_12_46499</v>
      </c>
      <c r="C5912" s="1" t="s">
        <v>5517</v>
      </c>
      <c r="D5912">
        <f t="shared" si="462"/>
        <v>5911</v>
      </c>
      <c r="E5912">
        <v>40303</v>
      </c>
      <c r="F5912">
        <f t="shared" si="463"/>
        <v>7</v>
      </c>
      <c r="G5912" s="2" t="str">
        <f t="shared" si="464"/>
        <v/>
      </c>
      <c r="H5912" t="s">
        <v>5518</v>
      </c>
      <c r="I5912">
        <v>46499</v>
      </c>
      <c r="J5912">
        <v>40286</v>
      </c>
      <c r="K5912">
        <v>40291</v>
      </c>
      <c r="L5912" t="s">
        <v>31</v>
      </c>
      <c r="M5912" t="s">
        <v>20</v>
      </c>
      <c r="N5912">
        <v>175</v>
      </c>
      <c r="O5912">
        <v>2649</v>
      </c>
      <c r="P5912">
        <v>12</v>
      </c>
      <c r="Q5912" t="s">
        <v>5939</v>
      </c>
      <c r="CG5912" s="1"/>
      <c r="CM5912" s="2"/>
    </row>
    <row r="5913" ht="15" customHeight="1">
      <c r="A5913" t="str">
        <f t="shared" si="460"/>
        <v>2022_12_40303_8</v>
      </c>
      <c r="B5913" t="str">
        <f t="shared" si="461"/>
        <v>2022_12_47115</v>
      </c>
      <c r="C5913" s="1" t="s">
        <v>5517</v>
      </c>
      <c r="D5913">
        <f t="shared" si="462"/>
        <v>5912</v>
      </c>
      <c r="E5913">
        <v>40303</v>
      </c>
      <c r="F5913">
        <f t="shared" si="463"/>
        <v>8</v>
      </c>
      <c r="G5913" s="2" t="str">
        <f t="shared" si="464"/>
        <v/>
      </c>
      <c r="H5913" t="s">
        <v>5518</v>
      </c>
      <c r="I5913">
        <v>47115</v>
      </c>
      <c r="J5913">
        <v>40291</v>
      </c>
      <c r="K5913">
        <v>40286</v>
      </c>
      <c r="L5913" t="s">
        <v>31</v>
      </c>
      <c r="M5913" t="s">
        <v>20</v>
      </c>
      <c r="N5913">
        <v>181</v>
      </c>
      <c r="O5913">
        <v>2649</v>
      </c>
      <c r="P5913">
        <v>12</v>
      </c>
      <c r="Q5913" t="s">
        <v>5940</v>
      </c>
      <c r="CG5913" s="1"/>
      <c r="CM5913" s="2"/>
    </row>
    <row r="5914" ht="15" customHeight="1">
      <c r="A5914" t="str">
        <f t="shared" si="460"/>
        <v>2022_12_40303_9</v>
      </c>
      <c r="B5914" t="str">
        <f t="shared" si="461"/>
        <v>2022_12_48149</v>
      </c>
      <c r="C5914" s="1" t="s">
        <v>5517</v>
      </c>
      <c r="D5914">
        <f t="shared" si="462"/>
        <v>5913</v>
      </c>
      <c r="E5914">
        <v>40303</v>
      </c>
      <c r="F5914">
        <f t="shared" si="463"/>
        <v>9</v>
      </c>
      <c r="G5914" s="2" t="str">
        <f t="shared" si="464"/>
        <v>x</v>
      </c>
      <c r="H5914" t="s">
        <v>5518</v>
      </c>
      <c r="I5914">
        <v>48149</v>
      </c>
      <c r="J5914">
        <v>40286</v>
      </c>
      <c r="K5914">
        <v>40291</v>
      </c>
      <c r="L5914" t="s">
        <v>20</v>
      </c>
      <c r="M5914" t="s">
        <v>20</v>
      </c>
      <c r="N5914">
        <v>51</v>
      </c>
      <c r="O5914">
        <v>2649</v>
      </c>
      <c r="P5914">
        <v>12</v>
      </c>
      <c r="Q5914" t="s">
        <v>5941</v>
      </c>
      <c r="CG5914" s="1"/>
      <c r="CM5914" s="2"/>
    </row>
    <row r="5915" ht="15" customHeight="1">
      <c r="A5915" t="str">
        <f t="shared" si="460"/>
        <v>2022_12_40335_1</v>
      </c>
      <c r="B5915" t="str">
        <f t="shared" si="461"/>
        <v>2022_12_43230</v>
      </c>
      <c r="C5915" s="1" t="s">
        <v>5517</v>
      </c>
      <c r="D5915">
        <f t="shared" si="462"/>
        <v>5914</v>
      </c>
      <c r="E5915">
        <v>40335</v>
      </c>
      <c r="F5915">
        <f t="shared" si="463"/>
        <v>1</v>
      </c>
      <c r="G5915" s="2" t="str">
        <f t="shared" si="464"/>
        <v/>
      </c>
      <c r="H5915" t="s">
        <v>5518</v>
      </c>
      <c r="I5915">
        <v>43230</v>
      </c>
      <c r="J5915">
        <v>40323</v>
      </c>
      <c r="K5915">
        <v>40318</v>
      </c>
      <c r="L5915" t="s">
        <v>158</v>
      </c>
      <c r="M5915" t="s">
        <v>20</v>
      </c>
      <c r="N5915">
        <v>115</v>
      </c>
      <c r="O5915">
        <v>2136</v>
      </c>
      <c r="P5915">
        <v>14</v>
      </c>
      <c r="Q5915" t="s">
        <v>5942</v>
      </c>
      <c r="CG5915" s="1"/>
      <c r="CM5915" s="2"/>
    </row>
    <row r="5916" ht="15" customHeight="1">
      <c r="A5916" t="str">
        <f t="shared" si="460"/>
        <v>2022_12_40335_2</v>
      </c>
      <c r="B5916" t="str">
        <f t="shared" si="461"/>
        <v>2022_12_44233</v>
      </c>
      <c r="C5916" s="1" t="s">
        <v>5517</v>
      </c>
      <c r="D5916">
        <f t="shared" si="462"/>
        <v>5915</v>
      </c>
      <c r="E5916">
        <v>40335</v>
      </c>
      <c r="F5916">
        <f t="shared" si="463"/>
        <v>2</v>
      </c>
      <c r="G5916" s="2" t="str">
        <f t="shared" si="464"/>
        <v/>
      </c>
      <c r="H5916" t="s">
        <v>5518</v>
      </c>
      <c r="I5916">
        <v>44233</v>
      </c>
      <c r="J5916">
        <v>40318</v>
      </c>
      <c r="K5916">
        <v>40323</v>
      </c>
      <c r="L5916" t="s">
        <v>31</v>
      </c>
      <c r="M5916" t="s">
        <v>20</v>
      </c>
      <c r="N5916">
        <v>137</v>
      </c>
      <c r="O5916">
        <v>2136</v>
      </c>
      <c r="P5916">
        <v>14</v>
      </c>
      <c r="Q5916" t="s">
        <v>5943</v>
      </c>
      <c r="CG5916" s="1"/>
      <c r="CM5916" s="2"/>
    </row>
    <row r="5917" ht="15" customHeight="1">
      <c r="A5917" t="str">
        <f t="shared" si="460"/>
        <v>2022_12_40335_3</v>
      </c>
      <c r="B5917" t="str">
        <f t="shared" si="461"/>
        <v>2022_12_44927</v>
      </c>
      <c r="C5917" s="1" t="s">
        <v>5517</v>
      </c>
      <c r="D5917">
        <f t="shared" si="462"/>
        <v>5916</v>
      </c>
      <c r="E5917">
        <v>40335</v>
      </c>
      <c r="F5917">
        <f t="shared" si="463"/>
        <v>3</v>
      </c>
      <c r="G5917" s="2" t="str">
        <f t="shared" si="464"/>
        <v/>
      </c>
      <c r="H5917" t="s">
        <v>5518</v>
      </c>
      <c r="I5917">
        <v>44927</v>
      </c>
      <c r="J5917">
        <v>40323</v>
      </c>
      <c r="K5917">
        <v>40318</v>
      </c>
      <c r="L5917" t="s">
        <v>31</v>
      </c>
      <c r="M5917" t="s">
        <v>20</v>
      </c>
      <c r="N5917">
        <v>226</v>
      </c>
      <c r="O5917">
        <v>2136</v>
      </c>
      <c r="P5917">
        <v>14</v>
      </c>
      <c r="Q5917" t="s">
        <v>5944</v>
      </c>
      <c r="CG5917" s="1"/>
      <c r="CM5917" s="2"/>
    </row>
    <row r="5918" ht="15" customHeight="1">
      <c r="A5918" t="str">
        <f t="shared" si="460"/>
        <v>2022_12_40335_4</v>
      </c>
      <c r="B5918" t="str">
        <f t="shared" si="461"/>
        <v>2022_12_45258</v>
      </c>
      <c r="C5918" s="1" t="s">
        <v>5517</v>
      </c>
      <c r="D5918">
        <f t="shared" si="462"/>
        <v>5917</v>
      </c>
      <c r="E5918">
        <v>40335</v>
      </c>
      <c r="F5918">
        <f t="shared" si="463"/>
        <v>4</v>
      </c>
      <c r="G5918" s="2" t="str">
        <f t="shared" si="464"/>
        <v/>
      </c>
      <c r="H5918" t="s">
        <v>5518</v>
      </c>
      <c r="I5918">
        <v>45258</v>
      </c>
      <c r="J5918">
        <v>40318</v>
      </c>
      <c r="K5918">
        <v>40323</v>
      </c>
      <c r="L5918" t="s">
        <v>31</v>
      </c>
      <c r="M5918" t="s">
        <v>20</v>
      </c>
      <c r="N5918">
        <v>227</v>
      </c>
      <c r="O5918">
        <v>2136</v>
      </c>
      <c r="P5918">
        <v>14</v>
      </c>
      <c r="Q5918" t="s">
        <v>5945</v>
      </c>
      <c r="CG5918" s="1"/>
      <c r="CM5918" s="2"/>
    </row>
    <row r="5919" ht="15" customHeight="1">
      <c r="A5919" t="str">
        <f t="shared" si="460"/>
        <v>2022_12_40335_5</v>
      </c>
      <c r="B5919" t="str">
        <f t="shared" si="461"/>
        <v>2022_12_45335</v>
      </c>
      <c r="C5919" s="1" t="s">
        <v>5517</v>
      </c>
      <c r="D5919">
        <f t="shared" si="462"/>
        <v>5918</v>
      </c>
      <c r="E5919">
        <v>40335</v>
      </c>
      <c r="F5919">
        <f t="shared" si="463"/>
        <v>5</v>
      </c>
      <c r="G5919" s="2" t="str">
        <f t="shared" si="464"/>
        <v/>
      </c>
      <c r="H5919" t="s">
        <v>5518</v>
      </c>
      <c r="I5919">
        <v>45335</v>
      </c>
      <c r="J5919">
        <v>40323</v>
      </c>
      <c r="K5919">
        <v>40318</v>
      </c>
      <c r="L5919" t="s">
        <v>31</v>
      </c>
      <c r="M5919" t="s">
        <v>20</v>
      </c>
      <c r="N5919">
        <v>266</v>
      </c>
      <c r="O5919">
        <v>2136</v>
      </c>
      <c r="P5919">
        <v>14</v>
      </c>
      <c r="Q5919" t="s">
        <v>5946</v>
      </c>
      <c r="CG5919" s="1"/>
      <c r="CM5919" s="2"/>
    </row>
    <row r="5920" ht="15" customHeight="1">
      <c r="A5920" t="str">
        <f t="shared" si="460"/>
        <v>2022_12_40335_6</v>
      </c>
      <c r="B5920" t="str">
        <f t="shared" si="461"/>
        <v>2022_12_46046</v>
      </c>
      <c r="C5920" s="1" t="s">
        <v>5517</v>
      </c>
      <c r="D5920">
        <f t="shared" si="462"/>
        <v>5919</v>
      </c>
      <c r="E5920">
        <v>40335</v>
      </c>
      <c r="F5920">
        <f t="shared" si="463"/>
        <v>6</v>
      </c>
      <c r="G5920" s="2" t="str">
        <f t="shared" si="464"/>
        <v/>
      </c>
      <c r="H5920" t="s">
        <v>5518</v>
      </c>
      <c r="I5920">
        <v>46046</v>
      </c>
      <c r="J5920">
        <v>40318</v>
      </c>
      <c r="K5920">
        <v>40323</v>
      </c>
      <c r="L5920" t="s">
        <v>31</v>
      </c>
      <c r="M5920" t="s">
        <v>20</v>
      </c>
      <c r="N5920">
        <v>164</v>
      </c>
      <c r="O5920">
        <v>2136</v>
      </c>
      <c r="P5920">
        <v>14</v>
      </c>
      <c r="Q5920" t="s">
        <v>5947</v>
      </c>
      <c r="CG5920" s="1"/>
      <c r="CM5920" s="2"/>
    </row>
    <row r="5921" ht="15" customHeight="1">
      <c r="A5921" t="str">
        <f t="shared" si="460"/>
        <v>2022_12_40335_7</v>
      </c>
      <c r="B5921" t="str">
        <f t="shared" si="461"/>
        <v>2022_12_46485</v>
      </c>
      <c r="C5921" s="1" t="s">
        <v>5517</v>
      </c>
      <c r="D5921">
        <f t="shared" si="462"/>
        <v>5920</v>
      </c>
      <c r="E5921">
        <v>40335</v>
      </c>
      <c r="F5921">
        <f t="shared" si="463"/>
        <v>7</v>
      </c>
      <c r="G5921" s="2" t="str">
        <f t="shared" si="464"/>
        <v/>
      </c>
      <c r="H5921" t="s">
        <v>5518</v>
      </c>
      <c r="I5921">
        <v>46485</v>
      </c>
      <c r="J5921">
        <v>40323</v>
      </c>
      <c r="K5921">
        <v>40318</v>
      </c>
      <c r="L5921" t="s">
        <v>31</v>
      </c>
      <c r="M5921" t="s">
        <v>20</v>
      </c>
      <c r="N5921">
        <v>207</v>
      </c>
      <c r="O5921">
        <v>2136</v>
      </c>
      <c r="P5921">
        <v>14</v>
      </c>
      <c r="Q5921" t="s">
        <v>5948</v>
      </c>
      <c r="CG5921" s="1"/>
      <c r="CM5921" s="2"/>
    </row>
    <row r="5922" ht="15" customHeight="1">
      <c r="A5922" t="str">
        <f t="shared" si="460"/>
        <v>2022_12_40335_8</v>
      </c>
      <c r="B5922" t="str">
        <f t="shared" si="461"/>
        <v>2022_12_46572</v>
      </c>
      <c r="C5922" s="1" t="s">
        <v>5517</v>
      </c>
      <c r="D5922">
        <f t="shared" si="462"/>
        <v>5921</v>
      </c>
      <c r="E5922">
        <v>40335</v>
      </c>
      <c r="F5922">
        <f t="shared" si="463"/>
        <v>8</v>
      </c>
      <c r="G5922" s="2" t="str">
        <f t="shared" si="464"/>
        <v/>
      </c>
      <c r="H5922" t="s">
        <v>5518</v>
      </c>
      <c r="I5922">
        <v>46572</v>
      </c>
      <c r="J5922">
        <v>40318</v>
      </c>
      <c r="K5922">
        <v>40323</v>
      </c>
      <c r="L5922" t="s">
        <v>31</v>
      </c>
      <c r="M5922" t="s">
        <v>20</v>
      </c>
      <c r="N5922">
        <v>163</v>
      </c>
      <c r="O5922">
        <v>2136</v>
      </c>
      <c r="P5922">
        <v>14</v>
      </c>
      <c r="Q5922" t="s">
        <v>5949</v>
      </c>
      <c r="CG5922" s="1"/>
      <c r="CM5922" s="2"/>
    </row>
    <row r="5923" ht="15" customHeight="1">
      <c r="A5923" t="str">
        <f t="shared" si="460"/>
        <v>2022_12_40335_9</v>
      </c>
      <c r="B5923" t="str">
        <f t="shared" si="461"/>
        <v>2022_12_46595</v>
      </c>
      <c r="C5923" s="1" t="s">
        <v>5517</v>
      </c>
      <c r="D5923">
        <f t="shared" si="462"/>
        <v>5922</v>
      </c>
      <c r="E5923">
        <v>40335</v>
      </c>
      <c r="F5923">
        <f t="shared" si="463"/>
        <v>9</v>
      </c>
      <c r="G5923" s="2" t="str">
        <f t="shared" si="464"/>
        <v/>
      </c>
      <c r="H5923" t="s">
        <v>5518</v>
      </c>
      <c r="I5923">
        <v>46595</v>
      </c>
      <c r="J5923">
        <v>40323</v>
      </c>
      <c r="K5923">
        <v>40318</v>
      </c>
      <c r="L5923" t="s">
        <v>31</v>
      </c>
      <c r="M5923" t="s">
        <v>20</v>
      </c>
      <c r="N5923">
        <v>239</v>
      </c>
      <c r="O5923">
        <v>2136</v>
      </c>
      <c r="P5923">
        <v>14</v>
      </c>
      <c r="Q5923" t="s">
        <v>5950</v>
      </c>
      <c r="CG5923" s="1"/>
      <c r="CM5923" s="2"/>
    </row>
    <row r="5924" ht="15" customHeight="1">
      <c r="A5924" t="str">
        <f t="shared" si="460"/>
        <v>2022_12_40335_10</v>
      </c>
      <c r="B5924" t="str">
        <f t="shared" si="461"/>
        <v>2022_12_46612</v>
      </c>
      <c r="C5924" s="1" t="s">
        <v>5517</v>
      </c>
      <c r="D5924">
        <f t="shared" si="462"/>
        <v>5923</v>
      </c>
      <c r="E5924">
        <v>40335</v>
      </c>
      <c r="F5924">
        <f t="shared" si="463"/>
        <v>10</v>
      </c>
      <c r="G5924" s="2" t="str">
        <f t="shared" si="464"/>
        <v/>
      </c>
      <c r="H5924" t="s">
        <v>5518</v>
      </c>
      <c r="I5924">
        <v>46612</v>
      </c>
      <c r="J5924">
        <v>40318</v>
      </c>
      <c r="K5924">
        <v>40323</v>
      </c>
      <c r="L5924" t="s">
        <v>31</v>
      </c>
      <c r="M5924" t="s">
        <v>20</v>
      </c>
      <c r="N5924">
        <v>173</v>
      </c>
      <c r="O5924">
        <v>2136</v>
      </c>
      <c r="P5924">
        <v>14</v>
      </c>
      <c r="Q5924" t="s">
        <v>5951</v>
      </c>
      <c r="CG5924" s="1"/>
      <c r="CM5924" s="2"/>
    </row>
    <row r="5925" ht="15" customHeight="1">
      <c r="A5925" t="str">
        <f t="shared" si="460"/>
        <v>2022_12_40335_11</v>
      </c>
      <c r="B5925" t="str">
        <f t="shared" si="461"/>
        <v>2022_12_46677</v>
      </c>
      <c r="C5925" s="1" t="s">
        <v>5517</v>
      </c>
      <c r="D5925">
        <f t="shared" si="462"/>
        <v>5924</v>
      </c>
      <c r="E5925">
        <v>40335</v>
      </c>
      <c r="F5925">
        <f t="shared" si="463"/>
        <v>11</v>
      </c>
      <c r="G5925" s="2" t="str">
        <f t="shared" si="464"/>
        <v/>
      </c>
      <c r="H5925" t="s">
        <v>5518</v>
      </c>
      <c r="I5925">
        <v>46677</v>
      </c>
      <c r="J5925">
        <v>40323</v>
      </c>
      <c r="K5925">
        <v>40318</v>
      </c>
      <c r="L5925" t="s">
        <v>31</v>
      </c>
      <c r="M5925" t="s">
        <v>20</v>
      </c>
      <c r="N5925">
        <v>119</v>
      </c>
      <c r="O5925">
        <v>2136</v>
      </c>
      <c r="P5925">
        <v>14</v>
      </c>
      <c r="Q5925" t="s">
        <v>5952</v>
      </c>
      <c r="CG5925" s="1"/>
      <c r="CM5925" s="2"/>
    </row>
    <row r="5926" ht="15" customHeight="1">
      <c r="A5926" t="str">
        <f t="shared" si="460"/>
        <v>2022_12_40335_12</v>
      </c>
      <c r="B5926" t="str">
        <f t="shared" si="461"/>
        <v>2022_12_46744</v>
      </c>
      <c r="C5926" s="1" t="s">
        <v>5517</v>
      </c>
      <c r="D5926">
        <f t="shared" si="462"/>
        <v>5925</v>
      </c>
      <c r="E5926">
        <v>40335</v>
      </c>
      <c r="F5926">
        <f t="shared" si="463"/>
        <v>12</v>
      </c>
      <c r="G5926" s="2" t="str">
        <f t="shared" si="464"/>
        <v>x</v>
      </c>
      <c r="H5926" t="s">
        <v>5518</v>
      </c>
      <c r="I5926">
        <v>46744</v>
      </c>
      <c r="J5926">
        <v>40318</v>
      </c>
      <c r="K5926">
        <v>40323</v>
      </c>
      <c r="L5926" t="s">
        <v>20</v>
      </c>
      <c r="M5926" t="s">
        <v>20</v>
      </c>
      <c r="N5926">
        <v>53</v>
      </c>
      <c r="O5926">
        <v>2136</v>
      </c>
      <c r="P5926">
        <v>14</v>
      </c>
      <c r="Q5926" t="s">
        <v>5953</v>
      </c>
      <c r="CG5926" s="1"/>
      <c r="CM5926" s="2"/>
    </row>
    <row r="5927" ht="15" customHeight="1">
      <c r="A5927" t="str">
        <f t="shared" si="460"/>
        <v>2022_12_40367_1</v>
      </c>
      <c r="B5927" t="str">
        <f t="shared" si="461"/>
        <v>2022_12_42504</v>
      </c>
      <c r="C5927" s="1" t="s">
        <v>5517</v>
      </c>
      <c r="D5927">
        <f t="shared" si="462"/>
        <v>5926</v>
      </c>
      <c r="E5927">
        <v>40367</v>
      </c>
      <c r="F5927">
        <f t="shared" si="463"/>
        <v>1</v>
      </c>
      <c r="G5927" s="2" t="str">
        <f t="shared" si="464"/>
        <v/>
      </c>
      <c r="H5927" t="s">
        <v>5518</v>
      </c>
      <c r="I5927">
        <v>42504</v>
      </c>
      <c r="J5927">
        <v>40350</v>
      </c>
      <c r="K5927">
        <v>40355</v>
      </c>
      <c r="L5927" t="s">
        <v>158</v>
      </c>
      <c r="M5927" t="s">
        <v>20</v>
      </c>
      <c r="N5927">
        <v>115</v>
      </c>
      <c r="O5927">
        <v>1687</v>
      </c>
      <c r="P5927">
        <v>9</v>
      </c>
      <c r="Q5927" t="s">
        <v>5954</v>
      </c>
      <c r="CG5927" s="1"/>
      <c r="CM5927" s="2"/>
    </row>
    <row r="5928" ht="15" customHeight="1">
      <c r="A5928" t="str">
        <f t="shared" si="460"/>
        <v>2022_12_40367_2</v>
      </c>
      <c r="B5928" t="str">
        <f t="shared" si="461"/>
        <v>2022_12_43373</v>
      </c>
      <c r="C5928" s="1" t="s">
        <v>5517</v>
      </c>
      <c r="D5928">
        <f t="shared" si="462"/>
        <v>5927</v>
      </c>
      <c r="E5928">
        <v>40367</v>
      </c>
      <c r="F5928">
        <f t="shared" si="463"/>
        <v>2</v>
      </c>
      <c r="G5928" s="2" t="str">
        <f t="shared" si="464"/>
        <v/>
      </c>
      <c r="H5928" t="s">
        <v>5518</v>
      </c>
      <c r="I5928">
        <v>43373</v>
      </c>
      <c r="J5928">
        <v>40355</v>
      </c>
      <c r="K5928">
        <v>40350</v>
      </c>
      <c r="L5928" t="s">
        <v>31</v>
      </c>
      <c r="M5928" t="s">
        <v>20</v>
      </c>
      <c r="N5928">
        <v>50</v>
      </c>
      <c r="O5928">
        <v>1687</v>
      </c>
      <c r="P5928">
        <v>9</v>
      </c>
      <c r="Q5928" t="s">
        <v>5955</v>
      </c>
      <c r="CG5928" s="1"/>
      <c r="CM5928" s="2"/>
    </row>
    <row r="5929" ht="15" customHeight="1">
      <c r="A5929" t="str">
        <f t="shared" si="460"/>
        <v>2022_12_40367_3</v>
      </c>
      <c r="B5929" t="str">
        <f t="shared" si="461"/>
        <v>2022_12_43525</v>
      </c>
      <c r="C5929" s="1" t="s">
        <v>5517</v>
      </c>
      <c r="D5929">
        <f t="shared" si="462"/>
        <v>5928</v>
      </c>
      <c r="E5929">
        <v>40367</v>
      </c>
      <c r="F5929">
        <f t="shared" si="463"/>
        <v>3</v>
      </c>
      <c r="G5929" s="2" t="str">
        <f t="shared" si="464"/>
        <v/>
      </c>
      <c r="H5929" t="s">
        <v>5518</v>
      </c>
      <c r="I5929">
        <v>43525</v>
      </c>
      <c r="J5929">
        <v>40350</v>
      </c>
      <c r="K5929">
        <v>40355</v>
      </c>
      <c r="L5929" t="s">
        <v>31</v>
      </c>
      <c r="M5929" t="s">
        <v>20</v>
      </c>
      <c r="N5929">
        <v>407</v>
      </c>
      <c r="O5929">
        <v>1687</v>
      </c>
      <c r="P5929">
        <v>9</v>
      </c>
      <c r="Q5929" t="s">
        <v>5956</v>
      </c>
      <c r="CG5929" s="1"/>
      <c r="CM5929" s="2"/>
    </row>
    <row r="5930" ht="15" customHeight="1">
      <c r="A5930" t="str">
        <f t="shared" si="460"/>
        <v>2022_12_40367_4</v>
      </c>
      <c r="B5930" t="str">
        <f t="shared" si="461"/>
        <v>2022_12_44132</v>
      </c>
      <c r="C5930" s="1" t="s">
        <v>5517</v>
      </c>
      <c r="D5930">
        <f t="shared" si="462"/>
        <v>5929</v>
      </c>
      <c r="E5930">
        <v>40367</v>
      </c>
      <c r="F5930">
        <f t="shared" si="463"/>
        <v>4</v>
      </c>
      <c r="G5930" s="2" t="str">
        <f t="shared" si="464"/>
        <v/>
      </c>
      <c r="H5930" t="s">
        <v>5518</v>
      </c>
      <c r="I5930">
        <v>44132</v>
      </c>
      <c r="J5930">
        <v>40355</v>
      </c>
      <c r="K5930">
        <v>40350</v>
      </c>
      <c r="L5930" t="s">
        <v>31</v>
      </c>
      <c r="M5930" t="s">
        <v>20</v>
      </c>
      <c r="N5930">
        <v>365</v>
      </c>
      <c r="O5930">
        <v>1687</v>
      </c>
      <c r="P5930">
        <v>9</v>
      </c>
      <c r="Q5930" t="s">
        <v>5957</v>
      </c>
      <c r="CG5930" s="1"/>
      <c r="CM5930" s="2"/>
    </row>
    <row r="5931" ht="15" customHeight="1">
      <c r="A5931" t="str">
        <f t="shared" si="460"/>
        <v>2022_12_40367_5</v>
      </c>
      <c r="B5931" t="str">
        <f t="shared" si="461"/>
        <v>2022_12_44741</v>
      </c>
      <c r="C5931" s="1" t="s">
        <v>5517</v>
      </c>
      <c r="D5931">
        <f t="shared" si="462"/>
        <v>5930</v>
      </c>
      <c r="E5931">
        <v>40367</v>
      </c>
      <c r="F5931">
        <f t="shared" si="463"/>
        <v>5</v>
      </c>
      <c r="G5931" s="2" t="str">
        <f t="shared" si="464"/>
        <v/>
      </c>
      <c r="H5931" t="s">
        <v>5518</v>
      </c>
      <c r="I5931">
        <v>44741</v>
      </c>
      <c r="J5931">
        <v>40350</v>
      </c>
      <c r="K5931">
        <v>40355</v>
      </c>
      <c r="L5931" t="s">
        <v>31</v>
      </c>
      <c r="M5931" t="s">
        <v>20</v>
      </c>
      <c r="N5931">
        <v>203</v>
      </c>
      <c r="O5931">
        <v>1687</v>
      </c>
      <c r="P5931">
        <v>9</v>
      </c>
      <c r="Q5931" t="s">
        <v>5958</v>
      </c>
      <c r="CG5931" s="1"/>
      <c r="CM5931" s="2"/>
    </row>
    <row r="5932" ht="15" customHeight="1">
      <c r="A5932" t="str">
        <f t="shared" si="460"/>
        <v>2022_12_40367_6</v>
      </c>
      <c r="B5932" t="str">
        <f t="shared" si="461"/>
        <v>2022_12_45102</v>
      </c>
      <c r="C5932" s="1" t="s">
        <v>5517</v>
      </c>
      <c r="D5932">
        <f t="shared" si="462"/>
        <v>5931</v>
      </c>
      <c r="E5932">
        <v>40367</v>
      </c>
      <c r="F5932">
        <f t="shared" si="463"/>
        <v>6</v>
      </c>
      <c r="G5932" s="2" t="str">
        <f t="shared" si="464"/>
        <v/>
      </c>
      <c r="H5932" t="s">
        <v>5518</v>
      </c>
      <c r="I5932">
        <v>45102</v>
      </c>
      <c r="J5932">
        <v>40355</v>
      </c>
      <c r="K5932">
        <v>40350</v>
      </c>
      <c r="L5932" t="s">
        <v>31</v>
      </c>
      <c r="M5932" t="s">
        <v>20</v>
      </c>
      <c r="N5932">
        <v>210</v>
      </c>
      <c r="O5932">
        <v>1687</v>
      </c>
      <c r="P5932">
        <v>9</v>
      </c>
      <c r="Q5932" t="s">
        <v>5959</v>
      </c>
      <c r="CG5932" s="1"/>
      <c r="CM5932" s="2"/>
    </row>
    <row r="5933" ht="15" customHeight="1">
      <c r="A5933" t="str">
        <f t="shared" si="460"/>
        <v>2022_12_40367_7</v>
      </c>
      <c r="B5933" t="str">
        <f t="shared" si="461"/>
        <v>2022_12_46081</v>
      </c>
      <c r="C5933" s="1" t="s">
        <v>5517</v>
      </c>
      <c r="D5933">
        <f t="shared" si="462"/>
        <v>5932</v>
      </c>
      <c r="E5933">
        <v>40367</v>
      </c>
      <c r="F5933">
        <f t="shared" si="463"/>
        <v>7</v>
      </c>
      <c r="G5933" s="2" t="str">
        <f t="shared" si="464"/>
        <v/>
      </c>
      <c r="H5933" t="s">
        <v>5518</v>
      </c>
      <c r="I5933">
        <v>46081</v>
      </c>
      <c r="J5933">
        <v>40350</v>
      </c>
      <c r="K5933">
        <v>40355</v>
      </c>
      <c r="L5933" t="s">
        <v>31</v>
      </c>
      <c r="M5933" t="s">
        <v>20</v>
      </c>
      <c r="N5933">
        <v>255</v>
      </c>
      <c r="O5933">
        <v>1687</v>
      </c>
      <c r="P5933">
        <v>9</v>
      </c>
      <c r="Q5933" t="s">
        <v>5960</v>
      </c>
      <c r="CG5933" s="1"/>
      <c r="CM5933" s="2"/>
    </row>
    <row r="5934" ht="15" customHeight="1">
      <c r="A5934" t="str">
        <f t="shared" si="460"/>
        <v>2022_12_40367_8</v>
      </c>
      <c r="B5934" t="str">
        <f t="shared" si="461"/>
        <v>2022_12_46926</v>
      </c>
      <c r="C5934" s="1" t="s">
        <v>5517</v>
      </c>
      <c r="D5934">
        <f t="shared" si="462"/>
        <v>5933</v>
      </c>
      <c r="E5934">
        <v>40367</v>
      </c>
      <c r="F5934">
        <f t="shared" si="463"/>
        <v>8</v>
      </c>
      <c r="G5934" s="2" t="str">
        <f t="shared" si="464"/>
        <v>x</v>
      </c>
      <c r="H5934" t="s">
        <v>5518</v>
      </c>
      <c r="I5934">
        <v>46926</v>
      </c>
      <c r="J5934">
        <v>40355</v>
      </c>
      <c r="K5934">
        <v>40350</v>
      </c>
      <c r="L5934" t="s">
        <v>20</v>
      </c>
      <c r="M5934" t="s">
        <v>20</v>
      </c>
      <c r="N5934">
        <v>61</v>
      </c>
      <c r="O5934">
        <v>1687</v>
      </c>
      <c r="P5934">
        <v>9</v>
      </c>
      <c r="Q5934" t="s">
        <v>5961</v>
      </c>
      <c r="CG5934" s="1"/>
      <c r="CM5934" s="2"/>
    </row>
    <row r="5935" ht="15" customHeight="1">
      <c r="A5935" t="str">
        <f t="shared" si="460"/>
        <v>2022_12_40399_1</v>
      </c>
      <c r="B5935" t="str">
        <f t="shared" si="461"/>
        <v>2022_12_42532</v>
      </c>
      <c r="C5935" s="1" t="s">
        <v>5517</v>
      </c>
      <c r="D5935">
        <f t="shared" si="462"/>
        <v>5934</v>
      </c>
      <c r="E5935">
        <v>40399</v>
      </c>
      <c r="F5935">
        <f t="shared" si="463"/>
        <v>1</v>
      </c>
      <c r="G5935" s="2" t="str">
        <f t="shared" si="464"/>
        <v/>
      </c>
      <c r="H5935" t="s">
        <v>5518</v>
      </c>
      <c r="I5935">
        <v>42532</v>
      </c>
      <c r="J5935">
        <v>40382</v>
      </c>
      <c r="K5935">
        <v>40387</v>
      </c>
      <c r="L5935" t="s">
        <v>158</v>
      </c>
      <c r="M5935" t="s">
        <v>20</v>
      </c>
      <c r="N5935">
        <v>115</v>
      </c>
      <c r="O5935">
        <v>1838</v>
      </c>
      <c r="P5935">
        <v>9</v>
      </c>
      <c r="Q5935" t="s">
        <v>5954</v>
      </c>
      <c r="CG5935" s="1"/>
      <c r="CM5935" s="2"/>
    </row>
    <row r="5936" ht="15" customHeight="1">
      <c r="A5936" t="str">
        <f t="shared" si="460"/>
        <v>2022_12_40399_2</v>
      </c>
      <c r="B5936" t="str">
        <f t="shared" si="461"/>
        <v>2022_12_43141</v>
      </c>
      <c r="C5936" s="1" t="s">
        <v>5517</v>
      </c>
      <c r="D5936">
        <f t="shared" si="462"/>
        <v>5935</v>
      </c>
      <c r="E5936">
        <v>40399</v>
      </c>
      <c r="F5936">
        <f t="shared" si="463"/>
        <v>2</v>
      </c>
      <c r="G5936" s="2" t="str">
        <f t="shared" si="464"/>
        <v/>
      </c>
      <c r="H5936" t="s">
        <v>5518</v>
      </c>
      <c r="I5936">
        <v>43141</v>
      </c>
      <c r="J5936">
        <v>40387</v>
      </c>
      <c r="K5936">
        <v>40382</v>
      </c>
      <c r="L5936" t="s">
        <v>31</v>
      </c>
      <c r="M5936" t="s">
        <v>20</v>
      </c>
      <c r="N5936">
        <v>192</v>
      </c>
      <c r="O5936">
        <v>1838</v>
      </c>
      <c r="P5936">
        <v>9</v>
      </c>
      <c r="Q5936" t="s">
        <v>5962</v>
      </c>
      <c r="CG5936" s="1"/>
      <c r="CM5936" s="2"/>
    </row>
    <row r="5937" ht="15" customHeight="1">
      <c r="A5937" t="str">
        <f t="shared" si="460"/>
        <v>2022_12_40399_3</v>
      </c>
      <c r="B5937" t="str">
        <f t="shared" si="461"/>
        <v>2022_12_43341</v>
      </c>
      <c r="C5937" s="1" t="s">
        <v>5517</v>
      </c>
      <c r="D5937">
        <f t="shared" si="462"/>
        <v>5936</v>
      </c>
      <c r="E5937">
        <v>40399</v>
      </c>
      <c r="F5937">
        <f t="shared" si="463"/>
        <v>3</v>
      </c>
      <c r="G5937" s="2" t="str">
        <f t="shared" si="464"/>
        <v/>
      </c>
      <c r="H5937" t="s">
        <v>5518</v>
      </c>
      <c r="I5937">
        <v>43341</v>
      </c>
      <c r="J5937">
        <v>40382</v>
      </c>
      <c r="K5937">
        <v>40387</v>
      </c>
      <c r="L5937" t="s">
        <v>31</v>
      </c>
      <c r="M5937" t="s">
        <v>20</v>
      </c>
      <c r="N5937">
        <v>386</v>
      </c>
      <c r="O5937">
        <v>1838</v>
      </c>
      <c r="P5937">
        <v>9</v>
      </c>
      <c r="Q5937" t="s">
        <v>5963</v>
      </c>
      <c r="CG5937" s="1"/>
      <c r="CM5937" s="2"/>
    </row>
    <row r="5938" ht="15" customHeight="1">
      <c r="A5938" t="str">
        <f t="shared" si="460"/>
        <v>2022_12_40399_4</v>
      </c>
      <c r="B5938" t="str">
        <f t="shared" si="461"/>
        <v>2022_12_45141</v>
      </c>
      <c r="C5938" s="1" t="s">
        <v>5517</v>
      </c>
      <c r="D5938">
        <f t="shared" si="462"/>
        <v>5937</v>
      </c>
      <c r="E5938">
        <v>40399</v>
      </c>
      <c r="F5938">
        <f t="shared" si="463"/>
        <v>4</v>
      </c>
      <c r="G5938" s="2" t="str">
        <f t="shared" si="464"/>
        <v/>
      </c>
      <c r="H5938" t="s">
        <v>5518</v>
      </c>
      <c r="I5938">
        <v>45141</v>
      </c>
      <c r="J5938">
        <v>40387</v>
      </c>
      <c r="K5938">
        <v>40382</v>
      </c>
      <c r="L5938" t="s">
        <v>31</v>
      </c>
      <c r="M5938" t="s">
        <v>20</v>
      </c>
      <c r="N5938">
        <v>489</v>
      </c>
      <c r="O5938">
        <v>1838</v>
      </c>
      <c r="P5938">
        <v>9</v>
      </c>
      <c r="Q5938" t="s">
        <v>5964</v>
      </c>
      <c r="CG5938" s="1"/>
      <c r="CM5938" s="2"/>
    </row>
    <row r="5939" ht="15" customHeight="1">
      <c r="A5939" t="str">
        <f t="shared" si="460"/>
        <v>2022_12_40399_5</v>
      </c>
      <c r="B5939" t="str">
        <f t="shared" si="461"/>
        <v>2022_12_46122</v>
      </c>
      <c r="C5939" s="1" t="s">
        <v>5517</v>
      </c>
      <c r="D5939">
        <f t="shared" si="462"/>
        <v>5938</v>
      </c>
      <c r="E5939">
        <v>40399</v>
      </c>
      <c r="F5939">
        <f t="shared" si="463"/>
        <v>5</v>
      </c>
      <c r="G5939" s="2" t="str">
        <f t="shared" si="464"/>
        <v/>
      </c>
      <c r="H5939" t="s">
        <v>5518</v>
      </c>
      <c r="I5939">
        <v>46122</v>
      </c>
      <c r="J5939">
        <v>40382</v>
      </c>
      <c r="K5939">
        <v>40387</v>
      </c>
      <c r="L5939" t="s">
        <v>31</v>
      </c>
      <c r="M5939" t="s">
        <v>20</v>
      </c>
      <c r="N5939">
        <v>375</v>
      </c>
      <c r="O5939">
        <v>1838</v>
      </c>
      <c r="P5939">
        <v>9</v>
      </c>
      <c r="Q5939" t="s">
        <v>5965</v>
      </c>
      <c r="CG5939" s="1"/>
      <c r="CM5939" s="2"/>
    </row>
    <row r="5940" ht="15" customHeight="1">
      <c r="A5940" t="str">
        <f t="shared" si="460"/>
        <v>2022_12_40399_6</v>
      </c>
      <c r="B5940" t="str">
        <f t="shared" si="461"/>
        <v>2022_12_46207</v>
      </c>
      <c r="C5940" s="1" t="s">
        <v>5517</v>
      </c>
      <c r="D5940">
        <f t="shared" si="462"/>
        <v>5939</v>
      </c>
      <c r="E5940">
        <v>40399</v>
      </c>
      <c r="F5940">
        <f t="shared" si="463"/>
        <v>6</v>
      </c>
      <c r="G5940" s="2" t="str">
        <f t="shared" si="464"/>
        <v>x</v>
      </c>
      <c r="H5940" t="s">
        <v>5518</v>
      </c>
      <c r="I5940">
        <v>46207</v>
      </c>
      <c r="J5940">
        <v>40387</v>
      </c>
      <c r="K5940">
        <v>40382</v>
      </c>
      <c r="L5940" t="s">
        <v>20</v>
      </c>
      <c r="M5940" t="s">
        <v>20</v>
      </c>
      <c r="N5940">
        <v>94</v>
      </c>
      <c r="O5940">
        <v>1838</v>
      </c>
      <c r="P5940">
        <v>9</v>
      </c>
      <c r="Q5940" t="s">
        <v>5966</v>
      </c>
      <c r="CG5940" s="1"/>
      <c r="CM5940" s="2"/>
    </row>
    <row r="5941" ht="15" customHeight="1">
      <c r="A5941" t="str">
        <f t="shared" si="460"/>
        <v>2022_12_40431_1</v>
      </c>
      <c r="B5941" t="str">
        <f t="shared" si="461"/>
        <v>2022_12_42523</v>
      </c>
      <c r="C5941" s="1" t="s">
        <v>5517</v>
      </c>
      <c r="D5941">
        <f t="shared" si="462"/>
        <v>5940</v>
      </c>
      <c r="E5941">
        <v>40431</v>
      </c>
      <c r="F5941">
        <f t="shared" si="463"/>
        <v>1</v>
      </c>
      <c r="G5941" s="2" t="str">
        <f t="shared" si="464"/>
        <v/>
      </c>
      <c r="H5941" t="s">
        <v>5518</v>
      </c>
      <c r="I5941">
        <v>42523</v>
      </c>
      <c r="J5941">
        <v>40414</v>
      </c>
      <c r="K5941">
        <v>40419</v>
      </c>
      <c r="L5941" t="s">
        <v>158</v>
      </c>
      <c r="M5941" t="s">
        <v>20</v>
      </c>
      <c r="N5941">
        <v>115</v>
      </c>
      <c r="O5941">
        <v>2137</v>
      </c>
      <c r="P5941">
        <v>10</v>
      </c>
      <c r="Q5941" t="s">
        <v>5954</v>
      </c>
      <c r="CG5941" s="1"/>
      <c r="CM5941" s="2"/>
    </row>
    <row r="5942" ht="15" customHeight="1">
      <c r="A5942" t="str">
        <f t="shared" si="460"/>
        <v>2022_12_40431_2</v>
      </c>
      <c r="B5942" t="str">
        <f t="shared" si="461"/>
        <v>2022_12_43858</v>
      </c>
      <c r="C5942" s="1" t="s">
        <v>5517</v>
      </c>
      <c r="D5942">
        <f t="shared" si="462"/>
        <v>5941</v>
      </c>
      <c r="E5942">
        <v>40431</v>
      </c>
      <c r="F5942">
        <f t="shared" si="463"/>
        <v>2</v>
      </c>
      <c r="G5942" s="2" t="str">
        <f t="shared" si="464"/>
        <v/>
      </c>
      <c r="H5942" t="s">
        <v>5518</v>
      </c>
      <c r="I5942">
        <v>43858</v>
      </c>
      <c r="J5942">
        <v>40419</v>
      </c>
      <c r="K5942">
        <v>40414</v>
      </c>
      <c r="L5942" t="s">
        <v>31</v>
      </c>
      <c r="M5942" t="s">
        <v>20</v>
      </c>
      <c r="N5942">
        <v>480</v>
      </c>
      <c r="O5942">
        <v>2137</v>
      </c>
      <c r="P5942">
        <v>10</v>
      </c>
      <c r="Q5942" t="s">
        <v>5967</v>
      </c>
      <c r="CG5942" s="1"/>
      <c r="CM5942" s="2"/>
    </row>
    <row r="5943" ht="15" customHeight="1">
      <c r="A5943" t="str">
        <f t="shared" si="460"/>
        <v>2022_12_40431_3</v>
      </c>
      <c r="B5943" t="str">
        <f t="shared" si="461"/>
        <v>2022_12_44717</v>
      </c>
      <c r="C5943" s="1" t="s">
        <v>5517</v>
      </c>
      <c r="D5943">
        <f t="shared" si="462"/>
        <v>5942</v>
      </c>
      <c r="E5943">
        <v>40431</v>
      </c>
      <c r="F5943">
        <f t="shared" si="463"/>
        <v>3</v>
      </c>
      <c r="G5943" s="2" t="str">
        <f t="shared" si="464"/>
        <v/>
      </c>
      <c r="H5943" t="s">
        <v>5518</v>
      </c>
      <c r="I5943">
        <v>44717</v>
      </c>
      <c r="J5943">
        <v>40414</v>
      </c>
      <c r="K5943">
        <v>40419</v>
      </c>
      <c r="L5943" t="s">
        <v>31</v>
      </c>
      <c r="M5943" t="s">
        <v>20</v>
      </c>
      <c r="N5943">
        <v>452</v>
      </c>
      <c r="O5943">
        <v>2137</v>
      </c>
      <c r="P5943">
        <v>10</v>
      </c>
      <c r="Q5943" t="s">
        <v>5968</v>
      </c>
      <c r="CG5943" s="1"/>
      <c r="CM5943" s="2"/>
    </row>
    <row r="5944" ht="15" customHeight="1">
      <c r="A5944" t="str">
        <f t="shared" si="460"/>
        <v>2022_12_40431_4</v>
      </c>
      <c r="B5944" t="str">
        <f t="shared" si="461"/>
        <v>2022_12_44784</v>
      </c>
      <c r="C5944" s="1" t="s">
        <v>5517</v>
      </c>
      <c r="D5944">
        <f t="shared" si="462"/>
        <v>5943</v>
      </c>
      <c r="E5944">
        <v>40431</v>
      </c>
      <c r="F5944">
        <f t="shared" si="463"/>
        <v>4</v>
      </c>
      <c r="G5944" s="2" t="str">
        <f t="shared" si="464"/>
        <v/>
      </c>
      <c r="H5944" t="s">
        <v>5518</v>
      </c>
      <c r="I5944">
        <v>44784</v>
      </c>
      <c r="J5944">
        <v>40419</v>
      </c>
      <c r="K5944">
        <v>40414</v>
      </c>
      <c r="L5944" t="s">
        <v>31</v>
      </c>
      <c r="M5944" t="s">
        <v>20</v>
      </c>
      <c r="N5944">
        <v>336</v>
      </c>
      <c r="O5944">
        <v>2137</v>
      </c>
      <c r="P5944">
        <v>10</v>
      </c>
      <c r="Q5944" t="s">
        <v>5969</v>
      </c>
      <c r="CG5944" s="1"/>
      <c r="CM5944" s="2"/>
    </row>
    <row r="5945" ht="15" customHeight="1">
      <c r="A5945" t="str">
        <f t="shared" si="460"/>
        <v>2022_12_40431_5</v>
      </c>
      <c r="B5945" t="str">
        <f t="shared" si="461"/>
        <v>2022_12_45976</v>
      </c>
      <c r="C5945" s="1" t="s">
        <v>5517</v>
      </c>
      <c r="D5945">
        <f t="shared" si="462"/>
        <v>5944</v>
      </c>
      <c r="E5945">
        <v>40431</v>
      </c>
      <c r="F5945">
        <f t="shared" si="463"/>
        <v>5</v>
      </c>
      <c r="G5945" s="2" t="str">
        <f t="shared" si="464"/>
        <v/>
      </c>
      <c r="H5945" t="s">
        <v>5518</v>
      </c>
      <c r="I5945">
        <v>45976</v>
      </c>
      <c r="J5945">
        <v>40414</v>
      </c>
      <c r="K5945">
        <v>40419</v>
      </c>
      <c r="L5945" t="s">
        <v>31</v>
      </c>
      <c r="M5945" t="s">
        <v>20</v>
      </c>
      <c r="N5945">
        <v>285</v>
      </c>
      <c r="O5945">
        <v>2137</v>
      </c>
      <c r="P5945">
        <v>10</v>
      </c>
      <c r="Q5945" t="s">
        <v>5970</v>
      </c>
      <c r="CG5945" s="1"/>
      <c r="CM5945" s="2"/>
    </row>
    <row r="5946" ht="15" customHeight="1">
      <c r="A5946" t="str">
        <f t="shared" si="460"/>
        <v>2022_12_40431_6</v>
      </c>
      <c r="B5946" t="str">
        <f t="shared" si="461"/>
        <v>2022_12_46174</v>
      </c>
      <c r="C5946" s="1" t="s">
        <v>5517</v>
      </c>
      <c r="D5946">
        <f t="shared" si="462"/>
        <v>5945</v>
      </c>
      <c r="E5946">
        <v>40431</v>
      </c>
      <c r="F5946">
        <f t="shared" si="463"/>
        <v>6</v>
      </c>
      <c r="G5946" s="2" t="str">
        <f t="shared" si="464"/>
        <v/>
      </c>
      <c r="H5946" t="s">
        <v>5518</v>
      </c>
      <c r="I5946">
        <v>46174</v>
      </c>
      <c r="J5946">
        <v>40419</v>
      </c>
      <c r="K5946">
        <v>40414</v>
      </c>
      <c r="L5946" t="s">
        <v>31</v>
      </c>
      <c r="M5946" t="s">
        <v>20</v>
      </c>
      <c r="N5946">
        <v>104</v>
      </c>
      <c r="O5946">
        <v>2137</v>
      </c>
      <c r="P5946">
        <v>10</v>
      </c>
      <c r="Q5946" t="s">
        <v>5971</v>
      </c>
      <c r="CG5946" s="1"/>
      <c r="CM5946" s="2"/>
    </row>
    <row r="5947" ht="15" customHeight="1">
      <c r="A5947" t="str">
        <f t="shared" si="460"/>
        <v>2022_12_40431_7</v>
      </c>
      <c r="B5947" t="str">
        <f t="shared" si="461"/>
        <v>2022_12_47801</v>
      </c>
      <c r="C5947" s="1" t="s">
        <v>5517</v>
      </c>
      <c r="D5947">
        <f t="shared" si="462"/>
        <v>5946</v>
      </c>
      <c r="E5947">
        <v>40431</v>
      </c>
      <c r="F5947">
        <f t="shared" si="463"/>
        <v>7</v>
      </c>
      <c r="G5947" s="2" t="str">
        <f t="shared" si="464"/>
        <v/>
      </c>
      <c r="H5947" t="s">
        <v>5518</v>
      </c>
      <c r="I5947">
        <v>47801</v>
      </c>
      <c r="J5947">
        <v>40414</v>
      </c>
      <c r="K5947">
        <v>40419</v>
      </c>
      <c r="L5947" t="s">
        <v>31</v>
      </c>
      <c r="M5947" t="s">
        <v>20</v>
      </c>
      <c r="N5947">
        <v>198</v>
      </c>
      <c r="O5947">
        <v>2137</v>
      </c>
      <c r="P5947">
        <v>10</v>
      </c>
      <c r="Q5947" t="s">
        <v>5972</v>
      </c>
      <c r="CG5947" s="1"/>
      <c r="CM5947" s="2"/>
    </row>
    <row r="5948" ht="15" customHeight="1">
      <c r="A5948" t="str">
        <f t="shared" si="460"/>
        <v>2022_12_40431_8</v>
      </c>
      <c r="B5948" t="str">
        <f t="shared" si="461"/>
        <v>2022_12_48141</v>
      </c>
      <c r="C5948" s="1" t="s">
        <v>5517</v>
      </c>
      <c r="D5948">
        <f t="shared" si="462"/>
        <v>5947</v>
      </c>
      <c r="E5948">
        <v>40431</v>
      </c>
      <c r="F5948">
        <f t="shared" si="463"/>
        <v>8</v>
      </c>
      <c r="G5948" s="2" t="str">
        <f t="shared" si="464"/>
        <v/>
      </c>
      <c r="H5948" t="s">
        <v>5518</v>
      </c>
      <c r="I5948">
        <v>48141</v>
      </c>
      <c r="J5948">
        <v>40419</v>
      </c>
      <c r="K5948">
        <v>40414</v>
      </c>
      <c r="L5948" t="s">
        <v>31</v>
      </c>
      <c r="M5948" t="s">
        <v>20</v>
      </c>
      <c r="N5948">
        <v>116</v>
      </c>
      <c r="O5948">
        <v>2137</v>
      </c>
      <c r="P5948">
        <v>10</v>
      </c>
      <c r="Q5948" t="s">
        <v>5973</v>
      </c>
      <c r="CG5948" s="1"/>
      <c r="CM5948" s="2"/>
    </row>
    <row r="5949" ht="15" customHeight="1">
      <c r="A5949" t="str">
        <f t="shared" si="460"/>
        <v>2022_12_40431_9</v>
      </c>
      <c r="B5949" t="str">
        <f t="shared" si="461"/>
        <v>2022_12_48597</v>
      </c>
      <c r="C5949" s="1" t="s">
        <v>5517</v>
      </c>
      <c r="D5949">
        <f t="shared" si="462"/>
        <v>5948</v>
      </c>
      <c r="E5949">
        <v>40431</v>
      </c>
      <c r="F5949">
        <f t="shared" si="463"/>
        <v>9</v>
      </c>
      <c r="G5949" s="2" t="str">
        <f t="shared" si="464"/>
        <v>x</v>
      </c>
      <c r="H5949" t="s">
        <v>5518</v>
      </c>
      <c r="I5949">
        <v>48597</v>
      </c>
      <c r="J5949">
        <v>40414</v>
      </c>
      <c r="K5949">
        <v>40419</v>
      </c>
      <c r="L5949" t="s">
        <v>20</v>
      </c>
      <c r="M5949" t="s">
        <v>20</v>
      </c>
      <c r="N5949">
        <v>30</v>
      </c>
      <c r="O5949">
        <v>2137</v>
      </c>
      <c r="P5949">
        <v>10</v>
      </c>
      <c r="Q5949" t="s">
        <v>5974</v>
      </c>
      <c r="CG5949" s="1"/>
      <c r="CM5949" s="2"/>
    </row>
    <row r="5950" ht="15" customHeight="1">
      <c r="A5950" t="str">
        <f t="shared" si="460"/>
        <v>2022_12_40463_1</v>
      </c>
      <c r="B5950" t="str">
        <f t="shared" si="461"/>
        <v>2022_12_42513</v>
      </c>
      <c r="C5950" s="1" t="s">
        <v>5517</v>
      </c>
      <c r="D5950">
        <f t="shared" si="462"/>
        <v>5949</v>
      </c>
      <c r="E5950">
        <v>40463</v>
      </c>
      <c r="F5950">
        <f t="shared" si="463"/>
        <v>1</v>
      </c>
      <c r="G5950" s="2" t="str">
        <f t="shared" si="464"/>
        <v/>
      </c>
      <c r="H5950" t="s">
        <v>5518</v>
      </c>
      <c r="I5950">
        <v>42513</v>
      </c>
      <c r="J5950">
        <v>40446</v>
      </c>
      <c r="K5950">
        <v>40451</v>
      </c>
      <c r="L5950" t="s">
        <v>158</v>
      </c>
      <c r="M5950" t="s">
        <v>20</v>
      </c>
      <c r="N5950">
        <v>115</v>
      </c>
      <c r="O5950">
        <v>2381</v>
      </c>
      <c r="P5950">
        <v>11</v>
      </c>
      <c r="Q5950" t="s">
        <v>5954</v>
      </c>
      <c r="CG5950" s="1"/>
      <c r="CM5950" s="2"/>
    </row>
    <row r="5951" ht="15" customHeight="1">
      <c r="A5951" t="str">
        <f t="shared" si="460"/>
        <v>2022_12_40463_2</v>
      </c>
      <c r="B5951" t="str">
        <f t="shared" si="461"/>
        <v>2022_12_43402</v>
      </c>
      <c r="C5951" s="1" t="s">
        <v>5517</v>
      </c>
      <c r="D5951">
        <f t="shared" si="462"/>
        <v>5950</v>
      </c>
      <c r="E5951">
        <v>40463</v>
      </c>
      <c r="F5951">
        <f t="shared" si="463"/>
        <v>2</v>
      </c>
      <c r="G5951" s="2" t="str">
        <f t="shared" si="464"/>
        <v/>
      </c>
      <c r="H5951" t="s">
        <v>5518</v>
      </c>
      <c r="I5951">
        <v>43402</v>
      </c>
      <c r="J5951">
        <v>40446</v>
      </c>
      <c r="K5951">
        <v>40451</v>
      </c>
      <c r="L5951" t="s">
        <v>19</v>
      </c>
      <c r="M5951" t="s">
        <v>20</v>
      </c>
      <c r="N5951">
        <v>335</v>
      </c>
      <c r="O5951">
        <v>2381</v>
      </c>
      <c r="P5951">
        <v>11</v>
      </c>
      <c r="Q5951" t="s">
        <v>5975</v>
      </c>
      <c r="CG5951" s="1"/>
      <c r="CM5951" s="2"/>
    </row>
    <row r="5952" ht="15" customHeight="1">
      <c r="A5952" t="str">
        <f t="shared" si="460"/>
        <v>2022_12_40463_3</v>
      </c>
      <c r="B5952" t="str">
        <f t="shared" si="461"/>
        <v>2022_12_43825</v>
      </c>
      <c r="C5952" s="1" t="s">
        <v>5517</v>
      </c>
      <c r="D5952">
        <f t="shared" si="462"/>
        <v>5951</v>
      </c>
      <c r="E5952">
        <v>40463</v>
      </c>
      <c r="F5952">
        <f t="shared" si="463"/>
        <v>3</v>
      </c>
      <c r="G5952" s="2" t="str">
        <f t="shared" si="464"/>
        <v/>
      </c>
      <c r="H5952" t="s">
        <v>5518</v>
      </c>
      <c r="I5952">
        <v>43825</v>
      </c>
      <c r="J5952">
        <v>40451</v>
      </c>
      <c r="K5952">
        <v>40446</v>
      </c>
      <c r="L5952" t="s">
        <v>31</v>
      </c>
      <c r="M5952" t="s">
        <v>20</v>
      </c>
      <c r="N5952">
        <v>321</v>
      </c>
      <c r="O5952">
        <v>2381</v>
      </c>
      <c r="P5952">
        <v>11</v>
      </c>
      <c r="Q5952" t="s">
        <v>5976</v>
      </c>
      <c r="CG5952" s="1"/>
      <c r="CM5952" s="2"/>
    </row>
    <row r="5953" ht="15" customHeight="1">
      <c r="A5953" t="str">
        <f t="shared" si="460"/>
        <v>2022_12_40463_4</v>
      </c>
      <c r="B5953" t="str">
        <f t="shared" si="461"/>
        <v>2022_12_44529</v>
      </c>
      <c r="C5953" s="1" t="s">
        <v>5517</v>
      </c>
      <c r="D5953">
        <f t="shared" si="462"/>
        <v>5952</v>
      </c>
      <c r="E5953">
        <v>40463</v>
      </c>
      <c r="F5953">
        <f t="shared" si="463"/>
        <v>4</v>
      </c>
      <c r="G5953" s="2" t="str">
        <f t="shared" si="464"/>
        <v/>
      </c>
      <c r="H5953" t="s">
        <v>5518</v>
      </c>
      <c r="I5953">
        <v>44529</v>
      </c>
      <c r="J5953">
        <v>40446</v>
      </c>
      <c r="K5953">
        <v>40451</v>
      </c>
      <c r="L5953" t="s">
        <v>31</v>
      </c>
      <c r="M5953" t="s">
        <v>20</v>
      </c>
      <c r="N5953">
        <v>417</v>
      </c>
      <c r="O5953">
        <v>2381</v>
      </c>
      <c r="P5953">
        <v>11</v>
      </c>
      <c r="Q5953" t="s">
        <v>5977</v>
      </c>
      <c r="CG5953" s="1"/>
      <c r="CM5953" s="2"/>
    </row>
    <row r="5954" ht="15" customHeight="1">
      <c r="A5954" t="str">
        <f t="shared" ref="A5954:A5989" si="465">CONCATENATE($C5954,"_",$E5954,"_",$F5954)</f>
        <v>2022_12_40463_5</v>
      </c>
      <c r="B5954" t="str">
        <f t="shared" ref="B5954:B5989" si="466">CONCATENATE($C5954,"_",$I5954)</f>
        <v>2022_12_45305</v>
      </c>
      <c r="C5954" s="1" t="s">
        <v>5517</v>
      </c>
      <c r="D5954">
        <f t="shared" ref="D5954:D5989" si="467">IF(ISNUMBER($D5953),$D5953+1,1)</f>
        <v>5953</v>
      </c>
      <c r="E5954">
        <v>40463</v>
      </c>
      <c r="F5954">
        <f t="shared" ref="F5954:F5989" si="468">IF($E5954="","",IF($E5954=$E5953,$F5953+1,1))</f>
        <v>5</v>
      </c>
      <c r="G5954" s="2" t="str">
        <f t="shared" ref="G5954:G5989" si="469">IF($E5955=$E5954,"","x")</f>
        <v/>
      </c>
      <c r="H5954" t="s">
        <v>5518</v>
      </c>
      <c r="I5954">
        <v>45305</v>
      </c>
      <c r="J5954">
        <v>40451</v>
      </c>
      <c r="K5954">
        <v>40446</v>
      </c>
      <c r="L5954" t="s">
        <v>31</v>
      </c>
      <c r="M5954" t="s">
        <v>20</v>
      </c>
      <c r="N5954">
        <v>363</v>
      </c>
      <c r="O5954">
        <v>2381</v>
      </c>
      <c r="P5954">
        <v>11</v>
      </c>
      <c r="Q5954" t="s">
        <v>5978</v>
      </c>
      <c r="CG5954" s="1"/>
      <c r="CM5954" s="2"/>
    </row>
    <row r="5955" ht="15" customHeight="1">
      <c r="A5955" t="str">
        <f t="shared" si="465"/>
        <v>2022_12_40463_6</v>
      </c>
      <c r="B5955" t="str">
        <f t="shared" si="466"/>
        <v>2022_12_46334</v>
      </c>
      <c r="C5955" s="1" t="s">
        <v>5517</v>
      </c>
      <c r="D5955">
        <f t="shared" si="467"/>
        <v>5954</v>
      </c>
      <c r="E5955">
        <v>40463</v>
      </c>
      <c r="F5955">
        <f t="shared" si="468"/>
        <v>6</v>
      </c>
      <c r="G5955" s="2" t="str">
        <f t="shared" si="469"/>
        <v/>
      </c>
      <c r="H5955" t="s">
        <v>5518</v>
      </c>
      <c r="I5955">
        <v>46334</v>
      </c>
      <c r="J5955">
        <v>40446</v>
      </c>
      <c r="K5955">
        <v>40451</v>
      </c>
      <c r="L5955" t="s">
        <v>31</v>
      </c>
      <c r="M5955" t="s">
        <v>20</v>
      </c>
      <c r="N5955">
        <v>278</v>
      </c>
      <c r="O5955">
        <v>2381</v>
      </c>
      <c r="P5955">
        <v>11</v>
      </c>
      <c r="Q5955" t="s">
        <v>5979</v>
      </c>
      <c r="CG5955" s="1"/>
      <c r="CM5955" s="2"/>
    </row>
    <row r="5956" ht="15" customHeight="1">
      <c r="A5956" t="str">
        <f t="shared" si="465"/>
        <v>2022_12_40463_7</v>
      </c>
      <c r="B5956" t="str">
        <f t="shared" si="466"/>
        <v>2022_12_46793</v>
      </c>
      <c r="C5956" s="1" t="s">
        <v>5517</v>
      </c>
      <c r="D5956">
        <f t="shared" si="467"/>
        <v>5955</v>
      </c>
      <c r="E5956">
        <v>40463</v>
      </c>
      <c r="F5956">
        <f t="shared" si="468"/>
        <v>7</v>
      </c>
      <c r="G5956" s="2" t="str">
        <f t="shared" si="469"/>
        <v/>
      </c>
      <c r="H5956" t="s">
        <v>5518</v>
      </c>
      <c r="I5956">
        <v>46793</v>
      </c>
      <c r="J5956">
        <v>40451</v>
      </c>
      <c r="K5956">
        <v>40446</v>
      </c>
      <c r="L5956" t="s">
        <v>31</v>
      </c>
      <c r="M5956" t="s">
        <v>20</v>
      </c>
      <c r="N5956">
        <v>219</v>
      </c>
      <c r="O5956">
        <v>2381</v>
      </c>
      <c r="P5956">
        <v>11</v>
      </c>
      <c r="Q5956" t="s">
        <v>5980</v>
      </c>
      <c r="CG5956" s="1"/>
      <c r="CM5956" s="2"/>
    </row>
    <row r="5957" ht="15" customHeight="1">
      <c r="A5957" t="str">
        <f t="shared" si="465"/>
        <v>2022_12_40463_8</v>
      </c>
      <c r="B5957" t="str">
        <f t="shared" si="466"/>
        <v>2022_12_47823</v>
      </c>
      <c r="C5957" s="1" t="s">
        <v>5517</v>
      </c>
      <c r="D5957">
        <f t="shared" si="467"/>
        <v>5956</v>
      </c>
      <c r="E5957">
        <v>40463</v>
      </c>
      <c r="F5957">
        <f t="shared" si="468"/>
        <v>8</v>
      </c>
      <c r="G5957" s="2" t="str">
        <f t="shared" si="469"/>
        <v/>
      </c>
      <c r="H5957" t="s">
        <v>5518</v>
      </c>
      <c r="I5957">
        <v>47823</v>
      </c>
      <c r="J5957">
        <v>40446</v>
      </c>
      <c r="K5957">
        <v>40451</v>
      </c>
      <c r="L5957" t="s">
        <v>31</v>
      </c>
      <c r="M5957" t="s">
        <v>20</v>
      </c>
      <c r="N5957">
        <v>113</v>
      </c>
      <c r="O5957">
        <v>2381</v>
      </c>
      <c r="P5957">
        <v>11</v>
      </c>
      <c r="Q5957" t="s">
        <v>5981</v>
      </c>
      <c r="CG5957" s="1"/>
      <c r="CM5957" s="2"/>
    </row>
    <row r="5958" ht="15" customHeight="1">
      <c r="A5958" t="str">
        <f t="shared" si="465"/>
        <v>2022_12_40463_9</v>
      </c>
      <c r="B5958" t="str">
        <f t="shared" si="466"/>
        <v>2022_12_48010</v>
      </c>
      <c r="C5958" s="1" t="s">
        <v>5517</v>
      </c>
      <c r="D5958">
        <f t="shared" si="467"/>
        <v>5957</v>
      </c>
      <c r="E5958">
        <v>40463</v>
      </c>
      <c r="F5958">
        <f t="shared" si="468"/>
        <v>9</v>
      </c>
      <c r="G5958" s="2" t="str">
        <f t="shared" si="469"/>
        <v>x</v>
      </c>
      <c r="H5958" t="s">
        <v>5518</v>
      </c>
      <c r="I5958">
        <v>48010</v>
      </c>
      <c r="J5958">
        <v>40451</v>
      </c>
      <c r="K5958">
        <v>40446</v>
      </c>
      <c r="L5958" t="s">
        <v>20</v>
      </c>
      <c r="M5958" t="s">
        <v>20</v>
      </c>
      <c r="N5958">
        <v>35</v>
      </c>
      <c r="O5958">
        <v>2381</v>
      </c>
      <c r="P5958">
        <v>11</v>
      </c>
      <c r="Q5958" t="s">
        <v>5982</v>
      </c>
      <c r="CG5958" s="1"/>
      <c r="CM5958" s="2"/>
    </row>
    <row r="5959" ht="15" customHeight="1">
      <c r="A5959" t="str">
        <f t="shared" si="465"/>
        <v>2022_12_40495_1</v>
      </c>
      <c r="B5959" t="str">
        <f t="shared" si="466"/>
        <v>2022_12_42731</v>
      </c>
      <c r="C5959" s="1" t="s">
        <v>5517</v>
      </c>
      <c r="D5959">
        <f t="shared" si="467"/>
        <v>5958</v>
      </c>
      <c r="E5959">
        <v>40495</v>
      </c>
      <c r="F5959">
        <f t="shared" si="468"/>
        <v>1</v>
      </c>
      <c r="G5959" s="2" t="str">
        <f t="shared" si="469"/>
        <v/>
      </c>
      <c r="H5959" t="s">
        <v>5518</v>
      </c>
      <c r="I5959">
        <v>42731</v>
      </c>
      <c r="J5959">
        <v>40478</v>
      </c>
      <c r="K5959">
        <v>40483</v>
      </c>
      <c r="L5959" t="s">
        <v>19</v>
      </c>
      <c r="M5959" t="s">
        <v>40</v>
      </c>
      <c r="N5959">
        <v>462</v>
      </c>
      <c r="O5959">
        <v>4139</v>
      </c>
      <c r="P5959">
        <v>13</v>
      </c>
      <c r="Q5959" t="s">
        <v>5983</v>
      </c>
      <c r="CG5959" s="1"/>
      <c r="CM5959" s="2"/>
    </row>
    <row r="5960" ht="15" customHeight="1">
      <c r="A5960" t="str">
        <f t="shared" si="465"/>
        <v>2022_12_40495_2</v>
      </c>
      <c r="B5960" t="str">
        <f t="shared" si="466"/>
        <v>2022_12_43059</v>
      </c>
      <c r="C5960" s="1" t="s">
        <v>5517</v>
      </c>
      <c r="D5960">
        <f t="shared" si="467"/>
        <v>5959</v>
      </c>
      <c r="E5960">
        <v>40495</v>
      </c>
      <c r="F5960">
        <f t="shared" si="468"/>
        <v>2</v>
      </c>
      <c r="G5960" s="2" t="str">
        <f t="shared" si="469"/>
        <v/>
      </c>
      <c r="H5960" t="s">
        <v>5518</v>
      </c>
      <c r="I5960">
        <v>43059</v>
      </c>
      <c r="J5960">
        <v>40483</v>
      </c>
      <c r="K5960">
        <v>40478</v>
      </c>
      <c r="L5960" t="s">
        <v>31</v>
      </c>
      <c r="M5960" t="s">
        <v>40</v>
      </c>
      <c r="N5960">
        <v>90</v>
      </c>
      <c r="O5960">
        <v>4139</v>
      </c>
      <c r="P5960">
        <v>13</v>
      </c>
      <c r="Q5960" t="s">
        <v>5984</v>
      </c>
      <c r="CG5960" s="1"/>
      <c r="CM5960" s="2"/>
    </row>
    <row r="5961" ht="15" customHeight="1">
      <c r="A5961" t="str">
        <f t="shared" si="465"/>
        <v>2022_12_40495_3</v>
      </c>
      <c r="B5961" t="str">
        <f t="shared" si="466"/>
        <v>2022_12_44297</v>
      </c>
      <c r="C5961" s="1" t="s">
        <v>5517</v>
      </c>
      <c r="D5961">
        <f t="shared" si="467"/>
        <v>5960</v>
      </c>
      <c r="E5961">
        <v>40495</v>
      </c>
      <c r="F5961">
        <f t="shared" si="468"/>
        <v>3</v>
      </c>
      <c r="G5961" s="2" t="str">
        <f t="shared" si="469"/>
        <v/>
      </c>
      <c r="H5961" t="s">
        <v>5518</v>
      </c>
      <c r="I5961">
        <v>44297</v>
      </c>
      <c r="J5961">
        <v>40478</v>
      </c>
      <c r="K5961">
        <v>40483</v>
      </c>
      <c r="L5961" t="s">
        <v>31</v>
      </c>
      <c r="M5961" t="s">
        <v>40</v>
      </c>
      <c r="N5961">
        <v>546</v>
      </c>
      <c r="O5961">
        <v>4139</v>
      </c>
      <c r="P5961">
        <v>13</v>
      </c>
      <c r="Q5961" t="s">
        <v>5985</v>
      </c>
      <c r="CG5961" s="1"/>
      <c r="CM5961" s="2"/>
    </row>
    <row r="5962" ht="15" customHeight="1">
      <c r="A5962" t="str">
        <f t="shared" si="465"/>
        <v>2022_12_40495_4</v>
      </c>
      <c r="B5962" t="str">
        <f t="shared" si="466"/>
        <v>2022_12_44553</v>
      </c>
      <c r="C5962" s="1" t="s">
        <v>5517</v>
      </c>
      <c r="D5962">
        <f t="shared" si="467"/>
        <v>5961</v>
      </c>
      <c r="E5962">
        <v>40495</v>
      </c>
      <c r="F5962">
        <f t="shared" si="468"/>
        <v>4</v>
      </c>
      <c r="G5962" s="2" t="str">
        <f t="shared" si="469"/>
        <v/>
      </c>
      <c r="H5962" t="s">
        <v>5518</v>
      </c>
      <c r="I5962">
        <v>44553</v>
      </c>
      <c r="J5962">
        <v>40483</v>
      </c>
      <c r="K5962">
        <v>40478</v>
      </c>
      <c r="L5962" t="s">
        <v>31</v>
      </c>
      <c r="M5962" t="s">
        <v>40</v>
      </c>
      <c r="N5962">
        <v>616</v>
      </c>
      <c r="O5962">
        <v>4139</v>
      </c>
      <c r="P5962">
        <v>13</v>
      </c>
      <c r="Q5962" t="s">
        <v>5986</v>
      </c>
      <c r="CG5962" s="1"/>
      <c r="CM5962" s="2"/>
    </row>
    <row r="5963" ht="15" customHeight="1">
      <c r="A5963" t="str">
        <f t="shared" si="465"/>
        <v>2022_12_40495_5</v>
      </c>
      <c r="B5963" t="str">
        <f t="shared" si="466"/>
        <v>2022_12_44977</v>
      </c>
      <c r="C5963" s="1" t="s">
        <v>5517</v>
      </c>
      <c r="D5963">
        <f t="shared" si="467"/>
        <v>5962</v>
      </c>
      <c r="E5963">
        <v>40495</v>
      </c>
      <c r="F5963">
        <f t="shared" si="468"/>
        <v>5</v>
      </c>
      <c r="G5963" s="2" t="str">
        <f t="shared" si="469"/>
        <v/>
      </c>
      <c r="H5963" t="s">
        <v>5518</v>
      </c>
      <c r="I5963">
        <v>44977</v>
      </c>
      <c r="J5963">
        <v>40478</v>
      </c>
      <c r="K5963">
        <v>40483</v>
      </c>
      <c r="L5963" t="s">
        <v>31</v>
      </c>
      <c r="M5963" t="s">
        <v>40</v>
      </c>
      <c r="N5963">
        <v>978</v>
      </c>
      <c r="O5963">
        <v>4139</v>
      </c>
      <c r="P5963">
        <v>13</v>
      </c>
      <c r="Q5963" t="s">
        <v>5987</v>
      </c>
      <c r="CG5963" s="1"/>
      <c r="CM5963" s="2"/>
    </row>
    <row r="5964" ht="15" customHeight="1">
      <c r="A5964" t="str">
        <f t="shared" si="465"/>
        <v>2022_12_40495_6</v>
      </c>
      <c r="B5964" t="str">
        <f t="shared" si="466"/>
        <v>2022_12_45432</v>
      </c>
      <c r="C5964" s="1" t="s">
        <v>5517</v>
      </c>
      <c r="D5964">
        <f t="shared" si="467"/>
        <v>5963</v>
      </c>
      <c r="E5964">
        <v>40495</v>
      </c>
      <c r="F5964">
        <f t="shared" si="468"/>
        <v>6</v>
      </c>
      <c r="G5964" s="2" t="str">
        <f t="shared" si="469"/>
        <v/>
      </c>
      <c r="H5964" t="s">
        <v>5518</v>
      </c>
      <c r="I5964">
        <v>45432</v>
      </c>
      <c r="J5964">
        <v>40483</v>
      </c>
      <c r="K5964">
        <v>40478</v>
      </c>
      <c r="L5964" t="s">
        <v>31</v>
      </c>
      <c r="M5964" t="s">
        <v>40</v>
      </c>
      <c r="N5964">
        <v>425</v>
      </c>
      <c r="O5964">
        <v>4139</v>
      </c>
      <c r="P5964">
        <v>13</v>
      </c>
      <c r="Q5964" t="s">
        <v>5988</v>
      </c>
      <c r="CG5964" s="1"/>
      <c r="CM5964" s="2"/>
    </row>
    <row r="5965" ht="15" customHeight="1">
      <c r="A5965" t="str">
        <f t="shared" si="465"/>
        <v>2022_12_40495_7</v>
      </c>
      <c r="B5965" t="str">
        <f t="shared" si="466"/>
        <v>2022_12_47060</v>
      </c>
      <c r="C5965" s="1" t="s">
        <v>5517</v>
      </c>
      <c r="D5965">
        <f t="shared" si="467"/>
        <v>5964</v>
      </c>
      <c r="E5965">
        <v>40495</v>
      </c>
      <c r="F5965">
        <f t="shared" si="468"/>
        <v>7</v>
      </c>
      <c r="G5965" s="2" t="str">
        <f t="shared" si="469"/>
        <v/>
      </c>
      <c r="H5965" t="s">
        <v>5518</v>
      </c>
      <c r="I5965">
        <v>47060</v>
      </c>
      <c r="J5965">
        <v>40478</v>
      </c>
      <c r="K5965">
        <v>40483</v>
      </c>
      <c r="L5965" t="s">
        <v>31</v>
      </c>
      <c r="M5965" t="s">
        <v>40</v>
      </c>
      <c r="N5965">
        <v>527</v>
      </c>
      <c r="O5965">
        <v>4139</v>
      </c>
      <c r="P5965">
        <v>13</v>
      </c>
      <c r="Q5965" t="s">
        <v>5989</v>
      </c>
      <c r="CG5965" s="1"/>
      <c r="CM5965" s="2"/>
    </row>
    <row r="5966" ht="15" customHeight="1">
      <c r="A5966" t="str">
        <f t="shared" si="465"/>
        <v>2022_12_40495_8</v>
      </c>
      <c r="B5966" t="str">
        <f t="shared" si="466"/>
        <v>2022_12_47090</v>
      </c>
      <c r="C5966" s="1" t="s">
        <v>5517</v>
      </c>
      <c r="D5966">
        <f t="shared" si="467"/>
        <v>5965</v>
      </c>
      <c r="E5966">
        <v>40495</v>
      </c>
      <c r="F5966">
        <f t="shared" si="468"/>
        <v>8</v>
      </c>
      <c r="G5966" s="2" t="str">
        <f t="shared" si="469"/>
        <v/>
      </c>
      <c r="H5966" t="s">
        <v>5518</v>
      </c>
      <c r="I5966">
        <v>47090</v>
      </c>
      <c r="J5966">
        <v>40483</v>
      </c>
      <c r="K5966">
        <v>40478</v>
      </c>
      <c r="L5966" t="s">
        <v>31</v>
      </c>
      <c r="M5966" t="s">
        <v>40</v>
      </c>
      <c r="N5966">
        <v>105</v>
      </c>
      <c r="O5966">
        <v>4139</v>
      </c>
      <c r="P5966">
        <v>13</v>
      </c>
      <c r="Q5966" t="s">
        <v>5990</v>
      </c>
      <c r="CG5966" s="1"/>
      <c r="CM5966" s="2"/>
    </row>
    <row r="5967" ht="15" customHeight="1">
      <c r="A5967" t="str">
        <f t="shared" si="465"/>
        <v>2022_12_40495_9</v>
      </c>
      <c r="B5967" t="str">
        <f t="shared" si="466"/>
        <v>2022_12_48770</v>
      </c>
      <c r="C5967" s="1" t="s">
        <v>5517</v>
      </c>
      <c r="D5967">
        <f t="shared" si="467"/>
        <v>5966</v>
      </c>
      <c r="E5967">
        <v>40495</v>
      </c>
      <c r="F5967">
        <f t="shared" si="468"/>
        <v>9</v>
      </c>
      <c r="G5967" s="2" t="str">
        <f t="shared" si="469"/>
        <v/>
      </c>
      <c r="H5967" t="s">
        <v>5518</v>
      </c>
      <c r="I5967">
        <v>48770</v>
      </c>
      <c r="J5967">
        <v>40478</v>
      </c>
      <c r="K5967">
        <v>40483</v>
      </c>
      <c r="L5967" t="s">
        <v>31</v>
      </c>
      <c r="M5967" t="s">
        <v>40</v>
      </c>
      <c r="N5967">
        <v>100</v>
      </c>
      <c r="O5967">
        <v>4139</v>
      </c>
      <c r="P5967">
        <v>13</v>
      </c>
      <c r="Q5967" t="s">
        <v>5991</v>
      </c>
      <c r="CG5967" s="1"/>
      <c r="CM5967" s="2"/>
    </row>
    <row r="5968" ht="15" customHeight="1">
      <c r="A5968" t="str">
        <f t="shared" si="465"/>
        <v>2022_12_40495_10</v>
      </c>
      <c r="B5968" t="str">
        <f t="shared" si="466"/>
        <v>2022_12_48784</v>
      </c>
      <c r="C5968" s="1" t="s">
        <v>5517</v>
      </c>
      <c r="D5968">
        <f t="shared" si="467"/>
        <v>5967</v>
      </c>
      <c r="E5968">
        <v>40495</v>
      </c>
      <c r="F5968">
        <f t="shared" si="468"/>
        <v>10</v>
      </c>
      <c r="G5968" s="2" t="str">
        <f t="shared" si="469"/>
        <v>x</v>
      </c>
      <c r="H5968" t="s">
        <v>5518</v>
      </c>
      <c r="I5968">
        <v>48784</v>
      </c>
      <c r="J5968">
        <v>40483</v>
      </c>
      <c r="K5968">
        <v>40478</v>
      </c>
      <c r="L5968" t="s">
        <v>40</v>
      </c>
      <c r="M5968" t="s">
        <v>40</v>
      </c>
      <c r="N5968">
        <v>44</v>
      </c>
      <c r="O5968">
        <v>4139</v>
      </c>
      <c r="P5968">
        <v>13</v>
      </c>
      <c r="Q5968" t="s">
        <v>5992</v>
      </c>
      <c r="CG5968" s="1"/>
      <c r="CM5968" s="2"/>
    </row>
    <row r="5969" ht="15" customHeight="1">
      <c r="A5969" t="str">
        <f t="shared" si="465"/>
        <v>2022_12_40527_1</v>
      </c>
      <c r="B5969" t="str">
        <f t="shared" si="466"/>
        <v>2022_12_42565</v>
      </c>
      <c r="C5969" s="1" t="s">
        <v>5517</v>
      </c>
      <c r="D5969">
        <f t="shared" si="467"/>
        <v>5968</v>
      </c>
      <c r="E5969">
        <v>40527</v>
      </c>
      <c r="F5969">
        <f t="shared" si="468"/>
        <v>1</v>
      </c>
      <c r="G5969" s="2" t="str">
        <f t="shared" si="469"/>
        <v/>
      </c>
      <c r="H5969" t="s">
        <v>5518</v>
      </c>
      <c r="I5969">
        <v>42565</v>
      </c>
      <c r="J5969">
        <v>40510</v>
      </c>
      <c r="K5969">
        <v>40515</v>
      </c>
      <c r="L5969" t="s">
        <v>158</v>
      </c>
      <c r="M5969" t="s">
        <v>20</v>
      </c>
      <c r="N5969">
        <v>134</v>
      </c>
      <c r="O5969">
        <v>3550</v>
      </c>
      <c r="P5969">
        <v>16</v>
      </c>
      <c r="Q5969" t="s">
        <v>5993</v>
      </c>
      <c r="CG5969" s="1"/>
      <c r="CM5969" s="2"/>
    </row>
    <row r="5970" ht="15" customHeight="1">
      <c r="A5970" t="str">
        <f t="shared" si="465"/>
        <v>2022_12_40527_2</v>
      </c>
      <c r="B5970" t="str">
        <f t="shared" si="466"/>
        <v>2022_12_43461</v>
      </c>
      <c r="C5970" s="1" t="s">
        <v>5517</v>
      </c>
      <c r="D5970">
        <f t="shared" si="467"/>
        <v>5969</v>
      </c>
      <c r="E5970">
        <v>40527</v>
      </c>
      <c r="F5970">
        <f t="shared" si="468"/>
        <v>2</v>
      </c>
      <c r="G5970" s="2" t="str">
        <f t="shared" si="469"/>
        <v/>
      </c>
      <c r="H5970" t="s">
        <v>5518</v>
      </c>
      <c r="I5970">
        <v>43461</v>
      </c>
      <c r="J5970">
        <v>40515</v>
      </c>
      <c r="K5970">
        <v>40510</v>
      </c>
      <c r="L5970" t="s">
        <v>31</v>
      </c>
      <c r="M5970" t="s">
        <v>20</v>
      </c>
      <c r="N5970">
        <v>98</v>
      </c>
      <c r="O5970">
        <v>3550</v>
      </c>
      <c r="P5970">
        <v>16</v>
      </c>
      <c r="Q5970" t="s">
        <v>5994</v>
      </c>
      <c r="CG5970" s="1"/>
      <c r="CM5970" s="2"/>
    </row>
    <row r="5971" ht="15" customHeight="1">
      <c r="A5971" t="str">
        <f t="shared" si="465"/>
        <v>2022_12_40527_3</v>
      </c>
      <c r="B5971" t="str">
        <f t="shared" si="466"/>
        <v>2022_12_43897</v>
      </c>
      <c r="C5971" s="1" t="s">
        <v>5517</v>
      </c>
      <c r="D5971">
        <f t="shared" si="467"/>
        <v>5970</v>
      </c>
      <c r="E5971">
        <v>40527</v>
      </c>
      <c r="F5971">
        <f t="shared" si="468"/>
        <v>3</v>
      </c>
      <c r="G5971" s="2" t="str">
        <f t="shared" si="469"/>
        <v/>
      </c>
      <c r="H5971" t="s">
        <v>5518</v>
      </c>
      <c r="I5971">
        <v>43897</v>
      </c>
      <c r="J5971">
        <v>40510</v>
      </c>
      <c r="K5971">
        <v>40515</v>
      </c>
      <c r="L5971" t="s">
        <v>31</v>
      </c>
      <c r="M5971" t="s">
        <v>20</v>
      </c>
      <c r="N5971">
        <v>212</v>
      </c>
      <c r="O5971">
        <v>3550</v>
      </c>
      <c r="P5971">
        <v>16</v>
      </c>
      <c r="Q5971" t="s">
        <v>5995</v>
      </c>
      <c r="CG5971" s="1"/>
      <c r="CM5971" s="2"/>
    </row>
    <row r="5972" ht="15" customHeight="1">
      <c r="A5972" t="str">
        <f t="shared" si="465"/>
        <v>2022_12_40527_4</v>
      </c>
      <c r="B5972" t="str">
        <f t="shared" si="466"/>
        <v>2022_12_44503</v>
      </c>
      <c r="C5972" s="1" t="s">
        <v>5517</v>
      </c>
      <c r="D5972">
        <f t="shared" si="467"/>
        <v>5971</v>
      </c>
      <c r="E5972">
        <v>40527</v>
      </c>
      <c r="F5972">
        <f t="shared" si="468"/>
        <v>4</v>
      </c>
      <c r="G5972" s="2" t="str">
        <f t="shared" si="469"/>
        <v/>
      </c>
      <c r="H5972" t="s">
        <v>5518</v>
      </c>
      <c r="I5972">
        <v>44503</v>
      </c>
      <c r="J5972">
        <v>40515</v>
      </c>
      <c r="K5972">
        <v>40510</v>
      </c>
      <c r="L5972" t="s">
        <v>31</v>
      </c>
      <c r="M5972" t="s">
        <v>20</v>
      </c>
      <c r="N5972">
        <v>514</v>
      </c>
      <c r="O5972">
        <v>3550</v>
      </c>
      <c r="P5972">
        <v>16</v>
      </c>
      <c r="Q5972" t="s">
        <v>5996</v>
      </c>
      <c r="CG5972" s="1"/>
      <c r="CM5972" s="2"/>
    </row>
    <row r="5973" ht="15" customHeight="1">
      <c r="A5973" t="str">
        <f t="shared" si="465"/>
        <v>2022_12_40527_5</v>
      </c>
      <c r="B5973" t="str">
        <f t="shared" si="466"/>
        <v>2022_12_45314</v>
      </c>
      <c r="C5973" s="1" t="s">
        <v>5517</v>
      </c>
      <c r="D5973">
        <f t="shared" si="467"/>
        <v>5972</v>
      </c>
      <c r="E5973">
        <v>40527</v>
      </c>
      <c r="F5973">
        <f t="shared" si="468"/>
        <v>5</v>
      </c>
      <c r="G5973" s="2" t="str">
        <f t="shared" si="469"/>
        <v/>
      </c>
      <c r="H5973" t="s">
        <v>5518</v>
      </c>
      <c r="I5973">
        <v>45314</v>
      </c>
      <c r="J5973">
        <v>40510</v>
      </c>
      <c r="K5973">
        <v>40515</v>
      </c>
      <c r="L5973" t="s">
        <v>31</v>
      </c>
      <c r="M5973" t="s">
        <v>20</v>
      </c>
      <c r="N5973">
        <v>349</v>
      </c>
      <c r="O5973">
        <v>3550</v>
      </c>
      <c r="P5973">
        <v>16</v>
      </c>
      <c r="Q5973" t="s">
        <v>5997</v>
      </c>
      <c r="CG5973" s="1"/>
      <c r="CM5973" s="2"/>
    </row>
    <row r="5974" ht="15" customHeight="1">
      <c r="A5974" t="str">
        <f t="shared" si="465"/>
        <v>2022_12_40527_6</v>
      </c>
      <c r="B5974" t="str">
        <f t="shared" si="466"/>
        <v>2022_12_46129</v>
      </c>
      <c r="C5974" s="1" t="s">
        <v>5517</v>
      </c>
      <c r="D5974">
        <f t="shared" si="467"/>
        <v>5973</v>
      </c>
      <c r="E5974">
        <v>40527</v>
      </c>
      <c r="F5974">
        <f t="shared" si="468"/>
        <v>6</v>
      </c>
      <c r="G5974" s="2" t="str">
        <f t="shared" si="469"/>
        <v/>
      </c>
      <c r="H5974" t="s">
        <v>5518</v>
      </c>
      <c r="I5974">
        <v>46129</v>
      </c>
      <c r="J5974">
        <v>40515</v>
      </c>
      <c r="K5974">
        <v>40510</v>
      </c>
      <c r="L5974" t="s">
        <v>31</v>
      </c>
      <c r="M5974" t="s">
        <v>20</v>
      </c>
      <c r="N5974">
        <v>63</v>
      </c>
      <c r="O5974">
        <v>3550</v>
      </c>
      <c r="P5974">
        <v>16</v>
      </c>
      <c r="Q5974" t="s">
        <v>5998</v>
      </c>
      <c r="CG5974" s="1"/>
      <c r="CM5974" s="2"/>
    </row>
    <row r="5975" ht="15" customHeight="1">
      <c r="A5975" t="str">
        <f t="shared" si="465"/>
        <v>2022_12_40527_7</v>
      </c>
      <c r="B5975" t="str">
        <f t="shared" si="466"/>
        <v>2022_12_46182</v>
      </c>
      <c r="C5975" s="1" t="s">
        <v>5517</v>
      </c>
      <c r="D5975">
        <f t="shared" si="467"/>
        <v>5974</v>
      </c>
      <c r="E5975">
        <v>40527</v>
      </c>
      <c r="F5975">
        <f t="shared" si="468"/>
        <v>7</v>
      </c>
      <c r="G5975" s="2" t="str">
        <f t="shared" si="469"/>
        <v/>
      </c>
      <c r="H5975" t="s">
        <v>5518</v>
      </c>
      <c r="I5975">
        <v>46182</v>
      </c>
      <c r="J5975">
        <v>40510</v>
      </c>
      <c r="K5975">
        <v>40515</v>
      </c>
      <c r="L5975" t="s">
        <v>31</v>
      </c>
      <c r="M5975" t="s">
        <v>20</v>
      </c>
      <c r="N5975">
        <v>197</v>
      </c>
      <c r="O5975">
        <v>3550</v>
      </c>
      <c r="P5975">
        <v>16</v>
      </c>
      <c r="Q5975" t="s">
        <v>5999</v>
      </c>
      <c r="CG5975" s="1"/>
      <c r="CM5975" s="2"/>
    </row>
    <row r="5976" ht="15" customHeight="1">
      <c r="A5976" t="str">
        <f t="shared" si="465"/>
        <v>2022_12_40527_8</v>
      </c>
      <c r="B5976" t="str">
        <f t="shared" si="466"/>
        <v>2022_12_46351</v>
      </c>
      <c r="C5976" s="1" t="s">
        <v>5517</v>
      </c>
      <c r="D5976">
        <f t="shared" si="467"/>
        <v>5975</v>
      </c>
      <c r="E5976">
        <v>40527</v>
      </c>
      <c r="F5976">
        <f t="shared" si="468"/>
        <v>8</v>
      </c>
      <c r="G5976" s="2" t="str">
        <f t="shared" si="469"/>
        <v/>
      </c>
      <c r="H5976" t="s">
        <v>5518</v>
      </c>
      <c r="I5976">
        <v>46351</v>
      </c>
      <c r="J5976">
        <v>40515</v>
      </c>
      <c r="K5976">
        <v>40510</v>
      </c>
      <c r="L5976" t="s">
        <v>31</v>
      </c>
      <c r="M5976" t="s">
        <v>20</v>
      </c>
      <c r="N5976">
        <v>595</v>
      </c>
      <c r="O5976">
        <v>3550</v>
      </c>
      <c r="P5976">
        <v>16</v>
      </c>
      <c r="Q5976" t="s">
        <v>6000</v>
      </c>
      <c r="CG5976" s="1"/>
      <c r="CM5976" s="2"/>
    </row>
    <row r="5977" ht="15" customHeight="1">
      <c r="A5977" t="str">
        <f t="shared" si="465"/>
        <v>2022_12_40527_9</v>
      </c>
      <c r="B5977" t="str">
        <f t="shared" si="466"/>
        <v>2022_12_47488</v>
      </c>
      <c r="C5977" s="1" t="s">
        <v>5517</v>
      </c>
      <c r="D5977">
        <f t="shared" si="467"/>
        <v>5976</v>
      </c>
      <c r="E5977">
        <v>40527</v>
      </c>
      <c r="F5977">
        <f t="shared" si="468"/>
        <v>9</v>
      </c>
      <c r="G5977" s="2" t="str">
        <f t="shared" si="469"/>
        <v/>
      </c>
      <c r="H5977" t="s">
        <v>5518</v>
      </c>
      <c r="I5977">
        <v>47488</v>
      </c>
      <c r="J5977">
        <v>40515</v>
      </c>
      <c r="K5977">
        <v>40510</v>
      </c>
      <c r="L5977" t="s">
        <v>31</v>
      </c>
      <c r="M5977" t="s">
        <v>20</v>
      </c>
      <c r="N5977">
        <v>633</v>
      </c>
      <c r="O5977">
        <v>3550</v>
      </c>
      <c r="P5977">
        <v>16</v>
      </c>
      <c r="Q5977" t="s">
        <v>6001</v>
      </c>
      <c r="CG5977" s="1"/>
      <c r="CM5977" s="2"/>
    </row>
    <row r="5978" ht="15" customHeight="1">
      <c r="A5978" t="str">
        <f t="shared" si="465"/>
        <v>2022_12_40527_10</v>
      </c>
      <c r="B5978" t="str">
        <f t="shared" si="466"/>
        <v>2022_12_47704</v>
      </c>
      <c r="C5978" s="1" t="s">
        <v>5517</v>
      </c>
      <c r="D5978">
        <f t="shared" si="467"/>
        <v>5977</v>
      </c>
      <c r="E5978">
        <v>40527</v>
      </c>
      <c r="F5978">
        <f t="shared" si="468"/>
        <v>10</v>
      </c>
      <c r="G5978" s="2" t="str">
        <f t="shared" si="469"/>
        <v/>
      </c>
      <c r="H5978" t="s">
        <v>5518</v>
      </c>
      <c r="I5978">
        <v>47704</v>
      </c>
      <c r="J5978">
        <v>40510</v>
      </c>
      <c r="K5978">
        <v>40515</v>
      </c>
      <c r="L5978" t="s">
        <v>31</v>
      </c>
      <c r="M5978" t="s">
        <v>20</v>
      </c>
      <c r="N5978">
        <v>102</v>
      </c>
      <c r="O5978">
        <v>3550</v>
      </c>
      <c r="P5978">
        <v>16</v>
      </c>
      <c r="Q5978" t="s">
        <v>6002</v>
      </c>
      <c r="CG5978" s="1"/>
      <c r="CM5978" s="2"/>
    </row>
    <row r="5979" ht="15" customHeight="1">
      <c r="A5979" t="str">
        <f t="shared" si="465"/>
        <v>2022_12_40527_11</v>
      </c>
      <c r="B5979" t="str">
        <f t="shared" si="466"/>
        <v>2022_12_47814</v>
      </c>
      <c r="C5979" s="1" t="s">
        <v>5517</v>
      </c>
      <c r="D5979">
        <f t="shared" si="467"/>
        <v>5978</v>
      </c>
      <c r="E5979">
        <v>40527</v>
      </c>
      <c r="F5979">
        <f t="shared" si="468"/>
        <v>11</v>
      </c>
      <c r="G5979" s="2" t="str">
        <f t="shared" si="469"/>
        <v/>
      </c>
      <c r="H5979" t="s">
        <v>5518</v>
      </c>
      <c r="I5979">
        <v>47814</v>
      </c>
      <c r="J5979">
        <v>40515</v>
      </c>
      <c r="K5979">
        <v>40510</v>
      </c>
      <c r="L5979" t="s">
        <v>31</v>
      </c>
      <c r="M5979" t="s">
        <v>20</v>
      </c>
      <c r="N5979">
        <v>333</v>
      </c>
      <c r="O5979">
        <v>3550</v>
      </c>
      <c r="P5979">
        <v>16</v>
      </c>
      <c r="Q5979" t="s">
        <v>6003</v>
      </c>
      <c r="CG5979" s="1"/>
      <c r="CM5979" s="2"/>
    </row>
    <row r="5980" ht="15" customHeight="1">
      <c r="A5980" t="str">
        <f t="shared" si="465"/>
        <v>2022_12_40527_12</v>
      </c>
      <c r="B5980" t="str">
        <f t="shared" si="466"/>
        <v>2022_12_47961</v>
      </c>
      <c r="C5980" s="1" t="s">
        <v>5517</v>
      </c>
      <c r="D5980">
        <f t="shared" si="467"/>
        <v>5979</v>
      </c>
      <c r="E5980">
        <v>40527</v>
      </c>
      <c r="F5980">
        <f t="shared" si="468"/>
        <v>12</v>
      </c>
      <c r="G5980" s="2" t="str">
        <f t="shared" si="469"/>
        <v/>
      </c>
      <c r="H5980" t="s">
        <v>5518</v>
      </c>
      <c r="I5980">
        <v>47961</v>
      </c>
      <c r="J5980">
        <v>40510</v>
      </c>
      <c r="K5980">
        <v>40515</v>
      </c>
      <c r="L5980" t="s">
        <v>31</v>
      </c>
      <c r="M5980" t="s">
        <v>20</v>
      </c>
      <c r="N5980">
        <v>99</v>
      </c>
      <c r="O5980">
        <v>3550</v>
      </c>
      <c r="P5980">
        <v>16</v>
      </c>
      <c r="Q5980" t="s">
        <v>6004</v>
      </c>
      <c r="CG5980" s="1"/>
      <c r="CM5980" s="2"/>
    </row>
    <row r="5981" ht="15" customHeight="1">
      <c r="A5981" t="str">
        <f t="shared" si="465"/>
        <v>2022_12_40527_13</v>
      </c>
      <c r="B5981" t="str">
        <f t="shared" si="466"/>
        <v>2022_12_48249</v>
      </c>
      <c r="C5981" s="1" t="s">
        <v>5517</v>
      </c>
      <c r="D5981">
        <f t="shared" si="467"/>
        <v>5980</v>
      </c>
      <c r="E5981">
        <v>40527</v>
      </c>
      <c r="F5981">
        <f t="shared" si="468"/>
        <v>13</v>
      </c>
      <c r="G5981" s="2" t="str">
        <f t="shared" si="469"/>
        <v/>
      </c>
      <c r="H5981" t="s">
        <v>5518</v>
      </c>
      <c r="I5981">
        <v>48249</v>
      </c>
      <c r="J5981">
        <v>40515</v>
      </c>
      <c r="K5981">
        <v>40510</v>
      </c>
      <c r="L5981" t="s">
        <v>31</v>
      </c>
      <c r="M5981" t="s">
        <v>20</v>
      </c>
      <c r="N5981">
        <v>113</v>
      </c>
      <c r="O5981">
        <v>3550</v>
      </c>
      <c r="P5981">
        <v>16</v>
      </c>
      <c r="Q5981" t="s">
        <v>6005</v>
      </c>
      <c r="CG5981" s="1"/>
      <c r="CM5981" s="2"/>
    </row>
    <row r="5982" ht="15" customHeight="1">
      <c r="A5982" t="str">
        <f t="shared" si="465"/>
        <v>2022_12_40527_14</v>
      </c>
      <c r="B5982" t="str">
        <f t="shared" si="466"/>
        <v>2022_12_48313</v>
      </c>
      <c r="C5982" s="1" t="s">
        <v>5517</v>
      </c>
      <c r="D5982">
        <f t="shared" si="467"/>
        <v>5981</v>
      </c>
      <c r="E5982">
        <v>40527</v>
      </c>
      <c r="F5982">
        <f t="shared" si="468"/>
        <v>14</v>
      </c>
      <c r="G5982" s="2" t="str">
        <f t="shared" si="469"/>
        <v>x</v>
      </c>
      <c r="H5982" t="s">
        <v>5518</v>
      </c>
      <c r="I5982">
        <v>48313</v>
      </c>
      <c r="J5982">
        <v>40510</v>
      </c>
      <c r="K5982">
        <v>40515</v>
      </c>
      <c r="L5982" t="s">
        <v>20</v>
      </c>
      <c r="M5982" t="s">
        <v>20</v>
      </c>
      <c r="N5982">
        <v>13</v>
      </c>
      <c r="O5982">
        <v>3550</v>
      </c>
      <c r="P5982">
        <v>16</v>
      </c>
      <c r="Q5982" t="s">
        <v>6006</v>
      </c>
      <c r="CG5982" s="1"/>
      <c r="CM5982" s="2"/>
    </row>
    <row r="5983" ht="15" customHeight="1">
      <c r="A5983" t="str">
        <f t="shared" si="465"/>
        <v>2022_12_40591_1</v>
      </c>
      <c r="B5983" t="str">
        <f t="shared" si="466"/>
        <v>2022_12_42205</v>
      </c>
      <c r="C5983" s="1" t="s">
        <v>5517</v>
      </c>
      <c r="D5983">
        <f t="shared" si="467"/>
        <v>5982</v>
      </c>
      <c r="E5983">
        <v>40591</v>
      </c>
      <c r="F5983">
        <f t="shared" si="468"/>
        <v>1</v>
      </c>
      <c r="G5983" s="2" t="str">
        <f t="shared" si="469"/>
        <v/>
      </c>
      <c r="H5983" t="s">
        <v>5518</v>
      </c>
      <c r="I5983">
        <v>42205</v>
      </c>
      <c r="J5983">
        <v>40574</v>
      </c>
      <c r="K5983">
        <v>40579</v>
      </c>
      <c r="L5983" t="s">
        <v>158</v>
      </c>
      <c r="M5983" t="s">
        <v>20</v>
      </c>
      <c r="N5983">
        <v>57</v>
      </c>
      <c r="O5983">
        <v>811</v>
      </c>
      <c r="P5983">
        <v>8</v>
      </c>
      <c r="Q5983" t="s">
        <v>6007</v>
      </c>
      <c r="CG5983" s="1"/>
      <c r="CM5983" s="2"/>
    </row>
    <row r="5984" ht="15" customHeight="1">
      <c r="A5984" t="str">
        <f t="shared" si="465"/>
        <v>2022_12_40591_2</v>
      </c>
      <c r="B5984" t="str">
        <f t="shared" si="466"/>
        <v>2022_12_42669</v>
      </c>
      <c r="C5984" s="1" t="s">
        <v>5517</v>
      </c>
      <c r="D5984">
        <f t="shared" si="467"/>
        <v>5983</v>
      </c>
      <c r="E5984">
        <v>40591</v>
      </c>
      <c r="F5984">
        <f t="shared" si="468"/>
        <v>2</v>
      </c>
      <c r="G5984" s="2" t="str">
        <f t="shared" si="469"/>
        <v/>
      </c>
      <c r="H5984" t="s">
        <v>5518</v>
      </c>
      <c r="I5984">
        <v>42669</v>
      </c>
      <c r="J5984">
        <v>40579</v>
      </c>
      <c r="K5984">
        <v>40574</v>
      </c>
      <c r="L5984" t="s">
        <v>31</v>
      </c>
      <c r="M5984" t="s">
        <v>20</v>
      </c>
      <c r="N5984">
        <v>122</v>
      </c>
      <c r="O5984">
        <v>811</v>
      </c>
      <c r="P5984">
        <v>8</v>
      </c>
      <c r="Q5984" t="s">
        <v>6008</v>
      </c>
      <c r="CG5984" s="1"/>
      <c r="CM5984" s="2"/>
    </row>
    <row r="5985" ht="15" customHeight="1">
      <c r="A5985" t="str">
        <f t="shared" si="465"/>
        <v>2022_12_40591_3</v>
      </c>
      <c r="B5985" t="str">
        <f t="shared" si="466"/>
        <v>2022_12_42774</v>
      </c>
      <c r="C5985" s="1" t="s">
        <v>5517</v>
      </c>
      <c r="D5985">
        <f t="shared" si="467"/>
        <v>5984</v>
      </c>
      <c r="E5985">
        <v>40591</v>
      </c>
      <c r="F5985">
        <f t="shared" si="468"/>
        <v>3</v>
      </c>
      <c r="G5985" s="2" t="str">
        <f t="shared" si="469"/>
        <v/>
      </c>
      <c r="H5985" t="s">
        <v>5518</v>
      </c>
      <c r="I5985">
        <v>42774</v>
      </c>
      <c r="J5985">
        <v>40574</v>
      </c>
      <c r="K5985">
        <v>40579</v>
      </c>
      <c r="L5985" t="s">
        <v>31</v>
      </c>
      <c r="M5985" t="s">
        <v>20</v>
      </c>
      <c r="N5985">
        <v>116</v>
      </c>
      <c r="O5985">
        <v>811</v>
      </c>
      <c r="P5985">
        <v>8</v>
      </c>
      <c r="Q5985" t="s">
        <v>6009</v>
      </c>
      <c r="CG5985" s="1"/>
      <c r="CM5985" s="2"/>
    </row>
    <row r="5986" ht="15" customHeight="1">
      <c r="A5986" t="str">
        <f t="shared" si="465"/>
        <v>2022_12_40591_4</v>
      </c>
      <c r="B5986" t="str">
        <f t="shared" si="466"/>
        <v>2022_12_43394</v>
      </c>
      <c r="C5986" s="1" t="s">
        <v>5517</v>
      </c>
      <c r="D5986">
        <f t="shared" si="467"/>
        <v>5985</v>
      </c>
      <c r="E5986">
        <v>40591</v>
      </c>
      <c r="F5986">
        <f t="shared" si="468"/>
        <v>4</v>
      </c>
      <c r="G5986" s="2" t="str">
        <f t="shared" si="469"/>
        <v/>
      </c>
      <c r="H5986" t="s">
        <v>5518</v>
      </c>
      <c r="I5986">
        <v>43394</v>
      </c>
      <c r="J5986">
        <v>40579</v>
      </c>
      <c r="K5986">
        <v>40574</v>
      </c>
      <c r="L5986" t="s">
        <v>31</v>
      </c>
      <c r="M5986" t="s">
        <v>20</v>
      </c>
      <c r="N5986">
        <v>153</v>
      </c>
      <c r="O5986">
        <v>811</v>
      </c>
      <c r="P5986">
        <v>8</v>
      </c>
      <c r="Q5986" t="s">
        <v>6010</v>
      </c>
      <c r="CG5986" s="1"/>
      <c r="CM5986" s="2"/>
    </row>
    <row r="5987" ht="15" customHeight="1">
      <c r="A5987" t="str">
        <f t="shared" si="465"/>
        <v>2022_12_40591_5</v>
      </c>
      <c r="B5987" t="str">
        <f t="shared" si="466"/>
        <v>2022_12_43683</v>
      </c>
      <c r="C5987" s="1" t="s">
        <v>5517</v>
      </c>
      <c r="D5987">
        <f t="shared" si="467"/>
        <v>5986</v>
      </c>
      <c r="E5987">
        <v>40591</v>
      </c>
      <c r="F5987">
        <f t="shared" si="468"/>
        <v>5</v>
      </c>
      <c r="G5987" s="2" t="str">
        <f t="shared" si="469"/>
        <v/>
      </c>
      <c r="H5987" t="s">
        <v>5518</v>
      </c>
      <c r="I5987">
        <v>43683</v>
      </c>
      <c r="J5987">
        <v>40574</v>
      </c>
      <c r="K5987">
        <v>40579</v>
      </c>
      <c r="L5987" t="s">
        <v>31</v>
      </c>
      <c r="M5987" t="s">
        <v>20</v>
      </c>
      <c r="N5987">
        <v>185</v>
      </c>
      <c r="O5987">
        <v>811</v>
      </c>
      <c r="P5987">
        <v>8</v>
      </c>
      <c r="Q5987" t="s">
        <v>6011</v>
      </c>
      <c r="CG5987" s="1"/>
      <c r="CM5987" s="2"/>
    </row>
    <row r="5988" ht="15" customHeight="1">
      <c r="A5988" t="str">
        <f t="shared" si="465"/>
        <v>2022_12_40591_6</v>
      </c>
      <c r="B5988" t="str">
        <f t="shared" si="466"/>
        <v>2022_12_43919</v>
      </c>
      <c r="C5988" s="1" t="s">
        <v>5517</v>
      </c>
      <c r="D5988">
        <f t="shared" si="467"/>
        <v>5987</v>
      </c>
      <c r="E5988">
        <v>40591</v>
      </c>
      <c r="F5988">
        <f t="shared" si="468"/>
        <v>6</v>
      </c>
      <c r="G5988" s="2" t="str">
        <f t="shared" si="469"/>
        <v/>
      </c>
      <c r="H5988" t="s">
        <v>5518</v>
      </c>
      <c r="I5988">
        <v>43919</v>
      </c>
      <c r="J5988">
        <v>40579</v>
      </c>
      <c r="K5988">
        <v>40574</v>
      </c>
      <c r="L5988" t="s">
        <v>31</v>
      </c>
      <c r="M5988" t="s">
        <v>20</v>
      </c>
      <c r="N5988">
        <v>134</v>
      </c>
      <c r="O5988">
        <v>811</v>
      </c>
      <c r="P5988">
        <v>8</v>
      </c>
      <c r="Q5988" t="s">
        <v>6012</v>
      </c>
      <c r="CG5988" s="1"/>
      <c r="CM5988" s="2"/>
    </row>
    <row r="5989" ht="15" customHeight="1">
      <c r="A5989" t="str">
        <f t="shared" si="465"/>
        <v>2022_12_40591_7</v>
      </c>
      <c r="B5989" t="str">
        <f t="shared" si="466"/>
        <v>2022_12_44407</v>
      </c>
      <c r="C5989" s="1" t="s">
        <v>5517</v>
      </c>
      <c r="D5989">
        <f t="shared" si="467"/>
        <v>5988</v>
      </c>
      <c r="E5989">
        <v>40591</v>
      </c>
      <c r="F5989">
        <f t="shared" si="468"/>
        <v>7</v>
      </c>
      <c r="G5989" s="2" t="str">
        <f t="shared" si="469"/>
        <v>x</v>
      </c>
      <c r="H5989" t="s">
        <v>5518</v>
      </c>
      <c r="I5989">
        <v>44407</v>
      </c>
      <c r="J5989">
        <v>40574</v>
      </c>
      <c r="K5989">
        <v>40579</v>
      </c>
      <c r="L5989" t="s">
        <v>20</v>
      </c>
      <c r="M5989" t="s">
        <v>20</v>
      </c>
      <c r="N5989">
        <v>23</v>
      </c>
      <c r="O5989">
        <v>811</v>
      </c>
      <c r="P5989">
        <v>8</v>
      </c>
      <c r="Q5989" t="s">
        <v>6013</v>
      </c>
      <c r="CG5989" s="1"/>
      <c r="CM5989" s="2"/>
    </row>
    <row r="5990" ht="15" customHeight="1">
      <c r="CO5990" s="2"/>
    </row>
    <row r="5991" ht="15" customHeight="1">
      <c r="CO5991" s="2"/>
    </row>
    <row r="5992" ht="15" customHeight="1">
      <c r="CO5992" s="2"/>
    </row>
    <row r="5993" ht="15" customHeight="1">
      <c r="CO5993" s="2"/>
    </row>
    <row r="5994" ht="15" customHeight="1">
      <c r="CO5994" s="2"/>
    </row>
    <row r="5995" ht="15" customHeight="1">
      <c r="CO5995" s="2"/>
    </row>
    <row r="5996" ht="15" customHeight="1">
      <c r="CO5996" s="2"/>
    </row>
    <row r="5997" ht="15" customHeight="1">
      <c r="CO5997" s="2"/>
    </row>
    <row r="5998" ht="15" customHeight="1">
      <c r="CO5998" s="2"/>
    </row>
    <row r="5999" ht="15" customHeight="1">
      <c r="CO5999" s="2"/>
    </row>
    <row r="6000" ht="15" customHeight="1">
      <c r="CO6000" s="2"/>
    </row>
    <row r="6001" ht="15" customHeight="1">
      <c r="CO6001" s="2"/>
    </row>
    <row r="6002" ht="15" customHeight="1">
      <c r="CO6002" s="2"/>
    </row>
    <row r="6003" ht="15" customHeight="1">
      <c r="CO6003" s="2"/>
    </row>
    <row r="6004" ht="15" customHeight="1">
      <c r="CO6004" s="2"/>
    </row>
    <row r="6005" ht="15" customHeight="1">
      <c r="CO6005" s="2"/>
    </row>
    <row r="6006" ht="15" customHeight="1">
      <c r="CO6006" s="2"/>
    </row>
    <row r="6007" ht="15" customHeight="1">
      <c r="CO6007" s="2"/>
    </row>
    <row r="6008" ht="15" customHeight="1">
      <c r="CO6008" s="2"/>
    </row>
    <row r="6009" ht="15" customHeight="1">
      <c r="CO6009" s="2"/>
    </row>
    <row r="6010" ht="15" customHeight="1">
      <c r="CO6010" s="2"/>
    </row>
    <row r="6011" ht="15" customHeight="1">
      <c r="CO6011" s="2"/>
    </row>
    <row r="6012" ht="15" customHeight="1">
      <c r="CO6012" s="2"/>
    </row>
    <row r="6013" ht="15" customHeight="1">
      <c r="CO6013" s="2"/>
    </row>
    <row r="6014" ht="15" customHeight="1">
      <c r="CO6014" s="2"/>
    </row>
    <row r="6015" ht="15" customHeight="1">
      <c r="CO6015" s="2"/>
    </row>
    <row r="6016" ht="15" customHeight="1">
      <c r="CO6016" s="2"/>
    </row>
    <row r="6017" ht="15" customHeight="1">
      <c r="CO6017" s="2"/>
    </row>
    <row r="6018" ht="15" customHeight="1">
      <c r="CO6018" s="2"/>
    </row>
    <row r="6019" ht="15" customHeight="1">
      <c r="CO6019" s="2"/>
    </row>
    <row r="6020" ht="15" customHeight="1">
      <c r="CO6020" s="2"/>
    </row>
    <row r="6021" ht="15" customHeight="1">
      <c r="CO6021" s="2"/>
    </row>
    <row r="6022" ht="15" customHeight="1">
      <c r="CO6022" s="2"/>
    </row>
    <row r="6023" ht="15" customHeight="1">
      <c r="CO6023" s="2"/>
    </row>
    <row r="6024" ht="15" customHeight="1">
      <c r="CO6024" s="2"/>
    </row>
    <row r="6025" ht="15" customHeight="1">
      <c r="CO6025" s="2"/>
    </row>
    <row r="6026" ht="15" customHeight="1">
      <c r="CO6026" s="2"/>
    </row>
    <row r="6027" ht="15" customHeight="1">
      <c r="CO6027" s="2"/>
    </row>
    <row r="6028" ht="15" customHeight="1">
      <c r="CO6028" s="2"/>
    </row>
    <row r="6029" ht="15" customHeight="1">
      <c r="CO6029" s="2"/>
    </row>
    <row r="6030" ht="15" customHeight="1">
      <c r="CO6030" s="2"/>
    </row>
    <row r="6031" ht="15" customHeight="1">
      <c r="CO6031" s="2"/>
    </row>
    <row r="6032" ht="15" customHeight="1">
      <c r="CO6032" s="2"/>
    </row>
    <row r="6033" ht="15" customHeight="1">
      <c r="CO6033" s="2"/>
    </row>
    <row r="6034" ht="15" customHeight="1">
      <c r="CO6034" s="2"/>
    </row>
    <row r="6035" ht="15" customHeight="1">
      <c r="CO6035" s="2"/>
    </row>
    <row r="6036" ht="15" customHeight="1">
      <c r="CO6036" s="2"/>
    </row>
    <row r="6037" ht="15" customHeight="1">
      <c r="CO6037" s="2"/>
    </row>
    <row r="6038" ht="15" customHeight="1">
      <c r="CO6038" s="2"/>
    </row>
    <row r="6039" ht="15" customHeight="1">
      <c r="CO6039" s="2"/>
    </row>
    <row r="6040" ht="15" customHeight="1">
      <c r="CO6040" s="2"/>
    </row>
    <row r="6041" ht="15" customHeight="1">
      <c r="CO6041" s="2"/>
    </row>
    <row r="6042" ht="15" customHeight="1">
      <c r="CO6042" s="2"/>
    </row>
    <row r="6043" ht="15" customHeight="1">
      <c r="CO6043" s="2"/>
    </row>
    <row r="6044" ht="15" customHeight="1">
      <c r="CO6044" s="2"/>
    </row>
    <row r="6045" ht="15" customHeight="1">
      <c r="CO6045" s="2"/>
    </row>
    <row r="6046" ht="15" customHeight="1">
      <c r="CO6046" s="2"/>
    </row>
    <row r="6047" ht="15" customHeight="1">
      <c r="CO6047" s="2"/>
    </row>
    <row r="6048" ht="15" customHeight="1">
      <c r="CO6048" s="2"/>
    </row>
    <row r="6049" ht="15" customHeight="1">
      <c r="CO6049" s="2"/>
    </row>
    <row r="6050" ht="15" customHeight="1">
      <c r="CO6050" s="2"/>
    </row>
    <row r="6051" ht="15" customHeight="1">
      <c r="CO6051" s="2"/>
    </row>
    <row r="6052" ht="15" customHeight="1">
      <c r="CO6052" s="2"/>
    </row>
    <row r="6053" ht="15" customHeight="1">
      <c r="CO6053" s="2"/>
    </row>
    <row r="6054" ht="15" customHeight="1">
      <c r="CO6054" s="2"/>
    </row>
    <row r="6055" ht="15" customHeight="1">
      <c r="CO6055" s="2"/>
    </row>
    <row r="6056" ht="15" customHeight="1">
      <c r="CO6056" s="2"/>
    </row>
    <row r="6057" ht="15" customHeight="1">
      <c r="CO6057" s="2"/>
    </row>
    <row r="6058" ht="15" customHeight="1">
      <c r="CO6058" s="2"/>
    </row>
    <row r="6059" ht="15" customHeight="1">
      <c r="CO6059" s="2"/>
    </row>
    <row r="6060" ht="15" customHeight="1">
      <c r="CO6060" s="2"/>
    </row>
    <row r="6061" ht="15" customHeight="1">
      <c r="CO6061" s="2"/>
    </row>
    <row r="6062" ht="15" customHeight="1">
      <c r="CO6062" s="2"/>
    </row>
    <row r="6063" ht="15" customHeight="1">
      <c r="CO6063" s="2"/>
    </row>
    <row r="6064" ht="15" customHeight="1">
      <c r="CO6064" s="2"/>
    </row>
    <row r="6065" ht="15" customHeight="1">
      <c r="CO6065" s="2"/>
    </row>
    <row r="6066" ht="15" customHeight="1">
      <c r="CO6066" s="2"/>
    </row>
    <row r="6067" ht="15" customHeight="1">
      <c r="CO6067" s="2"/>
    </row>
    <row r="6068" ht="15" customHeight="1">
      <c r="CO6068" s="2"/>
    </row>
    <row r="6069" ht="15" customHeight="1">
      <c r="CO6069" s="2"/>
    </row>
    <row r="6070" ht="15" customHeight="1">
      <c r="CO6070" s="2"/>
    </row>
    <row r="6071" ht="15" customHeight="1">
      <c r="CO6071" s="2"/>
    </row>
    <row r="6072" ht="15" customHeight="1">
      <c r="CO6072" s="2"/>
    </row>
    <row r="6073" ht="15" customHeight="1">
      <c r="CO6073" s="2"/>
    </row>
    <row r="6074" ht="15" customHeight="1">
      <c r="CO6074" s="2"/>
    </row>
    <row r="6075" ht="15" customHeight="1">
      <c r="CO6075" s="2"/>
    </row>
    <row r="6076" ht="15" customHeight="1">
      <c r="CO6076" s="2"/>
    </row>
    <row r="6077" ht="15" customHeight="1">
      <c r="CO6077" s="2"/>
    </row>
    <row r="6078" ht="15" customHeight="1">
      <c r="CO6078" s="2"/>
    </row>
    <row r="6079" ht="15" customHeight="1">
      <c r="CO6079" s="2"/>
    </row>
    <row r="6080" ht="15" customHeight="1">
      <c r="CO6080" s="2"/>
    </row>
    <row r="6081" ht="15" customHeight="1">
      <c r="CO6081" s="2"/>
    </row>
    <row r="6082" ht="15" customHeight="1">
      <c r="CO6082" s="2"/>
    </row>
    <row r="6083" ht="15" customHeight="1">
      <c r="CO6083" s="2"/>
    </row>
    <row r="6084" ht="15" customHeight="1">
      <c r="CO6084" s="2"/>
    </row>
    <row r="6085" ht="15" customHeight="1">
      <c r="CO6085" s="2"/>
    </row>
    <row r="6086" ht="15" customHeight="1">
      <c r="CO6086" s="2"/>
    </row>
    <row r="6087" ht="15" customHeight="1">
      <c r="CO6087" s="2"/>
    </row>
    <row r="6088" ht="15" customHeight="1">
      <c r="CO6088" s="2"/>
    </row>
    <row r="6089" ht="15" customHeight="1">
      <c r="CO6089" s="2"/>
    </row>
    <row r="6090" ht="15" customHeight="1">
      <c r="CO6090" s="2"/>
    </row>
    <row r="6091" ht="15" customHeight="1">
      <c r="CO6091" s="2"/>
    </row>
    <row r="6092" ht="15" customHeight="1">
      <c r="CO6092" s="2"/>
    </row>
    <row r="6093" ht="15" customHeight="1">
      <c r="CO6093" s="2"/>
    </row>
    <row r="6094" ht="15" customHeight="1">
      <c r="CO6094" s="2"/>
    </row>
    <row r="6095" ht="15" customHeight="1">
      <c r="CO6095" s="2"/>
    </row>
    <row r="6096" ht="15" customHeight="1">
      <c r="CO6096" s="2"/>
    </row>
    <row r="6097" ht="15" customHeight="1">
      <c r="CO6097" s="2"/>
    </row>
    <row r="6098" ht="15" customHeight="1">
      <c r="CO6098" s="2"/>
    </row>
    <row r="6099" ht="15" customHeight="1">
      <c r="CO6099" s="2"/>
    </row>
    <row r="6100" ht="15" customHeight="1">
      <c r="CO6100" s="2"/>
    </row>
    <row r="6101" ht="15" customHeight="1">
      <c r="CO6101" s="2"/>
    </row>
    <row r="6102" ht="15" customHeight="1">
      <c r="CO6102" s="2"/>
    </row>
    <row r="6103" ht="15" customHeight="1">
      <c r="CO6103" s="2"/>
    </row>
    <row r="6104" ht="15" customHeight="1">
      <c r="CO6104" s="2"/>
    </row>
    <row r="6105" ht="15" customHeight="1">
      <c r="CO6105" s="2"/>
    </row>
    <row r="6106" ht="15" customHeight="1">
      <c r="CO6106" s="2"/>
    </row>
    <row r="6107" ht="15" customHeight="1">
      <c r="CO6107" s="2"/>
    </row>
    <row r="6108" ht="15" customHeight="1">
      <c r="CO6108" s="2"/>
    </row>
    <row r="6109" ht="15" customHeight="1">
      <c r="CO6109" s="2"/>
    </row>
    <row r="6110" ht="15" customHeight="1">
      <c r="CO6110" s="2"/>
    </row>
    <row r="6111" ht="15" customHeight="1">
      <c r="CO6111" s="2"/>
    </row>
    <row r="6112" ht="15" customHeight="1">
      <c r="CO6112" s="2"/>
    </row>
    <row r="6113" ht="15" customHeight="1">
      <c r="CO6113" s="2"/>
    </row>
    <row r="6114" ht="15" customHeight="1">
      <c r="CO6114" s="2"/>
    </row>
    <row r="6115" ht="15" customHeight="1">
      <c r="CO6115" s="2"/>
    </row>
    <row r="6116" ht="15" customHeight="1">
      <c r="CO6116" s="2"/>
    </row>
    <row r="6117" ht="15" customHeight="1">
      <c r="CO6117" s="2"/>
    </row>
    <row r="6118" ht="15" customHeight="1">
      <c r="CO6118" s="2"/>
    </row>
    <row r="6119" ht="15" customHeight="1">
      <c r="CO6119" s="2"/>
    </row>
    <row r="6120" ht="15" customHeight="1">
      <c r="CO6120" s="2"/>
    </row>
    <row r="6121" ht="15" customHeight="1">
      <c r="CO6121" s="2"/>
    </row>
    <row r="6122" ht="15" customHeight="1">
      <c r="CO6122" s="2"/>
    </row>
    <row r="6123" ht="15" customHeight="1">
      <c r="CO6123" s="2"/>
    </row>
    <row r="6124" ht="15" customHeight="1">
      <c r="CO6124" s="2"/>
    </row>
    <row r="6125" ht="15" customHeight="1">
      <c r="CO6125" s="2"/>
    </row>
    <row r="6126" ht="15" customHeight="1">
      <c r="CO6126" s="2"/>
    </row>
    <row r="6127" ht="15" customHeight="1">
      <c r="CO6127" s="2"/>
    </row>
    <row r="6128" ht="15" customHeight="1">
      <c r="CO6128" s="2"/>
    </row>
    <row r="6129" ht="15" customHeight="1">
      <c r="CO6129" s="2"/>
    </row>
    <row r="6130" ht="15" customHeight="1">
      <c r="CO6130" s="2"/>
    </row>
    <row r="6131" ht="15" customHeight="1">
      <c r="CO6131" s="2"/>
    </row>
    <row r="6132" ht="15" customHeight="1">
      <c r="CO6132" s="2"/>
    </row>
    <row r="6133" ht="15" customHeight="1">
      <c r="CO6133" s="2"/>
    </row>
    <row r="6134" ht="15" customHeight="1">
      <c r="CO6134" s="2"/>
    </row>
    <row r="6135" ht="15" customHeight="1">
      <c r="CO6135" s="2"/>
    </row>
    <row r="6136" ht="15" customHeight="1">
      <c r="CO6136" s="2"/>
    </row>
    <row r="6137" ht="15" customHeight="1">
      <c r="CO6137" s="2"/>
    </row>
    <row r="6138" ht="15" customHeight="1">
      <c r="CO6138" s="2"/>
    </row>
    <row r="6139" ht="15" customHeight="1">
      <c r="CO6139" s="2"/>
    </row>
    <row r="6140" ht="15" customHeight="1">
      <c r="CO6140" s="2"/>
    </row>
    <row r="6141" ht="15" customHeight="1">
      <c r="CO6141" s="2"/>
    </row>
    <row r="6142" ht="15" customHeight="1">
      <c r="CO6142" s="2"/>
    </row>
    <row r="6143" ht="15" customHeight="1">
      <c r="CO6143" s="2"/>
    </row>
    <row r="6144" ht="15" customHeight="1">
      <c r="CO6144" s="2"/>
    </row>
    <row r="6145" ht="15" customHeight="1">
      <c r="CO6145" s="2"/>
    </row>
    <row r="6146" ht="15" customHeight="1">
      <c r="CO6146" s="2"/>
    </row>
    <row r="6147" ht="15" customHeight="1">
      <c r="CO6147" s="2"/>
    </row>
    <row r="6148" ht="15" customHeight="1">
      <c r="CO6148" s="2"/>
    </row>
    <row r="6149" ht="15" customHeight="1">
      <c r="CO6149" s="2"/>
    </row>
    <row r="6150" ht="15" customHeight="1">
      <c r="CO6150" s="2"/>
    </row>
    <row r="6151" ht="15" customHeight="1">
      <c r="CO6151" s="2"/>
    </row>
    <row r="6152" ht="15" customHeight="1">
      <c r="CO6152" s="2"/>
    </row>
    <row r="6153" ht="15" customHeight="1">
      <c r="CO6153" s="2"/>
    </row>
    <row r="6154" ht="15" customHeight="1">
      <c r="CO6154" s="2"/>
    </row>
    <row r="6155" ht="15" customHeight="1">
      <c r="CO6155" s="2"/>
    </row>
    <row r="6156" ht="15" customHeight="1">
      <c r="CO6156" s="2"/>
    </row>
    <row r="6157" ht="15" customHeight="1">
      <c r="CO6157" s="2"/>
    </row>
    <row r="6158" ht="15" customHeight="1">
      <c r="CO6158" s="2"/>
    </row>
    <row r="6159" ht="15" customHeight="1">
      <c r="CO6159" s="2"/>
    </row>
    <row r="6160" ht="15" customHeight="1">
      <c r="CO6160" s="2"/>
    </row>
    <row r="6161" ht="15" customHeight="1">
      <c r="CO6161" s="2"/>
    </row>
    <row r="6162" ht="15" customHeight="1">
      <c r="CO6162" s="2"/>
    </row>
    <row r="6163" ht="15" customHeight="1">
      <c r="CO6163" s="2"/>
    </row>
    <row r="6164" ht="15" customHeight="1">
      <c r="CO6164" s="2"/>
    </row>
    <row r="6165" ht="15" customHeight="1">
      <c r="CO6165" s="2"/>
    </row>
    <row r="6166" ht="15" customHeight="1">
      <c r="CO6166" s="2"/>
    </row>
    <row r="6167" ht="15" customHeight="1">
      <c r="CO6167" s="2"/>
    </row>
    <row r="6168" ht="15" customHeight="1">
      <c r="CO6168" s="2"/>
    </row>
    <row r="6169" ht="15" customHeight="1">
      <c r="CO6169" s="2"/>
    </row>
    <row r="6170" ht="15" customHeight="1">
      <c r="CO6170" s="2"/>
    </row>
    <row r="6171" ht="15" customHeight="1">
      <c r="CO6171" s="2"/>
    </row>
    <row r="6172" ht="15" customHeight="1">
      <c r="CO6172" s="2"/>
    </row>
    <row r="6173" ht="15" customHeight="1">
      <c r="CO6173" s="2"/>
    </row>
    <row r="6174" ht="15" customHeight="1">
      <c r="CO6174" s="2"/>
    </row>
    <row r="6175" ht="15" customHeight="1">
      <c r="CO6175" s="2"/>
    </row>
    <row r="6176" ht="15" customHeight="1">
      <c r="CO6176" s="2"/>
    </row>
    <row r="6177" ht="15" customHeight="1">
      <c r="CO6177" s="2"/>
    </row>
    <row r="6178" ht="15" customHeight="1">
      <c r="CO6178" s="2"/>
    </row>
    <row r="6179" ht="15" customHeight="1">
      <c r="CO6179" s="2"/>
    </row>
    <row r="6180" ht="15" customHeight="1">
      <c r="CO6180" s="2"/>
    </row>
    <row r="6181" ht="15" customHeight="1">
      <c r="CO6181" s="2"/>
    </row>
    <row r="6182" ht="15" customHeight="1">
      <c r="CO6182" s="2"/>
    </row>
    <row r="6183" ht="15" customHeight="1">
      <c r="CO6183" s="2"/>
    </row>
    <row r="6184" ht="15" customHeight="1">
      <c r="CO6184" s="2"/>
    </row>
    <row r="6185" ht="15" customHeight="1">
      <c r="CO6185" s="2"/>
    </row>
    <row r="6186" ht="15" customHeight="1">
      <c r="CO6186" s="2"/>
    </row>
    <row r="6187" ht="15" customHeight="1">
      <c r="CO6187" s="2"/>
    </row>
    <row r="6188" ht="15" customHeight="1">
      <c r="CO6188" s="2"/>
    </row>
    <row r="6189" ht="15" customHeight="1">
      <c r="CO6189" s="2"/>
    </row>
    <row r="6190" ht="15" customHeight="1">
      <c r="CO6190" s="2"/>
    </row>
    <row r="6191" ht="15" customHeight="1">
      <c r="CO6191" s="2"/>
    </row>
    <row r="6192" ht="15" customHeight="1">
      <c r="CO6192" s="2"/>
    </row>
    <row r="6193" ht="15" customHeight="1">
      <c r="CO6193" s="2"/>
    </row>
    <row r="6194" ht="15" customHeight="1">
      <c r="CO6194" s="2"/>
    </row>
    <row r="6195" ht="15" customHeight="1">
      <c r="CO6195" s="2"/>
    </row>
    <row r="6196" ht="15" customHeight="1">
      <c r="CO6196" s="2"/>
    </row>
    <row r="6197" ht="15" customHeight="1">
      <c r="CO6197" s="2"/>
    </row>
    <row r="6198" ht="15" customHeight="1">
      <c r="CO6198" s="2"/>
    </row>
    <row r="6199" ht="15" customHeight="1">
      <c r="CO6199" s="2"/>
    </row>
    <row r="6200" ht="15" customHeight="1">
      <c r="CO6200" s="2"/>
    </row>
    <row r="6201" ht="15" customHeight="1">
      <c r="CO6201" s="2"/>
    </row>
    <row r="6202" ht="15" customHeight="1">
      <c r="CO6202" s="2"/>
    </row>
    <row r="6203" ht="15" customHeight="1">
      <c r="CO6203" s="2"/>
    </row>
    <row r="6204" ht="15" customHeight="1">
      <c r="CO6204" s="2"/>
    </row>
    <row r="6205" ht="15" customHeight="1">
      <c r="CO6205" s="2"/>
    </row>
    <row r="6206" ht="15" customHeight="1">
      <c r="CO6206" s="2"/>
    </row>
    <row r="6207" ht="15" customHeight="1">
      <c r="CO6207" s="2"/>
    </row>
    <row r="6208" ht="15" customHeight="1">
      <c r="CO6208" s="2"/>
    </row>
    <row r="6209" ht="15" customHeight="1">
      <c r="CO6209" s="2"/>
    </row>
    <row r="6210" ht="15" customHeight="1">
      <c r="CO6210" s="2"/>
    </row>
    <row r="6211" ht="15" customHeight="1">
      <c r="CO6211" s="2"/>
    </row>
    <row r="6212" ht="15" customHeight="1">
      <c r="CO6212" s="2"/>
    </row>
    <row r="6213" ht="15" customHeight="1">
      <c r="CO6213" s="2"/>
    </row>
    <row r="6214" ht="15" customHeight="1">
      <c r="CO6214" s="2"/>
    </row>
    <row r="6215" ht="15" customHeight="1">
      <c r="CO6215" s="2"/>
    </row>
    <row r="6216" ht="15" customHeight="1">
      <c r="CO6216" s="2"/>
    </row>
    <row r="6217" ht="15" customHeight="1">
      <c r="CO6217" s="2"/>
    </row>
    <row r="6218" ht="15" customHeight="1">
      <c r="CO6218" s="2"/>
    </row>
    <row r="6219" ht="15" customHeight="1">
      <c r="CO6219" s="2"/>
    </row>
    <row r="6220" ht="15" customHeight="1">
      <c r="CO6220" s="2"/>
    </row>
    <row r="6221" ht="15" customHeight="1">
      <c r="CO6221" s="2"/>
    </row>
    <row r="6222" ht="15" customHeight="1">
      <c r="CO6222" s="2"/>
    </row>
    <row r="6223" ht="15" customHeight="1">
      <c r="CO6223" s="2"/>
    </row>
    <row r="6224" ht="15" customHeight="1">
      <c r="CO6224" s="2"/>
    </row>
    <row r="6225" ht="15" customHeight="1">
      <c r="CO6225" s="2"/>
    </row>
    <row r="6226" ht="15" customHeight="1">
      <c r="CO6226" s="2"/>
    </row>
    <row r="6227" ht="15" customHeight="1">
      <c r="CO6227" s="2"/>
    </row>
    <row r="6228" ht="15" customHeight="1">
      <c r="CO6228" s="2"/>
    </row>
    <row r="6229" ht="15" customHeight="1">
      <c r="CO6229" s="2"/>
    </row>
    <row r="6230" ht="15" customHeight="1">
      <c r="CO6230" s="2"/>
    </row>
    <row r="6231" ht="15" customHeight="1">
      <c r="CO6231" s="2"/>
    </row>
    <row r="6232" ht="15" customHeight="1">
      <c r="CO6232" s="2"/>
    </row>
    <row r="6233" ht="15" customHeight="1">
      <c r="CO6233" s="2"/>
    </row>
    <row r="6234" ht="15" customHeight="1">
      <c r="CO6234" s="2"/>
    </row>
    <row r="6235" ht="15" customHeight="1">
      <c r="CO6235" s="2"/>
    </row>
    <row r="6236" ht="15" customHeight="1">
      <c r="CO6236" s="2"/>
    </row>
    <row r="6237" ht="15" customHeight="1">
      <c r="CO6237" s="2"/>
    </row>
    <row r="6238" ht="15" customHeight="1">
      <c r="CO6238" s="2"/>
    </row>
    <row r="6239" ht="15" customHeight="1">
      <c r="CO6239" s="2"/>
    </row>
    <row r="6240" ht="15" customHeight="1">
      <c r="CO6240" s="2"/>
    </row>
    <row r="6241" ht="15" customHeight="1">
      <c r="CO6241" s="2"/>
    </row>
    <row r="6242" ht="15" customHeight="1">
      <c r="CO6242" s="2"/>
    </row>
    <row r="6243" ht="15" customHeight="1">
      <c r="CO6243" s="2"/>
    </row>
    <row r="6244" ht="15" customHeight="1">
      <c r="CO6244" s="2"/>
    </row>
    <row r="6245" ht="15" customHeight="1">
      <c r="CO6245" s="2"/>
    </row>
    <row r="6246" ht="15" customHeight="1">
      <c r="CO6246" s="2"/>
    </row>
    <row r="6247" ht="15" customHeight="1">
      <c r="CO6247" s="2"/>
    </row>
    <row r="6248" ht="15" customHeight="1">
      <c r="CO6248" s="2"/>
    </row>
    <row r="6249" ht="15" customHeight="1">
      <c r="CO6249" s="2"/>
    </row>
    <row r="6250" ht="15" customHeight="1">
      <c r="CO6250" s="2"/>
    </row>
    <row r="6251" ht="15" customHeight="1">
      <c r="CO6251" s="2"/>
    </row>
    <row r="6252" ht="15" customHeight="1">
      <c r="CO6252" s="2"/>
    </row>
    <row r="6253" ht="15" customHeight="1">
      <c r="CO6253" s="2"/>
    </row>
    <row r="6254" ht="15" customHeight="1">
      <c r="CO6254" s="2"/>
    </row>
    <row r="6255" ht="15" customHeight="1">
      <c r="CO6255" s="2"/>
    </row>
    <row r="6256" ht="15" customHeight="1">
      <c r="CO6256" s="2"/>
    </row>
    <row r="6257" ht="15" customHeight="1">
      <c r="CO6257" s="2"/>
    </row>
    <row r="6258" ht="15" customHeight="1">
      <c r="CO6258" s="2"/>
    </row>
    <row r="6259" ht="15" customHeight="1">
      <c r="CO6259" s="2"/>
    </row>
    <row r="6260" ht="15" customHeight="1">
      <c r="CO6260" s="2"/>
    </row>
    <row r="6261" ht="15" customHeight="1">
      <c r="CO6261" s="2"/>
    </row>
    <row r="6262" ht="15" customHeight="1">
      <c r="CO6262" s="2"/>
    </row>
    <row r="6263" ht="15" customHeight="1">
      <c r="CO6263" s="2"/>
    </row>
    <row r="6264" ht="15" customHeight="1">
      <c r="CO6264" s="2"/>
    </row>
    <row r="6265" ht="15" customHeight="1">
      <c r="CO6265" s="2"/>
    </row>
    <row r="6266" ht="15" customHeight="1">
      <c r="CO6266" s="2"/>
    </row>
    <row r="6267" ht="15" customHeight="1">
      <c r="CO6267" s="2"/>
    </row>
    <row r="6268" ht="15" customHeight="1">
      <c r="CO6268" s="2"/>
    </row>
    <row r="6269" ht="15" customHeight="1">
      <c r="CO6269" s="2"/>
    </row>
    <row r="6270" ht="15" customHeight="1">
      <c r="CO6270" s="2"/>
    </row>
    <row r="6271" ht="15" customHeight="1">
      <c r="CO6271" s="2"/>
    </row>
    <row r="6272" ht="15" customHeight="1">
      <c r="CO6272" s="2"/>
    </row>
    <row r="6273" ht="15" customHeight="1">
      <c r="CO6273" s="2"/>
    </row>
    <row r="6274" ht="15" customHeight="1">
      <c r="CO6274" s="2"/>
    </row>
    <row r="6275" ht="15" customHeight="1">
      <c r="CO6275" s="2"/>
    </row>
    <row r="6276" ht="15" customHeight="1">
      <c r="CO6276" s="2"/>
    </row>
    <row r="6277" ht="15" customHeight="1">
      <c r="CO6277" s="2"/>
    </row>
    <row r="6278" ht="15" customHeight="1">
      <c r="CO6278" s="2"/>
    </row>
    <row r="6279" ht="15" customHeight="1">
      <c r="CO6279" s="2"/>
    </row>
    <row r="6280" ht="15" customHeight="1">
      <c r="CO6280" s="2"/>
    </row>
    <row r="6281" ht="15" customHeight="1">
      <c r="CO6281" s="2"/>
    </row>
    <row r="6282" ht="15" customHeight="1">
      <c r="CO6282" s="2"/>
    </row>
    <row r="6283" ht="15" customHeight="1">
      <c r="CO6283" s="2"/>
    </row>
    <row r="6284" ht="15" customHeight="1">
      <c r="CO6284" s="2"/>
    </row>
    <row r="6285" ht="15" customHeight="1">
      <c r="CO6285" s="2"/>
    </row>
    <row r="6286" ht="15" customHeight="1">
      <c r="CO6286" s="2"/>
    </row>
    <row r="6287" ht="15" customHeight="1">
      <c r="CO6287" s="2"/>
    </row>
    <row r="6288" ht="15" customHeight="1">
      <c r="CO6288" s="2"/>
    </row>
    <row r="6289" ht="15" customHeight="1">
      <c r="CO6289" s="2"/>
    </row>
    <row r="6290" ht="15" customHeight="1">
      <c r="CO6290" s="2"/>
    </row>
    <row r="6291" ht="15" customHeight="1">
      <c r="CO6291" s="2"/>
    </row>
    <row r="6292" ht="15" customHeight="1">
      <c r="CO6292" s="2"/>
    </row>
    <row r="6293" ht="15" customHeight="1">
      <c r="CO6293" s="2"/>
    </row>
    <row r="6294" ht="15" customHeight="1">
      <c r="CO6294" s="2"/>
    </row>
    <row r="6295" ht="15" customHeight="1">
      <c r="CO6295" s="2"/>
    </row>
    <row r="6296" ht="15" customHeight="1">
      <c r="CO6296" s="2"/>
    </row>
    <row r="6297" ht="15" customHeight="1">
      <c r="CO6297" s="2"/>
    </row>
    <row r="6298" ht="15" customHeight="1">
      <c r="CO6298" s="2"/>
    </row>
    <row r="6299" ht="15" customHeight="1">
      <c r="CO6299" s="2"/>
    </row>
    <row r="6300" ht="15" customHeight="1">
      <c r="CO6300" s="2"/>
    </row>
    <row r="6301" ht="15" customHeight="1">
      <c r="CO6301" s="2"/>
    </row>
    <row r="6302" ht="15" customHeight="1">
      <c r="CO6302" s="2"/>
    </row>
    <row r="6303" ht="15" customHeight="1">
      <c r="CO6303" s="2"/>
    </row>
    <row r="6304" ht="15" customHeight="1">
      <c r="CO6304" s="2"/>
    </row>
    <row r="6305" ht="15" customHeight="1">
      <c r="CO6305" s="2"/>
    </row>
    <row r="6306" ht="15" customHeight="1">
      <c r="CO6306" s="2"/>
    </row>
    <row r="6307" ht="15" customHeight="1">
      <c r="CO6307" s="2"/>
    </row>
    <row r="6308" ht="15" customHeight="1">
      <c r="CO6308" s="2"/>
    </row>
    <row r="6309" ht="15" customHeight="1">
      <c r="CO6309" s="2"/>
    </row>
    <row r="6310" ht="15" customHeight="1">
      <c r="CO6310" s="2"/>
    </row>
    <row r="6311" ht="15" customHeight="1">
      <c r="CO6311" s="2"/>
    </row>
    <row r="6312" ht="15" customHeight="1">
      <c r="CO6312" s="2"/>
    </row>
    <row r="6313" ht="15" customHeight="1">
      <c r="CO6313" s="2"/>
    </row>
    <row r="6314" ht="15" customHeight="1">
      <c r="CO6314" s="2"/>
    </row>
    <row r="6315" ht="15" customHeight="1">
      <c r="CO6315" s="2"/>
    </row>
    <row r="6316" ht="15" customHeight="1">
      <c r="CO6316" s="2"/>
    </row>
    <row r="6317" ht="15" customHeight="1">
      <c r="CO6317" s="2"/>
    </row>
    <row r="6318" ht="15" customHeight="1">
      <c r="CO6318" s="2"/>
    </row>
    <row r="6319" ht="15" customHeight="1">
      <c r="CO6319" s="2"/>
    </row>
    <row r="6320" ht="15" customHeight="1">
      <c r="CO6320" s="2"/>
    </row>
    <row r="6321" ht="15" customHeight="1">
      <c r="CO6321" s="2"/>
    </row>
    <row r="6322" ht="15" customHeight="1">
      <c r="CO6322" s="2"/>
    </row>
    <row r="6323" ht="15" customHeight="1">
      <c r="CO6323" s="2"/>
    </row>
    <row r="6324" ht="15" customHeight="1">
      <c r="CO6324" s="2"/>
    </row>
    <row r="6325" ht="15" customHeight="1">
      <c r="CO6325" s="2"/>
    </row>
    <row r="6326" ht="15" customHeight="1">
      <c r="CO6326" s="2"/>
    </row>
    <row r="6327" ht="15" customHeight="1">
      <c r="CO6327" s="2"/>
    </row>
    <row r="6328" ht="15" customHeight="1">
      <c r="CO6328" s="2"/>
    </row>
    <row r="6329" ht="15" customHeight="1">
      <c r="CO6329" s="2"/>
    </row>
    <row r="6330" ht="15" customHeight="1">
      <c r="CO6330" s="2"/>
    </row>
    <row r="6331" ht="15" customHeight="1">
      <c r="CO6331" s="2"/>
    </row>
    <row r="6332" ht="15" customHeight="1">
      <c r="CO6332" s="2"/>
    </row>
    <row r="6333" ht="15" customHeight="1">
      <c r="CO6333" s="2"/>
    </row>
    <row r="6334" ht="15" customHeight="1">
      <c r="CO6334" s="2"/>
    </row>
    <row r="6335" ht="15" customHeight="1">
      <c r="CO6335" s="2"/>
    </row>
    <row r="6336" ht="15" customHeight="1">
      <c r="CO6336" s="2"/>
    </row>
    <row r="6337" ht="15" customHeight="1">
      <c r="CO6337" s="2"/>
    </row>
    <row r="6338" ht="15" customHeight="1">
      <c r="CO6338" s="2"/>
    </row>
    <row r="6339" ht="15" customHeight="1">
      <c r="CO6339" s="2"/>
    </row>
    <row r="6340" ht="15" customHeight="1">
      <c r="CO6340" s="2"/>
    </row>
    <row r="6341" ht="15" customHeight="1">
      <c r="CO6341" s="2"/>
    </row>
    <row r="6342" ht="15" customHeight="1">
      <c r="CO6342" s="2"/>
    </row>
    <row r="6343" ht="15" customHeight="1">
      <c r="CO6343" s="2"/>
    </row>
    <row r="6344" ht="15" customHeight="1">
      <c r="CO6344" s="2"/>
    </row>
    <row r="6345" ht="15" customHeight="1">
      <c r="CO6345" s="2"/>
    </row>
    <row r="6346" ht="15" customHeight="1">
      <c r="CO6346" s="2"/>
    </row>
    <row r="6347" ht="15" customHeight="1">
      <c r="CO6347" s="2"/>
    </row>
    <row r="6348" ht="15" customHeight="1">
      <c r="CO6348" s="2"/>
    </row>
    <row r="6349" ht="15" customHeight="1">
      <c r="CO6349" s="2"/>
    </row>
    <row r="6350" ht="15" customHeight="1">
      <c r="CO6350" s="2"/>
    </row>
    <row r="6351" ht="15" customHeight="1">
      <c r="CO6351" s="2"/>
    </row>
    <row r="6352" ht="15" customHeight="1">
      <c r="CO6352" s="2"/>
    </row>
    <row r="6353" ht="15" customHeight="1">
      <c r="CO6353" s="2"/>
    </row>
    <row r="6354" ht="15" customHeight="1">
      <c r="CO6354" s="2"/>
    </row>
    <row r="6355" ht="15" customHeight="1">
      <c r="CO6355" s="2"/>
    </row>
    <row r="6356" ht="15" customHeight="1">
      <c r="CO6356" s="2"/>
    </row>
    <row r="6357" ht="15" customHeight="1">
      <c r="CO6357" s="2"/>
    </row>
    <row r="6358" ht="15" customHeight="1">
      <c r="CO6358" s="2"/>
    </row>
    <row r="6359" ht="15" customHeight="1">
      <c r="CO6359" s="2"/>
    </row>
    <row r="6360" ht="15" customHeight="1">
      <c r="CO6360" s="2"/>
    </row>
    <row r="6361" ht="15" customHeight="1">
      <c r="CO6361" s="2"/>
    </row>
    <row r="6362" ht="15" customHeight="1">
      <c r="CO6362" s="2"/>
    </row>
    <row r="6363" ht="15" customHeight="1">
      <c r="CO6363" s="2"/>
    </row>
    <row r="6364" ht="15" customHeight="1">
      <c r="CO6364" s="2"/>
    </row>
    <row r="6365" ht="15" customHeight="1">
      <c r="CO6365" s="2"/>
    </row>
    <row r="6366" ht="15" customHeight="1">
      <c r="CO6366" s="2"/>
    </row>
    <row r="6367" ht="15" customHeight="1">
      <c r="CO6367" s="2"/>
    </row>
    <row r="6368" ht="15" customHeight="1">
      <c r="CO6368" s="2"/>
    </row>
    <row r="6369" ht="15" customHeight="1">
      <c r="CO6369" s="2"/>
    </row>
    <row r="6370" ht="15" customHeight="1">
      <c r="CO6370" s="2"/>
    </row>
    <row r="6371" ht="15" customHeight="1">
      <c r="CO6371" s="2"/>
    </row>
    <row r="6372" ht="15" customHeight="1">
      <c r="CO6372" s="2"/>
    </row>
    <row r="6373" ht="15" customHeight="1">
      <c r="CO6373" s="2"/>
    </row>
    <row r="6374" ht="15" customHeight="1">
      <c r="CO6374" s="2"/>
    </row>
    <row r="6375" ht="15" customHeight="1">
      <c r="CO6375" s="2"/>
    </row>
    <row r="6376" ht="15" customHeight="1">
      <c r="CO6376" s="2"/>
    </row>
    <row r="6377" ht="15" customHeight="1">
      <c r="CO6377" s="2"/>
    </row>
    <row r="6378" ht="15" customHeight="1">
      <c r="CO6378" s="2"/>
    </row>
    <row r="6379" ht="15" customHeight="1">
      <c r="CO6379" s="2"/>
    </row>
    <row r="6380" ht="15" customHeight="1">
      <c r="CO6380" s="2"/>
    </row>
    <row r="6381" ht="15" customHeight="1">
      <c r="CO6381" s="2"/>
    </row>
    <row r="6382" ht="15" customHeight="1">
      <c r="CO6382" s="2"/>
    </row>
    <row r="6383" ht="15" customHeight="1">
      <c r="CO6383" s="2"/>
    </row>
    <row r="6384" ht="15" customHeight="1">
      <c r="CO6384" s="2"/>
    </row>
    <row r="6385" ht="15" customHeight="1">
      <c r="CO6385" s="2"/>
    </row>
    <row r="6386" ht="15" customHeight="1">
      <c r="CO6386" s="2"/>
    </row>
    <row r="6387" ht="15" customHeight="1">
      <c r="CO6387" s="2"/>
    </row>
    <row r="6388" ht="15" customHeight="1">
      <c r="CO6388" s="2"/>
    </row>
    <row r="6389" ht="15" customHeight="1">
      <c r="CO6389" s="2"/>
    </row>
    <row r="6390" ht="15" customHeight="1">
      <c r="CO6390" s="2"/>
    </row>
    <row r="6391" ht="15" customHeight="1">
      <c r="CO6391" s="2"/>
    </row>
    <row r="6392" ht="15" customHeight="1">
      <c r="CO6392" s="2"/>
    </row>
    <row r="6393" ht="15" customHeight="1">
      <c r="CO6393" s="2"/>
    </row>
    <row r="6394" ht="15" customHeight="1">
      <c r="CO6394" s="2"/>
    </row>
    <row r="6395" ht="15" customHeight="1">
      <c r="CO6395" s="2"/>
    </row>
    <row r="6396" ht="15" customHeight="1">
      <c r="CO6396" s="2"/>
    </row>
    <row r="6397" ht="15" customHeight="1">
      <c r="CO6397" s="2"/>
    </row>
    <row r="6398" ht="15" customHeight="1">
      <c r="CO6398" s="2"/>
    </row>
    <row r="6399" ht="15" customHeight="1">
      <c r="CO6399" s="2"/>
    </row>
    <row r="6400" ht="15" customHeight="1">
      <c r="CO6400" s="2"/>
    </row>
    <row r="6401" ht="15" customHeight="1">
      <c r="CO6401" s="2"/>
    </row>
    <row r="6402" ht="15" customHeight="1">
      <c r="CO6402" s="2"/>
    </row>
    <row r="6403" ht="15" customHeight="1">
      <c r="CO6403" s="2"/>
    </row>
    <row r="6404" ht="15" customHeight="1">
      <c r="CO6404" s="2"/>
    </row>
    <row r="6405" ht="15" customHeight="1">
      <c r="CO6405" s="2"/>
    </row>
    <row r="6406" ht="15" customHeight="1">
      <c r="CO6406" s="2"/>
    </row>
    <row r="6407" ht="15" customHeight="1">
      <c r="CO6407" s="2"/>
    </row>
    <row r="6408" ht="15" customHeight="1">
      <c r="CO6408" s="2"/>
    </row>
    <row r="6409" ht="15" customHeight="1">
      <c r="CO6409" s="2"/>
    </row>
    <row r="6410" ht="15" customHeight="1">
      <c r="CO6410" s="2"/>
    </row>
    <row r="6411" ht="15" customHeight="1">
      <c r="CO6411" s="2"/>
    </row>
    <row r="6412" ht="15" customHeight="1">
      <c r="CO6412" s="2"/>
    </row>
    <row r="6413" ht="15" customHeight="1">
      <c r="CO6413" s="2"/>
    </row>
    <row r="6414" ht="15" customHeight="1">
      <c r="CO6414" s="2"/>
    </row>
    <row r="6415" ht="15" customHeight="1">
      <c r="CO6415" s="2"/>
    </row>
    <row r="6416" ht="15" customHeight="1">
      <c r="CO6416" s="2"/>
    </row>
    <row r="6417" ht="15" customHeight="1">
      <c r="CO6417" s="2"/>
    </row>
    <row r="6418" ht="15" customHeight="1">
      <c r="CO6418" s="2"/>
    </row>
    <row r="6419" ht="15" customHeight="1">
      <c r="CO6419" s="2"/>
    </row>
    <row r="6420" ht="15" customHeight="1">
      <c r="CO6420" s="2"/>
    </row>
    <row r="6421" ht="15" customHeight="1">
      <c r="CO6421" s="2"/>
    </row>
    <row r="6422" ht="15" customHeight="1">
      <c r="CO6422" s="2"/>
    </row>
    <row r="6423" ht="15" customHeight="1">
      <c r="CO6423" s="2"/>
    </row>
    <row r="6424" ht="15" customHeight="1">
      <c r="CO6424" s="2"/>
    </row>
    <row r="6425" ht="15" customHeight="1">
      <c r="CO6425" s="2"/>
    </row>
    <row r="6426" ht="15" customHeight="1">
      <c r="CO6426" s="2"/>
    </row>
    <row r="6427" ht="15" customHeight="1">
      <c r="CO6427" s="2"/>
    </row>
    <row r="6428" ht="15" customHeight="1">
      <c r="CO6428" s="2"/>
    </row>
    <row r="6429" ht="15" customHeight="1">
      <c r="CO6429" s="2"/>
    </row>
    <row r="6430" ht="15" customHeight="1">
      <c r="CO6430" s="2"/>
    </row>
    <row r="6431" ht="15" customHeight="1">
      <c r="CO6431" s="2"/>
    </row>
    <row r="6432" ht="15" customHeight="1">
      <c r="CO6432" s="2"/>
    </row>
    <row r="6433" ht="15" customHeight="1">
      <c r="CO6433" s="2"/>
    </row>
    <row r="6434" ht="15" customHeight="1">
      <c r="CO6434" s="2"/>
    </row>
    <row r="6435" ht="15" customHeight="1">
      <c r="CO6435" s="2"/>
    </row>
    <row r="6436" ht="15" customHeight="1">
      <c r="CO6436" s="2"/>
    </row>
    <row r="6437" ht="15" customHeight="1">
      <c r="CO6437" s="2"/>
    </row>
    <row r="6438" ht="15" customHeight="1">
      <c r="CO6438" s="2"/>
    </row>
    <row r="6439" ht="15" customHeight="1">
      <c r="CO6439" s="2"/>
    </row>
    <row r="6440" ht="15" customHeight="1">
      <c r="CO6440" s="2"/>
    </row>
    <row r="6441" ht="15" customHeight="1">
      <c r="CO6441" s="2"/>
    </row>
    <row r="6442" ht="15" customHeight="1">
      <c r="CO6442" s="2"/>
    </row>
    <row r="6443" ht="15" customHeight="1">
      <c r="CO6443" s="2"/>
    </row>
    <row r="6444" ht="15" customHeight="1">
      <c r="CO6444" s="2"/>
    </row>
    <row r="6445" ht="15" customHeight="1">
      <c r="CO6445" s="2"/>
    </row>
    <row r="6446" ht="15" customHeight="1">
      <c r="CO6446" s="2"/>
    </row>
    <row r="6447" ht="15" customHeight="1">
      <c r="CO6447" s="2"/>
    </row>
    <row r="6448" ht="15" customHeight="1">
      <c r="CO6448" s="2"/>
    </row>
    <row r="6449" ht="15" customHeight="1">
      <c r="CO6449" s="2"/>
    </row>
    <row r="6450" ht="15" customHeight="1">
      <c r="CO6450" s="2"/>
    </row>
    <row r="6451" ht="15" customHeight="1">
      <c r="CO6451" s="2"/>
    </row>
    <row r="6452" ht="15" customHeight="1">
      <c r="CO6452" s="2"/>
    </row>
    <row r="6453" ht="15" customHeight="1">
      <c r="CO6453" s="2"/>
    </row>
    <row r="6454" ht="15" customHeight="1">
      <c r="CO6454" s="2"/>
    </row>
    <row r="6455" ht="15" customHeight="1">
      <c r="CO6455" s="2"/>
    </row>
    <row r="6456" ht="15" customHeight="1">
      <c r="CO6456" s="2"/>
    </row>
    <row r="6457" ht="15" customHeight="1">
      <c r="CO6457" s="2"/>
    </row>
    <row r="6458" ht="15" customHeight="1">
      <c r="CO6458" s="2"/>
    </row>
    <row r="6459" ht="15" customHeight="1">
      <c r="CO6459" s="2"/>
    </row>
    <row r="6460" ht="15" customHeight="1">
      <c r="CO6460" s="2"/>
    </row>
    <row r="6461" ht="15" customHeight="1">
      <c r="CO6461" s="2"/>
    </row>
    <row r="6462" ht="15" customHeight="1">
      <c r="CO6462" s="2"/>
    </row>
    <row r="6463" ht="15" customHeight="1">
      <c r="CO6463" s="2"/>
    </row>
    <row r="6464" ht="15" customHeight="1">
      <c r="CO6464" s="2"/>
    </row>
    <row r="6465" ht="15" customHeight="1">
      <c r="CO6465" s="2"/>
    </row>
    <row r="6466" ht="15" customHeight="1">
      <c r="CO6466" s="2"/>
    </row>
    <row r="6467" ht="15" customHeight="1">
      <c r="CO6467" s="2"/>
    </row>
    <row r="6468" ht="15" customHeight="1">
      <c r="CO6468" s="2"/>
    </row>
    <row r="6469" ht="15" customHeight="1">
      <c r="CO6469" s="2"/>
    </row>
    <row r="6470" ht="15" customHeight="1">
      <c r="CO6470" s="2"/>
    </row>
    <row r="6471" ht="15" customHeight="1">
      <c r="CO6471" s="2"/>
    </row>
    <row r="6472" ht="15" customHeight="1">
      <c r="CO6472" s="2"/>
    </row>
    <row r="6473" ht="15" customHeight="1">
      <c r="CO6473" s="2"/>
    </row>
    <row r="6474" ht="15" customHeight="1">
      <c r="CO6474" s="2"/>
    </row>
    <row r="6475" ht="15" customHeight="1">
      <c r="CO6475" s="2"/>
    </row>
    <row r="6476" ht="15" customHeight="1">
      <c r="CO6476" s="2"/>
    </row>
    <row r="6477" ht="15" customHeight="1">
      <c r="CO6477" s="2"/>
    </row>
    <row r="6478" ht="15" customHeight="1">
      <c r="CO6478" s="2"/>
    </row>
    <row r="6479" ht="15" customHeight="1">
      <c r="CO6479" s="2"/>
    </row>
    <row r="6480" ht="15" customHeight="1">
      <c r="CO6480" s="2"/>
    </row>
    <row r="6481" ht="15" customHeight="1">
      <c r="CO6481" s="2"/>
    </row>
    <row r="6482" ht="15" customHeight="1">
      <c r="CO6482" s="2"/>
    </row>
    <row r="6483" ht="15" customHeight="1">
      <c r="CO6483" s="2"/>
    </row>
    <row r="6484" ht="15" customHeight="1">
      <c r="CO6484" s="2"/>
    </row>
    <row r="6485" ht="15" customHeight="1">
      <c r="CO6485" s="2"/>
    </row>
    <row r="6486" ht="15" customHeight="1">
      <c r="CO6486" s="2"/>
    </row>
    <row r="6487" ht="15" customHeight="1">
      <c r="CO6487" s="2"/>
    </row>
    <row r="6488" ht="15" customHeight="1">
      <c r="CO6488" s="2"/>
    </row>
    <row r="6489" ht="15" customHeight="1">
      <c r="CO6489" s="2"/>
    </row>
    <row r="6490" ht="15" customHeight="1">
      <c r="CO6490" s="2"/>
    </row>
    <row r="6491" ht="15" customHeight="1">
      <c r="CO6491" s="2"/>
    </row>
    <row r="6492" ht="15" customHeight="1">
      <c r="CO6492" s="2"/>
    </row>
    <row r="6493" ht="15" customHeight="1">
      <c r="CO6493" s="2"/>
    </row>
    <row r="6494" ht="15" customHeight="1">
      <c r="CO6494" s="2"/>
    </row>
    <row r="6495" ht="15" customHeight="1">
      <c r="CO6495" s="2"/>
    </row>
    <row r="6496" ht="15" customHeight="1">
      <c r="CO6496" s="2"/>
    </row>
    <row r="6497" ht="15" customHeight="1">
      <c r="CO6497" s="2"/>
    </row>
    <row r="6498" ht="15" customHeight="1">
      <c r="CO6498" s="2"/>
    </row>
    <row r="6499" ht="15" customHeight="1">
      <c r="CO6499" s="2"/>
    </row>
    <row r="6500" ht="15" customHeight="1">
      <c r="CO6500" s="2"/>
    </row>
    <row r="6501" ht="15" customHeight="1">
      <c r="CO6501" s="2"/>
    </row>
    <row r="6502" ht="15" customHeight="1">
      <c r="CO6502" s="2"/>
    </row>
    <row r="6503" ht="15" customHeight="1">
      <c r="CO6503" s="2"/>
    </row>
    <row r="6504" ht="15" customHeight="1">
      <c r="CO6504" s="2"/>
    </row>
    <row r="6505" ht="15" customHeight="1">
      <c r="CO6505" s="2"/>
    </row>
    <row r="6506" ht="15" customHeight="1">
      <c r="CO6506" s="2"/>
    </row>
    <row r="6507" ht="15" customHeight="1">
      <c r="CO6507" s="2"/>
    </row>
    <row r="6508" ht="15" customHeight="1">
      <c r="CO6508" s="2"/>
    </row>
    <row r="6509" ht="15" customHeight="1">
      <c r="CO6509" s="2"/>
    </row>
    <row r="6510" ht="15" customHeight="1">
      <c r="CO6510" s="2"/>
    </row>
    <row r="6511" ht="15" customHeight="1">
      <c r="CO6511" s="2"/>
    </row>
    <row r="6512" ht="15" customHeight="1">
      <c r="CO6512" s="2"/>
    </row>
    <row r="6513" ht="15" customHeight="1">
      <c r="CO6513" s="2"/>
    </row>
    <row r="6514" ht="15" customHeight="1">
      <c r="CO6514" s="2"/>
    </row>
    <row r="6515" ht="15" customHeight="1">
      <c r="CO6515" s="2"/>
    </row>
    <row r="6516" ht="15" customHeight="1">
      <c r="CO6516" s="2"/>
    </row>
    <row r="6517" ht="15" customHeight="1">
      <c r="CO6517" s="2"/>
    </row>
    <row r="6518" ht="15" customHeight="1">
      <c r="CO6518" s="2"/>
    </row>
    <row r="6519" ht="15" customHeight="1">
      <c r="CO6519" s="2"/>
    </row>
    <row r="6520" ht="15" customHeight="1">
      <c r="CO6520" s="2"/>
    </row>
    <row r="6521" ht="15" customHeight="1">
      <c r="CO6521" s="2"/>
    </row>
    <row r="6522" ht="15" customHeight="1">
      <c r="CO6522" s="2"/>
    </row>
    <row r="6523" ht="15" customHeight="1">
      <c r="CO6523" s="2"/>
    </row>
    <row r="6524" ht="15" customHeight="1">
      <c r="CO6524" s="2"/>
    </row>
    <row r="6525" ht="15" customHeight="1">
      <c r="CO6525" s="2"/>
    </row>
    <row r="6526" ht="15" customHeight="1">
      <c r="CO6526" s="2"/>
    </row>
    <row r="6527" ht="15" customHeight="1">
      <c r="CO6527" s="2"/>
    </row>
    <row r="6528" ht="15" customHeight="1">
      <c r="CO6528" s="2"/>
    </row>
    <row r="6529" ht="15" customHeight="1">
      <c r="CO6529" s="2"/>
    </row>
    <row r="6530" ht="15" customHeight="1">
      <c r="CO6530" s="2"/>
    </row>
    <row r="6531" ht="15" customHeight="1">
      <c r="CO6531" s="2"/>
    </row>
    <row r="6532" ht="15" customHeight="1">
      <c r="CO6532" s="2"/>
    </row>
    <row r="6533" ht="15" customHeight="1">
      <c r="CO6533" s="2"/>
    </row>
    <row r="6534" ht="15" customHeight="1">
      <c r="CO6534" s="2"/>
    </row>
    <row r="6535" ht="15" customHeight="1">
      <c r="CO6535" s="2"/>
    </row>
    <row r="6536" ht="15" customHeight="1">
      <c r="CO6536" s="2"/>
    </row>
    <row r="6537" ht="15" customHeight="1">
      <c r="CO6537" s="2"/>
    </row>
    <row r="6538" ht="15" customHeight="1">
      <c r="CO6538" s="2"/>
    </row>
    <row r="6539" ht="15" customHeight="1">
      <c r="CO6539" s="2"/>
    </row>
    <row r="6540" ht="15" customHeight="1">
      <c r="CO6540" s="2"/>
    </row>
    <row r="6541" ht="15" customHeight="1">
      <c r="CO6541" s="2"/>
    </row>
    <row r="6542" ht="15" customHeight="1">
      <c r="CO6542" s="2"/>
    </row>
    <row r="6543" ht="15" customHeight="1">
      <c r="CO6543" s="2"/>
    </row>
    <row r="6544" ht="15" customHeight="1">
      <c r="CO6544" s="2"/>
    </row>
    <row r="6545" ht="15" customHeight="1">
      <c r="CO6545" s="2"/>
    </row>
    <row r="6546" ht="15" customHeight="1">
      <c r="CO6546" s="2"/>
    </row>
    <row r="6547" ht="15" customHeight="1">
      <c r="CO6547" s="2"/>
    </row>
    <row r="6548" ht="15" customHeight="1">
      <c r="CO6548" s="2"/>
    </row>
    <row r="6549" ht="15" customHeight="1">
      <c r="CO6549" s="2"/>
    </row>
    <row r="6550" ht="15" customHeight="1">
      <c r="CO6550" s="2"/>
    </row>
    <row r="6551" ht="15" customHeight="1">
      <c r="CO6551" s="2"/>
    </row>
    <row r="6552" ht="15" customHeight="1">
      <c r="CO6552" s="2"/>
    </row>
    <row r="6553" ht="15" customHeight="1">
      <c r="CO6553" s="2"/>
    </row>
    <row r="6554" ht="15" customHeight="1">
      <c r="CO6554" s="2"/>
    </row>
    <row r="6555" ht="15" customHeight="1">
      <c r="CO6555" s="2"/>
    </row>
    <row r="6556" ht="15" customHeight="1">
      <c r="CO6556" s="2"/>
    </row>
    <row r="6557" ht="15" customHeight="1">
      <c r="CO6557" s="2"/>
    </row>
    <row r="6558" ht="15" customHeight="1">
      <c r="CO6558" s="2"/>
    </row>
    <row r="6559" ht="15" customHeight="1">
      <c r="CO6559" s="2"/>
    </row>
    <row r="6560" ht="15" customHeight="1">
      <c r="CO6560" s="2"/>
    </row>
    <row r="6561" ht="15" customHeight="1">
      <c r="CO6561" s="2"/>
    </row>
    <row r="6562" ht="15" customHeight="1">
      <c r="CO6562" s="2"/>
    </row>
    <row r="6563" ht="15" customHeight="1">
      <c r="CO6563" s="2"/>
    </row>
    <row r="6564" ht="15" customHeight="1">
      <c r="CO6564" s="2"/>
    </row>
    <row r="6565" ht="15" customHeight="1">
      <c r="CO6565" s="2"/>
    </row>
    <row r="6566" ht="15" customHeight="1">
      <c r="CO6566" s="2"/>
    </row>
    <row r="6567" ht="15" customHeight="1">
      <c r="CO6567" s="2"/>
    </row>
    <row r="6568" ht="15" customHeight="1">
      <c r="CO6568" s="2"/>
    </row>
    <row r="6569" ht="15" customHeight="1">
      <c r="CO6569" s="2"/>
    </row>
    <row r="6570" ht="15" customHeight="1">
      <c r="CO6570" s="2"/>
    </row>
    <row r="6571" ht="15" customHeight="1">
      <c r="CO6571" s="2"/>
    </row>
    <row r="6572" ht="15" customHeight="1">
      <c r="CO6572" s="2"/>
    </row>
    <row r="6573" ht="15" customHeight="1">
      <c r="CO6573" s="2"/>
    </row>
    <row r="6574" ht="15" customHeight="1">
      <c r="CO6574" s="2"/>
    </row>
    <row r="6575" ht="15" customHeight="1">
      <c r="CO6575" s="2"/>
    </row>
    <row r="6576" ht="15" customHeight="1">
      <c r="CO6576" s="2"/>
    </row>
    <row r="6577" ht="15" customHeight="1">
      <c r="CO6577" s="2"/>
    </row>
    <row r="6578" ht="15" customHeight="1">
      <c r="CO6578" s="2"/>
    </row>
    <row r="6579" ht="15" customHeight="1">
      <c r="CO6579" s="2"/>
    </row>
    <row r="6580" ht="15" customHeight="1">
      <c r="CO6580" s="2"/>
    </row>
    <row r="6581" ht="15" customHeight="1">
      <c r="CO6581" s="2"/>
    </row>
    <row r="6582" ht="15" customHeight="1">
      <c r="CO6582" s="2"/>
    </row>
    <row r="6583" ht="15" customHeight="1">
      <c r="CO6583" s="2"/>
    </row>
    <row r="6584" ht="15" customHeight="1">
      <c r="CO6584" s="2"/>
    </row>
    <row r="6585" ht="15" customHeight="1">
      <c r="CO6585" s="2"/>
    </row>
    <row r="6586" ht="15" customHeight="1">
      <c r="CO6586" s="2"/>
    </row>
    <row r="6587" ht="15" customHeight="1">
      <c r="CO6587" s="2"/>
    </row>
    <row r="6588" ht="15" customHeight="1">
      <c r="CO6588" s="2"/>
    </row>
    <row r="6589" ht="15" customHeight="1">
      <c r="CO6589" s="2"/>
    </row>
    <row r="6590" ht="15" customHeight="1">
      <c r="CO6590" s="2"/>
    </row>
    <row r="6591" ht="15" customHeight="1">
      <c r="CO6591" s="2"/>
    </row>
    <row r="6592" ht="15" customHeight="1">
      <c r="CO6592" s="2"/>
    </row>
    <row r="6593" ht="15" customHeight="1">
      <c r="CO6593" s="2"/>
    </row>
    <row r="6594" ht="15" customHeight="1">
      <c r="CO6594" s="2"/>
    </row>
    <row r="6595" ht="15" customHeight="1">
      <c r="CO6595" s="2"/>
    </row>
    <row r="6596" ht="15" customHeight="1">
      <c r="CO6596" s="2"/>
    </row>
    <row r="6597" ht="15" customHeight="1">
      <c r="CO6597" s="2"/>
    </row>
    <row r="6598" ht="15" customHeight="1">
      <c r="CO6598" s="2"/>
    </row>
    <row r="6599" ht="15" customHeight="1">
      <c r="CO6599" s="2"/>
    </row>
    <row r="6600" ht="15" customHeight="1">
      <c r="CO6600" s="2"/>
    </row>
    <row r="6601" ht="15" customHeight="1">
      <c r="CO6601" s="2"/>
    </row>
    <row r="6602" ht="15" customHeight="1">
      <c r="CO6602" s="2"/>
    </row>
    <row r="6603" ht="15" customHeight="1">
      <c r="CO6603" s="2"/>
    </row>
    <row r="6604" ht="15" customHeight="1">
      <c r="CO6604" s="2"/>
    </row>
    <row r="6605" ht="15" customHeight="1">
      <c r="CO6605" s="2"/>
    </row>
    <row r="6606" ht="15" customHeight="1">
      <c r="CO6606" s="2"/>
    </row>
    <row r="6607" ht="15" customHeight="1">
      <c r="CO6607" s="2"/>
    </row>
    <row r="6608" ht="15" customHeight="1">
      <c r="CO6608" s="2"/>
    </row>
    <row r="6609" ht="15" customHeight="1">
      <c r="CO6609" s="2"/>
    </row>
    <row r="6610" ht="15" customHeight="1">
      <c r="CO6610" s="2"/>
    </row>
    <row r="6611" ht="15" customHeight="1">
      <c r="CO6611" s="2"/>
    </row>
    <row r="6612" ht="15" customHeight="1">
      <c r="CO6612" s="2"/>
    </row>
    <row r="6613" ht="15" customHeight="1">
      <c r="CO6613" s="2"/>
    </row>
    <row r="6614" ht="15" customHeight="1">
      <c r="CO6614" s="2"/>
    </row>
    <row r="6615" ht="15" customHeight="1">
      <c r="CO6615" s="2"/>
    </row>
    <row r="6616" ht="15" customHeight="1">
      <c r="CO6616" s="2"/>
    </row>
    <row r="6617" ht="15" customHeight="1">
      <c r="CO6617" s="2"/>
    </row>
    <row r="6618" ht="15" customHeight="1">
      <c r="CO6618" s="2"/>
    </row>
    <row r="6619" ht="15" customHeight="1">
      <c r="CO6619" s="2"/>
    </row>
    <row r="6620" ht="15" customHeight="1">
      <c r="CO6620" s="2"/>
    </row>
    <row r="6621" ht="15" customHeight="1">
      <c r="CO6621" s="2"/>
    </row>
    <row r="6622" ht="15" customHeight="1">
      <c r="CO6622" s="2"/>
    </row>
    <row r="6623" ht="15" customHeight="1">
      <c r="CO6623" s="2"/>
    </row>
    <row r="6624" ht="15" customHeight="1">
      <c r="CO6624" s="2"/>
    </row>
    <row r="6625" ht="15" customHeight="1">
      <c r="CO6625" s="2"/>
    </row>
    <row r="6626" ht="15" customHeight="1">
      <c r="CO6626" s="2"/>
    </row>
    <row r="6627" ht="15" customHeight="1">
      <c r="CO6627" s="2"/>
    </row>
    <row r="6628" ht="15" customHeight="1">
      <c r="CO6628" s="2"/>
    </row>
    <row r="6629" ht="15" customHeight="1">
      <c r="CO6629" s="2"/>
    </row>
    <row r="6630" ht="15" customHeight="1">
      <c r="CO6630" s="2"/>
    </row>
    <row r="6631" ht="15" customHeight="1">
      <c r="CO6631" s="2"/>
    </row>
    <row r="6632" ht="15" customHeight="1">
      <c r="CO6632" s="2"/>
    </row>
    <row r="6633" ht="15" customHeight="1">
      <c r="CO6633" s="2"/>
    </row>
    <row r="6634" ht="15" customHeight="1">
      <c r="CO6634" s="2"/>
    </row>
    <row r="6635" ht="15" customHeight="1">
      <c r="CO6635" s="2"/>
    </row>
    <row r="6636" ht="15" customHeight="1">
      <c r="CO6636" s="2"/>
    </row>
    <row r="6637" ht="15" customHeight="1">
      <c r="CO6637" s="2"/>
    </row>
    <row r="6638" ht="15" customHeight="1">
      <c r="CO6638" s="2"/>
    </row>
    <row r="6639" ht="15" customHeight="1">
      <c r="CO6639" s="2"/>
    </row>
    <row r="6640" ht="15" customHeight="1">
      <c r="CO6640" s="2"/>
    </row>
    <row r="6641" ht="15" customHeight="1">
      <c r="CO6641" s="2"/>
    </row>
    <row r="6642" ht="15" customHeight="1">
      <c r="CO6642" s="2"/>
    </row>
    <row r="6643" ht="15" customHeight="1">
      <c r="CO6643" s="2"/>
    </row>
    <row r="6644" ht="15" customHeight="1">
      <c r="CO6644" s="2"/>
    </row>
    <row r="6645" ht="15" customHeight="1">
      <c r="CO6645" s="2"/>
    </row>
    <row r="6646" ht="15" customHeight="1">
      <c r="CO6646" s="2"/>
    </row>
    <row r="6647" ht="15" customHeight="1">
      <c r="CO6647" s="2"/>
    </row>
    <row r="6648" ht="15" customHeight="1">
      <c r="CO6648" s="2"/>
    </row>
    <row r="6649" ht="15" customHeight="1">
      <c r="CO6649" s="2"/>
    </row>
    <row r="6650" ht="15" customHeight="1">
      <c r="CO6650" s="2"/>
    </row>
    <row r="6651" ht="15" customHeight="1">
      <c r="CO6651" s="2"/>
    </row>
    <row r="6652" ht="15" customHeight="1">
      <c r="CO6652" s="2"/>
    </row>
    <row r="6653" ht="15" customHeight="1">
      <c r="CO6653" s="2"/>
    </row>
    <row r="6654" ht="15" customHeight="1">
      <c r="CO6654" s="2"/>
    </row>
    <row r="6655" ht="15" customHeight="1">
      <c r="CO6655" s="2"/>
    </row>
    <row r="6656" ht="15" customHeight="1">
      <c r="CO6656" s="2"/>
    </row>
    <row r="6657" ht="15" customHeight="1">
      <c r="CO6657" s="2"/>
    </row>
    <row r="6658" ht="15" customHeight="1">
      <c r="CO6658" s="2"/>
    </row>
    <row r="6659" ht="15" customHeight="1">
      <c r="CO6659" s="2"/>
    </row>
    <row r="6660" ht="15" customHeight="1">
      <c r="CO6660" s="2"/>
    </row>
    <row r="6661" ht="15" customHeight="1">
      <c r="CO6661" s="2"/>
    </row>
    <row r="6662" ht="15" customHeight="1">
      <c r="CO6662" s="2"/>
    </row>
    <row r="6663" ht="15" customHeight="1">
      <c r="CO6663" s="2"/>
    </row>
    <row r="6664" ht="15" customHeight="1">
      <c r="CO6664" s="2"/>
    </row>
    <row r="6665" ht="15" customHeight="1">
      <c r="CO6665" s="2"/>
    </row>
    <row r="6666" ht="15" customHeight="1">
      <c r="CO6666" s="2"/>
    </row>
    <row r="6667" ht="15" customHeight="1">
      <c r="CO6667" s="2"/>
    </row>
    <row r="6668" ht="15" customHeight="1">
      <c r="CO6668" s="2"/>
    </row>
    <row r="6669" ht="15" customHeight="1">
      <c r="CO6669" s="2"/>
    </row>
    <row r="6670" ht="15" customHeight="1">
      <c r="CO6670" s="2"/>
    </row>
    <row r="6671" ht="15" customHeight="1">
      <c r="CO6671" s="2"/>
    </row>
    <row r="6672" ht="15" customHeight="1">
      <c r="CO6672" s="2"/>
    </row>
    <row r="6673" ht="15" customHeight="1">
      <c r="CO6673" s="2"/>
    </row>
    <row r="6674" ht="15" customHeight="1">
      <c r="CO6674" s="2"/>
    </row>
    <row r="6675" ht="15" customHeight="1">
      <c r="CO6675" s="2"/>
    </row>
    <row r="6676" ht="15" customHeight="1">
      <c r="CO6676" s="2"/>
    </row>
    <row r="6677" ht="15" customHeight="1">
      <c r="CO6677" s="2"/>
    </row>
    <row r="6678" ht="15" customHeight="1">
      <c r="CO6678" s="2"/>
    </row>
    <row r="6679" ht="15" customHeight="1">
      <c r="CO6679" s="2"/>
    </row>
    <row r="6680" ht="15" customHeight="1">
      <c r="CO6680" s="2"/>
    </row>
    <row r="6681" ht="15" customHeight="1">
      <c r="CO6681" s="2"/>
    </row>
    <row r="6682" ht="15" customHeight="1">
      <c r="CO6682" s="2"/>
    </row>
    <row r="6683" ht="15" customHeight="1">
      <c r="CO6683" s="2"/>
    </row>
    <row r="6684" ht="15" customHeight="1">
      <c r="CO6684" s="2"/>
    </row>
    <row r="6685" ht="15" customHeight="1">
      <c r="CO6685" s="2"/>
    </row>
    <row r="6686" ht="15" customHeight="1">
      <c r="CO6686" s="2"/>
    </row>
    <row r="6687" ht="15" customHeight="1">
      <c r="CO6687" s="2"/>
    </row>
    <row r="6688" ht="15" customHeight="1">
      <c r="CO6688" s="2"/>
    </row>
    <row r="6689" ht="15" customHeight="1">
      <c r="CO6689" s="2"/>
    </row>
    <row r="6690" ht="15" customHeight="1">
      <c r="CO6690" s="2"/>
    </row>
    <row r="6691" ht="15" customHeight="1">
      <c r="CO6691" s="2"/>
    </row>
    <row r="6692" ht="15" customHeight="1">
      <c r="CO6692" s="2"/>
    </row>
    <row r="6693" ht="15" customHeight="1">
      <c r="CO6693" s="2"/>
    </row>
    <row r="6694" ht="15" customHeight="1">
      <c r="CO6694" s="2"/>
    </row>
    <row r="6695" ht="15" customHeight="1">
      <c r="CO6695" s="2"/>
    </row>
    <row r="6696" ht="15" customHeight="1">
      <c r="CO6696" s="2"/>
    </row>
    <row r="6697" ht="15" customHeight="1">
      <c r="CO6697" s="2"/>
    </row>
    <row r="6698" ht="15" customHeight="1">
      <c r="CO6698" s="2"/>
    </row>
    <row r="6699" ht="15" customHeight="1">
      <c r="CO6699" s="2"/>
    </row>
    <row r="6700" ht="15" customHeight="1">
      <c r="CO6700" s="2"/>
    </row>
    <row r="6701" ht="15" customHeight="1">
      <c r="CO6701" s="2"/>
    </row>
    <row r="6702" ht="15" customHeight="1">
      <c r="CO6702" s="2"/>
    </row>
    <row r="6703" ht="15" customHeight="1">
      <c r="CO6703" s="2"/>
    </row>
    <row r="6704" ht="15" customHeight="1">
      <c r="CO6704" s="2"/>
    </row>
    <row r="6705" ht="15" customHeight="1">
      <c r="CO6705" s="2"/>
    </row>
    <row r="6706" ht="15" customHeight="1">
      <c r="CO6706" s="2"/>
    </row>
    <row r="6707" ht="15" customHeight="1">
      <c r="CO6707" s="2"/>
    </row>
    <row r="6708" ht="15" customHeight="1">
      <c r="CO6708" s="2"/>
    </row>
    <row r="6709" ht="15" customHeight="1">
      <c r="CO6709" s="2"/>
    </row>
    <row r="6710" ht="15" customHeight="1">
      <c r="CO6710" s="2"/>
    </row>
    <row r="6711" ht="15" customHeight="1">
      <c r="CO6711" s="2"/>
    </row>
    <row r="6712" ht="15" customHeight="1">
      <c r="CO6712" s="2"/>
    </row>
    <row r="6713" ht="15" customHeight="1">
      <c r="CO6713" s="2"/>
    </row>
    <row r="6714" ht="15" customHeight="1">
      <c r="CO6714" s="2"/>
    </row>
    <row r="6715" ht="15" customHeight="1">
      <c r="CO6715" s="2"/>
    </row>
    <row r="6716" ht="15" customHeight="1">
      <c r="CO6716" s="2"/>
    </row>
    <row r="6717" ht="15" customHeight="1">
      <c r="CO6717" s="2"/>
    </row>
    <row r="6718" ht="15" customHeight="1">
      <c r="CO6718" s="2"/>
    </row>
    <row r="6719" ht="15" customHeight="1">
      <c r="CO6719" s="2"/>
    </row>
    <row r="6720" ht="15" customHeight="1">
      <c r="CO6720" s="2"/>
    </row>
    <row r="6721" ht="15" customHeight="1">
      <c r="CO6721" s="2"/>
    </row>
    <row r="6722" ht="15" customHeight="1">
      <c r="CO6722" s="2"/>
    </row>
    <row r="6723" ht="15" customHeight="1">
      <c r="CO6723" s="2"/>
    </row>
    <row r="6724" ht="15" customHeight="1">
      <c r="CO6724" s="2"/>
    </row>
    <row r="6725" ht="15" customHeight="1">
      <c r="CO6725" s="2"/>
    </row>
    <row r="6726" ht="15" customHeight="1">
      <c r="CO6726" s="2"/>
    </row>
    <row r="6727" ht="15" customHeight="1">
      <c r="CO6727" s="2"/>
    </row>
    <row r="6728" ht="15" customHeight="1">
      <c r="CO6728" s="2"/>
    </row>
    <row r="6729" ht="15" customHeight="1">
      <c r="CO6729" s="2"/>
    </row>
    <row r="6730" ht="15" customHeight="1">
      <c r="CO6730" s="2"/>
    </row>
    <row r="6731" ht="15" customHeight="1">
      <c r="CO6731" s="2"/>
    </row>
    <row r="6732" ht="15" customHeight="1">
      <c r="CO6732" s="2"/>
    </row>
    <row r="6733" ht="15" customHeight="1">
      <c r="CO6733" s="2"/>
    </row>
    <row r="6734" ht="15" customHeight="1">
      <c r="CO6734" s="2"/>
    </row>
    <row r="6735" ht="15" customHeight="1">
      <c r="CO6735" s="2"/>
    </row>
    <row r="6736" ht="15" customHeight="1">
      <c r="CO6736" s="2"/>
    </row>
    <row r="6737" ht="15" customHeight="1">
      <c r="CO6737" s="2"/>
    </row>
    <row r="6738" ht="15" customHeight="1">
      <c r="CO6738" s="2"/>
    </row>
    <row r="6739" ht="15" customHeight="1">
      <c r="CO6739" s="2"/>
    </row>
    <row r="6740" ht="15" customHeight="1">
      <c r="CO6740" s="2"/>
    </row>
    <row r="6741" ht="15" customHeight="1">
      <c r="CO6741" s="2"/>
    </row>
    <row r="6742" ht="15" customHeight="1">
      <c r="CO6742" s="2"/>
    </row>
    <row r="6743" ht="15" customHeight="1">
      <c r="CO6743" s="2"/>
    </row>
    <row r="6744" ht="15" customHeight="1">
      <c r="CO6744" s="2"/>
    </row>
    <row r="6745" ht="15" customHeight="1">
      <c r="CO6745" s="2"/>
    </row>
    <row r="6746" ht="15" customHeight="1">
      <c r="CO6746" s="2"/>
    </row>
    <row r="6747" ht="15" customHeight="1">
      <c r="CO6747" s="2"/>
    </row>
    <row r="6748" ht="15" customHeight="1">
      <c r="CO6748" s="2"/>
    </row>
    <row r="6749" ht="15" customHeight="1">
      <c r="CO6749" s="2"/>
    </row>
    <row r="6750" ht="15" customHeight="1">
      <c r="CO6750" s="2"/>
    </row>
    <row r="6751" ht="15" customHeight="1">
      <c r="CO6751" s="2"/>
    </row>
    <row r="6752" ht="15" customHeight="1">
      <c r="CO6752" s="2"/>
    </row>
    <row r="6753" ht="15" customHeight="1">
      <c r="CO6753" s="2"/>
    </row>
    <row r="6754" ht="15" customHeight="1">
      <c r="CO6754" s="2"/>
    </row>
    <row r="6755" ht="15" customHeight="1">
      <c r="CO6755" s="2"/>
    </row>
    <row r="6756" ht="15" customHeight="1">
      <c r="CO6756" s="2"/>
    </row>
    <row r="6757" ht="15" customHeight="1">
      <c r="CO6757" s="2"/>
    </row>
    <row r="6758" ht="15" customHeight="1">
      <c r="CO6758" s="2"/>
    </row>
    <row r="6759" ht="15" customHeight="1">
      <c r="CO6759" s="2"/>
    </row>
    <row r="6760" ht="15" customHeight="1">
      <c r="CO6760" s="2"/>
    </row>
    <row r="6761" ht="15" customHeight="1">
      <c r="CO6761" s="2"/>
    </row>
    <row r="6762" ht="15" customHeight="1">
      <c r="CO6762" s="2"/>
    </row>
    <row r="6763" ht="15" customHeight="1">
      <c r="CO6763" s="2"/>
    </row>
    <row r="6764" ht="15" customHeight="1">
      <c r="CO6764" s="2"/>
    </row>
    <row r="6765" ht="15" customHeight="1">
      <c r="CO6765" s="2"/>
    </row>
    <row r="6766" ht="15" customHeight="1">
      <c r="CO6766" s="2"/>
    </row>
    <row r="6767" ht="15" customHeight="1">
      <c r="CO6767" s="2"/>
    </row>
    <row r="6768" ht="15" customHeight="1">
      <c r="CO6768" s="2"/>
    </row>
    <row r="6769" ht="15" customHeight="1">
      <c r="CO6769" s="2"/>
    </row>
    <row r="6770" ht="15" customHeight="1">
      <c r="CO6770" s="2"/>
    </row>
    <row r="6771" ht="15" customHeight="1">
      <c r="CO6771" s="2"/>
    </row>
    <row r="6772" ht="15" customHeight="1">
      <c r="CO6772" s="2"/>
    </row>
    <row r="6773" ht="15" customHeight="1">
      <c r="CO6773" s="2"/>
    </row>
    <row r="6774" ht="15" customHeight="1">
      <c r="CO6774" s="2"/>
    </row>
    <row r="6775" ht="15" customHeight="1">
      <c r="CO6775" s="2"/>
    </row>
    <row r="6776" ht="15" customHeight="1">
      <c r="CO6776" s="2"/>
    </row>
    <row r="6777" ht="15" customHeight="1">
      <c r="CO6777" s="2"/>
    </row>
    <row r="6778" ht="15" customHeight="1">
      <c r="CO6778" s="2"/>
    </row>
    <row r="6779" ht="15" customHeight="1">
      <c r="CO6779" s="2"/>
    </row>
    <row r="6780" ht="15" customHeight="1">
      <c r="CO6780" s="2"/>
    </row>
    <row r="6781" ht="15" customHeight="1">
      <c r="CO6781" s="2"/>
    </row>
    <row r="6782" ht="15" customHeight="1">
      <c r="CO6782" s="2"/>
    </row>
    <row r="6783" ht="15" customHeight="1">
      <c r="CO6783" s="2"/>
    </row>
    <row r="6784" ht="15" customHeight="1">
      <c r="CO6784" s="2"/>
    </row>
    <row r="6785" ht="15" customHeight="1">
      <c r="CO6785" s="2"/>
    </row>
    <row r="6786" ht="15" customHeight="1">
      <c r="CO6786" s="2"/>
    </row>
    <row r="6787" ht="15" customHeight="1">
      <c r="CO6787" s="2"/>
    </row>
    <row r="6788" ht="15" customHeight="1">
      <c r="CO6788" s="2"/>
    </row>
    <row r="6789" ht="15" customHeight="1">
      <c r="CO6789" s="2"/>
    </row>
    <row r="6790" ht="15" customHeight="1">
      <c r="CO6790" s="2"/>
    </row>
    <row r="6791" ht="15" customHeight="1">
      <c r="CO6791" s="2"/>
    </row>
    <row r="6792" ht="15" customHeight="1">
      <c r="CO6792" s="2"/>
    </row>
    <row r="6793" ht="15" customHeight="1">
      <c r="CO6793" s="2"/>
    </row>
    <row r="6794" ht="15" customHeight="1">
      <c r="CO6794" s="2"/>
    </row>
    <row r="6795" ht="15" customHeight="1">
      <c r="CO6795" s="2"/>
    </row>
    <row r="6796" ht="15" customHeight="1">
      <c r="CO6796" s="2"/>
    </row>
    <row r="6797" ht="15" customHeight="1">
      <c r="CO6797" s="2"/>
    </row>
    <row r="6798" ht="15" customHeight="1">
      <c r="CO6798" s="2"/>
    </row>
    <row r="6799" ht="15" customHeight="1">
      <c r="CO6799" s="2"/>
    </row>
    <row r="6800" ht="15" customHeight="1">
      <c r="CO6800" s="2"/>
    </row>
    <row r="6801" ht="15" customHeight="1">
      <c r="CO6801" s="2"/>
    </row>
    <row r="6802" ht="15" customHeight="1">
      <c r="CO6802" s="2"/>
    </row>
    <row r="6803" ht="15" customHeight="1">
      <c r="CO6803" s="2"/>
    </row>
    <row r="6804" ht="15" customHeight="1">
      <c r="CO6804" s="2"/>
    </row>
    <row r="6805" ht="15" customHeight="1">
      <c r="CO6805" s="2"/>
    </row>
    <row r="6806" ht="15" customHeight="1">
      <c r="CO6806" s="2"/>
    </row>
    <row r="6807" ht="15" customHeight="1">
      <c r="CO6807" s="2"/>
    </row>
    <row r="6808" ht="15" customHeight="1">
      <c r="CO6808" s="2"/>
    </row>
    <row r="6809" ht="15" customHeight="1">
      <c r="CO6809" s="2"/>
    </row>
    <row r="6810" ht="15" customHeight="1">
      <c r="CO6810" s="2"/>
    </row>
    <row r="6811" ht="15" customHeight="1">
      <c r="CO6811" s="2"/>
    </row>
    <row r="6812" ht="15" customHeight="1">
      <c r="CO6812" s="2"/>
    </row>
    <row r="6813" ht="15" customHeight="1">
      <c r="CO6813" s="2"/>
    </row>
    <row r="6814" ht="15" customHeight="1">
      <c r="CO6814" s="2"/>
    </row>
    <row r="6815" ht="15" customHeight="1">
      <c r="CO6815" s="2"/>
    </row>
    <row r="6816" ht="15" customHeight="1">
      <c r="CO6816" s="2"/>
    </row>
    <row r="6817" ht="15" customHeight="1">
      <c r="CO6817" s="2"/>
    </row>
    <row r="6818" ht="15" customHeight="1">
      <c r="CO6818" s="2"/>
    </row>
    <row r="6819" ht="15" customHeight="1">
      <c r="CO6819" s="2"/>
    </row>
    <row r="6820" ht="15" customHeight="1">
      <c r="CO6820" s="2"/>
    </row>
    <row r="6821" ht="15" customHeight="1">
      <c r="CO6821" s="2"/>
    </row>
    <row r="6822" ht="15" customHeight="1">
      <c r="CO6822" s="2"/>
    </row>
    <row r="6823" ht="15" customHeight="1">
      <c r="CO6823" s="2"/>
    </row>
    <row r="6824" ht="15" customHeight="1">
      <c r="CO6824" s="2"/>
    </row>
    <row r="6825" ht="15" customHeight="1">
      <c r="CO6825" s="2"/>
    </row>
    <row r="6826" ht="15" customHeight="1">
      <c r="CO6826" s="2"/>
    </row>
    <row r="6827" ht="15" customHeight="1">
      <c r="CO6827" s="2"/>
    </row>
    <row r="6828" ht="15" customHeight="1">
      <c r="CO6828" s="2"/>
    </row>
    <row r="6829" ht="15" customHeight="1">
      <c r="CO6829" s="2"/>
    </row>
    <row r="6830" ht="15" customHeight="1">
      <c r="CO6830" s="2"/>
    </row>
    <row r="6831" ht="15" customHeight="1">
      <c r="CO6831" s="2"/>
    </row>
    <row r="6832" ht="15" customHeight="1">
      <c r="CO6832" s="2"/>
    </row>
    <row r="6833" ht="15" customHeight="1">
      <c r="CO6833" s="2"/>
    </row>
    <row r="6834" ht="15" customHeight="1">
      <c r="CO6834" s="2"/>
    </row>
  </sheetData>
  <printOptions headings="0" gridLines="0"/>
  <pageMargins left="0.69999999999999996" right="0.69999999999999996" top="0.75" bottom="0.75"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2">
    <outlinePr applyStyles="0" summaryBelow="1" summaryRight="1" showOutlineSymbols="1"/>
    <pageSetUpPr autoPageBreaks="1" fitToPage="0"/>
  </sheetPr>
  <sheetViews>
    <sheetView zoomScale="100" workbookViewId="0">
      <selection activeCell="P8" activeCellId="0" sqref="P8"/>
    </sheetView>
  </sheetViews>
  <sheetFormatPr baseColWidth="10" defaultRowHeight="14.5"/>
  <cols>
    <col bestFit="1" customWidth="1" min="1" max="1" width="15.453125"/>
    <col bestFit="1" customWidth="1" min="2" max="2" width="13"/>
    <col bestFit="1" customWidth="1" min="3" max="3" width="15.7265625"/>
    <col bestFit="1" customWidth="1" min="4" max="4" width="21.54296875"/>
    <col bestFit="1" customWidth="1" min="5" max="5" width="13"/>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2" width="5.453125"/>
    <col bestFit="1" customWidth="1" min="13" max="13" width="5.7265625"/>
    <col bestFit="1" customWidth="1" min="14" max="14" width="23.54296875"/>
    <col bestFit="1" customWidth="1" min="15" max="15" width="26.26953125"/>
    <col bestFit="1" customWidth="1" min="16" max="16" width="29.26953125"/>
    <col bestFit="1" customWidth="1" min="17" max="17" width="255"/>
  </cols>
  <sheetData>
    <row r="1">
      <c r="A1" t="s">
        <v>2</v>
      </c>
      <c r="B1" t="s">
        <v>3</v>
      </c>
      <c r="C1" t="s">
        <v>4</v>
      </c>
      <c r="D1" t="s">
        <v>7</v>
      </c>
      <c r="E1" t="s">
        <v>8</v>
      </c>
      <c r="F1" t="s">
        <v>9</v>
      </c>
      <c r="G1" t="s">
        <v>10</v>
      </c>
      <c r="H1" t="s">
        <v>11</v>
      </c>
      <c r="I1" t="s">
        <v>12</v>
      </c>
      <c r="J1" t="s">
        <v>6014</v>
      </c>
      <c r="K1" t="s">
        <v>6015</v>
      </c>
      <c r="L1" t="s">
        <v>6016</v>
      </c>
      <c r="M1" t="s">
        <v>6017</v>
      </c>
      <c r="N1" t="s">
        <v>13</v>
      </c>
      <c r="O1" t="s">
        <v>14</v>
      </c>
      <c r="P1" t="s">
        <v>15</v>
      </c>
      <c r="Q1" t="s">
        <v>16</v>
      </c>
    </row>
    <row r="2">
      <c r="A2" t="e">
        <f t="shared" ref="A2:A31" ca="1" si="470">MID(CELL("Dateiname",$A$1),FIND("]",CELL("Dateiname",$A$1))+1,31)</f>
        <v>#VALUE!</v>
      </c>
      <c r="B2" t="e">
        <f t="array" ref="B2" ca="1">_xlfn.XLOOKUP(Tabelle1[[#This Row],[ExperimentID]]&amp;Tabelle1[[#This Row],[NegotiationID]]&amp;Tabelle1[[#This Row],[MessageID]],ALL_IN_ONE[ExperimentID]&amp;ALL_IN_ONE[NegotiationID]&amp;ALL_IN_ONE[MessageID],ALL_IN_ONE[Gesamt_ID],,0)</f>
        <v>#VALUE!</v>
      </c>
      <c r="C2">
        <v>61</v>
      </c>
      <c r="D2" t="s">
        <v>18</v>
      </c>
      <c r="E2">
        <v>163</v>
      </c>
      <c r="F2">
        <v>121</v>
      </c>
      <c r="G2">
        <v>122</v>
      </c>
      <c r="H2" t="s">
        <v>19</v>
      </c>
      <c r="I2" t="s">
        <v>20</v>
      </c>
      <c r="J2">
        <v>0.98999999999999999</v>
      </c>
      <c r="K2">
        <v>0.089999999999999997</v>
      </c>
      <c r="L2">
        <v>1.0800000000000001</v>
      </c>
      <c r="M2">
        <v>0.90000000000000002</v>
      </c>
      <c r="N2">
        <f>LEN(Tabelle1[[#This Row],[Content]])-LEN(SUBSTITUTE(Tabelle1[[#This Row],[Content]]," ",""))+1</f>
        <v>357</v>
      </c>
      <c r="O2">
        <f t="array" ref="O2">SUMIF(Tabelle1[NegotiationID],Tabelle1[[#This Row],[NegotiationID]],Tabelle1[WordCount (Message)])</f>
        <v>3588</v>
      </c>
      <c r="P2">
        <f t="array" ref="P2">COUNTIF(Tabelle1[NegotiationID],Tabelle1[[#This Row],[NegotiationID]])</f>
        <v>16</v>
      </c>
      <c r="Q2" t="s">
        <v>21</v>
      </c>
    </row>
    <row r="3">
      <c r="A3" t="e">
        <f t="shared" ca="1" si="470"/>
        <v>#VALUE!</v>
      </c>
      <c r="B3" t="e">
        <f t="array" ref="B3" ca="1">_xlfn.XLOOKUP(Tabelle1[[#This Row],[ExperimentID]]&amp;Tabelle1[[#This Row],[NegotiationID]]&amp;Tabelle1[[#This Row],[MessageID]],ALL_IN_ONE[ExperimentID]&amp;ALL_IN_ONE[NegotiationID]&amp;ALL_IN_ONE[MessageID],ALL_IN_ONE[Gesamt_ID],,0)</f>
        <v>#VALUE!</v>
      </c>
      <c r="C3">
        <v>61</v>
      </c>
      <c r="D3" t="s">
        <v>18</v>
      </c>
      <c r="E3">
        <v>173</v>
      </c>
      <c r="F3">
        <v>122</v>
      </c>
      <c r="G3">
        <v>121</v>
      </c>
      <c r="H3" t="s">
        <v>22</v>
      </c>
      <c r="I3" t="s">
        <v>20</v>
      </c>
      <c r="J3">
        <v>0.089999999999999997</v>
      </c>
      <c r="K3">
        <v>0.98999999999999999</v>
      </c>
      <c r="L3">
        <v>1.0800000000000001</v>
      </c>
      <c r="M3">
        <v>-0.90000000000000002</v>
      </c>
      <c r="N3">
        <f>LEN(Tabelle1[[#This Row],[Content]])-LEN(SUBSTITUTE(Tabelle1[[#This Row],[Content]]," ",""))+1</f>
        <v>224</v>
      </c>
      <c r="O3">
        <f t="array" ref="O3">SUMIF(Tabelle1[NegotiationID],Tabelle1[[#This Row],[NegotiationID]],Tabelle1[WordCount (Message)])</f>
        <v>3588</v>
      </c>
      <c r="P3">
        <f t="array" ref="P3">COUNTIF(Tabelle1[NegotiationID],Tabelle1[[#This Row],[NegotiationID]])</f>
        <v>16</v>
      </c>
      <c r="Q3" t="s">
        <v>23</v>
      </c>
    </row>
    <row r="4">
      <c r="A4" t="e">
        <f t="shared" ca="1" si="470"/>
        <v>#VALUE!</v>
      </c>
      <c r="B4" t="e">
        <f t="array" ref="B4" ca="1">_xlfn.XLOOKUP(Tabelle1[[#This Row],[ExperimentID]]&amp;Tabelle1[[#This Row],[NegotiationID]]&amp;Tabelle1[[#This Row],[MessageID]],ALL_IN_ONE[ExperimentID]&amp;ALL_IN_ONE[NegotiationID]&amp;ALL_IN_ONE[MessageID],ALL_IN_ONE[Gesamt_ID],,0)</f>
        <v>#VALUE!</v>
      </c>
      <c r="C4">
        <v>61</v>
      </c>
      <c r="D4" t="s">
        <v>18</v>
      </c>
      <c r="E4">
        <v>210</v>
      </c>
      <c r="F4">
        <v>121</v>
      </c>
      <c r="G4">
        <v>122</v>
      </c>
      <c r="H4" t="s">
        <v>24</v>
      </c>
      <c r="I4" t="s">
        <v>20</v>
      </c>
      <c r="J4">
        <v>0.98999999999999999</v>
      </c>
      <c r="K4">
        <v>0.089999999999999997</v>
      </c>
      <c r="L4">
        <v>1.0800000000000001</v>
      </c>
      <c r="M4">
        <v>0.90000000000000002</v>
      </c>
      <c r="N4">
        <f>LEN(Tabelle1[[#This Row],[Content]])-LEN(SUBSTITUTE(Tabelle1[[#This Row],[Content]]," ",""))+1</f>
        <v>185</v>
      </c>
      <c r="O4">
        <f t="array" ref="O4">SUMIF(Tabelle1[NegotiationID],Tabelle1[[#This Row],[NegotiationID]],Tabelle1[WordCount (Message)])</f>
        <v>3588</v>
      </c>
      <c r="P4">
        <f t="array" ref="P4">COUNTIF(Tabelle1[NegotiationID],Tabelle1[[#This Row],[NegotiationID]])</f>
        <v>16</v>
      </c>
      <c r="Q4" t="s">
        <v>25</v>
      </c>
    </row>
    <row r="5">
      <c r="A5" t="e">
        <f t="shared" ca="1" si="470"/>
        <v>#VALUE!</v>
      </c>
      <c r="B5" t="e">
        <f t="array" ref="B5" ca="1">_xlfn.XLOOKUP(Tabelle1[[#This Row],[ExperimentID]]&amp;Tabelle1[[#This Row],[NegotiationID]]&amp;Tabelle1[[#This Row],[MessageID]],ALL_IN_ONE[ExperimentID]&amp;ALL_IN_ONE[NegotiationID]&amp;ALL_IN_ONE[MessageID],ALL_IN_ONE[Gesamt_ID],,0)</f>
        <v>#VALUE!</v>
      </c>
      <c r="C5">
        <v>61</v>
      </c>
      <c r="D5" t="s">
        <v>18</v>
      </c>
      <c r="E5">
        <v>282</v>
      </c>
      <c r="F5">
        <v>122</v>
      </c>
      <c r="G5">
        <v>121</v>
      </c>
      <c r="H5" t="s">
        <v>22</v>
      </c>
      <c r="I5" t="s">
        <v>20</v>
      </c>
      <c r="J5">
        <v>0.089999999999999997</v>
      </c>
      <c r="K5">
        <v>0.98999999999999999</v>
      </c>
      <c r="L5">
        <v>1.0800000000000001</v>
      </c>
      <c r="M5">
        <v>-0.90000000000000002</v>
      </c>
      <c r="N5">
        <f>LEN(Tabelle1[[#This Row],[Content]])-LEN(SUBSTITUTE(Tabelle1[[#This Row],[Content]]," ",""))+1</f>
        <v>130</v>
      </c>
      <c r="O5">
        <f t="array" ref="O5">SUMIF(Tabelle1[NegotiationID],Tabelle1[[#This Row],[NegotiationID]],Tabelle1[WordCount (Message)])</f>
        <v>3588</v>
      </c>
      <c r="P5">
        <f t="array" ref="P5">COUNTIF(Tabelle1[NegotiationID],Tabelle1[[#This Row],[NegotiationID]])</f>
        <v>16</v>
      </c>
      <c r="Q5" t="s">
        <v>26</v>
      </c>
    </row>
    <row r="6">
      <c r="A6" t="e">
        <f t="shared" ca="1" si="470"/>
        <v>#VALUE!</v>
      </c>
      <c r="B6" t="e">
        <f t="array" ref="B6" ca="1">_xlfn.XLOOKUP(Tabelle1[[#This Row],[ExperimentID]]&amp;Tabelle1[[#This Row],[NegotiationID]]&amp;Tabelle1[[#This Row],[MessageID]],ALL_IN_ONE[ExperimentID]&amp;ALL_IN_ONE[NegotiationID]&amp;ALL_IN_ONE[MessageID],ALL_IN_ONE[Gesamt_ID],,0)</f>
        <v>#VALUE!</v>
      </c>
      <c r="C6">
        <v>61</v>
      </c>
      <c r="D6" t="s">
        <v>18</v>
      </c>
      <c r="E6">
        <v>349</v>
      </c>
      <c r="F6">
        <v>121</v>
      </c>
      <c r="G6">
        <v>122</v>
      </c>
      <c r="H6" t="s">
        <v>24</v>
      </c>
      <c r="I6" t="s">
        <v>20</v>
      </c>
      <c r="J6">
        <v>0.98999999999999999</v>
      </c>
      <c r="K6">
        <v>0.089999999999999997</v>
      </c>
      <c r="L6">
        <v>1.0800000000000001</v>
      </c>
      <c r="M6">
        <v>0.90000000000000002</v>
      </c>
      <c r="N6">
        <f>LEN(Tabelle1[[#This Row],[Content]])-LEN(SUBSTITUTE(Tabelle1[[#This Row],[Content]]," ",""))+1</f>
        <v>115</v>
      </c>
      <c r="O6">
        <f t="array" ref="O6">SUMIF(Tabelle1[NegotiationID],Tabelle1[[#This Row],[NegotiationID]],Tabelle1[WordCount (Message)])</f>
        <v>3588</v>
      </c>
      <c r="P6">
        <f t="array" ref="P6">COUNTIF(Tabelle1[NegotiationID],Tabelle1[[#This Row],[NegotiationID]])</f>
        <v>16</v>
      </c>
      <c r="Q6" t="s">
        <v>27</v>
      </c>
    </row>
    <row r="7">
      <c r="A7" t="e">
        <f t="shared" ca="1" si="470"/>
        <v>#VALUE!</v>
      </c>
      <c r="B7" t="e">
        <f t="array" ref="B7" ca="1">_xlfn.XLOOKUP(Tabelle1[[#This Row],[ExperimentID]]&amp;Tabelle1[[#This Row],[NegotiationID]]&amp;Tabelle1[[#This Row],[MessageID]],ALL_IN_ONE[ExperimentID]&amp;ALL_IN_ONE[NegotiationID]&amp;ALL_IN_ONE[MessageID],ALL_IN_ONE[Gesamt_ID],,0)</f>
        <v>#VALUE!</v>
      </c>
      <c r="C7">
        <v>61</v>
      </c>
      <c r="D7" t="s">
        <v>18</v>
      </c>
      <c r="E7">
        <v>370</v>
      </c>
      <c r="F7">
        <v>122</v>
      </c>
      <c r="G7">
        <v>121</v>
      </c>
      <c r="H7" t="s">
        <v>22</v>
      </c>
      <c r="I7" t="s">
        <v>20</v>
      </c>
      <c r="J7">
        <v>0.089999999999999997</v>
      </c>
      <c r="K7">
        <v>0.98999999999999999</v>
      </c>
      <c r="L7">
        <v>1.0800000000000001</v>
      </c>
      <c r="M7">
        <v>-0.90000000000000002</v>
      </c>
      <c r="N7">
        <f>LEN(Tabelle1[[#This Row],[Content]])-LEN(SUBSTITUTE(Tabelle1[[#This Row],[Content]]," ",""))+1</f>
        <v>185</v>
      </c>
      <c r="O7">
        <f t="array" ref="O7">SUMIF(Tabelle1[NegotiationID],Tabelle1[[#This Row],[NegotiationID]],Tabelle1[WordCount (Message)])</f>
        <v>3588</v>
      </c>
      <c r="P7">
        <f t="array" ref="P7">COUNTIF(Tabelle1[NegotiationID],Tabelle1[[#This Row],[NegotiationID]])</f>
        <v>16</v>
      </c>
      <c r="Q7" t="s">
        <v>28</v>
      </c>
    </row>
    <row r="8">
      <c r="A8" t="e">
        <f t="shared" ca="1" si="470"/>
        <v>#VALUE!</v>
      </c>
      <c r="B8" t="e">
        <f t="array" ref="B8" ca="1">_xlfn.XLOOKUP(Tabelle1[[#This Row],[ExperimentID]]&amp;Tabelle1[[#This Row],[NegotiationID]]&amp;Tabelle1[[#This Row],[MessageID]],ALL_IN_ONE[ExperimentID]&amp;ALL_IN_ONE[NegotiationID]&amp;ALL_IN_ONE[MessageID],ALL_IN_ONE[Gesamt_ID],,0)</f>
        <v>#VALUE!</v>
      </c>
      <c r="C8">
        <v>61</v>
      </c>
      <c r="D8" t="s">
        <v>18</v>
      </c>
      <c r="E8">
        <v>404</v>
      </c>
      <c r="F8">
        <v>121</v>
      </c>
      <c r="G8">
        <v>122</v>
      </c>
      <c r="H8" t="s">
        <v>24</v>
      </c>
      <c r="I8" t="s">
        <v>20</v>
      </c>
      <c r="J8">
        <v>0.98999999999999999</v>
      </c>
      <c r="K8">
        <v>0.089999999999999997</v>
      </c>
      <c r="L8">
        <v>1.0800000000000001</v>
      </c>
      <c r="M8">
        <v>0.90000000000000002</v>
      </c>
      <c r="N8">
        <f>LEN(Tabelle1[[#This Row],[Content]])-LEN(SUBSTITUTE(Tabelle1[[#This Row],[Content]]," ",""))+1</f>
        <v>270</v>
      </c>
      <c r="O8">
        <f t="array" ref="O8">SUMIF(Tabelle1[NegotiationID],Tabelle1[[#This Row],[NegotiationID]],Tabelle1[WordCount (Message)])</f>
        <v>3588</v>
      </c>
      <c r="P8">
        <f t="array" ref="P8">COUNTIF(Tabelle1[NegotiationID],Tabelle1[[#This Row],[NegotiationID]])</f>
        <v>16</v>
      </c>
      <c r="Q8" t="s">
        <v>29</v>
      </c>
    </row>
    <row r="9">
      <c r="A9" t="e">
        <f t="shared" ca="1" si="470"/>
        <v>#VALUE!</v>
      </c>
      <c r="B9" t="e">
        <f t="array" ref="B9" ca="1">_xlfn.XLOOKUP(Tabelle1[[#This Row],[ExperimentID]]&amp;Tabelle1[[#This Row],[NegotiationID]]&amp;Tabelle1[[#This Row],[MessageID]],ALL_IN_ONE[ExperimentID]&amp;ALL_IN_ONE[NegotiationID]&amp;ALL_IN_ONE[MessageID],ALL_IN_ONE[Gesamt_ID],,0)</f>
        <v>#VALUE!</v>
      </c>
      <c r="C9">
        <v>61</v>
      </c>
      <c r="D9" t="s">
        <v>18</v>
      </c>
      <c r="E9">
        <v>490</v>
      </c>
      <c r="F9">
        <v>122</v>
      </c>
      <c r="G9">
        <v>121</v>
      </c>
      <c r="H9" t="s">
        <v>19</v>
      </c>
      <c r="I9" t="s">
        <v>20</v>
      </c>
      <c r="J9">
        <v>0.85999999999999999</v>
      </c>
      <c r="K9">
        <v>0.16</v>
      </c>
      <c r="L9">
        <v>1.02</v>
      </c>
      <c r="M9">
        <v>0.69999999999999996</v>
      </c>
      <c r="N9">
        <f>LEN(Tabelle1[[#This Row],[Content]])-LEN(SUBSTITUTE(Tabelle1[[#This Row],[Content]]," ",""))+1</f>
        <v>461</v>
      </c>
      <c r="O9">
        <f t="array" ref="O9">SUMIF(Tabelle1[NegotiationID],Tabelle1[[#This Row],[NegotiationID]],Tabelle1[WordCount (Message)])</f>
        <v>3588</v>
      </c>
      <c r="P9">
        <f t="array" ref="P9">COUNTIF(Tabelle1[NegotiationID],Tabelle1[[#This Row],[NegotiationID]])</f>
        <v>16</v>
      </c>
      <c r="Q9" t="s">
        <v>30</v>
      </c>
    </row>
    <row r="10">
      <c r="A10" t="e">
        <f t="shared" ca="1" si="470"/>
        <v>#VALUE!</v>
      </c>
      <c r="B10" t="e">
        <f t="array" ref="B10" ca="1">_xlfn.XLOOKUP(Tabelle1[[#This Row],[ExperimentID]]&amp;Tabelle1[[#This Row],[NegotiationID]]&amp;Tabelle1[[#This Row],[MessageID]],ALL_IN_ONE[ExperimentID]&amp;ALL_IN_ONE[NegotiationID]&amp;ALL_IN_ONE[MessageID],ALL_IN_ONE[Gesamt_ID],,0)</f>
        <v>#VALUE!</v>
      </c>
      <c r="C10">
        <v>61</v>
      </c>
      <c r="D10" t="s">
        <v>18</v>
      </c>
      <c r="E10">
        <v>508</v>
      </c>
      <c r="F10">
        <v>121</v>
      </c>
      <c r="G10">
        <v>122</v>
      </c>
      <c r="H10" t="s">
        <v>31</v>
      </c>
      <c r="I10" t="s">
        <v>20</v>
      </c>
      <c r="J10">
        <v>0.77000000000000002</v>
      </c>
      <c r="K10">
        <v>0.28999999999999998</v>
      </c>
      <c r="L10">
        <v>1.0600000000000001</v>
      </c>
      <c r="M10">
        <v>0.47999999999999998</v>
      </c>
      <c r="N10">
        <f>LEN(Tabelle1[[#This Row],[Content]])-LEN(SUBSTITUTE(Tabelle1[[#This Row],[Content]]," ",""))+1</f>
        <v>331</v>
      </c>
      <c r="O10">
        <f t="array" ref="O10">SUMIF(Tabelle1[NegotiationID],Tabelle1[[#This Row],[NegotiationID]],Tabelle1[WordCount (Message)])</f>
        <v>3588</v>
      </c>
      <c r="P10">
        <f t="array" ref="P10">COUNTIF(Tabelle1[NegotiationID],Tabelle1[[#This Row],[NegotiationID]])</f>
        <v>16</v>
      </c>
      <c r="Q10" t="s">
        <v>32</v>
      </c>
    </row>
    <row r="11">
      <c r="A11" t="e">
        <f t="shared" ca="1" si="470"/>
        <v>#VALUE!</v>
      </c>
      <c r="B11" t="e">
        <f t="array" ref="B11" ca="1">_xlfn.XLOOKUP(Tabelle1[[#This Row],[ExperimentID]]&amp;Tabelle1[[#This Row],[NegotiationID]]&amp;Tabelle1[[#This Row],[MessageID]],ALL_IN_ONE[ExperimentID]&amp;ALL_IN_ONE[NegotiationID]&amp;ALL_IN_ONE[MessageID],ALL_IN_ONE[Gesamt_ID],,0)</f>
        <v>#VALUE!</v>
      </c>
      <c r="C11">
        <v>61</v>
      </c>
      <c r="D11" t="s">
        <v>18</v>
      </c>
      <c r="E11">
        <v>546</v>
      </c>
      <c r="F11">
        <v>122</v>
      </c>
      <c r="G11">
        <v>121</v>
      </c>
      <c r="H11" t="s">
        <v>31</v>
      </c>
      <c r="I11" t="s">
        <v>20</v>
      </c>
      <c r="J11">
        <v>0.80000000000000004</v>
      </c>
      <c r="K11">
        <v>0.20999999999999999</v>
      </c>
      <c r="L11">
        <v>1.01</v>
      </c>
      <c r="M11">
        <v>0.58999999999999997</v>
      </c>
      <c r="N11">
        <f>LEN(Tabelle1[[#This Row],[Content]])-LEN(SUBSTITUTE(Tabelle1[[#This Row],[Content]]," ",""))+1</f>
        <v>351</v>
      </c>
      <c r="O11">
        <f t="array" ref="O11">SUMIF(Tabelle1[NegotiationID],Tabelle1[[#This Row],[NegotiationID]],Tabelle1[WordCount (Message)])</f>
        <v>3588</v>
      </c>
      <c r="P11">
        <f t="array" ref="P11">COUNTIF(Tabelle1[NegotiationID],Tabelle1[[#This Row],[NegotiationID]])</f>
        <v>16</v>
      </c>
      <c r="Q11" t="s">
        <v>33</v>
      </c>
    </row>
    <row r="12">
      <c r="A12" t="e">
        <f t="shared" ca="1" si="470"/>
        <v>#VALUE!</v>
      </c>
      <c r="B12" t="e">
        <f t="array" ref="B12" ca="1">_xlfn.XLOOKUP(Tabelle1[[#This Row],[ExperimentID]]&amp;Tabelle1[[#This Row],[NegotiationID]]&amp;Tabelle1[[#This Row],[MessageID]],ALL_IN_ONE[ExperimentID]&amp;ALL_IN_ONE[NegotiationID]&amp;ALL_IN_ONE[MessageID],ALL_IN_ONE[Gesamt_ID],,0)</f>
        <v>#VALUE!</v>
      </c>
      <c r="C12">
        <v>61</v>
      </c>
      <c r="D12" t="s">
        <v>18</v>
      </c>
      <c r="E12">
        <v>596</v>
      </c>
      <c r="F12">
        <v>121</v>
      </c>
      <c r="G12">
        <v>122</v>
      </c>
      <c r="H12" t="s">
        <v>31</v>
      </c>
      <c r="I12" t="s">
        <v>20</v>
      </c>
      <c r="J12">
        <v>0.77000000000000002</v>
      </c>
      <c r="K12">
        <v>0.27000000000000002</v>
      </c>
      <c r="L12">
        <v>1.04</v>
      </c>
      <c r="M12">
        <v>0.5</v>
      </c>
      <c r="N12">
        <f>LEN(Tabelle1[[#This Row],[Content]])-LEN(SUBSTITUTE(Tabelle1[[#This Row],[Content]]," ",""))+1</f>
        <v>347</v>
      </c>
      <c r="O12">
        <f t="array" ref="O12">SUMIF(Tabelle1[NegotiationID],Tabelle1[[#This Row],[NegotiationID]],Tabelle1[WordCount (Message)])</f>
        <v>3588</v>
      </c>
      <c r="P12">
        <f t="array" ref="P12">COUNTIF(Tabelle1[NegotiationID],Tabelle1[[#This Row],[NegotiationID]])</f>
        <v>16</v>
      </c>
      <c r="Q12" t="s">
        <v>34</v>
      </c>
    </row>
    <row r="13">
      <c r="A13" t="e">
        <f t="shared" ca="1" si="470"/>
        <v>#VALUE!</v>
      </c>
      <c r="B13" t="e">
        <f t="array" ref="B13" ca="1">_xlfn.XLOOKUP(Tabelle1[[#This Row],[ExperimentID]]&amp;Tabelle1[[#This Row],[NegotiationID]]&amp;Tabelle1[[#This Row],[MessageID]],ALL_IN_ONE[ExperimentID]&amp;ALL_IN_ONE[NegotiationID]&amp;ALL_IN_ONE[MessageID],ALL_IN_ONE[Gesamt_ID],,0)</f>
        <v>#VALUE!</v>
      </c>
      <c r="C13">
        <v>61</v>
      </c>
      <c r="D13" t="s">
        <v>18</v>
      </c>
      <c r="E13">
        <v>624</v>
      </c>
      <c r="F13">
        <v>122</v>
      </c>
      <c r="G13">
        <v>121</v>
      </c>
      <c r="H13" t="s">
        <v>31</v>
      </c>
      <c r="I13" t="s">
        <v>20</v>
      </c>
      <c r="J13">
        <v>0.55000000000000004</v>
      </c>
      <c r="K13">
        <v>0.56999999999999995</v>
      </c>
      <c r="L13">
        <v>1.1200000000000001</v>
      </c>
      <c r="M13">
        <v>-0.02</v>
      </c>
      <c r="N13">
        <f>LEN(Tabelle1[[#This Row],[Content]])-LEN(SUBSTITUTE(Tabelle1[[#This Row],[Content]]," ",""))+1</f>
        <v>187</v>
      </c>
      <c r="O13">
        <f t="array" ref="O13">SUMIF(Tabelle1[NegotiationID],Tabelle1[[#This Row],[NegotiationID]],Tabelle1[WordCount (Message)])</f>
        <v>3588</v>
      </c>
      <c r="P13">
        <f t="array" ref="P13">COUNTIF(Tabelle1[NegotiationID],Tabelle1[[#This Row],[NegotiationID]])</f>
        <v>16</v>
      </c>
      <c r="Q13" t="s">
        <v>35</v>
      </c>
    </row>
    <row r="14">
      <c r="A14" t="e">
        <f t="shared" ca="1" si="470"/>
        <v>#VALUE!</v>
      </c>
      <c r="B14" t="e">
        <f t="array" ref="B14" ca="1">_xlfn.XLOOKUP(Tabelle1[[#This Row],[ExperimentID]]&amp;Tabelle1[[#This Row],[NegotiationID]]&amp;Tabelle1[[#This Row],[MessageID]],ALL_IN_ONE[ExperimentID]&amp;ALL_IN_ONE[NegotiationID]&amp;ALL_IN_ONE[MessageID],ALL_IN_ONE[Gesamt_ID],,0)</f>
        <v>#VALUE!</v>
      </c>
      <c r="C14">
        <v>61</v>
      </c>
      <c r="D14" t="s">
        <v>18</v>
      </c>
      <c r="E14">
        <v>626</v>
      </c>
      <c r="F14">
        <v>121</v>
      </c>
      <c r="G14">
        <v>122</v>
      </c>
      <c r="H14" t="s">
        <v>31</v>
      </c>
      <c r="I14" t="s">
        <v>20</v>
      </c>
      <c r="J14">
        <v>0.59999999999999998</v>
      </c>
      <c r="K14">
        <v>0.45000000000000001</v>
      </c>
      <c r="L14">
        <v>1.05</v>
      </c>
      <c r="M14">
        <v>0.14999999999999999</v>
      </c>
      <c r="N14">
        <f>LEN(Tabelle1[[#This Row],[Content]])-LEN(SUBSTITUTE(Tabelle1[[#This Row],[Content]]," ",""))+1</f>
        <v>167</v>
      </c>
      <c r="O14">
        <f t="array" ref="O14">SUMIF(Tabelle1[NegotiationID],Tabelle1[[#This Row],[NegotiationID]],Tabelle1[WordCount (Message)])</f>
        <v>3588</v>
      </c>
      <c r="P14">
        <f t="array" ref="P14">COUNTIF(Tabelle1[NegotiationID],Tabelle1[[#This Row],[NegotiationID]])</f>
        <v>16</v>
      </c>
      <c r="Q14" t="s">
        <v>36</v>
      </c>
    </row>
    <row r="15">
      <c r="A15" t="e">
        <f t="shared" ca="1" si="470"/>
        <v>#VALUE!</v>
      </c>
      <c r="B15" t="e">
        <f t="array" ref="B15" ca="1">_xlfn.XLOOKUP(Tabelle1[[#This Row],[ExperimentID]]&amp;Tabelle1[[#This Row],[NegotiationID]]&amp;Tabelle1[[#This Row],[MessageID]],ALL_IN_ONE[ExperimentID]&amp;ALL_IN_ONE[NegotiationID]&amp;ALL_IN_ONE[MessageID],ALL_IN_ONE[Gesamt_ID],,0)</f>
        <v>#VALUE!</v>
      </c>
      <c r="C15">
        <v>61</v>
      </c>
      <c r="D15" t="s">
        <v>18</v>
      </c>
      <c r="E15">
        <v>632</v>
      </c>
      <c r="F15">
        <v>122</v>
      </c>
      <c r="G15">
        <v>121</v>
      </c>
      <c r="H15" t="s">
        <v>31</v>
      </c>
      <c r="I15" t="s">
        <v>20</v>
      </c>
      <c r="J15">
        <v>0.53000000000000003</v>
      </c>
      <c r="K15">
        <v>0.34999999999999998</v>
      </c>
      <c r="L15">
        <v>0.88</v>
      </c>
      <c r="M15">
        <v>0.17999999999999999</v>
      </c>
      <c r="N15">
        <f>LEN(Tabelle1[[#This Row],[Content]])-LEN(SUBSTITUTE(Tabelle1[[#This Row],[Content]]," ",""))+1</f>
        <v>78</v>
      </c>
      <c r="O15">
        <f t="array" ref="O15">SUMIF(Tabelle1[NegotiationID],Tabelle1[[#This Row],[NegotiationID]],Tabelle1[WordCount (Message)])</f>
        <v>3588</v>
      </c>
      <c r="P15">
        <f t="array" ref="P15">COUNTIF(Tabelle1[NegotiationID],Tabelle1[[#This Row],[NegotiationID]])</f>
        <v>16</v>
      </c>
      <c r="Q15" t="s">
        <v>37</v>
      </c>
    </row>
    <row r="16">
      <c r="A16" t="e">
        <f t="shared" ca="1" si="470"/>
        <v>#VALUE!</v>
      </c>
      <c r="B16" t="e">
        <f t="array" ref="B16" ca="1">_xlfn.XLOOKUP(Tabelle1[[#This Row],[ExperimentID]]&amp;Tabelle1[[#This Row],[NegotiationID]]&amp;Tabelle1[[#This Row],[MessageID]],ALL_IN_ONE[ExperimentID]&amp;ALL_IN_ONE[NegotiationID]&amp;ALL_IN_ONE[MessageID],ALL_IN_ONE[Gesamt_ID],,0)</f>
        <v>#VALUE!</v>
      </c>
      <c r="C16">
        <v>61</v>
      </c>
      <c r="D16" t="s">
        <v>18</v>
      </c>
      <c r="E16">
        <v>638</v>
      </c>
      <c r="F16">
        <v>121</v>
      </c>
      <c r="G16">
        <v>122</v>
      </c>
      <c r="H16" t="s">
        <v>31</v>
      </c>
      <c r="I16" t="s">
        <v>20</v>
      </c>
      <c r="J16">
        <v>0.59999999999999998</v>
      </c>
      <c r="K16">
        <v>0.45000000000000001</v>
      </c>
      <c r="L16">
        <v>1.05</v>
      </c>
      <c r="M16">
        <v>0.14999999999999999</v>
      </c>
      <c r="N16">
        <f>LEN(Tabelle1[[#This Row],[Content]])-LEN(SUBSTITUTE(Tabelle1[[#This Row],[Content]]," ",""))+1</f>
        <v>166</v>
      </c>
      <c r="O16">
        <f t="array" ref="O16">SUMIF(Tabelle1[NegotiationID],Tabelle1[[#This Row],[NegotiationID]],Tabelle1[WordCount (Message)])</f>
        <v>3588</v>
      </c>
      <c r="P16">
        <f t="array" ref="P16">COUNTIF(Tabelle1[NegotiationID],Tabelle1[[#This Row],[NegotiationID]])</f>
        <v>16</v>
      </c>
      <c r="Q16" t="s">
        <v>38</v>
      </c>
    </row>
    <row r="17">
      <c r="A17" t="e">
        <f t="shared" ca="1" si="470"/>
        <v>#VALUE!</v>
      </c>
      <c r="B17" t="e">
        <f t="array" ref="B17" ca="1">_xlfn.XLOOKUP(Tabelle1[[#This Row],[ExperimentID]]&amp;Tabelle1[[#This Row],[NegotiationID]]&amp;Tabelle1[[#This Row],[MessageID]],ALL_IN_ONE[ExperimentID]&amp;ALL_IN_ONE[NegotiationID]&amp;ALL_IN_ONE[MessageID],ALL_IN_ONE[Gesamt_ID],,0)</f>
        <v>#VALUE!</v>
      </c>
      <c r="C17">
        <v>61</v>
      </c>
      <c r="D17" t="s">
        <v>18</v>
      </c>
      <c r="E17">
        <v>640</v>
      </c>
      <c r="F17">
        <v>122</v>
      </c>
      <c r="G17">
        <v>121</v>
      </c>
      <c r="H17" t="s">
        <v>20</v>
      </c>
      <c r="I17" t="s">
        <v>20</v>
      </c>
      <c r="J17">
        <v>0.45000000000000001</v>
      </c>
      <c r="K17">
        <v>0.59999999999999998</v>
      </c>
      <c r="L17">
        <v>1.05</v>
      </c>
      <c r="M17">
        <v>-0.14999999999999999</v>
      </c>
      <c r="N17">
        <f>LEN(Tabelle1[[#This Row],[Content]])-LEN(SUBSTITUTE(Tabelle1[[#This Row],[Content]]," ",""))+1</f>
        <v>34</v>
      </c>
      <c r="O17">
        <f t="array" ref="O17">SUMIF(Tabelle1[NegotiationID],Tabelle1[[#This Row],[NegotiationID]],Tabelle1[WordCount (Message)])</f>
        <v>3588</v>
      </c>
      <c r="P17">
        <f t="array" ref="P17">COUNTIF(Tabelle1[NegotiationID],Tabelle1[[#This Row],[NegotiationID]])</f>
        <v>16</v>
      </c>
      <c r="Q17" t="s">
        <v>39</v>
      </c>
    </row>
    <row r="18">
      <c r="A18" t="e">
        <f t="shared" ca="1" si="470"/>
        <v>#VALUE!</v>
      </c>
      <c r="B18" t="e">
        <f t="array" ref="B18" ca="1">_xlfn.XLOOKUP(Tabelle1[[#This Row],[ExperimentID]]&amp;Tabelle1[[#This Row],[NegotiationID]]&amp;Tabelle1[[#This Row],[MessageID]],ALL_IN_ONE[ExperimentID]&amp;ALL_IN_ONE[NegotiationID]&amp;ALL_IN_ONE[MessageID],ALL_IN_ONE[Gesamt_ID],,0)</f>
        <v>#VALUE!</v>
      </c>
      <c r="C18">
        <v>62</v>
      </c>
      <c r="D18" t="s">
        <v>18</v>
      </c>
      <c r="E18">
        <v>140</v>
      </c>
      <c r="F18">
        <v>123</v>
      </c>
      <c r="G18">
        <v>124</v>
      </c>
      <c r="H18" t="s">
        <v>22</v>
      </c>
      <c r="I18" t="s">
        <v>40</v>
      </c>
      <c r="J18">
        <v>1</v>
      </c>
      <c r="K18">
        <v>1</v>
      </c>
      <c r="L18">
        <v>2</v>
      </c>
      <c r="M18">
        <v>0</v>
      </c>
      <c r="N18">
        <f>LEN(Tabelle1[[#This Row],[Content]])-LEN(SUBSTITUTE(Tabelle1[[#This Row],[Content]]," ",""))+1</f>
        <v>79</v>
      </c>
      <c r="O18">
        <f t="array" ref="O18">SUMIF(Tabelle1[NegotiationID],Tabelle1[[#This Row],[NegotiationID]],Tabelle1[WordCount (Message)])</f>
        <v>4127</v>
      </c>
      <c r="P18">
        <f t="array" ref="P18">COUNTIF(Tabelle1[NegotiationID],Tabelle1[[#This Row],[NegotiationID]])</f>
        <v>14</v>
      </c>
      <c r="Q18" t="s">
        <v>41</v>
      </c>
    </row>
    <row r="19">
      <c r="A19" t="e">
        <f t="shared" ca="1" si="470"/>
        <v>#VALUE!</v>
      </c>
      <c r="B19" t="e">
        <f t="array" ref="B19" ca="1">_xlfn.XLOOKUP(Tabelle1[[#This Row],[ExperimentID]]&amp;Tabelle1[[#This Row],[NegotiationID]]&amp;Tabelle1[[#This Row],[MessageID]],ALL_IN_ONE[ExperimentID]&amp;ALL_IN_ONE[NegotiationID]&amp;ALL_IN_ONE[MessageID],ALL_IN_ONE[Gesamt_ID],,0)</f>
        <v>#VALUE!</v>
      </c>
      <c r="C19">
        <v>62</v>
      </c>
      <c r="D19" t="s">
        <v>18</v>
      </c>
      <c r="E19">
        <v>160</v>
      </c>
      <c r="F19">
        <v>124</v>
      </c>
      <c r="G19">
        <v>123</v>
      </c>
      <c r="H19" t="s">
        <v>24</v>
      </c>
      <c r="I19" t="s">
        <v>40</v>
      </c>
      <c r="J19">
        <v>1</v>
      </c>
      <c r="K19">
        <v>1</v>
      </c>
      <c r="L19">
        <v>2</v>
      </c>
      <c r="M19">
        <v>0</v>
      </c>
      <c r="N19">
        <f>LEN(Tabelle1[[#This Row],[Content]])-LEN(SUBSTITUTE(Tabelle1[[#This Row],[Content]]," ",""))+1</f>
        <v>70</v>
      </c>
      <c r="O19">
        <f t="array" ref="O19">SUMIF(Tabelle1[NegotiationID],Tabelle1[[#This Row],[NegotiationID]],Tabelle1[WordCount (Message)])</f>
        <v>4127</v>
      </c>
      <c r="P19">
        <f t="array" ref="P19">COUNTIF(Tabelle1[NegotiationID],Tabelle1[[#This Row],[NegotiationID]])</f>
        <v>14</v>
      </c>
      <c r="Q19" t="s">
        <v>42</v>
      </c>
    </row>
    <row r="20">
      <c r="A20" t="e">
        <f t="shared" ca="1" si="470"/>
        <v>#VALUE!</v>
      </c>
      <c r="B20" t="e">
        <f t="array" ref="B20" ca="1">_xlfn.XLOOKUP(Tabelle1[[#This Row],[ExperimentID]]&amp;Tabelle1[[#This Row],[NegotiationID]]&amp;Tabelle1[[#This Row],[MessageID]],ALL_IN_ONE[ExperimentID]&amp;ALL_IN_ONE[NegotiationID]&amp;ALL_IN_ONE[MessageID],ALL_IN_ONE[Gesamt_ID],,0)</f>
        <v>#VALUE!</v>
      </c>
      <c r="C20">
        <v>62</v>
      </c>
      <c r="D20" t="s">
        <v>18</v>
      </c>
      <c r="E20">
        <v>290</v>
      </c>
      <c r="F20">
        <v>123</v>
      </c>
      <c r="G20">
        <v>124</v>
      </c>
      <c r="H20" t="s">
        <v>19</v>
      </c>
      <c r="I20" t="s">
        <v>40</v>
      </c>
      <c r="J20">
        <v>0.98999999999999999</v>
      </c>
      <c r="K20">
        <v>0.050000000000000003</v>
      </c>
      <c r="L20">
        <v>1.04</v>
      </c>
      <c r="M20">
        <v>0.93999999999999995</v>
      </c>
      <c r="N20">
        <f>LEN(Tabelle1[[#This Row],[Content]])-LEN(SUBSTITUTE(Tabelle1[[#This Row],[Content]]," ",""))+1</f>
        <v>246</v>
      </c>
      <c r="O20">
        <f t="array" ref="O20">SUMIF(Tabelle1[NegotiationID],Tabelle1[[#This Row],[NegotiationID]],Tabelle1[WordCount (Message)])</f>
        <v>4127</v>
      </c>
      <c r="P20">
        <f t="array" ref="P20">COUNTIF(Tabelle1[NegotiationID],Tabelle1[[#This Row],[NegotiationID]])</f>
        <v>14</v>
      </c>
      <c r="Q20" t="s">
        <v>43</v>
      </c>
    </row>
    <row r="21">
      <c r="A21" t="e">
        <f t="shared" ca="1" si="470"/>
        <v>#VALUE!</v>
      </c>
      <c r="B21" t="e">
        <f t="array" ref="B21" ca="1">_xlfn.XLOOKUP(Tabelle1[[#This Row],[ExperimentID]]&amp;Tabelle1[[#This Row],[NegotiationID]]&amp;Tabelle1[[#This Row],[MessageID]],ALL_IN_ONE[ExperimentID]&amp;ALL_IN_ONE[NegotiationID]&amp;ALL_IN_ONE[MessageID],ALL_IN_ONE[Gesamt_ID],,0)</f>
        <v>#VALUE!</v>
      </c>
      <c r="C21">
        <v>62</v>
      </c>
      <c r="D21" t="s">
        <v>18</v>
      </c>
      <c r="E21">
        <v>324</v>
      </c>
      <c r="F21">
        <v>124</v>
      </c>
      <c r="G21">
        <v>123</v>
      </c>
      <c r="H21" t="s">
        <v>31</v>
      </c>
      <c r="I21" t="s">
        <v>40</v>
      </c>
      <c r="J21">
        <v>0.93999999999999995</v>
      </c>
      <c r="K21">
        <v>0.070000000000000007</v>
      </c>
      <c r="L21">
        <v>1.01</v>
      </c>
      <c r="M21">
        <v>0.87</v>
      </c>
      <c r="N21">
        <f>LEN(Tabelle1[[#This Row],[Content]])-LEN(SUBSTITUTE(Tabelle1[[#This Row],[Content]]," ",""))+1</f>
        <v>470</v>
      </c>
      <c r="O21">
        <f t="array" ref="O21">SUMIF(Tabelle1[NegotiationID],Tabelle1[[#This Row],[NegotiationID]],Tabelle1[WordCount (Message)])</f>
        <v>4127</v>
      </c>
      <c r="P21">
        <f t="array" ref="P21">COUNTIF(Tabelle1[NegotiationID],Tabelle1[[#This Row],[NegotiationID]])</f>
        <v>14</v>
      </c>
      <c r="Q21" t="s">
        <v>44</v>
      </c>
    </row>
    <row r="22">
      <c r="A22" t="e">
        <f t="shared" ca="1" si="470"/>
        <v>#VALUE!</v>
      </c>
      <c r="B22" t="e">
        <f t="array" ref="B22" ca="1">_xlfn.XLOOKUP(Tabelle1[[#This Row],[ExperimentID]]&amp;Tabelle1[[#This Row],[NegotiationID]]&amp;Tabelle1[[#This Row],[MessageID]],ALL_IN_ONE[ExperimentID]&amp;ALL_IN_ONE[NegotiationID]&amp;ALL_IN_ONE[MessageID],ALL_IN_ONE[Gesamt_ID],,0)</f>
        <v>#VALUE!</v>
      </c>
      <c r="C22">
        <v>62</v>
      </c>
      <c r="D22" t="s">
        <v>18</v>
      </c>
      <c r="E22">
        <v>332</v>
      </c>
      <c r="F22">
        <v>123</v>
      </c>
      <c r="G22">
        <v>124</v>
      </c>
      <c r="H22" t="s">
        <v>31</v>
      </c>
      <c r="I22" t="s">
        <v>40</v>
      </c>
      <c r="J22">
        <v>0.88</v>
      </c>
      <c r="K22">
        <v>0.19</v>
      </c>
      <c r="L22">
        <v>1.0700000000000001</v>
      </c>
      <c r="M22">
        <v>0.68999999999999995</v>
      </c>
      <c r="N22">
        <f>LEN(Tabelle1[[#This Row],[Content]])-LEN(SUBSTITUTE(Tabelle1[[#This Row],[Content]]," ",""))+1</f>
        <v>775</v>
      </c>
      <c r="O22">
        <f t="array" ref="O22">SUMIF(Tabelle1[NegotiationID],Tabelle1[[#This Row],[NegotiationID]],Tabelle1[WordCount (Message)])</f>
        <v>4127</v>
      </c>
      <c r="P22">
        <f t="array" ref="P22">COUNTIF(Tabelle1[NegotiationID],Tabelle1[[#This Row],[NegotiationID]])</f>
        <v>14</v>
      </c>
      <c r="Q22" t="s">
        <v>45</v>
      </c>
    </row>
    <row r="23">
      <c r="A23" t="e">
        <f t="shared" ca="1" si="470"/>
        <v>#VALUE!</v>
      </c>
      <c r="B23" t="e">
        <f t="array" ref="B23" ca="1">_xlfn.XLOOKUP(Tabelle1[[#This Row],[ExperimentID]]&amp;Tabelle1[[#This Row],[NegotiationID]]&amp;Tabelle1[[#This Row],[MessageID]],ALL_IN_ONE[ExperimentID]&amp;ALL_IN_ONE[NegotiationID]&amp;ALL_IN_ONE[MessageID],ALL_IN_ONE[Gesamt_ID],,0)</f>
        <v>#VALUE!</v>
      </c>
      <c r="C23">
        <v>62</v>
      </c>
      <c r="D23" t="s">
        <v>18</v>
      </c>
      <c r="E23">
        <v>345</v>
      </c>
      <c r="F23">
        <v>124</v>
      </c>
      <c r="G23">
        <v>123</v>
      </c>
      <c r="H23" t="s">
        <v>31</v>
      </c>
      <c r="I23" t="s">
        <v>40</v>
      </c>
      <c r="J23">
        <v>0.84999999999999998</v>
      </c>
      <c r="K23">
        <v>0.10000000000000001</v>
      </c>
      <c r="L23">
        <v>0.94999999999999996</v>
      </c>
      <c r="M23">
        <v>0.75</v>
      </c>
      <c r="N23">
        <f>LEN(Tabelle1[[#This Row],[Content]])-LEN(SUBSTITUTE(Tabelle1[[#This Row],[Content]]," ",""))+1</f>
        <v>719</v>
      </c>
      <c r="O23">
        <f t="array" ref="O23">SUMIF(Tabelle1[NegotiationID],Tabelle1[[#This Row],[NegotiationID]],Tabelle1[WordCount (Message)])</f>
        <v>4127</v>
      </c>
      <c r="P23">
        <f t="array" ref="P23">COUNTIF(Tabelle1[NegotiationID],Tabelle1[[#This Row],[NegotiationID]])</f>
        <v>14</v>
      </c>
      <c r="Q23" t="s">
        <v>46</v>
      </c>
    </row>
    <row r="24">
      <c r="A24" t="e">
        <f t="shared" ca="1" si="470"/>
        <v>#VALUE!</v>
      </c>
      <c r="B24" t="e">
        <f t="array" ref="B24" ca="1">_xlfn.XLOOKUP(Tabelle1[[#This Row],[ExperimentID]]&amp;Tabelle1[[#This Row],[NegotiationID]]&amp;Tabelle1[[#This Row],[MessageID]],ALL_IN_ONE[ExperimentID]&amp;ALL_IN_ONE[NegotiationID]&amp;ALL_IN_ONE[MessageID],ALL_IN_ONE[Gesamt_ID],,0)</f>
        <v>#VALUE!</v>
      </c>
      <c r="C24">
        <v>62</v>
      </c>
      <c r="D24" t="s">
        <v>18</v>
      </c>
      <c r="E24">
        <v>394</v>
      </c>
      <c r="F24">
        <v>123</v>
      </c>
      <c r="G24">
        <v>124</v>
      </c>
      <c r="H24" t="s">
        <v>31</v>
      </c>
      <c r="I24" t="s">
        <v>40</v>
      </c>
      <c r="J24">
        <v>0.73999999999999999</v>
      </c>
      <c r="K24">
        <v>0.40999999999999998</v>
      </c>
      <c r="L24">
        <v>1.1499999999999999</v>
      </c>
      <c r="M24">
        <v>0.33000000000000002</v>
      </c>
      <c r="N24">
        <f>LEN(Tabelle1[[#This Row],[Content]])-LEN(SUBSTITUTE(Tabelle1[[#This Row],[Content]]," ",""))+1</f>
        <v>372</v>
      </c>
      <c r="O24">
        <f t="array" ref="O24">SUMIF(Tabelle1[NegotiationID],Tabelle1[[#This Row],[NegotiationID]],Tabelle1[WordCount (Message)])</f>
        <v>4127</v>
      </c>
      <c r="P24">
        <f t="array" ref="P24">COUNTIF(Tabelle1[NegotiationID],Tabelle1[[#This Row],[NegotiationID]])</f>
        <v>14</v>
      </c>
      <c r="Q24" t="s">
        <v>47</v>
      </c>
    </row>
    <row r="25">
      <c r="A25" t="e">
        <f t="shared" ca="1" si="470"/>
        <v>#VALUE!</v>
      </c>
      <c r="B25" t="e">
        <f t="array" ref="B25" ca="1">_xlfn.XLOOKUP(Tabelle1[[#This Row],[ExperimentID]]&amp;Tabelle1[[#This Row],[NegotiationID]]&amp;Tabelle1[[#This Row],[MessageID]],ALL_IN_ONE[ExperimentID]&amp;ALL_IN_ONE[NegotiationID]&amp;ALL_IN_ONE[MessageID],ALL_IN_ONE[Gesamt_ID],,0)</f>
        <v>#VALUE!</v>
      </c>
      <c r="C25">
        <v>62</v>
      </c>
      <c r="D25" t="s">
        <v>18</v>
      </c>
      <c r="E25">
        <v>410</v>
      </c>
      <c r="F25">
        <v>124</v>
      </c>
      <c r="G25">
        <v>123</v>
      </c>
      <c r="H25" t="s">
        <v>31</v>
      </c>
      <c r="I25" t="s">
        <v>40</v>
      </c>
      <c r="J25">
        <v>0.68000000000000005</v>
      </c>
      <c r="K25">
        <v>0.27000000000000002</v>
      </c>
      <c r="L25">
        <v>0.94999999999999996</v>
      </c>
      <c r="M25">
        <v>0.40999999999999998</v>
      </c>
      <c r="N25">
        <f>LEN(Tabelle1[[#This Row],[Content]])-LEN(SUBSTITUTE(Tabelle1[[#This Row],[Content]]," ",""))+1</f>
        <v>297</v>
      </c>
      <c r="O25">
        <f t="array" ref="O25">SUMIF(Tabelle1[NegotiationID],Tabelle1[[#This Row],[NegotiationID]],Tabelle1[WordCount (Message)])</f>
        <v>4127</v>
      </c>
      <c r="P25">
        <f t="array" ref="P25">COUNTIF(Tabelle1[NegotiationID],Tabelle1[[#This Row],[NegotiationID]])</f>
        <v>14</v>
      </c>
      <c r="Q25" t="s">
        <v>48</v>
      </c>
    </row>
    <row r="26">
      <c r="A26" t="e">
        <f t="shared" ca="1" si="470"/>
        <v>#VALUE!</v>
      </c>
      <c r="B26" t="e">
        <f t="array" ref="B26" ca="1">_xlfn.XLOOKUP(Tabelle1[[#This Row],[ExperimentID]]&amp;Tabelle1[[#This Row],[NegotiationID]]&amp;Tabelle1[[#This Row],[MessageID]],ALL_IN_ONE[ExperimentID]&amp;ALL_IN_ONE[NegotiationID]&amp;ALL_IN_ONE[MessageID],ALL_IN_ONE[Gesamt_ID],,0)</f>
        <v>#VALUE!</v>
      </c>
      <c r="C26">
        <v>62</v>
      </c>
      <c r="D26" t="s">
        <v>18</v>
      </c>
      <c r="E26">
        <v>415</v>
      </c>
      <c r="F26">
        <v>123</v>
      </c>
      <c r="G26">
        <v>124</v>
      </c>
      <c r="H26" t="s">
        <v>31</v>
      </c>
      <c r="I26" t="s">
        <v>40</v>
      </c>
      <c r="J26">
        <v>0.58999999999999997</v>
      </c>
      <c r="K26">
        <v>0.44</v>
      </c>
      <c r="L26">
        <v>1.03</v>
      </c>
      <c r="M26">
        <v>0.14999999999999999</v>
      </c>
      <c r="N26">
        <f>LEN(Tabelle1[[#This Row],[Content]])-LEN(SUBSTITUTE(Tabelle1[[#This Row],[Content]]," ",""))+1</f>
        <v>215</v>
      </c>
      <c r="O26">
        <f t="array" ref="O26">SUMIF(Tabelle1[NegotiationID],Tabelle1[[#This Row],[NegotiationID]],Tabelle1[WordCount (Message)])</f>
        <v>4127</v>
      </c>
      <c r="P26">
        <f t="array" ref="P26">COUNTIF(Tabelle1[NegotiationID],Tabelle1[[#This Row],[NegotiationID]])</f>
        <v>14</v>
      </c>
      <c r="Q26" t="s">
        <v>49</v>
      </c>
    </row>
    <row r="27">
      <c r="A27" t="e">
        <f t="shared" ca="1" si="470"/>
        <v>#VALUE!</v>
      </c>
      <c r="B27" t="e">
        <f t="array" ref="B27" ca="1">_xlfn.XLOOKUP(Tabelle1[[#This Row],[ExperimentID]]&amp;Tabelle1[[#This Row],[NegotiationID]]&amp;Tabelle1[[#This Row],[MessageID]],ALL_IN_ONE[ExperimentID]&amp;ALL_IN_ONE[NegotiationID]&amp;ALL_IN_ONE[MessageID],ALL_IN_ONE[Gesamt_ID],,0)</f>
        <v>#VALUE!</v>
      </c>
      <c r="C27">
        <v>62</v>
      </c>
      <c r="D27" t="s">
        <v>18</v>
      </c>
      <c r="E27">
        <v>538</v>
      </c>
      <c r="F27">
        <v>124</v>
      </c>
      <c r="G27">
        <v>123</v>
      </c>
      <c r="H27" t="s">
        <v>31</v>
      </c>
      <c r="I27" t="s">
        <v>40</v>
      </c>
      <c r="J27">
        <v>0.57999999999999996</v>
      </c>
      <c r="K27">
        <v>0.51000000000000001</v>
      </c>
      <c r="L27">
        <v>1.0900000000000001</v>
      </c>
      <c r="M27">
        <v>0.070000000000000007</v>
      </c>
      <c r="N27">
        <f>LEN(Tabelle1[[#This Row],[Content]])-LEN(SUBSTITUTE(Tabelle1[[#This Row],[Content]]," ",""))+1</f>
        <v>166</v>
      </c>
      <c r="O27">
        <f t="array" ref="O27">SUMIF(Tabelle1[NegotiationID],Tabelle1[[#This Row],[NegotiationID]],Tabelle1[WordCount (Message)])</f>
        <v>4127</v>
      </c>
      <c r="P27">
        <f t="array" ref="P27">COUNTIF(Tabelle1[NegotiationID],Tabelle1[[#This Row],[NegotiationID]])</f>
        <v>14</v>
      </c>
      <c r="Q27" t="s">
        <v>50</v>
      </c>
    </row>
    <row r="28">
      <c r="A28" t="e">
        <f t="shared" ca="1" si="470"/>
        <v>#VALUE!</v>
      </c>
      <c r="B28" t="e">
        <f t="array" ref="B28" ca="1">_xlfn.XLOOKUP(Tabelle1[[#This Row],[ExperimentID]]&amp;Tabelle1[[#This Row],[NegotiationID]]&amp;Tabelle1[[#This Row],[MessageID]],ALL_IN_ONE[ExperimentID]&amp;ALL_IN_ONE[NegotiationID]&amp;ALL_IN_ONE[MessageID],ALL_IN_ONE[Gesamt_ID],,0)</f>
        <v>#VALUE!</v>
      </c>
      <c r="C28">
        <v>62</v>
      </c>
      <c r="D28" t="s">
        <v>18</v>
      </c>
      <c r="E28">
        <v>542</v>
      </c>
      <c r="F28">
        <v>123</v>
      </c>
      <c r="G28">
        <v>124</v>
      </c>
      <c r="H28" t="s">
        <v>31</v>
      </c>
      <c r="I28" t="s">
        <v>40</v>
      </c>
      <c r="J28">
        <v>0.53000000000000003</v>
      </c>
      <c r="K28">
        <v>0.52000000000000002</v>
      </c>
      <c r="L28">
        <v>1.05</v>
      </c>
      <c r="M28">
        <v>0.01</v>
      </c>
      <c r="N28">
        <f>LEN(Tabelle1[[#This Row],[Content]])-LEN(SUBSTITUTE(Tabelle1[[#This Row],[Content]]," ",""))+1</f>
        <v>124</v>
      </c>
      <c r="O28">
        <f t="array" ref="O28">SUMIF(Tabelle1[NegotiationID],Tabelle1[[#This Row],[NegotiationID]],Tabelle1[WordCount (Message)])</f>
        <v>4127</v>
      </c>
      <c r="P28">
        <f t="array" ref="P28">COUNTIF(Tabelle1[NegotiationID],Tabelle1[[#This Row],[NegotiationID]])</f>
        <v>14</v>
      </c>
      <c r="Q28" t="s">
        <v>51</v>
      </c>
    </row>
    <row r="29">
      <c r="A29" t="e">
        <f t="shared" ca="1" si="470"/>
        <v>#VALUE!</v>
      </c>
      <c r="B29" t="e">
        <f t="array" ref="B29" ca="1">_xlfn.XLOOKUP(Tabelle1[[#This Row],[ExperimentID]]&amp;Tabelle1[[#This Row],[NegotiationID]]&amp;Tabelle1[[#This Row],[MessageID]],ALL_IN_ONE[ExperimentID]&amp;ALL_IN_ONE[NegotiationID]&amp;ALL_IN_ONE[MessageID],ALL_IN_ONE[Gesamt_ID],,0)</f>
        <v>#VALUE!</v>
      </c>
      <c r="C29">
        <v>62</v>
      </c>
      <c r="D29" t="s">
        <v>18</v>
      </c>
      <c r="E29">
        <v>553</v>
      </c>
      <c r="F29">
        <v>124</v>
      </c>
      <c r="G29">
        <v>123</v>
      </c>
      <c r="H29" t="s">
        <v>31</v>
      </c>
      <c r="I29" t="s">
        <v>40</v>
      </c>
      <c r="J29">
        <v>0.57999999999999996</v>
      </c>
      <c r="K29">
        <v>0.51000000000000001</v>
      </c>
      <c r="L29">
        <v>1.0900000000000001</v>
      </c>
      <c r="M29">
        <v>0.070000000000000007</v>
      </c>
      <c r="N29">
        <f>LEN(Tabelle1[[#This Row],[Content]])-LEN(SUBSTITUTE(Tabelle1[[#This Row],[Content]]," ",""))+1</f>
        <v>71</v>
      </c>
      <c r="O29">
        <f t="array" ref="O29">SUMIF(Tabelle1[NegotiationID],Tabelle1[[#This Row],[NegotiationID]],Tabelle1[WordCount (Message)])</f>
        <v>4127</v>
      </c>
      <c r="P29">
        <f t="array" ref="P29">COUNTIF(Tabelle1[NegotiationID],Tabelle1[[#This Row],[NegotiationID]])</f>
        <v>14</v>
      </c>
      <c r="Q29" t="s">
        <v>52</v>
      </c>
    </row>
    <row r="30">
      <c r="A30" t="e">
        <f t="shared" ca="1" si="470"/>
        <v>#VALUE!</v>
      </c>
      <c r="B30" t="e">
        <f t="array" ref="B30" ca="1">_xlfn.XLOOKUP(Tabelle1[[#This Row],[ExperimentID]]&amp;Tabelle1[[#This Row],[NegotiationID]]&amp;Tabelle1[[#This Row],[MessageID]],ALL_IN_ONE[ExperimentID]&amp;ALL_IN_ONE[NegotiationID]&amp;ALL_IN_ONE[MessageID],ALL_IN_ONE[Gesamt_ID],,0)</f>
        <v>#VALUE!</v>
      </c>
      <c r="C30">
        <v>62</v>
      </c>
      <c r="D30" t="s">
        <v>18</v>
      </c>
      <c r="E30">
        <v>561</v>
      </c>
      <c r="F30">
        <v>123</v>
      </c>
      <c r="G30">
        <v>124</v>
      </c>
      <c r="H30" t="s">
        <v>31</v>
      </c>
      <c r="I30" t="s">
        <v>40</v>
      </c>
      <c r="J30">
        <v>0.51000000000000001</v>
      </c>
      <c r="K30">
        <v>0.53000000000000003</v>
      </c>
      <c r="L30">
        <v>1.04</v>
      </c>
      <c r="M30">
        <v>-0.02</v>
      </c>
      <c r="N30">
        <f>LEN(Tabelle1[[#This Row],[Content]])-LEN(SUBSTITUTE(Tabelle1[[#This Row],[Content]]," ",""))+1</f>
        <v>272</v>
      </c>
      <c r="O30">
        <f t="array" ref="O30">SUMIF(Tabelle1[NegotiationID],Tabelle1[[#This Row],[NegotiationID]],Tabelle1[WordCount (Message)])</f>
        <v>4127</v>
      </c>
      <c r="P30">
        <f t="array" ref="P30">COUNTIF(Tabelle1[NegotiationID],Tabelle1[[#This Row],[NegotiationID]])</f>
        <v>14</v>
      </c>
      <c r="Q30" t="s">
        <v>53</v>
      </c>
    </row>
    <row r="31">
      <c r="A31" t="e">
        <f t="shared" ca="1" si="470"/>
        <v>#VALUE!</v>
      </c>
      <c r="B31" t="e">
        <f t="array" ref="B31" ca="1">_xlfn.XLOOKUP(Tabelle1[[#This Row],[ExperimentID]]&amp;Tabelle1[[#This Row],[NegotiationID]]&amp;Tabelle1[[#This Row],[MessageID]],ALL_IN_ONE[ExperimentID]&amp;ALL_IN_ONE[NegotiationID]&amp;ALL_IN_ONE[MessageID],ALL_IN_ONE[Gesamt_ID],,0)</f>
        <v>#VALUE!</v>
      </c>
      <c r="C31">
        <v>62</v>
      </c>
      <c r="D31" t="s">
        <v>18</v>
      </c>
      <c r="E31">
        <v>579</v>
      </c>
      <c r="F31">
        <v>124</v>
      </c>
      <c r="G31">
        <v>123</v>
      </c>
      <c r="H31" t="s">
        <v>40</v>
      </c>
      <c r="I31" t="s">
        <v>40</v>
      </c>
      <c r="J31">
        <v>0.53000000000000003</v>
      </c>
      <c r="K31">
        <v>0.51000000000000001</v>
      </c>
      <c r="L31">
        <v>1.04</v>
      </c>
      <c r="M31">
        <v>0.02</v>
      </c>
      <c r="N31">
        <f>LEN(Tabelle1[[#This Row],[Content]])-LEN(SUBSTITUTE(Tabelle1[[#This Row],[Content]]," ",""))+1</f>
        <v>251</v>
      </c>
      <c r="O31">
        <f t="array" ref="O31">SUMIF(Tabelle1[NegotiationID],Tabelle1[[#This Row],[NegotiationID]],Tabelle1[WordCount (Message)])</f>
        <v>4127</v>
      </c>
      <c r="P31">
        <f t="array" ref="P31">COUNTIF(Tabelle1[NegotiationID],Tabelle1[[#This Row],[NegotiationID]])</f>
        <v>14</v>
      </c>
      <c r="Q31" t="s">
        <v>54</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3">
    <outlinePr applyStyles="0" summaryBelow="1" summaryRight="1" showOutlineSymbols="1"/>
    <pageSetUpPr autoPageBreaks="1" fitToPage="0"/>
  </sheetPr>
  <sheetViews>
    <sheetView zoomScale="100" workbookViewId="0">
      <selection activeCell="Q10" activeCellId="0" sqref="Q10"/>
    </sheetView>
  </sheetViews>
  <sheetFormatPr baseColWidth="10" defaultRowHeight="14.5"/>
  <cols>
    <col bestFit="1" customWidth="1" min="1" max="1" width="15.453125"/>
    <col bestFit="1" customWidth="1" min="2" max="2" width="13"/>
    <col bestFit="1" customWidth="1" min="3" max="3" width="15.7265625"/>
    <col bestFit="1" customWidth="1" min="4" max="4" width="21.54296875"/>
    <col bestFit="1" customWidth="1" min="5" max="5" width="13"/>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2" width="5.453125"/>
    <col bestFit="1" customWidth="1" min="13" max="13" width="5.7265625"/>
    <col bestFit="1" customWidth="1" min="14" max="14" width="23.54296875"/>
    <col bestFit="1" customWidth="1" min="15" max="15" width="26.26953125"/>
    <col bestFit="1" customWidth="1" min="16" max="16" width="29.26953125"/>
    <col bestFit="1" customWidth="1" min="17" max="17" width="255"/>
  </cols>
  <sheetData>
    <row r="1">
      <c r="A1" t="s">
        <v>2</v>
      </c>
      <c r="B1" t="s">
        <v>3</v>
      </c>
      <c r="C1" t="s">
        <v>4</v>
      </c>
      <c r="D1" t="s">
        <v>7</v>
      </c>
      <c r="E1" t="s">
        <v>8</v>
      </c>
      <c r="F1" t="s">
        <v>9</v>
      </c>
      <c r="G1" t="s">
        <v>10</v>
      </c>
      <c r="H1" t="s">
        <v>11</v>
      </c>
      <c r="I1" t="s">
        <v>12</v>
      </c>
      <c r="J1" t="s">
        <v>6014</v>
      </c>
      <c r="K1" t="s">
        <v>6015</v>
      </c>
      <c r="L1" t="s">
        <v>6016</v>
      </c>
      <c r="M1" t="s">
        <v>6017</v>
      </c>
      <c r="N1" t="s">
        <v>13</v>
      </c>
      <c r="O1" t="s">
        <v>14</v>
      </c>
      <c r="P1" t="s">
        <v>15</v>
      </c>
      <c r="Q1" t="s">
        <v>16</v>
      </c>
    </row>
    <row r="2">
      <c r="A2" t="e">
        <f t="shared" ref="A2:A52" ca="1" si="471">MID(CELL("Dateiname",$A$1),FIND("]",CELL("Dateiname",$A$1))+1,31)</f>
        <v>#VALUE!</v>
      </c>
      <c r="B2" t="e">
        <f t="array" ref="B2" ca="1">_xlfn.XLOOKUP(Tabelle2[[#This Row],[ExperimentID]]&amp;Tabelle2[[#This Row],[NegotiationID]]&amp;Tabelle2[[#This Row],[MessageID]],ALL_IN_ONE[ExperimentID]&amp;ALL_IN_ONE[NegotiationID]&amp;ALL_IN_ONE[MessageID],ALL_IN_ONE[Gesamt_ID],,0)</f>
        <v>#VALUE!</v>
      </c>
      <c r="C2">
        <v>225</v>
      </c>
      <c r="D2" t="s">
        <v>18</v>
      </c>
      <c r="E2">
        <v>1667</v>
      </c>
      <c r="F2">
        <v>451</v>
      </c>
      <c r="G2">
        <v>452</v>
      </c>
      <c r="H2" t="s">
        <v>19</v>
      </c>
      <c r="I2" t="s">
        <v>40</v>
      </c>
      <c r="J2">
        <v>0.98999999999999999</v>
      </c>
      <c r="K2">
        <v>0.070000000000000007</v>
      </c>
      <c r="L2">
        <v>1.0600000000000001</v>
      </c>
      <c r="M2">
        <v>0.91999999999999993</v>
      </c>
      <c r="N2">
        <f>LEN(Tabelle2[[#This Row],[Content]])-LEN(SUBSTITUTE(Tabelle2[[#This Row],[Content]]," ",""))+1</f>
        <v>30</v>
      </c>
      <c r="O2">
        <f t="array" ref="O2">SUMIF(Tabelle2[NegotiationID],Tabelle2[[#This Row],[NegotiationID]],Tabelle2[WordCount (Message)])</f>
        <v>472</v>
      </c>
      <c r="P2">
        <f t="array" ref="P2">COUNTIF(Tabelle2[NegotiationID],Tabelle2[[#This Row],[NegotiationID]])</f>
        <v>12</v>
      </c>
      <c r="Q2" t="s">
        <v>56</v>
      </c>
    </row>
    <row r="3">
      <c r="A3" t="e">
        <f t="shared" ca="1" si="471"/>
        <v>#VALUE!</v>
      </c>
      <c r="B3" t="e">
        <f t="array" ref="B3" ca="1">_xlfn.XLOOKUP(Tabelle2[[#This Row],[ExperimentID]]&amp;Tabelle2[[#This Row],[NegotiationID]]&amp;Tabelle2[[#This Row],[MessageID]],ALL_IN_ONE[ExperimentID]&amp;ALL_IN_ONE[NegotiationID]&amp;ALL_IN_ONE[MessageID],ALL_IN_ONE[Gesamt_ID],,0)</f>
        <v>#VALUE!</v>
      </c>
      <c r="C3">
        <v>225</v>
      </c>
      <c r="D3" t="s">
        <v>18</v>
      </c>
      <c r="E3">
        <v>1668</v>
      </c>
      <c r="F3">
        <v>452</v>
      </c>
      <c r="G3">
        <v>451</v>
      </c>
      <c r="H3" t="s">
        <v>31</v>
      </c>
      <c r="I3" t="s">
        <v>40</v>
      </c>
      <c r="J3">
        <v>1</v>
      </c>
      <c r="K3">
        <v>0</v>
      </c>
      <c r="L3">
        <v>1</v>
      </c>
      <c r="M3">
        <v>1</v>
      </c>
      <c r="N3">
        <f>LEN(Tabelle2[[#This Row],[Content]])-LEN(SUBSTITUTE(Tabelle2[[#This Row],[Content]]," ",""))+1</f>
        <v>12</v>
      </c>
      <c r="O3">
        <f t="array" ref="O3">SUMIF(Tabelle2[NegotiationID],Tabelle2[[#This Row],[NegotiationID]],Tabelle2[WordCount (Message)])</f>
        <v>472</v>
      </c>
      <c r="P3">
        <f t="array" ref="P3">COUNTIF(Tabelle2[NegotiationID],Tabelle2[[#This Row],[NegotiationID]])</f>
        <v>12</v>
      </c>
      <c r="Q3" t="s">
        <v>57</v>
      </c>
    </row>
    <row r="4">
      <c r="A4" t="e">
        <f t="shared" ca="1" si="471"/>
        <v>#VALUE!</v>
      </c>
      <c r="B4" t="e">
        <f t="array" ref="B4" ca="1">_xlfn.XLOOKUP(Tabelle2[[#This Row],[ExperimentID]]&amp;Tabelle2[[#This Row],[NegotiationID]]&amp;Tabelle2[[#This Row],[MessageID]],ALL_IN_ONE[ExperimentID]&amp;ALL_IN_ONE[NegotiationID]&amp;ALL_IN_ONE[MessageID],ALL_IN_ONE[Gesamt_ID],,0)</f>
        <v>#VALUE!</v>
      </c>
      <c r="C4">
        <v>225</v>
      </c>
      <c r="D4" t="s">
        <v>18</v>
      </c>
      <c r="E4">
        <v>1687</v>
      </c>
      <c r="F4">
        <v>451</v>
      </c>
      <c r="G4">
        <v>452</v>
      </c>
      <c r="H4" t="s">
        <v>19</v>
      </c>
      <c r="I4" t="s">
        <v>40</v>
      </c>
      <c r="J4">
        <v>0.94999999999999996</v>
      </c>
      <c r="K4">
        <v>0.070000000000000007</v>
      </c>
      <c r="L4">
        <v>1.02</v>
      </c>
      <c r="M4">
        <v>0.87999999999999989</v>
      </c>
      <c r="N4">
        <f>LEN(Tabelle2[[#This Row],[Content]])-LEN(SUBSTITUTE(Tabelle2[[#This Row],[Content]]," ",""))+1</f>
        <v>94</v>
      </c>
      <c r="O4">
        <f t="array" ref="O4">SUMIF(Tabelle2[NegotiationID],Tabelle2[[#This Row],[NegotiationID]],Tabelle2[WordCount (Message)])</f>
        <v>472</v>
      </c>
      <c r="P4">
        <f t="array" ref="P4">COUNTIF(Tabelle2[NegotiationID],Tabelle2[[#This Row],[NegotiationID]])</f>
        <v>12</v>
      </c>
      <c r="Q4" t="s">
        <v>58</v>
      </c>
    </row>
    <row r="5">
      <c r="A5" t="e">
        <f t="shared" ca="1" si="471"/>
        <v>#VALUE!</v>
      </c>
      <c r="B5" t="e">
        <f t="array" ref="B5" ca="1">_xlfn.XLOOKUP(Tabelle2[[#This Row],[ExperimentID]]&amp;Tabelle2[[#This Row],[NegotiationID]]&amp;Tabelle2[[#This Row],[MessageID]],ALL_IN_ONE[ExperimentID]&amp;ALL_IN_ONE[NegotiationID]&amp;ALL_IN_ONE[MessageID],ALL_IN_ONE[Gesamt_ID],,0)</f>
        <v>#VALUE!</v>
      </c>
      <c r="C5">
        <v>225</v>
      </c>
      <c r="D5" t="s">
        <v>18</v>
      </c>
      <c r="E5">
        <v>1702</v>
      </c>
      <c r="F5">
        <v>452</v>
      </c>
      <c r="G5">
        <v>451</v>
      </c>
      <c r="H5" t="s">
        <v>31</v>
      </c>
      <c r="I5" t="s">
        <v>40</v>
      </c>
      <c r="J5">
        <v>0.82999999999999996</v>
      </c>
      <c r="K5">
        <v>0.17999999999999999</v>
      </c>
      <c r="L5">
        <v>1.01</v>
      </c>
      <c r="M5">
        <v>0.64999999999999991</v>
      </c>
      <c r="N5">
        <f>LEN(Tabelle2[[#This Row],[Content]])-LEN(SUBSTITUTE(Tabelle2[[#This Row],[Content]]," ",""))+1</f>
        <v>43</v>
      </c>
      <c r="O5">
        <f t="array" ref="O5">SUMIF(Tabelle2[NegotiationID],Tabelle2[[#This Row],[NegotiationID]],Tabelle2[WordCount (Message)])</f>
        <v>472</v>
      </c>
      <c r="P5">
        <f t="array" ref="P5">COUNTIF(Tabelle2[NegotiationID],Tabelle2[[#This Row],[NegotiationID]])</f>
        <v>12</v>
      </c>
      <c r="Q5" t="s">
        <v>59</v>
      </c>
    </row>
    <row r="6">
      <c r="A6" t="e">
        <f t="shared" ca="1" si="471"/>
        <v>#VALUE!</v>
      </c>
      <c r="B6" t="e">
        <f t="array" ref="B6" ca="1">_xlfn.XLOOKUP(Tabelle2[[#This Row],[ExperimentID]]&amp;Tabelle2[[#This Row],[NegotiationID]]&amp;Tabelle2[[#This Row],[MessageID]],ALL_IN_ONE[ExperimentID]&amp;ALL_IN_ONE[NegotiationID]&amp;ALL_IN_ONE[MessageID],ALL_IN_ONE[Gesamt_ID],,0)</f>
        <v>#VALUE!</v>
      </c>
      <c r="C6">
        <v>225</v>
      </c>
      <c r="D6" t="s">
        <v>18</v>
      </c>
      <c r="E6">
        <v>1706</v>
      </c>
      <c r="F6">
        <v>451</v>
      </c>
      <c r="G6">
        <v>452</v>
      </c>
      <c r="H6" t="s">
        <v>31</v>
      </c>
      <c r="I6" t="s">
        <v>40</v>
      </c>
      <c r="J6">
        <v>0.76000000000000001</v>
      </c>
      <c r="K6">
        <v>0.33000000000000002</v>
      </c>
      <c r="L6">
        <v>1.0900000000000001</v>
      </c>
      <c r="M6">
        <v>0.42999999999999999</v>
      </c>
      <c r="N6">
        <f>LEN(Tabelle2[[#This Row],[Content]])-LEN(SUBSTITUTE(Tabelle2[[#This Row],[Content]]," ",""))+1</f>
        <v>55</v>
      </c>
      <c r="O6">
        <f t="array" ref="O6">SUMIF(Tabelle2[NegotiationID],Tabelle2[[#This Row],[NegotiationID]],Tabelle2[WordCount (Message)])</f>
        <v>472</v>
      </c>
      <c r="P6">
        <f t="array" ref="P6">COUNTIF(Tabelle2[NegotiationID],Tabelle2[[#This Row],[NegotiationID]])</f>
        <v>12</v>
      </c>
      <c r="Q6" t="s">
        <v>60</v>
      </c>
    </row>
    <row r="7">
      <c r="A7" t="e">
        <f t="shared" ca="1" si="471"/>
        <v>#VALUE!</v>
      </c>
      <c r="B7" t="e">
        <f t="array" ref="B7" ca="1">_xlfn.XLOOKUP(Tabelle2[[#This Row],[ExperimentID]]&amp;Tabelle2[[#This Row],[NegotiationID]]&amp;Tabelle2[[#This Row],[MessageID]],ALL_IN_ONE[ExperimentID]&amp;ALL_IN_ONE[NegotiationID]&amp;ALL_IN_ONE[MessageID],ALL_IN_ONE[Gesamt_ID],,0)</f>
        <v>#VALUE!</v>
      </c>
      <c r="C7">
        <v>225</v>
      </c>
      <c r="D7" t="s">
        <v>18</v>
      </c>
      <c r="E7">
        <v>1707</v>
      </c>
      <c r="F7">
        <v>452</v>
      </c>
      <c r="G7">
        <v>451</v>
      </c>
      <c r="H7" t="s">
        <v>31</v>
      </c>
      <c r="I7" t="s">
        <v>40</v>
      </c>
      <c r="J7">
        <v>0.76000000000000001</v>
      </c>
      <c r="K7">
        <v>0.20999999999999999</v>
      </c>
      <c r="L7">
        <v>0.96999999999999997</v>
      </c>
      <c r="M7">
        <v>0.55000000000000004</v>
      </c>
      <c r="N7">
        <f>LEN(Tabelle2[[#This Row],[Content]])-LEN(SUBSTITUTE(Tabelle2[[#This Row],[Content]]," ",""))+1</f>
        <v>33</v>
      </c>
      <c r="O7">
        <f t="array" ref="O7">SUMIF(Tabelle2[NegotiationID],Tabelle2[[#This Row],[NegotiationID]],Tabelle2[WordCount (Message)])</f>
        <v>472</v>
      </c>
      <c r="P7">
        <f t="array" ref="P7">COUNTIF(Tabelle2[NegotiationID],Tabelle2[[#This Row],[NegotiationID]])</f>
        <v>12</v>
      </c>
      <c r="Q7" t="s">
        <v>61</v>
      </c>
    </row>
    <row r="8">
      <c r="A8" t="e">
        <f t="shared" ca="1" si="471"/>
        <v>#VALUE!</v>
      </c>
      <c r="B8" t="e">
        <f t="array" ref="B8" ca="1">_xlfn.XLOOKUP(Tabelle2[[#This Row],[ExperimentID]]&amp;Tabelle2[[#This Row],[NegotiationID]]&amp;Tabelle2[[#This Row],[MessageID]],ALL_IN_ONE[ExperimentID]&amp;ALL_IN_ONE[NegotiationID]&amp;ALL_IN_ONE[MessageID],ALL_IN_ONE[Gesamt_ID],,0)</f>
        <v>#VALUE!</v>
      </c>
      <c r="C8">
        <v>225</v>
      </c>
      <c r="D8" t="s">
        <v>18</v>
      </c>
      <c r="E8">
        <v>1715</v>
      </c>
      <c r="F8">
        <v>451</v>
      </c>
      <c r="G8">
        <v>452</v>
      </c>
      <c r="H8" t="s">
        <v>22</v>
      </c>
      <c r="I8" t="s">
        <v>40</v>
      </c>
      <c r="J8">
        <v>0.20999999999999999</v>
      </c>
      <c r="K8">
        <v>0.76000000000000001</v>
      </c>
      <c r="L8">
        <v>0.96999999999999997</v>
      </c>
      <c r="M8">
        <v>-0.55000000000000004</v>
      </c>
      <c r="N8">
        <f>LEN(Tabelle2[[#This Row],[Content]])-LEN(SUBSTITUTE(Tabelle2[[#This Row],[Content]]," ",""))+1</f>
        <v>12</v>
      </c>
      <c r="O8">
        <f t="array" ref="O8">SUMIF(Tabelle2[NegotiationID],Tabelle2[[#This Row],[NegotiationID]],Tabelle2[WordCount (Message)])</f>
        <v>472</v>
      </c>
      <c r="P8">
        <f t="array" ref="P8">COUNTIF(Tabelle2[NegotiationID],Tabelle2[[#This Row],[NegotiationID]])</f>
        <v>12</v>
      </c>
      <c r="Q8" t="s">
        <v>62</v>
      </c>
    </row>
    <row r="9">
      <c r="A9" t="e">
        <f t="shared" ca="1" si="471"/>
        <v>#VALUE!</v>
      </c>
      <c r="B9" t="e">
        <f t="array" ref="B9" ca="1">_xlfn.XLOOKUP(Tabelle2[[#This Row],[ExperimentID]]&amp;Tabelle2[[#This Row],[NegotiationID]]&amp;Tabelle2[[#This Row],[MessageID]],ALL_IN_ONE[ExperimentID]&amp;ALL_IN_ONE[NegotiationID]&amp;ALL_IN_ONE[MessageID],ALL_IN_ONE[Gesamt_ID],,0)</f>
        <v>#VALUE!</v>
      </c>
      <c r="C9">
        <v>225</v>
      </c>
      <c r="D9" t="s">
        <v>18</v>
      </c>
      <c r="E9">
        <v>1719</v>
      </c>
      <c r="F9">
        <v>452</v>
      </c>
      <c r="G9">
        <v>451</v>
      </c>
      <c r="H9" t="s">
        <v>24</v>
      </c>
      <c r="I9" t="s">
        <v>40</v>
      </c>
      <c r="J9">
        <v>0.76000000000000001</v>
      </c>
      <c r="K9">
        <v>0.20999999999999999</v>
      </c>
      <c r="L9">
        <v>0.96999999999999997</v>
      </c>
      <c r="M9">
        <v>0.55000000000000004</v>
      </c>
      <c r="N9">
        <f>LEN(Tabelle2[[#This Row],[Content]])-LEN(SUBSTITUTE(Tabelle2[[#This Row],[Content]]," ",""))+1</f>
        <v>49</v>
      </c>
      <c r="O9">
        <f t="array" ref="O9">SUMIF(Tabelle2[NegotiationID],Tabelle2[[#This Row],[NegotiationID]],Tabelle2[WordCount (Message)])</f>
        <v>472</v>
      </c>
      <c r="P9">
        <f t="array" ref="P9">COUNTIF(Tabelle2[NegotiationID],Tabelle2[[#This Row],[NegotiationID]])</f>
        <v>12</v>
      </c>
      <c r="Q9" t="s">
        <v>63</v>
      </c>
    </row>
    <row r="10">
      <c r="A10" t="e">
        <f t="shared" ca="1" si="471"/>
        <v>#VALUE!</v>
      </c>
      <c r="B10" t="e">
        <f t="array" ref="B10" ca="1">_xlfn.XLOOKUP(Tabelle2[[#This Row],[ExperimentID]]&amp;Tabelle2[[#This Row],[NegotiationID]]&amp;Tabelle2[[#This Row],[MessageID]],ALL_IN_ONE[ExperimentID]&amp;ALL_IN_ONE[NegotiationID]&amp;ALL_IN_ONE[MessageID],ALL_IN_ONE[Gesamt_ID],,0)</f>
        <v>#VALUE!</v>
      </c>
      <c r="C10">
        <v>225</v>
      </c>
      <c r="D10" t="s">
        <v>18</v>
      </c>
      <c r="E10">
        <v>1724</v>
      </c>
      <c r="F10">
        <v>451</v>
      </c>
      <c r="G10">
        <v>452</v>
      </c>
      <c r="H10" t="s">
        <v>19</v>
      </c>
      <c r="I10" t="s">
        <v>40</v>
      </c>
      <c r="J10">
        <v>0.70999999999999996</v>
      </c>
      <c r="K10">
        <v>0.33000000000000002</v>
      </c>
      <c r="L10">
        <v>1.04</v>
      </c>
      <c r="M10">
        <v>0.37999999999999995</v>
      </c>
      <c r="N10">
        <f>LEN(Tabelle2[[#This Row],[Content]])-LEN(SUBSTITUTE(Tabelle2[[#This Row],[Content]]," ",""))+1</f>
        <v>69</v>
      </c>
      <c r="O10">
        <f t="array" ref="O10">SUMIF(Tabelle2[NegotiationID],Tabelle2[[#This Row],[NegotiationID]],Tabelle2[WordCount (Message)])</f>
        <v>472</v>
      </c>
      <c r="P10">
        <f t="array" ref="P10">COUNTIF(Tabelle2[NegotiationID],Tabelle2[[#This Row],[NegotiationID]])</f>
        <v>12</v>
      </c>
      <c r="Q10" t="s">
        <v>64</v>
      </c>
    </row>
    <row r="11">
      <c r="A11" t="e">
        <f t="shared" ca="1" si="471"/>
        <v>#VALUE!</v>
      </c>
      <c r="B11" t="e">
        <f t="array" ref="B11" ca="1">_xlfn.XLOOKUP(Tabelle2[[#This Row],[ExperimentID]]&amp;Tabelle2[[#This Row],[NegotiationID]]&amp;Tabelle2[[#This Row],[MessageID]],ALL_IN_ONE[ExperimentID]&amp;ALL_IN_ONE[NegotiationID]&amp;ALL_IN_ONE[MessageID],ALL_IN_ONE[Gesamt_ID],,0)</f>
        <v>#VALUE!</v>
      </c>
      <c r="C11">
        <v>225</v>
      </c>
      <c r="D11" t="s">
        <v>18</v>
      </c>
      <c r="E11">
        <v>1728</v>
      </c>
      <c r="F11">
        <v>452</v>
      </c>
      <c r="G11">
        <v>451</v>
      </c>
      <c r="H11" t="s">
        <v>31</v>
      </c>
      <c r="I11" t="s">
        <v>40</v>
      </c>
      <c r="J11">
        <v>0.71999999999999997</v>
      </c>
      <c r="K11">
        <v>0.32000000000000001</v>
      </c>
      <c r="L11">
        <v>1.04</v>
      </c>
      <c r="M11">
        <v>0.39999999999999997</v>
      </c>
      <c r="N11">
        <f>LEN(Tabelle2[[#This Row],[Content]])-LEN(SUBSTITUTE(Tabelle2[[#This Row],[Content]]," ",""))+1</f>
        <v>31</v>
      </c>
      <c r="O11">
        <f t="array" ref="O11">SUMIF(Tabelle2[NegotiationID],Tabelle2[[#This Row],[NegotiationID]],Tabelle2[WordCount (Message)])</f>
        <v>472</v>
      </c>
      <c r="P11">
        <f t="array" ref="P11">COUNTIF(Tabelle2[NegotiationID],Tabelle2[[#This Row],[NegotiationID]])</f>
        <v>12</v>
      </c>
      <c r="Q11" t="s">
        <v>65</v>
      </c>
    </row>
    <row r="12">
      <c r="A12" t="e">
        <f t="shared" ca="1" si="471"/>
        <v>#VALUE!</v>
      </c>
      <c r="B12" t="e">
        <f t="array" ref="B12" ca="1">_xlfn.XLOOKUP(Tabelle2[[#This Row],[ExperimentID]]&amp;Tabelle2[[#This Row],[NegotiationID]]&amp;Tabelle2[[#This Row],[MessageID]],ALL_IN_ONE[ExperimentID]&amp;ALL_IN_ONE[NegotiationID]&amp;ALL_IN_ONE[MessageID],ALL_IN_ONE[Gesamt_ID],,0)</f>
        <v>#VALUE!</v>
      </c>
      <c r="C12">
        <v>225</v>
      </c>
      <c r="D12" t="s">
        <v>18</v>
      </c>
      <c r="E12">
        <v>1735</v>
      </c>
      <c r="F12">
        <v>451</v>
      </c>
      <c r="G12">
        <v>452</v>
      </c>
      <c r="H12" t="s">
        <v>31</v>
      </c>
      <c r="I12" t="s">
        <v>40</v>
      </c>
      <c r="J12">
        <v>0.63</v>
      </c>
      <c r="K12">
        <v>0.42999999999999999</v>
      </c>
      <c r="L12">
        <v>1.0600000000000001</v>
      </c>
      <c r="M12">
        <v>0.20000000000000001</v>
      </c>
      <c r="N12">
        <f>LEN(Tabelle2[[#This Row],[Content]])-LEN(SUBSTITUTE(Tabelle2[[#This Row],[Content]]," ",""))+1</f>
        <v>21</v>
      </c>
      <c r="O12">
        <f t="array" ref="O12">SUMIF(Tabelle2[NegotiationID],Tabelle2[[#This Row],[NegotiationID]],Tabelle2[WordCount (Message)])</f>
        <v>472</v>
      </c>
      <c r="P12">
        <f t="array" ref="P12">COUNTIF(Tabelle2[NegotiationID],Tabelle2[[#This Row],[NegotiationID]])</f>
        <v>12</v>
      </c>
      <c r="Q12" t="s">
        <v>66</v>
      </c>
    </row>
    <row r="13">
      <c r="A13" t="e">
        <f t="shared" ca="1" si="471"/>
        <v>#VALUE!</v>
      </c>
      <c r="B13" t="e">
        <f t="array" ref="B13" ca="1">_xlfn.XLOOKUP(Tabelle2[[#This Row],[ExperimentID]]&amp;Tabelle2[[#This Row],[NegotiationID]]&amp;Tabelle2[[#This Row],[MessageID]],ALL_IN_ONE[ExperimentID]&amp;ALL_IN_ONE[NegotiationID]&amp;ALL_IN_ONE[MessageID],ALL_IN_ONE[Gesamt_ID],,0)</f>
        <v>#VALUE!</v>
      </c>
      <c r="C13">
        <v>225</v>
      </c>
      <c r="D13" t="s">
        <v>18</v>
      </c>
      <c r="E13">
        <v>1736</v>
      </c>
      <c r="F13">
        <v>452</v>
      </c>
      <c r="G13">
        <v>451</v>
      </c>
      <c r="H13" t="s">
        <v>40</v>
      </c>
      <c r="I13" t="s">
        <v>40</v>
      </c>
      <c r="J13">
        <v>0.42999999999999999</v>
      </c>
      <c r="K13">
        <v>0.63</v>
      </c>
      <c r="L13">
        <v>1.0600000000000001</v>
      </c>
      <c r="M13">
        <v>-0.20000000000000001</v>
      </c>
      <c r="N13">
        <f>LEN(Tabelle2[[#This Row],[Content]])-LEN(SUBSTITUTE(Tabelle2[[#This Row],[Content]]," ",""))+1</f>
        <v>23</v>
      </c>
      <c r="O13">
        <f t="array" ref="O13">SUMIF(Tabelle2[NegotiationID],Tabelle2[[#This Row],[NegotiationID]],Tabelle2[WordCount (Message)])</f>
        <v>472</v>
      </c>
      <c r="P13">
        <f t="array" ref="P13">COUNTIF(Tabelle2[NegotiationID],Tabelle2[[#This Row],[NegotiationID]])</f>
        <v>12</v>
      </c>
      <c r="Q13" t="s">
        <v>67</v>
      </c>
    </row>
    <row r="14">
      <c r="A14" t="e">
        <f t="shared" ca="1" si="471"/>
        <v>#VALUE!</v>
      </c>
      <c r="B14" t="e">
        <f t="array" ref="B14" ca="1">_xlfn.XLOOKUP(Tabelle2[[#This Row],[ExperimentID]]&amp;Tabelle2[[#This Row],[NegotiationID]]&amp;Tabelle2[[#This Row],[MessageID]],ALL_IN_ONE[ExperimentID]&amp;ALL_IN_ONE[NegotiationID]&amp;ALL_IN_ONE[MessageID],ALL_IN_ONE[Gesamt_ID],,0)</f>
        <v>#VALUE!</v>
      </c>
      <c r="C14">
        <v>226</v>
      </c>
      <c r="D14" t="s">
        <v>18</v>
      </c>
      <c r="E14">
        <v>1661</v>
      </c>
      <c r="F14">
        <v>453</v>
      </c>
      <c r="G14">
        <v>454</v>
      </c>
      <c r="H14" t="s">
        <v>19</v>
      </c>
      <c r="I14" t="s">
        <v>20</v>
      </c>
      <c r="J14">
        <v>0.98999999999999999</v>
      </c>
      <c r="K14">
        <v>0.070000000000000007</v>
      </c>
      <c r="L14">
        <v>1.0600000000000001</v>
      </c>
      <c r="M14">
        <v>0.91999999999999993</v>
      </c>
      <c r="N14">
        <f>LEN(Tabelle2[[#This Row],[Content]])-LEN(SUBSTITUTE(Tabelle2[[#This Row],[Content]]," ",""))+1</f>
        <v>30</v>
      </c>
      <c r="O14">
        <f t="array" ref="O14">SUMIF(Tabelle2[NegotiationID],Tabelle2[[#This Row],[NegotiationID]],Tabelle2[WordCount (Message)])</f>
        <v>1603</v>
      </c>
      <c r="P14">
        <f t="array" ref="P14">COUNTIF(Tabelle2[NegotiationID],Tabelle2[[#This Row],[NegotiationID]])</f>
        <v>27</v>
      </c>
      <c r="Q14" t="s">
        <v>68</v>
      </c>
    </row>
    <row r="15">
      <c r="A15" t="e">
        <f t="shared" ca="1" si="471"/>
        <v>#VALUE!</v>
      </c>
      <c r="B15" t="e">
        <f t="array" ref="B15" ca="1">_xlfn.XLOOKUP(Tabelle2[[#This Row],[ExperimentID]]&amp;Tabelle2[[#This Row],[NegotiationID]]&amp;Tabelle2[[#This Row],[MessageID]],ALL_IN_ONE[ExperimentID]&amp;ALL_IN_ONE[NegotiationID]&amp;ALL_IN_ONE[MessageID],ALL_IN_ONE[Gesamt_ID],,0)</f>
        <v>#VALUE!</v>
      </c>
      <c r="C15">
        <v>226</v>
      </c>
      <c r="D15" t="s">
        <v>18</v>
      </c>
      <c r="E15">
        <v>1665</v>
      </c>
      <c r="F15">
        <v>454</v>
      </c>
      <c r="G15">
        <v>453</v>
      </c>
      <c r="H15" t="s">
        <v>31</v>
      </c>
      <c r="I15" t="s">
        <v>20</v>
      </c>
      <c r="J15">
        <v>0.98999999999999999</v>
      </c>
      <c r="K15">
        <v>0</v>
      </c>
      <c r="L15">
        <v>0.98999999999999999</v>
      </c>
      <c r="M15">
        <v>0.98999999999999999</v>
      </c>
      <c r="N15">
        <f>LEN(Tabelle2[[#This Row],[Content]])-LEN(SUBSTITUTE(Tabelle2[[#This Row],[Content]]," ",""))+1</f>
        <v>53</v>
      </c>
      <c r="O15">
        <f t="array" ref="O15">SUMIF(Tabelle2[NegotiationID],Tabelle2[[#This Row],[NegotiationID]],Tabelle2[WordCount (Message)])</f>
        <v>1603</v>
      </c>
      <c r="P15">
        <f t="array" ref="P15">COUNTIF(Tabelle2[NegotiationID],Tabelle2[[#This Row],[NegotiationID]])</f>
        <v>27</v>
      </c>
      <c r="Q15" t="s">
        <v>69</v>
      </c>
    </row>
    <row r="16">
      <c r="A16" t="e">
        <f t="shared" ca="1" si="471"/>
        <v>#VALUE!</v>
      </c>
      <c r="B16" t="e">
        <f t="array" ref="B16" ca="1">_xlfn.XLOOKUP(Tabelle2[[#This Row],[ExperimentID]]&amp;Tabelle2[[#This Row],[NegotiationID]]&amp;Tabelle2[[#This Row],[MessageID]],ALL_IN_ONE[ExperimentID]&amp;ALL_IN_ONE[NegotiationID]&amp;ALL_IN_ONE[MessageID],ALL_IN_ONE[Gesamt_ID],,0)</f>
        <v>#VALUE!</v>
      </c>
      <c r="C16">
        <v>226</v>
      </c>
      <c r="D16" t="s">
        <v>18</v>
      </c>
      <c r="E16">
        <v>1666</v>
      </c>
      <c r="F16">
        <v>453</v>
      </c>
      <c r="G16">
        <v>454</v>
      </c>
      <c r="H16" t="s">
        <v>31</v>
      </c>
      <c r="I16" t="s">
        <v>20</v>
      </c>
      <c r="J16">
        <v>0.87</v>
      </c>
      <c r="K16">
        <v>0.26000000000000001</v>
      </c>
      <c r="L16">
        <v>1.1299999999999999</v>
      </c>
      <c r="M16">
        <v>0.60999999999999999</v>
      </c>
      <c r="N16">
        <f>LEN(Tabelle2[[#This Row],[Content]])-LEN(SUBSTITUTE(Tabelle2[[#This Row],[Content]]," ",""))+1</f>
        <v>117</v>
      </c>
      <c r="O16">
        <f t="array" ref="O16">SUMIF(Tabelle2[NegotiationID],Tabelle2[[#This Row],[NegotiationID]],Tabelle2[WordCount (Message)])</f>
        <v>1603</v>
      </c>
      <c r="P16">
        <f t="array" ref="P16">COUNTIF(Tabelle2[NegotiationID],Tabelle2[[#This Row],[NegotiationID]])</f>
        <v>27</v>
      </c>
      <c r="Q16" t="s">
        <v>70</v>
      </c>
    </row>
    <row r="17">
      <c r="A17" t="e">
        <f t="shared" ca="1" si="471"/>
        <v>#VALUE!</v>
      </c>
      <c r="B17" t="e">
        <f t="array" ref="B17" ca="1">_xlfn.XLOOKUP(Tabelle2[[#This Row],[ExperimentID]]&amp;Tabelle2[[#This Row],[NegotiationID]]&amp;Tabelle2[[#This Row],[MessageID]],ALL_IN_ONE[ExperimentID]&amp;ALL_IN_ONE[NegotiationID]&amp;ALL_IN_ONE[MessageID],ALL_IN_ONE[Gesamt_ID],,0)</f>
        <v>#VALUE!</v>
      </c>
      <c r="C17">
        <v>226</v>
      </c>
      <c r="D17" t="s">
        <v>18</v>
      </c>
      <c r="E17">
        <v>1689</v>
      </c>
      <c r="F17">
        <v>454</v>
      </c>
      <c r="G17">
        <v>453</v>
      </c>
      <c r="H17" t="s">
        <v>31</v>
      </c>
      <c r="I17" t="s">
        <v>20</v>
      </c>
      <c r="J17">
        <v>0.85999999999999999</v>
      </c>
      <c r="K17">
        <v>0.17999999999999999</v>
      </c>
      <c r="L17">
        <v>1.04</v>
      </c>
      <c r="M17">
        <v>0.67999999999999994</v>
      </c>
      <c r="N17">
        <f>LEN(Tabelle2[[#This Row],[Content]])-LEN(SUBSTITUTE(Tabelle2[[#This Row],[Content]]," ",""))+1</f>
        <v>231</v>
      </c>
      <c r="O17">
        <f t="array" ref="O17">SUMIF(Tabelle2[NegotiationID],Tabelle2[[#This Row],[NegotiationID]],Tabelle2[WordCount (Message)])</f>
        <v>1603</v>
      </c>
      <c r="P17">
        <f t="array" ref="P17">COUNTIF(Tabelle2[NegotiationID],Tabelle2[[#This Row],[NegotiationID]])</f>
        <v>27</v>
      </c>
      <c r="Q17" t="s">
        <v>71</v>
      </c>
    </row>
    <row r="18">
      <c r="A18" t="e">
        <f t="shared" ca="1" si="471"/>
        <v>#VALUE!</v>
      </c>
      <c r="B18" t="e">
        <f t="array" ref="B18" ca="1">_xlfn.XLOOKUP(Tabelle2[[#This Row],[ExperimentID]]&amp;Tabelle2[[#This Row],[NegotiationID]]&amp;Tabelle2[[#This Row],[MessageID]],ALL_IN_ONE[ExperimentID]&amp;ALL_IN_ONE[NegotiationID]&amp;ALL_IN_ONE[MessageID],ALL_IN_ONE[Gesamt_ID],,0)</f>
        <v>#VALUE!</v>
      </c>
      <c r="C18">
        <v>226</v>
      </c>
      <c r="D18" t="s">
        <v>18</v>
      </c>
      <c r="E18">
        <v>1693</v>
      </c>
      <c r="F18">
        <v>453</v>
      </c>
      <c r="G18">
        <v>454</v>
      </c>
      <c r="H18" t="s">
        <v>31</v>
      </c>
      <c r="I18" t="s">
        <v>20</v>
      </c>
      <c r="J18">
        <v>0.76000000000000001</v>
      </c>
      <c r="K18">
        <v>0.33000000000000002</v>
      </c>
      <c r="L18">
        <v>1.0900000000000001</v>
      </c>
      <c r="M18">
        <v>0.42999999999999999</v>
      </c>
      <c r="N18">
        <f>LEN(Tabelle2[[#This Row],[Content]])-LEN(SUBSTITUTE(Tabelle2[[#This Row],[Content]]," ",""))+1</f>
        <v>195</v>
      </c>
      <c r="O18">
        <f t="array" ref="O18">SUMIF(Tabelle2[NegotiationID],Tabelle2[[#This Row],[NegotiationID]],Tabelle2[WordCount (Message)])</f>
        <v>1603</v>
      </c>
      <c r="P18">
        <f t="array" ref="P18">COUNTIF(Tabelle2[NegotiationID],Tabelle2[[#This Row],[NegotiationID]])</f>
        <v>27</v>
      </c>
      <c r="Q18" t="s">
        <v>72</v>
      </c>
    </row>
    <row r="19">
      <c r="A19" t="e">
        <f t="shared" ca="1" si="471"/>
        <v>#VALUE!</v>
      </c>
      <c r="B19" t="e">
        <f t="array" ref="B19" ca="1">_xlfn.XLOOKUP(Tabelle2[[#This Row],[ExperimentID]]&amp;Tabelle2[[#This Row],[NegotiationID]]&amp;Tabelle2[[#This Row],[MessageID]],ALL_IN_ONE[ExperimentID]&amp;ALL_IN_ONE[NegotiationID]&amp;ALL_IN_ONE[MessageID],ALL_IN_ONE[Gesamt_ID],,0)</f>
        <v>#VALUE!</v>
      </c>
      <c r="C19">
        <v>226</v>
      </c>
      <c r="D19" t="s">
        <v>18</v>
      </c>
      <c r="E19">
        <v>1695</v>
      </c>
      <c r="F19">
        <v>454</v>
      </c>
      <c r="G19">
        <v>453</v>
      </c>
      <c r="H19" t="s">
        <v>31</v>
      </c>
      <c r="I19" t="s">
        <v>20</v>
      </c>
      <c r="J19">
        <v>0.68999999999999995</v>
      </c>
      <c r="K19">
        <v>0.42999999999999999</v>
      </c>
      <c r="L19">
        <v>1.1199999999999999</v>
      </c>
      <c r="M19">
        <v>0.25999999999999995</v>
      </c>
      <c r="N19">
        <f>LEN(Tabelle2[[#This Row],[Content]])-LEN(SUBSTITUTE(Tabelle2[[#This Row],[Content]]," ",""))+1</f>
        <v>95</v>
      </c>
      <c r="O19">
        <f t="array" ref="O19">SUMIF(Tabelle2[NegotiationID],Tabelle2[[#This Row],[NegotiationID]],Tabelle2[WordCount (Message)])</f>
        <v>1603</v>
      </c>
      <c r="P19">
        <f t="array" ref="P19">COUNTIF(Tabelle2[NegotiationID],Tabelle2[[#This Row],[NegotiationID]])</f>
        <v>27</v>
      </c>
      <c r="Q19" t="s">
        <v>73</v>
      </c>
    </row>
    <row r="20">
      <c r="A20" t="e">
        <f t="shared" ca="1" si="471"/>
        <v>#VALUE!</v>
      </c>
      <c r="B20" t="e">
        <f t="array" ref="B20" ca="1">_xlfn.XLOOKUP(Tabelle2[[#This Row],[ExperimentID]]&amp;Tabelle2[[#This Row],[NegotiationID]]&amp;Tabelle2[[#This Row],[MessageID]],ALL_IN_ONE[ExperimentID]&amp;ALL_IN_ONE[NegotiationID]&amp;ALL_IN_ONE[MessageID],ALL_IN_ONE[Gesamt_ID],,0)</f>
        <v>#VALUE!</v>
      </c>
      <c r="C20">
        <v>226</v>
      </c>
      <c r="D20" t="s">
        <v>18</v>
      </c>
      <c r="E20">
        <v>1709</v>
      </c>
      <c r="F20">
        <v>453</v>
      </c>
      <c r="G20">
        <v>454</v>
      </c>
      <c r="H20" t="s">
        <v>31</v>
      </c>
      <c r="I20" t="s">
        <v>20</v>
      </c>
      <c r="J20">
        <v>0.70999999999999996</v>
      </c>
      <c r="K20">
        <v>0.40000000000000002</v>
      </c>
      <c r="L20">
        <v>1.1099999999999999</v>
      </c>
      <c r="M20">
        <v>0.30999999999999994</v>
      </c>
      <c r="N20">
        <f>LEN(Tabelle2[[#This Row],[Content]])-LEN(SUBSTITUTE(Tabelle2[[#This Row],[Content]]," ",""))+1</f>
        <v>75</v>
      </c>
      <c r="O20">
        <f t="array" ref="O20">SUMIF(Tabelle2[NegotiationID],Tabelle2[[#This Row],[NegotiationID]],Tabelle2[WordCount (Message)])</f>
        <v>1603</v>
      </c>
      <c r="P20">
        <f t="array" ref="P20">COUNTIF(Tabelle2[NegotiationID],Tabelle2[[#This Row],[NegotiationID]])</f>
        <v>27</v>
      </c>
      <c r="Q20" t="s">
        <v>74</v>
      </c>
    </row>
    <row r="21">
      <c r="A21" t="e">
        <f t="shared" ca="1" si="471"/>
        <v>#VALUE!</v>
      </c>
      <c r="B21" t="e">
        <f t="array" ref="B21" ca="1">_xlfn.XLOOKUP(Tabelle2[[#This Row],[ExperimentID]]&amp;Tabelle2[[#This Row],[NegotiationID]]&amp;Tabelle2[[#This Row],[MessageID]],ALL_IN_ONE[ExperimentID]&amp;ALL_IN_ONE[NegotiationID]&amp;ALL_IN_ONE[MessageID],ALL_IN_ONE[Gesamt_ID],,0)</f>
        <v>#VALUE!</v>
      </c>
      <c r="C21">
        <v>226</v>
      </c>
      <c r="D21" t="s">
        <v>18</v>
      </c>
      <c r="E21">
        <v>1710</v>
      </c>
      <c r="F21">
        <v>454</v>
      </c>
      <c r="G21">
        <v>453</v>
      </c>
      <c r="H21" t="s">
        <v>31</v>
      </c>
      <c r="I21" t="s">
        <v>20</v>
      </c>
      <c r="J21">
        <v>0.58999999999999997</v>
      </c>
      <c r="K21">
        <v>0.45000000000000001</v>
      </c>
      <c r="L21">
        <v>1.04</v>
      </c>
      <c r="M21">
        <v>0.13999999999999996</v>
      </c>
      <c r="N21">
        <f>LEN(Tabelle2[[#This Row],[Content]])-LEN(SUBSTITUTE(Tabelle2[[#This Row],[Content]]," ",""))+1</f>
        <v>41</v>
      </c>
      <c r="O21">
        <f t="array" ref="O21">SUMIF(Tabelle2[NegotiationID],Tabelle2[[#This Row],[NegotiationID]],Tabelle2[WordCount (Message)])</f>
        <v>1603</v>
      </c>
      <c r="P21">
        <f t="array" ref="P21">COUNTIF(Tabelle2[NegotiationID],Tabelle2[[#This Row],[NegotiationID]])</f>
        <v>27</v>
      </c>
      <c r="Q21" t="s">
        <v>75</v>
      </c>
    </row>
    <row r="22">
      <c r="A22" t="e">
        <f t="shared" ca="1" si="471"/>
        <v>#VALUE!</v>
      </c>
      <c r="B22" t="e">
        <f t="array" ref="B22" ca="1">_xlfn.XLOOKUP(Tabelle2[[#This Row],[ExperimentID]]&amp;Tabelle2[[#This Row],[NegotiationID]]&amp;Tabelle2[[#This Row],[MessageID]],ALL_IN_ONE[ExperimentID]&amp;ALL_IN_ONE[NegotiationID]&amp;ALL_IN_ONE[MessageID],ALL_IN_ONE[Gesamt_ID],,0)</f>
        <v>#VALUE!</v>
      </c>
      <c r="C22">
        <v>226</v>
      </c>
      <c r="D22" t="s">
        <v>18</v>
      </c>
      <c r="E22">
        <v>1713</v>
      </c>
      <c r="F22">
        <v>453</v>
      </c>
      <c r="G22">
        <v>454</v>
      </c>
      <c r="H22" t="s">
        <v>31</v>
      </c>
      <c r="I22" t="s">
        <v>20</v>
      </c>
      <c r="J22">
        <v>0.65000000000000002</v>
      </c>
      <c r="K22">
        <v>0.41999999999999998</v>
      </c>
      <c r="L22">
        <v>1.0700000000000001</v>
      </c>
      <c r="M22">
        <v>0.23000000000000004</v>
      </c>
      <c r="N22">
        <f>LEN(Tabelle2[[#This Row],[Content]])-LEN(SUBSTITUTE(Tabelle2[[#This Row],[Content]]," ",""))+1</f>
        <v>48</v>
      </c>
      <c r="O22">
        <f t="array" ref="O22">SUMIF(Tabelle2[NegotiationID],Tabelle2[[#This Row],[NegotiationID]],Tabelle2[WordCount (Message)])</f>
        <v>1603</v>
      </c>
      <c r="P22">
        <f t="array" ref="P22">COUNTIF(Tabelle2[NegotiationID],Tabelle2[[#This Row],[NegotiationID]])</f>
        <v>27</v>
      </c>
      <c r="Q22" t="s">
        <v>76</v>
      </c>
    </row>
    <row r="23">
      <c r="A23" t="e">
        <f t="shared" ca="1" si="471"/>
        <v>#VALUE!</v>
      </c>
      <c r="B23" t="e">
        <f t="array" ref="B23" ca="1">_xlfn.XLOOKUP(Tabelle2[[#This Row],[ExperimentID]]&amp;Tabelle2[[#This Row],[NegotiationID]]&amp;Tabelle2[[#This Row],[MessageID]],ALL_IN_ONE[ExperimentID]&amp;ALL_IN_ONE[NegotiationID]&amp;ALL_IN_ONE[MessageID],ALL_IN_ONE[Gesamt_ID],,0)</f>
        <v>#VALUE!</v>
      </c>
      <c r="C23">
        <v>226</v>
      </c>
      <c r="D23" t="s">
        <v>18</v>
      </c>
      <c r="E23">
        <v>1714</v>
      </c>
      <c r="F23">
        <v>454</v>
      </c>
      <c r="G23">
        <v>453</v>
      </c>
      <c r="H23" t="s">
        <v>31</v>
      </c>
      <c r="I23" t="s">
        <v>20</v>
      </c>
      <c r="J23">
        <v>0.54000000000000004</v>
      </c>
      <c r="K23">
        <v>0.48999999999999999</v>
      </c>
      <c r="L23">
        <v>1.03</v>
      </c>
      <c r="M23">
        <v>0.050000000000000044</v>
      </c>
      <c r="N23">
        <f>LEN(Tabelle2[[#This Row],[Content]])-LEN(SUBSTITUTE(Tabelle2[[#This Row],[Content]]," ",""))+1</f>
        <v>92</v>
      </c>
      <c r="O23">
        <f t="array" ref="O23">SUMIF(Tabelle2[NegotiationID],Tabelle2[[#This Row],[NegotiationID]],Tabelle2[WordCount (Message)])</f>
        <v>1603</v>
      </c>
      <c r="P23">
        <f t="array" ref="P23">COUNTIF(Tabelle2[NegotiationID],Tabelle2[[#This Row],[NegotiationID]])</f>
        <v>27</v>
      </c>
      <c r="Q23" t="s">
        <v>77</v>
      </c>
    </row>
    <row r="24">
      <c r="A24" t="e">
        <f t="shared" ca="1" si="471"/>
        <v>#VALUE!</v>
      </c>
      <c r="B24" t="e">
        <f t="array" ref="B24" ca="1">_xlfn.XLOOKUP(Tabelle2[[#This Row],[ExperimentID]]&amp;Tabelle2[[#This Row],[NegotiationID]]&amp;Tabelle2[[#This Row],[MessageID]],ALL_IN_ONE[ExperimentID]&amp;ALL_IN_ONE[NegotiationID]&amp;ALL_IN_ONE[MessageID],ALL_IN_ONE[Gesamt_ID],,0)</f>
        <v>#VALUE!</v>
      </c>
      <c r="C24">
        <v>226</v>
      </c>
      <c r="D24" t="s">
        <v>18</v>
      </c>
      <c r="E24">
        <v>1716</v>
      </c>
      <c r="F24">
        <v>453</v>
      </c>
      <c r="G24">
        <v>454</v>
      </c>
      <c r="H24" t="s">
        <v>31</v>
      </c>
      <c r="I24" t="s">
        <v>20</v>
      </c>
      <c r="J24">
        <v>0.59999999999999998</v>
      </c>
      <c r="K24">
        <v>0.46000000000000002</v>
      </c>
      <c r="L24">
        <v>1.0600000000000001</v>
      </c>
      <c r="M24">
        <v>0.13999999999999996</v>
      </c>
      <c r="N24">
        <f>LEN(Tabelle2[[#This Row],[Content]])-LEN(SUBSTITUTE(Tabelle2[[#This Row],[Content]]," ",""))+1</f>
        <v>14</v>
      </c>
      <c r="O24">
        <f t="array" ref="O24">SUMIF(Tabelle2[NegotiationID],Tabelle2[[#This Row],[NegotiationID]],Tabelle2[WordCount (Message)])</f>
        <v>1603</v>
      </c>
      <c r="P24">
        <f t="array" ref="P24">COUNTIF(Tabelle2[NegotiationID],Tabelle2[[#This Row],[NegotiationID]])</f>
        <v>27</v>
      </c>
      <c r="Q24" t="s">
        <v>78</v>
      </c>
    </row>
    <row r="25">
      <c r="A25" t="e">
        <f t="shared" ca="1" si="471"/>
        <v>#VALUE!</v>
      </c>
      <c r="B25" t="e">
        <f t="array" ref="B25" ca="1">_xlfn.XLOOKUP(Tabelle2[[#This Row],[ExperimentID]]&amp;Tabelle2[[#This Row],[NegotiationID]]&amp;Tabelle2[[#This Row],[MessageID]],ALL_IN_ONE[ExperimentID]&amp;ALL_IN_ONE[NegotiationID]&amp;ALL_IN_ONE[MessageID],ALL_IN_ONE[Gesamt_ID],,0)</f>
        <v>#VALUE!</v>
      </c>
      <c r="C25">
        <v>226</v>
      </c>
      <c r="D25" t="s">
        <v>18</v>
      </c>
      <c r="E25">
        <v>1718</v>
      </c>
      <c r="F25">
        <v>454</v>
      </c>
      <c r="G25">
        <v>453</v>
      </c>
      <c r="H25" t="s">
        <v>31</v>
      </c>
      <c r="I25" t="s">
        <v>20</v>
      </c>
      <c r="J25">
        <v>0.54000000000000004</v>
      </c>
      <c r="K25">
        <v>0.48999999999999999</v>
      </c>
      <c r="L25">
        <v>1.03</v>
      </c>
      <c r="M25">
        <v>0.050000000000000044</v>
      </c>
      <c r="N25">
        <f>LEN(Tabelle2[[#This Row],[Content]])-LEN(SUBSTITUTE(Tabelle2[[#This Row],[Content]]," ",""))+1</f>
        <v>64</v>
      </c>
      <c r="O25">
        <f t="array" ref="O25">SUMIF(Tabelle2[NegotiationID],Tabelle2[[#This Row],[NegotiationID]],Tabelle2[WordCount (Message)])</f>
        <v>1603</v>
      </c>
      <c r="P25">
        <f t="array" ref="P25">COUNTIF(Tabelle2[NegotiationID],Tabelle2[[#This Row],[NegotiationID]])</f>
        <v>27</v>
      </c>
      <c r="Q25" t="s">
        <v>79</v>
      </c>
    </row>
    <row r="26">
      <c r="A26" t="e">
        <f t="shared" ca="1" si="471"/>
        <v>#VALUE!</v>
      </c>
      <c r="B26" t="e">
        <f t="array" ref="B26" ca="1">_xlfn.XLOOKUP(Tabelle2[[#This Row],[ExperimentID]]&amp;Tabelle2[[#This Row],[NegotiationID]]&amp;Tabelle2[[#This Row],[MessageID]],ALL_IN_ONE[ExperimentID]&amp;ALL_IN_ONE[NegotiationID]&amp;ALL_IN_ONE[MessageID],ALL_IN_ONE[Gesamt_ID],,0)</f>
        <v>#VALUE!</v>
      </c>
      <c r="C26">
        <v>226</v>
      </c>
      <c r="D26" t="s">
        <v>18</v>
      </c>
      <c r="E26">
        <v>1721</v>
      </c>
      <c r="F26">
        <v>453</v>
      </c>
      <c r="G26">
        <v>454</v>
      </c>
      <c r="H26" t="s">
        <v>31</v>
      </c>
      <c r="I26" t="s">
        <v>20</v>
      </c>
      <c r="J26">
        <v>0.59999999999999998</v>
      </c>
      <c r="K26">
        <v>0.47999999999999998</v>
      </c>
      <c r="L26">
        <v>1.0800000000000001</v>
      </c>
      <c r="M26">
        <v>0.12</v>
      </c>
      <c r="N26">
        <f>LEN(Tabelle2[[#This Row],[Content]])-LEN(SUBSTITUTE(Tabelle2[[#This Row],[Content]]," ",""))+1</f>
        <v>52</v>
      </c>
      <c r="O26">
        <f t="array" ref="O26">SUMIF(Tabelle2[NegotiationID],Tabelle2[[#This Row],[NegotiationID]],Tabelle2[WordCount (Message)])</f>
        <v>1603</v>
      </c>
      <c r="P26">
        <f t="array" ref="P26">COUNTIF(Tabelle2[NegotiationID],Tabelle2[[#This Row],[NegotiationID]])</f>
        <v>27</v>
      </c>
      <c r="Q26" t="s">
        <v>80</v>
      </c>
    </row>
    <row r="27">
      <c r="A27" t="e">
        <f t="shared" ca="1" si="471"/>
        <v>#VALUE!</v>
      </c>
      <c r="B27" t="e">
        <f t="array" ref="B27" ca="1">_xlfn.XLOOKUP(Tabelle2[[#This Row],[ExperimentID]]&amp;Tabelle2[[#This Row],[NegotiationID]]&amp;Tabelle2[[#This Row],[MessageID]],ALL_IN_ONE[ExperimentID]&amp;ALL_IN_ONE[NegotiationID]&amp;ALL_IN_ONE[MessageID],ALL_IN_ONE[Gesamt_ID],,0)</f>
        <v>#VALUE!</v>
      </c>
      <c r="C27">
        <v>226</v>
      </c>
      <c r="D27" t="s">
        <v>18</v>
      </c>
      <c r="E27">
        <v>1722</v>
      </c>
      <c r="F27">
        <v>454</v>
      </c>
      <c r="G27">
        <v>453</v>
      </c>
      <c r="H27" t="s">
        <v>31</v>
      </c>
      <c r="I27" t="s">
        <v>20</v>
      </c>
      <c r="J27">
        <v>0.52000000000000002</v>
      </c>
      <c r="K27">
        <v>0.57999999999999996</v>
      </c>
      <c r="L27">
        <v>1.1000000000000001</v>
      </c>
      <c r="M27">
        <v>-0.059999999999999942</v>
      </c>
      <c r="N27">
        <f>LEN(Tabelle2[[#This Row],[Content]])-LEN(SUBSTITUTE(Tabelle2[[#This Row],[Content]]," ",""))+1</f>
        <v>27</v>
      </c>
      <c r="O27">
        <f t="array" ref="O27">SUMIF(Tabelle2[NegotiationID],Tabelle2[[#This Row],[NegotiationID]],Tabelle2[WordCount (Message)])</f>
        <v>1603</v>
      </c>
      <c r="P27">
        <f t="array" ref="P27">COUNTIF(Tabelle2[NegotiationID],Tabelle2[[#This Row],[NegotiationID]])</f>
        <v>27</v>
      </c>
      <c r="Q27" t="s">
        <v>81</v>
      </c>
    </row>
    <row r="28">
      <c r="A28" t="e">
        <f t="shared" ca="1" si="471"/>
        <v>#VALUE!</v>
      </c>
      <c r="B28" t="e">
        <f t="array" ref="B28" ca="1">_xlfn.XLOOKUP(Tabelle2[[#This Row],[ExperimentID]]&amp;Tabelle2[[#This Row],[NegotiationID]]&amp;Tabelle2[[#This Row],[MessageID]],ALL_IN_ONE[ExperimentID]&amp;ALL_IN_ONE[NegotiationID]&amp;ALL_IN_ONE[MessageID],ALL_IN_ONE[Gesamt_ID],,0)</f>
        <v>#VALUE!</v>
      </c>
      <c r="C28">
        <v>226</v>
      </c>
      <c r="D28" t="s">
        <v>18</v>
      </c>
      <c r="E28">
        <v>1723</v>
      </c>
      <c r="F28">
        <v>453</v>
      </c>
      <c r="G28">
        <v>454</v>
      </c>
      <c r="H28" t="s">
        <v>31</v>
      </c>
      <c r="I28" t="s">
        <v>20</v>
      </c>
      <c r="J28">
        <v>0.59999999999999998</v>
      </c>
      <c r="K28">
        <v>0.47999999999999998</v>
      </c>
      <c r="L28">
        <v>1.0800000000000001</v>
      </c>
      <c r="M28">
        <v>0.12</v>
      </c>
      <c r="N28">
        <f>LEN(Tabelle2[[#This Row],[Content]])-LEN(SUBSTITUTE(Tabelle2[[#This Row],[Content]]," ",""))+1</f>
        <v>17</v>
      </c>
      <c r="O28">
        <f t="array" ref="O28">SUMIF(Tabelle2[NegotiationID],Tabelle2[[#This Row],[NegotiationID]],Tabelle2[WordCount (Message)])</f>
        <v>1603</v>
      </c>
      <c r="P28">
        <f t="array" ref="P28">COUNTIF(Tabelle2[NegotiationID],Tabelle2[[#This Row],[NegotiationID]])</f>
        <v>27</v>
      </c>
      <c r="Q28" t="s">
        <v>82</v>
      </c>
    </row>
    <row r="29">
      <c r="A29" t="e">
        <f t="shared" ca="1" si="471"/>
        <v>#VALUE!</v>
      </c>
      <c r="B29" t="e">
        <f t="array" ref="B29" ca="1">_xlfn.XLOOKUP(Tabelle2[[#This Row],[ExperimentID]]&amp;Tabelle2[[#This Row],[NegotiationID]]&amp;Tabelle2[[#This Row],[MessageID]],ALL_IN_ONE[ExperimentID]&amp;ALL_IN_ONE[NegotiationID]&amp;ALL_IN_ONE[MessageID],ALL_IN_ONE[Gesamt_ID],,0)</f>
        <v>#VALUE!</v>
      </c>
      <c r="C29">
        <v>226</v>
      </c>
      <c r="D29" t="s">
        <v>18</v>
      </c>
      <c r="E29">
        <v>1725</v>
      </c>
      <c r="F29">
        <v>454</v>
      </c>
      <c r="G29">
        <v>453</v>
      </c>
      <c r="H29" t="s">
        <v>31</v>
      </c>
      <c r="I29" t="s">
        <v>20</v>
      </c>
      <c r="J29">
        <v>0.52000000000000002</v>
      </c>
      <c r="K29">
        <v>0.57999999999999996</v>
      </c>
      <c r="L29">
        <v>1.1000000000000001</v>
      </c>
      <c r="M29">
        <v>-0.059999999999999942</v>
      </c>
      <c r="N29">
        <f>LEN(Tabelle2[[#This Row],[Content]])-LEN(SUBSTITUTE(Tabelle2[[#This Row],[Content]]," ",""))+1</f>
        <v>53</v>
      </c>
      <c r="O29">
        <f t="array" ref="O29">SUMIF(Tabelle2[NegotiationID],Tabelle2[[#This Row],[NegotiationID]],Tabelle2[WordCount (Message)])</f>
        <v>1603</v>
      </c>
      <c r="P29">
        <f t="array" ref="P29">COUNTIF(Tabelle2[NegotiationID],Tabelle2[[#This Row],[NegotiationID]])</f>
        <v>27</v>
      </c>
      <c r="Q29" t="s">
        <v>83</v>
      </c>
    </row>
    <row r="30">
      <c r="A30" t="e">
        <f t="shared" ca="1" si="471"/>
        <v>#VALUE!</v>
      </c>
      <c r="B30" t="e">
        <f t="array" ref="B30" ca="1">_xlfn.XLOOKUP(Tabelle2[[#This Row],[ExperimentID]]&amp;Tabelle2[[#This Row],[NegotiationID]]&amp;Tabelle2[[#This Row],[MessageID]],ALL_IN_ONE[ExperimentID]&amp;ALL_IN_ONE[NegotiationID]&amp;ALL_IN_ONE[MessageID],ALL_IN_ONE[Gesamt_ID],,0)</f>
        <v>#VALUE!</v>
      </c>
      <c r="C30">
        <v>226</v>
      </c>
      <c r="D30" t="s">
        <v>18</v>
      </c>
      <c r="E30">
        <v>1726</v>
      </c>
      <c r="F30">
        <v>453</v>
      </c>
      <c r="G30">
        <v>454</v>
      </c>
      <c r="H30" t="s">
        <v>31</v>
      </c>
      <c r="I30" t="s">
        <v>20</v>
      </c>
      <c r="J30">
        <v>0.59999999999999998</v>
      </c>
      <c r="K30">
        <v>0.46000000000000002</v>
      </c>
      <c r="L30">
        <v>1.0600000000000001</v>
      </c>
      <c r="M30">
        <v>0.13999999999999996</v>
      </c>
      <c r="N30">
        <f>LEN(Tabelle2[[#This Row],[Content]])-LEN(SUBSTITUTE(Tabelle2[[#This Row],[Content]]," ",""))+1</f>
        <v>27</v>
      </c>
      <c r="O30">
        <f t="array" ref="O30">SUMIF(Tabelle2[NegotiationID],Tabelle2[[#This Row],[NegotiationID]],Tabelle2[WordCount (Message)])</f>
        <v>1603</v>
      </c>
      <c r="P30">
        <f t="array" ref="P30">COUNTIF(Tabelle2[NegotiationID],Tabelle2[[#This Row],[NegotiationID]])</f>
        <v>27</v>
      </c>
      <c r="Q30" t="s">
        <v>84</v>
      </c>
    </row>
    <row r="31">
      <c r="A31" t="e">
        <f t="shared" ca="1" si="471"/>
        <v>#VALUE!</v>
      </c>
      <c r="B31" t="e">
        <f t="array" ref="B31" ca="1">_xlfn.XLOOKUP(Tabelle2[[#This Row],[ExperimentID]]&amp;Tabelle2[[#This Row],[NegotiationID]]&amp;Tabelle2[[#This Row],[MessageID]],ALL_IN_ONE[ExperimentID]&amp;ALL_IN_ONE[NegotiationID]&amp;ALL_IN_ONE[MessageID],ALL_IN_ONE[Gesamt_ID],,0)</f>
        <v>#VALUE!</v>
      </c>
      <c r="C31">
        <v>226</v>
      </c>
      <c r="D31" t="s">
        <v>18</v>
      </c>
      <c r="E31">
        <v>1727</v>
      </c>
      <c r="F31">
        <v>454</v>
      </c>
      <c r="G31">
        <v>453</v>
      </c>
      <c r="H31" t="s">
        <v>31</v>
      </c>
      <c r="I31" t="s">
        <v>20</v>
      </c>
      <c r="J31">
        <v>0.54000000000000004</v>
      </c>
      <c r="K31">
        <v>0.48999999999999999</v>
      </c>
      <c r="L31">
        <v>1.03</v>
      </c>
      <c r="M31">
        <v>0.050000000000000044</v>
      </c>
      <c r="N31">
        <f>LEN(Tabelle2[[#This Row],[Content]])-LEN(SUBSTITUTE(Tabelle2[[#This Row],[Content]]," ",""))+1</f>
        <v>23</v>
      </c>
      <c r="O31">
        <f t="array" ref="O31">SUMIF(Tabelle2[NegotiationID],Tabelle2[[#This Row],[NegotiationID]],Tabelle2[WordCount (Message)])</f>
        <v>1603</v>
      </c>
      <c r="P31">
        <f t="array" ref="P31">COUNTIF(Tabelle2[NegotiationID],Tabelle2[[#This Row],[NegotiationID]])</f>
        <v>27</v>
      </c>
      <c r="Q31" t="s">
        <v>85</v>
      </c>
    </row>
    <row r="32">
      <c r="A32" t="e">
        <f t="shared" ca="1" si="471"/>
        <v>#VALUE!</v>
      </c>
      <c r="B32" t="e">
        <f t="array" ref="B32" ca="1">_xlfn.XLOOKUP(Tabelle2[[#This Row],[ExperimentID]]&amp;Tabelle2[[#This Row],[NegotiationID]]&amp;Tabelle2[[#This Row],[MessageID]],ALL_IN_ONE[ExperimentID]&amp;ALL_IN_ONE[NegotiationID]&amp;ALL_IN_ONE[MessageID],ALL_IN_ONE[Gesamt_ID],,0)</f>
        <v>#VALUE!</v>
      </c>
      <c r="C32">
        <v>226</v>
      </c>
      <c r="D32" t="s">
        <v>18</v>
      </c>
      <c r="E32">
        <v>1729</v>
      </c>
      <c r="F32">
        <v>453</v>
      </c>
      <c r="G32">
        <v>454</v>
      </c>
      <c r="H32" t="s">
        <v>31</v>
      </c>
      <c r="I32" t="s">
        <v>20</v>
      </c>
      <c r="J32">
        <v>0.59999999999999998</v>
      </c>
      <c r="K32">
        <v>0.46000000000000002</v>
      </c>
      <c r="L32">
        <v>1.0600000000000001</v>
      </c>
      <c r="M32">
        <v>0.13999999999999996</v>
      </c>
      <c r="N32">
        <f>LEN(Tabelle2[[#This Row],[Content]])-LEN(SUBSTITUTE(Tabelle2[[#This Row],[Content]]," ",""))+1</f>
        <v>37</v>
      </c>
      <c r="O32">
        <f t="array" ref="O32">SUMIF(Tabelle2[NegotiationID],Tabelle2[[#This Row],[NegotiationID]],Tabelle2[WordCount (Message)])</f>
        <v>1603</v>
      </c>
      <c r="P32">
        <f t="array" ref="P32">COUNTIF(Tabelle2[NegotiationID],Tabelle2[[#This Row],[NegotiationID]])</f>
        <v>27</v>
      </c>
      <c r="Q32" t="s">
        <v>86</v>
      </c>
    </row>
    <row r="33">
      <c r="A33" t="e">
        <f t="shared" ca="1" si="471"/>
        <v>#VALUE!</v>
      </c>
      <c r="B33" t="e">
        <f t="array" ref="B33" ca="1">_xlfn.XLOOKUP(Tabelle2[[#This Row],[ExperimentID]]&amp;Tabelle2[[#This Row],[NegotiationID]]&amp;Tabelle2[[#This Row],[MessageID]],ALL_IN_ONE[ExperimentID]&amp;ALL_IN_ONE[NegotiationID]&amp;ALL_IN_ONE[MessageID],ALL_IN_ONE[Gesamt_ID],,0)</f>
        <v>#VALUE!</v>
      </c>
      <c r="C33">
        <v>226</v>
      </c>
      <c r="D33" t="s">
        <v>18</v>
      </c>
      <c r="E33">
        <v>1730</v>
      </c>
      <c r="F33">
        <v>454</v>
      </c>
      <c r="G33">
        <v>453</v>
      </c>
      <c r="H33" t="s">
        <v>31</v>
      </c>
      <c r="I33" t="s">
        <v>20</v>
      </c>
      <c r="J33">
        <v>0.52000000000000002</v>
      </c>
      <c r="K33">
        <v>0.57999999999999996</v>
      </c>
      <c r="L33">
        <v>1.1000000000000001</v>
      </c>
      <c r="M33">
        <v>-0.059999999999999942</v>
      </c>
      <c r="N33">
        <f>LEN(Tabelle2[[#This Row],[Content]])-LEN(SUBSTITUTE(Tabelle2[[#This Row],[Content]]," ",""))+1</f>
        <v>84</v>
      </c>
      <c r="O33">
        <f t="array" ref="O33">SUMIF(Tabelle2[NegotiationID],Tabelle2[[#This Row],[NegotiationID]],Tabelle2[WordCount (Message)])</f>
        <v>1603</v>
      </c>
      <c r="P33">
        <f t="array" ref="P33">COUNTIF(Tabelle2[NegotiationID],Tabelle2[[#This Row],[NegotiationID]])</f>
        <v>27</v>
      </c>
      <c r="Q33" t="s">
        <v>87</v>
      </c>
    </row>
    <row r="34">
      <c r="A34" t="e">
        <f t="shared" ca="1" si="471"/>
        <v>#VALUE!</v>
      </c>
      <c r="B34" t="e">
        <f t="array" ref="B34" ca="1">_xlfn.XLOOKUP(Tabelle2[[#This Row],[ExperimentID]]&amp;Tabelle2[[#This Row],[NegotiationID]]&amp;Tabelle2[[#This Row],[MessageID]],ALL_IN_ONE[ExperimentID]&amp;ALL_IN_ONE[NegotiationID]&amp;ALL_IN_ONE[MessageID],ALL_IN_ONE[Gesamt_ID],,0)</f>
        <v>#VALUE!</v>
      </c>
      <c r="C34">
        <v>226</v>
      </c>
      <c r="D34" t="s">
        <v>18</v>
      </c>
      <c r="E34">
        <v>1731</v>
      </c>
      <c r="F34">
        <v>453</v>
      </c>
      <c r="G34">
        <v>454</v>
      </c>
      <c r="H34" t="s">
        <v>31</v>
      </c>
      <c r="I34" t="s">
        <v>20</v>
      </c>
      <c r="J34">
        <v>0.63</v>
      </c>
      <c r="K34">
        <v>0.45000000000000001</v>
      </c>
      <c r="L34">
        <v>1.0800000000000001</v>
      </c>
      <c r="M34">
        <v>0.17999999999999999</v>
      </c>
      <c r="N34">
        <f>LEN(Tabelle2[[#This Row],[Content]])-LEN(SUBSTITUTE(Tabelle2[[#This Row],[Content]]," ",""))+1</f>
        <v>80</v>
      </c>
      <c r="O34">
        <f t="array" ref="O34">SUMIF(Tabelle2[NegotiationID],Tabelle2[[#This Row],[NegotiationID]],Tabelle2[WordCount (Message)])</f>
        <v>1603</v>
      </c>
      <c r="P34">
        <f t="array" ref="P34">COUNTIF(Tabelle2[NegotiationID],Tabelle2[[#This Row],[NegotiationID]])</f>
        <v>27</v>
      </c>
      <c r="Q34" t="s">
        <v>88</v>
      </c>
    </row>
    <row r="35">
      <c r="A35" t="e">
        <f t="shared" ca="1" si="471"/>
        <v>#VALUE!</v>
      </c>
      <c r="B35" t="e">
        <f t="array" ref="B35" ca="1">_xlfn.XLOOKUP(Tabelle2[[#This Row],[ExperimentID]]&amp;Tabelle2[[#This Row],[NegotiationID]]&amp;Tabelle2[[#This Row],[MessageID]],ALL_IN_ONE[ExperimentID]&amp;ALL_IN_ONE[NegotiationID]&amp;ALL_IN_ONE[MessageID],ALL_IN_ONE[Gesamt_ID],,0)</f>
        <v>#VALUE!</v>
      </c>
      <c r="C35">
        <v>226</v>
      </c>
      <c r="D35" t="s">
        <v>18</v>
      </c>
      <c r="E35">
        <v>1732</v>
      </c>
      <c r="F35">
        <v>454</v>
      </c>
      <c r="G35">
        <v>453</v>
      </c>
      <c r="H35" t="s">
        <v>31</v>
      </c>
      <c r="I35" t="s">
        <v>20</v>
      </c>
      <c r="J35">
        <v>0.65000000000000002</v>
      </c>
      <c r="K35">
        <v>0.23999999999999999</v>
      </c>
      <c r="L35">
        <v>0.89000000000000001</v>
      </c>
      <c r="M35">
        <v>0.41000000000000003</v>
      </c>
      <c r="N35">
        <f>LEN(Tabelle2[[#This Row],[Content]])-LEN(SUBSTITUTE(Tabelle2[[#This Row],[Content]]," ",""))+1</f>
        <v>57</v>
      </c>
      <c r="O35">
        <f t="array" ref="O35">SUMIF(Tabelle2[NegotiationID],Tabelle2[[#This Row],[NegotiationID]],Tabelle2[WordCount (Message)])</f>
        <v>1603</v>
      </c>
      <c r="P35">
        <f t="array" ref="P35">COUNTIF(Tabelle2[NegotiationID],Tabelle2[[#This Row],[NegotiationID]])</f>
        <v>27</v>
      </c>
      <c r="Q35" t="s">
        <v>89</v>
      </c>
    </row>
    <row r="36">
      <c r="A36" t="e">
        <f t="shared" ca="1" si="471"/>
        <v>#VALUE!</v>
      </c>
      <c r="B36" t="e">
        <f t="array" ref="B36" ca="1">_xlfn.XLOOKUP(Tabelle2[[#This Row],[ExperimentID]]&amp;Tabelle2[[#This Row],[NegotiationID]]&amp;Tabelle2[[#This Row],[MessageID]],ALL_IN_ONE[ExperimentID]&amp;ALL_IN_ONE[NegotiationID]&amp;ALL_IN_ONE[MessageID],ALL_IN_ONE[Gesamt_ID],,0)</f>
        <v>#VALUE!</v>
      </c>
      <c r="C36">
        <v>226</v>
      </c>
      <c r="D36" t="s">
        <v>18</v>
      </c>
      <c r="E36">
        <v>1733</v>
      </c>
      <c r="F36">
        <v>453</v>
      </c>
      <c r="G36">
        <v>454</v>
      </c>
      <c r="H36" t="s">
        <v>31</v>
      </c>
      <c r="I36" t="s">
        <v>20</v>
      </c>
      <c r="J36">
        <v>0.57999999999999996</v>
      </c>
      <c r="K36">
        <v>0.48999999999999999</v>
      </c>
      <c r="L36">
        <v>1.0699999999999998</v>
      </c>
      <c r="M36">
        <v>0.089999999999999969</v>
      </c>
      <c r="N36">
        <f>LEN(Tabelle2[[#This Row],[Content]])-LEN(SUBSTITUTE(Tabelle2[[#This Row],[Content]]," ",""))+1</f>
        <v>16</v>
      </c>
      <c r="O36">
        <f t="array" ref="O36">SUMIF(Tabelle2[NegotiationID],Tabelle2[[#This Row],[NegotiationID]],Tabelle2[WordCount (Message)])</f>
        <v>1603</v>
      </c>
      <c r="P36">
        <f t="array" ref="P36">COUNTIF(Tabelle2[NegotiationID],Tabelle2[[#This Row],[NegotiationID]])</f>
        <v>27</v>
      </c>
      <c r="Q36" t="s">
        <v>90</v>
      </c>
    </row>
    <row r="37">
      <c r="A37" t="e">
        <f t="shared" ca="1" si="471"/>
        <v>#VALUE!</v>
      </c>
      <c r="B37" t="e">
        <f t="array" ref="B37" ca="1">_xlfn.XLOOKUP(Tabelle2[[#This Row],[ExperimentID]]&amp;Tabelle2[[#This Row],[NegotiationID]]&amp;Tabelle2[[#This Row],[MessageID]],ALL_IN_ONE[ExperimentID]&amp;ALL_IN_ONE[NegotiationID]&amp;ALL_IN_ONE[MessageID],ALL_IN_ONE[Gesamt_ID],,0)</f>
        <v>#VALUE!</v>
      </c>
      <c r="C37">
        <v>226</v>
      </c>
      <c r="D37" t="s">
        <v>18</v>
      </c>
      <c r="E37">
        <v>1734</v>
      </c>
      <c r="F37">
        <v>454</v>
      </c>
      <c r="G37">
        <v>453</v>
      </c>
      <c r="H37" t="s">
        <v>31</v>
      </c>
      <c r="I37" t="s">
        <v>20</v>
      </c>
      <c r="J37">
        <v>0.54000000000000004</v>
      </c>
      <c r="K37">
        <v>0.46000000000000002</v>
      </c>
      <c r="L37">
        <v>1</v>
      </c>
      <c r="M37">
        <v>0.080000000000000016</v>
      </c>
      <c r="N37">
        <f>LEN(Tabelle2[[#This Row],[Content]])-LEN(SUBSTITUTE(Tabelle2[[#This Row],[Content]]," ",""))+1</f>
        <v>37</v>
      </c>
      <c r="O37">
        <f t="array" ref="O37">SUMIF(Tabelle2[NegotiationID],Tabelle2[[#This Row],[NegotiationID]],Tabelle2[WordCount (Message)])</f>
        <v>1603</v>
      </c>
      <c r="P37">
        <f t="array" ref="P37">COUNTIF(Tabelle2[NegotiationID],Tabelle2[[#This Row],[NegotiationID]])</f>
        <v>27</v>
      </c>
      <c r="Q37" t="s">
        <v>91</v>
      </c>
    </row>
    <row r="38">
      <c r="A38" t="e">
        <f t="shared" ca="1" si="471"/>
        <v>#VALUE!</v>
      </c>
      <c r="B38" t="e">
        <f t="array" ref="B38" ca="1">_xlfn.XLOOKUP(Tabelle2[[#This Row],[ExperimentID]]&amp;Tabelle2[[#This Row],[NegotiationID]]&amp;Tabelle2[[#This Row],[MessageID]],ALL_IN_ONE[ExperimentID]&amp;ALL_IN_ONE[NegotiationID]&amp;ALL_IN_ONE[MessageID],ALL_IN_ONE[Gesamt_ID],,0)</f>
        <v>#VALUE!</v>
      </c>
      <c r="C38">
        <v>226</v>
      </c>
      <c r="D38" t="s">
        <v>18</v>
      </c>
      <c r="E38">
        <v>1737</v>
      </c>
      <c r="F38">
        <v>453</v>
      </c>
      <c r="G38">
        <v>454</v>
      </c>
      <c r="H38" t="s">
        <v>31</v>
      </c>
      <c r="I38" t="s">
        <v>20</v>
      </c>
      <c r="J38">
        <v>0.57999999999999996</v>
      </c>
      <c r="K38">
        <v>0.48999999999999999</v>
      </c>
      <c r="L38">
        <v>1.0699999999999998</v>
      </c>
      <c r="M38">
        <v>0.089999999999999969</v>
      </c>
      <c r="N38">
        <f>LEN(Tabelle2[[#This Row],[Content]])-LEN(SUBSTITUTE(Tabelle2[[#This Row],[Content]]," ",""))+1</f>
        <v>7</v>
      </c>
      <c r="O38">
        <f t="array" ref="O38">SUMIF(Tabelle2[NegotiationID],Tabelle2[[#This Row],[NegotiationID]],Tabelle2[WordCount (Message)])</f>
        <v>1603</v>
      </c>
      <c r="P38">
        <f t="array" ref="P38">COUNTIF(Tabelle2[NegotiationID],Tabelle2[[#This Row],[NegotiationID]])</f>
        <v>27</v>
      </c>
      <c r="Q38" t="s">
        <v>92</v>
      </c>
    </row>
    <row r="39">
      <c r="A39" t="e">
        <f t="shared" ca="1" si="471"/>
        <v>#VALUE!</v>
      </c>
      <c r="B39" t="e">
        <f t="array" ref="B39" ca="1">_xlfn.XLOOKUP(Tabelle2[[#This Row],[ExperimentID]]&amp;Tabelle2[[#This Row],[NegotiationID]]&amp;Tabelle2[[#This Row],[MessageID]],ALL_IN_ONE[ExperimentID]&amp;ALL_IN_ONE[NegotiationID]&amp;ALL_IN_ONE[MessageID],ALL_IN_ONE[Gesamt_ID],,0)</f>
        <v>#VALUE!</v>
      </c>
      <c r="C39">
        <v>226</v>
      </c>
      <c r="D39" t="s">
        <v>18</v>
      </c>
      <c r="E39">
        <v>1738</v>
      </c>
      <c r="F39">
        <v>454</v>
      </c>
      <c r="G39">
        <v>453</v>
      </c>
      <c r="H39" t="s">
        <v>31</v>
      </c>
      <c r="I39" t="s">
        <v>20</v>
      </c>
      <c r="J39">
        <v>0.52000000000000002</v>
      </c>
      <c r="K39">
        <v>0.57999999999999996</v>
      </c>
      <c r="L39">
        <v>1.1000000000000001</v>
      </c>
      <c r="M39">
        <v>-0.059999999999999942</v>
      </c>
      <c r="N39">
        <f>LEN(Tabelle2[[#This Row],[Content]])-LEN(SUBSTITUTE(Tabelle2[[#This Row],[Content]]," ",""))+1</f>
        <v>7</v>
      </c>
      <c r="O39">
        <f t="array" ref="O39">SUMIF(Tabelle2[NegotiationID],Tabelle2[[#This Row],[NegotiationID]],Tabelle2[WordCount (Message)])</f>
        <v>1603</v>
      </c>
      <c r="P39">
        <f t="array" ref="P39">COUNTIF(Tabelle2[NegotiationID],Tabelle2[[#This Row],[NegotiationID]])</f>
        <v>27</v>
      </c>
      <c r="Q39" t="s">
        <v>93</v>
      </c>
    </row>
    <row r="40">
      <c r="A40" t="e">
        <f t="shared" ca="1" si="471"/>
        <v>#VALUE!</v>
      </c>
      <c r="B40" t="e">
        <f t="array" ref="B40" ca="1">_xlfn.XLOOKUP(Tabelle2[[#This Row],[ExperimentID]]&amp;Tabelle2[[#This Row],[NegotiationID]]&amp;Tabelle2[[#This Row],[MessageID]],ALL_IN_ONE[ExperimentID]&amp;ALL_IN_ONE[NegotiationID]&amp;ALL_IN_ONE[MessageID],ALL_IN_ONE[Gesamt_ID],,0)</f>
        <v>#VALUE!</v>
      </c>
      <c r="C40">
        <v>226</v>
      </c>
      <c r="D40" t="s">
        <v>18</v>
      </c>
      <c r="E40">
        <v>1739</v>
      </c>
      <c r="F40">
        <v>453</v>
      </c>
      <c r="G40">
        <v>454</v>
      </c>
      <c r="H40" t="s">
        <v>20</v>
      </c>
      <c r="I40" t="s">
        <v>20</v>
      </c>
      <c r="J40">
        <v>0.57999999999999996</v>
      </c>
      <c r="K40">
        <v>0.52000000000000002</v>
      </c>
      <c r="L40">
        <v>1.1000000000000001</v>
      </c>
      <c r="M40">
        <v>0.059999999999999942</v>
      </c>
      <c r="N40">
        <f>LEN(Tabelle2[[#This Row],[Content]])-LEN(SUBSTITUTE(Tabelle2[[#This Row],[Content]]," ",""))+1</f>
        <v>24</v>
      </c>
      <c r="O40">
        <f t="array" ref="O40">SUMIF(Tabelle2[NegotiationID],Tabelle2[[#This Row],[NegotiationID]],Tabelle2[WordCount (Message)])</f>
        <v>1603</v>
      </c>
      <c r="P40">
        <f t="array" ref="P40">COUNTIF(Tabelle2[NegotiationID],Tabelle2[[#This Row],[NegotiationID]])</f>
        <v>27</v>
      </c>
      <c r="Q40" t="s">
        <v>94</v>
      </c>
    </row>
    <row r="41">
      <c r="A41" t="e">
        <f t="shared" ca="1" si="471"/>
        <v>#VALUE!</v>
      </c>
      <c r="B41" t="e">
        <f t="array" ref="B41" ca="1">_xlfn.XLOOKUP(Tabelle2[[#This Row],[ExperimentID]]&amp;Tabelle2[[#This Row],[NegotiationID]]&amp;Tabelle2[[#This Row],[MessageID]],ALL_IN_ONE[ExperimentID]&amp;ALL_IN_ONE[NegotiationID]&amp;ALL_IN_ONE[MessageID],ALL_IN_ONE[Gesamt_ID],,0)</f>
        <v>#VALUE!</v>
      </c>
      <c r="C41">
        <v>228</v>
      </c>
      <c r="D41" t="s">
        <v>18</v>
      </c>
      <c r="E41">
        <v>1657</v>
      </c>
      <c r="F41">
        <v>457</v>
      </c>
      <c r="G41">
        <v>458</v>
      </c>
      <c r="H41" t="s">
        <v>19</v>
      </c>
      <c r="I41" t="s">
        <v>20</v>
      </c>
      <c r="J41">
        <v>0.97999999999999998</v>
      </c>
      <c r="K41">
        <v>0.070000000000000007</v>
      </c>
      <c r="L41">
        <v>1.05</v>
      </c>
      <c r="M41">
        <v>0.90999999999999992</v>
      </c>
      <c r="N41">
        <f>LEN(Tabelle2[[#This Row],[Content]])-LEN(SUBSTITUTE(Tabelle2[[#This Row],[Content]]," ",""))+1</f>
        <v>192</v>
      </c>
      <c r="O41">
        <f t="array" ref="O41">SUMIF(Tabelle2[NegotiationID],Tabelle2[[#This Row],[NegotiationID]],Tabelle2[WordCount (Message)])</f>
        <v>1179</v>
      </c>
      <c r="P41">
        <f t="array" ref="P41">COUNTIF(Tabelle2[NegotiationID],Tabelle2[[#This Row],[NegotiationID]])</f>
        <v>12</v>
      </c>
      <c r="Q41" t="s">
        <v>95</v>
      </c>
    </row>
    <row r="42">
      <c r="A42" t="e">
        <f t="shared" ca="1" si="471"/>
        <v>#VALUE!</v>
      </c>
      <c r="B42" t="e">
        <f t="array" ref="B42" ca="1">_xlfn.XLOOKUP(Tabelle2[[#This Row],[ExperimentID]]&amp;Tabelle2[[#This Row],[NegotiationID]]&amp;Tabelle2[[#This Row],[MessageID]],ALL_IN_ONE[ExperimentID]&amp;ALL_IN_ONE[NegotiationID]&amp;ALL_IN_ONE[MessageID],ALL_IN_ONE[Gesamt_ID],,0)</f>
        <v>#VALUE!</v>
      </c>
      <c r="C42">
        <v>228</v>
      </c>
      <c r="D42" t="s">
        <v>18</v>
      </c>
      <c r="E42">
        <v>1660</v>
      </c>
      <c r="F42">
        <v>458</v>
      </c>
      <c r="G42">
        <v>457</v>
      </c>
      <c r="H42" t="s">
        <v>31</v>
      </c>
      <c r="I42" t="s">
        <v>20</v>
      </c>
      <c r="J42">
        <v>0.85999999999999999</v>
      </c>
      <c r="K42">
        <v>0</v>
      </c>
      <c r="L42">
        <v>0.85999999999999999</v>
      </c>
      <c r="M42">
        <v>0.85999999999999999</v>
      </c>
      <c r="N42">
        <f>LEN(Tabelle2[[#This Row],[Content]])-LEN(SUBSTITUTE(Tabelle2[[#This Row],[Content]]," ",""))+1</f>
        <v>152</v>
      </c>
      <c r="O42">
        <f t="array" ref="O42">SUMIF(Tabelle2[NegotiationID],Tabelle2[[#This Row],[NegotiationID]],Tabelle2[WordCount (Message)])</f>
        <v>1179</v>
      </c>
      <c r="P42">
        <f t="array" ref="P42">COUNTIF(Tabelle2[NegotiationID],Tabelle2[[#This Row],[NegotiationID]])</f>
        <v>12</v>
      </c>
      <c r="Q42" t="s">
        <v>96</v>
      </c>
    </row>
    <row r="43">
      <c r="A43" t="e">
        <f t="shared" ca="1" si="471"/>
        <v>#VALUE!</v>
      </c>
      <c r="B43" t="e">
        <f t="array" ref="B43" ca="1">_xlfn.XLOOKUP(Tabelle2[[#This Row],[ExperimentID]]&amp;Tabelle2[[#This Row],[NegotiationID]]&amp;Tabelle2[[#This Row],[MessageID]],ALL_IN_ONE[ExperimentID]&amp;ALL_IN_ONE[NegotiationID]&amp;ALL_IN_ONE[MessageID],ALL_IN_ONE[Gesamt_ID],,0)</f>
        <v>#VALUE!</v>
      </c>
      <c r="C43">
        <v>228</v>
      </c>
      <c r="D43" t="s">
        <v>18</v>
      </c>
      <c r="E43">
        <v>1679</v>
      </c>
      <c r="F43">
        <v>457</v>
      </c>
      <c r="G43">
        <v>458</v>
      </c>
      <c r="H43" t="s">
        <v>31</v>
      </c>
      <c r="I43" t="s">
        <v>20</v>
      </c>
      <c r="J43">
        <v>0.88</v>
      </c>
      <c r="K43">
        <v>0.16</v>
      </c>
      <c r="L43">
        <v>1.04</v>
      </c>
      <c r="M43">
        <v>0.71999999999999997</v>
      </c>
      <c r="N43">
        <f>LEN(Tabelle2[[#This Row],[Content]])-LEN(SUBSTITUTE(Tabelle2[[#This Row],[Content]]," ",""))+1</f>
        <v>33</v>
      </c>
      <c r="O43">
        <f t="array" ref="O43">SUMIF(Tabelle2[NegotiationID],Tabelle2[[#This Row],[NegotiationID]],Tabelle2[WordCount (Message)])</f>
        <v>1179</v>
      </c>
      <c r="P43">
        <f t="array" ref="P43">COUNTIF(Tabelle2[NegotiationID],Tabelle2[[#This Row],[NegotiationID]])</f>
        <v>12</v>
      </c>
      <c r="Q43" t="s">
        <v>97</v>
      </c>
    </row>
    <row r="44">
      <c r="A44" t="e">
        <f t="shared" ca="1" si="471"/>
        <v>#VALUE!</v>
      </c>
      <c r="B44" t="e">
        <f t="array" ref="B44" ca="1">_xlfn.XLOOKUP(Tabelle2[[#This Row],[ExperimentID]]&amp;Tabelle2[[#This Row],[NegotiationID]]&amp;Tabelle2[[#This Row],[MessageID]],ALL_IN_ONE[ExperimentID]&amp;ALL_IN_ONE[NegotiationID]&amp;ALL_IN_ONE[MessageID],ALL_IN_ONE[Gesamt_ID],,0)</f>
        <v>#VALUE!</v>
      </c>
      <c r="C44">
        <v>228</v>
      </c>
      <c r="D44" t="s">
        <v>18</v>
      </c>
      <c r="E44">
        <v>1680</v>
      </c>
      <c r="F44">
        <v>458</v>
      </c>
      <c r="G44">
        <v>457</v>
      </c>
      <c r="H44" t="s">
        <v>31</v>
      </c>
      <c r="I44" t="s">
        <v>20</v>
      </c>
      <c r="J44">
        <v>0.82999999999999996</v>
      </c>
      <c r="K44">
        <v>0.040000000000000001</v>
      </c>
      <c r="L44">
        <v>0.87</v>
      </c>
      <c r="M44">
        <v>0.78999999999999992</v>
      </c>
      <c r="N44">
        <f>LEN(Tabelle2[[#This Row],[Content]])-LEN(SUBSTITUTE(Tabelle2[[#This Row],[Content]]," ",""))+1</f>
        <v>138</v>
      </c>
      <c r="O44">
        <f t="array" ref="O44">SUMIF(Tabelle2[NegotiationID],Tabelle2[[#This Row],[NegotiationID]],Tabelle2[WordCount (Message)])</f>
        <v>1179</v>
      </c>
      <c r="P44">
        <f t="array" ref="P44">COUNTIF(Tabelle2[NegotiationID],Tabelle2[[#This Row],[NegotiationID]])</f>
        <v>12</v>
      </c>
      <c r="Q44" t="s">
        <v>98</v>
      </c>
    </row>
    <row r="45">
      <c r="A45" t="e">
        <f t="shared" ca="1" si="471"/>
        <v>#VALUE!</v>
      </c>
      <c r="B45" t="e">
        <f t="array" ref="B45" ca="1">_xlfn.XLOOKUP(Tabelle2[[#This Row],[ExperimentID]]&amp;Tabelle2[[#This Row],[NegotiationID]]&amp;Tabelle2[[#This Row],[MessageID]],ALL_IN_ONE[ExperimentID]&amp;ALL_IN_ONE[NegotiationID]&amp;ALL_IN_ONE[MessageID],ALL_IN_ONE[Gesamt_ID],,0)</f>
        <v>#VALUE!</v>
      </c>
      <c r="C45">
        <v>228</v>
      </c>
      <c r="D45" t="s">
        <v>18</v>
      </c>
      <c r="E45">
        <v>1682</v>
      </c>
      <c r="F45">
        <v>457</v>
      </c>
      <c r="G45">
        <v>458</v>
      </c>
      <c r="H45" t="s">
        <v>31</v>
      </c>
      <c r="I45" t="s">
        <v>20</v>
      </c>
      <c r="J45">
        <v>0.76000000000000001</v>
      </c>
      <c r="K45">
        <v>0.33000000000000002</v>
      </c>
      <c r="L45">
        <v>1.0900000000000001</v>
      </c>
      <c r="M45">
        <v>0.42999999999999999</v>
      </c>
      <c r="N45">
        <f>LEN(Tabelle2[[#This Row],[Content]])-LEN(SUBSTITUTE(Tabelle2[[#This Row],[Content]]," ",""))+1</f>
        <v>295</v>
      </c>
      <c r="O45">
        <f t="array" ref="O45">SUMIF(Tabelle2[NegotiationID],Tabelle2[[#This Row],[NegotiationID]],Tabelle2[WordCount (Message)])</f>
        <v>1179</v>
      </c>
      <c r="P45">
        <f t="array" ref="P45">COUNTIF(Tabelle2[NegotiationID],Tabelle2[[#This Row],[NegotiationID]])</f>
        <v>12</v>
      </c>
      <c r="Q45" t="s">
        <v>99</v>
      </c>
    </row>
    <row r="46">
      <c r="A46" t="e">
        <f t="shared" ca="1" si="471"/>
        <v>#VALUE!</v>
      </c>
      <c r="B46" t="e">
        <f t="array" ref="B46" ca="1">_xlfn.XLOOKUP(Tabelle2[[#This Row],[ExperimentID]]&amp;Tabelle2[[#This Row],[NegotiationID]]&amp;Tabelle2[[#This Row],[MessageID]],ALL_IN_ONE[ExperimentID]&amp;ALL_IN_ONE[NegotiationID]&amp;ALL_IN_ONE[MessageID],ALL_IN_ONE[Gesamt_ID],,0)</f>
        <v>#VALUE!</v>
      </c>
      <c r="C46">
        <v>228</v>
      </c>
      <c r="D46" t="s">
        <v>18</v>
      </c>
      <c r="E46">
        <v>1683</v>
      </c>
      <c r="F46">
        <v>458</v>
      </c>
      <c r="G46">
        <v>457</v>
      </c>
      <c r="H46" t="s">
        <v>22</v>
      </c>
      <c r="I46" t="s">
        <v>20</v>
      </c>
      <c r="J46">
        <v>0.33000000000000002</v>
      </c>
      <c r="K46">
        <v>0.76000000000000001</v>
      </c>
      <c r="L46">
        <v>1.0900000000000001</v>
      </c>
      <c r="M46">
        <v>-0.42999999999999999</v>
      </c>
      <c r="N46">
        <f>LEN(Tabelle2[[#This Row],[Content]])-LEN(SUBSTITUTE(Tabelle2[[#This Row],[Content]]," ",""))+1</f>
        <v>46</v>
      </c>
      <c r="O46">
        <f t="array" ref="O46">SUMIF(Tabelle2[NegotiationID],Tabelle2[[#This Row],[NegotiationID]],Tabelle2[WordCount (Message)])</f>
        <v>1179</v>
      </c>
      <c r="P46">
        <f t="array" ref="P46">COUNTIF(Tabelle2[NegotiationID],Tabelle2[[#This Row],[NegotiationID]])</f>
        <v>12</v>
      </c>
      <c r="Q46" t="s">
        <v>100</v>
      </c>
    </row>
    <row r="47">
      <c r="A47" t="e">
        <f t="shared" ca="1" si="471"/>
        <v>#VALUE!</v>
      </c>
      <c r="B47" t="e">
        <f t="array" ref="B47" ca="1">_xlfn.XLOOKUP(Tabelle2[[#This Row],[ExperimentID]]&amp;Tabelle2[[#This Row],[NegotiationID]]&amp;Tabelle2[[#This Row],[MessageID]],ALL_IN_ONE[ExperimentID]&amp;ALL_IN_ONE[NegotiationID]&amp;ALL_IN_ONE[MessageID],ALL_IN_ONE[Gesamt_ID],,0)</f>
        <v>#VALUE!</v>
      </c>
      <c r="C47">
        <v>228</v>
      </c>
      <c r="D47" t="s">
        <v>18</v>
      </c>
      <c r="E47">
        <v>1685</v>
      </c>
      <c r="F47">
        <v>457</v>
      </c>
      <c r="G47">
        <v>458</v>
      </c>
      <c r="H47" t="s">
        <v>24</v>
      </c>
      <c r="I47" t="s">
        <v>20</v>
      </c>
      <c r="J47">
        <v>0.76000000000000001</v>
      </c>
      <c r="K47">
        <v>0.33000000000000002</v>
      </c>
      <c r="L47">
        <v>1.0900000000000001</v>
      </c>
      <c r="M47">
        <v>0.42999999999999999</v>
      </c>
      <c r="N47">
        <f>LEN(Tabelle2[[#This Row],[Content]])-LEN(SUBSTITUTE(Tabelle2[[#This Row],[Content]]," ",""))+1</f>
        <v>37</v>
      </c>
      <c r="O47">
        <f t="array" ref="O47">SUMIF(Tabelle2[NegotiationID],Tabelle2[[#This Row],[NegotiationID]],Tabelle2[WordCount (Message)])</f>
        <v>1179</v>
      </c>
      <c r="P47">
        <f t="array" ref="P47">COUNTIF(Tabelle2[NegotiationID],Tabelle2[[#This Row],[NegotiationID]])</f>
        <v>12</v>
      </c>
      <c r="Q47" t="s">
        <v>101</v>
      </c>
    </row>
    <row r="48">
      <c r="A48" t="e">
        <f t="shared" ca="1" si="471"/>
        <v>#VALUE!</v>
      </c>
      <c r="B48" t="e">
        <f t="array" ref="B48" ca="1">_xlfn.XLOOKUP(Tabelle2[[#This Row],[ExperimentID]]&amp;Tabelle2[[#This Row],[NegotiationID]]&amp;Tabelle2[[#This Row],[MessageID]],ALL_IN_ONE[ExperimentID]&amp;ALL_IN_ONE[NegotiationID]&amp;ALL_IN_ONE[MessageID],ALL_IN_ONE[Gesamt_ID],,0)</f>
        <v>#VALUE!</v>
      </c>
      <c r="C48">
        <v>228</v>
      </c>
      <c r="D48" t="s">
        <v>18</v>
      </c>
      <c r="E48">
        <v>1688</v>
      </c>
      <c r="F48">
        <v>458</v>
      </c>
      <c r="G48">
        <v>457</v>
      </c>
      <c r="H48" t="s">
        <v>22</v>
      </c>
      <c r="I48" t="s">
        <v>20</v>
      </c>
      <c r="J48">
        <v>0.33000000000000002</v>
      </c>
      <c r="K48">
        <v>0.76000000000000001</v>
      </c>
      <c r="L48">
        <v>1.0900000000000001</v>
      </c>
      <c r="M48">
        <v>-0.42999999999999999</v>
      </c>
      <c r="N48">
        <f>LEN(Tabelle2[[#This Row],[Content]])-LEN(SUBSTITUTE(Tabelle2[[#This Row],[Content]]," ",""))+1</f>
        <v>35</v>
      </c>
      <c r="O48">
        <f t="array" ref="O48">SUMIF(Tabelle2[NegotiationID],Tabelle2[[#This Row],[NegotiationID]],Tabelle2[WordCount (Message)])</f>
        <v>1179</v>
      </c>
      <c r="P48">
        <f t="array" ref="P48">COUNTIF(Tabelle2[NegotiationID],Tabelle2[[#This Row],[NegotiationID]])</f>
        <v>12</v>
      </c>
      <c r="Q48" t="s">
        <v>102</v>
      </c>
    </row>
    <row r="49">
      <c r="A49" t="e">
        <f t="shared" ca="1" si="471"/>
        <v>#VALUE!</v>
      </c>
      <c r="B49" t="e">
        <f t="array" ref="B49" ca="1">_xlfn.XLOOKUP(Tabelle2[[#This Row],[ExperimentID]]&amp;Tabelle2[[#This Row],[NegotiationID]]&amp;Tabelle2[[#This Row],[MessageID]],ALL_IN_ONE[ExperimentID]&amp;ALL_IN_ONE[NegotiationID]&amp;ALL_IN_ONE[MessageID],ALL_IN_ONE[Gesamt_ID],,0)</f>
        <v>#VALUE!</v>
      </c>
      <c r="C49">
        <v>228</v>
      </c>
      <c r="D49" t="s">
        <v>18</v>
      </c>
      <c r="E49">
        <v>1690</v>
      </c>
      <c r="F49">
        <v>457</v>
      </c>
      <c r="G49">
        <v>458</v>
      </c>
      <c r="H49" t="s">
        <v>19</v>
      </c>
      <c r="I49" t="s">
        <v>20</v>
      </c>
      <c r="J49">
        <v>0.75</v>
      </c>
      <c r="K49">
        <v>0.29999999999999999</v>
      </c>
      <c r="L49">
        <v>1.05</v>
      </c>
      <c r="M49">
        <v>0.45000000000000001</v>
      </c>
      <c r="N49">
        <f>LEN(Tabelle2[[#This Row],[Content]])-LEN(SUBSTITUTE(Tabelle2[[#This Row],[Content]]," ",""))+1</f>
        <v>82</v>
      </c>
      <c r="O49">
        <f t="array" ref="O49">SUMIF(Tabelle2[NegotiationID],Tabelle2[[#This Row],[NegotiationID]],Tabelle2[WordCount (Message)])</f>
        <v>1179</v>
      </c>
      <c r="P49">
        <f t="array" ref="P49">COUNTIF(Tabelle2[NegotiationID],Tabelle2[[#This Row],[NegotiationID]])</f>
        <v>12</v>
      </c>
      <c r="Q49" t="s">
        <v>103</v>
      </c>
    </row>
    <row r="50">
      <c r="A50" t="e">
        <f t="shared" ca="1" si="471"/>
        <v>#VALUE!</v>
      </c>
      <c r="B50" t="e">
        <f t="array" ref="B50" ca="1">_xlfn.XLOOKUP(Tabelle2[[#This Row],[ExperimentID]]&amp;Tabelle2[[#This Row],[NegotiationID]]&amp;Tabelle2[[#This Row],[MessageID]],ALL_IN_ONE[ExperimentID]&amp;ALL_IN_ONE[NegotiationID]&amp;ALL_IN_ONE[MessageID],ALL_IN_ONE[Gesamt_ID],,0)</f>
        <v>#VALUE!</v>
      </c>
      <c r="C50">
        <v>228</v>
      </c>
      <c r="D50" t="s">
        <v>18</v>
      </c>
      <c r="E50">
        <v>1692</v>
      </c>
      <c r="F50">
        <v>458</v>
      </c>
      <c r="G50">
        <v>457</v>
      </c>
      <c r="H50" t="s">
        <v>31</v>
      </c>
      <c r="I50" t="s">
        <v>20</v>
      </c>
      <c r="J50">
        <v>0.81000000000000005</v>
      </c>
      <c r="K50">
        <v>0.040000000000000001</v>
      </c>
      <c r="L50">
        <v>0.85000000000000009</v>
      </c>
      <c r="M50">
        <v>0.77000000000000002</v>
      </c>
      <c r="N50">
        <f>LEN(Tabelle2[[#This Row],[Content]])-LEN(SUBSTITUTE(Tabelle2[[#This Row],[Content]]," ",""))+1</f>
        <v>27</v>
      </c>
      <c r="O50">
        <f t="array" ref="O50">SUMIF(Tabelle2[NegotiationID],Tabelle2[[#This Row],[NegotiationID]],Tabelle2[WordCount (Message)])</f>
        <v>1179</v>
      </c>
      <c r="P50">
        <f t="array" ref="P50">COUNTIF(Tabelle2[NegotiationID],Tabelle2[[#This Row],[NegotiationID]])</f>
        <v>12</v>
      </c>
      <c r="Q50" t="s">
        <v>104</v>
      </c>
    </row>
    <row r="51">
      <c r="A51" t="e">
        <f t="shared" ca="1" si="471"/>
        <v>#VALUE!</v>
      </c>
      <c r="B51" t="e">
        <f t="array" ref="B51" ca="1">_xlfn.XLOOKUP(Tabelle2[[#This Row],[ExperimentID]]&amp;Tabelle2[[#This Row],[NegotiationID]]&amp;Tabelle2[[#This Row],[MessageID]],ALL_IN_ONE[ExperimentID]&amp;ALL_IN_ONE[NegotiationID]&amp;ALL_IN_ONE[MessageID],ALL_IN_ONE[Gesamt_ID],,0)</f>
        <v>#VALUE!</v>
      </c>
      <c r="C51">
        <v>228</v>
      </c>
      <c r="D51" t="s">
        <v>18</v>
      </c>
      <c r="E51">
        <v>1696</v>
      </c>
      <c r="F51">
        <v>457</v>
      </c>
      <c r="G51">
        <v>458</v>
      </c>
      <c r="H51" t="s">
        <v>31</v>
      </c>
      <c r="I51" t="s">
        <v>20</v>
      </c>
      <c r="J51">
        <v>0.59999999999999998</v>
      </c>
      <c r="K51">
        <v>0.46000000000000002</v>
      </c>
      <c r="L51">
        <v>1.0600000000000001</v>
      </c>
      <c r="M51">
        <v>0.13999999999999996</v>
      </c>
      <c r="N51">
        <f>LEN(Tabelle2[[#This Row],[Content]])-LEN(SUBSTITUTE(Tabelle2[[#This Row],[Content]]," ",""))+1</f>
        <v>70</v>
      </c>
      <c r="O51">
        <f t="array" ref="O51">SUMIF(Tabelle2[NegotiationID],Tabelle2[[#This Row],[NegotiationID]],Tabelle2[WordCount (Message)])</f>
        <v>1179</v>
      </c>
      <c r="P51">
        <f t="array" ref="P51">COUNTIF(Tabelle2[NegotiationID],Tabelle2[[#This Row],[NegotiationID]])</f>
        <v>12</v>
      </c>
      <c r="Q51" t="s">
        <v>105</v>
      </c>
    </row>
    <row r="52">
      <c r="A52" t="e">
        <f t="shared" ca="1" si="471"/>
        <v>#VALUE!</v>
      </c>
      <c r="B52" t="e">
        <f t="array" ref="B52" ca="1">_xlfn.XLOOKUP(Tabelle2[[#This Row],[ExperimentID]]&amp;Tabelle2[[#This Row],[NegotiationID]]&amp;Tabelle2[[#This Row],[MessageID]],ALL_IN_ONE[ExperimentID]&amp;ALL_IN_ONE[NegotiationID]&amp;ALL_IN_ONE[MessageID],ALL_IN_ONE[Gesamt_ID],,0)</f>
        <v>#VALUE!</v>
      </c>
      <c r="C52">
        <v>228</v>
      </c>
      <c r="D52" t="s">
        <v>18</v>
      </c>
      <c r="E52">
        <v>1699</v>
      </c>
      <c r="F52">
        <v>458</v>
      </c>
      <c r="G52">
        <v>457</v>
      </c>
      <c r="H52" t="s">
        <v>20</v>
      </c>
      <c r="I52" t="s">
        <v>20</v>
      </c>
      <c r="J52">
        <v>0.46000000000000002</v>
      </c>
      <c r="K52">
        <v>0.59999999999999998</v>
      </c>
      <c r="L52">
        <v>1.0600000000000001</v>
      </c>
      <c r="M52">
        <v>-0.13999999999999996</v>
      </c>
      <c r="N52">
        <f>LEN(Tabelle2[[#This Row],[Content]])-LEN(SUBSTITUTE(Tabelle2[[#This Row],[Content]]," ",""))+1</f>
        <v>72</v>
      </c>
      <c r="O52">
        <f t="array" ref="O52">SUMIF(Tabelle2[NegotiationID],Tabelle2[[#This Row],[NegotiationID]],Tabelle2[WordCount (Message)])</f>
        <v>1179</v>
      </c>
      <c r="P52">
        <f t="array" ref="P52">COUNTIF(Tabelle2[NegotiationID],Tabelle2[[#This Row],[NegotiationID]])</f>
        <v>12</v>
      </c>
      <c r="Q52" t="s">
        <v>106</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4">
    <outlinePr applyStyles="0" summaryBelow="1" summaryRight="1" showOutlineSymbols="1"/>
    <pageSetUpPr autoPageBreaks="1" fitToPage="0"/>
  </sheetPr>
  <sheetViews>
    <sheetView zoomScale="100" workbookViewId="0">
      <selection activeCell="Q10" activeCellId="0" sqref="Q10"/>
    </sheetView>
  </sheetViews>
  <sheetFormatPr baseColWidth="10" defaultRowHeight="14.5"/>
  <cols>
    <col bestFit="1" customWidth="1" min="1" max="1" width="15.453125"/>
    <col bestFit="1" customWidth="1" min="2" max="2" width="13"/>
    <col bestFit="1" customWidth="1" min="3" max="3" width="15.7265625"/>
    <col bestFit="1" customWidth="1" min="4" max="4" width="21.54296875"/>
    <col bestFit="1" customWidth="1" min="5" max="5" width="13"/>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2" width="5.453125"/>
    <col bestFit="1" customWidth="1" min="13" max="13" width="5.7265625"/>
    <col bestFit="1" customWidth="1" min="14" max="14" width="23.54296875"/>
    <col bestFit="1" customWidth="1" min="15" max="15" width="26.26953125"/>
    <col bestFit="1" customWidth="1" min="16" max="16" width="29.26953125"/>
    <col bestFit="1" customWidth="1" min="17" max="17" width="255"/>
  </cols>
  <sheetData>
    <row r="1">
      <c r="A1" t="s">
        <v>2</v>
      </c>
      <c r="B1" t="s">
        <v>3</v>
      </c>
      <c r="C1" t="s">
        <v>4</v>
      </c>
      <c r="D1" t="s">
        <v>7</v>
      </c>
      <c r="E1" t="s">
        <v>8</v>
      </c>
      <c r="F1" t="s">
        <v>9</v>
      </c>
      <c r="G1" t="s">
        <v>10</v>
      </c>
      <c r="H1" t="s">
        <v>11</v>
      </c>
      <c r="I1" t="s">
        <v>12</v>
      </c>
      <c r="J1" t="s">
        <v>6014</v>
      </c>
      <c r="K1" t="s">
        <v>6015</v>
      </c>
      <c r="L1" t="s">
        <v>6016</v>
      </c>
      <c r="M1" t="s">
        <v>6017</v>
      </c>
      <c r="N1" t="s">
        <v>13</v>
      </c>
      <c r="O1" t="s">
        <v>14</v>
      </c>
      <c r="P1" t="s">
        <v>15</v>
      </c>
      <c r="Q1" t="s">
        <v>16</v>
      </c>
    </row>
    <row r="2">
      <c r="A2" t="e">
        <f t="shared" ref="A2:A33" ca="1" si="472">MID(CELL("Dateiname",$A$1),FIND("]",CELL("Dateiname",$A$1))+1,31)</f>
        <v>#VALUE!</v>
      </c>
      <c r="B2" t="e">
        <f t="array" ref="B2" ca="1">_xlfn.XLOOKUP(Tabelle3[[#This Row],[ExperimentID]]&amp;Tabelle3[[#This Row],[NegotiationID]]&amp;Tabelle3[[#This Row],[MessageID]],ALL_IN_ONE[ExperimentID]&amp;ALL_IN_ONE[NegotiationID]&amp;ALL_IN_ONE[MessageID],ALL_IN_ONE[Gesamt_ID],,0)</f>
        <v>#VALUE!</v>
      </c>
      <c r="C2">
        <v>61</v>
      </c>
      <c r="D2" t="s">
        <v>18</v>
      </c>
      <c r="E2">
        <v>384</v>
      </c>
      <c r="F2">
        <v>121</v>
      </c>
      <c r="G2">
        <v>122</v>
      </c>
      <c r="H2" t="s">
        <v>19</v>
      </c>
      <c r="I2" t="s">
        <v>40</v>
      </c>
      <c r="J2">
        <v>0.98999999999999999</v>
      </c>
      <c r="K2">
        <v>0.089999999999999997</v>
      </c>
      <c r="L2">
        <v>1.0800000000000001</v>
      </c>
      <c r="M2">
        <v>0.90000000000000002</v>
      </c>
      <c r="N2">
        <f>LEN(Tabelle3[[#This Row],[Content]])-LEN(SUBSTITUTE(Tabelle3[[#This Row],[Content]]," ",""))+1</f>
        <v>530</v>
      </c>
      <c r="O2">
        <f t="array" ref="O2">SUMIF(Tabelle3[NegotiationID],Tabelle3[[#This Row],[NegotiationID]],Tabelle3[WordCount (Message)])</f>
        <v>3038</v>
      </c>
      <c r="P2">
        <f t="array" ref="P2">COUNTIF(Tabelle3[NegotiationID],Tabelle3[[#This Row],[NegotiationID]])</f>
        <v>7</v>
      </c>
      <c r="Q2" t="s">
        <v>108</v>
      </c>
    </row>
    <row r="3">
      <c r="A3" t="e">
        <f t="shared" ca="1" si="472"/>
        <v>#VALUE!</v>
      </c>
      <c r="B3" t="e">
        <f t="array" ref="B3" ca="1">_xlfn.XLOOKUP(Tabelle3[[#This Row],[ExperimentID]]&amp;Tabelle3[[#This Row],[NegotiationID]]&amp;Tabelle3[[#This Row],[MessageID]],ALL_IN_ONE[ExperimentID]&amp;ALL_IN_ONE[NegotiationID]&amp;ALL_IN_ONE[MessageID],ALL_IN_ONE[Gesamt_ID],,0)</f>
        <v>#VALUE!</v>
      </c>
      <c r="C3">
        <v>61</v>
      </c>
      <c r="D3" t="s">
        <v>18</v>
      </c>
      <c r="E3">
        <v>402</v>
      </c>
      <c r="F3">
        <v>122</v>
      </c>
      <c r="G3">
        <v>121</v>
      </c>
      <c r="H3" t="s">
        <v>31</v>
      </c>
      <c r="I3" t="s">
        <v>40</v>
      </c>
      <c r="J3">
        <v>0.98999999999999999</v>
      </c>
      <c r="K3">
        <v>0.050000000000000003</v>
      </c>
      <c r="L3">
        <v>1.04</v>
      </c>
      <c r="M3">
        <v>0.93999999999999995</v>
      </c>
      <c r="N3">
        <f>LEN(Tabelle3[[#This Row],[Content]])-LEN(SUBSTITUTE(Tabelle3[[#This Row],[Content]]," ",""))+1</f>
        <v>796</v>
      </c>
      <c r="O3">
        <f t="array" ref="O3">SUMIF(Tabelle3[NegotiationID],Tabelle3[[#This Row],[NegotiationID]],Tabelle3[WordCount (Message)])</f>
        <v>3038</v>
      </c>
      <c r="P3">
        <f t="array" ref="P3">COUNTIF(Tabelle3[NegotiationID],Tabelle3[[#This Row],[NegotiationID]])</f>
        <v>7</v>
      </c>
      <c r="Q3" t="s">
        <v>109</v>
      </c>
    </row>
    <row r="4">
      <c r="A4" t="e">
        <f t="shared" ca="1" si="472"/>
        <v>#VALUE!</v>
      </c>
      <c r="B4" t="e">
        <f t="array" ref="B4" ca="1">_xlfn.XLOOKUP(Tabelle3[[#This Row],[ExperimentID]]&amp;Tabelle3[[#This Row],[NegotiationID]]&amp;Tabelle3[[#This Row],[MessageID]],ALL_IN_ONE[ExperimentID]&amp;ALL_IN_ONE[NegotiationID]&amp;ALL_IN_ONE[MessageID],ALL_IN_ONE[Gesamt_ID],,0)</f>
        <v>#VALUE!</v>
      </c>
      <c r="C4">
        <v>61</v>
      </c>
      <c r="D4" t="s">
        <v>18</v>
      </c>
      <c r="E4">
        <v>656</v>
      </c>
      <c r="F4">
        <v>121</v>
      </c>
      <c r="G4">
        <v>122</v>
      </c>
      <c r="H4" t="s">
        <v>31</v>
      </c>
      <c r="I4" t="s">
        <v>40</v>
      </c>
      <c r="J4">
        <v>0.82999999999999996</v>
      </c>
      <c r="K4">
        <v>0.29999999999999999</v>
      </c>
      <c r="L4">
        <v>1.1299999999999999</v>
      </c>
      <c r="M4">
        <v>0.53000000000000003</v>
      </c>
      <c r="N4">
        <f>LEN(Tabelle3[[#This Row],[Content]])-LEN(SUBSTITUTE(Tabelle3[[#This Row],[Content]]," ",""))+1</f>
        <v>748</v>
      </c>
      <c r="O4">
        <f t="array" ref="O4">SUMIF(Tabelle3[NegotiationID],Tabelle3[[#This Row],[NegotiationID]],Tabelle3[WordCount (Message)])</f>
        <v>3038</v>
      </c>
      <c r="P4">
        <f t="array" ref="P4">COUNTIF(Tabelle3[NegotiationID],Tabelle3[[#This Row],[NegotiationID]])</f>
        <v>7</v>
      </c>
      <c r="Q4" t="s">
        <v>110</v>
      </c>
    </row>
    <row r="5">
      <c r="A5" t="e">
        <f t="shared" ca="1" si="472"/>
        <v>#VALUE!</v>
      </c>
      <c r="B5" t="e">
        <f t="array" ref="B5" ca="1">_xlfn.XLOOKUP(Tabelle3[[#This Row],[ExperimentID]]&amp;Tabelle3[[#This Row],[NegotiationID]]&amp;Tabelle3[[#This Row],[MessageID]],ALL_IN_ONE[ExperimentID]&amp;ALL_IN_ONE[NegotiationID]&amp;ALL_IN_ONE[MessageID],ALL_IN_ONE[Gesamt_ID],,0)</f>
        <v>#VALUE!</v>
      </c>
      <c r="C5">
        <v>61</v>
      </c>
      <c r="D5" t="s">
        <v>18</v>
      </c>
      <c r="E5">
        <v>767</v>
      </c>
      <c r="F5">
        <v>122</v>
      </c>
      <c r="G5">
        <v>121</v>
      </c>
      <c r="H5" t="s">
        <v>31</v>
      </c>
      <c r="I5" t="s">
        <v>40</v>
      </c>
      <c r="J5">
        <v>0.73999999999999999</v>
      </c>
      <c r="K5">
        <v>0.46999999999999997</v>
      </c>
      <c r="L5">
        <v>1.21</v>
      </c>
      <c r="M5">
        <v>0.27000000000000002</v>
      </c>
      <c r="N5">
        <f>LEN(Tabelle3[[#This Row],[Content]])-LEN(SUBSTITUTE(Tabelle3[[#This Row],[Content]]," ",""))+1</f>
        <v>297</v>
      </c>
      <c r="O5">
        <f t="array" ref="O5">SUMIF(Tabelle3[NegotiationID],Tabelle3[[#This Row],[NegotiationID]],Tabelle3[WordCount (Message)])</f>
        <v>3038</v>
      </c>
      <c r="P5">
        <f t="array" ref="P5">COUNTIF(Tabelle3[NegotiationID],Tabelle3[[#This Row],[NegotiationID]])</f>
        <v>7</v>
      </c>
      <c r="Q5" t="s">
        <v>111</v>
      </c>
    </row>
    <row r="6">
      <c r="A6" t="e">
        <f t="shared" ca="1" si="472"/>
        <v>#VALUE!</v>
      </c>
      <c r="B6" t="e">
        <f t="array" ref="B6" ca="1">_xlfn.XLOOKUP(Tabelle3[[#This Row],[ExperimentID]]&amp;Tabelle3[[#This Row],[NegotiationID]]&amp;Tabelle3[[#This Row],[MessageID]],ALL_IN_ONE[ExperimentID]&amp;ALL_IN_ONE[NegotiationID]&amp;ALL_IN_ONE[MessageID],ALL_IN_ONE[Gesamt_ID],,0)</f>
        <v>#VALUE!</v>
      </c>
      <c r="C6">
        <v>61</v>
      </c>
      <c r="D6" t="s">
        <v>18</v>
      </c>
      <c r="E6">
        <v>1107</v>
      </c>
      <c r="F6">
        <v>121</v>
      </c>
      <c r="G6">
        <v>122</v>
      </c>
      <c r="H6" t="s">
        <v>31</v>
      </c>
      <c r="I6" t="s">
        <v>40</v>
      </c>
      <c r="J6">
        <v>0.59999999999999998</v>
      </c>
      <c r="K6">
        <v>0.45000000000000001</v>
      </c>
      <c r="L6">
        <v>1.05</v>
      </c>
      <c r="M6">
        <v>0.14999999999999999</v>
      </c>
      <c r="N6">
        <f>LEN(Tabelle3[[#This Row],[Content]])-LEN(SUBSTITUTE(Tabelle3[[#This Row],[Content]]," ",""))+1</f>
        <v>383</v>
      </c>
      <c r="O6">
        <f t="array" ref="O6">SUMIF(Tabelle3[NegotiationID],Tabelle3[[#This Row],[NegotiationID]],Tabelle3[WordCount (Message)])</f>
        <v>3038</v>
      </c>
      <c r="P6">
        <f t="array" ref="P6">COUNTIF(Tabelle3[NegotiationID],Tabelle3[[#This Row],[NegotiationID]])</f>
        <v>7</v>
      </c>
      <c r="Q6" t="s">
        <v>112</v>
      </c>
    </row>
    <row r="7">
      <c r="A7" t="e">
        <f t="shared" ca="1" si="472"/>
        <v>#VALUE!</v>
      </c>
      <c r="B7" t="e">
        <f t="array" ref="B7" ca="1">_xlfn.XLOOKUP(Tabelle3[[#This Row],[ExperimentID]]&amp;Tabelle3[[#This Row],[NegotiationID]]&amp;Tabelle3[[#This Row],[MessageID]],ALL_IN_ONE[ExperimentID]&amp;ALL_IN_ONE[NegotiationID]&amp;ALL_IN_ONE[MessageID],ALL_IN_ONE[Gesamt_ID],,0)</f>
        <v>#VALUE!</v>
      </c>
      <c r="C7">
        <v>61</v>
      </c>
      <c r="D7" t="s">
        <v>18</v>
      </c>
      <c r="E7">
        <v>1116</v>
      </c>
      <c r="F7">
        <v>122</v>
      </c>
      <c r="G7">
        <v>121</v>
      </c>
      <c r="H7" t="s">
        <v>31</v>
      </c>
      <c r="I7" t="s">
        <v>40</v>
      </c>
      <c r="J7">
        <v>0.70999999999999996</v>
      </c>
      <c r="K7">
        <v>0.46999999999999997</v>
      </c>
      <c r="L7">
        <v>1.1799999999999999</v>
      </c>
      <c r="M7">
        <v>0.23999999999999999</v>
      </c>
      <c r="N7">
        <f>LEN(Tabelle3[[#This Row],[Content]])-LEN(SUBSTITUTE(Tabelle3[[#This Row],[Content]]," ",""))+1</f>
        <v>185</v>
      </c>
      <c r="O7">
        <f t="array" ref="O7">SUMIF(Tabelle3[NegotiationID],Tabelle3[[#This Row],[NegotiationID]],Tabelle3[WordCount (Message)])</f>
        <v>3038</v>
      </c>
      <c r="P7">
        <f t="array" ref="P7">COUNTIF(Tabelle3[NegotiationID],Tabelle3[[#This Row],[NegotiationID]])</f>
        <v>7</v>
      </c>
      <c r="Q7" t="s">
        <v>113</v>
      </c>
    </row>
    <row r="8">
      <c r="A8" t="e">
        <f t="shared" ca="1" si="472"/>
        <v>#VALUE!</v>
      </c>
      <c r="B8" t="e">
        <f t="array" ref="B8" ca="1">_xlfn.XLOOKUP(Tabelle3[[#This Row],[ExperimentID]]&amp;Tabelle3[[#This Row],[NegotiationID]]&amp;Tabelle3[[#This Row],[MessageID]],ALL_IN_ONE[ExperimentID]&amp;ALL_IN_ONE[NegotiationID]&amp;ALL_IN_ONE[MessageID],ALL_IN_ONE[Gesamt_ID],,0)</f>
        <v>#VALUE!</v>
      </c>
      <c r="C8">
        <v>61</v>
      </c>
      <c r="D8" t="s">
        <v>18</v>
      </c>
      <c r="E8">
        <v>1407</v>
      </c>
      <c r="F8">
        <v>121</v>
      </c>
      <c r="G8">
        <v>122</v>
      </c>
      <c r="H8" t="s">
        <v>40</v>
      </c>
      <c r="I8" t="s">
        <v>40</v>
      </c>
      <c r="J8">
        <v>0.46999999999999997</v>
      </c>
      <c r="K8">
        <v>0.70999999999999996</v>
      </c>
      <c r="L8">
        <v>1.1799999999999999</v>
      </c>
      <c r="M8">
        <v>-0.23999999999999999</v>
      </c>
      <c r="N8">
        <f>LEN(Tabelle3[[#This Row],[Content]])-LEN(SUBSTITUTE(Tabelle3[[#This Row],[Content]]," ",""))+1</f>
        <v>99</v>
      </c>
      <c r="O8">
        <f t="array" ref="O8">SUMIF(Tabelle3[NegotiationID],Tabelle3[[#This Row],[NegotiationID]],Tabelle3[WordCount (Message)])</f>
        <v>3038</v>
      </c>
      <c r="P8">
        <f t="array" ref="P8">COUNTIF(Tabelle3[NegotiationID],Tabelle3[[#This Row],[NegotiationID]])</f>
        <v>7</v>
      </c>
      <c r="Q8" t="s">
        <v>114</v>
      </c>
    </row>
    <row r="9">
      <c r="A9" t="e">
        <f t="shared" ca="1" si="472"/>
        <v>#VALUE!</v>
      </c>
      <c r="B9" t="e">
        <f t="array" ref="B9" ca="1">_xlfn.XLOOKUP(Tabelle3[[#This Row],[ExperimentID]]&amp;Tabelle3[[#This Row],[NegotiationID]]&amp;Tabelle3[[#This Row],[MessageID]],ALL_IN_ONE[ExperimentID]&amp;ALL_IN_ONE[NegotiationID]&amp;ALL_IN_ONE[MessageID],ALL_IN_ONE[Gesamt_ID],,0)</f>
        <v>#VALUE!</v>
      </c>
      <c r="C9">
        <v>62</v>
      </c>
      <c r="D9" t="s">
        <v>18</v>
      </c>
      <c r="E9">
        <v>231</v>
      </c>
      <c r="F9">
        <v>123</v>
      </c>
      <c r="G9">
        <v>124</v>
      </c>
      <c r="H9" t="s">
        <v>19</v>
      </c>
      <c r="I9" t="s">
        <v>40</v>
      </c>
      <c r="J9">
        <v>0.98999999999999999</v>
      </c>
      <c r="K9">
        <v>0.080000000000000002</v>
      </c>
      <c r="L9">
        <v>1.0700000000000001</v>
      </c>
      <c r="M9">
        <v>0.91000000000000003</v>
      </c>
      <c r="N9">
        <f>LEN(Tabelle3[[#This Row],[Content]])-LEN(SUBSTITUTE(Tabelle3[[#This Row],[Content]]," ",""))+1</f>
        <v>104</v>
      </c>
      <c r="O9">
        <f t="array" ref="O9">SUMIF(Tabelle3[NegotiationID],Tabelle3[[#This Row],[NegotiationID]],Tabelle3[WordCount (Message)])</f>
        <v>1977</v>
      </c>
      <c r="P9">
        <f t="array" ref="P9">COUNTIF(Tabelle3[NegotiationID],Tabelle3[[#This Row],[NegotiationID]])</f>
        <v>15</v>
      </c>
      <c r="Q9" t="s">
        <v>115</v>
      </c>
    </row>
    <row r="10">
      <c r="A10" t="e">
        <f t="shared" ca="1" si="472"/>
        <v>#VALUE!</v>
      </c>
      <c r="B10" t="e">
        <f t="array" ref="B10" ca="1">_xlfn.XLOOKUP(Tabelle3[[#This Row],[ExperimentID]]&amp;Tabelle3[[#This Row],[NegotiationID]]&amp;Tabelle3[[#This Row],[MessageID]],ALL_IN_ONE[ExperimentID]&amp;ALL_IN_ONE[NegotiationID]&amp;ALL_IN_ONE[MessageID],ALL_IN_ONE[Gesamt_ID],,0)</f>
        <v>#VALUE!</v>
      </c>
      <c r="C10">
        <v>62</v>
      </c>
      <c r="D10" t="s">
        <v>18</v>
      </c>
      <c r="E10">
        <v>326</v>
      </c>
      <c r="F10">
        <v>124</v>
      </c>
      <c r="G10">
        <v>123</v>
      </c>
      <c r="H10" t="s">
        <v>31</v>
      </c>
      <c r="I10" t="s">
        <v>40</v>
      </c>
      <c r="J10">
        <v>0.98999999999999999</v>
      </c>
      <c r="K10">
        <v>0.02</v>
      </c>
      <c r="L10">
        <v>1.01</v>
      </c>
      <c r="M10">
        <v>0.96999999999999997</v>
      </c>
      <c r="N10">
        <f>LEN(Tabelle3[[#This Row],[Content]])-LEN(SUBSTITUTE(Tabelle3[[#This Row],[Content]]," ",""))+1</f>
        <v>189</v>
      </c>
      <c r="O10">
        <f t="array" ref="O10">SUMIF(Tabelle3[NegotiationID],Tabelle3[[#This Row],[NegotiationID]],Tabelle3[WordCount (Message)])</f>
        <v>1977</v>
      </c>
      <c r="P10">
        <f t="array" ref="P10">COUNTIF(Tabelle3[NegotiationID],Tabelle3[[#This Row],[NegotiationID]])</f>
        <v>15</v>
      </c>
      <c r="Q10" t="s">
        <v>116</v>
      </c>
    </row>
    <row r="11">
      <c r="A11" t="e">
        <f t="shared" ca="1" si="472"/>
        <v>#VALUE!</v>
      </c>
      <c r="B11" t="e">
        <f t="array" ref="B11" ca="1">_xlfn.XLOOKUP(Tabelle3[[#This Row],[ExperimentID]]&amp;Tabelle3[[#This Row],[NegotiationID]]&amp;Tabelle3[[#This Row],[MessageID]],ALL_IN_ONE[ExperimentID]&amp;ALL_IN_ONE[NegotiationID]&amp;ALL_IN_ONE[MessageID],ALL_IN_ONE[Gesamt_ID],,0)</f>
        <v>#VALUE!</v>
      </c>
      <c r="C11">
        <v>62</v>
      </c>
      <c r="D11" t="s">
        <v>18</v>
      </c>
      <c r="E11">
        <v>329</v>
      </c>
      <c r="F11">
        <v>123</v>
      </c>
      <c r="G11">
        <v>124</v>
      </c>
      <c r="H11" t="s">
        <v>31</v>
      </c>
      <c r="I11" t="s">
        <v>40</v>
      </c>
      <c r="J11">
        <v>0.93999999999999995</v>
      </c>
      <c r="K11">
        <v>0.22</v>
      </c>
      <c r="L11">
        <v>1.1599999999999999</v>
      </c>
      <c r="M11">
        <v>0.71999999999999997</v>
      </c>
      <c r="N11">
        <f>LEN(Tabelle3[[#This Row],[Content]])-LEN(SUBSTITUTE(Tabelle3[[#This Row],[Content]]," ",""))+1</f>
        <v>285</v>
      </c>
      <c r="O11">
        <f t="array" ref="O11">SUMIF(Tabelle3[NegotiationID],Tabelle3[[#This Row],[NegotiationID]],Tabelle3[WordCount (Message)])</f>
        <v>1977</v>
      </c>
      <c r="P11">
        <f t="array" ref="P11">COUNTIF(Tabelle3[NegotiationID],Tabelle3[[#This Row],[NegotiationID]])</f>
        <v>15</v>
      </c>
      <c r="Q11" t="s">
        <v>117</v>
      </c>
    </row>
    <row r="12">
      <c r="A12" t="e">
        <f t="shared" ca="1" si="472"/>
        <v>#VALUE!</v>
      </c>
      <c r="B12" t="e">
        <f t="array" ref="B12" ca="1">_xlfn.XLOOKUP(Tabelle3[[#This Row],[ExperimentID]]&amp;Tabelle3[[#This Row],[NegotiationID]]&amp;Tabelle3[[#This Row],[MessageID]],ALL_IN_ONE[ExperimentID]&amp;ALL_IN_ONE[NegotiationID]&amp;ALL_IN_ONE[MessageID],ALL_IN_ONE[Gesamt_ID],,0)</f>
        <v>#VALUE!</v>
      </c>
      <c r="C12">
        <v>62</v>
      </c>
      <c r="D12" t="s">
        <v>18</v>
      </c>
      <c r="E12">
        <v>489</v>
      </c>
      <c r="F12">
        <v>124</v>
      </c>
      <c r="G12">
        <v>123</v>
      </c>
      <c r="H12" t="s">
        <v>31</v>
      </c>
      <c r="I12" t="s">
        <v>40</v>
      </c>
      <c r="J12">
        <v>0.83999999999999997</v>
      </c>
      <c r="K12">
        <v>0.20000000000000001</v>
      </c>
      <c r="L12">
        <v>1.04</v>
      </c>
      <c r="M12">
        <v>0.64000000000000001</v>
      </c>
      <c r="N12">
        <f>LEN(Tabelle3[[#This Row],[Content]])-LEN(SUBSTITUTE(Tabelle3[[#This Row],[Content]]," ",""))+1</f>
        <v>101</v>
      </c>
      <c r="O12">
        <f t="array" ref="O12">SUMIF(Tabelle3[NegotiationID],Tabelle3[[#This Row],[NegotiationID]],Tabelle3[WordCount (Message)])</f>
        <v>1977</v>
      </c>
      <c r="P12">
        <f t="array" ref="P12">COUNTIF(Tabelle3[NegotiationID],Tabelle3[[#This Row],[NegotiationID]])</f>
        <v>15</v>
      </c>
      <c r="Q12" t="s">
        <v>118</v>
      </c>
    </row>
    <row r="13">
      <c r="A13" t="e">
        <f t="shared" ca="1" si="472"/>
        <v>#VALUE!</v>
      </c>
      <c r="B13" t="e">
        <f t="array" ref="B13" ca="1">_xlfn.XLOOKUP(Tabelle3[[#This Row],[ExperimentID]]&amp;Tabelle3[[#This Row],[NegotiationID]]&amp;Tabelle3[[#This Row],[MessageID]],ALL_IN_ONE[ExperimentID]&amp;ALL_IN_ONE[NegotiationID]&amp;ALL_IN_ONE[MessageID],ALL_IN_ONE[Gesamt_ID],,0)</f>
        <v>#VALUE!</v>
      </c>
      <c r="C13">
        <v>62</v>
      </c>
      <c r="D13" t="s">
        <v>18</v>
      </c>
      <c r="E13">
        <v>502</v>
      </c>
      <c r="F13">
        <v>123</v>
      </c>
      <c r="G13">
        <v>124</v>
      </c>
      <c r="H13" t="s">
        <v>31</v>
      </c>
      <c r="I13" t="s">
        <v>40</v>
      </c>
      <c r="J13">
        <v>0.81000000000000005</v>
      </c>
      <c r="K13">
        <v>0.32000000000000001</v>
      </c>
      <c r="L13">
        <v>1.1299999999999999</v>
      </c>
      <c r="M13">
        <v>0.48999999999999999</v>
      </c>
      <c r="N13">
        <f>LEN(Tabelle3[[#This Row],[Content]])-LEN(SUBSTITUTE(Tabelle3[[#This Row],[Content]]," ",""))+1</f>
        <v>187</v>
      </c>
      <c r="O13">
        <f t="array" ref="O13">SUMIF(Tabelle3[NegotiationID],Tabelle3[[#This Row],[NegotiationID]],Tabelle3[WordCount (Message)])</f>
        <v>1977</v>
      </c>
      <c r="P13">
        <f t="array" ref="P13">COUNTIF(Tabelle3[NegotiationID],Tabelle3[[#This Row],[NegotiationID]])</f>
        <v>15</v>
      </c>
      <c r="Q13" t="s">
        <v>119</v>
      </c>
    </row>
    <row r="14">
      <c r="A14" t="e">
        <f t="shared" ca="1" si="472"/>
        <v>#VALUE!</v>
      </c>
      <c r="B14" t="e">
        <f t="array" ref="B14" ca="1">_xlfn.XLOOKUP(Tabelle3[[#This Row],[ExperimentID]]&amp;Tabelle3[[#This Row],[NegotiationID]]&amp;Tabelle3[[#This Row],[MessageID]],ALL_IN_ONE[ExperimentID]&amp;ALL_IN_ONE[NegotiationID]&amp;ALL_IN_ONE[MessageID],ALL_IN_ONE[Gesamt_ID],,0)</f>
        <v>#VALUE!</v>
      </c>
      <c r="C14">
        <v>62</v>
      </c>
      <c r="D14" t="s">
        <v>18</v>
      </c>
      <c r="E14">
        <v>872</v>
      </c>
      <c r="F14">
        <v>124</v>
      </c>
      <c r="G14">
        <v>123</v>
      </c>
      <c r="H14" t="s">
        <v>31</v>
      </c>
      <c r="I14" t="s">
        <v>40</v>
      </c>
      <c r="J14">
        <v>0.78000000000000003</v>
      </c>
      <c r="K14">
        <v>0.20000000000000001</v>
      </c>
      <c r="L14">
        <v>0.97999999999999998</v>
      </c>
      <c r="M14">
        <v>0.57999999999999996</v>
      </c>
      <c r="N14">
        <f>LEN(Tabelle3[[#This Row],[Content]])-LEN(SUBSTITUTE(Tabelle3[[#This Row],[Content]]," ",""))+1</f>
        <v>53</v>
      </c>
      <c r="O14">
        <f t="array" ref="O14">SUMIF(Tabelle3[NegotiationID],Tabelle3[[#This Row],[NegotiationID]],Tabelle3[WordCount (Message)])</f>
        <v>1977</v>
      </c>
      <c r="P14">
        <f t="array" ref="P14">COUNTIF(Tabelle3[NegotiationID],Tabelle3[[#This Row],[NegotiationID]])</f>
        <v>15</v>
      </c>
      <c r="Q14" t="s">
        <v>120</v>
      </c>
    </row>
    <row r="15">
      <c r="A15" t="e">
        <f t="shared" ca="1" si="472"/>
        <v>#VALUE!</v>
      </c>
      <c r="B15" t="e">
        <f t="array" ref="B15" ca="1">_xlfn.XLOOKUP(Tabelle3[[#This Row],[ExperimentID]]&amp;Tabelle3[[#This Row],[NegotiationID]]&amp;Tabelle3[[#This Row],[MessageID]],ALL_IN_ONE[ExperimentID]&amp;ALL_IN_ONE[NegotiationID]&amp;ALL_IN_ONE[MessageID],ALL_IN_ONE[Gesamt_ID],,0)</f>
        <v>#VALUE!</v>
      </c>
      <c r="C15">
        <v>62</v>
      </c>
      <c r="D15" t="s">
        <v>18</v>
      </c>
      <c r="E15">
        <v>875</v>
      </c>
      <c r="F15">
        <v>123</v>
      </c>
      <c r="G15">
        <v>124</v>
      </c>
      <c r="H15" t="s">
        <v>31</v>
      </c>
      <c r="I15" t="s">
        <v>40</v>
      </c>
      <c r="J15">
        <v>0.65000000000000002</v>
      </c>
      <c r="K15">
        <v>0.41999999999999998</v>
      </c>
      <c r="L15">
        <v>1.0700000000000001</v>
      </c>
      <c r="M15">
        <v>0.23000000000000001</v>
      </c>
      <c r="N15">
        <f>LEN(Tabelle3[[#This Row],[Content]])-LEN(SUBSTITUTE(Tabelle3[[#This Row],[Content]]," ",""))+1</f>
        <v>197</v>
      </c>
      <c r="O15">
        <f t="array" ref="O15">SUMIF(Tabelle3[NegotiationID],Tabelle3[[#This Row],[NegotiationID]],Tabelle3[WordCount (Message)])</f>
        <v>1977</v>
      </c>
      <c r="P15">
        <f t="array" ref="P15">COUNTIF(Tabelle3[NegotiationID],Tabelle3[[#This Row],[NegotiationID]])</f>
        <v>15</v>
      </c>
      <c r="Q15" t="s">
        <v>121</v>
      </c>
    </row>
    <row r="16">
      <c r="A16" t="e">
        <f t="shared" ca="1" si="472"/>
        <v>#VALUE!</v>
      </c>
      <c r="B16" t="e">
        <f t="array" ref="B16" ca="1">_xlfn.XLOOKUP(Tabelle3[[#This Row],[ExperimentID]]&amp;Tabelle3[[#This Row],[NegotiationID]]&amp;Tabelle3[[#This Row],[MessageID]],ALL_IN_ONE[ExperimentID]&amp;ALL_IN_ONE[NegotiationID]&amp;ALL_IN_ONE[MessageID],ALL_IN_ONE[Gesamt_ID],,0)</f>
        <v>#VALUE!</v>
      </c>
      <c r="C16">
        <v>62</v>
      </c>
      <c r="D16" t="s">
        <v>18</v>
      </c>
      <c r="E16">
        <v>958</v>
      </c>
      <c r="F16">
        <v>124</v>
      </c>
      <c r="G16">
        <v>123</v>
      </c>
      <c r="H16" t="s">
        <v>31</v>
      </c>
      <c r="I16" t="s">
        <v>40</v>
      </c>
      <c r="J16">
        <v>0.60999999999999999</v>
      </c>
      <c r="K16">
        <v>0.48999999999999999</v>
      </c>
      <c r="L16">
        <v>1.1000000000000001</v>
      </c>
      <c r="M16">
        <v>0.12</v>
      </c>
      <c r="N16">
        <f>LEN(Tabelle3[[#This Row],[Content]])-LEN(SUBSTITUTE(Tabelle3[[#This Row],[Content]]," ",""))+1</f>
        <v>71</v>
      </c>
      <c r="O16">
        <f t="array" ref="O16">SUMIF(Tabelle3[NegotiationID],Tabelle3[[#This Row],[NegotiationID]],Tabelle3[WordCount (Message)])</f>
        <v>1977</v>
      </c>
      <c r="P16">
        <f t="array" ref="P16">COUNTIF(Tabelle3[NegotiationID],Tabelle3[[#This Row],[NegotiationID]])</f>
        <v>15</v>
      </c>
      <c r="Q16" t="s">
        <v>122</v>
      </c>
    </row>
    <row r="17">
      <c r="A17" t="e">
        <f t="shared" ca="1" si="472"/>
        <v>#VALUE!</v>
      </c>
      <c r="B17" t="e">
        <f t="array" ref="B17" ca="1">_xlfn.XLOOKUP(Tabelle3[[#This Row],[ExperimentID]]&amp;Tabelle3[[#This Row],[NegotiationID]]&amp;Tabelle3[[#This Row],[MessageID]],ALL_IN_ONE[ExperimentID]&amp;ALL_IN_ONE[NegotiationID]&amp;ALL_IN_ONE[MessageID],ALL_IN_ONE[Gesamt_ID],,0)</f>
        <v>#VALUE!</v>
      </c>
      <c r="C17">
        <v>62</v>
      </c>
      <c r="D17" t="s">
        <v>18</v>
      </c>
      <c r="E17">
        <v>992</v>
      </c>
      <c r="F17">
        <v>123</v>
      </c>
      <c r="G17">
        <v>124</v>
      </c>
      <c r="H17" t="s">
        <v>31</v>
      </c>
      <c r="I17" t="s">
        <v>40</v>
      </c>
      <c r="J17">
        <v>0.60999999999999999</v>
      </c>
      <c r="K17">
        <v>0.48999999999999999</v>
      </c>
      <c r="L17">
        <v>1.1000000000000001</v>
      </c>
      <c r="M17">
        <v>0.12</v>
      </c>
      <c r="N17">
        <f>LEN(Tabelle3[[#This Row],[Content]])-LEN(SUBSTITUTE(Tabelle3[[#This Row],[Content]]," ",""))+1</f>
        <v>262</v>
      </c>
      <c r="O17">
        <f t="array" ref="O17">SUMIF(Tabelle3[NegotiationID],Tabelle3[[#This Row],[NegotiationID]],Tabelle3[WordCount (Message)])</f>
        <v>1977</v>
      </c>
      <c r="P17">
        <f t="array" ref="P17">COUNTIF(Tabelle3[NegotiationID],Tabelle3[[#This Row],[NegotiationID]])</f>
        <v>15</v>
      </c>
      <c r="Q17" t="s">
        <v>123</v>
      </c>
    </row>
    <row r="18">
      <c r="A18" t="e">
        <f t="shared" ca="1" si="472"/>
        <v>#VALUE!</v>
      </c>
      <c r="B18" t="e">
        <f t="array" ref="B18" ca="1">_xlfn.XLOOKUP(Tabelle3[[#This Row],[ExperimentID]]&amp;Tabelle3[[#This Row],[NegotiationID]]&amp;Tabelle3[[#This Row],[MessageID]],ALL_IN_ONE[ExperimentID]&amp;ALL_IN_ONE[NegotiationID]&amp;ALL_IN_ONE[MessageID],ALL_IN_ONE[Gesamt_ID],,0)</f>
        <v>#VALUE!</v>
      </c>
      <c r="C18">
        <v>62</v>
      </c>
      <c r="D18" t="s">
        <v>18</v>
      </c>
      <c r="E18">
        <v>1124</v>
      </c>
      <c r="F18">
        <v>124</v>
      </c>
      <c r="G18">
        <v>123</v>
      </c>
      <c r="H18" t="s">
        <v>31</v>
      </c>
      <c r="I18" t="s">
        <v>40</v>
      </c>
      <c r="J18">
        <v>0.52000000000000002</v>
      </c>
      <c r="K18">
        <v>0.52000000000000002</v>
      </c>
      <c r="L18">
        <v>1.04</v>
      </c>
      <c r="M18">
        <v>0</v>
      </c>
      <c r="N18">
        <f>LEN(Tabelle3[[#This Row],[Content]])-LEN(SUBSTITUTE(Tabelle3[[#This Row],[Content]]," ",""))+1</f>
        <v>67</v>
      </c>
      <c r="O18">
        <f t="array" ref="O18">SUMIF(Tabelle3[NegotiationID],Tabelle3[[#This Row],[NegotiationID]],Tabelle3[WordCount (Message)])</f>
        <v>1977</v>
      </c>
      <c r="P18">
        <f t="array" ref="P18">COUNTIF(Tabelle3[NegotiationID],Tabelle3[[#This Row],[NegotiationID]])</f>
        <v>15</v>
      </c>
      <c r="Q18" t="s">
        <v>124</v>
      </c>
    </row>
    <row r="19">
      <c r="A19" t="e">
        <f t="shared" ca="1" si="472"/>
        <v>#VALUE!</v>
      </c>
      <c r="B19" t="e">
        <f t="array" ref="B19" ca="1">_xlfn.XLOOKUP(Tabelle3[[#This Row],[ExperimentID]]&amp;Tabelle3[[#This Row],[NegotiationID]]&amp;Tabelle3[[#This Row],[MessageID]],ALL_IN_ONE[ExperimentID]&amp;ALL_IN_ONE[NegotiationID]&amp;ALL_IN_ONE[MessageID],ALL_IN_ONE[Gesamt_ID],,0)</f>
        <v>#VALUE!</v>
      </c>
      <c r="C19">
        <v>62</v>
      </c>
      <c r="D19" t="s">
        <v>18</v>
      </c>
      <c r="E19">
        <v>1146</v>
      </c>
      <c r="F19">
        <v>123</v>
      </c>
      <c r="G19">
        <v>124</v>
      </c>
      <c r="H19" t="s">
        <v>31</v>
      </c>
      <c r="I19" t="s">
        <v>40</v>
      </c>
      <c r="J19">
        <v>0.60999999999999999</v>
      </c>
      <c r="K19">
        <v>0.48999999999999999</v>
      </c>
      <c r="L19">
        <v>1.1000000000000001</v>
      </c>
      <c r="M19">
        <v>0.12</v>
      </c>
      <c r="N19">
        <f>LEN(Tabelle3[[#This Row],[Content]])-LEN(SUBSTITUTE(Tabelle3[[#This Row],[Content]]," ",""))+1</f>
        <v>59</v>
      </c>
      <c r="O19">
        <f t="array" ref="O19">SUMIF(Tabelle3[NegotiationID],Tabelle3[[#This Row],[NegotiationID]],Tabelle3[WordCount (Message)])</f>
        <v>1977</v>
      </c>
      <c r="P19">
        <f t="array" ref="P19">COUNTIF(Tabelle3[NegotiationID],Tabelle3[[#This Row],[NegotiationID]])</f>
        <v>15</v>
      </c>
      <c r="Q19" t="s">
        <v>125</v>
      </c>
    </row>
    <row r="20">
      <c r="A20" t="e">
        <f t="shared" ca="1" si="472"/>
        <v>#VALUE!</v>
      </c>
      <c r="B20" t="e">
        <f t="array" ref="B20" ca="1">_xlfn.XLOOKUP(Tabelle3[[#This Row],[ExperimentID]]&amp;Tabelle3[[#This Row],[NegotiationID]]&amp;Tabelle3[[#This Row],[MessageID]],ALL_IN_ONE[ExperimentID]&amp;ALL_IN_ONE[NegotiationID]&amp;ALL_IN_ONE[MessageID],ALL_IN_ONE[Gesamt_ID],,0)</f>
        <v>#VALUE!</v>
      </c>
      <c r="C20">
        <v>62</v>
      </c>
      <c r="D20" t="s">
        <v>18</v>
      </c>
      <c r="E20">
        <v>1165</v>
      </c>
      <c r="F20">
        <v>124</v>
      </c>
      <c r="G20">
        <v>123</v>
      </c>
      <c r="H20" t="s">
        <v>31</v>
      </c>
      <c r="I20" t="s">
        <v>40</v>
      </c>
      <c r="J20">
        <v>0.52000000000000002</v>
      </c>
      <c r="K20">
        <v>0.52000000000000002</v>
      </c>
      <c r="L20">
        <v>1.04</v>
      </c>
      <c r="M20">
        <v>0</v>
      </c>
      <c r="N20">
        <f>LEN(Tabelle3[[#This Row],[Content]])-LEN(SUBSTITUTE(Tabelle3[[#This Row],[Content]]," ",""))+1</f>
        <v>76</v>
      </c>
      <c r="O20">
        <f t="array" ref="O20">SUMIF(Tabelle3[NegotiationID],Tabelle3[[#This Row],[NegotiationID]],Tabelle3[WordCount (Message)])</f>
        <v>1977</v>
      </c>
      <c r="P20">
        <f t="array" ref="P20">COUNTIF(Tabelle3[NegotiationID],Tabelle3[[#This Row],[NegotiationID]])</f>
        <v>15</v>
      </c>
      <c r="Q20" t="s">
        <v>126</v>
      </c>
    </row>
    <row r="21">
      <c r="A21" t="e">
        <f t="shared" ca="1" si="472"/>
        <v>#VALUE!</v>
      </c>
      <c r="B21" t="e">
        <f t="array" ref="B21" ca="1">_xlfn.XLOOKUP(Tabelle3[[#This Row],[ExperimentID]]&amp;Tabelle3[[#This Row],[NegotiationID]]&amp;Tabelle3[[#This Row],[MessageID]],ALL_IN_ONE[ExperimentID]&amp;ALL_IN_ONE[NegotiationID]&amp;ALL_IN_ONE[MessageID],ALL_IN_ONE[Gesamt_ID],,0)</f>
        <v>#VALUE!</v>
      </c>
      <c r="C21">
        <v>62</v>
      </c>
      <c r="D21" t="s">
        <v>18</v>
      </c>
      <c r="E21">
        <v>1182</v>
      </c>
      <c r="F21">
        <v>123</v>
      </c>
      <c r="G21">
        <v>124</v>
      </c>
      <c r="H21" t="s">
        <v>31</v>
      </c>
      <c r="I21" t="s">
        <v>40</v>
      </c>
      <c r="J21">
        <v>0.57999999999999996</v>
      </c>
      <c r="K21">
        <v>0.45000000000000001</v>
      </c>
      <c r="L21">
        <v>1.03</v>
      </c>
      <c r="M21">
        <v>0.13</v>
      </c>
      <c r="N21">
        <f>LEN(Tabelle3[[#This Row],[Content]])-LEN(SUBSTITUTE(Tabelle3[[#This Row],[Content]]," ",""))+1</f>
        <v>154</v>
      </c>
      <c r="O21">
        <f t="array" ref="O21">SUMIF(Tabelle3[NegotiationID],Tabelle3[[#This Row],[NegotiationID]],Tabelle3[WordCount (Message)])</f>
        <v>1977</v>
      </c>
      <c r="P21">
        <f t="array" ref="P21">COUNTIF(Tabelle3[NegotiationID],Tabelle3[[#This Row],[NegotiationID]])</f>
        <v>15</v>
      </c>
      <c r="Q21" t="s">
        <v>127</v>
      </c>
    </row>
    <row r="22">
      <c r="A22" t="e">
        <f t="shared" ca="1" si="472"/>
        <v>#VALUE!</v>
      </c>
      <c r="B22" t="e">
        <f t="array" ref="B22" ca="1">_xlfn.XLOOKUP(Tabelle3[[#This Row],[ExperimentID]]&amp;Tabelle3[[#This Row],[NegotiationID]]&amp;Tabelle3[[#This Row],[MessageID]],ALL_IN_ONE[ExperimentID]&amp;ALL_IN_ONE[NegotiationID]&amp;ALL_IN_ONE[MessageID],ALL_IN_ONE[Gesamt_ID],,0)</f>
        <v>#VALUE!</v>
      </c>
      <c r="C22">
        <v>62</v>
      </c>
      <c r="D22" t="s">
        <v>18</v>
      </c>
      <c r="E22">
        <v>1229</v>
      </c>
      <c r="F22">
        <v>124</v>
      </c>
      <c r="G22">
        <v>123</v>
      </c>
      <c r="H22" t="s">
        <v>31</v>
      </c>
      <c r="I22" t="s">
        <v>40</v>
      </c>
      <c r="J22">
        <v>0.5</v>
      </c>
      <c r="K22">
        <v>0.54000000000000004</v>
      </c>
      <c r="L22">
        <v>1.04</v>
      </c>
      <c r="M22">
        <v>-0.040000000000000001</v>
      </c>
      <c r="N22">
        <f>LEN(Tabelle3[[#This Row],[Content]])-LEN(SUBSTITUTE(Tabelle3[[#This Row],[Content]]," ",""))+1</f>
        <v>90</v>
      </c>
      <c r="O22">
        <f t="array" ref="O22">SUMIF(Tabelle3[NegotiationID],Tabelle3[[#This Row],[NegotiationID]],Tabelle3[WordCount (Message)])</f>
        <v>1977</v>
      </c>
      <c r="P22">
        <f t="array" ref="P22">COUNTIF(Tabelle3[NegotiationID],Tabelle3[[#This Row],[NegotiationID]])</f>
        <v>15</v>
      </c>
      <c r="Q22" t="s">
        <v>128</v>
      </c>
    </row>
    <row r="23">
      <c r="A23" t="e">
        <f t="shared" ca="1" si="472"/>
        <v>#VALUE!</v>
      </c>
      <c r="B23" t="e">
        <f t="array" ref="B23" ca="1">_xlfn.XLOOKUP(Tabelle3[[#This Row],[ExperimentID]]&amp;Tabelle3[[#This Row],[NegotiationID]]&amp;Tabelle3[[#This Row],[MessageID]],ALL_IN_ONE[ExperimentID]&amp;ALL_IN_ONE[NegotiationID]&amp;ALL_IN_ONE[MessageID],ALL_IN_ONE[Gesamt_ID],,0)</f>
        <v>#VALUE!</v>
      </c>
      <c r="C23">
        <v>62</v>
      </c>
      <c r="D23" t="s">
        <v>18</v>
      </c>
      <c r="E23">
        <v>1234</v>
      </c>
      <c r="F23">
        <v>123</v>
      </c>
      <c r="G23">
        <v>124</v>
      </c>
      <c r="H23" t="s">
        <v>40</v>
      </c>
      <c r="I23" t="s">
        <v>40</v>
      </c>
      <c r="J23">
        <v>0.54000000000000004</v>
      </c>
      <c r="K23">
        <v>0.5</v>
      </c>
      <c r="L23">
        <v>1.04</v>
      </c>
      <c r="M23">
        <v>0.040000000000000001</v>
      </c>
      <c r="N23">
        <f>LEN(Tabelle3[[#This Row],[Content]])-LEN(SUBSTITUTE(Tabelle3[[#This Row],[Content]]," ",""))+1</f>
        <v>82</v>
      </c>
      <c r="O23">
        <f t="array" ref="O23">SUMIF(Tabelle3[NegotiationID],Tabelle3[[#This Row],[NegotiationID]],Tabelle3[WordCount (Message)])</f>
        <v>1977</v>
      </c>
      <c r="P23">
        <f t="array" ref="P23">COUNTIF(Tabelle3[NegotiationID],Tabelle3[[#This Row],[NegotiationID]])</f>
        <v>15</v>
      </c>
      <c r="Q23" t="s">
        <v>129</v>
      </c>
    </row>
    <row r="24">
      <c r="A24" t="e">
        <f t="shared" ca="1" si="472"/>
        <v>#VALUE!</v>
      </c>
      <c r="B24" t="e">
        <f t="array" ref="B24" ca="1">_xlfn.XLOOKUP(Tabelle3[[#This Row],[ExperimentID]]&amp;Tabelle3[[#This Row],[NegotiationID]]&amp;Tabelle3[[#This Row],[MessageID]],ALL_IN_ONE[ExperimentID]&amp;ALL_IN_ONE[NegotiationID]&amp;ALL_IN_ONE[MessageID],ALL_IN_ONE[Gesamt_ID],,0)</f>
        <v>#VALUE!</v>
      </c>
      <c r="C24">
        <v>63</v>
      </c>
      <c r="D24" t="s">
        <v>18</v>
      </c>
      <c r="E24">
        <v>228</v>
      </c>
      <c r="F24">
        <v>125</v>
      </c>
      <c r="G24">
        <v>126</v>
      </c>
      <c r="H24" t="s">
        <v>19</v>
      </c>
      <c r="I24" t="s">
        <v>40</v>
      </c>
      <c r="J24">
        <v>0.98999999999999999</v>
      </c>
      <c r="K24">
        <v>0.089999999999999997</v>
      </c>
      <c r="L24">
        <v>1.0800000000000001</v>
      </c>
      <c r="M24">
        <v>0.90000000000000002</v>
      </c>
      <c r="N24">
        <f>LEN(Tabelle3[[#This Row],[Content]])-LEN(SUBSTITUTE(Tabelle3[[#This Row],[Content]]," ",""))+1</f>
        <v>39</v>
      </c>
      <c r="O24">
        <f t="array" ref="O24">SUMIF(Tabelle3[NegotiationID],Tabelle3[[#This Row],[NegotiationID]],Tabelle3[WordCount (Message)])</f>
        <v>1573</v>
      </c>
      <c r="P24">
        <f t="array" ref="P24">COUNTIF(Tabelle3[NegotiationID],Tabelle3[[#This Row],[NegotiationID]])</f>
        <v>10</v>
      </c>
      <c r="Q24" t="s">
        <v>130</v>
      </c>
    </row>
    <row r="25">
      <c r="A25" t="e">
        <f t="shared" ca="1" si="472"/>
        <v>#VALUE!</v>
      </c>
      <c r="B25" t="e">
        <f t="array" ref="B25" ca="1">_xlfn.XLOOKUP(Tabelle3[[#This Row],[ExperimentID]]&amp;Tabelle3[[#This Row],[NegotiationID]]&amp;Tabelle3[[#This Row],[MessageID]],ALL_IN_ONE[ExperimentID]&amp;ALL_IN_ONE[NegotiationID]&amp;ALL_IN_ONE[MessageID],ALL_IN_ONE[Gesamt_ID],,0)</f>
        <v>#VALUE!</v>
      </c>
      <c r="C25">
        <v>63</v>
      </c>
      <c r="D25" t="s">
        <v>18</v>
      </c>
      <c r="E25">
        <v>247</v>
      </c>
      <c r="F25">
        <v>126</v>
      </c>
      <c r="G25">
        <v>125</v>
      </c>
      <c r="H25" t="s">
        <v>31</v>
      </c>
      <c r="I25" t="s">
        <v>40</v>
      </c>
      <c r="J25">
        <v>1</v>
      </c>
      <c r="K25">
        <v>0</v>
      </c>
      <c r="L25">
        <v>1</v>
      </c>
      <c r="M25">
        <v>1</v>
      </c>
      <c r="N25">
        <f>LEN(Tabelle3[[#This Row],[Content]])-LEN(SUBSTITUTE(Tabelle3[[#This Row],[Content]]," ",""))+1</f>
        <v>55</v>
      </c>
      <c r="O25">
        <f t="array" ref="O25">SUMIF(Tabelle3[NegotiationID],Tabelle3[[#This Row],[NegotiationID]],Tabelle3[WordCount (Message)])</f>
        <v>1573</v>
      </c>
      <c r="P25">
        <f t="array" ref="P25">COUNTIF(Tabelle3[NegotiationID],Tabelle3[[#This Row],[NegotiationID]])</f>
        <v>10</v>
      </c>
      <c r="Q25" t="s">
        <v>131</v>
      </c>
    </row>
    <row r="26">
      <c r="A26" t="e">
        <f t="shared" ca="1" si="472"/>
        <v>#VALUE!</v>
      </c>
      <c r="B26" t="e">
        <f t="array" ref="B26" ca="1">_xlfn.XLOOKUP(Tabelle3[[#This Row],[ExperimentID]]&amp;Tabelle3[[#This Row],[NegotiationID]]&amp;Tabelle3[[#This Row],[MessageID]],ALL_IN_ONE[ExperimentID]&amp;ALL_IN_ONE[NegotiationID]&amp;ALL_IN_ONE[MessageID],ALL_IN_ONE[Gesamt_ID],,0)</f>
        <v>#VALUE!</v>
      </c>
      <c r="C26">
        <v>63</v>
      </c>
      <c r="D26" t="s">
        <v>18</v>
      </c>
      <c r="E26">
        <v>328</v>
      </c>
      <c r="F26">
        <v>125</v>
      </c>
      <c r="G26">
        <v>126</v>
      </c>
      <c r="H26" t="s">
        <v>31</v>
      </c>
      <c r="I26" t="s">
        <v>40</v>
      </c>
      <c r="J26">
        <v>0.87</v>
      </c>
      <c r="K26">
        <v>0.17999999999999999</v>
      </c>
      <c r="L26">
        <v>1.05</v>
      </c>
      <c r="M26">
        <v>0.68999999999999995</v>
      </c>
      <c r="N26">
        <f>LEN(Tabelle3[[#This Row],[Content]])-LEN(SUBSTITUTE(Tabelle3[[#This Row],[Content]]," ",""))+1</f>
        <v>229</v>
      </c>
      <c r="O26">
        <f t="array" ref="O26">SUMIF(Tabelle3[NegotiationID],Tabelle3[[#This Row],[NegotiationID]],Tabelle3[WordCount (Message)])</f>
        <v>1573</v>
      </c>
      <c r="P26">
        <f t="array" ref="P26">COUNTIF(Tabelle3[NegotiationID],Tabelle3[[#This Row],[NegotiationID]])</f>
        <v>10</v>
      </c>
      <c r="Q26" t="s">
        <v>132</v>
      </c>
    </row>
    <row r="27">
      <c r="A27" t="e">
        <f t="shared" ca="1" si="472"/>
        <v>#VALUE!</v>
      </c>
      <c r="B27" t="e">
        <f t="array" ref="B27" ca="1">_xlfn.XLOOKUP(Tabelle3[[#This Row],[ExperimentID]]&amp;Tabelle3[[#This Row],[NegotiationID]]&amp;Tabelle3[[#This Row],[MessageID]],ALL_IN_ONE[ExperimentID]&amp;ALL_IN_ONE[NegotiationID]&amp;ALL_IN_ONE[MessageID],ALL_IN_ONE[Gesamt_ID],,0)</f>
        <v>#VALUE!</v>
      </c>
      <c r="C27">
        <v>63</v>
      </c>
      <c r="D27" t="s">
        <v>18</v>
      </c>
      <c r="E27">
        <v>533</v>
      </c>
      <c r="F27">
        <v>126</v>
      </c>
      <c r="G27">
        <v>125</v>
      </c>
      <c r="H27" t="s">
        <v>31</v>
      </c>
      <c r="I27" t="s">
        <v>40</v>
      </c>
      <c r="J27">
        <v>0.91000000000000003</v>
      </c>
      <c r="K27">
        <v>0.059999999999999998</v>
      </c>
      <c r="L27">
        <v>0.96999999999999997</v>
      </c>
      <c r="M27">
        <v>0.84999999999999998</v>
      </c>
      <c r="N27">
        <f>LEN(Tabelle3[[#This Row],[Content]])-LEN(SUBSTITUTE(Tabelle3[[#This Row],[Content]]," ",""))+1</f>
        <v>300</v>
      </c>
      <c r="O27">
        <f t="array" ref="O27">SUMIF(Tabelle3[NegotiationID],Tabelle3[[#This Row],[NegotiationID]],Tabelle3[WordCount (Message)])</f>
        <v>1573</v>
      </c>
      <c r="P27">
        <f t="array" ref="P27">COUNTIF(Tabelle3[NegotiationID],Tabelle3[[#This Row],[NegotiationID]])</f>
        <v>10</v>
      </c>
      <c r="Q27" t="s">
        <v>133</v>
      </c>
    </row>
    <row r="28">
      <c r="A28" t="e">
        <f t="shared" ca="1" si="472"/>
        <v>#VALUE!</v>
      </c>
      <c r="B28" t="e">
        <f t="array" ref="B28" ca="1">_xlfn.XLOOKUP(Tabelle3[[#This Row],[ExperimentID]]&amp;Tabelle3[[#This Row],[NegotiationID]]&amp;Tabelle3[[#This Row],[MessageID]],ALL_IN_ONE[ExperimentID]&amp;ALL_IN_ONE[NegotiationID]&amp;ALL_IN_ONE[MessageID],ALL_IN_ONE[Gesamt_ID],,0)</f>
        <v>#VALUE!</v>
      </c>
      <c r="C28">
        <v>63</v>
      </c>
      <c r="D28" t="s">
        <v>18</v>
      </c>
      <c r="E28">
        <v>574</v>
      </c>
      <c r="F28">
        <v>125</v>
      </c>
      <c r="G28">
        <v>126</v>
      </c>
      <c r="H28" t="s">
        <v>31</v>
      </c>
      <c r="I28" t="s">
        <v>40</v>
      </c>
      <c r="J28">
        <v>0.70999999999999996</v>
      </c>
      <c r="K28">
        <v>0.46000000000000002</v>
      </c>
      <c r="L28">
        <v>1.1699999999999999</v>
      </c>
      <c r="M28">
        <v>0.25</v>
      </c>
      <c r="N28">
        <f>LEN(Tabelle3[[#This Row],[Content]])-LEN(SUBSTITUTE(Tabelle3[[#This Row],[Content]]," ",""))+1</f>
        <v>493</v>
      </c>
      <c r="O28">
        <f t="array" ref="O28">SUMIF(Tabelle3[NegotiationID],Tabelle3[[#This Row],[NegotiationID]],Tabelle3[WordCount (Message)])</f>
        <v>1573</v>
      </c>
      <c r="P28">
        <f t="array" ref="P28">COUNTIF(Tabelle3[NegotiationID],Tabelle3[[#This Row],[NegotiationID]])</f>
        <v>10</v>
      </c>
      <c r="Q28" t="s">
        <v>134</v>
      </c>
    </row>
    <row r="29">
      <c r="A29" t="e">
        <f t="shared" ca="1" si="472"/>
        <v>#VALUE!</v>
      </c>
      <c r="B29" t="e">
        <f t="array" ref="B29" ca="1">_xlfn.XLOOKUP(Tabelle3[[#This Row],[ExperimentID]]&amp;Tabelle3[[#This Row],[NegotiationID]]&amp;Tabelle3[[#This Row],[MessageID]],ALL_IN_ONE[ExperimentID]&amp;ALL_IN_ONE[NegotiationID]&amp;ALL_IN_ONE[MessageID],ALL_IN_ONE[Gesamt_ID],,0)</f>
        <v>#VALUE!</v>
      </c>
      <c r="C29">
        <v>63</v>
      </c>
      <c r="D29" t="s">
        <v>18</v>
      </c>
      <c r="E29">
        <v>787</v>
      </c>
      <c r="F29">
        <v>126</v>
      </c>
      <c r="G29">
        <v>125</v>
      </c>
      <c r="H29" t="s">
        <v>31</v>
      </c>
      <c r="I29" t="s">
        <v>40</v>
      </c>
      <c r="J29">
        <v>0.72999999999999998</v>
      </c>
      <c r="K29">
        <v>0.41999999999999998</v>
      </c>
      <c r="L29">
        <v>1.1499999999999999</v>
      </c>
      <c r="M29">
        <v>0.31</v>
      </c>
      <c r="N29">
        <f>LEN(Tabelle3[[#This Row],[Content]])-LEN(SUBSTITUTE(Tabelle3[[#This Row],[Content]]," ",""))+1</f>
        <v>91</v>
      </c>
      <c r="O29">
        <f t="array" ref="O29">SUMIF(Tabelle3[NegotiationID],Tabelle3[[#This Row],[NegotiationID]],Tabelle3[WordCount (Message)])</f>
        <v>1573</v>
      </c>
      <c r="P29">
        <f t="array" ref="P29">COUNTIF(Tabelle3[NegotiationID],Tabelle3[[#This Row],[NegotiationID]])</f>
        <v>10</v>
      </c>
      <c r="Q29" t="s">
        <v>135</v>
      </c>
    </row>
    <row r="30">
      <c r="A30" t="e">
        <f t="shared" ca="1" si="472"/>
        <v>#VALUE!</v>
      </c>
      <c r="B30" t="e">
        <f t="array" ref="B30" ca="1">_xlfn.XLOOKUP(Tabelle3[[#This Row],[ExperimentID]]&amp;Tabelle3[[#This Row],[NegotiationID]]&amp;Tabelle3[[#This Row],[MessageID]],ALL_IN_ONE[ExperimentID]&amp;ALL_IN_ONE[NegotiationID]&amp;ALL_IN_ONE[MessageID],ALL_IN_ONE[Gesamt_ID],,0)</f>
        <v>#VALUE!</v>
      </c>
      <c r="C30">
        <v>63</v>
      </c>
      <c r="D30" t="s">
        <v>18</v>
      </c>
      <c r="E30">
        <v>830</v>
      </c>
      <c r="F30">
        <v>125</v>
      </c>
      <c r="G30">
        <v>126</v>
      </c>
      <c r="H30" t="s">
        <v>31</v>
      </c>
      <c r="I30" t="s">
        <v>40</v>
      </c>
      <c r="J30">
        <v>0.65000000000000002</v>
      </c>
      <c r="K30">
        <v>0.41999999999999998</v>
      </c>
      <c r="L30">
        <v>1.0700000000000001</v>
      </c>
      <c r="M30">
        <v>0.23000000000000001</v>
      </c>
      <c r="N30">
        <f>LEN(Tabelle3[[#This Row],[Content]])-LEN(SUBSTITUTE(Tabelle3[[#This Row],[Content]]," ",""))+1</f>
        <v>179</v>
      </c>
      <c r="O30">
        <f t="array" ref="O30">SUMIF(Tabelle3[NegotiationID],Tabelle3[[#This Row],[NegotiationID]],Tabelle3[WordCount (Message)])</f>
        <v>1573</v>
      </c>
      <c r="P30">
        <f t="array" ref="P30">COUNTIF(Tabelle3[NegotiationID],Tabelle3[[#This Row],[NegotiationID]])</f>
        <v>10</v>
      </c>
      <c r="Q30" t="s">
        <v>136</v>
      </c>
    </row>
    <row r="31">
      <c r="A31" t="e">
        <f t="shared" ca="1" si="472"/>
        <v>#VALUE!</v>
      </c>
      <c r="B31" t="e">
        <f t="array" ref="B31" ca="1">_xlfn.XLOOKUP(Tabelle3[[#This Row],[ExperimentID]]&amp;Tabelle3[[#This Row],[NegotiationID]]&amp;Tabelle3[[#This Row],[MessageID]],ALL_IN_ONE[ExperimentID]&amp;ALL_IN_ONE[NegotiationID]&amp;ALL_IN_ONE[MessageID],ALL_IN_ONE[Gesamt_ID],,0)</f>
        <v>#VALUE!</v>
      </c>
      <c r="C31">
        <v>63</v>
      </c>
      <c r="D31" t="s">
        <v>18</v>
      </c>
      <c r="E31">
        <v>1218</v>
      </c>
      <c r="F31">
        <v>126</v>
      </c>
      <c r="G31">
        <v>125</v>
      </c>
      <c r="H31" t="s">
        <v>31</v>
      </c>
      <c r="I31" t="s">
        <v>40</v>
      </c>
      <c r="J31">
        <v>0.55000000000000004</v>
      </c>
      <c r="K31">
        <v>0.56999999999999995</v>
      </c>
      <c r="L31">
        <v>1.1200000000000001</v>
      </c>
      <c r="M31">
        <v>-0.02</v>
      </c>
      <c r="N31">
        <f>LEN(Tabelle3[[#This Row],[Content]])-LEN(SUBSTITUTE(Tabelle3[[#This Row],[Content]]," ",""))+1</f>
        <v>18</v>
      </c>
      <c r="O31">
        <f t="array" ref="O31">SUMIF(Tabelle3[NegotiationID],Tabelle3[[#This Row],[NegotiationID]],Tabelle3[WordCount (Message)])</f>
        <v>1573</v>
      </c>
      <c r="P31">
        <f t="array" ref="P31">COUNTIF(Tabelle3[NegotiationID],Tabelle3[[#This Row],[NegotiationID]])</f>
        <v>10</v>
      </c>
      <c r="Q31" t="s">
        <v>137</v>
      </c>
    </row>
    <row r="32">
      <c r="A32" t="e">
        <f t="shared" ca="1" si="472"/>
        <v>#VALUE!</v>
      </c>
      <c r="B32" t="e">
        <f t="array" ref="B32" ca="1">_xlfn.XLOOKUP(Tabelle3[[#This Row],[ExperimentID]]&amp;Tabelle3[[#This Row],[NegotiationID]]&amp;Tabelle3[[#This Row],[MessageID]],ALL_IN_ONE[ExperimentID]&amp;ALL_IN_ONE[NegotiationID]&amp;ALL_IN_ONE[MessageID],ALL_IN_ONE[Gesamt_ID],,0)</f>
        <v>#VALUE!</v>
      </c>
      <c r="C32">
        <v>63</v>
      </c>
      <c r="D32" t="s">
        <v>18</v>
      </c>
      <c r="E32">
        <v>1315</v>
      </c>
      <c r="F32">
        <v>125</v>
      </c>
      <c r="G32">
        <v>126</v>
      </c>
      <c r="H32" t="s">
        <v>31</v>
      </c>
      <c r="I32" t="s">
        <v>40</v>
      </c>
      <c r="J32">
        <v>0.63</v>
      </c>
      <c r="K32">
        <v>0.44</v>
      </c>
      <c r="L32">
        <v>1.0700000000000001</v>
      </c>
      <c r="M32">
        <v>0.19</v>
      </c>
      <c r="N32">
        <f>LEN(Tabelle3[[#This Row],[Content]])-LEN(SUBSTITUTE(Tabelle3[[#This Row],[Content]]," ",""))+1</f>
        <v>135</v>
      </c>
      <c r="O32">
        <f t="array" ref="O32">SUMIF(Tabelle3[NegotiationID],Tabelle3[[#This Row],[NegotiationID]],Tabelle3[WordCount (Message)])</f>
        <v>1573</v>
      </c>
      <c r="P32">
        <f t="array" ref="P32">COUNTIF(Tabelle3[NegotiationID],Tabelle3[[#This Row],[NegotiationID]])</f>
        <v>10</v>
      </c>
      <c r="Q32" t="s">
        <v>138</v>
      </c>
    </row>
    <row r="33">
      <c r="A33" t="e">
        <f t="shared" ca="1" si="472"/>
        <v>#VALUE!</v>
      </c>
      <c r="B33" t="e">
        <f t="array" ref="B33" ca="1">_xlfn.XLOOKUP(Tabelle3[[#This Row],[ExperimentID]]&amp;Tabelle3[[#This Row],[NegotiationID]]&amp;Tabelle3[[#This Row],[MessageID]],ALL_IN_ONE[ExperimentID]&amp;ALL_IN_ONE[NegotiationID]&amp;ALL_IN_ONE[MessageID],ALL_IN_ONE[Gesamt_ID],,0)</f>
        <v>#VALUE!</v>
      </c>
      <c r="C33">
        <v>63</v>
      </c>
      <c r="D33" t="s">
        <v>18</v>
      </c>
      <c r="E33">
        <v>1355</v>
      </c>
      <c r="F33">
        <v>126</v>
      </c>
      <c r="G33">
        <v>125</v>
      </c>
      <c r="H33" t="s">
        <v>40</v>
      </c>
      <c r="I33" t="s">
        <v>40</v>
      </c>
      <c r="J33">
        <v>0.44</v>
      </c>
      <c r="K33">
        <v>0.63</v>
      </c>
      <c r="L33">
        <v>1.0700000000000001</v>
      </c>
      <c r="M33">
        <v>-0.19</v>
      </c>
      <c r="N33">
        <f>LEN(Tabelle3[[#This Row],[Content]])-LEN(SUBSTITUTE(Tabelle3[[#This Row],[Content]]," ",""))+1</f>
        <v>34</v>
      </c>
      <c r="O33">
        <f t="array" ref="O33">SUMIF(Tabelle3[NegotiationID],Tabelle3[[#This Row],[NegotiationID]],Tabelle3[WordCount (Message)])</f>
        <v>1573</v>
      </c>
      <c r="P33">
        <f t="array" ref="P33">COUNTIF(Tabelle3[NegotiationID],Tabelle3[[#This Row],[NegotiationID]])</f>
        <v>10</v>
      </c>
      <c r="Q33" t="s">
        <v>139</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5">
    <outlinePr applyStyles="0" summaryBelow="1" summaryRight="1" showOutlineSymbols="1"/>
    <pageSetUpPr autoPageBreaks="1" fitToPage="0"/>
  </sheetPr>
  <sheetViews>
    <sheetView zoomScale="100" workbookViewId="0">
      <selection activeCell="C3" activeCellId="0" sqref="C3"/>
    </sheetView>
  </sheetViews>
  <sheetFormatPr baseColWidth="10" defaultColWidth="9.1796875" defaultRowHeight="15" customHeight="1"/>
  <cols>
    <col bestFit="1" customWidth="1" min="1" max="1" width="15.453125"/>
    <col bestFit="1" customWidth="1" min="2" max="2" width="13"/>
    <col bestFit="1" customWidth="1" min="3" max="3" width="15.7265625"/>
    <col bestFit="1" customWidth="1" min="4" max="4" width="29.54296875"/>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7" width="255"/>
    <col customWidth="1" min="18" max="18" width="28.7265625"/>
    <col customWidth="1" min="19" max="19" width="18.179687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5" hidden="1" customHeight="1">
      <c r="A2" t="e">
        <f t="shared" ref="A2:A65" ca="1" si="473">MID(CELL("Dateiname",$A$1),FIND("]",CELL("Dateiname",$A$1))+1,31)</f>
        <v>#VALUE!</v>
      </c>
      <c r="B2" t="e">
        <f t="array" ref="B2" ca="1">_xlfn.XLOOKUP(Tabelle4[[#This Row],[ExperimentID]]&amp;Tabelle4[[#This Row],[NegotiationID]]&amp;Tabelle4[[#This Row],[MessageID]],ALL_IN_ONE[ExperimentID]&amp;ALL_IN_ONE[NegotiationID]&amp;ALL_IN_ONE[MessageID],ALL_IN_ONE[Gesamt_ID],,0)</f>
        <v>#VALUE!</v>
      </c>
      <c r="C2">
        <v>55</v>
      </c>
      <c r="D2" t="s">
        <v>141</v>
      </c>
      <c r="E2">
        <v>56</v>
      </c>
      <c r="H2" t="s">
        <v>6019</v>
      </c>
      <c r="I2" t="str">
        <f t="array" ref="I2">IFERROR(_xlfn.XLOOKUP(Tabelle4[[#This Row],[NegotiationID]]&amp;"FinalAccept",Tabelle4[NegotiationID]&amp;Tabelle4[ActionType],Tabelle4[ActionType],,0),_xlfn.XLOOKUP(Tabelle4[[#This Row],[NegotiationID]]&amp;"FinalReject",Tabelle4[NegotiationID]&amp;Tabelle4[ActionType],Tabelle4[ActionType],,0))</f>
        <v>FinalAccept</v>
      </c>
      <c r="N2">
        <v>21</v>
      </c>
      <c r="O2">
        <v>15679</v>
      </c>
      <c r="P2">
        <v>11</v>
      </c>
      <c r="Q2" t="s">
        <v>6020</v>
      </c>
    </row>
    <row r="3" ht="15" customHeight="1">
      <c r="A3" t="e">
        <f t="shared" ca="1" si="473"/>
        <v>#VALUE!</v>
      </c>
      <c r="B3" t="e">
        <f t="array" ref="B3" ca="1">_xlfn.XLOOKUP(Tabelle4[[#This Row],[ExperimentID]]&amp;Tabelle4[[#This Row],[NegotiationID]]&amp;Tabelle4[[#This Row],[MessageID]],ALL_IN_ONE[ExperimentID]&amp;ALL_IN_ONE[NegotiationID]&amp;ALL_IN_ONE[MessageID],ALL_IN_ONE[Gesamt_ID],,0)</f>
        <v>#VALUE!</v>
      </c>
      <c r="C3">
        <v>55</v>
      </c>
      <c r="D3" t="s">
        <v>141</v>
      </c>
      <c r="E3">
        <v>3742</v>
      </c>
      <c r="F3">
        <v>58</v>
      </c>
      <c r="G3">
        <v>57</v>
      </c>
      <c r="H3" t="s">
        <v>19</v>
      </c>
      <c r="I3" t="str">
        <f t="array" ref="I3">IFERROR(_xlfn.XLOOKUP(Tabelle4[[#This Row],[NegotiationID]]&amp;"FinalAccept",Tabelle4[NegotiationID]&amp;Tabelle4[ActionType],Tabelle4[ActionType],,0),_xlfn.XLOOKUP(Tabelle4[[#This Row],[NegotiationID]]&amp;"FinalReject",Tabelle4[NegotiationID]&amp;Tabelle4[ActionType],Tabelle4[ActionType],,0))</f>
        <v>FinalAccept</v>
      </c>
      <c r="J3">
        <v>0.9375</v>
      </c>
      <c r="K3">
        <v>0.02</v>
      </c>
      <c r="L3">
        <v>0.95750000000000002</v>
      </c>
      <c r="M3">
        <v>0.91749999999999998</v>
      </c>
      <c r="N3">
        <v>743</v>
      </c>
      <c r="O3">
        <v>15679</v>
      </c>
      <c r="P3">
        <v>11</v>
      </c>
      <c r="Q3" s="3" t="s">
        <v>142</v>
      </c>
    </row>
    <row r="4" ht="15" customHeight="1">
      <c r="A4" t="e">
        <f t="shared" ca="1" si="473"/>
        <v>#VALUE!</v>
      </c>
      <c r="B4" t="e">
        <f t="array" ref="B4" ca="1">_xlfn.XLOOKUP(Tabelle4[[#This Row],[ExperimentID]]&amp;Tabelle4[[#This Row],[NegotiationID]]&amp;Tabelle4[[#This Row],[MessageID]],ALL_IN_ONE[ExperimentID]&amp;ALL_IN_ONE[NegotiationID]&amp;ALL_IN_ONE[MessageID],ALL_IN_ONE[Gesamt_ID],,0)</f>
        <v>#VALUE!</v>
      </c>
      <c r="C4">
        <v>55</v>
      </c>
      <c r="D4" t="s">
        <v>141</v>
      </c>
      <c r="E4">
        <v>4388</v>
      </c>
      <c r="F4">
        <v>57</v>
      </c>
      <c r="G4">
        <v>58</v>
      </c>
      <c r="H4" t="s">
        <v>31</v>
      </c>
      <c r="I4" t="str">
        <f t="array" ref="I4">IFERROR(_xlfn.XLOOKUP(Tabelle4[[#This Row],[NegotiationID]]&amp;"FinalAccept",Tabelle4[NegotiationID]&amp;Tabelle4[ActionType],Tabelle4[ActionType],,0),_xlfn.XLOOKUP(Tabelle4[[#This Row],[NegotiationID]]&amp;"FinalReject",Tabelle4[NegotiationID]&amp;Tabelle4[ActionType],Tabelle4[ActionType],,0))</f>
        <v>FinalAccept</v>
      </c>
      <c r="J4">
        <v>0.93999999999999995</v>
      </c>
      <c r="K4">
        <v>0.1875</v>
      </c>
      <c r="L4">
        <v>1.1274999999999999</v>
      </c>
      <c r="M4">
        <v>0.75249999999999995</v>
      </c>
      <c r="N4">
        <v>4488</v>
      </c>
      <c r="O4">
        <v>15679</v>
      </c>
      <c r="P4">
        <v>11</v>
      </c>
      <c r="Q4" s="3" t="s">
        <v>143</v>
      </c>
    </row>
    <row r="5" ht="15" hidden="1" customHeight="1">
      <c r="A5" t="e">
        <f t="shared" ca="1" si="473"/>
        <v>#VALUE!</v>
      </c>
      <c r="B5" t="e">
        <f t="array" ref="B5" ca="1">_xlfn.XLOOKUP(Tabelle4[[#This Row],[ExperimentID]]&amp;Tabelle4[[#This Row],[NegotiationID]]&amp;Tabelle4[[#This Row],[MessageID]],ALL_IN_ONE[ExperimentID]&amp;ALL_IN_ONE[NegotiationID]&amp;ALL_IN_ONE[MessageID],ALL_IN_ONE[Gesamt_ID],,0)</f>
        <v>#VALUE!</v>
      </c>
      <c r="C5">
        <v>55</v>
      </c>
      <c r="D5" t="s">
        <v>141</v>
      </c>
      <c r="E5">
        <v>4817</v>
      </c>
      <c r="F5">
        <v>58</v>
      </c>
      <c r="G5">
        <v>57</v>
      </c>
      <c r="H5" t="s">
        <v>22</v>
      </c>
      <c r="I5" t="str">
        <f t="array" ref="I5">IFERROR(_xlfn.XLOOKUP(Tabelle4[[#This Row],[NegotiationID]]&amp;"FinalAccept",Tabelle4[NegotiationID]&amp;Tabelle4[ActionType],Tabelle4[ActionType],,0),_xlfn.XLOOKUP(Tabelle4[[#This Row],[NegotiationID]]&amp;"FinalReject",Tabelle4[NegotiationID]&amp;Tabelle4[ActionType],Tabelle4[ActionType],,0))</f>
        <v>FinalAccept</v>
      </c>
      <c r="N5">
        <v>828</v>
      </c>
      <c r="O5">
        <v>15679</v>
      </c>
      <c r="P5">
        <v>11</v>
      </c>
      <c r="Q5" s="3" t="s">
        <v>6021</v>
      </c>
    </row>
    <row r="6" ht="15" hidden="1" customHeight="1">
      <c r="A6" t="e">
        <f t="shared" ca="1" si="473"/>
        <v>#VALUE!</v>
      </c>
      <c r="B6" t="e">
        <f t="array" ref="B6" ca="1">_xlfn.XLOOKUP(Tabelle4[[#This Row],[ExperimentID]]&amp;Tabelle4[[#This Row],[NegotiationID]]&amp;Tabelle4[[#This Row],[MessageID]],ALL_IN_ONE[ExperimentID]&amp;ALL_IN_ONE[NegotiationID]&amp;ALL_IN_ONE[MessageID],ALL_IN_ONE[Gesamt_ID],,0)</f>
        <v>#VALUE!</v>
      </c>
      <c r="C6">
        <v>55</v>
      </c>
      <c r="D6" t="s">
        <v>141</v>
      </c>
      <c r="E6">
        <v>5644</v>
      </c>
      <c r="F6">
        <v>57</v>
      </c>
      <c r="G6">
        <v>58</v>
      </c>
      <c r="H6" t="s">
        <v>24</v>
      </c>
      <c r="I6" t="str">
        <f t="array" ref="I6">IFERROR(_xlfn.XLOOKUP(Tabelle4[[#This Row],[NegotiationID]]&amp;"FinalAccept",Tabelle4[NegotiationID]&amp;Tabelle4[ActionType],Tabelle4[ActionType],,0),_xlfn.XLOOKUP(Tabelle4[[#This Row],[NegotiationID]]&amp;"FinalReject",Tabelle4[NegotiationID]&amp;Tabelle4[ActionType],Tabelle4[ActionType],,0))</f>
        <v>FinalAccept</v>
      </c>
      <c r="N6">
        <v>4409</v>
      </c>
      <c r="O6">
        <v>15679</v>
      </c>
      <c r="P6">
        <v>11</v>
      </c>
      <c r="Q6" s="3" t="s">
        <v>6022</v>
      </c>
    </row>
    <row r="7" ht="15" customHeight="1">
      <c r="A7" t="e">
        <f t="shared" ca="1" si="473"/>
        <v>#VALUE!</v>
      </c>
      <c r="B7" t="e">
        <f t="array" ref="B7" ca="1">_xlfn.XLOOKUP(Tabelle4[[#This Row],[ExperimentID]]&amp;Tabelle4[[#This Row],[NegotiationID]]&amp;Tabelle4[[#This Row],[MessageID]],ALL_IN_ONE[ExperimentID]&amp;ALL_IN_ONE[NegotiationID]&amp;ALL_IN_ONE[MessageID],ALL_IN_ONE[Gesamt_ID],,0)</f>
        <v>#VALUE!</v>
      </c>
      <c r="C7">
        <v>55</v>
      </c>
      <c r="D7" t="s">
        <v>141</v>
      </c>
      <c r="E7">
        <v>6255</v>
      </c>
      <c r="F7">
        <v>58</v>
      </c>
      <c r="G7">
        <v>57</v>
      </c>
      <c r="H7" t="s">
        <v>31</v>
      </c>
      <c r="I7" t="str">
        <f t="array" ref="I7">IFERROR(_xlfn.XLOOKUP(Tabelle4[[#This Row],[NegotiationID]]&amp;"FinalAccept",Tabelle4[NegotiationID]&amp;Tabelle4[ActionType],Tabelle4[ActionType],,0),_xlfn.XLOOKUP(Tabelle4[[#This Row],[NegotiationID]]&amp;"FinalReject",Tabelle4[NegotiationID]&amp;Tabelle4[ActionType],Tabelle4[ActionType],,0))</f>
        <v>FinalAccept</v>
      </c>
      <c r="J7">
        <v>0.81799999999999995</v>
      </c>
      <c r="K7">
        <v>0.16930000000000001</v>
      </c>
      <c r="L7">
        <v>0.98729999999999996</v>
      </c>
      <c r="M7">
        <v>0.64870000000000005</v>
      </c>
      <c r="N7">
        <v>684</v>
      </c>
      <c r="O7">
        <v>15679</v>
      </c>
      <c r="P7">
        <v>11</v>
      </c>
      <c r="Q7" s="3" t="s">
        <v>144</v>
      </c>
    </row>
    <row r="8" ht="15" customHeight="1">
      <c r="A8" t="e">
        <f t="shared" ca="1" si="473"/>
        <v>#VALUE!</v>
      </c>
      <c r="B8" t="e">
        <f t="array" ref="B8" ca="1">_xlfn.XLOOKUP(Tabelle4[[#This Row],[ExperimentID]]&amp;Tabelle4[[#This Row],[NegotiationID]]&amp;Tabelle4[[#This Row],[MessageID]],ALL_IN_ONE[ExperimentID]&amp;ALL_IN_ONE[NegotiationID]&amp;ALL_IN_ONE[MessageID],ALL_IN_ONE[Gesamt_ID],,0)</f>
        <v>#VALUE!</v>
      </c>
      <c r="C8">
        <v>55</v>
      </c>
      <c r="D8" t="s">
        <v>141</v>
      </c>
      <c r="E8">
        <v>6287</v>
      </c>
      <c r="F8">
        <v>57</v>
      </c>
      <c r="G8">
        <v>58</v>
      </c>
      <c r="H8" t="s">
        <v>31</v>
      </c>
      <c r="I8" t="str">
        <f t="array" ref="I8">IFERROR(_xlfn.XLOOKUP(Tabelle4[[#This Row],[NegotiationID]]&amp;"FinalAccept",Tabelle4[NegotiationID]&amp;Tabelle4[ActionType],Tabelle4[ActionType],,0),_xlfn.XLOOKUP(Tabelle4[[#This Row],[NegotiationID]]&amp;"FinalReject",Tabelle4[NegotiationID]&amp;Tabelle4[ActionType],Tabelle4[ActionType],,0))</f>
        <v>FinalAccept</v>
      </c>
      <c r="J8">
        <v>0.45329999999999998</v>
      </c>
      <c r="K8">
        <v>0.65600000000000003</v>
      </c>
      <c r="L8">
        <v>1.1093</v>
      </c>
      <c r="M8">
        <v>0.20269999999999999</v>
      </c>
      <c r="N8">
        <v>3770</v>
      </c>
      <c r="O8">
        <v>15679</v>
      </c>
      <c r="P8">
        <v>11</v>
      </c>
      <c r="Q8" s="3" t="s">
        <v>145</v>
      </c>
    </row>
    <row r="9" ht="15" customHeight="1">
      <c r="A9" t="e">
        <f t="shared" ca="1" si="473"/>
        <v>#VALUE!</v>
      </c>
      <c r="B9" t="e">
        <f t="array" ref="B9" ca="1">_xlfn.XLOOKUP(Tabelle4[[#This Row],[ExperimentID]]&amp;Tabelle4[[#This Row],[NegotiationID]]&amp;Tabelle4[[#This Row],[MessageID]],ALL_IN_ONE[ExperimentID]&amp;ALL_IN_ONE[NegotiationID]&amp;ALL_IN_ONE[MessageID],ALL_IN_ONE[Gesamt_ID],,0)</f>
        <v>#VALUE!</v>
      </c>
      <c r="C9">
        <v>55</v>
      </c>
      <c r="D9" t="s">
        <v>141</v>
      </c>
      <c r="E9">
        <v>6301</v>
      </c>
      <c r="F9">
        <v>58</v>
      </c>
      <c r="G9">
        <v>57</v>
      </c>
      <c r="H9" t="s">
        <v>31</v>
      </c>
      <c r="I9" t="str">
        <f t="array" ref="I9">IFERROR(_xlfn.XLOOKUP(Tabelle4[[#This Row],[NegotiationID]]&amp;"FinalAccept",Tabelle4[NegotiationID]&amp;Tabelle4[ActionType],Tabelle4[ActionType],,0),_xlfn.XLOOKUP(Tabelle4[[#This Row],[NegotiationID]]&amp;"FinalReject",Tabelle4[NegotiationID]&amp;Tabelle4[ActionType],Tabelle4[ActionType],,0))</f>
        <v>FinalAccept</v>
      </c>
      <c r="J9">
        <v>0.71850000000000003</v>
      </c>
      <c r="K9">
        <v>0.43330000000000002</v>
      </c>
      <c r="L9">
        <v>1.1517999999999999</v>
      </c>
      <c r="M9">
        <v>0.28520000000000001</v>
      </c>
      <c r="N9">
        <v>329</v>
      </c>
      <c r="O9">
        <v>15679</v>
      </c>
      <c r="P9">
        <v>11</v>
      </c>
      <c r="Q9" s="3" t="s">
        <v>146</v>
      </c>
    </row>
    <row r="10" ht="15" customHeight="1">
      <c r="A10" t="e">
        <f t="shared" ca="1" si="473"/>
        <v>#VALUE!</v>
      </c>
      <c r="B10" t="e">
        <f t="array" ref="B10" ca="1">_xlfn.XLOOKUP(Tabelle4[[#This Row],[ExperimentID]]&amp;Tabelle4[[#This Row],[NegotiationID]]&amp;Tabelle4[[#This Row],[MessageID]],ALL_IN_ONE[ExperimentID]&amp;ALL_IN_ONE[NegotiationID]&amp;ALL_IN_ONE[MessageID],ALL_IN_ONE[Gesamt_ID],,0)</f>
        <v>#VALUE!</v>
      </c>
      <c r="C10">
        <v>55</v>
      </c>
      <c r="D10" t="s">
        <v>141</v>
      </c>
      <c r="E10">
        <v>6408</v>
      </c>
      <c r="F10">
        <v>57</v>
      </c>
      <c r="G10">
        <v>58</v>
      </c>
      <c r="H10" t="s">
        <v>31</v>
      </c>
      <c r="I10" t="str">
        <f t="array" ref="I10">IFERROR(_xlfn.XLOOKUP(Tabelle4[[#This Row],[NegotiationID]]&amp;"FinalAccept",Tabelle4[NegotiationID]&amp;Tabelle4[ActionType],Tabelle4[ActionType],,0),_xlfn.XLOOKUP(Tabelle4[[#This Row],[NegotiationID]]&amp;"FinalReject",Tabelle4[NegotiationID]&amp;Tabelle4[ActionType],Tabelle4[ActionType],,0))</f>
        <v>FinalAccept</v>
      </c>
      <c r="J10">
        <v>0.41999999999999998</v>
      </c>
      <c r="K10">
        <v>0.63349999999999995</v>
      </c>
      <c r="L10">
        <v>1.0535000000000001</v>
      </c>
      <c r="M10">
        <v>0.2135</v>
      </c>
      <c r="N10">
        <v>316</v>
      </c>
      <c r="O10">
        <v>15679</v>
      </c>
      <c r="P10">
        <v>11</v>
      </c>
      <c r="Q10" s="3" t="s">
        <v>147</v>
      </c>
    </row>
    <row r="11" ht="15" customHeight="1">
      <c r="A11" t="e">
        <f t="shared" ca="1" si="473"/>
        <v>#VALUE!</v>
      </c>
      <c r="B11" t="e">
        <f t="array" ref="B11" ca="1">_xlfn.XLOOKUP(Tabelle4[[#This Row],[ExperimentID]]&amp;Tabelle4[[#This Row],[NegotiationID]]&amp;Tabelle4[[#This Row],[MessageID]],ALL_IN_ONE[ExperimentID]&amp;ALL_IN_ONE[NegotiationID]&amp;ALL_IN_ONE[MessageID],ALL_IN_ONE[Gesamt_ID],,0)</f>
        <v>#VALUE!</v>
      </c>
      <c r="C11">
        <v>55</v>
      </c>
      <c r="D11" t="s">
        <v>141</v>
      </c>
      <c r="E11">
        <v>6540</v>
      </c>
      <c r="F11">
        <v>58</v>
      </c>
      <c r="G11">
        <v>57</v>
      </c>
      <c r="H11" t="s">
        <v>31</v>
      </c>
      <c r="I11" t="str">
        <f t="array" ref="I11">IFERROR(_xlfn.XLOOKUP(Tabelle4[[#This Row],[NegotiationID]]&amp;"FinalAccept",Tabelle4[NegotiationID]&amp;Tabelle4[ActionType],Tabelle4[ActionType],,0),_xlfn.XLOOKUP(Tabelle4[[#This Row],[NegotiationID]]&amp;"FinalReject",Tabelle4[NegotiationID]&amp;Tabelle4[ActionType],Tabelle4[ActionType],,0))</f>
        <v>FinalAccept</v>
      </c>
      <c r="J11">
        <v>0.65600000000000003</v>
      </c>
      <c r="K11">
        <v>0.45329999999999998</v>
      </c>
      <c r="L11">
        <v>1.1093</v>
      </c>
      <c r="M11">
        <v>0.20269999999999999</v>
      </c>
      <c r="N11">
        <v>31</v>
      </c>
      <c r="O11">
        <v>15679</v>
      </c>
      <c r="P11">
        <v>11</v>
      </c>
      <c r="Q11" s="3" t="s">
        <v>148</v>
      </c>
    </row>
    <row r="12" ht="15" customHeight="1">
      <c r="A12" t="e">
        <f t="shared" ca="1" si="473"/>
        <v>#VALUE!</v>
      </c>
      <c r="B12" t="e">
        <f t="array" ref="B12" ca="1">_xlfn.XLOOKUP(Tabelle4[[#This Row],[ExperimentID]]&amp;Tabelle4[[#This Row],[NegotiationID]]&amp;Tabelle4[[#This Row],[MessageID]],ALL_IN_ONE[ExperimentID]&amp;ALL_IN_ONE[NegotiationID]&amp;ALL_IN_ONE[MessageID],ALL_IN_ONE[Gesamt_ID],,0)</f>
        <v>#VALUE!</v>
      </c>
      <c r="C12">
        <v>55</v>
      </c>
      <c r="D12" t="s">
        <v>141</v>
      </c>
      <c r="E12">
        <v>6632</v>
      </c>
      <c r="F12">
        <v>57</v>
      </c>
      <c r="G12">
        <v>58</v>
      </c>
      <c r="H12" t="s">
        <v>20</v>
      </c>
      <c r="I12" t="str">
        <f t="array" ref="I12">IFERROR(_xlfn.XLOOKUP(Tabelle4[[#This Row],[NegotiationID]]&amp;"FinalAccept",Tabelle4[NegotiationID]&amp;Tabelle4[ActionType],Tabelle4[ActionType],,0),_xlfn.XLOOKUP(Tabelle4[[#This Row],[NegotiationID]]&amp;"FinalReject",Tabelle4[NegotiationID]&amp;Tabelle4[ActionType],Tabelle4[ActionType],,0))</f>
        <v>FinalAccept</v>
      </c>
      <c r="J12">
        <v>0.45329999999999998</v>
      </c>
      <c r="K12">
        <v>0.65600000000000003</v>
      </c>
      <c r="L12">
        <v>1.1093</v>
      </c>
      <c r="M12">
        <v>0.20269999999999999</v>
      </c>
      <c r="N12">
        <v>60</v>
      </c>
      <c r="O12">
        <v>15679</v>
      </c>
      <c r="P12">
        <v>11</v>
      </c>
      <c r="Q12" s="3" t="s">
        <v>149</v>
      </c>
    </row>
    <row r="13" ht="15" hidden="1" customHeight="1">
      <c r="A13" t="e">
        <f t="shared" ca="1" si="473"/>
        <v>#VALUE!</v>
      </c>
      <c r="B13" t="e">
        <f t="array" ref="B13" ca="1">_xlfn.XLOOKUP(Tabelle4[[#This Row],[ExperimentID]]&amp;Tabelle4[[#This Row],[NegotiationID]]&amp;Tabelle4[[#This Row],[MessageID]],ALL_IN_ONE[ExperimentID]&amp;ALL_IN_ONE[NegotiationID]&amp;ALL_IN_ONE[MessageID],ALL_IN_ONE[Gesamt_ID],,0)</f>
        <v>#VALUE!</v>
      </c>
      <c r="C13">
        <v>81</v>
      </c>
      <c r="D13" t="s">
        <v>141</v>
      </c>
      <c r="E13">
        <v>82</v>
      </c>
      <c r="H13" t="s">
        <v>6019</v>
      </c>
      <c r="I13" t="e">
        <f t="array" ref="I13">IFERROR(_xlfn.XLOOKUP(Tabelle4[[#This Row],[NegotiationID]]&amp;"FinalAccept",Tabelle4[NegotiationID]&amp;Tabelle4[ActionType],Tabelle4[ActionType],,0),_xlfn.XLOOKUP(Tabelle4[[#This Row],[NegotiationID]]&amp;"FinalReject",Tabelle4[NegotiationID]&amp;Tabelle4[ActionType],Tabelle4[ActionType],,0))</f>
        <v>#N/A</v>
      </c>
      <c r="N13">
        <v>21</v>
      </c>
      <c r="O13">
        <v>15931</v>
      </c>
      <c r="P13">
        <v>9</v>
      </c>
      <c r="Q13" t="s">
        <v>6020</v>
      </c>
    </row>
    <row r="14" ht="15" hidden="1" customHeight="1">
      <c r="A14" t="e">
        <f t="shared" ca="1" si="473"/>
        <v>#VALUE!</v>
      </c>
      <c r="B14" t="e">
        <f t="array" ref="B14" ca="1">_xlfn.XLOOKUP(Tabelle4[[#This Row],[ExperimentID]]&amp;Tabelle4[[#This Row],[NegotiationID]]&amp;Tabelle4[[#This Row],[MessageID]],ALL_IN_ONE[ExperimentID]&amp;ALL_IN_ONE[NegotiationID]&amp;ALL_IN_ONE[MessageID],ALL_IN_ONE[Gesamt_ID],,0)</f>
        <v>#VALUE!</v>
      </c>
      <c r="C14">
        <v>81</v>
      </c>
      <c r="D14" t="s">
        <v>141</v>
      </c>
      <c r="E14">
        <v>3664</v>
      </c>
      <c r="F14">
        <v>84</v>
      </c>
      <c r="G14">
        <v>83</v>
      </c>
      <c r="H14" t="s">
        <v>22</v>
      </c>
      <c r="I14" t="e">
        <f t="array" ref="I14">IFERROR(_xlfn.XLOOKUP(Tabelle4[[#This Row],[NegotiationID]]&amp;"FinalAccept",Tabelle4[NegotiationID]&amp;Tabelle4[ActionType],Tabelle4[ActionType],,0),_xlfn.XLOOKUP(Tabelle4[[#This Row],[NegotiationID]]&amp;"FinalReject",Tabelle4[NegotiationID]&amp;Tabelle4[ActionType],Tabelle4[ActionType],,0))</f>
        <v>#N/A</v>
      </c>
      <c r="N14">
        <v>113</v>
      </c>
      <c r="O14">
        <v>15931</v>
      </c>
      <c r="P14">
        <v>9</v>
      </c>
      <c r="Q14" s="3" t="s">
        <v>6023</v>
      </c>
    </row>
    <row r="15" ht="15" hidden="1" customHeight="1">
      <c r="A15" t="e">
        <f t="shared" ca="1" si="473"/>
        <v>#VALUE!</v>
      </c>
      <c r="B15" t="e">
        <f t="array" ref="B15" ca="1">_xlfn.XLOOKUP(Tabelle4[[#This Row],[ExperimentID]]&amp;Tabelle4[[#This Row],[NegotiationID]]&amp;Tabelle4[[#This Row],[MessageID]],ALL_IN_ONE[ExperimentID]&amp;ALL_IN_ONE[NegotiationID]&amp;ALL_IN_ONE[MessageID],ALL_IN_ONE[Gesamt_ID],,0)</f>
        <v>#VALUE!</v>
      </c>
      <c r="C15">
        <v>81</v>
      </c>
      <c r="D15" t="s">
        <v>141</v>
      </c>
      <c r="E15">
        <v>4056</v>
      </c>
      <c r="F15">
        <v>83</v>
      </c>
      <c r="G15">
        <v>84</v>
      </c>
      <c r="H15" t="s">
        <v>24</v>
      </c>
      <c r="I15" t="e">
        <f t="array" ref="I15">IFERROR(_xlfn.XLOOKUP(Tabelle4[[#This Row],[NegotiationID]]&amp;"FinalAccept",Tabelle4[NegotiationID]&amp;Tabelle4[ActionType],Tabelle4[ActionType],,0),_xlfn.XLOOKUP(Tabelle4[[#This Row],[NegotiationID]]&amp;"FinalReject",Tabelle4[NegotiationID]&amp;Tabelle4[ActionType],Tabelle4[ActionType],,0))</f>
        <v>#N/A</v>
      </c>
      <c r="N15">
        <v>3623</v>
      </c>
      <c r="O15">
        <v>15931</v>
      </c>
      <c r="P15">
        <v>9</v>
      </c>
      <c r="Q15" s="3" t="s">
        <v>6024</v>
      </c>
    </row>
    <row r="16" ht="15" hidden="1" customHeight="1">
      <c r="A16" t="e">
        <f t="shared" ca="1" si="473"/>
        <v>#VALUE!</v>
      </c>
      <c r="B16" t="e">
        <f t="array" ref="B16" ca="1">_xlfn.XLOOKUP(Tabelle4[[#This Row],[ExperimentID]]&amp;Tabelle4[[#This Row],[NegotiationID]]&amp;Tabelle4[[#This Row],[MessageID]],ALL_IN_ONE[ExperimentID]&amp;ALL_IN_ONE[NegotiationID]&amp;ALL_IN_ONE[MessageID],ALL_IN_ONE[Gesamt_ID],,0)</f>
        <v>#VALUE!</v>
      </c>
      <c r="C16">
        <v>81</v>
      </c>
      <c r="D16" t="s">
        <v>141</v>
      </c>
      <c r="E16">
        <v>5439</v>
      </c>
      <c r="F16">
        <v>84</v>
      </c>
      <c r="G16">
        <v>83</v>
      </c>
      <c r="H16" t="s">
        <v>19</v>
      </c>
      <c r="I16" t="e">
        <f t="array" ref="I16">IFERROR(_xlfn.XLOOKUP(Tabelle4[[#This Row],[NegotiationID]]&amp;"FinalAccept",Tabelle4[NegotiationID]&amp;Tabelle4[ActionType],Tabelle4[ActionType],,0),_xlfn.XLOOKUP(Tabelle4[[#This Row],[NegotiationID]]&amp;"FinalReject",Tabelle4[NegotiationID]&amp;Tabelle4[ActionType],Tabelle4[ActionType],,0))</f>
        <v>#N/A</v>
      </c>
      <c r="J16">
        <v>0.89500000000000002</v>
      </c>
      <c r="K16">
        <v>0.046699999999999998</v>
      </c>
      <c r="L16">
        <v>0.94169999999999998</v>
      </c>
      <c r="M16">
        <v>0.84830000000000005</v>
      </c>
      <c r="N16">
        <v>631</v>
      </c>
      <c r="O16">
        <v>15931</v>
      </c>
      <c r="P16">
        <v>9</v>
      </c>
      <c r="Q16" s="3" t="s">
        <v>6025</v>
      </c>
    </row>
    <row r="17" ht="15" hidden="1" customHeight="1">
      <c r="A17" t="e">
        <f t="shared" ca="1" si="473"/>
        <v>#VALUE!</v>
      </c>
      <c r="B17" t="e">
        <f t="array" ref="B17" ca="1">_xlfn.XLOOKUP(Tabelle4[[#This Row],[ExperimentID]]&amp;Tabelle4[[#This Row],[NegotiationID]]&amp;Tabelle4[[#This Row],[MessageID]],ALL_IN_ONE[ExperimentID]&amp;ALL_IN_ONE[NegotiationID]&amp;ALL_IN_ONE[MessageID],ALL_IN_ONE[Gesamt_ID],,0)</f>
        <v>#VALUE!</v>
      </c>
      <c r="C17">
        <v>81</v>
      </c>
      <c r="D17" t="s">
        <v>141</v>
      </c>
      <c r="E17">
        <v>5508</v>
      </c>
      <c r="F17">
        <v>83</v>
      </c>
      <c r="G17">
        <v>84</v>
      </c>
      <c r="H17" t="s">
        <v>31</v>
      </c>
      <c r="I17" t="e">
        <f t="array" ref="I17">IFERROR(_xlfn.XLOOKUP(Tabelle4[[#This Row],[NegotiationID]]&amp;"FinalAccept",Tabelle4[NegotiationID]&amp;Tabelle4[ActionType],Tabelle4[ActionType],,0),_xlfn.XLOOKUP(Tabelle4[[#This Row],[NegotiationID]]&amp;"FinalReject",Tabelle4[NegotiationID]&amp;Tabelle4[ActionType],Tabelle4[ActionType],,0))</f>
        <v>#N/A</v>
      </c>
      <c r="J17">
        <v>0.80000000000000004</v>
      </c>
      <c r="K17">
        <v>0.3735</v>
      </c>
      <c r="L17">
        <v>1.1735</v>
      </c>
      <c r="M17">
        <v>0.42649999999999999</v>
      </c>
      <c r="N17">
        <v>3820</v>
      </c>
      <c r="O17">
        <v>15931</v>
      </c>
      <c r="P17">
        <v>9</v>
      </c>
      <c r="Q17" s="3" t="s">
        <v>332</v>
      </c>
    </row>
    <row r="18" ht="15" hidden="1" customHeight="1">
      <c r="A18" t="e">
        <f t="shared" ca="1" si="473"/>
        <v>#VALUE!</v>
      </c>
      <c r="B18" t="e">
        <f t="array" ref="B18" ca="1">_xlfn.XLOOKUP(Tabelle4[[#This Row],[ExperimentID]]&amp;Tabelle4[[#This Row],[NegotiationID]]&amp;Tabelle4[[#This Row],[MessageID]],ALL_IN_ONE[ExperimentID]&amp;ALL_IN_ONE[NegotiationID]&amp;ALL_IN_ONE[MessageID],ALL_IN_ONE[Gesamt_ID],,0)</f>
        <v>#VALUE!</v>
      </c>
      <c r="C18">
        <v>81</v>
      </c>
      <c r="D18" t="s">
        <v>141</v>
      </c>
      <c r="E18">
        <v>5666</v>
      </c>
      <c r="F18">
        <v>84</v>
      </c>
      <c r="G18">
        <v>83</v>
      </c>
      <c r="H18" t="s">
        <v>31</v>
      </c>
      <c r="I18" t="e">
        <f t="array" ref="I18">IFERROR(_xlfn.XLOOKUP(Tabelle4[[#This Row],[NegotiationID]]&amp;"FinalAccept",Tabelle4[NegotiationID]&amp;Tabelle4[ActionType],Tabelle4[ActionType],,0),_xlfn.XLOOKUP(Tabelle4[[#This Row],[NegotiationID]]&amp;"FinalReject",Tabelle4[NegotiationID]&amp;Tabelle4[ActionType],Tabelle4[ActionType],,0))</f>
        <v>#N/A</v>
      </c>
      <c r="J18">
        <v>0.71599999999999997</v>
      </c>
      <c r="K18">
        <v>0.37330000000000002</v>
      </c>
      <c r="L18">
        <v>1.0892999999999999</v>
      </c>
      <c r="M18">
        <v>0.3427</v>
      </c>
      <c r="N18">
        <v>709</v>
      </c>
      <c r="O18">
        <v>15931</v>
      </c>
      <c r="P18">
        <v>9</v>
      </c>
      <c r="Q18" s="3" t="s">
        <v>6026</v>
      </c>
    </row>
    <row r="19" ht="15" hidden="1" customHeight="1">
      <c r="A19" t="e">
        <f t="shared" ca="1" si="473"/>
        <v>#VALUE!</v>
      </c>
      <c r="B19" t="e">
        <f t="array" ref="B19" ca="1">_xlfn.XLOOKUP(Tabelle4[[#This Row],[ExperimentID]]&amp;Tabelle4[[#This Row],[NegotiationID]]&amp;Tabelle4[[#This Row],[MessageID]],ALL_IN_ONE[ExperimentID]&amp;ALL_IN_ONE[NegotiationID]&amp;ALL_IN_ONE[MessageID],ALL_IN_ONE[Gesamt_ID],,0)</f>
        <v>#VALUE!</v>
      </c>
      <c r="C19">
        <v>81</v>
      </c>
      <c r="D19" t="s">
        <v>141</v>
      </c>
      <c r="E19">
        <v>5791</v>
      </c>
      <c r="F19">
        <v>83</v>
      </c>
      <c r="G19">
        <v>84</v>
      </c>
      <c r="H19" t="s">
        <v>31</v>
      </c>
      <c r="I19" t="e">
        <f t="array" ref="I19">IFERROR(_xlfn.XLOOKUP(Tabelle4[[#This Row],[NegotiationID]]&amp;"FinalAccept",Tabelle4[NegotiationID]&amp;Tabelle4[ActionType],Tabelle4[ActionType],,0),_xlfn.XLOOKUP(Tabelle4[[#This Row],[NegotiationID]]&amp;"FinalReject",Tabelle4[NegotiationID]&amp;Tabelle4[ActionType],Tabelle4[ActionType],,0))</f>
        <v>#N/A</v>
      </c>
      <c r="J19">
        <v>0.65000000000000002</v>
      </c>
      <c r="K19">
        <v>0.55349999999999999</v>
      </c>
      <c r="L19">
        <v>1.2035</v>
      </c>
      <c r="M19">
        <v>0.096500000000000002</v>
      </c>
      <c r="N19">
        <v>3664</v>
      </c>
      <c r="O19">
        <v>15931</v>
      </c>
      <c r="P19">
        <v>9</v>
      </c>
      <c r="Q19" s="3" t="s">
        <v>332</v>
      </c>
    </row>
    <row r="20" ht="15" hidden="1" customHeight="1">
      <c r="A20" t="e">
        <f t="shared" ca="1" si="473"/>
        <v>#VALUE!</v>
      </c>
      <c r="B20" t="e">
        <f t="array" ref="B20" ca="1">_xlfn.XLOOKUP(Tabelle4[[#This Row],[ExperimentID]]&amp;Tabelle4[[#This Row],[NegotiationID]]&amp;Tabelle4[[#This Row],[MessageID]],ALL_IN_ONE[ExperimentID]&amp;ALL_IN_ONE[NegotiationID]&amp;ALL_IN_ONE[MessageID],ALL_IN_ONE[Gesamt_ID],,0)</f>
        <v>#VALUE!</v>
      </c>
      <c r="C20">
        <v>81</v>
      </c>
      <c r="D20" t="s">
        <v>141</v>
      </c>
      <c r="E20">
        <v>6231</v>
      </c>
      <c r="F20">
        <v>84</v>
      </c>
      <c r="G20">
        <v>83</v>
      </c>
      <c r="H20" t="s">
        <v>31</v>
      </c>
      <c r="I20" t="e">
        <f t="array" ref="I20">IFERROR(_xlfn.XLOOKUP(Tabelle4[[#This Row],[NegotiationID]]&amp;"FinalAccept",Tabelle4[NegotiationID]&amp;Tabelle4[ActionType],Tabelle4[ActionType],,0),_xlfn.XLOOKUP(Tabelle4[[#This Row],[NegotiationID]]&amp;"FinalReject",Tabelle4[NegotiationID]&amp;Tabelle4[ActionType],Tabelle4[ActionType],,0))</f>
        <v>#N/A</v>
      </c>
      <c r="J20">
        <v>0.60950000000000004</v>
      </c>
      <c r="K20">
        <v>0.57530000000000003</v>
      </c>
      <c r="L20">
        <v>1.1848000000000001</v>
      </c>
      <c r="M20">
        <v>0.034200000000000001</v>
      </c>
      <c r="N20">
        <v>173</v>
      </c>
      <c r="O20">
        <v>15931</v>
      </c>
      <c r="P20">
        <v>9</v>
      </c>
      <c r="Q20" s="3" t="s">
        <v>6027</v>
      </c>
    </row>
    <row r="21" ht="15" hidden="1" customHeight="1">
      <c r="A21" t="e">
        <f t="shared" ca="1" si="473"/>
        <v>#VALUE!</v>
      </c>
      <c r="B21" t="e">
        <f t="array" ref="B21" ca="1">_xlfn.XLOOKUP(Tabelle4[[#This Row],[ExperimentID]]&amp;Tabelle4[[#This Row],[NegotiationID]]&amp;Tabelle4[[#This Row],[MessageID]],ALL_IN_ONE[ExperimentID]&amp;ALL_IN_ONE[NegotiationID]&amp;ALL_IN_ONE[MessageID],ALL_IN_ONE[Gesamt_ID],,0)</f>
        <v>#VALUE!</v>
      </c>
      <c r="C21">
        <v>81</v>
      </c>
      <c r="D21" t="s">
        <v>141</v>
      </c>
      <c r="E21">
        <v>6263</v>
      </c>
      <c r="F21">
        <v>83</v>
      </c>
      <c r="G21">
        <v>84</v>
      </c>
      <c r="H21" t="s">
        <v>31</v>
      </c>
      <c r="I21" t="e">
        <f t="array" ref="I21">IFERROR(_xlfn.XLOOKUP(Tabelle4[[#This Row],[NegotiationID]]&amp;"FinalAccept",Tabelle4[NegotiationID]&amp;Tabelle4[ActionType],Tabelle4[ActionType],,0),_xlfn.XLOOKUP(Tabelle4[[#This Row],[NegotiationID]]&amp;"FinalReject",Tabelle4[NegotiationID]&amp;Tabelle4[ActionType],Tabelle4[ActionType],,0))</f>
        <v>#N/A</v>
      </c>
      <c r="J21">
        <v>0.63</v>
      </c>
      <c r="K21">
        <v>0.61599999999999999</v>
      </c>
      <c r="L21">
        <v>1.246</v>
      </c>
      <c r="M21">
        <v>0.014</v>
      </c>
      <c r="N21">
        <v>3177</v>
      </c>
      <c r="O21">
        <v>15931</v>
      </c>
      <c r="P21">
        <v>9</v>
      </c>
      <c r="Q21" s="3" t="s">
        <v>332</v>
      </c>
    </row>
    <row r="22" ht="15" hidden="1" customHeight="1">
      <c r="A22" t="e">
        <f t="shared" ca="1" si="473"/>
        <v>#VALUE!</v>
      </c>
      <c r="B22" t="e">
        <f t="array" ref="B22" ca="1">_xlfn.XLOOKUP(Tabelle4[[#This Row],[ExperimentID]]&amp;Tabelle4[[#This Row],[NegotiationID]]&amp;Tabelle4[[#This Row],[MessageID]],ALL_IN_ONE[ExperimentID]&amp;ALL_IN_ONE[NegotiationID]&amp;ALL_IN_ONE[MessageID],ALL_IN_ONE[Gesamt_ID],,0)</f>
        <v>#VALUE!</v>
      </c>
      <c r="C22">
        <v>107</v>
      </c>
      <c r="D22" t="s">
        <v>141</v>
      </c>
      <c r="E22">
        <v>108</v>
      </c>
      <c r="H22" t="s">
        <v>6019</v>
      </c>
      <c r="I22" t="str">
        <f t="array" ref="I22">IFERROR(_xlfn.XLOOKUP(Tabelle4[[#This Row],[NegotiationID]]&amp;"FinalAccept",Tabelle4[NegotiationID]&amp;Tabelle4[ActionType],Tabelle4[ActionType],,0),_xlfn.XLOOKUP(Tabelle4[[#This Row],[NegotiationID]]&amp;"FinalReject",Tabelle4[NegotiationID]&amp;Tabelle4[ActionType],Tabelle4[ActionType],,0))</f>
        <v>FinalAccept</v>
      </c>
      <c r="N22">
        <v>21</v>
      </c>
      <c r="O22">
        <v>3551</v>
      </c>
      <c r="P22">
        <v>9</v>
      </c>
      <c r="Q22" t="s">
        <v>6020</v>
      </c>
    </row>
    <row r="23" ht="15" customHeight="1">
      <c r="A23" t="e">
        <f t="shared" ca="1" si="473"/>
        <v>#VALUE!</v>
      </c>
      <c r="B23" t="e">
        <f t="array" ref="B23" ca="1">_xlfn.XLOOKUP(Tabelle4[[#This Row],[ExperimentID]]&amp;Tabelle4[[#This Row],[NegotiationID]]&amp;Tabelle4[[#This Row],[MessageID]],ALL_IN_ONE[ExperimentID]&amp;ALL_IN_ONE[NegotiationID]&amp;ALL_IN_ONE[MessageID],ALL_IN_ONE[Gesamt_ID],,0)</f>
        <v>#VALUE!</v>
      </c>
      <c r="C23">
        <v>107</v>
      </c>
      <c r="D23" t="s">
        <v>141</v>
      </c>
      <c r="E23">
        <v>3643</v>
      </c>
      <c r="F23">
        <v>110</v>
      </c>
      <c r="G23">
        <v>109</v>
      </c>
      <c r="H23" t="s">
        <v>19</v>
      </c>
      <c r="I23" t="str">
        <f t="array" ref="I23">IFERROR(_xlfn.XLOOKUP(Tabelle4[[#This Row],[NegotiationID]]&amp;"FinalAccept",Tabelle4[NegotiationID]&amp;Tabelle4[ActionType],Tabelle4[ActionType],,0),_xlfn.XLOOKUP(Tabelle4[[#This Row],[NegotiationID]]&amp;"FinalReject",Tabelle4[NegotiationID]&amp;Tabelle4[ActionType],Tabelle4[ActionType],,0))</f>
        <v>FinalAccept</v>
      </c>
      <c r="J23">
        <v>0.82099999999999995</v>
      </c>
      <c r="K23">
        <v>0.17999999999999999</v>
      </c>
      <c r="L23">
        <v>1.0009999999999999</v>
      </c>
      <c r="M23">
        <v>0.64100000000000001</v>
      </c>
      <c r="N23">
        <v>597</v>
      </c>
      <c r="O23">
        <v>3551</v>
      </c>
      <c r="P23">
        <v>9</v>
      </c>
      <c r="Q23" s="3" t="s">
        <v>150</v>
      </c>
    </row>
    <row r="24" ht="15" customHeight="1">
      <c r="A24" t="e">
        <f t="shared" ca="1" si="473"/>
        <v>#VALUE!</v>
      </c>
      <c r="B24" t="e">
        <f t="array" ref="B24" ca="1">_xlfn.XLOOKUP(Tabelle4[[#This Row],[ExperimentID]]&amp;Tabelle4[[#This Row],[NegotiationID]]&amp;Tabelle4[[#This Row],[MessageID]],ALL_IN_ONE[ExperimentID]&amp;ALL_IN_ONE[NegotiationID]&amp;ALL_IN_ONE[MessageID],ALL_IN_ONE[Gesamt_ID],,0)</f>
        <v>#VALUE!</v>
      </c>
      <c r="C24">
        <v>107</v>
      </c>
      <c r="D24" t="s">
        <v>141</v>
      </c>
      <c r="E24">
        <v>3701</v>
      </c>
      <c r="F24">
        <v>109</v>
      </c>
      <c r="G24">
        <v>110</v>
      </c>
      <c r="H24" t="s">
        <v>31</v>
      </c>
      <c r="I24" t="str">
        <f t="array" ref="I24">IFERROR(_xlfn.XLOOKUP(Tabelle4[[#This Row],[NegotiationID]]&amp;"FinalAccept",Tabelle4[NegotiationID]&amp;Tabelle4[ActionType],Tabelle4[ActionType],,0),_xlfn.XLOOKUP(Tabelle4[[#This Row],[NegotiationID]]&amp;"FinalReject",Tabelle4[NegotiationID]&amp;Tabelle4[ActionType],Tabelle4[ActionType],,0))</f>
        <v>FinalAccept</v>
      </c>
      <c r="J24">
        <v>1</v>
      </c>
      <c r="K24">
        <v>1</v>
      </c>
      <c r="L24">
        <v>2</v>
      </c>
      <c r="M24">
        <v>0</v>
      </c>
      <c r="N24">
        <v>447</v>
      </c>
      <c r="O24">
        <v>3551</v>
      </c>
      <c r="P24">
        <v>9</v>
      </c>
      <c r="Q24" s="3" t="s">
        <v>151</v>
      </c>
    </row>
    <row r="25" ht="15" customHeight="1">
      <c r="A25" t="e">
        <f t="shared" ca="1" si="473"/>
        <v>#VALUE!</v>
      </c>
      <c r="B25" t="e">
        <f t="array" ref="B25" ca="1">_xlfn.XLOOKUP(Tabelle4[[#This Row],[ExperimentID]]&amp;Tabelle4[[#This Row],[NegotiationID]]&amp;Tabelle4[[#This Row],[MessageID]],ALL_IN_ONE[ExperimentID]&amp;ALL_IN_ONE[NegotiationID]&amp;ALL_IN_ONE[MessageID],ALL_IN_ONE[Gesamt_ID],,0)</f>
        <v>#VALUE!</v>
      </c>
      <c r="C25">
        <v>107</v>
      </c>
      <c r="D25" t="s">
        <v>141</v>
      </c>
      <c r="E25">
        <v>4314</v>
      </c>
      <c r="F25">
        <v>110</v>
      </c>
      <c r="G25">
        <v>109</v>
      </c>
      <c r="H25" t="s">
        <v>31</v>
      </c>
      <c r="I25" t="str">
        <f t="array" ref="I25">IFERROR(_xlfn.XLOOKUP(Tabelle4[[#This Row],[NegotiationID]]&amp;"FinalAccept",Tabelle4[NegotiationID]&amp;Tabelle4[ActionType],Tabelle4[ActionType],,0),_xlfn.XLOOKUP(Tabelle4[[#This Row],[NegotiationID]]&amp;"FinalReject",Tabelle4[NegotiationID]&amp;Tabelle4[ActionType],Tabelle4[ActionType],,0))</f>
        <v>FinalAccept</v>
      </c>
      <c r="J25">
        <v>0.69599999999999995</v>
      </c>
      <c r="K25">
        <v>0.32919999999999999</v>
      </c>
      <c r="L25">
        <v>1.0251999999999999</v>
      </c>
      <c r="M25">
        <v>0.36680000000000001</v>
      </c>
      <c r="N25">
        <v>1089</v>
      </c>
      <c r="O25">
        <v>3551</v>
      </c>
      <c r="P25">
        <v>9</v>
      </c>
      <c r="Q25" s="3" t="s">
        <v>152</v>
      </c>
    </row>
    <row r="26" ht="15" customHeight="1">
      <c r="A26" t="e">
        <f t="shared" ca="1" si="473"/>
        <v>#VALUE!</v>
      </c>
      <c r="B26" t="e">
        <f t="array" ref="B26" ca="1">_xlfn.XLOOKUP(Tabelle4[[#This Row],[ExperimentID]]&amp;Tabelle4[[#This Row],[NegotiationID]]&amp;Tabelle4[[#This Row],[MessageID]],ALL_IN_ONE[ExperimentID]&amp;ALL_IN_ONE[NegotiationID]&amp;ALL_IN_ONE[MessageID],ALL_IN_ONE[Gesamt_ID],,0)</f>
        <v>#VALUE!</v>
      </c>
      <c r="C26">
        <v>107</v>
      </c>
      <c r="D26" t="s">
        <v>141</v>
      </c>
      <c r="E26">
        <v>4501</v>
      </c>
      <c r="F26">
        <v>109</v>
      </c>
      <c r="G26">
        <v>110</v>
      </c>
      <c r="H26" t="s">
        <v>31</v>
      </c>
      <c r="I26" t="str">
        <f t="array" ref="I26">IFERROR(_xlfn.XLOOKUP(Tabelle4[[#This Row],[NegotiationID]]&amp;"FinalAccept",Tabelle4[NegotiationID]&amp;Tabelle4[ActionType],Tabelle4[ActionType],,0),_xlfn.XLOOKUP(Tabelle4[[#This Row],[NegotiationID]]&amp;"FinalReject",Tabelle4[NegotiationID]&amp;Tabelle4[ActionType],Tabelle4[ActionType],,0))</f>
        <v>FinalAccept</v>
      </c>
      <c r="J26">
        <v>0.50919999999999999</v>
      </c>
      <c r="K26">
        <v>0.51349999999999996</v>
      </c>
      <c r="L26">
        <v>1.0226999999999999</v>
      </c>
      <c r="M26">
        <v>0.0043</v>
      </c>
      <c r="N26">
        <v>407</v>
      </c>
      <c r="O26">
        <v>3551</v>
      </c>
      <c r="P26">
        <v>9</v>
      </c>
      <c r="Q26" s="3" t="s">
        <v>153</v>
      </c>
    </row>
    <row r="27" ht="15" customHeight="1">
      <c r="A27" t="e">
        <f t="shared" ca="1" si="473"/>
        <v>#VALUE!</v>
      </c>
      <c r="B27" t="e">
        <f t="array" ref="B27" ca="1">_xlfn.XLOOKUP(Tabelle4[[#This Row],[ExperimentID]]&amp;Tabelle4[[#This Row],[NegotiationID]]&amp;Tabelle4[[#This Row],[MessageID]],ALL_IN_ONE[ExperimentID]&amp;ALL_IN_ONE[NegotiationID]&amp;ALL_IN_ONE[MessageID],ALL_IN_ONE[Gesamt_ID],,0)</f>
        <v>#VALUE!</v>
      </c>
      <c r="C27">
        <v>107</v>
      </c>
      <c r="D27" t="s">
        <v>141</v>
      </c>
      <c r="E27">
        <v>5839</v>
      </c>
      <c r="F27">
        <v>110</v>
      </c>
      <c r="G27">
        <v>109</v>
      </c>
      <c r="H27" t="s">
        <v>31</v>
      </c>
      <c r="I27" t="str">
        <f t="array" ref="I27">IFERROR(_xlfn.XLOOKUP(Tabelle4[[#This Row],[NegotiationID]]&amp;"FinalAccept",Tabelle4[NegotiationID]&amp;Tabelle4[ActionType],Tabelle4[ActionType],,0),_xlfn.XLOOKUP(Tabelle4[[#This Row],[NegotiationID]]&amp;"FinalReject",Tabelle4[NegotiationID]&amp;Tabelle4[ActionType],Tabelle4[ActionType],,0))</f>
        <v>FinalAccept</v>
      </c>
      <c r="J27">
        <v>0.59350000000000003</v>
      </c>
      <c r="K27">
        <v>0.40250000000000002</v>
      </c>
      <c r="L27">
        <v>0.996</v>
      </c>
      <c r="M27">
        <v>0.191</v>
      </c>
      <c r="N27">
        <v>514</v>
      </c>
      <c r="O27">
        <v>3551</v>
      </c>
      <c r="P27">
        <v>9</v>
      </c>
      <c r="Q27" s="3" t="s">
        <v>154</v>
      </c>
    </row>
    <row r="28" ht="15" customHeight="1">
      <c r="A28" t="e">
        <f t="shared" ca="1" si="473"/>
        <v>#VALUE!</v>
      </c>
      <c r="B28" t="e">
        <f t="array" ref="B28" ca="1">_xlfn.XLOOKUP(Tabelle4[[#This Row],[ExperimentID]]&amp;Tabelle4[[#This Row],[NegotiationID]]&amp;Tabelle4[[#This Row],[MessageID]],ALL_IN_ONE[ExperimentID]&amp;ALL_IN_ONE[NegotiationID]&amp;ALL_IN_ONE[MessageID],ALL_IN_ONE[Gesamt_ID],,0)</f>
        <v>#VALUE!</v>
      </c>
      <c r="C28">
        <v>107</v>
      </c>
      <c r="D28" t="s">
        <v>141</v>
      </c>
      <c r="E28">
        <v>5977</v>
      </c>
      <c r="F28">
        <v>109</v>
      </c>
      <c r="G28">
        <v>110</v>
      </c>
      <c r="H28" t="s">
        <v>31</v>
      </c>
      <c r="I28" t="str">
        <f t="array" ref="I28">IFERROR(_xlfn.XLOOKUP(Tabelle4[[#This Row],[NegotiationID]]&amp;"FinalAccept",Tabelle4[NegotiationID]&amp;Tabelle4[ActionType],Tabelle4[ActionType],,0),_xlfn.XLOOKUP(Tabelle4[[#This Row],[NegotiationID]]&amp;"FinalReject",Tabelle4[NegotiationID]&amp;Tabelle4[ActionType],Tabelle4[ActionType],,0))</f>
        <v>FinalAccept</v>
      </c>
      <c r="J28">
        <v>0.48249999999999998</v>
      </c>
      <c r="K28">
        <v>0.53349999999999997</v>
      </c>
      <c r="L28">
        <v>1.016</v>
      </c>
      <c r="M28">
        <v>0.050999999999999997</v>
      </c>
      <c r="N28">
        <v>191</v>
      </c>
      <c r="O28">
        <v>3551</v>
      </c>
      <c r="P28">
        <v>9</v>
      </c>
      <c r="Q28" s="3" t="s">
        <v>155</v>
      </c>
    </row>
    <row r="29" ht="15" customHeight="1">
      <c r="A29" t="e">
        <f t="shared" ca="1" si="473"/>
        <v>#VALUE!</v>
      </c>
      <c r="B29" t="e">
        <f t="array" ref="B29" ca="1">_xlfn.XLOOKUP(Tabelle4[[#This Row],[ExperimentID]]&amp;Tabelle4[[#This Row],[NegotiationID]]&amp;Tabelle4[[#This Row],[MessageID]],ALL_IN_ONE[ExperimentID]&amp;ALL_IN_ONE[NegotiationID]&amp;ALL_IN_ONE[MessageID],ALL_IN_ONE[Gesamt_ID],,0)</f>
        <v>#VALUE!</v>
      </c>
      <c r="C29">
        <v>107</v>
      </c>
      <c r="D29" t="s">
        <v>141</v>
      </c>
      <c r="E29">
        <v>6121</v>
      </c>
      <c r="F29">
        <v>110</v>
      </c>
      <c r="G29">
        <v>109</v>
      </c>
      <c r="H29" t="s">
        <v>31</v>
      </c>
      <c r="I29" t="str">
        <f t="array" ref="I29">IFERROR(_xlfn.XLOOKUP(Tabelle4[[#This Row],[NegotiationID]]&amp;"FinalAccept",Tabelle4[NegotiationID]&amp;Tabelle4[ActionType],Tabelle4[ActionType],,0),_xlfn.XLOOKUP(Tabelle4[[#This Row],[NegotiationID]]&amp;"FinalReject",Tabelle4[NegotiationID]&amp;Tabelle4[ActionType],Tabelle4[ActionType],,0))</f>
        <v>FinalAccept</v>
      </c>
      <c r="J29">
        <v>0.59599999999999997</v>
      </c>
      <c r="K29">
        <v>0.46250000000000002</v>
      </c>
      <c r="L29">
        <v>1.0585</v>
      </c>
      <c r="M29">
        <v>0.13350000000000001</v>
      </c>
      <c r="N29">
        <v>211</v>
      </c>
      <c r="O29">
        <v>3551</v>
      </c>
      <c r="P29">
        <v>9</v>
      </c>
      <c r="Q29" s="3" t="s">
        <v>156</v>
      </c>
    </row>
    <row r="30" ht="15" customHeight="1">
      <c r="A30" t="e">
        <f t="shared" ca="1" si="473"/>
        <v>#VALUE!</v>
      </c>
      <c r="B30" t="e">
        <f t="array" ref="B30" ca="1">_xlfn.XLOOKUP(Tabelle4[[#This Row],[ExperimentID]]&amp;Tabelle4[[#This Row],[NegotiationID]]&amp;Tabelle4[[#This Row],[MessageID]],ALL_IN_ONE[ExperimentID]&amp;ALL_IN_ONE[NegotiationID]&amp;ALL_IN_ONE[MessageID],ALL_IN_ONE[Gesamt_ID],,0)</f>
        <v>#VALUE!</v>
      </c>
      <c r="C30">
        <v>107</v>
      </c>
      <c r="D30" t="s">
        <v>141</v>
      </c>
      <c r="E30">
        <v>6241</v>
      </c>
      <c r="F30">
        <v>109</v>
      </c>
      <c r="G30">
        <v>110</v>
      </c>
      <c r="H30" t="s">
        <v>20</v>
      </c>
      <c r="I30" t="str">
        <f t="array" ref="I30">IFERROR(_xlfn.XLOOKUP(Tabelle4[[#This Row],[NegotiationID]]&amp;"FinalAccept",Tabelle4[NegotiationID]&amp;Tabelle4[ActionType],Tabelle4[ActionType],,0),_xlfn.XLOOKUP(Tabelle4[[#This Row],[NegotiationID]]&amp;"FinalReject",Tabelle4[NegotiationID]&amp;Tabelle4[ActionType],Tabelle4[ActionType],,0))</f>
        <v>FinalAccept</v>
      </c>
      <c r="J30">
        <v>0.46250000000000002</v>
      </c>
      <c r="K30">
        <v>0.59599999999999997</v>
      </c>
      <c r="L30">
        <v>1.0585</v>
      </c>
      <c r="M30">
        <v>0.13350000000000001</v>
      </c>
      <c r="N30">
        <v>74</v>
      </c>
      <c r="O30">
        <v>3551</v>
      </c>
      <c r="P30">
        <v>9</v>
      </c>
      <c r="Q30" s="3" t="s">
        <v>157</v>
      </c>
    </row>
    <row r="31" ht="15" hidden="1" customHeight="1">
      <c r="A31" t="e">
        <f t="shared" ca="1" si="473"/>
        <v>#VALUE!</v>
      </c>
      <c r="B31" t="e">
        <f t="array" ref="B31" ca="1">_xlfn.XLOOKUP(Tabelle4[[#This Row],[ExperimentID]]&amp;Tabelle4[[#This Row],[NegotiationID]]&amp;Tabelle4[[#This Row],[MessageID]],ALL_IN_ONE[ExperimentID]&amp;ALL_IN_ONE[NegotiationID]&amp;ALL_IN_ONE[MessageID],ALL_IN_ONE[Gesamt_ID],,0)</f>
        <v>#VALUE!</v>
      </c>
      <c r="C31">
        <v>133</v>
      </c>
      <c r="D31" t="s">
        <v>141</v>
      </c>
      <c r="E31">
        <v>134</v>
      </c>
      <c r="H31" t="s">
        <v>6019</v>
      </c>
      <c r="I31" t="e">
        <f t="array" ref="I31">IFERROR(_xlfn.XLOOKUP(Tabelle4[[#This Row],[NegotiationID]]&amp;"FinalAccept",Tabelle4[NegotiationID]&amp;Tabelle4[ActionType],Tabelle4[ActionType],,0),_xlfn.XLOOKUP(Tabelle4[[#This Row],[NegotiationID]]&amp;"FinalReject",Tabelle4[NegotiationID]&amp;Tabelle4[ActionType],Tabelle4[ActionType],,0))</f>
        <v>#N/A</v>
      </c>
      <c r="N31">
        <v>21</v>
      </c>
      <c r="O31">
        <v>1755</v>
      </c>
      <c r="P31">
        <v>6</v>
      </c>
      <c r="Q31" t="s">
        <v>6020</v>
      </c>
    </row>
    <row r="32" ht="15" hidden="1" customHeight="1">
      <c r="A32" t="e">
        <f t="shared" ca="1" si="473"/>
        <v>#VALUE!</v>
      </c>
      <c r="B32" t="e">
        <f t="array" ref="B32" ca="1">_xlfn.XLOOKUP(Tabelle4[[#This Row],[ExperimentID]]&amp;Tabelle4[[#This Row],[NegotiationID]]&amp;Tabelle4[[#This Row],[MessageID]],ALL_IN_ONE[ExperimentID]&amp;ALL_IN_ONE[NegotiationID]&amp;ALL_IN_ONE[MessageID],ALL_IN_ONE[Gesamt_ID],,0)</f>
        <v>#VALUE!</v>
      </c>
      <c r="C32">
        <v>133</v>
      </c>
      <c r="D32" t="s">
        <v>141</v>
      </c>
      <c r="E32">
        <v>3741</v>
      </c>
      <c r="F32">
        <v>136</v>
      </c>
      <c r="G32">
        <v>135</v>
      </c>
      <c r="H32" t="s">
        <v>19</v>
      </c>
      <c r="I32" t="e">
        <f t="array" ref="I32">IFERROR(_xlfn.XLOOKUP(Tabelle4[[#This Row],[NegotiationID]]&amp;"FinalAccept",Tabelle4[NegotiationID]&amp;Tabelle4[ActionType],Tabelle4[ActionType],,0),_xlfn.XLOOKUP(Tabelle4[[#This Row],[NegotiationID]]&amp;"FinalReject",Tabelle4[NegotiationID]&amp;Tabelle4[ActionType],Tabelle4[ActionType],,0))</f>
        <v>#N/A</v>
      </c>
      <c r="J32">
        <v>0.9375</v>
      </c>
      <c r="K32">
        <v>0.02</v>
      </c>
      <c r="L32">
        <v>0.95750000000000002</v>
      </c>
      <c r="M32">
        <v>0.91749999999999998</v>
      </c>
      <c r="N32">
        <v>390</v>
      </c>
      <c r="O32">
        <v>1755</v>
      </c>
      <c r="P32">
        <v>6</v>
      </c>
      <c r="Q32" s="3" t="s">
        <v>6028</v>
      </c>
    </row>
    <row r="33" ht="15" hidden="1" customHeight="1">
      <c r="A33" t="e">
        <f t="shared" ca="1" si="473"/>
        <v>#VALUE!</v>
      </c>
      <c r="B33" t="e">
        <f t="array" ref="B33" ca="1">_xlfn.XLOOKUP(Tabelle4[[#This Row],[ExperimentID]]&amp;Tabelle4[[#This Row],[NegotiationID]]&amp;Tabelle4[[#This Row],[MessageID]],ALL_IN_ONE[ExperimentID]&amp;ALL_IN_ONE[NegotiationID]&amp;ALL_IN_ONE[MessageID],ALL_IN_ONE[Gesamt_ID],,0)</f>
        <v>#VALUE!</v>
      </c>
      <c r="C33">
        <v>133</v>
      </c>
      <c r="D33" t="s">
        <v>141</v>
      </c>
      <c r="E33">
        <v>4382</v>
      </c>
      <c r="F33">
        <v>135</v>
      </c>
      <c r="G33">
        <v>136</v>
      </c>
      <c r="H33" t="s">
        <v>31</v>
      </c>
      <c r="I33" t="e">
        <f t="array" ref="I33">IFERROR(_xlfn.XLOOKUP(Tabelle4[[#This Row],[NegotiationID]]&amp;"FinalAccept",Tabelle4[NegotiationID]&amp;Tabelle4[ActionType],Tabelle4[ActionType],,0),_xlfn.XLOOKUP(Tabelle4[[#This Row],[NegotiationID]]&amp;"FinalReject",Tabelle4[NegotiationID]&amp;Tabelle4[ActionType],Tabelle4[ActionType],,0))</f>
        <v>#N/A</v>
      </c>
      <c r="J33">
        <v>0.72250000000000003</v>
      </c>
      <c r="K33">
        <v>0.22500000000000001</v>
      </c>
      <c r="L33">
        <v>0.94750000000000001</v>
      </c>
      <c r="M33">
        <v>0.4975</v>
      </c>
      <c r="N33">
        <v>323</v>
      </c>
      <c r="O33">
        <v>1755</v>
      </c>
      <c r="P33">
        <v>6</v>
      </c>
      <c r="Q33" s="3" t="s">
        <v>6029</v>
      </c>
    </row>
    <row r="34" ht="15" hidden="1" customHeight="1">
      <c r="A34" t="e">
        <f t="shared" ca="1" si="473"/>
        <v>#VALUE!</v>
      </c>
      <c r="B34" t="e">
        <f t="array" ref="B34" ca="1">_xlfn.XLOOKUP(Tabelle4[[#This Row],[ExperimentID]]&amp;Tabelle4[[#This Row],[NegotiationID]]&amp;Tabelle4[[#This Row],[MessageID]],ALL_IN_ONE[ExperimentID]&amp;ALL_IN_ONE[NegotiationID]&amp;ALL_IN_ONE[MessageID],ALL_IN_ONE[Gesamt_ID],,0)</f>
        <v>#VALUE!</v>
      </c>
      <c r="C34">
        <v>133</v>
      </c>
      <c r="D34" t="s">
        <v>141</v>
      </c>
      <c r="E34">
        <v>4512</v>
      </c>
      <c r="F34">
        <v>136</v>
      </c>
      <c r="G34">
        <v>135</v>
      </c>
      <c r="H34" t="s">
        <v>31</v>
      </c>
      <c r="I34" t="e">
        <f t="array" ref="I34">IFERROR(_xlfn.XLOOKUP(Tabelle4[[#This Row],[NegotiationID]]&amp;"FinalAccept",Tabelle4[NegotiationID]&amp;Tabelle4[ActionType],Tabelle4[ActionType],,0),_xlfn.XLOOKUP(Tabelle4[[#This Row],[NegotiationID]]&amp;"FinalReject",Tabelle4[NegotiationID]&amp;Tabelle4[ActionType],Tabelle4[ActionType],,0))</f>
        <v>#N/A</v>
      </c>
      <c r="J34">
        <v>0.875</v>
      </c>
      <c r="K34">
        <v>0.040000000000000001</v>
      </c>
      <c r="L34">
        <v>0.91500000000000004</v>
      </c>
      <c r="M34">
        <v>0.83499999999999996</v>
      </c>
      <c r="N34">
        <v>325</v>
      </c>
      <c r="O34">
        <v>1755</v>
      </c>
      <c r="P34">
        <v>6</v>
      </c>
      <c r="Q34" s="3" t="s">
        <v>6030</v>
      </c>
    </row>
    <row r="35" ht="15" hidden="1" customHeight="1">
      <c r="A35" t="e">
        <f t="shared" ca="1" si="473"/>
        <v>#VALUE!</v>
      </c>
      <c r="B35" t="e">
        <f t="array" ref="B35" ca="1">_xlfn.XLOOKUP(Tabelle4[[#This Row],[ExperimentID]]&amp;Tabelle4[[#This Row],[NegotiationID]]&amp;Tabelle4[[#This Row],[MessageID]],ALL_IN_ONE[ExperimentID]&amp;ALL_IN_ONE[NegotiationID]&amp;ALL_IN_ONE[MessageID],ALL_IN_ONE[Gesamt_ID],,0)</f>
        <v>#VALUE!</v>
      </c>
      <c r="C35">
        <v>133</v>
      </c>
      <c r="D35" t="s">
        <v>141</v>
      </c>
      <c r="E35">
        <v>6625</v>
      </c>
      <c r="F35">
        <v>135</v>
      </c>
      <c r="G35">
        <v>136</v>
      </c>
      <c r="H35" t="s">
        <v>31</v>
      </c>
      <c r="I35" t="e">
        <f t="array" ref="I35">IFERROR(_xlfn.XLOOKUP(Tabelle4[[#This Row],[NegotiationID]]&amp;"FinalAccept",Tabelle4[NegotiationID]&amp;Tabelle4[ActionType],Tabelle4[ActionType],,0),_xlfn.XLOOKUP(Tabelle4[[#This Row],[NegotiationID]]&amp;"FinalReject",Tabelle4[NegotiationID]&amp;Tabelle4[ActionType],Tabelle4[ActionType],,0))</f>
        <v>#N/A</v>
      </c>
      <c r="J35">
        <v>0.47749999999999998</v>
      </c>
      <c r="K35">
        <v>0.53349999999999997</v>
      </c>
      <c r="L35">
        <v>1.0109999999999999</v>
      </c>
      <c r="M35">
        <v>0.056000000000000001</v>
      </c>
      <c r="N35">
        <v>360</v>
      </c>
      <c r="O35">
        <v>1755</v>
      </c>
      <c r="P35">
        <v>6</v>
      </c>
      <c r="Q35" s="3" t="s">
        <v>6031</v>
      </c>
    </row>
    <row r="36" ht="15" hidden="1" customHeight="1">
      <c r="A36" t="e">
        <f t="shared" ca="1" si="473"/>
        <v>#VALUE!</v>
      </c>
      <c r="B36" t="e">
        <f t="array" ref="B36" ca="1">_xlfn.XLOOKUP(Tabelle4[[#This Row],[ExperimentID]]&amp;Tabelle4[[#This Row],[NegotiationID]]&amp;Tabelle4[[#This Row],[MessageID]],ALL_IN_ONE[ExperimentID]&amp;ALL_IN_ONE[NegotiationID]&amp;ALL_IN_ONE[MessageID],ALL_IN_ONE[Gesamt_ID],,0)</f>
        <v>#VALUE!</v>
      </c>
      <c r="C36">
        <v>133</v>
      </c>
      <c r="D36" t="s">
        <v>141</v>
      </c>
      <c r="E36">
        <v>6658</v>
      </c>
      <c r="F36">
        <v>136</v>
      </c>
      <c r="G36">
        <v>135</v>
      </c>
      <c r="H36" t="s">
        <v>31</v>
      </c>
      <c r="I36" t="e">
        <f t="array" ref="I36">IFERROR(_xlfn.XLOOKUP(Tabelle4[[#This Row],[NegotiationID]]&amp;"FinalAccept",Tabelle4[NegotiationID]&amp;Tabelle4[ActionType],Tabelle4[ActionType],,0),_xlfn.XLOOKUP(Tabelle4[[#This Row],[NegotiationID]]&amp;"FinalReject",Tabelle4[NegotiationID]&amp;Tabelle4[ActionType],Tabelle4[ActionType],,0))</f>
        <v>#N/A</v>
      </c>
      <c r="J36">
        <v>0.82250000000000001</v>
      </c>
      <c r="K36">
        <v>0.21879999999999999</v>
      </c>
      <c r="L36">
        <v>1.0412999999999999</v>
      </c>
      <c r="M36">
        <v>0.60370000000000001</v>
      </c>
      <c r="N36">
        <v>336</v>
      </c>
      <c r="O36">
        <v>1755</v>
      </c>
      <c r="P36">
        <v>6</v>
      </c>
      <c r="Q36" s="3" t="s">
        <v>6032</v>
      </c>
    </row>
    <row r="37" ht="15" hidden="1" customHeight="1">
      <c r="A37" t="e">
        <f t="shared" ca="1" si="473"/>
        <v>#VALUE!</v>
      </c>
      <c r="B37" t="e">
        <f t="array" ref="B37" ca="1">_xlfn.XLOOKUP(Tabelle4[[#This Row],[ExperimentID]]&amp;Tabelle4[[#This Row],[NegotiationID]]&amp;Tabelle4[[#This Row],[MessageID]],ALL_IN_ONE[ExperimentID]&amp;ALL_IN_ONE[NegotiationID]&amp;ALL_IN_ONE[MessageID],ALL_IN_ONE[Gesamt_ID],,0)</f>
        <v>#VALUE!</v>
      </c>
      <c r="C37">
        <v>159</v>
      </c>
      <c r="D37" t="s">
        <v>141</v>
      </c>
      <c r="E37">
        <v>160</v>
      </c>
      <c r="H37" t="s">
        <v>6019</v>
      </c>
      <c r="I37" t="str">
        <f t="array" ref="I37">IFERROR(_xlfn.XLOOKUP(Tabelle4[[#This Row],[NegotiationID]]&amp;"FinalAccept",Tabelle4[NegotiationID]&amp;Tabelle4[ActionType],Tabelle4[ActionType],,0),_xlfn.XLOOKUP(Tabelle4[[#This Row],[NegotiationID]]&amp;"FinalReject",Tabelle4[NegotiationID]&amp;Tabelle4[ActionType],Tabelle4[ActionType],,0))</f>
        <v>FinalAccept</v>
      </c>
      <c r="N37">
        <v>21</v>
      </c>
      <c r="O37">
        <v>2704</v>
      </c>
      <c r="P37">
        <v>9</v>
      </c>
      <c r="Q37" t="s">
        <v>6020</v>
      </c>
    </row>
    <row r="38" ht="15" customHeight="1">
      <c r="A38" t="e">
        <f t="shared" ca="1" si="473"/>
        <v>#VALUE!</v>
      </c>
      <c r="B38" t="e">
        <f t="array" ref="B38" ca="1">_xlfn.XLOOKUP(Tabelle4[[#This Row],[ExperimentID]]&amp;Tabelle4[[#This Row],[NegotiationID]]&amp;Tabelle4[[#This Row],[MessageID]],ALL_IN_ONE[ExperimentID]&amp;ALL_IN_ONE[NegotiationID]&amp;ALL_IN_ONE[MessageID],ALL_IN_ONE[Gesamt_ID],,0)</f>
        <v>#VALUE!</v>
      </c>
      <c r="C38">
        <v>159</v>
      </c>
      <c r="D38" t="s">
        <v>141</v>
      </c>
      <c r="E38">
        <v>3628</v>
      </c>
      <c r="F38">
        <v>162</v>
      </c>
      <c r="G38">
        <v>161</v>
      </c>
      <c r="H38" t="s">
        <v>158</v>
      </c>
      <c r="I38" t="str">
        <f t="array" ref="I38">IFERROR(_xlfn.XLOOKUP(Tabelle4[[#This Row],[NegotiationID]]&amp;"FinalAccept",Tabelle4[NegotiationID]&amp;Tabelle4[ActionType],Tabelle4[ActionType],,0),_xlfn.XLOOKUP(Tabelle4[[#This Row],[NegotiationID]]&amp;"FinalReject",Tabelle4[NegotiationID]&amp;Tabelle4[ActionType],Tabelle4[ActionType],,0))</f>
        <v>FinalAccept</v>
      </c>
      <c r="J38">
        <v>1</v>
      </c>
      <c r="K38">
        <v>1</v>
      </c>
      <c r="L38">
        <v>2</v>
      </c>
      <c r="M38">
        <v>0</v>
      </c>
      <c r="N38">
        <v>283</v>
      </c>
      <c r="O38">
        <v>2704</v>
      </c>
      <c r="P38">
        <v>9</v>
      </c>
      <c r="Q38" s="3" t="s">
        <v>159</v>
      </c>
    </row>
    <row r="39" ht="15" hidden="1" customHeight="1">
      <c r="A39" t="e">
        <f t="shared" ca="1" si="473"/>
        <v>#VALUE!</v>
      </c>
      <c r="B39" t="e">
        <f t="array" ref="B39" ca="1">_xlfn.XLOOKUP(Tabelle4[[#This Row],[ExperimentID]]&amp;Tabelle4[[#This Row],[NegotiationID]]&amp;Tabelle4[[#This Row],[MessageID]],ALL_IN_ONE[ExperimentID]&amp;ALL_IN_ONE[NegotiationID]&amp;ALL_IN_ONE[MessageID],ALL_IN_ONE[Gesamt_ID],,0)</f>
        <v>#VALUE!</v>
      </c>
      <c r="C39">
        <v>159</v>
      </c>
      <c r="D39" t="s">
        <v>141</v>
      </c>
      <c r="E39">
        <v>4171</v>
      </c>
      <c r="F39">
        <v>161</v>
      </c>
      <c r="G39">
        <v>162</v>
      </c>
      <c r="H39" t="s">
        <v>22</v>
      </c>
      <c r="I39" t="str">
        <f t="array" ref="I39">IFERROR(_xlfn.XLOOKUP(Tabelle4[[#This Row],[NegotiationID]]&amp;"FinalAccept",Tabelle4[NegotiationID]&amp;Tabelle4[ActionType],Tabelle4[ActionType],,0),_xlfn.XLOOKUP(Tabelle4[[#This Row],[NegotiationID]]&amp;"FinalReject",Tabelle4[NegotiationID]&amp;Tabelle4[ActionType],Tabelle4[ActionType],,0))</f>
        <v>FinalAccept</v>
      </c>
      <c r="N39">
        <v>337</v>
      </c>
      <c r="O39">
        <v>2704</v>
      </c>
      <c r="P39">
        <v>9</v>
      </c>
      <c r="Q39" s="3" t="s">
        <v>6033</v>
      </c>
    </row>
    <row r="40" ht="15" hidden="1" customHeight="1">
      <c r="A40" t="e">
        <f t="shared" ca="1" si="473"/>
        <v>#VALUE!</v>
      </c>
      <c r="B40" t="e">
        <f t="array" ref="B40" ca="1">_xlfn.XLOOKUP(Tabelle4[[#This Row],[ExperimentID]]&amp;Tabelle4[[#This Row],[NegotiationID]]&amp;Tabelle4[[#This Row],[MessageID]],ALL_IN_ONE[ExperimentID]&amp;ALL_IN_ONE[NegotiationID]&amp;ALL_IN_ONE[MessageID],ALL_IN_ONE[Gesamt_ID],,0)</f>
        <v>#VALUE!</v>
      </c>
      <c r="C40">
        <v>159</v>
      </c>
      <c r="D40" t="s">
        <v>141</v>
      </c>
      <c r="E40">
        <v>4711</v>
      </c>
      <c r="F40">
        <v>162</v>
      </c>
      <c r="G40">
        <v>161</v>
      </c>
      <c r="H40" t="s">
        <v>24</v>
      </c>
      <c r="I40" t="str">
        <f t="array" ref="I40">IFERROR(_xlfn.XLOOKUP(Tabelle4[[#This Row],[NegotiationID]]&amp;"FinalAccept",Tabelle4[NegotiationID]&amp;Tabelle4[ActionType],Tabelle4[ActionType],,0),_xlfn.XLOOKUP(Tabelle4[[#This Row],[NegotiationID]]&amp;"FinalReject",Tabelle4[NegotiationID]&amp;Tabelle4[ActionType],Tabelle4[ActionType],,0))</f>
        <v>FinalAccept</v>
      </c>
      <c r="N40">
        <v>974</v>
      </c>
      <c r="O40">
        <v>2704</v>
      </c>
      <c r="P40">
        <v>9</v>
      </c>
      <c r="Q40" s="3" t="s">
        <v>6034</v>
      </c>
    </row>
    <row r="41" ht="15" hidden="1" customHeight="1">
      <c r="A41" t="e">
        <f t="shared" ca="1" si="473"/>
        <v>#VALUE!</v>
      </c>
      <c r="B41" t="e">
        <f t="array" ref="B41" ca="1">_xlfn.XLOOKUP(Tabelle4[[#This Row],[ExperimentID]]&amp;Tabelle4[[#This Row],[NegotiationID]]&amp;Tabelle4[[#This Row],[MessageID]],ALL_IN_ONE[ExperimentID]&amp;ALL_IN_ONE[NegotiationID]&amp;ALL_IN_ONE[MessageID],ALL_IN_ONE[Gesamt_ID],,0)</f>
        <v>#VALUE!</v>
      </c>
      <c r="C41">
        <v>159</v>
      </c>
      <c r="D41" t="s">
        <v>141</v>
      </c>
      <c r="E41">
        <v>5057</v>
      </c>
      <c r="F41">
        <v>161</v>
      </c>
      <c r="G41">
        <v>162</v>
      </c>
      <c r="H41" t="s">
        <v>22</v>
      </c>
      <c r="I41" t="str">
        <f t="array" ref="I41">IFERROR(_xlfn.XLOOKUP(Tabelle4[[#This Row],[NegotiationID]]&amp;"FinalAccept",Tabelle4[NegotiationID]&amp;Tabelle4[ActionType],Tabelle4[ActionType],,0),_xlfn.XLOOKUP(Tabelle4[[#This Row],[NegotiationID]]&amp;"FinalReject",Tabelle4[NegotiationID]&amp;Tabelle4[ActionType],Tabelle4[ActionType],,0))</f>
        <v>FinalAccept</v>
      </c>
      <c r="N41">
        <v>579</v>
      </c>
      <c r="O41">
        <v>2704</v>
      </c>
      <c r="P41">
        <v>9</v>
      </c>
      <c r="Q41" s="3" t="s">
        <v>6035</v>
      </c>
    </row>
    <row r="42" ht="15" hidden="1" customHeight="1">
      <c r="A42" t="e">
        <f t="shared" ca="1" si="473"/>
        <v>#VALUE!</v>
      </c>
      <c r="B42" t="e">
        <f t="array" ref="B42" ca="1">_xlfn.XLOOKUP(Tabelle4[[#This Row],[ExperimentID]]&amp;Tabelle4[[#This Row],[NegotiationID]]&amp;Tabelle4[[#This Row],[MessageID]],ALL_IN_ONE[ExperimentID]&amp;ALL_IN_ONE[NegotiationID]&amp;ALL_IN_ONE[MessageID],ALL_IN_ONE[Gesamt_ID],,0)</f>
        <v>#VALUE!</v>
      </c>
      <c r="C42">
        <v>159</v>
      </c>
      <c r="D42" t="s">
        <v>141</v>
      </c>
      <c r="E42">
        <v>5270</v>
      </c>
      <c r="F42">
        <v>162</v>
      </c>
      <c r="G42">
        <v>161</v>
      </c>
      <c r="H42" t="s">
        <v>24</v>
      </c>
      <c r="I42" t="str">
        <f t="array" ref="I42">IFERROR(_xlfn.XLOOKUP(Tabelle4[[#This Row],[NegotiationID]]&amp;"FinalAccept",Tabelle4[NegotiationID]&amp;Tabelle4[ActionType],Tabelle4[ActionType],,0),_xlfn.XLOOKUP(Tabelle4[[#This Row],[NegotiationID]]&amp;"FinalReject",Tabelle4[NegotiationID]&amp;Tabelle4[ActionType],Tabelle4[ActionType],,0))</f>
        <v>FinalAccept</v>
      </c>
      <c r="N42">
        <v>228</v>
      </c>
      <c r="O42">
        <v>2704</v>
      </c>
      <c r="P42">
        <v>9</v>
      </c>
      <c r="Q42" s="3" t="s">
        <v>6036</v>
      </c>
    </row>
    <row r="43" ht="15" hidden="1" customHeight="1">
      <c r="A43" t="e">
        <f t="shared" ca="1" si="473"/>
        <v>#VALUE!</v>
      </c>
      <c r="B43" t="e">
        <f t="array" ref="B43" ca="1">_xlfn.XLOOKUP(Tabelle4[[#This Row],[ExperimentID]]&amp;Tabelle4[[#This Row],[NegotiationID]]&amp;Tabelle4[[#This Row],[MessageID]],ALL_IN_ONE[ExperimentID]&amp;ALL_IN_ONE[NegotiationID]&amp;ALL_IN_ONE[MessageID],ALL_IN_ONE[Gesamt_ID],,0)</f>
        <v>#VALUE!</v>
      </c>
      <c r="C43">
        <v>159</v>
      </c>
      <c r="D43" t="s">
        <v>141</v>
      </c>
      <c r="E43">
        <v>5402</v>
      </c>
      <c r="F43">
        <v>161</v>
      </c>
      <c r="G43">
        <v>162</v>
      </c>
      <c r="H43" t="s">
        <v>22</v>
      </c>
      <c r="I43" t="str">
        <f t="array" ref="I43">IFERROR(_xlfn.XLOOKUP(Tabelle4[[#This Row],[NegotiationID]]&amp;"FinalAccept",Tabelle4[NegotiationID]&amp;Tabelle4[ActionType],Tabelle4[ActionType],,0),_xlfn.XLOOKUP(Tabelle4[[#This Row],[NegotiationID]]&amp;"FinalReject",Tabelle4[NegotiationID]&amp;Tabelle4[ActionType],Tabelle4[ActionType],,0))</f>
        <v>FinalAccept</v>
      </c>
      <c r="N43">
        <v>131</v>
      </c>
      <c r="O43">
        <v>2704</v>
      </c>
      <c r="P43">
        <v>9</v>
      </c>
      <c r="Q43" s="3" t="s">
        <v>6037</v>
      </c>
    </row>
    <row r="44" ht="15" customHeight="1">
      <c r="A44" t="e">
        <f t="shared" ca="1" si="473"/>
        <v>#VALUE!</v>
      </c>
      <c r="B44" t="e">
        <f t="array" ref="B44" ca="1">_xlfn.XLOOKUP(Tabelle4[[#This Row],[ExperimentID]]&amp;Tabelle4[[#This Row],[NegotiationID]]&amp;Tabelle4[[#This Row],[MessageID]],ALL_IN_ONE[ExperimentID]&amp;ALL_IN_ONE[NegotiationID]&amp;ALL_IN_ONE[MessageID],ALL_IN_ONE[Gesamt_ID],,0)</f>
        <v>#VALUE!</v>
      </c>
      <c r="C44">
        <v>159</v>
      </c>
      <c r="D44" t="s">
        <v>141</v>
      </c>
      <c r="E44">
        <v>5597</v>
      </c>
      <c r="F44">
        <v>162</v>
      </c>
      <c r="G44">
        <v>161</v>
      </c>
      <c r="H44" t="s">
        <v>19</v>
      </c>
      <c r="I44" t="str">
        <f t="array" ref="I44">IFERROR(_xlfn.XLOOKUP(Tabelle4[[#This Row],[NegotiationID]]&amp;"FinalAccept",Tabelle4[NegotiationID]&amp;Tabelle4[ActionType],Tabelle4[ActionType],,0),_xlfn.XLOOKUP(Tabelle4[[#This Row],[NegotiationID]]&amp;"FinalReject",Tabelle4[NegotiationID]&amp;Tabelle4[ActionType],Tabelle4[ActionType],,0))</f>
        <v>FinalAccept</v>
      </c>
      <c r="J44">
        <v>0.59099999999999997</v>
      </c>
      <c r="K44">
        <v>0.53669999999999995</v>
      </c>
      <c r="L44">
        <v>1.1276999999999999</v>
      </c>
      <c r="M44">
        <v>0.054300000000000001</v>
      </c>
      <c r="N44">
        <v>99</v>
      </c>
      <c r="O44">
        <v>2704</v>
      </c>
      <c r="P44">
        <v>9</v>
      </c>
      <c r="Q44" s="3" t="s">
        <v>160</v>
      </c>
    </row>
    <row r="45" ht="15" customHeight="1">
      <c r="A45" t="e">
        <f t="shared" ca="1" si="473"/>
        <v>#VALUE!</v>
      </c>
      <c r="B45" t="e">
        <f t="array" ref="B45" ca="1">_xlfn.XLOOKUP(Tabelle4[[#This Row],[ExperimentID]]&amp;Tabelle4[[#This Row],[NegotiationID]]&amp;Tabelle4[[#This Row],[MessageID]],ALL_IN_ONE[ExperimentID]&amp;ALL_IN_ONE[NegotiationID]&amp;ALL_IN_ONE[MessageID],ALL_IN_ONE[Gesamt_ID],,0)</f>
        <v>#VALUE!</v>
      </c>
      <c r="C45">
        <v>159</v>
      </c>
      <c r="D45" t="s">
        <v>141</v>
      </c>
      <c r="E45">
        <v>5693</v>
      </c>
      <c r="F45">
        <v>161</v>
      </c>
      <c r="G45">
        <v>162</v>
      </c>
      <c r="H45" t="s">
        <v>20</v>
      </c>
      <c r="I45" t="str">
        <f t="array" ref="I45">IFERROR(_xlfn.XLOOKUP(Tabelle4[[#This Row],[NegotiationID]]&amp;"FinalAccept",Tabelle4[NegotiationID]&amp;Tabelle4[ActionType],Tabelle4[ActionType],,0),_xlfn.XLOOKUP(Tabelle4[[#This Row],[NegotiationID]]&amp;"FinalReject",Tabelle4[NegotiationID]&amp;Tabelle4[ActionType],Tabelle4[ActionType],,0))</f>
        <v>FinalAccept</v>
      </c>
      <c r="J45">
        <v>0.53669999999999995</v>
      </c>
      <c r="K45">
        <v>0.59099999999999997</v>
      </c>
      <c r="L45">
        <v>1.1276999999999999</v>
      </c>
      <c r="M45">
        <v>0.054300000000000001</v>
      </c>
      <c r="N45">
        <v>52</v>
      </c>
      <c r="O45">
        <v>2704</v>
      </c>
      <c r="P45">
        <v>9</v>
      </c>
      <c r="Q45" s="3" t="s">
        <v>161</v>
      </c>
    </row>
    <row r="46" ht="15" hidden="1" customHeight="1">
      <c r="A46" t="e">
        <f t="shared" ca="1" si="473"/>
        <v>#VALUE!</v>
      </c>
      <c r="B46" t="e">
        <f t="array" ref="B46" ca="1">_xlfn.XLOOKUP(Tabelle4[[#This Row],[ExperimentID]]&amp;Tabelle4[[#This Row],[NegotiationID]]&amp;Tabelle4[[#This Row],[MessageID]],ALL_IN_ONE[ExperimentID]&amp;ALL_IN_ONE[NegotiationID]&amp;ALL_IN_ONE[MessageID],ALL_IN_ONE[Gesamt_ID],,0)</f>
        <v>#VALUE!</v>
      </c>
      <c r="C46">
        <v>185</v>
      </c>
      <c r="D46" t="s">
        <v>141</v>
      </c>
      <c r="E46">
        <v>186</v>
      </c>
      <c r="H46" t="s">
        <v>6019</v>
      </c>
      <c r="I46" t="str">
        <f t="array" ref="I46">IFERROR(_xlfn.XLOOKUP(Tabelle4[[#This Row],[NegotiationID]]&amp;"FinalAccept",Tabelle4[NegotiationID]&amp;Tabelle4[ActionType],Tabelle4[ActionType],,0),_xlfn.XLOOKUP(Tabelle4[[#This Row],[NegotiationID]]&amp;"FinalReject",Tabelle4[NegotiationID]&amp;Tabelle4[ActionType],Tabelle4[ActionType],,0))</f>
        <v>FinalAccept</v>
      </c>
      <c r="N46">
        <v>21</v>
      </c>
      <c r="O46">
        <v>3501</v>
      </c>
      <c r="P46">
        <v>9</v>
      </c>
      <c r="Q46" t="s">
        <v>6020</v>
      </c>
    </row>
    <row r="47" ht="15" hidden="1" customHeight="1">
      <c r="A47" t="e">
        <f t="shared" ca="1" si="473"/>
        <v>#VALUE!</v>
      </c>
      <c r="B47" t="e">
        <f t="array" ref="B47" ca="1">_xlfn.XLOOKUP(Tabelle4[[#This Row],[ExperimentID]]&amp;Tabelle4[[#This Row],[NegotiationID]]&amp;Tabelle4[[#This Row],[MessageID]],ALL_IN_ONE[ExperimentID]&amp;ALL_IN_ONE[NegotiationID]&amp;ALL_IN_ONE[MessageID],ALL_IN_ONE[Gesamt_ID],,0)</f>
        <v>#VALUE!</v>
      </c>
      <c r="C47">
        <v>185</v>
      </c>
      <c r="D47" t="s">
        <v>141</v>
      </c>
      <c r="E47">
        <v>3590</v>
      </c>
      <c r="F47">
        <v>188</v>
      </c>
      <c r="G47">
        <v>187</v>
      </c>
      <c r="H47" t="s">
        <v>22</v>
      </c>
      <c r="I47" t="str">
        <f t="array" ref="I47">IFERROR(_xlfn.XLOOKUP(Tabelle4[[#This Row],[NegotiationID]]&amp;"FinalAccept",Tabelle4[NegotiationID]&amp;Tabelle4[ActionType],Tabelle4[ActionType],,0),_xlfn.XLOOKUP(Tabelle4[[#This Row],[NegotiationID]]&amp;"FinalReject",Tabelle4[NegotiationID]&amp;Tabelle4[ActionType],Tabelle4[ActionType],,0))</f>
        <v>FinalAccept</v>
      </c>
      <c r="N47">
        <v>592</v>
      </c>
      <c r="O47">
        <v>3501</v>
      </c>
      <c r="P47">
        <v>9</v>
      </c>
      <c r="Q47" s="3" t="s">
        <v>6038</v>
      </c>
    </row>
    <row r="48" ht="15" hidden="1" customHeight="1">
      <c r="A48" t="e">
        <f t="shared" ca="1" si="473"/>
        <v>#VALUE!</v>
      </c>
      <c r="B48" t="e">
        <f t="array" ref="B48" ca="1">_xlfn.XLOOKUP(Tabelle4[[#This Row],[ExperimentID]]&amp;Tabelle4[[#This Row],[NegotiationID]]&amp;Tabelle4[[#This Row],[MessageID]],ALL_IN_ONE[ExperimentID]&amp;ALL_IN_ONE[NegotiationID]&amp;ALL_IN_ONE[MessageID],ALL_IN_ONE[Gesamt_ID],,0)</f>
        <v>#VALUE!</v>
      </c>
      <c r="C48">
        <v>185</v>
      </c>
      <c r="D48" t="s">
        <v>141</v>
      </c>
      <c r="E48">
        <v>4369</v>
      </c>
      <c r="F48">
        <v>187</v>
      </c>
      <c r="G48">
        <v>188</v>
      </c>
      <c r="H48" t="s">
        <v>24</v>
      </c>
      <c r="I48" t="str">
        <f t="array" ref="I48">IFERROR(_xlfn.XLOOKUP(Tabelle4[[#This Row],[NegotiationID]]&amp;"FinalAccept",Tabelle4[NegotiationID]&amp;Tabelle4[ActionType],Tabelle4[ActionType],,0),_xlfn.XLOOKUP(Tabelle4[[#This Row],[NegotiationID]]&amp;"FinalReject",Tabelle4[NegotiationID]&amp;Tabelle4[ActionType],Tabelle4[ActionType],,0))</f>
        <v>FinalAccept</v>
      </c>
      <c r="N48">
        <v>254</v>
      </c>
      <c r="O48">
        <v>3501</v>
      </c>
      <c r="P48">
        <v>9</v>
      </c>
      <c r="Q48" s="3" t="s">
        <v>6039</v>
      </c>
    </row>
    <row r="49" ht="15" hidden="1" customHeight="1">
      <c r="A49" t="e">
        <f t="shared" ca="1" si="473"/>
        <v>#VALUE!</v>
      </c>
      <c r="B49" t="e">
        <f t="array" ref="B49" ca="1">_xlfn.XLOOKUP(Tabelle4[[#This Row],[ExperimentID]]&amp;Tabelle4[[#This Row],[NegotiationID]]&amp;Tabelle4[[#This Row],[MessageID]],ALL_IN_ONE[ExperimentID]&amp;ALL_IN_ONE[NegotiationID]&amp;ALL_IN_ONE[MessageID],ALL_IN_ONE[Gesamt_ID],,0)</f>
        <v>#VALUE!</v>
      </c>
      <c r="C49">
        <v>185</v>
      </c>
      <c r="D49" t="s">
        <v>141</v>
      </c>
      <c r="E49">
        <v>5485</v>
      </c>
      <c r="F49">
        <v>188</v>
      </c>
      <c r="G49">
        <v>187</v>
      </c>
      <c r="H49" t="s">
        <v>22</v>
      </c>
      <c r="I49" t="str">
        <f t="array" ref="I49">IFERROR(_xlfn.XLOOKUP(Tabelle4[[#This Row],[NegotiationID]]&amp;"FinalAccept",Tabelle4[NegotiationID]&amp;Tabelle4[ActionType],Tabelle4[ActionType],,0),_xlfn.XLOOKUP(Tabelle4[[#This Row],[NegotiationID]]&amp;"FinalReject",Tabelle4[NegotiationID]&amp;Tabelle4[ActionType],Tabelle4[ActionType],,0))</f>
        <v>FinalAccept</v>
      </c>
      <c r="N49">
        <v>718</v>
      </c>
      <c r="O49">
        <v>3501</v>
      </c>
      <c r="P49">
        <v>9</v>
      </c>
      <c r="Q49" s="3" t="s">
        <v>6040</v>
      </c>
    </row>
    <row r="50" ht="15" hidden="1" customHeight="1">
      <c r="A50" t="e">
        <f t="shared" ca="1" si="473"/>
        <v>#VALUE!</v>
      </c>
      <c r="B50" t="e">
        <f t="array" ref="B50" ca="1">_xlfn.XLOOKUP(Tabelle4[[#This Row],[ExperimentID]]&amp;Tabelle4[[#This Row],[NegotiationID]]&amp;Tabelle4[[#This Row],[MessageID]],ALL_IN_ONE[ExperimentID]&amp;ALL_IN_ONE[NegotiationID]&amp;ALL_IN_ONE[MessageID],ALL_IN_ONE[Gesamt_ID],,0)</f>
        <v>#VALUE!</v>
      </c>
      <c r="C50">
        <v>185</v>
      </c>
      <c r="D50" t="s">
        <v>141</v>
      </c>
      <c r="E50">
        <v>5887</v>
      </c>
      <c r="F50">
        <v>187</v>
      </c>
      <c r="G50">
        <v>188</v>
      </c>
      <c r="H50" t="s">
        <v>24</v>
      </c>
      <c r="I50" t="str">
        <f t="array" ref="I50">IFERROR(_xlfn.XLOOKUP(Tabelle4[[#This Row],[NegotiationID]]&amp;"FinalAccept",Tabelle4[NegotiationID]&amp;Tabelle4[ActionType],Tabelle4[ActionType],,0),_xlfn.XLOOKUP(Tabelle4[[#This Row],[NegotiationID]]&amp;"FinalReject",Tabelle4[NegotiationID]&amp;Tabelle4[ActionType],Tabelle4[ActionType],,0))</f>
        <v>FinalAccept</v>
      </c>
      <c r="N50">
        <v>755</v>
      </c>
      <c r="O50">
        <v>3501</v>
      </c>
      <c r="P50">
        <v>9</v>
      </c>
      <c r="Q50" s="3" t="s">
        <v>6041</v>
      </c>
    </row>
    <row r="51" ht="15" customHeight="1">
      <c r="A51" t="e">
        <f t="shared" ca="1" si="473"/>
        <v>#VALUE!</v>
      </c>
      <c r="B51" t="e">
        <f t="array" ref="B51" ca="1">_xlfn.XLOOKUP(Tabelle4[[#This Row],[ExperimentID]]&amp;Tabelle4[[#This Row],[NegotiationID]]&amp;Tabelle4[[#This Row],[MessageID]],ALL_IN_ONE[ExperimentID]&amp;ALL_IN_ONE[NegotiationID]&amp;ALL_IN_ONE[MessageID],ALL_IN_ONE[Gesamt_ID],,0)</f>
        <v>#VALUE!</v>
      </c>
      <c r="C51">
        <v>185</v>
      </c>
      <c r="D51" t="s">
        <v>141</v>
      </c>
      <c r="E51">
        <v>6272</v>
      </c>
      <c r="F51">
        <v>188</v>
      </c>
      <c r="G51">
        <v>187</v>
      </c>
      <c r="H51" t="s">
        <v>19</v>
      </c>
      <c r="I51" t="str">
        <f t="array" ref="I51">IFERROR(_xlfn.XLOOKUP(Tabelle4[[#This Row],[NegotiationID]]&amp;"FinalAccept",Tabelle4[NegotiationID]&amp;Tabelle4[ActionType],Tabelle4[ActionType],,0),_xlfn.XLOOKUP(Tabelle4[[#This Row],[NegotiationID]]&amp;"FinalReject",Tabelle4[NegotiationID]&amp;Tabelle4[ActionType],Tabelle4[ActionType],,0))</f>
        <v>FinalAccept</v>
      </c>
      <c r="J51">
        <v>1</v>
      </c>
      <c r="K51">
        <v>1</v>
      </c>
      <c r="L51">
        <v>2</v>
      </c>
      <c r="M51">
        <v>0</v>
      </c>
      <c r="N51">
        <v>618</v>
      </c>
      <c r="O51">
        <v>3501</v>
      </c>
      <c r="P51">
        <v>9</v>
      </c>
      <c r="Q51" s="3" t="s">
        <v>162</v>
      </c>
    </row>
    <row r="52" ht="15" customHeight="1">
      <c r="A52" t="e">
        <f t="shared" ca="1" si="473"/>
        <v>#VALUE!</v>
      </c>
      <c r="B52" t="e">
        <f t="array" ref="B52" ca="1">_xlfn.XLOOKUP(Tabelle4[[#This Row],[ExperimentID]]&amp;Tabelle4[[#This Row],[NegotiationID]]&amp;Tabelle4[[#This Row],[MessageID]],ALL_IN_ONE[ExperimentID]&amp;ALL_IN_ONE[NegotiationID]&amp;ALL_IN_ONE[MessageID],ALL_IN_ONE[Gesamt_ID],,0)</f>
        <v>#VALUE!</v>
      </c>
      <c r="C52">
        <v>185</v>
      </c>
      <c r="D52" t="s">
        <v>141</v>
      </c>
      <c r="E52">
        <v>6444</v>
      </c>
      <c r="F52">
        <v>187</v>
      </c>
      <c r="G52">
        <v>188</v>
      </c>
      <c r="H52" t="s">
        <v>31</v>
      </c>
      <c r="I52" t="str">
        <f t="array" ref="I52">IFERROR(_xlfn.XLOOKUP(Tabelle4[[#This Row],[NegotiationID]]&amp;"FinalAccept",Tabelle4[NegotiationID]&amp;Tabelle4[ActionType],Tabelle4[ActionType],,0),_xlfn.XLOOKUP(Tabelle4[[#This Row],[NegotiationID]]&amp;"FinalReject",Tabelle4[NegotiationID]&amp;Tabelle4[ActionType],Tabelle4[ActionType],,0))</f>
        <v>FinalAccept</v>
      </c>
      <c r="J52">
        <v>0.49930000000000002</v>
      </c>
      <c r="K52">
        <v>0.61899999999999999</v>
      </c>
      <c r="L52">
        <v>1.1183000000000001</v>
      </c>
      <c r="M52">
        <v>0.1197</v>
      </c>
      <c r="N52">
        <v>349</v>
      </c>
      <c r="O52">
        <v>3501</v>
      </c>
      <c r="P52">
        <v>9</v>
      </c>
      <c r="Q52" s="3" t="s">
        <v>163</v>
      </c>
    </row>
    <row r="53" ht="15" customHeight="1">
      <c r="A53" t="e">
        <f t="shared" ca="1" si="473"/>
        <v>#VALUE!</v>
      </c>
      <c r="B53" t="e">
        <f t="array" ref="B53" ca="1">_xlfn.XLOOKUP(Tabelle4[[#This Row],[ExperimentID]]&amp;Tabelle4[[#This Row],[NegotiationID]]&amp;Tabelle4[[#This Row],[MessageID]],ALL_IN_ONE[ExperimentID]&amp;ALL_IN_ONE[NegotiationID]&amp;ALL_IN_ONE[MessageID],ALL_IN_ONE[Gesamt_ID],,0)</f>
        <v>#VALUE!</v>
      </c>
      <c r="C53">
        <v>185</v>
      </c>
      <c r="D53" t="s">
        <v>141</v>
      </c>
      <c r="E53">
        <v>6475</v>
      </c>
      <c r="F53">
        <v>188</v>
      </c>
      <c r="G53">
        <v>187</v>
      </c>
      <c r="H53" t="s">
        <v>31</v>
      </c>
      <c r="I53" t="str">
        <f t="array" ref="I53">IFERROR(_xlfn.XLOOKUP(Tabelle4[[#This Row],[NegotiationID]]&amp;"FinalAccept",Tabelle4[NegotiationID]&amp;Tabelle4[ActionType],Tabelle4[ActionType],,0),_xlfn.XLOOKUP(Tabelle4[[#This Row],[NegotiationID]]&amp;"FinalReject",Tabelle4[NegotiationID]&amp;Tabelle4[ActionType],Tabelle4[ActionType],,0))</f>
        <v>FinalAccept</v>
      </c>
      <c r="J53">
        <v>0.65600000000000003</v>
      </c>
      <c r="K53">
        <v>0.38250000000000001</v>
      </c>
      <c r="L53">
        <v>1.0385</v>
      </c>
      <c r="M53">
        <v>0.27350000000000002</v>
      </c>
      <c r="N53">
        <v>127</v>
      </c>
      <c r="O53">
        <v>3501</v>
      </c>
      <c r="P53">
        <v>9</v>
      </c>
      <c r="Q53" s="3" t="s">
        <v>164</v>
      </c>
    </row>
    <row r="54" ht="15" customHeight="1">
      <c r="A54" t="e">
        <f t="shared" ca="1" si="473"/>
        <v>#VALUE!</v>
      </c>
      <c r="B54" t="e">
        <f t="array" ref="B54" ca="1">_xlfn.XLOOKUP(Tabelle4[[#This Row],[ExperimentID]]&amp;Tabelle4[[#This Row],[NegotiationID]]&amp;Tabelle4[[#This Row],[MessageID]],ALL_IN_ONE[ExperimentID]&amp;ALL_IN_ONE[NegotiationID]&amp;ALL_IN_ONE[MessageID],ALL_IN_ONE[Gesamt_ID],,0)</f>
        <v>#VALUE!</v>
      </c>
      <c r="C54">
        <v>185</v>
      </c>
      <c r="D54" t="s">
        <v>141</v>
      </c>
      <c r="E54">
        <v>6646</v>
      </c>
      <c r="F54">
        <v>187</v>
      </c>
      <c r="G54">
        <v>188</v>
      </c>
      <c r="H54" t="s">
        <v>20</v>
      </c>
      <c r="I54" t="str">
        <f t="array" ref="I54">IFERROR(_xlfn.XLOOKUP(Tabelle4[[#This Row],[NegotiationID]]&amp;"FinalAccept",Tabelle4[NegotiationID]&amp;Tabelle4[ActionType],Tabelle4[ActionType],,0),_xlfn.XLOOKUP(Tabelle4[[#This Row],[NegotiationID]]&amp;"FinalReject",Tabelle4[NegotiationID]&amp;Tabelle4[ActionType],Tabelle4[ActionType],,0))</f>
        <v>FinalAccept</v>
      </c>
      <c r="J54">
        <v>0.38250000000000001</v>
      </c>
      <c r="K54">
        <v>0.65600000000000003</v>
      </c>
      <c r="L54">
        <v>1.0385</v>
      </c>
      <c r="M54">
        <v>0.27350000000000002</v>
      </c>
      <c r="N54">
        <v>67</v>
      </c>
      <c r="O54">
        <v>3501</v>
      </c>
      <c r="P54">
        <v>9</v>
      </c>
      <c r="Q54" s="3" t="s">
        <v>165</v>
      </c>
    </row>
    <row r="55" ht="15" hidden="1" customHeight="1">
      <c r="A55" t="e">
        <f t="shared" ca="1" si="473"/>
        <v>#VALUE!</v>
      </c>
      <c r="B55" t="e">
        <f t="array" ref="B55" ca="1">_xlfn.XLOOKUP(Tabelle4[[#This Row],[ExperimentID]]&amp;Tabelle4[[#This Row],[NegotiationID]]&amp;Tabelle4[[#This Row],[MessageID]],ALL_IN_ONE[ExperimentID]&amp;ALL_IN_ONE[NegotiationID]&amp;ALL_IN_ONE[MessageID],ALL_IN_ONE[Gesamt_ID],,0)</f>
        <v>#VALUE!</v>
      </c>
      <c r="C55">
        <v>211</v>
      </c>
      <c r="D55" t="s">
        <v>141</v>
      </c>
      <c r="E55">
        <v>212</v>
      </c>
      <c r="H55" t="s">
        <v>6019</v>
      </c>
      <c r="I55" t="e">
        <f t="array" ref="I55">IFERROR(_xlfn.XLOOKUP(Tabelle4[[#This Row],[NegotiationID]]&amp;"FinalAccept",Tabelle4[NegotiationID]&amp;Tabelle4[ActionType],Tabelle4[ActionType],,0),_xlfn.XLOOKUP(Tabelle4[[#This Row],[NegotiationID]]&amp;"FinalReject",Tabelle4[NegotiationID]&amp;Tabelle4[ActionType],Tabelle4[ActionType],,0))</f>
        <v>#N/A</v>
      </c>
      <c r="N55">
        <v>21</v>
      </c>
      <c r="O55">
        <v>1399</v>
      </c>
      <c r="P55">
        <v>9</v>
      </c>
      <c r="Q55" t="s">
        <v>6020</v>
      </c>
    </row>
    <row r="56" ht="15" hidden="1" customHeight="1">
      <c r="A56" t="e">
        <f t="shared" ca="1" si="473"/>
        <v>#VALUE!</v>
      </c>
      <c r="B56" t="e">
        <f t="array" ref="B56" ca="1">_xlfn.XLOOKUP(Tabelle4[[#This Row],[ExperimentID]]&amp;Tabelle4[[#This Row],[NegotiationID]]&amp;Tabelle4[[#This Row],[MessageID]],ALL_IN_ONE[ExperimentID]&amp;ALL_IN_ONE[NegotiationID]&amp;ALL_IN_ONE[MessageID],ALL_IN_ONE[Gesamt_ID],,0)</f>
        <v>#VALUE!</v>
      </c>
      <c r="C56">
        <v>211</v>
      </c>
      <c r="D56" t="s">
        <v>141</v>
      </c>
      <c r="E56">
        <v>4420</v>
      </c>
      <c r="F56">
        <v>214</v>
      </c>
      <c r="G56">
        <v>213</v>
      </c>
      <c r="H56" t="s">
        <v>158</v>
      </c>
      <c r="I56" t="e">
        <f t="array" ref="I56">IFERROR(_xlfn.XLOOKUP(Tabelle4[[#This Row],[NegotiationID]]&amp;"FinalAccept",Tabelle4[NegotiationID]&amp;Tabelle4[ActionType],Tabelle4[ActionType],,0),_xlfn.XLOOKUP(Tabelle4[[#This Row],[NegotiationID]]&amp;"FinalReject",Tabelle4[NegotiationID]&amp;Tabelle4[ActionType],Tabelle4[ActionType],,0))</f>
        <v>#N/A</v>
      </c>
      <c r="J56">
        <v>1</v>
      </c>
      <c r="K56">
        <v>0</v>
      </c>
      <c r="L56">
        <v>1</v>
      </c>
      <c r="M56">
        <v>1</v>
      </c>
      <c r="N56">
        <v>22</v>
      </c>
      <c r="O56">
        <v>1399</v>
      </c>
      <c r="P56">
        <v>9</v>
      </c>
      <c r="Q56" s="3" t="s">
        <v>6042</v>
      </c>
    </row>
    <row r="57" ht="15" hidden="1" customHeight="1">
      <c r="A57" t="e">
        <f t="shared" ca="1" si="473"/>
        <v>#VALUE!</v>
      </c>
      <c r="B57" t="e">
        <f t="array" ref="B57" ca="1">_xlfn.XLOOKUP(Tabelle4[[#This Row],[ExperimentID]]&amp;Tabelle4[[#This Row],[NegotiationID]]&amp;Tabelle4[[#This Row],[MessageID]],ALL_IN_ONE[ExperimentID]&amp;ALL_IN_ONE[NegotiationID]&amp;ALL_IN_ONE[MessageID],ALL_IN_ONE[Gesamt_ID],,0)</f>
        <v>#VALUE!</v>
      </c>
      <c r="C57">
        <v>211</v>
      </c>
      <c r="D57" t="s">
        <v>141</v>
      </c>
      <c r="E57">
        <v>4462</v>
      </c>
      <c r="F57">
        <v>213</v>
      </c>
      <c r="G57">
        <v>214</v>
      </c>
      <c r="H57" t="s">
        <v>31</v>
      </c>
      <c r="I57" t="e">
        <f t="array" ref="I57">IFERROR(_xlfn.XLOOKUP(Tabelle4[[#This Row],[NegotiationID]]&amp;"FinalAccept",Tabelle4[NegotiationID]&amp;Tabelle4[ActionType],Tabelle4[ActionType],,0),_xlfn.XLOOKUP(Tabelle4[[#This Row],[NegotiationID]]&amp;"FinalReject",Tabelle4[NegotiationID]&amp;Tabelle4[ActionType],Tabelle4[ActionType],,0))</f>
        <v>#N/A</v>
      </c>
      <c r="J57">
        <v>0.83999999999999997</v>
      </c>
      <c r="K57">
        <v>0.2485</v>
      </c>
      <c r="L57">
        <v>1.0885</v>
      </c>
      <c r="M57">
        <v>0.59150000000000003</v>
      </c>
      <c r="N57">
        <v>161</v>
      </c>
      <c r="O57">
        <v>1399</v>
      </c>
      <c r="P57">
        <v>9</v>
      </c>
      <c r="Q57" s="3" t="s">
        <v>6043</v>
      </c>
    </row>
    <row r="58" ht="15" hidden="1" customHeight="1">
      <c r="A58" t="e">
        <f t="shared" ca="1" si="473"/>
        <v>#VALUE!</v>
      </c>
      <c r="B58" t="e">
        <f t="array" ref="B58" ca="1">_xlfn.XLOOKUP(Tabelle4[[#This Row],[ExperimentID]]&amp;Tabelle4[[#This Row],[NegotiationID]]&amp;Tabelle4[[#This Row],[MessageID]],ALL_IN_ONE[ExperimentID]&amp;ALL_IN_ONE[NegotiationID]&amp;ALL_IN_ONE[MessageID],ALL_IN_ONE[Gesamt_ID],,0)</f>
        <v>#VALUE!</v>
      </c>
      <c r="C58">
        <v>211</v>
      </c>
      <c r="D58" t="s">
        <v>141</v>
      </c>
      <c r="E58">
        <v>4868</v>
      </c>
      <c r="F58">
        <v>214</v>
      </c>
      <c r="G58">
        <v>213</v>
      </c>
      <c r="H58" t="s">
        <v>31</v>
      </c>
      <c r="I58" t="e">
        <f t="array" ref="I58">IFERROR(_xlfn.XLOOKUP(Tabelle4[[#This Row],[NegotiationID]]&amp;"FinalAccept",Tabelle4[NegotiationID]&amp;Tabelle4[ActionType],Tabelle4[ActionType],,0),_xlfn.XLOOKUP(Tabelle4[[#This Row],[NegotiationID]]&amp;"FinalReject",Tabelle4[NegotiationID]&amp;Tabelle4[ActionType],Tabelle4[ActionType],,0))</f>
        <v>#N/A</v>
      </c>
      <c r="J58">
        <v>0.8125</v>
      </c>
      <c r="K58">
        <v>0.16420000000000001</v>
      </c>
      <c r="L58">
        <v>0.97670000000000001</v>
      </c>
      <c r="M58">
        <v>0.64829999999999999</v>
      </c>
      <c r="N58">
        <v>238</v>
      </c>
      <c r="O58">
        <v>1399</v>
      </c>
      <c r="P58">
        <v>9</v>
      </c>
      <c r="Q58" s="3" t="s">
        <v>6044</v>
      </c>
    </row>
    <row r="59" ht="15" hidden="1" customHeight="1">
      <c r="A59" t="e">
        <f t="shared" ca="1" si="473"/>
        <v>#VALUE!</v>
      </c>
      <c r="B59" t="e">
        <f t="array" ref="B59" ca="1">_xlfn.XLOOKUP(Tabelle4[[#This Row],[ExperimentID]]&amp;Tabelle4[[#This Row],[NegotiationID]]&amp;Tabelle4[[#This Row],[MessageID]],ALL_IN_ONE[ExperimentID]&amp;ALL_IN_ONE[NegotiationID]&amp;ALL_IN_ONE[MessageID],ALL_IN_ONE[Gesamt_ID],,0)</f>
        <v>#VALUE!</v>
      </c>
      <c r="C59">
        <v>211</v>
      </c>
      <c r="D59" t="s">
        <v>141</v>
      </c>
      <c r="E59">
        <v>5117</v>
      </c>
      <c r="F59">
        <v>213</v>
      </c>
      <c r="G59">
        <v>214</v>
      </c>
      <c r="H59" t="s">
        <v>31</v>
      </c>
      <c r="I59" t="e">
        <f t="array" ref="I59">IFERROR(_xlfn.XLOOKUP(Tabelle4[[#This Row],[NegotiationID]]&amp;"FinalAccept",Tabelle4[NegotiationID]&amp;Tabelle4[ActionType],Tabelle4[ActionType],,0),_xlfn.XLOOKUP(Tabelle4[[#This Row],[NegotiationID]]&amp;"FinalReject",Tabelle4[NegotiationID]&amp;Tabelle4[ActionType],Tabelle4[ActionType],,0))</f>
        <v>#N/A</v>
      </c>
      <c r="J59">
        <v>0.68669999999999998</v>
      </c>
      <c r="K59">
        <v>0.41099999999999998</v>
      </c>
      <c r="L59">
        <v>1.0976999999999999</v>
      </c>
      <c r="M59">
        <v>0.2757</v>
      </c>
      <c r="N59">
        <v>332</v>
      </c>
      <c r="O59">
        <v>1399</v>
      </c>
      <c r="P59">
        <v>9</v>
      </c>
      <c r="Q59" s="3" t="s">
        <v>6045</v>
      </c>
    </row>
    <row r="60" ht="15" hidden="1" customHeight="1">
      <c r="A60" t="e">
        <f t="shared" ca="1" si="473"/>
        <v>#VALUE!</v>
      </c>
      <c r="B60" t="e">
        <f t="array" ref="B60" ca="1">_xlfn.XLOOKUP(Tabelle4[[#This Row],[ExperimentID]]&amp;Tabelle4[[#This Row],[NegotiationID]]&amp;Tabelle4[[#This Row],[MessageID]],ALL_IN_ONE[ExperimentID]&amp;ALL_IN_ONE[NegotiationID]&amp;ALL_IN_ONE[MessageID],ALL_IN_ONE[Gesamt_ID],,0)</f>
        <v>#VALUE!</v>
      </c>
      <c r="C60">
        <v>211</v>
      </c>
      <c r="D60" t="s">
        <v>141</v>
      </c>
      <c r="E60">
        <v>5389</v>
      </c>
      <c r="F60">
        <v>214</v>
      </c>
      <c r="G60">
        <v>213</v>
      </c>
      <c r="H60" t="s">
        <v>31</v>
      </c>
      <c r="I60" t="e">
        <f t="array" ref="I60">IFERROR(_xlfn.XLOOKUP(Tabelle4[[#This Row],[NegotiationID]]&amp;"FinalAccept",Tabelle4[NegotiationID]&amp;Tabelle4[ActionType],Tabelle4[ActionType],,0),_xlfn.XLOOKUP(Tabelle4[[#This Row],[NegotiationID]]&amp;"FinalReject",Tabelle4[NegotiationID]&amp;Tabelle4[ActionType],Tabelle4[ActionType],,0))</f>
        <v>#N/A</v>
      </c>
      <c r="J60">
        <v>0.65849999999999997</v>
      </c>
      <c r="K60">
        <v>0.4425</v>
      </c>
      <c r="L60">
        <v>1.101</v>
      </c>
      <c r="M60">
        <v>0.216</v>
      </c>
      <c r="N60">
        <v>123</v>
      </c>
      <c r="O60">
        <v>1399</v>
      </c>
      <c r="P60">
        <v>9</v>
      </c>
      <c r="Q60" s="3" t="s">
        <v>6046</v>
      </c>
    </row>
    <row r="61" ht="15" hidden="1" customHeight="1">
      <c r="A61" t="e">
        <f t="shared" ca="1" si="473"/>
        <v>#VALUE!</v>
      </c>
      <c r="B61" t="e">
        <f t="array" ref="B61" ca="1">_xlfn.XLOOKUP(Tabelle4[[#This Row],[ExperimentID]]&amp;Tabelle4[[#This Row],[NegotiationID]]&amp;Tabelle4[[#This Row],[MessageID]],ALL_IN_ONE[ExperimentID]&amp;ALL_IN_ONE[NegotiationID]&amp;ALL_IN_ONE[MessageID],ALL_IN_ONE[Gesamt_ID],,0)</f>
        <v>#VALUE!</v>
      </c>
      <c r="C61">
        <v>211</v>
      </c>
      <c r="D61" t="s">
        <v>141</v>
      </c>
      <c r="E61">
        <v>6197</v>
      </c>
      <c r="F61">
        <v>213</v>
      </c>
      <c r="G61">
        <v>214</v>
      </c>
      <c r="H61" t="s">
        <v>31</v>
      </c>
      <c r="I61" t="e">
        <f t="array" ref="I61">IFERROR(_xlfn.XLOOKUP(Tabelle4[[#This Row],[NegotiationID]]&amp;"FinalAccept",Tabelle4[NegotiationID]&amp;Tabelle4[ActionType],Tabelle4[ActionType],,0),_xlfn.XLOOKUP(Tabelle4[[#This Row],[NegotiationID]]&amp;"FinalReject",Tabelle4[NegotiationID]&amp;Tabelle4[ActionType],Tabelle4[ActionType],,0))</f>
        <v>#N/A</v>
      </c>
      <c r="J61">
        <v>0.59670000000000001</v>
      </c>
      <c r="K61">
        <v>0.59350000000000003</v>
      </c>
      <c r="L61">
        <v>1.1901999999999999</v>
      </c>
      <c r="M61">
        <v>0.0032000000000000002</v>
      </c>
      <c r="N61">
        <v>184</v>
      </c>
      <c r="O61">
        <v>1399</v>
      </c>
      <c r="P61">
        <v>9</v>
      </c>
      <c r="Q61" s="3" t="s">
        <v>6047</v>
      </c>
    </row>
    <row r="62" ht="15" hidden="1" customHeight="1">
      <c r="A62" t="e">
        <f t="shared" ca="1" si="473"/>
        <v>#VALUE!</v>
      </c>
      <c r="B62" t="e">
        <f t="array" ref="B62" ca="1">_xlfn.XLOOKUP(Tabelle4[[#This Row],[ExperimentID]]&amp;Tabelle4[[#This Row],[NegotiationID]]&amp;Tabelle4[[#This Row],[MessageID]],ALL_IN_ONE[ExperimentID]&amp;ALL_IN_ONE[NegotiationID]&amp;ALL_IN_ONE[MessageID],ALL_IN_ONE[Gesamt_ID],,0)</f>
        <v>#VALUE!</v>
      </c>
      <c r="C62">
        <v>211</v>
      </c>
      <c r="D62" t="s">
        <v>141</v>
      </c>
      <c r="E62">
        <v>6545</v>
      </c>
      <c r="F62">
        <v>214</v>
      </c>
      <c r="G62">
        <v>213</v>
      </c>
      <c r="H62" t="s">
        <v>31</v>
      </c>
      <c r="I62" t="e">
        <f t="array" ref="I62">IFERROR(_xlfn.XLOOKUP(Tabelle4[[#This Row],[NegotiationID]]&amp;"FinalAccept",Tabelle4[NegotiationID]&amp;Tabelle4[ActionType],Tabelle4[ActionType],,0),_xlfn.XLOOKUP(Tabelle4[[#This Row],[NegotiationID]]&amp;"FinalReject",Tabelle4[NegotiationID]&amp;Tabelle4[ActionType],Tabelle4[ActionType],,0))</f>
        <v>#N/A</v>
      </c>
      <c r="J62">
        <v>0.63349999999999995</v>
      </c>
      <c r="K62">
        <v>0.41999999999999998</v>
      </c>
      <c r="L62">
        <v>1.0535000000000001</v>
      </c>
      <c r="M62">
        <v>0.2135</v>
      </c>
      <c r="N62">
        <v>192</v>
      </c>
      <c r="O62">
        <v>1399</v>
      </c>
      <c r="P62">
        <v>9</v>
      </c>
      <c r="Q62" s="3" t="s">
        <v>6048</v>
      </c>
    </row>
    <row r="63" ht="15" hidden="1" customHeight="1">
      <c r="A63" t="e">
        <f t="shared" ca="1" si="473"/>
        <v>#VALUE!</v>
      </c>
      <c r="B63" t="e">
        <f t="array" ref="B63" ca="1">_xlfn.XLOOKUP(Tabelle4[[#This Row],[ExperimentID]]&amp;Tabelle4[[#This Row],[NegotiationID]]&amp;Tabelle4[[#This Row],[MessageID]],ALL_IN_ONE[ExperimentID]&amp;ALL_IN_ONE[NegotiationID]&amp;ALL_IN_ONE[MessageID],ALL_IN_ONE[Gesamt_ID],,0)</f>
        <v>#VALUE!</v>
      </c>
      <c r="C63">
        <v>211</v>
      </c>
      <c r="D63" t="s">
        <v>141</v>
      </c>
      <c r="E63">
        <v>6648</v>
      </c>
      <c r="F63">
        <v>213</v>
      </c>
      <c r="G63">
        <v>214</v>
      </c>
      <c r="H63" t="s">
        <v>31</v>
      </c>
      <c r="I63" t="e">
        <f t="array" ref="I63">IFERROR(_xlfn.XLOOKUP(Tabelle4[[#This Row],[NegotiationID]]&amp;"FinalAccept",Tabelle4[NegotiationID]&amp;Tabelle4[ActionType],Tabelle4[ActionType],,0),_xlfn.XLOOKUP(Tabelle4[[#This Row],[NegotiationID]]&amp;"FinalReject",Tabelle4[NegotiationID]&amp;Tabelle4[ActionType],Tabelle4[ActionType],,0))</f>
        <v>#N/A</v>
      </c>
      <c r="J63">
        <v>0.505</v>
      </c>
      <c r="K63">
        <v>0.57350000000000001</v>
      </c>
      <c r="L63">
        <v>1.0785</v>
      </c>
      <c r="M63">
        <v>0.068500000000000005</v>
      </c>
      <c r="N63">
        <v>126</v>
      </c>
      <c r="O63">
        <v>1399</v>
      </c>
      <c r="P63">
        <v>9</v>
      </c>
      <c r="Q63" s="3" t="s">
        <v>6049</v>
      </c>
    </row>
    <row r="64" ht="15" hidden="1" customHeight="1">
      <c r="A64" t="e">
        <f t="shared" ca="1" si="473"/>
        <v>#VALUE!</v>
      </c>
      <c r="B64" t="e">
        <f t="array" ref="B64" ca="1">_xlfn.XLOOKUP(Tabelle4[[#This Row],[ExperimentID]]&amp;Tabelle4[[#This Row],[NegotiationID]]&amp;Tabelle4[[#This Row],[MessageID]],ALL_IN_ONE[ExperimentID]&amp;ALL_IN_ONE[NegotiationID]&amp;ALL_IN_ONE[MessageID],ALL_IN_ONE[Gesamt_ID],,0)</f>
        <v>#VALUE!</v>
      </c>
      <c r="C64">
        <v>237</v>
      </c>
      <c r="D64" t="s">
        <v>141</v>
      </c>
      <c r="E64">
        <v>238</v>
      </c>
      <c r="H64" t="s">
        <v>6019</v>
      </c>
      <c r="I64" t="str">
        <f t="array" ref="I64">IFERROR(_xlfn.XLOOKUP(Tabelle4[[#This Row],[NegotiationID]]&amp;"FinalAccept",Tabelle4[NegotiationID]&amp;Tabelle4[ActionType],Tabelle4[ActionType],,0),_xlfn.XLOOKUP(Tabelle4[[#This Row],[NegotiationID]]&amp;"FinalReject",Tabelle4[NegotiationID]&amp;Tabelle4[ActionType],Tabelle4[ActionType],,0))</f>
        <v>FinalAccept</v>
      </c>
      <c r="N64">
        <v>21</v>
      </c>
      <c r="O64">
        <v>4189</v>
      </c>
      <c r="P64">
        <v>8</v>
      </c>
      <c r="Q64" t="s">
        <v>6020</v>
      </c>
    </row>
    <row r="65" ht="15" customHeight="1">
      <c r="A65" t="e">
        <f t="shared" ca="1" si="473"/>
        <v>#VALUE!</v>
      </c>
      <c r="B65" t="e">
        <f t="array" ref="B65" ca="1">_xlfn.XLOOKUP(Tabelle4[[#This Row],[ExperimentID]]&amp;Tabelle4[[#This Row],[NegotiationID]]&amp;Tabelle4[[#This Row],[MessageID]],ALL_IN_ONE[ExperimentID]&amp;ALL_IN_ONE[NegotiationID]&amp;ALL_IN_ONE[MessageID],ALL_IN_ONE[Gesamt_ID],,0)</f>
        <v>#VALUE!</v>
      </c>
      <c r="C65">
        <v>237</v>
      </c>
      <c r="D65" t="s">
        <v>141</v>
      </c>
      <c r="E65">
        <v>3571</v>
      </c>
      <c r="F65">
        <v>240</v>
      </c>
      <c r="G65">
        <v>239</v>
      </c>
      <c r="H65" t="s">
        <v>19</v>
      </c>
      <c r="I65" t="str">
        <f t="array" ref="I65">IFERROR(_xlfn.XLOOKUP(Tabelle4[[#This Row],[NegotiationID]]&amp;"FinalAccept",Tabelle4[NegotiationID]&amp;Tabelle4[ActionType],Tabelle4[ActionType],,0),_xlfn.XLOOKUP(Tabelle4[[#This Row],[NegotiationID]]&amp;"FinalReject",Tabelle4[NegotiationID]&amp;Tabelle4[ActionType],Tabelle4[ActionType],,0))</f>
        <v>FinalAccept</v>
      </c>
      <c r="J65">
        <v>1</v>
      </c>
      <c r="K65">
        <v>0</v>
      </c>
      <c r="L65">
        <v>1</v>
      </c>
      <c r="M65">
        <v>1</v>
      </c>
      <c r="N65">
        <v>748</v>
      </c>
      <c r="O65">
        <v>4189</v>
      </c>
      <c r="P65">
        <v>8</v>
      </c>
      <c r="Q65" s="3" t="s">
        <v>166</v>
      </c>
    </row>
    <row r="66" ht="15" customHeight="1">
      <c r="A66" t="e">
        <f t="shared" ref="A66:A129" ca="1" si="474">MID(CELL("Dateiname",$A$1),FIND("]",CELL("Dateiname",$A$1))+1,31)</f>
        <v>#VALUE!</v>
      </c>
      <c r="B66" t="e">
        <f t="array" ref="B66" ca="1">_xlfn.XLOOKUP(Tabelle4[[#This Row],[ExperimentID]]&amp;Tabelle4[[#This Row],[NegotiationID]]&amp;Tabelle4[[#This Row],[MessageID]],ALL_IN_ONE[ExperimentID]&amp;ALL_IN_ONE[NegotiationID]&amp;ALL_IN_ONE[MessageID],ALL_IN_ONE[Gesamt_ID],,0)</f>
        <v>#VALUE!</v>
      </c>
      <c r="C66">
        <v>237</v>
      </c>
      <c r="D66" t="s">
        <v>141</v>
      </c>
      <c r="E66">
        <v>4091</v>
      </c>
      <c r="F66">
        <v>239</v>
      </c>
      <c r="G66">
        <v>240</v>
      </c>
      <c r="H66" t="s">
        <v>31</v>
      </c>
      <c r="I66" t="str">
        <f t="array" ref="I66">IFERROR(_xlfn.XLOOKUP(Tabelle4[[#This Row],[NegotiationID]]&amp;"FinalAccept",Tabelle4[NegotiationID]&amp;Tabelle4[ActionType],Tabelle4[ActionType],,0),_xlfn.XLOOKUP(Tabelle4[[#This Row],[NegotiationID]]&amp;"FinalReject",Tabelle4[NegotiationID]&amp;Tabelle4[ActionType],Tabelle4[ActionType],,0))</f>
        <v>FinalAccept</v>
      </c>
      <c r="J66">
        <v>0.95999999999999996</v>
      </c>
      <c r="K66">
        <v>0.125</v>
      </c>
      <c r="L66">
        <v>1.085</v>
      </c>
      <c r="M66">
        <v>0.83499999999999996</v>
      </c>
      <c r="N66">
        <v>1130</v>
      </c>
      <c r="O66">
        <v>4189</v>
      </c>
      <c r="P66">
        <v>8</v>
      </c>
      <c r="Q66" s="3" t="s">
        <v>167</v>
      </c>
    </row>
    <row r="67" ht="15" customHeight="1">
      <c r="A67" t="e">
        <f t="shared" ca="1" si="474"/>
        <v>#VALUE!</v>
      </c>
      <c r="B67" t="e">
        <f t="array" ref="B67" ca="1">_xlfn.XLOOKUP(Tabelle4[[#This Row],[ExperimentID]]&amp;Tabelle4[[#This Row],[NegotiationID]]&amp;Tabelle4[[#This Row],[MessageID]],ALL_IN_ONE[ExperimentID]&amp;ALL_IN_ONE[NegotiationID]&amp;ALL_IN_ONE[MessageID],ALL_IN_ONE[Gesamt_ID],,0)</f>
        <v>#VALUE!</v>
      </c>
      <c r="C67">
        <v>237</v>
      </c>
      <c r="D67" t="s">
        <v>141</v>
      </c>
      <c r="E67">
        <v>4862</v>
      </c>
      <c r="F67">
        <v>240</v>
      </c>
      <c r="G67">
        <v>239</v>
      </c>
      <c r="H67" t="s">
        <v>31</v>
      </c>
      <c r="I67" t="str">
        <f t="array" ref="I67">IFERROR(_xlfn.XLOOKUP(Tabelle4[[#This Row],[NegotiationID]]&amp;"FinalAccept",Tabelle4[NegotiationID]&amp;Tabelle4[ActionType],Tabelle4[ActionType],,0),_xlfn.XLOOKUP(Tabelle4[[#This Row],[NegotiationID]]&amp;"FinalReject",Tabelle4[NegotiationID]&amp;Tabelle4[ActionType],Tabelle4[ActionType],,0))</f>
        <v>FinalAccept</v>
      </c>
      <c r="J67">
        <v>0.79000000000000004</v>
      </c>
      <c r="K67">
        <v>0.33000000000000002</v>
      </c>
      <c r="L67">
        <v>1.1200000000000001</v>
      </c>
      <c r="M67">
        <v>0.46000000000000002</v>
      </c>
      <c r="N67">
        <v>1334</v>
      </c>
      <c r="O67">
        <v>4189</v>
      </c>
      <c r="P67">
        <v>8</v>
      </c>
      <c r="Q67" s="3" t="s">
        <v>168</v>
      </c>
    </row>
    <row r="68" ht="15" hidden="1" customHeight="1">
      <c r="A68" t="e">
        <f t="shared" ca="1" si="474"/>
        <v>#VALUE!</v>
      </c>
      <c r="B68" t="e">
        <f t="array" ref="B68" ca="1">_xlfn.XLOOKUP(Tabelle4[[#This Row],[ExperimentID]]&amp;Tabelle4[[#This Row],[NegotiationID]]&amp;Tabelle4[[#This Row],[MessageID]],ALL_IN_ONE[ExperimentID]&amp;ALL_IN_ONE[NegotiationID]&amp;ALL_IN_ONE[MessageID],ALL_IN_ONE[Gesamt_ID],,0)</f>
        <v>#VALUE!</v>
      </c>
      <c r="C68">
        <v>237</v>
      </c>
      <c r="D68" t="s">
        <v>141</v>
      </c>
      <c r="E68">
        <v>5004</v>
      </c>
      <c r="F68">
        <v>239</v>
      </c>
      <c r="G68">
        <v>240</v>
      </c>
      <c r="H68" t="s">
        <v>22</v>
      </c>
      <c r="I68" t="str">
        <f t="array" ref="I68">IFERROR(_xlfn.XLOOKUP(Tabelle4[[#This Row],[NegotiationID]]&amp;"FinalAccept",Tabelle4[NegotiationID]&amp;Tabelle4[ActionType],Tabelle4[ActionType],,0),_xlfn.XLOOKUP(Tabelle4[[#This Row],[NegotiationID]]&amp;"FinalReject",Tabelle4[NegotiationID]&amp;Tabelle4[ActionType],Tabelle4[ActionType],,0))</f>
        <v>FinalAccept</v>
      </c>
      <c r="N68">
        <v>129</v>
      </c>
      <c r="O68">
        <v>4189</v>
      </c>
      <c r="P68">
        <v>8</v>
      </c>
      <c r="Q68" s="3" t="s">
        <v>6050</v>
      </c>
    </row>
    <row r="69" ht="15" hidden="1" customHeight="1">
      <c r="A69" t="e">
        <f t="shared" ca="1" si="474"/>
        <v>#VALUE!</v>
      </c>
      <c r="B69" t="e">
        <f t="array" ref="B69" ca="1">_xlfn.XLOOKUP(Tabelle4[[#This Row],[ExperimentID]]&amp;Tabelle4[[#This Row],[NegotiationID]]&amp;Tabelle4[[#This Row],[MessageID]],ALL_IN_ONE[ExperimentID]&amp;ALL_IN_ONE[NegotiationID]&amp;ALL_IN_ONE[MessageID],ALL_IN_ONE[Gesamt_ID],,0)</f>
        <v>#VALUE!</v>
      </c>
      <c r="C69">
        <v>237</v>
      </c>
      <c r="D69" t="s">
        <v>141</v>
      </c>
      <c r="E69">
        <v>5082</v>
      </c>
      <c r="F69">
        <v>240</v>
      </c>
      <c r="G69">
        <v>239</v>
      </c>
      <c r="H69" t="s">
        <v>24</v>
      </c>
      <c r="I69" t="str">
        <f t="array" ref="I69">IFERROR(_xlfn.XLOOKUP(Tabelle4[[#This Row],[NegotiationID]]&amp;"FinalAccept",Tabelle4[NegotiationID]&amp;Tabelle4[ActionType],Tabelle4[ActionType],,0),_xlfn.XLOOKUP(Tabelle4[[#This Row],[NegotiationID]]&amp;"FinalReject",Tabelle4[NegotiationID]&amp;Tabelle4[ActionType],Tabelle4[ActionType],,0))</f>
        <v>FinalAccept</v>
      </c>
      <c r="N69">
        <v>233</v>
      </c>
      <c r="O69">
        <v>4189</v>
      </c>
      <c r="P69">
        <v>8</v>
      </c>
      <c r="Q69" s="3" t="s">
        <v>6051</v>
      </c>
    </row>
    <row r="70" ht="15" customHeight="1">
      <c r="A70" t="e">
        <f t="shared" ca="1" si="474"/>
        <v>#VALUE!</v>
      </c>
      <c r="B70" t="e">
        <f t="array" ref="B70" ca="1">_xlfn.XLOOKUP(Tabelle4[[#This Row],[ExperimentID]]&amp;Tabelle4[[#This Row],[NegotiationID]]&amp;Tabelle4[[#This Row],[MessageID]],ALL_IN_ONE[ExperimentID]&amp;ALL_IN_ONE[NegotiationID]&amp;ALL_IN_ONE[MessageID],ALL_IN_ONE[Gesamt_ID],,0)</f>
        <v>#VALUE!</v>
      </c>
      <c r="C70">
        <v>237</v>
      </c>
      <c r="D70" t="s">
        <v>141</v>
      </c>
      <c r="E70">
        <v>5368</v>
      </c>
      <c r="F70">
        <v>239</v>
      </c>
      <c r="G70">
        <v>240</v>
      </c>
      <c r="H70" t="s">
        <v>31</v>
      </c>
      <c r="I70" t="str">
        <f t="array" ref="I70">IFERROR(_xlfn.XLOOKUP(Tabelle4[[#This Row],[NegotiationID]]&amp;"FinalAccept",Tabelle4[NegotiationID]&amp;Tabelle4[ActionType],Tabelle4[ActionType],,0),_xlfn.XLOOKUP(Tabelle4[[#This Row],[NegotiationID]]&amp;"FinalReject",Tabelle4[NegotiationID]&amp;Tabelle4[ActionType],Tabelle4[ActionType],,0))</f>
        <v>FinalAccept</v>
      </c>
      <c r="J70">
        <v>0.60329999999999995</v>
      </c>
      <c r="K70">
        <v>0.63600000000000001</v>
      </c>
      <c r="L70">
        <v>1.2393000000000001</v>
      </c>
      <c r="M70">
        <v>0.0327</v>
      </c>
      <c r="N70">
        <v>389</v>
      </c>
      <c r="O70">
        <v>4189</v>
      </c>
      <c r="P70">
        <v>8</v>
      </c>
      <c r="Q70" s="3" t="s">
        <v>169</v>
      </c>
    </row>
    <row r="71" ht="15" customHeight="1">
      <c r="A71" t="e">
        <f t="shared" ca="1" si="474"/>
        <v>#VALUE!</v>
      </c>
      <c r="B71" t="e">
        <f t="array" ref="B71" ca="1">_xlfn.XLOOKUP(Tabelle4[[#This Row],[ExperimentID]]&amp;Tabelle4[[#This Row],[NegotiationID]]&amp;Tabelle4[[#This Row],[MessageID]],ALL_IN_ONE[ExperimentID]&amp;ALL_IN_ONE[NegotiationID]&amp;ALL_IN_ONE[MessageID],ALL_IN_ONE[Gesamt_ID],,0)</f>
        <v>#VALUE!</v>
      </c>
      <c r="C71">
        <v>237</v>
      </c>
      <c r="D71" t="s">
        <v>141</v>
      </c>
      <c r="E71">
        <v>5719</v>
      </c>
      <c r="F71">
        <v>240</v>
      </c>
      <c r="G71">
        <v>239</v>
      </c>
      <c r="H71" t="s">
        <v>20</v>
      </c>
      <c r="I71" t="str">
        <f t="array" ref="I71">IFERROR(_xlfn.XLOOKUP(Tabelle4[[#This Row],[NegotiationID]]&amp;"FinalAccept",Tabelle4[NegotiationID]&amp;Tabelle4[ActionType],Tabelle4[ActionType],,0),_xlfn.XLOOKUP(Tabelle4[[#This Row],[NegotiationID]]&amp;"FinalReject",Tabelle4[NegotiationID]&amp;Tabelle4[ActionType],Tabelle4[ActionType],,0))</f>
        <v>FinalAccept</v>
      </c>
      <c r="J71">
        <v>0.63600000000000001</v>
      </c>
      <c r="K71">
        <v>0.60329999999999995</v>
      </c>
      <c r="L71">
        <v>1.2393000000000001</v>
      </c>
      <c r="M71">
        <v>0.0327</v>
      </c>
      <c r="N71">
        <v>205</v>
      </c>
      <c r="O71">
        <v>4189</v>
      </c>
      <c r="P71">
        <v>8</v>
      </c>
      <c r="Q71" s="3" t="s">
        <v>170</v>
      </c>
    </row>
    <row r="72" ht="15" hidden="1" customHeight="1">
      <c r="A72" t="e">
        <f t="shared" ca="1" si="474"/>
        <v>#VALUE!</v>
      </c>
      <c r="B72" t="e">
        <f t="array" ref="B72" ca="1">_xlfn.XLOOKUP(Tabelle4[[#This Row],[ExperimentID]]&amp;Tabelle4[[#This Row],[NegotiationID]]&amp;Tabelle4[[#This Row],[MessageID]],ALL_IN_ONE[ExperimentID]&amp;ALL_IN_ONE[NegotiationID]&amp;ALL_IN_ONE[MessageID],ALL_IN_ONE[Gesamt_ID],,0)</f>
        <v>#VALUE!</v>
      </c>
      <c r="C72">
        <v>263</v>
      </c>
      <c r="D72" t="s">
        <v>141</v>
      </c>
      <c r="E72">
        <v>264</v>
      </c>
      <c r="H72" t="s">
        <v>6019</v>
      </c>
      <c r="I72" t="str">
        <f t="array" ref="I72">IFERROR(_xlfn.XLOOKUP(Tabelle4[[#This Row],[NegotiationID]]&amp;"FinalAccept",Tabelle4[NegotiationID]&amp;Tabelle4[ActionType],Tabelle4[ActionType],,0),_xlfn.XLOOKUP(Tabelle4[[#This Row],[NegotiationID]]&amp;"FinalReject",Tabelle4[NegotiationID]&amp;Tabelle4[ActionType],Tabelle4[ActionType],,0))</f>
        <v>FinalAccept</v>
      </c>
      <c r="N72">
        <v>21</v>
      </c>
      <c r="O72">
        <v>6414</v>
      </c>
      <c r="P72">
        <v>22</v>
      </c>
      <c r="Q72" t="s">
        <v>6020</v>
      </c>
    </row>
    <row r="73" ht="15" customHeight="1">
      <c r="A73" t="e">
        <f t="shared" ca="1" si="474"/>
        <v>#VALUE!</v>
      </c>
      <c r="B73" t="e">
        <f t="array" ref="B73" ca="1">_xlfn.XLOOKUP(Tabelle4[[#This Row],[ExperimentID]]&amp;Tabelle4[[#This Row],[NegotiationID]]&amp;Tabelle4[[#This Row],[MessageID]],ALL_IN_ONE[ExperimentID]&amp;ALL_IN_ONE[NegotiationID]&amp;ALL_IN_ONE[MessageID],ALL_IN_ONE[Gesamt_ID],,0)</f>
        <v>#VALUE!</v>
      </c>
      <c r="C73">
        <v>263</v>
      </c>
      <c r="D73" t="s">
        <v>141</v>
      </c>
      <c r="E73">
        <v>3563</v>
      </c>
      <c r="F73">
        <v>266</v>
      </c>
      <c r="G73">
        <v>265</v>
      </c>
      <c r="H73" t="s">
        <v>158</v>
      </c>
      <c r="I73" t="str">
        <f t="array" ref="I73">IFERROR(_xlfn.XLOOKUP(Tabelle4[[#This Row],[NegotiationID]]&amp;"FinalAccept",Tabelle4[NegotiationID]&amp;Tabelle4[ActionType],Tabelle4[ActionType],,0),_xlfn.XLOOKUP(Tabelle4[[#This Row],[NegotiationID]]&amp;"FinalReject",Tabelle4[NegotiationID]&amp;Tabelle4[ActionType],Tabelle4[ActionType],,0))</f>
        <v>FinalAccept</v>
      </c>
      <c r="J73">
        <v>1</v>
      </c>
      <c r="K73">
        <v>1</v>
      </c>
      <c r="L73">
        <v>2</v>
      </c>
      <c r="M73">
        <v>0</v>
      </c>
      <c r="N73">
        <v>119</v>
      </c>
      <c r="O73">
        <v>6414</v>
      </c>
      <c r="P73">
        <v>22</v>
      </c>
      <c r="Q73" s="3" t="s">
        <v>171</v>
      </c>
    </row>
    <row r="74" ht="15" hidden="1" customHeight="1">
      <c r="A74" t="e">
        <f t="shared" ca="1" si="474"/>
        <v>#VALUE!</v>
      </c>
      <c r="B74" t="e">
        <f t="array" ref="B74" ca="1">_xlfn.XLOOKUP(Tabelle4[[#This Row],[ExperimentID]]&amp;Tabelle4[[#This Row],[NegotiationID]]&amp;Tabelle4[[#This Row],[MessageID]],ALL_IN_ONE[ExperimentID]&amp;ALL_IN_ONE[NegotiationID]&amp;ALL_IN_ONE[MessageID],ALL_IN_ONE[Gesamt_ID],,0)</f>
        <v>#VALUE!</v>
      </c>
      <c r="C74">
        <v>263</v>
      </c>
      <c r="D74" t="s">
        <v>141</v>
      </c>
      <c r="E74">
        <v>3578</v>
      </c>
      <c r="F74">
        <v>265</v>
      </c>
      <c r="G74">
        <v>266</v>
      </c>
      <c r="H74" t="s">
        <v>22</v>
      </c>
      <c r="I74" t="str">
        <f t="array" ref="I74">IFERROR(_xlfn.XLOOKUP(Tabelle4[[#This Row],[NegotiationID]]&amp;"FinalAccept",Tabelle4[NegotiationID]&amp;Tabelle4[ActionType],Tabelle4[ActionType],,0),_xlfn.XLOOKUP(Tabelle4[[#This Row],[NegotiationID]]&amp;"FinalReject",Tabelle4[NegotiationID]&amp;Tabelle4[ActionType],Tabelle4[ActionType],,0))</f>
        <v>FinalAccept</v>
      </c>
      <c r="N74">
        <v>120</v>
      </c>
      <c r="O74">
        <v>6414</v>
      </c>
      <c r="P74">
        <v>22</v>
      </c>
      <c r="Q74" s="3" t="s">
        <v>6052</v>
      </c>
    </row>
    <row r="75" ht="15" customHeight="1">
      <c r="A75" t="e">
        <f t="shared" ca="1" si="474"/>
        <v>#VALUE!</v>
      </c>
      <c r="B75" t="e">
        <f t="array" ref="B75" ca="1">_xlfn.XLOOKUP(Tabelle4[[#This Row],[ExperimentID]]&amp;Tabelle4[[#This Row],[NegotiationID]]&amp;Tabelle4[[#This Row],[MessageID]],ALL_IN_ONE[ExperimentID]&amp;ALL_IN_ONE[NegotiationID]&amp;ALL_IN_ONE[MessageID],ALL_IN_ONE[Gesamt_ID],,0)</f>
        <v>#VALUE!</v>
      </c>
      <c r="C75">
        <v>263</v>
      </c>
      <c r="D75" t="s">
        <v>141</v>
      </c>
      <c r="E75">
        <v>3596</v>
      </c>
      <c r="F75">
        <v>266</v>
      </c>
      <c r="G75">
        <v>265</v>
      </c>
      <c r="H75" t="s">
        <v>19</v>
      </c>
      <c r="I75" t="str">
        <f t="array" ref="I75">IFERROR(_xlfn.XLOOKUP(Tabelle4[[#This Row],[NegotiationID]]&amp;"FinalAccept",Tabelle4[NegotiationID]&amp;Tabelle4[ActionType],Tabelle4[ActionType],,0),_xlfn.XLOOKUP(Tabelle4[[#This Row],[NegotiationID]]&amp;"FinalReject",Tabelle4[NegotiationID]&amp;Tabelle4[ActionType],Tabelle4[ActionType],,0))</f>
        <v>FinalAccept</v>
      </c>
      <c r="J75">
        <v>0.9375</v>
      </c>
      <c r="K75">
        <v>0.02</v>
      </c>
      <c r="L75">
        <v>0.95750000000000002</v>
      </c>
      <c r="M75">
        <v>0.91749999999999998</v>
      </c>
      <c r="N75">
        <v>359</v>
      </c>
      <c r="O75">
        <v>6414</v>
      </c>
      <c r="P75">
        <v>22</v>
      </c>
      <c r="Q75" s="3" t="s">
        <v>172</v>
      </c>
    </row>
    <row r="76" ht="15" customHeight="1">
      <c r="A76" t="e">
        <f t="shared" ca="1" si="474"/>
        <v>#VALUE!</v>
      </c>
      <c r="B76" t="e">
        <f t="array" ref="B76" ca="1">_xlfn.XLOOKUP(Tabelle4[[#This Row],[ExperimentID]]&amp;Tabelle4[[#This Row],[NegotiationID]]&amp;Tabelle4[[#This Row],[MessageID]],ALL_IN_ONE[ExperimentID]&amp;ALL_IN_ONE[NegotiationID]&amp;ALL_IN_ONE[MessageID],ALL_IN_ONE[Gesamt_ID],,0)</f>
        <v>#VALUE!</v>
      </c>
      <c r="C76">
        <v>263</v>
      </c>
      <c r="D76" t="s">
        <v>141</v>
      </c>
      <c r="E76">
        <v>3620</v>
      </c>
      <c r="F76">
        <v>265</v>
      </c>
      <c r="G76">
        <v>266</v>
      </c>
      <c r="H76" t="s">
        <v>31</v>
      </c>
      <c r="I76" t="str">
        <f t="array" ref="I76">IFERROR(_xlfn.XLOOKUP(Tabelle4[[#This Row],[NegotiationID]]&amp;"FinalAccept",Tabelle4[NegotiationID]&amp;Tabelle4[ActionType],Tabelle4[ActionType],,0),_xlfn.XLOOKUP(Tabelle4[[#This Row],[NegotiationID]]&amp;"FinalReject",Tabelle4[NegotiationID]&amp;Tabelle4[ActionType],Tabelle4[ActionType],,0))</f>
        <v>FinalAccept</v>
      </c>
      <c r="J76">
        <v>0.94130000000000003</v>
      </c>
      <c r="K76">
        <v>0.80400000000000005</v>
      </c>
      <c r="L76">
        <v>1.7453000000000001</v>
      </c>
      <c r="M76">
        <v>0.13730000000000001</v>
      </c>
      <c r="N76">
        <v>216</v>
      </c>
      <c r="O76">
        <v>6414</v>
      </c>
      <c r="P76">
        <v>22</v>
      </c>
      <c r="Q76" s="3" t="s">
        <v>173</v>
      </c>
    </row>
    <row r="77" ht="15" customHeight="1">
      <c r="A77" t="e">
        <f t="shared" ca="1" si="474"/>
        <v>#VALUE!</v>
      </c>
      <c r="B77" t="e">
        <f t="array" ref="B77" ca="1">_xlfn.XLOOKUP(Tabelle4[[#This Row],[ExperimentID]]&amp;Tabelle4[[#This Row],[NegotiationID]]&amp;Tabelle4[[#This Row],[MessageID]],ALL_IN_ONE[ExperimentID]&amp;ALL_IN_ONE[NegotiationID]&amp;ALL_IN_ONE[MessageID],ALL_IN_ONE[Gesamt_ID],,0)</f>
        <v>#VALUE!</v>
      </c>
      <c r="C77">
        <v>263</v>
      </c>
      <c r="D77" t="s">
        <v>141</v>
      </c>
      <c r="E77">
        <v>3755</v>
      </c>
      <c r="F77">
        <v>266</v>
      </c>
      <c r="G77">
        <v>265</v>
      </c>
      <c r="H77" t="s">
        <v>31</v>
      </c>
      <c r="I77" t="str">
        <f t="array" ref="I77">IFERROR(_xlfn.XLOOKUP(Tabelle4[[#This Row],[NegotiationID]]&amp;"FinalAccept",Tabelle4[NegotiationID]&amp;Tabelle4[ActionType],Tabelle4[ActionType],,0),_xlfn.XLOOKUP(Tabelle4[[#This Row],[NegotiationID]]&amp;"FinalReject",Tabelle4[NegotiationID]&amp;Tabelle4[ActionType],Tabelle4[ActionType],,0))</f>
        <v>FinalAccept</v>
      </c>
      <c r="J77">
        <v>0.91749999999999998</v>
      </c>
      <c r="K77">
        <v>0.046699999999999998</v>
      </c>
      <c r="L77">
        <v>0.96419999999999995</v>
      </c>
      <c r="M77">
        <v>0.87080000000000002</v>
      </c>
      <c r="N77">
        <v>357</v>
      </c>
      <c r="O77">
        <v>6414</v>
      </c>
      <c r="P77">
        <v>22</v>
      </c>
      <c r="Q77" s="3" t="s">
        <v>174</v>
      </c>
    </row>
    <row r="78" ht="15" customHeight="1">
      <c r="A78" t="e">
        <f t="shared" ca="1" si="474"/>
        <v>#VALUE!</v>
      </c>
      <c r="B78" t="e">
        <f t="array" ref="B78" ca="1">_xlfn.XLOOKUP(Tabelle4[[#This Row],[ExperimentID]]&amp;Tabelle4[[#This Row],[NegotiationID]]&amp;Tabelle4[[#This Row],[MessageID]],ALL_IN_ONE[ExperimentID]&amp;ALL_IN_ONE[NegotiationID]&amp;ALL_IN_ONE[MessageID],ALL_IN_ONE[Gesamt_ID],,0)</f>
        <v>#VALUE!</v>
      </c>
      <c r="C78">
        <v>263</v>
      </c>
      <c r="D78" t="s">
        <v>141</v>
      </c>
      <c r="E78">
        <v>3819</v>
      </c>
      <c r="F78">
        <v>265</v>
      </c>
      <c r="G78">
        <v>266</v>
      </c>
      <c r="H78" t="s">
        <v>31</v>
      </c>
      <c r="I78" t="str">
        <f t="array" ref="I78">IFERROR(_xlfn.XLOOKUP(Tabelle4[[#This Row],[NegotiationID]]&amp;"FinalAccept",Tabelle4[NegotiationID]&amp;Tabelle4[ActionType],Tabelle4[ActionType],,0),_xlfn.XLOOKUP(Tabelle4[[#This Row],[NegotiationID]]&amp;"FinalReject",Tabelle4[NegotiationID]&amp;Tabelle4[ActionType],Tabelle4[ActionType],,0))</f>
        <v>FinalAccept</v>
      </c>
      <c r="J78">
        <v>0.86399999999999999</v>
      </c>
      <c r="K78">
        <v>0.70699999999999996</v>
      </c>
      <c r="L78">
        <v>1.571</v>
      </c>
      <c r="M78">
        <v>0.157</v>
      </c>
      <c r="N78">
        <v>435</v>
      </c>
      <c r="O78">
        <v>6414</v>
      </c>
      <c r="P78">
        <v>22</v>
      </c>
      <c r="Q78" s="3" t="s">
        <v>175</v>
      </c>
    </row>
    <row r="79" ht="15" customHeight="1">
      <c r="A79" t="e">
        <f t="shared" ca="1" si="474"/>
        <v>#VALUE!</v>
      </c>
      <c r="B79" t="e">
        <f t="array" ref="B79" ca="1">_xlfn.XLOOKUP(Tabelle4[[#This Row],[ExperimentID]]&amp;Tabelle4[[#This Row],[NegotiationID]]&amp;Tabelle4[[#This Row],[MessageID]],ALL_IN_ONE[ExperimentID]&amp;ALL_IN_ONE[NegotiationID]&amp;ALL_IN_ONE[MessageID],ALL_IN_ONE[Gesamt_ID],,0)</f>
        <v>#VALUE!</v>
      </c>
      <c r="C79">
        <v>263</v>
      </c>
      <c r="D79" t="s">
        <v>141</v>
      </c>
      <c r="E79">
        <v>3846</v>
      </c>
      <c r="F79">
        <v>266</v>
      </c>
      <c r="G79">
        <v>265</v>
      </c>
      <c r="H79" t="s">
        <v>31</v>
      </c>
      <c r="I79" t="str">
        <f t="array" ref="I79">IFERROR(_xlfn.XLOOKUP(Tabelle4[[#This Row],[NegotiationID]]&amp;"FinalAccept",Tabelle4[NegotiationID]&amp;Tabelle4[ActionType],Tabelle4[ActionType],,0),_xlfn.XLOOKUP(Tabelle4[[#This Row],[NegotiationID]]&amp;"FinalReject",Tabelle4[NegotiationID]&amp;Tabelle4[ActionType],Tabelle4[ActionType],,0))</f>
        <v>FinalAccept</v>
      </c>
      <c r="J79">
        <v>0.79500000000000004</v>
      </c>
      <c r="K79">
        <v>0.74670000000000003</v>
      </c>
      <c r="L79">
        <v>1.5417000000000001</v>
      </c>
      <c r="M79">
        <v>0.048300000000000003</v>
      </c>
      <c r="N79">
        <v>494</v>
      </c>
      <c r="O79">
        <v>6414</v>
      </c>
      <c r="P79">
        <v>22</v>
      </c>
      <c r="Q79" s="3" t="s">
        <v>176</v>
      </c>
    </row>
    <row r="80" ht="15" customHeight="1">
      <c r="A80" t="e">
        <f t="shared" ca="1" si="474"/>
        <v>#VALUE!</v>
      </c>
      <c r="B80" t="e">
        <f t="array" ref="B80" ca="1">_xlfn.XLOOKUP(Tabelle4[[#This Row],[ExperimentID]]&amp;Tabelle4[[#This Row],[NegotiationID]]&amp;Tabelle4[[#This Row],[MessageID]],ALL_IN_ONE[ExperimentID]&amp;ALL_IN_ONE[NegotiationID]&amp;ALL_IN_ONE[MessageID],ALL_IN_ONE[Gesamt_ID],,0)</f>
        <v>#VALUE!</v>
      </c>
      <c r="C80">
        <v>263</v>
      </c>
      <c r="D80" t="s">
        <v>141</v>
      </c>
      <c r="E80">
        <v>3889</v>
      </c>
      <c r="F80">
        <v>265</v>
      </c>
      <c r="G80">
        <v>266</v>
      </c>
      <c r="H80" t="s">
        <v>31</v>
      </c>
      <c r="I80" t="str">
        <f t="array" ref="I80">IFERROR(_xlfn.XLOOKUP(Tabelle4[[#This Row],[NegotiationID]]&amp;"FinalAccept",Tabelle4[NegotiationID]&amp;Tabelle4[ActionType],Tabelle4[ActionType],,0),_xlfn.XLOOKUP(Tabelle4[[#This Row],[NegotiationID]]&amp;"FinalReject",Tabelle4[NegotiationID]&amp;Tabelle4[ActionType],Tabelle4[ActionType],,0))</f>
        <v>FinalAccept</v>
      </c>
      <c r="J80">
        <v>0.82669999999999999</v>
      </c>
      <c r="K80">
        <v>0.58499999999999996</v>
      </c>
      <c r="L80">
        <v>1.4117</v>
      </c>
      <c r="M80">
        <v>0.2417</v>
      </c>
      <c r="N80">
        <v>421</v>
      </c>
      <c r="O80">
        <v>6414</v>
      </c>
      <c r="P80">
        <v>22</v>
      </c>
      <c r="Q80" s="3" t="s">
        <v>177</v>
      </c>
    </row>
    <row r="81" ht="15" customHeight="1">
      <c r="A81" t="e">
        <f t="shared" ca="1" si="474"/>
        <v>#VALUE!</v>
      </c>
      <c r="B81" t="e">
        <f t="array" ref="B81" ca="1">_xlfn.XLOOKUP(Tabelle4[[#This Row],[ExperimentID]]&amp;Tabelle4[[#This Row],[NegotiationID]]&amp;Tabelle4[[#This Row],[MessageID]],ALL_IN_ONE[ExperimentID]&amp;ALL_IN_ONE[NegotiationID]&amp;ALL_IN_ONE[MessageID],ALL_IN_ONE[Gesamt_ID],,0)</f>
        <v>#VALUE!</v>
      </c>
      <c r="C81">
        <v>263</v>
      </c>
      <c r="D81" t="s">
        <v>141</v>
      </c>
      <c r="E81">
        <v>3908</v>
      </c>
      <c r="F81">
        <v>266</v>
      </c>
      <c r="G81">
        <v>265</v>
      </c>
      <c r="H81" t="s">
        <v>31</v>
      </c>
      <c r="I81" t="str">
        <f t="array" ref="I81">IFERROR(_xlfn.XLOOKUP(Tabelle4[[#This Row],[NegotiationID]]&amp;"FinalAccept",Tabelle4[NegotiationID]&amp;Tabelle4[ActionType],Tabelle4[ActionType],,0),_xlfn.XLOOKUP(Tabelle4[[#This Row],[NegotiationID]]&amp;"FinalReject",Tabelle4[NegotiationID]&amp;Tabelle4[ActionType],Tabelle4[ActionType],,0))</f>
        <v>FinalAccept</v>
      </c>
      <c r="J81">
        <v>0.68999999999999995</v>
      </c>
      <c r="K81">
        <v>0.61919999999999997</v>
      </c>
      <c r="L81">
        <v>1.3091999999999999</v>
      </c>
      <c r="M81">
        <v>0.070800000000000002</v>
      </c>
      <c r="N81">
        <v>210</v>
      </c>
      <c r="O81">
        <v>6414</v>
      </c>
      <c r="P81">
        <v>22</v>
      </c>
      <c r="Q81" s="3" t="s">
        <v>178</v>
      </c>
    </row>
    <row r="82" ht="15" customHeight="1">
      <c r="A82" t="e">
        <f t="shared" ca="1" si="474"/>
        <v>#VALUE!</v>
      </c>
      <c r="B82" t="e">
        <f t="array" ref="B82" ca="1">_xlfn.XLOOKUP(Tabelle4[[#This Row],[ExperimentID]]&amp;Tabelle4[[#This Row],[NegotiationID]]&amp;Tabelle4[[#This Row],[MessageID]],ALL_IN_ONE[ExperimentID]&amp;ALL_IN_ONE[NegotiationID]&amp;ALL_IN_ONE[MessageID],ALL_IN_ONE[Gesamt_ID],,0)</f>
        <v>#VALUE!</v>
      </c>
      <c r="C82">
        <v>263</v>
      </c>
      <c r="D82" t="s">
        <v>141</v>
      </c>
      <c r="E82">
        <v>3996</v>
      </c>
      <c r="F82">
        <v>265</v>
      </c>
      <c r="G82">
        <v>266</v>
      </c>
      <c r="H82" t="s">
        <v>31</v>
      </c>
      <c r="I82" t="str">
        <f t="array" ref="I82">IFERROR(_xlfn.XLOOKUP(Tabelle4[[#This Row],[NegotiationID]]&amp;"FinalAccept",Tabelle4[NegotiationID]&amp;Tabelle4[ActionType],Tabelle4[ActionType],,0),_xlfn.XLOOKUP(Tabelle4[[#This Row],[NegotiationID]]&amp;"FinalReject",Tabelle4[NegotiationID]&amp;Tabelle4[ActionType],Tabelle4[ActionType],,0))</f>
        <v>FinalAccept</v>
      </c>
      <c r="J82">
        <v>0.74670000000000003</v>
      </c>
      <c r="K82">
        <v>0.64500000000000002</v>
      </c>
      <c r="L82">
        <v>1.3916999999999999</v>
      </c>
      <c r="M82">
        <v>0.1017</v>
      </c>
      <c r="N82">
        <v>148</v>
      </c>
      <c r="O82">
        <v>6414</v>
      </c>
      <c r="P82">
        <v>22</v>
      </c>
      <c r="Q82" s="3" t="s">
        <v>179</v>
      </c>
    </row>
    <row r="83" ht="15" customHeight="1">
      <c r="A83" t="e">
        <f t="shared" ca="1" si="474"/>
        <v>#VALUE!</v>
      </c>
      <c r="B83" t="e">
        <f t="array" ref="B83" ca="1">_xlfn.XLOOKUP(Tabelle4[[#This Row],[ExperimentID]]&amp;Tabelle4[[#This Row],[NegotiationID]]&amp;Tabelle4[[#This Row],[MessageID]],ALL_IN_ONE[ExperimentID]&amp;ALL_IN_ONE[NegotiationID]&amp;ALL_IN_ONE[MessageID],ALL_IN_ONE[Gesamt_ID],,0)</f>
        <v>#VALUE!</v>
      </c>
      <c r="C83">
        <v>263</v>
      </c>
      <c r="D83" t="s">
        <v>141</v>
      </c>
      <c r="E83">
        <v>4009</v>
      </c>
      <c r="F83">
        <v>266</v>
      </c>
      <c r="G83">
        <v>265</v>
      </c>
      <c r="H83" t="s">
        <v>31</v>
      </c>
      <c r="I83" t="str">
        <f t="array" ref="I83">IFERROR(_xlfn.XLOOKUP(Tabelle4[[#This Row],[NegotiationID]]&amp;"FinalAccept",Tabelle4[NegotiationID]&amp;Tabelle4[ActionType],Tabelle4[ActionType],,0),_xlfn.XLOOKUP(Tabelle4[[#This Row],[NegotiationID]]&amp;"FinalReject",Tabelle4[NegotiationID]&amp;Tabelle4[ActionType],Tabelle4[ActionType],,0))</f>
        <v>FinalAccept</v>
      </c>
      <c r="J83">
        <v>0.64500000000000002</v>
      </c>
      <c r="K83">
        <v>0.59670000000000001</v>
      </c>
      <c r="L83">
        <v>1.2417</v>
      </c>
      <c r="M83">
        <v>0.048300000000000003</v>
      </c>
      <c r="N83">
        <v>173</v>
      </c>
      <c r="O83">
        <v>6414</v>
      </c>
      <c r="P83">
        <v>22</v>
      </c>
      <c r="Q83" s="3" t="s">
        <v>180</v>
      </c>
    </row>
    <row r="84" ht="15" customHeight="1">
      <c r="A84" t="e">
        <f t="shared" ca="1" si="474"/>
        <v>#VALUE!</v>
      </c>
      <c r="B84" t="e">
        <f t="array" ref="B84" ca="1">_xlfn.XLOOKUP(Tabelle4[[#This Row],[ExperimentID]]&amp;Tabelle4[[#This Row],[NegotiationID]]&amp;Tabelle4[[#This Row],[MessageID]],ALL_IN_ONE[ExperimentID]&amp;ALL_IN_ONE[NegotiationID]&amp;ALL_IN_ONE[MessageID],ALL_IN_ONE[Gesamt_ID],,0)</f>
        <v>#VALUE!</v>
      </c>
      <c r="C84">
        <v>263</v>
      </c>
      <c r="D84" t="s">
        <v>141</v>
      </c>
      <c r="E84">
        <v>4224</v>
      </c>
      <c r="F84">
        <v>265</v>
      </c>
      <c r="G84">
        <v>266</v>
      </c>
      <c r="H84" t="s">
        <v>31</v>
      </c>
      <c r="I84" t="str">
        <f t="array" ref="I84">IFERROR(_xlfn.XLOOKUP(Tabelle4[[#This Row],[NegotiationID]]&amp;"FinalAccept",Tabelle4[NegotiationID]&amp;Tabelle4[ActionType],Tabelle4[ActionType],,0),_xlfn.XLOOKUP(Tabelle4[[#This Row],[NegotiationID]]&amp;"FinalReject",Tabelle4[NegotiationID]&amp;Tabelle4[ActionType],Tabelle4[ActionType],,0))</f>
        <v>FinalAccept</v>
      </c>
      <c r="J84">
        <v>0.72670000000000001</v>
      </c>
      <c r="K84">
        <v>0.52749999999999997</v>
      </c>
      <c r="L84">
        <v>1.2542</v>
      </c>
      <c r="M84">
        <v>0.19919999999999999</v>
      </c>
      <c r="N84">
        <v>260</v>
      </c>
      <c r="O84">
        <v>6414</v>
      </c>
      <c r="P84">
        <v>22</v>
      </c>
      <c r="Q84" s="3" t="s">
        <v>181</v>
      </c>
    </row>
    <row r="85" ht="15" customHeight="1">
      <c r="A85" t="e">
        <f t="shared" ca="1" si="474"/>
        <v>#VALUE!</v>
      </c>
      <c r="B85" t="e">
        <f t="array" ref="B85" ca="1">_xlfn.XLOOKUP(Tabelle4[[#This Row],[ExperimentID]]&amp;Tabelle4[[#This Row],[NegotiationID]]&amp;Tabelle4[[#This Row],[MessageID]],ALL_IN_ONE[ExperimentID]&amp;ALL_IN_ONE[NegotiationID]&amp;ALL_IN_ONE[MessageID],ALL_IN_ONE[Gesamt_ID],,0)</f>
        <v>#VALUE!</v>
      </c>
      <c r="C85">
        <v>263</v>
      </c>
      <c r="D85" t="s">
        <v>141</v>
      </c>
      <c r="E85">
        <v>4321</v>
      </c>
      <c r="F85">
        <v>266</v>
      </c>
      <c r="G85">
        <v>265</v>
      </c>
      <c r="H85" t="s">
        <v>31</v>
      </c>
      <c r="I85" t="str">
        <f t="array" ref="I85">IFERROR(_xlfn.XLOOKUP(Tabelle4[[#This Row],[NegotiationID]]&amp;"FinalAccept",Tabelle4[NegotiationID]&amp;Tabelle4[ActionType],Tabelle4[ActionType],,0),_xlfn.XLOOKUP(Tabelle4[[#This Row],[NegotiationID]]&amp;"FinalReject",Tabelle4[NegotiationID]&amp;Tabelle4[ActionType],Tabelle4[ActionType],,0))</f>
        <v>FinalAccept</v>
      </c>
      <c r="J85">
        <v>0.64500000000000002</v>
      </c>
      <c r="K85">
        <v>0.59670000000000001</v>
      </c>
      <c r="L85">
        <v>1.2417</v>
      </c>
      <c r="M85">
        <v>0.048300000000000003</v>
      </c>
      <c r="N85">
        <v>349</v>
      </c>
      <c r="O85">
        <v>6414</v>
      </c>
      <c r="P85">
        <v>22</v>
      </c>
      <c r="Q85" s="3" t="s">
        <v>182</v>
      </c>
    </row>
    <row r="86" ht="15" customHeight="1">
      <c r="A86" t="e">
        <f t="shared" ca="1" si="474"/>
        <v>#VALUE!</v>
      </c>
      <c r="B86" t="e">
        <f t="array" ref="B86" ca="1">_xlfn.XLOOKUP(Tabelle4[[#This Row],[ExperimentID]]&amp;Tabelle4[[#This Row],[NegotiationID]]&amp;Tabelle4[[#This Row],[MessageID]],ALL_IN_ONE[ExperimentID]&amp;ALL_IN_ONE[NegotiationID]&amp;ALL_IN_ONE[MessageID],ALL_IN_ONE[Gesamt_ID],,0)</f>
        <v>#VALUE!</v>
      </c>
      <c r="C86">
        <v>263</v>
      </c>
      <c r="D86" t="s">
        <v>141</v>
      </c>
      <c r="E86">
        <v>4599</v>
      </c>
      <c r="F86">
        <v>265</v>
      </c>
      <c r="G86">
        <v>266</v>
      </c>
      <c r="H86" t="s">
        <v>31</v>
      </c>
      <c r="I86" t="str">
        <f t="array" ref="I86">IFERROR(_xlfn.XLOOKUP(Tabelle4[[#This Row],[NegotiationID]]&amp;"FinalAccept",Tabelle4[NegotiationID]&amp;Tabelle4[ActionType],Tabelle4[ActionType],,0),_xlfn.XLOOKUP(Tabelle4[[#This Row],[NegotiationID]]&amp;"FinalReject",Tabelle4[NegotiationID]&amp;Tabelle4[ActionType],Tabelle4[ActionType],,0))</f>
        <v>FinalAccept</v>
      </c>
      <c r="J86">
        <v>0.59670000000000001</v>
      </c>
      <c r="K86">
        <v>0.46500000000000002</v>
      </c>
      <c r="L86">
        <v>1.0617000000000001</v>
      </c>
      <c r="M86">
        <v>0.13170000000000001</v>
      </c>
      <c r="N86">
        <v>427</v>
      </c>
      <c r="O86">
        <v>6414</v>
      </c>
      <c r="P86">
        <v>22</v>
      </c>
      <c r="Q86" s="3" t="s">
        <v>183</v>
      </c>
    </row>
    <row r="87" ht="15" customHeight="1">
      <c r="A87" t="e">
        <f t="shared" ca="1" si="474"/>
        <v>#VALUE!</v>
      </c>
      <c r="B87" t="e">
        <f t="array" ref="B87" ca="1">_xlfn.XLOOKUP(Tabelle4[[#This Row],[ExperimentID]]&amp;Tabelle4[[#This Row],[NegotiationID]]&amp;Tabelle4[[#This Row],[MessageID]],ALL_IN_ONE[ExperimentID]&amp;ALL_IN_ONE[NegotiationID]&amp;ALL_IN_ONE[MessageID],ALL_IN_ONE[Gesamt_ID],,0)</f>
        <v>#VALUE!</v>
      </c>
      <c r="C87">
        <v>263</v>
      </c>
      <c r="D87" t="s">
        <v>141</v>
      </c>
      <c r="E87">
        <v>4643</v>
      </c>
      <c r="F87">
        <v>266</v>
      </c>
      <c r="G87">
        <v>265</v>
      </c>
      <c r="H87" t="s">
        <v>31</v>
      </c>
      <c r="I87" t="str">
        <f t="array" ref="I87">IFERROR(_xlfn.XLOOKUP(Tabelle4[[#This Row],[NegotiationID]]&amp;"FinalAccept",Tabelle4[NegotiationID]&amp;Tabelle4[ActionType],Tabelle4[ActionType],,0),_xlfn.XLOOKUP(Tabelle4[[#This Row],[NegotiationID]]&amp;"FinalReject",Tabelle4[NegotiationID]&amp;Tabelle4[ActionType],Tabelle4[ActionType],,0))</f>
        <v>FinalAccept</v>
      </c>
      <c r="J87">
        <v>0.64500000000000002</v>
      </c>
      <c r="K87">
        <v>0.3967</v>
      </c>
      <c r="L87">
        <v>1.0417000000000001</v>
      </c>
      <c r="M87">
        <v>0.24829999999999999</v>
      </c>
      <c r="N87">
        <v>392</v>
      </c>
      <c r="O87">
        <v>6414</v>
      </c>
      <c r="P87">
        <v>22</v>
      </c>
      <c r="Q87" s="3" t="s">
        <v>184</v>
      </c>
    </row>
    <row r="88" ht="15" customHeight="1">
      <c r="A88" t="e">
        <f t="shared" ca="1" si="474"/>
        <v>#VALUE!</v>
      </c>
      <c r="B88" t="e">
        <f t="array" ref="B88" ca="1">_xlfn.XLOOKUP(Tabelle4[[#This Row],[ExperimentID]]&amp;Tabelle4[[#This Row],[NegotiationID]]&amp;Tabelle4[[#This Row],[MessageID]],ALL_IN_ONE[ExperimentID]&amp;ALL_IN_ONE[NegotiationID]&amp;ALL_IN_ONE[MessageID],ALL_IN_ONE[Gesamt_ID],,0)</f>
        <v>#VALUE!</v>
      </c>
      <c r="C88">
        <v>263</v>
      </c>
      <c r="D88" t="s">
        <v>141</v>
      </c>
      <c r="E88">
        <v>4704</v>
      </c>
      <c r="F88">
        <v>265</v>
      </c>
      <c r="G88">
        <v>266</v>
      </c>
      <c r="H88" t="s">
        <v>31</v>
      </c>
      <c r="I88" t="str">
        <f t="array" ref="I88">IFERROR(_xlfn.XLOOKUP(Tabelle4[[#This Row],[NegotiationID]]&amp;"FinalAccept",Tabelle4[NegotiationID]&amp;Tabelle4[ActionType],Tabelle4[ActionType],,0),_xlfn.XLOOKUP(Tabelle4[[#This Row],[NegotiationID]]&amp;"FinalReject",Tabelle4[NegotiationID]&amp;Tabelle4[ActionType],Tabelle4[ActionType],,0))</f>
        <v>FinalAccept</v>
      </c>
      <c r="J88">
        <v>0.59670000000000001</v>
      </c>
      <c r="K88">
        <v>0.46500000000000002</v>
      </c>
      <c r="L88">
        <v>1.0617000000000001</v>
      </c>
      <c r="M88">
        <v>0.13170000000000001</v>
      </c>
      <c r="N88">
        <v>453</v>
      </c>
      <c r="O88">
        <v>6414</v>
      </c>
      <c r="P88">
        <v>22</v>
      </c>
      <c r="Q88" s="3" t="s">
        <v>185</v>
      </c>
    </row>
    <row r="89" ht="15" hidden="1" customHeight="1">
      <c r="A89" t="e">
        <f t="shared" ca="1" si="474"/>
        <v>#VALUE!</v>
      </c>
      <c r="B89" t="e">
        <f t="array" ref="B89" ca="1">_xlfn.XLOOKUP(Tabelle4[[#This Row],[ExperimentID]]&amp;Tabelle4[[#This Row],[NegotiationID]]&amp;Tabelle4[[#This Row],[MessageID]],ALL_IN_ONE[ExperimentID]&amp;ALL_IN_ONE[NegotiationID]&amp;ALL_IN_ONE[MessageID],ALL_IN_ONE[Gesamt_ID],,0)</f>
        <v>#VALUE!</v>
      </c>
      <c r="C89">
        <v>263</v>
      </c>
      <c r="D89" t="s">
        <v>141</v>
      </c>
      <c r="E89">
        <v>4756</v>
      </c>
      <c r="F89">
        <v>266</v>
      </c>
      <c r="G89">
        <v>265</v>
      </c>
      <c r="H89" t="s">
        <v>22</v>
      </c>
      <c r="I89" t="str">
        <f t="array" ref="I89">IFERROR(_xlfn.XLOOKUP(Tabelle4[[#This Row],[NegotiationID]]&amp;"FinalAccept",Tabelle4[NegotiationID]&amp;Tabelle4[ActionType],Tabelle4[ActionType],,0),_xlfn.XLOOKUP(Tabelle4[[#This Row],[NegotiationID]]&amp;"FinalReject",Tabelle4[NegotiationID]&amp;Tabelle4[ActionType],Tabelle4[ActionType],,0))</f>
        <v>FinalAccept</v>
      </c>
      <c r="N89">
        <v>239</v>
      </c>
      <c r="O89">
        <v>6414</v>
      </c>
      <c r="P89">
        <v>22</v>
      </c>
      <c r="Q89" s="3" t="s">
        <v>6053</v>
      </c>
    </row>
    <row r="90" ht="15" hidden="1" customHeight="1">
      <c r="A90" t="e">
        <f t="shared" ca="1" si="474"/>
        <v>#VALUE!</v>
      </c>
      <c r="B90" t="e">
        <f t="array" ref="B90" ca="1">_xlfn.XLOOKUP(Tabelle4[[#This Row],[ExperimentID]]&amp;Tabelle4[[#This Row],[NegotiationID]]&amp;Tabelle4[[#This Row],[MessageID]],ALL_IN_ONE[ExperimentID]&amp;ALL_IN_ONE[NegotiationID]&amp;ALL_IN_ONE[MessageID],ALL_IN_ONE[Gesamt_ID],,0)</f>
        <v>#VALUE!</v>
      </c>
      <c r="C90">
        <v>263</v>
      </c>
      <c r="D90" t="s">
        <v>141</v>
      </c>
      <c r="E90">
        <v>5184</v>
      </c>
      <c r="F90">
        <v>265</v>
      </c>
      <c r="G90">
        <v>266</v>
      </c>
      <c r="H90" t="s">
        <v>24</v>
      </c>
      <c r="I90" t="str">
        <f t="array" ref="I90">IFERROR(_xlfn.XLOOKUP(Tabelle4[[#This Row],[NegotiationID]]&amp;"FinalAccept",Tabelle4[NegotiationID]&amp;Tabelle4[ActionType],Tabelle4[ActionType],,0),_xlfn.XLOOKUP(Tabelle4[[#This Row],[NegotiationID]]&amp;"FinalReject",Tabelle4[NegotiationID]&amp;Tabelle4[ActionType],Tabelle4[ActionType],,0))</f>
        <v>FinalAccept</v>
      </c>
      <c r="N90">
        <v>461</v>
      </c>
      <c r="O90">
        <v>6414</v>
      </c>
      <c r="P90">
        <v>22</v>
      </c>
      <c r="Q90" s="3" t="s">
        <v>6054</v>
      </c>
    </row>
    <row r="91" ht="15" customHeight="1">
      <c r="A91" t="e">
        <f t="shared" ca="1" si="474"/>
        <v>#VALUE!</v>
      </c>
      <c r="B91" t="e">
        <f t="array" ref="B91" ca="1">_xlfn.XLOOKUP(Tabelle4[[#This Row],[ExperimentID]]&amp;Tabelle4[[#This Row],[NegotiationID]]&amp;Tabelle4[[#This Row],[MessageID]],ALL_IN_ONE[ExperimentID]&amp;ALL_IN_ONE[NegotiationID]&amp;ALL_IN_ONE[MessageID],ALL_IN_ONE[Gesamt_ID],,0)</f>
        <v>#VALUE!</v>
      </c>
      <c r="C91">
        <v>263</v>
      </c>
      <c r="D91" t="s">
        <v>141</v>
      </c>
      <c r="E91">
        <v>5254</v>
      </c>
      <c r="F91">
        <v>266</v>
      </c>
      <c r="G91">
        <v>265</v>
      </c>
      <c r="H91" t="s">
        <v>31</v>
      </c>
      <c r="I91" t="str">
        <f t="array" ref="I91">IFERROR(_xlfn.XLOOKUP(Tabelle4[[#This Row],[NegotiationID]]&amp;"FinalAccept",Tabelle4[NegotiationID]&amp;Tabelle4[ActionType],Tabelle4[ActionType],,0),_xlfn.XLOOKUP(Tabelle4[[#This Row],[NegotiationID]]&amp;"FinalReject",Tabelle4[NegotiationID]&amp;Tabelle4[ActionType],Tabelle4[ActionType],,0))</f>
        <v>FinalAccept</v>
      </c>
      <c r="J91">
        <v>0.63700000000000001</v>
      </c>
      <c r="K91">
        <v>0.4073</v>
      </c>
      <c r="L91">
        <v>1.0443</v>
      </c>
      <c r="M91">
        <v>0.22969999999999999</v>
      </c>
      <c r="N91">
        <v>305</v>
      </c>
      <c r="O91">
        <v>6414</v>
      </c>
      <c r="P91">
        <v>22</v>
      </c>
      <c r="Q91" s="3" t="s">
        <v>186</v>
      </c>
    </row>
    <row r="92" ht="15" customHeight="1">
      <c r="A92" t="e">
        <f t="shared" ca="1" si="474"/>
        <v>#VALUE!</v>
      </c>
      <c r="B92" t="e">
        <f t="array" ref="B92" ca="1">_xlfn.XLOOKUP(Tabelle4[[#This Row],[ExperimentID]]&amp;Tabelle4[[#This Row],[NegotiationID]]&amp;Tabelle4[[#This Row],[MessageID]],ALL_IN_ONE[ExperimentID]&amp;ALL_IN_ONE[NegotiationID]&amp;ALL_IN_ONE[MessageID],ALL_IN_ONE[Gesamt_ID],,0)</f>
        <v>#VALUE!</v>
      </c>
      <c r="C92">
        <v>263</v>
      </c>
      <c r="D92" t="s">
        <v>141</v>
      </c>
      <c r="E92">
        <v>5391</v>
      </c>
      <c r="F92">
        <v>265</v>
      </c>
      <c r="G92">
        <v>266</v>
      </c>
      <c r="H92" t="s">
        <v>31</v>
      </c>
      <c r="I92" t="str">
        <f t="array" ref="I92">IFERROR(_xlfn.XLOOKUP(Tabelle4[[#This Row],[NegotiationID]]&amp;"FinalAccept",Tabelle4[NegotiationID]&amp;Tabelle4[ActionType],Tabelle4[ActionType],,0),_xlfn.XLOOKUP(Tabelle4[[#This Row],[NegotiationID]]&amp;"FinalReject",Tabelle4[NegotiationID]&amp;Tabelle4[ActionType],Tabelle4[ActionType],,0))</f>
        <v>FinalAccept</v>
      </c>
      <c r="J92">
        <v>0.54730000000000001</v>
      </c>
      <c r="K92">
        <v>0.58299999999999996</v>
      </c>
      <c r="L92">
        <v>1.1303000000000001</v>
      </c>
      <c r="M92">
        <v>0.035700000000000003</v>
      </c>
      <c r="N92">
        <v>413</v>
      </c>
      <c r="O92">
        <v>6414</v>
      </c>
      <c r="P92">
        <v>22</v>
      </c>
      <c r="Q92" s="3" t="s">
        <v>187</v>
      </c>
    </row>
    <row r="93" ht="15" customHeight="1">
      <c r="A93" t="e">
        <f t="shared" ca="1" si="474"/>
        <v>#VALUE!</v>
      </c>
      <c r="B93" t="e">
        <f t="array" ref="B93" ca="1">_xlfn.XLOOKUP(Tabelle4[[#This Row],[ExperimentID]]&amp;Tabelle4[[#This Row],[NegotiationID]]&amp;Tabelle4[[#This Row],[MessageID]],ALL_IN_ONE[ExperimentID]&amp;ALL_IN_ONE[NegotiationID]&amp;ALL_IN_ONE[MessageID],ALL_IN_ONE[Gesamt_ID],,0)</f>
        <v>#VALUE!</v>
      </c>
      <c r="C93">
        <v>263</v>
      </c>
      <c r="D93" t="s">
        <v>141</v>
      </c>
      <c r="E93">
        <v>5522</v>
      </c>
      <c r="F93">
        <v>266</v>
      </c>
      <c r="G93">
        <v>265</v>
      </c>
      <c r="H93" t="s">
        <v>20</v>
      </c>
      <c r="I93" t="str">
        <f t="array" ref="I93">IFERROR(_xlfn.XLOOKUP(Tabelle4[[#This Row],[NegotiationID]]&amp;"FinalAccept",Tabelle4[NegotiationID]&amp;Tabelle4[ActionType],Tabelle4[ActionType],,0),_xlfn.XLOOKUP(Tabelle4[[#This Row],[NegotiationID]]&amp;"FinalReject",Tabelle4[NegotiationID]&amp;Tabelle4[ActionType],Tabelle4[ActionType],,0))</f>
        <v>FinalAccept</v>
      </c>
      <c r="J93">
        <v>0.58299999999999996</v>
      </c>
      <c r="K93">
        <v>0.54730000000000001</v>
      </c>
      <c r="L93">
        <v>1.1303000000000001</v>
      </c>
      <c r="M93">
        <v>0.035700000000000003</v>
      </c>
      <c r="N93">
        <v>42</v>
      </c>
      <c r="O93">
        <v>6414</v>
      </c>
      <c r="P93">
        <v>22</v>
      </c>
      <c r="Q93" s="3" t="s">
        <v>188</v>
      </c>
    </row>
    <row r="94" ht="15" hidden="1" customHeight="1">
      <c r="A94" t="e">
        <f t="shared" ca="1" si="474"/>
        <v>#VALUE!</v>
      </c>
      <c r="B94" t="e">
        <f t="array" ref="B94" ca="1">_xlfn.XLOOKUP(Tabelle4[[#This Row],[ExperimentID]]&amp;Tabelle4[[#This Row],[NegotiationID]]&amp;Tabelle4[[#This Row],[MessageID]],ALL_IN_ONE[ExperimentID]&amp;ALL_IN_ONE[NegotiationID]&amp;ALL_IN_ONE[MessageID],ALL_IN_ONE[Gesamt_ID],,0)</f>
        <v>#VALUE!</v>
      </c>
      <c r="C94">
        <v>289</v>
      </c>
      <c r="D94" t="s">
        <v>141</v>
      </c>
      <c r="E94">
        <v>290</v>
      </c>
      <c r="H94" t="s">
        <v>6019</v>
      </c>
      <c r="I94" t="str">
        <f t="array" ref="I94">IFERROR(_xlfn.XLOOKUP(Tabelle4[[#This Row],[NegotiationID]]&amp;"FinalAccept",Tabelle4[NegotiationID]&amp;Tabelle4[ActionType],Tabelle4[ActionType],,0),_xlfn.XLOOKUP(Tabelle4[[#This Row],[NegotiationID]]&amp;"FinalReject",Tabelle4[NegotiationID]&amp;Tabelle4[ActionType],Tabelle4[ActionType],,0))</f>
        <v>FinalAccept</v>
      </c>
      <c r="N94">
        <v>21</v>
      </c>
      <c r="O94">
        <v>2979</v>
      </c>
      <c r="P94">
        <v>14</v>
      </c>
      <c r="Q94" t="s">
        <v>6020</v>
      </c>
    </row>
    <row r="95" ht="15" hidden="1" customHeight="1">
      <c r="A95" t="e">
        <f t="shared" ca="1" si="474"/>
        <v>#VALUE!</v>
      </c>
      <c r="B95" t="e">
        <f t="array" ref="B95" ca="1">_xlfn.XLOOKUP(Tabelle4[[#This Row],[ExperimentID]]&amp;Tabelle4[[#This Row],[NegotiationID]]&amp;Tabelle4[[#This Row],[MessageID]],ALL_IN_ONE[ExperimentID]&amp;ALL_IN_ONE[NegotiationID]&amp;ALL_IN_ONE[MessageID],ALL_IN_ONE[Gesamt_ID],,0)</f>
        <v>#VALUE!</v>
      </c>
      <c r="C95">
        <v>289</v>
      </c>
      <c r="D95" t="s">
        <v>141</v>
      </c>
      <c r="E95">
        <v>3608</v>
      </c>
      <c r="F95">
        <v>292</v>
      </c>
      <c r="G95">
        <v>291</v>
      </c>
      <c r="H95" t="s">
        <v>22</v>
      </c>
      <c r="I95" t="str">
        <f t="array" ref="I95">IFERROR(_xlfn.XLOOKUP(Tabelle4[[#This Row],[NegotiationID]]&amp;"FinalAccept",Tabelle4[NegotiationID]&amp;Tabelle4[ActionType],Tabelle4[ActionType],,0),_xlfn.XLOOKUP(Tabelle4[[#This Row],[NegotiationID]]&amp;"FinalReject",Tabelle4[NegotiationID]&amp;Tabelle4[ActionType],Tabelle4[ActionType],,0))</f>
        <v>FinalAccept</v>
      </c>
      <c r="N95">
        <v>79</v>
      </c>
      <c r="O95">
        <v>2979</v>
      </c>
      <c r="P95">
        <v>14</v>
      </c>
      <c r="Q95" s="3" t="s">
        <v>6055</v>
      </c>
    </row>
    <row r="96" ht="15" hidden="1" customHeight="1">
      <c r="A96" t="e">
        <f t="shared" ca="1" si="474"/>
        <v>#VALUE!</v>
      </c>
      <c r="B96" t="e">
        <f t="array" ref="B96" ca="1">_xlfn.XLOOKUP(Tabelle4[[#This Row],[ExperimentID]]&amp;Tabelle4[[#This Row],[NegotiationID]]&amp;Tabelle4[[#This Row],[MessageID]],ALL_IN_ONE[ExperimentID]&amp;ALL_IN_ONE[NegotiationID]&amp;ALL_IN_ONE[MessageID],ALL_IN_ONE[Gesamt_ID],,0)</f>
        <v>#VALUE!</v>
      </c>
      <c r="C96">
        <v>289</v>
      </c>
      <c r="D96" t="s">
        <v>141</v>
      </c>
      <c r="E96">
        <v>3954</v>
      </c>
      <c r="F96">
        <v>291</v>
      </c>
      <c r="G96">
        <v>292</v>
      </c>
      <c r="H96" t="s">
        <v>24</v>
      </c>
      <c r="I96" t="str">
        <f t="array" ref="I96">IFERROR(_xlfn.XLOOKUP(Tabelle4[[#This Row],[NegotiationID]]&amp;"FinalAccept",Tabelle4[NegotiationID]&amp;Tabelle4[ActionType],Tabelle4[ActionType],,0),_xlfn.XLOOKUP(Tabelle4[[#This Row],[NegotiationID]]&amp;"FinalReject",Tabelle4[NegotiationID]&amp;Tabelle4[ActionType],Tabelle4[ActionType],,0))</f>
        <v>FinalAccept</v>
      </c>
      <c r="N96">
        <v>311</v>
      </c>
      <c r="O96">
        <v>2979</v>
      </c>
      <c r="P96">
        <v>14</v>
      </c>
      <c r="Q96" s="3" t="s">
        <v>6056</v>
      </c>
    </row>
    <row r="97" ht="15" hidden="1" customHeight="1">
      <c r="A97" t="e">
        <f t="shared" ca="1" si="474"/>
        <v>#VALUE!</v>
      </c>
      <c r="B97" t="e">
        <f t="array" ref="B97" ca="1">_xlfn.XLOOKUP(Tabelle4[[#This Row],[ExperimentID]]&amp;Tabelle4[[#This Row],[NegotiationID]]&amp;Tabelle4[[#This Row],[MessageID]],ALL_IN_ONE[ExperimentID]&amp;ALL_IN_ONE[NegotiationID]&amp;ALL_IN_ONE[MessageID],ALL_IN_ONE[Gesamt_ID],,0)</f>
        <v>#VALUE!</v>
      </c>
      <c r="C97">
        <v>289</v>
      </c>
      <c r="D97" t="s">
        <v>141</v>
      </c>
      <c r="E97">
        <v>4105</v>
      </c>
      <c r="F97">
        <v>292</v>
      </c>
      <c r="G97">
        <v>291</v>
      </c>
      <c r="H97" t="s">
        <v>22</v>
      </c>
      <c r="I97" t="str">
        <f t="array" ref="I97">IFERROR(_xlfn.XLOOKUP(Tabelle4[[#This Row],[NegotiationID]]&amp;"FinalAccept",Tabelle4[NegotiationID]&amp;Tabelle4[ActionType],Tabelle4[ActionType],,0),_xlfn.XLOOKUP(Tabelle4[[#This Row],[NegotiationID]]&amp;"FinalReject",Tabelle4[NegotiationID]&amp;Tabelle4[ActionType],Tabelle4[ActionType],,0))</f>
        <v>FinalAccept</v>
      </c>
      <c r="N97">
        <v>339</v>
      </c>
      <c r="O97">
        <v>2979</v>
      </c>
      <c r="P97">
        <v>14</v>
      </c>
      <c r="Q97" s="3" t="s">
        <v>6057</v>
      </c>
    </row>
    <row r="98" ht="15" hidden="1" customHeight="1">
      <c r="A98" t="e">
        <f t="shared" ca="1" si="474"/>
        <v>#VALUE!</v>
      </c>
      <c r="B98" t="e">
        <f t="array" ref="B98" ca="1">_xlfn.XLOOKUP(Tabelle4[[#This Row],[ExperimentID]]&amp;Tabelle4[[#This Row],[NegotiationID]]&amp;Tabelle4[[#This Row],[MessageID]],ALL_IN_ONE[ExperimentID]&amp;ALL_IN_ONE[NegotiationID]&amp;ALL_IN_ONE[MessageID],ALL_IN_ONE[Gesamt_ID],,0)</f>
        <v>#VALUE!</v>
      </c>
      <c r="C98">
        <v>289</v>
      </c>
      <c r="D98" t="s">
        <v>141</v>
      </c>
      <c r="E98">
        <v>4720</v>
      </c>
      <c r="F98">
        <v>291</v>
      </c>
      <c r="G98">
        <v>292</v>
      </c>
      <c r="H98" t="s">
        <v>24</v>
      </c>
      <c r="I98" t="str">
        <f t="array" ref="I98">IFERROR(_xlfn.XLOOKUP(Tabelle4[[#This Row],[NegotiationID]]&amp;"FinalAccept",Tabelle4[NegotiationID]&amp;Tabelle4[ActionType],Tabelle4[ActionType],,0),_xlfn.XLOOKUP(Tabelle4[[#This Row],[NegotiationID]]&amp;"FinalReject",Tabelle4[NegotiationID]&amp;Tabelle4[ActionType],Tabelle4[ActionType],,0))</f>
        <v>FinalAccept</v>
      </c>
      <c r="N98">
        <v>453</v>
      </c>
      <c r="O98">
        <v>2979</v>
      </c>
      <c r="P98">
        <v>14</v>
      </c>
      <c r="Q98" s="3" t="s">
        <v>6058</v>
      </c>
    </row>
    <row r="99" ht="15" customHeight="1">
      <c r="A99" t="e">
        <f t="shared" ca="1" si="474"/>
        <v>#VALUE!</v>
      </c>
      <c r="B99" t="e">
        <f t="array" ref="B99" ca="1">_xlfn.XLOOKUP(Tabelle4[[#This Row],[ExperimentID]]&amp;Tabelle4[[#This Row],[NegotiationID]]&amp;Tabelle4[[#This Row],[MessageID]],ALL_IN_ONE[ExperimentID]&amp;ALL_IN_ONE[NegotiationID]&amp;ALL_IN_ONE[MessageID],ALL_IN_ONE[Gesamt_ID],,0)</f>
        <v>#VALUE!</v>
      </c>
      <c r="C99">
        <v>289</v>
      </c>
      <c r="D99" t="s">
        <v>141</v>
      </c>
      <c r="E99">
        <v>5197</v>
      </c>
      <c r="F99">
        <v>292</v>
      </c>
      <c r="G99">
        <v>291</v>
      </c>
      <c r="H99" t="s">
        <v>19</v>
      </c>
      <c r="I99" t="str">
        <f t="array" ref="I99">IFERROR(_xlfn.XLOOKUP(Tabelle4[[#This Row],[NegotiationID]]&amp;"FinalAccept",Tabelle4[NegotiationID]&amp;Tabelle4[ActionType],Tabelle4[ActionType],,0),_xlfn.XLOOKUP(Tabelle4[[#This Row],[NegotiationID]]&amp;"FinalReject",Tabelle4[NegotiationID]&amp;Tabelle4[ActionType],Tabelle4[ActionType],,0))</f>
        <v>FinalAccept</v>
      </c>
      <c r="J99">
        <v>0.94599999999999995</v>
      </c>
      <c r="K99">
        <v>0.14000000000000001</v>
      </c>
      <c r="L99">
        <v>1.0860000000000001</v>
      </c>
      <c r="M99">
        <v>0.80600000000000005</v>
      </c>
      <c r="N99">
        <v>276</v>
      </c>
      <c r="O99">
        <v>2979</v>
      </c>
      <c r="P99">
        <v>14</v>
      </c>
      <c r="Q99" s="3" t="s">
        <v>189</v>
      </c>
    </row>
    <row r="100" ht="15" customHeight="1">
      <c r="A100" t="e">
        <f t="shared" ca="1" si="474"/>
        <v>#VALUE!</v>
      </c>
      <c r="B100" t="e">
        <f t="array" ref="B100" ca="1">_xlfn.XLOOKUP(Tabelle4[[#This Row],[ExperimentID]]&amp;Tabelle4[[#This Row],[NegotiationID]]&amp;Tabelle4[[#This Row],[MessageID]],ALL_IN_ONE[ExperimentID]&amp;ALL_IN_ONE[NegotiationID]&amp;ALL_IN_ONE[MessageID],ALL_IN_ONE[Gesamt_ID],,0)</f>
        <v>#VALUE!</v>
      </c>
      <c r="C100">
        <v>289</v>
      </c>
      <c r="D100" t="s">
        <v>141</v>
      </c>
      <c r="E100">
        <v>5458</v>
      </c>
      <c r="F100">
        <v>291</v>
      </c>
      <c r="G100">
        <v>292</v>
      </c>
      <c r="H100" t="s">
        <v>31</v>
      </c>
      <c r="I100" t="str">
        <f t="array" ref="I100">IFERROR(_xlfn.XLOOKUP(Tabelle4[[#This Row],[NegotiationID]]&amp;"FinalAccept",Tabelle4[NegotiationID]&amp;Tabelle4[ActionType],Tabelle4[ActionType],,0),_xlfn.XLOOKUP(Tabelle4[[#This Row],[NegotiationID]]&amp;"FinalReject",Tabelle4[NegotiationID]&amp;Tabelle4[ActionType],Tabelle4[ActionType],,0))</f>
        <v>FinalAccept</v>
      </c>
      <c r="J100">
        <v>0.7167</v>
      </c>
      <c r="K100">
        <v>0.40849999999999997</v>
      </c>
      <c r="L100">
        <v>1.1252</v>
      </c>
      <c r="M100">
        <v>0.30819999999999997</v>
      </c>
      <c r="N100">
        <v>161</v>
      </c>
      <c r="O100">
        <v>2979</v>
      </c>
      <c r="P100">
        <v>14</v>
      </c>
      <c r="Q100" s="3" t="s">
        <v>190</v>
      </c>
    </row>
    <row r="101" ht="15" customHeight="1">
      <c r="A101" t="e">
        <f t="shared" ca="1" si="474"/>
        <v>#VALUE!</v>
      </c>
      <c r="B101" t="e">
        <f t="array" ref="B101" ca="1">_xlfn.XLOOKUP(Tabelle4[[#This Row],[ExperimentID]]&amp;Tabelle4[[#This Row],[NegotiationID]]&amp;Tabelle4[[#This Row],[MessageID]],ALL_IN_ONE[ExperimentID]&amp;ALL_IN_ONE[NegotiationID]&amp;ALL_IN_ONE[MessageID],ALL_IN_ONE[Gesamt_ID],,0)</f>
        <v>#VALUE!</v>
      </c>
      <c r="C101">
        <v>289</v>
      </c>
      <c r="D101" t="s">
        <v>141</v>
      </c>
      <c r="E101">
        <v>5546</v>
      </c>
      <c r="F101">
        <v>292</v>
      </c>
      <c r="G101">
        <v>291</v>
      </c>
      <c r="H101" t="s">
        <v>31</v>
      </c>
      <c r="I101" t="str">
        <f t="array" ref="I101">IFERROR(_xlfn.XLOOKUP(Tabelle4[[#This Row],[NegotiationID]]&amp;"FinalAccept",Tabelle4[NegotiationID]&amp;Tabelle4[ActionType],Tabelle4[ActionType],,0),_xlfn.XLOOKUP(Tabelle4[[#This Row],[NegotiationID]]&amp;"FinalReject",Tabelle4[NegotiationID]&amp;Tabelle4[ActionType],Tabelle4[ActionType],,0))</f>
        <v>FinalAccept</v>
      </c>
      <c r="J101">
        <v>0.86350000000000005</v>
      </c>
      <c r="K101">
        <v>0.1867</v>
      </c>
      <c r="L101">
        <v>1.0502</v>
      </c>
      <c r="M101">
        <v>0.67679999999999996</v>
      </c>
      <c r="N101">
        <v>288</v>
      </c>
      <c r="O101">
        <v>2979</v>
      </c>
      <c r="P101">
        <v>14</v>
      </c>
      <c r="Q101" s="3" t="s">
        <v>191</v>
      </c>
    </row>
    <row r="102" ht="15" customHeight="1">
      <c r="A102" t="e">
        <f t="shared" ca="1" si="474"/>
        <v>#VALUE!</v>
      </c>
      <c r="B102" t="e">
        <f t="array" ref="B102" ca="1">_xlfn.XLOOKUP(Tabelle4[[#This Row],[ExperimentID]]&amp;Tabelle4[[#This Row],[NegotiationID]]&amp;Tabelle4[[#This Row],[MessageID]],ALL_IN_ONE[ExperimentID]&amp;ALL_IN_ONE[NegotiationID]&amp;ALL_IN_ONE[MessageID],ALL_IN_ONE[Gesamt_ID],,0)</f>
        <v>#VALUE!</v>
      </c>
      <c r="C102">
        <v>289</v>
      </c>
      <c r="D102" t="s">
        <v>141</v>
      </c>
      <c r="E102">
        <v>6029</v>
      </c>
      <c r="F102">
        <v>291</v>
      </c>
      <c r="G102">
        <v>292</v>
      </c>
      <c r="H102" t="s">
        <v>31</v>
      </c>
      <c r="I102" t="str">
        <f t="array" ref="I102">IFERROR(_xlfn.XLOOKUP(Tabelle4[[#This Row],[NegotiationID]]&amp;"FinalAccept",Tabelle4[NegotiationID]&amp;Tabelle4[ActionType],Tabelle4[ActionType],,0),_xlfn.XLOOKUP(Tabelle4[[#This Row],[NegotiationID]]&amp;"FinalReject",Tabelle4[NegotiationID]&amp;Tabelle4[ActionType],Tabelle4[ActionType],,0))</f>
        <v>FinalAccept</v>
      </c>
      <c r="J102">
        <v>0.505</v>
      </c>
      <c r="K102">
        <v>0.57350000000000001</v>
      </c>
      <c r="L102">
        <v>1.0785</v>
      </c>
      <c r="M102">
        <v>0.068500000000000005</v>
      </c>
      <c r="N102">
        <v>267</v>
      </c>
      <c r="O102">
        <v>2979</v>
      </c>
      <c r="P102">
        <v>14</v>
      </c>
      <c r="Q102" s="3" t="s">
        <v>192</v>
      </c>
    </row>
    <row r="103" ht="15" customHeight="1">
      <c r="A103" t="e">
        <f t="shared" ca="1" si="474"/>
        <v>#VALUE!</v>
      </c>
      <c r="B103" t="e">
        <f t="array" ref="B103" ca="1">_xlfn.XLOOKUP(Tabelle4[[#This Row],[ExperimentID]]&amp;Tabelle4[[#This Row],[NegotiationID]]&amp;Tabelle4[[#This Row],[MessageID]],ALL_IN_ONE[ExperimentID]&amp;ALL_IN_ONE[NegotiationID]&amp;ALL_IN_ONE[MessageID],ALL_IN_ONE[Gesamt_ID],,0)</f>
        <v>#VALUE!</v>
      </c>
      <c r="C103">
        <v>289</v>
      </c>
      <c r="D103" t="s">
        <v>141</v>
      </c>
      <c r="E103">
        <v>6082</v>
      </c>
      <c r="F103">
        <v>292</v>
      </c>
      <c r="G103">
        <v>291</v>
      </c>
      <c r="H103" t="s">
        <v>31</v>
      </c>
      <c r="I103" t="str">
        <f t="array" ref="I103">IFERROR(_xlfn.XLOOKUP(Tabelle4[[#This Row],[NegotiationID]]&amp;"FinalAccept",Tabelle4[NegotiationID]&amp;Tabelle4[ActionType],Tabelle4[ActionType],,0),_xlfn.XLOOKUP(Tabelle4[[#This Row],[NegotiationID]]&amp;"FinalReject",Tabelle4[NegotiationID]&amp;Tabelle4[ActionType],Tabelle4[ActionType],,0))</f>
        <v>FinalAccept</v>
      </c>
      <c r="J103">
        <v>0.86350000000000005</v>
      </c>
      <c r="K103">
        <v>0.1867</v>
      </c>
      <c r="L103">
        <v>1.0502</v>
      </c>
      <c r="M103">
        <v>0.67679999999999996</v>
      </c>
      <c r="N103">
        <v>140</v>
      </c>
      <c r="O103">
        <v>2979</v>
      </c>
      <c r="P103">
        <v>14</v>
      </c>
      <c r="Q103" s="3" t="s">
        <v>193</v>
      </c>
    </row>
    <row r="104" ht="15" customHeight="1">
      <c r="A104" t="e">
        <f t="shared" ca="1" si="474"/>
        <v>#VALUE!</v>
      </c>
      <c r="B104" t="e">
        <f t="array" ref="B104" ca="1">_xlfn.XLOOKUP(Tabelle4[[#This Row],[ExperimentID]]&amp;Tabelle4[[#This Row],[NegotiationID]]&amp;Tabelle4[[#This Row],[MessageID]],ALL_IN_ONE[ExperimentID]&amp;ALL_IN_ONE[NegotiationID]&amp;ALL_IN_ONE[MessageID],ALL_IN_ONE[Gesamt_ID],,0)</f>
        <v>#VALUE!</v>
      </c>
      <c r="C104">
        <v>289</v>
      </c>
      <c r="D104" t="s">
        <v>141</v>
      </c>
      <c r="E104">
        <v>6323</v>
      </c>
      <c r="F104">
        <v>291</v>
      </c>
      <c r="G104">
        <v>292</v>
      </c>
      <c r="H104" t="s">
        <v>31</v>
      </c>
      <c r="I104" t="str">
        <f t="array" ref="I104">IFERROR(_xlfn.XLOOKUP(Tabelle4[[#This Row],[NegotiationID]]&amp;"FinalAccept",Tabelle4[NegotiationID]&amp;Tabelle4[ActionType],Tabelle4[ActionType],,0),_xlfn.XLOOKUP(Tabelle4[[#This Row],[NegotiationID]]&amp;"FinalReject",Tabelle4[NegotiationID]&amp;Tabelle4[ActionType],Tabelle4[ActionType],,0))</f>
        <v>FinalAccept</v>
      </c>
      <c r="J104">
        <v>0.43169999999999997</v>
      </c>
      <c r="K104">
        <v>0.67600000000000005</v>
      </c>
      <c r="L104">
        <v>1.1076999999999999</v>
      </c>
      <c r="M104">
        <v>0.24429999999999999</v>
      </c>
      <c r="N104">
        <v>187</v>
      </c>
      <c r="O104">
        <v>2979</v>
      </c>
      <c r="P104">
        <v>14</v>
      </c>
      <c r="Q104" s="3" t="s">
        <v>194</v>
      </c>
    </row>
    <row r="105" ht="15" customHeight="1">
      <c r="A105" t="e">
        <f t="shared" ca="1" si="474"/>
        <v>#VALUE!</v>
      </c>
      <c r="B105" t="e">
        <f t="array" ref="B105" ca="1">_xlfn.XLOOKUP(Tabelle4[[#This Row],[ExperimentID]]&amp;Tabelle4[[#This Row],[NegotiationID]]&amp;Tabelle4[[#This Row],[MessageID]],ALL_IN_ONE[ExperimentID]&amp;ALL_IN_ONE[NegotiationID]&amp;ALL_IN_ONE[MessageID],ALL_IN_ONE[Gesamt_ID],,0)</f>
        <v>#VALUE!</v>
      </c>
      <c r="C105">
        <v>289</v>
      </c>
      <c r="D105" t="s">
        <v>141</v>
      </c>
      <c r="E105">
        <v>6368</v>
      </c>
      <c r="F105">
        <v>292</v>
      </c>
      <c r="G105">
        <v>291</v>
      </c>
      <c r="H105" t="s">
        <v>31</v>
      </c>
      <c r="I105" t="str">
        <f t="array" ref="I105">IFERROR(_xlfn.XLOOKUP(Tabelle4[[#This Row],[NegotiationID]]&amp;"FinalAccept",Tabelle4[NegotiationID]&amp;Tabelle4[ActionType],Tabelle4[ActionType],,0),_xlfn.XLOOKUP(Tabelle4[[#This Row],[NegotiationID]]&amp;"FinalReject",Tabelle4[NegotiationID]&amp;Tabelle4[ActionType],Tabelle4[ActionType],,0))</f>
        <v>FinalAccept</v>
      </c>
      <c r="J105">
        <v>0.75600000000000001</v>
      </c>
      <c r="K105">
        <v>0.32000000000000001</v>
      </c>
      <c r="L105">
        <v>1.0760000000000001</v>
      </c>
      <c r="M105">
        <v>0.436</v>
      </c>
      <c r="N105">
        <v>302</v>
      </c>
      <c r="O105">
        <v>2979</v>
      </c>
      <c r="P105">
        <v>14</v>
      </c>
      <c r="Q105" s="3" t="s">
        <v>195</v>
      </c>
    </row>
    <row r="106" ht="15" customHeight="1">
      <c r="A106" t="e">
        <f t="shared" ca="1" si="474"/>
        <v>#VALUE!</v>
      </c>
      <c r="B106" t="e">
        <f t="array" ref="B106" ca="1">_xlfn.XLOOKUP(Tabelle4[[#This Row],[ExperimentID]]&amp;Tabelle4[[#This Row],[NegotiationID]]&amp;Tabelle4[[#This Row],[MessageID]],ALL_IN_ONE[ExperimentID]&amp;ALL_IN_ONE[NegotiationID]&amp;ALL_IN_ONE[MessageID],ALL_IN_ONE[Gesamt_ID],,0)</f>
        <v>#VALUE!</v>
      </c>
      <c r="C106">
        <v>289</v>
      </c>
      <c r="D106" t="s">
        <v>141</v>
      </c>
      <c r="E106">
        <v>6505</v>
      </c>
      <c r="F106">
        <v>291</v>
      </c>
      <c r="G106">
        <v>292</v>
      </c>
      <c r="H106" t="s">
        <v>31</v>
      </c>
      <c r="I106" t="str">
        <f t="array" ref="I106">IFERROR(_xlfn.XLOOKUP(Tabelle4[[#This Row],[NegotiationID]]&amp;"FinalAccept",Tabelle4[NegotiationID]&amp;Tabelle4[ActionType],Tabelle4[ActionType],,0),_xlfn.XLOOKUP(Tabelle4[[#This Row],[NegotiationID]]&amp;"FinalReject",Tabelle4[NegotiationID]&amp;Tabelle4[ActionType],Tabelle4[ActionType],,0))</f>
        <v>FinalAccept</v>
      </c>
      <c r="J106">
        <v>0.40500000000000003</v>
      </c>
      <c r="K106">
        <v>0.69599999999999995</v>
      </c>
      <c r="L106">
        <v>1.101</v>
      </c>
      <c r="M106">
        <v>0.29099999999999998</v>
      </c>
      <c r="N106">
        <v>152</v>
      </c>
      <c r="O106">
        <v>2979</v>
      </c>
      <c r="P106">
        <v>14</v>
      </c>
      <c r="Q106" s="3" t="s">
        <v>196</v>
      </c>
    </row>
    <row r="107" ht="15" customHeight="1">
      <c r="A107" t="e">
        <f t="shared" ca="1" si="474"/>
        <v>#VALUE!</v>
      </c>
      <c r="B107" t="e">
        <f t="array" ref="B107" ca="1">_xlfn.XLOOKUP(Tabelle4[[#This Row],[ExperimentID]]&amp;Tabelle4[[#This Row],[NegotiationID]]&amp;Tabelle4[[#This Row],[MessageID]],ALL_IN_ONE[ExperimentID]&amp;ALL_IN_ONE[NegotiationID]&amp;ALL_IN_ONE[MessageID],ALL_IN_ONE[Gesamt_ID],,0)</f>
        <v>#VALUE!</v>
      </c>
      <c r="C107">
        <v>289</v>
      </c>
      <c r="D107" t="s">
        <v>141</v>
      </c>
      <c r="E107">
        <v>6578</v>
      </c>
      <c r="F107">
        <v>292</v>
      </c>
      <c r="G107">
        <v>291</v>
      </c>
      <c r="H107" t="s">
        <v>20</v>
      </c>
      <c r="I107" t="str">
        <f t="array" ref="I107">IFERROR(_xlfn.XLOOKUP(Tabelle4[[#This Row],[NegotiationID]]&amp;"FinalAccept",Tabelle4[NegotiationID]&amp;Tabelle4[ActionType],Tabelle4[ActionType],,0),_xlfn.XLOOKUP(Tabelle4[[#This Row],[NegotiationID]]&amp;"FinalReject",Tabelle4[NegotiationID]&amp;Tabelle4[ActionType],Tabelle4[ActionType],,0))</f>
        <v>FinalAccept</v>
      </c>
      <c r="J107">
        <v>0.69599999999999995</v>
      </c>
      <c r="K107">
        <v>0.40500000000000003</v>
      </c>
      <c r="L107">
        <v>1.101</v>
      </c>
      <c r="M107">
        <v>0.29099999999999998</v>
      </c>
      <c r="N107">
        <v>3</v>
      </c>
      <c r="O107">
        <v>2979</v>
      </c>
      <c r="P107">
        <v>14</v>
      </c>
      <c r="Q107" t="s">
        <v>197</v>
      </c>
    </row>
    <row r="108" ht="15" hidden="1" customHeight="1">
      <c r="A108" t="e">
        <f t="shared" ca="1" si="474"/>
        <v>#VALUE!</v>
      </c>
      <c r="B108" t="e">
        <f t="array" ref="B108" ca="1">_xlfn.XLOOKUP(Tabelle4[[#This Row],[ExperimentID]]&amp;Tabelle4[[#This Row],[NegotiationID]]&amp;Tabelle4[[#This Row],[MessageID]],ALL_IN_ONE[ExperimentID]&amp;ALL_IN_ONE[NegotiationID]&amp;ALL_IN_ONE[MessageID],ALL_IN_ONE[Gesamt_ID],,0)</f>
        <v>#VALUE!</v>
      </c>
      <c r="C108">
        <v>315</v>
      </c>
      <c r="D108" t="s">
        <v>141</v>
      </c>
      <c r="E108">
        <v>316</v>
      </c>
      <c r="H108" t="s">
        <v>6019</v>
      </c>
      <c r="I108" t="str">
        <f t="array" ref="I108">IFERROR(_xlfn.XLOOKUP(Tabelle4[[#This Row],[NegotiationID]]&amp;"FinalAccept",Tabelle4[NegotiationID]&amp;Tabelle4[ActionType],Tabelle4[ActionType],,0),_xlfn.XLOOKUP(Tabelle4[[#This Row],[NegotiationID]]&amp;"FinalReject",Tabelle4[NegotiationID]&amp;Tabelle4[ActionType],Tabelle4[ActionType],,0))</f>
        <v>FinalAccept</v>
      </c>
      <c r="N108">
        <v>21</v>
      </c>
      <c r="O108">
        <v>2098</v>
      </c>
      <c r="P108">
        <v>12</v>
      </c>
      <c r="Q108" t="s">
        <v>6020</v>
      </c>
    </row>
    <row r="109" ht="15" customHeight="1">
      <c r="A109" t="e">
        <f t="shared" ca="1" si="474"/>
        <v>#VALUE!</v>
      </c>
      <c r="B109" t="e">
        <f t="array" ref="B109" ca="1">_xlfn.XLOOKUP(Tabelle4[[#This Row],[ExperimentID]]&amp;Tabelle4[[#This Row],[NegotiationID]]&amp;Tabelle4[[#This Row],[MessageID]],ALL_IN_ONE[ExperimentID]&amp;ALL_IN_ONE[NegotiationID]&amp;ALL_IN_ONE[MessageID],ALL_IN_ONE[Gesamt_ID],,0)</f>
        <v>#VALUE!</v>
      </c>
      <c r="C109">
        <v>315</v>
      </c>
      <c r="D109" t="s">
        <v>141</v>
      </c>
      <c r="E109">
        <v>3718</v>
      </c>
      <c r="F109">
        <v>318</v>
      </c>
      <c r="G109">
        <v>317</v>
      </c>
      <c r="H109" t="s">
        <v>19</v>
      </c>
      <c r="I109" t="str">
        <f t="array" ref="I109">IFERROR(_xlfn.XLOOKUP(Tabelle4[[#This Row],[NegotiationID]]&amp;"FinalAccept",Tabelle4[NegotiationID]&amp;Tabelle4[ActionType],Tabelle4[ActionType],,0),_xlfn.XLOOKUP(Tabelle4[[#This Row],[NegotiationID]]&amp;"FinalReject",Tabelle4[NegotiationID]&amp;Tabelle4[ActionType],Tabelle4[ActionType],,0))</f>
        <v>FinalAccept</v>
      </c>
      <c r="J109">
        <v>1</v>
      </c>
      <c r="K109">
        <v>0.33000000000000002</v>
      </c>
      <c r="L109">
        <v>1.3300000000000001</v>
      </c>
      <c r="M109">
        <v>0.67000000000000004</v>
      </c>
      <c r="N109">
        <v>445</v>
      </c>
      <c r="O109">
        <v>2098</v>
      </c>
      <c r="P109">
        <v>12</v>
      </c>
      <c r="Q109" s="3" t="s">
        <v>198</v>
      </c>
    </row>
    <row r="110" ht="15" customHeight="1">
      <c r="A110" t="e">
        <f t="shared" ca="1" si="474"/>
        <v>#VALUE!</v>
      </c>
      <c r="B110" t="e">
        <f t="array" ref="B110" ca="1">_xlfn.XLOOKUP(Tabelle4[[#This Row],[ExperimentID]]&amp;Tabelle4[[#This Row],[NegotiationID]]&amp;Tabelle4[[#This Row],[MessageID]],ALL_IN_ONE[ExperimentID]&amp;ALL_IN_ONE[NegotiationID]&amp;ALL_IN_ONE[MessageID],ALL_IN_ONE[Gesamt_ID],,0)</f>
        <v>#VALUE!</v>
      </c>
      <c r="C110">
        <v>315</v>
      </c>
      <c r="D110" t="s">
        <v>141</v>
      </c>
      <c r="E110">
        <v>4040</v>
      </c>
      <c r="F110">
        <v>317</v>
      </c>
      <c r="G110">
        <v>318</v>
      </c>
      <c r="H110" t="s">
        <v>31</v>
      </c>
      <c r="I110" t="str">
        <f t="array" ref="I110">IFERROR(_xlfn.XLOOKUP(Tabelle4[[#This Row],[NegotiationID]]&amp;"FinalAccept",Tabelle4[NegotiationID]&amp;Tabelle4[ActionType],Tabelle4[ActionType],,0),_xlfn.XLOOKUP(Tabelle4[[#This Row],[NegotiationID]]&amp;"FinalReject",Tabelle4[NegotiationID]&amp;Tabelle4[ActionType],Tabelle4[ActionType],,0))</f>
        <v>FinalAccept</v>
      </c>
      <c r="J110">
        <v>0.84670000000000001</v>
      </c>
      <c r="K110">
        <v>0.29099999999999998</v>
      </c>
      <c r="L110">
        <v>1.1376999999999999</v>
      </c>
      <c r="M110">
        <v>0.55569999999999997</v>
      </c>
      <c r="N110">
        <v>254</v>
      </c>
      <c r="O110">
        <v>2098</v>
      </c>
      <c r="P110">
        <v>12</v>
      </c>
      <c r="Q110" s="3" t="s">
        <v>199</v>
      </c>
    </row>
    <row r="111" ht="15" customHeight="1">
      <c r="A111" t="e">
        <f t="shared" ca="1" si="474"/>
        <v>#VALUE!</v>
      </c>
      <c r="B111" t="e">
        <f t="array" ref="B111" ca="1">_xlfn.XLOOKUP(Tabelle4[[#This Row],[ExperimentID]]&amp;Tabelle4[[#This Row],[NegotiationID]]&amp;Tabelle4[[#This Row],[MessageID]],ALL_IN_ONE[ExperimentID]&amp;ALL_IN_ONE[NegotiationID]&amp;ALL_IN_ONE[MessageID],ALL_IN_ONE[Gesamt_ID],,0)</f>
        <v>#VALUE!</v>
      </c>
      <c r="C111">
        <v>315</v>
      </c>
      <c r="D111" t="s">
        <v>141</v>
      </c>
      <c r="E111">
        <v>4347</v>
      </c>
      <c r="F111">
        <v>318</v>
      </c>
      <c r="G111">
        <v>317</v>
      </c>
      <c r="H111" t="s">
        <v>31</v>
      </c>
      <c r="I111" t="str">
        <f t="array" ref="I111">IFERROR(_xlfn.XLOOKUP(Tabelle4[[#This Row],[NegotiationID]]&amp;"FinalAccept",Tabelle4[NegotiationID]&amp;Tabelle4[ActionType],Tabelle4[ActionType],,0),_xlfn.XLOOKUP(Tabelle4[[#This Row],[NegotiationID]]&amp;"FinalReject",Tabelle4[NegotiationID]&amp;Tabelle4[ActionType],Tabelle4[ActionType],,0))</f>
        <v>FinalAccept</v>
      </c>
      <c r="J111">
        <v>0.73599999999999999</v>
      </c>
      <c r="K111">
        <v>0.27079999999999999</v>
      </c>
      <c r="L111">
        <v>1.0067999999999999</v>
      </c>
      <c r="M111">
        <v>0.4652</v>
      </c>
      <c r="N111">
        <v>454</v>
      </c>
      <c r="O111">
        <v>2098</v>
      </c>
      <c r="P111">
        <v>12</v>
      </c>
      <c r="Q111" s="3" t="s">
        <v>200</v>
      </c>
    </row>
    <row r="112" ht="15" customHeight="1">
      <c r="A112" t="e">
        <f t="shared" ca="1" si="474"/>
        <v>#VALUE!</v>
      </c>
      <c r="B112" t="e">
        <f t="array" ref="B112" ca="1">_xlfn.XLOOKUP(Tabelle4[[#This Row],[ExperimentID]]&amp;Tabelle4[[#This Row],[NegotiationID]]&amp;Tabelle4[[#This Row],[MessageID]],ALL_IN_ONE[ExperimentID]&amp;ALL_IN_ONE[NegotiationID]&amp;ALL_IN_ONE[MessageID],ALL_IN_ONE[Gesamt_ID],,0)</f>
        <v>#VALUE!</v>
      </c>
      <c r="C112">
        <v>315</v>
      </c>
      <c r="D112" t="s">
        <v>141</v>
      </c>
      <c r="E112">
        <v>4847</v>
      </c>
      <c r="F112">
        <v>317</v>
      </c>
      <c r="G112">
        <v>318</v>
      </c>
      <c r="H112" t="s">
        <v>31</v>
      </c>
      <c r="I112" t="str">
        <f t="array" ref="I112">IFERROR(_xlfn.XLOOKUP(Tabelle4[[#This Row],[NegotiationID]]&amp;"FinalAccept",Tabelle4[NegotiationID]&amp;Tabelle4[ActionType],Tabelle4[ActionType],,0),_xlfn.XLOOKUP(Tabelle4[[#This Row],[NegotiationID]]&amp;"FinalReject",Tabelle4[NegotiationID]&amp;Tabelle4[ActionType],Tabelle4[ActionType],,0))</f>
        <v>FinalAccept</v>
      </c>
      <c r="J112">
        <v>0.83999999999999997</v>
      </c>
      <c r="K112">
        <v>0.2485</v>
      </c>
      <c r="L112">
        <v>1.0885</v>
      </c>
      <c r="M112">
        <v>0.59150000000000003</v>
      </c>
      <c r="N112">
        <v>352</v>
      </c>
      <c r="O112">
        <v>2098</v>
      </c>
      <c r="P112">
        <v>12</v>
      </c>
      <c r="Q112" s="3" t="s">
        <v>201</v>
      </c>
    </row>
    <row r="113" ht="15" hidden="1" customHeight="1">
      <c r="A113" t="e">
        <f t="shared" ca="1" si="474"/>
        <v>#VALUE!</v>
      </c>
      <c r="B113" t="e">
        <f t="array" ref="B113" ca="1">_xlfn.XLOOKUP(Tabelle4[[#This Row],[ExperimentID]]&amp;Tabelle4[[#This Row],[NegotiationID]]&amp;Tabelle4[[#This Row],[MessageID]],ALL_IN_ONE[ExperimentID]&amp;ALL_IN_ONE[NegotiationID]&amp;ALL_IN_ONE[MessageID],ALL_IN_ONE[Gesamt_ID],,0)</f>
        <v>#VALUE!</v>
      </c>
      <c r="C113">
        <v>315</v>
      </c>
      <c r="D113" t="s">
        <v>141</v>
      </c>
      <c r="E113">
        <v>5056</v>
      </c>
      <c r="F113">
        <v>318</v>
      </c>
      <c r="G113">
        <v>317</v>
      </c>
      <c r="H113" t="s">
        <v>22</v>
      </c>
      <c r="I113" t="str">
        <f t="array" ref="I113">IFERROR(_xlfn.XLOOKUP(Tabelle4[[#This Row],[NegotiationID]]&amp;"FinalAccept",Tabelle4[NegotiationID]&amp;Tabelle4[ActionType],Tabelle4[ActionType],,0),_xlfn.XLOOKUP(Tabelle4[[#This Row],[NegotiationID]]&amp;"FinalReject",Tabelle4[NegotiationID]&amp;Tabelle4[ActionType],Tabelle4[ActionType],,0))</f>
        <v>FinalAccept</v>
      </c>
      <c r="N113">
        <v>134</v>
      </c>
      <c r="O113">
        <v>2098</v>
      </c>
      <c r="P113">
        <v>12</v>
      </c>
      <c r="Q113" s="3" t="s">
        <v>6059</v>
      </c>
    </row>
    <row r="114" ht="15" hidden="1" customHeight="1">
      <c r="A114" t="e">
        <f t="shared" ca="1" si="474"/>
        <v>#VALUE!</v>
      </c>
      <c r="B114" t="e">
        <f t="array" ref="B114" ca="1">_xlfn.XLOOKUP(Tabelle4[[#This Row],[ExperimentID]]&amp;Tabelle4[[#This Row],[NegotiationID]]&amp;Tabelle4[[#This Row],[MessageID]],ALL_IN_ONE[ExperimentID]&amp;ALL_IN_ONE[NegotiationID]&amp;ALL_IN_ONE[MessageID],ALL_IN_ONE[Gesamt_ID],,0)</f>
        <v>#VALUE!</v>
      </c>
      <c r="C114">
        <v>315</v>
      </c>
      <c r="D114" t="s">
        <v>141</v>
      </c>
      <c r="E114">
        <v>5200</v>
      </c>
      <c r="F114">
        <v>317</v>
      </c>
      <c r="G114">
        <v>318</v>
      </c>
      <c r="H114" t="s">
        <v>24</v>
      </c>
      <c r="I114" t="str">
        <f t="array" ref="I114">IFERROR(_xlfn.XLOOKUP(Tabelle4[[#This Row],[NegotiationID]]&amp;"FinalAccept",Tabelle4[NegotiationID]&amp;Tabelle4[ActionType],Tabelle4[ActionType],,0),_xlfn.XLOOKUP(Tabelle4[[#This Row],[NegotiationID]]&amp;"FinalReject",Tabelle4[NegotiationID]&amp;Tabelle4[ActionType],Tabelle4[ActionType],,0))</f>
        <v>FinalAccept</v>
      </c>
      <c r="N114">
        <v>99</v>
      </c>
      <c r="O114">
        <v>2098</v>
      </c>
      <c r="P114">
        <v>12</v>
      </c>
      <c r="Q114" s="3" t="s">
        <v>6060</v>
      </c>
    </row>
    <row r="115" ht="15" hidden="1" customHeight="1">
      <c r="A115" t="e">
        <f t="shared" ca="1" si="474"/>
        <v>#VALUE!</v>
      </c>
      <c r="B115" t="e">
        <f t="array" ref="B115" ca="1">_xlfn.XLOOKUP(Tabelle4[[#This Row],[ExperimentID]]&amp;Tabelle4[[#This Row],[NegotiationID]]&amp;Tabelle4[[#This Row],[MessageID]],ALL_IN_ONE[ExperimentID]&amp;ALL_IN_ONE[NegotiationID]&amp;ALL_IN_ONE[MessageID],ALL_IN_ONE[Gesamt_ID],,0)</f>
        <v>#VALUE!</v>
      </c>
      <c r="C115">
        <v>315</v>
      </c>
      <c r="D115" t="s">
        <v>141</v>
      </c>
      <c r="E115">
        <v>5382</v>
      </c>
      <c r="F115">
        <v>318</v>
      </c>
      <c r="G115">
        <v>317</v>
      </c>
      <c r="H115" t="s">
        <v>22</v>
      </c>
      <c r="I115" t="str">
        <f t="array" ref="I115">IFERROR(_xlfn.XLOOKUP(Tabelle4[[#This Row],[NegotiationID]]&amp;"FinalAccept",Tabelle4[NegotiationID]&amp;Tabelle4[ActionType],Tabelle4[ActionType],,0),_xlfn.XLOOKUP(Tabelle4[[#This Row],[NegotiationID]]&amp;"FinalReject",Tabelle4[NegotiationID]&amp;Tabelle4[ActionType],Tabelle4[ActionType],,0))</f>
        <v>FinalAccept</v>
      </c>
      <c r="N115">
        <v>112</v>
      </c>
      <c r="O115">
        <v>2098</v>
      </c>
      <c r="P115">
        <v>12</v>
      </c>
      <c r="Q115" s="3" t="s">
        <v>6061</v>
      </c>
    </row>
    <row r="116" ht="15" hidden="1" customHeight="1">
      <c r="A116" t="e">
        <f t="shared" ca="1" si="474"/>
        <v>#VALUE!</v>
      </c>
      <c r="B116" t="e">
        <f t="array" ref="B116" ca="1">_xlfn.XLOOKUP(Tabelle4[[#This Row],[ExperimentID]]&amp;Tabelle4[[#This Row],[NegotiationID]]&amp;Tabelle4[[#This Row],[MessageID]],ALL_IN_ONE[ExperimentID]&amp;ALL_IN_ONE[NegotiationID]&amp;ALL_IN_ONE[MessageID],ALL_IN_ONE[Gesamt_ID],,0)</f>
        <v>#VALUE!</v>
      </c>
      <c r="C116">
        <v>315</v>
      </c>
      <c r="D116" t="s">
        <v>141</v>
      </c>
      <c r="E116">
        <v>5459</v>
      </c>
      <c r="F116">
        <v>317</v>
      </c>
      <c r="G116">
        <v>318</v>
      </c>
      <c r="H116" t="s">
        <v>24</v>
      </c>
      <c r="I116" t="str">
        <f t="array" ref="I116">IFERROR(_xlfn.XLOOKUP(Tabelle4[[#This Row],[NegotiationID]]&amp;"FinalAccept",Tabelle4[NegotiationID]&amp;Tabelle4[ActionType],Tabelle4[ActionType],,0),_xlfn.XLOOKUP(Tabelle4[[#This Row],[NegotiationID]]&amp;"FinalReject",Tabelle4[NegotiationID]&amp;Tabelle4[ActionType],Tabelle4[ActionType],,0))</f>
        <v>FinalAccept</v>
      </c>
      <c r="N116">
        <v>60</v>
      </c>
      <c r="O116">
        <v>2098</v>
      </c>
      <c r="P116">
        <v>12</v>
      </c>
      <c r="Q116" s="3" t="s">
        <v>6062</v>
      </c>
    </row>
    <row r="117" ht="15" customHeight="1">
      <c r="A117" t="e">
        <f t="shared" ca="1" si="474"/>
        <v>#VALUE!</v>
      </c>
      <c r="B117" t="e">
        <f t="array" ref="B117" ca="1">_xlfn.XLOOKUP(Tabelle4[[#This Row],[ExperimentID]]&amp;Tabelle4[[#This Row],[NegotiationID]]&amp;Tabelle4[[#This Row],[MessageID]],ALL_IN_ONE[ExperimentID]&amp;ALL_IN_ONE[NegotiationID]&amp;ALL_IN_ONE[MessageID],ALL_IN_ONE[Gesamt_ID],,0)</f>
        <v>#VALUE!</v>
      </c>
      <c r="C117">
        <v>315</v>
      </c>
      <c r="D117" t="s">
        <v>141</v>
      </c>
      <c r="E117">
        <v>5523</v>
      </c>
      <c r="F117">
        <v>318</v>
      </c>
      <c r="G117">
        <v>317</v>
      </c>
      <c r="H117" t="s">
        <v>31</v>
      </c>
      <c r="I117" t="str">
        <f t="array" ref="I117">IFERROR(_xlfn.XLOOKUP(Tabelle4[[#This Row],[NegotiationID]]&amp;"FinalAccept",Tabelle4[NegotiationID]&amp;Tabelle4[ActionType],Tabelle4[ActionType],,0),_xlfn.XLOOKUP(Tabelle4[[#This Row],[NegotiationID]]&amp;"FinalReject",Tabelle4[NegotiationID]&amp;Tabelle4[ActionType],Tabelle4[ActionType],,0))</f>
        <v>FinalAccept</v>
      </c>
      <c r="J117">
        <v>0.55349999999999999</v>
      </c>
      <c r="K117">
        <v>0.65000000000000002</v>
      </c>
      <c r="L117">
        <v>1.2035</v>
      </c>
      <c r="M117">
        <v>0.096500000000000002</v>
      </c>
      <c r="N117">
        <v>85</v>
      </c>
      <c r="O117">
        <v>2098</v>
      </c>
      <c r="P117">
        <v>12</v>
      </c>
      <c r="Q117" s="3" t="s">
        <v>202</v>
      </c>
    </row>
    <row r="118" ht="15" customHeight="1">
      <c r="A118" t="e">
        <f t="shared" ca="1" si="474"/>
        <v>#VALUE!</v>
      </c>
      <c r="B118" t="e">
        <f t="array" ref="B118" ca="1">_xlfn.XLOOKUP(Tabelle4[[#This Row],[ExperimentID]]&amp;Tabelle4[[#This Row],[NegotiationID]]&amp;Tabelle4[[#This Row],[MessageID]],ALL_IN_ONE[ExperimentID]&amp;ALL_IN_ONE[NegotiationID]&amp;ALL_IN_ONE[MessageID],ALL_IN_ONE[Gesamt_ID],,0)</f>
        <v>#VALUE!</v>
      </c>
      <c r="C118">
        <v>315</v>
      </c>
      <c r="D118" t="s">
        <v>141</v>
      </c>
      <c r="E118">
        <v>5599</v>
      </c>
      <c r="F118">
        <v>317</v>
      </c>
      <c r="G118">
        <v>318</v>
      </c>
      <c r="H118" t="s">
        <v>31</v>
      </c>
      <c r="I118" t="str">
        <f t="array" ref="I118">IFERROR(_xlfn.XLOOKUP(Tabelle4[[#This Row],[NegotiationID]]&amp;"FinalAccept",Tabelle4[NegotiationID]&amp;Tabelle4[ActionType],Tabelle4[ActionType],,0),_xlfn.XLOOKUP(Tabelle4[[#This Row],[NegotiationID]]&amp;"FinalReject",Tabelle4[NegotiationID]&amp;Tabelle4[ActionType],Tabelle4[ActionType],,0))</f>
        <v>FinalAccept</v>
      </c>
      <c r="J118">
        <v>0.65669999999999995</v>
      </c>
      <c r="K118">
        <v>0.59599999999999997</v>
      </c>
      <c r="L118">
        <v>1.2526999999999999</v>
      </c>
      <c r="M118">
        <v>0.060699999999999997</v>
      </c>
      <c r="N118">
        <v>80</v>
      </c>
      <c r="O118">
        <v>2098</v>
      </c>
      <c r="P118">
        <v>12</v>
      </c>
      <c r="Q118" s="3" t="s">
        <v>203</v>
      </c>
    </row>
    <row r="119" ht="15" customHeight="1">
      <c r="A119" t="e">
        <f t="shared" ca="1" si="474"/>
        <v>#VALUE!</v>
      </c>
      <c r="B119" t="e">
        <f t="array" ref="B119" ca="1">_xlfn.XLOOKUP(Tabelle4[[#This Row],[ExperimentID]]&amp;Tabelle4[[#This Row],[NegotiationID]]&amp;Tabelle4[[#This Row],[MessageID]],ALL_IN_ONE[ExperimentID]&amp;ALL_IN_ONE[NegotiationID]&amp;ALL_IN_ONE[MessageID],ALL_IN_ONE[Gesamt_ID],,0)</f>
        <v>#VALUE!</v>
      </c>
      <c r="C119">
        <v>315</v>
      </c>
      <c r="D119" t="s">
        <v>141</v>
      </c>
      <c r="E119">
        <v>5611</v>
      </c>
      <c r="F119">
        <v>318</v>
      </c>
      <c r="G119">
        <v>317</v>
      </c>
      <c r="H119" t="s">
        <v>20</v>
      </c>
      <c r="I119" t="str">
        <f t="array" ref="I119">IFERROR(_xlfn.XLOOKUP(Tabelle4[[#This Row],[NegotiationID]]&amp;"FinalAccept",Tabelle4[NegotiationID]&amp;Tabelle4[ActionType],Tabelle4[ActionType],,0),_xlfn.XLOOKUP(Tabelle4[[#This Row],[NegotiationID]]&amp;"FinalReject",Tabelle4[NegotiationID]&amp;Tabelle4[ActionType],Tabelle4[ActionType],,0))</f>
        <v>FinalAccept</v>
      </c>
      <c r="J119">
        <v>0.59599999999999997</v>
      </c>
      <c r="K119">
        <v>0.65669999999999995</v>
      </c>
      <c r="L119">
        <v>1.2526999999999999</v>
      </c>
      <c r="M119">
        <v>0.060699999999999997</v>
      </c>
      <c r="N119">
        <v>2</v>
      </c>
      <c r="O119">
        <v>2098</v>
      </c>
      <c r="P119">
        <v>12</v>
      </c>
      <c r="Q119" t="s">
        <v>204</v>
      </c>
    </row>
    <row r="120" ht="15" hidden="1" customHeight="1">
      <c r="A120" t="e">
        <f t="shared" ca="1" si="474"/>
        <v>#VALUE!</v>
      </c>
      <c r="B120" t="e">
        <f t="array" ref="B120" ca="1">_xlfn.XLOOKUP(Tabelle4[[#This Row],[ExperimentID]]&amp;Tabelle4[[#This Row],[NegotiationID]]&amp;Tabelle4[[#This Row],[MessageID]],ALL_IN_ONE[ExperimentID]&amp;ALL_IN_ONE[NegotiationID]&amp;ALL_IN_ONE[MessageID],ALL_IN_ONE[Gesamt_ID],,0)</f>
        <v>#VALUE!</v>
      </c>
      <c r="C120">
        <v>341</v>
      </c>
      <c r="D120" t="s">
        <v>141</v>
      </c>
      <c r="E120">
        <v>342</v>
      </c>
      <c r="H120" t="s">
        <v>6019</v>
      </c>
      <c r="I120" t="str">
        <f t="array" ref="I120">IFERROR(_xlfn.XLOOKUP(Tabelle4[[#This Row],[NegotiationID]]&amp;"FinalAccept",Tabelle4[NegotiationID]&amp;Tabelle4[ActionType],Tabelle4[ActionType],,0),_xlfn.XLOOKUP(Tabelle4[[#This Row],[NegotiationID]]&amp;"FinalReject",Tabelle4[NegotiationID]&amp;Tabelle4[ActionType],Tabelle4[ActionType],,0))</f>
        <v>FinalAccept</v>
      </c>
      <c r="N120">
        <v>21</v>
      </c>
      <c r="O120">
        <v>7082</v>
      </c>
      <c r="P120">
        <v>18</v>
      </c>
      <c r="Q120" t="s">
        <v>6020</v>
      </c>
    </row>
    <row r="121" ht="15" customHeight="1">
      <c r="A121" t="e">
        <f t="shared" ca="1" si="474"/>
        <v>#VALUE!</v>
      </c>
      <c r="B121" t="e">
        <f t="array" ref="B121" ca="1">_xlfn.XLOOKUP(Tabelle4[[#This Row],[ExperimentID]]&amp;Tabelle4[[#This Row],[NegotiationID]]&amp;Tabelle4[[#This Row],[MessageID]],ALL_IN_ONE[ExperimentID]&amp;ALL_IN_ONE[NegotiationID]&amp;ALL_IN_ONE[MessageID],ALL_IN_ONE[Gesamt_ID],,0)</f>
        <v>#VALUE!</v>
      </c>
      <c r="C121">
        <v>341</v>
      </c>
      <c r="D121" t="s">
        <v>141</v>
      </c>
      <c r="E121">
        <v>3648</v>
      </c>
      <c r="F121">
        <v>344</v>
      </c>
      <c r="G121">
        <v>343</v>
      </c>
      <c r="H121" t="s">
        <v>19</v>
      </c>
      <c r="I121" t="str">
        <f t="array" ref="I121">IFERROR(_xlfn.XLOOKUP(Tabelle4[[#This Row],[NegotiationID]]&amp;"FinalAccept",Tabelle4[NegotiationID]&amp;Tabelle4[ActionType],Tabelle4[ActionType],,0),_xlfn.XLOOKUP(Tabelle4[[#This Row],[NegotiationID]]&amp;"FinalReject",Tabelle4[NegotiationID]&amp;Tabelle4[ActionType],Tabelle4[ActionType],,0))</f>
        <v>FinalAccept</v>
      </c>
      <c r="J121">
        <v>1</v>
      </c>
      <c r="K121">
        <v>0</v>
      </c>
      <c r="L121">
        <v>1</v>
      </c>
      <c r="M121">
        <v>1</v>
      </c>
      <c r="N121">
        <v>222</v>
      </c>
      <c r="O121">
        <v>7082</v>
      </c>
      <c r="P121">
        <v>18</v>
      </c>
      <c r="Q121" s="3" t="s">
        <v>205</v>
      </c>
    </row>
    <row r="122" ht="15" customHeight="1">
      <c r="A122" t="e">
        <f t="shared" ca="1" si="474"/>
        <v>#VALUE!</v>
      </c>
      <c r="B122" t="e">
        <f t="array" ref="B122" ca="1">_xlfn.XLOOKUP(Tabelle4[[#This Row],[ExperimentID]]&amp;Tabelle4[[#This Row],[NegotiationID]]&amp;Tabelle4[[#This Row],[MessageID]],ALL_IN_ONE[ExperimentID]&amp;ALL_IN_ONE[NegotiationID]&amp;ALL_IN_ONE[MessageID],ALL_IN_ONE[Gesamt_ID],,0)</f>
        <v>#VALUE!</v>
      </c>
      <c r="C122">
        <v>341</v>
      </c>
      <c r="D122" t="s">
        <v>141</v>
      </c>
      <c r="E122">
        <v>3882</v>
      </c>
      <c r="F122">
        <v>343</v>
      </c>
      <c r="G122">
        <v>344</v>
      </c>
      <c r="H122" t="s">
        <v>31</v>
      </c>
      <c r="I122" t="str">
        <f t="array" ref="I122">IFERROR(_xlfn.XLOOKUP(Tabelle4[[#This Row],[NegotiationID]]&amp;"FinalAccept",Tabelle4[NegotiationID]&amp;Tabelle4[ActionType],Tabelle4[ActionType],,0),_xlfn.XLOOKUP(Tabelle4[[#This Row],[NegotiationID]]&amp;"FinalReject",Tabelle4[NegotiationID]&amp;Tabelle4[ActionType],Tabelle4[ActionType],,0))</f>
        <v>FinalAccept</v>
      </c>
      <c r="J122">
        <v>0.90669999999999995</v>
      </c>
      <c r="K122">
        <v>0.495</v>
      </c>
      <c r="L122">
        <v>1.4016999999999999</v>
      </c>
      <c r="M122">
        <v>0.41170000000000001</v>
      </c>
      <c r="N122">
        <v>3197</v>
      </c>
      <c r="O122">
        <v>7082</v>
      </c>
      <c r="P122">
        <v>18</v>
      </c>
      <c r="Q122" s="3" t="s">
        <v>206</v>
      </c>
    </row>
    <row r="123" ht="15" customHeight="1">
      <c r="A123" t="e">
        <f t="shared" ca="1" si="474"/>
        <v>#VALUE!</v>
      </c>
      <c r="B123" t="e">
        <f t="array" ref="B123" ca="1">_xlfn.XLOOKUP(Tabelle4[[#This Row],[ExperimentID]]&amp;Tabelle4[[#This Row],[NegotiationID]]&amp;Tabelle4[[#This Row],[MessageID]],ALL_IN_ONE[ExperimentID]&amp;ALL_IN_ONE[NegotiationID]&amp;ALL_IN_ONE[MessageID],ALL_IN_ONE[Gesamt_ID],,0)</f>
        <v>#VALUE!</v>
      </c>
      <c r="C123">
        <v>341</v>
      </c>
      <c r="D123" t="s">
        <v>141</v>
      </c>
      <c r="E123">
        <v>4330</v>
      </c>
      <c r="F123">
        <v>344</v>
      </c>
      <c r="G123">
        <v>343</v>
      </c>
      <c r="H123" t="s">
        <v>31</v>
      </c>
      <c r="I123" t="str">
        <f t="array" ref="I123">IFERROR(_xlfn.XLOOKUP(Tabelle4[[#This Row],[NegotiationID]]&amp;"FinalAccept",Tabelle4[NegotiationID]&amp;Tabelle4[ActionType],Tabelle4[ActionType],,0),_xlfn.XLOOKUP(Tabelle4[[#This Row],[NegotiationID]]&amp;"FinalReject",Tabelle4[NegotiationID]&amp;Tabelle4[ActionType],Tabelle4[ActionType],,0))</f>
        <v>FinalAccept</v>
      </c>
      <c r="J123">
        <v>0.91749999999999998</v>
      </c>
      <c r="K123">
        <v>0.046699999999999998</v>
      </c>
      <c r="L123">
        <v>0.96419999999999995</v>
      </c>
      <c r="M123">
        <v>0.87080000000000002</v>
      </c>
      <c r="N123">
        <v>621</v>
      </c>
      <c r="O123">
        <v>7082</v>
      </c>
      <c r="P123">
        <v>18</v>
      </c>
      <c r="Q123" s="3" t="s">
        <v>207</v>
      </c>
    </row>
    <row r="124" ht="15" customHeight="1">
      <c r="A124" t="e">
        <f t="shared" ca="1" si="474"/>
        <v>#VALUE!</v>
      </c>
      <c r="B124" t="e">
        <f t="array" ref="B124" ca="1">_xlfn.XLOOKUP(Tabelle4[[#This Row],[ExperimentID]]&amp;Tabelle4[[#This Row],[NegotiationID]]&amp;Tabelle4[[#This Row],[MessageID]],ALL_IN_ONE[ExperimentID]&amp;ALL_IN_ONE[NegotiationID]&amp;ALL_IN_ONE[MessageID],ALL_IN_ONE[Gesamt_ID],,0)</f>
        <v>#VALUE!</v>
      </c>
      <c r="C124">
        <v>341</v>
      </c>
      <c r="D124" t="s">
        <v>141</v>
      </c>
      <c r="E124">
        <v>4690</v>
      </c>
      <c r="F124">
        <v>343</v>
      </c>
      <c r="G124">
        <v>344</v>
      </c>
      <c r="H124" t="s">
        <v>31</v>
      </c>
      <c r="I124" t="str">
        <f t="array" ref="I124">IFERROR(_xlfn.XLOOKUP(Tabelle4[[#This Row],[NegotiationID]]&amp;"FinalAccept",Tabelle4[NegotiationID]&amp;Tabelle4[ActionType],Tabelle4[ActionType],,0),_xlfn.XLOOKUP(Tabelle4[[#This Row],[NegotiationID]]&amp;"FinalReject",Tabelle4[NegotiationID]&amp;Tabelle4[ActionType],Tabelle4[ActionType],,0))</f>
        <v>FinalAccept</v>
      </c>
      <c r="J124">
        <v>0.84670000000000001</v>
      </c>
      <c r="K124">
        <v>0.29099999999999998</v>
      </c>
      <c r="L124">
        <v>1.1376999999999999</v>
      </c>
      <c r="M124">
        <v>0.55569999999999997</v>
      </c>
      <c r="N124">
        <v>511</v>
      </c>
      <c r="O124">
        <v>7082</v>
      </c>
      <c r="P124">
        <v>18</v>
      </c>
      <c r="Q124" s="3" t="s">
        <v>208</v>
      </c>
    </row>
    <row r="125" ht="15" customHeight="1">
      <c r="A125" t="e">
        <f t="shared" ca="1" si="474"/>
        <v>#VALUE!</v>
      </c>
      <c r="B125" t="e">
        <f t="array" ref="B125" ca="1">_xlfn.XLOOKUP(Tabelle4[[#This Row],[ExperimentID]]&amp;Tabelle4[[#This Row],[NegotiationID]]&amp;Tabelle4[[#This Row],[MessageID]],ALL_IN_ONE[ExperimentID]&amp;ALL_IN_ONE[NegotiationID]&amp;ALL_IN_ONE[MessageID],ALL_IN_ONE[Gesamt_ID],,0)</f>
        <v>#VALUE!</v>
      </c>
      <c r="C125">
        <v>341</v>
      </c>
      <c r="D125" t="s">
        <v>141</v>
      </c>
      <c r="E125">
        <v>4915</v>
      </c>
      <c r="F125">
        <v>344</v>
      </c>
      <c r="G125">
        <v>343</v>
      </c>
      <c r="H125" t="s">
        <v>31</v>
      </c>
      <c r="I125" t="str">
        <f t="array" ref="I125">IFERROR(_xlfn.XLOOKUP(Tabelle4[[#This Row],[NegotiationID]]&amp;"FinalAccept",Tabelle4[NegotiationID]&amp;Tabelle4[ActionType],Tabelle4[ActionType],,0),_xlfn.XLOOKUP(Tabelle4[[#This Row],[NegotiationID]]&amp;"FinalReject",Tabelle4[NegotiationID]&amp;Tabelle4[ActionType],Tabelle4[ActionType],,0))</f>
        <v>FinalAccept</v>
      </c>
      <c r="J125">
        <v>0.84350000000000003</v>
      </c>
      <c r="K125">
        <v>0.21329999999999999</v>
      </c>
      <c r="L125">
        <v>1.0568</v>
      </c>
      <c r="M125">
        <v>0.63019999999999998</v>
      </c>
      <c r="N125">
        <v>892</v>
      </c>
      <c r="O125">
        <v>7082</v>
      </c>
      <c r="P125">
        <v>18</v>
      </c>
      <c r="Q125" s="3" t="s">
        <v>209</v>
      </c>
    </row>
    <row r="126" ht="15" customHeight="1">
      <c r="A126" t="e">
        <f t="shared" ca="1" si="474"/>
        <v>#VALUE!</v>
      </c>
      <c r="B126" t="e">
        <f t="array" ref="B126" ca="1">_xlfn.XLOOKUP(Tabelle4[[#This Row],[ExperimentID]]&amp;Tabelle4[[#This Row],[NegotiationID]]&amp;Tabelle4[[#This Row],[MessageID]],ALL_IN_ONE[ExperimentID]&amp;ALL_IN_ONE[NegotiationID]&amp;ALL_IN_ONE[MessageID],ALL_IN_ONE[Gesamt_ID],,0)</f>
        <v>#VALUE!</v>
      </c>
      <c r="C126">
        <v>341</v>
      </c>
      <c r="D126" t="s">
        <v>141</v>
      </c>
      <c r="E126">
        <v>5093</v>
      </c>
      <c r="F126">
        <v>343</v>
      </c>
      <c r="G126">
        <v>344</v>
      </c>
      <c r="H126" t="s">
        <v>31</v>
      </c>
      <c r="I126" t="str">
        <f t="array" ref="I126">IFERROR(_xlfn.XLOOKUP(Tabelle4[[#This Row],[NegotiationID]]&amp;"FinalAccept",Tabelle4[NegotiationID]&amp;Tabelle4[ActionType],Tabelle4[ActionType],,0),_xlfn.XLOOKUP(Tabelle4[[#This Row],[NegotiationID]]&amp;"FinalReject",Tabelle4[NegotiationID]&amp;Tabelle4[ActionType],Tabelle4[ActionType],,0))</f>
        <v>FinalAccept</v>
      </c>
      <c r="J126">
        <v>0.83750000000000002</v>
      </c>
      <c r="K126">
        <v>0.73350000000000004</v>
      </c>
      <c r="L126">
        <v>1.571</v>
      </c>
      <c r="M126">
        <v>0.104</v>
      </c>
      <c r="N126">
        <v>242</v>
      </c>
      <c r="O126">
        <v>7082</v>
      </c>
      <c r="P126">
        <v>18</v>
      </c>
      <c r="Q126" s="3" t="s">
        <v>210</v>
      </c>
    </row>
    <row r="127" ht="15" customHeight="1">
      <c r="A127" t="e">
        <f t="shared" ca="1" si="474"/>
        <v>#VALUE!</v>
      </c>
      <c r="B127" t="e">
        <f t="array" ref="B127" ca="1">_xlfn.XLOOKUP(Tabelle4[[#This Row],[ExperimentID]]&amp;Tabelle4[[#This Row],[NegotiationID]]&amp;Tabelle4[[#This Row],[MessageID]],ALL_IN_ONE[ExperimentID]&amp;ALL_IN_ONE[NegotiationID]&amp;ALL_IN_ONE[MessageID],ALL_IN_ONE[Gesamt_ID],,0)</f>
        <v>#VALUE!</v>
      </c>
      <c r="C127">
        <v>341</v>
      </c>
      <c r="D127" t="s">
        <v>141</v>
      </c>
      <c r="E127">
        <v>5895</v>
      </c>
      <c r="F127">
        <v>344</v>
      </c>
      <c r="G127">
        <v>343</v>
      </c>
      <c r="H127" t="s">
        <v>31</v>
      </c>
      <c r="I127" t="str">
        <f t="array" ref="I127">IFERROR(_xlfn.XLOOKUP(Tabelle4[[#This Row],[NegotiationID]]&amp;"FinalAccept",Tabelle4[NegotiationID]&amp;Tabelle4[ActionType],Tabelle4[ActionType],,0),_xlfn.XLOOKUP(Tabelle4[[#This Row],[NegotiationID]]&amp;"FinalReject",Tabelle4[NegotiationID]&amp;Tabelle4[ActionType],Tabelle4[ActionType],,0))</f>
        <v>FinalAccept</v>
      </c>
      <c r="J127">
        <v>0.79849999999999999</v>
      </c>
      <c r="K127">
        <v>0.25080000000000002</v>
      </c>
      <c r="L127">
        <v>1.0492999999999999</v>
      </c>
      <c r="M127">
        <v>0.54769999999999996</v>
      </c>
      <c r="N127">
        <v>278</v>
      </c>
      <c r="O127">
        <v>7082</v>
      </c>
      <c r="P127">
        <v>18</v>
      </c>
      <c r="Q127" s="3" t="s">
        <v>211</v>
      </c>
    </row>
    <row r="128" ht="15" customHeight="1">
      <c r="A128" t="e">
        <f t="shared" ca="1" si="474"/>
        <v>#VALUE!</v>
      </c>
      <c r="B128" t="e">
        <f t="array" ref="B128" ca="1">_xlfn.XLOOKUP(Tabelle4[[#This Row],[ExperimentID]]&amp;Tabelle4[[#This Row],[NegotiationID]]&amp;Tabelle4[[#This Row],[MessageID]],ALL_IN_ONE[ExperimentID]&amp;ALL_IN_ONE[NegotiationID]&amp;ALL_IN_ONE[MessageID],ALL_IN_ONE[Gesamt_ID],,0)</f>
        <v>#VALUE!</v>
      </c>
      <c r="C128">
        <v>341</v>
      </c>
      <c r="D128" t="s">
        <v>141</v>
      </c>
      <c r="E128">
        <v>5945</v>
      </c>
      <c r="F128">
        <v>343</v>
      </c>
      <c r="G128">
        <v>344</v>
      </c>
      <c r="H128" t="s">
        <v>31</v>
      </c>
      <c r="I128" t="str">
        <f t="array" ref="I128">IFERROR(_xlfn.XLOOKUP(Tabelle4[[#This Row],[NegotiationID]]&amp;"FinalAccept",Tabelle4[NegotiationID]&amp;Tabelle4[ActionType],Tabelle4[ActionType],,0),_xlfn.XLOOKUP(Tabelle4[[#This Row],[NegotiationID]]&amp;"FinalReject",Tabelle4[NegotiationID]&amp;Tabelle4[ActionType],Tabelle4[ActionType],,0))</f>
        <v>FinalAccept</v>
      </c>
      <c r="J128">
        <v>0.58079999999999998</v>
      </c>
      <c r="K128">
        <v>0.57350000000000001</v>
      </c>
      <c r="L128">
        <v>1.1543000000000001</v>
      </c>
      <c r="M128">
        <v>0.0073000000000000001</v>
      </c>
      <c r="N128">
        <v>220</v>
      </c>
      <c r="O128">
        <v>7082</v>
      </c>
      <c r="P128">
        <v>18</v>
      </c>
      <c r="Q128" s="3" t="s">
        <v>212</v>
      </c>
    </row>
    <row r="129" ht="15" customHeight="1">
      <c r="A129" t="e">
        <f t="shared" ca="1" si="474"/>
        <v>#VALUE!</v>
      </c>
      <c r="B129" t="e">
        <f t="array" ref="B129" ca="1">_xlfn.XLOOKUP(Tabelle4[[#This Row],[ExperimentID]]&amp;Tabelle4[[#This Row],[NegotiationID]]&amp;Tabelle4[[#This Row],[MessageID]],ALL_IN_ONE[ExperimentID]&amp;ALL_IN_ONE[NegotiationID]&amp;ALL_IN_ONE[MessageID],ALL_IN_ONE[Gesamt_ID],,0)</f>
        <v>#VALUE!</v>
      </c>
      <c r="C129">
        <v>341</v>
      </c>
      <c r="D129" t="s">
        <v>141</v>
      </c>
      <c r="E129">
        <v>5975</v>
      </c>
      <c r="F129">
        <v>344</v>
      </c>
      <c r="G129">
        <v>343</v>
      </c>
      <c r="H129" t="s">
        <v>31</v>
      </c>
      <c r="I129" t="str">
        <f t="array" ref="I129">IFERROR(_xlfn.XLOOKUP(Tabelle4[[#This Row],[NegotiationID]]&amp;"FinalAccept",Tabelle4[NegotiationID]&amp;Tabelle4[ActionType],Tabelle4[ActionType],,0),_xlfn.XLOOKUP(Tabelle4[[#This Row],[NegotiationID]]&amp;"FinalReject",Tabelle4[NegotiationID]&amp;Tabelle4[ActionType],Tabelle4[ActionType],,0))</f>
        <v>FinalAccept</v>
      </c>
      <c r="J129">
        <v>0.63600000000000001</v>
      </c>
      <c r="K129">
        <v>0.48499999999999999</v>
      </c>
      <c r="L129">
        <v>1.121</v>
      </c>
      <c r="M129">
        <v>0.151</v>
      </c>
      <c r="N129">
        <v>75</v>
      </c>
      <c r="O129">
        <v>7082</v>
      </c>
      <c r="P129">
        <v>18</v>
      </c>
      <c r="Q129" s="3" t="s">
        <v>213</v>
      </c>
    </row>
    <row r="130" ht="15" customHeight="1">
      <c r="A130" t="e">
        <f t="shared" ref="A130:A193" ca="1" si="475">MID(CELL("Dateiname",$A$1),FIND("]",CELL("Dateiname",$A$1))+1,31)</f>
        <v>#VALUE!</v>
      </c>
      <c r="B130" t="e">
        <f t="array" ref="B130" ca="1">_xlfn.XLOOKUP(Tabelle4[[#This Row],[ExperimentID]]&amp;Tabelle4[[#This Row],[NegotiationID]]&amp;Tabelle4[[#This Row],[MessageID]],ALL_IN_ONE[ExperimentID]&amp;ALL_IN_ONE[NegotiationID]&amp;ALL_IN_ONE[MessageID],ALL_IN_ONE[Gesamt_ID],,0)</f>
        <v>#VALUE!</v>
      </c>
      <c r="C130">
        <v>341</v>
      </c>
      <c r="D130" t="s">
        <v>141</v>
      </c>
      <c r="E130">
        <v>6021</v>
      </c>
      <c r="F130">
        <v>343</v>
      </c>
      <c r="G130">
        <v>344</v>
      </c>
      <c r="H130" t="s">
        <v>31</v>
      </c>
      <c r="I130" t="str">
        <f t="array" ref="I130">IFERROR(_xlfn.XLOOKUP(Tabelle4[[#This Row],[NegotiationID]]&amp;"FinalAccept",Tabelle4[NegotiationID]&amp;Tabelle4[ActionType],Tabelle4[ActionType],,0),_xlfn.XLOOKUP(Tabelle4[[#This Row],[NegotiationID]]&amp;"FinalReject",Tabelle4[NegotiationID]&amp;Tabelle4[ActionType],Tabelle4[ActionType],,0))</f>
        <v>FinalAccept</v>
      </c>
      <c r="J130">
        <v>0.54349999999999998</v>
      </c>
      <c r="K130">
        <v>0.60150000000000003</v>
      </c>
      <c r="L130">
        <v>1.145</v>
      </c>
      <c r="M130">
        <v>0.058000000000000003</v>
      </c>
      <c r="N130">
        <v>185</v>
      </c>
      <c r="O130">
        <v>7082</v>
      </c>
      <c r="P130">
        <v>18</v>
      </c>
      <c r="Q130" s="3" t="s">
        <v>214</v>
      </c>
    </row>
    <row r="131" ht="15" customHeight="1">
      <c r="A131" t="e">
        <f t="shared" ca="1" si="475"/>
        <v>#VALUE!</v>
      </c>
      <c r="B131" t="e">
        <f t="array" ref="B131" ca="1">_xlfn.XLOOKUP(Tabelle4[[#This Row],[ExperimentID]]&amp;Tabelle4[[#This Row],[NegotiationID]]&amp;Tabelle4[[#This Row],[MessageID]],ALL_IN_ONE[ExperimentID]&amp;ALL_IN_ONE[NegotiationID]&amp;ALL_IN_ONE[MessageID],ALL_IN_ONE[Gesamt_ID],,0)</f>
        <v>#VALUE!</v>
      </c>
      <c r="C131">
        <v>341</v>
      </c>
      <c r="D131" t="s">
        <v>141</v>
      </c>
      <c r="E131">
        <v>6146</v>
      </c>
      <c r="F131">
        <v>344</v>
      </c>
      <c r="G131">
        <v>343</v>
      </c>
      <c r="H131" t="s">
        <v>31</v>
      </c>
      <c r="I131" t="str">
        <f t="array" ref="I131">IFERROR(_xlfn.XLOOKUP(Tabelle4[[#This Row],[NegotiationID]]&amp;"FinalAccept",Tabelle4[NegotiationID]&amp;Tabelle4[ActionType],Tabelle4[ActionType],,0),_xlfn.XLOOKUP(Tabelle4[[#This Row],[NegotiationID]]&amp;"FinalReject",Tabelle4[NegotiationID]&amp;Tabelle4[ActionType],Tabelle4[ActionType],,0))</f>
        <v>FinalAccept</v>
      </c>
      <c r="J131">
        <v>0.65849999999999997</v>
      </c>
      <c r="K131">
        <v>0.4425</v>
      </c>
      <c r="L131">
        <v>1.101</v>
      </c>
      <c r="M131">
        <v>0.216</v>
      </c>
      <c r="N131">
        <v>37</v>
      </c>
      <c r="O131">
        <v>7082</v>
      </c>
      <c r="P131">
        <v>18</v>
      </c>
      <c r="Q131" s="3" t="s">
        <v>215</v>
      </c>
    </row>
    <row r="132" ht="15" customHeight="1">
      <c r="A132" t="e">
        <f t="shared" ca="1" si="475"/>
        <v>#VALUE!</v>
      </c>
      <c r="B132" t="e">
        <f t="array" ref="B132" ca="1">_xlfn.XLOOKUP(Tabelle4[[#This Row],[ExperimentID]]&amp;Tabelle4[[#This Row],[NegotiationID]]&amp;Tabelle4[[#This Row],[MessageID]],ALL_IN_ONE[ExperimentID]&amp;ALL_IN_ONE[NegotiationID]&amp;ALL_IN_ONE[MessageID],ALL_IN_ONE[Gesamt_ID],,0)</f>
        <v>#VALUE!</v>
      </c>
      <c r="C132">
        <v>341</v>
      </c>
      <c r="D132" t="s">
        <v>141</v>
      </c>
      <c r="E132">
        <v>6175</v>
      </c>
      <c r="F132">
        <v>343</v>
      </c>
      <c r="G132">
        <v>344</v>
      </c>
      <c r="H132" t="s">
        <v>31</v>
      </c>
      <c r="I132" t="str">
        <f t="array" ref="I132">IFERROR(_xlfn.XLOOKUP(Tabelle4[[#This Row],[NegotiationID]]&amp;"FinalAccept",Tabelle4[NegotiationID]&amp;Tabelle4[ActionType],Tabelle4[ActionType],,0),_xlfn.XLOOKUP(Tabelle4[[#This Row],[NegotiationID]]&amp;"FinalReject",Tabelle4[NegotiationID]&amp;Tabelle4[ActionType],Tabelle4[ActionType],,0))</f>
        <v>FinalAccept</v>
      </c>
      <c r="J132">
        <v>0.54349999999999998</v>
      </c>
      <c r="K132">
        <v>0.60150000000000003</v>
      </c>
      <c r="L132">
        <v>1.145</v>
      </c>
      <c r="M132">
        <v>0.058000000000000003</v>
      </c>
      <c r="N132">
        <v>126</v>
      </c>
      <c r="O132">
        <v>7082</v>
      </c>
      <c r="P132">
        <v>18</v>
      </c>
      <c r="Q132" s="3" t="s">
        <v>216</v>
      </c>
    </row>
    <row r="133" ht="15" customHeight="1">
      <c r="A133" t="e">
        <f t="shared" ca="1" si="475"/>
        <v>#VALUE!</v>
      </c>
      <c r="B133" t="e">
        <f t="array" ref="B133" ca="1">_xlfn.XLOOKUP(Tabelle4[[#This Row],[ExperimentID]]&amp;Tabelle4[[#This Row],[NegotiationID]]&amp;Tabelle4[[#This Row],[MessageID]],ALL_IN_ONE[ExperimentID]&amp;ALL_IN_ONE[NegotiationID]&amp;ALL_IN_ONE[MessageID],ALL_IN_ONE[Gesamt_ID],,0)</f>
        <v>#VALUE!</v>
      </c>
      <c r="C133">
        <v>341</v>
      </c>
      <c r="D133" t="s">
        <v>141</v>
      </c>
      <c r="E133">
        <v>6196</v>
      </c>
      <c r="F133">
        <v>344</v>
      </c>
      <c r="G133">
        <v>343</v>
      </c>
      <c r="H133" t="s">
        <v>31</v>
      </c>
      <c r="I133" t="str">
        <f t="array" ref="I133">IFERROR(_xlfn.XLOOKUP(Tabelle4[[#This Row],[NegotiationID]]&amp;"FinalAccept",Tabelle4[NegotiationID]&amp;Tabelle4[ActionType],Tabelle4[ActionType],,0),_xlfn.XLOOKUP(Tabelle4[[#This Row],[NegotiationID]]&amp;"FinalReject",Tabelle4[NegotiationID]&amp;Tabelle4[ActionType],Tabelle4[ActionType],,0))</f>
        <v>FinalAccept</v>
      </c>
      <c r="J133">
        <v>0.624</v>
      </c>
      <c r="K133">
        <v>0.501</v>
      </c>
      <c r="L133">
        <v>1.125</v>
      </c>
      <c r="M133">
        <v>0.123</v>
      </c>
      <c r="N133">
        <v>50</v>
      </c>
      <c r="O133">
        <v>7082</v>
      </c>
      <c r="P133">
        <v>18</v>
      </c>
      <c r="Q133" s="3" t="s">
        <v>217</v>
      </c>
    </row>
    <row r="134" ht="15" customHeight="1">
      <c r="A134" t="e">
        <f t="shared" ca="1" si="475"/>
        <v>#VALUE!</v>
      </c>
      <c r="B134" t="e">
        <f t="array" ref="B134" ca="1">_xlfn.XLOOKUP(Tabelle4[[#This Row],[ExperimentID]]&amp;Tabelle4[[#This Row],[NegotiationID]]&amp;Tabelle4[[#This Row],[MessageID]],ALL_IN_ONE[ExperimentID]&amp;ALL_IN_ONE[NegotiationID]&amp;ALL_IN_ONE[MessageID],ALL_IN_ONE[Gesamt_ID],,0)</f>
        <v>#VALUE!</v>
      </c>
      <c r="C134">
        <v>341</v>
      </c>
      <c r="D134" t="s">
        <v>141</v>
      </c>
      <c r="E134">
        <v>6219</v>
      </c>
      <c r="F134">
        <v>343</v>
      </c>
      <c r="G134">
        <v>344</v>
      </c>
      <c r="H134" t="s">
        <v>31</v>
      </c>
      <c r="I134" t="str">
        <f t="array" ref="I134">IFERROR(_xlfn.XLOOKUP(Tabelle4[[#This Row],[NegotiationID]]&amp;"FinalAccept",Tabelle4[NegotiationID]&amp;Tabelle4[ActionType],Tabelle4[ActionType],,0),_xlfn.XLOOKUP(Tabelle4[[#This Row],[NegotiationID]]&amp;"FinalReject",Tabelle4[NegotiationID]&amp;Tabelle4[ActionType],Tabelle4[ActionType],,0))</f>
        <v>FinalAccept</v>
      </c>
      <c r="J134">
        <v>0.54349999999999998</v>
      </c>
      <c r="K134">
        <v>0.60150000000000003</v>
      </c>
      <c r="L134">
        <v>1.145</v>
      </c>
      <c r="M134">
        <v>0.058000000000000003</v>
      </c>
      <c r="N134">
        <v>184</v>
      </c>
      <c r="O134">
        <v>7082</v>
      </c>
      <c r="P134">
        <v>18</v>
      </c>
      <c r="Q134" s="3" t="s">
        <v>218</v>
      </c>
    </row>
    <row r="135" ht="15" customHeight="1">
      <c r="A135" t="e">
        <f t="shared" ca="1" si="475"/>
        <v>#VALUE!</v>
      </c>
      <c r="B135" t="e">
        <f t="array" ref="B135" ca="1">_xlfn.XLOOKUP(Tabelle4[[#This Row],[ExperimentID]]&amp;Tabelle4[[#This Row],[NegotiationID]]&amp;Tabelle4[[#This Row],[MessageID]],ALL_IN_ONE[ExperimentID]&amp;ALL_IN_ONE[NegotiationID]&amp;ALL_IN_ONE[MessageID],ALL_IN_ONE[Gesamt_ID],,0)</f>
        <v>#VALUE!</v>
      </c>
      <c r="C135">
        <v>341</v>
      </c>
      <c r="D135" t="s">
        <v>141</v>
      </c>
      <c r="E135">
        <v>6225</v>
      </c>
      <c r="F135">
        <v>344</v>
      </c>
      <c r="G135">
        <v>343</v>
      </c>
      <c r="H135" t="s">
        <v>31</v>
      </c>
      <c r="I135" t="str">
        <f t="array" ref="I135">IFERROR(_xlfn.XLOOKUP(Tabelle4[[#This Row],[NegotiationID]]&amp;"FinalAccept",Tabelle4[NegotiationID]&amp;Tabelle4[ActionType],Tabelle4[ActionType],,0),_xlfn.XLOOKUP(Tabelle4[[#This Row],[NegotiationID]]&amp;"FinalReject",Tabelle4[NegotiationID]&amp;Tabelle4[ActionType],Tabelle4[ActionType],,0))</f>
        <v>FinalAccept</v>
      </c>
      <c r="J135">
        <v>0.624</v>
      </c>
      <c r="K135">
        <v>0.501</v>
      </c>
      <c r="L135">
        <v>1.125</v>
      </c>
      <c r="M135">
        <v>0.123</v>
      </c>
      <c r="N135">
        <v>70</v>
      </c>
      <c r="O135">
        <v>7082</v>
      </c>
      <c r="P135">
        <v>18</v>
      </c>
      <c r="Q135" s="3" t="s">
        <v>219</v>
      </c>
    </row>
    <row r="136" ht="15" customHeight="1">
      <c r="A136" t="e">
        <f t="shared" ca="1" si="475"/>
        <v>#VALUE!</v>
      </c>
      <c r="B136" t="e">
        <f t="array" ref="B136" ca="1">_xlfn.XLOOKUP(Tabelle4[[#This Row],[ExperimentID]]&amp;Tabelle4[[#This Row],[NegotiationID]]&amp;Tabelle4[[#This Row],[MessageID]],ALL_IN_ONE[ExperimentID]&amp;ALL_IN_ONE[NegotiationID]&amp;ALL_IN_ONE[MessageID],ALL_IN_ONE[Gesamt_ID],,0)</f>
        <v>#VALUE!</v>
      </c>
      <c r="C136">
        <v>341</v>
      </c>
      <c r="D136" t="s">
        <v>141</v>
      </c>
      <c r="E136">
        <v>6242</v>
      </c>
      <c r="F136">
        <v>343</v>
      </c>
      <c r="G136">
        <v>344</v>
      </c>
      <c r="H136" t="s">
        <v>31</v>
      </c>
      <c r="I136" t="str">
        <f t="array" ref="I136">IFERROR(_xlfn.XLOOKUP(Tabelle4[[#This Row],[NegotiationID]]&amp;"FinalAccept",Tabelle4[NegotiationID]&amp;Tabelle4[ActionType],Tabelle4[ActionType],,0),_xlfn.XLOOKUP(Tabelle4[[#This Row],[NegotiationID]]&amp;"FinalReject",Tabelle4[NegotiationID]&amp;Tabelle4[ActionType],Tabelle4[ActionType],,0))</f>
        <v>FinalAccept</v>
      </c>
      <c r="J136">
        <v>0.53820000000000001</v>
      </c>
      <c r="K136">
        <v>0.60550000000000004</v>
      </c>
      <c r="L136">
        <v>1.1436999999999999</v>
      </c>
      <c r="M136">
        <v>0.067299999999999999</v>
      </c>
      <c r="N136">
        <v>101</v>
      </c>
      <c r="O136">
        <v>7082</v>
      </c>
      <c r="P136">
        <v>18</v>
      </c>
      <c r="Q136" s="3" t="s">
        <v>220</v>
      </c>
    </row>
    <row r="137" ht="15" customHeight="1">
      <c r="A137" t="e">
        <f t="shared" ca="1" si="475"/>
        <v>#VALUE!</v>
      </c>
      <c r="B137" t="e">
        <f t="array" ref="B137" ca="1">_xlfn.XLOOKUP(Tabelle4[[#This Row],[ExperimentID]]&amp;Tabelle4[[#This Row],[NegotiationID]]&amp;Tabelle4[[#This Row],[MessageID]],ALL_IN_ONE[ExperimentID]&amp;ALL_IN_ONE[NegotiationID]&amp;ALL_IN_ONE[MessageID],ALL_IN_ONE[Gesamt_ID],,0)</f>
        <v>#VALUE!</v>
      </c>
      <c r="C137">
        <v>341</v>
      </c>
      <c r="D137" t="s">
        <v>141</v>
      </c>
      <c r="E137">
        <v>6253</v>
      </c>
      <c r="F137">
        <v>344</v>
      </c>
      <c r="G137">
        <v>343</v>
      </c>
      <c r="H137" t="s">
        <v>20</v>
      </c>
      <c r="I137" t="str">
        <f t="array" ref="I137">IFERROR(_xlfn.XLOOKUP(Tabelle4[[#This Row],[NegotiationID]]&amp;"FinalAccept",Tabelle4[NegotiationID]&amp;Tabelle4[ActionType],Tabelle4[ActionType],,0),_xlfn.XLOOKUP(Tabelle4[[#This Row],[NegotiationID]]&amp;"FinalReject",Tabelle4[NegotiationID]&amp;Tabelle4[ActionType],Tabelle4[ActionType],,0))</f>
        <v>FinalAccept</v>
      </c>
      <c r="J137">
        <v>0.60550000000000004</v>
      </c>
      <c r="K137">
        <v>0.53820000000000001</v>
      </c>
      <c r="L137">
        <v>1.1436999999999999</v>
      </c>
      <c r="M137">
        <v>0.067299999999999999</v>
      </c>
      <c r="N137">
        <v>50</v>
      </c>
      <c r="O137">
        <v>7082</v>
      </c>
      <c r="P137">
        <v>18</v>
      </c>
      <c r="Q137" s="3" t="s">
        <v>221</v>
      </c>
    </row>
    <row r="138" ht="15" hidden="1" customHeight="1">
      <c r="A138" t="e">
        <f t="shared" ca="1" si="475"/>
        <v>#VALUE!</v>
      </c>
      <c r="B138" t="e">
        <f t="array" ref="B138" ca="1">_xlfn.XLOOKUP(Tabelle4[[#This Row],[ExperimentID]]&amp;Tabelle4[[#This Row],[NegotiationID]]&amp;Tabelle4[[#This Row],[MessageID]],ALL_IN_ONE[ExperimentID]&amp;ALL_IN_ONE[NegotiationID]&amp;ALL_IN_ONE[MessageID],ALL_IN_ONE[Gesamt_ID],,0)</f>
        <v>#VALUE!</v>
      </c>
      <c r="C138">
        <v>367</v>
      </c>
      <c r="D138" t="s">
        <v>141</v>
      </c>
      <c r="E138">
        <v>368</v>
      </c>
      <c r="H138" t="s">
        <v>6019</v>
      </c>
      <c r="I138" t="str">
        <f t="array" ref="I138">IFERROR(_xlfn.XLOOKUP(Tabelle4[[#This Row],[NegotiationID]]&amp;"FinalAccept",Tabelle4[NegotiationID]&amp;Tabelle4[ActionType],Tabelle4[ActionType],,0),_xlfn.XLOOKUP(Tabelle4[[#This Row],[NegotiationID]]&amp;"FinalReject",Tabelle4[NegotiationID]&amp;Tabelle4[ActionType],Tabelle4[ActionType],,0))</f>
        <v>FinalAccept</v>
      </c>
      <c r="N138">
        <v>21</v>
      </c>
      <c r="O138">
        <v>4088</v>
      </c>
      <c r="P138">
        <v>11</v>
      </c>
      <c r="Q138" t="s">
        <v>6020</v>
      </c>
    </row>
    <row r="139" ht="15" customHeight="1">
      <c r="A139" t="e">
        <f t="shared" ca="1" si="475"/>
        <v>#VALUE!</v>
      </c>
      <c r="B139" t="e">
        <f t="array" ref="B139" ca="1">_xlfn.XLOOKUP(Tabelle4[[#This Row],[ExperimentID]]&amp;Tabelle4[[#This Row],[NegotiationID]]&amp;Tabelle4[[#This Row],[MessageID]],ALL_IN_ONE[ExperimentID]&amp;ALL_IN_ONE[NegotiationID]&amp;ALL_IN_ONE[MessageID],ALL_IN_ONE[Gesamt_ID],,0)</f>
        <v>#VALUE!</v>
      </c>
      <c r="C139">
        <v>367</v>
      </c>
      <c r="D139" t="s">
        <v>141</v>
      </c>
      <c r="E139">
        <v>3709</v>
      </c>
      <c r="F139">
        <v>370</v>
      </c>
      <c r="G139">
        <v>369</v>
      </c>
      <c r="H139" t="s">
        <v>158</v>
      </c>
      <c r="I139" t="str">
        <f t="array" ref="I139">IFERROR(_xlfn.XLOOKUP(Tabelle4[[#This Row],[NegotiationID]]&amp;"FinalAccept",Tabelle4[NegotiationID]&amp;Tabelle4[ActionType],Tabelle4[ActionType],,0),_xlfn.XLOOKUP(Tabelle4[[#This Row],[NegotiationID]]&amp;"FinalReject",Tabelle4[NegotiationID]&amp;Tabelle4[ActionType],Tabelle4[ActionType],,0))</f>
        <v>FinalAccept</v>
      </c>
      <c r="J139">
        <v>0.79849999999999999</v>
      </c>
      <c r="K139">
        <v>0.17999999999999999</v>
      </c>
      <c r="L139">
        <v>0.97850000000000004</v>
      </c>
      <c r="M139">
        <v>0.61850000000000005</v>
      </c>
      <c r="N139">
        <v>375</v>
      </c>
      <c r="O139">
        <v>4088</v>
      </c>
      <c r="P139">
        <v>11</v>
      </c>
      <c r="Q139" s="3" t="s">
        <v>222</v>
      </c>
    </row>
    <row r="140" ht="15" customHeight="1">
      <c r="A140" t="e">
        <f t="shared" ca="1" si="475"/>
        <v>#VALUE!</v>
      </c>
      <c r="B140" t="e">
        <f t="array" ref="B140" ca="1">_xlfn.XLOOKUP(Tabelle4[[#This Row],[ExperimentID]]&amp;Tabelle4[[#This Row],[NegotiationID]]&amp;Tabelle4[[#This Row],[MessageID]],ALL_IN_ONE[ExperimentID]&amp;ALL_IN_ONE[NegotiationID]&amp;ALL_IN_ONE[MessageID],ALL_IN_ONE[Gesamt_ID],,0)</f>
        <v>#VALUE!</v>
      </c>
      <c r="C140">
        <v>367</v>
      </c>
      <c r="D140" t="s">
        <v>141</v>
      </c>
      <c r="E140">
        <v>4277</v>
      </c>
      <c r="F140">
        <v>369</v>
      </c>
      <c r="G140">
        <v>370</v>
      </c>
      <c r="H140" t="s">
        <v>31</v>
      </c>
      <c r="I140" t="str">
        <f t="array" ref="I140">IFERROR(_xlfn.XLOOKUP(Tabelle4[[#This Row],[NegotiationID]]&amp;"FinalAccept",Tabelle4[NegotiationID]&amp;Tabelle4[ActionType],Tabelle4[ActionType],,0),_xlfn.XLOOKUP(Tabelle4[[#This Row],[NegotiationID]]&amp;"FinalReject",Tabelle4[NegotiationID]&amp;Tabelle4[ActionType],Tabelle4[ActionType],,0))</f>
        <v>FinalAccept</v>
      </c>
      <c r="J140">
        <v>1</v>
      </c>
      <c r="K140">
        <v>0</v>
      </c>
      <c r="L140">
        <v>1</v>
      </c>
      <c r="M140">
        <v>1</v>
      </c>
      <c r="N140">
        <v>540</v>
      </c>
      <c r="O140">
        <v>4088</v>
      </c>
      <c r="P140">
        <v>11</v>
      </c>
      <c r="Q140" s="3" t="s">
        <v>223</v>
      </c>
    </row>
    <row r="141" ht="15" hidden="1" customHeight="1">
      <c r="A141" t="e">
        <f t="shared" ca="1" si="475"/>
        <v>#VALUE!</v>
      </c>
      <c r="B141" t="e">
        <f t="array" ref="B141" ca="1">_xlfn.XLOOKUP(Tabelle4[[#This Row],[ExperimentID]]&amp;Tabelle4[[#This Row],[NegotiationID]]&amp;Tabelle4[[#This Row],[MessageID]],ALL_IN_ONE[ExperimentID]&amp;ALL_IN_ONE[NegotiationID]&amp;ALL_IN_ONE[MessageID],ALL_IN_ONE[Gesamt_ID],,0)</f>
        <v>#VALUE!</v>
      </c>
      <c r="C141">
        <v>367</v>
      </c>
      <c r="D141" t="s">
        <v>141</v>
      </c>
      <c r="E141">
        <v>4630</v>
      </c>
      <c r="F141">
        <v>370</v>
      </c>
      <c r="G141">
        <v>369</v>
      </c>
      <c r="H141" t="s">
        <v>22</v>
      </c>
      <c r="I141" t="str">
        <f t="array" ref="I141">IFERROR(_xlfn.XLOOKUP(Tabelle4[[#This Row],[NegotiationID]]&amp;"FinalAccept",Tabelle4[NegotiationID]&amp;Tabelle4[ActionType],Tabelle4[ActionType],,0),_xlfn.XLOOKUP(Tabelle4[[#This Row],[NegotiationID]]&amp;"FinalReject",Tabelle4[NegotiationID]&amp;Tabelle4[ActionType],Tabelle4[ActionType],,0))</f>
        <v>FinalAccept</v>
      </c>
      <c r="N141">
        <v>184</v>
      </c>
      <c r="O141">
        <v>4088</v>
      </c>
      <c r="P141">
        <v>11</v>
      </c>
      <c r="Q141" s="3" t="s">
        <v>6063</v>
      </c>
    </row>
    <row r="142" ht="15" hidden="1" customHeight="1">
      <c r="A142" t="e">
        <f t="shared" ca="1" si="475"/>
        <v>#VALUE!</v>
      </c>
      <c r="B142" t="e">
        <f t="array" ref="B142" ca="1">_xlfn.XLOOKUP(Tabelle4[[#This Row],[ExperimentID]]&amp;Tabelle4[[#This Row],[NegotiationID]]&amp;Tabelle4[[#This Row],[MessageID]],ALL_IN_ONE[ExperimentID]&amp;ALL_IN_ONE[NegotiationID]&amp;ALL_IN_ONE[MessageID],ALL_IN_ONE[Gesamt_ID],,0)</f>
        <v>#VALUE!</v>
      </c>
      <c r="C142">
        <v>367</v>
      </c>
      <c r="D142" t="s">
        <v>141</v>
      </c>
      <c r="E142">
        <v>5048</v>
      </c>
      <c r="F142">
        <v>369</v>
      </c>
      <c r="G142">
        <v>370</v>
      </c>
      <c r="H142" t="s">
        <v>24</v>
      </c>
      <c r="I142" t="str">
        <f t="array" ref="I142">IFERROR(_xlfn.XLOOKUP(Tabelle4[[#This Row],[NegotiationID]]&amp;"FinalAccept",Tabelle4[NegotiationID]&amp;Tabelle4[ActionType],Tabelle4[ActionType],,0),_xlfn.XLOOKUP(Tabelle4[[#This Row],[NegotiationID]]&amp;"FinalReject",Tabelle4[NegotiationID]&amp;Tabelle4[ActionType],Tabelle4[ActionType],,0))</f>
        <v>FinalAccept</v>
      </c>
      <c r="N142">
        <v>289</v>
      </c>
      <c r="O142">
        <v>4088</v>
      </c>
      <c r="P142">
        <v>11</v>
      </c>
      <c r="Q142" s="3" t="s">
        <v>6064</v>
      </c>
    </row>
    <row r="143" ht="15" hidden="1" customHeight="1">
      <c r="A143" t="e">
        <f t="shared" ca="1" si="475"/>
        <v>#VALUE!</v>
      </c>
      <c r="B143" t="e">
        <f t="array" ref="B143" ca="1">_xlfn.XLOOKUP(Tabelle4[[#This Row],[ExperimentID]]&amp;Tabelle4[[#This Row],[NegotiationID]]&amp;Tabelle4[[#This Row],[MessageID]],ALL_IN_ONE[ExperimentID]&amp;ALL_IN_ONE[NegotiationID]&amp;ALL_IN_ONE[MessageID],ALL_IN_ONE[Gesamt_ID],,0)</f>
        <v>#VALUE!</v>
      </c>
      <c r="C143">
        <v>367</v>
      </c>
      <c r="D143" t="s">
        <v>141</v>
      </c>
      <c r="E143">
        <v>5470</v>
      </c>
      <c r="F143">
        <v>370</v>
      </c>
      <c r="G143">
        <v>369</v>
      </c>
      <c r="H143" t="s">
        <v>22</v>
      </c>
      <c r="I143" t="str">
        <f t="array" ref="I143">IFERROR(_xlfn.XLOOKUP(Tabelle4[[#This Row],[NegotiationID]]&amp;"FinalAccept",Tabelle4[NegotiationID]&amp;Tabelle4[ActionType],Tabelle4[ActionType],,0),_xlfn.XLOOKUP(Tabelle4[[#This Row],[NegotiationID]]&amp;"FinalReject",Tabelle4[NegotiationID]&amp;Tabelle4[ActionType],Tabelle4[ActionType],,0))</f>
        <v>FinalAccept</v>
      </c>
      <c r="N143">
        <v>716</v>
      </c>
      <c r="O143">
        <v>4088</v>
      </c>
      <c r="P143">
        <v>11</v>
      </c>
      <c r="Q143" s="3" t="s">
        <v>6065</v>
      </c>
    </row>
    <row r="144" ht="15" customHeight="1">
      <c r="A144" t="e">
        <f t="shared" ca="1" si="475"/>
        <v>#VALUE!</v>
      </c>
      <c r="B144" t="e">
        <f t="array" ref="B144" ca="1">_xlfn.XLOOKUP(Tabelle4[[#This Row],[ExperimentID]]&amp;Tabelle4[[#This Row],[NegotiationID]]&amp;Tabelle4[[#This Row],[MessageID]],ALL_IN_ONE[ExperimentID]&amp;ALL_IN_ONE[NegotiationID]&amp;ALL_IN_ONE[MessageID],ALL_IN_ONE[Gesamt_ID],,0)</f>
        <v>#VALUE!</v>
      </c>
      <c r="C144">
        <v>367</v>
      </c>
      <c r="D144" t="s">
        <v>141</v>
      </c>
      <c r="E144">
        <v>6039</v>
      </c>
      <c r="F144">
        <v>369</v>
      </c>
      <c r="G144">
        <v>370</v>
      </c>
      <c r="H144" t="s">
        <v>31</v>
      </c>
      <c r="I144" t="str">
        <f t="array" ref="I144">IFERROR(_xlfn.XLOOKUP(Tabelle4[[#This Row],[NegotiationID]]&amp;"FinalAccept",Tabelle4[NegotiationID]&amp;Tabelle4[ActionType],Tabelle4[ActionType],,0),_xlfn.XLOOKUP(Tabelle4[[#This Row],[NegotiationID]]&amp;"FinalReject",Tabelle4[NegotiationID]&amp;Tabelle4[ActionType],Tabelle4[ActionType],,0))</f>
        <v>FinalAccept</v>
      </c>
      <c r="J144">
        <v>0.62329999999999997</v>
      </c>
      <c r="K144">
        <v>0.57350000000000001</v>
      </c>
      <c r="L144">
        <v>1.1968000000000001</v>
      </c>
      <c r="M144">
        <v>0.049799999999999997</v>
      </c>
      <c r="N144">
        <v>822</v>
      </c>
      <c r="O144">
        <v>4088</v>
      </c>
      <c r="P144">
        <v>11</v>
      </c>
      <c r="Q144" s="3" t="s">
        <v>224</v>
      </c>
    </row>
    <row r="145" ht="15" customHeight="1">
      <c r="A145" t="e">
        <f t="shared" ca="1" si="475"/>
        <v>#VALUE!</v>
      </c>
      <c r="B145" t="e">
        <f t="array" ref="B145" ca="1">_xlfn.XLOOKUP(Tabelle4[[#This Row],[ExperimentID]]&amp;Tabelle4[[#This Row],[NegotiationID]]&amp;Tabelle4[[#This Row],[MessageID]],ALL_IN_ONE[ExperimentID]&amp;ALL_IN_ONE[NegotiationID]&amp;ALL_IN_ONE[MessageID],ALL_IN_ONE[Gesamt_ID],,0)</f>
        <v>#VALUE!</v>
      </c>
      <c r="C145">
        <v>367</v>
      </c>
      <c r="D145" t="s">
        <v>141</v>
      </c>
      <c r="E145">
        <v>6168</v>
      </c>
      <c r="F145">
        <v>370</v>
      </c>
      <c r="G145">
        <v>369</v>
      </c>
      <c r="H145" t="s">
        <v>31</v>
      </c>
      <c r="I145" t="str">
        <f t="array" ref="I145">IFERROR(_xlfn.XLOOKUP(Tabelle4[[#This Row],[NegotiationID]]&amp;"FinalAccept",Tabelle4[NegotiationID]&amp;Tabelle4[ActionType],Tabelle4[ActionType],,0),_xlfn.XLOOKUP(Tabelle4[[#This Row],[NegotiationID]]&amp;"FinalReject",Tabelle4[NegotiationID]&amp;Tabelle4[ActionType],Tabelle4[ActionType],,0))</f>
        <v>FinalAccept</v>
      </c>
      <c r="J145">
        <v>0.77600000000000002</v>
      </c>
      <c r="K145">
        <v>0.29330000000000001</v>
      </c>
      <c r="L145">
        <v>1.0692999999999999</v>
      </c>
      <c r="M145">
        <v>0.48270000000000002</v>
      </c>
      <c r="N145">
        <v>495</v>
      </c>
      <c r="O145">
        <v>4088</v>
      </c>
      <c r="P145">
        <v>11</v>
      </c>
      <c r="Q145" s="3" t="s">
        <v>225</v>
      </c>
    </row>
    <row r="146" ht="15" customHeight="1">
      <c r="A146" t="e">
        <f t="shared" ca="1" si="475"/>
        <v>#VALUE!</v>
      </c>
      <c r="B146" t="e">
        <f t="array" ref="B146" ca="1">_xlfn.XLOOKUP(Tabelle4[[#This Row],[ExperimentID]]&amp;Tabelle4[[#This Row],[NegotiationID]]&amp;Tabelle4[[#This Row],[MessageID]],ALL_IN_ONE[ExperimentID]&amp;ALL_IN_ONE[NegotiationID]&amp;ALL_IN_ONE[MessageID],ALL_IN_ONE[Gesamt_ID],,0)</f>
        <v>#VALUE!</v>
      </c>
      <c r="C146">
        <v>367</v>
      </c>
      <c r="D146" t="s">
        <v>141</v>
      </c>
      <c r="E146">
        <v>6252</v>
      </c>
      <c r="F146">
        <v>369</v>
      </c>
      <c r="G146">
        <v>370</v>
      </c>
      <c r="H146" t="s">
        <v>31</v>
      </c>
      <c r="I146" t="str">
        <f t="array" ref="I146">IFERROR(_xlfn.XLOOKUP(Tabelle4[[#This Row],[NegotiationID]]&amp;"FinalAccept",Tabelle4[NegotiationID]&amp;Tabelle4[ActionType],Tabelle4[ActionType],,0),_xlfn.XLOOKUP(Tabelle4[[#This Row],[NegotiationID]]&amp;"FinalReject",Tabelle4[NegotiationID]&amp;Tabelle4[ActionType],Tabelle4[ActionType],,0))</f>
        <v>FinalAccept</v>
      </c>
      <c r="J146">
        <v>0.60329999999999995</v>
      </c>
      <c r="K146">
        <v>0.63600000000000001</v>
      </c>
      <c r="L146">
        <v>1.2393000000000001</v>
      </c>
      <c r="M146">
        <v>0.0327</v>
      </c>
      <c r="N146">
        <v>448</v>
      </c>
      <c r="O146">
        <v>4088</v>
      </c>
      <c r="P146">
        <v>11</v>
      </c>
      <c r="Q146" s="3" t="s">
        <v>226</v>
      </c>
    </row>
    <row r="147" ht="15" customHeight="1">
      <c r="A147" t="e">
        <f t="shared" ca="1" si="475"/>
        <v>#VALUE!</v>
      </c>
      <c r="B147" t="e">
        <f t="array" ref="B147" ca="1">_xlfn.XLOOKUP(Tabelle4[[#This Row],[ExperimentID]]&amp;Tabelle4[[#This Row],[NegotiationID]]&amp;Tabelle4[[#This Row],[MessageID]],ALL_IN_ONE[ExperimentID]&amp;ALL_IN_ONE[NegotiationID]&amp;ALL_IN_ONE[MessageID],ALL_IN_ONE[Gesamt_ID],,0)</f>
        <v>#VALUE!</v>
      </c>
      <c r="C147">
        <v>367</v>
      </c>
      <c r="D147" t="s">
        <v>141</v>
      </c>
      <c r="E147">
        <v>6362</v>
      </c>
      <c r="F147">
        <v>370</v>
      </c>
      <c r="G147">
        <v>369</v>
      </c>
      <c r="H147" t="s">
        <v>31</v>
      </c>
      <c r="I147" t="str">
        <f t="array" ref="I147">IFERROR(_xlfn.XLOOKUP(Tabelle4[[#This Row],[NegotiationID]]&amp;"FinalAccept",Tabelle4[NegotiationID]&amp;Tabelle4[ActionType],Tabelle4[ActionType],,0),_xlfn.XLOOKUP(Tabelle4[[#This Row],[NegotiationID]]&amp;"FinalReject",Tabelle4[NegotiationID]&amp;Tabelle4[ActionType],Tabelle4[ActionType],,0))</f>
        <v>FinalAccept</v>
      </c>
      <c r="J147">
        <v>0.67600000000000005</v>
      </c>
      <c r="K147">
        <v>0.55000000000000004</v>
      </c>
      <c r="L147">
        <v>1.226</v>
      </c>
      <c r="M147">
        <v>0.126</v>
      </c>
      <c r="N147">
        <v>170</v>
      </c>
      <c r="O147">
        <v>4088</v>
      </c>
      <c r="P147">
        <v>11</v>
      </c>
      <c r="Q147" s="3" t="s">
        <v>227</v>
      </c>
    </row>
    <row r="148" ht="15" customHeight="1">
      <c r="A148" t="e">
        <f t="shared" ca="1" si="475"/>
        <v>#VALUE!</v>
      </c>
      <c r="B148" t="e">
        <f t="array" ref="B148" ca="1">_xlfn.XLOOKUP(Tabelle4[[#This Row],[ExperimentID]]&amp;Tabelle4[[#This Row],[NegotiationID]]&amp;Tabelle4[[#This Row],[MessageID]],ALL_IN_ONE[ExperimentID]&amp;ALL_IN_ONE[NegotiationID]&amp;ALL_IN_ONE[MessageID],ALL_IN_ONE[Gesamt_ID],,0)</f>
        <v>#VALUE!</v>
      </c>
      <c r="C148">
        <v>367</v>
      </c>
      <c r="D148" t="s">
        <v>141</v>
      </c>
      <c r="E148">
        <v>6399</v>
      </c>
      <c r="F148">
        <v>369</v>
      </c>
      <c r="G148">
        <v>370</v>
      </c>
      <c r="H148" t="s">
        <v>20</v>
      </c>
      <c r="I148" t="str">
        <f t="array" ref="I148">IFERROR(_xlfn.XLOOKUP(Tabelle4[[#This Row],[NegotiationID]]&amp;"FinalAccept",Tabelle4[NegotiationID]&amp;Tabelle4[ActionType],Tabelle4[ActionType],,0),_xlfn.XLOOKUP(Tabelle4[[#This Row],[NegotiationID]]&amp;"FinalReject",Tabelle4[NegotiationID]&amp;Tabelle4[ActionType],Tabelle4[ActionType],,0))</f>
        <v>FinalAccept</v>
      </c>
      <c r="J148">
        <v>0.55000000000000004</v>
      </c>
      <c r="K148">
        <v>0.67600000000000005</v>
      </c>
      <c r="L148">
        <v>1.226</v>
      </c>
      <c r="M148">
        <v>0.126</v>
      </c>
      <c r="N148">
        <v>28</v>
      </c>
      <c r="O148">
        <v>4088</v>
      </c>
      <c r="P148">
        <v>11</v>
      </c>
      <c r="Q148" s="3" t="s">
        <v>228</v>
      </c>
    </row>
    <row r="149" ht="15" hidden="1" customHeight="1">
      <c r="A149" t="e">
        <f t="shared" ca="1" si="475"/>
        <v>#VALUE!</v>
      </c>
      <c r="B149" t="e">
        <f t="array" ref="B149" ca="1">_xlfn.XLOOKUP(Tabelle4[[#This Row],[ExperimentID]]&amp;Tabelle4[[#This Row],[NegotiationID]]&amp;Tabelle4[[#This Row],[MessageID]],ALL_IN_ONE[ExperimentID]&amp;ALL_IN_ONE[NegotiationID]&amp;ALL_IN_ONE[MessageID],ALL_IN_ONE[Gesamt_ID],,0)</f>
        <v>#VALUE!</v>
      </c>
      <c r="C149">
        <v>393</v>
      </c>
      <c r="D149" t="s">
        <v>141</v>
      </c>
      <c r="E149">
        <v>394</v>
      </c>
      <c r="H149" t="s">
        <v>6019</v>
      </c>
      <c r="I149" t="e">
        <f t="array" ref="I149">IFERROR(_xlfn.XLOOKUP(Tabelle4[[#This Row],[NegotiationID]]&amp;"FinalAccept",Tabelle4[NegotiationID]&amp;Tabelle4[ActionType],Tabelle4[ActionType],,0),_xlfn.XLOOKUP(Tabelle4[[#This Row],[NegotiationID]]&amp;"FinalReject",Tabelle4[NegotiationID]&amp;Tabelle4[ActionType],Tabelle4[ActionType],,0))</f>
        <v>#N/A</v>
      </c>
      <c r="N149">
        <v>21</v>
      </c>
      <c r="O149">
        <v>6369</v>
      </c>
      <c r="P149">
        <v>15</v>
      </c>
      <c r="Q149" t="s">
        <v>6020</v>
      </c>
    </row>
    <row r="150" ht="15" hidden="1" customHeight="1">
      <c r="A150" t="e">
        <f t="shared" ca="1" si="475"/>
        <v>#VALUE!</v>
      </c>
      <c r="B150" t="e">
        <f t="array" ref="B150" ca="1">_xlfn.XLOOKUP(Tabelle4[[#This Row],[ExperimentID]]&amp;Tabelle4[[#This Row],[NegotiationID]]&amp;Tabelle4[[#This Row],[MessageID]],ALL_IN_ONE[ExperimentID]&amp;ALL_IN_ONE[NegotiationID]&amp;ALL_IN_ONE[MessageID],ALL_IN_ONE[Gesamt_ID],,0)</f>
        <v>#VALUE!</v>
      </c>
      <c r="C150">
        <v>393</v>
      </c>
      <c r="D150" t="s">
        <v>141</v>
      </c>
      <c r="E150">
        <v>3619</v>
      </c>
      <c r="F150">
        <v>396</v>
      </c>
      <c r="G150">
        <v>395</v>
      </c>
      <c r="H150" t="s">
        <v>19</v>
      </c>
      <c r="I150" t="e">
        <f t="array" ref="I150">IFERROR(_xlfn.XLOOKUP(Tabelle4[[#This Row],[NegotiationID]]&amp;"FinalAccept",Tabelle4[NegotiationID]&amp;Tabelle4[ActionType],Tabelle4[ActionType],,0),_xlfn.XLOOKUP(Tabelle4[[#This Row],[NegotiationID]]&amp;"FinalReject",Tabelle4[NegotiationID]&amp;Tabelle4[ActionType],Tabelle4[ActionType],,0))</f>
        <v>#N/A</v>
      </c>
      <c r="J150">
        <v>0.9375</v>
      </c>
      <c r="K150">
        <v>0.02</v>
      </c>
      <c r="L150">
        <v>0.95750000000000002</v>
      </c>
      <c r="M150">
        <v>0.91749999999999998</v>
      </c>
      <c r="N150">
        <v>449</v>
      </c>
      <c r="O150">
        <v>6369</v>
      </c>
      <c r="P150">
        <v>15</v>
      </c>
      <c r="Q150" s="3" t="s">
        <v>6066</v>
      </c>
    </row>
    <row r="151" ht="15" hidden="1" customHeight="1">
      <c r="A151" t="e">
        <f t="shared" ca="1" si="475"/>
        <v>#VALUE!</v>
      </c>
      <c r="B151" t="e">
        <f t="array" ref="B151" ca="1">_xlfn.XLOOKUP(Tabelle4[[#This Row],[ExperimentID]]&amp;Tabelle4[[#This Row],[NegotiationID]]&amp;Tabelle4[[#This Row],[MessageID]],ALL_IN_ONE[ExperimentID]&amp;ALL_IN_ONE[NegotiationID]&amp;ALL_IN_ONE[MessageID],ALL_IN_ONE[Gesamt_ID],,0)</f>
        <v>#VALUE!</v>
      </c>
      <c r="C151">
        <v>393</v>
      </c>
      <c r="D151" t="s">
        <v>141</v>
      </c>
      <c r="E151">
        <v>3948</v>
      </c>
      <c r="F151">
        <v>395</v>
      </c>
      <c r="G151">
        <v>396</v>
      </c>
      <c r="H151" t="s">
        <v>31</v>
      </c>
      <c r="I151" t="e">
        <f t="array" ref="I151">IFERROR(_xlfn.XLOOKUP(Tabelle4[[#This Row],[NegotiationID]]&amp;"FinalAccept",Tabelle4[NegotiationID]&amp;Tabelle4[ActionType],Tabelle4[ActionType],,0),_xlfn.XLOOKUP(Tabelle4[[#This Row],[NegotiationID]]&amp;"FinalReject",Tabelle4[NegotiationID]&amp;Tabelle4[ActionType],Tabelle4[ActionType],,0))</f>
        <v>#N/A</v>
      </c>
      <c r="J151">
        <v>0.875</v>
      </c>
      <c r="K151">
        <v>0.14749999999999999</v>
      </c>
      <c r="L151">
        <v>1.0225</v>
      </c>
      <c r="M151">
        <v>0.72750000000000004</v>
      </c>
      <c r="N151">
        <v>1555</v>
      </c>
      <c r="O151">
        <v>6369</v>
      </c>
      <c r="P151">
        <v>15</v>
      </c>
      <c r="Q151" s="3" t="s">
        <v>6067</v>
      </c>
    </row>
    <row r="152" ht="15" hidden="1" customHeight="1">
      <c r="A152" t="e">
        <f t="shared" ca="1" si="475"/>
        <v>#VALUE!</v>
      </c>
      <c r="B152" t="e">
        <f t="array" ref="B152" ca="1">_xlfn.XLOOKUP(Tabelle4[[#This Row],[ExperimentID]]&amp;Tabelle4[[#This Row],[NegotiationID]]&amp;Tabelle4[[#This Row],[MessageID]],ALL_IN_ONE[ExperimentID]&amp;ALL_IN_ONE[NegotiationID]&amp;ALL_IN_ONE[MessageID],ALL_IN_ONE[Gesamt_ID],,0)</f>
        <v>#VALUE!</v>
      </c>
      <c r="C152">
        <v>393</v>
      </c>
      <c r="D152" t="s">
        <v>141</v>
      </c>
      <c r="E152">
        <v>4747</v>
      </c>
      <c r="F152">
        <v>396</v>
      </c>
      <c r="G152">
        <v>395</v>
      </c>
      <c r="H152" t="s">
        <v>31</v>
      </c>
      <c r="I152" t="e">
        <f t="array" ref="I152">IFERROR(_xlfn.XLOOKUP(Tabelle4[[#This Row],[NegotiationID]]&amp;"FinalAccept",Tabelle4[NegotiationID]&amp;Tabelle4[ActionType],Tabelle4[ActionType],,0),_xlfn.XLOOKUP(Tabelle4[[#This Row],[NegotiationID]]&amp;"FinalReject",Tabelle4[NegotiationID]&amp;Tabelle4[ActionType],Tabelle4[ActionType],,0))</f>
        <v>#N/A</v>
      </c>
      <c r="J152">
        <v>0.73599999999999999</v>
      </c>
      <c r="K152">
        <v>0.27079999999999999</v>
      </c>
      <c r="L152">
        <v>1.0067999999999999</v>
      </c>
      <c r="M152">
        <v>0.4652</v>
      </c>
      <c r="N152">
        <v>1443</v>
      </c>
      <c r="O152">
        <v>6369</v>
      </c>
      <c r="P152">
        <v>15</v>
      </c>
      <c r="Q152" s="3" t="s">
        <v>6068</v>
      </c>
    </row>
    <row r="153" ht="15" hidden="1" customHeight="1">
      <c r="A153" t="e">
        <f t="shared" ca="1" si="475"/>
        <v>#VALUE!</v>
      </c>
      <c r="B153" t="e">
        <f t="array" ref="B153" ca="1">_xlfn.XLOOKUP(Tabelle4[[#This Row],[ExperimentID]]&amp;Tabelle4[[#This Row],[NegotiationID]]&amp;Tabelle4[[#This Row],[MessageID]],ALL_IN_ONE[ExperimentID]&amp;ALL_IN_ONE[NegotiationID]&amp;ALL_IN_ONE[MessageID],ALL_IN_ONE[Gesamt_ID],,0)</f>
        <v>#VALUE!</v>
      </c>
      <c r="C153">
        <v>393</v>
      </c>
      <c r="D153" t="s">
        <v>141</v>
      </c>
      <c r="E153">
        <v>5100</v>
      </c>
      <c r="F153">
        <v>395</v>
      </c>
      <c r="G153">
        <v>396</v>
      </c>
      <c r="H153" t="s">
        <v>31</v>
      </c>
      <c r="I153" t="e">
        <f t="array" ref="I153">IFERROR(_xlfn.XLOOKUP(Tabelle4[[#This Row],[NegotiationID]]&amp;"FinalAccept",Tabelle4[NegotiationID]&amp;Tabelle4[ActionType],Tabelle4[ActionType],,0),_xlfn.XLOOKUP(Tabelle4[[#This Row],[NegotiationID]]&amp;"FinalReject",Tabelle4[NegotiationID]&amp;Tabelle4[ActionType],Tabelle4[ActionType],,0))</f>
        <v>#N/A</v>
      </c>
      <c r="J153">
        <v>0.61170000000000002</v>
      </c>
      <c r="K153">
        <v>0.49349999999999999</v>
      </c>
      <c r="L153">
        <v>1.1052</v>
      </c>
      <c r="M153">
        <v>0.1182</v>
      </c>
      <c r="N153">
        <v>390</v>
      </c>
      <c r="O153">
        <v>6369</v>
      </c>
      <c r="P153">
        <v>15</v>
      </c>
      <c r="Q153" s="3" t="s">
        <v>6069</v>
      </c>
    </row>
    <row r="154" ht="15" hidden="1" customHeight="1">
      <c r="A154" t="e">
        <f t="shared" ca="1" si="475"/>
        <v>#VALUE!</v>
      </c>
      <c r="B154" t="e">
        <f t="array" ref="B154" ca="1">_xlfn.XLOOKUP(Tabelle4[[#This Row],[ExperimentID]]&amp;Tabelle4[[#This Row],[NegotiationID]]&amp;Tabelle4[[#This Row],[MessageID]],ALL_IN_ONE[ExperimentID]&amp;ALL_IN_ONE[NegotiationID]&amp;ALL_IN_ONE[MessageID],ALL_IN_ONE[Gesamt_ID],,0)</f>
        <v>#VALUE!</v>
      </c>
      <c r="C154">
        <v>393</v>
      </c>
      <c r="D154" t="s">
        <v>141</v>
      </c>
      <c r="E154">
        <v>5158</v>
      </c>
      <c r="F154">
        <v>396</v>
      </c>
      <c r="G154">
        <v>395</v>
      </c>
      <c r="H154" t="s">
        <v>22</v>
      </c>
      <c r="I154" t="e">
        <f t="array" ref="I154">IFERROR(_xlfn.XLOOKUP(Tabelle4[[#This Row],[NegotiationID]]&amp;"FinalAccept",Tabelle4[NegotiationID]&amp;Tabelle4[ActionType],Tabelle4[ActionType],,0),_xlfn.XLOOKUP(Tabelle4[[#This Row],[NegotiationID]]&amp;"FinalReject",Tabelle4[NegotiationID]&amp;Tabelle4[ActionType],Tabelle4[ActionType],,0))</f>
        <v>#N/A</v>
      </c>
      <c r="N154">
        <v>29</v>
      </c>
      <c r="O154">
        <v>6369</v>
      </c>
      <c r="P154">
        <v>15</v>
      </c>
      <c r="Q154" s="3" t="s">
        <v>6070</v>
      </c>
    </row>
    <row r="155" ht="15" hidden="1" customHeight="1">
      <c r="A155" t="e">
        <f t="shared" ca="1" si="475"/>
        <v>#VALUE!</v>
      </c>
      <c r="B155" t="e">
        <f t="array" ref="B155" ca="1">_xlfn.XLOOKUP(Tabelle4[[#This Row],[ExperimentID]]&amp;Tabelle4[[#This Row],[NegotiationID]]&amp;Tabelle4[[#This Row],[MessageID]],ALL_IN_ONE[ExperimentID]&amp;ALL_IN_ONE[NegotiationID]&amp;ALL_IN_ONE[MessageID],ALL_IN_ONE[Gesamt_ID],,0)</f>
        <v>#VALUE!</v>
      </c>
      <c r="C155">
        <v>393</v>
      </c>
      <c r="D155" t="s">
        <v>141</v>
      </c>
      <c r="E155">
        <v>5301</v>
      </c>
      <c r="F155">
        <v>395</v>
      </c>
      <c r="G155">
        <v>396</v>
      </c>
      <c r="H155" t="s">
        <v>24</v>
      </c>
      <c r="I155" t="e">
        <f t="array" ref="I155">IFERROR(_xlfn.XLOOKUP(Tabelle4[[#This Row],[NegotiationID]]&amp;"FinalAccept",Tabelle4[NegotiationID]&amp;Tabelle4[ActionType],Tabelle4[ActionType],,0),_xlfn.XLOOKUP(Tabelle4[[#This Row],[NegotiationID]]&amp;"FinalReject",Tabelle4[NegotiationID]&amp;Tabelle4[ActionType],Tabelle4[ActionType],,0))</f>
        <v>#N/A</v>
      </c>
      <c r="N155">
        <v>59</v>
      </c>
      <c r="O155">
        <v>6369</v>
      </c>
      <c r="P155">
        <v>15</v>
      </c>
      <c r="Q155" s="3" t="s">
        <v>6071</v>
      </c>
    </row>
    <row r="156" ht="15" hidden="1" customHeight="1">
      <c r="A156" t="e">
        <f t="shared" ca="1" si="475"/>
        <v>#VALUE!</v>
      </c>
      <c r="B156" t="e">
        <f t="array" ref="B156" ca="1">_xlfn.XLOOKUP(Tabelle4[[#This Row],[ExperimentID]]&amp;Tabelle4[[#This Row],[NegotiationID]]&amp;Tabelle4[[#This Row],[MessageID]],ALL_IN_ONE[ExperimentID]&amp;ALL_IN_ONE[NegotiationID]&amp;ALL_IN_ONE[MessageID],ALL_IN_ONE[Gesamt_ID],,0)</f>
        <v>#VALUE!</v>
      </c>
      <c r="C156">
        <v>393</v>
      </c>
      <c r="D156" t="s">
        <v>141</v>
      </c>
      <c r="E156">
        <v>5476</v>
      </c>
      <c r="F156">
        <v>396</v>
      </c>
      <c r="G156">
        <v>395</v>
      </c>
      <c r="H156" t="s">
        <v>22</v>
      </c>
      <c r="I156" t="e">
        <f t="array" ref="I156">IFERROR(_xlfn.XLOOKUP(Tabelle4[[#This Row],[NegotiationID]]&amp;"FinalAccept",Tabelle4[NegotiationID]&amp;Tabelle4[ActionType],Tabelle4[ActionType],,0),_xlfn.XLOOKUP(Tabelle4[[#This Row],[NegotiationID]]&amp;"FinalReject",Tabelle4[NegotiationID]&amp;Tabelle4[ActionType],Tabelle4[ActionType],,0))</f>
        <v>#N/A</v>
      </c>
      <c r="N156">
        <v>560</v>
      </c>
      <c r="O156">
        <v>6369</v>
      </c>
      <c r="P156">
        <v>15</v>
      </c>
      <c r="Q156" s="3" t="s">
        <v>6072</v>
      </c>
    </row>
    <row r="157" ht="15" hidden="1" customHeight="1">
      <c r="A157" t="e">
        <f t="shared" ca="1" si="475"/>
        <v>#VALUE!</v>
      </c>
      <c r="B157" t="e">
        <f t="array" ref="B157" ca="1">_xlfn.XLOOKUP(Tabelle4[[#This Row],[ExperimentID]]&amp;Tabelle4[[#This Row],[NegotiationID]]&amp;Tabelle4[[#This Row],[MessageID]],ALL_IN_ONE[ExperimentID]&amp;ALL_IN_ONE[NegotiationID]&amp;ALL_IN_ONE[MessageID],ALL_IN_ONE[Gesamt_ID],,0)</f>
        <v>#VALUE!</v>
      </c>
      <c r="C157">
        <v>393</v>
      </c>
      <c r="D157" t="s">
        <v>141</v>
      </c>
      <c r="E157">
        <v>5798</v>
      </c>
      <c r="F157">
        <v>395</v>
      </c>
      <c r="G157">
        <v>396</v>
      </c>
      <c r="H157" t="s">
        <v>31</v>
      </c>
      <c r="I157" t="e">
        <f t="array" ref="I157">IFERROR(_xlfn.XLOOKUP(Tabelle4[[#This Row],[NegotiationID]]&amp;"FinalAccept",Tabelle4[NegotiationID]&amp;Tabelle4[ActionType],Tabelle4[ActionType],,0),_xlfn.XLOOKUP(Tabelle4[[#This Row],[NegotiationID]]&amp;"FinalReject",Tabelle4[NegotiationID]&amp;Tabelle4[ActionType],Tabelle4[ActionType],,0))</f>
        <v>#N/A</v>
      </c>
      <c r="J157">
        <v>0.5585</v>
      </c>
      <c r="K157">
        <v>0.52400000000000002</v>
      </c>
      <c r="L157">
        <v>1.0825</v>
      </c>
      <c r="M157">
        <v>0.034500000000000003</v>
      </c>
      <c r="N157">
        <v>939</v>
      </c>
      <c r="O157">
        <v>6369</v>
      </c>
      <c r="P157">
        <v>15</v>
      </c>
      <c r="Q157" s="3" t="s">
        <v>6073</v>
      </c>
    </row>
    <row r="158" ht="15" hidden="1" customHeight="1">
      <c r="A158" t="e">
        <f t="shared" ca="1" si="475"/>
        <v>#VALUE!</v>
      </c>
      <c r="B158" t="e">
        <f t="array" ref="B158" ca="1">_xlfn.XLOOKUP(Tabelle4[[#This Row],[ExperimentID]]&amp;Tabelle4[[#This Row],[NegotiationID]]&amp;Tabelle4[[#This Row],[MessageID]],ALL_IN_ONE[ExperimentID]&amp;ALL_IN_ONE[NegotiationID]&amp;ALL_IN_ONE[MessageID],ALL_IN_ONE[Gesamt_ID],,0)</f>
        <v>#VALUE!</v>
      </c>
      <c r="C158">
        <v>393</v>
      </c>
      <c r="D158" t="s">
        <v>141</v>
      </c>
      <c r="E158">
        <v>5838</v>
      </c>
      <c r="F158">
        <v>396</v>
      </c>
      <c r="G158">
        <v>395</v>
      </c>
      <c r="H158" t="s">
        <v>31</v>
      </c>
      <c r="I158" t="e">
        <f t="array" ref="I158">IFERROR(_xlfn.XLOOKUP(Tabelle4[[#This Row],[NegotiationID]]&amp;"FinalAccept",Tabelle4[NegotiationID]&amp;Tabelle4[ActionType],Tabelle4[ActionType],,0),_xlfn.XLOOKUP(Tabelle4[[#This Row],[NegotiationID]]&amp;"FinalReject",Tabelle4[NegotiationID]&amp;Tabelle4[ActionType],Tabelle4[ActionType],,0))</f>
        <v>#N/A</v>
      </c>
      <c r="J158">
        <v>0.65849999999999997</v>
      </c>
      <c r="K158">
        <v>0.4425</v>
      </c>
      <c r="L158">
        <v>1.101</v>
      </c>
      <c r="M158">
        <v>0.216</v>
      </c>
      <c r="N158">
        <v>165</v>
      </c>
      <c r="O158">
        <v>6369</v>
      </c>
      <c r="P158">
        <v>15</v>
      </c>
      <c r="Q158" s="3" t="s">
        <v>6074</v>
      </c>
    </row>
    <row r="159" ht="15" hidden="1" customHeight="1">
      <c r="A159" t="e">
        <f t="shared" ca="1" si="475"/>
        <v>#VALUE!</v>
      </c>
      <c r="B159" t="e">
        <f t="array" ref="B159" ca="1">_xlfn.XLOOKUP(Tabelle4[[#This Row],[ExperimentID]]&amp;Tabelle4[[#This Row],[NegotiationID]]&amp;Tabelle4[[#This Row],[MessageID]],ALL_IN_ONE[ExperimentID]&amp;ALL_IN_ONE[NegotiationID]&amp;ALL_IN_ONE[MessageID],ALL_IN_ONE[Gesamt_ID],,0)</f>
        <v>#VALUE!</v>
      </c>
      <c r="C159">
        <v>393</v>
      </c>
      <c r="D159" t="s">
        <v>141</v>
      </c>
      <c r="E159">
        <v>6007</v>
      </c>
      <c r="F159">
        <v>395</v>
      </c>
      <c r="G159">
        <v>396</v>
      </c>
      <c r="H159" t="s">
        <v>31</v>
      </c>
      <c r="I159" t="e">
        <f t="array" ref="I159">IFERROR(_xlfn.XLOOKUP(Tabelle4[[#This Row],[NegotiationID]]&amp;"FinalAccept",Tabelle4[NegotiationID]&amp;Tabelle4[ActionType],Tabelle4[ActionType],,0),_xlfn.XLOOKUP(Tabelle4[[#This Row],[NegotiationID]]&amp;"FinalReject",Tabelle4[NegotiationID]&amp;Tabelle4[ActionType],Tabelle4[ActionType],,0))</f>
        <v>#N/A</v>
      </c>
      <c r="J159">
        <v>0.62329999999999997</v>
      </c>
      <c r="K159">
        <v>0.57350000000000001</v>
      </c>
      <c r="L159">
        <v>1.1968000000000001</v>
      </c>
      <c r="M159">
        <v>0.049799999999999997</v>
      </c>
      <c r="N159">
        <v>294</v>
      </c>
      <c r="O159">
        <v>6369</v>
      </c>
      <c r="P159">
        <v>15</v>
      </c>
      <c r="Q159" s="3" t="s">
        <v>6075</v>
      </c>
    </row>
    <row r="160" ht="15" hidden="1" customHeight="1">
      <c r="A160" t="e">
        <f t="shared" ca="1" si="475"/>
        <v>#VALUE!</v>
      </c>
      <c r="B160" t="e">
        <f t="array" ref="B160" ca="1">_xlfn.XLOOKUP(Tabelle4[[#This Row],[ExperimentID]]&amp;Tabelle4[[#This Row],[NegotiationID]]&amp;Tabelle4[[#This Row],[MessageID]],ALL_IN_ONE[ExperimentID]&amp;ALL_IN_ONE[NegotiationID]&amp;ALL_IN_ONE[MessageID],ALL_IN_ONE[Gesamt_ID],,0)</f>
        <v>#VALUE!</v>
      </c>
      <c r="C160">
        <v>393</v>
      </c>
      <c r="D160" t="s">
        <v>141</v>
      </c>
      <c r="E160">
        <v>6033</v>
      </c>
      <c r="F160">
        <v>396</v>
      </c>
      <c r="G160">
        <v>395</v>
      </c>
      <c r="H160" t="s">
        <v>31</v>
      </c>
      <c r="I160" t="e">
        <f t="array" ref="I160">IFERROR(_xlfn.XLOOKUP(Tabelle4[[#This Row],[NegotiationID]]&amp;"FinalAccept",Tabelle4[NegotiationID]&amp;Tabelle4[ActionType],Tabelle4[ActionType],,0),_xlfn.XLOOKUP(Tabelle4[[#This Row],[NegotiationID]]&amp;"FinalReject",Tabelle4[NegotiationID]&amp;Tabelle4[ActionType],Tabelle4[ActionType],,0))</f>
        <v>#N/A</v>
      </c>
      <c r="J160">
        <v>0.63600000000000001</v>
      </c>
      <c r="K160">
        <v>0.48499999999999999</v>
      </c>
      <c r="L160">
        <v>1.121</v>
      </c>
      <c r="M160">
        <v>0.151</v>
      </c>
      <c r="N160">
        <v>197</v>
      </c>
      <c r="O160">
        <v>6369</v>
      </c>
      <c r="P160">
        <v>15</v>
      </c>
      <c r="Q160" s="3" t="s">
        <v>6076</v>
      </c>
    </row>
    <row r="161" ht="15" hidden="1" customHeight="1">
      <c r="A161" t="e">
        <f t="shared" ca="1" si="475"/>
        <v>#VALUE!</v>
      </c>
      <c r="B161" t="e">
        <f t="array" ref="B161" ca="1">_xlfn.XLOOKUP(Tabelle4[[#This Row],[ExperimentID]]&amp;Tabelle4[[#This Row],[NegotiationID]]&amp;Tabelle4[[#This Row],[MessageID]],ALL_IN_ONE[ExperimentID]&amp;ALL_IN_ONE[NegotiationID]&amp;ALL_IN_ONE[MessageID],ALL_IN_ONE[Gesamt_ID],,0)</f>
        <v>#VALUE!</v>
      </c>
      <c r="C161">
        <v>393</v>
      </c>
      <c r="D161" t="s">
        <v>141</v>
      </c>
      <c r="E161">
        <v>6501</v>
      </c>
      <c r="F161">
        <v>395</v>
      </c>
      <c r="G161">
        <v>396</v>
      </c>
      <c r="H161" t="s">
        <v>31</v>
      </c>
      <c r="I161" t="e">
        <f t="array" ref="I161">IFERROR(_xlfn.XLOOKUP(Tabelle4[[#This Row],[NegotiationID]]&amp;"FinalAccept",Tabelle4[NegotiationID]&amp;Tabelle4[ActionType],Tabelle4[ActionType],,0),_xlfn.XLOOKUP(Tabelle4[[#This Row],[NegotiationID]]&amp;"FinalReject",Tabelle4[NegotiationID]&amp;Tabelle4[ActionType],Tabelle4[ActionType],,0))</f>
        <v>#N/A</v>
      </c>
      <c r="J161">
        <v>0.60729999999999995</v>
      </c>
      <c r="K161">
        <v>0.58550000000000002</v>
      </c>
      <c r="L161">
        <v>1.1928000000000001</v>
      </c>
      <c r="M161">
        <v>0.0218</v>
      </c>
      <c r="N161">
        <v>92</v>
      </c>
      <c r="O161">
        <v>6369</v>
      </c>
      <c r="P161">
        <v>15</v>
      </c>
      <c r="Q161" s="3" t="s">
        <v>6077</v>
      </c>
    </row>
    <row r="162" ht="15" hidden="1" customHeight="1">
      <c r="A162" t="e">
        <f t="shared" ca="1" si="475"/>
        <v>#VALUE!</v>
      </c>
      <c r="B162" t="e">
        <f t="array" ref="B162" ca="1">_xlfn.XLOOKUP(Tabelle4[[#This Row],[ExperimentID]]&amp;Tabelle4[[#This Row],[NegotiationID]]&amp;Tabelle4[[#This Row],[MessageID]],ALL_IN_ONE[ExperimentID]&amp;ALL_IN_ONE[NegotiationID]&amp;ALL_IN_ONE[MessageID],ALL_IN_ONE[Gesamt_ID],,0)</f>
        <v>#VALUE!</v>
      </c>
      <c r="C162">
        <v>393</v>
      </c>
      <c r="D162" t="s">
        <v>141</v>
      </c>
      <c r="E162">
        <v>6543</v>
      </c>
      <c r="F162">
        <v>396</v>
      </c>
      <c r="G162">
        <v>395</v>
      </c>
      <c r="H162" t="s">
        <v>31</v>
      </c>
      <c r="I162" t="e">
        <f t="array" ref="I162">IFERROR(_xlfn.XLOOKUP(Tabelle4[[#This Row],[NegotiationID]]&amp;"FinalAccept",Tabelle4[NegotiationID]&amp;Tabelle4[ActionType],Tabelle4[ActionType],,0),_xlfn.XLOOKUP(Tabelle4[[#This Row],[NegotiationID]]&amp;"FinalReject",Tabelle4[NegotiationID]&amp;Tabelle4[ActionType],Tabelle4[ActionType],,0))</f>
        <v>#N/A</v>
      </c>
      <c r="J162">
        <v>0.67200000000000004</v>
      </c>
      <c r="K162">
        <v>0.55530000000000002</v>
      </c>
      <c r="L162">
        <v>1.2273000000000001</v>
      </c>
      <c r="M162">
        <v>0.1167</v>
      </c>
      <c r="N162">
        <v>77</v>
      </c>
      <c r="O162">
        <v>6369</v>
      </c>
      <c r="P162">
        <v>15</v>
      </c>
      <c r="Q162" s="3" t="s">
        <v>6078</v>
      </c>
    </row>
    <row r="163" ht="15" hidden="1" customHeight="1">
      <c r="A163" t="e">
        <f t="shared" ca="1" si="475"/>
        <v>#VALUE!</v>
      </c>
      <c r="B163" t="e">
        <f t="array" ref="B163" ca="1">_xlfn.XLOOKUP(Tabelle4[[#This Row],[ExperimentID]]&amp;Tabelle4[[#This Row],[NegotiationID]]&amp;Tabelle4[[#This Row],[MessageID]],ALL_IN_ONE[ExperimentID]&amp;ALL_IN_ONE[NegotiationID]&amp;ALL_IN_ONE[MessageID],ALL_IN_ONE[Gesamt_ID],,0)</f>
        <v>#VALUE!</v>
      </c>
      <c r="C163">
        <v>393</v>
      </c>
      <c r="D163" t="s">
        <v>141</v>
      </c>
      <c r="E163">
        <v>6665</v>
      </c>
      <c r="F163">
        <v>395</v>
      </c>
      <c r="G163">
        <v>396</v>
      </c>
      <c r="H163" t="s">
        <v>31</v>
      </c>
      <c r="I163" t="e">
        <f t="array" ref="I163">IFERROR(_xlfn.XLOOKUP(Tabelle4[[#This Row],[NegotiationID]]&amp;"FinalAccept",Tabelle4[NegotiationID]&amp;Tabelle4[ActionType],Tabelle4[ActionType],,0),_xlfn.XLOOKUP(Tabelle4[[#This Row],[NegotiationID]]&amp;"FinalReject",Tabelle4[NegotiationID]&amp;Tabelle4[ActionType],Tabelle4[ActionType],,0))</f>
        <v>#N/A</v>
      </c>
      <c r="J163">
        <v>0.60729999999999995</v>
      </c>
      <c r="K163">
        <v>0.58550000000000002</v>
      </c>
      <c r="L163">
        <v>1.1928000000000001</v>
      </c>
      <c r="M163">
        <v>0.0218</v>
      </c>
      <c r="N163">
        <v>99</v>
      </c>
      <c r="O163">
        <v>6369</v>
      </c>
      <c r="P163">
        <v>15</v>
      </c>
      <c r="Q163" s="3" t="s">
        <v>6079</v>
      </c>
    </row>
    <row r="164" ht="15" hidden="1" customHeight="1">
      <c r="A164" t="e">
        <f t="shared" ca="1" si="475"/>
        <v>#VALUE!</v>
      </c>
      <c r="B164" t="e">
        <f t="array" ref="B164" ca="1">_xlfn.XLOOKUP(Tabelle4[[#This Row],[ExperimentID]]&amp;Tabelle4[[#This Row],[NegotiationID]]&amp;Tabelle4[[#This Row],[MessageID]],ALL_IN_ONE[ExperimentID]&amp;ALL_IN_ONE[NegotiationID]&amp;ALL_IN_ONE[MessageID],ALL_IN_ONE[Gesamt_ID],,0)</f>
        <v>#VALUE!</v>
      </c>
      <c r="C164">
        <v>419</v>
      </c>
      <c r="D164" t="s">
        <v>141</v>
      </c>
      <c r="E164">
        <v>420</v>
      </c>
      <c r="H164" t="s">
        <v>6019</v>
      </c>
      <c r="I164" t="str">
        <f t="array" ref="I164">IFERROR(_xlfn.XLOOKUP(Tabelle4[[#This Row],[NegotiationID]]&amp;"FinalAccept",Tabelle4[NegotiationID]&amp;Tabelle4[ActionType],Tabelle4[ActionType],,0),_xlfn.XLOOKUP(Tabelle4[[#This Row],[NegotiationID]]&amp;"FinalReject",Tabelle4[NegotiationID]&amp;Tabelle4[ActionType],Tabelle4[ActionType],,0))</f>
        <v>FinalReject</v>
      </c>
      <c r="N164">
        <v>21</v>
      </c>
      <c r="O164">
        <v>2445</v>
      </c>
      <c r="P164">
        <v>8</v>
      </c>
      <c r="Q164" t="s">
        <v>6020</v>
      </c>
    </row>
    <row r="165" ht="15" customHeight="1">
      <c r="A165" t="e">
        <f t="shared" ca="1" si="475"/>
        <v>#VALUE!</v>
      </c>
      <c r="B165" t="e">
        <f t="array" ref="B165" ca="1">_xlfn.XLOOKUP(Tabelle4[[#This Row],[ExperimentID]]&amp;Tabelle4[[#This Row],[NegotiationID]]&amp;Tabelle4[[#This Row],[MessageID]],ALL_IN_ONE[ExperimentID]&amp;ALL_IN_ONE[NegotiationID]&amp;ALL_IN_ONE[MessageID],ALL_IN_ONE[Gesamt_ID],,0)</f>
        <v>#VALUE!</v>
      </c>
      <c r="C165">
        <v>419</v>
      </c>
      <c r="D165" t="s">
        <v>141</v>
      </c>
      <c r="E165">
        <v>4275</v>
      </c>
      <c r="F165">
        <v>422</v>
      </c>
      <c r="G165">
        <v>421</v>
      </c>
      <c r="H165" t="s">
        <v>19</v>
      </c>
      <c r="I165" t="str">
        <f t="array" ref="I165">IFERROR(_xlfn.XLOOKUP(Tabelle4[[#This Row],[NegotiationID]]&amp;"FinalAccept",Tabelle4[NegotiationID]&amp;Tabelle4[ActionType],Tabelle4[ActionType],,0),_xlfn.XLOOKUP(Tabelle4[[#This Row],[NegotiationID]]&amp;"FinalReject",Tabelle4[NegotiationID]&amp;Tabelle4[ActionType],Tabelle4[ActionType],,0))</f>
        <v>FinalReject</v>
      </c>
      <c r="J165">
        <v>0.88349999999999995</v>
      </c>
      <c r="K165">
        <v>0.16</v>
      </c>
      <c r="L165">
        <v>1.0435000000000001</v>
      </c>
      <c r="M165">
        <v>0.72350000000000003</v>
      </c>
      <c r="N165">
        <v>541</v>
      </c>
      <c r="O165">
        <v>2445</v>
      </c>
      <c r="P165">
        <v>8</v>
      </c>
      <c r="Q165" s="3" t="s">
        <v>229</v>
      </c>
    </row>
    <row r="166" ht="15" customHeight="1">
      <c r="A166" t="e">
        <f t="shared" ca="1" si="475"/>
        <v>#VALUE!</v>
      </c>
      <c r="B166" t="e">
        <f t="array" ref="B166" ca="1">_xlfn.XLOOKUP(Tabelle4[[#This Row],[ExperimentID]]&amp;Tabelle4[[#This Row],[NegotiationID]]&amp;Tabelle4[[#This Row],[MessageID]],ALL_IN_ONE[ExperimentID]&amp;ALL_IN_ONE[NegotiationID]&amp;ALL_IN_ONE[MessageID],ALL_IN_ONE[Gesamt_ID],,0)</f>
        <v>#VALUE!</v>
      </c>
      <c r="C166">
        <v>419</v>
      </c>
      <c r="D166" t="s">
        <v>141</v>
      </c>
      <c r="E166">
        <v>4472</v>
      </c>
      <c r="F166">
        <v>421</v>
      </c>
      <c r="G166">
        <v>422</v>
      </c>
      <c r="H166" t="s">
        <v>31</v>
      </c>
      <c r="I166" t="str">
        <f t="array" ref="I166">IFERROR(_xlfn.XLOOKUP(Tabelle4[[#This Row],[NegotiationID]]&amp;"FinalAccept",Tabelle4[NegotiationID]&amp;Tabelle4[ActionType],Tabelle4[ActionType],,0),_xlfn.XLOOKUP(Tabelle4[[#This Row],[NegotiationID]]&amp;"FinalReject",Tabelle4[NegotiationID]&amp;Tabelle4[ActionType],Tabelle4[ActionType],,0))</f>
        <v>FinalReject</v>
      </c>
      <c r="J166">
        <v>1</v>
      </c>
      <c r="K166">
        <v>1</v>
      </c>
      <c r="L166">
        <v>2</v>
      </c>
      <c r="M166">
        <v>0</v>
      </c>
      <c r="N166">
        <v>452</v>
      </c>
      <c r="O166">
        <v>2445</v>
      </c>
      <c r="P166">
        <v>8</v>
      </c>
      <c r="Q166" s="3" t="s">
        <v>230</v>
      </c>
    </row>
    <row r="167" ht="15" customHeight="1">
      <c r="A167" t="e">
        <f t="shared" ca="1" si="475"/>
        <v>#VALUE!</v>
      </c>
      <c r="B167" t="e">
        <f t="array" ref="B167" ca="1">_xlfn.XLOOKUP(Tabelle4[[#This Row],[ExperimentID]]&amp;Tabelle4[[#This Row],[NegotiationID]]&amp;Tabelle4[[#This Row],[MessageID]],ALL_IN_ONE[ExperimentID]&amp;ALL_IN_ONE[NegotiationID]&amp;ALL_IN_ONE[MessageID],ALL_IN_ONE[Gesamt_ID],,0)</f>
        <v>#VALUE!</v>
      </c>
      <c r="C167">
        <v>419</v>
      </c>
      <c r="D167" t="s">
        <v>141</v>
      </c>
      <c r="E167">
        <v>4936</v>
      </c>
      <c r="F167">
        <v>422</v>
      </c>
      <c r="G167">
        <v>421</v>
      </c>
      <c r="H167" t="s">
        <v>31</v>
      </c>
      <c r="I167" t="str">
        <f t="array" ref="I167">IFERROR(_xlfn.XLOOKUP(Tabelle4[[#This Row],[NegotiationID]]&amp;"FinalAccept",Tabelle4[NegotiationID]&amp;Tabelle4[ActionType],Tabelle4[ActionType],,0),_xlfn.XLOOKUP(Tabelle4[[#This Row],[NegotiationID]]&amp;"FinalReject",Tabelle4[NegotiationID]&amp;Tabelle4[ActionType],Tabelle4[ActionType],,0))</f>
        <v>FinalReject</v>
      </c>
      <c r="J167">
        <v>0.65600000000000003</v>
      </c>
      <c r="K167">
        <v>0.3775</v>
      </c>
      <c r="L167">
        <v>1.0335000000000001</v>
      </c>
      <c r="M167">
        <v>0.27850000000000003</v>
      </c>
      <c r="N167">
        <v>696</v>
      </c>
      <c r="O167">
        <v>2445</v>
      </c>
      <c r="P167">
        <v>8</v>
      </c>
      <c r="Q167" s="3" t="s">
        <v>231</v>
      </c>
    </row>
    <row r="168" ht="15" customHeight="1">
      <c r="A168" t="e">
        <f t="shared" ca="1" si="475"/>
        <v>#VALUE!</v>
      </c>
      <c r="B168" t="e">
        <f t="array" ref="B168" ca="1">_xlfn.XLOOKUP(Tabelle4[[#This Row],[ExperimentID]]&amp;Tabelle4[[#This Row],[NegotiationID]]&amp;Tabelle4[[#This Row],[MessageID]],ALL_IN_ONE[ExperimentID]&amp;ALL_IN_ONE[NegotiationID]&amp;ALL_IN_ONE[MessageID],ALL_IN_ONE[Gesamt_ID],,0)</f>
        <v>#VALUE!</v>
      </c>
      <c r="C168">
        <v>419</v>
      </c>
      <c r="D168" t="s">
        <v>141</v>
      </c>
      <c r="E168">
        <v>5072</v>
      </c>
      <c r="F168">
        <v>421</v>
      </c>
      <c r="G168">
        <v>422</v>
      </c>
      <c r="H168" t="s">
        <v>31</v>
      </c>
      <c r="I168" t="str">
        <f t="array" ref="I168">IFERROR(_xlfn.XLOOKUP(Tabelle4[[#This Row],[NegotiationID]]&amp;"FinalAccept",Tabelle4[NegotiationID]&amp;Tabelle4[ActionType],Tabelle4[ActionType],,0),_xlfn.XLOOKUP(Tabelle4[[#This Row],[NegotiationID]]&amp;"FinalReject",Tabelle4[NegotiationID]&amp;Tabelle4[ActionType],Tabelle4[ActionType],,0))</f>
        <v>FinalReject</v>
      </c>
      <c r="J168">
        <v>0.89329999999999998</v>
      </c>
      <c r="K168">
        <v>0.20849999999999999</v>
      </c>
      <c r="L168">
        <v>1.1017999999999999</v>
      </c>
      <c r="M168">
        <v>0.68479999999999996</v>
      </c>
      <c r="N168">
        <v>413</v>
      </c>
      <c r="O168">
        <v>2445</v>
      </c>
      <c r="P168">
        <v>8</v>
      </c>
      <c r="Q168" s="3" t="s">
        <v>232</v>
      </c>
    </row>
    <row r="169" ht="15" customHeight="1">
      <c r="A169" t="e">
        <f t="shared" ca="1" si="475"/>
        <v>#VALUE!</v>
      </c>
      <c r="B169" t="e">
        <f t="array" ref="B169" ca="1">_xlfn.XLOOKUP(Tabelle4[[#This Row],[ExperimentID]]&amp;Tabelle4[[#This Row],[NegotiationID]]&amp;Tabelle4[[#This Row],[MessageID]],ALL_IN_ONE[ExperimentID]&amp;ALL_IN_ONE[NegotiationID]&amp;ALL_IN_ONE[MessageID],ALL_IN_ONE[Gesamt_ID],,0)</f>
        <v>#VALUE!</v>
      </c>
      <c r="C169">
        <v>419</v>
      </c>
      <c r="D169" t="s">
        <v>141</v>
      </c>
      <c r="E169">
        <v>6508</v>
      </c>
      <c r="F169">
        <v>422</v>
      </c>
      <c r="G169">
        <v>421</v>
      </c>
      <c r="H169" t="s">
        <v>31</v>
      </c>
      <c r="I169" t="str">
        <f t="array" ref="I169">IFERROR(_xlfn.XLOOKUP(Tabelle4[[#This Row],[NegotiationID]]&amp;"FinalAccept",Tabelle4[NegotiationID]&amp;Tabelle4[ActionType],Tabelle4[ActionType],,0),_xlfn.XLOOKUP(Tabelle4[[#This Row],[NegotiationID]]&amp;"FinalReject",Tabelle4[NegotiationID]&amp;Tabelle4[ActionType],Tabelle4[ActionType],,0))</f>
        <v>FinalReject</v>
      </c>
      <c r="J169">
        <v>0.51100000000000001</v>
      </c>
      <c r="K169">
        <v>0.52500000000000002</v>
      </c>
      <c r="L169">
        <v>1.036</v>
      </c>
      <c r="M169">
        <v>0.014</v>
      </c>
      <c r="N169">
        <v>23</v>
      </c>
      <c r="O169">
        <v>2445</v>
      </c>
      <c r="P169">
        <v>8</v>
      </c>
      <c r="Q169" s="3" t="s">
        <v>233</v>
      </c>
    </row>
    <row r="170" ht="15" customHeight="1">
      <c r="A170" t="e">
        <f t="shared" ca="1" si="475"/>
        <v>#VALUE!</v>
      </c>
      <c r="B170" t="e">
        <f t="array" ref="B170" ca="1">_xlfn.XLOOKUP(Tabelle4[[#This Row],[ExperimentID]]&amp;Tabelle4[[#This Row],[NegotiationID]]&amp;Tabelle4[[#This Row],[MessageID]],ALL_IN_ONE[ExperimentID]&amp;ALL_IN_ONE[NegotiationID]&amp;ALL_IN_ONE[MessageID],ALL_IN_ONE[Gesamt_ID],,0)</f>
        <v>#VALUE!</v>
      </c>
      <c r="C170">
        <v>419</v>
      </c>
      <c r="D170" t="s">
        <v>141</v>
      </c>
      <c r="E170">
        <v>6523</v>
      </c>
      <c r="F170">
        <v>421</v>
      </c>
      <c r="G170">
        <v>422</v>
      </c>
      <c r="H170" t="s">
        <v>31</v>
      </c>
      <c r="I170" t="str">
        <f t="array" ref="I170">IFERROR(_xlfn.XLOOKUP(Tabelle4[[#This Row],[NegotiationID]]&amp;"FinalAccept",Tabelle4[NegotiationID]&amp;Tabelle4[ActionType],Tabelle4[ActionType],,0),_xlfn.XLOOKUP(Tabelle4[[#This Row],[NegotiationID]]&amp;"FinalReject",Tabelle4[NegotiationID]&amp;Tabelle4[ActionType],Tabelle4[ActionType],,0))</f>
        <v>FinalReject</v>
      </c>
      <c r="J170">
        <v>0.60499999999999998</v>
      </c>
      <c r="K170">
        <v>0.45100000000000001</v>
      </c>
      <c r="L170">
        <v>1.056</v>
      </c>
      <c r="M170">
        <v>0.154</v>
      </c>
      <c r="N170">
        <v>255</v>
      </c>
      <c r="O170">
        <v>2445</v>
      </c>
      <c r="P170">
        <v>8</v>
      </c>
      <c r="Q170" s="3" t="s">
        <v>234</v>
      </c>
    </row>
    <row r="171" ht="15" customHeight="1">
      <c r="A171" t="e">
        <f t="shared" ca="1" si="475"/>
        <v>#VALUE!</v>
      </c>
      <c r="B171" t="e">
        <f t="array" ref="B171" ca="1">_xlfn.XLOOKUP(Tabelle4[[#This Row],[ExperimentID]]&amp;Tabelle4[[#This Row],[NegotiationID]]&amp;Tabelle4[[#This Row],[MessageID]],ALL_IN_ONE[ExperimentID]&amp;ALL_IN_ONE[NegotiationID]&amp;ALL_IN_ONE[MessageID],ALL_IN_ONE[Gesamt_ID],,0)</f>
        <v>#VALUE!</v>
      </c>
      <c r="C171">
        <v>419</v>
      </c>
      <c r="D171" t="s">
        <v>141</v>
      </c>
      <c r="E171">
        <v>6536</v>
      </c>
      <c r="F171">
        <v>422</v>
      </c>
      <c r="G171">
        <v>421</v>
      </c>
      <c r="H171" t="s">
        <v>40</v>
      </c>
      <c r="I171" t="str">
        <f t="array" ref="I171">IFERROR(_xlfn.XLOOKUP(Tabelle4[[#This Row],[NegotiationID]]&amp;"FinalAccept",Tabelle4[NegotiationID]&amp;Tabelle4[ActionType],Tabelle4[ActionType],,0),_xlfn.XLOOKUP(Tabelle4[[#This Row],[NegotiationID]]&amp;"FinalReject",Tabelle4[NegotiationID]&amp;Tabelle4[ActionType],Tabelle4[ActionType],,0))</f>
        <v>FinalReject</v>
      </c>
      <c r="J171">
        <v>0.45100000000000001</v>
      </c>
      <c r="K171">
        <v>0.60499999999999998</v>
      </c>
      <c r="L171">
        <v>1.056</v>
      </c>
      <c r="M171">
        <v>0.154</v>
      </c>
      <c r="N171">
        <v>44</v>
      </c>
      <c r="O171">
        <v>2445</v>
      </c>
      <c r="P171">
        <v>8</v>
      </c>
      <c r="Q171" s="3" t="s">
        <v>235</v>
      </c>
    </row>
    <row r="172" ht="15" hidden="1" customHeight="1">
      <c r="A172" t="e">
        <f t="shared" ca="1" si="475"/>
        <v>#VALUE!</v>
      </c>
      <c r="B172" t="e">
        <f t="array" ref="B172" ca="1">_xlfn.XLOOKUP(Tabelle4[[#This Row],[ExperimentID]]&amp;Tabelle4[[#This Row],[NegotiationID]]&amp;Tabelle4[[#This Row],[MessageID]],ALL_IN_ONE[ExperimentID]&amp;ALL_IN_ONE[NegotiationID]&amp;ALL_IN_ONE[MessageID],ALL_IN_ONE[Gesamt_ID],,0)</f>
        <v>#VALUE!</v>
      </c>
      <c r="C172">
        <v>445</v>
      </c>
      <c r="D172" t="s">
        <v>141</v>
      </c>
      <c r="E172">
        <v>446</v>
      </c>
      <c r="H172" t="s">
        <v>6019</v>
      </c>
      <c r="I172" t="str">
        <f t="array" ref="I172">IFERROR(_xlfn.XLOOKUP(Tabelle4[[#This Row],[NegotiationID]]&amp;"FinalAccept",Tabelle4[NegotiationID]&amp;Tabelle4[ActionType],Tabelle4[ActionType],,0),_xlfn.XLOOKUP(Tabelle4[[#This Row],[NegotiationID]]&amp;"FinalReject",Tabelle4[NegotiationID]&amp;Tabelle4[ActionType],Tabelle4[ActionType],,0))</f>
        <v>FinalAccept</v>
      </c>
      <c r="N172">
        <v>21</v>
      </c>
      <c r="O172">
        <v>1614</v>
      </c>
      <c r="P172">
        <v>8</v>
      </c>
      <c r="Q172" t="s">
        <v>6020</v>
      </c>
    </row>
    <row r="173" ht="15" customHeight="1">
      <c r="A173" t="e">
        <f t="shared" ca="1" si="475"/>
        <v>#VALUE!</v>
      </c>
      <c r="B173" t="e">
        <f t="array" ref="B173" ca="1">_xlfn.XLOOKUP(Tabelle4[[#This Row],[ExperimentID]]&amp;Tabelle4[[#This Row],[NegotiationID]]&amp;Tabelle4[[#This Row],[MessageID]],ALL_IN_ONE[ExperimentID]&amp;ALL_IN_ONE[NegotiationID]&amp;ALL_IN_ONE[MessageID],ALL_IN_ONE[Gesamt_ID],,0)</f>
        <v>#VALUE!</v>
      </c>
      <c r="C173">
        <v>445</v>
      </c>
      <c r="D173" t="s">
        <v>141</v>
      </c>
      <c r="E173">
        <v>3567</v>
      </c>
      <c r="F173">
        <v>448</v>
      </c>
      <c r="G173">
        <v>447</v>
      </c>
      <c r="H173" t="s">
        <v>19</v>
      </c>
      <c r="I173" t="str">
        <f t="array" ref="I173">IFERROR(_xlfn.XLOOKUP(Tabelle4[[#This Row],[NegotiationID]]&amp;"FinalAccept",Tabelle4[NegotiationID]&amp;Tabelle4[ActionType],Tabelle4[ActionType],,0),_xlfn.XLOOKUP(Tabelle4[[#This Row],[NegotiationID]]&amp;"FinalReject",Tabelle4[NegotiationID]&amp;Tabelle4[ActionType],Tabelle4[ActionType],,0))</f>
        <v>FinalAccept</v>
      </c>
      <c r="J173">
        <v>0.97999999999999998</v>
      </c>
      <c r="K173">
        <v>0.026700000000000002</v>
      </c>
      <c r="L173">
        <v>1.0066999999999999</v>
      </c>
      <c r="M173">
        <v>0.95330000000000004</v>
      </c>
      <c r="N173">
        <v>16</v>
      </c>
      <c r="O173">
        <v>1614</v>
      </c>
      <c r="P173">
        <v>8</v>
      </c>
      <c r="Q173" s="3" t="s">
        <v>236</v>
      </c>
    </row>
    <row r="174" ht="15" customHeight="1">
      <c r="A174" t="e">
        <f t="shared" ca="1" si="475"/>
        <v>#VALUE!</v>
      </c>
      <c r="B174" t="e">
        <f t="array" ref="B174" ca="1">_xlfn.XLOOKUP(Tabelle4[[#This Row],[ExperimentID]]&amp;Tabelle4[[#This Row],[NegotiationID]]&amp;Tabelle4[[#This Row],[MessageID]],ALL_IN_ONE[ExperimentID]&amp;ALL_IN_ONE[NegotiationID]&amp;ALL_IN_ONE[MessageID],ALL_IN_ONE[Gesamt_ID],,0)</f>
        <v>#VALUE!</v>
      </c>
      <c r="C174">
        <v>445</v>
      </c>
      <c r="D174" t="s">
        <v>141</v>
      </c>
      <c r="E174">
        <v>4225</v>
      </c>
      <c r="F174">
        <v>447</v>
      </c>
      <c r="G174">
        <v>448</v>
      </c>
      <c r="H174" t="s">
        <v>31</v>
      </c>
      <c r="I174" t="str">
        <f t="array" ref="I174">IFERROR(_xlfn.XLOOKUP(Tabelle4[[#This Row],[NegotiationID]]&amp;"FinalAccept",Tabelle4[NegotiationID]&amp;Tabelle4[ActionType],Tabelle4[ActionType],,0),_xlfn.XLOOKUP(Tabelle4[[#This Row],[NegotiationID]]&amp;"FinalReject",Tabelle4[NegotiationID]&amp;Tabelle4[ActionType],Tabelle4[ActionType],,0))</f>
        <v>FinalAccept</v>
      </c>
      <c r="J174">
        <v>0.95750000000000002</v>
      </c>
      <c r="K174">
        <v>0</v>
      </c>
      <c r="L174">
        <v>0.95750000000000002</v>
      </c>
      <c r="M174">
        <v>0.95750000000000002</v>
      </c>
      <c r="N174">
        <v>178</v>
      </c>
      <c r="O174">
        <v>1614</v>
      </c>
      <c r="P174">
        <v>8</v>
      </c>
      <c r="Q174" s="3" t="s">
        <v>237</v>
      </c>
    </row>
    <row r="175" ht="15" customHeight="1">
      <c r="A175" t="e">
        <f t="shared" ca="1" si="475"/>
        <v>#VALUE!</v>
      </c>
      <c r="B175" t="e">
        <f t="array" ref="B175" ca="1">_xlfn.XLOOKUP(Tabelle4[[#This Row],[ExperimentID]]&amp;Tabelle4[[#This Row],[NegotiationID]]&amp;Tabelle4[[#This Row],[MessageID]],ALL_IN_ONE[ExperimentID]&amp;ALL_IN_ONE[NegotiationID]&amp;ALL_IN_ONE[MessageID],ALL_IN_ONE[Gesamt_ID],,0)</f>
        <v>#VALUE!</v>
      </c>
      <c r="C175">
        <v>445</v>
      </c>
      <c r="D175" t="s">
        <v>141</v>
      </c>
      <c r="E175">
        <v>5492</v>
      </c>
      <c r="F175">
        <v>448</v>
      </c>
      <c r="G175">
        <v>447</v>
      </c>
      <c r="H175" t="s">
        <v>31</v>
      </c>
      <c r="I175" t="str">
        <f t="array" ref="I175">IFERROR(_xlfn.XLOOKUP(Tabelle4[[#This Row],[NegotiationID]]&amp;"FinalAccept",Tabelle4[NegotiationID]&amp;Tabelle4[ActionType],Tabelle4[ActionType],,0),_xlfn.XLOOKUP(Tabelle4[[#This Row],[NegotiationID]]&amp;"FinalReject",Tabelle4[NegotiationID]&amp;Tabelle4[ActionType],Tabelle4[ActionType],,0))</f>
        <v>FinalAccept</v>
      </c>
      <c r="J175">
        <v>0.75</v>
      </c>
      <c r="K175">
        <v>0.18920000000000001</v>
      </c>
      <c r="L175">
        <v>0.93920000000000003</v>
      </c>
      <c r="M175">
        <v>0.56079999999999997</v>
      </c>
      <c r="N175">
        <v>156</v>
      </c>
      <c r="O175">
        <v>1614</v>
      </c>
      <c r="P175">
        <v>8</v>
      </c>
      <c r="Q175" s="3" t="s">
        <v>238</v>
      </c>
    </row>
    <row r="176" ht="15" customHeight="1">
      <c r="A176" t="e">
        <f t="shared" ca="1" si="475"/>
        <v>#VALUE!</v>
      </c>
      <c r="B176" t="e">
        <f t="array" ref="B176" ca="1">_xlfn.XLOOKUP(Tabelle4[[#This Row],[ExperimentID]]&amp;Tabelle4[[#This Row],[NegotiationID]]&amp;Tabelle4[[#This Row],[MessageID]],ALL_IN_ONE[ExperimentID]&amp;ALL_IN_ONE[NegotiationID]&amp;ALL_IN_ONE[MessageID],ALL_IN_ONE[Gesamt_ID],,0)</f>
        <v>#VALUE!</v>
      </c>
      <c r="C176">
        <v>445</v>
      </c>
      <c r="D176" t="s">
        <v>141</v>
      </c>
      <c r="E176">
        <v>5552</v>
      </c>
      <c r="F176">
        <v>447</v>
      </c>
      <c r="G176">
        <v>448</v>
      </c>
      <c r="H176" t="s">
        <v>31</v>
      </c>
      <c r="I176" t="str">
        <f t="array" ref="I176">IFERROR(_xlfn.XLOOKUP(Tabelle4[[#This Row],[NegotiationID]]&amp;"FinalAccept",Tabelle4[NegotiationID]&amp;Tabelle4[ActionType],Tabelle4[ActionType],,0),_xlfn.XLOOKUP(Tabelle4[[#This Row],[NegotiationID]]&amp;"FinalReject",Tabelle4[NegotiationID]&amp;Tabelle4[ActionType],Tabelle4[ActionType],,0))</f>
        <v>FinalAccept</v>
      </c>
      <c r="J176">
        <v>0.80830000000000002</v>
      </c>
      <c r="K176">
        <v>0.23100000000000001</v>
      </c>
      <c r="L176">
        <v>1.0392999999999999</v>
      </c>
      <c r="M176">
        <v>0.57730000000000004</v>
      </c>
      <c r="N176">
        <v>385</v>
      </c>
      <c r="O176">
        <v>1614</v>
      </c>
      <c r="P176">
        <v>8</v>
      </c>
      <c r="Q176" s="3" t="s">
        <v>239</v>
      </c>
    </row>
    <row r="177" ht="15" customHeight="1">
      <c r="A177" t="e">
        <f t="shared" ca="1" si="475"/>
        <v>#VALUE!</v>
      </c>
      <c r="B177" t="e">
        <f t="array" ref="B177" ca="1">_xlfn.XLOOKUP(Tabelle4[[#This Row],[ExperimentID]]&amp;Tabelle4[[#This Row],[NegotiationID]]&amp;Tabelle4[[#This Row],[MessageID]],ALL_IN_ONE[ExperimentID]&amp;ALL_IN_ONE[NegotiationID]&amp;ALL_IN_ONE[MessageID],ALL_IN_ONE[Gesamt_ID],,0)</f>
        <v>#VALUE!</v>
      </c>
      <c r="C177">
        <v>445</v>
      </c>
      <c r="D177" t="s">
        <v>141</v>
      </c>
      <c r="E177">
        <v>6274</v>
      </c>
      <c r="F177">
        <v>448</v>
      </c>
      <c r="G177">
        <v>447</v>
      </c>
      <c r="H177" t="s">
        <v>31</v>
      </c>
      <c r="I177" t="str">
        <f t="array" ref="I177">IFERROR(_xlfn.XLOOKUP(Tabelle4[[#This Row],[NegotiationID]]&amp;"FinalAccept",Tabelle4[NegotiationID]&amp;Tabelle4[ActionType],Tabelle4[ActionType],,0),_xlfn.XLOOKUP(Tabelle4[[#This Row],[NegotiationID]]&amp;"FinalReject",Tabelle4[NegotiationID]&amp;Tabelle4[ActionType],Tabelle4[ActionType],,0))</f>
        <v>FinalAccept</v>
      </c>
      <c r="J177">
        <v>0.61350000000000005</v>
      </c>
      <c r="K177">
        <v>0.45169999999999999</v>
      </c>
      <c r="L177">
        <v>1.0651999999999999</v>
      </c>
      <c r="M177">
        <v>0.1618</v>
      </c>
      <c r="N177">
        <v>353</v>
      </c>
      <c r="O177">
        <v>1614</v>
      </c>
      <c r="P177">
        <v>8</v>
      </c>
      <c r="Q177" s="3" t="s">
        <v>240</v>
      </c>
    </row>
    <row r="178" ht="15" customHeight="1">
      <c r="A178" t="e">
        <f t="shared" ca="1" si="475"/>
        <v>#VALUE!</v>
      </c>
      <c r="B178" t="e">
        <f t="array" ref="B178" ca="1">_xlfn.XLOOKUP(Tabelle4[[#This Row],[ExperimentID]]&amp;Tabelle4[[#This Row],[NegotiationID]]&amp;Tabelle4[[#This Row],[MessageID]],ALL_IN_ONE[ExperimentID]&amp;ALL_IN_ONE[NegotiationID]&amp;ALL_IN_ONE[MessageID],ALL_IN_ONE[Gesamt_ID],,0)</f>
        <v>#VALUE!</v>
      </c>
      <c r="C178">
        <v>445</v>
      </c>
      <c r="D178" t="s">
        <v>141</v>
      </c>
      <c r="E178">
        <v>6330</v>
      </c>
      <c r="F178">
        <v>447</v>
      </c>
      <c r="G178">
        <v>448</v>
      </c>
      <c r="H178" t="s">
        <v>31</v>
      </c>
      <c r="I178" t="str">
        <f t="array" ref="I178">IFERROR(_xlfn.XLOOKUP(Tabelle4[[#This Row],[NegotiationID]]&amp;"FinalAccept",Tabelle4[NegotiationID]&amp;Tabelle4[ActionType],Tabelle4[ActionType],,0),_xlfn.XLOOKUP(Tabelle4[[#This Row],[NegotiationID]]&amp;"FinalReject",Tabelle4[NegotiationID]&amp;Tabelle4[ActionType],Tabelle4[ActionType],,0))</f>
        <v>FinalAccept</v>
      </c>
      <c r="J178">
        <v>0.58499999999999996</v>
      </c>
      <c r="K178">
        <v>0.51349999999999996</v>
      </c>
      <c r="L178">
        <v>1.0985</v>
      </c>
      <c r="M178">
        <v>0.071499999999999994</v>
      </c>
      <c r="N178">
        <v>467</v>
      </c>
      <c r="O178">
        <v>1614</v>
      </c>
      <c r="P178">
        <v>8</v>
      </c>
      <c r="Q178" s="3" t="s">
        <v>241</v>
      </c>
    </row>
    <row r="179" ht="15" customHeight="1">
      <c r="A179" t="e">
        <f t="shared" ca="1" si="475"/>
        <v>#VALUE!</v>
      </c>
      <c r="B179" t="e">
        <f t="array" ref="B179" ca="1">_xlfn.XLOOKUP(Tabelle4[[#This Row],[ExperimentID]]&amp;Tabelle4[[#This Row],[NegotiationID]]&amp;Tabelle4[[#This Row],[MessageID]],ALL_IN_ONE[ExperimentID]&amp;ALL_IN_ONE[NegotiationID]&amp;ALL_IN_ONE[MessageID],ALL_IN_ONE[Gesamt_ID],,0)</f>
        <v>#VALUE!</v>
      </c>
      <c r="C179">
        <v>445</v>
      </c>
      <c r="D179" t="s">
        <v>141</v>
      </c>
      <c r="E179">
        <v>6357</v>
      </c>
      <c r="F179">
        <v>448</v>
      </c>
      <c r="G179">
        <v>447</v>
      </c>
      <c r="H179" t="s">
        <v>20</v>
      </c>
      <c r="I179" t="str">
        <f t="array" ref="I179">IFERROR(_xlfn.XLOOKUP(Tabelle4[[#This Row],[NegotiationID]]&amp;"FinalAccept",Tabelle4[NegotiationID]&amp;Tabelle4[ActionType],Tabelle4[ActionType],,0),_xlfn.XLOOKUP(Tabelle4[[#This Row],[NegotiationID]]&amp;"FinalReject",Tabelle4[NegotiationID]&amp;Tabelle4[ActionType],Tabelle4[ActionType],,0))</f>
        <v>FinalAccept</v>
      </c>
      <c r="J179">
        <v>0.51349999999999996</v>
      </c>
      <c r="K179">
        <v>0.58499999999999996</v>
      </c>
      <c r="L179">
        <v>1.0985</v>
      </c>
      <c r="M179">
        <v>0.071499999999999994</v>
      </c>
      <c r="N179">
        <v>38</v>
      </c>
      <c r="O179">
        <v>1614</v>
      </c>
      <c r="P179">
        <v>8</v>
      </c>
      <c r="Q179" s="3" t="s">
        <v>242</v>
      </c>
    </row>
    <row r="180" ht="15" hidden="1" customHeight="1">
      <c r="A180" t="e">
        <f t="shared" ca="1" si="475"/>
        <v>#VALUE!</v>
      </c>
      <c r="B180" t="e">
        <f t="array" ref="B180" ca="1">_xlfn.XLOOKUP(Tabelle4[[#This Row],[ExperimentID]]&amp;Tabelle4[[#This Row],[NegotiationID]]&amp;Tabelle4[[#This Row],[MessageID]],ALL_IN_ONE[ExperimentID]&amp;ALL_IN_ONE[NegotiationID]&amp;ALL_IN_ONE[MessageID],ALL_IN_ONE[Gesamt_ID],,0)</f>
        <v>#VALUE!</v>
      </c>
      <c r="C180">
        <v>471</v>
      </c>
      <c r="D180" t="s">
        <v>141</v>
      </c>
      <c r="E180">
        <v>472</v>
      </c>
      <c r="H180" t="s">
        <v>6019</v>
      </c>
      <c r="I180" t="str">
        <f t="array" ref="I180">IFERROR(_xlfn.XLOOKUP(Tabelle4[[#This Row],[NegotiationID]]&amp;"FinalAccept",Tabelle4[NegotiationID]&amp;Tabelle4[ActionType],Tabelle4[ActionType],,0),_xlfn.XLOOKUP(Tabelle4[[#This Row],[NegotiationID]]&amp;"FinalReject",Tabelle4[NegotiationID]&amp;Tabelle4[ActionType],Tabelle4[ActionType],,0))</f>
        <v>FinalAccept</v>
      </c>
      <c r="N180">
        <v>21</v>
      </c>
      <c r="O180">
        <v>3605</v>
      </c>
      <c r="P180">
        <v>15</v>
      </c>
      <c r="Q180" t="s">
        <v>6020</v>
      </c>
    </row>
    <row r="181" ht="15" hidden="1" customHeight="1">
      <c r="A181" t="e">
        <f t="shared" ca="1" si="475"/>
        <v>#VALUE!</v>
      </c>
      <c r="B181" t="e">
        <f t="array" ref="B181" ca="1">_xlfn.XLOOKUP(Tabelle4[[#This Row],[ExperimentID]]&amp;Tabelle4[[#This Row],[NegotiationID]]&amp;Tabelle4[[#This Row],[MessageID]],ALL_IN_ONE[ExperimentID]&amp;ALL_IN_ONE[NegotiationID]&amp;ALL_IN_ONE[MessageID],ALL_IN_ONE[Gesamt_ID],,0)</f>
        <v>#VALUE!</v>
      </c>
      <c r="C181">
        <v>471</v>
      </c>
      <c r="D181" t="s">
        <v>141</v>
      </c>
      <c r="E181">
        <v>3712</v>
      </c>
      <c r="F181">
        <v>474</v>
      </c>
      <c r="G181">
        <v>473</v>
      </c>
      <c r="H181" t="s">
        <v>22</v>
      </c>
      <c r="I181" t="str">
        <f t="array" ref="I181">IFERROR(_xlfn.XLOOKUP(Tabelle4[[#This Row],[NegotiationID]]&amp;"FinalAccept",Tabelle4[NegotiationID]&amp;Tabelle4[ActionType],Tabelle4[ActionType],,0),_xlfn.XLOOKUP(Tabelle4[[#This Row],[NegotiationID]]&amp;"FinalReject",Tabelle4[NegotiationID]&amp;Tabelle4[ActionType],Tabelle4[ActionType],,0))</f>
        <v>FinalAccept</v>
      </c>
      <c r="N181">
        <v>23</v>
      </c>
      <c r="O181">
        <v>3605</v>
      </c>
      <c r="P181">
        <v>15</v>
      </c>
      <c r="Q181" s="3" t="s">
        <v>6080</v>
      </c>
    </row>
    <row r="182" ht="15" hidden="1" customHeight="1">
      <c r="A182" t="e">
        <f t="shared" ca="1" si="475"/>
        <v>#VALUE!</v>
      </c>
      <c r="B182" t="e">
        <f t="array" ref="B182" ca="1">_xlfn.XLOOKUP(Tabelle4[[#This Row],[ExperimentID]]&amp;Tabelle4[[#This Row],[NegotiationID]]&amp;Tabelle4[[#This Row],[MessageID]],ALL_IN_ONE[ExperimentID]&amp;ALL_IN_ONE[NegotiationID]&amp;ALL_IN_ONE[MessageID],ALL_IN_ONE[Gesamt_ID],,0)</f>
        <v>#VALUE!</v>
      </c>
      <c r="C182">
        <v>471</v>
      </c>
      <c r="D182" t="s">
        <v>141</v>
      </c>
      <c r="E182">
        <v>3863</v>
      </c>
      <c r="F182">
        <v>473</v>
      </c>
      <c r="G182">
        <v>474</v>
      </c>
      <c r="H182" t="s">
        <v>24</v>
      </c>
      <c r="I182" t="str">
        <f t="array" ref="I182">IFERROR(_xlfn.XLOOKUP(Tabelle4[[#This Row],[NegotiationID]]&amp;"FinalAccept",Tabelle4[NegotiationID]&amp;Tabelle4[ActionType],Tabelle4[ActionType],,0),_xlfn.XLOOKUP(Tabelle4[[#This Row],[NegotiationID]]&amp;"FinalReject",Tabelle4[NegotiationID]&amp;Tabelle4[ActionType],Tabelle4[ActionType],,0))</f>
        <v>FinalAccept</v>
      </c>
      <c r="N182">
        <v>278</v>
      </c>
      <c r="O182">
        <v>3605</v>
      </c>
      <c r="P182">
        <v>15</v>
      </c>
      <c r="Q182" s="3" t="s">
        <v>6081</v>
      </c>
    </row>
    <row r="183" ht="15" hidden="1" customHeight="1">
      <c r="A183" t="e">
        <f t="shared" ca="1" si="475"/>
        <v>#VALUE!</v>
      </c>
      <c r="B183" t="e">
        <f t="array" ref="B183" ca="1">_xlfn.XLOOKUP(Tabelle4[[#This Row],[ExperimentID]]&amp;Tabelle4[[#This Row],[NegotiationID]]&amp;Tabelle4[[#This Row],[MessageID]],ALL_IN_ONE[ExperimentID]&amp;ALL_IN_ONE[NegotiationID]&amp;ALL_IN_ONE[MessageID],ALL_IN_ONE[Gesamt_ID],,0)</f>
        <v>#VALUE!</v>
      </c>
      <c r="C183">
        <v>471</v>
      </c>
      <c r="D183" t="s">
        <v>141</v>
      </c>
      <c r="E183">
        <v>3968</v>
      </c>
      <c r="F183">
        <v>474</v>
      </c>
      <c r="G183">
        <v>473</v>
      </c>
      <c r="H183" t="s">
        <v>22</v>
      </c>
      <c r="I183" t="str">
        <f t="array" ref="I183">IFERROR(_xlfn.XLOOKUP(Tabelle4[[#This Row],[NegotiationID]]&amp;"FinalAccept",Tabelle4[NegotiationID]&amp;Tabelle4[ActionType],Tabelle4[ActionType],,0),_xlfn.XLOOKUP(Tabelle4[[#This Row],[NegotiationID]]&amp;"FinalReject",Tabelle4[NegotiationID]&amp;Tabelle4[ActionType],Tabelle4[ActionType],,0))</f>
        <v>FinalAccept</v>
      </c>
      <c r="N183">
        <v>380</v>
      </c>
      <c r="O183">
        <v>3605</v>
      </c>
      <c r="P183">
        <v>15</v>
      </c>
      <c r="Q183" s="3" t="s">
        <v>6082</v>
      </c>
    </row>
    <row r="184" ht="15" hidden="1" customHeight="1">
      <c r="A184" t="e">
        <f t="shared" ca="1" si="475"/>
        <v>#VALUE!</v>
      </c>
      <c r="B184" t="e">
        <f t="array" ref="B184" ca="1">_xlfn.XLOOKUP(Tabelle4[[#This Row],[ExperimentID]]&amp;Tabelle4[[#This Row],[NegotiationID]]&amp;Tabelle4[[#This Row],[MessageID]],ALL_IN_ONE[ExperimentID]&amp;ALL_IN_ONE[NegotiationID]&amp;ALL_IN_ONE[MessageID],ALL_IN_ONE[Gesamt_ID],,0)</f>
        <v>#VALUE!</v>
      </c>
      <c r="C184">
        <v>471</v>
      </c>
      <c r="D184" t="s">
        <v>141</v>
      </c>
      <c r="E184">
        <v>4559</v>
      </c>
      <c r="F184">
        <v>473</v>
      </c>
      <c r="G184">
        <v>474</v>
      </c>
      <c r="H184" t="s">
        <v>24</v>
      </c>
      <c r="I184" t="str">
        <f t="array" ref="I184">IFERROR(_xlfn.XLOOKUP(Tabelle4[[#This Row],[NegotiationID]]&amp;"FinalAccept",Tabelle4[NegotiationID]&amp;Tabelle4[ActionType],Tabelle4[ActionType],,0),_xlfn.XLOOKUP(Tabelle4[[#This Row],[NegotiationID]]&amp;"FinalReject",Tabelle4[NegotiationID]&amp;Tabelle4[ActionType],Tabelle4[ActionType],,0))</f>
        <v>FinalAccept</v>
      </c>
      <c r="N184">
        <v>307</v>
      </c>
      <c r="O184">
        <v>3605</v>
      </c>
      <c r="P184">
        <v>15</v>
      </c>
      <c r="Q184" s="3" t="s">
        <v>6083</v>
      </c>
    </row>
    <row r="185" ht="15" hidden="1" customHeight="1">
      <c r="A185" t="e">
        <f t="shared" ca="1" si="475"/>
        <v>#VALUE!</v>
      </c>
      <c r="B185" t="e">
        <f t="array" ref="B185" ca="1">_xlfn.XLOOKUP(Tabelle4[[#This Row],[ExperimentID]]&amp;Tabelle4[[#This Row],[NegotiationID]]&amp;Tabelle4[[#This Row],[MessageID]],ALL_IN_ONE[ExperimentID]&amp;ALL_IN_ONE[NegotiationID]&amp;ALL_IN_ONE[MessageID],ALL_IN_ONE[Gesamt_ID],,0)</f>
        <v>#VALUE!</v>
      </c>
      <c r="C185">
        <v>471</v>
      </c>
      <c r="D185" t="s">
        <v>141</v>
      </c>
      <c r="E185">
        <v>4624</v>
      </c>
      <c r="F185">
        <v>474</v>
      </c>
      <c r="G185">
        <v>473</v>
      </c>
      <c r="H185" t="s">
        <v>22</v>
      </c>
      <c r="I185" t="str">
        <f t="array" ref="I185">IFERROR(_xlfn.XLOOKUP(Tabelle4[[#This Row],[NegotiationID]]&amp;"FinalAccept",Tabelle4[NegotiationID]&amp;Tabelle4[ActionType],Tabelle4[ActionType],,0),_xlfn.XLOOKUP(Tabelle4[[#This Row],[NegotiationID]]&amp;"FinalReject",Tabelle4[NegotiationID]&amp;Tabelle4[ActionType],Tabelle4[ActionType],,0))</f>
        <v>FinalAccept</v>
      </c>
      <c r="N185">
        <v>278</v>
      </c>
      <c r="O185">
        <v>3605</v>
      </c>
      <c r="P185">
        <v>15</v>
      </c>
      <c r="Q185" s="3" t="s">
        <v>6084</v>
      </c>
    </row>
    <row r="186" ht="15" hidden="1" customHeight="1">
      <c r="A186" t="e">
        <f t="shared" ca="1" si="475"/>
        <v>#VALUE!</v>
      </c>
      <c r="B186" t="e">
        <f t="array" ref="B186" ca="1">_xlfn.XLOOKUP(Tabelle4[[#This Row],[ExperimentID]]&amp;Tabelle4[[#This Row],[NegotiationID]]&amp;Tabelle4[[#This Row],[MessageID]],ALL_IN_ONE[ExperimentID]&amp;ALL_IN_ONE[NegotiationID]&amp;ALL_IN_ONE[MessageID],ALL_IN_ONE[Gesamt_ID],,0)</f>
        <v>#VALUE!</v>
      </c>
      <c r="C186">
        <v>471</v>
      </c>
      <c r="D186" t="s">
        <v>141</v>
      </c>
      <c r="E186">
        <v>5255</v>
      </c>
      <c r="F186">
        <v>473</v>
      </c>
      <c r="G186">
        <v>474</v>
      </c>
      <c r="H186" t="s">
        <v>24</v>
      </c>
      <c r="I186" t="str">
        <f t="array" ref="I186">IFERROR(_xlfn.XLOOKUP(Tabelle4[[#This Row],[NegotiationID]]&amp;"FinalAccept",Tabelle4[NegotiationID]&amp;Tabelle4[ActionType],Tabelle4[ActionType],,0),_xlfn.XLOOKUP(Tabelle4[[#This Row],[NegotiationID]]&amp;"FinalReject",Tabelle4[NegotiationID]&amp;Tabelle4[ActionType],Tabelle4[ActionType],,0))</f>
        <v>FinalAccept</v>
      </c>
      <c r="N186">
        <v>303</v>
      </c>
      <c r="O186">
        <v>3605</v>
      </c>
      <c r="P186">
        <v>15</v>
      </c>
      <c r="Q186" s="3" t="s">
        <v>6085</v>
      </c>
    </row>
    <row r="187" ht="15" hidden="1" customHeight="1">
      <c r="A187" t="e">
        <f t="shared" ca="1" si="475"/>
        <v>#VALUE!</v>
      </c>
      <c r="B187" t="e">
        <f t="array" ref="B187" ca="1">_xlfn.XLOOKUP(Tabelle4[[#This Row],[ExperimentID]]&amp;Tabelle4[[#This Row],[NegotiationID]]&amp;Tabelle4[[#This Row],[MessageID]],ALL_IN_ONE[ExperimentID]&amp;ALL_IN_ONE[NegotiationID]&amp;ALL_IN_ONE[MessageID],ALL_IN_ONE[Gesamt_ID],,0)</f>
        <v>#VALUE!</v>
      </c>
      <c r="C187">
        <v>471</v>
      </c>
      <c r="D187" t="s">
        <v>141</v>
      </c>
      <c r="E187">
        <v>5296</v>
      </c>
      <c r="F187">
        <v>474</v>
      </c>
      <c r="G187">
        <v>473</v>
      </c>
      <c r="H187" t="s">
        <v>22</v>
      </c>
      <c r="I187" t="str">
        <f t="array" ref="I187">IFERROR(_xlfn.XLOOKUP(Tabelle4[[#This Row],[NegotiationID]]&amp;"FinalAccept",Tabelle4[NegotiationID]&amp;Tabelle4[ActionType],Tabelle4[ActionType],,0),_xlfn.XLOOKUP(Tabelle4[[#This Row],[NegotiationID]]&amp;"FinalReject",Tabelle4[NegotiationID]&amp;Tabelle4[ActionType],Tabelle4[ActionType],,0))</f>
        <v>FinalAccept</v>
      </c>
      <c r="N187">
        <v>376</v>
      </c>
      <c r="O187">
        <v>3605</v>
      </c>
      <c r="P187">
        <v>15</v>
      </c>
      <c r="Q187" s="3" t="s">
        <v>6086</v>
      </c>
    </row>
    <row r="188" ht="15" hidden="1" customHeight="1">
      <c r="A188" t="e">
        <f t="shared" ca="1" si="475"/>
        <v>#VALUE!</v>
      </c>
      <c r="B188" t="e">
        <f t="array" ref="B188" ca="1">_xlfn.XLOOKUP(Tabelle4[[#This Row],[ExperimentID]]&amp;Tabelle4[[#This Row],[NegotiationID]]&amp;Tabelle4[[#This Row],[MessageID]],ALL_IN_ONE[ExperimentID]&amp;ALL_IN_ONE[NegotiationID]&amp;ALL_IN_ONE[MessageID],ALL_IN_ONE[Gesamt_ID],,0)</f>
        <v>#VALUE!</v>
      </c>
      <c r="C188">
        <v>471</v>
      </c>
      <c r="D188" t="s">
        <v>141</v>
      </c>
      <c r="E188">
        <v>5629</v>
      </c>
      <c r="F188">
        <v>473</v>
      </c>
      <c r="G188">
        <v>474</v>
      </c>
      <c r="H188" t="s">
        <v>24</v>
      </c>
      <c r="I188" t="str">
        <f t="array" ref="I188">IFERROR(_xlfn.XLOOKUP(Tabelle4[[#This Row],[NegotiationID]]&amp;"FinalAccept",Tabelle4[NegotiationID]&amp;Tabelle4[ActionType],Tabelle4[ActionType],,0),_xlfn.XLOOKUP(Tabelle4[[#This Row],[NegotiationID]]&amp;"FinalReject",Tabelle4[NegotiationID]&amp;Tabelle4[ActionType],Tabelle4[ActionType],,0))</f>
        <v>FinalAccept</v>
      </c>
      <c r="N188">
        <v>328</v>
      </c>
      <c r="O188">
        <v>3605</v>
      </c>
      <c r="P188">
        <v>15</v>
      </c>
      <c r="Q188" s="3" t="s">
        <v>6087</v>
      </c>
    </row>
    <row r="189" ht="15" customHeight="1">
      <c r="A189" t="e">
        <f t="shared" ca="1" si="475"/>
        <v>#VALUE!</v>
      </c>
      <c r="B189" t="e">
        <f t="array" ref="B189" ca="1">_xlfn.XLOOKUP(Tabelle4[[#This Row],[ExperimentID]]&amp;Tabelle4[[#This Row],[NegotiationID]]&amp;Tabelle4[[#This Row],[MessageID]],ALL_IN_ONE[ExperimentID]&amp;ALL_IN_ONE[NegotiationID]&amp;ALL_IN_ONE[MessageID],ALL_IN_ONE[Gesamt_ID],,0)</f>
        <v>#VALUE!</v>
      </c>
      <c r="C189">
        <v>471</v>
      </c>
      <c r="D189" t="s">
        <v>141</v>
      </c>
      <c r="E189">
        <v>5706</v>
      </c>
      <c r="F189">
        <v>474</v>
      </c>
      <c r="G189">
        <v>473</v>
      </c>
      <c r="H189" t="s">
        <v>19</v>
      </c>
      <c r="I189" t="str">
        <f t="array" ref="I189">IFERROR(_xlfn.XLOOKUP(Tabelle4[[#This Row],[NegotiationID]]&amp;"FinalAccept",Tabelle4[NegotiationID]&amp;Tabelle4[ActionType],Tabelle4[ActionType],,0),_xlfn.XLOOKUP(Tabelle4[[#This Row],[NegotiationID]]&amp;"FinalReject",Tabelle4[NegotiationID]&amp;Tabelle4[ActionType],Tabelle4[ActionType],,0))</f>
        <v>FinalAccept</v>
      </c>
      <c r="J189">
        <v>0.64549999999999996</v>
      </c>
      <c r="K189">
        <v>0.52729999999999999</v>
      </c>
      <c r="L189">
        <v>1.1728000000000001</v>
      </c>
      <c r="M189">
        <v>0.1182</v>
      </c>
      <c r="N189">
        <v>229</v>
      </c>
      <c r="O189">
        <v>3605</v>
      </c>
      <c r="P189">
        <v>15</v>
      </c>
      <c r="Q189" s="3" t="s">
        <v>243</v>
      </c>
    </row>
    <row r="190" ht="15" customHeight="1">
      <c r="A190" t="e">
        <f t="shared" ca="1" si="475"/>
        <v>#VALUE!</v>
      </c>
      <c r="B190" t="e">
        <f t="array" ref="B190" ca="1">_xlfn.XLOOKUP(Tabelle4[[#This Row],[ExperimentID]]&amp;Tabelle4[[#This Row],[NegotiationID]]&amp;Tabelle4[[#This Row],[MessageID]],ALL_IN_ONE[ExperimentID]&amp;ALL_IN_ONE[NegotiationID]&amp;ALL_IN_ONE[MessageID],ALL_IN_ONE[Gesamt_ID],,0)</f>
        <v>#VALUE!</v>
      </c>
      <c r="C190">
        <v>471</v>
      </c>
      <c r="D190" t="s">
        <v>141</v>
      </c>
      <c r="E190">
        <v>5777</v>
      </c>
      <c r="F190">
        <v>473</v>
      </c>
      <c r="G190">
        <v>474</v>
      </c>
      <c r="H190" t="s">
        <v>31</v>
      </c>
      <c r="I190" t="str">
        <f t="array" ref="I190">IFERROR(_xlfn.XLOOKUP(Tabelle4[[#This Row],[NegotiationID]]&amp;"FinalAccept",Tabelle4[NegotiationID]&amp;Tabelle4[ActionType],Tabelle4[ActionType],,0),_xlfn.XLOOKUP(Tabelle4[[#This Row],[NegotiationID]]&amp;"FinalReject",Tabelle4[NegotiationID]&amp;Tabelle4[ActionType],Tabelle4[ActionType],,0))</f>
        <v>FinalAccept</v>
      </c>
      <c r="J190">
        <v>0.5927</v>
      </c>
      <c r="K190">
        <v>0.64400000000000002</v>
      </c>
      <c r="L190">
        <v>1.2366999999999999</v>
      </c>
      <c r="M190">
        <v>0.051299999999999998</v>
      </c>
      <c r="N190">
        <v>278</v>
      </c>
      <c r="O190">
        <v>3605</v>
      </c>
      <c r="P190">
        <v>15</v>
      </c>
      <c r="Q190" s="3" t="s">
        <v>244</v>
      </c>
    </row>
    <row r="191" ht="15" customHeight="1">
      <c r="A191" t="e">
        <f t="shared" ca="1" si="475"/>
        <v>#VALUE!</v>
      </c>
      <c r="B191" t="e">
        <f t="array" ref="B191" ca="1">_xlfn.XLOOKUP(Tabelle4[[#This Row],[ExperimentID]]&amp;Tabelle4[[#This Row],[NegotiationID]]&amp;Tabelle4[[#This Row],[MessageID]],ALL_IN_ONE[ExperimentID]&amp;ALL_IN_ONE[NegotiationID]&amp;ALL_IN_ONE[MessageID],ALL_IN_ONE[Gesamt_ID],,0)</f>
        <v>#VALUE!</v>
      </c>
      <c r="C191">
        <v>471</v>
      </c>
      <c r="D191" t="s">
        <v>141</v>
      </c>
      <c r="E191">
        <v>5919</v>
      </c>
      <c r="F191">
        <v>474</v>
      </c>
      <c r="G191">
        <v>473</v>
      </c>
      <c r="H191" t="s">
        <v>31</v>
      </c>
      <c r="I191" t="str">
        <f t="array" ref="I191">IFERROR(_xlfn.XLOOKUP(Tabelle4[[#This Row],[NegotiationID]]&amp;"FinalAccept",Tabelle4[NegotiationID]&amp;Tabelle4[ActionType],Tabelle4[ActionType],,0),_xlfn.XLOOKUP(Tabelle4[[#This Row],[NegotiationID]]&amp;"FinalReject",Tabelle4[NegotiationID]&amp;Tabelle4[ActionType],Tabelle4[ActionType],,0))</f>
        <v>FinalAccept</v>
      </c>
      <c r="J191">
        <v>0.67600000000000005</v>
      </c>
      <c r="K191">
        <v>0.55000000000000004</v>
      </c>
      <c r="L191">
        <v>1.226</v>
      </c>
      <c r="M191">
        <v>0.126</v>
      </c>
      <c r="N191">
        <v>237</v>
      </c>
      <c r="O191">
        <v>3605</v>
      </c>
      <c r="P191">
        <v>15</v>
      </c>
      <c r="Q191" s="3" t="s">
        <v>245</v>
      </c>
    </row>
    <row r="192" ht="15" customHeight="1">
      <c r="A192" t="e">
        <f t="shared" ca="1" si="475"/>
        <v>#VALUE!</v>
      </c>
      <c r="B192" t="e">
        <f t="array" ref="B192" ca="1">_xlfn.XLOOKUP(Tabelle4[[#This Row],[ExperimentID]]&amp;Tabelle4[[#This Row],[NegotiationID]]&amp;Tabelle4[[#This Row],[MessageID]],ALL_IN_ONE[ExperimentID]&amp;ALL_IN_ONE[NegotiationID]&amp;ALL_IN_ONE[MessageID],ALL_IN_ONE[Gesamt_ID],,0)</f>
        <v>#VALUE!</v>
      </c>
      <c r="C192">
        <v>471</v>
      </c>
      <c r="D192" t="s">
        <v>141</v>
      </c>
      <c r="E192">
        <v>5959</v>
      </c>
      <c r="F192">
        <v>473</v>
      </c>
      <c r="G192">
        <v>474</v>
      </c>
      <c r="H192" t="s">
        <v>31</v>
      </c>
      <c r="I192" t="str">
        <f t="array" ref="I192">IFERROR(_xlfn.XLOOKUP(Tabelle4[[#This Row],[NegotiationID]]&amp;"FinalAccept",Tabelle4[NegotiationID]&amp;Tabelle4[ActionType],Tabelle4[ActionType],,0),_xlfn.XLOOKUP(Tabelle4[[#This Row],[NegotiationID]]&amp;"FinalReject",Tabelle4[NegotiationID]&amp;Tabelle4[ActionType],Tabelle4[ActionType],,0))</f>
        <v>FinalAccept</v>
      </c>
      <c r="J192">
        <v>0.69999999999999996</v>
      </c>
      <c r="K192">
        <v>0.496</v>
      </c>
      <c r="L192">
        <v>1.196</v>
      </c>
      <c r="M192">
        <v>0.20399999999999999</v>
      </c>
      <c r="N192">
        <v>258</v>
      </c>
      <c r="O192">
        <v>3605</v>
      </c>
      <c r="P192">
        <v>15</v>
      </c>
      <c r="Q192" s="3" t="s">
        <v>246</v>
      </c>
    </row>
    <row r="193" ht="15" customHeight="1">
      <c r="A193" t="e">
        <f t="shared" ca="1" si="475"/>
        <v>#VALUE!</v>
      </c>
      <c r="B193" t="e">
        <f t="array" ref="B193" ca="1">_xlfn.XLOOKUP(Tabelle4[[#This Row],[ExperimentID]]&amp;Tabelle4[[#This Row],[NegotiationID]]&amp;Tabelle4[[#This Row],[MessageID]],ALL_IN_ONE[ExperimentID]&amp;ALL_IN_ONE[NegotiationID]&amp;ALL_IN_ONE[MessageID],ALL_IN_ONE[Gesamt_ID],,0)</f>
        <v>#VALUE!</v>
      </c>
      <c r="C193">
        <v>471</v>
      </c>
      <c r="D193" t="s">
        <v>141</v>
      </c>
      <c r="E193">
        <v>6014</v>
      </c>
      <c r="F193">
        <v>474</v>
      </c>
      <c r="G193">
        <v>473</v>
      </c>
      <c r="H193" t="s">
        <v>31</v>
      </c>
      <c r="I193" t="str">
        <f t="array" ref="I193">IFERROR(_xlfn.XLOOKUP(Tabelle4[[#This Row],[NegotiationID]]&amp;"FinalAccept",Tabelle4[NegotiationID]&amp;Tabelle4[ActionType],Tabelle4[ActionType],,0),_xlfn.XLOOKUP(Tabelle4[[#This Row],[NegotiationID]]&amp;"FinalReject",Tabelle4[NegotiationID]&amp;Tabelle4[ActionType],Tabelle4[ActionType],,0))</f>
        <v>FinalAccept</v>
      </c>
      <c r="J193">
        <v>0.65600000000000003</v>
      </c>
      <c r="K193">
        <v>0.57669999999999999</v>
      </c>
      <c r="L193">
        <v>1.2326999999999999</v>
      </c>
      <c r="M193">
        <v>0.079299999999999995</v>
      </c>
      <c r="N193">
        <v>214</v>
      </c>
      <c r="O193">
        <v>3605</v>
      </c>
      <c r="P193">
        <v>15</v>
      </c>
      <c r="Q193" s="3" t="s">
        <v>247</v>
      </c>
    </row>
    <row r="194" ht="15" customHeight="1">
      <c r="A194" t="e">
        <f t="shared" ref="A194:A257" ca="1" si="476">MID(CELL("Dateiname",$A$1),FIND("]",CELL("Dateiname",$A$1))+1,31)</f>
        <v>#VALUE!</v>
      </c>
      <c r="B194" t="e">
        <f t="array" ref="B194" ca="1">_xlfn.XLOOKUP(Tabelle4[[#This Row],[ExperimentID]]&amp;Tabelle4[[#This Row],[NegotiationID]]&amp;Tabelle4[[#This Row],[MessageID]],ALL_IN_ONE[ExperimentID]&amp;ALL_IN_ONE[NegotiationID]&amp;ALL_IN_ONE[MessageID],ALL_IN_ONE[Gesamt_ID],,0)</f>
        <v>#VALUE!</v>
      </c>
      <c r="C194">
        <v>471</v>
      </c>
      <c r="D194" t="s">
        <v>141</v>
      </c>
      <c r="E194">
        <v>6244</v>
      </c>
      <c r="F194">
        <v>473</v>
      </c>
      <c r="G194">
        <v>474</v>
      </c>
      <c r="H194" t="s">
        <v>20</v>
      </c>
      <c r="I194" t="str">
        <f t="array" ref="I194">IFERROR(_xlfn.XLOOKUP(Tabelle4[[#This Row],[NegotiationID]]&amp;"FinalAccept",Tabelle4[NegotiationID]&amp;Tabelle4[ActionType],Tabelle4[ActionType],,0),_xlfn.XLOOKUP(Tabelle4[[#This Row],[NegotiationID]]&amp;"FinalReject",Tabelle4[NegotiationID]&amp;Tabelle4[ActionType],Tabelle4[ActionType],,0))</f>
        <v>FinalAccept</v>
      </c>
      <c r="J194">
        <v>0.57669999999999999</v>
      </c>
      <c r="K194">
        <v>0.65600000000000003</v>
      </c>
      <c r="L194">
        <v>1.2326999999999999</v>
      </c>
      <c r="M194">
        <v>0.079299999999999995</v>
      </c>
      <c r="N194">
        <v>95</v>
      </c>
      <c r="O194">
        <v>3605</v>
      </c>
      <c r="P194">
        <v>15</v>
      </c>
      <c r="Q194" s="3" t="s">
        <v>248</v>
      </c>
    </row>
    <row r="195" ht="15" hidden="1" customHeight="1">
      <c r="A195" t="e">
        <f t="shared" ca="1" si="476"/>
        <v>#VALUE!</v>
      </c>
      <c r="B195" t="e">
        <f t="array" ref="B195" ca="1">_xlfn.XLOOKUP(Tabelle4[[#This Row],[ExperimentID]]&amp;Tabelle4[[#This Row],[NegotiationID]]&amp;Tabelle4[[#This Row],[MessageID]],ALL_IN_ONE[ExperimentID]&amp;ALL_IN_ONE[NegotiationID]&amp;ALL_IN_ONE[MessageID],ALL_IN_ONE[Gesamt_ID],,0)</f>
        <v>#VALUE!</v>
      </c>
      <c r="C195">
        <v>497</v>
      </c>
      <c r="D195" t="s">
        <v>141</v>
      </c>
      <c r="E195">
        <v>498</v>
      </c>
      <c r="H195" t="s">
        <v>6019</v>
      </c>
      <c r="I195" t="str">
        <f t="array" ref="I195">IFERROR(_xlfn.XLOOKUP(Tabelle4[[#This Row],[NegotiationID]]&amp;"FinalAccept",Tabelle4[NegotiationID]&amp;Tabelle4[ActionType],Tabelle4[ActionType],,0),_xlfn.XLOOKUP(Tabelle4[[#This Row],[NegotiationID]]&amp;"FinalReject",Tabelle4[NegotiationID]&amp;Tabelle4[ActionType],Tabelle4[ActionType],,0))</f>
        <v>FinalAccept</v>
      </c>
      <c r="N195">
        <v>21</v>
      </c>
      <c r="O195">
        <v>3405</v>
      </c>
      <c r="P195">
        <v>13</v>
      </c>
      <c r="Q195" t="s">
        <v>6020</v>
      </c>
    </row>
    <row r="196" ht="15" hidden="1" customHeight="1">
      <c r="A196" t="e">
        <f t="shared" ca="1" si="476"/>
        <v>#VALUE!</v>
      </c>
      <c r="B196" t="e">
        <f t="array" ref="B196" ca="1">_xlfn.XLOOKUP(Tabelle4[[#This Row],[ExperimentID]]&amp;Tabelle4[[#This Row],[NegotiationID]]&amp;Tabelle4[[#This Row],[MessageID]],ALL_IN_ONE[ExperimentID]&amp;ALL_IN_ONE[NegotiationID]&amp;ALL_IN_ONE[MessageID],ALL_IN_ONE[Gesamt_ID],,0)</f>
        <v>#VALUE!</v>
      </c>
      <c r="C196">
        <v>497</v>
      </c>
      <c r="D196" t="s">
        <v>141</v>
      </c>
      <c r="E196">
        <v>3688</v>
      </c>
      <c r="F196">
        <v>500</v>
      </c>
      <c r="G196">
        <v>499</v>
      </c>
      <c r="H196" t="s">
        <v>22</v>
      </c>
      <c r="I196" t="str">
        <f t="array" ref="I196">IFERROR(_xlfn.XLOOKUP(Tabelle4[[#This Row],[NegotiationID]]&amp;"FinalAccept",Tabelle4[NegotiationID]&amp;Tabelle4[ActionType],Tabelle4[ActionType],,0),_xlfn.XLOOKUP(Tabelle4[[#This Row],[NegotiationID]]&amp;"FinalReject",Tabelle4[NegotiationID]&amp;Tabelle4[ActionType],Tabelle4[ActionType],,0))</f>
        <v>FinalAccept</v>
      </c>
      <c r="N196">
        <v>500</v>
      </c>
      <c r="O196">
        <v>3405</v>
      </c>
      <c r="P196">
        <v>13</v>
      </c>
      <c r="Q196" s="3" t="s">
        <v>6088</v>
      </c>
    </row>
    <row r="197" ht="15" hidden="1" customHeight="1">
      <c r="A197" t="e">
        <f t="shared" ca="1" si="476"/>
        <v>#VALUE!</v>
      </c>
      <c r="B197" t="e">
        <f t="array" ref="B197" ca="1">_xlfn.XLOOKUP(Tabelle4[[#This Row],[ExperimentID]]&amp;Tabelle4[[#This Row],[NegotiationID]]&amp;Tabelle4[[#This Row],[MessageID]],ALL_IN_ONE[ExperimentID]&amp;ALL_IN_ONE[NegotiationID]&amp;ALL_IN_ONE[MessageID],ALL_IN_ONE[Gesamt_ID],,0)</f>
        <v>#VALUE!</v>
      </c>
      <c r="C197">
        <v>497</v>
      </c>
      <c r="D197" t="s">
        <v>141</v>
      </c>
      <c r="E197">
        <v>4013</v>
      </c>
      <c r="F197">
        <v>499</v>
      </c>
      <c r="G197">
        <v>500</v>
      </c>
      <c r="H197" t="s">
        <v>24</v>
      </c>
      <c r="I197" t="str">
        <f t="array" ref="I197">IFERROR(_xlfn.XLOOKUP(Tabelle4[[#This Row],[NegotiationID]]&amp;"FinalAccept",Tabelle4[NegotiationID]&amp;Tabelle4[ActionType],Tabelle4[ActionType],,0),_xlfn.XLOOKUP(Tabelle4[[#This Row],[NegotiationID]]&amp;"FinalReject",Tabelle4[NegotiationID]&amp;Tabelle4[ActionType],Tabelle4[ActionType],,0))</f>
        <v>FinalAccept</v>
      </c>
      <c r="N197">
        <v>628</v>
      </c>
      <c r="O197">
        <v>3405</v>
      </c>
      <c r="P197">
        <v>13</v>
      </c>
      <c r="Q197" s="3" t="s">
        <v>6089</v>
      </c>
    </row>
    <row r="198" ht="15" customHeight="1">
      <c r="A198" t="e">
        <f t="shared" ca="1" si="476"/>
        <v>#VALUE!</v>
      </c>
      <c r="B198" t="e">
        <f t="array" ref="B198" ca="1">_xlfn.XLOOKUP(Tabelle4[[#This Row],[ExperimentID]]&amp;Tabelle4[[#This Row],[NegotiationID]]&amp;Tabelle4[[#This Row],[MessageID]],ALL_IN_ONE[ExperimentID]&amp;ALL_IN_ONE[NegotiationID]&amp;ALL_IN_ONE[MessageID],ALL_IN_ONE[Gesamt_ID],,0)</f>
        <v>#VALUE!</v>
      </c>
      <c r="C198">
        <v>497</v>
      </c>
      <c r="D198" t="s">
        <v>141</v>
      </c>
      <c r="E198">
        <v>4170</v>
      </c>
      <c r="F198">
        <v>500</v>
      </c>
      <c r="G198">
        <v>499</v>
      </c>
      <c r="H198" t="s">
        <v>158</v>
      </c>
      <c r="I198" t="str">
        <f t="array" ref="I198">IFERROR(_xlfn.XLOOKUP(Tabelle4[[#This Row],[NegotiationID]]&amp;"FinalAccept",Tabelle4[NegotiationID]&amp;Tabelle4[ActionType],Tabelle4[ActionType],,0),_xlfn.XLOOKUP(Tabelle4[[#This Row],[NegotiationID]]&amp;"FinalReject",Tabelle4[NegotiationID]&amp;Tabelle4[ActionType],Tabelle4[ActionType],,0))</f>
        <v>FinalAccept</v>
      </c>
      <c r="J198">
        <v>1</v>
      </c>
      <c r="K198">
        <v>0</v>
      </c>
      <c r="L198">
        <v>1</v>
      </c>
      <c r="M198">
        <v>1</v>
      </c>
      <c r="N198">
        <v>156</v>
      </c>
      <c r="O198">
        <v>3405</v>
      </c>
      <c r="P198">
        <v>13</v>
      </c>
      <c r="Q198" s="3" t="s">
        <v>249</v>
      </c>
    </row>
    <row r="199" ht="15" customHeight="1">
      <c r="A199" t="e">
        <f t="shared" ca="1" si="476"/>
        <v>#VALUE!</v>
      </c>
      <c r="B199" t="e">
        <f t="array" ref="B199" ca="1">_xlfn.XLOOKUP(Tabelle4[[#This Row],[ExperimentID]]&amp;Tabelle4[[#This Row],[NegotiationID]]&amp;Tabelle4[[#This Row],[MessageID]],ALL_IN_ONE[ExperimentID]&amp;ALL_IN_ONE[NegotiationID]&amp;ALL_IN_ONE[MessageID],ALL_IN_ONE[Gesamt_ID],,0)</f>
        <v>#VALUE!</v>
      </c>
      <c r="C199">
        <v>497</v>
      </c>
      <c r="D199" t="s">
        <v>141</v>
      </c>
      <c r="E199">
        <v>4340</v>
      </c>
      <c r="F199">
        <v>499</v>
      </c>
      <c r="G199">
        <v>500</v>
      </c>
      <c r="H199" t="s">
        <v>31</v>
      </c>
      <c r="I199" t="str">
        <f t="array" ref="I199">IFERROR(_xlfn.XLOOKUP(Tabelle4[[#This Row],[NegotiationID]]&amp;"FinalAccept",Tabelle4[NegotiationID]&amp;Tabelle4[ActionType],Tabelle4[ActionType],,0),_xlfn.XLOOKUP(Tabelle4[[#This Row],[NegotiationID]]&amp;"FinalReject",Tabelle4[NegotiationID]&amp;Tabelle4[ActionType],Tabelle4[ActionType],,0))</f>
        <v>FinalAccept</v>
      </c>
      <c r="J199">
        <v>0.89749999999999996</v>
      </c>
      <c r="K199">
        <v>0.1875</v>
      </c>
      <c r="L199">
        <v>1.085</v>
      </c>
      <c r="M199">
        <v>0.70999999999999996</v>
      </c>
      <c r="N199">
        <v>94</v>
      </c>
      <c r="O199">
        <v>3405</v>
      </c>
      <c r="P199">
        <v>13</v>
      </c>
      <c r="Q199" s="3" t="s">
        <v>250</v>
      </c>
    </row>
    <row r="200" ht="15" customHeight="1">
      <c r="A200" t="e">
        <f t="shared" ca="1" si="476"/>
        <v>#VALUE!</v>
      </c>
      <c r="B200" t="e">
        <f t="array" ref="B200" ca="1">_xlfn.XLOOKUP(Tabelle4[[#This Row],[ExperimentID]]&amp;Tabelle4[[#This Row],[NegotiationID]]&amp;Tabelle4[[#This Row],[MessageID]],ALL_IN_ONE[ExperimentID]&amp;ALL_IN_ONE[NegotiationID]&amp;ALL_IN_ONE[MessageID],ALL_IN_ONE[Gesamt_ID],,0)</f>
        <v>#VALUE!</v>
      </c>
      <c r="C200">
        <v>497</v>
      </c>
      <c r="D200" t="s">
        <v>141</v>
      </c>
      <c r="E200">
        <v>5035</v>
      </c>
      <c r="F200">
        <v>500</v>
      </c>
      <c r="G200">
        <v>499</v>
      </c>
      <c r="H200" t="s">
        <v>31</v>
      </c>
      <c r="I200" t="str">
        <f t="array" ref="I200">IFERROR(_xlfn.XLOOKUP(Tabelle4[[#This Row],[NegotiationID]]&amp;"FinalAccept",Tabelle4[NegotiationID]&amp;Tabelle4[ActionType],Tabelle4[ActionType],,0),_xlfn.XLOOKUP(Tabelle4[[#This Row],[NegotiationID]]&amp;"FinalReject",Tabelle4[NegotiationID]&amp;Tabelle4[ActionType],Tabelle4[ActionType],,0))</f>
        <v>FinalAccept</v>
      </c>
      <c r="J200">
        <v>0.84099999999999997</v>
      </c>
      <c r="K200">
        <v>0.1867</v>
      </c>
      <c r="L200">
        <v>1.0277000000000001</v>
      </c>
      <c r="M200">
        <v>0.65429999999999999</v>
      </c>
      <c r="N200">
        <v>301</v>
      </c>
      <c r="O200">
        <v>3405</v>
      </c>
      <c r="P200">
        <v>13</v>
      </c>
      <c r="Q200" s="3" t="s">
        <v>251</v>
      </c>
    </row>
    <row r="201" ht="15" customHeight="1">
      <c r="A201" t="e">
        <f t="shared" ca="1" si="476"/>
        <v>#VALUE!</v>
      </c>
      <c r="B201" t="e">
        <f t="array" ref="B201" ca="1">_xlfn.XLOOKUP(Tabelle4[[#This Row],[ExperimentID]]&amp;Tabelle4[[#This Row],[NegotiationID]]&amp;Tabelle4[[#This Row],[MessageID]],ALL_IN_ONE[ExperimentID]&amp;ALL_IN_ONE[NegotiationID]&amp;ALL_IN_ONE[MessageID],ALL_IN_ONE[Gesamt_ID],,0)</f>
        <v>#VALUE!</v>
      </c>
      <c r="C201">
        <v>497</v>
      </c>
      <c r="D201" t="s">
        <v>141</v>
      </c>
      <c r="E201">
        <v>5713</v>
      </c>
      <c r="F201">
        <v>499</v>
      </c>
      <c r="G201">
        <v>500</v>
      </c>
      <c r="H201" t="s">
        <v>31</v>
      </c>
      <c r="I201" t="str">
        <f t="array" ref="I201">IFERROR(_xlfn.XLOOKUP(Tabelle4[[#This Row],[NegotiationID]]&amp;"FinalAccept",Tabelle4[NegotiationID]&amp;Tabelle4[ActionType],Tabelle4[ActionType],,0),_xlfn.XLOOKUP(Tabelle4[[#This Row],[NegotiationID]]&amp;"FinalReject",Tabelle4[NegotiationID]&amp;Tabelle4[ActionType],Tabelle4[ActionType],,0))</f>
        <v>FinalAccept</v>
      </c>
      <c r="J201">
        <v>0.5675</v>
      </c>
      <c r="K201">
        <v>0.48849999999999999</v>
      </c>
      <c r="L201">
        <v>1.056</v>
      </c>
      <c r="M201">
        <v>0.079000000000000001</v>
      </c>
      <c r="N201">
        <v>848</v>
      </c>
      <c r="O201">
        <v>3405</v>
      </c>
      <c r="P201">
        <v>13</v>
      </c>
      <c r="Q201" s="3" t="s">
        <v>252</v>
      </c>
    </row>
    <row r="202" ht="15" customHeight="1">
      <c r="A202" t="e">
        <f t="shared" ca="1" si="476"/>
        <v>#VALUE!</v>
      </c>
      <c r="B202" t="e">
        <f t="array" ref="B202" ca="1">_xlfn.XLOOKUP(Tabelle4[[#This Row],[ExperimentID]]&amp;Tabelle4[[#This Row],[NegotiationID]]&amp;Tabelle4[[#This Row],[MessageID]],ALL_IN_ONE[ExperimentID]&amp;ALL_IN_ONE[NegotiationID]&amp;ALL_IN_ONE[MessageID],ALL_IN_ONE[Gesamt_ID],,0)</f>
        <v>#VALUE!</v>
      </c>
      <c r="C202">
        <v>497</v>
      </c>
      <c r="D202" t="s">
        <v>141</v>
      </c>
      <c r="E202">
        <v>5722</v>
      </c>
      <c r="F202">
        <v>500</v>
      </c>
      <c r="G202">
        <v>499</v>
      </c>
      <c r="H202" t="s">
        <v>31</v>
      </c>
      <c r="I202" t="str">
        <f t="array" ref="I202">IFERROR(_xlfn.XLOOKUP(Tabelle4[[#This Row],[NegotiationID]]&amp;"FinalAccept",Tabelle4[NegotiationID]&amp;Tabelle4[ActionType],Tabelle4[ActionType],,0),_xlfn.XLOOKUP(Tabelle4[[#This Row],[NegotiationID]]&amp;"FinalReject",Tabelle4[NegotiationID]&amp;Tabelle4[ActionType],Tabelle4[ActionType],,0))</f>
        <v>FinalAccept</v>
      </c>
      <c r="J202">
        <v>0.61350000000000005</v>
      </c>
      <c r="K202">
        <v>0.56999999999999995</v>
      </c>
      <c r="L202">
        <v>1.1835</v>
      </c>
      <c r="M202">
        <v>0.043499999999999997</v>
      </c>
      <c r="N202">
        <v>108</v>
      </c>
      <c r="O202">
        <v>3405</v>
      </c>
      <c r="P202">
        <v>13</v>
      </c>
      <c r="Q202" s="3" t="s">
        <v>253</v>
      </c>
    </row>
    <row r="203" ht="15" customHeight="1">
      <c r="A203" t="e">
        <f t="shared" ca="1" si="476"/>
        <v>#VALUE!</v>
      </c>
      <c r="B203" t="e">
        <f t="array" ref="B203" ca="1">_xlfn.XLOOKUP(Tabelle4[[#This Row],[ExperimentID]]&amp;Tabelle4[[#This Row],[NegotiationID]]&amp;Tabelle4[[#This Row],[MessageID]],ALL_IN_ONE[ExperimentID]&amp;ALL_IN_ONE[NegotiationID]&amp;ALL_IN_ONE[MessageID],ALL_IN_ONE[Gesamt_ID],,0)</f>
        <v>#VALUE!</v>
      </c>
      <c r="C203">
        <v>497</v>
      </c>
      <c r="D203" t="s">
        <v>141</v>
      </c>
      <c r="E203">
        <v>5992</v>
      </c>
      <c r="F203">
        <v>499</v>
      </c>
      <c r="G203">
        <v>500</v>
      </c>
      <c r="H203" t="s">
        <v>31</v>
      </c>
      <c r="I203" t="str">
        <f t="array" ref="I203">IFERROR(_xlfn.XLOOKUP(Tabelle4[[#This Row],[NegotiationID]]&amp;"FinalAccept",Tabelle4[NegotiationID]&amp;Tabelle4[ActionType],Tabelle4[ActionType],,0),_xlfn.XLOOKUP(Tabelle4[[#This Row],[NegotiationID]]&amp;"FinalReject",Tabelle4[NegotiationID]&amp;Tabelle4[ActionType],Tabelle4[ActionType],,0))</f>
        <v>FinalAccept</v>
      </c>
      <c r="J203">
        <v>0.65500000000000003</v>
      </c>
      <c r="K203">
        <v>0.39350000000000002</v>
      </c>
      <c r="L203">
        <v>1.0485</v>
      </c>
      <c r="M203">
        <v>0.26150000000000001</v>
      </c>
      <c r="N203">
        <v>210</v>
      </c>
      <c r="O203">
        <v>3405</v>
      </c>
      <c r="P203">
        <v>13</v>
      </c>
      <c r="Q203" s="3" t="s">
        <v>254</v>
      </c>
    </row>
    <row r="204" ht="15" customHeight="1">
      <c r="A204" t="e">
        <f t="shared" ca="1" si="476"/>
        <v>#VALUE!</v>
      </c>
      <c r="B204" t="e">
        <f t="array" ref="B204" ca="1">_xlfn.XLOOKUP(Tabelle4[[#This Row],[ExperimentID]]&amp;Tabelle4[[#This Row],[NegotiationID]]&amp;Tabelle4[[#This Row],[MessageID]],ALL_IN_ONE[ExperimentID]&amp;ALL_IN_ONE[NegotiationID]&amp;ALL_IN_ONE[MessageID],ALL_IN_ONE[Gesamt_ID],,0)</f>
        <v>#VALUE!</v>
      </c>
      <c r="C204">
        <v>497</v>
      </c>
      <c r="D204" t="s">
        <v>141</v>
      </c>
      <c r="E204">
        <v>6015</v>
      </c>
      <c r="F204">
        <v>500</v>
      </c>
      <c r="G204">
        <v>499</v>
      </c>
      <c r="H204" t="s">
        <v>31</v>
      </c>
      <c r="I204" t="str">
        <f t="array" ref="I204">IFERROR(_xlfn.XLOOKUP(Tabelle4[[#This Row],[NegotiationID]]&amp;"FinalAccept",Tabelle4[NegotiationID]&amp;Tabelle4[ActionType],Tabelle4[ActionType],,0),_xlfn.XLOOKUP(Tabelle4[[#This Row],[NegotiationID]]&amp;"FinalReject",Tabelle4[NegotiationID]&amp;Tabelle4[ActionType],Tabelle4[ActionType],,0))</f>
        <v>FinalAccept</v>
      </c>
      <c r="J204">
        <v>0.65849999999999997</v>
      </c>
      <c r="K204">
        <v>0.51829999999999998</v>
      </c>
      <c r="L204">
        <v>1.1768000000000001</v>
      </c>
      <c r="M204">
        <v>0.14019999999999999</v>
      </c>
      <c r="N204">
        <v>99</v>
      </c>
      <c r="O204">
        <v>3405</v>
      </c>
      <c r="P204">
        <v>13</v>
      </c>
      <c r="Q204" s="3" t="s">
        <v>255</v>
      </c>
    </row>
    <row r="205" ht="15" hidden="1" customHeight="1">
      <c r="A205" t="e">
        <f t="shared" ca="1" si="476"/>
        <v>#VALUE!</v>
      </c>
      <c r="B205" t="e">
        <f t="array" ref="B205" ca="1">_xlfn.XLOOKUP(Tabelle4[[#This Row],[ExperimentID]]&amp;Tabelle4[[#This Row],[NegotiationID]]&amp;Tabelle4[[#This Row],[MessageID]],ALL_IN_ONE[ExperimentID]&amp;ALL_IN_ONE[NegotiationID]&amp;ALL_IN_ONE[MessageID],ALL_IN_ONE[Gesamt_ID],,0)</f>
        <v>#VALUE!</v>
      </c>
      <c r="C205">
        <v>497</v>
      </c>
      <c r="D205" t="s">
        <v>141</v>
      </c>
      <c r="E205">
        <v>6065</v>
      </c>
      <c r="F205">
        <v>499</v>
      </c>
      <c r="G205">
        <v>500</v>
      </c>
      <c r="H205" t="s">
        <v>22</v>
      </c>
      <c r="I205" t="str">
        <f t="array" ref="I205">IFERROR(_xlfn.XLOOKUP(Tabelle4[[#This Row],[NegotiationID]]&amp;"FinalAccept",Tabelle4[NegotiationID]&amp;Tabelle4[ActionType],Tabelle4[ActionType],,0),_xlfn.XLOOKUP(Tabelle4[[#This Row],[NegotiationID]]&amp;"FinalReject",Tabelle4[NegotiationID]&amp;Tabelle4[ActionType],Tabelle4[ActionType],,0))</f>
        <v>FinalAccept</v>
      </c>
      <c r="N205">
        <v>76</v>
      </c>
      <c r="O205">
        <v>3405</v>
      </c>
      <c r="P205">
        <v>13</v>
      </c>
      <c r="Q205" s="3" t="s">
        <v>6090</v>
      </c>
    </row>
    <row r="206" ht="15" customHeight="1">
      <c r="A206" t="e">
        <f t="shared" ca="1" si="476"/>
        <v>#VALUE!</v>
      </c>
      <c r="B206" t="e">
        <f t="array" ref="B206" ca="1">_xlfn.XLOOKUP(Tabelle4[[#This Row],[ExperimentID]]&amp;Tabelle4[[#This Row],[NegotiationID]]&amp;Tabelle4[[#This Row],[MessageID]],ALL_IN_ONE[ExperimentID]&amp;ALL_IN_ONE[NegotiationID]&amp;ALL_IN_ONE[MessageID],ALL_IN_ONE[Gesamt_ID],,0)</f>
        <v>#VALUE!</v>
      </c>
      <c r="C206">
        <v>497</v>
      </c>
      <c r="D206" t="s">
        <v>141</v>
      </c>
      <c r="E206">
        <v>6205</v>
      </c>
      <c r="F206">
        <v>500</v>
      </c>
      <c r="G206">
        <v>499</v>
      </c>
      <c r="H206" t="s">
        <v>31</v>
      </c>
      <c r="I206" t="str">
        <f t="array" ref="I206">IFERROR(_xlfn.XLOOKUP(Tabelle4[[#This Row],[NegotiationID]]&amp;"FinalAccept",Tabelle4[NegotiationID]&amp;Tabelle4[ActionType],Tabelle4[ActionType],,0),_xlfn.XLOOKUP(Tabelle4[[#This Row],[NegotiationID]]&amp;"FinalReject",Tabelle4[NegotiationID]&amp;Tabelle4[ActionType],Tabelle4[ActionType],,0))</f>
        <v>FinalAccept</v>
      </c>
      <c r="J206">
        <v>0.59599999999999997</v>
      </c>
      <c r="K206">
        <v>0.65669999999999995</v>
      </c>
      <c r="L206">
        <v>1.2526999999999999</v>
      </c>
      <c r="M206">
        <v>0.060699999999999997</v>
      </c>
      <c r="N206">
        <v>128</v>
      </c>
      <c r="O206">
        <v>3405</v>
      </c>
      <c r="P206">
        <v>13</v>
      </c>
      <c r="Q206" s="3" t="s">
        <v>256</v>
      </c>
    </row>
    <row r="207" ht="15" customHeight="1">
      <c r="A207" t="e">
        <f t="shared" ca="1" si="476"/>
        <v>#VALUE!</v>
      </c>
      <c r="B207" t="e">
        <f t="array" ref="B207" ca="1">_xlfn.XLOOKUP(Tabelle4[[#This Row],[ExperimentID]]&amp;Tabelle4[[#This Row],[NegotiationID]]&amp;Tabelle4[[#This Row],[MessageID]],ALL_IN_ONE[ExperimentID]&amp;ALL_IN_ONE[NegotiationID]&amp;ALL_IN_ONE[MessageID],ALL_IN_ONE[Gesamt_ID],,0)</f>
        <v>#VALUE!</v>
      </c>
      <c r="C207">
        <v>497</v>
      </c>
      <c r="D207" t="s">
        <v>141</v>
      </c>
      <c r="E207">
        <v>6464</v>
      </c>
      <c r="F207">
        <v>499</v>
      </c>
      <c r="G207">
        <v>500</v>
      </c>
      <c r="H207" t="s">
        <v>20</v>
      </c>
      <c r="I207" t="str">
        <f t="array" ref="I207">IFERROR(_xlfn.XLOOKUP(Tabelle4[[#This Row],[NegotiationID]]&amp;"FinalAccept",Tabelle4[NegotiationID]&amp;Tabelle4[ActionType],Tabelle4[ActionType],,0),_xlfn.XLOOKUP(Tabelle4[[#This Row],[NegotiationID]]&amp;"FinalReject",Tabelle4[NegotiationID]&amp;Tabelle4[ActionType],Tabelle4[ActionType],,0))</f>
        <v>FinalAccept</v>
      </c>
      <c r="J207">
        <v>0.65669999999999995</v>
      </c>
      <c r="K207">
        <v>0.59599999999999997</v>
      </c>
      <c r="L207">
        <v>1.2526999999999999</v>
      </c>
      <c r="M207">
        <v>0.060699999999999997</v>
      </c>
      <c r="N207">
        <v>236</v>
      </c>
      <c r="O207">
        <v>3405</v>
      </c>
      <c r="P207">
        <v>13</v>
      </c>
      <c r="Q207" s="3" t="s">
        <v>257</v>
      </c>
    </row>
    <row r="208" ht="15" hidden="1" customHeight="1">
      <c r="A208" t="e">
        <f t="shared" ca="1" si="476"/>
        <v>#VALUE!</v>
      </c>
      <c r="B208" t="e">
        <f t="array" ref="B208" ca="1">_xlfn.XLOOKUP(Tabelle4[[#This Row],[ExperimentID]]&amp;Tabelle4[[#This Row],[NegotiationID]]&amp;Tabelle4[[#This Row],[MessageID]],ALL_IN_ONE[ExperimentID]&amp;ALL_IN_ONE[NegotiationID]&amp;ALL_IN_ONE[MessageID],ALL_IN_ONE[Gesamt_ID],,0)</f>
        <v>#VALUE!</v>
      </c>
      <c r="C208">
        <v>523</v>
      </c>
      <c r="D208" t="s">
        <v>141</v>
      </c>
      <c r="E208">
        <v>524</v>
      </c>
      <c r="H208" t="s">
        <v>6019</v>
      </c>
      <c r="I208" t="str">
        <f t="array" ref="I208">IFERROR(_xlfn.XLOOKUP(Tabelle4[[#This Row],[NegotiationID]]&amp;"FinalAccept",Tabelle4[NegotiationID]&amp;Tabelle4[ActionType],Tabelle4[ActionType],,0),_xlfn.XLOOKUP(Tabelle4[[#This Row],[NegotiationID]]&amp;"FinalReject",Tabelle4[NegotiationID]&amp;Tabelle4[ActionType],Tabelle4[ActionType],,0))</f>
        <v>FinalAccept</v>
      </c>
      <c r="N208">
        <v>21</v>
      </c>
      <c r="O208">
        <v>1322</v>
      </c>
      <c r="P208">
        <v>8</v>
      </c>
      <c r="Q208" t="s">
        <v>6020</v>
      </c>
    </row>
    <row r="209" ht="15" customHeight="1">
      <c r="A209" t="e">
        <f t="shared" ca="1" si="476"/>
        <v>#VALUE!</v>
      </c>
      <c r="B209" t="e">
        <f t="array" ref="B209" ca="1">_xlfn.XLOOKUP(Tabelle4[[#This Row],[ExperimentID]]&amp;Tabelle4[[#This Row],[NegotiationID]]&amp;Tabelle4[[#This Row],[MessageID]],ALL_IN_ONE[ExperimentID]&amp;ALL_IN_ONE[NegotiationID]&amp;ALL_IN_ONE[MessageID],ALL_IN_ONE[Gesamt_ID],,0)</f>
        <v>#VALUE!</v>
      </c>
      <c r="C209">
        <v>523</v>
      </c>
      <c r="D209" t="s">
        <v>141</v>
      </c>
      <c r="E209">
        <v>3641</v>
      </c>
      <c r="F209">
        <v>526</v>
      </c>
      <c r="G209">
        <v>525</v>
      </c>
      <c r="H209" t="s">
        <v>19</v>
      </c>
      <c r="I209" t="str">
        <f t="array" ref="I209">IFERROR(_xlfn.XLOOKUP(Tabelle4[[#This Row],[NegotiationID]]&amp;"FinalAccept",Tabelle4[NegotiationID]&amp;Tabelle4[ActionType],Tabelle4[ActionType],,0),_xlfn.XLOOKUP(Tabelle4[[#This Row],[NegotiationID]]&amp;"FinalReject",Tabelle4[NegotiationID]&amp;Tabelle4[ActionType],Tabelle4[ActionType],,0))</f>
        <v>FinalAccept</v>
      </c>
      <c r="J209">
        <v>0.88349999999999995</v>
      </c>
      <c r="K209">
        <v>0.16</v>
      </c>
      <c r="L209">
        <v>1.0435000000000001</v>
      </c>
      <c r="M209">
        <v>0.72350000000000003</v>
      </c>
      <c r="N209">
        <v>293</v>
      </c>
      <c r="O209">
        <v>1322</v>
      </c>
      <c r="P209">
        <v>8</v>
      </c>
      <c r="Q209" s="3" t="s">
        <v>258</v>
      </c>
    </row>
    <row r="210" ht="15" customHeight="1">
      <c r="A210" t="e">
        <f t="shared" ca="1" si="476"/>
        <v>#VALUE!</v>
      </c>
      <c r="B210" t="e">
        <f t="array" ref="B210" ca="1">_xlfn.XLOOKUP(Tabelle4[[#This Row],[ExperimentID]]&amp;Tabelle4[[#This Row],[NegotiationID]]&amp;Tabelle4[[#This Row],[MessageID]],ALL_IN_ONE[ExperimentID]&amp;ALL_IN_ONE[NegotiationID]&amp;ALL_IN_ONE[MessageID],ALL_IN_ONE[Gesamt_ID],,0)</f>
        <v>#VALUE!</v>
      </c>
      <c r="C210">
        <v>523</v>
      </c>
      <c r="D210" t="s">
        <v>141</v>
      </c>
      <c r="E210">
        <v>4192</v>
      </c>
      <c r="F210">
        <v>525</v>
      </c>
      <c r="G210">
        <v>526</v>
      </c>
      <c r="H210" t="s">
        <v>31</v>
      </c>
      <c r="I210" t="str">
        <f t="array" ref="I210">IFERROR(_xlfn.XLOOKUP(Tabelle4[[#This Row],[NegotiationID]]&amp;"FinalAccept",Tabelle4[NegotiationID]&amp;Tabelle4[ActionType],Tabelle4[ActionType],,0),_xlfn.XLOOKUP(Tabelle4[[#This Row],[NegotiationID]]&amp;"FinalReject",Tabelle4[NegotiationID]&amp;Tabelle4[ActionType],Tabelle4[ActionType],,0))</f>
        <v>FinalAccept</v>
      </c>
      <c r="J210">
        <v>1</v>
      </c>
      <c r="K210">
        <v>1</v>
      </c>
      <c r="L210">
        <v>2</v>
      </c>
      <c r="M210">
        <v>0</v>
      </c>
      <c r="N210">
        <v>293</v>
      </c>
      <c r="O210">
        <v>1322</v>
      </c>
      <c r="P210">
        <v>8</v>
      </c>
      <c r="Q210" s="3" t="s">
        <v>259</v>
      </c>
    </row>
    <row r="211" ht="15" customHeight="1">
      <c r="A211" t="e">
        <f t="shared" ca="1" si="476"/>
        <v>#VALUE!</v>
      </c>
      <c r="B211" t="e">
        <f t="array" ref="B211" ca="1">_xlfn.XLOOKUP(Tabelle4[[#This Row],[ExperimentID]]&amp;Tabelle4[[#This Row],[NegotiationID]]&amp;Tabelle4[[#This Row],[MessageID]],ALL_IN_ONE[ExperimentID]&amp;ALL_IN_ONE[NegotiationID]&amp;ALL_IN_ONE[MessageID],ALL_IN_ONE[Gesamt_ID],,0)</f>
        <v>#VALUE!</v>
      </c>
      <c r="C211">
        <v>523</v>
      </c>
      <c r="D211" t="s">
        <v>141</v>
      </c>
      <c r="E211">
        <v>5449</v>
      </c>
      <c r="F211">
        <v>526</v>
      </c>
      <c r="G211">
        <v>525</v>
      </c>
      <c r="H211" t="s">
        <v>31</v>
      </c>
      <c r="I211" t="str">
        <f t="array" ref="I211">IFERROR(_xlfn.XLOOKUP(Tabelle4[[#This Row],[NegotiationID]]&amp;"FinalAccept",Tabelle4[NegotiationID]&amp;Tabelle4[ActionType],Tabelle4[ActionType],,0),_xlfn.XLOOKUP(Tabelle4[[#This Row],[NegotiationID]]&amp;"FinalReject",Tabelle4[NegotiationID]&amp;Tabelle4[ActionType],Tabelle4[ActionType],,0))</f>
        <v>FinalAccept</v>
      </c>
      <c r="J211">
        <v>0.67349999999999999</v>
      </c>
      <c r="K211">
        <v>0.36670000000000003</v>
      </c>
      <c r="L211">
        <v>1.0402</v>
      </c>
      <c r="M211">
        <v>0.30680000000000002</v>
      </c>
      <c r="N211">
        <v>309</v>
      </c>
      <c r="O211">
        <v>1322</v>
      </c>
      <c r="P211">
        <v>8</v>
      </c>
      <c r="Q211" s="3" t="s">
        <v>260</v>
      </c>
    </row>
    <row r="212" ht="15" customHeight="1">
      <c r="A212" t="e">
        <f t="shared" ca="1" si="476"/>
        <v>#VALUE!</v>
      </c>
      <c r="B212" t="e">
        <f t="array" ref="B212" ca="1">_xlfn.XLOOKUP(Tabelle4[[#This Row],[ExperimentID]]&amp;Tabelle4[[#This Row],[NegotiationID]]&amp;Tabelle4[[#This Row],[MessageID]],ALL_IN_ONE[ExperimentID]&amp;ALL_IN_ONE[NegotiationID]&amp;ALL_IN_ONE[MessageID],ALL_IN_ONE[Gesamt_ID],,0)</f>
        <v>#VALUE!</v>
      </c>
      <c r="C212">
        <v>523</v>
      </c>
      <c r="D212" t="s">
        <v>141</v>
      </c>
      <c r="E212">
        <v>5746</v>
      </c>
      <c r="F212">
        <v>525</v>
      </c>
      <c r="G212">
        <v>526</v>
      </c>
      <c r="H212" t="s">
        <v>31</v>
      </c>
      <c r="I212" t="str">
        <f t="array" ref="I212">IFERROR(_xlfn.XLOOKUP(Tabelle4[[#This Row],[NegotiationID]]&amp;"FinalAccept",Tabelle4[NegotiationID]&amp;Tabelle4[ActionType],Tabelle4[ActionType],,0),_xlfn.XLOOKUP(Tabelle4[[#This Row],[NegotiationID]]&amp;"FinalReject",Tabelle4[NegotiationID]&amp;Tabelle4[ActionType],Tabelle4[ActionType],,0))</f>
        <v>FinalAccept</v>
      </c>
      <c r="J212">
        <v>0.6542</v>
      </c>
      <c r="K212">
        <v>0.47099999999999997</v>
      </c>
      <c r="L212">
        <v>1.1252</v>
      </c>
      <c r="M212">
        <v>0.1832</v>
      </c>
      <c r="N212">
        <v>156</v>
      </c>
      <c r="O212">
        <v>1322</v>
      </c>
      <c r="P212">
        <v>8</v>
      </c>
      <c r="Q212" s="3" t="s">
        <v>261</v>
      </c>
    </row>
    <row r="213" ht="15" customHeight="1">
      <c r="A213" t="e">
        <f t="shared" ca="1" si="476"/>
        <v>#VALUE!</v>
      </c>
      <c r="B213" t="e">
        <f t="array" ref="B213" ca="1">_xlfn.XLOOKUP(Tabelle4[[#This Row],[ExperimentID]]&amp;Tabelle4[[#This Row],[NegotiationID]]&amp;Tabelle4[[#This Row],[MessageID]],ALL_IN_ONE[ExperimentID]&amp;ALL_IN_ONE[NegotiationID]&amp;ALL_IN_ONE[MessageID],ALL_IN_ONE[Gesamt_ID],,0)</f>
        <v>#VALUE!</v>
      </c>
      <c r="C213">
        <v>523</v>
      </c>
      <c r="D213" t="s">
        <v>141</v>
      </c>
      <c r="E213">
        <v>6083</v>
      </c>
      <c r="F213">
        <v>526</v>
      </c>
      <c r="G213">
        <v>525</v>
      </c>
      <c r="H213" t="s">
        <v>31</v>
      </c>
      <c r="I213" t="str">
        <f t="array" ref="I213">IFERROR(_xlfn.XLOOKUP(Tabelle4[[#This Row],[NegotiationID]]&amp;"FinalAccept",Tabelle4[NegotiationID]&amp;Tabelle4[ActionType],Tabelle4[ActionType],,0),_xlfn.XLOOKUP(Tabelle4[[#This Row],[NegotiationID]]&amp;"FinalReject",Tabelle4[NegotiationID]&amp;Tabelle4[ActionType],Tabelle4[ActionType],,0))</f>
        <v>FinalAccept</v>
      </c>
      <c r="J213">
        <v>0.57350000000000001</v>
      </c>
      <c r="K213">
        <v>0.505</v>
      </c>
      <c r="L213">
        <v>1.0785</v>
      </c>
      <c r="M213">
        <v>0.068500000000000005</v>
      </c>
      <c r="N213">
        <v>127</v>
      </c>
      <c r="O213">
        <v>1322</v>
      </c>
      <c r="P213">
        <v>8</v>
      </c>
      <c r="Q213" s="3" t="s">
        <v>262</v>
      </c>
    </row>
    <row r="214" ht="15" customHeight="1">
      <c r="A214" t="e">
        <f t="shared" ca="1" si="476"/>
        <v>#VALUE!</v>
      </c>
      <c r="B214" t="e">
        <f t="array" ref="B214" ca="1">_xlfn.XLOOKUP(Tabelle4[[#This Row],[ExperimentID]]&amp;Tabelle4[[#This Row],[NegotiationID]]&amp;Tabelle4[[#This Row],[MessageID]],ALL_IN_ONE[ExperimentID]&amp;ALL_IN_ONE[NegotiationID]&amp;ALL_IN_ONE[MessageID],ALL_IN_ONE[Gesamt_ID],,0)</f>
        <v>#VALUE!</v>
      </c>
      <c r="C214">
        <v>523</v>
      </c>
      <c r="D214" t="s">
        <v>141</v>
      </c>
      <c r="E214">
        <v>6145</v>
      </c>
      <c r="F214">
        <v>525</v>
      </c>
      <c r="G214">
        <v>526</v>
      </c>
      <c r="H214" t="s">
        <v>31</v>
      </c>
      <c r="I214" t="str">
        <f t="array" ref="I214">IFERROR(_xlfn.XLOOKUP(Tabelle4[[#This Row],[NegotiationID]]&amp;"FinalAccept",Tabelle4[NegotiationID]&amp;Tabelle4[ActionType],Tabelle4[ActionType],,0),_xlfn.XLOOKUP(Tabelle4[[#This Row],[NegotiationID]]&amp;"FinalReject",Tabelle4[NegotiationID]&amp;Tabelle4[ActionType],Tabelle4[ActionType],,0))</f>
        <v>FinalAccept</v>
      </c>
      <c r="J214">
        <v>0.55830000000000002</v>
      </c>
      <c r="K214">
        <v>0.53349999999999997</v>
      </c>
      <c r="L214">
        <v>1.0918000000000001</v>
      </c>
      <c r="M214">
        <v>0.024799999999999999</v>
      </c>
      <c r="N214">
        <v>92</v>
      </c>
      <c r="O214">
        <v>1322</v>
      </c>
      <c r="P214">
        <v>8</v>
      </c>
      <c r="Q214" s="3" t="s">
        <v>263</v>
      </c>
    </row>
    <row r="215" ht="15" customHeight="1">
      <c r="A215" t="e">
        <f t="shared" ca="1" si="476"/>
        <v>#VALUE!</v>
      </c>
      <c r="B215" t="e">
        <f t="array" ref="B215" ca="1">_xlfn.XLOOKUP(Tabelle4[[#This Row],[ExperimentID]]&amp;Tabelle4[[#This Row],[NegotiationID]]&amp;Tabelle4[[#This Row],[MessageID]],ALL_IN_ONE[ExperimentID]&amp;ALL_IN_ONE[NegotiationID]&amp;ALL_IN_ONE[MessageID],ALL_IN_ONE[Gesamt_ID],,0)</f>
        <v>#VALUE!</v>
      </c>
      <c r="C215">
        <v>523</v>
      </c>
      <c r="D215" t="s">
        <v>141</v>
      </c>
      <c r="E215">
        <v>6159</v>
      </c>
      <c r="F215">
        <v>526</v>
      </c>
      <c r="G215">
        <v>525</v>
      </c>
      <c r="H215" t="s">
        <v>20</v>
      </c>
      <c r="I215" t="str">
        <f t="array" ref="I215">IFERROR(_xlfn.XLOOKUP(Tabelle4[[#This Row],[NegotiationID]]&amp;"FinalAccept",Tabelle4[NegotiationID]&amp;Tabelle4[ActionType],Tabelle4[ActionType],,0),_xlfn.XLOOKUP(Tabelle4[[#This Row],[NegotiationID]]&amp;"FinalReject",Tabelle4[NegotiationID]&amp;Tabelle4[ActionType],Tabelle4[ActionType],,0))</f>
        <v>FinalAccept</v>
      </c>
      <c r="J215">
        <v>0.53349999999999997</v>
      </c>
      <c r="K215">
        <v>0.55830000000000002</v>
      </c>
      <c r="L215">
        <v>1.0918000000000001</v>
      </c>
      <c r="M215">
        <v>0.024799999999999999</v>
      </c>
      <c r="N215">
        <v>31</v>
      </c>
      <c r="O215">
        <v>1322</v>
      </c>
      <c r="P215">
        <v>8</v>
      </c>
      <c r="Q215" s="3" t="s">
        <v>264</v>
      </c>
    </row>
    <row r="216" ht="15" hidden="1" customHeight="1">
      <c r="A216" t="e">
        <f t="shared" ca="1" si="476"/>
        <v>#VALUE!</v>
      </c>
      <c r="B216" t="e">
        <f t="array" ref="B216" ca="1">_xlfn.XLOOKUP(Tabelle4[[#This Row],[ExperimentID]]&amp;Tabelle4[[#This Row],[NegotiationID]]&amp;Tabelle4[[#This Row],[MessageID]],ALL_IN_ONE[ExperimentID]&amp;ALL_IN_ONE[NegotiationID]&amp;ALL_IN_ONE[MessageID],ALL_IN_ONE[Gesamt_ID],,0)</f>
        <v>#VALUE!</v>
      </c>
      <c r="C216">
        <v>549</v>
      </c>
      <c r="D216" t="s">
        <v>141</v>
      </c>
      <c r="E216">
        <v>550</v>
      </c>
      <c r="H216" t="s">
        <v>6019</v>
      </c>
      <c r="I216" t="str">
        <f t="array" ref="I216">IFERROR(_xlfn.XLOOKUP(Tabelle4[[#This Row],[NegotiationID]]&amp;"FinalAccept",Tabelle4[NegotiationID]&amp;Tabelle4[ActionType],Tabelle4[ActionType],,0),_xlfn.XLOOKUP(Tabelle4[[#This Row],[NegotiationID]]&amp;"FinalReject",Tabelle4[NegotiationID]&amp;Tabelle4[ActionType],Tabelle4[ActionType],,0))</f>
        <v>FinalAccept</v>
      </c>
      <c r="N216">
        <v>21</v>
      </c>
      <c r="O216">
        <v>2371</v>
      </c>
      <c r="P216">
        <v>9</v>
      </c>
      <c r="Q216" t="s">
        <v>6020</v>
      </c>
    </row>
    <row r="217" ht="15" customHeight="1">
      <c r="A217" t="e">
        <f t="shared" ca="1" si="476"/>
        <v>#VALUE!</v>
      </c>
      <c r="B217" t="e">
        <f t="array" ref="B217" ca="1">_xlfn.XLOOKUP(Tabelle4[[#This Row],[ExperimentID]]&amp;Tabelle4[[#This Row],[NegotiationID]]&amp;Tabelle4[[#This Row],[MessageID]],ALL_IN_ONE[ExperimentID]&amp;ALL_IN_ONE[NegotiationID]&amp;ALL_IN_ONE[MessageID],ALL_IN_ONE[Gesamt_ID],,0)</f>
        <v>#VALUE!</v>
      </c>
      <c r="C217">
        <v>549</v>
      </c>
      <c r="D217" t="s">
        <v>141</v>
      </c>
      <c r="E217">
        <v>3548</v>
      </c>
      <c r="F217">
        <v>552</v>
      </c>
      <c r="G217">
        <v>551</v>
      </c>
      <c r="H217" t="s">
        <v>19</v>
      </c>
      <c r="I217" t="str">
        <f t="array" ref="I217">IFERROR(_xlfn.XLOOKUP(Tabelle4[[#This Row],[NegotiationID]]&amp;"FinalAccept",Tabelle4[NegotiationID]&amp;Tabelle4[ActionType],Tabelle4[ActionType],,0),_xlfn.XLOOKUP(Tabelle4[[#This Row],[NegotiationID]]&amp;"FinalReject",Tabelle4[NegotiationID]&amp;Tabelle4[ActionType],Tabelle4[ActionType],,0))</f>
        <v>FinalAccept</v>
      </c>
      <c r="J217">
        <v>0.9375</v>
      </c>
      <c r="K217">
        <v>0.02</v>
      </c>
      <c r="L217">
        <v>0.95750000000000002</v>
      </c>
      <c r="M217">
        <v>0.91749999999999998</v>
      </c>
      <c r="N217">
        <v>730</v>
      </c>
      <c r="O217">
        <v>2371</v>
      </c>
      <c r="P217">
        <v>9</v>
      </c>
      <c r="Q217" s="3" t="s">
        <v>265</v>
      </c>
    </row>
    <row r="218" ht="15" customHeight="1">
      <c r="A218" t="e">
        <f t="shared" ca="1" si="476"/>
        <v>#VALUE!</v>
      </c>
      <c r="B218" t="e">
        <f t="array" ref="B218" ca="1">_xlfn.XLOOKUP(Tabelle4[[#This Row],[ExperimentID]]&amp;Tabelle4[[#This Row],[NegotiationID]]&amp;Tabelle4[[#This Row],[MessageID]],ALL_IN_ONE[ExperimentID]&amp;ALL_IN_ONE[NegotiationID]&amp;ALL_IN_ONE[MessageID],ALL_IN_ONE[Gesamt_ID],,0)</f>
        <v>#VALUE!</v>
      </c>
      <c r="C218">
        <v>549</v>
      </c>
      <c r="D218" t="s">
        <v>141</v>
      </c>
      <c r="E218">
        <v>3727</v>
      </c>
      <c r="F218">
        <v>551</v>
      </c>
      <c r="G218">
        <v>552</v>
      </c>
      <c r="H218" t="s">
        <v>31</v>
      </c>
      <c r="I218" t="str">
        <f t="array" ref="I218">IFERROR(_xlfn.XLOOKUP(Tabelle4[[#This Row],[NegotiationID]]&amp;"FinalAccept",Tabelle4[NegotiationID]&amp;Tabelle4[ActionType],Tabelle4[ActionType],,0),_xlfn.XLOOKUP(Tabelle4[[#This Row],[NegotiationID]]&amp;"FinalReject",Tabelle4[NegotiationID]&amp;Tabelle4[ActionType],Tabelle4[ActionType],,0))</f>
        <v>FinalAccept</v>
      </c>
      <c r="J218">
        <v>0.97999999999999998</v>
      </c>
      <c r="K218">
        <v>0.0625</v>
      </c>
      <c r="L218">
        <v>1.0425</v>
      </c>
      <c r="M218">
        <v>0.91749999999999998</v>
      </c>
      <c r="N218">
        <v>436</v>
      </c>
      <c r="O218">
        <v>2371</v>
      </c>
      <c r="P218">
        <v>9</v>
      </c>
      <c r="Q218" s="3" t="s">
        <v>266</v>
      </c>
    </row>
    <row r="219" ht="15" hidden="1" customHeight="1">
      <c r="A219" t="e">
        <f t="shared" ca="1" si="476"/>
        <v>#VALUE!</v>
      </c>
      <c r="B219" t="e">
        <f t="array" ref="B219" ca="1">_xlfn.XLOOKUP(Tabelle4[[#This Row],[ExperimentID]]&amp;Tabelle4[[#This Row],[NegotiationID]]&amp;Tabelle4[[#This Row],[MessageID]],ALL_IN_ONE[ExperimentID]&amp;ALL_IN_ONE[NegotiationID]&amp;ALL_IN_ONE[MessageID],ALL_IN_ONE[Gesamt_ID],,0)</f>
        <v>#VALUE!</v>
      </c>
      <c r="C219">
        <v>549</v>
      </c>
      <c r="D219" t="s">
        <v>141</v>
      </c>
      <c r="E219">
        <v>4789</v>
      </c>
      <c r="F219">
        <v>552</v>
      </c>
      <c r="G219">
        <v>551</v>
      </c>
      <c r="H219" t="s">
        <v>22</v>
      </c>
      <c r="I219" t="str">
        <f t="array" ref="I219">IFERROR(_xlfn.XLOOKUP(Tabelle4[[#This Row],[NegotiationID]]&amp;"FinalAccept",Tabelle4[NegotiationID]&amp;Tabelle4[ActionType],Tabelle4[ActionType],,0),_xlfn.XLOOKUP(Tabelle4[[#This Row],[NegotiationID]]&amp;"FinalReject",Tabelle4[NegotiationID]&amp;Tabelle4[ActionType],Tabelle4[ActionType],,0))</f>
        <v>FinalAccept</v>
      </c>
      <c r="N219">
        <v>191</v>
      </c>
      <c r="O219">
        <v>2371</v>
      </c>
      <c r="P219">
        <v>9</v>
      </c>
      <c r="Q219" s="3" t="s">
        <v>6091</v>
      </c>
    </row>
    <row r="220" ht="15" hidden="1" customHeight="1">
      <c r="A220" t="e">
        <f t="shared" ca="1" si="476"/>
        <v>#VALUE!</v>
      </c>
      <c r="B220" t="e">
        <f t="array" ref="B220" ca="1">_xlfn.XLOOKUP(Tabelle4[[#This Row],[ExperimentID]]&amp;Tabelle4[[#This Row],[NegotiationID]]&amp;Tabelle4[[#This Row],[MessageID]],ALL_IN_ONE[ExperimentID]&amp;ALL_IN_ONE[NegotiationID]&amp;ALL_IN_ONE[MessageID],ALL_IN_ONE[Gesamt_ID],,0)</f>
        <v>#VALUE!</v>
      </c>
      <c r="C220">
        <v>549</v>
      </c>
      <c r="D220" t="s">
        <v>141</v>
      </c>
      <c r="E220">
        <v>4948</v>
      </c>
      <c r="F220">
        <v>551</v>
      </c>
      <c r="G220">
        <v>552</v>
      </c>
      <c r="H220" t="s">
        <v>24</v>
      </c>
      <c r="I220" t="str">
        <f t="array" ref="I220">IFERROR(_xlfn.XLOOKUP(Tabelle4[[#This Row],[NegotiationID]]&amp;"FinalAccept",Tabelle4[NegotiationID]&amp;Tabelle4[ActionType],Tabelle4[ActionType],,0),_xlfn.XLOOKUP(Tabelle4[[#This Row],[NegotiationID]]&amp;"FinalReject",Tabelle4[NegotiationID]&amp;Tabelle4[ActionType],Tabelle4[ActionType],,0))</f>
        <v>FinalAccept</v>
      </c>
      <c r="N220">
        <v>184</v>
      </c>
      <c r="O220">
        <v>2371</v>
      </c>
      <c r="P220">
        <v>9</v>
      </c>
      <c r="Q220" s="3" t="s">
        <v>6092</v>
      </c>
    </row>
    <row r="221" ht="15" customHeight="1">
      <c r="A221" t="e">
        <f t="shared" ca="1" si="476"/>
        <v>#VALUE!</v>
      </c>
      <c r="B221" t="e">
        <f t="array" ref="B221" ca="1">_xlfn.XLOOKUP(Tabelle4[[#This Row],[ExperimentID]]&amp;Tabelle4[[#This Row],[NegotiationID]]&amp;Tabelle4[[#This Row],[MessageID]],ALL_IN_ONE[ExperimentID]&amp;ALL_IN_ONE[NegotiationID]&amp;ALL_IN_ONE[MessageID],ALL_IN_ONE[Gesamt_ID],,0)</f>
        <v>#VALUE!</v>
      </c>
      <c r="C221">
        <v>549</v>
      </c>
      <c r="D221" t="s">
        <v>141</v>
      </c>
      <c r="E221">
        <v>4997</v>
      </c>
      <c r="F221">
        <v>552</v>
      </c>
      <c r="G221">
        <v>551</v>
      </c>
      <c r="H221" t="s">
        <v>31</v>
      </c>
      <c r="I221" t="str">
        <f t="array" ref="I221">IFERROR(_xlfn.XLOOKUP(Tabelle4[[#This Row],[NegotiationID]]&amp;"FinalAccept",Tabelle4[NegotiationID]&amp;Tabelle4[ActionType],Tabelle4[ActionType],,0),_xlfn.XLOOKUP(Tabelle4[[#This Row],[NegotiationID]]&amp;"FinalReject",Tabelle4[NegotiationID]&amp;Tabelle4[ActionType],Tabelle4[ActionType],,0))</f>
        <v>FinalAccept</v>
      </c>
      <c r="J221">
        <v>0.65000000000000002</v>
      </c>
      <c r="K221">
        <v>0.32250000000000001</v>
      </c>
      <c r="L221">
        <v>0.97250000000000003</v>
      </c>
      <c r="M221">
        <v>0.32750000000000001</v>
      </c>
      <c r="N221">
        <v>274</v>
      </c>
      <c r="O221">
        <v>2371</v>
      </c>
      <c r="P221">
        <v>9</v>
      </c>
      <c r="Q221" s="3" t="s">
        <v>267</v>
      </c>
    </row>
    <row r="222" ht="15" customHeight="1">
      <c r="A222" t="e">
        <f t="shared" ca="1" si="476"/>
        <v>#VALUE!</v>
      </c>
      <c r="B222" t="e">
        <f t="array" ref="B222" ca="1">_xlfn.XLOOKUP(Tabelle4[[#This Row],[ExperimentID]]&amp;Tabelle4[[#This Row],[NegotiationID]]&amp;Tabelle4[[#This Row],[MessageID]],ALL_IN_ONE[ExperimentID]&amp;ALL_IN_ONE[NegotiationID]&amp;ALL_IN_ONE[MessageID],ALL_IN_ONE[Gesamt_ID],,0)</f>
        <v>#VALUE!</v>
      </c>
      <c r="C222">
        <v>549</v>
      </c>
      <c r="D222" t="s">
        <v>141</v>
      </c>
      <c r="E222">
        <v>5694</v>
      </c>
      <c r="F222">
        <v>551</v>
      </c>
      <c r="G222">
        <v>552</v>
      </c>
      <c r="H222" t="s">
        <v>31</v>
      </c>
      <c r="I222" t="str">
        <f t="array" ref="I222">IFERROR(_xlfn.XLOOKUP(Tabelle4[[#This Row],[NegotiationID]]&amp;"FinalAccept",Tabelle4[NegotiationID]&amp;Tabelle4[ActionType],Tabelle4[ActionType],,0),_xlfn.XLOOKUP(Tabelle4[[#This Row],[NegotiationID]]&amp;"FinalReject",Tabelle4[NegotiationID]&amp;Tabelle4[ActionType],Tabelle4[ActionType],,0))</f>
        <v>FinalAccept</v>
      </c>
      <c r="J222">
        <v>0.69830000000000003</v>
      </c>
      <c r="K222">
        <v>0.34749999999999998</v>
      </c>
      <c r="L222">
        <v>1.0458000000000001</v>
      </c>
      <c r="M222">
        <v>0.3508</v>
      </c>
      <c r="N222">
        <v>247</v>
      </c>
      <c r="O222">
        <v>2371</v>
      </c>
      <c r="P222">
        <v>9</v>
      </c>
      <c r="Q222" s="3" t="s">
        <v>268</v>
      </c>
    </row>
    <row r="223" ht="15" customHeight="1">
      <c r="A223" t="e">
        <f t="shared" ca="1" si="476"/>
        <v>#VALUE!</v>
      </c>
      <c r="B223" t="e">
        <f t="array" ref="B223" ca="1">_xlfn.XLOOKUP(Tabelle4[[#This Row],[ExperimentID]]&amp;Tabelle4[[#This Row],[NegotiationID]]&amp;Tabelle4[[#This Row],[MessageID]],ALL_IN_ONE[ExperimentID]&amp;ALL_IN_ONE[NegotiationID]&amp;ALL_IN_ONE[MessageID],ALL_IN_ONE[Gesamt_ID],,0)</f>
        <v>#VALUE!</v>
      </c>
      <c r="C223">
        <v>549</v>
      </c>
      <c r="D223" t="s">
        <v>141</v>
      </c>
      <c r="E223">
        <v>6309</v>
      </c>
      <c r="F223">
        <v>552</v>
      </c>
      <c r="G223">
        <v>551</v>
      </c>
      <c r="H223" t="s">
        <v>31</v>
      </c>
      <c r="I223" t="str">
        <f t="array" ref="I223">IFERROR(_xlfn.XLOOKUP(Tabelle4[[#This Row],[NegotiationID]]&amp;"FinalAccept",Tabelle4[NegotiationID]&amp;Tabelle4[ActionType],Tabelle4[ActionType],,0),_xlfn.XLOOKUP(Tabelle4[[#This Row],[NegotiationID]]&amp;"FinalReject",Tabelle4[NegotiationID]&amp;Tabelle4[ActionType],Tabelle4[ActionType],,0))</f>
        <v>FinalAccept</v>
      </c>
      <c r="J223">
        <v>0.496</v>
      </c>
      <c r="K223">
        <v>0.5958</v>
      </c>
      <c r="L223">
        <v>1.0918000000000001</v>
      </c>
      <c r="M223">
        <v>0.0998</v>
      </c>
      <c r="N223">
        <v>215</v>
      </c>
      <c r="O223">
        <v>2371</v>
      </c>
      <c r="P223">
        <v>9</v>
      </c>
      <c r="Q223" s="3" t="s">
        <v>269</v>
      </c>
    </row>
    <row r="224" ht="15" customHeight="1">
      <c r="A224" t="e">
        <f t="shared" ca="1" si="476"/>
        <v>#VALUE!</v>
      </c>
      <c r="B224" t="e">
        <f t="array" ref="B224" ca="1">_xlfn.XLOOKUP(Tabelle4[[#This Row],[ExperimentID]]&amp;Tabelle4[[#This Row],[NegotiationID]]&amp;Tabelle4[[#This Row],[MessageID]],ALL_IN_ONE[ExperimentID]&amp;ALL_IN_ONE[NegotiationID]&amp;ALL_IN_ONE[MessageID],ALL_IN_ONE[Gesamt_ID],,0)</f>
        <v>#VALUE!</v>
      </c>
      <c r="C224">
        <v>549</v>
      </c>
      <c r="D224" t="s">
        <v>141</v>
      </c>
      <c r="E224">
        <v>6473</v>
      </c>
      <c r="F224">
        <v>551</v>
      </c>
      <c r="G224">
        <v>552</v>
      </c>
      <c r="H224" t="s">
        <v>20</v>
      </c>
      <c r="I224" t="str">
        <f t="array" ref="I224">IFERROR(_xlfn.XLOOKUP(Tabelle4[[#This Row],[NegotiationID]]&amp;"FinalAccept",Tabelle4[NegotiationID]&amp;Tabelle4[ActionType],Tabelle4[ActionType],,0),_xlfn.XLOOKUP(Tabelle4[[#This Row],[NegotiationID]]&amp;"FinalReject",Tabelle4[NegotiationID]&amp;Tabelle4[ActionType],Tabelle4[ActionType],,0))</f>
        <v>FinalAccept</v>
      </c>
      <c r="J224">
        <v>0.5958</v>
      </c>
      <c r="K224">
        <v>0.496</v>
      </c>
      <c r="L224">
        <v>1.0918000000000001</v>
      </c>
      <c r="M224">
        <v>0.0998</v>
      </c>
      <c r="N224">
        <v>73</v>
      </c>
      <c r="O224">
        <v>2371</v>
      </c>
      <c r="P224">
        <v>9</v>
      </c>
      <c r="Q224" s="3" t="s">
        <v>270</v>
      </c>
    </row>
    <row r="225" ht="15" hidden="1" customHeight="1">
      <c r="A225" t="e">
        <f t="shared" ca="1" si="476"/>
        <v>#VALUE!</v>
      </c>
      <c r="B225" t="e">
        <f t="array" ref="B225" ca="1">_xlfn.XLOOKUP(Tabelle4[[#This Row],[ExperimentID]]&amp;Tabelle4[[#This Row],[NegotiationID]]&amp;Tabelle4[[#This Row],[MessageID]],ALL_IN_ONE[ExperimentID]&amp;ALL_IN_ONE[NegotiationID]&amp;ALL_IN_ONE[MessageID],ALL_IN_ONE[Gesamt_ID],,0)</f>
        <v>#VALUE!</v>
      </c>
      <c r="C225">
        <v>575</v>
      </c>
      <c r="D225" t="s">
        <v>141</v>
      </c>
      <c r="E225">
        <v>576</v>
      </c>
      <c r="H225" t="s">
        <v>6019</v>
      </c>
      <c r="I225" t="str">
        <f t="array" ref="I225">IFERROR(_xlfn.XLOOKUP(Tabelle4[[#This Row],[NegotiationID]]&amp;"FinalAccept",Tabelle4[NegotiationID]&amp;Tabelle4[ActionType],Tabelle4[ActionType],,0),_xlfn.XLOOKUP(Tabelle4[[#This Row],[NegotiationID]]&amp;"FinalReject",Tabelle4[NegotiationID]&amp;Tabelle4[ActionType],Tabelle4[ActionType],,0))</f>
        <v>FinalAccept</v>
      </c>
      <c r="N225">
        <v>21</v>
      </c>
      <c r="O225">
        <v>1911</v>
      </c>
      <c r="P225">
        <v>6</v>
      </c>
      <c r="Q225" t="s">
        <v>6020</v>
      </c>
    </row>
    <row r="226" ht="15" customHeight="1">
      <c r="A226" t="e">
        <f t="shared" ca="1" si="476"/>
        <v>#VALUE!</v>
      </c>
      <c r="B226" t="e">
        <f t="array" ref="B226" ca="1">_xlfn.XLOOKUP(Tabelle4[[#This Row],[ExperimentID]]&amp;Tabelle4[[#This Row],[NegotiationID]]&amp;Tabelle4[[#This Row],[MessageID]],ALL_IN_ONE[ExperimentID]&amp;ALL_IN_ONE[NegotiationID]&amp;ALL_IN_ONE[MessageID],ALL_IN_ONE[Gesamt_ID],,0)</f>
        <v>#VALUE!</v>
      </c>
      <c r="C226">
        <v>575</v>
      </c>
      <c r="D226" t="s">
        <v>141</v>
      </c>
      <c r="E226">
        <v>3744</v>
      </c>
      <c r="F226">
        <v>578</v>
      </c>
      <c r="G226">
        <v>577</v>
      </c>
      <c r="H226" t="s">
        <v>158</v>
      </c>
      <c r="I226" t="str">
        <f t="array" ref="I226">IFERROR(_xlfn.XLOOKUP(Tabelle4[[#This Row],[NegotiationID]]&amp;"FinalAccept",Tabelle4[NegotiationID]&amp;Tabelle4[ActionType],Tabelle4[ActionType],,0),_xlfn.XLOOKUP(Tabelle4[[#This Row],[NegotiationID]]&amp;"FinalReject",Tabelle4[NegotiationID]&amp;Tabelle4[ActionType],Tabelle4[ActionType],,0))</f>
        <v>FinalAccept</v>
      </c>
      <c r="J226">
        <v>1</v>
      </c>
      <c r="K226">
        <v>1</v>
      </c>
      <c r="L226">
        <v>2</v>
      </c>
      <c r="M226">
        <v>0</v>
      </c>
      <c r="N226">
        <v>318</v>
      </c>
      <c r="O226">
        <v>1911</v>
      </c>
      <c r="P226">
        <v>6</v>
      </c>
      <c r="Q226" s="3" t="s">
        <v>271</v>
      </c>
    </row>
    <row r="227" ht="15" customHeight="1">
      <c r="A227" t="e">
        <f t="shared" ca="1" si="476"/>
        <v>#VALUE!</v>
      </c>
      <c r="B227" t="e">
        <f t="array" ref="B227" ca="1">_xlfn.XLOOKUP(Tabelle4[[#This Row],[ExperimentID]]&amp;Tabelle4[[#This Row],[NegotiationID]]&amp;Tabelle4[[#This Row],[MessageID]],ALL_IN_ONE[ExperimentID]&amp;ALL_IN_ONE[NegotiationID]&amp;ALL_IN_ONE[MessageID],ALL_IN_ONE[Gesamt_ID],,0)</f>
        <v>#VALUE!</v>
      </c>
      <c r="C227">
        <v>575</v>
      </c>
      <c r="D227" t="s">
        <v>141</v>
      </c>
      <c r="E227">
        <v>3897</v>
      </c>
      <c r="F227">
        <v>577</v>
      </c>
      <c r="G227">
        <v>578</v>
      </c>
      <c r="H227" t="s">
        <v>31</v>
      </c>
      <c r="I227" t="str">
        <f t="array" ref="I227">IFERROR(_xlfn.XLOOKUP(Tabelle4[[#This Row],[NegotiationID]]&amp;"FinalAccept",Tabelle4[NegotiationID]&amp;Tabelle4[ActionType],Tabelle4[ActionType],,0),_xlfn.XLOOKUP(Tabelle4[[#This Row],[NegotiationID]]&amp;"FinalReject",Tabelle4[NegotiationID]&amp;Tabelle4[ActionType],Tabelle4[ActionType],,0))</f>
        <v>FinalAccept</v>
      </c>
      <c r="J227">
        <v>0.89329999999999998</v>
      </c>
      <c r="K227">
        <v>0.20849999999999999</v>
      </c>
      <c r="L227">
        <v>1.1017999999999999</v>
      </c>
      <c r="M227">
        <v>0.68479999999999996</v>
      </c>
      <c r="N227">
        <v>646</v>
      </c>
      <c r="O227">
        <v>1911</v>
      </c>
      <c r="P227">
        <v>6</v>
      </c>
      <c r="Q227" s="3" t="s">
        <v>272</v>
      </c>
    </row>
    <row r="228" ht="15" customHeight="1">
      <c r="A228" t="e">
        <f t="shared" ca="1" si="476"/>
        <v>#VALUE!</v>
      </c>
      <c r="B228" t="e">
        <f t="array" ref="B228" ca="1">_xlfn.XLOOKUP(Tabelle4[[#This Row],[ExperimentID]]&amp;Tabelle4[[#This Row],[NegotiationID]]&amp;Tabelle4[[#This Row],[MessageID]],ALL_IN_ONE[ExperimentID]&amp;ALL_IN_ONE[NegotiationID]&amp;ALL_IN_ONE[MessageID],ALL_IN_ONE[Gesamt_ID],,0)</f>
        <v>#VALUE!</v>
      </c>
      <c r="C228">
        <v>575</v>
      </c>
      <c r="D228" t="s">
        <v>141</v>
      </c>
      <c r="E228">
        <v>5234</v>
      </c>
      <c r="F228">
        <v>578</v>
      </c>
      <c r="G228">
        <v>577</v>
      </c>
      <c r="H228" t="s">
        <v>31</v>
      </c>
      <c r="I228" t="str">
        <f t="array" ref="I228">IFERROR(_xlfn.XLOOKUP(Tabelle4[[#This Row],[NegotiationID]]&amp;"FinalAccept",Tabelle4[NegotiationID]&amp;Tabelle4[ActionType],Tabelle4[ActionType],,0),_xlfn.XLOOKUP(Tabelle4[[#This Row],[NegotiationID]]&amp;"FinalReject",Tabelle4[NegotiationID]&amp;Tabelle4[ActionType],Tabelle4[ActionType],,0))</f>
        <v>FinalAccept</v>
      </c>
      <c r="J228">
        <v>0.67349999999999999</v>
      </c>
      <c r="K228">
        <v>0.36670000000000003</v>
      </c>
      <c r="L228">
        <v>1.0402</v>
      </c>
      <c r="M228">
        <v>0.30680000000000002</v>
      </c>
      <c r="N228">
        <v>534</v>
      </c>
      <c r="O228">
        <v>1911</v>
      </c>
      <c r="P228">
        <v>6</v>
      </c>
      <c r="Q228" s="3" t="s">
        <v>273</v>
      </c>
    </row>
    <row r="229" ht="15" customHeight="1">
      <c r="A229" t="e">
        <f t="shared" ca="1" si="476"/>
        <v>#VALUE!</v>
      </c>
      <c r="B229" t="e">
        <f t="array" ref="B229" ca="1">_xlfn.XLOOKUP(Tabelle4[[#This Row],[ExperimentID]]&amp;Tabelle4[[#This Row],[NegotiationID]]&amp;Tabelle4[[#This Row],[MessageID]],ALL_IN_ONE[ExperimentID]&amp;ALL_IN_ONE[NegotiationID]&amp;ALL_IN_ONE[MessageID],ALL_IN_ONE[Gesamt_ID],,0)</f>
        <v>#VALUE!</v>
      </c>
      <c r="C229">
        <v>575</v>
      </c>
      <c r="D229" t="s">
        <v>141</v>
      </c>
      <c r="E229">
        <v>5340</v>
      </c>
      <c r="F229">
        <v>577</v>
      </c>
      <c r="G229">
        <v>578</v>
      </c>
      <c r="H229" t="s">
        <v>31</v>
      </c>
      <c r="I229" t="str">
        <f t="array" ref="I229">IFERROR(_xlfn.XLOOKUP(Tabelle4[[#This Row],[NegotiationID]]&amp;"FinalAccept",Tabelle4[NegotiationID]&amp;Tabelle4[ActionType],Tabelle4[ActionType],,0),_xlfn.XLOOKUP(Tabelle4[[#This Row],[NegotiationID]]&amp;"FinalReject",Tabelle4[NegotiationID]&amp;Tabelle4[ActionType],Tabelle4[ActionType],,0))</f>
        <v>FinalAccept</v>
      </c>
      <c r="J229">
        <v>0.51970000000000005</v>
      </c>
      <c r="K229">
        <v>0.51500000000000001</v>
      </c>
      <c r="L229">
        <v>1.0347</v>
      </c>
      <c r="M229">
        <v>0.0047000000000000002</v>
      </c>
      <c r="N229">
        <v>228</v>
      </c>
      <c r="O229">
        <v>1911</v>
      </c>
      <c r="P229">
        <v>6</v>
      </c>
      <c r="Q229" s="3" t="s">
        <v>274</v>
      </c>
    </row>
    <row r="230" ht="15" customHeight="1">
      <c r="A230" t="e">
        <f t="shared" ca="1" si="476"/>
        <v>#VALUE!</v>
      </c>
      <c r="B230" t="e">
        <f t="array" ref="B230" ca="1">_xlfn.XLOOKUP(Tabelle4[[#This Row],[ExperimentID]]&amp;Tabelle4[[#This Row],[NegotiationID]]&amp;Tabelle4[[#This Row],[MessageID]],ALL_IN_ONE[ExperimentID]&amp;ALL_IN_ONE[NegotiationID]&amp;ALL_IN_ONE[MessageID],ALL_IN_ONE[Gesamt_ID],,0)</f>
        <v>#VALUE!</v>
      </c>
      <c r="C230">
        <v>575</v>
      </c>
      <c r="D230" t="s">
        <v>141</v>
      </c>
      <c r="E230">
        <v>6074</v>
      </c>
      <c r="F230">
        <v>578</v>
      </c>
      <c r="G230">
        <v>577</v>
      </c>
      <c r="H230" t="s">
        <v>20</v>
      </c>
      <c r="I230" t="str">
        <f t="array" ref="I230">IFERROR(_xlfn.XLOOKUP(Tabelle4[[#This Row],[NegotiationID]]&amp;"FinalAccept",Tabelle4[NegotiationID]&amp;Tabelle4[ActionType],Tabelle4[ActionType],,0),_xlfn.XLOOKUP(Tabelle4[[#This Row],[NegotiationID]]&amp;"FinalReject",Tabelle4[NegotiationID]&amp;Tabelle4[ActionType],Tabelle4[ActionType],,0))</f>
        <v>FinalAccept</v>
      </c>
      <c r="J230">
        <v>0.51500000000000001</v>
      </c>
      <c r="K230">
        <v>0.51970000000000005</v>
      </c>
      <c r="L230">
        <v>1.0347</v>
      </c>
      <c r="M230">
        <v>0.0047000000000000002</v>
      </c>
      <c r="N230">
        <v>164</v>
      </c>
      <c r="O230">
        <v>1911</v>
      </c>
      <c r="P230">
        <v>6</v>
      </c>
      <c r="Q230" s="3" t="s">
        <v>275</v>
      </c>
    </row>
    <row r="231" ht="15" hidden="1" customHeight="1">
      <c r="A231" t="e">
        <f t="shared" ca="1" si="476"/>
        <v>#VALUE!</v>
      </c>
      <c r="B231" t="e">
        <f t="array" ref="B231" ca="1">_xlfn.XLOOKUP(Tabelle4[[#This Row],[ExperimentID]]&amp;Tabelle4[[#This Row],[NegotiationID]]&amp;Tabelle4[[#This Row],[MessageID]],ALL_IN_ONE[ExperimentID]&amp;ALL_IN_ONE[NegotiationID]&amp;ALL_IN_ONE[MessageID],ALL_IN_ONE[Gesamt_ID],,0)</f>
        <v>#VALUE!</v>
      </c>
      <c r="C231">
        <v>601</v>
      </c>
      <c r="D231" t="s">
        <v>141</v>
      </c>
      <c r="E231">
        <v>602</v>
      </c>
      <c r="H231" t="s">
        <v>6019</v>
      </c>
      <c r="I231" t="str">
        <f t="array" ref="I231">IFERROR(_xlfn.XLOOKUP(Tabelle4[[#This Row],[NegotiationID]]&amp;"FinalAccept",Tabelle4[NegotiationID]&amp;Tabelle4[ActionType],Tabelle4[ActionType],,0),_xlfn.XLOOKUP(Tabelle4[[#This Row],[NegotiationID]]&amp;"FinalReject",Tabelle4[NegotiationID]&amp;Tabelle4[ActionType],Tabelle4[ActionType],,0))</f>
        <v>FinalReject</v>
      </c>
      <c r="N231">
        <v>21</v>
      </c>
      <c r="O231">
        <v>3045</v>
      </c>
      <c r="P231">
        <v>11</v>
      </c>
      <c r="Q231" t="s">
        <v>6020</v>
      </c>
    </row>
    <row r="232" ht="15" customHeight="1">
      <c r="A232" t="e">
        <f t="shared" ca="1" si="476"/>
        <v>#VALUE!</v>
      </c>
      <c r="B232" t="e">
        <f t="array" ref="B232" ca="1">_xlfn.XLOOKUP(Tabelle4[[#This Row],[ExperimentID]]&amp;Tabelle4[[#This Row],[NegotiationID]]&amp;Tabelle4[[#This Row],[MessageID]],ALL_IN_ONE[ExperimentID]&amp;ALL_IN_ONE[NegotiationID]&amp;ALL_IN_ONE[MessageID],ALL_IN_ONE[Gesamt_ID],,0)</f>
        <v>#VALUE!</v>
      </c>
      <c r="C232">
        <v>601</v>
      </c>
      <c r="D232" t="s">
        <v>141</v>
      </c>
      <c r="E232">
        <v>3697</v>
      </c>
      <c r="F232">
        <v>604</v>
      </c>
      <c r="G232">
        <v>603</v>
      </c>
      <c r="H232" t="s">
        <v>19</v>
      </c>
      <c r="I232" t="str">
        <f t="array" ref="I232">IFERROR(_xlfn.XLOOKUP(Tabelle4[[#This Row],[NegotiationID]]&amp;"FinalAccept",Tabelle4[NegotiationID]&amp;Tabelle4[ActionType],Tabelle4[ActionType],,0),_xlfn.XLOOKUP(Tabelle4[[#This Row],[NegotiationID]]&amp;"FinalReject",Tabelle4[NegotiationID]&amp;Tabelle4[ActionType],Tabelle4[ActionType],,0))</f>
        <v>FinalReject</v>
      </c>
      <c r="J232">
        <v>0.9375</v>
      </c>
      <c r="K232">
        <v>0.02</v>
      </c>
      <c r="L232">
        <v>0.95750000000000002</v>
      </c>
      <c r="M232">
        <v>0.91749999999999998</v>
      </c>
      <c r="N232">
        <v>390</v>
      </c>
      <c r="O232">
        <v>3045</v>
      </c>
      <c r="P232">
        <v>11</v>
      </c>
      <c r="Q232" s="3" t="s">
        <v>276</v>
      </c>
    </row>
    <row r="233" ht="15" customHeight="1">
      <c r="A233" t="e">
        <f t="shared" ca="1" si="476"/>
        <v>#VALUE!</v>
      </c>
      <c r="B233" t="e">
        <f t="array" ref="B233" ca="1">_xlfn.XLOOKUP(Tabelle4[[#This Row],[ExperimentID]]&amp;Tabelle4[[#This Row],[NegotiationID]]&amp;Tabelle4[[#This Row],[MessageID]],ALL_IN_ONE[ExperimentID]&amp;ALL_IN_ONE[NegotiationID]&amp;ALL_IN_ONE[MessageID],ALL_IN_ONE[Gesamt_ID],,0)</f>
        <v>#VALUE!</v>
      </c>
      <c r="C233">
        <v>601</v>
      </c>
      <c r="D233" t="s">
        <v>141</v>
      </c>
      <c r="E233">
        <v>3776</v>
      </c>
      <c r="F233">
        <v>603</v>
      </c>
      <c r="G233">
        <v>604</v>
      </c>
      <c r="H233" t="s">
        <v>31</v>
      </c>
      <c r="I233" t="str">
        <f t="array" ref="I233">IFERROR(_xlfn.XLOOKUP(Tabelle4[[#This Row],[NegotiationID]]&amp;"FinalAccept",Tabelle4[NegotiationID]&amp;Tabelle4[ActionType],Tabelle4[ActionType],,0),_xlfn.XLOOKUP(Tabelle4[[#This Row],[NegotiationID]]&amp;"FinalReject",Tabelle4[NegotiationID]&amp;Tabelle4[ActionType],Tabelle4[ActionType],,0))</f>
        <v>FinalReject</v>
      </c>
      <c r="J233">
        <v>0.86170000000000002</v>
      </c>
      <c r="K233">
        <v>0.0625</v>
      </c>
      <c r="L233">
        <v>0.92420000000000002</v>
      </c>
      <c r="M233">
        <v>0.79920000000000002</v>
      </c>
      <c r="N233">
        <v>447</v>
      </c>
      <c r="O233">
        <v>3045</v>
      </c>
      <c r="P233">
        <v>11</v>
      </c>
      <c r="Q233" s="3" t="s">
        <v>277</v>
      </c>
    </row>
    <row r="234" ht="15" customHeight="1">
      <c r="A234" t="e">
        <f t="shared" ca="1" si="476"/>
        <v>#VALUE!</v>
      </c>
      <c r="B234" t="e">
        <f t="array" ref="B234" ca="1">_xlfn.XLOOKUP(Tabelle4[[#This Row],[ExperimentID]]&amp;Tabelle4[[#This Row],[NegotiationID]]&amp;Tabelle4[[#This Row],[MessageID]],ALL_IN_ONE[ExperimentID]&amp;ALL_IN_ONE[NegotiationID]&amp;ALL_IN_ONE[MessageID],ALL_IN_ONE[Gesamt_ID],,0)</f>
        <v>#VALUE!</v>
      </c>
      <c r="C234">
        <v>601</v>
      </c>
      <c r="D234" t="s">
        <v>141</v>
      </c>
      <c r="E234">
        <v>5433</v>
      </c>
      <c r="F234">
        <v>604</v>
      </c>
      <c r="G234">
        <v>603</v>
      </c>
      <c r="H234" t="s">
        <v>31</v>
      </c>
      <c r="I234" t="str">
        <f t="array" ref="I234">IFERROR(_xlfn.XLOOKUP(Tabelle4[[#This Row],[NegotiationID]]&amp;"FinalAccept",Tabelle4[NegotiationID]&amp;Tabelle4[ActionType],Tabelle4[ActionType],,0),_xlfn.XLOOKUP(Tabelle4[[#This Row],[NegotiationID]]&amp;"FinalReject",Tabelle4[NegotiationID]&amp;Tabelle4[ActionType],Tabelle4[ActionType],,0))</f>
        <v>FinalReject</v>
      </c>
      <c r="J234">
        <v>0.75600000000000001</v>
      </c>
      <c r="K234">
        <v>0.2442</v>
      </c>
      <c r="L234">
        <v>1.0002</v>
      </c>
      <c r="M234">
        <v>0.51180000000000003</v>
      </c>
      <c r="N234">
        <v>647</v>
      </c>
      <c r="O234">
        <v>3045</v>
      </c>
      <c r="P234">
        <v>11</v>
      </c>
      <c r="Q234" s="3" t="s">
        <v>278</v>
      </c>
    </row>
    <row r="235" ht="15" customHeight="1">
      <c r="A235" t="e">
        <f t="shared" ca="1" si="476"/>
        <v>#VALUE!</v>
      </c>
      <c r="B235" t="e">
        <f t="array" ref="B235" ca="1">_xlfn.XLOOKUP(Tabelle4[[#This Row],[ExperimentID]]&amp;Tabelle4[[#This Row],[NegotiationID]]&amp;Tabelle4[[#This Row],[MessageID]],ALL_IN_ONE[ExperimentID]&amp;ALL_IN_ONE[NegotiationID]&amp;ALL_IN_ONE[MessageID],ALL_IN_ONE[Gesamt_ID],,0)</f>
        <v>#VALUE!</v>
      </c>
      <c r="C235">
        <v>601</v>
      </c>
      <c r="D235" t="s">
        <v>141</v>
      </c>
      <c r="E235">
        <v>5572</v>
      </c>
      <c r="F235">
        <v>603</v>
      </c>
      <c r="G235">
        <v>604</v>
      </c>
      <c r="H235" t="s">
        <v>31</v>
      </c>
      <c r="I235" t="str">
        <f t="array" ref="I235">IFERROR(_xlfn.XLOOKUP(Tabelle4[[#This Row],[NegotiationID]]&amp;"FinalAccept",Tabelle4[NegotiationID]&amp;Tabelle4[ActionType],Tabelle4[ActionType],,0),_xlfn.XLOOKUP(Tabelle4[[#This Row],[NegotiationID]]&amp;"FinalReject",Tabelle4[NegotiationID]&amp;Tabelle4[ActionType],Tabelle4[ActionType],,0))</f>
        <v>FinalReject</v>
      </c>
      <c r="J235">
        <v>0.68579999999999997</v>
      </c>
      <c r="K235">
        <v>0.3135</v>
      </c>
      <c r="L235">
        <v>0.99929999999999997</v>
      </c>
      <c r="M235">
        <v>0.37230000000000002</v>
      </c>
      <c r="N235">
        <v>529</v>
      </c>
      <c r="O235">
        <v>3045</v>
      </c>
      <c r="P235">
        <v>11</v>
      </c>
      <c r="Q235" s="3" t="s">
        <v>279</v>
      </c>
    </row>
    <row r="236" ht="15" customHeight="1">
      <c r="A236" t="e">
        <f t="shared" ca="1" si="476"/>
        <v>#VALUE!</v>
      </c>
      <c r="B236" t="e">
        <f t="array" ref="B236" ca="1">_xlfn.XLOOKUP(Tabelle4[[#This Row],[ExperimentID]]&amp;Tabelle4[[#This Row],[NegotiationID]]&amp;Tabelle4[[#This Row],[MessageID]],ALL_IN_ONE[ExperimentID]&amp;ALL_IN_ONE[NegotiationID]&amp;ALL_IN_ONE[MessageID],ALL_IN_ONE[Gesamt_ID],,0)</f>
        <v>#VALUE!</v>
      </c>
      <c r="C236">
        <v>601</v>
      </c>
      <c r="D236" t="s">
        <v>141</v>
      </c>
      <c r="E236">
        <v>5832</v>
      </c>
      <c r="F236">
        <v>604</v>
      </c>
      <c r="G236">
        <v>603</v>
      </c>
      <c r="H236" t="s">
        <v>31</v>
      </c>
      <c r="I236" t="str">
        <f t="array" ref="I236">IFERROR(_xlfn.XLOOKUP(Tabelle4[[#This Row],[NegotiationID]]&amp;"FinalAccept",Tabelle4[NegotiationID]&amp;Tabelle4[ActionType],Tabelle4[ActionType],,0),_xlfn.XLOOKUP(Tabelle4[[#This Row],[NegotiationID]]&amp;"FinalReject",Tabelle4[NegotiationID]&amp;Tabelle4[ActionType],Tabelle4[ActionType],,0))</f>
        <v>FinalReject</v>
      </c>
      <c r="J236">
        <v>0.65349999999999997</v>
      </c>
      <c r="K236">
        <v>0.3175</v>
      </c>
      <c r="L236">
        <v>0.97099999999999997</v>
      </c>
      <c r="M236">
        <v>0.33600000000000002</v>
      </c>
      <c r="N236">
        <v>420</v>
      </c>
      <c r="O236">
        <v>3045</v>
      </c>
      <c r="P236">
        <v>11</v>
      </c>
      <c r="Q236" s="3" t="s">
        <v>280</v>
      </c>
    </row>
    <row r="237" ht="15" customHeight="1">
      <c r="A237" t="e">
        <f t="shared" ca="1" si="476"/>
        <v>#VALUE!</v>
      </c>
      <c r="B237" t="e">
        <f t="array" ref="B237" ca="1">_xlfn.XLOOKUP(Tabelle4[[#This Row],[ExperimentID]]&amp;Tabelle4[[#This Row],[NegotiationID]]&amp;Tabelle4[[#This Row],[MessageID]],ALL_IN_ONE[ExperimentID]&amp;ALL_IN_ONE[NegotiationID]&amp;ALL_IN_ONE[MessageID],ALL_IN_ONE[Gesamt_ID],,0)</f>
        <v>#VALUE!</v>
      </c>
      <c r="C237">
        <v>601</v>
      </c>
      <c r="D237" t="s">
        <v>141</v>
      </c>
      <c r="E237">
        <v>5902</v>
      </c>
      <c r="F237">
        <v>603</v>
      </c>
      <c r="G237">
        <v>604</v>
      </c>
      <c r="H237" t="s">
        <v>31</v>
      </c>
      <c r="I237" t="str">
        <f t="array" ref="I237">IFERROR(_xlfn.XLOOKUP(Tabelle4[[#This Row],[NegotiationID]]&amp;"FinalAccept",Tabelle4[NegotiationID]&amp;Tabelle4[ActionType],Tabelle4[ActionType],,0),_xlfn.XLOOKUP(Tabelle4[[#This Row],[NegotiationID]]&amp;"FinalReject",Tabelle4[NegotiationID]&amp;Tabelle4[ActionType],Tabelle4[ActionType],,0))</f>
        <v>FinalReject</v>
      </c>
      <c r="J237">
        <v>0.52500000000000002</v>
      </c>
      <c r="K237">
        <v>0.51100000000000001</v>
      </c>
      <c r="L237">
        <v>1.036</v>
      </c>
      <c r="M237">
        <v>0.014</v>
      </c>
      <c r="N237">
        <v>137</v>
      </c>
      <c r="O237">
        <v>3045</v>
      </c>
      <c r="P237">
        <v>11</v>
      </c>
      <c r="Q237" s="3" t="s">
        <v>281</v>
      </c>
    </row>
    <row r="238" ht="15" customHeight="1">
      <c r="A238" t="e">
        <f t="shared" ca="1" si="476"/>
        <v>#VALUE!</v>
      </c>
      <c r="B238" t="e">
        <f t="array" ref="B238" ca="1">_xlfn.XLOOKUP(Tabelle4[[#This Row],[ExperimentID]]&amp;Tabelle4[[#This Row],[NegotiationID]]&amp;Tabelle4[[#This Row],[MessageID]],ALL_IN_ONE[ExperimentID]&amp;ALL_IN_ONE[NegotiationID]&amp;ALL_IN_ONE[MessageID],ALL_IN_ONE[Gesamt_ID],,0)</f>
        <v>#VALUE!</v>
      </c>
      <c r="C238">
        <v>601</v>
      </c>
      <c r="D238" t="s">
        <v>141</v>
      </c>
      <c r="E238">
        <v>5947</v>
      </c>
      <c r="F238">
        <v>604</v>
      </c>
      <c r="G238">
        <v>603</v>
      </c>
      <c r="H238" t="s">
        <v>31</v>
      </c>
      <c r="I238" t="str">
        <f t="array" ref="I238">IFERROR(_xlfn.XLOOKUP(Tabelle4[[#This Row],[NegotiationID]]&amp;"FinalAccept",Tabelle4[NegotiationID]&amp;Tabelle4[ActionType],Tabelle4[ActionType],,0),_xlfn.XLOOKUP(Tabelle4[[#This Row],[NegotiationID]]&amp;"FinalReject",Tabelle4[NegotiationID]&amp;Tabelle4[ActionType],Tabelle4[ActionType],,0))</f>
        <v>FinalReject</v>
      </c>
      <c r="J238">
        <v>0.57350000000000001</v>
      </c>
      <c r="K238">
        <v>0.42920000000000003</v>
      </c>
      <c r="L238">
        <v>1.0026999999999999</v>
      </c>
      <c r="M238">
        <v>0.14430000000000001</v>
      </c>
      <c r="N238">
        <v>158</v>
      </c>
      <c r="O238">
        <v>3045</v>
      </c>
      <c r="P238">
        <v>11</v>
      </c>
      <c r="Q238" s="3" t="s">
        <v>282</v>
      </c>
    </row>
    <row r="239" ht="15" customHeight="1">
      <c r="A239" t="e">
        <f t="shared" ca="1" si="476"/>
        <v>#VALUE!</v>
      </c>
      <c r="B239" t="e">
        <f t="array" ref="B239" ca="1">_xlfn.XLOOKUP(Tabelle4[[#This Row],[ExperimentID]]&amp;Tabelle4[[#This Row],[NegotiationID]]&amp;Tabelle4[[#This Row],[MessageID]],ALL_IN_ONE[ExperimentID]&amp;ALL_IN_ONE[NegotiationID]&amp;ALL_IN_ONE[MessageID],ALL_IN_ONE[Gesamt_ID],,0)</f>
        <v>#VALUE!</v>
      </c>
      <c r="C239">
        <v>601</v>
      </c>
      <c r="D239" t="s">
        <v>141</v>
      </c>
      <c r="E239">
        <v>5967</v>
      </c>
      <c r="F239">
        <v>603</v>
      </c>
      <c r="G239">
        <v>604</v>
      </c>
      <c r="H239" t="s">
        <v>31</v>
      </c>
      <c r="I239" t="str">
        <f t="array" ref="I239">IFERROR(_xlfn.XLOOKUP(Tabelle4[[#This Row],[NegotiationID]]&amp;"FinalAccept",Tabelle4[NegotiationID]&amp;Tabelle4[ActionType],Tabelle4[ActionType],,0),_xlfn.XLOOKUP(Tabelle4[[#This Row],[NegotiationID]]&amp;"FinalReject",Tabelle4[NegotiationID]&amp;Tabelle4[ActionType],Tabelle4[ActionType],,0))</f>
        <v>FinalReject</v>
      </c>
      <c r="J239">
        <v>0.49830000000000002</v>
      </c>
      <c r="K239">
        <v>0.53100000000000003</v>
      </c>
      <c r="L239">
        <v>1.0293000000000001</v>
      </c>
      <c r="M239">
        <v>0.0327</v>
      </c>
      <c r="N239">
        <v>98</v>
      </c>
      <c r="O239">
        <v>3045</v>
      </c>
      <c r="P239">
        <v>11</v>
      </c>
      <c r="Q239" s="3" t="s">
        <v>283</v>
      </c>
    </row>
    <row r="240" ht="15" customHeight="1">
      <c r="A240" t="e">
        <f t="shared" ca="1" si="476"/>
        <v>#VALUE!</v>
      </c>
      <c r="B240" t="e">
        <f t="array" ref="B240" ca="1">_xlfn.XLOOKUP(Tabelle4[[#This Row],[ExperimentID]]&amp;Tabelle4[[#This Row],[NegotiationID]]&amp;Tabelle4[[#This Row],[MessageID]],ALL_IN_ONE[ExperimentID]&amp;ALL_IN_ONE[NegotiationID]&amp;ALL_IN_ONE[MessageID],ALL_IN_ONE[Gesamt_ID],,0)</f>
        <v>#VALUE!</v>
      </c>
      <c r="C240">
        <v>601</v>
      </c>
      <c r="D240" t="s">
        <v>141</v>
      </c>
      <c r="E240">
        <v>6028</v>
      </c>
      <c r="F240">
        <v>604</v>
      </c>
      <c r="G240">
        <v>603</v>
      </c>
      <c r="H240" t="s">
        <v>31</v>
      </c>
      <c r="I240" t="str">
        <f t="array" ref="I240">IFERROR(_xlfn.XLOOKUP(Tabelle4[[#This Row],[NegotiationID]]&amp;"FinalAccept",Tabelle4[NegotiationID]&amp;Tabelle4[ActionType],Tabelle4[ActionType],,0),_xlfn.XLOOKUP(Tabelle4[[#This Row],[NegotiationID]]&amp;"FinalReject",Tabelle4[NegotiationID]&amp;Tabelle4[ActionType],Tabelle4[ActionType],,0))</f>
        <v>FinalReject</v>
      </c>
      <c r="J240">
        <v>0.61350000000000005</v>
      </c>
      <c r="K240">
        <v>0.37080000000000002</v>
      </c>
      <c r="L240">
        <v>0.98429999999999995</v>
      </c>
      <c r="M240">
        <v>0.2427</v>
      </c>
      <c r="N240">
        <v>112</v>
      </c>
      <c r="O240">
        <v>3045</v>
      </c>
      <c r="P240">
        <v>11</v>
      </c>
      <c r="Q240" s="3" t="s">
        <v>284</v>
      </c>
    </row>
    <row r="241" ht="15" customHeight="1">
      <c r="A241" t="e">
        <f t="shared" ca="1" si="476"/>
        <v>#VALUE!</v>
      </c>
      <c r="B241" t="e">
        <f t="array" ref="B241" ca="1">_xlfn.XLOOKUP(Tabelle4[[#This Row],[ExperimentID]]&amp;Tabelle4[[#This Row],[NegotiationID]]&amp;Tabelle4[[#This Row],[MessageID]],ALL_IN_ONE[ExperimentID]&amp;ALL_IN_ONE[NegotiationID]&amp;ALL_IN_ONE[MessageID],ALL_IN_ONE[Gesamt_ID],,0)</f>
        <v>#VALUE!</v>
      </c>
      <c r="C241">
        <v>601</v>
      </c>
      <c r="D241" t="s">
        <v>141</v>
      </c>
      <c r="E241">
        <v>6380</v>
      </c>
      <c r="F241">
        <v>603</v>
      </c>
      <c r="G241">
        <v>604</v>
      </c>
      <c r="H241" t="s">
        <v>40</v>
      </c>
      <c r="I241" t="str">
        <f t="array" ref="I241">IFERROR(_xlfn.XLOOKUP(Tabelle4[[#This Row],[NegotiationID]]&amp;"FinalAccept",Tabelle4[NegotiationID]&amp;Tabelle4[ActionType],Tabelle4[ActionType],,0),_xlfn.XLOOKUP(Tabelle4[[#This Row],[NegotiationID]]&amp;"FinalReject",Tabelle4[NegotiationID]&amp;Tabelle4[ActionType],Tabelle4[ActionType],,0))</f>
        <v>FinalReject</v>
      </c>
      <c r="J241">
        <v>0.37080000000000002</v>
      </c>
      <c r="K241">
        <v>0.61350000000000005</v>
      </c>
      <c r="L241">
        <v>0.98429999999999995</v>
      </c>
      <c r="M241">
        <v>0.2427</v>
      </c>
      <c r="N241">
        <v>86</v>
      </c>
      <c r="O241">
        <v>3045</v>
      </c>
      <c r="P241">
        <v>11</v>
      </c>
      <c r="Q241" s="3" t="s">
        <v>285</v>
      </c>
    </row>
    <row r="242" ht="15" hidden="1" customHeight="1">
      <c r="A242" t="e">
        <f t="shared" ca="1" si="476"/>
        <v>#VALUE!</v>
      </c>
      <c r="B242" t="e">
        <f t="array" ref="B242" ca="1">_xlfn.XLOOKUP(Tabelle4[[#This Row],[ExperimentID]]&amp;Tabelle4[[#This Row],[NegotiationID]]&amp;Tabelle4[[#This Row],[MessageID]],ALL_IN_ONE[ExperimentID]&amp;ALL_IN_ONE[NegotiationID]&amp;ALL_IN_ONE[MessageID],ALL_IN_ONE[Gesamt_ID],,0)</f>
        <v>#VALUE!</v>
      </c>
      <c r="C242">
        <v>627</v>
      </c>
      <c r="D242" t="s">
        <v>141</v>
      </c>
      <c r="E242">
        <v>628</v>
      </c>
      <c r="H242" t="s">
        <v>6019</v>
      </c>
      <c r="I242" t="str">
        <f t="array" ref="I242">IFERROR(_xlfn.XLOOKUP(Tabelle4[[#This Row],[NegotiationID]]&amp;"FinalAccept",Tabelle4[NegotiationID]&amp;Tabelle4[ActionType],Tabelle4[ActionType],,0),_xlfn.XLOOKUP(Tabelle4[[#This Row],[NegotiationID]]&amp;"FinalReject",Tabelle4[NegotiationID]&amp;Tabelle4[ActionType],Tabelle4[ActionType],,0))</f>
        <v>FinalAccept</v>
      </c>
      <c r="N242">
        <v>21</v>
      </c>
      <c r="O242">
        <v>4790</v>
      </c>
      <c r="P242">
        <v>13</v>
      </c>
      <c r="Q242" t="s">
        <v>6020</v>
      </c>
    </row>
    <row r="243" ht="15" customHeight="1">
      <c r="A243" t="e">
        <f t="shared" ca="1" si="476"/>
        <v>#VALUE!</v>
      </c>
      <c r="B243" t="e">
        <f t="array" ref="B243" ca="1">_xlfn.XLOOKUP(Tabelle4[[#This Row],[ExperimentID]]&amp;Tabelle4[[#This Row],[NegotiationID]]&amp;Tabelle4[[#This Row],[MessageID]],ALL_IN_ONE[ExperimentID]&amp;ALL_IN_ONE[NegotiationID]&amp;ALL_IN_ONE[MessageID],ALL_IN_ONE[Gesamt_ID],,0)</f>
        <v>#VALUE!</v>
      </c>
      <c r="C243">
        <v>627</v>
      </c>
      <c r="D243" t="s">
        <v>141</v>
      </c>
      <c r="E243">
        <v>3550</v>
      </c>
      <c r="F243">
        <v>630</v>
      </c>
      <c r="G243">
        <v>629</v>
      </c>
      <c r="H243" t="s">
        <v>19</v>
      </c>
      <c r="I243" t="str">
        <f t="array" ref="I243">IFERROR(_xlfn.XLOOKUP(Tabelle4[[#This Row],[NegotiationID]]&amp;"FinalAccept",Tabelle4[NegotiationID]&amp;Tabelle4[ActionType],Tabelle4[ActionType],,0),_xlfn.XLOOKUP(Tabelle4[[#This Row],[NegotiationID]]&amp;"FinalReject",Tabelle4[NegotiationID]&amp;Tabelle4[ActionType],Tabelle4[ActionType],,0))</f>
        <v>FinalAccept</v>
      </c>
      <c r="J243">
        <v>1</v>
      </c>
      <c r="K243">
        <v>0.84999999999999998</v>
      </c>
      <c r="L243">
        <v>1.8500000000000001</v>
      </c>
      <c r="M243">
        <v>0.14999999999999999</v>
      </c>
      <c r="N243">
        <v>172</v>
      </c>
      <c r="O243">
        <v>4790</v>
      </c>
      <c r="P243">
        <v>13</v>
      </c>
      <c r="Q243" s="3" t="s">
        <v>286</v>
      </c>
    </row>
    <row r="244" ht="15" customHeight="1">
      <c r="A244" t="e">
        <f t="shared" ca="1" si="476"/>
        <v>#VALUE!</v>
      </c>
      <c r="B244" t="e">
        <f t="array" ref="B244" ca="1">_xlfn.XLOOKUP(Tabelle4[[#This Row],[ExperimentID]]&amp;Tabelle4[[#This Row],[NegotiationID]]&amp;Tabelle4[[#This Row],[MessageID]],ALL_IN_ONE[ExperimentID]&amp;ALL_IN_ONE[NegotiationID]&amp;ALL_IN_ONE[MessageID],ALL_IN_ONE[Gesamt_ID],,0)</f>
        <v>#VALUE!</v>
      </c>
      <c r="C244">
        <v>627</v>
      </c>
      <c r="D244" t="s">
        <v>141</v>
      </c>
      <c r="E244">
        <v>3663</v>
      </c>
      <c r="F244">
        <v>629</v>
      </c>
      <c r="G244">
        <v>630</v>
      </c>
      <c r="H244" t="s">
        <v>31</v>
      </c>
      <c r="I244" t="str">
        <f t="array" ref="I244">IFERROR(_xlfn.XLOOKUP(Tabelle4[[#This Row],[NegotiationID]]&amp;"FinalAccept",Tabelle4[NegotiationID]&amp;Tabelle4[ActionType],Tabelle4[ActionType],,0),_xlfn.XLOOKUP(Tabelle4[[#This Row],[NegotiationID]]&amp;"FinalReject",Tabelle4[NegotiationID]&amp;Tabelle4[ActionType],Tabelle4[ActionType],,0))</f>
        <v>FinalAccept</v>
      </c>
      <c r="J244">
        <v>1</v>
      </c>
      <c r="K244">
        <v>0.81999999999999995</v>
      </c>
      <c r="L244">
        <v>1.8200000000000001</v>
      </c>
      <c r="M244">
        <v>0.17999999999999999</v>
      </c>
      <c r="N244">
        <v>389</v>
      </c>
      <c r="O244">
        <v>4790</v>
      </c>
      <c r="P244">
        <v>13</v>
      </c>
      <c r="Q244" s="3" t="s">
        <v>287</v>
      </c>
    </row>
    <row r="245" ht="15" customHeight="1">
      <c r="A245" t="e">
        <f t="shared" ca="1" si="476"/>
        <v>#VALUE!</v>
      </c>
      <c r="B245" t="e">
        <f t="array" ref="B245" ca="1">_xlfn.XLOOKUP(Tabelle4[[#This Row],[ExperimentID]]&amp;Tabelle4[[#This Row],[NegotiationID]]&amp;Tabelle4[[#This Row],[MessageID]],ALL_IN_ONE[ExperimentID]&amp;ALL_IN_ONE[NegotiationID]&amp;ALL_IN_ONE[MessageID],ALL_IN_ONE[Gesamt_ID],,0)</f>
        <v>#VALUE!</v>
      </c>
      <c r="C245">
        <v>627</v>
      </c>
      <c r="D245" t="s">
        <v>141</v>
      </c>
      <c r="E245">
        <v>3734</v>
      </c>
      <c r="F245">
        <v>630</v>
      </c>
      <c r="G245">
        <v>629</v>
      </c>
      <c r="H245" t="s">
        <v>31</v>
      </c>
      <c r="I245" t="str">
        <f t="array" ref="I245">IFERROR(_xlfn.XLOOKUP(Tabelle4[[#This Row],[NegotiationID]]&amp;"FinalAccept",Tabelle4[NegotiationID]&amp;Tabelle4[ActionType],Tabelle4[ActionType],,0),_xlfn.XLOOKUP(Tabelle4[[#This Row],[NegotiationID]]&amp;"FinalReject",Tabelle4[NegotiationID]&amp;Tabelle4[ActionType],Tabelle4[ActionType],,0))</f>
        <v>FinalAccept</v>
      </c>
      <c r="J245">
        <v>0.74099999999999999</v>
      </c>
      <c r="K245">
        <v>0.28670000000000001</v>
      </c>
      <c r="L245">
        <v>1.0277000000000001</v>
      </c>
      <c r="M245">
        <v>0.45429999999999998</v>
      </c>
      <c r="N245">
        <v>318</v>
      </c>
      <c r="O245">
        <v>4790</v>
      </c>
      <c r="P245">
        <v>13</v>
      </c>
      <c r="Q245" s="3" t="s">
        <v>288</v>
      </c>
    </row>
    <row r="246" ht="15" customHeight="1">
      <c r="A246" t="e">
        <f t="shared" ca="1" si="476"/>
        <v>#VALUE!</v>
      </c>
      <c r="B246" t="e">
        <f t="array" ref="B246" ca="1">_xlfn.XLOOKUP(Tabelle4[[#This Row],[ExperimentID]]&amp;Tabelle4[[#This Row],[NegotiationID]]&amp;Tabelle4[[#This Row],[MessageID]],ALL_IN_ONE[ExperimentID]&amp;ALL_IN_ONE[NegotiationID]&amp;ALL_IN_ONE[MessageID],ALL_IN_ONE[Gesamt_ID],,0)</f>
        <v>#VALUE!</v>
      </c>
      <c r="C246">
        <v>627</v>
      </c>
      <c r="D246" t="s">
        <v>141</v>
      </c>
      <c r="E246">
        <v>4162</v>
      </c>
      <c r="F246">
        <v>629</v>
      </c>
      <c r="G246">
        <v>630</v>
      </c>
      <c r="H246" t="s">
        <v>31</v>
      </c>
      <c r="I246" t="str">
        <f t="array" ref="I246">IFERROR(_xlfn.XLOOKUP(Tabelle4[[#This Row],[NegotiationID]]&amp;"FinalAccept",Tabelle4[NegotiationID]&amp;Tabelle4[ActionType],Tabelle4[ActionType],,0),_xlfn.XLOOKUP(Tabelle4[[#This Row],[NegotiationID]]&amp;"FinalReject",Tabelle4[NegotiationID]&amp;Tabelle4[ActionType],Tabelle4[ActionType],,0))</f>
        <v>FinalAccept</v>
      </c>
      <c r="J246">
        <v>0.83999999999999997</v>
      </c>
      <c r="K246">
        <v>0.2485</v>
      </c>
      <c r="L246">
        <v>1.0885</v>
      </c>
      <c r="M246">
        <v>0.59150000000000003</v>
      </c>
      <c r="N246">
        <v>798</v>
      </c>
      <c r="O246">
        <v>4790</v>
      </c>
      <c r="P246">
        <v>13</v>
      </c>
      <c r="Q246" s="3" t="s">
        <v>289</v>
      </c>
    </row>
    <row r="247" ht="15" customHeight="1">
      <c r="A247" t="e">
        <f t="shared" ca="1" si="476"/>
        <v>#VALUE!</v>
      </c>
      <c r="B247" t="e">
        <f t="array" ref="B247" ca="1">_xlfn.XLOOKUP(Tabelle4[[#This Row],[ExperimentID]]&amp;Tabelle4[[#This Row],[NegotiationID]]&amp;Tabelle4[[#This Row],[MessageID]],ALL_IN_ONE[ExperimentID]&amp;ALL_IN_ONE[NegotiationID]&amp;ALL_IN_ONE[MessageID],ALL_IN_ONE[Gesamt_ID],,0)</f>
        <v>#VALUE!</v>
      </c>
      <c r="C247">
        <v>627</v>
      </c>
      <c r="D247" t="s">
        <v>141</v>
      </c>
      <c r="E247">
        <v>4237</v>
      </c>
      <c r="F247">
        <v>630</v>
      </c>
      <c r="G247">
        <v>629</v>
      </c>
      <c r="H247" t="s">
        <v>31</v>
      </c>
      <c r="I247" t="str">
        <f t="array" ref="I247">IFERROR(_xlfn.XLOOKUP(Tabelle4[[#This Row],[NegotiationID]]&amp;"FinalAccept",Tabelle4[NegotiationID]&amp;Tabelle4[ActionType],Tabelle4[ActionType],,0),_xlfn.XLOOKUP(Tabelle4[[#This Row],[NegotiationID]]&amp;"FinalReject",Tabelle4[NegotiationID]&amp;Tabelle4[ActionType],Tabelle4[ActionType],,0))</f>
        <v>FinalAccept</v>
      </c>
      <c r="J247">
        <v>0.65200000000000002</v>
      </c>
      <c r="K247">
        <v>0.38279999999999997</v>
      </c>
      <c r="L247">
        <v>1.0347999999999999</v>
      </c>
      <c r="M247">
        <v>0.26919999999999999</v>
      </c>
      <c r="N247">
        <v>643</v>
      </c>
      <c r="O247">
        <v>4790</v>
      </c>
      <c r="P247">
        <v>13</v>
      </c>
      <c r="Q247" s="3" t="s">
        <v>290</v>
      </c>
    </row>
    <row r="248" ht="15" customHeight="1">
      <c r="A248" t="e">
        <f t="shared" ca="1" si="476"/>
        <v>#VALUE!</v>
      </c>
      <c r="B248" t="e">
        <f t="array" ref="B248" ca="1">_xlfn.XLOOKUP(Tabelle4[[#This Row],[ExperimentID]]&amp;Tabelle4[[#This Row],[NegotiationID]]&amp;Tabelle4[[#This Row],[MessageID]],ALL_IN_ONE[ExperimentID]&amp;ALL_IN_ONE[NegotiationID]&amp;ALL_IN_ONE[MessageID],ALL_IN_ONE[Gesamt_ID],,0)</f>
        <v>#VALUE!</v>
      </c>
      <c r="C248">
        <v>627</v>
      </c>
      <c r="D248" t="s">
        <v>141</v>
      </c>
      <c r="E248">
        <v>4897</v>
      </c>
      <c r="F248">
        <v>629</v>
      </c>
      <c r="G248">
        <v>630</v>
      </c>
      <c r="H248" t="s">
        <v>31</v>
      </c>
      <c r="I248" t="str">
        <f t="array" ref="I248">IFERROR(_xlfn.XLOOKUP(Tabelle4[[#This Row],[NegotiationID]]&amp;"FinalAccept",Tabelle4[NegotiationID]&amp;Tabelle4[ActionType],Tabelle4[ActionType],,0),_xlfn.XLOOKUP(Tabelle4[[#This Row],[NegotiationID]]&amp;"FinalReject",Tabelle4[NegotiationID]&amp;Tabelle4[ActionType],Tabelle4[ActionType],,0))</f>
        <v>FinalAccept</v>
      </c>
      <c r="J248">
        <v>0.64329999999999998</v>
      </c>
      <c r="K248">
        <v>0.51100000000000001</v>
      </c>
      <c r="L248">
        <v>1.1543000000000001</v>
      </c>
      <c r="M248">
        <v>0.1323</v>
      </c>
      <c r="N248">
        <v>289</v>
      </c>
      <c r="O248">
        <v>4790</v>
      </c>
      <c r="P248">
        <v>13</v>
      </c>
      <c r="Q248" s="3" t="s">
        <v>291</v>
      </c>
    </row>
    <row r="249" ht="15" hidden="1" customHeight="1">
      <c r="A249" t="e">
        <f t="shared" ca="1" si="476"/>
        <v>#VALUE!</v>
      </c>
      <c r="B249" t="e">
        <f t="array" ref="B249" ca="1">_xlfn.XLOOKUP(Tabelle4[[#This Row],[ExperimentID]]&amp;Tabelle4[[#This Row],[NegotiationID]]&amp;Tabelle4[[#This Row],[MessageID]],ALL_IN_ONE[ExperimentID]&amp;ALL_IN_ONE[NegotiationID]&amp;ALL_IN_ONE[MessageID],ALL_IN_ONE[Gesamt_ID],,0)</f>
        <v>#VALUE!</v>
      </c>
      <c r="C249">
        <v>627</v>
      </c>
      <c r="D249" t="s">
        <v>141</v>
      </c>
      <c r="E249">
        <v>5021</v>
      </c>
      <c r="F249">
        <v>630</v>
      </c>
      <c r="G249">
        <v>629</v>
      </c>
      <c r="H249" t="s">
        <v>22</v>
      </c>
      <c r="I249" t="str">
        <f t="array" ref="I249">IFERROR(_xlfn.XLOOKUP(Tabelle4[[#This Row],[NegotiationID]]&amp;"FinalAccept",Tabelle4[NegotiationID]&amp;Tabelle4[ActionType],Tabelle4[ActionType],,0),_xlfn.XLOOKUP(Tabelle4[[#This Row],[NegotiationID]]&amp;"FinalReject",Tabelle4[NegotiationID]&amp;Tabelle4[ActionType],Tabelle4[ActionType],,0))</f>
        <v>FinalAccept</v>
      </c>
      <c r="N249">
        <v>221</v>
      </c>
      <c r="O249">
        <v>4790</v>
      </c>
      <c r="P249">
        <v>13</v>
      </c>
      <c r="Q249" s="3" t="s">
        <v>6093</v>
      </c>
    </row>
    <row r="250" ht="15" hidden="1" customHeight="1">
      <c r="A250" t="e">
        <f t="shared" ca="1" si="476"/>
        <v>#VALUE!</v>
      </c>
      <c r="B250" t="e">
        <f t="array" ref="B250" ca="1">_xlfn.XLOOKUP(Tabelle4[[#This Row],[ExperimentID]]&amp;Tabelle4[[#This Row],[NegotiationID]]&amp;Tabelle4[[#This Row],[MessageID]],ALL_IN_ONE[ExperimentID]&amp;ALL_IN_ONE[NegotiationID]&amp;ALL_IN_ONE[MessageID],ALL_IN_ONE[Gesamt_ID],,0)</f>
        <v>#VALUE!</v>
      </c>
      <c r="C250">
        <v>627</v>
      </c>
      <c r="D250" t="s">
        <v>141</v>
      </c>
      <c r="E250">
        <v>5242</v>
      </c>
      <c r="F250">
        <v>629</v>
      </c>
      <c r="G250">
        <v>630</v>
      </c>
      <c r="H250" t="s">
        <v>24</v>
      </c>
      <c r="I250" t="str">
        <f t="array" ref="I250">IFERROR(_xlfn.XLOOKUP(Tabelle4[[#This Row],[NegotiationID]]&amp;"FinalAccept",Tabelle4[NegotiationID]&amp;Tabelle4[ActionType],Tabelle4[ActionType],,0),_xlfn.XLOOKUP(Tabelle4[[#This Row],[NegotiationID]]&amp;"FinalReject",Tabelle4[NegotiationID]&amp;Tabelle4[ActionType],Tabelle4[ActionType],,0))</f>
        <v>FinalAccept</v>
      </c>
      <c r="N250">
        <v>1494</v>
      </c>
      <c r="O250">
        <v>4790</v>
      </c>
      <c r="P250">
        <v>13</v>
      </c>
      <c r="Q250" s="3" t="s">
        <v>6094</v>
      </c>
    </row>
    <row r="251" ht="15" customHeight="1">
      <c r="A251" t="e">
        <f t="shared" ca="1" si="476"/>
        <v>#VALUE!</v>
      </c>
      <c r="B251" t="e">
        <f t="array" ref="B251" ca="1">_xlfn.XLOOKUP(Tabelle4[[#This Row],[ExperimentID]]&amp;Tabelle4[[#This Row],[NegotiationID]]&amp;Tabelle4[[#This Row],[MessageID]],ALL_IN_ONE[ExperimentID]&amp;ALL_IN_ONE[NegotiationID]&amp;ALL_IN_ONE[MessageID],ALL_IN_ONE[Gesamt_ID],,0)</f>
        <v>#VALUE!</v>
      </c>
      <c r="C251">
        <v>627</v>
      </c>
      <c r="D251" t="s">
        <v>141</v>
      </c>
      <c r="E251">
        <v>5321</v>
      </c>
      <c r="F251">
        <v>630</v>
      </c>
      <c r="G251">
        <v>629</v>
      </c>
      <c r="H251" t="s">
        <v>31</v>
      </c>
      <c r="I251" t="str">
        <f t="array" ref="I251">IFERROR(_xlfn.XLOOKUP(Tabelle4[[#This Row],[NegotiationID]]&amp;"FinalAccept",Tabelle4[NegotiationID]&amp;Tabelle4[ActionType],Tabelle4[ActionType],,0),_xlfn.XLOOKUP(Tabelle4[[#This Row],[NegotiationID]]&amp;"FinalReject",Tabelle4[NegotiationID]&amp;Tabelle4[ActionType],Tabelle4[ActionType],,0))</f>
        <v>FinalAccept</v>
      </c>
      <c r="J251">
        <v>0.59199999999999997</v>
      </c>
      <c r="K251">
        <v>0.46779999999999999</v>
      </c>
      <c r="L251">
        <v>1.0598000000000001</v>
      </c>
      <c r="M251">
        <v>0.1242</v>
      </c>
      <c r="N251">
        <v>115</v>
      </c>
      <c r="O251">
        <v>4790</v>
      </c>
      <c r="P251">
        <v>13</v>
      </c>
      <c r="Q251" s="3" t="s">
        <v>292</v>
      </c>
    </row>
    <row r="252" ht="15" customHeight="1">
      <c r="A252" t="e">
        <f t="shared" ca="1" si="476"/>
        <v>#VALUE!</v>
      </c>
      <c r="B252" t="e">
        <f t="array" ref="B252" ca="1">_xlfn.XLOOKUP(Tabelle4[[#This Row],[ExperimentID]]&amp;Tabelle4[[#This Row],[NegotiationID]]&amp;Tabelle4[[#This Row],[MessageID]],ALL_IN_ONE[ExperimentID]&amp;ALL_IN_ONE[NegotiationID]&amp;ALL_IN_ONE[MessageID],ALL_IN_ONE[Gesamt_ID],,0)</f>
        <v>#VALUE!</v>
      </c>
      <c r="C252">
        <v>627</v>
      </c>
      <c r="D252" t="s">
        <v>141</v>
      </c>
      <c r="E252">
        <v>5660</v>
      </c>
      <c r="F252">
        <v>629</v>
      </c>
      <c r="G252">
        <v>630</v>
      </c>
      <c r="H252" t="s">
        <v>31</v>
      </c>
      <c r="I252" t="str">
        <f t="array" ref="I252">IFERROR(_xlfn.XLOOKUP(Tabelle4[[#This Row],[NegotiationID]]&amp;"FinalAccept",Tabelle4[NegotiationID]&amp;Tabelle4[ActionType],Tabelle4[ActionType],,0),_xlfn.XLOOKUP(Tabelle4[[#This Row],[NegotiationID]]&amp;"FinalReject",Tabelle4[NegotiationID]&amp;Tabelle4[ActionType],Tabelle4[ActionType],,0))</f>
        <v>FinalAccept</v>
      </c>
      <c r="J252">
        <v>0.72529999999999994</v>
      </c>
      <c r="K252">
        <v>0.42949999999999999</v>
      </c>
      <c r="L252">
        <v>1.1548</v>
      </c>
      <c r="M252">
        <v>0.29580000000000001</v>
      </c>
      <c r="N252">
        <v>267</v>
      </c>
      <c r="O252">
        <v>4790</v>
      </c>
      <c r="P252">
        <v>13</v>
      </c>
      <c r="Q252" s="3" t="s">
        <v>293</v>
      </c>
    </row>
    <row r="253" ht="15" customHeight="1">
      <c r="A253" t="e">
        <f t="shared" ca="1" si="476"/>
        <v>#VALUE!</v>
      </c>
      <c r="B253" t="e">
        <f t="array" ref="B253" ca="1">_xlfn.XLOOKUP(Tabelle4[[#This Row],[ExperimentID]]&amp;Tabelle4[[#This Row],[NegotiationID]]&amp;Tabelle4[[#This Row],[MessageID]],ALL_IN_ONE[ExperimentID]&amp;ALL_IN_ONE[NegotiationID]&amp;ALL_IN_ONE[MessageID],ALL_IN_ONE[Gesamt_ID],,0)</f>
        <v>#VALUE!</v>
      </c>
      <c r="C253">
        <v>627</v>
      </c>
      <c r="D253" t="s">
        <v>141</v>
      </c>
      <c r="E253">
        <v>5767</v>
      </c>
      <c r="F253">
        <v>630</v>
      </c>
      <c r="G253">
        <v>629</v>
      </c>
      <c r="H253" t="s">
        <v>31</v>
      </c>
      <c r="I253" t="str">
        <f t="array" ref="I253">IFERROR(_xlfn.XLOOKUP(Tabelle4[[#This Row],[NegotiationID]]&amp;"FinalAccept",Tabelle4[NegotiationID]&amp;Tabelle4[ActionType],Tabelle4[ActionType],,0),_xlfn.XLOOKUP(Tabelle4[[#This Row],[NegotiationID]]&amp;"FinalReject",Tabelle4[NegotiationID]&amp;Tabelle4[ActionType],Tabelle4[ActionType],,0))</f>
        <v>FinalAccept</v>
      </c>
      <c r="J253">
        <v>0.60950000000000004</v>
      </c>
      <c r="K253">
        <v>0.57530000000000003</v>
      </c>
      <c r="L253">
        <v>1.1848000000000001</v>
      </c>
      <c r="M253">
        <v>0.034200000000000001</v>
      </c>
      <c r="N253">
        <v>31</v>
      </c>
      <c r="O253">
        <v>4790</v>
      </c>
      <c r="P253">
        <v>13</v>
      </c>
      <c r="Q253" s="3" t="s">
        <v>294</v>
      </c>
    </row>
    <row r="254" ht="15" customHeight="1">
      <c r="A254" t="e">
        <f t="shared" ca="1" si="476"/>
        <v>#VALUE!</v>
      </c>
      <c r="B254" t="e">
        <f t="array" ref="B254" ca="1">_xlfn.XLOOKUP(Tabelle4[[#This Row],[ExperimentID]]&amp;Tabelle4[[#This Row],[NegotiationID]]&amp;Tabelle4[[#This Row],[MessageID]],ALL_IN_ONE[ExperimentID]&amp;ALL_IN_ONE[NegotiationID]&amp;ALL_IN_ONE[MessageID],ALL_IN_ONE[Gesamt_ID],,0)</f>
        <v>#VALUE!</v>
      </c>
      <c r="C254">
        <v>627</v>
      </c>
      <c r="D254" t="s">
        <v>141</v>
      </c>
      <c r="E254">
        <v>5862</v>
      </c>
      <c r="F254">
        <v>629</v>
      </c>
      <c r="G254">
        <v>630</v>
      </c>
      <c r="H254" t="s">
        <v>20</v>
      </c>
      <c r="I254" t="str">
        <f t="array" ref="I254">IFERROR(_xlfn.XLOOKUP(Tabelle4[[#This Row],[NegotiationID]]&amp;"FinalAccept",Tabelle4[NegotiationID]&amp;Tabelle4[ActionType],Tabelle4[ActionType],,0),_xlfn.XLOOKUP(Tabelle4[[#This Row],[NegotiationID]]&amp;"FinalReject",Tabelle4[NegotiationID]&amp;Tabelle4[ActionType],Tabelle4[ActionType],,0))</f>
        <v>FinalAccept</v>
      </c>
      <c r="J254">
        <v>0.57530000000000003</v>
      </c>
      <c r="K254">
        <v>0.60950000000000004</v>
      </c>
      <c r="L254">
        <v>1.1848000000000001</v>
      </c>
      <c r="M254">
        <v>0.034200000000000001</v>
      </c>
      <c r="N254">
        <v>32</v>
      </c>
      <c r="O254">
        <v>4790</v>
      </c>
      <c r="P254">
        <v>13</v>
      </c>
      <c r="Q254" s="3" t="s">
        <v>295</v>
      </c>
    </row>
    <row r="255" ht="15" hidden="1" customHeight="1">
      <c r="A255" t="e">
        <f t="shared" ca="1" si="476"/>
        <v>#VALUE!</v>
      </c>
      <c r="B255" t="e">
        <f t="array" ref="B255" ca="1">_xlfn.XLOOKUP(Tabelle4[[#This Row],[ExperimentID]]&amp;Tabelle4[[#This Row],[NegotiationID]]&amp;Tabelle4[[#This Row],[MessageID]],ALL_IN_ONE[ExperimentID]&amp;ALL_IN_ONE[NegotiationID]&amp;ALL_IN_ONE[MessageID],ALL_IN_ONE[Gesamt_ID],,0)</f>
        <v>#VALUE!</v>
      </c>
      <c r="C255">
        <v>653</v>
      </c>
      <c r="D255" t="s">
        <v>141</v>
      </c>
      <c r="E255">
        <v>654</v>
      </c>
      <c r="H255" t="s">
        <v>6019</v>
      </c>
      <c r="I255" t="str">
        <f t="array" ref="I255">IFERROR(_xlfn.XLOOKUP(Tabelle4[[#This Row],[NegotiationID]]&amp;"FinalAccept",Tabelle4[NegotiationID]&amp;Tabelle4[ActionType],Tabelle4[ActionType],,0),_xlfn.XLOOKUP(Tabelle4[[#This Row],[NegotiationID]]&amp;"FinalReject",Tabelle4[NegotiationID]&amp;Tabelle4[ActionType],Tabelle4[ActionType],,0))</f>
        <v>FinalReject</v>
      </c>
      <c r="N255">
        <v>21</v>
      </c>
      <c r="O255">
        <v>2250</v>
      </c>
      <c r="P255">
        <v>8</v>
      </c>
      <c r="Q255" t="s">
        <v>6020</v>
      </c>
    </row>
    <row r="256" ht="15" customHeight="1">
      <c r="A256" t="e">
        <f t="shared" ca="1" si="476"/>
        <v>#VALUE!</v>
      </c>
      <c r="B256" t="e">
        <f t="array" ref="B256" ca="1">_xlfn.XLOOKUP(Tabelle4[[#This Row],[ExperimentID]]&amp;Tabelle4[[#This Row],[NegotiationID]]&amp;Tabelle4[[#This Row],[MessageID]],ALL_IN_ONE[ExperimentID]&amp;ALL_IN_ONE[NegotiationID]&amp;ALL_IN_ONE[MessageID],ALL_IN_ONE[Gesamt_ID],,0)</f>
        <v>#VALUE!</v>
      </c>
      <c r="C256">
        <v>653</v>
      </c>
      <c r="D256" t="s">
        <v>141</v>
      </c>
      <c r="E256">
        <v>4276</v>
      </c>
      <c r="F256">
        <v>656</v>
      </c>
      <c r="G256">
        <v>655</v>
      </c>
      <c r="H256" t="s">
        <v>19</v>
      </c>
      <c r="I256" t="str">
        <f t="array" ref="I256">IFERROR(_xlfn.XLOOKUP(Tabelle4[[#This Row],[NegotiationID]]&amp;"FinalAccept",Tabelle4[NegotiationID]&amp;Tabelle4[ActionType],Tabelle4[ActionType],,0),_xlfn.XLOOKUP(Tabelle4[[#This Row],[NegotiationID]]&amp;"FinalReject",Tabelle4[NegotiationID]&amp;Tabelle4[ActionType],Tabelle4[ActionType],,0))</f>
        <v>FinalReject</v>
      </c>
      <c r="J256">
        <v>0.88349999999999995</v>
      </c>
      <c r="K256">
        <v>0.16</v>
      </c>
      <c r="L256">
        <v>1.0435000000000001</v>
      </c>
      <c r="M256">
        <v>0.72350000000000003</v>
      </c>
      <c r="N256">
        <v>477</v>
      </c>
      <c r="O256">
        <v>2250</v>
      </c>
      <c r="P256">
        <v>8</v>
      </c>
      <c r="Q256" s="3" t="s">
        <v>229</v>
      </c>
    </row>
    <row r="257" ht="15" customHeight="1">
      <c r="A257" t="e">
        <f t="shared" ca="1" si="476"/>
        <v>#VALUE!</v>
      </c>
      <c r="B257" t="e">
        <f t="array" ref="B257" ca="1">_xlfn.XLOOKUP(Tabelle4[[#This Row],[ExperimentID]]&amp;Tabelle4[[#This Row],[NegotiationID]]&amp;Tabelle4[[#This Row],[MessageID]],ALL_IN_ONE[ExperimentID]&amp;ALL_IN_ONE[NegotiationID]&amp;ALL_IN_ONE[MessageID],ALL_IN_ONE[Gesamt_ID],,0)</f>
        <v>#VALUE!</v>
      </c>
      <c r="C257">
        <v>653</v>
      </c>
      <c r="D257" t="s">
        <v>141</v>
      </c>
      <c r="E257">
        <v>4733</v>
      </c>
      <c r="F257">
        <v>655</v>
      </c>
      <c r="G257">
        <v>656</v>
      </c>
      <c r="H257" t="s">
        <v>31</v>
      </c>
      <c r="I257" t="str">
        <f t="array" ref="I257">IFERROR(_xlfn.XLOOKUP(Tabelle4[[#This Row],[NegotiationID]]&amp;"FinalAccept",Tabelle4[NegotiationID]&amp;Tabelle4[ActionType],Tabelle4[ActionType],,0),_xlfn.XLOOKUP(Tabelle4[[#This Row],[NegotiationID]]&amp;"FinalReject",Tabelle4[NegotiationID]&amp;Tabelle4[ActionType],Tabelle4[ActionType],,0))</f>
        <v>FinalReject</v>
      </c>
      <c r="J257">
        <v>0.86670000000000003</v>
      </c>
      <c r="K257">
        <v>0.22850000000000001</v>
      </c>
      <c r="L257">
        <v>1.0952</v>
      </c>
      <c r="M257">
        <v>0.63819999999999999</v>
      </c>
      <c r="N257">
        <v>290</v>
      </c>
      <c r="O257">
        <v>2250</v>
      </c>
      <c r="P257">
        <v>8</v>
      </c>
      <c r="Q257" s="3" t="s">
        <v>296</v>
      </c>
    </row>
    <row r="258" ht="15" customHeight="1">
      <c r="A258" t="e">
        <f t="shared" ref="A258:A321" ca="1" si="477">MID(CELL("Dateiname",$A$1),FIND("]",CELL("Dateiname",$A$1))+1,31)</f>
        <v>#VALUE!</v>
      </c>
      <c r="B258" t="e">
        <f t="array" ref="B258" ca="1">_xlfn.XLOOKUP(Tabelle4[[#This Row],[ExperimentID]]&amp;Tabelle4[[#This Row],[NegotiationID]]&amp;Tabelle4[[#This Row],[MessageID]],ALL_IN_ONE[ExperimentID]&amp;ALL_IN_ONE[NegotiationID]&amp;ALL_IN_ONE[MessageID],ALL_IN_ONE[Gesamt_ID],,0)</f>
        <v>#VALUE!</v>
      </c>
      <c r="C258">
        <v>653</v>
      </c>
      <c r="D258" t="s">
        <v>141</v>
      </c>
      <c r="E258">
        <v>4969</v>
      </c>
      <c r="F258">
        <v>656</v>
      </c>
      <c r="G258">
        <v>655</v>
      </c>
      <c r="H258" t="s">
        <v>31</v>
      </c>
      <c r="I258" t="str">
        <f t="array" ref="I258">IFERROR(_xlfn.XLOOKUP(Tabelle4[[#This Row],[NegotiationID]]&amp;"FinalAccept",Tabelle4[NegotiationID]&amp;Tabelle4[ActionType],Tabelle4[ActionType],,0),_xlfn.XLOOKUP(Tabelle4[[#This Row],[NegotiationID]]&amp;"FinalReject",Tabelle4[NegotiationID]&amp;Tabelle4[ActionType],Tabelle4[ActionType],,0))</f>
        <v>FinalReject</v>
      </c>
      <c r="J258">
        <v>0.57350000000000001</v>
      </c>
      <c r="K258">
        <v>0.505</v>
      </c>
      <c r="L258">
        <v>1.0785</v>
      </c>
      <c r="M258">
        <v>0.068500000000000005</v>
      </c>
      <c r="N258">
        <v>411</v>
      </c>
      <c r="O258">
        <v>2250</v>
      </c>
      <c r="P258">
        <v>8</v>
      </c>
      <c r="Q258" s="3" t="s">
        <v>297</v>
      </c>
    </row>
    <row r="259" ht="15" customHeight="1">
      <c r="A259" t="e">
        <f t="shared" ca="1" si="477"/>
        <v>#VALUE!</v>
      </c>
      <c r="B259" t="e">
        <f t="array" ref="B259" ca="1">_xlfn.XLOOKUP(Tabelle4[[#This Row],[ExperimentID]]&amp;Tabelle4[[#This Row],[NegotiationID]]&amp;Tabelle4[[#This Row],[MessageID]],ALL_IN_ONE[ExperimentID]&amp;ALL_IN_ONE[NegotiationID]&amp;ALL_IN_ONE[MessageID],ALL_IN_ONE[Gesamt_ID],,0)</f>
        <v>#VALUE!</v>
      </c>
      <c r="C259">
        <v>653</v>
      </c>
      <c r="D259" t="s">
        <v>141</v>
      </c>
      <c r="E259">
        <v>5217</v>
      </c>
      <c r="F259">
        <v>655</v>
      </c>
      <c r="G259">
        <v>656</v>
      </c>
      <c r="H259" t="s">
        <v>31</v>
      </c>
      <c r="I259" t="str">
        <f t="array" ref="I259">IFERROR(_xlfn.XLOOKUP(Tabelle4[[#This Row],[NegotiationID]]&amp;"FinalAccept",Tabelle4[NegotiationID]&amp;Tabelle4[ActionType],Tabelle4[ActionType],,0),_xlfn.XLOOKUP(Tabelle4[[#This Row],[NegotiationID]]&amp;"FinalReject",Tabelle4[NegotiationID]&amp;Tabelle4[ActionType],Tabelle4[ActionType],,0))</f>
        <v>FinalReject</v>
      </c>
      <c r="J259">
        <v>0.77749999999999997</v>
      </c>
      <c r="K259">
        <v>0.311</v>
      </c>
      <c r="L259">
        <v>1.0885</v>
      </c>
      <c r="M259">
        <v>0.46650000000000003</v>
      </c>
      <c r="N259">
        <v>181</v>
      </c>
      <c r="O259">
        <v>2250</v>
      </c>
      <c r="P259">
        <v>8</v>
      </c>
      <c r="Q259" s="3" t="s">
        <v>298</v>
      </c>
    </row>
    <row r="260" ht="15" customHeight="1">
      <c r="A260" t="e">
        <f t="shared" ca="1" si="477"/>
        <v>#VALUE!</v>
      </c>
      <c r="B260" t="e">
        <f t="array" ref="B260" ca="1">_xlfn.XLOOKUP(Tabelle4[[#This Row],[ExperimentID]]&amp;Tabelle4[[#This Row],[NegotiationID]]&amp;Tabelle4[[#This Row],[MessageID]],ALL_IN_ONE[ExperimentID]&amp;ALL_IN_ONE[NegotiationID]&amp;ALL_IN_ONE[MessageID],ALL_IN_ONE[Gesamt_ID],,0)</f>
        <v>#VALUE!</v>
      </c>
      <c r="C260">
        <v>653</v>
      </c>
      <c r="D260" t="s">
        <v>141</v>
      </c>
      <c r="E260">
        <v>5685</v>
      </c>
      <c r="F260">
        <v>656</v>
      </c>
      <c r="G260">
        <v>655</v>
      </c>
      <c r="H260" t="s">
        <v>31</v>
      </c>
      <c r="I260" t="str">
        <f t="array" ref="I260">IFERROR(_xlfn.XLOOKUP(Tabelle4[[#This Row],[NegotiationID]]&amp;"FinalAccept",Tabelle4[NegotiationID]&amp;Tabelle4[ActionType],Tabelle4[ActionType],,0),_xlfn.XLOOKUP(Tabelle4[[#This Row],[NegotiationID]]&amp;"FinalReject",Tabelle4[NegotiationID]&amp;Tabelle4[ActionType],Tabelle4[ActionType],,0))</f>
        <v>FinalReject</v>
      </c>
      <c r="J260">
        <v>0.51100000000000001</v>
      </c>
      <c r="K260">
        <v>0.52500000000000002</v>
      </c>
      <c r="L260">
        <v>1.036</v>
      </c>
      <c r="M260">
        <v>0.014</v>
      </c>
      <c r="N260">
        <v>600</v>
      </c>
      <c r="O260">
        <v>2250</v>
      </c>
      <c r="P260">
        <v>8</v>
      </c>
      <c r="Q260" s="3" t="s">
        <v>299</v>
      </c>
    </row>
    <row r="261" ht="15" customHeight="1">
      <c r="A261" t="e">
        <f t="shared" ca="1" si="477"/>
        <v>#VALUE!</v>
      </c>
      <c r="B261" t="e">
        <f t="array" ref="B261" ca="1">_xlfn.XLOOKUP(Tabelle4[[#This Row],[ExperimentID]]&amp;Tabelle4[[#This Row],[NegotiationID]]&amp;Tabelle4[[#This Row],[MessageID]],ALL_IN_ONE[ExperimentID]&amp;ALL_IN_ONE[NegotiationID]&amp;ALL_IN_ONE[MessageID],ALL_IN_ONE[Gesamt_ID],,0)</f>
        <v>#VALUE!</v>
      </c>
      <c r="C261">
        <v>653</v>
      </c>
      <c r="D261" t="s">
        <v>141</v>
      </c>
      <c r="E261">
        <v>5799</v>
      </c>
      <c r="F261">
        <v>655</v>
      </c>
      <c r="G261">
        <v>656</v>
      </c>
      <c r="H261" t="s">
        <v>31</v>
      </c>
      <c r="I261" t="str">
        <f t="array" ref="I261">IFERROR(_xlfn.XLOOKUP(Tabelle4[[#This Row],[NegotiationID]]&amp;"FinalAccept",Tabelle4[NegotiationID]&amp;Tabelle4[ActionType],Tabelle4[ActionType],,0),_xlfn.XLOOKUP(Tabelle4[[#This Row],[NegotiationID]]&amp;"FinalReject",Tabelle4[NegotiationID]&amp;Tabelle4[ActionType],Tabelle4[ActionType],,0))</f>
        <v>FinalReject</v>
      </c>
      <c r="J261">
        <v>0.70169999999999999</v>
      </c>
      <c r="K261">
        <v>0.311</v>
      </c>
      <c r="L261">
        <v>1.0126999999999999</v>
      </c>
      <c r="M261">
        <v>0.39069999999999999</v>
      </c>
      <c r="N261">
        <v>247</v>
      </c>
      <c r="O261">
        <v>2250</v>
      </c>
      <c r="P261">
        <v>8</v>
      </c>
      <c r="Q261" s="3" t="s">
        <v>300</v>
      </c>
    </row>
    <row r="262" ht="15" customHeight="1">
      <c r="A262" t="e">
        <f t="shared" ca="1" si="477"/>
        <v>#VALUE!</v>
      </c>
      <c r="B262" t="e">
        <f t="array" ref="B262" ca="1">_xlfn.XLOOKUP(Tabelle4[[#This Row],[ExperimentID]]&amp;Tabelle4[[#This Row],[NegotiationID]]&amp;Tabelle4[[#This Row],[MessageID]],ALL_IN_ONE[ExperimentID]&amp;ALL_IN_ONE[NegotiationID]&amp;ALL_IN_ONE[MessageID],ALL_IN_ONE[Gesamt_ID],,0)</f>
        <v>#VALUE!</v>
      </c>
      <c r="C262">
        <v>653</v>
      </c>
      <c r="D262" t="s">
        <v>141</v>
      </c>
      <c r="E262">
        <v>6366</v>
      </c>
      <c r="F262">
        <v>656</v>
      </c>
      <c r="G262">
        <v>655</v>
      </c>
      <c r="H262" t="s">
        <v>40</v>
      </c>
      <c r="I262" t="str">
        <f t="array" ref="I262">IFERROR(_xlfn.XLOOKUP(Tabelle4[[#This Row],[NegotiationID]]&amp;"FinalAccept",Tabelle4[NegotiationID]&amp;Tabelle4[ActionType],Tabelle4[ActionType],,0),_xlfn.XLOOKUP(Tabelle4[[#This Row],[NegotiationID]]&amp;"FinalReject",Tabelle4[NegotiationID]&amp;Tabelle4[ActionType],Tabelle4[ActionType],,0))</f>
        <v>FinalReject</v>
      </c>
      <c r="J262">
        <v>0.311</v>
      </c>
      <c r="K262">
        <v>0.70169999999999999</v>
      </c>
      <c r="L262">
        <v>1.0126999999999999</v>
      </c>
      <c r="M262">
        <v>0.39069999999999999</v>
      </c>
      <c r="N262">
        <v>23</v>
      </c>
      <c r="O262">
        <v>2250</v>
      </c>
      <c r="P262">
        <v>8</v>
      </c>
      <c r="Q262" s="3" t="s">
        <v>301</v>
      </c>
    </row>
    <row r="263" ht="15" hidden="1" customHeight="1">
      <c r="A263" t="e">
        <f t="shared" ca="1" si="477"/>
        <v>#VALUE!</v>
      </c>
      <c r="B263" t="e">
        <f t="array" ref="B263" ca="1">_xlfn.XLOOKUP(Tabelle4[[#This Row],[ExperimentID]]&amp;Tabelle4[[#This Row],[NegotiationID]]&amp;Tabelle4[[#This Row],[MessageID]],ALL_IN_ONE[ExperimentID]&amp;ALL_IN_ONE[NegotiationID]&amp;ALL_IN_ONE[MessageID],ALL_IN_ONE[Gesamt_ID],,0)</f>
        <v>#VALUE!</v>
      </c>
      <c r="C263">
        <v>679</v>
      </c>
      <c r="D263" t="s">
        <v>141</v>
      </c>
      <c r="E263">
        <v>680</v>
      </c>
      <c r="H263" t="s">
        <v>6019</v>
      </c>
      <c r="I263" t="str">
        <f t="array" ref="I263">IFERROR(_xlfn.XLOOKUP(Tabelle4[[#This Row],[NegotiationID]]&amp;"FinalAccept",Tabelle4[NegotiationID]&amp;Tabelle4[ActionType],Tabelle4[ActionType],,0),_xlfn.XLOOKUP(Tabelle4[[#This Row],[NegotiationID]]&amp;"FinalReject",Tabelle4[NegotiationID]&amp;Tabelle4[ActionType],Tabelle4[ActionType],,0))</f>
        <v>FinalAccept</v>
      </c>
      <c r="N263">
        <v>21</v>
      </c>
      <c r="O263">
        <v>29268</v>
      </c>
      <c r="P263">
        <v>16</v>
      </c>
      <c r="Q263" t="s">
        <v>6020</v>
      </c>
    </row>
    <row r="264" ht="15" customHeight="1">
      <c r="A264" t="e">
        <f t="shared" ca="1" si="477"/>
        <v>#VALUE!</v>
      </c>
      <c r="B264" t="e">
        <f t="array" ref="B264" ca="1">_xlfn.XLOOKUP(Tabelle4[[#This Row],[ExperimentID]]&amp;Tabelle4[[#This Row],[NegotiationID]]&amp;Tabelle4[[#This Row],[MessageID]],ALL_IN_ONE[ExperimentID]&amp;ALL_IN_ONE[NegotiationID]&amp;ALL_IN_ONE[MessageID],ALL_IN_ONE[Gesamt_ID],,0)</f>
        <v>#VALUE!</v>
      </c>
      <c r="C264">
        <v>679</v>
      </c>
      <c r="D264" t="s">
        <v>141</v>
      </c>
      <c r="E264">
        <v>3640</v>
      </c>
      <c r="F264">
        <v>682</v>
      </c>
      <c r="G264">
        <v>681</v>
      </c>
      <c r="H264" t="s">
        <v>19</v>
      </c>
      <c r="I264" t="str">
        <f t="array" ref="I264">IFERROR(_xlfn.XLOOKUP(Tabelle4[[#This Row],[NegotiationID]]&amp;"FinalAccept",Tabelle4[NegotiationID]&amp;Tabelle4[ActionType],Tabelle4[ActionType],,0),_xlfn.XLOOKUP(Tabelle4[[#This Row],[NegotiationID]]&amp;"FinalReject",Tabelle4[NegotiationID]&amp;Tabelle4[ActionType],Tabelle4[ActionType],,0))</f>
        <v>FinalAccept</v>
      </c>
      <c r="J264">
        <v>0.9375</v>
      </c>
      <c r="K264">
        <v>0.02</v>
      </c>
      <c r="L264">
        <v>0.95750000000000002</v>
      </c>
      <c r="M264">
        <v>0.91749999999999998</v>
      </c>
      <c r="N264">
        <v>306</v>
      </c>
      <c r="O264">
        <v>29268</v>
      </c>
      <c r="P264">
        <v>16</v>
      </c>
      <c r="Q264" s="3" t="s">
        <v>302</v>
      </c>
    </row>
    <row r="265" ht="15" customHeight="1">
      <c r="A265" t="e">
        <f t="shared" ca="1" si="477"/>
        <v>#VALUE!</v>
      </c>
      <c r="B265" t="e">
        <f t="array" ref="B265" ca="1">_xlfn.XLOOKUP(Tabelle4[[#This Row],[ExperimentID]]&amp;Tabelle4[[#This Row],[NegotiationID]]&amp;Tabelle4[[#This Row],[MessageID]],ALL_IN_ONE[ExperimentID]&amp;ALL_IN_ONE[NegotiationID]&amp;ALL_IN_ONE[MessageID],ALL_IN_ONE[Gesamt_ID],,0)</f>
        <v>#VALUE!</v>
      </c>
      <c r="C265">
        <v>679</v>
      </c>
      <c r="D265" t="s">
        <v>141</v>
      </c>
      <c r="E265">
        <v>3787</v>
      </c>
      <c r="F265">
        <v>681</v>
      </c>
      <c r="G265">
        <v>682</v>
      </c>
      <c r="H265" t="s">
        <v>31</v>
      </c>
      <c r="I265" t="str">
        <f t="array" ref="I265">IFERROR(_xlfn.XLOOKUP(Tabelle4[[#This Row],[NegotiationID]]&amp;"FinalAccept",Tabelle4[NegotiationID]&amp;Tabelle4[ActionType],Tabelle4[ActionType],,0),_xlfn.XLOOKUP(Tabelle4[[#This Row],[NegotiationID]]&amp;"FinalReject",Tabelle4[NegotiationID]&amp;Tabelle4[ActionType],Tabelle4[ActionType],,0))</f>
        <v>FinalAccept</v>
      </c>
      <c r="J265">
        <v>1</v>
      </c>
      <c r="K265">
        <v>0</v>
      </c>
      <c r="L265">
        <v>1</v>
      </c>
      <c r="M265">
        <v>1</v>
      </c>
      <c r="N265">
        <v>6343</v>
      </c>
      <c r="O265">
        <v>29268</v>
      </c>
      <c r="P265">
        <v>16</v>
      </c>
      <c r="Q265" s="3" t="s">
        <v>303</v>
      </c>
    </row>
    <row r="266" ht="15" customHeight="1">
      <c r="A266" t="e">
        <f t="shared" ca="1" si="477"/>
        <v>#VALUE!</v>
      </c>
      <c r="B266" t="e">
        <f t="array" ref="B266" ca="1">_xlfn.XLOOKUP(Tabelle4[[#This Row],[ExperimentID]]&amp;Tabelle4[[#This Row],[NegotiationID]]&amp;Tabelle4[[#This Row],[MessageID]],ALL_IN_ONE[ExperimentID]&amp;ALL_IN_ONE[NegotiationID]&amp;ALL_IN_ONE[MessageID],ALL_IN_ONE[Gesamt_ID],,0)</f>
        <v>#VALUE!</v>
      </c>
      <c r="C266">
        <v>679</v>
      </c>
      <c r="D266" t="s">
        <v>141</v>
      </c>
      <c r="E266">
        <v>4177</v>
      </c>
      <c r="F266">
        <v>682</v>
      </c>
      <c r="G266">
        <v>681</v>
      </c>
      <c r="H266" t="s">
        <v>31</v>
      </c>
      <c r="I266" t="str">
        <f t="array" ref="I266">IFERROR(_xlfn.XLOOKUP(Tabelle4[[#This Row],[NegotiationID]]&amp;"FinalAccept",Tabelle4[NegotiationID]&amp;Tabelle4[ActionType],Tabelle4[ActionType],,0),_xlfn.XLOOKUP(Tabelle4[[#This Row],[NegotiationID]]&amp;"FinalReject",Tabelle4[NegotiationID]&amp;Tabelle4[ActionType],Tabelle4[ActionType],,0))</f>
        <v>FinalAccept</v>
      </c>
      <c r="J266">
        <v>0.79500000000000004</v>
      </c>
      <c r="K266">
        <v>0.1467</v>
      </c>
      <c r="L266">
        <v>0.94169999999999998</v>
      </c>
      <c r="M266">
        <v>0.64829999999999999</v>
      </c>
      <c r="N266">
        <v>481</v>
      </c>
      <c r="O266">
        <v>29268</v>
      </c>
      <c r="P266">
        <v>16</v>
      </c>
      <c r="Q266" t="s">
        <v>304</v>
      </c>
    </row>
    <row r="267" ht="15" customHeight="1">
      <c r="A267" t="e">
        <f t="shared" ca="1" si="477"/>
        <v>#VALUE!</v>
      </c>
      <c r="B267" t="e">
        <f t="array" ref="B267" ca="1">_xlfn.XLOOKUP(Tabelle4[[#This Row],[ExperimentID]]&amp;Tabelle4[[#This Row],[NegotiationID]]&amp;Tabelle4[[#This Row],[MessageID]],ALL_IN_ONE[ExperimentID]&amp;ALL_IN_ONE[NegotiationID]&amp;ALL_IN_ONE[MessageID],ALL_IN_ONE[Gesamt_ID],,0)</f>
        <v>#VALUE!</v>
      </c>
      <c r="C267">
        <v>679</v>
      </c>
      <c r="D267" t="s">
        <v>141</v>
      </c>
      <c r="E267">
        <v>4526</v>
      </c>
      <c r="F267">
        <v>681</v>
      </c>
      <c r="G267">
        <v>682</v>
      </c>
      <c r="H267" t="s">
        <v>31</v>
      </c>
      <c r="I267" t="str">
        <f t="array" ref="I267">IFERROR(_xlfn.XLOOKUP(Tabelle4[[#This Row],[NegotiationID]]&amp;"FinalAccept",Tabelle4[NegotiationID]&amp;Tabelle4[ActionType],Tabelle4[ActionType],,0),_xlfn.XLOOKUP(Tabelle4[[#This Row],[NegotiationID]]&amp;"FinalReject",Tabelle4[NegotiationID]&amp;Tabelle4[ActionType],Tabelle4[ActionType],,0))</f>
        <v>FinalAccept</v>
      </c>
      <c r="J267">
        <v>0.85329999999999995</v>
      </c>
      <c r="K267">
        <v>0.20499999999999999</v>
      </c>
      <c r="L267">
        <v>1.0583</v>
      </c>
      <c r="M267">
        <v>0.64829999999999999</v>
      </c>
      <c r="N267">
        <v>3547</v>
      </c>
      <c r="O267">
        <v>29268</v>
      </c>
      <c r="P267">
        <v>16</v>
      </c>
      <c r="Q267" s="3" t="s">
        <v>305</v>
      </c>
    </row>
    <row r="268" ht="15" customHeight="1">
      <c r="A268" t="e">
        <f t="shared" ca="1" si="477"/>
        <v>#VALUE!</v>
      </c>
      <c r="B268" t="e">
        <f t="array" ref="B268" ca="1">_xlfn.XLOOKUP(Tabelle4[[#This Row],[ExperimentID]]&amp;Tabelle4[[#This Row],[NegotiationID]]&amp;Tabelle4[[#This Row],[MessageID]],ALL_IN_ONE[ExperimentID]&amp;ALL_IN_ONE[NegotiationID]&amp;ALL_IN_ONE[MessageID],ALL_IN_ONE[Gesamt_ID],,0)</f>
        <v>#VALUE!</v>
      </c>
      <c r="C268">
        <v>679</v>
      </c>
      <c r="D268" t="s">
        <v>141</v>
      </c>
      <c r="E268">
        <v>5027</v>
      </c>
      <c r="F268">
        <v>682</v>
      </c>
      <c r="G268">
        <v>681</v>
      </c>
      <c r="H268" t="s">
        <v>31</v>
      </c>
      <c r="I268" t="str">
        <f t="array" ref="I268">IFERROR(_xlfn.XLOOKUP(Tabelle4[[#This Row],[NegotiationID]]&amp;"FinalAccept",Tabelle4[NegotiationID]&amp;Tabelle4[ActionType],Tabelle4[ActionType],,0),_xlfn.XLOOKUP(Tabelle4[[#This Row],[NegotiationID]]&amp;"FinalReject",Tabelle4[NegotiationID]&amp;Tabelle4[ActionType],Tabelle4[ActionType],,0))</f>
        <v>FinalAccept</v>
      </c>
      <c r="J268">
        <v>0.77500000000000002</v>
      </c>
      <c r="K268">
        <v>0.17330000000000001</v>
      </c>
      <c r="L268">
        <v>0.94830000000000003</v>
      </c>
      <c r="M268">
        <v>0.60170000000000001</v>
      </c>
      <c r="N268">
        <v>513</v>
      </c>
      <c r="O268">
        <v>29268</v>
      </c>
      <c r="P268">
        <v>16</v>
      </c>
      <c r="Q268" s="3" t="s">
        <v>306</v>
      </c>
    </row>
    <row r="269" ht="15" customHeight="1">
      <c r="A269" t="e">
        <f t="shared" ca="1" si="477"/>
        <v>#VALUE!</v>
      </c>
      <c r="B269" t="e">
        <f t="array" ref="B269" ca="1">_xlfn.XLOOKUP(Tabelle4[[#This Row],[ExperimentID]]&amp;Tabelle4[[#This Row],[NegotiationID]]&amp;Tabelle4[[#This Row],[MessageID]],ALL_IN_ONE[ExperimentID]&amp;ALL_IN_ONE[NegotiationID]&amp;ALL_IN_ONE[MessageID],ALL_IN_ONE[Gesamt_ID],,0)</f>
        <v>#VALUE!</v>
      </c>
      <c r="C269">
        <v>679</v>
      </c>
      <c r="D269" t="s">
        <v>141</v>
      </c>
      <c r="E269">
        <v>5106</v>
      </c>
      <c r="F269">
        <v>681</v>
      </c>
      <c r="G269">
        <v>682</v>
      </c>
      <c r="H269" t="s">
        <v>31</v>
      </c>
      <c r="I269" t="str">
        <f t="array" ref="I269">IFERROR(_xlfn.XLOOKUP(Tabelle4[[#This Row],[NegotiationID]]&amp;"FinalAccept",Tabelle4[NegotiationID]&amp;Tabelle4[ActionType],Tabelle4[ActionType],,0),_xlfn.XLOOKUP(Tabelle4[[#This Row],[NegotiationID]]&amp;"FinalReject",Tabelle4[NegotiationID]&amp;Tabelle4[ActionType],Tabelle4[ActionType],,0))</f>
        <v>FinalAccept</v>
      </c>
      <c r="J269">
        <v>0.80000000000000004</v>
      </c>
      <c r="K269">
        <v>0.245</v>
      </c>
      <c r="L269">
        <v>1.0449999999999999</v>
      </c>
      <c r="M269">
        <v>0.55500000000000005</v>
      </c>
      <c r="N269">
        <v>3297</v>
      </c>
      <c r="O269">
        <v>29268</v>
      </c>
      <c r="P269">
        <v>16</v>
      </c>
      <c r="Q269" s="3" t="s">
        <v>307</v>
      </c>
    </row>
    <row r="270" ht="15" hidden="1" customHeight="1">
      <c r="A270" t="e">
        <f t="shared" ca="1" si="477"/>
        <v>#VALUE!</v>
      </c>
      <c r="B270" t="e">
        <f t="array" ref="B270" ca="1">_xlfn.XLOOKUP(Tabelle4[[#This Row],[ExperimentID]]&amp;Tabelle4[[#This Row],[NegotiationID]]&amp;Tabelle4[[#This Row],[MessageID]],ALL_IN_ONE[ExperimentID]&amp;ALL_IN_ONE[NegotiationID]&amp;ALL_IN_ONE[MessageID],ALL_IN_ONE[Gesamt_ID],,0)</f>
        <v>#VALUE!</v>
      </c>
      <c r="C270">
        <v>679</v>
      </c>
      <c r="D270" t="s">
        <v>141</v>
      </c>
      <c r="E270">
        <v>5124</v>
      </c>
      <c r="F270">
        <v>682</v>
      </c>
      <c r="G270">
        <v>681</v>
      </c>
      <c r="H270" t="s">
        <v>22</v>
      </c>
      <c r="I270" t="str">
        <f t="array" ref="I270">IFERROR(_xlfn.XLOOKUP(Tabelle4[[#This Row],[NegotiationID]]&amp;"FinalAccept",Tabelle4[NegotiationID]&amp;Tabelle4[ActionType],Tabelle4[ActionType],,0),_xlfn.XLOOKUP(Tabelle4[[#This Row],[NegotiationID]]&amp;"FinalReject",Tabelle4[NegotiationID]&amp;Tabelle4[ActionType],Tabelle4[ActionType],,0))</f>
        <v>FinalAccept</v>
      </c>
      <c r="N270">
        <v>165</v>
      </c>
      <c r="O270">
        <v>29268</v>
      </c>
      <c r="P270">
        <v>16</v>
      </c>
      <c r="Q270" s="3" t="s">
        <v>6095</v>
      </c>
    </row>
    <row r="271" ht="15" hidden="1" customHeight="1">
      <c r="A271" t="e">
        <f t="shared" ca="1" si="477"/>
        <v>#VALUE!</v>
      </c>
      <c r="B271" t="e">
        <f t="array" ref="B271" ca="1">_xlfn.XLOOKUP(Tabelle4[[#This Row],[ExperimentID]]&amp;Tabelle4[[#This Row],[NegotiationID]]&amp;Tabelle4[[#This Row],[MessageID]],ALL_IN_ONE[ExperimentID]&amp;ALL_IN_ONE[NegotiationID]&amp;ALL_IN_ONE[MessageID],ALL_IN_ONE[Gesamt_ID],,0)</f>
        <v>#VALUE!</v>
      </c>
      <c r="C271">
        <v>679</v>
      </c>
      <c r="D271" t="s">
        <v>141</v>
      </c>
      <c r="E271">
        <v>5175</v>
      </c>
      <c r="F271">
        <v>681</v>
      </c>
      <c r="G271">
        <v>682</v>
      </c>
      <c r="H271" t="s">
        <v>24</v>
      </c>
      <c r="I271" t="str">
        <f t="array" ref="I271">IFERROR(_xlfn.XLOOKUP(Tabelle4[[#This Row],[NegotiationID]]&amp;"FinalAccept",Tabelle4[NegotiationID]&amp;Tabelle4[ActionType],Tabelle4[ActionType],,0),_xlfn.XLOOKUP(Tabelle4[[#This Row],[NegotiationID]]&amp;"FinalReject",Tabelle4[NegotiationID]&amp;Tabelle4[ActionType],Tabelle4[ActionType],,0))</f>
        <v>FinalAccept</v>
      </c>
      <c r="N271">
        <v>3164</v>
      </c>
      <c r="O271">
        <v>29268</v>
      </c>
      <c r="P271">
        <v>16</v>
      </c>
      <c r="Q271" s="3" t="s">
        <v>6096</v>
      </c>
    </row>
    <row r="272" ht="15" hidden="1" customHeight="1">
      <c r="A272" t="e">
        <f t="shared" ca="1" si="477"/>
        <v>#VALUE!</v>
      </c>
      <c r="B272" t="e">
        <f t="array" ref="B272" ca="1">_xlfn.XLOOKUP(Tabelle4[[#This Row],[ExperimentID]]&amp;Tabelle4[[#This Row],[NegotiationID]]&amp;Tabelle4[[#This Row],[MessageID]],ALL_IN_ONE[ExperimentID]&amp;ALL_IN_ONE[NegotiationID]&amp;ALL_IN_ONE[MessageID],ALL_IN_ONE[Gesamt_ID],,0)</f>
        <v>#VALUE!</v>
      </c>
      <c r="C272">
        <v>679</v>
      </c>
      <c r="D272" t="s">
        <v>141</v>
      </c>
      <c r="E272">
        <v>5241</v>
      </c>
      <c r="F272">
        <v>682</v>
      </c>
      <c r="G272">
        <v>681</v>
      </c>
      <c r="H272" t="s">
        <v>22</v>
      </c>
      <c r="I272" t="str">
        <f t="array" ref="I272">IFERROR(_xlfn.XLOOKUP(Tabelle4[[#This Row],[NegotiationID]]&amp;"FinalAccept",Tabelle4[NegotiationID]&amp;Tabelle4[ActionType],Tabelle4[ActionType],,0),_xlfn.XLOOKUP(Tabelle4[[#This Row],[NegotiationID]]&amp;"FinalReject",Tabelle4[NegotiationID]&amp;Tabelle4[ActionType],Tabelle4[ActionType],,0))</f>
        <v>FinalAccept</v>
      </c>
      <c r="N272">
        <v>124</v>
      </c>
      <c r="O272">
        <v>29268</v>
      </c>
      <c r="P272">
        <v>16</v>
      </c>
      <c r="Q272" s="3" t="s">
        <v>6097</v>
      </c>
    </row>
    <row r="273" ht="15" customHeight="1">
      <c r="A273" t="e">
        <f t="shared" ca="1" si="477"/>
        <v>#VALUE!</v>
      </c>
      <c r="B273" t="e">
        <f t="array" ref="B273" ca="1">_xlfn.XLOOKUP(Tabelle4[[#This Row],[ExperimentID]]&amp;Tabelle4[[#This Row],[NegotiationID]]&amp;Tabelle4[[#This Row],[MessageID]],ALL_IN_ONE[ExperimentID]&amp;ALL_IN_ONE[NegotiationID]&amp;ALL_IN_ONE[MessageID],ALL_IN_ONE[Gesamt_ID],,0)</f>
        <v>#VALUE!</v>
      </c>
      <c r="C273">
        <v>679</v>
      </c>
      <c r="D273" t="s">
        <v>141</v>
      </c>
      <c r="E273">
        <v>5413</v>
      </c>
      <c r="F273">
        <v>681</v>
      </c>
      <c r="G273">
        <v>682</v>
      </c>
      <c r="H273" t="s">
        <v>31</v>
      </c>
      <c r="I273" t="str">
        <f t="array" ref="I273">IFERROR(_xlfn.XLOOKUP(Tabelle4[[#This Row],[NegotiationID]]&amp;"FinalAccept",Tabelle4[NegotiationID]&amp;Tabelle4[ActionType],Tabelle4[ActionType],,0),_xlfn.XLOOKUP(Tabelle4[[#This Row],[NegotiationID]]&amp;"FinalReject",Tabelle4[NegotiationID]&amp;Tabelle4[ActionType],Tabelle4[ActionType],,0))</f>
        <v>FinalAccept</v>
      </c>
      <c r="J273">
        <v>0.68999999999999995</v>
      </c>
      <c r="K273">
        <v>0.48999999999999999</v>
      </c>
      <c r="L273">
        <v>1.1799999999999999</v>
      </c>
      <c r="M273">
        <v>0.20000000000000001</v>
      </c>
      <c r="N273">
        <v>3440</v>
      </c>
      <c r="O273">
        <v>29268</v>
      </c>
      <c r="P273">
        <v>16</v>
      </c>
      <c r="Q273" s="3" t="s">
        <v>308</v>
      </c>
    </row>
    <row r="274" ht="15" customHeight="1">
      <c r="A274" t="e">
        <f t="shared" ca="1" si="477"/>
        <v>#VALUE!</v>
      </c>
      <c r="B274" t="e">
        <f t="array" ref="B274" ca="1">_xlfn.XLOOKUP(Tabelle4[[#This Row],[ExperimentID]]&amp;Tabelle4[[#This Row],[NegotiationID]]&amp;Tabelle4[[#This Row],[MessageID]],ALL_IN_ONE[ExperimentID]&amp;ALL_IN_ONE[NegotiationID]&amp;ALL_IN_ONE[MessageID],ALL_IN_ONE[Gesamt_ID],,0)</f>
        <v>#VALUE!</v>
      </c>
      <c r="C274">
        <v>679</v>
      </c>
      <c r="D274" t="s">
        <v>141</v>
      </c>
      <c r="E274">
        <v>5623</v>
      </c>
      <c r="F274">
        <v>682</v>
      </c>
      <c r="G274">
        <v>681</v>
      </c>
      <c r="H274" t="s">
        <v>31</v>
      </c>
      <c r="I274" t="str">
        <f t="array" ref="I274">IFERROR(_xlfn.XLOOKUP(Tabelle4[[#This Row],[NegotiationID]]&amp;"FinalAccept",Tabelle4[NegotiationID]&amp;Tabelle4[ActionType],Tabelle4[ActionType],,0),_xlfn.XLOOKUP(Tabelle4[[#This Row],[NegotiationID]]&amp;"FinalReject",Tabelle4[NegotiationID]&amp;Tabelle4[ActionType],Tabelle4[ActionType],,0))</f>
        <v>FinalAccept</v>
      </c>
      <c r="J274">
        <v>0.70099999999999996</v>
      </c>
      <c r="K274">
        <v>0.44919999999999999</v>
      </c>
      <c r="L274">
        <v>1.1501999999999999</v>
      </c>
      <c r="M274">
        <v>0.25180000000000002</v>
      </c>
      <c r="N274">
        <v>342</v>
      </c>
      <c r="O274">
        <v>29268</v>
      </c>
      <c r="P274">
        <v>16</v>
      </c>
      <c r="Q274" t="s">
        <v>309</v>
      </c>
    </row>
    <row r="275" ht="15" customHeight="1">
      <c r="A275" t="e">
        <f t="shared" ca="1" si="477"/>
        <v>#VALUE!</v>
      </c>
      <c r="B275" t="e">
        <f t="array" ref="B275" ca="1">_xlfn.XLOOKUP(Tabelle4[[#This Row],[ExperimentID]]&amp;Tabelle4[[#This Row],[NegotiationID]]&amp;Tabelle4[[#This Row],[MessageID]],ALL_IN_ONE[ExperimentID]&amp;ALL_IN_ONE[NegotiationID]&amp;ALL_IN_ONE[MessageID],ALL_IN_ONE[Gesamt_ID],,0)</f>
        <v>#VALUE!</v>
      </c>
      <c r="C275">
        <v>679</v>
      </c>
      <c r="D275" t="s">
        <v>141</v>
      </c>
      <c r="E275">
        <v>5821</v>
      </c>
      <c r="F275">
        <v>681</v>
      </c>
      <c r="G275">
        <v>682</v>
      </c>
      <c r="H275" t="s">
        <v>31</v>
      </c>
      <c r="I275" t="str">
        <f t="array" ref="I275">IFERROR(_xlfn.XLOOKUP(Tabelle4[[#This Row],[NegotiationID]]&amp;"FinalAccept",Tabelle4[NegotiationID]&amp;Tabelle4[ActionType],Tabelle4[ActionType],,0),_xlfn.XLOOKUP(Tabelle4[[#This Row],[NegotiationID]]&amp;"FinalReject",Tabelle4[NegotiationID]&amp;Tabelle4[ActionType],Tabelle4[ActionType],,0))</f>
        <v>FinalAccept</v>
      </c>
      <c r="J275">
        <v>0.63670000000000004</v>
      </c>
      <c r="K275">
        <v>0.53000000000000003</v>
      </c>
      <c r="L275">
        <v>1.1667000000000001</v>
      </c>
      <c r="M275">
        <v>0.1067</v>
      </c>
      <c r="N275">
        <v>3368</v>
      </c>
      <c r="O275">
        <v>29268</v>
      </c>
      <c r="P275">
        <v>16</v>
      </c>
      <c r="Q275" s="3" t="s">
        <v>310</v>
      </c>
    </row>
    <row r="276" ht="15" customHeight="1">
      <c r="A276" t="e">
        <f t="shared" ca="1" si="477"/>
        <v>#VALUE!</v>
      </c>
      <c r="B276" t="e">
        <f t="array" ref="B276" ca="1">_xlfn.XLOOKUP(Tabelle4[[#This Row],[ExperimentID]]&amp;Tabelle4[[#This Row],[NegotiationID]]&amp;Tabelle4[[#This Row],[MessageID]],ALL_IN_ONE[ExperimentID]&amp;ALL_IN_ONE[NegotiationID]&amp;ALL_IN_ONE[MessageID],ALL_IN_ONE[Gesamt_ID],,0)</f>
        <v>#VALUE!</v>
      </c>
      <c r="C276">
        <v>679</v>
      </c>
      <c r="D276" t="s">
        <v>141</v>
      </c>
      <c r="E276">
        <v>6004</v>
      </c>
      <c r="F276">
        <v>682</v>
      </c>
      <c r="G276">
        <v>681</v>
      </c>
      <c r="H276" t="s">
        <v>31</v>
      </c>
      <c r="I276" t="str">
        <f t="array" ref="I276">IFERROR(_xlfn.XLOOKUP(Tabelle4[[#This Row],[NegotiationID]]&amp;"FinalAccept",Tabelle4[NegotiationID]&amp;Tabelle4[ActionType],Tabelle4[ActionType],,0),_xlfn.XLOOKUP(Tabelle4[[#This Row],[NegotiationID]]&amp;"FinalReject",Tabelle4[NegotiationID]&amp;Tabelle4[ActionType],Tabelle4[ActionType],,0))</f>
        <v>FinalAccept</v>
      </c>
      <c r="J276">
        <v>0.67600000000000005</v>
      </c>
      <c r="K276">
        <v>0.55000000000000004</v>
      </c>
      <c r="L276">
        <v>1.226</v>
      </c>
      <c r="M276">
        <v>0.126</v>
      </c>
      <c r="N276">
        <v>451</v>
      </c>
      <c r="O276">
        <v>29268</v>
      </c>
      <c r="P276">
        <v>16</v>
      </c>
      <c r="Q276" t="s">
        <v>311</v>
      </c>
    </row>
    <row r="277" ht="15" customHeight="1">
      <c r="A277" t="e">
        <f t="shared" ca="1" si="477"/>
        <v>#VALUE!</v>
      </c>
      <c r="B277" t="e">
        <f t="array" ref="B277" ca="1">_xlfn.XLOOKUP(Tabelle4[[#This Row],[ExperimentID]]&amp;Tabelle4[[#This Row],[NegotiationID]]&amp;Tabelle4[[#This Row],[MessageID]],ALL_IN_ONE[ExperimentID]&amp;ALL_IN_ONE[NegotiationID]&amp;ALL_IN_ONE[MessageID],ALL_IN_ONE[Gesamt_ID],,0)</f>
        <v>#VALUE!</v>
      </c>
      <c r="C277">
        <v>679</v>
      </c>
      <c r="D277" t="s">
        <v>141</v>
      </c>
      <c r="E277">
        <v>6105</v>
      </c>
      <c r="F277">
        <v>681</v>
      </c>
      <c r="G277">
        <v>682</v>
      </c>
      <c r="H277" t="s">
        <v>31</v>
      </c>
      <c r="I277" t="str">
        <f t="array" ref="I277">IFERROR(_xlfn.XLOOKUP(Tabelle4[[#This Row],[NegotiationID]]&amp;"FinalAccept",Tabelle4[NegotiationID]&amp;Tabelle4[ActionType],Tabelle4[ActionType],,0),_xlfn.XLOOKUP(Tabelle4[[#This Row],[NegotiationID]]&amp;"FinalReject",Tabelle4[NegotiationID]&amp;Tabelle4[ActionType],Tabelle4[ActionType],,0))</f>
        <v>FinalAccept</v>
      </c>
      <c r="J277">
        <v>0.60329999999999995</v>
      </c>
      <c r="K277">
        <v>0.63600000000000001</v>
      </c>
      <c r="L277">
        <v>1.2393000000000001</v>
      </c>
      <c r="M277">
        <v>0.0327</v>
      </c>
      <c r="N277">
        <v>3628</v>
      </c>
      <c r="O277">
        <v>29268</v>
      </c>
      <c r="P277">
        <v>16</v>
      </c>
      <c r="Q277" s="3" t="s">
        <v>312</v>
      </c>
    </row>
    <row r="278" ht="15" customHeight="1">
      <c r="A278" t="e">
        <f t="shared" ca="1" si="477"/>
        <v>#VALUE!</v>
      </c>
      <c r="B278" t="e">
        <f t="array" ref="B278" ca="1">_xlfn.XLOOKUP(Tabelle4[[#This Row],[ExperimentID]]&amp;Tabelle4[[#This Row],[NegotiationID]]&amp;Tabelle4[[#This Row],[MessageID]],ALL_IN_ONE[ExperimentID]&amp;ALL_IN_ONE[NegotiationID]&amp;ALL_IN_ONE[MessageID],ALL_IN_ONE[Gesamt_ID],,0)</f>
        <v>#VALUE!</v>
      </c>
      <c r="C278">
        <v>679</v>
      </c>
      <c r="D278" t="s">
        <v>141</v>
      </c>
      <c r="E278">
        <v>6120</v>
      </c>
      <c r="F278">
        <v>682</v>
      </c>
      <c r="G278">
        <v>681</v>
      </c>
      <c r="H278" t="s">
        <v>20</v>
      </c>
      <c r="I278" t="str">
        <f t="array" ref="I278">IFERROR(_xlfn.XLOOKUP(Tabelle4[[#This Row],[NegotiationID]]&amp;"FinalAccept",Tabelle4[NegotiationID]&amp;Tabelle4[ActionType],Tabelle4[ActionType],,0),_xlfn.XLOOKUP(Tabelle4[[#This Row],[NegotiationID]]&amp;"FinalReject",Tabelle4[NegotiationID]&amp;Tabelle4[ActionType],Tabelle4[ActionType],,0))</f>
        <v>FinalAccept</v>
      </c>
      <c r="J278">
        <v>0.63600000000000001</v>
      </c>
      <c r="K278">
        <v>0.60329999999999995</v>
      </c>
      <c r="L278">
        <v>1.2393000000000001</v>
      </c>
      <c r="M278">
        <v>0.0327</v>
      </c>
      <c r="N278">
        <v>78</v>
      </c>
      <c r="O278">
        <v>29268</v>
      </c>
      <c r="P278">
        <v>16</v>
      </c>
      <c r="Q278" s="3" t="s">
        <v>313</v>
      </c>
    </row>
    <row r="279" ht="15" hidden="1" customHeight="1">
      <c r="A279" t="e">
        <f t="shared" ca="1" si="477"/>
        <v>#VALUE!</v>
      </c>
      <c r="B279" t="e">
        <f t="array" ref="B279" ca="1">_xlfn.XLOOKUP(Tabelle4[[#This Row],[ExperimentID]]&amp;Tabelle4[[#This Row],[NegotiationID]]&amp;Tabelle4[[#This Row],[MessageID]],ALL_IN_ONE[ExperimentID]&amp;ALL_IN_ONE[NegotiationID]&amp;ALL_IN_ONE[MessageID],ALL_IN_ONE[Gesamt_ID],,0)</f>
        <v>#VALUE!</v>
      </c>
      <c r="C279">
        <v>705</v>
      </c>
      <c r="D279" t="s">
        <v>141</v>
      </c>
      <c r="E279">
        <v>706</v>
      </c>
      <c r="H279" t="s">
        <v>6019</v>
      </c>
      <c r="I279" t="str">
        <f t="array" ref="I279">IFERROR(_xlfn.XLOOKUP(Tabelle4[[#This Row],[NegotiationID]]&amp;"FinalAccept",Tabelle4[NegotiationID]&amp;Tabelle4[ActionType],Tabelle4[ActionType],,0),_xlfn.XLOOKUP(Tabelle4[[#This Row],[NegotiationID]]&amp;"FinalReject",Tabelle4[NegotiationID]&amp;Tabelle4[ActionType],Tabelle4[ActionType],,0))</f>
        <v>FinalReject</v>
      </c>
      <c r="N279">
        <v>21</v>
      </c>
      <c r="O279">
        <v>5819</v>
      </c>
      <c r="P279">
        <v>11</v>
      </c>
      <c r="Q279" t="s">
        <v>6020</v>
      </c>
    </row>
    <row r="280" ht="15" customHeight="1">
      <c r="A280" t="e">
        <f t="shared" ca="1" si="477"/>
        <v>#VALUE!</v>
      </c>
      <c r="B280" t="e">
        <f t="array" ref="B280" ca="1">_xlfn.XLOOKUP(Tabelle4[[#This Row],[ExperimentID]]&amp;Tabelle4[[#This Row],[NegotiationID]]&amp;Tabelle4[[#This Row],[MessageID]],ALL_IN_ONE[ExperimentID]&amp;ALL_IN_ONE[NegotiationID]&amp;ALL_IN_ONE[MessageID],ALL_IN_ONE[Gesamt_ID],,0)</f>
        <v>#VALUE!</v>
      </c>
      <c r="C280">
        <v>705</v>
      </c>
      <c r="D280" t="s">
        <v>141</v>
      </c>
      <c r="E280">
        <v>3606</v>
      </c>
      <c r="F280">
        <v>708</v>
      </c>
      <c r="G280">
        <v>707</v>
      </c>
      <c r="H280" t="s">
        <v>19</v>
      </c>
      <c r="I280" t="str">
        <f t="array" ref="I280">IFERROR(_xlfn.XLOOKUP(Tabelle4[[#This Row],[NegotiationID]]&amp;"FinalAccept",Tabelle4[NegotiationID]&amp;Tabelle4[ActionType],Tabelle4[ActionType],,0),_xlfn.XLOOKUP(Tabelle4[[#This Row],[NegotiationID]]&amp;"FinalReject",Tabelle4[NegotiationID]&amp;Tabelle4[ActionType],Tabelle4[ActionType],,0))</f>
        <v>FinalReject</v>
      </c>
      <c r="J280">
        <v>0.9375</v>
      </c>
      <c r="K280">
        <v>0.02</v>
      </c>
      <c r="L280">
        <v>0.95750000000000002</v>
      </c>
      <c r="M280">
        <v>0.91749999999999998</v>
      </c>
      <c r="N280">
        <v>741</v>
      </c>
      <c r="O280">
        <v>5819</v>
      </c>
      <c r="P280">
        <v>11</v>
      </c>
      <c r="Q280" s="3" t="s">
        <v>314</v>
      </c>
    </row>
    <row r="281" ht="15" customHeight="1">
      <c r="A281" t="e">
        <f t="shared" ca="1" si="477"/>
        <v>#VALUE!</v>
      </c>
      <c r="B281" t="e">
        <f t="array" ref="B281" ca="1">_xlfn.XLOOKUP(Tabelle4[[#This Row],[ExperimentID]]&amp;Tabelle4[[#This Row],[NegotiationID]]&amp;Tabelle4[[#This Row],[MessageID]],ALL_IN_ONE[ExperimentID]&amp;ALL_IN_ONE[NegotiationID]&amp;ALL_IN_ONE[MessageID],ALL_IN_ONE[Gesamt_ID],,0)</f>
        <v>#VALUE!</v>
      </c>
      <c r="C281">
        <v>705</v>
      </c>
      <c r="D281" t="s">
        <v>141</v>
      </c>
      <c r="E281">
        <v>3876</v>
      </c>
      <c r="F281">
        <v>707</v>
      </c>
      <c r="G281">
        <v>708</v>
      </c>
      <c r="H281" t="s">
        <v>31</v>
      </c>
      <c r="I281" t="str">
        <f t="array" ref="I281">IFERROR(_xlfn.XLOOKUP(Tabelle4[[#This Row],[NegotiationID]]&amp;"FinalAccept",Tabelle4[NegotiationID]&amp;Tabelle4[ActionType],Tabelle4[ActionType],,0),_xlfn.XLOOKUP(Tabelle4[[#This Row],[NegotiationID]]&amp;"FinalReject",Tabelle4[NegotiationID]&amp;Tabelle4[ActionType],Tabelle4[ActionType],,0))</f>
        <v>FinalReject</v>
      </c>
      <c r="J281">
        <v>0.72829999999999995</v>
      </c>
      <c r="K281">
        <v>0.29099999999999998</v>
      </c>
      <c r="L281">
        <v>1.0193000000000001</v>
      </c>
      <c r="M281">
        <v>0.43730000000000002</v>
      </c>
      <c r="N281">
        <v>385</v>
      </c>
      <c r="O281">
        <v>5819</v>
      </c>
      <c r="P281">
        <v>11</v>
      </c>
      <c r="Q281" s="3" t="s">
        <v>315</v>
      </c>
    </row>
    <row r="282" ht="15" customHeight="1">
      <c r="A282" t="e">
        <f t="shared" ca="1" si="477"/>
        <v>#VALUE!</v>
      </c>
      <c r="B282" t="e">
        <f t="array" ref="B282" ca="1">_xlfn.XLOOKUP(Tabelle4[[#This Row],[ExperimentID]]&amp;Tabelle4[[#This Row],[NegotiationID]]&amp;Tabelle4[[#This Row],[MessageID]],ALL_IN_ONE[ExperimentID]&amp;ALL_IN_ONE[NegotiationID]&amp;ALL_IN_ONE[MessageID],ALL_IN_ONE[Gesamt_ID],,0)</f>
        <v>#VALUE!</v>
      </c>
      <c r="C282">
        <v>705</v>
      </c>
      <c r="D282" t="s">
        <v>141</v>
      </c>
      <c r="E282">
        <v>4422</v>
      </c>
      <c r="F282">
        <v>708</v>
      </c>
      <c r="G282">
        <v>707</v>
      </c>
      <c r="H282" t="s">
        <v>31</v>
      </c>
      <c r="I282" t="str">
        <f t="array" ref="I282">IFERROR(_xlfn.XLOOKUP(Tabelle4[[#This Row],[NegotiationID]]&amp;"FinalAccept",Tabelle4[NegotiationID]&amp;Tabelle4[ActionType],Tabelle4[ActionType],,0),_xlfn.XLOOKUP(Tabelle4[[#This Row],[NegotiationID]]&amp;"FinalReject",Tabelle4[NegotiationID]&amp;Tabelle4[ActionType],Tabelle4[ActionType],,0))</f>
        <v>FinalReject</v>
      </c>
      <c r="J282">
        <v>0.80100000000000005</v>
      </c>
      <c r="K282">
        <v>0.20669999999999999</v>
      </c>
      <c r="L282">
        <v>1.0077</v>
      </c>
      <c r="M282">
        <v>0.59430000000000005</v>
      </c>
      <c r="N282">
        <v>453</v>
      </c>
      <c r="O282">
        <v>5819</v>
      </c>
      <c r="P282">
        <v>11</v>
      </c>
      <c r="Q282" s="3" t="s">
        <v>316</v>
      </c>
    </row>
    <row r="283" ht="15" customHeight="1">
      <c r="A283" t="e">
        <f t="shared" ca="1" si="477"/>
        <v>#VALUE!</v>
      </c>
      <c r="B283" t="e">
        <f t="array" ref="B283" ca="1">_xlfn.XLOOKUP(Tabelle4[[#This Row],[ExperimentID]]&amp;Tabelle4[[#This Row],[NegotiationID]]&amp;Tabelle4[[#This Row],[MessageID]],ALL_IN_ONE[ExperimentID]&amp;ALL_IN_ONE[NegotiationID]&amp;ALL_IN_ONE[MessageID],ALL_IN_ONE[Gesamt_ID],,0)</f>
        <v>#VALUE!</v>
      </c>
      <c r="C283">
        <v>705</v>
      </c>
      <c r="D283" t="s">
        <v>141</v>
      </c>
      <c r="E283">
        <v>5010</v>
      </c>
      <c r="F283">
        <v>707</v>
      </c>
      <c r="G283">
        <v>708</v>
      </c>
      <c r="H283" t="s">
        <v>31</v>
      </c>
      <c r="I283" t="str">
        <f t="array" ref="I283">IFERROR(_xlfn.XLOOKUP(Tabelle4[[#This Row],[NegotiationID]]&amp;"FinalAccept",Tabelle4[NegotiationID]&amp;Tabelle4[ActionType],Tabelle4[ActionType],,0),_xlfn.XLOOKUP(Tabelle4[[#This Row],[NegotiationID]]&amp;"FinalReject",Tabelle4[NegotiationID]&amp;Tabelle4[ActionType],Tabelle4[ActionType],,0))</f>
        <v>FinalReject</v>
      </c>
      <c r="J283">
        <v>0.52669999999999995</v>
      </c>
      <c r="K283">
        <v>0.55349999999999999</v>
      </c>
      <c r="L283">
        <v>1.0802</v>
      </c>
      <c r="M283">
        <v>0.026800000000000001</v>
      </c>
      <c r="N283">
        <v>3117</v>
      </c>
      <c r="O283">
        <v>5819</v>
      </c>
      <c r="P283">
        <v>11</v>
      </c>
      <c r="Q283" s="3" t="s">
        <v>317</v>
      </c>
    </row>
    <row r="284" ht="15" customHeight="1">
      <c r="A284" t="e">
        <f t="shared" ca="1" si="477"/>
        <v>#VALUE!</v>
      </c>
      <c r="B284" t="e">
        <f t="array" ref="B284" ca="1">_xlfn.XLOOKUP(Tabelle4[[#This Row],[ExperimentID]]&amp;Tabelle4[[#This Row],[NegotiationID]]&amp;Tabelle4[[#This Row],[MessageID]],ALL_IN_ONE[ExperimentID]&amp;ALL_IN_ONE[NegotiationID]&amp;ALL_IN_ONE[MessageID],ALL_IN_ONE[Gesamt_ID],,0)</f>
        <v>#VALUE!</v>
      </c>
      <c r="C284">
        <v>705</v>
      </c>
      <c r="D284" t="s">
        <v>141</v>
      </c>
      <c r="E284">
        <v>5753</v>
      </c>
      <c r="F284">
        <v>708</v>
      </c>
      <c r="G284">
        <v>707</v>
      </c>
      <c r="H284" t="s">
        <v>31</v>
      </c>
      <c r="I284" t="str">
        <f t="array" ref="I284">IFERROR(_xlfn.XLOOKUP(Tabelle4[[#This Row],[NegotiationID]]&amp;"FinalAccept",Tabelle4[NegotiationID]&amp;Tabelle4[ActionType],Tabelle4[ActionType],,0),_xlfn.XLOOKUP(Tabelle4[[#This Row],[NegotiationID]]&amp;"FinalReject",Tabelle4[NegotiationID]&amp;Tabelle4[ActionType],Tabelle4[ActionType],,0))</f>
        <v>FinalReject</v>
      </c>
      <c r="J284">
        <v>0.70150000000000001</v>
      </c>
      <c r="K284">
        <v>0.32929999999999998</v>
      </c>
      <c r="L284">
        <v>1.0307999999999999</v>
      </c>
      <c r="M284">
        <v>0.37219999999999998</v>
      </c>
      <c r="N284">
        <v>272</v>
      </c>
      <c r="O284">
        <v>5819</v>
      </c>
      <c r="P284">
        <v>11</v>
      </c>
      <c r="Q284" s="3" t="s">
        <v>318</v>
      </c>
    </row>
    <row r="285" ht="15" customHeight="1">
      <c r="A285" t="e">
        <f t="shared" ca="1" si="477"/>
        <v>#VALUE!</v>
      </c>
      <c r="B285" t="e">
        <f t="array" ref="B285" ca="1">_xlfn.XLOOKUP(Tabelle4[[#This Row],[ExperimentID]]&amp;Tabelle4[[#This Row],[NegotiationID]]&amp;Tabelle4[[#This Row],[MessageID]],ALL_IN_ONE[ExperimentID]&amp;ALL_IN_ONE[NegotiationID]&amp;ALL_IN_ONE[MessageID],ALL_IN_ONE[Gesamt_ID],,0)</f>
        <v>#VALUE!</v>
      </c>
      <c r="C285">
        <v>705</v>
      </c>
      <c r="D285" t="s">
        <v>141</v>
      </c>
      <c r="E285">
        <v>6089</v>
      </c>
      <c r="F285">
        <v>707</v>
      </c>
      <c r="G285">
        <v>708</v>
      </c>
      <c r="H285" t="s">
        <v>31</v>
      </c>
      <c r="I285" t="str">
        <f t="array" ref="I285">IFERROR(_xlfn.XLOOKUP(Tabelle4[[#This Row],[NegotiationID]]&amp;"FinalAccept",Tabelle4[NegotiationID]&amp;Tabelle4[ActionType],Tabelle4[ActionType],,0),_xlfn.XLOOKUP(Tabelle4[[#This Row],[NegotiationID]]&amp;"FinalReject",Tabelle4[NegotiationID]&amp;Tabelle4[ActionType],Tabelle4[ActionType],,0))</f>
        <v>FinalReject</v>
      </c>
      <c r="J285">
        <v>0.4733</v>
      </c>
      <c r="K285">
        <v>0.59350000000000003</v>
      </c>
      <c r="L285">
        <v>1.0668</v>
      </c>
      <c r="M285">
        <v>0.1202</v>
      </c>
      <c r="N285">
        <v>223</v>
      </c>
      <c r="O285">
        <v>5819</v>
      </c>
      <c r="P285">
        <v>11</v>
      </c>
      <c r="Q285" s="3" t="s">
        <v>319</v>
      </c>
    </row>
    <row r="286" ht="15" customHeight="1">
      <c r="A286" t="e">
        <f t="shared" ca="1" si="477"/>
        <v>#VALUE!</v>
      </c>
      <c r="B286" t="e">
        <f t="array" ref="B286" ca="1">_xlfn.XLOOKUP(Tabelle4[[#This Row],[ExperimentID]]&amp;Tabelle4[[#This Row],[NegotiationID]]&amp;Tabelle4[[#This Row],[MessageID]],ALL_IN_ONE[ExperimentID]&amp;ALL_IN_ONE[NegotiationID]&amp;ALL_IN_ONE[MessageID],ALL_IN_ONE[Gesamt_ID],,0)</f>
        <v>#VALUE!</v>
      </c>
      <c r="C286">
        <v>705</v>
      </c>
      <c r="D286" t="s">
        <v>141</v>
      </c>
      <c r="E286">
        <v>6344</v>
      </c>
      <c r="F286">
        <v>708</v>
      </c>
      <c r="G286">
        <v>707</v>
      </c>
      <c r="H286" t="s">
        <v>31</v>
      </c>
      <c r="I286" t="str">
        <f t="array" ref="I286">IFERROR(_xlfn.XLOOKUP(Tabelle4[[#This Row],[NegotiationID]]&amp;"FinalAccept",Tabelle4[NegotiationID]&amp;Tabelle4[ActionType],Tabelle4[ActionType],,0),_xlfn.XLOOKUP(Tabelle4[[#This Row],[NegotiationID]]&amp;"FinalReject",Tabelle4[NegotiationID]&amp;Tabelle4[ActionType],Tabelle4[ActionType],,0))</f>
        <v>FinalReject</v>
      </c>
      <c r="J286">
        <v>0.69599999999999995</v>
      </c>
      <c r="K286">
        <v>0.40000000000000002</v>
      </c>
      <c r="L286">
        <v>1.0960000000000001</v>
      </c>
      <c r="M286">
        <v>0.29599999999999999</v>
      </c>
      <c r="N286">
        <v>170</v>
      </c>
      <c r="O286">
        <v>5819</v>
      </c>
      <c r="P286">
        <v>11</v>
      </c>
      <c r="Q286" s="3" t="s">
        <v>320</v>
      </c>
    </row>
    <row r="287" ht="15" customHeight="1">
      <c r="A287" t="e">
        <f t="shared" ca="1" si="477"/>
        <v>#VALUE!</v>
      </c>
      <c r="B287" t="e">
        <f t="array" ref="B287" ca="1">_xlfn.XLOOKUP(Tabelle4[[#This Row],[ExperimentID]]&amp;Tabelle4[[#This Row],[NegotiationID]]&amp;Tabelle4[[#This Row],[MessageID]],ALL_IN_ONE[ExperimentID]&amp;ALL_IN_ONE[NegotiationID]&amp;ALL_IN_ONE[MessageID],ALL_IN_ONE[Gesamt_ID],,0)</f>
        <v>#VALUE!</v>
      </c>
      <c r="C287">
        <v>705</v>
      </c>
      <c r="D287" t="s">
        <v>141</v>
      </c>
      <c r="E287">
        <v>6367</v>
      </c>
      <c r="F287">
        <v>707</v>
      </c>
      <c r="G287">
        <v>708</v>
      </c>
      <c r="H287" t="s">
        <v>31</v>
      </c>
      <c r="I287" t="str">
        <f t="array" ref="I287">IFERROR(_xlfn.XLOOKUP(Tabelle4[[#This Row],[NegotiationID]]&amp;"FinalAccept",Tabelle4[NegotiationID]&amp;Tabelle4[ActionType],Tabelle4[ActionType],,0),_xlfn.XLOOKUP(Tabelle4[[#This Row],[NegotiationID]]&amp;"FinalReject",Tabelle4[NegotiationID]&amp;Tabelle4[ActionType],Tabelle4[ActionType],,0))</f>
        <v>FinalReject</v>
      </c>
      <c r="J287">
        <v>0.41999999999999998</v>
      </c>
      <c r="K287">
        <v>0.63349999999999995</v>
      </c>
      <c r="L287">
        <v>1.0535000000000001</v>
      </c>
      <c r="M287">
        <v>0.2135</v>
      </c>
      <c r="N287">
        <v>130</v>
      </c>
      <c r="O287">
        <v>5819</v>
      </c>
      <c r="P287">
        <v>11</v>
      </c>
      <c r="Q287" s="3" t="s">
        <v>321</v>
      </c>
    </row>
    <row r="288" ht="15" customHeight="1">
      <c r="A288" t="e">
        <f t="shared" ca="1" si="477"/>
        <v>#VALUE!</v>
      </c>
      <c r="B288" t="e">
        <f t="array" ref="B288" ca="1">_xlfn.XLOOKUP(Tabelle4[[#This Row],[ExperimentID]]&amp;Tabelle4[[#This Row],[NegotiationID]]&amp;Tabelle4[[#This Row],[MessageID]],ALL_IN_ONE[ExperimentID]&amp;ALL_IN_ONE[NegotiationID]&amp;ALL_IN_ONE[MessageID],ALL_IN_ONE[Gesamt_ID],,0)</f>
        <v>#VALUE!</v>
      </c>
      <c r="C288">
        <v>705</v>
      </c>
      <c r="D288" t="s">
        <v>141</v>
      </c>
      <c r="E288">
        <v>6377</v>
      </c>
      <c r="F288">
        <v>708</v>
      </c>
      <c r="G288">
        <v>707</v>
      </c>
      <c r="H288" t="s">
        <v>31</v>
      </c>
      <c r="I288" t="str">
        <f t="array" ref="I288">IFERROR(_xlfn.XLOOKUP(Tabelle4[[#This Row],[NegotiationID]]&amp;"FinalAccept",Tabelle4[NegotiationID]&amp;Tabelle4[ActionType],Tabelle4[ActionType],,0),_xlfn.XLOOKUP(Tabelle4[[#This Row],[NegotiationID]]&amp;"FinalReject",Tabelle4[NegotiationID]&amp;Tabelle4[ActionType],Tabelle4[ActionType],,0))</f>
        <v>FinalReject</v>
      </c>
      <c r="J288">
        <v>0.65600000000000003</v>
      </c>
      <c r="K288">
        <v>0.3775</v>
      </c>
      <c r="L288">
        <v>1.0335000000000001</v>
      </c>
      <c r="M288">
        <v>0.27850000000000003</v>
      </c>
      <c r="N288">
        <v>128</v>
      </c>
      <c r="O288">
        <v>5819</v>
      </c>
      <c r="P288">
        <v>11</v>
      </c>
      <c r="Q288" s="3" t="s">
        <v>322</v>
      </c>
    </row>
    <row r="289" ht="15" customHeight="1">
      <c r="A289" t="e">
        <f t="shared" ca="1" si="477"/>
        <v>#VALUE!</v>
      </c>
      <c r="B289" t="e">
        <f t="array" ref="B289" ca="1">_xlfn.XLOOKUP(Tabelle4[[#This Row],[ExperimentID]]&amp;Tabelle4[[#This Row],[NegotiationID]]&amp;Tabelle4[[#This Row],[MessageID]],ALL_IN_ONE[ExperimentID]&amp;ALL_IN_ONE[NegotiationID]&amp;ALL_IN_ONE[MessageID],ALL_IN_ONE[Gesamt_ID],,0)</f>
        <v>#VALUE!</v>
      </c>
      <c r="C289">
        <v>705</v>
      </c>
      <c r="D289" t="s">
        <v>141</v>
      </c>
      <c r="E289">
        <v>6481</v>
      </c>
      <c r="F289">
        <v>707</v>
      </c>
      <c r="G289">
        <v>708</v>
      </c>
      <c r="H289" t="s">
        <v>40</v>
      </c>
      <c r="I289" t="str">
        <f t="array" ref="I289">IFERROR(_xlfn.XLOOKUP(Tabelle4[[#This Row],[NegotiationID]]&amp;"FinalAccept",Tabelle4[NegotiationID]&amp;Tabelle4[ActionType],Tabelle4[ActionType],,0),_xlfn.XLOOKUP(Tabelle4[[#This Row],[NegotiationID]]&amp;"FinalReject",Tabelle4[NegotiationID]&amp;Tabelle4[ActionType],Tabelle4[ActionType],,0))</f>
        <v>FinalReject</v>
      </c>
      <c r="J289">
        <v>0.3775</v>
      </c>
      <c r="K289">
        <v>0.65600000000000003</v>
      </c>
      <c r="L289">
        <v>1.0335000000000001</v>
      </c>
      <c r="M289">
        <v>0.27850000000000003</v>
      </c>
      <c r="N289">
        <v>179</v>
      </c>
      <c r="O289">
        <v>5819</v>
      </c>
      <c r="P289">
        <v>11</v>
      </c>
      <c r="Q289" s="3" t="s">
        <v>323</v>
      </c>
    </row>
    <row r="290" ht="15" hidden="1" customHeight="1">
      <c r="A290" t="e">
        <f t="shared" ca="1" si="477"/>
        <v>#VALUE!</v>
      </c>
      <c r="B290" t="e">
        <f t="array" ref="B290" ca="1">_xlfn.XLOOKUP(Tabelle4[[#This Row],[ExperimentID]]&amp;Tabelle4[[#This Row],[NegotiationID]]&amp;Tabelle4[[#This Row],[MessageID]],ALL_IN_ONE[ExperimentID]&amp;ALL_IN_ONE[NegotiationID]&amp;ALL_IN_ONE[MessageID],ALL_IN_ONE[Gesamt_ID],,0)</f>
        <v>#VALUE!</v>
      </c>
      <c r="C290">
        <v>731</v>
      </c>
      <c r="D290" t="s">
        <v>141</v>
      </c>
      <c r="E290">
        <v>732</v>
      </c>
      <c r="H290" t="s">
        <v>6019</v>
      </c>
      <c r="I290" t="str">
        <f t="array" ref="I290">IFERROR(_xlfn.XLOOKUP(Tabelle4[[#This Row],[NegotiationID]]&amp;"FinalAccept",Tabelle4[NegotiationID]&amp;Tabelle4[ActionType],Tabelle4[ActionType],,0),_xlfn.XLOOKUP(Tabelle4[[#This Row],[NegotiationID]]&amp;"FinalReject",Tabelle4[NegotiationID]&amp;Tabelle4[ActionType],Tabelle4[ActionType],,0))</f>
        <v>FinalReject</v>
      </c>
      <c r="N290">
        <v>21</v>
      </c>
      <c r="O290">
        <v>4788</v>
      </c>
      <c r="P290">
        <v>10</v>
      </c>
      <c r="Q290" t="s">
        <v>6020</v>
      </c>
    </row>
    <row r="291" ht="15" customHeight="1">
      <c r="A291" t="e">
        <f t="shared" ca="1" si="477"/>
        <v>#VALUE!</v>
      </c>
      <c r="B291" t="e">
        <f t="array" ref="B291" ca="1">_xlfn.XLOOKUP(Tabelle4[[#This Row],[ExperimentID]]&amp;Tabelle4[[#This Row],[NegotiationID]]&amp;Tabelle4[[#This Row],[MessageID]],ALL_IN_ONE[ExperimentID]&amp;ALL_IN_ONE[NegotiationID]&amp;ALL_IN_ONE[MessageID],ALL_IN_ONE[Gesamt_ID],,0)</f>
        <v>#VALUE!</v>
      </c>
      <c r="C291">
        <v>731</v>
      </c>
      <c r="D291" t="s">
        <v>141</v>
      </c>
      <c r="E291">
        <v>3676</v>
      </c>
      <c r="F291">
        <v>734</v>
      </c>
      <c r="G291">
        <v>733</v>
      </c>
      <c r="H291" t="s">
        <v>19</v>
      </c>
      <c r="I291" t="str">
        <f t="array" ref="I291">IFERROR(_xlfn.XLOOKUP(Tabelle4[[#This Row],[NegotiationID]]&amp;"FinalAccept",Tabelle4[NegotiationID]&amp;Tabelle4[ActionType],Tabelle4[ActionType],,0),_xlfn.XLOOKUP(Tabelle4[[#This Row],[NegotiationID]]&amp;"FinalReject",Tabelle4[NegotiationID]&amp;Tabelle4[ActionType],Tabelle4[ActionType],,0))</f>
        <v>FinalReject</v>
      </c>
      <c r="J291">
        <v>0.73850000000000005</v>
      </c>
      <c r="K291">
        <v>0.33579999999999999</v>
      </c>
      <c r="L291">
        <v>1.0743</v>
      </c>
      <c r="M291">
        <v>0.4027</v>
      </c>
      <c r="N291">
        <v>463</v>
      </c>
      <c r="O291">
        <v>4788</v>
      </c>
      <c r="P291">
        <v>10</v>
      </c>
      <c r="Q291" s="3" t="s">
        <v>324</v>
      </c>
    </row>
    <row r="292" ht="15" customHeight="1">
      <c r="A292" t="e">
        <f t="shared" ca="1" si="477"/>
        <v>#VALUE!</v>
      </c>
      <c r="B292" t="e">
        <f t="array" ref="B292" ca="1">_xlfn.XLOOKUP(Tabelle4[[#This Row],[ExperimentID]]&amp;Tabelle4[[#This Row],[NegotiationID]]&amp;Tabelle4[[#This Row],[MessageID]],ALL_IN_ONE[ExperimentID]&amp;ALL_IN_ONE[NegotiationID]&amp;ALL_IN_ONE[MessageID],ALL_IN_ONE[Gesamt_ID],,0)</f>
        <v>#VALUE!</v>
      </c>
      <c r="C292">
        <v>731</v>
      </c>
      <c r="D292" t="s">
        <v>141</v>
      </c>
      <c r="E292">
        <v>4267</v>
      </c>
      <c r="F292">
        <v>733</v>
      </c>
      <c r="G292">
        <v>734</v>
      </c>
      <c r="H292" t="s">
        <v>31</v>
      </c>
      <c r="I292" t="str">
        <f t="array" ref="I292">IFERROR(_xlfn.XLOOKUP(Tabelle4[[#This Row],[NegotiationID]]&amp;"FinalAccept",Tabelle4[NegotiationID]&amp;Tabelle4[ActionType],Tabelle4[ActionType],,0),_xlfn.XLOOKUP(Tabelle4[[#This Row],[NegotiationID]]&amp;"FinalReject",Tabelle4[NegotiationID]&amp;Tabelle4[ActionType],Tabelle4[ActionType],,0))</f>
        <v>FinalReject</v>
      </c>
      <c r="J292">
        <v>1</v>
      </c>
      <c r="K292">
        <v>1</v>
      </c>
      <c r="L292">
        <v>2</v>
      </c>
      <c r="M292">
        <v>0</v>
      </c>
      <c r="N292">
        <v>807</v>
      </c>
      <c r="O292">
        <v>4788</v>
      </c>
      <c r="P292">
        <v>10</v>
      </c>
      <c r="Q292" s="3" t="s">
        <v>325</v>
      </c>
    </row>
    <row r="293" ht="15" customHeight="1">
      <c r="A293" t="e">
        <f t="shared" ca="1" si="477"/>
        <v>#VALUE!</v>
      </c>
      <c r="B293" t="e">
        <f t="array" ref="B293" ca="1">_xlfn.XLOOKUP(Tabelle4[[#This Row],[ExperimentID]]&amp;Tabelle4[[#This Row],[NegotiationID]]&amp;Tabelle4[[#This Row],[MessageID]],ALL_IN_ONE[ExperimentID]&amp;ALL_IN_ONE[NegotiationID]&amp;ALL_IN_ONE[MessageID],ALL_IN_ONE[Gesamt_ID],,0)</f>
        <v>#VALUE!</v>
      </c>
      <c r="C293">
        <v>731</v>
      </c>
      <c r="D293" t="s">
        <v>141</v>
      </c>
      <c r="E293">
        <v>4473</v>
      </c>
      <c r="F293">
        <v>734</v>
      </c>
      <c r="G293">
        <v>733</v>
      </c>
      <c r="H293" t="s">
        <v>31</v>
      </c>
      <c r="I293" t="str">
        <f t="array" ref="I293">IFERROR(_xlfn.XLOOKUP(Tabelle4[[#This Row],[NegotiationID]]&amp;"FinalAccept",Tabelle4[NegotiationID]&amp;Tabelle4[ActionType],Tabelle4[ActionType],,0),_xlfn.XLOOKUP(Tabelle4[[#This Row],[NegotiationID]]&amp;"FinalReject",Tabelle4[NegotiationID]&amp;Tabelle4[ActionType],Tabelle4[ActionType],,0))</f>
        <v>FinalReject</v>
      </c>
      <c r="J293">
        <v>0.69599999999999995</v>
      </c>
      <c r="K293">
        <v>0.40500000000000003</v>
      </c>
      <c r="L293">
        <v>1.101</v>
      </c>
      <c r="M293">
        <v>0.29099999999999998</v>
      </c>
      <c r="N293">
        <v>419</v>
      </c>
      <c r="O293">
        <v>4788</v>
      </c>
      <c r="P293">
        <v>10</v>
      </c>
      <c r="Q293" s="3" t="s">
        <v>326</v>
      </c>
    </row>
    <row r="294" ht="15" hidden="1" customHeight="1">
      <c r="A294" t="e">
        <f t="shared" ca="1" si="477"/>
        <v>#VALUE!</v>
      </c>
      <c r="B294" t="e">
        <f t="array" ref="B294" ca="1">_xlfn.XLOOKUP(Tabelle4[[#This Row],[ExperimentID]]&amp;Tabelle4[[#This Row],[NegotiationID]]&amp;Tabelle4[[#This Row],[MessageID]],ALL_IN_ONE[ExperimentID]&amp;ALL_IN_ONE[NegotiationID]&amp;ALL_IN_ONE[MessageID],ALL_IN_ONE[Gesamt_ID],,0)</f>
        <v>#VALUE!</v>
      </c>
      <c r="C294">
        <v>731</v>
      </c>
      <c r="D294" t="s">
        <v>141</v>
      </c>
      <c r="E294">
        <v>5165</v>
      </c>
      <c r="F294">
        <v>733</v>
      </c>
      <c r="G294">
        <v>734</v>
      </c>
      <c r="H294" t="s">
        <v>22</v>
      </c>
      <c r="I294" t="str">
        <f t="array" ref="I294">IFERROR(_xlfn.XLOOKUP(Tabelle4[[#This Row],[NegotiationID]]&amp;"FinalAccept",Tabelle4[NegotiationID]&amp;Tabelle4[ActionType],Tabelle4[ActionType],,0),_xlfn.XLOOKUP(Tabelle4[[#This Row],[NegotiationID]]&amp;"FinalReject",Tabelle4[NegotiationID]&amp;Tabelle4[ActionType],Tabelle4[ActionType],,0))</f>
        <v>FinalReject</v>
      </c>
      <c r="N294">
        <v>1332</v>
      </c>
      <c r="O294">
        <v>4788</v>
      </c>
      <c r="P294">
        <v>10</v>
      </c>
      <c r="Q294" s="3" t="s">
        <v>6098</v>
      </c>
    </row>
    <row r="295" ht="15" hidden="1" customHeight="1">
      <c r="A295" t="e">
        <f t="shared" ca="1" si="477"/>
        <v>#VALUE!</v>
      </c>
      <c r="B295" t="e">
        <f t="array" ref="B295" ca="1">_xlfn.XLOOKUP(Tabelle4[[#This Row],[ExperimentID]]&amp;Tabelle4[[#This Row],[NegotiationID]]&amp;Tabelle4[[#This Row],[MessageID]],ALL_IN_ONE[ExperimentID]&amp;ALL_IN_ONE[NegotiationID]&amp;ALL_IN_ONE[MessageID],ALL_IN_ONE[Gesamt_ID],,0)</f>
        <v>#VALUE!</v>
      </c>
      <c r="C295">
        <v>731</v>
      </c>
      <c r="D295" t="s">
        <v>141</v>
      </c>
      <c r="E295">
        <v>5425</v>
      </c>
      <c r="F295">
        <v>734</v>
      </c>
      <c r="G295">
        <v>733</v>
      </c>
      <c r="H295" t="s">
        <v>24</v>
      </c>
      <c r="I295" t="str">
        <f t="array" ref="I295">IFERROR(_xlfn.XLOOKUP(Tabelle4[[#This Row],[NegotiationID]]&amp;"FinalAccept",Tabelle4[NegotiationID]&amp;Tabelle4[ActionType],Tabelle4[ActionType],,0),_xlfn.XLOOKUP(Tabelle4[[#This Row],[NegotiationID]]&amp;"FinalReject",Tabelle4[NegotiationID]&amp;Tabelle4[ActionType],Tabelle4[ActionType],,0))</f>
        <v>FinalReject</v>
      </c>
      <c r="N295">
        <v>595</v>
      </c>
      <c r="O295">
        <v>4788</v>
      </c>
      <c r="P295">
        <v>10</v>
      </c>
      <c r="Q295" s="3" t="s">
        <v>6099</v>
      </c>
    </row>
    <row r="296" ht="15" hidden="1" customHeight="1">
      <c r="A296" t="e">
        <f t="shared" ca="1" si="477"/>
        <v>#VALUE!</v>
      </c>
      <c r="B296" t="e">
        <f t="array" ref="B296" ca="1">_xlfn.XLOOKUP(Tabelle4[[#This Row],[ExperimentID]]&amp;Tabelle4[[#This Row],[NegotiationID]]&amp;Tabelle4[[#This Row],[MessageID]],ALL_IN_ONE[ExperimentID]&amp;ALL_IN_ONE[NegotiationID]&amp;ALL_IN_ONE[MessageID],ALL_IN_ONE[Gesamt_ID],,0)</f>
        <v>#VALUE!</v>
      </c>
      <c r="C296">
        <v>731</v>
      </c>
      <c r="D296" t="s">
        <v>141</v>
      </c>
      <c r="E296">
        <v>6054</v>
      </c>
      <c r="F296">
        <v>733</v>
      </c>
      <c r="G296">
        <v>734</v>
      </c>
      <c r="H296" t="s">
        <v>22</v>
      </c>
      <c r="I296" t="str">
        <f t="array" ref="I296">IFERROR(_xlfn.XLOOKUP(Tabelle4[[#This Row],[NegotiationID]]&amp;"FinalAccept",Tabelle4[NegotiationID]&amp;Tabelle4[ActionType],Tabelle4[ActionType],,0),_xlfn.XLOOKUP(Tabelle4[[#This Row],[NegotiationID]]&amp;"FinalReject",Tabelle4[NegotiationID]&amp;Tabelle4[ActionType],Tabelle4[ActionType],,0))</f>
        <v>FinalReject</v>
      </c>
      <c r="N296">
        <v>364</v>
      </c>
      <c r="O296">
        <v>4788</v>
      </c>
      <c r="P296">
        <v>10</v>
      </c>
      <c r="Q296" s="3" t="s">
        <v>6100</v>
      </c>
    </row>
    <row r="297" ht="15" customHeight="1">
      <c r="A297" t="e">
        <f t="shared" ca="1" si="477"/>
        <v>#VALUE!</v>
      </c>
      <c r="B297" t="e">
        <f t="array" ref="B297" ca="1">_xlfn.XLOOKUP(Tabelle4[[#This Row],[ExperimentID]]&amp;Tabelle4[[#This Row],[NegotiationID]]&amp;Tabelle4[[#This Row],[MessageID]],ALL_IN_ONE[ExperimentID]&amp;ALL_IN_ONE[NegotiationID]&amp;ALL_IN_ONE[MessageID],ALL_IN_ONE[Gesamt_ID],,0)</f>
        <v>#VALUE!</v>
      </c>
      <c r="C297">
        <v>731</v>
      </c>
      <c r="D297" t="s">
        <v>141</v>
      </c>
      <c r="E297">
        <v>6185</v>
      </c>
      <c r="F297">
        <v>734</v>
      </c>
      <c r="G297">
        <v>733</v>
      </c>
      <c r="H297" t="s">
        <v>31</v>
      </c>
      <c r="I297" t="str">
        <f t="array" ref="I297">IFERROR(_xlfn.XLOOKUP(Tabelle4[[#This Row],[NegotiationID]]&amp;"FinalAccept",Tabelle4[NegotiationID]&amp;Tabelle4[ActionType],Tabelle4[ActionType],,0),_xlfn.XLOOKUP(Tabelle4[[#This Row],[NegotiationID]]&amp;"FinalReject",Tabelle4[NegotiationID]&amp;Tabelle4[ActionType],Tabelle4[ActionType],,0))</f>
        <v>FinalReject</v>
      </c>
      <c r="J297">
        <v>0.58999999999999997</v>
      </c>
      <c r="K297">
        <v>0.55669999999999997</v>
      </c>
      <c r="L297">
        <v>1.1467000000000001</v>
      </c>
      <c r="M297">
        <v>0.033300000000000003</v>
      </c>
      <c r="N297">
        <v>381</v>
      </c>
      <c r="O297">
        <v>4788</v>
      </c>
      <c r="P297">
        <v>10</v>
      </c>
      <c r="Q297" s="3" t="s">
        <v>327</v>
      </c>
    </row>
    <row r="298" ht="15" customHeight="1">
      <c r="A298" t="e">
        <f t="shared" ca="1" si="477"/>
        <v>#VALUE!</v>
      </c>
      <c r="B298" t="e">
        <f t="array" ref="B298" ca="1">_xlfn.XLOOKUP(Tabelle4[[#This Row],[ExperimentID]]&amp;Tabelle4[[#This Row],[NegotiationID]]&amp;Tabelle4[[#This Row],[MessageID]],ALL_IN_ONE[ExperimentID]&amp;ALL_IN_ONE[NegotiationID]&amp;ALL_IN_ONE[MessageID],ALL_IN_ONE[Gesamt_ID],,0)</f>
        <v>#VALUE!</v>
      </c>
      <c r="C298">
        <v>731</v>
      </c>
      <c r="D298" t="s">
        <v>141</v>
      </c>
      <c r="E298">
        <v>6615</v>
      </c>
      <c r="F298">
        <v>733</v>
      </c>
      <c r="G298">
        <v>734</v>
      </c>
      <c r="H298" t="s">
        <v>31</v>
      </c>
      <c r="I298" t="str">
        <f t="array" ref="I298">IFERROR(_xlfn.XLOOKUP(Tabelle4[[#This Row],[NegotiationID]]&amp;"FinalAccept",Tabelle4[NegotiationID]&amp;Tabelle4[ActionType],Tabelle4[ActionType],,0),_xlfn.XLOOKUP(Tabelle4[[#This Row],[NegotiationID]]&amp;"FinalReject",Tabelle4[NegotiationID]&amp;Tabelle4[ActionType],Tabelle4[ActionType],,0))</f>
        <v>FinalReject</v>
      </c>
      <c r="J298">
        <v>0.72670000000000001</v>
      </c>
      <c r="K298">
        <v>0.34749999999999998</v>
      </c>
      <c r="L298">
        <v>1.0742</v>
      </c>
      <c r="M298">
        <v>0.37919999999999998</v>
      </c>
      <c r="N298">
        <v>263</v>
      </c>
      <c r="O298">
        <v>4788</v>
      </c>
      <c r="P298">
        <v>10</v>
      </c>
      <c r="Q298" s="3" t="s">
        <v>328</v>
      </c>
    </row>
    <row r="299" ht="15" customHeight="1">
      <c r="A299" t="e">
        <f t="shared" ca="1" si="477"/>
        <v>#VALUE!</v>
      </c>
      <c r="B299" t="e">
        <f t="array" ref="B299" ca="1">_xlfn.XLOOKUP(Tabelle4[[#This Row],[ExperimentID]]&amp;Tabelle4[[#This Row],[NegotiationID]]&amp;Tabelle4[[#This Row],[MessageID]],ALL_IN_ONE[ExperimentID]&amp;ALL_IN_ONE[NegotiationID]&amp;ALL_IN_ONE[MessageID],ALL_IN_ONE[Gesamt_ID],,0)</f>
        <v>#VALUE!</v>
      </c>
      <c r="C299">
        <v>731</v>
      </c>
      <c r="D299" t="s">
        <v>141</v>
      </c>
      <c r="E299">
        <v>6678</v>
      </c>
      <c r="F299">
        <v>734</v>
      </c>
      <c r="G299">
        <v>733</v>
      </c>
      <c r="H299" t="s">
        <v>40</v>
      </c>
      <c r="I299" t="str">
        <f t="array" ref="I299">IFERROR(_xlfn.XLOOKUP(Tabelle4[[#This Row],[NegotiationID]]&amp;"FinalAccept",Tabelle4[NegotiationID]&amp;Tabelle4[ActionType],Tabelle4[ActionType],,0),_xlfn.XLOOKUP(Tabelle4[[#This Row],[NegotiationID]]&amp;"FinalReject",Tabelle4[NegotiationID]&amp;Tabelle4[ActionType],Tabelle4[ActionType],,0))</f>
        <v>FinalReject</v>
      </c>
      <c r="J299">
        <v>0.34749999999999998</v>
      </c>
      <c r="K299">
        <v>0.72670000000000001</v>
      </c>
      <c r="L299">
        <v>1.0742</v>
      </c>
      <c r="M299">
        <v>0.37919999999999998</v>
      </c>
      <c r="N299">
        <v>143</v>
      </c>
      <c r="O299">
        <v>4788</v>
      </c>
      <c r="P299">
        <v>10</v>
      </c>
      <c r="Q299" s="3" t="s">
        <v>329</v>
      </c>
    </row>
    <row r="300" ht="15" hidden="1" customHeight="1">
      <c r="A300" t="e">
        <f t="shared" ca="1" si="477"/>
        <v>#VALUE!</v>
      </c>
      <c r="B300" t="e">
        <f t="array" ref="B300" ca="1">_xlfn.XLOOKUP(Tabelle4[[#This Row],[ExperimentID]]&amp;Tabelle4[[#This Row],[NegotiationID]]&amp;Tabelle4[[#This Row],[MessageID]],ALL_IN_ONE[ExperimentID]&amp;ALL_IN_ONE[NegotiationID]&amp;ALL_IN_ONE[MessageID],ALL_IN_ONE[Gesamt_ID],,0)</f>
        <v>#VALUE!</v>
      </c>
      <c r="C300">
        <v>757</v>
      </c>
      <c r="D300" t="s">
        <v>141</v>
      </c>
      <c r="E300">
        <v>758</v>
      </c>
      <c r="H300" t="s">
        <v>6019</v>
      </c>
      <c r="I300" t="str">
        <f t="array" ref="I300">IFERROR(_xlfn.XLOOKUP(Tabelle4[[#This Row],[NegotiationID]]&amp;"FinalAccept",Tabelle4[NegotiationID]&amp;Tabelle4[ActionType],Tabelle4[ActionType],,0),_xlfn.XLOOKUP(Tabelle4[[#This Row],[NegotiationID]]&amp;"FinalReject",Tabelle4[NegotiationID]&amp;Tabelle4[ActionType],Tabelle4[ActionType],,0))</f>
        <v>FinalReject</v>
      </c>
      <c r="N300">
        <v>21</v>
      </c>
      <c r="O300">
        <v>16941</v>
      </c>
      <c r="P300">
        <v>13</v>
      </c>
      <c r="Q300" t="s">
        <v>6020</v>
      </c>
    </row>
    <row r="301" ht="15" customHeight="1">
      <c r="A301" t="e">
        <f t="shared" ca="1" si="477"/>
        <v>#VALUE!</v>
      </c>
      <c r="B301" t="e">
        <f t="array" ref="B301" ca="1">_xlfn.XLOOKUP(Tabelle4[[#This Row],[ExperimentID]]&amp;Tabelle4[[#This Row],[NegotiationID]]&amp;Tabelle4[[#This Row],[MessageID]],ALL_IN_ONE[ExperimentID]&amp;ALL_IN_ONE[NegotiationID]&amp;ALL_IN_ONE[MessageID],ALL_IN_ONE[Gesamt_ID],,0)</f>
        <v>#VALUE!</v>
      </c>
      <c r="C301">
        <v>757</v>
      </c>
      <c r="D301" t="s">
        <v>141</v>
      </c>
      <c r="E301">
        <v>3733</v>
      </c>
      <c r="F301">
        <v>760</v>
      </c>
      <c r="G301">
        <v>759</v>
      </c>
      <c r="H301" t="s">
        <v>19</v>
      </c>
      <c r="I301" t="str">
        <f t="array" ref="I301">IFERROR(_xlfn.XLOOKUP(Tabelle4[[#This Row],[NegotiationID]]&amp;"FinalAccept",Tabelle4[NegotiationID]&amp;Tabelle4[ActionType],Tabelle4[ActionType],,0),_xlfn.XLOOKUP(Tabelle4[[#This Row],[NegotiationID]]&amp;"FinalReject",Tabelle4[NegotiationID]&amp;Tabelle4[ActionType],Tabelle4[ActionType],,0))</f>
        <v>FinalReject</v>
      </c>
      <c r="J301">
        <v>0.9375</v>
      </c>
      <c r="K301">
        <v>0.93999999999999995</v>
      </c>
      <c r="L301">
        <v>1.8774999999999999</v>
      </c>
      <c r="M301">
        <v>0.0025000000000000001</v>
      </c>
      <c r="N301">
        <v>194</v>
      </c>
      <c r="O301">
        <v>16941</v>
      </c>
      <c r="P301">
        <v>13</v>
      </c>
      <c r="Q301" s="3" t="s">
        <v>330</v>
      </c>
    </row>
    <row r="302" ht="15" customHeight="1">
      <c r="A302" t="e">
        <f t="shared" ca="1" si="477"/>
        <v>#VALUE!</v>
      </c>
      <c r="B302" t="e">
        <f t="array" ref="B302" ca="1">_xlfn.XLOOKUP(Tabelle4[[#This Row],[ExperimentID]]&amp;Tabelle4[[#This Row],[NegotiationID]]&amp;Tabelle4[[#This Row],[MessageID]],ALL_IN_ONE[ExperimentID]&amp;ALL_IN_ONE[NegotiationID]&amp;ALL_IN_ONE[MessageID],ALL_IN_ONE[Gesamt_ID],,0)</f>
        <v>#VALUE!</v>
      </c>
      <c r="C302">
        <v>757</v>
      </c>
      <c r="D302" t="s">
        <v>141</v>
      </c>
      <c r="E302">
        <v>4294</v>
      </c>
      <c r="F302">
        <v>759</v>
      </c>
      <c r="G302">
        <v>760</v>
      </c>
      <c r="H302" t="s">
        <v>31</v>
      </c>
      <c r="I302" t="str">
        <f t="array" ref="I302">IFERROR(_xlfn.XLOOKUP(Tabelle4[[#This Row],[NegotiationID]]&amp;"FinalAccept",Tabelle4[NegotiationID]&amp;Tabelle4[ActionType],Tabelle4[ActionType],,0),_xlfn.XLOOKUP(Tabelle4[[#This Row],[NegotiationID]]&amp;"FinalReject",Tabelle4[NegotiationID]&amp;Tabelle4[ActionType],Tabelle4[ActionType],,0))</f>
        <v>FinalReject</v>
      </c>
      <c r="J302">
        <v>0.95999999999999996</v>
      </c>
      <c r="K302">
        <v>0.69499999999999995</v>
      </c>
      <c r="L302">
        <v>1.655</v>
      </c>
      <c r="M302">
        <v>0.26500000000000001</v>
      </c>
      <c r="N302">
        <v>158</v>
      </c>
      <c r="O302">
        <v>16941</v>
      </c>
      <c r="P302">
        <v>13</v>
      </c>
      <c r="Q302" s="3" t="s">
        <v>331</v>
      </c>
    </row>
    <row r="303" ht="15" customHeight="1">
      <c r="A303" t="e">
        <f t="shared" ca="1" si="477"/>
        <v>#VALUE!</v>
      </c>
      <c r="B303" t="e">
        <f t="array" ref="B303" ca="1">_xlfn.XLOOKUP(Tabelle4[[#This Row],[ExperimentID]]&amp;Tabelle4[[#This Row],[NegotiationID]]&amp;Tabelle4[[#This Row],[MessageID]],ALL_IN_ONE[ExperimentID]&amp;ALL_IN_ONE[NegotiationID]&amp;ALL_IN_ONE[MessageID],ALL_IN_ONE[Gesamt_ID],,0)</f>
        <v>#VALUE!</v>
      </c>
      <c r="C303">
        <v>757</v>
      </c>
      <c r="D303" t="s">
        <v>141</v>
      </c>
      <c r="E303">
        <v>4935</v>
      </c>
      <c r="F303">
        <v>760</v>
      </c>
      <c r="G303">
        <v>759</v>
      </c>
      <c r="H303" t="s">
        <v>31</v>
      </c>
      <c r="I303" t="str">
        <f t="array" ref="I303">IFERROR(_xlfn.XLOOKUP(Tabelle4[[#This Row],[NegotiationID]]&amp;"FinalAccept",Tabelle4[NegotiationID]&amp;Tabelle4[ActionType],Tabelle4[ActionType],,0),_xlfn.XLOOKUP(Tabelle4[[#This Row],[NegotiationID]]&amp;"FinalReject",Tabelle4[NegotiationID]&amp;Tabelle4[ActionType],Tabelle4[ActionType],,0))</f>
        <v>FinalReject</v>
      </c>
      <c r="J303">
        <v>0.88349999999999995</v>
      </c>
      <c r="K303">
        <v>0.40999999999999998</v>
      </c>
      <c r="L303">
        <v>1.2935000000000001</v>
      </c>
      <c r="M303">
        <v>0.47349999999999998</v>
      </c>
      <c r="N303">
        <v>3339</v>
      </c>
      <c r="O303">
        <v>16941</v>
      </c>
      <c r="P303">
        <v>13</v>
      </c>
      <c r="Q303" s="3" t="s">
        <v>332</v>
      </c>
    </row>
    <row r="304" ht="15" customHeight="1">
      <c r="A304" t="e">
        <f t="shared" ca="1" si="477"/>
        <v>#VALUE!</v>
      </c>
      <c r="B304" t="e">
        <f t="array" ref="B304" ca="1">_xlfn.XLOOKUP(Tabelle4[[#This Row],[ExperimentID]]&amp;Tabelle4[[#This Row],[NegotiationID]]&amp;Tabelle4[[#This Row],[MessageID]],ALL_IN_ONE[ExperimentID]&amp;ALL_IN_ONE[NegotiationID]&amp;ALL_IN_ONE[MessageID],ALL_IN_ONE[Gesamt_ID],,0)</f>
        <v>#VALUE!</v>
      </c>
      <c r="C304">
        <v>757</v>
      </c>
      <c r="D304" t="s">
        <v>141</v>
      </c>
      <c r="E304">
        <v>5314</v>
      </c>
      <c r="F304">
        <v>759</v>
      </c>
      <c r="G304">
        <v>760</v>
      </c>
      <c r="H304" t="s">
        <v>31</v>
      </c>
      <c r="I304" t="str">
        <f t="array" ref="I304">IFERROR(_xlfn.XLOOKUP(Tabelle4[[#This Row],[NegotiationID]]&amp;"FinalAccept",Tabelle4[NegotiationID]&amp;Tabelle4[ActionType],Tabelle4[ActionType],,0),_xlfn.XLOOKUP(Tabelle4[[#This Row],[NegotiationID]]&amp;"FinalReject",Tabelle4[NegotiationID]&amp;Tabelle4[ActionType],Tabelle4[ActionType],,0))</f>
        <v>FinalReject</v>
      </c>
      <c r="J304">
        <v>0.65500000000000003</v>
      </c>
      <c r="K304">
        <v>0.39350000000000002</v>
      </c>
      <c r="L304">
        <v>1.0485</v>
      </c>
      <c r="M304">
        <v>0.26150000000000001</v>
      </c>
      <c r="N304">
        <v>187</v>
      </c>
      <c r="O304">
        <v>16941</v>
      </c>
      <c r="P304">
        <v>13</v>
      </c>
      <c r="Q304" s="3" t="s">
        <v>333</v>
      </c>
    </row>
    <row r="305" ht="15" customHeight="1">
      <c r="A305" t="e">
        <f t="shared" ca="1" si="477"/>
        <v>#VALUE!</v>
      </c>
      <c r="B305" t="e">
        <f t="array" ref="B305" ca="1">_xlfn.XLOOKUP(Tabelle4[[#This Row],[ExperimentID]]&amp;Tabelle4[[#This Row],[NegotiationID]]&amp;Tabelle4[[#This Row],[MessageID]],ALL_IN_ONE[ExperimentID]&amp;ALL_IN_ONE[NegotiationID]&amp;ALL_IN_ONE[MessageID],ALL_IN_ONE[Gesamt_ID],,0)</f>
        <v>#VALUE!</v>
      </c>
      <c r="C305">
        <v>757</v>
      </c>
      <c r="D305" t="s">
        <v>141</v>
      </c>
      <c r="E305">
        <v>5759</v>
      </c>
      <c r="F305">
        <v>760</v>
      </c>
      <c r="G305">
        <v>759</v>
      </c>
      <c r="H305" t="s">
        <v>31</v>
      </c>
      <c r="I305" t="str">
        <f t="array" ref="I305">IFERROR(_xlfn.XLOOKUP(Tabelle4[[#This Row],[NegotiationID]]&amp;"FinalAccept",Tabelle4[NegotiationID]&amp;Tabelle4[ActionType],Tabelle4[ActionType],,0),_xlfn.XLOOKUP(Tabelle4[[#This Row],[NegotiationID]]&amp;"FinalReject",Tabelle4[NegotiationID]&amp;Tabelle4[ActionType],Tabelle4[ActionType],,0))</f>
        <v>FinalReject</v>
      </c>
      <c r="J305">
        <v>0.67600000000000005</v>
      </c>
      <c r="K305">
        <v>0.35580000000000001</v>
      </c>
      <c r="L305">
        <v>1.0318000000000001</v>
      </c>
      <c r="M305">
        <v>0.32019999999999998</v>
      </c>
      <c r="N305">
        <v>3241</v>
      </c>
      <c r="O305">
        <v>16941</v>
      </c>
      <c r="P305">
        <v>13</v>
      </c>
      <c r="Q305" s="3" t="s">
        <v>332</v>
      </c>
    </row>
    <row r="306" ht="15" customHeight="1">
      <c r="A306" t="e">
        <f t="shared" ca="1" si="477"/>
        <v>#VALUE!</v>
      </c>
      <c r="B306" t="e">
        <f t="array" ref="B306" ca="1">_xlfn.XLOOKUP(Tabelle4[[#This Row],[ExperimentID]]&amp;Tabelle4[[#This Row],[NegotiationID]]&amp;Tabelle4[[#This Row],[MessageID]],ALL_IN_ONE[ExperimentID]&amp;ALL_IN_ONE[NegotiationID]&amp;ALL_IN_ONE[MessageID],ALL_IN_ONE[Gesamt_ID],,0)</f>
        <v>#VALUE!</v>
      </c>
      <c r="C306">
        <v>757</v>
      </c>
      <c r="D306" t="s">
        <v>141</v>
      </c>
      <c r="E306">
        <v>5929</v>
      </c>
      <c r="F306">
        <v>759</v>
      </c>
      <c r="G306">
        <v>760</v>
      </c>
      <c r="H306" t="s">
        <v>31</v>
      </c>
      <c r="I306" t="str">
        <f t="array" ref="I306">IFERROR(_xlfn.XLOOKUP(Tabelle4[[#This Row],[NegotiationID]]&amp;"FinalAccept",Tabelle4[NegotiationID]&amp;Tabelle4[ActionType],Tabelle4[ActionType],,0),_xlfn.XLOOKUP(Tabelle4[[#This Row],[NegotiationID]]&amp;"FinalReject",Tabelle4[NegotiationID]&amp;Tabelle4[ActionType],Tabelle4[ActionType],,0))</f>
        <v>FinalReject</v>
      </c>
      <c r="J306">
        <v>0.69669999999999999</v>
      </c>
      <c r="K306">
        <v>0.47099999999999997</v>
      </c>
      <c r="L306">
        <v>1.1677</v>
      </c>
      <c r="M306">
        <v>0.22570000000000001</v>
      </c>
      <c r="N306">
        <v>211</v>
      </c>
      <c r="O306">
        <v>16941</v>
      </c>
      <c r="P306">
        <v>13</v>
      </c>
      <c r="Q306" s="3" t="s">
        <v>334</v>
      </c>
    </row>
    <row r="307" ht="15" customHeight="1">
      <c r="A307" t="e">
        <f t="shared" ca="1" si="477"/>
        <v>#VALUE!</v>
      </c>
      <c r="B307" t="e">
        <f t="array" ref="B307" ca="1">_xlfn.XLOOKUP(Tabelle4[[#This Row],[ExperimentID]]&amp;Tabelle4[[#This Row],[NegotiationID]]&amp;Tabelle4[[#This Row],[MessageID]],ALL_IN_ONE[ExperimentID]&amp;ALL_IN_ONE[NegotiationID]&amp;ALL_IN_ONE[MessageID],ALL_IN_ONE[Gesamt_ID],,0)</f>
        <v>#VALUE!</v>
      </c>
      <c r="C307">
        <v>757</v>
      </c>
      <c r="D307" t="s">
        <v>141</v>
      </c>
      <c r="E307">
        <v>6138</v>
      </c>
      <c r="F307">
        <v>760</v>
      </c>
      <c r="G307">
        <v>759</v>
      </c>
      <c r="H307" t="s">
        <v>31</v>
      </c>
      <c r="I307" t="str">
        <f t="array" ref="I307">IFERROR(_xlfn.XLOOKUP(Tabelle4[[#This Row],[NegotiationID]]&amp;"FinalAccept",Tabelle4[NegotiationID]&amp;Tabelle4[ActionType],Tabelle4[ActionType],,0),_xlfn.XLOOKUP(Tabelle4[[#This Row],[NegotiationID]]&amp;"FinalReject",Tabelle4[NegotiationID]&amp;Tabelle4[ActionType],Tabelle4[ActionType],,0))</f>
        <v>FinalReject</v>
      </c>
      <c r="J307">
        <v>0.63349999999999995</v>
      </c>
      <c r="K307">
        <v>0.42499999999999999</v>
      </c>
      <c r="L307">
        <v>1.0585</v>
      </c>
      <c r="M307">
        <v>0.20849999999999999</v>
      </c>
      <c r="N307">
        <v>3203</v>
      </c>
      <c r="O307">
        <v>16941</v>
      </c>
      <c r="P307">
        <v>13</v>
      </c>
      <c r="Q307" s="3" t="s">
        <v>332</v>
      </c>
    </row>
    <row r="308" ht="15" customHeight="1">
      <c r="A308" t="e">
        <f t="shared" ca="1" si="477"/>
        <v>#VALUE!</v>
      </c>
      <c r="B308" t="e">
        <f t="array" ref="B308" ca="1">_xlfn.XLOOKUP(Tabelle4[[#This Row],[ExperimentID]]&amp;Tabelle4[[#This Row],[NegotiationID]]&amp;Tabelle4[[#This Row],[MessageID]],ALL_IN_ONE[ExperimentID]&amp;ALL_IN_ONE[NegotiationID]&amp;ALL_IN_ONE[MessageID],ALL_IN_ONE[Gesamt_ID],,0)</f>
        <v>#VALUE!</v>
      </c>
      <c r="C308">
        <v>757</v>
      </c>
      <c r="D308" t="s">
        <v>141</v>
      </c>
      <c r="E308">
        <v>6179</v>
      </c>
      <c r="F308">
        <v>759</v>
      </c>
      <c r="G308">
        <v>760</v>
      </c>
      <c r="H308" t="s">
        <v>31</v>
      </c>
      <c r="I308" t="str">
        <f t="array" ref="I308">IFERROR(_xlfn.XLOOKUP(Tabelle4[[#This Row],[NegotiationID]]&amp;"FinalAccept",Tabelle4[NegotiationID]&amp;Tabelle4[ActionType],Tabelle4[ActionType],,0),_xlfn.XLOOKUP(Tabelle4[[#This Row],[NegotiationID]]&amp;"FinalReject",Tabelle4[NegotiationID]&amp;Tabelle4[ActionType],Tabelle4[ActionType],,0))</f>
        <v>FinalReject</v>
      </c>
      <c r="J308">
        <v>0.84670000000000001</v>
      </c>
      <c r="K308">
        <v>0.621</v>
      </c>
      <c r="L308">
        <v>1.4677</v>
      </c>
      <c r="M308">
        <v>0.22570000000000001</v>
      </c>
      <c r="N308">
        <v>181</v>
      </c>
      <c r="O308">
        <v>16941</v>
      </c>
      <c r="P308">
        <v>13</v>
      </c>
      <c r="Q308" s="3" t="s">
        <v>335</v>
      </c>
    </row>
    <row r="309" ht="15" customHeight="1">
      <c r="A309" t="e">
        <f t="shared" ca="1" si="477"/>
        <v>#VALUE!</v>
      </c>
      <c r="B309" t="e">
        <f t="array" ref="B309" ca="1">_xlfn.XLOOKUP(Tabelle4[[#This Row],[ExperimentID]]&amp;Tabelle4[[#This Row],[NegotiationID]]&amp;Tabelle4[[#This Row],[MessageID]],ALL_IN_ONE[ExperimentID]&amp;ALL_IN_ONE[NegotiationID]&amp;ALL_IN_ONE[MessageID],ALL_IN_ONE[Gesamt_ID],,0)</f>
        <v>#VALUE!</v>
      </c>
      <c r="C309">
        <v>757</v>
      </c>
      <c r="D309" t="s">
        <v>141</v>
      </c>
      <c r="E309">
        <v>6450</v>
      </c>
      <c r="F309">
        <v>760</v>
      </c>
      <c r="G309">
        <v>759</v>
      </c>
      <c r="H309" t="s">
        <v>31</v>
      </c>
      <c r="I309" t="str">
        <f t="array" ref="I309">IFERROR(_xlfn.XLOOKUP(Tabelle4[[#This Row],[NegotiationID]]&amp;"FinalAccept",Tabelle4[NegotiationID]&amp;Tabelle4[ActionType],Tabelle4[ActionType],,0),_xlfn.XLOOKUP(Tabelle4[[#This Row],[NegotiationID]]&amp;"FinalReject",Tabelle4[NegotiationID]&amp;Tabelle4[ActionType],Tabelle4[ActionType],,0))</f>
        <v>FinalReject</v>
      </c>
      <c r="J309">
        <v>0.61099999999999999</v>
      </c>
      <c r="K309">
        <v>0.51000000000000001</v>
      </c>
      <c r="L309">
        <v>1.121</v>
      </c>
      <c r="M309">
        <v>0.10100000000000001</v>
      </c>
      <c r="N309">
        <v>3044</v>
      </c>
      <c r="O309">
        <v>16941</v>
      </c>
      <c r="P309">
        <v>13</v>
      </c>
      <c r="Q309" s="3" t="s">
        <v>332</v>
      </c>
    </row>
    <row r="310" ht="15" customHeight="1">
      <c r="A310" t="e">
        <f t="shared" ca="1" si="477"/>
        <v>#VALUE!</v>
      </c>
      <c r="B310" t="e">
        <f t="array" ref="B310" ca="1">_xlfn.XLOOKUP(Tabelle4[[#This Row],[ExperimentID]]&amp;Tabelle4[[#This Row],[NegotiationID]]&amp;Tabelle4[[#This Row],[MessageID]],ALL_IN_ONE[ExperimentID]&amp;ALL_IN_ONE[NegotiationID]&amp;ALL_IN_ONE[MessageID],ALL_IN_ONE[Gesamt_ID],,0)</f>
        <v>#VALUE!</v>
      </c>
      <c r="C310">
        <v>757</v>
      </c>
      <c r="D310" t="s">
        <v>141</v>
      </c>
      <c r="E310">
        <v>6489</v>
      </c>
      <c r="F310">
        <v>759</v>
      </c>
      <c r="G310">
        <v>760</v>
      </c>
      <c r="H310" t="s">
        <v>31</v>
      </c>
      <c r="I310" t="str">
        <f t="array" ref="I310">IFERROR(_xlfn.XLOOKUP(Tabelle4[[#This Row],[NegotiationID]]&amp;"FinalAccept",Tabelle4[NegotiationID]&amp;Tabelle4[ActionType],Tabelle4[ActionType],,0),_xlfn.XLOOKUP(Tabelle4[[#This Row],[NegotiationID]]&amp;"FinalReject",Tabelle4[NegotiationID]&amp;Tabelle4[ActionType],Tabelle4[ActionType],,0))</f>
        <v>FinalReject</v>
      </c>
      <c r="J310">
        <v>0.73999999999999999</v>
      </c>
      <c r="K310">
        <v>0.371</v>
      </c>
      <c r="L310">
        <v>1.111</v>
      </c>
      <c r="M310">
        <v>0.36899999999999999</v>
      </c>
      <c r="N310">
        <v>126</v>
      </c>
      <c r="O310">
        <v>16941</v>
      </c>
      <c r="P310">
        <v>13</v>
      </c>
      <c r="Q310" s="3" t="s">
        <v>336</v>
      </c>
    </row>
    <row r="311" ht="15" customHeight="1">
      <c r="A311" t="e">
        <f t="shared" ca="1" si="477"/>
        <v>#VALUE!</v>
      </c>
      <c r="B311" t="e">
        <f t="array" ref="B311" ca="1">_xlfn.XLOOKUP(Tabelle4[[#This Row],[ExperimentID]]&amp;Tabelle4[[#This Row],[NegotiationID]]&amp;Tabelle4[[#This Row],[MessageID]],ALL_IN_ONE[ExperimentID]&amp;ALL_IN_ONE[NegotiationID]&amp;ALL_IN_ONE[MessageID],ALL_IN_ONE[Gesamt_ID],,0)</f>
        <v>#VALUE!</v>
      </c>
      <c r="C311">
        <v>757</v>
      </c>
      <c r="D311" t="s">
        <v>141</v>
      </c>
      <c r="E311">
        <v>6614</v>
      </c>
      <c r="F311">
        <v>760</v>
      </c>
      <c r="G311">
        <v>759</v>
      </c>
      <c r="H311" t="s">
        <v>31</v>
      </c>
      <c r="I311" t="str">
        <f t="array" ref="I311">IFERROR(_xlfn.XLOOKUP(Tabelle4[[#This Row],[NegotiationID]]&amp;"FinalAccept",Tabelle4[NegotiationID]&amp;Tabelle4[ActionType],Tabelle4[ActionType],,0),_xlfn.XLOOKUP(Tabelle4[[#This Row],[NegotiationID]]&amp;"FinalReject",Tabelle4[NegotiationID]&amp;Tabelle4[ActionType],Tabelle4[ActionType],,0))</f>
        <v>FinalReject</v>
      </c>
      <c r="J311">
        <v>0.55900000000000005</v>
      </c>
      <c r="K311">
        <v>0.57930000000000004</v>
      </c>
      <c r="L311">
        <v>1.1383000000000001</v>
      </c>
      <c r="M311">
        <v>0.020299999999999999</v>
      </c>
      <c r="N311">
        <v>2982</v>
      </c>
      <c r="O311">
        <v>16941</v>
      </c>
      <c r="P311">
        <v>13</v>
      </c>
      <c r="Q311" s="3" t="s">
        <v>337</v>
      </c>
    </row>
    <row r="312" ht="15" customHeight="1">
      <c r="A312" t="e">
        <f t="shared" ca="1" si="477"/>
        <v>#VALUE!</v>
      </c>
      <c r="B312" t="e">
        <f t="array" ref="B312" ca="1">_xlfn.XLOOKUP(Tabelle4[[#This Row],[ExperimentID]]&amp;Tabelle4[[#This Row],[NegotiationID]]&amp;Tabelle4[[#This Row],[MessageID]],ALL_IN_ONE[ExperimentID]&amp;ALL_IN_ONE[NegotiationID]&amp;ALL_IN_ONE[MessageID],ALL_IN_ONE[Gesamt_ID],,0)</f>
        <v>#VALUE!</v>
      </c>
      <c r="C312">
        <v>757</v>
      </c>
      <c r="D312" t="s">
        <v>141</v>
      </c>
      <c r="E312">
        <v>6644</v>
      </c>
      <c r="F312">
        <v>759</v>
      </c>
      <c r="G312">
        <v>760</v>
      </c>
      <c r="H312" t="s">
        <v>40</v>
      </c>
      <c r="I312" t="str">
        <f t="array" ref="I312">IFERROR(_xlfn.XLOOKUP(Tabelle4[[#This Row],[NegotiationID]]&amp;"FinalAccept",Tabelle4[NegotiationID]&amp;Tabelle4[ActionType],Tabelle4[ActionType],,0),_xlfn.XLOOKUP(Tabelle4[[#This Row],[NegotiationID]]&amp;"FinalReject",Tabelle4[NegotiationID]&amp;Tabelle4[ActionType],Tabelle4[ActionType],,0))</f>
        <v>FinalReject</v>
      </c>
      <c r="J312">
        <v>0.57930000000000004</v>
      </c>
      <c r="K312">
        <v>0.55900000000000005</v>
      </c>
      <c r="L312">
        <v>1.1383000000000001</v>
      </c>
      <c r="M312">
        <v>0.020299999999999999</v>
      </c>
      <c r="N312">
        <v>54</v>
      </c>
      <c r="O312">
        <v>16941</v>
      </c>
      <c r="P312">
        <v>13</v>
      </c>
      <c r="Q312" s="3" t="s">
        <v>338</v>
      </c>
    </row>
    <row r="313" ht="15" hidden="1" customHeight="1">
      <c r="A313" t="e">
        <f t="shared" ca="1" si="477"/>
        <v>#VALUE!</v>
      </c>
      <c r="B313" t="e">
        <f t="array" ref="B313" ca="1">_xlfn.XLOOKUP(Tabelle4[[#This Row],[ExperimentID]]&amp;Tabelle4[[#This Row],[NegotiationID]]&amp;Tabelle4[[#This Row],[MessageID]],ALL_IN_ONE[ExperimentID]&amp;ALL_IN_ONE[NegotiationID]&amp;ALL_IN_ONE[MessageID],ALL_IN_ONE[Gesamt_ID],,0)</f>
        <v>#VALUE!</v>
      </c>
      <c r="C313">
        <v>783</v>
      </c>
      <c r="D313" t="s">
        <v>141</v>
      </c>
      <c r="E313">
        <v>784</v>
      </c>
      <c r="H313" t="s">
        <v>6019</v>
      </c>
      <c r="I313" t="e">
        <f t="array" ref="I313">IFERROR(_xlfn.XLOOKUP(Tabelle4[[#This Row],[NegotiationID]]&amp;"FinalAccept",Tabelle4[NegotiationID]&amp;Tabelle4[ActionType],Tabelle4[ActionType],,0),_xlfn.XLOOKUP(Tabelle4[[#This Row],[NegotiationID]]&amp;"FinalReject",Tabelle4[NegotiationID]&amp;Tabelle4[ActionType],Tabelle4[ActionType],,0))</f>
        <v>#N/A</v>
      </c>
      <c r="N313">
        <v>21</v>
      </c>
      <c r="O313">
        <v>1441</v>
      </c>
      <c r="P313">
        <v>19</v>
      </c>
      <c r="Q313" t="s">
        <v>6020</v>
      </c>
    </row>
    <row r="314" ht="15" hidden="1" customHeight="1">
      <c r="A314" t="e">
        <f t="shared" ca="1" si="477"/>
        <v>#VALUE!</v>
      </c>
      <c r="B314" t="e">
        <f t="array" ref="B314" ca="1">_xlfn.XLOOKUP(Tabelle4[[#This Row],[ExperimentID]]&amp;Tabelle4[[#This Row],[NegotiationID]]&amp;Tabelle4[[#This Row],[MessageID]],ALL_IN_ONE[ExperimentID]&amp;ALL_IN_ONE[NegotiationID]&amp;ALL_IN_ONE[MessageID],ALL_IN_ONE[Gesamt_ID],,0)</f>
        <v>#VALUE!</v>
      </c>
      <c r="C314">
        <v>783</v>
      </c>
      <c r="D314" t="s">
        <v>141</v>
      </c>
      <c r="E314">
        <v>3961</v>
      </c>
      <c r="F314">
        <v>786</v>
      </c>
      <c r="G314">
        <v>785</v>
      </c>
      <c r="H314" t="s">
        <v>22</v>
      </c>
      <c r="I314" t="e">
        <f t="array" ref="I314">IFERROR(_xlfn.XLOOKUP(Tabelle4[[#This Row],[NegotiationID]]&amp;"FinalAccept",Tabelle4[NegotiationID]&amp;Tabelle4[ActionType],Tabelle4[ActionType],,0),_xlfn.XLOOKUP(Tabelle4[[#This Row],[NegotiationID]]&amp;"FinalReject",Tabelle4[NegotiationID]&amp;Tabelle4[ActionType],Tabelle4[ActionType],,0))</f>
        <v>#N/A</v>
      </c>
      <c r="N314">
        <v>26</v>
      </c>
      <c r="O314">
        <v>1441</v>
      </c>
      <c r="P314">
        <v>19</v>
      </c>
      <c r="Q314" s="3" t="s">
        <v>6101</v>
      </c>
    </row>
    <row r="315" ht="15" hidden="1" customHeight="1">
      <c r="A315" t="e">
        <f t="shared" ca="1" si="477"/>
        <v>#VALUE!</v>
      </c>
      <c r="B315" t="e">
        <f t="array" ref="B315" ca="1">_xlfn.XLOOKUP(Tabelle4[[#This Row],[ExperimentID]]&amp;Tabelle4[[#This Row],[NegotiationID]]&amp;Tabelle4[[#This Row],[MessageID]],ALL_IN_ONE[ExperimentID]&amp;ALL_IN_ONE[NegotiationID]&amp;ALL_IN_ONE[MessageID],ALL_IN_ONE[Gesamt_ID],,0)</f>
        <v>#VALUE!</v>
      </c>
      <c r="C315">
        <v>783</v>
      </c>
      <c r="D315" t="s">
        <v>141</v>
      </c>
      <c r="E315">
        <v>4183</v>
      </c>
      <c r="F315">
        <v>785</v>
      </c>
      <c r="G315">
        <v>786</v>
      </c>
      <c r="H315" t="s">
        <v>24</v>
      </c>
      <c r="I315" t="e">
        <f t="array" ref="I315">IFERROR(_xlfn.XLOOKUP(Tabelle4[[#This Row],[NegotiationID]]&amp;"FinalAccept",Tabelle4[NegotiationID]&amp;Tabelle4[ActionType],Tabelle4[ActionType],,0),_xlfn.XLOOKUP(Tabelle4[[#This Row],[NegotiationID]]&amp;"FinalReject",Tabelle4[NegotiationID]&amp;Tabelle4[ActionType],Tabelle4[ActionType],,0))</f>
        <v>#N/A</v>
      </c>
      <c r="N315">
        <v>87</v>
      </c>
      <c r="O315">
        <v>1441</v>
      </c>
      <c r="P315">
        <v>19</v>
      </c>
      <c r="Q315" s="3" t="s">
        <v>6102</v>
      </c>
    </row>
    <row r="316" ht="15" hidden="1" customHeight="1">
      <c r="A316" t="e">
        <f t="shared" ca="1" si="477"/>
        <v>#VALUE!</v>
      </c>
      <c r="B316" t="e">
        <f t="array" ref="B316" ca="1">_xlfn.XLOOKUP(Tabelle4[[#This Row],[ExperimentID]]&amp;Tabelle4[[#This Row],[NegotiationID]]&amp;Tabelle4[[#This Row],[MessageID]],ALL_IN_ONE[ExperimentID]&amp;ALL_IN_ONE[NegotiationID]&amp;ALL_IN_ONE[MessageID],ALL_IN_ONE[Gesamt_ID],,0)</f>
        <v>#VALUE!</v>
      </c>
      <c r="C316">
        <v>783</v>
      </c>
      <c r="D316" t="s">
        <v>141</v>
      </c>
      <c r="E316">
        <v>4513</v>
      </c>
      <c r="F316">
        <v>786</v>
      </c>
      <c r="G316">
        <v>785</v>
      </c>
      <c r="H316" t="s">
        <v>22</v>
      </c>
      <c r="I316" t="e">
        <f t="array" ref="I316">IFERROR(_xlfn.XLOOKUP(Tabelle4[[#This Row],[NegotiationID]]&amp;"FinalAccept",Tabelle4[NegotiationID]&amp;Tabelle4[ActionType],Tabelle4[ActionType],,0),_xlfn.XLOOKUP(Tabelle4[[#This Row],[NegotiationID]]&amp;"FinalReject",Tabelle4[NegotiationID]&amp;Tabelle4[ActionType],Tabelle4[ActionType],,0))</f>
        <v>#N/A</v>
      </c>
      <c r="N316">
        <v>101</v>
      </c>
      <c r="O316">
        <v>1441</v>
      </c>
      <c r="P316">
        <v>19</v>
      </c>
      <c r="Q316" s="3" t="s">
        <v>6103</v>
      </c>
    </row>
    <row r="317" ht="15" hidden="1" customHeight="1">
      <c r="A317" t="e">
        <f t="shared" ca="1" si="477"/>
        <v>#VALUE!</v>
      </c>
      <c r="B317" t="e">
        <f t="array" ref="B317" ca="1">_xlfn.XLOOKUP(Tabelle4[[#This Row],[ExperimentID]]&amp;Tabelle4[[#This Row],[NegotiationID]]&amp;Tabelle4[[#This Row],[MessageID]],ALL_IN_ONE[ExperimentID]&amp;ALL_IN_ONE[NegotiationID]&amp;ALL_IN_ONE[MessageID],ALL_IN_ONE[Gesamt_ID],,0)</f>
        <v>#VALUE!</v>
      </c>
      <c r="C317">
        <v>783</v>
      </c>
      <c r="D317" t="s">
        <v>141</v>
      </c>
      <c r="E317">
        <v>4950</v>
      </c>
      <c r="F317">
        <v>785</v>
      </c>
      <c r="G317">
        <v>786</v>
      </c>
      <c r="H317" t="s">
        <v>24</v>
      </c>
      <c r="I317" t="e">
        <f t="array" ref="I317">IFERROR(_xlfn.XLOOKUP(Tabelle4[[#This Row],[NegotiationID]]&amp;"FinalAccept",Tabelle4[NegotiationID]&amp;Tabelle4[ActionType],Tabelle4[ActionType],,0),_xlfn.XLOOKUP(Tabelle4[[#This Row],[NegotiationID]]&amp;"FinalReject",Tabelle4[NegotiationID]&amp;Tabelle4[ActionType],Tabelle4[ActionType],,0))</f>
        <v>#N/A</v>
      </c>
      <c r="N317">
        <v>171</v>
      </c>
      <c r="O317">
        <v>1441</v>
      </c>
      <c r="P317">
        <v>19</v>
      </c>
      <c r="Q317" s="3" t="s">
        <v>6104</v>
      </c>
    </row>
    <row r="318" ht="15" hidden="1" customHeight="1">
      <c r="A318" t="e">
        <f t="shared" ca="1" si="477"/>
        <v>#VALUE!</v>
      </c>
      <c r="B318" t="e">
        <f t="array" ref="B318" ca="1">_xlfn.XLOOKUP(Tabelle4[[#This Row],[ExperimentID]]&amp;Tabelle4[[#This Row],[NegotiationID]]&amp;Tabelle4[[#This Row],[MessageID]],ALL_IN_ONE[ExperimentID]&amp;ALL_IN_ONE[NegotiationID]&amp;ALL_IN_ONE[MessageID],ALL_IN_ONE[Gesamt_ID],,0)</f>
        <v>#VALUE!</v>
      </c>
      <c r="C318">
        <v>783</v>
      </c>
      <c r="D318" t="s">
        <v>141</v>
      </c>
      <c r="E318">
        <v>5182</v>
      </c>
      <c r="F318">
        <v>786</v>
      </c>
      <c r="G318">
        <v>785</v>
      </c>
      <c r="H318" t="s">
        <v>19</v>
      </c>
      <c r="I318" t="e">
        <f t="array" ref="I318">IFERROR(_xlfn.XLOOKUP(Tabelle4[[#This Row],[NegotiationID]]&amp;"FinalAccept",Tabelle4[NegotiationID]&amp;Tabelle4[ActionType],Tabelle4[ActionType],,0),_xlfn.XLOOKUP(Tabelle4[[#This Row],[NegotiationID]]&amp;"FinalReject",Tabelle4[NegotiationID]&amp;Tabelle4[ActionType],Tabelle4[ActionType],,0))</f>
        <v>#N/A</v>
      </c>
      <c r="J318">
        <v>0.90600000000000003</v>
      </c>
      <c r="K318">
        <v>0.67330000000000001</v>
      </c>
      <c r="L318">
        <v>1.5792999999999999</v>
      </c>
      <c r="M318">
        <v>0.23269999999999999</v>
      </c>
      <c r="N318">
        <v>2</v>
      </c>
      <c r="O318">
        <v>1441</v>
      </c>
      <c r="P318">
        <v>19</v>
      </c>
      <c r="Q318" s="3" t="s">
        <v>6105</v>
      </c>
    </row>
    <row r="319" ht="15" hidden="1" customHeight="1">
      <c r="A319" t="e">
        <f t="shared" ca="1" si="477"/>
        <v>#VALUE!</v>
      </c>
      <c r="B319" t="e">
        <f t="array" ref="B319" ca="1">_xlfn.XLOOKUP(Tabelle4[[#This Row],[ExperimentID]]&amp;Tabelle4[[#This Row],[NegotiationID]]&amp;Tabelle4[[#This Row],[MessageID]],ALL_IN_ONE[ExperimentID]&amp;ALL_IN_ONE[NegotiationID]&amp;ALL_IN_ONE[MessageID],ALL_IN_ONE[Gesamt_ID],,0)</f>
        <v>#VALUE!</v>
      </c>
      <c r="C319">
        <v>783</v>
      </c>
      <c r="D319" t="s">
        <v>141</v>
      </c>
      <c r="E319">
        <v>5271</v>
      </c>
      <c r="F319">
        <v>785</v>
      </c>
      <c r="G319">
        <v>786</v>
      </c>
      <c r="H319" t="s">
        <v>22</v>
      </c>
      <c r="I319" t="e">
        <f t="array" ref="I319">IFERROR(_xlfn.XLOOKUP(Tabelle4[[#This Row],[NegotiationID]]&amp;"FinalAccept",Tabelle4[NegotiationID]&amp;Tabelle4[ActionType],Tabelle4[ActionType],,0),_xlfn.XLOOKUP(Tabelle4[[#This Row],[NegotiationID]]&amp;"FinalReject",Tabelle4[NegotiationID]&amp;Tabelle4[ActionType],Tabelle4[ActionType],,0))</f>
        <v>#N/A</v>
      </c>
      <c r="N319">
        <v>8</v>
      </c>
      <c r="O319">
        <v>1441</v>
      </c>
      <c r="P319">
        <v>19</v>
      </c>
      <c r="Q319" t="s">
        <v>6106</v>
      </c>
    </row>
    <row r="320" ht="15" hidden="1" customHeight="1">
      <c r="A320" t="e">
        <f t="shared" ca="1" si="477"/>
        <v>#VALUE!</v>
      </c>
      <c r="B320" t="e">
        <f t="array" ref="B320" ca="1">_xlfn.XLOOKUP(Tabelle4[[#This Row],[ExperimentID]]&amp;Tabelle4[[#This Row],[NegotiationID]]&amp;Tabelle4[[#This Row],[MessageID]],ALL_IN_ONE[ExperimentID]&amp;ALL_IN_ONE[NegotiationID]&amp;ALL_IN_ONE[MessageID],ALL_IN_ONE[Gesamt_ID],,0)</f>
        <v>#VALUE!</v>
      </c>
      <c r="C320">
        <v>783</v>
      </c>
      <c r="D320" t="s">
        <v>141</v>
      </c>
      <c r="E320">
        <v>5354</v>
      </c>
      <c r="F320">
        <v>786</v>
      </c>
      <c r="G320">
        <v>785</v>
      </c>
      <c r="H320" t="s">
        <v>24</v>
      </c>
      <c r="I320" t="e">
        <f t="array" ref="I320">IFERROR(_xlfn.XLOOKUP(Tabelle4[[#This Row],[NegotiationID]]&amp;"FinalAccept",Tabelle4[NegotiationID]&amp;Tabelle4[ActionType],Tabelle4[ActionType],,0),_xlfn.XLOOKUP(Tabelle4[[#This Row],[NegotiationID]]&amp;"FinalReject",Tabelle4[NegotiationID]&amp;Tabelle4[ActionType],Tabelle4[ActionType],,0))</f>
        <v>#N/A</v>
      </c>
      <c r="N320">
        <v>21</v>
      </c>
      <c r="O320">
        <v>1441</v>
      </c>
      <c r="P320">
        <v>19</v>
      </c>
      <c r="Q320" s="3" t="s">
        <v>6107</v>
      </c>
    </row>
    <row r="321" ht="15" hidden="1" customHeight="1">
      <c r="A321" t="e">
        <f t="shared" ca="1" si="477"/>
        <v>#VALUE!</v>
      </c>
      <c r="B321" t="e">
        <f t="array" ref="B321" ca="1">_xlfn.XLOOKUP(Tabelle4[[#This Row],[ExperimentID]]&amp;Tabelle4[[#This Row],[NegotiationID]]&amp;Tabelle4[[#This Row],[MessageID]],ALL_IN_ONE[ExperimentID]&amp;ALL_IN_ONE[NegotiationID]&amp;ALL_IN_ONE[MessageID],ALL_IN_ONE[Gesamt_ID],,0)</f>
        <v>#VALUE!</v>
      </c>
      <c r="C321">
        <v>783</v>
      </c>
      <c r="D321" t="s">
        <v>141</v>
      </c>
      <c r="E321">
        <v>5426</v>
      </c>
      <c r="F321">
        <v>785</v>
      </c>
      <c r="G321">
        <v>786</v>
      </c>
      <c r="H321" t="s">
        <v>31</v>
      </c>
      <c r="I321" t="e">
        <f t="array" ref="I321">IFERROR(_xlfn.XLOOKUP(Tabelle4[[#This Row],[NegotiationID]]&amp;"FinalAccept",Tabelle4[NegotiationID]&amp;Tabelle4[ActionType],Tabelle4[ActionType],,0),_xlfn.XLOOKUP(Tabelle4[[#This Row],[NegotiationID]]&amp;"FinalReject",Tabelle4[NegotiationID]&amp;Tabelle4[ActionType],Tabelle4[ActionType],,0))</f>
        <v>#N/A</v>
      </c>
      <c r="J321">
        <v>0.67330000000000001</v>
      </c>
      <c r="K321">
        <v>0.90600000000000003</v>
      </c>
      <c r="L321">
        <v>1.5792999999999999</v>
      </c>
      <c r="M321">
        <v>0.23269999999999999</v>
      </c>
      <c r="N321">
        <v>15</v>
      </c>
      <c r="O321">
        <v>1441</v>
      </c>
      <c r="P321">
        <v>19</v>
      </c>
      <c r="Q321" s="3" t="s">
        <v>6108</v>
      </c>
    </row>
    <row r="322" ht="15" hidden="1" customHeight="1">
      <c r="A322" t="e">
        <f t="shared" ref="A322:A385" ca="1" si="478">MID(CELL("Dateiname",$A$1),FIND("]",CELL("Dateiname",$A$1))+1,31)</f>
        <v>#VALUE!</v>
      </c>
      <c r="B322" t="e">
        <f t="array" ref="B322" ca="1">_xlfn.XLOOKUP(Tabelle4[[#This Row],[ExperimentID]]&amp;Tabelle4[[#This Row],[NegotiationID]]&amp;Tabelle4[[#This Row],[MessageID]],ALL_IN_ONE[ExperimentID]&amp;ALL_IN_ONE[NegotiationID]&amp;ALL_IN_ONE[MessageID],ALL_IN_ONE[Gesamt_ID],,0)</f>
        <v>#VALUE!</v>
      </c>
      <c r="C322">
        <v>783</v>
      </c>
      <c r="D322" t="s">
        <v>141</v>
      </c>
      <c r="E322">
        <v>5806</v>
      </c>
      <c r="F322">
        <v>786</v>
      </c>
      <c r="G322">
        <v>785</v>
      </c>
      <c r="H322" t="s">
        <v>22</v>
      </c>
      <c r="I322" t="e">
        <f t="array" ref="I322">IFERROR(_xlfn.XLOOKUP(Tabelle4[[#This Row],[NegotiationID]]&amp;"FinalAccept",Tabelle4[NegotiationID]&amp;Tabelle4[ActionType],Tabelle4[ActionType],,0),_xlfn.XLOOKUP(Tabelle4[[#This Row],[NegotiationID]]&amp;"FinalReject",Tabelle4[NegotiationID]&amp;Tabelle4[ActionType],Tabelle4[ActionType],,0))</f>
        <v>#N/A</v>
      </c>
      <c r="N322">
        <v>195</v>
      </c>
      <c r="O322">
        <v>1441</v>
      </c>
      <c r="P322">
        <v>19</v>
      </c>
      <c r="Q322" s="3" t="s">
        <v>6109</v>
      </c>
    </row>
    <row r="323" ht="15" hidden="1" customHeight="1">
      <c r="A323" t="e">
        <f t="shared" ca="1" si="478"/>
        <v>#VALUE!</v>
      </c>
      <c r="B323" t="e">
        <f t="array" ref="B323" ca="1">_xlfn.XLOOKUP(Tabelle4[[#This Row],[ExperimentID]]&amp;Tabelle4[[#This Row],[NegotiationID]]&amp;Tabelle4[[#This Row],[MessageID]],ALL_IN_ONE[ExperimentID]&amp;ALL_IN_ONE[NegotiationID]&amp;ALL_IN_ONE[MessageID],ALL_IN_ONE[Gesamt_ID],,0)</f>
        <v>#VALUE!</v>
      </c>
      <c r="C323">
        <v>783</v>
      </c>
      <c r="D323" t="s">
        <v>141</v>
      </c>
      <c r="E323">
        <v>5911</v>
      </c>
      <c r="F323">
        <v>785</v>
      </c>
      <c r="G323">
        <v>786</v>
      </c>
      <c r="H323" t="s">
        <v>24</v>
      </c>
      <c r="I323" t="e">
        <f t="array" ref="I323">IFERROR(_xlfn.XLOOKUP(Tabelle4[[#This Row],[NegotiationID]]&amp;"FinalAccept",Tabelle4[NegotiationID]&amp;Tabelle4[ActionType],Tabelle4[ActionType],,0),_xlfn.XLOOKUP(Tabelle4[[#This Row],[NegotiationID]]&amp;"FinalReject",Tabelle4[NegotiationID]&amp;Tabelle4[ActionType],Tabelle4[ActionType],,0))</f>
        <v>#N/A</v>
      </c>
      <c r="N323">
        <v>167</v>
      </c>
      <c r="O323">
        <v>1441</v>
      </c>
      <c r="P323">
        <v>19</v>
      </c>
      <c r="Q323" s="3" t="s">
        <v>6110</v>
      </c>
    </row>
    <row r="324" ht="15" hidden="1" customHeight="1">
      <c r="A324" t="e">
        <f t="shared" ca="1" si="478"/>
        <v>#VALUE!</v>
      </c>
      <c r="B324" t="e">
        <f t="array" ref="B324" ca="1">_xlfn.XLOOKUP(Tabelle4[[#This Row],[ExperimentID]]&amp;Tabelle4[[#This Row],[NegotiationID]]&amp;Tabelle4[[#This Row],[MessageID]],ALL_IN_ONE[ExperimentID]&amp;ALL_IN_ONE[NegotiationID]&amp;ALL_IN_ONE[MessageID],ALL_IN_ONE[Gesamt_ID],,0)</f>
        <v>#VALUE!</v>
      </c>
      <c r="C324">
        <v>783</v>
      </c>
      <c r="D324" t="s">
        <v>141</v>
      </c>
      <c r="E324">
        <v>5939</v>
      </c>
      <c r="F324">
        <v>786</v>
      </c>
      <c r="G324">
        <v>785</v>
      </c>
      <c r="H324" t="s">
        <v>22</v>
      </c>
      <c r="I324" t="e">
        <f t="array" ref="I324">IFERROR(_xlfn.XLOOKUP(Tabelle4[[#This Row],[NegotiationID]]&amp;"FinalAccept",Tabelle4[NegotiationID]&amp;Tabelle4[ActionType],Tabelle4[ActionType],,0),_xlfn.XLOOKUP(Tabelle4[[#This Row],[NegotiationID]]&amp;"FinalReject",Tabelle4[NegotiationID]&amp;Tabelle4[ActionType],Tabelle4[ActionType],,0))</f>
        <v>#N/A</v>
      </c>
      <c r="N324">
        <v>66</v>
      </c>
      <c r="O324">
        <v>1441</v>
      </c>
      <c r="P324">
        <v>19</v>
      </c>
      <c r="Q324" s="3" t="s">
        <v>6111</v>
      </c>
    </row>
    <row r="325" ht="15" hidden="1" customHeight="1">
      <c r="A325" t="e">
        <f t="shared" ca="1" si="478"/>
        <v>#VALUE!</v>
      </c>
      <c r="B325" t="e">
        <f t="array" ref="B325" ca="1">_xlfn.XLOOKUP(Tabelle4[[#This Row],[ExperimentID]]&amp;Tabelle4[[#This Row],[NegotiationID]]&amp;Tabelle4[[#This Row],[MessageID]],ALL_IN_ONE[ExperimentID]&amp;ALL_IN_ONE[NegotiationID]&amp;ALL_IN_ONE[MessageID],ALL_IN_ONE[Gesamt_ID],,0)</f>
        <v>#VALUE!</v>
      </c>
      <c r="C325">
        <v>783</v>
      </c>
      <c r="D325" t="s">
        <v>141</v>
      </c>
      <c r="E325">
        <v>5991</v>
      </c>
      <c r="F325">
        <v>785</v>
      </c>
      <c r="G325">
        <v>786</v>
      </c>
      <c r="H325" t="s">
        <v>24</v>
      </c>
      <c r="I325" t="e">
        <f t="array" ref="I325">IFERROR(_xlfn.XLOOKUP(Tabelle4[[#This Row],[NegotiationID]]&amp;"FinalAccept",Tabelle4[NegotiationID]&amp;Tabelle4[ActionType],Tabelle4[ActionType],,0),_xlfn.XLOOKUP(Tabelle4[[#This Row],[NegotiationID]]&amp;"FinalReject",Tabelle4[NegotiationID]&amp;Tabelle4[ActionType],Tabelle4[ActionType],,0))</f>
        <v>#N/A</v>
      </c>
      <c r="N325">
        <v>29</v>
      </c>
      <c r="O325">
        <v>1441</v>
      </c>
      <c r="P325">
        <v>19</v>
      </c>
      <c r="Q325" s="3" t="s">
        <v>6112</v>
      </c>
    </row>
    <row r="326" ht="15" hidden="1" customHeight="1">
      <c r="A326" t="e">
        <f t="shared" ca="1" si="478"/>
        <v>#VALUE!</v>
      </c>
      <c r="B326" t="e">
        <f t="array" ref="B326" ca="1">_xlfn.XLOOKUP(Tabelle4[[#This Row],[ExperimentID]]&amp;Tabelle4[[#This Row],[NegotiationID]]&amp;Tabelle4[[#This Row],[MessageID]],ALL_IN_ONE[ExperimentID]&amp;ALL_IN_ONE[NegotiationID]&amp;ALL_IN_ONE[MessageID],ALL_IN_ONE[Gesamt_ID],,0)</f>
        <v>#VALUE!</v>
      </c>
      <c r="C326">
        <v>783</v>
      </c>
      <c r="D326" t="s">
        <v>141</v>
      </c>
      <c r="E326">
        <v>6307</v>
      </c>
      <c r="F326">
        <v>786</v>
      </c>
      <c r="G326">
        <v>785</v>
      </c>
      <c r="H326" t="s">
        <v>22</v>
      </c>
      <c r="I326" t="e">
        <f t="array" ref="I326">IFERROR(_xlfn.XLOOKUP(Tabelle4[[#This Row],[NegotiationID]]&amp;"FinalAccept",Tabelle4[NegotiationID]&amp;Tabelle4[ActionType],Tabelle4[ActionType],,0),_xlfn.XLOOKUP(Tabelle4[[#This Row],[NegotiationID]]&amp;"FinalReject",Tabelle4[NegotiationID]&amp;Tabelle4[ActionType],Tabelle4[ActionType],,0))</f>
        <v>#N/A</v>
      </c>
      <c r="N326">
        <v>31</v>
      </c>
      <c r="O326">
        <v>1441</v>
      </c>
      <c r="P326">
        <v>19</v>
      </c>
      <c r="Q326" s="3" t="s">
        <v>6113</v>
      </c>
    </row>
    <row r="327" ht="15" hidden="1" customHeight="1">
      <c r="A327" t="e">
        <f t="shared" ca="1" si="478"/>
        <v>#VALUE!</v>
      </c>
      <c r="B327" t="e">
        <f t="array" ref="B327" ca="1">_xlfn.XLOOKUP(Tabelle4[[#This Row],[ExperimentID]]&amp;Tabelle4[[#This Row],[NegotiationID]]&amp;Tabelle4[[#This Row],[MessageID]],ALL_IN_ONE[ExperimentID]&amp;ALL_IN_ONE[NegotiationID]&amp;ALL_IN_ONE[MessageID],ALL_IN_ONE[Gesamt_ID],,0)</f>
        <v>#VALUE!</v>
      </c>
      <c r="C327">
        <v>783</v>
      </c>
      <c r="D327" t="s">
        <v>141</v>
      </c>
      <c r="E327">
        <v>6316</v>
      </c>
      <c r="F327">
        <v>785</v>
      </c>
      <c r="G327">
        <v>786</v>
      </c>
      <c r="H327" t="s">
        <v>24</v>
      </c>
      <c r="I327" t="e">
        <f t="array" ref="I327">IFERROR(_xlfn.XLOOKUP(Tabelle4[[#This Row],[NegotiationID]]&amp;"FinalAccept",Tabelle4[NegotiationID]&amp;Tabelle4[ActionType],Tabelle4[ActionType],,0),_xlfn.XLOOKUP(Tabelle4[[#This Row],[NegotiationID]]&amp;"FinalReject",Tabelle4[NegotiationID]&amp;Tabelle4[ActionType],Tabelle4[ActionType],,0))</f>
        <v>#N/A</v>
      </c>
      <c r="N327">
        <v>31</v>
      </c>
      <c r="O327">
        <v>1441</v>
      </c>
      <c r="P327">
        <v>19</v>
      </c>
      <c r="Q327" s="3" t="s">
        <v>6114</v>
      </c>
    </row>
    <row r="328" ht="15" hidden="1" customHeight="1">
      <c r="A328" t="e">
        <f t="shared" ca="1" si="478"/>
        <v>#VALUE!</v>
      </c>
      <c r="B328" t="e">
        <f t="array" ref="B328" ca="1">_xlfn.XLOOKUP(Tabelle4[[#This Row],[ExperimentID]]&amp;Tabelle4[[#This Row],[NegotiationID]]&amp;Tabelle4[[#This Row],[MessageID]],ALL_IN_ONE[ExperimentID]&amp;ALL_IN_ONE[NegotiationID]&amp;ALL_IN_ONE[MessageID],ALL_IN_ONE[Gesamt_ID],,0)</f>
        <v>#VALUE!</v>
      </c>
      <c r="C328">
        <v>783</v>
      </c>
      <c r="D328" t="s">
        <v>141</v>
      </c>
      <c r="E328">
        <v>6398</v>
      </c>
      <c r="F328">
        <v>786</v>
      </c>
      <c r="G328">
        <v>785</v>
      </c>
      <c r="H328" t="s">
        <v>31</v>
      </c>
      <c r="I328" t="e">
        <f t="array" ref="I328">IFERROR(_xlfn.XLOOKUP(Tabelle4[[#This Row],[NegotiationID]]&amp;"FinalAccept",Tabelle4[NegotiationID]&amp;Tabelle4[ActionType],Tabelle4[ActionType],,0),_xlfn.XLOOKUP(Tabelle4[[#This Row],[NegotiationID]]&amp;"FinalReject",Tabelle4[NegotiationID]&amp;Tabelle4[ActionType],Tabelle4[ActionType],,0))</f>
        <v>#N/A</v>
      </c>
      <c r="J328">
        <v>0.77600000000000002</v>
      </c>
      <c r="K328">
        <v>0.29330000000000001</v>
      </c>
      <c r="L328">
        <v>1.0692999999999999</v>
      </c>
      <c r="M328">
        <v>0.48270000000000002</v>
      </c>
      <c r="N328">
        <v>148</v>
      </c>
      <c r="O328">
        <v>1441</v>
      </c>
      <c r="P328">
        <v>19</v>
      </c>
      <c r="Q328" s="3" t="s">
        <v>6115</v>
      </c>
    </row>
    <row r="329" ht="15" hidden="1" customHeight="1">
      <c r="A329" t="e">
        <f t="shared" ca="1" si="478"/>
        <v>#VALUE!</v>
      </c>
      <c r="B329" t="e">
        <f t="array" ref="B329" ca="1">_xlfn.XLOOKUP(Tabelle4[[#This Row],[ExperimentID]]&amp;Tabelle4[[#This Row],[NegotiationID]]&amp;Tabelle4[[#This Row],[MessageID]],ALL_IN_ONE[ExperimentID]&amp;ALL_IN_ONE[NegotiationID]&amp;ALL_IN_ONE[MessageID],ALL_IN_ONE[Gesamt_ID],,0)</f>
        <v>#VALUE!</v>
      </c>
      <c r="C329">
        <v>783</v>
      </c>
      <c r="D329" t="s">
        <v>141</v>
      </c>
      <c r="E329">
        <v>6424</v>
      </c>
      <c r="F329">
        <v>785</v>
      </c>
      <c r="G329">
        <v>786</v>
      </c>
      <c r="H329" t="s">
        <v>31</v>
      </c>
      <c r="I329" t="e">
        <f t="array" ref="I329">IFERROR(_xlfn.XLOOKUP(Tabelle4[[#This Row],[NegotiationID]]&amp;"FinalAccept",Tabelle4[NegotiationID]&amp;Tabelle4[ActionType],Tabelle4[ActionType],,0),_xlfn.XLOOKUP(Tabelle4[[#This Row],[NegotiationID]]&amp;"FinalReject",Tabelle4[NegotiationID]&amp;Tabelle4[ActionType],Tabelle4[ActionType],,0))</f>
        <v>#N/A</v>
      </c>
      <c r="J329">
        <v>0.57169999999999999</v>
      </c>
      <c r="K329">
        <v>0.61850000000000005</v>
      </c>
      <c r="L329">
        <v>1.1901999999999999</v>
      </c>
      <c r="M329">
        <v>0.046800000000000001</v>
      </c>
      <c r="N329">
        <v>157</v>
      </c>
      <c r="O329">
        <v>1441</v>
      </c>
      <c r="P329">
        <v>19</v>
      </c>
      <c r="Q329" s="3" t="s">
        <v>6116</v>
      </c>
    </row>
    <row r="330" ht="15" hidden="1" customHeight="1">
      <c r="A330" t="e">
        <f t="shared" ca="1" si="478"/>
        <v>#VALUE!</v>
      </c>
      <c r="B330" t="e">
        <f t="array" ref="B330" ca="1">_xlfn.XLOOKUP(Tabelle4[[#This Row],[ExperimentID]]&amp;Tabelle4[[#This Row],[NegotiationID]]&amp;Tabelle4[[#This Row],[MessageID]],ALL_IN_ONE[ExperimentID]&amp;ALL_IN_ONE[NegotiationID]&amp;ALL_IN_ONE[MessageID],ALL_IN_ONE[Gesamt_ID],,0)</f>
        <v>#VALUE!</v>
      </c>
      <c r="C330">
        <v>783</v>
      </c>
      <c r="D330" t="s">
        <v>141</v>
      </c>
      <c r="E330">
        <v>6575</v>
      </c>
      <c r="F330">
        <v>786</v>
      </c>
      <c r="G330">
        <v>785</v>
      </c>
      <c r="H330" t="s">
        <v>31</v>
      </c>
      <c r="I330" t="e">
        <f t="array" ref="I330">IFERROR(_xlfn.XLOOKUP(Tabelle4[[#This Row],[NegotiationID]]&amp;"FinalAccept",Tabelle4[NegotiationID]&amp;Tabelle4[ActionType],Tabelle4[ActionType],,0),_xlfn.XLOOKUP(Tabelle4[[#This Row],[NegotiationID]]&amp;"FinalReject",Tabelle4[NegotiationID]&amp;Tabelle4[ActionType],Tabelle4[ActionType],,0))</f>
        <v>#N/A</v>
      </c>
      <c r="J330">
        <v>0.75849999999999995</v>
      </c>
      <c r="K330">
        <v>0.38500000000000001</v>
      </c>
      <c r="L330">
        <v>1.1435</v>
      </c>
      <c r="M330">
        <v>0.3735</v>
      </c>
      <c r="N330">
        <v>85</v>
      </c>
      <c r="O330">
        <v>1441</v>
      </c>
      <c r="P330">
        <v>19</v>
      </c>
      <c r="Q330" s="3" t="s">
        <v>6117</v>
      </c>
    </row>
    <row r="331" ht="15" hidden="1" customHeight="1">
      <c r="A331" t="e">
        <f t="shared" ca="1" si="478"/>
        <v>#VALUE!</v>
      </c>
      <c r="B331" t="e">
        <f t="array" ref="B331" ca="1">_xlfn.XLOOKUP(Tabelle4[[#This Row],[ExperimentID]]&amp;Tabelle4[[#This Row],[NegotiationID]]&amp;Tabelle4[[#This Row],[MessageID]],ALL_IN_ONE[ExperimentID]&amp;ALL_IN_ONE[NegotiationID]&amp;ALL_IN_ONE[MessageID],ALL_IN_ONE[Gesamt_ID],,0)</f>
        <v>#VALUE!</v>
      </c>
      <c r="C331">
        <v>783</v>
      </c>
      <c r="D331" t="s">
        <v>141</v>
      </c>
      <c r="E331">
        <v>6631</v>
      </c>
      <c r="F331">
        <v>785</v>
      </c>
      <c r="G331">
        <v>786</v>
      </c>
      <c r="H331" t="s">
        <v>31</v>
      </c>
      <c r="I331" t="e">
        <f t="array" ref="I331">IFERROR(_xlfn.XLOOKUP(Tabelle4[[#This Row],[NegotiationID]]&amp;"FinalAccept",Tabelle4[NegotiationID]&amp;Tabelle4[ActionType],Tabelle4[ActionType],,0),_xlfn.XLOOKUP(Tabelle4[[#This Row],[NegotiationID]]&amp;"FinalReject",Tabelle4[NegotiationID]&amp;Tabelle4[ActionType],Tabelle4[ActionType],,0))</f>
        <v>#N/A</v>
      </c>
      <c r="J331">
        <v>0.43830000000000002</v>
      </c>
      <c r="K331">
        <v>0.71850000000000003</v>
      </c>
      <c r="L331">
        <v>1.1568000000000001</v>
      </c>
      <c r="M331">
        <v>0.2802</v>
      </c>
      <c r="N331">
        <v>80</v>
      </c>
      <c r="O331">
        <v>1441</v>
      </c>
      <c r="P331">
        <v>19</v>
      </c>
      <c r="Q331" s="3" t="s">
        <v>6118</v>
      </c>
    </row>
    <row r="332" ht="15" hidden="1" customHeight="1">
      <c r="A332" t="e">
        <f t="shared" ca="1" si="478"/>
        <v>#VALUE!</v>
      </c>
      <c r="B332" t="e">
        <f t="array" ref="B332" ca="1">_xlfn.XLOOKUP(Tabelle4[[#This Row],[ExperimentID]]&amp;Tabelle4[[#This Row],[NegotiationID]]&amp;Tabelle4[[#This Row],[MessageID]],ALL_IN_ONE[ExperimentID]&amp;ALL_IN_ONE[NegotiationID]&amp;ALL_IN_ONE[MessageID],ALL_IN_ONE[Gesamt_ID],,0)</f>
        <v>#VALUE!</v>
      </c>
      <c r="C332">
        <v>809</v>
      </c>
      <c r="D332" t="s">
        <v>141</v>
      </c>
      <c r="E332">
        <v>810</v>
      </c>
      <c r="H332" t="s">
        <v>6019</v>
      </c>
      <c r="I332" t="str">
        <f t="array" ref="I332">IFERROR(_xlfn.XLOOKUP(Tabelle4[[#This Row],[NegotiationID]]&amp;"FinalAccept",Tabelle4[NegotiationID]&amp;Tabelle4[ActionType],Tabelle4[ActionType],,0),_xlfn.XLOOKUP(Tabelle4[[#This Row],[NegotiationID]]&amp;"FinalReject",Tabelle4[NegotiationID]&amp;Tabelle4[ActionType],Tabelle4[ActionType],,0))</f>
        <v>FinalReject</v>
      </c>
      <c r="N332">
        <v>21</v>
      </c>
      <c r="O332">
        <v>1253</v>
      </c>
      <c r="P332">
        <v>18</v>
      </c>
      <c r="Q332" t="s">
        <v>6020</v>
      </c>
    </row>
    <row r="333" ht="15" customHeight="1">
      <c r="A333" t="e">
        <f t="shared" ca="1" si="478"/>
        <v>#VALUE!</v>
      </c>
      <c r="B333" t="e">
        <f t="array" ref="B333" ca="1">_xlfn.XLOOKUP(Tabelle4[[#This Row],[ExperimentID]]&amp;Tabelle4[[#This Row],[NegotiationID]]&amp;Tabelle4[[#This Row],[MessageID]],ALL_IN_ONE[ExperimentID]&amp;ALL_IN_ONE[NegotiationID]&amp;ALL_IN_ONE[MessageID],ALL_IN_ONE[Gesamt_ID],,0)</f>
        <v>#VALUE!</v>
      </c>
      <c r="C333">
        <v>809</v>
      </c>
      <c r="D333" t="s">
        <v>141</v>
      </c>
      <c r="E333">
        <v>3609</v>
      </c>
      <c r="F333">
        <v>812</v>
      </c>
      <c r="G333">
        <v>811</v>
      </c>
      <c r="H333" t="s">
        <v>158</v>
      </c>
      <c r="I333" t="str">
        <f t="array" ref="I333">IFERROR(_xlfn.XLOOKUP(Tabelle4[[#This Row],[NegotiationID]]&amp;"FinalAccept",Tabelle4[NegotiationID]&amp;Tabelle4[ActionType],Tabelle4[ActionType],,0),_xlfn.XLOOKUP(Tabelle4[[#This Row],[NegotiationID]]&amp;"FinalReject",Tabelle4[NegotiationID]&amp;Tabelle4[ActionType],Tabelle4[ActionType],,0))</f>
        <v>FinalReject</v>
      </c>
      <c r="J333">
        <v>1</v>
      </c>
      <c r="K333">
        <v>1</v>
      </c>
      <c r="L333">
        <v>2</v>
      </c>
      <c r="M333">
        <v>0</v>
      </c>
      <c r="N333">
        <v>98</v>
      </c>
      <c r="O333">
        <v>1253</v>
      </c>
      <c r="P333">
        <v>18</v>
      </c>
      <c r="Q333" t="s">
        <v>339</v>
      </c>
    </row>
    <row r="334" ht="15" hidden="1" customHeight="1">
      <c r="A334" t="e">
        <f t="shared" ca="1" si="478"/>
        <v>#VALUE!</v>
      </c>
      <c r="B334" t="e">
        <f t="array" ref="B334" ca="1">_xlfn.XLOOKUP(Tabelle4[[#This Row],[ExperimentID]]&amp;Tabelle4[[#This Row],[NegotiationID]]&amp;Tabelle4[[#This Row],[MessageID]],ALL_IN_ONE[ExperimentID]&amp;ALL_IN_ONE[NegotiationID]&amp;ALL_IN_ONE[MessageID],ALL_IN_ONE[Gesamt_ID],,0)</f>
        <v>#VALUE!</v>
      </c>
      <c r="C334">
        <v>809</v>
      </c>
      <c r="D334" t="s">
        <v>141</v>
      </c>
      <c r="E334">
        <v>3891</v>
      </c>
      <c r="F334">
        <v>811</v>
      </c>
      <c r="G334">
        <v>812</v>
      </c>
      <c r="H334" t="s">
        <v>22</v>
      </c>
      <c r="I334" t="str">
        <f t="array" ref="I334">IFERROR(_xlfn.XLOOKUP(Tabelle4[[#This Row],[NegotiationID]]&amp;"FinalAccept",Tabelle4[NegotiationID]&amp;Tabelle4[ActionType],Tabelle4[ActionType],,0),_xlfn.XLOOKUP(Tabelle4[[#This Row],[NegotiationID]]&amp;"FinalReject",Tabelle4[NegotiationID]&amp;Tabelle4[ActionType],Tabelle4[ActionType],,0))</f>
        <v>FinalReject</v>
      </c>
      <c r="N334">
        <v>54</v>
      </c>
      <c r="O334">
        <v>1253</v>
      </c>
      <c r="P334">
        <v>18</v>
      </c>
      <c r="Q334" s="3" t="s">
        <v>6119</v>
      </c>
    </row>
    <row r="335" ht="15" hidden="1" customHeight="1">
      <c r="A335" t="e">
        <f t="shared" ca="1" si="478"/>
        <v>#VALUE!</v>
      </c>
      <c r="B335" t="e">
        <f t="array" ref="B335" ca="1">_xlfn.XLOOKUP(Tabelle4[[#This Row],[ExperimentID]]&amp;Tabelle4[[#This Row],[NegotiationID]]&amp;Tabelle4[[#This Row],[MessageID]],ALL_IN_ONE[ExperimentID]&amp;ALL_IN_ONE[NegotiationID]&amp;ALL_IN_ONE[MessageID],ALL_IN_ONE[Gesamt_ID],,0)</f>
        <v>#VALUE!</v>
      </c>
      <c r="C335">
        <v>809</v>
      </c>
      <c r="D335" t="s">
        <v>141</v>
      </c>
      <c r="E335">
        <v>4080</v>
      </c>
      <c r="F335">
        <v>812</v>
      </c>
      <c r="G335">
        <v>811</v>
      </c>
      <c r="H335" t="s">
        <v>24</v>
      </c>
      <c r="I335" t="str">
        <f t="array" ref="I335">IFERROR(_xlfn.XLOOKUP(Tabelle4[[#This Row],[NegotiationID]]&amp;"FinalAccept",Tabelle4[NegotiationID]&amp;Tabelle4[ActionType],Tabelle4[ActionType],,0),_xlfn.XLOOKUP(Tabelle4[[#This Row],[NegotiationID]]&amp;"FinalReject",Tabelle4[NegotiationID]&amp;Tabelle4[ActionType],Tabelle4[ActionType],,0))</f>
        <v>FinalReject</v>
      </c>
      <c r="N335">
        <v>64</v>
      </c>
      <c r="O335">
        <v>1253</v>
      </c>
      <c r="P335">
        <v>18</v>
      </c>
      <c r="Q335" t="s">
        <v>6120</v>
      </c>
    </row>
    <row r="336" ht="15" hidden="1" customHeight="1">
      <c r="A336" t="e">
        <f t="shared" ca="1" si="478"/>
        <v>#VALUE!</v>
      </c>
      <c r="B336" t="e">
        <f t="array" ref="B336" ca="1">_xlfn.XLOOKUP(Tabelle4[[#This Row],[ExperimentID]]&amp;Tabelle4[[#This Row],[NegotiationID]]&amp;Tabelle4[[#This Row],[MessageID]],ALL_IN_ONE[ExperimentID]&amp;ALL_IN_ONE[NegotiationID]&amp;ALL_IN_ONE[MessageID],ALL_IN_ONE[Gesamt_ID],,0)</f>
        <v>#VALUE!</v>
      </c>
      <c r="C336">
        <v>809</v>
      </c>
      <c r="D336" t="s">
        <v>141</v>
      </c>
      <c r="E336">
        <v>4361</v>
      </c>
      <c r="F336">
        <v>811</v>
      </c>
      <c r="G336">
        <v>812</v>
      </c>
      <c r="H336" t="s">
        <v>22</v>
      </c>
      <c r="I336" t="str">
        <f t="array" ref="I336">IFERROR(_xlfn.XLOOKUP(Tabelle4[[#This Row],[NegotiationID]]&amp;"FinalAccept",Tabelle4[NegotiationID]&amp;Tabelle4[ActionType],Tabelle4[ActionType],,0),_xlfn.XLOOKUP(Tabelle4[[#This Row],[NegotiationID]]&amp;"FinalReject",Tabelle4[NegotiationID]&amp;Tabelle4[ActionType],Tabelle4[ActionType],,0))</f>
        <v>FinalReject</v>
      </c>
      <c r="N336">
        <v>28</v>
      </c>
      <c r="O336">
        <v>1253</v>
      </c>
      <c r="P336">
        <v>18</v>
      </c>
      <c r="Q336" s="3" t="s">
        <v>6121</v>
      </c>
    </row>
    <row r="337" ht="15" hidden="1" customHeight="1">
      <c r="A337" t="e">
        <f t="shared" ca="1" si="478"/>
        <v>#VALUE!</v>
      </c>
      <c r="B337" t="e">
        <f t="array" ref="B337" ca="1">_xlfn.XLOOKUP(Tabelle4[[#This Row],[ExperimentID]]&amp;Tabelle4[[#This Row],[NegotiationID]]&amp;Tabelle4[[#This Row],[MessageID]],ALL_IN_ONE[ExperimentID]&amp;ALL_IN_ONE[NegotiationID]&amp;ALL_IN_ONE[MessageID],ALL_IN_ONE[Gesamt_ID],,0)</f>
        <v>#VALUE!</v>
      </c>
      <c r="C337">
        <v>809</v>
      </c>
      <c r="D337" t="s">
        <v>141</v>
      </c>
      <c r="E337">
        <v>4495</v>
      </c>
      <c r="F337">
        <v>812</v>
      </c>
      <c r="G337">
        <v>811</v>
      </c>
      <c r="H337" t="s">
        <v>24</v>
      </c>
      <c r="I337" t="str">
        <f t="array" ref="I337">IFERROR(_xlfn.XLOOKUP(Tabelle4[[#This Row],[NegotiationID]]&amp;"FinalAccept",Tabelle4[NegotiationID]&amp;Tabelle4[ActionType],Tabelle4[ActionType],,0),_xlfn.XLOOKUP(Tabelle4[[#This Row],[NegotiationID]]&amp;"FinalReject",Tabelle4[NegotiationID]&amp;Tabelle4[ActionType],Tabelle4[ActionType],,0))</f>
        <v>FinalReject</v>
      </c>
      <c r="N337">
        <v>42</v>
      </c>
      <c r="O337">
        <v>1253</v>
      </c>
      <c r="P337">
        <v>18</v>
      </c>
      <c r="Q337" s="3" t="s">
        <v>6122</v>
      </c>
    </row>
    <row r="338" ht="15" hidden="1" customHeight="1">
      <c r="A338" t="e">
        <f t="shared" ca="1" si="478"/>
        <v>#VALUE!</v>
      </c>
      <c r="B338" t="e">
        <f t="array" ref="B338" ca="1">_xlfn.XLOOKUP(Tabelle4[[#This Row],[ExperimentID]]&amp;Tabelle4[[#This Row],[NegotiationID]]&amp;Tabelle4[[#This Row],[MessageID]],ALL_IN_ONE[ExperimentID]&amp;ALL_IN_ONE[NegotiationID]&amp;ALL_IN_ONE[MessageID],ALL_IN_ONE[Gesamt_ID],,0)</f>
        <v>#VALUE!</v>
      </c>
      <c r="C338">
        <v>809</v>
      </c>
      <c r="D338" t="s">
        <v>141</v>
      </c>
      <c r="E338">
        <v>4656</v>
      </c>
      <c r="F338">
        <v>811</v>
      </c>
      <c r="G338">
        <v>812</v>
      </c>
      <c r="H338" t="s">
        <v>22</v>
      </c>
      <c r="I338" t="str">
        <f t="array" ref="I338">IFERROR(_xlfn.XLOOKUP(Tabelle4[[#This Row],[NegotiationID]]&amp;"FinalAccept",Tabelle4[NegotiationID]&amp;Tabelle4[ActionType],Tabelle4[ActionType],,0),_xlfn.XLOOKUP(Tabelle4[[#This Row],[NegotiationID]]&amp;"FinalReject",Tabelle4[NegotiationID]&amp;Tabelle4[ActionType],Tabelle4[ActionType],,0))</f>
        <v>FinalReject</v>
      </c>
      <c r="N338">
        <v>72</v>
      </c>
      <c r="O338">
        <v>1253</v>
      </c>
      <c r="P338">
        <v>18</v>
      </c>
      <c r="Q338" s="3" t="s">
        <v>6123</v>
      </c>
    </row>
    <row r="339" ht="15" hidden="1" customHeight="1">
      <c r="A339" t="e">
        <f t="shared" ca="1" si="478"/>
        <v>#VALUE!</v>
      </c>
      <c r="B339" t="e">
        <f t="array" ref="B339" ca="1">_xlfn.XLOOKUP(Tabelle4[[#This Row],[ExperimentID]]&amp;Tabelle4[[#This Row],[NegotiationID]]&amp;Tabelle4[[#This Row],[MessageID]],ALL_IN_ONE[ExperimentID]&amp;ALL_IN_ONE[NegotiationID]&amp;ALL_IN_ONE[MessageID],ALL_IN_ONE[Gesamt_ID],,0)</f>
        <v>#VALUE!</v>
      </c>
      <c r="C339">
        <v>809</v>
      </c>
      <c r="D339" t="s">
        <v>141</v>
      </c>
      <c r="E339">
        <v>4667</v>
      </c>
      <c r="F339">
        <v>812</v>
      </c>
      <c r="G339">
        <v>811</v>
      </c>
      <c r="H339" t="s">
        <v>24</v>
      </c>
      <c r="I339" t="str">
        <f t="array" ref="I339">IFERROR(_xlfn.XLOOKUP(Tabelle4[[#This Row],[NegotiationID]]&amp;"FinalAccept",Tabelle4[NegotiationID]&amp;Tabelle4[ActionType],Tabelle4[ActionType],,0),_xlfn.XLOOKUP(Tabelle4[[#This Row],[NegotiationID]]&amp;"FinalReject",Tabelle4[NegotiationID]&amp;Tabelle4[ActionType],Tabelle4[ActionType],,0))</f>
        <v>FinalReject</v>
      </c>
      <c r="N339">
        <v>49</v>
      </c>
      <c r="O339">
        <v>1253</v>
      </c>
      <c r="P339">
        <v>18</v>
      </c>
      <c r="Q339" s="3" t="s">
        <v>6124</v>
      </c>
    </row>
    <row r="340" ht="15" hidden="1" customHeight="1">
      <c r="A340" t="e">
        <f t="shared" ca="1" si="478"/>
        <v>#VALUE!</v>
      </c>
      <c r="B340" t="e">
        <f t="array" ref="B340" ca="1">_xlfn.XLOOKUP(Tabelle4[[#This Row],[ExperimentID]]&amp;Tabelle4[[#This Row],[NegotiationID]]&amp;Tabelle4[[#This Row],[MessageID]],ALL_IN_ONE[ExperimentID]&amp;ALL_IN_ONE[NegotiationID]&amp;ALL_IN_ONE[MessageID],ALL_IN_ONE[Gesamt_ID],,0)</f>
        <v>#VALUE!</v>
      </c>
      <c r="C340">
        <v>809</v>
      </c>
      <c r="D340" t="s">
        <v>141</v>
      </c>
      <c r="E340">
        <v>5113</v>
      </c>
      <c r="F340">
        <v>811</v>
      </c>
      <c r="G340">
        <v>812</v>
      </c>
      <c r="H340" t="s">
        <v>22</v>
      </c>
      <c r="I340" t="str">
        <f t="array" ref="I340">IFERROR(_xlfn.XLOOKUP(Tabelle4[[#This Row],[NegotiationID]]&amp;"FinalAccept",Tabelle4[NegotiationID]&amp;Tabelle4[ActionType],Tabelle4[ActionType],,0),_xlfn.XLOOKUP(Tabelle4[[#This Row],[NegotiationID]]&amp;"FinalReject",Tabelle4[NegotiationID]&amp;Tabelle4[ActionType],Tabelle4[ActionType],,0))</f>
        <v>FinalReject</v>
      </c>
      <c r="N340">
        <v>88</v>
      </c>
      <c r="O340">
        <v>1253</v>
      </c>
      <c r="P340">
        <v>18</v>
      </c>
      <c r="Q340" s="3" t="s">
        <v>6125</v>
      </c>
    </row>
    <row r="341" ht="15" hidden="1" customHeight="1">
      <c r="A341" t="e">
        <f t="shared" ca="1" si="478"/>
        <v>#VALUE!</v>
      </c>
      <c r="B341" t="e">
        <f t="array" ref="B341" ca="1">_xlfn.XLOOKUP(Tabelle4[[#This Row],[ExperimentID]]&amp;Tabelle4[[#This Row],[NegotiationID]]&amp;Tabelle4[[#This Row],[MessageID]],ALL_IN_ONE[ExperimentID]&amp;ALL_IN_ONE[NegotiationID]&amp;ALL_IN_ONE[MessageID],ALL_IN_ONE[Gesamt_ID],,0)</f>
        <v>#VALUE!</v>
      </c>
      <c r="C341">
        <v>809</v>
      </c>
      <c r="D341" t="s">
        <v>141</v>
      </c>
      <c r="E341">
        <v>5116</v>
      </c>
      <c r="F341">
        <v>812</v>
      </c>
      <c r="G341">
        <v>811</v>
      </c>
      <c r="H341" t="s">
        <v>24</v>
      </c>
      <c r="I341" t="str">
        <f t="array" ref="I341">IFERROR(_xlfn.XLOOKUP(Tabelle4[[#This Row],[NegotiationID]]&amp;"FinalAccept",Tabelle4[NegotiationID]&amp;Tabelle4[ActionType],Tabelle4[ActionType],,0),_xlfn.XLOOKUP(Tabelle4[[#This Row],[NegotiationID]]&amp;"FinalReject",Tabelle4[NegotiationID]&amp;Tabelle4[ActionType],Tabelle4[ActionType],,0))</f>
        <v>FinalReject</v>
      </c>
      <c r="N341">
        <v>59</v>
      </c>
      <c r="O341">
        <v>1253</v>
      </c>
      <c r="P341">
        <v>18</v>
      </c>
      <c r="Q341" t="s">
        <v>6126</v>
      </c>
    </row>
    <row r="342" ht="15" hidden="1" customHeight="1">
      <c r="A342" t="e">
        <f t="shared" ca="1" si="478"/>
        <v>#VALUE!</v>
      </c>
      <c r="B342" t="e">
        <f t="array" ref="B342" ca="1">_xlfn.XLOOKUP(Tabelle4[[#This Row],[ExperimentID]]&amp;Tabelle4[[#This Row],[NegotiationID]]&amp;Tabelle4[[#This Row],[MessageID]],ALL_IN_ONE[ExperimentID]&amp;ALL_IN_ONE[NegotiationID]&amp;ALL_IN_ONE[MessageID],ALL_IN_ONE[Gesamt_ID],,0)</f>
        <v>#VALUE!</v>
      </c>
      <c r="C342">
        <v>809</v>
      </c>
      <c r="D342" t="s">
        <v>141</v>
      </c>
      <c r="E342">
        <v>5133</v>
      </c>
      <c r="F342">
        <v>811</v>
      </c>
      <c r="G342">
        <v>812</v>
      </c>
      <c r="H342" t="s">
        <v>22</v>
      </c>
      <c r="I342" t="str">
        <f t="array" ref="I342">IFERROR(_xlfn.XLOOKUP(Tabelle4[[#This Row],[NegotiationID]]&amp;"FinalAccept",Tabelle4[NegotiationID]&amp;Tabelle4[ActionType],Tabelle4[ActionType],,0),_xlfn.XLOOKUP(Tabelle4[[#This Row],[NegotiationID]]&amp;"FinalReject",Tabelle4[NegotiationID]&amp;Tabelle4[ActionType],Tabelle4[ActionType],,0))</f>
        <v>FinalReject</v>
      </c>
      <c r="N342">
        <v>47</v>
      </c>
      <c r="O342">
        <v>1253</v>
      </c>
      <c r="P342">
        <v>18</v>
      </c>
      <c r="Q342" s="3" t="s">
        <v>6127</v>
      </c>
    </row>
    <row r="343" ht="15" hidden="1" customHeight="1">
      <c r="A343" t="e">
        <f t="shared" ca="1" si="478"/>
        <v>#VALUE!</v>
      </c>
      <c r="B343" t="e">
        <f t="array" ref="B343" ca="1">_xlfn.XLOOKUP(Tabelle4[[#This Row],[ExperimentID]]&amp;Tabelle4[[#This Row],[NegotiationID]]&amp;Tabelle4[[#This Row],[MessageID]],ALL_IN_ONE[ExperimentID]&amp;ALL_IN_ONE[NegotiationID]&amp;ALL_IN_ONE[MessageID],ALL_IN_ONE[Gesamt_ID],,0)</f>
        <v>#VALUE!</v>
      </c>
      <c r="C343">
        <v>809</v>
      </c>
      <c r="D343" t="s">
        <v>141</v>
      </c>
      <c r="E343">
        <v>5206</v>
      </c>
      <c r="F343">
        <v>812</v>
      </c>
      <c r="G343">
        <v>811</v>
      </c>
      <c r="H343" t="s">
        <v>24</v>
      </c>
      <c r="I343" t="str">
        <f t="array" ref="I343">IFERROR(_xlfn.XLOOKUP(Tabelle4[[#This Row],[NegotiationID]]&amp;"FinalAccept",Tabelle4[NegotiationID]&amp;Tabelle4[ActionType],Tabelle4[ActionType],,0),_xlfn.XLOOKUP(Tabelle4[[#This Row],[NegotiationID]]&amp;"FinalReject",Tabelle4[NegotiationID]&amp;Tabelle4[ActionType],Tabelle4[ActionType],,0))</f>
        <v>FinalReject</v>
      </c>
      <c r="N343">
        <v>114</v>
      </c>
      <c r="O343">
        <v>1253</v>
      </c>
      <c r="P343">
        <v>18</v>
      </c>
      <c r="Q343" t="s">
        <v>6128</v>
      </c>
    </row>
    <row r="344" ht="15" customHeight="1">
      <c r="A344" t="e">
        <f t="shared" ca="1" si="478"/>
        <v>#VALUE!</v>
      </c>
      <c r="B344" t="e">
        <f t="array" ref="B344" ca="1">_xlfn.XLOOKUP(Tabelle4[[#This Row],[ExperimentID]]&amp;Tabelle4[[#This Row],[NegotiationID]]&amp;Tabelle4[[#This Row],[MessageID]],ALL_IN_ONE[ExperimentID]&amp;ALL_IN_ONE[NegotiationID]&amp;ALL_IN_ONE[MessageID],ALL_IN_ONE[Gesamt_ID],,0)</f>
        <v>#VALUE!</v>
      </c>
      <c r="C344">
        <v>809</v>
      </c>
      <c r="D344" t="s">
        <v>141</v>
      </c>
      <c r="E344">
        <v>5822</v>
      </c>
      <c r="F344">
        <v>811</v>
      </c>
      <c r="G344">
        <v>812</v>
      </c>
      <c r="H344" t="s">
        <v>31</v>
      </c>
      <c r="I344" t="str">
        <f t="array" ref="I344">IFERROR(_xlfn.XLOOKUP(Tabelle4[[#This Row],[NegotiationID]]&amp;"FinalAccept",Tabelle4[NegotiationID]&amp;Tabelle4[ActionType],Tabelle4[ActionType],,0),_xlfn.XLOOKUP(Tabelle4[[#This Row],[NegotiationID]]&amp;"FinalReject",Tabelle4[NegotiationID]&amp;Tabelle4[ActionType],Tabelle4[ActionType],,0))</f>
        <v>FinalReject</v>
      </c>
      <c r="J344">
        <v>0.81000000000000005</v>
      </c>
      <c r="K344">
        <v>0.54500000000000004</v>
      </c>
      <c r="L344">
        <v>1.355</v>
      </c>
      <c r="M344">
        <v>0.26500000000000001</v>
      </c>
      <c r="N344">
        <v>71</v>
      </c>
      <c r="O344">
        <v>1253</v>
      </c>
      <c r="P344">
        <v>18</v>
      </c>
      <c r="Q344" s="3" t="s">
        <v>340</v>
      </c>
    </row>
    <row r="345" ht="15" customHeight="1">
      <c r="A345" t="e">
        <f t="shared" ca="1" si="478"/>
        <v>#VALUE!</v>
      </c>
      <c r="B345" t="e">
        <f t="array" ref="B345" ca="1">_xlfn.XLOOKUP(Tabelle4[[#This Row],[ExperimentID]]&amp;Tabelle4[[#This Row],[NegotiationID]]&amp;Tabelle4[[#This Row],[MessageID]],ALL_IN_ONE[ExperimentID]&amp;ALL_IN_ONE[NegotiationID]&amp;ALL_IN_ONE[MessageID],ALL_IN_ONE[Gesamt_ID],,0)</f>
        <v>#VALUE!</v>
      </c>
      <c r="C345">
        <v>809</v>
      </c>
      <c r="D345" t="s">
        <v>141</v>
      </c>
      <c r="E345">
        <v>5956</v>
      </c>
      <c r="F345">
        <v>812</v>
      </c>
      <c r="G345">
        <v>811</v>
      </c>
      <c r="H345" t="s">
        <v>31</v>
      </c>
      <c r="I345" t="str">
        <f t="array" ref="I345">IFERROR(_xlfn.XLOOKUP(Tabelle4[[#This Row],[NegotiationID]]&amp;"FinalAccept",Tabelle4[NegotiationID]&amp;Tabelle4[ActionType],Tabelle4[ActionType],,0),_xlfn.XLOOKUP(Tabelle4[[#This Row],[NegotiationID]]&amp;"FinalReject",Tabelle4[NegotiationID]&amp;Tabelle4[ActionType],Tabelle4[ActionType],,0))</f>
        <v>FinalReject</v>
      </c>
      <c r="J345">
        <v>0.50749999999999995</v>
      </c>
      <c r="K345">
        <v>0.47999999999999998</v>
      </c>
      <c r="L345">
        <v>0.98750000000000004</v>
      </c>
      <c r="M345">
        <v>0.0275</v>
      </c>
      <c r="N345">
        <v>71</v>
      </c>
      <c r="O345">
        <v>1253</v>
      </c>
      <c r="P345">
        <v>18</v>
      </c>
      <c r="Q345" t="s">
        <v>341</v>
      </c>
    </row>
    <row r="346" ht="15" customHeight="1">
      <c r="A346" t="e">
        <f t="shared" ca="1" si="478"/>
        <v>#VALUE!</v>
      </c>
      <c r="B346" t="e">
        <f t="array" ref="B346" ca="1">_xlfn.XLOOKUP(Tabelle4[[#This Row],[ExperimentID]]&amp;Tabelle4[[#This Row],[NegotiationID]]&amp;Tabelle4[[#This Row],[MessageID]],ALL_IN_ONE[ExperimentID]&amp;ALL_IN_ONE[NegotiationID]&amp;ALL_IN_ONE[MessageID],ALL_IN_ONE[Gesamt_ID],,0)</f>
        <v>#VALUE!</v>
      </c>
      <c r="C346">
        <v>809</v>
      </c>
      <c r="D346" t="s">
        <v>141</v>
      </c>
      <c r="E346">
        <v>6265</v>
      </c>
      <c r="F346">
        <v>811</v>
      </c>
      <c r="G346">
        <v>812</v>
      </c>
      <c r="H346" t="s">
        <v>31</v>
      </c>
      <c r="I346" t="str">
        <f t="array" ref="I346">IFERROR(_xlfn.XLOOKUP(Tabelle4[[#This Row],[NegotiationID]]&amp;"FinalAccept",Tabelle4[NegotiationID]&amp;Tabelle4[ActionType],Tabelle4[ActionType],,0),_xlfn.XLOOKUP(Tabelle4[[#This Row],[NegotiationID]]&amp;"FinalReject",Tabelle4[NegotiationID]&amp;Tabelle4[ActionType],Tabelle4[ActionType],,0))</f>
        <v>FinalReject</v>
      </c>
      <c r="J346">
        <v>0.51170000000000004</v>
      </c>
      <c r="K346">
        <v>0.48749999999999999</v>
      </c>
      <c r="L346">
        <v>0.99919999999999998</v>
      </c>
      <c r="M346">
        <v>0.024199999999999999</v>
      </c>
      <c r="N346">
        <v>65</v>
      </c>
      <c r="O346">
        <v>1253</v>
      </c>
      <c r="P346">
        <v>18</v>
      </c>
      <c r="Q346" s="3" t="s">
        <v>342</v>
      </c>
    </row>
    <row r="347" ht="15" customHeight="1">
      <c r="A347" t="e">
        <f t="shared" ca="1" si="478"/>
        <v>#VALUE!</v>
      </c>
      <c r="B347" t="e">
        <f t="array" ref="B347" ca="1">_xlfn.XLOOKUP(Tabelle4[[#This Row],[ExperimentID]]&amp;Tabelle4[[#This Row],[NegotiationID]]&amp;Tabelle4[[#This Row],[MessageID]],ALL_IN_ONE[ExperimentID]&amp;ALL_IN_ONE[NegotiationID]&amp;ALL_IN_ONE[MessageID],ALL_IN_ONE[Gesamt_ID],,0)</f>
        <v>#VALUE!</v>
      </c>
      <c r="C347">
        <v>809</v>
      </c>
      <c r="D347" t="s">
        <v>141</v>
      </c>
      <c r="E347">
        <v>6295</v>
      </c>
      <c r="F347">
        <v>812</v>
      </c>
      <c r="G347">
        <v>811</v>
      </c>
      <c r="H347" t="s">
        <v>31</v>
      </c>
      <c r="I347" t="str">
        <f t="array" ref="I347">IFERROR(_xlfn.XLOOKUP(Tabelle4[[#This Row],[NegotiationID]]&amp;"FinalAccept",Tabelle4[NegotiationID]&amp;Tabelle4[ActionType],Tabelle4[ActionType],,0),_xlfn.XLOOKUP(Tabelle4[[#This Row],[NegotiationID]]&amp;"FinalReject",Tabelle4[NegotiationID]&amp;Tabelle4[ActionType],Tabelle4[ActionType],,0))</f>
        <v>FinalReject</v>
      </c>
      <c r="J347">
        <v>0.51000000000000001</v>
      </c>
      <c r="K347">
        <v>0.46920000000000001</v>
      </c>
      <c r="L347">
        <v>0.97919999999999996</v>
      </c>
      <c r="M347">
        <v>0.040800000000000003</v>
      </c>
      <c r="N347">
        <v>139</v>
      </c>
      <c r="O347">
        <v>1253</v>
      </c>
      <c r="P347">
        <v>18</v>
      </c>
      <c r="Q347" t="s">
        <v>343</v>
      </c>
    </row>
    <row r="348" ht="15" customHeight="1">
      <c r="A348" t="e">
        <f t="shared" ca="1" si="478"/>
        <v>#VALUE!</v>
      </c>
      <c r="B348" t="e">
        <f t="array" ref="B348" ca="1">_xlfn.XLOOKUP(Tabelle4[[#This Row],[ExperimentID]]&amp;Tabelle4[[#This Row],[NegotiationID]]&amp;Tabelle4[[#This Row],[MessageID]],ALL_IN_ONE[ExperimentID]&amp;ALL_IN_ONE[NegotiationID]&amp;ALL_IN_ONE[MessageID],ALL_IN_ONE[Gesamt_ID],,0)</f>
        <v>#VALUE!</v>
      </c>
      <c r="C348">
        <v>809</v>
      </c>
      <c r="D348" t="s">
        <v>141</v>
      </c>
      <c r="E348">
        <v>6410</v>
      </c>
      <c r="F348">
        <v>811</v>
      </c>
      <c r="G348">
        <v>812</v>
      </c>
      <c r="H348" t="s">
        <v>31</v>
      </c>
      <c r="I348" t="str">
        <f t="array" ref="I348">IFERROR(_xlfn.XLOOKUP(Tabelle4[[#This Row],[NegotiationID]]&amp;"FinalAccept",Tabelle4[NegotiationID]&amp;Tabelle4[ActionType],Tabelle4[ActionType],,0),_xlfn.XLOOKUP(Tabelle4[[#This Row],[NegotiationID]]&amp;"FinalReject",Tabelle4[NegotiationID]&amp;Tabelle4[ActionType],Tabelle4[ActionType],,0))</f>
        <v>FinalReject</v>
      </c>
      <c r="J348">
        <v>0.57579999999999998</v>
      </c>
      <c r="K348">
        <v>0.42999999999999999</v>
      </c>
      <c r="L348">
        <v>1.0058</v>
      </c>
      <c r="M348">
        <v>0.14580000000000001</v>
      </c>
      <c r="N348">
        <v>53</v>
      </c>
      <c r="O348">
        <v>1253</v>
      </c>
      <c r="P348">
        <v>18</v>
      </c>
      <c r="Q348" s="3" t="s">
        <v>344</v>
      </c>
    </row>
    <row r="349" ht="15" customHeight="1">
      <c r="A349" t="e">
        <f t="shared" ca="1" si="478"/>
        <v>#VALUE!</v>
      </c>
      <c r="B349" t="e">
        <f t="array" ref="B349" ca="1">_xlfn.XLOOKUP(Tabelle4[[#This Row],[ExperimentID]]&amp;Tabelle4[[#This Row],[NegotiationID]]&amp;Tabelle4[[#This Row],[MessageID]],ALL_IN_ONE[ExperimentID]&amp;ALL_IN_ONE[NegotiationID]&amp;ALL_IN_ONE[MessageID],ALL_IN_ONE[Gesamt_ID],,0)</f>
        <v>#VALUE!</v>
      </c>
      <c r="C349">
        <v>809</v>
      </c>
      <c r="D349" t="s">
        <v>141</v>
      </c>
      <c r="E349">
        <v>6514</v>
      </c>
      <c r="F349">
        <v>812</v>
      </c>
      <c r="G349">
        <v>811</v>
      </c>
      <c r="H349" t="s">
        <v>40</v>
      </c>
      <c r="I349" t="str">
        <f t="array" ref="I349">IFERROR(_xlfn.XLOOKUP(Tabelle4[[#This Row],[NegotiationID]]&amp;"FinalAccept",Tabelle4[NegotiationID]&amp;Tabelle4[ActionType],Tabelle4[ActionType],,0),_xlfn.XLOOKUP(Tabelle4[[#This Row],[NegotiationID]]&amp;"FinalReject",Tabelle4[NegotiationID]&amp;Tabelle4[ActionType],Tabelle4[ActionType],,0))</f>
        <v>FinalReject</v>
      </c>
      <c r="J349">
        <v>0.42999999999999999</v>
      </c>
      <c r="K349">
        <v>0.57579999999999998</v>
      </c>
      <c r="L349">
        <v>1.0058</v>
      </c>
      <c r="M349">
        <v>0.14580000000000001</v>
      </c>
      <c r="N349">
        <v>118</v>
      </c>
      <c r="O349">
        <v>1253</v>
      </c>
      <c r="P349">
        <v>18</v>
      </c>
      <c r="Q349" s="3" t="s">
        <v>345</v>
      </c>
    </row>
    <row r="350" ht="15" hidden="1" customHeight="1">
      <c r="A350" t="e">
        <f t="shared" ca="1" si="478"/>
        <v>#VALUE!</v>
      </c>
      <c r="B350" t="e">
        <f t="array" ref="B350" ca="1">_xlfn.XLOOKUP(Tabelle4[[#This Row],[ExperimentID]]&amp;Tabelle4[[#This Row],[NegotiationID]]&amp;Tabelle4[[#This Row],[MessageID]],ALL_IN_ONE[ExperimentID]&amp;ALL_IN_ONE[NegotiationID]&amp;ALL_IN_ONE[MessageID],ALL_IN_ONE[Gesamt_ID],,0)</f>
        <v>#VALUE!</v>
      </c>
      <c r="C350">
        <v>835</v>
      </c>
      <c r="D350" t="s">
        <v>141</v>
      </c>
      <c r="E350">
        <v>836</v>
      </c>
      <c r="H350" t="s">
        <v>6019</v>
      </c>
      <c r="I350" t="str">
        <f t="array" ref="I350">IFERROR(_xlfn.XLOOKUP(Tabelle4[[#This Row],[NegotiationID]]&amp;"FinalAccept",Tabelle4[NegotiationID]&amp;Tabelle4[ActionType],Tabelle4[ActionType],,0),_xlfn.XLOOKUP(Tabelle4[[#This Row],[NegotiationID]]&amp;"FinalReject",Tabelle4[NegotiationID]&amp;Tabelle4[ActionType],Tabelle4[ActionType],,0))</f>
        <v>FinalAccept</v>
      </c>
      <c r="N350">
        <v>21</v>
      </c>
      <c r="O350">
        <v>2677</v>
      </c>
      <c r="P350">
        <v>8</v>
      </c>
      <c r="Q350" t="s">
        <v>6020</v>
      </c>
    </row>
    <row r="351" ht="15" customHeight="1">
      <c r="A351" t="e">
        <f t="shared" ca="1" si="478"/>
        <v>#VALUE!</v>
      </c>
      <c r="B351" t="e">
        <f t="array" ref="B351" ca="1">_xlfn.XLOOKUP(Tabelle4[[#This Row],[ExperimentID]]&amp;Tabelle4[[#This Row],[NegotiationID]]&amp;Tabelle4[[#This Row],[MessageID]],ALL_IN_ONE[ExperimentID]&amp;ALL_IN_ONE[NegotiationID]&amp;ALL_IN_ONE[MessageID],ALL_IN_ONE[Gesamt_ID],,0)</f>
        <v>#VALUE!</v>
      </c>
      <c r="C351">
        <v>835</v>
      </c>
      <c r="D351" t="s">
        <v>141</v>
      </c>
      <c r="E351">
        <v>3743</v>
      </c>
      <c r="F351">
        <v>838</v>
      </c>
      <c r="G351">
        <v>837</v>
      </c>
      <c r="H351" t="s">
        <v>19</v>
      </c>
      <c r="I351" t="str">
        <f t="array" ref="I351">IFERROR(_xlfn.XLOOKUP(Tabelle4[[#This Row],[NegotiationID]]&amp;"FinalAccept",Tabelle4[NegotiationID]&amp;Tabelle4[ActionType],Tabelle4[ActionType],,0),_xlfn.XLOOKUP(Tabelle4[[#This Row],[NegotiationID]]&amp;"FinalReject",Tabelle4[NegotiationID]&amp;Tabelle4[ActionType],Tabelle4[ActionType],,0))</f>
        <v>FinalAccept</v>
      </c>
      <c r="J351">
        <v>0.79249999999999998</v>
      </c>
      <c r="K351">
        <v>0.1958</v>
      </c>
      <c r="L351">
        <v>0.98829999999999996</v>
      </c>
      <c r="M351">
        <v>0.59670000000000001</v>
      </c>
      <c r="N351">
        <v>449</v>
      </c>
      <c r="O351">
        <v>2677</v>
      </c>
      <c r="P351">
        <v>8</v>
      </c>
      <c r="Q351" s="3" t="s">
        <v>346</v>
      </c>
    </row>
    <row r="352" ht="15" customHeight="1">
      <c r="A352" t="e">
        <f t="shared" ca="1" si="478"/>
        <v>#VALUE!</v>
      </c>
      <c r="B352" t="e">
        <f t="array" ref="B352" ca="1">_xlfn.XLOOKUP(Tabelle4[[#This Row],[ExperimentID]]&amp;Tabelle4[[#This Row],[NegotiationID]]&amp;Tabelle4[[#This Row],[MessageID]],ALL_IN_ONE[ExperimentID]&amp;ALL_IN_ONE[NegotiationID]&amp;ALL_IN_ONE[MessageID],ALL_IN_ONE[Gesamt_ID],,0)</f>
        <v>#VALUE!</v>
      </c>
      <c r="C352">
        <v>835</v>
      </c>
      <c r="D352" t="s">
        <v>141</v>
      </c>
      <c r="E352">
        <v>3934</v>
      </c>
      <c r="F352">
        <v>837</v>
      </c>
      <c r="G352">
        <v>838</v>
      </c>
      <c r="H352" t="s">
        <v>31</v>
      </c>
      <c r="I352" t="str">
        <f t="array" ref="I352">IFERROR(_xlfn.XLOOKUP(Tabelle4[[#This Row],[NegotiationID]]&amp;"FinalAccept",Tabelle4[NegotiationID]&amp;Tabelle4[ActionType],Tabelle4[ActionType],,0),_xlfn.XLOOKUP(Tabelle4[[#This Row],[NegotiationID]]&amp;"FinalReject",Tabelle4[NegotiationID]&amp;Tabelle4[ActionType],Tabelle4[ActionType],,0))</f>
        <v>FinalAccept</v>
      </c>
      <c r="J352">
        <v>0.7258</v>
      </c>
      <c r="K352">
        <v>0.25</v>
      </c>
      <c r="L352">
        <v>0.9758</v>
      </c>
      <c r="M352">
        <v>0.4758</v>
      </c>
      <c r="N352">
        <v>673</v>
      </c>
      <c r="O352">
        <v>2677</v>
      </c>
      <c r="P352">
        <v>8</v>
      </c>
      <c r="Q352" s="3" t="s">
        <v>347</v>
      </c>
    </row>
    <row r="353" ht="15" customHeight="1">
      <c r="A353" t="e">
        <f t="shared" ca="1" si="478"/>
        <v>#VALUE!</v>
      </c>
      <c r="B353" t="e">
        <f t="array" ref="B353" ca="1">_xlfn.XLOOKUP(Tabelle4[[#This Row],[ExperimentID]]&amp;Tabelle4[[#This Row],[NegotiationID]]&amp;Tabelle4[[#This Row],[MessageID]],ALL_IN_ONE[ExperimentID]&amp;ALL_IN_ONE[NegotiationID]&amp;ALL_IN_ONE[MessageID],ALL_IN_ONE[Gesamt_ID],,0)</f>
        <v>#VALUE!</v>
      </c>
      <c r="C353">
        <v>835</v>
      </c>
      <c r="D353" t="s">
        <v>141</v>
      </c>
      <c r="E353">
        <v>4534</v>
      </c>
      <c r="F353">
        <v>838</v>
      </c>
      <c r="G353">
        <v>837</v>
      </c>
      <c r="H353" t="s">
        <v>31</v>
      </c>
      <c r="I353" t="str">
        <f t="array" ref="I353">IFERROR(_xlfn.XLOOKUP(Tabelle4[[#This Row],[NegotiationID]]&amp;"FinalAccept",Tabelle4[NegotiationID]&amp;Tabelle4[ActionType],Tabelle4[ActionType],,0),_xlfn.XLOOKUP(Tabelle4[[#This Row],[NegotiationID]]&amp;"FinalReject",Tabelle4[NegotiationID]&amp;Tabelle4[ActionType],Tabelle4[ActionType],,0))</f>
        <v>FinalAccept</v>
      </c>
      <c r="J353">
        <v>0.59599999999999997</v>
      </c>
      <c r="K353">
        <v>0.46250000000000002</v>
      </c>
      <c r="L353">
        <v>1.0585</v>
      </c>
      <c r="M353">
        <v>0.13350000000000001</v>
      </c>
      <c r="N353">
        <v>387</v>
      </c>
      <c r="O353">
        <v>2677</v>
      </c>
      <c r="P353">
        <v>8</v>
      </c>
      <c r="Q353" s="3" t="s">
        <v>348</v>
      </c>
    </row>
    <row r="354" ht="15" customHeight="1">
      <c r="A354" t="e">
        <f t="shared" ca="1" si="478"/>
        <v>#VALUE!</v>
      </c>
      <c r="B354" t="e">
        <f t="array" ref="B354" ca="1">_xlfn.XLOOKUP(Tabelle4[[#This Row],[ExperimentID]]&amp;Tabelle4[[#This Row],[NegotiationID]]&amp;Tabelle4[[#This Row],[MessageID]],ALL_IN_ONE[ExperimentID]&amp;ALL_IN_ONE[NegotiationID]&amp;ALL_IN_ONE[MessageID],ALL_IN_ONE[Gesamt_ID],,0)</f>
        <v>#VALUE!</v>
      </c>
      <c r="C354">
        <v>835</v>
      </c>
      <c r="D354" t="s">
        <v>141</v>
      </c>
      <c r="E354">
        <v>4727</v>
      </c>
      <c r="F354">
        <v>837</v>
      </c>
      <c r="G354">
        <v>838</v>
      </c>
      <c r="H354" t="s">
        <v>31</v>
      </c>
      <c r="I354" t="str">
        <f t="array" ref="I354">IFERROR(_xlfn.XLOOKUP(Tabelle4[[#This Row],[NegotiationID]]&amp;"FinalAccept",Tabelle4[NegotiationID]&amp;Tabelle4[ActionType],Tabelle4[ActionType],,0),_xlfn.XLOOKUP(Tabelle4[[#This Row],[NegotiationID]]&amp;"FinalReject",Tabelle4[NegotiationID]&amp;Tabelle4[ActionType],Tabelle4[ActionType],,0))</f>
        <v>FinalAccept</v>
      </c>
      <c r="J354">
        <v>0.52249999999999996</v>
      </c>
      <c r="K354">
        <v>0.46999999999999997</v>
      </c>
      <c r="L354">
        <v>0.99250000000000005</v>
      </c>
      <c r="M354">
        <v>0.052499999999999998</v>
      </c>
      <c r="N354">
        <v>404</v>
      </c>
      <c r="O354">
        <v>2677</v>
      </c>
      <c r="P354">
        <v>8</v>
      </c>
      <c r="Q354" s="3" t="s">
        <v>349</v>
      </c>
    </row>
    <row r="355" ht="15" customHeight="1">
      <c r="A355" t="e">
        <f t="shared" ca="1" si="478"/>
        <v>#VALUE!</v>
      </c>
      <c r="B355" t="e">
        <f t="array" ref="B355" ca="1">_xlfn.XLOOKUP(Tabelle4[[#This Row],[ExperimentID]]&amp;Tabelle4[[#This Row],[NegotiationID]]&amp;Tabelle4[[#This Row],[MessageID]],ALL_IN_ONE[ExperimentID]&amp;ALL_IN_ONE[NegotiationID]&amp;ALL_IN_ONE[MessageID],ALL_IN_ONE[Gesamt_ID],,0)</f>
        <v>#VALUE!</v>
      </c>
      <c r="C355">
        <v>835</v>
      </c>
      <c r="D355" t="s">
        <v>141</v>
      </c>
      <c r="E355">
        <v>5151</v>
      </c>
      <c r="F355">
        <v>838</v>
      </c>
      <c r="G355">
        <v>837</v>
      </c>
      <c r="H355" t="s">
        <v>31</v>
      </c>
      <c r="I355" t="str">
        <f t="array" ref="I355">IFERROR(_xlfn.XLOOKUP(Tabelle4[[#This Row],[NegotiationID]]&amp;"FinalAccept",Tabelle4[NegotiationID]&amp;Tabelle4[ActionType],Tabelle4[ActionType],,0),_xlfn.XLOOKUP(Tabelle4[[#This Row],[NegotiationID]]&amp;"FinalReject",Tabelle4[NegotiationID]&amp;Tabelle4[ActionType],Tabelle4[ActionType],,0))</f>
        <v>FinalAccept</v>
      </c>
      <c r="J355">
        <v>0.498</v>
      </c>
      <c r="K355">
        <v>0.48520000000000002</v>
      </c>
      <c r="L355">
        <v>0.98319999999999996</v>
      </c>
      <c r="M355">
        <v>0.012800000000000001</v>
      </c>
      <c r="N355">
        <v>232</v>
      </c>
      <c r="O355">
        <v>2677</v>
      </c>
      <c r="P355">
        <v>8</v>
      </c>
      <c r="Q355" s="3" t="s">
        <v>350</v>
      </c>
    </row>
    <row r="356" ht="15" customHeight="1">
      <c r="A356" t="e">
        <f t="shared" ca="1" si="478"/>
        <v>#VALUE!</v>
      </c>
      <c r="B356" t="e">
        <f t="array" ref="B356" ca="1">_xlfn.XLOOKUP(Tabelle4[[#This Row],[ExperimentID]]&amp;Tabelle4[[#This Row],[NegotiationID]]&amp;Tabelle4[[#This Row],[MessageID]],ALL_IN_ONE[ExperimentID]&amp;ALL_IN_ONE[NegotiationID]&amp;ALL_IN_ONE[MessageID],ALL_IN_ONE[Gesamt_ID],,0)</f>
        <v>#VALUE!</v>
      </c>
      <c r="C356">
        <v>835</v>
      </c>
      <c r="D356" t="s">
        <v>141</v>
      </c>
      <c r="E356">
        <v>5441</v>
      </c>
      <c r="F356">
        <v>837</v>
      </c>
      <c r="G356">
        <v>838</v>
      </c>
      <c r="H356" t="s">
        <v>31</v>
      </c>
      <c r="I356" t="str">
        <f t="array" ref="I356">IFERROR(_xlfn.XLOOKUP(Tabelle4[[#This Row],[NegotiationID]]&amp;"FinalAccept",Tabelle4[NegotiationID]&amp;Tabelle4[ActionType],Tabelle4[ActionType],,0),_xlfn.XLOOKUP(Tabelle4[[#This Row],[NegotiationID]]&amp;"FinalReject",Tabelle4[NegotiationID]&amp;Tabelle4[ActionType],Tabelle4[ActionType],,0))</f>
        <v>FinalAccept</v>
      </c>
      <c r="J356">
        <v>0.49580000000000002</v>
      </c>
      <c r="K356">
        <v>0.48999999999999999</v>
      </c>
      <c r="L356">
        <v>0.98580000000000001</v>
      </c>
      <c r="M356">
        <v>0.0057999999999999996</v>
      </c>
      <c r="N356">
        <v>409</v>
      </c>
      <c r="O356">
        <v>2677</v>
      </c>
      <c r="P356">
        <v>8</v>
      </c>
      <c r="Q356" s="3" t="s">
        <v>351</v>
      </c>
    </row>
    <row r="357" ht="15" customHeight="1">
      <c r="A357" t="e">
        <f t="shared" ca="1" si="478"/>
        <v>#VALUE!</v>
      </c>
      <c r="B357" t="e">
        <f t="array" ref="B357" ca="1">_xlfn.XLOOKUP(Tabelle4[[#This Row],[ExperimentID]]&amp;Tabelle4[[#This Row],[NegotiationID]]&amp;Tabelle4[[#This Row],[MessageID]],ALL_IN_ONE[ExperimentID]&amp;ALL_IN_ONE[NegotiationID]&amp;ALL_IN_ONE[MessageID],ALL_IN_ONE[Gesamt_ID],,0)</f>
        <v>#VALUE!</v>
      </c>
      <c r="C357">
        <v>835</v>
      </c>
      <c r="D357" t="s">
        <v>141</v>
      </c>
      <c r="E357">
        <v>5784</v>
      </c>
      <c r="F357">
        <v>838</v>
      </c>
      <c r="G357">
        <v>837</v>
      </c>
      <c r="H357" t="s">
        <v>20</v>
      </c>
      <c r="I357" t="str">
        <f t="array" ref="I357">IFERROR(_xlfn.XLOOKUP(Tabelle4[[#This Row],[NegotiationID]]&amp;"FinalAccept",Tabelle4[NegotiationID]&amp;Tabelle4[ActionType],Tabelle4[ActionType],,0),_xlfn.XLOOKUP(Tabelle4[[#This Row],[NegotiationID]]&amp;"FinalReject",Tabelle4[NegotiationID]&amp;Tabelle4[ActionType],Tabelle4[ActionType],,0))</f>
        <v>FinalAccept</v>
      </c>
      <c r="J357">
        <v>0.48999999999999999</v>
      </c>
      <c r="K357">
        <v>0.49580000000000002</v>
      </c>
      <c r="L357">
        <v>0.98580000000000001</v>
      </c>
      <c r="M357">
        <v>0.0057999999999999996</v>
      </c>
      <c r="N357">
        <v>102</v>
      </c>
      <c r="O357">
        <v>2677</v>
      </c>
      <c r="P357">
        <v>8</v>
      </c>
      <c r="Q357" s="3" t="s">
        <v>352</v>
      </c>
    </row>
    <row r="358" ht="15" hidden="1" customHeight="1">
      <c r="A358" t="e">
        <f t="shared" ca="1" si="478"/>
        <v>#VALUE!</v>
      </c>
      <c r="B358" t="e">
        <f t="array" ref="B358" ca="1">_xlfn.XLOOKUP(Tabelle4[[#This Row],[ExperimentID]]&amp;Tabelle4[[#This Row],[NegotiationID]]&amp;Tabelle4[[#This Row],[MessageID]],ALL_IN_ONE[ExperimentID]&amp;ALL_IN_ONE[NegotiationID]&amp;ALL_IN_ONE[MessageID],ALL_IN_ONE[Gesamt_ID],,0)</f>
        <v>#VALUE!</v>
      </c>
      <c r="C358">
        <v>861</v>
      </c>
      <c r="D358" t="s">
        <v>141</v>
      </c>
      <c r="E358">
        <v>862</v>
      </c>
      <c r="H358" t="s">
        <v>6019</v>
      </c>
      <c r="I358" t="str">
        <f t="array" ref="I358">IFERROR(_xlfn.XLOOKUP(Tabelle4[[#This Row],[NegotiationID]]&amp;"FinalAccept",Tabelle4[NegotiationID]&amp;Tabelle4[ActionType],Tabelle4[ActionType],,0),_xlfn.XLOOKUP(Tabelle4[[#This Row],[NegotiationID]]&amp;"FinalReject",Tabelle4[NegotiationID]&amp;Tabelle4[ActionType],Tabelle4[ActionType],,0))</f>
        <v>FinalAccept</v>
      </c>
      <c r="N358">
        <v>21</v>
      </c>
      <c r="O358">
        <v>2575</v>
      </c>
      <c r="P358">
        <v>8</v>
      </c>
      <c r="Q358" t="s">
        <v>6020</v>
      </c>
    </row>
    <row r="359" ht="15" customHeight="1">
      <c r="A359" t="e">
        <f t="shared" ca="1" si="478"/>
        <v>#VALUE!</v>
      </c>
      <c r="B359" t="e">
        <f t="array" ref="B359" ca="1">_xlfn.XLOOKUP(Tabelle4[[#This Row],[ExperimentID]]&amp;Tabelle4[[#This Row],[NegotiationID]]&amp;Tabelle4[[#This Row],[MessageID]],ALL_IN_ONE[ExperimentID]&amp;ALL_IN_ONE[NegotiationID]&amp;ALL_IN_ONE[MessageID],ALL_IN_ONE[Gesamt_ID],,0)</f>
        <v>#VALUE!</v>
      </c>
      <c r="C359">
        <v>861</v>
      </c>
      <c r="D359" t="s">
        <v>141</v>
      </c>
      <c r="E359">
        <v>3616</v>
      </c>
      <c r="F359">
        <v>864</v>
      </c>
      <c r="G359">
        <v>863</v>
      </c>
      <c r="H359" t="s">
        <v>19</v>
      </c>
      <c r="I359" t="str">
        <f t="array" ref="I359">IFERROR(_xlfn.XLOOKUP(Tabelle4[[#This Row],[NegotiationID]]&amp;"FinalAccept",Tabelle4[NegotiationID]&amp;Tabelle4[ActionType],Tabelle4[ActionType],,0),_xlfn.XLOOKUP(Tabelle4[[#This Row],[NegotiationID]]&amp;"FinalReject",Tabelle4[NegotiationID]&amp;Tabelle4[ActionType],Tabelle4[ActionType],,0))</f>
        <v>FinalAccept</v>
      </c>
      <c r="J359">
        <v>0.85250000000000004</v>
      </c>
      <c r="K359">
        <v>0.1108</v>
      </c>
      <c r="L359">
        <v>0.96330000000000005</v>
      </c>
      <c r="M359">
        <v>0.74170000000000003</v>
      </c>
      <c r="N359">
        <v>308</v>
      </c>
      <c r="O359">
        <v>2575</v>
      </c>
      <c r="P359">
        <v>8</v>
      </c>
      <c r="Q359" s="3" t="s">
        <v>353</v>
      </c>
    </row>
    <row r="360" ht="15" customHeight="1">
      <c r="A360" t="e">
        <f t="shared" ca="1" si="478"/>
        <v>#VALUE!</v>
      </c>
      <c r="B360" t="e">
        <f t="array" ref="B360" ca="1">_xlfn.XLOOKUP(Tabelle4[[#This Row],[ExperimentID]]&amp;Tabelle4[[#This Row],[NegotiationID]]&amp;Tabelle4[[#This Row],[MessageID]],ALL_IN_ONE[ExperimentID]&amp;ALL_IN_ONE[NegotiationID]&amp;ALL_IN_ONE[MessageID],ALL_IN_ONE[Gesamt_ID],,0)</f>
        <v>#VALUE!</v>
      </c>
      <c r="C360">
        <v>861</v>
      </c>
      <c r="D360" t="s">
        <v>141</v>
      </c>
      <c r="E360">
        <v>3677</v>
      </c>
      <c r="F360">
        <v>863</v>
      </c>
      <c r="G360">
        <v>864</v>
      </c>
      <c r="H360" t="s">
        <v>31</v>
      </c>
      <c r="I360" t="str">
        <f t="array" ref="I360">IFERROR(_xlfn.XLOOKUP(Tabelle4[[#This Row],[NegotiationID]]&amp;"FinalAccept",Tabelle4[NegotiationID]&amp;Tabelle4[ActionType],Tabelle4[ActionType],,0),_xlfn.XLOOKUP(Tabelle4[[#This Row],[NegotiationID]]&amp;"FinalReject",Tabelle4[NegotiationID]&amp;Tabelle4[ActionType],Tabelle4[ActionType],,0))</f>
        <v>FinalAccept</v>
      </c>
      <c r="J360">
        <v>0.87329999999999997</v>
      </c>
      <c r="K360">
        <v>0.65249999999999997</v>
      </c>
      <c r="L360">
        <v>1.5258</v>
      </c>
      <c r="M360">
        <v>0.2208</v>
      </c>
      <c r="N360">
        <v>475</v>
      </c>
      <c r="O360">
        <v>2575</v>
      </c>
      <c r="P360">
        <v>8</v>
      </c>
      <c r="Q360" t="s">
        <v>354</v>
      </c>
    </row>
    <row r="361" ht="15" customHeight="1">
      <c r="A361" t="e">
        <f t="shared" ca="1" si="478"/>
        <v>#VALUE!</v>
      </c>
      <c r="B361" t="e">
        <f t="array" ref="B361" ca="1">_xlfn.XLOOKUP(Tabelle4[[#This Row],[ExperimentID]]&amp;Tabelle4[[#This Row],[NegotiationID]]&amp;Tabelle4[[#This Row],[MessageID]],ALL_IN_ONE[ExperimentID]&amp;ALL_IN_ONE[NegotiationID]&amp;ALL_IN_ONE[MessageID],ALL_IN_ONE[Gesamt_ID],,0)</f>
        <v>#VALUE!</v>
      </c>
      <c r="C361">
        <v>861</v>
      </c>
      <c r="D361" t="s">
        <v>141</v>
      </c>
      <c r="E361">
        <v>4768</v>
      </c>
      <c r="F361">
        <v>864</v>
      </c>
      <c r="G361">
        <v>863</v>
      </c>
      <c r="H361" t="s">
        <v>31</v>
      </c>
      <c r="I361" t="str">
        <f t="array" ref="I361">IFERROR(_xlfn.XLOOKUP(Tabelle4[[#This Row],[NegotiationID]]&amp;"FinalAccept",Tabelle4[NegotiationID]&amp;Tabelle4[ActionType],Tabelle4[ActionType],,0),_xlfn.XLOOKUP(Tabelle4[[#This Row],[NegotiationID]]&amp;"FinalReject",Tabelle4[NegotiationID]&amp;Tabelle4[ActionType],Tabelle4[ActionType],,0))</f>
        <v>FinalAccept</v>
      </c>
      <c r="J361">
        <v>0.77000000000000002</v>
      </c>
      <c r="K361">
        <v>0.1575</v>
      </c>
      <c r="L361">
        <v>0.92749999999999999</v>
      </c>
      <c r="M361">
        <v>0.61250000000000004</v>
      </c>
      <c r="N361">
        <v>250</v>
      </c>
      <c r="O361">
        <v>2575</v>
      </c>
      <c r="P361">
        <v>8</v>
      </c>
      <c r="Q361" s="3" t="s">
        <v>355</v>
      </c>
    </row>
    <row r="362" ht="15" customHeight="1">
      <c r="A362" t="e">
        <f t="shared" ca="1" si="478"/>
        <v>#VALUE!</v>
      </c>
      <c r="B362" t="e">
        <f t="array" ref="B362" ca="1">_xlfn.XLOOKUP(Tabelle4[[#This Row],[ExperimentID]]&amp;Tabelle4[[#This Row],[NegotiationID]]&amp;Tabelle4[[#This Row],[MessageID]],ALL_IN_ONE[ExperimentID]&amp;ALL_IN_ONE[NegotiationID]&amp;ALL_IN_ONE[MessageID],ALL_IN_ONE[Gesamt_ID],,0)</f>
        <v>#VALUE!</v>
      </c>
      <c r="C362">
        <v>861</v>
      </c>
      <c r="D362" t="s">
        <v>141</v>
      </c>
      <c r="E362">
        <v>5132</v>
      </c>
      <c r="F362">
        <v>863</v>
      </c>
      <c r="G362">
        <v>864</v>
      </c>
      <c r="H362" t="s">
        <v>31</v>
      </c>
      <c r="I362" t="str">
        <f t="array" ref="I362">IFERROR(_xlfn.XLOOKUP(Tabelle4[[#This Row],[NegotiationID]]&amp;"FinalAccept",Tabelle4[NegotiationID]&amp;Tabelle4[ActionType],Tabelle4[ActionType],,0),_xlfn.XLOOKUP(Tabelle4[[#This Row],[NegotiationID]]&amp;"FinalReject",Tabelle4[NegotiationID]&amp;Tabelle4[ActionType],Tabelle4[ActionType],,0))</f>
        <v>FinalAccept</v>
      </c>
      <c r="J362">
        <v>0.76670000000000005</v>
      </c>
      <c r="K362">
        <v>0.53100000000000003</v>
      </c>
      <c r="L362">
        <v>1.2977000000000001</v>
      </c>
      <c r="M362">
        <v>0.23569999999999999</v>
      </c>
      <c r="N362">
        <v>684</v>
      </c>
      <c r="O362">
        <v>2575</v>
      </c>
      <c r="P362">
        <v>8</v>
      </c>
      <c r="Q362" t="s">
        <v>356</v>
      </c>
    </row>
    <row r="363" ht="15" customHeight="1">
      <c r="A363" t="e">
        <f t="shared" ca="1" si="478"/>
        <v>#VALUE!</v>
      </c>
      <c r="B363" t="e">
        <f t="array" ref="B363" ca="1">_xlfn.XLOOKUP(Tabelle4[[#This Row],[ExperimentID]]&amp;Tabelle4[[#This Row],[NegotiationID]]&amp;Tabelle4[[#This Row],[MessageID]],ALL_IN_ONE[ExperimentID]&amp;ALL_IN_ONE[NegotiationID]&amp;ALL_IN_ONE[MessageID],ALL_IN_ONE[Gesamt_ID],,0)</f>
        <v>#VALUE!</v>
      </c>
      <c r="C363">
        <v>861</v>
      </c>
      <c r="D363" t="s">
        <v>141</v>
      </c>
      <c r="E363">
        <v>5984</v>
      </c>
      <c r="F363">
        <v>864</v>
      </c>
      <c r="G363">
        <v>863</v>
      </c>
      <c r="H363" t="s">
        <v>31</v>
      </c>
      <c r="I363" t="str">
        <f t="array" ref="I363">IFERROR(_xlfn.XLOOKUP(Tabelle4[[#This Row],[NegotiationID]]&amp;"FinalAccept",Tabelle4[NegotiationID]&amp;Tabelle4[ActionType],Tabelle4[ActionType],,0),_xlfn.XLOOKUP(Tabelle4[[#This Row],[NegotiationID]]&amp;"FinalReject",Tabelle4[NegotiationID]&amp;Tabelle4[ActionType],Tabelle4[ActionType],,0))</f>
        <v>FinalAccept</v>
      </c>
      <c r="J363">
        <v>0.59350000000000003</v>
      </c>
      <c r="K363">
        <v>0.4783</v>
      </c>
      <c r="L363">
        <v>1.0718000000000001</v>
      </c>
      <c r="M363">
        <v>0.1152</v>
      </c>
      <c r="N363">
        <v>356</v>
      </c>
      <c r="O363">
        <v>2575</v>
      </c>
      <c r="P363">
        <v>8</v>
      </c>
      <c r="Q363" s="3" t="s">
        <v>357</v>
      </c>
    </row>
    <row r="364" ht="15" customHeight="1">
      <c r="A364" t="e">
        <f t="shared" ca="1" si="478"/>
        <v>#VALUE!</v>
      </c>
      <c r="B364" t="e">
        <f t="array" ref="B364" ca="1">_xlfn.XLOOKUP(Tabelle4[[#This Row],[ExperimentID]]&amp;Tabelle4[[#This Row],[NegotiationID]]&amp;Tabelle4[[#This Row],[MessageID]],ALL_IN_ONE[ExperimentID]&amp;ALL_IN_ONE[NegotiationID]&amp;ALL_IN_ONE[MessageID],ALL_IN_ONE[Gesamt_ID],,0)</f>
        <v>#VALUE!</v>
      </c>
      <c r="C364">
        <v>861</v>
      </c>
      <c r="D364" t="s">
        <v>141</v>
      </c>
      <c r="E364">
        <v>6053</v>
      </c>
      <c r="F364">
        <v>863</v>
      </c>
      <c r="G364">
        <v>864</v>
      </c>
      <c r="H364" t="s">
        <v>31</v>
      </c>
      <c r="I364" t="str">
        <f t="array" ref="I364">IFERROR(_xlfn.XLOOKUP(Tabelle4[[#This Row],[NegotiationID]]&amp;"FinalAccept",Tabelle4[NegotiationID]&amp;Tabelle4[ActionType],Tabelle4[ActionType],,0),_xlfn.XLOOKUP(Tabelle4[[#This Row],[NegotiationID]]&amp;"FinalReject",Tabelle4[NegotiationID]&amp;Tabelle4[ActionType],Tabelle4[ActionType],,0))</f>
        <v>FinalAccept</v>
      </c>
      <c r="J364">
        <v>0.57399999999999995</v>
      </c>
      <c r="K364">
        <v>0.56299999999999994</v>
      </c>
      <c r="L364">
        <v>1.137</v>
      </c>
      <c r="M364">
        <v>0.010999999999999999</v>
      </c>
      <c r="N364">
        <v>365</v>
      </c>
      <c r="O364">
        <v>2575</v>
      </c>
      <c r="P364">
        <v>8</v>
      </c>
      <c r="Q364" t="s">
        <v>358</v>
      </c>
    </row>
    <row r="365" ht="15" customHeight="1">
      <c r="A365" t="e">
        <f t="shared" ca="1" si="478"/>
        <v>#VALUE!</v>
      </c>
      <c r="B365" t="e">
        <f t="array" ref="B365" ca="1">_xlfn.XLOOKUP(Tabelle4[[#This Row],[ExperimentID]]&amp;Tabelle4[[#This Row],[NegotiationID]]&amp;Tabelle4[[#This Row],[MessageID]],ALL_IN_ONE[ExperimentID]&amp;ALL_IN_ONE[NegotiationID]&amp;ALL_IN_ONE[MessageID],ALL_IN_ONE[Gesamt_ID],,0)</f>
        <v>#VALUE!</v>
      </c>
      <c r="C365">
        <v>861</v>
      </c>
      <c r="D365" t="s">
        <v>141</v>
      </c>
      <c r="E365">
        <v>6453</v>
      </c>
      <c r="F365">
        <v>864</v>
      </c>
      <c r="G365">
        <v>863</v>
      </c>
      <c r="H365" t="s">
        <v>20</v>
      </c>
      <c r="I365" t="str">
        <f t="array" ref="I365">IFERROR(_xlfn.XLOOKUP(Tabelle4[[#This Row],[NegotiationID]]&amp;"FinalAccept",Tabelle4[NegotiationID]&amp;Tabelle4[ActionType],Tabelle4[ActionType],,0),_xlfn.XLOOKUP(Tabelle4[[#This Row],[NegotiationID]]&amp;"FinalReject",Tabelle4[NegotiationID]&amp;Tabelle4[ActionType],Tabelle4[ActionType],,0))</f>
        <v>FinalAccept</v>
      </c>
      <c r="J365">
        <v>0.56299999999999994</v>
      </c>
      <c r="K365">
        <v>0.57399999999999995</v>
      </c>
      <c r="L365">
        <v>1.137</v>
      </c>
      <c r="M365">
        <v>0.010999999999999999</v>
      </c>
      <c r="N365">
        <v>116</v>
      </c>
      <c r="O365">
        <v>2575</v>
      </c>
      <c r="P365">
        <v>8</v>
      </c>
      <c r="Q365" s="3" t="s">
        <v>359</v>
      </c>
    </row>
    <row r="366" ht="15" hidden="1" customHeight="1">
      <c r="A366" t="e">
        <f t="shared" ca="1" si="478"/>
        <v>#VALUE!</v>
      </c>
      <c r="B366" t="e">
        <f t="array" ref="B366" ca="1">_xlfn.XLOOKUP(Tabelle4[[#This Row],[ExperimentID]]&amp;Tabelle4[[#This Row],[NegotiationID]]&amp;Tabelle4[[#This Row],[MessageID]],ALL_IN_ONE[ExperimentID]&amp;ALL_IN_ONE[NegotiationID]&amp;ALL_IN_ONE[MessageID],ALL_IN_ONE[Gesamt_ID],,0)</f>
        <v>#VALUE!</v>
      </c>
      <c r="C366">
        <v>887</v>
      </c>
      <c r="D366" t="s">
        <v>141</v>
      </c>
      <c r="E366">
        <v>888</v>
      </c>
      <c r="H366" t="s">
        <v>6019</v>
      </c>
      <c r="I366" t="str">
        <f t="array" ref="I366">IFERROR(_xlfn.XLOOKUP(Tabelle4[[#This Row],[NegotiationID]]&amp;"FinalAccept",Tabelle4[NegotiationID]&amp;Tabelle4[ActionType],Tabelle4[ActionType],,0),_xlfn.XLOOKUP(Tabelle4[[#This Row],[NegotiationID]]&amp;"FinalReject",Tabelle4[NegotiationID]&amp;Tabelle4[ActionType],Tabelle4[ActionType],,0))</f>
        <v>FinalAccept</v>
      </c>
      <c r="N366">
        <v>21</v>
      </c>
      <c r="O366">
        <v>12812</v>
      </c>
      <c r="P366">
        <v>7</v>
      </c>
      <c r="Q366" t="s">
        <v>6020</v>
      </c>
    </row>
    <row r="367" ht="15" customHeight="1">
      <c r="A367" t="e">
        <f t="shared" ca="1" si="478"/>
        <v>#VALUE!</v>
      </c>
      <c r="B367" t="e">
        <f t="array" ref="B367" ca="1">_xlfn.XLOOKUP(Tabelle4[[#This Row],[ExperimentID]]&amp;Tabelle4[[#This Row],[NegotiationID]]&amp;Tabelle4[[#This Row],[MessageID]],ALL_IN_ONE[ExperimentID]&amp;ALL_IN_ONE[NegotiationID]&amp;ALL_IN_ONE[MessageID],ALL_IN_ONE[Gesamt_ID],,0)</f>
        <v>#VALUE!</v>
      </c>
      <c r="C367">
        <v>887</v>
      </c>
      <c r="D367" t="s">
        <v>141</v>
      </c>
      <c r="E367">
        <v>3562</v>
      </c>
      <c r="F367">
        <v>890</v>
      </c>
      <c r="G367">
        <v>889</v>
      </c>
      <c r="H367" t="s">
        <v>19</v>
      </c>
      <c r="I367" t="str">
        <f t="array" ref="I367">IFERROR(_xlfn.XLOOKUP(Tabelle4[[#This Row],[NegotiationID]]&amp;"FinalAccept",Tabelle4[NegotiationID]&amp;Tabelle4[ActionType],Tabelle4[ActionType],,0),_xlfn.XLOOKUP(Tabelle4[[#This Row],[NegotiationID]]&amp;"FinalReject",Tabelle4[NegotiationID]&amp;Tabelle4[ActionType],Tabelle4[ActionType],,0))</f>
        <v>FinalAccept</v>
      </c>
      <c r="J367">
        <v>0.84099999999999997</v>
      </c>
      <c r="K367">
        <v>0.1867</v>
      </c>
      <c r="L367">
        <v>1.0277000000000001</v>
      </c>
      <c r="M367">
        <v>0.65429999999999999</v>
      </c>
      <c r="N367">
        <v>2950</v>
      </c>
      <c r="O367">
        <v>12812</v>
      </c>
      <c r="P367">
        <v>7</v>
      </c>
      <c r="Q367" s="3" t="s">
        <v>360</v>
      </c>
    </row>
    <row r="368" ht="15" customHeight="1">
      <c r="A368" t="e">
        <f t="shared" ca="1" si="478"/>
        <v>#VALUE!</v>
      </c>
      <c r="B368" t="e">
        <f t="array" ref="B368" ca="1">_xlfn.XLOOKUP(Tabelle4[[#This Row],[ExperimentID]]&amp;Tabelle4[[#This Row],[NegotiationID]]&amp;Tabelle4[[#This Row],[MessageID]],ALL_IN_ONE[ExperimentID]&amp;ALL_IN_ONE[NegotiationID]&amp;ALL_IN_ONE[MessageID],ALL_IN_ONE[Gesamt_ID],,0)</f>
        <v>#VALUE!</v>
      </c>
      <c r="C368">
        <v>887</v>
      </c>
      <c r="D368" t="s">
        <v>141</v>
      </c>
      <c r="E368">
        <v>3831</v>
      </c>
      <c r="F368">
        <v>889</v>
      </c>
      <c r="G368">
        <v>890</v>
      </c>
      <c r="H368" t="s">
        <v>31</v>
      </c>
      <c r="I368" t="str">
        <f t="array" ref="I368">IFERROR(_xlfn.XLOOKUP(Tabelle4[[#This Row],[NegotiationID]]&amp;"FinalAccept",Tabelle4[NegotiationID]&amp;Tabelle4[ActionType],Tabelle4[ActionType],,0),_xlfn.XLOOKUP(Tabelle4[[#This Row],[NegotiationID]]&amp;"FinalReject",Tabelle4[NegotiationID]&amp;Tabelle4[ActionType],Tabelle4[ActionType],,0))</f>
        <v>FinalAccept</v>
      </c>
      <c r="J368">
        <v>0.85750000000000004</v>
      </c>
      <c r="K368">
        <v>0.1225</v>
      </c>
      <c r="L368">
        <v>0.97999999999999998</v>
      </c>
      <c r="M368">
        <v>0.73499999999999999</v>
      </c>
      <c r="N368">
        <v>192</v>
      </c>
      <c r="O368">
        <v>12812</v>
      </c>
      <c r="P368">
        <v>7</v>
      </c>
      <c r="Q368" s="3" t="s">
        <v>361</v>
      </c>
    </row>
    <row r="369" ht="15" customHeight="1">
      <c r="A369" t="e">
        <f t="shared" ca="1" si="478"/>
        <v>#VALUE!</v>
      </c>
      <c r="B369" t="e">
        <f t="array" ref="B369" ca="1">_xlfn.XLOOKUP(Tabelle4[[#This Row],[ExperimentID]]&amp;Tabelle4[[#This Row],[NegotiationID]]&amp;Tabelle4[[#This Row],[MessageID]],ALL_IN_ONE[ExperimentID]&amp;ALL_IN_ONE[NegotiationID]&amp;ALL_IN_ONE[MessageID],ALL_IN_ONE[Gesamt_ID],,0)</f>
        <v>#VALUE!</v>
      </c>
      <c r="C369">
        <v>887</v>
      </c>
      <c r="D369" t="s">
        <v>141</v>
      </c>
      <c r="E369">
        <v>4026</v>
      </c>
      <c r="F369">
        <v>890</v>
      </c>
      <c r="G369">
        <v>889</v>
      </c>
      <c r="H369" t="s">
        <v>31</v>
      </c>
      <c r="I369" t="str">
        <f t="array" ref="I369">IFERROR(_xlfn.XLOOKUP(Tabelle4[[#This Row],[NegotiationID]]&amp;"FinalAccept",Tabelle4[NegotiationID]&amp;Tabelle4[ActionType],Tabelle4[ActionType],,0),_xlfn.XLOOKUP(Tabelle4[[#This Row],[NegotiationID]]&amp;"FinalReject",Tabelle4[NegotiationID]&amp;Tabelle4[ActionType],Tabelle4[ActionType],,0))</f>
        <v>FinalAccept</v>
      </c>
      <c r="J369">
        <v>0.65600000000000003</v>
      </c>
      <c r="K369">
        <v>0.3775</v>
      </c>
      <c r="L369">
        <v>1.0335000000000001</v>
      </c>
      <c r="M369">
        <v>0.27850000000000003</v>
      </c>
      <c r="N369">
        <v>3239</v>
      </c>
      <c r="O369">
        <v>12812</v>
      </c>
      <c r="P369">
        <v>7</v>
      </c>
      <c r="Q369" s="3" t="s">
        <v>362</v>
      </c>
    </row>
    <row r="370" ht="15" customHeight="1">
      <c r="A370" t="e">
        <f t="shared" ca="1" si="478"/>
        <v>#VALUE!</v>
      </c>
      <c r="B370" t="e">
        <f t="array" ref="B370" ca="1">_xlfn.XLOOKUP(Tabelle4[[#This Row],[ExperimentID]]&amp;Tabelle4[[#This Row],[NegotiationID]]&amp;Tabelle4[[#This Row],[MessageID]],ALL_IN_ONE[ExperimentID]&amp;ALL_IN_ONE[NegotiationID]&amp;ALL_IN_ONE[MessageID],ALL_IN_ONE[Gesamt_ID],,0)</f>
        <v>#VALUE!</v>
      </c>
      <c r="C370">
        <v>887</v>
      </c>
      <c r="D370" t="s">
        <v>141</v>
      </c>
      <c r="E370">
        <v>4308</v>
      </c>
      <c r="F370">
        <v>889</v>
      </c>
      <c r="G370">
        <v>890</v>
      </c>
      <c r="H370" t="s">
        <v>31</v>
      </c>
      <c r="I370" t="str">
        <f t="array" ref="I370">IFERROR(_xlfn.XLOOKUP(Tabelle4[[#This Row],[NegotiationID]]&amp;"FinalAccept",Tabelle4[NegotiationID]&amp;Tabelle4[ActionType],Tabelle4[ActionType],,0),_xlfn.XLOOKUP(Tabelle4[[#This Row],[NegotiationID]]&amp;"FinalReject",Tabelle4[NegotiationID]&amp;Tabelle4[ActionType],Tabelle4[ActionType],,0))</f>
        <v>FinalAccept</v>
      </c>
      <c r="J370">
        <v>0.54249999999999998</v>
      </c>
      <c r="K370">
        <v>0.40749999999999997</v>
      </c>
      <c r="L370">
        <v>0.94999999999999996</v>
      </c>
      <c r="M370">
        <v>0.13500000000000001</v>
      </c>
      <c r="N370">
        <v>328</v>
      </c>
      <c r="O370">
        <v>12812</v>
      </c>
      <c r="P370">
        <v>7</v>
      </c>
      <c r="Q370" s="3" t="s">
        <v>363</v>
      </c>
    </row>
    <row r="371" ht="15" customHeight="1">
      <c r="A371" t="e">
        <f t="shared" ca="1" si="478"/>
        <v>#VALUE!</v>
      </c>
      <c r="B371" t="e">
        <f t="array" ref="B371" ca="1">_xlfn.XLOOKUP(Tabelle4[[#This Row],[ExperimentID]]&amp;Tabelle4[[#This Row],[NegotiationID]]&amp;Tabelle4[[#This Row],[MessageID]],ALL_IN_ONE[ExperimentID]&amp;ALL_IN_ONE[NegotiationID]&amp;ALL_IN_ONE[MessageID],ALL_IN_ONE[Gesamt_ID],,0)</f>
        <v>#VALUE!</v>
      </c>
      <c r="C371">
        <v>887</v>
      </c>
      <c r="D371" t="s">
        <v>141</v>
      </c>
      <c r="E371">
        <v>4642</v>
      </c>
      <c r="F371">
        <v>890</v>
      </c>
      <c r="G371">
        <v>889</v>
      </c>
      <c r="H371" t="s">
        <v>31</v>
      </c>
      <c r="I371" t="str">
        <f t="array" ref="I371">IFERROR(_xlfn.XLOOKUP(Tabelle4[[#This Row],[NegotiationID]]&amp;"FinalAccept",Tabelle4[NegotiationID]&amp;Tabelle4[ActionType],Tabelle4[ActionType],,0),_xlfn.XLOOKUP(Tabelle4[[#This Row],[NegotiationID]]&amp;"FinalReject",Tabelle4[NegotiationID]&amp;Tabelle4[ActionType],Tabelle4[ActionType],,0))</f>
        <v>FinalAccept</v>
      </c>
      <c r="J371">
        <v>0.40749999999999997</v>
      </c>
      <c r="K371">
        <v>0.54249999999999998</v>
      </c>
      <c r="L371">
        <v>0.94999999999999996</v>
      </c>
      <c r="M371">
        <v>0.13500000000000001</v>
      </c>
      <c r="N371">
        <v>5960</v>
      </c>
      <c r="O371">
        <v>12812</v>
      </c>
      <c r="P371">
        <v>7</v>
      </c>
      <c r="Q371" s="3" t="s">
        <v>364</v>
      </c>
    </row>
    <row r="372" ht="15" customHeight="1">
      <c r="A372" t="e">
        <f t="shared" ca="1" si="478"/>
        <v>#VALUE!</v>
      </c>
      <c r="B372" t="e">
        <f t="array" ref="B372" ca="1">_xlfn.XLOOKUP(Tabelle4[[#This Row],[ExperimentID]]&amp;Tabelle4[[#This Row],[NegotiationID]]&amp;Tabelle4[[#This Row],[MessageID]],ALL_IN_ONE[ExperimentID]&amp;ALL_IN_ONE[NegotiationID]&amp;ALL_IN_ONE[MessageID],ALL_IN_ONE[Gesamt_ID],,0)</f>
        <v>#VALUE!</v>
      </c>
      <c r="C372">
        <v>887</v>
      </c>
      <c r="D372" t="s">
        <v>141</v>
      </c>
      <c r="E372">
        <v>5728</v>
      </c>
      <c r="F372">
        <v>889</v>
      </c>
      <c r="G372">
        <v>890</v>
      </c>
      <c r="H372" t="s">
        <v>20</v>
      </c>
      <c r="I372" t="str">
        <f t="array" ref="I372">IFERROR(_xlfn.XLOOKUP(Tabelle4[[#This Row],[NegotiationID]]&amp;"FinalAccept",Tabelle4[NegotiationID]&amp;Tabelle4[ActionType],Tabelle4[ActionType],,0),_xlfn.XLOOKUP(Tabelle4[[#This Row],[NegotiationID]]&amp;"FinalReject",Tabelle4[NegotiationID]&amp;Tabelle4[ActionType],Tabelle4[ActionType],,0))</f>
        <v>FinalAccept</v>
      </c>
      <c r="J372">
        <v>0.54249999999999998</v>
      </c>
      <c r="K372">
        <v>0.40749999999999997</v>
      </c>
      <c r="L372">
        <v>0.94999999999999996</v>
      </c>
      <c r="M372">
        <v>0.13500000000000001</v>
      </c>
      <c r="N372">
        <v>122</v>
      </c>
      <c r="O372">
        <v>12812</v>
      </c>
      <c r="P372">
        <v>7</v>
      </c>
      <c r="Q372" s="3" t="s">
        <v>365</v>
      </c>
    </row>
    <row r="373" ht="15" hidden="1" customHeight="1">
      <c r="A373" t="e">
        <f t="shared" ca="1" si="478"/>
        <v>#VALUE!</v>
      </c>
      <c r="B373" t="e">
        <f t="array" ref="B373" ca="1">_xlfn.XLOOKUP(Tabelle4[[#This Row],[ExperimentID]]&amp;Tabelle4[[#This Row],[NegotiationID]]&amp;Tabelle4[[#This Row],[MessageID]],ALL_IN_ONE[ExperimentID]&amp;ALL_IN_ONE[NegotiationID]&amp;ALL_IN_ONE[MessageID],ALL_IN_ONE[Gesamt_ID],,0)</f>
        <v>#VALUE!</v>
      </c>
      <c r="C373">
        <v>913</v>
      </c>
      <c r="D373" t="s">
        <v>141</v>
      </c>
      <c r="E373">
        <v>914</v>
      </c>
      <c r="H373" t="s">
        <v>6019</v>
      </c>
      <c r="I373" t="str">
        <f t="array" ref="I373">IFERROR(_xlfn.XLOOKUP(Tabelle4[[#This Row],[NegotiationID]]&amp;"FinalAccept",Tabelle4[NegotiationID]&amp;Tabelle4[ActionType],Tabelle4[ActionType],,0),_xlfn.XLOOKUP(Tabelle4[[#This Row],[NegotiationID]]&amp;"FinalReject",Tabelle4[NegotiationID]&amp;Tabelle4[ActionType],Tabelle4[ActionType],,0))</f>
        <v>FinalAccept</v>
      </c>
      <c r="N373">
        <v>21</v>
      </c>
      <c r="O373">
        <v>10568</v>
      </c>
      <c r="P373">
        <v>11</v>
      </c>
      <c r="Q373" t="s">
        <v>6020</v>
      </c>
    </row>
    <row r="374" ht="15" customHeight="1">
      <c r="A374" t="e">
        <f t="shared" ca="1" si="478"/>
        <v>#VALUE!</v>
      </c>
      <c r="B374" t="e">
        <f t="array" ref="B374" ca="1">_xlfn.XLOOKUP(Tabelle4[[#This Row],[ExperimentID]]&amp;Tabelle4[[#This Row],[NegotiationID]]&amp;Tabelle4[[#This Row],[MessageID]],ALL_IN_ONE[ExperimentID]&amp;ALL_IN_ONE[NegotiationID]&amp;ALL_IN_ONE[MessageID],ALL_IN_ONE[Gesamt_ID],,0)</f>
        <v>#VALUE!</v>
      </c>
      <c r="C374">
        <v>913</v>
      </c>
      <c r="D374" t="s">
        <v>141</v>
      </c>
      <c r="E374">
        <v>3577</v>
      </c>
      <c r="F374">
        <v>916</v>
      </c>
      <c r="G374">
        <v>915</v>
      </c>
      <c r="H374" t="s">
        <v>158</v>
      </c>
      <c r="I374" t="str">
        <f t="array" ref="I374">IFERROR(_xlfn.XLOOKUP(Tabelle4[[#This Row],[NegotiationID]]&amp;"FinalAccept",Tabelle4[NegotiationID]&amp;Tabelle4[ActionType],Tabelle4[ActionType],,0),_xlfn.XLOOKUP(Tabelle4[[#This Row],[NegotiationID]]&amp;"FinalReject",Tabelle4[NegotiationID]&amp;Tabelle4[ActionType],Tabelle4[ActionType],,0))</f>
        <v>FinalAccept</v>
      </c>
      <c r="J374">
        <v>0.73599999999999999</v>
      </c>
      <c r="K374">
        <v>0.27079999999999999</v>
      </c>
      <c r="L374">
        <v>1.0067999999999999</v>
      </c>
      <c r="M374">
        <v>0.4652</v>
      </c>
      <c r="N374">
        <v>5690</v>
      </c>
      <c r="O374">
        <v>10568</v>
      </c>
      <c r="P374">
        <v>11</v>
      </c>
      <c r="Q374" s="3" t="s">
        <v>366</v>
      </c>
    </row>
    <row r="375" ht="15" customHeight="1">
      <c r="A375" t="e">
        <f t="shared" ca="1" si="478"/>
        <v>#VALUE!</v>
      </c>
      <c r="B375" t="e">
        <f t="array" ref="B375" ca="1">_xlfn.XLOOKUP(Tabelle4[[#This Row],[ExperimentID]]&amp;Tabelle4[[#This Row],[NegotiationID]]&amp;Tabelle4[[#This Row],[MessageID]],ALL_IN_ONE[ExperimentID]&amp;ALL_IN_ONE[NegotiationID]&amp;ALL_IN_ONE[MessageID],ALL_IN_ONE[Gesamt_ID],,0)</f>
        <v>#VALUE!</v>
      </c>
      <c r="C375">
        <v>913</v>
      </c>
      <c r="D375" t="s">
        <v>141</v>
      </c>
      <c r="E375">
        <v>3627</v>
      </c>
      <c r="F375">
        <v>915</v>
      </c>
      <c r="G375">
        <v>916</v>
      </c>
      <c r="H375" t="s">
        <v>31</v>
      </c>
      <c r="I375" t="str">
        <f t="array" ref="I375">IFERROR(_xlfn.XLOOKUP(Tabelle4[[#This Row],[NegotiationID]]&amp;"FinalAccept",Tabelle4[NegotiationID]&amp;Tabelle4[ActionType],Tabelle4[ActionType],,0),_xlfn.XLOOKUP(Tabelle4[[#This Row],[NegotiationID]]&amp;"FinalReject",Tabelle4[NegotiationID]&amp;Tabelle4[ActionType],Tabelle4[ActionType],,0))</f>
        <v>FinalAccept</v>
      </c>
      <c r="J375">
        <v>0.71419999999999995</v>
      </c>
      <c r="K375">
        <v>0.20749999999999999</v>
      </c>
      <c r="L375">
        <v>0.92169999999999996</v>
      </c>
      <c r="M375">
        <v>0.50670000000000004</v>
      </c>
      <c r="N375">
        <v>391</v>
      </c>
      <c r="O375">
        <v>10568</v>
      </c>
      <c r="P375">
        <v>11</v>
      </c>
      <c r="Q375" s="3" t="s">
        <v>367</v>
      </c>
    </row>
    <row r="376" ht="15" customHeight="1">
      <c r="A376" t="e">
        <f t="shared" ca="1" si="478"/>
        <v>#VALUE!</v>
      </c>
      <c r="B376" t="e">
        <f t="array" ref="B376" ca="1">_xlfn.XLOOKUP(Tabelle4[[#This Row],[ExperimentID]]&amp;Tabelle4[[#This Row],[NegotiationID]]&amp;Tabelle4[[#This Row],[MessageID]],ALL_IN_ONE[ExperimentID]&amp;ALL_IN_ONE[NegotiationID]&amp;ALL_IN_ONE[MessageID],ALL_IN_ONE[Gesamt_ID],,0)</f>
        <v>#VALUE!</v>
      </c>
      <c r="C376">
        <v>913</v>
      </c>
      <c r="D376" t="s">
        <v>141</v>
      </c>
      <c r="E376">
        <v>4014</v>
      </c>
      <c r="F376">
        <v>916</v>
      </c>
      <c r="G376">
        <v>915</v>
      </c>
      <c r="H376" t="s">
        <v>31</v>
      </c>
      <c r="I376" t="str">
        <f t="array" ref="I376">IFERROR(_xlfn.XLOOKUP(Tabelle4[[#This Row],[NegotiationID]]&amp;"FinalAccept",Tabelle4[NegotiationID]&amp;Tabelle4[ActionType],Tabelle4[ActionType],,0),_xlfn.XLOOKUP(Tabelle4[[#This Row],[NegotiationID]]&amp;"FinalReject",Tabelle4[NegotiationID]&amp;Tabelle4[ActionType],Tabelle4[ActionType],,0))</f>
        <v>FinalAccept</v>
      </c>
      <c r="J376">
        <v>0.69599999999999995</v>
      </c>
      <c r="K376">
        <v>0.32419999999999999</v>
      </c>
      <c r="L376">
        <v>1.0202</v>
      </c>
      <c r="M376">
        <v>0.37180000000000002</v>
      </c>
      <c r="N376">
        <v>494</v>
      </c>
      <c r="O376">
        <v>10568</v>
      </c>
      <c r="P376">
        <v>11</v>
      </c>
      <c r="Q376" s="3" t="s">
        <v>368</v>
      </c>
    </row>
    <row r="377" ht="15" customHeight="1">
      <c r="A377" t="e">
        <f t="shared" ca="1" si="478"/>
        <v>#VALUE!</v>
      </c>
      <c r="B377" t="e">
        <f t="array" ref="B377" ca="1">_xlfn.XLOOKUP(Tabelle4[[#This Row],[ExperimentID]]&amp;Tabelle4[[#This Row],[NegotiationID]]&amp;Tabelle4[[#This Row],[MessageID]],ALL_IN_ONE[ExperimentID]&amp;ALL_IN_ONE[NegotiationID]&amp;ALL_IN_ONE[MessageID],ALL_IN_ONE[Gesamt_ID],,0)</f>
        <v>#VALUE!</v>
      </c>
      <c r="C377">
        <v>913</v>
      </c>
      <c r="D377" t="s">
        <v>141</v>
      </c>
      <c r="E377">
        <v>4048</v>
      </c>
      <c r="F377">
        <v>915</v>
      </c>
      <c r="G377">
        <v>916</v>
      </c>
      <c r="H377" t="s">
        <v>31</v>
      </c>
      <c r="I377" t="str">
        <f t="array" ref="I377">IFERROR(_xlfn.XLOOKUP(Tabelle4[[#This Row],[NegotiationID]]&amp;"FinalAccept",Tabelle4[NegotiationID]&amp;Tabelle4[ActionType],Tabelle4[ActionType],,0),_xlfn.XLOOKUP(Tabelle4[[#This Row],[NegotiationID]]&amp;"FinalReject",Tabelle4[NegotiationID]&amp;Tabelle4[ActionType],Tabelle4[ActionType],,0))</f>
        <v>FinalAccept</v>
      </c>
      <c r="J377">
        <v>0.77080000000000004</v>
      </c>
      <c r="K377">
        <v>0.26850000000000002</v>
      </c>
      <c r="L377">
        <v>1.0392999999999999</v>
      </c>
      <c r="M377">
        <v>0.50229999999999997</v>
      </c>
      <c r="N377">
        <v>294</v>
      </c>
      <c r="O377">
        <v>10568</v>
      </c>
      <c r="P377">
        <v>11</v>
      </c>
      <c r="Q377" s="3" t="s">
        <v>369</v>
      </c>
    </row>
    <row r="378" ht="15" customHeight="1">
      <c r="A378" t="e">
        <f t="shared" ca="1" si="478"/>
        <v>#VALUE!</v>
      </c>
      <c r="B378" t="e">
        <f t="array" ref="B378" ca="1">_xlfn.XLOOKUP(Tabelle4[[#This Row],[ExperimentID]]&amp;Tabelle4[[#This Row],[NegotiationID]]&amp;Tabelle4[[#This Row],[MessageID]],ALL_IN_ONE[ExperimentID]&amp;ALL_IN_ONE[NegotiationID]&amp;ALL_IN_ONE[MessageID],ALL_IN_ONE[Gesamt_ID],,0)</f>
        <v>#VALUE!</v>
      </c>
      <c r="C378">
        <v>913</v>
      </c>
      <c r="D378" t="s">
        <v>141</v>
      </c>
      <c r="E378">
        <v>5225</v>
      </c>
      <c r="F378">
        <v>916</v>
      </c>
      <c r="G378">
        <v>915</v>
      </c>
      <c r="H378" t="s">
        <v>31</v>
      </c>
      <c r="I378" t="str">
        <f t="array" ref="I378">IFERROR(_xlfn.XLOOKUP(Tabelle4[[#This Row],[NegotiationID]]&amp;"FinalAccept",Tabelle4[NegotiationID]&amp;Tabelle4[ActionType],Tabelle4[ActionType],,0),_xlfn.XLOOKUP(Tabelle4[[#This Row],[NegotiationID]]&amp;"FinalReject",Tabelle4[NegotiationID]&amp;Tabelle4[ActionType],Tabelle4[ActionType],,0))</f>
        <v>FinalAccept</v>
      </c>
      <c r="J378">
        <v>0.57599999999999996</v>
      </c>
      <c r="K378">
        <v>0.48920000000000002</v>
      </c>
      <c r="L378">
        <v>1.0651999999999999</v>
      </c>
      <c r="M378">
        <v>0.086800000000000002</v>
      </c>
      <c r="N378">
        <v>3158</v>
      </c>
      <c r="O378">
        <v>10568</v>
      </c>
      <c r="P378">
        <v>11</v>
      </c>
      <c r="Q378" s="3" t="s">
        <v>370</v>
      </c>
    </row>
    <row r="379" ht="15" customHeight="1">
      <c r="A379" t="e">
        <f t="shared" ca="1" si="478"/>
        <v>#VALUE!</v>
      </c>
      <c r="B379" t="e">
        <f t="array" ref="B379" ca="1">_xlfn.XLOOKUP(Tabelle4[[#This Row],[ExperimentID]]&amp;Tabelle4[[#This Row],[NegotiationID]]&amp;Tabelle4[[#This Row],[MessageID]],ALL_IN_ONE[ExperimentID]&amp;ALL_IN_ONE[NegotiationID]&amp;ALL_IN_ONE[MessageID],ALL_IN_ONE[Gesamt_ID],,0)</f>
        <v>#VALUE!</v>
      </c>
      <c r="C379">
        <v>913</v>
      </c>
      <c r="D379" t="s">
        <v>141</v>
      </c>
      <c r="E379">
        <v>5245</v>
      </c>
      <c r="F379">
        <v>915</v>
      </c>
      <c r="G379">
        <v>916</v>
      </c>
      <c r="H379" t="s">
        <v>31</v>
      </c>
      <c r="I379" t="str">
        <f t="array" ref="I379">IFERROR(_xlfn.XLOOKUP(Tabelle4[[#This Row],[NegotiationID]]&amp;"FinalAccept",Tabelle4[NegotiationID]&amp;Tabelle4[ActionType],Tabelle4[ActionType],,0),_xlfn.XLOOKUP(Tabelle4[[#This Row],[NegotiationID]]&amp;"FinalReject",Tabelle4[NegotiationID]&amp;Tabelle4[ActionType],Tabelle4[ActionType],,0))</f>
        <v>FinalAccept</v>
      </c>
      <c r="J379">
        <v>0.60850000000000004</v>
      </c>
      <c r="K379">
        <v>0.46650000000000003</v>
      </c>
      <c r="L379">
        <v>1.075</v>
      </c>
      <c r="M379">
        <v>0.14199999999999999</v>
      </c>
      <c r="N379">
        <v>92</v>
      </c>
      <c r="O379">
        <v>10568</v>
      </c>
      <c r="P379">
        <v>11</v>
      </c>
      <c r="Q379" s="3" t="s">
        <v>371</v>
      </c>
    </row>
    <row r="380" ht="15" customHeight="1">
      <c r="A380" t="e">
        <f t="shared" ca="1" si="478"/>
        <v>#VALUE!</v>
      </c>
      <c r="B380" t="e">
        <f t="array" ref="B380" ca="1">_xlfn.XLOOKUP(Tabelle4[[#This Row],[ExperimentID]]&amp;Tabelle4[[#This Row],[NegotiationID]]&amp;Tabelle4[[#This Row],[MessageID]],ALL_IN_ONE[ExperimentID]&amp;ALL_IN_ONE[NegotiationID]&amp;ALL_IN_ONE[MessageID],ALL_IN_ONE[Gesamt_ID],,0)</f>
        <v>#VALUE!</v>
      </c>
      <c r="C380">
        <v>913</v>
      </c>
      <c r="D380" t="s">
        <v>141</v>
      </c>
      <c r="E380">
        <v>6384</v>
      </c>
      <c r="F380">
        <v>916</v>
      </c>
      <c r="G380">
        <v>915</v>
      </c>
      <c r="H380" t="s">
        <v>31</v>
      </c>
      <c r="I380" t="str">
        <f t="array" ref="I380">IFERROR(_xlfn.XLOOKUP(Tabelle4[[#This Row],[NegotiationID]]&amp;"FinalAccept",Tabelle4[NegotiationID]&amp;Tabelle4[ActionType],Tabelle4[ActionType],,0),_xlfn.XLOOKUP(Tabelle4[[#This Row],[NegotiationID]]&amp;"FinalReject",Tabelle4[NegotiationID]&amp;Tabelle4[ActionType],Tabelle4[ActionType],,0))</f>
        <v>FinalAccept</v>
      </c>
      <c r="J380">
        <v>0.53349999999999997</v>
      </c>
      <c r="K380">
        <v>0.55830000000000002</v>
      </c>
      <c r="L380">
        <v>1.0918000000000001</v>
      </c>
      <c r="M380">
        <v>0.024799999999999999</v>
      </c>
      <c r="N380">
        <v>175</v>
      </c>
      <c r="O380">
        <v>10568</v>
      </c>
      <c r="P380">
        <v>11</v>
      </c>
      <c r="Q380" s="3" t="s">
        <v>372</v>
      </c>
    </row>
    <row r="381" ht="15" customHeight="1">
      <c r="A381" t="e">
        <f t="shared" ca="1" si="478"/>
        <v>#VALUE!</v>
      </c>
      <c r="B381" t="e">
        <f t="array" ref="B381" ca="1">_xlfn.XLOOKUP(Tabelle4[[#This Row],[ExperimentID]]&amp;Tabelle4[[#This Row],[NegotiationID]]&amp;Tabelle4[[#This Row],[MessageID]],ALL_IN_ONE[ExperimentID]&amp;ALL_IN_ONE[NegotiationID]&amp;ALL_IN_ONE[MessageID],ALL_IN_ONE[Gesamt_ID],,0)</f>
        <v>#VALUE!</v>
      </c>
      <c r="C381">
        <v>913</v>
      </c>
      <c r="D381" t="s">
        <v>141</v>
      </c>
      <c r="E381">
        <v>6503</v>
      </c>
      <c r="F381">
        <v>915</v>
      </c>
      <c r="G381">
        <v>916</v>
      </c>
      <c r="H381" t="s">
        <v>31</v>
      </c>
      <c r="I381" t="str">
        <f t="array" ref="I381">IFERROR(_xlfn.XLOOKUP(Tabelle4[[#This Row],[NegotiationID]]&amp;"FinalAccept",Tabelle4[NegotiationID]&amp;Tabelle4[ActionType],Tabelle4[ActionType],,0),_xlfn.XLOOKUP(Tabelle4[[#This Row],[NegotiationID]]&amp;"FinalReject",Tabelle4[NegotiationID]&amp;Tabelle4[ActionType],Tabelle4[ActionType],,0))</f>
        <v>FinalAccept</v>
      </c>
      <c r="J381">
        <v>0.61170000000000002</v>
      </c>
      <c r="K381">
        <v>0.49349999999999999</v>
      </c>
      <c r="L381">
        <v>1.1052</v>
      </c>
      <c r="M381">
        <v>0.1182</v>
      </c>
      <c r="N381">
        <v>165</v>
      </c>
      <c r="O381">
        <v>10568</v>
      </c>
      <c r="P381">
        <v>11</v>
      </c>
      <c r="Q381" s="3" t="s">
        <v>373</v>
      </c>
    </row>
    <row r="382" ht="15" customHeight="1">
      <c r="A382" t="e">
        <f t="shared" ca="1" si="478"/>
        <v>#VALUE!</v>
      </c>
      <c r="B382" t="e">
        <f t="array" ref="B382" ca="1">_xlfn.XLOOKUP(Tabelle4[[#This Row],[ExperimentID]]&amp;Tabelle4[[#This Row],[NegotiationID]]&amp;Tabelle4[[#This Row],[MessageID]],ALL_IN_ONE[ExperimentID]&amp;ALL_IN_ONE[NegotiationID]&amp;ALL_IN_ONE[MessageID],ALL_IN_ONE[Gesamt_ID],,0)</f>
        <v>#VALUE!</v>
      </c>
      <c r="C382">
        <v>913</v>
      </c>
      <c r="D382" t="s">
        <v>141</v>
      </c>
      <c r="E382">
        <v>6573</v>
      </c>
      <c r="F382">
        <v>916</v>
      </c>
      <c r="G382">
        <v>915</v>
      </c>
      <c r="H382" t="s">
        <v>31</v>
      </c>
      <c r="I382" t="str">
        <f t="array" ref="I382">IFERROR(_xlfn.XLOOKUP(Tabelle4[[#This Row],[NegotiationID]]&amp;"FinalAccept",Tabelle4[NegotiationID]&amp;Tabelle4[ActionType],Tabelle4[ActionType],,0),_xlfn.XLOOKUP(Tabelle4[[#This Row],[NegotiationID]]&amp;"FinalReject",Tabelle4[NegotiationID]&amp;Tabelle4[ActionType],Tabelle4[ActionType],,0))</f>
        <v>FinalAccept</v>
      </c>
      <c r="J382">
        <v>0.51349999999999996</v>
      </c>
      <c r="K382">
        <v>0.58499999999999996</v>
      </c>
      <c r="L382">
        <v>1.0985</v>
      </c>
      <c r="M382">
        <v>0.071499999999999994</v>
      </c>
      <c r="N382">
        <v>36</v>
      </c>
      <c r="O382">
        <v>10568</v>
      </c>
      <c r="P382">
        <v>11</v>
      </c>
      <c r="Q382" s="3" t="s">
        <v>374</v>
      </c>
    </row>
    <row r="383" ht="15" customHeight="1">
      <c r="A383" t="e">
        <f t="shared" ca="1" si="478"/>
        <v>#VALUE!</v>
      </c>
      <c r="B383" t="e">
        <f t="array" ref="B383" ca="1">_xlfn.XLOOKUP(Tabelle4[[#This Row],[ExperimentID]]&amp;Tabelle4[[#This Row],[NegotiationID]]&amp;Tabelle4[[#This Row],[MessageID]],ALL_IN_ONE[ExperimentID]&amp;ALL_IN_ONE[NegotiationID]&amp;ALL_IN_ONE[MessageID],ALL_IN_ONE[Gesamt_ID],,0)</f>
        <v>#VALUE!</v>
      </c>
      <c r="C383">
        <v>913</v>
      </c>
      <c r="D383" t="s">
        <v>141</v>
      </c>
      <c r="E383">
        <v>6599</v>
      </c>
      <c r="F383">
        <v>915</v>
      </c>
      <c r="G383">
        <v>916</v>
      </c>
      <c r="H383" t="s">
        <v>20</v>
      </c>
      <c r="I383" t="str">
        <f t="array" ref="I383">IFERROR(_xlfn.XLOOKUP(Tabelle4[[#This Row],[NegotiationID]]&amp;"FinalAccept",Tabelle4[NegotiationID]&amp;Tabelle4[ActionType],Tabelle4[ActionType],,0),_xlfn.XLOOKUP(Tabelle4[[#This Row],[NegotiationID]]&amp;"FinalReject",Tabelle4[NegotiationID]&amp;Tabelle4[ActionType],Tabelle4[ActionType],,0))</f>
        <v>FinalAccept</v>
      </c>
      <c r="J383">
        <v>0.58499999999999996</v>
      </c>
      <c r="K383">
        <v>0.51349999999999996</v>
      </c>
      <c r="L383">
        <v>1.0985</v>
      </c>
      <c r="M383">
        <v>0.071499999999999994</v>
      </c>
      <c r="N383">
        <v>52</v>
      </c>
      <c r="O383">
        <v>10568</v>
      </c>
      <c r="P383">
        <v>11</v>
      </c>
      <c r="Q383" s="3" t="s">
        <v>375</v>
      </c>
    </row>
    <row r="384" ht="15" hidden="1" customHeight="1">
      <c r="A384" t="e">
        <f t="shared" ca="1" si="478"/>
        <v>#VALUE!</v>
      </c>
      <c r="B384" t="e">
        <f t="array" ref="B384" ca="1">_xlfn.XLOOKUP(Tabelle4[[#This Row],[ExperimentID]]&amp;Tabelle4[[#This Row],[NegotiationID]]&amp;Tabelle4[[#This Row],[MessageID]],ALL_IN_ONE[ExperimentID]&amp;ALL_IN_ONE[NegotiationID]&amp;ALL_IN_ONE[MessageID],ALL_IN_ONE[Gesamt_ID],,0)</f>
        <v>#VALUE!</v>
      </c>
      <c r="C384">
        <v>939</v>
      </c>
      <c r="D384" t="s">
        <v>141</v>
      </c>
      <c r="E384">
        <v>940</v>
      </c>
      <c r="H384" t="s">
        <v>6019</v>
      </c>
      <c r="I384" t="str">
        <f t="array" ref="I384">IFERROR(_xlfn.XLOOKUP(Tabelle4[[#This Row],[NegotiationID]]&amp;"FinalAccept",Tabelle4[NegotiationID]&amp;Tabelle4[ActionType],Tabelle4[ActionType],,0),_xlfn.XLOOKUP(Tabelle4[[#This Row],[NegotiationID]]&amp;"FinalReject",Tabelle4[NegotiationID]&amp;Tabelle4[ActionType],Tabelle4[ActionType],,0))</f>
        <v>FinalReject</v>
      </c>
      <c r="N384">
        <v>21</v>
      </c>
      <c r="O384">
        <v>849</v>
      </c>
      <c r="P384">
        <v>6</v>
      </c>
      <c r="Q384" t="s">
        <v>6020</v>
      </c>
    </row>
    <row r="385" ht="15" customHeight="1">
      <c r="A385" t="e">
        <f t="shared" ca="1" si="478"/>
        <v>#VALUE!</v>
      </c>
      <c r="B385" t="e">
        <f t="array" ref="B385" ca="1">_xlfn.XLOOKUP(Tabelle4[[#This Row],[ExperimentID]]&amp;Tabelle4[[#This Row],[NegotiationID]]&amp;Tabelle4[[#This Row],[MessageID]],ALL_IN_ONE[ExperimentID]&amp;ALL_IN_ONE[NegotiationID]&amp;ALL_IN_ONE[MessageID],ALL_IN_ONE[Gesamt_ID],,0)</f>
        <v>#VALUE!</v>
      </c>
      <c r="C385">
        <v>939</v>
      </c>
      <c r="D385" t="s">
        <v>141</v>
      </c>
      <c r="E385">
        <v>3722</v>
      </c>
      <c r="F385">
        <v>942</v>
      </c>
      <c r="G385">
        <v>941</v>
      </c>
      <c r="H385" t="s">
        <v>158</v>
      </c>
      <c r="I385" t="str">
        <f t="array" ref="I385">IFERROR(_xlfn.XLOOKUP(Tabelle4[[#This Row],[NegotiationID]]&amp;"FinalAccept",Tabelle4[NegotiationID]&amp;Tabelle4[ActionType],Tabelle4[ActionType],,0),_xlfn.XLOOKUP(Tabelle4[[#This Row],[NegotiationID]]&amp;"FinalReject",Tabelle4[NegotiationID]&amp;Tabelle4[ActionType],Tabelle4[ActionType],,0))</f>
        <v>FinalReject</v>
      </c>
      <c r="J385">
        <v>1</v>
      </c>
      <c r="K385">
        <v>1</v>
      </c>
      <c r="L385">
        <v>2</v>
      </c>
      <c r="M385">
        <v>0</v>
      </c>
      <c r="N385">
        <v>144</v>
      </c>
      <c r="O385">
        <v>849</v>
      </c>
      <c r="P385">
        <v>6</v>
      </c>
      <c r="Q385" s="3" t="s">
        <v>376</v>
      </c>
    </row>
    <row r="386" ht="15" customHeight="1">
      <c r="A386" t="e">
        <f t="shared" ref="A386:A449" ca="1" si="479">MID(CELL("Dateiname",$A$1),FIND("]",CELL("Dateiname",$A$1))+1,31)</f>
        <v>#VALUE!</v>
      </c>
      <c r="B386" t="e">
        <f t="array" ref="B386" ca="1">_xlfn.XLOOKUP(Tabelle4[[#This Row],[ExperimentID]]&amp;Tabelle4[[#This Row],[NegotiationID]]&amp;Tabelle4[[#This Row],[MessageID]],ALL_IN_ONE[ExperimentID]&amp;ALL_IN_ONE[NegotiationID]&amp;ALL_IN_ONE[MessageID],ALL_IN_ONE[Gesamt_ID],,0)</f>
        <v>#VALUE!</v>
      </c>
      <c r="C386">
        <v>939</v>
      </c>
      <c r="D386" t="s">
        <v>141</v>
      </c>
      <c r="E386">
        <v>3746</v>
      </c>
      <c r="F386">
        <v>941</v>
      </c>
      <c r="G386">
        <v>942</v>
      </c>
      <c r="H386" t="s">
        <v>31</v>
      </c>
      <c r="I386" t="str">
        <f t="array" ref="I386">IFERROR(_xlfn.XLOOKUP(Tabelle4[[#This Row],[NegotiationID]]&amp;"FinalAccept",Tabelle4[NegotiationID]&amp;Tabelle4[ActionType],Tabelle4[ActionType],,0),_xlfn.XLOOKUP(Tabelle4[[#This Row],[NegotiationID]]&amp;"FinalReject",Tabelle4[NegotiationID]&amp;Tabelle4[ActionType],Tabelle4[ActionType],,0))</f>
        <v>FinalReject</v>
      </c>
      <c r="J386">
        <v>1</v>
      </c>
      <c r="K386">
        <v>0.35999999999999999</v>
      </c>
      <c r="L386">
        <v>1.3600000000000001</v>
      </c>
      <c r="M386">
        <v>0.64000000000000001</v>
      </c>
      <c r="N386">
        <v>153</v>
      </c>
      <c r="O386">
        <v>849</v>
      </c>
      <c r="P386">
        <v>6</v>
      </c>
      <c r="Q386" s="3" t="s">
        <v>377</v>
      </c>
    </row>
    <row r="387" ht="15" customHeight="1">
      <c r="A387" t="e">
        <f t="shared" ca="1" si="479"/>
        <v>#VALUE!</v>
      </c>
      <c r="B387" t="e">
        <f t="array" ref="B387" ca="1">_xlfn.XLOOKUP(Tabelle4[[#This Row],[ExperimentID]]&amp;Tabelle4[[#This Row],[NegotiationID]]&amp;Tabelle4[[#This Row],[MessageID]],ALL_IN_ONE[ExperimentID]&amp;ALL_IN_ONE[NegotiationID]&amp;ALL_IN_ONE[MessageID],ALL_IN_ONE[Gesamt_ID],,0)</f>
        <v>#VALUE!</v>
      </c>
      <c r="C387">
        <v>939</v>
      </c>
      <c r="D387" t="s">
        <v>141</v>
      </c>
      <c r="E387">
        <v>5808</v>
      </c>
      <c r="F387">
        <v>942</v>
      </c>
      <c r="G387">
        <v>941</v>
      </c>
      <c r="H387" t="s">
        <v>31</v>
      </c>
      <c r="I387" t="str">
        <f t="array" ref="I387">IFERROR(_xlfn.XLOOKUP(Tabelle4[[#This Row],[NegotiationID]]&amp;"FinalAccept",Tabelle4[NegotiationID]&amp;Tabelle4[ActionType],Tabelle4[ActionType],,0),_xlfn.XLOOKUP(Tabelle4[[#This Row],[NegotiationID]]&amp;"FinalReject",Tabelle4[NegotiationID]&amp;Tabelle4[ActionType],Tabelle4[ActionType],,0))</f>
        <v>FinalReject</v>
      </c>
      <c r="J387">
        <v>0.70499999999999996</v>
      </c>
      <c r="K387">
        <v>0.36799999999999999</v>
      </c>
      <c r="L387">
        <v>1.073</v>
      </c>
      <c r="M387">
        <v>0.33700000000000002</v>
      </c>
      <c r="N387">
        <v>93</v>
      </c>
      <c r="O387">
        <v>849</v>
      </c>
      <c r="P387">
        <v>6</v>
      </c>
      <c r="Q387" s="3" t="s">
        <v>378</v>
      </c>
    </row>
    <row r="388" ht="15" customHeight="1">
      <c r="A388" t="e">
        <f t="shared" ca="1" si="479"/>
        <v>#VALUE!</v>
      </c>
      <c r="B388" t="e">
        <f t="array" ref="B388" ca="1">_xlfn.XLOOKUP(Tabelle4[[#This Row],[ExperimentID]]&amp;Tabelle4[[#This Row],[NegotiationID]]&amp;Tabelle4[[#This Row],[MessageID]],ALL_IN_ONE[ExperimentID]&amp;ALL_IN_ONE[NegotiationID]&amp;ALL_IN_ONE[MessageID],ALL_IN_ONE[Gesamt_ID],,0)</f>
        <v>#VALUE!</v>
      </c>
      <c r="C388">
        <v>939</v>
      </c>
      <c r="D388" t="s">
        <v>141</v>
      </c>
      <c r="E388">
        <v>5855</v>
      </c>
      <c r="F388">
        <v>941</v>
      </c>
      <c r="G388">
        <v>942</v>
      </c>
      <c r="H388" t="s">
        <v>31</v>
      </c>
      <c r="I388" t="str">
        <f t="array" ref="I388">IFERROR(_xlfn.XLOOKUP(Tabelle4[[#This Row],[NegotiationID]]&amp;"FinalAccept",Tabelle4[NegotiationID]&amp;Tabelle4[ActionType],Tabelle4[ActionType],,0),_xlfn.XLOOKUP(Tabelle4[[#This Row],[NegotiationID]]&amp;"FinalReject",Tabelle4[NegotiationID]&amp;Tabelle4[ActionType],Tabelle4[ActionType],,0))</f>
        <v>FinalReject</v>
      </c>
      <c r="J388">
        <v>0.90000000000000002</v>
      </c>
      <c r="K388">
        <v>0.1225</v>
      </c>
      <c r="L388">
        <v>1.0225</v>
      </c>
      <c r="M388">
        <v>0.77749999999999997</v>
      </c>
      <c r="N388">
        <v>368</v>
      </c>
      <c r="O388">
        <v>849</v>
      </c>
      <c r="P388">
        <v>6</v>
      </c>
      <c r="Q388" s="3" t="s">
        <v>379</v>
      </c>
    </row>
    <row r="389" ht="15" customHeight="1">
      <c r="A389" t="e">
        <f t="shared" ca="1" si="479"/>
        <v>#VALUE!</v>
      </c>
      <c r="B389" t="e">
        <f t="array" ref="B389" ca="1">_xlfn.XLOOKUP(Tabelle4[[#This Row],[ExperimentID]]&amp;Tabelle4[[#This Row],[NegotiationID]]&amp;Tabelle4[[#This Row],[MessageID]],ALL_IN_ONE[ExperimentID]&amp;ALL_IN_ONE[NegotiationID]&amp;ALL_IN_ONE[MessageID],ALL_IN_ONE[Gesamt_ID],,0)</f>
        <v>#VALUE!</v>
      </c>
      <c r="C389">
        <v>939</v>
      </c>
      <c r="D389" t="s">
        <v>141</v>
      </c>
      <c r="E389">
        <v>6654</v>
      </c>
      <c r="F389">
        <v>942</v>
      </c>
      <c r="G389">
        <v>941</v>
      </c>
      <c r="H389" t="s">
        <v>40</v>
      </c>
      <c r="I389" t="str">
        <f t="array" ref="I389">IFERROR(_xlfn.XLOOKUP(Tabelle4[[#This Row],[NegotiationID]]&amp;"FinalAccept",Tabelle4[NegotiationID]&amp;Tabelle4[ActionType],Tabelle4[ActionType],,0),_xlfn.XLOOKUP(Tabelle4[[#This Row],[NegotiationID]]&amp;"FinalReject",Tabelle4[NegotiationID]&amp;Tabelle4[ActionType],Tabelle4[ActionType],,0))</f>
        <v>FinalReject</v>
      </c>
      <c r="J389">
        <v>0.1225</v>
      </c>
      <c r="K389">
        <v>0.90000000000000002</v>
      </c>
      <c r="L389">
        <v>1.0225</v>
      </c>
      <c r="M389">
        <v>0.77749999999999997</v>
      </c>
      <c r="N389">
        <v>70</v>
      </c>
      <c r="O389">
        <v>849</v>
      </c>
      <c r="P389">
        <v>6</v>
      </c>
      <c r="Q389" s="3" t="s">
        <v>380</v>
      </c>
    </row>
    <row r="390" ht="15" hidden="1" customHeight="1">
      <c r="A390" t="e">
        <f t="shared" ca="1" si="479"/>
        <v>#VALUE!</v>
      </c>
      <c r="B390" t="e">
        <f t="array" ref="B390" ca="1">_xlfn.XLOOKUP(Tabelle4[[#This Row],[ExperimentID]]&amp;Tabelle4[[#This Row],[NegotiationID]]&amp;Tabelle4[[#This Row],[MessageID]],ALL_IN_ONE[ExperimentID]&amp;ALL_IN_ONE[NegotiationID]&amp;ALL_IN_ONE[MessageID],ALL_IN_ONE[Gesamt_ID],,0)</f>
        <v>#VALUE!</v>
      </c>
      <c r="C390">
        <v>965</v>
      </c>
      <c r="D390" t="s">
        <v>141</v>
      </c>
      <c r="E390">
        <v>966</v>
      </c>
      <c r="H390" t="s">
        <v>6019</v>
      </c>
      <c r="I390" t="str">
        <f t="array" ref="I390">IFERROR(_xlfn.XLOOKUP(Tabelle4[[#This Row],[NegotiationID]]&amp;"FinalAccept",Tabelle4[NegotiationID]&amp;Tabelle4[ActionType],Tabelle4[ActionType],,0),_xlfn.XLOOKUP(Tabelle4[[#This Row],[NegotiationID]]&amp;"FinalReject",Tabelle4[NegotiationID]&amp;Tabelle4[ActionType],Tabelle4[ActionType],,0))</f>
        <v>FinalAccept</v>
      </c>
      <c r="N390">
        <v>21</v>
      </c>
      <c r="O390">
        <v>3316</v>
      </c>
      <c r="P390">
        <v>8</v>
      </c>
      <c r="Q390" t="s">
        <v>6020</v>
      </c>
    </row>
    <row r="391" ht="15" customHeight="1">
      <c r="A391" t="e">
        <f t="shared" ca="1" si="479"/>
        <v>#VALUE!</v>
      </c>
      <c r="B391" t="e">
        <f t="array" ref="B391" ca="1">_xlfn.XLOOKUP(Tabelle4[[#This Row],[ExperimentID]]&amp;Tabelle4[[#This Row],[NegotiationID]]&amp;Tabelle4[[#This Row],[MessageID]],ALL_IN_ONE[ExperimentID]&amp;ALL_IN_ONE[NegotiationID]&amp;ALL_IN_ONE[MessageID],ALL_IN_ONE[Gesamt_ID],,0)</f>
        <v>#VALUE!</v>
      </c>
      <c r="C391">
        <v>965</v>
      </c>
      <c r="D391" t="s">
        <v>141</v>
      </c>
      <c r="E391">
        <v>3645</v>
      </c>
      <c r="F391">
        <v>968</v>
      </c>
      <c r="G391">
        <v>967</v>
      </c>
      <c r="H391" t="s">
        <v>19</v>
      </c>
      <c r="I391" t="str">
        <f t="array" ref="I391">IFERROR(_xlfn.XLOOKUP(Tabelle4[[#This Row],[NegotiationID]]&amp;"FinalAccept",Tabelle4[NegotiationID]&amp;Tabelle4[ActionType],Tabelle4[ActionType],,0),_xlfn.XLOOKUP(Tabelle4[[#This Row],[NegotiationID]]&amp;"FinalReject",Tabelle4[NegotiationID]&amp;Tabelle4[ActionType],Tabelle4[ActionType],,0))</f>
        <v>FinalAccept</v>
      </c>
      <c r="J391">
        <v>0.82099999999999995</v>
      </c>
      <c r="K391">
        <v>0.21329999999999999</v>
      </c>
      <c r="L391">
        <v>1.0343</v>
      </c>
      <c r="M391">
        <v>0.60770000000000002</v>
      </c>
      <c r="N391">
        <v>503</v>
      </c>
      <c r="O391">
        <v>3316</v>
      </c>
      <c r="P391">
        <v>8</v>
      </c>
      <c r="Q391" s="3" t="s">
        <v>381</v>
      </c>
    </row>
    <row r="392" ht="15" customHeight="1">
      <c r="A392" t="e">
        <f t="shared" ca="1" si="479"/>
        <v>#VALUE!</v>
      </c>
      <c r="B392" t="e">
        <f t="array" ref="B392" ca="1">_xlfn.XLOOKUP(Tabelle4[[#This Row],[ExperimentID]]&amp;Tabelle4[[#This Row],[NegotiationID]]&amp;Tabelle4[[#This Row],[MessageID]],ALL_IN_ONE[ExperimentID]&amp;ALL_IN_ONE[NegotiationID]&amp;ALL_IN_ONE[MessageID],ALL_IN_ONE[Gesamt_ID],,0)</f>
        <v>#VALUE!</v>
      </c>
      <c r="C392">
        <v>965</v>
      </c>
      <c r="D392" t="s">
        <v>141</v>
      </c>
      <c r="E392">
        <v>4033</v>
      </c>
      <c r="F392">
        <v>967</v>
      </c>
      <c r="G392">
        <v>968</v>
      </c>
      <c r="H392" t="s">
        <v>31</v>
      </c>
      <c r="I392" t="str">
        <f t="array" ref="I392">IFERROR(_xlfn.XLOOKUP(Tabelle4[[#This Row],[NegotiationID]]&amp;"FinalAccept",Tabelle4[NegotiationID]&amp;Tabelle4[ActionType],Tabelle4[ActionType],,0),_xlfn.XLOOKUP(Tabelle4[[#This Row],[NegotiationID]]&amp;"FinalReject",Tabelle4[NegotiationID]&amp;Tabelle4[ActionType],Tabelle4[ActionType],,0))</f>
        <v>FinalAccept</v>
      </c>
      <c r="J392">
        <v>0.56079999999999997</v>
      </c>
      <c r="K392">
        <v>0.4985</v>
      </c>
      <c r="L392">
        <v>1.0592999999999999</v>
      </c>
      <c r="M392">
        <v>0.062300000000000001</v>
      </c>
      <c r="N392">
        <v>433</v>
      </c>
      <c r="O392">
        <v>3316</v>
      </c>
      <c r="P392">
        <v>8</v>
      </c>
      <c r="Q392" s="3" t="s">
        <v>382</v>
      </c>
    </row>
    <row r="393" ht="15" customHeight="1">
      <c r="A393" t="e">
        <f t="shared" ca="1" si="479"/>
        <v>#VALUE!</v>
      </c>
      <c r="B393" t="e">
        <f t="array" ref="B393" ca="1">_xlfn.XLOOKUP(Tabelle4[[#This Row],[ExperimentID]]&amp;Tabelle4[[#This Row],[NegotiationID]]&amp;Tabelle4[[#This Row],[MessageID]],ALL_IN_ONE[ExperimentID]&amp;ALL_IN_ONE[NegotiationID]&amp;ALL_IN_ONE[MessageID],ALL_IN_ONE[Gesamt_ID],,0)</f>
        <v>#VALUE!</v>
      </c>
      <c r="C393">
        <v>965</v>
      </c>
      <c r="D393" t="s">
        <v>141</v>
      </c>
      <c r="E393">
        <v>4578</v>
      </c>
      <c r="F393">
        <v>968</v>
      </c>
      <c r="G393">
        <v>967</v>
      </c>
      <c r="H393" t="s">
        <v>31</v>
      </c>
      <c r="I393" t="str">
        <f t="array" ref="I393">IFERROR(_xlfn.XLOOKUP(Tabelle4[[#This Row],[NegotiationID]]&amp;"FinalAccept",Tabelle4[NegotiationID]&amp;Tabelle4[ActionType],Tabelle4[ActionType],,0),_xlfn.XLOOKUP(Tabelle4[[#This Row],[NegotiationID]]&amp;"FinalReject",Tabelle4[NegotiationID]&amp;Tabelle4[ActionType],Tabelle4[ActionType],,0))</f>
        <v>FinalAccept</v>
      </c>
      <c r="J393">
        <v>0.67600000000000005</v>
      </c>
      <c r="K393">
        <v>0.3508</v>
      </c>
      <c r="L393">
        <v>1.0267999999999999</v>
      </c>
      <c r="M393">
        <v>0.32519999999999999</v>
      </c>
      <c r="N393">
        <v>580</v>
      </c>
      <c r="O393">
        <v>3316</v>
      </c>
      <c r="P393">
        <v>8</v>
      </c>
      <c r="Q393" s="3" t="s">
        <v>383</v>
      </c>
    </row>
    <row r="394" ht="15" customHeight="1">
      <c r="A394" t="e">
        <f t="shared" ca="1" si="479"/>
        <v>#VALUE!</v>
      </c>
      <c r="B394" t="e">
        <f t="array" ref="B394" ca="1">_xlfn.XLOOKUP(Tabelle4[[#This Row],[ExperimentID]]&amp;Tabelle4[[#This Row],[NegotiationID]]&amp;Tabelle4[[#This Row],[MessageID]],ALL_IN_ONE[ExperimentID]&amp;ALL_IN_ONE[NegotiationID]&amp;ALL_IN_ONE[MessageID],ALL_IN_ONE[Gesamt_ID],,0)</f>
        <v>#VALUE!</v>
      </c>
      <c r="C394">
        <v>965</v>
      </c>
      <c r="D394" t="s">
        <v>141</v>
      </c>
      <c r="E394">
        <v>5360</v>
      </c>
      <c r="F394">
        <v>967</v>
      </c>
      <c r="G394">
        <v>968</v>
      </c>
      <c r="H394" t="s">
        <v>31</v>
      </c>
      <c r="I394" t="str">
        <f t="array" ref="I394">IFERROR(_xlfn.XLOOKUP(Tabelle4[[#This Row],[NegotiationID]]&amp;"FinalAccept",Tabelle4[NegotiationID]&amp;Tabelle4[ActionType],Tabelle4[ActionType],,0),_xlfn.XLOOKUP(Tabelle4[[#This Row],[NegotiationID]]&amp;"FinalReject",Tabelle4[NegotiationID]&amp;Tabelle4[ActionType],Tabelle4[ActionType],,0))</f>
        <v>FinalAccept</v>
      </c>
      <c r="J394">
        <v>0.54749999999999999</v>
      </c>
      <c r="K394">
        <v>0.55100000000000005</v>
      </c>
      <c r="L394">
        <v>1.0985</v>
      </c>
      <c r="M394">
        <v>0.0035000000000000001</v>
      </c>
      <c r="N394">
        <v>380</v>
      </c>
      <c r="O394">
        <v>3316</v>
      </c>
      <c r="P394">
        <v>8</v>
      </c>
      <c r="Q394" s="3" t="s">
        <v>384</v>
      </c>
    </row>
    <row r="395" ht="15" customHeight="1">
      <c r="A395" t="e">
        <f t="shared" ca="1" si="479"/>
        <v>#VALUE!</v>
      </c>
      <c r="B395" t="e">
        <f t="array" ref="B395" ca="1">_xlfn.XLOOKUP(Tabelle4[[#This Row],[ExperimentID]]&amp;Tabelle4[[#This Row],[NegotiationID]]&amp;Tabelle4[[#This Row],[MessageID]],ALL_IN_ONE[ExperimentID]&amp;ALL_IN_ONE[NegotiationID]&amp;ALL_IN_ONE[MessageID],ALL_IN_ONE[Gesamt_ID],,0)</f>
        <v>#VALUE!</v>
      </c>
      <c r="C395">
        <v>965</v>
      </c>
      <c r="D395" t="s">
        <v>141</v>
      </c>
      <c r="E395">
        <v>5773</v>
      </c>
      <c r="F395">
        <v>968</v>
      </c>
      <c r="G395">
        <v>967</v>
      </c>
      <c r="H395" t="s">
        <v>31</v>
      </c>
      <c r="I395" t="str">
        <f t="array" ref="I395">IFERROR(_xlfn.XLOOKUP(Tabelle4[[#This Row],[NegotiationID]]&amp;"FinalAccept",Tabelle4[NegotiationID]&amp;Tabelle4[ActionType],Tabelle4[ActionType],,0),_xlfn.XLOOKUP(Tabelle4[[#This Row],[NegotiationID]]&amp;"FinalReject",Tabelle4[NegotiationID]&amp;Tabelle4[ActionType],Tabelle4[ActionType],,0))</f>
        <v>FinalAccept</v>
      </c>
      <c r="J395">
        <v>0.59599999999999997</v>
      </c>
      <c r="K395">
        <v>0.46250000000000002</v>
      </c>
      <c r="L395">
        <v>1.0585</v>
      </c>
      <c r="M395">
        <v>0.13350000000000001</v>
      </c>
      <c r="N395">
        <v>461</v>
      </c>
      <c r="O395">
        <v>3316</v>
      </c>
      <c r="P395">
        <v>8</v>
      </c>
      <c r="Q395" s="3" t="s">
        <v>385</v>
      </c>
    </row>
    <row r="396" ht="15" customHeight="1">
      <c r="A396" t="e">
        <f t="shared" ca="1" si="479"/>
        <v>#VALUE!</v>
      </c>
      <c r="B396" t="e">
        <f t="array" ref="B396" ca="1">_xlfn.XLOOKUP(Tabelle4[[#This Row],[ExperimentID]]&amp;Tabelle4[[#This Row],[NegotiationID]]&amp;Tabelle4[[#This Row],[MessageID]],ALL_IN_ONE[ExperimentID]&amp;ALL_IN_ONE[NegotiationID]&amp;ALL_IN_ONE[MessageID],ALL_IN_ONE[Gesamt_ID],,0)</f>
        <v>#VALUE!</v>
      </c>
      <c r="C396">
        <v>965</v>
      </c>
      <c r="D396" t="s">
        <v>141</v>
      </c>
      <c r="E396">
        <v>5960</v>
      </c>
      <c r="F396">
        <v>967</v>
      </c>
      <c r="G396">
        <v>968</v>
      </c>
      <c r="H396" t="s">
        <v>31</v>
      </c>
      <c r="I396" t="str">
        <f t="array" ref="I396">IFERROR(_xlfn.XLOOKUP(Tabelle4[[#This Row],[NegotiationID]]&amp;"FinalAccept",Tabelle4[NegotiationID]&amp;Tabelle4[ActionType],Tabelle4[ActionType],,0),_xlfn.XLOOKUP(Tabelle4[[#This Row],[NegotiationID]]&amp;"FinalReject",Tabelle4[NegotiationID]&amp;Tabelle4[ActionType],Tabelle4[ActionType],,0))</f>
        <v>FinalAccept</v>
      </c>
      <c r="J396">
        <v>0.505</v>
      </c>
      <c r="K396">
        <v>0.57350000000000001</v>
      </c>
      <c r="L396">
        <v>1.0785</v>
      </c>
      <c r="M396">
        <v>0.068500000000000005</v>
      </c>
      <c r="N396">
        <v>444</v>
      </c>
      <c r="O396">
        <v>3316</v>
      </c>
      <c r="P396">
        <v>8</v>
      </c>
      <c r="Q396" s="3" t="s">
        <v>386</v>
      </c>
    </row>
    <row r="397" ht="15" customHeight="1">
      <c r="A397" t="e">
        <f t="shared" ca="1" si="479"/>
        <v>#VALUE!</v>
      </c>
      <c r="B397" t="e">
        <f t="array" ref="B397" ca="1">_xlfn.XLOOKUP(Tabelle4[[#This Row],[ExperimentID]]&amp;Tabelle4[[#This Row],[NegotiationID]]&amp;Tabelle4[[#This Row],[MessageID]],ALL_IN_ONE[ExperimentID]&amp;ALL_IN_ONE[NegotiationID]&amp;ALL_IN_ONE[MessageID],ALL_IN_ONE[Gesamt_ID],,0)</f>
        <v>#VALUE!</v>
      </c>
      <c r="C397">
        <v>965</v>
      </c>
      <c r="D397" t="s">
        <v>141</v>
      </c>
      <c r="E397">
        <v>6128</v>
      </c>
      <c r="F397">
        <v>968</v>
      </c>
      <c r="G397">
        <v>967</v>
      </c>
      <c r="H397" t="s">
        <v>20</v>
      </c>
      <c r="I397" t="str">
        <f t="array" ref="I397">IFERROR(_xlfn.XLOOKUP(Tabelle4[[#This Row],[NegotiationID]]&amp;"FinalAccept",Tabelle4[NegotiationID]&amp;Tabelle4[ActionType],Tabelle4[ActionType],,0),_xlfn.XLOOKUP(Tabelle4[[#This Row],[NegotiationID]]&amp;"FinalReject",Tabelle4[NegotiationID]&amp;Tabelle4[ActionType],Tabelle4[ActionType],,0))</f>
        <v>FinalAccept</v>
      </c>
      <c r="J397">
        <v>0.57350000000000001</v>
      </c>
      <c r="K397">
        <v>0.505</v>
      </c>
      <c r="L397">
        <v>1.0785</v>
      </c>
      <c r="M397">
        <v>0.068500000000000005</v>
      </c>
      <c r="N397">
        <v>494</v>
      </c>
      <c r="O397">
        <v>3316</v>
      </c>
      <c r="P397">
        <v>8</v>
      </c>
      <c r="Q397" s="3" t="s">
        <v>387</v>
      </c>
    </row>
    <row r="398" ht="15" hidden="1" customHeight="1">
      <c r="A398" t="e">
        <f t="shared" ca="1" si="479"/>
        <v>#VALUE!</v>
      </c>
      <c r="B398" t="e">
        <f t="array" ref="B398" ca="1">_xlfn.XLOOKUP(Tabelle4[[#This Row],[ExperimentID]]&amp;Tabelle4[[#This Row],[NegotiationID]]&amp;Tabelle4[[#This Row],[MessageID]],ALL_IN_ONE[ExperimentID]&amp;ALL_IN_ONE[NegotiationID]&amp;ALL_IN_ONE[MessageID],ALL_IN_ONE[Gesamt_ID],,0)</f>
        <v>#VALUE!</v>
      </c>
      <c r="C398">
        <v>991</v>
      </c>
      <c r="D398" t="s">
        <v>141</v>
      </c>
      <c r="E398">
        <v>992</v>
      </c>
      <c r="H398" t="s">
        <v>6019</v>
      </c>
      <c r="I398" t="str">
        <f t="array" ref="I398">IFERROR(_xlfn.XLOOKUP(Tabelle4[[#This Row],[NegotiationID]]&amp;"FinalAccept",Tabelle4[NegotiationID]&amp;Tabelle4[ActionType],Tabelle4[ActionType],,0),_xlfn.XLOOKUP(Tabelle4[[#This Row],[NegotiationID]]&amp;"FinalReject",Tabelle4[NegotiationID]&amp;Tabelle4[ActionType],Tabelle4[ActionType],,0))</f>
        <v>FinalAccept</v>
      </c>
      <c r="N398">
        <v>21</v>
      </c>
      <c r="O398">
        <v>2012</v>
      </c>
      <c r="P398">
        <v>11</v>
      </c>
      <c r="Q398" t="s">
        <v>6020</v>
      </c>
    </row>
    <row r="399" ht="15" customHeight="1">
      <c r="A399" t="e">
        <f t="shared" ca="1" si="479"/>
        <v>#VALUE!</v>
      </c>
      <c r="B399" t="e">
        <f t="array" ref="B399" ca="1">_xlfn.XLOOKUP(Tabelle4[[#This Row],[ExperimentID]]&amp;Tabelle4[[#This Row],[NegotiationID]]&amp;Tabelle4[[#This Row],[MessageID]],ALL_IN_ONE[ExperimentID]&amp;ALL_IN_ONE[NegotiationID]&amp;ALL_IN_ONE[MessageID],ALL_IN_ONE[Gesamt_ID],,0)</f>
        <v>#VALUE!</v>
      </c>
      <c r="C399">
        <v>991</v>
      </c>
      <c r="D399" t="s">
        <v>141</v>
      </c>
      <c r="E399">
        <v>4199</v>
      </c>
      <c r="F399">
        <v>994</v>
      </c>
      <c r="G399">
        <v>993</v>
      </c>
      <c r="H399" t="s">
        <v>19</v>
      </c>
      <c r="I399" t="str">
        <f t="array" ref="I399">IFERROR(_xlfn.XLOOKUP(Tabelle4[[#This Row],[NegotiationID]]&amp;"FinalAccept",Tabelle4[NegotiationID]&amp;Tabelle4[ActionType],Tabelle4[ActionType],,0),_xlfn.XLOOKUP(Tabelle4[[#This Row],[NegotiationID]]&amp;"FinalReject",Tabelle4[NegotiationID]&amp;Tabelle4[ActionType],Tabelle4[ActionType],,0))</f>
        <v>FinalAccept</v>
      </c>
      <c r="J399">
        <v>0.9375</v>
      </c>
      <c r="K399">
        <v>0.02</v>
      </c>
      <c r="L399">
        <v>0.95750000000000002</v>
      </c>
      <c r="M399">
        <v>0.91749999999999998</v>
      </c>
      <c r="N399">
        <v>205</v>
      </c>
      <c r="O399">
        <v>2012</v>
      </c>
      <c r="P399">
        <v>11</v>
      </c>
      <c r="Q399" s="3" t="s">
        <v>388</v>
      </c>
    </row>
    <row r="400" ht="15" customHeight="1">
      <c r="A400" t="e">
        <f t="shared" ca="1" si="479"/>
        <v>#VALUE!</v>
      </c>
      <c r="B400" t="e">
        <f t="array" ref="B400" ca="1">_xlfn.XLOOKUP(Tabelle4[[#This Row],[ExperimentID]]&amp;Tabelle4[[#This Row],[NegotiationID]]&amp;Tabelle4[[#This Row],[MessageID]],ALL_IN_ONE[ExperimentID]&amp;ALL_IN_ONE[NegotiationID]&amp;ALL_IN_ONE[MessageID],ALL_IN_ONE[Gesamt_ID],,0)</f>
        <v>#VALUE!</v>
      </c>
      <c r="C400">
        <v>991</v>
      </c>
      <c r="D400" t="s">
        <v>141</v>
      </c>
      <c r="E400">
        <v>4400</v>
      </c>
      <c r="F400">
        <v>993</v>
      </c>
      <c r="G400">
        <v>994</v>
      </c>
      <c r="H400" t="s">
        <v>31</v>
      </c>
      <c r="I400" t="str">
        <f t="array" ref="I400">IFERROR(_xlfn.XLOOKUP(Tabelle4[[#This Row],[NegotiationID]]&amp;"FinalAccept",Tabelle4[NegotiationID]&amp;Tabelle4[ActionType],Tabelle4[ActionType],,0),_xlfn.XLOOKUP(Tabelle4[[#This Row],[NegotiationID]]&amp;"FinalReject",Tabelle4[NegotiationID]&amp;Tabelle4[ActionType],Tabelle4[ActionType],,0))</f>
        <v>FinalAccept</v>
      </c>
      <c r="J400">
        <v>0.7883</v>
      </c>
      <c r="K400">
        <v>0.29349999999999998</v>
      </c>
      <c r="L400">
        <v>1.0818000000000001</v>
      </c>
      <c r="M400">
        <v>0.49480000000000002</v>
      </c>
      <c r="N400">
        <v>623</v>
      </c>
      <c r="O400">
        <v>2012</v>
      </c>
      <c r="P400">
        <v>11</v>
      </c>
      <c r="Q400" s="3" t="s">
        <v>389</v>
      </c>
    </row>
    <row r="401" ht="15" customHeight="1">
      <c r="A401" t="e">
        <f t="shared" ca="1" si="479"/>
        <v>#VALUE!</v>
      </c>
      <c r="B401" t="e">
        <f t="array" ref="B401" ca="1">_xlfn.XLOOKUP(Tabelle4[[#This Row],[ExperimentID]]&amp;Tabelle4[[#This Row],[NegotiationID]]&amp;Tabelle4[[#This Row],[MessageID]],ALL_IN_ONE[ExperimentID]&amp;ALL_IN_ONE[NegotiationID]&amp;ALL_IN_ONE[MessageID],ALL_IN_ONE[Gesamt_ID],,0)</f>
        <v>#VALUE!</v>
      </c>
      <c r="C401">
        <v>991</v>
      </c>
      <c r="D401" t="s">
        <v>141</v>
      </c>
      <c r="E401">
        <v>4823</v>
      </c>
      <c r="F401">
        <v>994</v>
      </c>
      <c r="G401">
        <v>993</v>
      </c>
      <c r="H401" t="s">
        <v>31</v>
      </c>
      <c r="I401" t="str">
        <f t="array" ref="I401">IFERROR(_xlfn.XLOOKUP(Tabelle4[[#This Row],[NegotiationID]]&amp;"FinalAccept",Tabelle4[NegotiationID]&amp;Tabelle4[ActionType],Tabelle4[ActionType],,0),_xlfn.XLOOKUP(Tabelle4[[#This Row],[NegotiationID]]&amp;"FinalReject",Tabelle4[NegotiationID]&amp;Tabelle4[ActionType],Tabelle4[ActionType],,0))</f>
        <v>FinalAccept</v>
      </c>
      <c r="J401">
        <v>0.70099999999999996</v>
      </c>
      <c r="K401">
        <v>0.58999999999999997</v>
      </c>
      <c r="L401">
        <v>1.2909999999999999</v>
      </c>
      <c r="M401">
        <v>0.111</v>
      </c>
      <c r="N401">
        <v>137</v>
      </c>
      <c r="O401">
        <v>2012</v>
      </c>
      <c r="P401">
        <v>11</v>
      </c>
      <c r="Q401" s="3" t="s">
        <v>390</v>
      </c>
    </row>
    <row r="402" ht="15" hidden="1" customHeight="1">
      <c r="A402" t="e">
        <f t="shared" ca="1" si="479"/>
        <v>#VALUE!</v>
      </c>
      <c r="B402" t="e">
        <f t="array" ref="B402" ca="1">_xlfn.XLOOKUP(Tabelle4[[#This Row],[ExperimentID]]&amp;Tabelle4[[#This Row],[NegotiationID]]&amp;Tabelle4[[#This Row],[MessageID]],ALL_IN_ONE[ExperimentID]&amp;ALL_IN_ONE[NegotiationID]&amp;ALL_IN_ONE[MessageID],ALL_IN_ONE[Gesamt_ID],,0)</f>
        <v>#VALUE!</v>
      </c>
      <c r="C402">
        <v>991</v>
      </c>
      <c r="D402" t="s">
        <v>141</v>
      </c>
      <c r="E402">
        <v>5081</v>
      </c>
      <c r="F402">
        <v>993</v>
      </c>
      <c r="G402">
        <v>994</v>
      </c>
      <c r="H402" t="s">
        <v>22</v>
      </c>
      <c r="I402" t="str">
        <f t="array" ref="I402">IFERROR(_xlfn.XLOOKUP(Tabelle4[[#This Row],[NegotiationID]]&amp;"FinalAccept",Tabelle4[NegotiationID]&amp;Tabelle4[ActionType],Tabelle4[ActionType],,0),_xlfn.XLOOKUP(Tabelle4[[#This Row],[NegotiationID]]&amp;"FinalReject",Tabelle4[NegotiationID]&amp;Tabelle4[ActionType],Tabelle4[ActionType],,0))</f>
        <v>FinalAccept</v>
      </c>
      <c r="N402">
        <v>233</v>
      </c>
      <c r="O402">
        <v>2012</v>
      </c>
      <c r="P402">
        <v>11</v>
      </c>
      <c r="Q402" s="3" t="s">
        <v>6129</v>
      </c>
    </row>
    <row r="403" ht="15" hidden="1" customHeight="1">
      <c r="A403" t="e">
        <f t="shared" ca="1" si="479"/>
        <v>#VALUE!</v>
      </c>
      <c r="B403" t="e">
        <f t="array" ref="B403" ca="1">_xlfn.XLOOKUP(Tabelle4[[#This Row],[ExperimentID]]&amp;Tabelle4[[#This Row],[NegotiationID]]&amp;Tabelle4[[#This Row],[MessageID]],ALL_IN_ONE[ExperimentID]&amp;ALL_IN_ONE[NegotiationID]&amp;ALL_IN_ONE[MessageID],ALL_IN_ONE[Gesamt_ID],,0)</f>
        <v>#VALUE!</v>
      </c>
      <c r="C403">
        <v>991</v>
      </c>
      <c r="D403" t="s">
        <v>141</v>
      </c>
      <c r="E403">
        <v>5282</v>
      </c>
      <c r="F403">
        <v>994</v>
      </c>
      <c r="G403">
        <v>993</v>
      </c>
      <c r="H403" t="s">
        <v>24</v>
      </c>
      <c r="I403" t="str">
        <f t="array" ref="I403">IFERROR(_xlfn.XLOOKUP(Tabelle4[[#This Row],[NegotiationID]]&amp;"FinalAccept",Tabelle4[NegotiationID]&amp;Tabelle4[ActionType],Tabelle4[ActionType],,0),_xlfn.XLOOKUP(Tabelle4[[#This Row],[NegotiationID]]&amp;"FinalReject",Tabelle4[NegotiationID]&amp;Tabelle4[ActionType],Tabelle4[ActionType],,0))</f>
        <v>FinalAccept</v>
      </c>
      <c r="N403">
        <v>130</v>
      </c>
      <c r="O403">
        <v>2012</v>
      </c>
      <c r="P403">
        <v>11</v>
      </c>
      <c r="Q403" s="3" t="s">
        <v>6130</v>
      </c>
    </row>
    <row r="404" ht="15" customHeight="1">
      <c r="A404" t="e">
        <f t="shared" ca="1" si="479"/>
        <v>#VALUE!</v>
      </c>
      <c r="B404" t="e">
        <f t="array" ref="B404" ca="1">_xlfn.XLOOKUP(Tabelle4[[#This Row],[ExperimentID]]&amp;Tabelle4[[#This Row],[NegotiationID]]&amp;Tabelle4[[#This Row],[MessageID]],ALL_IN_ONE[ExperimentID]&amp;ALL_IN_ONE[NegotiationID]&amp;ALL_IN_ONE[MessageID],ALL_IN_ONE[Gesamt_ID],,0)</f>
        <v>#VALUE!</v>
      </c>
      <c r="C404">
        <v>991</v>
      </c>
      <c r="D404" t="s">
        <v>141</v>
      </c>
      <c r="E404">
        <v>5564</v>
      </c>
      <c r="F404">
        <v>993</v>
      </c>
      <c r="G404">
        <v>994</v>
      </c>
      <c r="H404" t="s">
        <v>31</v>
      </c>
      <c r="I404" t="str">
        <f t="array" ref="I404">IFERROR(_xlfn.XLOOKUP(Tabelle4[[#This Row],[NegotiationID]]&amp;"FinalAccept",Tabelle4[NegotiationID]&amp;Tabelle4[ActionType],Tabelle4[ActionType],,0),_xlfn.XLOOKUP(Tabelle4[[#This Row],[NegotiationID]]&amp;"FinalReject",Tabelle4[NegotiationID]&amp;Tabelle4[ActionType],Tabelle4[ActionType],,0))</f>
        <v>FinalAccept</v>
      </c>
      <c r="J404">
        <v>0.58499999999999996</v>
      </c>
      <c r="K404">
        <v>0.51349999999999996</v>
      </c>
      <c r="L404">
        <v>1.0985</v>
      </c>
      <c r="M404">
        <v>0.071499999999999994</v>
      </c>
      <c r="N404">
        <v>274</v>
      </c>
      <c r="O404">
        <v>2012</v>
      </c>
      <c r="P404">
        <v>11</v>
      </c>
      <c r="Q404" s="3" t="s">
        <v>391</v>
      </c>
    </row>
    <row r="405" ht="15" hidden="1" customHeight="1">
      <c r="A405" t="e">
        <f t="shared" ca="1" si="479"/>
        <v>#VALUE!</v>
      </c>
      <c r="B405" t="e">
        <f t="array" ref="B405" ca="1">_xlfn.XLOOKUP(Tabelle4[[#This Row],[ExperimentID]]&amp;Tabelle4[[#This Row],[NegotiationID]]&amp;Tabelle4[[#This Row],[MessageID]],ALL_IN_ONE[ExperimentID]&amp;ALL_IN_ONE[NegotiationID]&amp;ALL_IN_ONE[MessageID],ALL_IN_ONE[Gesamt_ID],,0)</f>
        <v>#VALUE!</v>
      </c>
      <c r="C405">
        <v>991</v>
      </c>
      <c r="D405" t="s">
        <v>141</v>
      </c>
      <c r="E405">
        <v>5612</v>
      </c>
      <c r="F405">
        <v>994</v>
      </c>
      <c r="G405">
        <v>993</v>
      </c>
      <c r="H405" t="s">
        <v>22</v>
      </c>
      <c r="I405" t="str">
        <f t="array" ref="I405">IFERROR(_xlfn.XLOOKUP(Tabelle4[[#This Row],[NegotiationID]]&amp;"FinalAccept",Tabelle4[NegotiationID]&amp;Tabelle4[ActionType],Tabelle4[ActionType],,0),_xlfn.XLOOKUP(Tabelle4[[#This Row],[NegotiationID]]&amp;"FinalReject",Tabelle4[NegotiationID]&amp;Tabelle4[ActionType],Tabelle4[ActionType],,0))</f>
        <v>FinalAccept</v>
      </c>
      <c r="N405">
        <v>97</v>
      </c>
      <c r="O405">
        <v>2012</v>
      </c>
      <c r="P405">
        <v>11</v>
      </c>
      <c r="Q405" s="3" t="s">
        <v>6131</v>
      </c>
    </row>
    <row r="406" ht="15" hidden="1" customHeight="1">
      <c r="A406" t="e">
        <f t="shared" ca="1" si="479"/>
        <v>#VALUE!</v>
      </c>
      <c r="B406" t="e">
        <f t="array" ref="B406" ca="1">_xlfn.XLOOKUP(Tabelle4[[#This Row],[ExperimentID]]&amp;Tabelle4[[#This Row],[NegotiationID]]&amp;Tabelle4[[#This Row],[MessageID]],ALL_IN_ONE[ExperimentID]&amp;ALL_IN_ONE[NegotiationID]&amp;ALL_IN_ONE[MessageID],ALL_IN_ONE[Gesamt_ID],,0)</f>
        <v>#VALUE!</v>
      </c>
      <c r="C406">
        <v>991</v>
      </c>
      <c r="D406" t="s">
        <v>141</v>
      </c>
      <c r="E406">
        <v>5631</v>
      </c>
      <c r="F406">
        <v>993</v>
      </c>
      <c r="G406">
        <v>994</v>
      </c>
      <c r="H406" t="s">
        <v>24</v>
      </c>
      <c r="I406" t="str">
        <f t="array" ref="I406">IFERROR(_xlfn.XLOOKUP(Tabelle4[[#This Row],[NegotiationID]]&amp;"FinalAccept",Tabelle4[NegotiationID]&amp;Tabelle4[ActionType],Tabelle4[ActionType],,0),_xlfn.XLOOKUP(Tabelle4[[#This Row],[NegotiationID]]&amp;"FinalReject",Tabelle4[NegotiationID]&amp;Tabelle4[ActionType],Tabelle4[ActionType],,0))</f>
        <v>FinalAccept</v>
      </c>
      <c r="N406">
        <v>118</v>
      </c>
      <c r="O406">
        <v>2012</v>
      </c>
      <c r="P406">
        <v>11</v>
      </c>
      <c r="Q406" s="3" t="s">
        <v>6132</v>
      </c>
    </row>
    <row r="407" ht="15" customHeight="1">
      <c r="A407" t="e">
        <f t="shared" ca="1" si="479"/>
        <v>#VALUE!</v>
      </c>
      <c r="B407" t="e">
        <f t="array" ref="B407" ca="1">_xlfn.XLOOKUP(Tabelle4[[#This Row],[ExperimentID]]&amp;Tabelle4[[#This Row],[NegotiationID]]&amp;Tabelle4[[#This Row],[MessageID]],ALL_IN_ONE[ExperimentID]&amp;ALL_IN_ONE[NegotiationID]&amp;ALL_IN_ONE[MessageID],ALL_IN_ONE[Gesamt_ID],,0)</f>
        <v>#VALUE!</v>
      </c>
      <c r="C407">
        <v>991</v>
      </c>
      <c r="D407" t="s">
        <v>141</v>
      </c>
      <c r="E407">
        <v>5653</v>
      </c>
      <c r="F407">
        <v>994</v>
      </c>
      <c r="G407">
        <v>993</v>
      </c>
      <c r="H407" t="s">
        <v>31</v>
      </c>
      <c r="I407" t="str">
        <f t="array" ref="I407">IFERROR(_xlfn.XLOOKUP(Tabelle4[[#This Row],[NegotiationID]]&amp;"FinalAccept",Tabelle4[NegotiationID]&amp;Tabelle4[ActionType],Tabelle4[ActionType],,0),_xlfn.XLOOKUP(Tabelle4[[#This Row],[NegotiationID]]&amp;"FinalReject",Tabelle4[NegotiationID]&amp;Tabelle4[ActionType],Tabelle4[ActionType],,0))</f>
        <v>FinalAccept</v>
      </c>
      <c r="J407">
        <v>0.52549999999999997</v>
      </c>
      <c r="K407">
        <v>0.56899999999999995</v>
      </c>
      <c r="L407">
        <v>1.0945</v>
      </c>
      <c r="M407">
        <v>0.043499999999999997</v>
      </c>
      <c r="N407">
        <v>37</v>
      </c>
      <c r="O407">
        <v>2012</v>
      </c>
      <c r="P407">
        <v>11</v>
      </c>
      <c r="Q407" s="3" t="s">
        <v>392</v>
      </c>
    </row>
    <row r="408" ht="15" customHeight="1">
      <c r="A408" t="e">
        <f t="shared" ca="1" si="479"/>
        <v>#VALUE!</v>
      </c>
      <c r="B408" t="e">
        <f t="array" ref="B408" ca="1">_xlfn.XLOOKUP(Tabelle4[[#This Row],[ExperimentID]]&amp;Tabelle4[[#This Row],[NegotiationID]]&amp;Tabelle4[[#This Row],[MessageID]],ALL_IN_ONE[ExperimentID]&amp;ALL_IN_ONE[NegotiationID]&amp;ALL_IN_ONE[MessageID],ALL_IN_ONE[Gesamt_ID],,0)</f>
        <v>#VALUE!</v>
      </c>
      <c r="C408">
        <v>991</v>
      </c>
      <c r="D408" t="s">
        <v>141</v>
      </c>
      <c r="E408">
        <v>6383</v>
      </c>
      <c r="F408">
        <v>993</v>
      </c>
      <c r="G408">
        <v>994</v>
      </c>
      <c r="H408" t="s">
        <v>20</v>
      </c>
      <c r="I408" t="str">
        <f t="array" ref="I408">IFERROR(_xlfn.XLOOKUP(Tabelle4[[#This Row],[NegotiationID]]&amp;"FinalAccept",Tabelle4[NegotiationID]&amp;Tabelle4[ActionType],Tabelle4[ActionType],,0),_xlfn.XLOOKUP(Tabelle4[[#This Row],[NegotiationID]]&amp;"FinalReject",Tabelle4[NegotiationID]&amp;Tabelle4[ActionType],Tabelle4[ActionType],,0))</f>
        <v>FinalAccept</v>
      </c>
      <c r="J408">
        <v>0.56899999999999995</v>
      </c>
      <c r="K408">
        <v>0.52549999999999997</v>
      </c>
      <c r="L408">
        <v>1.0945</v>
      </c>
      <c r="M408">
        <v>0.043499999999999997</v>
      </c>
      <c r="N408">
        <v>137</v>
      </c>
      <c r="O408">
        <v>2012</v>
      </c>
      <c r="P408">
        <v>11</v>
      </c>
      <c r="Q408" s="3" t="s">
        <v>393</v>
      </c>
    </row>
    <row r="409" ht="15" hidden="1" customHeight="1">
      <c r="A409" t="e">
        <f t="shared" ca="1" si="479"/>
        <v>#VALUE!</v>
      </c>
      <c r="B409" t="e">
        <f t="array" ref="B409" ca="1">_xlfn.XLOOKUP(Tabelle4[[#This Row],[ExperimentID]]&amp;Tabelle4[[#This Row],[NegotiationID]]&amp;Tabelle4[[#This Row],[MessageID]],ALL_IN_ONE[ExperimentID]&amp;ALL_IN_ONE[NegotiationID]&amp;ALL_IN_ONE[MessageID],ALL_IN_ONE[Gesamt_ID],,0)</f>
        <v>#VALUE!</v>
      </c>
      <c r="C409">
        <v>1017</v>
      </c>
      <c r="D409" t="s">
        <v>141</v>
      </c>
      <c r="E409">
        <v>1018</v>
      </c>
      <c r="H409" t="s">
        <v>6019</v>
      </c>
      <c r="I409" t="str">
        <f t="array" ref="I409">IFERROR(_xlfn.XLOOKUP(Tabelle4[[#This Row],[NegotiationID]]&amp;"FinalAccept",Tabelle4[NegotiationID]&amp;Tabelle4[ActionType],Tabelle4[ActionType],,0),_xlfn.XLOOKUP(Tabelle4[[#This Row],[NegotiationID]]&amp;"FinalReject",Tabelle4[NegotiationID]&amp;Tabelle4[ActionType],Tabelle4[ActionType],,0))</f>
        <v>FinalAccept</v>
      </c>
      <c r="N409">
        <v>21</v>
      </c>
      <c r="O409">
        <v>9837</v>
      </c>
      <c r="P409">
        <v>17</v>
      </c>
      <c r="Q409" t="s">
        <v>6020</v>
      </c>
    </row>
    <row r="410" ht="15" customHeight="1">
      <c r="A410" t="e">
        <f t="shared" ca="1" si="479"/>
        <v>#VALUE!</v>
      </c>
      <c r="B410" t="e">
        <f t="array" ref="B410" ca="1">_xlfn.XLOOKUP(Tabelle4[[#This Row],[ExperimentID]]&amp;Tabelle4[[#This Row],[NegotiationID]]&amp;Tabelle4[[#This Row],[MessageID]],ALL_IN_ONE[ExperimentID]&amp;ALL_IN_ONE[NegotiationID]&amp;ALL_IN_ONE[MessageID],ALL_IN_ONE[Gesamt_ID],,0)</f>
        <v>#VALUE!</v>
      </c>
      <c r="C410">
        <v>1017</v>
      </c>
      <c r="D410" t="s">
        <v>141</v>
      </c>
      <c r="E410">
        <v>3569</v>
      </c>
      <c r="F410">
        <v>1020</v>
      </c>
      <c r="G410">
        <v>1019</v>
      </c>
      <c r="H410" t="s">
        <v>19</v>
      </c>
      <c r="I410" t="str">
        <f t="array" ref="I410">IFERROR(_xlfn.XLOOKUP(Tabelle4[[#This Row],[NegotiationID]]&amp;"FinalAccept",Tabelle4[NegotiationID]&amp;Tabelle4[ActionType],Tabelle4[ActionType],,0),_xlfn.XLOOKUP(Tabelle4[[#This Row],[NegotiationID]]&amp;"FinalReject",Tabelle4[NegotiationID]&amp;Tabelle4[ActionType],Tabelle4[ActionType],,0))</f>
        <v>FinalAccept</v>
      </c>
      <c r="J410">
        <v>1</v>
      </c>
      <c r="K410">
        <v>0.28000000000000003</v>
      </c>
      <c r="L410">
        <v>1.28</v>
      </c>
      <c r="M410">
        <v>0.71999999999999997</v>
      </c>
      <c r="N410">
        <v>383</v>
      </c>
      <c r="O410">
        <v>9837</v>
      </c>
      <c r="P410">
        <v>17</v>
      </c>
      <c r="Q410" s="3" t="s">
        <v>394</v>
      </c>
    </row>
    <row r="411" ht="15" customHeight="1">
      <c r="A411" t="e">
        <f t="shared" ca="1" si="479"/>
        <v>#VALUE!</v>
      </c>
      <c r="B411" t="e">
        <f t="array" ref="B411" ca="1">_xlfn.XLOOKUP(Tabelle4[[#This Row],[ExperimentID]]&amp;Tabelle4[[#This Row],[NegotiationID]]&amp;Tabelle4[[#This Row],[MessageID]],ALL_IN_ONE[ExperimentID]&amp;ALL_IN_ONE[NegotiationID]&amp;ALL_IN_ONE[MessageID],ALL_IN_ONE[Gesamt_ID],,0)</f>
        <v>#VALUE!</v>
      </c>
      <c r="C411">
        <v>1017</v>
      </c>
      <c r="D411" t="s">
        <v>141</v>
      </c>
      <c r="E411">
        <v>3837</v>
      </c>
      <c r="F411">
        <v>1019</v>
      </c>
      <c r="G411">
        <v>1020</v>
      </c>
      <c r="H411" t="s">
        <v>31</v>
      </c>
      <c r="I411" t="str">
        <f t="array" ref="I411">IFERROR(_xlfn.XLOOKUP(Tabelle4[[#This Row],[NegotiationID]]&amp;"FinalAccept",Tabelle4[NegotiationID]&amp;Tabelle4[ActionType],Tabelle4[ActionType],,0),_xlfn.XLOOKUP(Tabelle4[[#This Row],[NegotiationID]]&amp;"FinalReject",Tabelle4[NegotiationID]&amp;Tabelle4[ActionType],Tabelle4[ActionType],,0))</f>
        <v>FinalAccept</v>
      </c>
      <c r="J411">
        <v>1</v>
      </c>
      <c r="K411">
        <v>0</v>
      </c>
      <c r="L411">
        <v>1</v>
      </c>
      <c r="M411">
        <v>1</v>
      </c>
      <c r="N411">
        <v>587</v>
      </c>
      <c r="O411">
        <v>9837</v>
      </c>
      <c r="P411">
        <v>17</v>
      </c>
      <c r="Q411" s="3" t="s">
        <v>395</v>
      </c>
    </row>
    <row r="412" ht="15" customHeight="1">
      <c r="A412" t="e">
        <f t="shared" ca="1" si="479"/>
        <v>#VALUE!</v>
      </c>
      <c r="B412" t="e">
        <f t="array" ref="B412" ca="1">_xlfn.XLOOKUP(Tabelle4[[#This Row],[ExperimentID]]&amp;Tabelle4[[#This Row],[NegotiationID]]&amp;Tabelle4[[#This Row],[MessageID]],ALL_IN_ONE[ExperimentID]&amp;ALL_IN_ONE[NegotiationID]&amp;ALL_IN_ONE[MessageID],ALL_IN_ONE[Gesamt_ID],,0)</f>
        <v>#VALUE!</v>
      </c>
      <c r="C412">
        <v>1017</v>
      </c>
      <c r="D412" t="s">
        <v>141</v>
      </c>
      <c r="E412">
        <v>4348</v>
      </c>
      <c r="F412">
        <v>1020</v>
      </c>
      <c r="G412">
        <v>1019</v>
      </c>
      <c r="H412" t="s">
        <v>31</v>
      </c>
      <c r="I412" t="str">
        <f t="array" ref="I412">IFERROR(_xlfn.XLOOKUP(Tabelle4[[#This Row],[NegotiationID]]&amp;"FinalAccept",Tabelle4[NegotiationID]&amp;Tabelle4[ActionType],Tabelle4[ActionType],,0),_xlfn.XLOOKUP(Tabelle4[[#This Row],[NegotiationID]]&amp;"FinalReject",Tabelle4[NegotiationID]&amp;Tabelle4[ActionType],Tabelle4[ActionType],,0))</f>
        <v>FinalAccept</v>
      </c>
      <c r="J412">
        <v>0.87250000000000005</v>
      </c>
      <c r="K412">
        <v>0.084199999999999997</v>
      </c>
      <c r="L412">
        <v>0.95669999999999999</v>
      </c>
      <c r="M412">
        <v>0.7883</v>
      </c>
      <c r="N412">
        <v>3306</v>
      </c>
      <c r="O412">
        <v>9837</v>
      </c>
      <c r="P412">
        <v>17</v>
      </c>
      <c r="Q412" s="3" t="s">
        <v>332</v>
      </c>
    </row>
    <row r="413" ht="15" customHeight="1">
      <c r="A413" t="e">
        <f t="shared" ca="1" si="479"/>
        <v>#VALUE!</v>
      </c>
      <c r="B413" t="e">
        <f t="array" ref="B413" ca="1">_xlfn.XLOOKUP(Tabelle4[[#This Row],[ExperimentID]]&amp;Tabelle4[[#This Row],[NegotiationID]]&amp;Tabelle4[[#This Row],[MessageID]],ALL_IN_ONE[ExperimentID]&amp;ALL_IN_ONE[NegotiationID]&amp;ALL_IN_ONE[MessageID],ALL_IN_ONE[Gesamt_ID],,0)</f>
        <v>#VALUE!</v>
      </c>
      <c r="C413">
        <v>1017</v>
      </c>
      <c r="D413" t="s">
        <v>141</v>
      </c>
      <c r="E413">
        <v>4631</v>
      </c>
      <c r="F413">
        <v>1019</v>
      </c>
      <c r="G413">
        <v>1020</v>
      </c>
      <c r="H413" t="s">
        <v>31</v>
      </c>
      <c r="I413" t="str">
        <f t="array" ref="I413">IFERROR(_xlfn.XLOOKUP(Tabelle4[[#This Row],[NegotiationID]]&amp;"FinalAccept",Tabelle4[NegotiationID]&amp;Tabelle4[ActionType],Tabelle4[ActionType],,0),_xlfn.XLOOKUP(Tabelle4[[#This Row],[NegotiationID]]&amp;"FinalReject",Tabelle4[NegotiationID]&amp;Tabelle4[ActionType],Tabelle4[ActionType],,0))</f>
        <v>FinalAccept</v>
      </c>
      <c r="J413">
        <v>0.74750000000000005</v>
      </c>
      <c r="K413">
        <v>0.79600000000000004</v>
      </c>
      <c r="L413">
        <v>1.5435000000000001</v>
      </c>
      <c r="M413">
        <v>0.048500000000000001</v>
      </c>
      <c r="N413">
        <v>260</v>
      </c>
      <c r="O413">
        <v>9837</v>
      </c>
      <c r="P413">
        <v>17</v>
      </c>
      <c r="Q413" s="3" t="s">
        <v>396</v>
      </c>
    </row>
    <row r="414" ht="15" customHeight="1">
      <c r="A414" t="e">
        <f t="shared" ca="1" si="479"/>
        <v>#VALUE!</v>
      </c>
      <c r="B414" t="e">
        <f t="array" ref="B414" ca="1">_xlfn.XLOOKUP(Tabelle4[[#This Row],[ExperimentID]]&amp;Tabelle4[[#This Row],[NegotiationID]]&amp;Tabelle4[[#This Row],[MessageID]],ALL_IN_ONE[ExperimentID]&amp;ALL_IN_ONE[NegotiationID]&amp;ALL_IN_ONE[MessageID],ALL_IN_ONE[Gesamt_ID],,0)</f>
        <v>#VALUE!</v>
      </c>
      <c r="C414">
        <v>1017</v>
      </c>
      <c r="D414" t="s">
        <v>141</v>
      </c>
      <c r="E414">
        <v>5637</v>
      </c>
      <c r="F414">
        <v>1020</v>
      </c>
      <c r="G414">
        <v>1019</v>
      </c>
      <c r="H414" t="s">
        <v>31</v>
      </c>
      <c r="I414" t="str">
        <f t="array" ref="I414">IFERROR(_xlfn.XLOOKUP(Tabelle4[[#This Row],[NegotiationID]]&amp;"FinalAccept",Tabelle4[NegotiationID]&amp;Tabelle4[ActionType],Tabelle4[ActionType],,0),_xlfn.XLOOKUP(Tabelle4[[#This Row],[NegotiationID]]&amp;"FinalReject",Tabelle4[NegotiationID]&amp;Tabelle4[ActionType],Tabelle4[ActionType],,0))</f>
        <v>FinalAccept</v>
      </c>
      <c r="J414">
        <v>0.73599999999999999</v>
      </c>
      <c r="K414">
        <v>0.35170000000000001</v>
      </c>
      <c r="L414">
        <v>1.0876999999999999</v>
      </c>
      <c r="M414">
        <v>0.38429999999999997</v>
      </c>
      <c r="N414">
        <v>180</v>
      </c>
      <c r="O414">
        <v>9837</v>
      </c>
      <c r="P414">
        <v>17</v>
      </c>
      <c r="Q414" s="3" t="s">
        <v>397</v>
      </c>
    </row>
    <row r="415" ht="15" customHeight="1">
      <c r="A415" t="e">
        <f t="shared" ca="1" si="479"/>
        <v>#VALUE!</v>
      </c>
      <c r="B415" t="e">
        <f t="array" ref="B415" ca="1">_xlfn.XLOOKUP(Tabelle4[[#This Row],[ExperimentID]]&amp;Tabelle4[[#This Row],[NegotiationID]]&amp;Tabelle4[[#This Row],[MessageID]],ALL_IN_ONE[ExperimentID]&amp;ALL_IN_ONE[NegotiationID]&amp;ALL_IN_ONE[MessageID],ALL_IN_ONE[Gesamt_ID],,0)</f>
        <v>#VALUE!</v>
      </c>
      <c r="C415">
        <v>1017</v>
      </c>
      <c r="D415" t="s">
        <v>141</v>
      </c>
      <c r="E415">
        <v>5876</v>
      </c>
      <c r="F415">
        <v>1019</v>
      </c>
      <c r="G415">
        <v>1020</v>
      </c>
      <c r="H415" t="s">
        <v>31</v>
      </c>
      <c r="I415" t="str">
        <f t="array" ref="I415">IFERROR(_xlfn.XLOOKUP(Tabelle4[[#This Row],[NegotiationID]]&amp;"FinalAccept",Tabelle4[NegotiationID]&amp;Tabelle4[ActionType],Tabelle4[ActionType],,0),_xlfn.XLOOKUP(Tabelle4[[#This Row],[NegotiationID]]&amp;"FinalReject",Tabelle4[NegotiationID]&amp;Tabelle4[ActionType],Tabelle4[ActionType],,0))</f>
        <v>FinalAccept</v>
      </c>
      <c r="J415">
        <v>0.6633</v>
      </c>
      <c r="K415">
        <v>0.44850000000000001</v>
      </c>
      <c r="L415">
        <v>1.1117999999999999</v>
      </c>
      <c r="M415">
        <v>0.21479999999999999</v>
      </c>
      <c r="N415">
        <v>231</v>
      </c>
      <c r="O415">
        <v>9837</v>
      </c>
      <c r="P415">
        <v>17</v>
      </c>
      <c r="Q415" s="3" t="s">
        <v>398</v>
      </c>
    </row>
    <row r="416" ht="15" customHeight="1">
      <c r="A416" t="e">
        <f t="shared" ca="1" si="479"/>
        <v>#VALUE!</v>
      </c>
      <c r="B416" t="e">
        <f t="array" ref="B416" ca="1">_xlfn.XLOOKUP(Tabelle4[[#This Row],[ExperimentID]]&amp;Tabelle4[[#This Row],[NegotiationID]]&amp;Tabelle4[[#This Row],[MessageID]],ALL_IN_ONE[ExperimentID]&amp;ALL_IN_ONE[NegotiationID]&amp;ALL_IN_ONE[MessageID],ALL_IN_ONE[Gesamt_ID],,0)</f>
        <v>#VALUE!</v>
      </c>
      <c r="C416">
        <v>1017</v>
      </c>
      <c r="D416" t="s">
        <v>141</v>
      </c>
      <c r="E416">
        <v>5966</v>
      </c>
      <c r="F416">
        <v>1020</v>
      </c>
      <c r="G416">
        <v>1019</v>
      </c>
      <c r="H416" t="s">
        <v>31</v>
      </c>
      <c r="I416" t="str">
        <f t="array" ref="I416">IFERROR(_xlfn.XLOOKUP(Tabelle4[[#This Row],[NegotiationID]]&amp;"FinalAccept",Tabelle4[NegotiationID]&amp;Tabelle4[ActionType],Tabelle4[ActionType],,0),_xlfn.XLOOKUP(Tabelle4[[#This Row],[NegotiationID]]&amp;"FinalReject",Tabelle4[NegotiationID]&amp;Tabelle4[ActionType],Tabelle4[ActionType],,0))</f>
        <v>FinalAccept</v>
      </c>
      <c r="J416">
        <v>0.65100000000000002</v>
      </c>
      <c r="K416">
        <v>0.41420000000000001</v>
      </c>
      <c r="L416">
        <v>1.0651999999999999</v>
      </c>
      <c r="M416">
        <v>0.23680000000000001</v>
      </c>
      <c r="N416">
        <v>3030</v>
      </c>
      <c r="O416">
        <v>9837</v>
      </c>
      <c r="P416">
        <v>17</v>
      </c>
      <c r="Q416" s="3" t="s">
        <v>332</v>
      </c>
    </row>
    <row r="417" ht="15" customHeight="1">
      <c r="A417" t="e">
        <f t="shared" ca="1" si="479"/>
        <v>#VALUE!</v>
      </c>
      <c r="B417" t="e">
        <f t="array" ref="B417" ca="1">_xlfn.XLOOKUP(Tabelle4[[#This Row],[ExperimentID]]&amp;Tabelle4[[#This Row],[NegotiationID]]&amp;Tabelle4[[#This Row],[MessageID]],ALL_IN_ONE[ExperimentID]&amp;ALL_IN_ONE[NegotiationID]&amp;ALL_IN_ONE[MessageID],ALL_IN_ONE[Gesamt_ID],,0)</f>
        <v>#VALUE!</v>
      </c>
      <c r="C417">
        <v>1017</v>
      </c>
      <c r="D417" t="s">
        <v>141</v>
      </c>
      <c r="E417">
        <v>6052</v>
      </c>
      <c r="F417">
        <v>1019</v>
      </c>
      <c r="G417">
        <v>1020</v>
      </c>
      <c r="H417" t="s">
        <v>31</v>
      </c>
      <c r="I417" t="str">
        <f t="array" ref="I417">IFERROR(_xlfn.XLOOKUP(Tabelle4[[#This Row],[NegotiationID]]&amp;"FinalAccept",Tabelle4[NegotiationID]&amp;Tabelle4[ActionType],Tabelle4[ActionType],,0),_xlfn.XLOOKUP(Tabelle4[[#This Row],[NegotiationID]]&amp;"FinalReject",Tabelle4[NegotiationID]&amp;Tabelle4[ActionType],Tabelle4[ActionType],,0))</f>
        <v>FinalAccept</v>
      </c>
      <c r="J417">
        <v>0.64329999999999998</v>
      </c>
      <c r="K417">
        <v>0.51100000000000001</v>
      </c>
      <c r="L417">
        <v>1.1543000000000001</v>
      </c>
      <c r="M417">
        <v>0.1323</v>
      </c>
      <c r="N417">
        <v>253</v>
      </c>
      <c r="O417">
        <v>9837</v>
      </c>
      <c r="P417">
        <v>17</v>
      </c>
      <c r="Q417" s="3" t="s">
        <v>399</v>
      </c>
    </row>
    <row r="418" ht="15" customHeight="1">
      <c r="A418" t="e">
        <f t="shared" ca="1" si="479"/>
        <v>#VALUE!</v>
      </c>
      <c r="B418" t="e">
        <f t="array" ref="B418" ca="1">_xlfn.XLOOKUP(Tabelle4[[#This Row],[ExperimentID]]&amp;Tabelle4[[#This Row],[NegotiationID]]&amp;Tabelle4[[#This Row],[MessageID]],ALL_IN_ONE[ExperimentID]&amp;ALL_IN_ONE[NegotiationID]&amp;ALL_IN_ONE[MessageID],ALL_IN_ONE[Gesamt_ID],,0)</f>
        <v>#VALUE!</v>
      </c>
      <c r="C418">
        <v>1017</v>
      </c>
      <c r="D418" t="s">
        <v>141</v>
      </c>
      <c r="E418">
        <v>6122</v>
      </c>
      <c r="F418">
        <v>1020</v>
      </c>
      <c r="G418">
        <v>1019</v>
      </c>
      <c r="H418" t="s">
        <v>31</v>
      </c>
      <c r="I418" t="str">
        <f t="array" ref="I418">IFERROR(_xlfn.XLOOKUP(Tabelle4[[#This Row],[NegotiationID]]&amp;"FinalAccept",Tabelle4[NegotiationID]&amp;Tabelle4[ActionType],Tabelle4[ActionType],,0),_xlfn.XLOOKUP(Tabelle4[[#This Row],[NegotiationID]]&amp;"FinalReject",Tabelle4[NegotiationID]&amp;Tabelle4[ActionType],Tabelle4[ActionType],,0))</f>
        <v>FinalAccept</v>
      </c>
      <c r="J418">
        <v>0.61099999999999999</v>
      </c>
      <c r="K418">
        <v>0.51000000000000001</v>
      </c>
      <c r="L418">
        <v>1.121</v>
      </c>
      <c r="M418">
        <v>0.10100000000000001</v>
      </c>
      <c r="N418">
        <v>121</v>
      </c>
      <c r="O418">
        <v>9837</v>
      </c>
      <c r="P418">
        <v>17</v>
      </c>
      <c r="Q418" s="3" t="s">
        <v>400</v>
      </c>
    </row>
    <row r="419" ht="15" customHeight="1">
      <c r="A419" t="e">
        <f t="shared" ca="1" si="479"/>
        <v>#VALUE!</v>
      </c>
      <c r="B419" t="e">
        <f t="array" ref="B419" ca="1">_xlfn.XLOOKUP(Tabelle4[[#This Row],[ExperimentID]]&amp;Tabelle4[[#This Row],[NegotiationID]]&amp;Tabelle4[[#This Row],[MessageID]],ALL_IN_ONE[ExperimentID]&amp;ALL_IN_ONE[NegotiationID]&amp;ALL_IN_ONE[MessageID],ALL_IN_ONE[Gesamt_ID],,0)</f>
        <v>#VALUE!</v>
      </c>
      <c r="C419">
        <v>1017</v>
      </c>
      <c r="D419" t="s">
        <v>141</v>
      </c>
      <c r="E419">
        <v>6161</v>
      </c>
      <c r="F419">
        <v>1019</v>
      </c>
      <c r="G419">
        <v>1020</v>
      </c>
      <c r="H419" t="s">
        <v>31</v>
      </c>
      <c r="I419" t="str">
        <f t="array" ref="I419">IFERROR(_xlfn.XLOOKUP(Tabelle4[[#This Row],[NegotiationID]]&amp;"FinalAccept",Tabelle4[NegotiationID]&amp;Tabelle4[ActionType],Tabelle4[ActionType],,0),_xlfn.XLOOKUP(Tabelle4[[#This Row],[NegotiationID]]&amp;"FinalReject",Tabelle4[NegotiationID]&amp;Tabelle4[ActionType],Tabelle4[ActionType],,0))</f>
        <v>FinalAccept</v>
      </c>
      <c r="J419">
        <v>0.53669999999999995</v>
      </c>
      <c r="K419">
        <v>0.59099999999999997</v>
      </c>
      <c r="L419">
        <v>1.1276999999999999</v>
      </c>
      <c r="M419">
        <v>0.054300000000000001</v>
      </c>
      <c r="N419">
        <v>193</v>
      </c>
      <c r="O419">
        <v>9837</v>
      </c>
      <c r="P419">
        <v>17</v>
      </c>
      <c r="Q419" s="3" t="s">
        <v>401</v>
      </c>
    </row>
    <row r="420" ht="15" customHeight="1">
      <c r="A420" t="e">
        <f t="shared" ca="1" si="479"/>
        <v>#VALUE!</v>
      </c>
      <c r="B420" t="e">
        <f t="array" ref="B420" ca="1">_xlfn.XLOOKUP(Tabelle4[[#This Row],[ExperimentID]]&amp;Tabelle4[[#This Row],[NegotiationID]]&amp;Tabelle4[[#This Row],[MessageID]],ALL_IN_ONE[ExperimentID]&amp;ALL_IN_ONE[NegotiationID]&amp;ALL_IN_ONE[MessageID],ALL_IN_ONE[Gesamt_ID],,0)</f>
        <v>#VALUE!</v>
      </c>
      <c r="C420">
        <v>1017</v>
      </c>
      <c r="D420" t="s">
        <v>141</v>
      </c>
      <c r="E420">
        <v>6204</v>
      </c>
      <c r="F420">
        <v>1020</v>
      </c>
      <c r="G420">
        <v>1019</v>
      </c>
      <c r="H420" t="s">
        <v>31</v>
      </c>
      <c r="I420" t="str">
        <f t="array" ref="I420">IFERROR(_xlfn.XLOOKUP(Tabelle4[[#This Row],[NegotiationID]]&amp;"FinalAccept",Tabelle4[NegotiationID]&amp;Tabelle4[ActionType],Tabelle4[ActionType],,0),_xlfn.XLOOKUP(Tabelle4[[#This Row],[NegotiationID]]&amp;"FinalReject",Tabelle4[NegotiationID]&amp;Tabelle4[ActionType],Tabelle4[ActionType],,0))</f>
        <v>FinalAccept</v>
      </c>
      <c r="J420">
        <v>0.61099999999999999</v>
      </c>
      <c r="K420">
        <v>0.51000000000000001</v>
      </c>
      <c r="L420">
        <v>1.121</v>
      </c>
      <c r="M420">
        <v>0.10100000000000001</v>
      </c>
      <c r="N420">
        <v>78</v>
      </c>
      <c r="O420">
        <v>9837</v>
      </c>
      <c r="P420">
        <v>17</v>
      </c>
      <c r="Q420" s="3" t="s">
        <v>402</v>
      </c>
    </row>
    <row r="421" ht="15" customHeight="1">
      <c r="A421" t="e">
        <f t="shared" ca="1" si="479"/>
        <v>#VALUE!</v>
      </c>
      <c r="B421" t="e">
        <f t="array" ref="B421" ca="1">_xlfn.XLOOKUP(Tabelle4[[#This Row],[ExperimentID]]&amp;Tabelle4[[#This Row],[NegotiationID]]&amp;Tabelle4[[#This Row],[MessageID]],ALL_IN_ONE[ExperimentID]&amp;ALL_IN_ONE[NegotiationID]&amp;ALL_IN_ONE[MessageID],ALL_IN_ONE[Gesamt_ID],,0)</f>
        <v>#VALUE!</v>
      </c>
      <c r="C421">
        <v>1017</v>
      </c>
      <c r="D421" t="s">
        <v>141</v>
      </c>
      <c r="E421">
        <v>6262</v>
      </c>
      <c r="F421">
        <v>1019</v>
      </c>
      <c r="G421">
        <v>1020</v>
      </c>
      <c r="H421" t="s">
        <v>31</v>
      </c>
      <c r="I421" t="str">
        <f t="array" ref="I421">IFERROR(_xlfn.XLOOKUP(Tabelle4[[#This Row],[NegotiationID]]&amp;"FinalAccept",Tabelle4[NegotiationID]&amp;Tabelle4[ActionType],Tabelle4[ActionType],,0),_xlfn.XLOOKUP(Tabelle4[[#This Row],[NegotiationID]]&amp;"FinalReject",Tabelle4[NegotiationID]&amp;Tabelle4[ActionType],Tabelle4[ActionType],,0))</f>
        <v>FinalAccept</v>
      </c>
      <c r="J421">
        <v>0.53669999999999995</v>
      </c>
      <c r="K421">
        <v>0.59099999999999997</v>
      </c>
      <c r="L421">
        <v>1.1276999999999999</v>
      </c>
      <c r="M421">
        <v>0.054300000000000001</v>
      </c>
      <c r="N421">
        <v>207</v>
      </c>
      <c r="O421">
        <v>9837</v>
      </c>
      <c r="P421">
        <v>17</v>
      </c>
      <c r="Q421" s="3" t="s">
        <v>403</v>
      </c>
    </row>
    <row r="422" ht="15" customHeight="1">
      <c r="A422" t="e">
        <f t="shared" ca="1" si="479"/>
        <v>#VALUE!</v>
      </c>
      <c r="B422" t="e">
        <f t="array" ref="B422" ca="1">_xlfn.XLOOKUP(Tabelle4[[#This Row],[ExperimentID]]&amp;Tabelle4[[#This Row],[NegotiationID]]&amp;Tabelle4[[#This Row],[MessageID]],ALL_IN_ONE[ExperimentID]&amp;ALL_IN_ONE[NegotiationID]&amp;ALL_IN_ONE[MessageID],ALL_IN_ONE[Gesamt_ID],,0)</f>
        <v>#VALUE!</v>
      </c>
      <c r="C422">
        <v>1017</v>
      </c>
      <c r="D422" t="s">
        <v>141</v>
      </c>
      <c r="E422">
        <v>6378</v>
      </c>
      <c r="F422">
        <v>1020</v>
      </c>
      <c r="G422">
        <v>1019</v>
      </c>
      <c r="H422" t="s">
        <v>31</v>
      </c>
      <c r="I422" t="str">
        <f t="array" ref="I422">IFERROR(_xlfn.XLOOKUP(Tabelle4[[#This Row],[NegotiationID]]&amp;"FinalAccept",Tabelle4[NegotiationID]&amp;Tabelle4[ActionType],Tabelle4[ActionType],,0),_xlfn.XLOOKUP(Tabelle4[[#This Row],[NegotiationID]]&amp;"FinalReject",Tabelle4[NegotiationID]&amp;Tabelle4[ActionType],Tabelle4[ActionType],,0))</f>
        <v>FinalAccept</v>
      </c>
      <c r="J422">
        <v>0.65349999999999997</v>
      </c>
      <c r="K422">
        <v>0.51670000000000005</v>
      </c>
      <c r="L422">
        <v>1.1701999999999999</v>
      </c>
      <c r="M422">
        <v>0.1368</v>
      </c>
      <c r="N422">
        <v>395</v>
      </c>
      <c r="O422">
        <v>9837</v>
      </c>
      <c r="P422">
        <v>17</v>
      </c>
      <c r="Q422" s="3" t="s">
        <v>404</v>
      </c>
    </row>
    <row r="423" ht="15" customHeight="1">
      <c r="A423" t="e">
        <f t="shared" ca="1" si="479"/>
        <v>#VALUE!</v>
      </c>
      <c r="B423" t="e">
        <f t="array" ref="B423" ca="1">_xlfn.XLOOKUP(Tabelle4[[#This Row],[ExperimentID]]&amp;Tabelle4[[#This Row],[NegotiationID]]&amp;Tabelle4[[#This Row],[MessageID]],ALL_IN_ONE[ExperimentID]&amp;ALL_IN_ONE[NegotiationID]&amp;ALL_IN_ONE[MessageID],ALL_IN_ONE[Gesamt_ID],,0)</f>
        <v>#VALUE!</v>
      </c>
      <c r="C423">
        <v>1017</v>
      </c>
      <c r="D423" t="s">
        <v>141</v>
      </c>
      <c r="E423">
        <v>6400</v>
      </c>
      <c r="F423">
        <v>1019</v>
      </c>
      <c r="G423">
        <v>1020</v>
      </c>
      <c r="H423" t="s">
        <v>31</v>
      </c>
      <c r="I423" t="str">
        <f t="array" ref="I423">IFERROR(_xlfn.XLOOKUP(Tabelle4[[#This Row],[NegotiationID]]&amp;"FinalAccept",Tabelle4[NegotiationID]&amp;Tabelle4[ActionType],Tabelle4[ActionType],,0),_xlfn.XLOOKUP(Tabelle4[[#This Row],[NegotiationID]]&amp;"FinalReject",Tabelle4[NegotiationID]&amp;Tabelle4[ActionType],Tabelle4[ActionType],,0))</f>
        <v>FinalAccept</v>
      </c>
      <c r="J423">
        <v>0.59670000000000001</v>
      </c>
      <c r="K423">
        <v>0.59350000000000003</v>
      </c>
      <c r="L423">
        <v>1.1901999999999999</v>
      </c>
      <c r="M423">
        <v>0.0032000000000000002</v>
      </c>
      <c r="N423">
        <v>212</v>
      </c>
      <c r="O423">
        <v>9837</v>
      </c>
      <c r="P423">
        <v>17</v>
      </c>
      <c r="Q423" s="3" t="s">
        <v>405</v>
      </c>
    </row>
    <row r="424" ht="15" customHeight="1">
      <c r="A424" t="e">
        <f t="shared" ca="1" si="479"/>
        <v>#VALUE!</v>
      </c>
      <c r="B424" t="e">
        <f t="array" ref="B424" ca="1">_xlfn.XLOOKUP(Tabelle4[[#This Row],[ExperimentID]]&amp;Tabelle4[[#This Row],[NegotiationID]]&amp;Tabelle4[[#This Row],[MessageID]],ALL_IN_ONE[ExperimentID]&amp;ALL_IN_ONE[NegotiationID]&amp;ALL_IN_ONE[MessageID],ALL_IN_ONE[Gesamt_ID],,0)</f>
        <v>#VALUE!</v>
      </c>
      <c r="C424">
        <v>1017</v>
      </c>
      <c r="D424" t="s">
        <v>141</v>
      </c>
      <c r="E424">
        <v>6426</v>
      </c>
      <c r="F424">
        <v>1020</v>
      </c>
      <c r="G424">
        <v>1019</v>
      </c>
      <c r="H424" t="s">
        <v>31</v>
      </c>
      <c r="I424" t="str">
        <f t="array" ref="I424">IFERROR(_xlfn.XLOOKUP(Tabelle4[[#This Row],[NegotiationID]]&amp;"FinalAccept",Tabelle4[NegotiationID]&amp;Tabelle4[ActionType],Tabelle4[ActionType],,0),_xlfn.XLOOKUP(Tabelle4[[#This Row],[NegotiationID]]&amp;"FinalReject",Tabelle4[NegotiationID]&amp;Tabelle4[ActionType],Tabelle4[ActionType],,0))</f>
        <v>FinalAccept</v>
      </c>
      <c r="J424">
        <v>0.59099999999999997</v>
      </c>
      <c r="K424">
        <v>0.53669999999999995</v>
      </c>
      <c r="L424">
        <v>1.1276999999999999</v>
      </c>
      <c r="M424">
        <v>0.054300000000000001</v>
      </c>
      <c r="N424">
        <v>331</v>
      </c>
      <c r="O424">
        <v>9837</v>
      </c>
      <c r="P424">
        <v>17</v>
      </c>
      <c r="Q424" s="3" t="s">
        <v>406</v>
      </c>
    </row>
    <row r="425" ht="15" customHeight="1">
      <c r="A425" t="e">
        <f t="shared" ca="1" si="479"/>
        <v>#VALUE!</v>
      </c>
      <c r="B425" t="e">
        <f t="array" ref="B425" ca="1">_xlfn.XLOOKUP(Tabelle4[[#This Row],[ExperimentID]]&amp;Tabelle4[[#This Row],[NegotiationID]]&amp;Tabelle4[[#This Row],[MessageID]],ALL_IN_ONE[ExperimentID]&amp;ALL_IN_ONE[NegotiationID]&amp;ALL_IN_ONE[MessageID],ALL_IN_ONE[Gesamt_ID],,0)</f>
        <v>#VALUE!</v>
      </c>
      <c r="C425">
        <v>1017</v>
      </c>
      <c r="D425" t="s">
        <v>141</v>
      </c>
      <c r="E425">
        <v>6488</v>
      </c>
      <c r="F425">
        <v>1019</v>
      </c>
      <c r="G425">
        <v>1020</v>
      </c>
      <c r="H425" t="s">
        <v>20</v>
      </c>
      <c r="I425" t="str">
        <f t="array" ref="I425">IFERROR(_xlfn.XLOOKUP(Tabelle4[[#This Row],[NegotiationID]]&amp;"FinalAccept",Tabelle4[NegotiationID]&amp;Tabelle4[ActionType],Tabelle4[ActionType],,0),_xlfn.XLOOKUP(Tabelle4[[#This Row],[NegotiationID]]&amp;"FinalReject",Tabelle4[NegotiationID]&amp;Tabelle4[ActionType],Tabelle4[ActionType],,0))</f>
        <v>FinalAccept</v>
      </c>
      <c r="J425">
        <v>0.53669999999999995</v>
      </c>
      <c r="K425">
        <v>0.59099999999999997</v>
      </c>
      <c r="L425">
        <v>1.1276999999999999</v>
      </c>
      <c r="M425">
        <v>0.054300000000000001</v>
      </c>
      <c r="N425">
        <v>49</v>
      </c>
      <c r="O425">
        <v>9837</v>
      </c>
      <c r="P425">
        <v>17</v>
      </c>
      <c r="Q425" s="3" t="s">
        <v>407</v>
      </c>
    </row>
    <row r="426" ht="15" hidden="1" customHeight="1">
      <c r="A426" t="e">
        <f t="shared" ca="1" si="479"/>
        <v>#VALUE!</v>
      </c>
      <c r="B426" t="e">
        <f t="array" ref="B426" ca="1">_xlfn.XLOOKUP(Tabelle4[[#This Row],[ExperimentID]]&amp;Tabelle4[[#This Row],[NegotiationID]]&amp;Tabelle4[[#This Row],[MessageID]],ALL_IN_ONE[ExperimentID]&amp;ALL_IN_ONE[NegotiationID]&amp;ALL_IN_ONE[MessageID],ALL_IN_ONE[Gesamt_ID],,0)</f>
        <v>#VALUE!</v>
      </c>
      <c r="C426">
        <v>1043</v>
      </c>
      <c r="D426" t="s">
        <v>141</v>
      </c>
      <c r="E426">
        <v>1044</v>
      </c>
      <c r="H426" t="s">
        <v>6019</v>
      </c>
      <c r="I426" t="e">
        <f t="array" ref="I426">IFERROR(_xlfn.XLOOKUP(Tabelle4[[#This Row],[NegotiationID]]&amp;"FinalAccept",Tabelle4[NegotiationID]&amp;Tabelle4[ActionType],Tabelle4[ActionType],,0),_xlfn.XLOOKUP(Tabelle4[[#This Row],[NegotiationID]]&amp;"FinalReject",Tabelle4[NegotiationID]&amp;Tabelle4[ActionType],Tabelle4[ActionType],,0))</f>
        <v>#N/A</v>
      </c>
      <c r="N426">
        <v>21</v>
      </c>
      <c r="O426">
        <v>6168</v>
      </c>
      <c r="P426">
        <v>14</v>
      </c>
      <c r="Q426" t="s">
        <v>6020</v>
      </c>
    </row>
    <row r="427" ht="15" hidden="1" customHeight="1">
      <c r="A427" t="e">
        <f t="shared" ca="1" si="479"/>
        <v>#VALUE!</v>
      </c>
      <c r="B427" t="e">
        <f t="array" ref="B427" ca="1">_xlfn.XLOOKUP(Tabelle4[[#This Row],[ExperimentID]]&amp;Tabelle4[[#This Row],[NegotiationID]]&amp;Tabelle4[[#This Row],[MessageID]],ALL_IN_ONE[ExperimentID]&amp;ALL_IN_ONE[NegotiationID]&amp;ALL_IN_ONE[MessageID],ALL_IN_ONE[Gesamt_ID],,0)</f>
        <v>#VALUE!</v>
      </c>
      <c r="C427">
        <v>1043</v>
      </c>
      <c r="D427" t="s">
        <v>141</v>
      </c>
      <c r="E427">
        <v>3768</v>
      </c>
      <c r="F427">
        <v>1046</v>
      </c>
      <c r="G427">
        <v>1045</v>
      </c>
      <c r="H427" t="s">
        <v>22</v>
      </c>
      <c r="I427" t="e">
        <f t="array" ref="I427">IFERROR(_xlfn.XLOOKUP(Tabelle4[[#This Row],[NegotiationID]]&amp;"FinalAccept",Tabelle4[NegotiationID]&amp;Tabelle4[ActionType],Tabelle4[ActionType],,0),_xlfn.XLOOKUP(Tabelle4[[#This Row],[NegotiationID]]&amp;"FinalReject",Tabelle4[NegotiationID]&amp;Tabelle4[ActionType],Tabelle4[ActionType],,0))</f>
        <v>#N/A</v>
      </c>
      <c r="N427">
        <v>93</v>
      </c>
      <c r="O427">
        <v>6168</v>
      </c>
      <c r="P427">
        <v>14</v>
      </c>
      <c r="Q427" s="3" t="s">
        <v>6133</v>
      </c>
    </row>
    <row r="428" ht="15" hidden="1" customHeight="1">
      <c r="A428" t="e">
        <f t="shared" ca="1" si="479"/>
        <v>#VALUE!</v>
      </c>
      <c r="B428" t="e">
        <f t="array" ref="B428" ca="1">_xlfn.XLOOKUP(Tabelle4[[#This Row],[ExperimentID]]&amp;Tabelle4[[#This Row],[NegotiationID]]&amp;Tabelle4[[#This Row],[MessageID]],ALL_IN_ONE[ExperimentID]&amp;ALL_IN_ONE[NegotiationID]&amp;ALL_IN_ONE[MessageID],ALL_IN_ONE[Gesamt_ID],,0)</f>
        <v>#VALUE!</v>
      </c>
      <c r="C428">
        <v>1043</v>
      </c>
      <c r="D428" t="s">
        <v>141</v>
      </c>
      <c r="E428">
        <v>3983</v>
      </c>
      <c r="F428">
        <v>1045</v>
      </c>
      <c r="G428">
        <v>1046</v>
      </c>
      <c r="H428" t="s">
        <v>24</v>
      </c>
      <c r="I428" t="e">
        <f t="array" ref="I428">IFERROR(_xlfn.XLOOKUP(Tabelle4[[#This Row],[NegotiationID]]&amp;"FinalAccept",Tabelle4[NegotiationID]&amp;Tabelle4[ActionType],Tabelle4[ActionType],,0),_xlfn.XLOOKUP(Tabelle4[[#This Row],[NegotiationID]]&amp;"FinalReject",Tabelle4[NegotiationID]&amp;Tabelle4[ActionType],Tabelle4[ActionType],,0))</f>
        <v>#N/A</v>
      </c>
      <c r="N428">
        <v>447</v>
      </c>
      <c r="O428">
        <v>6168</v>
      </c>
      <c r="P428">
        <v>14</v>
      </c>
      <c r="Q428" s="3" t="s">
        <v>6134</v>
      </c>
    </row>
    <row r="429" ht="15" hidden="1" customHeight="1">
      <c r="A429" t="e">
        <f t="shared" ca="1" si="479"/>
        <v>#VALUE!</v>
      </c>
      <c r="B429" t="e">
        <f t="array" ref="B429" ca="1">_xlfn.XLOOKUP(Tabelle4[[#This Row],[ExperimentID]]&amp;Tabelle4[[#This Row],[NegotiationID]]&amp;Tabelle4[[#This Row],[MessageID]],ALL_IN_ONE[ExperimentID]&amp;ALL_IN_ONE[NegotiationID]&amp;ALL_IN_ONE[MessageID],ALL_IN_ONE[Gesamt_ID],,0)</f>
        <v>#VALUE!</v>
      </c>
      <c r="C429">
        <v>1043</v>
      </c>
      <c r="D429" t="s">
        <v>141</v>
      </c>
      <c r="E429">
        <v>4202</v>
      </c>
      <c r="F429">
        <v>1046</v>
      </c>
      <c r="G429">
        <v>1045</v>
      </c>
      <c r="H429" t="s">
        <v>22</v>
      </c>
      <c r="I429" t="e">
        <f t="array" ref="I429">IFERROR(_xlfn.XLOOKUP(Tabelle4[[#This Row],[NegotiationID]]&amp;"FinalAccept",Tabelle4[NegotiationID]&amp;Tabelle4[ActionType],Tabelle4[ActionType],,0),_xlfn.XLOOKUP(Tabelle4[[#This Row],[NegotiationID]]&amp;"FinalReject",Tabelle4[NegotiationID]&amp;Tabelle4[ActionType],Tabelle4[ActionType],,0))</f>
        <v>#N/A</v>
      </c>
      <c r="N429">
        <v>234</v>
      </c>
      <c r="O429">
        <v>6168</v>
      </c>
      <c r="P429">
        <v>14</v>
      </c>
      <c r="Q429" s="3" t="s">
        <v>6135</v>
      </c>
    </row>
    <row r="430" ht="15" hidden="1" customHeight="1">
      <c r="A430" t="e">
        <f t="shared" ca="1" si="479"/>
        <v>#VALUE!</v>
      </c>
      <c r="B430" t="e">
        <f t="array" ref="B430" ca="1">_xlfn.XLOOKUP(Tabelle4[[#This Row],[ExperimentID]]&amp;Tabelle4[[#This Row],[NegotiationID]]&amp;Tabelle4[[#This Row],[MessageID]],ALL_IN_ONE[ExperimentID]&amp;ALL_IN_ONE[NegotiationID]&amp;ALL_IN_ONE[MessageID],ALL_IN_ONE[Gesamt_ID],,0)</f>
        <v>#VALUE!</v>
      </c>
      <c r="C430">
        <v>1043</v>
      </c>
      <c r="D430" t="s">
        <v>141</v>
      </c>
      <c r="E430">
        <v>4649</v>
      </c>
      <c r="F430">
        <v>1045</v>
      </c>
      <c r="G430">
        <v>1046</v>
      </c>
      <c r="H430" t="s">
        <v>24</v>
      </c>
      <c r="I430" t="e">
        <f t="array" ref="I430">IFERROR(_xlfn.XLOOKUP(Tabelle4[[#This Row],[NegotiationID]]&amp;"FinalAccept",Tabelle4[NegotiationID]&amp;Tabelle4[ActionType],Tabelle4[ActionType],,0),_xlfn.XLOOKUP(Tabelle4[[#This Row],[NegotiationID]]&amp;"FinalReject",Tabelle4[NegotiationID]&amp;Tabelle4[ActionType],Tabelle4[ActionType],,0))</f>
        <v>#N/A</v>
      </c>
      <c r="N430">
        <v>368</v>
      </c>
      <c r="O430">
        <v>6168</v>
      </c>
      <c r="P430">
        <v>14</v>
      </c>
      <c r="Q430" s="3" t="s">
        <v>6136</v>
      </c>
    </row>
    <row r="431" ht="15" hidden="1" customHeight="1">
      <c r="A431" t="e">
        <f t="shared" ca="1" si="479"/>
        <v>#VALUE!</v>
      </c>
      <c r="B431" t="e">
        <f t="array" ref="B431" ca="1">_xlfn.XLOOKUP(Tabelle4[[#This Row],[ExperimentID]]&amp;Tabelle4[[#This Row],[NegotiationID]]&amp;Tabelle4[[#This Row],[MessageID]],ALL_IN_ONE[ExperimentID]&amp;ALL_IN_ONE[NegotiationID]&amp;ALL_IN_ONE[MessageID],ALL_IN_ONE[Gesamt_ID],,0)</f>
        <v>#VALUE!</v>
      </c>
      <c r="C431">
        <v>1043</v>
      </c>
      <c r="D431" t="s">
        <v>141</v>
      </c>
      <c r="E431">
        <v>5256</v>
      </c>
      <c r="F431">
        <v>1046</v>
      </c>
      <c r="G431">
        <v>1045</v>
      </c>
      <c r="H431" t="s">
        <v>22</v>
      </c>
      <c r="I431" t="e">
        <f t="array" ref="I431">IFERROR(_xlfn.XLOOKUP(Tabelle4[[#This Row],[NegotiationID]]&amp;"FinalAccept",Tabelle4[NegotiationID]&amp;Tabelle4[ActionType],Tabelle4[ActionType],,0),_xlfn.XLOOKUP(Tabelle4[[#This Row],[NegotiationID]]&amp;"FinalReject",Tabelle4[NegotiationID]&amp;Tabelle4[ActionType],Tabelle4[ActionType],,0))</f>
        <v>#N/A</v>
      </c>
      <c r="N431">
        <v>311</v>
      </c>
      <c r="O431">
        <v>6168</v>
      </c>
      <c r="P431">
        <v>14</v>
      </c>
      <c r="Q431" s="3" t="s">
        <v>6137</v>
      </c>
    </row>
    <row r="432" ht="15" hidden="1" customHeight="1">
      <c r="A432" t="e">
        <f t="shared" ca="1" si="479"/>
        <v>#VALUE!</v>
      </c>
      <c r="B432" t="e">
        <f t="array" ref="B432" ca="1">_xlfn.XLOOKUP(Tabelle4[[#This Row],[ExperimentID]]&amp;Tabelle4[[#This Row],[NegotiationID]]&amp;Tabelle4[[#This Row],[MessageID]],ALL_IN_ONE[ExperimentID]&amp;ALL_IN_ONE[NegotiationID]&amp;ALL_IN_ONE[MessageID],ALL_IN_ONE[Gesamt_ID],,0)</f>
        <v>#VALUE!</v>
      </c>
      <c r="C432">
        <v>1043</v>
      </c>
      <c r="D432" t="s">
        <v>141</v>
      </c>
      <c r="E432">
        <v>5333</v>
      </c>
      <c r="F432">
        <v>1045</v>
      </c>
      <c r="G432">
        <v>1046</v>
      </c>
      <c r="H432" t="s">
        <v>24</v>
      </c>
      <c r="I432" t="e">
        <f t="array" ref="I432">IFERROR(_xlfn.XLOOKUP(Tabelle4[[#This Row],[NegotiationID]]&amp;"FinalAccept",Tabelle4[NegotiationID]&amp;Tabelle4[ActionType],Tabelle4[ActionType],,0),_xlfn.XLOOKUP(Tabelle4[[#This Row],[NegotiationID]]&amp;"FinalReject",Tabelle4[NegotiationID]&amp;Tabelle4[ActionType],Tabelle4[ActionType],,0))</f>
        <v>#N/A</v>
      </c>
      <c r="N432">
        <v>346</v>
      </c>
      <c r="O432">
        <v>6168</v>
      </c>
      <c r="P432">
        <v>14</v>
      </c>
      <c r="Q432" s="3" t="s">
        <v>6138</v>
      </c>
    </row>
    <row r="433" ht="15" hidden="1" customHeight="1">
      <c r="A433" t="e">
        <f t="shared" ca="1" si="479"/>
        <v>#VALUE!</v>
      </c>
      <c r="B433" t="e">
        <f t="array" ref="B433" ca="1">_xlfn.XLOOKUP(Tabelle4[[#This Row],[ExperimentID]]&amp;Tabelle4[[#This Row],[NegotiationID]]&amp;Tabelle4[[#This Row],[MessageID]],ALL_IN_ONE[ExperimentID]&amp;ALL_IN_ONE[NegotiationID]&amp;ALL_IN_ONE[MessageID],ALL_IN_ONE[Gesamt_ID],,0)</f>
        <v>#VALUE!</v>
      </c>
      <c r="C433">
        <v>1043</v>
      </c>
      <c r="D433" t="s">
        <v>141</v>
      </c>
      <c r="E433">
        <v>5440</v>
      </c>
      <c r="F433">
        <v>1046</v>
      </c>
      <c r="G433">
        <v>1045</v>
      </c>
      <c r="H433" t="s">
        <v>19</v>
      </c>
      <c r="I433" t="e">
        <f t="array" ref="I433">IFERROR(_xlfn.XLOOKUP(Tabelle4[[#This Row],[NegotiationID]]&amp;"FinalAccept",Tabelle4[NegotiationID]&amp;Tabelle4[ActionType],Tabelle4[ActionType],,0),_xlfn.XLOOKUP(Tabelle4[[#This Row],[NegotiationID]]&amp;"FinalReject",Tabelle4[NegotiationID]&amp;Tabelle4[ActionType],Tabelle4[ActionType],,0))</f>
        <v>#N/A</v>
      </c>
      <c r="J433">
        <v>0.94599999999999995</v>
      </c>
      <c r="K433">
        <v>0.39000000000000001</v>
      </c>
      <c r="L433">
        <v>1.3360000000000001</v>
      </c>
      <c r="M433">
        <v>0.55600000000000005</v>
      </c>
      <c r="N433">
        <v>345</v>
      </c>
      <c r="O433">
        <v>6168</v>
      </c>
      <c r="P433">
        <v>14</v>
      </c>
      <c r="Q433" s="3" t="s">
        <v>6139</v>
      </c>
    </row>
    <row r="434" ht="15" hidden="1" customHeight="1">
      <c r="A434" t="e">
        <f t="shared" ca="1" si="479"/>
        <v>#VALUE!</v>
      </c>
      <c r="B434" t="e">
        <f t="array" ref="B434" ca="1">_xlfn.XLOOKUP(Tabelle4[[#This Row],[ExperimentID]]&amp;Tabelle4[[#This Row],[NegotiationID]]&amp;Tabelle4[[#This Row],[MessageID]],ALL_IN_ONE[ExperimentID]&amp;ALL_IN_ONE[NegotiationID]&amp;ALL_IN_ONE[MessageID],ALL_IN_ONE[Gesamt_ID],,0)</f>
        <v>#VALUE!</v>
      </c>
      <c r="C434">
        <v>1043</v>
      </c>
      <c r="D434" t="s">
        <v>141</v>
      </c>
      <c r="E434">
        <v>5888</v>
      </c>
      <c r="F434">
        <v>1045</v>
      </c>
      <c r="G434">
        <v>1046</v>
      </c>
      <c r="H434" t="s">
        <v>31</v>
      </c>
      <c r="I434" t="e">
        <f t="array" ref="I434">IFERROR(_xlfn.XLOOKUP(Tabelle4[[#This Row],[NegotiationID]]&amp;"FinalAccept",Tabelle4[NegotiationID]&amp;Tabelle4[ActionType],Tabelle4[ActionType],,0),_xlfn.XLOOKUP(Tabelle4[[#This Row],[NegotiationID]]&amp;"FinalReject",Tabelle4[NegotiationID]&amp;Tabelle4[ActionType],Tabelle4[ActionType],,0))</f>
        <v>#N/A</v>
      </c>
      <c r="J434">
        <v>0.55420000000000003</v>
      </c>
      <c r="K434">
        <v>0.46500000000000002</v>
      </c>
      <c r="L434">
        <v>1.0192000000000001</v>
      </c>
      <c r="M434">
        <v>0.089200000000000002</v>
      </c>
      <c r="N434">
        <v>3116</v>
      </c>
      <c r="O434">
        <v>6168</v>
      </c>
      <c r="P434">
        <v>14</v>
      </c>
      <c r="Q434" s="3" t="s">
        <v>332</v>
      </c>
    </row>
    <row r="435" ht="15" hidden="1" customHeight="1">
      <c r="A435" t="e">
        <f t="shared" ca="1" si="479"/>
        <v>#VALUE!</v>
      </c>
      <c r="B435" t="e">
        <f t="array" ref="B435" ca="1">_xlfn.XLOOKUP(Tabelle4[[#This Row],[ExperimentID]]&amp;Tabelle4[[#This Row],[NegotiationID]]&amp;Tabelle4[[#This Row],[MessageID]],ALL_IN_ONE[ExperimentID]&amp;ALL_IN_ONE[NegotiationID]&amp;ALL_IN_ONE[MessageID],ALL_IN_ONE[Gesamt_ID],,0)</f>
        <v>#VALUE!</v>
      </c>
      <c r="C435">
        <v>1043</v>
      </c>
      <c r="D435" t="s">
        <v>141</v>
      </c>
      <c r="E435">
        <v>6013</v>
      </c>
      <c r="F435">
        <v>1046</v>
      </c>
      <c r="G435">
        <v>1045</v>
      </c>
      <c r="H435" t="s">
        <v>31</v>
      </c>
      <c r="I435" t="e">
        <f t="array" ref="I435">IFERROR(_xlfn.XLOOKUP(Tabelle4[[#This Row],[NegotiationID]]&amp;"FinalAccept",Tabelle4[NegotiationID]&amp;Tabelle4[ActionType],Tabelle4[ActionType],,0),_xlfn.XLOOKUP(Tabelle4[[#This Row],[NegotiationID]]&amp;"FinalReject",Tabelle4[NegotiationID]&amp;Tabelle4[ActionType],Tabelle4[ActionType],,0))</f>
        <v>#N/A</v>
      </c>
      <c r="J435">
        <v>0.88100000000000001</v>
      </c>
      <c r="K435">
        <v>0.20419999999999999</v>
      </c>
      <c r="L435">
        <v>1.0851999999999999</v>
      </c>
      <c r="M435">
        <v>0.67679999999999996</v>
      </c>
      <c r="N435">
        <v>241</v>
      </c>
      <c r="O435">
        <v>6168</v>
      </c>
      <c r="P435">
        <v>14</v>
      </c>
      <c r="Q435" s="3" t="s">
        <v>6140</v>
      </c>
    </row>
    <row r="436" ht="15" hidden="1" customHeight="1">
      <c r="A436" t="e">
        <f t="shared" ca="1" si="479"/>
        <v>#VALUE!</v>
      </c>
      <c r="B436" t="e">
        <f t="array" ref="B436" ca="1">_xlfn.XLOOKUP(Tabelle4[[#This Row],[ExperimentID]]&amp;Tabelle4[[#This Row],[NegotiationID]]&amp;Tabelle4[[#This Row],[MessageID]],ALL_IN_ONE[ExperimentID]&amp;ALL_IN_ONE[NegotiationID]&amp;ALL_IN_ONE[MessageID],ALL_IN_ONE[Gesamt_ID],,0)</f>
        <v>#VALUE!</v>
      </c>
      <c r="C436">
        <v>1043</v>
      </c>
      <c r="D436" t="s">
        <v>141</v>
      </c>
      <c r="E436">
        <v>6412</v>
      </c>
      <c r="F436">
        <v>1045</v>
      </c>
      <c r="G436">
        <v>1046</v>
      </c>
      <c r="H436" t="s">
        <v>31</v>
      </c>
      <c r="I436" t="e">
        <f t="array" ref="I436">IFERROR(_xlfn.XLOOKUP(Tabelle4[[#This Row],[NegotiationID]]&amp;"FinalAccept",Tabelle4[NegotiationID]&amp;Tabelle4[ActionType],Tabelle4[ActionType],,0),_xlfn.XLOOKUP(Tabelle4[[#This Row],[NegotiationID]]&amp;"FinalReject",Tabelle4[NegotiationID]&amp;Tabelle4[ActionType],Tabelle4[ActionType],,0))</f>
        <v>#N/A</v>
      </c>
      <c r="J436">
        <v>0.51670000000000005</v>
      </c>
      <c r="K436">
        <v>0.65349999999999997</v>
      </c>
      <c r="L436">
        <v>1.1701999999999999</v>
      </c>
      <c r="M436">
        <v>0.1368</v>
      </c>
      <c r="N436">
        <v>448</v>
      </c>
      <c r="O436">
        <v>6168</v>
      </c>
      <c r="P436">
        <v>14</v>
      </c>
      <c r="Q436" s="3" t="s">
        <v>6141</v>
      </c>
    </row>
    <row r="437" ht="15" hidden="1" customHeight="1">
      <c r="A437" t="e">
        <f t="shared" ca="1" si="479"/>
        <v>#VALUE!</v>
      </c>
      <c r="B437" t="e">
        <f t="array" ref="B437" ca="1">_xlfn.XLOOKUP(Tabelle4[[#This Row],[ExperimentID]]&amp;Tabelle4[[#This Row],[NegotiationID]]&amp;Tabelle4[[#This Row],[MessageID]],ALL_IN_ONE[ExperimentID]&amp;ALL_IN_ONE[NegotiationID]&amp;ALL_IN_ONE[MessageID],ALL_IN_ONE[Gesamt_ID],,0)</f>
        <v>#VALUE!</v>
      </c>
      <c r="C437">
        <v>1043</v>
      </c>
      <c r="D437" t="s">
        <v>141</v>
      </c>
      <c r="E437">
        <v>6581</v>
      </c>
      <c r="F437">
        <v>1046</v>
      </c>
      <c r="G437">
        <v>1045</v>
      </c>
      <c r="H437" t="s">
        <v>31</v>
      </c>
      <c r="I437" t="e">
        <f t="array" ref="I437">IFERROR(_xlfn.XLOOKUP(Tabelle4[[#This Row],[NegotiationID]]&amp;"FinalAccept",Tabelle4[NegotiationID]&amp;Tabelle4[ActionType],Tabelle4[ActionType],,0),_xlfn.XLOOKUP(Tabelle4[[#This Row],[NegotiationID]]&amp;"FinalReject",Tabelle4[NegotiationID]&amp;Tabelle4[ActionType],Tabelle4[ActionType],,0))</f>
        <v>#N/A</v>
      </c>
      <c r="J437">
        <v>0.752</v>
      </c>
      <c r="K437">
        <v>0.44869999999999999</v>
      </c>
      <c r="L437">
        <v>1.2007000000000001</v>
      </c>
      <c r="M437">
        <v>0.30330000000000001</v>
      </c>
      <c r="N437">
        <v>22</v>
      </c>
      <c r="O437">
        <v>6168</v>
      </c>
      <c r="P437">
        <v>14</v>
      </c>
      <c r="Q437" s="3" t="s">
        <v>6142</v>
      </c>
    </row>
    <row r="438" ht="15" hidden="1" customHeight="1">
      <c r="A438" t="e">
        <f t="shared" ca="1" si="479"/>
        <v>#VALUE!</v>
      </c>
      <c r="B438" t="e">
        <f t="array" ref="B438" ca="1">_xlfn.XLOOKUP(Tabelle4[[#This Row],[ExperimentID]]&amp;Tabelle4[[#This Row],[NegotiationID]]&amp;Tabelle4[[#This Row],[MessageID]],ALL_IN_ONE[ExperimentID]&amp;ALL_IN_ONE[NegotiationID]&amp;ALL_IN_ONE[MessageID],ALL_IN_ONE[Gesamt_ID],,0)</f>
        <v>#VALUE!</v>
      </c>
      <c r="C438">
        <v>1043</v>
      </c>
      <c r="D438" t="s">
        <v>141</v>
      </c>
      <c r="E438">
        <v>6656</v>
      </c>
      <c r="F438">
        <v>1045</v>
      </c>
      <c r="G438">
        <v>1046</v>
      </c>
      <c r="H438" t="s">
        <v>31</v>
      </c>
      <c r="I438" t="e">
        <f t="array" ref="I438">IFERROR(_xlfn.XLOOKUP(Tabelle4[[#This Row],[NegotiationID]]&amp;"FinalAccept",Tabelle4[NegotiationID]&amp;Tabelle4[ActionType],Tabelle4[ActionType],,0),_xlfn.XLOOKUP(Tabelle4[[#This Row],[NegotiationID]]&amp;"FinalReject",Tabelle4[NegotiationID]&amp;Tabelle4[ActionType],Tabelle4[ActionType],,0))</f>
        <v>#N/A</v>
      </c>
      <c r="J438">
        <v>0.49530000000000002</v>
      </c>
      <c r="K438">
        <v>0.66949999999999998</v>
      </c>
      <c r="L438">
        <v>1.1648000000000001</v>
      </c>
      <c r="M438">
        <v>0.17419999999999999</v>
      </c>
      <c r="N438">
        <v>123</v>
      </c>
      <c r="O438">
        <v>6168</v>
      </c>
      <c r="P438">
        <v>14</v>
      </c>
      <c r="Q438" s="3" t="s">
        <v>6143</v>
      </c>
    </row>
    <row r="439" ht="15" hidden="1" customHeight="1">
      <c r="A439" t="e">
        <f t="shared" ca="1" si="479"/>
        <v>#VALUE!</v>
      </c>
      <c r="B439" t="e">
        <f t="array" ref="B439" ca="1">_xlfn.XLOOKUP(Tabelle4[[#This Row],[ExperimentID]]&amp;Tabelle4[[#This Row],[NegotiationID]]&amp;Tabelle4[[#This Row],[MessageID]],ALL_IN_ONE[ExperimentID]&amp;ALL_IN_ONE[NegotiationID]&amp;ALL_IN_ONE[MessageID],ALL_IN_ONE[Gesamt_ID],,0)</f>
        <v>#VALUE!</v>
      </c>
      <c r="C439">
        <v>1043</v>
      </c>
      <c r="D439" t="s">
        <v>141</v>
      </c>
      <c r="E439">
        <v>6677</v>
      </c>
      <c r="F439">
        <v>1046</v>
      </c>
      <c r="G439">
        <v>1045</v>
      </c>
      <c r="H439" t="s">
        <v>31</v>
      </c>
      <c r="I439" t="e">
        <f t="array" ref="I439">IFERROR(_xlfn.XLOOKUP(Tabelle4[[#This Row],[NegotiationID]]&amp;"FinalAccept",Tabelle4[NegotiationID]&amp;Tabelle4[ActionType],Tabelle4[ActionType],,0),_xlfn.XLOOKUP(Tabelle4[[#This Row],[NegotiationID]]&amp;"FinalReject",Tabelle4[NegotiationID]&amp;Tabelle4[ActionType],Tabelle4[ActionType],,0))</f>
        <v>#N/A</v>
      </c>
      <c r="J439">
        <v>0.73199999999999998</v>
      </c>
      <c r="K439">
        <v>0.4753</v>
      </c>
      <c r="L439">
        <v>1.2073</v>
      </c>
      <c r="M439">
        <v>0.25669999999999998</v>
      </c>
      <c r="N439">
        <v>53</v>
      </c>
      <c r="O439">
        <v>6168</v>
      </c>
      <c r="P439">
        <v>14</v>
      </c>
      <c r="Q439" s="3" t="s">
        <v>6144</v>
      </c>
    </row>
    <row r="440" ht="15" hidden="1" customHeight="1">
      <c r="A440" t="e">
        <f t="shared" ca="1" si="479"/>
        <v>#VALUE!</v>
      </c>
      <c r="B440" t="e">
        <f t="array" ref="B440" ca="1">_xlfn.XLOOKUP(Tabelle4[[#This Row],[ExperimentID]]&amp;Tabelle4[[#This Row],[NegotiationID]]&amp;Tabelle4[[#This Row],[MessageID]],ALL_IN_ONE[ExperimentID]&amp;ALL_IN_ONE[NegotiationID]&amp;ALL_IN_ONE[MessageID],ALL_IN_ONE[Gesamt_ID],,0)</f>
        <v>#VALUE!</v>
      </c>
      <c r="C440">
        <v>1069</v>
      </c>
      <c r="D440" t="s">
        <v>141</v>
      </c>
      <c r="E440">
        <v>1070</v>
      </c>
      <c r="H440" t="s">
        <v>6019</v>
      </c>
      <c r="I440" t="str">
        <f t="array" ref="I440">IFERROR(_xlfn.XLOOKUP(Tabelle4[[#This Row],[NegotiationID]]&amp;"FinalAccept",Tabelle4[NegotiationID]&amp;Tabelle4[ActionType],Tabelle4[ActionType],,0),_xlfn.XLOOKUP(Tabelle4[[#This Row],[NegotiationID]]&amp;"FinalReject",Tabelle4[NegotiationID]&amp;Tabelle4[ActionType],Tabelle4[ActionType],,0))</f>
        <v>FinalAccept</v>
      </c>
      <c r="N440">
        <v>21</v>
      </c>
      <c r="O440">
        <v>4889</v>
      </c>
      <c r="P440">
        <v>9</v>
      </c>
      <c r="Q440" t="s">
        <v>6020</v>
      </c>
    </row>
    <row r="441" ht="15" customHeight="1">
      <c r="A441" t="e">
        <f t="shared" ca="1" si="479"/>
        <v>#VALUE!</v>
      </c>
      <c r="B441" t="e">
        <f t="array" ref="B441" ca="1">_xlfn.XLOOKUP(Tabelle4[[#This Row],[ExperimentID]]&amp;Tabelle4[[#This Row],[NegotiationID]]&amp;Tabelle4[[#This Row],[MessageID]],ALL_IN_ONE[ExperimentID]&amp;ALL_IN_ONE[NegotiationID]&amp;ALL_IN_ONE[MessageID],ALL_IN_ONE[Gesamt_ID],,0)</f>
        <v>#VALUE!</v>
      </c>
      <c r="C441">
        <v>1069</v>
      </c>
      <c r="D441" t="s">
        <v>141</v>
      </c>
      <c r="E441">
        <v>3639</v>
      </c>
      <c r="F441">
        <v>1072</v>
      </c>
      <c r="G441">
        <v>1071</v>
      </c>
      <c r="H441" t="s">
        <v>19</v>
      </c>
      <c r="I441" t="str">
        <f t="array" ref="I441">IFERROR(_xlfn.XLOOKUP(Tabelle4[[#This Row],[NegotiationID]]&amp;"FinalAccept",Tabelle4[NegotiationID]&amp;Tabelle4[ActionType],Tabelle4[ActionType],,0),_xlfn.XLOOKUP(Tabelle4[[#This Row],[NegotiationID]]&amp;"FinalReject",Tabelle4[NegotiationID]&amp;Tabelle4[ActionType],Tabelle4[ActionType],,0))</f>
        <v>FinalAccept</v>
      </c>
      <c r="J441">
        <v>0.87250000000000005</v>
      </c>
      <c r="K441">
        <v>0.084199999999999997</v>
      </c>
      <c r="L441">
        <v>0.95669999999999999</v>
      </c>
      <c r="M441">
        <v>0.7883</v>
      </c>
      <c r="N441">
        <v>501</v>
      </c>
      <c r="O441">
        <v>4889</v>
      </c>
      <c r="P441">
        <v>9</v>
      </c>
      <c r="Q441" s="3" t="s">
        <v>408</v>
      </c>
    </row>
    <row r="442" ht="15" customHeight="1">
      <c r="A442" t="e">
        <f t="shared" ca="1" si="479"/>
        <v>#VALUE!</v>
      </c>
      <c r="B442" t="e">
        <f t="array" ref="B442" ca="1">_xlfn.XLOOKUP(Tabelle4[[#This Row],[ExperimentID]]&amp;Tabelle4[[#This Row],[NegotiationID]]&amp;Tabelle4[[#This Row],[MessageID]],ALL_IN_ONE[ExperimentID]&amp;ALL_IN_ONE[NegotiationID]&amp;ALL_IN_ONE[MessageID],ALL_IN_ONE[Gesamt_ID],,0)</f>
        <v>#VALUE!</v>
      </c>
      <c r="C442">
        <v>1069</v>
      </c>
      <c r="D442" t="s">
        <v>141</v>
      </c>
      <c r="E442">
        <v>3825</v>
      </c>
      <c r="F442">
        <v>1071</v>
      </c>
      <c r="G442">
        <v>1072</v>
      </c>
      <c r="H442" t="s">
        <v>31</v>
      </c>
      <c r="I442" t="str">
        <f t="array" ref="I442">IFERROR(_xlfn.XLOOKUP(Tabelle4[[#This Row],[NegotiationID]]&amp;"FinalAccept",Tabelle4[NegotiationID]&amp;Tabelle4[ActionType],Tabelle4[ActionType],,0),_xlfn.XLOOKUP(Tabelle4[[#This Row],[NegotiationID]]&amp;"FinalReject",Tabelle4[NegotiationID]&amp;Tabelle4[ActionType],Tabelle4[ActionType],,0))</f>
        <v>FinalAccept</v>
      </c>
      <c r="J442">
        <v>0.92669999999999997</v>
      </c>
      <c r="K442">
        <v>0.10249999999999999</v>
      </c>
      <c r="L442">
        <v>1.0291999999999999</v>
      </c>
      <c r="M442">
        <v>0.82420000000000004</v>
      </c>
      <c r="N442">
        <v>745</v>
      </c>
      <c r="O442">
        <v>4889</v>
      </c>
      <c r="P442">
        <v>9</v>
      </c>
      <c r="Q442" s="3" t="s">
        <v>409</v>
      </c>
    </row>
    <row r="443" ht="15" customHeight="1">
      <c r="A443" t="e">
        <f t="shared" ca="1" si="479"/>
        <v>#VALUE!</v>
      </c>
      <c r="B443" t="e">
        <f t="array" ref="B443" ca="1">_xlfn.XLOOKUP(Tabelle4[[#This Row],[ExperimentID]]&amp;Tabelle4[[#This Row],[NegotiationID]]&amp;Tabelle4[[#This Row],[MessageID]],ALL_IN_ONE[ExperimentID]&amp;ALL_IN_ONE[NegotiationID]&amp;ALL_IN_ONE[MessageID],ALL_IN_ONE[Gesamt_ID],,0)</f>
        <v>#VALUE!</v>
      </c>
      <c r="C443">
        <v>1069</v>
      </c>
      <c r="D443" t="s">
        <v>141</v>
      </c>
      <c r="E443">
        <v>4454</v>
      </c>
      <c r="F443">
        <v>1072</v>
      </c>
      <c r="G443">
        <v>1071</v>
      </c>
      <c r="H443" t="s">
        <v>31</v>
      </c>
      <c r="I443" t="str">
        <f t="array" ref="I443">IFERROR(_xlfn.XLOOKUP(Tabelle4[[#This Row],[NegotiationID]]&amp;"FinalAccept",Tabelle4[NegotiationID]&amp;Tabelle4[ActionType],Tabelle4[ActionType],,0),_xlfn.XLOOKUP(Tabelle4[[#This Row],[NegotiationID]]&amp;"FinalReject",Tabelle4[NegotiationID]&amp;Tabelle4[ActionType],Tabelle4[ActionType],,0))</f>
        <v>FinalAccept</v>
      </c>
      <c r="J443">
        <v>0.79000000000000004</v>
      </c>
      <c r="K443">
        <v>0.1308</v>
      </c>
      <c r="L443">
        <v>0.92079999999999995</v>
      </c>
      <c r="M443">
        <v>0.65920000000000001</v>
      </c>
      <c r="N443">
        <v>847</v>
      </c>
      <c r="O443">
        <v>4889</v>
      </c>
      <c r="P443">
        <v>9</v>
      </c>
      <c r="Q443" s="3" t="s">
        <v>410</v>
      </c>
    </row>
    <row r="444" ht="15" customHeight="1">
      <c r="A444" t="e">
        <f t="shared" ca="1" si="479"/>
        <v>#VALUE!</v>
      </c>
      <c r="B444" t="e">
        <f t="array" ref="B444" ca="1">_xlfn.XLOOKUP(Tabelle4[[#This Row],[ExperimentID]]&amp;Tabelle4[[#This Row],[NegotiationID]]&amp;Tabelle4[[#This Row],[MessageID]],ALL_IN_ONE[ExperimentID]&amp;ALL_IN_ONE[NegotiationID]&amp;ALL_IN_ONE[MessageID],ALL_IN_ONE[Gesamt_ID],,0)</f>
        <v>#VALUE!</v>
      </c>
      <c r="C444">
        <v>1069</v>
      </c>
      <c r="D444" t="s">
        <v>141</v>
      </c>
      <c r="E444">
        <v>4740</v>
      </c>
      <c r="F444">
        <v>1071</v>
      </c>
      <c r="G444">
        <v>1072</v>
      </c>
      <c r="H444" t="s">
        <v>31</v>
      </c>
      <c r="I444" t="str">
        <f t="array" ref="I444">IFERROR(_xlfn.XLOOKUP(Tabelle4[[#This Row],[NegotiationID]]&amp;"FinalAccept",Tabelle4[NegotiationID]&amp;Tabelle4[ActionType],Tabelle4[ActionType],,0),_xlfn.XLOOKUP(Tabelle4[[#This Row],[NegotiationID]]&amp;"FinalReject",Tabelle4[NegotiationID]&amp;Tabelle4[ActionType],Tabelle4[ActionType],,0))</f>
        <v>FinalAccept</v>
      </c>
      <c r="J444">
        <v>0.70830000000000004</v>
      </c>
      <c r="K444">
        <v>0.35349999999999998</v>
      </c>
      <c r="L444">
        <v>1.0618000000000001</v>
      </c>
      <c r="M444">
        <v>0.3548</v>
      </c>
      <c r="N444">
        <v>856</v>
      </c>
      <c r="O444">
        <v>4889</v>
      </c>
      <c r="P444">
        <v>9</v>
      </c>
      <c r="Q444" s="3" t="s">
        <v>411</v>
      </c>
    </row>
    <row r="445" ht="15" customHeight="1">
      <c r="A445" t="e">
        <f t="shared" ca="1" si="479"/>
        <v>#VALUE!</v>
      </c>
      <c r="B445" t="e">
        <f t="array" ref="B445" ca="1">_xlfn.XLOOKUP(Tabelle4[[#This Row],[ExperimentID]]&amp;Tabelle4[[#This Row],[NegotiationID]]&amp;Tabelle4[[#This Row],[MessageID]],ALL_IN_ONE[ExperimentID]&amp;ALL_IN_ONE[NegotiationID]&amp;ALL_IN_ONE[MessageID],ALL_IN_ONE[Gesamt_ID],,0)</f>
        <v>#VALUE!</v>
      </c>
      <c r="C445">
        <v>1069</v>
      </c>
      <c r="D445" t="s">
        <v>141</v>
      </c>
      <c r="E445">
        <v>4811</v>
      </c>
      <c r="F445">
        <v>1072</v>
      </c>
      <c r="G445">
        <v>1071</v>
      </c>
      <c r="H445" t="s">
        <v>31</v>
      </c>
      <c r="I445" t="str">
        <f t="array" ref="I445">IFERROR(_xlfn.XLOOKUP(Tabelle4[[#This Row],[NegotiationID]]&amp;"FinalAccept",Tabelle4[NegotiationID]&amp;Tabelle4[ActionType],Tabelle4[ActionType],,0),_xlfn.XLOOKUP(Tabelle4[[#This Row],[NegotiationID]]&amp;"FinalReject",Tabelle4[NegotiationID]&amp;Tabelle4[ActionType],Tabelle4[ActionType],,0))</f>
        <v>FinalAccept</v>
      </c>
      <c r="J445">
        <v>0.67349999999999999</v>
      </c>
      <c r="K445">
        <v>0.36670000000000003</v>
      </c>
      <c r="L445">
        <v>1.0402</v>
      </c>
      <c r="M445">
        <v>0.30680000000000002</v>
      </c>
      <c r="N445">
        <v>434</v>
      </c>
      <c r="O445">
        <v>4889</v>
      </c>
      <c r="P445">
        <v>9</v>
      </c>
      <c r="Q445" s="3" t="s">
        <v>412</v>
      </c>
    </row>
    <row r="446" ht="15" customHeight="1">
      <c r="A446" t="e">
        <f t="shared" ca="1" si="479"/>
        <v>#VALUE!</v>
      </c>
      <c r="B446" t="e">
        <f t="array" ref="B446" ca="1">_xlfn.XLOOKUP(Tabelle4[[#This Row],[ExperimentID]]&amp;Tabelle4[[#This Row],[NegotiationID]]&amp;Tabelle4[[#This Row],[MessageID]],ALL_IN_ONE[ExperimentID]&amp;ALL_IN_ONE[NegotiationID]&amp;ALL_IN_ONE[MessageID],ALL_IN_ONE[Gesamt_ID],,0)</f>
        <v>#VALUE!</v>
      </c>
      <c r="C446">
        <v>1069</v>
      </c>
      <c r="D446" t="s">
        <v>141</v>
      </c>
      <c r="E446">
        <v>5299</v>
      </c>
      <c r="F446">
        <v>1071</v>
      </c>
      <c r="G446">
        <v>1072</v>
      </c>
      <c r="H446" t="s">
        <v>31</v>
      </c>
      <c r="I446" t="str">
        <f t="array" ref="I446">IFERROR(_xlfn.XLOOKUP(Tabelle4[[#This Row],[NegotiationID]]&amp;"FinalAccept",Tabelle4[NegotiationID]&amp;Tabelle4[ActionType],Tabelle4[ActionType],,0),_xlfn.XLOOKUP(Tabelle4[[#This Row],[NegotiationID]]&amp;"FinalReject",Tabelle4[NegotiationID]&amp;Tabelle4[ActionType],Tabelle4[ActionType],,0))</f>
        <v>FinalAccept</v>
      </c>
      <c r="J446">
        <v>0.57430000000000003</v>
      </c>
      <c r="K446">
        <v>0.52149999999999996</v>
      </c>
      <c r="L446">
        <v>1.0958000000000001</v>
      </c>
      <c r="M446">
        <v>0.0528</v>
      </c>
      <c r="N446">
        <v>726</v>
      </c>
      <c r="O446">
        <v>4889</v>
      </c>
      <c r="P446">
        <v>9</v>
      </c>
      <c r="Q446" s="3" t="s">
        <v>413</v>
      </c>
    </row>
    <row r="447" ht="15" customHeight="1">
      <c r="A447" t="e">
        <f t="shared" ca="1" si="479"/>
        <v>#VALUE!</v>
      </c>
      <c r="B447" t="e">
        <f t="array" ref="B447" ca="1">_xlfn.XLOOKUP(Tabelle4[[#This Row],[ExperimentID]]&amp;Tabelle4[[#This Row],[NegotiationID]]&amp;Tabelle4[[#This Row],[MessageID]],ALL_IN_ONE[ExperimentID]&amp;ALL_IN_ONE[NegotiationID]&amp;ALL_IN_ONE[MessageID],ALL_IN_ONE[Gesamt_ID],,0)</f>
        <v>#VALUE!</v>
      </c>
      <c r="C447">
        <v>1069</v>
      </c>
      <c r="D447" t="s">
        <v>141</v>
      </c>
      <c r="E447">
        <v>5341</v>
      </c>
      <c r="F447">
        <v>1072</v>
      </c>
      <c r="G447">
        <v>1071</v>
      </c>
      <c r="H447" t="s">
        <v>31</v>
      </c>
      <c r="I447" t="str">
        <f t="array" ref="I447">IFERROR(_xlfn.XLOOKUP(Tabelle4[[#This Row],[NegotiationID]]&amp;"FinalAccept",Tabelle4[NegotiationID]&amp;Tabelle4[ActionType],Tabelle4[ActionType],,0),_xlfn.XLOOKUP(Tabelle4[[#This Row],[NegotiationID]]&amp;"FinalReject",Tabelle4[NegotiationID]&amp;Tabelle4[ActionType],Tabelle4[ActionType],,0))</f>
        <v>FinalAccept</v>
      </c>
      <c r="J447">
        <v>0.61350000000000005</v>
      </c>
      <c r="K447">
        <v>0.56999999999999995</v>
      </c>
      <c r="L447">
        <v>1.1835</v>
      </c>
      <c r="M447">
        <v>0.043499999999999997</v>
      </c>
      <c r="N447">
        <v>413</v>
      </c>
      <c r="O447">
        <v>4889</v>
      </c>
      <c r="P447">
        <v>9</v>
      </c>
      <c r="Q447" s="3" t="s">
        <v>414</v>
      </c>
    </row>
    <row r="448" ht="15" customHeight="1">
      <c r="A448" t="e">
        <f t="shared" ca="1" si="479"/>
        <v>#VALUE!</v>
      </c>
      <c r="B448" t="e">
        <f t="array" ref="B448" ca="1">_xlfn.XLOOKUP(Tabelle4[[#This Row],[ExperimentID]]&amp;Tabelle4[[#This Row],[NegotiationID]]&amp;Tabelle4[[#This Row],[MessageID]],ALL_IN_ONE[ExperimentID]&amp;ALL_IN_ONE[NegotiationID]&amp;ALL_IN_ONE[MessageID],ALL_IN_ONE[Gesamt_ID],,0)</f>
        <v>#VALUE!</v>
      </c>
      <c r="C448">
        <v>1069</v>
      </c>
      <c r="D448" t="s">
        <v>141</v>
      </c>
      <c r="E448">
        <v>5542</v>
      </c>
      <c r="F448">
        <v>1071</v>
      </c>
      <c r="G448">
        <v>1072</v>
      </c>
      <c r="H448" t="s">
        <v>20</v>
      </c>
      <c r="I448" t="str">
        <f t="array" ref="I448">IFERROR(_xlfn.XLOOKUP(Tabelle4[[#This Row],[NegotiationID]]&amp;"FinalAccept",Tabelle4[NegotiationID]&amp;Tabelle4[ActionType],Tabelle4[ActionType],,0),_xlfn.XLOOKUP(Tabelle4[[#This Row],[NegotiationID]]&amp;"FinalReject",Tabelle4[NegotiationID]&amp;Tabelle4[ActionType],Tabelle4[ActionType],,0))</f>
        <v>FinalAccept</v>
      </c>
      <c r="J448">
        <v>0.56999999999999995</v>
      </c>
      <c r="K448">
        <v>0.61350000000000005</v>
      </c>
      <c r="L448">
        <v>1.1835</v>
      </c>
      <c r="M448">
        <v>0.043499999999999997</v>
      </c>
      <c r="N448">
        <v>346</v>
      </c>
      <c r="O448">
        <v>4889</v>
      </c>
      <c r="P448">
        <v>9</v>
      </c>
      <c r="Q448" s="3" t="s">
        <v>415</v>
      </c>
    </row>
    <row r="449" ht="15" hidden="1" customHeight="1">
      <c r="A449" t="e">
        <f t="shared" ca="1" si="479"/>
        <v>#VALUE!</v>
      </c>
      <c r="B449" t="e">
        <f t="array" ref="B449" ca="1">_xlfn.XLOOKUP(Tabelle4[[#This Row],[ExperimentID]]&amp;Tabelle4[[#This Row],[NegotiationID]]&amp;Tabelle4[[#This Row],[MessageID]],ALL_IN_ONE[ExperimentID]&amp;ALL_IN_ONE[NegotiationID]&amp;ALL_IN_ONE[MessageID],ALL_IN_ONE[Gesamt_ID],,0)</f>
        <v>#VALUE!</v>
      </c>
      <c r="C449">
        <v>1095</v>
      </c>
      <c r="D449" t="s">
        <v>141</v>
      </c>
      <c r="E449">
        <v>1096</v>
      </c>
      <c r="H449" t="s">
        <v>6019</v>
      </c>
      <c r="I449" t="str">
        <f t="array" ref="I449">IFERROR(_xlfn.XLOOKUP(Tabelle4[[#This Row],[NegotiationID]]&amp;"FinalAccept",Tabelle4[NegotiationID]&amp;Tabelle4[ActionType],Tabelle4[ActionType],,0),_xlfn.XLOOKUP(Tabelle4[[#This Row],[NegotiationID]]&amp;"FinalReject",Tabelle4[NegotiationID]&amp;Tabelle4[ActionType],Tabelle4[ActionType],,0))</f>
        <v>FinalReject</v>
      </c>
      <c r="N449">
        <v>21</v>
      </c>
      <c r="O449">
        <v>6148</v>
      </c>
      <c r="P449">
        <v>9</v>
      </c>
      <c r="Q449" t="s">
        <v>6020</v>
      </c>
    </row>
    <row r="450" ht="15" customHeight="1">
      <c r="A450" t="e">
        <f t="shared" ref="A450:A513" ca="1" si="480">MID(CELL("Dateiname",$A$1),FIND("]",CELL("Dateiname",$A$1))+1,31)</f>
        <v>#VALUE!</v>
      </c>
      <c r="B450" t="e">
        <f t="array" ref="B450" ca="1">_xlfn.XLOOKUP(Tabelle4[[#This Row],[ExperimentID]]&amp;Tabelle4[[#This Row],[NegotiationID]]&amp;Tabelle4[[#This Row],[MessageID]],ALL_IN_ONE[ExperimentID]&amp;ALL_IN_ONE[NegotiationID]&amp;ALL_IN_ONE[MessageID],ALL_IN_ONE[Gesamt_ID],,0)</f>
        <v>#VALUE!</v>
      </c>
      <c r="C450">
        <v>1095</v>
      </c>
      <c r="D450" t="s">
        <v>141</v>
      </c>
      <c r="E450">
        <v>3651</v>
      </c>
      <c r="F450">
        <v>1098</v>
      </c>
      <c r="G450">
        <v>1097</v>
      </c>
      <c r="H450" t="s">
        <v>158</v>
      </c>
      <c r="I450" t="str">
        <f t="array" ref="I450">IFERROR(_xlfn.XLOOKUP(Tabelle4[[#This Row],[NegotiationID]]&amp;"FinalAccept",Tabelle4[NegotiationID]&amp;Tabelle4[ActionType],Tabelle4[ActionType],,0),_xlfn.XLOOKUP(Tabelle4[[#This Row],[NegotiationID]]&amp;"FinalReject",Tabelle4[NegotiationID]&amp;Tabelle4[ActionType],Tabelle4[ActionType],,0))</f>
        <v>FinalReject</v>
      </c>
      <c r="J450">
        <v>1</v>
      </c>
      <c r="K450">
        <v>1</v>
      </c>
      <c r="L450">
        <v>2</v>
      </c>
      <c r="M450">
        <v>0</v>
      </c>
      <c r="N450">
        <v>64</v>
      </c>
      <c r="O450">
        <v>6148</v>
      </c>
      <c r="P450">
        <v>9</v>
      </c>
      <c r="Q450" t="s">
        <v>416</v>
      </c>
    </row>
    <row r="451" ht="15" customHeight="1">
      <c r="A451" t="e">
        <f t="shared" ca="1" si="480"/>
        <v>#VALUE!</v>
      </c>
      <c r="B451" t="e">
        <f t="array" ref="B451" ca="1">_xlfn.XLOOKUP(Tabelle4[[#This Row],[ExperimentID]]&amp;Tabelle4[[#This Row],[NegotiationID]]&amp;Tabelle4[[#This Row],[MessageID]],ALL_IN_ONE[ExperimentID]&amp;ALL_IN_ONE[NegotiationID]&amp;ALL_IN_ONE[MessageID],ALL_IN_ONE[Gesamt_ID],,0)</f>
        <v>#VALUE!</v>
      </c>
      <c r="C451">
        <v>1095</v>
      </c>
      <c r="D451" t="s">
        <v>141</v>
      </c>
      <c r="E451">
        <v>3861</v>
      </c>
      <c r="F451">
        <v>1097</v>
      </c>
      <c r="G451">
        <v>1098</v>
      </c>
      <c r="H451" t="s">
        <v>31</v>
      </c>
      <c r="I451" t="str">
        <f t="array" ref="I451">IFERROR(_xlfn.XLOOKUP(Tabelle4[[#This Row],[NegotiationID]]&amp;"FinalAccept",Tabelle4[NegotiationID]&amp;Tabelle4[ActionType],Tabelle4[ActionType],,0),_xlfn.XLOOKUP(Tabelle4[[#This Row],[NegotiationID]]&amp;"FinalReject",Tabelle4[NegotiationID]&amp;Tabelle4[ActionType],Tabelle4[ActionType],,0))</f>
        <v>FinalReject</v>
      </c>
      <c r="J451">
        <v>0.9133</v>
      </c>
      <c r="K451">
        <v>0.54600000000000004</v>
      </c>
      <c r="L451">
        <v>1.4593</v>
      </c>
      <c r="M451">
        <v>0.36730000000000002</v>
      </c>
      <c r="N451">
        <v>437</v>
      </c>
      <c r="O451">
        <v>6148</v>
      </c>
      <c r="P451">
        <v>9</v>
      </c>
      <c r="Q451" s="3" t="s">
        <v>417</v>
      </c>
    </row>
    <row r="452" ht="15" customHeight="1">
      <c r="A452" t="e">
        <f t="shared" ca="1" si="480"/>
        <v>#VALUE!</v>
      </c>
      <c r="B452" t="e">
        <f t="array" ref="B452" ca="1">_xlfn.XLOOKUP(Tabelle4[[#This Row],[ExperimentID]]&amp;Tabelle4[[#This Row],[NegotiationID]]&amp;Tabelle4[[#This Row],[MessageID]],ALL_IN_ONE[ExperimentID]&amp;ALL_IN_ONE[NegotiationID]&amp;ALL_IN_ONE[MessageID],ALL_IN_ONE[Gesamt_ID],,0)</f>
        <v>#VALUE!</v>
      </c>
      <c r="C452">
        <v>1095</v>
      </c>
      <c r="D452" t="s">
        <v>141</v>
      </c>
      <c r="E452">
        <v>4470</v>
      </c>
      <c r="F452">
        <v>1098</v>
      </c>
      <c r="G452">
        <v>1097</v>
      </c>
      <c r="H452" t="s">
        <v>31</v>
      </c>
      <c r="I452" t="str">
        <f t="array" ref="I452">IFERROR(_xlfn.XLOOKUP(Tabelle4[[#This Row],[NegotiationID]]&amp;"FinalAccept",Tabelle4[NegotiationID]&amp;Tabelle4[ActionType],Tabelle4[ActionType],,0),_xlfn.XLOOKUP(Tabelle4[[#This Row],[NegotiationID]]&amp;"FinalReject",Tabelle4[NegotiationID]&amp;Tabelle4[ActionType],Tabelle4[ActionType],,0))</f>
        <v>FinalReject</v>
      </c>
      <c r="J452">
        <v>0.84350000000000003</v>
      </c>
      <c r="K452">
        <v>0.21329999999999999</v>
      </c>
      <c r="L452">
        <v>1.0568</v>
      </c>
      <c r="M452">
        <v>0.63019999999999998</v>
      </c>
      <c r="N452">
        <v>465</v>
      </c>
      <c r="O452">
        <v>6148</v>
      </c>
      <c r="P452">
        <v>9</v>
      </c>
      <c r="Q452" s="3" t="s">
        <v>418</v>
      </c>
    </row>
    <row r="453" ht="15" customHeight="1">
      <c r="A453" t="e">
        <f t="shared" ca="1" si="480"/>
        <v>#VALUE!</v>
      </c>
      <c r="B453" t="e">
        <f t="array" ref="B453" ca="1">_xlfn.XLOOKUP(Tabelle4[[#This Row],[ExperimentID]]&amp;Tabelle4[[#This Row],[NegotiationID]]&amp;Tabelle4[[#This Row],[MessageID]],ALL_IN_ONE[ExperimentID]&amp;ALL_IN_ONE[NegotiationID]&amp;ALL_IN_ONE[MessageID],ALL_IN_ONE[Gesamt_ID],,0)</f>
        <v>#VALUE!</v>
      </c>
      <c r="C453">
        <v>1095</v>
      </c>
      <c r="D453" t="s">
        <v>141</v>
      </c>
      <c r="E453">
        <v>4681</v>
      </c>
      <c r="F453">
        <v>1097</v>
      </c>
      <c r="G453">
        <v>1098</v>
      </c>
      <c r="H453" t="s">
        <v>31</v>
      </c>
      <c r="I453" t="str">
        <f t="array" ref="I453">IFERROR(_xlfn.XLOOKUP(Tabelle4[[#This Row],[NegotiationID]]&amp;"FinalAccept",Tabelle4[NegotiationID]&amp;Tabelle4[ActionType],Tabelle4[ActionType],,0),_xlfn.XLOOKUP(Tabelle4[[#This Row],[NegotiationID]]&amp;"FinalReject",Tabelle4[NegotiationID]&amp;Tabelle4[ActionType],Tabelle4[ActionType],,0))</f>
        <v>FinalReject</v>
      </c>
      <c r="J453">
        <v>0.76329999999999998</v>
      </c>
      <c r="K453">
        <v>0.32600000000000001</v>
      </c>
      <c r="L453">
        <v>1.0892999999999999</v>
      </c>
      <c r="M453">
        <v>0.43730000000000002</v>
      </c>
      <c r="N453">
        <v>463</v>
      </c>
      <c r="O453">
        <v>6148</v>
      </c>
      <c r="P453">
        <v>9</v>
      </c>
      <c r="Q453" s="3" t="s">
        <v>419</v>
      </c>
    </row>
    <row r="454" ht="15" customHeight="1">
      <c r="A454" t="e">
        <f t="shared" ca="1" si="480"/>
        <v>#VALUE!</v>
      </c>
      <c r="B454" t="e">
        <f t="array" ref="B454" ca="1">_xlfn.XLOOKUP(Tabelle4[[#This Row],[ExperimentID]]&amp;Tabelle4[[#This Row],[NegotiationID]]&amp;Tabelle4[[#This Row],[MessageID]],ALL_IN_ONE[ExperimentID]&amp;ALL_IN_ONE[NegotiationID]&amp;ALL_IN_ONE[MessageID],ALL_IN_ONE[Gesamt_ID],,0)</f>
        <v>#VALUE!</v>
      </c>
      <c r="C454">
        <v>1095</v>
      </c>
      <c r="D454" t="s">
        <v>141</v>
      </c>
      <c r="E454">
        <v>4782</v>
      </c>
      <c r="F454">
        <v>1098</v>
      </c>
      <c r="G454">
        <v>1097</v>
      </c>
      <c r="H454" t="s">
        <v>31</v>
      </c>
      <c r="I454" t="str">
        <f t="array" ref="I454">IFERROR(_xlfn.XLOOKUP(Tabelle4[[#This Row],[NegotiationID]]&amp;"FinalAccept",Tabelle4[NegotiationID]&amp;Tabelle4[ActionType],Tabelle4[ActionType],,0),_xlfn.XLOOKUP(Tabelle4[[#This Row],[NegotiationID]]&amp;"FinalReject",Tabelle4[NegotiationID]&amp;Tabelle4[ActionType],Tabelle4[ActionType],,0))</f>
        <v>FinalReject</v>
      </c>
      <c r="J454">
        <v>0.71599999999999997</v>
      </c>
      <c r="K454">
        <v>0.29749999999999999</v>
      </c>
      <c r="L454">
        <v>1.0135000000000001</v>
      </c>
      <c r="M454">
        <v>0.41849999999999998</v>
      </c>
      <c r="N454">
        <v>486</v>
      </c>
      <c r="O454">
        <v>6148</v>
      </c>
      <c r="P454">
        <v>9</v>
      </c>
      <c r="Q454" t="s">
        <v>420</v>
      </c>
    </row>
    <row r="455" ht="15" customHeight="1">
      <c r="A455" t="e">
        <f t="shared" ca="1" si="480"/>
        <v>#VALUE!</v>
      </c>
      <c r="B455" t="e">
        <f t="array" ref="B455" ca="1">_xlfn.XLOOKUP(Tabelle4[[#This Row],[ExperimentID]]&amp;Tabelle4[[#This Row],[NegotiationID]]&amp;Tabelle4[[#This Row],[MessageID]],ALL_IN_ONE[ExperimentID]&amp;ALL_IN_ONE[NegotiationID]&amp;ALL_IN_ONE[MessageID],ALL_IN_ONE[Gesamt_ID],,0)</f>
        <v>#VALUE!</v>
      </c>
      <c r="C455">
        <v>1095</v>
      </c>
      <c r="D455" t="s">
        <v>141</v>
      </c>
      <c r="E455">
        <v>5190</v>
      </c>
      <c r="F455">
        <v>1097</v>
      </c>
      <c r="G455">
        <v>1098</v>
      </c>
      <c r="H455" t="s">
        <v>31</v>
      </c>
      <c r="I455" t="str">
        <f t="array" ref="I455">IFERROR(_xlfn.XLOOKUP(Tabelle4[[#This Row],[NegotiationID]]&amp;"FinalAccept",Tabelle4[NegotiationID]&amp;Tabelle4[ActionType],Tabelle4[ActionType],,0),_xlfn.XLOOKUP(Tabelle4[[#This Row],[NegotiationID]]&amp;"FinalReject",Tabelle4[NegotiationID]&amp;Tabelle4[ActionType],Tabelle4[ActionType],,0))</f>
        <v>FinalReject</v>
      </c>
      <c r="J455">
        <v>0.69669999999999999</v>
      </c>
      <c r="K455">
        <v>0.47099999999999997</v>
      </c>
      <c r="L455">
        <v>1.1677</v>
      </c>
      <c r="M455">
        <v>0.22570000000000001</v>
      </c>
      <c r="N455">
        <v>3133</v>
      </c>
      <c r="O455">
        <v>6148</v>
      </c>
      <c r="P455">
        <v>9</v>
      </c>
      <c r="Q455" s="3" t="s">
        <v>310</v>
      </c>
    </row>
    <row r="456" ht="15" customHeight="1">
      <c r="A456" t="e">
        <f t="shared" ca="1" si="480"/>
        <v>#VALUE!</v>
      </c>
      <c r="B456" t="e">
        <f t="array" ref="B456" ca="1">_xlfn.XLOOKUP(Tabelle4[[#This Row],[ExperimentID]]&amp;Tabelle4[[#This Row],[NegotiationID]]&amp;Tabelle4[[#This Row],[MessageID]],ALL_IN_ONE[ExperimentID]&amp;ALL_IN_ONE[NegotiationID]&amp;ALL_IN_ONE[MessageID],ALL_IN_ONE[Gesamt_ID],,0)</f>
        <v>#VALUE!</v>
      </c>
      <c r="C456">
        <v>1095</v>
      </c>
      <c r="D456" t="s">
        <v>141</v>
      </c>
      <c r="E456">
        <v>5419</v>
      </c>
      <c r="F456">
        <v>1098</v>
      </c>
      <c r="G456">
        <v>1097</v>
      </c>
      <c r="H456" t="s">
        <v>31</v>
      </c>
      <c r="I456" t="str">
        <f t="array" ref="I456">IFERROR(_xlfn.XLOOKUP(Tabelle4[[#This Row],[NegotiationID]]&amp;"FinalAccept",Tabelle4[NegotiationID]&amp;Tabelle4[ActionType],Tabelle4[ActionType],,0),_xlfn.XLOOKUP(Tabelle4[[#This Row],[NegotiationID]]&amp;"FinalReject",Tabelle4[NegotiationID]&amp;Tabelle4[ActionType],Tabelle4[ActionType],,0))</f>
        <v>FinalReject</v>
      </c>
      <c r="J456">
        <v>0.67349999999999999</v>
      </c>
      <c r="K456">
        <v>0.36670000000000003</v>
      </c>
      <c r="L456">
        <v>1.0402</v>
      </c>
      <c r="M456">
        <v>0.30680000000000002</v>
      </c>
      <c r="N456">
        <v>563</v>
      </c>
      <c r="O456">
        <v>6148</v>
      </c>
      <c r="P456">
        <v>9</v>
      </c>
      <c r="Q456" t="s">
        <v>421</v>
      </c>
    </row>
    <row r="457" ht="15" customHeight="1">
      <c r="A457" t="e">
        <f t="shared" ca="1" si="480"/>
        <v>#VALUE!</v>
      </c>
      <c r="B457" t="e">
        <f t="array" ref="B457" ca="1">_xlfn.XLOOKUP(Tabelle4[[#This Row],[ExperimentID]]&amp;Tabelle4[[#This Row],[NegotiationID]]&amp;Tabelle4[[#This Row],[MessageID]],ALL_IN_ONE[ExperimentID]&amp;ALL_IN_ONE[NegotiationID]&amp;ALL_IN_ONE[MessageID],ALL_IN_ONE[Gesamt_ID],,0)</f>
        <v>#VALUE!</v>
      </c>
      <c r="C457">
        <v>1095</v>
      </c>
      <c r="D457" t="s">
        <v>141</v>
      </c>
      <c r="E457">
        <v>5499</v>
      </c>
      <c r="F457">
        <v>1097</v>
      </c>
      <c r="G457">
        <v>1098</v>
      </c>
      <c r="H457" t="s">
        <v>40</v>
      </c>
      <c r="I457" t="str">
        <f t="array" ref="I457">IFERROR(_xlfn.XLOOKUP(Tabelle4[[#This Row],[NegotiationID]]&amp;"FinalAccept",Tabelle4[NegotiationID]&amp;Tabelle4[ActionType],Tabelle4[ActionType],,0),_xlfn.XLOOKUP(Tabelle4[[#This Row],[NegotiationID]]&amp;"FinalReject",Tabelle4[NegotiationID]&amp;Tabelle4[ActionType],Tabelle4[ActionType],,0))</f>
        <v>FinalReject</v>
      </c>
      <c r="J457">
        <v>0.36670000000000003</v>
      </c>
      <c r="K457">
        <v>0.67349999999999999</v>
      </c>
      <c r="L457">
        <v>1.0402</v>
      </c>
      <c r="M457">
        <v>0.30680000000000002</v>
      </c>
      <c r="N457">
        <v>516</v>
      </c>
      <c r="O457">
        <v>6148</v>
      </c>
      <c r="P457">
        <v>9</v>
      </c>
      <c r="Q457" s="3" t="s">
        <v>422</v>
      </c>
    </row>
    <row r="458" ht="15" hidden="1" customHeight="1">
      <c r="A458" t="e">
        <f t="shared" ca="1" si="480"/>
        <v>#VALUE!</v>
      </c>
      <c r="B458" t="e">
        <f t="array" ref="B458" ca="1">_xlfn.XLOOKUP(Tabelle4[[#This Row],[ExperimentID]]&amp;Tabelle4[[#This Row],[NegotiationID]]&amp;Tabelle4[[#This Row],[MessageID]],ALL_IN_ONE[ExperimentID]&amp;ALL_IN_ONE[NegotiationID]&amp;ALL_IN_ONE[MessageID],ALL_IN_ONE[Gesamt_ID],,0)</f>
        <v>#VALUE!</v>
      </c>
      <c r="C458">
        <v>1121</v>
      </c>
      <c r="D458" t="s">
        <v>141</v>
      </c>
      <c r="E458">
        <v>1122</v>
      </c>
      <c r="H458" t="s">
        <v>6019</v>
      </c>
      <c r="I458" t="str">
        <f t="array" ref="I458">IFERROR(_xlfn.XLOOKUP(Tabelle4[[#This Row],[NegotiationID]]&amp;"FinalAccept",Tabelle4[NegotiationID]&amp;Tabelle4[ActionType],Tabelle4[ActionType],,0),_xlfn.XLOOKUP(Tabelle4[[#This Row],[NegotiationID]]&amp;"FinalReject",Tabelle4[NegotiationID]&amp;Tabelle4[ActionType],Tabelle4[ActionType],,0))</f>
        <v>FinalAccept</v>
      </c>
      <c r="N458">
        <v>21</v>
      </c>
      <c r="O458">
        <v>19844</v>
      </c>
      <c r="P458">
        <v>14</v>
      </c>
      <c r="Q458" t="s">
        <v>6020</v>
      </c>
    </row>
    <row r="459" ht="15" customHeight="1">
      <c r="A459" t="e">
        <f t="shared" ca="1" si="480"/>
        <v>#VALUE!</v>
      </c>
      <c r="B459" t="e">
        <f t="array" ref="B459" ca="1">_xlfn.XLOOKUP(Tabelle4[[#This Row],[ExperimentID]]&amp;Tabelle4[[#This Row],[NegotiationID]]&amp;Tabelle4[[#This Row],[MessageID]],ALL_IN_ONE[ExperimentID]&amp;ALL_IN_ONE[NegotiationID]&amp;ALL_IN_ONE[MessageID],ALL_IN_ONE[Gesamt_ID],,0)</f>
        <v>#VALUE!</v>
      </c>
      <c r="C459">
        <v>1121</v>
      </c>
      <c r="D459" t="s">
        <v>141</v>
      </c>
      <c r="E459">
        <v>3584</v>
      </c>
      <c r="F459">
        <v>1124</v>
      </c>
      <c r="G459">
        <v>1123</v>
      </c>
      <c r="H459" t="s">
        <v>19</v>
      </c>
      <c r="I459" t="str">
        <f t="array" ref="I459">IFERROR(_xlfn.XLOOKUP(Tabelle4[[#This Row],[NegotiationID]]&amp;"FinalAccept",Tabelle4[NegotiationID]&amp;Tabelle4[ActionType],Tabelle4[ActionType],,0),_xlfn.XLOOKUP(Tabelle4[[#This Row],[NegotiationID]]&amp;"FinalReject",Tabelle4[NegotiationID]&amp;Tabelle4[ActionType],Tabelle4[ActionType],,0))</f>
        <v>FinalAccept</v>
      </c>
      <c r="J459">
        <v>1</v>
      </c>
      <c r="K459">
        <v>0.68000000000000005</v>
      </c>
      <c r="L459">
        <v>1.6799999999999999</v>
      </c>
      <c r="M459">
        <v>0.32000000000000001</v>
      </c>
      <c r="N459">
        <v>904</v>
      </c>
      <c r="O459">
        <v>19844</v>
      </c>
      <c r="P459">
        <v>14</v>
      </c>
      <c r="Q459" s="3" t="s">
        <v>423</v>
      </c>
    </row>
    <row r="460" ht="15" customHeight="1">
      <c r="A460" t="e">
        <f t="shared" ca="1" si="480"/>
        <v>#VALUE!</v>
      </c>
      <c r="B460" t="e">
        <f t="array" ref="B460" ca="1">_xlfn.XLOOKUP(Tabelle4[[#This Row],[ExperimentID]]&amp;Tabelle4[[#This Row],[NegotiationID]]&amp;Tabelle4[[#This Row],[MessageID]],ALL_IN_ONE[ExperimentID]&amp;ALL_IN_ONE[NegotiationID]&amp;ALL_IN_ONE[MessageID],ALL_IN_ONE[Gesamt_ID],,0)</f>
        <v>#VALUE!</v>
      </c>
      <c r="C460">
        <v>1121</v>
      </c>
      <c r="D460" t="s">
        <v>141</v>
      </c>
      <c r="E460">
        <v>3915</v>
      </c>
      <c r="F460">
        <v>1123</v>
      </c>
      <c r="G460">
        <v>1124</v>
      </c>
      <c r="H460" t="s">
        <v>31</v>
      </c>
      <c r="I460" t="str">
        <f t="array" ref="I460">IFERROR(_xlfn.XLOOKUP(Tabelle4[[#This Row],[NegotiationID]]&amp;"FinalAccept",Tabelle4[NegotiationID]&amp;Tabelle4[ActionType],Tabelle4[ActionType],,0),_xlfn.XLOOKUP(Tabelle4[[#This Row],[NegotiationID]]&amp;"FinalReject",Tabelle4[NegotiationID]&amp;Tabelle4[ActionType],Tabelle4[ActionType],,0))</f>
        <v>FinalAccept</v>
      </c>
      <c r="J460">
        <v>0.89329999999999998</v>
      </c>
      <c r="K460">
        <v>0.83999999999999997</v>
      </c>
      <c r="L460">
        <v>1.7333000000000001</v>
      </c>
      <c r="M460">
        <v>0.0533</v>
      </c>
      <c r="N460">
        <v>3722</v>
      </c>
      <c r="O460">
        <v>19844</v>
      </c>
      <c r="P460">
        <v>14</v>
      </c>
      <c r="Q460" s="3" t="s">
        <v>424</v>
      </c>
    </row>
    <row r="461" ht="15" customHeight="1">
      <c r="A461" t="e">
        <f t="shared" ca="1" si="480"/>
        <v>#VALUE!</v>
      </c>
      <c r="B461" t="e">
        <f t="array" ref="B461" ca="1">_xlfn.XLOOKUP(Tabelle4[[#This Row],[ExperimentID]]&amp;Tabelle4[[#This Row],[NegotiationID]]&amp;Tabelle4[[#This Row],[MessageID]],ALL_IN_ONE[ExperimentID]&amp;ALL_IN_ONE[NegotiationID]&amp;ALL_IN_ONE[MessageID],ALL_IN_ONE[Gesamt_ID],,0)</f>
        <v>#VALUE!</v>
      </c>
      <c r="C461">
        <v>1121</v>
      </c>
      <c r="D461" t="s">
        <v>141</v>
      </c>
      <c r="E461">
        <v>4003</v>
      </c>
      <c r="F461">
        <v>1124</v>
      </c>
      <c r="G461">
        <v>1123</v>
      </c>
      <c r="H461" t="s">
        <v>31</v>
      </c>
      <c r="I461" t="str">
        <f t="array" ref="I461">IFERROR(_xlfn.XLOOKUP(Tabelle4[[#This Row],[NegotiationID]]&amp;"FinalAccept",Tabelle4[NegotiationID]&amp;Tabelle4[ActionType],Tabelle4[ActionType],,0),_xlfn.XLOOKUP(Tabelle4[[#This Row],[NegotiationID]]&amp;"FinalReject",Tabelle4[NegotiationID]&amp;Tabelle4[ActionType],Tabelle4[ActionType],,0))</f>
        <v>FinalAccept</v>
      </c>
      <c r="J461">
        <v>0.68999999999999995</v>
      </c>
      <c r="K461">
        <v>0.6633</v>
      </c>
      <c r="L461">
        <v>1.3532999999999999</v>
      </c>
      <c r="M461">
        <v>0.026700000000000002</v>
      </c>
      <c r="N461">
        <v>286</v>
      </c>
      <c r="O461">
        <v>19844</v>
      </c>
      <c r="P461">
        <v>14</v>
      </c>
      <c r="Q461" s="3" t="s">
        <v>425</v>
      </c>
    </row>
    <row r="462" ht="15" hidden="1" customHeight="1">
      <c r="A462" t="e">
        <f t="shared" ca="1" si="480"/>
        <v>#VALUE!</v>
      </c>
      <c r="B462" t="e">
        <f t="array" ref="B462" ca="1">_xlfn.XLOOKUP(Tabelle4[[#This Row],[ExperimentID]]&amp;Tabelle4[[#This Row],[NegotiationID]]&amp;Tabelle4[[#This Row],[MessageID]],ALL_IN_ONE[ExperimentID]&amp;ALL_IN_ONE[NegotiationID]&amp;ALL_IN_ONE[MessageID],ALL_IN_ONE[Gesamt_ID],,0)</f>
        <v>#VALUE!</v>
      </c>
      <c r="C462">
        <v>1121</v>
      </c>
      <c r="D462" t="s">
        <v>141</v>
      </c>
      <c r="E462">
        <v>4072</v>
      </c>
      <c r="F462">
        <v>1123</v>
      </c>
      <c r="G462">
        <v>1124</v>
      </c>
      <c r="H462" t="s">
        <v>22</v>
      </c>
      <c r="I462" t="str">
        <f t="array" ref="I462">IFERROR(_xlfn.XLOOKUP(Tabelle4[[#This Row],[NegotiationID]]&amp;"FinalAccept",Tabelle4[NegotiationID]&amp;Tabelle4[ActionType],Tabelle4[ActionType],,0),_xlfn.XLOOKUP(Tabelle4[[#This Row],[NegotiationID]]&amp;"FinalReject",Tabelle4[NegotiationID]&amp;Tabelle4[ActionType],Tabelle4[ActionType],,0))</f>
        <v>FinalAccept</v>
      </c>
      <c r="N462">
        <v>3120</v>
      </c>
      <c r="O462">
        <v>19844</v>
      </c>
      <c r="P462">
        <v>14</v>
      </c>
      <c r="Q462" s="3" t="s">
        <v>6145</v>
      </c>
    </row>
    <row r="463" ht="15" hidden="1" customHeight="1">
      <c r="A463" t="e">
        <f t="shared" ca="1" si="480"/>
        <v>#VALUE!</v>
      </c>
      <c r="B463" t="e">
        <f t="array" ref="B463" ca="1">_xlfn.XLOOKUP(Tabelle4[[#This Row],[ExperimentID]]&amp;Tabelle4[[#This Row],[NegotiationID]]&amp;Tabelle4[[#This Row],[MessageID]],ALL_IN_ONE[ExperimentID]&amp;ALL_IN_ONE[NegotiationID]&amp;ALL_IN_ONE[MessageID],ALL_IN_ONE[Gesamt_ID],,0)</f>
        <v>#VALUE!</v>
      </c>
      <c r="C463">
        <v>1121</v>
      </c>
      <c r="D463" t="s">
        <v>141</v>
      </c>
      <c r="E463">
        <v>4112</v>
      </c>
      <c r="F463">
        <v>1124</v>
      </c>
      <c r="G463">
        <v>1123</v>
      </c>
      <c r="H463" t="s">
        <v>24</v>
      </c>
      <c r="I463" t="str">
        <f t="array" ref="I463">IFERROR(_xlfn.XLOOKUP(Tabelle4[[#This Row],[NegotiationID]]&amp;"FinalAccept",Tabelle4[NegotiationID]&amp;Tabelle4[ActionType],Tabelle4[ActionType],,0),_xlfn.XLOOKUP(Tabelle4[[#This Row],[NegotiationID]]&amp;"FinalReject",Tabelle4[NegotiationID]&amp;Tabelle4[ActionType],Tabelle4[ActionType],,0))</f>
        <v>FinalAccept</v>
      </c>
      <c r="N463">
        <v>113</v>
      </c>
      <c r="O463">
        <v>19844</v>
      </c>
      <c r="P463">
        <v>14</v>
      </c>
      <c r="Q463" s="3" t="s">
        <v>6146</v>
      </c>
    </row>
    <row r="464" ht="15" hidden="1" customHeight="1">
      <c r="A464" t="e">
        <f t="shared" ca="1" si="480"/>
        <v>#VALUE!</v>
      </c>
      <c r="B464" t="e">
        <f t="array" ref="B464" ca="1">_xlfn.XLOOKUP(Tabelle4[[#This Row],[ExperimentID]]&amp;Tabelle4[[#This Row],[NegotiationID]]&amp;Tabelle4[[#This Row],[MessageID]],ALL_IN_ONE[ExperimentID]&amp;ALL_IN_ONE[NegotiationID]&amp;ALL_IN_ONE[MessageID],ALL_IN_ONE[Gesamt_ID],,0)</f>
        <v>#VALUE!</v>
      </c>
      <c r="C464">
        <v>1121</v>
      </c>
      <c r="D464" t="s">
        <v>141</v>
      </c>
      <c r="E464">
        <v>4437</v>
      </c>
      <c r="F464">
        <v>1123</v>
      </c>
      <c r="G464">
        <v>1124</v>
      </c>
      <c r="H464" t="s">
        <v>22</v>
      </c>
      <c r="I464" t="str">
        <f t="array" ref="I464">IFERROR(_xlfn.XLOOKUP(Tabelle4[[#This Row],[NegotiationID]]&amp;"FinalAccept",Tabelle4[NegotiationID]&amp;Tabelle4[ActionType],Tabelle4[ActionType],,0),_xlfn.XLOOKUP(Tabelle4[[#This Row],[NegotiationID]]&amp;"FinalReject",Tabelle4[NegotiationID]&amp;Tabelle4[ActionType],Tabelle4[ActionType],,0))</f>
        <v>FinalAccept</v>
      </c>
      <c r="N464">
        <v>242</v>
      </c>
      <c r="O464">
        <v>19844</v>
      </c>
      <c r="P464">
        <v>14</v>
      </c>
      <c r="Q464" s="3" t="s">
        <v>6147</v>
      </c>
    </row>
    <row r="465" ht="15" hidden="1" customHeight="1">
      <c r="A465" t="e">
        <f t="shared" ca="1" si="480"/>
        <v>#VALUE!</v>
      </c>
      <c r="B465" t="e">
        <f t="array" ref="B465" ca="1">_xlfn.XLOOKUP(Tabelle4[[#This Row],[ExperimentID]]&amp;Tabelle4[[#This Row],[NegotiationID]]&amp;Tabelle4[[#This Row],[MessageID]],ALL_IN_ONE[ExperimentID]&amp;ALL_IN_ONE[NegotiationID]&amp;ALL_IN_ONE[MessageID],ALL_IN_ONE[Gesamt_ID],,0)</f>
        <v>#VALUE!</v>
      </c>
      <c r="C465">
        <v>1121</v>
      </c>
      <c r="D465" t="s">
        <v>141</v>
      </c>
      <c r="E465">
        <v>4447</v>
      </c>
      <c r="F465">
        <v>1124</v>
      </c>
      <c r="G465">
        <v>1123</v>
      </c>
      <c r="H465" t="s">
        <v>24</v>
      </c>
      <c r="I465" t="str">
        <f t="array" ref="I465">IFERROR(_xlfn.XLOOKUP(Tabelle4[[#This Row],[NegotiationID]]&amp;"FinalAccept",Tabelle4[NegotiationID]&amp;Tabelle4[ActionType],Tabelle4[ActionType],,0),_xlfn.XLOOKUP(Tabelle4[[#This Row],[NegotiationID]]&amp;"FinalReject",Tabelle4[NegotiationID]&amp;Tabelle4[ActionType],Tabelle4[ActionType],,0))</f>
        <v>FinalAccept</v>
      </c>
      <c r="N465">
        <v>194</v>
      </c>
      <c r="O465">
        <v>19844</v>
      </c>
      <c r="P465">
        <v>14</v>
      </c>
      <c r="Q465" s="3" t="s">
        <v>6148</v>
      </c>
    </row>
    <row r="466" ht="15" hidden="1" customHeight="1">
      <c r="A466" t="e">
        <f t="shared" ca="1" si="480"/>
        <v>#VALUE!</v>
      </c>
      <c r="B466" t="e">
        <f t="array" ref="B466" ca="1">_xlfn.XLOOKUP(Tabelle4[[#This Row],[ExperimentID]]&amp;Tabelle4[[#This Row],[NegotiationID]]&amp;Tabelle4[[#This Row],[MessageID]],ALL_IN_ONE[ExperimentID]&amp;ALL_IN_ONE[NegotiationID]&amp;ALL_IN_ONE[MessageID],ALL_IN_ONE[Gesamt_ID],,0)</f>
        <v>#VALUE!</v>
      </c>
      <c r="C466">
        <v>1121</v>
      </c>
      <c r="D466" t="s">
        <v>141</v>
      </c>
      <c r="E466">
        <v>4510</v>
      </c>
      <c r="F466">
        <v>1123</v>
      </c>
      <c r="G466">
        <v>1124</v>
      </c>
      <c r="H466" t="s">
        <v>22</v>
      </c>
      <c r="I466" t="str">
        <f t="array" ref="I466">IFERROR(_xlfn.XLOOKUP(Tabelle4[[#This Row],[NegotiationID]]&amp;"FinalAccept",Tabelle4[NegotiationID]&amp;Tabelle4[ActionType],Tabelle4[ActionType],,0),_xlfn.XLOOKUP(Tabelle4[[#This Row],[NegotiationID]]&amp;"FinalReject",Tabelle4[NegotiationID]&amp;Tabelle4[ActionType],Tabelle4[ActionType],,0))</f>
        <v>FinalAccept</v>
      </c>
      <c r="N466">
        <v>3255</v>
      </c>
      <c r="O466">
        <v>19844</v>
      </c>
      <c r="P466">
        <v>14</v>
      </c>
      <c r="Q466" s="3" t="s">
        <v>6149</v>
      </c>
    </row>
    <row r="467" ht="15" hidden="1" customHeight="1">
      <c r="A467" t="e">
        <f t="shared" ca="1" si="480"/>
        <v>#VALUE!</v>
      </c>
      <c r="B467" t="e">
        <f t="array" ref="B467" ca="1">_xlfn.XLOOKUP(Tabelle4[[#This Row],[ExperimentID]]&amp;Tabelle4[[#This Row],[NegotiationID]]&amp;Tabelle4[[#This Row],[MessageID]],ALL_IN_ONE[ExperimentID]&amp;ALL_IN_ONE[NegotiationID]&amp;ALL_IN_ONE[MessageID],ALL_IN_ONE[Gesamt_ID],,0)</f>
        <v>#VALUE!</v>
      </c>
      <c r="C467">
        <v>1121</v>
      </c>
      <c r="D467" t="s">
        <v>141</v>
      </c>
      <c r="E467">
        <v>4533</v>
      </c>
      <c r="F467">
        <v>1124</v>
      </c>
      <c r="G467">
        <v>1123</v>
      </c>
      <c r="H467" t="s">
        <v>24</v>
      </c>
      <c r="I467" t="str">
        <f t="array" ref="I467">IFERROR(_xlfn.XLOOKUP(Tabelle4[[#This Row],[NegotiationID]]&amp;"FinalAccept",Tabelle4[NegotiationID]&amp;Tabelle4[ActionType],Tabelle4[ActionType],,0),_xlfn.XLOOKUP(Tabelle4[[#This Row],[NegotiationID]]&amp;"FinalReject",Tabelle4[NegotiationID]&amp;Tabelle4[ActionType],Tabelle4[ActionType],,0))</f>
        <v>FinalAccept</v>
      </c>
      <c r="N467">
        <v>1468</v>
      </c>
      <c r="O467">
        <v>19844</v>
      </c>
      <c r="P467">
        <v>14</v>
      </c>
      <c r="Q467" s="3" t="s">
        <v>6150</v>
      </c>
    </row>
    <row r="468" ht="15" hidden="1" customHeight="1">
      <c r="A468" t="e">
        <f t="shared" ca="1" si="480"/>
        <v>#VALUE!</v>
      </c>
      <c r="B468" t="e">
        <f t="array" ref="B468" ca="1">_xlfn.XLOOKUP(Tabelle4[[#This Row],[ExperimentID]]&amp;Tabelle4[[#This Row],[NegotiationID]]&amp;Tabelle4[[#This Row],[MessageID]],ALL_IN_ONE[ExperimentID]&amp;ALL_IN_ONE[NegotiationID]&amp;ALL_IN_ONE[MessageID],ALL_IN_ONE[Gesamt_ID],,0)</f>
        <v>#VALUE!</v>
      </c>
      <c r="C468">
        <v>1121</v>
      </c>
      <c r="D468" t="s">
        <v>141</v>
      </c>
      <c r="E468">
        <v>4593</v>
      </c>
      <c r="F468">
        <v>1123</v>
      </c>
      <c r="G468">
        <v>1124</v>
      </c>
      <c r="H468" t="s">
        <v>22</v>
      </c>
      <c r="I468" t="str">
        <f t="array" ref="I468">IFERROR(_xlfn.XLOOKUP(Tabelle4[[#This Row],[NegotiationID]]&amp;"FinalAccept",Tabelle4[NegotiationID]&amp;Tabelle4[ActionType],Tabelle4[ActionType],,0),_xlfn.XLOOKUP(Tabelle4[[#This Row],[NegotiationID]]&amp;"FinalReject",Tabelle4[NegotiationID]&amp;Tabelle4[ActionType],Tabelle4[ActionType],,0))</f>
        <v>FinalAccept</v>
      </c>
      <c r="N468">
        <v>3304</v>
      </c>
      <c r="O468">
        <v>19844</v>
      </c>
      <c r="P468">
        <v>14</v>
      </c>
      <c r="Q468" s="3" t="s">
        <v>6151</v>
      </c>
    </row>
    <row r="469" ht="15" hidden="1" customHeight="1">
      <c r="A469" t="e">
        <f t="shared" ca="1" si="480"/>
        <v>#VALUE!</v>
      </c>
      <c r="B469" t="e">
        <f t="array" ref="B469" ca="1">_xlfn.XLOOKUP(Tabelle4[[#This Row],[ExperimentID]]&amp;Tabelle4[[#This Row],[NegotiationID]]&amp;Tabelle4[[#This Row],[MessageID]],ALL_IN_ONE[ExperimentID]&amp;ALL_IN_ONE[NegotiationID]&amp;ALL_IN_ONE[MessageID],ALL_IN_ONE[Gesamt_ID],,0)</f>
        <v>#VALUE!</v>
      </c>
      <c r="C469">
        <v>1121</v>
      </c>
      <c r="D469" t="s">
        <v>141</v>
      </c>
      <c r="E469">
        <v>4614</v>
      </c>
      <c r="F469">
        <v>1124</v>
      </c>
      <c r="G469">
        <v>1123</v>
      </c>
      <c r="H469" t="s">
        <v>24</v>
      </c>
      <c r="I469" t="str">
        <f t="array" ref="I469">IFERROR(_xlfn.XLOOKUP(Tabelle4[[#This Row],[NegotiationID]]&amp;"FinalAccept",Tabelle4[NegotiationID]&amp;Tabelle4[ActionType],Tabelle4[ActionType],,0),_xlfn.XLOOKUP(Tabelle4[[#This Row],[NegotiationID]]&amp;"FinalReject",Tabelle4[NegotiationID]&amp;Tabelle4[ActionType],Tabelle4[ActionType],,0))</f>
        <v>FinalAccept</v>
      </c>
      <c r="N469">
        <v>59</v>
      </c>
      <c r="O469">
        <v>19844</v>
      </c>
      <c r="P469">
        <v>14</v>
      </c>
      <c r="Q469" t="s">
        <v>6152</v>
      </c>
    </row>
    <row r="470" ht="15" customHeight="1">
      <c r="A470" t="e">
        <f t="shared" ca="1" si="480"/>
        <v>#VALUE!</v>
      </c>
      <c r="B470" t="e">
        <f t="array" ref="B470" ca="1">_xlfn.XLOOKUP(Tabelle4[[#This Row],[ExperimentID]]&amp;Tabelle4[[#This Row],[NegotiationID]]&amp;Tabelle4[[#This Row],[MessageID]],ALL_IN_ONE[ExperimentID]&amp;ALL_IN_ONE[NegotiationID]&amp;ALL_IN_ONE[MessageID],ALL_IN_ONE[Gesamt_ID],,0)</f>
        <v>#VALUE!</v>
      </c>
      <c r="C470">
        <v>1121</v>
      </c>
      <c r="D470" t="s">
        <v>141</v>
      </c>
      <c r="E470">
        <v>4996</v>
      </c>
      <c r="F470">
        <v>1123</v>
      </c>
      <c r="G470">
        <v>1124</v>
      </c>
      <c r="H470" t="s">
        <v>31</v>
      </c>
      <c r="I470" t="str">
        <f t="array" ref="I470">IFERROR(_xlfn.XLOOKUP(Tabelle4[[#This Row],[NegotiationID]]&amp;"FinalAccept",Tabelle4[NegotiationID]&amp;Tabelle4[ActionType],Tabelle4[ActionType],,0),_xlfn.XLOOKUP(Tabelle4[[#This Row],[NegotiationID]]&amp;"FinalReject",Tabelle4[NegotiationID]&amp;Tabelle4[ActionType],Tabelle4[ActionType],,0))</f>
        <v>FinalAccept</v>
      </c>
      <c r="J470">
        <v>0.64070000000000005</v>
      </c>
      <c r="K470">
        <v>0.60799999999999998</v>
      </c>
      <c r="L470">
        <v>1.2486999999999999</v>
      </c>
      <c r="M470">
        <v>0.0327</v>
      </c>
      <c r="N470">
        <v>3093</v>
      </c>
      <c r="O470">
        <v>19844</v>
      </c>
      <c r="P470">
        <v>14</v>
      </c>
      <c r="Q470" s="3" t="s">
        <v>426</v>
      </c>
    </row>
    <row r="471" ht="15" customHeight="1">
      <c r="A471" t="e">
        <f t="shared" ca="1" si="480"/>
        <v>#VALUE!</v>
      </c>
      <c r="B471" t="e">
        <f t="array" ref="B471" ca="1">_xlfn.XLOOKUP(Tabelle4[[#This Row],[ExperimentID]]&amp;Tabelle4[[#This Row],[NegotiationID]]&amp;Tabelle4[[#This Row],[MessageID]],ALL_IN_ONE[ExperimentID]&amp;ALL_IN_ONE[NegotiationID]&amp;ALL_IN_ONE[MessageID],ALL_IN_ONE[Gesamt_ID],,0)</f>
        <v>#VALUE!</v>
      </c>
      <c r="C471">
        <v>1121</v>
      </c>
      <c r="D471" t="s">
        <v>141</v>
      </c>
      <c r="E471">
        <v>5070</v>
      </c>
      <c r="F471">
        <v>1124</v>
      </c>
      <c r="G471">
        <v>1123</v>
      </c>
      <c r="H471" t="s">
        <v>20</v>
      </c>
      <c r="I471" t="str">
        <f t="array" ref="I471">IFERROR(_xlfn.XLOOKUP(Tabelle4[[#This Row],[NegotiationID]]&amp;"FinalAccept",Tabelle4[NegotiationID]&amp;Tabelle4[ActionType],Tabelle4[ActionType],,0),_xlfn.XLOOKUP(Tabelle4[[#This Row],[NegotiationID]]&amp;"FinalReject",Tabelle4[NegotiationID]&amp;Tabelle4[ActionType],Tabelle4[ActionType],,0))</f>
        <v>FinalAccept</v>
      </c>
      <c r="J471">
        <v>0.60799999999999998</v>
      </c>
      <c r="K471">
        <v>0.64070000000000005</v>
      </c>
      <c r="L471">
        <v>1.2486999999999999</v>
      </c>
      <c r="M471">
        <v>0.0327</v>
      </c>
      <c r="N471">
        <v>63</v>
      </c>
      <c r="O471">
        <v>19844</v>
      </c>
      <c r="P471">
        <v>14</v>
      </c>
      <c r="Q471" s="3" t="s">
        <v>427</v>
      </c>
    </row>
    <row r="472" ht="15" hidden="1" customHeight="1">
      <c r="A472" t="e">
        <f t="shared" ca="1" si="480"/>
        <v>#VALUE!</v>
      </c>
      <c r="B472" t="e">
        <f t="array" ref="B472" ca="1">_xlfn.XLOOKUP(Tabelle4[[#This Row],[ExperimentID]]&amp;Tabelle4[[#This Row],[NegotiationID]]&amp;Tabelle4[[#This Row],[MessageID]],ALL_IN_ONE[ExperimentID]&amp;ALL_IN_ONE[NegotiationID]&amp;ALL_IN_ONE[MessageID],ALL_IN_ONE[Gesamt_ID],,0)</f>
        <v>#VALUE!</v>
      </c>
      <c r="C472">
        <v>1147</v>
      </c>
      <c r="D472" t="s">
        <v>141</v>
      </c>
      <c r="E472">
        <v>1148</v>
      </c>
      <c r="H472" t="s">
        <v>6019</v>
      </c>
      <c r="I472" t="str">
        <f t="array" ref="I472">IFERROR(_xlfn.XLOOKUP(Tabelle4[[#This Row],[NegotiationID]]&amp;"FinalAccept",Tabelle4[NegotiationID]&amp;Tabelle4[ActionType],Tabelle4[ActionType],,0),_xlfn.XLOOKUP(Tabelle4[[#This Row],[NegotiationID]]&amp;"FinalReject",Tabelle4[NegotiationID]&amp;Tabelle4[ActionType],Tabelle4[ActionType],,0))</f>
        <v>FinalAccept</v>
      </c>
      <c r="N472">
        <v>21</v>
      </c>
      <c r="O472">
        <v>1698</v>
      </c>
      <c r="P472">
        <v>14</v>
      </c>
      <c r="Q472" t="s">
        <v>6020</v>
      </c>
    </row>
    <row r="473" ht="15" hidden="1" customHeight="1">
      <c r="A473" t="e">
        <f t="shared" ca="1" si="480"/>
        <v>#VALUE!</v>
      </c>
      <c r="B473" t="e">
        <f t="array" ref="B473" ca="1">_xlfn.XLOOKUP(Tabelle4[[#This Row],[ExperimentID]]&amp;Tabelle4[[#This Row],[NegotiationID]]&amp;Tabelle4[[#This Row],[MessageID]],ALL_IN_ONE[ExperimentID]&amp;ALL_IN_ONE[NegotiationID]&amp;ALL_IN_ONE[MessageID],ALL_IN_ONE[Gesamt_ID],,0)</f>
        <v>#VALUE!</v>
      </c>
      <c r="C473">
        <v>1147</v>
      </c>
      <c r="D473" t="s">
        <v>141</v>
      </c>
      <c r="E473">
        <v>3656</v>
      </c>
      <c r="F473">
        <v>1150</v>
      </c>
      <c r="G473">
        <v>1149</v>
      </c>
      <c r="H473" t="s">
        <v>22</v>
      </c>
      <c r="I473" t="str">
        <f t="array" ref="I473">IFERROR(_xlfn.XLOOKUP(Tabelle4[[#This Row],[NegotiationID]]&amp;"FinalAccept",Tabelle4[NegotiationID]&amp;Tabelle4[ActionType],Tabelle4[ActionType],,0),_xlfn.XLOOKUP(Tabelle4[[#This Row],[NegotiationID]]&amp;"FinalReject",Tabelle4[NegotiationID]&amp;Tabelle4[ActionType],Tabelle4[ActionType],,0))</f>
        <v>FinalAccept</v>
      </c>
      <c r="N473">
        <v>167</v>
      </c>
      <c r="O473">
        <v>1698</v>
      </c>
      <c r="P473">
        <v>14</v>
      </c>
      <c r="Q473" s="3" t="s">
        <v>6153</v>
      </c>
    </row>
    <row r="474" ht="15" hidden="1" customHeight="1">
      <c r="A474" t="e">
        <f t="shared" ca="1" si="480"/>
        <v>#VALUE!</v>
      </c>
      <c r="B474" t="e">
        <f t="array" ref="B474" ca="1">_xlfn.XLOOKUP(Tabelle4[[#This Row],[ExperimentID]]&amp;Tabelle4[[#This Row],[NegotiationID]]&amp;Tabelle4[[#This Row],[MessageID]],ALL_IN_ONE[ExperimentID]&amp;ALL_IN_ONE[NegotiationID]&amp;ALL_IN_ONE[MessageID],ALL_IN_ONE[Gesamt_ID],,0)</f>
        <v>#VALUE!</v>
      </c>
      <c r="C474">
        <v>1147</v>
      </c>
      <c r="D474" t="s">
        <v>141</v>
      </c>
      <c r="E474">
        <v>3754</v>
      </c>
      <c r="F474">
        <v>1149</v>
      </c>
      <c r="G474">
        <v>1150</v>
      </c>
      <c r="H474" t="s">
        <v>24</v>
      </c>
      <c r="I474" t="str">
        <f t="array" ref="I474">IFERROR(_xlfn.XLOOKUP(Tabelle4[[#This Row],[NegotiationID]]&amp;"FinalAccept",Tabelle4[NegotiationID]&amp;Tabelle4[ActionType],Tabelle4[ActionType],,0),_xlfn.XLOOKUP(Tabelle4[[#This Row],[NegotiationID]]&amp;"FinalReject",Tabelle4[NegotiationID]&amp;Tabelle4[ActionType],Tabelle4[ActionType],,0))</f>
        <v>FinalAccept</v>
      </c>
      <c r="N474">
        <v>137</v>
      </c>
      <c r="O474">
        <v>1698</v>
      </c>
      <c r="P474">
        <v>14</v>
      </c>
      <c r="Q474" s="3" t="s">
        <v>6154</v>
      </c>
    </row>
    <row r="475" ht="15" customHeight="1">
      <c r="A475" t="e">
        <f t="shared" ca="1" si="480"/>
        <v>#VALUE!</v>
      </c>
      <c r="B475" t="e">
        <f t="array" ref="B475" ca="1">_xlfn.XLOOKUP(Tabelle4[[#This Row],[ExperimentID]]&amp;Tabelle4[[#This Row],[NegotiationID]]&amp;Tabelle4[[#This Row],[MessageID]],ALL_IN_ONE[ExperimentID]&amp;ALL_IN_ONE[NegotiationID]&amp;ALL_IN_ONE[MessageID],ALL_IN_ONE[Gesamt_ID],,0)</f>
        <v>#VALUE!</v>
      </c>
      <c r="C475">
        <v>1147</v>
      </c>
      <c r="D475" t="s">
        <v>141</v>
      </c>
      <c r="E475">
        <v>3785</v>
      </c>
      <c r="F475">
        <v>1150</v>
      </c>
      <c r="G475">
        <v>1149</v>
      </c>
      <c r="H475" t="s">
        <v>19</v>
      </c>
      <c r="I475" t="str">
        <f t="array" ref="I475">IFERROR(_xlfn.XLOOKUP(Tabelle4[[#This Row],[NegotiationID]]&amp;"FinalAccept",Tabelle4[NegotiationID]&amp;Tabelle4[ActionType],Tabelle4[ActionType],,0),_xlfn.XLOOKUP(Tabelle4[[#This Row],[NegotiationID]]&amp;"FinalReject",Tabelle4[NegotiationID]&amp;Tabelle4[ActionType],Tabelle4[ActionType],,0))</f>
        <v>FinalAccept</v>
      </c>
      <c r="J475">
        <v>0.90100000000000002</v>
      </c>
      <c r="K475">
        <v>0.17749999999999999</v>
      </c>
      <c r="L475">
        <v>1.0785</v>
      </c>
      <c r="M475">
        <v>0.72350000000000003</v>
      </c>
      <c r="N475">
        <v>133</v>
      </c>
      <c r="O475">
        <v>1698</v>
      </c>
      <c r="P475">
        <v>14</v>
      </c>
      <c r="Q475" s="3" t="s">
        <v>428</v>
      </c>
    </row>
    <row r="476" ht="15" customHeight="1">
      <c r="A476" t="e">
        <f t="shared" ca="1" si="480"/>
        <v>#VALUE!</v>
      </c>
      <c r="B476" t="e">
        <f t="array" ref="B476" ca="1">_xlfn.XLOOKUP(Tabelle4[[#This Row],[ExperimentID]]&amp;Tabelle4[[#This Row],[NegotiationID]]&amp;Tabelle4[[#This Row],[MessageID]],ALL_IN_ONE[ExperimentID]&amp;ALL_IN_ONE[NegotiationID]&amp;ALL_IN_ONE[MessageID],ALL_IN_ONE[Gesamt_ID],,0)</f>
        <v>#VALUE!</v>
      </c>
      <c r="C476">
        <v>1147</v>
      </c>
      <c r="D476" t="s">
        <v>141</v>
      </c>
      <c r="E476">
        <v>3812</v>
      </c>
      <c r="F476">
        <v>1149</v>
      </c>
      <c r="G476">
        <v>1150</v>
      </c>
      <c r="H476" t="s">
        <v>31</v>
      </c>
      <c r="I476" t="str">
        <f t="array" ref="I476">IFERROR(_xlfn.XLOOKUP(Tabelle4[[#This Row],[NegotiationID]]&amp;"FinalAccept",Tabelle4[NegotiationID]&amp;Tabelle4[ActionType],Tabelle4[ActionType],,0),_xlfn.XLOOKUP(Tabelle4[[#This Row],[NegotiationID]]&amp;"FinalReject",Tabelle4[NegotiationID]&amp;Tabelle4[ActionType],Tabelle4[ActionType],,0))</f>
        <v>FinalAccept</v>
      </c>
      <c r="J476">
        <v>0.93999999999999995</v>
      </c>
      <c r="K476">
        <v>0.126</v>
      </c>
      <c r="L476">
        <v>1.0660000000000001</v>
      </c>
      <c r="M476">
        <v>0.81399999999999995</v>
      </c>
      <c r="N476">
        <v>120</v>
      </c>
      <c r="O476">
        <v>1698</v>
      </c>
      <c r="P476">
        <v>14</v>
      </c>
      <c r="Q476" s="3" t="s">
        <v>429</v>
      </c>
    </row>
    <row r="477" ht="15" customHeight="1">
      <c r="A477" t="e">
        <f t="shared" ca="1" si="480"/>
        <v>#VALUE!</v>
      </c>
      <c r="B477" t="e">
        <f t="array" ref="B477" ca="1">_xlfn.XLOOKUP(Tabelle4[[#This Row],[ExperimentID]]&amp;Tabelle4[[#This Row],[NegotiationID]]&amp;Tabelle4[[#This Row],[MessageID]],ALL_IN_ONE[ExperimentID]&amp;ALL_IN_ONE[NegotiationID]&amp;ALL_IN_ONE[MessageID],ALL_IN_ONE[Gesamt_ID],,0)</f>
        <v>#VALUE!</v>
      </c>
      <c r="C477">
        <v>1147</v>
      </c>
      <c r="D477" t="s">
        <v>141</v>
      </c>
      <c r="E477">
        <v>4301</v>
      </c>
      <c r="F477">
        <v>1150</v>
      </c>
      <c r="G477">
        <v>1149</v>
      </c>
      <c r="H477" t="s">
        <v>31</v>
      </c>
      <c r="I477" t="str">
        <f t="array" ref="I477">IFERROR(_xlfn.XLOOKUP(Tabelle4[[#This Row],[NegotiationID]]&amp;"FinalAccept",Tabelle4[NegotiationID]&amp;Tabelle4[ActionType],Tabelle4[ActionType],,0),_xlfn.XLOOKUP(Tabelle4[[#This Row],[NegotiationID]]&amp;"FinalReject",Tabelle4[NegotiationID]&amp;Tabelle4[ActionType],Tabelle4[ActionType],,0))</f>
        <v>FinalAccept</v>
      </c>
      <c r="J477">
        <v>0.77600000000000002</v>
      </c>
      <c r="K477">
        <v>0.29330000000000001</v>
      </c>
      <c r="L477">
        <v>1.0692999999999999</v>
      </c>
      <c r="M477">
        <v>0.48270000000000002</v>
      </c>
      <c r="N477">
        <v>185</v>
      </c>
      <c r="O477">
        <v>1698</v>
      </c>
      <c r="P477">
        <v>14</v>
      </c>
      <c r="Q477" s="3" t="s">
        <v>430</v>
      </c>
    </row>
    <row r="478" ht="15" customHeight="1">
      <c r="A478" t="e">
        <f t="shared" ca="1" si="480"/>
        <v>#VALUE!</v>
      </c>
      <c r="B478" t="e">
        <f t="array" ref="B478" ca="1">_xlfn.XLOOKUP(Tabelle4[[#This Row],[ExperimentID]]&amp;Tabelle4[[#This Row],[NegotiationID]]&amp;Tabelle4[[#This Row],[MessageID]],ALL_IN_ONE[ExperimentID]&amp;ALL_IN_ONE[NegotiationID]&amp;ALL_IN_ONE[MessageID],ALL_IN_ONE[Gesamt_ID],,0)</f>
        <v>#VALUE!</v>
      </c>
      <c r="C478">
        <v>1147</v>
      </c>
      <c r="D478" t="s">
        <v>141</v>
      </c>
      <c r="E478">
        <v>4565</v>
      </c>
      <c r="F478">
        <v>1149</v>
      </c>
      <c r="G478">
        <v>1150</v>
      </c>
      <c r="H478" t="s">
        <v>31</v>
      </c>
      <c r="I478" t="str">
        <f t="array" ref="I478">IFERROR(_xlfn.XLOOKUP(Tabelle4[[#This Row],[NegotiationID]]&amp;"FinalAccept",Tabelle4[NegotiationID]&amp;Tabelle4[ActionType],Tabelle4[ActionType],,0),_xlfn.XLOOKUP(Tabelle4[[#This Row],[NegotiationID]]&amp;"FinalReject",Tabelle4[NegotiationID]&amp;Tabelle4[ActionType],Tabelle4[ActionType],,0))</f>
        <v>FinalAccept</v>
      </c>
      <c r="J478">
        <v>0.73670000000000002</v>
      </c>
      <c r="K478">
        <v>0.34599999999999997</v>
      </c>
      <c r="L478">
        <v>1.0827</v>
      </c>
      <c r="M478">
        <v>0.39069999999999999</v>
      </c>
      <c r="N478">
        <v>74</v>
      </c>
      <c r="O478">
        <v>1698</v>
      </c>
      <c r="P478">
        <v>14</v>
      </c>
      <c r="Q478" s="3" t="s">
        <v>431</v>
      </c>
    </row>
    <row r="479" ht="15" customHeight="1">
      <c r="A479" t="e">
        <f t="shared" ca="1" si="480"/>
        <v>#VALUE!</v>
      </c>
      <c r="B479" t="e">
        <f t="array" ref="B479" ca="1">_xlfn.XLOOKUP(Tabelle4[[#This Row],[ExperimentID]]&amp;Tabelle4[[#This Row],[NegotiationID]]&amp;Tabelle4[[#This Row],[MessageID]],ALL_IN_ONE[ExperimentID]&amp;ALL_IN_ONE[NegotiationID]&amp;ALL_IN_ONE[MessageID],ALL_IN_ONE[Gesamt_ID],,0)</f>
        <v>#VALUE!</v>
      </c>
      <c r="C479">
        <v>1147</v>
      </c>
      <c r="D479" t="s">
        <v>141</v>
      </c>
      <c r="E479">
        <v>4584</v>
      </c>
      <c r="F479">
        <v>1150</v>
      </c>
      <c r="G479">
        <v>1149</v>
      </c>
      <c r="H479" t="s">
        <v>31</v>
      </c>
      <c r="I479" t="str">
        <f t="array" ref="I479">IFERROR(_xlfn.XLOOKUP(Tabelle4[[#This Row],[NegotiationID]]&amp;"FinalAccept",Tabelle4[NegotiationID]&amp;Tabelle4[ActionType],Tabelle4[ActionType],,0),_xlfn.XLOOKUP(Tabelle4[[#This Row],[NegotiationID]]&amp;"FinalReject",Tabelle4[NegotiationID]&amp;Tabelle4[ActionType],Tabelle4[ActionType],,0))</f>
        <v>FinalAccept</v>
      </c>
      <c r="J479">
        <v>0.67349999999999999</v>
      </c>
      <c r="K479">
        <v>0.48999999999999999</v>
      </c>
      <c r="L479">
        <v>1.1635</v>
      </c>
      <c r="M479">
        <v>0.1835</v>
      </c>
      <c r="N479">
        <v>120</v>
      </c>
      <c r="O479">
        <v>1698</v>
      </c>
      <c r="P479">
        <v>14</v>
      </c>
      <c r="Q479" s="3" t="s">
        <v>432</v>
      </c>
    </row>
    <row r="480" ht="15" customHeight="1">
      <c r="A480" t="e">
        <f t="shared" ca="1" si="480"/>
        <v>#VALUE!</v>
      </c>
      <c r="B480" t="e">
        <f t="array" ref="B480" ca="1">_xlfn.XLOOKUP(Tabelle4[[#This Row],[ExperimentID]]&amp;Tabelle4[[#This Row],[NegotiationID]]&amp;Tabelle4[[#This Row],[MessageID]],ALL_IN_ONE[ExperimentID]&amp;ALL_IN_ONE[NegotiationID]&amp;ALL_IN_ONE[MessageID],ALL_IN_ONE[Gesamt_ID],,0)</f>
        <v>#VALUE!</v>
      </c>
      <c r="C480">
        <v>1147</v>
      </c>
      <c r="D480" t="s">
        <v>141</v>
      </c>
      <c r="E480">
        <v>4592</v>
      </c>
      <c r="F480">
        <v>1149</v>
      </c>
      <c r="G480">
        <v>1150</v>
      </c>
      <c r="H480" t="s">
        <v>31</v>
      </c>
      <c r="I480" t="str">
        <f t="array" ref="I480">IFERROR(_xlfn.XLOOKUP(Tabelle4[[#This Row],[NegotiationID]]&amp;"FinalAccept",Tabelle4[NegotiationID]&amp;Tabelle4[ActionType],Tabelle4[ActionType],,0),_xlfn.XLOOKUP(Tabelle4[[#This Row],[NegotiationID]]&amp;"FinalReject",Tabelle4[NegotiationID]&amp;Tabelle4[ActionType],Tabelle4[ActionType],,0))</f>
        <v>FinalAccept</v>
      </c>
      <c r="J480">
        <v>0.88</v>
      </c>
      <c r="K480">
        <v>0.185</v>
      </c>
      <c r="L480">
        <v>1.0649999999999999</v>
      </c>
      <c r="M480">
        <v>0.69499999999999995</v>
      </c>
      <c r="N480">
        <v>302</v>
      </c>
      <c r="O480">
        <v>1698</v>
      </c>
      <c r="P480">
        <v>14</v>
      </c>
      <c r="Q480" s="3" t="s">
        <v>433</v>
      </c>
    </row>
    <row r="481" ht="15" customHeight="1">
      <c r="A481" t="e">
        <f t="shared" ca="1" si="480"/>
        <v>#VALUE!</v>
      </c>
      <c r="B481" t="e">
        <f t="array" ref="B481" ca="1">_xlfn.XLOOKUP(Tabelle4[[#This Row],[ExperimentID]]&amp;Tabelle4[[#This Row],[NegotiationID]]&amp;Tabelle4[[#This Row],[MessageID]],ALL_IN_ONE[ExperimentID]&amp;ALL_IN_ONE[NegotiationID]&amp;ALL_IN_ONE[MessageID],ALL_IN_ONE[Gesamt_ID],,0)</f>
        <v>#VALUE!</v>
      </c>
      <c r="C481">
        <v>1147</v>
      </c>
      <c r="D481" t="s">
        <v>141</v>
      </c>
      <c r="E481">
        <v>4888</v>
      </c>
      <c r="F481">
        <v>1150</v>
      </c>
      <c r="G481">
        <v>1149</v>
      </c>
      <c r="H481" t="s">
        <v>31</v>
      </c>
      <c r="I481" t="str">
        <f t="array" ref="I481">IFERROR(_xlfn.XLOOKUP(Tabelle4[[#This Row],[NegotiationID]]&amp;"FinalAccept",Tabelle4[NegotiationID]&amp;Tabelle4[ActionType],Tabelle4[ActionType],,0),_xlfn.XLOOKUP(Tabelle4[[#This Row],[NegotiationID]]&amp;"FinalReject",Tabelle4[NegotiationID]&amp;Tabelle4[ActionType],Tabelle4[ActionType],,0))</f>
        <v>FinalAccept</v>
      </c>
      <c r="J481">
        <v>0.59099999999999997</v>
      </c>
      <c r="K481">
        <v>0.53669999999999995</v>
      </c>
      <c r="L481">
        <v>1.1276999999999999</v>
      </c>
      <c r="M481">
        <v>0.054300000000000001</v>
      </c>
      <c r="N481">
        <v>134</v>
      </c>
      <c r="O481">
        <v>1698</v>
      </c>
      <c r="P481">
        <v>14</v>
      </c>
      <c r="Q481" s="3" t="s">
        <v>434</v>
      </c>
    </row>
    <row r="482" ht="15" customHeight="1">
      <c r="A482" t="e">
        <f t="shared" ca="1" si="480"/>
        <v>#VALUE!</v>
      </c>
      <c r="B482" t="e">
        <f t="array" ref="B482" ca="1">_xlfn.XLOOKUP(Tabelle4[[#This Row],[ExperimentID]]&amp;Tabelle4[[#This Row],[NegotiationID]]&amp;Tabelle4[[#This Row],[MessageID]],ALL_IN_ONE[ExperimentID]&amp;ALL_IN_ONE[NegotiationID]&amp;ALL_IN_ONE[MessageID],ALL_IN_ONE[Gesamt_ID],,0)</f>
        <v>#VALUE!</v>
      </c>
      <c r="C482">
        <v>1147</v>
      </c>
      <c r="D482" t="s">
        <v>141</v>
      </c>
      <c r="E482">
        <v>4903</v>
      </c>
      <c r="F482">
        <v>1149</v>
      </c>
      <c r="G482">
        <v>1150</v>
      </c>
      <c r="H482" t="s">
        <v>31</v>
      </c>
      <c r="I482" t="str">
        <f t="array" ref="I482">IFERROR(_xlfn.XLOOKUP(Tabelle4[[#This Row],[NegotiationID]]&amp;"FinalAccept",Tabelle4[NegotiationID]&amp;Tabelle4[ActionType],Tabelle4[ActionType],,0),_xlfn.XLOOKUP(Tabelle4[[#This Row],[NegotiationID]]&amp;"FinalReject",Tabelle4[NegotiationID]&amp;Tabelle4[ActionType],Tabelle4[ActionType],,0))</f>
        <v>FinalAccept</v>
      </c>
      <c r="J482">
        <v>0.56999999999999995</v>
      </c>
      <c r="K482">
        <v>0.48499999999999999</v>
      </c>
      <c r="L482">
        <v>1.0549999999999999</v>
      </c>
      <c r="M482">
        <v>0.085000000000000006</v>
      </c>
      <c r="N482">
        <v>103</v>
      </c>
      <c r="O482">
        <v>1698</v>
      </c>
      <c r="P482">
        <v>14</v>
      </c>
      <c r="Q482" s="3" t="s">
        <v>435</v>
      </c>
    </row>
    <row r="483" ht="15" customHeight="1">
      <c r="A483" t="e">
        <f t="shared" ca="1" si="480"/>
        <v>#VALUE!</v>
      </c>
      <c r="B483" t="e">
        <f t="array" ref="B483" ca="1">_xlfn.XLOOKUP(Tabelle4[[#This Row],[ExperimentID]]&amp;Tabelle4[[#This Row],[NegotiationID]]&amp;Tabelle4[[#This Row],[MessageID]],ALL_IN_ONE[ExperimentID]&amp;ALL_IN_ONE[NegotiationID]&amp;ALL_IN_ONE[MessageID],ALL_IN_ONE[Gesamt_ID],,0)</f>
        <v>#VALUE!</v>
      </c>
      <c r="C483">
        <v>1147</v>
      </c>
      <c r="D483" t="s">
        <v>141</v>
      </c>
      <c r="E483">
        <v>4921</v>
      </c>
      <c r="F483">
        <v>1150</v>
      </c>
      <c r="G483">
        <v>1149</v>
      </c>
      <c r="H483" t="s">
        <v>31</v>
      </c>
      <c r="I483" t="str">
        <f t="array" ref="I483">IFERROR(_xlfn.XLOOKUP(Tabelle4[[#This Row],[NegotiationID]]&amp;"FinalAccept",Tabelle4[NegotiationID]&amp;Tabelle4[ActionType],Tabelle4[ActionType],,0),_xlfn.XLOOKUP(Tabelle4[[#This Row],[NegotiationID]]&amp;"FinalReject",Tabelle4[NegotiationID]&amp;Tabelle4[ActionType],Tabelle4[ActionType],,0))</f>
        <v>FinalAccept</v>
      </c>
      <c r="J483">
        <v>0.57099999999999995</v>
      </c>
      <c r="K483">
        <v>0.56330000000000002</v>
      </c>
      <c r="L483">
        <v>1.1343000000000001</v>
      </c>
      <c r="M483">
        <v>0.0077000000000000002</v>
      </c>
      <c r="N483">
        <v>93</v>
      </c>
      <c r="O483">
        <v>1698</v>
      </c>
      <c r="P483">
        <v>14</v>
      </c>
      <c r="Q483" s="3" t="s">
        <v>436</v>
      </c>
    </row>
    <row r="484" ht="15" customHeight="1">
      <c r="A484" t="e">
        <f t="shared" ca="1" si="480"/>
        <v>#VALUE!</v>
      </c>
      <c r="B484" t="e">
        <f t="array" ref="B484" ca="1">_xlfn.XLOOKUP(Tabelle4[[#This Row],[ExperimentID]]&amp;Tabelle4[[#This Row],[NegotiationID]]&amp;Tabelle4[[#This Row],[MessageID]],ALL_IN_ONE[ExperimentID]&amp;ALL_IN_ONE[NegotiationID]&amp;ALL_IN_ONE[MessageID],ALL_IN_ONE[Gesamt_ID],,0)</f>
        <v>#VALUE!</v>
      </c>
      <c r="C484">
        <v>1147</v>
      </c>
      <c r="D484" t="s">
        <v>141</v>
      </c>
      <c r="E484">
        <v>4988</v>
      </c>
      <c r="F484">
        <v>1149</v>
      </c>
      <c r="G484">
        <v>1150</v>
      </c>
      <c r="H484" t="s">
        <v>31</v>
      </c>
      <c r="I484" t="str">
        <f t="array" ref="I484">IFERROR(_xlfn.XLOOKUP(Tabelle4[[#This Row],[NegotiationID]]&amp;"FinalAccept",Tabelle4[NegotiationID]&amp;Tabelle4[ActionType],Tabelle4[ActionType],,0),_xlfn.XLOOKUP(Tabelle4[[#This Row],[NegotiationID]]&amp;"FinalReject",Tabelle4[NegotiationID]&amp;Tabelle4[ActionType],Tabelle4[ActionType],,0))</f>
        <v>FinalAccept</v>
      </c>
      <c r="J484">
        <v>0.58999999999999997</v>
      </c>
      <c r="K484">
        <v>0.55100000000000005</v>
      </c>
      <c r="L484">
        <v>1.141</v>
      </c>
      <c r="M484">
        <v>0.039</v>
      </c>
      <c r="N484">
        <v>45</v>
      </c>
      <c r="O484">
        <v>1698</v>
      </c>
      <c r="P484">
        <v>14</v>
      </c>
      <c r="Q484" s="3" t="s">
        <v>437</v>
      </c>
    </row>
    <row r="485" ht="15" customHeight="1">
      <c r="A485" t="e">
        <f t="shared" ca="1" si="480"/>
        <v>#VALUE!</v>
      </c>
      <c r="B485" t="e">
        <f t="array" ref="B485" ca="1">_xlfn.XLOOKUP(Tabelle4[[#This Row],[ExperimentID]]&amp;Tabelle4[[#This Row],[NegotiationID]]&amp;Tabelle4[[#This Row],[MessageID]],ALL_IN_ONE[ExperimentID]&amp;ALL_IN_ONE[NegotiationID]&amp;ALL_IN_ONE[MessageID],ALL_IN_ONE[Gesamt_ID],,0)</f>
        <v>#VALUE!</v>
      </c>
      <c r="C485">
        <v>1147</v>
      </c>
      <c r="D485" t="s">
        <v>141</v>
      </c>
      <c r="E485">
        <v>4998</v>
      </c>
      <c r="F485">
        <v>1150</v>
      </c>
      <c r="G485">
        <v>1149</v>
      </c>
      <c r="H485" t="s">
        <v>20</v>
      </c>
      <c r="I485" t="str">
        <f t="array" ref="I485">IFERROR(_xlfn.XLOOKUP(Tabelle4[[#This Row],[NegotiationID]]&amp;"FinalAccept",Tabelle4[NegotiationID]&amp;Tabelle4[ActionType],Tabelle4[ActionType],,0),_xlfn.XLOOKUP(Tabelle4[[#This Row],[NegotiationID]]&amp;"FinalReject",Tabelle4[NegotiationID]&amp;Tabelle4[ActionType],Tabelle4[ActionType],,0))</f>
        <v>FinalAccept</v>
      </c>
      <c r="J485">
        <v>0.55100000000000005</v>
      </c>
      <c r="K485">
        <v>0.58999999999999997</v>
      </c>
      <c r="L485">
        <v>1.141</v>
      </c>
      <c r="M485">
        <v>0.039</v>
      </c>
      <c r="N485">
        <v>64</v>
      </c>
      <c r="O485">
        <v>1698</v>
      </c>
      <c r="P485">
        <v>14</v>
      </c>
      <c r="Q485" s="3" t="s">
        <v>438</v>
      </c>
    </row>
    <row r="486" ht="15" hidden="1" customHeight="1">
      <c r="A486" t="e">
        <f t="shared" ca="1" si="480"/>
        <v>#VALUE!</v>
      </c>
      <c r="B486" t="e">
        <f t="array" ref="B486" ca="1">_xlfn.XLOOKUP(Tabelle4[[#This Row],[ExperimentID]]&amp;Tabelle4[[#This Row],[NegotiationID]]&amp;Tabelle4[[#This Row],[MessageID]],ALL_IN_ONE[ExperimentID]&amp;ALL_IN_ONE[NegotiationID]&amp;ALL_IN_ONE[MessageID],ALL_IN_ONE[Gesamt_ID],,0)</f>
        <v>#VALUE!</v>
      </c>
      <c r="C486">
        <v>1173</v>
      </c>
      <c r="D486" t="s">
        <v>141</v>
      </c>
      <c r="E486">
        <v>1174</v>
      </c>
      <c r="H486" t="s">
        <v>6019</v>
      </c>
      <c r="I486" t="str">
        <f t="array" ref="I486">IFERROR(_xlfn.XLOOKUP(Tabelle4[[#This Row],[NegotiationID]]&amp;"FinalAccept",Tabelle4[NegotiationID]&amp;Tabelle4[ActionType],Tabelle4[ActionType],,0),_xlfn.XLOOKUP(Tabelle4[[#This Row],[NegotiationID]]&amp;"FinalReject",Tabelle4[NegotiationID]&amp;Tabelle4[ActionType],Tabelle4[ActionType],,0))</f>
        <v>FinalReject</v>
      </c>
      <c r="N486">
        <v>21</v>
      </c>
      <c r="O486">
        <v>5838</v>
      </c>
      <c r="P486">
        <v>13</v>
      </c>
      <c r="Q486" t="s">
        <v>6020</v>
      </c>
    </row>
    <row r="487" ht="15" customHeight="1">
      <c r="A487" t="e">
        <f t="shared" ca="1" si="480"/>
        <v>#VALUE!</v>
      </c>
      <c r="B487" t="e">
        <f t="array" ref="B487" ca="1">_xlfn.XLOOKUP(Tabelle4[[#This Row],[ExperimentID]]&amp;Tabelle4[[#This Row],[NegotiationID]]&amp;Tabelle4[[#This Row],[MessageID]],ALL_IN_ONE[ExperimentID]&amp;ALL_IN_ONE[NegotiationID]&amp;ALL_IN_ONE[MessageID],ALL_IN_ONE[Gesamt_ID],,0)</f>
        <v>#VALUE!</v>
      </c>
      <c r="C487">
        <v>1173</v>
      </c>
      <c r="D487" t="s">
        <v>141</v>
      </c>
      <c r="E487">
        <v>3552</v>
      </c>
      <c r="F487">
        <v>1176</v>
      </c>
      <c r="G487">
        <v>1175</v>
      </c>
      <c r="H487" t="s">
        <v>19</v>
      </c>
      <c r="I487" t="str">
        <f t="array" ref="I487">IFERROR(_xlfn.XLOOKUP(Tabelle4[[#This Row],[NegotiationID]]&amp;"FinalAccept",Tabelle4[NegotiationID]&amp;Tabelle4[ActionType],Tabelle4[ActionType],,0),_xlfn.XLOOKUP(Tabelle4[[#This Row],[NegotiationID]]&amp;"FinalReject",Tabelle4[NegotiationID]&amp;Tabelle4[ActionType],Tabelle4[ActionType],,0))</f>
        <v>FinalReject</v>
      </c>
      <c r="J487">
        <v>0.9375</v>
      </c>
      <c r="K487">
        <v>0.02</v>
      </c>
      <c r="L487">
        <v>0.95750000000000002</v>
      </c>
      <c r="M487">
        <v>0.91749999999999998</v>
      </c>
      <c r="N487">
        <v>554</v>
      </c>
      <c r="O487">
        <v>5838</v>
      </c>
      <c r="P487">
        <v>13</v>
      </c>
      <c r="Q487" s="3" t="s">
        <v>439</v>
      </c>
    </row>
    <row r="488" ht="15" customHeight="1">
      <c r="A488" t="e">
        <f t="shared" ca="1" si="480"/>
        <v>#VALUE!</v>
      </c>
      <c r="B488" t="e">
        <f t="array" ref="B488" ca="1">_xlfn.XLOOKUP(Tabelle4[[#This Row],[ExperimentID]]&amp;Tabelle4[[#This Row],[NegotiationID]]&amp;Tabelle4[[#This Row],[MessageID]],ALL_IN_ONE[ExperimentID]&amp;ALL_IN_ONE[NegotiationID]&amp;ALL_IN_ONE[MessageID],ALL_IN_ONE[Gesamt_ID],,0)</f>
        <v>#VALUE!</v>
      </c>
      <c r="C488">
        <v>1173</v>
      </c>
      <c r="D488" t="s">
        <v>141</v>
      </c>
      <c r="E488">
        <v>4057</v>
      </c>
      <c r="F488">
        <v>1175</v>
      </c>
      <c r="G488">
        <v>1176</v>
      </c>
      <c r="H488" t="s">
        <v>31</v>
      </c>
      <c r="I488" t="str">
        <f t="array" ref="I488">IFERROR(_xlfn.XLOOKUP(Tabelle4[[#This Row],[NegotiationID]]&amp;"FinalAccept",Tabelle4[NegotiationID]&amp;Tabelle4[ActionType],Tabelle4[ActionType],,0),_xlfn.XLOOKUP(Tabelle4[[#This Row],[NegotiationID]]&amp;"FinalReject",Tabelle4[NegotiationID]&amp;Tabelle4[ActionType],Tabelle4[ActionType],,0))</f>
        <v>FinalReject</v>
      </c>
      <c r="J488">
        <v>0.84999999999999998</v>
      </c>
      <c r="K488">
        <v>0.17999999999999999</v>
      </c>
      <c r="L488">
        <v>1.03</v>
      </c>
      <c r="M488">
        <v>0.67000000000000004</v>
      </c>
      <c r="N488">
        <v>1430</v>
      </c>
      <c r="O488">
        <v>5838</v>
      </c>
      <c r="P488">
        <v>13</v>
      </c>
      <c r="Q488" s="3" t="s">
        <v>440</v>
      </c>
    </row>
    <row r="489" ht="15" customHeight="1">
      <c r="A489" t="e">
        <f t="shared" ca="1" si="480"/>
        <v>#VALUE!</v>
      </c>
      <c r="B489" t="e">
        <f t="array" ref="B489" ca="1">_xlfn.XLOOKUP(Tabelle4[[#This Row],[ExperimentID]]&amp;Tabelle4[[#This Row],[NegotiationID]]&amp;Tabelle4[[#This Row],[MessageID]],ALL_IN_ONE[ExperimentID]&amp;ALL_IN_ONE[NegotiationID]&amp;ALL_IN_ONE[MessageID],ALL_IN_ONE[Gesamt_ID],,0)</f>
        <v>#VALUE!</v>
      </c>
      <c r="C489">
        <v>1173</v>
      </c>
      <c r="D489" t="s">
        <v>141</v>
      </c>
      <c r="E489">
        <v>4139</v>
      </c>
      <c r="F489">
        <v>1176</v>
      </c>
      <c r="G489">
        <v>1175</v>
      </c>
      <c r="H489" t="s">
        <v>31</v>
      </c>
      <c r="I489" t="str">
        <f t="array" ref="I489">IFERROR(_xlfn.XLOOKUP(Tabelle4[[#This Row],[NegotiationID]]&amp;"FinalAccept",Tabelle4[NegotiationID]&amp;Tabelle4[ActionType],Tabelle4[ActionType],,0),_xlfn.XLOOKUP(Tabelle4[[#This Row],[NegotiationID]]&amp;"FinalReject",Tabelle4[NegotiationID]&amp;Tabelle4[ActionType],Tabelle4[ActionType],,0))</f>
        <v>FinalReject</v>
      </c>
      <c r="J489">
        <v>0.88700000000000001</v>
      </c>
      <c r="K489">
        <v>0.057299999999999997</v>
      </c>
      <c r="L489">
        <v>0.94430000000000003</v>
      </c>
      <c r="M489">
        <v>0.82969999999999999</v>
      </c>
      <c r="N489">
        <v>1463</v>
      </c>
      <c r="O489">
        <v>5838</v>
      </c>
      <c r="P489">
        <v>13</v>
      </c>
      <c r="Q489" t="s">
        <v>441</v>
      </c>
    </row>
    <row r="490" ht="15" customHeight="1">
      <c r="A490" t="e">
        <f t="shared" ca="1" si="480"/>
        <v>#VALUE!</v>
      </c>
      <c r="B490" t="e">
        <f t="array" ref="B490" ca="1">_xlfn.XLOOKUP(Tabelle4[[#This Row],[ExperimentID]]&amp;Tabelle4[[#This Row],[NegotiationID]]&amp;Tabelle4[[#This Row],[MessageID]],ALL_IN_ONE[ExperimentID]&amp;ALL_IN_ONE[NegotiationID]&amp;ALL_IN_ONE[MessageID],ALL_IN_ONE[Gesamt_ID],,0)</f>
        <v>#VALUE!</v>
      </c>
      <c r="C490">
        <v>1173</v>
      </c>
      <c r="D490" t="s">
        <v>141</v>
      </c>
      <c r="E490">
        <v>4402</v>
      </c>
      <c r="F490">
        <v>1175</v>
      </c>
      <c r="G490">
        <v>1176</v>
      </c>
      <c r="H490" t="s">
        <v>31</v>
      </c>
      <c r="I490" t="str">
        <f t="array" ref="I490">IFERROR(_xlfn.XLOOKUP(Tabelle4[[#This Row],[NegotiationID]]&amp;"FinalAccept",Tabelle4[NegotiationID]&amp;Tabelle4[ActionType],Tabelle4[ActionType],,0),_xlfn.XLOOKUP(Tabelle4[[#This Row],[NegotiationID]]&amp;"FinalReject",Tabelle4[NegotiationID]&amp;Tabelle4[ActionType],Tabelle4[ActionType],,0))</f>
        <v>FinalReject</v>
      </c>
      <c r="J490">
        <v>0.74070000000000003</v>
      </c>
      <c r="K490">
        <v>0.35699999999999998</v>
      </c>
      <c r="L490">
        <v>1.0976999999999999</v>
      </c>
      <c r="M490">
        <v>0.38369999999999999</v>
      </c>
      <c r="N490">
        <v>189</v>
      </c>
      <c r="O490">
        <v>5838</v>
      </c>
      <c r="P490">
        <v>13</v>
      </c>
      <c r="Q490" s="3" t="s">
        <v>442</v>
      </c>
    </row>
    <row r="491" ht="15" customHeight="1">
      <c r="A491" t="e">
        <f t="shared" ca="1" si="480"/>
        <v>#VALUE!</v>
      </c>
      <c r="B491" t="e">
        <f t="array" ref="B491" ca="1">_xlfn.XLOOKUP(Tabelle4[[#This Row],[ExperimentID]]&amp;Tabelle4[[#This Row],[NegotiationID]]&amp;Tabelle4[[#This Row],[MessageID]],ALL_IN_ONE[ExperimentID]&amp;ALL_IN_ONE[NegotiationID]&amp;ALL_IN_ONE[MessageID],ALL_IN_ONE[Gesamt_ID],,0)</f>
        <v>#VALUE!</v>
      </c>
      <c r="C491">
        <v>1173</v>
      </c>
      <c r="D491" t="s">
        <v>141</v>
      </c>
      <c r="E491">
        <v>4675</v>
      </c>
      <c r="F491">
        <v>1176</v>
      </c>
      <c r="G491">
        <v>1175</v>
      </c>
      <c r="H491" t="s">
        <v>31</v>
      </c>
      <c r="I491" t="str">
        <f t="array" ref="I491">IFERROR(_xlfn.XLOOKUP(Tabelle4[[#This Row],[NegotiationID]]&amp;"FinalAccept",Tabelle4[NegotiationID]&amp;Tabelle4[ActionType],Tabelle4[ActionType],,0),_xlfn.XLOOKUP(Tabelle4[[#This Row],[NegotiationID]]&amp;"FinalReject",Tabelle4[NegotiationID]&amp;Tabelle4[ActionType],Tabelle4[ActionType],,0))</f>
        <v>FinalReject</v>
      </c>
      <c r="J491">
        <v>0.79649999999999999</v>
      </c>
      <c r="K491">
        <v>0.1147</v>
      </c>
      <c r="L491">
        <v>0.91120000000000001</v>
      </c>
      <c r="M491">
        <v>0.68179999999999996</v>
      </c>
      <c r="N491">
        <v>688</v>
      </c>
      <c r="O491">
        <v>5838</v>
      </c>
      <c r="P491">
        <v>13</v>
      </c>
      <c r="Q491" s="3" t="s">
        <v>443</v>
      </c>
    </row>
    <row r="492" ht="15" customHeight="1">
      <c r="A492" t="e">
        <f t="shared" ca="1" si="480"/>
        <v>#VALUE!</v>
      </c>
      <c r="B492" t="e">
        <f t="array" ref="B492" ca="1">_xlfn.XLOOKUP(Tabelle4[[#This Row],[ExperimentID]]&amp;Tabelle4[[#This Row],[NegotiationID]]&amp;Tabelle4[[#This Row],[MessageID]],ALL_IN_ONE[ExperimentID]&amp;ALL_IN_ONE[NegotiationID]&amp;ALL_IN_ONE[MessageID],ALL_IN_ONE[Gesamt_ID],,0)</f>
        <v>#VALUE!</v>
      </c>
      <c r="C492">
        <v>1173</v>
      </c>
      <c r="D492" t="s">
        <v>141</v>
      </c>
      <c r="E492">
        <v>5589</v>
      </c>
      <c r="F492">
        <v>1175</v>
      </c>
      <c r="G492">
        <v>1176</v>
      </c>
      <c r="H492" t="s">
        <v>31</v>
      </c>
      <c r="I492" t="str">
        <f t="array" ref="I492">IFERROR(_xlfn.XLOOKUP(Tabelle4[[#This Row],[NegotiationID]]&amp;"FinalAccept",Tabelle4[NegotiationID]&amp;Tabelle4[ActionType],Tabelle4[ActionType],,0),_xlfn.XLOOKUP(Tabelle4[[#This Row],[NegotiationID]]&amp;"FinalReject",Tabelle4[NegotiationID]&amp;Tabelle4[ActionType],Tabelle4[ActionType],,0))</f>
        <v>FinalReject</v>
      </c>
      <c r="J492">
        <v>0.505</v>
      </c>
      <c r="K492">
        <v>0.57350000000000001</v>
      </c>
      <c r="L492">
        <v>1.0785</v>
      </c>
      <c r="M492">
        <v>0.068500000000000005</v>
      </c>
      <c r="N492">
        <v>214</v>
      </c>
      <c r="O492">
        <v>5838</v>
      </c>
      <c r="P492">
        <v>13</v>
      </c>
      <c r="Q492" s="3" t="s">
        <v>444</v>
      </c>
    </row>
    <row r="493" ht="15" customHeight="1">
      <c r="A493" t="e">
        <f t="shared" ca="1" si="480"/>
        <v>#VALUE!</v>
      </c>
      <c r="B493" t="e">
        <f t="array" ref="B493" ca="1">_xlfn.XLOOKUP(Tabelle4[[#This Row],[ExperimentID]]&amp;Tabelle4[[#This Row],[NegotiationID]]&amp;Tabelle4[[#This Row],[MessageID]],ALL_IN_ONE[ExperimentID]&amp;ALL_IN_ONE[NegotiationID]&amp;ALL_IN_ONE[MessageID],ALL_IN_ONE[Gesamt_ID],,0)</f>
        <v>#VALUE!</v>
      </c>
      <c r="C493">
        <v>1173</v>
      </c>
      <c r="D493" t="s">
        <v>141</v>
      </c>
      <c r="E493">
        <v>5654</v>
      </c>
      <c r="F493">
        <v>1176</v>
      </c>
      <c r="G493">
        <v>1175</v>
      </c>
      <c r="H493" t="s">
        <v>31</v>
      </c>
      <c r="I493" t="str">
        <f t="array" ref="I493">IFERROR(_xlfn.XLOOKUP(Tabelle4[[#This Row],[NegotiationID]]&amp;"FinalAccept",Tabelle4[NegotiationID]&amp;Tabelle4[ActionType],Tabelle4[ActionType],,0),_xlfn.XLOOKUP(Tabelle4[[#This Row],[NegotiationID]]&amp;"FinalReject",Tabelle4[NegotiationID]&amp;Tabelle4[ActionType],Tabelle4[ActionType],,0))</f>
        <v>FinalReject</v>
      </c>
      <c r="J493">
        <v>0.69750000000000001</v>
      </c>
      <c r="K493">
        <v>0.3347</v>
      </c>
      <c r="L493">
        <v>1.0322</v>
      </c>
      <c r="M493">
        <v>0.36280000000000001</v>
      </c>
      <c r="N493">
        <v>541</v>
      </c>
      <c r="O493">
        <v>5838</v>
      </c>
      <c r="P493">
        <v>13</v>
      </c>
      <c r="Q493" t="s">
        <v>445</v>
      </c>
    </row>
    <row r="494" ht="15" customHeight="1">
      <c r="A494" t="e">
        <f t="shared" ca="1" si="480"/>
        <v>#VALUE!</v>
      </c>
      <c r="B494" t="e">
        <f t="array" ref="B494" ca="1">_xlfn.XLOOKUP(Tabelle4[[#This Row],[ExperimentID]]&amp;Tabelle4[[#This Row],[NegotiationID]]&amp;Tabelle4[[#This Row],[MessageID]],ALL_IN_ONE[ExperimentID]&amp;ALL_IN_ONE[NegotiationID]&amp;ALL_IN_ONE[MessageID],ALL_IN_ONE[Gesamt_ID],,0)</f>
        <v>#VALUE!</v>
      </c>
      <c r="C494">
        <v>1173</v>
      </c>
      <c r="D494" t="s">
        <v>141</v>
      </c>
      <c r="E494">
        <v>6381</v>
      </c>
      <c r="F494">
        <v>1175</v>
      </c>
      <c r="G494">
        <v>1176</v>
      </c>
      <c r="H494" t="s">
        <v>31</v>
      </c>
      <c r="I494" t="str">
        <f t="array" ref="I494">IFERROR(_xlfn.XLOOKUP(Tabelle4[[#This Row],[NegotiationID]]&amp;"FinalAccept",Tabelle4[NegotiationID]&amp;Tabelle4[ActionType],Tabelle4[ActionType],,0),_xlfn.XLOOKUP(Tabelle4[[#This Row],[NegotiationID]]&amp;"FinalReject",Tabelle4[NegotiationID]&amp;Tabelle4[ActionType],Tabelle4[ActionType],,0))</f>
        <v>FinalReject</v>
      </c>
      <c r="J494">
        <v>0.41999999999999998</v>
      </c>
      <c r="K494">
        <v>0.63349999999999995</v>
      </c>
      <c r="L494">
        <v>1.0535000000000001</v>
      </c>
      <c r="M494">
        <v>0.2135</v>
      </c>
      <c r="N494">
        <v>137</v>
      </c>
      <c r="O494">
        <v>5838</v>
      </c>
      <c r="P494">
        <v>13</v>
      </c>
      <c r="Q494" s="3" t="s">
        <v>446</v>
      </c>
    </row>
    <row r="495" ht="15" customHeight="1">
      <c r="A495" t="e">
        <f t="shared" ca="1" si="480"/>
        <v>#VALUE!</v>
      </c>
      <c r="B495" t="e">
        <f t="array" ref="B495" ca="1">_xlfn.XLOOKUP(Tabelle4[[#This Row],[ExperimentID]]&amp;Tabelle4[[#This Row],[NegotiationID]]&amp;Tabelle4[[#This Row],[MessageID]],ALL_IN_ONE[ExperimentID]&amp;ALL_IN_ONE[NegotiationID]&amp;ALL_IN_ONE[MessageID],ALL_IN_ONE[Gesamt_ID],,0)</f>
        <v>#VALUE!</v>
      </c>
      <c r="C495">
        <v>1173</v>
      </c>
      <c r="D495" t="s">
        <v>141</v>
      </c>
      <c r="E495">
        <v>6425</v>
      </c>
      <c r="F495">
        <v>1176</v>
      </c>
      <c r="G495">
        <v>1175</v>
      </c>
      <c r="H495" t="s">
        <v>31</v>
      </c>
      <c r="I495" t="str">
        <f t="array" ref="I495">IFERROR(_xlfn.XLOOKUP(Tabelle4[[#This Row],[NegotiationID]]&amp;"FinalAccept",Tabelle4[NegotiationID]&amp;Tabelle4[ActionType],Tabelle4[ActionType],,0),_xlfn.XLOOKUP(Tabelle4[[#This Row],[NegotiationID]]&amp;"FinalReject",Tabelle4[NegotiationID]&amp;Tabelle4[ActionType],Tabelle4[ActionType],,0))</f>
        <v>FinalReject</v>
      </c>
      <c r="J495">
        <v>0.67349999999999999</v>
      </c>
      <c r="K495">
        <v>0.36670000000000003</v>
      </c>
      <c r="L495">
        <v>1.0402</v>
      </c>
      <c r="M495">
        <v>0.30680000000000002</v>
      </c>
      <c r="N495">
        <v>269</v>
      </c>
      <c r="O495">
        <v>5838</v>
      </c>
      <c r="P495">
        <v>13</v>
      </c>
      <c r="Q495" t="s">
        <v>447</v>
      </c>
    </row>
    <row r="496" ht="15" customHeight="1">
      <c r="A496" t="e">
        <f t="shared" ca="1" si="480"/>
        <v>#VALUE!</v>
      </c>
      <c r="B496" t="e">
        <f t="array" ref="B496" ca="1">_xlfn.XLOOKUP(Tabelle4[[#This Row],[ExperimentID]]&amp;Tabelle4[[#This Row],[NegotiationID]]&amp;Tabelle4[[#This Row],[MessageID]],ALL_IN_ONE[ExperimentID]&amp;ALL_IN_ONE[NegotiationID]&amp;ALL_IN_ONE[MessageID],ALL_IN_ONE[Gesamt_ID],,0)</f>
        <v>#VALUE!</v>
      </c>
      <c r="C496">
        <v>1173</v>
      </c>
      <c r="D496" t="s">
        <v>141</v>
      </c>
      <c r="E496">
        <v>6454</v>
      </c>
      <c r="F496">
        <v>1175</v>
      </c>
      <c r="G496">
        <v>1176</v>
      </c>
      <c r="H496" t="s">
        <v>31</v>
      </c>
      <c r="I496" t="str">
        <f t="array" ref="I496">IFERROR(_xlfn.XLOOKUP(Tabelle4[[#This Row],[NegotiationID]]&amp;"FinalAccept",Tabelle4[NegotiationID]&amp;Tabelle4[ActionType],Tabelle4[ActionType],,0),_xlfn.XLOOKUP(Tabelle4[[#This Row],[NegotiationID]]&amp;"FinalReject",Tabelle4[NegotiationID]&amp;Tabelle4[ActionType],Tabelle4[ActionType],,0))</f>
        <v>FinalReject</v>
      </c>
      <c r="J496">
        <v>0.49419999999999997</v>
      </c>
      <c r="K496">
        <v>0.59099999999999997</v>
      </c>
      <c r="L496">
        <v>1.0851999999999999</v>
      </c>
      <c r="M496">
        <v>0.096799999999999997</v>
      </c>
      <c r="N496">
        <v>64</v>
      </c>
      <c r="O496">
        <v>5838</v>
      </c>
      <c r="P496">
        <v>13</v>
      </c>
      <c r="Q496" s="3" t="s">
        <v>448</v>
      </c>
    </row>
    <row r="497" ht="15" customHeight="1">
      <c r="A497" t="e">
        <f t="shared" ca="1" si="480"/>
        <v>#VALUE!</v>
      </c>
      <c r="B497" t="e">
        <f t="array" ref="B497" ca="1">_xlfn.XLOOKUP(Tabelle4[[#This Row],[ExperimentID]]&amp;Tabelle4[[#This Row],[NegotiationID]]&amp;Tabelle4[[#This Row],[MessageID]],ALL_IN_ONE[ExperimentID]&amp;ALL_IN_ONE[NegotiationID]&amp;ALL_IN_ONE[MessageID],ALL_IN_ONE[Gesamt_ID],,0)</f>
        <v>#VALUE!</v>
      </c>
      <c r="C497">
        <v>1173</v>
      </c>
      <c r="D497" t="s">
        <v>141</v>
      </c>
      <c r="E497">
        <v>6466</v>
      </c>
      <c r="F497">
        <v>1176</v>
      </c>
      <c r="G497">
        <v>1175</v>
      </c>
      <c r="H497" t="s">
        <v>31</v>
      </c>
      <c r="I497" t="str">
        <f t="array" ref="I497">IFERROR(_xlfn.XLOOKUP(Tabelle4[[#This Row],[NegotiationID]]&amp;"FinalAccept",Tabelle4[NegotiationID]&amp;Tabelle4[ActionType],Tabelle4[ActionType],,0),_xlfn.XLOOKUP(Tabelle4[[#This Row],[NegotiationID]]&amp;"FinalReject",Tabelle4[NegotiationID]&amp;Tabelle4[ActionType],Tabelle4[ActionType],,0))</f>
        <v>FinalReject</v>
      </c>
      <c r="J497">
        <v>0.67349999999999999</v>
      </c>
      <c r="K497">
        <v>0.36670000000000003</v>
      </c>
      <c r="L497">
        <v>1.0402</v>
      </c>
      <c r="M497">
        <v>0.30680000000000002</v>
      </c>
      <c r="N497">
        <v>116</v>
      </c>
      <c r="O497">
        <v>5838</v>
      </c>
      <c r="P497">
        <v>13</v>
      </c>
      <c r="Q497" s="3" t="s">
        <v>449</v>
      </c>
    </row>
    <row r="498" ht="15" customHeight="1">
      <c r="A498" t="e">
        <f t="shared" ca="1" si="480"/>
        <v>#VALUE!</v>
      </c>
      <c r="B498" t="e">
        <f t="array" ref="B498" ca="1">_xlfn.XLOOKUP(Tabelle4[[#This Row],[ExperimentID]]&amp;Tabelle4[[#This Row],[NegotiationID]]&amp;Tabelle4[[#This Row],[MessageID]],ALL_IN_ONE[ExperimentID]&amp;ALL_IN_ONE[NegotiationID]&amp;ALL_IN_ONE[MessageID],ALL_IN_ONE[Gesamt_ID],,0)</f>
        <v>#VALUE!</v>
      </c>
      <c r="C498">
        <v>1173</v>
      </c>
      <c r="D498" t="s">
        <v>141</v>
      </c>
      <c r="E498">
        <v>6593</v>
      </c>
      <c r="F498">
        <v>1175</v>
      </c>
      <c r="G498">
        <v>1176</v>
      </c>
      <c r="H498" t="s">
        <v>40</v>
      </c>
      <c r="I498" t="str">
        <f t="array" ref="I498">IFERROR(_xlfn.XLOOKUP(Tabelle4[[#This Row],[NegotiationID]]&amp;"FinalAccept",Tabelle4[NegotiationID]&amp;Tabelle4[ActionType],Tabelle4[ActionType],,0),_xlfn.XLOOKUP(Tabelle4[[#This Row],[NegotiationID]]&amp;"FinalReject",Tabelle4[NegotiationID]&amp;Tabelle4[ActionType],Tabelle4[ActionType],,0))</f>
        <v>FinalReject</v>
      </c>
      <c r="J498">
        <v>0.36670000000000003</v>
      </c>
      <c r="K498">
        <v>0.67349999999999999</v>
      </c>
      <c r="L498">
        <v>1.0402</v>
      </c>
      <c r="M498">
        <v>0.30680000000000002</v>
      </c>
      <c r="N498">
        <v>152</v>
      </c>
      <c r="O498">
        <v>5838</v>
      </c>
      <c r="P498">
        <v>13</v>
      </c>
      <c r="Q498" s="3" t="s">
        <v>450</v>
      </c>
    </row>
    <row r="499" ht="15" hidden="1" customHeight="1">
      <c r="A499" t="e">
        <f t="shared" ca="1" si="480"/>
        <v>#VALUE!</v>
      </c>
      <c r="B499" t="e">
        <f t="array" ref="B499" ca="1">_xlfn.XLOOKUP(Tabelle4[[#This Row],[ExperimentID]]&amp;Tabelle4[[#This Row],[NegotiationID]]&amp;Tabelle4[[#This Row],[MessageID]],ALL_IN_ONE[ExperimentID]&amp;ALL_IN_ONE[NegotiationID]&amp;ALL_IN_ONE[MessageID],ALL_IN_ONE[Gesamt_ID],,0)</f>
        <v>#VALUE!</v>
      </c>
      <c r="C499">
        <v>1199</v>
      </c>
      <c r="D499" t="s">
        <v>141</v>
      </c>
      <c r="E499">
        <v>1200</v>
      </c>
      <c r="H499" t="s">
        <v>6019</v>
      </c>
      <c r="I499" t="str">
        <f t="array" ref="I499">IFERROR(_xlfn.XLOOKUP(Tabelle4[[#This Row],[NegotiationID]]&amp;"FinalAccept",Tabelle4[NegotiationID]&amp;Tabelle4[ActionType],Tabelle4[ActionType],,0),_xlfn.XLOOKUP(Tabelle4[[#This Row],[NegotiationID]]&amp;"FinalReject",Tabelle4[NegotiationID]&amp;Tabelle4[ActionType],Tabelle4[ActionType],,0))</f>
        <v>FinalAccept</v>
      </c>
      <c r="N499">
        <v>21</v>
      </c>
      <c r="O499">
        <v>3976</v>
      </c>
      <c r="P499">
        <v>10</v>
      </c>
      <c r="Q499" t="s">
        <v>6020</v>
      </c>
    </row>
    <row r="500" ht="15" customHeight="1">
      <c r="A500" t="e">
        <f t="shared" ca="1" si="480"/>
        <v>#VALUE!</v>
      </c>
      <c r="B500" t="e">
        <f t="array" ref="B500" ca="1">_xlfn.XLOOKUP(Tabelle4[[#This Row],[ExperimentID]]&amp;Tabelle4[[#This Row],[NegotiationID]]&amp;Tabelle4[[#This Row],[MessageID]],ALL_IN_ONE[ExperimentID]&amp;ALL_IN_ONE[NegotiationID]&amp;ALL_IN_ONE[MessageID],ALL_IN_ONE[Gesamt_ID],,0)</f>
        <v>#VALUE!</v>
      </c>
      <c r="C500">
        <v>1199</v>
      </c>
      <c r="D500" t="s">
        <v>141</v>
      </c>
      <c r="E500">
        <v>3740</v>
      </c>
      <c r="F500">
        <v>1202</v>
      </c>
      <c r="G500">
        <v>1201</v>
      </c>
      <c r="H500" t="s">
        <v>19</v>
      </c>
      <c r="I500" t="str">
        <f t="array" ref="I500">IFERROR(_xlfn.XLOOKUP(Tabelle4[[#This Row],[NegotiationID]]&amp;"FinalAccept",Tabelle4[NegotiationID]&amp;Tabelle4[ActionType],Tabelle4[ActionType],,0),_xlfn.XLOOKUP(Tabelle4[[#This Row],[NegotiationID]]&amp;"FinalReject",Tabelle4[NegotiationID]&amp;Tabelle4[ActionType],Tabelle4[ActionType],,0))</f>
        <v>FinalAccept</v>
      </c>
      <c r="J500">
        <v>0.9375</v>
      </c>
      <c r="K500">
        <v>0.02</v>
      </c>
      <c r="L500">
        <v>0.95750000000000002</v>
      </c>
      <c r="M500">
        <v>0.91749999999999998</v>
      </c>
      <c r="N500">
        <v>646</v>
      </c>
      <c r="O500">
        <v>3976</v>
      </c>
      <c r="P500">
        <v>10</v>
      </c>
      <c r="Q500" s="3" t="s">
        <v>451</v>
      </c>
    </row>
    <row r="501" ht="15" customHeight="1">
      <c r="A501" t="e">
        <f t="shared" ca="1" si="480"/>
        <v>#VALUE!</v>
      </c>
      <c r="B501" t="e">
        <f t="array" ref="B501" ca="1">_xlfn.XLOOKUP(Tabelle4[[#This Row],[ExperimentID]]&amp;Tabelle4[[#This Row],[NegotiationID]]&amp;Tabelle4[[#This Row],[MessageID]],ALL_IN_ONE[ExperimentID]&amp;ALL_IN_ONE[NegotiationID]&amp;ALL_IN_ONE[MessageID],ALL_IN_ONE[Gesamt_ID],,0)</f>
        <v>#VALUE!</v>
      </c>
      <c r="C501">
        <v>1199</v>
      </c>
      <c r="D501" t="s">
        <v>141</v>
      </c>
      <c r="E501">
        <v>3926</v>
      </c>
      <c r="F501">
        <v>1201</v>
      </c>
      <c r="G501">
        <v>1202</v>
      </c>
      <c r="H501" t="s">
        <v>31</v>
      </c>
      <c r="I501" t="str">
        <f t="array" ref="I501">IFERROR(_xlfn.XLOOKUP(Tabelle4[[#This Row],[NegotiationID]]&amp;"FinalAccept",Tabelle4[NegotiationID]&amp;Tabelle4[ActionType],Tabelle4[ActionType],,0),_xlfn.XLOOKUP(Tabelle4[[#This Row],[NegotiationID]]&amp;"FinalReject",Tabelle4[NegotiationID]&amp;Tabelle4[ActionType],Tabelle4[ActionType],,0))</f>
        <v>FinalAccept</v>
      </c>
      <c r="J501">
        <v>0.86829999999999996</v>
      </c>
      <c r="K501">
        <v>0.105</v>
      </c>
      <c r="L501">
        <v>0.97330000000000005</v>
      </c>
      <c r="M501">
        <v>0.76329999999999998</v>
      </c>
      <c r="N501">
        <v>522</v>
      </c>
      <c r="O501">
        <v>3976</v>
      </c>
      <c r="P501">
        <v>10</v>
      </c>
      <c r="Q501" s="3" t="s">
        <v>452</v>
      </c>
    </row>
    <row r="502" ht="15" customHeight="1">
      <c r="A502" t="e">
        <f t="shared" ca="1" si="480"/>
        <v>#VALUE!</v>
      </c>
      <c r="B502" t="e">
        <f t="array" ref="B502" ca="1">_xlfn.XLOOKUP(Tabelle4[[#This Row],[ExperimentID]]&amp;Tabelle4[[#This Row],[NegotiationID]]&amp;Tabelle4[[#This Row],[MessageID]],ALL_IN_ONE[ExperimentID]&amp;ALL_IN_ONE[NegotiationID]&amp;ALL_IN_ONE[MessageID],ALL_IN_ONE[Gesamt_ID],,0)</f>
        <v>#VALUE!</v>
      </c>
      <c r="C502">
        <v>1199</v>
      </c>
      <c r="D502" t="s">
        <v>141</v>
      </c>
      <c r="E502">
        <v>4540</v>
      </c>
      <c r="F502">
        <v>1202</v>
      </c>
      <c r="G502">
        <v>1201</v>
      </c>
      <c r="H502" t="s">
        <v>31</v>
      </c>
      <c r="I502" t="str">
        <f t="array" ref="I502">IFERROR(_xlfn.XLOOKUP(Tabelle4[[#This Row],[NegotiationID]]&amp;"FinalAccept",Tabelle4[NegotiationID]&amp;Tabelle4[ActionType],Tabelle4[ActionType],,0),_xlfn.XLOOKUP(Tabelle4[[#This Row],[NegotiationID]]&amp;"FinalReject",Tabelle4[NegotiationID]&amp;Tabelle4[ActionType],Tabelle4[ActionType],,0))</f>
        <v>FinalAccept</v>
      </c>
      <c r="J502">
        <v>0.66800000000000004</v>
      </c>
      <c r="K502">
        <v>0.36649999999999999</v>
      </c>
      <c r="L502">
        <v>1.0345</v>
      </c>
      <c r="M502">
        <v>0.30149999999999999</v>
      </c>
      <c r="N502">
        <v>1023</v>
      </c>
      <c r="O502">
        <v>3976</v>
      </c>
      <c r="P502">
        <v>10</v>
      </c>
      <c r="Q502" s="3" t="s">
        <v>453</v>
      </c>
    </row>
    <row r="503" ht="15" customHeight="1">
      <c r="A503" t="e">
        <f t="shared" ca="1" si="480"/>
        <v>#VALUE!</v>
      </c>
      <c r="B503" t="e">
        <f t="array" ref="B503" ca="1">_xlfn.XLOOKUP(Tabelle4[[#This Row],[ExperimentID]]&amp;Tabelle4[[#This Row],[NegotiationID]]&amp;Tabelle4[[#This Row],[MessageID]],ALL_IN_ONE[ExperimentID]&amp;ALL_IN_ONE[NegotiationID]&amp;ALL_IN_ONE[MessageID],ALL_IN_ONE[Gesamt_ID],,0)</f>
        <v>#VALUE!</v>
      </c>
      <c r="C503">
        <v>1199</v>
      </c>
      <c r="D503" t="s">
        <v>141</v>
      </c>
      <c r="E503">
        <v>4697</v>
      </c>
      <c r="F503">
        <v>1201</v>
      </c>
      <c r="G503">
        <v>1202</v>
      </c>
      <c r="H503" t="s">
        <v>31</v>
      </c>
      <c r="I503" t="str">
        <f t="array" ref="I503">IFERROR(_xlfn.XLOOKUP(Tabelle4[[#This Row],[NegotiationID]]&amp;"FinalAccept",Tabelle4[NegotiationID]&amp;Tabelle4[ActionType],Tabelle4[ActionType],,0),_xlfn.XLOOKUP(Tabelle4[[#This Row],[NegotiationID]]&amp;"FinalReject",Tabelle4[NegotiationID]&amp;Tabelle4[ActionType],Tabelle4[ActionType],,0))</f>
        <v>FinalAccept</v>
      </c>
      <c r="J503">
        <v>0.70830000000000004</v>
      </c>
      <c r="K503">
        <v>0.35349999999999998</v>
      </c>
      <c r="L503">
        <v>1.0618000000000001</v>
      </c>
      <c r="M503">
        <v>0.3548</v>
      </c>
      <c r="N503">
        <v>486</v>
      </c>
      <c r="O503">
        <v>3976</v>
      </c>
      <c r="P503">
        <v>10</v>
      </c>
      <c r="Q503" s="3" t="s">
        <v>454</v>
      </c>
    </row>
    <row r="504" ht="15" customHeight="1">
      <c r="A504" t="e">
        <f t="shared" ca="1" si="480"/>
        <v>#VALUE!</v>
      </c>
      <c r="B504" t="e">
        <f t="array" ref="B504" ca="1">_xlfn.XLOOKUP(Tabelle4[[#This Row],[ExperimentID]]&amp;Tabelle4[[#This Row],[NegotiationID]]&amp;Tabelle4[[#This Row],[MessageID]],ALL_IN_ONE[ExperimentID]&amp;ALL_IN_ONE[NegotiationID]&amp;ALL_IN_ONE[MessageID],ALL_IN_ONE[Gesamt_ID],,0)</f>
        <v>#VALUE!</v>
      </c>
      <c r="C504">
        <v>1199</v>
      </c>
      <c r="D504" t="s">
        <v>141</v>
      </c>
      <c r="E504">
        <v>5516</v>
      </c>
      <c r="F504">
        <v>1202</v>
      </c>
      <c r="G504">
        <v>1201</v>
      </c>
      <c r="H504" t="s">
        <v>31</v>
      </c>
      <c r="I504" t="str">
        <f t="array" ref="I504">IFERROR(_xlfn.XLOOKUP(Tabelle4[[#This Row],[NegotiationID]]&amp;"FinalAccept",Tabelle4[NegotiationID]&amp;Tabelle4[ActionType],Tabelle4[ActionType],,0),_xlfn.XLOOKUP(Tabelle4[[#This Row],[NegotiationID]]&amp;"FinalReject",Tabelle4[NegotiationID]&amp;Tabelle4[ActionType],Tabelle4[ActionType],,0))</f>
        <v>FinalAccept</v>
      </c>
      <c r="J504">
        <v>0.59350000000000003</v>
      </c>
      <c r="K504">
        <v>0.4783</v>
      </c>
      <c r="L504">
        <v>1.0718000000000001</v>
      </c>
      <c r="M504">
        <v>0.1152</v>
      </c>
      <c r="N504">
        <v>758</v>
      </c>
      <c r="O504">
        <v>3976</v>
      </c>
      <c r="P504">
        <v>10</v>
      </c>
      <c r="Q504" s="3" t="s">
        <v>455</v>
      </c>
    </row>
    <row r="505" ht="15" customHeight="1">
      <c r="A505" t="e">
        <f t="shared" ca="1" si="480"/>
        <v>#VALUE!</v>
      </c>
      <c r="B505" t="e">
        <f t="array" ref="B505" ca="1">_xlfn.XLOOKUP(Tabelle4[[#This Row],[ExperimentID]]&amp;Tabelle4[[#This Row],[NegotiationID]]&amp;Tabelle4[[#This Row],[MessageID]],ALL_IN_ONE[ExperimentID]&amp;ALL_IN_ONE[NegotiationID]&amp;ALL_IN_ONE[MessageID],ALL_IN_ONE[Gesamt_ID],,0)</f>
        <v>#VALUE!</v>
      </c>
      <c r="C505">
        <v>1199</v>
      </c>
      <c r="D505" t="s">
        <v>141</v>
      </c>
      <c r="E505">
        <v>6075</v>
      </c>
      <c r="F505">
        <v>1201</v>
      </c>
      <c r="G505">
        <v>1202</v>
      </c>
      <c r="H505" t="s">
        <v>31</v>
      </c>
      <c r="I505" t="str">
        <f t="array" ref="I505">IFERROR(_xlfn.XLOOKUP(Tabelle4[[#This Row],[NegotiationID]]&amp;"FinalAccept",Tabelle4[NegotiationID]&amp;Tabelle4[ActionType],Tabelle4[ActionType],,0),_xlfn.XLOOKUP(Tabelle4[[#This Row],[NegotiationID]]&amp;"FinalReject",Tabelle4[NegotiationID]&amp;Tabelle4[ActionType],Tabelle4[ActionType],,0))</f>
        <v>FinalAccept</v>
      </c>
      <c r="J505">
        <v>0.57930000000000004</v>
      </c>
      <c r="K505">
        <v>0.55900000000000005</v>
      </c>
      <c r="L505">
        <v>1.1383000000000001</v>
      </c>
      <c r="M505">
        <v>0.020299999999999999</v>
      </c>
      <c r="N505">
        <v>118</v>
      </c>
      <c r="O505">
        <v>3976</v>
      </c>
      <c r="P505">
        <v>10</v>
      </c>
      <c r="Q505" s="3" t="s">
        <v>456</v>
      </c>
    </row>
    <row r="506" ht="15" customHeight="1">
      <c r="A506" t="e">
        <f t="shared" ca="1" si="480"/>
        <v>#VALUE!</v>
      </c>
      <c r="B506" t="e">
        <f t="array" ref="B506" ca="1">_xlfn.XLOOKUP(Tabelle4[[#This Row],[ExperimentID]]&amp;Tabelle4[[#This Row],[NegotiationID]]&amp;Tabelle4[[#This Row],[MessageID]],ALL_IN_ONE[ExperimentID]&amp;ALL_IN_ONE[NegotiationID]&amp;ALL_IN_ONE[MessageID],ALL_IN_ONE[Gesamt_ID],,0)</f>
        <v>#VALUE!</v>
      </c>
      <c r="C506">
        <v>1199</v>
      </c>
      <c r="D506" t="s">
        <v>141</v>
      </c>
      <c r="E506">
        <v>6178</v>
      </c>
      <c r="F506">
        <v>1202</v>
      </c>
      <c r="G506">
        <v>1201</v>
      </c>
      <c r="H506" t="s">
        <v>31</v>
      </c>
      <c r="I506" t="str">
        <f t="array" ref="I506">IFERROR(_xlfn.XLOOKUP(Tabelle4[[#This Row],[NegotiationID]]&amp;"FinalAccept",Tabelle4[NegotiationID]&amp;Tabelle4[ActionType],Tabelle4[ActionType],,0),_xlfn.XLOOKUP(Tabelle4[[#This Row],[NegotiationID]]&amp;"FinalReject",Tabelle4[NegotiationID]&amp;Tabelle4[ActionType],Tabelle4[ActionType],,0))</f>
        <v>FinalAccept</v>
      </c>
      <c r="J506">
        <v>0.57899999999999996</v>
      </c>
      <c r="K506">
        <v>0.55269999999999997</v>
      </c>
      <c r="L506">
        <v>1.1316999999999999</v>
      </c>
      <c r="M506">
        <v>0.0263</v>
      </c>
      <c r="N506">
        <v>185</v>
      </c>
      <c r="O506">
        <v>3976</v>
      </c>
      <c r="P506">
        <v>10</v>
      </c>
      <c r="Q506" s="3" t="s">
        <v>457</v>
      </c>
    </row>
    <row r="507" ht="15" customHeight="1">
      <c r="A507" t="e">
        <f t="shared" ca="1" si="480"/>
        <v>#VALUE!</v>
      </c>
      <c r="B507" t="e">
        <f t="array" ref="B507" ca="1">_xlfn.XLOOKUP(Tabelle4[[#This Row],[ExperimentID]]&amp;Tabelle4[[#This Row],[NegotiationID]]&amp;Tabelle4[[#This Row],[MessageID]],ALL_IN_ONE[ExperimentID]&amp;ALL_IN_ONE[NegotiationID]&amp;ALL_IN_ONE[MessageID],ALL_IN_ONE[Gesamt_ID],,0)</f>
        <v>#VALUE!</v>
      </c>
      <c r="C507">
        <v>1199</v>
      </c>
      <c r="D507" t="s">
        <v>141</v>
      </c>
      <c r="E507">
        <v>6361</v>
      </c>
      <c r="F507">
        <v>1201</v>
      </c>
      <c r="G507">
        <v>1202</v>
      </c>
      <c r="H507" t="s">
        <v>31</v>
      </c>
      <c r="I507" t="str">
        <f t="array" ref="I507">IFERROR(_xlfn.XLOOKUP(Tabelle4[[#This Row],[NegotiationID]]&amp;"FinalAccept",Tabelle4[NegotiationID]&amp;Tabelle4[ActionType],Tabelle4[ActionType],,0),_xlfn.XLOOKUP(Tabelle4[[#This Row],[NegotiationID]]&amp;"FinalReject",Tabelle4[NegotiationID]&amp;Tabelle4[ActionType],Tabelle4[ActionType],,0))</f>
        <v>FinalAccept</v>
      </c>
      <c r="J507">
        <v>0.56869999999999998</v>
      </c>
      <c r="K507">
        <v>0.56699999999999995</v>
      </c>
      <c r="L507">
        <v>1.1356999999999999</v>
      </c>
      <c r="M507">
        <v>0.0016999999999999999</v>
      </c>
      <c r="N507">
        <v>106</v>
      </c>
      <c r="O507">
        <v>3976</v>
      </c>
      <c r="P507">
        <v>10</v>
      </c>
      <c r="Q507" s="3" t="s">
        <v>458</v>
      </c>
    </row>
    <row r="508" ht="15" customHeight="1">
      <c r="A508" t="e">
        <f t="shared" ca="1" si="480"/>
        <v>#VALUE!</v>
      </c>
      <c r="B508" t="e">
        <f t="array" ref="B508" ca="1">_xlfn.XLOOKUP(Tabelle4[[#This Row],[ExperimentID]]&amp;Tabelle4[[#This Row],[NegotiationID]]&amp;Tabelle4[[#This Row],[MessageID]],ALL_IN_ONE[ExperimentID]&amp;ALL_IN_ONE[NegotiationID]&amp;ALL_IN_ONE[MessageID],ALL_IN_ONE[Gesamt_ID],,0)</f>
        <v>#VALUE!</v>
      </c>
      <c r="C508">
        <v>1199</v>
      </c>
      <c r="D508" t="s">
        <v>141</v>
      </c>
      <c r="E508">
        <v>6452</v>
      </c>
      <c r="F508">
        <v>1202</v>
      </c>
      <c r="G508">
        <v>1201</v>
      </c>
      <c r="H508" t="s">
        <v>20</v>
      </c>
      <c r="I508" t="str">
        <f t="array" ref="I508">IFERROR(_xlfn.XLOOKUP(Tabelle4[[#This Row],[NegotiationID]]&amp;"FinalAccept",Tabelle4[NegotiationID]&amp;Tabelle4[ActionType],Tabelle4[ActionType],,0),_xlfn.XLOOKUP(Tabelle4[[#This Row],[NegotiationID]]&amp;"FinalReject",Tabelle4[NegotiationID]&amp;Tabelle4[ActionType],Tabelle4[ActionType],,0))</f>
        <v>FinalAccept</v>
      </c>
      <c r="J508">
        <v>0.56699999999999995</v>
      </c>
      <c r="K508">
        <v>0.56869999999999998</v>
      </c>
      <c r="L508">
        <v>1.1356999999999999</v>
      </c>
      <c r="M508">
        <v>0.0016999999999999999</v>
      </c>
      <c r="N508">
        <v>111</v>
      </c>
      <c r="O508">
        <v>3976</v>
      </c>
      <c r="P508">
        <v>10</v>
      </c>
      <c r="Q508" s="3" t="s">
        <v>459</v>
      </c>
    </row>
    <row r="509" ht="15" hidden="1" customHeight="1">
      <c r="A509" t="e">
        <f t="shared" ca="1" si="480"/>
        <v>#VALUE!</v>
      </c>
      <c r="B509" t="e">
        <f t="array" ref="B509" ca="1">_xlfn.XLOOKUP(Tabelle4[[#This Row],[ExperimentID]]&amp;Tabelle4[[#This Row],[NegotiationID]]&amp;Tabelle4[[#This Row],[MessageID]],ALL_IN_ONE[ExperimentID]&amp;ALL_IN_ONE[NegotiationID]&amp;ALL_IN_ONE[MessageID],ALL_IN_ONE[Gesamt_ID],,0)</f>
        <v>#VALUE!</v>
      </c>
      <c r="C509">
        <v>1225</v>
      </c>
      <c r="D509" t="s">
        <v>141</v>
      </c>
      <c r="E509">
        <v>1226</v>
      </c>
      <c r="H509" t="s">
        <v>6019</v>
      </c>
      <c r="I509" t="str">
        <f t="array" ref="I509">IFERROR(_xlfn.XLOOKUP(Tabelle4[[#This Row],[NegotiationID]]&amp;"FinalAccept",Tabelle4[NegotiationID]&amp;Tabelle4[ActionType],Tabelle4[ActionType],,0),_xlfn.XLOOKUP(Tabelle4[[#This Row],[NegotiationID]]&amp;"FinalReject",Tabelle4[NegotiationID]&amp;Tabelle4[ActionType],Tabelle4[ActionType],,0))</f>
        <v>FinalAccept</v>
      </c>
      <c r="N509">
        <v>21</v>
      </c>
      <c r="O509">
        <v>29928</v>
      </c>
      <c r="P509">
        <v>10</v>
      </c>
      <c r="Q509" t="s">
        <v>6020</v>
      </c>
    </row>
    <row r="510" ht="15" customHeight="1">
      <c r="A510" t="e">
        <f t="shared" ca="1" si="480"/>
        <v>#VALUE!</v>
      </c>
      <c r="B510" t="e">
        <f t="array" ref="B510" ca="1">_xlfn.XLOOKUP(Tabelle4[[#This Row],[ExperimentID]]&amp;Tabelle4[[#This Row],[NegotiationID]]&amp;Tabelle4[[#This Row],[MessageID]],ALL_IN_ONE[ExperimentID]&amp;ALL_IN_ONE[NegotiationID]&amp;ALL_IN_ONE[MessageID],ALL_IN_ONE[Gesamt_ID],,0)</f>
        <v>#VALUE!</v>
      </c>
      <c r="C510">
        <v>1225</v>
      </c>
      <c r="D510" t="s">
        <v>141</v>
      </c>
      <c r="E510">
        <v>3634</v>
      </c>
      <c r="F510">
        <v>1228</v>
      </c>
      <c r="G510">
        <v>1227</v>
      </c>
      <c r="H510" t="s">
        <v>19</v>
      </c>
      <c r="I510" t="str">
        <f t="array" ref="I510">IFERROR(_xlfn.XLOOKUP(Tabelle4[[#This Row],[NegotiationID]]&amp;"FinalAccept",Tabelle4[NegotiationID]&amp;Tabelle4[ActionType],Tabelle4[ActionType],,0),_xlfn.XLOOKUP(Tabelle4[[#This Row],[NegotiationID]]&amp;"FinalReject",Tabelle4[NegotiationID]&amp;Tabelle4[ActionType],Tabelle4[ActionType],,0))</f>
        <v>FinalAccept</v>
      </c>
      <c r="J510">
        <v>0.92349999999999999</v>
      </c>
      <c r="K510">
        <v>0.14000000000000001</v>
      </c>
      <c r="L510">
        <v>1.0634999999999999</v>
      </c>
      <c r="M510">
        <v>0.78349999999999997</v>
      </c>
      <c r="N510">
        <v>684</v>
      </c>
      <c r="O510">
        <v>29928</v>
      </c>
      <c r="P510">
        <v>10</v>
      </c>
      <c r="Q510" s="3" t="s">
        <v>460</v>
      </c>
    </row>
    <row r="511" ht="15" customHeight="1">
      <c r="A511" t="e">
        <f t="shared" ca="1" si="480"/>
        <v>#VALUE!</v>
      </c>
      <c r="B511" t="e">
        <f t="array" ref="B511" ca="1">_xlfn.XLOOKUP(Tabelle4[[#This Row],[ExperimentID]]&amp;Tabelle4[[#This Row],[NegotiationID]]&amp;Tabelle4[[#This Row],[MessageID]],ALL_IN_ONE[ExperimentID]&amp;ALL_IN_ONE[NegotiationID]&amp;ALL_IN_ONE[MessageID],ALL_IN_ONE[Gesamt_ID],,0)</f>
        <v>#VALUE!</v>
      </c>
      <c r="C511">
        <v>1225</v>
      </c>
      <c r="D511" t="s">
        <v>141</v>
      </c>
      <c r="E511">
        <v>3982</v>
      </c>
      <c r="F511">
        <v>1227</v>
      </c>
      <c r="G511">
        <v>1228</v>
      </c>
      <c r="H511" t="s">
        <v>31</v>
      </c>
      <c r="I511" t="str">
        <f t="array" ref="I511">IFERROR(_xlfn.XLOOKUP(Tabelle4[[#This Row],[NegotiationID]]&amp;"FinalAccept",Tabelle4[NegotiationID]&amp;Tabelle4[ActionType],Tabelle4[ActionType],,0),_xlfn.XLOOKUP(Tabelle4[[#This Row],[NegotiationID]]&amp;"FinalReject",Tabelle4[NegotiationID]&amp;Tabelle4[ActionType],Tabelle4[ActionType],,0))</f>
        <v>FinalAccept</v>
      </c>
      <c r="J511">
        <v>1</v>
      </c>
      <c r="K511">
        <v>0</v>
      </c>
      <c r="L511">
        <v>1</v>
      </c>
      <c r="M511">
        <v>1</v>
      </c>
      <c r="N511">
        <v>4202</v>
      </c>
      <c r="O511">
        <v>29928</v>
      </c>
      <c r="P511">
        <v>10</v>
      </c>
      <c r="Q511" s="3" t="s">
        <v>461</v>
      </c>
    </row>
    <row r="512" ht="15" customHeight="1">
      <c r="A512" t="e">
        <f t="shared" ca="1" si="480"/>
        <v>#VALUE!</v>
      </c>
      <c r="B512" t="e">
        <f t="array" ref="B512" ca="1">_xlfn.XLOOKUP(Tabelle4[[#This Row],[ExperimentID]]&amp;Tabelle4[[#This Row],[NegotiationID]]&amp;Tabelle4[[#This Row],[MessageID]],ALL_IN_ONE[ExperimentID]&amp;ALL_IN_ONE[NegotiationID]&amp;ALL_IN_ONE[MessageID],ALL_IN_ONE[Gesamt_ID],,0)</f>
        <v>#VALUE!</v>
      </c>
      <c r="C512">
        <v>1225</v>
      </c>
      <c r="D512" t="s">
        <v>141</v>
      </c>
      <c r="E512">
        <v>4133</v>
      </c>
      <c r="F512">
        <v>1228</v>
      </c>
      <c r="G512">
        <v>1227</v>
      </c>
      <c r="H512" t="s">
        <v>31</v>
      </c>
      <c r="I512" t="str">
        <f t="array" ref="I512">IFERROR(_xlfn.XLOOKUP(Tabelle4[[#This Row],[NegotiationID]]&amp;"FinalAccept",Tabelle4[NegotiationID]&amp;Tabelle4[ActionType],Tabelle4[ActionType],,0),_xlfn.XLOOKUP(Tabelle4[[#This Row],[NegotiationID]]&amp;"FinalReject",Tabelle4[NegotiationID]&amp;Tabelle4[ActionType],Tabelle4[ActionType],,0))</f>
        <v>FinalAccept</v>
      </c>
      <c r="J512">
        <v>0.81850000000000001</v>
      </c>
      <c r="K512">
        <v>0.22420000000000001</v>
      </c>
      <c r="L512">
        <v>1.0427</v>
      </c>
      <c r="M512">
        <v>0.59430000000000005</v>
      </c>
      <c r="N512">
        <v>4176</v>
      </c>
      <c r="O512">
        <v>29928</v>
      </c>
      <c r="P512">
        <v>10</v>
      </c>
      <c r="Q512" s="3" t="s">
        <v>462</v>
      </c>
    </row>
    <row r="513" ht="15" customHeight="1">
      <c r="A513" t="e">
        <f t="shared" ca="1" si="480"/>
        <v>#VALUE!</v>
      </c>
      <c r="B513" t="e">
        <f t="array" ref="B513" ca="1">_xlfn.XLOOKUP(Tabelle4[[#This Row],[ExperimentID]]&amp;Tabelle4[[#This Row],[NegotiationID]]&amp;Tabelle4[[#This Row],[MessageID]],ALL_IN_ONE[ExperimentID]&amp;ALL_IN_ONE[NegotiationID]&amp;ALL_IN_ONE[MessageID],ALL_IN_ONE[Gesamt_ID],,0)</f>
        <v>#VALUE!</v>
      </c>
      <c r="C513">
        <v>1225</v>
      </c>
      <c r="D513" t="s">
        <v>141</v>
      </c>
      <c r="E513">
        <v>5524</v>
      </c>
      <c r="F513">
        <v>1227</v>
      </c>
      <c r="G513">
        <v>1228</v>
      </c>
      <c r="H513" t="s">
        <v>31</v>
      </c>
      <c r="I513" t="str">
        <f t="array" ref="I513">IFERROR(_xlfn.XLOOKUP(Tabelle4[[#This Row],[NegotiationID]]&amp;"FinalAccept",Tabelle4[NegotiationID]&amp;Tabelle4[ActionType],Tabelle4[ActionType],,0),_xlfn.XLOOKUP(Tabelle4[[#This Row],[NegotiationID]]&amp;"FinalReject",Tabelle4[NegotiationID]&amp;Tabelle4[ActionType],Tabelle4[ActionType],,0))</f>
        <v>FinalAccept</v>
      </c>
      <c r="J513">
        <v>0.6633</v>
      </c>
      <c r="K513">
        <v>0.44850000000000001</v>
      </c>
      <c r="L513">
        <v>1.1117999999999999</v>
      </c>
      <c r="M513">
        <v>0.21479999999999999</v>
      </c>
      <c r="N513">
        <v>3733</v>
      </c>
      <c r="O513">
        <v>29928</v>
      </c>
      <c r="P513">
        <v>10</v>
      </c>
      <c r="Q513" s="3" t="s">
        <v>463</v>
      </c>
    </row>
    <row r="514" ht="15" customHeight="1">
      <c r="A514" t="e">
        <f t="shared" ref="A514:A577" ca="1" si="481">MID(CELL("Dateiname",$A$1),FIND("]",CELL("Dateiname",$A$1))+1,31)</f>
        <v>#VALUE!</v>
      </c>
      <c r="B514" t="e">
        <f t="array" ref="B514" ca="1">_xlfn.XLOOKUP(Tabelle4[[#This Row],[ExperimentID]]&amp;Tabelle4[[#This Row],[NegotiationID]]&amp;Tabelle4[[#This Row],[MessageID]],ALL_IN_ONE[ExperimentID]&amp;ALL_IN_ONE[NegotiationID]&amp;ALL_IN_ONE[MessageID],ALL_IN_ONE[Gesamt_ID],,0)</f>
        <v>#VALUE!</v>
      </c>
      <c r="C514">
        <v>1225</v>
      </c>
      <c r="D514" t="s">
        <v>141</v>
      </c>
      <c r="E514">
        <v>6129</v>
      </c>
      <c r="F514">
        <v>1228</v>
      </c>
      <c r="G514">
        <v>1227</v>
      </c>
      <c r="H514" t="s">
        <v>31</v>
      </c>
      <c r="I514" t="str">
        <f t="array" ref="I514">IFERROR(_xlfn.XLOOKUP(Tabelle4[[#This Row],[NegotiationID]]&amp;"FinalAccept",Tabelle4[NegotiationID]&amp;Tabelle4[ActionType],Tabelle4[ActionType],,0),_xlfn.XLOOKUP(Tabelle4[[#This Row],[NegotiationID]]&amp;"FinalReject",Tabelle4[NegotiationID]&amp;Tabelle4[ActionType],Tabelle4[ActionType],,0))</f>
        <v>FinalAccept</v>
      </c>
      <c r="J514">
        <v>0.57099999999999995</v>
      </c>
      <c r="K514">
        <v>0.56330000000000002</v>
      </c>
      <c r="L514">
        <v>1.1343000000000001</v>
      </c>
      <c r="M514">
        <v>0.0077000000000000002</v>
      </c>
      <c r="N514">
        <v>3858</v>
      </c>
      <c r="O514">
        <v>29928</v>
      </c>
      <c r="P514">
        <v>10</v>
      </c>
      <c r="Q514" s="3" t="s">
        <v>332</v>
      </c>
    </row>
    <row r="515" ht="15" customHeight="1">
      <c r="A515" t="e">
        <f t="shared" ca="1" si="481"/>
        <v>#VALUE!</v>
      </c>
      <c r="B515" t="e">
        <f t="array" ref="B515" ca="1">_xlfn.XLOOKUP(Tabelle4[[#This Row],[ExperimentID]]&amp;Tabelle4[[#This Row],[NegotiationID]]&amp;Tabelle4[[#This Row],[MessageID]],ALL_IN_ONE[ExperimentID]&amp;ALL_IN_ONE[NegotiationID]&amp;ALL_IN_ONE[MessageID],ALL_IN_ONE[Gesamt_ID],,0)</f>
        <v>#VALUE!</v>
      </c>
      <c r="C515">
        <v>1225</v>
      </c>
      <c r="D515" t="s">
        <v>141</v>
      </c>
      <c r="E515">
        <v>6245</v>
      </c>
      <c r="F515">
        <v>1227</v>
      </c>
      <c r="G515">
        <v>1228</v>
      </c>
      <c r="H515" t="s">
        <v>31</v>
      </c>
      <c r="I515" t="str">
        <f t="array" ref="I515">IFERROR(_xlfn.XLOOKUP(Tabelle4[[#This Row],[NegotiationID]]&amp;"FinalAccept",Tabelle4[NegotiationID]&amp;Tabelle4[ActionType],Tabelle4[ActionType],,0),_xlfn.XLOOKUP(Tabelle4[[#This Row],[NegotiationID]]&amp;"FinalReject",Tabelle4[NegotiationID]&amp;Tabelle4[ActionType],Tabelle4[ActionType],,0))</f>
        <v>FinalAccept</v>
      </c>
      <c r="J515">
        <v>0.60070000000000001</v>
      </c>
      <c r="K515">
        <v>0.54300000000000004</v>
      </c>
      <c r="L515">
        <v>1.1436999999999999</v>
      </c>
      <c r="M515">
        <v>0.057700000000000001</v>
      </c>
      <c r="N515">
        <v>6513</v>
      </c>
      <c r="O515">
        <v>29928</v>
      </c>
      <c r="P515">
        <v>10</v>
      </c>
      <c r="Q515" s="3" t="s">
        <v>463</v>
      </c>
    </row>
    <row r="516" ht="15" customHeight="1">
      <c r="A516" t="e">
        <f t="shared" ca="1" si="481"/>
        <v>#VALUE!</v>
      </c>
      <c r="B516" t="e">
        <f t="array" ref="B516" ca="1">_xlfn.XLOOKUP(Tabelle4[[#This Row],[ExperimentID]]&amp;Tabelle4[[#This Row],[NegotiationID]]&amp;Tabelle4[[#This Row],[MessageID]],ALL_IN_ONE[ExperimentID]&amp;ALL_IN_ONE[NegotiationID]&amp;ALL_IN_ONE[MessageID],ALL_IN_ONE[Gesamt_ID],,0)</f>
        <v>#VALUE!</v>
      </c>
      <c r="C516">
        <v>1225</v>
      </c>
      <c r="D516" t="s">
        <v>141</v>
      </c>
      <c r="E516">
        <v>6495</v>
      </c>
      <c r="F516">
        <v>1228</v>
      </c>
      <c r="G516">
        <v>1227</v>
      </c>
      <c r="H516" t="s">
        <v>31</v>
      </c>
      <c r="I516" t="str">
        <f t="array" ref="I516">IFERROR(_xlfn.XLOOKUP(Tabelle4[[#This Row],[NegotiationID]]&amp;"FinalAccept",Tabelle4[NegotiationID]&amp;Tabelle4[ActionType],Tabelle4[ActionType],,0),_xlfn.XLOOKUP(Tabelle4[[#This Row],[NegotiationID]]&amp;"FinalReject",Tabelle4[NegotiationID]&amp;Tabelle4[ActionType],Tabelle4[ActionType],,0))</f>
        <v>FinalAccept</v>
      </c>
      <c r="J516">
        <v>0.61599999999999999</v>
      </c>
      <c r="K516">
        <v>0.63</v>
      </c>
      <c r="L516">
        <v>1.246</v>
      </c>
      <c r="M516">
        <v>0.014</v>
      </c>
      <c r="N516">
        <v>3531</v>
      </c>
      <c r="O516">
        <v>29928</v>
      </c>
      <c r="P516">
        <v>10</v>
      </c>
      <c r="Q516" s="3" t="s">
        <v>464</v>
      </c>
    </row>
    <row r="517" ht="15" customHeight="1">
      <c r="A517" t="e">
        <f t="shared" ca="1" si="481"/>
        <v>#VALUE!</v>
      </c>
      <c r="B517" t="e">
        <f t="array" ref="B517" ca="1">_xlfn.XLOOKUP(Tabelle4[[#This Row],[ExperimentID]]&amp;Tabelle4[[#This Row],[NegotiationID]]&amp;Tabelle4[[#This Row],[MessageID]],ALL_IN_ONE[ExperimentID]&amp;ALL_IN_ONE[NegotiationID]&amp;ALL_IN_ONE[MessageID],ALL_IN_ONE[Gesamt_ID],,0)</f>
        <v>#VALUE!</v>
      </c>
      <c r="C517">
        <v>1225</v>
      </c>
      <c r="D517" t="s">
        <v>141</v>
      </c>
      <c r="E517">
        <v>6515</v>
      </c>
      <c r="F517">
        <v>1227</v>
      </c>
      <c r="G517">
        <v>1228</v>
      </c>
      <c r="H517" t="s">
        <v>31</v>
      </c>
      <c r="I517" t="str">
        <f t="array" ref="I517">IFERROR(_xlfn.XLOOKUP(Tabelle4[[#This Row],[NegotiationID]]&amp;"FinalAccept",Tabelle4[NegotiationID]&amp;Tabelle4[ActionType],Tabelle4[ActionType],,0),_xlfn.XLOOKUP(Tabelle4[[#This Row],[NegotiationID]]&amp;"FinalReject",Tabelle4[NegotiationID]&amp;Tabelle4[ActionType],Tabelle4[ActionType],,0))</f>
        <v>FinalAccept</v>
      </c>
      <c r="J517">
        <v>0.63929999999999998</v>
      </c>
      <c r="K517">
        <v>0.5615</v>
      </c>
      <c r="L517">
        <v>1.2008000000000001</v>
      </c>
      <c r="M517">
        <v>0.077799999999999994</v>
      </c>
      <c r="N517">
        <v>3048</v>
      </c>
      <c r="O517">
        <v>29928</v>
      </c>
      <c r="P517">
        <v>10</v>
      </c>
      <c r="Q517" s="3" t="s">
        <v>463</v>
      </c>
    </row>
    <row r="518" ht="15" customHeight="1">
      <c r="A518" t="e">
        <f t="shared" ca="1" si="481"/>
        <v>#VALUE!</v>
      </c>
      <c r="B518" t="e">
        <f t="array" ref="B518" ca="1">_xlfn.XLOOKUP(Tabelle4[[#This Row],[ExperimentID]]&amp;Tabelle4[[#This Row],[NegotiationID]]&amp;Tabelle4[[#This Row],[MessageID]],ALL_IN_ONE[ExperimentID]&amp;ALL_IN_ONE[NegotiationID]&amp;ALL_IN_ONE[MessageID],ALL_IN_ONE[Gesamt_ID],,0)</f>
        <v>#VALUE!</v>
      </c>
      <c r="C518">
        <v>1225</v>
      </c>
      <c r="D518" t="s">
        <v>141</v>
      </c>
      <c r="E518">
        <v>6554</v>
      </c>
      <c r="F518">
        <v>1228</v>
      </c>
      <c r="G518">
        <v>1227</v>
      </c>
      <c r="H518" t="s">
        <v>20</v>
      </c>
      <c r="I518" t="str">
        <f t="array" ref="I518">IFERROR(_xlfn.XLOOKUP(Tabelle4[[#This Row],[NegotiationID]]&amp;"FinalAccept",Tabelle4[NegotiationID]&amp;Tabelle4[ActionType],Tabelle4[ActionType],,0),_xlfn.XLOOKUP(Tabelle4[[#This Row],[NegotiationID]]&amp;"FinalReject",Tabelle4[NegotiationID]&amp;Tabelle4[ActionType],Tabelle4[ActionType],,0))</f>
        <v>FinalAccept</v>
      </c>
      <c r="J518">
        <v>0.5615</v>
      </c>
      <c r="K518">
        <v>0.63929999999999998</v>
      </c>
      <c r="L518">
        <v>1.2008000000000001</v>
      </c>
      <c r="M518">
        <v>0.077799999999999994</v>
      </c>
      <c r="N518">
        <v>162</v>
      </c>
      <c r="O518">
        <v>29928</v>
      </c>
      <c r="P518">
        <v>10</v>
      </c>
      <c r="Q518" s="3" t="s">
        <v>465</v>
      </c>
    </row>
    <row r="519" ht="15" hidden="1" customHeight="1">
      <c r="A519" t="e">
        <f t="shared" ca="1" si="481"/>
        <v>#VALUE!</v>
      </c>
      <c r="B519" t="e">
        <f t="array" ref="B519" ca="1">_xlfn.XLOOKUP(Tabelle4[[#This Row],[ExperimentID]]&amp;Tabelle4[[#This Row],[NegotiationID]]&amp;Tabelle4[[#This Row],[MessageID]],ALL_IN_ONE[ExperimentID]&amp;ALL_IN_ONE[NegotiationID]&amp;ALL_IN_ONE[MessageID],ALL_IN_ONE[Gesamt_ID],,0)</f>
        <v>#VALUE!</v>
      </c>
      <c r="C519">
        <v>1251</v>
      </c>
      <c r="D519" t="s">
        <v>141</v>
      </c>
      <c r="E519">
        <v>1252</v>
      </c>
      <c r="H519" t="s">
        <v>6019</v>
      </c>
      <c r="I519" t="str">
        <f t="array" ref="I519">IFERROR(_xlfn.XLOOKUP(Tabelle4[[#This Row],[NegotiationID]]&amp;"FinalAccept",Tabelle4[NegotiationID]&amp;Tabelle4[ActionType],Tabelle4[ActionType],,0),_xlfn.XLOOKUP(Tabelle4[[#This Row],[NegotiationID]]&amp;"FinalReject",Tabelle4[NegotiationID]&amp;Tabelle4[ActionType],Tabelle4[ActionType],,0))</f>
        <v>FinalAccept</v>
      </c>
      <c r="N519">
        <v>21</v>
      </c>
      <c r="O519">
        <v>2441</v>
      </c>
      <c r="P519">
        <v>13</v>
      </c>
      <c r="Q519" t="s">
        <v>6020</v>
      </c>
    </row>
    <row r="520" ht="15" customHeight="1">
      <c r="A520" t="e">
        <f t="shared" ca="1" si="481"/>
        <v>#VALUE!</v>
      </c>
      <c r="B520" t="e">
        <f t="array" ref="B520" ca="1">_xlfn.XLOOKUP(Tabelle4[[#This Row],[ExperimentID]]&amp;Tabelle4[[#This Row],[NegotiationID]]&amp;Tabelle4[[#This Row],[MessageID]],ALL_IN_ONE[ExperimentID]&amp;ALL_IN_ONE[NegotiationID]&amp;ALL_IN_ONE[MessageID],ALL_IN_ONE[Gesamt_ID],,0)</f>
        <v>#VALUE!</v>
      </c>
      <c r="C520">
        <v>1251</v>
      </c>
      <c r="D520" t="s">
        <v>141</v>
      </c>
      <c r="E520">
        <v>4220</v>
      </c>
      <c r="F520">
        <v>1254</v>
      </c>
      <c r="G520">
        <v>1253</v>
      </c>
      <c r="H520" t="s">
        <v>19</v>
      </c>
      <c r="I520" t="str">
        <f t="array" ref="I520">IFERROR(_xlfn.XLOOKUP(Tabelle4[[#This Row],[NegotiationID]]&amp;"FinalAccept",Tabelle4[NegotiationID]&amp;Tabelle4[ActionType],Tabelle4[ActionType],,0),_xlfn.XLOOKUP(Tabelle4[[#This Row],[NegotiationID]]&amp;"FinalReject",Tabelle4[NegotiationID]&amp;Tabelle4[ActionType],Tabelle4[ActionType],,0))</f>
        <v>FinalAccept</v>
      </c>
      <c r="J520">
        <v>0.9375</v>
      </c>
      <c r="K520">
        <v>0.02</v>
      </c>
      <c r="L520">
        <v>0.95750000000000002</v>
      </c>
      <c r="M520">
        <v>0.91749999999999998</v>
      </c>
      <c r="N520">
        <v>207</v>
      </c>
      <c r="O520">
        <v>2441</v>
      </c>
      <c r="P520">
        <v>13</v>
      </c>
      <c r="Q520" s="3" t="s">
        <v>466</v>
      </c>
    </row>
    <row r="521" ht="15" hidden="1" customHeight="1">
      <c r="A521" t="e">
        <f t="shared" ca="1" si="481"/>
        <v>#VALUE!</v>
      </c>
      <c r="B521" t="e">
        <f t="array" ref="B521" ca="1">_xlfn.XLOOKUP(Tabelle4[[#This Row],[ExperimentID]]&amp;Tabelle4[[#This Row],[NegotiationID]]&amp;Tabelle4[[#This Row],[MessageID]],ALL_IN_ONE[ExperimentID]&amp;ALL_IN_ONE[NegotiationID]&amp;ALL_IN_ONE[MessageID],ALL_IN_ONE[Gesamt_ID],,0)</f>
        <v>#VALUE!</v>
      </c>
      <c r="C521">
        <v>1251</v>
      </c>
      <c r="D521" t="s">
        <v>141</v>
      </c>
      <c r="E521">
        <v>4285</v>
      </c>
      <c r="F521">
        <v>1253</v>
      </c>
      <c r="G521">
        <v>1254</v>
      </c>
      <c r="H521" t="s">
        <v>22</v>
      </c>
      <c r="I521" t="str">
        <f t="array" ref="I521">IFERROR(_xlfn.XLOOKUP(Tabelle4[[#This Row],[NegotiationID]]&amp;"FinalAccept",Tabelle4[NegotiationID]&amp;Tabelle4[ActionType],Tabelle4[ActionType],,0),_xlfn.XLOOKUP(Tabelle4[[#This Row],[NegotiationID]]&amp;"FinalReject",Tabelle4[NegotiationID]&amp;Tabelle4[ActionType],Tabelle4[ActionType],,0))</f>
        <v>FinalAccept</v>
      </c>
      <c r="N521">
        <v>52</v>
      </c>
      <c r="O521">
        <v>2441</v>
      </c>
      <c r="P521">
        <v>13</v>
      </c>
      <c r="Q521" s="3" t="s">
        <v>6155</v>
      </c>
    </row>
    <row r="522" ht="15" hidden="1" customHeight="1">
      <c r="A522" t="e">
        <f t="shared" ca="1" si="481"/>
        <v>#VALUE!</v>
      </c>
      <c r="B522" t="e">
        <f t="array" ref="B522" ca="1">_xlfn.XLOOKUP(Tabelle4[[#This Row],[ExperimentID]]&amp;Tabelle4[[#This Row],[NegotiationID]]&amp;Tabelle4[[#This Row],[MessageID]],ALL_IN_ONE[ExperimentID]&amp;ALL_IN_ONE[NegotiationID]&amp;ALL_IN_ONE[MessageID],ALL_IN_ONE[Gesamt_ID],,0)</f>
        <v>#VALUE!</v>
      </c>
      <c r="C522">
        <v>1251</v>
      </c>
      <c r="D522" t="s">
        <v>141</v>
      </c>
      <c r="E522">
        <v>4790</v>
      </c>
      <c r="F522">
        <v>1254</v>
      </c>
      <c r="G522">
        <v>1253</v>
      </c>
      <c r="H522" t="s">
        <v>24</v>
      </c>
      <c r="I522" t="str">
        <f t="array" ref="I522">IFERROR(_xlfn.XLOOKUP(Tabelle4[[#This Row],[NegotiationID]]&amp;"FinalAccept",Tabelle4[NegotiationID]&amp;Tabelle4[ActionType],Tabelle4[ActionType],,0),_xlfn.XLOOKUP(Tabelle4[[#This Row],[NegotiationID]]&amp;"FinalReject",Tabelle4[NegotiationID]&amp;Tabelle4[ActionType],Tabelle4[ActionType],,0))</f>
        <v>FinalAccept</v>
      </c>
      <c r="N522">
        <v>11</v>
      </c>
      <c r="O522">
        <v>2441</v>
      </c>
      <c r="P522">
        <v>13</v>
      </c>
      <c r="Q522" s="3" t="s">
        <v>6156</v>
      </c>
    </row>
    <row r="523" ht="15" customHeight="1">
      <c r="A523" t="e">
        <f t="shared" ca="1" si="481"/>
        <v>#VALUE!</v>
      </c>
      <c r="B523" t="e">
        <f t="array" ref="B523" ca="1">_xlfn.XLOOKUP(Tabelle4[[#This Row],[ExperimentID]]&amp;Tabelle4[[#This Row],[NegotiationID]]&amp;Tabelle4[[#This Row],[MessageID]],ALL_IN_ONE[ExperimentID]&amp;ALL_IN_ONE[NegotiationID]&amp;ALL_IN_ONE[MessageID],ALL_IN_ONE[Gesamt_ID],,0)</f>
        <v>#VALUE!</v>
      </c>
      <c r="C523">
        <v>1251</v>
      </c>
      <c r="D523" t="s">
        <v>141</v>
      </c>
      <c r="E523">
        <v>4989</v>
      </c>
      <c r="F523">
        <v>1253</v>
      </c>
      <c r="G523">
        <v>1254</v>
      </c>
      <c r="H523" t="s">
        <v>31</v>
      </c>
      <c r="I523" t="str">
        <f t="array" ref="I523">IFERROR(_xlfn.XLOOKUP(Tabelle4[[#This Row],[NegotiationID]]&amp;"FinalAccept",Tabelle4[NegotiationID]&amp;Tabelle4[ActionType],Tabelle4[ActionType],,0),_xlfn.XLOOKUP(Tabelle4[[#This Row],[NegotiationID]]&amp;"FinalReject",Tabelle4[NegotiationID]&amp;Tabelle4[ActionType],Tabelle4[ActionType],,0))</f>
        <v>FinalAccept</v>
      </c>
      <c r="J523">
        <v>0.86170000000000002</v>
      </c>
      <c r="K523">
        <v>0.0625</v>
      </c>
      <c r="L523">
        <v>0.92420000000000002</v>
      </c>
      <c r="M523">
        <v>0.79920000000000002</v>
      </c>
      <c r="N523">
        <v>602</v>
      </c>
      <c r="O523">
        <v>2441</v>
      </c>
      <c r="P523">
        <v>13</v>
      </c>
      <c r="Q523" s="3" t="s">
        <v>467</v>
      </c>
    </row>
    <row r="524" ht="15" customHeight="1">
      <c r="A524" t="e">
        <f t="shared" ca="1" si="481"/>
        <v>#VALUE!</v>
      </c>
      <c r="B524" t="e">
        <f t="array" ref="B524" ca="1">_xlfn.XLOOKUP(Tabelle4[[#This Row],[ExperimentID]]&amp;Tabelle4[[#This Row],[NegotiationID]]&amp;Tabelle4[[#This Row],[MessageID]],ALL_IN_ONE[ExperimentID]&amp;ALL_IN_ONE[NegotiationID]&amp;ALL_IN_ONE[MessageID],ALL_IN_ONE[Gesamt_ID],,0)</f>
        <v>#VALUE!</v>
      </c>
      <c r="C524">
        <v>1251</v>
      </c>
      <c r="D524" t="s">
        <v>141</v>
      </c>
      <c r="E524">
        <v>5322</v>
      </c>
      <c r="F524">
        <v>1254</v>
      </c>
      <c r="G524">
        <v>1253</v>
      </c>
      <c r="H524" t="s">
        <v>31</v>
      </c>
      <c r="I524" t="str">
        <f t="array" ref="I524">IFERROR(_xlfn.XLOOKUP(Tabelle4[[#This Row],[NegotiationID]]&amp;"FinalAccept",Tabelle4[NegotiationID]&amp;Tabelle4[ActionType],Tabelle4[ActionType],,0),_xlfn.XLOOKUP(Tabelle4[[#This Row],[NegotiationID]]&amp;"FinalReject",Tabelle4[NegotiationID]&amp;Tabelle4[ActionType],Tabelle4[ActionType],,0))</f>
        <v>FinalAccept</v>
      </c>
      <c r="J524">
        <v>0.71599999999999997</v>
      </c>
      <c r="K524">
        <v>0.29749999999999999</v>
      </c>
      <c r="L524">
        <v>1.0135000000000001</v>
      </c>
      <c r="M524">
        <v>0.41849999999999998</v>
      </c>
      <c r="N524">
        <v>365</v>
      </c>
      <c r="O524">
        <v>2441</v>
      </c>
      <c r="P524">
        <v>13</v>
      </c>
      <c r="Q524" s="3" t="s">
        <v>468</v>
      </c>
    </row>
    <row r="525" ht="15" customHeight="1">
      <c r="A525" t="e">
        <f t="shared" ca="1" si="481"/>
        <v>#VALUE!</v>
      </c>
      <c r="B525" t="e">
        <f t="array" ref="B525" ca="1">_xlfn.XLOOKUP(Tabelle4[[#This Row],[ExperimentID]]&amp;Tabelle4[[#This Row],[NegotiationID]]&amp;Tabelle4[[#This Row],[MessageID]],ALL_IN_ONE[ExperimentID]&amp;ALL_IN_ONE[NegotiationID]&amp;ALL_IN_ONE[MessageID],ALL_IN_ONE[Gesamt_ID],,0)</f>
        <v>#VALUE!</v>
      </c>
      <c r="C525">
        <v>1251</v>
      </c>
      <c r="D525" t="s">
        <v>141</v>
      </c>
      <c r="E525">
        <v>5390</v>
      </c>
      <c r="F525">
        <v>1253</v>
      </c>
      <c r="G525">
        <v>1254</v>
      </c>
      <c r="H525" t="s">
        <v>31</v>
      </c>
      <c r="I525" t="str">
        <f t="array" ref="I525">IFERROR(_xlfn.XLOOKUP(Tabelle4[[#This Row],[NegotiationID]]&amp;"FinalAccept",Tabelle4[NegotiationID]&amp;Tabelle4[ActionType],Tabelle4[ActionType],,0),_xlfn.XLOOKUP(Tabelle4[[#This Row],[NegotiationID]]&amp;"FinalReject",Tabelle4[NegotiationID]&amp;Tabelle4[ActionType],Tabelle4[ActionType],,0))</f>
        <v>FinalAccept</v>
      </c>
      <c r="J525">
        <v>0.74580000000000002</v>
      </c>
      <c r="K525">
        <v>0.1875</v>
      </c>
      <c r="L525">
        <v>0.93330000000000002</v>
      </c>
      <c r="M525">
        <v>0.55830000000000002</v>
      </c>
      <c r="N525">
        <v>662</v>
      </c>
      <c r="O525">
        <v>2441</v>
      </c>
      <c r="P525">
        <v>13</v>
      </c>
      <c r="Q525" s="3" t="s">
        <v>469</v>
      </c>
    </row>
    <row r="526" ht="15" customHeight="1">
      <c r="A526" t="e">
        <f t="shared" ca="1" si="481"/>
        <v>#VALUE!</v>
      </c>
      <c r="B526" t="e">
        <f t="array" ref="B526" ca="1">_xlfn.XLOOKUP(Tabelle4[[#This Row],[ExperimentID]]&amp;Tabelle4[[#This Row],[NegotiationID]]&amp;Tabelle4[[#This Row],[MessageID]],ALL_IN_ONE[ExperimentID]&amp;ALL_IN_ONE[NegotiationID]&amp;ALL_IN_ONE[MessageID],ALL_IN_ONE[Gesamt_ID],,0)</f>
        <v>#VALUE!</v>
      </c>
      <c r="C526">
        <v>1251</v>
      </c>
      <c r="D526" t="s">
        <v>141</v>
      </c>
      <c r="E526">
        <v>5578</v>
      </c>
      <c r="F526">
        <v>1254</v>
      </c>
      <c r="G526">
        <v>1253</v>
      </c>
      <c r="H526" t="s">
        <v>31</v>
      </c>
      <c r="I526" t="str">
        <f t="array" ref="I526">IFERROR(_xlfn.XLOOKUP(Tabelle4[[#This Row],[NegotiationID]]&amp;"FinalAccept",Tabelle4[NegotiationID]&amp;Tabelle4[ActionType],Tabelle4[ActionType],,0),_xlfn.XLOOKUP(Tabelle4[[#This Row],[NegotiationID]]&amp;"FinalReject",Tabelle4[NegotiationID]&amp;Tabelle4[ActionType],Tabelle4[ActionType],,0))</f>
        <v>FinalAccept</v>
      </c>
      <c r="J526">
        <v>0.52749999999999997</v>
      </c>
      <c r="K526">
        <v>0.3775</v>
      </c>
      <c r="L526">
        <v>0.90500000000000003</v>
      </c>
      <c r="M526">
        <v>0.14999999999999999</v>
      </c>
      <c r="N526">
        <v>116</v>
      </c>
      <c r="O526">
        <v>2441</v>
      </c>
      <c r="P526">
        <v>13</v>
      </c>
      <c r="Q526" s="3" t="s">
        <v>470</v>
      </c>
    </row>
    <row r="527" ht="15" hidden="1" customHeight="1">
      <c r="A527" t="e">
        <f t="shared" ca="1" si="481"/>
        <v>#VALUE!</v>
      </c>
      <c r="B527" t="e">
        <f t="array" ref="B527" ca="1">_xlfn.XLOOKUP(Tabelle4[[#This Row],[ExperimentID]]&amp;Tabelle4[[#This Row],[NegotiationID]]&amp;Tabelle4[[#This Row],[MessageID]],ALL_IN_ONE[ExperimentID]&amp;ALL_IN_ONE[NegotiationID]&amp;ALL_IN_ONE[MessageID],ALL_IN_ONE[Gesamt_ID],,0)</f>
        <v>#VALUE!</v>
      </c>
      <c r="C527">
        <v>1251</v>
      </c>
      <c r="D527" t="s">
        <v>141</v>
      </c>
      <c r="E527">
        <v>5619</v>
      </c>
      <c r="F527">
        <v>1253</v>
      </c>
      <c r="G527">
        <v>1254</v>
      </c>
      <c r="H527" t="s">
        <v>22</v>
      </c>
      <c r="I527" t="str">
        <f t="array" ref="I527">IFERROR(_xlfn.XLOOKUP(Tabelle4[[#This Row],[NegotiationID]]&amp;"FinalAccept",Tabelle4[NegotiationID]&amp;Tabelle4[ActionType],Tabelle4[ActionType],,0),_xlfn.XLOOKUP(Tabelle4[[#This Row],[NegotiationID]]&amp;"FinalReject",Tabelle4[NegotiationID]&amp;Tabelle4[ActionType],Tabelle4[ActionType],,0))</f>
        <v>FinalAccept</v>
      </c>
      <c r="N527">
        <v>71</v>
      </c>
      <c r="O527">
        <v>2441</v>
      </c>
      <c r="P527">
        <v>13</v>
      </c>
      <c r="Q527" s="3" t="s">
        <v>6157</v>
      </c>
    </row>
    <row r="528" ht="15" hidden="1" customHeight="1">
      <c r="A528" t="e">
        <f t="shared" ca="1" si="481"/>
        <v>#VALUE!</v>
      </c>
      <c r="B528" t="e">
        <f t="array" ref="B528" ca="1">_xlfn.XLOOKUP(Tabelle4[[#This Row],[ExperimentID]]&amp;Tabelle4[[#This Row],[NegotiationID]]&amp;Tabelle4[[#This Row],[MessageID]],ALL_IN_ONE[ExperimentID]&amp;ALL_IN_ONE[NegotiationID]&amp;ALL_IN_ONE[MessageID],ALL_IN_ONE[Gesamt_ID],,0)</f>
        <v>#VALUE!</v>
      </c>
      <c r="C528">
        <v>1251</v>
      </c>
      <c r="D528" t="s">
        <v>141</v>
      </c>
      <c r="E528">
        <v>5643</v>
      </c>
      <c r="F528">
        <v>1254</v>
      </c>
      <c r="G528">
        <v>1253</v>
      </c>
      <c r="H528" t="s">
        <v>24</v>
      </c>
      <c r="I528" t="str">
        <f t="array" ref="I528">IFERROR(_xlfn.XLOOKUP(Tabelle4[[#This Row],[NegotiationID]]&amp;"FinalAccept",Tabelle4[NegotiationID]&amp;Tabelle4[ActionType],Tabelle4[ActionType],,0),_xlfn.XLOOKUP(Tabelle4[[#This Row],[NegotiationID]]&amp;"FinalReject",Tabelle4[NegotiationID]&amp;Tabelle4[ActionType],Tabelle4[ActionType],,0))</f>
        <v>FinalAccept</v>
      </c>
      <c r="N528">
        <v>102</v>
      </c>
      <c r="O528">
        <v>2441</v>
      </c>
      <c r="P528">
        <v>13</v>
      </c>
      <c r="Q528" s="3" t="s">
        <v>6158</v>
      </c>
    </row>
    <row r="529" ht="15" customHeight="1">
      <c r="A529" t="e">
        <f t="shared" ca="1" si="481"/>
        <v>#VALUE!</v>
      </c>
      <c r="B529" t="e">
        <f t="array" ref="B529" ca="1">_xlfn.XLOOKUP(Tabelle4[[#This Row],[ExperimentID]]&amp;Tabelle4[[#This Row],[NegotiationID]]&amp;Tabelle4[[#This Row],[MessageID]],ALL_IN_ONE[ExperimentID]&amp;ALL_IN_ONE[NegotiationID]&amp;ALL_IN_ONE[MessageID],ALL_IN_ONE[Gesamt_ID],,0)</f>
        <v>#VALUE!</v>
      </c>
      <c r="C529">
        <v>1251</v>
      </c>
      <c r="D529" t="s">
        <v>141</v>
      </c>
      <c r="E529">
        <v>6566</v>
      </c>
      <c r="F529">
        <v>1253</v>
      </c>
      <c r="G529">
        <v>1254</v>
      </c>
      <c r="H529" t="s">
        <v>31</v>
      </c>
      <c r="I529" t="str">
        <f t="array" ref="I529">IFERROR(_xlfn.XLOOKUP(Tabelle4[[#This Row],[NegotiationID]]&amp;"FinalAccept",Tabelle4[NegotiationID]&amp;Tabelle4[ActionType],Tabelle4[ActionType],,0),_xlfn.XLOOKUP(Tabelle4[[#This Row],[NegotiationID]]&amp;"FinalReject",Tabelle4[NegotiationID]&amp;Tabelle4[ActionType],Tabelle4[ActionType],,0))</f>
        <v>FinalAccept</v>
      </c>
      <c r="J529">
        <v>0.56000000000000005</v>
      </c>
      <c r="K529">
        <v>0.44750000000000001</v>
      </c>
      <c r="L529">
        <v>1.0075000000000001</v>
      </c>
      <c r="M529">
        <v>0.1125</v>
      </c>
      <c r="N529">
        <v>89</v>
      </c>
      <c r="O529">
        <v>2441</v>
      </c>
      <c r="P529">
        <v>13</v>
      </c>
      <c r="Q529" s="3" t="s">
        <v>471</v>
      </c>
    </row>
    <row r="530" ht="15" customHeight="1">
      <c r="A530" t="e">
        <f t="shared" ca="1" si="481"/>
        <v>#VALUE!</v>
      </c>
      <c r="B530" t="e">
        <f t="array" ref="B530" ca="1">_xlfn.XLOOKUP(Tabelle4[[#This Row],[ExperimentID]]&amp;Tabelle4[[#This Row],[NegotiationID]]&amp;Tabelle4[[#This Row],[MessageID]],ALL_IN_ONE[ExperimentID]&amp;ALL_IN_ONE[NegotiationID]&amp;ALL_IN_ONE[MessageID],ALL_IN_ONE[Gesamt_ID],,0)</f>
        <v>#VALUE!</v>
      </c>
      <c r="C530">
        <v>1251</v>
      </c>
      <c r="D530" t="s">
        <v>141</v>
      </c>
      <c r="E530">
        <v>6600</v>
      </c>
      <c r="F530">
        <v>1254</v>
      </c>
      <c r="G530">
        <v>1253</v>
      </c>
      <c r="H530" t="s">
        <v>31</v>
      </c>
      <c r="I530" t="str">
        <f t="array" ref="I530">IFERROR(_xlfn.XLOOKUP(Tabelle4[[#This Row],[NegotiationID]]&amp;"FinalAccept",Tabelle4[NegotiationID]&amp;Tabelle4[ActionType],Tabelle4[ActionType],,0),_xlfn.XLOOKUP(Tabelle4[[#This Row],[NegotiationID]]&amp;"FinalReject",Tabelle4[NegotiationID]&amp;Tabelle4[ActionType],Tabelle4[ActionType],,0))</f>
        <v>FinalAccept</v>
      </c>
      <c r="J530">
        <v>0.50749999999999995</v>
      </c>
      <c r="K530">
        <v>0.47999999999999998</v>
      </c>
      <c r="L530">
        <v>0.98750000000000004</v>
      </c>
      <c r="M530">
        <v>0.0275</v>
      </c>
      <c r="N530">
        <v>84</v>
      </c>
      <c r="O530">
        <v>2441</v>
      </c>
      <c r="P530">
        <v>13</v>
      </c>
      <c r="Q530" s="3" t="s">
        <v>472</v>
      </c>
    </row>
    <row r="531" ht="15" customHeight="1">
      <c r="A531" t="e">
        <f t="shared" ca="1" si="481"/>
        <v>#VALUE!</v>
      </c>
      <c r="B531" t="e">
        <f t="array" ref="B531" ca="1">_xlfn.XLOOKUP(Tabelle4[[#This Row],[ExperimentID]]&amp;Tabelle4[[#This Row],[NegotiationID]]&amp;Tabelle4[[#This Row],[MessageID]],ALL_IN_ONE[ExperimentID]&amp;ALL_IN_ONE[NegotiationID]&amp;ALL_IN_ONE[MessageID],ALL_IN_ONE[Gesamt_ID],,0)</f>
        <v>#VALUE!</v>
      </c>
      <c r="C531">
        <v>1251</v>
      </c>
      <c r="D531" t="s">
        <v>141</v>
      </c>
      <c r="E531">
        <v>6623</v>
      </c>
      <c r="F531">
        <v>1253</v>
      </c>
      <c r="G531">
        <v>1254</v>
      </c>
      <c r="H531" t="s">
        <v>20</v>
      </c>
      <c r="I531" t="str">
        <f t="array" ref="I531">IFERROR(_xlfn.XLOOKUP(Tabelle4[[#This Row],[NegotiationID]]&amp;"FinalAccept",Tabelle4[NegotiationID]&amp;Tabelle4[ActionType],Tabelle4[ActionType],,0),_xlfn.XLOOKUP(Tabelle4[[#This Row],[NegotiationID]]&amp;"FinalReject",Tabelle4[NegotiationID]&amp;Tabelle4[ActionType],Tabelle4[ActionType],,0))</f>
        <v>FinalAccept</v>
      </c>
      <c r="J531">
        <v>0.47999999999999998</v>
      </c>
      <c r="K531">
        <v>0.50749999999999995</v>
      </c>
      <c r="L531">
        <v>0.98750000000000004</v>
      </c>
      <c r="M531">
        <v>0.0275</v>
      </c>
      <c r="N531">
        <v>59</v>
      </c>
      <c r="O531">
        <v>2441</v>
      </c>
      <c r="P531">
        <v>13</v>
      </c>
      <c r="Q531" s="3" t="s">
        <v>473</v>
      </c>
    </row>
    <row r="532" ht="15" hidden="1" customHeight="1">
      <c r="A532" t="e">
        <f t="shared" ca="1" si="481"/>
        <v>#VALUE!</v>
      </c>
      <c r="B532" t="e">
        <f t="array" ref="B532" ca="1">_xlfn.XLOOKUP(Tabelle4[[#This Row],[ExperimentID]]&amp;Tabelle4[[#This Row],[NegotiationID]]&amp;Tabelle4[[#This Row],[MessageID]],ALL_IN_ONE[ExperimentID]&amp;ALL_IN_ONE[NegotiationID]&amp;ALL_IN_ONE[MessageID],ALL_IN_ONE[Gesamt_ID],,0)</f>
        <v>#VALUE!</v>
      </c>
      <c r="C532">
        <v>1277</v>
      </c>
      <c r="D532" t="s">
        <v>141</v>
      </c>
      <c r="E532">
        <v>1278</v>
      </c>
      <c r="H532" t="s">
        <v>6019</v>
      </c>
      <c r="I532" t="str">
        <f t="array" ref="I532">IFERROR(_xlfn.XLOOKUP(Tabelle4[[#This Row],[NegotiationID]]&amp;"FinalAccept",Tabelle4[NegotiationID]&amp;Tabelle4[ActionType],Tabelle4[ActionType],,0),_xlfn.XLOOKUP(Tabelle4[[#This Row],[NegotiationID]]&amp;"FinalReject",Tabelle4[NegotiationID]&amp;Tabelle4[ActionType],Tabelle4[ActionType],,0))</f>
        <v>FinalAccept</v>
      </c>
      <c r="N532">
        <v>21</v>
      </c>
      <c r="O532">
        <v>3148</v>
      </c>
      <c r="P532">
        <v>10</v>
      </c>
      <c r="Q532" t="s">
        <v>6020</v>
      </c>
    </row>
    <row r="533" ht="15" customHeight="1">
      <c r="A533" t="e">
        <f t="shared" ca="1" si="481"/>
        <v>#VALUE!</v>
      </c>
      <c r="B533" t="e">
        <f t="array" ref="B533" ca="1">_xlfn.XLOOKUP(Tabelle4[[#This Row],[ExperimentID]]&amp;Tabelle4[[#This Row],[NegotiationID]]&amp;Tabelle4[[#This Row],[MessageID]],ALL_IN_ONE[ExperimentID]&amp;ALL_IN_ONE[NegotiationID]&amp;ALL_IN_ONE[MessageID],ALL_IN_ONE[Gesamt_ID],,0)</f>
        <v>#VALUE!</v>
      </c>
      <c r="C533">
        <v>1277</v>
      </c>
      <c r="D533" t="s">
        <v>141</v>
      </c>
      <c r="E533">
        <v>3636</v>
      </c>
      <c r="F533">
        <v>1280</v>
      </c>
      <c r="G533">
        <v>1279</v>
      </c>
      <c r="H533" t="s">
        <v>19</v>
      </c>
      <c r="I533" t="str">
        <f t="array" ref="I533">IFERROR(_xlfn.XLOOKUP(Tabelle4[[#This Row],[NegotiationID]]&amp;"FinalAccept",Tabelle4[NegotiationID]&amp;Tabelle4[ActionType],Tabelle4[ActionType],,0),_xlfn.XLOOKUP(Tabelle4[[#This Row],[NegotiationID]]&amp;"FinalReject",Tabelle4[NegotiationID]&amp;Tabelle4[ActionType],Tabelle4[ActionType],,0))</f>
        <v>FinalAccept</v>
      </c>
      <c r="J533">
        <v>0.88349999999999995</v>
      </c>
      <c r="K533">
        <v>0.16</v>
      </c>
      <c r="L533">
        <v>1.0435000000000001</v>
      </c>
      <c r="M533">
        <v>0.72350000000000003</v>
      </c>
      <c r="N533">
        <v>318</v>
      </c>
      <c r="O533">
        <v>3148</v>
      </c>
      <c r="P533">
        <v>10</v>
      </c>
      <c r="Q533" s="3" t="s">
        <v>474</v>
      </c>
    </row>
    <row r="534" ht="15" customHeight="1">
      <c r="A534" t="e">
        <f t="shared" ca="1" si="481"/>
        <v>#VALUE!</v>
      </c>
      <c r="B534" t="e">
        <f t="array" ref="B534" ca="1">_xlfn.XLOOKUP(Tabelle4[[#This Row],[ExperimentID]]&amp;Tabelle4[[#This Row],[NegotiationID]]&amp;Tabelle4[[#This Row],[MessageID]],ALL_IN_ONE[ExperimentID]&amp;ALL_IN_ONE[NegotiationID]&amp;ALL_IN_ONE[MessageID],ALL_IN_ONE[Gesamt_ID],,0)</f>
        <v>#VALUE!</v>
      </c>
      <c r="C534">
        <v>1277</v>
      </c>
      <c r="D534" t="s">
        <v>141</v>
      </c>
      <c r="E534">
        <v>3942</v>
      </c>
      <c r="F534">
        <v>1279</v>
      </c>
      <c r="G534">
        <v>1280</v>
      </c>
      <c r="H534" t="s">
        <v>31</v>
      </c>
      <c r="I534" t="str">
        <f t="array" ref="I534">IFERROR(_xlfn.XLOOKUP(Tabelle4[[#This Row],[NegotiationID]]&amp;"FinalAccept",Tabelle4[NegotiationID]&amp;Tabelle4[ActionType],Tabelle4[ActionType],,0),_xlfn.XLOOKUP(Tabelle4[[#This Row],[NegotiationID]]&amp;"FinalReject",Tabelle4[NegotiationID]&amp;Tabelle4[ActionType],Tabelle4[ActionType],,0))</f>
        <v>FinalAccept</v>
      </c>
      <c r="J534">
        <v>0.84419999999999995</v>
      </c>
      <c r="K534">
        <v>0.16600000000000001</v>
      </c>
      <c r="L534">
        <v>1.0102</v>
      </c>
      <c r="M534">
        <v>0.67820000000000003</v>
      </c>
      <c r="N534">
        <v>363</v>
      </c>
      <c r="O534">
        <v>3148</v>
      </c>
      <c r="P534">
        <v>10</v>
      </c>
      <c r="Q534" s="3" t="s">
        <v>475</v>
      </c>
    </row>
    <row r="535" ht="15" customHeight="1">
      <c r="A535" t="e">
        <f t="shared" ca="1" si="481"/>
        <v>#VALUE!</v>
      </c>
      <c r="B535" t="e">
        <f t="array" ref="B535" ca="1">_xlfn.XLOOKUP(Tabelle4[[#This Row],[ExperimentID]]&amp;Tabelle4[[#This Row],[NegotiationID]]&amp;Tabelle4[[#This Row],[MessageID]],ALL_IN_ONE[ExperimentID]&amp;ALL_IN_ONE[NegotiationID]&amp;ALL_IN_ONE[MessageID],ALL_IN_ONE[Gesamt_ID],,0)</f>
        <v>#VALUE!</v>
      </c>
      <c r="C535">
        <v>1277</v>
      </c>
      <c r="D535" t="s">
        <v>141</v>
      </c>
      <c r="E535">
        <v>4098</v>
      </c>
      <c r="F535">
        <v>1280</v>
      </c>
      <c r="G535">
        <v>1279</v>
      </c>
      <c r="H535" t="s">
        <v>31</v>
      </c>
      <c r="I535" t="str">
        <f t="array" ref="I535">IFERROR(_xlfn.XLOOKUP(Tabelle4[[#This Row],[NegotiationID]]&amp;"FinalAccept",Tabelle4[NegotiationID]&amp;Tabelle4[ActionType],Tabelle4[ActionType],,0),_xlfn.XLOOKUP(Tabelle4[[#This Row],[NegotiationID]]&amp;"FinalReject",Tabelle4[NegotiationID]&amp;Tabelle4[ActionType],Tabelle4[ActionType],,0))</f>
        <v>FinalAccept</v>
      </c>
      <c r="J535">
        <v>0.77849999999999997</v>
      </c>
      <c r="K535">
        <v>0.20669999999999999</v>
      </c>
      <c r="L535">
        <v>0.98519999999999996</v>
      </c>
      <c r="M535">
        <v>0.57179999999999997</v>
      </c>
      <c r="N535">
        <v>357</v>
      </c>
      <c r="O535">
        <v>3148</v>
      </c>
      <c r="P535">
        <v>10</v>
      </c>
      <c r="Q535" s="3" t="s">
        <v>476</v>
      </c>
    </row>
    <row r="536" ht="15" customHeight="1">
      <c r="A536" t="e">
        <f t="shared" ca="1" si="481"/>
        <v>#VALUE!</v>
      </c>
      <c r="B536" t="e">
        <f t="array" ref="B536" ca="1">_xlfn.XLOOKUP(Tabelle4[[#This Row],[ExperimentID]]&amp;Tabelle4[[#This Row],[NegotiationID]]&amp;Tabelle4[[#This Row],[MessageID]],ALL_IN_ONE[ExperimentID]&amp;ALL_IN_ONE[NegotiationID]&amp;ALL_IN_ONE[MessageID],ALL_IN_ONE[Gesamt_ID],,0)</f>
        <v>#VALUE!</v>
      </c>
      <c r="C536">
        <v>1277</v>
      </c>
      <c r="D536" t="s">
        <v>141</v>
      </c>
      <c r="E536">
        <v>4775</v>
      </c>
      <c r="F536">
        <v>1279</v>
      </c>
      <c r="G536">
        <v>1280</v>
      </c>
      <c r="H536" t="s">
        <v>31</v>
      </c>
      <c r="I536" t="str">
        <f t="array" ref="I536">IFERROR(_xlfn.XLOOKUP(Tabelle4[[#This Row],[NegotiationID]]&amp;"FinalAccept",Tabelle4[NegotiationID]&amp;Tabelle4[ActionType],Tabelle4[ActionType],,0),_xlfn.XLOOKUP(Tabelle4[[#This Row],[NegotiationID]]&amp;"FinalReject",Tabelle4[NegotiationID]&amp;Tabelle4[ActionType],Tabelle4[ActionType],,0))</f>
        <v>FinalAccept</v>
      </c>
      <c r="J536">
        <v>0.78169999999999995</v>
      </c>
      <c r="K536">
        <v>0.251</v>
      </c>
      <c r="L536">
        <v>1.0327</v>
      </c>
      <c r="M536">
        <v>0.53069999999999995</v>
      </c>
      <c r="N536">
        <v>453</v>
      </c>
      <c r="O536">
        <v>3148</v>
      </c>
      <c r="P536">
        <v>10</v>
      </c>
      <c r="Q536" s="3" t="s">
        <v>477</v>
      </c>
    </row>
    <row r="537" ht="15" customHeight="1">
      <c r="A537" t="e">
        <f t="shared" ca="1" si="481"/>
        <v>#VALUE!</v>
      </c>
      <c r="B537" t="e">
        <f t="array" ref="B537" ca="1">_xlfn.XLOOKUP(Tabelle4[[#This Row],[ExperimentID]]&amp;Tabelle4[[#This Row],[NegotiationID]]&amp;Tabelle4[[#This Row],[MessageID]],ALL_IN_ONE[ExperimentID]&amp;ALL_IN_ONE[NegotiationID]&amp;ALL_IN_ONE[MessageID],ALL_IN_ONE[Gesamt_ID],,0)</f>
        <v>#VALUE!</v>
      </c>
      <c r="C537">
        <v>1277</v>
      </c>
      <c r="D537" t="s">
        <v>141</v>
      </c>
      <c r="E537">
        <v>4880</v>
      </c>
      <c r="F537">
        <v>1280</v>
      </c>
      <c r="G537">
        <v>1279</v>
      </c>
      <c r="H537" t="s">
        <v>31</v>
      </c>
      <c r="I537" t="str">
        <f t="array" ref="I537">IFERROR(_xlfn.XLOOKUP(Tabelle4[[#This Row],[NegotiationID]]&amp;"FinalAccept",Tabelle4[NegotiationID]&amp;Tabelle4[ActionType],Tabelle4[ActionType],,0),_xlfn.XLOOKUP(Tabelle4[[#This Row],[NegotiationID]]&amp;"FinalReject",Tabelle4[NegotiationID]&amp;Tabelle4[ActionType],Tabelle4[ActionType],,0))</f>
        <v>FinalAccept</v>
      </c>
      <c r="J537">
        <v>0.73599999999999999</v>
      </c>
      <c r="K537">
        <v>0.27079999999999999</v>
      </c>
      <c r="L537">
        <v>1.0067999999999999</v>
      </c>
      <c r="M537">
        <v>0.4652</v>
      </c>
      <c r="N537">
        <v>434</v>
      </c>
      <c r="O537">
        <v>3148</v>
      </c>
      <c r="P537">
        <v>10</v>
      </c>
      <c r="Q537" s="3" t="s">
        <v>478</v>
      </c>
    </row>
    <row r="538" ht="15" customHeight="1">
      <c r="A538" t="e">
        <f t="shared" ca="1" si="481"/>
        <v>#VALUE!</v>
      </c>
      <c r="B538" t="e">
        <f t="array" ref="B538" ca="1">_xlfn.XLOOKUP(Tabelle4[[#This Row],[ExperimentID]]&amp;Tabelle4[[#This Row],[NegotiationID]]&amp;Tabelle4[[#This Row],[MessageID]],ALL_IN_ONE[ExperimentID]&amp;ALL_IN_ONE[NegotiationID]&amp;ALL_IN_ONE[MessageID],ALL_IN_ONE[Gesamt_ID],,0)</f>
        <v>#VALUE!</v>
      </c>
      <c r="C538">
        <v>1277</v>
      </c>
      <c r="D538" t="s">
        <v>141</v>
      </c>
      <c r="E538">
        <v>5288</v>
      </c>
      <c r="F538">
        <v>1279</v>
      </c>
      <c r="G538">
        <v>1280</v>
      </c>
      <c r="H538" t="s">
        <v>31</v>
      </c>
      <c r="I538" t="str">
        <f t="array" ref="I538">IFERROR(_xlfn.XLOOKUP(Tabelle4[[#This Row],[NegotiationID]]&amp;"FinalAccept",Tabelle4[NegotiationID]&amp;Tabelle4[ActionType],Tabelle4[ActionType],,0),_xlfn.XLOOKUP(Tabelle4[[#This Row],[NegotiationID]]&amp;"FinalReject",Tabelle4[NegotiationID]&amp;Tabelle4[ActionType],Tabelle4[ActionType],,0))</f>
        <v>FinalAccept</v>
      </c>
      <c r="J538">
        <v>0.58499999999999996</v>
      </c>
      <c r="K538">
        <v>0.51349999999999996</v>
      </c>
      <c r="L538">
        <v>1.0985</v>
      </c>
      <c r="M538">
        <v>0.071499999999999994</v>
      </c>
      <c r="N538">
        <v>414</v>
      </c>
      <c r="O538">
        <v>3148</v>
      </c>
      <c r="P538">
        <v>10</v>
      </c>
      <c r="Q538" s="3" t="s">
        <v>479</v>
      </c>
    </row>
    <row r="539" ht="15" customHeight="1">
      <c r="A539" t="e">
        <f t="shared" ca="1" si="481"/>
        <v>#VALUE!</v>
      </c>
      <c r="B539" t="e">
        <f t="array" ref="B539" ca="1">_xlfn.XLOOKUP(Tabelle4[[#This Row],[ExperimentID]]&amp;Tabelle4[[#This Row],[NegotiationID]]&amp;Tabelle4[[#This Row],[MessageID]],ALL_IN_ONE[ExperimentID]&amp;ALL_IN_ONE[NegotiationID]&amp;ALL_IN_ONE[MessageID],ALL_IN_ONE[Gesamt_ID],,0)</f>
        <v>#VALUE!</v>
      </c>
      <c r="C539">
        <v>1277</v>
      </c>
      <c r="D539" t="s">
        <v>141</v>
      </c>
      <c r="E539">
        <v>5605</v>
      </c>
      <c r="F539">
        <v>1280</v>
      </c>
      <c r="G539">
        <v>1279</v>
      </c>
      <c r="H539" t="s">
        <v>31</v>
      </c>
      <c r="I539" t="str">
        <f t="array" ref="I539">IFERROR(_xlfn.XLOOKUP(Tabelle4[[#This Row],[NegotiationID]]&amp;"FinalAccept",Tabelle4[NegotiationID]&amp;Tabelle4[ActionType],Tabelle4[ActionType],,0),_xlfn.XLOOKUP(Tabelle4[[#This Row],[NegotiationID]]&amp;"FinalReject",Tabelle4[NegotiationID]&amp;Tabelle4[ActionType],Tabelle4[ActionType],,0))</f>
        <v>FinalAccept</v>
      </c>
      <c r="J539">
        <v>0.65600000000000003</v>
      </c>
      <c r="K539">
        <v>0.3775</v>
      </c>
      <c r="L539">
        <v>1.0335000000000001</v>
      </c>
      <c r="M539">
        <v>0.27850000000000003</v>
      </c>
      <c r="N539">
        <v>250</v>
      </c>
      <c r="O539">
        <v>3148</v>
      </c>
      <c r="P539">
        <v>10</v>
      </c>
      <c r="Q539" s="3" t="s">
        <v>480</v>
      </c>
    </row>
    <row r="540" ht="15" customHeight="1">
      <c r="A540" t="e">
        <f t="shared" ca="1" si="481"/>
        <v>#VALUE!</v>
      </c>
      <c r="B540" t="e">
        <f t="array" ref="B540" ca="1">_xlfn.XLOOKUP(Tabelle4[[#This Row],[ExperimentID]]&amp;Tabelle4[[#This Row],[NegotiationID]]&amp;Tabelle4[[#This Row],[MessageID]],ALL_IN_ONE[ExperimentID]&amp;ALL_IN_ONE[NegotiationID]&amp;ALL_IN_ONE[MessageID],ALL_IN_ONE[Gesamt_ID],,0)</f>
        <v>#VALUE!</v>
      </c>
      <c r="C540">
        <v>1277</v>
      </c>
      <c r="D540" t="s">
        <v>141</v>
      </c>
      <c r="E540">
        <v>6103</v>
      </c>
      <c r="F540">
        <v>1279</v>
      </c>
      <c r="G540">
        <v>1280</v>
      </c>
      <c r="H540" t="s">
        <v>31</v>
      </c>
      <c r="I540" t="str">
        <f t="array" ref="I540">IFERROR(_xlfn.XLOOKUP(Tabelle4[[#This Row],[NegotiationID]]&amp;"FinalAccept",Tabelle4[NegotiationID]&amp;Tabelle4[ActionType],Tabelle4[ActionType],,0),_xlfn.XLOOKUP(Tabelle4[[#This Row],[NegotiationID]]&amp;"FinalReject",Tabelle4[NegotiationID]&amp;Tabelle4[ActionType],Tabelle4[ActionType],,0))</f>
        <v>FinalAccept</v>
      </c>
      <c r="J540">
        <v>0.55830000000000002</v>
      </c>
      <c r="K540">
        <v>0.53349999999999997</v>
      </c>
      <c r="L540">
        <v>1.0918000000000001</v>
      </c>
      <c r="M540">
        <v>0.024799999999999999</v>
      </c>
      <c r="N540">
        <v>472</v>
      </c>
      <c r="O540">
        <v>3148</v>
      </c>
      <c r="P540">
        <v>10</v>
      </c>
      <c r="Q540" s="3" t="s">
        <v>481</v>
      </c>
    </row>
    <row r="541" ht="15" customHeight="1">
      <c r="A541" t="e">
        <f t="shared" ca="1" si="481"/>
        <v>#VALUE!</v>
      </c>
      <c r="B541" t="e">
        <f t="array" ref="B541" ca="1">_xlfn.XLOOKUP(Tabelle4[[#This Row],[ExperimentID]]&amp;Tabelle4[[#This Row],[NegotiationID]]&amp;Tabelle4[[#This Row],[MessageID]],ALL_IN_ONE[ExperimentID]&amp;ALL_IN_ONE[NegotiationID]&amp;ALL_IN_ONE[MessageID],ALL_IN_ONE[Gesamt_ID],,0)</f>
        <v>#VALUE!</v>
      </c>
      <c r="C541">
        <v>1277</v>
      </c>
      <c r="D541" t="s">
        <v>141</v>
      </c>
      <c r="E541">
        <v>6136</v>
      </c>
      <c r="F541">
        <v>1280</v>
      </c>
      <c r="G541">
        <v>1279</v>
      </c>
      <c r="H541" t="s">
        <v>20</v>
      </c>
      <c r="I541" t="str">
        <f t="array" ref="I541">IFERROR(_xlfn.XLOOKUP(Tabelle4[[#This Row],[NegotiationID]]&amp;"FinalAccept",Tabelle4[NegotiationID]&amp;Tabelle4[ActionType],Tabelle4[ActionType],,0),_xlfn.XLOOKUP(Tabelle4[[#This Row],[NegotiationID]]&amp;"FinalReject",Tabelle4[NegotiationID]&amp;Tabelle4[ActionType],Tabelle4[ActionType],,0))</f>
        <v>FinalAccept</v>
      </c>
      <c r="J541">
        <v>0.53349999999999997</v>
      </c>
      <c r="K541">
        <v>0.55830000000000002</v>
      </c>
      <c r="L541">
        <v>1.0918000000000001</v>
      </c>
      <c r="M541">
        <v>0.024799999999999999</v>
      </c>
      <c r="N541">
        <v>66</v>
      </c>
      <c r="O541">
        <v>3148</v>
      </c>
      <c r="P541">
        <v>10</v>
      </c>
      <c r="Q541" s="3" t="s">
        <v>482</v>
      </c>
    </row>
    <row r="542" ht="15" hidden="1" customHeight="1">
      <c r="A542" t="e">
        <f t="shared" ca="1" si="481"/>
        <v>#VALUE!</v>
      </c>
      <c r="B542" t="e">
        <f t="array" ref="B542" ca="1">_xlfn.XLOOKUP(Tabelle4[[#This Row],[ExperimentID]]&amp;Tabelle4[[#This Row],[NegotiationID]]&amp;Tabelle4[[#This Row],[MessageID]],ALL_IN_ONE[ExperimentID]&amp;ALL_IN_ONE[NegotiationID]&amp;ALL_IN_ONE[MessageID],ALL_IN_ONE[Gesamt_ID],,0)</f>
        <v>#VALUE!</v>
      </c>
      <c r="C542">
        <v>1303</v>
      </c>
      <c r="D542" t="s">
        <v>141</v>
      </c>
      <c r="E542">
        <v>1304</v>
      </c>
      <c r="H542" t="s">
        <v>6019</v>
      </c>
      <c r="I542" t="str">
        <f t="array" ref="I542">IFERROR(_xlfn.XLOOKUP(Tabelle4[[#This Row],[NegotiationID]]&amp;"FinalAccept",Tabelle4[NegotiationID]&amp;Tabelle4[ActionType],Tabelle4[ActionType],,0),_xlfn.XLOOKUP(Tabelle4[[#This Row],[NegotiationID]]&amp;"FinalReject",Tabelle4[NegotiationID]&amp;Tabelle4[ActionType],Tabelle4[ActionType],,0))</f>
        <v>FinalAccept</v>
      </c>
      <c r="N542">
        <v>21</v>
      </c>
      <c r="O542">
        <v>1649</v>
      </c>
      <c r="P542">
        <v>9</v>
      </c>
      <c r="Q542" t="s">
        <v>6020</v>
      </c>
    </row>
    <row r="543" ht="15" customHeight="1">
      <c r="A543" t="e">
        <f t="shared" ca="1" si="481"/>
        <v>#VALUE!</v>
      </c>
      <c r="B543" t="e">
        <f t="array" ref="B543" ca="1">_xlfn.XLOOKUP(Tabelle4[[#This Row],[ExperimentID]]&amp;Tabelle4[[#This Row],[NegotiationID]]&amp;Tabelle4[[#This Row],[MessageID]],ALL_IN_ONE[ExperimentID]&amp;ALL_IN_ONE[NegotiationID]&amp;ALL_IN_ONE[MessageID],ALL_IN_ONE[Gesamt_ID],,0)</f>
        <v>#VALUE!</v>
      </c>
      <c r="C543">
        <v>1303</v>
      </c>
      <c r="D543" t="s">
        <v>141</v>
      </c>
      <c r="E543">
        <v>4068</v>
      </c>
      <c r="F543">
        <v>1306</v>
      </c>
      <c r="G543">
        <v>1305</v>
      </c>
      <c r="H543" t="s">
        <v>19</v>
      </c>
      <c r="I543" t="str">
        <f t="array" ref="I543">IFERROR(_xlfn.XLOOKUP(Tabelle4[[#This Row],[NegotiationID]]&amp;"FinalAccept",Tabelle4[NegotiationID]&amp;Tabelle4[ActionType],Tabelle4[ActionType],,0),_xlfn.XLOOKUP(Tabelle4[[#This Row],[NegotiationID]]&amp;"FinalReject",Tabelle4[NegotiationID]&amp;Tabelle4[ActionType],Tabelle4[ActionType],,0))</f>
        <v>FinalAccept</v>
      </c>
      <c r="J543">
        <v>0.86350000000000005</v>
      </c>
      <c r="K543">
        <v>0.1867</v>
      </c>
      <c r="L543">
        <v>1.0502</v>
      </c>
      <c r="M543">
        <v>0.67679999999999996</v>
      </c>
      <c r="N543">
        <v>348</v>
      </c>
      <c r="O543">
        <v>1649</v>
      </c>
      <c r="P543">
        <v>9</v>
      </c>
      <c r="Q543" s="3" t="s">
        <v>483</v>
      </c>
    </row>
    <row r="544" ht="15" customHeight="1">
      <c r="A544" t="e">
        <f t="shared" ca="1" si="481"/>
        <v>#VALUE!</v>
      </c>
      <c r="B544" t="e">
        <f t="array" ref="B544" ca="1">_xlfn.XLOOKUP(Tabelle4[[#This Row],[ExperimentID]]&amp;Tabelle4[[#This Row],[NegotiationID]]&amp;Tabelle4[[#This Row],[MessageID]],ALL_IN_ONE[ExperimentID]&amp;ALL_IN_ONE[NegotiationID]&amp;ALL_IN_ONE[MessageID],ALL_IN_ONE[Gesamt_ID],,0)</f>
        <v>#VALUE!</v>
      </c>
      <c r="C544">
        <v>1303</v>
      </c>
      <c r="D544" t="s">
        <v>141</v>
      </c>
      <c r="E544">
        <v>4394</v>
      </c>
      <c r="F544">
        <v>1305</v>
      </c>
      <c r="G544">
        <v>1306</v>
      </c>
      <c r="H544" t="s">
        <v>31</v>
      </c>
      <c r="I544" t="str">
        <f t="array" ref="I544">IFERROR(_xlfn.XLOOKUP(Tabelle4[[#This Row],[NegotiationID]]&amp;"FinalAccept",Tabelle4[NegotiationID]&amp;Tabelle4[ActionType],Tabelle4[ActionType],,0),_xlfn.XLOOKUP(Tabelle4[[#This Row],[NegotiationID]]&amp;"FinalReject",Tabelle4[NegotiationID]&amp;Tabelle4[ActionType],Tabelle4[ActionType],,0))</f>
        <v>FinalAccept</v>
      </c>
      <c r="J544">
        <v>0.82420000000000004</v>
      </c>
      <c r="K544">
        <v>0.22850000000000001</v>
      </c>
      <c r="L544">
        <v>1.0527</v>
      </c>
      <c r="M544">
        <v>0.59570000000000001</v>
      </c>
      <c r="N544">
        <v>239</v>
      </c>
      <c r="O544">
        <v>1649</v>
      </c>
      <c r="P544">
        <v>9</v>
      </c>
      <c r="Q544" s="3" t="s">
        <v>484</v>
      </c>
    </row>
    <row r="545" ht="15" customHeight="1">
      <c r="A545" t="e">
        <f t="shared" ca="1" si="481"/>
        <v>#VALUE!</v>
      </c>
      <c r="B545" t="e">
        <f t="array" ref="B545" ca="1">_xlfn.XLOOKUP(Tabelle4[[#This Row],[ExperimentID]]&amp;Tabelle4[[#This Row],[NegotiationID]]&amp;Tabelle4[[#This Row],[MessageID]],ALL_IN_ONE[ExperimentID]&amp;ALL_IN_ONE[NegotiationID]&amp;ALL_IN_ONE[MessageID],ALL_IN_ONE[Gesamt_ID],,0)</f>
        <v>#VALUE!</v>
      </c>
      <c r="C545">
        <v>1303</v>
      </c>
      <c r="D545" t="s">
        <v>141</v>
      </c>
      <c r="E545">
        <v>4605</v>
      </c>
      <c r="F545">
        <v>1306</v>
      </c>
      <c r="G545">
        <v>1305</v>
      </c>
      <c r="H545" t="s">
        <v>31</v>
      </c>
      <c r="I545" t="str">
        <f t="array" ref="I545">IFERROR(_xlfn.XLOOKUP(Tabelle4[[#This Row],[NegotiationID]]&amp;"FinalAccept",Tabelle4[NegotiationID]&amp;Tabelle4[ActionType],Tabelle4[ActionType],,0),_xlfn.XLOOKUP(Tabelle4[[#This Row],[NegotiationID]]&amp;"FinalReject",Tabelle4[NegotiationID]&amp;Tabelle4[ActionType],Tabelle4[ActionType],,0))</f>
        <v>FinalAccept</v>
      </c>
      <c r="J545">
        <v>0.78100000000000003</v>
      </c>
      <c r="K545">
        <v>0.26669999999999999</v>
      </c>
      <c r="L545">
        <v>1.0477000000000001</v>
      </c>
      <c r="M545">
        <v>0.51429999999999998</v>
      </c>
      <c r="N545">
        <v>348</v>
      </c>
      <c r="O545">
        <v>1649</v>
      </c>
      <c r="P545">
        <v>9</v>
      </c>
      <c r="Q545" s="3" t="s">
        <v>485</v>
      </c>
    </row>
    <row r="546" ht="15" customHeight="1">
      <c r="A546" t="e">
        <f t="shared" ca="1" si="481"/>
        <v>#VALUE!</v>
      </c>
      <c r="B546" t="e">
        <f t="array" ref="B546" ca="1">_xlfn.XLOOKUP(Tabelle4[[#This Row],[ExperimentID]]&amp;Tabelle4[[#This Row],[NegotiationID]]&amp;Tabelle4[[#This Row],[MessageID]],ALL_IN_ONE[ExperimentID]&amp;ALL_IN_ONE[NegotiationID]&amp;ALL_IN_ONE[MessageID],ALL_IN_ONE[Gesamt_ID],,0)</f>
        <v>#VALUE!</v>
      </c>
      <c r="C546">
        <v>1303</v>
      </c>
      <c r="D546" t="s">
        <v>141</v>
      </c>
      <c r="E546">
        <v>4853</v>
      </c>
      <c r="F546">
        <v>1305</v>
      </c>
      <c r="G546">
        <v>1306</v>
      </c>
      <c r="H546" t="s">
        <v>31</v>
      </c>
      <c r="I546" t="str">
        <f t="array" ref="I546">IFERROR(_xlfn.XLOOKUP(Tabelle4[[#This Row],[NegotiationID]]&amp;"FinalAccept",Tabelle4[NegotiationID]&amp;Tabelle4[ActionType],Tabelle4[ActionType],,0),_xlfn.XLOOKUP(Tabelle4[[#This Row],[NegotiationID]]&amp;"FinalReject",Tabelle4[NegotiationID]&amp;Tabelle4[ActionType],Tabelle4[ActionType],,0))</f>
        <v>FinalAccept</v>
      </c>
      <c r="J546">
        <v>0.63</v>
      </c>
      <c r="K546">
        <v>0.45600000000000002</v>
      </c>
      <c r="L546">
        <v>1.0860000000000001</v>
      </c>
      <c r="M546">
        <v>0.17399999999999999</v>
      </c>
      <c r="N546">
        <v>243</v>
      </c>
      <c r="O546">
        <v>1649</v>
      </c>
      <c r="P546">
        <v>9</v>
      </c>
      <c r="Q546" s="3" t="s">
        <v>486</v>
      </c>
    </row>
    <row r="547" ht="15" customHeight="1">
      <c r="A547" t="e">
        <f t="shared" ca="1" si="481"/>
        <v>#VALUE!</v>
      </c>
      <c r="B547" t="e">
        <f t="array" ref="B547" ca="1">_xlfn.XLOOKUP(Tabelle4[[#This Row],[ExperimentID]]&amp;Tabelle4[[#This Row],[NegotiationID]]&amp;Tabelle4[[#This Row],[MessageID]],ALL_IN_ONE[ExperimentID]&amp;ALL_IN_ONE[NegotiationID]&amp;ALL_IN_ONE[MessageID],ALL_IN_ONE[Gesamt_ID],,0)</f>
        <v>#VALUE!</v>
      </c>
      <c r="C547">
        <v>1303</v>
      </c>
      <c r="D547" t="s">
        <v>141</v>
      </c>
      <c r="E547">
        <v>5846</v>
      </c>
      <c r="F547">
        <v>1306</v>
      </c>
      <c r="G547">
        <v>1305</v>
      </c>
      <c r="H547" t="s">
        <v>31</v>
      </c>
      <c r="I547" t="str">
        <f t="array" ref="I547">IFERROR(_xlfn.XLOOKUP(Tabelle4[[#This Row],[NegotiationID]]&amp;"FinalAccept",Tabelle4[NegotiationID]&amp;Tabelle4[ActionType],Tabelle4[ActionType],,0),_xlfn.XLOOKUP(Tabelle4[[#This Row],[NegotiationID]]&amp;"FinalReject",Tabelle4[NegotiationID]&amp;Tabelle4[ActionType],Tabelle4[ActionType],,0))</f>
        <v>FinalAccept</v>
      </c>
      <c r="J547">
        <v>0.69699999999999995</v>
      </c>
      <c r="K547">
        <v>0.44950000000000001</v>
      </c>
      <c r="L547">
        <v>1.1465000000000001</v>
      </c>
      <c r="M547">
        <v>0.2475</v>
      </c>
      <c r="N547">
        <v>186</v>
      </c>
      <c r="O547">
        <v>1649</v>
      </c>
      <c r="P547">
        <v>9</v>
      </c>
      <c r="Q547" s="3" t="s">
        <v>487</v>
      </c>
    </row>
    <row r="548" ht="15" customHeight="1">
      <c r="A548" t="e">
        <f t="shared" ca="1" si="481"/>
        <v>#VALUE!</v>
      </c>
      <c r="B548" t="e">
        <f t="array" ref="B548" ca="1">_xlfn.XLOOKUP(Tabelle4[[#This Row],[ExperimentID]]&amp;Tabelle4[[#This Row],[NegotiationID]]&amp;Tabelle4[[#This Row],[MessageID]],ALL_IN_ONE[ExperimentID]&amp;ALL_IN_ONE[NegotiationID]&amp;ALL_IN_ONE[MessageID],ALL_IN_ONE[Gesamt_ID],,0)</f>
        <v>#VALUE!</v>
      </c>
      <c r="C548">
        <v>1303</v>
      </c>
      <c r="D548" t="s">
        <v>141</v>
      </c>
      <c r="E548">
        <v>5870</v>
      </c>
      <c r="F548">
        <v>1305</v>
      </c>
      <c r="G548">
        <v>1306</v>
      </c>
      <c r="H548" t="s">
        <v>31</v>
      </c>
      <c r="I548" t="str">
        <f t="array" ref="I548">IFERROR(_xlfn.XLOOKUP(Tabelle4[[#This Row],[NegotiationID]]&amp;"FinalAccept",Tabelle4[NegotiationID]&amp;Tabelle4[ActionType],Tabelle4[ActionType],,0),_xlfn.XLOOKUP(Tabelle4[[#This Row],[NegotiationID]]&amp;"FinalReject",Tabelle4[NegotiationID]&amp;Tabelle4[ActionType],Tabelle4[ActionType],,0))</f>
        <v>FinalAccept</v>
      </c>
      <c r="J548">
        <v>0.61419999999999997</v>
      </c>
      <c r="K548">
        <v>0.59599999999999997</v>
      </c>
      <c r="L548">
        <v>1.2101999999999999</v>
      </c>
      <c r="M548">
        <v>0.018200000000000001</v>
      </c>
      <c r="N548">
        <v>83</v>
      </c>
      <c r="O548">
        <v>1649</v>
      </c>
      <c r="P548">
        <v>9</v>
      </c>
      <c r="Q548" s="3" t="s">
        <v>488</v>
      </c>
    </row>
    <row r="549" ht="15" customHeight="1">
      <c r="A549" t="e">
        <f t="shared" ca="1" si="481"/>
        <v>#VALUE!</v>
      </c>
      <c r="B549" t="e">
        <f t="array" ref="B549" ca="1">_xlfn.XLOOKUP(Tabelle4[[#This Row],[ExperimentID]]&amp;Tabelle4[[#This Row],[NegotiationID]]&amp;Tabelle4[[#This Row],[MessageID]],ALL_IN_ONE[ExperimentID]&amp;ALL_IN_ONE[NegotiationID]&amp;ALL_IN_ONE[MessageID],ALL_IN_ONE[Gesamt_ID],,0)</f>
        <v>#VALUE!</v>
      </c>
      <c r="C549">
        <v>1303</v>
      </c>
      <c r="D549" t="s">
        <v>141</v>
      </c>
      <c r="E549">
        <v>6530</v>
      </c>
      <c r="F549">
        <v>1306</v>
      </c>
      <c r="G549">
        <v>1305</v>
      </c>
      <c r="H549" t="s">
        <v>31</v>
      </c>
      <c r="I549" t="str">
        <f t="array" ref="I549">IFERROR(_xlfn.XLOOKUP(Tabelle4[[#This Row],[NegotiationID]]&amp;"FinalAccept",Tabelle4[NegotiationID]&amp;Tabelle4[ActionType],Tabelle4[ActionType],,0),_xlfn.XLOOKUP(Tabelle4[[#This Row],[NegotiationID]]&amp;"FinalReject",Tabelle4[NegotiationID]&amp;Tabelle4[ActionType],Tabelle4[ActionType],,0))</f>
        <v>FinalAccept</v>
      </c>
      <c r="J549">
        <v>0.66649999999999998</v>
      </c>
      <c r="K549">
        <v>0.50270000000000004</v>
      </c>
      <c r="L549">
        <v>1.1692</v>
      </c>
      <c r="M549">
        <v>0.1638</v>
      </c>
      <c r="N549">
        <v>141</v>
      </c>
      <c r="O549">
        <v>1649</v>
      </c>
      <c r="P549">
        <v>9</v>
      </c>
      <c r="Q549" s="3" t="s">
        <v>489</v>
      </c>
    </row>
    <row r="550" ht="15" customHeight="1">
      <c r="A550" t="e">
        <f t="shared" ca="1" si="481"/>
        <v>#VALUE!</v>
      </c>
      <c r="B550" t="e">
        <f t="array" ref="B550" ca="1">_xlfn.XLOOKUP(Tabelle4[[#This Row],[ExperimentID]]&amp;Tabelle4[[#This Row],[NegotiationID]]&amp;Tabelle4[[#This Row],[MessageID]],ALL_IN_ONE[ExperimentID]&amp;ALL_IN_ONE[NegotiationID]&amp;ALL_IN_ONE[MessageID],ALL_IN_ONE[Gesamt_ID],,0)</f>
        <v>#VALUE!</v>
      </c>
      <c r="C550">
        <v>1303</v>
      </c>
      <c r="D550" t="s">
        <v>141</v>
      </c>
      <c r="E550">
        <v>6621</v>
      </c>
      <c r="F550">
        <v>1305</v>
      </c>
      <c r="G550">
        <v>1306</v>
      </c>
      <c r="H550" t="s">
        <v>20</v>
      </c>
      <c r="I550" t="str">
        <f t="array" ref="I550">IFERROR(_xlfn.XLOOKUP(Tabelle4[[#This Row],[NegotiationID]]&amp;"FinalAccept",Tabelle4[NegotiationID]&amp;Tabelle4[ActionType],Tabelle4[ActionType],,0),_xlfn.XLOOKUP(Tabelle4[[#This Row],[NegotiationID]]&amp;"FinalReject",Tabelle4[NegotiationID]&amp;Tabelle4[ActionType],Tabelle4[ActionType],,0))</f>
        <v>FinalAccept</v>
      </c>
      <c r="J550">
        <v>0.50270000000000004</v>
      </c>
      <c r="K550">
        <v>0.66649999999999998</v>
      </c>
      <c r="L550">
        <v>1.1692</v>
      </c>
      <c r="M550">
        <v>0.1638</v>
      </c>
      <c r="N550">
        <v>40</v>
      </c>
      <c r="O550">
        <v>1649</v>
      </c>
      <c r="P550">
        <v>9</v>
      </c>
      <c r="Q550" s="3" t="s">
        <v>490</v>
      </c>
    </row>
    <row r="551" ht="15" hidden="1" customHeight="1">
      <c r="A551" t="e">
        <f t="shared" ca="1" si="481"/>
        <v>#VALUE!</v>
      </c>
      <c r="B551" t="e">
        <f t="array" ref="B551" ca="1">_xlfn.XLOOKUP(Tabelle4[[#This Row],[ExperimentID]]&amp;Tabelle4[[#This Row],[NegotiationID]]&amp;Tabelle4[[#This Row],[MessageID]],ALL_IN_ONE[ExperimentID]&amp;ALL_IN_ONE[NegotiationID]&amp;ALL_IN_ONE[MessageID],ALL_IN_ONE[Gesamt_ID],,0)</f>
        <v>#VALUE!</v>
      </c>
      <c r="C551">
        <v>1329</v>
      </c>
      <c r="D551" t="s">
        <v>141</v>
      </c>
      <c r="E551">
        <v>1330</v>
      </c>
      <c r="H551" t="s">
        <v>6019</v>
      </c>
      <c r="I551" t="str">
        <f t="array" ref="I551">IFERROR(_xlfn.XLOOKUP(Tabelle4[[#This Row],[NegotiationID]]&amp;"FinalAccept",Tabelle4[NegotiationID]&amp;Tabelle4[ActionType],Tabelle4[ActionType],,0),_xlfn.XLOOKUP(Tabelle4[[#This Row],[NegotiationID]]&amp;"FinalReject",Tabelle4[NegotiationID]&amp;Tabelle4[ActionType],Tabelle4[ActionType],,0))</f>
        <v>FinalAccept</v>
      </c>
      <c r="N551">
        <v>21</v>
      </c>
      <c r="O551">
        <v>3082</v>
      </c>
      <c r="P551">
        <v>10</v>
      </c>
      <c r="Q551" t="s">
        <v>6020</v>
      </c>
    </row>
    <row r="552" ht="15" customHeight="1">
      <c r="A552" t="e">
        <f t="shared" ca="1" si="481"/>
        <v>#VALUE!</v>
      </c>
      <c r="B552" t="e">
        <f t="array" ref="B552" ca="1">_xlfn.XLOOKUP(Tabelle4[[#This Row],[ExperimentID]]&amp;Tabelle4[[#This Row],[NegotiationID]]&amp;Tabelle4[[#This Row],[MessageID]],ALL_IN_ONE[ExperimentID]&amp;ALL_IN_ONE[NegotiationID]&amp;ALL_IN_ONE[MessageID],ALL_IN_ONE[Gesamt_ID],,0)</f>
        <v>#VALUE!</v>
      </c>
      <c r="C552">
        <v>1329</v>
      </c>
      <c r="D552" t="s">
        <v>141</v>
      </c>
      <c r="E552">
        <v>3675</v>
      </c>
      <c r="F552">
        <v>1332</v>
      </c>
      <c r="G552">
        <v>1331</v>
      </c>
      <c r="H552" t="s">
        <v>158</v>
      </c>
      <c r="I552" t="str">
        <f t="array" ref="I552">IFERROR(_xlfn.XLOOKUP(Tabelle4[[#This Row],[NegotiationID]]&amp;"FinalAccept",Tabelle4[NegotiationID]&amp;Tabelle4[ActionType],Tabelle4[ActionType],,0),_xlfn.XLOOKUP(Tabelle4[[#This Row],[NegotiationID]]&amp;"FinalReject",Tabelle4[NegotiationID]&amp;Tabelle4[ActionType],Tabelle4[ActionType],,0))</f>
        <v>FinalAccept</v>
      </c>
      <c r="J552">
        <v>1</v>
      </c>
      <c r="K552">
        <v>1</v>
      </c>
      <c r="L552">
        <v>2</v>
      </c>
      <c r="M552">
        <v>0</v>
      </c>
      <c r="N552">
        <v>460</v>
      </c>
      <c r="O552">
        <v>3082</v>
      </c>
      <c r="P552">
        <v>10</v>
      </c>
      <c r="Q552" s="3" t="s">
        <v>491</v>
      </c>
    </row>
    <row r="553" ht="15" customHeight="1">
      <c r="A553" t="e">
        <f t="shared" ca="1" si="481"/>
        <v>#VALUE!</v>
      </c>
      <c r="B553" t="e">
        <f t="array" ref="B553" ca="1">_xlfn.XLOOKUP(Tabelle4[[#This Row],[ExperimentID]]&amp;Tabelle4[[#This Row],[NegotiationID]]&amp;Tabelle4[[#This Row],[MessageID]],ALL_IN_ONE[ExperimentID]&amp;ALL_IN_ONE[NegotiationID]&amp;ALL_IN_ONE[MessageID],ALL_IN_ONE[Gesamt_ID],,0)</f>
        <v>#VALUE!</v>
      </c>
      <c r="C553">
        <v>1329</v>
      </c>
      <c r="D553" t="s">
        <v>141</v>
      </c>
      <c r="E553">
        <v>4121</v>
      </c>
      <c r="F553">
        <v>1331</v>
      </c>
      <c r="G553">
        <v>1332</v>
      </c>
      <c r="H553" t="s">
        <v>31</v>
      </c>
      <c r="I553" t="str">
        <f t="array" ref="I553">IFERROR(_xlfn.XLOOKUP(Tabelle4[[#This Row],[NegotiationID]]&amp;"FinalAccept",Tabelle4[NegotiationID]&amp;Tabelle4[ActionType],Tabelle4[ActionType],,0),_xlfn.XLOOKUP(Tabelle4[[#This Row],[NegotiationID]]&amp;"FinalReject",Tabelle4[NegotiationID]&amp;Tabelle4[ActionType],Tabelle4[ActionType],,0))</f>
        <v>FinalAccept</v>
      </c>
      <c r="J553">
        <v>0.95999999999999996</v>
      </c>
      <c r="K553">
        <v>0.125</v>
      </c>
      <c r="L553">
        <v>1.085</v>
      </c>
      <c r="M553">
        <v>0.83499999999999996</v>
      </c>
      <c r="N553">
        <v>318</v>
      </c>
      <c r="O553">
        <v>3082</v>
      </c>
      <c r="P553">
        <v>10</v>
      </c>
      <c r="Q553" s="3" t="s">
        <v>492</v>
      </c>
    </row>
    <row r="554" ht="15" customHeight="1">
      <c r="A554" t="e">
        <f t="shared" ca="1" si="481"/>
        <v>#VALUE!</v>
      </c>
      <c r="B554" t="e">
        <f t="array" ref="B554" ca="1">_xlfn.XLOOKUP(Tabelle4[[#This Row],[ExperimentID]]&amp;Tabelle4[[#This Row],[NegotiationID]]&amp;Tabelle4[[#This Row],[MessageID]],ALL_IN_ONE[ExperimentID]&amp;ALL_IN_ONE[NegotiationID]&amp;ALL_IN_ONE[MessageID],ALL_IN_ONE[Gesamt_ID],,0)</f>
        <v>#VALUE!</v>
      </c>
      <c r="C554">
        <v>1329</v>
      </c>
      <c r="D554" t="s">
        <v>141</v>
      </c>
      <c r="E554">
        <v>4375</v>
      </c>
      <c r="F554">
        <v>1332</v>
      </c>
      <c r="G554">
        <v>1331</v>
      </c>
      <c r="H554" t="s">
        <v>31</v>
      </c>
      <c r="I554" t="str">
        <f t="array" ref="I554">IFERROR(_xlfn.XLOOKUP(Tabelle4[[#This Row],[NegotiationID]]&amp;"FinalAccept",Tabelle4[NegotiationID]&amp;Tabelle4[ActionType],Tabelle4[ActionType],,0),_xlfn.XLOOKUP(Tabelle4[[#This Row],[NegotiationID]]&amp;"FinalReject",Tabelle4[NegotiationID]&amp;Tabelle4[ActionType],Tabelle4[ActionType],,0))</f>
        <v>FinalAccept</v>
      </c>
      <c r="J554">
        <v>0.79849999999999999</v>
      </c>
      <c r="K554">
        <v>0.25080000000000002</v>
      </c>
      <c r="L554">
        <v>1.0492999999999999</v>
      </c>
      <c r="M554">
        <v>0.54769999999999996</v>
      </c>
      <c r="N554">
        <v>564</v>
      </c>
      <c r="O554">
        <v>3082</v>
      </c>
      <c r="P554">
        <v>10</v>
      </c>
      <c r="Q554" s="3" t="s">
        <v>493</v>
      </c>
    </row>
    <row r="555" ht="15" customHeight="1">
      <c r="A555" t="e">
        <f t="shared" ca="1" si="481"/>
        <v>#VALUE!</v>
      </c>
      <c r="B555" t="e">
        <f t="array" ref="B555" ca="1">_xlfn.XLOOKUP(Tabelle4[[#This Row],[ExperimentID]]&amp;Tabelle4[[#This Row],[NegotiationID]]&amp;Tabelle4[[#This Row],[MessageID]],ALL_IN_ONE[ExperimentID]&amp;ALL_IN_ONE[NegotiationID]&amp;ALL_IN_ONE[MessageID],ALL_IN_ONE[Gesamt_ID],,0)</f>
        <v>#VALUE!</v>
      </c>
      <c r="C555">
        <v>1329</v>
      </c>
      <c r="D555" t="s">
        <v>141</v>
      </c>
      <c r="E555">
        <v>5558</v>
      </c>
      <c r="F555">
        <v>1331</v>
      </c>
      <c r="G555">
        <v>1332</v>
      </c>
      <c r="H555" t="s">
        <v>31</v>
      </c>
      <c r="I555" t="str">
        <f t="array" ref="I555">IFERROR(_xlfn.XLOOKUP(Tabelle4[[#This Row],[NegotiationID]]&amp;"FinalAccept",Tabelle4[NegotiationID]&amp;Tabelle4[ActionType],Tabelle4[ActionType],,0),_xlfn.XLOOKUP(Tabelle4[[#This Row],[NegotiationID]]&amp;"FinalReject",Tabelle4[NegotiationID]&amp;Tabelle4[ActionType],Tabelle4[ActionType],,0))</f>
        <v>FinalAccept</v>
      </c>
      <c r="J555">
        <v>0.85329999999999995</v>
      </c>
      <c r="K555">
        <v>0.20499999999999999</v>
      </c>
      <c r="L555">
        <v>1.0583</v>
      </c>
      <c r="M555">
        <v>0.64829999999999999</v>
      </c>
      <c r="N555">
        <v>390</v>
      </c>
      <c r="O555">
        <v>3082</v>
      </c>
      <c r="P555">
        <v>10</v>
      </c>
      <c r="Q555" s="3" t="s">
        <v>494</v>
      </c>
    </row>
    <row r="556" ht="15" customHeight="1">
      <c r="A556" t="e">
        <f t="shared" ca="1" si="481"/>
        <v>#VALUE!</v>
      </c>
      <c r="B556" t="e">
        <f t="array" ref="B556" ca="1">_xlfn.XLOOKUP(Tabelle4[[#This Row],[ExperimentID]]&amp;Tabelle4[[#This Row],[NegotiationID]]&amp;Tabelle4[[#This Row],[MessageID]],ALL_IN_ONE[ExperimentID]&amp;ALL_IN_ONE[NegotiationID]&amp;ALL_IN_ONE[MessageID],ALL_IN_ONE[Gesamt_ID],,0)</f>
        <v>#VALUE!</v>
      </c>
      <c r="C556">
        <v>1329</v>
      </c>
      <c r="D556" t="s">
        <v>141</v>
      </c>
      <c r="E556">
        <v>5674</v>
      </c>
      <c r="F556">
        <v>1332</v>
      </c>
      <c r="G556">
        <v>1331</v>
      </c>
      <c r="H556" t="s">
        <v>31</v>
      </c>
      <c r="I556" t="str">
        <f t="array" ref="I556">IFERROR(_xlfn.XLOOKUP(Tabelle4[[#This Row],[NegotiationID]]&amp;"FinalAccept",Tabelle4[NegotiationID]&amp;Tabelle4[ActionType],Tabelle4[ActionType],,0),_xlfn.XLOOKUP(Tabelle4[[#This Row],[NegotiationID]]&amp;"FinalReject",Tabelle4[NegotiationID]&amp;Tabelle4[ActionType],Tabelle4[ActionType],,0))</f>
        <v>FinalAccept</v>
      </c>
      <c r="J556">
        <v>0.61850000000000005</v>
      </c>
      <c r="K556">
        <v>0.49580000000000002</v>
      </c>
      <c r="L556">
        <v>1.1143000000000001</v>
      </c>
      <c r="M556">
        <v>0.1227</v>
      </c>
      <c r="N556">
        <v>479</v>
      </c>
      <c r="O556">
        <v>3082</v>
      </c>
      <c r="P556">
        <v>10</v>
      </c>
      <c r="Q556" s="3" t="s">
        <v>495</v>
      </c>
    </row>
    <row r="557" ht="15" customHeight="1">
      <c r="A557" t="e">
        <f t="shared" ca="1" si="481"/>
        <v>#VALUE!</v>
      </c>
      <c r="B557" t="e">
        <f t="array" ref="B557" ca="1">_xlfn.XLOOKUP(Tabelle4[[#This Row],[ExperimentID]]&amp;Tabelle4[[#This Row],[NegotiationID]]&amp;Tabelle4[[#This Row],[MessageID]],ALL_IN_ONE[ExperimentID]&amp;ALL_IN_ONE[NegotiationID]&amp;ALL_IN_ONE[MessageID],ALL_IN_ONE[Gesamt_ID],,0)</f>
        <v>#VALUE!</v>
      </c>
      <c r="C557">
        <v>1329</v>
      </c>
      <c r="D557" t="s">
        <v>141</v>
      </c>
      <c r="E557">
        <v>5738</v>
      </c>
      <c r="F557">
        <v>1331</v>
      </c>
      <c r="G557">
        <v>1332</v>
      </c>
      <c r="H557" t="s">
        <v>31</v>
      </c>
      <c r="I557" t="str">
        <f t="array" ref="I557">IFERROR(_xlfn.XLOOKUP(Tabelle4[[#This Row],[NegotiationID]]&amp;"FinalAccept",Tabelle4[NegotiationID]&amp;Tabelle4[ActionType],Tabelle4[ActionType],,0),_xlfn.XLOOKUP(Tabelle4[[#This Row],[NegotiationID]]&amp;"FinalReject",Tabelle4[NegotiationID]&amp;Tabelle4[ActionType],Tabelle4[ActionType],,0))</f>
        <v>FinalAccept</v>
      </c>
      <c r="J557">
        <v>0.74829999999999997</v>
      </c>
      <c r="K557">
        <v>0.28999999999999998</v>
      </c>
      <c r="L557">
        <v>1.0383</v>
      </c>
      <c r="M557">
        <v>0.45829999999999999</v>
      </c>
      <c r="N557">
        <v>316</v>
      </c>
      <c r="O557">
        <v>3082</v>
      </c>
      <c r="P557">
        <v>10</v>
      </c>
      <c r="Q557" s="3" t="s">
        <v>496</v>
      </c>
    </row>
    <row r="558" ht="15" customHeight="1">
      <c r="A558" t="e">
        <f t="shared" ca="1" si="481"/>
        <v>#VALUE!</v>
      </c>
      <c r="B558" t="e">
        <f t="array" ref="B558" ca="1">_xlfn.XLOOKUP(Tabelle4[[#This Row],[ExperimentID]]&amp;Tabelle4[[#This Row],[NegotiationID]]&amp;Tabelle4[[#This Row],[MessageID]],ALL_IN_ONE[ExperimentID]&amp;ALL_IN_ONE[NegotiationID]&amp;ALL_IN_ONE[MessageID],ALL_IN_ONE[Gesamt_ID],,0)</f>
        <v>#VALUE!</v>
      </c>
      <c r="C558">
        <v>1329</v>
      </c>
      <c r="D558" t="s">
        <v>141</v>
      </c>
      <c r="E558">
        <v>5809</v>
      </c>
      <c r="F558">
        <v>1332</v>
      </c>
      <c r="G558">
        <v>1331</v>
      </c>
      <c r="H558" t="s">
        <v>31</v>
      </c>
      <c r="I558" t="str">
        <f t="array" ref="I558">IFERROR(_xlfn.XLOOKUP(Tabelle4[[#This Row],[NegotiationID]]&amp;"FinalAccept",Tabelle4[NegotiationID]&amp;Tabelle4[ActionType],Tabelle4[ActionType],,0),_xlfn.XLOOKUP(Tabelle4[[#This Row],[NegotiationID]]&amp;"FinalReject",Tabelle4[NegotiationID]&amp;Tabelle4[ActionType],Tabelle4[ActionType],,0))</f>
        <v>FinalAccept</v>
      </c>
      <c r="J558">
        <v>0.59599999999999997</v>
      </c>
      <c r="K558">
        <v>0.5383</v>
      </c>
      <c r="L558">
        <v>1.1343000000000001</v>
      </c>
      <c r="M558">
        <v>0.057700000000000001</v>
      </c>
      <c r="N558">
        <v>270</v>
      </c>
      <c r="O558">
        <v>3082</v>
      </c>
      <c r="P558">
        <v>10</v>
      </c>
      <c r="Q558" s="3" t="s">
        <v>497</v>
      </c>
    </row>
    <row r="559" ht="15" customHeight="1">
      <c r="A559" t="e">
        <f t="shared" ca="1" si="481"/>
        <v>#VALUE!</v>
      </c>
      <c r="B559" t="e">
        <f t="array" ref="B559" ca="1">_xlfn.XLOOKUP(Tabelle4[[#This Row],[ExperimentID]]&amp;Tabelle4[[#This Row],[NegotiationID]]&amp;Tabelle4[[#This Row],[MessageID]],ALL_IN_ONE[ExperimentID]&amp;ALL_IN_ONE[NegotiationID]&amp;ALL_IN_ONE[MessageID],ALL_IN_ONE[Gesamt_ID],,0)</f>
        <v>#VALUE!</v>
      </c>
      <c r="C559">
        <v>1329</v>
      </c>
      <c r="D559" t="s">
        <v>141</v>
      </c>
      <c r="E559">
        <v>6177</v>
      </c>
      <c r="F559">
        <v>1331</v>
      </c>
      <c r="G559">
        <v>1332</v>
      </c>
      <c r="H559" t="s">
        <v>31</v>
      </c>
      <c r="I559" t="str">
        <f t="array" ref="I559">IFERROR(_xlfn.XLOOKUP(Tabelle4[[#This Row],[NegotiationID]]&amp;"FinalAccept",Tabelle4[NegotiationID]&amp;Tabelle4[ActionType],Tabelle4[ActionType],,0),_xlfn.XLOOKUP(Tabelle4[[#This Row],[NegotiationID]]&amp;"FinalReject",Tabelle4[NegotiationID]&amp;Tabelle4[ActionType],Tabelle4[ActionType],,0))</f>
        <v>FinalAccept</v>
      </c>
      <c r="J559">
        <v>0.62329999999999997</v>
      </c>
      <c r="K559">
        <v>0.57350000000000001</v>
      </c>
      <c r="L559">
        <v>1.1968000000000001</v>
      </c>
      <c r="M559">
        <v>0.049799999999999997</v>
      </c>
      <c r="N559">
        <v>173</v>
      </c>
      <c r="O559">
        <v>3082</v>
      </c>
      <c r="P559">
        <v>10</v>
      </c>
      <c r="Q559" s="3" t="s">
        <v>498</v>
      </c>
    </row>
    <row r="560" ht="15" customHeight="1">
      <c r="A560" t="e">
        <f t="shared" ca="1" si="481"/>
        <v>#VALUE!</v>
      </c>
      <c r="B560" t="e">
        <f t="array" ref="B560" ca="1">_xlfn.XLOOKUP(Tabelle4[[#This Row],[ExperimentID]]&amp;Tabelle4[[#This Row],[NegotiationID]]&amp;Tabelle4[[#This Row],[MessageID]],ALL_IN_ONE[ExperimentID]&amp;ALL_IN_ONE[NegotiationID]&amp;ALL_IN_ONE[MessageID],ALL_IN_ONE[Gesamt_ID],,0)</f>
        <v>#VALUE!</v>
      </c>
      <c r="C560">
        <v>1329</v>
      </c>
      <c r="D560" t="s">
        <v>141</v>
      </c>
      <c r="E560">
        <v>6474</v>
      </c>
      <c r="F560">
        <v>1332</v>
      </c>
      <c r="G560">
        <v>1331</v>
      </c>
      <c r="H560" t="s">
        <v>20</v>
      </c>
      <c r="I560" t="str">
        <f t="array" ref="I560">IFERROR(_xlfn.XLOOKUP(Tabelle4[[#This Row],[NegotiationID]]&amp;"FinalAccept",Tabelle4[NegotiationID]&amp;Tabelle4[ActionType],Tabelle4[ActionType],,0),_xlfn.XLOOKUP(Tabelle4[[#This Row],[NegotiationID]]&amp;"FinalReject",Tabelle4[NegotiationID]&amp;Tabelle4[ActionType],Tabelle4[ActionType],,0))</f>
        <v>FinalAccept</v>
      </c>
      <c r="J560">
        <v>0.57350000000000001</v>
      </c>
      <c r="K560">
        <v>0.62329999999999997</v>
      </c>
      <c r="L560">
        <v>1.1968000000000001</v>
      </c>
      <c r="M560">
        <v>0.049799999999999997</v>
      </c>
      <c r="N560">
        <v>91</v>
      </c>
      <c r="O560">
        <v>3082</v>
      </c>
      <c r="P560">
        <v>10</v>
      </c>
      <c r="Q560" s="3" t="s">
        <v>499</v>
      </c>
    </row>
    <row r="561" ht="15" hidden="1" customHeight="1">
      <c r="A561" t="e">
        <f t="shared" ca="1" si="481"/>
        <v>#VALUE!</v>
      </c>
      <c r="B561" t="e">
        <f t="array" ref="B561" ca="1">_xlfn.XLOOKUP(Tabelle4[[#This Row],[ExperimentID]]&amp;Tabelle4[[#This Row],[NegotiationID]]&amp;Tabelle4[[#This Row],[MessageID]],ALL_IN_ONE[ExperimentID]&amp;ALL_IN_ONE[NegotiationID]&amp;ALL_IN_ONE[MessageID],ALL_IN_ONE[Gesamt_ID],,0)</f>
        <v>#VALUE!</v>
      </c>
      <c r="C561">
        <v>1355</v>
      </c>
      <c r="D561" t="s">
        <v>141</v>
      </c>
      <c r="E561">
        <v>1356</v>
      </c>
      <c r="H561" t="s">
        <v>6019</v>
      </c>
      <c r="I561" t="str">
        <f t="array" ref="I561">IFERROR(_xlfn.XLOOKUP(Tabelle4[[#This Row],[NegotiationID]]&amp;"FinalAccept",Tabelle4[NegotiationID]&amp;Tabelle4[ActionType],Tabelle4[ActionType],,0),_xlfn.XLOOKUP(Tabelle4[[#This Row],[NegotiationID]]&amp;"FinalReject",Tabelle4[NegotiationID]&amp;Tabelle4[ActionType],Tabelle4[ActionType],,0))</f>
        <v>FinalAccept</v>
      </c>
      <c r="N561">
        <v>21</v>
      </c>
      <c r="O561">
        <v>3670</v>
      </c>
      <c r="P561">
        <v>11</v>
      </c>
      <c r="Q561" t="s">
        <v>6020</v>
      </c>
    </row>
    <row r="562" ht="15" customHeight="1">
      <c r="A562" t="e">
        <f t="shared" ca="1" si="481"/>
        <v>#VALUE!</v>
      </c>
      <c r="B562" t="e">
        <f t="array" ref="B562" ca="1">_xlfn.XLOOKUP(Tabelle4[[#This Row],[ExperimentID]]&amp;Tabelle4[[#This Row],[NegotiationID]]&amp;Tabelle4[[#This Row],[MessageID]],ALL_IN_ONE[ExperimentID]&amp;ALL_IN_ONE[NegotiationID]&amp;ALL_IN_ONE[MessageID],ALL_IN_ONE[Gesamt_ID],,0)</f>
        <v>#VALUE!</v>
      </c>
      <c r="C562">
        <v>1355</v>
      </c>
      <c r="D562" t="s">
        <v>141</v>
      </c>
      <c r="E562">
        <v>3726</v>
      </c>
      <c r="F562">
        <v>1358</v>
      </c>
      <c r="G562">
        <v>1357</v>
      </c>
      <c r="H562" t="s">
        <v>19</v>
      </c>
      <c r="I562" t="str">
        <f t="array" ref="I562">IFERROR(_xlfn.XLOOKUP(Tabelle4[[#This Row],[NegotiationID]]&amp;"FinalAccept",Tabelle4[NegotiationID]&amp;Tabelle4[ActionType],Tabelle4[ActionType],,0),_xlfn.XLOOKUP(Tabelle4[[#This Row],[NegotiationID]]&amp;"FinalReject",Tabelle4[NegotiationID]&amp;Tabelle4[ActionType],Tabelle4[ActionType],,0))</f>
        <v>FinalAccept</v>
      </c>
      <c r="J562">
        <v>0.89249999999999996</v>
      </c>
      <c r="K562">
        <v>0.057500000000000002</v>
      </c>
      <c r="L562">
        <v>0.94999999999999996</v>
      </c>
      <c r="M562">
        <v>0.83499999999999996</v>
      </c>
      <c r="N562">
        <v>382</v>
      </c>
      <c r="O562">
        <v>3670</v>
      </c>
      <c r="P562">
        <v>11</v>
      </c>
      <c r="Q562" s="3" t="s">
        <v>500</v>
      </c>
    </row>
    <row r="563" ht="15" customHeight="1">
      <c r="A563" t="e">
        <f t="shared" ca="1" si="481"/>
        <v>#VALUE!</v>
      </c>
      <c r="B563" t="e">
        <f t="array" ref="B563" ca="1">_xlfn.XLOOKUP(Tabelle4[[#This Row],[ExperimentID]]&amp;Tabelle4[[#This Row],[NegotiationID]]&amp;Tabelle4[[#This Row],[MessageID]],ALL_IN_ONE[ExperimentID]&amp;ALL_IN_ONE[NegotiationID]&amp;ALL_IN_ONE[MessageID],ALL_IN_ONE[Gesamt_ID],,0)</f>
        <v>#VALUE!</v>
      </c>
      <c r="C563">
        <v>1355</v>
      </c>
      <c r="D563" t="s">
        <v>141</v>
      </c>
      <c r="E563">
        <v>4246</v>
      </c>
      <c r="F563">
        <v>1357</v>
      </c>
      <c r="G563">
        <v>1358</v>
      </c>
      <c r="H563" t="s">
        <v>31</v>
      </c>
      <c r="I563" t="str">
        <f t="array" ref="I563">IFERROR(_xlfn.XLOOKUP(Tabelle4[[#This Row],[NegotiationID]]&amp;"FinalAccept",Tabelle4[NegotiationID]&amp;Tabelle4[ActionType],Tabelle4[ActionType],,0),_xlfn.XLOOKUP(Tabelle4[[#This Row],[NegotiationID]]&amp;"FinalReject",Tabelle4[NegotiationID]&amp;Tabelle4[ActionType],Tabelle4[ActionType],,0))</f>
        <v>FinalAccept</v>
      </c>
      <c r="J563">
        <v>0.80330000000000001</v>
      </c>
      <c r="K563">
        <v>0.26250000000000001</v>
      </c>
      <c r="L563">
        <v>1.0658000000000001</v>
      </c>
      <c r="M563">
        <v>0.54079999999999995</v>
      </c>
      <c r="N563">
        <v>717</v>
      </c>
      <c r="O563">
        <v>3670</v>
      </c>
      <c r="P563">
        <v>11</v>
      </c>
      <c r="Q563" s="3" t="s">
        <v>501</v>
      </c>
    </row>
    <row r="564" ht="15" customHeight="1">
      <c r="A564" t="e">
        <f t="shared" ca="1" si="481"/>
        <v>#VALUE!</v>
      </c>
      <c r="B564" t="e">
        <f t="array" ref="B564" ca="1">_xlfn.XLOOKUP(Tabelle4[[#This Row],[ExperimentID]]&amp;Tabelle4[[#This Row],[NegotiationID]]&amp;Tabelle4[[#This Row],[MessageID]],ALL_IN_ONE[ExperimentID]&amp;ALL_IN_ONE[NegotiationID]&amp;ALL_IN_ONE[MessageID],ALL_IN_ONE[Gesamt_ID],,0)</f>
        <v>#VALUE!</v>
      </c>
      <c r="C564">
        <v>1355</v>
      </c>
      <c r="D564" t="s">
        <v>141</v>
      </c>
      <c r="E564">
        <v>4474</v>
      </c>
      <c r="F564">
        <v>1358</v>
      </c>
      <c r="G564">
        <v>1357</v>
      </c>
      <c r="H564" t="s">
        <v>31</v>
      </c>
      <c r="I564" t="str">
        <f t="array" ref="I564">IFERROR(_xlfn.XLOOKUP(Tabelle4[[#This Row],[NegotiationID]]&amp;"FinalAccept",Tabelle4[NegotiationID]&amp;Tabelle4[ActionType],Tabelle4[ActionType],,0),_xlfn.XLOOKUP(Tabelle4[[#This Row],[NegotiationID]]&amp;"FinalReject",Tabelle4[NegotiationID]&amp;Tabelle4[ActionType],Tabelle4[ActionType],,0))</f>
        <v>FinalAccept</v>
      </c>
      <c r="J564">
        <v>0.68799999999999994</v>
      </c>
      <c r="K564">
        <v>0.33979999999999999</v>
      </c>
      <c r="L564">
        <v>1.0278</v>
      </c>
      <c r="M564">
        <v>0.34820000000000001</v>
      </c>
      <c r="N564">
        <v>444</v>
      </c>
      <c r="O564">
        <v>3670</v>
      </c>
      <c r="P564">
        <v>11</v>
      </c>
      <c r="Q564" s="3" t="s">
        <v>502</v>
      </c>
    </row>
    <row r="565" ht="15" customHeight="1">
      <c r="A565" t="e">
        <f t="shared" ca="1" si="481"/>
        <v>#VALUE!</v>
      </c>
      <c r="B565" t="e">
        <f t="array" ref="B565" ca="1">_xlfn.XLOOKUP(Tabelle4[[#This Row],[ExperimentID]]&amp;Tabelle4[[#This Row],[NegotiationID]]&amp;Tabelle4[[#This Row],[MessageID]],ALL_IN_ONE[ExperimentID]&amp;ALL_IN_ONE[NegotiationID]&amp;ALL_IN_ONE[MessageID],ALL_IN_ONE[Gesamt_ID],,0)</f>
        <v>#VALUE!</v>
      </c>
      <c r="C565">
        <v>1355</v>
      </c>
      <c r="D565" t="s">
        <v>141</v>
      </c>
      <c r="E565">
        <v>4949</v>
      </c>
      <c r="F565">
        <v>1357</v>
      </c>
      <c r="G565">
        <v>1358</v>
      </c>
      <c r="H565" t="s">
        <v>31</v>
      </c>
      <c r="I565" t="str">
        <f t="array" ref="I565">IFERROR(_xlfn.XLOOKUP(Tabelle4[[#This Row],[NegotiationID]]&amp;"FinalAccept",Tabelle4[NegotiationID]&amp;Tabelle4[ActionType],Tabelle4[ActionType],,0),_xlfn.XLOOKUP(Tabelle4[[#This Row],[NegotiationID]]&amp;"FinalReject",Tabelle4[NegotiationID]&amp;Tabelle4[ActionType],Tabelle4[ActionType],,0))</f>
        <v>FinalAccept</v>
      </c>
      <c r="J565">
        <v>0.62749999999999995</v>
      </c>
      <c r="K565">
        <v>0.49099999999999999</v>
      </c>
      <c r="L565">
        <v>1.1185</v>
      </c>
      <c r="M565">
        <v>0.13650000000000001</v>
      </c>
      <c r="N565">
        <v>448</v>
      </c>
      <c r="O565">
        <v>3670</v>
      </c>
      <c r="P565">
        <v>11</v>
      </c>
      <c r="Q565" s="3" t="s">
        <v>503</v>
      </c>
    </row>
    <row r="566" ht="15" customHeight="1">
      <c r="A566" t="e">
        <f t="shared" ca="1" si="481"/>
        <v>#VALUE!</v>
      </c>
      <c r="B566" t="e">
        <f t="array" ref="B566" ca="1">_xlfn.XLOOKUP(Tabelle4[[#This Row],[ExperimentID]]&amp;Tabelle4[[#This Row],[NegotiationID]]&amp;Tabelle4[[#This Row],[MessageID]],ALL_IN_ONE[ExperimentID]&amp;ALL_IN_ONE[NegotiationID]&amp;ALL_IN_ONE[MessageID],ALL_IN_ONE[Gesamt_ID],,0)</f>
        <v>#VALUE!</v>
      </c>
      <c r="C566">
        <v>1355</v>
      </c>
      <c r="D566" t="s">
        <v>141</v>
      </c>
      <c r="E566">
        <v>5041</v>
      </c>
      <c r="F566">
        <v>1358</v>
      </c>
      <c r="G566">
        <v>1357</v>
      </c>
      <c r="H566" t="s">
        <v>31</v>
      </c>
      <c r="I566" t="str">
        <f t="array" ref="I566">IFERROR(_xlfn.XLOOKUP(Tabelle4[[#This Row],[NegotiationID]]&amp;"FinalAccept",Tabelle4[NegotiationID]&amp;Tabelle4[ActionType],Tabelle4[ActionType],,0),_xlfn.XLOOKUP(Tabelle4[[#This Row],[NegotiationID]]&amp;"FinalReject",Tabelle4[NegotiationID]&amp;Tabelle4[ActionType],Tabelle4[ActionType],,0))</f>
        <v>FinalAccept</v>
      </c>
      <c r="J566">
        <v>0.60150000000000003</v>
      </c>
      <c r="K566">
        <v>0.4677</v>
      </c>
      <c r="L566">
        <v>1.0691999999999999</v>
      </c>
      <c r="M566">
        <v>0.1338</v>
      </c>
      <c r="N566">
        <v>310</v>
      </c>
      <c r="O566">
        <v>3670</v>
      </c>
      <c r="P566">
        <v>11</v>
      </c>
      <c r="Q566" s="3" t="s">
        <v>504</v>
      </c>
    </row>
    <row r="567" ht="15" customHeight="1">
      <c r="A567" t="e">
        <f t="shared" ca="1" si="481"/>
        <v>#VALUE!</v>
      </c>
      <c r="B567" t="e">
        <f t="array" ref="B567" ca="1">_xlfn.XLOOKUP(Tabelle4[[#This Row],[ExperimentID]]&amp;Tabelle4[[#This Row],[NegotiationID]]&amp;Tabelle4[[#This Row],[MessageID]],ALL_IN_ONE[ExperimentID]&amp;ALL_IN_ONE[NegotiationID]&amp;ALL_IN_ONE[MessageID],ALL_IN_ONE[Gesamt_ID],,0)</f>
        <v>#VALUE!</v>
      </c>
      <c r="C567">
        <v>1355</v>
      </c>
      <c r="D567" t="s">
        <v>141</v>
      </c>
      <c r="E567">
        <v>5144</v>
      </c>
      <c r="F567">
        <v>1357</v>
      </c>
      <c r="G567">
        <v>1358</v>
      </c>
      <c r="H567" t="s">
        <v>31</v>
      </c>
      <c r="I567" t="str">
        <f t="array" ref="I567">IFERROR(_xlfn.XLOOKUP(Tabelle4[[#This Row],[NegotiationID]]&amp;"FinalAccept",Tabelle4[NegotiationID]&amp;Tabelle4[ActionType],Tabelle4[ActionType],,0),_xlfn.XLOOKUP(Tabelle4[[#This Row],[NegotiationID]]&amp;"FinalReject",Tabelle4[NegotiationID]&amp;Tabelle4[ActionType],Tabelle4[ActionType],,0))</f>
        <v>FinalAccept</v>
      </c>
      <c r="J567">
        <v>0.60729999999999995</v>
      </c>
      <c r="K567">
        <v>0.58550000000000002</v>
      </c>
      <c r="L567">
        <v>1.1928000000000001</v>
      </c>
      <c r="M567">
        <v>0.0218</v>
      </c>
      <c r="N567">
        <v>450</v>
      </c>
      <c r="O567">
        <v>3670</v>
      </c>
      <c r="P567">
        <v>11</v>
      </c>
      <c r="Q567" s="3" t="s">
        <v>505</v>
      </c>
    </row>
    <row r="568" ht="15" customHeight="1">
      <c r="A568" t="e">
        <f t="shared" ca="1" si="481"/>
        <v>#VALUE!</v>
      </c>
      <c r="B568" t="e">
        <f t="array" ref="B568" ca="1">_xlfn.XLOOKUP(Tabelle4[[#This Row],[ExperimentID]]&amp;Tabelle4[[#This Row],[NegotiationID]]&amp;Tabelle4[[#This Row],[MessageID]],ALL_IN_ONE[ExperimentID]&amp;ALL_IN_ONE[NegotiationID]&amp;ALL_IN_ONE[MessageID],ALL_IN_ONE[Gesamt_ID],,0)</f>
        <v>#VALUE!</v>
      </c>
      <c r="C568">
        <v>1355</v>
      </c>
      <c r="D568" t="s">
        <v>141</v>
      </c>
      <c r="E568">
        <v>5199</v>
      </c>
      <c r="F568">
        <v>1358</v>
      </c>
      <c r="G568">
        <v>1357</v>
      </c>
      <c r="H568" t="s">
        <v>31</v>
      </c>
      <c r="I568" t="str">
        <f t="array" ref="I568">IFERROR(_xlfn.XLOOKUP(Tabelle4[[#This Row],[NegotiationID]]&amp;"FinalAccept",Tabelle4[NegotiationID]&amp;Tabelle4[ActionType],Tabelle4[ActionType],,0),_xlfn.XLOOKUP(Tabelle4[[#This Row],[NegotiationID]]&amp;"FinalReject",Tabelle4[NegotiationID]&amp;Tabelle4[ActionType],Tabelle4[ActionType],,0))</f>
        <v>FinalAccept</v>
      </c>
      <c r="J568">
        <v>0.62549999999999994</v>
      </c>
      <c r="K568">
        <v>0.55400000000000005</v>
      </c>
      <c r="L568">
        <v>1.1795</v>
      </c>
      <c r="M568">
        <v>0.071499999999999994</v>
      </c>
      <c r="N568">
        <v>234</v>
      </c>
      <c r="O568">
        <v>3670</v>
      </c>
      <c r="P568">
        <v>11</v>
      </c>
      <c r="Q568" s="3" t="s">
        <v>506</v>
      </c>
    </row>
    <row r="569" ht="15" customHeight="1">
      <c r="A569" t="e">
        <f t="shared" ca="1" si="481"/>
        <v>#VALUE!</v>
      </c>
      <c r="B569" t="e">
        <f t="array" ref="B569" ca="1">_xlfn.XLOOKUP(Tabelle4[[#This Row],[ExperimentID]]&amp;Tabelle4[[#This Row],[NegotiationID]]&amp;Tabelle4[[#This Row],[MessageID]],ALL_IN_ONE[ExperimentID]&amp;ALL_IN_ONE[NegotiationID]&amp;ALL_IN_ONE[MessageID],ALL_IN_ONE[Gesamt_ID],,0)</f>
        <v>#VALUE!</v>
      </c>
      <c r="C569">
        <v>1355</v>
      </c>
      <c r="D569" t="s">
        <v>141</v>
      </c>
      <c r="E569">
        <v>5937</v>
      </c>
      <c r="F569">
        <v>1357</v>
      </c>
      <c r="G569">
        <v>1358</v>
      </c>
      <c r="H569" t="s">
        <v>31</v>
      </c>
      <c r="I569" t="str">
        <f t="array" ref="I569">IFERROR(_xlfn.XLOOKUP(Tabelle4[[#This Row],[NegotiationID]]&amp;"FinalAccept",Tabelle4[NegotiationID]&amp;Tabelle4[ActionType],Tabelle4[ActionType],,0),_xlfn.XLOOKUP(Tabelle4[[#This Row],[NegotiationID]]&amp;"FinalReject",Tabelle4[NegotiationID]&amp;Tabelle4[ActionType],Tabelle4[ActionType],,0))</f>
        <v>FinalAccept</v>
      </c>
      <c r="J569">
        <v>0.59670000000000001</v>
      </c>
      <c r="K569">
        <v>0.59350000000000003</v>
      </c>
      <c r="L569">
        <v>1.1901999999999999</v>
      </c>
      <c r="M569">
        <v>0.0032000000000000002</v>
      </c>
      <c r="N569">
        <v>279</v>
      </c>
      <c r="O569">
        <v>3670</v>
      </c>
      <c r="P569">
        <v>11</v>
      </c>
      <c r="Q569" s="3" t="s">
        <v>507</v>
      </c>
    </row>
    <row r="570" ht="15" customHeight="1">
      <c r="A570" t="e">
        <f t="shared" ca="1" si="481"/>
        <v>#VALUE!</v>
      </c>
      <c r="B570" t="e">
        <f t="array" ref="B570" ca="1">_xlfn.XLOOKUP(Tabelle4[[#This Row],[ExperimentID]]&amp;Tabelle4[[#This Row],[NegotiationID]]&amp;Tabelle4[[#This Row],[MessageID]],ALL_IN_ONE[ExperimentID]&amp;ALL_IN_ONE[NegotiationID]&amp;ALL_IN_ONE[MessageID],ALL_IN_ONE[Gesamt_ID],,0)</f>
        <v>#VALUE!</v>
      </c>
      <c r="C570">
        <v>1355</v>
      </c>
      <c r="D570" t="s">
        <v>141</v>
      </c>
      <c r="E570">
        <v>5958</v>
      </c>
      <c r="F570">
        <v>1358</v>
      </c>
      <c r="G570">
        <v>1357</v>
      </c>
      <c r="H570" t="s">
        <v>31</v>
      </c>
      <c r="I570" t="str">
        <f t="array" ref="I570">IFERROR(_xlfn.XLOOKUP(Tabelle4[[#This Row],[NegotiationID]]&amp;"FinalAccept",Tabelle4[NegotiationID]&amp;Tabelle4[ActionType],Tabelle4[ActionType],,0),_xlfn.XLOOKUP(Tabelle4[[#This Row],[NegotiationID]]&amp;"FinalReject",Tabelle4[NegotiationID]&amp;Tabelle4[ActionType],Tabelle4[ActionType],,0))</f>
        <v>FinalAccept</v>
      </c>
      <c r="J570">
        <v>0.61350000000000005</v>
      </c>
      <c r="K570">
        <v>0.56999999999999995</v>
      </c>
      <c r="L570">
        <v>1.1835</v>
      </c>
      <c r="M570">
        <v>0.043499999999999997</v>
      </c>
      <c r="N570">
        <v>286</v>
      </c>
      <c r="O570">
        <v>3670</v>
      </c>
      <c r="P570">
        <v>11</v>
      </c>
      <c r="Q570" s="3" t="s">
        <v>508</v>
      </c>
    </row>
    <row r="571" ht="15" customHeight="1">
      <c r="A571" t="e">
        <f t="shared" ca="1" si="481"/>
        <v>#VALUE!</v>
      </c>
      <c r="B571" t="e">
        <f t="array" ref="B571" ca="1">_xlfn.XLOOKUP(Tabelle4[[#This Row],[ExperimentID]]&amp;Tabelle4[[#This Row],[NegotiationID]]&amp;Tabelle4[[#This Row],[MessageID]],ALL_IN_ONE[ExperimentID]&amp;ALL_IN_ONE[NegotiationID]&amp;ALL_IN_ONE[MessageID],ALL_IN_ONE[Gesamt_ID],,0)</f>
        <v>#VALUE!</v>
      </c>
      <c r="C571">
        <v>1355</v>
      </c>
      <c r="D571" t="s">
        <v>141</v>
      </c>
      <c r="E571">
        <v>6071</v>
      </c>
      <c r="F571">
        <v>1357</v>
      </c>
      <c r="G571">
        <v>1358</v>
      </c>
      <c r="H571" t="s">
        <v>20</v>
      </c>
      <c r="I571" t="str">
        <f t="array" ref="I571">IFERROR(_xlfn.XLOOKUP(Tabelle4[[#This Row],[NegotiationID]]&amp;"FinalAccept",Tabelle4[NegotiationID]&amp;Tabelle4[ActionType],Tabelle4[ActionType],,0),_xlfn.XLOOKUP(Tabelle4[[#This Row],[NegotiationID]]&amp;"FinalReject",Tabelle4[NegotiationID]&amp;Tabelle4[ActionType],Tabelle4[ActionType],,0))</f>
        <v>FinalAccept</v>
      </c>
      <c r="J571">
        <v>0.56999999999999995</v>
      </c>
      <c r="K571">
        <v>0.61350000000000005</v>
      </c>
      <c r="L571">
        <v>1.1835</v>
      </c>
      <c r="M571">
        <v>0.043499999999999997</v>
      </c>
      <c r="N571">
        <v>99</v>
      </c>
      <c r="O571">
        <v>3670</v>
      </c>
      <c r="P571">
        <v>11</v>
      </c>
      <c r="Q571" s="3" t="s">
        <v>509</v>
      </c>
    </row>
    <row r="572" ht="15" hidden="1" customHeight="1">
      <c r="A572" t="e">
        <f t="shared" ca="1" si="481"/>
        <v>#VALUE!</v>
      </c>
      <c r="B572" t="e">
        <f t="array" ref="B572" ca="1">_xlfn.XLOOKUP(Tabelle4[[#This Row],[ExperimentID]]&amp;Tabelle4[[#This Row],[NegotiationID]]&amp;Tabelle4[[#This Row],[MessageID]],ALL_IN_ONE[ExperimentID]&amp;ALL_IN_ONE[NegotiationID]&amp;ALL_IN_ONE[MessageID],ALL_IN_ONE[Gesamt_ID],,0)</f>
        <v>#VALUE!</v>
      </c>
      <c r="C572">
        <v>1381</v>
      </c>
      <c r="D572" t="s">
        <v>141</v>
      </c>
      <c r="E572">
        <v>1382</v>
      </c>
      <c r="H572" t="s">
        <v>6019</v>
      </c>
      <c r="I572" t="str">
        <f t="array" ref="I572">IFERROR(_xlfn.XLOOKUP(Tabelle4[[#This Row],[NegotiationID]]&amp;"FinalAccept",Tabelle4[NegotiationID]&amp;Tabelle4[ActionType],Tabelle4[ActionType],,0),_xlfn.XLOOKUP(Tabelle4[[#This Row],[NegotiationID]]&amp;"FinalReject",Tabelle4[NegotiationID]&amp;Tabelle4[ActionType],Tabelle4[ActionType],,0))</f>
        <v>FinalAccept</v>
      </c>
      <c r="N572">
        <v>21</v>
      </c>
      <c r="O572">
        <v>8997</v>
      </c>
      <c r="P572">
        <v>10</v>
      </c>
      <c r="Q572" t="s">
        <v>6020</v>
      </c>
    </row>
    <row r="573" ht="15" customHeight="1">
      <c r="A573" t="e">
        <f t="shared" ca="1" si="481"/>
        <v>#VALUE!</v>
      </c>
      <c r="B573" t="e">
        <f t="array" ref="B573" ca="1">_xlfn.XLOOKUP(Tabelle4[[#This Row],[ExperimentID]]&amp;Tabelle4[[#This Row],[NegotiationID]]&amp;Tabelle4[[#This Row],[MessageID]],ALL_IN_ONE[ExperimentID]&amp;ALL_IN_ONE[NegotiationID]&amp;ALL_IN_ONE[MessageID],ALL_IN_ONE[Gesamt_ID],,0)</f>
        <v>#VALUE!</v>
      </c>
      <c r="C573">
        <v>1381</v>
      </c>
      <c r="D573" t="s">
        <v>141</v>
      </c>
      <c r="E573">
        <v>3653</v>
      </c>
      <c r="F573">
        <v>1384</v>
      </c>
      <c r="G573">
        <v>1383</v>
      </c>
      <c r="H573" t="s">
        <v>19</v>
      </c>
      <c r="I573" t="str">
        <f t="array" ref="I573">IFERROR(_xlfn.XLOOKUP(Tabelle4[[#This Row],[NegotiationID]]&amp;"FinalAccept",Tabelle4[NegotiationID]&amp;Tabelle4[ActionType],Tabelle4[ActionType],,0),_xlfn.XLOOKUP(Tabelle4[[#This Row],[NegotiationID]]&amp;"FinalReject",Tabelle4[NegotiationID]&amp;Tabelle4[ActionType],Tabelle4[ActionType],,0))</f>
        <v>FinalAccept</v>
      </c>
      <c r="J573">
        <v>1</v>
      </c>
      <c r="K573">
        <v>0</v>
      </c>
      <c r="L573">
        <v>1</v>
      </c>
      <c r="M573">
        <v>1</v>
      </c>
      <c r="N573">
        <v>121</v>
      </c>
      <c r="O573">
        <v>8997</v>
      </c>
      <c r="P573">
        <v>10</v>
      </c>
      <c r="Q573" s="3" t="s">
        <v>510</v>
      </c>
    </row>
    <row r="574" ht="15" customHeight="1">
      <c r="A574" t="e">
        <f t="shared" ca="1" si="481"/>
        <v>#VALUE!</v>
      </c>
      <c r="B574" t="e">
        <f t="array" ref="B574" ca="1">_xlfn.XLOOKUP(Tabelle4[[#This Row],[ExperimentID]]&amp;Tabelle4[[#This Row],[NegotiationID]]&amp;Tabelle4[[#This Row],[MessageID]],ALL_IN_ONE[ExperimentID]&amp;ALL_IN_ONE[NegotiationID]&amp;ALL_IN_ONE[MessageID],ALL_IN_ONE[Gesamt_ID],,0)</f>
        <v>#VALUE!</v>
      </c>
      <c r="C574">
        <v>1381</v>
      </c>
      <c r="D574" t="s">
        <v>141</v>
      </c>
      <c r="E574">
        <v>3802</v>
      </c>
      <c r="F574">
        <v>1383</v>
      </c>
      <c r="G574">
        <v>1384</v>
      </c>
      <c r="H574" t="s">
        <v>31</v>
      </c>
      <c r="I574" t="str">
        <f t="array" ref="I574">IFERROR(_xlfn.XLOOKUP(Tabelle4[[#This Row],[NegotiationID]]&amp;"FinalAccept",Tabelle4[NegotiationID]&amp;Tabelle4[ActionType],Tabelle4[ActionType],,0),_xlfn.XLOOKUP(Tabelle4[[#This Row],[NegotiationID]]&amp;"FinalReject",Tabelle4[NegotiationID]&amp;Tabelle4[ActionType],Tabelle4[ActionType],,0))</f>
        <v>FinalAccept</v>
      </c>
      <c r="J574">
        <v>0.87749999999999995</v>
      </c>
      <c r="K574">
        <v>0.48999999999999999</v>
      </c>
      <c r="L574">
        <v>1.3674999999999999</v>
      </c>
      <c r="M574">
        <v>0.38750000000000001</v>
      </c>
      <c r="N574">
        <v>374</v>
      </c>
      <c r="O574">
        <v>8997</v>
      </c>
      <c r="P574">
        <v>10</v>
      </c>
      <c r="Q574" s="3" t="s">
        <v>511</v>
      </c>
    </row>
    <row r="575" ht="15" customHeight="1">
      <c r="A575" t="e">
        <f t="shared" ca="1" si="481"/>
        <v>#VALUE!</v>
      </c>
      <c r="B575" t="e">
        <f t="array" ref="B575" ca="1">_xlfn.XLOOKUP(Tabelle4[[#This Row],[ExperimentID]]&amp;Tabelle4[[#This Row],[NegotiationID]]&amp;Tabelle4[[#This Row],[MessageID]],ALL_IN_ONE[ExperimentID]&amp;ALL_IN_ONE[NegotiationID]&amp;ALL_IN_ONE[MessageID],ALL_IN_ONE[Gesamt_ID],,0)</f>
        <v>#VALUE!</v>
      </c>
      <c r="C575">
        <v>1381</v>
      </c>
      <c r="D575" t="s">
        <v>141</v>
      </c>
      <c r="E575">
        <v>3855</v>
      </c>
      <c r="F575">
        <v>1384</v>
      </c>
      <c r="G575">
        <v>1383</v>
      </c>
      <c r="H575" t="s">
        <v>31</v>
      </c>
      <c r="I575" t="str">
        <f t="array" ref="I575">IFERROR(_xlfn.XLOOKUP(Tabelle4[[#This Row],[NegotiationID]]&amp;"FinalAccept",Tabelle4[NegotiationID]&amp;Tabelle4[ActionType],Tabelle4[ActionType],,0),_xlfn.XLOOKUP(Tabelle4[[#This Row],[NegotiationID]]&amp;"FinalReject",Tabelle4[NegotiationID]&amp;Tabelle4[ActionType],Tabelle4[ActionType],,0))</f>
        <v>FinalAccept</v>
      </c>
      <c r="J575">
        <v>0.82099999999999995</v>
      </c>
      <c r="K575">
        <v>0.28420000000000001</v>
      </c>
      <c r="L575">
        <v>1.1052</v>
      </c>
      <c r="M575">
        <v>0.53680000000000005</v>
      </c>
      <c r="N575">
        <v>594</v>
      </c>
      <c r="O575">
        <v>8997</v>
      </c>
      <c r="P575">
        <v>10</v>
      </c>
      <c r="Q575" s="3" t="s">
        <v>512</v>
      </c>
    </row>
    <row r="576" ht="15" customHeight="1">
      <c r="A576" t="e">
        <f t="shared" ca="1" si="481"/>
        <v>#VALUE!</v>
      </c>
      <c r="B576" t="e">
        <f t="array" ref="B576" ca="1">_xlfn.XLOOKUP(Tabelle4[[#This Row],[ExperimentID]]&amp;Tabelle4[[#This Row],[NegotiationID]]&amp;Tabelle4[[#This Row],[MessageID]],ALL_IN_ONE[ExperimentID]&amp;ALL_IN_ONE[NegotiationID]&amp;ALL_IN_ONE[MessageID],ALL_IN_ONE[Gesamt_ID],,0)</f>
        <v>#VALUE!</v>
      </c>
      <c r="C576">
        <v>1381</v>
      </c>
      <c r="D576" t="s">
        <v>141</v>
      </c>
      <c r="E576">
        <v>4079</v>
      </c>
      <c r="F576">
        <v>1383</v>
      </c>
      <c r="G576">
        <v>1384</v>
      </c>
      <c r="H576" t="s">
        <v>31</v>
      </c>
      <c r="I576" t="str">
        <f t="array" ref="I576">IFERROR(_xlfn.XLOOKUP(Tabelle4[[#This Row],[NegotiationID]]&amp;"FinalAccept",Tabelle4[NegotiationID]&amp;Tabelle4[ActionType],Tabelle4[ActionType],,0),_xlfn.XLOOKUP(Tabelle4[[#This Row],[NegotiationID]]&amp;"FinalReject",Tabelle4[NegotiationID]&amp;Tabelle4[ActionType],Tabelle4[ActionType],,0))</f>
        <v>FinalAccept</v>
      </c>
      <c r="J576">
        <v>0.80830000000000002</v>
      </c>
      <c r="K576">
        <v>0.10249999999999999</v>
      </c>
      <c r="L576">
        <v>0.91080000000000005</v>
      </c>
      <c r="M576">
        <v>0.70579999999999998</v>
      </c>
      <c r="N576">
        <v>5842</v>
      </c>
      <c r="O576">
        <v>8997</v>
      </c>
      <c r="P576">
        <v>10</v>
      </c>
      <c r="Q576" s="3" t="s">
        <v>513</v>
      </c>
    </row>
    <row r="577" ht="15" customHeight="1">
      <c r="A577" t="e">
        <f t="shared" ca="1" si="481"/>
        <v>#VALUE!</v>
      </c>
      <c r="B577" t="e">
        <f t="array" ref="B577" ca="1">_xlfn.XLOOKUP(Tabelle4[[#This Row],[ExperimentID]]&amp;Tabelle4[[#This Row],[NegotiationID]]&amp;Tabelle4[[#This Row],[MessageID]],ALL_IN_ONE[ExperimentID]&amp;ALL_IN_ONE[NegotiationID]&amp;ALL_IN_ONE[MessageID],ALL_IN_ONE[Gesamt_ID],,0)</f>
        <v>#VALUE!</v>
      </c>
      <c r="C577">
        <v>1381</v>
      </c>
      <c r="D577" t="s">
        <v>141</v>
      </c>
      <c r="E577">
        <v>4551</v>
      </c>
      <c r="F577">
        <v>1384</v>
      </c>
      <c r="G577">
        <v>1383</v>
      </c>
      <c r="H577" t="s">
        <v>31</v>
      </c>
      <c r="I577" t="str">
        <f t="array" ref="I577">IFERROR(_xlfn.XLOOKUP(Tabelle4[[#This Row],[NegotiationID]]&amp;"FinalAccept",Tabelle4[NegotiationID]&amp;Tabelle4[ActionType],Tabelle4[ActionType],,0),_xlfn.XLOOKUP(Tabelle4[[#This Row],[NegotiationID]]&amp;"FinalReject",Tabelle4[NegotiationID]&amp;Tabelle4[ActionType],Tabelle4[ActionType],,0))</f>
        <v>FinalAccept</v>
      </c>
      <c r="J577">
        <v>0.77000000000000002</v>
      </c>
      <c r="K577">
        <v>0.23330000000000001</v>
      </c>
      <c r="L577">
        <v>1.0033000000000001</v>
      </c>
      <c r="M577">
        <v>0.53669999999999995</v>
      </c>
      <c r="N577">
        <v>1212</v>
      </c>
      <c r="O577">
        <v>8997</v>
      </c>
      <c r="P577">
        <v>10</v>
      </c>
      <c r="Q577" s="3" t="s">
        <v>514</v>
      </c>
    </row>
    <row r="578" ht="15" customHeight="1">
      <c r="A578" t="e">
        <f t="shared" ref="A578:A641" ca="1" si="482">MID(CELL("Dateiname",$A$1),FIND("]",CELL("Dateiname",$A$1))+1,31)</f>
        <v>#VALUE!</v>
      </c>
      <c r="B578" t="e">
        <f t="array" ref="B578" ca="1">_xlfn.XLOOKUP(Tabelle4[[#This Row],[ExperimentID]]&amp;Tabelle4[[#This Row],[NegotiationID]]&amp;Tabelle4[[#This Row],[MessageID]],ALL_IN_ONE[ExperimentID]&amp;ALL_IN_ONE[NegotiationID]&amp;ALL_IN_ONE[MessageID],ALL_IN_ONE[Gesamt_ID],,0)</f>
        <v>#VALUE!</v>
      </c>
      <c r="C578">
        <v>1381</v>
      </c>
      <c r="D578" t="s">
        <v>141</v>
      </c>
      <c r="E578">
        <v>4804</v>
      </c>
      <c r="F578">
        <v>1383</v>
      </c>
      <c r="G578">
        <v>1384</v>
      </c>
      <c r="H578" t="s">
        <v>31</v>
      </c>
      <c r="I578" t="str">
        <f t="array" ref="I578">IFERROR(_xlfn.XLOOKUP(Tabelle4[[#This Row],[NegotiationID]]&amp;"FinalAccept",Tabelle4[NegotiationID]&amp;Tabelle4[ActionType],Tabelle4[ActionType],,0),_xlfn.XLOOKUP(Tabelle4[[#This Row],[NegotiationID]]&amp;"FinalReject",Tabelle4[NegotiationID]&amp;Tabelle4[ActionType],Tabelle4[ActionType],,0))</f>
        <v>FinalAccept</v>
      </c>
      <c r="J578">
        <v>0.60999999999999999</v>
      </c>
      <c r="K578">
        <v>0.48849999999999999</v>
      </c>
      <c r="L578">
        <v>1.0985</v>
      </c>
      <c r="M578">
        <v>0.1215</v>
      </c>
      <c r="N578">
        <v>517</v>
      </c>
      <c r="O578">
        <v>8997</v>
      </c>
      <c r="P578">
        <v>10</v>
      </c>
      <c r="Q578" s="3" t="s">
        <v>515</v>
      </c>
    </row>
    <row r="579" ht="15" customHeight="1">
      <c r="A579" t="e">
        <f t="shared" ca="1" si="482"/>
        <v>#VALUE!</v>
      </c>
      <c r="B579" t="e">
        <f t="array" ref="B579" ca="1">_xlfn.XLOOKUP(Tabelle4[[#This Row],[ExperimentID]]&amp;Tabelle4[[#This Row],[NegotiationID]]&amp;Tabelle4[[#This Row],[MessageID]],ALL_IN_ONE[ExperimentID]&amp;ALL_IN_ONE[NegotiationID]&amp;ALL_IN_ONE[MessageID],ALL_IN_ONE[Gesamt_ID],,0)</f>
        <v>#VALUE!</v>
      </c>
      <c r="C579">
        <v>1381</v>
      </c>
      <c r="D579" t="s">
        <v>141</v>
      </c>
      <c r="E579">
        <v>4834</v>
      </c>
      <c r="F579">
        <v>1384</v>
      </c>
      <c r="G579">
        <v>1383</v>
      </c>
      <c r="H579" t="s">
        <v>31</v>
      </c>
      <c r="I579" t="str">
        <f t="array" ref="I579">IFERROR(_xlfn.XLOOKUP(Tabelle4[[#This Row],[NegotiationID]]&amp;"FinalAccept",Tabelle4[NegotiationID]&amp;Tabelle4[ActionType],Tabelle4[ActionType],,0),_xlfn.XLOOKUP(Tabelle4[[#This Row],[NegotiationID]]&amp;"FinalReject",Tabelle4[NegotiationID]&amp;Tabelle4[ActionType],Tabelle4[ActionType],,0))</f>
        <v>FinalAccept</v>
      </c>
      <c r="J579">
        <v>0.57350000000000001</v>
      </c>
      <c r="K579">
        <v>0.505</v>
      </c>
      <c r="L579">
        <v>1.0785</v>
      </c>
      <c r="M579">
        <v>0.068500000000000005</v>
      </c>
      <c r="N579">
        <v>116</v>
      </c>
      <c r="O579">
        <v>8997</v>
      </c>
      <c r="P579">
        <v>10</v>
      </c>
      <c r="Q579" s="3" t="s">
        <v>516</v>
      </c>
    </row>
    <row r="580" ht="15" customHeight="1">
      <c r="A580" t="e">
        <f t="shared" ca="1" si="482"/>
        <v>#VALUE!</v>
      </c>
      <c r="B580" t="e">
        <f t="array" ref="B580" ca="1">_xlfn.XLOOKUP(Tabelle4[[#This Row],[ExperimentID]]&amp;Tabelle4[[#This Row],[NegotiationID]]&amp;Tabelle4[[#This Row],[MessageID]],ALL_IN_ONE[ExperimentID]&amp;ALL_IN_ONE[NegotiationID]&amp;ALL_IN_ONE[MessageID],ALL_IN_ONE[Gesamt_ID],,0)</f>
        <v>#VALUE!</v>
      </c>
      <c r="C580">
        <v>1381</v>
      </c>
      <c r="D580" t="s">
        <v>141</v>
      </c>
      <c r="E580">
        <v>4887</v>
      </c>
      <c r="F580">
        <v>1383</v>
      </c>
      <c r="G580">
        <v>1384</v>
      </c>
      <c r="H580" t="s">
        <v>31</v>
      </c>
      <c r="I580" t="str">
        <f t="array" ref="I580">IFERROR(_xlfn.XLOOKUP(Tabelle4[[#This Row],[NegotiationID]]&amp;"FinalAccept",Tabelle4[NegotiationID]&amp;Tabelle4[ActionType],Tabelle4[ActionType],,0),_xlfn.XLOOKUP(Tabelle4[[#This Row],[NegotiationID]]&amp;"FinalReject",Tabelle4[NegotiationID]&amp;Tabelle4[ActionType],Tabelle4[ActionType],,0))</f>
        <v>FinalAccept</v>
      </c>
      <c r="J580">
        <v>0.58999999999999997</v>
      </c>
      <c r="K580">
        <v>0.55100000000000005</v>
      </c>
      <c r="L580">
        <v>1.141</v>
      </c>
      <c r="M580">
        <v>0.039</v>
      </c>
      <c r="N580">
        <v>161</v>
      </c>
      <c r="O580">
        <v>8997</v>
      </c>
      <c r="P580">
        <v>10</v>
      </c>
      <c r="Q580" s="3" t="s">
        <v>517</v>
      </c>
    </row>
    <row r="581" ht="15" customHeight="1">
      <c r="A581" t="e">
        <f t="shared" ca="1" si="482"/>
        <v>#VALUE!</v>
      </c>
      <c r="B581" t="e">
        <f t="array" ref="B581" ca="1">_xlfn.XLOOKUP(Tabelle4[[#This Row],[ExperimentID]]&amp;Tabelle4[[#This Row],[NegotiationID]]&amp;Tabelle4[[#This Row],[MessageID]],ALL_IN_ONE[ExperimentID]&amp;ALL_IN_ONE[NegotiationID]&amp;ALL_IN_ONE[MessageID],ALL_IN_ONE[Gesamt_ID],,0)</f>
        <v>#VALUE!</v>
      </c>
      <c r="C581">
        <v>1381</v>
      </c>
      <c r="D581" t="s">
        <v>141</v>
      </c>
      <c r="E581">
        <v>4896</v>
      </c>
      <c r="F581">
        <v>1384</v>
      </c>
      <c r="G581">
        <v>1383</v>
      </c>
      <c r="H581" t="s">
        <v>20</v>
      </c>
      <c r="I581" t="str">
        <f t="array" ref="I581">IFERROR(_xlfn.XLOOKUP(Tabelle4[[#This Row],[NegotiationID]]&amp;"FinalAccept",Tabelle4[NegotiationID]&amp;Tabelle4[ActionType],Tabelle4[ActionType],,0),_xlfn.XLOOKUP(Tabelle4[[#This Row],[NegotiationID]]&amp;"FinalReject",Tabelle4[NegotiationID]&amp;Tabelle4[ActionType],Tabelle4[ActionType],,0))</f>
        <v>FinalAccept</v>
      </c>
      <c r="J581">
        <v>0.55100000000000005</v>
      </c>
      <c r="K581">
        <v>0.58999999999999997</v>
      </c>
      <c r="L581">
        <v>1.141</v>
      </c>
      <c r="M581">
        <v>0.039</v>
      </c>
      <c r="N581">
        <v>39</v>
      </c>
      <c r="O581">
        <v>8997</v>
      </c>
      <c r="P581">
        <v>10</v>
      </c>
      <c r="Q581" s="3" t="s">
        <v>518</v>
      </c>
    </row>
    <row r="582" ht="15" hidden="1" customHeight="1">
      <c r="A582" t="e">
        <f t="shared" ca="1" si="482"/>
        <v>#VALUE!</v>
      </c>
      <c r="B582" t="e">
        <f t="array" ref="B582" ca="1">_xlfn.XLOOKUP(Tabelle4[[#This Row],[ExperimentID]]&amp;Tabelle4[[#This Row],[NegotiationID]]&amp;Tabelle4[[#This Row],[MessageID]],ALL_IN_ONE[ExperimentID]&amp;ALL_IN_ONE[NegotiationID]&amp;ALL_IN_ONE[MessageID],ALL_IN_ONE[Gesamt_ID],,0)</f>
        <v>#VALUE!</v>
      </c>
      <c r="C582">
        <v>1407</v>
      </c>
      <c r="D582" t="s">
        <v>141</v>
      </c>
      <c r="E582">
        <v>1408</v>
      </c>
      <c r="H582" t="s">
        <v>6019</v>
      </c>
      <c r="I582" t="str">
        <f t="array" ref="I582">IFERROR(_xlfn.XLOOKUP(Tabelle4[[#This Row],[NegotiationID]]&amp;"FinalAccept",Tabelle4[NegotiationID]&amp;Tabelle4[ActionType],Tabelle4[ActionType],,0),_xlfn.XLOOKUP(Tabelle4[[#This Row],[NegotiationID]]&amp;"FinalReject",Tabelle4[NegotiationID]&amp;Tabelle4[ActionType],Tabelle4[ActionType],,0))</f>
        <v>FinalAccept</v>
      </c>
      <c r="N582">
        <v>21</v>
      </c>
      <c r="O582">
        <v>6324</v>
      </c>
      <c r="P582">
        <v>25</v>
      </c>
      <c r="Q582" t="s">
        <v>6020</v>
      </c>
    </row>
    <row r="583" ht="15" customHeight="1">
      <c r="A583" t="e">
        <f t="shared" ca="1" si="482"/>
        <v>#VALUE!</v>
      </c>
      <c r="B583" t="e">
        <f t="array" ref="B583" ca="1">_xlfn.XLOOKUP(Tabelle4[[#This Row],[ExperimentID]]&amp;Tabelle4[[#This Row],[NegotiationID]]&amp;Tabelle4[[#This Row],[MessageID]],ALL_IN_ONE[ExperimentID]&amp;ALL_IN_ONE[NegotiationID]&amp;ALL_IN_ONE[MessageID],ALL_IN_ONE[Gesamt_ID],,0)</f>
        <v>#VALUE!</v>
      </c>
      <c r="C583">
        <v>1407</v>
      </c>
      <c r="D583" t="s">
        <v>141</v>
      </c>
      <c r="E583">
        <v>3694</v>
      </c>
      <c r="F583">
        <v>1410</v>
      </c>
      <c r="G583">
        <v>1409</v>
      </c>
      <c r="H583" t="s">
        <v>19</v>
      </c>
      <c r="I583" t="str">
        <f t="array" ref="I583">IFERROR(_xlfn.XLOOKUP(Tabelle4[[#This Row],[NegotiationID]]&amp;"FinalAccept",Tabelle4[NegotiationID]&amp;Tabelle4[ActionType],Tabelle4[ActionType],,0),_xlfn.XLOOKUP(Tabelle4[[#This Row],[NegotiationID]]&amp;"FinalReject",Tabelle4[NegotiationID]&amp;Tabelle4[ActionType],Tabelle4[ActionType],,0))</f>
        <v>FinalAccept</v>
      </c>
      <c r="J583">
        <v>0.81899999999999995</v>
      </c>
      <c r="K583">
        <v>0.1147</v>
      </c>
      <c r="L583">
        <v>0.93369999999999997</v>
      </c>
      <c r="M583">
        <v>0.70430000000000004</v>
      </c>
      <c r="N583">
        <v>372</v>
      </c>
      <c r="O583">
        <v>6324</v>
      </c>
      <c r="P583">
        <v>25</v>
      </c>
      <c r="Q583" s="3" t="s">
        <v>519</v>
      </c>
    </row>
    <row r="584" ht="15" customHeight="1">
      <c r="A584" t="e">
        <f t="shared" ca="1" si="482"/>
        <v>#VALUE!</v>
      </c>
      <c r="B584" t="e">
        <f t="array" ref="B584" ca="1">_xlfn.XLOOKUP(Tabelle4[[#This Row],[ExperimentID]]&amp;Tabelle4[[#This Row],[NegotiationID]]&amp;Tabelle4[[#This Row],[MessageID]],ALL_IN_ONE[ExperimentID]&amp;ALL_IN_ONE[NegotiationID]&amp;ALL_IN_ONE[MessageID],ALL_IN_ONE[Gesamt_ID],,0)</f>
        <v>#VALUE!</v>
      </c>
      <c r="C584">
        <v>1407</v>
      </c>
      <c r="D584" t="s">
        <v>141</v>
      </c>
      <c r="E584">
        <v>3795</v>
      </c>
      <c r="F584">
        <v>1409</v>
      </c>
      <c r="G584">
        <v>1410</v>
      </c>
      <c r="H584" t="s">
        <v>31</v>
      </c>
      <c r="I584" t="str">
        <f t="array" ref="I584">IFERROR(_xlfn.XLOOKUP(Tabelle4[[#This Row],[NegotiationID]]&amp;"FinalAccept",Tabelle4[NegotiationID]&amp;Tabelle4[ActionType],Tabelle4[ActionType],,0),_xlfn.XLOOKUP(Tabelle4[[#This Row],[NegotiationID]]&amp;"FinalReject",Tabelle4[NegotiationID]&amp;Tabelle4[ActionType],Tabelle4[ActionType],,0))</f>
        <v>FinalAccept</v>
      </c>
      <c r="J584">
        <v>0.97999999999999998</v>
      </c>
      <c r="K584">
        <v>0.63249999999999995</v>
      </c>
      <c r="L584">
        <v>1.6125</v>
      </c>
      <c r="M584">
        <v>0.34749999999999998</v>
      </c>
      <c r="N584">
        <v>443</v>
      </c>
      <c r="O584">
        <v>6324</v>
      </c>
      <c r="P584">
        <v>25</v>
      </c>
      <c r="Q584" s="3" t="s">
        <v>520</v>
      </c>
    </row>
    <row r="585" ht="15" customHeight="1">
      <c r="A585" t="e">
        <f t="shared" ca="1" si="482"/>
        <v>#VALUE!</v>
      </c>
      <c r="B585" t="e">
        <f t="array" ref="B585" ca="1">_xlfn.XLOOKUP(Tabelle4[[#This Row],[ExperimentID]]&amp;Tabelle4[[#This Row],[NegotiationID]]&amp;Tabelle4[[#This Row],[MessageID]],ALL_IN_ONE[ExperimentID]&amp;ALL_IN_ONE[NegotiationID]&amp;ALL_IN_ONE[MessageID],ALL_IN_ONE[Gesamt_ID],,0)</f>
        <v>#VALUE!</v>
      </c>
      <c r="C585">
        <v>1407</v>
      </c>
      <c r="D585" t="s">
        <v>141</v>
      </c>
      <c r="E585">
        <v>4149</v>
      </c>
      <c r="F585">
        <v>1410</v>
      </c>
      <c r="G585">
        <v>1409</v>
      </c>
      <c r="H585" t="s">
        <v>31</v>
      </c>
      <c r="I585" t="str">
        <f t="array" ref="I585">IFERROR(_xlfn.XLOOKUP(Tabelle4[[#This Row],[NegotiationID]]&amp;"FinalAccept",Tabelle4[NegotiationID]&amp;Tabelle4[ActionType],Tabelle4[ActionType],,0),_xlfn.XLOOKUP(Tabelle4[[#This Row],[NegotiationID]]&amp;"FinalReject",Tabelle4[NegotiationID]&amp;Tabelle4[ActionType],Tabelle4[ActionType],,0))</f>
        <v>FinalAccept</v>
      </c>
      <c r="J585">
        <v>0.63900000000000001</v>
      </c>
      <c r="K585">
        <v>0.7147</v>
      </c>
      <c r="L585">
        <v>1.3536999999999999</v>
      </c>
      <c r="M585">
        <v>0.075700000000000003</v>
      </c>
      <c r="N585">
        <v>213</v>
      </c>
      <c r="O585">
        <v>6324</v>
      </c>
      <c r="P585">
        <v>25</v>
      </c>
      <c r="Q585" t="s">
        <v>521</v>
      </c>
    </row>
    <row r="586" ht="15" customHeight="1">
      <c r="A586" t="e">
        <f t="shared" ca="1" si="482"/>
        <v>#VALUE!</v>
      </c>
      <c r="B586" t="e">
        <f t="array" ref="B586" ca="1">_xlfn.XLOOKUP(Tabelle4[[#This Row],[ExperimentID]]&amp;Tabelle4[[#This Row],[NegotiationID]]&amp;Tabelle4[[#This Row],[MessageID]],ALL_IN_ONE[ExperimentID]&amp;ALL_IN_ONE[NegotiationID]&amp;ALL_IN_ONE[MessageID],ALL_IN_ONE[Gesamt_ID],,0)</f>
        <v>#VALUE!</v>
      </c>
      <c r="C586">
        <v>1407</v>
      </c>
      <c r="D586" t="s">
        <v>141</v>
      </c>
      <c r="E586">
        <v>4200</v>
      </c>
      <c r="F586">
        <v>1409</v>
      </c>
      <c r="G586">
        <v>1410</v>
      </c>
      <c r="H586" t="s">
        <v>31</v>
      </c>
      <c r="I586" t="str">
        <f t="array" ref="I586">IFERROR(_xlfn.XLOOKUP(Tabelle4[[#This Row],[NegotiationID]]&amp;"FinalAccept",Tabelle4[NegotiationID]&amp;Tabelle4[ActionType],Tabelle4[ActionType],,0),_xlfn.XLOOKUP(Tabelle4[[#This Row],[NegotiationID]]&amp;"FinalReject",Tabelle4[NegotiationID]&amp;Tabelle4[ActionType],Tabelle4[ActionType],,0))</f>
        <v>FinalAccept</v>
      </c>
      <c r="J586">
        <v>0.91749999999999998</v>
      </c>
      <c r="K586">
        <v>0.36499999999999999</v>
      </c>
      <c r="L586">
        <v>1.2825</v>
      </c>
      <c r="M586">
        <v>0.55249999999999999</v>
      </c>
      <c r="N586">
        <v>324</v>
      </c>
      <c r="O586">
        <v>6324</v>
      </c>
      <c r="P586">
        <v>25</v>
      </c>
      <c r="Q586" s="3" t="s">
        <v>522</v>
      </c>
    </row>
    <row r="587" ht="15" customHeight="1">
      <c r="A587" t="e">
        <f t="shared" ca="1" si="482"/>
        <v>#VALUE!</v>
      </c>
      <c r="B587" t="e">
        <f t="array" ref="B587" ca="1">_xlfn.XLOOKUP(Tabelle4[[#This Row],[ExperimentID]]&amp;Tabelle4[[#This Row],[NegotiationID]]&amp;Tabelle4[[#This Row],[MessageID]],ALL_IN_ONE[ExperimentID]&amp;ALL_IN_ONE[NegotiationID]&amp;ALL_IN_ONE[MessageID],ALL_IN_ONE[Gesamt_ID],,0)</f>
        <v>#VALUE!</v>
      </c>
      <c r="C587">
        <v>1407</v>
      </c>
      <c r="D587" t="s">
        <v>141</v>
      </c>
      <c r="E587">
        <v>4226</v>
      </c>
      <c r="F587">
        <v>1410</v>
      </c>
      <c r="G587">
        <v>1409</v>
      </c>
      <c r="H587" t="s">
        <v>31</v>
      </c>
      <c r="I587" t="str">
        <f t="array" ref="I587">IFERROR(_xlfn.XLOOKUP(Tabelle4[[#This Row],[NegotiationID]]&amp;"FinalAccept",Tabelle4[NegotiationID]&amp;Tabelle4[ActionType],Tabelle4[ActionType],,0),_xlfn.XLOOKUP(Tabelle4[[#This Row],[NegotiationID]]&amp;"FinalReject",Tabelle4[NegotiationID]&amp;Tabelle4[ActionType],Tabelle4[ActionType],,0))</f>
        <v>FinalAccept</v>
      </c>
      <c r="J587">
        <v>0.62749999999999995</v>
      </c>
      <c r="K587">
        <v>0.64000000000000001</v>
      </c>
      <c r="L587">
        <v>1.2675000000000001</v>
      </c>
      <c r="M587">
        <v>0.012500000000000001</v>
      </c>
      <c r="N587">
        <v>188</v>
      </c>
      <c r="O587">
        <v>6324</v>
      </c>
      <c r="P587">
        <v>25</v>
      </c>
      <c r="Q587" t="s">
        <v>523</v>
      </c>
    </row>
    <row r="588" ht="15" customHeight="1">
      <c r="A588" t="e">
        <f t="shared" ca="1" si="482"/>
        <v>#VALUE!</v>
      </c>
      <c r="B588" t="e">
        <f t="array" ref="B588" ca="1">_xlfn.XLOOKUP(Tabelle4[[#This Row],[ExperimentID]]&amp;Tabelle4[[#This Row],[NegotiationID]]&amp;Tabelle4[[#This Row],[MessageID]],ALL_IN_ONE[ExperimentID]&amp;ALL_IN_ONE[NegotiationID]&amp;ALL_IN_ONE[MessageID],ALL_IN_ONE[Gesamt_ID],,0)</f>
        <v>#VALUE!</v>
      </c>
      <c r="C588">
        <v>1407</v>
      </c>
      <c r="D588" t="s">
        <v>141</v>
      </c>
      <c r="E588">
        <v>4259</v>
      </c>
      <c r="F588">
        <v>1409</v>
      </c>
      <c r="G588">
        <v>1410</v>
      </c>
      <c r="H588" t="s">
        <v>31</v>
      </c>
      <c r="I588" t="str">
        <f t="array" ref="I588">IFERROR(_xlfn.XLOOKUP(Tabelle4[[#This Row],[NegotiationID]]&amp;"FinalAccept",Tabelle4[NegotiationID]&amp;Tabelle4[ActionType],Tabelle4[ActionType],,0),_xlfn.XLOOKUP(Tabelle4[[#This Row],[NegotiationID]]&amp;"FinalReject",Tabelle4[NegotiationID]&amp;Tabelle4[ActionType],Tabelle4[ActionType],,0))</f>
        <v>FinalAccept</v>
      </c>
      <c r="J588">
        <v>0.875</v>
      </c>
      <c r="K588">
        <v>0.38750000000000001</v>
      </c>
      <c r="L588">
        <v>1.2625</v>
      </c>
      <c r="M588">
        <v>0.48749999999999999</v>
      </c>
      <c r="N588">
        <v>203</v>
      </c>
      <c r="O588">
        <v>6324</v>
      </c>
      <c r="P588">
        <v>25</v>
      </c>
      <c r="Q588" s="3" t="s">
        <v>524</v>
      </c>
    </row>
    <row r="589" ht="15" customHeight="1">
      <c r="A589" t="e">
        <f t="shared" ca="1" si="482"/>
        <v>#VALUE!</v>
      </c>
      <c r="B589" t="e">
        <f t="array" ref="B589" ca="1">_xlfn.XLOOKUP(Tabelle4[[#This Row],[ExperimentID]]&amp;Tabelle4[[#This Row],[NegotiationID]]&amp;Tabelle4[[#This Row],[MessageID]],ALL_IN_ONE[ExperimentID]&amp;ALL_IN_ONE[NegotiationID]&amp;ALL_IN_ONE[MessageID],ALL_IN_ONE[Gesamt_ID],,0)</f>
        <v>#VALUE!</v>
      </c>
      <c r="C589">
        <v>1407</v>
      </c>
      <c r="D589" t="s">
        <v>141</v>
      </c>
      <c r="E589">
        <v>4430</v>
      </c>
      <c r="F589">
        <v>1410</v>
      </c>
      <c r="G589">
        <v>1409</v>
      </c>
      <c r="H589" t="s">
        <v>31</v>
      </c>
      <c r="I589" t="str">
        <f t="array" ref="I589">IFERROR(_xlfn.XLOOKUP(Tabelle4[[#This Row],[NegotiationID]]&amp;"FinalAccept",Tabelle4[NegotiationID]&amp;Tabelle4[ActionType],Tabelle4[ActionType],,0),_xlfn.XLOOKUP(Tabelle4[[#This Row],[NegotiationID]]&amp;"FinalReject",Tabelle4[NegotiationID]&amp;Tabelle4[ActionType],Tabelle4[ActionType],,0))</f>
        <v>FinalAccept</v>
      </c>
      <c r="J589">
        <v>0.5675</v>
      </c>
      <c r="K589">
        <v>0.72499999999999998</v>
      </c>
      <c r="L589">
        <v>1.2925</v>
      </c>
      <c r="M589">
        <v>0.1575</v>
      </c>
      <c r="N589">
        <v>102</v>
      </c>
      <c r="O589">
        <v>6324</v>
      </c>
      <c r="P589">
        <v>25</v>
      </c>
      <c r="Q589" s="3" t="s">
        <v>525</v>
      </c>
    </row>
    <row r="590" ht="15" customHeight="1">
      <c r="A590" t="e">
        <f t="shared" ca="1" si="482"/>
        <v>#VALUE!</v>
      </c>
      <c r="B590" t="e">
        <f t="array" ref="B590" ca="1">_xlfn.XLOOKUP(Tabelle4[[#This Row],[ExperimentID]]&amp;Tabelle4[[#This Row],[NegotiationID]]&amp;Tabelle4[[#This Row],[MessageID]],ALL_IN_ONE[ExperimentID]&amp;ALL_IN_ONE[NegotiationID]&amp;ALL_IN_ONE[MessageID],ALL_IN_ONE[Gesamt_ID],,0)</f>
        <v>#VALUE!</v>
      </c>
      <c r="C590">
        <v>1407</v>
      </c>
      <c r="D590" t="s">
        <v>141</v>
      </c>
      <c r="E590">
        <v>4471</v>
      </c>
      <c r="F590">
        <v>1409</v>
      </c>
      <c r="G590">
        <v>1410</v>
      </c>
      <c r="H590" t="s">
        <v>31</v>
      </c>
      <c r="I590" t="str">
        <f t="array" ref="I590">IFERROR(_xlfn.XLOOKUP(Tabelle4[[#This Row],[NegotiationID]]&amp;"FinalAccept",Tabelle4[NegotiationID]&amp;Tabelle4[ActionType],Tabelle4[ActionType],,0),_xlfn.XLOOKUP(Tabelle4[[#This Row],[NegotiationID]]&amp;"FinalReject",Tabelle4[NegotiationID]&amp;Tabelle4[ActionType],Tabelle4[ActionType],,0))</f>
        <v>FinalAccept</v>
      </c>
      <c r="J590">
        <v>0.64629999999999999</v>
      </c>
      <c r="K590">
        <v>0.434</v>
      </c>
      <c r="L590">
        <v>1.0803</v>
      </c>
      <c r="M590">
        <v>0.21229999999999999</v>
      </c>
      <c r="N590">
        <v>359</v>
      </c>
      <c r="O590">
        <v>6324</v>
      </c>
      <c r="P590">
        <v>25</v>
      </c>
      <c r="Q590" s="3" t="s">
        <v>526</v>
      </c>
    </row>
    <row r="591" ht="15" customHeight="1">
      <c r="A591" t="e">
        <f t="shared" ca="1" si="482"/>
        <v>#VALUE!</v>
      </c>
      <c r="B591" t="e">
        <f t="array" ref="B591" ca="1">_xlfn.XLOOKUP(Tabelle4[[#This Row],[ExperimentID]]&amp;Tabelle4[[#This Row],[NegotiationID]]&amp;Tabelle4[[#This Row],[MessageID]],ALL_IN_ONE[ExperimentID]&amp;ALL_IN_ONE[NegotiationID]&amp;ALL_IN_ONE[MessageID],ALL_IN_ONE[Gesamt_ID],,0)</f>
        <v>#VALUE!</v>
      </c>
      <c r="C591">
        <v>1407</v>
      </c>
      <c r="D591" t="s">
        <v>141</v>
      </c>
      <c r="E591">
        <v>4830</v>
      </c>
      <c r="F591">
        <v>1410</v>
      </c>
      <c r="G591">
        <v>1409</v>
      </c>
      <c r="H591" t="s">
        <v>31</v>
      </c>
      <c r="I591" t="str">
        <f t="array" ref="I591">IFERROR(_xlfn.XLOOKUP(Tabelle4[[#This Row],[NegotiationID]]&amp;"FinalAccept",Tabelle4[NegotiationID]&amp;Tabelle4[ActionType],Tabelle4[ActionType],,0),_xlfn.XLOOKUP(Tabelle4[[#This Row],[NegotiationID]]&amp;"FinalReject",Tabelle4[NegotiationID]&amp;Tabelle4[ActionType],Tabelle4[ActionType],,0))</f>
        <v>FinalAccept</v>
      </c>
      <c r="J591">
        <v>0.51149999999999995</v>
      </c>
      <c r="K591">
        <v>0.47970000000000002</v>
      </c>
      <c r="L591">
        <v>0.99119999999999997</v>
      </c>
      <c r="M591">
        <v>0.031800000000000002</v>
      </c>
      <c r="N591">
        <v>208</v>
      </c>
      <c r="O591">
        <v>6324</v>
      </c>
      <c r="P591">
        <v>25</v>
      </c>
      <c r="Q591" t="s">
        <v>527</v>
      </c>
    </row>
    <row r="592" ht="15" customHeight="1">
      <c r="A592" t="e">
        <f t="shared" ca="1" si="482"/>
        <v>#VALUE!</v>
      </c>
      <c r="B592" t="e">
        <f t="array" ref="B592" ca="1">_xlfn.XLOOKUP(Tabelle4[[#This Row],[ExperimentID]]&amp;Tabelle4[[#This Row],[NegotiationID]]&amp;Tabelle4[[#This Row],[MessageID]],ALL_IN_ONE[ExperimentID]&amp;ALL_IN_ONE[NegotiationID]&amp;ALL_IN_ONE[MessageID],ALL_IN_ONE[Gesamt_ID],,0)</f>
        <v>#VALUE!</v>
      </c>
      <c r="C592">
        <v>1407</v>
      </c>
      <c r="D592" t="s">
        <v>141</v>
      </c>
      <c r="E592">
        <v>4841</v>
      </c>
      <c r="F592">
        <v>1409</v>
      </c>
      <c r="G592">
        <v>1410</v>
      </c>
      <c r="H592" t="s">
        <v>31</v>
      </c>
      <c r="I592" t="str">
        <f t="array" ref="I592">IFERROR(_xlfn.XLOOKUP(Tabelle4[[#This Row],[NegotiationID]]&amp;"FinalAccept",Tabelle4[NegotiationID]&amp;Tabelle4[ActionType],Tabelle4[ActionType],,0),_xlfn.XLOOKUP(Tabelle4[[#This Row],[NegotiationID]]&amp;"FinalReject",Tabelle4[NegotiationID]&amp;Tabelle4[ActionType],Tabelle4[ActionType],,0))</f>
        <v>FinalAccept</v>
      </c>
      <c r="J592">
        <v>0.62629999999999997</v>
      </c>
      <c r="K592">
        <v>0.4965</v>
      </c>
      <c r="L592">
        <v>1.1228</v>
      </c>
      <c r="M592">
        <v>0.1298</v>
      </c>
      <c r="N592">
        <v>455</v>
      </c>
      <c r="O592">
        <v>6324</v>
      </c>
      <c r="P592">
        <v>25</v>
      </c>
      <c r="Q592" s="3" t="s">
        <v>528</v>
      </c>
    </row>
    <row r="593" ht="15" customHeight="1">
      <c r="A593" t="e">
        <f t="shared" ca="1" si="482"/>
        <v>#VALUE!</v>
      </c>
      <c r="B593" t="e">
        <f t="array" ref="B593" ca="1">_xlfn.XLOOKUP(Tabelle4[[#This Row],[ExperimentID]]&amp;Tabelle4[[#This Row],[NegotiationID]]&amp;Tabelle4[[#This Row],[MessageID]],ALL_IN_ONE[ExperimentID]&amp;ALL_IN_ONE[NegotiationID]&amp;ALL_IN_ONE[MessageID],ALL_IN_ONE[Gesamt_ID],,0)</f>
        <v>#VALUE!</v>
      </c>
      <c r="C593">
        <v>1407</v>
      </c>
      <c r="D593" t="s">
        <v>141</v>
      </c>
      <c r="E593">
        <v>4904</v>
      </c>
      <c r="F593">
        <v>1410</v>
      </c>
      <c r="G593">
        <v>1409</v>
      </c>
      <c r="H593" t="s">
        <v>31</v>
      </c>
      <c r="I593" t="str">
        <f t="array" ref="I593">IFERROR(_xlfn.XLOOKUP(Tabelle4[[#This Row],[NegotiationID]]&amp;"FinalAccept",Tabelle4[NegotiationID]&amp;Tabelle4[ActionType],Tabelle4[ActionType],,0),_xlfn.XLOOKUP(Tabelle4[[#This Row],[NegotiationID]]&amp;"FinalReject",Tabelle4[NegotiationID]&amp;Tabelle4[ActionType],Tabelle4[ActionType],,0))</f>
        <v>FinalAccept</v>
      </c>
      <c r="J593">
        <v>0.57250000000000001</v>
      </c>
      <c r="K593">
        <v>0.52500000000000002</v>
      </c>
      <c r="L593">
        <v>1.0974999999999999</v>
      </c>
      <c r="M593">
        <v>0.047500000000000001</v>
      </c>
      <c r="N593">
        <v>153</v>
      </c>
      <c r="O593">
        <v>6324</v>
      </c>
      <c r="P593">
        <v>25</v>
      </c>
      <c r="Q593" t="s">
        <v>529</v>
      </c>
    </row>
    <row r="594" ht="15" customHeight="1">
      <c r="A594" t="e">
        <f t="shared" ca="1" si="482"/>
        <v>#VALUE!</v>
      </c>
      <c r="B594" t="e">
        <f t="array" ref="B594" ca="1">_xlfn.XLOOKUP(Tabelle4[[#This Row],[ExperimentID]]&amp;Tabelle4[[#This Row],[NegotiationID]]&amp;Tabelle4[[#This Row],[MessageID]],ALL_IN_ONE[ExperimentID]&amp;ALL_IN_ONE[NegotiationID]&amp;ALL_IN_ONE[MessageID],ALL_IN_ONE[Gesamt_ID],,0)</f>
        <v>#VALUE!</v>
      </c>
      <c r="C594">
        <v>1407</v>
      </c>
      <c r="D594" t="s">
        <v>141</v>
      </c>
      <c r="E594">
        <v>4966</v>
      </c>
      <c r="F594">
        <v>1409</v>
      </c>
      <c r="G594">
        <v>1410</v>
      </c>
      <c r="H594" t="s">
        <v>31</v>
      </c>
      <c r="I594" t="str">
        <f t="array" ref="I594">IFERROR(_xlfn.XLOOKUP(Tabelle4[[#This Row],[NegotiationID]]&amp;"FinalAccept",Tabelle4[NegotiationID]&amp;Tabelle4[ActionType],Tabelle4[ActionType],,0),_xlfn.XLOOKUP(Tabelle4[[#This Row],[NegotiationID]]&amp;"FinalReject",Tabelle4[NegotiationID]&amp;Tabelle4[ActionType],Tabelle4[ActionType],,0))</f>
        <v>FinalAccept</v>
      </c>
      <c r="J594">
        <v>0.60499999999999998</v>
      </c>
      <c r="K594">
        <v>0.51249999999999996</v>
      </c>
      <c r="L594">
        <v>1.1174999999999999</v>
      </c>
      <c r="M594">
        <v>0.092499999999999999</v>
      </c>
      <c r="N594">
        <v>193</v>
      </c>
      <c r="O594">
        <v>6324</v>
      </c>
      <c r="P594">
        <v>25</v>
      </c>
      <c r="Q594" s="3" t="s">
        <v>530</v>
      </c>
    </row>
    <row r="595" ht="15" customHeight="1">
      <c r="A595" t="e">
        <f t="shared" ca="1" si="482"/>
        <v>#VALUE!</v>
      </c>
      <c r="B595" t="e">
        <f t="array" ref="B595" ca="1">_xlfn.XLOOKUP(Tabelle4[[#This Row],[ExperimentID]]&amp;Tabelle4[[#This Row],[NegotiationID]]&amp;Tabelle4[[#This Row],[MessageID]],ALL_IN_ONE[ExperimentID]&amp;ALL_IN_ONE[NegotiationID]&amp;ALL_IN_ONE[MessageID],ALL_IN_ONE[Gesamt_ID],,0)</f>
        <v>#VALUE!</v>
      </c>
      <c r="C595">
        <v>1407</v>
      </c>
      <c r="D595" t="s">
        <v>141</v>
      </c>
      <c r="E595">
        <v>5267</v>
      </c>
      <c r="F595">
        <v>1410</v>
      </c>
      <c r="G595">
        <v>1409</v>
      </c>
      <c r="H595" t="s">
        <v>31</v>
      </c>
      <c r="I595" t="str">
        <f t="array" ref="I595">IFERROR(_xlfn.XLOOKUP(Tabelle4[[#This Row],[NegotiationID]]&amp;"FinalAccept",Tabelle4[NegotiationID]&amp;Tabelle4[ActionType],Tabelle4[ActionType],,0),_xlfn.XLOOKUP(Tabelle4[[#This Row],[NegotiationID]]&amp;"FinalReject",Tabelle4[NegotiationID]&amp;Tabelle4[ActionType],Tabelle4[ActionType],,0))</f>
        <v>FinalAccept</v>
      </c>
      <c r="J595">
        <v>0.72099999999999997</v>
      </c>
      <c r="K595">
        <v>0.41749999999999998</v>
      </c>
      <c r="L595">
        <v>1.1385000000000001</v>
      </c>
      <c r="M595">
        <v>0.30349999999999999</v>
      </c>
      <c r="N595">
        <v>155</v>
      </c>
      <c r="O595">
        <v>6324</v>
      </c>
      <c r="P595">
        <v>25</v>
      </c>
      <c r="Q595" s="3" t="s">
        <v>531</v>
      </c>
    </row>
    <row r="596" ht="15" customHeight="1">
      <c r="A596" t="e">
        <f t="shared" ca="1" si="482"/>
        <v>#VALUE!</v>
      </c>
      <c r="B596" t="e">
        <f t="array" ref="B596" ca="1">_xlfn.XLOOKUP(Tabelle4[[#This Row],[ExperimentID]]&amp;Tabelle4[[#This Row],[NegotiationID]]&amp;Tabelle4[[#This Row],[MessageID]],ALL_IN_ONE[ExperimentID]&amp;ALL_IN_ONE[NegotiationID]&amp;ALL_IN_ONE[MessageID],ALL_IN_ONE[Gesamt_ID],,0)</f>
        <v>#VALUE!</v>
      </c>
      <c r="C596">
        <v>1407</v>
      </c>
      <c r="D596" t="s">
        <v>141</v>
      </c>
      <c r="E596">
        <v>5376</v>
      </c>
      <c r="F596">
        <v>1409</v>
      </c>
      <c r="G596">
        <v>1410</v>
      </c>
      <c r="H596" t="s">
        <v>31</v>
      </c>
      <c r="I596" t="str">
        <f t="array" ref="I596">IFERROR(_xlfn.XLOOKUP(Tabelle4[[#This Row],[NegotiationID]]&amp;"FinalAccept",Tabelle4[NegotiationID]&amp;Tabelle4[ActionType],Tabelle4[ActionType],,0),_xlfn.XLOOKUP(Tabelle4[[#This Row],[NegotiationID]]&amp;"FinalReject",Tabelle4[NegotiationID]&amp;Tabelle4[ActionType],Tabelle4[ActionType],,0))</f>
        <v>FinalAccept</v>
      </c>
      <c r="J596">
        <v>0.60499999999999998</v>
      </c>
      <c r="K596">
        <v>0.51249999999999996</v>
      </c>
      <c r="L596">
        <v>1.1174999999999999</v>
      </c>
      <c r="M596">
        <v>0.092499999999999999</v>
      </c>
      <c r="N596">
        <v>786</v>
      </c>
      <c r="O596">
        <v>6324</v>
      </c>
      <c r="P596">
        <v>25</v>
      </c>
      <c r="Q596" s="3" t="s">
        <v>532</v>
      </c>
    </row>
    <row r="597" ht="15" customHeight="1">
      <c r="A597" t="e">
        <f t="shared" ca="1" si="482"/>
        <v>#VALUE!</v>
      </c>
      <c r="B597" t="e">
        <f t="array" ref="B597" ca="1">_xlfn.XLOOKUP(Tabelle4[[#This Row],[ExperimentID]]&amp;Tabelle4[[#This Row],[NegotiationID]]&amp;Tabelle4[[#This Row],[MessageID]],ALL_IN_ONE[ExperimentID]&amp;ALL_IN_ONE[NegotiationID]&amp;ALL_IN_ONE[MessageID],ALL_IN_ONE[Gesamt_ID],,0)</f>
        <v>#VALUE!</v>
      </c>
      <c r="C597">
        <v>1407</v>
      </c>
      <c r="D597" t="s">
        <v>141</v>
      </c>
      <c r="E597">
        <v>5531</v>
      </c>
      <c r="F597">
        <v>1410</v>
      </c>
      <c r="G597">
        <v>1409</v>
      </c>
      <c r="H597" t="s">
        <v>31</v>
      </c>
      <c r="I597" t="str">
        <f t="array" ref="I597">IFERROR(_xlfn.XLOOKUP(Tabelle4[[#This Row],[NegotiationID]]&amp;"FinalAccept",Tabelle4[NegotiationID]&amp;Tabelle4[ActionType],Tabelle4[ActionType],,0),_xlfn.XLOOKUP(Tabelle4[[#This Row],[NegotiationID]]&amp;"FinalReject",Tabelle4[NegotiationID]&amp;Tabelle4[ActionType],Tabelle4[ActionType],,0))</f>
        <v>FinalAccept</v>
      </c>
      <c r="J597">
        <v>0.53500000000000003</v>
      </c>
      <c r="K597">
        <v>0.5625</v>
      </c>
      <c r="L597">
        <v>1.0974999999999999</v>
      </c>
      <c r="M597">
        <v>0.0275</v>
      </c>
      <c r="N597">
        <v>134</v>
      </c>
      <c r="O597">
        <v>6324</v>
      </c>
      <c r="P597">
        <v>25</v>
      </c>
      <c r="Q597" t="s">
        <v>533</v>
      </c>
    </row>
    <row r="598" ht="15" customHeight="1">
      <c r="A598" t="e">
        <f t="shared" ca="1" si="482"/>
        <v>#VALUE!</v>
      </c>
      <c r="B598" t="e">
        <f t="array" ref="B598" ca="1">_xlfn.XLOOKUP(Tabelle4[[#This Row],[ExperimentID]]&amp;Tabelle4[[#This Row],[NegotiationID]]&amp;Tabelle4[[#This Row],[MessageID]],ALL_IN_ONE[ExperimentID]&amp;ALL_IN_ONE[NegotiationID]&amp;ALL_IN_ONE[MessageID],ALL_IN_ONE[Gesamt_ID],,0)</f>
        <v>#VALUE!</v>
      </c>
      <c r="C598">
        <v>1407</v>
      </c>
      <c r="D598" t="s">
        <v>141</v>
      </c>
      <c r="E598">
        <v>5545</v>
      </c>
      <c r="F598">
        <v>1409</v>
      </c>
      <c r="G598">
        <v>1410</v>
      </c>
      <c r="H598" t="s">
        <v>31</v>
      </c>
      <c r="I598" t="str">
        <f t="array" ref="I598">IFERROR(_xlfn.XLOOKUP(Tabelle4[[#This Row],[NegotiationID]]&amp;"FinalAccept",Tabelle4[NegotiationID]&amp;Tabelle4[ActionType],Tabelle4[ActionType],,0),_xlfn.XLOOKUP(Tabelle4[[#This Row],[NegotiationID]]&amp;"FinalReject",Tabelle4[NegotiationID]&amp;Tabelle4[ActionType],Tabelle4[ActionType],,0))</f>
        <v>FinalAccept</v>
      </c>
      <c r="J598">
        <v>0.60499999999999998</v>
      </c>
      <c r="K598">
        <v>0.51249999999999996</v>
      </c>
      <c r="L598">
        <v>1.1174999999999999</v>
      </c>
      <c r="M598">
        <v>0.092499999999999999</v>
      </c>
      <c r="N598">
        <v>534</v>
      </c>
      <c r="O598">
        <v>6324</v>
      </c>
      <c r="P598">
        <v>25</v>
      </c>
      <c r="Q598" s="3" t="s">
        <v>534</v>
      </c>
    </row>
    <row r="599" ht="15" customHeight="1">
      <c r="A599" t="e">
        <f t="shared" ca="1" si="482"/>
        <v>#VALUE!</v>
      </c>
      <c r="B599" t="e">
        <f t="array" ref="B599" ca="1">_xlfn.XLOOKUP(Tabelle4[[#This Row],[ExperimentID]]&amp;Tabelle4[[#This Row],[NegotiationID]]&amp;Tabelle4[[#This Row],[MessageID]],ALL_IN_ONE[ExperimentID]&amp;ALL_IN_ONE[NegotiationID]&amp;ALL_IN_ONE[MessageID],ALL_IN_ONE[Gesamt_ID],,0)</f>
        <v>#VALUE!</v>
      </c>
      <c r="C599">
        <v>1407</v>
      </c>
      <c r="D599" t="s">
        <v>141</v>
      </c>
      <c r="E599">
        <v>5691</v>
      </c>
      <c r="F599">
        <v>1410</v>
      </c>
      <c r="G599">
        <v>1409</v>
      </c>
      <c r="H599" t="s">
        <v>31</v>
      </c>
      <c r="I599" t="str">
        <f t="array" ref="I599">IFERROR(_xlfn.XLOOKUP(Tabelle4[[#This Row],[NegotiationID]]&amp;"FinalAccept",Tabelle4[NegotiationID]&amp;Tabelle4[ActionType],Tabelle4[ActionType],,0),_xlfn.XLOOKUP(Tabelle4[[#This Row],[NegotiationID]]&amp;"FinalReject",Tabelle4[NegotiationID]&amp;Tabelle4[ActionType],Tabelle4[ActionType],,0))</f>
        <v>FinalAccept</v>
      </c>
      <c r="J599">
        <v>0.51249999999999996</v>
      </c>
      <c r="K599">
        <v>0.60499999999999998</v>
      </c>
      <c r="L599">
        <v>1.1174999999999999</v>
      </c>
      <c r="M599">
        <v>0.092499999999999999</v>
      </c>
      <c r="N599">
        <v>117</v>
      </c>
      <c r="O599">
        <v>6324</v>
      </c>
      <c r="P599">
        <v>25</v>
      </c>
      <c r="Q599" t="s">
        <v>535</v>
      </c>
    </row>
    <row r="600" ht="15" hidden="1" customHeight="1">
      <c r="A600" t="e">
        <f t="shared" ca="1" si="482"/>
        <v>#VALUE!</v>
      </c>
      <c r="B600" t="e">
        <f t="array" ref="B600" ca="1">_xlfn.XLOOKUP(Tabelle4[[#This Row],[ExperimentID]]&amp;Tabelle4[[#This Row],[NegotiationID]]&amp;Tabelle4[[#This Row],[MessageID]],ALL_IN_ONE[ExperimentID]&amp;ALL_IN_ONE[NegotiationID]&amp;ALL_IN_ONE[MessageID],ALL_IN_ONE[Gesamt_ID],,0)</f>
        <v>#VALUE!</v>
      </c>
      <c r="C600">
        <v>1407</v>
      </c>
      <c r="D600" t="s">
        <v>141</v>
      </c>
      <c r="E600">
        <v>5994</v>
      </c>
      <c r="F600">
        <v>1409</v>
      </c>
      <c r="G600">
        <v>1410</v>
      </c>
      <c r="H600" t="s">
        <v>22</v>
      </c>
      <c r="I600" t="str">
        <f t="array" ref="I600">IFERROR(_xlfn.XLOOKUP(Tabelle4[[#This Row],[NegotiationID]]&amp;"FinalAccept",Tabelle4[NegotiationID]&amp;Tabelle4[ActionType],Tabelle4[ActionType],,0),_xlfn.XLOOKUP(Tabelle4[[#This Row],[NegotiationID]]&amp;"FinalReject",Tabelle4[NegotiationID]&amp;Tabelle4[ActionType],Tabelle4[ActionType],,0))</f>
        <v>FinalAccept</v>
      </c>
      <c r="N600">
        <v>812</v>
      </c>
      <c r="O600">
        <v>6324</v>
      </c>
      <c r="P600">
        <v>25</v>
      </c>
      <c r="Q600" s="3" t="s">
        <v>6159</v>
      </c>
    </row>
    <row r="601" ht="15" hidden="1" customHeight="1">
      <c r="A601" t="e">
        <f t="shared" ca="1" si="482"/>
        <v>#VALUE!</v>
      </c>
      <c r="B601" t="e">
        <f t="array" ref="B601" ca="1">_xlfn.XLOOKUP(Tabelle4[[#This Row],[ExperimentID]]&amp;Tabelle4[[#This Row],[NegotiationID]]&amp;Tabelle4[[#This Row],[MessageID]],ALL_IN_ONE[ExperimentID]&amp;ALL_IN_ONE[NegotiationID]&amp;ALL_IN_ONE[MessageID],ALL_IN_ONE[Gesamt_ID],,0)</f>
        <v>#VALUE!</v>
      </c>
      <c r="C601">
        <v>1407</v>
      </c>
      <c r="D601" t="s">
        <v>141</v>
      </c>
      <c r="E601">
        <v>6097</v>
      </c>
      <c r="F601">
        <v>1410</v>
      </c>
      <c r="G601">
        <v>1409</v>
      </c>
      <c r="H601" t="s">
        <v>24</v>
      </c>
      <c r="I601" t="str">
        <f t="array" ref="I601">IFERROR(_xlfn.XLOOKUP(Tabelle4[[#This Row],[NegotiationID]]&amp;"FinalAccept",Tabelle4[NegotiationID]&amp;Tabelle4[ActionType],Tabelle4[ActionType],,0),_xlfn.XLOOKUP(Tabelle4[[#This Row],[NegotiationID]]&amp;"FinalReject",Tabelle4[NegotiationID]&amp;Tabelle4[ActionType],Tabelle4[ActionType],,0))</f>
        <v>FinalAccept</v>
      </c>
      <c r="N601">
        <v>344</v>
      </c>
      <c r="O601">
        <v>6324</v>
      </c>
      <c r="P601">
        <v>25</v>
      </c>
      <c r="Q601" s="3" t="s">
        <v>6160</v>
      </c>
    </row>
    <row r="602" ht="15" hidden="1" customHeight="1">
      <c r="A602" t="e">
        <f t="shared" ca="1" si="482"/>
        <v>#VALUE!</v>
      </c>
      <c r="B602" t="e">
        <f t="array" ref="B602" ca="1">_xlfn.XLOOKUP(Tabelle4[[#This Row],[ExperimentID]]&amp;Tabelle4[[#This Row],[NegotiationID]]&amp;Tabelle4[[#This Row],[MessageID]],ALL_IN_ONE[ExperimentID]&amp;ALL_IN_ONE[NegotiationID]&amp;ALL_IN_ONE[MessageID],ALL_IN_ONE[Gesamt_ID],,0)</f>
        <v>#VALUE!</v>
      </c>
      <c r="C602">
        <v>1407</v>
      </c>
      <c r="D602" t="s">
        <v>141</v>
      </c>
      <c r="E602">
        <v>6104</v>
      </c>
      <c r="F602">
        <v>1409</v>
      </c>
      <c r="G602">
        <v>1410</v>
      </c>
      <c r="H602" t="s">
        <v>22</v>
      </c>
      <c r="I602" t="str">
        <f t="array" ref="I602">IFERROR(_xlfn.XLOOKUP(Tabelle4[[#This Row],[NegotiationID]]&amp;"FinalAccept",Tabelle4[NegotiationID]&amp;Tabelle4[ActionType],Tabelle4[ActionType],,0),_xlfn.XLOOKUP(Tabelle4[[#This Row],[NegotiationID]]&amp;"FinalReject",Tabelle4[NegotiationID]&amp;Tabelle4[ActionType],Tabelle4[ActionType],,0))</f>
        <v>FinalAccept</v>
      </c>
      <c r="N602">
        <v>54</v>
      </c>
      <c r="O602">
        <v>6324</v>
      </c>
      <c r="P602">
        <v>25</v>
      </c>
      <c r="Q602" s="3" t="s">
        <v>6161</v>
      </c>
    </row>
    <row r="603" ht="15" hidden="1" customHeight="1">
      <c r="A603" t="e">
        <f t="shared" ca="1" si="482"/>
        <v>#VALUE!</v>
      </c>
      <c r="B603" t="e">
        <f t="array" ref="B603" ca="1">_xlfn.XLOOKUP(Tabelle4[[#This Row],[ExperimentID]]&amp;Tabelle4[[#This Row],[NegotiationID]]&amp;Tabelle4[[#This Row],[MessageID]],ALL_IN_ONE[ExperimentID]&amp;ALL_IN_ONE[NegotiationID]&amp;ALL_IN_ONE[MessageID],ALL_IN_ONE[Gesamt_ID],,0)</f>
        <v>#VALUE!</v>
      </c>
      <c r="C603">
        <v>1407</v>
      </c>
      <c r="D603" t="s">
        <v>141</v>
      </c>
      <c r="E603">
        <v>6322</v>
      </c>
      <c r="F603">
        <v>1410</v>
      </c>
      <c r="G603">
        <v>1409</v>
      </c>
      <c r="H603" t="s">
        <v>24</v>
      </c>
      <c r="I603" t="str">
        <f t="array" ref="I603">IFERROR(_xlfn.XLOOKUP(Tabelle4[[#This Row],[NegotiationID]]&amp;"FinalAccept",Tabelle4[NegotiationID]&amp;Tabelle4[ActionType],Tabelle4[ActionType],,0),_xlfn.XLOOKUP(Tabelle4[[#This Row],[NegotiationID]]&amp;"FinalReject",Tabelle4[NegotiationID]&amp;Tabelle4[ActionType],Tabelle4[ActionType],,0))</f>
        <v>FinalAccept</v>
      </c>
      <c r="N603">
        <v>46</v>
      </c>
      <c r="O603">
        <v>6324</v>
      </c>
      <c r="P603">
        <v>25</v>
      </c>
      <c r="Q603" s="3" t="s">
        <v>6162</v>
      </c>
    </row>
    <row r="604" ht="15" hidden="1" customHeight="1">
      <c r="A604" t="e">
        <f t="shared" ca="1" si="482"/>
        <v>#VALUE!</v>
      </c>
      <c r="B604" t="e">
        <f t="array" ref="B604" ca="1">_xlfn.XLOOKUP(Tabelle4[[#This Row],[ExperimentID]]&amp;Tabelle4[[#This Row],[NegotiationID]]&amp;Tabelle4[[#This Row],[MessageID]],ALL_IN_ONE[ExperimentID]&amp;ALL_IN_ONE[NegotiationID]&amp;ALL_IN_ONE[MessageID],ALL_IN_ONE[Gesamt_ID],,0)</f>
        <v>#VALUE!</v>
      </c>
      <c r="C604">
        <v>1407</v>
      </c>
      <c r="D604" t="s">
        <v>141</v>
      </c>
      <c r="E604">
        <v>6329</v>
      </c>
      <c r="F604">
        <v>1409</v>
      </c>
      <c r="G604">
        <v>1410</v>
      </c>
      <c r="H604" t="s">
        <v>22</v>
      </c>
      <c r="I604" t="str">
        <f t="array" ref="I604">IFERROR(_xlfn.XLOOKUP(Tabelle4[[#This Row],[NegotiationID]]&amp;"FinalAccept",Tabelle4[NegotiationID]&amp;Tabelle4[ActionType],Tabelle4[ActionType],,0),_xlfn.XLOOKUP(Tabelle4[[#This Row],[NegotiationID]]&amp;"FinalReject",Tabelle4[NegotiationID]&amp;Tabelle4[ActionType],Tabelle4[ActionType],,0))</f>
        <v>FinalAccept</v>
      </c>
      <c r="N604">
        <v>19</v>
      </c>
      <c r="O604">
        <v>6324</v>
      </c>
      <c r="P604">
        <v>25</v>
      </c>
      <c r="Q604" s="3" t="s">
        <v>6163</v>
      </c>
    </row>
    <row r="605" ht="15" hidden="1" customHeight="1">
      <c r="A605" t="e">
        <f t="shared" ca="1" si="482"/>
        <v>#VALUE!</v>
      </c>
      <c r="B605" t="e">
        <f t="array" ref="B605" ca="1">_xlfn.XLOOKUP(Tabelle4[[#This Row],[ExperimentID]]&amp;Tabelle4[[#This Row],[NegotiationID]]&amp;Tabelle4[[#This Row],[MessageID]],ALL_IN_ONE[ExperimentID]&amp;ALL_IN_ONE[NegotiationID]&amp;ALL_IN_ONE[MessageID],ALL_IN_ONE[Gesamt_ID],,0)</f>
        <v>#VALUE!</v>
      </c>
      <c r="C605">
        <v>1407</v>
      </c>
      <c r="D605" t="s">
        <v>141</v>
      </c>
      <c r="E605">
        <v>6350</v>
      </c>
      <c r="F605">
        <v>1410</v>
      </c>
      <c r="G605">
        <v>1409</v>
      </c>
      <c r="H605" t="s">
        <v>24</v>
      </c>
      <c r="I605" t="str">
        <f t="array" ref="I605">IFERROR(_xlfn.XLOOKUP(Tabelle4[[#This Row],[NegotiationID]]&amp;"FinalAccept",Tabelle4[NegotiationID]&amp;Tabelle4[ActionType],Tabelle4[ActionType],,0),_xlfn.XLOOKUP(Tabelle4[[#This Row],[NegotiationID]]&amp;"FinalReject",Tabelle4[NegotiationID]&amp;Tabelle4[ActionType],Tabelle4[ActionType],,0))</f>
        <v>FinalAccept</v>
      </c>
      <c r="N605">
        <v>28</v>
      </c>
      <c r="O605">
        <v>6324</v>
      </c>
      <c r="P605">
        <v>25</v>
      </c>
      <c r="Q605" s="3" t="s">
        <v>6164</v>
      </c>
    </row>
    <row r="606" ht="15" customHeight="1">
      <c r="A606" t="e">
        <f t="shared" ca="1" si="482"/>
        <v>#VALUE!</v>
      </c>
      <c r="B606" t="e">
        <f t="array" ref="B606" ca="1">_xlfn.XLOOKUP(Tabelle4[[#This Row],[ExperimentID]]&amp;Tabelle4[[#This Row],[NegotiationID]]&amp;Tabelle4[[#This Row],[MessageID]],ALL_IN_ONE[ExperimentID]&amp;ALL_IN_ONE[NegotiationID]&amp;ALL_IN_ONE[MessageID],ALL_IN_ONE[Gesamt_ID],,0)</f>
        <v>#VALUE!</v>
      </c>
      <c r="C606">
        <v>1407</v>
      </c>
      <c r="D606" t="s">
        <v>141</v>
      </c>
      <c r="E606">
        <v>6360</v>
      </c>
      <c r="F606">
        <v>1409</v>
      </c>
      <c r="G606">
        <v>1410</v>
      </c>
      <c r="H606" t="s">
        <v>20</v>
      </c>
      <c r="I606" t="str">
        <f t="array" ref="I606">IFERROR(_xlfn.XLOOKUP(Tabelle4[[#This Row],[NegotiationID]]&amp;"FinalAccept",Tabelle4[NegotiationID]&amp;Tabelle4[ActionType],Tabelle4[ActionType],,0),_xlfn.XLOOKUP(Tabelle4[[#This Row],[NegotiationID]]&amp;"FinalReject",Tabelle4[NegotiationID]&amp;Tabelle4[ActionType],Tabelle4[ActionType],,0))</f>
        <v>FinalAccept</v>
      </c>
      <c r="J606">
        <v>0.60499999999999998</v>
      </c>
      <c r="K606">
        <v>0.51249999999999996</v>
      </c>
      <c r="L606">
        <v>1.1174999999999999</v>
      </c>
      <c r="M606">
        <v>0.092499999999999999</v>
      </c>
      <c r="N606">
        <v>61</v>
      </c>
      <c r="O606">
        <v>6324</v>
      </c>
      <c r="P606">
        <v>25</v>
      </c>
      <c r="Q606" s="3" t="s">
        <v>536</v>
      </c>
    </row>
    <row r="607" ht="15" hidden="1" customHeight="1">
      <c r="A607" t="e">
        <f t="shared" ca="1" si="482"/>
        <v>#VALUE!</v>
      </c>
      <c r="B607" t="e">
        <f t="array" ref="B607" ca="1">_xlfn.XLOOKUP(Tabelle4[[#This Row],[ExperimentID]]&amp;Tabelle4[[#This Row],[NegotiationID]]&amp;Tabelle4[[#This Row],[MessageID]],ALL_IN_ONE[ExperimentID]&amp;ALL_IN_ONE[NegotiationID]&amp;ALL_IN_ONE[MessageID],ALL_IN_ONE[Gesamt_ID],,0)</f>
        <v>#VALUE!</v>
      </c>
      <c r="C607">
        <v>1433</v>
      </c>
      <c r="D607" t="s">
        <v>141</v>
      </c>
      <c r="E607">
        <v>1434</v>
      </c>
      <c r="H607" t="s">
        <v>6019</v>
      </c>
      <c r="I607" t="str">
        <f t="array" ref="I607">IFERROR(_xlfn.XLOOKUP(Tabelle4[[#This Row],[NegotiationID]]&amp;"FinalAccept",Tabelle4[NegotiationID]&amp;Tabelle4[ActionType],Tabelle4[ActionType],,0),_xlfn.XLOOKUP(Tabelle4[[#This Row],[NegotiationID]]&amp;"FinalReject",Tabelle4[NegotiationID]&amp;Tabelle4[ActionType],Tabelle4[ActionType],,0))</f>
        <v>FinalAccept</v>
      </c>
      <c r="N607">
        <v>21</v>
      </c>
      <c r="O607">
        <v>3990</v>
      </c>
      <c r="P607">
        <v>11</v>
      </c>
      <c r="Q607" t="s">
        <v>6020</v>
      </c>
    </row>
    <row r="608" ht="15" hidden="1" customHeight="1">
      <c r="A608" t="e">
        <f t="shared" ca="1" si="482"/>
        <v>#VALUE!</v>
      </c>
      <c r="B608" t="e">
        <f t="array" ref="B608" ca="1">_xlfn.XLOOKUP(Tabelle4[[#This Row],[ExperimentID]]&amp;Tabelle4[[#This Row],[NegotiationID]]&amp;Tabelle4[[#This Row],[MessageID]],ALL_IN_ONE[ExperimentID]&amp;ALL_IN_ONE[NegotiationID]&amp;ALL_IN_ONE[MessageID],ALL_IN_ONE[Gesamt_ID],,0)</f>
        <v>#VALUE!</v>
      </c>
      <c r="C608">
        <v>1433</v>
      </c>
      <c r="D608" t="s">
        <v>141</v>
      </c>
      <c r="E608">
        <v>3553</v>
      </c>
      <c r="F608">
        <v>1436</v>
      </c>
      <c r="G608">
        <v>1435</v>
      </c>
      <c r="H608" t="s">
        <v>22</v>
      </c>
      <c r="I608" t="str">
        <f t="array" ref="I608">IFERROR(_xlfn.XLOOKUP(Tabelle4[[#This Row],[NegotiationID]]&amp;"FinalAccept",Tabelle4[NegotiationID]&amp;Tabelle4[ActionType],Tabelle4[ActionType],,0),_xlfn.XLOOKUP(Tabelle4[[#This Row],[NegotiationID]]&amp;"FinalReject",Tabelle4[NegotiationID]&amp;Tabelle4[ActionType],Tabelle4[ActionType],,0))</f>
        <v>FinalAccept</v>
      </c>
      <c r="N608">
        <v>246</v>
      </c>
      <c r="O608">
        <v>3990</v>
      </c>
      <c r="P608">
        <v>11</v>
      </c>
      <c r="Q608" s="3" t="s">
        <v>6165</v>
      </c>
    </row>
    <row r="609" ht="15" hidden="1" customHeight="1">
      <c r="A609" t="e">
        <f t="shared" ca="1" si="482"/>
        <v>#VALUE!</v>
      </c>
      <c r="B609" t="e">
        <f t="array" ref="B609" ca="1">_xlfn.XLOOKUP(Tabelle4[[#This Row],[ExperimentID]]&amp;Tabelle4[[#This Row],[NegotiationID]]&amp;Tabelle4[[#This Row],[MessageID]],ALL_IN_ONE[ExperimentID]&amp;ALL_IN_ONE[NegotiationID]&amp;ALL_IN_ONE[MessageID],ALL_IN_ONE[Gesamt_ID],,0)</f>
        <v>#VALUE!</v>
      </c>
      <c r="C609">
        <v>1433</v>
      </c>
      <c r="D609" t="s">
        <v>141</v>
      </c>
      <c r="E609">
        <v>3597</v>
      </c>
      <c r="F609">
        <v>1435</v>
      </c>
      <c r="G609">
        <v>1436</v>
      </c>
      <c r="H609" t="s">
        <v>24</v>
      </c>
      <c r="I609" t="str">
        <f t="array" ref="I609">IFERROR(_xlfn.XLOOKUP(Tabelle4[[#This Row],[NegotiationID]]&amp;"FinalAccept",Tabelle4[NegotiationID]&amp;Tabelle4[ActionType],Tabelle4[ActionType],,0),_xlfn.XLOOKUP(Tabelle4[[#This Row],[NegotiationID]]&amp;"FinalReject",Tabelle4[NegotiationID]&amp;Tabelle4[ActionType],Tabelle4[ActionType],,0))</f>
        <v>FinalAccept</v>
      </c>
      <c r="N609">
        <v>287</v>
      </c>
      <c r="O609">
        <v>3990</v>
      </c>
      <c r="P609">
        <v>11</v>
      </c>
      <c r="Q609" s="3" t="s">
        <v>6166</v>
      </c>
    </row>
    <row r="610" ht="15" hidden="1" customHeight="1">
      <c r="A610" t="e">
        <f t="shared" ca="1" si="482"/>
        <v>#VALUE!</v>
      </c>
      <c r="B610" t="e">
        <f t="array" ref="B610" ca="1">_xlfn.XLOOKUP(Tabelle4[[#This Row],[ExperimentID]]&amp;Tabelle4[[#This Row],[NegotiationID]]&amp;Tabelle4[[#This Row],[MessageID]],ALL_IN_ONE[ExperimentID]&amp;ALL_IN_ONE[NegotiationID]&amp;ALL_IN_ONE[MessageID],ALL_IN_ONE[Gesamt_ID],,0)</f>
        <v>#VALUE!</v>
      </c>
      <c r="C610">
        <v>1433</v>
      </c>
      <c r="D610" t="s">
        <v>141</v>
      </c>
      <c r="E610">
        <v>3974</v>
      </c>
      <c r="F610">
        <v>1436</v>
      </c>
      <c r="G610">
        <v>1435</v>
      </c>
      <c r="H610" t="s">
        <v>22</v>
      </c>
      <c r="I610" t="str">
        <f t="array" ref="I610">IFERROR(_xlfn.XLOOKUP(Tabelle4[[#This Row],[NegotiationID]]&amp;"FinalAccept",Tabelle4[NegotiationID]&amp;Tabelle4[ActionType],Tabelle4[ActionType],,0),_xlfn.XLOOKUP(Tabelle4[[#This Row],[NegotiationID]]&amp;"FinalReject",Tabelle4[NegotiationID]&amp;Tabelle4[ActionType],Tabelle4[ActionType],,0))</f>
        <v>FinalAccept</v>
      </c>
      <c r="N610">
        <v>154</v>
      </c>
      <c r="O610">
        <v>3990</v>
      </c>
      <c r="P610">
        <v>11</v>
      </c>
      <c r="Q610" s="3" t="s">
        <v>6167</v>
      </c>
    </row>
    <row r="611" ht="15" hidden="1" customHeight="1">
      <c r="A611" t="e">
        <f t="shared" ca="1" si="482"/>
        <v>#VALUE!</v>
      </c>
      <c r="B611" t="e">
        <f t="array" ref="B611" ca="1">_xlfn.XLOOKUP(Tabelle4[[#This Row],[ExperimentID]]&amp;Tabelle4[[#This Row],[NegotiationID]]&amp;Tabelle4[[#This Row],[MessageID]],ALL_IN_ONE[ExperimentID]&amp;ALL_IN_ONE[NegotiationID]&amp;ALL_IN_ONE[MessageID],ALL_IN_ONE[Gesamt_ID],,0)</f>
        <v>#VALUE!</v>
      </c>
      <c r="C611">
        <v>1433</v>
      </c>
      <c r="D611" t="s">
        <v>141</v>
      </c>
      <c r="E611">
        <v>4155</v>
      </c>
      <c r="F611">
        <v>1435</v>
      </c>
      <c r="G611">
        <v>1436</v>
      </c>
      <c r="H611" t="s">
        <v>24</v>
      </c>
      <c r="I611" t="str">
        <f t="array" ref="I611">IFERROR(_xlfn.XLOOKUP(Tabelle4[[#This Row],[NegotiationID]]&amp;"FinalAccept",Tabelle4[NegotiationID]&amp;Tabelle4[ActionType],Tabelle4[ActionType],,0),_xlfn.XLOOKUP(Tabelle4[[#This Row],[NegotiationID]]&amp;"FinalReject",Tabelle4[NegotiationID]&amp;Tabelle4[ActionType],Tabelle4[ActionType],,0))</f>
        <v>FinalAccept</v>
      </c>
      <c r="N611">
        <v>426</v>
      </c>
      <c r="O611">
        <v>3990</v>
      </c>
      <c r="P611">
        <v>11</v>
      </c>
      <c r="Q611" s="3" t="s">
        <v>6168</v>
      </c>
    </row>
    <row r="612" ht="15" hidden="1" customHeight="1">
      <c r="A612" t="e">
        <f t="shared" ca="1" si="482"/>
        <v>#VALUE!</v>
      </c>
      <c r="B612" t="e">
        <f t="array" ref="B612" ca="1">_xlfn.XLOOKUP(Tabelle4[[#This Row],[ExperimentID]]&amp;Tabelle4[[#This Row],[NegotiationID]]&amp;Tabelle4[[#This Row],[MessageID]],ALL_IN_ONE[ExperimentID]&amp;ALL_IN_ONE[NegotiationID]&amp;ALL_IN_ONE[MessageID],ALL_IN_ONE[Gesamt_ID],,0)</f>
        <v>#VALUE!</v>
      </c>
      <c r="C612">
        <v>1433</v>
      </c>
      <c r="D612" t="s">
        <v>141</v>
      </c>
      <c r="E612">
        <v>4252</v>
      </c>
      <c r="F612">
        <v>1436</v>
      </c>
      <c r="G612">
        <v>1435</v>
      </c>
      <c r="H612" t="s">
        <v>22</v>
      </c>
      <c r="I612" t="str">
        <f t="array" ref="I612">IFERROR(_xlfn.XLOOKUP(Tabelle4[[#This Row],[NegotiationID]]&amp;"FinalAccept",Tabelle4[NegotiationID]&amp;Tabelle4[ActionType],Tabelle4[ActionType],,0),_xlfn.XLOOKUP(Tabelle4[[#This Row],[NegotiationID]]&amp;"FinalReject",Tabelle4[NegotiationID]&amp;Tabelle4[ActionType],Tabelle4[ActionType],,0))</f>
        <v>FinalAccept</v>
      </c>
      <c r="N612">
        <v>438</v>
      </c>
      <c r="O612">
        <v>3990</v>
      </c>
      <c r="P612">
        <v>11</v>
      </c>
      <c r="Q612" s="3" t="s">
        <v>6169</v>
      </c>
    </row>
    <row r="613" ht="15" hidden="1" customHeight="1">
      <c r="A613" t="e">
        <f t="shared" ca="1" si="482"/>
        <v>#VALUE!</v>
      </c>
      <c r="B613" t="e">
        <f t="array" ref="B613" ca="1">_xlfn.XLOOKUP(Tabelle4[[#This Row],[ExperimentID]]&amp;Tabelle4[[#This Row],[NegotiationID]]&amp;Tabelle4[[#This Row],[MessageID]],ALL_IN_ONE[ExperimentID]&amp;ALL_IN_ONE[NegotiationID]&amp;ALL_IN_ONE[MessageID],ALL_IN_ONE[Gesamt_ID],,0)</f>
        <v>#VALUE!</v>
      </c>
      <c r="C613">
        <v>1433</v>
      </c>
      <c r="D613" t="s">
        <v>141</v>
      </c>
      <c r="E613">
        <v>4655</v>
      </c>
      <c r="F613">
        <v>1435</v>
      </c>
      <c r="G613">
        <v>1436</v>
      </c>
      <c r="H613" t="s">
        <v>24</v>
      </c>
      <c r="I613" t="str">
        <f t="array" ref="I613">IFERROR(_xlfn.XLOOKUP(Tabelle4[[#This Row],[NegotiationID]]&amp;"FinalAccept",Tabelle4[NegotiationID]&amp;Tabelle4[ActionType],Tabelle4[ActionType],,0),_xlfn.XLOOKUP(Tabelle4[[#This Row],[NegotiationID]]&amp;"FinalReject",Tabelle4[NegotiationID]&amp;Tabelle4[ActionType],Tabelle4[ActionType],,0))</f>
        <v>FinalAccept</v>
      </c>
      <c r="N613">
        <v>809</v>
      </c>
      <c r="O613">
        <v>3990</v>
      </c>
      <c r="P613">
        <v>11</v>
      </c>
      <c r="Q613" s="3" t="s">
        <v>6170</v>
      </c>
    </row>
    <row r="614" ht="15" hidden="1" customHeight="1">
      <c r="A614" t="e">
        <f t="shared" ca="1" si="482"/>
        <v>#VALUE!</v>
      </c>
      <c r="B614" t="e">
        <f t="array" ref="B614" ca="1">_xlfn.XLOOKUP(Tabelle4[[#This Row],[ExperimentID]]&amp;Tabelle4[[#This Row],[NegotiationID]]&amp;Tabelle4[[#This Row],[MessageID]],ALL_IN_ONE[ExperimentID]&amp;ALL_IN_ONE[NegotiationID]&amp;ALL_IN_ONE[MessageID],ALL_IN_ONE[Gesamt_ID],,0)</f>
        <v>#VALUE!</v>
      </c>
      <c r="C614">
        <v>1433</v>
      </c>
      <c r="D614" t="s">
        <v>141</v>
      </c>
      <c r="E614">
        <v>4712</v>
      </c>
      <c r="F614">
        <v>1436</v>
      </c>
      <c r="G614">
        <v>1435</v>
      </c>
      <c r="H614" t="s">
        <v>22</v>
      </c>
      <c r="I614" t="str">
        <f t="array" ref="I614">IFERROR(_xlfn.XLOOKUP(Tabelle4[[#This Row],[NegotiationID]]&amp;"FinalAccept",Tabelle4[NegotiationID]&amp;Tabelle4[ActionType],Tabelle4[ActionType],,0),_xlfn.XLOOKUP(Tabelle4[[#This Row],[NegotiationID]]&amp;"FinalReject",Tabelle4[NegotiationID]&amp;Tabelle4[ActionType],Tabelle4[ActionType],,0))</f>
        <v>FinalAccept</v>
      </c>
      <c r="N614">
        <v>554</v>
      </c>
      <c r="O614">
        <v>3990</v>
      </c>
      <c r="P614">
        <v>11</v>
      </c>
      <c r="Q614" s="3" t="s">
        <v>6171</v>
      </c>
    </row>
    <row r="615" ht="15" hidden="1" customHeight="1">
      <c r="A615" t="e">
        <f t="shared" ca="1" si="482"/>
        <v>#VALUE!</v>
      </c>
      <c r="B615" t="e">
        <f t="array" ref="B615" ca="1">_xlfn.XLOOKUP(Tabelle4[[#This Row],[ExperimentID]]&amp;Tabelle4[[#This Row],[NegotiationID]]&amp;Tabelle4[[#This Row],[MessageID]],ALL_IN_ONE[ExperimentID]&amp;ALL_IN_ONE[NegotiationID]&amp;ALL_IN_ONE[MessageID],ALL_IN_ONE[Gesamt_ID],,0)</f>
        <v>#VALUE!</v>
      </c>
      <c r="C615">
        <v>1433</v>
      </c>
      <c r="D615" t="s">
        <v>141</v>
      </c>
      <c r="E615">
        <v>5498</v>
      </c>
      <c r="F615">
        <v>1435</v>
      </c>
      <c r="G615">
        <v>1436</v>
      </c>
      <c r="H615" t="s">
        <v>24</v>
      </c>
      <c r="I615" t="str">
        <f t="array" ref="I615">IFERROR(_xlfn.XLOOKUP(Tabelle4[[#This Row],[NegotiationID]]&amp;"FinalAccept",Tabelle4[NegotiationID]&amp;Tabelle4[ActionType],Tabelle4[ActionType],,0),_xlfn.XLOOKUP(Tabelle4[[#This Row],[NegotiationID]]&amp;"FinalReject",Tabelle4[NegotiationID]&amp;Tabelle4[ActionType],Tabelle4[ActionType],,0))</f>
        <v>FinalAccept</v>
      </c>
      <c r="N615">
        <v>471</v>
      </c>
      <c r="O615">
        <v>3990</v>
      </c>
      <c r="P615">
        <v>11</v>
      </c>
      <c r="Q615" s="3" t="s">
        <v>6172</v>
      </c>
    </row>
    <row r="616" ht="15" customHeight="1">
      <c r="A616" t="e">
        <f t="shared" ca="1" si="482"/>
        <v>#VALUE!</v>
      </c>
      <c r="B616" t="e">
        <f t="array" ref="B616" ca="1">_xlfn.XLOOKUP(Tabelle4[[#This Row],[ExperimentID]]&amp;Tabelle4[[#This Row],[NegotiationID]]&amp;Tabelle4[[#This Row],[MessageID]],ALL_IN_ONE[ExperimentID]&amp;ALL_IN_ONE[NegotiationID]&amp;ALL_IN_ONE[MessageID],ALL_IN_ONE[Gesamt_ID],,0)</f>
        <v>#VALUE!</v>
      </c>
      <c r="C616">
        <v>1433</v>
      </c>
      <c r="D616" t="s">
        <v>141</v>
      </c>
      <c r="E616">
        <v>5514</v>
      </c>
      <c r="F616">
        <v>1436</v>
      </c>
      <c r="G616">
        <v>1435</v>
      </c>
      <c r="H616" t="s">
        <v>19</v>
      </c>
      <c r="I616" t="str">
        <f t="array" ref="I616">IFERROR(_xlfn.XLOOKUP(Tabelle4[[#This Row],[NegotiationID]]&amp;"FinalAccept",Tabelle4[NegotiationID]&amp;Tabelle4[ActionType],Tabelle4[ActionType],,0),_xlfn.XLOOKUP(Tabelle4[[#This Row],[NegotiationID]]&amp;"FinalReject",Tabelle4[NegotiationID]&amp;Tabelle4[ActionType],Tabelle4[ActionType],,0))</f>
        <v>FinalAccept</v>
      </c>
      <c r="J616">
        <v>0.61350000000000005</v>
      </c>
      <c r="K616">
        <v>0.56999999999999995</v>
      </c>
      <c r="L616">
        <v>1.1835</v>
      </c>
      <c r="M616">
        <v>0.043499999999999997</v>
      </c>
      <c r="N616">
        <v>393</v>
      </c>
      <c r="O616">
        <v>3990</v>
      </c>
      <c r="P616">
        <v>11</v>
      </c>
      <c r="Q616" s="3" t="s">
        <v>537</v>
      </c>
    </row>
    <row r="617" ht="15" customHeight="1">
      <c r="A617" t="e">
        <f t="shared" ca="1" si="482"/>
        <v>#VALUE!</v>
      </c>
      <c r="B617" t="e">
        <f t="array" ref="B617" ca="1">_xlfn.XLOOKUP(Tabelle4[[#This Row],[ExperimentID]]&amp;Tabelle4[[#This Row],[NegotiationID]]&amp;Tabelle4[[#This Row],[MessageID]],ALL_IN_ONE[ExperimentID]&amp;ALL_IN_ONE[NegotiationID]&amp;ALL_IN_ONE[MessageID],ALL_IN_ONE[Gesamt_ID],,0)</f>
        <v>#VALUE!</v>
      </c>
      <c r="C617">
        <v>1433</v>
      </c>
      <c r="D617" t="s">
        <v>141</v>
      </c>
      <c r="E617">
        <v>5775</v>
      </c>
      <c r="F617">
        <v>1435</v>
      </c>
      <c r="G617">
        <v>1436</v>
      </c>
      <c r="H617" t="s">
        <v>20</v>
      </c>
      <c r="I617" t="str">
        <f t="array" ref="I617">IFERROR(_xlfn.XLOOKUP(Tabelle4[[#This Row],[NegotiationID]]&amp;"FinalAccept",Tabelle4[NegotiationID]&amp;Tabelle4[ActionType],Tabelle4[ActionType],,0),_xlfn.XLOOKUP(Tabelle4[[#This Row],[NegotiationID]]&amp;"FinalReject",Tabelle4[NegotiationID]&amp;Tabelle4[ActionType],Tabelle4[ActionType],,0))</f>
        <v>FinalAccept</v>
      </c>
      <c r="J617">
        <v>0.56999999999999995</v>
      </c>
      <c r="K617">
        <v>0.61350000000000005</v>
      </c>
      <c r="L617">
        <v>1.1835</v>
      </c>
      <c r="M617">
        <v>0.043499999999999997</v>
      </c>
      <c r="N617">
        <v>191</v>
      </c>
      <c r="O617">
        <v>3990</v>
      </c>
      <c r="P617">
        <v>11</v>
      </c>
      <c r="Q617" s="3" t="s">
        <v>538</v>
      </c>
    </row>
    <row r="618" ht="15" hidden="1" customHeight="1">
      <c r="A618" t="e">
        <f t="shared" ca="1" si="482"/>
        <v>#VALUE!</v>
      </c>
      <c r="B618" t="e">
        <f t="array" ref="B618" ca="1">_xlfn.XLOOKUP(Tabelle4[[#This Row],[ExperimentID]]&amp;Tabelle4[[#This Row],[NegotiationID]]&amp;Tabelle4[[#This Row],[MessageID]],ALL_IN_ONE[ExperimentID]&amp;ALL_IN_ONE[NegotiationID]&amp;ALL_IN_ONE[MessageID],ALL_IN_ONE[Gesamt_ID],,0)</f>
        <v>#VALUE!</v>
      </c>
      <c r="C618">
        <v>1459</v>
      </c>
      <c r="D618" t="s">
        <v>141</v>
      </c>
      <c r="E618">
        <v>1460</v>
      </c>
      <c r="H618" t="s">
        <v>6019</v>
      </c>
      <c r="I618" t="str">
        <f t="array" ref="I618">IFERROR(_xlfn.XLOOKUP(Tabelle4[[#This Row],[NegotiationID]]&amp;"FinalAccept",Tabelle4[NegotiationID]&amp;Tabelle4[ActionType],Tabelle4[ActionType],,0),_xlfn.XLOOKUP(Tabelle4[[#This Row],[NegotiationID]]&amp;"FinalReject",Tabelle4[NegotiationID]&amp;Tabelle4[ActionType],Tabelle4[ActionType],,0))</f>
        <v>FinalAccept</v>
      </c>
      <c r="N618">
        <v>21</v>
      </c>
      <c r="O618">
        <v>4005</v>
      </c>
      <c r="P618">
        <v>10</v>
      </c>
      <c r="Q618" t="s">
        <v>6020</v>
      </c>
    </row>
    <row r="619" ht="15" customHeight="1">
      <c r="A619" t="e">
        <f t="shared" ca="1" si="482"/>
        <v>#VALUE!</v>
      </c>
      <c r="B619" t="e">
        <f t="array" ref="B619" ca="1">_xlfn.XLOOKUP(Tabelle4[[#This Row],[ExperimentID]]&amp;Tabelle4[[#This Row],[NegotiationID]]&amp;Tabelle4[[#This Row],[MessageID]],ALL_IN_ONE[ExperimentID]&amp;ALL_IN_ONE[NegotiationID]&amp;ALL_IN_ONE[MessageID],ALL_IN_ONE[Gesamt_ID],,0)</f>
        <v>#VALUE!</v>
      </c>
      <c r="C619">
        <v>1459</v>
      </c>
      <c r="D619" t="s">
        <v>141</v>
      </c>
      <c r="E619">
        <v>3546</v>
      </c>
      <c r="F619">
        <v>1462</v>
      </c>
      <c r="G619">
        <v>1461</v>
      </c>
      <c r="H619" t="s">
        <v>19</v>
      </c>
      <c r="I619" t="str">
        <f t="array" ref="I619">IFERROR(_xlfn.XLOOKUP(Tabelle4[[#This Row],[NegotiationID]]&amp;"FinalAccept",Tabelle4[NegotiationID]&amp;Tabelle4[ActionType],Tabelle4[ActionType],,0),_xlfn.XLOOKUP(Tabelle4[[#This Row],[NegotiationID]]&amp;"FinalReject",Tabelle4[NegotiationID]&amp;Tabelle4[ActionType],Tabelle4[ActionType],,0))</f>
        <v>FinalAccept</v>
      </c>
      <c r="J619">
        <v>1</v>
      </c>
      <c r="K619">
        <v>0</v>
      </c>
      <c r="L619">
        <v>1</v>
      </c>
      <c r="M619">
        <v>1</v>
      </c>
      <c r="N619">
        <v>599</v>
      </c>
      <c r="O619">
        <v>4005</v>
      </c>
      <c r="P619">
        <v>10</v>
      </c>
      <c r="Q619" s="3" t="s">
        <v>539</v>
      </c>
    </row>
    <row r="620" ht="15" customHeight="1">
      <c r="A620" t="e">
        <f t="shared" ca="1" si="482"/>
        <v>#VALUE!</v>
      </c>
      <c r="B620" t="e">
        <f t="array" ref="B620" ca="1">_xlfn.XLOOKUP(Tabelle4[[#This Row],[ExperimentID]]&amp;Tabelle4[[#This Row],[NegotiationID]]&amp;Tabelle4[[#This Row],[MessageID]],ALL_IN_ONE[ExperimentID]&amp;ALL_IN_ONE[NegotiationID]&amp;ALL_IN_ONE[MessageID],ALL_IN_ONE[Gesamt_ID],,0)</f>
        <v>#VALUE!</v>
      </c>
      <c r="C620">
        <v>1459</v>
      </c>
      <c r="D620" t="s">
        <v>141</v>
      </c>
      <c r="E620">
        <v>3907</v>
      </c>
      <c r="F620">
        <v>1461</v>
      </c>
      <c r="G620">
        <v>1462</v>
      </c>
      <c r="H620" t="s">
        <v>31</v>
      </c>
      <c r="I620" t="str">
        <f t="array" ref="I620">IFERROR(_xlfn.XLOOKUP(Tabelle4[[#This Row],[NegotiationID]]&amp;"FinalAccept",Tabelle4[NegotiationID]&amp;Tabelle4[ActionType],Tabelle4[ActionType],,0),_xlfn.XLOOKUP(Tabelle4[[#This Row],[NegotiationID]]&amp;"FinalReject",Tabelle4[NegotiationID]&amp;Tabelle4[ActionType],Tabelle4[ActionType],,0))</f>
        <v>FinalAccept</v>
      </c>
      <c r="J620">
        <v>0.59999999999999998</v>
      </c>
      <c r="K620">
        <v>0.48999999999999999</v>
      </c>
      <c r="L620">
        <v>1.0900000000000001</v>
      </c>
      <c r="M620">
        <v>0.11</v>
      </c>
      <c r="N620">
        <v>457</v>
      </c>
      <c r="O620">
        <v>4005</v>
      </c>
      <c r="P620">
        <v>10</v>
      </c>
      <c r="Q620" s="3" t="s">
        <v>540</v>
      </c>
    </row>
    <row r="621" ht="15" customHeight="1">
      <c r="A621" t="e">
        <f t="shared" ca="1" si="482"/>
        <v>#VALUE!</v>
      </c>
      <c r="B621" t="e">
        <f t="array" ref="B621" ca="1">_xlfn.XLOOKUP(Tabelle4[[#This Row],[ExperimentID]]&amp;Tabelle4[[#This Row],[NegotiationID]]&amp;Tabelle4[[#This Row],[MessageID]],ALL_IN_ONE[ExperimentID]&amp;ALL_IN_ONE[NegotiationID]&amp;ALL_IN_ONE[MessageID],ALL_IN_ONE[Gesamt_ID],,0)</f>
        <v>#VALUE!</v>
      </c>
      <c r="C621">
        <v>1459</v>
      </c>
      <c r="D621" t="s">
        <v>141</v>
      </c>
      <c r="E621">
        <v>4408</v>
      </c>
      <c r="F621">
        <v>1462</v>
      </c>
      <c r="G621">
        <v>1461</v>
      </c>
      <c r="H621" t="s">
        <v>31</v>
      </c>
      <c r="I621" t="str">
        <f t="array" ref="I621">IFERROR(_xlfn.XLOOKUP(Tabelle4[[#This Row],[NegotiationID]]&amp;"FinalAccept",Tabelle4[NegotiationID]&amp;Tabelle4[ActionType],Tabelle4[ActionType],,0),_xlfn.XLOOKUP(Tabelle4[[#This Row],[NegotiationID]]&amp;"FinalReject",Tabelle4[NegotiationID]&amp;Tabelle4[ActionType],Tabelle4[ActionType],,0))</f>
        <v>FinalAccept</v>
      </c>
      <c r="J621">
        <v>0.61599999999999999</v>
      </c>
      <c r="K621">
        <v>0.63</v>
      </c>
      <c r="L621">
        <v>1.246</v>
      </c>
      <c r="M621">
        <v>0.014</v>
      </c>
      <c r="N621">
        <v>464</v>
      </c>
      <c r="O621">
        <v>4005</v>
      </c>
      <c r="P621">
        <v>10</v>
      </c>
      <c r="Q621" s="3" t="s">
        <v>541</v>
      </c>
    </row>
    <row r="622" ht="15" customHeight="1">
      <c r="A622" t="e">
        <f t="shared" ca="1" si="482"/>
        <v>#VALUE!</v>
      </c>
      <c r="B622" t="e">
        <f t="array" ref="B622" ca="1">_xlfn.XLOOKUP(Tabelle4[[#This Row],[ExperimentID]]&amp;Tabelle4[[#This Row],[NegotiationID]]&amp;Tabelle4[[#This Row],[MessageID]],ALL_IN_ONE[ExperimentID]&amp;ALL_IN_ONE[NegotiationID]&amp;ALL_IN_ONE[MessageID],ALL_IN_ONE[Gesamt_ID],,0)</f>
        <v>#VALUE!</v>
      </c>
      <c r="C622">
        <v>1459</v>
      </c>
      <c r="D622" t="s">
        <v>141</v>
      </c>
      <c r="E622">
        <v>4705</v>
      </c>
      <c r="F622">
        <v>1461</v>
      </c>
      <c r="G622">
        <v>1462</v>
      </c>
      <c r="H622" t="s">
        <v>31</v>
      </c>
      <c r="I622" t="str">
        <f t="array" ref="I622">IFERROR(_xlfn.XLOOKUP(Tabelle4[[#This Row],[NegotiationID]]&amp;"FinalAccept",Tabelle4[NegotiationID]&amp;Tabelle4[ActionType],Tabelle4[ActionType],,0),_xlfn.XLOOKUP(Tabelle4[[#This Row],[NegotiationID]]&amp;"FinalReject",Tabelle4[NegotiationID]&amp;Tabelle4[ActionType],Tabelle4[ActionType],,0))</f>
        <v>FinalAccept</v>
      </c>
      <c r="J622">
        <v>0.85750000000000004</v>
      </c>
      <c r="K622">
        <v>0.251</v>
      </c>
      <c r="L622">
        <v>1.1085</v>
      </c>
      <c r="M622">
        <v>0.60650000000000004</v>
      </c>
      <c r="N622">
        <v>537</v>
      </c>
      <c r="O622">
        <v>4005</v>
      </c>
      <c r="P622">
        <v>10</v>
      </c>
      <c r="Q622" s="3" t="s">
        <v>542</v>
      </c>
    </row>
    <row r="623" ht="15" customHeight="1">
      <c r="A623" t="e">
        <f t="shared" ca="1" si="482"/>
        <v>#VALUE!</v>
      </c>
      <c r="B623" t="e">
        <f t="array" ref="B623" ca="1">_xlfn.XLOOKUP(Tabelle4[[#This Row],[ExperimentID]]&amp;Tabelle4[[#This Row],[NegotiationID]]&amp;Tabelle4[[#This Row],[MessageID]],ALL_IN_ONE[ExperimentID]&amp;ALL_IN_ONE[NegotiationID]&amp;ALL_IN_ONE[MessageID],ALL_IN_ONE[Gesamt_ID],,0)</f>
        <v>#VALUE!</v>
      </c>
      <c r="C623">
        <v>1459</v>
      </c>
      <c r="D623" t="s">
        <v>141</v>
      </c>
      <c r="E623">
        <v>4762</v>
      </c>
      <c r="F623">
        <v>1462</v>
      </c>
      <c r="G623">
        <v>1461</v>
      </c>
      <c r="H623" t="s">
        <v>31</v>
      </c>
      <c r="I623" t="str">
        <f t="array" ref="I623">IFERROR(_xlfn.XLOOKUP(Tabelle4[[#This Row],[NegotiationID]]&amp;"FinalAccept",Tabelle4[NegotiationID]&amp;Tabelle4[ActionType],Tabelle4[ActionType],,0),_xlfn.XLOOKUP(Tabelle4[[#This Row],[NegotiationID]]&amp;"FinalReject",Tabelle4[NegotiationID]&amp;Tabelle4[ActionType],Tabelle4[ActionType],,0))</f>
        <v>FinalAccept</v>
      </c>
      <c r="J623">
        <v>0.57499999999999996</v>
      </c>
      <c r="K623">
        <v>0.55800000000000005</v>
      </c>
      <c r="L623">
        <v>1.133</v>
      </c>
      <c r="M623">
        <v>0.017000000000000001</v>
      </c>
      <c r="N623">
        <v>468</v>
      </c>
      <c r="O623">
        <v>4005</v>
      </c>
      <c r="P623">
        <v>10</v>
      </c>
      <c r="Q623" s="3" t="s">
        <v>543</v>
      </c>
    </row>
    <row r="624" ht="15" customHeight="1">
      <c r="A624" t="e">
        <f t="shared" ca="1" si="482"/>
        <v>#VALUE!</v>
      </c>
      <c r="B624" t="e">
        <f t="array" ref="B624" ca="1">_xlfn.XLOOKUP(Tabelle4[[#This Row],[ExperimentID]]&amp;Tabelle4[[#This Row],[NegotiationID]]&amp;Tabelle4[[#This Row],[MessageID]],ALL_IN_ONE[ExperimentID]&amp;ALL_IN_ONE[NegotiationID]&amp;ALL_IN_ONE[MessageID],ALL_IN_ONE[Gesamt_ID],,0)</f>
        <v>#VALUE!</v>
      </c>
      <c r="C624">
        <v>1459</v>
      </c>
      <c r="D624" t="s">
        <v>141</v>
      </c>
      <c r="E624">
        <v>4979</v>
      </c>
      <c r="F624">
        <v>1461</v>
      </c>
      <c r="G624">
        <v>1462</v>
      </c>
      <c r="H624" t="s">
        <v>31</v>
      </c>
      <c r="I624" t="str">
        <f t="array" ref="I624">IFERROR(_xlfn.XLOOKUP(Tabelle4[[#This Row],[NegotiationID]]&amp;"FinalAccept",Tabelle4[NegotiationID]&amp;Tabelle4[ActionType],Tabelle4[ActionType],,0),_xlfn.XLOOKUP(Tabelle4[[#This Row],[NegotiationID]]&amp;"FinalReject",Tabelle4[NegotiationID]&amp;Tabelle4[ActionType],Tabelle4[ActionType],,0))</f>
        <v>FinalAccept</v>
      </c>
      <c r="J624">
        <v>0.63829999999999998</v>
      </c>
      <c r="K624">
        <v>0.47349999999999998</v>
      </c>
      <c r="L624">
        <v>1.1117999999999999</v>
      </c>
      <c r="M624">
        <v>0.1648</v>
      </c>
      <c r="N624">
        <v>441</v>
      </c>
      <c r="O624">
        <v>4005</v>
      </c>
      <c r="P624">
        <v>10</v>
      </c>
      <c r="Q624" s="3" t="s">
        <v>544</v>
      </c>
    </row>
    <row r="625" ht="15" customHeight="1">
      <c r="A625" t="e">
        <f t="shared" ca="1" si="482"/>
        <v>#VALUE!</v>
      </c>
      <c r="B625" t="e">
        <f t="array" ref="B625" ca="1">_xlfn.XLOOKUP(Tabelle4[[#This Row],[ExperimentID]]&amp;Tabelle4[[#This Row],[NegotiationID]]&amp;Tabelle4[[#This Row],[MessageID]],ALL_IN_ONE[ExperimentID]&amp;ALL_IN_ONE[NegotiationID]&amp;ALL_IN_ONE[MessageID],ALL_IN_ONE[Gesamt_ID],,0)</f>
        <v>#VALUE!</v>
      </c>
      <c r="C625">
        <v>1459</v>
      </c>
      <c r="D625" t="s">
        <v>141</v>
      </c>
      <c r="E625">
        <v>5864</v>
      </c>
      <c r="F625">
        <v>1462</v>
      </c>
      <c r="G625">
        <v>1461</v>
      </c>
      <c r="H625" t="s">
        <v>31</v>
      </c>
      <c r="I625" t="str">
        <f t="array" ref="I625">IFERROR(_xlfn.XLOOKUP(Tabelle4[[#This Row],[NegotiationID]]&amp;"FinalAccept",Tabelle4[NegotiationID]&amp;Tabelle4[ActionType],Tabelle4[ActionType],,0),_xlfn.XLOOKUP(Tabelle4[[#This Row],[NegotiationID]]&amp;"FinalReject",Tabelle4[NegotiationID]&amp;Tabelle4[ActionType],Tabelle4[ActionType],,0))</f>
        <v>FinalAccept</v>
      </c>
      <c r="J625">
        <v>0.57099999999999995</v>
      </c>
      <c r="K625">
        <v>0.56330000000000002</v>
      </c>
      <c r="L625">
        <v>1.1343000000000001</v>
      </c>
      <c r="M625">
        <v>0.0077000000000000002</v>
      </c>
      <c r="N625">
        <v>475</v>
      </c>
      <c r="O625">
        <v>4005</v>
      </c>
      <c r="P625">
        <v>10</v>
      </c>
      <c r="Q625" s="3" t="s">
        <v>545</v>
      </c>
    </row>
    <row r="626" ht="15" customHeight="1">
      <c r="A626" t="e">
        <f t="shared" ca="1" si="482"/>
        <v>#VALUE!</v>
      </c>
      <c r="B626" t="e">
        <f t="array" ref="B626" ca="1">_xlfn.XLOOKUP(Tabelle4[[#This Row],[ExperimentID]]&amp;Tabelle4[[#This Row],[NegotiationID]]&amp;Tabelle4[[#This Row],[MessageID]],ALL_IN_ONE[ExperimentID]&amp;ALL_IN_ONE[NegotiationID]&amp;ALL_IN_ONE[MessageID],ALL_IN_ONE[Gesamt_ID],,0)</f>
        <v>#VALUE!</v>
      </c>
      <c r="C626">
        <v>1459</v>
      </c>
      <c r="D626" t="s">
        <v>141</v>
      </c>
      <c r="E626">
        <v>5918</v>
      </c>
      <c r="F626">
        <v>1461</v>
      </c>
      <c r="G626">
        <v>1462</v>
      </c>
      <c r="H626" t="s">
        <v>31</v>
      </c>
      <c r="I626" t="str">
        <f t="array" ref="I626">IFERROR(_xlfn.XLOOKUP(Tabelle4[[#This Row],[NegotiationID]]&amp;"FinalAccept",Tabelle4[NegotiationID]&amp;Tabelle4[ActionType],Tabelle4[ActionType],,0),_xlfn.XLOOKUP(Tabelle4[[#This Row],[NegotiationID]]&amp;"FinalReject",Tabelle4[NegotiationID]&amp;Tabelle4[ActionType],Tabelle4[ActionType],,0))</f>
        <v>FinalAccept</v>
      </c>
      <c r="J626">
        <v>0.62329999999999997</v>
      </c>
      <c r="K626">
        <v>0.57350000000000001</v>
      </c>
      <c r="L626">
        <v>1.1968000000000001</v>
      </c>
      <c r="M626">
        <v>0.049799999999999997</v>
      </c>
      <c r="N626">
        <v>405</v>
      </c>
      <c r="O626">
        <v>4005</v>
      </c>
      <c r="P626">
        <v>10</v>
      </c>
      <c r="Q626" s="3" t="s">
        <v>546</v>
      </c>
    </row>
    <row r="627" ht="15" customHeight="1">
      <c r="A627" t="e">
        <f t="shared" ca="1" si="482"/>
        <v>#VALUE!</v>
      </c>
      <c r="B627" t="e">
        <f t="array" ref="B627" ca="1">_xlfn.XLOOKUP(Tabelle4[[#This Row],[ExperimentID]]&amp;Tabelle4[[#This Row],[NegotiationID]]&amp;Tabelle4[[#This Row],[MessageID]],ALL_IN_ONE[ExperimentID]&amp;ALL_IN_ONE[NegotiationID]&amp;ALL_IN_ONE[MessageID],ALL_IN_ONE[Gesamt_ID],,0)</f>
        <v>#VALUE!</v>
      </c>
      <c r="C627">
        <v>1459</v>
      </c>
      <c r="D627" t="s">
        <v>141</v>
      </c>
      <c r="E627">
        <v>5938</v>
      </c>
      <c r="F627">
        <v>1462</v>
      </c>
      <c r="G627">
        <v>1461</v>
      </c>
      <c r="H627" t="s">
        <v>20</v>
      </c>
      <c r="I627" t="str">
        <f t="array" ref="I627">IFERROR(_xlfn.XLOOKUP(Tabelle4[[#This Row],[NegotiationID]]&amp;"FinalAccept",Tabelle4[NegotiationID]&amp;Tabelle4[ActionType],Tabelle4[ActionType],,0),_xlfn.XLOOKUP(Tabelle4[[#This Row],[NegotiationID]]&amp;"FinalReject",Tabelle4[NegotiationID]&amp;Tabelle4[ActionType],Tabelle4[ActionType],,0))</f>
        <v>FinalAccept</v>
      </c>
      <c r="J627">
        <v>0.57350000000000001</v>
      </c>
      <c r="K627">
        <v>0.62329999999999997</v>
      </c>
      <c r="L627">
        <v>1.1968000000000001</v>
      </c>
      <c r="M627">
        <v>0.049799999999999997</v>
      </c>
      <c r="N627">
        <v>138</v>
      </c>
      <c r="O627">
        <v>4005</v>
      </c>
      <c r="P627">
        <v>10</v>
      </c>
      <c r="Q627" s="3" t="s">
        <v>547</v>
      </c>
    </row>
    <row r="628" ht="15" hidden="1" customHeight="1">
      <c r="A628" t="e">
        <f t="shared" ca="1" si="482"/>
        <v>#VALUE!</v>
      </c>
      <c r="B628" t="e">
        <f t="array" ref="B628" ca="1">_xlfn.XLOOKUP(Tabelle4[[#This Row],[ExperimentID]]&amp;Tabelle4[[#This Row],[NegotiationID]]&amp;Tabelle4[[#This Row],[MessageID]],ALL_IN_ONE[ExperimentID]&amp;ALL_IN_ONE[NegotiationID]&amp;ALL_IN_ONE[MessageID],ALL_IN_ONE[Gesamt_ID],,0)</f>
        <v>#VALUE!</v>
      </c>
      <c r="C628">
        <v>1485</v>
      </c>
      <c r="D628" t="s">
        <v>141</v>
      </c>
      <c r="E628">
        <v>1486</v>
      </c>
      <c r="H628" t="s">
        <v>6019</v>
      </c>
      <c r="I628" t="str">
        <f t="array" ref="I628">IFERROR(_xlfn.XLOOKUP(Tabelle4[[#This Row],[NegotiationID]]&amp;"FinalAccept",Tabelle4[NegotiationID]&amp;Tabelle4[ActionType],Tabelle4[ActionType],,0),_xlfn.XLOOKUP(Tabelle4[[#This Row],[NegotiationID]]&amp;"FinalReject",Tabelle4[NegotiationID]&amp;Tabelle4[ActionType],Tabelle4[ActionType],,0))</f>
        <v>FinalAccept</v>
      </c>
      <c r="N628">
        <v>21</v>
      </c>
      <c r="O628">
        <v>2702</v>
      </c>
      <c r="P628">
        <v>17</v>
      </c>
      <c r="Q628" t="s">
        <v>6020</v>
      </c>
    </row>
    <row r="629" ht="15" customHeight="1">
      <c r="A629" t="e">
        <f t="shared" ca="1" si="482"/>
        <v>#VALUE!</v>
      </c>
      <c r="B629" t="e">
        <f t="array" ref="B629" ca="1">_xlfn.XLOOKUP(Tabelle4[[#This Row],[ExperimentID]]&amp;Tabelle4[[#This Row],[NegotiationID]]&amp;Tabelle4[[#This Row],[MessageID]],ALL_IN_ONE[ExperimentID]&amp;ALL_IN_ONE[NegotiationID]&amp;ALL_IN_ONE[MessageID],ALL_IN_ONE[Gesamt_ID],,0)</f>
        <v>#VALUE!</v>
      </c>
      <c r="C629">
        <v>1485</v>
      </c>
      <c r="D629" t="s">
        <v>141</v>
      </c>
      <c r="E629">
        <v>3719</v>
      </c>
      <c r="F629">
        <v>1488</v>
      </c>
      <c r="G629">
        <v>1487</v>
      </c>
      <c r="H629" t="s">
        <v>19</v>
      </c>
      <c r="I629" t="str">
        <f t="array" ref="I629">IFERROR(_xlfn.XLOOKUP(Tabelle4[[#This Row],[NegotiationID]]&amp;"FinalAccept",Tabelle4[NegotiationID]&amp;Tabelle4[ActionType],Tabelle4[ActionType],,0),_xlfn.XLOOKUP(Tabelle4[[#This Row],[NegotiationID]]&amp;"FinalReject",Tabelle4[NegotiationID]&amp;Tabelle4[ActionType],Tabelle4[ActionType],,0))</f>
        <v>FinalAccept</v>
      </c>
      <c r="J629">
        <v>0.89100000000000001</v>
      </c>
      <c r="K629">
        <v>0.55279999999999996</v>
      </c>
      <c r="L629">
        <v>1.4438</v>
      </c>
      <c r="M629">
        <v>0.3382</v>
      </c>
      <c r="N629">
        <v>100</v>
      </c>
      <c r="O629">
        <v>2702</v>
      </c>
      <c r="P629">
        <v>17</v>
      </c>
      <c r="Q629" s="3" t="s">
        <v>548</v>
      </c>
    </row>
    <row r="630" ht="15" customHeight="1">
      <c r="A630" t="e">
        <f t="shared" ca="1" si="482"/>
        <v>#VALUE!</v>
      </c>
      <c r="B630" t="e">
        <f t="array" ref="B630" ca="1">_xlfn.XLOOKUP(Tabelle4[[#This Row],[ExperimentID]]&amp;Tabelle4[[#This Row],[NegotiationID]]&amp;Tabelle4[[#This Row],[MessageID]],ALL_IN_ONE[ExperimentID]&amp;ALL_IN_ONE[NegotiationID]&amp;ALL_IN_ONE[MessageID],ALL_IN_ONE[Gesamt_ID],,0)</f>
        <v>#VALUE!</v>
      </c>
      <c r="C630">
        <v>1485</v>
      </c>
      <c r="D630" t="s">
        <v>141</v>
      </c>
      <c r="E630">
        <v>4213</v>
      </c>
      <c r="F630">
        <v>1487</v>
      </c>
      <c r="G630">
        <v>1488</v>
      </c>
      <c r="H630" t="s">
        <v>31</v>
      </c>
      <c r="I630" t="str">
        <f t="array" ref="I630">IFERROR(_xlfn.XLOOKUP(Tabelle4[[#This Row],[NegotiationID]]&amp;"FinalAccept",Tabelle4[NegotiationID]&amp;Tabelle4[ActionType],Tabelle4[ActionType],,0),_xlfn.XLOOKUP(Tabelle4[[#This Row],[NegotiationID]]&amp;"FinalReject",Tabelle4[NegotiationID]&amp;Tabelle4[ActionType],Tabelle4[ActionType],,0))</f>
        <v>FinalAccept</v>
      </c>
      <c r="J630">
        <v>0.94669999999999999</v>
      </c>
      <c r="K630">
        <v>0.22</v>
      </c>
      <c r="L630">
        <v>1.1667000000000001</v>
      </c>
      <c r="M630">
        <v>0.72670000000000001</v>
      </c>
      <c r="N630">
        <v>499</v>
      </c>
      <c r="O630">
        <v>2702</v>
      </c>
      <c r="P630">
        <v>17</v>
      </c>
      <c r="Q630" s="3" t="s">
        <v>549</v>
      </c>
    </row>
    <row r="631" ht="15" customHeight="1">
      <c r="A631" t="e">
        <f t="shared" ca="1" si="482"/>
        <v>#VALUE!</v>
      </c>
      <c r="B631" t="e">
        <f t="array" ref="B631" ca="1">_xlfn.XLOOKUP(Tabelle4[[#This Row],[ExperimentID]]&amp;Tabelle4[[#This Row],[NegotiationID]]&amp;Tabelle4[[#This Row],[MessageID]],ALL_IN_ONE[ExperimentID]&amp;ALL_IN_ONE[NegotiationID]&amp;ALL_IN_ONE[MessageID],ALL_IN_ONE[Gesamt_ID],,0)</f>
        <v>#VALUE!</v>
      </c>
      <c r="C631">
        <v>1485</v>
      </c>
      <c r="D631" t="s">
        <v>141</v>
      </c>
      <c r="E631">
        <v>5174</v>
      </c>
      <c r="F631">
        <v>1488</v>
      </c>
      <c r="G631">
        <v>1487</v>
      </c>
      <c r="H631" t="s">
        <v>31</v>
      </c>
      <c r="I631" t="str">
        <f t="array" ref="I631">IFERROR(_xlfn.XLOOKUP(Tabelle4[[#This Row],[NegotiationID]]&amp;"FinalAccept",Tabelle4[NegotiationID]&amp;Tabelle4[ActionType],Tabelle4[ActionType],,0),_xlfn.XLOOKUP(Tabelle4[[#This Row],[NegotiationID]]&amp;"FinalReject",Tabelle4[NegotiationID]&amp;Tabelle4[ActionType],Tabelle4[ActionType],,0))</f>
        <v>FinalAccept</v>
      </c>
      <c r="J631">
        <v>0.64500000000000002</v>
      </c>
      <c r="K631">
        <v>0.27329999999999999</v>
      </c>
      <c r="L631">
        <v>0.91830000000000001</v>
      </c>
      <c r="M631">
        <v>0.37169999999999997</v>
      </c>
      <c r="N631">
        <v>419</v>
      </c>
      <c r="O631">
        <v>2702</v>
      </c>
      <c r="P631">
        <v>17</v>
      </c>
      <c r="Q631" s="3" t="s">
        <v>550</v>
      </c>
    </row>
    <row r="632" ht="15" customHeight="1">
      <c r="A632" t="e">
        <f t="shared" ca="1" si="482"/>
        <v>#VALUE!</v>
      </c>
      <c r="B632" t="e">
        <f t="array" ref="B632" ca="1">_xlfn.XLOOKUP(Tabelle4[[#This Row],[ExperimentID]]&amp;Tabelle4[[#This Row],[NegotiationID]]&amp;Tabelle4[[#This Row],[MessageID]],ALL_IN_ONE[ExperimentID]&amp;ALL_IN_ONE[NegotiationID]&amp;ALL_IN_ONE[MessageID],ALL_IN_ONE[Gesamt_ID],,0)</f>
        <v>#VALUE!</v>
      </c>
      <c r="C632">
        <v>1485</v>
      </c>
      <c r="D632" t="s">
        <v>141</v>
      </c>
      <c r="E632">
        <v>5732</v>
      </c>
      <c r="F632">
        <v>1487</v>
      </c>
      <c r="G632">
        <v>1488</v>
      </c>
      <c r="H632" t="s">
        <v>31</v>
      </c>
      <c r="I632" t="str">
        <f t="array" ref="I632">IFERROR(_xlfn.XLOOKUP(Tabelle4[[#This Row],[NegotiationID]]&amp;"FinalAccept",Tabelle4[NegotiationID]&amp;Tabelle4[ActionType],Tabelle4[ActionType],,0),_xlfn.XLOOKUP(Tabelle4[[#This Row],[NegotiationID]]&amp;"FinalReject",Tabelle4[NegotiationID]&amp;Tabelle4[ActionType],Tabelle4[ActionType],,0))</f>
        <v>FinalAccept</v>
      </c>
      <c r="J632">
        <v>0.73419999999999996</v>
      </c>
      <c r="K632">
        <v>0.28249999999999997</v>
      </c>
      <c r="L632">
        <v>1.0166999999999999</v>
      </c>
      <c r="M632">
        <v>0.45169999999999999</v>
      </c>
      <c r="N632">
        <v>578</v>
      </c>
      <c r="O632">
        <v>2702</v>
      </c>
      <c r="P632">
        <v>17</v>
      </c>
      <c r="Q632" s="3" t="s">
        <v>551</v>
      </c>
    </row>
    <row r="633" ht="15" customHeight="1">
      <c r="A633" t="e">
        <f t="shared" ca="1" si="482"/>
        <v>#VALUE!</v>
      </c>
      <c r="B633" t="e">
        <f t="array" ref="B633" ca="1">_xlfn.XLOOKUP(Tabelle4[[#This Row],[ExperimentID]]&amp;Tabelle4[[#This Row],[NegotiationID]]&amp;Tabelle4[[#This Row],[MessageID]],ALL_IN_ONE[ExperimentID]&amp;ALL_IN_ONE[NegotiationID]&amp;ALL_IN_ONE[MessageID],ALL_IN_ONE[Gesamt_ID],,0)</f>
        <v>#VALUE!</v>
      </c>
      <c r="C633">
        <v>1485</v>
      </c>
      <c r="D633" t="s">
        <v>141</v>
      </c>
      <c r="E633">
        <v>6281</v>
      </c>
      <c r="F633">
        <v>1488</v>
      </c>
      <c r="G633">
        <v>1487</v>
      </c>
      <c r="H633" t="s">
        <v>31</v>
      </c>
      <c r="I633" t="str">
        <f t="array" ref="I633">IFERROR(_xlfn.XLOOKUP(Tabelle4[[#This Row],[NegotiationID]]&amp;"FinalAccept",Tabelle4[NegotiationID]&amp;Tabelle4[ActionType],Tabelle4[ActionType],,0),_xlfn.XLOOKUP(Tabelle4[[#This Row],[NegotiationID]]&amp;"FinalReject",Tabelle4[NegotiationID]&amp;Tabelle4[ActionType],Tabelle4[ActionType],,0))</f>
        <v>FinalAccept</v>
      </c>
      <c r="J633">
        <v>0.57099999999999995</v>
      </c>
      <c r="K633">
        <v>0.44</v>
      </c>
      <c r="L633">
        <v>1.0109999999999999</v>
      </c>
      <c r="M633">
        <v>0.13100000000000001</v>
      </c>
      <c r="N633">
        <v>267</v>
      </c>
      <c r="O633">
        <v>2702</v>
      </c>
      <c r="P633">
        <v>17</v>
      </c>
      <c r="Q633" s="3" t="s">
        <v>552</v>
      </c>
    </row>
    <row r="634" ht="15" customHeight="1">
      <c r="A634" t="e">
        <f t="shared" ca="1" si="482"/>
        <v>#VALUE!</v>
      </c>
      <c r="B634" t="e">
        <f t="array" ref="B634" ca="1">_xlfn.XLOOKUP(Tabelle4[[#This Row],[ExperimentID]]&amp;Tabelle4[[#This Row],[NegotiationID]]&amp;Tabelle4[[#This Row],[MessageID]],ALL_IN_ONE[ExperimentID]&amp;ALL_IN_ONE[NegotiationID]&amp;ALL_IN_ONE[MessageID],ALL_IN_ONE[Gesamt_ID],,0)</f>
        <v>#VALUE!</v>
      </c>
      <c r="C634">
        <v>1485</v>
      </c>
      <c r="D634" t="s">
        <v>141</v>
      </c>
      <c r="E634">
        <v>6437</v>
      </c>
      <c r="F634">
        <v>1487</v>
      </c>
      <c r="G634">
        <v>1488</v>
      </c>
      <c r="H634" t="s">
        <v>31</v>
      </c>
      <c r="I634" t="str">
        <f t="array" ref="I634">IFERROR(_xlfn.XLOOKUP(Tabelle4[[#This Row],[NegotiationID]]&amp;"FinalAccept",Tabelle4[NegotiationID]&amp;Tabelle4[ActionType],Tabelle4[ActionType],,0),_xlfn.XLOOKUP(Tabelle4[[#This Row],[NegotiationID]]&amp;"FinalReject",Tabelle4[NegotiationID]&amp;Tabelle4[ActionType],Tabelle4[ActionType],,0))</f>
        <v>FinalAccept</v>
      </c>
      <c r="J634">
        <v>0.57830000000000004</v>
      </c>
      <c r="K634">
        <v>0.47099999999999997</v>
      </c>
      <c r="L634">
        <v>1.0492999999999999</v>
      </c>
      <c r="M634">
        <v>0.10730000000000001</v>
      </c>
      <c r="N634">
        <v>115</v>
      </c>
      <c r="O634">
        <v>2702</v>
      </c>
      <c r="P634">
        <v>17</v>
      </c>
      <c r="Q634" s="3" t="s">
        <v>553</v>
      </c>
    </row>
    <row r="635" ht="15" customHeight="1">
      <c r="A635" t="e">
        <f t="shared" ca="1" si="482"/>
        <v>#VALUE!</v>
      </c>
      <c r="B635" t="e">
        <f t="array" ref="B635" ca="1">_xlfn.XLOOKUP(Tabelle4[[#This Row],[ExperimentID]]&amp;Tabelle4[[#This Row],[NegotiationID]]&amp;Tabelle4[[#This Row],[MessageID]],ALL_IN_ONE[ExperimentID]&amp;ALL_IN_ONE[NegotiationID]&amp;ALL_IN_ONE[MessageID],ALL_IN_ONE[Gesamt_ID],,0)</f>
        <v>#VALUE!</v>
      </c>
      <c r="C635">
        <v>1485</v>
      </c>
      <c r="D635" t="s">
        <v>141</v>
      </c>
      <c r="E635">
        <v>6516</v>
      </c>
      <c r="F635">
        <v>1488</v>
      </c>
      <c r="G635">
        <v>1487</v>
      </c>
      <c r="H635" t="s">
        <v>31</v>
      </c>
      <c r="I635" t="str">
        <f t="array" ref="I635">IFERROR(_xlfn.XLOOKUP(Tabelle4[[#This Row],[NegotiationID]]&amp;"FinalAccept",Tabelle4[NegotiationID]&amp;Tabelle4[ActionType],Tabelle4[ActionType],,0),_xlfn.XLOOKUP(Tabelle4[[#This Row],[NegotiationID]]&amp;"FinalReject",Tabelle4[NegotiationID]&amp;Tabelle4[ActionType],Tabelle4[ActionType],,0))</f>
        <v>FinalAccept</v>
      </c>
      <c r="J635">
        <v>1</v>
      </c>
      <c r="K635">
        <v>1</v>
      </c>
      <c r="L635">
        <v>2</v>
      </c>
      <c r="M635">
        <v>0</v>
      </c>
      <c r="N635">
        <v>76</v>
      </c>
      <c r="O635">
        <v>2702</v>
      </c>
      <c r="P635">
        <v>17</v>
      </c>
      <c r="Q635" s="3" t="s">
        <v>554</v>
      </c>
    </row>
    <row r="636" ht="15" customHeight="1">
      <c r="A636" t="e">
        <f t="shared" ca="1" si="482"/>
        <v>#VALUE!</v>
      </c>
      <c r="B636" t="e">
        <f t="array" ref="B636" ca="1">_xlfn.XLOOKUP(Tabelle4[[#This Row],[ExperimentID]]&amp;Tabelle4[[#This Row],[NegotiationID]]&amp;Tabelle4[[#This Row],[MessageID]],ALL_IN_ONE[ExperimentID]&amp;ALL_IN_ONE[NegotiationID]&amp;ALL_IN_ONE[MessageID],ALL_IN_ONE[Gesamt_ID],,0)</f>
        <v>#VALUE!</v>
      </c>
      <c r="C636">
        <v>1485</v>
      </c>
      <c r="D636" t="s">
        <v>141</v>
      </c>
      <c r="E636">
        <v>6537</v>
      </c>
      <c r="F636">
        <v>1487</v>
      </c>
      <c r="G636">
        <v>1488</v>
      </c>
      <c r="H636" t="s">
        <v>31</v>
      </c>
      <c r="I636" t="str">
        <f t="array" ref="I636">IFERROR(_xlfn.XLOOKUP(Tabelle4[[#This Row],[NegotiationID]]&amp;"FinalAccept",Tabelle4[NegotiationID]&amp;Tabelle4[ActionType],Tabelle4[ActionType],,0),_xlfn.XLOOKUP(Tabelle4[[#This Row],[NegotiationID]]&amp;"FinalReject",Tabelle4[NegotiationID]&amp;Tabelle4[ActionType],Tabelle4[ActionType],,0))</f>
        <v>FinalAccept</v>
      </c>
      <c r="J636">
        <v>0.55169999999999997</v>
      </c>
      <c r="K636">
        <v>0.49099999999999999</v>
      </c>
      <c r="L636">
        <v>1.0427</v>
      </c>
      <c r="M636">
        <v>0.060699999999999997</v>
      </c>
      <c r="N636">
        <v>133</v>
      </c>
      <c r="O636">
        <v>2702</v>
      </c>
      <c r="P636">
        <v>17</v>
      </c>
      <c r="Q636" s="3" t="s">
        <v>555</v>
      </c>
    </row>
    <row r="637" ht="15" hidden="1" customHeight="1">
      <c r="A637" t="e">
        <f t="shared" ca="1" si="482"/>
        <v>#VALUE!</v>
      </c>
      <c r="B637" t="e">
        <f t="array" ref="B637" ca="1">_xlfn.XLOOKUP(Tabelle4[[#This Row],[ExperimentID]]&amp;Tabelle4[[#This Row],[NegotiationID]]&amp;Tabelle4[[#This Row],[MessageID]],ALL_IN_ONE[ExperimentID]&amp;ALL_IN_ONE[NegotiationID]&amp;ALL_IN_ONE[MessageID],ALL_IN_ONE[Gesamt_ID],,0)</f>
        <v>#VALUE!</v>
      </c>
      <c r="C637">
        <v>1485</v>
      </c>
      <c r="D637" t="s">
        <v>141</v>
      </c>
      <c r="E637">
        <v>6553</v>
      </c>
      <c r="F637">
        <v>1488</v>
      </c>
      <c r="G637">
        <v>1487</v>
      </c>
      <c r="H637" t="s">
        <v>22</v>
      </c>
      <c r="I637" t="str">
        <f t="array" ref="I637">IFERROR(_xlfn.XLOOKUP(Tabelle4[[#This Row],[NegotiationID]]&amp;"FinalAccept",Tabelle4[NegotiationID]&amp;Tabelle4[ActionType],Tabelle4[ActionType],,0),_xlfn.XLOOKUP(Tabelle4[[#This Row],[NegotiationID]]&amp;"FinalReject",Tabelle4[NegotiationID]&amp;Tabelle4[ActionType],Tabelle4[ActionType],,0))</f>
        <v>FinalAccept</v>
      </c>
      <c r="N637">
        <v>54</v>
      </c>
      <c r="O637">
        <v>2702</v>
      </c>
      <c r="P637">
        <v>17</v>
      </c>
      <c r="Q637" s="3" t="s">
        <v>6173</v>
      </c>
    </row>
    <row r="638" ht="15" hidden="1" customHeight="1">
      <c r="A638" t="e">
        <f t="shared" ca="1" si="482"/>
        <v>#VALUE!</v>
      </c>
      <c r="B638" t="e">
        <f t="array" ref="B638" ca="1">_xlfn.XLOOKUP(Tabelle4[[#This Row],[ExperimentID]]&amp;Tabelle4[[#This Row],[NegotiationID]]&amp;Tabelle4[[#This Row],[MessageID]],ALL_IN_ONE[ExperimentID]&amp;ALL_IN_ONE[NegotiationID]&amp;ALL_IN_ONE[MessageID],ALL_IN_ONE[Gesamt_ID],,0)</f>
        <v>#VALUE!</v>
      </c>
      <c r="C638">
        <v>1485</v>
      </c>
      <c r="D638" t="s">
        <v>141</v>
      </c>
      <c r="E638">
        <v>6580</v>
      </c>
      <c r="F638">
        <v>1487</v>
      </c>
      <c r="G638">
        <v>1488</v>
      </c>
      <c r="H638" t="s">
        <v>24</v>
      </c>
      <c r="I638" t="str">
        <f t="array" ref="I638">IFERROR(_xlfn.XLOOKUP(Tabelle4[[#This Row],[NegotiationID]]&amp;"FinalAccept",Tabelle4[NegotiationID]&amp;Tabelle4[ActionType],Tabelle4[ActionType],,0),_xlfn.XLOOKUP(Tabelle4[[#This Row],[NegotiationID]]&amp;"FinalReject",Tabelle4[NegotiationID]&amp;Tabelle4[ActionType],Tabelle4[ActionType],,0))</f>
        <v>FinalAccept</v>
      </c>
      <c r="N638">
        <v>110</v>
      </c>
      <c r="O638">
        <v>2702</v>
      </c>
      <c r="P638">
        <v>17</v>
      </c>
      <c r="Q638" s="3" t="s">
        <v>6174</v>
      </c>
    </row>
    <row r="639" ht="15" hidden="1" customHeight="1">
      <c r="A639" t="e">
        <f t="shared" ca="1" si="482"/>
        <v>#VALUE!</v>
      </c>
      <c r="B639" t="e">
        <f t="array" ref="B639" ca="1">_xlfn.XLOOKUP(Tabelle4[[#This Row],[ExperimentID]]&amp;Tabelle4[[#This Row],[NegotiationID]]&amp;Tabelle4[[#This Row],[MessageID]],ALL_IN_ONE[ExperimentID]&amp;ALL_IN_ONE[NegotiationID]&amp;ALL_IN_ONE[MessageID],ALL_IN_ONE[Gesamt_ID],,0)</f>
        <v>#VALUE!</v>
      </c>
      <c r="C639">
        <v>1485</v>
      </c>
      <c r="D639" t="s">
        <v>141</v>
      </c>
      <c r="E639">
        <v>6608</v>
      </c>
      <c r="F639">
        <v>1488</v>
      </c>
      <c r="G639">
        <v>1487</v>
      </c>
      <c r="H639" t="s">
        <v>22</v>
      </c>
      <c r="I639" t="str">
        <f t="array" ref="I639">IFERROR(_xlfn.XLOOKUP(Tabelle4[[#This Row],[NegotiationID]]&amp;"FinalAccept",Tabelle4[NegotiationID]&amp;Tabelle4[ActionType],Tabelle4[ActionType],,0),_xlfn.XLOOKUP(Tabelle4[[#This Row],[NegotiationID]]&amp;"FinalReject",Tabelle4[NegotiationID]&amp;Tabelle4[ActionType],Tabelle4[ActionType],,0))</f>
        <v>FinalAccept</v>
      </c>
      <c r="N639">
        <v>42</v>
      </c>
      <c r="O639">
        <v>2702</v>
      </c>
      <c r="P639">
        <v>17</v>
      </c>
      <c r="Q639" s="3" t="s">
        <v>6175</v>
      </c>
    </row>
    <row r="640" ht="15" customHeight="1">
      <c r="A640" t="e">
        <f t="shared" ca="1" si="482"/>
        <v>#VALUE!</v>
      </c>
      <c r="B640" t="e">
        <f t="array" ref="B640" ca="1">_xlfn.XLOOKUP(Tabelle4[[#This Row],[ExperimentID]]&amp;Tabelle4[[#This Row],[NegotiationID]]&amp;Tabelle4[[#This Row],[MessageID]],ALL_IN_ONE[ExperimentID]&amp;ALL_IN_ONE[NegotiationID]&amp;ALL_IN_ONE[MessageID],ALL_IN_ONE[Gesamt_ID],,0)</f>
        <v>#VALUE!</v>
      </c>
      <c r="C640">
        <v>1485</v>
      </c>
      <c r="D640" t="s">
        <v>141</v>
      </c>
      <c r="E640">
        <v>6639</v>
      </c>
      <c r="F640">
        <v>1487</v>
      </c>
      <c r="G640">
        <v>1488</v>
      </c>
      <c r="H640" t="s">
        <v>31</v>
      </c>
      <c r="I640" t="str">
        <f t="array" ref="I640">IFERROR(_xlfn.XLOOKUP(Tabelle4[[#This Row],[NegotiationID]]&amp;"FinalAccept",Tabelle4[NegotiationID]&amp;Tabelle4[ActionType],Tabelle4[ActionType],,0),_xlfn.XLOOKUP(Tabelle4[[#This Row],[NegotiationID]]&amp;"FinalReject",Tabelle4[NegotiationID]&amp;Tabelle4[ActionType],Tabelle4[ActionType],,0))</f>
        <v>FinalAccept</v>
      </c>
      <c r="J640">
        <v>0.55169999999999997</v>
      </c>
      <c r="K640">
        <v>0.49099999999999999</v>
      </c>
      <c r="L640">
        <v>1.0427</v>
      </c>
      <c r="M640">
        <v>0.060699999999999997</v>
      </c>
      <c r="N640">
        <v>76</v>
      </c>
      <c r="O640">
        <v>2702</v>
      </c>
      <c r="P640">
        <v>17</v>
      </c>
      <c r="Q640" s="3" t="s">
        <v>556</v>
      </c>
    </row>
    <row r="641" ht="15" hidden="1" customHeight="1">
      <c r="A641" t="e">
        <f t="shared" ca="1" si="482"/>
        <v>#VALUE!</v>
      </c>
      <c r="B641" t="e">
        <f t="array" ref="B641" ca="1">_xlfn.XLOOKUP(Tabelle4[[#This Row],[ExperimentID]]&amp;Tabelle4[[#This Row],[NegotiationID]]&amp;Tabelle4[[#This Row],[MessageID]],ALL_IN_ONE[ExperimentID]&amp;ALL_IN_ONE[NegotiationID]&amp;ALL_IN_ONE[MessageID],ALL_IN_ONE[Gesamt_ID],,0)</f>
        <v>#VALUE!</v>
      </c>
      <c r="C641">
        <v>1485</v>
      </c>
      <c r="D641" t="s">
        <v>141</v>
      </c>
      <c r="E641">
        <v>6647</v>
      </c>
      <c r="F641">
        <v>1488</v>
      </c>
      <c r="G641">
        <v>1487</v>
      </c>
      <c r="H641" t="s">
        <v>22</v>
      </c>
      <c r="I641" t="str">
        <f t="array" ref="I641">IFERROR(_xlfn.XLOOKUP(Tabelle4[[#This Row],[NegotiationID]]&amp;"FinalAccept",Tabelle4[NegotiationID]&amp;Tabelle4[ActionType],Tabelle4[ActionType],,0),_xlfn.XLOOKUP(Tabelle4[[#This Row],[NegotiationID]]&amp;"FinalReject",Tabelle4[NegotiationID]&amp;Tabelle4[ActionType],Tabelle4[ActionType],,0))</f>
        <v>FinalAccept</v>
      </c>
      <c r="N641">
        <v>48</v>
      </c>
      <c r="O641">
        <v>2702</v>
      </c>
      <c r="P641">
        <v>17</v>
      </c>
      <c r="Q641" s="3" t="s">
        <v>6176</v>
      </c>
    </row>
    <row r="642" ht="15" customHeight="1">
      <c r="A642" t="e">
        <f t="shared" ref="A642:A688" ca="1" si="483">MID(CELL("Dateiname",$A$1),FIND("]",CELL("Dateiname",$A$1))+1,31)</f>
        <v>#VALUE!</v>
      </c>
      <c r="B642" t="e">
        <f t="array" ref="B642" ca="1">_xlfn.XLOOKUP(Tabelle4[[#This Row],[ExperimentID]]&amp;Tabelle4[[#This Row],[NegotiationID]]&amp;Tabelle4[[#This Row],[MessageID]],ALL_IN_ONE[ExperimentID]&amp;ALL_IN_ONE[NegotiationID]&amp;ALL_IN_ONE[MessageID],ALL_IN_ONE[Gesamt_ID],,0)</f>
        <v>#VALUE!</v>
      </c>
      <c r="C642">
        <v>1485</v>
      </c>
      <c r="D642" t="s">
        <v>141</v>
      </c>
      <c r="E642">
        <v>6659</v>
      </c>
      <c r="F642">
        <v>1487</v>
      </c>
      <c r="G642">
        <v>1488</v>
      </c>
      <c r="H642" t="s">
        <v>31</v>
      </c>
      <c r="I642" t="str">
        <f t="array" ref="I642">IFERROR(_xlfn.XLOOKUP(Tabelle4[[#This Row],[NegotiationID]]&amp;"FinalAccept",Tabelle4[NegotiationID]&amp;Tabelle4[ActionType],Tabelle4[ActionType],,0),_xlfn.XLOOKUP(Tabelle4[[#This Row],[NegotiationID]]&amp;"FinalReject",Tabelle4[NegotiationID]&amp;Tabelle4[ActionType],Tabelle4[ActionType],,0))</f>
        <v>FinalAccept</v>
      </c>
      <c r="J642">
        <v>0.51980000000000004</v>
      </c>
      <c r="K642">
        <v>0.50549999999999995</v>
      </c>
      <c r="L642">
        <v>1.0253000000000001</v>
      </c>
      <c r="M642">
        <v>0.0143</v>
      </c>
      <c r="N642">
        <v>134</v>
      </c>
      <c r="O642">
        <v>2702</v>
      </c>
      <c r="P642">
        <v>17</v>
      </c>
      <c r="Q642" s="3" t="s">
        <v>557</v>
      </c>
    </row>
    <row r="643" ht="15" customHeight="1">
      <c r="A643" t="e">
        <f t="shared" ca="1" si="483"/>
        <v>#VALUE!</v>
      </c>
      <c r="B643" t="e">
        <f t="array" ref="B643" ca="1">_xlfn.XLOOKUP(Tabelle4[[#This Row],[ExperimentID]]&amp;Tabelle4[[#This Row],[NegotiationID]]&amp;Tabelle4[[#This Row],[MessageID]],ALL_IN_ONE[ExperimentID]&amp;ALL_IN_ONE[NegotiationID]&amp;ALL_IN_ONE[MessageID],ALL_IN_ONE[Gesamt_ID],,0)</f>
        <v>#VALUE!</v>
      </c>
      <c r="C643">
        <v>1485</v>
      </c>
      <c r="D643" t="s">
        <v>141</v>
      </c>
      <c r="E643">
        <v>6684</v>
      </c>
      <c r="F643">
        <v>1488</v>
      </c>
      <c r="G643">
        <v>1487</v>
      </c>
      <c r="H643" t="s">
        <v>31</v>
      </c>
      <c r="I643" t="str">
        <f t="array" ref="I643">IFERROR(_xlfn.XLOOKUP(Tabelle4[[#This Row],[NegotiationID]]&amp;"FinalAccept",Tabelle4[NegotiationID]&amp;Tabelle4[ActionType],Tabelle4[ActionType],,0),_xlfn.XLOOKUP(Tabelle4[[#This Row],[NegotiationID]]&amp;"FinalReject",Tabelle4[NegotiationID]&amp;Tabelle4[ActionType],Tabelle4[ActionType],,0))</f>
        <v>FinalAccept</v>
      </c>
      <c r="J643">
        <v>0.51349999999999996</v>
      </c>
      <c r="K643">
        <v>0.50919999999999999</v>
      </c>
      <c r="L643">
        <v>1.0226999999999999</v>
      </c>
      <c r="M643">
        <v>0.0043</v>
      </c>
      <c r="N643">
        <v>17</v>
      </c>
      <c r="O643">
        <v>2702</v>
      </c>
      <c r="P643">
        <v>17</v>
      </c>
      <c r="Q643" s="3" t="s">
        <v>558</v>
      </c>
    </row>
    <row r="644" ht="15" customHeight="1">
      <c r="A644" t="e">
        <f t="shared" ca="1" si="483"/>
        <v>#VALUE!</v>
      </c>
      <c r="B644" t="e">
        <f t="array" ref="B644" ca="1">_xlfn.XLOOKUP(Tabelle4[[#This Row],[ExperimentID]]&amp;Tabelle4[[#This Row],[NegotiationID]]&amp;Tabelle4[[#This Row],[MessageID]],ALL_IN_ONE[ExperimentID]&amp;ALL_IN_ONE[NegotiationID]&amp;ALL_IN_ONE[MessageID],ALL_IN_ONE[Gesamt_ID],,0)</f>
        <v>#VALUE!</v>
      </c>
      <c r="C644">
        <v>1485</v>
      </c>
      <c r="D644" t="s">
        <v>141</v>
      </c>
      <c r="E644">
        <v>6690</v>
      </c>
      <c r="F644">
        <v>1487</v>
      </c>
      <c r="G644">
        <v>1488</v>
      </c>
      <c r="H644" t="s">
        <v>20</v>
      </c>
      <c r="I644" t="str">
        <f t="array" ref="I644">IFERROR(_xlfn.XLOOKUP(Tabelle4[[#This Row],[NegotiationID]]&amp;"FinalAccept",Tabelle4[NegotiationID]&amp;Tabelle4[ActionType],Tabelle4[ActionType],,0),_xlfn.XLOOKUP(Tabelle4[[#This Row],[NegotiationID]]&amp;"FinalReject",Tabelle4[NegotiationID]&amp;Tabelle4[ActionType],Tabelle4[ActionType],,0))</f>
        <v>FinalAccept</v>
      </c>
      <c r="J644">
        <v>0.50919999999999999</v>
      </c>
      <c r="K644">
        <v>0.51349999999999996</v>
      </c>
      <c r="L644">
        <v>1.0226999999999999</v>
      </c>
      <c r="M644">
        <v>0.0043</v>
      </c>
      <c r="N644">
        <v>13</v>
      </c>
      <c r="O644">
        <v>2702</v>
      </c>
      <c r="P644">
        <v>17</v>
      </c>
      <c r="Q644" s="3" t="s">
        <v>559</v>
      </c>
    </row>
    <row r="645" ht="15" hidden="1" customHeight="1">
      <c r="A645" t="e">
        <f t="shared" ca="1" si="483"/>
        <v>#VALUE!</v>
      </c>
      <c r="B645" t="e">
        <f t="array" ref="B645" ca="1">_xlfn.XLOOKUP(Tabelle4[[#This Row],[ExperimentID]]&amp;Tabelle4[[#This Row],[NegotiationID]]&amp;Tabelle4[[#This Row],[MessageID]],ALL_IN_ONE[ExperimentID]&amp;ALL_IN_ONE[NegotiationID]&amp;ALL_IN_ONE[MessageID],ALL_IN_ONE[Gesamt_ID],,0)</f>
        <v>#VALUE!</v>
      </c>
      <c r="C645">
        <v>1511</v>
      </c>
      <c r="D645" t="s">
        <v>141</v>
      </c>
      <c r="E645">
        <v>1512</v>
      </c>
      <c r="H645" t="s">
        <v>6019</v>
      </c>
      <c r="I645" t="e">
        <f t="array" ref="I645">IFERROR(_xlfn.XLOOKUP(Tabelle4[[#This Row],[NegotiationID]]&amp;"FinalAccept",Tabelle4[NegotiationID]&amp;Tabelle4[ActionType],Tabelle4[ActionType],,0),_xlfn.XLOOKUP(Tabelle4[[#This Row],[NegotiationID]]&amp;"FinalReject",Tabelle4[NegotiationID]&amp;Tabelle4[ActionType],Tabelle4[ActionType],,0))</f>
        <v>#N/A</v>
      </c>
      <c r="N645">
        <v>21</v>
      </c>
      <c r="O645">
        <v>21</v>
      </c>
      <c r="P645">
        <v>1</v>
      </c>
      <c r="Q645" t="s">
        <v>6020</v>
      </c>
    </row>
    <row r="646" ht="15" hidden="1" customHeight="1">
      <c r="A646" t="e">
        <f t="shared" ca="1" si="483"/>
        <v>#VALUE!</v>
      </c>
      <c r="B646" t="e">
        <f t="array" ref="B646" ca="1">_xlfn.XLOOKUP(Tabelle4[[#This Row],[ExperimentID]]&amp;Tabelle4[[#This Row],[NegotiationID]]&amp;Tabelle4[[#This Row],[MessageID]],ALL_IN_ONE[ExperimentID]&amp;ALL_IN_ONE[NegotiationID]&amp;ALL_IN_ONE[MessageID],ALL_IN_ONE[Gesamt_ID],,0)</f>
        <v>#VALUE!</v>
      </c>
      <c r="C646">
        <v>1537</v>
      </c>
      <c r="D646" t="s">
        <v>141</v>
      </c>
      <c r="E646">
        <v>1538</v>
      </c>
      <c r="H646" t="s">
        <v>6019</v>
      </c>
      <c r="I646" t="e">
        <f t="array" ref="I646">IFERROR(_xlfn.XLOOKUP(Tabelle4[[#This Row],[NegotiationID]]&amp;"FinalAccept",Tabelle4[NegotiationID]&amp;Tabelle4[ActionType],Tabelle4[ActionType],,0),_xlfn.XLOOKUP(Tabelle4[[#This Row],[NegotiationID]]&amp;"FinalReject",Tabelle4[NegotiationID]&amp;Tabelle4[ActionType],Tabelle4[ActionType],,0))</f>
        <v>#N/A</v>
      </c>
      <c r="N646">
        <v>21</v>
      </c>
      <c r="O646">
        <v>21</v>
      </c>
      <c r="P646">
        <v>1</v>
      </c>
      <c r="Q646" t="s">
        <v>6020</v>
      </c>
    </row>
    <row r="647" ht="15" hidden="1" customHeight="1">
      <c r="A647" t="e">
        <f t="shared" ca="1" si="483"/>
        <v>#VALUE!</v>
      </c>
      <c r="B647" t="e">
        <f t="array" ref="B647" ca="1">_xlfn.XLOOKUP(Tabelle4[[#This Row],[ExperimentID]]&amp;Tabelle4[[#This Row],[NegotiationID]]&amp;Tabelle4[[#This Row],[MessageID]],ALL_IN_ONE[ExperimentID]&amp;ALL_IN_ONE[NegotiationID]&amp;ALL_IN_ONE[MessageID],ALL_IN_ONE[Gesamt_ID],,0)</f>
        <v>#VALUE!</v>
      </c>
      <c r="C647">
        <v>1563</v>
      </c>
      <c r="D647" t="s">
        <v>141</v>
      </c>
      <c r="E647">
        <v>1564</v>
      </c>
      <c r="H647" t="s">
        <v>6019</v>
      </c>
      <c r="I647" t="e">
        <f t="array" ref="I647">IFERROR(_xlfn.XLOOKUP(Tabelle4[[#This Row],[NegotiationID]]&amp;"FinalAccept",Tabelle4[NegotiationID]&amp;Tabelle4[ActionType],Tabelle4[ActionType],,0),_xlfn.XLOOKUP(Tabelle4[[#This Row],[NegotiationID]]&amp;"FinalReject",Tabelle4[NegotiationID]&amp;Tabelle4[ActionType],Tabelle4[ActionType],,0))</f>
        <v>#N/A</v>
      </c>
      <c r="N647">
        <v>21</v>
      </c>
      <c r="O647">
        <v>21</v>
      </c>
      <c r="P647">
        <v>1</v>
      </c>
      <c r="Q647" t="s">
        <v>6020</v>
      </c>
    </row>
    <row r="648" ht="15" hidden="1" customHeight="1">
      <c r="A648" t="e">
        <f t="shared" ca="1" si="483"/>
        <v>#VALUE!</v>
      </c>
      <c r="B648" t="e">
        <f t="array" ref="B648" ca="1">_xlfn.XLOOKUP(Tabelle4[[#This Row],[ExperimentID]]&amp;Tabelle4[[#This Row],[NegotiationID]]&amp;Tabelle4[[#This Row],[MessageID]],ALL_IN_ONE[ExperimentID]&amp;ALL_IN_ONE[NegotiationID]&amp;ALL_IN_ONE[MessageID],ALL_IN_ONE[Gesamt_ID],,0)</f>
        <v>#VALUE!</v>
      </c>
      <c r="C648">
        <v>1589</v>
      </c>
      <c r="D648" t="s">
        <v>141</v>
      </c>
      <c r="E648">
        <v>1590</v>
      </c>
      <c r="H648" t="s">
        <v>6019</v>
      </c>
      <c r="I648" t="e">
        <f t="array" ref="I648">IFERROR(_xlfn.XLOOKUP(Tabelle4[[#This Row],[NegotiationID]]&amp;"FinalAccept",Tabelle4[NegotiationID]&amp;Tabelle4[ActionType],Tabelle4[ActionType],,0),_xlfn.XLOOKUP(Tabelle4[[#This Row],[NegotiationID]]&amp;"FinalReject",Tabelle4[NegotiationID]&amp;Tabelle4[ActionType],Tabelle4[ActionType],,0))</f>
        <v>#N/A</v>
      </c>
      <c r="N648">
        <v>21</v>
      </c>
      <c r="O648">
        <v>21</v>
      </c>
      <c r="P648">
        <v>1</v>
      </c>
      <c r="Q648" t="s">
        <v>6020</v>
      </c>
    </row>
    <row r="649" ht="15" hidden="1" customHeight="1">
      <c r="A649" t="e">
        <f t="shared" ca="1" si="483"/>
        <v>#VALUE!</v>
      </c>
      <c r="B649" t="e">
        <f t="array" ref="B649" ca="1">_xlfn.XLOOKUP(Tabelle4[[#This Row],[ExperimentID]]&amp;Tabelle4[[#This Row],[NegotiationID]]&amp;Tabelle4[[#This Row],[MessageID]],ALL_IN_ONE[ExperimentID]&amp;ALL_IN_ONE[NegotiationID]&amp;ALL_IN_ONE[MessageID],ALL_IN_ONE[Gesamt_ID],,0)</f>
        <v>#VALUE!</v>
      </c>
      <c r="C649">
        <v>1615</v>
      </c>
      <c r="D649" t="s">
        <v>141</v>
      </c>
      <c r="E649">
        <v>1616</v>
      </c>
      <c r="H649" t="s">
        <v>6019</v>
      </c>
      <c r="I649" t="e">
        <f t="array" ref="I649">IFERROR(_xlfn.XLOOKUP(Tabelle4[[#This Row],[NegotiationID]]&amp;"FinalAccept",Tabelle4[NegotiationID]&amp;Tabelle4[ActionType],Tabelle4[ActionType],,0),_xlfn.XLOOKUP(Tabelle4[[#This Row],[NegotiationID]]&amp;"FinalReject",Tabelle4[NegotiationID]&amp;Tabelle4[ActionType],Tabelle4[ActionType],,0))</f>
        <v>#N/A</v>
      </c>
      <c r="N649">
        <v>21</v>
      </c>
      <c r="O649">
        <v>21</v>
      </c>
      <c r="P649">
        <v>1</v>
      </c>
      <c r="Q649" t="s">
        <v>6020</v>
      </c>
    </row>
    <row r="650" ht="15" hidden="1" customHeight="1">
      <c r="A650" t="e">
        <f t="shared" ca="1" si="483"/>
        <v>#VALUE!</v>
      </c>
      <c r="B650" t="e">
        <f t="array" ref="B650" ca="1">_xlfn.XLOOKUP(Tabelle4[[#This Row],[ExperimentID]]&amp;Tabelle4[[#This Row],[NegotiationID]]&amp;Tabelle4[[#This Row],[MessageID]],ALL_IN_ONE[ExperimentID]&amp;ALL_IN_ONE[NegotiationID]&amp;ALL_IN_ONE[MessageID],ALL_IN_ONE[Gesamt_ID],,0)</f>
        <v>#VALUE!</v>
      </c>
      <c r="C650">
        <v>1641</v>
      </c>
      <c r="D650" t="s">
        <v>141</v>
      </c>
      <c r="E650">
        <v>1642</v>
      </c>
      <c r="H650" t="s">
        <v>6019</v>
      </c>
      <c r="I650" t="e">
        <f t="array" ref="I650">IFERROR(_xlfn.XLOOKUP(Tabelle4[[#This Row],[NegotiationID]]&amp;"FinalAccept",Tabelle4[NegotiationID]&amp;Tabelle4[ActionType],Tabelle4[ActionType],,0),_xlfn.XLOOKUP(Tabelle4[[#This Row],[NegotiationID]]&amp;"FinalReject",Tabelle4[NegotiationID]&amp;Tabelle4[ActionType],Tabelle4[ActionType],,0))</f>
        <v>#N/A</v>
      </c>
      <c r="N650">
        <v>21</v>
      </c>
      <c r="O650">
        <v>21</v>
      </c>
      <c r="P650">
        <v>1</v>
      </c>
      <c r="Q650" t="s">
        <v>6020</v>
      </c>
    </row>
    <row r="651" ht="15" hidden="1" customHeight="1">
      <c r="A651" t="e">
        <f t="shared" ca="1" si="483"/>
        <v>#VALUE!</v>
      </c>
      <c r="B651" t="e">
        <f t="array" ref="B651" ca="1">_xlfn.XLOOKUP(Tabelle4[[#This Row],[ExperimentID]]&amp;Tabelle4[[#This Row],[NegotiationID]]&amp;Tabelle4[[#This Row],[MessageID]],ALL_IN_ONE[ExperimentID]&amp;ALL_IN_ONE[NegotiationID]&amp;ALL_IN_ONE[MessageID],ALL_IN_ONE[Gesamt_ID],,0)</f>
        <v>#VALUE!</v>
      </c>
      <c r="C651">
        <v>1667</v>
      </c>
      <c r="D651" t="s">
        <v>141</v>
      </c>
      <c r="E651">
        <v>1668</v>
      </c>
      <c r="H651" t="s">
        <v>6019</v>
      </c>
      <c r="I651" t="e">
        <f t="array" ref="I651">IFERROR(_xlfn.XLOOKUP(Tabelle4[[#This Row],[NegotiationID]]&amp;"FinalAccept",Tabelle4[NegotiationID]&amp;Tabelle4[ActionType],Tabelle4[ActionType],,0),_xlfn.XLOOKUP(Tabelle4[[#This Row],[NegotiationID]]&amp;"FinalReject",Tabelle4[NegotiationID]&amp;Tabelle4[ActionType],Tabelle4[ActionType],,0))</f>
        <v>#N/A</v>
      </c>
      <c r="N651">
        <v>21</v>
      </c>
      <c r="O651">
        <v>21</v>
      </c>
      <c r="P651">
        <v>1</v>
      </c>
      <c r="Q651" t="s">
        <v>6020</v>
      </c>
    </row>
    <row r="652" ht="15" hidden="1" customHeight="1">
      <c r="A652" t="e">
        <f t="shared" ca="1" si="483"/>
        <v>#VALUE!</v>
      </c>
      <c r="B652" t="e">
        <f t="array" ref="B652" ca="1">_xlfn.XLOOKUP(Tabelle4[[#This Row],[ExperimentID]]&amp;Tabelle4[[#This Row],[NegotiationID]]&amp;Tabelle4[[#This Row],[MessageID]],ALL_IN_ONE[ExperimentID]&amp;ALL_IN_ONE[NegotiationID]&amp;ALL_IN_ONE[MessageID],ALL_IN_ONE[Gesamt_ID],,0)</f>
        <v>#VALUE!</v>
      </c>
      <c r="C652">
        <v>1693</v>
      </c>
      <c r="D652" t="s">
        <v>141</v>
      </c>
      <c r="E652">
        <v>1694</v>
      </c>
      <c r="H652" t="s">
        <v>6019</v>
      </c>
      <c r="I652" t="e">
        <f t="array" ref="I652">IFERROR(_xlfn.XLOOKUP(Tabelle4[[#This Row],[NegotiationID]]&amp;"FinalAccept",Tabelle4[NegotiationID]&amp;Tabelle4[ActionType],Tabelle4[ActionType],,0),_xlfn.XLOOKUP(Tabelle4[[#This Row],[NegotiationID]]&amp;"FinalReject",Tabelle4[NegotiationID]&amp;Tabelle4[ActionType],Tabelle4[ActionType],,0))</f>
        <v>#N/A</v>
      </c>
      <c r="N652">
        <v>21</v>
      </c>
      <c r="O652">
        <v>21</v>
      </c>
      <c r="P652">
        <v>1</v>
      </c>
      <c r="Q652" t="s">
        <v>6020</v>
      </c>
    </row>
    <row r="653" ht="15" hidden="1" customHeight="1">
      <c r="A653" t="e">
        <f t="shared" ca="1" si="483"/>
        <v>#VALUE!</v>
      </c>
      <c r="B653" t="e">
        <f t="array" ref="B653" ca="1">_xlfn.XLOOKUP(Tabelle4[[#This Row],[ExperimentID]]&amp;Tabelle4[[#This Row],[NegotiationID]]&amp;Tabelle4[[#This Row],[MessageID]],ALL_IN_ONE[ExperimentID]&amp;ALL_IN_ONE[NegotiationID]&amp;ALL_IN_ONE[MessageID],ALL_IN_ONE[Gesamt_ID],,0)</f>
        <v>#VALUE!</v>
      </c>
      <c r="C653">
        <v>1719</v>
      </c>
      <c r="D653" t="s">
        <v>141</v>
      </c>
      <c r="E653">
        <v>1720</v>
      </c>
      <c r="H653" t="s">
        <v>6019</v>
      </c>
      <c r="I653" t="e">
        <f t="array" ref="I653">IFERROR(_xlfn.XLOOKUP(Tabelle4[[#This Row],[NegotiationID]]&amp;"FinalAccept",Tabelle4[NegotiationID]&amp;Tabelle4[ActionType],Tabelle4[ActionType],,0),_xlfn.XLOOKUP(Tabelle4[[#This Row],[NegotiationID]]&amp;"FinalReject",Tabelle4[NegotiationID]&amp;Tabelle4[ActionType],Tabelle4[ActionType],,0))</f>
        <v>#N/A</v>
      </c>
      <c r="N653">
        <v>21</v>
      </c>
      <c r="O653">
        <v>21</v>
      </c>
      <c r="P653">
        <v>1</v>
      </c>
      <c r="Q653" t="s">
        <v>6020</v>
      </c>
    </row>
    <row r="654" ht="15" hidden="1" customHeight="1">
      <c r="A654" t="e">
        <f t="shared" ca="1" si="483"/>
        <v>#VALUE!</v>
      </c>
      <c r="B654" t="e">
        <f t="array" ref="B654" ca="1">_xlfn.XLOOKUP(Tabelle4[[#This Row],[ExperimentID]]&amp;Tabelle4[[#This Row],[NegotiationID]]&amp;Tabelle4[[#This Row],[MessageID]],ALL_IN_ONE[ExperimentID]&amp;ALL_IN_ONE[NegotiationID]&amp;ALL_IN_ONE[MessageID],ALL_IN_ONE[Gesamt_ID],,0)</f>
        <v>#VALUE!</v>
      </c>
      <c r="C654">
        <v>1745</v>
      </c>
      <c r="D654" t="s">
        <v>141</v>
      </c>
      <c r="E654">
        <v>1746</v>
      </c>
      <c r="H654" t="s">
        <v>6019</v>
      </c>
      <c r="I654" t="e">
        <f t="array" ref="I654">IFERROR(_xlfn.XLOOKUP(Tabelle4[[#This Row],[NegotiationID]]&amp;"FinalAccept",Tabelle4[NegotiationID]&amp;Tabelle4[ActionType],Tabelle4[ActionType],,0),_xlfn.XLOOKUP(Tabelle4[[#This Row],[NegotiationID]]&amp;"FinalReject",Tabelle4[NegotiationID]&amp;Tabelle4[ActionType],Tabelle4[ActionType],,0))</f>
        <v>#N/A</v>
      </c>
      <c r="N654">
        <v>21</v>
      </c>
      <c r="O654">
        <v>21</v>
      </c>
      <c r="P654">
        <v>1</v>
      </c>
      <c r="Q654" t="s">
        <v>6020</v>
      </c>
    </row>
    <row r="655" ht="15" hidden="1" customHeight="1">
      <c r="A655" t="e">
        <f t="shared" ca="1" si="483"/>
        <v>#VALUE!</v>
      </c>
      <c r="B655" t="e">
        <f t="array" ref="B655" ca="1">_xlfn.XLOOKUP(Tabelle4[[#This Row],[ExperimentID]]&amp;Tabelle4[[#This Row],[NegotiationID]]&amp;Tabelle4[[#This Row],[MessageID]],ALL_IN_ONE[ExperimentID]&amp;ALL_IN_ONE[NegotiationID]&amp;ALL_IN_ONE[MessageID],ALL_IN_ONE[Gesamt_ID],,0)</f>
        <v>#VALUE!</v>
      </c>
      <c r="C655">
        <v>1771</v>
      </c>
      <c r="D655" t="s">
        <v>141</v>
      </c>
      <c r="E655">
        <v>1772</v>
      </c>
      <c r="H655" t="s">
        <v>6019</v>
      </c>
      <c r="I655" t="e">
        <f t="array" ref="I655">IFERROR(_xlfn.XLOOKUP(Tabelle4[[#This Row],[NegotiationID]]&amp;"FinalAccept",Tabelle4[NegotiationID]&amp;Tabelle4[ActionType],Tabelle4[ActionType],,0),_xlfn.XLOOKUP(Tabelle4[[#This Row],[NegotiationID]]&amp;"FinalReject",Tabelle4[NegotiationID]&amp;Tabelle4[ActionType],Tabelle4[ActionType],,0))</f>
        <v>#N/A</v>
      </c>
      <c r="N655">
        <v>21</v>
      </c>
      <c r="O655">
        <v>21</v>
      </c>
      <c r="P655">
        <v>1</v>
      </c>
      <c r="Q655" t="s">
        <v>6020</v>
      </c>
    </row>
    <row r="656" ht="15" hidden="1" customHeight="1">
      <c r="A656" t="e">
        <f t="shared" ca="1" si="483"/>
        <v>#VALUE!</v>
      </c>
      <c r="B656" t="e">
        <f t="array" ref="B656" ca="1">_xlfn.XLOOKUP(Tabelle4[[#This Row],[ExperimentID]]&amp;Tabelle4[[#This Row],[NegotiationID]]&amp;Tabelle4[[#This Row],[MessageID]],ALL_IN_ONE[ExperimentID]&amp;ALL_IN_ONE[NegotiationID]&amp;ALL_IN_ONE[MessageID],ALL_IN_ONE[Gesamt_ID],,0)</f>
        <v>#VALUE!</v>
      </c>
      <c r="C656">
        <v>1797</v>
      </c>
      <c r="D656" t="s">
        <v>141</v>
      </c>
      <c r="E656">
        <v>1798</v>
      </c>
      <c r="H656" t="s">
        <v>6019</v>
      </c>
      <c r="I656" t="e">
        <f t="array" ref="I656">IFERROR(_xlfn.XLOOKUP(Tabelle4[[#This Row],[NegotiationID]]&amp;"FinalAccept",Tabelle4[NegotiationID]&amp;Tabelle4[ActionType],Tabelle4[ActionType],,0),_xlfn.XLOOKUP(Tabelle4[[#This Row],[NegotiationID]]&amp;"FinalReject",Tabelle4[NegotiationID]&amp;Tabelle4[ActionType],Tabelle4[ActionType],,0))</f>
        <v>#N/A</v>
      </c>
      <c r="N656">
        <v>21</v>
      </c>
      <c r="O656">
        <v>21</v>
      </c>
      <c r="P656">
        <v>1</v>
      </c>
      <c r="Q656" t="s">
        <v>6020</v>
      </c>
    </row>
    <row r="657" ht="15" hidden="1" customHeight="1">
      <c r="A657" t="e">
        <f t="shared" ca="1" si="483"/>
        <v>#VALUE!</v>
      </c>
      <c r="B657" t="e">
        <f t="array" ref="B657" ca="1">_xlfn.XLOOKUP(Tabelle4[[#This Row],[ExperimentID]]&amp;Tabelle4[[#This Row],[NegotiationID]]&amp;Tabelle4[[#This Row],[MessageID]],ALL_IN_ONE[ExperimentID]&amp;ALL_IN_ONE[NegotiationID]&amp;ALL_IN_ONE[MessageID],ALL_IN_ONE[Gesamt_ID],,0)</f>
        <v>#VALUE!</v>
      </c>
      <c r="C657">
        <v>1823</v>
      </c>
      <c r="D657" t="s">
        <v>141</v>
      </c>
      <c r="E657">
        <v>1824</v>
      </c>
      <c r="H657" t="s">
        <v>6019</v>
      </c>
      <c r="I657" t="e">
        <f t="array" ref="I657">IFERROR(_xlfn.XLOOKUP(Tabelle4[[#This Row],[NegotiationID]]&amp;"FinalAccept",Tabelle4[NegotiationID]&amp;Tabelle4[ActionType],Tabelle4[ActionType],,0),_xlfn.XLOOKUP(Tabelle4[[#This Row],[NegotiationID]]&amp;"FinalReject",Tabelle4[NegotiationID]&amp;Tabelle4[ActionType],Tabelle4[ActionType],,0))</f>
        <v>#N/A</v>
      </c>
      <c r="N657">
        <v>21</v>
      </c>
      <c r="O657">
        <v>21</v>
      </c>
      <c r="P657">
        <v>1</v>
      </c>
      <c r="Q657" t="s">
        <v>6020</v>
      </c>
    </row>
    <row r="658" ht="15" hidden="1" customHeight="1">
      <c r="A658" t="e">
        <f t="shared" ca="1" si="483"/>
        <v>#VALUE!</v>
      </c>
      <c r="B658" t="e">
        <f t="array" ref="B658" ca="1">_xlfn.XLOOKUP(Tabelle4[[#This Row],[ExperimentID]]&amp;Tabelle4[[#This Row],[NegotiationID]]&amp;Tabelle4[[#This Row],[MessageID]],ALL_IN_ONE[ExperimentID]&amp;ALL_IN_ONE[NegotiationID]&amp;ALL_IN_ONE[MessageID],ALL_IN_ONE[Gesamt_ID],,0)</f>
        <v>#VALUE!</v>
      </c>
      <c r="C658">
        <v>1849</v>
      </c>
      <c r="D658" t="s">
        <v>141</v>
      </c>
      <c r="E658">
        <v>1850</v>
      </c>
      <c r="H658" t="s">
        <v>6019</v>
      </c>
      <c r="I658" t="e">
        <f t="array" ref="I658">IFERROR(_xlfn.XLOOKUP(Tabelle4[[#This Row],[NegotiationID]]&amp;"FinalAccept",Tabelle4[NegotiationID]&amp;Tabelle4[ActionType],Tabelle4[ActionType],,0),_xlfn.XLOOKUP(Tabelle4[[#This Row],[NegotiationID]]&amp;"FinalReject",Tabelle4[NegotiationID]&amp;Tabelle4[ActionType],Tabelle4[ActionType],,0))</f>
        <v>#N/A</v>
      </c>
      <c r="N658">
        <v>21</v>
      </c>
      <c r="O658">
        <v>21</v>
      </c>
      <c r="P658">
        <v>1</v>
      </c>
      <c r="Q658" t="s">
        <v>6020</v>
      </c>
    </row>
    <row r="659" ht="15" hidden="1" customHeight="1">
      <c r="A659" t="e">
        <f t="shared" ca="1" si="483"/>
        <v>#VALUE!</v>
      </c>
      <c r="B659" t="e">
        <f t="array" ref="B659" ca="1">_xlfn.XLOOKUP(Tabelle4[[#This Row],[ExperimentID]]&amp;Tabelle4[[#This Row],[NegotiationID]]&amp;Tabelle4[[#This Row],[MessageID]],ALL_IN_ONE[ExperimentID]&amp;ALL_IN_ONE[NegotiationID]&amp;ALL_IN_ONE[MessageID],ALL_IN_ONE[Gesamt_ID],,0)</f>
        <v>#VALUE!</v>
      </c>
      <c r="C659">
        <v>1875</v>
      </c>
      <c r="D659" t="s">
        <v>141</v>
      </c>
      <c r="E659">
        <v>1876</v>
      </c>
      <c r="H659" t="s">
        <v>6019</v>
      </c>
      <c r="I659" t="e">
        <f t="array" ref="I659">IFERROR(_xlfn.XLOOKUP(Tabelle4[[#This Row],[NegotiationID]]&amp;"FinalAccept",Tabelle4[NegotiationID]&amp;Tabelle4[ActionType],Tabelle4[ActionType],,0),_xlfn.XLOOKUP(Tabelle4[[#This Row],[NegotiationID]]&amp;"FinalReject",Tabelle4[NegotiationID]&amp;Tabelle4[ActionType],Tabelle4[ActionType],,0))</f>
        <v>#N/A</v>
      </c>
      <c r="N659">
        <v>21</v>
      </c>
      <c r="O659">
        <v>21</v>
      </c>
      <c r="P659">
        <v>1</v>
      </c>
      <c r="Q659" t="s">
        <v>6020</v>
      </c>
    </row>
    <row r="660" ht="15" hidden="1" customHeight="1">
      <c r="A660" t="e">
        <f t="shared" ca="1" si="483"/>
        <v>#VALUE!</v>
      </c>
      <c r="B660" t="e">
        <f t="array" ref="B660" ca="1">_xlfn.XLOOKUP(Tabelle4[[#This Row],[ExperimentID]]&amp;Tabelle4[[#This Row],[NegotiationID]]&amp;Tabelle4[[#This Row],[MessageID]],ALL_IN_ONE[ExperimentID]&amp;ALL_IN_ONE[NegotiationID]&amp;ALL_IN_ONE[MessageID],ALL_IN_ONE[Gesamt_ID],,0)</f>
        <v>#VALUE!</v>
      </c>
      <c r="C660">
        <v>1901</v>
      </c>
      <c r="D660" t="s">
        <v>141</v>
      </c>
      <c r="E660">
        <v>1902</v>
      </c>
      <c r="H660" t="s">
        <v>6019</v>
      </c>
      <c r="I660" t="e">
        <f t="array" ref="I660">IFERROR(_xlfn.XLOOKUP(Tabelle4[[#This Row],[NegotiationID]]&amp;"FinalAccept",Tabelle4[NegotiationID]&amp;Tabelle4[ActionType],Tabelle4[ActionType],,0),_xlfn.XLOOKUP(Tabelle4[[#This Row],[NegotiationID]]&amp;"FinalReject",Tabelle4[NegotiationID]&amp;Tabelle4[ActionType],Tabelle4[ActionType],,0))</f>
        <v>#N/A</v>
      </c>
      <c r="N660">
        <v>21</v>
      </c>
      <c r="O660">
        <v>21</v>
      </c>
      <c r="P660">
        <v>1</v>
      </c>
      <c r="Q660" t="s">
        <v>6020</v>
      </c>
    </row>
    <row r="661" ht="15" hidden="1" customHeight="1">
      <c r="A661" t="e">
        <f t="shared" ca="1" si="483"/>
        <v>#VALUE!</v>
      </c>
      <c r="B661" t="e">
        <f t="array" ref="B661" ca="1">_xlfn.XLOOKUP(Tabelle4[[#This Row],[ExperimentID]]&amp;Tabelle4[[#This Row],[NegotiationID]]&amp;Tabelle4[[#This Row],[MessageID]],ALL_IN_ONE[ExperimentID]&amp;ALL_IN_ONE[NegotiationID]&amp;ALL_IN_ONE[MessageID],ALL_IN_ONE[Gesamt_ID],,0)</f>
        <v>#VALUE!</v>
      </c>
      <c r="C661">
        <v>1927</v>
      </c>
      <c r="D661" t="s">
        <v>141</v>
      </c>
      <c r="E661">
        <v>1928</v>
      </c>
      <c r="H661" t="s">
        <v>6019</v>
      </c>
      <c r="I661" t="e">
        <f t="array" ref="I661">IFERROR(_xlfn.XLOOKUP(Tabelle4[[#This Row],[NegotiationID]]&amp;"FinalAccept",Tabelle4[NegotiationID]&amp;Tabelle4[ActionType],Tabelle4[ActionType],,0),_xlfn.XLOOKUP(Tabelle4[[#This Row],[NegotiationID]]&amp;"FinalReject",Tabelle4[NegotiationID]&amp;Tabelle4[ActionType],Tabelle4[ActionType],,0))</f>
        <v>#N/A</v>
      </c>
      <c r="N661">
        <v>21</v>
      </c>
      <c r="O661">
        <v>21</v>
      </c>
      <c r="P661">
        <v>1</v>
      </c>
      <c r="Q661" t="s">
        <v>6020</v>
      </c>
    </row>
    <row r="662" ht="15" hidden="1" customHeight="1">
      <c r="A662" t="e">
        <f t="shared" ca="1" si="483"/>
        <v>#VALUE!</v>
      </c>
      <c r="B662" t="e">
        <f t="array" ref="B662" ca="1">_xlfn.XLOOKUP(Tabelle4[[#This Row],[ExperimentID]]&amp;Tabelle4[[#This Row],[NegotiationID]]&amp;Tabelle4[[#This Row],[MessageID]],ALL_IN_ONE[ExperimentID]&amp;ALL_IN_ONE[NegotiationID]&amp;ALL_IN_ONE[MessageID],ALL_IN_ONE[Gesamt_ID],,0)</f>
        <v>#VALUE!</v>
      </c>
      <c r="C662">
        <v>1953</v>
      </c>
      <c r="D662" t="s">
        <v>141</v>
      </c>
      <c r="E662">
        <v>1954</v>
      </c>
      <c r="H662" t="s">
        <v>6019</v>
      </c>
      <c r="I662" t="e">
        <f t="array" ref="I662">IFERROR(_xlfn.XLOOKUP(Tabelle4[[#This Row],[NegotiationID]]&amp;"FinalAccept",Tabelle4[NegotiationID]&amp;Tabelle4[ActionType],Tabelle4[ActionType],,0),_xlfn.XLOOKUP(Tabelle4[[#This Row],[NegotiationID]]&amp;"FinalReject",Tabelle4[NegotiationID]&amp;Tabelle4[ActionType],Tabelle4[ActionType],,0))</f>
        <v>#N/A</v>
      </c>
      <c r="N662">
        <v>21</v>
      </c>
      <c r="O662">
        <v>21</v>
      </c>
      <c r="P662">
        <v>1</v>
      </c>
      <c r="Q662" t="s">
        <v>6020</v>
      </c>
    </row>
    <row r="663" ht="15" hidden="1" customHeight="1">
      <c r="A663" t="e">
        <f t="shared" ca="1" si="483"/>
        <v>#VALUE!</v>
      </c>
      <c r="B663" t="e">
        <f t="array" ref="B663" ca="1">_xlfn.XLOOKUP(Tabelle4[[#This Row],[ExperimentID]]&amp;Tabelle4[[#This Row],[NegotiationID]]&amp;Tabelle4[[#This Row],[MessageID]],ALL_IN_ONE[ExperimentID]&amp;ALL_IN_ONE[NegotiationID]&amp;ALL_IN_ONE[MessageID],ALL_IN_ONE[Gesamt_ID],,0)</f>
        <v>#VALUE!</v>
      </c>
      <c r="C663">
        <v>1979</v>
      </c>
      <c r="D663" t="s">
        <v>141</v>
      </c>
      <c r="E663">
        <v>1980</v>
      </c>
      <c r="H663" t="s">
        <v>6019</v>
      </c>
      <c r="I663" t="e">
        <f t="array" ref="I663">IFERROR(_xlfn.XLOOKUP(Tabelle4[[#This Row],[NegotiationID]]&amp;"FinalAccept",Tabelle4[NegotiationID]&amp;Tabelle4[ActionType],Tabelle4[ActionType],,0),_xlfn.XLOOKUP(Tabelle4[[#This Row],[NegotiationID]]&amp;"FinalReject",Tabelle4[NegotiationID]&amp;Tabelle4[ActionType],Tabelle4[ActionType],,0))</f>
        <v>#N/A</v>
      </c>
      <c r="N663">
        <v>21</v>
      </c>
      <c r="O663">
        <v>21</v>
      </c>
      <c r="P663">
        <v>1</v>
      </c>
      <c r="Q663" t="s">
        <v>6020</v>
      </c>
    </row>
    <row r="664" ht="15" hidden="1" customHeight="1">
      <c r="A664" t="e">
        <f t="shared" ca="1" si="483"/>
        <v>#VALUE!</v>
      </c>
      <c r="B664" t="e">
        <f t="array" ref="B664" ca="1">_xlfn.XLOOKUP(Tabelle4[[#This Row],[ExperimentID]]&amp;Tabelle4[[#This Row],[NegotiationID]]&amp;Tabelle4[[#This Row],[MessageID]],ALL_IN_ONE[ExperimentID]&amp;ALL_IN_ONE[NegotiationID]&amp;ALL_IN_ONE[MessageID],ALL_IN_ONE[Gesamt_ID],,0)</f>
        <v>#VALUE!</v>
      </c>
      <c r="C664">
        <v>2005</v>
      </c>
      <c r="D664" t="s">
        <v>141</v>
      </c>
      <c r="E664">
        <v>2006</v>
      </c>
      <c r="H664" t="s">
        <v>6019</v>
      </c>
      <c r="I664" t="e">
        <f t="array" ref="I664">IFERROR(_xlfn.XLOOKUP(Tabelle4[[#This Row],[NegotiationID]]&amp;"FinalAccept",Tabelle4[NegotiationID]&amp;Tabelle4[ActionType],Tabelle4[ActionType],,0),_xlfn.XLOOKUP(Tabelle4[[#This Row],[NegotiationID]]&amp;"FinalReject",Tabelle4[NegotiationID]&amp;Tabelle4[ActionType],Tabelle4[ActionType],,0))</f>
        <v>#N/A</v>
      </c>
      <c r="N664">
        <v>21</v>
      </c>
      <c r="O664">
        <v>21</v>
      </c>
      <c r="P664">
        <v>1</v>
      </c>
      <c r="Q664" t="s">
        <v>6020</v>
      </c>
    </row>
    <row r="665" ht="15" hidden="1" customHeight="1">
      <c r="A665" t="e">
        <f t="shared" ca="1" si="483"/>
        <v>#VALUE!</v>
      </c>
      <c r="B665" t="e">
        <f t="array" ref="B665" ca="1">_xlfn.XLOOKUP(Tabelle4[[#This Row],[ExperimentID]]&amp;Tabelle4[[#This Row],[NegotiationID]]&amp;Tabelle4[[#This Row],[MessageID]],ALL_IN_ONE[ExperimentID]&amp;ALL_IN_ONE[NegotiationID]&amp;ALL_IN_ONE[MessageID],ALL_IN_ONE[Gesamt_ID],,0)</f>
        <v>#VALUE!</v>
      </c>
      <c r="C665">
        <v>2031</v>
      </c>
      <c r="D665" t="s">
        <v>141</v>
      </c>
      <c r="E665">
        <v>2032</v>
      </c>
      <c r="H665" t="s">
        <v>6019</v>
      </c>
      <c r="I665" t="e">
        <f t="array" ref="I665">IFERROR(_xlfn.XLOOKUP(Tabelle4[[#This Row],[NegotiationID]]&amp;"FinalAccept",Tabelle4[NegotiationID]&amp;Tabelle4[ActionType],Tabelle4[ActionType],,0),_xlfn.XLOOKUP(Tabelle4[[#This Row],[NegotiationID]]&amp;"FinalReject",Tabelle4[NegotiationID]&amp;Tabelle4[ActionType],Tabelle4[ActionType],,0))</f>
        <v>#N/A</v>
      </c>
      <c r="N665">
        <v>21</v>
      </c>
      <c r="O665">
        <v>21</v>
      </c>
      <c r="P665">
        <v>1</v>
      </c>
      <c r="Q665" t="s">
        <v>6020</v>
      </c>
    </row>
    <row r="666" ht="15" hidden="1" customHeight="1">
      <c r="A666" t="e">
        <f t="shared" ca="1" si="483"/>
        <v>#VALUE!</v>
      </c>
      <c r="B666" t="e">
        <f t="array" ref="B666" ca="1">_xlfn.XLOOKUP(Tabelle4[[#This Row],[ExperimentID]]&amp;Tabelle4[[#This Row],[NegotiationID]]&amp;Tabelle4[[#This Row],[MessageID]],ALL_IN_ONE[ExperimentID]&amp;ALL_IN_ONE[NegotiationID]&amp;ALL_IN_ONE[MessageID],ALL_IN_ONE[Gesamt_ID],,0)</f>
        <v>#VALUE!</v>
      </c>
      <c r="C666">
        <v>2057</v>
      </c>
      <c r="D666" t="s">
        <v>141</v>
      </c>
      <c r="E666">
        <v>2058</v>
      </c>
      <c r="H666" t="s">
        <v>6019</v>
      </c>
      <c r="I666" t="e">
        <f t="array" ref="I666">IFERROR(_xlfn.XLOOKUP(Tabelle4[[#This Row],[NegotiationID]]&amp;"FinalAccept",Tabelle4[NegotiationID]&amp;Tabelle4[ActionType],Tabelle4[ActionType],,0),_xlfn.XLOOKUP(Tabelle4[[#This Row],[NegotiationID]]&amp;"FinalReject",Tabelle4[NegotiationID]&amp;Tabelle4[ActionType],Tabelle4[ActionType],,0))</f>
        <v>#N/A</v>
      </c>
      <c r="N666">
        <v>21</v>
      </c>
      <c r="O666">
        <v>21</v>
      </c>
      <c r="P666">
        <v>1</v>
      </c>
      <c r="Q666" t="s">
        <v>6020</v>
      </c>
    </row>
    <row r="667" ht="15" hidden="1" customHeight="1">
      <c r="A667" t="e">
        <f t="shared" ca="1" si="483"/>
        <v>#VALUE!</v>
      </c>
      <c r="B667" t="e">
        <f t="array" ref="B667" ca="1">_xlfn.XLOOKUP(Tabelle4[[#This Row],[ExperimentID]]&amp;Tabelle4[[#This Row],[NegotiationID]]&amp;Tabelle4[[#This Row],[MessageID]],ALL_IN_ONE[ExperimentID]&amp;ALL_IN_ONE[NegotiationID]&amp;ALL_IN_ONE[MessageID],ALL_IN_ONE[Gesamt_ID],,0)</f>
        <v>#VALUE!</v>
      </c>
      <c r="C667">
        <v>2083</v>
      </c>
      <c r="D667" t="s">
        <v>141</v>
      </c>
      <c r="E667">
        <v>2084</v>
      </c>
      <c r="H667" t="s">
        <v>6019</v>
      </c>
      <c r="I667" t="e">
        <f t="array" ref="I667">IFERROR(_xlfn.XLOOKUP(Tabelle4[[#This Row],[NegotiationID]]&amp;"FinalAccept",Tabelle4[NegotiationID]&amp;Tabelle4[ActionType],Tabelle4[ActionType],,0),_xlfn.XLOOKUP(Tabelle4[[#This Row],[NegotiationID]]&amp;"FinalReject",Tabelle4[NegotiationID]&amp;Tabelle4[ActionType],Tabelle4[ActionType],,0))</f>
        <v>#N/A</v>
      </c>
      <c r="N667">
        <v>21</v>
      </c>
      <c r="O667">
        <v>21</v>
      </c>
      <c r="P667">
        <v>1</v>
      </c>
      <c r="Q667" t="s">
        <v>6020</v>
      </c>
    </row>
    <row r="668" ht="15" hidden="1" customHeight="1">
      <c r="A668" t="e">
        <f t="shared" ca="1" si="483"/>
        <v>#VALUE!</v>
      </c>
      <c r="B668" t="e">
        <f t="array" ref="B668" ca="1">_xlfn.XLOOKUP(Tabelle4[[#This Row],[ExperimentID]]&amp;Tabelle4[[#This Row],[NegotiationID]]&amp;Tabelle4[[#This Row],[MessageID]],ALL_IN_ONE[ExperimentID]&amp;ALL_IN_ONE[NegotiationID]&amp;ALL_IN_ONE[MessageID],ALL_IN_ONE[Gesamt_ID],,0)</f>
        <v>#VALUE!</v>
      </c>
      <c r="C668">
        <v>2109</v>
      </c>
      <c r="D668" t="s">
        <v>141</v>
      </c>
      <c r="E668">
        <v>2110</v>
      </c>
      <c r="H668" t="s">
        <v>6019</v>
      </c>
      <c r="I668" t="e">
        <f t="array" ref="I668">IFERROR(_xlfn.XLOOKUP(Tabelle4[[#This Row],[NegotiationID]]&amp;"FinalAccept",Tabelle4[NegotiationID]&amp;Tabelle4[ActionType],Tabelle4[ActionType],,0),_xlfn.XLOOKUP(Tabelle4[[#This Row],[NegotiationID]]&amp;"FinalReject",Tabelle4[NegotiationID]&amp;Tabelle4[ActionType],Tabelle4[ActionType],,0))</f>
        <v>#N/A</v>
      </c>
      <c r="N668">
        <v>21</v>
      </c>
      <c r="O668">
        <v>21</v>
      </c>
      <c r="P668">
        <v>1</v>
      </c>
      <c r="Q668" t="s">
        <v>6020</v>
      </c>
    </row>
    <row r="669" ht="15" hidden="1" customHeight="1">
      <c r="A669" t="e">
        <f t="shared" ca="1" si="483"/>
        <v>#VALUE!</v>
      </c>
      <c r="B669" t="e">
        <f t="array" ref="B669" ca="1">_xlfn.XLOOKUP(Tabelle4[[#This Row],[ExperimentID]]&amp;Tabelle4[[#This Row],[NegotiationID]]&amp;Tabelle4[[#This Row],[MessageID]],ALL_IN_ONE[ExperimentID]&amp;ALL_IN_ONE[NegotiationID]&amp;ALL_IN_ONE[MessageID],ALL_IN_ONE[Gesamt_ID],,0)</f>
        <v>#VALUE!</v>
      </c>
      <c r="C669">
        <v>2135</v>
      </c>
      <c r="D669" t="s">
        <v>141</v>
      </c>
      <c r="E669">
        <v>2136</v>
      </c>
      <c r="H669" t="s">
        <v>6019</v>
      </c>
      <c r="I669" t="e">
        <f t="array" ref="I669">IFERROR(_xlfn.XLOOKUP(Tabelle4[[#This Row],[NegotiationID]]&amp;"FinalAccept",Tabelle4[NegotiationID]&amp;Tabelle4[ActionType],Tabelle4[ActionType],,0),_xlfn.XLOOKUP(Tabelle4[[#This Row],[NegotiationID]]&amp;"FinalReject",Tabelle4[NegotiationID]&amp;Tabelle4[ActionType],Tabelle4[ActionType],,0))</f>
        <v>#N/A</v>
      </c>
      <c r="N669">
        <v>21</v>
      </c>
      <c r="O669">
        <v>21</v>
      </c>
      <c r="P669">
        <v>1</v>
      </c>
      <c r="Q669" t="s">
        <v>6020</v>
      </c>
    </row>
    <row r="670" ht="15" hidden="1" customHeight="1">
      <c r="A670" t="e">
        <f t="shared" ca="1" si="483"/>
        <v>#VALUE!</v>
      </c>
      <c r="B670" t="e">
        <f t="array" ref="B670" ca="1">_xlfn.XLOOKUP(Tabelle4[[#This Row],[ExperimentID]]&amp;Tabelle4[[#This Row],[NegotiationID]]&amp;Tabelle4[[#This Row],[MessageID]],ALL_IN_ONE[ExperimentID]&amp;ALL_IN_ONE[NegotiationID]&amp;ALL_IN_ONE[MessageID],ALL_IN_ONE[Gesamt_ID],,0)</f>
        <v>#VALUE!</v>
      </c>
      <c r="C670">
        <v>2161</v>
      </c>
      <c r="D670" t="s">
        <v>141</v>
      </c>
      <c r="E670">
        <v>2162</v>
      </c>
      <c r="H670" t="s">
        <v>6019</v>
      </c>
      <c r="I670" t="e">
        <f t="array" ref="I670">IFERROR(_xlfn.XLOOKUP(Tabelle4[[#This Row],[NegotiationID]]&amp;"FinalAccept",Tabelle4[NegotiationID]&amp;Tabelle4[ActionType],Tabelle4[ActionType],,0),_xlfn.XLOOKUP(Tabelle4[[#This Row],[NegotiationID]]&amp;"FinalReject",Tabelle4[NegotiationID]&amp;Tabelle4[ActionType],Tabelle4[ActionType],,0))</f>
        <v>#N/A</v>
      </c>
      <c r="N670">
        <v>21</v>
      </c>
      <c r="O670">
        <v>21</v>
      </c>
      <c r="P670">
        <v>1</v>
      </c>
      <c r="Q670" t="s">
        <v>6020</v>
      </c>
    </row>
    <row r="671" ht="15" hidden="1" customHeight="1">
      <c r="A671" t="e">
        <f t="shared" ca="1" si="483"/>
        <v>#VALUE!</v>
      </c>
      <c r="B671" t="e">
        <f t="array" ref="B671" ca="1">_xlfn.XLOOKUP(Tabelle4[[#This Row],[ExperimentID]]&amp;Tabelle4[[#This Row],[NegotiationID]]&amp;Tabelle4[[#This Row],[MessageID]],ALL_IN_ONE[ExperimentID]&amp;ALL_IN_ONE[NegotiationID]&amp;ALL_IN_ONE[MessageID],ALL_IN_ONE[Gesamt_ID],,0)</f>
        <v>#VALUE!</v>
      </c>
      <c r="C671">
        <v>2187</v>
      </c>
      <c r="D671" t="s">
        <v>141</v>
      </c>
      <c r="E671">
        <v>2188</v>
      </c>
      <c r="H671" t="s">
        <v>6019</v>
      </c>
      <c r="I671" t="e">
        <f t="array" ref="I671">IFERROR(_xlfn.XLOOKUP(Tabelle4[[#This Row],[NegotiationID]]&amp;"FinalAccept",Tabelle4[NegotiationID]&amp;Tabelle4[ActionType],Tabelle4[ActionType],,0),_xlfn.XLOOKUP(Tabelle4[[#This Row],[NegotiationID]]&amp;"FinalReject",Tabelle4[NegotiationID]&amp;Tabelle4[ActionType],Tabelle4[ActionType],,0))</f>
        <v>#N/A</v>
      </c>
      <c r="N671">
        <v>21</v>
      </c>
      <c r="O671">
        <v>21</v>
      </c>
      <c r="P671">
        <v>1</v>
      </c>
      <c r="Q671" t="s">
        <v>6020</v>
      </c>
    </row>
    <row r="672" ht="15" hidden="1" customHeight="1">
      <c r="A672" t="e">
        <f t="shared" ca="1" si="483"/>
        <v>#VALUE!</v>
      </c>
      <c r="B672" t="e">
        <f t="array" ref="B672" ca="1">_xlfn.XLOOKUP(Tabelle4[[#This Row],[ExperimentID]]&amp;Tabelle4[[#This Row],[NegotiationID]]&amp;Tabelle4[[#This Row],[MessageID]],ALL_IN_ONE[ExperimentID]&amp;ALL_IN_ONE[NegotiationID]&amp;ALL_IN_ONE[MessageID],ALL_IN_ONE[Gesamt_ID],,0)</f>
        <v>#VALUE!</v>
      </c>
      <c r="C672">
        <v>2213</v>
      </c>
      <c r="D672" t="s">
        <v>141</v>
      </c>
      <c r="E672">
        <v>2214</v>
      </c>
      <c r="H672" t="s">
        <v>6019</v>
      </c>
      <c r="I672" t="e">
        <f t="array" ref="I672">IFERROR(_xlfn.XLOOKUP(Tabelle4[[#This Row],[NegotiationID]]&amp;"FinalAccept",Tabelle4[NegotiationID]&amp;Tabelle4[ActionType],Tabelle4[ActionType],,0),_xlfn.XLOOKUP(Tabelle4[[#This Row],[NegotiationID]]&amp;"FinalReject",Tabelle4[NegotiationID]&amp;Tabelle4[ActionType],Tabelle4[ActionType],,0))</f>
        <v>#N/A</v>
      </c>
      <c r="N672">
        <v>21</v>
      </c>
      <c r="O672">
        <v>21</v>
      </c>
      <c r="P672">
        <v>1</v>
      </c>
      <c r="Q672" t="s">
        <v>6020</v>
      </c>
    </row>
    <row r="673" ht="15" hidden="1" customHeight="1">
      <c r="A673" t="e">
        <f t="shared" ca="1" si="483"/>
        <v>#VALUE!</v>
      </c>
      <c r="B673" t="e">
        <f t="array" ref="B673" ca="1">_xlfn.XLOOKUP(Tabelle4[[#This Row],[ExperimentID]]&amp;Tabelle4[[#This Row],[NegotiationID]]&amp;Tabelle4[[#This Row],[MessageID]],ALL_IN_ONE[ExperimentID]&amp;ALL_IN_ONE[NegotiationID]&amp;ALL_IN_ONE[MessageID],ALL_IN_ONE[Gesamt_ID],,0)</f>
        <v>#VALUE!</v>
      </c>
      <c r="C673">
        <v>2239</v>
      </c>
      <c r="D673" t="s">
        <v>141</v>
      </c>
      <c r="E673">
        <v>2240</v>
      </c>
      <c r="H673" t="s">
        <v>6019</v>
      </c>
      <c r="I673" t="e">
        <f t="array" ref="I673">IFERROR(_xlfn.XLOOKUP(Tabelle4[[#This Row],[NegotiationID]]&amp;"FinalAccept",Tabelle4[NegotiationID]&amp;Tabelle4[ActionType],Tabelle4[ActionType],,0),_xlfn.XLOOKUP(Tabelle4[[#This Row],[NegotiationID]]&amp;"FinalReject",Tabelle4[NegotiationID]&amp;Tabelle4[ActionType],Tabelle4[ActionType],,0))</f>
        <v>#N/A</v>
      </c>
      <c r="N673">
        <v>21</v>
      </c>
      <c r="O673">
        <v>21</v>
      </c>
      <c r="P673">
        <v>1</v>
      </c>
      <c r="Q673" t="s">
        <v>6020</v>
      </c>
    </row>
    <row r="674" ht="15" hidden="1" customHeight="1">
      <c r="A674" t="e">
        <f t="shared" ca="1" si="483"/>
        <v>#VALUE!</v>
      </c>
      <c r="B674" t="e">
        <f t="array" ref="B674" ca="1">_xlfn.XLOOKUP(Tabelle4[[#This Row],[ExperimentID]]&amp;Tabelle4[[#This Row],[NegotiationID]]&amp;Tabelle4[[#This Row],[MessageID]],ALL_IN_ONE[ExperimentID]&amp;ALL_IN_ONE[NegotiationID]&amp;ALL_IN_ONE[MessageID],ALL_IN_ONE[Gesamt_ID],,0)</f>
        <v>#VALUE!</v>
      </c>
      <c r="C674">
        <v>2265</v>
      </c>
      <c r="D674" t="s">
        <v>141</v>
      </c>
      <c r="E674">
        <v>2266</v>
      </c>
      <c r="H674" t="s">
        <v>6019</v>
      </c>
      <c r="I674" t="e">
        <f t="array" ref="I674">IFERROR(_xlfn.XLOOKUP(Tabelle4[[#This Row],[NegotiationID]]&amp;"FinalAccept",Tabelle4[NegotiationID]&amp;Tabelle4[ActionType],Tabelle4[ActionType],,0),_xlfn.XLOOKUP(Tabelle4[[#This Row],[NegotiationID]]&amp;"FinalReject",Tabelle4[NegotiationID]&amp;Tabelle4[ActionType],Tabelle4[ActionType],,0))</f>
        <v>#N/A</v>
      </c>
      <c r="N674">
        <v>21</v>
      </c>
      <c r="O674">
        <v>21</v>
      </c>
      <c r="P674">
        <v>1</v>
      </c>
      <c r="Q674" t="s">
        <v>6020</v>
      </c>
    </row>
    <row r="675" ht="15" hidden="1" customHeight="1">
      <c r="A675" t="e">
        <f t="shared" ca="1" si="483"/>
        <v>#VALUE!</v>
      </c>
      <c r="B675" t="e">
        <f t="array" ref="B675" ca="1">_xlfn.XLOOKUP(Tabelle4[[#This Row],[ExperimentID]]&amp;Tabelle4[[#This Row],[NegotiationID]]&amp;Tabelle4[[#This Row],[MessageID]],ALL_IN_ONE[ExperimentID]&amp;ALL_IN_ONE[NegotiationID]&amp;ALL_IN_ONE[MessageID],ALL_IN_ONE[Gesamt_ID],,0)</f>
        <v>#VALUE!</v>
      </c>
      <c r="C675">
        <v>2291</v>
      </c>
      <c r="D675" t="s">
        <v>141</v>
      </c>
      <c r="E675">
        <v>2292</v>
      </c>
      <c r="H675" t="s">
        <v>6019</v>
      </c>
      <c r="I675" t="e">
        <f t="array" ref="I675">IFERROR(_xlfn.XLOOKUP(Tabelle4[[#This Row],[NegotiationID]]&amp;"FinalAccept",Tabelle4[NegotiationID]&amp;Tabelle4[ActionType],Tabelle4[ActionType],,0),_xlfn.XLOOKUP(Tabelle4[[#This Row],[NegotiationID]]&amp;"FinalReject",Tabelle4[NegotiationID]&amp;Tabelle4[ActionType],Tabelle4[ActionType],,0))</f>
        <v>#N/A</v>
      </c>
      <c r="N675">
        <v>21</v>
      </c>
      <c r="O675">
        <v>21</v>
      </c>
      <c r="P675">
        <v>1</v>
      </c>
      <c r="Q675" t="s">
        <v>6020</v>
      </c>
    </row>
    <row r="676" ht="15" hidden="1" customHeight="1">
      <c r="A676" t="e">
        <f t="shared" ca="1" si="483"/>
        <v>#VALUE!</v>
      </c>
      <c r="B676" t="e">
        <f t="array" ref="B676" ca="1">_xlfn.XLOOKUP(Tabelle4[[#This Row],[ExperimentID]]&amp;Tabelle4[[#This Row],[NegotiationID]]&amp;Tabelle4[[#This Row],[MessageID]],ALL_IN_ONE[ExperimentID]&amp;ALL_IN_ONE[NegotiationID]&amp;ALL_IN_ONE[MessageID],ALL_IN_ONE[Gesamt_ID],,0)</f>
        <v>#VALUE!</v>
      </c>
      <c r="C676">
        <v>2317</v>
      </c>
      <c r="D676" t="s">
        <v>141</v>
      </c>
      <c r="E676">
        <v>2318</v>
      </c>
      <c r="H676" t="s">
        <v>6019</v>
      </c>
      <c r="I676" t="e">
        <f t="array" ref="I676">IFERROR(_xlfn.XLOOKUP(Tabelle4[[#This Row],[NegotiationID]]&amp;"FinalAccept",Tabelle4[NegotiationID]&amp;Tabelle4[ActionType],Tabelle4[ActionType],,0),_xlfn.XLOOKUP(Tabelle4[[#This Row],[NegotiationID]]&amp;"FinalReject",Tabelle4[NegotiationID]&amp;Tabelle4[ActionType],Tabelle4[ActionType],,0))</f>
        <v>#N/A</v>
      </c>
      <c r="N676">
        <v>21</v>
      </c>
      <c r="O676">
        <v>21</v>
      </c>
      <c r="P676">
        <v>1</v>
      </c>
      <c r="Q676" t="s">
        <v>6020</v>
      </c>
    </row>
    <row r="677" ht="15" hidden="1" customHeight="1">
      <c r="A677" t="e">
        <f t="shared" ca="1" si="483"/>
        <v>#VALUE!</v>
      </c>
      <c r="B677" t="e">
        <f t="array" ref="B677" ca="1">_xlfn.XLOOKUP(Tabelle4[[#This Row],[ExperimentID]]&amp;Tabelle4[[#This Row],[NegotiationID]]&amp;Tabelle4[[#This Row],[MessageID]],ALL_IN_ONE[ExperimentID]&amp;ALL_IN_ONE[NegotiationID]&amp;ALL_IN_ONE[MessageID],ALL_IN_ONE[Gesamt_ID],,0)</f>
        <v>#VALUE!</v>
      </c>
      <c r="C677">
        <v>2343</v>
      </c>
      <c r="D677" t="s">
        <v>141</v>
      </c>
      <c r="E677">
        <v>2344</v>
      </c>
      <c r="H677" t="s">
        <v>6019</v>
      </c>
      <c r="I677" t="e">
        <f t="array" ref="I677">IFERROR(_xlfn.XLOOKUP(Tabelle4[[#This Row],[NegotiationID]]&amp;"FinalAccept",Tabelle4[NegotiationID]&amp;Tabelle4[ActionType],Tabelle4[ActionType],,0),_xlfn.XLOOKUP(Tabelle4[[#This Row],[NegotiationID]]&amp;"FinalReject",Tabelle4[NegotiationID]&amp;Tabelle4[ActionType],Tabelle4[ActionType],,0))</f>
        <v>#N/A</v>
      </c>
      <c r="N677">
        <v>21</v>
      </c>
      <c r="O677">
        <v>21</v>
      </c>
      <c r="P677">
        <v>1</v>
      </c>
      <c r="Q677" t="s">
        <v>6020</v>
      </c>
    </row>
    <row r="678" ht="15" hidden="1" customHeight="1">
      <c r="A678" t="e">
        <f t="shared" ca="1" si="483"/>
        <v>#VALUE!</v>
      </c>
      <c r="B678" t="e">
        <f t="array" ref="B678" ca="1">_xlfn.XLOOKUP(Tabelle4[[#This Row],[ExperimentID]]&amp;Tabelle4[[#This Row],[NegotiationID]]&amp;Tabelle4[[#This Row],[MessageID]],ALL_IN_ONE[ExperimentID]&amp;ALL_IN_ONE[NegotiationID]&amp;ALL_IN_ONE[MessageID],ALL_IN_ONE[Gesamt_ID],,0)</f>
        <v>#VALUE!</v>
      </c>
      <c r="C678">
        <v>2369</v>
      </c>
      <c r="D678" t="s">
        <v>141</v>
      </c>
      <c r="E678">
        <v>2370</v>
      </c>
      <c r="H678" t="s">
        <v>6019</v>
      </c>
      <c r="I678" t="e">
        <f t="array" ref="I678">IFERROR(_xlfn.XLOOKUP(Tabelle4[[#This Row],[NegotiationID]]&amp;"FinalAccept",Tabelle4[NegotiationID]&amp;Tabelle4[ActionType],Tabelle4[ActionType],,0),_xlfn.XLOOKUP(Tabelle4[[#This Row],[NegotiationID]]&amp;"FinalReject",Tabelle4[NegotiationID]&amp;Tabelle4[ActionType],Tabelle4[ActionType],,0))</f>
        <v>#N/A</v>
      </c>
      <c r="N678">
        <v>21</v>
      </c>
      <c r="O678">
        <v>21</v>
      </c>
      <c r="P678">
        <v>1</v>
      </c>
      <c r="Q678" t="s">
        <v>6020</v>
      </c>
    </row>
    <row r="679" ht="15" hidden="1" customHeight="1">
      <c r="A679" t="e">
        <f t="shared" ca="1" si="483"/>
        <v>#VALUE!</v>
      </c>
      <c r="B679" t="e">
        <f t="array" ref="B679" ca="1">_xlfn.XLOOKUP(Tabelle4[[#This Row],[ExperimentID]]&amp;Tabelle4[[#This Row],[NegotiationID]]&amp;Tabelle4[[#This Row],[MessageID]],ALL_IN_ONE[ExperimentID]&amp;ALL_IN_ONE[NegotiationID]&amp;ALL_IN_ONE[MessageID],ALL_IN_ONE[Gesamt_ID],,0)</f>
        <v>#VALUE!</v>
      </c>
      <c r="C679">
        <v>2395</v>
      </c>
      <c r="D679" t="s">
        <v>141</v>
      </c>
      <c r="E679">
        <v>2396</v>
      </c>
      <c r="H679" t="s">
        <v>6019</v>
      </c>
      <c r="I679" t="e">
        <f t="array" ref="I679">IFERROR(_xlfn.XLOOKUP(Tabelle4[[#This Row],[NegotiationID]]&amp;"FinalAccept",Tabelle4[NegotiationID]&amp;Tabelle4[ActionType],Tabelle4[ActionType],,0),_xlfn.XLOOKUP(Tabelle4[[#This Row],[NegotiationID]]&amp;"FinalReject",Tabelle4[NegotiationID]&amp;Tabelle4[ActionType],Tabelle4[ActionType],,0))</f>
        <v>#N/A</v>
      </c>
      <c r="N679">
        <v>21</v>
      </c>
      <c r="O679">
        <v>21</v>
      </c>
      <c r="P679">
        <v>1</v>
      </c>
      <c r="Q679" t="s">
        <v>6020</v>
      </c>
    </row>
    <row r="680" ht="15" hidden="1" customHeight="1">
      <c r="A680" t="e">
        <f t="shared" ca="1" si="483"/>
        <v>#VALUE!</v>
      </c>
      <c r="B680" t="e">
        <f t="array" ref="B680" ca="1">_xlfn.XLOOKUP(Tabelle4[[#This Row],[ExperimentID]]&amp;Tabelle4[[#This Row],[NegotiationID]]&amp;Tabelle4[[#This Row],[MessageID]],ALL_IN_ONE[ExperimentID]&amp;ALL_IN_ONE[NegotiationID]&amp;ALL_IN_ONE[MessageID],ALL_IN_ONE[Gesamt_ID],,0)</f>
        <v>#VALUE!</v>
      </c>
      <c r="C680">
        <v>2421</v>
      </c>
      <c r="D680" t="s">
        <v>141</v>
      </c>
      <c r="E680">
        <v>2422</v>
      </c>
      <c r="H680" t="s">
        <v>6019</v>
      </c>
      <c r="I680" t="e">
        <f t="array" ref="I680">IFERROR(_xlfn.XLOOKUP(Tabelle4[[#This Row],[NegotiationID]]&amp;"FinalAccept",Tabelle4[NegotiationID]&amp;Tabelle4[ActionType],Tabelle4[ActionType],,0),_xlfn.XLOOKUP(Tabelle4[[#This Row],[NegotiationID]]&amp;"FinalReject",Tabelle4[NegotiationID]&amp;Tabelle4[ActionType],Tabelle4[ActionType],,0))</f>
        <v>#N/A</v>
      </c>
      <c r="N680">
        <v>21</v>
      </c>
      <c r="O680">
        <v>21</v>
      </c>
      <c r="P680">
        <v>1</v>
      </c>
      <c r="Q680" t="s">
        <v>6020</v>
      </c>
    </row>
    <row r="681" ht="15" hidden="1" customHeight="1">
      <c r="A681" t="e">
        <f t="shared" ca="1" si="483"/>
        <v>#VALUE!</v>
      </c>
      <c r="B681" t="e">
        <f t="array" ref="B681" ca="1">_xlfn.XLOOKUP(Tabelle4[[#This Row],[ExperimentID]]&amp;Tabelle4[[#This Row],[NegotiationID]]&amp;Tabelle4[[#This Row],[MessageID]],ALL_IN_ONE[ExperimentID]&amp;ALL_IN_ONE[NegotiationID]&amp;ALL_IN_ONE[MessageID],ALL_IN_ONE[Gesamt_ID],,0)</f>
        <v>#VALUE!</v>
      </c>
      <c r="C681">
        <v>2447</v>
      </c>
      <c r="D681" t="s">
        <v>141</v>
      </c>
      <c r="E681">
        <v>2448</v>
      </c>
      <c r="H681" t="s">
        <v>6019</v>
      </c>
      <c r="I681" t="e">
        <f t="array" ref="I681">IFERROR(_xlfn.XLOOKUP(Tabelle4[[#This Row],[NegotiationID]]&amp;"FinalAccept",Tabelle4[NegotiationID]&amp;Tabelle4[ActionType],Tabelle4[ActionType],,0),_xlfn.XLOOKUP(Tabelle4[[#This Row],[NegotiationID]]&amp;"FinalReject",Tabelle4[NegotiationID]&amp;Tabelle4[ActionType],Tabelle4[ActionType],,0))</f>
        <v>#N/A</v>
      </c>
      <c r="N681">
        <v>21</v>
      </c>
      <c r="O681">
        <v>21</v>
      </c>
      <c r="P681">
        <v>1</v>
      </c>
      <c r="Q681" t="s">
        <v>6020</v>
      </c>
    </row>
    <row r="682" ht="15" hidden="1" customHeight="1">
      <c r="A682" t="e">
        <f t="shared" ca="1" si="483"/>
        <v>#VALUE!</v>
      </c>
      <c r="B682" t="e">
        <f t="array" ref="B682" ca="1">_xlfn.XLOOKUP(Tabelle4[[#This Row],[ExperimentID]]&amp;Tabelle4[[#This Row],[NegotiationID]]&amp;Tabelle4[[#This Row],[MessageID]],ALL_IN_ONE[ExperimentID]&amp;ALL_IN_ONE[NegotiationID]&amp;ALL_IN_ONE[MessageID],ALL_IN_ONE[Gesamt_ID],,0)</f>
        <v>#VALUE!</v>
      </c>
      <c r="C682">
        <v>2473</v>
      </c>
      <c r="D682" t="s">
        <v>141</v>
      </c>
      <c r="E682">
        <v>2474</v>
      </c>
      <c r="H682" t="s">
        <v>6019</v>
      </c>
      <c r="I682" t="e">
        <f t="array" ref="I682">IFERROR(_xlfn.XLOOKUP(Tabelle4[[#This Row],[NegotiationID]]&amp;"FinalAccept",Tabelle4[NegotiationID]&amp;Tabelle4[ActionType],Tabelle4[ActionType],,0),_xlfn.XLOOKUP(Tabelle4[[#This Row],[NegotiationID]]&amp;"FinalReject",Tabelle4[NegotiationID]&amp;Tabelle4[ActionType],Tabelle4[ActionType],,0))</f>
        <v>#N/A</v>
      </c>
      <c r="N682">
        <v>21</v>
      </c>
      <c r="O682">
        <v>21</v>
      </c>
      <c r="P682">
        <v>1</v>
      </c>
      <c r="Q682" t="s">
        <v>6020</v>
      </c>
    </row>
    <row r="683" ht="15" hidden="1" customHeight="1">
      <c r="A683" t="e">
        <f t="shared" ca="1" si="483"/>
        <v>#VALUE!</v>
      </c>
      <c r="B683" t="e">
        <f t="array" ref="B683" ca="1">_xlfn.XLOOKUP(Tabelle4[[#This Row],[ExperimentID]]&amp;Tabelle4[[#This Row],[NegotiationID]]&amp;Tabelle4[[#This Row],[MessageID]],ALL_IN_ONE[ExperimentID]&amp;ALL_IN_ONE[NegotiationID]&amp;ALL_IN_ONE[MessageID],ALL_IN_ONE[Gesamt_ID],,0)</f>
        <v>#VALUE!</v>
      </c>
      <c r="C683">
        <v>2499</v>
      </c>
      <c r="D683" t="s">
        <v>141</v>
      </c>
      <c r="E683">
        <v>2500</v>
      </c>
      <c r="H683" t="s">
        <v>6019</v>
      </c>
      <c r="I683" t="e">
        <f t="array" ref="I683">IFERROR(_xlfn.XLOOKUP(Tabelle4[[#This Row],[NegotiationID]]&amp;"FinalAccept",Tabelle4[NegotiationID]&amp;Tabelle4[ActionType],Tabelle4[ActionType],,0),_xlfn.XLOOKUP(Tabelle4[[#This Row],[NegotiationID]]&amp;"FinalReject",Tabelle4[NegotiationID]&amp;Tabelle4[ActionType],Tabelle4[ActionType],,0))</f>
        <v>#N/A</v>
      </c>
      <c r="N683">
        <v>21</v>
      </c>
      <c r="O683">
        <v>21</v>
      </c>
      <c r="P683">
        <v>1</v>
      </c>
      <c r="Q683" t="s">
        <v>6020</v>
      </c>
    </row>
    <row r="684" ht="15" hidden="1" customHeight="1">
      <c r="A684" t="e">
        <f t="shared" ca="1" si="483"/>
        <v>#VALUE!</v>
      </c>
      <c r="B684" t="e">
        <f t="array" ref="B684" ca="1">_xlfn.XLOOKUP(Tabelle4[[#This Row],[ExperimentID]]&amp;Tabelle4[[#This Row],[NegotiationID]]&amp;Tabelle4[[#This Row],[MessageID]],ALL_IN_ONE[ExperimentID]&amp;ALL_IN_ONE[NegotiationID]&amp;ALL_IN_ONE[MessageID],ALL_IN_ONE[Gesamt_ID],,0)</f>
        <v>#VALUE!</v>
      </c>
      <c r="C684">
        <v>2525</v>
      </c>
      <c r="D684" t="s">
        <v>141</v>
      </c>
      <c r="E684">
        <v>2526</v>
      </c>
      <c r="H684" t="s">
        <v>6019</v>
      </c>
      <c r="I684" t="e">
        <f t="array" ref="I684">IFERROR(_xlfn.XLOOKUP(Tabelle4[[#This Row],[NegotiationID]]&amp;"FinalAccept",Tabelle4[NegotiationID]&amp;Tabelle4[ActionType],Tabelle4[ActionType],,0),_xlfn.XLOOKUP(Tabelle4[[#This Row],[NegotiationID]]&amp;"FinalReject",Tabelle4[NegotiationID]&amp;Tabelle4[ActionType],Tabelle4[ActionType],,0))</f>
        <v>#N/A</v>
      </c>
      <c r="N684">
        <v>21</v>
      </c>
      <c r="O684">
        <v>21</v>
      </c>
      <c r="P684">
        <v>1</v>
      </c>
      <c r="Q684" t="s">
        <v>6020</v>
      </c>
    </row>
    <row r="685" ht="15" hidden="1" customHeight="1">
      <c r="A685" t="e">
        <f t="shared" ca="1" si="483"/>
        <v>#VALUE!</v>
      </c>
      <c r="B685" t="e">
        <f t="array" ref="B685" ca="1">_xlfn.XLOOKUP(Tabelle4[[#This Row],[ExperimentID]]&amp;Tabelle4[[#This Row],[NegotiationID]]&amp;Tabelle4[[#This Row],[MessageID]],ALL_IN_ONE[ExperimentID]&amp;ALL_IN_ONE[NegotiationID]&amp;ALL_IN_ONE[MessageID],ALL_IN_ONE[Gesamt_ID],,0)</f>
        <v>#VALUE!</v>
      </c>
      <c r="C685">
        <v>2551</v>
      </c>
      <c r="D685" t="s">
        <v>141</v>
      </c>
      <c r="E685">
        <v>2552</v>
      </c>
      <c r="H685" t="s">
        <v>6019</v>
      </c>
      <c r="I685" t="e">
        <f t="array" ref="I685">IFERROR(_xlfn.XLOOKUP(Tabelle4[[#This Row],[NegotiationID]]&amp;"FinalAccept",Tabelle4[NegotiationID]&amp;Tabelle4[ActionType],Tabelle4[ActionType],,0),_xlfn.XLOOKUP(Tabelle4[[#This Row],[NegotiationID]]&amp;"FinalReject",Tabelle4[NegotiationID]&amp;Tabelle4[ActionType],Tabelle4[ActionType],,0))</f>
        <v>#N/A</v>
      </c>
      <c r="N685">
        <v>21</v>
      </c>
      <c r="O685">
        <v>21</v>
      </c>
      <c r="P685">
        <v>1</v>
      </c>
      <c r="Q685" t="s">
        <v>6020</v>
      </c>
    </row>
    <row r="686" ht="15" hidden="1" customHeight="1">
      <c r="A686" t="e">
        <f t="shared" ca="1" si="483"/>
        <v>#VALUE!</v>
      </c>
      <c r="B686" t="e">
        <f t="array" ref="B686" ca="1">_xlfn.XLOOKUP(Tabelle4[[#This Row],[ExperimentID]]&amp;Tabelle4[[#This Row],[NegotiationID]]&amp;Tabelle4[[#This Row],[MessageID]],ALL_IN_ONE[ExperimentID]&amp;ALL_IN_ONE[NegotiationID]&amp;ALL_IN_ONE[MessageID],ALL_IN_ONE[Gesamt_ID],,0)</f>
        <v>#VALUE!</v>
      </c>
      <c r="C686">
        <v>2577</v>
      </c>
      <c r="D686" t="s">
        <v>141</v>
      </c>
      <c r="E686">
        <v>2578</v>
      </c>
      <c r="H686" t="s">
        <v>6019</v>
      </c>
      <c r="I686" t="e">
        <f t="array" ref="I686">IFERROR(_xlfn.XLOOKUP(Tabelle4[[#This Row],[NegotiationID]]&amp;"FinalAccept",Tabelle4[NegotiationID]&amp;Tabelle4[ActionType],Tabelle4[ActionType],,0),_xlfn.XLOOKUP(Tabelle4[[#This Row],[NegotiationID]]&amp;"FinalReject",Tabelle4[NegotiationID]&amp;Tabelle4[ActionType],Tabelle4[ActionType],,0))</f>
        <v>#N/A</v>
      </c>
      <c r="N686">
        <v>21</v>
      </c>
      <c r="O686">
        <v>21</v>
      </c>
      <c r="P686">
        <v>1</v>
      </c>
      <c r="Q686" t="s">
        <v>6020</v>
      </c>
    </row>
    <row r="687" ht="15" hidden="1" customHeight="1">
      <c r="A687" t="e">
        <f t="shared" ca="1" si="483"/>
        <v>#VALUE!</v>
      </c>
      <c r="B687" t="e">
        <f t="array" ref="B687" ca="1">_xlfn.XLOOKUP(Tabelle4[[#This Row],[ExperimentID]]&amp;Tabelle4[[#This Row],[NegotiationID]]&amp;Tabelle4[[#This Row],[MessageID]],ALL_IN_ONE[ExperimentID]&amp;ALL_IN_ONE[NegotiationID]&amp;ALL_IN_ONE[MessageID],ALL_IN_ONE[Gesamt_ID],,0)</f>
        <v>#VALUE!</v>
      </c>
      <c r="C687">
        <v>2603</v>
      </c>
      <c r="D687" t="s">
        <v>141</v>
      </c>
      <c r="E687">
        <v>2604</v>
      </c>
      <c r="H687" t="s">
        <v>6019</v>
      </c>
      <c r="I687" t="e">
        <f t="array" ref="I687">IFERROR(_xlfn.XLOOKUP(Tabelle4[[#This Row],[NegotiationID]]&amp;"FinalAccept",Tabelle4[NegotiationID]&amp;Tabelle4[ActionType],Tabelle4[ActionType],,0),_xlfn.XLOOKUP(Tabelle4[[#This Row],[NegotiationID]]&amp;"FinalReject",Tabelle4[NegotiationID]&amp;Tabelle4[ActionType],Tabelle4[ActionType],,0))</f>
        <v>#N/A</v>
      </c>
      <c r="N687">
        <v>21</v>
      </c>
      <c r="O687">
        <v>21</v>
      </c>
      <c r="P687">
        <v>1</v>
      </c>
      <c r="Q687" t="s">
        <v>6020</v>
      </c>
    </row>
    <row r="688" ht="15" hidden="1" customHeight="1">
      <c r="A688" t="e">
        <f t="shared" ca="1" si="483"/>
        <v>#VALUE!</v>
      </c>
      <c r="B688" t="e">
        <f t="array" ref="B688" ca="1">_xlfn.XLOOKUP(Tabelle4[[#This Row],[ExperimentID]]&amp;Tabelle4[[#This Row],[NegotiationID]]&amp;Tabelle4[[#This Row],[MessageID]],ALL_IN_ONE[ExperimentID]&amp;ALL_IN_ONE[NegotiationID]&amp;ALL_IN_ONE[MessageID],ALL_IN_ONE[Gesamt_ID],,0)</f>
        <v>#VALUE!</v>
      </c>
      <c r="C688">
        <v>2629</v>
      </c>
      <c r="D688" t="s">
        <v>141</v>
      </c>
      <c r="E688">
        <v>2630</v>
      </c>
      <c r="H688" t="s">
        <v>6019</v>
      </c>
      <c r="I688" t="e">
        <f t="array" ref="I688">IFERROR(_xlfn.XLOOKUP(Tabelle4[[#This Row],[NegotiationID]]&amp;"FinalAccept",Tabelle4[NegotiationID]&amp;Tabelle4[ActionType],Tabelle4[ActionType],,0),_xlfn.XLOOKUP(Tabelle4[[#This Row],[NegotiationID]]&amp;"FinalReject",Tabelle4[NegotiationID]&amp;Tabelle4[ActionType],Tabelle4[ActionType],,0))</f>
        <v>#N/A</v>
      </c>
      <c r="N688">
        <v>21</v>
      </c>
      <c r="O688">
        <v>21</v>
      </c>
      <c r="P688">
        <v>1</v>
      </c>
      <c r="Q688" t="s">
        <v>6020</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6">
    <outlinePr applyStyles="0" summaryBelow="1" summaryRight="1" showOutlineSymbols="1"/>
    <pageSetUpPr autoPageBreaks="1" fitToPage="0"/>
  </sheetPr>
  <sheetViews>
    <sheetView zoomScale="100" workbookViewId="0">
      <selection activeCell="C13" activeCellId="0" sqref="C13"/>
    </sheetView>
  </sheetViews>
  <sheetFormatPr baseColWidth="10" defaultRowHeight="15" customHeight="1"/>
  <cols>
    <col bestFit="1" customWidth="1" min="1" max="1" width="15.453125"/>
    <col bestFit="1" customWidth="1" min="2" max="2" width="13"/>
    <col bestFit="1" customWidth="1" min="3" max="3" width="15.7265625"/>
    <col bestFit="1" customWidth="1" min="4" max="4" width="18.453125"/>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7" width="255"/>
    <col customWidth="1" min="18" max="18" width="28.7265625"/>
    <col bestFit="1" customWidth="1" min="19" max="19" width="25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5" hidden="1" customHeight="1">
      <c r="A2" t="e">
        <f t="shared" ref="A2:A65" ca="1" si="484">MID(CELL("Dateiname",$A$1),FIND("]",CELL("Dateiname",$A$1))+1,31)</f>
        <v>#VALUE!</v>
      </c>
      <c r="B2" t="e">
        <f t="array" ref="B2" ca="1">_xlfn.XLOOKUP(Tabelle7[[#This Row],[ExperimentID]]&amp;Tabelle7[[#This Row],[NegotiationID]]&amp;Tabelle7[[#This Row],[MessageID]],ALL_IN_ONE[ExperimentID]&amp;ALL_IN_ONE[NegotiationID]&amp;ALL_IN_ONE[MessageID],ALL_IN_ONE[Gesamt_ID],,0)</f>
        <v>#VALUE!</v>
      </c>
      <c r="C2">
        <v>61</v>
      </c>
      <c r="D2" t="s">
        <v>561</v>
      </c>
      <c r="E2">
        <v>68</v>
      </c>
      <c r="H2" t="s">
        <v>6019</v>
      </c>
      <c r="I2" t="str">
        <f t="array" ref="I2">IFERROR(_xlfn.XLOOKUP(Tabelle7[[#This Row],[NegotiationID]]&amp;"FinalAccept",Tabelle7[NegotiationID]&amp;Tabelle7[ActionType],Tabelle7[ActionType],,0),_xlfn.XLOOKUP(Tabelle7[[#This Row],[NegotiationID]]&amp;"FinalReject",Tabelle7[NegotiationID]&amp;Tabelle7[ActionType],Tabelle7[ActionType],,0))</f>
        <v>FinalAccept</v>
      </c>
      <c r="N2">
        <v>21</v>
      </c>
      <c r="O2">
        <v>3298</v>
      </c>
      <c r="P2">
        <v>16</v>
      </c>
      <c r="Q2" t="s">
        <v>6020</v>
      </c>
    </row>
    <row r="3" ht="15" customHeight="1">
      <c r="A3" t="e">
        <f t="shared" ca="1" si="484"/>
        <v>#VALUE!</v>
      </c>
      <c r="B3" t="e">
        <f t="array" ref="B3" ca="1">_xlfn.XLOOKUP(Tabelle7[[#This Row],[ExperimentID]]&amp;Tabelle7[[#This Row],[NegotiationID]]&amp;Tabelle7[[#This Row],[MessageID]],ALL_IN_ONE[ExperimentID]&amp;ALL_IN_ONE[NegotiationID]&amp;ALL_IN_ONE[MessageID],ALL_IN_ONE[Gesamt_ID],,0)</f>
        <v>#VALUE!</v>
      </c>
      <c r="C3">
        <v>61</v>
      </c>
      <c r="D3" t="s">
        <v>561</v>
      </c>
      <c r="E3">
        <v>8584</v>
      </c>
      <c r="F3">
        <v>70</v>
      </c>
      <c r="G3">
        <v>69</v>
      </c>
      <c r="H3" t="s">
        <v>19</v>
      </c>
      <c r="I3" t="str">
        <f t="array" ref="I3">IFERROR(_xlfn.XLOOKUP(Tabelle7[[#This Row],[NegotiationID]]&amp;"FinalAccept",Tabelle7[NegotiationID]&amp;Tabelle7[ActionType],Tabelle7[ActionType],,0),_xlfn.XLOOKUP(Tabelle7[[#This Row],[NegotiationID]]&amp;"FinalReject",Tabelle7[NegotiationID]&amp;Tabelle7[ActionType],Tabelle7[ActionType],,0))</f>
        <v>FinalAccept</v>
      </c>
      <c r="J3">
        <v>0.61019999999999996</v>
      </c>
      <c r="K3">
        <v>0.024</v>
      </c>
      <c r="L3">
        <v>0.63419999999999999</v>
      </c>
      <c r="M3">
        <v>0.58620000000000005</v>
      </c>
      <c r="N3">
        <v>429</v>
      </c>
      <c r="O3">
        <v>3298</v>
      </c>
      <c r="P3">
        <v>16</v>
      </c>
      <c r="Q3" s="3" t="s">
        <v>562</v>
      </c>
    </row>
    <row r="4" ht="15" customHeight="1">
      <c r="A4" t="e">
        <f t="shared" ca="1" si="484"/>
        <v>#VALUE!</v>
      </c>
      <c r="B4" t="e">
        <f t="array" ref="B4" ca="1">_xlfn.XLOOKUP(Tabelle7[[#This Row],[ExperimentID]]&amp;Tabelle7[[#This Row],[NegotiationID]]&amp;Tabelle7[[#This Row],[MessageID]],ALL_IN_ONE[ExperimentID]&amp;ALL_IN_ONE[NegotiationID]&amp;ALL_IN_ONE[MessageID],ALL_IN_ONE[Gesamt_ID],,0)</f>
        <v>#VALUE!</v>
      </c>
      <c r="C4">
        <f>IF(AND($F3=Tabelle7[[#This Row],[ReceiverID]],$G3=Tabelle7[[#This Row],[SenderID]]),$C3,IF(ISBLANK($G3),$C3,$C3+1))</f>
        <v>61</v>
      </c>
      <c r="D4" t="s">
        <v>561</v>
      </c>
      <c r="E4">
        <v>9274</v>
      </c>
      <c r="F4">
        <v>69</v>
      </c>
      <c r="G4">
        <v>70</v>
      </c>
      <c r="H4" t="s">
        <v>31</v>
      </c>
      <c r="I4" t="str">
        <f t="array" ref="I4">IFERROR(_xlfn.XLOOKUP(Tabelle7[[#This Row],[NegotiationID]]&amp;"FinalAccept",Tabelle7[NegotiationID]&amp;Tabelle7[ActionType],Tabelle7[ActionType],,0),_xlfn.XLOOKUP(Tabelle7[[#This Row],[NegotiationID]]&amp;"FinalReject",Tabelle7[NegotiationID]&amp;Tabelle7[ActionType],Tabelle7[ActionType],,0))</f>
        <v>FinalAccept</v>
      </c>
      <c r="J4">
        <v>0.81759999999999999</v>
      </c>
      <c r="K4">
        <v>0.1484</v>
      </c>
      <c r="L4">
        <v>0.96599999999999997</v>
      </c>
      <c r="M4">
        <v>0.66920000000000002</v>
      </c>
      <c r="N4">
        <v>459</v>
      </c>
      <c r="O4">
        <v>3298</v>
      </c>
      <c r="P4">
        <v>16</v>
      </c>
      <c r="Q4" s="3" t="s">
        <v>563</v>
      </c>
    </row>
    <row r="5" ht="15" customHeight="1">
      <c r="A5" t="e">
        <f t="shared" ca="1" si="484"/>
        <v>#VALUE!</v>
      </c>
      <c r="B5" t="e">
        <f t="array" ref="B5" ca="1">_xlfn.XLOOKUP(Tabelle7[[#This Row],[ExperimentID]]&amp;Tabelle7[[#This Row],[NegotiationID]]&amp;Tabelle7[[#This Row],[MessageID]],ALL_IN_ONE[ExperimentID]&amp;ALL_IN_ONE[NegotiationID]&amp;ALL_IN_ONE[MessageID],ALL_IN_ONE[Gesamt_ID],,0)</f>
        <v>#VALUE!</v>
      </c>
      <c r="C5">
        <f>IF(AND($F4=Tabelle7[[#This Row],[ReceiverID]],$G4=Tabelle7[[#This Row],[SenderID]]),$C4,IF(ISBLANK($G4),$C4,$C4+1))</f>
        <v>61</v>
      </c>
      <c r="D5" t="s">
        <v>561</v>
      </c>
      <c r="E5">
        <v>9806</v>
      </c>
      <c r="F5">
        <v>70</v>
      </c>
      <c r="G5">
        <v>69</v>
      </c>
      <c r="H5" t="s">
        <v>31</v>
      </c>
      <c r="I5" t="str">
        <f t="array" ref="I5">IFERROR(_xlfn.XLOOKUP(Tabelle7[[#This Row],[NegotiationID]]&amp;"FinalAccept",Tabelle7[NegotiationID]&amp;Tabelle7[ActionType],Tabelle7[ActionType],,0),_xlfn.XLOOKUP(Tabelle7[[#This Row],[NegotiationID]]&amp;"FinalReject",Tabelle7[NegotiationID]&amp;Tabelle7[ActionType],Tabelle7[ActionType],,0))</f>
        <v>FinalAccept</v>
      </c>
      <c r="J5">
        <v>0.96799999999999997</v>
      </c>
      <c r="K5">
        <v>0.12920000000000001</v>
      </c>
      <c r="L5">
        <v>1.0972</v>
      </c>
      <c r="M5">
        <v>0.83879999999999999</v>
      </c>
      <c r="N5">
        <v>411</v>
      </c>
      <c r="O5">
        <v>3298</v>
      </c>
      <c r="P5">
        <v>16</v>
      </c>
      <c r="Q5" s="3" t="s">
        <v>564</v>
      </c>
    </row>
    <row r="6" ht="15" customHeight="1">
      <c r="A6" t="e">
        <f t="shared" ca="1" si="484"/>
        <v>#VALUE!</v>
      </c>
      <c r="B6" t="e">
        <f t="array" ref="B6" ca="1">_xlfn.XLOOKUP(Tabelle7[[#This Row],[ExperimentID]]&amp;Tabelle7[[#This Row],[NegotiationID]]&amp;Tabelle7[[#This Row],[MessageID]],ALL_IN_ONE[ExperimentID]&amp;ALL_IN_ONE[NegotiationID]&amp;ALL_IN_ONE[MessageID],ALL_IN_ONE[Gesamt_ID],,0)</f>
        <v>#VALUE!</v>
      </c>
      <c r="C6">
        <f>IF(AND($F5=Tabelle7[[#This Row],[ReceiverID]],$G5=Tabelle7[[#This Row],[SenderID]]),$C5,IF(ISBLANK($G5),$C5,$C5+1))</f>
        <v>61</v>
      </c>
      <c r="D6" t="s">
        <v>561</v>
      </c>
      <c r="E6">
        <v>10699</v>
      </c>
      <c r="F6">
        <v>69</v>
      </c>
      <c r="G6">
        <v>70</v>
      </c>
      <c r="H6" t="s">
        <v>31</v>
      </c>
      <c r="I6" t="str">
        <f t="array" ref="I6">IFERROR(_xlfn.XLOOKUP(Tabelle7[[#This Row],[NegotiationID]]&amp;"FinalAccept",Tabelle7[NegotiationID]&amp;Tabelle7[ActionType],Tabelle7[ActionType],,0),_xlfn.XLOOKUP(Tabelle7[[#This Row],[NegotiationID]]&amp;"FinalReject",Tabelle7[NegotiationID]&amp;Tabelle7[ActionType],Tabelle7[ActionType],,0))</f>
        <v>FinalAccept</v>
      </c>
      <c r="J6">
        <v>0.57520000000000004</v>
      </c>
      <c r="K6">
        <v>0.41999999999999998</v>
      </c>
      <c r="L6">
        <v>0.99519999999999997</v>
      </c>
      <c r="M6">
        <v>0.1552</v>
      </c>
      <c r="N6">
        <v>350</v>
      </c>
      <c r="O6">
        <v>3298</v>
      </c>
      <c r="P6">
        <v>16</v>
      </c>
      <c r="Q6" s="3" t="s">
        <v>565</v>
      </c>
    </row>
    <row r="7" ht="15" customHeight="1">
      <c r="A7" t="e">
        <f t="shared" ca="1" si="484"/>
        <v>#VALUE!</v>
      </c>
      <c r="B7" t="e">
        <f t="array" ref="B7" ca="1">_xlfn.XLOOKUP(Tabelle7[[#This Row],[ExperimentID]]&amp;Tabelle7[[#This Row],[NegotiationID]]&amp;Tabelle7[[#This Row],[MessageID]],ALL_IN_ONE[ExperimentID]&amp;ALL_IN_ONE[NegotiationID]&amp;ALL_IN_ONE[MessageID],ALL_IN_ONE[Gesamt_ID],,0)</f>
        <v>#VALUE!</v>
      </c>
      <c r="C7">
        <f>IF(AND($F6=Tabelle7[[#This Row],[ReceiverID]],$G6=Tabelle7[[#This Row],[SenderID]]),$C6,IF(ISBLANK($G6),$C6,$C6+1))</f>
        <v>61</v>
      </c>
      <c r="D7" t="s">
        <v>561</v>
      </c>
      <c r="E7">
        <v>11040</v>
      </c>
      <c r="F7">
        <v>70</v>
      </c>
      <c r="G7">
        <v>69</v>
      </c>
      <c r="H7" t="s">
        <v>31</v>
      </c>
      <c r="I7" t="str">
        <f t="array" ref="I7">IFERROR(_xlfn.XLOOKUP(Tabelle7[[#This Row],[NegotiationID]]&amp;"FinalAccept",Tabelle7[NegotiationID]&amp;Tabelle7[ActionType],Tabelle7[ActionType],,0),_xlfn.XLOOKUP(Tabelle7[[#This Row],[NegotiationID]]&amp;"FinalReject",Tabelle7[NegotiationID]&amp;Tabelle7[ActionType],Tabelle7[ActionType],,0))</f>
        <v>FinalAccept</v>
      </c>
      <c r="J7">
        <v>0.89600000000000002</v>
      </c>
      <c r="K7">
        <v>0.1552</v>
      </c>
      <c r="L7">
        <v>1.0511999999999999</v>
      </c>
      <c r="M7">
        <v>0.74080000000000001</v>
      </c>
      <c r="N7">
        <v>343</v>
      </c>
      <c r="O7">
        <v>3298</v>
      </c>
      <c r="P7">
        <v>16</v>
      </c>
      <c r="Q7" s="3" t="s">
        <v>566</v>
      </c>
    </row>
    <row r="8" ht="15" customHeight="1">
      <c r="A8" t="e">
        <f t="shared" ca="1" si="484"/>
        <v>#VALUE!</v>
      </c>
      <c r="B8" t="e">
        <f t="array" ref="B8" ca="1">_xlfn.XLOOKUP(Tabelle7[[#This Row],[ExperimentID]]&amp;Tabelle7[[#This Row],[NegotiationID]]&amp;Tabelle7[[#This Row],[MessageID]],ALL_IN_ONE[ExperimentID]&amp;ALL_IN_ONE[NegotiationID]&amp;ALL_IN_ONE[MessageID],ALL_IN_ONE[Gesamt_ID],,0)</f>
        <v>#VALUE!</v>
      </c>
      <c r="C8">
        <f>IF(AND($F7=Tabelle7[[#This Row],[ReceiverID]],$G7=Tabelle7[[#This Row],[SenderID]]),$C7,IF(ISBLANK($G7),$C7,$C7+1))</f>
        <v>61</v>
      </c>
      <c r="D8" t="s">
        <v>561</v>
      </c>
      <c r="E8">
        <v>11826</v>
      </c>
      <c r="F8">
        <v>69</v>
      </c>
      <c r="G8">
        <v>70</v>
      </c>
      <c r="H8" t="s">
        <v>31</v>
      </c>
      <c r="I8" t="str">
        <f t="array" ref="I8">IFERROR(_xlfn.XLOOKUP(Tabelle7[[#This Row],[NegotiationID]]&amp;"FinalAccept",Tabelle7[NegotiationID]&amp;Tabelle7[ActionType],Tabelle7[ActionType],,0),_xlfn.XLOOKUP(Tabelle7[[#This Row],[NegotiationID]]&amp;"FinalReject",Tabelle7[NegotiationID]&amp;Tabelle7[ActionType],Tabelle7[ActionType],,0))</f>
        <v>FinalAccept</v>
      </c>
      <c r="J8">
        <v>0.26979999999999998</v>
      </c>
      <c r="K8">
        <v>0.58399999999999996</v>
      </c>
      <c r="L8">
        <v>0.8538</v>
      </c>
      <c r="M8">
        <v>0.31419999999999998</v>
      </c>
      <c r="N8">
        <v>299</v>
      </c>
      <c r="O8">
        <v>3298</v>
      </c>
      <c r="P8">
        <v>16</v>
      </c>
      <c r="Q8" s="3" t="s">
        <v>567</v>
      </c>
    </row>
    <row r="9" ht="15" customHeight="1">
      <c r="A9" t="e">
        <f t="shared" ca="1" si="484"/>
        <v>#VALUE!</v>
      </c>
      <c r="B9" t="e">
        <f t="array" ref="B9" ca="1">_xlfn.XLOOKUP(Tabelle7[[#This Row],[ExperimentID]]&amp;Tabelle7[[#This Row],[NegotiationID]]&amp;Tabelle7[[#This Row],[MessageID]],ALL_IN_ONE[ExperimentID]&amp;ALL_IN_ONE[NegotiationID]&amp;ALL_IN_ONE[MessageID],ALL_IN_ONE[Gesamt_ID],,0)</f>
        <v>#VALUE!</v>
      </c>
      <c r="C9">
        <f>IF(AND($F8=Tabelle7[[#This Row],[ReceiverID]],$G8=Tabelle7[[#This Row],[SenderID]]),$C8,IF(ISBLANK($G8),$C8,$C8+1))</f>
        <v>61</v>
      </c>
      <c r="D9" t="s">
        <v>561</v>
      </c>
      <c r="E9">
        <v>11961</v>
      </c>
      <c r="F9">
        <v>70</v>
      </c>
      <c r="G9">
        <v>69</v>
      </c>
      <c r="H9" t="s">
        <v>31</v>
      </c>
      <c r="I9" t="str">
        <f t="array" ref="I9">IFERROR(_xlfn.XLOOKUP(Tabelle7[[#This Row],[NegotiationID]]&amp;"FinalAccept",Tabelle7[NegotiationID]&amp;Tabelle7[ActionType],Tabelle7[ActionType],,0),_xlfn.XLOOKUP(Tabelle7[[#This Row],[NegotiationID]]&amp;"FinalReject",Tabelle7[NegotiationID]&amp;Tabelle7[ActionType],Tabelle7[ActionType],,0))</f>
        <v>FinalAccept</v>
      </c>
      <c r="J9">
        <v>0.89600000000000002</v>
      </c>
      <c r="K9">
        <v>0.58120000000000005</v>
      </c>
      <c r="L9">
        <v>1.4772000000000001</v>
      </c>
      <c r="M9">
        <v>0.31480000000000002</v>
      </c>
      <c r="N9">
        <v>207</v>
      </c>
      <c r="O9">
        <v>3298</v>
      </c>
      <c r="P9">
        <v>16</v>
      </c>
      <c r="Q9" s="3" t="s">
        <v>568</v>
      </c>
    </row>
    <row r="10" ht="15" hidden="1" customHeight="1">
      <c r="A10" t="e">
        <f t="shared" ca="1" si="484"/>
        <v>#VALUE!</v>
      </c>
      <c r="B10" t="e">
        <f t="array" ref="B10" ca="1">_xlfn.XLOOKUP(Tabelle7[[#This Row],[ExperimentID]]&amp;Tabelle7[[#This Row],[NegotiationID]]&amp;Tabelle7[[#This Row],[MessageID]],ALL_IN_ONE[ExperimentID]&amp;ALL_IN_ONE[NegotiationID]&amp;ALL_IN_ONE[MessageID],ALL_IN_ONE[Gesamt_ID],,0)</f>
        <v>#VALUE!</v>
      </c>
      <c r="C10">
        <f>IF(AND($F9=Tabelle7[[#This Row],[ReceiverID]],$G9=Tabelle7[[#This Row],[SenderID]]),$C9,IF(ISBLANK($G9),$C9,$C9+1))</f>
        <v>61</v>
      </c>
      <c r="D10" t="s">
        <v>561</v>
      </c>
      <c r="E10">
        <v>12046</v>
      </c>
      <c r="F10">
        <v>69</v>
      </c>
      <c r="G10">
        <v>70</v>
      </c>
      <c r="H10" t="s">
        <v>22</v>
      </c>
      <c r="I10" t="str">
        <f t="array" ref="I10">IFERROR(_xlfn.XLOOKUP(Tabelle7[[#This Row],[NegotiationID]]&amp;"FinalAccept",Tabelle7[NegotiationID]&amp;Tabelle7[ActionType],Tabelle7[ActionType],,0),_xlfn.XLOOKUP(Tabelle7[[#This Row],[NegotiationID]]&amp;"FinalReject",Tabelle7[NegotiationID]&amp;Tabelle7[ActionType],Tabelle7[ActionType],,0))</f>
        <v>FinalAccept</v>
      </c>
      <c r="N10">
        <v>132</v>
      </c>
      <c r="O10">
        <v>3298</v>
      </c>
      <c r="P10">
        <v>16</v>
      </c>
      <c r="Q10" s="3" t="s">
        <v>6177</v>
      </c>
    </row>
    <row r="11" ht="15" customHeight="1">
      <c r="A11" t="e">
        <f t="shared" ca="1" si="484"/>
        <v>#VALUE!</v>
      </c>
      <c r="B11" t="e">
        <f t="array" ref="B11" ca="1">_xlfn.XLOOKUP(Tabelle7[[#This Row],[ExperimentID]]&amp;Tabelle7[[#This Row],[NegotiationID]]&amp;Tabelle7[[#This Row],[MessageID]],ALL_IN_ONE[ExperimentID]&amp;ALL_IN_ONE[NegotiationID]&amp;ALL_IN_ONE[MessageID],ALL_IN_ONE[Gesamt_ID],,0)</f>
        <v>#VALUE!</v>
      </c>
      <c r="C11">
        <f>IF(AND($F10=Tabelle7[[#This Row],[ReceiverID]],$G10=Tabelle7[[#This Row],[SenderID]]),$C10,IF(ISBLANK($G10),$C10,$C10+1))</f>
        <v>61</v>
      </c>
      <c r="D11" t="s">
        <v>561</v>
      </c>
      <c r="E11">
        <v>12518</v>
      </c>
      <c r="F11">
        <v>70</v>
      </c>
      <c r="G11">
        <v>69</v>
      </c>
      <c r="H11" t="s">
        <v>31</v>
      </c>
      <c r="I11" t="str">
        <f t="array" ref="I11">IFERROR(_xlfn.XLOOKUP(Tabelle7[[#This Row],[NegotiationID]]&amp;"FinalAccept",Tabelle7[NegotiationID]&amp;Tabelle7[ActionType],Tabelle7[ActionType],,0),_xlfn.XLOOKUP(Tabelle7[[#This Row],[NegotiationID]]&amp;"FinalReject",Tabelle7[NegotiationID]&amp;Tabelle7[ActionType],Tabelle7[ActionType],,0))</f>
        <v>FinalAccept</v>
      </c>
      <c r="J11">
        <v>0.752</v>
      </c>
      <c r="K11">
        <v>0.20380000000000001</v>
      </c>
      <c r="L11">
        <v>0.95579999999999998</v>
      </c>
      <c r="M11">
        <v>0.54820000000000002</v>
      </c>
      <c r="N11">
        <v>79</v>
      </c>
      <c r="O11">
        <v>3298</v>
      </c>
      <c r="P11">
        <v>16</v>
      </c>
      <c r="Q11" s="3" t="s">
        <v>569</v>
      </c>
    </row>
    <row r="12" ht="15" customHeight="1">
      <c r="A12" t="e">
        <f t="shared" ca="1" si="484"/>
        <v>#VALUE!</v>
      </c>
      <c r="B12" t="e">
        <f t="array" ref="B12" ca="1">_xlfn.XLOOKUP(Tabelle7[[#This Row],[ExperimentID]]&amp;Tabelle7[[#This Row],[NegotiationID]]&amp;Tabelle7[[#This Row],[MessageID]],ALL_IN_ONE[ExperimentID]&amp;ALL_IN_ONE[NegotiationID]&amp;ALL_IN_ONE[MessageID],ALL_IN_ONE[Gesamt_ID],,0)</f>
        <v>#VALUE!</v>
      </c>
      <c r="C12">
        <f>IF(AND($F11=Tabelle7[[#This Row],[ReceiverID]],$G11=Tabelle7[[#This Row],[SenderID]]),$C11,IF(ISBLANK($G11),$C11,$C11+1))</f>
        <v>61</v>
      </c>
      <c r="D12" t="s">
        <v>561</v>
      </c>
      <c r="E12">
        <v>13648</v>
      </c>
      <c r="F12">
        <v>69</v>
      </c>
      <c r="G12">
        <v>70</v>
      </c>
      <c r="H12" t="s">
        <v>31</v>
      </c>
      <c r="I12" t="str">
        <f t="array" ref="I12">IFERROR(_xlfn.XLOOKUP(Tabelle7[[#This Row],[NegotiationID]]&amp;"FinalAccept",Tabelle7[NegotiationID]&amp;Tabelle7[ActionType],Tabelle7[ActionType],,0),_xlfn.XLOOKUP(Tabelle7[[#This Row],[NegotiationID]]&amp;"FinalReject",Tabelle7[NegotiationID]&amp;Tabelle7[ActionType],Tabelle7[ActionType],,0))</f>
        <v>FinalAccept</v>
      </c>
      <c r="J12">
        <v>0.37780000000000002</v>
      </c>
      <c r="K12">
        <v>0.624</v>
      </c>
      <c r="L12">
        <v>1.0018</v>
      </c>
      <c r="M12">
        <v>0.2462</v>
      </c>
      <c r="N12">
        <v>160</v>
      </c>
      <c r="O12">
        <v>3298</v>
      </c>
      <c r="P12">
        <v>16</v>
      </c>
      <c r="Q12" s="3" t="s">
        <v>570</v>
      </c>
    </row>
    <row r="13" ht="15" customHeight="1">
      <c r="A13" t="e">
        <f t="shared" ca="1" si="484"/>
        <v>#VALUE!</v>
      </c>
      <c r="B13" t="e">
        <f t="array" ref="B13" ca="1">_xlfn.XLOOKUP(Tabelle7[[#This Row],[ExperimentID]]&amp;Tabelle7[[#This Row],[NegotiationID]]&amp;Tabelle7[[#This Row],[MessageID]],ALL_IN_ONE[ExperimentID]&amp;ALL_IN_ONE[NegotiationID]&amp;ALL_IN_ONE[MessageID],ALL_IN_ONE[Gesamt_ID],,0)</f>
        <v>#VALUE!</v>
      </c>
      <c r="C13">
        <f>IF(AND($F12=Tabelle7[[#This Row],[ReceiverID]],$G12=Tabelle7[[#This Row],[SenderID]]),$C12,IF(ISBLANK($G12),$C12,$C12+1))</f>
        <v>61</v>
      </c>
      <c r="D13" t="s">
        <v>561</v>
      </c>
      <c r="E13">
        <v>13675</v>
      </c>
      <c r="F13">
        <v>70</v>
      </c>
      <c r="G13">
        <v>69</v>
      </c>
      <c r="H13" t="s">
        <v>31</v>
      </c>
      <c r="I13" t="str">
        <f t="array" ref="I13">IFERROR(_xlfn.XLOOKUP(Tabelle7[[#This Row],[NegotiationID]]&amp;"FinalAccept",Tabelle7[NegotiationID]&amp;Tabelle7[ActionType],Tabelle7[ActionType],,0),_xlfn.XLOOKUP(Tabelle7[[#This Row],[NegotiationID]]&amp;"FinalReject",Tabelle7[NegotiationID]&amp;Tabelle7[ActionType],Tabelle7[ActionType],,0))</f>
        <v>FinalAccept</v>
      </c>
      <c r="J13">
        <v>0.65600000000000003</v>
      </c>
      <c r="K13">
        <v>0.35699999999999998</v>
      </c>
      <c r="L13">
        <v>1.0129999999999999</v>
      </c>
      <c r="M13">
        <v>0.29899999999999999</v>
      </c>
      <c r="N13">
        <v>69</v>
      </c>
      <c r="O13">
        <v>3298</v>
      </c>
      <c r="P13">
        <v>16</v>
      </c>
      <c r="Q13" s="3" t="s">
        <v>571</v>
      </c>
    </row>
    <row r="14" ht="15" customHeight="1">
      <c r="A14" t="e">
        <f t="shared" ca="1" si="484"/>
        <v>#VALUE!</v>
      </c>
      <c r="B14" t="e">
        <f t="array" ref="B14" ca="1">_xlfn.XLOOKUP(Tabelle7[[#This Row],[ExperimentID]]&amp;Tabelle7[[#This Row],[NegotiationID]]&amp;Tabelle7[[#This Row],[MessageID]],ALL_IN_ONE[ExperimentID]&amp;ALL_IN_ONE[NegotiationID]&amp;ALL_IN_ONE[MessageID],ALL_IN_ONE[Gesamt_ID],,0)</f>
        <v>#VALUE!</v>
      </c>
      <c r="C14">
        <f>IF(AND($F13=Tabelle7[[#This Row],[ReceiverID]],$G13=Tabelle7[[#This Row],[SenderID]]),$C13,IF(ISBLANK($G13),$C13,$C13+1))</f>
        <v>61</v>
      </c>
      <c r="D14" t="s">
        <v>561</v>
      </c>
      <c r="E14">
        <v>13693</v>
      </c>
      <c r="F14">
        <v>69</v>
      </c>
      <c r="G14">
        <v>70</v>
      </c>
      <c r="H14" t="s">
        <v>31</v>
      </c>
      <c r="I14" t="str">
        <f t="array" ref="I14">IFERROR(_xlfn.XLOOKUP(Tabelle7[[#This Row],[NegotiationID]]&amp;"FinalAccept",Tabelle7[NegotiationID]&amp;Tabelle7[ActionType],Tabelle7[ActionType],,0),_xlfn.XLOOKUP(Tabelle7[[#This Row],[NegotiationID]]&amp;"FinalReject",Tabelle7[NegotiationID]&amp;Tabelle7[ActionType],Tabelle7[ActionType],,0))</f>
        <v>FinalAccept</v>
      </c>
      <c r="J14">
        <v>0.37780000000000002</v>
      </c>
      <c r="K14">
        <v>0.624</v>
      </c>
      <c r="L14">
        <v>1.0018</v>
      </c>
      <c r="M14">
        <v>0.2462</v>
      </c>
      <c r="N14">
        <v>69</v>
      </c>
      <c r="O14">
        <v>3298</v>
      </c>
      <c r="P14">
        <v>16</v>
      </c>
      <c r="Q14" s="3" t="s">
        <v>572</v>
      </c>
    </row>
    <row r="15" ht="15" customHeight="1">
      <c r="A15" t="e">
        <f t="shared" ca="1" si="484"/>
        <v>#VALUE!</v>
      </c>
      <c r="B15" t="e">
        <f t="array" ref="B15" ca="1">_xlfn.XLOOKUP(Tabelle7[[#This Row],[ExperimentID]]&amp;Tabelle7[[#This Row],[NegotiationID]]&amp;Tabelle7[[#This Row],[MessageID]],ALL_IN_ONE[ExperimentID]&amp;ALL_IN_ONE[NegotiationID]&amp;ALL_IN_ONE[MessageID],ALL_IN_ONE[Gesamt_ID],,0)</f>
        <v>#VALUE!</v>
      </c>
      <c r="C15">
        <f>IF(AND($F14=Tabelle7[[#This Row],[ReceiverID]],$G14=Tabelle7[[#This Row],[SenderID]]),$C14,IF(ISBLANK($G14),$C14,$C14+1))</f>
        <v>61</v>
      </c>
      <c r="D15" t="s">
        <v>561</v>
      </c>
      <c r="E15">
        <v>13724</v>
      </c>
      <c r="F15">
        <v>70</v>
      </c>
      <c r="G15">
        <v>69</v>
      </c>
      <c r="H15" t="s">
        <v>31</v>
      </c>
      <c r="I15" t="str">
        <f t="array" ref="I15">IFERROR(_xlfn.XLOOKUP(Tabelle7[[#This Row],[NegotiationID]]&amp;"FinalAccept",Tabelle7[NegotiationID]&amp;Tabelle7[ActionType],Tabelle7[ActionType],,0),_xlfn.XLOOKUP(Tabelle7[[#This Row],[NegotiationID]]&amp;"FinalReject",Tabelle7[NegotiationID]&amp;Tabelle7[ActionType],Tabelle7[ActionType],,0))</f>
        <v>FinalAccept</v>
      </c>
      <c r="J15">
        <v>0.65600000000000003</v>
      </c>
      <c r="K15">
        <v>0.35699999999999998</v>
      </c>
      <c r="L15">
        <v>1.0129999999999999</v>
      </c>
      <c r="M15">
        <v>0.29899999999999999</v>
      </c>
      <c r="N15">
        <v>93</v>
      </c>
      <c r="O15">
        <v>3298</v>
      </c>
      <c r="P15">
        <v>16</v>
      </c>
      <c r="Q15" s="3" t="s">
        <v>573</v>
      </c>
    </row>
    <row r="16" ht="15" customHeight="1">
      <c r="A16" t="e">
        <f t="shared" ca="1" si="484"/>
        <v>#VALUE!</v>
      </c>
      <c r="B16" t="e">
        <f t="array" ref="B16" ca="1">_xlfn.XLOOKUP(Tabelle7[[#This Row],[ExperimentID]]&amp;Tabelle7[[#This Row],[NegotiationID]]&amp;Tabelle7[[#This Row],[MessageID]],ALL_IN_ONE[ExperimentID]&amp;ALL_IN_ONE[NegotiationID]&amp;ALL_IN_ONE[MessageID],ALL_IN_ONE[Gesamt_ID],,0)</f>
        <v>#VALUE!</v>
      </c>
      <c r="C16">
        <f>IF(AND($F15=Tabelle7[[#This Row],[ReceiverID]],$G15=Tabelle7[[#This Row],[SenderID]]),$C15,IF(ISBLANK($G15),$C15,$C15+1))</f>
        <v>61</v>
      </c>
      <c r="D16" t="s">
        <v>561</v>
      </c>
      <c r="E16">
        <v>13751</v>
      </c>
      <c r="F16">
        <v>69</v>
      </c>
      <c r="G16">
        <v>70</v>
      </c>
      <c r="H16" t="s">
        <v>31</v>
      </c>
      <c r="I16" t="str">
        <f t="array" ref="I16">IFERROR(_xlfn.XLOOKUP(Tabelle7[[#This Row],[NegotiationID]]&amp;"FinalAccept",Tabelle7[NegotiationID]&amp;Tabelle7[ActionType],Tabelle7[ActionType],,0),_xlfn.XLOOKUP(Tabelle7[[#This Row],[NegotiationID]]&amp;"FinalReject",Tabelle7[NegotiationID]&amp;Tabelle7[ActionType],Tabelle7[ActionType],,0))</f>
        <v>FinalAccept</v>
      </c>
      <c r="J16">
        <v>0.37780000000000002</v>
      </c>
      <c r="K16">
        <v>0.624</v>
      </c>
      <c r="L16">
        <v>1.0018</v>
      </c>
      <c r="M16">
        <v>0.2462</v>
      </c>
      <c r="N16">
        <v>94</v>
      </c>
      <c r="O16">
        <v>3298</v>
      </c>
      <c r="P16">
        <v>16</v>
      </c>
      <c r="Q16" s="3" t="s">
        <v>574</v>
      </c>
    </row>
    <row r="17" ht="15" customHeight="1">
      <c r="A17" t="e">
        <f t="shared" ca="1" si="484"/>
        <v>#VALUE!</v>
      </c>
      <c r="B17" t="e">
        <f t="array" ref="B17" ca="1">_xlfn.XLOOKUP(Tabelle7[[#This Row],[ExperimentID]]&amp;Tabelle7[[#This Row],[NegotiationID]]&amp;Tabelle7[[#This Row],[MessageID]],ALL_IN_ONE[ExperimentID]&amp;ALL_IN_ONE[NegotiationID]&amp;ALL_IN_ONE[MessageID],ALL_IN_ONE[Gesamt_ID],,0)</f>
        <v>#VALUE!</v>
      </c>
      <c r="C17">
        <f>IF(AND($F16=Tabelle7[[#This Row],[ReceiverID]],$G16=Tabelle7[[#This Row],[SenderID]]),$C16,IF(ISBLANK($G16),$C16,$C16+1))</f>
        <v>61</v>
      </c>
      <c r="D17" t="s">
        <v>561</v>
      </c>
      <c r="E17">
        <v>13954</v>
      </c>
      <c r="F17">
        <v>70</v>
      </c>
      <c r="G17">
        <v>69</v>
      </c>
      <c r="H17" t="s">
        <v>20</v>
      </c>
      <c r="I17" t="str">
        <f t="array" ref="I17">IFERROR(_xlfn.XLOOKUP(Tabelle7[[#This Row],[NegotiationID]]&amp;"FinalAccept",Tabelle7[NegotiationID]&amp;Tabelle7[ActionType],Tabelle7[ActionType],,0),_xlfn.XLOOKUP(Tabelle7[[#This Row],[NegotiationID]]&amp;"FinalReject",Tabelle7[NegotiationID]&amp;Tabelle7[ActionType],Tabelle7[ActionType],,0))</f>
        <v>FinalAccept</v>
      </c>
      <c r="J17">
        <v>0.624</v>
      </c>
      <c r="K17">
        <v>0.37780000000000002</v>
      </c>
      <c r="L17">
        <v>1.0018</v>
      </c>
      <c r="M17">
        <v>0.2462</v>
      </c>
      <c r="N17">
        <v>83</v>
      </c>
      <c r="O17">
        <v>3298</v>
      </c>
      <c r="P17">
        <v>16</v>
      </c>
      <c r="Q17" s="3" t="s">
        <v>575</v>
      </c>
    </row>
    <row r="18" ht="15" hidden="1" customHeight="1">
      <c r="A18" t="e">
        <f t="shared" ca="1" si="484"/>
        <v>#VALUE!</v>
      </c>
      <c r="B18" t="e">
        <f t="array" ref="B18" ca="1">_xlfn.XLOOKUP(Tabelle7[[#This Row],[ExperimentID]]&amp;Tabelle7[[#This Row],[NegotiationID]]&amp;Tabelle7[[#This Row],[MessageID]],ALL_IN_ONE[ExperimentID]&amp;ALL_IN_ONE[NegotiationID]&amp;ALL_IN_ONE[MessageID],ALL_IN_ONE[Gesamt_ID],,0)</f>
        <v>#VALUE!</v>
      </c>
      <c r="C18">
        <f>IF(AND($F17=Tabelle7[[#This Row],[ReceiverID]],$G17=Tabelle7[[#This Row],[SenderID]]),$C17,IF(ISBLANK($G17),$C17,$C17+1))</f>
        <v>62</v>
      </c>
      <c r="D18" t="s">
        <v>561</v>
      </c>
      <c r="E18">
        <v>96</v>
      </c>
      <c r="H18" t="s">
        <v>6019</v>
      </c>
      <c r="I18" t="str">
        <f t="array" ref="I18">IFERROR(_xlfn.XLOOKUP(Tabelle7[[#This Row],[NegotiationID]]&amp;"FinalAccept",Tabelle7[NegotiationID]&amp;Tabelle7[ActionType],Tabelle7[ActionType],,0),_xlfn.XLOOKUP(Tabelle7[[#This Row],[NegotiationID]]&amp;"FinalReject",Tabelle7[NegotiationID]&amp;Tabelle7[ActionType],Tabelle7[ActionType],,0))</f>
        <v>FinalAccept</v>
      </c>
      <c r="N18">
        <v>21</v>
      </c>
      <c r="O18">
        <v>2183</v>
      </c>
      <c r="P18">
        <v>13</v>
      </c>
      <c r="Q18" t="s">
        <v>6020</v>
      </c>
    </row>
    <row r="19" ht="15" customHeight="1">
      <c r="A19" t="e">
        <f t="shared" ca="1" si="484"/>
        <v>#VALUE!</v>
      </c>
      <c r="B19" t="e">
        <f t="array" ref="B19" ca="1">_xlfn.XLOOKUP(Tabelle7[[#This Row],[ExperimentID]]&amp;Tabelle7[[#This Row],[NegotiationID]]&amp;Tabelle7[[#This Row],[MessageID]],ALL_IN_ONE[ExperimentID]&amp;ALL_IN_ONE[NegotiationID]&amp;ALL_IN_ONE[MessageID],ALL_IN_ONE[Gesamt_ID],,0)</f>
        <v>#VALUE!</v>
      </c>
      <c r="C19">
        <f>IF(AND($F18=Tabelle7[[#This Row],[ReceiverID]],$G18=Tabelle7[[#This Row],[SenderID]]),$C18,IF(ISBLANK($G18),$C18,$C18+1))</f>
        <v>62</v>
      </c>
      <c r="D19" t="s">
        <v>561</v>
      </c>
      <c r="E19">
        <v>8361</v>
      </c>
      <c r="F19">
        <v>98</v>
      </c>
      <c r="G19">
        <v>97</v>
      </c>
      <c r="H19" t="s">
        <v>19</v>
      </c>
      <c r="I19" t="str">
        <f t="array" ref="I19">IFERROR(_xlfn.XLOOKUP(Tabelle7[[#This Row],[NegotiationID]]&amp;"FinalAccept",Tabelle7[NegotiationID]&amp;Tabelle7[ActionType],Tabelle7[ActionType],,0),_xlfn.XLOOKUP(Tabelle7[[#This Row],[NegotiationID]]&amp;"FinalReject",Tabelle7[NegotiationID]&amp;Tabelle7[ActionType],Tabelle7[ActionType],,0))</f>
        <v>FinalAccept</v>
      </c>
      <c r="J19">
        <v>1</v>
      </c>
      <c r="K19">
        <v>0.1084</v>
      </c>
      <c r="L19">
        <v>1.1084000000000001</v>
      </c>
      <c r="M19">
        <v>0.89159999999999995</v>
      </c>
      <c r="N19">
        <v>278</v>
      </c>
      <c r="O19">
        <v>2183</v>
      </c>
      <c r="P19">
        <v>13</v>
      </c>
      <c r="Q19" s="3" t="s">
        <v>576</v>
      </c>
    </row>
    <row r="20" ht="15" customHeight="1">
      <c r="A20" t="e">
        <f t="shared" ca="1" si="484"/>
        <v>#VALUE!</v>
      </c>
      <c r="B20" t="e">
        <f t="array" ref="B20" ca="1">_xlfn.XLOOKUP(Tabelle7[[#This Row],[ExperimentID]]&amp;Tabelle7[[#This Row],[NegotiationID]]&amp;Tabelle7[[#This Row],[MessageID]],ALL_IN_ONE[ExperimentID]&amp;ALL_IN_ONE[NegotiationID]&amp;ALL_IN_ONE[MessageID],ALL_IN_ONE[Gesamt_ID],,0)</f>
        <v>#VALUE!</v>
      </c>
      <c r="C20">
        <f>IF(AND($F19=Tabelle7[[#This Row],[ReceiverID]],$G19=Tabelle7[[#This Row],[SenderID]]),$C19,IF(ISBLANK($G19),$C19,$C19+1))</f>
        <v>62</v>
      </c>
      <c r="D20" t="s">
        <v>561</v>
      </c>
      <c r="E20">
        <v>8553</v>
      </c>
      <c r="F20">
        <v>97</v>
      </c>
      <c r="G20">
        <v>98</v>
      </c>
      <c r="H20" t="s">
        <v>31</v>
      </c>
      <c r="I20" t="str">
        <f t="array" ref="I20">IFERROR(_xlfn.XLOOKUP(Tabelle7[[#This Row],[NegotiationID]]&amp;"FinalAccept",Tabelle7[NegotiationID]&amp;Tabelle7[ActionType],Tabelle7[ActionType],,0),_xlfn.XLOOKUP(Tabelle7[[#This Row],[NegotiationID]]&amp;"FinalReject",Tabelle7[NegotiationID]&amp;Tabelle7[ActionType],Tabelle7[ActionType],,0))</f>
        <v>FinalAccept</v>
      </c>
      <c r="J20">
        <v>0.68620000000000003</v>
      </c>
      <c r="K20">
        <v>0.18440000000000001</v>
      </c>
      <c r="L20">
        <v>0.87060000000000004</v>
      </c>
      <c r="M20">
        <v>0.50180000000000002</v>
      </c>
      <c r="N20">
        <v>354</v>
      </c>
      <c r="O20">
        <v>2183</v>
      </c>
      <c r="P20">
        <v>13</v>
      </c>
      <c r="Q20" s="3" t="s">
        <v>577</v>
      </c>
    </row>
    <row r="21" ht="15" customHeight="1">
      <c r="A21" t="e">
        <f t="shared" ca="1" si="484"/>
        <v>#VALUE!</v>
      </c>
      <c r="B21" t="e">
        <f t="array" ref="B21" ca="1">_xlfn.XLOOKUP(Tabelle7[[#This Row],[ExperimentID]]&amp;Tabelle7[[#This Row],[NegotiationID]]&amp;Tabelle7[[#This Row],[MessageID]],ALL_IN_ONE[ExperimentID]&amp;ALL_IN_ONE[NegotiationID]&amp;ALL_IN_ONE[MessageID],ALL_IN_ONE[Gesamt_ID],,0)</f>
        <v>#VALUE!</v>
      </c>
      <c r="C21">
        <f>IF(AND($F20=Tabelle7[[#This Row],[ReceiverID]],$G20=Tabelle7[[#This Row],[SenderID]]),$C20,IF(ISBLANK($G20),$C20,$C20+1))</f>
        <v>62</v>
      </c>
      <c r="D21" t="s">
        <v>561</v>
      </c>
      <c r="E21">
        <v>8663</v>
      </c>
      <c r="F21">
        <v>98</v>
      </c>
      <c r="G21">
        <v>97</v>
      </c>
      <c r="H21" t="s">
        <v>31</v>
      </c>
      <c r="I21" t="str">
        <f t="array" ref="I21">IFERROR(_xlfn.XLOOKUP(Tabelle7[[#This Row],[NegotiationID]]&amp;"FinalAccept",Tabelle7[NegotiationID]&amp;Tabelle7[ActionType],Tabelle7[ActionType],,0),_xlfn.XLOOKUP(Tabelle7[[#This Row],[NegotiationID]]&amp;"FinalReject",Tabelle7[NegotiationID]&amp;Tabelle7[ActionType],Tabelle7[ActionType],,0))</f>
        <v>FinalAccept</v>
      </c>
      <c r="J21">
        <v>0.82399999999999995</v>
      </c>
      <c r="K21">
        <v>0.17780000000000001</v>
      </c>
      <c r="L21">
        <v>1.0018</v>
      </c>
      <c r="M21">
        <v>0.6462</v>
      </c>
      <c r="N21">
        <v>314</v>
      </c>
      <c r="O21">
        <v>2183</v>
      </c>
      <c r="P21">
        <v>13</v>
      </c>
      <c r="Q21" s="3" t="s">
        <v>578</v>
      </c>
    </row>
    <row r="22" ht="15" customHeight="1">
      <c r="A22" t="e">
        <f t="shared" ca="1" si="484"/>
        <v>#VALUE!</v>
      </c>
      <c r="B22" t="e">
        <f t="array" ref="B22" ca="1">_xlfn.XLOOKUP(Tabelle7[[#This Row],[ExperimentID]]&amp;Tabelle7[[#This Row],[NegotiationID]]&amp;Tabelle7[[#This Row],[MessageID]],ALL_IN_ONE[ExperimentID]&amp;ALL_IN_ONE[NegotiationID]&amp;ALL_IN_ONE[MessageID],ALL_IN_ONE[Gesamt_ID],,0)</f>
        <v>#VALUE!</v>
      </c>
      <c r="C22">
        <f>IF(AND($F21=Tabelle7[[#This Row],[ReceiverID]],$G21=Tabelle7[[#This Row],[SenderID]]),$C21,IF(ISBLANK($G21),$C21,$C21+1))</f>
        <v>62</v>
      </c>
      <c r="D22" t="s">
        <v>561</v>
      </c>
      <c r="E22">
        <v>10005</v>
      </c>
      <c r="F22">
        <v>97</v>
      </c>
      <c r="G22">
        <v>98</v>
      </c>
      <c r="H22" t="s">
        <v>31</v>
      </c>
      <c r="I22" t="str">
        <f t="array" ref="I22">IFERROR(_xlfn.XLOOKUP(Tabelle7[[#This Row],[NegotiationID]]&amp;"FinalAccept",Tabelle7[NegotiationID]&amp;Tabelle7[ActionType],Tabelle7[ActionType],,0),_xlfn.XLOOKUP(Tabelle7[[#This Row],[NegotiationID]]&amp;"FinalReject",Tabelle7[NegotiationID]&amp;Tabelle7[ActionType],Tabelle7[ActionType],,0))</f>
        <v>FinalAccept</v>
      </c>
      <c r="J22">
        <v>0.51219999999999999</v>
      </c>
      <c r="K22">
        <v>0.31240000000000001</v>
      </c>
      <c r="L22">
        <v>0.8246</v>
      </c>
      <c r="M22">
        <v>0.19980000000000001</v>
      </c>
      <c r="N22">
        <v>237</v>
      </c>
      <c r="O22">
        <v>2183</v>
      </c>
      <c r="P22">
        <v>13</v>
      </c>
      <c r="Q22" s="3" t="s">
        <v>579</v>
      </c>
    </row>
    <row r="23" ht="15" customHeight="1">
      <c r="A23" t="e">
        <f t="shared" ca="1" si="484"/>
        <v>#VALUE!</v>
      </c>
      <c r="B23" t="e">
        <f t="array" ref="B23" ca="1">_xlfn.XLOOKUP(Tabelle7[[#This Row],[ExperimentID]]&amp;Tabelle7[[#This Row],[NegotiationID]]&amp;Tabelle7[[#This Row],[MessageID]],ALL_IN_ONE[ExperimentID]&amp;ALL_IN_ONE[NegotiationID]&amp;ALL_IN_ONE[MessageID],ALL_IN_ONE[Gesamt_ID],,0)</f>
        <v>#VALUE!</v>
      </c>
      <c r="C23">
        <f>IF(AND($F22=Tabelle7[[#This Row],[ReceiverID]],$G22=Tabelle7[[#This Row],[SenderID]]),$C22,IF(ISBLANK($G22),$C22,$C22+1))</f>
        <v>62</v>
      </c>
      <c r="D23" t="s">
        <v>561</v>
      </c>
      <c r="E23">
        <v>10386</v>
      </c>
      <c r="F23">
        <v>98</v>
      </c>
      <c r="G23">
        <v>97</v>
      </c>
      <c r="H23" t="s">
        <v>31</v>
      </c>
      <c r="I23" t="str">
        <f t="array" ref="I23">IFERROR(_xlfn.XLOOKUP(Tabelle7[[#This Row],[NegotiationID]]&amp;"FinalAccept",Tabelle7[NegotiationID]&amp;Tabelle7[ActionType],Tabelle7[ActionType],,0),_xlfn.XLOOKUP(Tabelle7[[#This Row],[NegotiationID]]&amp;"FinalReject",Tabelle7[NegotiationID]&amp;Tabelle7[ActionType],Tabelle7[ActionType],,0))</f>
        <v>FinalAccept</v>
      </c>
      <c r="J23">
        <v>1</v>
      </c>
      <c r="K23">
        <v>0.754</v>
      </c>
      <c r="L23">
        <v>1.754</v>
      </c>
      <c r="M23">
        <v>0.246</v>
      </c>
      <c r="N23">
        <v>221</v>
      </c>
      <c r="O23">
        <v>2183</v>
      </c>
      <c r="P23">
        <v>13</v>
      </c>
      <c r="Q23" s="3" t="s">
        <v>580</v>
      </c>
    </row>
    <row r="24" ht="15" customHeight="1">
      <c r="A24" t="e">
        <f t="shared" ca="1" si="484"/>
        <v>#VALUE!</v>
      </c>
      <c r="B24" t="e">
        <f t="array" ref="B24" ca="1">_xlfn.XLOOKUP(Tabelle7[[#This Row],[ExperimentID]]&amp;Tabelle7[[#This Row],[NegotiationID]]&amp;Tabelle7[[#This Row],[MessageID]],ALL_IN_ONE[ExperimentID]&amp;ALL_IN_ONE[NegotiationID]&amp;ALL_IN_ONE[MessageID],ALL_IN_ONE[Gesamt_ID],,0)</f>
        <v>#VALUE!</v>
      </c>
      <c r="C24">
        <f>IF(AND($F23=Tabelle7[[#This Row],[ReceiverID]],$G23=Tabelle7[[#This Row],[SenderID]]),$C23,IF(ISBLANK($G23),$C23,$C23+1))</f>
        <v>62</v>
      </c>
      <c r="D24" t="s">
        <v>561</v>
      </c>
      <c r="E24">
        <v>11159</v>
      </c>
      <c r="F24">
        <v>97</v>
      </c>
      <c r="G24">
        <v>98</v>
      </c>
      <c r="H24" t="s">
        <v>31</v>
      </c>
      <c r="I24" t="str">
        <f t="array" ref="I24">IFERROR(_xlfn.XLOOKUP(Tabelle7[[#This Row],[NegotiationID]]&amp;"FinalAccept",Tabelle7[NegotiationID]&amp;Tabelle7[ActionType],Tabelle7[ActionType],,0),_xlfn.XLOOKUP(Tabelle7[[#This Row],[NegotiationID]]&amp;"FinalReject",Tabelle7[NegotiationID]&amp;Tabelle7[ActionType],Tabelle7[ActionType],,0))</f>
        <v>FinalAccept</v>
      </c>
      <c r="J24">
        <v>0.51219999999999999</v>
      </c>
      <c r="K24">
        <v>0.31240000000000001</v>
      </c>
      <c r="L24">
        <v>0.8246</v>
      </c>
      <c r="M24">
        <v>0.19980000000000001</v>
      </c>
      <c r="N24">
        <v>120</v>
      </c>
      <c r="O24">
        <v>2183</v>
      </c>
      <c r="P24">
        <v>13</v>
      </c>
      <c r="Q24" s="3" t="s">
        <v>581</v>
      </c>
    </row>
    <row r="25" ht="15" customHeight="1">
      <c r="A25" t="e">
        <f t="shared" ca="1" si="484"/>
        <v>#VALUE!</v>
      </c>
      <c r="B25" t="e">
        <f t="array" ref="B25" ca="1">_xlfn.XLOOKUP(Tabelle7[[#This Row],[ExperimentID]]&amp;Tabelle7[[#This Row],[NegotiationID]]&amp;Tabelle7[[#This Row],[MessageID]],ALL_IN_ONE[ExperimentID]&amp;ALL_IN_ONE[NegotiationID]&amp;ALL_IN_ONE[MessageID],ALL_IN_ONE[Gesamt_ID],,0)</f>
        <v>#VALUE!</v>
      </c>
      <c r="C25">
        <f>IF(AND($F24=Tabelle7[[#This Row],[ReceiverID]],$G24=Tabelle7[[#This Row],[SenderID]]),$C24,IF(ISBLANK($G24),$C24,$C24+1))</f>
        <v>62</v>
      </c>
      <c r="D25" t="s">
        <v>561</v>
      </c>
      <c r="E25">
        <v>11205</v>
      </c>
      <c r="F25">
        <v>98</v>
      </c>
      <c r="G25">
        <v>97</v>
      </c>
      <c r="H25" t="s">
        <v>31</v>
      </c>
      <c r="I25" t="str">
        <f t="array" ref="I25">IFERROR(_xlfn.XLOOKUP(Tabelle7[[#This Row],[NegotiationID]]&amp;"FinalAccept",Tabelle7[NegotiationID]&amp;Tabelle7[ActionType],Tabelle7[ActionType],,0),_xlfn.XLOOKUP(Tabelle7[[#This Row],[NegotiationID]]&amp;"FinalReject",Tabelle7[NegotiationID]&amp;Tabelle7[ActionType],Tabelle7[ActionType],,0))</f>
        <v>FinalAccept</v>
      </c>
      <c r="J25">
        <v>0.70840000000000003</v>
      </c>
      <c r="K25">
        <v>0.41039999999999999</v>
      </c>
      <c r="L25">
        <v>1.1188</v>
      </c>
      <c r="M25">
        <v>0.29799999999999999</v>
      </c>
      <c r="N25">
        <v>200</v>
      </c>
      <c r="O25">
        <v>2183</v>
      </c>
      <c r="P25">
        <v>13</v>
      </c>
      <c r="Q25" s="3" t="s">
        <v>582</v>
      </c>
    </row>
    <row r="26" ht="15" customHeight="1">
      <c r="A26" t="e">
        <f t="shared" ca="1" si="484"/>
        <v>#VALUE!</v>
      </c>
      <c r="B26" t="e">
        <f t="array" ref="B26" ca="1">_xlfn.XLOOKUP(Tabelle7[[#This Row],[ExperimentID]]&amp;Tabelle7[[#This Row],[NegotiationID]]&amp;Tabelle7[[#This Row],[MessageID]],ALL_IN_ONE[ExperimentID]&amp;ALL_IN_ONE[NegotiationID]&amp;ALL_IN_ONE[MessageID],ALL_IN_ONE[Gesamt_ID],,0)</f>
        <v>#VALUE!</v>
      </c>
      <c r="C26">
        <f>IF(AND($F25=Tabelle7[[#This Row],[ReceiverID]],$G25=Tabelle7[[#This Row],[SenderID]]),$C25,IF(ISBLANK($G25),$C25,$C25+1))</f>
        <v>62</v>
      </c>
      <c r="D26" t="s">
        <v>561</v>
      </c>
      <c r="E26">
        <v>11768</v>
      </c>
      <c r="F26">
        <v>97</v>
      </c>
      <c r="G26">
        <v>98</v>
      </c>
      <c r="H26" t="s">
        <v>31</v>
      </c>
      <c r="I26" t="str">
        <f t="array" ref="I26">IFERROR(_xlfn.XLOOKUP(Tabelle7[[#This Row],[NegotiationID]]&amp;"FinalAccept",Tabelle7[NegotiationID]&amp;Tabelle7[ActionType],Tabelle7[ActionType],,0),_xlfn.XLOOKUP(Tabelle7[[#This Row],[NegotiationID]]&amp;"FinalReject",Tabelle7[NegotiationID]&amp;Tabelle7[ActionType],Tabelle7[ActionType],,0))</f>
        <v>FinalAccept</v>
      </c>
      <c r="J26">
        <v>0.51639999999999997</v>
      </c>
      <c r="K26">
        <v>0.56120000000000003</v>
      </c>
      <c r="L26">
        <v>1.0775999999999999</v>
      </c>
      <c r="M26">
        <v>0.0448</v>
      </c>
      <c r="N26">
        <v>160</v>
      </c>
      <c r="O26">
        <v>2183</v>
      </c>
      <c r="P26">
        <v>13</v>
      </c>
      <c r="Q26" s="3" t="s">
        <v>583</v>
      </c>
    </row>
    <row r="27" ht="15" customHeight="1">
      <c r="A27" t="e">
        <f t="shared" ca="1" si="484"/>
        <v>#VALUE!</v>
      </c>
      <c r="B27" t="e">
        <f t="array" ref="B27" ca="1">_xlfn.XLOOKUP(Tabelle7[[#This Row],[ExperimentID]]&amp;Tabelle7[[#This Row],[NegotiationID]]&amp;Tabelle7[[#This Row],[MessageID]],ALL_IN_ONE[ExperimentID]&amp;ALL_IN_ONE[NegotiationID]&amp;ALL_IN_ONE[MessageID],ALL_IN_ONE[Gesamt_ID],,0)</f>
        <v>#VALUE!</v>
      </c>
      <c r="C27">
        <f>IF(AND($F26=Tabelle7[[#This Row],[ReceiverID]],$G26=Tabelle7[[#This Row],[SenderID]]),$C26,IF(ISBLANK($G26),$C26,$C26+1))</f>
        <v>62</v>
      </c>
      <c r="D27" t="s">
        <v>561</v>
      </c>
      <c r="E27">
        <v>12139</v>
      </c>
      <c r="F27">
        <v>98</v>
      </c>
      <c r="G27">
        <v>97</v>
      </c>
      <c r="H27" t="s">
        <v>31</v>
      </c>
      <c r="I27" t="str">
        <f t="array" ref="I27">IFERROR(_xlfn.XLOOKUP(Tabelle7[[#This Row],[NegotiationID]]&amp;"FinalAccept",Tabelle7[NegotiationID]&amp;Tabelle7[ActionType],Tabelle7[ActionType],,0),_xlfn.XLOOKUP(Tabelle7[[#This Row],[NegotiationID]]&amp;"FinalReject",Tabelle7[NegotiationID]&amp;Tabelle7[ActionType],Tabelle7[ActionType],,0))</f>
        <v>FinalAccept</v>
      </c>
      <c r="J27">
        <v>0.63639999999999997</v>
      </c>
      <c r="K27">
        <v>0.43640000000000001</v>
      </c>
      <c r="L27">
        <v>1.0728</v>
      </c>
      <c r="M27">
        <v>0.20000000000000001</v>
      </c>
      <c r="N27">
        <v>131</v>
      </c>
      <c r="O27">
        <v>2183</v>
      </c>
      <c r="P27">
        <v>13</v>
      </c>
      <c r="Q27" s="3" t="s">
        <v>584</v>
      </c>
    </row>
    <row r="28" ht="15" customHeight="1">
      <c r="A28" t="e">
        <f t="shared" ca="1" si="484"/>
        <v>#VALUE!</v>
      </c>
      <c r="B28" t="e">
        <f t="array" ref="B28" ca="1">_xlfn.XLOOKUP(Tabelle7[[#This Row],[ExperimentID]]&amp;Tabelle7[[#This Row],[NegotiationID]]&amp;Tabelle7[[#This Row],[MessageID]],ALL_IN_ONE[ExperimentID]&amp;ALL_IN_ONE[NegotiationID]&amp;ALL_IN_ONE[MessageID],ALL_IN_ONE[Gesamt_ID],,0)</f>
        <v>#VALUE!</v>
      </c>
      <c r="C28">
        <f>IF(AND($F27=Tabelle7[[#This Row],[ReceiverID]],$G27=Tabelle7[[#This Row],[SenderID]]),$C27,IF(ISBLANK($G27),$C27,$C27+1))</f>
        <v>62</v>
      </c>
      <c r="D28" t="s">
        <v>561</v>
      </c>
      <c r="E28">
        <v>12366</v>
      </c>
      <c r="F28">
        <v>97</v>
      </c>
      <c r="G28">
        <v>98</v>
      </c>
      <c r="H28" t="s">
        <v>31</v>
      </c>
      <c r="I28" t="str">
        <f t="array" ref="I28">IFERROR(_xlfn.XLOOKUP(Tabelle7[[#This Row],[NegotiationID]]&amp;"FinalAccept",Tabelle7[NegotiationID]&amp;Tabelle7[ActionType],Tabelle7[ActionType],,0),_xlfn.XLOOKUP(Tabelle7[[#This Row],[NegotiationID]]&amp;"FinalReject",Tabelle7[NegotiationID]&amp;Tabelle7[ActionType],Tabelle7[ActionType],,0))</f>
        <v>FinalAccept</v>
      </c>
      <c r="J28">
        <v>0.48499999999999999</v>
      </c>
      <c r="K28">
        <v>0.4924</v>
      </c>
      <c r="L28">
        <v>0.97740000000000005</v>
      </c>
      <c r="M28">
        <v>0.0074000000000000003</v>
      </c>
      <c r="N28">
        <v>39</v>
      </c>
      <c r="O28">
        <v>2183</v>
      </c>
      <c r="P28">
        <v>13</v>
      </c>
      <c r="Q28" s="3" t="s">
        <v>585</v>
      </c>
    </row>
    <row r="29" ht="15" customHeight="1">
      <c r="A29" t="e">
        <f t="shared" ca="1" si="484"/>
        <v>#VALUE!</v>
      </c>
      <c r="B29" t="e">
        <f t="array" ref="B29" ca="1">_xlfn.XLOOKUP(Tabelle7[[#This Row],[ExperimentID]]&amp;Tabelle7[[#This Row],[NegotiationID]]&amp;Tabelle7[[#This Row],[MessageID]],ALL_IN_ONE[ExperimentID]&amp;ALL_IN_ONE[NegotiationID]&amp;ALL_IN_ONE[MessageID],ALL_IN_ONE[Gesamt_ID],,0)</f>
        <v>#VALUE!</v>
      </c>
      <c r="C29">
        <f>IF(AND($F28=Tabelle7[[#This Row],[ReceiverID]],$G28=Tabelle7[[#This Row],[SenderID]]),$C28,IF(ISBLANK($G28),$C28,$C28+1))</f>
        <v>62</v>
      </c>
      <c r="D29" t="s">
        <v>561</v>
      </c>
      <c r="E29">
        <v>12395</v>
      </c>
      <c r="F29">
        <v>98</v>
      </c>
      <c r="G29">
        <v>97</v>
      </c>
      <c r="H29" t="s">
        <v>31</v>
      </c>
      <c r="I29" t="str">
        <f t="array" ref="I29">IFERROR(_xlfn.XLOOKUP(Tabelle7[[#This Row],[NegotiationID]]&amp;"FinalAccept",Tabelle7[NegotiationID]&amp;Tabelle7[ActionType],Tabelle7[ActionType],,0),_xlfn.XLOOKUP(Tabelle7[[#This Row],[NegotiationID]]&amp;"FinalReject",Tabelle7[NegotiationID]&amp;Tabelle7[ActionType],Tabelle7[ActionType],,0))</f>
        <v>FinalAccept</v>
      </c>
      <c r="J29">
        <v>0.63319999999999999</v>
      </c>
      <c r="K29">
        <v>0.4904</v>
      </c>
      <c r="L29">
        <v>1.1235999999999999</v>
      </c>
      <c r="M29">
        <v>0.14280000000000001</v>
      </c>
      <c r="N29">
        <v>91</v>
      </c>
      <c r="O29">
        <v>2183</v>
      </c>
      <c r="P29">
        <v>13</v>
      </c>
      <c r="Q29" s="3" t="s">
        <v>586</v>
      </c>
    </row>
    <row r="30" ht="15" customHeight="1">
      <c r="A30" t="e">
        <f t="shared" ca="1" si="484"/>
        <v>#VALUE!</v>
      </c>
      <c r="B30" t="e">
        <f t="array" ref="B30" ca="1">_xlfn.XLOOKUP(Tabelle7[[#This Row],[ExperimentID]]&amp;Tabelle7[[#This Row],[NegotiationID]]&amp;Tabelle7[[#This Row],[MessageID]],ALL_IN_ONE[ExperimentID]&amp;ALL_IN_ONE[NegotiationID]&amp;ALL_IN_ONE[MessageID],ALL_IN_ONE[Gesamt_ID],,0)</f>
        <v>#VALUE!</v>
      </c>
      <c r="C30">
        <f>IF(AND($F29=Tabelle7[[#This Row],[ReceiverID]],$G29=Tabelle7[[#This Row],[SenderID]]),$C29,IF(ISBLANK($G29),$C29,$C29+1))</f>
        <v>62</v>
      </c>
      <c r="D30" t="s">
        <v>561</v>
      </c>
      <c r="E30">
        <v>12413</v>
      </c>
      <c r="F30">
        <v>97</v>
      </c>
      <c r="G30">
        <v>98</v>
      </c>
      <c r="H30" t="s">
        <v>20</v>
      </c>
      <c r="I30" t="str">
        <f t="array" ref="I30">IFERROR(_xlfn.XLOOKUP(Tabelle7[[#This Row],[NegotiationID]]&amp;"FinalAccept",Tabelle7[NegotiationID]&amp;Tabelle7[ActionType],Tabelle7[ActionType],,0),_xlfn.XLOOKUP(Tabelle7[[#This Row],[NegotiationID]]&amp;"FinalReject",Tabelle7[NegotiationID]&amp;Tabelle7[ActionType],Tabelle7[ActionType],,0))</f>
        <v>FinalAccept</v>
      </c>
      <c r="J30">
        <v>0.4904</v>
      </c>
      <c r="K30">
        <v>0.63319999999999999</v>
      </c>
      <c r="L30">
        <v>1.1235999999999999</v>
      </c>
      <c r="M30">
        <v>0.14280000000000001</v>
      </c>
      <c r="N30">
        <v>17</v>
      </c>
      <c r="O30">
        <v>2183</v>
      </c>
      <c r="P30">
        <v>13</v>
      </c>
      <c r="Q30" s="3" t="s">
        <v>587</v>
      </c>
    </row>
    <row r="31" ht="15" hidden="1" customHeight="1">
      <c r="A31" t="e">
        <f t="shared" ca="1" si="484"/>
        <v>#VALUE!</v>
      </c>
      <c r="B31" t="e">
        <f t="array" ref="B31" ca="1">_xlfn.XLOOKUP(Tabelle7[[#This Row],[ExperimentID]]&amp;Tabelle7[[#This Row],[NegotiationID]]&amp;Tabelle7[[#This Row],[MessageID]],ALL_IN_ONE[ExperimentID]&amp;ALL_IN_ONE[NegotiationID]&amp;ALL_IN_ONE[MessageID],ALL_IN_ONE[Gesamt_ID],,0)</f>
        <v>#VALUE!</v>
      </c>
      <c r="C31">
        <f>IF(AND($F30=Tabelle7[[#This Row],[ReceiverID]],$G30=Tabelle7[[#This Row],[SenderID]]),$C30,IF(ISBLANK($G30),$C30,$C30+1))</f>
        <v>63</v>
      </c>
      <c r="D31" t="s">
        <v>561</v>
      </c>
      <c r="E31">
        <v>124</v>
      </c>
      <c r="H31" t="s">
        <v>6019</v>
      </c>
      <c r="I31" t="e">
        <f t="array" ref="I31">IFERROR(_xlfn.XLOOKUP(Tabelle7[[#This Row],[NegotiationID]]&amp;"FinalAccept",Tabelle7[NegotiationID]&amp;Tabelle7[ActionType],Tabelle7[ActionType],,0),_xlfn.XLOOKUP(Tabelle7[[#This Row],[NegotiationID]]&amp;"FinalReject",Tabelle7[NegotiationID]&amp;Tabelle7[ActionType],Tabelle7[ActionType],,0))</f>
        <v>#N/A</v>
      </c>
      <c r="N31">
        <v>21</v>
      </c>
      <c r="O31">
        <v>3495</v>
      </c>
      <c r="P31">
        <v>22</v>
      </c>
      <c r="Q31" t="s">
        <v>6020</v>
      </c>
    </row>
    <row r="32" ht="15" hidden="1" customHeight="1">
      <c r="A32" t="e">
        <f t="shared" ca="1" si="484"/>
        <v>#VALUE!</v>
      </c>
      <c r="B32" t="e">
        <f t="array" ref="B32" ca="1">_xlfn.XLOOKUP(Tabelle7[[#This Row],[ExperimentID]]&amp;Tabelle7[[#This Row],[NegotiationID]]&amp;Tabelle7[[#This Row],[MessageID]],ALL_IN_ONE[ExperimentID]&amp;ALL_IN_ONE[NegotiationID]&amp;ALL_IN_ONE[MessageID],ALL_IN_ONE[Gesamt_ID],,0)</f>
        <v>#VALUE!</v>
      </c>
      <c r="C32">
        <f>IF(AND($F31=Tabelle7[[#This Row],[ReceiverID]],$G31=Tabelle7[[#This Row],[SenderID]]),$C31,IF(ISBLANK($G31),$C31,$C31+1))</f>
        <v>63</v>
      </c>
      <c r="D32" t="s">
        <v>561</v>
      </c>
      <c r="E32">
        <v>8465</v>
      </c>
      <c r="F32">
        <v>126</v>
      </c>
      <c r="G32">
        <v>125</v>
      </c>
      <c r="H32" t="s">
        <v>19</v>
      </c>
      <c r="I32" t="e">
        <f t="array" ref="I32">IFERROR(_xlfn.XLOOKUP(Tabelle7[[#This Row],[NegotiationID]]&amp;"FinalAccept",Tabelle7[NegotiationID]&amp;Tabelle7[ActionType],Tabelle7[ActionType],,0),_xlfn.XLOOKUP(Tabelle7[[#This Row],[NegotiationID]]&amp;"FinalReject",Tabelle7[NegotiationID]&amp;Tabelle7[ActionType],Tabelle7[ActionType],,0))</f>
        <v>#N/A</v>
      </c>
      <c r="J32">
        <v>0.96799999999999997</v>
      </c>
      <c r="K32">
        <v>0.63880000000000003</v>
      </c>
      <c r="L32">
        <v>1.6068</v>
      </c>
      <c r="M32">
        <v>0.32919999999999999</v>
      </c>
      <c r="N32">
        <v>447</v>
      </c>
      <c r="O32">
        <v>3495</v>
      </c>
      <c r="P32">
        <v>22</v>
      </c>
      <c r="Q32" s="3" t="s">
        <v>6178</v>
      </c>
    </row>
    <row r="33" ht="15" hidden="1" customHeight="1">
      <c r="A33" t="e">
        <f t="shared" ca="1" si="484"/>
        <v>#VALUE!</v>
      </c>
      <c r="B33" t="e">
        <f t="array" ref="B33" ca="1">_xlfn.XLOOKUP(Tabelle7[[#This Row],[ExperimentID]]&amp;Tabelle7[[#This Row],[NegotiationID]]&amp;Tabelle7[[#This Row],[MessageID]],ALL_IN_ONE[ExperimentID]&amp;ALL_IN_ONE[NegotiationID]&amp;ALL_IN_ONE[MessageID],ALL_IN_ONE[Gesamt_ID],,0)</f>
        <v>#VALUE!</v>
      </c>
      <c r="C33">
        <f>IF(AND($F32=Tabelle7[[#This Row],[ReceiverID]],$G32=Tabelle7[[#This Row],[SenderID]]),$C32,IF(ISBLANK($G32),$C32,$C32+1))</f>
        <v>63</v>
      </c>
      <c r="D33" t="s">
        <v>561</v>
      </c>
      <c r="E33">
        <v>9634</v>
      </c>
      <c r="F33">
        <v>125</v>
      </c>
      <c r="G33">
        <v>126</v>
      </c>
      <c r="H33" t="s">
        <v>31</v>
      </c>
      <c r="I33" t="e">
        <f t="array" ref="I33">IFERROR(_xlfn.XLOOKUP(Tabelle7[[#This Row],[NegotiationID]]&amp;"FinalAccept",Tabelle7[NegotiationID]&amp;Tabelle7[ActionType],Tabelle7[ActionType],,0),_xlfn.XLOOKUP(Tabelle7[[#This Row],[NegotiationID]]&amp;"FinalReject",Tabelle7[NegotiationID]&amp;Tabelle7[ActionType],Tabelle7[ActionType],,0))</f>
        <v>#N/A</v>
      </c>
      <c r="J33">
        <v>0.88480000000000003</v>
      </c>
      <c r="K33">
        <v>0.56679999999999997</v>
      </c>
      <c r="L33">
        <v>1.4516</v>
      </c>
      <c r="M33">
        <v>0.318</v>
      </c>
      <c r="N33">
        <v>283</v>
      </c>
      <c r="O33">
        <v>3495</v>
      </c>
      <c r="P33">
        <v>22</v>
      </c>
      <c r="Q33" s="3" t="s">
        <v>6179</v>
      </c>
    </row>
    <row r="34" ht="15" hidden="1" customHeight="1">
      <c r="A34" t="e">
        <f t="shared" ca="1" si="484"/>
        <v>#VALUE!</v>
      </c>
      <c r="B34" t="e">
        <f t="array" ref="B34" ca="1">_xlfn.XLOOKUP(Tabelle7[[#This Row],[ExperimentID]]&amp;Tabelle7[[#This Row],[NegotiationID]]&amp;Tabelle7[[#This Row],[MessageID]],ALL_IN_ONE[ExperimentID]&amp;ALL_IN_ONE[NegotiationID]&amp;ALL_IN_ONE[MessageID],ALL_IN_ONE[Gesamt_ID],,0)</f>
        <v>#VALUE!</v>
      </c>
      <c r="C34">
        <f>IF(AND($F33=Tabelle7[[#This Row],[ReceiverID]],$G33=Tabelle7[[#This Row],[SenderID]]),$C33,IF(ISBLANK($G33),$C33,$C33+1))</f>
        <v>63</v>
      </c>
      <c r="D34" t="s">
        <v>561</v>
      </c>
      <c r="E34">
        <v>9863</v>
      </c>
      <c r="F34">
        <v>126</v>
      </c>
      <c r="G34">
        <v>125</v>
      </c>
      <c r="H34" t="s">
        <v>31</v>
      </c>
      <c r="I34" t="e">
        <f t="array" ref="I34">IFERROR(_xlfn.XLOOKUP(Tabelle7[[#This Row],[NegotiationID]]&amp;"FinalAccept",Tabelle7[NegotiationID]&amp;Tabelle7[ActionType],Tabelle7[ActionType],,0),_xlfn.XLOOKUP(Tabelle7[[#This Row],[NegotiationID]]&amp;"FinalReject",Tabelle7[NegotiationID]&amp;Tabelle7[ActionType],Tabelle7[ActionType],,0))</f>
        <v>#N/A</v>
      </c>
      <c r="J34">
        <v>0.92959999999999998</v>
      </c>
      <c r="K34">
        <v>0.67400000000000004</v>
      </c>
      <c r="L34">
        <v>1.6035999999999999</v>
      </c>
      <c r="M34">
        <v>0.25559999999999999</v>
      </c>
      <c r="N34">
        <v>224</v>
      </c>
      <c r="O34">
        <v>3495</v>
      </c>
      <c r="P34">
        <v>22</v>
      </c>
      <c r="Q34" s="3" t="s">
        <v>6180</v>
      </c>
    </row>
    <row r="35" ht="15" hidden="1" customHeight="1">
      <c r="A35" t="e">
        <f t="shared" ca="1" si="484"/>
        <v>#VALUE!</v>
      </c>
      <c r="B35" t="e">
        <f t="array" ref="B35" ca="1">_xlfn.XLOOKUP(Tabelle7[[#This Row],[ExperimentID]]&amp;Tabelle7[[#This Row],[NegotiationID]]&amp;Tabelle7[[#This Row],[MessageID]],ALL_IN_ONE[ExperimentID]&amp;ALL_IN_ONE[NegotiationID]&amp;ALL_IN_ONE[MessageID],ALL_IN_ONE[Gesamt_ID],,0)</f>
        <v>#VALUE!</v>
      </c>
      <c r="C35">
        <f>IF(AND($F34=Tabelle7[[#This Row],[ReceiverID]],$G34=Tabelle7[[#This Row],[SenderID]]),$C34,IF(ISBLANK($G34),$C34,$C34+1))</f>
        <v>63</v>
      </c>
      <c r="D35" t="s">
        <v>561</v>
      </c>
      <c r="E35">
        <v>10447</v>
      </c>
      <c r="F35">
        <v>125</v>
      </c>
      <c r="G35">
        <v>126</v>
      </c>
      <c r="H35" t="s">
        <v>31</v>
      </c>
      <c r="I35" t="e">
        <f t="array" ref="I35">IFERROR(_xlfn.XLOOKUP(Tabelle7[[#This Row],[NegotiationID]]&amp;"FinalAccept",Tabelle7[NegotiationID]&amp;Tabelle7[ActionType],Tabelle7[ActionType],,0),_xlfn.XLOOKUP(Tabelle7[[#This Row],[NegotiationID]]&amp;"FinalReject",Tabelle7[NegotiationID]&amp;Tabelle7[ActionType],Tabelle7[ActionType],,0))</f>
        <v>#N/A</v>
      </c>
      <c r="J35">
        <v>0.70479999999999998</v>
      </c>
      <c r="K35">
        <v>0.80000000000000004</v>
      </c>
      <c r="L35">
        <v>1.5047999999999999</v>
      </c>
      <c r="M35">
        <v>0.095200000000000007</v>
      </c>
      <c r="N35">
        <v>76</v>
      </c>
      <c r="O35">
        <v>3495</v>
      </c>
      <c r="P35">
        <v>22</v>
      </c>
      <c r="Q35" s="3" t="s">
        <v>6181</v>
      </c>
    </row>
    <row r="36" ht="15" hidden="1" customHeight="1">
      <c r="A36" t="e">
        <f t="shared" ca="1" si="484"/>
        <v>#VALUE!</v>
      </c>
      <c r="B36" t="e">
        <f t="array" ref="B36" ca="1">_xlfn.XLOOKUP(Tabelle7[[#This Row],[ExperimentID]]&amp;Tabelle7[[#This Row],[NegotiationID]]&amp;Tabelle7[[#This Row],[MessageID]],ALL_IN_ONE[ExperimentID]&amp;ALL_IN_ONE[NegotiationID]&amp;ALL_IN_ONE[MessageID],ALL_IN_ONE[Gesamt_ID],,0)</f>
        <v>#VALUE!</v>
      </c>
      <c r="C36">
        <f>IF(AND($F35=Tabelle7[[#This Row],[ReceiverID]],$G35=Tabelle7[[#This Row],[SenderID]]),$C35,IF(ISBLANK($G35),$C35,$C35+1))</f>
        <v>63</v>
      </c>
      <c r="D36" t="s">
        <v>561</v>
      </c>
      <c r="E36">
        <v>10600</v>
      </c>
      <c r="F36">
        <v>126</v>
      </c>
      <c r="G36">
        <v>125</v>
      </c>
      <c r="H36" t="s">
        <v>22</v>
      </c>
      <c r="I36" t="e">
        <f t="array" ref="I36">IFERROR(_xlfn.XLOOKUP(Tabelle7[[#This Row],[NegotiationID]]&amp;"FinalAccept",Tabelle7[NegotiationID]&amp;Tabelle7[ActionType],Tabelle7[ActionType],,0),_xlfn.XLOOKUP(Tabelle7[[#This Row],[NegotiationID]]&amp;"FinalReject",Tabelle7[NegotiationID]&amp;Tabelle7[ActionType],Tabelle7[ActionType],,0))</f>
        <v>#N/A</v>
      </c>
      <c r="N36">
        <v>80</v>
      </c>
      <c r="O36">
        <v>3495</v>
      </c>
      <c r="P36">
        <v>22</v>
      </c>
      <c r="Q36" s="3" t="s">
        <v>6182</v>
      </c>
    </row>
    <row r="37" ht="15" hidden="1" customHeight="1">
      <c r="A37" t="e">
        <f t="shared" ca="1" si="484"/>
        <v>#VALUE!</v>
      </c>
      <c r="B37" t="e">
        <f t="array" ref="B37" ca="1">_xlfn.XLOOKUP(Tabelle7[[#This Row],[ExperimentID]]&amp;Tabelle7[[#This Row],[NegotiationID]]&amp;Tabelle7[[#This Row],[MessageID]],ALL_IN_ONE[ExperimentID]&amp;ALL_IN_ONE[NegotiationID]&amp;ALL_IN_ONE[MessageID],ALL_IN_ONE[Gesamt_ID],,0)</f>
        <v>#VALUE!</v>
      </c>
      <c r="C37">
        <f>IF(AND($F36=Tabelle7[[#This Row],[ReceiverID]],$G36=Tabelle7[[#This Row],[SenderID]]),$C36,IF(ISBLANK($G36),$C36,$C36+1))</f>
        <v>63</v>
      </c>
      <c r="D37" t="s">
        <v>561</v>
      </c>
      <c r="E37">
        <v>10735</v>
      </c>
      <c r="F37">
        <v>125</v>
      </c>
      <c r="G37">
        <v>126</v>
      </c>
      <c r="H37" t="s">
        <v>24</v>
      </c>
      <c r="I37" t="e">
        <f t="array" ref="I37">IFERROR(_xlfn.XLOOKUP(Tabelle7[[#This Row],[NegotiationID]]&amp;"FinalAccept",Tabelle7[NegotiationID]&amp;Tabelle7[ActionType],Tabelle7[ActionType],,0),_xlfn.XLOOKUP(Tabelle7[[#This Row],[NegotiationID]]&amp;"FinalReject",Tabelle7[NegotiationID]&amp;Tabelle7[ActionType],Tabelle7[ActionType],,0))</f>
        <v>#N/A</v>
      </c>
      <c r="N37">
        <v>130</v>
      </c>
      <c r="O37">
        <v>3495</v>
      </c>
      <c r="P37">
        <v>22</v>
      </c>
      <c r="Q37" s="3" t="s">
        <v>6183</v>
      </c>
    </row>
    <row r="38" ht="15" hidden="1" customHeight="1">
      <c r="A38" t="e">
        <f t="shared" ca="1" si="484"/>
        <v>#VALUE!</v>
      </c>
      <c r="B38" t="e">
        <f t="array" ref="B38" ca="1">_xlfn.XLOOKUP(Tabelle7[[#This Row],[ExperimentID]]&amp;Tabelle7[[#This Row],[NegotiationID]]&amp;Tabelle7[[#This Row],[MessageID]],ALL_IN_ONE[ExperimentID]&amp;ALL_IN_ONE[NegotiationID]&amp;ALL_IN_ONE[MessageID],ALL_IN_ONE[Gesamt_ID],,0)</f>
        <v>#VALUE!</v>
      </c>
      <c r="C38">
        <f>IF(AND($F37=Tabelle7[[#This Row],[ReceiverID]],$G37=Tabelle7[[#This Row],[SenderID]]),$C37,IF(ISBLANK($G37),$C37,$C37+1))</f>
        <v>63</v>
      </c>
      <c r="D38" t="s">
        <v>561</v>
      </c>
      <c r="E38">
        <v>11031</v>
      </c>
      <c r="F38">
        <v>126</v>
      </c>
      <c r="G38">
        <v>125</v>
      </c>
      <c r="H38" t="s">
        <v>31</v>
      </c>
      <c r="I38" t="e">
        <f t="array" ref="I38">IFERROR(_xlfn.XLOOKUP(Tabelle7[[#This Row],[NegotiationID]]&amp;"FinalAccept",Tabelle7[NegotiationID]&amp;Tabelle7[ActionType],Tabelle7[ActionType],,0),_xlfn.XLOOKUP(Tabelle7[[#This Row],[NegotiationID]]&amp;"FinalReject",Tabelle7[NegotiationID]&amp;Tabelle7[ActionType],Tabelle7[ActionType],,0))</f>
        <v>#N/A</v>
      </c>
      <c r="J38">
        <v>0.69620000000000004</v>
      </c>
      <c r="K38">
        <v>0.30740000000000001</v>
      </c>
      <c r="L38">
        <v>1.0036</v>
      </c>
      <c r="M38">
        <v>0.38879999999999998</v>
      </c>
      <c r="N38">
        <v>361</v>
      </c>
      <c r="O38">
        <v>3495</v>
      </c>
      <c r="P38">
        <v>22</v>
      </c>
      <c r="Q38" s="3" t="s">
        <v>6184</v>
      </c>
    </row>
    <row r="39" ht="15" hidden="1" customHeight="1">
      <c r="A39" t="e">
        <f t="shared" ca="1" si="484"/>
        <v>#VALUE!</v>
      </c>
      <c r="B39" t="e">
        <f t="array" ref="B39" ca="1">_xlfn.XLOOKUP(Tabelle7[[#This Row],[ExperimentID]]&amp;Tabelle7[[#This Row],[NegotiationID]]&amp;Tabelle7[[#This Row],[MessageID]],ALL_IN_ONE[ExperimentID]&amp;ALL_IN_ONE[NegotiationID]&amp;ALL_IN_ONE[MessageID],ALL_IN_ONE[Gesamt_ID],,0)</f>
        <v>#VALUE!</v>
      </c>
      <c r="C39">
        <f>IF(AND($F38=Tabelle7[[#This Row],[ReceiverID]],$G38=Tabelle7[[#This Row],[SenderID]]),$C38,IF(ISBLANK($G38),$C38,$C38+1))</f>
        <v>63</v>
      </c>
      <c r="D39" t="s">
        <v>561</v>
      </c>
      <c r="E39">
        <v>11721</v>
      </c>
      <c r="F39">
        <v>125</v>
      </c>
      <c r="G39">
        <v>126</v>
      </c>
      <c r="H39" t="s">
        <v>31</v>
      </c>
      <c r="I39" t="e">
        <f t="array" ref="I39">IFERROR(_xlfn.XLOOKUP(Tabelle7[[#This Row],[NegotiationID]]&amp;"FinalAccept",Tabelle7[NegotiationID]&amp;Tabelle7[ActionType],Tabelle7[ActionType],,0),_xlfn.XLOOKUP(Tabelle7[[#This Row],[NegotiationID]]&amp;"FinalReject",Tabelle7[NegotiationID]&amp;Tabelle7[ActionType],Tabelle7[ActionType],,0))</f>
        <v>#N/A</v>
      </c>
      <c r="J39">
        <v>0.47099999999999997</v>
      </c>
      <c r="K39">
        <v>0.47599999999999998</v>
      </c>
      <c r="L39">
        <v>0.94699999999999995</v>
      </c>
      <c r="M39">
        <v>0.0050000000000000001</v>
      </c>
      <c r="N39">
        <v>418</v>
      </c>
      <c r="O39">
        <v>3495</v>
      </c>
      <c r="P39">
        <v>22</v>
      </c>
      <c r="Q39" s="3" t="s">
        <v>6185</v>
      </c>
    </row>
    <row r="40" ht="15" hidden="1" customHeight="1">
      <c r="A40" t="e">
        <f t="shared" ca="1" si="484"/>
        <v>#VALUE!</v>
      </c>
      <c r="B40" t="e">
        <f t="array" ref="B40" ca="1">_xlfn.XLOOKUP(Tabelle7[[#This Row],[ExperimentID]]&amp;Tabelle7[[#This Row],[NegotiationID]]&amp;Tabelle7[[#This Row],[MessageID]],ALL_IN_ONE[ExperimentID]&amp;ALL_IN_ONE[NegotiationID]&amp;ALL_IN_ONE[MessageID],ALL_IN_ONE[Gesamt_ID],,0)</f>
        <v>#VALUE!</v>
      </c>
      <c r="C40">
        <f>IF(AND($F39=Tabelle7[[#This Row],[ReceiverID]],$G39=Tabelle7[[#This Row],[SenderID]]),$C39,IF(ISBLANK($G39),$C39,$C39+1))</f>
        <v>63</v>
      </c>
      <c r="D40" t="s">
        <v>561</v>
      </c>
      <c r="E40">
        <v>11864</v>
      </c>
      <c r="F40">
        <v>126</v>
      </c>
      <c r="G40">
        <v>125</v>
      </c>
      <c r="H40" t="s">
        <v>31</v>
      </c>
      <c r="I40" t="e">
        <f t="array" ref="I40">IFERROR(_xlfn.XLOOKUP(Tabelle7[[#This Row],[NegotiationID]]&amp;"FinalAccept",Tabelle7[NegotiationID]&amp;Tabelle7[ActionType],Tabelle7[ActionType],,0),_xlfn.XLOOKUP(Tabelle7[[#This Row],[NegotiationID]]&amp;"FinalReject",Tabelle7[NegotiationID]&amp;Tabelle7[ActionType],Tabelle7[ActionType],,0))</f>
        <v>#N/A</v>
      </c>
      <c r="J40">
        <v>0.752</v>
      </c>
      <c r="K40">
        <v>0.20380000000000001</v>
      </c>
      <c r="L40">
        <v>0.95579999999999998</v>
      </c>
      <c r="M40">
        <v>0.54820000000000002</v>
      </c>
      <c r="N40">
        <v>228</v>
      </c>
      <c r="O40">
        <v>3495</v>
      </c>
      <c r="P40">
        <v>22</v>
      </c>
      <c r="Q40" s="3" t="s">
        <v>6186</v>
      </c>
    </row>
    <row r="41" ht="15" hidden="1" customHeight="1">
      <c r="A41" t="e">
        <f t="shared" ca="1" si="484"/>
        <v>#VALUE!</v>
      </c>
      <c r="B41" t="e">
        <f t="array" ref="B41" ca="1">_xlfn.XLOOKUP(Tabelle7[[#This Row],[ExperimentID]]&amp;Tabelle7[[#This Row],[NegotiationID]]&amp;Tabelle7[[#This Row],[MessageID]],ALL_IN_ONE[ExperimentID]&amp;ALL_IN_ONE[NegotiationID]&amp;ALL_IN_ONE[MessageID],ALL_IN_ONE[Gesamt_ID],,0)</f>
        <v>#VALUE!</v>
      </c>
      <c r="C41">
        <f>IF(AND($F40=Tabelle7[[#This Row],[ReceiverID]],$G40=Tabelle7[[#This Row],[SenderID]]),$C40,IF(ISBLANK($G40),$C40,$C40+1))</f>
        <v>63</v>
      </c>
      <c r="D41" t="s">
        <v>561</v>
      </c>
      <c r="E41">
        <v>11935</v>
      </c>
      <c r="F41">
        <v>125</v>
      </c>
      <c r="G41">
        <v>126</v>
      </c>
      <c r="H41" t="s">
        <v>31</v>
      </c>
      <c r="I41" t="e">
        <f t="array" ref="I41">IFERROR(_xlfn.XLOOKUP(Tabelle7[[#This Row],[NegotiationID]]&amp;"FinalAccept",Tabelle7[NegotiationID]&amp;Tabelle7[ActionType],Tabelle7[ActionType],,0),_xlfn.XLOOKUP(Tabelle7[[#This Row],[NegotiationID]]&amp;"FinalReject",Tabelle7[NegotiationID]&amp;Tabelle7[ActionType],Tabelle7[ActionType],,0))</f>
        <v>#N/A</v>
      </c>
      <c r="J41">
        <v>0.24840000000000001</v>
      </c>
      <c r="K41">
        <v>0.54800000000000004</v>
      </c>
      <c r="L41">
        <v>0.7964</v>
      </c>
      <c r="M41">
        <v>0.29959999999999998</v>
      </c>
      <c r="N41">
        <v>358</v>
      </c>
      <c r="O41">
        <v>3495</v>
      </c>
      <c r="P41">
        <v>22</v>
      </c>
      <c r="Q41" s="3" t="s">
        <v>6187</v>
      </c>
    </row>
    <row r="42" ht="15" hidden="1" customHeight="1">
      <c r="A42" t="e">
        <f t="shared" ca="1" si="484"/>
        <v>#VALUE!</v>
      </c>
      <c r="B42" t="e">
        <f t="array" ref="B42" ca="1">_xlfn.XLOOKUP(Tabelle7[[#This Row],[ExperimentID]]&amp;Tabelle7[[#This Row],[NegotiationID]]&amp;Tabelle7[[#This Row],[MessageID]],ALL_IN_ONE[ExperimentID]&amp;ALL_IN_ONE[NegotiationID]&amp;ALL_IN_ONE[MessageID],ALL_IN_ONE[Gesamt_ID],,0)</f>
        <v>#VALUE!</v>
      </c>
      <c r="C42">
        <f>IF(AND($F41=Tabelle7[[#This Row],[ReceiverID]],$G41=Tabelle7[[#This Row],[SenderID]]),$C41,IF(ISBLANK($G41),$C41,$C41+1))</f>
        <v>63</v>
      </c>
      <c r="D42" t="s">
        <v>561</v>
      </c>
      <c r="E42">
        <v>12033</v>
      </c>
      <c r="F42">
        <v>126</v>
      </c>
      <c r="G42">
        <v>125</v>
      </c>
      <c r="H42" t="s">
        <v>31</v>
      </c>
      <c r="I42" t="e">
        <f t="array" ref="I42">IFERROR(_xlfn.XLOOKUP(Tabelle7[[#This Row],[NegotiationID]]&amp;"FinalAccept",Tabelle7[NegotiationID]&amp;Tabelle7[ActionType],Tabelle7[ActionType],,0),_xlfn.XLOOKUP(Tabelle7[[#This Row],[NegotiationID]]&amp;"FinalReject",Tabelle7[NegotiationID]&amp;Tabelle7[ActionType],Tabelle7[ActionType],,0))</f>
        <v>#N/A</v>
      </c>
      <c r="J42">
        <v>0.60019999999999996</v>
      </c>
      <c r="K42">
        <v>0.3508</v>
      </c>
      <c r="L42">
        <v>0.95099999999999996</v>
      </c>
      <c r="M42">
        <v>0.24940000000000001</v>
      </c>
      <c r="N42">
        <v>87</v>
      </c>
      <c r="O42">
        <v>3495</v>
      </c>
      <c r="P42">
        <v>22</v>
      </c>
      <c r="Q42" s="3" t="s">
        <v>6188</v>
      </c>
    </row>
    <row r="43" ht="15" hidden="1" customHeight="1">
      <c r="A43" t="e">
        <f t="shared" ca="1" si="484"/>
        <v>#VALUE!</v>
      </c>
      <c r="B43" t="e">
        <f t="array" ref="B43" ca="1">_xlfn.XLOOKUP(Tabelle7[[#This Row],[ExperimentID]]&amp;Tabelle7[[#This Row],[NegotiationID]]&amp;Tabelle7[[#This Row],[MessageID]],ALL_IN_ONE[ExperimentID]&amp;ALL_IN_ONE[NegotiationID]&amp;ALL_IN_ONE[MessageID],ALL_IN_ONE[Gesamt_ID],,0)</f>
        <v>#VALUE!</v>
      </c>
      <c r="C43">
        <f>IF(AND($F42=Tabelle7[[#This Row],[ReceiverID]],$G42=Tabelle7[[#This Row],[SenderID]]),$C42,IF(ISBLANK($G42),$C42,$C42+1))</f>
        <v>63</v>
      </c>
      <c r="D43" t="s">
        <v>561</v>
      </c>
      <c r="E43">
        <v>12097</v>
      </c>
      <c r="F43">
        <v>125</v>
      </c>
      <c r="G43">
        <v>126</v>
      </c>
      <c r="H43" t="s">
        <v>31</v>
      </c>
      <c r="I43" t="e">
        <f t="array" ref="I43">IFERROR(_xlfn.XLOOKUP(Tabelle7[[#This Row],[NegotiationID]]&amp;"FinalAccept",Tabelle7[NegotiationID]&amp;Tabelle7[ActionType],Tabelle7[ActionType],,0),_xlfn.XLOOKUP(Tabelle7[[#This Row],[NegotiationID]]&amp;"FinalReject",Tabelle7[NegotiationID]&amp;Tabelle7[ActionType],Tabelle7[ActionType],,0))</f>
        <v>#N/A</v>
      </c>
      <c r="J43">
        <v>0.39939999999999998</v>
      </c>
      <c r="K43">
        <v>0.45619999999999999</v>
      </c>
      <c r="L43">
        <v>0.85560000000000003</v>
      </c>
      <c r="M43">
        <v>0.056800000000000003</v>
      </c>
      <c r="N43">
        <v>220</v>
      </c>
      <c r="O43">
        <v>3495</v>
      </c>
      <c r="P43">
        <v>22</v>
      </c>
      <c r="Q43" s="3" t="s">
        <v>6189</v>
      </c>
    </row>
    <row r="44" ht="15" hidden="1" customHeight="1">
      <c r="A44" t="e">
        <f t="shared" ca="1" si="484"/>
        <v>#VALUE!</v>
      </c>
      <c r="B44" t="e">
        <f t="array" ref="B44" ca="1">_xlfn.XLOOKUP(Tabelle7[[#This Row],[ExperimentID]]&amp;Tabelle7[[#This Row],[NegotiationID]]&amp;Tabelle7[[#This Row],[MessageID]],ALL_IN_ONE[ExperimentID]&amp;ALL_IN_ONE[NegotiationID]&amp;ALL_IN_ONE[MessageID],ALL_IN_ONE[Gesamt_ID],,0)</f>
        <v>#VALUE!</v>
      </c>
      <c r="C44">
        <f>IF(AND($F43=Tabelle7[[#This Row],[ReceiverID]],$G43=Tabelle7[[#This Row],[SenderID]]),$C43,IF(ISBLANK($G43),$C43,$C43+1))</f>
        <v>63</v>
      </c>
      <c r="D44" t="s">
        <v>561</v>
      </c>
      <c r="E44">
        <v>12291</v>
      </c>
      <c r="F44">
        <v>126</v>
      </c>
      <c r="G44">
        <v>125</v>
      </c>
      <c r="H44" t="s">
        <v>31</v>
      </c>
      <c r="I44" t="e">
        <f t="array" ref="I44">IFERROR(_xlfn.XLOOKUP(Tabelle7[[#This Row],[NegotiationID]]&amp;"FinalAccept",Tabelle7[NegotiationID]&amp;Tabelle7[ActionType],Tabelle7[ActionType],,0),_xlfn.XLOOKUP(Tabelle7[[#This Row],[NegotiationID]]&amp;"FinalReject",Tabelle7[NegotiationID]&amp;Tabelle7[ActionType],Tabelle7[ActionType],,0))</f>
        <v>#N/A</v>
      </c>
      <c r="J44">
        <v>0.60019999999999996</v>
      </c>
      <c r="K44">
        <v>0.3508</v>
      </c>
      <c r="L44">
        <v>0.95099999999999996</v>
      </c>
      <c r="M44">
        <v>0.24940000000000001</v>
      </c>
      <c r="N44">
        <v>104</v>
      </c>
      <c r="O44">
        <v>3495</v>
      </c>
      <c r="P44">
        <v>22</v>
      </c>
      <c r="Q44" s="3" t="s">
        <v>6190</v>
      </c>
    </row>
    <row r="45" ht="15" hidden="1" customHeight="1">
      <c r="A45" t="e">
        <f t="shared" ca="1" si="484"/>
        <v>#VALUE!</v>
      </c>
      <c r="B45" t="e">
        <f t="array" ref="B45" ca="1">_xlfn.XLOOKUP(Tabelle7[[#This Row],[ExperimentID]]&amp;Tabelle7[[#This Row],[NegotiationID]]&amp;Tabelle7[[#This Row],[MessageID]],ALL_IN_ONE[ExperimentID]&amp;ALL_IN_ONE[NegotiationID]&amp;ALL_IN_ONE[MessageID],ALL_IN_ONE[Gesamt_ID],,0)</f>
        <v>#VALUE!</v>
      </c>
      <c r="C45">
        <f>IF(AND($F44=Tabelle7[[#This Row],[ReceiverID]],$G44=Tabelle7[[#This Row],[SenderID]]),$C44,IF(ISBLANK($G44),$C44,$C44+1))</f>
        <v>63</v>
      </c>
      <c r="D45" t="s">
        <v>561</v>
      </c>
      <c r="E45">
        <v>12787</v>
      </c>
      <c r="F45">
        <v>125</v>
      </c>
      <c r="G45">
        <v>126</v>
      </c>
      <c r="H45" t="s">
        <v>31</v>
      </c>
      <c r="I45" t="e">
        <f t="array" ref="I45">IFERROR(_xlfn.XLOOKUP(Tabelle7[[#This Row],[NegotiationID]]&amp;"FinalAccept",Tabelle7[NegotiationID]&amp;Tabelle7[ActionType],Tabelle7[ActionType],,0),_xlfn.XLOOKUP(Tabelle7[[#This Row],[NegotiationID]]&amp;"FinalReject",Tabelle7[NegotiationID]&amp;Tabelle7[ActionType],Tabelle7[ActionType],,0))</f>
        <v>#N/A</v>
      </c>
      <c r="J45">
        <v>0.39939999999999998</v>
      </c>
      <c r="K45">
        <v>0.45619999999999999</v>
      </c>
      <c r="L45">
        <v>0.85560000000000003</v>
      </c>
      <c r="M45">
        <v>0.056800000000000003</v>
      </c>
      <c r="N45">
        <v>92</v>
      </c>
      <c r="O45">
        <v>3495</v>
      </c>
      <c r="P45">
        <v>22</v>
      </c>
      <c r="Q45" s="3" t="s">
        <v>6191</v>
      </c>
    </row>
    <row r="46" ht="15" hidden="1" customHeight="1">
      <c r="A46" t="e">
        <f t="shared" ca="1" si="484"/>
        <v>#VALUE!</v>
      </c>
      <c r="B46" t="e">
        <f t="array" ref="B46" ca="1">_xlfn.XLOOKUP(Tabelle7[[#This Row],[ExperimentID]]&amp;Tabelle7[[#This Row],[NegotiationID]]&amp;Tabelle7[[#This Row],[MessageID]],ALL_IN_ONE[ExperimentID]&amp;ALL_IN_ONE[NegotiationID]&amp;ALL_IN_ONE[MessageID],ALL_IN_ONE[Gesamt_ID],,0)</f>
        <v>#VALUE!</v>
      </c>
      <c r="C46">
        <f>IF(AND($F45=Tabelle7[[#This Row],[ReceiverID]],$G45=Tabelle7[[#This Row],[SenderID]]),$C45,IF(ISBLANK($G45),$C45,$C45+1))</f>
        <v>63</v>
      </c>
      <c r="D46" t="s">
        <v>561</v>
      </c>
      <c r="E46">
        <v>13332</v>
      </c>
      <c r="F46">
        <v>126</v>
      </c>
      <c r="G46">
        <v>125</v>
      </c>
      <c r="H46" t="s">
        <v>31</v>
      </c>
      <c r="I46" t="e">
        <f t="array" ref="I46">IFERROR(_xlfn.XLOOKUP(Tabelle7[[#This Row],[NegotiationID]]&amp;"FinalAccept",Tabelle7[NegotiationID]&amp;Tabelle7[ActionType],Tabelle7[ActionType],,0),_xlfn.XLOOKUP(Tabelle7[[#This Row],[NegotiationID]]&amp;"FinalReject",Tabelle7[NegotiationID]&amp;Tabelle7[ActionType],Tabelle7[ActionType],,0))</f>
        <v>#N/A</v>
      </c>
      <c r="J46">
        <v>0.60019999999999996</v>
      </c>
      <c r="K46">
        <v>0.3508</v>
      </c>
      <c r="L46">
        <v>0.95099999999999996</v>
      </c>
      <c r="M46">
        <v>0.24940000000000001</v>
      </c>
      <c r="N46">
        <v>71</v>
      </c>
      <c r="O46">
        <v>3495</v>
      </c>
      <c r="P46">
        <v>22</v>
      </c>
      <c r="Q46" s="3" t="s">
        <v>6192</v>
      </c>
    </row>
    <row r="47" ht="15" hidden="1" customHeight="1">
      <c r="A47" t="e">
        <f t="shared" ca="1" si="484"/>
        <v>#VALUE!</v>
      </c>
      <c r="B47" t="e">
        <f t="array" ref="B47" ca="1">_xlfn.XLOOKUP(Tabelle7[[#This Row],[ExperimentID]]&amp;Tabelle7[[#This Row],[NegotiationID]]&amp;Tabelle7[[#This Row],[MessageID]],ALL_IN_ONE[ExperimentID]&amp;ALL_IN_ONE[NegotiationID]&amp;ALL_IN_ONE[MessageID],ALL_IN_ONE[Gesamt_ID],,0)</f>
        <v>#VALUE!</v>
      </c>
      <c r="C47">
        <f>IF(AND($F46=Tabelle7[[#This Row],[ReceiverID]],$G46=Tabelle7[[#This Row],[SenderID]]),$C46,IF(ISBLANK($G46),$C46,$C46+1))</f>
        <v>63</v>
      </c>
      <c r="D47" t="s">
        <v>561</v>
      </c>
      <c r="E47">
        <v>13458</v>
      </c>
      <c r="F47">
        <v>125</v>
      </c>
      <c r="G47">
        <v>126</v>
      </c>
      <c r="H47" t="s">
        <v>31</v>
      </c>
      <c r="I47" t="e">
        <f t="array" ref="I47">IFERROR(_xlfn.XLOOKUP(Tabelle7[[#This Row],[NegotiationID]]&amp;"FinalAccept",Tabelle7[NegotiationID]&amp;Tabelle7[ActionType],Tabelle7[ActionType],,0),_xlfn.XLOOKUP(Tabelle7[[#This Row],[NegotiationID]]&amp;"FinalReject",Tabelle7[NegotiationID]&amp;Tabelle7[ActionType],Tabelle7[ActionType],,0))</f>
        <v>#N/A</v>
      </c>
      <c r="J47">
        <v>0.39939999999999998</v>
      </c>
      <c r="K47">
        <v>0.45619999999999999</v>
      </c>
      <c r="L47">
        <v>0.85560000000000003</v>
      </c>
      <c r="M47">
        <v>0.056800000000000003</v>
      </c>
      <c r="N47">
        <v>72</v>
      </c>
      <c r="O47">
        <v>3495</v>
      </c>
      <c r="P47">
        <v>22</v>
      </c>
      <c r="Q47" s="3" t="s">
        <v>6193</v>
      </c>
    </row>
    <row r="48" ht="15" hidden="1" customHeight="1">
      <c r="A48" t="e">
        <f t="shared" ca="1" si="484"/>
        <v>#VALUE!</v>
      </c>
      <c r="B48" t="e">
        <f t="array" ref="B48" ca="1">_xlfn.XLOOKUP(Tabelle7[[#This Row],[ExperimentID]]&amp;Tabelle7[[#This Row],[NegotiationID]]&amp;Tabelle7[[#This Row],[MessageID]],ALL_IN_ONE[ExperimentID]&amp;ALL_IN_ONE[NegotiationID]&amp;ALL_IN_ONE[MessageID],ALL_IN_ONE[Gesamt_ID],,0)</f>
        <v>#VALUE!</v>
      </c>
      <c r="C48">
        <f>IF(AND($F47=Tabelle7[[#This Row],[ReceiverID]],$G47=Tabelle7[[#This Row],[SenderID]]),$C47,IF(ISBLANK($G47),$C47,$C47+1))</f>
        <v>63</v>
      </c>
      <c r="D48" t="s">
        <v>561</v>
      </c>
      <c r="E48">
        <v>13583</v>
      </c>
      <c r="F48">
        <v>126</v>
      </c>
      <c r="G48">
        <v>125</v>
      </c>
      <c r="H48" t="s">
        <v>22</v>
      </c>
      <c r="I48" t="e">
        <f t="array" ref="I48">IFERROR(_xlfn.XLOOKUP(Tabelle7[[#This Row],[NegotiationID]]&amp;"FinalAccept",Tabelle7[NegotiationID]&amp;Tabelle7[ActionType],Tabelle7[ActionType],,0),_xlfn.XLOOKUP(Tabelle7[[#This Row],[NegotiationID]]&amp;"FinalReject",Tabelle7[NegotiationID]&amp;Tabelle7[ActionType],Tabelle7[ActionType],,0))</f>
        <v>#N/A</v>
      </c>
      <c r="N48">
        <v>36</v>
      </c>
      <c r="O48">
        <v>3495</v>
      </c>
      <c r="P48">
        <v>22</v>
      </c>
      <c r="Q48" s="3" t="s">
        <v>6194</v>
      </c>
    </row>
    <row r="49" ht="15" hidden="1" customHeight="1">
      <c r="A49" t="e">
        <f t="shared" ca="1" si="484"/>
        <v>#VALUE!</v>
      </c>
      <c r="B49" t="e">
        <f t="array" ref="B49" ca="1">_xlfn.XLOOKUP(Tabelle7[[#This Row],[ExperimentID]]&amp;Tabelle7[[#This Row],[NegotiationID]]&amp;Tabelle7[[#This Row],[MessageID]],ALL_IN_ONE[ExperimentID]&amp;ALL_IN_ONE[NegotiationID]&amp;ALL_IN_ONE[MessageID],ALL_IN_ONE[Gesamt_ID],,0)</f>
        <v>#VALUE!</v>
      </c>
      <c r="C49">
        <f>IF(AND($F48=Tabelle7[[#This Row],[ReceiverID]],$G48=Tabelle7[[#This Row],[SenderID]]),$C48,IF(ISBLANK($G48),$C48,$C48+1))</f>
        <v>63</v>
      </c>
      <c r="D49" t="s">
        <v>561</v>
      </c>
      <c r="E49">
        <v>13605</v>
      </c>
      <c r="F49">
        <v>125</v>
      </c>
      <c r="G49">
        <v>126</v>
      </c>
      <c r="H49" t="s">
        <v>24</v>
      </c>
      <c r="I49" t="e">
        <f t="array" ref="I49">IFERROR(_xlfn.XLOOKUP(Tabelle7[[#This Row],[NegotiationID]]&amp;"FinalAccept",Tabelle7[NegotiationID]&amp;Tabelle7[ActionType],Tabelle7[ActionType],,0),_xlfn.XLOOKUP(Tabelle7[[#This Row],[NegotiationID]]&amp;"FinalReject",Tabelle7[NegotiationID]&amp;Tabelle7[ActionType],Tabelle7[ActionType],,0))</f>
        <v>#N/A</v>
      </c>
      <c r="N49">
        <v>23</v>
      </c>
      <c r="O49">
        <v>3495</v>
      </c>
      <c r="P49">
        <v>22</v>
      </c>
      <c r="Q49" s="3" t="s">
        <v>6195</v>
      </c>
    </row>
    <row r="50" ht="15" hidden="1" customHeight="1">
      <c r="A50" t="e">
        <f t="shared" ca="1" si="484"/>
        <v>#VALUE!</v>
      </c>
      <c r="B50" t="e">
        <f t="array" ref="B50" ca="1">_xlfn.XLOOKUP(Tabelle7[[#This Row],[ExperimentID]]&amp;Tabelle7[[#This Row],[NegotiationID]]&amp;Tabelle7[[#This Row],[MessageID]],ALL_IN_ONE[ExperimentID]&amp;ALL_IN_ONE[NegotiationID]&amp;ALL_IN_ONE[MessageID],ALL_IN_ONE[Gesamt_ID],,0)</f>
        <v>#VALUE!</v>
      </c>
      <c r="C50">
        <f>IF(AND($F49=Tabelle7[[#This Row],[ReceiverID]],$G49=Tabelle7[[#This Row],[SenderID]]),$C49,IF(ISBLANK($G49),$C49,$C49+1))</f>
        <v>63</v>
      </c>
      <c r="D50" t="s">
        <v>561</v>
      </c>
      <c r="E50">
        <v>13626</v>
      </c>
      <c r="F50">
        <v>126</v>
      </c>
      <c r="G50">
        <v>125</v>
      </c>
      <c r="H50" t="s">
        <v>22</v>
      </c>
      <c r="I50" t="e">
        <f t="array" ref="I50">IFERROR(_xlfn.XLOOKUP(Tabelle7[[#This Row],[NegotiationID]]&amp;"FinalAccept",Tabelle7[NegotiationID]&amp;Tabelle7[ActionType],Tabelle7[ActionType],,0),_xlfn.XLOOKUP(Tabelle7[[#This Row],[NegotiationID]]&amp;"FinalReject",Tabelle7[NegotiationID]&amp;Tabelle7[ActionType],Tabelle7[ActionType],,0))</f>
        <v>#N/A</v>
      </c>
      <c r="N50">
        <v>36</v>
      </c>
      <c r="O50">
        <v>3495</v>
      </c>
      <c r="P50">
        <v>22</v>
      </c>
      <c r="Q50" s="3" t="s">
        <v>6196</v>
      </c>
    </row>
    <row r="51" ht="15" hidden="1" customHeight="1">
      <c r="A51" t="e">
        <f t="shared" ca="1" si="484"/>
        <v>#VALUE!</v>
      </c>
      <c r="B51" t="e">
        <f t="array" ref="B51" ca="1">_xlfn.XLOOKUP(Tabelle7[[#This Row],[ExperimentID]]&amp;Tabelle7[[#This Row],[NegotiationID]]&amp;Tabelle7[[#This Row],[MessageID]],ALL_IN_ONE[ExperimentID]&amp;ALL_IN_ONE[NegotiationID]&amp;ALL_IN_ONE[MessageID],ALL_IN_ONE[Gesamt_ID],,0)</f>
        <v>#VALUE!</v>
      </c>
      <c r="C51">
        <f>IF(AND($F50=Tabelle7[[#This Row],[ReceiverID]],$G50=Tabelle7[[#This Row],[SenderID]]),$C50,IF(ISBLANK($G50),$C50,$C50+1))</f>
        <v>63</v>
      </c>
      <c r="D51" t="s">
        <v>561</v>
      </c>
      <c r="E51">
        <v>13656</v>
      </c>
      <c r="F51">
        <v>125</v>
      </c>
      <c r="G51">
        <v>126</v>
      </c>
      <c r="H51" t="s">
        <v>24</v>
      </c>
      <c r="I51" t="e">
        <f t="array" ref="I51">IFERROR(_xlfn.XLOOKUP(Tabelle7[[#This Row],[NegotiationID]]&amp;"FinalAccept",Tabelle7[NegotiationID]&amp;Tabelle7[ActionType],Tabelle7[ActionType],,0),_xlfn.XLOOKUP(Tabelle7[[#This Row],[NegotiationID]]&amp;"FinalReject",Tabelle7[NegotiationID]&amp;Tabelle7[ActionType],Tabelle7[ActionType],,0))</f>
        <v>#N/A</v>
      </c>
      <c r="N51">
        <v>27</v>
      </c>
      <c r="O51">
        <v>3495</v>
      </c>
      <c r="P51">
        <v>22</v>
      </c>
      <c r="Q51" s="3" t="s">
        <v>6197</v>
      </c>
    </row>
    <row r="52" ht="15" hidden="1" customHeight="1">
      <c r="A52" t="e">
        <f t="shared" ca="1" si="484"/>
        <v>#VALUE!</v>
      </c>
      <c r="B52" t="e">
        <f t="array" ref="B52" ca="1">_xlfn.XLOOKUP(Tabelle7[[#This Row],[ExperimentID]]&amp;Tabelle7[[#This Row],[NegotiationID]]&amp;Tabelle7[[#This Row],[MessageID]],ALL_IN_ONE[ExperimentID]&amp;ALL_IN_ONE[NegotiationID]&amp;ALL_IN_ONE[MessageID],ALL_IN_ONE[Gesamt_ID],,0)</f>
        <v>#VALUE!</v>
      </c>
      <c r="C52">
        <f>IF(AND($F51=Tabelle7[[#This Row],[ReceiverID]],$G51=Tabelle7[[#This Row],[SenderID]]),$C51,IF(ISBLANK($G51),$C51,$C51+1))</f>
        <v>63</v>
      </c>
      <c r="D52" t="s">
        <v>561</v>
      </c>
      <c r="E52">
        <v>13776</v>
      </c>
      <c r="F52">
        <v>126</v>
      </c>
      <c r="G52">
        <v>125</v>
      </c>
      <c r="H52" t="s">
        <v>31</v>
      </c>
      <c r="I52" t="e">
        <f t="array" ref="I52">IFERROR(_xlfn.XLOOKUP(Tabelle7[[#This Row],[NegotiationID]]&amp;"FinalAccept",Tabelle7[NegotiationID]&amp;Tabelle7[ActionType],Tabelle7[ActionType],,0),_xlfn.XLOOKUP(Tabelle7[[#This Row],[NegotiationID]]&amp;"FinalReject",Tabelle7[NegotiationID]&amp;Tabelle7[ActionType],Tabelle7[ActionType],,0))</f>
        <v>#N/A</v>
      </c>
      <c r="J52">
        <v>0.57199999999999995</v>
      </c>
      <c r="K52">
        <v>0.23100000000000001</v>
      </c>
      <c r="L52">
        <v>0.80300000000000005</v>
      </c>
      <c r="M52">
        <v>0.34100000000000003</v>
      </c>
      <c r="N52">
        <v>101</v>
      </c>
      <c r="O52">
        <v>3495</v>
      </c>
      <c r="P52">
        <v>22</v>
      </c>
      <c r="Q52" s="3" t="s">
        <v>6198</v>
      </c>
    </row>
    <row r="53" ht="15" hidden="1" customHeight="1">
      <c r="A53" t="e">
        <f t="shared" ca="1" si="484"/>
        <v>#VALUE!</v>
      </c>
      <c r="B53" t="e">
        <f t="array" ref="B53" ca="1">_xlfn.XLOOKUP(Tabelle7[[#This Row],[ExperimentID]]&amp;Tabelle7[[#This Row],[NegotiationID]]&amp;Tabelle7[[#This Row],[MessageID]],ALL_IN_ONE[ExperimentID]&amp;ALL_IN_ONE[NegotiationID]&amp;ALL_IN_ONE[MessageID],ALL_IN_ONE[Gesamt_ID],,0)</f>
        <v>#VALUE!</v>
      </c>
      <c r="C53">
        <f>IF(AND($F52=Tabelle7[[#This Row],[ReceiverID]],$G52=Tabelle7[[#This Row],[SenderID]]),$C52,IF(ISBLANK($G52),$C52,$C52+1))</f>
        <v>64</v>
      </c>
      <c r="D53" t="s">
        <v>561</v>
      </c>
      <c r="E53">
        <v>152</v>
      </c>
      <c r="H53" t="s">
        <v>6019</v>
      </c>
      <c r="I53" t="str">
        <f t="array" ref="I53">IFERROR(_xlfn.XLOOKUP(Tabelle7[[#This Row],[NegotiationID]]&amp;"FinalAccept",Tabelle7[NegotiationID]&amp;Tabelle7[ActionType],Tabelle7[ActionType],,0),_xlfn.XLOOKUP(Tabelle7[[#This Row],[NegotiationID]]&amp;"FinalReject",Tabelle7[NegotiationID]&amp;Tabelle7[ActionType],Tabelle7[ActionType],,0))</f>
        <v>FinalAccept</v>
      </c>
      <c r="N53">
        <v>21</v>
      </c>
      <c r="O53">
        <v>2075</v>
      </c>
      <c r="P53">
        <v>11</v>
      </c>
      <c r="Q53" t="s">
        <v>6020</v>
      </c>
    </row>
    <row r="54" ht="15" customHeight="1">
      <c r="A54" t="e">
        <f t="shared" ca="1" si="484"/>
        <v>#VALUE!</v>
      </c>
      <c r="B54" t="e">
        <f t="array" ref="B54" ca="1">_xlfn.XLOOKUP(Tabelle7[[#This Row],[ExperimentID]]&amp;Tabelle7[[#This Row],[NegotiationID]]&amp;Tabelle7[[#This Row],[MessageID]],ALL_IN_ONE[ExperimentID]&amp;ALL_IN_ONE[NegotiationID]&amp;ALL_IN_ONE[MessageID],ALL_IN_ONE[Gesamt_ID],,0)</f>
        <v>#VALUE!</v>
      </c>
      <c r="C54">
        <f>IF(AND($F53=Tabelle7[[#This Row],[ReceiverID]],$G53=Tabelle7[[#This Row],[SenderID]]),$C53,IF(ISBLANK($G53),$C53,$C53+1))</f>
        <v>64</v>
      </c>
      <c r="D54" t="s">
        <v>561</v>
      </c>
      <c r="E54">
        <v>7901</v>
      </c>
      <c r="F54">
        <v>154</v>
      </c>
      <c r="G54">
        <v>153</v>
      </c>
      <c r="H54" t="s">
        <v>19</v>
      </c>
      <c r="I54" t="str">
        <f t="array" ref="I54">IFERROR(_xlfn.XLOOKUP(Tabelle7[[#This Row],[NegotiationID]]&amp;"FinalAccept",Tabelle7[NegotiationID]&amp;Tabelle7[ActionType],Tabelle7[ActionType],,0),_xlfn.XLOOKUP(Tabelle7[[#This Row],[NegotiationID]]&amp;"FinalReject",Tabelle7[NegotiationID]&amp;Tabelle7[ActionType],Tabelle7[ActionType],,0))</f>
        <v>FinalAccept</v>
      </c>
      <c r="J54">
        <v>1</v>
      </c>
      <c r="K54">
        <v>0.1084</v>
      </c>
      <c r="L54">
        <v>1.1084000000000001</v>
      </c>
      <c r="M54">
        <v>0.89159999999999995</v>
      </c>
      <c r="N54">
        <v>505</v>
      </c>
      <c r="O54">
        <v>2075</v>
      </c>
      <c r="P54">
        <v>11</v>
      </c>
      <c r="Q54" s="3" t="s">
        <v>588</v>
      </c>
    </row>
    <row r="55" ht="15" hidden="1" customHeight="1">
      <c r="A55" t="e">
        <f t="shared" ca="1" si="484"/>
        <v>#VALUE!</v>
      </c>
      <c r="B55" t="e">
        <f t="array" ref="B55" ca="1">_xlfn.XLOOKUP(Tabelle7[[#This Row],[ExperimentID]]&amp;Tabelle7[[#This Row],[NegotiationID]]&amp;Tabelle7[[#This Row],[MessageID]],ALL_IN_ONE[ExperimentID]&amp;ALL_IN_ONE[NegotiationID]&amp;ALL_IN_ONE[MessageID],ALL_IN_ONE[Gesamt_ID],,0)</f>
        <v>#VALUE!</v>
      </c>
      <c r="C55">
        <f>IF(AND($F54=Tabelle7[[#This Row],[ReceiverID]],$G54=Tabelle7[[#This Row],[SenderID]]),$C54,IF(ISBLANK($G54),$C54,$C54+1))</f>
        <v>64</v>
      </c>
      <c r="D55" t="s">
        <v>561</v>
      </c>
      <c r="E55">
        <v>8513</v>
      </c>
      <c r="F55">
        <v>153</v>
      </c>
      <c r="G55">
        <v>154</v>
      </c>
      <c r="H55" t="s">
        <v>22</v>
      </c>
      <c r="I55" t="str">
        <f t="array" ref="I55">IFERROR(_xlfn.XLOOKUP(Tabelle7[[#This Row],[NegotiationID]]&amp;"FinalAccept",Tabelle7[NegotiationID]&amp;Tabelle7[ActionType],Tabelle7[ActionType],,0),_xlfn.XLOOKUP(Tabelle7[[#This Row],[NegotiationID]]&amp;"FinalReject",Tabelle7[NegotiationID]&amp;Tabelle7[ActionType],Tabelle7[ActionType],,0))</f>
        <v>FinalAccept</v>
      </c>
      <c r="N55">
        <v>29</v>
      </c>
      <c r="O55">
        <v>2075</v>
      </c>
      <c r="P55">
        <v>11</v>
      </c>
      <c r="Q55" s="3" t="s">
        <v>6199</v>
      </c>
    </row>
    <row r="56" ht="15" hidden="1" customHeight="1">
      <c r="A56" t="e">
        <f t="shared" ca="1" si="484"/>
        <v>#VALUE!</v>
      </c>
      <c r="B56" t="e">
        <f t="array" ref="B56" ca="1">_xlfn.XLOOKUP(Tabelle7[[#This Row],[ExperimentID]]&amp;Tabelle7[[#This Row],[NegotiationID]]&amp;Tabelle7[[#This Row],[MessageID]],ALL_IN_ONE[ExperimentID]&amp;ALL_IN_ONE[NegotiationID]&amp;ALL_IN_ONE[MessageID],ALL_IN_ONE[Gesamt_ID],,0)</f>
        <v>#VALUE!</v>
      </c>
      <c r="C56">
        <f>IF(AND($F55=Tabelle7[[#This Row],[ReceiverID]],$G55=Tabelle7[[#This Row],[SenderID]]),$C55,IF(ISBLANK($G55),$C55,$C55+1))</f>
        <v>64</v>
      </c>
      <c r="D56" t="s">
        <v>561</v>
      </c>
      <c r="E56">
        <v>9124</v>
      </c>
      <c r="F56">
        <v>154</v>
      </c>
      <c r="G56">
        <v>153</v>
      </c>
      <c r="H56" t="s">
        <v>24</v>
      </c>
      <c r="I56" t="str">
        <f t="array" ref="I56">IFERROR(_xlfn.XLOOKUP(Tabelle7[[#This Row],[NegotiationID]]&amp;"FinalAccept",Tabelle7[NegotiationID]&amp;Tabelle7[ActionType],Tabelle7[ActionType],,0),_xlfn.XLOOKUP(Tabelle7[[#This Row],[NegotiationID]]&amp;"FinalReject",Tabelle7[NegotiationID]&amp;Tabelle7[ActionType],Tabelle7[ActionType],,0))</f>
        <v>FinalAccept</v>
      </c>
      <c r="N56">
        <v>90</v>
      </c>
      <c r="O56">
        <v>2075</v>
      </c>
      <c r="P56">
        <v>11</v>
      </c>
      <c r="Q56" s="3" t="s">
        <v>6200</v>
      </c>
    </row>
    <row r="57" ht="15" customHeight="1">
      <c r="A57" t="e">
        <f t="shared" ca="1" si="484"/>
        <v>#VALUE!</v>
      </c>
      <c r="B57" t="e">
        <f t="array" ref="B57" ca="1">_xlfn.XLOOKUP(Tabelle7[[#This Row],[ExperimentID]]&amp;Tabelle7[[#This Row],[NegotiationID]]&amp;Tabelle7[[#This Row],[MessageID]],ALL_IN_ONE[ExperimentID]&amp;ALL_IN_ONE[NegotiationID]&amp;ALL_IN_ONE[MessageID],ALL_IN_ONE[Gesamt_ID],,0)</f>
        <v>#VALUE!</v>
      </c>
      <c r="C57">
        <f>IF(AND($F56=Tabelle7[[#This Row],[ReceiverID]],$G56=Tabelle7[[#This Row],[SenderID]]),$C56,IF(ISBLANK($G56),$C56,$C56+1))</f>
        <v>64</v>
      </c>
      <c r="D57" t="s">
        <v>561</v>
      </c>
      <c r="E57">
        <v>10334</v>
      </c>
      <c r="F57">
        <v>153</v>
      </c>
      <c r="G57">
        <v>154</v>
      </c>
      <c r="H57" t="s">
        <v>31</v>
      </c>
      <c r="I57" t="str">
        <f t="array" ref="I57">IFERROR(_xlfn.XLOOKUP(Tabelle7[[#This Row],[NegotiationID]]&amp;"FinalAccept",Tabelle7[NegotiationID]&amp;Tabelle7[ActionType],Tabelle7[ActionType],,0),_xlfn.XLOOKUP(Tabelle7[[#This Row],[NegotiationID]]&amp;"FinalReject",Tabelle7[NegotiationID]&amp;Tabelle7[ActionType],Tabelle7[ActionType],,0))</f>
        <v>FinalAccept</v>
      </c>
      <c r="J57">
        <v>1</v>
      </c>
      <c r="K57">
        <v>0.12540000000000001</v>
      </c>
      <c r="L57">
        <v>1.1254</v>
      </c>
      <c r="M57">
        <v>0.87460000000000004</v>
      </c>
      <c r="N57">
        <v>251</v>
      </c>
      <c r="O57">
        <v>2075</v>
      </c>
      <c r="P57">
        <v>11</v>
      </c>
      <c r="Q57" s="3" t="s">
        <v>589</v>
      </c>
    </row>
    <row r="58" ht="15" customHeight="1">
      <c r="A58" t="e">
        <f t="shared" ca="1" si="484"/>
        <v>#VALUE!</v>
      </c>
      <c r="B58" t="e">
        <f t="array" ref="B58" ca="1">_xlfn.XLOOKUP(Tabelle7[[#This Row],[ExperimentID]]&amp;Tabelle7[[#This Row],[NegotiationID]]&amp;Tabelle7[[#This Row],[MessageID]],ALL_IN_ONE[ExperimentID]&amp;ALL_IN_ONE[NegotiationID]&amp;ALL_IN_ONE[MessageID],ALL_IN_ONE[Gesamt_ID],,0)</f>
        <v>#VALUE!</v>
      </c>
      <c r="C58">
        <f>IF(AND($F57=Tabelle7[[#This Row],[ReceiverID]],$G57=Tabelle7[[#This Row],[SenderID]]),$C57,IF(ISBLANK($G57),$C57,$C57+1))</f>
        <v>64</v>
      </c>
      <c r="D58" t="s">
        <v>561</v>
      </c>
      <c r="E58">
        <v>11646</v>
      </c>
      <c r="F58">
        <v>154</v>
      </c>
      <c r="G58">
        <v>153</v>
      </c>
      <c r="H58" t="s">
        <v>31</v>
      </c>
      <c r="I58" t="str">
        <f t="array" ref="I58">IFERROR(_xlfn.XLOOKUP(Tabelle7[[#This Row],[NegotiationID]]&amp;"FinalAccept",Tabelle7[NegotiationID]&amp;Tabelle7[ActionType],Tabelle7[ActionType],,0),_xlfn.XLOOKUP(Tabelle7[[#This Row],[NegotiationID]]&amp;"FinalReject",Tabelle7[NegotiationID]&amp;Tabelle7[ActionType],Tabelle7[ActionType],,0))</f>
        <v>FinalAccept</v>
      </c>
      <c r="J58">
        <v>0.752</v>
      </c>
      <c r="K58">
        <v>0.20380000000000001</v>
      </c>
      <c r="L58">
        <v>0.95579999999999998</v>
      </c>
      <c r="M58">
        <v>0.54820000000000002</v>
      </c>
      <c r="N58">
        <v>662</v>
      </c>
      <c r="O58">
        <v>2075</v>
      </c>
      <c r="P58">
        <v>11</v>
      </c>
      <c r="Q58" s="3" t="s">
        <v>590</v>
      </c>
    </row>
    <row r="59" ht="15" customHeight="1">
      <c r="A59" t="e">
        <f t="shared" ca="1" si="484"/>
        <v>#VALUE!</v>
      </c>
      <c r="B59" t="e">
        <f t="array" ref="B59" ca="1">_xlfn.XLOOKUP(Tabelle7[[#This Row],[ExperimentID]]&amp;Tabelle7[[#This Row],[NegotiationID]]&amp;Tabelle7[[#This Row],[MessageID]],ALL_IN_ONE[ExperimentID]&amp;ALL_IN_ONE[NegotiationID]&amp;ALL_IN_ONE[MessageID],ALL_IN_ONE[Gesamt_ID],,0)</f>
        <v>#VALUE!</v>
      </c>
      <c r="C59">
        <f>IF(AND($F58=Tabelle7[[#This Row],[ReceiverID]],$G58=Tabelle7[[#This Row],[SenderID]]),$C58,IF(ISBLANK($G58),$C58,$C58+1))</f>
        <v>64</v>
      </c>
      <c r="D59" t="s">
        <v>561</v>
      </c>
      <c r="E59">
        <v>12227</v>
      </c>
      <c r="F59">
        <v>153</v>
      </c>
      <c r="G59">
        <v>154</v>
      </c>
      <c r="H59" t="s">
        <v>31</v>
      </c>
      <c r="I59" t="str">
        <f t="array" ref="I59">IFERROR(_xlfn.XLOOKUP(Tabelle7[[#This Row],[NegotiationID]]&amp;"FinalAccept",Tabelle7[NegotiationID]&amp;Tabelle7[ActionType],Tabelle7[ActionType],,0),_xlfn.XLOOKUP(Tabelle7[[#This Row],[NegotiationID]]&amp;"FinalReject",Tabelle7[NegotiationID]&amp;Tabelle7[ActionType],Tabelle7[ActionType],,0))</f>
        <v>FinalAccept</v>
      </c>
      <c r="J59">
        <v>0.50619999999999998</v>
      </c>
      <c r="K59">
        <v>0.23760000000000001</v>
      </c>
      <c r="L59">
        <v>0.74380000000000002</v>
      </c>
      <c r="M59">
        <v>0.26860000000000001</v>
      </c>
      <c r="N59">
        <v>267</v>
      </c>
      <c r="O59">
        <v>2075</v>
      </c>
      <c r="P59">
        <v>11</v>
      </c>
      <c r="Q59" s="3" t="s">
        <v>591</v>
      </c>
    </row>
    <row r="60" ht="15" hidden="1" customHeight="1">
      <c r="A60" t="e">
        <f t="shared" ca="1" si="484"/>
        <v>#VALUE!</v>
      </c>
      <c r="B60" t="e">
        <f t="array" ref="B60" ca="1">_xlfn.XLOOKUP(Tabelle7[[#This Row],[ExperimentID]]&amp;Tabelle7[[#This Row],[NegotiationID]]&amp;Tabelle7[[#This Row],[MessageID]],ALL_IN_ONE[ExperimentID]&amp;ALL_IN_ONE[NegotiationID]&amp;ALL_IN_ONE[MessageID],ALL_IN_ONE[Gesamt_ID],,0)</f>
        <v>#VALUE!</v>
      </c>
      <c r="C60">
        <f>IF(AND($F59=Tabelle7[[#This Row],[ReceiverID]],$G59=Tabelle7[[#This Row],[SenderID]]),$C59,IF(ISBLANK($G59),$C59,$C59+1))</f>
        <v>64</v>
      </c>
      <c r="D60" t="s">
        <v>561</v>
      </c>
      <c r="E60">
        <v>12282</v>
      </c>
      <c r="F60">
        <v>154</v>
      </c>
      <c r="G60">
        <v>153</v>
      </c>
      <c r="H60" t="s">
        <v>22</v>
      </c>
      <c r="I60" t="str">
        <f t="array" ref="I60">IFERROR(_xlfn.XLOOKUP(Tabelle7[[#This Row],[NegotiationID]]&amp;"FinalAccept",Tabelle7[NegotiationID]&amp;Tabelle7[ActionType],Tabelle7[ActionType],,0),_xlfn.XLOOKUP(Tabelle7[[#This Row],[NegotiationID]]&amp;"FinalReject",Tabelle7[NegotiationID]&amp;Tabelle7[ActionType],Tabelle7[ActionType],,0))</f>
        <v>FinalAccept</v>
      </c>
      <c r="N60">
        <v>88</v>
      </c>
      <c r="O60">
        <v>2075</v>
      </c>
      <c r="P60">
        <v>11</v>
      </c>
      <c r="Q60" s="3" t="s">
        <v>6201</v>
      </c>
    </row>
    <row r="61" ht="15" hidden="1" customHeight="1">
      <c r="A61" t="e">
        <f t="shared" ca="1" si="484"/>
        <v>#VALUE!</v>
      </c>
      <c r="B61" t="e">
        <f t="array" ref="B61" ca="1">_xlfn.XLOOKUP(Tabelle7[[#This Row],[ExperimentID]]&amp;Tabelle7[[#This Row],[NegotiationID]]&amp;Tabelle7[[#This Row],[MessageID]],ALL_IN_ONE[ExperimentID]&amp;ALL_IN_ONE[NegotiationID]&amp;ALL_IN_ONE[MessageID],ALL_IN_ONE[Gesamt_ID],,0)</f>
        <v>#VALUE!</v>
      </c>
      <c r="C61">
        <f>IF(AND($F60=Tabelle7[[#This Row],[ReceiverID]],$G60=Tabelle7[[#This Row],[SenderID]]),$C60,IF(ISBLANK($G60),$C60,$C60+1))</f>
        <v>64</v>
      </c>
      <c r="D61" t="s">
        <v>561</v>
      </c>
      <c r="E61">
        <v>13245</v>
      </c>
      <c r="F61">
        <v>153</v>
      </c>
      <c r="G61">
        <v>154</v>
      </c>
      <c r="H61" t="s">
        <v>24</v>
      </c>
      <c r="I61" t="str">
        <f t="array" ref="I61">IFERROR(_xlfn.XLOOKUP(Tabelle7[[#This Row],[NegotiationID]]&amp;"FinalAccept",Tabelle7[NegotiationID]&amp;Tabelle7[ActionType],Tabelle7[ActionType],,0),_xlfn.XLOOKUP(Tabelle7[[#This Row],[NegotiationID]]&amp;"FinalReject",Tabelle7[NegotiationID]&amp;Tabelle7[ActionType],Tabelle7[ActionType],,0))</f>
        <v>FinalAccept</v>
      </c>
      <c r="N61">
        <v>57</v>
      </c>
      <c r="O61">
        <v>2075</v>
      </c>
      <c r="P61">
        <v>11</v>
      </c>
      <c r="Q61" s="3" t="s">
        <v>6202</v>
      </c>
    </row>
    <row r="62" ht="15" customHeight="1">
      <c r="A62" t="e">
        <f t="shared" ca="1" si="484"/>
        <v>#VALUE!</v>
      </c>
      <c r="B62" t="e">
        <f t="array" ref="B62" ca="1">_xlfn.XLOOKUP(Tabelle7[[#This Row],[ExperimentID]]&amp;Tabelle7[[#This Row],[NegotiationID]]&amp;Tabelle7[[#This Row],[MessageID]],ALL_IN_ONE[ExperimentID]&amp;ALL_IN_ONE[NegotiationID]&amp;ALL_IN_ONE[MessageID],ALL_IN_ONE[Gesamt_ID],,0)</f>
        <v>#VALUE!</v>
      </c>
      <c r="C62">
        <f>IF(AND($F61=Tabelle7[[#This Row],[ReceiverID]],$G61=Tabelle7[[#This Row],[SenderID]]),$C61,IF(ISBLANK($G61),$C61,$C61+1))</f>
        <v>64</v>
      </c>
      <c r="D62" t="s">
        <v>561</v>
      </c>
      <c r="E62">
        <v>13255</v>
      </c>
      <c r="F62">
        <v>154</v>
      </c>
      <c r="G62">
        <v>153</v>
      </c>
      <c r="H62" t="s">
        <v>31</v>
      </c>
      <c r="I62" t="str">
        <f t="array" ref="I62">IFERROR(_xlfn.XLOOKUP(Tabelle7[[#This Row],[NegotiationID]]&amp;"FinalAccept",Tabelle7[NegotiationID]&amp;Tabelle7[ActionType],Tabelle7[ActionType],,0),_xlfn.XLOOKUP(Tabelle7[[#This Row],[NegotiationID]]&amp;"FinalReject",Tabelle7[NegotiationID]&amp;Tabelle7[ActionType],Tabelle7[ActionType],,0))</f>
        <v>FinalAccept</v>
      </c>
      <c r="J62">
        <v>0.59999999999999998</v>
      </c>
      <c r="K62">
        <v>0.3952</v>
      </c>
      <c r="L62">
        <v>0.99519999999999997</v>
      </c>
      <c r="M62">
        <v>0.20480000000000001</v>
      </c>
      <c r="N62">
        <v>90</v>
      </c>
      <c r="O62">
        <v>2075</v>
      </c>
      <c r="P62">
        <v>11</v>
      </c>
      <c r="Q62" s="3" t="s">
        <v>592</v>
      </c>
    </row>
    <row r="63" ht="15" customHeight="1">
      <c r="A63" t="e">
        <f t="shared" ca="1" si="484"/>
        <v>#VALUE!</v>
      </c>
      <c r="B63" t="e">
        <f t="array" ref="B63" ca="1">_xlfn.XLOOKUP(Tabelle7[[#This Row],[ExperimentID]]&amp;Tabelle7[[#This Row],[NegotiationID]]&amp;Tabelle7[[#This Row],[MessageID]],ALL_IN_ONE[ExperimentID]&amp;ALL_IN_ONE[NegotiationID]&amp;ALL_IN_ONE[MessageID],ALL_IN_ONE[Gesamt_ID],,0)</f>
        <v>#VALUE!</v>
      </c>
      <c r="C63">
        <f>IF(AND($F62=Tabelle7[[#This Row],[ReceiverID]],$G62=Tabelle7[[#This Row],[SenderID]]),$C62,IF(ISBLANK($G62),$C62,$C62+1))</f>
        <v>64</v>
      </c>
      <c r="D63" t="s">
        <v>561</v>
      </c>
      <c r="E63">
        <v>13996</v>
      </c>
      <c r="F63">
        <v>153</v>
      </c>
      <c r="G63">
        <v>154</v>
      </c>
      <c r="H63" t="s">
        <v>20</v>
      </c>
      <c r="I63" t="str">
        <f t="array" ref="I63">IFERROR(_xlfn.XLOOKUP(Tabelle7[[#This Row],[NegotiationID]]&amp;"FinalAccept",Tabelle7[NegotiationID]&amp;Tabelle7[ActionType],Tabelle7[ActionType],,0),_xlfn.XLOOKUP(Tabelle7[[#This Row],[NegotiationID]]&amp;"FinalReject",Tabelle7[NegotiationID]&amp;Tabelle7[ActionType],Tabelle7[ActionType],,0))</f>
        <v>FinalAccept</v>
      </c>
      <c r="J63">
        <v>0.3952</v>
      </c>
      <c r="K63">
        <v>0.59999999999999998</v>
      </c>
      <c r="L63">
        <v>0.99519999999999997</v>
      </c>
      <c r="M63">
        <v>0.20480000000000001</v>
      </c>
      <c r="N63">
        <v>15</v>
      </c>
      <c r="O63">
        <v>2075</v>
      </c>
      <c r="P63">
        <v>11</v>
      </c>
      <c r="Q63" s="3" t="s">
        <v>593</v>
      </c>
    </row>
    <row r="64" ht="15" hidden="1" customHeight="1">
      <c r="A64" t="e">
        <f t="shared" ca="1" si="484"/>
        <v>#VALUE!</v>
      </c>
      <c r="B64" t="e">
        <f t="array" ref="B64" ca="1">_xlfn.XLOOKUP(Tabelle7[[#This Row],[ExperimentID]]&amp;Tabelle7[[#This Row],[NegotiationID]]&amp;Tabelle7[[#This Row],[MessageID]],ALL_IN_ONE[ExperimentID]&amp;ALL_IN_ONE[NegotiationID]&amp;ALL_IN_ONE[MessageID],ALL_IN_ONE[Gesamt_ID],,0)</f>
        <v>#VALUE!</v>
      </c>
      <c r="C64">
        <f>IF(AND($F63=Tabelle7[[#This Row],[ReceiverID]],$G63=Tabelle7[[#This Row],[SenderID]]),$C63,IF(ISBLANK($G63),$C63,$C63+1))</f>
        <v>65</v>
      </c>
      <c r="D64" t="s">
        <v>561</v>
      </c>
      <c r="E64">
        <v>180</v>
      </c>
      <c r="H64" t="s">
        <v>6019</v>
      </c>
      <c r="I64" t="str">
        <f t="array" ref="I64">IFERROR(_xlfn.XLOOKUP(Tabelle7[[#This Row],[NegotiationID]]&amp;"FinalAccept",Tabelle7[NegotiationID]&amp;Tabelle7[ActionType],Tabelle7[ActionType],,0),_xlfn.XLOOKUP(Tabelle7[[#This Row],[NegotiationID]]&amp;"FinalReject",Tabelle7[NegotiationID]&amp;Tabelle7[ActionType],Tabelle7[ActionType],,0))</f>
        <v>FinalReject</v>
      </c>
      <c r="N64">
        <v>21</v>
      </c>
      <c r="O64">
        <v>2818</v>
      </c>
      <c r="P64">
        <v>8</v>
      </c>
      <c r="Q64" t="s">
        <v>6020</v>
      </c>
    </row>
    <row r="65" ht="15" customHeight="1">
      <c r="A65" t="e">
        <f t="shared" ca="1" si="484"/>
        <v>#VALUE!</v>
      </c>
      <c r="B65" t="e">
        <f t="array" ref="B65" ca="1">_xlfn.XLOOKUP(Tabelle7[[#This Row],[ExperimentID]]&amp;Tabelle7[[#This Row],[NegotiationID]]&amp;Tabelle7[[#This Row],[MessageID]],ALL_IN_ONE[ExperimentID]&amp;ALL_IN_ONE[NegotiationID]&amp;ALL_IN_ONE[MessageID],ALL_IN_ONE[Gesamt_ID],,0)</f>
        <v>#VALUE!</v>
      </c>
      <c r="C65">
        <f>IF(AND($F64=Tabelle7[[#This Row],[ReceiverID]],$G64=Tabelle7[[#This Row],[SenderID]]),$C64,IF(ISBLANK($G64),$C64,$C64+1))</f>
        <v>65</v>
      </c>
      <c r="D65" t="s">
        <v>561</v>
      </c>
      <c r="E65">
        <v>7824</v>
      </c>
      <c r="F65">
        <v>182</v>
      </c>
      <c r="G65">
        <v>181</v>
      </c>
      <c r="H65" t="s">
        <v>19</v>
      </c>
      <c r="I65" t="str">
        <f t="array" ref="I65">IFERROR(_xlfn.XLOOKUP(Tabelle7[[#This Row],[NegotiationID]]&amp;"FinalAccept",Tabelle7[NegotiationID]&amp;Tabelle7[ActionType],Tabelle7[ActionType],,0),_xlfn.XLOOKUP(Tabelle7[[#This Row],[NegotiationID]]&amp;"FinalReject",Tabelle7[NegotiationID]&amp;Tabelle7[ActionType],Tabelle7[ActionType],,0))</f>
        <v>FinalReject</v>
      </c>
      <c r="J65">
        <v>0.72219999999999995</v>
      </c>
      <c r="K65">
        <v>0.52400000000000002</v>
      </c>
      <c r="L65">
        <v>1.2462</v>
      </c>
      <c r="M65">
        <v>0.19819999999999999</v>
      </c>
      <c r="N65">
        <v>234</v>
      </c>
      <c r="O65">
        <v>2818</v>
      </c>
      <c r="P65">
        <v>8</v>
      </c>
      <c r="Q65" s="3" t="s">
        <v>594</v>
      </c>
    </row>
    <row r="66" ht="15" customHeight="1">
      <c r="A66" t="e">
        <f t="shared" ref="A66:A129" ca="1" si="485">MID(CELL("Dateiname",$A$1),FIND("]",CELL("Dateiname",$A$1))+1,31)</f>
        <v>#VALUE!</v>
      </c>
      <c r="B66" t="e">
        <f t="array" ref="B66" ca="1">_xlfn.XLOOKUP(Tabelle7[[#This Row],[ExperimentID]]&amp;Tabelle7[[#This Row],[NegotiationID]]&amp;Tabelle7[[#This Row],[MessageID]],ALL_IN_ONE[ExperimentID]&amp;ALL_IN_ONE[NegotiationID]&amp;ALL_IN_ONE[MessageID],ALL_IN_ONE[Gesamt_ID],,0)</f>
        <v>#VALUE!</v>
      </c>
      <c r="C66">
        <f>IF(AND($F65=Tabelle7[[#This Row],[ReceiverID]],$G65=Tabelle7[[#This Row],[SenderID]]),$C65,IF(ISBLANK($G65),$C65,$C65+1))</f>
        <v>65</v>
      </c>
      <c r="D66" t="s">
        <v>561</v>
      </c>
      <c r="E66">
        <v>9612</v>
      </c>
      <c r="F66">
        <v>181</v>
      </c>
      <c r="G66">
        <v>182</v>
      </c>
      <c r="H66" t="s">
        <v>31</v>
      </c>
      <c r="I66" t="str">
        <f t="array" ref="I66">IFERROR(_xlfn.XLOOKUP(Tabelle7[[#This Row],[NegotiationID]]&amp;"FinalAccept",Tabelle7[NegotiationID]&amp;Tabelle7[ActionType],Tabelle7[ActionType],,0),_xlfn.XLOOKUP(Tabelle7[[#This Row],[NegotiationID]]&amp;"FinalReject",Tabelle7[NegotiationID]&amp;Tabelle7[ActionType],Tabelle7[ActionType],,0))</f>
        <v>FinalReject</v>
      </c>
      <c r="J66">
        <v>0.73999999999999999</v>
      </c>
      <c r="K66">
        <v>0.25380000000000003</v>
      </c>
      <c r="L66">
        <v>0.99380000000000002</v>
      </c>
      <c r="M66">
        <v>0.48620000000000002</v>
      </c>
      <c r="N66">
        <v>297</v>
      </c>
      <c r="O66">
        <v>2818</v>
      </c>
      <c r="P66">
        <v>8</v>
      </c>
      <c r="Q66" s="3" t="s">
        <v>595</v>
      </c>
    </row>
    <row r="67" ht="15" customHeight="1">
      <c r="A67" t="e">
        <f t="shared" ca="1" si="485"/>
        <v>#VALUE!</v>
      </c>
      <c r="B67" t="e">
        <f t="array" ref="B67" ca="1">_xlfn.XLOOKUP(Tabelle7[[#This Row],[ExperimentID]]&amp;Tabelle7[[#This Row],[NegotiationID]]&amp;Tabelle7[[#This Row],[MessageID]],ALL_IN_ONE[ExperimentID]&amp;ALL_IN_ONE[NegotiationID]&amp;ALL_IN_ONE[MessageID],ALL_IN_ONE[Gesamt_ID],,0)</f>
        <v>#VALUE!</v>
      </c>
      <c r="C67">
        <f>IF(AND($F66=Tabelle7[[#This Row],[ReceiverID]],$G66=Tabelle7[[#This Row],[SenderID]]),$C66,IF(ISBLANK($G66),$C66,$C66+1))</f>
        <v>65</v>
      </c>
      <c r="D67" t="s">
        <v>561</v>
      </c>
      <c r="E67">
        <v>9918</v>
      </c>
      <c r="F67">
        <v>182</v>
      </c>
      <c r="G67">
        <v>181</v>
      </c>
      <c r="H67" t="s">
        <v>31</v>
      </c>
      <c r="I67" t="str">
        <f t="array" ref="I67">IFERROR(_xlfn.XLOOKUP(Tabelle7[[#This Row],[NegotiationID]]&amp;"FinalAccept",Tabelle7[NegotiationID]&amp;Tabelle7[ActionType],Tabelle7[ActionType],,0),_xlfn.XLOOKUP(Tabelle7[[#This Row],[NegotiationID]]&amp;"FinalReject",Tabelle7[NegotiationID]&amp;Tabelle7[ActionType],Tabelle7[ActionType],,0))</f>
        <v>FinalReject</v>
      </c>
      <c r="J67">
        <v>0.62419999999999998</v>
      </c>
      <c r="K67">
        <v>0.33339999999999997</v>
      </c>
      <c r="L67">
        <v>0.95760000000000001</v>
      </c>
      <c r="M67">
        <v>0.2908</v>
      </c>
      <c r="N67">
        <v>457</v>
      </c>
      <c r="O67">
        <v>2818</v>
      </c>
      <c r="P67">
        <v>8</v>
      </c>
      <c r="Q67" s="3" t="s">
        <v>596</v>
      </c>
    </row>
    <row r="68" ht="15" customHeight="1">
      <c r="A68" t="e">
        <f t="shared" ca="1" si="485"/>
        <v>#VALUE!</v>
      </c>
      <c r="B68" t="e">
        <f t="array" ref="B68" ca="1">_xlfn.XLOOKUP(Tabelle7[[#This Row],[ExperimentID]]&amp;Tabelle7[[#This Row],[NegotiationID]]&amp;Tabelle7[[#This Row],[MessageID]],ALL_IN_ONE[ExperimentID]&amp;ALL_IN_ONE[NegotiationID]&amp;ALL_IN_ONE[MessageID],ALL_IN_ONE[Gesamt_ID],,0)</f>
        <v>#VALUE!</v>
      </c>
      <c r="C68">
        <f>IF(AND($F67=Tabelle7[[#This Row],[ReceiverID]],$G67=Tabelle7[[#This Row],[SenderID]]),$C67,IF(ISBLANK($G67),$C67,$C67+1))</f>
        <v>65</v>
      </c>
      <c r="D68" t="s">
        <v>561</v>
      </c>
      <c r="E68">
        <v>12314</v>
      </c>
      <c r="F68">
        <v>181</v>
      </c>
      <c r="G68">
        <v>182</v>
      </c>
      <c r="H68" t="s">
        <v>31</v>
      </c>
      <c r="I68" t="str">
        <f t="array" ref="I68">IFERROR(_xlfn.XLOOKUP(Tabelle7[[#This Row],[NegotiationID]]&amp;"FinalAccept",Tabelle7[NegotiationID]&amp;Tabelle7[ActionType],Tabelle7[ActionType],,0),_xlfn.XLOOKUP(Tabelle7[[#This Row],[NegotiationID]]&amp;"FinalReject",Tabelle7[NegotiationID]&amp;Tabelle7[ActionType],Tabelle7[ActionType],,0))</f>
        <v>FinalReject</v>
      </c>
      <c r="J68">
        <v>0.73260000000000003</v>
      </c>
      <c r="K68">
        <v>0.307</v>
      </c>
      <c r="L68">
        <v>1.0396000000000001</v>
      </c>
      <c r="M68">
        <v>0.42559999999999998</v>
      </c>
      <c r="N68">
        <v>589</v>
      </c>
      <c r="O68">
        <v>2818</v>
      </c>
      <c r="P68">
        <v>8</v>
      </c>
      <c r="Q68" s="3" t="s">
        <v>597</v>
      </c>
    </row>
    <row r="69" ht="15" customHeight="1">
      <c r="A69" t="e">
        <f t="shared" ca="1" si="485"/>
        <v>#VALUE!</v>
      </c>
      <c r="B69" t="e">
        <f t="array" ref="B69" ca="1">_xlfn.XLOOKUP(Tabelle7[[#This Row],[ExperimentID]]&amp;Tabelle7[[#This Row],[NegotiationID]]&amp;Tabelle7[[#This Row],[MessageID]],ALL_IN_ONE[ExperimentID]&amp;ALL_IN_ONE[NegotiationID]&amp;ALL_IN_ONE[MessageID],ALL_IN_ONE[Gesamt_ID],,0)</f>
        <v>#VALUE!</v>
      </c>
      <c r="C69">
        <f>IF(AND($F68=Tabelle7[[#This Row],[ReceiverID]],$G68=Tabelle7[[#This Row],[SenderID]]),$C68,IF(ISBLANK($G68),$C68,$C68+1))</f>
        <v>65</v>
      </c>
      <c r="D69" t="s">
        <v>561</v>
      </c>
      <c r="E69">
        <v>12745</v>
      </c>
      <c r="F69">
        <v>182</v>
      </c>
      <c r="G69">
        <v>181</v>
      </c>
      <c r="H69" t="s">
        <v>31</v>
      </c>
      <c r="I69" t="str">
        <f t="array" ref="I69">IFERROR(_xlfn.XLOOKUP(Tabelle7[[#This Row],[NegotiationID]]&amp;"FinalAccept",Tabelle7[NegotiationID]&amp;Tabelle7[ActionType],Tabelle7[ActionType],,0),_xlfn.XLOOKUP(Tabelle7[[#This Row],[NegotiationID]]&amp;"FinalReject",Tabelle7[NegotiationID]&amp;Tabelle7[ActionType],Tabelle7[ActionType],,0))</f>
        <v>FinalReject</v>
      </c>
      <c r="J69">
        <v>0.50700000000000001</v>
      </c>
      <c r="K69">
        <v>0.53259999999999996</v>
      </c>
      <c r="L69">
        <v>1.0396000000000001</v>
      </c>
      <c r="M69">
        <v>0.025600000000000001</v>
      </c>
      <c r="N69">
        <v>321</v>
      </c>
      <c r="O69">
        <v>2818</v>
      </c>
      <c r="P69">
        <v>8</v>
      </c>
      <c r="Q69" s="3" t="s">
        <v>598</v>
      </c>
    </row>
    <row r="70" ht="15" customHeight="1">
      <c r="A70" t="e">
        <f t="shared" ca="1" si="485"/>
        <v>#VALUE!</v>
      </c>
      <c r="B70" t="e">
        <f t="array" ref="B70" ca="1">_xlfn.XLOOKUP(Tabelle7[[#This Row],[ExperimentID]]&amp;Tabelle7[[#This Row],[NegotiationID]]&amp;Tabelle7[[#This Row],[MessageID]],ALL_IN_ONE[ExperimentID]&amp;ALL_IN_ONE[NegotiationID]&amp;ALL_IN_ONE[MessageID],ALL_IN_ONE[Gesamt_ID],,0)</f>
        <v>#VALUE!</v>
      </c>
      <c r="C70">
        <f>IF(AND($F69=Tabelle7[[#This Row],[ReceiverID]],$G69=Tabelle7[[#This Row],[SenderID]]),$C69,IF(ISBLANK($G69),$C69,$C69+1))</f>
        <v>65</v>
      </c>
      <c r="D70" t="s">
        <v>561</v>
      </c>
      <c r="E70">
        <v>13232</v>
      </c>
      <c r="F70">
        <v>181</v>
      </c>
      <c r="G70">
        <v>182</v>
      </c>
      <c r="H70" t="s">
        <v>31</v>
      </c>
      <c r="I70" t="str">
        <f t="array" ref="I70">IFERROR(_xlfn.XLOOKUP(Tabelle7[[#This Row],[NegotiationID]]&amp;"FinalAccept",Tabelle7[NegotiationID]&amp;Tabelle7[ActionType],Tabelle7[ActionType],,0),_xlfn.XLOOKUP(Tabelle7[[#This Row],[NegotiationID]]&amp;"FinalReject",Tabelle7[NegotiationID]&amp;Tabelle7[ActionType],Tabelle7[ActionType],,0))</f>
        <v>FinalReject</v>
      </c>
      <c r="J70">
        <v>0.63019999999999998</v>
      </c>
      <c r="K70">
        <v>0.25480000000000003</v>
      </c>
      <c r="L70">
        <v>0.88500000000000001</v>
      </c>
      <c r="M70">
        <v>0.37540000000000001</v>
      </c>
      <c r="N70">
        <v>347</v>
      </c>
      <c r="O70">
        <v>2818</v>
      </c>
      <c r="P70">
        <v>8</v>
      </c>
      <c r="Q70" s="3" t="s">
        <v>599</v>
      </c>
    </row>
    <row r="71" ht="15" customHeight="1">
      <c r="A71" t="e">
        <f t="shared" ca="1" si="485"/>
        <v>#VALUE!</v>
      </c>
      <c r="B71" t="e">
        <f t="array" ref="B71" ca="1">_xlfn.XLOOKUP(Tabelle7[[#This Row],[ExperimentID]]&amp;Tabelle7[[#This Row],[NegotiationID]]&amp;Tabelle7[[#This Row],[MessageID]],ALL_IN_ONE[ExperimentID]&amp;ALL_IN_ONE[NegotiationID]&amp;ALL_IN_ONE[MessageID],ALL_IN_ONE[Gesamt_ID],,0)</f>
        <v>#VALUE!</v>
      </c>
      <c r="C71">
        <f>IF(AND($F70=Tabelle7[[#This Row],[ReceiverID]],$G70=Tabelle7[[#This Row],[SenderID]]),$C70,IF(ISBLANK($G70),$C70,$C70+1))</f>
        <v>65</v>
      </c>
      <c r="D71" t="s">
        <v>561</v>
      </c>
      <c r="E71">
        <v>13395</v>
      </c>
      <c r="F71">
        <v>182</v>
      </c>
      <c r="G71">
        <v>181</v>
      </c>
      <c r="H71" t="s">
        <v>40</v>
      </c>
      <c r="I71" t="str">
        <f t="array" ref="I71">IFERROR(_xlfn.XLOOKUP(Tabelle7[[#This Row],[NegotiationID]]&amp;"FinalAccept",Tabelle7[NegotiationID]&amp;Tabelle7[ActionType],Tabelle7[ActionType],,0),_xlfn.XLOOKUP(Tabelle7[[#This Row],[NegotiationID]]&amp;"FinalReject",Tabelle7[NegotiationID]&amp;Tabelle7[ActionType],Tabelle7[ActionType],,0))</f>
        <v>FinalReject</v>
      </c>
      <c r="J71">
        <v>0.25480000000000003</v>
      </c>
      <c r="K71">
        <v>0.63019999999999998</v>
      </c>
      <c r="L71">
        <v>0.88500000000000001</v>
      </c>
      <c r="M71">
        <v>0.37540000000000001</v>
      </c>
      <c r="N71">
        <v>552</v>
      </c>
      <c r="O71">
        <v>2818</v>
      </c>
      <c r="P71">
        <v>8</v>
      </c>
      <c r="Q71" s="3" t="s">
        <v>600</v>
      </c>
    </row>
    <row r="72" ht="15" hidden="1" customHeight="1">
      <c r="A72" t="e">
        <f t="shared" ca="1" si="485"/>
        <v>#VALUE!</v>
      </c>
      <c r="B72" t="e">
        <f t="array" ref="B72" ca="1">_xlfn.XLOOKUP(Tabelle7[[#This Row],[ExperimentID]]&amp;Tabelle7[[#This Row],[NegotiationID]]&amp;Tabelle7[[#This Row],[MessageID]],ALL_IN_ONE[ExperimentID]&amp;ALL_IN_ONE[NegotiationID]&amp;ALL_IN_ONE[MessageID],ALL_IN_ONE[Gesamt_ID],,0)</f>
        <v>#VALUE!</v>
      </c>
      <c r="C72">
        <f>IF(AND($F71=Tabelle7[[#This Row],[ReceiverID]],$G71=Tabelle7[[#This Row],[SenderID]]),$C71,IF(ISBLANK($G71),$C71,$C71+1))</f>
        <v>66</v>
      </c>
      <c r="D72" t="s">
        <v>561</v>
      </c>
      <c r="E72">
        <v>208</v>
      </c>
      <c r="H72" t="s">
        <v>6019</v>
      </c>
      <c r="I72" t="str">
        <f t="array" ref="I72">IFERROR(_xlfn.XLOOKUP(Tabelle7[[#This Row],[NegotiationID]]&amp;"FinalAccept",Tabelle7[NegotiationID]&amp;Tabelle7[ActionType],Tabelle7[ActionType],,0),_xlfn.XLOOKUP(Tabelle7[[#This Row],[NegotiationID]]&amp;"FinalReject",Tabelle7[NegotiationID]&amp;Tabelle7[ActionType],Tabelle7[ActionType],,0))</f>
        <v>FinalAccept</v>
      </c>
      <c r="N72">
        <v>21</v>
      </c>
      <c r="O72">
        <v>3647</v>
      </c>
      <c r="P72">
        <v>13</v>
      </c>
      <c r="Q72" t="s">
        <v>6020</v>
      </c>
    </row>
    <row r="73" ht="15" customHeight="1">
      <c r="A73" t="e">
        <f t="shared" ca="1" si="485"/>
        <v>#VALUE!</v>
      </c>
      <c r="B73" t="e">
        <f t="array" ref="B73" ca="1">_xlfn.XLOOKUP(Tabelle7[[#This Row],[ExperimentID]]&amp;Tabelle7[[#This Row],[NegotiationID]]&amp;Tabelle7[[#This Row],[MessageID]],ALL_IN_ONE[ExperimentID]&amp;ALL_IN_ONE[NegotiationID]&amp;ALL_IN_ONE[MessageID],ALL_IN_ONE[Gesamt_ID],,0)</f>
        <v>#VALUE!</v>
      </c>
      <c r="C73">
        <f>IF(AND($F72=Tabelle7[[#This Row],[ReceiverID]],$G72=Tabelle7[[#This Row],[SenderID]]),$C72,IF(ISBLANK($G72),$C72,$C72+1))</f>
        <v>66</v>
      </c>
      <c r="D73" t="s">
        <v>561</v>
      </c>
      <c r="E73">
        <v>8264</v>
      </c>
      <c r="F73">
        <v>210</v>
      </c>
      <c r="G73">
        <v>209</v>
      </c>
      <c r="H73" t="s">
        <v>19</v>
      </c>
      <c r="I73" t="str">
        <f t="array" ref="I73">IFERROR(_xlfn.XLOOKUP(Tabelle7[[#This Row],[NegotiationID]]&amp;"FinalAccept",Tabelle7[NegotiationID]&amp;Tabelle7[ActionType],Tabelle7[ActionType],,0),_xlfn.XLOOKUP(Tabelle7[[#This Row],[NegotiationID]]&amp;"FinalReject",Tabelle7[NegotiationID]&amp;Tabelle7[ActionType],Tabelle7[ActionType],,0))</f>
        <v>FinalAccept</v>
      </c>
      <c r="J73">
        <v>1</v>
      </c>
      <c r="K73">
        <v>0.80000000000000004</v>
      </c>
      <c r="L73">
        <v>1.8</v>
      </c>
      <c r="M73">
        <v>0.20000000000000001</v>
      </c>
      <c r="N73">
        <v>417</v>
      </c>
      <c r="O73">
        <v>3647</v>
      </c>
      <c r="P73">
        <v>13</v>
      </c>
      <c r="Q73" s="3" t="s">
        <v>601</v>
      </c>
    </row>
    <row r="74" ht="15" customHeight="1">
      <c r="A74" t="e">
        <f t="shared" ca="1" si="485"/>
        <v>#VALUE!</v>
      </c>
      <c r="B74" t="e">
        <f t="array" ref="B74" ca="1">_xlfn.XLOOKUP(Tabelle7[[#This Row],[ExperimentID]]&amp;Tabelle7[[#This Row],[NegotiationID]]&amp;Tabelle7[[#This Row],[MessageID]],ALL_IN_ONE[ExperimentID]&amp;ALL_IN_ONE[NegotiationID]&amp;ALL_IN_ONE[MessageID],ALL_IN_ONE[Gesamt_ID],,0)</f>
        <v>#VALUE!</v>
      </c>
      <c r="C74">
        <f>IF(AND($F73=Tabelle7[[#This Row],[ReceiverID]],$G73=Tabelle7[[#This Row],[SenderID]]),$C73,IF(ISBLANK($G73),$C73,$C73+1))</f>
        <v>66</v>
      </c>
      <c r="D74" t="s">
        <v>561</v>
      </c>
      <c r="E74">
        <v>9247</v>
      </c>
      <c r="F74">
        <v>209</v>
      </c>
      <c r="G74">
        <v>210</v>
      </c>
      <c r="H74" t="s">
        <v>31</v>
      </c>
      <c r="I74" t="str">
        <f t="array" ref="I74">IFERROR(_xlfn.XLOOKUP(Tabelle7[[#This Row],[NegotiationID]]&amp;"FinalAccept",Tabelle7[NegotiationID]&amp;Tabelle7[ActionType],Tabelle7[ActionType],,0),_xlfn.XLOOKUP(Tabelle7[[#This Row],[NegotiationID]]&amp;"FinalReject",Tabelle7[NegotiationID]&amp;Tabelle7[ActionType],Tabelle7[ActionType],,0))</f>
        <v>FinalAccept</v>
      </c>
      <c r="J74">
        <v>1</v>
      </c>
      <c r="K74">
        <v>0.80000000000000004</v>
      </c>
      <c r="L74">
        <v>1.8</v>
      </c>
      <c r="M74">
        <v>0.20000000000000001</v>
      </c>
      <c r="N74">
        <v>182</v>
      </c>
      <c r="O74">
        <v>3647</v>
      </c>
      <c r="P74">
        <v>13</v>
      </c>
      <c r="Q74" s="3" t="s">
        <v>602</v>
      </c>
    </row>
    <row r="75" ht="15" customHeight="1">
      <c r="A75" t="e">
        <f t="shared" ca="1" si="485"/>
        <v>#VALUE!</v>
      </c>
      <c r="B75" t="e">
        <f t="array" ref="B75" ca="1">_xlfn.XLOOKUP(Tabelle7[[#This Row],[ExperimentID]]&amp;Tabelle7[[#This Row],[NegotiationID]]&amp;Tabelle7[[#This Row],[MessageID]],ALL_IN_ONE[ExperimentID]&amp;ALL_IN_ONE[NegotiationID]&amp;ALL_IN_ONE[MessageID],ALL_IN_ONE[Gesamt_ID],,0)</f>
        <v>#VALUE!</v>
      </c>
      <c r="C75">
        <f>IF(AND($F74=Tabelle7[[#This Row],[ReceiverID]],$G74=Tabelle7[[#This Row],[SenderID]]),$C74,IF(ISBLANK($G74),$C74,$C74+1))</f>
        <v>66</v>
      </c>
      <c r="D75" t="s">
        <v>561</v>
      </c>
      <c r="E75">
        <v>9789</v>
      </c>
      <c r="F75">
        <v>210</v>
      </c>
      <c r="G75">
        <v>209</v>
      </c>
      <c r="H75" t="s">
        <v>31</v>
      </c>
      <c r="I75" t="str">
        <f t="array" ref="I75">IFERROR(_xlfn.XLOOKUP(Tabelle7[[#This Row],[NegotiationID]]&amp;"FinalAccept",Tabelle7[NegotiationID]&amp;Tabelle7[ActionType],Tabelle7[ActionType],,0),_xlfn.XLOOKUP(Tabelle7[[#This Row],[NegotiationID]]&amp;"FinalReject",Tabelle7[NegotiationID]&amp;Tabelle7[ActionType],Tabelle7[ActionType],,0))</f>
        <v>FinalAccept</v>
      </c>
      <c r="J75">
        <v>0.96799999999999997</v>
      </c>
      <c r="K75">
        <v>0.68479999999999996</v>
      </c>
      <c r="L75">
        <v>1.6528</v>
      </c>
      <c r="M75">
        <v>0.28320000000000001</v>
      </c>
      <c r="N75">
        <v>439</v>
      </c>
      <c r="O75">
        <v>3647</v>
      </c>
      <c r="P75">
        <v>13</v>
      </c>
      <c r="Q75" s="3" t="s">
        <v>603</v>
      </c>
    </row>
    <row r="76" ht="15" customHeight="1">
      <c r="A76" t="e">
        <f t="shared" ca="1" si="485"/>
        <v>#VALUE!</v>
      </c>
      <c r="B76" t="e">
        <f t="array" ref="B76" ca="1">_xlfn.XLOOKUP(Tabelle7[[#This Row],[ExperimentID]]&amp;Tabelle7[[#This Row],[NegotiationID]]&amp;Tabelle7[[#This Row],[MessageID]],ALL_IN_ONE[ExperimentID]&amp;ALL_IN_ONE[NegotiationID]&amp;ALL_IN_ONE[MessageID],ALL_IN_ONE[Gesamt_ID],,0)</f>
        <v>#VALUE!</v>
      </c>
      <c r="C76">
        <f>IF(AND($F75=Tabelle7[[#This Row],[ReceiverID]],$G75=Tabelle7[[#This Row],[SenderID]]),$C75,IF(ISBLANK($G75),$C75,$C75+1))</f>
        <v>66</v>
      </c>
      <c r="D76" t="s">
        <v>561</v>
      </c>
      <c r="E76">
        <v>10621</v>
      </c>
      <c r="F76">
        <v>209</v>
      </c>
      <c r="G76">
        <v>210</v>
      </c>
      <c r="H76" t="s">
        <v>31</v>
      </c>
      <c r="I76" t="str">
        <f t="array" ref="I76">IFERROR(_xlfn.XLOOKUP(Tabelle7[[#This Row],[NegotiationID]]&amp;"FinalAccept",Tabelle7[NegotiationID]&amp;Tabelle7[ActionType],Tabelle7[ActionType],,0),_xlfn.XLOOKUP(Tabelle7[[#This Row],[NegotiationID]]&amp;"FinalReject",Tabelle7[NegotiationID]&amp;Tabelle7[ActionType],Tabelle7[ActionType],,0))</f>
        <v>FinalAccept</v>
      </c>
      <c r="J76">
        <v>0.746</v>
      </c>
      <c r="K76">
        <v>0.85760000000000003</v>
      </c>
      <c r="L76">
        <v>1.6035999999999999</v>
      </c>
      <c r="M76">
        <v>0.1116</v>
      </c>
      <c r="N76">
        <v>180</v>
      </c>
      <c r="O76">
        <v>3647</v>
      </c>
      <c r="P76">
        <v>13</v>
      </c>
      <c r="Q76" s="3" t="s">
        <v>604</v>
      </c>
    </row>
    <row r="77" ht="15" customHeight="1">
      <c r="A77" t="e">
        <f t="shared" ca="1" si="485"/>
        <v>#VALUE!</v>
      </c>
      <c r="B77" t="e">
        <f t="array" ref="B77" ca="1">_xlfn.XLOOKUP(Tabelle7[[#This Row],[ExperimentID]]&amp;Tabelle7[[#This Row],[NegotiationID]]&amp;Tabelle7[[#This Row],[MessageID]],ALL_IN_ONE[ExperimentID]&amp;ALL_IN_ONE[NegotiationID]&amp;ALL_IN_ONE[MessageID],ALL_IN_ONE[Gesamt_ID],,0)</f>
        <v>#VALUE!</v>
      </c>
      <c r="C77">
        <f>IF(AND($F76=Tabelle7[[#This Row],[ReceiverID]],$G76=Tabelle7[[#This Row],[SenderID]]),$C76,IF(ISBLANK($G76),$C76,$C76+1))</f>
        <v>66</v>
      </c>
      <c r="D77" t="s">
        <v>561</v>
      </c>
      <c r="E77">
        <v>11386</v>
      </c>
      <c r="F77">
        <v>210</v>
      </c>
      <c r="G77">
        <v>209</v>
      </c>
      <c r="H77" t="s">
        <v>31</v>
      </c>
      <c r="I77" t="str">
        <f t="array" ref="I77">IFERROR(_xlfn.XLOOKUP(Tabelle7[[#This Row],[NegotiationID]]&amp;"FinalAccept",Tabelle7[NegotiationID]&amp;Tabelle7[ActionType],Tabelle7[ActionType],,0),_xlfn.XLOOKUP(Tabelle7[[#This Row],[NegotiationID]]&amp;"FinalReject",Tabelle7[NegotiationID]&amp;Tabelle7[ActionType],Tabelle7[ActionType],,0))</f>
        <v>FinalAccept</v>
      </c>
      <c r="J77">
        <v>0.89600000000000002</v>
      </c>
      <c r="K77">
        <v>0.58120000000000005</v>
      </c>
      <c r="L77">
        <v>1.4772000000000001</v>
      </c>
      <c r="M77">
        <v>0.31480000000000002</v>
      </c>
      <c r="N77">
        <v>497</v>
      </c>
      <c r="O77">
        <v>3647</v>
      </c>
      <c r="P77">
        <v>13</v>
      </c>
      <c r="Q77" s="3" t="s">
        <v>605</v>
      </c>
    </row>
    <row r="78" ht="15" customHeight="1">
      <c r="A78" t="e">
        <f t="shared" ca="1" si="485"/>
        <v>#VALUE!</v>
      </c>
      <c r="B78" t="e">
        <f t="array" ref="B78" ca="1">_xlfn.XLOOKUP(Tabelle7[[#This Row],[ExperimentID]]&amp;Tabelle7[[#This Row],[NegotiationID]]&amp;Tabelle7[[#This Row],[MessageID]],ALL_IN_ONE[ExperimentID]&amp;ALL_IN_ONE[NegotiationID]&amp;ALL_IN_ONE[MessageID],ALL_IN_ONE[Gesamt_ID],,0)</f>
        <v>#VALUE!</v>
      </c>
      <c r="C78">
        <f>IF(AND($F77=Tabelle7[[#This Row],[ReceiverID]],$G77=Tabelle7[[#This Row],[SenderID]]),$C77,IF(ISBLANK($G77),$C77,$C77+1))</f>
        <v>66</v>
      </c>
      <c r="D78" t="s">
        <v>561</v>
      </c>
      <c r="E78">
        <v>11928</v>
      </c>
      <c r="F78">
        <v>209</v>
      </c>
      <c r="G78">
        <v>210</v>
      </c>
      <c r="H78" t="s">
        <v>31</v>
      </c>
      <c r="I78" t="str">
        <f t="array" ref="I78">IFERROR(_xlfn.XLOOKUP(Tabelle7[[#This Row],[NegotiationID]]&amp;"FinalAccept",Tabelle7[NegotiationID]&amp;Tabelle7[ActionType],Tabelle7[ActionType],,0),_xlfn.XLOOKUP(Tabelle7[[#This Row],[NegotiationID]]&amp;"FinalReject",Tabelle7[NegotiationID]&amp;Tabelle7[ActionType],Tabelle7[ActionType],,0))</f>
        <v>FinalAccept</v>
      </c>
      <c r="J78">
        <v>0.60840000000000005</v>
      </c>
      <c r="K78">
        <v>0.49480000000000002</v>
      </c>
      <c r="L78">
        <v>1.1032</v>
      </c>
      <c r="M78">
        <v>0.11360000000000001</v>
      </c>
      <c r="N78">
        <v>354</v>
      </c>
      <c r="O78">
        <v>3647</v>
      </c>
      <c r="P78">
        <v>13</v>
      </c>
      <c r="Q78" s="3" t="s">
        <v>606</v>
      </c>
    </row>
    <row r="79" ht="15" customHeight="1">
      <c r="A79" t="e">
        <f t="shared" ca="1" si="485"/>
        <v>#VALUE!</v>
      </c>
      <c r="B79" t="e">
        <f t="array" ref="B79" ca="1">_xlfn.XLOOKUP(Tabelle7[[#This Row],[ExperimentID]]&amp;Tabelle7[[#This Row],[NegotiationID]]&amp;Tabelle7[[#This Row],[MessageID]],ALL_IN_ONE[ExperimentID]&amp;ALL_IN_ONE[NegotiationID]&amp;ALL_IN_ONE[MessageID],ALL_IN_ONE[Gesamt_ID],,0)</f>
        <v>#VALUE!</v>
      </c>
      <c r="C79">
        <f>IF(AND($F78=Tabelle7[[#This Row],[ReceiverID]],$G78=Tabelle7[[#This Row],[SenderID]]),$C78,IF(ISBLANK($G78),$C78,$C78+1))</f>
        <v>66</v>
      </c>
      <c r="D79" t="s">
        <v>561</v>
      </c>
      <c r="E79">
        <v>12719</v>
      </c>
      <c r="F79">
        <v>210</v>
      </c>
      <c r="G79">
        <v>209</v>
      </c>
      <c r="H79" t="s">
        <v>31</v>
      </c>
      <c r="I79" t="str">
        <f t="array" ref="I79">IFERROR(_xlfn.XLOOKUP(Tabelle7[[#This Row],[NegotiationID]]&amp;"FinalAccept",Tabelle7[NegotiationID]&amp;Tabelle7[ActionType],Tabelle7[ActionType],,0),_xlfn.XLOOKUP(Tabelle7[[#This Row],[NegotiationID]]&amp;"FinalReject",Tabelle7[NegotiationID]&amp;Tabelle7[ActionType],Tabelle7[ActionType],,0))</f>
        <v>FinalAccept</v>
      </c>
      <c r="J79">
        <v>0.72799999999999998</v>
      </c>
      <c r="K79">
        <v>0.22120000000000001</v>
      </c>
      <c r="L79">
        <v>0.94920000000000004</v>
      </c>
      <c r="M79">
        <v>0.50680000000000003</v>
      </c>
      <c r="N79">
        <v>570</v>
      </c>
      <c r="O79">
        <v>3647</v>
      </c>
      <c r="P79">
        <v>13</v>
      </c>
      <c r="Q79" s="3" t="s">
        <v>607</v>
      </c>
    </row>
    <row r="80" ht="15" customHeight="1">
      <c r="A80" t="e">
        <f t="shared" ca="1" si="485"/>
        <v>#VALUE!</v>
      </c>
      <c r="B80" t="e">
        <f t="array" ref="B80" ca="1">_xlfn.XLOOKUP(Tabelle7[[#This Row],[ExperimentID]]&amp;Tabelle7[[#This Row],[NegotiationID]]&amp;Tabelle7[[#This Row],[MessageID]],ALL_IN_ONE[ExperimentID]&amp;ALL_IN_ONE[NegotiationID]&amp;ALL_IN_ONE[MessageID],ALL_IN_ONE[Gesamt_ID],,0)</f>
        <v>#VALUE!</v>
      </c>
      <c r="C80">
        <f>IF(AND($F79=Tabelle7[[#This Row],[ReceiverID]],$G79=Tabelle7[[#This Row],[SenderID]]),$C79,IF(ISBLANK($G79),$C79,$C79+1))</f>
        <v>66</v>
      </c>
      <c r="D80" t="s">
        <v>561</v>
      </c>
      <c r="E80">
        <v>13468</v>
      </c>
      <c r="F80">
        <v>209</v>
      </c>
      <c r="G80">
        <v>210</v>
      </c>
      <c r="H80" t="s">
        <v>31</v>
      </c>
      <c r="I80" t="str">
        <f t="array" ref="I80">IFERROR(_xlfn.XLOOKUP(Tabelle7[[#This Row],[NegotiationID]]&amp;"FinalAccept",Tabelle7[NegotiationID]&amp;Tabelle7[ActionType],Tabelle7[ActionType],,0),_xlfn.XLOOKUP(Tabelle7[[#This Row],[NegotiationID]]&amp;"FinalReject",Tabelle7[NegotiationID]&amp;Tabelle7[ActionType],Tabelle7[ActionType],,0))</f>
        <v>FinalAccept</v>
      </c>
      <c r="J80">
        <v>0.29699999999999999</v>
      </c>
      <c r="K80">
        <v>0.40400000000000003</v>
      </c>
      <c r="L80">
        <v>0.70099999999999996</v>
      </c>
      <c r="M80">
        <v>0.107</v>
      </c>
      <c r="N80">
        <v>174</v>
      </c>
      <c r="O80">
        <v>3647</v>
      </c>
      <c r="P80">
        <v>13</v>
      </c>
      <c r="Q80" s="3" t="s">
        <v>608</v>
      </c>
    </row>
    <row r="81" ht="15" customHeight="1">
      <c r="A81" t="e">
        <f t="shared" ca="1" si="485"/>
        <v>#VALUE!</v>
      </c>
      <c r="B81" t="e">
        <f t="array" ref="B81" ca="1">_xlfn.XLOOKUP(Tabelle7[[#This Row],[ExperimentID]]&amp;Tabelle7[[#This Row],[NegotiationID]]&amp;Tabelle7[[#This Row],[MessageID]],ALL_IN_ONE[ExperimentID]&amp;ALL_IN_ONE[NegotiationID]&amp;ALL_IN_ONE[MessageID],ALL_IN_ONE[Gesamt_ID],,0)</f>
        <v>#VALUE!</v>
      </c>
      <c r="C81">
        <f>IF(AND($F80=Tabelle7[[#This Row],[ReceiverID]],$G80=Tabelle7[[#This Row],[SenderID]]),$C80,IF(ISBLANK($G80),$C80,$C80+1))</f>
        <v>66</v>
      </c>
      <c r="D81" t="s">
        <v>561</v>
      </c>
      <c r="E81">
        <v>13708</v>
      </c>
      <c r="F81">
        <v>210</v>
      </c>
      <c r="G81">
        <v>209</v>
      </c>
      <c r="H81" t="s">
        <v>31</v>
      </c>
      <c r="I81" t="str">
        <f t="array" ref="I81">IFERROR(_xlfn.XLOOKUP(Tabelle7[[#This Row],[NegotiationID]]&amp;"FinalAccept",Tabelle7[NegotiationID]&amp;Tabelle7[ActionType],Tabelle7[ActionType],,0),_xlfn.XLOOKUP(Tabelle7[[#This Row],[NegotiationID]]&amp;"FinalReject",Tabelle7[NegotiationID]&amp;Tabelle7[ActionType],Tabelle7[ActionType],,0))</f>
        <v>FinalAccept</v>
      </c>
      <c r="J81">
        <v>0.76819999999999999</v>
      </c>
      <c r="K81">
        <v>0.2848</v>
      </c>
      <c r="L81">
        <v>1.0529999999999999</v>
      </c>
      <c r="M81">
        <v>0.4834</v>
      </c>
      <c r="N81">
        <v>369</v>
      </c>
      <c r="O81">
        <v>3647</v>
      </c>
      <c r="P81">
        <v>13</v>
      </c>
      <c r="Q81" s="3" t="s">
        <v>609</v>
      </c>
    </row>
    <row r="82" ht="15" customHeight="1">
      <c r="A82" t="e">
        <f t="shared" ca="1" si="485"/>
        <v>#VALUE!</v>
      </c>
      <c r="B82" t="e">
        <f t="array" ref="B82" ca="1">_xlfn.XLOOKUP(Tabelle7[[#This Row],[ExperimentID]]&amp;Tabelle7[[#This Row],[NegotiationID]]&amp;Tabelle7[[#This Row],[MessageID]],ALL_IN_ONE[ExperimentID]&amp;ALL_IN_ONE[NegotiationID]&amp;ALL_IN_ONE[MessageID],ALL_IN_ONE[Gesamt_ID],,0)</f>
        <v>#VALUE!</v>
      </c>
      <c r="C82">
        <f>IF(AND($F81=Tabelle7[[#This Row],[ReceiverID]],$G81=Tabelle7[[#This Row],[SenderID]]),$C81,IF(ISBLANK($G81),$C81,$C81+1))</f>
        <v>66</v>
      </c>
      <c r="D82" t="s">
        <v>561</v>
      </c>
      <c r="E82">
        <v>13775</v>
      </c>
      <c r="F82">
        <v>209</v>
      </c>
      <c r="G82">
        <v>210</v>
      </c>
      <c r="H82" t="s">
        <v>31</v>
      </c>
      <c r="I82" t="str">
        <f t="array" ref="I82">IFERROR(_xlfn.XLOOKUP(Tabelle7[[#This Row],[NegotiationID]]&amp;"FinalAccept",Tabelle7[NegotiationID]&amp;Tabelle7[ActionType],Tabelle7[ActionType],,0),_xlfn.XLOOKUP(Tabelle7[[#This Row],[NegotiationID]]&amp;"FinalReject",Tabelle7[NegotiationID]&amp;Tabelle7[ActionType],Tabelle7[ActionType],,0))</f>
        <v>FinalAccept</v>
      </c>
      <c r="J82">
        <v>0.53080000000000005</v>
      </c>
      <c r="K82">
        <v>0.54700000000000004</v>
      </c>
      <c r="L82">
        <v>1.0778000000000001</v>
      </c>
      <c r="M82">
        <v>0.016199999999999999</v>
      </c>
      <c r="N82">
        <v>128</v>
      </c>
      <c r="O82">
        <v>3647</v>
      </c>
      <c r="P82">
        <v>13</v>
      </c>
      <c r="Q82" s="3" t="s">
        <v>610</v>
      </c>
    </row>
    <row r="83" ht="15" customHeight="1">
      <c r="A83" t="e">
        <f t="shared" ca="1" si="485"/>
        <v>#VALUE!</v>
      </c>
      <c r="B83" t="e">
        <f t="array" ref="B83" ca="1">_xlfn.XLOOKUP(Tabelle7[[#This Row],[ExperimentID]]&amp;Tabelle7[[#This Row],[NegotiationID]]&amp;Tabelle7[[#This Row],[MessageID]],ALL_IN_ONE[ExperimentID]&amp;ALL_IN_ONE[NegotiationID]&amp;ALL_IN_ONE[MessageID],ALL_IN_ONE[Gesamt_ID],,0)</f>
        <v>#VALUE!</v>
      </c>
      <c r="C83">
        <f>IF(AND($F82=Tabelle7[[#This Row],[ReceiverID]],$G82=Tabelle7[[#This Row],[SenderID]]),$C82,IF(ISBLANK($G82),$C82,$C82+1))</f>
        <v>66</v>
      </c>
      <c r="D83" t="s">
        <v>561</v>
      </c>
      <c r="E83">
        <v>13939</v>
      </c>
      <c r="F83">
        <v>210</v>
      </c>
      <c r="G83">
        <v>209</v>
      </c>
      <c r="H83" t="s">
        <v>31</v>
      </c>
      <c r="I83" t="str">
        <f t="array" ref="I83">IFERROR(_xlfn.XLOOKUP(Tabelle7[[#This Row],[NegotiationID]]&amp;"FinalAccept",Tabelle7[NegotiationID]&amp;Tabelle7[ActionType],Tabelle7[ActionType],,0),_xlfn.XLOOKUP(Tabelle7[[#This Row],[NegotiationID]]&amp;"FinalReject",Tabelle7[NegotiationID]&amp;Tabelle7[ActionType],Tabelle7[ActionType],,0))</f>
        <v>FinalAccept</v>
      </c>
      <c r="J83">
        <v>0.62419999999999998</v>
      </c>
      <c r="K83">
        <v>0.33339999999999997</v>
      </c>
      <c r="L83">
        <v>0.95760000000000001</v>
      </c>
      <c r="M83">
        <v>0.2908</v>
      </c>
      <c r="N83">
        <v>252</v>
      </c>
      <c r="O83">
        <v>3647</v>
      </c>
      <c r="P83">
        <v>13</v>
      </c>
      <c r="Q83" s="3" t="s">
        <v>611</v>
      </c>
    </row>
    <row r="84" ht="15" customHeight="1">
      <c r="A84" t="e">
        <f t="shared" ca="1" si="485"/>
        <v>#VALUE!</v>
      </c>
      <c r="B84" t="e">
        <f t="array" ref="B84" ca="1">_xlfn.XLOOKUP(Tabelle7[[#This Row],[ExperimentID]]&amp;Tabelle7[[#This Row],[NegotiationID]]&amp;Tabelle7[[#This Row],[MessageID]],ALL_IN_ONE[ExperimentID]&amp;ALL_IN_ONE[NegotiationID]&amp;ALL_IN_ONE[MessageID],ALL_IN_ONE[Gesamt_ID],,0)</f>
        <v>#VALUE!</v>
      </c>
      <c r="C84">
        <f>IF(AND($F83=Tabelle7[[#This Row],[ReceiverID]],$G83=Tabelle7[[#This Row],[SenderID]]),$C83,IF(ISBLANK($G83),$C83,$C83+1))</f>
        <v>66</v>
      </c>
      <c r="D84" t="s">
        <v>561</v>
      </c>
      <c r="E84">
        <v>14013</v>
      </c>
      <c r="F84">
        <v>209</v>
      </c>
      <c r="G84">
        <v>210</v>
      </c>
      <c r="H84" t="s">
        <v>20</v>
      </c>
      <c r="I84" t="str">
        <f t="array" ref="I84">IFERROR(_xlfn.XLOOKUP(Tabelle7[[#This Row],[NegotiationID]]&amp;"FinalAccept",Tabelle7[NegotiationID]&amp;Tabelle7[ActionType],Tabelle7[ActionType],,0),_xlfn.XLOOKUP(Tabelle7[[#This Row],[NegotiationID]]&amp;"FinalReject",Tabelle7[NegotiationID]&amp;Tabelle7[ActionType],Tabelle7[ActionType],,0))</f>
        <v>FinalAccept</v>
      </c>
      <c r="J84">
        <v>0.33339999999999997</v>
      </c>
      <c r="K84">
        <v>0.62419999999999998</v>
      </c>
      <c r="L84">
        <v>0.95760000000000001</v>
      </c>
      <c r="M84">
        <v>0.2908</v>
      </c>
      <c r="N84">
        <v>64</v>
      </c>
      <c r="O84">
        <v>3647</v>
      </c>
      <c r="P84">
        <v>13</v>
      </c>
      <c r="Q84" s="3" t="s">
        <v>612</v>
      </c>
    </row>
    <row r="85" ht="15" hidden="1" customHeight="1">
      <c r="A85" t="e">
        <f t="shared" ca="1" si="485"/>
        <v>#VALUE!</v>
      </c>
      <c r="B85" t="e">
        <f t="array" ref="B85" ca="1">_xlfn.XLOOKUP(Tabelle7[[#This Row],[ExperimentID]]&amp;Tabelle7[[#This Row],[NegotiationID]]&amp;Tabelle7[[#This Row],[MessageID]],ALL_IN_ONE[ExperimentID]&amp;ALL_IN_ONE[NegotiationID]&amp;ALL_IN_ONE[MessageID],ALL_IN_ONE[Gesamt_ID],,0)</f>
        <v>#VALUE!</v>
      </c>
      <c r="C85">
        <f>IF(AND($F84=Tabelle7[[#This Row],[ReceiverID]],$G84=Tabelle7[[#This Row],[SenderID]]),$C84,IF(ISBLANK($G84),$C84,$C84+1))</f>
        <v>67</v>
      </c>
      <c r="D85" t="s">
        <v>561</v>
      </c>
      <c r="E85">
        <v>236</v>
      </c>
      <c r="H85" t="s">
        <v>6019</v>
      </c>
      <c r="I85" t="str">
        <f t="array" ref="I85">IFERROR(_xlfn.XLOOKUP(Tabelle7[[#This Row],[NegotiationID]]&amp;"FinalAccept",Tabelle7[NegotiationID]&amp;Tabelle7[ActionType],Tabelle7[ActionType],,0),_xlfn.XLOOKUP(Tabelle7[[#This Row],[NegotiationID]]&amp;"FinalReject",Tabelle7[NegotiationID]&amp;Tabelle7[ActionType],Tabelle7[ActionType],,0))</f>
        <v>FinalAccept</v>
      </c>
      <c r="N85">
        <v>21</v>
      </c>
      <c r="O85">
        <v>1849</v>
      </c>
      <c r="P85">
        <v>15</v>
      </c>
      <c r="Q85" t="s">
        <v>6020</v>
      </c>
    </row>
    <row r="86" ht="15" customHeight="1">
      <c r="A86" t="e">
        <f t="shared" ca="1" si="485"/>
        <v>#VALUE!</v>
      </c>
      <c r="B86" t="e">
        <f t="array" ref="B86" ca="1">_xlfn.XLOOKUP(Tabelle7[[#This Row],[ExperimentID]]&amp;Tabelle7[[#This Row],[NegotiationID]]&amp;Tabelle7[[#This Row],[MessageID]],ALL_IN_ONE[ExperimentID]&amp;ALL_IN_ONE[NegotiationID]&amp;ALL_IN_ONE[MessageID],ALL_IN_ONE[Gesamt_ID],,0)</f>
        <v>#VALUE!</v>
      </c>
      <c r="C86">
        <f>IF(AND($F85=Tabelle7[[#This Row],[ReceiverID]],$G85=Tabelle7[[#This Row],[SenderID]]),$C85,IF(ISBLANK($G85),$C85,$C85+1))</f>
        <v>67</v>
      </c>
      <c r="D86" t="s">
        <v>561</v>
      </c>
      <c r="E86">
        <v>8242</v>
      </c>
      <c r="F86">
        <v>238</v>
      </c>
      <c r="G86">
        <v>237</v>
      </c>
      <c r="H86" t="s">
        <v>19</v>
      </c>
      <c r="I86" t="str">
        <f t="array" ref="I86">IFERROR(_xlfn.XLOOKUP(Tabelle7[[#This Row],[NegotiationID]]&amp;"FinalAccept",Tabelle7[NegotiationID]&amp;Tabelle7[ActionType],Tabelle7[ActionType],,0),_xlfn.XLOOKUP(Tabelle7[[#This Row],[NegotiationID]]&amp;"FinalReject",Tabelle7[NegotiationID]&amp;Tabelle7[ActionType],Tabelle7[ActionType],,0))</f>
        <v>FinalAccept</v>
      </c>
      <c r="J86">
        <v>1</v>
      </c>
      <c r="K86">
        <v>0.1084</v>
      </c>
      <c r="L86">
        <v>1.1084000000000001</v>
      </c>
      <c r="M86">
        <v>0.89159999999999995</v>
      </c>
      <c r="N86">
        <v>92</v>
      </c>
      <c r="O86">
        <v>1849</v>
      </c>
      <c r="P86">
        <v>15</v>
      </c>
      <c r="Q86" s="3" t="s">
        <v>613</v>
      </c>
    </row>
    <row r="87" ht="15" customHeight="1">
      <c r="A87" t="e">
        <f t="shared" ca="1" si="485"/>
        <v>#VALUE!</v>
      </c>
      <c r="B87" t="e">
        <f t="array" ref="B87" ca="1">_xlfn.XLOOKUP(Tabelle7[[#This Row],[ExperimentID]]&amp;Tabelle7[[#This Row],[NegotiationID]]&amp;Tabelle7[[#This Row],[MessageID]],ALL_IN_ONE[ExperimentID]&amp;ALL_IN_ONE[NegotiationID]&amp;ALL_IN_ONE[MessageID],ALL_IN_ONE[Gesamt_ID],,0)</f>
        <v>#VALUE!</v>
      </c>
      <c r="C87">
        <f>IF(AND($F86=Tabelle7[[#This Row],[ReceiverID]],$G86=Tabelle7[[#This Row],[SenderID]]),$C86,IF(ISBLANK($G86),$C86,$C86+1))</f>
        <v>67</v>
      </c>
      <c r="D87" t="s">
        <v>561</v>
      </c>
      <c r="E87">
        <v>9820</v>
      </c>
      <c r="F87">
        <v>237</v>
      </c>
      <c r="G87">
        <v>238</v>
      </c>
      <c r="H87" t="s">
        <v>31</v>
      </c>
      <c r="I87" t="str">
        <f t="array" ref="I87">IFERROR(_xlfn.XLOOKUP(Tabelle7[[#This Row],[NegotiationID]]&amp;"FinalAccept",Tabelle7[NegotiationID]&amp;Tabelle7[ActionType],Tabelle7[ActionType],,0),_xlfn.XLOOKUP(Tabelle7[[#This Row],[NegotiationID]]&amp;"FinalReject",Tabelle7[NegotiationID]&amp;Tabelle7[ActionType],Tabelle7[ActionType],,0))</f>
        <v>FinalAccept</v>
      </c>
      <c r="J87">
        <v>0.1084</v>
      </c>
      <c r="K87">
        <v>1</v>
      </c>
      <c r="L87">
        <v>1.1084000000000001</v>
      </c>
      <c r="M87">
        <v>0.89159999999999995</v>
      </c>
      <c r="N87">
        <v>30</v>
      </c>
      <c r="O87">
        <v>1849</v>
      </c>
      <c r="P87">
        <v>15</v>
      </c>
      <c r="Q87" s="3" t="s">
        <v>614</v>
      </c>
    </row>
    <row r="88" ht="15" customHeight="1">
      <c r="A88" t="e">
        <f t="shared" ca="1" si="485"/>
        <v>#VALUE!</v>
      </c>
      <c r="B88" t="e">
        <f t="array" ref="B88" ca="1">_xlfn.XLOOKUP(Tabelle7[[#This Row],[ExperimentID]]&amp;Tabelle7[[#This Row],[NegotiationID]]&amp;Tabelle7[[#This Row],[MessageID]],ALL_IN_ONE[ExperimentID]&amp;ALL_IN_ONE[NegotiationID]&amp;ALL_IN_ONE[MessageID],ALL_IN_ONE[Gesamt_ID],,0)</f>
        <v>#VALUE!</v>
      </c>
      <c r="C88">
        <f>IF(AND($F87=Tabelle7[[#This Row],[ReceiverID]],$G87=Tabelle7[[#This Row],[SenderID]]),$C87,IF(ISBLANK($G87),$C87,$C87+1))</f>
        <v>67</v>
      </c>
      <c r="D88" t="s">
        <v>561</v>
      </c>
      <c r="E88">
        <v>10743</v>
      </c>
      <c r="F88">
        <v>238</v>
      </c>
      <c r="G88">
        <v>237</v>
      </c>
      <c r="H88" t="s">
        <v>31</v>
      </c>
      <c r="I88" t="str">
        <f t="array" ref="I88">IFERROR(_xlfn.XLOOKUP(Tabelle7[[#This Row],[NegotiationID]]&amp;"FinalAccept",Tabelle7[NegotiationID]&amp;Tabelle7[ActionType],Tabelle7[ActionType],,0),_xlfn.XLOOKUP(Tabelle7[[#This Row],[NegotiationID]]&amp;"FinalReject",Tabelle7[NegotiationID]&amp;Tabelle7[ActionType],Tabelle7[ActionType],,0))</f>
        <v>FinalAccept</v>
      </c>
      <c r="J88">
        <v>1</v>
      </c>
      <c r="K88">
        <v>1</v>
      </c>
      <c r="L88">
        <v>2</v>
      </c>
      <c r="M88">
        <v>0</v>
      </c>
      <c r="N88">
        <v>91</v>
      </c>
      <c r="O88">
        <v>1849</v>
      </c>
      <c r="P88">
        <v>15</v>
      </c>
      <c r="Q88" s="3" t="s">
        <v>615</v>
      </c>
    </row>
    <row r="89" ht="15" customHeight="1">
      <c r="A89" t="e">
        <f t="shared" ca="1" si="485"/>
        <v>#VALUE!</v>
      </c>
      <c r="B89" t="e">
        <f t="array" ref="B89" ca="1">_xlfn.XLOOKUP(Tabelle7[[#This Row],[ExperimentID]]&amp;Tabelle7[[#This Row],[NegotiationID]]&amp;Tabelle7[[#This Row],[MessageID]],ALL_IN_ONE[ExperimentID]&amp;ALL_IN_ONE[NegotiationID]&amp;ALL_IN_ONE[MessageID],ALL_IN_ONE[Gesamt_ID],,0)</f>
        <v>#VALUE!</v>
      </c>
      <c r="C89">
        <f>IF(AND($F88=Tabelle7[[#This Row],[ReceiverID]],$G88=Tabelle7[[#This Row],[SenderID]]),$C88,IF(ISBLANK($G88),$C88,$C88+1))</f>
        <v>67</v>
      </c>
      <c r="D89" t="s">
        <v>561</v>
      </c>
      <c r="E89">
        <v>11702</v>
      </c>
      <c r="F89">
        <v>237</v>
      </c>
      <c r="G89">
        <v>238</v>
      </c>
      <c r="H89" t="s">
        <v>31</v>
      </c>
      <c r="I89" t="str">
        <f t="array" ref="I89">IFERROR(_xlfn.XLOOKUP(Tabelle7[[#This Row],[NegotiationID]]&amp;"FinalAccept",Tabelle7[NegotiationID]&amp;Tabelle7[ActionType],Tabelle7[ActionType],,0),_xlfn.XLOOKUP(Tabelle7[[#This Row],[NegotiationID]]&amp;"FinalReject",Tabelle7[NegotiationID]&amp;Tabelle7[ActionType],Tabelle7[ActionType],,0))</f>
        <v>FinalAccept</v>
      </c>
      <c r="J89">
        <v>1</v>
      </c>
      <c r="K89">
        <v>1</v>
      </c>
      <c r="L89">
        <v>2</v>
      </c>
      <c r="M89">
        <v>0</v>
      </c>
      <c r="N89">
        <v>216</v>
      </c>
      <c r="O89">
        <v>1849</v>
      </c>
      <c r="P89">
        <v>15</v>
      </c>
      <c r="Q89" s="3" t="s">
        <v>616</v>
      </c>
    </row>
    <row r="90" ht="15" customHeight="1">
      <c r="A90" t="e">
        <f t="shared" ca="1" si="485"/>
        <v>#VALUE!</v>
      </c>
      <c r="B90" t="e">
        <f t="array" ref="B90" ca="1">_xlfn.XLOOKUP(Tabelle7[[#This Row],[ExperimentID]]&amp;Tabelle7[[#This Row],[NegotiationID]]&amp;Tabelle7[[#This Row],[MessageID]],ALL_IN_ONE[ExperimentID]&amp;ALL_IN_ONE[NegotiationID]&amp;ALL_IN_ONE[MessageID],ALL_IN_ONE[Gesamt_ID],,0)</f>
        <v>#VALUE!</v>
      </c>
      <c r="C90">
        <f>IF(AND($F89=Tabelle7[[#This Row],[ReceiverID]],$G89=Tabelle7[[#This Row],[SenderID]]),$C89,IF(ISBLANK($G89),$C89,$C89+1))</f>
        <v>67</v>
      </c>
      <c r="D90" t="s">
        <v>561</v>
      </c>
      <c r="E90">
        <v>12130</v>
      </c>
      <c r="F90">
        <v>238</v>
      </c>
      <c r="G90">
        <v>237</v>
      </c>
      <c r="H90" t="s">
        <v>31</v>
      </c>
      <c r="I90" t="str">
        <f t="array" ref="I90">IFERROR(_xlfn.XLOOKUP(Tabelle7[[#This Row],[NegotiationID]]&amp;"FinalAccept",Tabelle7[NegotiationID]&amp;Tabelle7[ActionType],Tabelle7[ActionType],,0),_xlfn.XLOOKUP(Tabelle7[[#This Row],[NegotiationID]]&amp;"FinalReject",Tabelle7[NegotiationID]&amp;Tabelle7[ActionType],Tabelle7[ActionType],,0))</f>
        <v>FinalAccept</v>
      </c>
      <c r="J90">
        <v>0.85599999999999998</v>
      </c>
      <c r="K90">
        <v>0.157</v>
      </c>
      <c r="L90">
        <v>1.0129999999999999</v>
      </c>
      <c r="M90">
        <v>0.69899999999999995</v>
      </c>
      <c r="N90">
        <v>495</v>
      </c>
      <c r="O90">
        <v>1849</v>
      </c>
      <c r="P90">
        <v>15</v>
      </c>
      <c r="Q90" s="3" t="s">
        <v>617</v>
      </c>
    </row>
    <row r="91" ht="15" customHeight="1">
      <c r="A91" t="e">
        <f t="shared" ca="1" si="485"/>
        <v>#VALUE!</v>
      </c>
      <c r="B91" t="e">
        <f t="array" ref="B91" ca="1">_xlfn.XLOOKUP(Tabelle7[[#This Row],[ExperimentID]]&amp;Tabelle7[[#This Row],[NegotiationID]]&amp;Tabelle7[[#This Row],[MessageID]],ALL_IN_ONE[ExperimentID]&amp;ALL_IN_ONE[NegotiationID]&amp;ALL_IN_ONE[MessageID],ALL_IN_ONE[Gesamt_ID],,0)</f>
        <v>#VALUE!</v>
      </c>
      <c r="C91">
        <f>IF(AND($F90=Tabelle7[[#This Row],[ReceiverID]],$G90=Tabelle7[[#This Row],[SenderID]]),$C90,IF(ISBLANK($G90),$C90,$C90+1))</f>
        <v>67</v>
      </c>
      <c r="D91" t="s">
        <v>561</v>
      </c>
      <c r="E91">
        <v>12389</v>
      </c>
      <c r="F91">
        <v>237</v>
      </c>
      <c r="G91">
        <v>238</v>
      </c>
      <c r="H91" t="s">
        <v>31</v>
      </c>
      <c r="I91" t="str">
        <f t="array" ref="I91">IFERROR(_xlfn.XLOOKUP(Tabelle7[[#This Row],[NegotiationID]]&amp;"FinalAccept",Tabelle7[NegotiationID]&amp;Tabelle7[ActionType],Tabelle7[ActionType],,0),_xlfn.XLOOKUP(Tabelle7[[#This Row],[NegotiationID]]&amp;"FinalReject",Tabelle7[NegotiationID]&amp;Tabelle7[ActionType],Tabelle7[ActionType],,0))</f>
        <v>FinalAccept</v>
      </c>
      <c r="J91">
        <v>1</v>
      </c>
      <c r="K91">
        <v>1</v>
      </c>
      <c r="L91">
        <v>2</v>
      </c>
      <c r="M91">
        <v>0</v>
      </c>
      <c r="N91">
        <v>214</v>
      </c>
      <c r="O91">
        <v>1849</v>
      </c>
      <c r="P91">
        <v>15</v>
      </c>
      <c r="Q91" s="3" t="s">
        <v>618</v>
      </c>
    </row>
    <row r="92" ht="15" customHeight="1">
      <c r="A92" t="e">
        <f t="shared" ca="1" si="485"/>
        <v>#VALUE!</v>
      </c>
      <c r="B92" t="e">
        <f t="array" ref="B92" ca="1">_xlfn.XLOOKUP(Tabelle7[[#This Row],[ExperimentID]]&amp;Tabelle7[[#This Row],[NegotiationID]]&amp;Tabelle7[[#This Row],[MessageID]],ALL_IN_ONE[ExperimentID]&amp;ALL_IN_ONE[NegotiationID]&amp;ALL_IN_ONE[MessageID],ALL_IN_ONE[Gesamt_ID],,0)</f>
        <v>#VALUE!</v>
      </c>
      <c r="C92">
        <f>IF(AND($F91=Tabelle7[[#This Row],[ReceiverID]],$G91=Tabelle7[[#This Row],[SenderID]]),$C91,IF(ISBLANK($G91),$C91,$C91+1))</f>
        <v>67</v>
      </c>
      <c r="D92" t="s">
        <v>561</v>
      </c>
      <c r="E92">
        <v>14003</v>
      </c>
      <c r="F92">
        <v>238</v>
      </c>
      <c r="G92">
        <v>237</v>
      </c>
      <c r="H92" t="s">
        <v>31</v>
      </c>
      <c r="I92" t="str">
        <f t="array" ref="I92">IFERROR(_xlfn.XLOOKUP(Tabelle7[[#This Row],[NegotiationID]]&amp;"FinalAccept",Tabelle7[NegotiationID]&amp;Tabelle7[ActionType],Tabelle7[ActionType],,0),_xlfn.XLOOKUP(Tabelle7[[#This Row],[NegotiationID]]&amp;"FinalReject",Tabelle7[NegotiationID]&amp;Tabelle7[ActionType],Tabelle7[ActionType],,0))</f>
        <v>FinalAccept</v>
      </c>
      <c r="J92">
        <v>0.58399999999999996</v>
      </c>
      <c r="K92">
        <v>0.26979999999999998</v>
      </c>
      <c r="L92">
        <v>0.8538</v>
      </c>
      <c r="M92">
        <v>0.31419999999999998</v>
      </c>
      <c r="N92">
        <v>127</v>
      </c>
      <c r="O92">
        <v>1849</v>
      </c>
      <c r="P92">
        <v>15</v>
      </c>
      <c r="Q92" s="3" t="s">
        <v>619</v>
      </c>
    </row>
    <row r="93" ht="15" customHeight="1">
      <c r="A93" t="e">
        <f t="shared" ca="1" si="485"/>
        <v>#VALUE!</v>
      </c>
      <c r="B93" t="e">
        <f t="array" ref="B93" ca="1">_xlfn.XLOOKUP(Tabelle7[[#This Row],[ExperimentID]]&amp;Tabelle7[[#This Row],[NegotiationID]]&amp;Tabelle7[[#This Row],[MessageID]],ALL_IN_ONE[ExperimentID]&amp;ALL_IN_ONE[NegotiationID]&amp;ALL_IN_ONE[MessageID],ALL_IN_ONE[Gesamt_ID],,0)</f>
        <v>#VALUE!</v>
      </c>
      <c r="C93">
        <f>IF(AND($F92=Tabelle7[[#This Row],[ReceiverID]],$G92=Tabelle7[[#This Row],[SenderID]]),$C92,IF(ISBLANK($G92),$C92,$C92+1))</f>
        <v>67</v>
      </c>
      <c r="D93" t="s">
        <v>561</v>
      </c>
      <c r="E93">
        <v>14052</v>
      </c>
      <c r="F93">
        <v>237</v>
      </c>
      <c r="G93">
        <v>238</v>
      </c>
      <c r="H93" t="s">
        <v>31</v>
      </c>
      <c r="I93" t="str">
        <f t="array" ref="I93">IFERROR(_xlfn.XLOOKUP(Tabelle7[[#This Row],[NegotiationID]]&amp;"FinalAccept",Tabelle7[NegotiationID]&amp;Tabelle7[ActionType],Tabelle7[ActionType],,0),_xlfn.XLOOKUP(Tabelle7[[#This Row],[NegotiationID]]&amp;"FinalReject",Tabelle7[NegotiationID]&amp;Tabelle7[ActionType],Tabelle7[ActionType],,0))</f>
        <v>FinalAccept</v>
      </c>
      <c r="J93">
        <v>0.25219999999999998</v>
      </c>
      <c r="K93">
        <v>0.27600000000000002</v>
      </c>
      <c r="L93">
        <v>0.5282</v>
      </c>
      <c r="M93">
        <v>0.023800000000000002</v>
      </c>
      <c r="N93">
        <v>177</v>
      </c>
      <c r="O93">
        <v>1849</v>
      </c>
      <c r="P93">
        <v>15</v>
      </c>
      <c r="Q93" s="3" t="s">
        <v>620</v>
      </c>
    </row>
    <row r="94" ht="15" hidden="1" customHeight="1">
      <c r="A94" t="e">
        <f t="shared" ca="1" si="485"/>
        <v>#VALUE!</v>
      </c>
      <c r="B94" t="e">
        <f t="array" ref="B94" ca="1">_xlfn.XLOOKUP(Tabelle7[[#This Row],[ExperimentID]]&amp;Tabelle7[[#This Row],[NegotiationID]]&amp;Tabelle7[[#This Row],[MessageID]],ALL_IN_ONE[ExperimentID]&amp;ALL_IN_ONE[NegotiationID]&amp;ALL_IN_ONE[MessageID],ALL_IN_ONE[Gesamt_ID],,0)</f>
        <v>#VALUE!</v>
      </c>
      <c r="C94">
        <f>IF(AND($F93=Tabelle7[[#This Row],[ReceiverID]],$G93=Tabelle7[[#This Row],[SenderID]]),$C93,IF(ISBLANK($G93),$C93,$C93+1))</f>
        <v>67</v>
      </c>
      <c r="D94" t="s">
        <v>561</v>
      </c>
      <c r="E94">
        <v>14143</v>
      </c>
      <c r="F94">
        <v>238</v>
      </c>
      <c r="G94">
        <v>237</v>
      </c>
      <c r="H94" t="s">
        <v>22</v>
      </c>
      <c r="I94" t="str">
        <f t="array" ref="I94">IFERROR(_xlfn.XLOOKUP(Tabelle7[[#This Row],[NegotiationID]]&amp;"FinalAccept",Tabelle7[NegotiationID]&amp;Tabelle7[ActionType],Tabelle7[ActionType],,0),_xlfn.XLOOKUP(Tabelle7[[#This Row],[NegotiationID]]&amp;"FinalReject",Tabelle7[NegotiationID]&amp;Tabelle7[ActionType],Tabelle7[ActionType],,0))</f>
        <v>FinalAccept</v>
      </c>
      <c r="N94">
        <v>119</v>
      </c>
      <c r="O94">
        <v>1849</v>
      </c>
      <c r="P94">
        <v>15</v>
      </c>
      <c r="Q94" s="3" t="s">
        <v>6203</v>
      </c>
    </row>
    <row r="95" ht="15" hidden="1" customHeight="1">
      <c r="A95" t="e">
        <f t="shared" ca="1" si="485"/>
        <v>#VALUE!</v>
      </c>
      <c r="B95" t="e">
        <f t="array" ref="B95" ca="1">_xlfn.XLOOKUP(Tabelle7[[#This Row],[ExperimentID]]&amp;Tabelle7[[#This Row],[NegotiationID]]&amp;Tabelle7[[#This Row],[MessageID]],ALL_IN_ONE[ExperimentID]&amp;ALL_IN_ONE[NegotiationID]&amp;ALL_IN_ONE[MessageID],ALL_IN_ONE[Gesamt_ID],,0)</f>
        <v>#VALUE!</v>
      </c>
      <c r="C95">
        <f>IF(AND($F94=Tabelle7[[#This Row],[ReceiverID]],$G94=Tabelle7[[#This Row],[SenderID]]),$C94,IF(ISBLANK($G94),$C94,$C94+1))</f>
        <v>67</v>
      </c>
      <c r="D95" t="s">
        <v>561</v>
      </c>
      <c r="E95">
        <v>14219</v>
      </c>
      <c r="F95">
        <v>237</v>
      </c>
      <c r="G95">
        <v>238</v>
      </c>
      <c r="H95" t="s">
        <v>24</v>
      </c>
      <c r="I95" t="str">
        <f t="array" ref="I95">IFERROR(_xlfn.XLOOKUP(Tabelle7[[#This Row],[NegotiationID]]&amp;"FinalAccept",Tabelle7[NegotiationID]&amp;Tabelle7[ActionType],Tabelle7[ActionType],,0),_xlfn.XLOOKUP(Tabelle7[[#This Row],[NegotiationID]]&amp;"FinalReject",Tabelle7[NegotiationID]&amp;Tabelle7[ActionType],Tabelle7[ActionType],,0))</f>
        <v>FinalAccept</v>
      </c>
      <c r="N95">
        <v>69</v>
      </c>
      <c r="O95">
        <v>1849</v>
      </c>
      <c r="P95">
        <v>15</v>
      </c>
      <c r="Q95" s="3" t="s">
        <v>6204</v>
      </c>
    </row>
    <row r="96" ht="15" customHeight="1">
      <c r="A96" t="e">
        <f t="shared" ca="1" si="485"/>
        <v>#VALUE!</v>
      </c>
      <c r="B96" t="e">
        <f t="array" ref="B96" ca="1">_xlfn.XLOOKUP(Tabelle7[[#This Row],[ExperimentID]]&amp;Tabelle7[[#This Row],[NegotiationID]]&amp;Tabelle7[[#This Row],[MessageID]],ALL_IN_ONE[ExperimentID]&amp;ALL_IN_ONE[NegotiationID]&amp;ALL_IN_ONE[MessageID],ALL_IN_ONE[Gesamt_ID],,0)</f>
        <v>#VALUE!</v>
      </c>
      <c r="C96">
        <f>IF(AND($F95=Tabelle7[[#This Row],[ReceiverID]],$G95=Tabelle7[[#This Row],[SenderID]]),$C95,IF(ISBLANK($G95),$C95,$C95+1))</f>
        <v>67</v>
      </c>
      <c r="D96" t="s">
        <v>561</v>
      </c>
      <c r="E96">
        <v>14267</v>
      </c>
      <c r="F96">
        <v>238</v>
      </c>
      <c r="G96">
        <v>237</v>
      </c>
      <c r="H96" t="s">
        <v>31</v>
      </c>
      <c r="I96" t="str">
        <f t="array" ref="I96">IFERROR(_xlfn.XLOOKUP(Tabelle7[[#This Row],[NegotiationID]]&amp;"FinalAccept",Tabelle7[NegotiationID]&amp;Tabelle7[ActionType],Tabelle7[ActionType],,0),_xlfn.XLOOKUP(Tabelle7[[#This Row],[NegotiationID]]&amp;"FinalReject",Tabelle7[NegotiationID]&amp;Tabelle7[ActionType],Tabelle7[ActionType],,0))</f>
        <v>FinalAccept</v>
      </c>
      <c r="J96">
        <v>0.5282</v>
      </c>
      <c r="K96">
        <v>0.37340000000000001</v>
      </c>
      <c r="L96">
        <v>0.90159999999999996</v>
      </c>
      <c r="M96">
        <v>0.15479999999999999</v>
      </c>
      <c r="N96">
        <v>85</v>
      </c>
      <c r="O96">
        <v>1849</v>
      </c>
      <c r="P96">
        <v>15</v>
      </c>
      <c r="Q96" s="3" t="s">
        <v>621</v>
      </c>
    </row>
    <row r="97" ht="15" customHeight="1">
      <c r="A97" t="e">
        <f t="shared" ca="1" si="485"/>
        <v>#VALUE!</v>
      </c>
      <c r="B97" t="e">
        <f t="array" ref="B97" ca="1">_xlfn.XLOOKUP(Tabelle7[[#This Row],[ExperimentID]]&amp;Tabelle7[[#This Row],[NegotiationID]]&amp;Tabelle7[[#This Row],[MessageID]],ALL_IN_ONE[ExperimentID]&amp;ALL_IN_ONE[NegotiationID]&amp;ALL_IN_ONE[MessageID],ALL_IN_ONE[Gesamt_ID],,0)</f>
        <v>#VALUE!</v>
      </c>
      <c r="C97">
        <f>IF(AND($F96=Tabelle7[[#This Row],[ReceiverID]],$G96=Tabelle7[[#This Row],[SenderID]]),$C96,IF(ISBLANK($G96),$C96,$C96+1))</f>
        <v>67</v>
      </c>
      <c r="D97" t="s">
        <v>561</v>
      </c>
      <c r="E97">
        <v>14293</v>
      </c>
      <c r="F97">
        <v>237</v>
      </c>
      <c r="G97">
        <v>238</v>
      </c>
      <c r="H97" t="s">
        <v>31</v>
      </c>
      <c r="I97" t="str">
        <f t="array" ref="I97">IFERROR(_xlfn.XLOOKUP(Tabelle7[[#This Row],[NegotiationID]]&amp;"FinalAccept",Tabelle7[NegotiationID]&amp;Tabelle7[ActionType],Tabelle7[ActionType],,0),_xlfn.XLOOKUP(Tabelle7[[#This Row],[NegotiationID]]&amp;"FinalReject",Tabelle7[NegotiationID]&amp;Tabelle7[ActionType],Tabelle7[ActionType],,0))</f>
        <v>FinalAccept</v>
      </c>
      <c r="J97">
        <v>1</v>
      </c>
      <c r="K97">
        <v>1</v>
      </c>
      <c r="L97">
        <v>2</v>
      </c>
      <c r="M97">
        <v>0</v>
      </c>
      <c r="N97">
        <v>60</v>
      </c>
      <c r="O97">
        <v>1849</v>
      </c>
      <c r="P97">
        <v>15</v>
      </c>
      <c r="Q97" s="3" t="s">
        <v>622</v>
      </c>
    </row>
    <row r="98" ht="15" customHeight="1">
      <c r="A98" t="e">
        <f t="shared" ca="1" si="485"/>
        <v>#VALUE!</v>
      </c>
      <c r="B98" t="e">
        <f t="array" ref="B98" ca="1">_xlfn.XLOOKUP(Tabelle7[[#This Row],[ExperimentID]]&amp;Tabelle7[[#This Row],[NegotiationID]]&amp;Tabelle7[[#This Row],[MessageID]],ALL_IN_ONE[ExperimentID]&amp;ALL_IN_ONE[NegotiationID]&amp;ALL_IN_ONE[MessageID],ALL_IN_ONE[Gesamt_ID],,0)</f>
        <v>#VALUE!</v>
      </c>
      <c r="C98">
        <f>IF(AND($F97=Tabelle7[[#This Row],[ReceiverID]],$G97=Tabelle7[[#This Row],[SenderID]]),$C97,IF(ISBLANK($G97),$C97,$C97+1))</f>
        <v>67</v>
      </c>
      <c r="D98" t="s">
        <v>561</v>
      </c>
      <c r="E98">
        <v>14309</v>
      </c>
      <c r="F98">
        <v>238</v>
      </c>
      <c r="G98">
        <v>237</v>
      </c>
      <c r="H98" t="s">
        <v>31</v>
      </c>
      <c r="I98" t="str">
        <f t="array" ref="I98">IFERROR(_xlfn.XLOOKUP(Tabelle7[[#This Row],[NegotiationID]]&amp;"FinalAccept",Tabelle7[NegotiationID]&amp;Tabelle7[ActionType],Tabelle7[ActionType],,0),_xlfn.XLOOKUP(Tabelle7[[#This Row],[NegotiationID]]&amp;"FinalReject",Tabelle7[NegotiationID]&amp;Tabelle7[ActionType],Tabelle7[ActionType],,0))</f>
        <v>FinalAccept</v>
      </c>
      <c r="J98">
        <v>0.58399999999999996</v>
      </c>
      <c r="K98">
        <v>0.26979999999999998</v>
      </c>
      <c r="L98">
        <v>0.8538</v>
      </c>
      <c r="M98">
        <v>0.31419999999999998</v>
      </c>
      <c r="N98">
        <v>51</v>
      </c>
      <c r="O98">
        <v>1849</v>
      </c>
      <c r="P98">
        <v>15</v>
      </c>
      <c r="Q98" t="s">
        <v>623</v>
      </c>
    </row>
    <row r="99" ht="15" customHeight="1">
      <c r="A99" t="e">
        <f t="shared" ca="1" si="485"/>
        <v>#VALUE!</v>
      </c>
      <c r="B99" t="e">
        <f t="array" ref="B99" ca="1">_xlfn.XLOOKUP(Tabelle7[[#This Row],[ExperimentID]]&amp;Tabelle7[[#This Row],[NegotiationID]]&amp;Tabelle7[[#This Row],[MessageID]],ALL_IN_ONE[ExperimentID]&amp;ALL_IN_ONE[NegotiationID]&amp;ALL_IN_ONE[MessageID],ALL_IN_ONE[Gesamt_ID],,0)</f>
        <v>#VALUE!</v>
      </c>
      <c r="C99">
        <f>IF(AND($F98=Tabelle7[[#This Row],[ReceiverID]],$G98=Tabelle7[[#This Row],[SenderID]]),$C98,IF(ISBLANK($G98),$C98,$C98+1))</f>
        <v>67</v>
      </c>
      <c r="D99" t="s">
        <v>561</v>
      </c>
      <c r="E99">
        <v>14327</v>
      </c>
      <c r="F99">
        <v>237</v>
      </c>
      <c r="G99">
        <v>238</v>
      </c>
      <c r="H99" t="s">
        <v>20</v>
      </c>
      <c r="I99" t="str">
        <f t="array" ref="I99">IFERROR(_xlfn.XLOOKUP(Tabelle7[[#This Row],[NegotiationID]]&amp;"FinalAccept",Tabelle7[NegotiationID]&amp;Tabelle7[ActionType],Tabelle7[ActionType],,0),_xlfn.XLOOKUP(Tabelle7[[#This Row],[NegotiationID]]&amp;"FinalReject",Tabelle7[NegotiationID]&amp;Tabelle7[ActionType],Tabelle7[ActionType],,0))</f>
        <v>FinalAccept</v>
      </c>
      <c r="J99">
        <v>0.26979999999999998</v>
      </c>
      <c r="K99">
        <v>0.58399999999999996</v>
      </c>
      <c r="L99">
        <v>0.8538</v>
      </c>
      <c r="M99">
        <v>0.31419999999999998</v>
      </c>
      <c r="N99">
        <v>2</v>
      </c>
      <c r="O99">
        <v>1849</v>
      </c>
      <c r="P99">
        <v>15</v>
      </c>
      <c r="Q99" t="s">
        <v>624</v>
      </c>
    </row>
    <row r="100" ht="15" hidden="1" customHeight="1">
      <c r="A100" t="e">
        <f t="shared" ca="1" si="485"/>
        <v>#VALUE!</v>
      </c>
      <c r="B100" t="e">
        <f t="array" ref="B100" ca="1">_xlfn.XLOOKUP(Tabelle7[[#This Row],[ExperimentID]]&amp;Tabelle7[[#This Row],[NegotiationID]]&amp;Tabelle7[[#This Row],[MessageID]],ALL_IN_ONE[ExperimentID]&amp;ALL_IN_ONE[NegotiationID]&amp;ALL_IN_ONE[MessageID],ALL_IN_ONE[Gesamt_ID],,0)</f>
        <v>#VALUE!</v>
      </c>
      <c r="C100">
        <f>IF(AND($F99=Tabelle7[[#This Row],[ReceiverID]],$G99=Tabelle7[[#This Row],[SenderID]]),$C99,IF(ISBLANK($G99),$C99,$C99+1))</f>
        <v>68</v>
      </c>
      <c r="D100" t="s">
        <v>561</v>
      </c>
      <c r="E100">
        <v>264</v>
      </c>
      <c r="H100" t="s">
        <v>6019</v>
      </c>
      <c r="I100" t="str">
        <f t="array" ref="I100">IFERROR(_xlfn.XLOOKUP(Tabelle7[[#This Row],[NegotiationID]]&amp;"FinalAccept",Tabelle7[NegotiationID]&amp;Tabelle7[ActionType],Tabelle7[ActionType],,0),_xlfn.XLOOKUP(Tabelle7[[#This Row],[NegotiationID]]&amp;"FinalReject",Tabelle7[NegotiationID]&amp;Tabelle7[ActionType],Tabelle7[ActionType],,0))</f>
        <v>FinalAccept</v>
      </c>
      <c r="N100">
        <v>21</v>
      </c>
      <c r="O100">
        <v>1670</v>
      </c>
      <c r="P100">
        <v>11</v>
      </c>
      <c r="Q100" t="s">
        <v>6020</v>
      </c>
    </row>
    <row r="101" ht="15" customHeight="1">
      <c r="A101" t="e">
        <f t="shared" ca="1" si="485"/>
        <v>#VALUE!</v>
      </c>
      <c r="B101" t="e">
        <f t="array" ref="B101" ca="1">_xlfn.XLOOKUP(Tabelle7[[#This Row],[ExperimentID]]&amp;Tabelle7[[#This Row],[NegotiationID]]&amp;Tabelle7[[#This Row],[MessageID]],ALL_IN_ONE[ExperimentID]&amp;ALL_IN_ONE[NegotiationID]&amp;ALL_IN_ONE[MessageID],ALL_IN_ONE[Gesamt_ID],,0)</f>
        <v>#VALUE!</v>
      </c>
      <c r="C101">
        <f>IF(AND($F100=Tabelle7[[#This Row],[ReceiverID]],$G100=Tabelle7[[#This Row],[SenderID]]),$C100,IF(ISBLANK($G100),$C100,$C100+1))</f>
        <v>68</v>
      </c>
      <c r="D101" t="s">
        <v>561</v>
      </c>
      <c r="E101">
        <v>8063</v>
      </c>
      <c r="F101">
        <v>266</v>
      </c>
      <c r="G101">
        <v>265</v>
      </c>
      <c r="H101" t="s">
        <v>19</v>
      </c>
      <c r="I101" t="str">
        <f t="array" ref="I101">IFERROR(_xlfn.XLOOKUP(Tabelle7[[#This Row],[NegotiationID]]&amp;"FinalAccept",Tabelle7[NegotiationID]&amp;Tabelle7[ActionType],Tabelle7[ActionType],,0),_xlfn.XLOOKUP(Tabelle7[[#This Row],[NegotiationID]]&amp;"FinalReject",Tabelle7[NegotiationID]&amp;Tabelle7[ActionType],Tabelle7[ActionType],,0))</f>
        <v>FinalAccept</v>
      </c>
      <c r="J101">
        <v>1</v>
      </c>
      <c r="K101">
        <v>0.1084</v>
      </c>
      <c r="L101">
        <v>1.1084000000000001</v>
      </c>
      <c r="M101">
        <v>0.89159999999999995</v>
      </c>
      <c r="N101">
        <v>60</v>
      </c>
      <c r="O101">
        <v>1670</v>
      </c>
      <c r="P101">
        <v>11</v>
      </c>
      <c r="Q101" t="s">
        <v>625</v>
      </c>
    </row>
    <row r="102" ht="15" customHeight="1">
      <c r="A102" t="e">
        <f t="shared" ca="1" si="485"/>
        <v>#VALUE!</v>
      </c>
      <c r="B102" t="e">
        <f t="array" ref="B102" ca="1">_xlfn.XLOOKUP(Tabelle7[[#This Row],[ExperimentID]]&amp;Tabelle7[[#This Row],[NegotiationID]]&amp;Tabelle7[[#This Row],[MessageID]],ALL_IN_ONE[ExperimentID]&amp;ALL_IN_ONE[NegotiationID]&amp;ALL_IN_ONE[MessageID],ALL_IN_ONE[Gesamt_ID],,0)</f>
        <v>#VALUE!</v>
      </c>
      <c r="C102">
        <f>IF(AND($F101=Tabelle7[[#This Row],[ReceiverID]],$G101=Tabelle7[[#This Row],[SenderID]]),$C101,IF(ISBLANK($G101),$C101,$C101+1))</f>
        <v>68</v>
      </c>
      <c r="D102" t="s">
        <v>561</v>
      </c>
      <c r="E102">
        <v>8362</v>
      </c>
      <c r="F102">
        <v>265</v>
      </c>
      <c r="G102">
        <v>266</v>
      </c>
      <c r="H102" t="s">
        <v>31</v>
      </c>
      <c r="I102" t="str">
        <f t="array" ref="I102">IFERROR(_xlfn.XLOOKUP(Tabelle7[[#This Row],[NegotiationID]]&amp;"FinalAccept",Tabelle7[NegotiationID]&amp;Tabelle7[ActionType],Tabelle7[ActionType],,0),_xlfn.XLOOKUP(Tabelle7[[#This Row],[NegotiationID]]&amp;"FinalReject",Tabelle7[NegotiationID]&amp;Tabelle7[ActionType],Tabelle7[ActionType],,0))</f>
        <v>FinalAccept</v>
      </c>
      <c r="J102">
        <v>0.81759999999999999</v>
      </c>
      <c r="K102">
        <v>0.1484</v>
      </c>
      <c r="L102">
        <v>0.96599999999999997</v>
      </c>
      <c r="M102">
        <v>0.66920000000000002</v>
      </c>
      <c r="N102">
        <v>60</v>
      </c>
      <c r="O102">
        <v>1670</v>
      </c>
      <c r="P102">
        <v>11</v>
      </c>
      <c r="Q102" t="s">
        <v>626</v>
      </c>
    </row>
    <row r="103" ht="15" customHeight="1">
      <c r="A103" t="e">
        <f t="shared" ca="1" si="485"/>
        <v>#VALUE!</v>
      </c>
      <c r="B103" t="e">
        <f t="array" ref="B103" ca="1">_xlfn.XLOOKUP(Tabelle7[[#This Row],[ExperimentID]]&amp;Tabelle7[[#This Row],[NegotiationID]]&amp;Tabelle7[[#This Row],[MessageID]],ALL_IN_ONE[ExperimentID]&amp;ALL_IN_ONE[NegotiationID]&amp;ALL_IN_ONE[MessageID],ALL_IN_ONE[Gesamt_ID],,0)</f>
        <v>#VALUE!</v>
      </c>
      <c r="C103">
        <f>IF(AND($F102=Tabelle7[[#This Row],[ReceiverID]],$G102=Tabelle7[[#This Row],[SenderID]]),$C102,IF(ISBLANK($G102),$C102,$C102+1))</f>
        <v>68</v>
      </c>
      <c r="D103" t="s">
        <v>561</v>
      </c>
      <c r="E103">
        <v>8765</v>
      </c>
      <c r="F103">
        <v>266</v>
      </c>
      <c r="G103">
        <v>265</v>
      </c>
      <c r="H103" t="s">
        <v>31</v>
      </c>
      <c r="I103" t="str">
        <f t="array" ref="I103">IFERROR(_xlfn.XLOOKUP(Tabelle7[[#This Row],[NegotiationID]]&amp;"FinalAccept",Tabelle7[NegotiationID]&amp;Tabelle7[ActionType],Tabelle7[ActionType],,0),_xlfn.XLOOKUP(Tabelle7[[#This Row],[NegotiationID]]&amp;"FinalReject",Tabelle7[NegotiationID]&amp;Tabelle7[ActionType],Tabelle7[ActionType],,0))</f>
        <v>FinalAccept</v>
      </c>
      <c r="J103">
        <v>0.89600000000000002</v>
      </c>
      <c r="K103">
        <v>0.1552</v>
      </c>
      <c r="L103">
        <v>1.0511999999999999</v>
      </c>
      <c r="M103">
        <v>0.74080000000000001</v>
      </c>
      <c r="N103">
        <v>518</v>
      </c>
      <c r="O103">
        <v>1670</v>
      </c>
      <c r="P103">
        <v>11</v>
      </c>
      <c r="Q103" s="3" t="s">
        <v>627</v>
      </c>
    </row>
    <row r="104" ht="15" customHeight="1">
      <c r="A104" t="e">
        <f t="shared" ca="1" si="485"/>
        <v>#VALUE!</v>
      </c>
      <c r="B104" t="e">
        <f t="array" ref="B104" ca="1">_xlfn.XLOOKUP(Tabelle7[[#This Row],[ExperimentID]]&amp;Tabelle7[[#This Row],[NegotiationID]]&amp;Tabelle7[[#This Row],[MessageID]],ALL_IN_ONE[ExperimentID]&amp;ALL_IN_ONE[NegotiationID]&amp;ALL_IN_ONE[MessageID],ALL_IN_ONE[Gesamt_ID],,0)</f>
        <v>#VALUE!</v>
      </c>
      <c r="C104">
        <f>IF(AND($F103=Tabelle7[[#This Row],[ReceiverID]],$G103=Tabelle7[[#This Row],[SenderID]]),$C103,IF(ISBLANK($G103),$C103,$C103+1))</f>
        <v>68</v>
      </c>
      <c r="D104" t="s">
        <v>561</v>
      </c>
      <c r="E104">
        <v>9596</v>
      </c>
      <c r="F104">
        <v>265</v>
      </c>
      <c r="G104">
        <v>266</v>
      </c>
      <c r="H104" t="s">
        <v>31</v>
      </c>
      <c r="I104" t="str">
        <f t="array" ref="I104">IFERROR(_xlfn.XLOOKUP(Tabelle7[[#This Row],[NegotiationID]]&amp;"FinalAccept",Tabelle7[NegotiationID]&amp;Tabelle7[ActionType],Tabelle7[ActionType],,0),_xlfn.XLOOKUP(Tabelle7[[#This Row],[NegotiationID]]&amp;"FinalReject",Tabelle7[NegotiationID]&amp;Tabelle7[ActionType],Tabelle7[ActionType],,0))</f>
        <v>FinalAccept</v>
      </c>
      <c r="J104">
        <v>0.62380000000000002</v>
      </c>
      <c r="K104">
        <v>0.40279999999999999</v>
      </c>
      <c r="L104">
        <v>1.0266</v>
      </c>
      <c r="M104">
        <v>0.221</v>
      </c>
      <c r="N104">
        <v>373</v>
      </c>
      <c r="O104">
        <v>1670</v>
      </c>
      <c r="P104">
        <v>11</v>
      </c>
      <c r="Q104" s="3" t="s">
        <v>628</v>
      </c>
    </row>
    <row r="105" ht="15" customHeight="1">
      <c r="A105" t="e">
        <f t="shared" ca="1" si="485"/>
        <v>#VALUE!</v>
      </c>
      <c r="B105" t="e">
        <f t="array" ref="B105" ca="1">_xlfn.XLOOKUP(Tabelle7[[#This Row],[ExperimentID]]&amp;Tabelle7[[#This Row],[NegotiationID]]&amp;Tabelle7[[#This Row],[MessageID]],ALL_IN_ONE[ExperimentID]&amp;ALL_IN_ONE[NegotiationID]&amp;ALL_IN_ONE[MessageID],ALL_IN_ONE[Gesamt_ID],,0)</f>
        <v>#VALUE!</v>
      </c>
      <c r="C105">
        <f>IF(AND($F104=Tabelle7[[#This Row],[ReceiverID]],$G104=Tabelle7[[#This Row],[SenderID]]),$C104,IF(ISBLANK($G104),$C104,$C104+1))</f>
        <v>68</v>
      </c>
      <c r="D105" t="s">
        <v>561</v>
      </c>
      <c r="E105">
        <v>10220</v>
      </c>
      <c r="F105">
        <v>266</v>
      </c>
      <c r="G105">
        <v>265</v>
      </c>
      <c r="H105" t="s">
        <v>31</v>
      </c>
      <c r="I105" t="str">
        <f t="array" ref="I105">IFERROR(_xlfn.XLOOKUP(Tabelle7[[#This Row],[NegotiationID]]&amp;"FinalAccept",Tabelle7[NegotiationID]&amp;Tabelle7[ActionType],Tabelle7[ActionType],,0),_xlfn.XLOOKUP(Tabelle7[[#This Row],[NegotiationID]]&amp;"FinalReject",Tabelle7[NegotiationID]&amp;Tabelle7[ActionType],Tabelle7[ActionType],,0))</f>
        <v>FinalAccept</v>
      </c>
      <c r="J105">
        <v>0.752</v>
      </c>
      <c r="K105">
        <v>0.20380000000000001</v>
      </c>
      <c r="L105">
        <v>0.95579999999999998</v>
      </c>
      <c r="M105">
        <v>0.54820000000000002</v>
      </c>
      <c r="N105">
        <v>268</v>
      </c>
      <c r="O105">
        <v>1670</v>
      </c>
      <c r="P105">
        <v>11</v>
      </c>
      <c r="Q105" s="3" t="s">
        <v>629</v>
      </c>
    </row>
    <row r="106" ht="15" customHeight="1">
      <c r="A106" t="e">
        <f t="shared" ca="1" si="485"/>
        <v>#VALUE!</v>
      </c>
      <c r="B106" t="e">
        <f t="array" ref="B106" ca="1">_xlfn.XLOOKUP(Tabelle7[[#This Row],[ExperimentID]]&amp;Tabelle7[[#This Row],[NegotiationID]]&amp;Tabelle7[[#This Row],[MessageID]],ALL_IN_ONE[ExperimentID]&amp;ALL_IN_ONE[NegotiationID]&amp;ALL_IN_ONE[MessageID],ALL_IN_ONE[Gesamt_ID],,0)</f>
        <v>#VALUE!</v>
      </c>
      <c r="C106">
        <f>IF(AND($F105=Tabelle7[[#This Row],[ReceiverID]],$G105=Tabelle7[[#This Row],[SenderID]]),$C105,IF(ISBLANK($G105),$C105,$C105+1))</f>
        <v>68</v>
      </c>
      <c r="D106" t="s">
        <v>561</v>
      </c>
      <c r="E106">
        <v>11783</v>
      </c>
      <c r="F106">
        <v>265</v>
      </c>
      <c r="G106">
        <v>266</v>
      </c>
      <c r="H106" t="s">
        <v>31</v>
      </c>
      <c r="I106" t="str">
        <f t="array" ref="I106">IFERROR(_xlfn.XLOOKUP(Tabelle7[[#This Row],[NegotiationID]]&amp;"FinalAccept",Tabelle7[NegotiationID]&amp;Tabelle7[ActionType],Tabelle7[ActionType],,0),_xlfn.XLOOKUP(Tabelle7[[#This Row],[NegotiationID]]&amp;"FinalReject",Tabelle7[NegotiationID]&amp;Tabelle7[ActionType],Tabelle7[ActionType],,0))</f>
        <v>FinalAccept</v>
      </c>
      <c r="J106">
        <v>0.50919999999999999</v>
      </c>
      <c r="K106">
        <v>0.58799999999999997</v>
      </c>
      <c r="L106">
        <v>1.0972</v>
      </c>
      <c r="M106">
        <v>0.078799999999999995</v>
      </c>
      <c r="N106">
        <v>70</v>
      </c>
      <c r="O106">
        <v>1670</v>
      </c>
      <c r="P106">
        <v>11</v>
      </c>
      <c r="Q106" s="3" t="s">
        <v>630</v>
      </c>
    </row>
    <row r="107" ht="15" customHeight="1">
      <c r="A107" t="e">
        <f t="shared" ca="1" si="485"/>
        <v>#VALUE!</v>
      </c>
      <c r="B107" t="e">
        <f t="array" ref="B107" ca="1">_xlfn.XLOOKUP(Tabelle7[[#This Row],[ExperimentID]]&amp;Tabelle7[[#This Row],[NegotiationID]]&amp;Tabelle7[[#This Row],[MessageID]],ALL_IN_ONE[ExperimentID]&amp;ALL_IN_ONE[NegotiationID]&amp;ALL_IN_ONE[MessageID],ALL_IN_ONE[Gesamt_ID],,0)</f>
        <v>#VALUE!</v>
      </c>
      <c r="C107">
        <f>IF(AND($F106=Tabelle7[[#This Row],[ReceiverID]],$G106=Tabelle7[[#This Row],[SenderID]]),$C106,IF(ISBLANK($G106),$C106,$C106+1))</f>
        <v>68</v>
      </c>
      <c r="D107" t="s">
        <v>561</v>
      </c>
      <c r="E107">
        <v>12200</v>
      </c>
      <c r="F107">
        <v>266</v>
      </c>
      <c r="G107">
        <v>265</v>
      </c>
      <c r="H107" t="s">
        <v>31</v>
      </c>
      <c r="I107" t="str">
        <f t="array" ref="I107">IFERROR(_xlfn.XLOOKUP(Tabelle7[[#This Row],[NegotiationID]]&amp;"FinalAccept",Tabelle7[NegotiationID]&amp;Tabelle7[ActionType],Tabelle7[ActionType],,0),_xlfn.XLOOKUP(Tabelle7[[#This Row],[NegotiationID]]&amp;"FinalReject",Tabelle7[NegotiationID]&amp;Tabelle7[ActionType],Tabelle7[ActionType],,0))</f>
        <v>FinalAccept</v>
      </c>
      <c r="J107">
        <v>0.624</v>
      </c>
      <c r="K107">
        <v>0.37780000000000002</v>
      </c>
      <c r="L107">
        <v>1.0018</v>
      </c>
      <c r="M107">
        <v>0.2462</v>
      </c>
      <c r="N107">
        <v>100</v>
      </c>
      <c r="O107">
        <v>1670</v>
      </c>
      <c r="P107">
        <v>11</v>
      </c>
      <c r="Q107" s="3" t="s">
        <v>631</v>
      </c>
    </row>
    <row r="108" ht="15" customHeight="1">
      <c r="A108" t="e">
        <f t="shared" ca="1" si="485"/>
        <v>#VALUE!</v>
      </c>
      <c r="B108" t="e">
        <f t="array" ref="B108" ca="1">_xlfn.XLOOKUP(Tabelle7[[#This Row],[ExperimentID]]&amp;Tabelle7[[#This Row],[NegotiationID]]&amp;Tabelle7[[#This Row],[MessageID]],ALL_IN_ONE[ExperimentID]&amp;ALL_IN_ONE[NegotiationID]&amp;ALL_IN_ONE[MessageID],ALL_IN_ONE[Gesamt_ID],,0)</f>
        <v>#VALUE!</v>
      </c>
      <c r="C108">
        <f>IF(AND($F107=Tabelle7[[#This Row],[ReceiverID]],$G107=Tabelle7[[#This Row],[SenderID]]),$C107,IF(ISBLANK($G107),$C107,$C107+1))</f>
        <v>68</v>
      </c>
      <c r="D108" t="s">
        <v>561</v>
      </c>
      <c r="E108">
        <v>12425</v>
      </c>
      <c r="F108">
        <v>265</v>
      </c>
      <c r="G108">
        <v>266</v>
      </c>
      <c r="H108" t="s">
        <v>31</v>
      </c>
      <c r="I108" t="str">
        <f t="array" ref="I108">IFERROR(_xlfn.XLOOKUP(Tabelle7[[#This Row],[NegotiationID]]&amp;"FinalAccept",Tabelle7[NegotiationID]&amp;Tabelle7[ActionType],Tabelle7[ActionType],,0),_xlfn.XLOOKUP(Tabelle7[[#This Row],[NegotiationID]]&amp;"FinalReject",Tabelle7[NegotiationID]&amp;Tabelle7[ActionType],Tabelle7[ActionType],,0))</f>
        <v>FinalAccept</v>
      </c>
      <c r="J108">
        <v>0.62380000000000002</v>
      </c>
      <c r="K108">
        <v>0.40279999999999999</v>
      </c>
      <c r="L108">
        <v>1.0266</v>
      </c>
      <c r="M108">
        <v>0.221</v>
      </c>
      <c r="N108">
        <v>75</v>
      </c>
      <c r="O108">
        <v>1670</v>
      </c>
      <c r="P108">
        <v>11</v>
      </c>
      <c r="Q108" t="s">
        <v>632</v>
      </c>
    </row>
    <row r="109" ht="15" customHeight="1">
      <c r="A109" t="e">
        <f t="shared" ca="1" si="485"/>
        <v>#VALUE!</v>
      </c>
      <c r="B109" t="e">
        <f t="array" ref="B109" ca="1">_xlfn.XLOOKUP(Tabelle7[[#This Row],[ExperimentID]]&amp;Tabelle7[[#This Row],[NegotiationID]]&amp;Tabelle7[[#This Row],[MessageID]],ALL_IN_ONE[ExperimentID]&amp;ALL_IN_ONE[NegotiationID]&amp;ALL_IN_ONE[MessageID],ALL_IN_ONE[Gesamt_ID],,0)</f>
        <v>#VALUE!</v>
      </c>
      <c r="C109">
        <f>IF(AND($F108=Tabelle7[[#This Row],[ReceiverID]],$G108=Tabelle7[[#This Row],[SenderID]]),$C108,IF(ISBLANK($G108),$C108,$C108+1))</f>
        <v>68</v>
      </c>
      <c r="D109" t="s">
        <v>561</v>
      </c>
      <c r="E109">
        <v>12789</v>
      </c>
      <c r="F109">
        <v>266</v>
      </c>
      <c r="G109">
        <v>265</v>
      </c>
      <c r="H109" t="s">
        <v>31</v>
      </c>
      <c r="I109" t="str">
        <f t="array" ref="I109">IFERROR(_xlfn.XLOOKUP(Tabelle7[[#This Row],[NegotiationID]]&amp;"FinalAccept",Tabelle7[NegotiationID]&amp;Tabelle7[ActionType],Tabelle7[ActionType],,0),_xlfn.XLOOKUP(Tabelle7[[#This Row],[NegotiationID]]&amp;"FinalReject",Tabelle7[NegotiationID]&amp;Tabelle7[ActionType],Tabelle7[ActionType],,0))</f>
        <v>FinalAccept</v>
      </c>
      <c r="J109">
        <v>0.58799999999999997</v>
      </c>
      <c r="K109">
        <v>0.50919999999999999</v>
      </c>
      <c r="L109">
        <v>1.0972</v>
      </c>
      <c r="M109">
        <v>0.078799999999999995</v>
      </c>
      <c r="N109">
        <v>62</v>
      </c>
      <c r="O109">
        <v>1670</v>
      </c>
      <c r="P109">
        <v>11</v>
      </c>
      <c r="Q109" s="3" t="s">
        <v>633</v>
      </c>
    </row>
    <row r="110" ht="15" customHeight="1">
      <c r="A110" t="e">
        <f t="shared" ca="1" si="485"/>
        <v>#VALUE!</v>
      </c>
      <c r="B110" t="e">
        <f t="array" ref="B110" ca="1">_xlfn.XLOOKUP(Tabelle7[[#This Row],[ExperimentID]]&amp;Tabelle7[[#This Row],[NegotiationID]]&amp;Tabelle7[[#This Row],[MessageID]],ALL_IN_ONE[ExperimentID]&amp;ALL_IN_ONE[NegotiationID]&amp;ALL_IN_ONE[MessageID],ALL_IN_ONE[Gesamt_ID],,0)</f>
        <v>#VALUE!</v>
      </c>
      <c r="C110">
        <f>IF(AND($F109=Tabelle7[[#This Row],[ReceiverID]],$G109=Tabelle7[[#This Row],[SenderID]]),$C109,IF(ISBLANK($G109),$C109,$C109+1))</f>
        <v>68</v>
      </c>
      <c r="D110" t="s">
        <v>561</v>
      </c>
      <c r="E110">
        <v>12862</v>
      </c>
      <c r="F110">
        <v>265</v>
      </c>
      <c r="G110">
        <v>266</v>
      </c>
      <c r="H110" t="s">
        <v>20</v>
      </c>
      <c r="I110" t="str">
        <f t="array" ref="I110">IFERROR(_xlfn.XLOOKUP(Tabelle7[[#This Row],[NegotiationID]]&amp;"FinalAccept",Tabelle7[NegotiationID]&amp;Tabelle7[ActionType],Tabelle7[ActionType],,0),_xlfn.XLOOKUP(Tabelle7[[#This Row],[NegotiationID]]&amp;"FinalReject",Tabelle7[NegotiationID]&amp;Tabelle7[ActionType],Tabelle7[ActionType],,0))</f>
        <v>FinalAccept</v>
      </c>
      <c r="J110">
        <v>0.50919999999999999</v>
      </c>
      <c r="K110">
        <v>0.58799999999999997</v>
      </c>
      <c r="L110">
        <v>1.0972</v>
      </c>
      <c r="M110">
        <v>0.078799999999999995</v>
      </c>
      <c r="N110">
        <v>63</v>
      </c>
      <c r="O110">
        <v>1670</v>
      </c>
      <c r="P110">
        <v>11</v>
      </c>
      <c r="Q110" t="s">
        <v>634</v>
      </c>
    </row>
    <row r="111" ht="15" hidden="1" customHeight="1">
      <c r="A111" t="e">
        <f t="shared" ca="1" si="485"/>
        <v>#VALUE!</v>
      </c>
      <c r="B111" t="e">
        <f t="array" ref="B111" ca="1">_xlfn.XLOOKUP(Tabelle7[[#This Row],[ExperimentID]]&amp;Tabelle7[[#This Row],[NegotiationID]]&amp;Tabelle7[[#This Row],[MessageID]],ALL_IN_ONE[ExperimentID]&amp;ALL_IN_ONE[NegotiationID]&amp;ALL_IN_ONE[MessageID],ALL_IN_ONE[Gesamt_ID],,0)</f>
        <v>#VALUE!</v>
      </c>
      <c r="C111">
        <f>IF(AND($F110=Tabelle7[[#This Row],[ReceiverID]],$G110=Tabelle7[[#This Row],[SenderID]]),$C110,IF(ISBLANK($G110),$C110,$C110+1))</f>
        <v>69</v>
      </c>
      <c r="D111" t="s">
        <v>561</v>
      </c>
      <c r="E111">
        <v>292</v>
      </c>
      <c r="H111" t="s">
        <v>6019</v>
      </c>
      <c r="I111" t="str">
        <f t="array" ref="I111">IFERROR(_xlfn.XLOOKUP(Tabelle7[[#This Row],[NegotiationID]]&amp;"FinalAccept",Tabelle7[NegotiationID]&amp;Tabelle7[ActionType],Tabelle7[ActionType],,0),_xlfn.XLOOKUP(Tabelle7[[#This Row],[NegotiationID]]&amp;"FinalReject",Tabelle7[NegotiationID]&amp;Tabelle7[ActionType],Tabelle7[ActionType],,0))</f>
        <v>FinalAccept</v>
      </c>
      <c r="N111">
        <v>21</v>
      </c>
      <c r="O111">
        <v>7224</v>
      </c>
      <c r="P111">
        <v>15</v>
      </c>
      <c r="Q111" t="s">
        <v>6020</v>
      </c>
    </row>
    <row r="112" ht="15" customHeight="1">
      <c r="A112" t="e">
        <f t="shared" ca="1" si="485"/>
        <v>#VALUE!</v>
      </c>
      <c r="B112" t="e">
        <f t="array" ref="B112" ca="1">_xlfn.XLOOKUP(Tabelle7[[#This Row],[ExperimentID]]&amp;Tabelle7[[#This Row],[NegotiationID]]&amp;Tabelle7[[#This Row],[MessageID]],ALL_IN_ONE[ExperimentID]&amp;ALL_IN_ONE[NegotiationID]&amp;ALL_IN_ONE[MessageID],ALL_IN_ONE[Gesamt_ID],,0)</f>
        <v>#VALUE!</v>
      </c>
      <c r="C112">
        <f>IF(AND($F111=Tabelle7[[#This Row],[ReceiverID]],$G111=Tabelle7[[#This Row],[SenderID]]),$C111,IF(ISBLANK($G111),$C111,$C111+1))</f>
        <v>69</v>
      </c>
      <c r="D112" t="s">
        <v>561</v>
      </c>
      <c r="E112">
        <v>7978</v>
      </c>
      <c r="F112">
        <v>294</v>
      </c>
      <c r="G112">
        <v>293</v>
      </c>
      <c r="H112" t="s">
        <v>19</v>
      </c>
      <c r="I112" t="str">
        <f t="array" ref="I112">IFERROR(_xlfn.XLOOKUP(Tabelle7[[#This Row],[NegotiationID]]&amp;"FinalAccept",Tabelle7[NegotiationID]&amp;Tabelle7[ActionType],Tabelle7[ActionType],,0),_xlfn.XLOOKUP(Tabelle7[[#This Row],[NegotiationID]]&amp;"FinalReject",Tabelle7[NegotiationID]&amp;Tabelle7[ActionType],Tabelle7[ActionType],,0))</f>
        <v>FinalAccept</v>
      </c>
      <c r="J112">
        <v>0.61019999999999996</v>
      </c>
      <c r="K112">
        <v>0.024</v>
      </c>
      <c r="L112">
        <v>0.63419999999999999</v>
      </c>
      <c r="M112">
        <v>0.58620000000000005</v>
      </c>
      <c r="N112">
        <v>1080</v>
      </c>
      <c r="O112">
        <v>7224</v>
      </c>
      <c r="P112">
        <v>15</v>
      </c>
      <c r="Q112" s="3" t="s">
        <v>635</v>
      </c>
    </row>
    <row r="113" ht="15" customHeight="1">
      <c r="A113" t="e">
        <f t="shared" ca="1" si="485"/>
        <v>#VALUE!</v>
      </c>
      <c r="B113" t="e">
        <f t="array" ref="B113" ca="1">_xlfn.XLOOKUP(Tabelle7[[#This Row],[ExperimentID]]&amp;Tabelle7[[#This Row],[NegotiationID]]&amp;Tabelle7[[#This Row],[MessageID]],ALL_IN_ONE[ExperimentID]&amp;ALL_IN_ONE[NegotiationID]&amp;ALL_IN_ONE[MessageID],ALL_IN_ONE[Gesamt_ID],,0)</f>
        <v>#VALUE!</v>
      </c>
      <c r="C113">
        <f>IF(AND($F112=Tabelle7[[#This Row],[ReceiverID]],$G112=Tabelle7[[#This Row],[SenderID]]),$C112,IF(ISBLANK($G112),$C112,$C112+1))</f>
        <v>69</v>
      </c>
      <c r="D113" t="s">
        <v>561</v>
      </c>
      <c r="E113">
        <v>8674</v>
      </c>
      <c r="F113">
        <v>293</v>
      </c>
      <c r="G113">
        <v>294</v>
      </c>
      <c r="H113" t="s">
        <v>31</v>
      </c>
      <c r="I113" t="str">
        <f t="array" ref="I113">IFERROR(_xlfn.XLOOKUP(Tabelle7[[#This Row],[NegotiationID]]&amp;"FinalAccept",Tabelle7[NegotiationID]&amp;Tabelle7[ActionType],Tabelle7[ActionType],,0),_xlfn.XLOOKUP(Tabelle7[[#This Row],[NegotiationID]]&amp;"FinalReject",Tabelle7[NegotiationID]&amp;Tabelle7[ActionType],Tabelle7[ActionType],,0))</f>
        <v>FinalAccept</v>
      </c>
      <c r="J113">
        <v>0.81759999999999999</v>
      </c>
      <c r="K113">
        <v>0.1484</v>
      </c>
      <c r="L113">
        <v>0.96599999999999997</v>
      </c>
      <c r="M113">
        <v>0.66920000000000002</v>
      </c>
      <c r="N113">
        <v>831</v>
      </c>
      <c r="O113">
        <v>7224</v>
      </c>
      <c r="P113">
        <v>15</v>
      </c>
      <c r="Q113" s="3" t="s">
        <v>636</v>
      </c>
    </row>
    <row r="114" ht="15" customHeight="1">
      <c r="A114" t="e">
        <f t="shared" ca="1" si="485"/>
        <v>#VALUE!</v>
      </c>
      <c r="B114" t="e">
        <f t="array" ref="B114" ca="1">_xlfn.XLOOKUP(Tabelle7[[#This Row],[ExperimentID]]&amp;Tabelle7[[#This Row],[NegotiationID]]&amp;Tabelle7[[#This Row],[MessageID]],ALL_IN_ONE[ExperimentID]&amp;ALL_IN_ONE[NegotiationID]&amp;ALL_IN_ONE[MessageID],ALL_IN_ONE[Gesamt_ID],,0)</f>
        <v>#VALUE!</v>
      </c>
      <c r="C114">
        <f>IF(AND($F113=Tabelle7[[#This Row],[ReceiverID]],$G113=Tabelle7[[#This Row],[SenderID]]),$C113,IF(ISBLANK($G113),$C113,$C113+1))</f>
        <v>69</v>
      </c>
      <c r="D114" t="s">
        <v>561</v>
      </c>
      <c r="E114">
        <v>8835</v>
      </c>
      <c r="F114">
        <v>294</v>
      </c>
      <c r="G114">
        <v>293</v>
      </c>
      <c r="H114" t="s">
        <v>31</v>
      </c>
      <c r="I114" t="str">
        <f t="array" ref="I114">IFERROR(_xlfn.XLOOKUP(Tabelle7[[#This Row],[NegotiationID]]&amp;"FinalAccept",Tabelle7[NegotiationID]&amp;Tabelle7[ActionType],Tabelle7[ActionType],,0),_xlfn.XLOOKUP(Tabelle7[[#This Row],[NegotiationID]]&amp;"FinalReject",Tabelle7[NegotiationID]&amp;Tabelle7[ActionType],Tabelle7[ActionType],,0))</f>
        <v>FinalAccept</v>
      </c>
      <c r="J114">
        <v>0.82399999999999995</v>
      </c>
      <c r="K114">
        <v>0.17780000000000001</v>
      </c>
      <c r="L114">
        <v>1.0018</v>
      </c>
      <c r="M114">
        <v>0.6462</v>
      </c>
      <c r="N114">
        <v>911</v>
      </c>
      <c r="O114">
        <v>7224</v>
      </c>
      <c r="P114">
        <v>15</v>
      </c>
      <c r="Q114" s="3" t="s">
        <v>637</v>
      </c>
    </row>
    <row r="115" ht="15" customHeight="1">
      <c r="A115" t="e">
        <f t="shared" ca="1" si="485"/>
        <v>#VALUE!</v>
      </c>
      <c r="B115" t="e">
        <f t="array" ref="B115" ca="1">_xlfn.XLOOKUP(Tabelle7[[#This Row],[ExperimentID]]&amp;Tabelle7[[#This Row],[NegotiationID]]&amp;Tabelle7[[#This Row],[MessageID]],ALL_IN_ONE[ExperimentID]&amp;ALL_IN_ONE[NegotiationID]&amp;ALL_IN_ONE[MessageID],ALL_IN_ONE[Gesamt_ID],,0)</f>
        <v>#VALUE!</v>
      </c>
      <c r="C115">
        <f>IF(AND($F114=Tabelle7[[#This Row],[ReceiverID]],$G114=Tabelle7[[#This Row],[SenderID]]),$C114,IF(ISBLANK($G114),$C114,$C114+1))</f>
        <v>69</v>
      </c>
      <c r="D115" t="s">
        <v>561</v>
      </c>
      <c r="E115">
        <v>9188</v>
      </c>
      <c r="F115">
        <v>293</v>
      </c>
      <c r="G115">
        <v>294</v>
      </c>
      <c r="H115" t="s">
        <v>31</v>
      </c>
      <c r="I115" t="str">
        <f t="array" ref="I115">IFERROR(_xlfn.XLOOKUP(Tabelle7[[#This Row],[NegotiationID]]&amp;"FinalAccept",Tabelle7[NegotiationID]&amp;Tabelle7[ActionType],Tabelle7[ActionType],,0),_xlfn.XLOOKUP(Tabelle7[[#This Row],[NegotiationID]]&amp;"FinalReject",Tabelle7[NegotiationID]&amp;Tabelle7[ActionType],Tabelle7[ActionType],,0))</f>
        <v>FinalAccept</v>
      </c>
      <c r="J115">
        <v>0.62380000000000002</v>
      </c>
      <c r="K115">
        <v>0.40279999999999999</v>
      </c>
      <c r="L115">
        <v>1.0266</v>
      </c>
      <c r="M115">
        <v>0.221</v>
      </c>
      <c r="N115">
        <v>602</v>
      </c>
      <c r="O115">
        <v>7224</v>
      </c>
      <c r="P115">
        <v>15</v>
      </c>
      <c r="Q115" s="3" t="s">
        <v>638</v>
      </c>
    </row>
    <row r="116" ht="15" customHeight="1">
      <c r="A116" t="e">
        <f t="shared" ca="1" si="485"/>
        <v>#VALUE!</v>
      </c>
      <c r="B116" t="e">
        <f t="array" ref="B116" ca="1">_xlfn.XLOOKUP(Tabelle7[[#This Row],[ExperimentID]]&amp;Tabelle7[[#This Row],[NegotiationID]]&amp;Tabelle7[[#This Row],[MessageID]],ALL_IN_ONE[ExperimentID]&amp;ALL_IN_ONE[NegotiationID]&amp;ALL_IN_ONE[MessageID],ALL_IN_ONE[Gesamt_ID],,0)</f>
        <v>#VALUE!</v>
      </c>
      <c r="C116">
        <f>IF(AND($F115=Tabelle7[[#This Row],[ReceiverID]],$G115=Tabelle7[[#This Row],[SenderID]]),$C115,IF(ISBLANK($G115),$C115,$C115+1))</f>
        <v>69</v>
      </c>
      <c r="D116" t="s">
        <v>561</v>
      </c>
      <c r="E116">
        <v>9537</v>
      </c>
      <c r="F116">
        <v>294</v>
      </c>
      <c r="G116">
        <v>293</v>
      </c>
      <c r="H116" t="s">
        <v>31</v>
      </c>
      <c r="I116" t="str">
        <f t="array" ref="I116">IFERROR(_xlfn.XLOOKUP(Tabelle7[[#This Row],[NegotiationID]]&amp;"FinalAccept",Tabelle7[NegotiationID]&amp;Tabelle7[ActionType],Tabelle7[ActionType],,0),_xlfn.XLOOKUP(Tabelle7[[#This Row],[NegotiationID]]&amp;"FinalReject",Tabelle7[NegotiationID]&amp;Tabelle7[ActionType],Tabelle7[ActionType],,0))</f>
        <v>FinalAccept</v>
      </c>
      <c r="J116">
        <v>0.58399999999999996</v>
      </c>
      <c r="K116">
        <v>0.26979999999999998</v>
      </c>
      <c r="L116">
        <v>0.8538</v>
      </c>
      <c r="M116">
        <v>0.31419999999999998</v>
      </c>
      <c r="N116">
        <v>794</v>
      </c>
      <c r="O116">
        <v>7224</v>
      </c>
      <c r="P116">
        <v>15</v>
      </c>
      <c r="Q116" s="3" t="s">
        <v>639</v>
      </c>
    </row>
    <row r="117" ht="15" customHeight="1">
      <c r="A117" t="e">
        <f t="shared" ca="1" si="485"/>
        <v>#VALUE!</v>
      </c>
      <c r="B117" t="e">
        <f t="array" ref="B117" ca="1">_xlfn.XLOOKUP(Tabelle7[[#This Row],[ExperimentID]]&amp;Tabelle7[[#This Row],[NegotiationID]]&amp;Tabelle7[[#This Row],[MessageID]],ALL_IN_ONE[ExperimentID]&amp;ALL_IN_ONE[NegotiationID]&amp;ALL_IN_ONE[MessageID],ALL_IN_ONE[Gesamt_ID],,0)</f>
        <v>#VALUE!</v>
      </c>
      <c r="C117">
        <f>IF(AND($F116=Tabelle7[[#This Row],[ReceiverID]],$G116=Tabelle7[[#This Row],[SenderID]]),$C116,IF(ISBLANK($G116),$C116,$C116+1))</f>
        <v>69</v>
      </c>
      <c r="D117" t="s">
        <v>561</v>
      </c>
      <c r="E117">
        <v>10035</v>
      </c>
      <c r="F117">
        <v>293</v>
      </c>
      <c r="G117">
        <v>294</v>
      </c>
      <c r="H117" t="s">
        <v>31</v>
      </c>
      <c r="I117" t="str">
        <f t="array" ref="I117">IFERROR(_xlfn.XLOOKUP(Tabelle7[[#This Row],[NegotiationID]]&amp;"FinalAccept",Tabelle7[NegotiationID]&amp;Tabelle7[ActionType],Tabelle7[ActionType],,0),_xlfn.XLOOKUP(Tabelle7[[#This Row],[NegotiationID]]&amp;"FinalReject",Tabelle7[NegotiationID]&amp;Tabelle7[ActionType],Tabelle7[ActionType],,0))</f>
        <v>FinalAccept</v>
      </c>
      <c r="J117">
        <v>0.57520000000000004</v>
      </c>
      <c r="K117">
        <v>0.54679999999999995</v>
      </c>
      <c r="L117">
        <v>1.1220000000000001</v>
      </c>
      <c r="M117">
        <v>0.028400000000000002</v>
      </c>
      <c r="N117">
        <v>478</v>
      </c>
      <c r="O117">
        <v>7224</v>
      </c>
      <c r="P117">
        <v>15</v>
      </c>
      <c r="Q117" s="3" t="s">
        <v>640</v>
      </c>
    </row>
    <row r="118" ht="15" customHeight="1">
      <c r="A118" t="e">
        <f t="shared" ca="1" si="485"/>
        <v>#VALUE!</v>
      </c>
      <c r="B118" t="e">
        <f t="array" ref="B118" ca="1">_xlfn.XLOOKUP(Tabelle7[[#This Row],[ExperimentID]]&amp;Tabelle7[[#This Row],[NegotiationID]]&amp;Tabelle7[[#This Row],[MessageID]],ALL_IN_ONE[ExperimentID]&amp;ALL_IN_ONE[NegotiationID]&amp;ALL_IN_ONE[MessageID],ALL_IN_ONE[Gesamt_ID],,0)</f>
        <v>#VALUE!</v>
      </c>
      <c r="C118">
        <f>IF(AND($F117=Tabelle7[[#This Row],[ReceiverID]],$G117=Tabelle7[[#This Row],[SenderID]]),$C117,IF(ISBLANK($G117),$C117,$C117+1))</f>
        <v>69</v>
      </c>
      <c r="D118" t="s">
        <v>561</v>
      </c>
      <c r="E118">
        <v>10159</v>
      </c>
      <c r="F118">
        <v>294</v>
      </c>
      <c r="G118">
        <v>293</v>
      </c>
      <c r="H118" t="s">
        <v>31</v>
      </c>
      <c r="I118" t="str">
        <f t="array" ref="I118">IFERROR(_xlfn.XLOOKUP(Tabelle7[[#This Row],[NegotiationID]]&amp;"FinalAccept",Tabelle7[NegotiationID]&amp;Tabelle7[ActionType],Tabelle7[ActionType],,0),_xlfn.XLOOKUP(Tabelle7[[#This Row],[NegotiationID]]&amp;"FinalReject",Tabelle7[NegotiationID]&amp;Tabelle7[ActionType],Tabelle7[ActionType],,0))</f>
        <v>FinalAccept</v>
      </c>
      <c r="J118">
        <v>0.67479999999999996</v>
      </c>
      <c r="K118">
        <v>0.4012</v>
      </c>
      <c r="L118">
        <v>1.0760000000000001</v>
      </c>
      <c r="M118">
        <v>0.27360000000000001</v>
      </c>
      <c r="N118">
        <v>511</v>
      </c>
      <c r="O118">
        <v>7224</v>
      </c>
      <c r="P118">
        <v>15</v>
      </c>
      <c r="Q118" s="3" t="s">
        <v>641</v>
      </c>
    </row>
    <row r="119" ht="15" customHeight="1">
      <c r="A119" t="e">
        <f t="shared" ca="1" si="485"/>
        <v>#VALUE!</v>
      </c>
      <c r="B119" t="e">
        <f t="array" ref="B119" ca="1">_xlfn.XLOOKUP(Tabelle7[[#This Row],[ExperimentID]]&amp;Tabelle7[[#This Row],[NegotiationID]]&amp;Tabelle7[[#This Row],[MessageID]],ALL_IN_ONE[ExperimentID]&amp;ALL_IN_ONE[NegotiationID]&amp;ALL_IN_ONE[MessageID],ALL_IN_ONE[Gesamt_ID],,0)</f>
        <v>#VALUE!</v>
      </c>
      <c r="C119">
        <f>IF(AND($F118=Tabelle7[[#This Row],[ReceiverID]],$G118=Tabelle7[[#This Row],[SenderID]]),$C118,IF(ISBLANK($G118),$C118,$C118+1))</f>
        <v>69</v>
      </c>
      <c r="D119" t="s">
        <v>561</v>
      </c>
      <c r="E119">
        <v>11229</v>
      </c>
      <c r="F119">
        <v>293</v>
      </c>
      <c r="G119">
        <v>294</v>
      </c>
      <c r="H119" t="s">
        <v>31</v>
      </c>
      <c r="I119" t="str">
        <f t="array" ref="I119">IFERROR(_xlfn.XLOOKUP(Tabelle7[[#This Row],[NegotiationID]]&amp;"FinalAccept",Tabelle7[NegotiationID]&amp;Tabelle7[ActionType],Tabelle7[ActionType],,0),_xlfn.XLOOKUP(Tabelle7[[#This Row],[NegotiationID]]&amp;"FinalReject",Tabelle7[NegotiationID]&amp;Tabelle7[ActionType],Tabelle7[ActionType],,0))</f>
        <v>FinalAccept</v>
      </c>
      <c r="J119">
        <v>0.44979999999999998</v>
      </c>
      <c r="K119">
        <v>0.53080000000000005</v>
      </c>
      <c r="L119">
        <v>0.98060000000000003</v>
      </c>
      <c r="M119">
        <v>0.081000000000000003</v>
      </c>
      <c r="N119">
        <v>387</v>
      </c>
      <c r="O119">
        <v>7224</v>
      </c>
      <c r="P119">
        <v>15</v>
      </c>
      <c r="Q119" s="3" t="s">
        <v>642</v>
      </c>
    </row>
    <row r="120" ht="15" customHeight="1">
      <c r="A120" t="e">
        <f t="shared" ca="1" si="485"/>
        <v>#VALUE!</v>
      </c>
      <c r="B120" t="e">
        <f t="array" ref="B120" ca="1">_xlfn.XLOOKUP(Tabelle7[[#This Row],[ExperimentID]]&amp;Tabelle7[[#This Row],[NegotiationID]]&amp;Tabelle7[[#This Row],[MessageID]],ALL_IN_ONE[ExperimentID]&amp;ALL_IN_ONE[NegotiationID]&amp;ALL_IN_ONE[MessageID],ALL_IN_ONE[Gesamt_ID],,0)</f>
        <v>#VALUE!</v>
      </c>
      <c r="C120">
        <f>IF(AND($F119=Tabelle7[[#This Row],[ReceiverID]],$G119=Tabelle7[[#This Row],[SenderID]]),$C119,IF(ISBLANK($G119),$C119,$C119+1))</f>
        <v>69</v>
      </c>
      <c r="D120" t="s">
        <v>561</v>
      </c>
      <c r="E120">
        <v>11279</v>
      </c>
      <c r="F120">
        <v>294</v>
      </c>
      <c r="G120">
        <v>293</v>
      </c>
      <c r="H120" t="s">
        <v>31</v>
      </c>
      <c r="I120" t="str">
        <f t="array" ref="I120">IFERROR(_xlfn.XLOOKUP(Tabelle7[[#This Row],[NegotiationID]]&amp;"FinalAccept",Tabelle7[NegotiationID]&amp;Tabelle7[ActionType],Tabelle7[ActionType],,0),_xlfn.XLOOKUP(Tabelle7[[#This Row],[NegotiationID]]&amp;"FinalReject",Tabelle7[NegotiationID]&amp;Tabelle7[ActionType],Tabelle7[ActionType],,0))</f>
        <v>FinalAccept</v>
      </c>
      <c r="J120">
        <v>0.63639999999999997</v>
      </c>
      <c r="K120">
        <v>0.43640000000000001</v>
      </c>
      <c r="L120">
        <v>1.0728</v>
      </c>
      <c r="M120">
        <v>0.20000000000000001</v>
      </c>
      <c r="N120">
        <v>528</v>
      </c>
      <c r="O120">
        <v>7224</v>
      </c>
      <c r="P120">
        <v>15</v>
      </c>
      <c r="Q120" s="3" t="s">
        <v>643</v>
      </c>
    </row>
    <row r="121" ht="15" customHeight="1">
      <c r="A121" t="e">
        <f t="shared" ca="1" si="485"/>
        <v>#VALUE!</v>
      </c>
      <c r="B121" t="e">
        <f t="array" ref="B121" ca="1">_xlfn.XLOOKUP(Tabelle7[[#This Row],[ExperimentID]]&amp;Tabelle7[[#This Row],[NegotiationID]]&amp;Tabelle7[[#This Row],[MessageID]],ALL_IN_ONE[ExperimentID]&amp;ALL_IN_ONE[NegotiationID]&amp;ALL_IN_ONE[MessageID],ALL_IN_ONE[Gesamt_ID],,0)</f>
        <v>#VALUE!</v>
      </c>
      <c r="C121">
        <f>IF(AND($F120=Tabelle7[[#This Row],[ReceiverID]],$G120=Tabelle7[[#This Row],[SenderID]]),$C120,IF(ISBLANK($G120),$C120,$C120+1))</f>
        <v>69</v>
      </c>
      <c r="D121" t="s">
        <v>561</v>
      </c>
      <c r="E121">
        <v>11975</v>
      </c>
      <c r="F121">
        <v>293</v>
      </c>
      <c r="G121">
        <v>294</v>
      </c>
      <c r="H121" t="s">
        <v>31</v>
      </c>
      <c r="I121" t="str">
        <f t="array" ref="I121">IFERROR(_xlfn.XLOOKUP(Tabelle7[[#This Row],[NegotiationID]]&amp;"FinalAccept",Tabelle7[NegotiationID]&amp;Tabelle7[ActionType],Tabelle7[ActionType],,0),_xlfn.XLOOKUP(Tabelle7[[#This Row],[NegotiationID]]&amp;"FinalReject",Tabelle7[NegotiationID]&amp;Tabelle7[ActionType],Tabelle7[ActionType],,0))</f>
        <v>FinalAccept</v>
      </c>
      <c r="J121">
        <v>0.46360000000000001</v>
      </c>
      <c r="K121">
        <v>0.45639999999999997</v>
      </c>
      <c r="L121">
        <v>0.92000000000000004</v>
      </c>
      <c r="M121">
        <v>0.0071999999999999998</v>
      </c>
      <c r="N121">
        <v>422</v>
      </c>
      <c r="O121">
        <v>7224</v>
      </c>
      <c r="P121">
        <v>15</v>
      </c>
      <c r="Q121" s="3" t="s">
        <v>644</v>
      </c>
    </row>
    <row r="122" ht="15" customHeight="1">
      <c r="A122" t="e">
        <f t="shared" ca="1" si="485"/>
        <v>#VALUE!</v>
      </c>
      <c r="B122" t="e">
        <f t="array" ref="B122" ca="1">_xlfn.XLOOKUP(Tabelle7[[#This Row],[ExperimentID]]&amp;Tabelle7[[#This Row],[NegotiationID]]&amp;Tabelle7[[#This Row],[MessageID]],ALL_IN_ONE[ExperimentID]&amp;ALL_IN_ONE[NegotiationID]&amp;ALL_IN_ONE[MessageID],ALL_IN_ONE[Gesamt_ID],,0)</f>
        <v>#VALUE!</v>
      </c>
      <c r="C122">
        <f>IF(AND($F121=Tabelle7[[#This Row],[ReceiverID]],$G121=Tabelle7[[#This Row],[SenderID]]),$C121,IF(ISBLANK($G121),$C121,$C121+1))</f>
        <v>69</v>
      </c>
      <c r="D122" t="s">
        <v>561</v>
      </c>
      <c r="E122">
        <v>12054</v>
      </c>
      <c r="F122">
        <v>294</v>
      </c>
      <c r="G122">
        <v>293</v>
      </c>
      <c r="H122" t="s">
        <v>31</v>
      </c>
      <c r="I122" t="str">
        <f t="array" ref="I122">IFERROR(_xlfn.XLOOKUP(Tabelle7[[#This Row],[NegotiationID]]&amp;"FinalAccept",Tabelle7[NegotiationID]&amp;Tabelle7[ActionType],Tabelle7[ActionType],,0),_xlfn.XLOOKUP(Tabelle7[[#This Row],[NegotiationID]]&amp;"FinalReject",Tabelle7[NegotiationID]&amp;Tabelle7[ActionType],Tabelle7[ActionType],,0))</f>
        <v>FinalAccept</v>
      </c>
      <c r="J122">
        <v>0.54679999999999995</v>
      </c>
      <c r="K122">
        <v>0.57520000000000004</v>
      </c>
      <c r="L122">
        <v>1.1220000000000001</v>
      </c>
      <c r="M122">
        <v>0.028400000000000002</v>
      </c>
      <c r="N122">
        <v>414</v>
      </c>
      <c r="O122">
        <v>7224</v>
      </c>
      <c r="P122">
        <v>15</v>
      </c>
      <c r="Q122" s="3" t="s">
        <v>645</v>
      </c>
    </row>
    <row r="123" ht="15" hidden="1" customHeight="1">
      <c r="A123" t="e">
        <f t="shared" ca="1" si="485"/>
        <v>#VALUE!</v>
      </c>
      <c r="B123" t="e">
        <f t="array" ref="B123" ca="1">_xlfn.XLOOKUP(Tabelle7[[#This Row],[ExperimentID]]&amp;Tabelle7[[#This Row],[NegotiationID]]&amp;Tabelle7[[#This Row],[MessageID]],ALL_IN_ONE[ExperimentID]&amp;ALL_IN_ONE[NegotiationID]&amp;ALL_IN_ONE[MessageID],ALL_IN_ONE[Gesamt_ID],,0)</f>
        <v>#VALUE!</v>
      </c>
      <c r="C123">
        <f>IF(AND($F122=Tabelle7[[#This Row],[ReceiverID]],$G122=Tabelle7[[#This Row],[SenderID]]),$C122,IF(ISBLANK($G122),$C122,$C122+1))</f>
        <v>69</v>
      </c>
      <c r="D123" t="s">
        <v>561</v>
      </c>
      <c r="E123">
        <v>12326</v>
      </c>
      <c r="F123">
        <v>293</v>
      </c>
      <c r="G123">
        <v>294</v>
      </c>
      <c r="H123" t="s">
        <v>22</v>
      </c>
      <c r="I123" t="str">
        <f t="array" ref="I123">IFERROR(_xlfn.XLOOKUP(Tabelle7[[#This Row],[NegotiationID]]&amp;"FinalAccept",Tabelle7[NegotiationID]&amp;Tabelle7[ActionType],Tabelle7[ActionType],,0),_xlfn.XLOOKUP(Tabelle7[[#This Row],[NegotiationID]]&amp;"FinalReject",Tabelle7[NegotiationID]&amp;Tabelle7[ActionType],Tabelle7[ActionType],,0))</f>
        <v>FinalAccept</v>
      </c>
      <c r="N123">
        <v>137</v>
      </c>
      <c r="O123">
        <v>7224</v>
      </c>
      <c r="P123">
        <v>15</v>
      </c>
      <c r="Q123" s="3" t="s">
        <v>6205</v>
      </c>
    </row>
    <row r="124" ht="15" hidden="1" customHeight="1">
      <c r="A124" t="e">
        <f t="shared" ca="1" si="485"/>
        <v>#VALUE!</v>
      </c>
      <c r="B124" t="e">
        <f t="array" ref="B124" ca="1">_xlfn.XLOOKUP(Tabelle7[[#This Row],[ExperimentID]]&amp;Tabelle7[[#This Row],[NegotiationID]]&amp;Tabelle7[[#This Row],[MessageID]],ALL_IN_ONE[ExperimentID]&amp;ALL_IN_ONE[NegotiationID]&amp;ALL_IN_ONE[MessageID],ALL_IN_ONE[Gesamt_ID],,0)</f>
        <v>#VALUE!</v>
      </c>
      <c r="C124">
        <f>IF(AND($F123=Tabelle7[[#This Row],[ReceiverID]],$G123=Tabelle7[[#This Row],[SenderID]]),$C123,IF(ISBLANK($G123),$C123,$C123+1))</f>
        <v>69</v>
      </c>
      <c r="D124" t="s">
        <v>561</v>
      </c>
      <c r="E124">
        <v>12450</v>
      </c>
      <c r="F124">
        <v>294</v>
      </c>
      <c r="G124">
        <v>293</v>
      </c>
      <c r="H124" t="s">
        <v>24</v>
      </c>
      <c r="I124" t="str">
        <f t="array" ref="I124">IFERROR(_xlfn.XLOOKUP(Tabelle7[[#This Row],[NegotiationID]]&amp;"FinalAccept",Tabelle7[NegotiationID]&amp;Tabelle7[ActionType],Tabelle7[ActionType],,0),_xlfn.XLOOKUP(Tabelle7[[#This Row],[NegotiationID]]&amp;"FinalReject",Tabelle7[NegotiationID]&amp;Tabelle7[ActionType],Tabelle7[ActionType],,0))</f>
        <v>FinalAccept</v>
      </c>
      <c r="N124">
        <v>39</v>
      </c>
      <c r="O124">
        <v>7224</v>
      </c>
      <c r="P124">
        <v>15</v>
      </c>
      <c r="Q124" s="3" t="s">
        <v>6206</v>
      </c>
    </row>
    <row r="125" ht="15" customHeight="1">
      <c r="A125" t="e">
        <f t="shared" ca="1" si="485"/>
        <v>#VALUE!</v>
      </c>
      <c r="B125" t="e">
        <f t="array" ref="B125" ca="1">_xlfn.XLOOKUP(Tabelle7[[#This Row],[ExperimentID]]&amp;Tabelle7[[#This Row],[NegotiationID]]&amp;Tabelle7[[#This Row],[MessageID]],ALL_IN_ONE[ExperimentID]&amp;ALL_IN_ONE[NegotiationID]&amp;ALL_IN_ONE[MessageID],ALL_IN_ONE[Gesamt_ID],,0)</f>
        <v>#VALUE!</v>
      </c>
      <c r="C125">
        <f>IF(AND($F124=Tabelle7[[#This Row],[ReceiverID]],$G124=Tabelle7[[#This Row],[SenderID]]),$C124,IF(ISBLANK($G124),$C124,$C124+1))</f>
        <v>69</v>
      </c>
      <c r="D125" t="s">
        <v>561</v>
      </c>
      <c r="E125">
        <v>12487</v>
      </c>
      <c r="F125">
        <v>293</v>
      </c>
      <c r="G125">
        <v>294</v>
      </c>
      <c r="H125" t="s">
        <v>20</v>
      </c>
      <c r="I125" t="str">
        <f t="array" ref="I125">IFERROR(_xlfn.XLOOKUP(Tabelle7[[#This Row],[NegotiationID]]&amp;"FinalAccept",Tabelle7[NegotiationID]&amp;Tabelle7[ActionType],Tabelle7[ActionType],,0),_xlfn.XLOOKUP(Tabelle7[[#This Row],[NegotiationID]]&amp;"FinalReject",Tabelle7[NegotiationID]&amp;Tabelle7[ActionType],Tabelle7[ActionType],,0))</f>
        <v>FinalAccept</v>
      </c>
      <c r="J125">
        <v>0.57520000000000004</v>
      </c>
      <c r="K125">
        <v>0.54679999999999995</v>
      </c>
      <c r="L125">
        <v>1.1220000000000001</v>
      </c>
      <c r="M125">
        <v>0.028400000000000002</v>
      </c>
      <c r="N125">
        <v>69</v>
      </c>
      <c r="O125">
        <v>7224</v>
      </c>
      <c r="P125">
        <v>15</v>
      </c>
      <c r="Q125" s="3" t="s">
        <v>646</v>
      </c>
    </row>
    <row r="126" ht="15" hidden="1" customHeight="1">
      <c r="A126" t="e">
        <f t="shared" ca="1" si="485"/>
        <v>#VALUE!</v>
      </c>
      <c r="B126" t="e">
        <f t="array" ref="B126" ca="1">_xlfn.XLOOKUP(Tabelle7[[#This Row],[ExperimentID]]&amp;Tabelle7[[#This Row],[NegotiationID]]&amp;Tabelle7[[#This Row],[MessageID]],ALL_IN_ONE[ExperimentID]&amp;ALL_IN_ONE[NegotiationID]&amp;ALL_IN_ONE[MessageID],ALL_IN_ONE[Gesamt_ID],,0)</f>
        <v>#VALUE!</v>
      </c>
      <c r="C126">
        <f>IF(AND($F125=Tabelle7[[#This Row],[ReceiverID]],$G125=Tabelle7[[#This Row],[SenderID]]),$C125,IF(ISBLANK($G125),$C125,$C125+1))</f>
        <v>70</v>
      </c>
      <c r="D126" t="s">
        <v>561</v>
      </c>
      <c r="E126">
        <v>320</v>
      </c>
      <c r="H126" t="s">
        <v>6019</v>
      </c>
      <c r="I126" t="str">
        <f t="array" ref="I126">IFERROR(_xlfn.XLOOKUP(Tabelle7[[#This Row],[NegotiationID]]&amp;"FinalAccept",Tabelle7[NegotiationID]&amp;Tabelle7[ActionType],Tabelle7[ActionType],,0),_xlfn.XLOOKUP(Tabelle7[[#This Row],[NegotiationID]]&amp;"FinalReject",Tabelle7[NegotiationID]&amp;Tabelle7[ActionType],Tabelle7[ActionType],,0))</f>
        <v>FinalAccept</v>
      </c>
      <c r="N126">
        <v>21</v>
      </c>
      <c r="O126">
        <v>6708</v>
      </c>
      <c r="P126">
        <v>15</v>
      </c>
      <c r="Q126" t="s">
        <v>6020</v>
      </c>
    </row>
    <row r="127" ht="15" customHeight="1">
      <c r="A127" t="e">
        <f t="shared" ca="1" si="485"/>
        <v>#VALUE!</v>
      </c>
      <c r="B127" t="e">
        <f t="array" ref="B127" ca="1">_xlfn.XLOOKUP(Tabelle7[[#This Row],[ExperimentID]]&amp;Tabelle7[[#This Row],[NegotiationID]]&amp;Tabelle7[[#This Row],[MessageID]],ALL_IN_ONE[ExperimentID]&amp;ALL_IN_ONE[NegotiationID]&amp;ALL_IN_ONE[MessageID],ALL_IN_ONE[Gesamt_ID],,0)</f>
        <v>#VALUE!</v>
      </c>
      <c r="C127">
        <f>IF(AND($F126=Tabelle7[[#This Row],[ReceiverID]],$G126=Tabelle7[[#This Row],[SenderID]]),$C126,IF(ISBLANK($G126),$C126,$C126+1))</f>
        <v>70</v>
      </c>
      <c r="D127" t="s">
        <v>561</v>
      </c>
      <c r="E127">
        <v>7868</v>
      </c>
      <c r="F127">
        <v>322</v>
      </c>
      <c r="G127">
        <v>321</v>
      </c>
      <c r="H127" t="s">
        <v>19</v>
      </c>
      <c r="I127" t="str">
        <f t="array" ref="I127">IFERROR(_xlfn.XLOOKUP(Tabelle7[[#This Row],[NegotiationID]]&amp;"FinalAccept",Tabelle7[NegotiationID]&amp;Tabelle7[ActionType],Tabelle7[ActionType],,0),_xlfn.XLOOKUP(Tabelle7[[#This Row],[NegotiationID]]&amp;"FinalReject",Tabelle7[NegotiationID]&amp;Tabelle7[ActionType],Tabelle7[ActionType],,0))</f>
        <v>FinalAccept</v>
      </c>
      <c r="J127">
        <v>1</v>
      </c>
      <c r="K127">
        <v>0.57399999999999995</v>
      </c>
      <c r="L127">
        <v>1.5740000000000001</v>
      </c>
      <c r="M127">
        <v>0.42599999999999999</v>
      </c>
      <c r="N127">
        <v>682</v>
      </c>
      <c r="O127">
        <v>6708</v>
      </c>
      <c r="P127">
        <v>15</v>
      </c>
      <c r="Q127" s="3" t="s">
        <v>647</v>
      </c>
    </row>
    <row r="128" ht="15" customHeight="1">
      <c r="A128" t="e">
        <f t="shared" ca="1" si="485"/>
        <v>#VALUE!</v>
      </c>
      <c r="B128" t="e">
        <f t="array" ref="B128" ca="1">_xlfn.XLOOKUP(Tabelle7[[#This Row],[ExperimentID]]&amp;Tabelle7[[#This Row],[NegotiationID]]&amp;Tabelle7[[#This Row],[MessageID]],ALL_IN_ONE[ExperimentID]&amp;ALL_IN_ONE[NegotiationID]&amp;ALL_IN_ONE[MessageID],ALL_IN_ONE[Gesamt_ID],,0)</f>
        <v>#VALUE!</v>
      </c>
      <c r="C128">
        <f>IF(AND($F127=Tabelle7[[#This Row],[ReceiverID]],$G127=Tabelle7[[#This Row],[SenderID]]),$C127,IF(ISBLANK($G127),$C127,$C127+1))</f>
        <v>70</v>
      </c>
      <c r="D128" t="s">
        <v>561</v>
      </c>
      <c r="E128">
        <v>8725</v>
      </c>
      <c r="F128">
        <v>321</v>
      </c>
      <c r="G128">
        <v>322</v>
      </c>
      <c r="H128" t="s">
        <v>31</v>
      </c>
      <c r="I128" t="str">
        <f t="array" ref="I128">IFERROR(_xlfn.XLOOKUP(Tabelle7[[#This Row],[NegotiationID]]&amp;"FinalAccept",Tabelle7[NegotiationID]&amp;Tabelle7[ActionType],Tabelle7[ActionType],,0),_xlfn.XLOOKUP(Tabelle7[[#This Row],[NegotiationID]]&amp;"FinalReject",Tabelle7[NegotiationID]&amp;Tabelle7[ActionType],Tabelle7[ActionType],,0))</f>
        <v>FinalAccept</v>
      </c>
      <c r="J128">
        <v>1</v>
      </c>
      <c r="K128">
        <v>0.39879999999999999</v>
      </c>
      <c r="L128">
        <v>1.3988</v>
      </c>
      <c r="M128">
        <v>0.60119999999999996</v>
      </c>
      <c r="N128">
        <v>369</v>
      </c>
      <c r="O128">
        <v>6708</v>
      </c>
      <c r="P128">
        <v>15</v>
      </c>
      <c r="Q128" s="3" t="s">
        <v>648</v>
      </c>
    </row>
    <row r="129" ht="15" customHeight="1">
      <c r="A129" t="e">
        <f t="shared" ca="1" si="485"/>
        <v>#VALUE!</v>
      </c>
      <c r="B129" t="e">
        <f t="array" ref="B129" ca="1">_xlfn.XLOOKUP(Tabelle7[[#This Row],[ExperimentID]]&amp;Tabelle7[[#This Row],[NegotiationID]]&amp;Tabelle7[[#This Row],[MessageID]],ALL_IN_ONE[ExperimentID]&amp;ALL_IN_ONE[NegotiationID]&amp;ALL_IN_ONE[MessageID],ALL_IN_ONE[Gesamt_ID],,0)</f>
        <v>#VALUE!</v>
      </c>
      <c r="C129">
        <f>IF(AND($F128=Tabelle7[[#This Row],[ReceiverID]],$G128=Tabelle7[[#This Row],[SenderID]]),$C128,IF(ISBLANK($G128),$C128,$C128+1))</f>
        <v>70</v>
      </c>
      <c r="D129" t="s">
        <v>561</v>
      </c>
      <c r="E129">
        <v>8943</v>
      </c>
      <c r="F129">
        <v>322</v>
      </c>
      <c r="G129">
        <v>321</v>
      </c>
      <c r="H129" t="s">
        <v>31</v>
      </c>
      <c r="I129" t="str">
        <f t="array" ref="I129">IFERROR(_xlfn.XLOOKUP(Tabelle7[[#This Row],[NegotiationID]]&amp;"FinalAccept",Tabelle7[NegotiationID]&amp;Tabelle7[ActionType],Tabelle7[ActionType],,0),_xlfn.XLOOKUP(Tabelle7[[#This Row],[NegotiationID]]&amp;"FinalReject",Tabelle7[NegotiationID]&amp;Tabelle7[ActionType],Tabelle7[ActionType],,0))</f>
        <v>FinalAccept</v>
      </c>
      <c r="J129">
        <v>0.80000000000000004</v>
      </c>
      <c r="K129">
        <v>0.57399999999999995</v>
      </c>
      <c r="L129">
        <v>1.3740000000000001</v>
      </c>
      <c r="M129">
        <v>0.22600000000000001</v>
      </c>
      <c r="N129">
        <v>758</v>
      </c>
      <c r="O129">
        <v>6708</v>
      </c>
      <c r="P129">
        <v>15</v>
      </c>
      <c r="Q129" s="3" t="s">
        <v>649</v>
      </c>
    </row>
    <row r="130" ht="15" customHeight="1">
      <c r="A130" t="e">
        <f t="shared" ref="A130:A193" ca="1" si="486">MID(CELL("Dateiname",$A$1),FIND("]",CELL("Dateiname",$A$1))+1,31)</f>
        <v>#VALUE!</v>
      </c>
      <c r="B130" t="e">
        <f t="array" ref="B130" ca="1">_xlfn.XLOOKUP(Tabelle7[[#This Row],[ExperimentID]]&amp;Tabelle7[[#This Row],[NegotiationID]]&amp;Tabelle7[[#This Row],[MessageID]],ALL_IN_ONE[ExperimentID]&amp;ALL_IN_ONE[NegotiationID]&amp;ALL_IN_ONE[MessageID],ALL_IN_ONE[Gesamt_ID],,0)</f>
        <v>#VALUE!</v>
      </c>
      <c r="C130">
        <f>IF(AND($F129=Tabelle7[[#This Row],[ReceiverID]],$G129=Tabelle7[[#This Row],[SenderID]]),$C129,IF(ISBLANK($G129),$C129,$C129+1))</f>
        <v>70</v>
      </c>
      <c r="D130" t="s">
        <v>561</v>
      </c>
      <c r="E130">
        <v>9587</v>
      </c>
      <c r="F130">
        <v>321</v>
      </c>
      <c r="G130">
        <v>322</v>
      </c>
      <c r="H130" t="s">
        <v>31</v>
      </c>
      <c r="I130" t="str">
        <f t="array" ref="I130">IFERROR(_xlfn.XLOOKUP(Tabelle7[[#This Row],[NegotiationID]]&amp;"FinalAccept",Tabelle7[NegotiationID]&amp;Tabelle7[ActionType],Tabelle7[ActionType],,0),_xlfn.XLOOKUP(Tabelle7[[#This Row],[NegotiationID]]&amp;"FinalReject",Tabelle7[NegotiationID]&amp;Tabelle7[ActionType],Tabelle7[ActionType],,0))</f>
        <v>FinalAccept</v>
      </c>
      <c r="J130">
        <v>0.68859999999999999</v>
      </c>
      <c r="K130">
        <v>0.48799999999999999</v>
      </c>
      <c r="L130">
        <v>1.1766000000000001</v>
      </c>
      <c r="M130">
        <v>0.2006</v>
      </c>
      <c r="N130">
        <v>548</v>
      </c>
      <c r="O130">
        <v>6708</v>
      </c>
      <c r="P130">
        <v>15</v>
      </c>
      <c r="Q130" s="3" t="s">
        <v>650</v>
      </c>
    </row>
    <row r="131" ht="15" customHeight="1">
      <c r="A131" t="e">
        <f t="shared" ca="1" si="486"/>
        <v>#VALUE!</v>
      </c>
      <c r="B131" t="e">
        <f t="array" ref="B131" ca="1">_xlfn.XLOOKUP(Tabelle7[[#This Row],[ExperimentID]]&amp;Tabelle7[[#This Row],[NegotiationID]]&amp;Tabelle7[[#This Row],[MessageID]],ALL_IN_ONE[ExperimentID]&amp;ALL_IN_ONE[NegotiationID]&amp;ALL_IN_ONE[MessageID],ALL_IN_ONE[Gesamt_ID],,0)</f>
        <v>#VALUE!</v>
      </c>
      <c r="C131">
        <f>IF(AND($F130=Tabelle7[[#This Row],[ReceiverID]],$G130=Tabelle7[[#This Row],[SenderID]]),$C130,IF(ISBLANK($G130),$C130,$C130+1))</f>
        <v>70</v>
      </c>
      <c r="D131" t="s">
        <v>561</v>
      </c>
      <c r="E131">
        <v>9898</v>
      </c>
      <c r="F131">
        <v>322</v>
      </c>
      <c r="G131">
        <v>321</v>
      </c>
      <c r="H131" t="s">
        <v>31</v>
      </c>
      <c r="I131" t="str">
        <f t="array" ref="I131">IFERROR(_xlfn.XLOOKUP(Tabelle7[[#This Row],[NegotiationID]]&amp;"FinalAccept",Tabelle7[NegotiationID]&amp;Tabelle7[ActionType],Tabelle7[ActionType],,0),_xlfn.XLOOKUP(Tabelle7[[#This Row],[NegotiationID]]&amp;"FinalReject",Tabelle7[NegotiationID]&amp;Tabelle7[ActionType],Tabelle7[ActionType],,0))</f>
        <v>FinalAccept</v>
      </c>
      <c r="J131">
        <v>0.54620000000000002</v>
      </c>
      <c r="K131">
        <v>0.46260000000000001</v>
      </c>
      <c r="L131">
        <v>1.0087999999999999</v>
      </c>
      <c r="M131">
        <v>0.083599999999999994</v>
      </c>
      <c r="N131">
        <v>595</v>
      </c>
      <c r="O131">
        <v>6708</v>
      </c>
      <c r="P131">
        <v>15</v>
      </c>
      <c r="Q131" s="3" t="s">
        <v>651</v>
      </c>
    </row>
    <row r="132" ht="15" customHeight="1">
      <c r="A132" t="e">
        <f t="shared" ca="1" si="486"/>
        <v>#VALUE!</v>
      </c>
      <c r="B132" t="e">
        <f t="array" ref="B132" ca="1">_xlfn.XLOOKUP(Tabelle7[[#This Row],[ExperimentID]]&amp;Tabelle7[[#This Row],[NegotiationID]]&amp;Tabelle7[[#This Row],[MessageID]],ALL_IN_ONE[ExperimentID]&amp;ALL_IN_ONE[NegotiationID]&amp;ALL_IN_ONE[MessageID],ALL_IN_ONE[Gesamt_ID],,0)</f>
        <v>#VALUE!</v>
      </c>
      <c r="C132">
        <f>IF(AND($F131=Tabelle7[[#This Row],[ReceiverID]],$G131=Tabelle7[[#This Row],[SenderID]]),$C131,IF(ISBLANK($G131),$C131,$C131+1))</f>
        <v>70</v>
      </c>
      <c r="D132" t="s">
        <v>561</v>
      </c>
      <c r="E132">
        <v>10261</v>
      </c>
      <c r="F132">
        <v>321</v>
      </c>
      <c r="G132">
        <v>322</v>
      </c>
      <c r="H132" t="s">
        <v>31</v>
      </c>
      <c r="I132" t="str">
        <f t="array" ref="I132">IFERROR(_xlfn.XLOOKUP(Tabelle7[[#This Row],[NegotiationID]]&amp;"FinalAccept",Tabelle7[NegotiationID]&amp;Tabelle7[ActionType],Tabelle7[ActionType],,0),_xlfn.XLOOKUP(Tabelle7[[#This Row],[NegotiationID]]&amp;"FinalReject",Tabelle7[NegotiationID]&amp;Tabelle7[ActionType],Tabelle7[ActionType],,0))</f>
        <v>FinalAccept</v>
      </c>
      <c r="J132">
        <v>0.5202</v>
      </c>
      <c r="K132">
        <v>0.33040000000000003</v>
      </c>
      <c r="L132">
        <v>0.85060000000000002</v>
      </c>
      <c r="M132">
        <v>0.1898</v>
      </c>
      <c r="N132">
        <v>412</v>
      </c>
      <c r="O132">
        <v>6708</v>
      </c>
      <c r="P132">
        <v>15</v>
      </c>
      <c r="Q132" s="3" t="s">
        <v>652</v>
      </c>
    </row>
    <row r="133" ht="15" customHeight="1">
      <c r="A133" t="e">
        <f t="shared" ca="1" si="486"/>
        <v>#VALUE!</v>
      </c>
      <c r="B133" t="e">
        <f t="array" ref="B133" ca="1">_xlfn.XLOOKUP(Tabelle7[[#This Row],[ExperimentID]]&amp;Tabelle7[[#This Row],[NegotiationID]]&amp;Tabelle7[[#This Row],[MessageID]],ALL_IN_ONE[ExperimentID]&amp;ALL_IN_ONE[NegotiationID]&amp;ALL_IN_ONE[MessageID],ALL_IN_ONE[Gesamt_ID],,0)</f>
        <v>#VALUE!</v>
      </c>
      <c r="C133">
        <f>IF(AND($F132=Tabelle7[[#This Row],[ReceiverID]],$G132=Tabelle7[[#This Row],[SenderID]]),$C132,IF(ISBLANK($G132),$C132,$C132+1))</f>
        <v>70</v>
      </c>
      <c r="D133" t="s">
        <v>561</v>
      </c>
      <c r="E133">
        <v>10557</v>
      </c>
      <c r="F133">
        <v>322</v>
      </c>
      <c r="G133">
        <v>321</v>
      </c>
      <c r="H133" t="s">
        <v>31</v>
      </c>
      <c r="I133" t="str">
        <f t="array" ref="I133">IFERROR(_xlfn.XLOOKUP(Tabelle7[[#This Row],[NegotiationID]]&amp;"FinalAccept",Tabelle7[NegotiationID]&amp;Tabelle7[ActionType],Tabelle7[ActionType],,0),_xlfn.XLOOKUP(Tabelle7[[#This Row],[NegotiationID]]&amp;"FinalReject",Tabelle7[NegotiationID]&amp;Tabelle7[ActionType],Tabelle7[ActionType],,0))</f>
        <v>FinalAccept</v>
      </c>
      <c r="J133">
        <v>0.65600000000000003</v>
      </c>
      <c r="K133">
        <v>0.35699999999999998</v>
      </c>
      <c r="L133">
        <v>1.0129999999999999</v>
      </c>
      <c r="M133">
        <v>0.29899999999999999</v>
      </c>
      <c r="N133">
        <v>823</v>
      </c>
      <c r="O133">
        <v>6708</v>
      </c>
      <c r="P133">
        <v>15</v>
      </c>
      <c r="Q133" s="3" t="s">
        <v>653</v>
      </c>
    </row>
    <row r="134" ht="15" customHeight="1">
      <c r="A134" t="e">
        <f t="shared" ca="1" si="486"/>
        <v>#VALUE!</v>
      </c>
      <c r="B134" t="e">
        <f t="array" ref="B134" ca="1">_xlfn.XLOOKUP(Tabelle7[[#This Row],[ExperimentID]]&amp;Tabelle7[[#This Row],[NegotiationID]]&amp;Tabelle7[[#This Row],[MessageID]],ALL_IN_ONE[ExperimentID]&amp;ALL_IN_ONE[NegotiationID]&amp;ALL_IN_ONE[MessageID],ALL_IN_ONE[Gesamt_ID],,0)</f>
        <v>#VALUE!</v>
      </c>
      <c r="C134">
        <f>IF(AND($F133=Tabelle7[[#This Row],[ReceiverID]],$G133=Tabelle7[[#This Row],[SenderID]]),$C133,IF(ISBLANK($G133),$C133,$C133+1))</f>
        <v>70</v>
      </c>
      <c r="D134" t="s">
        <v>561</v>
      </c>
      <c r="E134">
        <v>11405</v>
      </c>
      <c r="F134">
        <v>321</v>
      </c>
      <c r="G134">
        <v>322</v>
      </c>
      <c r="H134" t="s">
        <v>31</v>
      </c>
      <c r="I134" t="str">
        <f t="array" ref="I134">IFERROR(_xlfn.XLOOKUP(Tabelle7[[#This Row],[NegotiationID]]&amp;"FinalAccept",Tabelle7[NegotiationID]&amp;Tabelle7[ActionType],Tabelle7[ActionType],,0),_xlfn.XLOOKUP(Tabelle7[[#This Row],[NegotiationID]]&amp;"FinalReject",Tabelle7[NegotiationID]&amp;Tabelle7[ActionType],Tabelle7[ActionType],,0))</f>
        <v>FinalAccept</v>
      </c>
      <c r="J134">
        <v>0.44019999999999998</v>
      </c>
      <c r="K134">
        <v>0.40560000000000002</v>
      </c>
      <c r="L134">
        <v>0.8458</v>
      </c>
      <c r="M134">
        <v>0.034599999999999999</v>
      </c>
      <c r="N134">
        <v>437</v>
      </c>
      <c r="O134">
        <v>6708</v>
      </c>
      <c r="P134">
        <v>15</v>
      </c>
      <c r="Q134" s="3" t="s">
        <v>654</v>
      </c>
    </row>
    <row r="135" ht="15" customHeight="1">
      <c r="A135" t="e">
        <f t="shared" ca="1" si="486"/>
        <v>#VALUE!</v>
      </c>
      <c r="B135" t="e">
        <f t="array" ref="B135" ca="1">_xlfn.XLOOKUP(Tabelle7[[#This Row],[ExperimentID]]&amp;Tabelle7[[#This Row],[NegotiationID]]&amp;Tabelle7[[#This Row],[MessageID]],ALL_IN_ONE[ExperimentID]&amp;ALL_IN_ONE[NegotiationID]&amp;ALL_IN_ONE[MessageID],ALL_IN_ONE[Gesamt_ID],,0)</f>
        <v>#VALUE!</v>
      </c>
      <c r="C135">
        <f>IF(AND($F134=Tabelle7[[#This Row],[ReceiverID]],$G134=Tabelle7[[#This Row],[SenderID]]),$C134,IF(ISBLANK($G134),$C134,$C134+1))</f>
        <v>70</v>
      </c>
      <c r="D135" t="s">
        <v>561</v>
      </c>
      <c r="E135">
        <v>11676</v>
      </c>
      <c r="F135">
        <v>322</v>
      </c>
      <c r="G135">
        <v>321</v>
      </c>
      <c r="H135" t="s">
        <v>31</v>
      </c>
      <c r="I135" t="str">
        <f t="array" ref="I135">IFERROR(_xlfn.XLOOKUP(Tabelle7[[#This Row],[NegotiationID]]&amp;"FinalAccept",Tabelle7[NegotiationID]&amp;Tabelle7[ActionType],Tabelle7[ActionType],,0),_xlfn.XLOOKUP(Tabelle7[[#This Row],[NegotiationID]]&amp;"FinalReject",Tabelle7[NegotiationID]&amp;Tabelle7[ActionType],Tabelle7[ActionType],,0))</f>
        <v>FinalAccept</v>
      </c>
      <c r="J135">
        <v>0.58560000000000001</v>
      </c>
      <c r="K135">
        <v>0.41299999999999998</v>
      </c>
      <c r="L135">
        <v>0.99860000000000004</v>
      </c>
      <c r="M135">
        <v>0.1726</v>
      </c>
      <c r="N135">
        <v>722</v>
      </c>
      <c r="O135">
        <v>6708</v>
      </c>
      <c r="P135">
        <v>15</v>
      </c>
      <c r="Q135" s="3" t="s">
        <v>655</v>
      </c>
    </row>
    <row r="136" ht="15" customHeight="1">
      <c r="A136" t="e">
        <f t="shared" ca="1" si="486"/>
        <v>#VALUE!</v>
      </c>
      <c r="B136" t="e">
        <f t="array" ref="B136" ca="1">_xlfn.XLOOKUP(Tabelle7[[#This Row],[ExperimentID]]&amp;Tabelle7[[#This Row],[NegotiationID]]&amp;Tabelle7[[#This Row],[MessageID]],ALL_IN_ONE[ExperimentID]&amp;ALL_IN_ONE[NegotiationID]&amp;ALL_IN_ONE[MessageID],ALL_IN_ONE[Gesamt_ID],,0)</f>
        <v>#VALUE!</v>
      </c>
      <c r="C136">
        <f>IF(AND($F135=Tabelle7[[#This Row],[ReceiverID]],$G135=Tabelle7[[#This Row],[SenderID]]),$C135,IF(ISBLANK($G135),$C135,$C135+1))</f>
        <v>70</v>
      </c>
      <c r="D136" t="s">
        <v>561</v>
      </c>
      <c r="E136">
        <v>12927</v>
      </c>
      <c r="F136">
        <v>321</v>
      </c>
      <c r="G136">
        <v>322</v>
      </c>
      <c r="H136" t="s">
        <v>31</v>
      </c>
      <c r="I136" t="str">
        <f t="array" ref="I136">IFERROR(_xlfn.XLOOKUP(Tabelle7[[#This Row],[NegotiationID]]&amp;"FinalAccept",Tabelle7[NegotiationID]&amp;Tabelle7[ActionType],Tabelle7[ActionType],,0),_xlfn.XLOOKUP(Tabelle7[[#This Row],[NegotiationID]]&amp;"FinalReject",Tabelle7[NegotiationID]&amp;Tabelle7[ActionType],Tabelle7[ActionType],,0))</f>
        <v>FinalAccept</v>
      </c>
      <c r="J136">
        <v>0.44019999999999998</v>
      </c>
      <c r="K136">
        <v>0.40560000000000002</v>
      </c>
      <c r="L136">
        <v>0.8458</v>
      </c>
      <c r="M136">
        <v>0.034599999999999999</v>
      </c>
      <c r="N136">
        <v>287</v>
      </c>
      <c r="O136">
        <v>6708</v>
      </c>
      <c r="P136">
        <v>15</v>
      </c>
      <c r="Q136" s="3" t="s">
        <v>656</v>
      </c>
    </row>
    <row r="137" ht="15" customHeight="1">
      <c r="A137" t="e">
        <f t="shared" ca="1" si="486"/>
        <v>#VALUE!</v>
      </c>
      <c r="B137" t="e">
        <f t="array" ref="B137" ca="1">_xlfn.XLOOKUP(Tabelle7[[#This Row],[ExperimentID]]&amp;Tabelle7[[#This Row],[NegotiationID]]&amp;Tabelle7[[#This Row],[MessageID]],ALL_IN_ONE[ExperimentID]&amp;ALL_IN_ONE[NegotiationID]&amp;ALL_IN_ONE[MessageID],ALL_IN_ONE[Gesamt_ID],,0)</f>
        <v>#VALUE!</v>
      </c>
      <c r="C137">
        <f>IF(AND($F136=Tabelle7[[#This Row],[ReceiverID]],$G136=Tabelle7[[#This Row],[SenderID]]),$C136,IF(ISBLANK($G136),$C136,$C136+1))</f>
        <v>70</v>
      </c>
      <c r="D137" t="s">
        <v>561</v>
      </c>
      <c r="E137">
        <v>13202</v>
      </c>
      <c r="F137">
        <v>322</v>
      </c>
      <c r="G137">
        <v>321</v>
      </c>
      <c r="H137" t="s">
        <v>31</v>
      </c>
      <c r="I137" t="str">
        <f t="array" ref="I137">IFERROR(_xlfn.XLOOKUP(Tabelle7[[#This Row],[NegotiationID]]&amp;"FinalAccept",Tabelle7[NegotiationID]&amp;Tabelle7[ActionType],Tabelle7[ActionType],,0),_xlfn.XLOOKUP(Tabelle7[[#This Row],[NegotiationID]]&amp;"FinalReject",Tabelle7[NegotiationID]&amp;Tabelle7[ActionType],Tabelle7[ActionType],,0))</f>
        <v>FinalAccept</v>
      </c>
      <c r="J137">
        <v>0.54959999999999998</v>
      </c>
      <c r="K137">
        <v>0.3916</v>
      </c>
      <c r="L137">
        <v>0.94120000000000004</v>
      </c>
      <c r="M137">
        <v>0.158</v>
      </c>
      <c r="N137">
        <v>422</v>
      </c>
      <c r="O137">
        <v>6708</v>
      </c>
      <c r="P137">
        <v>15</v>
      </c>
      <c r="Q137" s="3" t="s">
        <v>657</v>
      </c>
    </row>
    <row r="138" ht="15" customHeight="1">
      <c r="A138" t="e">
        <f t="shared" ca="1" si="486"/>
        <v>#VALUE!</v>
      </c>
      <c r="B138" t="e">
        <f t="array" ref="B138" ca="1">_xlfn.XLOOKUP(Tabelle7[[#This Row],[ExperimentID]]&amp;Tabelle7[[#This Row],[NegotiationID]]&amp;Tabelle7[[#This Row],[MessageID]],ALL_IN_ONE[ExperimentID]&amp;ALL_IN_ONE[NegotiationID]&amp;ALL_IN_ONE[MessageID],ALL_IN_ONE[Gesamt_ID],,0)</f>
        <v>#VALUE!</v>
      </c>
      <c r="C138">
        <f>IF(AND($F137=Tabelle7[[#This Row],[ReceiverID]],$G137=Tabelle7[[#This Row],[SenderID]]),$C137,IF(ISBLANK($G137),$C137,$C137+1))</f>
        <v>70</v>
      </c>
      <c r="D138" t="s">
        <v>561</v>
      </c>
      <c r="E138">
        <v>13220</v>
      </c>
      <c r="F138">
        <v>321</v>
      </c>
      <c r="G138">
        <v>322</v>
      </c>
      <c r="H138" t="s">
        <v>31</v>
      </c>
      <c r="I138" t="str">
        <f t="array" ref="I138">IFERROR(_xlfn.XLOOKUP(Tabelle7[[#This Row],[NegotiationID]]&amp;"FinalAccept",Tabelle7[NegotiationID]&amp;Tabelle7[ActionType],Tabelle7[ActionType],,0),_xlfn.XLOOKUP(Tabelle7[[#This Row],[NegotiationID]]&amp;"FinalReject",Tabelle7[NegotiationID]&amp;Tabelle7[ActionType],Tabelle7[ActionType],,0))</f>
        <v>FinalAccept</v>
      </c>
      <c r="J138">
        <v>0.47899999999999998</v>
      </c>
      <c r="K138">
        <v>0.41760000000000003</v>
      </c>
      <c r="L138">
        <v>0.89659999999999995</v>
      </c>
      <c r="M138">
        <v>0.061400000000000003</v>
      </c>
      <c r="N138">
        <v>161</v>
      </c>
      <c r="O138">
        <v>6708</v>
      </c>
      <c r="P138">
        <v>15</v>
      </c>
      <c r="Q138" s="3" t="s">
        <v>658</v>
      </c>
    </row>
    <row r="139" ht="15" customHeight="1">
      <c r="A139" t="e">
        <f t="shared" ca="1" si="486"/>
        <v>#VALUE!</v>
      </c>
      <c r="B139" t="e">
        <f t="array" ref="B139" ca="1">_xlfn.XLOOKUP(Tabelle7[[#This Row],[ExperimentID]]&amp;Tabelle7[[#This Row],[NegotiationID]]&amp;Tabelle7[[#This Row],[MessageID]],ALL_IN_ONE[ExperimentID]&amp;ALL_IN_ONE[NegotiationID]&amp;ALL_IN_ONE[MessageID],ALL_IN_ONE[Gesamt_ID],,0)</f>
        <v>#VALUE!</v>
      </c>
      <c r="C139">
        <f>IF(AND($F138=Tabelle7[[#This Row],[ReceiverID]],$G138=Tabelle7[[#This Row],[SenderID]]),$C138,IF(ISBLANK($G138),$C138,$C138+1))</f>
        <v>70</v>
      </c>
      <c r="D139" t="s">
        <v>561</v>
      </c>
      <c r="E139">
        <v>13413</v>
      </c>
      <c r="F139">
        <v>322</v>
      </c>
      <c r="G139">
        <v>321</v>
      </c>
      <c r="H139" t="s">
        <v>31</v>
      </c>
      <c r="I139" t="str">
        <f t="array" ref="I139">IFERROR(_xlfn.XLOOKUP(Tabelle7[[#This Row],[NegotiationID]]&amp;"FinalAccept",Tabelle7[NegotiationID]&amp;Tabelle7[ActionType],Tabelle7[ActionType],,0),_xlfn.XLOOKUP(Tabelle7[[#This Row],[NegotiationID]]&amp;"FinalReject",Tabelle7[NegotiationID]&amp;Tabelle7[ActionType],Tabelle7[ActionType],,0))</f>
        <v>FinalAccept</v>
      </c>
      <c r="J139">
        <v>0.51039999999999996</v>
      </c>
      <c r="K139">
        <v>0.49299999999999999</v>
      </c>
      <c r="L139">
        <v>1.0034000000000001</v>
      </c>
      <c r="M139">
        <v>0.017399999999999999</v>
      </c>
      <c r="N139">
        <v>299</v>
      </c>
      <c r="O139">
        <v>6708</v>
      </c>
      <c r="P139">
        <v>15</v>
      </c>
      <c r="Q139" s="3" t="s">
        <v>659</v>
      </c>
    </row>
    <row r="140" ht="15" customHeight="1">
      <c r="A140" t="e">
        <f t="shared" ca="1" si="486"/>
        <v>#VALUE!</v>
      </c>
      <c r="B140" t="e">
        <f t="array" ref="B140" ca="1">_xlfn.XLOOKUP(Tabelle7[[#This Row],[ExperimentID]]&amp;Tabelle7[[#This Row],[NegotiationID]]&amp;Tabelle7[[#This Row],[MessageID]],ALL_IN_ONE[ExperimentID]&amp;ALL_IN_ONE[NegotiationID]&amp;ALL_IN_ONE[MessageID],ALL_IN_ONE[Gesamt_ID],,0)</f>
        <v>#VALUE!</v>
      </c>
      <c r="C140">
        <f>IF(AND($F139=Tabelle7[[#This Row],[ReceiverID]],$G139=Tabelle7[[#This Row],[SenderID]]),$C139,IF(ISBLANK($G139),$C139,$C139+1))</f>
        <v>70</v>
      </c>
      <c r="D140" t="s">
        <v>561</v>
      </c>
      <c r="E140">
        <v>13619</v>
      </c>
      <c r="F140">
        <v>321</v>
      </c>
      <c r="G140">
        <v>322</v>
      </c>
      <c r="H140" t="s">
        <v>20</v>
      </c>
      <c r="I140" t="str">
        <f t="array" ref="I140">IFERROR(_xlfn.XLOOKUP(Tabelle7[[#This Row],[NegotiationID]]&amp;"FinalAccept",Tabelle7[NegotiationID]&amp;Tabelle7[ActionType],Tabelle7[ActionType],,0),_xlfn.XLOOKUP(Tabelle7[[#This Row],[NegotiationID]]&amp;"FinalReject",Tabelle7[NegotiationID]&amp;Tabelle7[ActionType],Tabelle7[ActionType],,0))</f>
        <v>FinalAccept</v>
      </c>
      <c r="J140">
        <v>0.49299999999999999</v>
      </c>
      <c r="K140">
        <v>0.51039999999999996</v>
      </c>
      <c r="L140">
        <v>1.0034000000000001</v>
      </c>
      <c r="M140">
        <v>0.017399999999999999</v>
      </c>
      <c r="N140">
        <v>172</v>
      </c>
      <c r="O140">
        <v>6708</v>
      </c>
      <c r="P140">
        <v>15</v>
      </c>
      <c r="Q140" s="3" t="s">
        <v>660</v>
      </c>
    </row>
    <row r="141" ht="15" hidden="1" customHeight="1">
      <c r="A141" t="e">
        <f t="shared" ca="1" si="486"/>
        <v>#VALUE!</v>
      </c>
      <c r="B141" t="e">
        <f t="array" ref="B141" ca="1">_xlfn.XLOOKUP(Tabelle7[[#This Row],[ExperimentID]]&amp;Tabelle7[[#This Row],[NegotiationID]]&amp;Tabelle7[[#This Row],[MessageID]],ALL_IN_ONE[ExperimentID]&amp;ALL_IN_ONE[NegotiationID]&amp;ALL_IN_ONE[MessageID],ALL_IN_ONE[Gesamt_ID],,0)</f>
        <v>#VALUE!</v>
      </c>
      <c r="C141">
        <f>IF(AND($F140=Tabelle7[[#This Row],[ReceiverID]],$G140=Tabelle7[[#This Row],[SenderID]]),$C140,IF(ISBLANK($G140),$C140,$C140+1))</f>
        <v>71</v>
      </c>
      <c r="D141" t="s">
        <v>561</v>
      </c>
      <c r="E141">
        <v>348</v>
      </c>
      <c r="H141" t="s">
        <v>6019</v>
      </c>
      <c r="I141" t="str">
        <f t="array" ref="I141">IFERROR(_xlfn.XLOOKUP(Tabelle7[[#This Row],[NegotiationID]]&amp;"FinalAccept",Tabelle7[NegotiationID]&amp;Tabelle7[ActionType],Tabelle7[ActionType],,0),_xlfn.XLOOKUP(Tabelle7[[#This Row],[NegotiationID]]&amp;"FinalReject",Tabelle7[NegotiationID]&amp;Tabelle7[ActionType],Tabelle7[ActionType],,0))</f>
        <v>FinalReject</v>
      </c>
      <c r="N141">
        <v>21</v>
      </c>
      <c r="O141">
        <v>5368</v>
      </c>
      <c r="P141">
        <v>10</v>
      </c>
      <c r="Q141" t="s">
        <v>6020</v>
      </c>
    </row>
    <row r="142" ht="15" customHeight="1">
      <c r="A142" t="e">
        <f t="shared" ca="1" si="486"/>
        <v>#VALUE!</v>
      </c>
      <c r="B142" t="e">
        <f t="array" ref="B142" ca="1">_xlfn.XLOOKUP(Tabelle7[[#This Row],[ExperimentID]]&amp;Tabelle7[[#This Row],[NegotiationID]]&amp;Tabelle7[[#This Row],[MessageID]],ALL_IN_ONE[ExperimentID]&amp;ALL_IN_ONE[NegotiationID]&amp;ALL_IN_ONE[MessageID],ALL_IN_ONE[Gesamt_ID],,0)</f>
        <v>#VALUE!</v>
      </c>
      <c r="C142">
        <f>IF(AND($F141=Tabelle7[[#This Row],[ReceiverID]],$G141=Tabelle7[[#This Row],[SenderID]]),$C141,IF(ISBLANK($G141),$C141,$C141+1))</f>
        <v>71</v>
      </c>
      <c r="D142" t="s">
        <v>561</v>
      </c>
      <c r="E142">
        <v>7874</v>
      </c>
      <c r="F142">
        <v>350</v>
      </c>
      <c r="G142">
        <v>349</v>
      </c>
      <c r="H142" t="s">
        <v>19</v>
      </c>
      <c r="I142" t="str">
        <f t="array" ref="I142">IFERROR(_xlfn.XLOOKUP(Tabelle7[[#This Row],[NegotiationID]]&amp;"FinalAccept",Tabelle7[NegotiationID]&amp;Tabelle7[ActionType],Tabelle7[ActionType],,0),_xlfn.XLOOKUP(Tabelle7[[#This Row],[NegotiationID]]&amp;"FinalReject",Tabelle7[NegotiationID]&amp;Tabelle7[ActionType],Tabelle7[ActionType],,0))</f>
        <v>FinalReject</v>
      </c>
      <c r="J142">
        <v>0.89019999999999999</v>
      </c>
      <c r="K142">
        <v>0.64000000000000001</v>
      </c>
      <c r="L142">
        <v>1.5302</v>
      </c>
      <c r="M142">
        <v>0.25019999999999998</v>
      </c>
      <c r="N142">
        <v>498</v>
      </c>
      <c r="O142">
        <v>5368</v>
      </c>
      <c r="P142">
        <v>10</v>
      </c>
      <c r="Q142" s="3" t="s">
        <v>661</v>
      </c>
    </row>
    <row r="143" ht="15" customHeight="1">
      <c r="A143" t="e">
        <f t="shared" ca="1" si="486"/>
        <v>#VALUE!</v>
      </c>
      <c r="B143" t="e">
        <f t="array" ref="B143" ca="1">_xlfn.XLOOKUP(Tabelle7[[#This Row],[ExperimentID]]&amp;Tabelle7[[#This Row],[NegotiationID]]&amp;Tabelle7[[#This Row],[MessageID]],ALL_IN_ONE[ExperimentID]&amp;ALL_IN_ONE[NegotiationID]&amp;ALL_IN_ONE[MessageID],ALL_IN_ONE[Gesamt_ID],,0)</f>
        <v>#VALUE!</v>
      </c>
      <c r="C143">
        <f>IF(AND($F142=Tabelle7[[#This Row],[ReceiverID]],$G142=Tabelle7[[#This Row],[SenderID]]),$C142,IF(ISBLANK($G142),$C142,$C142+1))</f>
        <v>71</v>
      </c>
      <c r="D143" t="s">
        <v>561</v>
      </c>
      <c r="E143">
        <v>8685</v>
      </c>
      <c r="F143">
        <v>349</v>
      </c>
      <c r="G143">
        <v>350</v>
      </c>
      <c r="H143" t="s">
        <v>31</v>
      </c>
      <c r="I143" t="str">
        <f t="array" ref="I143">IFERROR(_xlfn.XLOOKUP(Tabelle7[[#This Row],[NegotiationID]]&amp;"FinalAccept",Tabelle7[NegotiationID]&amp;Tabelle7[ActionType],Tabelle7[ActionType],,0),_xlfn.XLOOKUP(Tabelle7[[#This Row],[NegotiationID]]&amp;"FinalReject",Tabelle7[NegotiationID]&amp;Tabelle7[ActionType],Tabelle7[ActionType],,0))</f>
        <v>FinalReject</v>
      </c>
      <c r="J143">
        <v>0.72360000000000002</v>
      </c>
      <c r="K143">
        <v>0.20119999999999999</v>
      </c>
      <c r="L143">
        <v>0.92479999999999996</v>
      </c>
      <c r="M143">
        <v>0.52239999999999998</v>
      </c>
      <c r="N143">
        <v>729</v>
      </c>
      <c r="O143">
        <v>5368</v>
      </c>
      <c r="P143">
        <v>10</v>
      </c>
      <c r="Q143" s="3" t="s">
        <v>662</v>
      </c>
    </row>
    <row r="144" ht="15" customHeight="1">
      <c r="A144" t="e">
        <f t="shared" ca="1" si="486"/>
        <v>#VALUE!</v>
      </c>
      <c r="B144" t="e">
        <f t="array" ref="B144" ca="1">_xlfn.XLOOKUP(Tabelle7[[#This Row],[ExperimentID]]&amp;Tabelle7[[#This Row],[NegotiationID]]&amp;Tabelle7[[#This Row],[MessageID]],ALL_IN_ONE[ExperimentID]&amp;ALL_IN_ONE[NegotiationID]&amp;ALL_IN_ONE[MessageID],ALL_IN_ONE[Gesamt_ID],,0)</f>
        <v>#VALUE!</v>
      </c>
      <c r="C144">
        <f>IF(AND($F143=Tabelle7[[#This Row],[ReceiverID]],$G143=Tabelle7[[#This Row],[SenderID]]),$C143,IF(ISBLANK($G143),$C143,$C143+1))</f>
        <v>71</v>
      </c>
      <c r="D144" t="s">
        <v>561</v>
      </c>
      <c r="E144">
        <v>8979</v>
      </c>
      <c r="F144">
        <v>350</v>
      </c>
      <c r="G144">
        <v>349</v>
      </c>
      <c r="H144" t="s">
        <v>31</v>
      </c>
      <c r="I144" t="str">
        <f t="array" ref="I144">IFERROR(_xlfn.XLOOKUP(Tabelle7[[#This Row],[NegotiationID]]&amp;"FinalAccept",Tabelle7[NegotiationID]&amp;Tabelle7[ActionType],Tabelle7[ActionType],,0),_xlfn.XLOOKUP(Tabelle7[[#This Row],[NegotiationID]]&amp;"FinalReject",Tabelle7[NegotiationID]&amp;Tabelle7[ActionType],Tabelle7[ActionType],,0))</f>
        <v>FinalReject</v>
      </c>
      <c r="J144">
        <v>0.81999999999999995</v>
      </c>
      <c r="K144">
        <v>0.28839999999999999</v>
      </c>
      <c r="L144">
        <v>1.1084000000000001</v>
      </c>
      <c r="M144">
        <v>0.53159999999999996</v>
      </c>
      <c r="N144">
        <v>880</v>
      </c>
      <c r="O144">
        <v>5368</v>
      </c>
      <c r="P144">
        <v>10</v>
      </c>
      <c r="Q144" s="3" t="s">
        <v>663</v>
      </c>
    </row>
    <row r="145" ht="15" customHeight="1">
      <c r="A145" t="e">
        <f t="shared" ca="1" si="486"/>
        <v>#VALUE!</v>
      </c>
      <c r="B145" t="e">
        <f t="array" ref="B145" ca="1">_xlfn.XLOOKUP(Tabelle7[[#This Row],[ExperimentID]]&amp;Tabelle7[[#This Row],[NegotiationID]]&amp;Tabelle7[[#This Row],[MessageID]],ALL_IN_ONE[ExperimentID]&amp;ALL_IN_ONE[NegotiationID]&amp;ALL_IN_ONE[MessageID],ALL_IN_ONE[Gesamt_ID],,0)</f>
        <v>#VALUE!</v>
      </c>
      <c r="C145">
        <f>IF(AND($F144=Tabelle7[[#This Row],[ReceiverID]],$G144=Tabelle7[[#This Row],[SenderID]]),$C144,IF(ISBLANK($G144),$C144,$C144+1))</f>
        <v>71</v>
      </c>
      <c r="D145" t="s">
        <v>561</v>
      </c>
      <c r="E145">
        <v>10676</v>
      </c>
      <c r="F145">
        <v>349</v>
      </c>
      <c r="G145">
        <v>350</v>
      </c>
      <c r="H145" t="s">
        <v>31</v>
      </c>
      <c r="I145" t="str">
        <f t="array" ref="I145">IFERROR(_xlfn.XLOOKUP(Tabelle7[[#This Row],[NegotiationID]]&amp;"FinalAccept",Tabelle7[NegotiationID]&amp;Tabelle7[ActionType],Tabelle7[ActionType],,0),_xlfn.XLOOKUP(Tabelle7[[#This Row],[NegotiationID]]&amp;"FinalReject",Tabelle7[NegotiationID]&amp;Tabelle7[ActionType],Tabelle7[ActionType],,0))</f>
        <v>FinalReject</v>
      </c>
      <c r="J145">
        <v>0.46360000000000001</v>
      </c>
      <c r="K145">
        <v>0.3296</v>
      </c>
      <c r="L145">
        <v>0.79320000000000002</v>
      </c>
      <c r="M145">
        <v>0.13400000000000001</v>
      </c>
      <c r="N145">
        <v>510</v>
      </c>
      <c r="O145">
        <v>5368</v>
      </c>
      <c r="P145">
        <v>10</v>
      </c>
      <c r="Q145" s="3" t="s">
        <v>664</v>
      </c>
    </row>
    <row r="146" ht="15" customHeight="1">
      <c r="A146" t="e">
        <f t="shared" ca="1" si="486"/>
        <v>#VALUE!</v>
      </c>
      <c r="B146" t="e">
        <f t="array" ref="B146" ca="1">_xlfn.XLOOKUP(Tabelle7[[#This Row],[ExperimentID]]&amp;Tabelle7[[#This Row],[NegotiationID]]&amp;Tabelle7[[#This Row],[MessageID]],ALL_IN_ONE[ExperimentID]&amp;ALL_IN_ONE[NegotiationID]&amp;ALL_IN_ONE[MessageID],ALL_IN_ONE[Gesamt_ID],,0)</f>
        <v>#VALUE!</v>
      </c>
      <c r="C146">
        <f>IF(AND($F145=Tabelle7[[#This Row],[ReceiverID]],$G145=Tabelle7[[#This Row],[SenderID]]),$C145,IF(ISBLANK($G145),$C145,$C145+1))</f>
        <v>71</v>
      </c>
      <c r="D146" t="s">
        <v>561</v>
      </c>
      <c r="E146">
        <v>11911</v>
      </c>
      <c r="F146">
        <v>350</v>
      </c>
      <c r="G146">
        <v>349</v>
      </c>
      <c r="H146" t="s">
        <v>31</v>
      </c>
      <c r="I146" t="str">
        <f t="array" ref="I146">IFERROR(_xlfn.XLOOKUP(Tabelle7[[#This Row],[NegotiationID]]&amp;"FinalAccept",Tabelle7[NegotiationID]&amp;Tabelle7[ActionType],Tabelle7[ActionType],,0),_xlfn.XLOOKUP(Tabelle7[[#This Row],[NegotiationID]]&amp;"FinalReject",Tabelle7[NegotiationID]&amp;Tabelle7[ActionType],Tabelle7[ActionType],,0))</f>
        <v>FinalReject</v>
      </c>
      <c r="J146">
        <v>0.71599999999999997</v>
      </c>
      <c r="K146">
        <v>0.3352</v>
      </c>
      <c r="L146">
        <v>1.0511999999999999</v>
      </c>
      <c r="M146">
        <v>0.38080000000000003</v>
      </c>
      <c r="N146">
        <v>668</v>
      </c>
      <c r="O146">
        <v>5368</v>
      </c>
      <c r="P146">
        <v>10</v>
      </c>
      <c r="Q146" s="3" t="s">
        <v>665</v>
      </c>
    </row>
    <row r="147" ht="15" hidden="1" customHeight="1">
      <c r="A147" t="e">
        <f t="shared" ca="1" si="486"/>
        <v>#VALUE!</v>
      </c>
      <c r="B147" t="e">
        <f t="array" ref="B147" ca="1">_xlfn.XLOOKUP(Tabelle7[[#This Row],[ExperimentID]]&amp;Tabelle7[[#This Row],[NegotiationID]]&amp;Tabelle7[[#This Row],[MessageID]],ALL_IN_ONE[ExperimentID]&amp;ALL_IN_ONE[NegotiationID]&amp;ALL_IN_ONE[MessageID],ALL_IN_ONE[Gesamt_ID],,0)</f>
        <v>#VALUE!</v>
      </c>
      <c r="C147">
        <f>IF(AND($F146=Tabelle7[[#This Row],[ReceiverID]],$G146=Tabelle7[[#This Row],[SenderID]]),$C146,IF(ISBLANK($G146),$C146,$C146+1))</f>
        <v>71</v>
      </c>
      <c r="D147" t="s">
        <v>561</v>
      </c>
      <c r="E147">
        <v>12552</v>
      </c>
      <c r="F147">
        <v>349</v>
      </c>
      <c r="G147">
        <v>350</v>
      </c>
      <c r="H147" t="s">
        <v>22</v>
      </c>
      <c r="I147" t="str">
        <f t="array" ref="I147">IFERROR(_xlfn.XLOOKUP(Tabelle7[[#This Row],[NegotiationID]]&amp;"FinalAccept",Tabelle7[NegotiationID]&amp;Tabelle7[ActionType],Tabelle7[ActionType],,0),_xlfn.XLOOKUP(Tabelle7[[#This Row],[NegotiationID]]&amp;"FinalReject",Tabelle7[NegotiationID]&amp;Tabelle7[ActionType],Tabelle7[ActionType],,0))</f>
        <v>FinalReject</v>
      </c>
      <c r="N147">
        <v>204</v>
      </c>
      <c r="O147">
        <v>5368</v>
      </c>
      <c r="P147">
        <v>10</v>
      </c>
      <c r="Q147" s="3" t="s">
        <v>6207</v>
      </c>
    </row>
    <row r="148" ht="15" hidden="1" customHeight="1">
      <c r="A148" t="e">
        <f t="shared" ca="1" si="486"/>
        <v>#VALUE!</v>
      </c>
      <c r="B148" t="e">
        <f t="array" ref="B148" ca="1">_xlfn.XLOOKUP(Tabelle7[[#This Row],[ExperimentID]]&amp;Tabelle7[[#This Row],[NegotiationID]]&amp;Tabelle7[[#This Row],[MessageID]],ALL_IN_ONE[ExperimentID]&amp;ALL_IN_ONE[NegotiationID]&amp;ALL_IN_ONE[MessageID],ALL_IN_ONE[Gesamt_ID],,0)</f>
        <v>#VALUE!</v>
      </c>
      <c r="C148">
        <f>IF(AND($F147=Tabelle7[[#This Row],[ReceiverID]],$G147=Tabelle7[[#This Row],[SenderID]]),$C147,IF(ISBLANK($G147),$C147,$C147+1))</f>
        <v>71</v>
      </c>
      <c r="D148" t="s">
        <v>561</v>
      </c>
      <c r="E148">
        <v>12627</v>
      </c>
      <c r="F148">
        <v>350</v>
      </c>
      <c r="G148">
        <v>349</v>
      </c>
      <c r="H148" t="s">
        <v>24</v>
      </c>
      <c r="I148" t="str">
        <f t="array" ref="I148">IFERROR(_xlfn.XLOOKUP(Tabelle7[[#This Row],[NegotiationID]]&amp;"FinalAccept",Tabelle7[NegotiationID]&amp;Tabelle7[ActionType],Tabelle7[ActionType],,0),_xlfn.XLOOKUP(Tabelle7[[#This Row],[NegotiationID]]&amp;"FinalReject",Tabelle7[NegotiationID]&amp;Tabelle7[ActionType],Tabelle7[ActionType],,0))</f>
        <v>FinalReject</v>
      </c>
      <c r="N148">
        <v>583</v>
      </c>
      <c r="O148">
        <v>5368</v>
      </c>
      <c r="P148">
        <v>10</v>
      </c>
      <c r="Q148" s="3" t="s">
        <v>6208</v>
      </c>
    </row>
    <row r="149" ht="15" customHeight="1">
      <c r="A149" t="e">
        <f t="shared" ca="1" si="486"/>
        <v>#VALUE!</v>
      </c>
      <c r="B149" t="e">
        <f t="array" ref="B149" ca="1">_xlfn.XLOOKUP(Tabelle7[[#This Row],[ExperimentID]]&amp;Tabelle7[[#This Row],[NegotiationID]]&amp;Tabelle7[[#This Row],[MessageID]],ALL_IN_ONE[ExperimentID]&amp;ALL_IN_ONE[NegotiationID]&amp;ALL_IN_ONE[MessageID],ALL_IN_ONE[Gesamt_ID],,0)</f>
        <v>#VALUE!</v>
      </c>
      <c r="C149">
        <f>IF(AND($F148=Tabelle7[[#This Row],[ReceiverID]],$G148=Tabelle7[[#This Row],[SenderID]]),$C148,IF(ISBLANK($G148),$C148,$C148+1))</f>
        <v>71</v>
      </c>
      <c r="D149" t="s">
        <v>561</v>
      </c>
      <c r="E149">
        <v>13563</v>
      </c>
      <c r="F149">
        <v>349</v>
      </c>
      <c r="G149">
        <v>350</v>
      </c>
      <c r="H149" t="s">
        <v>31</v>
      </c>
      <c r="I149" t="str">
        <f t="array" ref="I149">IFERROR(_xlfn.XLOOKUP(Tabelle7[[#This Row],[NegotiationID]]&amp;"FinalAccept",Tabelle7[NegotiationID]&amp;Tabelle7[ActionType],Tabelle7[ActionType],,0),_xlfn.XLOOKUP(Tabelle7[[#This Row],[NegotiationID]]&amp;"FinalReject",Tabelle7[NegotiationID]&amp;Tabelle7[ActionType],Tabelle7[ActionType],,0))</f>
        <v>FinalReject</v>
      </c>
      <c r="J149">
        <v>0.3624</v>
      </c>
      <c r="K149">
        <v>0.53600000000000003</v>
      </c>
      <c r="L149">
        <v>0.89839999999999998</v>
      </c>
      <c r="M149">
        <v>0.1736</v>
      </c>
      <c r="N149">
        <v>800</v>
      </c>
      <c r="O149">
        <v>5368</v>
      </c>
      <c r="P149">
        <v>10</v>
      </c>
      <c r="Q149" s="3" t="s">
        <v>666</v>
      </c>
    </row>
    <row r="150" ht="15" customHeight="1">
      <c r="A150" t="e">
        <f t="shared" ca="1" si="486"/>
        <v>#VALUE!</v>
      </c>
      <c r="B150" t="e">
        <f t="array" ref="B150" ca="1">_xlfn.XLOOKUP(Tabelle7[[#This Row],[ExperimentID]]&amp;Tabelle7[[#This Row],[NegotiationID]]&amp;Tabelle7[[#This Row],[MessageID]],ALL_IN_ONE[ExperimentID]&amp;ALL_IN_ONE[NegotiationID]&amp;ALL_IN_ONE[MessageID],ALL_IN_ONE[Gesamt_ID],,0)</f>
        <v>#VALUE!</v>
      </c>
      <c r="C150">
        <f>IF(AND($F149=Tabelle7[[#This Row],[ReceiverID]],$G149=Tabelle7[[#This Row],[SenderID]]),$C149,IF(ISBLANK($G149),$C149,$C149+1))</f>
        <v>71</v>
      </c>
      <c r="D150" t="s">
        <v>561</v>
      </c>
      <c r="E150">
        <v>13686</v>
      </c>
      <c r="F150">
        <v>350</v>
      </c>
      <c r="G150">
        <v>349</v>
      </c>
      <c r="H150" t="s">
        <v>40</v>
      </c>
      <c r="I150" t="str">
        <f t="array" ref="I150">IFERROR(_xlfn.XLOOKUP(Tabelle7[[#This Row],[NegotiationID]]&amp;"FinalAccept",Tabelle7[NegotiationID]&amp;Tabelle7[ActionType],Tabelle7[ActionType],,0),_xlfn.XLOOKUP(Tabelle7[[#This Row],[NegotiationID]]&amp;"FinalReject",Tabelle7[NegotiationID]&amp;Tabelle7[ActionType],Tabelle7[ActionType],,0))</f>
        <v>FinalReject</v>
      </c>
      <c r="J150">
        <v>0.53600000000000003</v>
      </c>
      <c r="K150">
        <v>0.3624</v>
      </c>
      <c r="L150">
        <v>0.89839999999999998</v>
      </c>
      <c r="M150">
        <v>0.1736</v>
      </c>
      <c r="N150">
        <v>475</v>
      </c>
      <c r="O150">
        <v>5368</v>
      </c>
      <c r="P150">
        <v>10</v>
      </c>
      <c r="Q150" s="3" t="s">
        <v>667</v>
      </c>
    </row>
    <row r="151" ht="15" hidden="1" customHeight="1">
      <c r="A151" t="e">
        <f t="shared" ca="1" si="486"/>
        <v>#VALUE!</v>
      </c>
      <c r="B151" t="e">
        <f t="array" ref="B151" ca="1">_xlfn.XLOOKUP(Tabelle7[[#This Row],[ExperimentID]]&amp;Tabelle7[[#This Row],[NegotiationID]]&amp;Tabelle7[[#This Row],[MessageID]],ALL_IN_ONE[ExperimentID]&amp;ALL_IN_ONE[NegotiationID]&amp;ALL_IN_ONE[MessageID],ALL_IN_ONE[Gesamt_ID],,0)</f>
        <v>#VALUE!</v>
      </c>
      <c r="C151">
        <f>IF(AND($F150=Tabelle7[[#This Row],[ReceiverID]],$G150=Tabelle7[[#This Row],[SenderID]]),$C150,IF(ISBLANK($G150),$C150,$C150+1))</f>
        <v>72</v>
      </c>
      <c r="D151" t="s">
        <v>561</v>
      </c>
      <c r="E151">
        <v>376</v>
      </c>
      <c r="H151" t="s">
        <v>6019</v>
      </c>
      <c r="I151" t="str">
        <f t="array" ref="I151">IFERROR(_xlfn.XLOOKUP(Tabelle7[[#This Row],[NegotiationID]]&amp;"FinalAccept",Tabelle7[NegotiationID]&amp;Tabelle7[ActionType],Tabelle7[ActionType],,0),_xlfn.XLOOKUP(Tabelle7[[#This Row],[NegotiationID]]&amp;"FinalReject",Tabelle7[NegotiationID]&amp;Tabelle7[ActionType],Tabelle7[ActionType],,0))</f>
        <v>FinalAccept</v>
      </c>
      <c r="N151">
        <v>21</v>
      </c>
      <c r="O151">
        <v>2962</v>
      </c>
      <c r="P151">
        <v>9</v>
      </c>
      <c r="Q151" t="s">
        <v>6020</v>
      </c>
    </row>
    <row r="152" ht="15" customHeight="1">
      <c r="A152" t="e">
        <f t="shared" ca="1" si="486"/>
        <v>#VALUE!</v>
      </c>
      <c r="B152" t="e">
        <f t="array" ref="B152" ca="1">_xlfn.XLOOKUP(Tabelle7[[#This Row],[ExperimentID]]&amp;Tabelle7[[#This Row],[NegotiationID]]&amp;Tabelle7[[#This Row],[MessageID]],ALL_IN_ONE[ExperimentID]&amp;ALL_IN_ONE[NegotiationID]&amp;ALL_IN_ONE[MessageID],ALL_IN_ONE[Gesamt_ID],,0)</f>
        <v>#VALUE!</v>
      </c>
      <c r="C152">
        <f>IF(AND($F151=Tabelle7[[#This Row],[ReceiverID]],$G151=Tabelle7[[#This Row],[SenderID]]),$C151,IF(ISBLANK($G151),$C151,$C151+1))</f>
        <v>72</v>
      </c>
      <c r="D152" t="s">
        <v>561</v>
      </c>
      <c r="E152">
        <v>8047</v>
      </c>
      <c r="F152">
        <v>378</v>
      </c>
      <c r="G152">
        <v>377</v>
      </c>
      <c r="H152" t="s">
        <v>158</v>
      </c>
      <c r="I152" t="str">
        <f t="array" ref="I152">IFERROR(_xlfn.XLOOKUP(Tabelle7[[#This Row],[NegotiationID]]&amp;"FinalAccept",Tabelle7[NegotiationID]&amp;Tabelle7[ActionType],Tabelle7[ActionType],,0),_xlfn.XLOOKUP(Tabelle7[[#This Row],[NegotiationID]]&amp;"FinalReject",Tabelle7[NegotiationID]&amp;Tabelle7[ActionType],Tabelle7[ActionType],,0))</f>
        <v>FinalAccept</v>
      </c>
      <c r="J152">
        <v>1</v>
      </c>
      <c r="K152">
        <v>1</v>
      </c>
      <c r="L152">
        <v>2</v>
      </c>
      <c r="M152">
        <v>0</v>
      </c>
      <c r="N152">
        <v>270</v>
      </c>
      <c r="O152">
        <v>2962</v>
      </c>
      <c r="P152">
        <v>9</v>
      </c>
      <c r="Q152" s="3" t="s">
        <v>668</v>
      </c>
    </row>
    <row r="153" ht="15" customHeight="1">
      <c r="A153" t="e">
        <f t="shared" ca="1" si="486"/>
        <v>#VALUE!</v>
      </c>
      <c r="B153" t="e">
        <f t="array" ref="B153" ca="1">_xlfn.XLOOKUP(Tabelle7[[#This Row],[ExperimentID]]&amp;Tabelle7[[#This Row],[NegotiationID]]&amp;Tabelle7[[#This Row],[MessageID]],ALL_IN_ONE[ExperimentID]&amp;ALL_IN_ONE[NegotiationID]&amp;ALL_IN_ONE[MessageID],ALL_IN_ONE[Gesamt_ID],,0)</f>
        <v>#VALUE!</v>
      </c>
      <c r="C153">
        <f>IF(AND($F152=Tabelle7[[#This Row],[ReceiverID]],$G152=Tabelle7[[#This Row],[SenderID]]),$C152,IF(ISBLANK($G152),$C152,$C152+1))</f>
        <v>72</v>
      </c>
      <c r="D153" t="s">
        <v>561</v>
      </c>
      <c r="E153">
        <v>9481</v>
      </c>
      <c r="F153">
        <v>377</v>
      </c>
      <c r="G153">
        <v>378</v>
      </c>
      <c r="H153" t="s">
        <v>31</v>
      </c>
      <c r="I153" t="str">
        <f t="array" ref="I153">IFERROR(_xlfn.XLOOKUP(Tabelle7[[#This Row],[NegotiationID]]&amp;"FinalAccept",Tabelle7[NegotiationID]&amp;Tabelle7[ActionType],Tabelle7[ActionType],,0),_xlfn.XLOOKUP(Tabelle7[[#This Row],[NegotiationID]]&amp;"FinalReject",Tabelle7[NegotiationID]&amp;Tabelle7[ActionType],Tabelle7[ActionType],,0))</f>
        <v>FinalAccept</v>
      </c>
      <c r="J153">
        <v>0.82599999999999996</v>
      </c>
      <c r="K153">
        <v>0.25340000000000001</v>
      </c>
      <c r="L153">
        <v>1.0793999999999999</v>
      </c>
      <c r="M153">
        <v>0.5726</v>
      </c>
      <c r="N153">
        <v>403</v>
      </c>
      <c r="O153">
        <v>2962</v>
      </c>
      <c r="P153">
        <v>9</v>
      </c>
      <c r="Q153" s="3" t="s">
        <v>669</v>
      </c>
    </row>
    <row r="154" ht="15" customHeight="1">
      <c r="A154" t="e">
        <f t="shared" ca="1" si="486"/>
        <v>#VALUE!</v>
      </c>
      <c r="B154" t="e">
        <f t="array" ref="B154" ca="1">_xlfn.XLOOKUP(Tabelle7[[#This Row],[ExperimentID]]&amp;Tabelle7[[#This Row],[NegotiationID]]&amp;Tabelle7[[#This Row],[MessageID]],ALL_IN_ONE[ExperimentID]&amp;ALL_IN_ONE[NegotiationID]&amp;ALL_IN_ONE[MessageID],ALL_IN_ONE[Gesamt_ID],,0)</f>
        <v>#VALUE!</v>
      </c>
      <c r="C154">
        <f>IF(AND($F153=Tabelle7[[#This Row],[ReceiverID]],$G153=Tabelle7[[#This Row],[SenderID]]),$C153,IF(ISBLANK($G153),$C153,$C153+1))</f>
        <v>72</v>
      </c>
      <c r="D154" t="s">
        <v>561</v>
      </c>
      <c r="E154">
        <v>10572</v>
      </c>
      <c r="F154">
        <v>378</v>
      </c>
      <c r="G154">
        <v>377</v>
      </c>
      <c r="H154" t="s">
        <v>31</v>
      </c>
      <c r="I154" t="str">
        <f t="array" ref="I154">IFERROR(_xlfn.XLOOKUP(Tabelle7[[#This Row],[NegotiationID]]&amp;"FinalAccept",Tabelle7[NegotiationID]&amp;Tabelle7[ActionType],Tabelle7[ActionType],,0),_xlfn.XLOOKUP(Tabelle7[[#This Row],[NegotiationID]]&amp;"FinalReject",Tabelle7[NegotiationID]&amp;Tabelle7[ActionType],Tabelle7[ActionType],,0))</f>
        <v>FinalAccept</v>
      </c>
      <c r="J154">
        <v>0.85599999999999998</v>
      </c>
      <c r="K154">
        <v>0.157</v>
      </c>
      <c r="L154">
        <v>1.0129999999999999</v>
      </c>
      <c r="M154">
        <v>0.69899999999999995</v>
      </c>
      <c r="N154">
        <v>523</v>
      </c>
      <c r="O154">
        <v>2962</v>
      </c>
      <c r="P154">
        <v>9</v>
      </c>
      <c r="Q154" s="3" t="s">
        <v>670</v>
      </c>
    </row>
    <row r="155" ht="15" customHeight="1">
      <c r="A155" t="e">
        <f t="shared" ca="1" si="486"/>
        <v>#VALUE!</v>
      </c>
      <c r="B155" t="e">
        <f t="array" ref="B155" ca="1">_xlfn.XLOOKUP(Tabelle7[[#This Row],[ExperimentID]]&amp;Tabelle7[[#This Row],[NegotiationID]]&amp;Tabelle7[[#This Row],[MessageID]],ALL_IN_ONE[ExperimentID]&amp;ALL_IN_ONE[NegotiationID]&amp;ALL_IN_ONE[MessageID],ALL_IN_ONE[Gesamt_ID],,0)</f>
        <v>#VALUE!</v>
      </c>
      <c r="C155">
        <f>IF(AND($F154=Tabelle7[[#This Row],[ReceiverID]],$G154=Tabelle7[[#This Row],[SenderID]]),$C154,IF(ISBLANK($G154),$C154,$C154+1))</f>
        <v>72</v>
      </c>
      <c r="D155" t="s">
        <v>561</v>
      </c>
      <c r="E155">
        <v>11372</v>
      </c>
      <c r="F155">
        <v>377</v>
      </c>
      <c r="G155">
        <v>378</v>
      </c>
      <c r="H155" t="s">
        <v>31</v>
      </c>
      <c r="I155" t="str">
        <f t="array" ref="I155">IFERROR(_xlfn.XLOOKUP(Tabelle7[[#This Row],[NegotiationID]]&amp;"FinalAccept",Tabelle7[NegotiationID]&amp;Tabelle7[ActionType],Tabelle7[ActionType],,0),_xlfn.XLOOKUP(Tabelle7[[#This Row],[NegotiationID]]&amp;"FinalReject",Tabelle7[NegotiationID]&amp;Tabelle7[ActionType],Tabelle7[ActionType],,0))</f>
        <v>FinalAccept</v>
      </c>
      <c r="J155">
        <v>0.61460000000000004</v>
      </c>
      <c r="K155">
        <v>0.36459999999999998</v>
      </c>
      <c r="L155">
        <v>0.97919999999999996</v>
      </c>
      <c r="M155">
        <v>0.25</v>
      </c>
      <c r="N155">
        <v>466</v>
      </c>
      <c r="O155">
        <v>2962</v>
      </c>
      <c r="P155">
        <v>9</v>
      </c>
      <c r="Q155" s="3" t="s">
        <v>671</v>
      </c>
    </row>
    <row r="156" ht="15" customHeight="1">
      <c r="A156" t="e">
        <f t="shared" ca="1" si="486"/>
        <v>#VALUE!</v>
      </c>
      <c r="B156" t="e">
        <f t="array" ref="B156" ca="1">_xlfn.XLOOKUP(Tabelle7[[#This Row],[ExperimentID]]&amp;Tabelle7[[#This Row],[NegotiationID]]&amp;Tabelle7[[#This Row],[MessageID]],ALL_IN_ONE[ExperimentID]&amp;ALL_IN_ONE[NegotiationID]&amp;ALL_IN_ONE[MessageID],ALL_IN_ONE[Gesamt_ID],,0)</f>
        <v>#VALUE!</v>
      </c>
      <c r="C156">
        <f>IF(AND($F155=Tabelle7[[#This Row],[ReceiverID]],$G155=Tabelle7[[#This Row],[SenderID]]),$C155,IF(ISBLANK($G155),$C155,$C155+1))</f>
        <v>72</v>
      </c>
      <c r="D156" t="s">
        <v>561</v>
      </c>
      <c r="E156">
        <v>12150</v>
      </c>
      <c r="F156">
        <v>378</v>
      </c>
      <c r="G156">
        <v>377</v>
      </c>
      <c r="H156" t="s">
        <v>31</v>
      </c>
      <c r="I156" t="str">
        <f t="array" ref="I156">IFERROR(_xlfn.XLOOKUP(Tabelle7[[#This Row],[NegotiationID]]&amp;"FinalAccept",Tabelle7[NegotiationID]&amp;Tabelle7[ActionType],Tabelle7[ActionType],,0),_xlfn.XLOOKUP(Tabelle7[[#This Row],[NegotiationID]]&amp;"FinalReject",Tabelle7[NegotiationID]&amp;Tabelle7[ActionType],Tabelle7[ActionType],,0))</f>
        <v>FinalAccept</v>
      </c>
      <c r="J156">
        <v>0.65600000000000003</v>
      </c>
      <c r="K156">
        <v>0.24379999999999999</v>
      </c>
      <c r="L156">
        <v>0.89980000000000004</v>
      </c>
      <c r="M156">
        <v>0.41220000000000001</v>
      </c>
      <c r="N156">
        <v>438</v>
      </c>
      <c r="O156">
        <v>2962</v>
      </c>
      <c r="P156">
        <v>9</v>
      </c>
      <c r="Q156" s="3" t="s">
        <v>672</v>
      </c>
    </row>
    <row r="157" ht="15" customHeight="1">
      <c r="A157" t="e">
        <f t="shared" ca="1" si="486"/>
        <v>#VALUE!</v>
      </c>
      <c r="B157" t="e">
        <f t="array" ref="B157" ca="1">_xlfn.XLOOKUP(Tabelle7[[#This Row],[ExperimentID]]&amp;Tabelle7[[#This Row],[NegotiationID]]&amp;Tabelle7[[#This Row],[MessageID]],ALL_IN_ONE[ExperimentID]&amp;ALL_IN_ONE[NegotiationID]&amp;ALL_IN_ONE[MessageID],ALL_IN_ONE[Gesamt_ID],,0)</f>
        <v>#VALUE!</v>
      </c>
      <c r="C157">
        <f>IF(AND($F156=Tabelle7[[#This Row],[ReceiverID]],$G156=Tabelle7[[#This Row],[SenderID]]),$C156,IF(ISBLANK($G156),$C156,$C156+1))</f>
        <v>72</v>
      </c>
      <c r="D157" t="s">
        <v>561</v>
      </c>
      <c r="E157">
        <v>13002</v>
      </c>
      <c r="F157">
        <v>377</v>
      </c>
      <c r="G157">
        <v>378</v>
      </c>
      <c r="H157" t="s">
        <v>31</v>
      </c>
      <c r="I157" t="str">
        <f t="array" ref="I157">IFERROR(_xlfn.XLOOKUP(Tabelle7[[#This Row],[NegotiationID]]&amp;"FinalAccept",Tabelle7[NegotiationID]&amp;Tabelle7[ActionType],Tabelle7[ActionType],,0),_xlfn.XLOOKUP(Tabelle7[[#This Row],[NegotiationID]]&amp;"FinalReject",Tabelle7[NegotiationID]&amp;Tabelle7[ActionType],Tabelle7[ActionType],,0))</f>
        <v>FinalAccept</v>
      </c>
      <c r="J157">
        <v>0.29699999999999999</v>
      </c>
      <c r="K157">
        <v>0.40400000000000003</v>
      </c>
      <c r="L157">
        <v>0.70099999999999996</v>
      </c>
      <c r="M157">
        <v>0.107</v>
      </c>
      <c r="N157">
        <v>543</v>
      </c>
      <c r="O157">
        <v>2962</v>
      </c>
      <c r="P157">
        <v>9</v>
      </c>
      <c r="Q157" s="3" t="s">
        <v>673</v>
      </c>
    </row>
    <row r="158" ht="15" customHeight="1">
      <c r="A158" t="e">
        <f t="shared" ca="1" si="486"/>
        <v>#VALUE!</v>
      </c>
      <c r="B158" t="e">
        <f t="array" ref="B158" ca="1">_xlfn.XLOOKUP(Tabelle7[[#This Row],[ExperimentID]]&amp;Tabelle7[[#This Row],[NegotiationID]]&amp;Tabelle7[[#This Row],[MessageID]],ALL_IN_ONE[ExperimentID]&amp;ALL_IN_ONE[NegotiationID]&amp;ALL_IN_ONE[MessageID],ALL_IN_ONE[Gesamt_ID],,0)</f>
        <v>#VALUE!</v>
      </c>
      <c r="C158">
        <f>IF(AND($F157=Tabelle7[[#This Row],[ReceiverID]],$G157=Tabelle7[[#This Row],[SenderID]]),$C157,IF(ISBLANK($G157),$C157,$C157+1))</f>
        <v>72</v>
      </c>
      <c r="D158" t="s">
        <v>561</v>
      </c>
      <c r="E158">
        <v>13223</v>
      </c>
      <c r="F158">
        <v>378</v>
      </c>
      <c r="G158">
        <v>377</v>
      </c>
      <c r="H158" t="s">
        <v>31</v>
      </c>
      <c r="I158" t="str">
        <f t="array" ref="I158">IFERROR(_xlfn.XLOOKUP(Tabelle7[[#This Row],[NegotiationID]]&amp;"FinalAccept",Tabelle7[NegotiationID]&amp;Tabelle7[ActionType],Tabelle7[ActionType],,0),_xlfn.XLOOKUP(Tabelle7[[#This Row],[NegotiationID]]&amp;"FinalReject",Tabelle7[NegotiationID]&amp;Tabelle7[ActionType],Tabelle7[ActionType],,0))</f>
        <v>FinalAccept</v>
      </c>
      <c r="J158">
        <v>0.5282</v>
      </c>
      <c r="K158">
        <v>0.37340000000000001</v>
      </c>
      <c r="L158">
        <v>0.90159999999999996</v>
      </c>
      <c r="M158">
        <v>0.15479999999999999</v>
      </c>
      <c r="N158">
        <v>271</v>
      </c>
      <c r="O158">
        <v>2962</v>
      </c>
      <c r="P158">
        <v>9</v>
      </c>
      <c r="Q158" s="3" t="s">
        <v>674</v>
      </c>
    </row>
    <row r="159" ht="15" customHeight="1">
      <c r="A159" t="e">
        <f t="shared" ca="1" si="486"/>
        <v>#VALUE!</v>
      </c>
      <c r="B159" t="e">
        <f t="array" ref="B159" ca="1">_xlfn.XLOOKUP(Tabelle7[[#This Row],[ExperimentID]]&amp;Tabelle7[[#This Row],[NegotiationID]]&amp;Tabelle7[[#This Row],[MessageID]],ALL_IN_ONE[ExperimentID]&amp;ALL_IN_ONE[NegotiationID]&amp;ALL_IN_ONE[MessageID],ALL_IN_ONE[Gesamt_ID],,0)</f>
        <v>#VALUE!</v>
      </c>
      <c r="C159">
        <f>IF(AND($F158=Tabelle7[[#This Row],[ReceiverID]],$G158=Tabelle7[[#This Row],[SenderID]]),$C158,IF(ISBLANK($G158),$C158,$C158+1))</f>
        <v>72</v>
      </c>
      <c r="D159" t="s">
        <v>561</v>
      </c>
      <c r="E159">
        <v>13261</v>
      </c>
      <c r="F159">
        <v>377</v>
      </c>
      <c r="G159">
        <v>378</v>
      </c>
      <c r="H159" t="s">
        <v>20</v>
      </c>
      <c r="I159" t="str">
        <f t="array" ref="I159">IFERROR(_xlfn.XLOOKUP(Tabelle7[[#This Row],[NegotiationID]]&amp;"FinalAccept",Tabelle7[NegotiationID]&amp;Tabelle7[ActionType],Tabelle7[ActionType],,0),_xlfn.XLOOKUP(Tabelle7[[#This Row],[NegotiationID]]&amp;"FinalReject",Tabelle7[NegotiationID]&amp;Tabelle7[ActionType],Tabelle7[ActionType],,0))</f>
        <v>FinalAccept</v>
      </c>
      <c r="J159">
        <v>0.37340000000000001</v>
      </c>
      <c r="K159">
        <v>0.5282</v>
      </c>
      <c r="L159">
        <v>0.90159999999999996</v>
      </c>
      <c r="M159">
        <v>0.15479999999999999</v>
      </c>
      <c r="N159">
        <v>27</v>
      </c>
      <c r="O159">
        <v>2962</v>
      </c>
      <c r="P159">
        <v>9</v>
      </c>
      <c r="Q159" s="3" t="s">
        <v>675</v>
      </c>
    </row>
    <row r="160" ht="15" hidden="1" customHeight="1">
      <c r="A160" t="e">
        <f t="shared" ca="1" si="486"/>
        <v>#VALUE!</v>
      </c>
      <c r="B160" t="e">
        <f t="array" ref="B160" ca="1">_xlfn.XLOOKUP(Tabelle7[[#This Row],[ExperimentID]]&amp;Tabelle7[[#This Row],[NegotiationID]]&amp;Tabelle7[[#This Row],[MessageID]],ALL_IN_ONE[ExperimentID]&amp;ALL_IN_ONE[NegotiationID]&amp;ALL_IN_ONE[MessageID],ALL_IN_ONE[Gesamt_ID],,0)</f>
        <v>#VALUE!</v>
      </c>
      <c r="C160">
        <f>IF(AND($F159=Tabelle7[[#This Row],[ReceiverID]],$G159=Tabelle7[[#This Row],[SenderID]]),$C159,IF(ISBLANK($G159),$C159,$C159+1))</f>
        <v>73</v>
      </c>
      <c r="D160" t="s">
        <v>561</v>
      </c>
      <c r="E160">
        <v>404</v>
      </c>
      <c r="H160" t="s">
        <v>6019</v>
      </c>
      <c r="I160" t="str">
        <f t="array" ref="I160">IFERROR(_xlfn.XLOOKUP(Tabelle7[[#This Row],[NegotiationID]]&amp;"FinalAccept",Tabelle7[NegotiationID]&amp;Tabelle7[ActionType],Tabelle7[ActionType],,0),_xlfn.XLOOKUP(Tabelle7[[#This Row],[NegotiationID]]&amp;"FinalReject",Tabelle7[NegotiationID]&amp;Tabelle7[ActionType],Tabelle7[ActionType],,0))</f>
        <v>FinalAccept</v>
      </c>
      <c r="N160">
        <v>21</v>
      </c>
      <c r="O160">
        <v>1112</v>
      </c>
      <c r="P160">
        <v>7</v>
      </c>
      <c r="Q160" t="s">
        <v>6020</v>
      </c>
    </row>
    <row r="161" ht="15" customHeight="1">
      <c r="A161" t="e">
        <f t="shared" ca="1" si="486"/>
        <v>#VALUE!</v>
      </c>
      <c r="B161" t="e">
        <f t="array" ref="B161" ca="1">_xlfn.XLOOKUP(Tabelle7[[#This Row],[ExperimentID]]&amp;Tabelle7[[#This Row],[NegotiationID]]&amp;Tabelle7[[#This Row],[MessageID]],ALL_IN_ONE[ExperimentID]&amp;ALL_IN_ONE[NegotiationID]&amp;ALL_IN_ONE[MessageID],ALL_IN_ONE[Gesamt_ID],,0)</f>
        <v>#VALUE!</v>
      </c>
      <c r="C161">
        <f>IF(AND($F160=Tabelle7[[#This Row],[ReceiverID]],$G160=Tabelle7[[#This Row],[SenderID]]),$C160,IF(ISBLANK($G160),$C160,$C160+1))</f>
        <v>73</v>
      </c>
      <c r="D161" t="s">
        <v>561</v>
      </c>
      <c r="E161">
        <v>8184</v>
      </c>
      <c r="F161">
        <v>406</v>
      </c>
      <c r="G161">
        <v>405</v>
      </c>
      <c r="H161" t="s">
        <v>19</v>
      </c>
      <c r="I161" t="str">
        <f t="array" ref="I161">IFERROR(_xlfn.XLOOKUP(Tabelle7[[#This Row],[NegotiationID]]&amp;"FinalAccept",Tabelle7[NegotiationID]&amp;Tabelle7[ActionType],Tabelle7[ActionType],,0),_xlfn.XLOOKUP(Tabelle7[[#This Row],[NegotiationID]]&amp;"FinalReject",Tabelle7[NegotiationID]&amp;Tabelle7[ActionType],Tabelle7[ActionType],,0))</f>
        <v>FinalAccept</v>
      </c>
      <c r="J161">
        <v>0.82399999999999995</v>
      </c>
      <c r="K161">
        <v>0.17780000000000001</v>
      </c>
      <c r="L161">
        <v>1.0018</v>
      </c>
      <c r="M161">
        <v>0.6462</v>
      </c>
      <c r="N161">
        <v>286</v>
      </c>
      <c r="O161">
        <v>1112</v>
      </c>
      <c r="P161">
        <v>7</v>
      </c>
      <c r="Q161" s="3" t="s">
        <v>676</v>
      </c>
    </row>
    <row r="162" ht="15" customHeight="1">
      <c r="A162" t="e">
        <f t="shared" ca="1" si="486"/>
        <v>#VALUE!</v>
      </c>
      <c r="B162" t="e">
        <f t="array" ref="B162" ca="1">_xlfn.XLOOKUP(Tabelle7[[#This Row],[ExperimentID]]&amp;Tabelle7[[#This Row],[NegotiationID]]&amp;Tabelle7[[#This Row],[MessageID]],ALL_IN_ONE[ExperimentID]&amp;ALL_IN_ONE[NegotiationID]&amp;ALL_IN_ONE[MessageID],ALL_IN_ONE[Gesamt_ID],,0)</f>
        <v>#VALUE!</v>
      </c>
      <c r="C162">
        <f>IF(AND($F161=Tabelle7[[#This Row],[ReceiverID]],$G161=Tabelle7[[#This Row],[SenderID]]),$C161,IF(ISBLANK($G161),$C161,$C161+1))</f>
        <v>73</v>
      </c>
      <c r="D162" t="s">
        <v>561</v>
      </c>
      <c r="E162">
        <v>8227</v>
      </c>
      <c r="F162">
        <v>405</v>
      </c>
      <c r="G162">
        <v>406</v>
      </c>
      <c r="H162" t="s">
        <v>31</v>
      </c>
      <c r="I162" t="str">
        <f t="array" ref="I162">IFERROR(_xlfn.XLOOKUP(Tabelle7[[#This Row],[NegotiationID]]&amp;"FinalAccept",Tabelle7[NegotiationID]&amp;Tabelle7[ActionType],Tabelle7[ActionType],,0),_xlfn.XLOOKUP(Tabelle7[[#This Row],[NegotiationID]]&amp;"FinalReject",Tabelle7[NegotiationID]&amp;Tabelle7[ActionType],Tabelle7[ActionType],,0))</f>
        <v>FinalAccept</v>
      </c>
      <c r="J162">
        <v>0.47099999999999997</v>
      </c>
      <c r="K162">
        <v>0.27600000000000002</v>
      </c>
      <c r="L162">
        <v>0.747</v>
      </c>
      <c r="M162">
        <v>0.19500000000000001</v>
      </c>
      <c r="N162">
        <v>206</v>
      </c>
      <c r="O162">
        <v>1112</v>
      </c>
      <c r="P162">
        <v>7</v>
      </c>
      <c r="Q162" s="3" t="s">
        <v>677</v>
      </c>
    </row>
    <row r="163" ht="15" customHeight="1">
      <c r="A163" t="e">
        <f t="shared" ca="1" si="486"/>
        <v>#VALUE!</v>
      </c>
      <c r="B163" t="e">
        <f t="array" ref="B163" ca="1">_xlfn.XLOOKUP(Tabelle7[[#This Row],[ExperimentID]]&amp;Tabelle7[[#This Row],[NegotiationID]]&amp;Tabelle7[[#This Row],[MessageID]],ALL_IN_ONE[ExperimentID]&amp;ALL_IN_ONE[NegotiationID]&amp;ALL_IN_ONE[MessageID],ALL_IN_ONE[Gesamt_ID],,0)</f>
        <v>#VALUE!</v>
      </c>
      <c r="C163">
        <f>IF(AND($F162=Tabelle7[[#This Row],[ReceiverID]],$G162=Tabelle7[[#This Row],[SenderID]]),$C162,IF(ISBLANK($G162),$C162,$C162+1))</f>
        <v>73</v>
      </c>
      <c r="D163" t="s">
        <v>561</v>
      </c>
      <c r="E163">
        <v>8353</v>
      </c>
      <c r="F163">
        <v>406</v>
      </c>
      <c r="G163">
        <v>405</v>
      </c>
      <c r="H163" t="s">
        <v>31</v>
      </c>
      <c r="I163" t="str">
        <f t="array" ref="I163">IFERROR(_xlfn.XLOOKUP(Tabelle7[[#This Row],[NegotiationID]]&amp;"FinalAccept",Tabelle7[NegotiationID]&amp;Tabelle7[ActionType],Tabelle7[ActionType],,0),_xlfn.XLOOKUP(Tabelle7[[#This Row],[NegotiationID]]&amp;"FinalReject",Tabelle7[NegotiationID]&amp;Tabelle7[ActionType],Tabelle7[ActionType],,0))</f>
        <v>FinalAccept</v>
      </c>
      <c r="J163">
        <v>0.69620000000000004</v>
      </c>
      <c r="K163">
        <v>0.30740000000000001</v>
      </c>
      <c r="L163">
        <v>1.0036</v>
      </c>
      <c r="M163">
        <v>0.38879999999999998</v>
      </c>
      <c r="N163">
        <v>223</v>
      </c>
      <c r="O163">
        <v>1112</v>
      </c>
      <c r="P163">
        <v>7</v>
      </c>
      <c r="Q163" s="3" t="s">
        <v>678</v>
      </c>
    </row>
    <row r="164" ht="15" customHeight="1">
      <c r="A164" t="e">
        <f t="shared" ca="1" si="486"/>
        <v>#VALUE!</v>
      </c>
      <c r="B164" t="e">
        <f t="array" ref="B164" ca="1">_xlfn.XLOOKUP(Tabelle7[[#This Row],[ExperimentID]]&amp;Tabelle7[[#This Row],[NegotiationID]]&amp;Tabelle7[[#This Row],[MessageID]],ALL_IN_ONE[ExperimentID]&amp;ALL_IN_ONE[NegotiationID]&amp;ALL_IN_ONE[MessageID],ALL_IN_ONE[Gesamt_ID],,0)</f>
        <v>#VALUE!</v>
      </c>
      <c r="C164">
        <f>IF(AND($F163=Tabelle7[[#This Row],[ReceiverID]],$G163=Tabelle7[[#This Row],[SenderID]]),$C163,IF(ISBLANK($G163),$C163,$C163+1))</f>
        <v>73</v>
      </c>
      <c r="D164" t="s">
        <v>561</v>
      </c>
      <c r="E164">
        <v>8416</v>
      </c>
      <c r="F164">
        <v>405</v>
      </c>
      <c r="G164">
        <v>406</v>
      </c>
      <c r="H164" t="s">
        <v>31</v>
      </c>
      <c r="I164" t="str">
        <f t="array" ref="I164">IFERROR(_xlfn.XLOOKUP(Tabelle7[[#This Row],[NegotiationID]]&amp;"FinalAccept",Tabelle7[NegotiationID]&amp;Tabelle7[ActionType],Tabelle7[ActionType],,0),_xlfn.XLOOKUP(Tabelle7[[#This Row],[NegotiationID]]&amp;"FinalReject",Tabelle7[NegotiationID]&amp;Tabelle7[ActionType],Tabelle7[ActionType],,0))</f>
        <v>FinalAccept</v>
      </c>
      <c r="J164">
        <v>0.23100000000000001</v>
      </c>
      <c r="K164">
        <v>0.57199999999999995</v>
      </c>
      <c r="L164">
        <v>0.80300000000000005</v>
      </c>
      <c r="M164">
        <v>0.34100000000000003</v>
      </c>
      <c r="N164">
        <v>145</v>
      </c>
      <c r="O164">
        <v>1112</v>
      </c>
      <c r="P164">
        <v>7</v>
      </c>
      <c r="Q164" s="3" t="s">
        <v>679</v>
      </c>
    </row>
    <row r="165" ht="15" customHeight="1">
      <c r="A165" t="e">
        <f t="shared" ca="1" si="486"/>
        <v>#VALUE!</v>
      </c>
      <c r="B165" t="e">
        <f t="array" ref="B165" ca="1">_xlfn.XLOOKUP(Tabelle7[[#This Row],[ExperimentID]]&amp;Tabelle7[[#This Row],[NegotiationID]]&amp;Tabelle7[[#This Row],[MessageID]],ALL_IN_ONE[ExperimentID]&amp;ALL_IN_ONE[NegotiationID]&amp;ALL_IN_ONE[MessageID],ALL_IN_ONE[Gesamt_ID],,0)</f>
        <v>#VALUE!</v>
      </c>
      <c r="C165">
        <f>IF(AND($F164=Tabelle7[[#This Row],[ReceiverID]],$G164=Tabelle7[[#This Row],[SenderID]]),$C164,IF(ISBLANK($G164),$C164,$C164+1))</f>
        <v>73</v>
      </c>
      <c r="D165" t="s">
        <v>561</v>
      </c>
      <c r="E165">
        <v>8526</v>
      </c>
      <c r="F165">
        <v>406</v>
      </c>
      <c r="G165">
        <v>405</v>
      </c>
      <c r="H165" t="s">
        <v>31</v>
      </c>
      <c r="I165" t="str">
        <f t="array" ref="I165">IFERROR(_xlfn.XLOOKUP(Tabelle7[[#This Row],[NegotiationID]]&amp;"FinalAccept",Tabelle7[NegotiationID]&amp;Tabelle7[ActionType],Tabelle7[ActionType],,0),_xlfn.XLOOKUP(Tabelle7[[#This Row],[NegotiationID]]&amp;"FinalReject",Tabelle7[NegotiationID]&amp;Tabelle7[ActionType],Tabelle7[ActionType],,0))</f>
        <v>FinalAccept</v>
      </c>
      <c r="J165">
        <v>0.62419999999999998</v>
      </c>
      <c r="K165">
        <v>0.33339999999999997</v>
      </c>
      <c r="L165">
        <v>0.95760000000000001</v>
      </c>
      <c r="M165">
        <v>0.2908</v>
      </c>
      <c r="N165">
        <v>195</v>
      </c>
      <c r="O165">
        <v>1112</v>
      </c>
      <c r="P165">
        <v>7</v>
      </c>
      <c r="Q165" s="3" t="s">
        <v>680</v>
      </c>
    </row>
    <row r="166" ht="15" customHeight="1">
      <c r="A166" t="e">
        <f t="shared" ca="1" si="486"/>
        <v>#VALUE!</v>
      </c>
      <c r="B166" t="e">
        <f t="array" ref="B166" ca="1">_xlfn.XLOOKUP(Tabelle7[[#This Row],[ExperimentID]]&amp;Tabelle7[[#This Row],[NegotiationID]]&amp;Tabelle7[[#This Row],[MessageID]],ALL_IN_ONE[ExperimentID]&amp;ALL_IN_ONE[NegotiationID]&amp;ALL_IN_ONE[MessageID],ALL_IN_ONE[Gesamt_ID],,0)</f>
        <v>#VALUE!</v>
      </c>
      <c r="C166">
        <f>IF(AND($F165=Tabelle7[[#This Row],[ReceiverID]],$G165=Tabelle7[[#This Row],[SenderID]]),$C165,IF(ISBLANK($G165),$C165,$C165+1))</f>
        <v>73</v>
      </c>
      <c r="D166" t="s">
        <v>561</v>
      </c>
      <c r="E166">
        <v>8883</v>
      </c>
      <c r="F166">
        <v>405</v>
      </c>
      <c r="G166">
        <v>406</v>
      </c>
      <c r="H166" t="s">
        <v>20</v>
      </c>
      <c r="I166" t="str">
        <f t="array" ref="I166">IFERROR(_xlfn.XLOOKUP(Tabelle7[[#This Row],[NegotiationID]]&amp;"FinalAccept",Tabelle7[NegotiationID]&amp;Tabelle7[ActionType],Tabelle7[ActionType],,0),_xlfn.XLOOKUP(Tabelle7[[#This Row],[NegotiationID]]&amp;"FinalReject",Tabelle7[NegotiationID]&amp;Tabelle7[ActionType],Tabelle7[ActionType],,0))</f>
        <v>FinalAccept</v>
      </c>
      <c r="J166">
        <v>0.33339999999999997</v>
      </c>
      <c r="K166">
        <v>0.62419999999999998</v>
      </c>
      <c r="L166">
        <v>0.95760000000000001</v>
      </c>
      <c r="M166">
        <v>0.2908</v>
      </c>
      <c r="N166">
        <v>36</v>
      </c>
      <c r="O166">
        <v>1112</v>
      </c>
      <c r="P166">
        <v>7</v>
      </c>
      <c r="Q166" s="3" t="s">
        <v>681</v>
      </c>
    </row>
    <row r="167" ht="15" hidden="1" customHeight="1">
      <c r="A167" t="e">
        <f t="shared" ca="1" si="486"/>
        <v>#VALUE!</v>
      </c>
      <c r="B167" t="e">
        <f t="array" ref="B167" ca="1">_xlfn.XLOOKUP(Tabelle7[[#This Row],[ExperimentID]]&amp;Tabelle7[[#This Row],[NegotiationID]]&amp;Tabelle7[[#This Row],[MessageID]],ALL_IN_ONE[ExperimentID]&amp;ALL_IN_ONE[NegotiationID]&amp;ALL_IN_ONE[MessageID],ALL_IN_ONE[Gesamt_ID],,0)</f>
        <v>#VALUE!</v>
      </c>
      <c r="C167">
        <f>IF(AND($F166=Tabelle7[[#This Row],[ReceiverID]],$G166=Tabelle7[[#This Row],[SenderID]]),$C166,IF(ISBLANK($G166),$C166,$C166+1))</f>
        <v>74</v>
      </c>
      <c r="D167" t="s">
        <v>561</v>
      </c>
      <c r="E167">
        <v>432</v>
      </c>
      <c r="H167" t="s">
        <v>6019</v>
      </c>
      <c r="I167" t="str">
        <f t="array" ref="I167">IFERROR(_xlfn.XLOOKUP(Tabelle7[[#This Row],[NegotiationID]]&amp;"FinalAccept",Tabelle7[NegotiationID]&amp;Tabelle7[ActionType],Tabelle7[ActionType],,0),_xlfn.XLOOKUP(Tabelle7[[#This Row],[NegotiationID]]&amp;"FinalReject",Tabelle7[NegotiationID]&amp;Tabelle7[ActionType],Tabelle7[ActionType],,0))</f>
        <v>FinalAccept</v>
      </c>
      <c r="N167">
        <v>21</v>
      </c>
      <c r="O167">
        <v>3624</v>
      </c>
      <c r="P167">
        <v>10</v>
      </c>
      <c r="Q167" t="s">
        <v>6020</v>
      </c>
    </row>
    <row r="168" ht="15" customHeight="1">
      <c r="A168" t="e">
        <f t="shared" ca="1" si="486"/>
        <v>#VALUE!</v>
      </c>
      <c r="B168" t="e">
        <f t="array" ref="B168" ca="1">_xlfn.XLOOKUP(Tabelle7[[#This Row],[ExperimentID]]&amp;Tabelle7[[#This Row],[NegotiationID]]&amp;Tabelle7[[#This Row],[MessageID]],ALL_IN_ONE[ExperimentID]&amp;ALL_IN_ONE[NegotiationID]&amp;ALL_IN_ONE[MessageID],ALL_IN_ONE[Gesamt_ID],,0)</f>
        <v>#VALUE!</v>
      </c>
      <c r="C168">
        <f>IF(AND($F167=Tabelle7[[#This Row],[ReceiverID]],$G167=Tabelle7[[#This Row],[SenderID]]),$C167,IF(ISBLANK($G167),$C167,$C167+1))</f>
        <v>74</v>
      </c>
      <c r="D168" t="s">
        <v>561</v>
      </c>
      <c r="E168">
        <v>7917</v>
      </c>
      <c r="F168">
        <v>434</v>
      </c>
      <c r="G168">
        <v>433</v>
      </c>
      <c r="H168" t="s">
        <v>19</v>
      </c>
      <c r="I168" t="str">
        <f t="array" ref="I168">IFERROR(_xlfn.XLOOKUP(Tabelle7[[#This Row],[NegotiationID]]&amp;"FinalAccept",Tabelle7[NegotiationID]&amp;Tabelle7[ActionType],Tabelle7[ActionType],,0),_xlfn.XLOOKUP(Tabelle7[[#This Row],[NegotiationID]]&amp;"FinalReject",Tabelle7[NegotiationID]&amp;Tabelle7[ActionType],Tabelle7[ActionType],,0))</f>
        <v>FinalAccept</v>
      </c>
      <c r="J168">
        <v>1</v>
      </c>
      <c r="K168">
        <v>0.44440000000000002</v>
      </c>
      <c r="L168">
        <v>1.4443999999999999</v>
      </c>
      <c r="M168">
        <v>0.55559999999999998</v>
      </c>
      <c r="N168">
        <v>376</v>
      </c>
      <c r="O168">
        <v>3624</v>
      </c>
      <c r="P168">
        <v>10</v>
      </c>
      <c r="Q168" s="3" t="s">
        <v>682</v>
      </c>
    </row>
    <row r="169" ht="15" customHeight="1">
      <c r="A169" t="e">
        <f t="shared" ca="1" si="486"/>
        <v>#VALUE!</v>
      </c>
      <c r="B169" t="e">
        <f t="array" ref="B169" ca="1">_xlfn.XLOOKUP(Tabelle7[[#This Row],[ExperimentID]]&amp;Tabelle7[[#This Row],[NegotiationID]]&amp;Tabelle7[[#This Row],[MessageID]],ALL_IN_ONE[ExperimentID]&amp;ALL_IN_ONE[NegotiationID]&amp;ALL_IN_ONE[MessageID],ALL_IN_ONE[Gesamt_ID],,0)</f>
        <v>#VALUE!</v>
      </c>
      <c r="C169">
        <f>IF(AND($F168=Tabelle7[[#This Row],[ReceiverID]],$G168=Tabelle7[[#This Row],[SenderID]]),$C168,IF(ISBLANK($G168),$C168,$C168+1))</f>
        <v>74</v>
      </c>
      <c r="D169" t="s">
        <v>561</v>
      </c>
      <c r="E169">
        <v>9689</v>
      </c>
      <c r="F169">
        <v>433</v>
      </c>
      <c r="G169">
        <v>434</v>
      </c>
      <c r="H169" t="s">
        <v>31</v>
      </c>
      <c r="I169" t="str">
        <f t="array" ref="I169">IFERROR(_xlfn.XLOOKUP(Tabelle7[[#This Row],[NegotiationID]]&amp;"FinalAccept",Tabelle7[NegotiationID]&amp;Tabelle7[ActionType],Tabelle7[ActionType],,0),_xlfn.XLOOKUP(Tabelle7[[#This Row],[NegotiationID]]&amp;"FinalReject",Tabelle7[NegotiationID]&amp;Tabelle7[ActionType],Tabelle7[ActionType],,0))</f>
        <v>FinalAccept</v>
      </c>
      <c r="J169">
        <v>1</v>
      </c>
      <c r="K169">
        <v>1</v>
      </c>
      <c r="L169">
        <v>2</v>
      </c>
      <c r="M169">
        <v>0</v>
      </c>
      <c r="N169">
        <v>306</v>
      </c>
      <c r="O169">
        <v>3624</v>
      </c>
      <c r="P169">
        <v>10</v>
      </c>
      <c r="Q169" s="3" t="s">
        <v>683</v>
      </c>
    </row>
    <row r="170" ht="15" customHeight="1">
      <c r="A170" t="e">
        <f t="shared" ca="1" si="486"/>
        <v>#VALUE!</v>
      </c>
      <c r="B170" t="e">
        <f t="array" ref="B170" ca="1">_xlfn.XLOOKUP(Tabelle7[[#This Row],[ExperimentID]]&amp;Tabelle7[[#This Row],[NegotiationID]]&amp;Tabelle7[[#This Row],[MessageID]],ALL_IN_ONE[ExperimentID]&amp;ALL_IN_ONE[NegotiationID]&amp;ALL_IN_ONE[MessageID],ALL_IN_ONE[Gesamt_ID],,0)</f>
        <v>#VALUE!</v>
      </c>
      <c r="C170">
        <f>IF(AND($F169=Tabelle7[[#This Row],[ReceiverID]],$G169=Tabelle7[[#This Row],[SenderID]]),$C169,IF(ISBLANK($G169),$C169,$C169+1))</f>
        <v>74</v>
      </c>
      <c r="D170" t="s">
        <v>561</v>
      </c>
      <c r="E170">
        <v>9855</v>
      </c>
      <c r="F170">
        <v>434</v>
      </c>
      <c r="G170">
        <v>433</v>
      </c>
      <c r="H170" t="s">
        <v>31</v>
      </c>
      <c r="I170" t="str">
        <f t="array" ref="I170">IFERROR(_xlfn.XLOOKUP(Tabelle7[[#This Row],[NegotiationID]]&amp;"FinalAccept",Tabelle7[NegotiationID]&amp;Tabelle7[ActionType],Tabelle7[ActionType],,0),_xlfn.XLOOKUP(Tabelle7[[#This Row],[NegotiationID]]&amp;"FinalReject",Tabelle7[NegotiationID]&amp;Tabelle7[ActionType],Tabelle7[ActionType],,0))</f>
        <v>FinalAccept</v>
      </c>
      <c r="J170">
        <v>0.85599999999999998</v>
      </c>
      <c r="K170">
        <v>0.49299999999999999</v>
      </c>
      <c r="L170">
        <v>1.349</v>
      </c>
      <c r="M170">
        <v>0.36299999999999999</v>
      </c>
      <c r="N170">
        <v>397</v>
      </c>
      <c r="O170">
        <v>3624</v>
      </c>
      <c r="P170">
        <v>10</v>
      </c>
      <c r="Q170" s="3" t="s">
        <v>684</v>
      </c>
    </row>
    <row r="171" ht="15" customHeight="1">
      <c r="A171" t="e">
        <f t="shared" ca="1" si="486"/>
        <v>#VALUE!</v>
      </c>
      <c r="B171" t="e">
        <f t="array" ref="B171" ca="1">_xlfn.XLOOKUP(Tabelle7[[#This Row],[ExperimentID]]&amp;Tabelle7[[#This Row],[NegotiationID]]&amp;Tabelle7[[#This Row],[MessageID]],ALL_IN_ONE[ExperimentID]&amp;ALL_IN_ONE[NegotiationID]&amp;ALL_IN_ONE[MessageID],ALL_IN_ONE[Gesamt_ID],,0)</f>
        <v>#VALUE!</v>
      </c>
      <c r="C171">
        <f>IF(AND($F170=Tabelle7[[#This Row],[ReceiverID]],$G170=Tabelle7[[#This Row],[SenderID]]),$C170,IF(ISBLANK($G170),$C170,$C170+1))</f>
        <v>74</v>
      </c>
      <c r="D171" t="s">
        <v>561</v>
      </c>
      <c r="E171">
        <v>10885</v>
      </c>
      <c r="F171">
        <v>433</v>
      </c>
      <c r="G171">
        <v>434</v>
      </c>
      <c r="H171" t="s">
        <v>31</v>
      </c>
      <c r="I171" t="str">
        <f t="array" ref="I171">IFERROR(_xlfn.XLOOKUP(Tabelle7[[#This Row],[NegotiationID]]&amp;"FinalAccept",Tabelle7[NegotiationID]&amp;Tabelle7[ActionType],Tabelle7[ActionType],,0),_xlfn.XLOOKUP(Tabelle7[[#This Row],[NegotiationID]]&amp;"FinalReject",Tabelle7[NegotiationID]&amp;Tabelle7[ActionType],Tabelle7[ActionType],,0))</f>
        <v>FinalAccept</v>
      </c>
      <c r="J171">
        <v>1</v>
      </c>
      <c r="K171">
        <v>1</v>
      </c>
      <c r="L171">
        <v>2</v>
      </c>
      <c r="M171">
        <v>0</v>
      </c>
      <c r="N171">
        <v>436</v>
      </c>
      <c r="O171">
        <v>3624</v>
      </c>
      <c r="P171">
        <v>10</v>
      </c>
      <c r="Q171" s="3" t="s">
        <v>685</v>
      </c>
    </row>
    <row r="172" ht="15" customHeight="1">
      <c r="A172" t="e">
        <f t="shared" ca="1" si="486"/>
        <v>#VALUE!</v>
      </c>
      <c r="B172" t="e">
        <f t="array" ref="B172" ca="1">_xlfn.XLOOKUP(Tabelle7[[#This Row],[ExperimentID]]&amp;Tabelle7[[#This Row],[NegotiationID]]&amp;Tabelle7[[#This Row],[MessageID]],ALL_IN_ONE[ExperimentID]&amp;ALL_IN_ONE[NegotiationID]&amp;ALL_IN_ONE[MessageID],ALL_IN_ONE[Gesamt_ID],,0)</f>
        <v>#VALUE!</v>
      </c>
      <c r="C172">
        <f>IF(AND($F171=Tabelle7[[#This Row],[ReceiverID]],$G171=Tabelle7[[#This Row],[SenderID]]),$C171,IF(ISBLANK($G171),$C171,$C171+1))</f>
        <v>74</v>
      </c>
      <c r="D172" t="s">
        <v>561</v>
      </c>
      <c r="E172">
        <v>11010</v>
      </c>
      <c r="F172">
        <v>434</v>
      </c>
      <c r="G172">
        <v>433</v>
      </c>
      <c r="H172" t="s">
        <v>31</v>
      </c>
      <c r="I172" t="str">
        <f t="array" ref="I172">IFERROR(_xlfn.XLOOKUP(Tabelle7[[#This Row],[NegotiationID]]&amp;"FinalAccept",Tabelle7[NegotiationID]&amp;Tabelle7[ActionType],Tabelle7[ActionType],,0),_xlfn.XLOOKUP(Tabelle7[[#This Row],[NegotiationID]]&amp;"FinalReject",Tabelle7[NegotiationID]&amp;Tabelle7[ActionType],Tabelle7[ActionType],,0))</f>
        <v>FinalAccept</v>
      </c>
      <c r="J172">
        <v>0.85599999999999998</v>
      </c>
      <c r="K172">
        <v>0.49299999999999999</v>
      </c>
      <c r="L172">
        <v>1.349</v>
      </c>
      <c r="M172">
        <v>0.36299999999999999</v>
      </c>
      <c r="N172">
        <v>487</v>
      </c>
      <c r="O172">
        <v>3624</v>
      </c>
      <c r="P172">
        <v>10</v>
      </c>
      <c r="Q172" s="3" t="s">
        <v>686</v>
      </c>
    </row>
    <row r="173" ht="15" customHeight="1">
      <c r="A173" t="e">
        <f t="shared" ca="1" si="486"/>
        <v>#VALUE!</v>
      </c>
      <c r="B173" t="e">
        <f t="array" ref="B173" ca="1">_xlfn.XLOOKUP(Tabelle7[[#This Row],[ExperimentID]]&amp;Tabelle7[[#This Row],[NegotiationID]]&amp;Tabelle7[[#This Row],[MessageID]],ALL_IN_ONE[ExperimentID]&amp;ALL_IN_ONE[NegotiationID]&amp;ALL_IN_ONE[MessageID],ALL_IN_ONE[Gesamt_ID],,0)</f>
        <v>#VALUE!</v>
      </c>
      <c r="C173">
        <f>IF(AND($F172=Tabelle7[[#This Row],[ReceiverID]],$G172=Tabelle7[[#This Row],[SenderID]]),$C172,IF(ISBLANK($G172),$C172,$C172+1))</f>
        <v>74</v>
      </c>
      <c r="D173" t="s">
        <v>561</v>
      </c>
      <c r="E173">
        <v>11485</v>
      </c>
      <c r="F173">
        <v>433</v>
      </c>
      <c r="G173">
        <v>434</v>
      </c>
      <c r="H173" t="s">
        <v>31</v>
      </c>
      <c r="I173" t="str">
        <f t="array" ref="I173">IFERROR(_xlfn.XLOOKUP(Tabelle7[[#This Row],[NegotiationID]]&amp;"FinalAccept",Tabelle7[NegotiationID]&amp;Tabelle7[ActionType],Tabelle7[ActionType],,0),_xlfn.XLOOKUP(Tabelle7[[#This Row],[NegotiationID]]&amp;"FinalReject",Tabelle7[NegotiationID]&amp;Tabelle7[ActionType],Tabelle7[ActionType],,0))</f>
        <v>FinalAccept</v>
      </c>
      <c r="J173">
        <v>1</v>
      </c>
      <c r="K173">
        <v>1</v>
      </c>
      <c r="L173">
        <v>2</v>
      </c>
      <c r="M173">
        <v>0</v>
      </c>
      <c r="N173">
        <v>517</v>
      </c>
      <c r="O173">
        <v>3624</v>
      </c>
      <c r="P173">
        <v>10</v>
      </c>
      <c r="Q173" s="3" t="s">
        <v>687</v>
      </c>
    </row>
    <row r="174" ht="15" customHeight="1">
      <c r="A174" t="e">
        <f t="shared" ca="1" si="486"/>
        <v>#VALUE!</v>
      </c>
      <c r="B174" t="e">
        <f t="array" ref="B174" ca="1">_xlfn.XLOOKUP(Tabelle7[[#This Row],[ExperimentID]]&amp;Tabelle7[[#This Row],[NegotiationID]]&amp;Tabelle7[[#This Row],[MessageID]],ALL_IN_ONE[ExperimentID]&amp;ALL_IN_ONE[NegotiationID]&amp;ALL_IN_ONE[MessageID],ALL_IN_ONE[Gesamt_ID],,0)</f>
        <v>#VALUE!</v>
      </c>
      <c r="C174">
        <f>IF(AND($F173=Tabelle7[[#This Row],[ReceiverID]],$G173=Tabelle7[[#This Row],[SenderID]]),$C173,IF(ISBLANK($G173),$C173,$C173+1))</f>
        <v>74</v>
      </c>
      <c r="D174" t="s">
        <v>561</v>
      </c>
      <c r="E174">
        <v>11720</v>
      </c>
      <c r="F174">
        <v>434</v>
      </c>
      <c r="G174">
        <v>433</v>
      </c>
      <c r="H174" t="s">
        <v>31</v>
      </c>
      <c r="I174" t="str">
        <f t="array" ref="I174">IFERROR(_xlfn.XLOOKUP(Tabelle7[[#This Row],[NegotiationID]]&amp;"FinalAccept",Tabelle7[NegotiationID]&amp;Tabelle7[ActionType],Tabelle7[ActionType],,0),_xlfn.XLOOKUP(Tabelle7[[#This Row],[NegotiationID]]&amp;"FinalReject",Tabelle7[NegotiationID]&amp;Tabelle7[ActionType],Tabelle7[ActionType],,0))</f>
        <v>FinalAccept</v>
      </c>
      <c r="J174">
        <v>1</v>
      </c>
      <c r="K174">
        <v>1</v>
      </c>
      <c r="L174">
        <v>2</v>
      </c>
      <c r="M174">
        <v>0</v>
      </c>
      <c r="N174">
        <v>521</v>
      </c>
      <c r="O174">
        <v>3624</v>
      </c>
      <c r="P174">
        <v>10</v>
      </c>
      <c r="Q174" s="3" t="s">
        <v>688</v>
      </c>
    </row>
    <row r="175" ht="15" customHeight="1">
      <c r="A175" t="e">
        <f t="shared" ca="1" si="486"/>
        <v>#VALUE!</v>
      </c>
      <c r="B175" t="e">
        <f t="array" ref="B175" ca="1">_xlfn.XLOOKUP(Tabelle7[[#This Row],[ExperimentID]]&amp;Tabelle7[[#This Row],[NegotiationID]]&amp;Tabelle7[[#This Row],[MessageID]],ALL_IN_ONE[ExperimentID]&amp;ALL_IN_ONE[NegotiationID]&amp;ALL_IN_ONE[MessageID],ALL_IN_ONE[Gesamt_ID],,0)</f>
        <v>#VALUE!</v>
      </c>
      <c r="C175">
        <f>IF(AND($F174=Tabelle7[[#This Row],[ReceiverID]],$G174=Tabelle7[[#This Row],[SenderID]]),$C174,IF(ISBLANK($G174),$C174,$C174+1))</f>
        <v>74</v>
      </c>
      <c r="D175" t="s">
        <v>561</v>
      </c>
      <c r="E175">
        <v>13488</v>
      </c>
      <c r="F175">
        <v>433</v>
      </c>
      <c r="G175">
        <v>434</v>
      </c>
      <c r="H175" t="s">
        <v>31</v>
      </c>
      <c r="I175" t="str">
        <f t="array" ref="I175">IFERROR(_xlfn.XLOOKUP(Tabelle7[[#This Row],[NegotiationID]]&amp;"FinalAccept",Tabelle7[NegotiationID]&amp;Tabelle7[ActionType],Tabelle7[ActionType],,0),_xlfn.XLOOKUP(Tabelle7[[#This Row],[NegotiationID]]&amp;"FinalReject",Tabelle7[NegotiationID]&amp;Tabelle7[ActionType],Tabelle7[ActionType],,0))</f>
        <v>FinalAccept</v>
      </c>
      <c r="J175">
        <v>0.41299999999999998</v>
      </c>
      <c r="K175">
        <v>0.58560000000000001</v>
      </c>
      <c r="L175">
        <v>0.99860000000000004</v>
      </c>
      <c r="M175">
        <v>0.1726</v>
      </c>
      <c r="N175">
        <v>457</v>
      </c>
      <c r="O175">
        <v>3624</v>
      </c>
      <c r="P175">
        <v>10</v>
      </c>
      <c r="Q175" s="3" t="s">
        <v>689</v>
      </c>
    </row>
    <row r="176" ht="15" customHeight="1">
      <c r="A176" t="e">
        <f t="shared" ca="1" si="486"/>
        <v>#VALUE!</v>
      </c>
      <c r="B176" t="e">
        <f t="array" ref="B176" ca="1">_xlfn.XLOOKUP(Tabelle7[[#This Row],[ExperimentID]]&amp;Tabelle7[[#This Row],[NegotiationID]]&amp;Tabelle7[[#This Row],[MessageID]],ALL_IN_ONE[ExperimentID]&amp;ALL_IN_ONE[NegotiationID]&amp;ALL_IN_ONE[MessageID],ALL_IN_ONE[Gesamt_ID],,0)</f>
        <v>#VALUE!</v>
      </c>
      <c r="C176">
        <f>IF(AND($F175=Tabelle7[[#This Row],[ReceiverID]],$G175=Tabelle7[[#This Row],[SenderID]]),$C175,IF(ISBLANK($G175),$C175,$C175+1))</f>
        <v>74</v>
      </c>
      <c r="D176" t="s">
        <v>561</v>
      </c>
      <c r="E176">
        <v>13582</v>
      </c>
      <c r="F176">
        <v>434</v>
      </c>
      <c r="G176">
        <v>433</v>
      </c>
      <c r="H176" t="s">
        <v>20</v>
      </c>
      <c r="I176" t="str">
        <f t="array" ref="I176">IFERROR(_xlfn.XLOOKUP(Tabelle7[[#This Row],[NegotiationID]]&amp;"FinalAccept",Tabelle7[NegotiationID]&amp;Tabelle7[ActionType],Tabelle7[ActionType],,0),_xlfn.XLOOKUP(Tabelle7[[#This Row],[NegotiationID]]&amp;"FinalReject",Tabelle7[NegotiationID]&amp;Tabelle7[ActionType],Tabelle7[ActionType],,0))</f>
        <v>FinalAccept</v>
      </c>
      <c r="J176">
        <v>0.58560000000000001</v>
      </c>
      <c r="K176">
        <v>0.41299999999999998</v>
      </c>
      <c r="L176">
        <v>0.99860000000000004</v>
      </c>
      <c r="M176">
        <v>0.1726</v>
      </c>
      <c r="N176">
        <v>106</v>
      </c>
      <c r="O176">
        <v>3624</v>
      </c>
      <c r="P176">
        <v>10</v>
      </c>
      <c r="Q176" s="3" t="s">
        <v>690</v>
      </c>
    </row>
    <row r="177" ht="15" hidden="1" customHeight="1">
      <c r="A177" t="e">
        <f t="shared" ca="1" si="486"/>
        <v>#VALUE!</v>
      </c>
      <c r="B177" t="e">
        <f t="array" ref="B177" ca="1">_xlfn.XLOOKUP(Tabelle7[[#This Row],[ExperimentID]]&amp;Tabelle7[[#This Row],[NegotiationID]]&amp;Tabelle7[[#This Row],[MessageID]],ALL_IN_ONE[ExperimentID]&amp;ALL_IN_ONE[NegotiationID]&amp;ALL_IN_ONE[MessageID],ALL_IN_ONE[Gesamt_ID],,0)</f>
        <v>#VALUE!</v>
      </c>
      <c r="C177">
        <f>IF(AND($F176=Tabelle7[[#This Row],[ReceiverID]],$G176=Tabelle7[[#This Row],[SenderID]]),$C176,IF(ISBLANK($G176),$C176,$C176+1))</f>
        <v>75</v>
      </c>
      <c r="D177" t="s">
        <v>561</v>
      </c>
      <c r="E177">
        <v>460</v>
      </c>
      <c r="H177" t="s">
        <v>6019</v>
      </c>
      <c r="I177" t="str">
        <f t="array" ref="I177">IFERROR(_xlfn.XLOOKUP(Tabelle7[[#This Row],[NegotiationID]]&amp;"FinalAccept",Tabelle7[NegotiationID]&amp;Tabelle7[ActionType],Tabelle7[ActionType],,0),_xlfn.XLOOKUP(Tabelle7[[#This Row],[NegotiationID]]&amp;"FinalReject",Tabelle7[NegotiationID]&amp;Tabelle7[ActionType],Tabelle7[ActionType],,0))</f>
        <v>FinalAccept</v>
      </c>
      <c r="N177">
        <v>21</v>
      </c>
      <c r="O177">
        <v>2034</v>
      </c>
      <c r="P177">
        <v>13</v>
      </c>
      <c r="Q177" t="s">
        <v>6020</v>
      </c>
    </row>
    <row r="178" ht="15" customHeight="1">
      <c r="A178" t="e">
        <f t="shared" ca="1" si="486"/>
        <v>#VALUE!</v>
      </c>
      <c r="B178" t="e">
        <f t="array" ref="B178" ca="1">_xlfn.XLOOKUP(Tabelle7[[#This Row],[ExperimentID]]&amp;Tabelle7[[#This Row],[NegotiationID]]&amp;Tabelle7[[#This Row],[MessageID]],ALL_IN_ONE[ExperimentID]&amp;ALL_IN_ONE[NegotiationID]&amp;ALL_IN_ONE[MessageID],ALL_IN_ONE[Gesamt_ID],,0)</f>
        <v>#VALUE!</v>
      </c>
      <c r="C178">
        <f>IF(AND($F177=Tabelle7[[#This Row],[ReceiverID]],$G177=Tabelle7[[#This Row],[SenderID]]),$C177,IF(ISBLANK($G177),$C177,$C177+1))</f>
        <v>75</v>
      </c>
      <c r="D178" t="s">
        <v>561</v>
      </c>
      <c r="E178">
        <v>8176</v>
      </c>
      <c r="F178">
        <v>462</v>
      </c>
      <c r="G178">
        <v>461</v>
      </c>
      <c r="H178" t="s">
        <v>19</v>
      </c>
      <c r="I178" t="str">
        <f t="array" ref="I178">IFERROR(_xlfn.XLOOKUP(Tabelle7[[#This Row],[NegotiationID]]&amp;"FinalAccept",Tabelle7[NegotiationID]&amp;Tabelle7[ActionType],Tabelle7[ActionType],,0),_xlfn.XLOOKUP(Tabelle7[[#This Row],[NegotiationID]]&amp;"FinalReject",Tabelle7[NegotiationID]&amp;Tabelle7[ActionType],Tabelle7[ActionType],,0))</f>
        <v>FinalAccept</v>
      </c>
      <c r="J178">
        <v>1</v>
      </c>
      <c r="K178">
        <v>0.73440000000000005</v>
      </c>
      <c r="L178">
        <v>1.7343999999999999</v>
      </c>
      <c r="M178">
        <v>0.2656</v>
      </c>
      <c r="N178">
        <v>281</v>
      </c>
      <c r="O178">
        <v>2034</v>
      </c>
      <c r="P178">
        <v>13</v>
      </c>
      <c r="Q178" s="3" t="s">
        <v>691</v>
      </c>
    </row>
    <row r="179" ht="15" customHeight="1">
      <c r="A179" t="e">
        <f t="shared" ca="1" si="486"/>
        <v>#VALUE!</v>
      </c>
      <c r="B179" t="e">
        <f t="array" ref="B179" ca="1">_xlfn.XLOOKUP(Tabelle7[[#This Row],[ExperimentID]]&amp;Tabelle7[[#This Row],[NegotiationID]]&amp;Tabelle7[[#This Row],[MessageID]],ALL_IN_ONE[ExperimentID]&amp;ALL_IN_ONE[NegotiationID]&amp;ALL_IN_ONE[MessageID],ALL_IN_ONE[Gesamt_ID],,0)</f>
        <v>#VALUE!</v>
      </c>
      <c r="C179">
        <f>IF(AND($F178=Tabelle7[[#This Row],[ReceiverID]],$G178=Tabelle7[[#This Row],[SenderID]]),$C178,IF(ISBLANK($G178),$C178,$C178+1))</f>
        <v>75</v>
      </c>
      <c r="D179" t="s">
        <v>561</v>
      </c>
      <c r="E179">
        <v>8917</v>
      </c>
      <c r="F179">
        <v>461</v>
      </c>
      <c r="G179">
        <v>462</v>
      </c>
      <c r="H179" t="s">
        <v>31</v>
      </c>
      <c r="I179" t="str">
        <f t="array" ref="I179">IFERROR(_xlfn.XLOOKUP(Tabelle7[[#This Row],[NegotiationID]]&amp;"FinalAccept",Tabelle7[NegotiationID]&amp;Tabelle7[ActionType],Tabelle7[ActionType],,0),_xlfn.XLOOKUP(Tabelle7[[#This Row],[NegotiationID]]&amp;"FinalReject",Tabelle7[NegotiationID]&amp;Tabelle7[ActionType],Tabelle7[ActionType],,0))</f>
        <v>FinalAccept</v>
      </c>
      <c r="J179">
        <v>0.65100000000000002</v>
      </c>
      <c r="K179">
        <v>0.2228</v>
      </c>
      <c r="L179">
        <v>0.87380000000000002</v>
      </c>
      <c r="M179">
        <v>0.42820000000000003</v>
      </c>
      <c r="N179">
        <v>187</v>
      </c>
      <c r="O179">
        <v>2034</v>
      </c>
      <c r="P179">
        <v>13</v>
      </c>
      <c r="Q179" s="3" t="s">
        <v>692</v>
      </c>
    </row>
    <row r="180" ht="15" customHeight="1">
      <c r="A180" t="e">
        <f t="shared" ca="1" si="486"/>
        <v>#VALUE!</v>
      </c>
      <c r="B180" t="e">
        <f t="array" ref="B180" ca="1">_xlfn.XLOOKUP(Tabelle7[[#This Row],[ExperimentID]]&amp;Tabelle7[[#This Row],[NegotiationID]]&amp;Tabelle7[[#This Row],[MessageID]],ALL_IN_ONE[ExperimentID]&amp;ALL_IN_ONE[NegotiationID]&amp;ALL_IN_ONE[MessageID],ALL_IN_ONE[Gesamt_ID],,0)</f>
        <v>#VALUE!</v>
      </c>
      <c r="C180">
        <f>IF(AND($F179=Tabelle7[[#This Row],[ReceiverID]],$G179=Tabelle7[[#This Row],[SenderID]]),$C179,IF(ISBLANK($G179),$C179,$C179+1))</f>
        <v>75</v>
      </c>
      <c r="D180" t="s">
        <v>561</v>
      </c>
      <c r="E180">
        <v>9351</v>
      </c>
      <c r="F180">
        <v>462</v>
      </c>
      <c r="G180">
        <v>461</v>
      </c>
      <c r="H180" t="s">
        <v>31</v>
      </c>
      <c r="I180" t="str">
        <f t="array" ref="I180">IFERROR(_xlfn.XLOOKUP(Tabelle7[[#This Row],[NegotiationID]]&amp;"FinalAccept",Tabelle7[NegotiationID]&amp;Tabelle7[ActionType],Tabelle7[ActionType],,0),_xlfn.XLOOKUP(Tabelle7[[#This Row],[NegotiationID]]&amp;"FinalReject",Tabelle7[NegotiationID]&amp;Tabelle7[ActionType],Tabelle7[ActionType],,0))</f>
        <v>FinalAccept</v>
      </c>
      <c r="J180">
        <v>0.71999999999999997</v>
      </c>
      <c r="K180">
        <v>0.43440000000000001</v>
      </c>
      <c r="L180">
        <v>1.1544000000000001</v>
      </c>
      <c r="M180">
        <v>0.28560000000000002</v>
      </c>
      <c r="N180">
        <v>351</v>
      </c>
      <c r="O180">
        <v>2034</v>
      </c>
      <c r="P180">
        <v>13</v>
      </c>
      <c r="Q180" s="3" t="s">
        <v>693</v>
      </c>
    </row>
    <row r="181" ht="15" customHeight="1">
      <c r="A181" t="e">
        <f t="shared" ca="1" si="486"/>
        <v>#VALUE!</v>
      </c>
      <c r="B181" t="e">
        <f t="array" ref="B181" ca="1">_xlfn.XLOOKUP(Tabelle7[[#This Row],[ExperimentID]]&amp;Tabelle7[[#This Row],[NegotiationID]]&amp;Tabelle7[[#This Row],[MessageID]],ALL_IN_ONE[ExperimentID]&amp;ALL_IN_ONE[NegotiationID]&amp;ALL_IN_ONE[MessageID],ALL_IN_ONE[Gesamt_ID],,0)</f>
        <v>#VALUE!</v>
      </c>
      <c r="C181">
        <f>IF(AND($F180=Tabelle7[[#This Row],[ReceiverID]],$G180=Tabelle7[[#This Row],[SenderID]]),$C180,IF(ISBLANK($G180),$C180,$C180+1))</f>
        <v>75</v>
      </c>
      <c r="D181" t="s">
        <v>561</v>
      </c>
      <c r="E181">
        <v>10244</v>
      </c>
      <c r="F181">
        <v>461</v>
      </c>
      <c r="G181">
        <v>462</v>
      </c>
      <c r="H181" t="s">
        <v>31</v>
      </c>
      <c r="I181" t="str">
        <f t="array" ref="I181">IFERROR(_xlfn.XLOOKUP(Tabelle7[[#This Row],[NegotiationID]]&amp;"FinalAccept",Tabelle7[NegotiationID]&amp;Tabelle7[ActionType],Tabelle7[ActionType],,0),_xlfn.XLOOKUP(Tabelle7[[#This Row],[NegotiationID]]&amp;"FinalReject",Tabelle7[NegotiationID]&amp;Tabelle7[ActionType],Tabelle7[ActionType],,0))</f>
        <v>FinalAccept</v>
      </c>
      <c r="J181">
        <v>0.60299999999999998</v>
      </c>
      <c r="K181">
        <v>0.43480000000000002</v>
      </c>
      <c r="L181">
        <v>1.0378000000000001</v>
      </c>
      <c r="M181">
        <v>0.16819999999999999</v>
      </c>
      <c r="N181">
        <v>209</v>
      </c>
      <c r="O181">
        <v>2034</v>
      </c>
      <c r="P181">
        <v>13</v>
      </c>
      <c r="Q181" s="3" t="s">
        <v>694</v>
      </c>
    </row>
    <row r="182" ht="15" customHeight="1">
      <c r="A182" t="e">
        <f t="shared" ca="1" si="486"/>
        <v>#VALUE!</v>
      </c>
      <c r="B182" t="e">
        <f t="array" ref="B182" ca="1">_xlfn.XLOOKUP(Tabelle7[[#This Row],[ExperimentID]]&amp;Tabelle7[[#This Row],[NegotiationID]]&amp;Tabelle7[[#This Row],[MessageID]],ALL_IN_ONE[ExperimentID]&amp;ALL_IN_ONE[NegotiationID]&amp;ALL_IN_ONE[MessageID],ALL_IN_ONE[Gesamt_ID],,0)</f>
        <v>#VALUE!</v>
      </c>
      <c r="C182">
        <f>IF(AND($F181=Tabelle7[[#This Row],[ReceiverID]],$G181=Tabelle7[[#This Row],[SenderID]]),$C181,IF(ISBLANK($G181),$C181,$C181+1))</f>
        <v>75</v>
      </c>
      <c r="D182" t="s">
        <v>561</v>
      </c>
      <c r="E182">
        <v>11354</v>
      </c>
      <c r="F182">
        <v>462</v>
      </c>
      <c r="G182">
        <v>461</v>
      </c>
      <c r="H182" t="s">
        <v>31</v>
      </c>
      <c r="I182" t="str">
        <f t="array" ref="I182">IFERROR(_xlfn.XLOOKUP(Tabelle7[[#This Row],[NegotiationID]]&amp;"FinalAccept",Tabelle7[NegotiationID]&amp;Tabelle7[ActionType],Tabelle7[ActionType],,0),_xlfn.XLOOKUP(Tabelle7[[#This Row],[NegotiationID]]&amp;"FinalReject",Tabelle7[NegotiationID]&amp;Tabelle7[ActionType],Tabelle7[ActionType],,0))</f>
        <v>FinalAccept</v>
      </c>
      <c r="J182">
        <v>0.76800000000000002</v>
      </c>
      <c r="K182">
        <v>0.32919999999999999</v>
      </c>
      <c r="L182">
        <v>1.0972</v>
      </c>
      <c r="M182">
        <v>0.43880000000000002</v>
      </c>
      <c r="N182">
        <v>287</v>
      </c>
      <c r="O182">
        <v>2034</v>
      </c>
      <c r="P182">
        <v>13</v>
      </c>
      <c r="Q182" s="3" t="s">
        <v>695</v>
      </c>
    </row>
    <row r="183" ht="15" customHeight="1">
      <c r="A183" t="e">
        <f t="shared" ca="1" si="486"/>
        <v>#VALUE!</v>
      </c>
      <c r="B183" t="e">
        <f t="array" ref="B183" ca="1">_xlfn.XLOOKUP(Tabelle7[[#This Row],[ExperimentID]]&amp;Tabelle7[[#This Row],[NegotiationID]]&amp;Tabelle7[[#This Row],[MessageID]],ALL_IN_ONE[ExperimentID]&amp;ALL_IN_ONE[NegotiationID]&amp;ALL_IN_ONE[MessageID],ALL_IN_ONE[Gesamt_ID],,0)</f>
        <v>#VALUE!</v>
      </c>
      <c r="C183">
        <f>IF(AND($F182=Tabelle7[[#This Row],[ReceiverID]],$G182=Tabelle7[[#This Row],[SenderID]]),$C182,IF(ISBLANK($G182),$C182,$C182+1))</f>
        <v>75</v>
      </c>
      <c r="D183" t="s">
        <v>561</v>
      </c>
      <c r="E183">
        <v>11423</v>
      </c>
      <c r="F183">
        <v>461</v>
      </c>
      <c r="G183">
        <v>462</v>
      </c>
      <c r="H183" t="s">
        <v>31</v>
      </c>
      <c r="I183" t="str">
        <f t="array" ref="I183">IFERROR(_xlfn.XLOOKUP(Tabelle7[[#This Row],[NegotiationID]]&amp;"FinalAccept",Tabelle7[NegotiationID]&amp;Tabelle7[ActionType],Tabelle7[ActionType],,0),_xlfn.XLOOKUP(Tabelle7[[#This Row],[NegotiationID]]&amp;"FinalReject",Tabelle7[NegotiationID]&amp;Tabelle7[ActionType],Tabelle7[ActionType],,0))</f>
        <v>FinalAccept</v>
      </c>
      <c r="J183">
        <v>0.52400000000000002</v>
      </c>
      <c r="K183">
        <v>0.46899999999999997</v>
      </c>
      <c r="L183">
        <v>0.99299999999999999</v>
      </c>
      <c r="M183">
        <v>0.055</v>
      </c>
      <c r="N183">
        <v>147</v>
      </c>
      <c r="O183">
        <v>2034</v>
      </c>
      <c r="P183">
        <v>13</v>
      </c>
      <c r="Q183" s="3" t="s">
        <v>696</v>
      </c>
    </row>
    <row r="184" ht="15" customHeight="1">
      <c r="A184" t="e">
        <f t="shared" ca="1" si="486"/>
        <v>#VALUE!</v>
      </c>
      <c r="B184" t="e">
        <f t="array" ref="B184" ca="1">_xlfn.XLOOKUP(Tabelle7[[#This Row],[ExperimentID]]&amp;Tabelle7[[#This Row],[NegotiationID]]&amp;Tabelle7[[#This Row],[MessageID]],ALL_IN_ONE[ExperimentID]&amp;ALL_IN_ONE[NegotiationID]&amp;ALL_IN_ONE[MessageID],ALL_IN_ONE[Gesamt_ID],,0)</f>
        <v>#VALUE!</v>
      </c>
      <c r="C184">
        <f>IF(AND($F183=Tabelle7[[#This Row],[ReceiverID]],$G183=Tabelle7[[#This Row],[SenderID]]),$C183,IF(ISBLANK($G183),$C183,$C183+1))</f>
        <v>75</v>
      </c>
      <c r="D184" t="s">
        <v>561</v>
      </c>
      <c r="E184">
        <v>11585</v>
      </c>
      <c r="F184">
        <v>462</v>
      </c>
      <c r="G184">
        <v>461</v>
      </c>
      <c r="H184" t="s">
        <v>31</v>
      </c>
      <c r="I184" t="str">
        <f t="array" ref="I184">IFERROR(_xlfn.XLOOKUP(Tabelle7[[#This Row],[NegotiationID]]&amp;"FinalAccept",Tabelle7[NegotiationID]&amp;Tabelle7[ActionType],Tabelle7[ActionType],,0),_xlfn.XLOOKUP(Tabelle7[[#This Row],[NegotiationID]]&amp;"FinalReject",Tabelle7[NegotiationID]&amp;Tabelle7[ActionType],Tabelle7[ActionType],,0))</f>
        <v>FinalAccept</v>
      </c>
      <c r="J184">
        <v>0.72799999999999998</v>
      </c>
      <c r="K184">
        <v>0.22120000000000001</v>
      </c>
      <c r="L184">
        <v>0.94920000000000004</v>
      </c>
      <c r="M184">
        <v>0.50680000000000003</v>
      </c>
      <c r="N184">
        <v>151</v>
      </c>
      <c r="O184">
        <v>2034</v>
      </c>
      <c r="P184">
        <v>13</v>
      </c>
      <c r="Q184" s="3" t="s">
        <v>697</v>
      </c>
    </row>
    <row r="185" ht="15" customHeight="1">
      <c r="A185" t="e">
        <f t="shared" ca="1" si="486"/>
        <v>#VALUE!</v>
      </c>
      <c r="B185" t="e">
        <f t="array" ref="B185" ca="1">_xlfn.XLOOKUP(Tabelle7[[#This Row],[ExperimentID]]&amp;Tabelle7[[#This Row],[NegotiationID]]&amp;Tabelle7[[#This Row],[MessageID]],ALL_IN_ONE[ExperimentID]&amp;ALL_IN_ONE[NegotiationID]&amp;ALL_IN_ONE[MessageID],ALL_IN_ONE[Gesamt_ID],,0)</f>
        <v>#VALUE!</v>
      </c>
      <c r="C185">
        <f>IF(AND($F184=Tabelle7[[#This Row],[ReceiverID]],$G184=Tabelle7[[#This Row],[SenderID]]),$C184,IF(ISBLANK($G184),$C184,$C184+1))</f>
        <v>75</v>
      </c>
      <c r="D185" t="s">
        <v>561</v>
      </c>
      <c r="E185">
        <v>11593</v>
      </c>
      <c r="F185">
        <v>461</v>
      </c>
      <c r="G185">
        <v>462</v>
      </c>
      <c r="H185" t="s">
        <v>31</v>
      </c>
      <c r="I185" t="str">
        <f t="array" ref="I185">IFERROR(_xlfn.XLOOKUP(Tabelle7[[#This Row],[NegotiationID]]&amp;"FinalAccept",Tabelle7[NegotiationID]&amp;Tabelle7[ActionType],Tabelle7[ActionType],,0),_xlfn.XLOOKUP(Tabelle7[[#This Row],[NegotiationID]]&amp;"FinalReject",Tabelle7[NegotiationID]&amp;Tabelle7[ActionType],Tabelle7[ActionType],,0))</f>
        <v>FinalAccept</v>
      </c>
      <c r="J185">
        <v>0.53039999999999998</v>
      </c>
      <c r="K185">
        <v>0.41880000000000001</v>
      </c>
      <c r="L185">
        <v>0.94920000000000004</v>
      </c>
      <c r="M185">
        <v>0.1116</v>
      </c>
      <c r="N185">
        <v>87</v>
      </c>
      <c r="O185">
        <v>2034</v>
      </c>
      <c r="P185">
        <v>13</v>
      </c>
      <c r="Q185" s="3" t="s">
        <v>698</v>
      </c>
    </row>
    <row r="186" ht="15" customHeight="1">
      <c r="A186" t="e">
        <f t="shared" ca="1" si="486"/>
        <v>#VALUE!</v>
      </c>
      <c r="B186" t="e">
        <f t="array" ref="B186" ca="1">_xlfn.XLOOKUP(Tabelle7[[#This Row],[ExperimentID]]&amp;Tabelle7[[#This Row],[NegotiationID]]&amp;Tabelle7[[#This Row],[MessageID]],ALL_IN_ONE[ExperimentID]&amp;ALL_IN_ONE[NegotiationID]&amp;ALL_IN_ONE[MessageID],ALL_IN_ONE[Gesamt_ID],,0)</f>
        <v>#VALUE!</v>
      </c>
      <c r="C186">
        <f>IF(AND($F185=Tabelle7[[#This Row],[ReceiverID]],$G185=Tabelle7[[#This Row],[SenderID]]),$C185,IF(ISBLANK($G185),$C185,$C185+1))</f>
        <v>75</v>
      </c>
      <c r="D186" t="s">
        <v>561</v>
      </c>
      <c r="E186">
        <v>11609</v>
      </c>
      <c r="F186">
        <v>462</v>
      </c>
      <c r="G186">
        <v>461</v>
      </c>
      <c r="H186" t="s">
        <v>31</v>
      </c>
      <c r="I186" t="str">
        <f t="array" ref="I186">IFERROR(_xlfn.XLOOKUP(Tabelle7[[#This Row],[NegotiationID]]&amp;"FinalAccept",Tabelle7[NegotiationID]&amp;Tabelle7[ActionType],Tabelle7[ActionType],,0),_xlfn.XLOOKUP(Tabelle7[[#This Row],[NegotiationID]]&amp;"FinalReject",Tabelle7[NegotiationID]&amp;Tabelle7[ActionType],Tabelle7[ActionType],,0))</f>
        <v>FinalAccept</v>
      </c>
      <c r="J186">
        <v>0.59999999999999998</v>
      </c>
      <c r="K186">
        <v>0.3952</v>
      </c>
      <c r="L186">
        <v>0.99519999999999997</v>
      </c>
      <c r="M186">
        <v>0.20480000000000001</v>
      </c>
      <c r="N186">
        <v>75</v>
      </c>
      <c r="O186">
        <v>2034</v>
      </c>
      <c r="P186">
        <v>13</v>
      </c>
      <c r="Q186" s="3" t="s">
        <v>699</v>
      </c>
    </row>
    <row r="187" ht="15" customHeight="1">
      <c r="A187" t="e">
        <f t="shared" ca="1" si="486"/>
        <v>#VALUE!</v>
      </c>
      <c r="B187" t="e">
        <f t="array" ref="B187" ca="1">_xlfn.XLOOKUP(Tabelle7[[#This Row],[ExperimentID]]&amp;Tabelle7[[#This Row],[NegotiationID]]&amp;Tabelle7[[#This Row],[MessageID]],ALL_IN_ONE[ExperimentID]&amp;ALL_IN_ONE[NegotiationID]&amp;ALL_IN_ONE[MessageID],ALL_IN_ONE[Gesamt_ID],,0)</f>
        <v>#VALUE!</v>
      </c>
      <c r="C187">
        <f>IF(AND($F186=Tabelle7[[#This Row],[ReceiverID]],$G186=Tabelle7[[#This Row],[SenderID]]),$C186,IF(ISBLANK($G186),$C186,$C186+1))</f>
        <v>75</v>
      </c>
      <c r="D187" t="s">
        <v>561</v>
      </c>
      <c r="E187">
        <v>11616</v>
      </c>
      <c r="F187">
        <v>461</v>
      </c>
      <c r="G187">
        <v>462</v>
      </c>
      <c r="H187" t="s">
        <v>31</v>
      </c>
      <c r="I187" t="str">
        <f t="array" ref="I187">IFERROR(_xlfn.XLOOKUP(Tabelle7[[#This Row],[NegotiationID]]&amp;"FinalAccept",Tabelle7[NegotiationID]&amp;Tabelle7[ActionType],Tabelle7[ActionType],,0),_xlfn.XLOOKUP(Tabelle7[[#This Row],[NegotiationID]]&amp;"FinalReject",Tabelle7[NegotiationID]&amp;Tabelle7[ActionType],Tabelle7[ActionType],,0))</f>
        <v>FinalAccept</v>
      </c>
      <c r="J187">
        <v>0.5</v>
      </c>
      <c r="K187">
        <v>0.309</v>
      </c>
      <c r="L187">
        <v>0.80900000000000005</v>
      </c>
      <c r="M187">
        <v>0.191</v>
      </c>
      <c r="N187">
        <v>78</v>
      </c>
      <c r="O187">
        <v>2034</v>
      </c>
      <c r="P187">
        <v>13</v>
      </c>
      <c r="Q187" s="3" t="s">
        <v>700</v>
      </c>
    </row>
    <row r="188" ht="15" customHeight="1">
      <c r="A188" t="e">
        <f t="shared" ca="1" si="486"/>
        <v>#VALUE!</v>
      </c>
      <c r="B188" t="e">
        <f t="array" ref="B188" ca="1">_xlfn.XLOOKUP(Tabelle7[[#This Row],[ExperimentID]]&amp;Tabelle7[[#This Row],[NegotiationID]]&amp;Tabelle7[[#This Row],[MessageID]],ALL_IN_ONE[ExperimentID]&amp;ALL_IN_ONE[NegotiationID]&amp;ALL_IN_ONE[MessageID],ALL_IN_ONE[Gesamt_ID],,0)</f>
        <v>#VALUE!</v>
      </c>
      <c r="C188">
        <f>IF(AND($F187=Tabelle7[[#This Row],[ReceiverID]],$G187=Tabelle7[[#This Row],[SenderID]]),$C187,IF(ISBLANK($G187),$C187,$C187+1))</f>
        <v>75</v>
      </c>
      <c r="D188" t="s">
        <v>561</v>
      </c>
      <c r="E188">
        <v>11673</v>
      </c>
      <c r="F188">
        <v>462</v>
      </c>
      <c r="G188">
        <v>461</v>
      </c>
      <c r="H188" t="s">
        <v>31</v>
      </c>
      <c r="I188" t="str">
        <f t="array" ref="I188">IFERROR(_xlfn.XLOOKUP(Tabelle7[[#This Row],[NegotiationID]]&amp;"FinalAccept",Tabelle7[NegotiationID]&amp;Tabelle7[ActionType],Tabelle7[ActionType],,0),_xlfn.XLOOKUP(Tabelle7[[#This Row],[NegotiationID]]&amp;"FinalReject",Tabelle7[NegotiationID]&amp;Tabelle7[ActionType],Tabelle7[ActionType],,0))</f>
        <v>FinalAccept</v>
      </c>
      <c r="J188">
        <v>0.57879999999999998</v>
      </c>
      <c r="K188">
        <v>0.5544</v>
      </c>
      <c r="L188">
        <v>1.1332</v>
      </c>
      <c r="M188">
        <v>0.024400000000000002</v>
      </c>
      <c r="N188">
        <v>118</v>
      </c>
      <c r="O188">
        <v>2034</v>
      </c>
      <c r="P188">
        <v>13</v>
      </c>
      <c r="Q188" s="3" t="s">
        <v>701</v>
      </c>
    </row>
    <row r="189" ht="15" customHeight="1">
      <c r="A189" t="e">
        <f t="shared" ca="1" si="486"/>
        <v>#VALUE!</v>
      </c>
      <c r="B189" t="e">
        <f t="array" ref="B189" ca="1">_xlfn.XLOOKUP(Tabelle7[[#This Row],[ExperimentID]]&amp;Tabelle7[[#This Row],[NegotiationID]]&amp;Tabelle7[[#This Row],[MessageID]],ALL_IN_ONE[ExperimentID]&amp;ALL_IN_ONE[NegotiationID]&amp;ALL_IN_ONE[MessageID],ALL_IN_ONE[Gesamt_ID],,0)</f>
        <v>#VALUE!</v>
      </c>
      <c r="C189">
        <f>IF(AND($F188=Tabelle7[[#This Row],[ReceiverID]],$G188=Tabelle7[[#This Row],[SenderID]]),$C188,IF(ISBLANK($G188),$C188,$C188+1))</f>
        <v>75</v>
      </c>
      <c r="D189" t="s">
        <v>561</v>
      </c>
      <c r="E189">
        <v>12397</v>
      </c>
      <c r="F189">
        <v>461</v>
      </c>
      <c r="G189">
        <v>462</v>
      </c>
      <c r="H189" t="s">
        <v>20</v>
      </c>
      <c r="I189" t="str">
        <f t="array" ref="I189">IFERROR(_xlfn.XLOOKUP(Tabelle7[[#This Row],[NegotiationID]]&amp;"FinalAccept",Tabelle7[NegotiationID]&amp;Tabelle7[ActionType],Tabelle7[ActionType],,0),_xlfn.XLOOKUP(Tabelle7[[#This Row],[NegotiationID]]&amp;"FinalReject",Tabelle7[NegotiationID]&amp;Tabelle7[ActionType],Tabelle7[ActionType],,0))</f>
        <v>FinalAccept</v>
      </c>
      <c r="J189">
        <v>0.5544</v>
      </c>
      <c r="K189">
        <v>0.57879999999999998</v>
      </c>
      <c r="L189">
        <v>1.1332</v>
      </c>
      <c r="M189">
        <v>0.024400000000000002</v>
      </c>
      <c r="N189">
        <v>42</v>
      </c>
      <c r="O189">
        <v>2034</v>
      </c>
      <c r="P189">
        <v>13</v>
      </c>
      <c r="Q189" s="3" t="s">
        <v>702</v>
      </c>
    </row>
    <row r="190" ht="15" hidden="1" customHeight="1">
      <c r="A190" t="e">
        <f t="shared" ca="1" si="486"/>
        <v>#VALUE!</v>
      </c>
      <c r="B190" t="e">
        <f t="array" ref="B190" ca="1">_xlfn.XLOOKUP(Tabelle7[[#This Row],[ExperimentID]]&amp;Tabelle7[[#This Row],[NegotiationID]]&amp;Tabelle7[[#This Row],[MessageID]],ALL_IN_ONE[ExperimentID]&amp;ALL_IN_ONE[NegotiationID]&amp;ALL_IN_ONE[MessageID],ALL_IN_ONE[Gesamt_ID],,0)</f>
        <v>#VALUE!</v>
      </c>
      <c r="C190">
        <f>IF(AND($F189=Tabelle7[[#This Row],[ReceiverID]],$G189=Tabelle7[[#This Row],[SenderID]]),$C189,IF(ISBLANK($G189),$C189,$C189+1))</f>
        <v>76</v>
      </c>
      <c r="D190" t="s">
        <v>561</v>
      </c>
      <c r="E190">
        <v>488</v>
      </c>
      <c r="H190" t="s">
        <v>6019</v>
      </c>
      <c r="I190" t="str">
        <f t="array" ref="I190">IFERROR(_xlfn.XLOOKUP(Tabelle7[[#This Row],[NegotiationID]]&amp;"FinalAccept",Tabelle7[NegotiationID]&amp;Tabelle7[ActionType],Tabelle7[ActionType],,0),_xlfn.XLOOKUP(Tabelle7[[#This Row],[NegotiationID]]&amp;"FinalReject",Tabelle7[NegotiationID]&amp;Tabelle7[ActionType],Tabelle7[ActionType],,0))</f>
        <v>FinalAccept</v>
      </c>
      <c r="N190">
        <v>21</v>
      </c>
      <c r="O190">
        <v>466</v>
      </c>
      <c r="P190">
        <v>5</v>
      </c>
      <c r="Q190" t="s">
        <v>6020</v>
      </c>
    </row>
    <row r="191" ht="15" customHeight="1">
      <c r="A191" t="e">
        <f t="shared" ca="1" si="486"/>
        <v>#VALUE!</v>
      </c>
      <c r="B191" t="e">
        <f t="array" ref="B191" ca="1">_xlfn.XLOOKUP(Tabelle7[[#This Row],[ExperimentID]]&amp;Tabelle7[[#This Row],[NegotiationID]]&amp;Tabelle7[[#This Row],[MessageID]],ALL_IN_ONE[ExperimentID]&amp;ALL_IN_ONE[NegotiationID]&amp;ALL_IN_ONE[MessageID],ALL_IN_ONE[Gesamt_ID],,0)</f>
        <v>#VALUE!</v>
      </c>
      <c r="C191">
        <f>IF(AND($F190=Tabelle7[[#This Row],[ReceiverID]],$G190=Tabelle7[[#This Row],[SenderID]]),$C190,IF(ISBLANK($G190),$C190,$C190+1))</f>
        <v>76</v>
      </c>
      <c r="D191" t="s">
        <v>561</v>
      </c>
      <c r="E191">
        <v>8332</v>
      </c>
      <c r="F191">
        <v>490</v>
      </c>
      <c r="G191">
        <v>489</v>
      </c>
      <c r="H191" t="s">
        <v>19</v>
      </c>
      <c r="I191" t="str">
        <f t="array" ref="I191">IFERROR(_xlfn.XLOOKUP(Tabelle7[[#This Row],[NegotiationID]]&amp;"FinalAccept",Tabelle7[NegotiationID]&amp;Tabelle7[ActionType],Tabelle7[ActionType],,0),_xlfn.XLOOKUP(Tabelle7[[#This Row],[NegotiationID]]&amp;"FinalReject",Tabelle7[NegotiationID]&amp;Tabelle7[ActionType],Tabelle7[ActionType],,0))</f>
        <v>FinalAccept</v>
      </c>
      <c r="J191">
        <v>0.85599999999999998</v>
      </c>
      <c r="K191">
        <v>0.157</v>
      </c>
      <c r="L191">
        <v>1.0129999999999999</v>
      </c>
      <c r="M191">
        <v>0.69899999999999995</v>
      </c>
      <c r="N191">
        <v>180</v>
      </c>
      <c r="O191">
        <v>466</v>
      </c>
      <c r="P191">
        <v>5</v>
      </c>
      <c r="Q191" s="3" t="s">
        <v>703</v>
      </c>
    </row>
    <row r="192" ht="15" customHeight="1">
      <c r="A192" t="e">
        <f t="shared" ca="1" si="486"/>
        <v>#VALUE!</v>
      </c>
      <c r="B192" t="e">
        <f t="array" ref="B192" ca="1">_xlfn.XLOOKUP(Tabelle7[[#This Row],[ExperimentID]]&amp;Tabelle7[[#This Row],[NegotiationID]]&amp;Tabelle7[[#This Row],[MessageID]],ALL_IN_ONE[ExperimentID]&amp;ALL_IN_ONE[NegotiationID]&amp;ALL_IN_ONE[MessageID],ALL_IN_ONE[Gesamt_ID],,0)</f>
        <v>#VALUE!</v>
      </c>
      <c r="C192">
        <f>IF(AND($F191=Tabelle7[[#This Row],[ReceiverID]],$G191=Tabelle7[[#This Row],[SenderID]]),$C191,IF(ISBLANK($G191),$C191,$C191+1))</f>
        <v>76</v>
      </c>
      <c r="D192" t="s">
        <v>561</v>
      </c>
      <c r="E192">
        <v>10439</v>
      </c>
      <c r="F192">
        <v>489</v>
      </c>
      <c r="G192">
        <v>490</v>
      </c>
      <c r="H192" t="s">
        <v>31</v>
      </c>
      <c r="I192" t="str">
        <f t="array" ref="I192">IFERROR(_xlfn.XLOOKUP(Tabelle7[[#This Row],[NegotiationID]]&amp;"FinalAccept",Tabelle7[NegotiationID]&amp;Tabelle7[ActionType],Tabelle7[ActionType],,0),_xlfn.XLOOKUP(Tabelle7[[#This Row],[NegotiationID]]&amp;"FinalReject",Tabelle7[NegotiationID]&amp;Tabelle7[ActionType],Tabelle7[ActionType],,0))</f>
        <v>FinalAccept</v>
      </c>
      <c r="J192">
        <v>0.61639999999999995</v>
      </c>
      <c r="K192">
        <v>0.45639999999999997</v>
      </c>
      <c r="L192">
        <v>1.0728</v>
      </c>
      <c r="M192">
        <v>0.16</v>
      </c>
      <c r="N192">
        <v>97</v>
      </c>
      <c r="O192">
        <v>466</v>
      </c>
      <c r="P192">
        <v>5</v>
      </c>
      <c r="Q192" s="3" t="s">
        <v>704</v>
      </c>
    </row>
    <row r="193" ht="15" customHeight="1">
      <c r="A193" t="e">
        <f t="shared" ca="1" si="486"/>
        <v>#VALUE!</v>
      </c>
      <c r="B193" t="e">
        <f t="array" ref="B193" ca="1">_xlfn.XLOOKUP(Tabelle7[[#This Row],[ExperimentID]]&amp;Tabelle7[[#This Row],[NegotiationID]]&amp;Tabelle7[[#This Row],[MessageID]],ALL_IN_ONE[ExperimentID]&amp;ALL_IN_ONE[NegotiationID]&amp;ALL_IN_ONE[MessageID],ALL_IN_ONE[Gesamt_ID],,0)</f>
        <v>#VALUE!</v>
      </c>
      <c r="C193">
        <f>IF(AND($F192=Tabelle7[[#This Row],[ReceiverID]],$G192=Tabelle7[[#This Row],[SenderID]]),$C192,IF(ISBLANK($G192),$C192,$C192+1))</f>
        <v>76</v>
      </c>
      <c r="D193" t="s">
        <v>561</v>
      </c>
      <c r="E193">
        <v>10707</v>
      </c>
      <c r="F193">
        <v>490</v>
      </c>
      <c r="G193">
        <v>489</v>
      </c>
      <c r="H193" t="s">
        <v>31</v>
      </c>
      <c r="I193" t="str">
        <f t="array" ref="I193">IFERROR(_xlfn.XLOOKUP(Tabelle7[[#This Row],[NegotiationID]]&amp;"FinalAccept",Tabelle7[NegotiationID]&amp;Tabelle7[ActionType],Tabelle7[ActionType],,0),_xlfn.XLOOKUP(Tabelle7[[#This Row],[NegotiationID]]&amp;"FinalReject",Tabelle7[NegotiationID]&amp;Tabelle7[ActionType],Tabelle7[ActionType],,0))</f>
        <v>FinalAccept</v>
      </c>
      <c r="J193">
        <v>0.752</v>
      </c>
      <c r="K193">
        <v>0.20380000000000001</v>
      </c>
      <c r="L193">
        <v>0.95579999999999998</v>
      </c>
      <c r="M193">
        <v>0.54820000000000002</v>
      </c>
      <c r="N193">
        <v>145</v>
      </c>
      <c r="O193">
        <v>466</v>
      </c>
      <c r="P193">
        <v>5</v>
      </c>
      <c r="Q193" s="3" t="s">
        <v>705</v>
      </c>
    </row>
    <row r="194" ht="15" customHeight="1">
      <c r="A194" t="e">
        <f t="shared" ref="A194:A257" ca="1" si="487">MID(CELL("Dateiname",$A$1),FIND("]",CELL("Dateiname",$A$1))+1,31)</f>
        <v>#VALUE!</v>
      </c>
      <c r="B194" t="e">
        <f t="array" ref="B194" ca="1">_xlfn.XLOOKUP(Tabelle7[[#This Row],[ExperimentID]]&amp;Tabelle7[[#This Row],[NegotiationID]]&amp;Tabelle7[[#This Row],[MessageID]],ALL_IN_ONE[ExperimentID]&amp;ALL_IN_ONE[NegotiationID]&amp;ALL_IN_ONE[MessageID],ALL_IN_ONE[Gesamt_ID],,0)</f>
        <v>#VALUE!</v>
      </c>
      <c r="C194">
        <f>IF(AND($F193=Tabelle7[[#This Row],[ReceiverID]],$G193=Tabelle7[[#This Row],[SenderID]]),$C193,IF(ISBLANK($G193),$C193,$C193+1))</f>
        <v>76</v>
      </c>
      <c r="D194" t="s">
        <v>561</v>
      </c>
      <c r="E194">
        <v>11848</v>
      </c>
      <c r="F194">
        <v>489</v>
      </c>
      <c r="G194">
        <v>490</v>
      </c>
      <c r="H194" t="s">
        <v>20</v>
      </c>
      <c r="I194" t="str">
        <f t="array" ref="I194">IFERROR(_xlfn.XLOOKUP(Tabelle7[[#This Row],[NegotiationID]]&amp;"FinalAccept",Tabelle7[NegotiationID]&amp;Tabelle7[ActionType],Tabelle7[ActionType],,0),_xlfn.XLOOKUP(Tabelle7[[#This Row],[NegotiationID]]&amp;"FinalReject",Tabelle7[NegotiationID]&amp;Tabelle7[ActionType],Tabelle7[ActionType],,0))</f>
        <v>FinalAccept</v>
      </c>
      <c r="J194">
        <v>0.20380000000000001</v>
      </c>
      <c r="K194">
        <v>0.752</v>
      </c>
      <c r="L194">
        <v>0.95579999999999998</v>
      </c>
      <c r="M194">
        <v>0.54820000000000002</v>
      </c>
      <c r="N194">
        <v>23</v>
      </c>
      <c r="O194">
        <v>466</v>
      </c>
      <c r="P194">
        <v>5</v>
      </c>
      <c r="Q194" s="3" t="s">
        <v>706</v>
      </c>
    </row>
    <row r="195" ht="15" hidden="1" customHeight="1">
      <c r="A195" t="e">
        <f t="shared" ca="1" si="487"/>
        <v>#VALUE!</v>
      </c>
      <c r="B195" t="e">
        <f t="array" ref="B195" ca="1">_xlfn.XLOOKUP(Tabelle7[[#This Row],[ExperimentID]]&amp;Tabelle7[[#This Row],[NegotiationID]]&amp;Tabelle7[[#This Row],[MessageID]],ALL_IN_ONE[ExperimentID]&amp;ALL_IN_ONE[NegotiationID]&amp;ALL_IN_ONE[MessageID],ALL_IN_ONE[Gesamt_ID],,0)</f>
        <v>#VALUE!</v>
      </c>
      <c r="C195">
        <f>IF(AND($F194=Tabelle7[[#This Row],[ReceiverID]],$G194=Tabelle7[[#This Row],[SenderID]]),$C194,IF(ISBLANK($G194),$C194,$C194+1))</f>
        <v>77</v>
      </c>
      <c r="D195" t="s">
        <v>561</v>
      </c>
      <c r="E195">
        <v>516</v>
      </c>
      <c r="H195" t="s">
        <v>6019</v>
      </c>
      <c r="I195" t="str">
        <f t="array" ref="I195">IFERROR(_xlfn.XLOOKUP(Tabelle7[[#This Row],[NegotiationID]]&amp;"FinalAccept",Tabelle7[NegotiationID]&amp;Tabelle7[ActionType],Tabelle7[ActionType],,0),_xlfn.XLOOKUP(Tabelle7[[#This Row],[NegotiationID]]&amp;"FinalReject",Tabelle7[NegotiationID]&amp;Tabelle7[ActionType],Tabelle7[ActionType],,0))</f>
        <v>FinalAccept</v>
      </c>
      <c r="N195">
        <v>21</v>
      </c>
      <c r="O195">
        <v>1497</v>
      </c>
      <c r="P195">
        <v>10</v>
      </c>
      <c r="Q195" t="s">
        <v>6020</v>
      </c>
    </row>
    <row r="196" ht="15" customHeight="1">
      <c r="A196" t="e">
        <f t="shared" ca="1" si="487"/>
        <v>#VALUE!</v>
      </c>
      <c r="B196" t="e">
        <f t="array" ref="B196" ca="1">_xlfn.XLOOKUP(Tabelle7[[#This Row],[ExperimentID]]&amp;Tabelle7[[#This Row],[NegotiationID]]&amp;Tabelle7[[#This Row],[MessageID]],ALL_IN_ONE[ExperimentID]&amp;ALL_IN_ONE[NegotiationID]&amp;ALL_IN_ONE[MessageID],ALL_IN_ONE[Gesamt_ID],,0)</f>
        <v>#VALUE!</v>
      </c>
      <c r="C196">
        <f>IF(AND($F195=Tabelle7[[#This Row],[ReceiverID]],$G195=Tabelle7[[#This Row],[SenderID]]),$C195,IF(ISBLANK($G195),$C195,$C195+1))</f>
        <v>77</v>
      </c>
      <c r="D196" t="s">
        <v>561</v>
      </c>
      <c r="E196">
        <v>8604</v>
      </c>
      <c r="F196">
        <v>518</v>
      </c>
      <c r="G196">
        <v>517</v>
      </c>
      <c r="H196" t="s">
        <v>19</v>
      </c>
      <c r="I196" t="str">
        <f t="array" ref="I196">IFERROR(_xlfn.XLOOKUP(Tabelle7[[#This Row],[NegotiationID]]&amp;"FinalAccept",Tabelle7[NegotiationID]&amp;Tabelle7[ActionType],Tabelle7[ActionType],,0),_xlfn.XLOOKUP(Tabelle7[[#This Row],[NegotiationID]]&amp;"FinalReject",Tabelle7[NegotiationID]&amp;Tabelle7[ActionType],Tabelle7[ActionType],,0))</f>
        <v>FinalAccept</v>
      </c>
      <c r="J196">
        <v>1</v>
      </c>
      <c r="K196">
        <v>0.1084</v>
      </c>
      <c r="L196">
        <v>1.1084000000000001</v>
      </c>
      <c r="M196">
        <v>0.89159999999999995</v>
      </c>
      <c r="N196">
        <v>273</v>
      </c>
      <c r="O196">
        <v>1497</v>
      </c>
      <c r="P196">
        <v>10</v>
      </c>
      <c r="Q196" s="3" t="s">
        <v>707</v>
      </c>
    </row>
    <row r="197" ht="15" customHeight="1">
      <c r="A197" t="e">
        <f t="shared" ca="1" si="487"/>
        <v>#VALUE!</v>
      </c>
      <c r="B197" t="e">
        <f t="array" ref="B197" ca="1">_xlfn.XLOOKUP(Tabelle7[[#This Row],[ExperimentID]]&amp;Tabelle7[[#This Row],[NegotiationID]]&amp;Tabelle7[[#This Row],[MessageID]],ALL_IN_ONE[ExperimentID]&amp;ALL_IN_ONE[NegotiationID]&amp;ALL_IN_ONE[MessageID],ALL_IN_ONE[Gesamt_ID],,0)</f>
        <v>#VALUE!</v>
      </c>
      <c r="C197">
        <f>IF(AND($F196=Tabelle7[[#This Row],[ReceiverID]],$G196=Tabelle7[[#This Row],[SenderID]]),$C196,IF(ISBLANK($G196),$C196,$C196+1))</f>
        <v>77</v>
      </c>
      <c r="D197" t="s">
        <v>561</v>
      </c>
      <c r="E197">
        <v>9044</v>
      </c>
      <c r="F197">
        <v>517</v>
      </c>
      <c r="G197">
        <v>518</v>
      </c>
      <c r="H197" t="s">
        <v>31</v>
      </c>
      <c r="I197" t="str">
        <f t="array" ref="I197">IFERROR(_xlfn.XLOOKUP(Tabelle7[[#This Row],[NegotiationID]]&amp;"FinalAccept",Tabelle7[NegotiationID]&amp;Tabelle7[ActionType],Tabelle7[ActionType],,0),_xlfn.XLOOKUP(Tabelle7[[#This Row],[NegotiationID]]&amp;"FinalReject",Tabelle7[NegotiationID]&amp;Tabelle7[ActionType],Tabelle7[ActionType],,0))</f>
        <v>FinalAccept</v>
      </c>
      <c r="J197">
        <v>0.61040000000000005</v>
      </c>
      <c r="K197">
        <v>0.50839999999999996</v>
      </c>
      <c r="L197">
        <v>1.1188</v>
      </c>
      <c r="M197">
        <v>0.10199999999999999</v>
      </c>
      <c r="N197">
        <v>158</v>
      </c>
      <c r="O197">
        <v>1497</v>
      </c>
      <c r="P197">
        <v>10</v>
      </c>
      <c r="Q197" s="3" t="s">
        <v>708</v>
      </c>
    </row>
    <row r="198" ht="15" customHeight="1">
      <c r="A198" t="e">
        <f t="shared" ca="1" si="487"/>
        <v>#VALUE!</v>
      </c>
      <c r="B198" t="e">
        <f t="array" ref="B198" ca="1">_xlfn.XLOOKUP(Tabelle7[[#This Row],[ExperimentID]]&amp;Tabelle7[[#This Row],[NegotiationID]]&amp;Tabelle7[[#This Row],[MessageID]],ALL_IN_ONE[ExperimentID]&amp;ALL_IN_ONE[NegotiationID]&amp;ALL_IN_ONE[MessageID],ALL_IN_ONE[Gesamt_ID],,0)</f>
        <v>#VALUE!</v>
      </c>
      <c r="C198">
        <f>IF(AND($F197=Tabelle7[[#This Row],[ReceiverID]],$G197=Tabelle7[[#This Row],[SenderID]]),$C197,IF(ISBLANK($G197),$C197,$C197+1))</f>
        <v>77</v>
      </c>
      <c r="D198" t="s">
        <v>561</v>
      </c>
      <c r="E198">
        <v>9693</v>
      </c>
      <c r="F198">
        <v>518</v>
      </c>
      <c r="G198">
        <v>517</v>
      </c>
      <c r="H198" t="s">
        <v>31</v>
      </c>
      <c r="I198" t="str">
        <f t="array" ref="I198">IFERROR(_xlfn.XLOOKUP(Tabelle7[[#This Row],[NegotiationID]]&amp;"FinalAccept",Tabelle7[NegotiationID]&amp;Tabelle7[ActionType],Tabelle7[ActionType],,0),_xlfn.XLOOKUP(Tabelle7[[#This Row],[NegotiationID]]&amp;"FinalReject",Tabelle7[NegotiationID]&amp;Tabelle7[ActionType],Tabelle7[ActionType],,0))</f>
        <v>FinalAccept</v>
      </c>
      <c r="J198">
        <v>0.85760000000000003</v>
      </c>
      <c r="K198">
        <v>0.19040000000000001</v>
      </c>
      <c r="L198">
        <v>1.048</v>
      </c>
      <c r="M198">
        <v>0.66720000000000002</v>
      </c>
      <c r="N198">
        <v>175</v>
      </c>
      <c r="O198">
        <v>1497</v>
      </c>
      <c r="P198">
        <v>10</v>
      </c>
      <c r="Q198" s="3" t="s">
        <v>709</v>
      </c>
    </row>
    <row r="199" ht="15" customHeight="1">
      <c r="A199" t="e">
        <f t="shared" ca="1" si="487"/>
        <v>#VALUE!</v>
      </c>
      <c r="B199" t="e">
        <f t="array" ref="B199" ca="1">_xlfn.XLOOKUP(Tabelle7[[#This Row],[ExperimentID]]&amp;Tabelle7[[#This Row],[NegotiationID]]&amp;Tabelle7[[#This Row],[MessageID]],ALL_IN_ONE[ExperimentID]&amp;ALL_IN_ONE[NegotiationID]&amp;ALL_IN_ONE[MessageID],ALL_IN_ONE[Gesamt_ID],,0)</f>
        <v>#VALUE!</v>
      </c>
      <c r="C199">
        <f>IF(AND($F198=Tabelle7[[#This Row],[ReceiverID]],$G198=Tabelle7[[#This Row],[SenderID]]),$C198,IF(ISBLANK($G198),$C198,$C198+1))</f>
        <v>77</v>
      </c>
      <c r="D199" t="s">
        <v>561</v>
      </c>
      <c r="E199">
        <v>9822</v>
      </c>
      <c r="F199">
        <v>517</v>
      </c>
      <c r="G199">
        <v>518</v>
      </c>
      <c r="H199" t="s">
        <v>31</v>
      </c>
      <c r="I199" t="str">
        <f t="array" ref="I199">IFERROR(_xlfn.XLOOKUP(Tabelle7[[#This Row],[NegotiationID]]&amp;"FinalAccept",Tabelle7[NegotiationID]&amp;Tabelle7[ActionType],Tabelle7[ActionType],,0),_xlfn.XLOOKUP(Tabelle7[[#This Row],[NegotiationID]]&amp;"FinalReject",Tabelle7[NegotiationID]&amp;Tabelle7[ActionType],Tabelle7[ActionType],,0))</f>
        <v>FinalAccept</v>
      </c>
      <c r="J199">
        <v>0.57999999999999996</v>
      </c>
      <c r="K199">
        <v>0.39860000000000001</v>
      </c>
      <c r="L199">
        <v>0.97860000000000003</v>
      </c>
      <c r="M199">
        <v>0.18140000000000001</v>
      </c>
      <c r="N199">
        <v>239</v>
      </c>
      <c r="O199">
        <v>1497</v>
      </c>
      <c r="P199">
        <v>10</v>
      </c>
      <c r="Q199" s="3" t="s">
        <v>710</v>
      </c>
    </row>
    <row r="200" ht="15" customHeight="1">
      <c r="A200" t="e">
        <f t="shared" ca="1" si="487"/>
        <v>#VALUE!</v>
      </c>
      <c r="B200" t="e">
        <f t="array" ref="B200" ca="1">_xlfn.XLOOKUP(Tabelle7[[#This Row],[ExperimentID]]&amp;Tabelle7[[#This Row],[NegotiationID]]&amp;Tabelle7[[#This Row],[MessageID]],ALL_IN_ONE[ExperimentID]&amp;ALL_IN_ONE[NegotiationID]&amp;ALL_IN_ONE[MessageID],ALL_IN_ONE[Gesamt_ID],,0)</f>
        <v>#VALUE!</v>
      </c>
      <c r="C200">
        <f>IF(AND($F199=Tabelle7[[#This Row],[ReceiverID]],$G199=Tabelle7[[#This Row],[SenderID]]),$C199,IF(ISBLANK($G199),$C199,$C199+1))</f>
        <v>77</v>
      </c>
      <c r="D200" t="s">
        <v>561</v>
      </c>
      <c r="E200">
        <v>10899</v>
      </c>
      <c r="F200">
        <v>518</v>
      </c>
      <c r="G200">
        <v>517</v>
      </c>
      <c r="H200" t="s">
        <v>31</v>
      </c>
      <c r="I200" t="str">
        <f t="array" ref="I200">IFERROR(_xlfn.XLOOKUP(Tabelle7[[#This Row],[NegotiationID]]&amp;"FinalAccept",Tabelle7[NegotiationID]&amp;Tabelle7[ActionType],Tabelle7[ActionType],,0),_xlfn.XLOOKUP(Tabelle7[[#This Row],[NegotiationID]]&amp;"FinalReject",Tabelle7[NegotiationID]&amp;Tabelle7[ActionType],Tabelle7[ActionType],,0))</f>
        <v>FinalAccept</v>
      </c>
      <c r="J200">
        <v>0.72960000000000003</v>
      </c>
      <c r="K200">
        <v>0.3644</v>
      </c>
      <c r="L200">
        <v>1.0940000000000001</v>
      </c>
      <c r="M200">
        <v>0.36520000000000002</v>
      </c>
      <c r="N200">
        <v>127</v>
      </c>
      <c r="O200">
        <v>1497</v>
      </c>
      <c r="P200">
        <v>10</v>
      </c>
      <c r="Q200" s="3" t="s">
        <v>711</v>
      </c>
    </row>
    <row r="201" ht="15" customHeight="1">
      <c r="A201" t="e">
        <f t="shared" ca="1" si="487"/>
        <v>#VALUE!</v>
      </c>
      <c r="B201" t="e">
        <f t="array" ref="B201" ca="1">_xlfn.XLOOKUP(Tabelle7[[#This Row],[ExperimentID]]&amp;Tabelle7[[#This Row],[NegotiationID]]&amp;Tabelle7[[#This Row],[MessageID]],ALL_IN_ONE[ExperimentID]&amp;ALL_IN_ONE[NegotiationID]&amp;ALL_IN_ONE[MessageID],ALL_IN_ONE[Gesamt_ID],,0)</f>
        <v>#VALUE!</v>
      </c>
      <c r="C201">
        <f>IF(AND($F200=Tabelle7[[#This Row],[ReceiverID]],$G200=Tabelle7[[#This Row],[SenderID]]),$C200,IF(ISBLANK($G200),$C200,$C200+1))</f>
        <v>77</v>
      </c>
      <c r="D201" t="s">
        <v>561</v>
      </c>
      <c r="E201">
        <v>10988</v>
      </c>
      <c r="F201">
        <v>517</v>
      </c>
      <c r="G201">
        <v>518</v>
      </c>
      <c r="H201" t="s">
        <v>31</v>
      </c>
      <c r="I201" t="str">
        <f t="array" ref="I201">IFERROR(_xlfn.XLOOKUP(Tabelle7[[#This Row],[NegotiationID]]&amp;"FinalAccept",Tabelle7[NegotiationID]&amp;Tabelle7[ActionType],Tabelle7[ActionType],,0),_xlfn.XLOOKUP(Tabelle7[[#This Row],[NegotiationID]]&amp;"FinalReject",Tabelle7[NegotiationID]&amp;Tabelle7[ActionType],Tabelle7[ActionType],,0))</f>
        <v>FinalAccept</v>
      </c>
      <c r="J201">
        <v>0.50619999999999998</v>
      </c>
      <c r="K201">
        <v>0.23760000000000001</v>
      </c>
      <c r="L201">
        <v>0.74380000000000002</v>
      </c>
      <c r="M201">
        <v>0.26860000000000001</v>
      </c>
      <c r="N201">
        <v>107</v>
      </c>
      <c r="O201">
        <v>1497</v>
      </c>
      <c r="P201">
        <v>10</v>
      </c>
      <c r="Q201" s="3" t="s">
        <v>712</v>
      </c>
    </row>
    <row r="202" ht="15" customHeight="1">
      <c r="A202" t="e">
        <f t="shared" ca="1" si="487"/>
        <v>#VALUE!</v>
      </c>
      <c r="B202" t="e">
        <f t="array" ref="B202" ca="1">_xlfn.XLOOKUP(Tabelle7[[#This Row],[ExperimentID]]&amp;Tabelle7[[#This Row],[NegotiationID]]&amp;Tabelle7[[#This Row],[MessageID]],ALL_IN_ONE[ExperimentID]&amp;ALL_IN_ONE[NegotiationID]&amp;ALL_IN_ONE[MessageID],ALL_IN_ONE[Gesamt_ID],,0)</f>
        <v>#VALUE!</v>
      </c>
      <c r="C202">
        <f>IF(AND($F201=Tabelle7[[#This Row],[ReceiverID]],$G201=Tabelle7[[#This Row],[SenderID]]),$C201,IF(ISBLANK($G201),$C201,$C201+1))</f>
        <v>77</v>
      </c>
      <c r="D202" t="s">
        <v>561</v>
      </c>
      <c r="E202">
        <v>11895</v>
      </c>
      <c r="F202">
        <v>518</v>
      </c>
      <c r="G202">
        <v>517</v>
      </c>
      <c r="H202" t="s">
        <v>31</v>
      </c>
      <c r="I202" t="str">
        <f t="array" ref="I202">IFERROR(_xlfn.XLOOKUP(Tabelle7[[#This Row],[NegotiationID]]&amp;"FinalAccept",Tabelle7[NegotiationID]&amp;Tabelle7[ActionType],Tabelle7[ActionType],,0),_xlfn.XLOOKUP(Tabelle7[[#This Row],[NegotiationID]]&amp;"FinalReject",Tabelle7[NegotiationID]&amp;Tabelle7[ActionType],Tabelle7[ActionType],,0))</f>
        <v>FinalAccept</v>
      </c>
      <c r="J202">
        <v>0.68959999999999999</v>
      </c>
      <c r="K202">
        <v>0.25640000000000002</v>
      </c>
      <c r="L202">
        <v>0.94599999999999995</v>
      </c>
      <c r="M202">
        <v>0.43319999999999997</v>
      </c>
      <c r="N202">
        <v>100</v>
      </c>
      <c r="O202">
        <v>1497</v>
      </c>
      <c r="P202">
        <v>10</v>
      </c>
      <c r="Q202" s="3" t="s">
        <v>713</v>
      </c>
    </row>
    <row r="203" ht="15" customHeight="1">
      <c r="A203" t="e">
        <f t="shared" ca="1" si="487"/>
        <v>#VALUE!</v>
      </c>
      <c r="B203" t="e">
        <f t="array" ref="B203" ca="1">_xlfn.XLOOKUP(Tabelle7[[#This Row],[ExperimentID]]&amp;Tabelle7[[#This Row],[NegotiationID]]&amp;Tabelle7[[#This Row],[MessageID]],ALL_IN_ONE[ExperimentID]&amp;ALL_IN_ONE[NegotiationID]&amp;ALL_IN_ONE[MessageID],ALL_IN_ONE[Gesamt_ID],,0)</f>
        <v>#VALUE!</v>
      </c>
      <c r="C203">
        <f>IF(AND($F202=Tabelle7[[#This Row],[ReceiverID]],$G202=Tabelle7[[#This Row],[SenderID]]),$C202,IF(ISBLANK($G202),$C202,$C202+1))</f>
        <v>77</v>
      </c>
      <c r="D203" t="s">
        <v>561</v>
      </c>
      <c r="E203">
        <v>12327</v>
      </c>
      <c r="F203">
        <v>517</v>
      </c>
      <c r="G203">
        <v>518</v>
      </c>
      <c r="H203" t="s">
        <v>31</v>
      </c>
      <c r="I203" t="str">
        <f t="array" ref="I203">IFERROR(_xlfn.XLOOKUP(Tabelle7[[#This Row],[NegotiationID]]&amp;"FinalAccept",Tabelle7[NegotiationID]&amp;Tabelle7[ActionType],Tabelle7[ActionType],,0),_xlfn.XLOOKUP(Tabelle7[[#This Row],[NegotiationID]]&amp;"FinalReject",Tabelle7[NegotiationID]&amp;Tabelle7[ActionType],Tabelle7[ActionType],,0))</f>
        <v>FinalAccept</v>
      </c>
      <c r="J203">
        <v>0.57520000000000004</v>
      </c>
      <c r="K203">
        <v>0.54679999999999995</v>
      </c>
      <c r="L203">
        <v>1.1220000000000001</v>
      </c>
      <c r="M203">
        <v>0.028400000000000002</v>
      </c>
      <c r="N203">
        <v>242</v>
      </c>
      <c r="O203">
        <v>1497</v>
      </c>
      <c r="P203">
        <v>10</v>
      </c>
      <c r="Q203" s="3" t="s">
        <v>714</v>
      </c>
    </row>
    <row r="204" ht="15" customHeight="1">
      <c r="A204" t="e">
        <f t="shared" ca="1" si="487"/>
        <v>#VALUE!</v>
      </c>
      <c r="B204" t="e">
        <f t="array" ref="B204" ca="1">_xlfn.XLOOKUP(Tabelle7[[#This Row],[ExperimentID]]&amp;Tabelle7[[#This Row],[NegotiationID]]&amp;Tabelle7[[#This Row],[MessageID]],ALL_IN_ONE[ExperimentID]&amp;ALL_IN_ONE[NegotiationID]&amp;ALL_IN_ONE[MessageID],ALL_IN_ONE[Gesamt_ID],,0)</f>
        <v>#VALUE!</v>
      </c>
      <c r="C204">
        <f>IF(AND($F203=Tabelle7[[#This Row],[ReceiverID]],$G203=Tabelle7[[#This Row],[SenderID]]),$C203,IF(ISBLANK($G203),$C203,$C203+1))</f>
        <v>77</v>
      </c>
      <c r="D204" t="s">
        <v>561</v>
      </c>
      <c r="E204">
        <v>13372</v>
      </c>
      <c r="F204">
        <v>518</v>
      </c>
      <c r="G204">
        <v>517</v>
      </c>
      <c r="H204" t="s">
        <v>20</v>
      </c>
      <c r="I204" t="str">
        <f t="array" ref="I204">IFERROR(_xlfn.XLOOKUP(Tabelle7[[#This Row],[NegotiationID]]&amp;"FinalAccept",Tabelle7[NegotiationID]&amp;Tabelle7[ActionType],Tabelle7[ActionType],,0),_xlfn.XLOOKUP(Tabelle7[[#This Row],[NegotiationID]]&amp;"FinalReject",Tabelle7[NegotiationID]&amp;Tabelle7[ActionType],Tabelle7[ActionType],,0))</f>
        <v>FinalAccept</v>
      </c>
      <c r="J204">
        <v>0.54679999999999995</v>
      </c>
      <c r="K204">
        <v>0.57520000000000004</v>
      </c>
      <c r="L204">
        <v>1.1220000000000001</v>
      </c>
      <c r="M204">
        <v>0.028400000000000002</v>
      </c>
      <c r="N204">
        <v>55</v>
      </c>
      <c r="O204">
        <v>1497</v>
      </c>
      <c r="P204">
        <v>10</v>
      </c>
      <c r="Q204" s="3" t="s">
        <v>715</v>
      </c>
    </row>
    <row r="205" ht="15" hidden="1" customHeight="1">
      <c r="A205" t="e">
        <f t="shared" ca="1" si="487"/>
        <v>#VALUE!</v>
      </c>
      <c r="B205" t="e">
        <f t="array" ref="B205" ca="1">_xlfn.XLOOKUP(Tabelle7[[#This Row],[ExperimentID]]&amp;Tabelle7[[#This Row],[NegotiationID]]&amp;Tabelle7[[#This Row],[MessageID]],ALL_IN_ONE[ExperimentID]&amp;ALL_IN_ONE[NegotiationID]&amp;ALL_IN_ONE[MessageID],ALL_IN_ONE[Gesamt_ID],,0)</f>
        <v>#VALUE!</v>
      </c>
      <c r="C205">
        <f>IF(AND($F204=Tabelle7[[#This Row],[ReceiverID]],$G204=Tabelle7[[#This Row],[SenderID]]),$C204,IF(ISBLANK($G204),$C204,$C204+1))</f>
        <v>78</v>
      </c>
      <c r="D205" t="s">
        <v>561</v>
      </c>
      <c r="E205">
        <v>544</v>
      </c>
      <c r="H205" t="s">
        <v>6019</v>
      </c>
      <c r="I205" t="str">
        <f t="array" ref="I205">IFERROR(_xlfn.XLOOKUP(Tabelle7[[#This Row],[NegotiationID]]&amp;"FinalAccept",Tabelle7[NegotiationID]&amp;Tabelle7[ActionType],Tabelle7[ActionType],,0),_xlfn.XLOOKUP(Tabelle7[[#This Row],[NegotiationID]]&amp;"FinalReject",Tabelle7[NegotiationID]&amp;Tabelle7[ActionType],Tabelle7[ActionType],,0))</f>
        <v>FinalAccept</v>
      </c>
      <c r="N205">
        <v>21</v>
      </c>
      <c r="O205">
        <v>2006</v>
      </c>
      <c r="P205">
        <v>11</v>
      </c>
      <c r="Q205" t="s">
        <v>6020</v>
      </c>
    </row>
    <row r="206" ht="15" customHeight="1">
      <c r="A206" t="e">
        <f t="shared" ca="1" si="487"/>
        <v>#VALUE!</v>
      </c>
      <c r="B206" t="e">
        <f t="array" ref="B206" ca="1">_xlfn.XLOOKUP(Tabelle7[[#This Row],[ExperimentID]]&amp;Tabelle7[[#This Row],[NegotiationID]]&amp;Tabelle7[[#This Row],[MessageID]],ALL_IN_ONE[ExperimentID]&amp;ALL_IN_ONE[NegotiationID]&amp;ALL_IN_ONE[MessageID],ALL_IN_ONE[Gesamt_ID],,0)</f>
        <v>#VALUE!</v>
      </c>
      <c r="C206">
        <f>IF(AND($F205=Tabelle7[[#This Row],[ReceiverID]],$G205=Tabelle7[[#This Row],[SenderID]]),$C205,IF(ISBLANK($G205),$C205,$C205+1))</f>
        <v>78</v>
      </c>
      <c r="D206" t="s">
        <v>561</v>
      </c>
      <c r="E206">
        <v>8319</v>
      </c>
      <c r="F206">
        <v>546</v>
      </c>
      <c r="G206">
        <v>545</v>
      </c>
      <c r="H206" t="s">
        <v>19</v>
      </c>
      <c r="I206" t="str">
        <f t="array" ref="I206">IFERROR(_xlfn.XLOOKUP(Tabelle7[[#This Row],[NegotiationID]]&amp;"FinalAccept",Tabelle7[NegotiationID]&amp;Tabelle7[ActionType],Tabelle7[ActionType],,0),_xlfn.XLOOKUP(Tabelle7[[#This Row],[NegotiationID]]&amp;"FinalReject",Tabelle7[NegotiationID]&amp;Tabelle7[ActionType],Tabelle7[ActionType],,0))</f>
        <v>FinalAccept</v>
      </c>
      <c r="J206">
        <v>0.59860000000000002</v>
      </c>
      <c r="K206">
        <v>0.38</v>
      </c>
      <c r="L206">
        <v>0.97860000000000003</v>
      </c>
      <c r="M206">
        <v>0.21859999999999999</v>
      </c>
      <c r="N206">
        <v>82</v>
      </c>
      <c r="O206">
        <v>2006</v>
      </c>
      <c r="P206">
        <v>11</v>
      </c>
      <c r="Q206" s="3" t="s">
        <v>716</v>
      </c>
    </row>
    <row r="207" ht="15" customHeight="1">
      <c r="A207" t="e">
        <f t="shared" ca="1" si="487"/>
        <v>#VALUE!</v>
      </c>
      <c r="B207" t="e">
        <f t="array" ref="B207" ca="1">_xlfn.XLOOKUP(Tabelle7[[#This Row],[ExperimentID]]&amp;Tabelle7[[#This Row],[NegotiationID]]&amp;Tabelle7[[#This Row],[MessageID]],ALL_IN_ONE[ExperimentID]&amp;ALL_IN_ONE[NegotiationID]&amp;ALL_IN_ONE[MessageID],ALL_IN_ONE[Gesamt_ID],,0)</f>
        <v>#VALUE!</v>
      </c>
      <c r="C207">
        <f>IF(AND($F206=Tabelle7[[#This Row],[ReceiverID]],$G206=Tabelle7[[#This Row],[SenderID]]),$C206,IF(ISBLANK($G206),$C206,$C206+1))</f>
        <v>78</v>
      </c>
      <c r="D207" t="s">
        <v>561</v>
      </c>
      <c r="E207">
        <v>9045</v>
      </c>
      <c r="F207">
        <v>545</v>
      </c>
      <c r="G207">
        <v>546</v>
      </c>
      <c r="H207" t="s">
        <v>31</v>
      </c>
      <c r="I207" t="str">
        <f t="array" ref="I207">IFERROR(_xlfn.XLOOKUP(Tabelle7[[#This Row],[NegotiationID]]&amp;"FinalAccept",Tabelle7[NegotiationID]&amp;Tabelle7[ActionType],Tabelle7[ActionType],,0),_xlfn.XLOOKUP(Tabelle7[[#This Row],[NegotiationID]]&amp;"FinalReject",Tabelle7[NegotiationID]&amp;Tabelle7[ActionType],Tabelle7[ActionType],,0))</f>
        <v>FinalAccept</v>
      </c>
      <c r="J207">
        <v>0.78859999999999997</v>
      </c>
      <c r="K207">
        <v>0.2366</v>
      </c>
      <c r="L207">
        <v>1.0251999999999999</v>
      </c>
      <c r="M207">
        <v>0.55200000000000005</v>
      </c>
      <c r="N207">
        <v>330</v>
      </c>
      <c r="O207">
        <v>2006</v>
      </c>
      <c r="P207">
        <v>11</v>
      </c>
      <c r="Q207" s="3" t="s">
        <v>717</v>
      </c>
    </row>
    <row r="208" ht="15" customHeight="1">
      <c r="A208" t="e">
        <f t="shared" ca="1" si="487"/>
        <v>#VALUE!</v>
      </c>
      <c r="B208" t="e">
        <f t="array" ref="B208" ca="1">_xlfn.XLOOKUP(Tabelle7[[#This Row],[ExperimentID]]&amp;Tabelle7[[#This Row],[NegotiationID]]&amp;Tabelle7[[#This Row],[MessageID]],ALL_IN_ONE[ExperimentID]&amp;ALL_IN_ONE[NegotiationID]&amp;ALL_IN_ONE[MessageID],ALL_IN_ONE[Gesamt_ID],,0)</f>
        <v>#VALUE!</v>
      </c>
      <c r="C208">
        <f>IF(AND($F207=Tabelle7[[#This Row],[ReceiverID]],$G207=Tabelle7[[#This Row],[SenderID]]),$C207,IF(ISBLANK($G207),$C207,$C207+1))</f>
        <v>78</v>
      </c>
      <c r="D208" t="s">
        <v>561</v>
      </c>
      <c r="E208">
        <v>9344</v>
      </c>
      <c r="F208">
        <v>546</v>
      </c>
      <c r="G208">
        <v>545</v>
      </c>
      <c r="H208" t="s">
        <v>31</v>
      </c>
      <c r="I208" t="str">
        <f t="array" ref="I208">IFERROR(_xlfn.XLOOKUP(Tabelle7[[#This Row],[NegotiationID]]&amp;"FinalAccept",Tabelle7[NegotiationID]&amp;Tabelle7[ActionType],Tabelle7[ActionType],,0),_xlfn.XLOOKUP(Tabelle7[[#This Row],[NegotiationID]]&amp;"FinalReject",Tabelle7[NegotiationID]&amp;Tabelle7[ActionType],Tabelle7[ActionType],,0))</f>
        <v>FinalAccept</v>
      </c>
      <c r="J208">
        <v>0.71360000000000001</v>
      </c>
      <c r="K208">
        <v>0.23899999999999999</v>
      </c>
      <c r="L208">
        <v>0.9526</v>
      </c>
      <c r="M208">
        <v>0.47460000000000002</v>
      </c>
      <c r="N208">
        <v>214</v>
      </c>
      <c r="O208">
        <v>2006</v>
      </c>
      <c r="P208">
        <v>11</v>
      </c>
      <c r="Q208" s="3" t="s">
        <v>718</v>
      </c>
    </row>
    <row r="209" ht="15" hidden="1" customHeight="1">
      <c r="A209" t="e">
        <f t="shared" ca="1" si="487"/>
        <v>#VALUE!</v>
      </c>
      <c r="B209" t="e">
        <f t="array" ref="B209" ca="1">_xlfn.XLOOKUP(Tabelle7[[#This Row],[ExperimentID]]&amp;Tabelle7[[#This Row],[NegotiationID]]&amp;Tabelle7[[#This Row],[MessageID]],ALL_IN_ONE[ExperimentID]&amp;ALL_IN_ONE[NegotiationID]&amp;ALL_IN_ONE[MessageID],ALL_IN_ONE[Gesamt_ID],,0)</f>
        <v>#VALUE!</v>
      </c>
      <c r="C209">
        <f>IF(AND($F208=Tabelle7[[#This Row],[ReceiverID]],$G208=Tabelle7[[#This Row],[SenderID]]),$C208,IF(ISBLANK($G208),$C208,$C208+1))</f>
        <v>78</v>
      </c>
      <c r="D209" t="s">
        <v>561</v>
      </c>
      <c r="E209">
        <v>10146</v>
      </c>
      <c r="F209">
        <v>545</v>
      </c>
      <c r="G209">
        <v>546</v>
      </c>
      <c r="H209" t="s">
        <v>22</v>
      </c>
      <c r="I209" t="str">
        <f t="array" ref="I209">IFERROR(_xlfn.XLOOKUP(Tabelle7[[#This Row],[NegotiationID]]&amp;"FinalAccept",Tabelle7[NegotiationID]&amp;Tabelle7[ActionType],Tabelle7[ActionType],,0),_xlfn.XLOOKUP(Tabelle7[[#This Row],[NegotiationID]]&amp;"FinalReject",Tabelle7[NegotiationID]&amp;Tabelle7[ActionType],Tabelle7[ActionType],,0))</f>
        <v>FinalAccept</v>
      </c>
      <c r="N209">
        <v>104</v>
      </c>
      <c r="O209">
        <v>2006</v>
      </c>
      <c r="P209">
        <v>11</v>
      </c>
      <c r="Q209" s="3" t="s">
        <v>6209</v>
      </c>
    </row>
    <row r="210" ht="15" hidden="1" customHeight="1">
      <c r="A210" t="e">
        <f t="shared" ca="1" si="487"/>
        <v>#VALUE!</v>
      </c>
      <c r="B210" t="e">
        <f t="array" ref="B210" ca="1">_xlfn.XLOOKUP(Tabelle7[[#This Row],[ExperimentID]]&amp;Tabelle7[[#This Row],[NegotiationID]]&amp;Tabelle7[[#This Row],[MessageID]],ALL_IN_ONE[ExperimentID]&amp;ALL_IN_ONE[NegotiationID]&amp;ALL_IN_ONE[MessageID],ALL_IN_ONE[Gesamt_ID],,0)</f>
        <v>#VALUE!</v>
      </c>
      <c r="C210">
        <f>IF(AND($F209=Tabelle7[[#This Row],[ReceiverID]],$G209=Tabelle7[[#This Row],[SenderID]]),$C209,IF(ISBLANK($G209),$C209,$C209+1))</f>
        <v>78</v>
      </c>
      <c r="D210" t="s">
        <v>561</v>
      </c>
      <c r="E210">
        <v>10166</v>
      </c>
      <c r="F210">
        <v>546</v>
      </c>
      <c r="G210">
        <v>545</v>
      </c>
      <c r="H210" t="s">
        <v>24</v>
      </c>
      <c r="I210" t="str">
        <f t="array" ref="I210">IFERROR(_xlfn.XLOOKUP(Tabelle7[[#This Row],[NegotiationID]]&amp;"FinalAccept",Tabelle7[NegotiationID]&amp;Tabelle7[ActionType],Tabelle7[ActionType],,0),_xlfn.XLOOKUP(Tabelle7[[#This Row],[NegotiationID]]&amp;"FinalReject",Tabelle7[NegotiationID]&amp;Tabelle7[ActionType],Tabelle7[ActionType],,0))</f>
        <v>FinalAccept</v>
      </c>
      <c r="N210">
        <v>63</v>
      </c>
      <c r="O210">
        <v>2006</v>
      </c>
      <c r="P210">
        <v>11</v>
      </c>
      <c r="Q210" s="3" t="s">
        <v>6210</v>
      </c>
    </row>
    <row r="211" ht="15" customHeight="1">
      <c r="A211" t="e">
        <f t="shared" ca="1" si="487"/>
        <v>#VALUE!</v>
      </c>
      <c r="B211" t="e">
        <f t="array" ref="B211" ca="1">_xlfn.XLOOKUP(Tabelle7[[#This Row],[ExperimentID]]&amp;Tabelle7[[#This Row],[NegotiationID]]&amp;Tabelle7[[#This Row],[MessageID]],ALL_IN_ONE[ExperimentID]&amp;ALL_IN_ONE[NegotiationID]&amp;ALL_IN_ONE[MessageID],ALL_IN_ONE[Gesamt_ID],,0)</f>
        <v>#VALUE!</v>
      </c>
      <c r="C211">
        <f>IF(AND($F210=Tabelle7[[#This Row],[ReceiverID]],$G210=Tabelle7[[#This Row],[SenderID]]),$C210,IF(ISBLANK($G210),$C210,$C210+1))</f>
        <v>78</v>
      </c>
      <c r="D211" t="s">
        <v>561</v>
      </c>
      <c r="E211">
        <v>10226</v>
      </c>
      <c r="F211">
        <v>545</v>
      </c>
      <c r="G211">
        <v>546</v>
      </c>
      <c r="H211" t="s">
        <v>31</v>
      </c>
      <c r="I211" t="str">
        <f t="array" ref="I211">IFERROR(_xlfn.XLOOKUP(Tabelle7[[#This Row],[NegotiationID]]&amp;"FinalAccept",Tabelle7[NegotiationID]&amp;Tabelle7[ActionType],Tabelle7[ActionType],,0),_xlfn.XLOOKUP(Tabelle7[[#This Row],[NegotiationID]]&amp;"FinalReject",Tabelle7[NegotiationID]&amp;Tabelle7[ActionType],Tabelle7[ActionType],,0))</f>
        <v>FinalAccept</v>
      </c>
      <c r="J211">
        <v>0.65900000000000003</v>
      </c>
      <c r="K211">
        <v>0.3644</v>
      </c>
      <c r="L211">
        <v>1.0234000000000001</v>
      </c>
      <c r="M211">
        <v>0.29459999999999997</v>
      </c>
      <c r="N211">
        <v>436</v>
      </c>
      <c r="O211">
        <v>2006</v>
      </c>
      <c r="P211">
        <v>11</v>
      </c>
      <c r="Q211" s="3" t="s">
        <v>719</v>
      </c>
    </row>
    <row r="212" ht="15" customHeight="1">
      <c r="A212" t="e">
        <f t="shared" ca="1" si="487"/>
        <v>#VALUE!</v>
      </c>
      <c r="B212" t="e">
        <f t="array" ref="B212" ca="1">_xlfn.XLOOKUP(Tabelle7[[#This Row],[ExperimentID]]&amp;Tabelle7[[#This Row],[NegotiationID]]&amp;Tabelle7[[#This Row],[MessageID]],ALL_IN_ONE[ExperimentID]&amp;ALL_IN_ONE[NegotiationID]&amp;ALL_IN_ONE[MessageID],ALL_IN_ONE[Gesamt_ID],,0)</f>
        <v>#VALUE!</v>
      </c>
      <c r="C212">
        <f>IF(AND($F211=Tabelle7[[#This Row],[ReceiverID]],$G211=Tabelle7[[#This Row],[SenderID]]),$C211,IF(ISBLANK($G211),$C211,$C211+1))</f>
        <v>78</v>
      </c>
      <c r="D212" t="s">
        <v>561</v>
      </c>
      <c r="E212">
        <v>10527</v>
      </c>
      <c r="F212">
        <v>546</v>
      </c>
      <c r="G212">
        <v>545</v>
      </c>
      <c r="H212" t="s">
        <v>31</v>
      </c>
      <c r="I212" t="str">
        <f t="array" ref="I212">IFERROR(_xlfn.XLOOKUP(Tabelle7[[#This Row],[NegotiationID]]&amp;"FinalAccept",Tabelle7[NegotiationID]&amp;Tabelle7[ActionType],Tabelle7[ActionType],,0),_xlfn.XLOOKUP(Tabelle7[[#This Row],[NegotiationID]]&amp;"FinalReject",Tabelle7[NegotiationID]&amp;Tabelle7[ActionType],Tabelle7[ActionType],,0))</f>
        <v>FinalAccept</v>
      </c>
      <c r="J212">
        <v>0.58560000000000001</v>
      </c>
      <c r="K212">
        <v>0.41299999999999998</v>
      </c>
      <c r="L212">
        <v>0.99860000000000004</v>
      </c>
      <c r="M212">
        <v>0.1726</v>
      </c>
      <c r="N212">
        <v>320</v>
      </c>
      <c r="O212">
        <v>2006</v>
      </c>
      <c r="P212">
        <v>11</v>
      </c>
      <c r="Q212" s="3" t="s">
        <v>720</v>
      </c>
    </row>
    <row r="213" ht="15" customHeight="1">
      <c r="A213" t="e">
        <f t="shared" ca="1" si="487"/>
        <v>#VALUE!</v>
      </c>
      <c r="B213" t="e">
        <f t="array" ref="B213" ca="1">_xlfn.XLOOKUP(Tabelle7[[#This Row],[ExperimentID]]&amp;Tabelle7[[#This Row],[NegotiationID]]&amp;Tabelle7[[#This Row],[MessageID]],ALL_IN_ONE[ExperimentID]&amp;ALL_IN_ONE[NegotiationID]&amp;ALL_IN_ONE[MessageID],ALL_IN_ONE[Gesamt_ID],,0)</f>
        <v>#VALUE!</v>
      </c>
      <c r="C213">
        <f>IF(AND($F212=Tabelle7[[#This Row],[ReceiverID]],$G212=Tabelle7[[#This Row],[SenderID]]),$C212,IF(ISBLANK($G212),$C212,$C212+1))</f>
        <v>78</v>
      </c>
      <c r="D213" t="s">
        <v>561</v>
      </c>
      <c r="E213">
        <v>10800</v>
      </c>
      <c r="F213">
        <v>545</v>
      </c>
      <c r="G213">
        <v>546</v>
      </c>
      <c r="H213" t="s">
        <v>31</v>
      </c>
      <c r="I213" t="str">
        <f t="array" ref="I213">IFERROR(_xlfn.XLOOKUP(Tabelle7[[#This Row],[NegotiationID]]&amp;"FinalAccept",Tabelle7[NegotiationID]&amp;Tabelle7[ActionType],Tabelle7[ActionType],,0),_xlfn.XLOOKUP(Tabelle7[[#This Row],[NegotiationID]]&amp;"FinalReject",Tabelle7[NegotiationID]&amp;Tabelle7[ActionType],Tabelle7[ActionType],,0))</f>
        <v>FinalAccept</v>
      </c>
      <c r="J213">
        <v>0.62380000000000002</v>
      </c>
      <c r="K213">
        <v>0.40279999999999999</v>
      </c>
      <c r="L213">
        <v>1.0266</v>
      </c>
      <c r="M213">
        <v>0.221</v>
      </c>
      <c r="N213">
        <v>237</v>
      </c>
      <c r="O213">
        <v>2006</v>
      </c>
      <c r="P213">
        <v>11</v>
      </c>
      <c r="Q213" s="3" t="s">
        <v>721</v>
      </c>
    </row>
    <row r="214" ht="15" customHeight="1">
      <c r="A214" t="e">
        <f t="shared" ca="1" si="487"/>
        <v>#VALUE!</v>
      </c>
      <c r="B214" t="e">
        <f t="array" ref="B214" ca="1">_xlfn.XLOOKUP(Tabelle7[[#This Row],[ExperimentID]]&amp;Tabelle7[[#This Row],[NegotiationID]]&amp;Tabelle7[[#This Row],[MessageID]],ALL_IN_ONE[ExperimentID]&amp;ALL_IN_ONE[NegotiationID]&amp;ALL_IN_ONE[MessageID],ALL_IN_ONE[Gesamt_ID],,0)</f>
        <v>#VALUE!</v>
      </c>
      <c r="C214">
        <f>IF(AND($F213=Tabelle7[[#This Row],[ReceiverID]],$G213=Tabelle7[[#This Row],[SenderID]]),$C213,IF(ISBLANK($G213),$C213,$C213+1))</f>
        <v>78</v>
      </c>
      <c r="D214" t="s">
        <v>561</v>
      </c>
      <c r="E214">
        <v>10830</v>
      </c>
      <c r="F214">
        <v>546</v>
      </c>
      <c r="G214">
        <v>545</v>
      </c>
      <c r="H214" t="s">
        <v>31</v>
      </c>
      <c r="I214" t="str">
        <f t="array" ref="I214">IFERROR(_xlfn.XLOOKUP(Tabelle7[[#This Row],[NegotiationID]]&amp;"FinalAccept",Tabelle7[NegotiationID]&amp;Tabelle7[ActionType],Tabelle7[ActionType],,0),_xlfn.XLOOKUP(Tabelle7[[#This Row],[NegotiationID]]&amp;"FinalReject",Tabelle7[NegotiationID]&amp;Tabelle7[ActionType],Tabelle7[ActionType],,0))</f>
        <v>FinalAccept</v>
      </c>
      <c r="J214">
        <v>0.50839999999999996</v>
      </c>
      <c r="K214">
        <v>0.61040000000000005</v>
      </c>
      <c r="L214">
        <v>1.1188</v>
      </c>
      <c r="M214">
        <v>0.10199999999999999</v>
      </c>
      <c r="N214">
        <v>93</v>
      </c>
      <c r="O214">
        <v>2006</v>
      </c>
      <c r="P214">
        <v>11</v>
      </c>
      <c r="Q214" s="3" t="s">
        <v>722</v>
      </c>
    </row>
    <row r="215" ht="15" customHeight="1">
      <c r="A215" t="e">
        <f t="shared" ca="1" si="487"/>
        <v>#VALUE!</v>
      </c>
      <c r="B215" t="e">
        <f t="array" ref="B215" ca="1">_xlfn.XLOOKUP(Tabelle7[[#This Row],[ExperimentID]]&amp;Tabelle7[[#This Row],[NegotiationID]]&amp;Tabelle7[[#This Row],[MessageID]],ALL_IN_ONE[ExperimentID]&amp;ALL_IN_ONE[NegotiationID]&amp;ALL_IN_ONE[MessageID],ALL_IN_ONE[Gesamt_ID],,0)</f>
        <v>#VALUE!</v>
      </c>
      <c r="C215">
        <f>IF(AND($F214=Tabelle7[[#This Row],[ReceiverID]],$G214=Tabelle7[[#This Row],[SenderID]]),$C214,IF(ISBLANK($G214),$C214,$C214+1))</f>
        <v>78</v>
      </c>
      <c r="D215" t="s">
        <v>561</v>
      </c>
      <c r="E215">
        <v>10864</v>
      </c>
      <c r="F215">
        <v>545</v>
      </c>
      <c r="G215">
        <v>546</v>
      </c>
      <c r="H215" t="s">
        <v>20</v>
      </c>
      <c r="I215" t="str">
        <f t="array" ref="I215">IFERROR(_xlfn.XLOOKUP(Tabelle7[[#This Row],[NegotiationID]]&amp;"FinalAccept",Tabelle7[NegotiationID]&amp;Tabelle7[ActionType],Tabelle7[ActionType],,0),_xlfn.XLOOKUP(Tabelle7[[#This Row],[NegotiationID]]&amp;"FinalReject",Tabelle7[NegotiationID]&amp;Tabelle7[ActionType],Tabelle7[ActionType],,0))</f>
        <v>FinalAccept</v>
      </c>
      <c r="J215">
        <v>0.61040000000000005</v>
      </c>
      <c r="K215">
        <v>0.50839999999999996</v>
      </c>
      <c r="L215">
        <v>1.1188</v>
      </c>
      <c r="M215">
        <v>0.10199999999999999</v>
      </c>
      <c r="N215">
        <v>106</v>
      </c>
      <c r="O215">
        <v>2006</v>
      </c>
      <c r="P215">
        <v>11</v>
      </c>
      <c r="Q215" s="3" t="s">
        <v>723</v>
      </c>
    </row>
    <row r="216" ht="15" hidden="1" customHeight="1">
      <c r="A216" t="e">
        <f t="shared" ca="1" si="487"/>
        <v>#VALUE!</v>
      </c>
      <c r="B216" t="e">
        <f t="array" ref="B216" ca="1">_xlfn.XLOOKUP(Tabelle7[[#This Row],[ExperimentID]]&amp;Tabelle7[[#This Row],[NegotiationID]]&amp;Tabelle7[[#This Row],[MessageID]],ALL_IN_ONE[ExperimentID]&amp;ALL_IN_ONE[NegotiationID]&amp;ALL_IN_ONE[MessageID],ALL_IN_ONE[Gesamt_ID],,0)</f>
        <v>#VALUE!</v>
      </c>
      <c r="C216">
        <f>IF(AND($F215=Tabelle7[[#This Row],[ReceiverID]],$G215=Tabelle7[[#This Row],[SenderID]]),$C215,IF(ISBLANK($G215),$C215,$C215+1))</f>
        <v>79</v>
      </c>
      <c r="D216" t="s">
        <v>561</v>
      </c>
      <c r="E216">
        <v>572</v>
      </c>
      <c r="H216" t="s">
        <v>6019</v>
      </c>
      <c r="I216" t="str">
        <f t="array" ref="I216">IFERROR(_xlfn.XLOOKUP(Tabelle7[[#This Row],[NegotiationID]]&amp;"FinalAccept",Tabelle7[NegotiationID]&amp;Tabelle7[ActionType],Tabelle7[ActionType],,0),_xlfn.XLOOKUP(Tabelle7[[#This Row],[NegotiationID]]&amp;"FinalReject",Tabelle7[NegotiationID]&amp;Tabelle7[ActionType],Tabelle7[ActionType],,0))</f>
        <v>FinalReject</v>
      </c>
      <c r="N216">
        <v>21</v>
      </c>
      <c r="O216">
        <v>21</v>
      </c>
      <c r="P216">
        <v>1</v>
      </c>
      <c r="Q216" t="s">
        <v>6020</v>
      </c>
    </row>
    <row r="217" ht="15" hidden="1" customHeight="1">
      <c r="A217" t="e">
        <f t="shared" ca="1" si="487"/>
        <v>#VALUE!</v>
      </c>
      <c r="B217" t="e">
        <f t="array" ref="B217" ca="1">_xlfn.XLOOKUP(Tabelle7[[#This Row],[ExperimentID]]&amp;Tabelle7[[#This Row],[NegotiationID]]&amp;Tabelle7[[#This Row],[MessageID]],ALL_IN_ONE[ExperimentID]&amp;ALL_IN_ONE[NegotiationID]&amp;ALL_IN_ONE[MessageID],ALL_IN_ONE[Gesamt_ID],,0)</f>
        <v>#VALUE!</v>
      </c>
      <c r="C217">
        <f>IF(AND($F216=Tabelle7[[#This Row],[ReceiverID]],$G216=Tabelle7[[#This Row],[SenderID]]),$C216,IF(ISBLANK($G216),$C216,$C216+1))</f>
        <v>79</v>
      </c>
      <c r="D217" t="s">
        <v>561</v>
      </c>
      <c r="E217">
        <v>600</v>
      </c>
      <c r="H217" t="s">
        <v>6019</v>
      </c>
      <c r="I217" t="str">
        <f t="array" ref="I217">IFERROR(_xlfn.XLOOKUP(Tabelle7[[#This Row],[NegotiationID]]&amp;"FinalAccept",Tabelle7[NegotiationID]&amp;Tabelle7[ActionType],Tabelle7[ActionType],,0),_xlfn.XLOOKUP(Tabelle7[[#This Row],[NegotiationID]]&amp;"FinalReject",Tabelle7[NegotiationID]&amp;Tabelle7[ActionType],Tabelle7[ActionType],,0))</f>
        <v>FinalReject</v>
      </c>
      <c r="N217">
        <v>21</v>
      </c>
      <c r="O217">
        <v>21</v>
      </c>
      <c r="P217">
        <v>1</v>
      </c>
      <c r="Q217" t="s">
        <v>6020</v>
      </c>
    </row>
    <row r="218" ht="15" hidden="1" customHeight="1">
      <c r="A218" t="e">
        <f t="shared" ca="1" si="487"/>
        <v>#VALUE!</v>
      </c>
      <c r="B218" t="e">
        <f t="array" ref="B218" ca="1">_xlfn.XLOOKUP(Tabelle7[[#This Row],[ExperimentID]]&amp;Tabelle7[[#This Row],[NegotiationID]]&amp;Tabelle7[[#This Row],[MessageID]],ALL_IN_ONE[ExperimentID]&amp;ALL_IN_ONE[NegotiationID]&amp;ALL_IN_ONE[MessageID],ALL_IN_ONE[Gesamt_ID],,0)</f>
        <v>#VALUE!</v>
      </c>
      <c r="C218">
        <f>IF(AND($F217=Tabelle7[[#This Row],[ReceiverID]],$G217=Tabelle7[[#This Row],[SenderID]]),$C217,IF(ISBLANK($G217),$C217,$C217+1))</f>
        <v>79</v>
      </c>
      <c r="D218" t="s">
        <v>561</v>
      </c>
      <c r="E218">
        <v>628</v>
      </c>
      <c r="H218" t="s">
        <v>6019</v>
      </c>
      <c r="I218" t="str">
        <f t="array" ref="I218">IFERROR(_xlfn.XLOOKUP(Tabelle7[[#This Row],[NegotiationID]]&amp;"FinalAccept",Tabelle7[NegotiationID]&amp;Tabelle7[ActionType],Tabelle7[ActionType],,0),_xlfn.XLOOKUP(Tabelle7[[#This Row],[NegotiationID]]&amp;"FinalReject",Tabelle7[NegotiationID]&amp;Tabelle7[ActionType],Tabelle7[ActionType],,0))</f>
        <v>FinalReject</v>
      </c>
      <c r="N218">
        <v>21</v>
      </c>
      <c r="O218">
        <v>21</v>
      </c>
      <c r="P218">
        <v>1</v>
      </c>
      <c r="Q218" t="s">
        <v>6020</v>
      </c>
    </row>
    <row r="219" ht="15" hidden="1" customHeight="1">
      <c r="A219" t="e">
        <f t="shared" ca="1" si="487"/>
        <v>#VALUE!</v>
      </c>
      <c r="B219" t="e">
        <f t="array" ref="B219" ca="1">_xlfn.XLOOKUP(Tabelle7[[#This Row],[ExperimentID]]&amp;Tabelle7[[#This Row],[NegotiationID]]&amp;Tabelle7[[#This Row],[MessageID]],ALL_IN_ONE[ExperimentID]&amp;ALL_IN_ONE[NegotiationID]&amp;ALL_IN_ONE[MessageID],ALL_IN_ONE[Gesamt_ID],,0)</f>
        <v>#VALUE!</v>
      </c>
      <c r="C219">
        <f>IF(AND($F218=Tabelle7[[#This Row],[ReceiverID]],$G218=Tabelle7[[#This Row],[SenderID]]),$C218,IF(ISBLANK($G218),$C218,$C218+1))</f>
        <v>79</v>
      </c>
      <c r="D219" t="s">
        <v>561</v>
      </c>
      <c r="E219">
        <v>656</v>
      </c>
      <c r="H219" t="s">
        <v>6019</v>
      </c>
      <c r="I219" t="str">
        <f t="array" ref="I219">IFERROR(_xlfn.XLOOKUP(Tabelle7[[#This Row],[NegotiationID]]&amp;"FinalAccept",Tabelle7[NegotiationID]&amp;Tabelle7[ActionType],Tabelle7[ActionType],,0),_xlfn.XLOOKUP(Tabelle7[[#This Row],[NegotiationID]]&amp;"FinalReject",Tabelle7[NegotiationID]&amp;Tabelle7[ActionType],Tabelle7[ActionType],,0))</f>
        <v>FinalReject</v>
      </c>
      <c r="N219">
        <v>21</v>
      </c>
      <c r="O219">
        <v>21</v>
      </c>
      <c r="P219">
        <v>1</v>
      </c>
      <c r="Q219" t="s">
        <v>6020</v>
      </c>
    </row>
    <row r="220" ht="15" hidden="1" customHeight="1">
      <c r="A220" t="e">
        <f t="shared" ca="1" si="487"/>
        <v>#VALUE!</v>
      </c>
      <c r="B220" t="e">
        <f t="array" ref="B220" ca="1">_xlfn.XLOOKUP(Tabelle7[[#This Row],[ExperimentID]]&amp;Tabelle7[[#This Row],[NegotiationID]]&amp;Tabelle7[[#This Row],[MessageID]],ALL_IN_ONE[ExperimentID]&amp;ALL_IN_ONE[NegotiationID]&amp;ALL_IN_ONE[MessageID],ALL_IN_ONE[Gesamt_ID],,0)</f>
        <v>#VALUE!</v>
      </c>
      <c r="C220">
        <f>IF(AND($F219=Tabelle7[[#This Row],[ReceiverID]],$G219=Tabelle7[[#This Row],[SenderID]]),$C219,IF(ISBLANK($G219),$C219,$C219+1))</f>
        <v>79</v>
      </c>
      <c r="D220" t="s">
        <v>561</v>
      </c>
      <c r="E220">
        <v>684</v>
      </c>
      <c r="H220" t="s">
        <v>6019</v>
      </c>
      <c r="I220" t="str">
        <f t="array" ref="I220">IFERROR(_xlfn.XLOOKUP(Tabelle7[[#This Row],[NegotiationID]]&amp;"FinalAccept",Tabelle7[NegotiationID]&amp;Tabelle7[ActionType],Tabelle7[ActionType],,0),_xlfn.XLOOKUP(Tabelle7[[#This Row],[NegotiationID]]&amp;"FinalReject",Tabelle7[NegotiationID]&amp;Tabelle7[ActionType],Tabelle7[ActionType],,0))</f>
        <v>FinalReject</v>
      </c>
      <c r="N220">
        <v>21</v>
      </c>
      <c r="O220">
        <v>21</v>
      </c>
      <c r="P220">
        <v>1</v>
      </c>
      <c r="Q220" t="s">
        <v>6020</v>
      </c>
    </row>
    <row r="221" ht="15" hidden="1" customHeight="1">
      <c r="A221" t="e">
        <f t="shared" ca="1" si="487"/>
        <v>#VALUE!</v>
      </c>
      <c r="B221" t="e">
        <f t="array" ref="B221" ca="1">_xlfn.XLOOKUP(Tabelle7[[#This Row],[ExperimentID]]&amp;Tabelle7[[#This Row],[NegotiationID]]&amp;Tabelle7[[#This Row],[MessageID]],ALL_IN_ONE[ExperimentID]&amp;ALL_IN_ONE[NegotiationID]&amp;ALL_IN_ONE[MessageID],ALL_IN_ONE[Gesamt_ID],,0)</f>
        <v>#VALUE!</v>
      </c>
      <c r="C221">
        <f>IF(AND($F220=Tabelle7[[#This Row],[ReceiverID]],$G220=Tabelle7[[#This Row],[SenderID]]),$C220,IF(ISBLANK($G220),$C220,$C220+1))</f>
        <v>79</v>
      </c>
      <c r="D221" t="s">
        <v>561</v>
      </c>
      <c r="E221">
        <v>712</v>
      </c>
      <c r="H221" t="s">
        <v>6019</v>
      </c>
      <c r="I221" t="str">
        <f t="array" ref="I221">IFERROR(_xlfn.XLOOKUP(Tabelle7[[#This Row],[NegotiationID]]&amp;"FinalAccept",Tabelle7[NegotiationID]&amp;Tabelle7[ActionType],Tabelle7[ActionType],,0),_xlfn.XLOOKUP(Tabelle7[[#This Row],[NegotiationID]]&amp;"FinalReject",Tabelle7[NegotiationID]&amp;Tabelle7[ActionType],Tabelle7[ActionType],,0))</f>
        <v>FinalReject</v>
      </c>
      <c r="N221">
        <v>21</v>
      </c>
      <c r="O221">
        <v>21</v>
      </c>
      <c r="P221">
        <v>1</v>
      </c>
      <c r="Q221" t="s">
        <v>6020</v>
      </c>
    </row>
    <row r="222" ht="15" hidden="1" customHeight="1">
      <c r="A222" t="e">
        <f t="shared" ca="1" si="487"/>
        <v>#VALUE!</v>
      </c>
      <c r="B222" t="e">
        <f t="array" ref="B222" ca="1">_xlfn.XLOOKUP(Tabelle7[[#This Row],[ExperimentID]]&amp;Tabelle7[[#This Row],[NegotiationID]]&amp;Tabelle7[[#This Row],[MessageID]],ALL_IN_ONE[ExperimentID]&amp;ALL_IN_ONE[NegotiationID]&amp;ALL_IN_ONE[MessageID],ALL_IN_ONE[Gesamt_ID],,0)</f>
        <v>#VALUE!</v>
      </c>
      <c r="C222">
        <f>IF(AND($F221=Tabelle7[[#This Row],[ReceiverID]],$G221=Tabelle7[[#This Row],[SenderID]]),$C221,IF(ISBLANK($G221),$C221,$C221+1))</f>
        <v>79</v>
      </c>
      <c r="D222" t="s">
        <v>561</v>
      </c>
      <c r="E222">
        <v>740</v>
      </c>
      <c r="H222" t="s">
        <v>6019</v>
      </c>
      <c r="I222" t="str">
        <f t="array" ref="I222">IFERROR(_xlfn.XLOOKUP(Tabelle7[[#This Row],[NegotiationID]]&amp;"FinalAccept",Tabelle7[NegotiationID]&amp;Tabelle7[ActionType],Tabelle7[ActionType],,0),_xlfn.XLOOKUP(Tabelle7[[#This Row],[NegotiationID]]&amp;"FinalReject",Tabelle7[NegotiationID]&amp;Tabelle7[ActionType],Tabelle7[ActionType],,0))</f>
        <v>FinalReject</v>
      </c>
      <c r="N222">
        <v>21</v>
      </c>
      <c r="O222">
        <v>21</v>
      </c>
      <c r="P222">
        <v>1</v>
      </c>
      <c r="Q222" t="s">
        <v>6020</v>
      </c>
    </row>
    <row r="223" ht="15" hidden="1" customHeight="1">
      <c r="A223" t="e">
        <f t="shared" ca="1" si="487"/>
        <v>#VALUE!</v>
      </c>
      <c r="B223" t="e">
        <f t="array" ref="B223" ca="1">_xlfn.XLOOKUP(Tabelle7[[#This Row],[ExperimentID]]&amp;Tabelle7[[#This Row],[NegotiationID]]&amp;Tabelle7[[#This Row],[MessageID]],ALL_IN_ONE[ExperimentID]&amp;ALL_IN_ONE[NegotiationID]&amp;ALL_IN_ONE[MessageID],ALL_IN_ONE[Gesamt_ID],,0)</f>
        <v>#VALUE!</v>
      </c>
      <c r="C223">
        <f>IF(AND($F222=Tabelle7[[#This Row],[ReceiverID]],$G222=Tabelle7[[#This Row],[SenderID]]),$C222,IF(ISBLANK($G222),$C222,$C222+1))</f>
        <v>79</v>
      </c>
      <c r="D223" t="s">
        <v>561</v>
      </c>
      <c r="E223">
        <v>768</v>
      </c>
      <c r="H223" t="s">
        <v>6019</v>
      </c>
      <c r="I223" t="str">
        <f t="array" ref="I223">IFERROR(_xlfn.XLOOKUP(Tabelle7[[#This Row],[NegotiationID]]&amp;"FinalAccept",Tabelle7[NegotiationID]&amp;Tabelle7[ActionType],Tabelle7[ActionType],,0),_xlfn.XLOOKUP(Tabelle7[[#This Row],[NegotiationID]]&amp;"FinalReject",Tabelle7[NegotiationID]&amp;Tabelle7[ActionType],Tabelle7[ActionType],,0))</f>
        <v>FinalReject</v>
      </c>
      <c r="N223">
        <v>21</v>
      </c>
      <c r="O223">
        <v>21</v>
      </c>
      <c r="P223">
        <v>1</v>
      </c>
      <c r="Q223" t="s">
        <v>6020</v>
      </c>
    </row>
    <row r="224" ht="15" hidden="1" customHeight="1">
      <c r="A224" t="e">
        <f t="shared" ca="1" si="487"/>
        <v>#VALUE!</v>
      </c>
      <c r="B224" t="e">
        <f t="array" ref="B224" ca="1">_xlfn.XLOOKUP(Tabelle7[[#This Row],[ExperimentID]]&amp;Tabelle7[[#This Row],[NegotiationID]]&amp;Tabelle7[[#This Row],[MessageID]],ALL_IN_ONE[ExperimentID]&amp;ALL_IN_ONE[NegotiationID]&amp;ALL_IN_ONE[MessageID],ALL_IN_ONE[Gesamt_ID],,0)</f>
        <v>#VALUE!</v>
      </c>
      <c r="C224">
        <f>IF(AND($F223=Tabelle7[[#This Row],[ReceiverID]],$G223=Tabelle7[[#This Row],[SenderID]]),$C223,IF(ISBLANK($G223),$C223,$C223+1))</f>
        <v>79</v>
      </c>
      <c r="D224" t="s">
        <v>561</v>
      </c>
      <c r="E224">
        <v>796</v>
      </c>
      <c r="H224" t="s">
        <v>6019</v>
      </c>
      <c r="I224" t="str">
        <f t="array" ref="I224">IFERROR(_xlfn.XLOOKUP(Tabelle7[[#This Row],[NegotiationID]]&amp;"FinalAccept",Tabelle7[NegotiationID]&amp;Tabelle7[ActionType],Tabelle7[ActionType],,0),_xlfn.XLOOKUP(Tabelle7[[#This Row],[NegotiationID]]&amp;"FinalReject",Tabelle7[NegotiationID]&amp;Tabelle7[ActionType],Tabelle7[ActionType],,0))</f>
        <v>FinalReject</v>
      </c>
      <c r="N224">
        <v>21</v>
      </c>
      <c r="O224">
        <v>21</v>
      </c>
      <c r="P224">
        <v>1</v>
      </c>
      <c r="Q224" t="s">
        <v>6020</v>
      </c>
    </row>
    <row r="225" ht="15" hidden="1" customHeight="1">
      <c r="A225" t="e">
        <f t="shared" ca="1" si="487"/>
        <v>#VALUE!</v>
      </c>
      <c r="B225" t="e">
        <f t="array" ref="B225" ca="1">_xlfn.XLOOKUP(Tabelle7[[#This Row],[ExperimentID]]&amp;Tabelle7[[#This Row],[NegotiationID]]&amp;Tabelle7[[#This Row],[MessageID]],ALL_IN_ONE[ExperimentID]&amp;ALL_IN_ONE[NegotiationID]&amp;ALL_IN_ONE[MessageID],ALL_IN_ONE[Gesamt_ID],,0)</f>
        <v>#VALUE!</v>
      </c>
      <c r="C225">
        <f>IF(AND($F224=Tabelle7[[#This Row],[ReceiverID]],$G224=Tabelle7[[#This Row],[SenderID]]),$C224,IF(ISBLANK($G224),$C224,$C224+1))</f>
        <v>79</v>
      </c>
      <c r="D225" t="s">
        <v>561</v>
      </c>
      <c r="E225">
        <v>824</v>
      </c>
      <c r="H225" t="s">
        <v>6019</v>
      </c>
      <c r="I225" t="str">
        <f t="array" ref="I225">IFERROR(_xlfn.XLOOKUP(Tabelle7[[#This Row],[NegotiationID]]&amp;"FinalAccept",Tabelle7[NegotiationID]&amp;Tabelle7[ActionType],Tabelle7[ActionType],,0),_xlfn.XLOOKUP(Tabelle7[[#This Row],[NegotiationID]]&amp;"FinalReject",Tabelle7[NegotiationID]&amp;Tabelle7[ActionType],Tabelle7[ActionType],,0))</f>
        <v>FinalReject</v>
      </c>
      <c r="N225">
        <v>21</v>
      </c>
      <c r="O225">
        <v>21</v>
      </c>
      <c r="P225">
        <v>1</v>
      </c>
      <c r="Q225" t="s">
        <v>6020</v>
      </c>
    </row>
    <row r="226" ht="15" hidden="1" customHeight="1">
      <c r="A226" t="e">
        <f t="shared" ca="1" si="487"/>
        <v>#VALUE!</v>
      </c>
      <c r="B226" t="e">
        <f t="array" ref="B226" ca="1">_xlfn.XLOOKUP(Tabelle7[[#This Row],[ExperimentID]]&amp;Tabelle7[[#This Row],[NegotiationID]]&amp;Tabelle7[[#This Row],[MessageID]],ALL_IN_ONE[ExperimentID]&amp;ALL_IN_ONE[NegotiationID]&amp;ALL_IN_ONE[MessageID],ALL_IN_ONE[Gesamt_ID],,0)</f>
        <v>#VALUE!</v>
      </c>
      <c r="C226">
        <f>IF(AND($F225=Tabelle7[[#This Row],[ReceiverID]],$G225=Tabelle7[[#This Row],[SenderID]]),$C225,IF(ISBLANK($G225),$C225,$C225+1))</f>
        <v>79</v>
      </c>
      <c r="D226" t="s">
        <v>561</v>
      </c>
      <c r="E226">
        <v>852</v>
      </c>
      <c r="H226" t="s">
        <v>6019</v>
      </c>
      <c r="I226" t="str">
        <f t="array" ref="I226">IFERROR(_xlfn.XLOOKUP(Tabelle7[[#This Row],[NegotiationID]]&amp;"FinalAccept",Tabelle7[NegotiationID]&amp;Tabelle7[ActionType],Tabelle7[ActionType],,0),_xlfn.XLOOKUP(Tabelle7[[#This Row],[NegotiationID]]&amp;"FinalReject",Tabelle7[NegotiationID]&amp;Tabelle7[ActionType],Tabelle7[ActionType],,0))</f>
        <v>FinalReject</v>
      </c>
      <c r="N226">
        <v>21</v>
      </c>
      <c r="O226">
        <v>21</v>
      </c>
      <c r="P226">
        <v>1</v>
      </c>
      <c r="Q226" t="s">
        <v>6020</v>
      </c>
    </row>
    <row r="227" ht="15" hidden="1" customHeight="1">
      <c r="A227" t="e">
        <f t="shared" ca="1" si="487"/>
        <v>#VALUE!</v>
      </c>
      <c r="B227" t="e">
        <f t="array" ref="B227" ca="1">_xlfn.XLOOKUP(Tabelle7[[#This Row],[ExperimentID]]&amp;Tabelle7[[#This Row],[NegotiationID]]&amp;Tabelle7[[#This Row],[MessageID]],ALL_IN_ONE[ExperimentID]&amp;ALL_IN_ONE[NegotiationID]&amp;ALL_IN_ONE[MessageID],ALL_IN_ONE[Gesamt_ID],,0)</f>
        <v>#VALUE!</v>
      </c>
      <c r="C227">
        <f>IF(AND($F226=Tabelle7[[#This Row],[ReceiverID]],$G226=Tabelle7[[#This Row],[SenderID]]),$C226,IF(ISBLANK($G226),$C226,$C226+1))</f>
        <v>79</v>
      </c>
      <c r="D227" t="s">
        <v>561</v>
      </c>
      <c r="E227">
        <v>880</v>
      </c>
      <c r="H227" t="s">
        <v>6019</v>
      </c>
      <c r="I227" t="str">
        <f t="array" ref="I227">IFERROR(_xlfn.XLOOKUP(Tabelle7[[#This Row],[NegotiationID]]&amp;"FinalAccept",Tabelle7[NegotiationID]&amp;Tabelle7[ActionType],Tabelle7[ActionType],,0),_xlfn.XLOOKUP(Tabelle7[[#This Row],[NegotiationID]]&amp;"FinalReject",Tabelle7[NegotiationID]&amp;Tabelle7[ActionType],Tabelle7[ActionType],,0))</f>
        <v>FinalReject</v>
      </c>
      <c r="N227">
        <v>21</v>
      </c>
      <c r="O227">
        <v>1515</v>
      </c>
      <c r="P227">
        <v>12</v>
      </c>
      <c r="Q227" t="s">
        <v>6020</v>
      </c>
    </row>
    <row r="228" ht="15" customHeight="1">
      <c r="A228" t="e">
        <f t="shared" ca="1" si="487"/>
        <v>#VALUE!</v>
      </c>
      <c r="B228" t="e">
        <f t="array" ref="B228" ca="1">_xlfn.XLOOKUP(Tabelle7[[#This Row],[ExperimentID]]&amp;Tabelle7[[#This Row],[NegotiationID]]&amp;Tabelle7[[#This Row],[MessageID]],ALL_IN_ONE[ExperimentID]&amp;ALL_IN_ONE[NegotiationID]&amp;ALL_IN_ONE[MessageID],ALL_IN_ONE[Gesamt_ID],,0)</f>
        <v>#VALUE!</v>
      </c>
      <c r="C228">
        <f>IF(AND($F227=Tabelle7[[#This Row],[ReceiverID]],$G227=Tabelle7[[#This Row],[SenderID]]),$C227,IF(ISBLANK($G227),$C227,$C227+1))</f>
        <v>79</v>
      </c>
      <c r="D228" t="s">
        <v>561</v>
      </c>
      <c r="E228">
        <v>8240</v>
      </c>
      <c r="F228">
        <v>882</v>
      </c>
      <c r="G228">
        <v>881</v>
      </c>
      <c r="H228" t="s">
        <v>19</v>
      </c>
      <c r="I228" t="str">
        <f t="array" ref="I228">IFERROR(_xlfn.XLOOKUP(Tabelle7[[#This Row],[NegotiationID]]&amp;"FinalAccept",Tabelle7[NegotiationID]&amp;Tabelle7[ActionType],Tabelle7[ActionType],,0),_xlfn.XLOOKUP(Tabelle7[[#This Row],[NegotiationID]]&amp;"FinalReject",Tabelle7[NegotiationID]&amp;Tabelle7[ActionType],Tabelle7[ActionType],,0))</f>
        <v>FinalReject</v>
      </c>
      <c r="J228">
        <v>1</v>
      </c>
      <c r="K228">
        <v>0.73440000000000005</v>
      </c>
      <c r="L228">
        <v>1.7343999999999999</v>
      </c>
      <c r="M228">
        <v>0.2656</v>
      </c>
      <c r="N228">
        <v>146</v>
      </c>
      <c r="O228">
        <v>1515</v>
      </c>
      <c r="P228">
        <v>12</v>
      </c>
      <c r="Q228" s="3" t="s">
        <v>724</v>
      </c>
    </row>
    <row r="229" ht="15" customHeight="1">
      <c r="A229" t="e">
        <f t="shared" ca="1" si="487"/>
        <v>#VALUE!</v>
      </c>
      <c r="B229" t="e">
        <f t="array" ref="B229" ca="1">_xlfn.XLOOKUP(Tabelle7[[#This Row],[ExperimentID]]&amp;Tabelle7[[#This Row],[NegotiationID]]&amp;Tabelle7[[#This Row],[MessageID]],ALL_IN_ONE[ExperimentID]&amp;ALL_IN_ONE[NegotiationID]&amp;ALL_IN_ONE[MessageID],ALL_IN_ONE[Gesamt_ID],,0)</f>
        <v>#VALUE!</v>
      </c>
      <c r="C229">
        <f>IF(AND($F228=Tabelle7[[#This Row],[ReceiverID]],$G228=Tabelle7[[#This Row],[SenderID]]),$C228,IF(ISBLANK($G228),$C228,$C228+1))</f>
        <v>79</v>
      </c>
      <c r="D229" t="s">
        <v>561</v>
      </c>
      <c r="E229">
        <v>9029</v>
      </c>
      <c r="F229">
        <v>881</v>
      </c>
      <c r="G229">
        <v>882</v>
      </c>
      <c r="H229" t="s">
        <v>31</v>
      </c>
      <c r="I229" t="str">
        <f t="array" ref="I229">IFERROR(_xlfn.XLOOKUP(Tabelle7[[#This Row],[NegotiationID]]&amp;"FinalAccept",Tabelle7[NegotiationID]&amp;Tabelle7[ActionType],Tabelle7[ActionType],,0),_xlfn.XLOOKUP(Tabelle7[[#This Row],[NegotiationID]]&amp;"FinalReject",Tabelle7[NegotiationID]&amp;Tabelle7[ActionType],Tabelle7[ActionType],,0))</f>
        <v>FinalReject</v>
      </c>
      <c r="J229">
        <v>0.92000000000000004</v>
      </c>
      <c r="K229">
        <v>0.80179999999999996</v>
      </c>
      <c r="L229">
        <v>1.7218</v>
      </c>
      <c r="M229">
        <v>0.1182</v>
      </c>
      <c r="N229">
        <v>77</v>
      </c>
      <c r="O229">
        <v>1515</v>
      </c>
      <c r="P229">
        <v>12</v>
      </c>
      <c r="Q229" s="3" t="s">
        <v>725</v>
      </c>
    </row>
    <row r="230" ht="15" customHeight="1">
      <c r="A230" t="e">
        <f t="shared" ca="1" si="487"/>
        <v>#VALUE!</v>
      </c>
      <c r="B230" t="e">
        <f t="array" ref="B230" ca="1">_xlfn.XLOOKUP(Tabelle7[[#This Row],[ExperimentID]]&amp;Tabelle7[[#This Row],[NegotiationID]]&amp;Tabelle7[[#This Row],[MessageID]],ALL_IN_ONE[ExperimentID]&amp;ALL_IN_ONE[NegotiationID]&amp;ALL_IN_ONE[MessageID],ALL_IN_ONE[Gesamt_ID],,0)</f>
        <v>#VALUE!</v>
      </c>
      <c r="C230">
        <f>IF(AND($F229=Tabelle7[[#This Row],[ReceiverID]],$G229=Tabelle7[[#This Row],[SenderID]]),$C229,IF(ISBLANK($G229),$C229,$C229+1))</f>
        <v>79</v>
      </c>
      <c r="D230" t="s">
        <v>561</v>
      </c>
      <c r="E230">
        <v>9890</v>
      </c>
      <c r="F230">
        <v>882</v>
      </c>
      <c r="G230">
        <v>881</v>
      </c>
      <c r="H230" t="s">
        <v>31</v>
      </c>
      <c r="I230" t="str">
        <f t="array" ref="I230">IFERROR(_xlfn.XLOOKUP(Tabelle7[[#This Row],[NegotiationID]]&amp;"FinalAccept",Tabelle7[NegotiationID]&amp;Tabelle7[ActionType],Tabelle7[ActionType],,0),_xlfn.XLOOKUP(Tabelle7[[#This Row],[NegotiationID]]&amp;"FinalReject",Tabelle7[NegotiationID]&amp;Tabelle7[ActionType],Tabelle7[ActionType],,0))</f>
        <v>FinalReject</v>
      </c>
      <c r="J230">
        <v>0.96799999999999997</v>
      </c>
      <c r="K230">
        <v>0.57520000000000004</v>
      </c>
      <c r="L230">
        <v>1.5431999999999999</v>
      </c>
      <c r="M230">
        <v>0.39279999999999998</v>
      </c>
      <c r="N230">
        <v>179</v>
      </c>
      <c r="O230">
        <v>1515</v>
      </c>
      <c r="P230">
        <v>12</v>
      </c>
      <c r="Q230" s="3" t="s">
        <v>726</v>
      </c>
    </row>
    <row r="231" ht="15" customHeight="1">
      <c r="A231" t="e">
        <f t="shared" ca="1" si="487"/>
        <v>#VALUE!</v>
      </c>
      <c r="B231" t="e">
        <f t="array" ref="B231" ca="1">_xlfn.XLOOKUP(Tabelle7[[#This Row],[ExperimentID]]&amp;Tabelle7[[#This Row],[NegotiationID]]&amp;Tabelle7[[#This Row],[MessageID]],ALL_IN_ONE[ExperimentID]&amp;ALL_IN_ONE[NegotiationID]&amp;ALL_IN_ONE[MessageID],ALL_IN_ONE[Gesamt_ID],,0)</f>
        <v>#VALUE!</v>
      </c>
      <c r="C231">
        <f>IF(AND($F230=Tabelle7[[#This Row],[ReceiverID]],$G230=Tabelle7[[#This Row],[SenderID]]),$C230,IF(ISBLANK($G230),$C230,$C230+1))</f>
        <v>79</v>
      </c>
      <c r="D231" t="s">
        <v>561</v>
      </c>
      <c r="E231">
        <v>10206</v>
      </c>
      <c r="F231">
        <v>881</v>
      </c>
      <c r="G231">
        <v>882</v>
      </c>
      <c r="H231" t="s">
        <v>31</v>
      </c>
      <c r="I231" t="str">
        <f t="array" ref="I231">IFERROR(_xlfn.XLOOKUP(Tabelle7[[#This Row],[NegotiationID]]&amp;"FinalAccept",Tabelle7[NegotiationID]&amp;Tabelle7[ActionType],Tabelle7[ActionType],,0),_xlfn.XLOOKUP(Tabelle7[[#This Row],[NegotiationID]]&amp;"FinalReject",Tabelle7[NegotiationID]&amp;Tabelle7[ActionType],Tabelle7[ActionType],,0))</f>
        <v>FinalReject</v>
      </c>
      <c r="J231">
        <v>0.65100000000000002</v>
      </c>
      <c r="K231">
        <v>0.42280000000000001</v>
      </c>
      <c r="L231">
        <v>1.0738000000000001</v>
      </c>
      <c r="M231">
        <v>0.22819999999999999</v>
      </c>
      <c r="N231">
        <v>115</v>
      </c>
      <c r="O231">
        <v>1515</v>
      </c>
      <c r="P231">
        <v>12</v>
      </c>
      <c r="Q231" s="3" t="s">
        <v>727</v>
      </c>
    </row>
    <row r="232" ht="15" customHeight="1">
      <c r="A232" t="e">
        <f t="shared" ca="1" si="487"/>
        <v>#VALUE!</v>
      </c>
      <c r="B232" t="e">
        <f t="array" ref="B232" ca="1">_xlfn.XLOOKUP(Tabelle7[[#This Row],[ExperimentID]]&amp;Tabelle7[[#This Row],[NegotiationID]]&amp;Tabelle7[[#This Row],[MessageID]],ALL_IN_ONE[ExperimentID]&amp;ALL_IN_ONE[NegotiationID]&amp;ALL_IN_ONE[MessageID],ALL_IN_ONE[Gesamt_ID],,0)</f>
        <v>#VALUE!</v>
      </c>
      <c r="C232">
        <f>IF(AND($F231=Tabelle7[[#This Row],[ReceiverID]],$G231=Tabelle7[[#This Row],[SenderID]]),$C231,IF(ISBLANK($G231),$C231,$C231+1))</f>
        <v>79</v>
      </c>
      <c r="D232" t="s">
        <v>561</v>
      </c>
      <c r="E232">
        <v>10965</v>
      </c>
      <c r="F232">
        <v>882</v>
      </c>
      <c r="G232">
        <v>881</v>
      </c>
      <c r="H232" t="s">
        <v>31</v>
      </c>
      <c r="I232" t="str">
        <f t="array" ref="I232">IFERROR(_xlfn.XLOOKUP(Tabelle7[[#This Row],[NegotiationID]]&amp;"FinalAccept",Tabelle7[NegotiationID]&amp;Tabelle7[ActionType],Tabelle7[ActionType],,0),_xlfn.XLOOKUP(Tabelle7[[#This Row],[NegotiationID]]&amp;"FinalReject",Tabelle7[NegotiationID]&amp;Tabelle7[ActionType],Tabelle7[ActionType],,0))</f>
        <v>FinalReject</v>
      </c>
      <c r="J232">
        <v>0.96799999999999997</v>
      </c>
      <c r="K232">
        <v>0.12920000000000001</v>
      </c>
      <c r="L232">
        <v>1.0972</v>
      </c>
      <c r="M232">
        <v>0.83879999999999999</v>
      </c>
      <c r="N232">
        <v>355</v>
      </c>
      <c r="O232">
        <v>1515</v>
      </c>
      <c r="P232">
        <v>12</v>
      </c>
      <c r="Q232" s="3" t="s">
        <v>728</v>
      </c>
    </row>
    <row r="233" ht="15" customHeight="1">
      <c r="A233" t="e">
        <f t="shared" ca="1" si="487"/>
        <v>#VALUE!</v>
      </c>
      <c r="B233" t="e">
        <f t="array" ref="B233" ca="1">_xlfn.XLOOKUP(Tabelle7[[#This Row],[ExperimentID]]&amp;Tabelle7[[#This Row],[NegotiationID]]&amp;Tabelle7[[#This Row],[MessageID]],ALL_IN_ONE[ExperimentID]&amp;ALL_IN_ONE[NegotiationID]&amp;ALL_IN_ONE[MessageID],ALL_IN_ONE[Gesamt_ID],,0)</f>
        <v>#VALUE!</v>
      </c>
      <c r="C233">
        <f>IF(AND($F232=Tabelle7[[#This Row],[ReceiverID]],$G232=Tabelle7[[#This Row],[SenderID]]),$C232,IF(ISBLANK($G232),$C232,$C232+1))</f>
        <v>79</v>
      </c>
      <c r="D233" t="s">
        <v>561</v>
      </c>
      <c r="E233">
        <v>12762</v>
      </c>
      <c r="F233">
        <v>881</v>
      </c>
      <c r="G233">
        <v>882</v>
      </c>
      <c r="H233" t="s">
        <v>31</v>
      </c>
      <c r="I233" t="str">
        <f t="array" ref="I233">IFERROR(_xlfn.XLOOKUP(Tabelle7[[#This Row],[NegotiationID]]&amp;"FinalAccept",Tabelle7[NegotiationID]&amp;Tabelle7[ActionType],Tabelle7[ActionType],,0),_xlfn.XLOOKUP(Tabelle7[[#This Row],[NegotiationID]]&amp;"FinalReject",Tabelle7[NegotiationID]&amp;Tabelle7[ActionType],Tabelle7[ActionType],,0))</f>
        <v>FinalReject</v>
      </c>
      <c r="J233">
        <v>0.44379999999999997</v>
      </c>
      <c r="K233">
        <v>0.45600000000000002</v>
      </c>
      <c r="L233">
        <v>0.89980000000000004</v>
      </c>
      <c r="M233">
        <v>0.012200000000000001</v>
      </c>
      <c r="N233">
        <v>128</v>
      </c>
      <c r="O233">
        <v>1515</v>
      </c>
      <c r="P233">
        <v>12</v>
      </c>
      <c r="Q233" s="3" t="s">
        <v>729</v>
      </c>
    </row>
    <row r="234" ht="15" customHeight="1">
      <c r="A234" t="e">
        <f t="shared" ca="1" si="487"/>
        <v>#VALUE!</v>
      </c>
      <c r="B234" t="e">
        <f t="array" ref="B234" ca="1">_xlfn.XLOOKUP(Tabelle7[[#This Row],[ExperimentID]]&amp;Tabelle7[[#This Row],[NegotiationID]]&amp;Tabelle7[[#This Row],[MessageID]],ALL_IN_ONE[ExperimentID]&amp;ALL_IN_ONE[NegotiationID]&amp;ALL_IN_ONE[MessageID],ALL_IN_ONE[Gesamt_ID],,0)</f>
        <v>#VALUE!</v>
      </c>
      <c r="C234">
        <f>IF(AND($F233=Tabelle7[[#This Row],[ReceiverID]],$G233=Tabelle7[[#This Row],[SenderID]]),$C233,IF(ISBLANK($G233),$C233,$C233+1))</f>
        <v>79</v>
      </c>
      <c r="D234" t="s">
        <v>561</v>
      </c>
      <c r="E234">
        <v>12834</v>
      </c>
      <c r="F234">
        <v>882</v>
      </c>
      <c r="G234">
        <v>881</v>
      </c>
      <c r="H234" t="s">
        <v>31</v>
      </c>
      <c r="I234" t="str">
        <f t="array" ref="I234">IFERROR(_xlfn.XLOOKUP(Tabelle7[[#This Row],[NegotiationID]]&amp;"FinalAccept",Tabelle7[NegotiationID]&amp;Tabelle7[ActionType],Tabelle7[ActionType],,0),_xlfn.XLOOKUP(Tabelle7[[#This Row],[NegotiationID]]&amp;"FinalReject",Tabelle7[NegotiationID]&amp;Tabelle7[ActionType],Tabelle7[ActionType],,0))</f>
        <v>FinalReject</v>
      </c>
      <c r="J234">
        <v>0.65600000000000003</v>
      </c>
      <c r="K234">
        <v>0.24379999999999999</v>
      </c>
      <c r="L234">
        <v>0.89980000000000004</v>
      </c>
      <c r="M234">
        <v>0.41220000000000001</v>
      </c>
      <c r="N234">
        <v>159</v>
      </c>
      <c r="O234">
        <v>1515</v>
      </c>
      <c r="P234">
        <v>12</v>
      </c>
      <c r="Q234" s="3" t="s">
        <v>730</v>
      </c>
    </row>
    <row r="235" ht="15" customHeight="1">
      <c r="A235" t="e">
        <f t="shared" ca="1" si="487"/>
        <v>#VALUE!</v>
      </c>
      <c r="B235" t="e">
        <f t="array" ref="B235" ca="1">_xlfn.XLOOKUP(Tabelle7[[#This Row],[ExperimentID]]&amp;Tabelle7[[#This Row],[NegotiationID]]&amp;Tabelle7[[#This Row],[MessageID]],ALL_IN_ONE[ExperimentID]&amp;ALL_IN_ONE[NegotiationID]&amp;ALL_IN_ONE[MessageID],ALL_IN_ONE[Gesamt_ID],,0)</f>
        <v>#VALUE!</v>
      </c>
      <c r="C235">
        <f>IF(AND($F234=Tabelle7[[#This Row],[ReceiverID]],$G234=Tabelle7[[#This Row],[SenderID]]),$C234,IF(ISBLANK($G234),$C234,$C234+1))</f>
        <v>79</v>
      </c>
      <c r="D235" t="s">
        <v>561</v>
      </c>
      <c r="E235">
        <v>13010</v>
      </c>
      <c r="F235">
        <v>881</v>
      </c>
      <c r="G235">
        <v>882</v>
      </c>
      <c r="H235" t="s">
        <v>31</v>
      </c>
      <c r="I235" t="str">
        <f t="array" ref="I235">IFERROR(_xlfn.XLOOKUP(Tabelle7[[#This Row],[NegotiationID]]&amp;"FinalAccept",Tabelle7[NegotiationID]&amp;Tabelle7[ActionType],Tabelle7[ActionType],,0),_xlfn.XLOOKUP(Tabelle7[[#This Row],[NegotiationID]]&amp;"FinalReject",Tabelle7[NegotiationID]&amp;Tabelle7[ActionType],Tabelle7[ActionType],,0))</f>
        <v>FinalReject</v>
      </c>
      <c r="J235">
        <v>0.44379999999999997</v>
      </c>
      <c r="K235">
        <v>0.45600000000000002</v>
      </c>
      <c r="L235">
        <v>0.89980000000000004</v>
      </c>
      <c r="M235">
        <v>0.012200000000000001</v>
      </c>
      <c r="N235">
        <v>37</v>
      </c>
      <c r="O235">
        <v>1515</v>
      </c>
      <c r="P235">
        <v>12</v>
      </c>
      <c r="Q235" s="3" t="s">
        <v>731</v>
      </c>
    </row>
    <row r="236" ht="15" customHeight="1">
      <c r="A236" t="e">
        <f t="shared" ca="1" si="487"/>
        <v>#VALUE!</v>
      </c>
      <c r="B236" t="e">
        <f t="array" ref="B236" ca="1">_xlfn.XLOOKUP(Tabelle7[[#This Row],[ExperimentID]]&amp;Tabelle7[[#This Row],[NegotiationID]]&amp;Tabelle7[[#This Row],[MessageID]],ALL_IN_ONE[ExperimentID]&amp;ALL_IN_ONE[NegotiationID]&amp;ALL_IN_ONE[MessageID],ALL_IN_ONE[Gesamt_ID],,0)</f>
        <v>#VALUE!</v>
      </c>
      <c r="C236">
        <f>IF(AND($F235=Tabelle7[[#This Row],[ReceiverID]],$G235=Tabelle7[[#This Row],[SenderID]]),$C235,IF(ISBLANK($G235),$C235,$C235+1))</f>
        <v>79</v>
      </c>
      <c r="D236" t="s">
        <v>561</v>
      </c>
      <c r="E236">
        <v>13127</v>
      </c>
      <c r="F236">
        <v>882</v>
      </c>
      <c r="G236">
        <v>881</v>
      </c>
      <c r="H236" t="s">
        <v>31</v>
      </c>
      <c r="I236" t="str">
        <f t="array" ref="I236">IFERROR(_xlfn.XLOOKUP(Tabelle7[[#This Row],[NegotiationID]]&amp;"FinalAccept",Tabelle7[NegotiationID]&amp;Tabelle7[ActionType],Tabelle7[ActionType],,0),_xlfn.XLOOKUP(Tabelle7[[#This Row],[NegotiationID]]&amp;"FinalReject",Tabelle7[NegotiationID]&amp;Tabelle7[ActionType],Tabelle7[ActionType],,0))</f>
        <v>FinalReject</v>
      </c>
      <c r="J236">
        <v>0.61760000000000004</v>
      </c>
      <c r="K236">
        <v>0.27900000000000003</v>
      </c>
      <c r="L236">
        <v>0.89659999999999995</v>
      </c>
      <c r="M236">
        <v>0.33860000000000001</v>
      </c>
      <c r="N236">
        <v>129</v>
      </c>
      <c r="O236">
        <v>1515</v>
      </c>
      <c r="P236">
        <v>12</v>
      </c>
      <c r="Q236" s="3" t="s">
        <v>732</v>
      </c>
    </row>
    <row r="237" ht="15" customHeight="1">
      <c r="A237" t="e">
        <f t="shared" ca="1" si="487"/>
        <v>#VALUE!</v>
      </c>
      <c r="B237" t="e">
        <f t="array" ref="B237" ca="1">_xlfn.XLOOKUP(Tabelle7[[#This Row],[ExperimentID]]&amp;Tabelle7[[#This Row],[NegotiationID]]&amp;Tabelle7[[#This Row],[MessageID]],ALL_IN_ONE[ExperimentID]&amp;ALL_IN_ONE[NegotiationID]&amp;ALL_IN_ONE[MessageID],ALL_IN_ONE[Gesamt_ID],,0)</f>
        <v>#VALUE!</v>
      </c>
      <c r="C237">
        <f>IF(AND($F236=Tabelle7[[#This Row],[ReceiverID]],$G236=Tabelle7[[#This Row],[SenderID]]),$C236,IF(ISBLANK($G236),$C236,$C236+1))</f>
        <v>79</v>
      </c>
      <c r="D237" t="s">
        <v>561</v>
      </c>
      <c r="E237">
        <v>13341</v>
      </c>
      <c r="F237">
        <v>881</v>
      </c>
      <c r="G237">
        <v>882</v>
      </c>
      <c r="H237" t="s">
        <v>31</v>
      </c>
      <c r="I237" t="str">
        <f t="array" ref="I237">IFERROR(_xlfn.XLOOKUP(Tabelle7[[#This Row],[NegotiationID]]&amp;"FinalAccept",Tabelle7[NegotiationID]&amp;Tabelle7[ActionType],Tabelle7[ActionType],,0),_xlfn.XLOOKUP(Tabelle7[[#This Row],[NegotiationID]]&amp;"FinalReject",Tabelle7[NegotiationID]&amp;Tabelle7[ActionType],Tabelle7[ActionType],,0))</f>
        <v>FinalReject</v>
      </c>
      <c r="J237">
        <v>0.30499999999999999</v>
      </c>
      <c r="K237">
        <v>0.54559999999999997</v>
      </c>
      <c r="L237">
        <v>0.85060000000000002</v>
      </c>
      <c r="M237">
        <v>0.24060000000000001</v>
      </c>
      <c r="N237">
        <v>70</v>
      </c>
      <c r="O237">
        <v>1515</v>
      </c>
      <c r="P237">
        <v>12</v>
      </c>
      <c r="Q237" s="3" t="s">
        <v>733</v>
      </c>
    </row>
    <row r="238" ht="15" customHeight="1">
      <c r="A238" t="e">
        <f t="shared" ca="1" si="487"/>
        <v>#VALUE!</v>
      </c>
      <c r="B238" t="e">
        <f t="array" ref="B238" ca="1">_xlfn.XLOOKUP(Tabelle7[[#This Row],[ExperimentID]]&amp;Tabelle7[[#This Row],[NegotiationID]]&amp;Tabelle7[[#This Row],[MessageID]],ALL_IN_ONE[ExperimentID]&amp;ALL_IN_ONE[NegotiationID]&amp;ALL_IN_ONE[MessageID],ALL_IN_ONE[Gesamt_ID],,0)</f>
        <v>#VALUE!</v>
      </c>
      <c r="C238">
        <f>IF(AND($F237=Tabelle7[[#This Row],[ReceiverID]],$G237=Tabelle7[[#This Row],[SenderID]]),$C237,IF(ISBLANK($G237),$C237,$C237+1))</f>
        <v>79</v>
      </c>
      <c r="D238" t="s">
        <v>561</v>
      </c>
      <c r="E238">
        <v>13365</v>
      </c>
      <c r="F238">
        <v>882</v>
      </c>
      <c r="G238">
        <v>881</v>
      </c>
      <c r="H238" t="s">
        <v>40</v>
      </c>
      <c r="I238" t="str">
        <f t="array" ref="I238">IFERROR(_xlfn.XLOOKUP(Tabelle7[[#This Row],[NegotiationID]]&amp;"FinalAccept",Tabelle7[NegotiationID]&amp;Tabelle7[ActionType],Tabelle7[ActionType],,0),_xlfn.XLOOKUP(Tabelle7[[#This Row],[NegotiationID]]&amp;"FinalReject",Tabelle7[NegotiationID]&amp;Tabelle7[ActionType],Tabelle7[ActionType],,0))</f>
        <v>FinalReject</v>
      </c>
      <c r="J238">
        <v>0.54559999999999997</v>
      </c>
      <c r="K238">
        <v>0.30499999999999999</v>
      </c>
      <c r="L238">
        <v>0.85060000000000002</v>
      </c>
      <c r="M238">
        <v>0.24060000000000001</v>
      </c>
      <c r="N238">
        <v>99</v>
      </c>
      <c r="O238">
        <v>1515</v>
      </c>
      <c r="P238">
        <v>12</v>
      </c>
      <c r="Q238" s="3" t="s">
        <v>734</v>
      </c>
    </row>
    <row r="239" ht="15" hidden="1" customHeight="1">
      <c r="A239" t="e">
        <f t="shared" ca="1" si="487"/>
        <v>#VALUE!</v>
      </c>
      <c r="B239" t="e">
        <f t="array" ref="B239" ca="1">_xlfn.XLOOKUP(Tabelle7[[#This Row],[ExperimentID]]&amp;Tabelle7[[#This Row],[NegotiationID]]&amp;Tabelle7[[#This Row],[MessageID]],ALL_IN_ONE[ExperimentID]&amp;ALL_IN_ONE[NegotiationID]&amp;ALL_IN_ONE[MessageID],ALL_IN_ONE[Gesamt_ID],,0)</f>
        <v>#VALUE!</v>
      </c>
      <c r="C239">
        <f>IF(AND($F238=Tabelle7[[#This Row],[ReceiverID]],$G238=Tabelle7[[#This Row],[SenderID]]),$C238,IF(ISBLANK($G238),$C238,$C238+1))</f>
        <v>80</v>
      </c>
      <c r="D239" t="s">
        <v>561</v>
      </c>
      <c r="E239">
        <v>908</v>
      </c>
      <c r="H239" t="s">
        <v>6019</v>
      </c>
      <c r="I239" t="str">
        <f t="array" ref="I239">IFERROR(_xlfn.XLOOKUP(Tabelle7[[#This Row],[NegotiationID]]&amp;"FinalAccept",Tabelle7[NegotiationID]&amp;Tabelle7[ActionType],Tabelle7[ActionType],,0),_xlfn.XLOOKUP(Tabelle7[[#This Row],[NegotiationID]]&amp;"FinalReject",Tabelle7[NegotiationID]&amp;Tabelle7[ActionType],Tabelle7[ActionType],,0))</f>
        <v>FinalReject</v>
      </c>
      <c r="N239">
        <v>21</v>
      </c>
      <c r="O239">
        <v>1889</v>
      </c>
      <c r="P239">
        <v>5</v>
      </c>
      <c r="Q239" t="s">
        <v>6020</v>
      </c>
    </row>
    <row r="240" ht="15" customHeight="1">
      <c r="A240" t="e">
        <f t="shared" ca="1" si="487"/>
        <v>#VALUE!</v>
      </c>
      <c r="B240" t="e">
        <f t="array" ref="B240" ca="1">_xlfn.XLOOKUP(Tabelle7[[#This Row],[ExperimentID]]&amp;Tabelle7[[#This Row],[NegotiationID]]&amp;Tabelle7[[#This Row],[MessageID]],ALL_IN_ONE[ExperimentID]&amp;ALL_IN_ONE[NegotiationID]&amp;ALL_IN_ONE[MessageID],ALL_IN_ONE[Gesamt_ID],,0)</f>
        <v>#VALUE!</v>
      </c>
      <c r="C240">
        <f>IF(AND($F239=Tabelle7[[#This Row],[ReceiverID]],$G239=Tabelle7[[#This Row],[SenderID]]),$C239,IF(ISBLANK($G239),$C239,$C239+1))</f>
        <v>80</v>
      </c>
      <c r="D240" t="s">
        <v>561</v>
      </c>
      <c r="E240">
        <v>8647</v>
      </c>
      <c r="F240">
        <v>910</v>
      </c>
      <c r="G240">
        <v>909</v>
      </c>
      <c r="H240" t="s">
        <v>158</v>
      </c>
      <c r="I240" t="str">
        <f t="array" ref="I240">IFERROR(_xlfn.XLOOKUP(Tabelle7[[#This Row],[NegotiationID]]&amp;"FinalAccept",Tabelle7[NegotiationID]&amp;Tabelle7[ActionType],Tabelle7[ActionType],,0),_xlfn.XLOOKUP(Tabelle7[[#This Row],[NegotiationID]]&amp;"FinalReject",Tabelle7[NegotiationID]&amp;Tabelle7[ActionType],Tabelle7[ActionType],,0))</f>
        <v>FinalReject</v>
      </c>
      <c r="J240">
        <v>1</v>
      </c>
      <c r="K240">
        <v>1</v>
      </c>
      <c r="L240">
        <v>2</v>
      </c>
      <c r="M240">
        <v>0</v>
      </c>
      <c r="N240">
        <v>191</v>
      </c>
      <c r="O240">
        <v>1889</v>
      </c>
      <c r="P240">
        <v>5</v>
      </c>
      <c r="Q240" s="3" t="s">
        <v>735</v>
      </c>
    </row>
    <row r="241" ht="15" customHeight="1">
      <c r="A241" t="e">
        <f t="shared" ca="1" si="487"/>
        <v>#VALUE!</v>
      </c>
      <c r="B241" t="e">
        <f t="array" ref="B241" ca="1">_xlfn.XLOOKUP(Tabelle7[[#This Row],[ExperimentID]]&amp;Tabelle7[[#This Row],[NegotiationID]]&amp;Tabelle7[[#This Row],[MessageID]],ALL_IN_ONE[ExperimentID]&amp;ALL_IN_ONE[NegotiationID]&amp;ALL_IN_ONE[MessageID],ALL_IN_ONE[Gesamt_ID],,0)</f>
        <v>#VALUE!</v>
      </c>
      <c r="C241">
        <f>IF(AND($F240=Tabelle7[[#This Row],[ReceiverID]],$G240=Tabelle7[[#This Row],[SenderID]]),$C240,IF(ISBLANK($G240),$C240,$C240+1))</f>
        <v>80</v>
      </c>
      <c r="D241" t="s">
        <v>561</v>
      </c>
      <c r="E241">
        <v>8890</v>
      </c>
      <c r="F241">
        <v>909</v>
      </c>
      <c r="G241">
        <v>910</v>
      </c>
      <c r="H241" t="s">
        <v>31</v>
      </c>
      <c r="I241" t="str">
        <f t="array" ref="I241">IFERROR(_xlfn.XLOOKUP(Tabelle7[[#This Row],[NegotiationID]]&amp;"FinalAccept",Tabelle7[NegotiationID]&amp;Tabelle7[ActionType],Tabelle7[ActionType],,0),_xlfn.XLOOKUP(Tabelle7[[#This Row],[NegotiationID]]&amp;"FinalReject",Tabelle7[NegotiationID]&amp;Tabelle7[ActionType],Tabelle7[ActionType],,0))</f>
        <v>FinalReject</v>
      </c>
      <c r="J241">
        <v>0.65100000000000002</v>
      </c>
      <c r="K241">
        <v>0.2228</v>
      </c>
      <c r="L241">
        <v>0.87380000000000002</v>
      </c>
      <c r="M241">
        <v>0.42820000000000003</v>
      </c>
      <c r="N241">
        <v>70</v>
      </c>
      <c r="O241">
        <v>1889</v>
      </c>
      <c r="P241">
        <v>5</v>
      </c>
      <c r="Q241" s="3" t="s">
        <v>736</v>
      </c>
    </row>
    <row r="242" ht="15" customHeight="1">
      <c r="A242" t="e">
        <f t="shared" ca="1" si="487"/>
        <v>#VALUE!</v>
      </c>
      <c r="B242" t="e">
        <f t="array" ref="B242" ca="1">_xlfn.XLOOKUP(Tabelle7[[#This Row],[ExperimentID]]&amp;Tabelle7[[#This Row],[NegotiationID]]&amp;Tabelle7[[#This Row],[MessageID]],ALL_IN_ONE[ExperimentID]&amp;ALL_IN_ONE[NegotiationID]&amp;ALL_IN_ONE[MessageID],ALL_IN_ONE[Gesamt_ID],,0)</f>
        <v>#VALUE!</v>
      </c>
      <c r="C242">
        <f>IF(AND($F241=Tabelle7[[#This Row],[ReceiverID]],$G241=Tabelle7[[#This Row],[SenderID]]),$C241,IF(ISBLANK($G241),$C241,$C241+1))</f>
        <v>80</v>
      </c>
      <c r="D242" t="s">
        <v>561</v>
      </c>
      <c r="E242">
        <v>11631</v>
      </c>
      <c r="F242">
        <v>910</v>
      </c>
      <c r="G242">
        <v>909</v>
      </c>
      <c r="H242" t="s">
        <v>31</v>
      </c>
      <c r="I242" t="str">
        <f t="array" ref="I242">IFERROR(_xlfn.XLOOKUP(Tabelle7[[#This Row],[NegotiationID]]&amp;"FinalAccept",Tabelle7[NegotiationID]&amp;Tabelle7[ActionType],Tabelle7[ActionType],,0),_xlfn.XLOOKUP(Tabelle7[[#This Row],[NegotiationID]]&amp;"FinalReject",Tabelle7[NegotiationID]&amp;Tabelle7[ActionType],Tabelle7[ActionType],,0))</f>
        <v>FinalReject</v>
      </c>
      <c r="J242">
        <v>0.92800000000000005</v>
      </c>
      <c r="K242">
        <v>0.13439999999999999</v>
      </c>
      <c r="L242">
        <v>1.0624</v>
      </c>
      <c r="M242">
        <v>0.79359999999999997</v>
      </c>
      <c r="N242">
        <v>1370</v>
      </c>
      <c r="O242">
        <v>1889</v>
      </c>
      <c r="P242">
        <v>5</v>
      </c>
      <c r="Q242" s="3" t="s">
        <v>737</v>
      </c>
    </row>
    <row r="243" ht="15" customHeight="1">
      <c r="A243" t="e">
        <f t="shared" ca="1" si="487"/>
        <v>#VALUE!</v>
      </c>
      <c r="B243" t="e">
        <f t="array" ref="B243" ca="1">_xlfn.XLOOKUP(Tabelle7[[#This Row],[ExperimentID]]&amp;Tabelle7[[#This Row],[NegotiationID]]&amp;Tabelle7[[#This Row],[MessageID]],ALL_IN_ONE[ExperimentID]&amp;ALL_IN_ONE[NegotiationID]&amp;ALL_IN_ONE[MessageID],ALL_IN_ONE[Gesamt_ID],,0)</f>
        <v>#VALUE!</v>
      </c>
      <c r="C243">
        <f>IF(AND($F242=Tabelle7[[#This Row],[ReceiverID]],$G242=Tabelle7[[#This Row],[SenderID]]),$C242,IF(ISBLANK($G242),$C242,$C242+1))</f>
        <v>80</v>
      </c>
      <c r="D243" t="s">
        <v>561</v>
      </c>
      <c r="E243">
        <v>13151</v>
      </c>
      <c r="F243">
        <v>909</v>
      </c>
      <c r="G243">
        <v>910</v>
      </c>
      <c r="H243" t="s">
        <v>40</v>
      </c>
      <c r="I243" t="str">
        <f t="array" ref="I243">IFERROR(_xlfn.XLOOKUP(Tabelle7[[#This Row],[NegotiationID]]&amp;"FinalAccept",Tabelle7[NegotiationID]&amp;Tabelle7[ActionType],Tabelle7[ActionType],,0),_xlfn.XLOOKUP(Tabelle7[[#This Row],[NegotiationID]]&amp;"FinalReject",Tabelle7[NegotiationID]&amp;Tabelle7[ActionType],Tabelle7[ActionType],,0))</f>
        <v>FinalReject</v>
      </c>
      <c r="J243">
        <v>0.13439999999999999</v>
      </c>
      <c r="K243">
        <v>0.92800000000000005</v>
      </c>
      <c r="L243">
        <v>1.0624</v>
      </c>
      <c r="M243">
        <v>0.79359999999999997</v>
      </c>
      <c r="N243">
        <v>237</v>
      </c>
      <c r="O243">
        <v>1889</v>
      </c>
      <c r="P243">
        <v>5</v>
      </c>
      <c r="Q243" s="3" t="s">
        <v>738</v>
      </c>
    </row>
    <row r="244" ht="15" hidden="1" customHeight="1">
      <c r="A244" t="e">
        <f t="shared" ca="1" si="487"/>
        <v>#VALUE!</v>
      </c>
      <c r="B244" t="e">
        <f t="array" ref="B244" ca="1">_xlfn.XLOOKUP(Tabelle7[[#This Row],[ExperimentID]]&amp;Tabelle7[[#This Row],[NegotiationID]]&amp;Tabelle7[[#This Row],[MessageID]],ALL_IN_ONE[ExperimentID]&amp;ALL_IN_ONE[NegotiationID]&amp;ALL_IN_ONE[MessageID],ALL_IN_ONE[Gesamt_ID],,0)</f>
        <v>#VALUE!</v>
      </c>
      <c r="C244">
        <f>IF(AND($F243=Tabelle7[[#This Row],[ReceiverID]],$G243=Tabelle7[[#This Row],[SenderID]]),$C243,IF(ISBLANK($G243),$C243,$C243+1))</f>
        <v>81</v>
      </c>
      <c r="D244" t="s">
        <v>561</v>
      </c>
      <c r="E244">
        <v>936</v>
      </c>
      <c r="H244" t="s">
        <v>6019</v>
      </c>
      <c r="I244" t="str">
        <f t="array" ref="I244">IFERROR(_xlfn.XLOOKUP(Tabelle7[[#This Row],[NegotiationID]]&amp;"FinalAccept",Tabelle7[NegotiationID]&amp;Tabelle7[ActionType],Tabelle7[ActionType],,0),_xlfn.XLOOKUP(Tabelle7[[#This Row],[NegotiationID]]&amp;"FinalReject",Tabelle7[NegotiationID]&amp;Tabelle7[ActionType],Tabelle7[ActionType],,0))</f>
        <v>FinalAccept</v>
      </c>
      <c r="N244">
        <v>21</v>
      </c>
      <c r="O244">
        <v>1875</v>
      </c>
      <c r="P244">
        <v>10</v>
      </c>
      <c r="Q244" t="s">
        <v>6020</v>
      </c>
    </row>
    <row r="245" ht="15" customHeight="1">
      <c r="A245" t="e">
        <f t="shared" ca="1" si="487"/>
        <v>#VALUE!</v>
      </c>
      <c r="B245" t="e">
        <f t="array" ref="B245" ca="1">_xlfn.XLOOKUP(Tabelle7[[#This Row],[ExperimentID]]&amp;Tabelle7[[#This Row],[NegotiationID]]&amp;Tabelle7[[#This Row],[MessageID]],ALL_IN_ONE[ExperimentID]&amp;ALL_IN_ONE[NegotiationID]&amp;ALL_IN_ONE[MessageID],ALL_IN_ONE[Gesamt_ID],,0)</f>
        <v>#VALUE!</v>
      </c>
      <c r="C245">
        <f>IF(AND($F244=Tabelle7[[#This Row],[ReceiverID]],$G244=Tabelle7[[#This Row],[SenderID]]),$C244,IF(ISBLANK($G244),$C244,$C244+1))</f>
        <v>81</v>
      </c>
      <c r="D245" t="s">
        <v>561</v>
      </c>
      <c r="E245">
        <v>8744</v>
      </c>
      <c r="F245">
        <v>938</v>
      </c>
      <c r="G245">
        <v>937</v>
      </c>
      <c r="H245" t="s">
        <v>19</v>
      </c>
      <c r="I245" t="str">
        <f t="array" ref="I245">IFERROR(_xlfn.XLOOKUP(Tabelle7[[#This Row],[NegotiationID]]&amp;"FinalAccept",Tabelle7[NegotiationID]&amp;Tabelle7[ActionType],Tabelle7[ActionType],,0),_xlfn.XLOOKUP(Tabelle7[[#This Row],[NegotiationID]]&amp;"FinalReject",Tabelle7[NegotiationID]&amp;Tabelle7[ActionType],Tabelle7[ActionType],,0))</f>
        <v>FinalAccept</v>
      </c>
      <c r="J245">
        <v>0.89019999999999999</v>
      </c>
      <c r="K245">
        <v>0.078</v>
      </c>
      <c r="L245">
        <v>0.96819999999999995</v>
      </c>
      <c r="M245">
        <v>0.81220000000000003</v>
      </c>
      <c r="N245">
        <v>375</v>
      </c>
      <c r="O245">
        <v>1875</v>
      </c>
      <c r="P245">
        <v>10</v>
      </c>
      <c r="Q245" s="3" t="s">
        <v>739</v>
      </c>
    </row>
    <row r="246" ht="15" customHeight="1">
      <c r="A246" t="e">
        <f t="shared" ca="1" si="487"/>
        <v>#VALUE!</v>
      </c>
      <c r="B246" t="e">
        <f t="array" ref="B246" ca="1">_xlfn.XLOOKUP(Tabelle7[[#This Row],[ExperimentID]]&amp;Tabelle7[[#This Row],[NegotiationID]]&amp;Tabelle7[[#This Row],[MessageID]],ALL_IN_ONE[ExperimentID]&amp;ALL_IN_ONE[NegotiationID]&amp;ALL_IN_ONE[MessageID],ALL_IN_ONE[Gesamt_ID],,0)</f>
        <v>#VALUE!</v>
      </c>
      <c r="C246">
        <f>IF(AND($F245=Tabelle7[[#This Row],[ReceiverID]],$G245=Tabelle7[[#This Row],[SenderID]]),$C245,IF(ISBLANK($G245),$C245,$C245+1))</f>
        <v>81</v>
      </c>
      <c r="D246" t="s">
        <v>561</v>
      </c>
      <c r="E246">
        <v>10326</v>
      </c>
      <c r="F246">
        <v>937</v>
      </c>
      <c r="G246">
        <v>938</v>
      </c>
      <c r="H246" t="s">
        <v>31</v>
      </c>
      <c r="I246" t="str">
        <f t="array" ref="I246">IFERROR(_xlfn.XLOOKUP(Tabelle7[[#This Row],[NegotiationID]]&amp;"FinalAccept",Tabelle7[NegotiationID]&amp;Tabelle7[ActionType],Tabelle7[ActionType],,0),_xlfn.XLOOKUP(Tabelle7[[#This Row],[NegotiationID]]&amp;"FinalReject",Tabelle7[NegotiationID]&amp;Tabelle7[ActionType],Tabelle7[ActionType],,0))</f>
        <v>FinalAccept</v>
      </c>
      <c r="J246">
        <v>1</v>
      </c>
      <c r="K246">
        <v>0.12540000000000001</v>
      </c>
      <c r="L246">
        <v>1.1254</v>
      </c>
      <c r="M246">
        <v>0.87460000000000004</v>
      </c>
      <c r="N246">
        <v>370</v>
      </c>
      <c r="O246">
        <v>1875</v>
      </c>
      <c r="P246">
        <v>10</v>
      </c>
      <c r="Q246" s="3" t="s">
        <v>740</v>
      </c>
    </row>
    <row r="247" ht="15" customHeight="1">
      <c r="A247" t="e">
        <f t="shared" ca="1" si="487"/>
        <v>#VALUE!</v>
      </c>
      <c r="B247" t="e">
        <f t="array" ref="B247" ca="1">_xlfn.XLOOKUP(Tabelle7[[#This Row],[ExperimentID]]&amp;Tabelle7[[#This Row],[NegotiationID]]&amp;Tabelle7[[#This Row],[MessageID]],ALL_IN_ONE[ExperimentID]&amp;ALL_IN_ONE[NegotiationID]&amp;ALL_IN_ONE[MessageID],ALL_IN_ONE[Gesamt_ID],,0)</f>
        <v>#VALUE!</v>
      </c>
      <c r="C247">
        <f>IF(AND($F246=Tabelle7[[#This Row],[ReceiverID]],$G246=Tabelle7[[#This Row],[SenderID]]),$C246,IF(ISBLANK($G246),$C246,$C246+1))</f>
        <v>81</v>
      </c>
      <c r="D247" t="s">
        <v>561</v>
      </c>
      <c r="E247">
        <v>12177</v>
      </c>
      <c r="F247">
        <v>938</v>
      </c>
      <c r="G247">
        <v>937</v>
      </c>
      <c r="H247" t="s">
        <v>31</v>
      </c>
      <c r="I247" t="str">
        <f t="array" ref="I247">IFERROR(_xlfn.XLOOKUP(Tabelle7[[#This Row],[NegotiationID]]&amp;"FinalAccept",Tabelle7[NegotiationID]&amp;Tabelle7[ActionType],Tabelle7[ActionType],,0),_xlfn.XLOOKUP(Tabelle7[[#This Row],[NegotiationID]]&amp;"FinalReject",Tabelle7[NegotiationID]&amp;Tabelle7[ActionType],Tabelle7[ActionType],,0))</f>
        <v>FinalAccept</v>
      </c>
      <c r="J247">
        <v>0.76000000000000001</v>
      </c>
      <c r="K247">
        <v>0.64600000000000002</v>
      </c>
      <c r="L247">
        <v>1.4059999999999999</v>
      </c>
      <c r="M247">
        <v>0.114</v>
      </c>
      <c r="N247">
        <v>221</v>
      </c>
      <c r="O247">
        <v>1875</v>
      </c>
      <c r="P247">
        <v>10</v>
      </c>
      <c r="Q247" s="3" t="s">
        <v>741</v>
      </c>
    </row>
    <row r="248" ht="15" customHeight="1">
      <c r="A248" t="e">
        <f t="shared" ca="1" si="487"/>
        <v>#VALUE!</v>
      </c>
      <c r="B248" t="e">
        <f t="array" ref="B248" ca="1">_xlfn.XLOOKUP(Tabelle7[[#This Row],[ExperimentID]]&amp;Tabelle7[[#This Row],[NegotiationID]]&amp;Tabelle7[[#This Row],[MessageID]],ALL_IN_ONE[ExperimentID]&amp;ALL_IN_ONE[NegotiationID]&amp;ALL_IN_ONE[MessageID],ALL_IN_ONE[Gesamt_ID],,0)</f>
        <v>#VALUE!</v>
      </c>
      <c r="C248">
        <f>IF(AND($F247=Tabelle7[[#This Row],[ReceiverID]],$G247=Tabelle7[[#This Row],[SenderID]]),$C247,IF(ISBLANK($G247),$C247,$C247+1))</f>
        <v>81</v>
      </c>
      <c r="D248" t="s">
        <v>561</v>
      </c>
      <c r="E248">
        <v>12512</v>
      </c>
      <c r="F248">
        <v>937</v>
      </c>
      <c r="G248">
        <v>938</v>
      </c>
      <c r="H248" t="s">
        <v>31</v>
      </c>
      <c r="I248" t="str">
        <f t="array" ref="I248">IFERROR(_xlfn.XLOOKUP(Tabelle7[[#This Row],[NegotiationID]]&amp;"FinalAccept",Tabelle7[NegotiationID]&amp;Tabelle7[ActionType],Tabelle7[ActionType],,0),_xlfn.XLOOKUP(Tabelle7[[#This Row],[NegotiationID]]&amp;"FinalReject",Tabelle7[NegotiationID]&amp;Tabelle7[ActionType],Tabelle7[ActionType],,0))</f>
        <v>FinalAccept</v>
      </c>
      <c r="J248">
        <v>0.81759999999999999</v>
      </c>
      <c r="K248">
        <v>0.32840000000000003</v>
      </c>
      <c r="L248">
        <v>1.1459999999999999</v>
      </c>
      <c r="M248">
        <v>0.48920000000000002</v>
      </c>
      <c r="N248">
        <v>240</v>
      </c>
      <c r="O248">
        <v>1875</v>
      </c>
      <c r="P248">
        <v>10</v>
      </c>
      <c r="Q248" s="3" t="s">
        <v>742</v>
      </c>
    </row>
    <row r="249" ht="15" customHeight="1">
      <c r="A249" t="e">
        <f t="shared" ca="1" si="487"/>
        <v>#VALUE!</v>
      </c>
      <c r="B249" t="e">
        <f t="array" ref="B249" ca="1">_xlfn.XLOOKUP(Tabelle7[[#This Row],[ExperimentID]]&amp;Tabelle7[[#This Row],[NegotiationID]]&amp;Tabelle7[[#This Row],[MessageID]],ALL_IN_ONE[ExperimentID]&amp;ALL_IN_ONE[NegotiationID]&amp;ALL_IN_ONE[MessageID],ALL_IN_ONE[Gesamt_ID],,0)</f>
        <v>#VALUE!</v>
      </c>
      <c r="C249">
        <f>IF(AND($F248=Tabelle7[[#This Row],[ReceiverID]],$G248=Tabelle7[[#This Row],[SenderID]]),$C248,IF(ISBLANK($G248),$C248,$C248+1))</f>
        <v>81</v>
      </c>
      <c r="D249" t="s">
        <v>561</v>
      </c>
      <c r="E249">
        <v>12689</v>
      </c>
      <c r="F249">
        <v>938</v>
      </c>
      <c r="G249">
        <v>937</v>
      </c>
      <c r="H249" t="s">
        <v>31</v>
      </c>
      <c r="I249" t="str">
        <f t="array" ref="I249">IFERROR(_xlfn.XLOOKUP(Tabelle7[[#This Row],[NegotiationID]]&amp;"FinalAccept",Tabelle7[NegotiationID]&amp;Tabelle7[ActionType],Tabelle7[ActionType],,0),_xlfn.XLOOKUP(Tabelle7[[#This Row],[NegotiationID]]&amp;"FinalReject",Tabelle7[NegotiationID]&amp;Tabelle7[ActionType],Tabelle7[ActionType],,0))</f>
        <v>FinalAccept</v>
      </c>
      <c r="J249">
        <v>0.76800000000000002</v>
      </c>
      <c r="K249">
        <v>0.75519999999999998</v>
      </c>
      <c r="L249">
        <v>1.5232000000000001</v>
      </c>
      <c r="M249">
        <v>0.012800000000000001</v>
      </c>
      <c r="N249">
        <v>119</v>
      </c>
      <c r="O249">
        <v>1875</v>
      </c>
      <c r="P249">
        <v>10</v>
      </c>
      <c r="Q249" s="3" t="s">
        <v>743</v>
      </c>
    </row>
    <row r="250" ht="15" customHeight="1">
      <c r="A250" t="e">
        <f t="shared" ca="1" si="487"/>
        <v>#VALUE!</v>
      </c>
      <c r="B250" t="e">
        <f t="array" ref="B250" ca="1">_xlfn.XLOOKUP(Tabelle7[[#This Row],[ExperimentID]]&amp;Tabelle7[[#This Row],[NegotiationID]]&amp;Tabelle7[[#This Row],[MessageID]],ALL_IN_ONE[ExperimentID]&amp;ALL_IN_ONE[NegotiationID]&amp;ALL_IN_ONE[MessageID],ALL_IN_ONE[Gesamt_ID],,0)</f>
        <v>#VALUE!</v>
      </c>
      <c r="C250">
        <f>IF(AND($F249=Tabelle7[[#This Row],[ReceiverID]],$G249=Tabelle7[[#This Row],[SenderID]]),$C249,IF(ISBLANK($G249),$C249,$C249+1))</f>
        <v>81</v>
      </c>
      <c r="D250" t="s">
        <v>561</v>
      </c>
      <c r="E250">
        <v>12976</v>
      </c>
      <c r="F250">
        <v>937</v>
      </c>
      <c r="G250">
        <v>938</v>
      </c>
      <c r="H250" t="s">
        <v>31</v>
      </c>
      <c r="I250" t="str">
        <f t="array" ref="I250">IFERROR(_xlfn.XLOOKUP(Tabelle7[[#This Row],[NegotiationID]]&amp;"FinalAccept",Tabelle7[NegotiationID]&amp;Tabelle7[ActionType],Tabelle7[ActionType],,0),_xlfn.XLOOKUP(Tabelle7[[#This Row],[NegotiationID]]&amp;"FinalReject",Tabelle7[NegotiationID]&amp;Tabelle7[ActionType],Tabelle7[ActionType],,0))</f>
        <v>FinalAccept</v>
      </c>
      <c r="J250">
        <v>0.75519999999999998</v>
      </c>
      <c r="K250">
        <v>0.36680000000000001</v>
      </c>
      <c r="L250">
        <v>1.1220000000000001</v>
      </c>
      <c r="M250">
        <v>0.38840000000000002</v>
      </c>
      <c r="N250">
        <v>242</v>
      </c>
      <c r="O250">
        <v>1875</v>
      </c>
      <c r="P250">
        <v>10</v>
      </c>
      <c r="Q250" s="3" t="s">
        <v>744</v>
      </c>
    </row>
    <row r="251" ht="15" customHeight="1">
      <c r="A251" t="e">
        <f t="shared" ca="1" si="487"/>
        <v>#VALUE!</v>
      </c>
      <c r="B251" t="e">
        <f t="array" ref="B251" ca="1">_xlfn.XLOOKUP(Tabelle7[[#This Row],[ExperimentID]]&amp;Tabelle7[[#This Row],[NegotiationID]]&amp;Tabelle7[[#This Row],[MessageID]],ALL_IN_ONE[ExperimentID]&amp;ALL_IN_ONE[NegotiationID]&amp;ALL_IN_ONE[MessageID],ALL_IN_ONE[Gesamt_ID],,0)</f>
        <v>#VALUE!</v>
      </c>
      <c r="C251">
        <f>IF(AND($F250=Tabelle7[[#This Row],[ReceiverID]],$G250=Tabelle7[[#This Row],[SenderID]]),$C250,IF(ISBLANK($G250),$C250,$C250+1))</f>
        <v>81</v>
      </c>
      <c r="D251" t="s">
        <v>561</v>
      </c>
      <c r="E251">
        <v>13071</v>
      </c>
      <c r="F251">
        <v>938</v>
      </c>
      <c r="G251">
        <v>937</v>
      </c>
      <c r="H251" t="s">
        <v>31</v>
      </c>
      <c r="I251" t="str">
        <f t="array" ref="I251">IFERROR(_xlfn.XLOOKUP(Tabelle7[[#This Row],[NegotiationID]]&amp;"FinalAccept",Tabelle7[NegotiationID]&amp;Tabelle7[ActionType],Tabelle7[ActionType],,0),_xlfn.XLOOKUP(Tabelle7[[#This Row],[NegotiationID]]&amp;"FinalReject",Tabelle7[NegotiationID]&amp;Tabelle7[ActionType],Tabelle7[ActionType],,0))</f>
        <v>FinalAccept</v>
      </c>
      <c r="J251">
        <v>0.54679999999999995</v>
      </c>
      <c r="K251">
        <v>0.57520000000000004</v>
      </c>
      <c r="L251">
        <v>1.1220000000000001</v>
      </c>
      <c r="M251">
        <v>0.028400000000000002</v>
      </c>
      <c r="N251">
        <v>175</v>
      </c>
      <c r="O251">
        <v>1875</v>
      </c>
      <c r="P251">
        <v>10</v>
      </c>
      <c r="Q251" s="3" t="s">
        <v>745</v>
      </c>
    </row>
    <row r="252" ht="15" customHeight="1">
      <c r="A252" t="e">
        <f t="shared" ca="1" si="487"/>
        <v>#VALUE!</v>
      </c>
      <c r="B252" t="e">
        <f t="array" ref="B252" ca="1">_xlfn.XLOOKUP(Tabelle7[[#This Row],[ExperimentID]]&amp;Tabelle7[[#This Row],[NegotiationID]]&amp;Tabelle7[[#This Row],[MessageID]],ALL_IN_ONE[ExperimentID]&amp;ALL_IN_ONE[NegotiationID]&amp;ALL_IN_ONE[MessageID],ALL_IN_ONE[Gesamt_ID],,0)</f>
        <v>#VALUE!</v>
      </c>
      <c r="C252">
        <f>IF(AND($F251=Tabelle7[[#This Row],[ReceiverID]],$G251=Tabelle7[[#This Row],[SenderID]]),$C251,IF(ISBLANK($G251),$C251,$C251+1))</f>
        <v>81</v>
      </c>
      <c r="D252" t="s">
        <v>561</v>
      </c>
      <c r="E252">
        <v>13740</v>
      </c>
      <c r="F252">
        <v>937</v>
      </c>
      <c r="G252">
        <v>938</v>
      </c>
      <c r="H252" t="s">
        <v>31</v>
      </c>
      <c r="I252" t="str">
        <f t="array" ref="I252">IFERROR(_xlfn.XLOOKUP(Tabelle7[[#This Row],[NegotiationID]]&amp;"FinalAccept",Tabelle7[NegotiationID]&amp;Tabelle7[ActionType],Tabelle7[ActionType],,0),_xlfn.XLOOKUP(Tabelle7[[#This Row],[NegotiationID]]&amp;"FinalReject",Tabelle7[NegotiationID]&amp;Tabelle7[ActionType],Tabelle7[ActionType],,0))</f>
        <v>FinalAccept</v>
      </c>
      <c r="J252">
        <v>0.62380000000000002</v>
      </c>
      <c r="K252">
        <v>0.40279999999999999</v>
      </c>
      <c r="L252">
        <v>1.0266</v>
      </c>
      <c r="M252">
        <v>0.221</v>
      </c>
      <c r="N252">
        <v>69</v>
      </c>
      <c r="O252">
        <v>1875</v>
      </c>
      <c r="P252">
        <v>10</v>
      </c>
      <c r="Q252" s="3" t="s">
        <v>746</v>
      </c>
    </row>
    <row r="253" ht="15" customHeight="1">
      <c r="A253" t="e">
        <f t="shared" ca="1" si="487"/>
        <v>#VALUE!</v>
      </c>
      <c r="B253" t="e">
        <f t="array" ref="B253" ca="1">_xlfn.XLOOKUP(Tabelle7[[#This Row],[ExperimentID]]&amp;Tabelle7[[#This Row],[NegotiationID]]&amp;Tabelle7[[#This Row],[MessageID]],ALL_IN_ONE[ExperimentID]&amp;ALL_IN_ONE[NegotiationID]&amp;ALL_IN_ONE[MessageID],ALL_IN_ONE[Gesamt_ID],,0)</f>
        <v>#VALUE!</v>
      </c>
      <c r="C253">
        <f>IF(AND($F252=Tabelle7[[#This Row],[ReceiverID]],$G252=Tabelle7[[#This Row],[SenderID]]),$C252,IF(ISBLANK($G252),$C252,$C252+1))</f>
        <v>81</v>
      </c>
      <c r="D253" t="s">
        <v>561</v>
      </c>
      <c r="E253">
        <v>13875</v>
      </c>
      <c r="F253">
        <v>938</v>
      </c>
      <c r="G253">
        <v>937</v>
      </c>
      <c r="H253" t="s">
        <v>20</v>
      </c>
      <c r="I253" t="str">
        <f t="array" ref="I253">IFERROR(_xlfn.XLOOKUP(Tabelle7[[#This Row],[NegotiationID]]&amp;"FinalAccept",Tabelle7[NegotiationID]&amp;Tabelle7[ActionType],Tabelle7[ActionType],,0),_xlfn.XLOOKUP(Tabelle7[[#This Row],[NegotiationID]]&amp;"FinalReject",Tabelle7[NegotiationID]&amp;Tabelle7[ActionType],Tabelle7[ActionType],,0))</f>
        <v>FinalAccept</v>
      </c>
      <c r="J253">
        <v>0.40279999999999999</v>
      </c>
      <c r="K253">
        <v>0.62380000000000002</v>
      </c>
      <c r="L253">
        <v>1.0266</v>
      </c>
      <c r="M253">
        <v>0.221</v>
      </c>
      <c r="N253">
        <v>43</v>
      </c>
      <c r="O253">
        <v>1875</v>
      </c>
      <c r="P253">
        <v>10</v>
      </c>
      <c r="Q253" s="3" t="s">
        <v>747</v>
      </c>
    </row>
    <row r="254" ht="15" hidden="1" customHeight="1">
      <c r="A254" t="e">
        <f t="shared" ca="1" si="487"/>
        <v>#VALUE!</v>
      </c>
      <c r="B254" t="e">
        <f t="array" ref="B254" ca="1">_xlfn.XLOOKUP(Tabelle7[[#This Row],[ExperimentID]]&amp;Tabelle7[[#This Row],[NegotiationID]]&amp;Tabelle7[[#This Row],[MessageID]],ALL_IN_ONE[ExperimentID]&amp;ALL_IN_ONE[NegotiationID]&amp;ALL_IN_ONE[MessageID],ALL_IN_ONE[Gesamt_ID],,0)</f>
        <v>#VALUE!</v>
      </c>
      <c r="C254">
        <f>IF(AND($F253=Tabelle7[[#This Row],[ReceiverID]],$G253=Tabelle7[[#This Row],[SenderID]]),$C253,IF(ISBLANK($G253),$C253,$C253+1))</f>
        <v>82</v>
      </c>
      <c r="D254" t="s">
        <v>561</v>
      </c>
      <c r="E254">
        <v>964</v>
      </c>
      <c r="H254" t="s">
        <v>6019</v>
      </c>
      <c r="I254" t="e">
        <f t="array" ref="I254">IFERROR(_xlfn.XLOOKUP(Tabelle7[[#This Row],[NegotiationID]]&amp;"FinalAccept",Tabelle7[NegotiationID]&amp;Tabelle7[ActionType],Tabelle7[ActionType],,0),_xlfn.XLOOKUP(Tabelle7[[#This Row],[NegotiationID]]&amp;"FinalReject",Tabelle7[NegotiationID]&amp;Tabelle7[ActionType],Tabelle7[ActionType],,0))</f>
        <v>#N/A</v>
      </c>
      <c r="N254">
        <v>21</v>
      </c>
      <c r="O254">
        <v>4574</v>
      </c>
      <c r="P254">
        <v>19</v>
      </c>
      <c r="Q254" t="s">
        <v>6020</v>
      </c>
    </row>
    <row r="255" ht="15" hidden="1" customHeight="1">
      <c r="A255" t="e">
        <f t="shared" ca="1" si="487"/>
        <v>#VALUE!</v>
      </c>
      <c r="B255" t="e">
        <f t="array" ref="B255" ca="1">_xlfn.XLOOKUP(Tabelle7[[#This Row],[ExperimentID]]&amp;Tabelle7[[#This Row],[NegotiationID]]&amp;Tabelle7[[#This Row],[MessageID]],ALL_IN_ONE[ExperimentID]&amp;ALL_IN_ONE[NegotiationID]&amp;ALL_IN_ONE[MessageID],ALL_IN_ONE[Gesamt_ID],,0)</f>
        <v>#VALUE!</v>
      </c>
      <c r="C255">
        <f>IF(AND($F254=Tabelle7[[#This Row],[ReceiverID]],$G254=Tabelle7[[#This Row],[SenderID]]),$C254,IF(ISBLANK($G254),$C254,$C254+1))</f>
        <v>82</v>
      </c>
      <c r="D255" t="s">
        <v>561</v>
      </c>
      <c r="E255">
        <v>7960</v>
      </c>
      <c r="F255">
        <v>966</v>
      </c>
      <c r="G255">
        <v>965</v>
      </c>
      <c r="H255" t="s">
        <v>158</v>
      </c>
      <c r="I255" t="e">
        <f t="array" ref="I255">IFERROR(_xlfn.XLOOKUP(Tabelle7[[#This Row],[NegotiationID]]&amp;"FinalAccept",Tabelle7[NegotiationID]&amp;Tabelle7[ActionType],Tabelle7[ActionType],,0),_xlfn.XLOOKUP(Tabelle7[[#This Row],[NegotiationID]]&amp;"FinalReject",Tabelle7[NegotiationID]&amp;Tabelle7[ActionType],Tabelle7[ActionType],,0))</f>
        <v>#N/A</v>
      </c>
      <c r="J255">
        <v>1</v>
      </c>
      <c r="K255">
        <v>1</v>
      </c>
      <c r="L255">
        <v>2</v>
      </c>
      <c r="M255">
        <v>0</v>
      </c>
      <c r="N255">
        <v>111</v>
      </c>
      <c r="O255">
        <v>4574</v>
      </c>
      <c r="P255">
        <v>19</v>
      </c>
      <c r="Q255" s="3" t="s">
        <v>6211</v>
      </c>
    </row>
    <row r="256" ht="15" hidden="1" customHeight="1">
      <c r="A256" t="e">
        <f t="shared" ca="1" si="487"/>
        <v>#VALUE!</v>
      </c>
      <c r="B256" t="e">
        <f t="array" ref="B256" ca="1">_xlfn.XLOOKUP(Tabelle7[[#This Row],[ExperimentID]]&amp;Tabelle7[[#This Row],[NegotiationID]]&amp;Tabelle7[[#This Row],[MessageID]],ALL_IN_ONE[ExperimentID]&amp;ALL_IN_ONE[NegotiationID]&amp;ALL_IN_ONE[MessageID],ALL_IN_ONE[Gesamt_ID],,0)</f>
        <v>#VALUE!</v>
      </c>
      <c r="C256">
        <f>IF(AND($F255=Tabelle7[[#This Row],[ReceiverID]],$G255=Tabelle7[[#This Row],[SenderID]]),$C255,IF(ISBLANK($G255),$C255,$C255+1))</f>
        <v>82</v>
      </c>
      <c r="D256" t="s">
        <v>561</v>
      </c>
      <c r="E256">
        <v>8166</v>
      </c>
      <c r="F256">
        <v>965</v>
      </c>
      <c r="G256">
        <v>966</v>
      </c>
      <c r="H256" t="s">
        <v>31</v>
      </c>
      <c r="I256" t="e">
        <f t="array" ref="I256">IFERROR(_xlfn.XLOOKUP(Tabelle7[[#This Row],[NegotiationID]]&amp;"FinalAccept",Tabelle7[NegotiationID]&amp;Tabelle7[ActionType],Tabelle7[ActionType],,0),_xlfn.XLOOKUP(Tabelle7[[#This Row],[NegotiationID]]&amp;"FinalReject",Tabelle7[NegotiationID]&amp;Tabelle7[ActionType],Tabelle7[ActionType],,0))</f>
        <v>#N/A</v>
      </c>
      <c r="J256">
        <v>0.92000000000000004</v>
      </c>
      <c r="K256">
        <v>0.2006</v>
      </c>
      <c r="L256">
        <v>1.1206</v>
      </c>
      <c r="M256">
        <v>0.71940000000000004</v>
      </c>
      <c r="N256">
        <v>290</v>
      </c>
      <c r="O256">
        <v>4574</v>
      </c>
      <c r="P256">
        <v>19</v>
      </c>
      <c r="Q256" s="3" t="s">
        <v>6212</v>
      </c>
    </row>
    <row r="257" ht="15" hidden="1" customHeight="1">
      <c r="A257" t="e">
        <f t="shared" ca="1" si="487"/>
        <v>#VALUE!</v>
      </c>
      <c r="B257" t="e">
        <f t="array" ref="B257" ca="1">_xlfn.XLOOKUP(Tabelle7[[#This Row],[ExperimentID]]&amp;Tabelle7[[#This Row],[NegotiationID]]&amp;Tabelle7[[#This Row],[MessageID]],ALL_IN_ONE[ExperimentID]&amp;ALL_IN_ONE[NegotiationID]&amp;ALL_IN_ONE[MessageID],ALL_IN_ONE[Gesamt_ID],,0)</f>
        <v>#VALUE!</v>
      </c>
      <c r="C257">
        <f>IF(AND($F256=Tabelle7[[#This Row],[ReceiverID]],$G256=Tabelle7[[#This Row],[SenderID]]),$C256,IF(ISBLANK($G256),$C256,$C256+1))</f>
        <v>82</v>
      </c>
      <c r="D257" t="s">
        <v>561</v>
      </c>
      <c r="E257">
        <v>8564</v>
      </c>
      <c r="F257">
        <v>966</v>
      </c>
      <c r="G257">
        <v>965</v>
      </c>
      <c r="H257" t="s">
        <v>31</v>
      </c>
      <c r="I257" t="e">
        <f t="array" ref="I257">IFERROR(_xlfn.XLOOKUP(Tabelle7[[#This Row],[NegotiationID]]&amp;"FinalAccept",Tabelle7[NegotiationID]&amp;Tabelle7[ActionType],Tabelle7[ActionType],,0),_xlfn.XLOOKUP(Tabelle7[[#This Row],[NegotiationID]]&amp;"FinalReject",Tabelle7[NegotiationID]&amp;Tabelle7[ActionType],Tabelle7[ActionType],,0))</f>
        <v>#N/A</v>
      </c>
      <c r="J257">
        <v>0.61019999999999996</v>
      </c>
      <c r="K257">
        <v>0.024</v>
      </c>
      <c r="L257">
        <v>0.63419999999999999</v>
      </c>
      <c r="M257">
        <v>0.58620000000000005</v>
      </c>
      <c r="N257">
        <v>498</v>
      </c>
      <c r="O257">
        <v>4574</v>
      </c>
      <c r="P257">
        <v>19</v>
      </c>
      <c r="Q257" s="3" t="s">
        <v>6213</v>
      </c>
    </row>
    <row r="258" ht="15" hidden="1" customHeight="1">
      <c r="A258" t="e">
        <f t="shared" ref="A258:A321" ca="1" si="488">MID(CELL("Dateiname",$A$1),FIND("]",CELL("Dateiname",$A$1))+1,31)</f>
        <v>#VALUE!</v>
      </c>
      <c r="B258" t="e">
        <f t="array" ref="B258" ca="1">_xlfn.XLOOKUP(Tabelle7[[#This Row],[ExperimentID]]&amp;Tabelle7[[#This Row],[NegotiationID]]&amp;Tabelle7[[#This Row],[MessageID]],ALL_IN_ONE[ExperimentID]&amp;ALL_IN_ONE[NegotiationID]&amp;ALL_IN_ONE[MessageID],ALL_IN_ONE[Gesamt_ID],,0)</f>
        <v>#VALUE!</v>
      </c>
      <c r="C258">
        <f>IF(AND($F257=Tabelle7[[#This Row],[ReceiverID]],$G257=Tabelle7[[#This Row],[SenderID]]),$C257,IF(ISBLANK($G257),$C257,$C257+1))</f>
        <v>82</v>
      </c>
      <c r="D258" t="s">
        <v>561</v>
      </c>
      <c r="E258">
        <v>10431</v>
      </c>
      <c r="F258">
        <v>965</v>
      </c>
      <c r="G258">
        <v>966</v>
      </c>
      <c r="H258" t="s">
        <v>31</v>
      </c>
      <c r="I258" t="e">
        <f t="array" ref="I258">IFERROR(_xlfn.XLOOKUP(Tabelle7[[#This Row],[NegotiationID]]&amp;"FinalAccept",Tabelle7[NegotiationID]&amp;Tabelle7[ActionType],Tabelle7[ActionType],,0),_xlfn.XLOOKUP(Tabelle7[[#This Row],[NegotiationID]]&amp;"FinalReject",Tabelle7[NegotiationID]&amp;Tabelle7[ActionType],Tabelle7[ActionType],,0))</f>
        <v>#N/A</v>
      </c>
      <c r="J258">
        <v>0.78859999999999997</v>
      </c>
      <c r="K258">
        <v>0.2366</v>
      </c>
      <c r="L258">
        <v>1.0251999999999999</v>
      </c>
      <c r="M258">
        <v>0.55200000000000005</v>
      </c>
      <c r="N258">
        <v>481</v>
      </c>
      <c r="O258">
        <v>4574</v>
      </c>
      <c r="P258">
        <v>19</v>
      </c>
      <c r="Q258" s="3" t="s">
        <v>6214</v>
      </c>
    </row>
    <row r="259" ht="15" hidden="1" customHeight="1">
      <c r="A259" t="e">
        <f t="shared" ca="1" si="488"/>
        <v>#VALUE!</v>
      </c>
      <c r="B259" t="e">
        <f t="array" ref="B259" ca="1">_xlfn.XLOOKUP(Tabelle7[[#This Row],[ExperimentID]]&amp;Tabelle7[[#This Row],[NegotiationID]]&amp;Tabelle7[[#This Row],[MessageID]],ALL_IN_ONE[ExperimentID]&amp;ALL_IN_ONE[NegotiationID]&amp;ALL_IN_ONE[MessageID],ALL_IN_ONE[Gesamt_ID],,0)</f>
        <v>#VALUE!</v>
      </c>
      <c r="C259">
        <f>IF(AND($F258=Tabelle7[[#This Row],[ReceiverID]],$G258=Tabelle7[[#This Row],[SenderID]]),$C258,IF(ISBLANK($G258),$C258,$C258+1))</f>
        <v>82</v>
      </c>
      <c r="D259" t="s">
        <v>561</v>
      </c>
      <c r="E259">
        <v>10850</v>
      </c>
      <c r="F259">
        <v>966</v>
      </c>
      <c r="G259">
        <v>965</v>
      </c>
      <c r="H259" t="s">
        <v>31</v>
      </c>
      <c r="I259" t="e">
        <f t="array" ref="I259">IFERROR(_xlfn.XLOOKUP(Tabelle7[[#This Row],[NegotiationID]]&amp;"FinalAccept",Tabelle7[NegotiationID]&amp;Tabelle7[ActionType],Tabelle7[ActionType],,0),_xlfn.XLOOKUP(Tabelle7[[#This Row],[NegotiationID]]&amp;"FinalReject",Tabelle7[NegotiationID]&amp;Tabelle7[ActionType],Tabelle7[ActionType],,0))</f>
        <v>#N/A</v>
      </c>
      <c r="J259">
        <v>0.82399999999999995</v>
      </c>
      <c r="K259">
        <v>0.17780000000000001</v>
      </c>
      <c r="L259">
        <v>1.0018</v>
      </c>
      <c r="M259">
        <v>0.6462</v>
      </c>
      <c r="N259">
        <v>601</v>
      </c>
      <c r="O259">
        <v>4574</v>
      </c>
      <c r="P259">
        <v>19</v>
      </c>
      <c r="Q259" s="3" t="s">
        <v>6215</v>
      </c>
    </row>
    <row r="260" ht="15" hidden="1" customHeight="1">
      <c r="A260" t="e">
        <f t="shared" ca="1" si="488"/>
        <v>#VALUE!</v>
      </c>
      <c r="B260" t="e">
        <f t="array" ref="B260" ca="1">_xlfn.XLOOKUP(Tabelle7[[#This Row],[ExperimentID]]&amp;Tabelle7[[#This Row],[NegotiationID]]&amp;Tabelle7[[#This Row],[MessageID]],ALL_IN_ONE[ExperimentID]&amp;ALL_IN_ONE[NegotiationID]&amp;ALL_IN_ONE[MessageID],ALL_IN_ONE[Gesamt_ID],,0)</f>
        <v>#VALUE!</v>
      </c>
      <c r="C260">
        <f>IF(AND($F259=Tabelle7[[#This Row],[ReceiverID]],$G259=Tabelle7[[#This Row],[SenderID]]),$C259,IF(ISBLANK($G259),$C259,$C259+1))</f>
        <v>82</v>
      </c>
      <c r="D260" t="s">
        <v>561</v>
      </c>
      <c r="E260">
        <v>11298</v>
      </c>
      <c r="F260">
        <v>965</v>
      </c>
      <c r="G260">
        <v>966</v>
      </c>
      <c r="H260" t="s">
        <v>31</v>
      </c>
      <c r="I260" t="e">
        <f t="array" ref="I260">IFERROR(_xlfn.XLOOKUP(Tabelle7[[#This Row],[NegotiationID]]&amp;"FinalAccept",Tabelle7[NegotiationID]&amp;Tabelle7[ActionType],Tabelle7[ActionType],,0),_xlfn.XLOOKUP(Tabelle7[[#This Row],[NegotiationID]]&amp;"FinalReject",Tabelle7[NegotiationID]&amp;Tabelle7[ActionType],Tabelle7[ActionType],,0))</f>
        <v>#N/A</v>
      </c>
      <c r="J260">
        <v>0.57940000000000003</v>
      </c>
      <c r="K260">
        <v>0.40300000000000002</v>
      </c>
      <c r="L260">
        <v>0.98240000000000005</v>
      </c>
      <c r="M260">
        <v>0.1764</v>
      </c>
      <c r="N260">
        <v>570</v>
      </c>
      <c r="O260">
        <v>4574</v>
      </c>
      <c r="P260">
        <v>19</v>
      </c>
      <c r="Q260" s="3" t="s">
        <v>6216</v>
      </c>
    </row>
    <row r="261" ht="15" hidden="1" customHeight="1">
      <c r="A261" t="e">
        <f t="shared" ca="1" si="488"/>
        <v>#VALUE!</v>
      </c>
      <c r="B261" t="e">
        <f t="array" ref="B261" ca="1">_xlfn.XLOOKUP(Tabelle7[[#This Row],[ExperimentID]]&amp;Tabelle7[[#This Row],[NegotiationID]]&amp;Tabelle7[[#This Row],[MessageID]],ALL_IN_ONE[ExperimentID]&amp;ALL_IN_ONE[NegotiationID]&amp;ALL_IN_ONE[MessageID],ALL_IN_ONE[Gesamt_ID],,0)</f>
        <v>#VALUE!</v>
      </c>
      <c r="C261">
        <f>IF(AND($F260=Tabelle7[[#This Row],[ReceiverID]],$G260=Tabelle7[[#This Row],[SenderID]]),$C260,IF(ISBLANK($G260),$C260,$C260+1))</f>
        <v>82</v>
      </c>
      <c r="D261" t="s">
        <v>561</v>
      </c>
      <c r="E261">
        <v>12128</v>
      </c>
      <c r="F261">
        <v>966</v>
      </c>
      <c r="G261">
        <v>965</v>
      </c>
      <c r="H261" t="s">
        <v>31</v>
      </c>
      <c r="I261" t="e">
        <f t="array" ref="I261">IFERROR(_xlfn.XLOOKUP(Tabelle7[[#This Row],[NegotiationID]]&amp;"FinalAccept",Tabelle7[NegotiationID]&amp;Tabelle7[ActionType],Tabelle7[ActionType],,0),_xlfn.XLOOKUP(Tabelle7[[#This Row],[NegotiationID]]&amp;"FinalReject",Tabelle7[NegotiationID]&amp;Tabelle7[ActionType],Tabelle7[ActionType],,0))</f>
        <v>#N/A</v>
      </c>
      <c r="J261">
        <v>0.85760000000000003</v>
      </c>
      <c r="K261">
        <v>0.19040000000000001</v>
      </c>
      <c r="L261">
        <v>1.048</v>
      </c>
      <c r="M261">
        <v>0.66720000000000002</v>
      </c>
      <c r="N261">
        <v>406</v>
      </c>
      <c r="O261">
        <v>4574</v>
      </c>
      <c r="P261">
        <v>19</v>
      </c>
      <c r="Q261" s="3" t="s">
        <v>6217</v>
      </c>
    </row>
    <row r="262" ht="15" hidden="1" customHeight="1">
      <c r="A262" t="e">
        <f t="shared" ca="1" si="488"/>
        <v>#VALUE!</v>
      </c>
      <c r="B262" t="e">
        <f t="array" ref="B262" ca="1">_xlfn.XLOOKUP(Tabelle7[[#This Row],[ExperimentID]]&amp;Tabelle7[[#This Row],[NegotiationID]]&amp;Tabelle7[[#This Row],[MessageID]],ALL_IN_ONE[ExperimentID]&amp;ALL_IN_ONE[NegotiationID]&amp;ALL_IN_ONE[MessageID],ALL_IN_ONE[Gesamt_ID],,0)</f>
        <v>#VALUE!</v>
      </c>
      <c r="C262">
        <f>IF(AND($F261=Tabelle7[[#This Row],[ReceiverID]],$G261=Tabelle7[[#This Row],[SenderID]]),$C261,IF(ISBLANK($G261),$C261,$C261+1))</f>
        <v>82</v>
      </c>
      <c r="D262" t="s">
        <v>561</v>
      </c>
      <c r="E262">
        <v>12781</v>
      </c>
      <c r="F262">
        <v>965</v>
      </c>
      <c r="G262">
        <v>966</v>
      </c>
      <c r="H262" t="s">
        <v>31</v>
      </c>
      <c r="I262" t="e">
        <f t="array" ref="I262">IFERROR(_xlfn.XLOOKUP(Tabelle7[[#This Row],[NegotiationID]]&amp;"FinalAccept",Tabelle7[NegotiationID]&amp;Tabelle7[ActionType],Tabelle7[ActionType],,0),_xlfn.XLOOKUP(Tabelle7[[#This Row],[NegotiationID]]&amp;"FinalReject",Tabelle7[NegotiationID]&amp;Tabelle7[ActionType],Tabelle7[ActionType],,0))</f>
        <v>#N/A</v>
      </c>
      <c r="J262">
        <v>0.57940000000000003</v>
      </c>
      <c r="K262">
        <v>0.40300000000000002</v>
      </c>
      <c r="L262">
        <v>0.98240000000000005</v>
      </c>
      <c r="M262">
        <v>0.1764</v>
      </c>
      <c r="N262">
        <v>329</v>
      </c>
      <c r="O262">
        <v>4574</v>
      </c>
      <c r="P262">
        <v>19</v>
      </c>
      <c r="Q262" s="3" t="s">
        <v>6218</v>
      </c>
    </row>
    <row r="263" ht="15" hidden="1" customHeight="1">
      <c r="A263" t="e">
        <f t="shared" ca="1" si="488"/>
        <v>#VALUE!</v>
      </c>
      <c r="B263" t="e">
        <f t="array" ref="B263" ca="1">_xlfn.XLOOKUP(Tabelle7[[#This Row],[ExperimentID]]&amp;Tabelle7[[#This Row],[NegotiationID]]&amp;Tabelle7[[#This Row],[MessageID]],ALL_IN_ONE[ExperimentID]&amp;ALL_IN_ONE[NegotiationID]&amp;ALL_IN_ONE[MessageID],ALL_IN_ONE[Gesamt_ID],,0)</f>
        <v>#VALUE!</v>
      </c>
      <c r="C263">
        <f>IF(AND($F262=Tabelle7[[#This Row],[ReceiverID]],$G262=Tabelle7[[#This Row],[SenderID]]),$C262,IF(ISBLANK($G262),$C262,$C262+1))</f>
        <v>82</v>
      </c>
      <c r="D263" t="s">
        <v>561</v>
      </c>
      <c r="E263">
        <v>13189</v>
      </c>
      <c r="F263">
        <v>966</v>
      </c>
      <c r="G263">
        <v>965</v>
      </c>
      <c r="H263" t="s">
        <v>31</v>
      </c>
      <c r="I263" t="e">
        <f t="array" ref="I263">IFERROR(_xlfn.XLOOKUP(Tabelle7[[#This Row],[NegotiationID]]&amp;"FinalAccept",Tabelle7[NegotiationID]&amp;Tabelle7[ActionType],Tabelle7[ActionType],,0),_xlfn.XLOOKUP(Tabelle7[[#This Row],[NegotiationID]]&amp;"FinalReject",Tabelle7[NegotiationID]&amp;Tabelle7[ActionType],Tabelle7[ActionType],,0))</f>
        <v>#N/A</v>
      </c>
      <c r="J263">
        <v>0.65620000000000001</v>
      </c>
      <c r="K263">
        <v>0.31259999999999999</v>
      </c>
      <c r="L263">
        <v>0.96879999999999999</v>
      </c>
      <c r="M263">
        <v>0.34360000000000002</v>
      </c>
      <c r="N263">
        <v>286</v>
      </c>
      <c r="O263">
        <v>4574</v>
      </c>
      <c r="P263">
        <v>19</v>
      </c>
      <c r="Q263" s="3" t="s">
        <v>6219</v>
      </c>
    </row>
    <row r="264" ht="15" hidden="1" customHeight="1">
      <c r="A264" t="e">
        <f t="shared" ca="1" si="488"/>
        <v>#VALUE!</v>
      </c>
      <c r="B264" t="e">
        <f t="array" ref="B264" ca="1">_xlfn.XLOOKUP(Tabelle7[[#This Row],[ExperimentID]]&amp;Tabelle7[[#This Row],[NegotiationID]]&amp;Tabelle7[[#This Row],[MessageID]],ALL_IN_ONE[ExperimentID]&amp;ALL_IN_ONE[NegotiationID]&amp;ALL_IN_ONE[MessageID],ALL_IN_ONE[Gesamt_ID],,0)</f>
        <v>#VALUE!</v>
      </c>
      <c r="C264">
        <f>IF(AND($F263=Tabelle7[[#This Row],[ReceiverID]],$G263=Tabelle7[[#This Row],[SenderID]]),$C263,IF(ISBLANK($G263),$C263,$C263+1))</f>
        <v>82</v>
      </c>
      <c r="D264" t="s">
        <v>561</v>
      </c>
      <c r="E264">
        <v>13612</v>
      </c>
      <c r="F264">
        <v>965</v>
      </c>
      <c r="G264">
        <v>966</v>
      </c>
      <c r="H264" t="s">
        <v>31</v>
      </c>
      <c r="I264" t="e">
        <f t="array" ref="I264">IFERROR(_xlfn.XLOOKUP(Tabelle7[[#This Row],[NegotiationID]]&amp;"FinalAccept",Tabelle7[NegotiationID]&amp;Tabelle7[ActionType],Tabelle7[ActionType],,0),_xlfn.XLOOKUP(Tabelle7[[#This Row],[NegotiationID]]&amp;"FinalReject",Tabelle7[NegotiationID]&amp;Tabelle7[ActionType],Tabelle7[ActionType],,0))</f>
        <v>#N/A</v>
      </c>
      <c r="J264">
        <v>0.57340000000000002</v>
      </c>
      <c r="K264">
        <v>0.32819999999999999</v>
      </c>
      <c r="L264">
        <v>0.90159999999999996</v>
      </c>
      <c r="M264">
        <v>0.2452</v>
      </c>
      <c r="N264">
        <v>165</v>
      </c>
      <c r="O264">
        <v>4574</v>
      </c>
      <c r="P264">
        <v>19</v>
      </c>
      <c r="Q264" s="3" t="s">
        <v>6220</v>
      </c>
    </row>
    <row r="265" ht="15" hidden="1" customHeight="1">
      <c r="A265" t="e">
        <f t="shared" ca="1" si="488"/>
        <v>#VALUE!</v>
      </c>
      <c r="B265" t="e">
        <f t="array" ref="B265" ca="1">_xlfn.XLOOKUP(Tabelle7[[#This Row],[ExperimentID]]&amp;Tabelle7[[#This Row],[NegotiationID]]&amp;Tabelle7[[#This Row],[MessageID]],ALL_IN_ONE[ExperimentID]&amp;ALL_IN_ONE[NegotiationID]&amp;ALL_IN_ONE[MessageID],ALL_IN_ONE[Gesamt_ID],,0)</f>
        <v>#VALUE!</v>
      </c>
      <c r="C265">
        <f>IF(AND($F264=Tabelle7[[#This Row],[ReceiverID]],$G264=Tabelle7[[#This Row],[SenderID]]),$C264,IF(ISBLANK($G264),$C264,$C264+1))</f>
        <v>82</v>
      </c>
      <c r="D265" t="s">
        <v>561</v>
      </c>
      <c r="E265">
        <v>13657</v>
      </c>
      <c r="F265">
        <v>966</v>
      </c>
      <c r="G265">
        <v>965</v>
      </c>
      <c r="H265" t="s">
        <v>31</v>
      </c>
      <c r="I265" t="e">
        <f t="array" ref="I265">IFERROR(_xlfn.XLOOKUP(Tabelle7[[#This Row],[NegotiationID]]&amp;"FinalAccept",Tabelle7[NegotiationID]&amp;Tabelle7[ActionType],Tabelle7[ActionType],,0),_xlfn.XLOOKUP(Tabelle7[[#This Row],[NegotiationID]]&amp;"FinalReject",Tabelle7[NegotiationID]&amp;Tabelle7[ActionType],Tabelle7[ActionType],,0))</f>
        <v>#N/A</v>
      </c>
      <c r="J265">
        <v>0.62419999999999998</v>
      </c>
      <c r="K265">
        <v>0.33339999999999997</v>
      </c>
      <c r="L265">
        <v>0.95760000000000001</v>
      </c>
      <c r="M265">
        <v>0.2908</v>
      </c>
      <c r="N265">
        <v>256</v>
      </c>
      <c r="O265">
        <v>4574</v>
      </c>
      <c r="P265">
        <v>19</v>
      </c>
      <c r="Q265" s="3" t="s">
        <v>6221</v>
      </c>
    </row>
    <row r="266" ht="15" hidden="1" customHeight="1">
      <c r="A266" t="e">
        <f t="shared" ca="1" si="488"/>
        <v>#VALUE!</v>
      </c>
      <c r="B266" t="e">
        <f t="array" ref="B266" ca="1">_xlfn.XLOOKUP(Tabelle7[[#This Row],[ExperimentID]]&amp;Tabelle7[[#This Row],[NegotiationID]]&amp;Tabelle7[[#This Row],[MessageID]],ALL_IN_ONE[ExperimentID]&amp;ALL_IN_ONE[NegotiationID]&amp;ALL_IN_ONE[MessageID],ALL_IN_ONE[Gesamt_ID],,0)</f>
        <v>#VALUE!</v>
      </c>
      <c r="C266">
        <f>IF(AND($F265=Tabelle7[[#This Row],[ReceiverID]],$G265=Tabelle7[[#This Row],[SenderID]]),$C265,IF(ISBLANK($G265),$C265,$C265+1))</f>
        <v>82</v>
      </c>
      <c r="D266" t="s">
        <v>561</v>
      </c>
      <c r="E266">
        <v>13902</v>
      </c>
      <c r="F266">
        <v>965</v>
      </c>
      <c r="G266">
        <v>966</v>
      </c>
      <c r="H266" t="s">
        <v>31</v>
      </c>
      <c r="I266" t="e">
        <f t="array" ref="I266">IFERROR(_xlfn.XLOOKUP(Tabelle7[[#This Row],[NegotiationID]]&amp;"FinalAccept",Tabelle7[NegotiationID]&amp;Tabelle7[ActionType],Tabelle7[ActionType],,0),_xlfn.XLOOKUP(Tabelle7[[#This Row],[NegotiationID]]&amp;"FinalReject",Tabelle7[NegotiationID]&amp;Tabelle7[ActionType],Tabelle7[ActionType],,0))</f>
        <v>#N/A</v>
      </c>
      <c r="J266">
        <v>0.57340000000000002</v>
      </c>
      <c r="K266">
        <v>0.32819999999999999</v>
      </c>
      <c r="L266">
        <v>0.90159999999999996</v>
      </c>
      <c r="M266">
        <v>0.2452</v>
      </c>
      <c r="N266">
        <v>108</v>
      </c>
      <c r="O266">
        <v>4574</v>
      </c>
      <c r="P266">
        <v>19</v>
      </c>
      <c r="Q266" s="3" t="s">
        <v>6222</v>
      </c>
    </row>
    <row r="267" ht="15" hidden="1" customHeight="1">
      <c r="A267" t="e">
        <f t="shared" ca="1" si="488"/>
        <v>#VALUE!</v>
      </c>
      <c r="B267" t="e">
        <f t="array" ref="B267" ca="1">_xlfn.XLOOKUP(Tabelle7[[#This Row],[ExperimentID]]&amp;Tabelle7[[#This Row],[NegotiationID]]&amp;Tabelle7[[#This Row],[MessageID]],ALL_IN_ONE[ExperimentID]&amp;ALL_IN_ONE[NegotiationID]&amp;ALL_IN_ONE[MessageID],ALL_IN_ONE[Gesamt_ID],,0)</f>
        <v>#VALUE!</v>
      </c>
      <c r="C267">
        <f>IF(AND($F266=Tabelle7[[#This Row],[ReceiverID]],$G266=Tabelle7[[#This Row],[SenderID]]),$C266,IF(ISBLANK($G266),$C266,$C266+1))</f>
        <v>82</v>
      </c>
      <c r="D267" t="s">
        <v>561</v>
      </c>
      <c r="E267">
        <v>13941</v>
      </c>
      <c r="F267">
        <v>966</v>
      </c>
      <c r="G267">
        <v>965</v>
      </c>
      <c r="H267" t="s">
        <v>31</v>
      </c>
      <c r="I267" t="e">
        <f t="array" ref="I267">IFERROR(_xlfn.XLOOKUP(Tabelle7[[#This Row],[NegotiationID]]&amp;"FinalAccept",Tabelle7[NegotiationID]&amp;Tabelle7[ActionType],Tabelle7[ActionType],,0),_xlfn.XLOOKUP(Tabelle7[[#This Row],[NegotiationID]]&amp;"FinalReject",Tabelle7[NegotiationID]&amp;Tabelle7[ActionType],Tabelle7[ActionType],,0))</f>
        <v>#N/A</v>
      </c>
      <c r="J267">
        <v>0.53080000000000005</v>
      </c>
      <c r="K267">
        <v>0.44979999999999998</v>
      </c>
      <c r="L267">
        <v>0.98060000000000003</v>
      </c>
      <c r="M267">
        <v>0.081000000000000003</v>
      </c>
      <c r="N267">
        <v>188</v>
      </c>
      <c r="O267">
        <v>4574</v>
      </c>
      <c r="P267">
        <v>19</v>
      </c>
      <c r="Q267" s="3" t="s">
        <v>6223</v>
      </c>
    </row>
    <row r="268" ht="15" hidden="1" customHeight="1">
      <c r="A268" t="e">
        <f t="shared" ca="1" si="488"/>
        <v>#VALUE!</v>
      </c>
      <c r="B268" t="e">
        <f t="array" ref="B268" ca="1">_xlfn.XLOOKUP(Tabelle7[[#This Row],[ExperimentID]]&amp;Tabelle7[[#This Row],[NegotiationID]]&amp;Tabelle7[[#This Row],[MessageID]],ALL_IN_ONE[ExperimentID]&amp;ALL_IN_ONE[NegotiationID]&amp;ALL_IN_ONE[MessageID],ALL_IN_ONE[Gesamt_ID],,0)</f>
        <v>#VALUE!</v>
      </c>
      <c r="C268">
        <f>IF(AND($F267=Tabelle7[[#This Row],[ReceiverID]],$G267=Tabelle7[[#This Row],[SenderID]]),$C267,IF(ISBLANK($G267),$C267,$C267+1))</f>
        <v>82</v>
      </c>
      <c r="D268" t="s">
        <v>561</v>
      </c>
      <c r="E268">
        <v>13980</v>
      </c>
      <c r="F268">
        <v>965</v>
      </c>
      <c r="G268">
        <v>966</v>
      </c>
      <c r="H268" t="s">
        <v>31</v>
      </c>
      <c r="I268" t="e">
        <f t="array" ref="I268">IFERROR(_xlfn.XLOOKUP(Tabelle7[[#This Row],[NegotiationID]]&amp;"FinalAccept",Tabelle7[NegotiationID]&amp;Tabelle7[ActionType],Tabelle7[ActionType],,0),_xlfn.XLOOKUP(Tabelle7[[#This Row],[NegotiationID]]&amp;"FinalReject",Tabelle7[NegotiationID]&amp;Tabelle7[ActionType],Tabelle7[ActionType],,0))</f>
        <v>#N/A</v>
      </c>
      <c r="J268">
        <v>0.51219999999999999</v>
      </c>
      <c r="K268">
        <v>0.31240000000000001</v>
      </c>
      <c r="L268">
        <v>0.8246</v>
      </c>
      <c r="M268">
        <v>0.19980000000000001</v>
      </c>
      <c r="N268">
        <v>64</v>
      </c>
      <c r="O268">
        <v>4574</v>
      </c>
      <c r="P268">
        <v>19</v>
      </c>
      <c r="Q268" s="3" t="s">
        <v>748</v>
      </c>
    </row>
    <row r="269" ht="15" customHeight="1">
      <c r="A269" t="e">
        <f t="shared" ca="1" si="488"/>
        <v>#VALUE!</v>
      </c>
      <c r="B269" t="e">
        <f t="array" ref="B269" ca="1">_xlfn.XLOOKUP(Tabelle7[[#This Row],[ExperimentID]]&amp;Tabelle7[[#This Row],[NegotiationID]]&amp;Tabelle7[[#This Row],[MessageID]],ALL_IN_ONE[ExperimentID]&amp;ALL_IN_ONE[NegotiationID]&amp;ALL_IN_ONE[MessageID],ALL_IN_ONE[Gesamt_ID],,0)</f>
        <v>#VALUE!</v>
      </c>
      <c r="C269">
        <f>IF(AND($F268=Tabelle7[[#This Row],[ReceiverID]],$G268=Tabelle7[[#This Row],[SenderID]]),$C268,IF(ISBLANK($G268),$C268,$C268+1))</f>
        <v>83</v>
      </c>
      <c r="D269" t="s">
        <v>561</v>
      </c>
      <c r="E269">
        <v>13981</v>
      </c>
      <c r="F269">
        <v>965</v>
      </c>
      <c r="G269">
        <v>966</v>
      </c>
      <c r="H269" t="s">
        <v>31</v>
      </c>
      <c r="I269" t="str">
        <f t="array" ref="I269">IFERROR(_xlfn.XLOOKUP(Tabelle7[[#This Row],[NegotiationID]]&amp;"FinalAccept",Tabelle7[NegotiationID]&amp;Tabelle7[ActionType],Tabelle7[ActionType],,0),_xlfn.XLOOKUP(Tabelle7[[#This Row],[NegotiationID]]&amp;"FinalReject",Tabelle7[NegotiationID]&amp;Tabelle7[ActionType],Tabelle7[ActionType],,0))</f>
        <v>FinalAccept</v>
      </c>
      <c r="J269">
        <v>0.51219999999999999</v>
      </c>
      <c r="K269">
        <v>0.31240000000000001</v>
      </c>
      <c r="L269">
        <v>0.8246</v>
      </c>
      <c r="M269">
        <v>0.19980000000000001</v>
      </c>
      <c r="N269">
        <v>64</v>
      </c>
      <c r="O269">
        <v>4574</v>
      </c>
      <c r="P269">
        <v>19</v>
      </c>
      <c r="Q269" s="3" t="s">
        <v>748</v>
      </c>
    </row>
    <row r="270" ht="15" customHeight="1">
      <c r="A270" t="e">
        <f t="shared" ca="1" si="488"/>
        <v>#VALUE!</v>
      </c>
      <c r="B270" t="e">
        <f t="array" ref="B270" ca="1">_xlfn.XLOOKUP(Tabelle7[[#This Row],[ExperimentID]]&amp;Tabelle7[[#This Row],[NegotiationID]]&amp;Tabelle7[[#This Row],[MessageID]],ALL_IN_ONE[ExperimentID]&amp;ALL_IN_ONE[NegotiationID]&amp;ALL_IN_ONE[MessageID],ALL_IN_ONE[Gesamt_ID],,0)</f>
        <v>#VALUE!</v>
      </c>
      <c r="C270">
        <f>IF(AND($F269=Tabelle7[[#This Row],[ReceiverID]],$G269=Tabelle7[[#This Row],[SenderID]]),$C269,IF(ISBLANK($G269),$C269,$C269+1))</f>
        <v>83</v>
      </c>
      <c r="D270" t="s">
        <v>561</v>
      </c>
      <c r="E270">
        <v>14095</v>
      </c>
      <c r="F270">
        <v>966</v>
      </c>
      <c r="G270">
        <v>965</v>
      </c>
      <c r="H270" t="s">
        <v>31</v>
      </c>
      <c r="I270" t="str">
        <f t="array" ref="I270">IFERROR(_xlfn.XLOOKUP(Tabelle7[[#This Row],[NegotiationID]]&amp;"FinalAccept",Tabelle7[NegotiationID]&amp;Tabelle7[ActionType],Tabelle7[ActionType],,0),_xlfn.XLOOKUP(Tabelle7[[#This Row],[NegotiationID]]&amp;"FinalReject",Tabelle7[NegotiationID]&amp;Tabelle7[ActionType],Tabelle7[ActionType],,0))</f>
        <v>FinalAccept</v>
      </c>
      <c r="J270">
        <v>0.4924</v>
      </c>
      <c r="K270">
        <v>0.48499999999999999</v>
      </c>
      <c r="L270">
        <v>0.97740000000000005</v>
      </c>
      <c r="M270">
        <v>0.0074000000000000003</v>
      </c>
      <c r="N270">
        <v>73</v>
      </c>
      <c r="O270">
        <v>4574</v>
      </c>
      <c r="P270">
        <v>19</v>
      </c>
      <c r="Q270" s="3" t="s">
        <v>749</v>
      </c>
    </row>
    <row r="271" ht="15" customHeight="1">
      <c r="A271" t="e">
        <f t="shared" ca="1" si="488"/>
        <v>#VALUE!</v>
      </c>
      <c r="B271" t="e">
        <f t="array" ref="B271" ca="1">_xlfn.XLOOKUP(Tabelle7[[#This Row],[ExperimentID]]&amp;Tabelle7[[#This Row],[NegotiationID]]&amp;Tabelle7[[#This Row],[MessageID]],ALL_IN_ONE[ExperimentID]&amp;ALL_IN_ONE[NegotiationID]&amp;ALL_IN_ONE[MessageID],ALL_IN_ONE[Gesamt_ID],,0)</f>
        <v>#VALUE!</v>
      </c>
      <c r="C271">
        <f>IF(AND($F270=Tabelle7[[#This Row],[ReceiverID]],$G270=Tabelle7[[#This Row],[SenderID]]),$C270,IF(ISBLANK($G270),$C270,$C270+1))</f>
        <v>83</v>
      </c>
      <c r="D271" t="s">
        <v>561</v>
      </c>
      <c r="E271">
        <v>14226</v>
      </c>
      <c r="F271">
        <v>965</v>
      </c>
      <c r="G271">
        <v>966</v>
      </c>
      <c r="H271" t="s">
        <v>31</v>
      </c>
      <c r="I271" t="str">
        <f t="array" ref="I271">IFERROR(_xlfn.XLOOKUP(Tabelle7[[#This Row],[NegotiationID]]&amp;"FinalAccept",Tabelle7[NegotiationID]&amp;Tabelle7[ActionType],Tabelle7[ActionType],,0),_xlfn.XLOOKUP(Tabelle7[[#This Row],[NegotiationID]]&amp;"FinalReject",Tabelle7[NegotiationID]&amp;Tabelle7[ActionType],Tabelle7[ActionType],,0))</f>
        <v>FinalAccept</v>
      </c>
      <c r="J271">
        <v>0.48499999999999999</v>
      </c>
      <c r="K271">
        <v>0.4924</v>
      </c>
      <c r="L271">
        <v>0.97740000000000005</v>
      </c>
      <c r="M271">
        <v>0.0074000000000000003</v>
      </c>
      <c r="N271">
        <v>9</v>
      </c>
      <c r="O271">
        <v>4574</v>
      </c>
      <c r="P271">
        <v>19</v>
      </c>
      <c r="Q271" s="3" t="s">
        <v>750</v>
      </c>
    </row>
    <row r="272" ht="15" customHeight="1">
      <c r="A272" t="e">
        <f t="shared" ca="1" si="488"/>
        <v>#VALUE!</v>
      </c>
      <c r="B272" t="e">
        <f t="array" ref="B272" ca="1">_xlfn.XLOOKUP(Tabelle7[[#This Row],[ExperimentID]]&amp;Tabelle7[[#This Row],[NegotiationID]]&amp;Tabelle7[[#This Row],[MessageID]],ALL_IN_ONE[ExperimentID]&amp;ALL_IN_ONE[NegotiationID]&amp;ALL_IN_ONE[MessageID],ALL_IN_ONE[Gesamt_ID],,0)</f>
        <v>#VALUE!</v>
      </c>
      <c r="C272">
        <f>IF(AND($F271=Tabelle7[[#This Row],[ReceiverID]],$G271=Tabelle7[[#This Row],[SenderID]]),$C271,IF(ISBLANK($G271),$C271,$C271+1))</f>
        <v>83</v>
      </c>
      <c r="D272" t="s">
        <v>561</v>
      </c>
      <c r="E272">
        <v>14249</v>
      </c>
      <c r="F272">
        <v>966</v>
      </c>
      <c r="G272">
        <v>965</v>
      </c>
      <c r="H272" t="s">
        <v>20</v>
      </c>
      <c r="I272" t="str">
        <f t="array" ref="I272">IFERROR(_xlfn.XLOOKUP(Tabelle7[[#This Row],[NegotiationID]]&amp;"FinalAccept",Tabelle7[NegotiationID]&amp;Tabelle7[ActionType],Tabelle7[ActionType],,0),_xlfn.XLOOKUP(Tabelle7[[#This Row],[NegotiationID]]&amp;"FinalReject",Tabelle7[NegotiationID]&amp;Tabelle7[ActionType],Tabelle7[ActionType],,0))</f>
        <v>FinalAccept</v>
      </c>
      <c r="J272">
        <v>0.4924</v>
      </c>
      <c r="K272">
        <v>0.48499999999999999</v>
      </c>
      <c r="L272">
        <v>0.97740000000000005</v>
      </c>
      <c r="M272">
        <v>0.0074000000000000003</v>
      </c>
      <c r="N272">
        <v>54</v>
      </c>
      <c r="O272">
        <v>4574</v>
      </c>
      <c r="P272">
        <v>19</v>
      </c>
      <c r="Q272" s="3" t="s">
        <v>751</v>
      </c>
    </row>
    <row r="273" ht="15" hidden="1" customHeight="1">
      <c r="A273" t="e">
        <f t="shared" ca="1" si="488"/>
        <v>#VALUE!</v>
      </c>
      <c r="B273" t="e">
        <f t="array" ref="B273" ca="1">_xlfn.XLOOKUP(Tabelle7[[#This Row],[ExperimentID]]&amp;Tabelle7[[#This Row],[NegotiationID]]&amp;Tabelle7[[#This Row],[MessageID]],ALL_IN_ONE[ExperimentID]&amp;ALL_IN_ONE[NegotiationID]&amp;ALL_IN_ONE[MessageID],ALL_IN_ONE[Gesamt_ID],,0)</f>
        <v>#VALUE!</v>
      </c>
      <c r="C273">
        <f>IF(AND($F272=Tabelle7[[#This Row],[ReceiverID]],$G272=Tabelle7[[#This Row],[SenderID]]),$C272,IF(ISBLANK($G272),$C272,$C272+1))</f>
        <v>84</v>
      </c>
      <c r="D273" t="s">
        <v>561</v>
      </c>
      <c r="E273">
        <v>992</v>
      </c>
      <c r="H273" t="s">
        <v>6019</v>
      </c>
      <c r="I273" t="str">
        <f t="array" ref="I273">IFERROR(_xlfn.XLOOKUP(Tabelle7[[#This Row],[NegotiationID]]&amp;"FinalAccept",Tabelle7[NegotiationID]&amp;Tabelle7[ActionType],Tabelle7[ActionType],,0),_xlfn.XLOOKUP(Tabelle7[[#This Row],[NegotiationID]]&amp;"FinalReject",Tabelle7[NegotiationID]&amp;Tabelle7[ActionType],Tabelle7[ActionType],,0))</f>
        <v>FinalAccept</v>
      </c>
      <c r="N273">
        <v>21</v>
      </c>
      <c r="O273">
        <v>3166</v>
      </c>
      <c r="P273">
        <v>12</v>
      </c>
      <c r="Q273" t="s">
        <v>6020</v>
      </c>
    </row>
    <row r="274" ht="15" customHeight="1">
      <c r="A274" t="e">
        <f t="shared" ca="1" si="488"/>
        <v>#VALUE!</v>
      </c>
      <c r="B274" t="e">
        <f t="array" ref="B274" ca="1">_xlfn.XLOOKUP(Tabelle7[[#This Row],[ExperimentID]]&amp;Tabelle7[[#This Row],[NegotiationID]]&amp;Tabelle7[[#This Row],[MessageID]],ALL_IN_ONE[ExperimentID]&amp;ALL_IN_ONE[NegotiationID]&amp;ALL_IN_ONE[MessageID],ALL_IN_ONE[Gesamt_ID],,0)</f>
        <v>#VALUE!</v>
      </c>
      <c r="C274">
        <f>IF(AND($F273=Tabelle7[[#This Row],[ReceiverID]],$G273=Tabelle7[[#This Row],[SenderID]]),$C273,IF(ISBLANK($G273),$C273,$C273+1))</f>
        <v>84</v>
      </c>
      <c r="D274" t="s">
        <v>561</v>
      </c>
      <c r="E274">
        <v>8432</v>
      </c>
      <c r="F274">
        <v>994</v>
      </c>
      <c r="G274">
        <v>993</v>
      </c>
      <c r="H274" t="s">
        <v>19</v>
      </c>
      <c r="I274" t="str">
        <f t="array" ref="I274">IFERROR(_xlfn.XLOOKUP(Tabelle7[[#This Row],[NegotiationID]]&amp;"FinalAccept",Tabelle7[NegotiationID]&amp;Tabelle7[ActionType],Tabelle7[ActionType],,0),_xlfn.XLOOKUP(Tabelle7[[#This Row],[NegotiationID]]&amp;"FinalReject",Tabelle7[NegotiationID]&amp;Tabelle7[ActionType],Tabelle7[ActionType],,0))</f>
        <v>FinalAccept</v>
      </c>
      <c r="J274">
        <v>0.96799999999999997</v>
      </c>
      <c r="K274">
        <v>0.12920000000000001</v>
      </c>
      <c r="L274">
        <v>1.0972</v>
      </c>
      <c r="M274">
        <v>0.83879999999999999</v>
      </c>
      <c r="N274">
        <v>154</v>
      </c>
      <c r="O274">
        <v>3166</v>
      </c>
      <c r="P274">
        <v>12</v>
      </c>
      <c r="Q274" s="3" t="s">
        <v>752</v>
      </c>
    </row>
    <row r="275" ht="15" customHeight="1">
      <c r="A275" t="e">
        <f t="shared" ca="1" si="488"/>
        <v>#VALUE!</v>
      </c>
      <c r="B275" t="e">
        <f t="array" ref="B275" ca="1">_xlfn.XLOOKUP(Tabelle7[[#This Row],[ExperimentID]]&amp;Tabelle7[[#This Row],[NegotiationID]]&amp;Tabelle7[[#This Row],[MessageID]],ALL_IN_ONE[ExperimentID]&amp;ALL_IN_ONE[NegotiationID]&amp;ALL_IN_ONE[MessageID],ALL_IN_ONE[Gesamt_ID],,0)</f>
        <v>#VALUE!</v>
      </c>
      <c r="C275">
        <f>IF(AND($F274=Tabelle7[[#This Row],[ReceiverID]],$G274=Tabelle7[[#This Row],[SenderID]]),$C274,IF(ISBLANK($G274),$C274,$C274+1))</f>
        <v>84</v>
      </c>
      <c r="D275" t="s">
        <v>561</v>
      </c>
      <c r="E275">
        <v>8889</v>
      </c>
      <c r="F275">
        <v>993</v>
      </c>
      <c r="G275">
        <v>994</v>
      </c>
      <c r="H275" t="s">
        <v>31</v>
      </c>
      <c r="I275" t="str">
        <f t="array" ref="I275">IFERROR(_xlfn.XLOOKUP(Tabelle7[[#This Row],[NegotiationID]]&amp;"FinalAccept",Tabelle7[NegotiationID]&amp;Tabelle7[ActionType],Tabelle7[ActionType],,0),_xlfn.XLOOKUP(Tabelle7[[#This Row],[NegotiationID]]&amp;"FinalReject",Tabelle7[NegotiationID]&amp;Tabelle7[ActionType],Tabelle7[ActionType],,0))</f>
        <v>FinalAccept</v>
      </c>
      <c r="J275">
        <v>0.81759999999999999</v>
      </c>
      <c r="K275">
        <v>0.1484</v>
      </c>
      <c r="L275">
        <v>0.96599999999999997</v>
      </c>
      <c r="M275">
        <v>0.66920000000000002</v>
      </c>
      <c r="N275">
        <v>349</v>
      </c>
      <c r="O275">
        <v>3166</v>
      </c>
      <c r="P275">
        <v>12</v>
      </c>
      <c r="Q275" s="3" t="s">
        <v>753</v>
      </c>
    </row>
    <row r="276" ht="15" customHeight="1">
      <c r="A276" t="e">
        <f t="shared" ca="1" si="488"/>
        <v>#VALUE!</v>
      </c>
      <c r="B276" t="e">
        <f t="array" ref="B276" ca="1">_xlfn.XLOOKUP(Tabelle7[[#This Row],[ExperimentID]]&amp;Tabelle7[[#This Row],[NegotiationID]]&amp;Tabelle7[[#This Row],[MessageID]],ALL_IN_ONE[ExperimentID]&amp;ALL_IN_ONE[NegotiationID]&amp;ALL_IN_ONE[MessageID],ALL_IN_ONE[Gesamt_ID],,0)</f>
        <v>#VALUE!</v>
      </c>
      <c r="C276">
        <f>IF(AND($F275=Tabelle7[[#This Row],[ReceiverID]],$G275=Tabelle7[[#This Row],[SenderID]]),$C275,IF(ISBLANK($G275),$C275,$C275+1))</f>
        <v>84</v>
      </c>
      <c r="D276" t="s">
        <v>561</v>
      </c>
      <c r="E276">
        <v>9978</v>
      </c>
      <c r="F276">
        <v>994</v>
      </c>
      <c r="G276">
        <v>993</v>
      </c>
      <c r="H276" t="s">
        <v>31</v>
      </c>
      <c r="I276" t="str">
        <f t="array" ref="I276">IFERROR(_xlfn.XLOOKUP(Tabelle7[[#This Row],[NegotiationID]]&amp;"FinalAccept",Tabelle7[NegotiationID]&amp;Tabelle7[ActionType],Tabelle7[ActionType],,0),_xlfn.XLOOKUP(Tabelle7[[#This Row],[NegotiationID]]&amp;"FinalReject",Tabelle7[NegotiationID]&amp;Tabelle7[ActionType],Tabelle7[ActionType],,0))</f>
        <v>FinalAccept</v>
      </c>
      <c r="J276">
        <v>0.96799999999999997</v>
      </c>
      <c r="K276">
        <v>0.12920000000000001</v>
      </c>
      <c r="L276">
        <v>1.0972</v>
      </c>
      <c r="M276">
        <v>0.83879999999999999</v>
      </c>
      <c r="N276">
        <v>395</v>
      </c>
      <c r="O276">
        <v>3166</v>
      </c>
      <c r="P276">
        <v>12</v>
      </c>
      <c r="Q276" s="3" t="s">
        <v>754</v>
      </c>
    </row>
    <row r="277" ht="15" customHeight="1">
      <c r="A277" t="e">
        <f t="shared" ca="1" si="488"/>
        <v>#VALUE!</v>
      </c>
      <c r="B277" t="e">
        <f t="array" ref="B277" ca="1">_xlfn.XLOOKUP(Tabelle7[[#This Row],[ExperimentID]]&amp;Tabelle7[[#This Row],[NegotiationID]]&amp;Tabelle7[[#This Row],[MessageID]],ALL_IN_ONE[ExperimentID]&amp;ALL_IN_ONE[NegotiationID]&amp;ALL_IN_ONE[MessageID],ALL_IN_ONE[Gesamt_ID],,0)</f>
        <v>#VALUE!</v>
      </c>
      <c r="C277">
        <f>IF(AND($F276=Tabelle7[[#This Row],[ReceiverID]],$G276=Tabelle7[[#This Row],[SenderID]]),$C276,IF(ISBLANK($G276),$C276,$C276+1))</f>
        <v>84</v>
      </c>
      <c r="D277" t="s">
        <v>561</v>
      </c>
      <c r="E277">
        <v>10160</v>
      </c>
      <c r="F277">
        <v>993</v>
      </c>
      <c r="G277">
        <v>994</v>
      </c>
      <c r="H277" t="s">
        <v>31</v>
      </c>
      <c r="I277" t="str">
        <f t="array" ref="I277">IFERROR(_xlfn.XLOOKUP(Tabelle7[[#This Row],[NegotiationID]]&amp;"FinalAccept",Tabelle7[NegotiationID]&amp;Tabelle7[ActionType],Tabelle7[ActionType],,0),_xlfn.XLOOKUP(Tabelle7[[#This Row],[NegotiationID]]&amp;"FinalReject",Tabelle7[NegotiationID]&amp;Tabelle7[ActionType],Tabelle7[ActionType],,0))</f>
        <v>FinalAccept</v>
      </c>
      <c r="J277">
        <v>0.65100000000000002</v>
      </c>
      <c r="K277">
        <v>0.2228</v>
      </c>
      <c r="L277">
        <v>0.87380000000000002</v>
      </c>
      <c r="M277">
        <v>0.42820000000000003</v>
      </c>
      <c r="N277">
        <v>559</v>
      </c>
      <c r="O277">
        <v>3166</v>
      </c>
      <c r="P277">
        <v>12</v>
      </c>
      <c r="Q277" s="3" t="s">
        <v>755</v>
      </c>
    </row>
    <row r="278" ht="15" customHeight="1">
      <c r="A278" t="e">
        <f t="shared" ca="1" si="488"/>
        <v>#VALUE!</v>
      </c>
      <c r="B278" t="e">
        <f t="array" ref="B278" ca="1">_xlfn.XLOOKUP(Tabelle7[[#This Row],[ExperimentID]]&amp;Tabelle7[[#This Row],[NegotiationID]]&amp;Tabelle7[[#This Row],[MessageID]],ALL_IN_ONE[ExperimentID]&amp;ALL_IN_ONE[NegotiationID]&amp;ALL_IN_ONE[MessageID],ALL_IN_ONE[Gesamt_ID],,0)</f>
        <v>#VALUE!</v>
      </c>
      <c r="C278">
        <f>IF(AND($F277=Tabelle7[[#This Row],[ReceiverID]],$G277=Tabelle7[[#This Row],[SenderID]]),$C277,IF(ISBLANK($G277),$C277,$C277+1))</f>
        <v>84</v>
      </c>
      <c r="D278" t="s">
        <v>561</v>
      </c>
      <c r="E278">
        <v>11478</v>
      </c>
      <c r="F278">
        <v>994</v>
      </c>
      <c r="G278">
        <v>993</v>
      </c>
      <c r="H278" t="s">
        <v>31</v>
      </c>
      <c r="I278" t="str">
        <f t="array" ref="I278">IFERROR(_xlfn.XLOOKUP(Tabelle7[[#This Row],[NegotiationID]]&amp;"FinalAccept",Tabelle7[NegotiationID]&amp;Tabelle7[ActionType],Tabelle7[ActionType],,0),_xlfn.XLOOKUP(Tabelle7[[#This Row],[NegotiationID]]&amp;"FinalReject",Tabelle7[NegotiationID]&amp;Tabelle7[ActionType],Tabelle7[ActionType],,0))</f>
        <v>FinalAccept</v>
      </c>
      <c r="J278">
        <v>0.57199999999999995</v>
      </c>
      <c r="K278">
        <v>0.23100000000000001</v>
      </c>
      <c r="L278">
        <v>0.80300000000000005</v>
      </c>
      <c r="M278">
        <v>0.34100000000000003</v>
      </c>
      <c r="N278">
        <v>428</v>
      </c>
      <c r="O278">
        <v>3166</v>
      </c>
      <c r="P278">
        <v>12</v>
      </c>
      <c r="Q278" s="3" t="s">
        <v>756</v>
      </c>
    </row>
    <row r="279" ht="15" customHeight="1">
      <c r="A279" t="e">
        <f t="shared" ca="1" si="488"/>
        <v>#VALUE!</v>
      </c>
      <c r="B279" t="e">
        <f t="array" ref="B279" ca="1">_xlfn.XLOOKUP(Tabelle7[[#This Row],[ExperimentID]]&amp;Tabelle7[[#This Row],[NegotiationID]]&amp;Tabelle7[[#This Row],[MessageID]],ALL_IN_ONE[ExperimentID]&amp;ALL_IN_ONE[NegotiationID]&amp;ALL_IN_ONE[MessageID],ALL_IN_ONE[Gesamt_ID],,0)</f>
        <v>#VALUE!</v>
      </c>
      <c r="C279">
        <f>IF(AND($F278=Tabelle7[[#This Row],[ReceiverID]],$G278=Tabelle7[[#This Row],[SenderID]]),$C278,IF(ISBLANK($G278),$C278,$C278+1))</f>
        <v>84</v>
      </c>
      <c r="D279" t="s">
        <v>561</v>
      </c>
      <c r="E279">
        <v>11689</v>
      </c>
      <c r="F279">
        <v>993</v>
      </c>
      <c r="G279">
        <v>994</v>
      </c>
      <c r="H279" t="s">
        <v>31</v>
      </c>
      <c r="I279" t="str">
        <f t="array" ref="I279">IFERROR(_xlfn.XLOOKUP(Tabelle7[[#This Row],[NegotiationID]]&amp;"FinalAccept",Tabelle7[NegotiationID]&amp;Tabelle7[ActionType],Tabelle7[ActionType],,0),_xlfn.XLOOKUP(Tabelle7[[#This Row],[NegotiationID]]&amp;"FinalReject",Tabelle7[NegotiationID]&amp;Tabelle7[ActionType],Tabelle7[ActionType],,0))</f>
        <v>FinalAccept</v>
      </c>
      <c r="J279">
        <v>0.40500000000000003</v>
      </c>
      <c r="K279">
        <v>0.44400000000000001</v>
      </c>
      <c r="L279">
        <v>0.84899999999999998</v>
      </c>
      <c r="M279">
        <v>0.039</v>
      </c>
      <c r="N279">
        <v>204</v>
      </c>
      <c r="O279">
        <v>3166</v>
      </c>
      <c r="P279">
        <v>12</v>
      </c>
      <c r="Q279" s="3" t="s">
        <v>757</v>
      </c>
    </row>
    <row r="280" ht="15" customHeight="1">
      <c r="A280" t="e">
        <f t="shared" ca="1" si="488"/>
        <v>#VALUE!</v>
      </c>
      <c r="B280" t="e">
        <f t="array" ref="B280" ca="1">_xlfn.XLOOKUP(Tabelle7[[#This Row],[ExperimentID]]&amp;Tabelle7[[#This Row],[NegotiationID]]&amp;Tabelle7[[#This Row],[MessageID]],ALL_IN_ONE[ExperimentID]&amp;ALL_IN_ONE[NegotiationID]&amp;ALL_IN_ONE[MessageID],ALL_IN_ONE[Gesamt_ID],,0)</f>
        <v>#VALUE!</v>
      </c>
      <c r="C280">
        <f>IF(AND($F279=Tabelle7[[#This Row],[ReceiverID]],$G279=Tabelle7[[#This Row],[SenderID]]),$C279,IF(ISBLANK($G279),$C279,$C279+1))</f>
        <v>84</v>
      </c>
      <c r="D280" t="s">
        <v>561</v>
      </c>
      <c r="E280">
        <v>12626</v>
      </c>
      <c r="F280">
        <v>994</v>
      </c>
      <c r="G280">
        <v>993</v>
      </c>
      <c r="H280" t="s">
        <v>31</v>
      </c>
      <c r="I280" t="str">
        <f t="array" ref="I280">IFERROR(_xlfn.XLOOKUP(Tabelle7[[#This Row],[NegotiationID]]&amp;"FinalAccept",Tabelle7[NegotiationID]&amp;Tabelle7[ActionType],Tabelle7[ActionType],,0),_xlfn.XLOOKUP(Tabelle7[[#This Row],[NegotiationID]]&amp;"FinalReject",Tabelle7[NegotiationID]&amp;Tabelle7[ActionType],Tabelle7[ActionType],,0))</f>
        <v>FinalAccept</v>
      </c>
      <c r="J280">
        <v>0.57199999999999995</v>
      </c>
      <c r="K280">
        <v>0.23100000000000001</v>
      </c>
      <c r="L280">
        <v>0.80300000000000005</v>
      </c>
      <c r="M280">
        <v>0.34100000000000003</v>
      </c>
      <c r="N280">
        <v>127</v>
      </c>
      <c r="O280">
        <v>3166</v>
      </c>
      <c r="P280">
        <v>12</v>
      </c>
      <c r="Q280" s="3" t="s">
        <v>758</v>
      </c>
    </row>
    <row r="281" ht="15" customHeight="1">
      <c r="A281" t="e">
        <f t="shared" ca="1" si="488"/>
        <v>#VALUE!</v>
      </c>
      <c r="B281" t="e">
        <f t="array" ref="B281" ca="1">_xlfn.XLOOKUP(Tabelle7[[#This Row],[ExperimentID]]&amp;Tabelle7[[#This Row],[NegotiationID]]&amp;Tabelle7[[#This Row],[MessageID]],ALL_IN_ONE[ExperimentID]&amp;ALL_IN_ONE[NegotiationID]&amp;ALL_IN_ONE[MessageID],ALL_IN_ONE[Gesamt_ID],,0)</f>
        <v>#VALUE!</v>
      </c>
      <c r="C281">
        <f>IF(AND($F280=Tabelle7[[#This Row],[ReceiverID]],$G280=Tabelle7[[#This Row],[SenderID]]),$C280,IF(ISBLANK($G280),$C280,$C280+1))</f>
        <v>84</v>
      </c>
      <c r="D281" t="s">
        <v>561</v>
      </c>
      <c r="E281">
        <v>12788</v>
      </c>
      <c r="F281">
        <v>993</v>
      </c>
      <c r="G281">
        <v>994</v>
      </c>
      <c r="H281" t="s">
        <v>31</v>
      </c>
      <c r="I281" t="str">
        <f t="array" ref="I281">IFERROR(_xlfn.XLOOKUP(Tabelle7[[#This Row],[NegotiationID]]&amp;"FinalAccept",Tabelle7[NegotiationID]&amp;Tabelle7[ActionType],Tabelle7[ActionType],,0),_xlfn.XLOOKUP(Tabelle7[[#This Row],[NegotiationID]]&amp;"FinalReject",Tabelle7[NegotiationID]&amp;Tabelle7[ActionType],Tabelle7[ActionType],,0))</f>
        <v>FinalAccept</v>
      </c>
      <c r="J281">
        <v>0.40500000000000003</v>
      </c>
      <c r="K281">
        <v>0.44400000000000001</v>
      </c>
      <c r="L281">
        <v>0.84899999999999998</v>
      </c>
      <c r="M281">
        <v>0.039</v>
      </c>
      <c r="N281">
        <v>467</v>
      </c>
      <c r="O281">
        <v>3166</v>
      </c>
      <c r="P281">
        <v>12</v>
      </c>
      <c r="Q281" s="3" t="s">
        <v>759</v>
      </c>
    </row>
    <row r="282" ht="15" customHeight="1">
      <c r="A282" t="e">
        <f t="shared" ca="1" si="488"/>
        <v>#VALUE!</v>
      </c>
      <c r="B282" t="e">
        <f t="array" ref="B282" ca="1">_xlfn.XLOOKUP(Tabelle7[[#This Row],[ExperimentID]]&amp;Tabelle7[[#This Row],[NegotiationID]]&amp;Tabelle7[[#This Row],[MessageID]],ALL_IN_ONE[ExperimentID]&amp;ALL_IN_ONE[NegotiationID]&amp;ALL_IN_ONE[MessageID],ALL_IN_ONE[Gesamt_ID],,0)</f>
        <v>#VALUE!</v>
      </c>
      <c r="C282">
        <f>IF(AND($F281=Tabelle7[[#This Row],[ReceiverID]],$G281=Tabelle7[[#This Row],[SenderID]]),$C281,IF(ISBLANK($G281),$C281,$C281+1))</f>
        <v>84</v>
      </c>
      <c r="D282" t="s">
        <v>561</v>
      </c>
      <c r="E282">
        <v>13427</v>
      </c>
      <c r="F282">
        <v>994</v>
      </c>
      <c r="G282">
        <v>993</v>
      </c>
      <c r="H282" t="s">
        <v>31</v>
      </c>
      <c r="I282" t="str">
        <f t="array" ref="I282">IFERROR(_xlfn.XLOOKUP(Tabelle7[[#This Row],[NegotiationID]]&amp;"FinalAccept",Tabelle7[NegotiationID]&amp;Tabelle7[ActionType],Tabelle7[ActionType],,0),_xlfn.XLOOKUP(Tabelle7[[#This Row],[NegotiationID]]&amp;"FinalReject",Tabelle7[NegotiationID]&amp;Tabelle7[ActionType],Tabelle7[ActionType],,0))</f>
        <v>FinalAccept</v>
      </c>
      <c r="J282">
        <v>0.57199999999999995</v>
      </c>
      <c r="K282">
        <v>0.23100000000000001</v>
      </c>
      <c r="L282">
        <v>0.80300000000000005</v>
      </c>
      <c r="M282">
        <v>0.34100000000000003</v>
      </c>
      <c r="N282">
        <v>159</v>
      </c>
      <c r="O282">
        <v>3166</v>
      </c>
      <c r="P282">
        <v>12</v>
      </c>
      <c r="Q282" s="3" t="s">
        <v>760</v>
      </c>
    </row>
    <row r="283" ht="15" customHeight="1">
      <c r="A283" t="e">
        <f t="shared" ca="1" si="488"/>
        <v>#VALUE!</v>
      </c>
      <c r="B283" t="e">
        <f t="array" ref="B283" ca="1">_xlfn.XLOOKUP(Tabelle7[[#This Row],[ExperimentID]]&amp;Tabelle7[[#This Row],[NegotiationID]]&amp;Tabelle7[[#This Row],[MessageID]],ALL_IN_ONE[ExperimentID]&amp;ALL_IN_ONE[NegotiationID]&amp;ALL_IN_ONE[MessageID],ALL_IN_ONE[Gesamt_ID],,0)</f>
        <v>#VALUE!</v>
      </c>
      <c r="C283">
        <f>IF(AND($F282=Tabelle7[[#This Row],[ReceiverID]],$G282=Tabelle7[[#This Row],[SenderID]]),$C282,IF(ISBLANK($G282),$C282,$C282+1))</f>
        <v>84</v>
      </c>
      <c r="D283" t="s">
        <v>561</v>
      </c>
      <c r="E283">
        <v>13481</v>
      </c>
      <c r="F283">
        <v>993</v>
      </c>
      <c r="G283">
        <v>994</v>
      </c>
      <c r="H283" t="s">
        <v>31</v>
      </c>
      <c r="I283" t="str">
        <f t="array" ref="I283">IFERROR(_xlfn.XLOOKUP(Tabelle7[[#This Row],[NegotiationID]]&amp;"FinalAccept",Tabelle7[NegotiationID]&amp;Tabelle7[ActionType],Tabelle7[ActionType],,0),_xlfn.XLOOKUP(Tabelle7[[#This Row],[NegotiationID]]&amp;"FinalReject",Tabelle7[NegotiationID]&amp;Tabelle7[ActionType],Tabelle7[ActionType],,0))</f>
        <v>FinalAccept</v>
      </c>
      <c r="J283">
        <v>0.46479999999999999</v>
      </c>
      <c r="K283">
        <v>0.58819999999999995</v>
      </c>
      <c r="L283">
        <v>1.0529999999999999</v>
      </c>
      <c r="M283">
        <v>0.1234</v>
      </c>
      <c r="N283">
        <v>173</v>
      </c>
      <c r="O283">
        <v>3166</v>
      </c>
      <c r="P283">
        <v>12</v>
      </c>
      <c r="Q283" s="3" t="s">
        <v>761</v>
      </c>
    </row>
    <row r="284" ht="15" customHeight="1">
      <c r="A284" t="e">
        <f t="shared" ca="1" si="488"/>
        <v>#VALUE!</v>
      </c>
      <c r="B284" t="e">
        <f t="array" ref="B284" ca="1">_xlfn.XLOOKUP(Tabelle7[[#This Row],[ExperimentID]]&amp;Tabelle7[[#This Row],[NegotiationID]]&amp;Tabelle7[[#This Row],[MessageID]],ALL_IN_ONE[ExperimentID]&amp;ALL_IN_ONE[NegotiationID]&amp;ALL_IN_ONE[MessageID],ALL_IN_ONE[Gesamt_ID],,0)</f>
        <v>#VALUE!</v>
      </c>
      <c r="C284">
        <f>IF(AND($F283=Tabelle7[[#This Row],[ReceiverID]],$G283=Tabelle7[[#This Row],[SenderID]]),$C283,IF(ISBLANK($G283),$C283,$C283+1))</f>
        <v>84</v>
      </c>
      <c r="D284" t="s">
        <v>561</v>
      </c>
      <c r="E284">
        <v>13702</v>
      </c>
      <c r="F284">
        <v>994</v>
      </c>
      <c r="G284">
        <v>993</v>
      </c>
      <c r="H284" t="s">
        <v>20</v>
      </c>
      <c r="I284" t="str">
        <f t="array" ref="I284">IFERROR(_xlfn.XLOOKUP(Tabelle7[[#This Row],[NegotiationID]]&amp;"FinalAccept",Tabelle7[NegotiationID]&amp;Tabelle7[ActionType],Tabelle7[ActionType],,0),_xlfn.XLOOKUP(Tabelle7[[#This Row],[NegotiationID]]&amp;"FinalReject",Tabelle7[NegotiationID]&amp;Tabelle7[ActionType],Tabelle7[ActionType],,0))</f>
        <v>FinalAccept</v>
      </c>
      <c r="J284">
        <v>0.58819999999999995</v>
      </c>
      <c r="K284">
        <v>0.46479999999999999</v>
      </c>
      <c r="L284">
        <v>1.0529999999999999</v>
      </c>
      <c r="M284">
        <v>0.1234</v>
      </c>
      <c r="N284">
        <v>130</v>
      </c>
      <c r="O284">
        <v>3166</v>
      </c>
      <c r="P284">
        <v>12</v>
      </c>
      <c r="Q284" s="3" t="s">
        <v>762</v>
      </c>
    </row>
    <row r="285" ht="15" hidden="1" customHeight="1">
      <c r="A285" t="e">
        <f t="shared" ca="1" si="488"/>
        <v>#VALUE!</v>
      </c>
      <c r="B285" t="e">
        <f t="array" ref="B285" ca="1">_xlfn.XLOOKUP(Tabelle7[[#This Row],[ExperimentID]]&amp;Tabelle7[[#This Row],[NegotiationID]]&amp;Tabelle7[[#This Row],[MessageID]],ALL_IN_ONE[ExperimentID]&amp;ALL_IN_ONE[NegotiationID]&amp;ALL_IN_ONE[MessageID],ALL_IN_ONE[Gesamt_ID],,0)</f>
        <v>#VALUE!</v>
      </c>
      <c r="C285">
        <f>IF(AND($F284=Tabelle7[[#This Row],[ReceiverID]],$G284=Tabelle7[[#This Row],[SenderID]]),$C284,IF(ISBLANK($G284),$C284,$C284+1))</f>
        <v>85</v>
      </c>
      <c r="D285" t="s">
        <v>561</v>
      </c>
      <c r="E285">
        <v>1020</v>
      </c>
      <c r="H285" t="s">
        <v>6019</v>
      </c>
      <c r="I285" t="str">
        <f t="array" ref="I285">IFERROR(_xlfn.XLOOKUP(Tabelle7[[#This Row],[NegotiationID]]&amp;"FinalAccept",Tabelle7[NegotiationID]&amp;Tabelle7[ActionType],Tabelle7[ActionType],,0),_xlfn.XLOOKUP(Tabelle7[[#This Row],[NegotiationID]]&amp;"FinalReject",Tabelle7[NegotiationID]&amp;Tabelle7[ActionType],Tabelle7[ActionType],,0))</f>
        <v>FinalReject</v>
      </c>
      <c r="N285">
        <v>21</v>
      </c>
      <c r="O285">
        <v>1633</v>
      </c>
      <c r="P285">
        <v>9</v>
      </c>
      <c r="Q285" t="s">
        <v>6020</v>
      </c>
    </row>
    <row r="286" ht="15" customHeight="1">
      <c r="A286" t="e">
        <f t="shared" ca="1" si="488"/>
        <v>#VALUE!</v>
      </c>
      <c r="B286" t="e">
        <f t="array" ref="B286" ca="1">_xlfn.XLOOKUP(Tabelle7[[#This Row],[ExperimentID]]&amp;Tabelle7[[#This Row],[NegotiationID]]&amp;Tabelle7[[#This Row],[MessageID]],ALL_IN_ONE[ExperimentID]&amp;ALL_IN_ONE[NegotiationID]&amp;ALL_IN_ONE[MessageID],ALL_IN_ONE[Gesamt_ID],,0)</f>
        <v>#VALUE!</v>
      </c>
      <c r="C286">
        <f>IF(AND($F285=Tabelle7[[#This Row],[ReceiverID]],$G285=Tabelle7[[#This Row],[SenderID]]),$C285,IF(ISBLANK($G285),$C285,$C285+1))</f>
        <v>85</v>
      </c>
      <c r="D286" t="s">
        <v>561</v>
      </c>
      <c r="E286">
        <v>7887</v>
      </c>
      <c r="F286">
        <v>1022</v>
      </c>
      <c r="G286">
        <v>1021</v>
      </c>
      <c r="H286" t="s">
        <v>19</v>
      </c>
      <c r="I286" t="str">
        <f t="array" ref="I286">IFERROR(_xlfn.XLOOKUP(Tabelle7[[#This Row],[NegotiationID]]&amp;"FinalAccept",Tabelle7[NegotiationID]&amp;Tabelle7[ActionType],Tabelle7[ActionType],,0),_xlfn.XLOOKUP(Tabelle7[[#This Row],[NegotiationID]]&amp;"FinalReject",Tabelle7[NegotiationID]&amp;Tabelle7[ActionType],Tabelle7[ActionType],,0))</f>
        <v>FinalReject</v>
      </c>
      <c r="J286">
        <v>1</v>
      </c>
      <c r="K286">
        <v>0.754</v>
      </c>
      <c r="L286">
        <v>1.754</v>
      </c>
      <c r="M286">
        <v>0.246</v>
      </c>
      <c r="N286">
        <v>315</v>
      </c>
      <c r="O286">
        <v>1633</v>
      </c>
      <c r="P286">
        <v>9</v>
      </c>
      <c r="Q286" s="3" t="s">
        <v>763</v>
      </c>
    </row>
    <row r="287" ht="15" customHeight="1">
      <c r="A287" t="e">
        <f t="shared" ca="1" si="488"/>
        <v>#VALUE!</v>
      </c>
      <c r="B287" t="e">
        <f t="array" ref="B287" ca="1">_xlfn.XLOOKUP(Tabelle7[[#This Row],[ExperimentID]]&amp;Tabelle7[[#This Row],[NegotiationID]]&amp;Tabelle7[[#This Row],[MessageID]],ALL_IN_ONE[ExperimentID]&amp;ALL_IN_ONE[NegotiationID]&amp;ALL_IN_ONE[MessageID],ALL_IN_ONE[Gesamt_ID],,0)</f>
        <v>#VALUE!</v>
      </c>
      <c r="C287">
        <f>IF(AND($F286=Tabelle7[[#This Row],[ReceiverID]],$G286=Tabelle7[[#This Row],[SenderID]]),$C286,IF(ISBLANK($G286),$C286,$C286+1))</f>
        <v>85</v>
      </c>
      <c r="D287" t="s">
        <v>561</v>
      </c>
      <c r="E287">
        <v>9250</v>
      </c>
      <c r="F287">
        <v>1021</v>
      </c>
      <c r="G287">
        <v>1022</v>
      </c>
      <c r="H287" t="s">
        <v>31</v>
      </c>
      <c r="I287" t="str">
        <f t="array" ref="I287">IFERROR(_xlfn.XLOOKUP(Tabelle7[[#This Row],[NegotiationID]]&amp;"FinalAccept",Tabelle7[NegotiationID]&amp;Tabelle7[ActionType],Tabelle7[ActionType],,0),_xlfn.XLOOKUP(Tabelle7[[#This Row],[NegotiationID]]&amp;"FinalReject",Tabelle7[NegotiationID]&amp;Tabelle7[ActionType],Tabelle7[ActionType],,0))</f>
        <v>FinalReject</v>
      </c>
      <c r="J287">
        <v>0.63759999999999994</v>
      </c>
      <c r="K287">
        <v>0.58160000000000001</v>
      </c>
      <c r="L287">
        <v>1.2192000000000001</v>
      </c>
      <c r="M287">
        <v>0.056000000000000001</v>
      </c>
      <c r="N287">
        <v>155</v>
      </c>
      <c r="O287">
        <v>1633</v>
      </c>
      <c r="P287">
        <v>9</v>
      </c>
      <c r="Q287" s="3" t="s">
        <v>764</v>
      </c>
    </row>
    <row r="288" ht="15" customHeight="1">
      <c r="A288" t="e">
        <f t="shared" ca="1" si="488"/>
        <v>#VALUE!</v>
      </c>
      <c r="B288" t="e">
        <f t="array" ref="B288" ca="1">_xlfn.XLOOKUP(Tabelle7[[#This Row],[ExperimentID]]&amp;Tabelle7[[#This Row],[NegotiationID]]&amp;Tabelle7[[#This Row],[MessageID]],ALL_IN_ONE[ExperimentID]&amp;ALL_IN_ONE[NegotiationID]&amp;ALL_IN_ONE[MessageID],ALL_IN_ONE[Gesamt_ID],,0)</f>
        <v>#VALUE!</v>
      </c>
      <c r="C288">
        <f>IF(AND($F287=Tabelle7[[#This Row],[ReceiverID]],$G287=Tabelle7[[#This Row],[SenderID]]),$C287,IF(ISBLANK($G287),$C287,$C287+1))</f>
        <v>85</v>
      </c>
      <c r="D288" t="s">
        <v>561</v>
      </c>
      <c r="E288">
        <v>10823</v>
      </c>
      <c r="F288">
        <v>1022</v>
      </c>
      <c r="G288">
        <v>1021</v>
      </c>
      <c r="H288" t="s">
        <v>31</v>
      </c>
      <c r="I288" t="str">
        <f t="array" ref="I288">IFERROR(_xlfn.XLOOKUP(Tabelle7[[#This Row],[NegotiationID]]&amp;"FinalAccept",Tabelle7[NegotiationID]&amp;Tabelle7[ActionType],Tabelle7[ActionType],,0),_xlfn.XLOOKUP(Tabelle7[[#This Row],[NegotiationID]]&amp;"FinalReject",Tabelle7[NegotiationID]&amp;Tabelle7[ActionType],Tabelle7[ActionType],,0))</f>
        <v>FinalReject</v>
      </c>
      <c r="J288">
        <v>0.96799999999999997</v>
      </c>
      <c r="K288">
        <v>0.50919999999999999</v>
      </c>
      <c r="L288">
        <v>1.4772000000000001</v>
      </c>
      <c r="M288">
        <v>0.45879999999999999</v>
      </c>
      <c r="N288">
        <v>228</v>
      </c>
      <c r="O288">
        <v>1633</v>
      </c>
      <c r="P288">
        <v>9</v>
      </c>
      <c r="Q288" s="3" t="s">
        <v>765</v>
      </c>
    </row>
    <row r="289" ht="15" customHeight="1">
      <c r="A289" t="e">
        <f t="shared" ca="1" si="488"/>
        <v>#VALUE!</v>
      </c>
      <c r="B289" t="e">
        <f t="array" ref="B289" ca="1">_xlfn.XLOOKUP(Tabelle7[[#This Row],[ExperimentID]]&amp;Tabelle7[[#This Row],[NegotiationID]]&amp;Tabelle7[[#This Row],[MessageID]],ALL_IN_ONE[ExperimentID]&amp;ALL_IN_ONE[NegotiationID]&amp;ALL_IN_ONE[MessageID],ALL_IN_ONE[Gesamt_ID],,0)</f>
        <v>#VALUE!</v>
      </c>
      <c r="C289">
        <f>IF(AND($F288=Tabelle7[[#This Row],[ReceiverID]],$G288=Tabelle7[[#This Row],[SenderID]]),$C288,IF(ISBLANK($G288),$C288,$C288+1))</f>
        <v>85</v>
      </c>
      <c r="D289" t="s">
        <v>561</v>
      </c>
      <c r="E289">
        <v>11498</v>
      </c>
      <c r="F289">
        <v>1021</v>
      </c>
      <c r="G289">
        <v>1022</v>
      </c>
      <c r="H289" t="s">
        <v>31</v>
      </c>
      <c r="I289" t="str">
        <f t="array" ref="I289">IFERROR(_xlfn.XLOOKUP(Tabelle7[[#This Row],[NegotiationID]]&amp;"FinalAccept",Tabelle7[NegotiationID]&amp;Tabelle7[ActionType],Tabelle7[ActionType],,0),_xlfn.XLOOKUP(Tabelle7[[#This Row],[NegotiationID]]&amp;"FinalReject",Tabelle7[NegotiationID]&amp;Tabelle7[ActionType],Tabelle7[ActionType],,0))</f>
        <v>FinalReject</v>
      </c>
      <c r="J289">
        <v>0.44379999999999997</v>
      </c>
      <c r="K289">
        <v>0.45600000000000002</v>
      </c>
      <c r="L289">
        <v>0.89980000000000004</v>
      </c>
      <c r="M289">
        <v>0.012200000000000001</v>
      </c>
      <c r="N289">
        <v>180</v>
      </c>
      <c r="O289">
        <v>1633</v>
      </c>
      <c r="P289">
        <v>9</v>
      </c>
      <c r="Q289" s="3" t="s">
        <v>766</v>
      </c>
    </row>
    <row r="290" ht="15" customHeight="1">
      <c r="A290" t="e">
        <f t="shared" ca="1" si="488"/>
        <v>#VALUE!</v>
      </c>
      <c r="B290" t="e">
        <f t="array" ref="B290" ca="1">_xlfn.XLOOKUP(Tabelle7[[#This Row],[ExperimentID]]&amp;Tabelle7[[#This Row],[NegotiationID]]&amp;Tabelle7[[#This Row],[MessageID]],ALL_IN_ONE[ExperimentID]&amp;ALL_IN_ONE[NegotiationID]&amp;ALL_IN_ONE[MessageID],ALL_IN_ONE[Gesamt_ID],,0)</f>
        <v>#VALUE!</v>
      </c>
      <c r="C290">
        <f>IF(AND($F289=Tabelle7[[#This Row],[ReceiverID]],$G289=Tabelle7[[#This Row],[SenderID]]),$C289,IF(ISBLANK($G289),$C289,$C289+1))</f>
        <v>85</v>
      </c>
      <c r="D290" t="s">
        <v>561</v>
      </c>
      <c r="E290">
        <v>12163</v>
      </c>
      <c r="F290">
        <v>1022</v>
      </c>
      <c r="G290">
        <v>1021</v>
      </c>
      <c r="H290" t="s">
        <v>31</v>
      </c>
      <c r="I290" t="str">
        <f t="array" ref="I290">IFERROR(_xlfn.XLOOKUP(Tabelle7[[#This Row],[NegotiationID]]&amp;"FinalAccept",Tabelle7[NegotiationID]&amp;Tabelle7[ActionType],Tabelle7[ActionType],,0),_xlfn.XLOOKUP(Tabelle7[[#This Row],[NegotiationID]]&amp;"FinalReject",Tabelle7[NegotiationID]&amp;Tabelle7[ActionType],Tabelle7[ActionType],,0))</f>
        <v>FinalReject</v>
      </c>
      <c r="J290">
        <v>0.65600000000000003</v>
      </c>
      <c r="K290">
        <v>0.24379999999999999</v>
      </c>
      <c r="L290">
        <v>0.89980000000000004</v>
      </c>
      <c r="M290">
        <v>0.41220000000000001</v>
      </c>
      <c r="N290">
        <v>216</v>
      </c>
      <c r="O290">
        <v>1633</v>
      </c>
      <c r="P290">
        <v>9</v>
      </c>
      <c r="Q290" s="3" t="s">
        <v>767</v>
      </c>
    </row>
    <row r="291" ht="15" customHeight="1">
      <c r="A291" t="e">
        <f t="shared" ca="1" si="488"/>
        <v>#VALUE!</v>
      </c>
      <c r="B291" t="e">
        <f t="array" ref="B291" ca="1">_xlfn.XLOOKUP(Tabelle7[[#This Row],[ExperimentID]]&amp;Tabelle7[[#This Row],[NegotiationID]]&amp;Tabelle7[[#This Row],[MessageID]],ALL_IN_ONE[ExperimentID]&amp;ALL_IN_ONE[NegotiationID]&amp;ALL_IN_ONE[MessageID],ALL_IN_ONE[Gesamt_ID],,0)</f>
        <v>#VALUE!</v>
      </c>
      <c r="C291">
        <f>IF(AND($F290=Tabelle7[[#This Row],[ReceiverID]],$G290=Tabelle7[[#This Row],[SenderID]]),$C290,IF(ISBLANK($G290),$C290,$C290+1))</f>
        <v>85</v>
      </c>
      <c r="D291" t="s">
        <v>561</v>
      </c>
      <c r="E291">
        <v>12574</v>
      </c>
      <c r="F291">
        <v>1021</v>
      </c>
      <c r="G291">
        <v>1022</v>
      </c>
      <c r="H291" t="s">
        <v>31</v>
      </c>
      <c r="I291" t="str">
        <f t="array" ref="I291">IFERROR(_xlfn.XLOOKUP(Tabelle7[[#This Row],[NegotiationID]]&amp;"FinalAccept",Tabelle7[NegotiationID]&amp;Tabelle7[ActionType],Tabelle7[ActionType],,0),_xlfn.XLOOKUP(Tabelle7[[#This Row],[NegotiationID]]&amp;"FinalReject",Tabelle7[NegotiationID]&amp;Tabelle7[ActionType],Tabelle7[ActionType],,0))</f>
        <v>FinalReject</v>
      </c>
      <c r="J291">
        <v>0.47099999999999997</v>
      </c>
      <c r="K291">
        <v>0.27600000000000002</v>
      </c>
      <c r="L291">
        <v>0.747</v>
      </c>
      <c r="M291">
        <v>0.19500000000000001</v>
      </c>
      <c r="N291">
        <v>226</v>
      </c>
      <c r="O291">
        <v>1633</v>
      </c>
      <c r="P291">
        <v>9</v>
      </c>
      <c r="Q291" s="3" t="s">
        <v>768</v>
      </c>
    </row>
    <row r="292" ht="15" customHeight="1">
      <c r="A292" t="e">
        <f t="shared" ca="1" si="488"/>
        <v>#VALUE!</v>
      </c>
      <c r="B292" t="e">
        <f t="array" ref="B292" ca="1">_xlfn.XLOOKUP(Tabelle7[[#This Row],[ExperimentID]]&amp;Tabelle7[[#This Row],[NegotiationID]]&amp;Tabelle7[[#This Row],[MessageID]],ALL_IN_ONE[ExperimentID]&amp;ALL_IN_ONE[NegotiationID]&amp;ALL_IN_ONE[MessageID],ALL_IN_ONE[Gesamt_ID],,0)</f>
        <v>#VALUE!</v>
      </c>
      <c r="C292">
        <f>IF(AND($F291=Tabelle7[[#This Row],[ReceiverID]],$G291=Tabelle7[[#This Row],[SenderID]]),$C291,IF(ISBLANK($G291),$C291,$C291+1))</f>
        <v>85</v>
      </c>
      <c r="D292" t="s">
        <v>561</v>
      </c>
      <c r="E292">
        <v>13311</v>
      </c>
      <c r="F292">
        <v>1022</v>
      </c>
      <c r="G292">
        <v>1021</v>
      </c>
      <c r="H292" t="s">
        <v>31</v>
      </c>
      <c r="I292" t="str">
        <f t="array" ref="I292">IFERROR(_xlfn.XLOOKUP(Tabelle7[[#This Row],[NegotiationID]]&amp;"FinalAccept",Tabelle7[NegotiationID]&amp;Tabelle7[ActionType],Tabelle7[ActionType],,0),_xlfn.XLOOKUP(Tabelle7[[#This Row],[NegotiationID]]&amp;"FinalReject",Tabelle7[NegotiationID]&amp;Tabelle7[ActionType],Tabelle7[ActionType],,0))</f>
        <v>FinalReject</v>
      </c>
      <c r="J292">
        <v>0.58399999999999996</v>
      </c>
      <c r="K292">
        <v>0.26979999999999998</v>
      </c>
      <c r="L292">
        <v>0.8538</v>
      </c>
      <c r="M292">
        <v>0.31419999999999998</v>
      </c>
      <c r="N292">
        <v>258</v>
      </c>
      <c r="O292">
        <v>1633</v>
      </c>
      <c r="P292">
        <v>9</v>
      </c>
      <c r="Q292" s="3" t="s">
        <v>769</v>
      </c>
    </row>
    <row r="293" ht="15" customHeight="1">
      <c r="A293" t="e">
        <f t="shared" ca="1" si="488"/>
        <v>#VALUE!</v>
      </c>
      <c r="B293" t="e">
        <f t="array" ref="B293" ca="1">_xlfn.XLOOKUP(Tabelle7[[#This Row],[ExperimentID]]&amp;Tabelle7[[#This Row],[NegotiationID]]&amp;Tabelle7[[#This Row],[MessageID]],ALL_IN_ONE[ExperimentID]&amp;ALL_IN_ONE[NegotiationID]&amp;ALL_IN_ONE[MessageID],ALL_IN_ONE[Gesamt_ID],,0)</f>
        <v>#VALUE!</v>
      </c>
      <c r="C293">
        <f>IF(AND($F292=Tabelle7[[#This Row],[ReceiverID]],$G292=Tabelle7[[#This Row],[SenderID]]),$C292,IF(ISBLANK($G292),$C292,$C292+1))</f>
        <v>85</v>
      </c>
      <c r="D293" t="s">
        <v>561</v>
      </c>
      <c r="E293">
        <v>13865</v>
      </c>
      <c r="F293">
        <v>1021</v>
      </c>
      <c r="G293">
        <v>1022</v>
      </c>
      <c r="H293" t="s">
        <v>40</v>
      </c>
      <c r="I293" t="str">
        <f t="array" ref="I293">IFERROR(_xlfn.XLOOKUP(Tabelle7[[#This Row],[NegotiationID]]&amp;"FinalAccept",Tabelle7[NegotiationID]&amp;Tabelle7[ActionType],Tabelle7[ActionType],,0),_xlfn.XLOOKUP(Tabelle7[[#This Row],[NegotiationID]]&amp;"FinalReject",Tabelle7[NegotiationID]&amp;Tabelle7[ActionType],Tabelle7[ActionType],,0))</f>
        <v>FinalReject</v>
      </c>
      <c r="J293">
        <v>0.26979999999999998</v>
      </c>
      <c r="K293">
        <v>0.58399999999999996</v>
      </c>
      <c r="L293">
        <v>0.8538</v>
      </c>
      <c r="M293">
        <v>0.31419999999999998</v>
      </c>
      <c r="N293">
        <v>34</v>
      </c>
      <c r="O293">
        <v>1633</v>
      </c>
      <c r="P293">
        <v>9</v>
      </c>
      <c r="Q293" s="3" t="s">
        <v>770</v>
      </c>
    </row>
    <row r="294" ht="15" hidden="1" customHeight="1">
      <c r="A294" t="e">
        <f t="shared" ca="1" si="488"/>
        <v>#VALUE!</v>
      </c>
      <c r="B294" t="e">
        <f t="array" ref="B294" ca="1">_xlfn.XLOOKUP(Tabelle7[[#This Row],[ExperimentID]]&amp;Tabelle7[[#This Row],[NegotiationID]]&amp;Tabelle7[[#This Row],[MessageID]],ALL_IN_ONE[ExperimentID]&amp;ALL_IN_ONE[NegotiationID]&amp;ALL_IN_ONE[MessageID],ALL_IN_ONE[Gesamt_ID],,0)</f>
        <v>#VALUE!</v>
      </c>
      <c r="C294">
        <f>IF(AND($F293=Tabelle7[[#This Row],[ReceiverID]],$G293=Tabelle7[[#This Row],[SenderID]]),$C293,IF(ISBLANK($G293),$C293,$C293+1))</f>
        <v>86</v>
      </c>
      <c r="D294" t="s">
        <v>561</v>
      </c>
      <c r="E294">
        <v>1048</v>
      </c>
      <c r="H294" t="s">
        <v>6019</v>
      </c>
      <c r="I294" t="str">
        <f t="array" ref="I294">IFERROR(_xlfn.XLOOKUP(Tabelle7[[#This Row],[NegotiationID]]&amp;"FinalAccept",Tabelle7[NegotiationID]&amp;Tabelle7[ActionType],Tabelle7[ActionType],,0),_xlfn.XLOOKUP(Tabelle7[[#This Row],[NegotiationID]]&amp;"FinalReject",Tabelle7[NegotiationID]&amp;Tabelle7[ActionType],Tabelle7[ActionType],,0))</f>
        <v>FinalAccept</v>
      </c>
      <c r="N294">
        <v>21</v>
      </c>
      <c r="O294">
        <v>4273</v>
      </c>
      <c r="P294">
        <v>20</v>
      </c>
      <c r="Q294" t="s">
        <v>6020</v>
      </c>
    </row>
    <row r="295" ht="15" customHeight="1">
      <c r="A295" t="e">
        <f t="shared" ca="1" si="488"/>
        <v>#VALUE!</v>
      </c>
      <c r="B295" t="e">
        <f t="array" ref="B295" ca="1">_xlfn.XLOOKUP(Tabelle7[[#This Row],[ExperimentID]]&amp;Tabelle7[[#This Row],[NegotiationID]]&amp;Tabelle7[[#This Row],[MessageID]],ALL_IN_ONE[ExperimentID]&amp;ALL_IN_ONE[NegotiationID]&amp;ALL_IN_ONE[MessageID],ALL_IN_ONE[Gesamt_ID],,0)</f>
        <v>#VALUE!</v>
      </c>
      <c r="C295">
        <f>IF(AND($F294=Tabelle7[[#This Row],[ReceiverID]],$G294=Tabelle7[[#This Row],[SenderID]]),$C294,IF(ISBLANK($G294),$C294,$C294+1))</f>
        <v>86</v>
      </c>
      <c r="D295" t="s">
        <v>561</v>
      </c>
      <c r="E295">
        <v>8458</v>
      </c>
      <c r="F295">
        <v>1050</v>
      </c>
      <c r="G295">
        <v>1049</v>
      </c>
      <c r="H295" t="s">
        <v>158</v>
      </c>
      <c r="I295" t="str">
        <f t="array" ref="I295">IFERROR(_xlfn.XLOOKUP(Tabelle7[[#This Row],[NegotiationID]]&amp;"FinalAccept",Tabelle7[NegotiationID]&amp;Tabelle7[ActionType],Tabelle7[ActionType],,0),_xlfn.XLOOKUP(Tabelle7[[#This Row],[NegotiationID]]&amp;"FinalReject",Tabelle7[NegotiationID]&amp;Tabelle7[ActionType],Tabelle7[ActionType],,0))</f>
        <v>FinalAccept</v>
      </c>
      <c r="J295">
        <v>1</v>
      </c>
      <c r="K295">
        <v>1</v>
      </c>
      <c r="L295">
        <v>2</v>
      </c>
      <c r="M295">
        <v>0</v>
      </c>
      <c r="N295">
        <v>117</v>
      </c>
      <c r="O295">
        <v>4273</v>
      </c>
      <c r="P295">
        <v>20</v>
      </c>
      <c r="Q295" s="3" t="s">
        <v>771</v>
      </c>
    </row>
    <row r="296" ht="15" customHeight="1">
      <c r="A296" t="e">
        <f t="shared" ca="1" si="488"/>
        <v>#VALUE!</v>
      </c>
      <c r="B296" t="e">
        <f t="array" ref="B296" ca="1">_xlfn.XLOOKUP(Tabelle7[[#This Row],[ExperimentID]]&amp;Tabelle7[[#This Row],[NegotiationID]]&amp;Tabelle7[[#This Row],[MessageID]],ALL_IN_ONE[ExperimentID]&amp;ALL_IN_ONE[NegotiationID]&amp;ALL_IN_ONE[MessageID],ALL_IN_ONE[Gesamt_ID],,0)</f>
        <v>#VALUE!</v>
      </c>
      <c r="C296">
        <f>IF(AND($F295=Tabelle7[[#This Row],[ReceiverID]],$G295=Tabelle7[[#This Row],[SenderID]]),$C295,IF(ISBLANK($G295),$C295,$C295+1))</f>
        <v>86</v>
      </c>
      <c r="D296" t="s">
        <v>561</v>
      </c>
      <c r="E296">
        <v>8900</v>
      </c>
      <c r="F296">
        <v>1049</v>
      </c>
      <c r="G296">
        <v>1050</v>
      </c>
      <c r="H296" t="s">
        <v>31</v>
      </c>
      <c r="I296" t="str">
        <f t="array" ref="I296">IFERROR(_xlfn.XLOOKUP(Tabelle7[[#This Row],[NegotiationID]]&amp;"FinalAccept",Tabelle7[NegotiationID]&amp;Tabelle7[ActionType],Tabelle7[ActionType],,0),_xlfn.XLOOKUP(Tabelle7[[#This Row],[NegotiationID]]&amp;"FinalReject",Tabelle7[NegotiationID]&amp;Tabelle7[ActionType],Tabelle7[ActionType],,0))</f>
        <v>FinalAccept</v>
      </c>
      <c r="J296">
        <v>0.92000000000000004</v>
      </c>
      <c r="K296">
        <v>0.2006</v>
      </c>
      <c r="L296">
        <v>1.1206</v>
      </c>
      <c r="M296">
        <v>0.71940000000000004</v>
      </c>
      <c r="N296">
        <v>466</v>
      </c>
      <c r="O296">
        <v>4273</v>
      </c>
      <c r="P296">
        <v>20</v>
      </c>
      <c r="Q296" s="3" t="s">
        <v>772</v>
      </c>
    </row>
    <row r="297" ht="15" customHeight="1">
      <c r="A297" t="e">
        <f t="shared" ca="1" si="488"/>
        <v>#VALUE!</v>
      </c>
      <c r="B297" t="e">
        <f t="array" ref="B297" ca="1">_xlfn.XLOOKUP(Tabelle7[[#This Row],[ExperimentID]]&amp;Tabelle7[[#This Row],[NegotiationID]]&amp;Tabelle7[[#This Row],[MessageID]],ALL_IN_ONE[ExperimentID]&amp;ALL_IN_ONE[NegotiationID]&amp;ALL_IN_ONE[MessageID],ALL_IN_ONE[Gesamt_ID],,0)</f>
        <v>#VALUE!</v>
      </c>
      <c r="C297">
        <f>IF(AND($F296=Tabelle7[[#This Row],[ReceiverID]],$G296=Tabelle7[[#This Row],[SenderID]]),$C296,IF(ISBLANK($G296),$C296,$C296+1))</f>
        <v>86</v>
      </c>
      <c r="D297" t="s">
        <v>561</v>
      </c>
      <c r="E297">
        <v>9742</v>
      </c>
      <c r="F297">
        <v>1050</v>
      </c>
      <c r="G297">
        <v>1049</v>
      </c>
      <c r="H297" t="s">
        <v>31</v>
      </c>
      <c r="I297" t="str">
        <f t="array" ref="I297">IFERROR(_xlfn.XLOOKUP(Tabelle7[[#This Row],[NegotiationID]]&amp;"FinalAccept",Tabelle7[NegotiationID]&amp;Tabelle7[ActionType],Tabelle7[ActionType],,0),_xlfn.XLOOKUP(Tabelle7[[#This Row],[NegotiationID]]&amp;"FinalReject",Tabelle7[NegotiationID]&amp;Tabelle7[ActionType],Tabelle7[ActionType],,0))</f>
        <v>FinalAccept</v>
      </c>
      <c r="J297">
        <v>0.81979999999999997</v>
      </c>
      <c r="K297">
        <v>0.13400000000000001</v>
      </c>
      <c r="L297">
        <v>0.95379999999999998</v>
      </c>
      <c r="M297">
        <v>0.68579999999999997</v>
      </c>
      <c r="N297">
        <v>288</v>
      </c>
      <c r="O297">
        <v>4273</v>
      </c>
      <c r="P297">
        <v>20</v>
      </c>
      <c r="Q297" s="3" t="s">
        <v>773</v>
      </c>
    </row>
    <row r="298" ht="15" customHeight="1">
      <c r="A298" t="e">
        <f t="shared" ca="1" si="488"/>
        <v>#VALUE!</v>
      </c>
      <c r="B298" t="e">
        <f t="array" ref="B298" ca="1">_xlfn.XLOOKUP(Tabelle7[[#This Row],[ExperimentID]]&amp;Tabelle7[[#This Row],[NegotiationID]]&amp;Tabelle7[[#This Row],[MessageID]],ALL_IN_ONE[ExperimentID]&amp;ALL_IN_ONE[NegotiationID]&amp;ALL_IN_ONE[MessageID],ALL_IN_ONE[Gesamt_ID],,0)</f>
        <v>#VALUE!</v>
      </c>
      <c r="C298">
        <f>IF(AND($F297=Tabelle7[[#This Row],[ReceiverID]],$G297=Tabelle7[[#This Row],[SenderID]]),$C297,IF(ISBLANK($G297),$C297,$C297+1))</f>
        <v>86</v>
      </c>
      <c r="D298" t="s">
        <v>561</v>
      </c>
      <c r="E298">
        <v>9828</v>
      </c>
      <c r="F298">
        <v>1049</v>
      </c>
      <c r="G298">
        <v>1050</v>
      </c>
      <c r="H298" t="s">
        <v>31</v>
      </c>
      <c r="I298" t="str">
        <f t="array" ref="I298">IFERROR(_xlfn.XLOOKUP(Tabelle7[[#This Row],[NegotiationID]]&amp;"FinalAccept",Tabelle7[NegotiationID]&amp;Tabelle7[ActionType],Tabelle7[ActionType],,0),_xlfn.XLOOKUP(Tabelle7[[#This Row],[NegotiationID]]&amp;"FinalReject",Tabelle7[NegotiationID]&amp;Tabelle7[ActionType],Tabelle7[ActionType],,0))</f>
        <v>FinalAccept</v>
      </c>
      <c r="J298">
        <v>0.92000000000000004</v>
      </c>
      <c r="K298">
        <v>0.2006</v>
      </c>
      <c r="L298">
        <v>1.1206</v>
      </c>
      <c r="M298">
        <v>0.71940000000000004</v>
      </c>
      <c r="N298">
        <v>452</v>
      </c>
      <c r="O298">
        <v>4273</v>
      </c>
      <c r="P298">
        <v>20</v>
      </c>
      <c r="Q298" s="3" t="s">
        <v>774</v>
      </c>
    </row>
    <row r="299" ht="15" customHeight="1">
      <c r="A299" t="e">
        <f t="shared" ca="1" si="488"/>
        <v>#VALUE!</v>
      </c>
      <c r="B299" t="e">
        <f t="array" ref="B299" ca="1">_xlfn.XLOOKUP(Tabelle7[[#This Row],[ExperimentID]]&amp;Tabelle7[[#This Row],[NegotiationID]]&amp;Tabelle7[[#This Row],[MessageID]],ALL_IN_ONE[ExperimentID]&amp;ALL_IN_ONE[NegotiationID]&amp;ALL_IN_ONE[MessageID],ALL_IN_ONE[Gesamt_ID],,0)</f>
        <v>#VALUE!</v>
      </c>
      <c r="C299">
        <f>IF(AND($F298=Tabelle7[[#This Row],[ReceiverID]],$G298=Tabelle7[[#This Row],[SenderID]]),$C298,IF(ISBLANK($G298),$C298,$C298+1))</f>
        <v>86</v>
      </c>
      <c r="D299" t="s">
        <v>561</v>
      </c>
      <c r="E299">
        <v>11088</v>
      </c>
      <c r="F299">
        <v>1050</v>
      </c>
      <c r="G299">
        <v>1049</v>
      </c>
      <c r="H299" t="s">
        <v>31</v>
      </c>
      <c r="I299" t="str">
        <f t="array" ref="I299">IFERROR(_xlfn.XLOOKUP(Tabelle7[[#This Row],[NegotiationID]]&amp;"FinalAccept",Tabelle7[NegotiationID]&amp;Tabelle7[ActionType],Tabelle7[ActionType],,0),_xlfn.XLOOKUP(Tabelle7[[#This Row],[NegotiationID]]&amp;"FinalReject",Tabelle7[NegotiationID]&amp;Tabelle7[ActionType],Tabelle7[ActionType],,0))</f>
        <v>FinalAccept</v>
      </c>
      <c r="J299">
        <v>1</v>
      </c>
      <c r="K299">
        <v>0.1084</v>
      </c>
      <c r="L299">
        <v>1.1084000000000001</v>
      </c>
      <c r="M299">
        <v>0.89159999999999995</v>
      </c>
      <c r="N299">
        <v>446</v>
      </c>
      <c r="O299">
        <v>4273</v>
      </c>
      <c r="P299">
        <v>20</v>
      </c>
      <c r="Q299" s="3" t="s">
        <v>775</v>
      </c>
    </row>
    <row r="300" ht="15" customHeight="1">
      <c r="A300" t="e">
        <f t="shared" ca="1" si="488"/>
        <v>#VALUE!</v>
      </c>
      <c r="B300" t="e">
        <f t="array" ref="B300" ca="1">_xlfn.XLOOKUP(Tabelle7[[#This Row],[ExperimentID]]&amp;Tabelle7[[#This Row],[NegotiationID]]&amp;Tabelle7[[#This Row],[MessageID]],ALL_IN_ONE[ExperimentID]&amp;ALL_IN_ONE[NegotiationID]&amp;ALL_IN_ONE[MessageID],ALL_IN_ONE[Gesamt_ID],,0)</f>
        <v>#VALUE!</v>
      </c>
      <c r="C300">
        <f>IF(AND($F299=Tabelle7[[#This Row],[ReceiverID]],$G299=Tabelle7[[#This Row],[SenderID]]),$C299,IF(ISBLANK($G299),$C299,$C299+1))</f>
        <v>86</v>
      </c>
      <c r="D300" t="s">
        <v>561</v>
      </c>
      <c r="E300">
        <v>11259</v>
      </c>
      <c r="F300">
        <v>1049</v>
      </c>
      <c r="G300">
        <v>1050</v>
      </c>
      <c r="H300" t="s">
        <v>31</v>
      </c>
      <c r="I300" t="str">
        <f t="array" ref="I300">IFERROR(_xlfn.XLOOKUP(Tabelle7[[#This Row],[NegotiationID]]&amp;"FinalAccept",Tabelle7[NegotiationID]&amp;Tabelle7[ActionType],Tabelle7[ActionType],,0),_xlfn.XLOOKUP(Tabelle7[[#This Row],[NegotiationID]]&amp;"FinalReject",Tabelle7[NegotiationID]&amp;Tabelle7[ActionType],Tabelle7[ActionType],,0))</f>
        <v>FinalAccept</v>
      </c>
      <c r="J300">
        <v>0.65100000000000002</v>
      </c>
      <c r="K300">
        <v>0.2228</v>
      </c>
      <c r="L300">
        <v>0.87380000000000002</v>
      </c>
      <c r="M300">
        <v>0.42820000000000003</v>
      </c>
      <c r="N300">
        <v>475</v>
      </c>
      <c r="O300">
        <v>4273</v>
      </c>
      <c r="P300">
        <v>20</v>
      </c>
      <c r="Q300" s="3" t="s">
        <v>776</v>
      </c>
    </row>
    <row r="301" ht="15" customHeight="1">
      <c r="A301" t="e">
        <f t="shared" ca="1" si="488"/>
        <v>#VALUE!</v>
      </c>
      <c r="B301" t="e">
        <f t="array" ref="B301" ca="1">_xlfn.XLOOKUP(Tabelle7[[#This Row],[ExperimentID]]&amp;Tabelle7[[#This Row],[NegotiationID]]&amp;Tabelle7[[#This Row],[MessageID]],ALL_IN_ONE[ExperimentID]&amp;ALL_IN_ONE[NegotiationID]&amp;ALL_IN_ONE[MessageID],ALL_IN_ONE[Gesamt_ID],,0)</f>
        <v>#VALUE!</v>
      </c>
      <c r="C301">
        <f>IF(AND($F300=Tabelle7[[#This Row],[ReceiverID]],$G300=Tabelle7[[#This Row],[SenderID]]),$C300,IF(ISBLANK($G300),$C300,$C300+1))</f>
        <v>86</v>
      </c>
      <c r="D301" t="s">
        <v>561</v>
      </c>
      <c r="E301">
        <v>11770</v>
      </c>
      <c r="F301">
        <v>1050</v>
      </c>
      <c r="G301">
        <v>1049</v>
      </c>
      <c r="H301" t="s">
        <v>31</v>
      </c>
      <c r="I301" t="str">
        <f t="array" ref="I301">IFERROR(_xlfn.XLOOKUP(Tabelle7[[#This Row],[NegotiationID]]&amp;"FinalAccept",Tabelle7[NegotiationID]&amp;Tabelle7[ActionType],Tabelle7[ActionType],,0),_xlfn.XLOOKUP(Tabelle7[[#This Row],[NegotiationID]]&amp;"FinalReject",Tabelle7[NegotiationID]&amp;Tabelle7[ActionType],Tabelle7[ActionType],,0))</f>
        <v>FinalAccept</v>
      </c>
      <c r="J301">
        <v>0.80020000000000002</v>
      </c>
      <c r="K301">
        <v>0.26400000000000001</v>
      </c>
      <c r="L301">
        <v>1.0642</v>
      </c>
      <c r="M301">
        <v>0.53620000000000001</v>
      </c>
      <c r="N301">
        <v>294</v>
      </c>
      <c r="O301">
        <v>4273</v>
      </c>
      <c r="P301">
        <v>20</v>
      </c>
      <c r="Q301" s="3" t="s">
        <v>777</v>
      </c>
    </row>
    <row r="302" ht="15" customHeight="1">
      <c r="A302" t="e">
        <f t="shared" ca="1" si="488"/>
        <v>#VALUE!</v>
      </c>
      <c r="B302" t="e">
        <f t="array" ref="B302" ca="1">_xlfn.XLOOKUP(Tabelle7[[#This Row],[ExperimentID]]&amp;Tabelle7[[#This Row],[NegotiationID]]&amp;Tabelle7[[#This Row],[MessageID]],ALL_IN_ONE[ExperimentID]&amp;ALL_IN_ONE[NegotiationID]&amp;ALL_IN_ONE[MessageID],ALL_IN_ONE[Gesamt_ID],,0)</f>
        <v>#VALUE!</v>
      </c>
      <c r="C302">
        <f>IF(AND($F301=Tabelle7[[#This Row],[ReceiverID]],$G301=Tabelle7[[#This Row],[SenderID]]),$C301,IF(ISBLANK($G301),$C301,$C301+1))</f>
        <v>86</v>
      </c>
      <c r="D302" t="s">
        <v>561</v>
      </c>
      <c r="E302">
        <v>11845</v>
      </c>
      <c r="F302">
        <v>1049</v>
      </c>
      <c r="G302">
        <v>1050</v>
      </c>
      <c r="H302" t="s">
        <v>31</v>
      </c>
      <c r="I302" t="str">
        <f t="array" ref="I302">IFERROR(_xlfn.XLOOKUP(Tabelle7[[#This Row],[NegotiationID]]&amp;"FinalAccept",Tabelle7[NegotiationID]&amp;Tabelle7[ActionType],Tabelle7[ActionType],,0),_xlfn.XLOOKUP(Tabelle7[[#This Row],[NegotiationID]]&amp;"FinalReject",Tabelle7[NegotiationID]&amp;Tabelle7[ActionType],Tabelle7[ActionType],,0))</f>
        <v>FinalAccept</v>
      </c>
      <c r="J302">
        <v>0.53080000000000005</v>
      </c>
      <c r="K302">
        <v>0.42020000000000002</v>
      </c>
      <c r="L302">
        <v>0.95099999999999996</v>
      </c>
      <c r="M302">
        <v>0.1106</v>
      </c>
      <c r="N302">
        <v>302</v>
      </c>
      <c r="O302">
        <v>4273</v>
      </c>
      <c r="P302">
        <v>20</v>
      </c>
      <c r="Q302" s="3" t="s">
        <v>778</v>
      </c>
    </row>
    <row r="303" ht="15" customHeight="1">
      <c r="A303" t="e">
        <f t="shared" ca="1" si="488"/>
        <v>#VALUE!</v>
      </c>
      <c r="B303" t="e">
        <f t="array" ref="B303" ca="1">_xlfn.XLOOKUP(Tabelle7[[#This Row],[ExperimentID]]&amp;Tabelle7[[#This Row],[NegotiationID]]&amp;Tabelle7[[#This Row],[MessageID]],ALL_IN_ONE[ExperimentID]&amp;ALL_IN_ONE[NegotiationID]&amp;ALL_IN_ONE[MessageID],ALL_IN_ONE[Gesamt_ID],,0)</f>
        <v>#VALUE!</v>
      </c>
      <c r="C303">
        <f>IF(AND($F302=Tabelle7[[#This Row],[ReceiverID]],$G302=Tabelle7[[#This Row],[SenderID]]),$C302,IF(ISBLANK($G302),$C302,$C302+1))</f>
        <v>86</v>
      </c>
      <c r="D303" t="s">
        <v>561</v>
      </c>
      <c r="E303">
        <v>11898</v>
      </c>
      <c r="F303">
        <v>1050</v>
      </c>
      <c r="G303">
        <v>1049</v>
      </c>
      <c r="H303" t="s">
        <v>31</v>
      </c>
      <c r="I303" t="str">
        <f t="array" ref="I303">IFERROR(_xlfn.XLOOKUP(Tabelle7[[#This Row],[NegotiationID]]&amp;"FinalAccept",Tabelle7[NegotiationID]&amp;Tabelle7[ActionType],Tabelle7[ActionType],,0),_xlfn.XLOOKUP(Tabelle7[[#This Row],[NegotiationID]]&amp;"FinalReject",Tabelle7[NegotiationID]&amp;Tabelle7[ActionType],Tabelle7[ActionType],,0))</f>
        <v>FinalAccept</v>
      </c>
      <c r="J303">
        <v>0.80020000000000002</v>
      </c>
      <c r="K303">
        <v>0.26400000000000001</v>
      </c>
      <c r="L303">
        <v>1.0642</v>
      </c>
      <c r="M303">
        <v>0.53620000000000001</v>
      </c>
      <c r="N303">
        <v>203</v>
      </c>
      <c r="O303">
        <v>4273</v>
      </c>
      <c r="P303">
        <v>20</v>
      </c>
      <c r="Q303" s="3" t="s">
        <v>779</v>
      </c>
    </row>
    <row r="304" ht="15" customHeight="1">
      <c r="A304" t="e">
        <f t="shared" ca="1" si="488"/>
        <v>#VALUE!</v>
      </c>
      <c r="B304" t="e">
        <f t="array" ref="B304" ca="1">_xlfn.XLOOKUP(Tabelle7[[#This Row],[ExperimentID]]&amp;Tabelle7[[#This Row],[NegotiationID]]&amp;Tabelle7[[#This Row],[MessageID]],ALL_IN_ONE[ExperimentID]&amp;ALL_IN_ONE[NegotiationID]&amp;ALL_IN_ONE[MessageID],ALL_IN_ONE[Gesamt_ID],,0)</f>
        <v>#VALUE!</v>
      </c>
      <c r="C304">
        <f>IF(AND($F303=Tabelle7[[#This Row],[ReceiverID]],$G303=Tabelle7[[#This Row],[SenderID]]),$C303,IF(ISBLANK($G303),$C303,$C303+1))</f>
        <v>86</v>
      </c>
      <c r="D304" t="s">
        <v>561</v>
      </c>
      <c r="E304">
        <v>11934</v>
      </c>
      <c r="F304">
        <v>1049</v>
      </c>
      <c r="G304">
        <v>1050</v>
      </c>
      <c r="H304" t="s">
        <v>31</v>
      </c>
      <c r="I304" t="str">
        <f t="array" ref="I304">IFERROR(_xlfn.XLOOKUP(Tabelle7[[#This Row],[NegotiationID]]&amp;"FinalAccept",Tabelle7[NegotiationID]&amp;Tabelle7[ActionType],Tabelle7[ActionType],,0),_xlfn.XLOOKUP(Tabelle7[[#This Row],[NegotiationID]]&amp;"FinalReject",Tabelle7[NegotiationID]&amp;Tabelle7[ActionType],Tabelle7[ActionType],,0))</f>
        <v>FinalAccept</v>
      </c>
      <c r="J304">
        <v>0.53080000000000005</v>
      </c>
      <c r="K304">
        <v>0.42020000000000002</v>
      </c>
      <c r="L304">
        <v>0.95099999999999996</v>
      </c>
      <c r="M304">
        <v>0.1106</v>
      </c>
      <c r="N304">
        <v>182</v>
      </c>
      <c r="O304">
        <v>4273</v>
      </c>
      <c r="P304">
        <v>20</v>
      </c>
      <c r="Q304" s="3" t="s">
        <v>780</v>
      </c>
    </row>
    <row r="305" ht="15" customHeight="1">
      <c r="A305" t="e">
        <f t="shared" ca="1" si="488"/>
        <v>#VALUE!</v>
      </c>
      <c r="B305" t="e">
        <f t="array" ref="B305" ca="1">_xlfn.XLOOKUP(Tabelle7[[#This Row],[ExperimentID]]&amp;Tabelle7[[#This Row],[NegotiationID]]&amp;Tabelle7[[#This Row],[MessageID]],ALL_IN_ONE[ExperimentID]&amp;ALL_IN_ONE[NegotiationID]&amp;ALL_IN_ONE[MessageID],ALL_IN_ONE[Gesamt_ID],,0)</f>
        <v>#VALUE!</v>
      </c>
      <c r="C305">
        <f>IF(AND($F304=Tabelle7[[#This Row],[ReceiverID]],$G304=Tabelle7[[#This Row],[SenderID]]),$C304,IF(ISBLANK($G304),$C304,$C304+1))</f>
        <v>86</v>
      </c>
      <c r="D305" t="s">
        <v>561</v>
      </c>
      <c r="E305">
        <v>11974</v>
      </c>
      <c r="F305">
        <v>1050</v>
      </c>
      <c r="G305">
        <v>1049</v>
      </c>
      <c r="H305" t="s">
        <v>31</v>
      </c>
      <c r="I305" t="str">
        <f t="array" ref="I305">IFERROR(_xlfn.XLOOKUP(Tabelle7[[#This Row],[NegotiationID]]&amp;"FinalAccept",Tabelle7[NegotiationID]&amp;Tabelle7[ActionType],Tabelle7[ActionType],,0),_xlfn.XLOOKUP(Tabelle7[[#This Row],[NegotiationID]]&amp;"FinalReject",Tabelle7[NegotiationID]&amp;Tabelle7[ActionType],Tabelle7[ActionType],,0))</f>
        <v>FinalAccept</v>
      </c>
      <c r="J305">
        <v>0.65620000000000001</v>
      </c>
      <c r="K305">
        <v>0.31259999999999999</v>
      </c>
      <c r="L305">
        <v>0.96879999999999999</v>
      </c>
      <c r="M305">
        <v>0.34360000000000002</v>
      </c>
      <c r="N305">
        <v>110</v>
      </c>
      <c r="O305">
        <v>4273</v>
      </c>
      <c r="P305">
        <v>20</v>
      </c>
      <c r="Q305" s="3" t="s">
        <v>781</v>
      </c>
    </row>
    <row r="306" ht="15" customHeight="1">
      <c r="A306" t="e">
        <f t="shared" ca="1" si="488"/>
        <v>#VALUE!</v>
      </c>
      <c r="B306" t="e">
        <f t="array" ref="B306" ca="1">_xlfn.XLOOKUP(Tabelle7[[#This Row],[ExperimentID]]&amp;Tabelle7[[#This Row],[NegotiationID]]&amp;Tabelle7[[#This Row],[MessageID]],ALL_IN_ONE[ExperimentID]&amp;ALL_IN_ONE[NegotiationID]&amp;ALL_IN_ONE[MessageID],ALL_IN_ONE[Gesamt_ID],,0)</f>
        <v>#VALUE!</v>
      </c>
      <c r="C306">
        <f>IF(AND($F305=Tabelle7[[#This Row],[ReceiverID]],$G305=Tabelle7[[#This Row],[SenderID]]),$C305,IF(ISBLANK($G305),$C305,$C305+1))</f>
        <v>86</v>
      </c>
      <c r="D306" t="s">
        <v>561</v>
      </c>
      <c r="E306">
        <v>11994</v>
      </c>
      <c r="F306">
        <v>1049</v>
      </c>
      <c r="G306">
        <v>1050</v>
      </c>
      <c r="H306" t="s">
        <v>31</v>
      </c>
      <c r="I306" t="str">
        <f t="array" ref="I306">IFERROR(_xlfn.XLOOKUP(Tabelle7[[#This Row],[NegotiationID]]&amp;"FinalAccept",Tabelle7[NegotiationID]&amp;Tabelle7[ActionType],Tabelle7[ActionType],,0),_xlfn.XLOOKUP(Tabelle7[[#This Row],[NegotiationID]]&amp;"FinalReject",Tabelle7[NegotiationID]&amp;Tabelle7[ActionType],Tabelle7[ActionType],,0))</f>
        <v>FinalAccept</v>
      </c>
      <c r="J306">
        <v>0.5</v>
      </c>
      <c r="K306">
        <v>0.54979999999999996</v>
      </c>
      <c r="L306">
        <v>1.0498000000000001</v>
      </c>
      <c r="M306">
        <v>0.049799999999999997</v>
      </c>
      <c r="N306">
        <v>126</v>
      </c>
      <c r="O306">
        <v>4273</v>
      </c>
      <c r="P306">
        <v>20</v>
      </c>
      <c r="Q306" s="3" t="s">
        <v>782</v>
      </c>
    </row>
    <row r="307" ht="15" customHeight="1">
      <c r="A307" t="e">
        <f t="shared" ca="1" si="488"/>
        <v>#VALUE!</v>
      </c>
      <c r="B307" t="e">
        <f t="array" ref="B307" ca="1">_xlfn.XLOOKUP(Tabelle7[[#This Row],[ExperimentID]]&amp;Tabelle7[[#This Row],[NegotiationID]]&amp;Tabelle7[[#This Row],[MessageID]],ALL_IN_ONE[ExperimentID]&amp;ALL_IN_ONE[NegotiationID]&amp;ALL_IN_ONE[MessageID],ALL_IN_ONE[Gesamt_ID],,0)</f>
        <v>#VALUE!</v>
      </c>
      <c r="C307">
        <f>IF(AND($F306=Tabelle7[[#This Row],[ReceiverID]],$G306=Tabelle7[[#This Row],[SenderID]]),$C306,IF(ISBLANK($G306),$C306,$C306+1))</f>
        <v>86</v>
      </c>
      <c r="D307" t="s">
        <v>561</v>
      </c>
      <c r="E307">
        <v>12047</v>
      </c>
      <c r="F307">
        <v>1050</v>
      </c>
      <c r="G307">
        <v>1049</v>
      </c>
      <c r="H307" t="s">
        <v>31</v>
      </c>
      <c r="I307" t="str">
        <f t="array" ref="I307">IFERROR(_xlfn.XLOOKUP(Tabelle7[[#This Row],[NegotiationID]]&amp;"FinalAccept",Tabelle7[NegotiationID]&amp;Tabelle7[ActionType],Tabelle7[ActionType],,0),_xlfn.XLOOKUP(Tabelle7[[#This Row],[NegotiationID]]&amp;"FinalReject",Tabelle7[NegotiationID]&amp;Tabelle7[ActionType],Tabelle7[ActionType],,0))</f>
        <v>FinalAccept</v>
      </c>
      <c r="J307">
        <v>0.62419999999999998</v>
      </c>
      <c r="K307">
        <v>0.33339999999999997</v>
      </c>
      <c r="L307">
        <v>0.95760000000000001</v>
      </c>
      <c r="M307">
        <v>0.2908</v>
      </c>
      <c r="N307">
        <v>75</v>
      </c>
      <c r="O307">
        <v>4273</v>
      </c>
      <c r="P307">
        <v>20</v>
      </c>
      <c r="Q307" s="3" t="s">
        <v>783</v>
      </c>
    </row>
    <row r="308" ht="15" customHeight="1">
      <c r="A308" t="e">
        <f t="shared" ca="1" si="488"/>
        <v>#VALUE!</v>
      </c>
      <c r="B308" t="e">
        <f t="array" ref="B308" ca="1">_xlfn.XLOOKUP(Tabelle7[[#This Row],[ExperimentID]]&amp;Tabelle7[[#This Row],[NegotiationID]]&amp;Tabelle7[[#This Row],[MessageID]],ALL_IN_ONE[ExperimentID]&amp;ALL_IN_ONE[NegotiationID]&amp;ALL_IN_ONE[MessageID],ALL_IN_ONE[Gesamt_ID],,0)</f>
        <v>#VALUE!</v>
      </c>
      <c r="C308">
        <f>IF(AND($F307=Tabelle7[[#This Row],[ReceiverID]],$G307=Tabelle7[[#This Row],[SenderID]]),$C307,IF(ISBLANK($G307),$C307,$C307+1))</f>
        <v>86</v>
      </c>
      <c r="D308" t="s">
        <v>561</v>
      </c>
      <c r="E308">
        <v>12770</v>
      </c>
      <c r="F308">
        <v>1049</v>
      </c>
      <c r="G308">
        <v>1050</v>
      </c>
      <c r="H308" t="s">
        <v>31</v>
      </c>
      <c r="I308" t="str">
        <f t="array" ref="I308">IFERROR(_xlfn.XLOOKUP(Tabelle7[[#This Row],[NegotiationID]]&amp;"FinalAccept",Tabelle7[NegotiationID]&amp;Tabelle7[ActionType],Tabelle7[ActionType],,0),_xlfn.XLOOKUP(Tabelle7[[#This Row],[NegotiationID]]&amp;"FinalReject",Tabelle7[NegotiationID]&amp;Tabelle7[ActionType],Tabelle7[ActionType],,0))</f>
        <v>FinalAccept</v>
      </c>
      <c r="J308">
        <v>0.57940000000000003</v>
      </c>
      <c r="K308">
        <v>0.40300000000000002</v>
      </c>
      <c r="L308">
        <v>0.98240000000000005</v>
      </c>
      <c r="M308">
        <v>0.1764</v>
      </c>
      <c r="N308">
        <v>215</v>
      </c>
      <c r="O308">
        <v>4273</v>
      </c>
      <c r="P308">
        <v>20</v>
      </c>
      <c r="Q308" s="3" t="s">
        <v>784</v>
      </c>
    </row>
    <row r="309" ht="15" customHeight="1">
      <c r="A309" t="e">
        <f t="shared" ca="1" si="488"/>
        <v>#VALUE!</v>
      </c>
      <c r="B309" t="e">
        <f t="array" ref="B309" ca="1">_xlfn.XLOOKUP(Tabelle7[[#This Row],[ExperimentID]]&amp;Tabelle7[[#This Row],[NegotiationID]]&amp;Tabelle7[[#This Row],[MessageID]],ALL_IN_ONE[ExperimentID]&amp;ALL_IN_ONE[NegotiationID]&amp;ALL_IN_ONE[MessageID],ALL_IN_ONE[Gesamt_ID],,0)</f>
        <v>#VALUE!</v>
      </c>
      <c r="C309">
        <f>IF(AND($F308=Tabelle7[[#This Row],[ReceiverID]],$G308=Tabelle7[[#This Row],[SenderID]]),$C308,IF(ISBLANK($G308),$C308,$C308+1))</f>
        <v>86</v>
      </c>
      <c r="D309" t="s">
        <v>561</v>
      </c>
      <c r="E309">
        <v>13436</v>
      </c>
      <c r="F309">
        <v>1050</v>
      </c>
      <c r="G309">
        <v>1049</v>
      </c>
      <c r="H309" t="s">
        <v>31</v>
      </c>
      <c r="I309" t="str">
        <f t="array" ref="I309">IFERROR(_xlfn.XLOOKUP(Tabelle7[[#This Row],[NegotiationID]]&amp;"FinalAccept",Tabelle7[NegotiationID]&amp;Tabelle7[ActionType],Tabelle7[ActionType],,0),_xlfn.XLOOKUP(Tabelle7[[#This Row],[NegotiationID]]&amp;"FinalReject",Tabelle7[NegotiationID]&amp;Tabelle7[ActionType],Tabelle7[ActionType],,0))</f>
        <v>FinalAccept</v>
      </c>
      <c r="J309">
        <v>0.62419999999999998</v>
      </c>
      <c r="K309">
        <v>0.33339999999999997</v>
      </c>
      <c r="L309">
        <v>0.95760000000000001</v>
      </c>
      <c r="M309">
        <v>0.2908</v>
      </c>
      <c r="N309">
        <v>188</v>
      </c>
      <c r="O309">
        <v>4273</v>
      </c>
      <c r="P309">
        <v>20</v>
      </c>
      <c r="Q309" s="3" t="s">
        <v>785</v>
      </c>
    </row>
    <row r="310" ht="15" customHeight="1">
      <c r="A310" t="e">
        <f t="shared" ca="1" si="488"/>
        <v>#VALUE!</v>
      </c>
      <c r="B310" t="e">
        <f t="array" ref="B310" ca="1">_xlfn.XLOOKUP(Tabelle7[[#This Row],[ExperimentID]]&amp;Tabelle7[[#This Row],[NegotiationID]]&amp;Tabelle7[[#This Row],[MessageID]],ALL_IN_ONE[ExperimentID]&amp;ALL_IN_ONE[NegotiationID]&amp;ALL_IN_ONE[MessageID],ALL_IN_ONE[Gesamt_ID],,0)</f>
        <v>#VALUE!</v>
      </c>
      <c r="C310">
        <f>IF(AND($F309=Tabelle7[[#This Row],[ReceiverID]],$G309=Tabelle7[[#This Row],[SenderID]]),$C309,IF(ISBLANK($G309),$C309,$C309+1))</f>
        <v>86</v>
      </c>
      <c r="D310" t="s">
        <v>561</v>
      </c>
      <c r="E310">
        <v>13546</v>
      </c>
      <c r="F310">
        <v>1049</v>
      </c>
      <c r="G310">
        <v>1050</v>
      </c>
      <c r="H310" t="s">
        <v>31</v>
      </c>
      <c r="I310" t="str">
        <f t="array" ref="I310">IFERROR(_xlfn.XLOOKUP(Tabelle7[[#This Row],[NegotiationID]]&amp;"FinalAccept",Tabelle7[NegotiationID]&amp;Tabelle7[ActionType],Tabelle7[ActionType],,0),_xlfn.XLOOKUP(Tabelle7[[#This Row],[NegotiationID]]&amp;"FinalReject",Tabelle7[NegotiationID]&amp;Tabelle7[ActionType],Tabelle7[ActionType],,0))</f>
        <v>FinalAccept</v>
      </c>
      <c r="J310">
        <v>0.5</v>
      </c>
      <c r="K310">
        <v>0.54979999999999996</v>
      </c>
      <c r="L310">
        <v>1.0498000000000001</v>
      </c>
      <c r="M310">
        <v>0.049799999999999997</v>
      </c>
      <c r="N310">
        <v>71</v>
      </c>
      <c r="O310">
        <v>4273</v>
      </c>
      <c r="P310">
        <v>20</v>
      </c>
      <c r="Q310" s="3" t="s">
        <v>786</v>
      </c>
    </row>
    <row r="311" ht="15" customHeight="1">
      <c r="A311" t="e">
        <f t="shared" ca="1" si="488"/>
        <v>#VALUE!</v>
      </c>
      <c r="B311" t="e">
        <f t="array" ref="B311" ca="1">_xlfn.XLOOKUP(Tabelle7[[#This Row],[ExperimentID]]&amp;Tabelle7[[#This Row],[NegotiationID]]&amp;Tabelle7[[#This Row],[MessageID]],ALL_IN_ONE[ExperimentID]&amp;ALL_IN_ONE[NegotiationID]&amp;ALL_IN_ONE[MessageID],ALL_IN_ONE[Gesamt_ID],,0)</f>
        <v>#VALUE!</v>
      </c>
      <c r="C311">
        <f>IF(AND($F310=Tabelle7[[#This Row],[ReceiverID]],$G310=Tabelle7[[#This Row],[SenderID]]),$C310,IF(ISBLANK($G310),$C310,$C310+1))</f>
        <v>86</v>
      </c>
      <c r="D311" t="s">
        <v>561</v>
      </c>
      <c r="E311">
        <v>13611</v>
      </c>
      <c r="F311">
        <v>1050</v>
      </c>
      <c r="G311">
        <v>1049</v>
      </c>
      <c r="H311" t="s">
        <v>31</v>
      </c>
      <c r="I311" t="str">
        <f t="array" ref="I311">IFERROR(_xlfn.XLOOKUP(Tabelle7[[#This Row],[NegotiationID]]&amp;"FinalAccept",Tabelle7[NegotiationID]&amp;Tabelle7[ActionType],Tabelle7[ActionType],,0),_xlfn.XLOOKUP(Tabelle7[[#This Row],[NegotiationID]]&amp;"FinalReject",Tabelle7[NegotiationID]&amp;Tabelle7[ActionType],Tabelle7[ActionType],,0))</f>
        <v>FinalAccept</v>
      </c>
      <c r="J311">
        <v>0.58579999999999999</v>
      </c>
      <c r="K311">
        <v>0.36859999999999998</v>
      </c>
      <c r="L311">
        <v>0.95440000000000003</v>
      </c>
      <c r="M311">
        <v>0.2172</v>
      </c>
      <c r="N311">
        <v>67</v>
      </c>
      <c r="O311">
        <v>4273</v>
      </c>
      <c r="P311">
        <v>20</v>
      </c>
      <c r="Q311" s="3" t="s">
        <v>787</v>
      </c>
    </row>
    <row r="312" ht="15" customHeight="1">
      <c r="A312" t="e">
        <f t="shared" ca="1" si="488"/>
        <v>#VALUE!</v>
      </c>
      <c r="B312" t="e">
        <f t="array" ref="B312" ca="1">_xlfn.XLOOKUP(Tabelle7[[#This Row],[ExperimentID]]&amp;Tabelle7[[#This Row],[NegotiationID]]&amp;Tabelle7[[#This Row],[MessageID]],ALL_IN_ONE[ExperimentID]&amp;ALL_IN_ONE[NegotiationID]&amp;ALL_IN_ONE[MessageID],ALL_IN_ONE[Gesamt_ID],,0)</f>
        <v>#VALUE!</v>
      </c>
      <c r="C312">
        <f>IF(AND($F311=Tabelle7[[#This Row],[ReceiverID]],$G311=Tabelle7[[#This Row],[SenderID]]),$C311,IF(ISBLANK($G311),$C311,$C311+1))</f>
        <v>86</v>
      </c>
      <c r="D312" t="s">
        <v>561</v>
      </c>
      <c r="E312">
        <v>14060</v>
      </c>
      <c r="F312">
        <v>1049</v>
      </c>
      <c r="G312">
        <v>1050</v>
      </c>
      <c r="H312" t="s">
        <v>31</v>
      </c>
      <c r="I312" t="str">
        <f t="array" ref="I312">IFERROR(_xlfn.XLOOKUP(Tabelle7[[#This Row],[NegotiationID]]&amp;"FinalAccept",Tabelle7[NegotiationID]&amp;Tabelle7[ActionType],Tabelle7[ActionType],,0),_xlfn.XLOOKUP(Tabelle7[[#This Row],[NegotiationID]]&amp;"FinalReject",Tabelle7[NegotiationID]&amp;Tabelle7[ActionType],Tabelle7[ActionType],,0))</f>
        <v>FinalAccept</v>
      </c>
      <c r="J312">
        <v>0.46479999999999999</v>
      </c>
      <c r="K312">
        <v>0.58819999999999995</v>
      </c>
      <c r="L312">
        <v>1.0529999999999999</v>
      </c>
      <c r="M312">
        <v>0.1234</v>
      </c>
      <c r="N312">
        <v>91</v>
      </c>
      <c r="O312">
        <v>4273</v>
      </c>
      <c r="P312">
        <v>20</v>
      </c>
      <c r="Q312" s="3" t="s">
        <v>788</v>
      </c>
    </row>
    <row r="313" ht="15" customHeight="1">
      <c r="A313" t="e">
        <f t="shared" ca="1" si="488"/>
        <v>#VALUE!</v>
      </c>
      <c r="B313" t="e">
        <f t="array" ref="B313" ca="1">_xlfn.XLOOKUP(Tabelle7[[#This Row],[ExperimentID]]&amp;Tabelle7[[#This Row],[NegotiationID]]&amp;Tabelle7[[#This Row],[MessageID]],ALL_IN_ONE[ExperimentID]&amp;ALL_IN_ONE[NegotiationID]&amp;ALL_IN_ONE[MessageID],ALL_IN_ONE[Gesamt_ID],,0)</f>
        <v>#VALUE!</v>
      </c>
      <c r="C313">
        <f>IF(AND($F312=Tabelle7[[#This Row],[ReceiverID]],$G312=Tabelle7[[#This Row],[SenderID]]),$C312,IF(ISBLANK($G312),$C312,$C312+1))</f>
        <v>86</v>
      </c>
      <c r="D313" t="s">
        <v>561</v>
      </c>
      <c r="E313">
        <v>14113</v>
      </c>
      <c r="F313">
        <v>1050</v>
      </c>
      <c r="G313">
        <v>1049</v>
      </c>
      <c r="H313" t="s">
        <v>20</v>
      </c>
      <c r="I313" t="str">
        <f t="array" ref="I313">IFERROR(_xlfn.XLOOKUP(Tabelle7[[#This Row],[NegotiationID]]&amp;"FinalAccept",Tabelle7[NegotiationID]&amp;Tabelle7[ActionType],Tabelle7[ActionType],,0),_xlfn.XLOOKUP(Tabelle7[[#This Row],[NegotiationID]]&amp;"FinalReject",Tabelle7[NegotiationID]&amp;Tabelle7[ActionType],Tabelle7[ActionType],,0))</f>
        <v>FinalAccept</v>
      </c>
      <c r="J313">
        <v>0.58819999999999995</v>
      </c>
      <c r="K313">
        <v>0.46479999999999999</v>
      </c>
      <c r="L313">
        <v>1.0529999999999999</v>
      </c>
      <c r="M313">
        <v>0.1234</v>
      </c>
      <c r="N313">
        <v>84</v>
      </c>
      <c r="O313">
        <v>4273</v>
      </c>
      <c r="P313">
        <v>20</v>
      </c>
      <c r="Q313" s="3" t="s">
        <v>789</v>
      </c>
    </row>
    <row r="314" ht="15" hidden="1" customHeight="1">
      <c r="A314" t="e">
        <f t="shared" ca="1" si="488"/>
        <v>#VALUE!</v>
      </c>
      <c r="B314" t="e">
        <f t="array" ref="B314" ca="1">_xlfn.XLOOKUP(Tabelle7[[#This Row],[ExperimentID]]&amp;Tabelle7[[#This Row],[NegotiationID]]&amp;Tabelle7[[#This Row],[MessageID]],ALL_IN_ONE[ExperimentID]&amp;ALL_IN_ONE[NegotiationID]&amp;ALL_IN_ONE[MessageID],ALL_IN_ONE[Gesamt_ID],,0)</f>
        <v>#VALUE!</v>
      </c>
      <c r="C314">
        <f>IF(AND($F313=Tabelle7[[#This Row],[ReceiverID]],$G313=Tabelle7[[#This Row],[SenderID]]),$C313,IF(ISBLANK($G313),$C313,$C313+1))</f>
        <v>87</v>
      </c>
      <c r="D314" t="s">
        <v>561</v>
      </c>
      <c r="E314">
        <v>1076</v>
      </c>
      <c r="H314" t="s">
        <v>6019</v>
      </c>
      <c r="I314" t="str">
        <f t="array" ref="I314">IFERROR(_xlfn.XLOOKUP(Tabelle7[[#This Row],[NegotiationID]]&amp;"FinalAccept",Tabelle7[NegotiationID]&amp;Tabelle7[ActionType],Tabelle7[ActionType],,0),_xlfn.XLOOKUP(Tabelle7[[#This Row],[NegotiationID]]&amp;"FinalReject",Tabelle7[NegotiationID]&amp;Tabelle7[ActionType],Tabelle7[ActionType],,0))</f>
        <v>FinalAccept</v>
      </c>
      <c r="N314">
        <v>21</v>
      </c>
      <c r="O314">
        <v>821</v>
      </c>
      <c r="P314">
        <v>8</v>
      </c>
      <c r="Q314" t="s">
        <v>6020</v>
      </c>
    </row>
    <row r="315" ht="15" customHeight="1">
      <c r="A315" t="e">
        <f t="shared" ca="1" si="488"/>
        <v>#VALUE!</v>
      </c>
      <c r="B315" t="e">
        <f t="array" ref="B315" ca="1">_xlfn.XLOOKUP(Tabelle7[[#This Row],[ExperimentID]]&amp;Tabelle7[[#This Row],[NegotiationID]]&amp;Tabelle7[[#This Row],[MessageID]],ALL_IN_ONE[ExperimentID]&amp;ALL_IN_ONE[NegotiationID]&amp;ALL_IN_ONE[MessageID],ALL_IN_ONE[Gesamt_ID],,0)</f>
        <v>#VALUE!</v>
      </c>
      <c r="C315">
        <f>IF(AND($F314=Tabelle7[[#This Row],[ReceiverID]],$G314=Tabelle7[[#This Row],[SenderID]]),$C314,IF(ISBLANK($G314),$C314,$C314+1))</f>
        <v>87</v>
      </c>
      <c r="D315" t="s">
        <v>561</v>
      </c>
      <c r="E315">
        <v>9566</v>
      </c>
      <c r="F315">
        <v>1078</v>
      </c>
      <c r="G315">
        <v>1077</v>
      </c>
      <c r="H315" t="s">
        <v>19</v>
      </c>
      <c r="I315" t="str">
        <f t="array" ref="I315">IFERROR(_xlfn.XLOOKUP(Tabelle7[[#This Row],[NegotiationID]]&amp;"FinalAccept",Tabelle7[NegotiationID]&amp;Tabelle7[ActionType],Tabelle7[ActionType],,0),_xlfn.XLOOKUP(Tabelle7[[#This Row],[NegotiationID]]&amp;"FinalReject",Tabelle7[NegotiationID]&amp;Tabelle7[ActionType],Tabelle7[ActionType],,0))</f>
        <v>FinalAccept</v>
      </c>
      <c r="J315">
        <v>0.71419999999999995</v>
      </c>
      <c r="K315">
        <v>0.1474</v>
      </c>
      <c r="L315">
        <v>0.86160000000000003</v>
      </c>
      <c r="M315">
        <v>0.56679999999999997</v>
      </c>
      <c r="N315">
        <v>60</v>
      </c>
      <c r="O315">
        <v>821</v>
      </c>
      <c r="P315">
        <v>8</v>
      </c>
      <c r="Q315" s="3" t="s">
        <v>790</v>
      </c>
    </row>
    <row r="316" ht="15" customHeight="1">
      <c r="A316" t="e">
        <f t="shared" ca="1" si="488"/>
        <v>#VALUE!</v>
      </c>
      <c r="B316" t="e">
        <f t="array" ref="B316" ca="1">_xlfn.XLOOKUP(Tabelle7[[#This Row],[ExperimentID]]&amp;Tabelle7[[#This Row],[NegotiationID]]&amp;Tabelle7[[#This Row],[MessageID]],ALL_IN_ONE[ExperimentID]&amp;ALL_IN_ONE[NegotiationID]&amp;ALL_IN_ONE[MessageID],ALL_IN_ONE[Gesamt_ID],,0)</f>
        <v>#VALUE!</v>
      </c>
      <c r="C316">
        <f>IF(AND($F315=Tabelle7[[#This Row],[ReceiverID]],$G315=Tabelle7[[#This Row],[SenderID]]),$C315,IF(ISBLANK($G315),$C315,$C315+1))</f>
        <v>87</v>
      </c>
      <c r="D316" t="s">
        <v>561</v>
      </c>
      <c r="E316">
        <v>9626</v>
      </c>
      <c r="F316">
        <v>1077</v>
      </c>
      <c r="G316">
        <v>1078</v>
      </c>
      <c r="H316" t="s">
        <v>31</v>
      </c>
      <c r="I316" t="str">
        <f t="array" ref="I316">IFERROR(_xlfn.XLOOKUP(Tabelle7[[#This Row],[NegotiationID]]&amp;"FinalAccept",Tabelle7[NegotiationID]&amp;Tabelle7[ActionType],Tabelle7[ActionType],,0),_xlfn.XLOOKUP(Tabelle7[[#This Row],[NegotiationID]]&amp;"FinalReject",Tabelle7[NegotiationID]&amp;Tabelle7[ActionType],Tabelle7[ActionType],,0))</f>
        <v>FinalAccept</v>
      </c>
      <c r="J316">
        <v>1</v>
      </c>
      <c r="K316">
        <v>0.12540000000000001</v>
      </c>
      <c r="L316">
        <v>1.1254</v>
      </c>
      <c r="M316">
        <v>0.87460000000000004</v>
      </c>
      <c r="N316">
        <v>62</v>
      </c>
      <c r="O316">
        <v>821</v>
      </c>
      <c r="P316">
        <v>8</v>
      </c>
      <c r="Q316" s="3" t="s">
        <v>791</v>
      </c>
    </row>
    <row r="317" ht="15" customHeight="1">
      <c r="A317" t="e">
        <f t="shared" ca="1" si="488"/>
        <v>#VALUE!</v>
      </c>
      <c r="B317" t="e">
        <f t="array" ref="B317" ca="1">_xlfn.XLOOKUP(Tabelle7[[#This Row],[ExperimentID]]&amp;Tabelle7[[#This Row],[NegotiationID]]&amp;Tabelle7[[#This Row],[MessageID]],ALL_IN_ONE[ExperimentID]&amp;ALL_IN_ONE[NegotiationID]&amp;ALL_IN_ONE[MessageID],ALL_IN_ONE[Gesamt_ID],,0)</f>
        <v>#VALUE!</v>
      </c>
      <c r="C317">
        <f>IF(AND($F316=Tabelle7[[#This Row],[ReceiverID]],$G316=Tabelle7[[#This Row],[SenderID]]),$C316,IF(ISBLANK($G316),$C316,$C316+1))</f>
        <v>87</v>
      </c>
      <c r="D317" t="s">
        <v>561</v>
      </c>
      <c r="E317">
        <v>10756</v>
      </c>
      <c r="F317">
        <v>1078</v>
      </c>
      <c r="G317">
        <v>1077</v>
      </c>
      <c r="H317" t="s">
        <v>31</v>
      </c>
      <c r="I317" t="str">
        <f t="array" ref="I317">IFERROR(_xlfn.XLOOKUP(Tabelle7[[#This Row],[NegotiationID]]&amp;"FinalAccept",Tabelle7[NegotiationID]&amp;Tabelle7[ActionType],Tabelle7[ActionType],,0),_xlfn.XLOOKUP(Tabelle7[[#This Row],[NegotiationID]]&amp;"FinalReject",Tabelle7[NegotiationID]&amp;Tabelle7[ActionType],Tabelle7[ActionType],,0))</f>
        <v>FinalAccept</v>
      </c>
      <c r="J317">
        <v>0.82399999999999995</v>
      </c>
      <c r="K317">
        <v>0.17780000000000001</v>
      </c>
      <c r="L317">
        <v>1.0018</v>
      </c>
      <c r="M317">
        <v>0.6462</v>
      </c>
      <c r="N317">
        <v>203</v>
      </c>
      <c r="O317">
        <v>821</v>
      </c>
      <c r="P317">
        <v>8</v>
      </c>
      <c r="Q317" s="3" t="s">
        <v>792</v>
      </c>
    </row>
    <row r="318" ht="15" customHeight="1">
      <c r="A318" t="e">
        <f t="shared" ca="1" si="488"/>
        <v>#VALUE!</v>
      </c>
      <c r="B318" t="e">
        <f t="array" ref="B318" ca="1">_xlfn.XLOOKUP(Tabelle7[[#This Row],[ExperimentID]]&amp;Tabelle7[[#This Row],[NegotiationID]]&amp;Tabelle7[[#This Row],[MessageID]],ALL_IN_ONE[ExperimentID]&amp;ALL_IN_ONE[NegotiationID]&amp;ALL_IN_ONE[MessageID],ALL_IN_ONE[Gesamt_ID],,0)</f>
        <v>#VALUE!</v>
      </c>
      <c r="C318">
        <f>IF(AND($F317=Tabelle7[[#This Row],[ReceiverID]],$G317=Tabelle7[[#This Row],[SenderID]]),$C317,IF(ISBLANK($G317),$C317,$C317+1))</f>
        <v>87</v>
      </c>
      <c r="D318" t="s">
        <v>561</v>
      </c>
      <c r="E318">
        <v>11551</v>
      </c>
      <c r="F318">
        <v>1077</v>
      </c>
      <c r="G318">
        <v>1078</v>
      </c>
      <c r="H318" t="s">
        <v>31</v>
      </c>
      <c r="I318" t="str">
        <f t="array" ref="I318">IFERROR(_xlfn.XLOOKUP(Tabelle7[[#This Row],[NegotiationID]]&amp;"FinalAccept",Tabelle7[NegotiationID]&amp;Tabelle7[ActionType],Tabelle7[ActionType],,0),_xlfn.XLOOKUP(Tabelle7[[#This Row],[NegotiationID]]&amp;"FinalReject",Tabelle7[NegotiationID]&amp;Tabelle7[ActionType],Tabelle7[ActionType],,0))</f>
        <v>FinalAccept</v>
      </c>
      <c r="J318">
        <v>0.87039999999999995</v>
      </c>
      <c r="K318">
        <v>0.25319999999999998</v>
      </c>
      <c r="L318">
        <v>1.1235999999999999</v>
      </c>
      <c r="M318">
        <v>0.61719999999999997</v>
      </c>
      <c r="N318">
        <v>169</v>
      </c>
      <c r="O318">
        <v>821</v>
      </c>
      <c r="P318">
        <v>8</v>
      </c>
      <c r="Q318" s="3" t="s">
        <v>793</v>
      </c>
    </row>
    <row r="319" ht="15" customHeight="1">
      <c r="A319" t="e">
        <f t="shared" ca="1" si="488"/>
        <v>#VALUE!</v>
      </c>
      <c r="B319" t="e">
        <f t="array" ref="B319" ca="1">_xlfn.XLOOKUP(Tabelle7[[#This Row],[ExperimentID]]&amp;Tabelle7[[#This Row],[NegotiationID]]&amp;Tabelle7[[#This Row],[MessageID]],ALL_IN_ONE[ExperimentID]&amp;ALL_IN_ONE[NegotiationID]&amp;ALL_IN_ONE[MessageID],ALL_IN_ONE[Gesamt_ID],,0)</f>
        <v>#VALUE!</v>
      </c>
      <c r="C319">
        <f>IF(AND($F318=Tabelle7[[#This Row],[ReceiverID]],$G318=Tabelle7[[#This Row],[SenderID]]),$C318,IF(ISBLANK($G318),$C318,$C318+1))</f>
        <v>87</v>
      </c>
      <c r="D319" t="s">
        <v>561</v>
      </c>
      <c r="E319">
        <v>12062</v>
      </c>
      <c r="F319">
        <v>1078</v>
      </c>
      <c r="G319">
        <v>1077</v>
      </c>
      <c r="H319" t="s">
        <v>31</v>
      </c>
      <c r="I319" t="str">
        <f t="array" ref="I319">IFERROR(_xlfn.XLOOKUP(Tabelle7[[#This Row],[NegotiationID]]&amp;"FinalAccept",Tabelle7[NegotiationID]&amp;Tabelle7[ActionType],Tabelle7[ActionType],,0),_xlfn.XLOOKUP(Tabelle7[[#This Row],[NegotiationID]]&amp;"FinalReject",Tabelle7[NegotiationID]&amp;Tabelle7[ActionType],Tabelle7[ActionType],,0))</f>
        <v>FinalAccept</v>
      </c>
      <c r="J319">
        <v>0.54800000000000004</v>
      </c>
      <c r="K319">
        <v>0.4012</v>
      </c>
      <c r="L319">
        <v>0.94920000000000004</v>
      </c>
      <c r="M319">
        <v>0.14680000000000001</v>
      </c>
      <c r="N319">
        <v>122</v>
      </c>
      <c r="O319">
        <v>821</v>
      </c>
      <c r="P319">
        <v>8</v>
      </c>
      <c r="Q319" s="3" t="s">
        <v>794</v>
      </c>
    </row>
    <row r="320" ht="15" customHeight="1">
      <c r="A320" t="e">
        <f t="shared" ca="1" si="488"/>
        <v>#VALUE!</v>
      </c>
      <c r="B320" t="e">
        <f t="array" ref="B320" ca="1">_xlfn.XLOOKUP(Tabelle7[[#This Row],[ExperimentID]]&amp;Tabelle7[[#This Row],[NegotiationID]]&amp;Tabelle7[[#This Row],[MessageID]],ALL_IN_ONE[ExperimentID]&amp;ALL_IN_ONE[NegotiationID]&amp;ALL_IN_ONE[MessageID],ALL_IN_ONE[Gesamt_ID],,0)</f>
        <v>#VALUE!</v>
      </c>
      <c r="C320">
        <f>IF(AND($F319=Tabelle7[[#This Row],[ReceiverID]],$G319=Tabelle7[[#This Row],[SenderID]]),$C319,IF(ISBLANK($G319),$C319,$C319+1))</f>
        <v>87</v>
      </c>
      <c r="D320" t="s">
        <v>561</v>
      </c>
      <c r="E320">
        <v>12545</v>
      </c>
      <c r="F320">
        <v>1077</v>
      </c>
      <c r="G320">
        <v>1078</v>
      </c>
      <c r="H320" t="s">
        <v>31</v>
      </c>
      <c r="I320" t="str">
        <f t="array" ref="I320">IFERROR(_xlfn.XLOOKUP(Tabelle7[[#This Row],[NegotiationID]]&amp;"FinalAccept",Tabelle7[NegotiationID]&amp;Tabelle7[ActionType],Tabelle7[ActionType],,0),_xlfn.XLOOKUP(Tabelle7[[#This Row],[NegotiationID]]&amp;"FinalReject",Tabelle7[NegotiationID]&amp;Tabelle7[ActionType],Tabelle7[ActionType],,0))</f>
        <v>FinalAccept</v>
      </c>
      <c r="J320">
        <v>0.43640000000000001</v>
      </c>
      <c r="K320">
        <v>0.50960000000000005</v>
      </c>
      <c r="L320">
        <v>0.94599999999999995</v>
      </c>
      <c r="M320">
        <v>0.073200000000000001</v>
      </c>
      <c r="N320">
        <v>168</v>
      </c>
      <c r="O320">
        <v>821</v>
      </c>
      <c r="P320">
        <v>8</v>
      </c>
      <c r="Q320" s="3" t="s">
        <v>795</v>
      </c>
    </row>
    <row r="321" ht="15" customHeight="1">
      <c r="A321" t="e">
        <f t="shared" ca="1" si="488"/>
        <v>#VALUE!</v>
      </c>
      <c r="B321" t="e">
        <f t="array" ref="B321" ca="1">_xlfn.XLOOKUP(Tabelle7[[#This Row],[ExperimentID]]&amp;Tabelle7[[#This Row],[NegotiationID]]&amp;Tabelle7[[#This Row],[MessageID]],ALL_IN_ONE[ExperimentID]&amp;ALL_IN_ONE[NegotiationID]&amp;ALL_IN_ONE[MessageID],ALL_IN_ONE[Gesamt_ID],,0)</f>
        <v>#VALUE!</v>
      </c>
      <c r="C321">
        <f>IF(AND($F320=Tabelle7[[#This Row],[ReceiverID]],$G320=Tabelle7[[#This Row],[SenderID]]),$C320,IF(ISBLANK($G320),$C320,$C320+1))</f>
        <v>87</v>
      </c>
      <c r="D321" t="s">
        <v>561</v>
      </c>
      <c r="E321">
        <v>12969</v>
      </c>
      <c r="F321">
        <v>1078</v>
      </c>
      <c r="G321">
        <v>1077</v>
      </c>
      <c r="H321" t="s">
        <v>20</v>
      </c>
      <c r="I321" t="str">
        <f t="array" ref="I321">IFERROR(_xlfn.XLOOKUP(Tabelle7[[#This Row],[NegotiationID]]&amp;"FinalAccept",Tabelle7[NegotiationID]&amp;Tabelle7[ActionType],Tabelle7[ActionType],,0),_xlfn.XLOOKUP(Tabelle7[[#This Row],[NegotiationID]]&amp;"FinalReject",Tabelle7[NegotiationID]&amp;Tabelle7[ActionType],Tabelle7[ActionType],,0))</f>
        <v>FinalAccept</v>
      </c>
      <c r="J321">
        <v>0.50960000000000005</v>
      </c>
      <c r="K321">
        <v>0.43640000000000001</v>
      </c>
      <c r="L321">
        <v>0.94599999999999995</v>
      </c>
      <c r="M321">
        <v>0.073200000000000001</v>
      </c>
      <c r="N321">
        <v>16</v>
      </c>
      <c r="O321">
        <v>821</v>
      </c>
      <c r="P321">
        <v>8</v>
      </c>
      <c r="Q321" s="3" t="s">
        <v>796</v>
      </c>
    </row>
    <row r="322" ht="15" hidden="1" customHeight="1">
      <c r="A322" t="e">
        <f t="shared" ref="A322:A385" ca="1" si="489">MID(CELL("Dateiname",$A$1),FIND("]",CELL("Dateiname",$A$1))+1,31)</f>
        <v>#VALUE!</v>
      </c>
      <c r="B322" t="e">
        <f t="array" ref="B322" ca="1">_xlfn.XLOOKUP(Tabelle7[[#This Row],[ExperimentID]]&amp;Tabelle7[[#This Row],[NegotiationID]]&amp;Tabelle7[[#This Row],[MessageID]],ALL_IN_ONE[ExperimentID]&amp;ALL_IN_ONE[NegotiationID]&amp;ALL_IN_ONE[MessageID],ALL_IN_ONE[Gesamt_ID],,0)</f>
        <v>#VALUE!</v>
      </c>
      <c r="C322">
        <f>IF(AND($F321=Tabelle7[[#This Row],[ReceiverID]],$G321=Tabelle7[[#This Row],[SenderID]]),$C321,IF(ISBLANK($G321),$C321,$C321+1))</f>
        <v>88</v>
      </c>
      <c r="D322" t="s">
        <v>561</v>
      </c>
      <c r="E322">
        <v>1104</v>
      </c>
      <c r="H322" t="s">
        <v>6019</v>
      </c>
      <c r="I322" t="e">
        <f t="array" ref="I322">IFERROR(_xlfn.XLOOKUP(Tabelle7[[#This Row],[NegotiationID]]&amp;"FinalAccept",Tabelle7[NegotiationID]&amp;Tabelle7[ActionType],Tabelle7[ActionType],,0),_xlfn.XLOOKUP(Tabelle7[[#This Row],[NegotiationID]]&amp;"FinalReject",Tabelle7[NegotiationID]&amp;Tabelle7[ActionType],Tabelle7[ActionType],,0))</f>
        <v>#N/A</v>
      </c>
      <c r="N322">
        <v>21</v>
      </c>
      <c r="O322">
        <v>3234</v>
      </c>
      <c r="P322">
        <v>10</v>
      </c>
      <c r="Q322" t="s">
        <v>6020</v>
      </c>
    </row>
    <row r="323" ht="15" hidden="1" customHeight="1">
      <c r="A323" t="e">
        <f t="shared" ca="1" si="489"/>
        <v>#VALUE!</v>
      </c>
      <c r="B323" t="e">
        <f t="array" ref="B323" ca="1">_xlfn.XLOOKUP(Tabelle7[[#This Row],[ExperimentID]]&amp;Tabelle7[[#This Row],[NegotiationID]]&amp;Tabelle7[[#This Row],[MessageID]],ALL_IN_ONE[ExperimentID]&amp;ALL_IN_ONE[NegotiationID]&amp;ALL_IN_ONE[MessageID],ALL_IN_ONE[Gesamt_ID],,0)</f>
        <v>#VALUE!</v>
      </c>
      <c r="C323">
        <f>IF(AND($F322=Tabelle7[[#This Row],[ReceiverID]],$G322=Tabelle7[[#This Row],[SenderID]]),$C322,IF(ISBLANK($G322),$C322,$C322+1))</f>
        <v>88</v>
      </c>
      <c r="D323" t="s">
        <v>561</v>
      </c>
      <c r="E323">
        <v>8256</v>
      </c>
      <c r="F323">
        <v>1106</v>
      </c>
      <c r="G323">
        <v>1105</v>
      </c>
      <c r="H323" t="s">
        <v>19</v>
      </c>
      <c r="I323" t="e">
        <f t="array" ref="I323">IFERROR(_xlfn.XLOOKUP(Tabelle7[[#This Row],[NegotiationID]]&amp;"FinalAccept",Tabelle7[NegotiationID]&amp;Tabelle7[ActionType],Tabelle7[ActionType],,0),_xlfn.XLOOKUP(Tabelle7[[#This Row],[NegotiationID]]&amp;"FinalReject",Tabelle7[NegotiationID]&amp;Tabelle7[ActionType],Tabelle7[ActionType],,0))</f>
        <v>#N/A</v>
      </c>
      <c r="J323">
        <v>1</v>
      </c>
      <c r="K323">
        <v>1</v>
      </c>
      <c r="L323">
        <v>2</v>
      </c>
      <c r="M323">
        <v>0</v>
      </c>
      <c r="N323">
        <v>259</v>
      </c>
      <c r="O323">
        <v>3234</v>
      </c>
      <c r="P323">
        <v>10</v>
      </c>
      <c r="Q323" s="3" t="s">
        <v>6224</v>
      </c>
    </row>
    <row r="324" ht="15" hidden="1" customHeight="1">
      <c r="A324" t="e">
        <f t="shared" ca="1" si="489"/>
        <v>#VALUE!</v>
      </c>
      <c r="B324" t="e">
        <f t="array" ref="B324" ca="1">_xlfn.XLOOKUP(Tabelle7[[#This Row],[ExperimentID]]&amp;Tabelle7[[#This Row],[NegotiationID]]&amp;Tabelle7[[#This Row],[MessageID]],ALL_IN_ONE[ExperimentID]&amp;ALL_IN_ONE[NegotiationID]&amp;ALL_IN_ONE[MessageID],ALL_IN_ONE[Gesamt_ID],,0)</f>
        <v>#VALUE!</v>
      </c>
      <c r="C324">
        <f>IF(AND($F323=Tabelle7[[#This Row],[ReceiverID]],$G323=Tabelle7[[#This Row],[SenderID]]),$C323,IF(ISBLANK($G323),$C323,$C323+1))</f>
        <v>88</v>
      </c>
      <c r="D324" t="s">
        <v>561</v>
      </c>
      <c r="E324">
        <v>8902</v>
      </c>
      <c r="F324">
        <v>1105</v>
      </c>
      <c r="G324">
        <v>1106</v>
      </c>
      <c r="H324" t="s">
        <v>31</v>
      </c>
      <c r="I324" t="e">
        <f t="array" ref="I324">IFERROR(_xlfn.XLOOKUP(Tabelle7[[#This Row],[NegotiationID]]&amp;"FinalAccept",Tabelle7[NegotiationID]&amp;Tabelle7[ActionType],Tabelle7[ActionType],,0),_xlfn.XLOOKUP(Tabelle7[[#This Row],[NegotiationID]]&amp;"FinalReject",Tabelle7[NegotiationID]&amp;Tabelle7[ActionType],Tabelle7[ActionType],,0))</f>
        <v>#N/A</v>
      </c>
      <c r="J324">
        <v>0.78239999999999998</v>
      </c>
      <c r="K324">
        <v>0.18679999999999999</v>
      </c>
      <c r="L324">
        <v>0.96919999999999995</v>
      </c>
      <c r="M324">
        <v>0.59560000000000002</v>
      </c>
      <c r="N324">
        <v>326</v>
      </c>
      <c r="O324">
        <v>3234</v>
      </c>
      <c r="P324">
        <v>10</v>
      </c>
      <c r="Q324" s="3" t="s">
        <v>6225</v>
      </c>
    </row>
    <row r="325" ht="15" hidden="1" customHeight="1">
      <c r="A325" t="e">
        <f t="shared" ca="1" si="489"/>
        <v>#VALUE!</v>
      </c>
      <c r="B325" t="e">
        <f t="array" ref="B325" ca="1">_xlfn.XLOOKUP(Tabelle7[[#This Row],[ExperimentID]]&amp;Tabelle7[[#This Row],[NegotiationID]]&amp;Tabelle7[[#This Row],[MessageID]],ALL_IN_ONE[ExperimentID]&amp;ALL_IN_ONE[NegotiationID]&amp;ALL_IN_ONE[MessageID],ALL_IN_ONE[Gesamt_ID],,0)</f>
        <v>#VALUE!</v>
      </c>
      <c r="C325">
        <f>IF(AND($F324=Tabelle7[[#This Row],[ReceiverID]],$G324=Tabelle7[[#This Row],[SenderID]]),$C324,IF(ISBLANK($G324),$C324,$C324+1))</f>
        <v>88</v>
      </c>
      <c r="D325" t="s">
        <v>561</v>
      </c>
      <c r="E325">
        <v>9708</v>
      </c>
      <c r="F325">
        <v>1106</v>
      </c>
      <c r="G325">
        <v>1105</v>
      </c>
      <c r="H325" t="s">
        <v>31</v>
      </c>
      <c r="I325" t="e">
        <f t="array" ref="I325">IFERROR(_xlfn.XLOOKUP(Tabelle7[[#This Row],[NegotiationID]]&amp;"FinalAccept",Tabelle7[NegotiationID]&amp;Tabelle7[ActionType],Tabelle7[ActionType],,0),_xlfn.XLOOKUP(Tabelle7[[#This Row],[NegotiationID]]&amp;"FinalReject",Tabelle7[NegotiationID]&amp;Tabelle7[ActionType],Tabelle7[ActionType],,0))</f>
        <v>#N/A</v>
      </c>
      <c r="J325">
        <v>0.96799999999999997</v>
      </c>
      <c r="K325">
        <v>0.12920000000000001</v>
      </c>
      <c r="L325">
        <v>1.0972</v>
      </c>
      <c r="M325">
        <v>0.83879999999999999</v>
      </c>
      <c r="N325">
        <v>543</v>
      </c>
      <c r="O325">
        <v>3234</v>
      </c>
      <c r="P325">
        <v>10</v>
      </c>
      <c r="Q325" s="3" t="s">
        <v>6226</v>
      </c>
    </row>
    <row r="326" ht="15" hidden="1" customHeight="1">
      <c r="A326" t="e">
        <f t="shared" ca="1" si="489"/>
        <v>#VALUE!</v>
      </c>
      <c r="B326" t="e">
        <f t="array" ref="B326" ca="1">_xlfn.XLOOKUP(Tabelle7[[#This Row],[ExperimentID]]&amp;Tabelle7[[#This Row],[NegotiationID]]&amp;Tabelle7[[#This Row],[MessageID]],ALL_IN_ONE[ExperimentID]&amp;ALL_IN_ONE[NegotiationID]&amp;ALL_IN_ONE[MessageID],ALL_IN_ONE[Gesamt_ID],,0)</f>
        <v>#VALUE!</v>
      </c>
      <c r="C326">
        <f>IF(AND($F325=Tabelle7[[#This Row],[ReceiverID]],$G325=Tabelle7[[#This Row],[SenderID]]),$C325,IF(ISBLANK($G325),$C325,$C325+1))</f>
        <v>88</v>
      </c>
      <c r="D326" t="s">
        <v>561</v>
      </c>
      <c r="E326">
        <v>10941</v>
      </c>
      <c r="F326">
        <v>1105</v>
      </c>
      <c r="G326">
        <v>1106</v>
      </c>
      <c r="H326" t="s">
        <v>31</v>
      </c>
      <c r="I326" t="e">
        <f t="array" ref="I326">IFERROR(_xlfn.XLOOKUP(Tabelle7[[#This Row],[NegotiationID]]&amp;"FinalAccept",Tabelle7[NegotiationID]&amp;Tabelle7[ActionType],Tabelle7[ActionType],,0),_xlfn.XLOOKUP(Tabelle7[[#This Row],[NegotiationID]]&amp;"FinalReject",Tabelle7[NegotiationID]&amp;Tabelle7[ActionType],Tabelle7[ActionType],,0))</f>
        <v>#N/A</v>
      </c>
      <c r="J326">
        <v>0.60240000000000005</v>
      </c>
      <c r="K326">
        <v>0.23999999999999999</v>
      </c>
      <c r="L326">
        <v>0.84240000000000004</v>
      </c>
      <c r="M326">
        <v>0.3624</v>
      </c>
      <c r="N326">
        <v>468</v>
      </c>
      <c r="O326">
        <v>3234</v>
      </c>
      <c r="P326">
        <v>10</v>
      </c>
      <c r="Q326" s="3" t="s">
        <v>6227</v>
      </c>
    </row>
    <row r="327" ht="15" hidden="1" customHeight="1">
      <c r="A327" t="e">
        <f t="shared" ca="1" si="489"/>
        <v>#VALUE!</v>
      </c>
      <c r="B327" t="e">
        <f t="array" ref="B327" ca="1">_xlfn.XLOOKUP(Tabelle7[[#This Row],[ExperimentID]]&amp;Tabelle7[[#This Row],[NegotiationID]]&amp;Tabelle7[[#This Row],[MessageID]],ALL_IN_ONE[ExperimentID]&amp;ALL_IN_ONE[NegotiationID]&amp;ALL_IN_ONE[MessageID],ALL_IN_ONE[Gesamt_ID],,0)</f>
        <v>#VALUE!</v>
      </c>
      <c r="C327">
        <f>IF(AND($F326=Tabelle7[[#This Row],[ReceiverID]],$G326=Tabelle7[[#This Row],[SenderID]]),$C326,IF(ISBLANK($G326),$C326,$C326+1))</f>
        <v>88</v>
      </c>
      <c r="D327" t="s">
        <v>561</v>
      </c>
      <c r="E327">
        <v>11292</v>
      </c>
      <c r="F327">
        <v>1106</v>
      </c>
      <c r="G327">
        <v>1105</v>
      </c>
      <c r="H327" t="s">
        <v>31</v>
      </c>
      <c r="I327" t="e">
        <f t="array" ref="I327">IFERROR(_xlfn.XLOOKUP(Tabelle7[[#This Row],[NegotiationID]]&amp;"FinalAccept",Tabelle7[NegotiationID]&amp;Tabelle7[ActionType],Tabelle7[ActionType],,0),_xlfn.XLOOKUP(Tabelle7[[#This Row],[NegotiationID]]&amp;"FinalReject",Tabelle7[NegotiationID]&amp;Tabelle7[ActionType],Tabelle7[ActionType],,0))</f>
        <v>#N/A</v>
      </c>
      <c r="J327">
        <v>0.96799999999999997</v>
      </c>
      <c r="K327">
        <v>0.12920000000000001</v>
      </c>
      <c r="L327">
        <v>1.0972</v>
      </c>
      <c r="M327">
        <v>0.83879999999999999</v>
      </c>
      <c r="N327">
        <v>522</v>
      </c>
      <c r="O327">
        <v>3234</v>
      </c>
      <c r="P327">
        <v>10</v>
      </c>
      <c r="Q327" s="3" t="s">
        <v>6228</v>
      </c>
    </row>
    <row r="328" ht="15" hidden="1" customHeight="1">
      <c r="A328" t="e">
        <f t="shared" ca="1" si="489"/>
        <v>#VALUE!</v>
      </c>
      <c r="B328" t="e">
        <f t="array" ref="B328" ca="1">_xlfn.XLOOKUP(Tabelle7[[#This Row],[ExperimentID]]&amp;Tabelle7[[#This Row],[NegotiationID]]&amp;Tabelle7[[#This Row],[MessageID]],ALL_IN_ONE[ExperimentID]&amp;ALL_IN_ONE[NegotiationID]&amp;ALL_IN_ONE[MessageID],ALL_IN_ONE[Gesamt_ID],,0)</f>
        <v>#VALUE!</v>
      </c>
      <c r="C328">
        <f>IF(AND($F327=Tabelle7[[#This Row],[ReceiverID]],$G327=Tabelle7[[#This Row],[SenderID]]),$C327,IF(ISBLANK($G327),$C327,$C327+1))</f>
        <v>88</v>
      </c>
      <c r="D328" t="s">
        <v>561</v>
      </c>
      <c r="E328">
        <v>13084</v>
      </c>
      <c r="F328">
        <v>1105</v>
      </c>
      <c r="G328">
        <v>1106</v>
      </c>
      <c r="H328" t="s">
        <v>31</v>
      </c>
      <c r="I328" t="e">
        <f t="array" ref="I328">IFERROR(_xlfn.XLOOKUP(Tabelle7[[#This Row],[NegotiationID]]&amp;"FinalAccept",Tabelle7[NegotiationID]&amp;Tabelle7[ActionType],Tabelle7[ActionType],,0),_xlfn.XLOOKUP(Tabelle7[[#This Row],[NegotiationID]]&amp;"FinalReject",Tabelle7[NegotiationID]&amp;Tabelle7[ActionType],Tabelle7[ActionType],,0))</f>
        <v>#N/A</v>
      </c>
      <c r="J328">
        <v>0.60240000000000005</v>
      </c>
      <c r="K328">
        <v>0.23999999999999999</v>
      </c>
      <c r="L328">
        <v>0.84240000000000004</v>
      </c>
      <c r="M328">
        <v>0.3624</v>
      </c>
      <c r="N328">
        <v>414</v>
      </c>
      <c r="O328">
        <v>3234</v>
      </c>
      <c r="P328">
        <v>10</v>
      </c>
      <c r="Q328" s="3" t="s">
        <v>797</v>
      </c>
    </row>
    <row r="329" ht="15" customHeight="1">
      <c r="A329" t="e">
        <f t="shared" ca="1" si="489"/>
        <v>#VALUE!</v>
      </c>
      <c r="B329" t="e">
        <f t="array" ref="B329" ca="1">_xlfn.XLOOKUP(Tabelle7[[#This Row],[ExperimentID]]&amp;Tabelle7[[#This Row],[NegotiationID]]&amp;Tabelle7[[#This Row],[MessageID]],ALL_IN_ONE[ExperimentID]&amp;ALL_IN_ONE[NegotiationID]&amp;ALL_IN_ONE[MessageID],ALL_IN_ONE[Gesamt_ID],,0)</f>
        <v>#VALUE!</v>
      </c>
      <c r="C329">
        <f>IF(AND($F328=Tabelle7[[#This Row],[ReceiverID]],$G328=Tabelle7[[#This Row],[SenderID]]),$C328,IF(ISBLANK($G328),$C328,$C328+1))</f>
        <v>89</v>
      </c>
      <c r="D329" t="s">
        <v>561</v>
      </c>
      <c r="E329">
        <v>13085</v>
      </c>
      <c r="F329">
        <v>1105</v>
      </c>
      <c r="G329">
        <v>1106</v>
      </c>
      <c r="H329" t="s">
        <v>31</v>
      </c>
      <c r="I329" t="str">
        <f t="array" ref="I329">IFERROR(_xlfn.XLOOKUP(Tabelle7[[#This Row],[NegotiationID]]&amp;"FinalAccept",Tabelle7[NegotiationID]&amp;Tabelle7[ActionType],Tabelle7[ActionType],,0),_xlfn.XLOOKUP(Tabelle7[[#This Row],[NegotiationID]]&amp;"FinalReject",Tabelle7[NegotiationID]&amp;Tabelle7[ActionType],Tabelle7[ActionType],,0))</f>
        <v>FinalReject</v>
      </c>
      <c r="J329">
        <v>0.60240000000000005</v>
      </c>
      <c r="K329">
        <v>0.23999999999999999</v>
      </c>
      <c r="L329">
        <v>0.84240000000000004</v>
      </c>
      <c r="M329">
        <v>0.3624</v>
      </c>
      <c r="N329">
        <v>414</v>
      </c>
      <c r="O329">
        <v>3234</v>
      </c>
      <c r="P329">
        <v>10</v>
      </c>
      <c r="Q329" s="3" t="s">
        <v>797</v>
      </c>
    </row>
    <row r="330" ht="15" customHeight="1">
      <c r="A330" t="e">
        <f t="shared" ca="1" si="489"/>
        <v>#VALUE!</v>
      </c>
      <c r="B330" t="e">
        <f t="array" ref="B330" ca="1">_xlfn.XLOOKUP(Tabelle7[[#This Row],[ExperimentID]]&amp;Tabelle7[[#This Row],[NegotiationID]]&amp;Tabelle7[[#This Row],[MessageID]],ALL_IN_ONE[ExperimentID]&amp;ALL_IN_ONE[NegotiationID]&amp;ALL_IN_ONE[MessageID],ALL_IN_ONE[Gesamt_ID],,0)</f>
        <v>#VALUE!</v>
      </c>
      <c r="C330">
        <f>IF(AND($F329=Tabelle7[[#This Row],[ReceiverID]],$G329=Tabelle7[[#This Row],[SenderID]]),$C329,IF(ISBLANK($G329),$C329,$C329+1))</f>
        <v>89</v>
      </c>
      <c r="D330" t="s">
        <v>561</v>
      </c>
      <c r="E330">
        <v>13356</v>
      </c>
      <c r="F330">
        <v>1106</v>
      </c>
      <c r="G330">
        <v>1105</v>
      </c>
      <c r="H330" t="s">
        <v>31</v>
      </c>
      <c r="I330" t="str">
        <f t="array" ref="I330">IFERROR(_xlfn.XLOOKUP(Tabelle7[[#This Row],[NegotiationID]]&amp;"FinalAccept",Tabelle7[NegotiationID]&amp;Tabelle7[ActionType],Tabelle7[ActionType],,0),_xlfn.XLOOKUP(Tabelle7[[#This Row],[NegotiationID]]&amp;"FinalReject",Tabelle7[NegotiationID]&amp;Tabelle7[ActionType],Tabelle7[ActionType],,0))</f>
        <v>FinalReject</v>
      </c>
      <c r="J330">
        <v>0.96799999999999997</v>
      </c>
      <c r="K330">
        <v>0.12920000000000001</v>
      </c>
      <c r="L330">
        <v>1.0972</v>
      </c>
      <c r="M330">
        <v>0.83879999999999999</v>
      </c>
      <c r="N330">
        <v>212</v>
      </c>
      <c r="O330">
        <v>3234</v>
      </c>
      <c r="P330">
        <v>10</v>
      </c>
      <c r="Q330" s="3" t="s">
        <v>798</v>
      </c>
    </row>
    <row r="331" ht="15" customHeight="1">
      <c r="A331" t="e">
        <f t="shared" ca="1" si="489"/>
        <v>#VALUE!</v>
      </c>
      <c r="B331" t="e">
        <f t="array" ref="B331" ca="1">_xlfn.XLOOKUP(Tabelle7[[#This Row],[ExperimentID]]&amp;Tabelle7[[#This Row],[NegotiationID]]&amp;Tabelle7[[#This Row],[MessageID]],ALL_IN_ONE[ExperimentID]&amp;ALL_IN_ONE[NegotiationID]&amp;ALL_IN_ONE[MessageID],ALL_IN_ONE[Gesamt_ID],,0)</f>
        <v>#VALUE!</v>
      </c>
      <c r="C331">
        <f>IF(AND($F330=Tabelle7[[#This Row],[ReceiverID]],$G330=Tabelle7[[#This Row],[SenderID]]),$C330,IF(ISBLANK($G330),$C330,$C330+1))</f>
        <v>89</v>
      </c>
      <c r="D331" t="s">
        <v>561</v>
      </c>
      <c r="E331">
        <v>14096</v>
      </c>
      <c r="F331">
        <v>1105</v>
      </c>
      <c r="G331">
        <v>1106</v>
      </c>
      <c r="H331" t="s">
        <v>40</v>
      </c>
      <c r="I331" t="str">
        <f t="array" ref="I331">IFERROR(_xlfn.XLOOKUP(Tabelle7[[#This Row],[NegotiationID]]&amp;"FinalAccept",Tabelle7[NegotiationID]&amp;Tabelle7[ActionType],Tabelle7[ActionType],,0),_xlfn.XLOOKUP(Tabelle7[[#This Row],[NegotiationID]]&amp;"FinalReject",Tabelle7[NegotiationID]&amp;Tabelle7[ActionType],Tabelle7[ActionType],,0))</f>
        <v>FinalReject</v>
      </c>
      <c r="J331">
        <v>0.12920000000000001</v>
      </c>
      <c r="K331">
        <v>0.96799999999999997</v>
      </c>
      <c r="L331">
        <v>1.0972</v>
      </c>
      <c r="M331">
        <v>0.83879999999999999</v>
      </c>
      <c r="N331">
        <v>55</v>
      </c>
      <c r="O331">
        <v>3234</v>
      </c>
      <c r="P331">
        <v>10</v>
      </c>
      <c r="Q331" s="3" t="s">
        <v>799</v>
      </c>
    </row>
    <row r="332" ht="15" hidden="1" customHeight="1">
      <c r="A332" t="e">
        <f t="shared" ca="1" si="489"/>
        <v>#VALUE!</v>
      </c>
      <c r="B332" t="e">
        <f t="array" ref="B332" ca="1">_xlfn.XLOOKUP(Tabelle7[[#This Row],[ExperimentID]]&amp;Tabelle7[[#This Row],[NegotiationID]]&amp;Tabelle7[[#This Row],[MessageID]],ALL_IN_ONE[ExperimentID]&amp;ALL_IN_ONE[NegotiationID]&amp;ALL_IN_ONE[MessageID],ALL_IN_ONE[Gesamt_ID],,0)</f>
        <v>#VALUE!</v>
      </c>
      <c r="C332">
        <f>IF(AND($F331=Tabelle7[[#This Row],[ReceiverID]],$G331=Tabelle7[[#This Row],[SenderID]]),$C331,IF(ISBLANK($G331),$C331,$C331+1))</f>
        <v>90</v>
      </c>
      <c r="D332" t="s">
        <v>561</v>
      </c>
      <c r="E332">
        <v>1132</v>
      </c>
      <c r="H332" t="s">
        <v>6019</v>
      </c>
      <c r="I332" t="str">
        <f t="array" ref="I332">IFERROR(_xlfn.XLOOKUP(Tabelle7[[#This Row],[NegotiationID]]&amp;"FinalAccept",Tabelle7[NegotiationID]&amp;Tabelle7[ActionType],Tabelle7[ActionType],,0),_xlfn.XLOOKUP(Tabelle7[[#This Row],[NegotiationID]]&amp;"FinalReject",Tabelle7[NegotiationID]&amp;Tabelle7[ActionType],Tabelle7[ActionType],,0))</f>
        <v>FinalAccept</v>
      </c>
      <c r="N332">
        <v>21</v>
      </c>
      <c r="O332">
        <v>2077</v>
      </c>
      <c r="P332">
        <v>9</v>
      </c>
      <c r="Q332" t="s">
        <v>6020</v>
      </c>
    </row>
    <row r="333" ht="15" customHeight="1">
      <c r="A333" t="e">
        <f t="shared" ca="1" si="489"/>
        <v>#VALUE!</v>
      </c>
      <c r="B333" t="e">
        <f t="array" ref="B333" ca="1">_xlfn.XLOOKUP(Tabelle7[[#This Row],[ExperimentID]]&amp;Tabelle7[[#This Row],[NegotiationID]]&amp;Tabelle7[[#This Row],[MessageID]],ALL_IN_ONE[ExperimentID]&amp;ALL_IN_ONE[NegotiationID]&amp;ALL_IN_ONE[MessageID],ALL_IN_ONE[Gesamt_ID],,0)</f>
        <v>#VALUE!</v>
      </c>
      <c r="C333">
        <f>IF(AND($F332=Tabelle7[[#This Row],[ReceiverID]],$G332=Tabelle7[[#This Row],[SenderID]]),$C332,IF(ISBLANK($G332),$C332,$C332+1))</f>
        <v>90</v>
      </c>
      <c r="D333" t="s">
        <v>561</v>
      </c>
      <c r="E333">
        <v>8265</v>
      </c>
      <c r="F333">
        <v>1134</v>
      </c>
      <c r="G333">
        <v>1133</v>
      </c>
      <c r="H333" t="s">
        <v>19</v>
      </c>
      <c r="I333" t="str">
        <f t="array" ref="I333">IFERROR(_xlfn.XLOOKUP(Tabelle7[[#This Row],[NegotiationID]]&amp;"FinalAccept",Tabelle7[NegotiationID]&amp;Tabelle7[ActionType],Tabelle7[ActionType],,0),_xlfn.XLOOKUP(Tabelle7[[#This Row],[NegotiationID]]&amp;"FinalReject",Tabelle7[NegotiationID]&amp;Tabelle7[ActionType],Tabelle7[ActionType],,0))</f>
        <v>FinalAccept</v>
      </c>
      <c r="J333">
        <v>1</v>
      </c>
      <c r="K333">
        <v>0.1084</v>
      </c>
      <c r="L333">
        <v>1.1084000000000001</v>
      </c>
      <c r="M333">
        <v>0.89159999999999995</v>
      </c>
      <c r="N333">
        <v>264</v>
      </c>
      <c r="O333">
        <v>2077</v>
      </c>
      <c r="P333">
        <v>9</v>
      </c>
      <c r="Q333" s="3" t="s">
        <v>800</v>
      </c>
    </row>
    <row r="334" ht="15" customHeight="1">
      <c r="A334" t="e">
        <f t="shared" ca="1" si="489"/>
        <v>#VALUE!</v>
      </c>
      <c r="B334" t="e">
        <f t="array" ref="B334" ca="1">_xlfn.XLOOKUP(Tabelle7[[#This Row],[ExperimentID]]&amp;Tabelle7[[#This Row],[NegotiationID]]&amp;Tabelle7[[#This Row],[MessageID]],ALL_IN_ONE[ExperimentID]&amp;ALL_IN_ONE[NegotiationID]&amp;ALL_IN_ONE[MessageID],ALL_IN_ONE[Gesamt_ID],,0)</f>
        <v>#VALUE!</v>
      </c>
      <c r="C334">
        <f>IF(AND($F333=Tabelle7[[#This Row],[ReceiverID]],$G333=Tabelle7[[#This Row],[SenderID]]),$C333,IF(ISBLANK($G333),$C333,$C333+1))</f>
        <v>90</v>
      </c>
      <c r="D334" t="s">
        <v>561</v>
      </c>
      <c r="E334">
        <v>8651</v>
      </c>
      <c r="F334">
        <v>1133</v>
      </c>
      <c r="G334">
        <v>1134</v>
      </c>
      <c r="H334" t="s">
        <v>31</v>
      </c>
      <c r="I334" t="str">
        <f t="array" ref="I334">IFERROR(_xlfn.XLOOKUP(Tabelle7[[#This Row],[NegotiationID]]&amp;"FinalAccept",Tabelle7[NegotiationID]&amp;Tabelle7[ActionType],Tabelle7[ActionType],,0),_xlfn.XLOOKUP(Tabelle7[[#This Row],[NegotiationID]]&amp;"FinalReject",Tabelle7[NegotiationID]&amp;Tabelle7[ActionType],Tabelle7[ActionType],,0))</f>
        <v>FinalAccept</v>
      </c>
      <c r="J334">
        <v>1</v>
      </c>
      <c r="K334">
        <v>0.12540000000000001</v>
      </c>
      <c r="L334">
        <v>1.1254</v>
      </c>
      <c r="M334">
        <v>0.87460000000000004</v>
      </c>
      <c r="N334">
        <v>372</v>
      </c>
      <c r="O334">
        <v>2077</v>
      </c>
      <c r="P334">
        <v>9</v>
      </c>
      <c r="Q334" s="3" t="s">
        <v>801</v>
      </c>
    </row>
    <row r="335" ht="15" customHeight="1">
      <c r="A335" t="e">
        <f t="shared" ca="1" si="489"/>
        <v>#VALUE!</v>
      </c>
      <c r="B335" t="e">
        <f t="array" ref="B335" ca="1">_xlfn.XLOOKUP(Tabelle7[[#This Row],[ExperimentID]]&amp;Tabelle7[[#This Row],[NegotiationID]]&amp;Tabelle7[[#This Row],[MessageID]],ALL_IN_ONE[ExperimentID]&amp;ALL_IN_ONE[NegotiationID]&amp;ALL_IN_ONE[MessageID],ALL_IN_ONE[Gesamt_ID],,0)</f>
        <v>#VALUE!</v>
      </c>
      <c r="C335">
        <f>IF(AND($F334=Tabelle7[[#This Row],[ReceiverID]],$G334=Tabelle7[[#This Row],[SenderID]]),$C334,IF(ISBLANK($G334),$C334,$C334+1))</f>
        <v>90</v>
      </c>
      <c r="D335" t="s">
        <v>561</v>
      </c>
      <c r="E335">
        <v>9813</v>
      </c>
      <c r="F335">
        <v>1134</v>
      </c>
      <c r="G335">
        <v>1133</v>
      </c>
      <c r="H335" t="s">
        <v>31</v>
      </c>
      <c r="I335" t="str">
        <f t="array" ref="I335">IFERROR(_xlfn.XLOOKUP(Tabelle7[[#This Row],[NegotiationID]]&amp;"FinalAccept",Tabelle7[NegotiationID]&amp;Tabelle7[ActionType],Tabelle7[ActionType],,0),_xlfn.XLOOKUP(Tabelle7[[#This Row],[NegotiationID]]&amp;"FinalReject",Tabelle7[NegotiationID]&amp;Tabelle7[ActionType],Tabelle7[ActionType],,0))</f>
        <v>FinalAccept</v>
      </c>
      <c r="J335">
        <v>0.82399999999999995</v>
      </c>
      <c r="K335">
        <v>0.17780000000000001</v>
      </c>
      <c r="L335">
        <v>1.0018</v>
      </c>
      <c r="M335">
        <v>0.6462</v>
      </c>
      <c r="N335">
        <v>420</v>
      </c>
      <c r="O335">
        <v>2077</v>
      </c>
      <c r="P335">
        <v>9</v>
      </c>
      <c r="Q335" s="3" t="s">
        <v>802</v>
      </c>
    </row>
    <row r="336" ht="15" customHeight="1">
      <c r="A336" t="e">
        <f t="shared" ca="1" si="489"/>
        <v>#VALUE!</v>
      </c>
      <c r="B336" t="e">
        <f t="array" ref="B336" ca="1">_xlfn.XLOOKUP(Tabelle7[[#This Row],[ExperimentID]]&amp;Tabelle7[[#This Row],[NegotiationID]]&amp;Tabelle7[[#This Row],[MessageID]],ALL_IN_ONE[ExperimentID]&amp;ALL_IN_ONE[NegotiationID]&amp;ALL_IN_ONE[MessageID],ALL_IN_ONE[Gesamt_ID],,0)</f>
        <v>#VALUE!</v>
      </c>
      <c r="C336">
        <f>IF(AND($F335=Tabelle7[[#This Row],[ReceiverID]],$G335=Tabelle7[[#This Row],[SenderID]]),$C335,IF(ISBLANK($G335),$C335,$C335+1))</f>
        <v>90</v>
      </c>
      <c r="D336" t="s">
        <v>561</v>
      </c>
      <c r="E336">
        <v>9965</v>
      </c>
      <c r="F336">
        <v>1133</v>
      </c>
      <c r="G336">
        <v>1134</v>
      </c>
      <c r="H336" t="s">
        <v>31</v>
      </c>
      <c r="I336" t="str">
        <f t="array" ref="I336">IFERROR(_xlfn.XLOOKUP(Tabelle7[[#This Row],[NegotiationID]]&amp;"FinalAccept",Tabelle7[NegotiationID]&amp;Tabelle7[ActionType],Tabelle7[ActionType],,0),_xlfn.XLOOKUP(Tabelle7[[#This Row],[NegotiationID]]&amp;"FinalReject",Tabelle7[NegotiationID]&amp;Tabelle7[ActionType],Tabelle7[ActionType],,0))</f>
        <v>FinalAccept</v>
      </c>
      <c r="J336">
        <v>0.92000000000000004</v>
      </c>
      <c r="K336">
        <v>0.2006</v>
      </c>
      <c r="L336">
        <v>1.1206</v>
      </c>
      <c r="M336">
        <v>0.71940000000000004</v>
      </c>
      <c r="N336">
        <v>373</v>
      </c>
      <c r="O336">
        <v>2077</v>
      </c>
      <c r="P336">
        <v>9</v>
      </c>
      <c r="Q336" s="3" t="s">
        <v>803</v>
      </c>
    </row>
    <row r="337" ht="15" customHeight="1">
      <c r="A337" t="e">
        <f t="shared" ca="1" si="489"/>
        <v>#VALUE!</v>
      </c>
      <c r="B337" t="e">
        <f t="array" ref="B337" ca="1">_xlfn.XLOOKUP(Tabelle7[[#This Row],[ExperimentID]]&amp;Tabelle7[[#This Row],[NegotiationID]]&amp;Tabelle7[[#This Row],[MessageID]],ALL_IN_ONE[ExperimentID]&amp;ALL_IN_ONE[NegotiationID]&amp;ALL_IN_ONE[MessageID],ALL_IN_ONE[Gesamt_ID],,0)</f>
        <v>#VALUE!</v>
      </c>
      <c r="C337">
        <f>IF(AND($F336=Tabelle7[[#This Row],[ReceiverID]],$G336=Tabelle7[[#This Row],[SenderID]]),$C336,IF(ISBLANK($G336),$C336,$C336+1))</f>
        <v>90</v>
      </c>
      <c r="D337" t="s">
        <v>561</v>
      </c>
      <c r="E337">
        <v>10545</v>
      </c>
      <c r="F337">
        <v>1134</v>
      </c>
      <c r="G337">
        <v>1133</v>
      </c>
      <c r="H337" t="s">
        <v>31</v>
      </c>
      <c r="I337" t="str">
        <f t="array" ref="I337">IFERROR(_xlfn.XLOOKUP(Tabelle7[[#This Row],[NegotiationID]]&amp;"FinalAccept",Tabelle7[NegotiationID]&amp;Tabelle7[ActionType],Tabelle7[ActionType],,0),_xlfn.XLOOKUP(Tabelle7[[#This Row],[NegotiationID]]&amp;"FinalReject",Tabelle7[NegotiationID]&amp;Tabelle7[ActionType],Tabelle7[ActionType],,0))</f>
        <v>FinalAccept</v>
      </c>
      <c r="J337">
        <v>0.62419999999999998</v>
      </c>
      <c r="K337">
        <v>0.33339999999999997</v>
      </c>
      <c r="L337">
        <v>0.95760000000000001</v>
      </c>
      <c r="M337">
        <v>0.2908</v>
      </c>
      <c r="N337">
        <v>236</v>
      </c>
      <c r="O337">
        <v>2077</v>
      </c>
      <c r="P337">
        <v>9</v>
      </c>
      <c r="Q337" s="3" t="s">
        <v>804</v>
      </c>
    </row>
    <row r="338" ht="15" customHeight="1">
      <c r="A338" t="e">
        <f t="shared" ca="1" si="489"/>
        <v>#VALUE!</v>
      </c>
      <c r="B338" t="e">
        <f t="array" ref="B338" ca="1">_xlfn.XLOOKUP(Tabelle7[[#This Row],[ExperimentID]]&amp;Tabelle7[[#This Row],[NegotiationID]]&amp;Tabelle7[[#This Row],[MessageID]],ALL_IN_ONE[ExperimentID]&amp;ALL_IN_ONE[NegotiationID]&amp;ALL_IN_ONE[MessageID],ALL_IN_ONE[Gesamt_ID],,0)</f>
        <v>#VALUE!</v>
      </c>
      <c r="C338">
        <f>IF(AND($F337=Tabelle7[[#This Row],[ReceiverID]],$G337=Tabelle7[[#This Row],[SenderID]]),$C337,IF(ISBLANK($G337),$C337,$C337+1))</f>
        <v>90</v>
      </c>
      <c r="D338" t="s">
        <v>561</v>
      </c>
      <c r="E338">
        <v>10922</v>
      </c>
      <c r="F338">
        <v>1133</v>
      </c>
      <c r="G338">
        <v>1134</v>
      </c>
      <c r="H338" t="s">
        <v>31</v>
      </c>
      <c r="I338" t="str">
        <f t="array" ref="I338">IFERROR(_xlfn.XLOOKUP(Tabelle7[[#This Row],[NegotiationID]]&amp;"FinalAccept",Tabelle7[NegotiationID]&amp;Tabelle7[ActionType],Tabelle7[ActionType],,0),_xlfn.XLOOKUP(Tabelle7[[#This Row],[NegotiationID]]&amp;"FinalReject",Tabelle7[NegotiationID]&amp;Tabelle7[ActionType],Tabelle7[ActionType],,0))</f>
        <v>FinalAccept</v>
      </c>
      <c r="J338">
        <v>1</v>
      </c>
      <c r="K338">
        <v>0.12540000000000001</v>
      </c>
      <c r="L338">
        <v>1.1254</v>
      </c>
      <c r="M338">
        <v>0.87460000000000004</v>
      </c>
      <c r="N338">
        <v>199</v>
      </c>
      <c r="O338">
        <v>2077</v>
      </c>
      <c r="P338">
        <v>9</v>
      </c>
      <c r="Q338" s="3" t="s">
        <v>805</v>
      </c>
    </row>
    <row r="339" ht="15" customHeight="1">
      <c r="A339" t="e">
        <f t="shared" ca="1" si="489"/>
        <v>#VALUE!</v>
      </c>
      <c r="B339" t="e">
        <f t="array" ref="B339" ca="1">_xlfn.XLOOKUP(Tabelle7[[#This Row],[ExperimentID]]&amp;Tabelle7[[#This Row],[NegotiationID]]&amp;Tabelle7[[#This Row],[MessageID]],ALL_IN_ONE[ExperimentID]&amp;ALL_IN_ONE[NegotiationID]&amp;ALL_IN_ONE[MessageID],ALL_IN_ONE[Gesamt_ID],,0)</f>
        <v>#VALUE!</v>
      </c>
      <c r="C339">
        <f>IF(AND($F338=Tabelle7[[#This Row],[ReceiverID]],$G338=Tabelle7[[#This Row],[SenderID]]),$C338,IF(ISBLANK($G338),$C338,$C338+1))</f>
        <v>90</v>
      </c>
      <c r="D339" t="s">
        <v>561</v>
      </c>
      <c r="E339">
        <v>10997</v>
      </c>
      <c r="F339">
        <v>1134</v>
      </c>
      <c r="G339">
        <v>1133</v>
      </c>
      <c r="H339" t="s">
        <v>31</v>
      </c>
      <c r="I339" t="str">
        <f t="array" ref="I339">IFERROR(_xlfn.XLOOKUP(Tabelle7[[#This Row],[NegotiationID]]&amp;"FinalAccept",Tabelle7[NegotiationID]&amp;Tabelle7[ActionType],Tabelle7[ActionType],,0),_xlfn.XLOOKUP(Tabelle7[[#This Row],[NegotiationID]]&amp;"FinalReject",Tabelle7[NegotiationID]&amp;Tabelle7[ActionType],Tabelle7[ActionType],,0))</f>
        <v>FinalAccept</v>
      </c>
      <c r="J339">
        <v>0.66020000000000001</v>
      </c>
      <c r="K339">
        <v>0.43880000000000002</v>
      </c>
      <c r="L339">
        <v>1.099</v>
      </c>
      <c r="M339">
        <v>0.22140000000000001</v>
      </c>
      <c r="N339">
        <v>157</v>
      </c>
      <c r="O339">
        <v>2077</v>
      </c>
      <c r="P339">
        <v>9</v>
      </c>
      <c r="Q339" s="3" t="s">
        <v>806</v>
      </c>
    </row>
    <row r="340" ht="15" customHeight="1">
      <c r="A340" t="e">
        <f t="shared" ca="1" si="489"/>
        <v>#VALUE!</v>
      </c>
      <c r="B340" t="e">
        <f t="array" ref="B340" ca="1">_xlfn.XLOOKUP(Tabelle7[[#This Row],[ExperimentID]]&amp;Tabelle7[[#This Row],[NegotiationID]]&amp;Tabelle7[[#This Row],[MessageID]],ALL_IN_ONE[ExperimentID]&amp;ALL_IN_ONE[NegotiationID]&amp;ALL_IN_ONE[MessageID],ALL_IN_ONE[Gesamt_ID],,0)</f>
        <v>#VALUE!</v>
      </c>
      <c r="C340">
        <f>IF(AND($F339=Tabelle7[[#This Row],[ReceiverID]],$G339=Tabelle7[[#This Row],[SenderID]]),$C339,IF(ISBLANK($G339),$C339,$C339+1))</f>
        <v>90</v>
      </c>
      <c r="D340" t="s">
        <v>561</v>
      </c>
      <c r="E340">
        <v>11049</v>
      </c>
      <c r="F340">
        <v>1133</v>
      </c>
      <c r="G340">
        <v>1134</v>
      </c>
      <c r="H340" t="s">
        <v>20</v>
      </c>
      <c r="I340" t="str">
        <f t="array" ref="I340">IFERROR(_xlfn.XLOOKUP(Tabelle7[[#This Row],[NegotiationID]]&amp;"FinalAccept",Tabelle7[NegotiationID]&amp;Tabelle7[ActionType],Tabelle7[ActionType],,0),_xlfn.XLOOKUP(Tabelle7[[#This Row],[NegotiationID]]&amp;"FinalReject",Tabelle7[NegotiationID]&amp;Tabelle7[ActionType],Tabelle7[ActionType],,0))</f>
        <v>FinalAccept</v>
      </c>
      <c r="J340">
        <v>0.43880000000000002</v>
      </c>
      <c r="K340">
        <v>0.66020000000000001</v>
      </c>
      <c r="L340">
        <v>1.099</v>
      </c>
      <c r="M340">
        <v>0.22140000000000001</v>
      </c>
      <c r="N340">
        <v>35</v>
      </c>
      <c r="O340">
        <v>2077</v>
      </c>
      <c r="P340">
        <v>9</v>
      </c>
      <c r="Q340" s="3" t="s">
        <v>807</v>
      </c>
    </row>
    <row r="341" ht="15" hidden="1" customHeight="1">
      <c r="A341" t="e">
        <f t="shared" ca="1" si="489"/>
        <v>#VALUE!</v>
      </c>
      <c r="B341" t="e">
        <f t="array" ref="B341" ca="1">_xlfn.XLOOKUP(Tabelle7[[#This Row],[ExperimentID]]&amp;Tabelle7[[#This Row],[NegotiationID]]&amp;Tabelle7[[#This Row],[MessageID]],ALL_IN_ONE[ExperimentID]&amp;ALL_IN_ONE[NegotiationID]&amp;ALL_IN_ONE[MessageID],ALL_IN_ONE[Gesamt_ID],,0)</f>
        <v>#VALUE!</v>
      </c>
      <c r="C341">
        <f>IF(AND($F340=Tabelle7[[#This Row],[ReceiverID]],$G340=Tabelle7[[#This Row],[SenderID]]),$C340,IF(ISBLANK($G340),$C340,$C340+1))</f>
        <v>91</v>
      </c>
      <c r="D341" t="s">
        <v>561</v>
      </c>
      <c r="E341">
        <v>1160</v>
      </c>
      <c r="H341" t="s">
        <v>6019</v>
      </c>
      <c r="I341" t="str">
        <f t="array" ref="I341">IFERROR(_xlfn.XLOOKUP(Tabelle7[[#This Row],[NegotiationID]]&amp;"FinalAccept",Tabelle7[NegotiationID]&amp;Tabelle7[ActionType],Tabelle7[ActionType],,0),_xlfn.XLOOKUP(Tabelle7[[#This Row],[NegotiationID]]&amp;"FinalReject",Tabelle7[NegotiationID]&amp;Tabelle7[ActionType],Tabelle7[ActionType],,0))</f>
        <v>FinalReject</v>
      </c>
      <c r="N341">
        <v>21</v>
      </c>
      <c r="O341">
        <v>2586</v>
      </c>
      <c r="P341">
        <v>15</v>
      </c>
      <c r="Q341" t="s">
        <v>6020</v>
      </c>
    </row>
    <row r="342" ht="15" customHeight="1">
      <c r="A342" t="e">
        <f t="shared" ca="1" si="489"/>
        <v>#VALUE!</v>
      </c>
      <c r="B342" t="e">
        <f t="array" ref="B342" ca="1">_xlfn.XLOOKUP(Tabelle7[[#This Row],[ExperimentID]]&amp;Tabelle7[[#This Row],[NegotiationID]]&amp;Tabelle7[[#This Row],[MessageID]],ALL_IN_ONE[ExperimentID]&amp;ALL_IN_ONE[NegotiationID]&amp;ALL_IN_ONE[MessageID],ALL_IN_ONE[Gesamt_ID],,0)</f>
        <v>#VALUE!</v>
      </c>
      <c r="C342">
        <f>IF(AND($F341=Tabelle7[[#This Row],[ReceiverID]],$G341=Tabelle7[[#This Row],[SenderID]]),$C341,IF(ISBLANK($G341),$C341,$C341+1))</f>
        <v>91</v>
      </c>
      <c r="D342" t="s">
        <v>561</v>
      </c>
      <c r="E342">
        <v>7933</v>
      </c>
      <c r="F342">
        <v>1162</v>
      </c>
      <c r="G342">
        <v>1161</v>
      </c>
      <c r="H342" t="s">
        <v>19</v>
      </c>
      <c r="I342" t="str">
        <f t="array" ref="I342">IFERROR(_xlfn.XLOOKUP(Tabelle7[[#This Row],[NegotiationID]]&amp;"FinalAccept",Tabelle7[NegotiationID]&amp;Tabelle7[ActionType],Tabelle7[ActionType],,0),_xlfn.XLOOKUP(Tabelle7[[#This Row],[NegotiationID]]&amp;"FinalReject",Tabelle7[NegotiationID]&amp;Tabelle7[ActionType],Tabelle7[ActionType],,0))</f>
        <v>FinalReject</v>
      </c>
      <c r="J342">
        <v>1</v>
      </c>
      <c r="K342">
        <v>0.1084</v>
      </c>
      <c r="L342">
        <v>1.1084000000000001</v>
      </c>
      <c r="M342">
        <v>0.89159999999999995</v>
      </c>
      <c r="N342">
        <v>340</v>
      </c>
      <c r="O342">
        <v>2586</v>
      </c>
      <c r="P342">
        <v>15</v>
      </c>
      <c r="Q342" s="3" t="s">
        <v>808</v>
      </c>
    </row>
    <row r="343" ht="15" customHeight="1">
      <c r="A343" t="e">
        <f t="shared" ca="1" si="489"/>
        <v>#VALUE!</v>
      </c>
      <c r="B343" t="e">
        <f t="array" ref="B343" ca="1">_xlfn.XLOOKUP(Tabelle7[[#This Row],[ExperimentID]]&amp;Tabelle7[[#This Row],[NegotiationID]]&amp;Tabelle7[[#This Row],[MessageID]],ALL_IN_ONE[ExperimentID]&amp;ALL_IN_ONE[NegotiationID]&amp;ALL_IN_ONE[MessageID],ALL_IN_ONE[Gesamt_ID],,0)</f>
        <v>#VALUE!</v>
      </c>
      <c r="C343">
        <f>IF(AND($F342=Tabelle7[[#This Row],[ReceiverID]],$G342=Tabelle7[[#This Row],[SenderID]]),$C342,IF(ISBLANK($G342),$C342,$C342+1))</f>
        <v>91</v>
      </c>
      <c r="D343" t="s">
        <v>561</v>
      </c>
      <c r="E343">
        <v>8612</v>
      </c>
      <c r="F343">
        <v>1161</v>
      </c>
      <c r="G343">
        <v>1162</v>
      </c>
      <c r="H343" t="s">
        <v>31</v>
      </c>
      <c r="I343" t="str">
        <f t="array" ref="I343">IFERROR(_xlfn.XLOOKUP(Tabelle7[[#This Row],[NegotiationID]]&amp;"FinalAccept",Tabelle7[NegotiationID]&amp;Tabelle7[ActionType],Tabelle7[ActionType],,0),_xlfn.XLOOKUP(Tabelle7[[#This Row],[NegotiationID]]&amp;"FinalReject",Tabelle7[NegotiationID]&amp;Tabelle7[ActionType],Tabelle7[ActionType],,0))</f>
        <v>FinalReject</v>
      </c>
      <c r="J343">
        <v>0.92000000000000004</v>
      </c>
      <c r="K343">
        <v>0.2006</v>
      </c>
      <c r="L343">
        <v>1.1206</v>
      </c>
      <c r="M343">
        <v>0.71940000000000004</v>
      </c>
      <c r="N343">
        <v>370</v>
      </c>
      <c r="O343">
        <v>2586</v>
      </c>
      <c r="P343">
        <v>15</v>
      </c>
      <c r="Q343" s="3" t="s">
        <v>809</v>
      </c>
    </row>
    <row r="344" ht="15" customHeight="1">
      <c r="A344" t="e">
        <f t="shared" ca="1" si="489"/>
        <v>#VALUE!</v>
      </c>
      <c r="B344" t="e">
        <f t="array" ref="B344" ca="1">_xlfn.XLOOKUP(Tabelle7[[#This Row],[ExperimentID]]&amp;Tabelle7[[#This Row],[NegotiationID]]&amp;Tabelle7[[#This Row],[MessageID]],ALL_IN_ONE[ExperimentID]&amp;ALL_IN_ONE[NegotiationID]&amp;ALL_IN_ONE[MessageID],ALL_IN_ONE[Gesamt_ID],,0)</f>
        <v>#VALUE!</v>
      </c>
      <c r="C344">
        <f>IF(AND($F343=Tabelle7[[#This Row],[ReceiverID]],$G343=Tabelle7[[#This Row],[SenderID]]),$C343,IF(ISBLANK($G343),$C343,$C343+1))</f>
        <v>91</v>
      </c>
      <c r="D344" t="s">
        <v>561</v>
      </c>
      <c r="E344">
        <v>8677</v>
      </c>
      <c r="F344">
        <v>1162</v>
      </c>
      <c r="G344">
        <v>1161</v>
      </c>
      <c r="H344" t="s">
        <v>31</v>
      </c>
      <c r="I344" t="str">
        <f t="array" ref="I344">IFERROR(_xlfn.XLOOKUP(Tabelle7[[#This Row],[NegotiationID]]&amp;"FinalAccept",Tabelle7[NegotiationID]&amp;Tabelle7[ActionType],Tabelle7[ActionType],,0),_xlfn.XLOOKUP(Tabelle7[[#This Row],[NegotiationID]]&amp;"FinalReject",Tabelle7[NegotiationID]&amp;Tabelle7[ActionType],Tabelle7[ActionType],,0))</f>
        <v>FinalReject</v>
      </c>
      <c r="J344">
        <v>0.96799999999999997</v>
      </c>
      <c r="K344">
        <v>0.12920000000000001</v>
      </c>
      <c r="L344">
        <v>1.0972</v>
      </c>
      <c r="M344">
        <v>0.83879999999999999</v>
      </c>
      <c r="N344">
        <v>229</v>
      </c>
      <c r="O344">
        <v>2586</v>
      </c>
      <c r="P344">
        <v>15</v>
      </c>
      <c r="Q344" s="3" t="s">
        <v>810</v>
      </c>
    </row>
    <row r="345" ht="15" customHeight="1">
      <c r="A345" t="e">
        <f t="shared" ca="1" si="489"/>
        <v>#VALUE!</v>
      </c>
      <c r="B345" t="e">
        <f t="array" ref="B345" ca="1">_xlfn.XLOOKUP(Tabelle7[[#This Row],[ExperimentID]]&amp;Tabelle7[[#This Row],[NegotiationID]]&amp;Tabelle7[[#This Row],[MessageID]],ALL_IN_ONE[ExperimentID]&amp;ALL_IN_ONE[NegotiationID]&amp;ALL_IN_ONE[MessageID],ALL_IN_ONE[Gesamt_ID],,0)</f>
        <v>#VALUE!</v>
      </c>
      <c r="C345">
        <f>IF(AND($F344=Tabelle7[[#This Row],[ReceiverID]],$G344=Tabelle7[[#This Row],[SenderID]]),$C344,IF(ISBLANK($G344),$C344,$C344+1))</f>
        <v>91</v>
      </c>
      <c r="D345" t="s">
        <v>561</v>
      </c>
      <c r="E345">
        <v>8745</v>
      </c>
      <c r="F345">
        <v>1161</v>
      </c>
      <c r="G345">
        <v>1162</v>
      </c>
      <c r="H345" t="s">
        <v>31</v>
      </c>
      <c r="I345" t="str">
        <f t="array" ref="I345">IFERROR(_xlfn.XLOOKUP(Tabelle7[[#This Row],[NegotiationID]]&amp;"FinalAccept",Tabelle7[NegotiationID]&amp;Tabelle7[ActionType],Tabelle7[ActionType],,0),_xlfn.XLOOKUP(Tabelle7[[#This Row],[NegotiationID]]&amp;"FinalReject",Tabelle7[NegotiationID]&amp;Tabelle7[ActionType],Tabelle7[ActionType],,0))</f>
        <v>FinalReject</v>
      </c>
      <c r="J345">
        <v>0.68620000000000003</v>
      </c>
      <c r="K345">
        <v>0.18440000000000001</v>
      </c>
      <c r="L345">
        <v>0.87060000000000004</v>
      </c>
      <c r="M345">
        <v>0.50180000000000002</v>
      </c>
      <c r="N345">
        <v>188</v>
      </c>
      <c r="O345">
        <v>2586</v>
      </c>
      <c r="P345">
        <v>15</v>
      </c>
      <c r="Q345" s="3" t="s">
        <v>811</v>
      </c>
    </row>
    <row r="346" ht="15" customHeight="1">
      <c r="A346" t="e">
        <f t="shared" ca="1" si="489"/>
        <v>#VALUE!</v>
      </c>
      <c r="B346" t="e">
        <f t="array" ref="B346" ca="1">_xlfn.XLOOKUP(Tabelle7[[#This Row],[ExperimentID]]&amp;Tabelle7[[#This Row],[NegotiationID]]&amp;Tabelle7[[#This Row],[MessageID]],ALL_IN_ONE[ExperimentID]&amp;ALL_IN_ONE[NegotiationID]&amp;ALL_IN_ONE[MessageID],ALL_IN_ONE[Gesamt_ID],,0)</f>
        <v>#VALUE!</v>
      </c>
      <c r="C346">
        <f>IF(AND($F345=Tabelle7[[#This Row],[ReceiverID]],$G345=Tabelle7[[#This Row],[SenderID]]),$C345,IF(ISBLANK($G345),$C345,$C345+1))</f>
        <v>91</v>
      </c>
      <c r="D346" t="s">
        <v>561</v>
      </c>
      <c r="E346">
        <v>9295</v>
      </c>
      <c r="F346">
        <v>1162</v>
      </c>
      <c r="G346">
        <v>1161</v>
      </c>
      <c r="H346" t="s">
        <v>31</v>
      </c>
      <c r="I346" t="str">
        <f t="array" ref="I346">IFERROR(_xlfn.XLOOKUP(Tabelle7[[#This Row],[NegotiationID]]&amp;"FinalAccept",Tabelle7[NegotiationID]&amp;Tabelle7[ActionType],Tabelle7[ActionType],,0),_xlfn.XLOOKUP(Tabelle7[[#This Row],[NegotiationID]]&amp;"FinalReject",Tabelle7[NegotiationID]&amp;Tabelle7[ActionType],Tabelle7[ActionType],,0))</f>
        <v>FinalReject</v>
      </c>
      <c r="J346">
        <v>0.69620000000000004</v>
      </c>
      <c r="K346">
        <v>0.30740000000000001</v>
      </c>
      <c r="L346">
        <v>1.0036</v>
      </c>
      <c r="M346">
        <v>0.38879999999999998</v>
      </c>
      <c r="N346">
        <v>196</v>
      </c>
      <c r="O346">
        <v>2586</v>
      </c>
      <c r="P346">
        <v>15</v>
      </c>
      <c r="Q346" s="3" t="s">
        <v>812</v>
      </c>
    </row>
    <row r="347" ht="15" hidden="1" customHeight="1">
      <c r="A347" t="e">
        <f t="shared" ca="1" si="489"/>
        <v>#VALUE!</v>
      </c>
      <c r="B347" t="e">
        <f t="array" ref="B347" ca="1">_xlfn.XLOOKUP(Tabelle7[[#This Row],[ExperimentID]]&amp;Tabelle7[[#This Row],[NegotiationID]]&amp;Tabelle7[[#This Row],[MessageID]],ALL_IN_ONE[ExperimentID]&amp;ALL_IN_ONE[NegotiationID]&amp;ALL_IN_ONE[MessageID],ALL_IN_ONE[Gesamt_ID],,0)</f>
        <v>#VALUE!</v>
      </c>
      <c r="C347">
        <f>IF(AND($F346=Tabelle7[[#This Row],[ReceiverID]],$G346=Tabelle7[[#This Row],[SenderID]]),$C346,IF(ISBLANK($G346),$C346,$C346+1))</f>
        <v>91</v>
      </c>
      <c r="D347" t="s">
        <v>561</v>
      </c>
      <c r="E347">
        <v>9399</v>
      </c>
      <c r="F347">
        <v>1161</v>
      </c>
      <c r="G347">
        <v>1162</v>
      </c>
      <c r="H347" t="s">
        <v>22</v>
      </c>
      <c r="I347" t="str">
        <f t="array" ref="I347">IFERROR(_xlfn.XLOOKUP(Tabelle7[[#This Row],[NegotiationID]]&amp;"FinalAccept",Tabelle7[NegotiationID]&amp;Tabelle7[ActionType],Tabelle7[ActionType],,0),_xlfn.XLOOKUP(Tabelle7[[#This Row],[NegotiationID]]&amp;"FinalReject",Tabelle7[NegotiationID]&amp;Tabelle7[ActionType],Tabelle7[ActionType],,0))</f>
        <v>FinalReject</v>
      </c>
      <c r="N347">
        <v>226</v>
      </c>
      <c r="O347">
        <v>2586</v>
      </c>
      <c r="P347">
        <v>15</v>
      </c>
      <c r="Q347" s="3" t="s">
        <v>6229</v>
      </c>
    </row>
    <row r="348" ht="15" hidden="1" customHeight="1">
      <c r="A348" t="e">
        <f t="shared" ca="1" si="489"/>
        <v>#VALUE!</v>
      </c>
      <c r="B348" t="e">
        <f t="array" ref="B348" ca="1">_xlfn.XLOOKUP(Tabelle7[[#This Row],[ExperimentID]]&amp;Tabelle7[[#This Row],[NegotiationID]]&amp;Tabelle7[[#This Row],[MessageID]],ALL_IN_ONE[ExperimentID]&amp;ALL_IN_ONE[NegotiationID]&amp;ALL_IN_ONE[MessageID],ALL_IN_ONE[Gesamt_ID],,0)</f>
        <v>#VALUE!</v>
      </c>
      <c r="C348">
        <f>IF(AND($F347=Tabelle7[[#This Row],[ReceiverID]],$G347=Tabelle7[[#This Row],[SenderID]]),$C347,IF(ISBLANK($G347),$C347,$C347+1))</f>
        <v>91</v>
      </c>
      <c r="D348" t="s">
        <v>561</v>
      </c>
      <c r="E348">
        <v>10543</v>
      </c>
      <c r="F348">
        <v>1162</v>
      </c>
      <c r="G348">
        <v>1161</v>
      </c>
      <c r="H348" t="s">
        <v>24</v>
      </c>
      <c r="I348" t="str">
        <f t="array" ref="I348">IFERROR(_xlfn.XLOOKUP(Tabelle7[[#This Row],[NegotiationID]]&amp;"FinalAccept",Tabelle7[NegotiationID]&amp;Tabelle7[ActionType],Tabelle7[ActionType],,0),_xlfn.XLOOKUP(Tabelle7[[#This Row],[NegotiationID]]&amp;"FinalReject",Tabelle7[NegotiationID]&amp;Tabelle7[ActionType],Tabelle7[ActionType],,0))</f>
        <v>FinalReject</v>
      </c>
      <c r="N348">
        <v>163</v>
      </c>
      <c r="O348">
        <v>2586</v>
      </c>
      <c r="P348">
        <v>15</v>
      </c>
      <c r="Q348" s="3" t="s">
        <v>6230</v>
      </c>
    </row>
    <row r="349" ht="15" hidden="1" customHeight="1">
      <c r="A349" t="e">
        <f t="shared" ca="1" si="489"/>
        <v>#VALUE!</v>
      </c>
      <c r="B349" t="e">
        <f t="array" ref="B349" ca="1">_xlfn.XLOOKUP(Tabelle7[[#This Row],[ExperimentID]]&amp;Tabelle7[[#This Row],[NegotiationID]]&amp;Tabelle7[[#This Row],[MessageID]],ALL_IN_ONE[ExperimentID]&amp;ALL_IN_ONE[NegotiationID]&amp;ALL_IN_ONE[MessageID],ALL_IN_ONE[Gesamt_ID],,0)</f>
        <v>#VALUE!</v>
      </c>
      <c r="C349">
        <f>IF(AND($F348=Tabelle7[[#This Row],[ReceiverID]],$G348=Tabelle7[[#This Row],[SenderID]]),$C348,IF(ISBLANK($G348),$C348,$C348+1))</f>
        <v>91</v>
      </c>
      <c r="D349" t="s">
        <v>561</v>
      </c>
      <c r="E349">
        <v>10628</v>
      </c>
      <c r="F349">
        <v>1161</v>
      </c>
      <c r="G349">
        <v>1162</v>
      </c>
      <c r="H349" t="s">
        <v>22</v>
      </c>
      <c r="I349" t="str">
        <f t="array" ref="I349">IFERROR(_xlfn.XLOOKUP(Tabelle7[[#This Row],[NegotiationID]]&amp;"FinalAccept",Tabelle7[NegotiationID]&amp;Tabelle7[ActionType],Tabelle7[ActionType],,0),_xlfn.XLOOKUP(Tabelle7[[#This Row],[NegotiationID]]&amp;"FinalReject",Tabelle7[NegotiationID]&amp;Tabelle7[ActionType],Tabelle7[ActionType],,0))</f>
        <v>FinalReject</v>
      </c>
      <c r="N349">
        <v>148</v>
      </c>
      <c r="O349">
        <v>2586</v>
      </c>
      <c r="P349">
        <v>15</v>
      </c>
      <c r="Q349" s="3" t="s">
        <v>6231</v>
      </c>
    </row>
    <row r="350" ht="15" customHeight="1">
      <c r="A350" t="e">
        <f t="shared" ca="1" si="489"/>
        <v>#VALUE!</v>
      </c>
      <c r="B350" t="e">
        <f t="array" ref="B350" ca="1">_xlfn.XLOOKUP(Tabelle7[[#This Row],[ExperimentID]]&amp;Tabelle7[[#This Row],[NegotiationID]]&amp;Tabelle7[[#This Row],[MessageID]],ALL_IN_ONE[ExperimentID]&amp;ALL_IN_ONE[NegotiationID]&amp;ALL_IN_ONE[MessageID],ALL_IN_ONE[Gesamt_ID],,0)</f>
        <v>#VALUE!</v>
      </c>
      <c r="C350">
        <f>IF(AND($F349=Tabelle7[[#This Row],[ReceiverID]],$G349=Tabelle7[[#This Row],[SenderID]]),$C349,IF(ISBLANK($G349),$C349,$C349+1))</f>
        <v>91</v>
      </c>
      <c r="D350" t="s">
        <v>561</v>
      </c>
      <c r="E350">
        <v>10631</v>
      </c>
      <c r="F350">
        <v>1162</v>
      </c>
      <c r="G350">
        <v>1161</v>
      </c>
      <c r="H350" t="s">
        <v>31</v>
      </c>
      <c r="I350" t="str">
        <f t="array" ref="I350">IFERROR(_xlfn.XLOOKUP(Tabelle7[[#This Row],[NegotiationID]]&amp;"FinalAccept",Tabelle7[NegotiationID]&amp;Tabelle7[ActionType],Tabelle7[ActionType],,0),_xlfn.XLOOKUP(Tabelle7[[#This Row],[NegotiationID]]&amp;"FinalReject",Tabelle7[NegotiationID]&amp;Tabelle7[ActionType],Tabelle7[ActionType],,0))</f>
        <v>FinalReject</v>
      </c>
      <c r="J350">
        <v>0.752</v>
      </c>
      <c r="K350">
        <v>0.20380000000000001</v>
      </c>
      <c r="L350">
        <v>0.95579999999999998</v>
      </c>
      <c r="M350">
        <v>0.54820000000000002</v>
      </c>
      <c r="N350">
        <v>140</v>
      </c>
      <c r="O350">
        <v>2586</v>
      </c>
      <c r="P350">
        <v>15</v>
      </c>
      <c r="Q350" s="3" t="s">
        <v>813</v>
      </c>
    </row>
    <row r="351" ht="15" customHeight="1">
      <c r="A351" t="e">
        <f t="shared" ca="1" si="489"/>
        <v>#VALUE!</v>
      </c>
      <c r="B351" t="e">
        <f t="array" ref="B351" ca="1">_xlfn.XLOOKUP(Tabelle7[[#This Row],[ExperimentID]]&amp;Tabelle7[[#This Row],[NegotiationID]]&amp;Tabelle7[[#This Row],[MessageID]],ALL_IN_ONE[ExperimentID]&amp;ALL_IN_ONE[NegotiationID]&amp;ALL_IN_ONE[MessageID],ALL_IN_ONE[Gesamt_ID],,0)</f>
        <v>#VALUE!</v>
      </c>
      <c r="C351">
        <f>IF(AND($F350=Tabelle7[[#This Row],[ReceiverID]],$G350=Tabelle7[[#This Row],[SenderID]]),$C350,IF(ISBLANK($G350),$C350,$C350+1))</f>
        <v>91</v>
      </c>
      <c r="D351" t="s">
        <v>561</v>
      </c>
      <c r="E351">
        <v>11505</v>
      </c>
      <c r="F351">
        <v>1161</v>
      </c>
      <c r="G351">
        <v>1162</v>
      </c>
      <c r="H351" t="s">
        <v>31</v>
      </c>
      <c r="I351" t="str">
        <f t="array" ref="I351">IFERROR(_xlfn.XLOOKUP(Tabelle7[[#This Row],[NegotiationID]]&amp;"FinalAccept",Tabelle7[NegotiationID]&amp;Tabelle7[ActionType],Tabelle7[ActionType],,0),_xlfn.XLOOKUP(Tabelle7[[#This Row],[NegotiationID]]&amp;"FinalReject",Tabelle7[NegotiationID]&amp;Tabelle7[ActionType],Tabelle7[ActionType],,0))</f>
        <v>FinalReject</v>
      </c>
      <c r="J351">
        <v>0.44979999999999998</v>
      </c>
      <c r="K351">
        <v>0.53080000000000005</v>
      </c>
      <c r="L351">
        <v>0.98060000000000003</v>
      </c>
      <c r="M351">
        <v>0.081000000000000003</v>
      </c>
      <c r="N351">
        <v>145</v>
      </c>
      <c r="O351">
        <v>2586</v>
      </c>
      <c r="P351">
        <v>15</v>
      </c>
      <c r="Q351" s="3" t="s">
        <v>814</v>
      </c>
    </row>
    <row r="352" ht="15" customHeight="1">
      <c r="A352" t="e">
        <f t="shared" ca="1" si="489"/>
        <v>#VALUE!</v>
      </c>
      <c r="B352" t="e">
        <f t="array" ref="B352" ca="1">_xlfn.XLOOKUP(Tabelle7[[#This Row],[ExperimentID]]&amp;Tabelle7[[#This Row],[NegotiationID]]&amp;Tabelle7[[#This Row],[MessageID]],ALL_IN_ONE[ExperimentID]&amp;ALL_IN_ONE[NegotiationID]&amp;ALL_IN_ONE[MessageID],ALL_IN_ONE[Gesamt_ID],,0)</f>
        <v>#VALUE!</v>
      </c>
      <c r="C352">
        <f>IF(AND($F351=Tabelle7[[#This Row],[ReceiverID]],$G351=Tabelle7[[#This Row],[SenderID]]),$C351,IF(ISBLANK($G351),$C351,$C351+1))</f>
        <v>91</v>
      </c>
      <c r="D352" t="s">
        <v>561</v>
      </c>
      <c r="E352">
        <v>11731</v>
      </c>
      <c r="F352">
        <v>1162</v>
      </c>
      <c r="G352">
        <v>1161</v>
      </c>
      <c r="H352" t="s">
        <v>31</v>
      </c>
      <c r="I352" t="str">
        <f t="array" ref="I352">IFERROR(_xlfn.XLOOKUP(Tabelle7[[#This Row],[NegotiationID]]&amp;"FinalAccept",Tabelle7[NegotiationID]&amp;Tabelle7[ActionType],Tabelle7[ActionType],,0),_xlfn.XLOOKUP(Tabelle7[[#This Row],[NegotiationID]]&amp;"FinalReject",Tabelle7[NegotiationID]&amp;Tabelle7[ActionType],Tabelle7[ActionType],,0))</f>
        <v>FinalReject</v>
      </c>
      <c r="J352">
        <v>0.752</v>
      </c>
      <c r="K352">
        <v>0.20380000000000001</v>
      </c>
      <c r="L352">
        <v>0.95579999999999998</v>
      </c>
      <c r="M352">
        <v>0.54820000000000002</v>
      </c>
      <c r="N352">
        <v>111</v>
      </c>
      <c r="O352">
        <v>2586</v>
      </c>
      <c r="P352">
        <v>15</v>
      </c>
      <c r="Q352" s="3" t="s">
        <v>815</v>
      </c>
    </row>
    <row r="353" ht="15" customHeight="1">
      <c r="A353" t="e">
        <f t="shared" ca="1" si="489"/>
        <v>#VALUE!</v>
      </c>
      <c r="B353" t="e">
        <f t="array" ref="B353" ca="1">_xlfn.XLOOKUP(Tabelle7[[#This Row],[ExperimentID]]&amp;Tabelle7[[#This Row],[NegotiationID]]&amp;Tabelle7[[#This Row],[MessageID]],ALL_IN_ONE[ExperimentID]&amp;ALL_IN_ONE[NegotiationID]&amp;ALL_IN_ONE[MessageID],ALL_IN_ONE[Gesamt_ID],,0)</f>
        <v>#VALUE!</v>
      </c>
      <c r="C353">
        <f>IF(AND($F352=Tabelle7[[#This Row],[ReceiverID]],$G352=Tabelle7[[#This Row],[SenderID]]),$C352,IF(ISBLANK($G352),$C352,$C352+1))</f>
        <v>91</v>
      </c>
      <c r="D353" t="s">
        <v>561</v>
      </c>
      <c r="E353">
        <v>12718</v>
      </c>
      <c r="F353">
        <v>1161</v>
      </c>
      <c r="G353">
        <v>1162</v>
      </c>
      <c r="H353" t="s">
        <v>31</v>
      </c>
      <c r="I353" t="str">
        <f t="array" ref="I353">IFERROR(_xlfn.XLOOKUP(Tabelle7[[#This Row],[NegotiationID]]&amp;"FinalAccept",Tabelle7[NegotiationID]&amp;Tabelle7[ActionType],Tabelle7[ActionType],,0),_xlfn.XLOOKUP(Tabelle7[[#This Row],[NegotiationID]]&amp;"FinalReject",Tabelle7[NegotiationID]&amp;Tabelle7[ActionType],Tabelle7[ActionType],,0))</f>
        <v>FinalReject</v>
      </c>
      <c r="J353">
        <v>0.44979999999999998</v>
      </c>
      <c r="K353">
        <v>0.53080000000000005</v>
      </c>
      <c r="L353">
        <v>0.98060000000000003</v>
      </c>
      <c r="M353">
        <v>0.081000000000000003</v>
      </c>
      <c r="N353">
        <v>78</v>
      </c>
      <c r="O353">
        <v>2586</v>
      </c>
      <c r="P353">
        <v>15</v>
      </c>
      <c r="Q353" s="3" t="s">
        <v>816</v>
      </c>
    </row>
    <row r="354" ht="15" customHeight="1">
      <c r="A354" t="e">
        <f t="shared" ca="1" si="489"/>
        <v>#VALUE!</v>
      </c>
      <c r="B354" t="e">
        <f t="array" ref="B354" ca="1">_xlfn.XLOOKUP(Tabelle7[[#This Row],[ExperimentID]]&amp;Tabelle7[[#This Row],[NegotiationID]]&amp;Tabelle7[[#This Row],[MessageID]],ALL_IN_ONE[ExperimentID]&amp;ALL_IN_ONE[NegotiationID]&amp;ALL_IN_ONE[MessageID],ALL_IN_ONE[Gesamt_ID],,0)</f>
        <v>#VALUE!</v>
      </c>
      <c r="C354">
        <f>IF(AND($F353=Tabelle7[[#This Row],[ReceiverID]],$G353=Tabelle7[[#This Row],[SenderID]]),$C353,IF(ISBLANK($G353),$C353,$C353+1))</f>
        <v>91</v>
      </c>
      <c r="D354" t="s">
        <v>561</v>
      </c>
      <c r="E354">
        <v>12729</v>
      </c>
      <c r="F354">
        <v>1162</v>
      </c>
      <c r="G354">
        <v>1161</v>
      </c>
      <c r="H354" t="s">
        <v>31</v>
      </c>
      <c r="I354" t="str">
        <f t="array" ref="I354">IFERROR(_xlfn.XLOOKUP(Tabelle7[[#This Row],[NegotiationID]]&amp;"FinalAccept",Tabelle7[NegotiationID]&amp;Tabelle7[ActionType],Tabelle7[ActionType],,0),_xlfn.XLOOKUP(Tabelle7[[#This Row],[NegotiationID]]&amp;"FinalReject",Tabelle7[NegotiationID]&amp;Tabelle7[ActionType],Tabelle7[ActionType],,0))</f>
        <v>FinalReject</v>
      </c>
      <c r="J354">
        <v>0.752</v>
      </c>
      <c r="K354">
        <v>0.20380000000000001</v>
      </c>
      <c r="L354">
        <v>0.95579999999999998</v>
      </c>
      <c r="M354">
        <v>0.54820000000000002</v>
      </c>
      <c r="N354">
        <v>145</v>
      </c>
      <c r="O354">
        <v>2586</v>
      </c>
      <c r="P354">
        <v>15</v>
      </c>
      <c r="Q354" s="3" t="s">
        <v>817</v>
      </c>
    </row>
    <row r="355" ht="15" customHeight="1">
      <c r="A355" t="e">
        <f t="shared" ca="1" si="489"/>
        <v>#VALUE!</v>
      </c>
      <c r="B355" t="e">
        <f t="array" ref="B355" ca="1">_xlfn.XLOOKUP(Tabelle7[[#This Row],[ExperimentID]]&amp;Tabelle7[[#This Row],[NegotiationID]]&amp;Tabelle7[[#This Row],[MessageID]],ALL_IN_ONE[ExperimentID]&amp;ALL_IN_ONE[NegotiationID]&amp;ALL_IN_ONE[MessageID],ALL_IN_ONE[Gesamt_ID],,0)</f>
        <v>#VALUE!</v>
      </c>
      <c r="C355">
        <f>IF(AND($F354=Tabelle7[[#This Row],[ReceiverID]],$G354=Tabelle7[[#This Row],[SenderID]]),$C354,IF(ISBLANK($G354),$C354,$C354+1))</f>
        <v>91</v>
      </c>
      <c r="D355" t="s">
        <v>561</v>
      </c>
      <c r="E355">
        <v>12828</v>
      </c>
      <c r="F355">
        <v>1161</v>
      </c>
      <c r="G355">
        <v>1162</v>
      </c>
      <c r="H355" t="s">
        <v>40</v>
      </c>
      <c r="I355" t="str">
        <f t="array" ref="I355">IFERROR(_xlfn.XLOOKUP(Tabelle7[[#This Row],[NegotiationID]]&amp;"FinalAccept",Tabelle7[NegotiationID]&amp;Tabelle7[ActionType],Tabelle7[ActionType],,0),_xlfn.XLOOKUP(Tabelle7[[#This Row],[NegotiationID]]&amp;"FinalReject",Tabelle7[NegotiationID]&amp;Tabelle7[ActionType],Tabelle7[ActionType],,0))</f>
        <v>FinalReject</v>
      </c>
      <c r="J355">
        <v>0.20380000000000001</v>
      </c>
      <c r="K355">
        <v>0.752</v>
      </c>
      <c r="L355">
        <v>0.95579999999999998</v>
      </c>
      <c r="M355">
        <v>0.54820000000000002</v>
      </c>
      <c r="N355">
        <v>86</v>
      </c>
      <c r="O355">
        <v>2586</v>
      </c>
      <c r="P355">
        <v>15</v>
      </c>
      <c r="Q355" s="3" t="s">
        <v>818</v>
      </c>
    </row>
    <row r="356" ht="15" hidden="1" customHeight="1">
      <c r="A356" t="e">
        <f t="shared" ca="1" si="489"/>
        <v>#VALUE!</v>
      </c>
      <c r="B356" t="e">
        <f t="array" ref="B356" ca="1">_xlfn.XLOOKUP(Tabelle7[[#This Row],[ExperimentID]]&amp;Tabelle7[[#This Row],[NegotiationID]]&amp;Tabelle7[[#This Row],[MessageID]],ALL_IN_ONE[ExperimentID]&amp;ALL_IN_ONE[NegotiationID]&amp;ALL_IN_ONE[MessageID],ALL_IN_ONE[Gesamt_ID],,0)</f>
        <v>#VALUE!</v>
      </c>
      <c r="C356">
        <f>IF(AND($F355=Tabelle7[[#This Row],[ReceiverID]],$G355=Tabelle7[[#This Row],[SenderID]]),$C355,IF(ISBLANK($G355),$C355,$C355+1))</f>
        <v>92</v>
      </c>
      <c r="D356" t="s">
        <v>561</v>
      </c>
      <c r="E356">
        <v>1188</v>
      </c>
      <c r="H356" t="s">
        <v>6019</v>
      </c>
      <c r="I356" t="str">
        <f t="array" ref="I356">IFERROR(_xlfn.XLOOKUP(Tabelle7[[#This Row],[NegotiationID]]&amp;"FinalAccept",Tabelle7[NegotiationID]&amp;Tabelle7[ActionType],Tabelle7[ActionType],,0),_xlfn.XLOOKUP(Tabelle7[[#This Row],[NegotiationID]]&amp;"FinalReject",Tabelle7[NegotiationID]&amp;Tabelle7[ActionType],Tabelle7[ActionType],,0))</f>
        <v>FinalReject</v>
      </c>
      <c r="N356">
        <v>21</v>
      </c>
      <c r="O356">
        <v>3250</v>
      </c>
      <c r="P356">
        <v>11</v>
      </c>
      <c r="Q356" t="s">
        <v>6020</v>
      </c>
    </row>
    <row r="357" ht="15" customHeight="1">
      <c r="A357" t="e">
        <f t="shared" ca="1" si="489"/>
        <v>#VALUE!</v>
      </c>
      <c r="B357" t="e">
        <f t="array" ref="B357" ca="1">_xlfn.XLOOKUP(Tabelle7[[#This Row],[ExperimentID]]&amp;Tabelle7[[#This Row],[NegotiationID]]&amp;Tabelle7[[#This Row],[MessageID]],ALL_IN_ONE[ExperimentID]&amp;ALL_IN_ONE[NegotiationID]&amp;ALL_IN_ONE[MessageID],ALL_IN_ONE[Gesamt_ID],,0)</f>
        <v>#VALUE!</v>
      </c>
      <c r="C357">
        <f>IF(AND($F356=Tabelle7[[#This Row],[ReceiverID]],$G356=Tabelle7[[#This Row],[SenderID]]),$C356,IF(ISBLANK($G356),$C356,$C356+1))</f>
        <v>92</v>
      </c>
      <c r="D357" t="s">
        <v>561</v>
      </c>
      <c r="E357">
        <v>8253</v>
      </c>
      <c r="F357">
        <v>1190</v>
      </c>
      <c r="G357">
        <v>1189</v>
      </c>
      <c r="H357" t="s">
        <v>19</v>
      </c>
      <c r="I357" t="str">
        <f t="array" ref="I357">IFERROR(_xlfn.XLOOKUP(Tabelle7[[#This Row],[NegotiationID]]&amp;"FinalAccept",Tabelle7[NegotiationID]&amp;Tabelle7[ActionType],Tabelle7[ActionType],,0),_xlfn.XLOOKUP(Tabelle7[[#This Row],[NegotiationID]]&amp;"FinalReject",Tabelle7[NegotiationID]&amp;Tabelle7[ActionType],Tabelle7[ActionType],,0))</f>
        <v>FinalReject</v>
      </c>
      <c r="J357">
        <v>0.61019999999999996</v>
      </c>
      <c r="K357">
        <v>0.024</v>
      </c>
      <c r="L357">
        <v>0.63419999999999999</v>
      </c>
      <c r="M357">
        <v>0.58620000000000005</v>
      </c>
      <c r="N357">
        <v>197</v>
      </c>
      <c r="O357">
        <v>3250</v>
      </c>
      <c r="P357">
        <v>11</v>
      </c>
      <c r="Q357" s="3" t="s">
        <v>819</v>
      </c>
    </row>
    <row r="358" ht="15" customHeight="1">
      <c r="A358" t="e">
        <f t="shared" ca="1" si="489"/>
        <v>#VALUE!</v>
      </c>
      <c r="B358" t="e">
        <f t="array" ref="B358" ca="1">_xlfn.XLOOKUP(Tabelle7[[#This Row],[ExperimentID]]&amp;Tabelle7[[#This Row],[NegotiationID]]&amp;Tabelle7[[#This Row],[MessageID]],ALL_IN_ONE[ExperimentID]&amp;ALL_IN_ONE[NegotiationID]&amp;ALL_IN_ONE[MessageID],ALL_IN_ONE[Gesamt_ID],,0)</f>
        <v>#VALUE!</v>
      </c>
      <c r="C358">
        <f>IF(AND($F357=Tabelle7[[#This Row],[ReceiverID]],$G357=Tabelle7[[#This Row],[SenderID]]),$C357,IF(ISBLANK($G357),$C357,$C357+1))</f>
        <v>92</v>
      </c>
      <c r="D358" t="s">
        <v>561</v>
      </c>
      <c r="E358">
        <v>8934</v>
      </c>
      <c r="F358">
        <v>1189</v>
      </c>
      <c r="G358">
        <v>1190</v>
      </c>
      <c r="H358" t="s">
        <v>31</v>
      </c>
      <c r="I358" t="str">
        <f t="array" ref="I358">IFERROR(_xlfn.XLOOKUP(Tabelle7[[#This Row],[NegotiationID]]&amp;"FinalAccept",Tabelle7[NegotiationID]&amp;Tabelle7[ActionType],Tabelle7[ActionType],,0),_xlfn.XLOOKUP(Tabelle7[[#This Row],[NegotiationID]]&amp;"FinalReject",Tabelle7[NegotiationID]&amp;Tabelle7[ActionType],Tabelle7[ActionType],,0))</f>
        <v>FinalReject</v>
      </c>
      <c r="J358">
        <v>0.92000000000000004</v>
      </c>
      <c r="K358">
        <v>0.2006</v>
      </c>
      <c r="L358">
        <v>1.1206</v>
      </c>
      <c r="M358">
        <v>0.71940000000000004</v>
      </c>
      <c r="N358">
        <v>373</v>
      </c>
      <c r="O358">
        <v>3250</v>
      </c>
      <c r="P358">
        <v>11</v>
      </c>
      <c r="Q358" s="3" t="s">
        <v>820</v>
      </c>
    </row>
    <row r="359" ht="15" hidden="1" customHeight="1">
      <c r="A359" t="e">
        <f t="shared" ca="1" si="489"/>
        <v>#VALUE!</v>
      </c>
      <c r="B359" t="e">
        <f t="array" ref="B359" ca="1">_xlfn.XLOOKUP(Tabelle7[[#This Row],[ExperimentID]]&amp;Tabelle7[[#This Row],[NegotiationID]]&amp;Tabelle7[[#This Row],[MessageID]],ALL_IN_ONE[ExperimentID]&amp;ALL_IN_ONE[NegotiationID]&amp;ALL_IN_ONE[MessageID],ALL_IN_ONE[Gesamt_ID],,0)</f>
        <v>#VALUE!</v>
      </c>
      <c r="C359">
        <f>IF(AND($F358=Tabelle7[[#This Row],[ReceiverID]],$G358=Tabelle7[[#This Row],[SenderID]]),$C358,IF(ISBLANK($G358),$C358,$C358+1))</f>
        <v>92</v>
      </c>
      <c r="D359" t="s">
        <v>561</v>
      </c>
      <c r="E359">
        <v>10076</v>
      </c>
      <c r="F359">
        <v>1190</v>
      </c>
      <c r="G359">
        <v>1189</v>
      </c>
      <c r="H359" t="s">
        <v>22</v>
      </c>
      <c r="I359" t="str">
        <f t="array" ref="I359">IFERROR(_xlfn.XLOOKUP(Tabelle7[[#This Row],[NegotiationID]]&amp;"FinalAccept",Tabelle7[NegotiationID]&amp;Tabelle7[ActionType],Tabelle7[ActionType],,0),_xlfn.XLOOKUP(Tabelle7[[#This Row],[NegotiationID]]&amp;"FinalReject",Tabelle7[NegotiationID]&amp;Tabelle7[ActionType],Tabelle7[ActionType],,0))</f>
        <v>FinalReject</v>
      </c>
      <c r="N359">
        <v>540</v>
      </c>
      <c r="O359">
        <v>3250</v>
      </c>
      <c r="P359">
        <v>11</v>
      </c>
      <c r="Q359" s="3" t="s">
        <v>6232</v>
      </c>
    </row>
    <row r="360" ht="15" customHeight="1">
      <c r="A360" t="e">
        <f t="shared" ca="1" si="489"/>
        <v>#VALUE!</v>
      </c>
      <c r="B360" t="e">
        <f t="array" ref="B360" ca="1">_xlfn.XLOOKUP(Tabelle7[[#This Row],[ExperimentID]]&amp;Tabelle7[[#This Row],[NegotiationID]]&amp;Tabelle7[[#This Row],[MessageID]],ALL_IN_ONE[ExperimentID]&amp;ALL_IN_ONE[NegotiationID]&amp;ALL_IN_ONE[MessageID],ALL_IN_ONE[Gesamt_ID],,0)</f>
        <v>#VALUE!</v>
      </c>
      <c r="C360">
        <f>IF(AND($F359=Tabelle7[[#This Row],[ReceiverID]],$G359=Tabelle7[[#This Row],[SenderID]]),$C359,IF(ISBLANK($G359),$C359,$C359+1))</f>
        <v>92</v>
      </c>
      <c r="D360" t="s">
        <v>561</v>
      </c>
      <c r="E360">
        <v>10319</v>
      </c>
      <c r="F360">
        <v>1189</v>
      </c>
      <c r="G360">
        <v>1190</v>
      </c>
      <c r="H360" t="s">
        <v>31</v>
      </c>
      <c r="I360" t="str">
        <f t="array" ref="I360">IFERROR(_xlfn.XLOOKUP(Tabelle7[[#This Row],[NegotiationID]]&amp;"FinalAccept",Tabelle7[NegotiationID]&amp;Tabelle7[ActionType],Tabelle7[ActionType],,0),_xlfn.XLOOKUP(Tabelle7[[#This Row],[NegotiationID]]&amp;"FinalReject",Tabelle7[NegotiationID]&amp;Tabelle7[ActionType],Tabelle7[ActionType],,0))</f>
        <v>FinalReject</v>
      </c>
      <c r="J360">
        <v>0.51219999999999999</v>
      </c>
      <c r="K360">
        <v>0.31240000000000001</v>
      </c>
      <c r="L360">
        <v>0.8246</v>
      </c>
      <c r="M360">
        <v>0.19980000000000001</v>
      </c>
      <c r="N360">
        <v>581</v>
      </c>
      <c r="O360">
        <v>3250</v>
      </c>
      <c r="P360">
        <v>11</v>
      </c>
      <c r="Q360" s="3" t="s">
        <v>821</v>
      </c>
    </row>
    <row r="361" ht="15" customHeight="1">
      <c r="A361" t="e">
        <f t="shared" ca="1" si="489"/>
        <v>#VALUE!</v>
      </c>
      <c r="B361" t="e">
        <f t="array" ref="B361" ca="1">_xlfn.XLOOKUP(Tabelle7[[#This Row],[ExperimentID]]&amp;Tabelle7[[#This Row],[NegotiationID]]&amp;Tabelle7[[#This Row],[MessageID]],ALL_IN_ONE[ExperimentID]&amp;ALL_IN_ONE[NegotiationID]&amp;ALL_IN_ONE[MessageID],ALL_IN_ONE[Gesamt_ID],,0)</f>
        <v>#VALUE!</v>
      </c>
      <c r="C361">
        <f>IF(AND($F360=Tabelle7[[#This Row],[ReceiverID]],$G360=Tabelle7[[#This Row],[SenderID]]),$C360,IF(ISBLANK($G360),$C360,$C360+1))</f>
        <v>92</v>
      </c>
      <c r="D361" t="s">
        <v>561</v>
      </c>
      <c r="E361">
        <v>11340</v>
      </c>
      <c r="F361">
        <v>1190</v>
      </c>
      <c r="G361">
        <v>1189</v>
      </c>
      <c r="H361" t="s">
        <v>31</v>
      </c>
      <c r="I361" t="str">
        <f t="array" ref="I361">IFERROR(_xlfn.XLOOKUP(Tabelle7[[#This Row],[NegotiationID]]&amp;"FinalAccept",Tabelle7[NegotiationID]&amp;Tabelle7[ActionType],Tabelle7[ActionType],,0),_xlfn.XLOOKUP(Tabelle7[[#This Row],[NegotiationID]]&amp;"FinalReject",Tabelle7[NegotiationID]&amp;Tabelle7[ActionType],Tabelle7[ActionType],,0))</f>
        <v>FinalReject</v>
      </c>
      <c r="J361">
        <v>0.82399999999999995</v>
      </c>
      <c r="K361">
        <v>0.17780000000000001</v>
      </c>
      <c r="L361">
        <v>1.0018</v>
      </c>
      <c r="M361">
        <v>0.6462</v>
      </c>
      <c r="N361">
        <v>471</v>
      </c>
      <c r="O361">
        <v>3250</v>
      </c>
      <c r="P361">
        <v>11</v>
      </c>
      <c r="Q361" s="3" t="s">
        <v>822</v>
      </c>
    </row>
    <row r="362" ht="15" customHeight="1">
      <c r="A362" t="e">
        <f t="shared" ca="1" si="489"/>
        <v>#VALUE!</v>
      </c>
      <c r="B362" t="e">
        <f t="array" ref="B362" ca="1">_xlfn.XLOOKUP(Tabelle7[[#This Row],[ExperimentID]]&amp;Tabelle7[[#This Row],[NegotiationID]]&amp;Tabelle7[[#This Row],[MessageID]],ALL_IN_ONE[ExperimentID]&amp;ALL_IN_ONE[NegotiationID]&amp;ALL_IN_ONE[MessageID],ALL_IN_ONE[Gesamt_ID],,0)</f>
        <v>#VALUE!</v>
      </c>
      <c r="C362">
        <f>IF(AND($F361=Tabelle7[[#This Row],[ReceiverID]],$G361=Tabelle7[[#This Row],[SenderID]]),$C361,IF(ISBLANK($G361),$C361,$C361+1))</f>
        <v>92</v>
      </c>
      <c r="D362" t="s">
        <v>561</v>
      </c>
      <c r="E362">
        <v>13203</v>
      </c>
      <c r="F362">
        <v>1189</v>
      </c>
      <c r="G362">
        <v>1190</v>
      </c>
      <c r="H362" t="s">
        <v>31</v>
      </c>
      <c r="I362" t="str">
        <f t="array" ref="I362">IFERROR(_xlfn.XLOOKUP(Tabelle7[[#This Row],[NegotiationID]]&amp;"FinalAccept",Tabelle7[NegotiationID]&amp;Tabelle7[ActionType],Tabelle7[ActionType],,0),_xlfn.XLOOKUP(Tabelle7[[#This Row],[NegotiationID]]&amp;"FinalReject",Tabelle7[NegotiationID]&amp;Tabelle7[ActionType],Tabelle7[ActionType],,0))</f>
        <v>FinalReject</v>
      </c>
      <c r="J362">
        <v>0.56000000000000005</v>
      </c>
      <c r="K362">
        <v>0.41860000000000003</v>
      </c>
      <c r="L362">
        <v>0.97860000000000003</v>
      </c>
      <c r="M362">
        <v>0.1414</v>
      </c>
      <c r="N362">
        <v>333</v>
      </c>
      <c r="O362">
        <v>3250</v>
      </c>
      <c r="P362">
        <v>11</v>
      </c>
      <c r="Q362" s="3" t="s">
        <v>823</v>
      </c>
    </row>
    <row r="363" ht="15" customHeight="1">
      <c r="A363" t="e">
        <f t="shared" ca="1" si="489"/>
        <v>#VALUE!</v>
      </c>
      <c r="B363" t="e">
        <f t="array" ref="B363" ca="1">_xlfn.XLOOKUP(Tabelle7[[#This Row],[ExperimentID]]&amp;Tabelle7[[#This Row],[NegotiationID]]&amp;Tabelle7[[#This Row],[MessageID]],ALL_IN_ONE[ExperimentID]&amp;ALL_IN_ONE[NegotiationID]&amp;ALL_IN_ONE[MessageID],ALL_IN_ONE[Gesamt_ID],,0)</f>
        <v>#VALUE!</v>
      </c>
      <c r="C363">
        <f>IF(AND($F362=Tabelle7[[#This Row],[ReceiverID]],$G362=Tabelle7[[#This Row],[SenderID]]),$C362,IF(ISBLANK($G362),$C362,$C362+1))</f>
        <v>92</v>
      </c>
      <c r="D363" t="s">
        <v>561</v>
      </c>
      <c r="E363">
        <v>13669</v>
      </c>
      <c r="F363">
        <v>1190</v>
      </c>
      <c r="G363">
        <v>1189</v>
      </c>
      <c r="H363" t="s">
        <v>31</v>
      </c>
      <c r="I363" t="str">
        <f t="array" ref="I363">IFERROR(_xlfn.XLOOKUP(Tabelle7[[#This Row],[NegotiationID]]&amp;"FinalAccept",Tabelle7[NegotiationID]&amp;Tabelle7[ActionType],Tabelle7[ActionType],,0),_xlfn.XLOOKUP(Tabelle7[[#This Row],[NegotiationID]]&amp;"FinalReject",Tabelle7[NegotiationID]&amp;Tabelle7[ActionType],Tabelle7[ActionType],,0))</f>
        <v>FinalReject</v>
      </c>
      <c r="J363">
        <v>0.71360000000000001</v>
      </c>
      <c r="K363">
        <v>0.23899999999999999</v>
      </c>
      <c r="L363">
        <v>0.9526</v>
      </c>
      <c r="M363">
        <v>0.47460000000000002</v>
      </c>
      <c r="N363">
        <v>377</v>
      </c>
      <c r="O363">
        <v>3250</v>
      </c>
      <c r="P363">
        <v>11</v>
      </c>
      <c r="Q363" s="3" t="s">
        <v>824</v>
      </c>
    </row>
    <row r="364" ht="15" customHeight="1">
      <c r="A364" t="e">
        <f t="shared" ca="1" si="489"/>
        <v>#VALUE!</v>
      </c>
      <c r="B364" t="e">
        <f t="array" ref="B364" ca="1">_xlfn.XLOOKUP(Tabelle7[[#This Row],[ExperimentID]]&amp;Tabelle7[[#This Row],[NegotiationID]]&amp;Tabelle7[[#This Row],[MessageID]],ALL_IN_ONE[ExperimentID]&amp;ALL_IN_ONE[NegotiationID]&amp;ALL_IN_ONE[MessageID],ALL_IN_ONE[Gesamt_ID],,0)</f>
        <v>#VALUE!</v>
      </c>
      <c r="C364">
        <f>IF(AND($F363=Tabelle7[[#This Row],[ReceiverID]],$G363=Tabelle7[[#This Row],[SenderID]]),$C363,IF(ISBLANK($G363),$C363,$C363+1))</f>
        <v>92</v>
      </c>
      <c r="D364" t="s">
        <v>561</v>
      </c>
      <c r="E364">
        <v>13888</v>
      </c>
      <c r="F364">
        <v>1189</v>
      </c>
      <c r="G364">
        <v>1190</v>
      </c>
      <c r="H364" t="s">
        <v>31</v>
      </c>
      <c r="I364" t="str">
        <f t="array" ref="I364">IFERROR(_xlfn.XLOOKUP(Tabelle7[[#This Row],[NegotiationID]]&amp;"FinalAccept",Tabelle7[NegotiationID]&amp;Tabelle7[ActionType],Tabelle7[ActionType],,0),_xlfn.XLOOKUP(Tabelle7[[#This Row],[NegotiationID]]&amp;"FinalReject",Tabelle7[NegotiationID]&amp;Tabelle7[ActionType],Tabelle7[ActionType],,0))</f>
        <v>FinalReject</v>
      </c>
      <c r="J364">
        <v>0.48499999999999999</v>
      </c>
      <c r="K364">
        <v>0.4924</v>
      </c>
      <c r="L364">
        <v>0.97740000000000005</v>
      </c>
      <c r="M364">
        <v>0.0074000000000000003</v>
      </c>
      <c r="N364">
        <v>147</v>
      </c>
      <c r="O364">
        <v>3250</v>
      </c>
      <c r="P364">
        <v>11</v>
      </c>
      <c r="Q364" s="3" t="s">
        <v>825</v>
      </c>
    </row>
    <row r="365" ht="15" customHeight="1">
      <c r="A365" t="e">
        <f t="shared" ca="1" si="489"/>
        <v>#VALUE!</v>
      </c>
      <c r="B365" t="e">
        <f t="array" ref="B365" ca="1">_xlfn.XLOOKUP(Tabelle7[[#This Row],[ExperimentID]]&amp;Tabelle7[[#This Row],[NegotiationID]]&amp;Tabelle7[[#This Row],[MessageID]],ALL_IN_ONE[ExperimentID]&amp;ALL_IN_ONE[NegotiationID]&amp;ALL_IN_ONE[MessageID],ALL_IN_ONE[Gesamt_ID],,0)</f>
        <v>#VALUE!</v>
      </c>
      <c r="C365">
        <f>IF(AND($F364=Tabelle7[[#This Row],[ReceiverID]],$G364=Tabelle7[[#This Row],[SenderID]]),$C364,IF(ISBLANK($G364),$C364,$C364+1))</f>
        <v>92</v>
      </c>
      <c r="D365" t="s">
        <v>561</v>
      </c>
      <c r="E365">
        <v>14075</v>
      </c>
      <c r="F365">
        <v>1190</v>
      </c>
      <c r="G365">
        <v>1189</v>
      </c>
      <c r="H365" t="s">
        <v>31</v>
      </c>
      <c r="I365" t="str">
        <f t="array" ref="I365">IFERROR(_xlfn.XLOOKUP(Tabelle7[[#This Row],[NegotiationID]]&amp;"FinalAccept",Tabelle7[NegotiationID]&amp;Tabelle7[ActionType],Tabelle7[ActionType],,0),_xlfn.XLOOKUP(Tabelle7[[#This Row],[NegotiationID]]&amp;"FinalReject",Tabelle7[NegotiationID]&amp;Tabelle7[ActionType],Tabelle7[ActionType],,0))</f>
        <v>FinalReject</v>
      </c>
      <c r="J365">
        <v>0.65600000000000003</v>
      </c>
      <c r="K365">
        <v>0.24379999999999999</v>
      </c>
      <c r="L365">
        <v>0.89980000000000004</v>
      </c>
      <c r="M365">
        <v>0.41220000000000001</v>
      </c>
      <c r="N365">
        <v>147</v>
      </c>
      <c r="O365">
        <v>3250</v>
      </c>
      <c r="P365">
        <v>11</v>
      </c>
      <c r="Q365" s="3" t="s">
        <v>826</v>
      </c>
    </row>
    <row r="366" ht="15" customHeight="1">
      <c r="A366" t="e">
        <f t="shared" ca="1" si="489"/>
        <v>#VALUE!</v>
      </c>
      <c r="B366" t="e">
        <f t="array" ref="B366" ca="1">_xlfn.XLOOKUP(Tabelle7[[#This Row],[ExperimentID]]&amp;Tabelle7[[#This Row],[NegotiationID]]&amp;Tabelle7[[#This Row],[MessageID]],ALL_IN_ONE[ExperimentID]&amp;ALL_IN_ONE[NegotiationID]&amp;ALL_IN_ONE[MessageID],ALL_IN_ONE[Gesamt_ID],,0)</f>
        <v>#VALUE!</v>
      </c>
      <c r="C366">
        <f>IF(AND($F365=Tabelle7[[#This Row],[ReceiverID]],$G365=Tabelle7[[#This Row],[SenderID]]),$C365,IF(ISBLANK($G365),$C365,$C365+1))</f>
        <v>92</v>
      </c>
      <c r="D366" t="s">
        <v>561</v>
      </c>
      <c r="E366">
        <v>14133</v>
      </c>
      <c r="F366">
        <v>1189</v>
      </c>
      <c r="G366">
        <v>1190</v>
      </c>
      <c r="H366" t="s">
        <v>40</v>
      </c>
      <c r="I366" t="str">
        <f t="array" ref="I366">IFERROR(_xlfn.XLOOKUP(Tabelle7[[#This Row],[NegotiationID]]&amp;"FinalAccept",Tabelle7[NegotiationID]&amp;Tabelle7[ActionType],Tabelle7[ActionType],,0),_xlfn.XLOOKUP(Tabelle7[[#This Row],[NegotiationID]]&amp;"FinalReject",Tabelle7[NegotiationID]&amp;Tabelle7[ActionType],Tabelle7[ActionType],,0))</f>
        <v>FinalReject</v>
      </c>
      <c r="J366">
        <v>0.24379999999999999</v>
      </c>
      <c r="K366">
        <v>0.65600000000000003</v>
      </c>
      <c r="L366">
        <v>0.89980000000000004</v>
      </c>
      <c r="M366">
        <v>0.41220000000000001</v>
      </c>
      <c r="N366">
        <v>63</v>
      </c>
      <c r="O366">
        <v>3250</v>
      </c>
      <c r="P366">
        <v>11</v>
      </c>
      <c r="Q366" s="3" t="s">
        <v>827</v>
      </c>
    </row>
    <row r="367" ht="15" hidden="1" customHeight="1">
      <c r="A367" t="e">
        <f t="shared" ca="1" si="489"/>
        <v>#VALUE!</v>
      </c>
      <c r="B367" t="e">
        <f t="array" ref="B367" ca="1">_xlfn.XLOOKUP(Tabelle7[[#This Row],[ExperimentID]]&amp;Tabelle7[[#This Row],[NegotiationID]]&amp;Tabelle7[[#This Row],[MessageID]],ALL_IN_ONE[ExperimentID]&amp;ALL_IN_ONE[NegotiationID]&amp;ALL_IN_ONE[MessageID],ALL_IN_ONE[Gesamt_ID],,0)</f>
        <v>#VALUE!</v>
      </c>
      <c r="C367">
        <f>IF(AND($F366=Tabelle7[[#This Row],[ReceiverID]],$G366=Tabelle7[[#This Row],[SenderID]]),$C366,IF(ISBLANK($G366),$C366,$C366+1))</f>
        <v>93</v>
      </c>
      <c r="D367" t="s">
        <v>561</v>
      </c>
      <c r="E367">
        <v>1216</v>
      </c>
      <c r="H367" t="s">
        <v>6019</v>
      </c>
      <c r="I367" t="str">
        <f t="array" ref="I367">IFERROR(_xlfn.XLOOKUP(Tabelle7[[#This Row],[NegotiationID]]&amp;"FinalAccept",Tabelle7[NegotiationID]&amp;Tabelle7[ActionType],Tabelle7[ActionType],,0),_xlfn.XLOOKUP(Tabelle7[[#This Row],[NegotiationID]]&amp;"FinalReject",Tabelle7[NegotiationID]&amp;Tabelle7[ActionType],Tabelle7[ActionType],,0))</f>
        <v>FinalAccept</v>
      </c>
      <c r="N367">
        <v>21</v>
      </c>
      <c r="O367">
        <v>3498</v>
      </c>
      <c r="P367">
        <v>21</v>
      </c>
      <c r="Q367" t="s">
        <v>6020</v>
      </c>
    </row>
    <row r="368" ht="15" customHeight="1">
      <c r="A368" t="e">
        <f t="shared" ca="1" si="489"/>
        <v>#VALUE!</v>
      </c>
      <c r="B368" t="e">
        <f t="array" ref="B368" ca="1">_xlfn.XLOOKUP(Tabelle7[[#This Row],[ExperimentID]]&amp;Tabelle7[[#This Row],[NegotiationID]]&amp;Tabelle7[[#This Row],[MessageID]],ALL_IN_ONE[ExperimentID]&amp;ALL_IN_ONE[NegotiationID]&amp;ALL_IN_ONE[MessageID],ALL_IN_ONE[Gesamt_ID],,0)</f>
        <v>#VALUE!</v>
      </c>
      <c r="C368">
        <f>IF(AND($F367=Tabelle7[[#This Row],[ReceiverID]],$G367=Tabelle7[[#This Row],[SenderID]]),$C367,IF(ISBLANK($G367),$C367,$C367+1))</f>
        <v>93</v>
      </c>
      <c r="D368" t="s">
        <v>561</v>
      </c>
      <c r="E368">
        <v>8269</v>
      </c>
      <c r="F368">
        <v>1218</v>
      </c>
      <c r="G368">
        <v>1217</v>
      </c>
      <c r="H368" t="s">
        <v>19</v>
      </c>
      <c r="I368" t="str">
        <f t="array" ref="I368">IFERROR(_xlfn.XLOOKUP(Tabelle7[[#This Row],[NegotiationID]]&amp;"FinalAccept",Tabelle7[NegotiationID]&amp;Tabelle7[ActionType],Tabelle7[ActionType],,0),_xlfn.XLOOKUP(Tabelle7[[#This Row],[NegotiationID]]&amp;"FinalReject",Tabelle7[NegotiationID]&amp;Tabelle7[ActionType],Tabelle7[ActionType],,0))</f>
        <v>FinalAccept</v>
      </c>
      <c r="J368">
        <v>1</v>
      </c>
      <c r="K368">
        <v>0.86399999999999999</v>
      </c>
      <c r="L368">
        <v>1.8640000000000001</v>
      </c>
      <c r="M368">
        <v>0.13600000000000001</v>
      </c>
      <c r="N368">
        <v>111</v>
      </c>
      <c r="O368">
        <v>3498</v>
      </c>
      <c r="P368">
        <v>21</v>
      </c>
      <c r="Q368" s="3" t="s">
        <v>828</v>
      </c>
    </row>
    <row r="369" ht="15" customHeight="1">
      <c r="A369" t="e">
        <f t="shared" ca="1" si="489"/>
        <v>#VALUE!</v>
      </c>
      <c r="B369" t="e">
        <f t="array" ref="B369" ca="1">_xlfn.XLOOKUP(Tabelle7[[#This Row],[ExperimentID]]&amp;Tabelle7[[#This Row],[NegotiationID]]&amp;Tabelle7[[#This Row],[MessageID]],ALL_IN_ONE[ExperimentID]&amp;ALL_IN_ONE[NegotiationID]&amp;ALL_IN_ONE[MessageID],ALL_IN_ONE[Gesamt_ID],,0)</f>
        <v>#VALUE!</v>
      </c>
      <c r="C369">
        <f>IF(AND($F368=Tabelle7[[#This Row],[ReceiverID]],$G368=Tabelle7[[#This Row],[SenderID]]),$C368,IF(ISBLANK($G368),$C368,$C368+1))</f>
        <v>93</v>
      </c>
      <c r="D369" t="s">
        <v>561</v>
      </c>
      <c r="E369">
        <v>9189</v>
      </c>
      <c r="F369">
        <v>1217</v>
      </c>
      <c r="G369">
        <v>1218</v>
      </c>
      <c r="H369" t="s">
        <v>31</v>
      </c>
      <c r="I369" t="str">
        <f t="array" ref="I369">IFERROR(_xlfn.XLOOKUP(Tabelle7[[#This Row],[NegotiationID]]&amp;"FinalAccept",Tabelle7[NegotiationID]&amp;Tabelle7[ActionType],Tabelle7[ActionType],,0),_xlfn.XLOOKUP(Tabelle7[[#This Row],[NegotiationID]]&amp;"FinalReject",Tabelle7[NegotiationID]&amp;Tabelle7[ActionType],Tabelle7[ActionType],,0))</f>
        <v>FinalAccept</v>
      </c>
      <c r="J369">
        <v>0.92000000000000004</v>
      </c>
      <c r="K369">
        <v>0.92959999999999998</v>
      </c>
      <c r="L369">
        <v>1.8495999999999999</v>
      </c>
      <c r="M369">
        <v>0.0095999999999999992</v>
      </c>
      <c r="N369">
        <v>159</v>
      </c>
      <c r="O369">
        <v>3498</v>
      </c>
      <c r="P369">
        <v>21</v>
      </c>
      <c r="Q369" s="3" t="s">
        <v>829</v>
      </c>
    </row>
    <row r="370" ht="15" customHeight="1">
      <c r="A370" t="e">
        <f t="shared" ca="1" si="489"/>
        <v>#VALUE!</v>
      </c>
      <c r="B370" t="e">
        <f t="array" ref="B370" ca="1">_xlfn.XLOOKUP(Tabelle7[[#This Row],[ExperimentID]]&amp;Tabelle7[[#This Row],[NegotiationID]]&amp;Tabelle7[[#This Row],[MessageID]],ALL_IN_ONE[ExperimentID]&amp;ALL_IN_ONE[NegotiationID]&amp;ALL_IN_ONE[MessageID],ALL_IN_ONE[Gesamt_ID],,0)</f>
        <v>#VALUE!</v>
      </c>
      <c r="C370">
        <f>IF(AND($F369=Tabelle7[[#This Row],[ReceiverID]],$G369=Tabelle7[[#This Row],[SenderID]]),$C369,IF(ISBLANK($G369),$C369,$C369+1))</f>
        <v>93</v>
      </c>
      <c r="D370" t="s">
        <v>561</v>
      </c>
      <c r="E370">
        <v>9750</v>
      </c>
      <c r="F370">
        <v>1218</v>
      </c>
      <c r="G370">
        <v>1217</v>
      </c>
      <c r="H370" t="s">
        <v>31</v>
      </c>
      <c r="I370" t="str">
        <f t="array" ref="I370">IFERROR(_xlfn.XLOOKUP(Tabelle7[[#This Row],[NegotiationID]]&amp;"FinalAccept",Tabelle7[NegotiationID]&amp;Tabelle7[ActionType],Tabelle7[ActionType],,0),_xlfn.XLOOKUP(Tabelle7[[#This Row],[NegotiationID]]&amp;"FinalReject",Tabelle7[NegotiationID]&amp;Tabelle7[ActionType],Tabelle7[ActionType],,0))</f>
        <v>FinalAccept</v>
      </c>
      <c r="J370">
        <v>0.96799999999999997</v>
      </c>
      <c r="K370">
        <v>0.88480000000000003</v>
      </c>
      <c r="L370">
        <v>1.8528</v>
      </c>
      <c r="M370">
        <v>0.083199999999999996</v>
      </c>
      <c r="N370">
        <v>191</v>
      </c>
      <c r="O370">
        <v>3498</v>
      </c>
      <c r="P370">
        <v>21</v>
      </c>
      <c r="Q370" s="3" t="s">
        <v>830</v>
      </c>
    </row>
    <row r="371" ht="15" customHeight="1">
      <c r="A371" t="e">
        <f t="shared" ca="1" si="489"/>
        <v>#VALUE!</v>
      </c>
      <c r="B371" t="e">
        <f t="array" ref="B371" ca="1">_xlfn.XLOOKUP(Tabelle7[[#This Row],[ExperimentID]]&amp;Tabelle7[[#This Row],[NegotiationID]]&amp;Tabelle7[[#This Row],[MessageID]],ALL_IN_ONE[ExperimentID]&amp;ALL_IN_ONE[NegotiationID]&amp;ALL_IN_ONE[MessageID],ALL_IN_ONE[Gesamt_ID],,0)</f>
        <v>#VALUE!</v>
      </c>
      <c r="C371">
        <f>IF(AND($F370=Tabelle7[[#This Row],[ReceiverID]],$G370=Tabelle7[[#This Row],[SenderID]]),$C370,IF(ISBLANK($G370),$C370,$C370+1))</f>
        <v>93</v>
      </c>
      <c r="D371" t="s">
        <v>561</v>
      </c>
      <c r="E371">
        <v>10511</v>
      </c>
      <c r="F371">
        <v>1217</v>
      </c>
      <c r="G371">
        <v>1218</v>
      </c>
      <c r="H371" t="s">
        <v>31</v>
      </c>
      <c r="I371" t="str">
        <f t="array" ref="I371">IFERROR(_xlfn.XLOOKUP(Tabelle7[[#This Row],[NegotiationID]]&amp;"FinalAccept",Tabelle7[NegotiationID]&amp;Tabelle7[ActionType],Tabelle7[ActionType],,0),_xlfn.XLOOKUP(Tabelle7[[#This Row],[NegotiationID]]&amp;"FinalReject",Tabelle7[NegotiationID]&amp;Tabelle7[ActionType],Tabelle7[ActionType],,0))</f>
        <v>FinalAccept</v>
      </c>
      <c r="J371">
        <v>0.88480000000000003</v>
      </c>
      <c r="K371">
        <v>0.84019999999999995</v>
      </c>
      <c r="L371">
        <v>1.7250000000000001</v>
      </c>
      <c r="M371">
        <v>0.044600000000000001</v>
      </c>
      <c r="N371">
        <v>116</v>
      </c>
      <c r="O371">
        <v>3498</v>
      </c>
      <c r="P371">
        <v>21</v>
      </c>
      <c r="Q371" s="3" t="s">
        <v>831</v>
      </c>
    </row>
    <row r="372" ht="15" customHeight="1">
      <c r="A372" t="e">
        <f t="shared" ca="1" si="489"/>
        <v>#VALUE!</v>
      </c>
      <c r="B372" t="e">
        <f t="array" ref="B372" ca="1">_xlfn.XLOOKUP(Tabelle7[[#This Row],[ExperimentID]]&amp;Tabelle7[[#This Row],[NegotiationID]]&amp;Tabelle7[[#This Row],[MessageID]],ALL_IN_ONE[ExperimentID]&amp;ALL_IN_ONE[NegotiationID]&amp;ALL_IN_ONE[MessageID],ALL_IN_ONE[Gesamt_ID],,0)</f>
        <v>#VALUE!</v>
      </c>
      <c r="C372">
        <f>IF(AND($F371=Tabelle7[[#This Row],[ReceiverID]],$G371=Tabelle7[[#This Row],[SenderID]]),$C371,IF(ISBLANK($G371),$C371,$C371+1))</f>
        <v>93</v>
      </c>
      <c r="D372" t="s">
        <v>561</v>
      </c>
      <c r="E372">
        <v>10824</v>
      </c>
      <c r="F372">
        <v>1218</v>
      </c>
      <c r="G372">
        <v>1217</v>
      </c>
      <c r="H372" t="s">
        <v>31</v>
      </c>
      <c r="I372" t="str">
        <f t="array" ref="I372">IFERROR(_xlfn.XLOOKUP(Tabelle7[[#This Row],[NegotiationID]]&amp;"FinalAccept",Tabelle7[NegotiationID]&amp;Tabelle7[ActionType],Tabelle7[ActionType],,0),_xlfn.XLOOKUP(Tabelle7[[#This Row],[NegotiationID]]&amp;"FinalReject",Tabelle7[NegotiationID]&amp;Tabelle7[ActionType],Tabelle7[ActionType],,0))</f>
        <v>FinalAccept</v>
      </c>
      <c r="J372">
        <v>0.96799999999999997</v>
      </c>
      <c r="K372">
        <v>0.50919999999999999</v>
      </c>
      <c r="L372">
        <v>1.4772000000000001</v>
      </c>
      <c r="M372">
        <v>0.45879999999999999</v>
      </c>
      <c r="N372">
        <v>233</v>
      </c>
      <c r="O372">
        <v>3498</v>
      </c>
      <c r="P372">
        <v>21</v>
      </c>
      <c r="Q372" s="3" t="s">
        <v>832</v>
      </c>
    </row>
    <row r="373" ht="15" customHeight="1">
      <c r="A373" t="e">
        <f t="shared" ca="1" si="489"/>
        <v>#VALUE!</v>
      </c>
      <c r="B373" t="e">
        <f t="array" ref="B373" ca="1">_xlfn.XLOOKUP(Tabelle7[[#This Row],[ExperimentID]]&amp;Tabelle7[[#This Row],[NegotiationID]]&amp;Tabelle7[[#This Row],[MessageID]],ALL_IN_ONE[ExperimentID]&amp;ALL_IN_ONE[NegotiationID]&amp;ALL_IN_ONE[MessageID],ALL_IN_ONE[Gesamt_ID],,0)</f>
        <v>#VALUE!</v>
      </c>
      <c r="C373">
        <f>IF(AND($F372=Tabelle7[[#This Row],[ReceiverID]],$G372=Tabelle7[[#This Row],[SenderID]]),$C372,IF(ISBLANK($G372),$C372,$C372+1))</f>
        <v>93</v>
      </c>
      <c r="D373" t="s">
        <v>561</v>
      </c>
      <c r="E373">
        <v>10873</v>
      </c>
      <c r="F373">
        <v>1217</v>
      </c>
      <c r="G373">
        <v>1218</v>
      </c>
      <c r="H373" t="s">
        <v>31</v>
      </c>
      <c r="I373" t="str">
        <f t="array" ref="I373">IFERROR(_xlfn.XLOOKUP(Tabelle7[[#This Row],[NegotiationID]]&amp;"FinalAccept",Tabelle7[NegotiationID]&amp;Tabelle7[ActionType],Tabelle7[ActionType],,0),_xlfn.XLOOKUP(Tabelle7[[#This Row],[NegotiationID]]&amp;"FinalReject",Tabelle7[NegotiationID]&amp;Tabelle7[ActionType],Tabelle7[ActionType],,0))</f>
        <v>FinalAccept</v>
      </c>
      <c r="J373">
        <v>0.88480000000000003</v>
      </c>
      <c r="K373">
        <v>0.61899999999999999</v>
      </c>
      <c r="L373">
        <v>1.5038</v>
      </c>
      <c r="M373">
        <v>0.26579999999999998</v>
      </c>
      <c r="N373">
        <v>195</v>
      </c>
      <c r="O373">
        <v>3498</v>
      </c>
      <c r="P373">
        <v>21</v>
      </c>
      <c r="Q373" s="3" t="s">
        <v>833</v>
      </c>
    </row>
    <row r="374" ht="15" customHeight="1">
      <c r="A374" t="e">
        <f t="shared" ca="1" si="489"/>
        <v>#VALUE!</v>
      </c>
      <c r="B374" t="e">
        <f t="array" ref="B374" ca="1">_xlfn.XLOOKUP(Tabelle7[[#This Row],[ExperimentID]]&amp;Tabelle7[[#This Row],[NegotiationID]]&amp;Tabelle7[[#This Row],[MessageID]],ALL_IN_ONE[ExperimentID]&amp;ALL_IN_ONE[NegotiationID]&amp;ALL_IN_ONE[MessageID],ALL_IN_ONE[Gesamt_ID],,0)</f>
        <v>#VALUE!</v>
      </c>
      <c r="C374">
        <f>IF(AND($F373=Tabelle7[[#This Row],[ReceiverID]],$G373=Tabelle7[[#This Row],[SenderID]]),$C373,IF(ISBLANK($G373),$C373,$C373+1))</f>
        <v>93</v>
      </c>
      <c r="D374" t="s">
        <v>561</v>
      </c>
      <c r="E374">
        <v>10891</v>
      </c>
      <c r="F374">
        <v>1218</v>
      </c>
      <c r="G374">
        <v>1217</v>
      </c>
      <c r="H374" t="s">
        <v>31</v>
      </c>
      <c r="I374" t="str">
        <f t="array" ref="I374">IFERROR(_xlfn.XLOOKUP(Tabelle7[[#This Row],[NegotiationID]]&amp;"FinalAccept",Tabelle7[NegotiationID]&amp;Tabelle7[ActionType],Tabelle7[ActionType],,0),_xlfn.XLOOKUP(Tabelle7[[#This Row],[NegotiationID]]&amp;"FinalReject",Tabelle7[NegotiationID]&amp;Tabelle7[ActionType],Tabelle7[ActionType],,0))</f>
        <v>FinalAccept</v>
      </c>
      <c r="J374">
        <v>0.84019999999999995</v>
      </c>
      <c r="K374">
        <v>0.63880000000000003</v>
      </c>
      <c r="L374">
        <v>1.4790000000000001</v>
      </c>
      <c r="M374">
        <v>0.2014</v>
      </c>
      <c r="N374">
        <v>122</v>
      </c>
      <c r="O374">
        <v>3498</v>
      </c>
      <c r="P374">
        <v>21</v>
      </c>
      <c r="Q374" s="3" t="s">
        <v>834</v>
      </c>
    </row>
    <row r="375" ht="15" customHeight="1">
      <c r="A375" t="e">
        <f t="shared" ca="1" si="489"/>
        <v>#VALUE!</v>
      </c>
      <c r="B375" t="e">
        <f t="array" ref="B375" ca="1">_xlfn.XLOOKUP(Tabelle7[[#This Row],[ExperimentID]]&amp;Tabelle7[[#This Row],[NegotiationID]]&amp;Tabelle7[[#This Row],[MessageID]],ALL_IN_ONE[ExperimentID]&amp;ALL_IN_ONE[NegotiationID]&amp;ALL_IN_ONE[MessageID],ALL_IN_ONE[Gesamt_ID],,0)</f>
        <v>#VALUE!</v>
      </c>
      <c r="C375">
        <f>IF(AND($F374=Tabelle7[[#This Row],[ReceiverID]],$G374=Tabelle7[[#This Row],[SenderID]]),$C374,IF(ISBLANK($G374),$C374,$C374+1))</f>
        <v>93</v>
      </c>
      <c r="D375" t="s">
        <v>561</v>
      </c>
      <c r="E375">
        <v>10924</v>
      </c>
      <c r="F375">
        <v>1217</v>
      </c>
      <c r="G375">
        <v>1218</v>
      </c>
      <c r="H375" t="s">
        <v>31</v>
      </c>
      <c r="I375" t="str">
        <f t="array" ref="I375">IFERROR(_xlfn.XLOOKUP(Tabelle7[[#This Row],[NegotiationID]]&amp;"FinalAccept",Tabelle7[NegotiationID]&amp;Tabelle7[ActionType],Tabelle7[ActionType],,0),_xlfn.XLOOKUP(Tabelle7[[#This Row],[NegotiationID]]&amp;"FinalReject",Tabelle7[NegotiationID]&amp;Tabelle7[ActionType],Tabelle7[ActionType],,0))</f>
        <v>FinalAccept</v>
      </c>
      <c r="J375">
        <v>0.78239999999999998</v>
      </c>
      <c r="K375">
        <v>0.56679999999999997</v>
      </c>
      <c r="L375">
        <v>1.3492</v>
      </c>
      <c r="M375">
        <v>0.21560000000000001</v>
      </c>
      <c r="N375">
        <v>163</v>
      </c>
      <c r="O375">
        <v>3498</v>
      </c>
      <c r="P375">
        <v>21</v>
      </c>
      <c r="Q375" s="3" t="s">
        <v>835</v>
      </c>
    </row>
    <row r="376" ht="15" customHeight="1">
      <c r="A376" t="e">
        <f t="shared" ca="1" si="489"/>
        <v>#VALUE!</v>
      </c>
      <c r="B376" t="e">
        <f t="array" ref="B376" ca="1">_xlfn.XLOOKUP(Tabelle7[[#This Row],[ExperimentID]]&amp;Tabelle7[[#This Row],[NegotiationID]]&amp;Tabelle7[[#This Row],[MessageID]],ALL_IN_ONE[ExperimentID]&amp;ALL_IN_ONE[NegotiationID]&amp;ALL_IN_ONE[MessageID],ALL_IN_ONE[Gesamt_ID],,0)</f>
        <v>#VALUE!</v>
      </c>
      <c r="C376">
        <f>IF(AND($F375=Tabelle7[[#This Row],[ReceiverID]],$G375=Tabelle7[[#This Row],[SenderID]]),$C375,IF(ISBLANK($G375),$C375,$C375+1))</f>
        <v>93</v>
      </c>
      <c r="D376" t="s">
        <v>561</v>
      </c>
      <c r="E376">
        <v>11016</v>
      </c>
      <c r="F376">
        <v>1218</v>
      </c>
      <c r="G376">
        <v>1217</v>
      </c>
      <c r="H376" t="s">
        <v>31</v>
      </c>
      <c r="I376" t="str">
        <f t="array" ref="I376">IFERROR(_xlfn.XLOOKUP(Tabelle7[[#This Row],[NegotiationID]]&amp;"FinalAccept",Tabelle7[NegotiationID]&amp;Tabelle7[ActionType],Tabelle7[ActionType],,0),_xlfn.XLOOKUP(Tabelle7[[#This Row],[NegotiationID]]&amp;"FinalReject",Tabelle7[NegotiationID]&amp;Tabelle7[ActionType],Tabelle7[ActionType],,0))</f>
        <v>FinalAccept</v>
      </c>
      <c r="J376">
        <v>0.80000000000000004</v>
      </c>
      <c r="K376">
        <v>0.19520000000000001</v>
      </c>
      <c r="L376">
        <v>0.99519999999999997</v>
      </c>
      <c r="M376">
        <v>0.6048</v>
      </c>
      <c r="N376">
        <v>211</v>
      </c>
      <c r="O376">
        <v>3498</v>
      </c>
      <c r="P376">
        <v>21</v>
      </c>
      <c r="Q376" s="3" t="s">
        <v>836</v>
      </c>
    </row>
    <row r="377" ht="15" customHeight="1">
      <c r="A377" t="e">
        <f t="shared" ca="1" si="489"/>
        <v>#VALUE!</v>
      </c>
      <c r="B377" t="e">
        <f t="array" ref="B377" ca="1">_xlfn.XLOOKUP(Tabelle7[[#This Row],[ExperimentID]]&amp;Tabelle7[[#This Row],[NegotiationID]]&amp;Tabelle7[[#This Row],[MessageID]],ALL_IN_ONE[ExperimentID]&amp;ALL_IN_ONE[NegotiationID]&amp;ALL_IN_ONE[MessageID],ALL_IN_ONE[Gesamt_ID],,0)</f>
        <v>#VALUE!</v>
      </c>
      <c r="C377">
        <f>IF(AND($F376=Tabelle7[[#This Row],[ReceiverID]],$G376=Tabelle7[[#This Row],[SenderID]]),$C376,IF(ISBLANK($G376),$C376,$C376+1))</f>
        <v>93</v>
      </c>
      <c r="D377" t="s">
        <v>561</v>
      </c>
      <c r="E377">
        <v>11798</v>
      </c>
      <c r="F377">
        <v>1217</v>
      </c>
      <c r="G377">
        <v>1218</v>
      </c>
      <c r="H377" t="s">
        <v>31</v>
      </c>
      <c r="I377" t="str">
        <f t="array" ref="I377">IFERROR(_xlfn.XLOOKUP(Tabelle7[[#This Row],[NegotiationID]]&amp;"FinalAccept",Tabelle7[NegotiationID]&amp;Tabelle7[ActionType],Tabelle7[ActionType],,0),_xlfn.XLOOKUP(Tabelle7[[#This Row],[NegotiationID]]&amp;"FinalReject",Tabelle7[NegotiationID]&amp;Tabelle7[ActionType],Tabelle7[ActionType],,0))</f>
        <v>FinalAccept</v>
      </c>
      <c r="J377">
        <v>0.78239999999999998</v>
      </c>
      <c r="K377">
        <v>0.18679999999999999</v>
      </c>
      <c r="L377">
        <v>0.96919999999999995</v>
      </c>
      <c r="M377">
        <v>0.59560000000000002</v>
      </c>
      <c r="N377">
        <v>288</v>
      </c>
      <c r="O377">
        <v>3498</v>
      </c>
      <c r="P377">
        <v>21</v>
      </c>
      <c r="Q377" s="3" t="s">
        <v>837</v>
      </c>
    </row>
    <row r="378" ht="15" customHeight="1">
      <c r="A378" t="e">
        <f t="shared" ca="1" si="489"/>
        <v>#VALUE!</v>
      </c>
      <c r="B378" t="e">
        <f t="array" ref="B378" ca="1">_xlfn.XLOOKUP(Tabelle7[[#This Row],[ExperimentID]]&amp;Tabelle7[[#This Row],[NegotiationID]]&amp;Tabelle7[[#This Row],[MessageID]],ALL_IN_ONE[ExperimentID]&amp;ALL_IN_ONE[NegotiationID]&amp;ALL_IN_ONE[MessageID],ALL_IN_ONE[Gesamt_ID],,0)</f>
        <v>#VALUE!</v>
      </c>
      <c r="C378">
        <f>IF(AND($F377=Tabelle7[[#This Row],[ReceiverID]],$G377=Tabelle7[[#This Row],[SenderID]]),$C377,IF(ISBLANK($G377),$C377,$C377+1))</f>
        <v>93</v>
      </c>
      <c r="D378" t="s">
        <v>561</v>
      </c>
      <c r="E378">
        <v>11893</v>
      </c>
      <c r="F378">
        <v>1218</v>
      </c>
      <c r="G378">
        <v>1217</v>
      </c>
      <c r="H378" t="s">
        <v>31</v>
      </c>
      <c r="I378" t="str">
        <f t="array" ref="I378">IFERROR(_xlfn.XLOOKUP(Tabelle7[[#This Row],[NegotiationID]]&amp;"FinalAccept",Tabelle7[NegotiationID]&amp;Tabelle7[ActionType],Tabelle7[ActionType],,0),_xlfn.XLOOKUP(Tabelle7[[#This Row],[NegotiationID]]&amp;"FinalReject",Tabelle7[NegotiationID]&amp;Tabelle7[ActionType],Tabelle7[ActionType],,0))</f>
        <v>FinalAccept</v>
      </c>
      <c r="J378">
        <v>0.74680000000000002</v>
      </c>
      <c r="K378">
        <v>0.37519999999999998</v>
      </c>
      <c r="L378">
        <v>1.1220000000000001</v>
      </c>
      <c r="M378">
        <v>0.37159999999999999</v>
      </c>
      <c r="N378">
        <v>252</v>
      </c>
      <c r="O378">
        <v>3498</v>
      </c>
      <c r="P378">
        <v>21</v>
      </c>
      <c r="Q378" s="3" t="s">
        <v>838</v>
      </c>
    </row>
    <row r="379" ht="15" customHeight="1">
      <c r="A379" t="e">
        <f t="shared" ca="1" si="489"/>
        <v>#VALUE!</v>
      </c>
      <c r="B379" t="e">
        <f t="array" ref="B379" ca="1">_xlfn.XLOOKUP(Tabelle7[[#This Row],[ExperimentID]]&amp;Tabelle7[[#This Row],[NegotiationID]]&amp;Tabelle7[[#This Row],[MessageID]],ALL_IN_ONE[ExperimentID]&amp;ALL_IN_ONE[NegotiationID]&amp;ALL_IN_ONE[MessageID],ALL_IN_ONE[Gesamt_ID],,0)</f>
        <v>#VALUE!</v>
      </c>
      <c r="C379">
        <f>IF(AND($F378=Tabelle7[[#This Row],[ReceiverID]],$G378=Tabelle7[[#This Row],[SenderID]]),$C378,IF(ISBLANK($G378),$C378,$C378+1))</f>
        <v>93</v>
      </c>
      <c r="D379" t="s">
        <v>561</v>
      </c>
      <c r="E379">
        <v>12011</v>
      </c>
      <c r="F379">
        <v>1217</v>
      </c>
      <c r="G379">
        <v>1218</v>
      </c>
      <c r="H379" t="s">
        <v>31</v>
      </c>
      <c r="I379" t="str">
        <f t="array" ref="I379">IFERROR(_xlfn.XLOOKUP(Tabelle7[[#This Row],[NegotiationID]]&amp;"FinalAccept",Tabelle7[NegotiationID]&amp;Tabelle7[ActionType],Tabelle7[ActionType],,0),_xlfn.XLOOKUP(Tabelle7[[#This Row],[NegotiationID]]&amp;"FinalReject",Tabelle7[NegotiationID]&amp;Tabelle7[ActionType],Tabelle7[ActionType],,0))</f>
        <v>FinalAccept</v>
      </c>
      <c r="J379">
        <v>0.57940000000000003</v>
      </c>
      <c r="K379">
        <v>0.40300000000000002</v>
      </c>
      <c r="L379">
        <v>0.98240000000000005</v>
      </c>
      <c r="M379">
        <v>0.1764</v>
      </c>
      <c r="N379">
        <v>125</v>
      </c>
      <c r="O379">
        <v>3498</v>
      </c>
      <c r="P379">
        <v>21</v>
      </c>
      <c r="Q379" s="3" t="s">
        <v>839</v>
      </c>
    </row>
    <row r="380" ht="15" customHeight="1">
      <c r="A380" t="e">
        <f t="shared" ca="1" si="489"/>
        <v>#VALUE!</v>
      </c>
      <c r="B380" t="e">
        <f t="array" ref="B380" ca="1">_xlfn.XLOOKUP(Tabelle7[[#This Row],[ExperimentID]]&amp;Tabelle7[[#This Row],[NegotiationID]]&amp;Tabelle7[[#This Row],[MessageID]],ALL_IN_ONE[ExperimentID]&amp;ALL_IN_ONE[NegotiationID]&amp;ALL_IN_ONE[MessageID],ALL_IN_ONE[Gesamt_ID],,0)</f>
        <v>#VALUE!</v>
      </c>
      <c r="C380">
        <f>IF(AND($F379=Tabelle7[[#This Row],[ReceiverID]],$G379=Tabelle7[[#This Row],[SenderID]]),$C379,IF(ISBLANK($G379),$C379,$C379+1))</f>
        <v>93</v>
      </c>
      <c r="D380" t="s">
        <v>561</v>
      </c>
      <c r="E380">
        <v>12068</v>
      </c>
      <c r="F380">
        <v>1218</v>
      </c>
      <c r="G380">
        <v>1217</v>
      </c>
      <c r="H380" t="s">
        <v>31</v>
      </c>
      <c r="I380" t="str">
        <f t="array" ref="I380">IFERROR(_xlfn.XLOOKUP(Tabelle7[[#This Row],[NegotiationID]]&amp;"FinalAccept",Tabelle7[NegotiationID]&amp;Tabelle7[ActionType],Tabelle7[ActionType],,0),_xlfn.XLOOKUP(Tabelle7[[#This Row],[NegotiationID]]&amp;"FinalReject",Tabelle7[NegotiationID]&amp;Tabelle7[ActionType],Tabelle7[ActionType],,0))</f>
        <v>FinalAccept</v>
      </c>
      <c r="J380">
        <v>0.70840000000000003</v>
      </c>
      <c r="K380">
        <v>0.41039999999999999</v>
      </c>
      <c r="L380">
        <v>1.1188</v>
      </c>
      <c r="M380">
        <v>0.29799999999999999</v>
      </c>
      <c r="N380">
        <v>370</v>
      </c>
      <c r="O380">
        <v>3498</v>
      </c>
      <c r="P380">
        <v>21</v>
      </c>
      <c r="Q380" s="3" t="s">
        <v>840</v>
      </c>
    </row>
    <row r="381" ht="15" customHeight="1">
      <c r="A381" t="e">
        <f t="shared" ca="1" si="489"/>
        <v>#VALUE!</v>
      </c>
      <c r="B381" t="e">
        <f t="array" ref="B381" ca="1">_xlfn.XLOOKUP(Tabelle7[[#This Row],[ExperimentID]]&amp;Tabelle7[[#This Row],[NegotiationID]]&amp;Tabelle7[[#This Row],[MessageID]],ALL_IN_ONE[ExperimentID]&amp;ALL_IN_ONE[NegotiationID]&amp;ALL_IN_ONE[MessageID],ALL_IN_ONE[Gesamt_ID],,0)</f>
        <v>#VALUE!</v>
      </c>
      <c r="C381">
        <f>IF(AND($F380=Tabelle7[[#This Row],[ReceiverID]],$G380=Tabelle7[[#This Row],[SenderID]]),$C380,IF(ISBLANK($G380),$C380,$C380+1))</f>
        <v>93</v>
      </c>
      <c r="D381" t="s">
        <v>561</v>
      </c>
      <c r="E381">
        <v>12120</v>
      </c>
      <c r="F381">
        <v>1217</v>
      </c>
      <c r="G381">
        <v>1218</v>
      </c>
      <c r="H381" t="s">
        <v>31</v>
      </c>
      <c r="I381" t="str">
        <f t="array" ref="I381">IFERROR(_xlfn.XLOOKUP(Tabelle7[[#This Row],[NegotiationID]]&amp;"FinalAccept",Tabelle7[NegotiationID]&amp;Tabelle7[ActionType],Tabelle7[ActionType],,0),_xlfn.XLOOKUP(Tabelle7[[#This Row],[NegotiationID]]&amp;"FinalReject",Tabelle7[NegotiationID]&amp;Tabelle7[ActionType],Tabelle7[ActionType],,0))</f>
        <v>FinalAccept</v>
      </c>
      <c r="J381">
        <v>0.61460000000000004</v>
      </c>
      <c r="K381">
        <v>0.36459999999999998</v>
      </c>
      <c r="L381">
        <v>0.97919999999999996</v>
      </c>
      <c r="M381">
        <v>0.25</v>
      </c>
      <c r="N381">
        <v>170</v>
      </c>
      <c r="O381">
        <v>3498</v>
      </c>
      <c r="P381">
        <v>21</v>
      </c>
      <c r="Q381" s="3" t="s">
        <v>841</v>
      </c>
    </row>
    <row r="382" ht="15" customHeight="1">
      <c r="A382" t="e">
        <f t="shared" ca="1" si="489"/>
        <v>#VALUE!</v>
      </c>
      <c r="B382" t="e">
        <f t="array" ref="B382" ca="1">_xlfn.XLOOKUP(Tabelle7[[#This Row],[ExperimentID]]&amp;Tabelle7[[#This Row],[NegotiationID]]&amp;Tabelle7[[#This Row],[MessageID]],ALL_IN_ONE[ExperimentID]&amp;ALL_IN_ONE[NegotiationID]&amp;ALL_IN_ONE[MessageID],ALL_IN_ONE[Gesamt_ID],,0)</f>
        <v>#VALUE!</v>
      </c>
      <c r="C382">
        <f>IF(AND($F381=Tabelle7[[#This Row],[ReceiverID]],$G381=Tabelle7[[#This Row],[SenderID]]),$C381,IF(ISBLANK($G381),$C381,$C381+1))</f>
        <v>93</v>
      </c>
      <c r="D382" t="s">
        <v>561</v>
      </c>
      <c r="E382">
        <v>12573</v>
      </c>
      <c r="F382">
        <v>1218</v>
      </c>
      <c r="G382">
        <v>1217</v>
      </c>
      <c r="H382" t="s">
        <v>31</v>
      </c>
      <c r="I382" t="str">
        <f t="array" ref="I382">IFERROR(_xlfn.XLOOKUP(Tabelle7[[#This Row],[NegotiationID]]&amp;"FinalAccept",Tabelle7[NegotiationID]&amp;Tabelle7[ActionType],Tabelle7[ActionType],,0),_xlfn.XLOOKUP(Tabelle7[[#This Row],[NegotiationID]]&amp;"FinalReject",Tabelle7[NegotiationID]&amp;Tabelle7[ActionType],Tabelle7[ActionType],,0))</f>
        <v>FinalAccept</v>
      </c>
      <c r="J382">
        <v>0.63639999999999997</v>
      </c>
      <c r="K382">
        <v>0.43640000000000001</v>
      </c>
      <c r="L382">
        <v>1.0728</v>
      </c>
      <c r="M382">
        <v>0.20000000000000001</v>
      </c>
      <c r="N382">
        <v>217</v>
      </c>
      <c r="O382">
        <v>3498</v>
      </c>
      <c r="P382">
        <v>21</v>
      </c>
      <c r="Q382" s="3" t="s">
        <v>842</v>
      </c>
    </row>
    <row r="383" ht="15" customHeight="1">
      <c r="A383" t="e">
        <f t="shared" ca="1" si="489"/>
        <v>#VALUE!</v>
      </c>
      <c r="B383" t="e">
        <f t="array" ref="B383" ca="1">_xlfn.XLOOKUP(Tabelle7[[#This Row],[ExperimentID]]&amp;Tabelle7[[#This Row],[NegotiationID]]&amp;Tabelle7[[#This Row],[MessageID]],ALL_IN_ONE[ExperimentID]&amp;ALL_IN_ONE[NegotiationID]&amp;ALL_IN_ONE[MessageID],ALL_IN_ONE[Gesamt_ID],,0)</f>
        <v>#VALUE!</v>
      </c>
      <c r="C383">
        <f>IF(AND($F382=Tabelle7[[#This Row],[ReceiverID]],$G382=Tabelle7[[#This Row],[SenderID]]),$C382,IF(ISBLANK($G382),$C382,$C382+1))</f>
        <v>93</v>
      </c>
      <c r="D383" t="s">
        <v>561</v>
      </c>
      <c r="E383">
        <v>12876</v>
      </c>
      <c r="F383">
        <v>1217</v>
      </c>
      <c r="G383">
        <v>1218</v>
      </c>
      <c r="H383" t="s">
        <v>31</v>
      </c>
      <c r="I383" t="str">
        <f t="array" ref="I383">IFERROR(_xlfn.XLOOKUP(Tabelle7[[#This Row],[NegotiationID]]&amp;"FinalAccept",Tabelle7[NegotiationID]&amp;Tabelle7[ActionType],Tabelle7[ActionType],,0),_xlfn.XLOOKUP(Tabelle7[[#This Row],[NegotiationID]]&amp;"FinalReject",Tabelle7[NegotiationID]&amp;Tabelle7[ActionType],Tabelle7[ActionType],,0))</f>
        <v>FinalAccept</v>
      </c>
      <c r="J383">
        <v>0.46360000000000001</v>
      </c>
      <c r="K383">
        <v>0.45639999999999997</v>
      </c>
      <c r="L383">
        <v>0.92000000000000004</v>
      </c>
      <c r="M383">
        <v>0.0071999999999999998</v>
      </c>
      <c r="N383">
        <v>222</v>
      </c>
      <c r="O383">
        <v>3498</v>
      </c>
      <c r="P383">
        <v>21</v>
      </c>
      <c r="Q383" s="3" t="s">
        <v>843</v>
      </c>
    </row>
    <row r="384" ht="15" hidden="1" customHeight="1">
      <c r="A384" t="e">
        <f t="shared" ca="1" si="489"/>
        <v>#VALUE!</v>
      </c>
      <c r="B384" t="e">
        <f t="array" ref="B384" ca="1">_xlfn.XLOOKUP(Tabelle7[[#This Row],[ExperimentID]]&amp;Tabelle7[[#This Row],[NegotiationID]]&amp;Tabelle7[[#This Row],[MessageID]],ALL_IN_ONE[ExperimentID]&amp;ALL_IN_ONE[NegotiationID]&amp;ALL_IN_ONE[MessageID],ALL_IN_ONE[Gesamt_ID],,0)</f>
        <v>#VALUE!</v>
      </c>
      <c r="C384">
        <f>IF(AND($F383=Tabelle7[[#This Row],[ReceiverID]],$G383=Tabelle7[[#This Row],[SenderID]]),$C383,IF(ISBLANK($G383),$C383,$C383+1))</f>
        <v>93</v>
      </c>
      <c r="D384" t="s">
        <v>561</v>
      </c>
      <c r="E384">
        <v>13176</v>
      </c>
      <c r="F384">
        <v>1218</v>
      </c>
      <c r="G384">
        <v>1217</v>
      </c>
      <c r="H384" t="s">
        <v>22</v>
      </c>
      <c r="I384" t="str">
        <f t="array" ref="I384">IFERROR(_xlfn.XLOOKUP(Tabelle7[[#This Row],[NegotiationID]]&amp;"FinalAccept",Tabelle7[NegotiationID]&amp;Tabelle7[ActionType],Tabelle7[ActionType],,0),_xlfn.XLOOKUP(Tabelle7[[#This Row],[NegotiationID]]&amp;"FinalReject",Tabelle7[NegotiationID]&amp;Tabelle7[ActionType],Tabelle7[ActionType],,0))</f>
        <v>FinalAccept</v>
      </c>
      <c r="N384">
        <v>49</v>
      </c>
      <c r="O384">
        <v>3498</v>
      </c>
      <c r="P384">
        <v>21</v>
      </c>
      <c r="Q384" s="3" t="s">
        <v>6233</v>
      </c>
    </row>
    <row r="385" ht="15" hidden="1" customHeight="1">
      <c r="A385" t="e">
        <f t="shared" ca="1" si="489"/>
        <v>#VALUE!</v>
      </c>
      <c r="B385" t="e">
        <f t="array" ref="B385" ca="1">_xlfn.XLOOKUP(Tabelle7[[#This Row],[ExperimentID]]&amp;Tabelle7[[#This Row],[NegotiationID]]&amp;Tabelle7[[#This Row],[MessageID]],ALL_IN_ONE[ExperimentID]&amp;ALL_IN_ONE[NegotiationID]&amp;ALL_IN_ONE[MessageID],ALL_IN_ONE[Gesamt_ID],,0)</f>
        <v>#VALUE!</v>
      </c>
      <c r="C385">
        <f>IF(AND($F384=Tabelle7[[#This Row],[ReceiverID]],$G384=Tabelle7[[#This Row],[SenderID]]),$C384,IF(ISBLANK($G384),$C384,$C384+1))</f>
        <v>93</v>
      </c>
      <c r="D385" t="s">
        <v>561</v>
      </c>
      <c r="E385">
        <v>13335</v>
      </c>
      <c r="F385">
        <v>1217</v>
      </c>
      <c r="G385">
        <v>1218</v>
      </c>
      <c r="H385" t="s">
        <v>24</v>
      </c>
      <c r="I385" t="str">
        <f t="array" ref="I385">IFERROR(_xlfn.XLOOKUP(Tabelle7[[#This Row],[NegotiationID]]&amp;"FinalAccept",Tabelle7[NegotiationID]&amp;Tabelle7[ActionType],Tabelle7[ActionType],,0),_xlfn.XLOOKUP(Tabelle7[[#This Row],[NegotiationID]]&amp;"FinalReject",Tabelle7[NegotiationID]&amp;Tabelle7[ActionType],Tabelle7[ActionType],,0))</f>
        <v>FinalAccept</v>
      </c>
      <c r="N385">
        <v>184</v>
      </c>
      <c r="O385">
        <v>3498</v>
      </c>
      <c r="P385">
        <v>21</v>
      </c>
      <c r="Q385" s="3" t="s">
        <v>6234</v>
      </c>
    </row>
    <row r="386" ht="15" customHeight="1">
      <c r="A386" t="e">
        <f t="shared" ref="A386:A449" ca="1" si="490">MID(CELL("Dateiname",$A$1),FIND("]",CELL("Dateiname",$A$1))+1,31)</f>
        <v>#VALUE!</v>
      </c>
      <c r="B386" t="e">
        <f t="array" ref="B386" ca="1">_xlfn.XLOOKUP(Tabelle7[[#This Row],[ExperimentID]]&amp;Tabelle7[[#This Row],[NegotiationID]]&amp;Tabelle7[[#This Row],[MessageID]],ALL_IN_ONE[ExperimentID]&amp;ALL_IN_ONE[NegotiationID]&amp;ALL_IN_ONE[MessageID],ALL_IN_ONE[Gesamt_ID],,0)</f>
        <v>#VALUE!</v>
      </c>
      <c r="C386">
        <f>IF(AND($F385=Tabelle7[[#This Row],[ReceiverID]],$G385=Tabelle7[[#This Row],[SenderID]]),$C385,IF(ISBLANK($G385),$C385,$C385+1))</f>
        <v>93</v>
      </c>
      <c r="D386" t="s">
        <v>561</v>
      </c>
      <c r="E386">
        <v>13411</v>
      </c>
      <c r="F386">
        <v>1218</v>
      </c>
      <c r="G386">
        <v>1217</v>
      </c>
      <c r="H386" t="s">
        <v>31</v>
      </c>
      <c r="I386" t="str">
        <f t="array" ref="I386">IFERROR(_xlfn.XLOOKUP(Tabelle7[[#This Row],[NegotiationID]]&amp;"FinalAccept",Tabelle7[NegotiationID]&amp;Tabelle7[ActionType],Tabelle7[ActionType],,0),_xlfn.XLOOKUP(Tabelle7[[#This Row],[NegotiationID]]&amp;"FinalReject",Tabelle7[NegotiationID]&amp;Tabelle7[ActionType],Tabelle7[ActionType],,0))</f>
        <v>FinalAccept</v>
      </c>
      <c r="J386">
        <v>0.56120000000000003</v>
      </c>
      <c r="K386">
        <v>0.51639999999999997</v>
      </c>
      <c r="L386">
        <v>1.0775999999999999</v>
      </c>
      <c r="M386">
        <v>0.0448</v>
      </c>
      <c r="N386">
        <v>44</v>
      </c>
      <c r="O386">
        <v>3498</v>
      </c>
      <c r="P386">
        <v>21</v>
      </c>
      <c r="Q386" s="3" t="s">
        <v>844</v>
      </c>
    </row>
    <row r="387" ht="15" customHeight="1">
      <c r="A387" t="e">
        <f t="shared" ca="1" si="490"/>
        <v>#VALUE!</v>
      </c>
      <c r="B387" t="e">
        <f t="array" ref="B387" ca="1">_xlfn.XLOOKUP(Tabelle7[[#This Row],[ExperimentID]]&amp;Tabelle7[[#This Row],[NegotiationID]]&amp;Tabelle7[[#This Row],[MessageID]],ALL_IN_ONE[ExperimentID]&amp;ALL_IN_ONE[NegotiationID]&amp;ALL_IN_ONE[MessageID],ALL_IN_ONE[Gesamt_ID],,0)</f>
        <v>#VALUE!</v>
      </c>
      <c r="C387">
        <f>IF(AND($F386=Tabelle7[[#This Row],[ReceiverID]],$G386=Tabelle7[[#This Row],[SenderID]]),$C386,IF(ISBLANK($G386),$C386,$C386+1))</f>
        <v>93</v>
      </c>
      <c r="D387" t="s">
        <v>561</v>
      </c>
      <c r="E387">
        <v>13467</v>
      </c>
      <c r="F387">
        <v>1217</v>
      </c>
      <c r="G387">
        <v>1218</v>
      </c>
      <c r="H387" t="s">
        <v>20</v>
      </c>
      <c r="I387" t="str">
        <f t="array" ref="I387">IFERROR(_xlfn.XLOOKUP(Tabelle7[[#This Row],[NegotiationID]]&amp;"FinalAccept",Tabelle7[NegotiationID]&amp;Tabelle7[ActionType],Tabelle7[ActionType],,0),_xlfn.XLOOKUP(Tabelle7[[#This Row],[NegotiationID]]&amp;"FinalReject",Tabelle7[NegotiationID]&amp;Tabelle7[ActionType],Tabelle7[ActionType],,0))</f>
        <v>FinalAccept</v>
      </c>
      <c r="J387">
        <v>0.51639999999999997</v>
      </c>
      <c r="K387">
        <v>0.56120000000000003</v>
      </c>
      <c r="L387">
        <v>1.0775999999999999</v>
      </c>
      <c r="M387">
        <v>0.0448</v>
      </c>
      <c r="N387">
        <v>55</v>
      </c>
      <c r="O387">
        <v>3498</v>
      </c>
      <c r="P387">
        <v>21</v>
      </c>
      <c r="Q387" s="3" t="s">
        <v>845</v>
      </c>
    </row>
    <row r="388" ht="15" hidden="1" customHeight="1">
      <c r="A388" t="e">
        <f t="shared" ca="1" si="490"/>
        <v>#VALUE!</v>
      </c>
      <c r="B388" t="e">
        <f t="array" ref="B388" ca="1">_xlfn.XLOOKUP(Tabelle7[[#This Row],[ExperimentID]]&amp;Tabelle7[[#This Row],[NegotiationID]]&amp;Tabelle7[[#This Row],[MessageID]],ALL_IN_ONE[ExperimentID]&amp;ALL_IN_ONE[NegotiationID]&amp;ALL_IN_ONE[MessageID],ALL_IN_ONE[Gesamt_ID],,0)</f>
        <v>#VALUE!</v>
      </c>
      <c r="C388">
        <f>IF(AND($F387=Tabelle7[[#This Row],[ReceiverID]],$G387=Tabelle7[[#This Row],[SenderID]]),$C387,IF(ISBLANK($G387),$C387,$C387+1))</f>
        <v>94</v>
      </c>
      <c r="D388" t="s">
        <v>561</v>
      </c>
      <c r="E388">
        <v>1244</v>
      </c>
      <c r="H388" t="s">
        <v>6019</v>
      </c>
      <c r="I388" t="str">
        <f t="array" ref="I388">IFERROR(_xlfn.XLOOKUP(Tabelle7[[#This Row],[NegotiationID]]&amp;"FinalAccept",Tabelle7[NegotiationID]&amp;Tabelle7[ActionType],Tabelle7[ActionType],,0),_xlfn.XLOOKUP(Tabelle7[[#This Row],[NegotiationID]]&amp;"FinalReject",Tabelle7[NegotiationID]&amp;Tabelle7[ActionType],Tabelle7[ActionType],,0))</f>
        <v>FinalReject</v>
      </c>
      <c r="N388">
        <v>21</v>
      </c>
      <c r="O388">
        <v>2011</v>
      </c>
      <c r="P388">
        <v>28</v>
      </c>
      <c r="Q388" t="s">
        <v>6020</v>
      </c>
    </row>
    <row r="389" ht="15" customHeight="1">
      <c r="A389" t="e">
        <f t="shared" ca="1" si="490"/>
        <v>#VALUE!</v>
      </c>
      <c r="B389" t="e">
        <f t="array" ref="B389" ca="1">_xlfn.XLOOKUP(Tabelle7[[#This Row],[ExperimentID]]&amp;Tabelle7[[#This Row],[NegotiationID]]&amp;Tabelle7[[#This Row],[MessageID]],ALL_IN_ONE[ExperimentID]&amp;ALL_IN_ONE[NegotiationID]&amp;ALL_IN_ONE[MessageID],ALL_IN_ONE[Gesamt_ID],,0)</f>
        <v>#VALUE!</v>
      </c>
      <c r="C389">
        <f>IF(AND($F388=Tabelle7[[#This Row],[ReceiverID]],$G388=Tabelle7[[#This Row],[SenderID]]),$C388,IF(ISBLANK($G388),$C388,$C388+1))</f>
        <v>94</v>
      </c>
      <c r="D389" t="s">
        <v>561</v>
      </c>
      <c r="E389">
        <v>8192</v>
      </c>
      <c r="F389">
        <v>1246</v>
      </c>
      <c r="G389">
        <v>1245</v>
      </c>
      <c r="H389" t="s">
        <v>19</v>
      </c>
      <c r="I389" t="str">
        <f t="array" ref="I389">IFERROR(_xlfn.XLOOKUP(Tabelle7[[#This Row],[NegotiationID]]&amp;"FinalAccept",Tabelle7[NegotiationID]&amp;Tabelle7[ActionType],Tabelle7[ActionType],,0),_xlfn.XLOOKUP(Tabelle7[[#This Row],[NegotiationID]]&amp;"FinalReject",Tabelle7[NegotiationID]&amp;Tabelle7[ActionType],Tabelle7[ActionType],,0))</f>
        <v>FinalReject</v>
      </c>
      <c r="J389">
        <v>1</v>
      </c>
      <c r="K389">
        <v>0.1084</v>
      </c>
      <c r="L389">
        <v>1.1084000000000001</v>
      </c>
      <c r="M389">
        <v>0.89159999999999995</v>
      </c>
      <c r="N389">
        <v>96</v>
      </c>
      <c r="O389">
        <v>2011</v>
      </c>
      <c r="P389">
        <v>28</v>
      </c>
      <c r="Q389" s="3" t="s">
        <v>846</v>
      </c>
    </row>
    <row r="390" ht="15" customHeight="1">
      <c r="A390" t="e">
        <f t="shared" ca="1" si="490"/>
        <v>#VALUE!</v>
      </c>
      <c r="B390" t="e">
        <f t="array" ref="B390" ca="1">_xlfn.XLOOKUP(Tabelle7[[#This Row],[ExperimentID]]&amp;Tabelle7[[#This Row],[NegotiationID]]&amp;Tabelle7[[#This Row],[MessageID]],ALL_IN_ONE[ExperimentID]&amp;ALL_IN_ONE[NegotiationID]&amp;ALL_IN_ONE[MessageID],ALL_IN_ONE[Gesamt_ID],,0)</f>
        <v>#VALUE!</v>
      </c>
      <c r="C390">
        <f>IF(AND($F389=Tabelle7[[#This Row],[ReceiverID]],$G389=Tabelle7[[#This Row],[SenderID]]),$C389,IF(ISBLANK($G389),$C389,$C389+1))</f>
        <v>94</v>
      </c>
      <c r="D390" t="s">
        <v>561</v>
      </c>
      <c r="E390">
        <v>9658</v>
      </c>
      <c r="F390">
        <v>1245</v>
      </c>
      <c r="G390">
        <v>1246</v>
      </c>
      <c r="H390" t="s">
        <v>31</v>
      </c>
      <c r="I390" t="str">
        <f t="array" ref="I390">IFERROR(_xlfn.XLOOKUP(Tabelle7[[#This Row],[NegotiationID]]&amp;"FinalAccept",Tabelle7[NegotiationID]&amp;Tabelle7[ActionType],Tabelle7[ActionType],,0),_xlfn.XLOOKUP(Tabelle7[[#This Row],[NegotiationID]]&amp;"FinalReject",Tabelle7[NegotiationID]&amp;Tabelle7[ActionType],Tabelle7[ActionType],,0))</f>
        <v>FinalReject</v>
      </c>
      <c r="J390">
        <v>0.81759999999999999</v>
      </c>
      <c r="K390">
        <v>0.1484</v>
      </c>
      <c r="L390">
        <v>0.96599999999999997</v>
      </c>
      <c r="M390">
        <v>0.66920000000000002</v>
      </c>
      <c r="N390">
        <v>101</v>
      </c>
      <c r="O390">
        <v>2011</v>
      </c>
      <c r="P390">
        <v>28</v>
      </c>
      <c r="Q390" s="3" t="s">
        <v>847</v>
      </c>
    </row>
    <row r="391" ht="15" customHeight="1">
      <c r="A391" t="e">
        <f t="shared" ca="1" si="490"/>
        <v>#VALUE!</v>
      </c>
      <c r="B391" t="e">
        <f t="array" ref="B391" ca="1">_xlfn.XLOOKUP(Tabelle7[[#This Row],[ExperimentID]]&amp;Tabelle7[[#This Row],[NegotiationID]]&amp;Tabelle7[[#This Row],[MessageID]],ALL_IN_ONE[ExperimentID]&amp;ALL_IN_ONE[NegotiationID]&amp;ALL_IN_ONE[MessageID],ALL_IN_ONE[Gesamt_ID],,0)</f>
        <v>#VALUE!</v>
      </c>
      <c r="C391">
        <f>IF(AND($F390=Tabelle7[[#This Row],[ReceiverID]],$G390=Tabelle7[[#This Row],[SenderID]]),$C390,IF(ISBLANK($G390),$C390,$C390+1))</f>
        <v>94</v>
      </c>
      <c r="D391" t="s">
        <v>561</v>
      </c>
      <c r="E391">
        <v>9701</v>
      </c>
      <c r="F391">
        <v>1246</v>
      </c>
      <c r="G391">
        <v>1245</v>
      </c>
      <c r="H391" t="s">
        <v>31</v>
      </c>
      <c r="I391" t="str">
        <f t="array" ref="I391">IFERROR(_xlfn.XLOOKUP(Tabelle7[[#This Row],[NegotiationID]]&amp;"FinalAccept",Tabelle7[NegotiationID]&amp;Tabelle7[ActionType],Tabelle7[ActionType],,0),_xlfn.XLOOKUP(Tabelle7[[#This Row],[NegotiationID]]&amp;"FinalReject",Tabelle7[NegotiationID]&amp;Tabelle7[ActionType],Tabelle7[ActionType],,0))</f>
        <v>FinalReject</v>
      </c>
      <c r="J391">
        <v>0.96799999999999997</v>
      </c>
      <c r="K391">
        <v>0.12920000000000001</v>
      </c>
      <c r="L391">
        <v>1.0972</v>
      </c>
      <c r="M391">
        <v>0.83879999999999999</v>
      </c>
      <c r="N391">
        <v>59</v>
      </c>
      <c r="O391">
        <v>2011</v>
      </c>
      <c r="P391">
        <v>28</v>
      </c>
      <c r="Q391" s="3" t="s">
        <v>848</v>
      </c>
    </row>
    <row r="392" ht="15" customHeight="1">
      <c r="A392" t="e">
        <f t="shared" ca="1" si="490"/>
        <v>#VALUE!</v>
      </c>
      <c r="B392" t="e">
        <f t="array" ref="B392" ca="1">_xlfn.XLOOKUP(Tabelle7[[#This Row],[ExperimentID]]&amp;Tabelle7[[#This Row],[NegotiationID]]&amp;Tabelle7[[#This Row],[MessageID]],ALL_IN_ONE[ExperimentID]&amp;ALL_IN_ONE[NegotiationID]&amp;ALL_IN_ONE[MessageID],ALL_IN_ONE[Gesamt_ID],,0)</f>
        <v>#VALUE!</v>
      </c>
      <c r="C392">
        <f>IF(AND($F391=Tabelle7[[#This Row],[ReceiverID]],$G391=Tabelle7[[#This Row],[SenderID]]),$C391,IF(ISBLANK($G391),$C391,$C391+1))</f>
        <v>94</v>
      </c>
      <c r="D392" t="s">
        <v>561</v>
      </c>
      <c r="E392">
        <v>11512</v>
      </c>
      <c r="F392">
        <v>1245</v>
      </c>
      <c r="G392">
        <v>1246</v>
      </c>
      <c r="H392" t="s">
        <v>31</v>
      </c>
      <c r="I392" t="str">
        <f t="array" ref="I392">IFERROR(_xlfn.XLOOKUP(Tabelle7[[#This Row],[NegotiationID]]&amp;"FinalAccept",Tabelle7[NegotiationID]&amp;Tabelle7[ActionType],Tabelle7[ActionType],,0),_xlfn.XLOOKUP(Tabelle7[[#This Row],[NegotiationID]]&amp;"FinalReject",Tabelle7[NegotiationID]&amp;Tabelle7[ActionType],Tabelle7[ActionType],,0))</f>
        <v>FinalReject</v>
      </c>
      <c r="J392">
        <v>0.67400000000000004</v>
      </c>
      <c r="K392">
        <v>0.42180000000000001</v>
      </c>
      <c r="L392">
        <v>1.0958000000000001</v>
      </c>
      <c r="M392">
        <v>0.25219999999999998</v>
      </c>
      <c r="N392">
        <v>63</v>
      </c>
      <c r="O392">
        <v>2011</v>
      </c>
      <c r="P392">
        <v>28</v>
      </c>
      <c r="Q392" s="3" t="s">
        <v>849</v>
      </c>
    </row>
    <row r="393" ht="15" customHeight="1">
      <c r="A393" t="e">
        <f t="shared" ca="1" si="490"/>
        <v>#VALUE!</v>
      </c>
      <c r="B393" t="e">
        <f t="array" ref="B393" ca="1">_xlfn.XLOOKUP(Tabelle7[[#This Row],[ExperimentID]]&amp;Tabelle7[[#This Row],[NegotiationID]]&amp;Tabelle7[[#This Row],[MessageID]],ALL_IN_ONE[ExperimentID]&amp;ALL_IN_ONE[NegotiationID]&amp;ALL_IN_ONE[MessageID],ALL_IN_ONE[Gesamt_ID],,0)</f>
        <v>#VALUE!</v>
      </c>
      <c r="C393">
        <f>IF(AND($F392=Tabelle7[[#This Row],[ReceiverID]],$G392=Tabelle7[[#This Row],[SenderID]]),$C392,IF(ISBLANK($G392),$C392,$C392+1))</f>
        <v>94</v>
      </c>
      <c r="D393" t="s">
        <v>561</v>
      </c>
      <c r="E393">
        <v>11563</v>
      </c>
      <c r="F393">
        <v>1246</v>
      </c>
      <c r="G393">
        <v>1245</v>
      </c>
      <c r="H393" t="s">
        <v>31</v>
      </c>
      <c r="I393" t="str">
        <f t="array" ref="I393">IFERROR(_xlfn.XLOOKUP(Tabelle7[[#This Row],[NegotiationID]]&amp;"FinalAccept",Tabelle7[NegotiationID]&amp;Tabelle7[ActionType],Tabelle7[ActionType],,0),_xlfn.XLOOKUP(Tabelle7[[#This Row],[NegotiationID]]&amp;"FinalReject",Tabelle7[NegotiationID]&amp;Tabelle7[ActionType],Tabelle7[ActionType],,0))</f>
        <v>FinalReject</v>
      </c>
      <c r="J393">
        <v>0.84019999999999995</v>
      </c>
      <c r="K393">
        <v>0.25879999999999997</v>
      </c>
      <c r="L393">
        <v>1.099</v>
      </c>
      <c r="M393">
        <v>0.58140000000000003</v>
      </c>
      <c r="N393">
        <v>58</v>
      </c>
      <c r="O393">
        <v>2011</v>
      </c>
      <c r="P393">
        <v>28</v>
      </c>
      <c r="Q393" s="3" t="s">
        <v>850</v>
      </c>
    </row>
    <row r="394" ht="15" customHeight="1">
      <c r="A394" t="e">
        <f t="shared" ca="1" si="490"/>
        <v>#VALUE!</v>
      </c>
      <c r="B394" t="e">
        <f t="array" ref="B394" ca="1">_xlfn.XLOOKUP(Tabelle7[[#This Row],[ExperimentID]]&amp;Tabelle7[[#This Row],[NegotiationID]]&amp;Tabelle7[[#This Row],[MessageID]],ALL_IN_ONE[ExperimentID]&amp;ALL_IN_ONE[NegotiationID]&amp;ALL_IN_ONE[MessageID],ALL_IN_ONE[Gesamt_ID],,0)</f>
        <v>#VALUE!</v>
      </c>
      <c r="C394">
        <f>IF(AND($F393=Tabelle7[[#This Row],[ReceiverID]],$G393=Tabelle7[[#This Row],[SenderID]]),$C393,IF(ISBLANK($G393),$C393,$C393+1))</f>
        <v>94</v>
      </c>
      <c r="D394" t="s">
        <v>561</v>
      </c>
      <c r="E394">
        <v>12657</v>
      </c>
      <c r="F394">
        <v>1245</v>
      </c>
      <c r="G394">
        <v>1246</v>
      </c>
      <c r="H394" t="s">
        <v>31</v>
      </c>
      <c r="I394" t="str">
        <f t="array" ref="I394">IFERROR(_xlfn.XLOOKUP(Tabelle7[[#This Row],[NegotiationID]]&amp;"FinalAccept",Tabelle7[NegotiationID]&amp;Tabelle7[ActionType],Tabelle7[ActionType],,0),_xlfn.XLOOKUP(Tabelle7[[#This Row],[NegotiationID]]&amp;"FinalReject",Tabelle7[NegotiationID]&amp;Tabelle7[ActionType],Tabelle7[ActionType],,0))</f>
        <v>FinalReject</v>
      </c>
      <c r="J394">
        <v>0.73999999999999999</v>
      </c>
      <c r="K394">
        <v>0.25380000000000003</v>
      </c>
      <c r="L394">
        <v>0.99380000000000002</v>
      </c>
      <c r="M394">
        <v>0.48620000000000002</v>
      </c>
      <c r="N394">
        <v>84</v>
      </c>
      <c r="O394">
        <v>2011</v>
      </c>
      <c r="P394">
        <v>28</v>
      </c>
      <c r="Q394" s="3" t="s">
        <v>851</v>
      </c>
    </row>
    <row r="395" ht="15" customHeight="1">
      <c r="A395" t="e">
        <f t="shared" ca="1" si="490"/>
        <v>#VALUE!</v>
      </c>
      <c r="B395" t="e">
        <f t="array" ref="B395" ca="1">_xlfn.XLOOKUP(Tabelle7[[#This Row],[ExperimentID]]&amp;Tabelle7[[#This Row],[NegotiationID]]&amp;Tabelle7[[#This Row],[MessageID]],ALL_IN_ONE[ExperimentID]&amp;ALL_IN_ONE[NegotiationID]&amp;ALL_IN_ONE[MessageID],ALL_IN_ONE[Gesamt_ID],,0)</f>
        <v>#VALUE!</v>
      </c>
      <c r="C395">
        <f>IF(AND($F394=Tabelle7[[#This Row],[ReceiverID]],$G394=Tabelle7[[#This Row],[SenderID]]),$C394,IF(ISBLANK($G394),$C394,$C394+1))</f>
        <v>94</v>
      </c>
      <c r="D395" t="s">
        <v>561</v>
      </c>
      <c r="E395">
        <v>12721</v>
      </c>
      <c r="F395">
        <v>1246</v>
      </c>
      <c r="G395">
        <v>1245</v>
      </c>
      <c r="H395" t="s">
        <v>31</v>
      </c>
      <c r="I395" t="str">
        <f t="array" ref="I395">IFERROR(_xlfn.XLOOKUP(Tabelle7[[#This Row],[NegotiationID]]&amp;"FinalAccept",Tabelle7[NegotiationID]&amp;Tabelle7[ActionType],Tabelle7[ActionType],,0),_xlfn.XLOOKUP(Tabelle7[[#This Row],[NegotiationID]]&amp;"FinalReject",Tabelle7[NegotiationID]&amp;Tabelle7[ActionType],Tabelle7[ActionType],,0))</f>
        <v>FinalReject</v>
      </c>
      <c r="J395">
        <v>0.67220000000000002</v>
      </c>
      <c r="K395">
        <v>0.438</v>
      </c>
      <c r="L395">
        <v>1.1102000000000001</v>
      </c>
      <c r="M395">
        <v>0.23419999999999999</v>
      </c>
      <c r="N395">
        <v>152</v>
      </c>
      <c r="O395">
        <v>2011</v>
      </c>
      <c r="P395">
        <v>28</v>
      </c>
      <c r="Q395" s="3" t="s">
        <v>852</v>
      </c>
    </row>
    <row r="396" ht="15" hidden="1" customHeight="1">
      <c r="A396" t="e">
        <f t="shared" ca="1" si="490"/>
        <v>#VALUE!</v>
      </c>
      <c r="B396" t="e">
        <f t="array" ref="B396" ca="1">_xlfn.XLOOKUP(Tabelle7[[#This Row],[ExperimentID]]&amp;Tabelle7[[#This Row],[NegotiationID]]&amp;Tabelle7[[#This Row],[MessageID]],ALL_IN_ONE[ExperimentID]&amp;ALL_IN_ONE[NegotiationID]&amp;ALL_IN_ONE[MessageID],ALL_IN_ONE[Gesamt_ID],,0)</f>
        <v>#VALUE!</v>
      </c>
      <c r="C396">
        <f>IF(AND($F395=Tabelle7[[#This Row],[ReceiverID]],$G395=Tabelle7[[#This Row],[SenderID]]),$C395,IF(ISBLANK($G395),$C395,$C395+1))</f>
        <v>94</v>
      </c>
      <c r="D396" t="s">
        <v>561</v>
      </c>
      <c r="E396">
        <v>12926</v>
      </c>
      <c r="F396">
        <v>1245</v>
      </c>
      <c r="G396">
        <v>1246</v>
      </c>
      <c r="H396" t="s">
        <v>22</v>
      </c>
      <c r="I396" t="str">
        <f t="array" ref="I396">IFERROR(_xlfn.XLOOKUP(Tabelle7[[#This Row],[NegotiationID]]&amp;"FinalAccept",Tabelle7[NegotiationID]&amp;Tabelle7[ActionType],Tabelle7[ActionType],,0),_xlfn.XLOOKUP(Tabelle7[[#This Row],[NegotiationID]]&amp;"FinalReject",Tabelle7[NegotiationID]&amp;Tabelle7[ActionType],Tabelle7[ActionType],,0))</f>
        <v>FinalReject</v>
      </c>
      <c r="N396">
        <v>72</v>
      </c>
      <c r="O396">
        <v>2011</v>
      </c>
      <c r="P396">
        <v>28</v>
      </c>
      <c r="Q396" s="3" t="s">
        <v>6235</v>
      </c>
    </row>
    <row r="397" ht="15" hidden="1" customHeight="1">
      <c r="A397" t="e">
        <f t="shared" ca="1" si="490"/>
        <v>#VALUE!</v>
      </c>
      <c r="B397" t="e">
        <f t="array" ref="B397" ca="1">_xlfn.XLOOKUP(Tabelle7[[#This Row],[ExperimentID]]&amp;Tabelle7[[#This Row],[NegotiationID]]&amp;Tabelle7[[#This Row],[MessageID]],ALL_IN_ONE[ExperimentID]&amp;ALL_IN_ONE[NegotiationID]&amp;ALL_IN_ONE[MessageID],ALL_IN_ONE[Gesamt_ID],,0)</f>
        <v>#VALUE!</v>
      </c>
      <c r="C397">
        <f>IF(AND($F396=Tabelle7[[#This Row],[ReceiverID]],$G396=Tabelle7[[#This Row],[SenderID]]),$C396,IF(ISBLANK($G396),$C396,$C396+1))</f>
        <v>94</v>
      </c>
      <c r="D397" t="s">
        <v>561</v>
      </c>
      <c r="E397">
        <v>12955</v>
      </c>
      <c r="F397">
        <v>1246</v>
      </c>
      <c r="G397">
        <v>1245</v>
      </c>
      <c r="H397" t="s">
        <v>24</v>
      </c>
      <c r="I397" t="str">
        <f t="array" ref="I397">IFERROR(_xlfn.XLOOKUP(Tabelle7[[#This Row],[NegotiationID]]&amp;"FinalAccept",Tabelle7[NegotiationID]&amp;Tabelle7[ActionType],Tabelle7[ActionType],,0),_xlfn.XLOOKUP(Tabelle7[[#This Row],[NegotiationID]]&amp;"FinalReject",Tabelle7[NegotiationID]&amp;Tabelle7[ActionType],Tabelle7[ActionType],,0))</f>
        <v>FinalReject</v>
      </c>
      <c r="N397">
        <v>46</v>
      </c>
      <c r="O397">
        <v>2011</v>
      </c>
      <c r="P397">
        <v>28</v>
      </c>
      <c r="Q397" s="3" t="s">
        <v>6236</v>
      </c>
    </row>
    <row r="398" ht="15" customHeight="1">
      <c r="A398" t="e">
        <f t="shared" ca="1" si="490"/>
        <v>#VALUE!</v>
      </c>
      <c r="B398" t="e">
        <f t="array" ref="B398" ca="1">_xlfn.XLOOKUP(Tabelle7[[#This Row],[ExperimentID]]&amp;Tabelle7[[#This Row],[NegotiationID]]&amp;Tabelle7[[#This Row],[MessageID]],ALL_IN_ONE[ExperimentID]&amp;ALL_IN_ONE[NegotiationID]&amp;ALL_IN_ONE[MessageID],ALL_IN_ONE[Gesamt_ID],,0)</f>
        <v>#VALUE!</v>
      </c>
      <c r="C398">
        <f>IF(AND($F397=Tabelle7[[#This Row],[ReceiverID]],$G397=Tabelle7[[#This Row],[SenderID]]),$C397,IF(ISBLANK($G397),$C397,$C397+1))</f>
        <v>94</v>
      </c>
      <c r="D398" t="s">
        <v>561</v>
      </c>
      <c r="E398">
        <v>12983</v>
      </c>
      <c r="F398">
        <v>1245</v>
      </c>
      <c r="G398">
        <v>1246</v>
      </c>
      <c r="H398" t="s">
        <v>31</v>
      </c>
      <c r="I398" t="str">
        <f t="array" ref="I398">IFERROR(_xlfn.XLOOKUP(Tabelle7[[#This Row],[NegotiationID]]&amp;"FinalAccept",Tabelle7[NegotiationID]&amp;Tabelle7[ActionType],Tabelle7[ActionType],,0),_xlfn.XLOOKUP(Tabelle7[[#This Row],[NegotiationID]]&amp;"FinalReject",Tabelle7[NegotiationID]&amp;Tabelle7[ActionType],Tabelle7[ActionType],,0))</f>
        <v>FinalReject</v>
      </c>
      <c r="J398">
        <v>0.67400000000000004</v>
      </c>
      <c r="K398">
        <v>0.42180000000000001</v>
      </c>
      <c r="L398">
        <v>1.0958000000000001</v>
      </c>
      <c r="M398">
        <v>0.25219999999999998</v>
      </c>
      <c r="N398">
        <v>26</v>
      </c>
      <c r="O398">
        <v>2011</v>
      </c>
      <c r="P398">
        <v>28</v>
      </c>
      <c r="Q398" s="3" t="s">
        <v>853</v>
      </c>
    </row>
    <row r="399" ht="15" customHeight="1">
      <c r="A399" t="e">
        <f t="shared" ca="1" si="490"/>
        <v>#VALUE!</v>
      </c>
      <c r="B399" t="e">
        <f t="array" ref="B399" ca="1">_xlfn.XLOOKUP(Tabelle7[[#This Row],[ExperimentID]]&amp;Tabelle7[[#This Row],[NegotiationID]]&amp;Tabelle7[[#This Row],[MessageID]],ALL_IN_ONE[ExperimentID]&amp;ALL_IN_ONE[NegotiationID]&amp;ALL_IN_ONE[MessageID],ALL_IN_ONE[Gesamt_ID],,0)</f>
        <v>#VALUE!</v>
      </c>
      <c r="C399">
        <f>IF(AND($F398=Tabelle7[[#This Row],[ReceiverID]],$G398=Tabelle7[[#This Row],[SenderID]]),$C398,IF(ISBLANK($G398),$C398,$C398+1))</f>
        <v>94</v>
      </c>
      <c r="D399" t="s">
        <v>561</v>
      </c>
      <c r="E399">
        <v>12995</v>
      </c>
      <c r="F399">
        <v>1246</v>
      </c>
      <c r="G399">
        <v>1245</v>
      </c>
      <c r="H399" t="s">
        <v>31</v>
      </c>
      <c r="I399" t="str">
        <f t="array" ref="I399">IFERROR(_xlfn.XLOOKUP(Tabelle7[[#This Row],[NegotiationID]]&amp;"FinalAccept",Tabelle7[NegotiationID]&amp;Tabelle7[ActionType],Tabelle7[ActionType],,0),_xlfn.XLOOKUP(Tabelle7[[#This Row],[NegotiationID]]&amp;"FinalReject",Tabelle7[NegotiationID]&amp;Tabelle7[ActionType],Tabelle7[ActionType],,0))</f>
        <v>FinalReject</v>
      </c>
      <c r="J399">
        <v>0.64019999999999999</v>
      </c>
      <c r="K399">
        <v>0.45879999999999999</v>
      </c>
      <c r="L399">
        <v>1.099</v>
      </c>
      <c r="M399">
        <v>0.18140000000000001</v>
      </c>
      <c r="N399">
        <v>49</v>
      </c>
      <c r="O399">
        <v>2011</v>
      </c>
      <c r="P399">
        <v>28</v>
      </c>
      <c r="Q399" s="3" t="s">
        <v>854</v>
      </c>
    </row>
    <row r="400" ht="15" customHeight="1">
      <c r="A400" t="e">
        <f t="shared" ca="1" si="490"/>
        <v>#VALUE!</v>
      </c>
      <c r="B400" t="e">
        <f t="array" ref="B400" ca="1">_xlfn.XLOOKUP(Tabelle7[[#This Row],[ExperimentID]]&amp;Tabelle7[[#This Row],[NegotiationID]]&amp;Tabelle7[[#This Row],[MessageID]],ALL_IN_ONE[ExperimentID]&amp;ALL_IN_ONE[NegotiationID]&amp;ALL_IN_ONE[MessageID],ALL_IN_ONE[Gesamt_ID],,0)</f>
        <v>#VALUE!</v>
      </c>
      <c r="C400">
        <f>IF(AND($F399=Tabelle7[[#This Row],[ReceiverID]],$G399=Tabelle7[[#This Row],[SenderID]]),$C399,IF(ISBLANK($G399),$C399,$C399+1))</f>
        <v>94</v>
      </c>
      <c r="D400" t="s">
        <v>561</v>
      </c>
      <c r="E400">
        <v>13165</v>
      </c>
      <c r="F400">
        <v>1245</v>
      </c>
      <c r="G400">
        <v>1246</v>
      </c>
      <c r="H400" t="s">
        <v>31</v>
      </c>
      <c r="I400" t="str">
        <f t="array" ref="I400">IFERROR(_xlfn.XLOOKUP(Tabelle7[[#This Row],[NegotiationID]]&amp;"FinalAccept",Tabelle7[NegotiationID]&amp;Tabelle7[ActionType],Tabelle7[ActionType],,0),_xlfn.XLOOKUP(Tabelle7[[#This Row],[NegotiationID]]&amp;"FinalReject",Tabelle7[NegotiationID]&amp;Tabelle7[ActionType],Tabelle7[ActionType],,0))</f>
        <v>FinalReject</v>
      </c>
      <c r="J400">
        <v>0.70479999999999998</v>
      </c>
      <c r="K400">
        <v>0.29220000000000002</v>
      </c>
      <c r="L400">
        <v>0.997</v>
      </c>
      <c r="M400">
        <v>0.41260000000000002</v>
      </c>
      <c r="N400">
        <v>117</v>
      </c>
      <c r="O400">
        <v>2011</v>
      </c>
      <c r="P400">
        <v>28</v>
      </c>
      <c r="Q400" s="3" t="s">
        <v>855</v>
      </c>
    </row>
    <row r="401" ht="15" customHeight="1">
      <c r="A401" t="e">
        <f t="shared" ca="1" si="490"/>
        <v>#VALUE!</v>
      </c>
      <c r="B401" t="e">
        <f t="array" ref="B401" ca="1">_xlfn.XLOOKUP(Tabelle7[[#This Row],[ExperimentID]]&amp;Tabelle7[[#This Row],[NegotiationID]]&amp;Tabelle7[[#This Row],[MessageID]],ALL_IN_ONE[ExperimentID]&amp;ALL_IN_ONE[NegotiationID]&amp;ALL_IN_ONE[MessageID],ALL_IN_ONE[Gesamt_ID],,0)</f>
        <v>#VALUE!</v>
      </c>
      <c r="C401">
        <f>IF(AND($F400=Tabelle7[[#This Row],[ReceiverID]],$G400=Tabelle7[[#This Row],[SenderID]]),$C400,IF(ISBLANK($G400),$C400,$C400+1))</f>
        <v>94</v>
      </c>
      <c r="D401" t="s">
        <v>561</v>
      </c>
      <c r="E401">
        <v>13182</v>
      </c>
      <c r="F401">
        <v>1246</v>
      </c>
      <c r="G401">
        <v>1245</v>
      </c>
      <c r="H401" t="s">
        <v>31</v>
      </c>
      <c r="I401" t="str">
        <f t="array" ref="I401">IFERROR(_xlfn.XLOOKUP(Tabelle7[[#This Row],[NegotiationID]]&amp;"FinalAccept",Tabelle7[NegotiationID]&amp;Tabelle7[ActionType],Tabelle7[ActionType],,0),_xlfn.XLOOKUP(Tabelle7[[#This Row],[NegotiationID]]&amp;"FinalReject",Tabelle7[NegotiationID]&amp;Tabelle7[ActionType],Tabelle7[ActionType],,0))</f>
        <v>FinalReject</v>
      </c>
      <c r="J401">
        <v>0.63200000000000001</v>
      </c>
      <c r="K401">
        <v>0.37440000000000001</v>
      </c>
      <c r="L401">
        <v>1.0064</v>
      </c>
      <c r="M401">
        <v>0.2576</v>
      </c>
      <c r="N401">
        <v>123</v>
      </c>
      <c r="O401">
        <v>2011</v>
      </c>
      <c r="P401">
        <v>28</v>
      </c>
      <c r="Q401" s="3" t="s">
        <v>856</v>
      </c>
    </row>
    <row r="402" ht="15" customHeight="1">
      <c r="A402" t="e">
        <f t="shared" ca="1" si="490"/>
        <v>#VALUE!</v>
      </c>
      <c r="B402" t="e">
        <f t="array" ref="B402" ca="1">_xlfn.XLOOKUP(Tabelle7[[#This Row],[ExperimentID]]&amp;Tabelle7[[#This Row],[NegotiationID]]&amp;Tabelle7[[#This Row],[MessageID]],ALL_IN_ONE[ExperimentID]&amp;ALL_IN_ONE[NegotiationID]&amp;ALL_IN_ONE[MessageID],ALL_IN_ONE[Gesamt_ID],,0)</f>
        <v>#VALUE!</v>
      </c>
      <c r="C402">
        <f>IF(AND($F401=Tabelle7[[#This Row],[ReceiverID]],$G401=Tabelle7[[#This Row],[SenderID]]),$C401,IF(ISBLANK($G401),$C401,$C401+1))</f>
        <v>94</v>
      </c>
      <c r="D402" t="s">
        <v>561</v>
      </c>
      <c r="E402">
        <v>13196</v>
      </c>
      <c r="F402">
        <v>1245</v>
      </c>
      <c r="G402">
        <v>1246</v>
      </c>
      <c r="H402" t="s">
        <v>31</v>
      </c>
      <c r="I402" t="str">
        <f t="array" ref="I402">IFERROR(_xlfn.XLOOKUP(Tabelle7[[#This Row],[NegotiationID]]&amp;"FinalAccept",Tabelle7[NegotiationID]&amp;Tabelle7[ActionType],Tabelle7[ActionType],,0),_xlfn.XLOOKUP(Tabelle7[[#This Row],[NegotiationID]]&amp;"FinalReject",Tabelle7[NegotiationID]&amp;Tabelle7[ActionType],Tabelle7[ActionType],,0))</f>
        <v>FinalReject</v>
      </c>
      <c r="J402">
        <v>0.60860000000000003</v>
      </c>
      <c r="K402">
        <v>0.2898</v>
      </c>
      <c r="L402">
        <v>0.89839999999999998</v>
      </c>
      <c r="M402">
        <v>0.31879999999999997</v>
      </c>
      <c r="N402">
        <v>72</v>
      </c>
      <c r="O402">
        <v>2011</v>
      </c>
      <c r="P402">
        <v>28</v>
      </c>
      <c r="Q402" s="3" t="s">
        <v>857</v>
      </c>
    </row>
    <row r="403" ht="15" customHeight="1">
      <c r="A403" t="e">
        <f t="shared" ca="1" si="490"/>
        <v>#VALUE!</v>
      </c>
      <c r="B403" t="e">
        <f t="array" ref="B403" ca="1">_xlfn.XLOOKUP(Tabelle7[[#This Row],[ExperimentID]]&amp;Tabelle7[[#This Row],[NegotiationID]]&amp;Tabelle7[[#This Row],[MessageID]],ALL_IN_ONE[ExperimentID]&amp;ALL_IN_ONE[NegotiationID]&amp;ALL_IN_ONE[MessageID],ALL_IN_ONE[Gesamt_ID],,0)</f>
        <v>#VALUE!</v>
      </c>
      <c r="C403">
        <f>IF(AND($F402=Tabelle7[[#This Row],[ReceiverID]],$G402=Tabelle7[[#This Row],[SenderID]]),$C402,IF(ISBLANK($G402),$C402,$C402+1))</f>
        <v>94</v>
      </c>
      <c r="D403" t="s">
        <v>561</v>
      </c>
      <c r="E403">
        <v>13212</v>
      </c>
      <c r="F403">
        <v>1246</v>
      </c>
      <c r="G403">
        <v>1245</v>
      </c>
      <c r="H403" t="s">
        <v>31</v>
      </c>
      <c r="I403" t="str">
        <f t="array" ref="I403">IFERROR(_xlfn.XLOOKUP(Tabelle7[[#This Row],[NegotiationID]]&amp;"FinalAccept",Tabelle7[NegotiationID]&amp;Tabelle7[ActionType],Tabelle7[ActionType],,0),_xlfn.XLOOKUP(Tabelle7[[#This Row],[NegotiationID]]&amp;"FinalReject",Tabelle7[NegotiationID]&amp;Tabelle7[ActionType],Tabelle7[ActionType],,0))</f>
        <v>FinalReject</v>
      </c>
      <c r="J403">
        <v>0.62</v>
      </c>
      <c r="K403">
        <v>0.4884</v>
      </c>
      <c r="L403">
        <v>1.1084000000000001</v>
      </c>
      <c r="M403">
        <v>0.13159999999999999</v>
      </c>
      <c r="N403">
        <v>98</v>
      </c>
      <c r="O403">
        <v>2011</v>
      </c>
      <c r="P403">
        <v>28</v>
      </c>
      <c r="Q403" s="3" t="s">
        <v>858</v>
      </c>
    </row>
    <row r="404" ht="15" customHeight="1">
      <c r="A404" t="e">
        <f t="shared" ca="1" si="490"/>
        <v>#VALUE!</v>
      </c>
      <c r="B404" t="e">
        <f t="array" ref="B404" ca="1">_xlfn.XLOOKUP(Tabelle7[[#This Row],[ExperimentID]]&amp;Tabelle7[[#This Row],[NegotiationID]]&amp;Tabelle7[[#This Row],[MessageID]],ALL_IN_ONE[ExperimentID]&amp;ALL_IN_ONE[NegotiationID]&amp;ALL_IN_ONE[MessageID],ALL_IN_ONE[Gesamt_ID],,0)</f>
        <v>#VALUE!</v>
      </c>
      <c r="C404">
        <f>IF(AND($F403=Tabelle7[[#This Row],[ReceiverID]],$G403=Tabelle7[[#This Row],[SenderID]]),$C403,IF(ISBLANK($G403),$C403,$C403+1))</f>
        <v>94</v>
      </c>
      <c r="D404" t="s">
        <v>561</v>
      </c>
      <c r="E404">
        <v>13224</v>
      </c>
      <c r="F404">
        <v>1245</v>
      </c>
      <c r="G404">
        <v>1246</v>
      </c>
      <c r="H404" t="s">
        <v>31</v>
      </c>
      <c r="I404" t="str">
        <f t="array" ref="I404">IFERROR(_xlfn.XLOOKUP(Tabelle7[[#This Row],[NegotiationID]]&amp;"FinalAccept",Tabelle7[NegotiationID]&amp;Tabelle7[ActionType],Tabelle7[ActionType],,0),_xlfn.XLOOKUP(Tabelle7[[#This Row],[NegotiationID]]&amp;"FinalReject",Tabelle7[NegotiationID]&amp;Tabelle7[ActionType],Tabelle7[ActionType],,0))</f>
        <v>FinalReject</v>
      </c>
      <c r="J404">
        <v>0.63880000000000003</v>
      </c>
      <c r="K404">
        <v>0.4602</v>
      </c>
      <c r="L404">
        <v>1.099</v>
      </c>
      <c r="M404">
        <v>0.17860000000000001</v>
      </c>
      <c r="N404">
        <v>119</v>
      </c>
      <c r="O404">
        <v>2011</v>
      </c>
      <c r="P404">
        <v>28</v>
      </c>
      <c r="Q404" s="3" t="s">
        <v>859</v>
      </c>
    </row>
    <row r="405" ht="15" customHeight="1">
      <c r="A405" t="e">
        <f t="shared" ca="1" si="490"/>
        <v>#VALUE!</v>
      </c>
      <c r="B405" t="e">
        <f t="array" ref="B405" ca="1">_xlfn.XLOOKUP(Tabelle7[[#This Row],[ExperimentID]]&amp;Tabelle7[[#This Row],[NegotiationID]]&amp;Tabelle7[[#This Row],[MessageID]],ALL_IN_ONE[ExperimentID]&amp;ALL_IN_ONE[NegotiationID]&amp;ALL_IN_ONE[MessageID],ALL_IN_ONE[Gesamt_ID],,0)</f>
        <v>#VALUE!</v>
      </c>
      <c r="C405">
        <f>IF(AND($F404=Tabelle7[[#This Row],[ReceiverID]],$G404=Tabelle7[[#This Row],[SenderID]]),$C404,IF(ISBLANK($G404),$C404,$C404+1))</f>
        <v>94</v>
      </c>
      <c r="D405" t="s">
        <v>561</v>
      </c>
      <c r="E405">
        <v>13226</v>
      </c>
      <c r="F405">
        <v>1246</v>
      </c>
      <c r="G405">
        <v>1245</v>
      </c>
      <c r="H405" t="s">
        <v>31</v>
      </c>
      <c r="I405" t="str">
        <f t="array" ref="I405">IFERROR(_xlfn.XLOOKUP(Tabelle7[[#This Row],[NegotiationID]]&amp;"FinalAccept",Tabelle7[NegotiationID]&amp;Tabelle7[ActionType],Tabelle7[ActionType],,0),_xlfn.XLOOKUP(Tabelle7[[#This Row],[NegotiationID]]&amp;"FinalReject",Tabelle7[NegotiationID]&amp;Tabelle7[ActionType],Tabelle7[ActionType],,0))</f>
        <v>FinalReject</v>
      </c>
      <c r="J405">
        <v>0.64019999999999999</v>
      </c>
      <c r="K405">
        <v>0.45879999999999999</v>
      </c>
      <c r="L405">
        <v>1.099</v>
      </c>
      <c r="M405">
        <v>0.18140000000000001</v>
      </c>
      <c r="N405">
        <v>174</v>
      </c>
      <c r="O405">
        <v>2011</v>
      </c>
      <c r="P405">
        <v>28</v>
      </c>
      <c r="Q405" s="3" t="s">
        <v>860</v>
      </c>
    </row>
    <row r="406" ht="15" customHeight="1">
      <c r="A406" t="e">
        <f t="shared" ca="1" si="490"/>
        <v>#VALUE!</v>
      </c>
      <c r="B406" t="e">
        <f t="array" ref="B406" ca="1">_xlfn.XLOOKUP(Tabelle7[[#This Row],[ExperimentID]]&amp;Tabelle7[[#This Row],[NegotiationID]]&amp;Tabelle7[[#This Row],[MessageID]],ALL_IN_ONE[ExperimentID]&amp;ALL_IN_ONE[NegotiationID]&amp;ALL_IN_ONE[MessageID],ALL_IN_ONE[Gesamt_ID],,0)</f>
        <v>#VALUE!</v>
      </c>
      <c r="C406">
        <f>IF(AND($F405=Tabelle7[[#This Row],[ReceiverID]],$G405=Tabelle7[[#This Row],[SenderID]]),$C405,IF(ISBLANK($G405),$C405,$C405+1))</f>
        <v>94</v>
      </c>
      <c r="D406" t="s">
        <v>561</v>
      </c>
      <c r="E406">
        <v>13547</v>
      </c>
      <c r="F406">
        <v>1245</v>
      </c>
      <c r="G406">
        <v>1246</v>
      </c>
      <c r="H406" t="s">
        <v>31</v>
      </c>
      <c r="I406" t="str">
        <f t="array" ref="I406">IFERROR(_xlfn.XLOOKUP(Tabelle7[[#This Row],[NegotiationID]]&amp;"FinalAccept",Tabelle7[NegotiationID]&amp;Tabelle7[ActionType],Tabelle7[ActionType],,0),_xlfn.XLOOKUP(Tabelle7[[#This Row],[NegotiationID]]&amp;"FinalReject",Tabelle7[NegotiationID]&amp;Tabelle7[ActionType],Tabelle7[ActionType],,0))</f>
        <v>FinalReject</v>
      </c>
      <c r="J406">
        <v>0.63880000000000003</v>
      </c>
      <c r="K406">
        <v>0.4602</v>
      </c>
      <c r="L406">
        <v>1.099</v>
      </c>
      <c r="M406">
        <v>0.17860000000000001</v>
      </c>
      <c r="N406">
        <v>16</v>
      </c>
      <c r="O406">
        <v>2011</v>
      </c>
      <c r="P406">
        <v>28</v>
      </c>
      <c r="Q406" s="3" t="s">
        <v>861</v>
      </c>
    </row>
    <row r="407" ht="15" customHeight="1">
      <c r="A407" t="e">
        <f t="shared" ca="1" si="490"/>
        <v>#VALUE!</v>
      </c>
      <c r="B407" t="e">
        <f t="array" ref="B407" ca="1">_xlfn.XLOOKUP(Tabelle7[[#This Row],[ExperimentID]]&amp;Tabelle7[[#This Row],[NegotiationID]]&amp;Tabelle7[[#This Row],[MessageID]],ALL_IN_ONE[ExperimentID]&amp;ALL_IN_ONE[NegotiationID]&amp;ALL_IN_ONE[MessageID],ALL_IN_ONE[Gesamt_ID],,0)</f>
        <v>#VALUE!</v>
      </c>
      <c r="C407">
        <f>IF(AND($F406=Tabelle7[[#This Row],[ReceiverID]],$G406=Tabelle7[[#This Row],[SenderID]]),$C406,IF(ISBLANK($G406),$C406,$C406+1))</f>
        <v>94</v>
      </c>
      <c r="D407" t="s">
        <v>561</v>
      </c>
      <c r="E407">
        <v>13673</v>
      </c>
      <c r="F407">
        <v>1246</v>
      </c>
      <c r="G407">
        <v>1245</v>
      </c>
      <c r="H407" t="s">
        <v>31</v>
      </c>
      <c r="I407" t="str">
        <f t="array" ref="I407">IFERROR(_xlfn.XLOOKUP(Tabelle7[[#This Row],[NegotiationID]]&amp;"FinalAccept",Tabelle7[NegotiationID]&amp;Tabelle7[ActionType],Tabelle7[ActionType],,0),_xlfn.XLOOKUP(Tabelle7[[#This Row],[NegotiationID]]&amp;"FinalReject",Tabelle7[NegotiationID]&amp;Tabelle7[ActionType],Tabelle7[ActionType],,0))</f>
        <v>FinalReject</v>
      </c>
      <c r="J407">
        <v>0.66000000000000003</v>
      </c>
      <c r="K407">
        <v>0.26440000000000002</v>
      </c>
      <c r="L407">
        <v>0.9244</v>
      </c>
      <c r="M407">
        <v>0.39560000000000001</v>
      </c>
      <c r="N407">
        <v>10</v>
      </c>
      <c r="O407">
        <v>2011</v>
      </c>
      <c r="P407">
        <v>28</v>
      </c>
      <c r="Q407" s="3" t="s">
        <v>862</v>
      </c>
    </row>
    <row r="408" ht="15" customHeight="1">
      <c r="A408" t="e">
        <f t="shared" ca="1" si="490"/>
        <v>#VALUE!</v>
      </c>
      <c r="B408" t="e">
        <f t="array" ref="B408" ca="1">_xlfn.XLOOKUP(Tabelle7[[#This Row],[ExperimentID]]&amp;Tabelle7[[#This Row],[NegotiationID]]&amp;Tabelle7[[#This Row],[MessageID]],ALL_IN_ONE[ExperimentID]&amp;ALL_IN_ONE[NegotiationID]&amp;ALL_IN_ONE[MessageID],ALL_IN_ONE[Gesamt_ID],,0)</f>
        <v>#VALUE!</v>
      </c>
      <c r="C408">
        <f>IF(AND($F407=Tabelle7[[#This Row],[ReceiverID]],$G407=Tabelle7[[#This Row],[SenderID]]),$C407,IF(ISBLANK($G407),$C407,$C407+1))</f>
        <v>94</v>
      </c>
      <c r="D408" t="s">
        <v>561</v>
      </c>
      <c r="E408">
        <v>13767</v>
      </c>
      <c r="F408">
        <v>1245</v>
      </c>
      <c r="G408">
        <v>1246</v>
      </c>
      <c r="H408" t="s">
        <v>31</v>
      </c>
      <c r="I408" t="str">
        <f t="array" ref="I408">IFERROR(_xlfn.XLOOKUP(Tabelle7[[#This Row],[NegotiationID]]&amp;"FinalAccept",Tabelle7[NegotiationID]&amp;Tabelle7[ActionType],Tabelle7[ActionType],,0),_xlfn.XLOOKUP(Tabelle7[[#This Row],[NegotiationID]]&amp;"FinalReject",Tabelle7[NegotiationID]&amp;Tabelle7[ActionType],Tabelle7[ActionType],,0))</f>
        <v>FinalReject</v>
      </c>
      <c r="J408">
        <v>0.63880000000000003</v>
      </c>
      <c r="K408">
        <v>0.4602</v>
      </c>
      <c r="L408">
        <v>1.099</v>
      </c>
      <c r="M408">
        <v>0.17860000000000001</v>
      </c>
      <c r="N408">
        <v>19</v>
      </c>
      <c r="O408">
        <v>2011</v>
      </c>
      <c r="P408">
        <v>28</v>
      </c>
      <c r="Q408" s="3" t="s">
        <v>863</v>
      </c>
    </row>
    <row r="409" ht="15" customHeight="1">
      <c r="A409" t="e">
        <f t="shared" ca="1" si="490"/>
        <v>#VALUE!</v>
      </c>
      <c r="B409" t="e">
        <f t="array" ref="B409" ca="1">_xlfn.XLOOKUP(Tabelle7[[#This Row],[ExperimentID]]&amp;Tabelle7[[#This Row],[NegotiationID]]&amp;Tabelle7[[#This Row],[MessageID]],ALL_IN_ONE[ExperimentID]&amp;ALL_IN_ONE[NegotiationID]&amp;ALL_IN_ONE[MessageID],ALL_IN_ONE[Gesamt_ID],,0)</f>
        <v>#VALUE!</v>
      </c>
      <c r="C409">
        <f>IF(AND($F408=Tabelle7[[#This Row],[ReceiverID]],$G408=Tabelle7[[#This Row],[SenderID]]),$C408,IF(ISBLANK($G408),$C408,$C408+1))</f>
        <v>94</v>
      </c>
      <c r="D409" t="s">
        <v>561</v>
      </c>
      <c r="E409">
        <v>13818</v>
      </c>
      <c r="F409">
        <v>1246</v>
      </c>
      <c r="G409">
        <v>1245</v>
      </c>
      <c r="H409" t="s">
        <v>31</v>
      </c>
      <c r="I409" t="str">
        <f t="array" ref="I409">IFERROR(_xlfn.XLOOKUP(Tabelle7[[#This Row],[NegotiationID]]&amp;"FinalAccept",Tabelle7[NegotiationID]&amp;Tabelle7[ActionType],Tabelle7[ActionType],,0),_xlfn.XLOOKUP(Tabelle7[[#This Row],[NegotiationID]]&amp;"FinalReject",Tabelle7[NegotiationID]&amp;Tabelle7[ActionType],Tabelle7[ActionType],,0))</f>
        <v>FinalReject</v>
      </c>
      <c r="J409">
        <v>0.63219999999999998</v>
      </c>
      <c r="K409">
        <v>0.33000000000000002</v>
      </c>
      <c r="L409">
        <v>0.96220000000000006</v>
      </c>
      <c r="M409">
        <v>0.30220000000000002</v>
      </c>
      <c r="N409">
        <v>21</v>
      </c>
      <c r="O409">
        <v>2011</v>
      </c>
      <c r="P409">
        <v>28</v>
      </c>
      <c r="Q409" s="3" t="s">
        <v>864</v>
      </c>
    </row>
    <row r="410" ht="15" customHeight="1">
      <c r="A410" t="e">
        <f t="shared" ca="1" si="490"/>
        <v>#VALUE!</v>
      </c>
      <c r="B410" t="e">
        <f t="array" ref="B410" ca="1">_xlfn.XLOOKUP(Tabelle7[[#This Row],[ExperimentID]]&amp;Tabelle7[[#This Row],[NegotiationID]]&amp;Tabelle7[[#This Row],[MessageID]],ALL_IN_ONE[ExperimentID]&amp;ALL_IN_ONE[NegotiationID]&amp;ALL_IN_ONE[MessageID],ALL_IN_ONE[Gesamt_ID],,0)</f>
        <v>#VALUE!</v>
      </c>
      <c r="C410">
        <f>IF(AND($F409=Tabelle7[[#This Row],[ReceiverID]],$G409=Tabelle7[[#This Row],[SenderID]]),$C409,IF(ISBLANK($G409),$C409,$C409+1))</f>
        <v>94</v>
      </c>
      <c r="D410" t="s">
        <v>561</v>
      </c>
      <c r="E410">
        <v>13842</v>
      </c>
      <c r="F410">
        <v>1245</v>
      </c>
      <c r="G410">
        <v>1246</v>
      </c>
      <c r="H410" t="s">
        <v>31</v>
      </c>
      <c r="I410" t="str">
        <f t="array" ref="I410">IFERROR(_xlfn.XLOOKUP(Tabelle7[[#This Row],[NegotiationID]]&amp;"FinalAccept",Tabelle7[NegotiationID]&amp;Tabelle7[ActionType],Tabelle7[ActionType],,0),_xlfn.XLOOKUP(Tabelle7[[#This Row],[NegotiationID]]&amp;"FinalReject",Tabelle7[NegotiationID]&amp;Tabelle7[ActionType],Tabelle7[ActionType],,0))</f>
        <v>FinalReject</v>
      </c>
      <c r="J410">
        <v>0.53639999999999999</v>
      </c>
      <c r="K410">
        <v>0.40799999999999997</v>
      </c>
      <c r="L410">
        <v>0.94440000000000002</v>
      </c>
      <c r="M410">
        <v>0.12839999999999999</v>
      </c>
      <c r="N410">
        <v>26</v>
      </c>
      <c r="O410">
        <v>2011</v>
      </c>
      <c r="P410">
        <v>28</v>
      </c>
      <c r="Q410" s="3" t="s">
        <v>865</v>
      </c>
    </row>
    <row r="411" ht="15" customHeight="1">
      <c r="A411" t="e">
        <f t="shared" ca="1" si="490"/>
        <v>#VALUE!</v>
      </c>
      <c r="B411" t="e">
        <f t="array" ref="B411" ca="1">_xlfn.XLOOKUP(Tabelle7[[#This Row],[ExperimentID]]&amp;Tabelle7[[#This Row],[NegotiationID]]&amp;Tabelle7[[#This Row],[MessageID]],ALL_IN_ONE[ExperimentID]&amp;ALL_IN_ONE[NegotiationID]&amp;ALL_IN_ONE[MessageID],ALL_IN_ONE[Gesamt_ID],,0)</f>
        <v>#VALUE!</v>
      </c>
      <c r="C411">
        <f>IF(AND($F410=Tabelle7[[#This Row],[ReceiverID]],$G410=Tabelle7[[#This Row],[SenderID]]),$C410,IF(ISBLANK($G410),$C410,$C410+1))</f>
        <v>94</v>
      </c>
      <c r="D411" t="s">
        <v>561</v>
      </c>
      <c r="E411">
        <v>13873</v>
      </c>
      <c r="F411">
        <v>1246</v>
      </c>
      <c r="G411">
        <v>1245</v>
      </c>
      <c r="H411" t="s">
        <v>31</v>
      </c>
      <c r="I411" t="str">
        <f t="array" ref="I411">IFERROR(_xlfn.XLOOKUP(Tabelle7[[#This Row],[NegotiationID]]&amp;"FinalAccept",Tabelle7[NegotiationID]&amp;Tabelle7[ActionType],Tabelle7[ActionType],,0),_xlfn.XLOOKUP(Tabelle7[[#This Row],[NegotiationID]]&amp;"FinalReject",Tabelle7[NegotiationID]&amp;Tabelle7[ActionType],Tabelle7[ActionType],,0))</f>
        <v>FinalReject</v>
      </c>
      <c r="J411">
        <v>0.63319999999999999</v>
      </c>
      <c r="K411">
        <v>0.4904</v>
      </c>
      <c r="L411">
        <v>1.1235999999999999</v>
      </c>
      <c r="M411">
        <v>0.14280000000000001</v>
      </c>
      <c r="N411">
        <v>93</v>
      </c>
      <c r="O411">
        <v>2011</v>
      </c>
      <c r="P411">
        <v>28</v>
      </c>
      <c r="Q411" s="3" t="s">
        <v>866</v>
      </c>
    </row>
    <row r="412" ht="15" customHeight="1">
      <c r="A412" t="e">
        <f t="shared" ca="1" si="490"/>
        <v>#VALUE!</v>
      </c>
      <c r="B412" t="e">
        <f t="array" ref="B412" ca="1">_xlfn.XLOOKUP(Tabelle7[[#This Row],[ExperimentID]]&amp;Tabelle7[[#This Row],[NegotiationID]]&amp;Tabelle7[[#This Row],[MessageID]],ALL_IN_ONE[ExperimentID]&amp;ALL_IN_ONE[NegotiationID]&amp;ALL_IN_ONE[MessageID],ALL_IN_ONE[Gesamt_ID],,0)</f>
        <v>#VALUE!</v>
      </c>
      <c r="C412">
        <f>IF(AND($F411=Tabelle7[[#This Row],[ReceiverID]],$G411=Tabelle7[[#This Row],[SenderID]]),$C411,IF(ISBLANK($G411),$C411,$C411+1))</f>
        <v>94</v>
      </c>
      <c r="D412" t="s">
        <v>561</v>
      </c>
      <c r="E412">
        <v>14111</v>
      </c>
      <c r="F412">
        <v>1245</v>
      </c>
      <c r="G412">
        <v>1246</v>
      </c>
      <c r="H412" t="s">
        <v>31</v>
      </c>
      <c r="I412" t="str">
        <f t="array" ref="I412">IFERROR(_xlfn.XLOOKUP(Tabelle7[[#This Row],[NegotiationID]]&amp;"FinalAccept",Tabelle7[NegotiationID]&amp;Tabelle7[ActionType],Tabelle7[ActionType],,0),_xlfn.XLOOKUP(Tabelle7[[#This Row],[NegotiationID]]&amp;"FinalReject",Tabelle7[NegotiationID]&amp;Tabelle7[ActionType],Tabelle7[ActionType],,0))</f>
        <v>FinalReject</v>
      </c>
      <c r="J412">
        <v>0.69040000000000001</v>
      </c>
      <c r="K412">
        <v>0.43319999999999997</v>
      </c>
      <c r="L412">
        <v>1.1235999999999999</v>
      </c>
      <c r="M412">
        <v>0.25719999999999998</v>
      </c>
      <c r="N412">
        <v>30</v>
      </c>
      <c r="O412">
        <v>2011</v>
      </c>
      <c r="P412">
        <v>28</v>
      </c>
      <c r="Q412" s="3" t="s">
        <v>867</v>
      </c>
    </row>
    <row r="413" ht="15" customHeight="1">
      <c r="A413" t="e">
        <f t="shared" ca="1" si="490"/>
        <v>#VALUE!</v>
      </c>
      <c r="B413" t="e">
        <f t="array" ref="B413" ca="1">_xlfn.XLOOKUP(Tabelle7[[#This Row],[ExperimentID]]&amp;Tabelle7[[#This Row],[NegotiationID]]&amp;Tabelle7[[#This Row],[MessageID]],ALL_IN_ONE[ExperimentID]&amp;ALL_IN_ONE[NegotiationID]&amp;ALL_IN_ONE[MessageID],ALL_IN_ONE[Gesamt_ID],,0)</f>
        <v>#VALUE!</v>
      </c>
      <c r="C413">
        <f>IF(AND($F412=Tabelle7[[#This Row],[ReceiverID]],$G412=Tabelle7[[#This Row],[SenderID]]),$C412,IF(ISBLANK($G412),$C412,$C412+1))</f>
        <v>94</v>
      </c>
      <c r="D413" t="s">
        <v>561</v>
      </c>
      <c r="E413">
        <v>14175</v>
      </c>
      <c r="F413">
        <v>1246</v>
      </c>
      <c r="G413">
        <v>1245</v>
      </c>
      <c r="H413" t="s">
        <v>31</v>
      </c>
      <c r="I413" t="str">
        <f t="array" ref="I413">IFERROR(_xlfn.XLOOKUP(Tabelle7[[#This Row],[NegotiationID]]&amp;"FinalAccept",Tabelle7[NegotiationID]&amp;Tabelle7[ActionType],Tabelle7[ActionType],,0),_xlfn.XLOOKUP(Tabelle7[[#This Row],[NegotiationID]]&amp;"FinalReject",Tabelle7[NegotiationID]&amp;Tabelle7[ActionType],Tabelle7[ActionType],,0))</f>
        <v>FinalReject</v>
      </c>
      <c r="J413">
        <v>0.63319999999999999</v>
      </c>
      <c r="K413">
        <v>0.4904</v>
      </c>
      <c r="L413">
        <v>1.1235999999999999</v>
      </c>
      <c r="M413">
        <v>0.14280000000000001</v>
      </c>
      <c r="N413">
        <v>70</v>
      </c>
      <c r="O413">
        <v>2011</v>
      </c>
      <c r="P413">
        <v>28</v>
      </c>
      <c r="Q413" s="3" t="s">
        <v>868</v>
      </c>
    </row>
    <row r="414" ht="15" customHeight="1">
      <c r="A414" t="e">
        <f t="shared" ca="1" si="490"/>
        <v>#VALUE!</v>
      </c>
      <c r="B414" t="e">
        <f t="array" ref="B414" ca="1">_xlfn.XLOOKUP(Tabelle7[[#This Row],[ExperimentID]]&amp;Tabelle7[[#This Row],[NegotiationID]]&amp;Tabelle7[[#This Row],[MessageID]],ALL_IN_ONE[ExperimentID]&amp;ALL_IN_ONE[NegotiationID]&amp;ALL_IN_ONE[MessageID],ALL_IN_ONE[Gesamt_ID],,0)</f>
        <v>#VALUE!</v>
      </c>
      <c r="C414">
        <f>IF(AND($F413=Tabelle7[[#This Row],[ReceiverID]],$G413=Tabelle7[[#This Row],[SenderID]]),$C413,IF(ISBLANK($G413),$C413,$C413+1))</f>
        <v>94</v>
      </c>
      <c r="D414" t="s">
        <v>561</v>
      </c>
      <c r="E414">
        <v>14201</v>
      </c>
      <c r="F414">
        <v>1245</v>
      </c>
      <c r="G414">
        <v>1246</v>
      </c>
      <c r="H414" t="s">
        <v>31</v>
      </c>
      <c r="I414" t="str">
        <f t="array" ref="I414">IFERROR(_xlfn.XLOOKUP(Tabelle7[[#This Row],[NegotiationID]]&amp;"FinalAccept",Tabelle7[NegotiationID]&amp;Tabelle7[ActionType],Tabelle7[ActionType],,0),_xlfn.XLOOKUP(Tabelle7[[#This Row],[NegotiationID]]&amp;"FinalReject",Tabelle7[NegotiationID]&amp;Tabelle7[ActionType],Tabelle7[ActionType],,0))</f>
        <v>FinalReject</v>
      </c>
      <c r="J414">
        <v>0.71760000000000002</v>
      </c>
      <c r="K414">
        <v>0.12640000000000001</v>
      </c>
      <c r="L414">
        <v>0.84399999999999997</v>
      </c>
      <c r="M414">
        <v>0.59119999999999995</v>
      </c>
      <c r="N414">
        <v>92</v>
      </c>
      <c r="O414">
        <v>2011</v>
      </c>
      <c r="P414">
        <v>28</v>
      </c>
      <c r="Q414" s="3" t="s">
        <v>869</v>
      </c>
    </row>
    <row r="415" ht="15" customHeight="1">
      <c r="A415" t="e">
        <f t="shared" ca="1" si="490"/>
        <v>#VALUE!</v>
      </c>
      <c r="B415" t="e">
        <f t="array" ref="B415" ca="1">_xlfn.XLOOKUP(Tabelle7[[#This Row],[ExperimentID]]&amp;Tabelle7[[#This Row],[NegotiationID]]&amp;Tabelle7[[#This Row],[MessageID]],ALL_IN_ONE[ExperimentID]&amp;ALL_IN_ONE[NegotiationID]&amp;ALL_IN_ONE[MessageID],ALL_IN_ONE[Gesamt_ID],,0)</f>
        <v>#VALUE!</v>
      </c>
      <c r="C415">
        <f>IF(AND($F414=Tabelle7[[#This Row],[ReceiverID]],$G414=Tabelle7[[#This Row],[SenderID]]),$C414,IF(ISBLANK($G414),$C414,$C414+1))</f>
        <v>94</v>
      </c>
      <c r="D415" t="s">
        <v>561</v>
      </c>
      <c r="E415">
        <v>14241</v>
      </c>
      <c r="F415">
        <v>1246</v>
      </c>
      <c r="G415">
        <v>1245</v>
      </c>
      <c r="H415" t="s">
        <v>40</v>
      </c>
      <c r="I415" t="str">
        <f t="array" ref="I415">IFERROR(_xlfn.XLOOKUP(Tabelle7[[#This Row],[NegotiationID]]&amp;"FinalAccept",Tabelle7[NegotiationID]&amp;Tabelle7[ActionType],Tabelle7[ActionType],,0),_xlfn.XLOOKUP(Tabelle7[[#This Row],[NegotiationID]]&amp;"FinalReject",Tabelle7[NegotiationID]&amp;Tabelle7[ActionType],Tabelle7[ActionType],,0))</f>
        <v>FinalReject</v>
      </c>
      <c r="J415">
        <v>0.12640000000000001</v>
      </c>
      <c r="K415">
        <v>0.71760000000000002</v>
      </c>
      <c r="L415">
        <v>0.84399999999999997</v>
      </c>
      <c r="M415">
        <v>0.59119999999999995</v>
      </c>
      <c r="N415">
        <v>104</v>
      </c>
      <c r="O415">
        <v>2011</v>
      </c>
      <c r="P415">
        <v>28</v>
      </c>
      <c r="Q415" s="3" t="s">
        <v>870</v>
      </c>
    </row>
    <row r="416" ht="15" hidden="1" customHeight="1">
      <c r="A416" t="e">
        <f t="shared" ca="1" si="490"/>
        <v>#VALUE!</v>
      </c>
      <c r="B416" t="e">
        <f t="array" ref="B416" ca="1">_xlfn.XLOOKUP(Tabelle7[[#This Row],[ExperimentID]]&amp;Tabelle7[[#This Row],[NegotiationID]]&amp;Tabelle7[[#This Row],[MessageID]],ALL_IN_ONE[ExperimentID]&amp;ALL_IN_ONE[NegotiationID]&amp;ALL_IN_ONE[MessageID],ALL_IN_ONE[Gesamt_ID],,0)</f>
        <v>#VALUE!</v>
      </c>
      <c r="C416">
        <f>IF(AND($F415=Tabelle7[[#This Row],[ReceiverID]],$G415=Tabelle7[[#This Row],[SenderID]]),$C415,IF(ISBLANK($G415),$C415,$C415+1))</f>
        <v>95</v>
      </c>
      <c r="D416" t="s">
        <v>561</v>
      </c>
      <c r="E416">
        <v>1272</v>
      </c>
      <c r="H416" t="s">
        <v>6019</v>
      </c>
      <c r="I416" t="str">
        <f t="array" ref="I416">IFERROR(_xlfn.XLOOKUP(Tabelle7[[#This Row],[NegotiationID]]&amp;"FinalAccept",Tabelle7[NegotiationID]&amp;Tabelle7[ActionType],Tabelle7[ActionType],,0),_xlfn.XLOOKUP(Tabelle7[[#This Row],[NegotiationID]]&amp;"FinalReject",Tabelle7[NegotiationID]&amp;Tabelle7[ActionType],Tabelle7[ActionType],,0))</f>
        <v>FinalReject</v>
      </c>
      <c r="N416">
        <v>21</v>
      </c>
      <c r="O416">
        <v>1432</v>
      </c>
      <c r="P416">
        <v>12</v>
      </c>
      <c r="Q416" t="s">
        <v>6020</v>
      </c>
    </row>
    <row r="417" ht="15" customHeight="1">
      <c r="A417" t="e">
        <f t="shared" ca="1" si="490"/>
        <v>#VALUE!</v>
      </c>
      <c r="B417" t="e">
        <f t="array" ref="B417" ca="1">_xlfn.XLOOKUP(Tabelle7[[#This Row],[ExperimentID]]&amp;Tabelle7[[#This Row],[NegotiationID]]&amp;Tabelle7[[#This Row],[MessageID]],ALL_IN_ONE[ExperimentID]&amp;ALL_IN_ONE[NegotiationID]&amp;ALL_IN_ONE[MessageID],ALL_IN_ONE[Gesamt_ID],,0)</f>
        <v>#VALUE!</v>
      </c>
      <c r="C417">
        <f>IF(AND($F416=Tabelle7[[#This Row],[ReceiverID]],$G416=Tabelle7[[#This Row],[SenderID]]),$C416,IF(ISBLANK($G416),$C416,$C416+1))</f>
        <v>95</v>
      </c>
      <c r="D417" t="s">
        <v>561</v>
      </c>
      <c r="E417">
        <v>8635</v>
      </c>
      <c r="F417">
        <v>1274</v>
      </c>
      <c r="G417">
        <v>1273</v>
      </c>
      <c r="H417" t="s">
        <v>19</v>
      </c>
      <c r="I417" t="str">
        <f t="array" ref="I417">IFERROR(_xlfn.XLOOKUP(Tabelle7[[#This Row],[NegotiationID]]&amp;"FinalAccept",Tabelle7[NegotiationID]&amp;Tabelle7[ActionType],Tabelle7[ActionType],,0),_xlfn.XLOOKUP(Tabelle7[[#This Row],[NegotiationID]]&amp;"FinalReject",Tabelle7[NegotiationID]&amp;Tabelle7[ActionType],Tabelle7[ActionType],,0))</f>
        <v>FinalReject</v>
      </c>
      <c r="J417">
        <v>1</v>
      </c>
      <c r="K417">
        <v>0.374</v>
      </c>
      <c r="L417">
        <v>1.3740000000000001</v>
      </c>
      <c r="M417">
        <v>0.626</v>
      </c>
      <c r="N417">
        <v>79</v>
      </c>
      <c r="O417">
        <v>1432</v>
      </c>
      <c r="P417">
        <v>12</v>
      </c>
      <c r="Q417" s="3" t="s">
        <v>871</v>
      </c>
    </row>
    <row r="418" ht="15" customHeight="1">
      <c r="A418" t="e">
        <f t="shared" ca="1" si="490"/>
        <v>#VALUE!</v>
      </c>
      <c r="B418" t="e">
        <f t="array" ref="B418" ca="1">_xlfn.XLOOKUP(Tabelle7[[#This Row],[ExperimentID]]&amp;Tabelle7[[#This Row],[NegotiationID]]&amp;Tabelle7[[#This Row],[MessageID]],ALL_IN_ONE[ExperimentID]&amp;ALL_IN_ONE[NegotiationID]&amp;ALL_IN_ONE[MessageID],ALL_IN_ONE[Gesamt_ID],,0)</f>
        <v>#VALUE!</v>
      </c>
      <c r="C418">
        <f>IF(AND($F417=Tabelle7[[#This Row],[ReceiverID]],$G417=Tabelle7[[#This Row],[SenderID]]),$C417,IF(ISBLANK($G417),$C417,$C417+1))</f>
        <v>95</v>
      </c>
      <c r="D418" t="s">
        <v>561</v>
      </c>
      <c r="E418">
        <v>8708</v>
      </c>
      <c r="F418">
        <v>1273</v>
      </c>
      <c r="G418">
        <v>1274</v>
      </c>
      <c r="H418" t="s">
        <v>31</v>
      </c>
      <c r="I418" t="str">
        <f t="array" ref="I418">IFERROR(_xlfn.XLOOKUP(Tabelle7[[#This Row],[NegotiationID]]&amp;"FinalAccept",Tabelle7[NegotiationID]&amp;Tabelle7[ActionType],Tabelle7[ActionType],,0),_xlfn.XLOOKUP(Tabelle7[[#This Row],[NegotiationID]]&amp;"FinalReject",Tabelle7[NegotiationID]&amp;Tabelle7[ActionType],Tabelle7[ActionType],,0))</f>
        <v>FinalReject</v>
      </c>
      <c r="J418">
        <v>0.754</v>
      </c>
      <c r="K418">
        <v>0.47439999999999999</v>
      </c>
      <c r="L418">
        <v>1.2283999999999999</v>
      </c>
      <c r="M418">
        <v>0.27960000000000002</v>
      </c>
      <c r="N418">
        <v>112</v>
      </c>
      <c r="O418">
        <v>1432</v>
      </c>
      <c r="P418">
        <v>12</v>
      </c>
      <c r="Q418" s="3" t="s">
        <v>872</v>
      </c>
    </row>
    <row r="419" ht="15" customHeight="1">
      <c r="A419" t="e">
        <f t="shared" ca="1" si="490"/>
        <v>#VALUE!</v>
      </c>
      <c r="B419" t="e">
        <f t="array" ref="B419" ca="1">_xlfn.XLOOKUP(Tabelle7[[#This Row],[ExperimentID]]&amp;Tabelle7[[#This Row],[NegotiationID]]&amp;Tabelle7[[#This Row],[MessageID]],ALL_IN_ONE[ExperimentID]&amp;ALL_IN_ONE[NegotiationID]&amp;ALL_IN_ONE[MessageID],ALL_IN_ONE[Gesamt_ID],,0)</f>
        <v>#VALUE!</v>
      </c>
      <c r="C419">
        <f>IF(AND($F418=Tabelle7[[#This Row],[ReceiverID]],$G418=Tabelle7[[#This Row],[SenderID]]),$C418,IF(ISBLANK($G418),$C418,$C418+1))</f>
        <v>95</v>
      </c>
      <c r="D419" t="s">
        <v>561</v>
      </c>
      <c r="E419">
        <v>9108</v>
      </c>
      <c r="F419">
        <v>1274</v>
      </c>
      <c r="G419">
        <v>1273</v>
      </c>
      <c r="H419" t="s">
        <v>31</v>
      </c>
      <c r="I419" t="str">
        <f t="array" ref="I419">IFERROR(_xlfn.XLOOKUP(Tabelle7[[#This Row],[NegotiationID]]&amp;"FinalAccept",Tabelle7[NegotiationID]&amp;Tabelle7[ActionType],Tabelle7[ActionType],,0),_xlfn.XLOOKUP(Tabelle7[[#This Row],[NegotiationID]]&amp;"FinalReject",Tabelle7[NegotiationID]&amp;Tabelle7[ActionType],Tabelle7[ActionType],,0))</f>
        <v>FinalReject</v>
      </c>
      <c r="J419">
        <v>0.96799999999999997</v>
      </c>
      <c r="K419">
        <v>0.25879999999999997</v>
      </c>
      <c r="L419">
        <v>1.2267999999999999</v>
      </c>
      <c r="M419">
        <v>0.70920000000000005</v>
      </c>
      <c r="N419">
        <v>140</v>
      </c>
      <c r="O419">
        <v>1432</v>
      </c>
      <c r="P419">
        <v>12</v>
      </c>
      <c r="Q419" s="3" t="s">
        <v>873</v>
      </c>
    </row>
    <row r="420" ht="15" customHeight="1">
      <c r="A420" t="e">
        <f t="shared" ca="1" si="490"/>
        <v>#VALUE!</v>
      </c>
      <c r="B420" t="e">
        <f t="array" ref="B420" ca="1">_xlfn.XLOOKUP(Tabelle7[[#This Row],[ExperimentID]]&amp;Tabelle7[[#This Row],[NegotiationID]]&amp;Tabelle7[[#This Row],[MessageID]],ALL_IN_ONE[ExperimentID]&amp;ALL_IN_ONE[NegotiationID]&amp;ALL_IN_ONE[MessageID],ALL_IN_ONE[Gesamt_ID],,0)</f>
        <v>#VALUE!</v>
      </c>
      <c r="C420">
        <f>IF(AND($F419=Tabelle7[[#This Row],[ReceiverID]],$G419=Tabelle7[[#This Row],[SenderID]]),$C419,IF(ISBLANK($G419),$C419,$C419+1))</f>
        <v>95</v>
      </c>
      <c r="D420" t="s">
        <v>561</v>
      </c>
      <c r="E420">
        <v>9912</v>
      </c>
      <c r="F420">
        <v>1273</v>
      </c>
      <c r="G420">
        <v>1274</v>
      </c>
      <c r="H420" t="s">
        <v>31</v>
      </c>
      <c r="I420" t="str">
        <f t="array" ref="I420">IFERROR(_xlfn.XLOOKUP(Tabelle7[[#This Row],[NegotiationID]]&amp;"FinalAccept",Tabelle7[NegotiationID]&amp;Tabelle7[ActionType],Tabelle7[ActionType],,0),_xlfn.XLOOKUP(Tabelle7[[#This Row],[NegotiationID]]&amp;"FinalReject",Tabelle7[NegotiationID]&amp;Tabelle7[ActionType],Tabelle7[ActionType],,0))</f>
        <v>FinalReject</v>
      </c>
      <c r="J420">
        <v>0.64000000000000001</v>
      </c>
      <c r="K420">
        <v>0.35859999999999997</v>
      </c>
      <c r="L420">
        <v>0.99860000000000004</v>
      </c>
      <c r="M420">
        <v>0.28139999999999998</v>
      </c>
      <c r="N420">
        <v>116</v>
      </c>
      <c r="O420">
        <v>1432</v>
      </c>
      <c r="P420">
        <v>12</v>
      </c>
      <c r="Q420" s="3" t="s">
        <v>874</v>
      </c>
    </row>
    <row r="421" ht="15" customHeight="1">
      <c r="A421" t="e">
        <f t="shared" ca="1" si="490"/>
        <v>#VALUE!</v>
      </c>
      <c r="B421" t="e">
        <f t="array" ref="B421" ca="1">_xlfn.XLOOKUP(Tabelle7[[#This Row],[ExperimentID]]&amp;Tabelle7[[#This Row],[NegotiationID]]&amp;Tabelle7[[#This Row],[MessageID]],ALL_IN_ONE[ExperimentID]&amp;ALL_IN_ONE[NegotiationID]&amp;ALL_IN_ONE[MessageID],ALL_IN_ONE[Gesamt_ID],,0)</f>
        <v>#VALUE!</v>
      </c>
      <c r="C421">
        <f>IF(AND($F420=Tabelle7[[#This Row],[ReceiverID]],$G420=Tabelle7[[#This Row],[SenderID]]),$C420,IF(ISBLANK($G420),$C420,$C420+1))</f>
        <v>95</v>
      </c>
      <c r="D421" t="s">
        <v>561</v>
      </c>
      <c r="E421">
        <v>11223</v>
      </c>
      <c r="F421">
        <v>1274</v>
      </c>
      <c r="G421">
        <v>1273</v>
      </c>
      <c r="H421" t="s">
        <v>31</v>
      </c>
      <c r="I421" t="str">
        <f t="array" ref="I421">IFERROR(_xlfn.XLOOKUP(Tabelle7[[#This Row],[NegotiationID]]&amp;"FinalAccept",Tabelle7[NegotiationID]&amp;Tabelle7[ActionType],Tabelle7[ActionType],,0),_xlfn.XLOOKUP(Tabelle7[[#This Row],[NegotiationID]]&amp;"FinalReject",Tabelle7[NegotiationID]&amp;Tabelle7[ActionType],Tabelle7[ActionType],,0))</f>
        <v>FinalReject</v>
      </c>
      <c r="J421">
        <v>0.85760000000000003</v>
      </c>
      <c r="K421">
        <v>0.19040000000000001</v>
      </c>
      <c r="L421">
        <v>1.048</v>
      </c>
      <c r="M421">
        <v>0.66720000000000002</v>
      </c>
      <c r="N421">
        <v>314</v>
      </c>
      <c r="O421">
        <v>1432</v>
      </c>
      <c r="P421">
        <v>12</v>
      </c>
      <c r="Q421" s="3" t="s">
        <v>875</v>
      </c>
    </row>
    <row r="422" ht="15" customHeight="1">
      <c r="A422" t="e">
        <f t="shared" ca="1" si="490"/>
        <v>#VALUE!</v>
      </c>
      <c r="B422" t="e">
        <f t="array" ref="B422" ca="1">_xlfn.XLOOKUP(Tabelle7[[#This Row],[ExperimentID]]&amp;Tabelle7[[#This Row],[NegotiationID]]&amp;Tabelle7[[#This Row],[MessageID]],ALL_IN_ONE[ExperimentID]&amp;ALL_IN_ONE[NegotiationID]&amp;ALL_IN_ONE[MessageID],ALL_IN_ONE[Gesamt_ID],,0)</f>
        <v>#VALUE!</v>
      </c>
      <c r="C422">
        <f>IF(AND($F421=Tabelle7[[#This Row],[ReceiverID]],$G421=Tabelle7[[#This Row],[SenderID]]),$C421,IF(ISBLANK($G421),$C421,$C421+1))</f>
        <v>95</v>
      </c>
      <c r="D422" t="s">
        <v>561</v>
      </c>
      <c r="E422">
        <v>13072</v>
      </c>
      <c r="F422">
        <v>1273</v>
      </c>
      <c r="G422">
        <v>1274</v>
      </c>
      <c r="H422" t="s">
        <v>31</v>
      </c>
      <c r="I422" t="str">
        <f t="array" ref="I422">IFERROR(_xlfn.XLOOKUP(Tabelle7[[#This Row],[NegotiationID]]&amp;"FinalAccept",Tabelle7[NegotiationID]&amp;Tabelle7[ActionType],Tabelle7[ActionType],,0),_xlfn.XLOOKUP(Tabelle7[[#This Row],[NegotiationID]]&amp;"FinalReject",Tabelle7[NegotiationID]&amp;Tabelle7[ActionType],Tabelle7[ActionType],,0))</f>
        <v>FinalReject</v>
      </c>
      <c r="J422">
        <v>0.71999999999999997</v>
      </c>
      <c r="K422">
        <v>0.40060000000000001</v>
      </c>
      <c r="L422">
        <v>1.1206</v>
      </c>
      <c r="M422">
        <v>0.31940000000000002</v>
      </c>
      <c r="N422">
        <v>153</v>
      </c>
      <c r="O422">
        <v>1432</v>
      </c>
      <c r="P422">
        <v>12</v>
      </c>
      <c r="Q422" s="3" t="s">
        <v>876</v>
      </c>
    </row>
    <row r="423" ht="15" customHeight="1">
      <c r="A423" t="e">
        <f t="shared" ca="1" si="490"/>
        <v>#VALUE!</v>
      </c>
      <c r="B423" t="e">
        <f t="array" ref="B423" ca="1">_xlfn.XLOOKUP(Tabelle7[[#This Row],[ExperimentID]]&amp;Tabelle7[[#This Row],[NegotiationID]]&amp;Tabelle7[[#This Row],[MessageID]],ALL_IN_ONE[ExperimentID]&amp;ALL_IN_ONE[NegotiationID]&amp;ALL_IN_ONE[MessageID],ALL_IN_ONE[Gesamt_ID],,0)</f>
        <v>#VALUE!</v>
      </c>
      <c r="C423">
        <f>IF(AND($F422=Tabelle7[[#This Row],[ReceiverID]],$G422=Tabelle7[[#This Row],[SenderID]]),$C422,IF(ISBLANK($G422),$C422,$C422+1))</f>
        <v>95</v>
      </c>
      <c r="D423" t="s">
        <v>561</v>
      </c>
      <c r="E423">
        <v>13303</v>
      </c>
      <c r="F423">
        <v>1274</v>
      </c>
      <c r="G423">
        <v>1273</v>
      </c>
      <c r="H423" t="s">
        <v>31</v>
      </c>
      <c r="I423" t="str">
        <f t="array" ref="I423">IFERROR(_xlfn.XLOOKUP(Tabelle7[[#This Row],[NegotiationID]]&amp;"FinalAccept",Tabelle7[NegotiationID]&amp;Tabelle7[ActionType],Tabelle7[ActionType],,0),_xlfn.XLOOKUP(Tabelle7[[#This Row],[NegotiationID]]&amp;"FinalReject",Tabelle7[NegotiationID]&amp;Tabelle7[ActionType],Tabelle7[ActionType],,0))</f>
        <v>FinalReject</v>
      </c>
      <c r="J423">
        <v>0.80179999999999996</v>
      </c>
      <c r="K423">
        <v>0.29399999999999998</v>
      </c>
      <c r="L423">
        <v>1.0958000000000001</v>
      </c>
      <c r="M423">
        <v>0.50780000000000003</v>
      </c>
      <c r="N423">
        <v>250</v>
      </c>
      <c r="O423">
        <v>1432</v>
      </c>
      <c r="P423">
        <v>12</v>
      </c>
      <c r="Q423" s="3" t="s">
        <v>877</v>
      </c>
    </row>
    <row r="424" ht="15" customHeight="1">
      <c r="A424" t="e">
        <f t="shared" ca="1" si="490"/>
        <v>#VALUE!</v>
      </c>
      <c r="B424" t="e">
        <f t="array" ref="B424" ca="1">_xlfn.XLOOKUP(Tabelle7[[#This Row],[ExperimentID]]&amp;Tabelle7[[#This Row],[NegotiationID]]&amp;Tabelle7[[#This Row],[MessageID]],ALL_IN_ONE[ExperimentID]&amp;ALL_IN_ONE[NegotiationID]&amp;ALL_IN_ONE[MessageID],ALL_IN_ONE[Gesamt_ID],,0)</f>
        <v>#VALUE!</v>
      </c>
      <c r="C424">
        <f>IF(AND($F423=Tabelle7[[#This Row],[ReceiverID]],$G423=Tabelle7[[#This Row],[SenderID]]),$C423,IF(ISBLANK($G423),$C423,$C423+1))</f>
        <v>95</v>
      </c>
      <c r="D424" t="s">
        <v>561</v>
      </c>
      <c r="E424">
        <v>13489</v>
      </c>
      <c r="F424">
        <v>1273</v>
      </c>
      <c r="G424">
        <v>1274</v>
      </c>
      <c r="H424" t="s">
        <v>31</v>
      </c>
      <c r="I424" t="str">
        <f t="array" ref="I424">IFERROR(_xlfn.XLOOKUP(Tabelle7[[#This Row],[NegotiationID]]&amp;"FinalAccept",Tabelle7[NegotiationID]&amp;Tabelle7[ActionType],Tabelle7[ActionType],,0),_xlfn.XLOOKUP(Tabelle7[[#This Row],[NegotiationID]]&amp;"FinalReject",Tabelle7[NegotiationID]&amp;Tabelle7[ActionType],Tabelle7[ActionType],,0))</f>
        <v>FinalReject</v>
      </c>
      <c r="J424">
        <v>0.54000000000000004</v>
      </c>
      <c r="K424">
        <v>0.5806</v>
      </c>
      <c r="L424">
        <v>1.1206</v>
      </c>
      <c r="M424">
        <v>0.040599999999999997</v>
      </c>
      <c r="N424">
        <v>3</v>
      </c>
      <c r="O424">
        <v>1432</v>
      </c>
      <c r="P424">
        <v>12</v>
      </c>
      <c r="Q424" t="s">
        <v>878</v>
      </c>
    </row>
    <row r="425" ht="15" hidden="1" customHeight="1">
      <c r="A425" t="e">
        <f t="shared" ca="1" si="490"/>
        <v>#VALUE!</v>
      </c>
      <c r="B425" t="e">
        <f t="array" ref="B425" ca="1">_xlfn.XLOOKUP(Tabelle7[[#This Row],[ExperimentID]]&amp;Tabelle7[[#This Row],[NegotiationID]]&amp;Tabelle7[[#This Row],[MessageID]],ALL_IN_ONE[ExperimentID]&amp;ALL_IN_ONE[NegotiationID]&amp;ALL_IN_ONE[MessageID],ALL_IN_ONE[Gesamt_ID],,0)</f>
        <v>#VALUE!</v>
      </c>
      <c r="C425">
        <f>IF(AND($F424=Tabelle7[[#This Row],[ReceiverID]],$G424=Tabelle7[[#This Row],[SenderID]]),$C424,IF(ISBLANK($G424),$C424,$C424+1))</f>
        <v>95</v>
      </c>
      <c r="D425" t="s">
        <v>561</v>
      </c>
      <c r="E425">
        <v>13743</v>
      </c>
      <c r="F425">
        <v>1274</v>
      </c>
      <c r="G425">
        <v>1273</v>
      </c>
      <c r="H425" t="s">
        <v>22</v>
      </c>
      <c r="I425" t="str">
        <f t="array" ref="I425">IFERROR(_xlfn.XLOOKUP(Tabelle7[[#This Row],[NegotiationID]]&amp;"FinalAccept",Tabelle7[NegotiationID]&amp;Tabelle7[ActionType],Tabelle7[ActionType],,0),_xlfn.XLOOKUP(Tabelle7[[#This Row],[NegotiationID]]&amp;"FinalReject",Tabelle7[NegotiationID]&amp;Tabelle7[ActionType],Tabelle7[ActionType],,0))</f>
        <v>FinalReject</v>
      </c>
      <c r="N425">
        <v>37</v>
      </c>
      <c r="O425">
        <v>1432</v>
      </c>
      <c r="P425">
        <v>12</v>
      </c>
      <c r="Q425" s="3" t="s">
        <v>6237</v>
      </c>
    </row>
    <row r="426" ht="15" hidden="1" customHeight="1">
      <c r="A426" t="e">
        <f t="shared" ca="1" si="490"/>
        <v>#VALUE!</v>
      </c>
      <c r="B426" t="e">
        <f t="array" ref="B426" ca="1">_xlfn.XLOOKUP(Tabelle7[[#This Row],[ExperimentID]]&amp;Tabelle7[[#This Row],[NegotiationID]]&amp;Tabelle7[[#This Row],[MessageID]],ALL_IN_ONE[ExperimentID]&amp;ALL_IN_ONE[NegotiationID]&amp;ALL_IN_ONE[MessageID],ALL_IN_ONE[Gesamt_ID],,0)</f>
        <v>#VALUE!</v>
      </c>
      <c r="C426">
        <f>IF(AND($F425=Tabelle7[[#This Row],[ReceiverID]],$G425=Tabelle7[[#This Row],[SenderID]]),$C425,IF(ISBLANK($G425),$C425,$C425+1))</f>
        <v>95</v>
      </c>
      <c r="D426" t="s">
        <v>561</v>
      </c>
      <c r="E426">
        <v>13759</v>
      </c>
      <c r="F426">
        <v>1273</v>
      </c>
      <c r="G426">
        <v>1274</v>
      </c>
      <c r="H426" t="s">
        <v>24</v>
      </c>
      <c r="I426" t="str">
        <f t="array" ref="I426">IFERROR(_xlfn.XLOOKUP(Tabelle7[[#This Row],[NegotiationID]]&amp;"FinalAccept",Tabelle7[NegotiationID]&amp;Tabelle7[ActionType],Tabelle7[ActionType],,0),_xlfn.XLOOKUP(Tabelle7[[#This Row],[NegotiationID]]&amp;"FinalReject",Tabelle7[NegotiationID]&amp;Tabelle7[ActionType],Tabelle7[ActionType],,0))</f>
        <v>FinalReject</v>
      </c>
      <c r="N426">
        <v>55</v>
      </c>
      <c r="O426">
        <v>1432</v>
      </c>
      <c r="P426">
        <v>12</v>
      </c>
      <c r="Q426" s="3" t="s">
        <v>6238</v>
      </c>
    </row>
    <row r="427" ht="15" customHeight="1">
      <c r="A427" t="e">
        <f t="shared" ca="1" si="490"/>
        <v>#VALUE!</v>
      </c>
      <c r="B427" t="e">
        <f t="array" ref="B427" ca="1">_xlfn.XLOOKUP(Tabelle7[[#This Row],[ExperimentID]]&amp;Tabelle7[[#This Row],[NegotiationID]]&amp;Tabelle7[[#This Row],[MessageID]],ALL_IN_ONE[ExperimentID]&amp;ALL_IN_ONE[NegotiationID]&amp;ALL_IN_ONE[MessageID],ALL_IN_ONE[Gesamt_ID],,0)</f>
        <v>#VALUE!</v>
      </c>
      <c r="C427">
        <f>IF(AND($F426=Tabelle7[[#This Row],[ReceiverID]],$G426=Tabelle7[[#This Row],[SenderID]]),$C426,IF(ISBLANK($G426),$C426,$C426+1))</f>
        <v>95</v>
      </c>
      <c r="D427" t="s">
        <v>561</v>
      </c>
      <c r="E427">
        <v>14157</v>
      </c>
      <c r="F427">
        <v>1274</v>
      </c>
      <c r="G427">
        <v>1273</v>
      </c>
      <c r="H427" t="s">
        <v>40</v>
      </c>
      <c r="I427" t="str">
        <f t="array" ref="I427">IFERROR(_xlfn.XLOOKUP(Tabelle7[[#This Row],[NegotiationID]]&amp;"FinalAccept",Tabelle7[NegotiationID]&amp;Tabelle7[ActionType],Tabelle7[ActionType],,0),_xlfn.XLOOKUP(Tabelle7[[#This Row],[NegotiationID]]&amp;"FinalReject",Tabelle7[NegotiationID]&amp;Tabelle7[ActionType],Tabelle7[ActionType],,0))</f>
        <v>FinalReject</v>
      </c>
      <c r="J427">
        <v>0.5806</v>
      </c>
      <c r="K427">
        <v>0.54000000000000004</v>
      </c>
      <c r="L427">
        <v>1.1206</v>
      </c>
      <c r="M427">
        <v>0.040599999999999997</v>
      </c>
      <c r="N427">
        <v>152</v>
      </c>
      <c r="O427">
        <v>1432</v>
      </c>
      <c r="P427">
        <v>12</v>
      </c>
      <c r="Q427" s="3" t="s">
        <v>879</v>
      </c>
    </row>
    <row r="428" ht="15" hidden="1" customHeight="1">
      <c r="A428" t="e">
        <f t="shared" ca="1" si="490"/>
        <v>#VALUE!</v>
      </c>
      <c r="B428" t="e">
        <f t="array" ref="B428" ca="1">_xlfn.XLOOKUP(Tabelle7[[#This Row],[ExperimentID]]&amp;Tabelle7[[#This Row],[NegotiationID]]&amp;Tabelle7[[#This Row],[MessageID]],ALL_IN_ONE[ExperimentID]&amp;ALL_IN_ONE[NegotiationID]&amp;ALL_IN_ONE[MessageID],ALL_IN_ONE[Gesamt_ID],,0)</f>
        <v>#VALUE!</v>
      </c>
      <c r="C428">
        <f>IF(AND($F427=Tabelle7[[#This Row],[ReceiverID]],$G427=Tabelle7[[#This Row],[SenderID]]),$C427,IF(ISBLANK($G427),$C427,$C427+1))</f>
        <v>96</v>
      </c>
      <c r="D428" t="s">
        <v>561</v>
      </c>
      <c r="E428">
        <v>1300</v>
      </c>
      <c r="H428" t="s">
        <v>6019</v>
      </c>
      <c r="I428" t="e">
        <f t="array" ref="I428">IFERROR(_xlfn.XLOOKUP(Tabelle7[[#This Row],[NegotiationID]]&amp;"FinalAccept",Tabelle7[NegotiationID]&amp;Tabelle7[ActionType],Tabelle7[ActionType],,0),_xlfn.XLOOKUP(Tabelle7[[#This Row],[NegotiationID]]&amp;"FinalReject",Tabelle7[NegotiationID]&amp;Tabelle7[ActionType],Tabelle7[ActionType],,0))</f>
        <v>#N/A</v>
      </c>
      <c r="N428">
        <v>21</v>
      </c>
      <c r="O428">
        <v>5069</v>
      </c>
      <c r="P428">
        <v>16</v>
      </c>
      <c r="Q428" t="s">
        <v>6020</v>
      </c>
    </row>
    <row r="429" ht="15" hidden="1" customHeight="1">
      <c r="A429" t="e">
        <f t="shared" ca="1" si="490"/>
        <v>#VALUE!</v>
      </c>
      <c r="B429" t="e">
        <f t="array" ref="B429" ca="1">_xlfn.XLOOKUP(Tabelle7[[#This Row],[ExperimentID]]&amp;Tabelle7[[#This Row],[NegotiationID]]&amp;Tabelle7[[#This Row],[MessageID]],ALL_IN_ONE[ExperimentID]&amp;ALL_IN_ONE[NegotiationID]&amp;ALL_IN_ONE[MessageID],ALL_IN_ONE[Gesamt_ID],,0)</f>
        <v>#VALUE!</v>
      </c>
      <c r="C429">
        <f>IF(AND($F428=Tabelle7[[#This Row],[ReceiverID]],$G428=Tabelle7[[#This Row],[SenderID]]),$C428,IF(ISBLANK($G428),$C428,$C428+1))</f>
        <v>96</v>
      </c>
      <c r="D429" t="s">
        <v>561</v>
      </c>
      <c r="E429">
        <v>8424</v>
      </c>
      <c r="F429">
        <v>1302</v>
      </c>
      <c r="G429">
        <v>1301</v>
      </c>
      <c r="H429" t="s">
        <v>19</v>
      </c>
      <c r="I429" t="e">
        <f t="array" ref="I429">IFERROR(_xlfn.XLOOKUP(Tabelle7[[#This Row],[NegotiationID]]&amp;"FinalAccept",Tabelle7[NegotiationID]&amp;Tabelle7[ActionType],Tabelle7[ActionType],,0),_xlfn.XLOOKUP(Tabelle7[[#This Row],[NegotiationID]]&amp;"FinalReject",Tabelle7[NegotiationID]&amp;Tabelle7[ActionType],Tabelle7[ActionType],,0))</f>
        <v>#N/A</v>
      </c>
      <c r="J429">
        <v>1</v>
      </c>
      <c r="K429">
        <v>0.1084</v>
      </c>
      <c r="L429">
        <v>1.1084000000000001</v>
      </c>
      <c r="M429">
        <v>0.89159999999999995</v>
      </c>
      <c r="N429">
        <v>509</v>
      </c>
      <c r="O429">
        <v>5069</v>
      </c>
      <c r="P429">
        <v>16</v>
      </c>
      <c r="Q429" s="3" t="s">
        <v>6239</v>
      </c>
    </row>
    <row r="430" ht="15" hidden="1" customHeight="1">
      <c r="A430" t="e">
        <f t="shared" ca="1" si="490"/>
        <v>#VALUE!</v>
      </c>
      <c r="B430" t="e">
        <f t="array" ref="B430" ca="1">_xlfn.XLOOKUP(Tabelle7[[#This Row],[ExperimentID]]&amp;Tabelle7[[#This Row],[NegotiationID]]&amp;Tabelle7[[#This Row],[MessageID]],ALL_IN_ONE[ExperimentID]&amp;ALL_IN_ONE[NegotiationID]&amp;ALL_IN_ONE[MessageID],ALL_IN_ONE[Gesamt_ID],,0)</f>
        <v>#VALUE!</v>
      </c>
      <c r="C430">
        <f>IF(AND($F429=Tabelle7[[#This Row],[ReceiverID]],$G429=Tabelle7[[#This Row],[SenderID]]),$C429,IF(ISBLANK($G429),$C429,$C429+1))</f>
        <v>96</v>
      </c>
      <c r="D430" t="s">
        <v>561</v>
      </c>
      <c r="E430">
        <v>8596</v>
      </c>
      <c r="F430">
        <v>1301</v>
      </c>
      <c r="G430">
        <v>1302</v>
      </c>
      <c r="H430" t="s">
        <v>31</v>
      </c>
      <c r="I430" t="e">
        <f t="array" ref="I430">IFERROR(_xlfn.XLOOKUP(Tabelle7[[#This Row],[NegotiationID]]&amp;"FinalAccept",Tabelle7[NegotiationID]&amp;Tabelle7[ActionType],Tabelle7[ActionType],,0),_xlfn.XLOOKUP(Tabelle7[[#This Row],[NegotiationID]]&amp;"FinalReject",Tabelle7[NegotiationID]&amp;Tabelle7[ActionType],Tabelle7[ActionType],,0))</f>
        <v>#N/A</v>
      </c>
      <c r="J430">
        <v>0.78859999999999997</v>
      </c>
      <c r="K430">
        <v>0.2366</v>
      </c>
      <c r="L430">
        <v>1.0251999999999999</v>
      </c>
      <c r="M430">
        <v>0.55200000000000005</v>
      </c>
      <c r="N430">
        <v>696</v>
      </c>
      <c r="O430">
        <v>5069</v>
      </c>
      <c r="P430">
        <v>16</v>
      </c>
      <c r="Q430" s="3" t="s">
        <v>6240</v>
      </c>
    </row>
    <row r="431" ht="15" hidden="1" customHeight="1">
      <c r="A431" t="e">
        <f t="shared" ca="1" si="490"/>
        <v>#VALUE!</v>
      </c>
      <c r="B431" t="e">
        <f t="array" ref="B431" ca="1">_xlfn.XLOOKUP(Tabelle7[[#This Row],[ExperimentID]]&amp;Tabelle7[[#This Row],[NegotiationID]]&amp;Tabelle7[[#This Row],[MessageID]],ALL_IN_ONE[ExperimentID]&amp;ALL_IN_ONE[NegotiationID]&amp;ALL_IN_ONE[MessageID],ALL_IN_ONE[Gesamt_ID],,0)</f>
        <v>#VALUE!</v>
      </c>
      <c r="C431">
        <f>IF(AND($F430=Tabelle7[[#This Row],[ReceiverID]],$G430=Tabelle7[[#This Row],[SenderID]]),$C430,IF(ISBLANK($G430),$C430,$C430+1))</f>
        <v>96</v>
      </c>
      <c r="D431" t="s">
        <v>561</v>
      </c>
      <c r="E431">
        <v>9136</v>
      </c>
      <c r="F431">
        <v>1302</v>
      </c>
      <c r="G431">
        <v>1301</v>
      </c>
      <c r="H431" t="s">
        <v>31</v>
      </c>
      <c r="I431" t="e">
        <f t="array" ref="I431">IFERROR(_xlfn.XLOOKUP(Tabelle7[[#This Row],[NegotiationID]]&amp;"FinalAccept",Tabelle7[NegotiationID]&amp;Tabelle7[ActionType],Tabelle7[ActionType],,0),_xlfn.XLOOKUP(Tabelle7[[#This Row],[NegotiationID]]&amp;"FinalReject",Tabelle7[NegotiationID]&amp;Tabelle7[ActionType],Tabelle7[ActionType],,0))</f>
        <v>#N/A</v>
      </c>
      <c r="J431">
        <v>0.92959999999999998</v>
      </c>
      <c r="K431">
        <v>0.16439999999999999</v>
      </c>
      <c r="L431">
        <v>1.0940000000000001</v>
      </c>
      <c r="M431">
        <v>0.76519999999999999</v>
      </c>
      <c r="N431">
        <v>570</v>
      </c>
      <c r="O431">
        <v>5069</v>
      </c>
      <c r="P431">
        <v>16</v>
      </c>
      <c r="Q431" s="3" t="s">
        <v>6241</v>
      </c>
    </row>
    <row r="432" ht="15" hidden="1" customHeight="1">
      <c r="A432" t="e">
        <f t="shared" ca="1" si="490"/>
        <v>#VALUE!</v>
      </c>
      <c r="B432" t="e">
        <f t="array" ref="B432" ca="1">_xlfn.XLOOKUP(Tabelle7[[#This Row],[ExperimentID]]&amp;Tabelle7[[#This Row],[NegotiationID]]&amp;Tabelle7[[#This Row],[MessageID]],ALL_IN_ONE[ExperimentID]&amp;ALL_IN_ONE[NegotiationID]&amp;ALL_IN_ONE[MessageID],ALL_IN_ONE[Gesamt_ID],,0)</f>
        <v>#VALUE!</v>
      </c>
      <c r="C432">
        <f>IF(AND($F431=Tabelle7[[#This Row],[ReceiverID]],$G431=Tabelle7[[#This Row],[SenderID]]),$C431,IF(ISBLANK($G431),$C431,$C431+1))</f>
        <v>96</v>
      </c>
      <c r="D432" t="s">
        <v>561</v>
      </c>
      <c r="E432">
        <v>9332</v>
      </c>
      <c r="F432">
        <v>1301</v>
      </c>
      <c r="G432">
        <v>1302</v>
      </c>
      <c r="H432" t="s">
        <v>31</v>
      </c>
      <c r="I432" t="e">
        <f t="array" ref="I432">IFERROR(_xlfn.XLOOKUP(Tabelle7[[#This Row],[NegotiationID]]&amp;"FinalAccept",Tabelle7[NegotiationID]&amp;Tabelle7[ActionType],Tabelle7[ActionType],,0),_xlfn.XLOOKUP(Tabelle7[[#This Row],[NegotiationID]]&amp;"FinalReject",Tabelle7[NegotiationID]&amp;Tabelle7[ActionType],Tabelle7[ActionType],,0))</f>
        <v>#N/A</v>
      </c>
      <c r="J432">
        <v>0.75339999999999996</v>
      </c>
      <c r="K432">
        <v>0.27500000000000002</v>
      </c>
      <c r="L432">
        <v>1.0284</v>
      </c>
      <c r="M432">
        <v>0.47839999999999999</v>
      </c>
      <c r="N432">
        <v>578</v>
      </c>
      <c r="O432">
        <v>5069</v>
      </c>
      <c r="P432">
        <v>16</v>
      </c>
      <c r="Q432" s="3" t="s">
        <v>6242</v>
      </c>
    </row>
    <row r="433" ht="15" hidden="1" customHeight="1">
      <c r="A433" t="e">
        <f t="shared" ca="1" si="490"/>
        <v>#VALUE!</v>
      </c>
      <c r="B433" t="e">
        <f t="array" ref="B433" ca="1">_xlfn.XLOOKUP(Tabelle7[[#This Row],[ExperimentID]]&amp;Tabelle7[[#This Row],[NegotiationID]]&amp;Tabelle7[[#This Row],[MessageID]],ALL_IN_ONE[ExperimentID]&amp;ALL_IN_ONE[NegotiationID]&amp;ALL_IN_ONE[MessageID],ALL_IN_ONE[Gesamt_ID],,0)</f>
        <v>#VALUE!</v>
      </c>
      <c r="C433">
        <f>IF(AND($F432=Tabelle7[[#This Row],[ReceiverID]],$G432=Tabelle7[[#This Row],[SenderID]]),$C432,IF(ISBLANK($G432),$C432,$C432+1))</f>
        <v>96</v>
      </c>
      <c r="D433" t="s">
        <v>561</v>
      </c>
      <c r="E433">
        <v>10118</v>
      </c>
      <c r="F433">
        <v>1302</v>
      </c>
      <c r="G433">
        <v>1301</v>
      </c>
      <c r="H433" t="s">
        <v>31</v>
      </c>
      <c r="I433" t="e">
        <f t="array" ref="I433">IFERROR(_xlfn.XLOOKUP(Tabelle7[[#This Row],[NegotiationID]]&amp;"FinalAccept",Tabelle7[NegotiationID]&amp;Tabelle7[ActionType],Tabelle7[ActionType],,0),_xlfn.XLOOKUP(Tabelle7[[#This Row],[NegotiationID]]&amp;"FinalReject",Tabelle7[NegotiationID]&amp;Tabelle7[ActionType],Tabelle7[ActionType],,0))</f>
        <v>#N/A</v>
      </c>
      <c r="J433">
        <v>0.71360000000000001</v>
      </c>
      <c r="K433">
        <v>0.23899999999999999</v>
      </c>
      <c r="L433">
        <v>0.9526</v>
      </c>
      <c r="M433">
        <v>0.47460000000000002</v>
      </c>
      <c r="N433">
        <v>818</v>
      </c>
      <c r="O433">
        <v>5069</v>
      </c>
      <c r="P433">
        <v>16</v>
      </c>
      <c r="Q433" s="3" t="s">
        <v>6243</v>
      </c>
    </row>
    <row r="434" ht="15" hidden="1" customHeight="1">
      <c r="A434" t="e">
        <f t="shared" ca="1" si="490"/>
        <v>#VALUE!</v>
      </c>
      <c r="B434" t="e">
        <f t="array" ref="B434" ca="1">_xlfn.XLOOKUP(Tabelle7[[#This Row],[ExperimentID]]&amp;Tabelle7[[#This Row],[NegotiationID]]&amp;Tabelle7[[#This Row],[MessageID]],ALL_IN_ONE[ExperimentID]&amp;ALL_IN_ONE[NegotiationID]&amp;ALL_IN_ONE[MessageID],ALL_IN_ONE[Gesamt_ID],,0)</f>
        <v>#VALUE!</v>
      </c>
      <c r="C434">
        <f>IF(AND($F433=Tabelle7[[#This Row],[ReceiverID]],$G433=Tabelle7[[#This Row],[SenderID]]),$C433,IF(ISBLANK($G433),$C433,$C433+1))</f>
        <v>96</v>
      </c>
      <c r="D434" t="s">
        <v>561</v>
      </c>
      <c r="E434">
        <v>10192</v>
      </c>
      <c r="F434">
        <v>1301</v>
      </c>
      <c r="G434">
        <v>1302</v>
      </c>
      <c r="H434" t="s">
        <v>22</v>
      </c>
      <c r="I434" t="e">
        <f t="array" ref="I434">IFERROR(_xlfn.XLOOKUP(Tabelle7[[#This Row],[NegotiationID]]&amp;"FinalAccept",Tabelle7[NegotiationID]&amp;Tabelle7[ActionType],Tabelle7[ActionType],,0),_xlfn.XLOOKUP(Tabelle7[[#This Row],[NegotiationID]]&amp;"FinalReject",Tabelle7[NegotiationID]&amp;Tabelle7[ActionType],Tabelle7[ActionType],,0))</f>
        <v>#N/A</v>
      </c>
      <c r="N434">
        <v>154</v>
      </c>
      <c r="O434">
        <v>5069</v>
      </c>
      <c r="P434">
        <v>16</v>
      </c>
      <c r="Q434" s="3" t="s">
        <v>6244</v>
      </c>
    </row>
    <row r="435" ht="15" hidden="1" customHeight="1">
      <c r="A435" t="e">
        <f t="shared" ca="1" si="490"/>
        <v>#VALUE!</v>
      </c>
      <c r="B435" t="e">
        <f t="array" ref="B435" ca="1">_xlfn.XLOOKUP(Tabelle7[[#This Row],[ExperimentID]]&amp;Tabelle7[[#This Row],[NegotiationID]]&amp;Tabelle7[[#This Row],[MessageID]],ALL_IN_ONE[ExperimentID]&amp;ALL_IN_ONE[NegotiationID]&amp;ALL_IN_ONE[MessageID],ALL_IN_ONE[Gesamt_ID],,0)</f>
        <v>#VALUE!</v>
      </c>
      <c r="C435">
        <f>IF(AND($F434=Tabelle7[[#This Row],[ReceiverID]],$G434=Tabelle7[[#This Row],[SenderID]]),$C434,IF(ISBLANK($G434),$C434,$C434+1))</f>
        <v>96</v>
      </c>
      <c r="D435" t="s">
        <v>561</v>
      </c>
      <c r="E435">
        <v>10256</v>
      </c>
      <c r="F435">
        <v>1302</v>
      </c>
      <c r="G435">
        <v>1301</v>
      </c>
      <c r="H435" t="s">
        <v>24</v>
      </c>
      <c r="I435" t="e">
        <f t="array" ref="I435">IFERROR(_xlfn.XLOOKUP(Tabelle7[[#This Row],[NegotiationID]]&amp;"FinalAccept",Tabelle7[NegotiationID]&amp;Tabelle7[ActionType],Tabelle7[ActionType],,0),_xlfn.XLOOKUP(Tabelle7[[#This Row],[NegotiationID]]&amp;"FinalReject",Tabelle7[NegotiationID]&amp;Tabelle7[ActionType],Tabelle7[ActionType],,0))</f>
        <v>#N/A</v>
      </c>
      <c r="N435">
        <v>203</v>
      </c>
      <c r="O435">
        <v>5069</v>
      </c>
      <c r="P435">
        <v>16</v>
      </c>
      <c r="Q435" s="3" t="s">
        <v>6245</v>
      </c>
    </row>
    <row r="436" ht="15" hidden="1" customHeight="1">
      <c r="A436" t="e">
        <f t="shared" ca="1" si="490"/>
        <v>#VALUE!</v>
      </c>
      <c r="B436" t="e">
        <f t="array" ref="B436" ca="1">_xlfn.XLOOKUP(Tabelle7[[#This Row],[ExperimentID]]&amp;Tabelle7[[#This Row],[NegotiationID]]&amp;Tabelle7[[#This Row],[MessageID]],ALL_IN_ONE[ExperimentID]&amp;ALL_IN_ONE[NegotiationID]&amp;ALL_IN_ONE[MessageID],ALL_IN_ONE[Gesamt_ID],,0)</f>
        <v>#VALUE!</v>
      </c>
      <c r="C436">
        <f>IF(AND($F435=Tabelle7[[#This Row],[ReceiverID]],$G435=Tabelle7[[#This Row],[SenderID]]),$C435,IF(ISBLANK($G435),$C435,$C435+1))</f>
        <v>96</v>
      </c>
      <c r="D436" t="s">
        <v>561</v>
      </c>
      <c r="E436">
        <v>10340</v>
      </c>
      <c r="F436">
        <v>1301</v>
      </c>
      <c r="G436">
        <v>1302</v>
      </c>
      <c r="H436" t="s">
        <v>31</v>
      </c>
      <c r="I436" t="e">
        <f t="array" ref="I436">IFERROR(_xlfn.XLOOKUP(Tabelle7[[#This Row],[NegotiationID]]&amp;"FinalAccept",Tabelle7[NegotiationID]&amp;Tabelle7[ActionType],Tabelle7[ActionType],,0),_xlfn.XLOOKUP(Tabelle7[[#This Row],[NegotiationID]]&amp;"FinalReject",Tabelle7[NegotiationID]&amp;Tabelle7[ActionType],Tabelle7[ActionType],,0))</f>
        <v>#N/A</v>
      </c>
      <c r="J436">
        <v>0.64359999999999995</v>
      </c>
      <c r="K436">
        <v>0.27639999999999998</v>
      </c>
      <c r="L436">
        <v>0.92000000000000004</v>
      </c>
      <c r="M436">
        <v>0.36720000000000003</v>
      </c>
      <c r="N436">
        <v>205</v>
      </c>
      <c r="O436">
        <v>5069</v>
      </c>
      <c r="P436">
        <v>16</v>
      </c>
      <c r="Q436" s="3" t="s">
        <v>6246</v>
      </c>
    </row>
    <row r="437" ht="15" hidden="1" customHeight="1">
      <c r="A437" t="e">
        <f t="shared" ca="1" si="490"/>
        <v>#VALUE!</v>
      </c>
      <c r="B437" t="e">
        <f t="array" ref="B437" ca="1">_xlfn.XLOOKUP(Tabelle7[[#This Row],[ExperimentID]]&amp;Tabelle7[[#This Row],[NegotiationID]]&amp;Tabelle7[[#This Row],[MessageID]],ALL_IN_ONE[ExperimentID]&amp;ALL_IN_ONE[NegotiationID]&amp;ALL_IN_ONE[MessageID],ALL_IN_ONE[Gesamt_ID],,0)</f>
        <v>#VALUE!</v>
      </c>
      <c r="C437">
        <f>IF(AND($F436=Tabelle7[[#This Row],[ReceiverID]],$G436=Tabelle7[[#This Row],[SenderID]]),$C436,IF(ISBLANK($G436),$C436,$C436+1))</f>
        <v>96</v>
      </c>
      <c r="D437" t="s">
        <v>561</v>
      </c>
      <c r="E437">
        <v>10414</v>
      </c>
      <c r="F437">
        <v>1302</v>
      </c>
      <c r="G437">
        <v>1301</v>
      </c>
      <c r="H437" t="s">
        <v>22</v>
      </c>
      <c r="I437" t="e">
        <f t="array" ref="I437">IFERROR(_xlfn.XLOOKUP(Tabelle7[[#This Row],[NegotiationID]]&amp;"FinalAccept",Tabelle7[NegotiationID]&amp;Tabelle7[ActionType],Tabelle7[ActionType],,0),_xlfn.XLOOKUP(Tabelle7[[#This Row],[NegotiationID]]&amp;"FinalReject",Tabelle7[NegotiationID]&amp;Tabelle7[ActionType],Tabelle7[ActionType],,0))</f>
        <v>#N/A</v>
      </c>
      <c r="N437">
        <v>195</v>
      </c>
      <c r="O437">
        <v>5069</v>
      </c>
      <c r="P437">
        <v>16</v>
      </c>
      <c r="Q437" s="3" t="s">
        <v>6247</v>
      </c>
    </row>
    <row r="438" ht="15" hidden="1" customHeight="1">
      <c r="A438" t="e">
        <f t="shared" ca="1" si="490"/>
        <v>#VALUE!</v>
      </c>
      <c r="B438" t="e">
        <f t="array" ref="B438" ca="1">_xlfn.XLOOKUP(Tabelle7[[#This Row],[ExperimentID]]&amp;Tabelle7[[#This Row],[NegotiationID]]&amp;Tabelle7[[#This Row],[MessageID]],ALL_IN_ONE[ExperimentID]&amp;ALL_IN_ONE[NegotiationID]&amp;ALL_IN_ONE[MessageID],ALL_IN_ONE[Gesamt_ID],,0)</f>
        <v>#VALUE!</v>
      </c>
      <c r="C438">
        <f>IF(AND($F437=Tabelle7[[#This Row],[ReceiverID]],$G437=Tabelle7[[#This Row],[SenderID]]),$C437,IF(ISBLANK($G437),$C437,$C437+1))</f>
        <v>96</v>
      </c>
      <c r="D438" t="s">
        <v>561</v>
      </c>
      <c r="E438">
        <v>10857</v>
      </c>
      <c r="F438">
        <v>1301</v>
      </c>
      <c r="G438">
        <v>1302</v>
      </c>
      <c r="H438" t="s">
        <v>24</v>
      </c>
      <c r="I438" t="e">
        <f t="array" ref="I438">IFERROR(_xlfn.XLOOKUP(Tabelle7[[#This Row],[NegotiationID]]&amp;"FinalAccept",Tabelle7[NegotiationID]&amp;Tabelle7[ActionType],Tabelle7[ActionType],,0),_xlfn.XLOOKUP(Tabelle7[[#This Row],[NegotiationID]]&amp;"FinalReject",Tabelle7[NegotiationID]&amp;Tabelle7[ActionType],Tabelle7[ActionType],,0))</f>
        <v>#N/A</v>
      </c>
      <c r="N438">
        <v>207</v>
      </c>
      <c r="O438">
        <v>5069</v>
      </c>
      <c r="P438">
        <v>16</v>
      </c>
      <c r="Q438" s="3" t="s">
        <v>6248</v>
      </c>
    </row>
    <row r="439" ht="15" hidden="1" customHeight="1">
      <c r="A439" t="e">
        <f t="shared" ca="1" si="490"/>
        <v>#VALUE!</v>
      </c>
      <c r="B439" t="e">
        <f t="array" ref="B439" ca="1">_xlfn.XLOOKUP(Tabelle7[[#This Row],[ExperimentID]]&amp;Tabelle7[[#This Row],[NegotiationID]]&amp;Tabelle7[[#This Row],[MessageID]],ALL_IN_ONE[ExperimentID]&amp;ALL_IN_ONE[NegotiationID]&amp;ALL_IN_ONE[MessageID],ALL_IN_ONE[Gesamt_ID],,0)</f>
        <v>#VALUE!</v>
      </c>
      <c r="C439">
        <f>IF(AND($F438=Tabelle7[[#This Row],[ReceiverID]],$G438=Tabelle7[[#This Row],[SenderID]]),$C438,IF(ISBLANK($G438),$C438,$C438+1))</f>
        <v>96</v>
      </c>
      <c r="D439" t="s">
        <v>561</v>
      </c>
      <c r="E439">
        <v>11023</v>
      </c>
      <c r="F439">
        <v>1302</v>
      </c>
      <c r="G439">
        <v>1301</v>
      </c>
      <c r="H439" t="s">
        <v>22</v>
      </c>
      <c r="I439" t="e">
        <f t="array" ref="I439">IFERROR(_xlfn.XLOOKUP(Tabelle7[[#This Row],[NegotiationID]]&amp;"FinalAccept",Tabelle7[NegotiationID]&amp;Tabelle7[ActionType],Tabelle7[ActionType],,0),_xlfn.XLOOKUP(Tabelle7[[#This Row],[NegotiationID]]&amp;"FinalReject",Tabelle7[NegotiationID]&amp;Tabelle7[ActionType],Tabelle7[ActionType],,0))</f>
        <v>#N/A</v>
      </c>
      <c r="N439">
        <v>214</v>
      </c>
      <c r="O439">
        <v>5069</v>
      </c>
      <c r="P439">
        <v>16</v>
      </c>
      <c r="Q439" s="3" t="s">
        <v>6249</v>
      </c>
    </row>
    <row r="440" ht="15" hidden="1" customHeight="1">
      <c r="A440" t="e">
        <f t="shared" ca="1" si="490"/>
        <v>#VALUE!</v>
      </c>
      <c r="B440" t="e">
        <f t="array" ref="B440" ca="1">_xlfn.XLOOKUP(Tabelle7[[#This Row],[ExperimentID]]&amp;Tabelle7[[#This Row],[NegotiationID]]&amp;Tabelle7[[#This Row],[MessageID]],ALL_IN_ONE[ExperimentID]&amp;ALL_IN_ONE[NegotiationID]&amp;ALL_IN_ONE[MessageID],ALL_IN_ONE[Gesamt_ID],,0)</f>
        <v>#VALUE!</v>
      </c>
      <c r="C440">
        <f>IF(AND($F439=Tabelle7[[#This Row],[ReceiverID]],$G439=Tabelle7[[#This Row],[SenderID]]),$C439,IF(ISBLANK($G439),$C439,$C439+1))</f>
        <v>97</v>
      </c>
      <c r="D440" t="s">
        <v>561</v>
      </c>
      <c r="E440">
        <v>11024</v>
      </c>
      <c r="F440">
        <v>1302</v>
      </c>
      <c r="G440">
        <v>1301</v>
      </c>
      <c r="H440" t="s">
        <v>22</v>
      </c>
      <c r="I440" t="str">
        <f t="array" ref="I440">IFERROR(_xlfn.XLOOKUP(Tabelle7[[#This Row],[NegotiationID]]&amp;"FinalAccept",Tabelle7[NegotiationID]&amp;Tabelle7[ActionType],Tabelle7[ActionType],,0),_xlfn.XLOOKUP(Tabelle7[[#This Row],[NegotiationID]]&amp;"FinalReject",Tabelle7[NegotiationID]&amp;Tabelle7[ActionType],Tabelle7[ActionType],,0))</f>
        <v>FinalAccept</v>
      </c>
      <c r="N440">
        <v>214</v>
      </c>
      <c r="O440">
        <v>5069</v>
      </c>
      <c r="P440">
        <v>16</v>
      </c>
      <c r="Q440" s="3" t="s">
        <v>6249</v>
      </c>
    </row>
    <row r="441" ht="15" hidden="1" customHeight="1">
      <c r="A441" t="e">
        <f t="shared" ca="1" si="490"/>
        <v>#VALUE!</v>
      </c>
      <c r="B441" t="e">
        <f t="array" ref="B441" ca="1">_xlfn.XLOOKUP(Tabelle7[[#This Row],[ExperimentID]]&amp;Tabelle7[[#This Row],[NegotiationID]]&amp;Tabelle7[[#This Row],[MessageID]],ALL_IN_ONE[ExperimentID]&amp;ALL_IN_ONE[NegotiationID]&amp;ALL_IN_ONE[MessageID],ALL_IN_ONE[Gesamt_ID],,0)</f>
        <v>#VALUE!</v>
      </c>
      <c r="C441">
        <f>IF(AND($F440=Tabelle7[[#This Row],[ReceiverID]],$G440=Tabelle7[[#This Row],[SenderID]]),$C440,IF(ISBLANK($G440),$C440,$C440+1))</f>
        <v>97</v>
      </c>
      <c r="D441" t="s">
        <v>561</v>
      </c>
      <c r="E441">
        <v>11317</v>
      </c>
      <c r="F441">
        <v>1301</v>
      </c>
      <c r="G441">
        <v>1302</v>
      </c>
      <c r="H441" t="s">
        <v>24</v>
      </c>
      <c r="I441" t="str">
        <f t="array" ref="I441">IFERROR(_xlfn.XLOOKUP(Tabelle7[[#This Row],[NegotiationID]]&amp;"FinalAccept",Tabelle7[NegotiationID]&amp;Tabelle7[ActionType],Tabelle7[ActionType],,0),_xlfn.XLOOKUP(Tabelle7[[#This Row],[NegotiationID]]&amp;"FinalReject",Tabelle7[NegotiationID]&amp;Tabelle7[ActionType],Tabelle7[ActionType],,0))</f>
        <v>FinalAccept</v>
      </c>
      <c r="N441">
        <v>194</v>
      </c>
      <c r="O441">
        <v>5069</v>
      </c>
      <c r="P441">
        <v>16</v>
      </c>
      <c r="Q441" s="3" t="s">
        <v>6250</v>
      </c>
    </row>
    <row r="442" ht="15" customHeight="1">
      <c r="A442" t="e">
        <f t="shared" ca="1" si="490"/>
        <v>#VALUE!</v>
      </c>
      <c r="B442" t="e">
        <f t="array" ref="B442" ca="1">_xlfn.XLOOKUP(Tabelle7[[#This Row],[ExperimentID]]&amp;Tabelle7[[#This Row],[NegotiationID]]&amp;Tabelle7[[#This Row],[MessageID]],ALL_IN_ONE[ExperimentID]&amp;ALL_IN_ONE[NegotiationID]&amp;ALL_IN_ONE[MessageID],ALL_IN_ONE[Gesamt_ID],,0)</f>
        <v>#VALUE!</v>
      </c>
      <c r="C442">
        <f>IF(AND($F441=Tabelle7[[#This Row],[ReceiverID]],$G441=Tabelle7[[#This Row],[SenderID]]),$C441,IF(ISBLANK($G441),$C441,$C441+1))</f>
        <v>97</v>
      </c>
      <c r="D442" t="s">
        <v>561</v>
      </c>
      <c r="E442">
        <v>11403</v>
      </c>
      <c r="F442">
        <v>1302</v>
      </c>
      <c r="G442">
        <v>1301</v>
      </c>
      <c r="H442" t="s">
        <v>31</v>
      </c>
      <c r="I442" t="str">
        <f t="array" ref="I442">IFERROR(_xlfn.XLOOKUP(Tabelle7[[#This Row],[NegotiationID]]&amp;"FinalAccept",Tabelle7[NegotiationID]&amp;Tabelle7[ActionType],Tabelle7[ActionType],,0),_xlfn.XLOOKUP(Tabelle7[[#This Row],[NegotiationID]]&amp;"FinalReject",Tabelle7[NegotiationID]&amp;Tabelle7[ActionType],Tabelle7[ActionType],,0))</f>
        <v>FinalAccept</v>
      </c>
      <c r="J442">
        <v>0.54979999999999996</v>
      </c>
      <c r="K442">
        <v>0.5</v>
      </c>
      <c r="L442">
        <v>1.0498000000000001</v>
      </c>
      <c r="M442">
        <v>0.049799999999999997</v>
      </c>
      <c r="N442">
        <v>195</v>
      </c>
      <c r="O442">
        <v>5069</v>
      </c>
      <c r="P442">
        <v>16</v>
      </c>
      <c r="Q442" s="3" t="s">
        <v>880</v>
      </c>
    </row>
    <row r="443" ht="15" customHeight="1">
      <c r="A443" t="e">
        <f t="shared" ca="1" si="490"/>
        <v>#VALUE!</v>
      </c>
      <c r="B443" t="e">
        <f t="array" ref="B443" ca="1">_xlfn.XLOOKUP(Tabelle7[[#This Row],[ExperimentID]]&amp;Tabelle7[[#This Row],[NegotiationID]]&amp;Tabelle7[[#This Row],[MessageID]],ALL_IN_ONE[ExperimentID]&amp;ALL_IN_ONE[NegotiationID]&amp;ALL_IN_ONE[MessageID],ALL_IN_ONE[Gesamt_ID],,0)</f>
        <v>#VALUE!</v>
      </c>
      <c r="C443">
        <f>IF(AND($F442=Tabelle7[[#This Row],[ReceiverID]],$G442=Tabelle7[[#This Row],[SenderID]]),$C442,IF(ISBLANK($G442),$C442,$C442+1))</f>
        <v>97</v>
      </c>
      <c r="D443" t="s">
        <v>561</v>
      </c>
      <c r="E443">
        <v>11856</v>
      </c>
      <c r="F443">
        <v>1301</v>
      </c>
      <c r="G443">
        <v>1302</v>
      </c>
      <c r="H443" t="s">
        <v>20</v>
      </c>
      <c r="I443" t="str">
        <f t="array" ref="I443">IFERROR(_xlfn.XLOOKUP(Tabelle7[[#This Row],[NegotiationID]]&amp;"FinalAccept",Tabelle7[NegotiationID]&amp;Tabelle7[ActionType],Tabelle7[ActionType],,0),_xlfn.XLOOKUP(Tabelle7[[#This Row],[NegotiationID]]&amp;"FinalReject",Tabelle7[NegotiationID]&amp;Tabelle7[ActionType],Tabelle7[ActionType],,0))</f>
        <v>FinalAccept</v>
      </c>
      <c r="J443">
        <v>0.5</v>
      </c>
      <c r="K443">
        <v>0.54979999999999996</v>
      </c>
      <c r="L443">
        <v>1.0498000000000001</v>
      </c>
      <c r="M443">
        <v>0.049799999999999997</v>
      </c>
      <c r="N443">
        <v>96</v>
      </c>
      <c r="O443">
        <v>5069</v>
      </c>
      <c r="P443">
        <v>16</v>
      </c>
      <c r="Q443" s="3" t="s">
        <v>881</v>
      </c>
    </row>
    <row r="444" ht="15" hidden="1" customHeight="1">
      <c r="A444" t="e">
        <f t="shared" ca="1" si="490"/>
        <v>#VALUE!</v>
      </c>
      <c r="B444" t="e">
        <f t="array" ref="B444" ca="1">_xlfn.XLOOKUP(Tabelle7[[#This Row],[ExperimentID]]&amp;Tabelle7[[#This Row],[NegotiationID]]&amp;Tabelle7[[#This Row],[MessageID]],ALL_IN_ONE[ExperimentID]&amp;ALL_IN_ONE[NegotiationID]&amp;ALL_IN_ONE[MessageID],ALL_IN_ONE[Gesamt_ID],,0)</f>
        <v>#VALUE!</v>
      </c>
      <c r="C444">
        <f>IF(AND($F443=Tabelle7[[#This Row],[ReceiverID]],$G443=Tabelle7[[#This Row],[SenderID]]),$C443,IF(ISBLANK($G443),$C443,$C443+1))</f>
        <v>98</v>
      </c>
      <c r="D444" t="s">
        <v>561</v>
      </c>
      <c r="E444">
        <v>1328</v>
      </c>
      <c r="H444" t="s">
        <v>6019</v>
      </c>
      <c r="I444" t="str">
        <f t="array" ref="I444">IFERROR(_xlfn.XLOOKUP(Tabelle7[[#This Row],[NegotiationID]]&amp;"FinalAccept",Tabelle7[NegotiationID]&amp;Tabelle7[ActionType],Tabelle7[ActionType],,0),_xlfn.XLOOKUP(Tabelle7[[#This Row],[NegotiationID]]&amp;"FinalReject",Tabelle7[NegotiationID]&amp;Tabelle7[ActionType],Tabelle7[ActionType],,0))</f>
        <v>FinalAccept</v>
      </c>
      <c r="N444">
        <v>21</v>
      </c>
      <c r="O444">
        <v>1676</v>
      </c>
      <c r="P444">
        <v>7</v>
      </c>
      <c r="Q444" t="s">
        <v>6020</v>
      </c>
    </row>
    <row r="445" ht="15" customHeight="1">
      <c r="A445" t="e">
        <f t="shared" ca="1" si="490"/>
        <v>#VALUE!</v>
      </c>
      <c r="B445" t="e">
        <f t="array" ref="B445" ca="1">_xlfn.XLOOKUP(Tabelle7[[#This Row],[ExperimentID]]&amp;Tabelle7[[#This Row],[NegotiationID]]&amp;Tabelle7[[#This Row],[MessageID]],ALL_IN_ONE[ExperimentID]&amp;ALL_IN_ONE[NegotiationID]&amp;ALL_IN_ONE[MessageID],ALL_IN_ONE[Gesamt_ID],,0)</f>
        <v>#VALUE!</v>
      </c>
      <c r="C445">
        <f>IF(AND($F444=Tabelle7[[#This Row],[ReceiverID]],$G444=Tabelle7[[#This Row],[SenderID]]),$C444,IF(ISBLANK($G444),$C444,$C444+1))</f>
        <v>98</v>
      </c>
      <c r="D445" t="s">
        <v>561</v>
      </c>
      <c r="E445">
        <v>7844</v>
      </c>
      <c r="F445">
        <v>1330</v>
      </c>
      <c r="G445">
        <v>1329</v>
      </c>
      <c r="H445" t="s">
        <v>19</v>
      </c>
      <c r="I445" t="str">
        <f t="array" ref="I445">IFERROR(_xlfn.XLOOKUP(Tabelle7[[#This Row],[NegotiationID]]&amp;"FinalAccept",Tabelle7[NegotiationID]&amp;Tabelle7[ActionType],Tabelle7[ActionType],,0),_xlfn.XLOOKUP(Tabelle7[[#This Row],[NegotiationID]]&amp;"FinalReject",Tabelle7[NegotiationID]&amp;Tabelle7[ActionType],Tabelle7[ActionType],,0))</f>
        <v>FinalAccept</v>
      </c>
      <c r="J445">
        <v>1</v>
      </c>
      <c r="K445">
        <v>0.1084</v>
      </c>
      <c r="L445">
        <v>1.1084000000000001</v>
      </c>
      <c r="M445">
        <v>0.89159999999999995</v>
      </c>
      <c r="N445">
        <v>262</v>
      </c>
      <c r="O445">
        <v>1676</v>
      </c>
      <c r="P445">
        <v>7</v>
      </c>
      <c r="Q445" s="3" t="s">
        <v>882</v>
      </c>
    </row>
    <row r="446" ht="15" customHeight="1">
      <c r="A446" t="e">
        <f t="shared" ca="1" si="490"/>
        <v>#VALUE!</v>
      </c>
      <c r="B446" t="e">
        <f t="array" ref="B446" ca="1">_xlfn.XLOOKUP(Tabelle7[[#This Row],[ExperimentID]]&amp;Tabelle7[[#This Row],[NegotiationID]]&amp;Tabelle7[[#This Row],[MessageID]],ALL_IN_ONE[ExperimentID]&amp;ALL_IN_ONE[NegotiationID]&amp;ALL_IN_ONE[MessageID],ALL_IN_ONE[Gesamt_ID],,0)</f>
        <v>#VALUE!</v>
      </c>
      <c r="C446">
        <f>IF(AND($F445=Tabelle7[[#This Row],[ReceiverID]],$G445=Tabelle7[[#This Row],[SenderID]]),$C445,IF(ISBLANK($G445),$C445,$C445+1))</f>
        <v>98</v>
      </c>
      <c r="D446" t="s">
        <v>561</v>
      </c>
      <c r="E446">
        <v>9421</v>
      </c>
      <c r="F446">
        <v>1329</v>
      </c>
      <c r="G446">
        <v>1330</v>
      </c>
      <c r="H446" t="s">
        <v>31</v>
      </c>
      <c r="I446" t="str">
        <f t="array" ref="I446">IFERROR(_xlfn.XLOOKUP(Tabelle7[[#This Row],[NegotiationID]]&amp;"FinalAccept",Tabelle7[NegotiationID]&amp;Tabelle7[ActionType],Tabelle7[ActionType],,0),_xlfn.XLOOKUP(Tabelle7[[#This Row],[NegotiationID]]&amp;"FinalReject",Tabelle7[NegotiationID]&amp;Tabelle7[ActionType],Tabelle7[ActionType],,0))</f>
        <v>FinalAccept</v>
      </c>
      <c r="J446">
        <v>0.78239999999999998</v>
      </c>
      <c r="K446">
        <v>0.18679999999999999</v>
      </c>
      <c r="L446">
        <v>0.96919999999999995</v>
      </c>
      <c r="M446">
        <v>0.59560000000000002</v>
      </c>
      <c r="N446">
        <v>347</v>
      </c>
      <c r="O446">
        <v>1676</v>
      </c>
      <c r="P446">
        <v>7</v>
      </c>
      <c r="Q446" s="3" t="s">
        <v>883</v>
      </c>
    </row>
    <row r="447" ht="15" customHeight="1">
      <c r="A447" t="e">
        <f t="shared" ca="1" si="490"/>
        <v>#VALUE!</v>
      </c>
      <c r="B447" t="e">
        <f t="array" ref="B447" ca="1">_xlfn.XLOOKUP(Tabelle7[[#This Row],[ExperimentID]]&amp;Tabelle7[[#This Row],[NegotiationID]]&amp;Tabelle7[[#This Row],[MessageID]],ALL_IN_ONE[ExperimentID]&amp;ALL_IN_ONE[NegotiationID]&amp;ALL_IN_ONE[MessageID],ALL_IN_ONE[Gesamt_ID],,0)</f>
        <v>#VALUE!</v>
      </c>
      <c r="C447">
        <f>IF(AND($F446=Tabelle7[[#This Row],[ReceiverID]],$G446=Tabelle7[[#This Row],[SenderID]]),$C446,IF(ISBLANK($G446),$C446,$C446+1))</f>
        <v>98</v>
      </c>
      <c r="D447" t="s">
        <v>561</v>
      </c>
      <c r="E447">
        <v>10285</v>
      </c>
      <c r="F447">
        <v>1330</v>
      </c>
      <c r="G447">
        <v>1329</v>
      </c>
      <c r="H447" t="s">
        <v>31</v>
      </c>
      <c r="I447" t="str">
        <f t="array" ref="I447">IFERROR(_xlfn.XLOOKUP(Tabelle7[[#This Row],[NegotiationID]]&amp;"FinalAccept",Tabelle7[NegotiationID]&amp;Tabelle7[ActionType],Tabelle7[ActionType],,0),_xlfn.XLOOKUP(Tabelle7[[#This Row],[NegotiationID]]&amp;"FinalReject",Tabelle7[NegotiationID]&amp;Tabelle7[ActionType],Tabelle7[ActionType],,0))</f>
        <v>FinalAccept</v>
      </c>
      <c r="J447">
        <v>0.89600000000000002</v>
      </c>
      <c r="K447">
        <v>0.1552</v>
      </c>
      <c r="L447">
        <v>1.0511999999999999</v>
      </c>
      <c r="M447">
        <v>0.74080000000000001</v>
      </c>
      <c r="N447">
        <v>404</v>
      </c>
      <c r="O447">
        <v>1676</v>
      </c>
      <c r="P447">
        <v>7</v>
      </c>
      <c r="Q447" s="3" t="s">
        <v>884</v>
      </c>
    </row>
    <row r="448" ht="15" customHeight="1">
      <c r="A448" t="e">
        <f t="shared" ca="1" si="490"/>
        <v>#VALUE!</v>
      </c>
      <c r="B448" t="e">
        <f t="array" ref="B448" ca="1">_xlfn.XLOOKUP(Tabelle7[[#This Row],[ExperimentID]]&amp;Tabelle7[[#This Row],[NegotiationID]]&amp;Tabelle7[[#This Row],[MessageID]],ALL_IN_ONE[ExperimentID]&amp;ALL_IN_ONE[NegotiationID]&amp;ALL_IN_ONE[MessageID],ALL_IN_ONE[Gesamt_ID],,0)</f>
        <v>#VALUE!</v>
      </c>
      <c r="C448">
        <f>IF(AND($F447=Tabelle7[[#This Row],[ReceiverID]],$G447=Tabelle7[[#This Row],[SenderID]]),$C447,IF(ISBLANK($G447),$C447,$C447+1))</f>
        <v>98</v>
      </c>
      <c r="D448" t="s">
        <v>561</v>
      </c>
      <c r="E448">
        <v>10606</v>
      </c>
      <c r="F448">
        <v>1329</v>
      </c>
      <c r="G448">
        <v>1330</v>
      </c>
      <c r="H448" t="s">
        <v>31</v>
      </c>
      <c r="I448" t="str">
        <f t="array" ref="I448">IFERROR(_xlfn.XLOOKUP(Tabelle7[[#This Row],[NegotiationID]]&amp;"FinalAccept",Tabelle7[NegotiationID]&amp;Tabelle7[ActionType],Tabelle7[ActionType],,0),_xlfn.XLOOKUP(Tabelle7[[#This Row],[NegotiationID]]&amp;"FinalReject",Tabelle7[NegotiationID]&amp;Tabelle7[ActionType],Tabelle7[ActionType],,0))</f>
        <v>FinalAccept</v>
      </c>
      <c r="J448">
        <v>0.44379999999999997</v>
      </c>
      <c r="K448">
        <v>0.45600000000000002</v>
      </c>
      <c r="L448">
        <v>0.89980000000000004</v>
      </c>
      <c r="M448">
        <v>0.012200000000000001</v>
      </c>
      <c r="N448">
        <v>287</v>
      </c>
      <c r="O448">
        <v>1676</v>
      </c>
      <c r="P448">
        <v>7</v>
      </c>
      <c r="Q448" s="3" t="s">
        <v>885</v>
      </c>
    </row>
    <row r="449" ht="15" customHeight="1">
      <c r="A449" t="e">
        <f t="shared" ca="1" si="490"/>
        <v>#VALUE!</v>
      </c>
      <c r="B449" t="e">
        <f t="array" ref="B449" ca="1">_xlfn.XLOOKUP(Tabelle7[[#This Row],[ExperimentID]]&amp;Tabelle7[[#This Row],[NegotiationID]]&amp;Tabelle7[[#This Row],[MessageID]],ALL_IN_ONE[ExperimentID]&amp;ALL_IN_ONE[NegotiationID]&amp;ALL_IN_ONE[MessageID],ALL_IN_ONE[Gesamt_ID],,0)</f>
        <v>#VALUE!</v>
      </c>
      <c r="C449">
        <f>IF(AND($F448=Tabelle7[[#This Row],[ReceiverID]],$G448=Tabelle7[[#This Row],[SenderID]]),$C448,IF(ISBLANK($G448),$C448,$C448+1))</f>
        <v>98</v>
      </c>
      <c r="D449" t="s">
        <v>561</v>
      </c>
      <c r="E449">
        <v>10971</v>
      </c>
      <c r="F449">
        <v>1330</v>
      </c>
      <c r="G449">
        <v>1329</v>
      </c>
      <c r="H449" t="s">
        <v>31</v>
      </c>
      <c r="I449" t="str">
        <f t="array" ref="I449">IFERROR(_xlfn.XLOOKUP(Tabelle7[[#This Row],[NegotiationID]]&amp;"FinalAccept",Tabelle7[NegotiationID]&amp;Tabelle7[ActionType],Tabelle7[ActionType],,0),_xlfn.XLOOKUP(Tabelle7[[#This Row],[NegotiationID]]&amp;"FinalReject",Tabelle7[NegotiationID]&amp;Tabelle7[ActionType],Tabelle7[ActionType],,0))</f>
        <v>FinalAccept</v>
      </c>
      <c r="J449">
        <v>0.58799999999999997</v>
      </c>
      <c r="K449">
        <v>0.50919999999999999</v>
      </c>
      <c r="L449">
        <v>1.0972</v>
      </c>
      <c r="M449">
        <v>0.078799999999999995</v>
      </c>
      <c r="N449">
        <v>335</v>
      </c>
      <c r="O449">
        <v>1676</v>
      </c>
      <c r="P449">
        <v>7</v>
      </c>
      <c r="Q449" s="3" t="s">
        <v>886</v>
      </c>
    </row>
    <row r="450" ht="15" customHeight="1">
      <c r="A450" t="e">
        <f t="shared" ref="A450:A513" ca="1" si="491">MID(CELL("Dateiname",$A$1),FIND("]",CELL("Dateiname",$A$1))+1,31)</f>
        <v>#VALUE!</v>
      </c>
      <c r="B450" t="e">
        <f t="array" ref="B450" ca="1">_xlfn.XLOOKUP(Tabelle7[[#This Row],[ExperimentID]]&amp;Tabelle7[[#This Row],[NegotiationID]]&amp;Tabelle7[[#This Row],[MessageID]],ALL_IN_ONE[ExperimentID]&amp;ALL_IN_ONE[NegotiationID]&amp;ALL_IN_ONE[MessageID],ALL_IN_ONE[Gesamt_ID],,0)</f>
        <v>#VALUE!</v>
      </c>
      <c r="C450">
        <f>IF(AND($F449=Tabelle7[[#This Row],[ReceiverID]],$G449=Tabelle7[[#This Row],[SenderID]]),$C449,IF(ISBLANK($G449),$C449,$C449+1))</f>
        <v>98</v>
      </c>
      <c r="D450" t="s">
        <v>561</v>
      </c>
      <c r="E450">
        <v>12020</v>
      </c>
      <c r="F450">
        <v>1329</v>
      </c>
      <c r="G450">
        <v>1330</v>
      </c>
      <c r="H450" t="s">
        <v>20</v>
      </c>
      <c r="I450" t="str">
        <f t="array" ref="I450">IFERROR(_xlfn.XLOOKUP(Tabelle7[[#This Row],[NegotiationID]]&amp;"FinalAccept",Tabelle7[NegotiationID]&amp;Tabelle7[ActionType],Tabelle7[ActionType],,0),_xlfn.XLOOKUP(Tabelle7[[#This Row],[NegotiationID]]&amp;"FinalReject",Tabelle7[NegotiationID]&amp;Tabelle7[ActionType],Tabelle7[ActionType],,0))</f>
        <v>FinalAccept</v>
      </c>
      <c r="J450">
        <v>0.50919999999999999</v>
      </c>
      <c r="K450">
        <v>0.58799999999999997</v>
      </c>
      <c r="L450">
        <v>1.0972</v>
      </c>
      <c r="M450">
        <v>0.078799999999999995</v>
      </c>
      <c r="N450">
        <v>20</v>
      </c>
      <c r="O450">
        <v>1676</v>
      </c>
      <c r="P450">
        <v>7</v>
      </c>
      <c r="Q450" s="3" t="s">
        <v>887</v>
      </c>
    </row>
    <row r="451" ht="15" hidden="1" customHeight="1">
      <c r="A451" t="e">
        <f t="shared" ca="1" si="491"/>
        <v>#VALUE!</v>
      </c>
      <c r="B451" t="e">
        <f t="array" ref="B451" ca="1">_xlfn.XLOOKUP(Tabelle7[[#This Row],[ExperimentID]]&amp;Tabelle7[[#This Row],[NegotiationID]]&amp;Tabelle7[[#This Row],[MessageID]],ALL_IN_ONE[ExperimentID]&amp;ALL_IN_ONE[NegotiationID]&amp;ALL_IN_ONE[MessageID],ALL_IN_ONE[Gesamt_ID],,0)</f>
        <v>#VALUE!</v>
      </c>
      <c r="C451">
        <f>IF(AND($F450=Tabelle7[[#This Row],[ReceiverID]],$G450=Tabelle7[[#This Row],[SenderID]]),$C450,IF(ISBLANK($G450),$C450,$C450+1))</f>
        <v>99</v>
      </c>
      <c r="D451" t="s">
        <v>561</v>
      </c>
      <c r="E451">
        <v>1356</v>
      </c>
      <c r="H451" t="s">
        <v>6019</v>
      </c>
      <c r="I451" t="str">
        <f t="array" ref="I451">IFERROR(_xlfn.XLOOKUP(Tabelle7[[#This Row],[NegotiationID]]&amp;"FinalAccept",Tabelle7[NegotiationID]&amp;Tabelle7[ActionType],Tabelle7[ActionType],,0),_xlfn.XLOOKUP(Tabelle7[[#This Row],[NegotiationID]]&amp;"FinalReject",Tabelle7[NegotiationID]&amp;Tabelle7[ActionType],Tabelle7[ActionType],,0))</f>
        <v>FinalAccept</v>
      </c>
      <c r="N451">
        <v>21</v>
      </c>
      <c r="O451">
        <v>1257</v>
      </c>
      <c r="P451">
        <v>13</v>
      </c>
      <c r="Q451" t="s">
        <v>6020</v>
      </c>
    </row>
    <row r="452" ht="15" hidden="1" customHeight="1">
      <c r="A452" t="e">
        <f t="shared" ca="1" si="491"/>
        <v>#VALUE!</v>
      </c>
      <c r="B452" t="e">
        <f t="array" ref="B452" ca="1">_xlfn.XLOOKUP(Tabelle7[[#This Row],[ExperimentID]]&amp;Tabelle7[[#This Row],[NegotiationID]]&amp;Tabelle7[[#This Row],[MessageID]],ALL_IN_ONE[ExperimentID]&amp;ALL_IN_ONE[NegotiationID]&amp;ALL_IN_ONE[MessageID],ALL_IN_ONE[Gesamt_ID],,0)</f>
        <v>#VALUE!</v>
      </c>
      <c r="C452">
        <f>IF(AND($F451=Tabelle7[[#This Row],[ReceiverID]],$G451=Tabelle7[[#This Row],[SenderID]]),$C451,IF(ISBLANK($G451),$C451,$C451+1))</f>
        <v>99</v>
      </c>
      <c r="D452" t="s">
        <v>561</v>
      </c>
      <c r="E452">
        <v>8121</v>
      </c>
      <c r="F452">
        <v>1358</v>
      </c>
      <c r="G452">
        <v>1357</v>
      </c>
      <c r="H452" t="s">
        <v>22</v>
      </c>
      <c r="I452" t="str">
        <f t="array" ref="I452">IFERROR(_xlfn.XLOOKUP(Tabelle7[[#This Row],[NegotiationID]]&amp;"FinalAccept",Tabelle7[NegotiationID]&amp;Tabelle7[ActionType],Tabelle7[ActionType],,0),_xlfn.XLOOKUP(Tabelle7[[#This Row],[NegotiationID]]&amp;"FinalReject",Tabelle7[NegotiationID]&amp;Tabelle7[ActionType],Tabelle7[ActionType],,0))</f>
        <v>FinalAccept</v>
      </c>
      <c r="N452">
        <v>67</v>
      </c>
      <c r="O452">
        <v>1257</v>
      </c>
      <c r="P452">
        <v>13</v>
      </c>
      <c r="Q452" s="3" t="s">
        <v>6251</v>
      </c>
    </row>
    <row r="453" ht="15" hidden="1" customHeight="1">
      <c r="A453" t="e">
        <f t="shared" ca="1" si="491"/>
        <v>#VALUE!</v>
      </c>
      <c r="B453" t="e">
        <f t="array" ref="B453" ca="1">_xlfn.XLOOKUP(Tabelle7[[#This Row],[ExperimentID]]&amp;Tabelle7[[#This Row],[NegotiationID]]&amp;Tabelle7[[#This Row],[MessageID]],ALL_IN_ONE[ExperimentID]&amp;ALL_IN_ONE[NegotiationID]&amp;ALL_IN_ONE[MessageID],ALL_IN_ONE[Gesamt_ID],,0)</f>
        <v>#VALUE!</v>
      </c>
      <c r="C453">
        <f>IF(AND($F452=Tabelle7[[#This Row],[ReceiverID]],$G452=Tabelle7[[#This Row],[SenderID]]),$C452,IF(ISBLANK($G452),$C452,$C452+1))</f>
        <v>99</v>
      </c>
      <c r="D453" t="s">
        <v>561</v>
      </c>
      <c r="E453">
        <v>8143</v>
      </c>
      <c r="F453">
        <v>1357</v>
      </c>
      <c r="G453">
        <v>1358</v>
      </c>
      <c r="H453" t="s">
        <v>24</v>
      </c>
      <c r="I453" t="str">
        <f t="array" ref="I453">IFERROR(_xlfn.XLOOKUP(Tabelle7[[#This Row],[NegotiationID]]&amp;"FinalAccept",Tabelle7[NegotiationID]&amp;Tabelle7[ActionType],Tabelle7[ActionType],,0),_xlfn.XLOOKUP(Tabelle7[[#This Row],[NegotiationID]]&amp;"FinalReject",Tabelle7[NegotiationID]&amp;Tabelle7[ActionType],Tabelle7[ActionType],,0))</f>
        <v>FinalAccept</v>
      </c>
      <c r="N453">
        <v>66</v>
      </c>
      <c r="O453">
        <v>1257</v>
      </c>
      <c r="P453">
        <v>13</v>
      </c>
      <c r="Q453" s="3" t="s">
        <v>6252</v>
      </c>
    </row>
    <row r="454" ht="15" customHeight="1">
      <c r="A454" t="e">
        <f t="shared" ca="1" si="491"/>
        <v>#VALUE!</v>
      </c>
      <c r="B454" t="e">
        <f t="array" ref="B454" ca="1">_xlfn.XLOOKUP(Tabelle7[[#This Row],[ExperimentID]]&amp;Tabelle7[[#This Row],[NegotiationID]]&amp;Tabelle7[[#This Row],[MessageID]],ALL_IN_ONE[ExperimentID]&amp;ALL_IN_ONE[NegotiationID]&amp;ALL_IN_ONE[MessageID],ALL_IN_ONE[Gesamt_ID],,0)</f>
        <v>#VALUE!</v>
      </c>
      <c r="C454">
        <f>IF(AND($F453=Tabelle7[[#This Row],[ReceiverID]],$G453=Tabelle7[[#This Row],[SenderID]]),$C453,IF(ISBLANK($G453),$C453,$C453+1))</f>
        <v>99</v>
      </c>
      <c r="D454" t="s">
        <v>561</v>
      </c>
      <c r="E454">
        <v>8193</v>
      </c>
      <c r="F454">
        <v>1358</v>
      </c>
      <c r="G454">
        <v>1357</v>
      </c>
      <c r="H454" t="s">
        <v>19</v>
      </c>
      <c r="I454" t="str">
        <f t="array" ref="I454">IFERROR(_xlfn.XLOOKUP(Tabelle7[[#This Row],[NegotiationID]]&amp;"FinalAccept",Tabelle7[NegotiationID]&amp;Tabelle7[ActionType],Tabelle7[ActionType],,0),_xlfn.XLOOKUP(Tabelle7[[#This Row],[NegotiationID]]&amp;"FinalReject",Tabelle7[NegotiationID]&amp;Tabelle7[ActionType],Tabelle7[ActionType],,0))</f>
        <v>FinalAccept</v>
      </c>
      <c r="J454">
        <v>1</v>
      </c>
      <c r="K454">
        <v>0.1084</v>
      </c>
      <c r="L454">
        <v>1.1084000000000001</v>
      </c>
      <c r="M454">
        <v>0.89159999999999995</v>
      </c>
      <c r="N454">
        <v>25</v>
      </c>
      <c r="O454">
        <v>1257</v>
      </c>
      <c r="P454">
        <v>13</v>
      </c>
      <c r="Q454" s="3" t="s">
        <v>888</v>
      </c>
    </row>
    <row r="455" ht="15" customHeight="1">
      <c r="A455" t="e">
        <f t="shared" ca="1" si="491"/>
        <v>#VALUE!</v>
      </c>
      <c r="B455" t="e">
        <f t="array" ref="B455" ca="1">_xlfn.XLOOKUP(Tabelle7[[#This Row],[ExperimentID]]&amp;Tabelle7[[#This Row],[NegotiationID]]&amp;Tabelle7[[#This Row],[MessageID]],ALL_IN_ONE[ExperimentID]&amp;ALL_IN_ONE[NegotiationID]&amp;ALL_IN_ONE[MessageID],ALL_IN_ONE[Gesamt_ID],,0)</f>
        <v>#VALUE!</v>
      </c>
      <c r="C455">
        <f>IF(AND($F454=Tabelle7[[#This Row],[ReceiverID]],$G454=Tabelle7[[#This Row],[SenderID]]),$C454,IF(ISBLANK($G454),$C454,$C454+1))</f>
        <v>99</v>
      </c>
      <c r="D455" t="s">
        <v>561</v>
      </c>
      <c r="E455">
        <v>8753</v>
      </c>
      <c r="F455">
        <v>1357</v>
      </c>
      <c r="G455">
        <v>1358</v>
      </c>
      <c r="H455" t="s">
        <v>31</v>
      </c>
      <c r="I455" t="str">
        <f t="array" ref="I455">IFERROR(_xlfn.XLOOKUP(Tabelle7[[#This Row],[NegotiationID]]&amp;"FinalAccept",Tabelle7[NegotiationID]&amp;Tabelle7[ActionType],Tabelle7[ActionType],,0),_xlfn.XLOOKUP(Tabelle7[[#This Row],[NegotiationID]]&amp;"FinalReject",Tabelle7[NegotiationID]&amp;Tabelle7[ActionType],Tabelle7[ActionType],,0))</f>
        <v>FinalAccept</v>
      </c>
      <c r="J455">
        <v>0.51219999999999999</v>
      </c>
      <c r="K455">
        <v>0.31240000000000001</v>
      </c>
      <c r="L455">
        <v>0.8246</v>
      </c>
      <c r="M455">
        <v>0.19980000000000001</v>
      </c>
      <c r="N455">
        <v>240</v>
      </c>
      <c r="O455">
        <v>1257</v>
      </c>
      <c r="P455">
        <v>13</v>
      </c>
      <c r="Q455" s="3" t="s">
        <v>889</v>
      </c>
    </row>
    <row r="456" ht="15" customHeight="1">
      <c r="A456" t="e">
        <f t="shared" ca="1" si="491"/>
        <v>#VALUE!</v>
      </c>
      <c r="B456" t="e">
        <f t="array" ref="B456" ca="1">_xlfn.XLOOKUP(Tabelle7[[#This Row],[ExperimentID]]&amp;Tabelle7[[#This Row],[NegotiationID]]&amp;Tabelle7[[#This Row],[MessageID]],ALL_IN_ONE[ExperimentID]&amp;ALL_IN_ONE[NegotiationID]&amp;ALL_IN_ONE[MessageID],ALL_IN_ONE[Gesamt_ID],,0)</f>
        <v>#VALUE!</v>
      </c>
      <c r="C456">
        <f>IF(AND($F455=Tabelle7[[#This Row],[ReceiverID]],$G455=Tabelle7[[#This Row],[SenderID]]),$C455,IF(ISBLANK($G455),$C455,$C455+1))</f>
        <v>99</v>
      </c>
      <c r="D456" t="s">
        <v>561</v>
      </c>
      <c r="E456">
        <v>8935</v>
      </c>
      <c r="F456">
        <v>1358</v>
      </c>
      <c r="G456">
        <v>1357</v>
      </c>
      <c r="H456" t="s">
        <v>31</v>
      </c>
      <c r="I456" t="str">
        <f t="array" ref="I456">IFERROR(_xlfn.XLOOKUP(Tabelle7[[#This Row],[NegotiationID]]&amp;"FinalAccept",Tabelle7[NegotiationID]&amp;Tabelle7[ActionType],Tabelle7[ActionType],,0),_xlfn.XLOOKUP(Tabelle7[[#This Row],[NegotiationID]]&amp;"FinalReject",Tabelle7[NegotiationID]&amp;Tabelle7[ActionType],Tabelle7[ActionType],,0))</f>
        <v>FinalAccept</v>
      </c>
      <c r="J456">
        <v>0.78400000000000003</v>
      </c>
      <c r="K456">
        <v>0.183</v>
      </c>
      <c r="L456">
        <v>0.96699999999999997</v>
      </c>
      <c r="M456">
        <v>0.60099999999999998</v>
      </c>
      <c r="N456">
        <v>153</v>
      </c>
      <c r="O456">
        <v>1257</v>
      </c>
      <c r="P456">
        <v>13</v>
      </c>
      <c r="Q456" s="3" t="s">
        <v>890</v>
      </c>
    </row>
    <row r="457" ht="15" customHeight="1">
      <c r="A457" t="e">
        <f t="shared" ca="1" si="491"/>
        <v>#VALUE!</v>
      </c>
      <c r="B457" t="e">
        <f t="array" ref="B457" ca="1">_xlfn.XLOOKUP(Tabelle7[[#This Row],[ExperimentID]]&amp;Tabelle7[[#This Row],[NegotiationID]]&amp;Tabelle7[[#This Row],[MessageID]],ALL_IN_ONE[ExperimentID]&amp;ALL_IN_ONE[NegotiationID]&amp;ALL_IN_ONE[MessageID],ALL_IN_ONE[Gesamt_ID],,0)</f>
        <v>#VALUE!</v>
      </c>
      <c r="C457">
        <f>IF(AND($F456=Tabelle7[[#This Row],[ReceiverID]],$G456=Tabelle7[[#This Row],[SenderID]]),$C456,IF(ISBLANK($G456),$C456,$C456+1))</f>
        <v>99</v>
      </c>
      <c r="D457" t="s">
        <v>561</v>
      </c>
      <c r="E457">
        <v>8956</v>
      </c>
      <c r="F457">
        <v>1357</v>
      </c>
      <c r="G457">
        <v>1358</v>
      </c>
      <c r="H457" t="s">
        <v>31</v>
      </c>
      <c r="I457" t="str">
        <f t="array" ref="I457">IFERROR(_xlfn.XLOOKUP(Tabelle7[[#This Row],[NegotiationID]]&amp;"FinalAccept",Tabelle7[NegotiationID]&amp;Tabelle7[ActionType],Tabelle7[ActionType],,0),_xlfn.XLOOKUP(Tabelle7[[#This Row],[NegotiationID]]&amp;"FinalReject",Tabelle7[NegotiationID]&amp;Tabelle7[ActionType],Tabelle7[ActionType],,0))</f>
        <v>FinalAccept</v>
      </c>
      <c r="J457">
        <v>0.44379999999999997</v>
      </c>
      <c r="K457">
        <v>0.45600000000000002</v>
      </c>
      <c r="L457">
        <v>0.89980000000000004</v>
      </c>
      <c r="M457">
        <v>0.012200000000000001</v>
      </c>
      <c r="N457">
        <v>72</v>
      </c>
      <c r="O457">
        <v>1257</v>
      </c>
      <c r="P457">
        <v>13</v>
      </c>
      <c r="Q457" s="3" t="s">
        <v>891</v>
      </c>
    </row>
    <row r="458" ht="15" customHeight="1">
      <c r="A458" t="e">
        <f t="shared" ca="1" si="491"/>
        <v>#VALUE!</v>
      </c>
      <c r="B458" t="e">
        <f t="array" ref="B458" ca="1">_xlfn.XLOOKUP(Tabelle7[[#This Row],[ExperimentID]]&amp;Tabelle7[[#This Row],[NegotiationID]]&amp;Tabelle7[[#This Row],[MessageID]],ALL_IN_ONE[ExperimentID]&amp;ALL_IN_ONE[NegotiationID]&amp;ALL_IN_ONE[MessageID],ALL_IN_ONE[Gesamt_ID],,0)</f>
        <v>#VALUE!</v>
      </c>
      <c r="C458">
        <f>IF(AND($F457=Tabelle7[[#This Row],[ReceiverID]],$G457=Tabelle7[[#This Row],[SenderID]]),$C457,IF(ISBLANK($G457),$C457,$C457+1))</f>
        <v>99</v>
      </c>
      <c r="D458" t="s">
        <v>561</v>
      </c>
      <c r="E458">
        <v>8991</v>
      </c>
      <c r="F458">
        <v>1358</v>
      </c>
      <c r="G458">
        <v>1357</v>
      </c>
      <c r="H458" t="s">
        <v>31</v>
      </c>
      <c r="I458" t="str">
        <f t="array" ref="I458">IFERROR(_xlfn.XLOOKUP(Tabelle7[[#This Row],[NegotiationID]]&amp;"FinalAccept",Tabelle7[NegotiationID]&amp;Tabelle7[ActionType],Tabelle7[ActionType],,0),_xlfn.XLOOKUP(Tabelle7[[#This Row],[NegotiationID]]&amp;"FinalReject",Tabelle7[NegotiationID]&amp;Tabelle7[ActionType],Tabelle7[ActionType],,0))</f>
        <v>FinalAccept</v>
      </c>
      <c r="J458">
        <v>0.71599999999999997</v>
      </c>
      <c r="K458">
        <v>0.3352</v>
      </c>
      <c r="L458">
        <v>1.0511999999999999</v>
      </c>
      <c r="M458">
        <v>0.38080000000000003</v>
      </c>
      <c r="N458">
        <v>91</v>
      </c>
      <c r="O458">
        <v>1257</v>
      </c>
      <c r="P458">
        <v>13</v>
      </c>
      <c r="Q458" s="3" t="s">
        <v>892</v>
      </c>
    </row>
    <row r="459" ht="15" customHeight="1">
      <c r="A459" t="e">
        <f t="shared" ca="1" si="491"/>
        <v>#VALUE!</v>
      </c>
      <c r="B459" t="e">
        <f t="array" ref="B459" ca="1">_xlfn.XLOOKUP(Tabelle7[[#This Row],[ExperimentID]]&amp;Tabelle7[[#This Row],[NegotiationID]]&amp;Tabelle7[[#This Row],[MessageID]],ALL_IN_ONE[ExperimentID]&amp;ALL_IN_ONE[NegotiationID]&amp;ALL_IN_ONE[MessageID],ALL_IN_ONE[Gesamt_ID],,0)</f>
        <v>#VALUE!</v>
      </c>
      <c r="C459">
        <f>IF(AND($F458=Tabelle7[[#This Row],[ReceiverID]],$G458=Tabelle7[[#This Row],[SenderID]]),$C458,IF(ISBLANK($G458),$C458,$C458+1))</f>
        <v>99</v>
      </c>
      <c r="D459" t="s">
        <v>561</v>
      </c>
      <c r="E459">
        <v>9046</v>
      </c>
      <c r="F459">
        <v>1357</v>
      </c>
      <c r="G459">
        <v>1358</v>
      </c>
      <c r="H459" t="s">
        <v>31</v>
      </c>
      <c r="I459" t="str">
        <f t="array" ref="I459">IFERROR(_xlfn.XLOOKUP(Tabelle7[[#This Row],[NegotiationID]]&amp;"FinalAccept",Tabelle7[NegotiationID]&amp;Tabelle7[ActionType],Tabelle7[ActionType],,0),_xlfn.XLOOKUP(Tabelle7[[#This Row],[NegotiationID]]&amp;"FinalReject",Tabelle7[NegotiationID]&amp;Tabelle7[ActionType],Tabelle7[ActionType],,0))</f>
        <v>FinalAccept</v>
      </c>
      <c r="J459">
        <v>0.4304</v>
      </c>
      <c r="K459">
        <v>0.56159999999999999</v>
      </c>
      <c r="L459">
        <v>0.99199999999999999</v>
      </c>
      <c r="M459">
        <v>0.13120000000000001</v>
      </c>
      <c r="N459">
        <v>66</v>
      </c>
      <c r="O459">
        <v>1257</v>
      </c>
      <c r="P459">
        <v>13</v>
      </c>
      <c r="Q459" s="3" t="s">
        <v>893</v>
      </c>
    </row>
    <row r="460" ht="15" customHeight="1">
      <c r="A460" t="e">
        <f t="shared" ca="1" si="491"/>
        <v>#VALUE!</v>
      </c>
      <c r="B460" t="e">
        <f t="array" ref="B460" ca="1">_xlfn.XLOOKUP(Tabelle7[[#This Row],[ExperimentID]]&amp;Tabelle7[[#This Row],[NegotiationID]]&amp;Tabelle7[[#This Row],[MessageID]],ALL_IN_ONE[ExperimentID]&amp;ALL_IN_ONE[NegotiationID]&amp;ALL_IN_ONE[MessageID],ALL_IN_ONE[Gesamt_ID],,0)</f>
        <v>#VALUE!</v>
      </c>
      <c r="C460">
        <f>IF(AND($F459=Tabelle7[[#This Row],[ReceiverID]],$G459=Tabelle7[[#This Row],[SenderID]]),$C459,IF(ISBLANK($G459),$C459,$C459+1))</f>
        <v>99</v>
      </c>
      <c r="D460" t="s">
        <v>561</v>
      </c>
      <c r="E460">
        <v>9202</v>
      </c>
      <c r="F460">
        <v>1358</v>
      </c>
      <c r="G460">
        <v>1357</v>
      </c>
      <c r="H460" t="s">
        <v>31</v>
      </c>
      <c r="I460" t="str">
        <f t="array" ref="I460">IFERROR(_xlfn.XLOOKUP(Tabelle7[[#This Row],[NegotiationID]]&amp;"FinalAccept",Tabelle7[NegotiationID]&amp;Tabelle7[ActionType],Tabelle7[ActionType],,0),_xlfn.XLOOKUP(Tabelle7[[#This Row],[NegotiationID]]&amp;"FinalReject",Tabelle7[NegotiationID]&amp;Tabelle7[ActionType],Tabelle7[ActionType],,0))</f>
        <v>FinalAccept</v>
      </c>
      <c r="J460">
        <v>0.68959999999999999</v>
      </c>
      <c r="K460">
        <v>0.25640000000000002</v>
      </c>
      <c r="L460">
        <v>0.94599999999999995</v>
      </c>
      <c r="M460">
        <v>0.43319999999999997</v>
      </c>
      <c r="N460">
        <v>174</v>
      </c>
      <c r="O460">
        <v>1257</v>
      </c>
      <c r="P460">
        <v>13</v>
      </c>
      <c r="Q460" s="3" t="s">
        <v>894</v>
      </c>
    </row>
    <row r="461" ht="15" customHeight="1">
      <c r="A461" t="e">
        <f t="shared" ca="1" si="491"/>
        <v>#VALUE!</v>
      </c>
      <c r="B461" t="e">
        <f t="array" ref="B461" ca="1">_xlfn.XLOOKUP(Tabelle7[[#This Row],[ExperimentID]]&amp;Tabelle7[[#This Row],[NegotiationID]]&amp;Tabelle7[[#This Row],[MessageID]],ALL_IN_ONE[ExperimentID]&amp;ALL_IN_ONE[NegotiationID]&amp;ALL_IN_ONE[MessageID],ALL_IN_ONE[Gesamt_ID],,0)</f>
        <v>#VALUE!</v>
      </c>
      <c r="C461">
        <f>IF(AND($F460=Tabelle7[[#This Row],[ReceiverID]],$G460=Tabelle7[[#This Row],[SenderID]]),$C460,IF(ISBLANK($G460),$C460,$C460+1))</f>
        <v>99</v>
      </c>
      <c r="D461" t="s">
        <v>561</v>
      </c>
      <c r="E461">
        <v>9257</v>
      </c>
      <c r="F461">
        <v>1357</v>
      </c>
      <c r="G461">
        <v>1358</v>
      </c>
      <c r="H461" t="s">
        <v>31</v>
      </c>
      <c r="I461" t="str">
        <f t="array" ref="I461">IFERROR(_xlfn.XLOOKUP(Tabelle7[[#This Row],[NegotiationID]]&amp;"FinalAccept",Tabelle7[NegotiationID]&amp;Tabelle7[ActionType],Tabelle7[ActionType],,0),_xlfn.XLOOKUP(Tabelle7[[#This Row],[NegotiationID]]&amp;"FinalReject",Tabelle7[NegotiationID]&amp;Tabelle7[ActionType],Tabelle7[ActionType],,0))</f>
        <v>FinalAccept</v>
      </c>
      <c r="J461">
        <v>0.438</v>
      </c>
      <c r="K461">
        <v>0.67220000000000002</v>
      </c>
      <c r="L461">
        <v>1.1102000000000001</v>
      </c>
      <c r="M461">
        <v>0.23419999999999999</v>
      </c>
      <c r="N461">
        <v>159</v>
      </c>
      <c r="O461">
        <v>1257</v>
      </c>
      <c r="P461">
        <v>13</v>
      </c>
      <c r="Q461" s="3" t="s">
        <v>895</v>
      </c>
    </row>
    <row r="462" ht="15" customHeight="1">
      <c r="A462" t="e">
        <f t="shared" ca="1" si="491"/>
        <v>#VALUE!</v>
      </c>
      <c r="B462" t="e">
        <f t="array" ref="B462" ca="1">_xlfn.XLOOKUP(Tabelle7[[#This Row],[ExperimentID]]&amp;Tabelle7[[#This Row],[NegotiationID]]&amp;Tabelle7[[#This Row],[MessageID]],ALL_IN_ONE[ExperimentID]&amp;ALL_IN_ONE[NegotiationID]&amp;ALL_IN_ONE[MessageID],ALL_IN_ONE[Gesamt_ID],,0)</f>
        <v>#VALUE!</v>
      </c>
      <c r="C462">
        <f>IF(AND($F461=Tabelle7[[#This Row],[ReceiverID]],$G461=Tabelle7[[#This Row],[SenderID]]),$C461,IF(ISBLANK($G461),$C461,$C461+1))</f>
        <v>99</v>
      </c>
      <c r="D462" t="s">
        <v>561</v>
      </c>
      <c r="E462">
        <v>9964</v>
      </c>
      <c r="F462">
        <v>1358</v>
      </c>
      <c r="G462">
        <v>1357</v>
      </c>
      <c r="H462" t="s">
        <v>31</v>
      </c>
      <c r="I462" t="str">
        <f t="array" ref="I462">IFERROR(_xlfn.XLOOKUP(Tabelle7[[#This Row],[NegotiationID]]&amp;"FinalAccept",Tabelle7[NegotiationID]&amp;Tabelle7[ActionType],Tabelle7[ActionType],,0),_xlfn.XLOOKUP(Tabelle7[[#This Row],[NegotiationID]]&amp;"FinalReject",Tabelle7[NegotiationID]&amp;Tabelle7[ActionType],Tabelle7[ActionType],,0))</f>
        <v>FinalAccept</v>
      </c>
      <c r="J462">
        <v>0.67220000000000002</v>
      </c>
      <c r="K462">
        <v>0.438</v>
      </c>
      <c r="L462">
        <v>1.1102000000000001</v>
      </c>
      <c r="M462">
        <v>0.23419999999999999</v>
      </c>
      <c r="N462">
        <v>100</v>
      </c>
      <c r="O462">
        <v>1257</v>
      </c>
      <c r="P462">
        <v>13</v>
      </c>
      <c r="Q462" s="3" t="s">
        <v>896</v>
      </c>
    </row>
    <row r="463" ht="15" customHeight="1">
      <c r="A463" t="e">
        <f t="shared" ca="1" si="491"/>
        <v>#VALUE!</v>
      </c>
      <c r="B463" t="e">
        <f t="array" ref="B463" ca="1">_xlfn.XLOOKUP(Tabelle7[[#This Row],[ExperimentID]]&amp;Tabelle7[[#This Row],[NegotiationID]]&amp;Tabelle7[[#This Row],[MessageID]],ALL_IN_ONE[ExperimentID]&amp;ALL_IN_ONE[NegotiationID]&amp;ALL_IN_ONE[MessageID],ALL_IN_ONE[Gesamt_ID],,0)</f>
        <v>#VALUE!</v>
      </c>
      <c r="C463">
        <f>IF(AND($F462=Tabelle7[[#This Row],[ReceiverID]],$G462=Tabelle7[[#This Row],[SenderID]]),$C462,IF(ISBLANK($G462),$C462,$C462+1))</f>
        <v>99</v>
      </c>
      <c r="D463" t="s">
        <v>561</v>
      </c>
      <c r="E463">
        <v>9972</v>
      </c>
      <c r="F463">
        <v>1357</v>
      </c>
      <c r="G463">
        <v>1358</v>
      </c>
      <c r="H463" t="s">
        <v>20</v>
      </c>
      <c r="I463" t="str">
        <f t="array" ref="I463">IFERROR(_xlfn.XLOOKUP(Tabelle7[[#This Row],[NegotiationID]]&amp;"FinalAccept",Tabelle7[NegotiationID]&amp;Tabelle7[ActionType],Tabelle7[ActionType],,0),_xlfn.XLOOKUP(Tabelle7[[#This Row],[NegotiationID]]&amp;"FinalReject",Tabelle7[NegotiationID]&amp;Tabelle7[ActionType],Tabelle7[ActionType],,0))</f>
        <v>FinalAccept</v>
      </c>
      <c r="J463">
        <v>0.438</v>
      </c>
      <c r="K463">
        <v>0.67220000000000002</v>
      </c>
      <c r="L463">
        <v>1.1102000000000001</v>
      </c>
      <c r="M463">
        <v>0.23419999999999999</v>
      </c>
      <c r="N463">
        <v>23</v>
      </c>
      <c r="O463">
        <v>1257</v>
      </c>
      <c r="P463">
        <v>13</v>
      </c>
      <c r="Q463" s="3" t="s">
        <v>897</v>
      </c>
    </row>
    <row r="464" ht="15" hidden="1" customHeight="1">
      <c r="A464" t="e">
        <f t="shared" ca="1" si="491"/>
        <v>#VALUE!</v>
      </c>
      <c r="B464" t="e">
        <f t="array" ref="B464" ca="1">_xlfn.XLOOKUP(Tabelle7[[#This Row],[ExperimentID]]&amp;Tabelle7[[#This Row],[NegotiationID]]&amp;Tabelle7[[#This Row],[MessageID]],ALL_IN_ONE[ExperimentID]&amp;ALL_IN_ONE[NegotiationID]&amp;ALL_IN_ONE[MessageID],ALL_IN_ONE[Gesamt_ID],,0)</f>
        <v>#VALUE!</v>
      </c>
      <c r="C464">
        <f>IF(AND($F463=Tabelle7[[#This Row],[ReceiverID]],$G463=Tabelle7[[#This Row],[SenderID]]),$C463,IF(ISBLANK($G463),$C463,$C463+1))</f>
        <v>100</v>
      </c>
      <c r="D464" t="s">
        <v>561</v>
      </c>
      <c r="E464">
        <v>1384</v>
      </c>
      <c r="H464" t="s">
        <v>6019</v>
      </c>
      <c r="I464" t="str">
        <f t="array" ref="I464">IFERROR(_xlfn.XLOOKUP(Tabelle7[[#This Row],[NegotiationID]]&amp;"FinalAccept",Tabelle7[NegotiationID]&amp;Tabelle7[ActionType],Tabelle7[ActionType],,0),_xlfn.XLOOKUP(Tabelle7[[#This Row],[NegotiationID]]&amp;"FinalReject",Tabelle7[NegotiationID]&amp;Tabelle7[ActionType],Tabelle7[ActionType],,0))</f>
        <v>FinalAccept</v>
      </c>
      <c r="N464">
        <v>21</v>
      </c>
      <c r="O464">
        <v>1550</v>
      </c>
      <c r="P464">
        <v>7</v>
      </c>
      <c r="Q464" t="s">
        <v>6020</v>
      </c>
    </row>
    <row r="465" ht="15" customHeight="1">
      <c r="A465" t="e">
        <f t="shared" ca="1" si="491"/>
        <v>#VALUE!</v>
      </c>
      <c r="B465" t="e">
        <f t="array" ref="B465" ca="1">_xlfn.XLOOKUP(Tabelle7[[#This Row],[ExperimentID]]&amp;Tabelle7[[#This Row],[NegotiationID]]&amp;Tabelle7[[#This Row],[MessageID]],ALL_IN_ONE[ExperimentID]&amp;ALL_IN_ONE[NegotiationID]&amp;ALL_IN_ONE[MessageID],ALL_IN_ONE[Gesamt_ID],,0)</f>
        <v>#VALUE!</v>
      </c>
      <c r="C465">
        <f>IF(AND($F464=Tabelle7[[#This Row],[ReceiverID]],$G464=Tabelle7[[#This Row],[SenderID]]),$C464,IF(ISBLANK($G464),$C464,$C464+1))</f>
        <v>100</v>
      </c>
      <c r="D465" t="s">
        <v>561</v>
      </c>
      <c r="E465">
        <v>8087</v>
      </c>
      <c r="F465">
        <v>1386</v>
      </c>
      <c r="G465">
        <v>1385</v>
      </c>
      <c r="H465" t="s">
        <v>19</v>
      </c>
      <c r="I465" t="str">
        <f t="array" ref="I465">IFERROR(_xlfn.XLOOKUP(Tabelle7[[#This Row],[NegotiationID]]&amp;"FinalAccept",Tabelle7[NegotiationID]&amp;Tabelle7[ActionType],Tabelle7[ActionType],,0),_xlfn.XLOOKUP(Tabelle7[[#This Row],[NegotiationID]]&amp;"FinalReject",Tabelle7[NegotiationID]&amp;Tabelle7[ActionType],Tabelle7[ActionType],,0))</f>
        <v>FinalAccept</v>
      </c>
      <c r="J465">
        <v>1</v>
      </c>
      <c r="K465">
        <v>0.1084</v>
      </c>
      <c r="L465">
        <v>1.1084000000000001</v>
      </c>
      <c r="M465">
        <v>0.89159999999999995</v>
      </c>
      <c r="N465">
        <v>566</v>
      </c>
      <c r="O465">
        <v>1550</v>
      </c>
      <c r="P465">
        <v>7</v>
      </c>
      <c r="Q465" s="3" t="s">
        <v>898</v>
      </c>
    </row>
    <row r="466" ht="15" customHeight="1">
      <c r="A466" t="e">
        <f t="shared" ca="1" si="491"/>
        <v>#VALUE!</v>
      </c>
      <c r="B466" t="e">
        <f t="array" ref="B466" ca="1">_xlfn.XLOOKUP(Tabelle7[[#This Row],[ExperimentID]]&amp;Tabelle7[[#This Row],[NegotiationID]]&amp;Tabelle7[[#This Row],[MessageID]],ALL_IN_ONE[ExperimentID]&amp;ALL_IN_ONE[NegotiationID]&amp;ALL_IN_ONE[MessageID],ALL_IN_ONE[Gesamt_ID],,0)</f>
        <v>#VALUE!</v>
      </c>
      <c r="C466">
        <f>IF(AND($F465=Tabelle7[[#This Row],[ReceiverID]],$G465=Tabelle7[[#This Row],[SenderID]]),$C465,IF(ISBLANK($G465),$C465,$C465+1))</f>
        <v>100</v>
      </c>
      <c r="D466" t="s">
        <v>561</v>
      </c>
      <c r="E466">
        <v>9911</v>
      </c>
      <c r="F466">
        <v>1385</v>
      </c>
      <c r="G466">
        <v>1386</v>
      </c>
      <c r="H466" t="s">
        <v>31</v>
      </c>
      <c r="I466" t="str">
        <f t="array" ref="I466">IFERROR(_xlfn.XLOOKUP(Tabelle7[[#This Row],[NegotiationID]]&amp;"FinalAccept",Tabelle7[NegotiationID]&amp;Tabelle7[ActionType],Tabelle7[ActionType],,0),_xlfn.XLOOKUP(Tabelle7[[#This Row],[NegotiationID]]&amp;"FinalReject",Tabelle7[NegotiationID]&amp;Tabelle7[ActionType],Tabelle7[ActionType],,0))</f>
        <v>FinalAccept</v>
      </c>
      <c r="J466">
        <v>0.48399999999999999</v>
      </c>
      <c r="K466">
        <v>0.65100000000000002</v>
      </c>
      <c r="L466">
        <v>1.135</v>
      </c>
      <c r="M466">
        <v>0.16700000000000001</v>
      </c>
      <c r="N466">
        <v>249</v>
      </c>
      <c r="O466">
        <v>1550</v>
      </c>
      <c r="P466">
        <v>7</v>
      </c>
      <c r="Q466" s="3" t="s">
        <v>899</v>
      </c>
    </row>
    <row r="467" ht="15" customHeight="1">
      <c r="A467" t="e">
        <f t="shared" ca="1" si="491"/>
        <v>#VALUE!</v>
      </c>
      <c r="B467" t="e">
        <f t="array" ref="B467" ca="1">_xlfn.XLOOKUP(Tabelle7[[#This Row],[ExperimentID]]&amp;Tabelle7[[#This Row],[NegotiationID]]&amp;Tabelle7[[#This Row],[MessageID]],ALL_IN_ONE[ExperimentID]&amp;ALL_IN_ONE[NegotiationID]&amp;ALL_IN_ONE[MessageID],ALL_IN_ONE[Gesamt_ID],,0)</f>
        <v>#VALUE!</v>
      </c>
      <c r="C467">
        <f>IF(AND($F466=Tabelle7[[#This Row],[ReceiverID]],$G466=Tabelle7[[#This Row],[SenderID]]),$C466,IF(ISBLANK($G466),$C466,$C466+1))</f>
        <v>100</v>
      </c>
      <c r="D467" t="s">
        <v>561</v>
      </c>
      <c r="E467">
        <v>10029</v>
      </c>
      <c r="F467">
        <v>1386</v>
      </c>
      <c r="G467">
        <v>1385</v>
      </c>
      <c r="H467" t="s">
        <v>31</v>
      </c>
      <c r="I467" t="str">
        <f t="array" ref="I467">IFERROR(_xlfn.XLOOKUP(Tabelle7[[#This Row],[NegotiationID]]&amp;"FinalAccept",Tabelle7[NegotiationID]&amp;Tabelle7[ActionType],Tabelle7[ActionType],,0),_xlfn.XLOOKUP(Tabelle7[[#This Row],[NegotiationID]]&amp;"FinalReject",Tabelle7[NegotiationID]&amp;Tabelle7[ActionType],Tabelle7[ActionType],,0))</f>
        <v>FinalAccept</v>
      </c>
      <c r="J467">
        <v>0.96799999999999997</v>
      </c>
      <c r="K467">
        <v>0.12920000000000001</v>
      </c>
      <c r="L467">
        <v>1.0972</v>
      </c>
      <c r="M467">
        <v>0.83879999999999999</v>
      </c>
      <c r="N467">
        <v>446</v>
      </c>
      <c r="O467">
        <v>1550</v>
      </c>
      <c r="P467">
        <v>7</v>
      </c>
      <c r="Q467" s="3" t="s">
        <v>900</v>
      </c>
    </row>
    <row r="468" ht="15" customHeight="1">
      <c r="A468" t="e">
        <f t="shared" ca="1" si="491"/>
        <v>#VALUE!</v>
      </c>
      <c r="B468" t="e">
        <f t="array" ref="B468" ca="1">_xlfn.XLOOKUP(Tabelle7[[#This Row],[ExperimentID]]&amp;Tabelle7[[#This Row],[NegotiationID]]&amp;Tabelle7[[#This Row],[MessageID]],ALL_IN_ONE[ExperimentID]&amp;ALL_IN_ONE[NegotiationID]&amp;ALL_IN_ONE[MessageID],ALL_IN_ONE[Gesamt_ID],,0)</f>
        <v>#VALUE!</v>
      </c>
      <c r="C468">
        <f>IF(AND($F467=Tabelle7[[#This Row],[ReceiverID]],$G467=Tabelle7[[#This Row],[SenderID]]),$C467,IF(ISBLANK($G467),$C467,$C467+1))</f>
        <v>100</v>
      </c>
      <c r="D468" t="s">
        <v>561</v>
      </c>
      <c r="E468">
        <v>13523</v>
      </c>
      <c r="F468">
        <v>1385</v>
      </c>
      <c r="G468">
        <v>1386</v>
      </c>
      <c r="H468" t="s">
        <v>31</v>
      </c>
      <c r="I468" t="str">
        <f t="array" ref="I468">IFERROR(_xlfn.XLOOKUP(Tabelle7[[#This Row],[NegotiationID]]&amp;"FinalAccept",Tabelle7[NegotiationID]&amp;Tabelle7[ActionType],Tabelle7[ActionType],,0),_xlfn.XLOOKUP(Tabelle7[[#This Row],[NegotiationID]]&amp;"FinalReject",Tabelle7[NegotiationID]&amp;Tabelle7[ActionType],Tabelle7[ActionType],,0))</f>
        <v>FinalAccept</v>
      </c>
      <c r="J468">
        <v>0.3952</v>
      </c>
      <c r="K468">
        <v>0.59999999999999998</v>
      </c>
      <c r="L468">
        <v>0.99519999999999997</v>
      </c>
      <c r="M468">
        <v>0.20480000000000001</v>
      </c>
      <c r="N468">
        <v>204</v>
      </c>
      <c r="O468">
        <v>1550</v>
      </c>
      <c r="P468">
        <v>7</v>
      </c>
      <c r="Q468" s="3" t="s">
        <v>901</v>
      </c>
    </row>
    <row r="469" ht="15" customHeight="1">
      <c r="A469" t="e">
        <f t="shared" ca="1" si="491"/>
        <v>#VALUE!</v>
      </c>
      <c r="B469" t="e">
        <f t="array" ref="B469" ca="1">_xlfn.XLOOKUP(Tabelle7[[#This Row],[ExperimentID]]&amp;Tabelle7[[#This Row],[NegotiationID]]&amp;Tabelle7[[#This Row],[MessageID]],ALL_IN_ONE[ExperimentID]&amp;ALL_IN_ONE[NegotiationID]&amp;ALL_IN_ONE[MessageID],ALL_IN_ONE[Gesamt_ID],,0)</f>
        <v>#VALUE!</v>
      </c>
      <c r="C469">
        <f>IF(AND($F468=Tabelle7[[#This Row],[ReceiverID]],$G468=Tabelle7[[#This Row],[SenderID]]),$C468,IF(ISBLANK($G468),$C468,$C468+1))</f>
        <v>100</v>
      </c>
      <c r="D469" t="s">
        <v>561</v>
      </c>
      <c r="E469">
        <v>13564</v>
      </c>
      <c r="F469">
        <v>1386</v>
      </c>
      <c r="G469">
        <v>1385</v>
      </c>
      <c r="H469" t="s">
        <v>31</v>
      </c>
      <c r="I469" t="str">
        <f t="array" ref="I469">IFERROR(_xlfn.XLOOKUP(Tabelle7[[#This Row],[NegotiationID]]&amp;"FinalAccept",Tabelle7[NegotiationID]&amp;Tabelle7[ActionType],Tabelle7[ActionType],,0),_xlfn.XLOOKUP(Tabelle7[[#This Row],[NegotiationID]]&amp;"FinalReject",Tabelle7[NegotiationID]&amp;Tabelle7[ActionType],Tabelle7[ActionType],,0))</f>
        <v>FinalAccept</v>
      </c>
      <c r="J469">
        <v>0.65100000000000002</v>
      </c>
      <c r="K469">
        <v>0.48399999999999999</v>
      </c>
      <c r="L469">
        <v>1.135</v>
      </c>
      <c r="M469">
        <v>0.16700000000000001</v>
      </c>
      <c r="N469">
        <v>43</v>
      </c>
      <c r="O469">
        <v>1550</v>
      </c>
      <c r="P469">
        <v>7</v>
      </c>
      <c r="Q469" s="3" t="s">
        <v>902</v>
      </c>
    </row>
    <row r="470" ht="15" customHeight="1">
      <c r="A470" t="e">
        <f t="shared" ca="1" si="491"/>
        <v>#VALUE!</v>
      </c>
      <c r="B470" t="e">
        <f t="array" ref="B470" ca="1">_xlfn.XLOOKUP(Tabelle7[[#This Row],[ExperimentID]]&amp;Tabelle7[[#This Row],[NegotiationID]]&amp;Tabelle7[[#This Row],[MessageID]],ALL_IN_ONE[ExperimentID]&amp;ALL_IN_ONE[NegotiationID]&amp;ALL_IN_ONE[MessageID],ALL_IN_ONE[Gesamt_ID],,0)</f>
        <v>#VALUE!</v>
      </c>
      <c r="C470">
        <f>IF(AND($F469=Tabelle7[[#This Row],[ReceiverID]],$G469=Tabelle7[[#This Row],[SenderID]]),$C469,IF(ISBLANK($G469),$C469,$C469+1))</f>
        <v>100</v>
      </c>
      <c r="D470" t="s">
        <v>561</v>
      </c>
      <c r="E470">
        <v>13641</v>
      </c>
      <c r="F470">
        <v>1385</v>
      </c>
      <c r="G470">
        <v>1386</v>
      </c>
      <c r="H470" t="s">
        <v>20</v>
      </c>
      <c r="I470" t="str">
        <f t="array" ref="I470">IFERROR(_xlfn.XLOOKUP(Tabelle7[[#This Row],[NegotiationID]]&amp;"FinalAccept",Tabelle7[NegotiationID]&amp;Tabelle7[ActionType],Tabelle7[ActionType],,0),_xlfn.XLOOKUP(Tabelle7[[#This Row],[NegotiationID]]&amp;"FinalReject",Tabelle7[NegotiationID]&amp;Tabelle7[ActionType],Tabelle7[ActionType],,0))</f>
        <v>FinalAccept</v>
      </c>
      <c r="J470">
        <v>0.48399999999999999</v>
      </c>
      <c r="K470">
        <v>0.65100000000000002</v>
      </c>
      <c r="L470">
        <v>1.135</v>
      </c>
      <c r="M470">
        <v>0.16700000000000001</v>
      </c>
      <c r="N470">
        <v>21</v>
      </c>
      <c r="O470">
        <v>1550</v>
      </c>
      <c r="P470">
        <v>7</v>
      </c>
      <c r="Q470" s="3" t="s">
        <v>903</v>
      </c>
    </row>
    <row r="471" ht="15" hidden="1" customHeight="1">
      <c r="A471" t="e">
        <f t="shared" ca="1" si="491"/>
        <v>#VALUE!</v>
      </c>
      <c r="B471" t="e">
        <f t="array" ref="B471" ca="1">_xlfn.XLOOKUP(Tabelle7[[#This Row],[ExperimentID]]&amp;Tabelle7[[#This Row],[NegotiationID]]&amp;Tabelle7[[#This Row],[MessageID]],ALL_IN_ONE[ExperimentID]&amp;ALL_IN_ONE[NegotiationID]&amp;ALL_IN_ONE[MessageID],ALL_IN_ONE[Gesamt_ID],,0)</f>
        <v>#VALUE!</v>
      </c>
      <c r="C471">
        <f>IF(AND($F470=Tabelle7[[#This Row],[ReceiverID]],$G470=Tabelle7[[#This Row],[SenderID]]),$C470,IF(ISBLANK($G470),$C470,$C470+1))</f>
        <v>101</v>
      </c>
      <c r="D471" t="s">
        <v>561</v>
      </c>
      <c r="E471">
        <v>1412</v>
      </c>
      <c r="H471" t="s">
        <v>6019</v>
      </c>
      <c r="I471" t="str">
        <f t="array" ref="I471">IFERROR(_xlfn.XLOOKUP(Tabelle7[[#This Row],[NegotiationID]]&amp;"FinalAccept",Tabelle7[NegotiationID]&amp;Tabelle7[ActionType],Tabelle7[ActionType],,0),_xlfn.XLOOKUP(Tabelle7[[#This Row],[NegotiationID]]&amp;"FinalReject",Tabelle7[NegotiationID]&amp;Tabelle7[ActionType],Tabelle7[ActionType],,0))</f>
        <v>FinalReject</v>
      </c>
      <c r="N471">
        <v>21</v>
      </c>
      <c r="O471">
        <v>6246</v>
      </c>
      <c r="P471">
        <v>18</v>
      </c>
      <c r="Q471" t="s">
        <v>6020</v>
      </c>
    </row>
    <row r="472" ht="15" hidden="1" customHeight="1">
      <c r="A472" t="e">
        <f t="shared" ca="1" si="491"/>
        <v>#VALUE!</v>
      </c>
      <c r="B472" t="e">
        <f t="array" ref="B472" ca="1">_xlfn.XLOOKUP(Tabelle7[[#This Row],[ExperimentID]]&amp;Tabelle7[[#This Row],[NegotiationID]]&amp;Tabelle7[[#This Row],[MessageID]],ALL_IN_ONE[ExperimentID]&amp;ALL_IN_ONE[NegotiationID]&amp;ALL_IN_ONE[MessageID],ALL_IN_ONE[Gesamt_ID],,0)</f>
        <v>#VALUE!</v>
      </c>
      <c r="C472">
        <f>IF(AND($F471=Tabelle7[[#This Row],[ReceiverID]],$G471=Tabelle7[[#This Row],[SenderID]]),$C471,IF(ISBLANK($G471),$C471,$C471+1))</f>
        <v>101</v>
      </c>
      <c r="D472" t="s">
        <v>561</v>
      </c>
      <c r="E472">
        <v>7915</v>
      </c>
      <c r="F472">
        <v>1414</v>
      </c>
      <c r="G472">
        <v>1413</v>
      </c>
      <c r="H472" t="s">
        <v>22</v>
      </c>
      <c r="I472" t="str">
        <f t="array" ref="I472">IFERROR(_xlfn.XLOOKUP(Tabelle7[[#This Row],[NegotiationID]]&amp;"FinalAccept",Tabelle7[NegotiationID]&amp;Tabelle7[ActionType],Tabelle7[ActionType],,0),_xlfn.XLOOKUP(Tabelle7[[#This Row],[NegotiationID]]&amp;"FinalReject",Tabelle7[NegotiationID]&amp;Tabelle7[ActionType],Tabelle7[ActionType],,0))</f>
        <v>FinalReject</v>
      </c>
      <c r="N472">
        <v>171</v>
      </c>
      <c r="O472">
        <v>6246</v>
      </c>
      <c r="P472">
        <v>18</v>
      </c>
      <c r="Q472" s="3" t="s">
        <v>6253</v>
      </c>
    </row>
    <row r="473" ht="15" hidden="1" customHeight="1">
      <c r="A473" t="e">
        <f t="shared" ca="1" si="491"/>
        <v>#VALUE!</v>
      </c>
      <c r="B473" t="e">
        <f t="array" ref="B473" ca="1">_xlfn.XLOOKUP(Tabelle7[[#This Row],[ExperimentID]]&amp;Tabelle7[[#This Row],[NegotiationID]]&amp;Tabelle7[[#This Row],[MessageID]],ALL_IN_ONE[ExperimentID]&amp;ALL_IN_ONE[NegotiationID]&amp;ALL_IN_ONE[MessageID],ALL_IN_ONE[Gesamt_ID],,0)</f>
        <v>#VALUE!</v>
      </c>
      <c r="C473">
        <f>IF(AND($F472=Tabelle7[[#This Row],[ReceiverID]],$G472=Tabelle7[[#This Row],[SenderID]]),$C472,IF(ISBLANK($G472),$C472,$C472+1))</f>
        <v>101</v>
      </c>
      <c r="D473" t="s">
        <v>561</v>
      </c>
      <c r="E473">
        <v>8891</v>
      </c>
      <c r="F473">
        <v>1413</v>
      </c>
      <c r="G473">
        <v>1414</v>
      </c>
      <c r="H473" t="s">
        <v>24</v>
      </c>
      <c r="I473" t="str">
        <f t="array" ref="I473">IFERROR(_xlfn.XLOOKUP(Tabelle7[[#This Row],[NegotiationID]]&amp;"FinalAccept",Tabelle7[NegotiationID]&amp;Tabelle7[ActionType],Tabelle7[ActionType],,0),_xlfn.XLOOKUP(Tabelle7[[#This Row],[NegotiationID]]&amp;"FinalReject",Tabelle7[NegotiationID]&amp;Tabelle7[ActionType],Tabelle7[ActionType],,0))</f>
        <v>FinalReject</v>
      </c>
      <c r="N473">
        <v>148</v>
      </c>
      <c r="O473">
        <v>6246</v>
      </c>
      <c r="P473">
        <v>18</v>
      </c>
      <c r="Q473" s="3" t="s">
        <v>6254</v>
      </c>
    </row>
    <row r="474" ht="15" customHeight="1">
      <c r="A474" t="e">
        <f t="shared" ca="1" si="491"/>
        <v>#VALUE!</v>
      </c>
      <c r="B474" t="e">
        <f t="array" ref="B474" ca="1">_xlfn.XLOOKUP(Tabelle7[[#This Row],[ExperimentID]]&amp;Tabelle7[[#This Row],[NegotiationID]]&amp;Tabelle7[[#This Row],[MessageID]],ALL_IN_ONE[ExperimentID]&amp;ALL_IN_ONE[NegotiationID]&amp;ALL_IN_ONE[MessageID],ALL_IN_ONE[Gesamt_ID],,0)</f>
        <v>#VALUE!</v>
      </c>
      <c r="C474">
        <f>IF(AND($F473=Tabelle7[[#This Row],[ReceiverID]],$G473=Tabelle7[[#This Row],[SenderID]]),$C473,IF(ISBLANK($G473),$C473,$C473+1))</f>
        <v>101</v>
      </c>
      <c r="D474" t="s">
        <v>561</v>
      </c>
      <c r="E474">
        <v>9360</v>
      </c>
      <c r="F474">
        <v>1414</v>
      </c>
      <c r="G474">
        <v>1413</v>
      </c>
      <c r="H474" t="s">
        <v>19</v>
      </c>
      <c r="I474" t="str">
        <f t="array" ref="I474">IFERROR(_xlfn.XLOOKUP(Tabelle7[[#This Row],[NegotiationID]]&amp;"FinalAccept",Tabelle7[NegotiationID]&amp;Tabelle7[ActionType],Tabelle7[ActionType],,0),_xlfn.XLOOKUP(Tabelle7[[#This Row],[NegotiationID]]&amp;"FinalReject",Tabelle7[NegotiationID]&amp;Tabelle7[ActionType],Tabelle7[ActionType],,0))</f>
        <v>FinalReject</v>
      </c>
      <c r="J474">
        <v>1</v>
      </c>
      <c r="K474">
        <v>0.80000000000000004</v>
      </c>
      <c r="L474">
        <v>1.8</v>
      </c>
      <c r="M474">
        <v>0.20000000000000001</v>
      </c>
      <c r="N474">
        <v>267</v>
      </c>
      <c r="O474">
        <v>6246</v>
      </c>
      <c r="P474">
        <v>18</v>
      </c>
      <c r="Q474" s="3" t="s">
        <v>904</v>
      </c>
    </row>
    <row r="475" ht="15" customHeight="1">
      <c r="A475" t="e">
        <f t="shared" ca="1" si="491"/>
        <v>#VALUE!</v>
      </c>
      <c r="B475" t="e">
        <f t="array" ref="B475" ca="1">_xlfn.XLOOKUP(Tabelle7[[#This Row],[ExperimentID]]&amp;Tabelle7[[#This Row],[NegotiationID]]&amp;Tabelle7[[#This Row],[MessageID]],ALL_IN_ONE[ExperimentID]&amp;ALL_IN_ONE[NegotiationID]&amp;ALL_IN_ONE[MessageID],ALL_IN_ONE[Gesamt_ID],,0)</f>
        <v>#VALUE!</v>
      </c>
      <c r="C475">
        <f>IF(AND($F474=Tabelle7[[#This Row],[ReceiverID]],$G474=Tabelle7[[#This Row],[SenderID]]),$C474,IF(ISBLANK($G474),$C474,$C474+1))</f>
        <v>101</v>
      </c>
      <c r="D475" t="s">
        <v>561</v>
      </c>
      <c r="E475">
        <v>9505</v>
      </c>
      <c r="F475">
        <v>1413</v>
      </c>
      <c r="G475">
        <v>1414</v>
      </c>
      <c r="H475" t="s">
        <v>31</v>
      </c>
      <c r="I475" t="str">
        <f t="array" ref="I475">IFERROR(_xlfn.XLOOKUP(Tabelle7[[#This Row],[NegotiationID]]&amp;"FinalAccept",Tabelle7[NegotiationID]&amp;Tabelle7[ActionType],Tabelle7[ActionType],,0),_xlfn.XLOOKUP(Tabelle7[[#This Row],[NegotiationID]]&amp;"FinalReject",Tabelle7[NegotiationID]&amp;Tabelle7[ActionType],Tabelle7[ActionType],,0))</f>
        <v>FinalReject</v>
      </c>
      <c r="J475">
        <v>0.92000000000000004</v>
      </c>
      <c r="K475">
        <v>0.72960000000000003</v>
      </c>
      <c r="L475">
        <v>1.6496</v>
      </c>
      <c r="M475">
        <v>0.19040000000000001</v>
      </c>
      <c r="N475">
        <v>281</v>
      </c>
      <c r="O475">
        <v>6246</v>
      </c>
      <c r="P475">
        <v>18</v>
      </c>
      <c r="Q475" s="3" t="s">
        <v>905</v>
      </c>
    </row>
    <row r="476" ht="15" customHeight="1">
      <c r="A476" t="e">
        <f t="shared" ca="1" si="491"/>
        <v>#VALUE!</v>
      </c>
      <c r="B476" t="e">
        <f t="array" ref="B476" ca="1">_xlfn.XLOOKUP(Tabelle7[[#This Row],[ExperimentID]]&amp;Tabelle7[[#This Row],[NegotiationID]]&amp;Tabelle7[[#This Row],[MessageID]],ALL_IN_ONE[ExperimentID]&amp;ALL_IN_ONE[NegotiationID]&amp;ALL_IN_ONE[MessageID],ALL_IN_ONE[Gesamt_ID],,0)</f>
        <v>#VALUE!</v>
      </c>
      <c r="C476">
        <f>IF(AND($F475=Tabelle7[[#This Row],[ReceiverID]],$G475=Tabelle7[[#This Row],[SenderID]]),$C475,IF(ISBLANK($G475),$C475,$C475+1))</f>
        <v>101</v>
      </c>
      <c r="D476" t="s">
        <v>561</v>
      </c>
      <c r="E476">
        <v>10049</v>
      </c>
      <c r="F476">
        <v>1414</v>
      </c>
      <c r="G476">
        <v>1413</v>
      </c>
      <c r="H476" t="s">
        <v>31</v>
      </c>
      <c r="I476" t="str">
        <f t="array" ref="I476">IFERROR(_xlfn.XLOOKUP(Tabelle7[[#This Row],[NegotiationID]]&amp;"FinalAccept",Tabelle7[NegotiationID]&amp;Tabelle7[ActionType],Tabelle7[ActionType],,0),_xlfn.XLOOKUP(Tabelle7[[#This Row],[NegotiationID]]&amp;"FinalReject",Tabelle7[NegotiationID]&amp;Tabelle7[ActionType],Tabelle7[ActionType],,0))</f>
        <v>FinalReject</v>
      </c>
      <c r="J476">
        <v>0.96799999999999997</v>
      </c>
      <c r="K476">
        <v>0.68479999999999996</v>
      </c>
      <c r="L476">
        <v>1.6528</v>
      </c>
      <c r="M476">
        <v>0.28320000000000001</v>
      </c>
      <c r="N476">
        <v>452</v>
      </c>
      <c r="O476">
        <v>6246</v>
      </c>
      <c r="P476">
        <v>18</v>
      </c>
      <c r="Q476" s="3" t="s">
        <v>906</v>
      </c>
    </row>
    <row r="477" ht="15" customHeight="1">
      <c r="A477" t="e">
        <f t="shared" ca="1" si="491"/>
        <v>#VALUE!</v>
      </c>
      <c r="B477" t="e">
        <f t="array" ref="B477" ca="1">_xlfn.XLOOKUP(Tabelle7[[#This Row],[ExperimentID]]&amp;Tabelle7[[#This Row],[NegotiationID]]&amp;Tabelle7[[#This Row],[MessageID]],ALL_IN_ONE[ExperimentID]&amp;ALL_IN_ONE[NegotiationID]&amp;ALL_IN_ONE[MessageID],ALL_IN_ONE[Gesamt_ID],,0)</f>
        <v>#VALUE!</v>
      </c>
      <c r="C477">
        <f>IF(AND($F476=Tabelle7[[#This Row],[ReceiverID]],$G476=Tabelle7[[#This Row],[SenderID]]),$C476,IF(ISBLANK($G476),$C476,$C476+1))</f>
        <v>101</v>
      </c>
      <c r="D477" t="s">
        <v>561</v>
      </c>
      <c r="E477">
        <v>10260</v>
      </c>
      <c r="F477">
        <v>1413</v>
      </c>
      <c r="G477">
        <v>1414</v>
      </c>
      <c r="H477" t="s">
        <v>31</v>
      </c>
      <c r="I477" t="str">
        <f t="array" ref="I477">IFERROR(_xlfn.XLOOKUP(Tabelle7[[#This Row],[NegotiationID]]&amp;"FinalAccept",Tabelle7[NegotiationID]&amp;Tabelle7[ActionType],Tabelle7[ActionType],,0),_xlfn.XLOOKUP(Tabelle7[[#This Row],[NegotiationID]]&amp;"FinalReject",Tabelle7[NegotiationID]&amp;Tabelle7[ActionType],Tabelle7[ActionType],,0))</f>
        <v>FinalReject</v>
      </c>
      <c r="J477">
        <v>0.88480000000000003</v>
      </c>
      <c r="K477">
        <v>0.54679999999999995</v>
      </c>
      <c r="L477">
        <v>1.4316</v>
      </c>
      <c r="M477">
        <v>0.33800000000000002</v>
      </c>
      <c r="N477">
        <v>474</v>
      </c>
      <c r="O477">
        <v>6246</v>
      </c>
      <c r="P477">
        <v>18</v>
      </c>
      <c r="Q477" s="3" t="s">
        <v>907</v>
      </c>
    </row>
    <row r="478" ht="15" customHeight="1">
      <c r="A478" t="e">
        <f t="shared" ca="1" si="491"/>
        <v>#VALUE!</v>
      </c>
      <c r="B478" t="e">
        <f t="array" ref="B478" ca="1">_xlfn.XLOOKUP(Tabelle7[[#This Row],[ExperimentID]]&amp;Tabelle7[[#This Row],[NegotiationID]]&amp;Tabelle7[[#This Row],[MessageID]],ALL_IN_ONE[ExperimentID]&amp;ALL_IN_ONE[NegotiationID]&amp;ALL_IN_ONE[MessageID],ALL_IN_ONE[Gesamt_ID],,0)</f>
        <v>#VALUE!</v>
      </c>
      <c r="C478">
        <f>IF(AND($F477=Tabelle7[[#This Row],[ReceiverID]],$G477=Tabelle7[[#This Row],[SenderID]]),$C477,IF(ISBLANK($G477),$C477,$C477+1))</f>
        <v>101</v>
      </c>
      <c r="D478" t="s">
        <v>561</v>
      </c>
      <c r="E478">
        <v>10374</v>
      </c>
      <c r="F478">
        <v>1414</v>
      </c>
      <c r="G478">
        <v>1413</v>
      </c>
      <c r="H478" t="s">
        <v>31</v>
      </c>
      <c r="I478" t="str">
        <f t="array" ref="I478">IFERROR(_xlfn.XLOOKUP(Tabelle7[[#This Row],[NegotiationID]]&amp;"FinalAccept",Tabelle7[NegotiationID]&amp;Tabelle7[ActionType],Tabelle7[ActionType],,0),_xlfn.XLOOKUP(Tabelle7[[#This Row],[NegotiationID]]&amp;"FinalReject",Tabelle7[NegotiationID]&amp;Tabelle7[ActionType],Tabelle7[ActionType],,0))</f>
        <v>FinalReject</v>
      </c>
      <c r="J478">
        <v>0.96799999999999997</v>
      </c>
      <c r="K478">
        <v>0.12920000000000001</v>
      </c>
      <c r="L478">
        <v>1.0972</v>
      </c>
      <c r="M478">
        <v>0.83879999999999999</v>
      </c>
      <c r="N478">
        <v>866</v>
      </c>
      <c r="O478">
        <v>6246</v>
      </c>
      <c r="P478">
        <v>18</v>
      </c>
      <c r="Q478" s="3" t="s">
        <v>908</v>
      </c>
    </row>
    <row r="479" ht="15" customHeight="1">
      <c r="A479" t="e">
        <f t="shared" ca="1" si="491"/>
        <v>#VALUE!</v>
      </c>
      <c r="B479" t="e">
        <f t="array" ref="B479" ca="1">_xlfn.XLOOKUP(Tabelle7[[#This Row],[ExperimentID]]&amp;Tabelle7[[#This Row],[NegotiationID]]&amp;Tabelle7[[#This Row],[MessageID]],ALL_IN_ONE[ExperimentID]&amp;ALL_IN_ONE[NegotiationID]&amp;ALL_IN_ONE[MessageID],ALL_IN_ONE[Gesamt_ID],,0)</f>
        <v>#VALUE!</v>
      </c>
      <c r="C479">
        <f>IF(AND($F478=Tabelle7[[#This Row],[ReceiverID]],$G478=Tabelle7[[#This Row],[SenderID]]),$C478,IF(ISBLANK($G478),$C478,$C478+1))</f>
        <v>101</v>
      </c>
      <c r="D479" t="s">
        <v>561</v>
      </c>
      <c r="E479">
        <v>10627</v>
      </c>
      <c r="F479">
        <v>1413</v>
      </c>
      <c r="G479">
        <v>1414</v>
      </c>
      <c r="H479" t="s">
        <v>31</v>
      </c>
      <c r="I479" t="str">
        <f t="array" ref="I479">IFERROR(_xlfn.XLOOKUP(Tabelle7[[#This Row],[NegotiationID]]&amp;"FinalAccept",Tabelle7[NegotiationID]&amp;Tabelle7[ActionType],Tabelle7[ActionType],,0),_xlfn.XLOOKUP(Tabelle7[[#This Row],[NegotiationID]]&amp;"FinalReject",Tabelle7[NegotiationID]&amp;Tabelle7[ActionType],Tabelle7[ActionType],,0))</f>
        <v>FinalReject</v>
      </c>
      <c r="J479">
        <v>0.75339999999999996</v>
      </c>
      <c r="K479">
        <v>0.27500000000000002</v>
      </c>
      <c r="L479">
        <v>1.0284</v>
      </c>
      <c r="M479">
        <v>0.47839999999999999</v>
      </c>
      <c r="N479">
        <v>526</v>
      </c>
      <c r="O479">
        <v>6246</v>
      </c>
      <c r="P479">
        <v>18</v>
      </c>
      <c r="Q479" s="3" t="s">
        <v>909</v>
      </c>
    </row>
    <row r="480" ht="15" customHeight="1">
      <c r="A480" t="e">
        <f t="shared" ca="1" si="491"/>
        <v>#VALUE!</v>
      </c>
      <c r="B480" t="e">
        <f t="array" ref="B480" ca="1">_xlfn.XLOOKUP(Tabelle7[[#This Row],[ExperimentID]]&amp;Tabelle7[[#This Row],[NegotiationID]]&amp;Tabelle7[[#This Row],[MessageID]],ALL_IN_ONE[ExperimentID]&amp;ALL_IN_ONE[NegotiationID]&amp;ALL_IN_ONE[MessageID],ALL_IN_ONE[Gesamt_ID],,0)</f>
        <v>#VALUE!</v>
      </c>
      <c r="C480">
        <f>IF(AND($F479=Tabelle7[[#This Row],[ReceiverID]],$G479=Tabelle7[[#This Row],[SenderID]]),$C479,IF(ISBLANK($G479),$C479,$C479+1))</f>
        <v>101</v>
      </c>
      <c r="D480" t="s">
        <v>561</v>
      </c>
      <c r="E480">
        <v>11055</v>
      </c>
      <c r="F480">
        <v>1414</v>
      </c>
      <c r="G480">
        <v>1413</v>
      </c>
      <c r="H480" t="s">
        <v>31</v>
      </c>
      <c r="I480" t="str">
        <f t="array" ref="I480">IFERROR(_xlfn.XLOOKUP(Tabelle7[[#This Row],[NegotiationID]]&amp;"FinalAccept",Tabelle7[NegotiationID]&amp;Tabelle7[ActionType],Tabelle7[ActionType],,0),_xlfn.XLOOKUP(Tabelle7[[#This Row],[NegotiationID]]&amp;"FinalReject",Tabelle7[NegotiationID]&amp;Tabelle7[ActionType],Tabelle7[ActionType],,0))</f>
        <v>FinalReject</v>
      </c>
      <c r="J480">
        <v>0.82399999999999995</v>
      </c>
      <c r="K480">
        <v>0.17780000000000001</v>
      </c>
      <c r="L480">
        <v>1.0018</v>
      </c>
      <c r="M480">
        <v>0.6462</v>
      </c>
      <c r="N480">
        <v>817</v>
      </c>
      <c r="O480">
        <v>6246</v>
      </c>
      <c r="P480">
        <v>18</v>
      </c>
      <c r="Q480" s="3" t="s">
        <v>910</v>
      </c>
    </row>
    <row r="481" ht="15" customHeight="1">
      <c r="A481" t="e">
        <f t="shared" ca="1" si="491"/>
        <v>#VALUE!</v>
      </c>
      <c r="B481" t="e">
        <f t="array" ref="B481" ca="1">_xlfn.XLOOKUP(Tabelle7[[#This Row],[ExperimentID]]&amp;Tabelle7[[#This Row],[NegotiationID]]&amp;Tabelle7[[#This Row],[MessageID]],ALL_IN_ONE[ExperimentID]&amp;ALL_IN_ONE[NegotiationID]&amp;ALL_IN_ONE[MessageID],ALL_IN_ONE[Gesamt_ID],,0)</f>
        <v>#VALUE!</v>
      </c>
      <c r="C481">
        <f>IF(AND($F480=Tabelle7[[#This Row],[ReceiverID]],$G480=Tabelle7[[#This Row],[SenderID]]),$C480,IF(ISBLANK($G480),$C480,$C480+1))</f>
        <v>101</v>
      </c>
      <c r="D481" t="s">
        <v>561</v>
      </c>
      <c r="E481">
        <v>11360</v>
      </c>
      <c r="F481">
        <v>1413</v>
      </c>
      <c r="G481">
        <v>1414</v>
      </c>
      <c r="H481" t="s">
        <v>31</v>
      </c>
      <c r="I481" t="str">
        <f t="array" ref="I481">IFERROR(_xlfn.XLOOKUP(Tabelle7[[#This Row],[NegotiationID]]&amp;"FinalAccept",Tabelle7[NegotiationID]&amp;Tabelle7[ActionType],Tabelle7[ActionType],,0),_xlfn.XLOOKUP(Tabelle7[[#This Row],[NegotiationID]]&amp;"FinalReject",Tabelle7[NegotiationID]&amp;Tabelle7[ActionType],Tabelle7[ActionType],,0))</f>
        <v>FinalReject</v>
      </c>
      <c r="J481">
        <v>0.75339999999999996</v>
      </c>
      <c r="K481">
        <v>0.27500000000000002</v>
      </c>
      <c r="L481">
        <v>1.0284</v>
      </c>
      <c r="M481">
        <v>0.47839999999999999</v>
      </c>
      <c r="N481">
        <v>319</v>
      </c>
      <c r="O481">
        <v>6246</v>
      </c>
      <c r="P481">
        <v>18</v>
      </c>
      <c r="Q481" s="3" t="s">
        <v>911</v>
      </c>
    </row>
    <row r="482" ht="15" customHeight="1">
      <c r="A482" t="e">
        <f t="shared" ca="1" si="491"/>
        <v>#VALUE!</v>
      </c>
      <c r="B482" t="e">
        <f t="array" ref="B482" ca="1">_xlfn.XLOOKUP(Tabelle7[[#This Row],[ExperimentID]]&amp;Tabelle7[[#This Row],[NegotiationID]]&amp;Tabelle7[[#This Row],[MessageID]],ALL_IN_ONE[ExperimentID]&amp;ALL_IN_ONE[NegotiationID]&amp;ALL_IN_ONE[MessageID],ALL_IN_ONE[Gesamt_ID],,0)</f>
        <v>#VALUE!</v>
      </c>
      <c r="C482">
        <f>IF(AND($F481=Tabelle7[[#This Row],[ReceiverID]],$G481=Tabelle7[[#This Row],[SenderID]]),$C481,IF(ISBLANK($G481),$C481,$C481+1))</f>
        <v>101</v>
      </c>
      <c r="D482" t="s">
        <v>561</v>
      </c>
      <c r="E482">
        <v>12115</v>
      </c>
      <c r="F482">
        <v>1414</v>
      </c>
      <c r="G482">
        <v>1413</v>
      </c>
      <c r="H482" t="s">
        <v>31</v>
      </c>
      <c r="I482" t="str">
        <f t="array" ref="I482">IFERROR(_xlfn.XLOOKUP(Tabelle7[[#This Row],[NegotiationID]]&amp;"FinalAccept",Tabelle7[NegotiationID]&amp;Tabelle7[ActionType],Tabelle7[ActionType],,0),_xlfn.XLOOKUP(Tabelle7[[#This Row],[NegotiationID]]&amp;"FinalReject",Tabelle7[NegotiationID]&amp;Tabelle7[ActionType],Tabelle7[ActionType],,0))</f>
        <v>FinalReject</v>
      </c>
      <c r="J482">
        <v>0.58399999999999996</v>
      </c>
      <c r="K482">
        <v>0.26979999999999998</v>
      </c>
      <c r="L482">
        <v>0.8538</v>
      </c>
      <c r="M482">
        <v>0.31419999999999998</v>
      </c>
      <c r="N482">
        <v>235</v>
      </c>
      <c r="O482">
        <v>6246</v>
      </c>
      <c r="P482">
        <v>18</v>
      </c>
      <c r="Q482" s="3" t="s">
        <v>912</v>
      </c>
    </row>
    <row r="483" ht="15" customHeight="1">
      <c r="A483" t="e">
        <f t="shared" ca="1" si="491"/>
        <v>#VALUE!</v>
      </c>
      <c r="B483" t="e">
        <f t="array" ref="B483" ca="1">_xlfn.XLOOKUP(Tabelle7[[#This Row],[ExperimentID]]&amp;Tabelle7[[#This Row],[NegotiationID]]&amp;Tabelle7[[#This Row],[MessageID]],ALL_IN_ONE[ExperimentID]&amp;ALL_IN_ONE[NegotiationID]&amp;ALL_IN_ONE[MessageID],ALL_IN_ONE[Gesamt_ID],,0)</f>
        <v>#VALUE!</v>
      </c>
      <c r="C483">
        <f>IF(AND($F482=Tabelle7[[#This Row],[ReceiverID]],$G482=Tabelle7[[#This Row],[SenderID]]),$C482,IF(ISBLANK($G482),$C482,$C482+1))</f>
        <v>101</v>
      </c>
      <c r="D483" t="s">
        <v>561</v>
      </c>
      <c r="E483">
        <v>12290</v>
      </c>
      <c r="F483">
        <v>1413</v>
      </c>
      <c r="G483">
        <v>1414</v>
      </c>
      <c r="H483" t="s">
        <v>31</v>
      </c>
      <c r="I483" t="str">
        <f t="array" ref="I483">IFERROR(_xlfn.XLOOKUP(Tabelle7[[#This Row],[NegotiationID]]&amp;"FinalAccept",Tabelle7[NegotiationID]&amp;Tabelle7[ActionType],Tabelle7[ActionType],,0),_xlfn.XLOOKUP(Tabelle7[[#This Row],[NegotiationID]]&amp;"FinalReject",Tabelle7[NegotiationID]&amp;Tabelle7[ActionType],Tabelle7[ActionType],,0))</f>
        <v>FinalReject</v>
      </c>
      <c r="J483">
        <v>0.60840000000000005</v>
      </c>
      <c r="K483">
        <v>0.31480000000000002</v>
      </c>
      <c r="L483">
        <v>0.92320000000000002</v>
      </c>
      <c r="M483">
        <v>0.29360000000000003</v>
      </c>
      <c r="N483">
        <v>302</v>
      </c>
      <c r="O483">
        <v>6246</v>
      </c>
      <c r="P483">
        <v>18</v>
      </c>
      <c r="Q483" s="3" t="s">
        <v>913</v>
      </c>
    </row>
    <row r="484" ht="15" customHeight="1">
      <c r="A484" t="e">
        <f t="shared" ca="1" si="491"/>
        <v>#VALUE!</v>
      </c>
      <c r="B484" t="e">
        <f t="array" ref="B484" ca="1">_xlfn.XLOOKUP(Tabelle7[[#This Row],[ExperimentID]]&amp;Tabelle7[[#This Row],[NegotiationID]]&amp;Tabelle7[[#This Row],[MessageID]],ALL_IN_ONE[ExperimentID]&amp;ALL_IN_ONE[NegotiationID]&amp;ALL_IN_ONE[MessageID],ALL_IN_ONE[Gesamt_ID],,0)</f>
        <v>#VALUE!</v>
      </c>
      <c r="C484">
        <f>IF(AND($F483=Tabelle7[[#This Row],[ReceiverID]],$G483=Tabelle7[[#This Row],[SenderID]]),$C483,IF(ISBLANK($G483),$C483,$C483+1))</f>
        <v>101</v>
      </c>
      <c r="D484" t="s">
        <v>561</v>
      </c>
      <c r="E484">
        <v>12647</v>
      </c>
      <c r="F484">
        <v>1414</v>
      </c>
      <c r="G484">
        <v>1413</v>
      </c>
      <c r="H484" t="s">
        <v>31</v>
      </c>
      <c r="I484" t="str">
        <f t="array" ref="I484">IFERROR(_xlfn.XLOOKUP(Tabelle7[[#This Row],[NegotiationID]]&amp;"FinalAccept",Tabelle7[NegotiationID]&amp;Tabelle7[ActionType],Tabelle7[ActionType],,0),_xlfn.XLOOKUP(Tabelle7[[#This Row],[NegotiationID]]&amp;"FinalReject",Tabelle7[NegotiationID]&amp;Tabelle7[ActionType],Tabelle7[ActionType],,0))</f>
        <v>FinalReject</v>
      </c>
      <c r="J484">
        <v>0.58399999999999996</v>
      </c>
      <c r="K484">
        <v>0.26979999999999998</v>
      </c>
      <c r="L484">
        <v>0.8538</v>
      </c>
      <c r="M484">
        <v>0.31419999999999998</v>
      </c>
      <c r="N484">
        <v>423</v>
      </c>
      <c r="O484">
        <v>6246</v>
      </c>
      <c r="P484">
        <v>18</v>
      </c>
      <c r="Q484" s="3" t="s">
        <v>914</v>
      </c>
    </row>
    <row r="485" ht="15" customHeight="1">
      <c r="A485" t="e">
        <f t="shared" ca="1" si="491"/>
        <v>#VALUE!</v>
      </c>
      <c r="B485" t="e">
        <f t="array" ref="B485" ca="1">_xlfn.XLOOKUP(Tabelle7[[#This Row],[ExperimentID]]&amp;Tabelle7[[#This Row],[NegotiationID]]&amp;Tabelle7[[#This Row],[MessageID]],ALL_IN_ONE[ExperimentID]&amp;ALL_IN_ONE[NegotiationID]&amp;ALL_IN_ONE[MessageID],ALL_IN_ONE[Gesamt_ID],,0)</f>
        <v>#VALUE!</v>
      </c>
      <c r="C485">
        <f>IF(AND($F484=Tabelle7[[#This Row],[ReceiverID]],$G484=Tabelle7[[#This Row],[SenderID]]),$C484,IF(ISBLANK($G484),$C484,$C484+1))</f>
        <v>101</v>
      </c>
      <c r="D485" t="s">
        <v>561</v>
      </c>
      <c r="E485">
        <v>12769</v>
      </c>
      <c r="F485">
        <v>1413</v>
      </c>
      <c r="G485">
        <v>1414</v>
      </c>
      <c r="H485" t="s">
        <v>31</v>
      </c>
      <c r="I485" t="str">
        <f t="array" ref="I485">IFERROR(_xlfn.XLOOKUP(Tabelle7[[#This Row],[NegotiationID]]&amp;"FinalAccept",Tabelle7[NegotiationID]&amp;Tabelle7[ActionType],Tabelle7[ActionType],,0),_xlfn.XLOOKUP(Tabelle7[[#This Row],[NegotiationID]]&amp;"FinalReject",Tabelle7[NegotiationID]&amp;Tabelle7[ActionType],Tabelle7[ActionType],,0))</f>
        <v>FinalReject</v>
      </c>
      <c r="J485">
        <v>0.58120000000000005</v>
      </c>
      <c r="K485">
        <v>0.49480000000000002</v>
      </c>
      <c r="L485">
        <v>1.0760000000000001</v>
      </c>
      <c r="M485">
        <v>0.086400000000000005</v>
      </c>
      <c r="N485">
        <v>342</v>
      </c>
      <c r="O485">
        <v>6246</v>
      </c>
      <c r="P485">
        <v>18</v>
      </c>
      <c r="Q485" s="3" t="s">
        <v>915</v>
      </c>
    </row>
    <row r="486" ht="15" customHeight="1">
      <c r="A486" t="e">
        <f t="shared" ca="1" si="491"/>
        <v>#VALUE!</v>
      </c>
      <c r="B486" t="e">
        <f t="array" ref="B486" ca="1">_xlfn.XLOOKUP(Tabelle7[[#This Row],[ExperimentID]]&amp;Tabelle7[[#This Row],[NegotiationID]]&amp;Tabelle7[[#This Row],[MessageID]],ALL_IN_ONE[ExperimentID]&amp;ALL_IN_ONE[NegotiationID]&amp;ALL_IN_ONE[MessageID],ALL_IN_ONE[Gesamt_ID],,0)</f>
        <v>#VALUE!</v>
      </c>
      <c r="C486">
        <f>IF(AND($F485=Tabelle7[[#This Row],[ReceiverID]],$G485=Tabelle7[[#This Row],[SenderID]]),$C485,IF(ISBLANK($G485),$C485,$C485+1))</f>
        <v>101</v>
      </c>
      <c r="D486" t="s">
        <v>561</v>
      </c>
      <c r="E486">
        <v>12915</v>
      </c>
      <c r="F486">
        <v>1414</v>
      </c>
      <c r="G486">
        <v>1413</v>
      </c>
      <c r="H486" t="s">
        <v>31</v>
      </c>
      <c r="I486" t="str">
        <f t="array" ref="I486">IFERROR(_xlfn.XLOOKUP(Tabelle7[[#This Row],[NegotiationID]]&amp;"FinalAccept",Tabelle7[NegotiationID]&amp;Tabelle7[ActionType],Tabelle7[ActionType],,0),_xlfn.XLOOKUP(Tabelle7[[#This Row],[NegotiationID]]&amp;"FinalReject",Tabelle7[NegotiationID]&amp;Tabelle7[ActionType],Tabelle7[ActionType],,0))</f>
        <v>FinalReject</v>
      </c>
      <c r="J486">
        <v>0.54800000000000004</v>
      </c>
      <c r="K486">
        <v>0.4012</v>
      </c>
      <c r="L486">
        <v>0.94920000000000004</v>
      </c>
      <c r="M486">
        <v>0.14680000000000001</v>
      </c>
      <c r="N486">
        <v>197</v>
      </c>
      <c r="O486">
        <v>6246</v>
      </c>
      <c r="P486">
        <v>18</v>
      </c>
      <c r="Q486" s="3" t="s">
        <v>916</v>
      </c>
    </row>
    <row r="487" ht="15" customHeight="1">
      <c r="A487" t="e">
        <f t="shared" ca="1" si="491"/>
        <v>#VALUE!</v>
      </c>
      <c r="B487" t="e">
        <f t="array" ref="B487" ca="1">_xlfn.XLOOKUP(Tabelle7[[#This Row],[ExperimentID]]&amp;Tabelle7[[#This Row],[NegotiationID]]&amp;Tabelle7[[#This Row],[MessageID]],ALL_IN_ONE[ExperimentID]&amp;ALL_IN_ONE[NegotiationID]&amp;ALL_IN_ONE[MessageID],ALL_IN_ONE[Gesamt_ID],,0)</f>
        <v>#VALUE!</v>
      </c>
      <c r="C487">
        <f>IF(AND($F486=Tabelle7[[#This Row],[ReceiverID]],$G486=Tabelle7[[#This Row],[SenderID]]),$C486,IF(ISBLANK($G486),$C486,$C486+1))</f>
        <v>101</v>
      </c>
      <c r="D487" t="s">
        <v>561</v>
      </c>
      <c r="E487">
        <v>13056</v>
      </c>
      <c r="F487">
        <v>1413</v>
      </c>
      <c r="G487">
        <v>1414</v>
      </c>
      <c r="H487" t="s">
        <v>31</v>
      </c>
      <c r="I487" t="str">
        <f t="array" ref="I487">IFERROR(_xlfn.XLOOKUP(Tabelle7[[#This Row],[NegotiationID]]&amp;"FinalAccept",Tabelle7[NegotiationID]&amp;Tabelle7[ActionType],Tabelle7[ActionType],,0),_xlfn.XLOOKUP(Tabelle7[[#This Row],[NegotiationID]]&amp;"FinalReject",Tabelle7[NegotiationID]&amp;Tabelle7[ActionType],Tabelle7[ActionType],,0))</f>
        <v>FinalReject</v>
      </c>
      <c r="J487">
        <v>0.58120000000000005</v>
      </c>
      <c r="K487">
        <v>0.49480000000000002</v>
      </c>
      <c r="L487">
        <v>1.0760000000000001</v>
      </c>
      <c r="M487">
        <v>0.086400000000000005</v>
      </c>
      <c r="N487">
        <v>131</v>
      </c>
      <c r="O487">
        <v>6246</v>
      </c>
      <c r="P487">
        <v>18</v>
      </c>
      <c r="Q487" s="3" t="s">
        <v>917</v>
      </c>
    </row>
    <row r="488" ht="15" customHeight="1">
      <c r="A488" t="e">
        <f t="shared" ca="1" si="491"/>
        <v>#VALUE!</v>
      </c>
      <c r="B488" t="e">
        <f t="array" ref="B488" ca="1">_xlfn.XLOOKUP(Tabelle7[[#This Row],[ExperimentID]]&amp;Tabelle7[[#This Row],[NegotiationID]]&amp;Tabelle7[[#This Row],[MessageID]],ALL_IN_ONE[ExperimentID]&amp;ALL_IN_ONE[NegotiationID]&amp;ALL_IN_ONE[MessageID],ALL_IN_ONE[Gesamt_ID],,0)</f>
        <v>#VALUE!</v>
      </c>
      <c r="C488">
        <f>IF(AND($F487=Tabelle7[[#This Row],[ReceiverID]],$G487=Tabelle7[[#This Row],[SenderID]]),$C487,IF(ISBLANK($G487),$C487,$C487+1))</f>
        <v>101</v>
      </c>
      <c r="D488" t="s">
        <v>561</v>
      </c>
      <c r="E488">
        <v>13120</v>
      </c>
      <c r="F488">
        <v>1414</v>
      </c>
      <c r="G488">
        <v>1413</v>
      </c>
      <c r="H488" t="s">
        <v>40</v>
      </c>
      <c r="I488" t="str">
        <f t="array" ref="I488">IFERROR(_xlfn.XLOOKUP(Tabelle7[[#This Row],[NegotiationID]]&amp;"FinalAccept",Tabelle7[NegotiationID]&amp;Tabelle7[ActionType],Tabelle7[ActionType],,0),_xlfn.XLOOKUP(Tabelle7[[#This Row],[NegotiationID]]&amp;"FinalReject",Tabelle7[NegotiationID]&amp;Tabelle7[ActionType],Tabelle7[ActionType],,0))</f>
        <v>FinalReject</v>
      </c>
      <c r="J488">
        <v>0.49480000000000002</v>
      </c>
      <c r="K488">
        <v>0.58120000000000005</v>
      </c>
      <c r="L488">
        <v>1.0760000000000001</v>
      </c>
      <c r="M488">
        <v>0.086400000000000005</v>
      </c>
      <c r="N488">
        <v>274</v>
      </c>
      <c r="O488">
        <v>6246</v>
      </c>
      <c r="P488">
        <v>18</v>
      </c>
      <c r="Q488" s="3" t="s">
        <v>918</v>
      </c>
    </row>
    <row r="489" ht="15" hidden="1" customHeight="1">
      <c r="A489" t="e">
        <f t="shared" ca="1" si="491"/>
        <v>#VALUE!</v>
      </c>
      <c r="B489" t="e">
        <f t="array" ref="B489" ca="1">_xlfn.XLOOKUP(Tabelle7[[#This Row],[ExperimentID]]&amp;Tabelle7[[#This Row],[NegotiationID]]&amp;Tabelle7[[#This Row],[MessageID]],ALL_IN_ONE[ExperimentID]&amp;ALL_IN_ONE[NegotiationID]&amp;ALL_IN_ONE[MessageID],ALL_IN_ONE[Gesamt_ID],,0)</f>
        <v>#VALUE!</v>
      </c>
      <c r="C489">
        <f>IF(AND($F488=Tabelle7[[#This Row],[ReceiverID]],$G488=Tabelle7[[#This Row],[SenderID]]),$C488,IF(ISBLANK($G488),$C488,$C488+1))</f>
        <v>102</v>
      </c>
      <c r="D489" t="s">
        <v>561</v>
      </c>
      <c r="E489">
        <v>1440</v>
      </c>
      <c r="H489" t="s">
        <v>6019</v>
      </c>
      <c r="I489" t="e">
        <f t="array" ref="I489">IFERROR(_xlfn.XLOOKUP(Tabelle7[[#This Row],[NegotiationID]]&amp;"FinalAccept",Tabelle7[NegotiationID]&amp;Tabelle7[ActionType],Tabelle7[ActionType],,0),_xlfn.XLOOKUP(Tabelle7[[#This Row],[NegotiationID]]&amp;"FinalReject",Tabelle7[NegotiationID]&amp;Tabelle7[ActionType],Tabelle7[ActionType],,0))</f>
        <v>#N/A</v>
      </c>
      <c r="N489">
        <v>21</v>
      </c>
      <c r="O489">
        <v>934</v>
      </c>
      <c r="P489">
        <v>10</v>
      </c>
      <c r="Q489" t="s">
        <v>6020</v>
      </c>
    </row>
    <row r="490" ht="15" hidden="1" customHeight="1">
      <c r="A490" t="e">
        <f t="shared" ca="1" si="491"/>
        <v>#VALUE!</v>
      </c>
      <c r="B490" t="e">
        <f t="array" ref="B490" ca="1">_xlfn.XLOOKUP(Tabelle7[[#This Row],[ExperimentID]]&amp;Tabelle7[[#This Row],[NegotiationID]]&amp;Tabelle7[[#This Row],[MessageID]],ALL_IN_ONE[ExperimentID]&amp;ALL_IN_ONE[NegotiationID]&amp;ALL_IN_ONE[MessageID],ALL_IN_ONE[Gesamt_ID],,0)</f>
        <v>#VALUE!</v>
      </c>
      <c r="C490">
        <f>IF(AND($F489=Tabelle7[[#This Row],[ReceiverID]],$G489=Tabelle7[[#This Row],[SenderID]]),$C489,IF(ISBLANK($G489),$C489,$C489+1))</f>
        <v>102</v>
      </c>
      <c r="D490" t="s">
        <v>561</v>
      </c>
      <c r="E490">
        <v>8998</v>
      </c>
      <c r="F490">
        <v>1442</v>
      </c>
      <c r="G490">
        <v>1441</v>
      </c>
      <c r="H490" t="s">
        <v>19</v>
      </c>
      <c r="I490" t="e">
        <f t="array" ref="I490">IFERROR(_xlfn.XLOOKUP(Tabelle7[[#This Row],[NegotiationID]]&amp;"FinalAccept",Tabelle7[NegotiationID]&amp;Tabelle7[ActionType],Tabelle7[ActionType],,0),_xlfn.XLOOKUP(Tabelle7[[#This Row],[NegotiationID]]&amp;"FinalReject",Tabelle7[NegotiationID]&amp;Tabelle7[ActionType],Tabelle7[ActionType],,0))</f>
        <v>#N/A</v>
      </c>
      <c r="J490">
        <v>0.80000000000000004</v>
      </c>
      <c r="K490">
        <v>0.19520000000000001</v>
      </c>
      <c r="L490">
        <v>0.99519999999999997</v>
      </c>
      <c r="M490">
        <v>0.6048</v>
      </c>
      <c r="N490">
        <v>247</v>
      </c>
      <c r="O490">
        <v>934</v>
      </c>
      <c r="P490">
        <v>10</v>
      </c>
      <c r="Q490" s="3" t="s">
        <v>6255</v>
      </c>
    </row>
    <row r="491" ht="15" hidden="1" customHeight="1">
      <c r="A491" t="e">
        <f t="shared" ca="1" si="491"/>
        <v>#VALUE!</v>
      </c>
      <c r="B491" t="e">
        <f t="array" ref="B491" ca="1">_xlfn.XLOOKUP(Tabelle7[[#This Row],[ExperimentID]]&amp;Tabelle7[[#This Row],[NegotiationID]]&amp;Tabelle7[[#This Row],[MessageID]],ALL_IN_ONE[ExperimentID]&amp;ALL_IN_ONE[NegotiationID]&amp;ALL_IN_ONE[MessageID],ALL_IN_ONE[Gesamt_ID],,0)</f>
        <v>#VALUE!</v>
      </c>
      <c r="C491">
        <f>IF(AND($F490=Tabelle7[[#This Row],[ReceiverID]],$G490=Tabelle7[[#This Row],[SenderID]]),$C490,IF(ISBLANK($G490),$C490,$C490+1))</f>
        <v>102</v>
      </c>
      <c r="D491" t="s">
        <v>561</v>
      </c>
      <c r="E491">
        <v>9472</v>
      </c>
      <c r="F491">
        <v>1441</v>
      </c>
      <c r="G491">
        <v>1442</v>
      </c>
      <c r="H491" t="s">
        <v>31</v>
      </c>
      <c r="I491" t="e">
        <f t="array" ref="I491">IFERROR(_xlfn.XLOOKUP(Tabelle7[[#This Row],[NegotiationID]]&amp;"FinalAccept",Tabelle7[NegotiationID]&amp;Tabelle7[ActionType],Tabelle7[ActionType],,0),_xlfn.XLOOKUP(Tabelle7[[#This Row],[NegotiationID]]&amp;"FinalReject",Tabelle7[NegotiationID]&amp;Tabelle7[ActionType],Tabelle7[ActionType],,0))</f>
        <v>#N/A</v>
      </c>
      <c r="J491">
        <v>0.68620000000000003</v>
      </c>
      <c r="K491">
        <v>0.18440000000000001</v>
      </c>
      <c r="L491">
        <v>0.87060000000000004</v>
      </c>
      <c r="M491">
        <v>0.50180000000000002</v>
      </c>
      <c r="N491">
        <v>96</v>
      </c>
      <c r="O491">
        <v>934</v>
      </c>
      <c r="P491">
        <v>10</v>
      </c>
      <c r="Q491" s="3" t="s">
        <v>919</v>
      </c>
    </row>
    <row r="492" ht="15" customHeight="1">
      <c r="A492" t="e">
        <f t="shared" ca="1" si="491"/>
        <v>#VALUE!</v>
      </c>
      <c r="B492" t="e">
        <f t="array" ref="B492" ca="1">_xlfn.XLOOKUP(Tabelle7[[#This Row],[ExperimentID]]&amp;Tabelle7[[#This Row],[NegotiationID]]&amp;Tabelle7[[#This Row],[MessageID]],ALL_IN_ONE[ExperimentID]&amp;ALL_IN_ONE[NegotiationID]&amp;ALL_IN_ONE[MessageID],ALL_IN_ONE[Gesamt_ID],,0)</f>
        <v>#VALUE!</v>
      </c>
      <c r="C492">
        <f>IF(AND($F491=Tabelle7[[#This Row],[ReceiverID]],$G491=Tabelle7[[#This Row],[SenderID]]),$C491,IF(ISBLANK($G491),$C491,$C491+1))</f>
        <v>103</v>
      </c>
      <c r="D492" t="s">
        <v>561</v>
      </c>
      <c r="E492">
        <v>9473</v>
      </c>
      <c r="F492">
        <v>1441</v>
      </c>
      <c r="G492">
        <v>1442</v>
      </c>
      <c r="H492" t="s">
        <v>31</v>
      </c>
      <c r="I492" t="str">
        <f t="array" ref="I492">IFERROR(_xlfn.XLOOKUP(Tabelle7[[#This Row],[NegotiationID]]&amp;"FinalAccept",Tabelle7[NegotiationID]&amp;Tabelle7[ActionType],Tabelle7[ActionType],,0),_xlfn.XLOOKUP(Tabelle7[[#This Row],[NegotiationID]]&amp;"FinalReject",Tabelle7[NegotiationID]&amp;Tabelle7[ActionType],Tabelle7[ActionType],,0))</f>
        <v>FinalReject</v>
      </c>
      <c r="J492">
        <v>0.68620000000000003</v>
      </c>
      <c r="K492">
        <v>0.18440000000000001</v>
      </c>
      <c r="L492">
        <v>0.87060000000000004</v>
      </c>
      <c r="M492">
        <v>0.50180000000000002</v>
      </c>
      <c r="N492">
        <v>96</v>
      </c>
      <c r="O492">
        <v>934</v>
      </c>
      <c r="P492">
        <v>10</v>
      </c>
      <c r="Q492" s="3" t="s">
        <v>919</v>
      </c>
    </row>
    <row r="493" ht="15" customHeight="1">
      <c r="A493" t="e">
        <f t="shared" ca="1" si="491"/>
        <v>#VALUE!</v>
      </c>
      <c r="B493" t="e">
        <f t="array" ref="B493" ca="1">_xlfn.XLOOKUP(Tabelle7[[#This Row],[ExperimentID]]&amp;Tabelle7[[#This Row],[NegotiationID]]&amp;Tabelle7[[#This Row],[MessageID]],ALL_IN_ONE[ExperimentID]&amp;ALL_IN_ONE[NegotiationID]&amp;ALL_IN_ONE[MessageID],ALL_IN_ONE[Gesamt_ID],,0)</f>
        <v>#VALUE!</v>
      </c>
      <c r="C493">
        <f>IF(AND($F492=Tabelle7[[#This Row],[ReceiverID]],$G492=Tabelle7[[#This Row],[SenderID]]),$C492,IF(ISBLANK($G492),$C492,$C492+1))</f>
        <v>103</v>
      </c>
      <c r="D493" t="s">
        <v>561</v>
      </c>
      <c r="E493">
        <v>11451</v>
      </c>
      <c r="F493">
        <v>1442</v>
      </c>
      <c r="G493">
        <v>1441</v>
      </c>
      <c r="H493" t="s">
        <v>31</v>
      </c>
      <c r="I493" t="str">
        <f t="array" ref="I493">IFERROR(_xlfn.XLOOKUP(Tabelle7[[#This Row],[NegotiationID]]&amp;"FinalAccept",Tabelle7[NegotiationID]&amp;Tabelle7[ActionType],Tabelle7[ActionType],,0),_xlfn.XLOOKUP(Tabelle7[[#This Row],[NegotiationID]]&amp;"FinalReject",Tabelle7[NegotiationID]&amp;Tabelle7[ActionType],Tabelle7[ActionType],,0))</f>
        <v>FinalReject</v>
      </c>
      <c r="J493">
        <v>0.76160000000000005</v>
      </c>
      <c r="K493">
        <v>0.23039999999999999</v>
      </c>
      <c r="L493">
        <v>0.99199999999999999</v>
      </c>
      <c r="M493">
        <v>0.53120000000000001</v>
      </c>
      <c r="N493">
        <v>109</v>
      </c>
      <c r="O493">
        <v>934</v>
      </c>
      <c r="P493">
        <v>10</v>
      </c>
      <c r="Q493" s="3" t="s">
        <v>920</v>
      </c>
    </row>
    <row r="494" ht="15" customHeight="1">
      <c r="A494" t="e">
        <f t="shared" ca="1" si="491"/>
        <v>#VALUE!</v>
      </c>
      <c r="B494" t="e">
        <f t="array" ref="B494" ca="1">_xlfn.XLOOKUP(Tabelle7[[#This Row],[ExperimentID]]&amp;Tabelle7[[#This Row],[NegotiationID]]&amp;Tabelle7[[#This Row],[MessageID]],ALL_IN_ONE[ExperimentID]&amp;ALL_IN_ONE[NegotiationID]&amp;ALL_IN_ONE[MessageID],ALL_IN_ONE[Gesamt_ID],,0)</f>
        <v>#VALUE!</v>
      </c>
      <c r="C494">
        <f>IF(AND($F493=Tabelle7[[#This Row],[ReceiverID]],$G493=Tabelle7[[#This Row],[SenderID]]),$C493,IF(ISBLANK($G493),$C493,$C493+1))</f>
        <v>103</v>
      </c>
      <c r="D494" t="s">
        <v>561</v>
      </c>
      <c r="E494">
        <v>11520</v>
      </c>
      <c r="F494">
        <v>1441</v>
      </c>
      <c r="G494">
        <v>1442</v>
      </c>
      <c r="H494" t="s">
        <v>31</v>
      </c>
      <c r="I494" t="str">
        <f t="array" ref="I494">IFERROR(_xlfn.XLOOKUP(Tabelle7[[#This Row],[NegotiationID]]&amp;"FinalAccept",Tabelle7[NegotiationID]&amp;Tabelle7[ActionType],Tabelle7[ActionType],,0),_xlfn.XLOOKUP(Tabelle7[[#This Row],[NegotiationID]]&amp;"FinalReject",Tabelle7[NegotiationID]&amp;Tabelle7[ActionType],Tabelle7[ActionType],,0))</f>
        <v>FinalReject</v>
      </c>
      <c r="J494">
        <v>0.51219999999999999</v>
      </c>
      <c r="K494">
        <v>0.31240000000000001</v>
      </c>
      <c r="L494">
        <v>0.8246</v>
      </c>
      <c r="M494">
        <v>0.19980000000000001</v>
      </c>
      <c r="N494">
        <v>52</v>
      </c>
      <c r="O494">
        <v>934</v>
      </c>
      <c r="P494">
        <v>10</v>
      </c>
      <c r="Q494" s="3" t="s">
        <v>921</v>
      </c>
    </row>
    <row r="495" ht="15" customHeight="1">
      <c r="A495" t="e">
        <f t="shared" ca="1" si="491"/>
        <v>#VALUE!</v>
      </c>
      <c r="B495" t="e">
        <f t="array" ref="B495" ca="1">_xlfn.XLOOKUP(Tabelle7[[#This Row],[ExperimentID]]&amp;Tabelle7[[#This Row],[NegotiationID]]&amp;Tabelle7[[#This Row],[MessageID]],ALL_IN_ONE[ExperimentID]&amp;ALL_IN_ONE[NegotiationID]&amp;ALL_IN_ONE[MessageID],ALL_IN_ONE[Gesamt_ID],,0)</f>
        <v>#VALUE!</v>
      </c>
      <c r="C495">
        <f>IF(AND($F494=Tabelle7[[#This Row],[ReceiverID]],$G494=Tabelle7[[#This Row],[SenderID]]),$C494,IF(ISBLANK($G494),$C494,$C494+1))</f>
        <v>103</v>
      </c>
      <c r="D495" t="s">
        <v>561</v>
      </c>
      <c r="E495">
        <v>12419</v>
      </c>
      <c r="F495">
        <v>1442</v>
      </c>
      <c r="G495">
        <v>1441</v>
      </c>
      <c r="H495" t="s">
        <v>31</v>
      </c>
      <c r="I495" t="str">
        <f t="array" ref="I495">IFERROR(_xlfn.XLOOKUP(Tabelle7[[#This Row],[NegotiationID]]&amp;"FinalAccept",Tabelle7[NegotiationID]&amp;Tabelle7[ActionType],Tabelle7[ActionType],,0),_xlfn.XLOOKUP(Tabelle7[[#This Row],[NegotiationID]]&amp;"FinalReject",Tabelle7[NegotiationID]&amp;Tabelle7[ActionType],Tabelle7[ActionType],,0))</f>
        <v>FinalReject</v>
      </c>
      <c r="J495">
        <v>0.45619999999999999</v>
      </c>
      <c r="K495">
        <v>0.39939999999999998</v>
      </c>
      <c r="L495">
        <v>0.85560000000000003</v>
      </c>
      <c r="M495">
        <v>0.056800000000000003</v>
      </c>
      <c r="N495">
        <v>135</v>
      </c>
      <c r="O495">
        <v>934</v>
      </c>
      <c r="P495">
        <v>10</v>
      </c>
      <c r="Q495" s="3" t="s">
        <v>922</v>
      </c>
    </row>
    <row r="496" ht="15" customHeight="1">
      <c r="A496" t="e">
        <f t="shared" ca="1" si="491"/>
        <v>#VALUE!</v>
      </c>
      <c r="B496" t="e">
        <f t="array" ref="B496" ca="1">_xlfn.XLOOKUP(Tabelle7[[#This Row],[ExperimentID]]&amp;Tabelle7[[#This Row],[NegotiationID]]&amp;Tabelle7[[#This Row],[MessageID]],ALL_IN_ONE[ExperimentID]&amp;ALL_IN_ONE[NegotiationID]&amp;ALL_IN_ONE[MessageID],ALL_IN_ONE[Gesamt_ID],,0)</f>
        <v>#VALUE!</v>
      </c>
      <c r="C496">
        <f>IF(AND($F495=Tabelle7[[#This Row],[ReceiverID]],$G495=Tabelle7[[#This Row],[SenderID]]),$C495,IF(ISBLANK($G495),$C495,$C495+1))</f>
        <v>103</v>
      </c>
      <c r="D496" t="s">
        <v>561</v>
      </c>
      <c r="E496">
        <v>12905</v>
      </c>
      <c r="F496">
        <v>1441</v>
      </c>
      <c r="G496">
        <v>1442</v>
      </c>
      <c r="H496" t="s">
        <v>31</v>
      </c>
      <c r="I496" t="str">
        <f t="array" ref="I496">IFERROR(_xlfn.XLOOKUP(Tabelle7[[#This Row],[NegotiationID]]&amp;"FinalAccept",Tabelle7[NegotiationID]&amp;Tabelle7[ActionType],Tabelle7[ActionType],,0),_xlfn.XLOOKUP(Tabelle7[[#This Row],[NegotiationID]]&amp;"FinalReject",Tabelle7[NegotiationID]&amp;Tabelle7[ActionType],Tabelle7[ActionType],,0))</f>
        <v>FinalReject</v>
      </c>
      <c r="J496">
        <v>0.5</v>
      </c>
      <c r="K496">
        <v>0.309</v>
      </c>
      <c r="L496">
        <v>0.80900000000000005</v>
      </c>
      <c r="M496">
        <v>0.191</v>
      </c>
      <c r="N496">
        <v>61</v>
      </c>
      <c r="O496">
        <v>934</v>
      </c>
      <c r="P496">
        <v>10</v>
      </c>
      <c r="Q496" s="3" t="s">
        <v>923</v>
      </c>
    </row>
    <row r="497" ht="15" customHeight="1">
      <c r="A497" t="e">
        <f t="shared" ca="1" si="491"/>
        <v>#VALUE!</v>
      </c>
      <c r="B497" t="e">
        <f t="array" ref="B497" ca="1">_xlfn.XLOOKUP(Tabelle7[[#This Row],[ExperimentID]]&amp;Tabelle7[[#This Row],[NegotiationID]]&amp;Tabelle7[[#This Row],[MessageID]],ALL_IN_ONE[ExperimentID]&amp;ALL_IN_ONE[NegotiationID]&amp;ALL_IN_ONE[MessageID],ALL_IN_ONE[Gesamt_ID],,0)</f>
        <v>#VALUE!</v>
      </c>
      <c r="C497">
        <f>IF(AND($F496=Tabelle7[[#This Row],[ReceiverID]],$G496=Tabelle7[[#This Row],[SenderID]]),$C496,IF(ISBLANK($G496),$C496,$C496+1))</f>
        <v>103</v>
      </c>
      <c r="D497" t="s">
        <v>561</v>
      </c>
      <c r="E497">
        <v>13655</v>
      </c>
      <c r="F497">
        <v>1442</v>
      </c>
      <c r="G497">
        <v>1441</v>
      </c>
      <c r="H497" t="s">
        <v>31</v>
      </c>
      <c r="I497" t="str">
        <f t="array" ref="I497">IFERROR(_xlfn.XLOOKUP(Tabelle7[[#This Row],[NegotiationID]]&amp;"FinalAccept",Tabelle7[NegotiationID]&amp;Tabelle7[ActionType],Tabelle7[ActionType],,0),_xlfn.XLOOKUP(Tabelle7[[#This Row],[NegotiationID]]&amp;"FinalReject",Tabelle7[NegotiationID]&amp;Tabelle7[ActionType],Tabelle7[ActionType],,0))</f>
        <v>FinalReject</v>
      </c>
      <c r="J497">
        <v>0.5282</v>
      </c>
      <c r="K497">
        <v>0.37340000000000001</v>
      </c>
      <c r="L497">
        <v>0.90159999999999996</v>
      </c>
      <c r="M497">
        <v>0.15479999999999999</v>
      </c>
      <c r="N497">
        <v>101</v>
      </c>
      <c r="O497">
        <v>934</v>
      </c>
      <c r="P497">
        <v>10</v>
      </c>
      <c r="Q497" s="3" t="s">
        <v>924</v>
      </c>
    </row>
    <row r="498" ht="15" customHeight="1">
      <c r="A498" t="e">
        <f t="shared" ca="1" si="491"/>
        <v>#VALUE!</v>
      </c>
      <c r="B498" t="e">
        <f t="array" ref="B498" ca="1">_xlfn.XLOOKUP(Tabelle7[[#This Row],[ExperimentID]]&amp;Tabelle7[[#This Row],[NegotiationID]]&amp;Tabelle7[[#This Row],[MessageID]],ALL_IN_ONE[ExperimentID]&amp;ALL_IN_ONE[NegotiationID]&amp;ALL_IN_ONE[MessageID],ALL_IN_ONE[Gesamt_ID],,0)</f>
        <v>#VALUE!</v>
      </c>
      <c r="C498">
        <f>IF(AND($F497=Tabelle7[[#This Row],[ReceiverID]],$G497=Tabelle7[[#This Row],[SenderID]]),$C497,IF(ISBLANK($G497),$C497,$C497+1))</f>
        <v>103</v>
      </c>
      <c r="D498" t="s">
        <v>561</v>
      </c>
      <c r="E498">
        <v>13858</v>
      </c>
      <c r="F498">
        <v>1441</v>
      </c>
      <c r="G498">
        <v>1442</v>
      </c>
      <c r="H498" t="s">
        <v>40</v>
      </c>
      <c r="I498" t="str">
        <f t="array" ref="I498">IFERROR(_xlfn.XLOOKUP(Tabelle7[[#This Row],[NegotiationID]]&amp;"FinalAccept",Tabelle7[NegotiationID]&amp;Tabelle7[ActionType],Tabelle7[ActionType],,0),_xlfn.XLOOKUP(Tabelle7[[#This Row],[NegotiationID]]&amp;"FinalReject",Tabelle7[NegotiationID]&amp;Tabelle7[ActionType],Tabelle7[ActionType],,0))</f>
        <v>FinalReject</v>
      </c>
      <c r="J498">
        <v>0.37340000000000001</v>
      </c>
      <c r="K498">
        <v>0.5282</v>
      </c>
      <c r="L498">
        <v>0.90159999999999996</v>
      </c>
      <c r="M498">
        <v>0.15479999999999999</v>
      </c>
      <c r="N498">
        <v>16</v>
      </c>
      <c r="O498">
        <v>934</v>
      </c>
      <c r="P498">
        <v>10</v>
      </c>
      <c r="Q498" s="3" t="s">
        <v>925</v>
      </c>
    </row>
    <row r="499" ht="15" hidden="1" customHeight="1">
      <c r="A499" t="e">
        <f t="shared" ca="1" si="491"/>
        <v>#VALUE!</v>
      </c>
      <c r="B499" t="e">
        <f t="array" ref="B499" ca="1">_xlfn.XLOOKUP(Tabelle7[[#This Row],[ExperimentID]]&amp;Tabelle7[[#This Row],[NegotiationID]]&amp;Tabelle7[[#This Row],[MessageID]],ALL_IN_ONE[ExperimentID]&amp;ALL_IN_ONE[NegotiationID]&amp;ALL_IN_ONE[MessageID],ALL_IN_ONE[Gesamt_ID],,0)</f>
        <v>#VALUE!</v>
      </c>
      <c r="C499">
        <f>IF(AND($F498=Tabelle7[[#This Row],[ReceiverID]],$G498=Tabelle7[[#This Row],[SenderID]]),$C498,IF(ISBLANK($G498),$C498,$C498+1))</f>
        <v>104</v>
      </c>
      <c r="D499" t="s">
        <v>561</v>
      </c>
      <c r="E499">
        <v>1468</v>
      </c>
      <c r="H499" t="s">
        <v>6019</v>
      </c>
      <c r="I499" t="str">
        <f t="array" ref="I499">IFERROR(_xlfn.XLOOKUP(Tabelle7[[#This Row],[NegotiationID]]&amp;"FinalAccept",Tabelle7[NegotiationID]&amp;Tabelle7[ActionType],Tabelle7[ActionType],,0),_xlfn.XLOOKUP(Tabelle7[[#This Row],[NegotiationID]]&amp;"FinalReject",Tabelle7[NegotiationID]&amp;Tabelle7[ActionType],Tabelle7[ActionType],,0))</f>
        <v>FinalAccept</v>
      </c>
      <c r="N499">
        <v>21</v>
      </c>
      <c r="O499">
        <v>2092</v>
      </c>
      <c r="P499">
        <v>11</v>
      </c>
      <c r="Q499" t="s">
        <v>6020</v>
      </c>
    </row>
    <row r="500" ht="15" hidden="1" customHeight="1">
      <c r="A500" t="e">
        <f t="shared" ca="1" si="491"/>
        <v>#VALUE!</v>
      </c>
      <c r="B500" t="e">
        <f t="array" ref="B500" ca="1">_xlfn.XLOOKUP(Tabelle7[[#This Row],[ExperimentID]]&amp;Tabelle7[[#This Row],[NegotiationID]]&amp;Tabelle7[[#This Row],[MessageID]],ALL_IN_ONE[ExperimentID]&amp;ALL_IN_ONE[NegotiationID]&amp;ALL_IN_ONE[MessageID],ALL_IN_ONE[Gesamt_ID],,0)</f>
        <v>#VALUE!</v>
      </c>
      <c r="C500">
        <f>IF(AND($F499=Tabelle7[[#This Row],[ReceiverID]],$G499=Tabelle7[[#This Row],[SenderID]]),$C499,IF(ISBLANK($G499),$C499,$C499+1))</f>
        <v>104</v>
      </c>
      <c r="D500" t="s">
        <v>561</v>
      </c>
      <c r="E500">
        <v>8638</v>
      </c>
      <c r="F500">
        <v>1470</v>
      </c>
      <c r="G500">
        <v>1469</v>
      </c>
      <c r="H500" t="s">
        <v>22</v>
      </c>
      <c r="I500" t="str">
        <f t="array" ref="I500">IFERROR(_xlfn.XLOOKUP(Tabelle7[[#This Row],[NegotiationID]]&amp;"FinalAccept",Tabelle7[NegotiationID]&amp;Tabelle7[ActionType],Tabelle7[ActionType],,0),_xlfn.XLOOKUP(Tabelle7[[#This Row],[NegotiationID]]&amp;"FinalReject",Tabelle7[NegotiationID]&amp;Tabelle7[ActionType],Tabelle7[ActionType],,0))</f>
        <v>FinalAccept</v>
      </c>
      <c r="N500">
        <v>121</v>
      </c>
      <c r="O500">
        <v>2092</v>
      </c>
      <c r="P500">
        <v>11</v>
      </c>
      <c r="Q500" s="3" t="s">
        <v>6256</v>
      </c>
    </row>
    <row r="501" ht="15" hidden="1" customHeight="1">
      <c r="A501" t="e">
        <f t="shared" ca="1" si="491"/>
        <v>#VALUE!</v>
      </c>
      <c r="B501" t="e">
        <f t="array" ref="B501" ca="1">_xlfn.XLOOKUP(Tabelle7[[#This Row],[ExperimentID]]&amp;Tabelle7[[#This Row],[NegotiationID]]&amp;Tabelle7[[#This Row],[MessageID]],ALL_IN_ONE[ExperimentID]&amp;ALL_IN_ONE[NegotiationID]&amp;ALL_IN_ONE[MessageID],ALL_IN_ONE[Gesamt_ID],,0)</f>
        <v>#VALUE!</v>
      </c>
      <c r="C501">
        <f>IF(AND($F500=Tabelle7[[#This Row],[ReceiverID]],$G500=Tabelle7[[#This Row],[SenderID]]),$C500,IF(ISBLANK($G500),$C500,$C500+1))</f>
        <v>104</v>
      </c>
      <c r="D501" t="s">
        <v>561</v>
      </c>
      <c r="E501">
        <v>9656</v>
      </c>
      <c r="F501">
        <v>1469</v>
      </c>
      <c r="G501">
        <v>1470</v>
      </c>
      <c r="H501" t="s">
        <v>24</v>
      </c>
      <c r="I501" t="str">
        <f t="array" ref="I501">IFERROR(_xlfn.XLOOKUP(Tabelle7[[#This Row],[NegotiationID]]&amp;"FinalAccept",Tabelle7[NegotiationID]&amp;Tabelle7[ActionType],Tabelle7[ActionType],,0),_xlfn.XLOOKUP(Tabelle7[[#This Row],[NegotiationID]]&amp;"FinalReject",Tabelle7[NegotiationID]&amp;Tabelle7[ActionType],Tabelle7[ActionType],,0))</f>
        <v>FinalAccept</v>
      </c>
      <c r="N501">
        <v>108</v>
      </c>
      <c r="O501">
        <v>2092</v>
      </c>
      <c r="P501">
        <v>11</v>
      </c>
      <c r="Q501" s="3" t="s">
        <v>6257</v>
      </c>
    </row>
    <row r="502" ht="15" customHeight="1">
      <c r="A502" t="e">
        <f t="shared" ca="1" si="491"/>
        <v>#VALUE!</v>
      </c>
      <c r="B502" t="e">
        <f t="array" ref="B502" ca="1">_xlfn.XLOOKUP(Tabelle7[[#This Row],[ExperimentID]]&amp;Tabelle7[[#This Row],[NegotiationID]]&amp;Tabelle7[[#This Row],[MessageID]],ALL_IN_ONE[ExperimentID]&amp;ALL_IN_ONE[NegotiationID]&amp;ALL_IN_ONE[MessageID],ALL_IN_ONE[Gesamt_ID],,0)</f>
        <v>#VALUE!</v>
      </c>
      <c r="C502">
        <f>IF(AND($F501=Tabelle7[[#This Row],[ReceiverID]],$G501=Tabelle7[[#This Row],[SenderID]]),$C501,IF(ISBLANK($G501),$C501,$C501+1))</f>
        <v>104</v>
      </c>
      <c r="D502" t="s">
        <v>561</v>
      </c>
      <c r="E502">
        <v>10313</v>
      </c>
      <c r="F502">
        <v>1470</v>
      </c>
      <c r="G502">
        <v>1469</v>
      </c>
      <c r="H502" t="s">
        <v>19</v>
      </c>
      <c r="I502" t="str">
        <f t="array" ref="I502">IFERROR(_xlfn.XLOOKUP(Tabelle7[[#This Row],[NegotiationID]]&amp;"FinalAccept",Tabelle7[NegotiationID]&amp;Tabelle7[ActionType],Tabelle7[ActionType],,0),_xlfn.XLOOKUP(Tabelle7[[#This Row],[NegotiationID]]&amp;"FinalReject",Tabelle7[NegotiationID]&amp;Tabelle7[ActionType],Tabelle7[ActionType],,0))</f>
        <v>FinalAccept</v>
      </c>
      <c r="J502">
        <v>1</v>
      </c>
      <c r="K502">
        <v>1</v>
      </c>
      <c r="L502">
        <v>2</v>
      </c>
      <c r="M502">
        <v>0</v>
      </c>
      <c r="N502">
        <v>253</v>
      </c>
      <c r="O502">
        <v>2092</v>
      </c>
      <c r="P502">
        <v>11</v>
      </c>
      <c r="Q502" s="3" t="s">
        <v>926</v>
      </c>
    </row>
    <row r="503" ht="15" customHeight="1">
      <c r="A503" t="e">
        <f t="shared" ca="1" si="491"/>
        <v>#VALUE!</v>
      </c>
      <c r="B503" t="e">
        <f t="array" ref="B503" ca="1">_xlfn.XLOOKUP(Tabelle7[[#This Row],[ExperimentID]]&amp;Tabelle7[[#This Row],[NegotiationID]]&amp;Tabelle7[[#This Row],[MessageID]],ALL_IN_ONE[ExperimentID]&amp;ALL_IN_ONE[NegotiationID]&amp;ALL_IN_ONE[MessageID],ALL_IN_ONE[Gesamt_ID],,0)</f>
        <v>#VALUE!</v>
      </c>
      <c r="C503">
        <f>IF(AND($F502=Tabelle7[[#This Row],[ReceiverID]],$G502=Tabelle7[[#This Row],[SenderID]]),$C502,IF(ISBLANK($G502),$C502,$C502+1))</f>
        <v>104</v>
      </c>
      <c r="D503" t="s">
        <v>561</v>
      </c>
      <c r="E503">
        <v>11243</v>
      </c>
      <c r="F503">
        <v>1469</v>
      </c>
      <c r="G503">
        <v>1470</v>
      </c>
      <c r="H503" t="s">
        <v>31</v>
      </c>
      <c r="I503" t="str">
        <f t="array" ref="I503">IFERROR(_xlfn.XLOOKUP(Tabelle7[[#This Row],[NegotiationID]]&amp;"FinalAccept",Tabelle7[NegotiationID]&amp;Tabelle7[ActionType],Tabelle7[ActionType],,0),_xlfn.XLOOKUP(Tabelle7[[#This Row],[NegotiationID]]&amp;"FinalReject",Tabelle7[NegotiationID]&amp;Tabelle7[ActionType],Tabelle7[ActionType],,0))</f>
        <v>FinalAccept</v>
      </c>
      <c r="J503">
        <v>0.68620000000000003</v>
      </c>
      <c r="K503">
        <v>0.18440000000000001</v>
      </c>
      <c r="L503">
        <v>0.87060000000000004</v>
      </c>
      <c r="M503">
        <v>0.50180000000000002</v>
      </c>
      <c r="N503">
        <v>488</v>
      </c>
      <c r="O503">
        <v>2092</v>
      </c>
      <c r="P503">
        <v>11</v>
      </c>
      <c r="Q503" s="3" t="s">
        <v>927</v>
      </c>
    </row>
    <row r="504" ht="15" customHeight="1">
      <c r="A504" t="e">
        <f t="shared" ca="1" si="491"/>
        <v>#VALUE!</v>
      </c>
      <c r="B504" t="e">
        <f t="array" ref="B504" ca="1">_xlfn.XLOOKUP(Tabelle7[[#This Row],[ExperimentID]]&amp;Tabelle7[[#This Row],[NegotiationID]]&amp;Tabelle7[[#This Row],[MessageID]],ALL_IN_ONE[ExperimentID]&amp;ALL_IN_ONE[NegotiationID]&amp;ALL_IN_ONE[MessageID],ALL_IN_ONE[Gesamt_ID],,0)</f>
        <v>#VALUE!</v>
      </c>
      <c r="C504">
        <f>IF(AND($F503=Tabelle7[[#This Row],[ReceiverID]],$G503=Tabelle7[[#This Row],[SenderID]]),$C503,IF(ISBLANK($G503),$C503,$C503+1))</f>
        <v>104</v>
      </c>
      <c r="D504" t="s">
        <v>561</v>
      </c>
      <c r="E504">
        <v>11310</v>
      </c>
      <c r="F504">
        <v>1470</v>
      </c>
      <c r="G504">
        <v>1469</v>
      </c>
      <c r="H504" t="s">
        <v>31</v>
      </c>
      <c r="I504" t="str">
        <f t="array" ref="I504">IFERROR(_xlfn.XLOOKUP(Tabelle7[[#This Row],[NegotiationID]]&amp;"FinalAccept",Tabelle7[NegotiationID]&amp;Tabelle7[ActionType],Tabelle7[ActionType],,0),_xlfn.XLOOKUP(Tabelle7[[#This Row],[NegotiationID]]&amp;"FinalReject",Tabelle7[NegotiationID]&amp;Tabelle7[ActionType],Tabelle7[ActionType],,0))</f>
        <v>FinalAccept</v>
      </c>
      <c r="J504">
        <v>0.58399999999999996</v>
      </c>
      <c r="K504">
        <v>0.26979999999999998</v>
      </c>
      <c r="L504">
        <v>0.8538</v>
      </c>
      <c r="M504">
        <v>0.31419999999999998</v>
      </c>
      <c r="N504">
        <v>285</v>
      </c>
      <c r="O504">
        <v>2092</v>
      </c>
      <c r="P504">
        <v>11</v>
      </c>
      <c r="Q504" s="3" t="s">
        <v>928</v>
      </c>
    </row>
    <row r="505" ht="15" customHeight="1">
      <c r="A505" t="e">
        <f t="shared" ca="1" si="491"/>
        <v>#VALUE!</v>
      </c>
      <c r="B505" t="e">
        <f t="array" ref="B505" ca="1">_xlfn.XLOOKUP(Tabelle7[[#This Row],[ExperimentID]]&amp;Tabelle7[[#This Row],[NegotiationID]]&amp;Tabelle7[[#This Row],[MessageID]],ALL_IN_ONE[ExperimentID]&amp;ALL_IN_ONE[NegotiationID]&amp;ALL_IN_ONE[MessageID],ALL_IN_ONE[Gesamt_ID],,0)</f>
        <v>#VALUE!</v>
      </c>
      <c r="C505">
        <f>IF(AND($F504=Tabelle7[[#This Row],[ReceiverID]],$G504=Tabelle7[[#This Row],[SenderID]]),$C504,IF(ISBLANK($G504),$C504,$C504+1))</f>
        <v>104</v>
      </c>
      <c r="D505" t="s">
        <v>561</v>
      </c>
      <c r="E505">
        <v>12566</v>
      </c>
      <c r="F505">
        <v>1469</v>
      </c>
      <c r="G505">
        <v>1470</v>
      </c>
      <c r="H505" t="s">
        <v>31</v>
      </c>
      <c r="I505" t="str">
        <f t="array" ref="I505">IFERROR(_xlfn.XLOOKUP(Tabelle7[[#This Row],[NegotiationID]]&amp;"FinalAccept",Tabelle7[NegotiationID]&amp;Tabelle7[ActionType],Tabelle7[ActionType],,0),_xlfn.XLOOKUP(Tabelle7[[#This Row],[NegotiationID]]&amp;"FinalReject",Tabelle7[NegotiationID]&amp;Tabelle7[ActionType],Tabelle7[ActionType],,0))</f>
        <v>FinalAccept</v>
      </c>
      <c r="J505">
        <v>0.62380000000000002</v>
      </c>
      <c r="K505">
        <v>0.40279999999999999</v>
      </c>
      <c r="L505">
        <v>1.0266</v>
      </c>
      <c r="M505">
        <v>0.221</v>
      </c>
      <c r="N505">
        <v>247</v>
      </c>
      <c r="O505">
        <v>2092</v>
      </c>
      <c r="P505">
        <v>11</v>
      </c>
      <c r="Q505" s="3" t="s">
        <v>929</v>
      </c>
    </row>
    <row r="506" ht="15" customHeight="1">
      <c r="A506" t="e">
        <f t="shared" ca="1" si="491"/>
        <v>#VALUE!</v>
      </c>
      <c r="B506" t="e">
        <f t="array" ref="B506" ca="1">_xlfn.XLOOKUP(Tabelle7[[#This Row],[ExperimentID]]&amp;Tabelle7[[#This Row],[NegotiationID]]&amp;Tabelle7[[#This Row],[MessageID]],ALL_IN_ONE[ExperimentID]&amp;ALL_IN_ONE[NegotiationID]&amp;ALL_IN_ONE[MessageID],ALL_IN_ONE[Gesamt_ID],,0)</f>
        <v>#VALUE!</v>
      </c>
      <c r="C506">
        <f>IF(AND($F505=Tabelle7[[#This Row],[ReceiverID]],$G505=Tabelle7[[#This Row],[SenderID]]),$C505,IF(ISBLANK($G505),$C505,$C505+1))</f>
        <v>104</v>
      </c>
      <c r="D506" t="s">
        <v>561</v>
      </c>
      <c r="E506">
        <v>12703</v>
      </c>
      <c r="F506">
        <v>1470</v>
      </c>
      <c r="G506">
        <v>1469</v>
      </c>
      <c r="H506" t="s">
        <v>31</v>
      </c>
      <c r="I506" t="str">
        <f t="array" ref="I506">IFERROR(_xlfn.XLOOKUP(Tabelle7[[#This Row],[NegotiationID]]&amp;"FinalAccept",Tabelle7[NegotiationID]&amp;Tabelle7[ActionType],Tabelle7[ActionType],,0),_xlfn.XLOOKUP(Tabelle7[[#This Row],[NegotiationID]]&amp;"FinalReject",Tabelle7[NegotiationID]&amp;Tabelle7[ActionType],Tabelle7[ActionType],,0))</f>
        <v>FinalAccept</v>
      </c>
      <c r="J506">
        <v>0.53080000000000005</v>
      </c>
      <c r="K506">
        <v>0.44979999999999998</v>
      </c>
      <c r="L506">
        <v>0.98060000000000003</v>
      </c>
      <c r="M506">
        <v>0.081000000000000003</v>
      </c>
      <c r="N506">
        <v>117</v>
      </c>
      <c r="O506">
        <v>2092</v>
      </c>
      <c r="P506">
        <v>11</v>
      </c>
      <c r="Q506" s="3" t="s">
        <v>930</v>
      </c>
    </row>
    <row r="507" ht="15" customHeight="1">
      <c r="A507" t="e">
        <f t="shared" ca="1" si="491"/>
        <v>#VALUE!</v>
      </c>
      <c r="B507" t="e">
        <f t="array" ref="B507" ca="1">_xlfn.XLOOKUP(Tabelle7[[#This Row],[ExperimentID]]&amp;Tabelle7[[#This Row],[NegotiationID]]&amp;Tabelle7[[#This Row],[MessageID]],ALL_IN_ONE[ExperimentID]&amp;ALL_IN_ONE[NegotiationID]&amp;ALL_IN_ONE[MessageID],ALL_IN_ONE[Gesamt_ID],,0)</f>
        <v>#VALUE!</v>
      </c>
      <c r="C507">
        <f>IF(AND($F506=Tabelle7[[#This Row],[ReceiverID]],$G506=Tabelle7[[#This Row],[SenderID]]),$C506,IF(ISBLANK($G506),$C506,$C506+1))</f>
        <v>104</v>
      </c>
      <c r="D507" t="s">
        <v>561</v>
      </c>
      <c r="E507">
        <v>13437</v>
      </c>
      <c r="F507">
        <v>1469</v>
      </c>
      <c r="G507">
        <v>1470</v>
      </c>
      <c r="H507" t="s">
        <v>31</v>
      </c>
      <c r="I507" t="str">
        <f t="array" ref="I507">IFERROR(_xlfn.XLOOKUP(Tabelle7[[#This Row],[NegotiationID]]&amp;"FinalAccept",Tabelle7[NegotiationID]&amp;Tabelle7[ActionType],Tabelle7[ActionType],,0),_xlfn.XLOOKUP(Tabelle7[[#This Row],[NegotiationID]]&amp;"FinalReject",Tabelle7[NegotiationID]&amp;Tabelle7[ActionType],Tabelle7[ActionType],,0))</f>
        <v>FinalAccept</v>
      </c>
      <c r="J507">
        <v>0.48499999999999999</v>
      </c>
      <c r="K507">
        <v>0.4924</v>
      </c>
      <c r="L507">
        <v>0.97740000000000005</v>
      </c>
      <c r="M507">
        <v>0.0074000000000000003</v>
      </c>
      <c r="N507">
        <v>142</v>
      </c>
      <c r="O507">
        <v>2092</v>
      </c>
      <c r="P507">
        <v>11</v>
      </c>
      <c r="Q507" s="3" t="s">
        <v>931</v>
      </c>
    </row>
    <row r="508" ht="15" customHeight="1">
      <c r="A508" t="e">
        <f t="shared" ca="1" si="491"/>
        <v>#VALUE!</v>
      </c>
      <c r="B508" t="e">
        <f t="array" ref="B508" ca="1">_xlfn.XLOOKUP(Tabelle7[[#This Row],[ExperimentID]]&amp;Tabelle7[[#This Row],[NegotiationID]]&amp;Tabelle7[[#This Row],[MessageID]],ALL_IN_ONE[ExperimentID]&amp;ALL_IN_ONE[NegotiationID]&amp;ALL_IN_ONE[MessageID],ALL_IN_ONE[Gesamt_ID],,0)</f>
        <v>#VALUE!</v>
      </c>
      <c r="C508">
        <f>IF(AND($F507=Tabelle7[[#This Row],[ReceiverID]],$G507=Tabelle7[[#This Row],[SenderID]]),$C507,IF(ISBLANK($G507),$C507,$C507+1))</f>
        <v>104</v>
      </c>
      <c r="D508" t="s">
        <v>561</v>
      </c>
      <c r="E508">
        <v>13633</v>
      </c>
      <c r="F508">
        <v>1470</v>
      </c>
      <c r="G508">
        <v>1469</v>
      </c>
      <c r="H508" t="s">
        <v>31</v>
      </c>
      <c r="I508" t="str">
        <f t="array" ref="I508">IFERROR(_xlfn.XLOOKUP(Tabelle7[[#This Row],[NegotiationID]]&amp;"FinalAccept",Tabelle7[NegotiationID]&amp;Tabelle7[ActionType],Tabelle7[ActionType],,0),_xlfn.XLOOKUP(Tabelle7[[#This Row],[NegotiationID]]&amp;"FinalReject",Tabelle7[NegotiationID]&amp;Tabelle7[ActionType],Tabelle7[ActionType],,0))</f>
        <v>FinalAccept</v>
      </c>
      <c r="J508">
        <v>0.53080000000000005</v>
      </c>
      <c r="K508">
        <v>0.44979999999999998</v>
      </c>
      <c r="L508">
        <v>0.98060000000000003</v>
      </c>
      <c r="M508">
        <v>0.081000000000000003</v>
      </c>
      <c r="N508">
        <v>136</v>
      </c>
      <c r="O508">
        <v>2092</v>
      </c>
      <c r="P508">
        <v>11</v>
      </c>
      <c r="Q508" s="3" t="s">
        <v>932</v>
      </c>
    </row>
    <row r="509" ht="15" customHeight="1">
      <c r="A509" t="e">
        <f t="shared" ca="1" si="491"/>
        <v>#VALUE!</v>
      </c>
      <c r="B509" t="e">
        <f t="array" ref="B509" ca="1">_xlfn.XLOOKUP(Tabelle7[[#This Row],[ExperimentID]]&amp;Tabelle7[[#This Row],[NegotiationID]]&amp;Tabelle7[[#This Row],[MessageID]],ALL_IN_ONE[ExperimentID]&amp;ALL_IN_ONE[NegotiationID]&amp;ALL_IN_ONE[MessageID],ALL_IN_ONE[Gesamt_ID],,0)</f>
        <v>#VALUE!</v>
      </c>
      <c r="C509">
        <f>IF(AND($F508=Tabelle7[[#This Row],[ReceiverID]],$G508=Tabelle7[[#This Row],[SenderID]]),$C508,IF(ISBLANK($G508),$C508,$C508+1))</f>
        <v>104</v>
      </c>
      <c r="D509" t="s">
        <v>561</v>
      </c>
      <c r="E509">
        <v>13793</v>
      </c>
      <c r="F509">
        <v>1469</v>
      </c>
      <c r="G509">
        <v>1470</v>
      </c>
      <c r="H509" t="s">
        <v>20</v>
      </c>
      <c r="I509" t="str">
        <f t="array" ref="I509">IFERROR(_xlfn.XLOOKUP(Tabelle7[[#This Row],[NegotiationID]]&amp;"FinalAccept",Tabelle7[NegotiationID]&amp;Tabelle7[ActionType],Tabelle7[ActionType],,0),_xlfn.XLOOKUP(Tabelle7[[#This Row],[NegotiationID]]&amp;"FinalReject",Tabelle7[NegotiationID]&amp;Tabelle7[ActionType],Tabelle7[ActionType],,0))</f>
        <v>FinalAccept</v>
      </c>
      <c r="J509">
        <v>0.44979999999999998</v>
      </c>
      <c r="K509">
        <v>0.53080000000000005</v>
      </c>
      <c r="L509">
        <v>0.98060000000000003</v>
      </c>
      <c r="M509">
        <v>0.081000000000000003</v>
      </c>
      <c r="N509">
        <v>174</v>
      </c>
      <c r="O509">
        <v>2092</v>
      </c>
      <c r="P509">
        <v>11</v>
      </c>
      <c r="Q509" s="3" t="s">
        <v>933</v>
      </c>
    </row>
    <row r="510" ht="15" hidden="1" customHeight="1">
      <c r="A510" t="e">
        <f t="shared" ca="1" si="491"/>
        <v>#VALUE!</v>
      </c>
      <c r="B510" t="e">
        <f t="array" ref="B510" ca="1">_xlfn.XLOOKUP(Tabelle7[[#This Row],[ExperimentID]]&amp;Tabelle7[[#This Row],[NegotiationID]]&amp;Tabelle7[[#This Row],[MessageID]],ALL_IN_ONE[ExperimentID]&amp;ALL_IN_ONE[NegotiationID]&amp;ALL_IN_ONE[MessageID],ALL_IN_ONE[Gesamt_ID],,0)</f>
        <v>#VALUE!</v>
      </c>
      <c r="C510">
        <f>IF(AND($F509=Tabelle7[[#This Row],[ReceiverID]],$G509=Tabelle7[[#This Row],[SenderID]]),$C509,IF(ISBLANK($G509),$C509,$C509+1))</f>
        <v>105</v>
      </c>
      <c r="D510" t="s">
        <v>561</v>
      </c>
      <c r="E510">
        <v>1496</v>
      </c>
      <c r="H510" t="s">
        <v>6019</v>
      </c>
      <c r="I510" t="str">
        <f t="array" ref="I510">IFERROR(_xlfn.XLOOKUP(Tabelle7[[#This Row],[NegotiationID]]&amp;"FinalAccept",Tabelle7[NegotiationID]&amp;Tabelle7[ActionType],Tabelle7[ActionType],,0),_xlfn.XLOOKUP(Tabelle7[[#This Row],[NegotiationID]]&amp;"FinalReject",Tabelle7[NegotiationID]&amp;Tabelle7[ActionType],Tabelle7[ActionType],,0))</f>
        <v>FinalReject</v>
      </c>
      <c r="N510">
        <v>21</v>
      </c>
      <c r="O510">
        <v>21</v>
      </c>
      <c r="P510">
        <v>1</v>
      </c>
      <c r="Q510" t="s">
        <v>6020</v>
      </c>
    </row>
    <row r="511" ht="15" hidden="1" customHeight="1">
      <c r="A511" t="e">
        <f t="shared" ca="1" si="491"/>
        <v>#VALUE!</v>
      </c>
      <c r="B511" t="e">
        <f t="array" ref="B511" ca="1">_xlfn.XLOOKUP(Tabelle7[[#This Row],[ExperimentID]]&amp;Tabelle7[[#This Row],[NegotiationID]]&amp;Tabelle7[[#This Row],[MessageID]],ALL_IN_ONE[ExperimentID]&amp;ALL_IN_ONE[NegotiationID]&amp;ALL_IN_ONE[MessageID],ALL_IN_ONE[Gesamt_ID],,0)</f>
        <v>#VALUE!</v>
      </c>
      <c r="C511">
        <f>IF(AND($F510=Tabelle7[[#This Row],[ReceiverID]],$G510=Tabelle7[[#This Row],[SenderID]]),$C510,IF(ISBLANK($G510),$C510,$C510+1))</f>
        <v>105</v>
      </c>
      <c r="D511" t="s">
        <v>561</v>
      </c>
      <c r="E511">
        <v>1524</v>
      </c>
      <c r="H511" t="s">
        <v>6019</v>
      </c>
      <c r="I511" t="str">
        <f t="array" ref="I511">IFERROR(_xlfn.XLOOKUP(Tabelle7[[#This Row],[NegotiationID]]&amp;"FinalAccept",Tabelle7[NegotiationID]&amp;Tabelle7[ActionType],Tabelle7[ActionType],,0),_xlfn.XLOOKUP(Tabelle7[[#This Row],[NegotiationID]]&amp;"FinalReject",Tabelle7[NegotiationID]&amp;Tabelle7[ActionType],Tabelle7[ActionType],,0))</f>
        <v>FinalReject</v>
      </c>
      <c r="N511">
        <v>21</v>
      </c>
      <c r="O511">
        <v>21</v>
      </c>
      <c r="P511">
        <v>1</v>
      </c>
      <c r="Q511" t="s">
        <v>6020</v>
      </c>
    </row>
    <row r="512" ht="15" hidden="1" customHeight="1">
      <c r="A512" t="e">
        <f t="shared" ca="1" si="491"/>
        <v>#VALUE!</v>
      </c>
      <c r="B512" t="e">
        <f t="array" ref="B512" ca="1">_xlfn.XLOOKUP(Tabelle7[[#This Row],[ExperimentID]]&amp;Tabelle7[[#This Row],[NegotiationID]]&amp;Tabelle7[[#This Row],[MessageID]],ALL_IN_ONE[ExperimentID]&amp;ALL_IN_ONE[NegotiationID]&amp;ALL_IN_ONE[MessageID],ALL_IN_ONE[Gesamt_ID],,0)</f>
        <v>#VALUE!</v>
      </c>
      <c r="C512">
        <f>IF(AND($F511=Tabelle7[[#This Row],[ReceiverID]],$G511=Tabelle7[[#This Row],[SenderID]]),$C511,IF(ISBLANK($G511),$C511,$C511+1))</f>
        <v>105</v>
      </c>
      <c r="D512" t="s">
        <v>561</v>
      </c>
      <c r="E512">
        <v>1552</v>
      </c>
      <c r="H512" t="s">
        <v>6019</v>
      </c>
      <c r="I512" t="str">
        <f t="array" ref="I512">IFERROR(_xlfn.XLOOKUP(Tabelle7[[#This Row],[NegotiationID]]&amp;"FinalAccept",Tabelle7[NegotiationID]&amp;Tabelle7[ActionType],Tabelle7[ActionType],,0),_xlfn.XLOOKUP(Tabelle7[[#This Row],[NegotiationID]]&amp;"FinalReject",Tabelle7[NegotiationID]&amp;Tabelle7[ActionType],Tabelle7[ActionType],,0))</f>
        <v>FinalReject</v>
      </c>
      <c r="N512">
        <v>21</v>
      </c>
      <c r="O512">
        <v>21</v>
      </c>
      <c r="P512">
        <v>1</v>
      </c>
      <c r="Q512" t="s">
        <v>6020</v>
      </c>
    </row>
    <row r="513" ht="15" hidden="1" customHeight="1">
      <c r="A513" t="e">
        <f t="shared" ca="1" si="491"/>
        <v>#VALUE!</v>
      </c>
      <c r="B513" t="e">
        <f t="array" ref="B513" ca="1">_xlfn.XLOOKUP(Tabelle7[[#This Row],[ExperimentID]]&amp;Tabelle7[[#This Row],[NegotiationID]]&amp;Tabelle7[[#This Row],[MessageID]],ALL_IN_ONE[ExperimentID]&amp;ALL_IN_ONE[NegotiationID]&amp;ALL_IN_ONE[MessageID],ALL_IN_ONE[Gesamt_ID],,0)</f>
        <v>#VALUE!</v>
      </c>
      <c r="C513">
        <f>IF(AND($F512=Tabelle7[[#This Row],[ReceiverID]],$G512=Tabelle7[[#This Row],[SenderID]]),$C512,IF(ISBLANK($G512),$C512,$C512+1))</f>
        <v>105</v>
      </c>
      <c r="D513" t="s">
        <v>561</v>
      </c>
      <c r="E513">
        <v>1580</v>
      </c>
      <c r="H513" t="s">
        <v>6019</v>
      </c>
      <c r="I513" t="str">
        <f t="array" ref="I513">IFERROR(_xlfn.XLOOKUP(Tabelle7[[#This Row],[NegotiationID]]&amp;"FinalAccept",Tabelle7[NegotiationID]&amp;Tabelle7[ActionType],Tabelle7[ActionType],,0),_xlfn.XLOOKUP(Tabelle7[[#This Row],[NegotiationID]]&amp;"FinalReject",Tabelle7[NegotiationID]&amp;Tabelle7[ActionType],Tabelle7[ActionType],,0))</f>
        <v>FinalReject</v>
      </c>
      <c r="N513">
        <v>21</v>
      </c>
      <c r="O513">
        <v>21</v>
      </c>
      <c r="P513">
        <v>1</v>
      </c>
      <c r="Q513" t="s">
        <v>6020</v>
      </c>
    </row>
    <row r="514" ht="15" hidden="1" customHeight="1">
      <c r="A514" t="e">
        <f t="shared" ref="A514:A577" ca="1" si="492">MID(CELL("Dateiname",$A$1),FIND("]",CELL("Dateiname",$A$1))+1,31)</f>
        <v>#VALUE!</v>
      </c>
      <c r="B514" t="e">
        <f t="array" ref="B514" ca="1">_xlfn.XLOOKUP(Tabelle7[[#This Row],[ExperimentID]]&amp;Tabelle7[[#This Row],[NegotiationID]]&amp;Tabelle7[[#This Row],[MessageID]],ALL_IN_ONE[ExperimentID]&amp;ALL_IN_ONE[NegotiationID]&amp;ALL_IN_ONE[MessageID],ALL_IN_ONE[Gesamt_ID],,0)</f>
        <v>#VALUE!</v>
      </c>
      <c r="C514">
        <f>IF(AND($F513=Tabelle7[[#This Row],[ReceiverID]],$G513=Tabelle7[[#This Row],[SenderID]]),$C513,IF(ISBLANK($G513),$C513,$C513+1))</f>
        <v>105</v>
      </c>
      <c r="D514" t="s">
        <v>561</v>
      </c>
      <c r="E514">
        <v>1608</v>
      </c>
      <c r="H514" t="s">
        <v>6019</v>
      </c>
      <c r="I514" t="str">
        <f t="array" ref="I514">IFERROR(_xlfn.XLOOKUP(Tabelle7[[#This Row],[NegotiationID]]&amp;"FinalAccept",Tabelle7[NegotiationID]&amp;Tabelle7[ActionType],Tabelle7[ActionType],,0),_xlfn.XLOOKUP(Tabelle7[[#This Row],[NegotiationID]]&amp;"FinalReject",Tabelle7[NegotiationID]&amp;Tabelle7[ActionType],Tabelle7[ActionType],,0))</f>
        <v>FinalReject</v>
      </c>
      <c r="N514">
        <v>21</v>
      </c>
      <c r="O514">
        <v>21</v>
      </c>
      <c r="P514">
        <v>1</v>
      </c>
      <c r="Q514" t="s">
        <v>6020</v>
      </c>
    </row>
    <row r="515" ht="15" hidden="1" customHeight="1">
      <c r="A515" t="e">
        <f t="shared" ca="1" si="492"/>
        <v>#VALUE!</v>
      </c>
      <c r="B515" t="e">
        <f t="array" ref="B515" ca="1">_xlfn.XLOOKUP(Tabelle7[[#This Row],[ExperimentID]]&amp;Tabelle7[[#This Row],[NegotiationID]]&amp;Tabelle7[[#This Row],[MessageID]],ALL_IN_ONE[ExperimentID]&amp;ALL_IN_ONE[NegotiationID]&amp;ALL_IN_ONE[MessageID],ALL_IN_ONE[Gesamt_ID],,0)</f>
        <v>#VALUE!</v>
      </c>
      <c r="C515">
        <f>IF(AND($F514=Tabelle7[[#This Row],[ReceiverID]],$G514=Tabelle7[[#This Row],[SenderID]]),$C514,IF(ISBLANK($G514),$C514,$C514+1))</f>
        <v>105</v>
      </c>
      <c r="D515" t="s">
        <v>561</v>
      </c>
      <c r="E515">
        <v>1636</v>
      </c>
      <c r="H515" t="s">
        <v>6019</v>
      </c>
      <c r="I515" t="str">
        <f t="array" ref="I515">IFERROR(_xlfn.XLOOKUP(Tabelle7[[#This Row],[NegotiationID]]&amp;"FinalAccept",Tabelle7[NegotiationID]&amp;Tabelle7[ActionType],Tabelle7[ActionType],,0),_xlfn.XLOOKUP(Tabelle7[[#This Row],[NegotiationID]]&amp;"FinalReject",Tabelle7[NegotiationID]&amp;Tabelle7[ActionType],Tabelle7[ActionType],,0))</f>
        <v>FinalReject</v>
      </c>
      <c r="N515">
        <v>21</v>
      </c>
      <c r="O515">
        <v>21</v>
      </c>
      <c r="P515">
        <v>1</v>
      </c>
      <c r="Q515" t="s">
        <v>6020</v>
      </c>
    </row>
    <row r="516" ht="15" hidden="1" customHeight="1">
      <c r="A516" t="e">
        <f t="shared" ca="1" si="492"/>
        <v>#VALUE!</v>
      </c>
      <c r="B516" t="e">
        <f t="array" ref="B516" ca="1">_xlfn.XLOOKUP(Tabelle7[[#This Row],[ExperimentID]]&amp;Tabelle7[[#This Row],[NegotiationID]]&amp;Tabelle7[[#This Row],[MessageID]],ALL_IN_ONE[ExperimentID]&amp;ALL_IN_ONE[NegotiationID]&amp;ALL_IN_ONE[MessageID],ALL_IN_ONE[Gesamt_ID],,0)</f>
        <v>#VALUE!</v>
      </c>
      <c r="C516">
        <f>IF(AND($F515=Tabelle7[[#This Row],[ReceiverID]],$G515=Tabelle7[[#This Row],[SenderID]]),$C515,IF(ISBLANK($G515),$C515,$C515+1))</f>
        <v>105</v>
      </c>
      <c r="D516" t="s">
        <v>561</v>
      </c>
      <c r="E516">
        <v>1664</v>
      </c>
      <c r="H516" t="s">
        <v>6019</v>
      </c>
      <c r="I516" t="str">
        <f t="array" ref="I516">IFERROR(_xlfn.XLOOKUP(Tabelle7[[#This Row],[NegotiationID]]&amp;"FinalAccept",Tabelle7[NegotiationID]&amp;Tabelle7[ActionType],Tabelle7[ActionType],,0),_xlfn.XLOOKUP(Tabelle7[[#This Row],[NegotiationID]]&amp;"FinalReject",Tabelle7[NegotiationID]&amp;Tabelle7[ActionType],Tabelle7[ActionType],,0))</f>
        <v>FinalReject</v>
      </c>
      <c r="N516">
        <v>21</v>
      </c>
      <c r="O516">
        <v>21</v>
      </c>
      <c r="P516">
        <v>1</v>
      </c>
      <c r="Q516" t="s">
        <v>6020</v>
      </c>
    </row>
    <row r="517" ht="15" hidden="1" customHeight="1">
      <c r="A517" t="e">
        <f t="shared" ca="1" si="492"/>
        <v>#VALUE!</v>
      </c>
      <c r="B517" t="e">
        <f t="array" ref="B517" ca="1">_xlfn.XLOOKUP(Tabelle7[[#This Row],[ExperimentID]]&amp;Tabelle7[[#This Row],[NegotiationID]]&amp;Tabelle7[[#This Row],[MessageID]],ALL_IN_ONE[ExperimentID]&amp;ALL_IN_ONE[NegotiationID]&amp;ALL_IN_ONE[MessageID],ALL_IN_ONE[Gesamt_ID],,0)</f>
        <v>#VALUE!</v>
      </c>
      <c r="C517">
        <f>IF(AND($F516=Tabelle7[[#This Row],[ReceiverID]],$G516=Tabelle7[[#This Row],[SenderID]]),$C516,IF(ISBLANK($G516),$C516,$C516+1))</f>
        <v>105</v>
      </c>
      <c r="D517" t="s">
        <v>561</v>
      </c>
      <c r="E517">
        <v>1692</v>
      </c>
      <c r="H517" t="s">
        <v>6019</v>
      </c>
      <c r="I517" t="str">
        <f t="array" ref="I517">IFERROR(_xlfn.XLOOKUP(Tabelle7[[#This Row],[NegotiationID]]&amp;"FinalAccept",Tabelle7[NegotiationID]&amp;Tabelle7[ActionType],Tabelle7[ActionType],,0),_xlfn.XLOOKUP(Tabelle7[[#This Row],[NegotiationID]]&amp;"FinalReject",Tabelle7[NegotiationID]&amp;Tabelle7[ActionType],Tabelle7[ActionType],,0))</f>
        <v>FinalReject</v>
      </c>
      <c r="N517">
        <v>21</v>
      </c>
      <c r="O517">
        <v>21</v>
      </c>
      <c r="P517">
        <v>1</v>
      </c>
      <c r="Q517" t="s">
        <v>6020</v>
      </c>
    </row>
    <row r="518" ht="15" hidden="1" customHeight="1">
      <c r="A518" t="e">
        <f t="shared" ca="1" si="492"/>
        <v>#VALUE!</v>
      </c>
      <c r="B518" t="e">
        <f t="array" ref="B518" ca="1">_xlfn.XLOOKUP(Tabelle7[[#This Row],[ExperimentID]]&amp;Tabelle7[[#This Row],[NegotiationID]]&amp;Tabelle7[[#This Row],[MessageID]],ALL_IN_ONE[ExperimentID]&amp;ALL_IN_ONE[NegotiationID]&amp;ALL_IN_ONE[MessageID],ALL_IN_ONE[Gesamt_ID],,0)</f>
        <v>#VALUE!</v>
      </c>
      <c r="C518">
        <f>IF(AND($F517=Tabelle7[[#This Row],[ReceiverID]],$G517=Tabelle7[[#This Row],[SenderID]]),$C517,IF(ISBLANK($G517),$C517,$C517+1))</f>
        <v>105</v>
      </c>
      <c r="D518" t="s">
        <v>561</v>
      </c>
      <c r="E518">
        <v>1720</v>
      </c>
      <c r="H518" t="s">
        <v>6019</v>
      </c>
      <c r="I518" t="str">
        <f t="array" ref="I518">IFERROR(_xlfn.XLOOKUP(Tabelle7[[#This Row],[NegotiationID]]&amp;"FinalAccept",Tabelle7[NegotiationID]&amp;Tabelle7[ActionType],Tabelle7[ActionType],,0),_xlfn.XLOOKUP(Tabelle7[[#This Row],[NegotiationID]]&amp;"FinalReject",Tabelle7[NegotiationID]&amp;Tabelle7[ActionType],Tabelle7[ActionType],,0))</f>
        <v>FinalReject</v>
      </c>
      <c r="N518">
        <v>21</v>
      </c>
      <c r="O518">
        <v>1494</v>
      </c>
      <c r="P518">
        <v>11</v>
      </c>
      <c r="Q518" t="s">
        <v>6020</v>
      </c>
    </row>
    <row r="519" ht="15" customHeight="1">
      <c r="A519" t="e">
        <f t="shared" ca="1" si="492"/>
        <v>#VALUE!</v>
      </c>
      <c r="B519" t="e">
        <f t="array" ref="B519" ca="1">_xlfn.XLOOKUP(Tabelle7[[#This Row],[ExperimentID]]&amp;Tabelle7[[#This Row],[NegotiationID]]&amp;Tabelle7[[#This Row],[MessageID]],ALL_IN_ONE[ExperimentID]&amp;ALL_IN_ONE[NegotiationID]&amp;ALL_IN_ONE[MessageID],ALL_IN_ONE[Gesamt_ID],,0)</f>
        <v>#VALUE!</v>
      </c>
      <c r="C519">
        <f>IF(AND($F518=Tabelle7[[#This Row],[ReceiverID]],$G518=Tabelle7[[#This Row],[SenderID]]),$C518,IF(ISBLANK($G518),$C518,$C518+1))</f>
        <v>105</v>
      </c>
      <c r="D519" t="s">
        <v>561</v>
      </c>
      <c r="E519">
        <v>8618</v>
      </c>
      <c r="F519">
        <v>1722</v>
      </c>
      <c r="G519">
        <v>1721</v>
      </c>
      <c r="H519" t="s">
        <v>19</v>
      </c>
      <c r="I519" t="str">
        <f t="array" ref="I519">IFERROR(_xlfn.XLOOKUP(Tabelle7[[#This Row],[NegotiationID]]&amp;"FinalAccept",Tabelle7[NegotiationID]&amp;Tabelle7[ActionType],Tabelle7[ActionType],,0),_xlfn.XLOOKUP(Tabelle7[[#This Row],[NegotiationID]]&amp;"FinalReject",Tabelle7[NegotiationID]&amp;Tabelle7[ActionType],Tabelle7[ActionType],,0))</f>
        <v>FinalReject</v>
      </c>
      <c r="J519">
        <v>0.72219999999999995</v>
      </c>
      <c r="K519">
        <v>0.14399999999999999</v>
      </c>
      <c r="L519">
        <v>0.86619999999999997</v>
      </c>
      <c r="M519">
        <v>0.57820000000000005</v>
      </c>
      <c r="N519">
        <v>88</v>
      </c>
      <c r="O519">
        <v>1494</v>
      </c>
      <c r="P519">
        <v>11</v>
      </c>
      <c r="Q519" s="3" t="s">
        <v>934</v>
      </c>
    </row>
    <row r="520" ht="15" customHeight="1">
      <c r="A520" t="e">
        <f t="shared" ca="1" si="492"/>
        <v>#VALUE!</v>
      </c>
      <c r="B520" t="e">
        <f t="array" ref="B520" ca="1">_xlfn.XLOOKUP(Tabelle7[[#This Row],[ExperimentID]]&amp;Tabelle7[[#This Row],[NegotiationID]]&amp;Tabelle7[[#This Row],[MessageID]],ALL_IN_ONE[ExperimentID]&amp;ALL_IN_ONE[NegotiationID]&amp;ALL_IN_ONE[MessageID],ALL_IN_ONE[Gesamt_ID],,0)</f>
        <v>#VALUE!</v>
      </c>
      <c r="C520">
        <f>IF(AND($F519=Tabelle7[[#This Row],[ReceiverID]],$G519=Tabelle7[[#This Row],[SenderID]]),$C519,IF(ISBLANK($G519),$C519,$C519+1))</f>
        <v>105</v>
      </c>
      <c r="D520" t="s">
        <v>561</v>
      </c>
      <c r="E520">
        <v>9464</v>
      </c>
      <c r="F520">
        <v>1721</v>
      </c>
      <c r="G520">
        <v>1722</v>
      </c>
      <c r="H520" t="s">
        <v>31</v>
      </c>
      <c r="I520" t="str">
        <f t="array" ref="I520">IFERROR(_xlfn.XLOOKUP(Tabelle7[[#This Row],[NegotiationID]]&amp;"FinalAccept",Tabelle7[NegotiationID]&amp;Tabelle7[ActionType],Tabelle7[ActionType],,0),_xlfn.XLOOKUP(Tabelle7[[#This Row],[NegotiationID]]&amp;"FinalReject",Tabelle7[NegotiationID]&amp;Tabelle7[ActionType],Tabelle7[ActionType],,0))</f>
        <v>FinalReject</v>
      </c>
      <c r="J520">
        <v>0.58860000000000001</v>
      </c>
      <c r="K520">
        <v>0.43659999999999999</v>
      </c>
      <c r="L520">
        <v>1.0251999999999999</v>
      </c>
      <c r="M520">
        <v>0.152</v>
      </c>
      <c r="N520">
        <v>105</v>
      </c>
      <c r="O520">
        <v>1494</v>
      </c>
      <c r="P520">
        <v>11</v>
      </c>
      <c r="Q520" s="3" t="s">
        <v>935</v>
      </c>
    </row>
    <row r="521" ht="15" customHeight="1">
      <c r="A521" t="e">
        <f t="shared" ca="1" si="492"/>
        <v>#VALUE!</v>
      </c>
      <c r="B521" t="e">
        <f t="array" ref="B521" ca="1">_xlfn.XLOOKUP(Tabelle7[[#This Row],[ExperimentID]]&amp;Tabelle7[[#This Row],[NegotiationID]]&amp;Tabelle7[[#This Row],[MessageID]],ALL_IN_ONE[ExperimentID]&amp;ALL_IN_ONE[NegotiationID]&amp;ALL_IN_ONE[MessageID],ALL_IN_ONE[Gesamt_ID],,0)</f>
        <v>#VALUE!</v>
      </c>
      <c r="C521">
        <f>IF(AND($F520=Tabelle7[[#This Row],[ReceiverID]],$G520=Tabelle7[[#This Row],[SenderID]]),$C520,IF(ISBLANK($G520),$C520,$C520+1))</f>
        <v>105</v>
      </c>
      <c r="D521" t="s">
        <v>561</v>
      </c>
      <c r="E521">
        <v>9620</v>
      </c>
      <c r="F521">
        <v>1722</v>
      </c>
      <c r="G521">
        <v>1721</v>
      </c>
      <c r="H521" t="s">
        <v>31</v>
      </c>
      <c r="I521" t="str">
        <f t="array" ref="I521">IFERROR(_xlfn.XLOOKUP(Tabelle7[[#This Row],[NegotiationID]]&amp;"FinalAccept",Tabelle7[NegotiationID]&amp;Tabelle7[ActionType],Tabelle7[ActionType],,0),_xlfn.XLOOKUP(Tabelle7[[#This Row],[NegotiationID]]&amp;"FinalReject",Tabelle7[NegotiationID]&amp;Tabelle7[ActionType],Tabelle7[ActionType],,0))</f>
        <v>FinalReject</v>
      </c>
      <c r="J521">
        <v>0.68799999999999994</v>
      </c>
      <c r="K521">
        <v>0.223</v>
      </c>
      <c r="L521">
        <v>0.91100000000000003</v>
      </c>
      <c r="M521">
        <v>0.46500000000000002</v>
      </c>
      <c r="N521">
        <v>264</v>
      </c>
      <c r="O521">
        <v>1494</v>
      </c>
      <c r="P521">
        <v>11</v>
      </c>
      <c r="Q521" s="3" t="s">
        <v>936</v>
      </c>
    </row>
    <row r="522" ht="15" customHeight="1">
      <c r="A522" t="e">
        <f t="shared" ca="1" si="492"/>
        <v>#VALUE!</v>
      </c>
      <c r="B522" t="e">
        <f t="array" ref="B522" ca="1">_xlfn.XLOOKUP(Tabelle7[[#This Row],[ExperimentID]]&amp;Tabelle7[[#This Row],[NegotiationID]]&amp;Tabelle7[[#This Row],[MessageID]],ALL_IN_ONE[ExperimentID]&amp;ALL_IN_ONE[NegotiationID]&amp;ALL_IN_ONE[MessageID],ALL_IN_ONE[Gesamt_ID],,0)</f>
        <v>#VALUE!</v>
      </c>
      <c r="C522">
        <f>IF(AND($F521=Tabelle7[[#This Row],[ReceiverID]],$G521=Tabelle7[[#This Row],[SenderID]]),$C521,IF(ISBLANK($G521),$C521,$C521+1))</f>
        <v>105</v>
      </c>
      <c r="D522" t="s">
        <v>561</v>
      </c>
      <c r="E522">
        <v>10362</v>
      </c>
      <c r="F522">
        <v>1721</v>
      </c>
      <c r="G522">
        <v>1722</v>
      </c>
      <c r="H522" t="s">
        <v>31</v>
      </c>
      <c r="I522" t="str">
        <f t="array" ref="I522">IFERROR(_xlfn.XLOOKUP(Tabelle7[[#This Row],[NegotiationID]]&amp;"FinalAccept",Tabelle7[NegotiationID]&amp;Tabelle7[ActionType],Tabelle7[ActionType],,0),_xlfn.XLOOKUP(Tabelle7[[#This Row],[NegotiationID]]&amp;"FinalReject",Tabelle7[NegotiationID]&amp;Tabelle7[ActionType],Tabelle7[ActionType],,0))</f>
        <v>FinalReject</v>
      </c>
      <c r="J522">
        <v>0.60240000000000005</v>
      </c>
      <c r="K522">
        <v>0.23999999999999999</v>
      </c>
      <c r="L522">
        <v>0.84240000000000004</v>
      </c>
      <c r="M522">
        <v>0.3624</v>
      </c>
      <c r="N522">
        <v>251</v>
      </c>
      <c r="O522">
        <v>1494</v>
      </c>
      <c r="P522">
        <v>11</v>
      </c>
      <c r="Q522" s="3" t="s">
        <v>937</v>
      </c>
    </row>
    <row r="523" ht="15" customHeight="1">
      <c r="A523" t="e">
        <f t="shared" ca="1" si="492"/>
        <v>#VALUE!</v>
      </c>
      <c r="B523" t="e">
        <f t="array" ref="B523" ca="1">_xlfn.XLOOKUP(Tabelle7[[#This Row],[ExperimentID]]&amp;Tabelle7[[#This Row],[NegotiationID]]&amp;Tabelle7[[#This Row],[MessageID]],ALL_IN_ONE[ExperimentID]&amp;ALL_IN_ONE[NegotiationID]&amp;ALL_IN_ONE[MessageID],ALL_IN_ONE[Gesamt_ID],,0)</f>
        <v>#VALUE!</v>
      </c>
      <c r="C523">
        <f>IF(AND($F522=Tabelle7[[#This Row],[ReceiverID]],$G522=Tabelle7[[#This Row],[SenderID]]),$C522,IF(ISBLANK($G522),$C522,$C522+1))</f>
        <v>105</v>
      </c>
      <c r="D523" t="s">
        <v>561</v>
      </c>
      <c r="E523">
        <v>12027</v>
      </c>
      <c r="F523">
        <v>1722</v>
      </c>
      <c r="G523">
        <v>1721</v>
      </c>
      <c r="H523" t="s">
        <v>31</v>
      </c>
      <c r="I523" t="str">
        <f t="array" ref="I523">IFERROR(_xlfn.XLOOKUP(Tabelle7[[#This Row],[NegotiationID]]&amp;"FinalAccept",Tabelle7[NegotiationID]&amp;Tabelle7[ActionType],Tabelle7[ActionType],,0),_xlfn.XLOOKUP(Tabelle7[[#This Row],[NegotiationID]]&amp;"FinalReject",Tabelle7[NegotiationID]&amp;Tabelle7[ActionType],Tabelle7[ActionType],,0))</f>
        <v>FinalReject</v>
      </c>
      <c r="J523">
        <v>0.62</v>
      </c>
      <c r="K523">
        <v>0.37519999999999998</v>
      </c>
      <c r="L523">
        <v>0.99519999999999997</v>
      </c>
      <c r="M523">
        <v>0.24479999999999999</v>
      </c>
      <c r="N523">
        <v>179</v>
      </c>
      <c r="O523">
        <v>1494</v>
      </c>
      <c r="P523">
        <v>11</v>
      </c>
      <c r="Q523" s="3" t="s">
        <v>938</v>
      </c>
    </row>
    <row r="524" ht="15" customHeight="1">
      <c r="A524" t="e">
        <f t="shared" ca="1" si="492"/>
        <v>#VALUE!</v>
      </c>
      <c r="B524" t="e">
        <f t="array" ref="B524" ca="1">_xlfn.XLOOKUP(Tabelle7[[#This Row],[ExperimentID]]&amp;Tabelle7[[#This Row],[NegotiationID]]&amp;Tabelle7[[#This Row],[MessageID]],ALL_IN_ONE[ExperimentID]&amp;ALL_IN_ONE[NegotiationID]&amp;ALL_IN_ONE[MessageID],ALL_IN_ONE[Gesamt_ID],,0)</f>
        <v>#VALUE!</v>
      </c>
      <c r="C524">
        <f>IF(AND($F523=Tabelle7[[#This Row],[ReceiverID]],$G523=Tabelle7[[#This Row],[SenderID]]),$C523,IF(ISBLANK($G523),$C523,$C523+1))</f>
        <v>105</v>
      </c>
      <c r="D524" t="s">
        <v>561</v>
      </c>
      <c r="E524">
        <v>13078</v>
      </c>
      <c r="F524">
        <v>1721</v>
      </c>
      <c r="G524">
        <v>1722</v>
      </c>
      <c r="H524" t="s">
        <v>31</v>
      </c>
      <c r="I524" t="str">
        <f t="array" ref="I524">IFERROR(_xlfn.XLOOKUP(Tabelle7[[#This Row],[NegotiationID]]&amp;"FinalAccept",Tabelle7[NegotiationID]&amp;Tabelle7[ActionType],Tabelle7[ActionType],,0),_xlfn.XLOOKUP(Tabelle7[[#This Row],[NegotiationID]]&amp;"FinalReject",Tabelle7[NegotiationID]&amp;Tabelle7[ActionType],Tabelle7[ActionType],,0))</f>
        <v>FinalReject</v>
      </c>
      <c r="J524">
        <v>0.57520000000000004</v>
      </c>
      <c r="K524">
        <v>0.41999999999999998</v>
      </c>
      <c r="L524">
        <v>0.99519999999999997</v>
      </c>
      <c r="M524">
        <v>0.1552</v>
      </c>
      <c r="N524">
        <v>171</v>
      </c>
      <c r="O524">
        <v>1494</v>
      </c>
      <c r="P524">
        <v>11</v>
      </c>
      <c r="Q524" s="3" t="s">
        <v>939</v>
      </c>
    </row>
    <row r="525" ht="15" customHeight="1">
      <c r="A525" t="e">
        <f t="shared" ca="1" si="492"/>
        <v>#VALUE!</v>
      </c>
      <c r="B525" t="e">
        <f t="array" ref="B525" ca="1">_xlfn.XLOOKUP(Tabelle7[[#This Row],[ExperimentID]]&amp;Tabelle7[[#This Row],[NegotiationID]]&amp;Tabelle7[[#This Row],[MessageID]],ALL_IN_ONE[ExperimentID]&amp;ALL_IN_ONE[NegotiationID]&amp;ALL_IN_ONE[MessageID],ALL_IN_ONE[Gesamt_ID],,0)</f>
        <v>#VALUE!</v>
      </c>
      <c r="C525">
        <f>IF(AND($F524=Tabelle7[[#This Row],[ReceiverID]],$G524=Tabelle7[[#This Row],[SenderID]]),$C524,IF(ISBLANK($G524),$C524,$C524+1))</f>
        <v>105</v>
      </c>
      <c r="D525" t="s">
        <v>561</v>
      </c>
      <c r="E525">
        <v>13731</v>
      </c>
      <c r="F525">
        <v>1722</v>
      </c>
      <c r="G525">
        <v>1721</v>
      </c>
      <c r="H525" t="s">
        <v>31</v>
      </c>
      <c r="I525" t="str">
        <f t="array" ref="I525">IFERROR(_xlfn.XLOOKUP(Tabelle7[[#This Row],[NegotiationID]]&amp;"FinalAccept",Tabelle7[NegotiationID]&amp;Tabelle7[ActionType],Tabelle7[ActionType],,0),_xlfn.XLOOKUP(Tabelle7[[#This Row],[NegotiationID]]&amp;"FinalReject",Tabelle7[NegotiationID]&amp;Tabelle7[ActionType],Tabelle7[ActionType],,0))</f>
        <v>FinalReject</v>
      </c>
      <c r="J525">
        <v>0.54800000000000004</v>
      </c>
      <c r="K525">
        <v>0.4012</v>
      </c>
      <c r="L525">
        <v>0.94920000000000004</v>
      </c>
      <c r="M525">
        <v>0.14680000000000001</v>
      </c>
      <c r="N525">
        <v>91</v>
      </c>
      <c r="O525">
        <v>1494</v>
      </c>
      <c r="P525">
        <v>11</v>
      </c>
      <c r="Q525" s="3" t="s">
        <v>940</v>
      </c>
    </row>
    <row r="526" ht="15" customHeight="1">
      <c r="A526" t="e">
        <f t="shared" ca="1" si="492"/>
        <v>#VALUE!</v>
      </c>
      <c r="B526" t="e">
        <f t="array" ref="B526" ca="1">_xlfn.XLOOKUP(Tabelle7[[#This Row],[ExperimentID]]&amp;Tabelle7[[#This Row],[NegotiationID]]&amp;Tabelle7[[#This Row],[MessageID]],ALL_IN_ONE[ExperimentID]&amp;ALL_IN_ONE[NegotiationID]&amp;ALL_IN_ONE[MessageID],ALL_IN_ONE[Gesamt_ID],,0)</f>
        <v>#VALUE!</v>
      </c>
      <c r="C526">
        <f>IF(AND($F525=Tabelle7[[#This Row],[ReceiverID]],$G525=Tabelle7[[#This Row],[SenderID]]),$C525,IF(ISBLANK($G525),$C525,$C525+1))</f>
        <v>105</v>
      </c>
      <c r="D526" t="s">
        <v>561</v>
      </c>
      <c r="E526">
        <v>14213</v>
      </c>
      <c r="F526">
        <v>1721</v>
      </c>
      <c r="G526">
        <v>1722</v>
      </c>
      <c r="H526" t="s">
        <v>31</v>
      </c>
      <c r="I526" t="str">
        <f t="array" ref="I526">IFERROR(_xlfn.XLOOKUP(Tabelle7[[#This Row],[NegotiationID]]&amp;"FinalAccept",Tabelle7[NegotiationID]&amp;Tabelle7[ActionType],Tabelle7[ActionType],,0),_xlfn.XLOOKUP(Tabelle7[[#This Row],[NegotiationID]]&amp;"FinalReject",Tabelle7[NegotiationID]&amp;Tabelle7[ActionType],Tabelle7[ActionType],,0))</f>
        <v>FinalReject</v>
      </c>
      <c r="J526">
        <v>0.54479999999999995</v>
      </c>
      <c r="K526">
        <v>0.31019999999999998</v>
      </c>
      <c r="L526">
        <v>0.85499999999999998</v>
      </c>
      <c r="M526">
        <v>0.2346</v>
      </c>
      <c r="N526">
        <v>139</v>
      </c>
      <c r="O526">
        <v>1494</v>
      </c>
      <c r="P526">
        <v>11</v>
      </c>
      <c r="Q526" s="3" t="s">
        <v>941</v>
      </c>
    </row>
    <row r="527" ht="15" customHeight="1">
      <c r="A527" t="e">
        <f t="shared" ca="1" si="492"/>
        <v>#VALUE!</v>
      </c>
      <c r="B527" t="e">
        <f t="array" ref="B527" ca="1">_xlfn.XLOOKUP(Tabelle7[[#This Row],[ExperimentID]]&amp;Tabelle7[[#This Row],[NegotiationID]]&amp;Tabelle7[[#This Row],[MessageID]],ALL_IN_ONE[ExperimentID]&amp;ALL_IN_ONE[NegotiationID]&amp;ALL_IN_ONE[MessageID],ALL_IN_ONE[Gesamt_ID],,0)</f>
        <v>#VALUE!</v>
      </c>
      <c r="C527">
        <f>IF(AND($F526=Tabelle7[[#This Row],[ReceiverID]],$G526=Tabelle7[[#This Row],[SenderID]]),$C526,IF(ISBLANK($G526),$C526,$C526+1))</f>
        <v>105</v>
      </c>
      <c r="D527" t="s">
        <v>561</v>
      </c>
      <c r="E527">
        <v>14261</v>
      </c>
      <c r="F527">
        <v>1722</v>
      </c>
      <c r="G527">
        <v>1721</v>
      </c>
      <c r="H527" t="s">
        <v>31</v>
      </c>
      <c r="I527" t="str">
        <f t="array" ref="I527">IFERROR(_xlfn.XLOOKUP(Tabelle7[[#This Row],[NegotiationID]]&amp;"FinalAccept",Tabelle7[NegotiationID]&amp;Tabelle7[ActionType],Tabelle7[ActionType],,0),_xlfn.XLOOKUP(Tabelle7[[#This Row],[NegotiationID]]&amp;"FinalReject",Tabelle7[NegotiationID]&amp;Tabelle7[ActionType],Tabelle7[ActionType],,0))</f>
        <v>FinalReject</v>
      </c>
      <c r="J527">
        <v>0.45600000000000002</v>
      </c>
      <c r="K527">
        <v>0.44379999999999997</v>
      </c>
      <c r="L527">
        <v>0.89980000000000004</v>
      </c>
      <c r="M527">
        <v>0.012200000000000001</v>
      </c>
      <c r="N527">
        <v>127</v>
      </c>
      <c r="O527">
        <v>1494</v>
      </c>
      <c r="P527">
        <v>11</v>
      </c>
      <c r="Q527" s="3" t="s">
        <v>942</v>
      </c>
    </row>
    <row r="528" ht="15" customHeight="1">
      <c r="A528" t="e">
        <f t="shared" ca="1" si="492"/>
        <v>#VALUE!</v>
      </c>
      <c r="B528" t="e">
        <f t="array" ref="B528" ca="1">_xlfn.XLOOKUP(Tabelle7[[#This Row],[ExperimentID]]&amp;Tabelle7[[#This Row],[NegotiationID]]&amp;Tabelle7[[#This Row],[MessageID]],ALL_IN_ONE[ExperimentID]&amp;ALL_IN_ONE[NegotiationID]&amp;ALL_IN_ONE[MessageID],ALL_IN_ONE[Gesamt_ID],,0)</f>
        <v>#VALUE!</v>
      </c>
      <c r="C528">
        <f>IF(AND($F527=Tabelle7[[#This Row],[ReceiverID]],$G527=Tabelle7[[#This Row],[SenderID]]),$C527,IF(ISBLANK($G527),$C527,$C527+1))</f>
        <v>105</v>
      </c>
      <c r="D528" t="s">
        <v>561</v>
      </c>
      <c r="E528">
        <v>14295</v>
      </c>
      <c r="F528">
        <v>1721</v>
      </c>
      <c r="G528">
        <v>1722</v>
      </c>
      <c r="H528" t="s">
        <v>40</v>
      </c>
      <c r="I528" t="str">
        <f t="array" ref="I528">IFERROR(_xlfn.XLOOKUP(Tabelle7[[#This Row],[NegotiationID]]&amp;"FinalAccept",Tabelle7[NegotiationID]&amp;Tabelle7[ActionType],Tabelle7[ActionType],,0),_xlfn.XLOOKUP(Tabelle7[[#This Row],[NegotiationID]]&amp;"FinalReject",Tabelle7[NegotiationID]&amp;Tabelle7[ActionType],Tabelle7[ActionType],,0))</f>
        <v>FinalReject</v>
      </c>
      <c r="J528">
        <v>0.44379999999999997</v>
      </c>
      <c r="K528">
        <v>0.45600000000000002</v>
      </c>
      <c r="L528">
        <v>0.89980000000000004</v>
      </c>
      <c r="M528">
        <v>0.012200000000000001</v>
      </c>
      <c r="N528">
        <v>58</v>
      </c>
      <c r="O528">
        <v>1494</v>
      </c>
      <c r="P528">
        <v>11</v>
      </c>
      <c r="Q528" s="3" t="s">
        <v>943</v>
      </c>
    </row>
    <row r="529" ht="15" hidden="1" customHeight="1">
      <c r="A529" t="e">
        <f t="shared" ca="1" si="492"/>
        <v>#VALUE!</v>
      </c>
      <c r="B529" t="e">
        <f t="array" ref="B529" ca="1">_xlfn.XLOOKUP(Tabelle7[[#This Row],[ExperimentID]]&amp;Tabelle7[[#This Row],[NegotiationID]]&amp;Tabelle7[[#This Row],[MessageID]],ALL_IN_ONE[ExperimentID]&amp;ALL_IN_ONE[NegotiationID]&amp;ALL_IN_ONE[MessageID],ALL_IN_ONE[Gesamt_ID],,0)</f>
        <v>#VALUE!</v>
      </c>
      <c r="C529">
        <f>IF(AND($F528=Tabelle7[[#This Row],[ReceiverID]],$G528=Tabelle7[[#This Row],[SenderID]]),$C528,IF(ISBLANK($G528),$C528,$C528+1))</f>
        <v>106</v>
      </c>
      <c r="D529" t="s">
        <v>561</v>
      </c>
      <c r="E529">
        <v>1748</v>
      </c>
      <c r="H529" t="s">
        <v>6019</v>
      </c>
      <c r="I529" t="str">
        <f t="array" ref="I529">IFERROR(_xlfn.XLOOKUP(Tabelle7[[#This Row],[NegotiationID]]&amp;"FinalAccept",Tabelle7[NegotiationID]&amp;Tabelle7[ActionType],Tabelle7[ActionType],,0),_xlfn.XLOOKUP(Tabelle7[[#This Row],[NegotiationID]]&amp;"FinalReject",Tabelle7[NegotiationID]&amp;Tabelle7[ActionType],Tabelle7[ActionType],,0))</f>
        <v>FinalAccept</v>
      </c>
      <c r="N529">
        <v>21</v>
      </c>
      <c r="O529">
        <v>3270</v>
      </c>
      <c r="P529">
        <v>14</v>
      </c>
      <c r="Q529" t="s">
        <v>6020</v>
      </c>
    </row>
    <row r="530" ht="15" customHeight="1">
      <c r="A530" t="e">
        <f t="shared" ca="1" si="492"/>
        <v>#VALUE!</v>
      </c>
      <c r="B530" t="e">
        <f t="array" ref="B530" ca="1">_xlfn.XLOOKUP(Tabelle7[[#This Row],[ExperimentID]]&amp;Tabelle7[[#This Row],[NegotiationID]]&amp;Tabelle7[[#This Row],[MessageID]],ALL_IN_ONE[ExperimentID]&amp;ALL_IN_ONE[NegotiationID]&amp;ALL_IN_ONE[MessageID],ALL_IN_ONE[Gesamt_ID],,0)</f>
        <v>#VALUE!</v>
      </c>
      <c r="C530">
        <f>IF(AND($F529=Tabelle7[[#This Row],[ReceiverID]],$G529=Tabelle7[[#This Row],[SenderID]]),$C529,IF(ISBLANK($G529),$C529,$C529+1))</f>
        <v>106</v>
      </c>
      <c r="D530" t="s">
        <v>561</v>
      </c>
      <c r="E530">
        <v>8489</v>
      </c>
      <c r="F530">
        <v>1750</v>
      </c>
      <c r="G530">
        <v>1749</v>
      </c>
      <c r="H530" t="s">
        <v>19</v>
      </c>
      <c r="I530" t="str">
        <f t="array" ref="I530">IFERROR(_xlfn.XLOOKUP(Tabelle7[[#This Row],[NegotiationID]]&amp;"FinalAccept",Tabelle7[NegotiationID]&amp;Tabelle7[ActionType],Tabelle7[ActionType],,0),_xlfn.XLOOKUP(Tabelle7[[#This Row],[NegotiationID]]&amp;"FinalReject",Tabelle7[NegotiationID]&amp;Tabelle7[ActionType],Tabelle7[ActionType],,0))</f>
        <v>FinalAccept</v>
      </c>
      <c r="J530">
        <v>0.81999999999999995</v>
      </c>
      <c r="K530">
        <v>0.28839999999999999</v>
      </c>
      <c r="L530">
        <v>1.1084000000000001</v>
      </c>
      <c r="M530">
        <v>0.53159999999999996</v>
      </c>
      <c r="N530">
        <v>73</v>
      </c>
      <c r="O530">
        <v>3270</v>
      </c>
      <c r="P530">
        <v>14</v>
      </c>
      <c r="Q530" s="3" t="s">
        <v>944</v>
      </c>
    </row>
    <row r="531" ht="15" customHeight="1">
      <c r="A531" t="e">
        <f t="shared" ca="1" si="492"/>
        <v>#VALUE!</v>
      </c>
      <c r="B531" t="e">
        <f t="array" ref="B531" ca="1">_xlfn.XLOOKUP(Tabelle7[[#This Row],[ExperimentID]]&amp;Tabelle7[[#This Row],[NegotiationID]]&amp;Tabelle7[[#This Row],[MessageID]],ALL_IN_ONE[ExperimentID]&amp;ALL_IN_ONE[NegotiationID]&amp;ALL_IN_ONE[MessageID],ALL_IN_ONE[Gesamt_ID],,0)</f>
        <v>#VALUE!</v>
      </c>
      <c r="C531">
        <f>IF(AND($F530=Tabelle7[[#This Row],[ReceiverID]],$G530=Tabelle7[[#This Row],[SenderID]]),$C530,IF(ISBLANK($G530),$C530,$C530+1))</f>
        <v>106</v>
      </c>
      <c r="D531" t="s">
        <v>561</v>
      </c>
      <c r="E531">
        <v>9343</v>
      </c>
      <c r="F531">
        <v>1749</v>
      </c>
      <c r="G531">
        <v>1750</v>
      </c>
      <c r="H531" t="s">
        <v>31</v>
      </c>
      <c r="I531" t="str">
        <f t="array" ref="I531">IFERROR(_xlfn.XLOOKUP(Tabelle7[[#This Row],[NegotiationID]]&amp;"FinalAccept",Tabelle7[NegotiationID]&amp;Tabelle7[ActionType],Tabelle7[ActionType],,0),_xlfn.XLOOKUP(Tabelle7[[#This Row],[NegotiationID]]&amp;"FinalReject",Tabelle7[NegotiationID]&amp;Tabelle7[ActionType],Tabelle7[ActionType],,0))</f>
        <v>FinalAccept</v>
      </c>
      <c r="J531">
        <v>0.82599999999999996</v>
      </c>
      <c r="K531">
        <v>0.25340000000000001</v>
      </c>
      <c r="L531">
        <v>1.0793999999999999</v>
      </c>
      <c r="M531">
        <v>0.5726</v>
      </c>
      <c r="N531">
        <v>138</v>
      </c>
      <c r="O531">
        <v>3270</v>
      </c>
      <c r="P531">
        <v>14</v>
      </c>
      <c r="Q531" s="3" t="s">
        <v>945</v>
      </c>
    </row>
    <row r="532" ht="15" customHeight="1">
      <c r="A532" t="e">
        <f t="shared" ca="1" si="492"/>
        <v>#VALUE!</v>
      </c>
      <c r="B532" t="e">
        <f t="array" ref="B532" ca="1">_xlfn.XLOOKUP(Tabelle7[[#This Row],[ExperimentID]]&amp;Tabelle7[[#This Row],[NegotiationID]]&amp;Tabelle7[[#This Row],[MessageID]],ALL_IN_ONE[ExperimentID]&amp;ALL_IN_ONE[NegotiationID]&amp;ALL_IN_ONE[MessageID],ALL_IN_ONE[Gesamt_ID],,0)</f>
        <v>#VALUE!</v>
      </c>
      <c r="C532">
        <f>IF(AND($F531=Tabelle7[[#This Row],[ReceiverID]],$G531=Tabelle7[[#This Row],[SenderID]]),$C531,IF(ISBLANK($G531),$C531,$C531+1))</f>
        <v>106</v>
      </c>
      <c r="D532" t="s">
        <v>561</v>
      </c>
      <c r="E532">
        <v>10238</v>
      </c>
      <c r="F532">
        <v>1750</v>
      </c>
      <c r="G532">
        <v>1749</v>
      </c>
      <c r="H532" t="s">
        <v>31</v>
      </c>
      <c r="I532" t="str">
        <f t="array" ref="I532">IFERROR(_xlfn.XLOOKUP(Tabelle7[[#This Row],[NegotiationID]]&amp;"FinalAccept",Tabelle7[NegotiationID]&amp;Tabelle7[ActionType],Tabelle7[ActionType],,0),_xlfn.XLOOKUP(Tabelle7[[#This Row],[NegotiationID]]&amp;"FinalReject",Tabelle7[NegotiationID]&amp;Tabelle7[ActionType],Tabelle7[ActionType],,0))</f>
        <v>FinalAccept</v>
      </c>
      <c r="J532">
        <v>0.85760000000000003</v>
      </c>
      <c r="K532">
        <v>0.19040000000000001</v>
      </c>
      <c r="L532">
        <v>1.048</v>
      </c>
      <c r="M532">
        <v>0.66720000000000002</v>
      </c>
      <c r="N532">
        <v>468</v>
      </c>
      <c r="O532">
        <v>3270</v>
      </c>
      <c r="P532">
        <v>14</v>
      </c>
      <c r="Q532" s="3" t="s">
        <v>946</v>
      </c>
    </row>
    <row r="533" ht="15" customHeight="1">
      <c r="A533" t="e">
        <f t="shared" ca="1" si="492"/>
        <v>#VALUE!</v>
      </c>
      <c r="B533" t="e">
        <f t="array" ref="B533" ca="1">_xlfn.XLOOKUP(Tabelle7[[#This Row],[ExperimentID]]&amp;Tabelle7[[#This Row],[NegotiationID]]&amp;Tabelle7[[#This Row],[MessageID]],ALL_IN_ONE[ExperimentID]&amp;ALL_IN_ONE[NegotiationID]&amp;ALL_IN_ONE[MessageID],ALL_IN_ONE[Gesamt_ID],,0)</f>
        <v>#VALUE!</v>
      </c>
      <c r="C533">
        <f>IF(AND($F532=Tabelle7[[#This Row],[ReceiverID]],$G532=Tabelle7[[#This Row],[SenderID]]),$C532,IF(ISBLANK($G532),$C532,$C532+1))</f>
        <v>106</v>
      </c>
      <c r="D533" t="s">
        <v>561</v>
      </c>
      <c r="E533">
        <v>11165</v>
      </c>
      <c r="F533">
        <v>1749</v>
      </c>
      <c r="G533">
        <v>1750</v>
      </c>
      <c r="H533" t="s">
        <v>31</v>
      </c>
      <c r="I533" t="str">
        <f t="array" ref="I533">IFERROR(_xlfn.XLOOKUP(Tabelle7[[#This Row],[NegotiationID]]&amp;"FinalAccept",Tabelle7[NegotiationID]&amp;Tabelle7[ActionType],Tabelle7[ActionType],,0),_xlfn.XLOOKUP(Tabelle7[[#This Row],[NegotiationID]]&amp;"FinalReject",Tabelle7[NegotiationID]&amp;Tabelle7[ActionType],Tabelle7[ActionType],,0))</f>
        <v>FinalAccept</v>
      </c>
      <c r="J533">
        <v>0.746</v>
      </c>
      <c r="K533">
        <v>0.3286</v>
      </c>
      <c r="L533">
        <v>1.0746</v>
      </c>
      <c r="M533">
        <v>0.41739999999999999</v>
      </c>
      <c r="N533">
        <v>751</v>
      </c>
      <c r="O533">
        <v>3270</v>
      </c>
      <c r="P533">
        <v>14</v>
      </c>
      <c r="Q533" s="3" t="s">
        <v>947</v>
      </c>
    </row>
    <row r="534" ht="15" customHeight="1">
      <c r="A534" t="e">
        <f t="shared" ca="1" si="492"/>
        <v>#VALUE!</v>
      </c>
      <c r="B534" t="e">
        <f t="array" ref="B534" ca="1">_xlfn.XLOOKUP(Tabelle7[[#This Row],[ExperimentID]]&amp;Tabelle7[[#This Row],[NegotiationID]]&amp;Tabelle7[[#This Row],[MessageID]],ALL_IN_ONE[ExperimentID]&amp;ALL_IN_ONE[NegotiationID]&amp;ALL_IN_ONE[MessageID],ALL_IN_ONE[Gesamt_ID],,0)</f>
        <v>#VALUE!</v>
      </c>
      <c r="C534">
        <f>IF(AND($F533=Tabelle7[[#This Row],[ReceiverID]],$G533=Tabelle7[[#This Row],[SenderID]]),$C533,IF(ISBLANK($G533),$C533,$C533+1))</f>
        <v>106</v>
      </c>
      <c r="D534" t="s">
        <v>561</v>
      </c>
      <c r="E534">
        <v>11267</v>
      </c>
      <c r="F534">
        <v>1750</v>
      </c>
      <c r="G534">
        <v>1749</v>
      </c>
      <c r="H534" t="s">
        <v>31</v>
      </c>
      <c r="I534" t="str">
        <f t="array" ref="I534">IFERROR(_xlfn.XLOOKUP(Tabelle7[[#This Row],[NegotiationID]]&amp;"FinalAccept",Tabelle7[NegotiationID]&amp;Tabelle7[ActionType],Tabelle7[ActionType],,0),_xlfn.XLOOKUP(Tabelle7[[#This Row],[NegotiationID]]&amp;"FinalReject",Tabelle7[NegotiationID]&amp;Tabelle7[ActionType],Tabelle7[ActionType],,0))</f>
        <v>FinalAccept</v>
      </c>
      <c r="J534">
        <v>0.58579999999999999</v>
      </c>
      <c r="K534">
        <v>0.36859999999999998</v>
      </c>
      <c r="L534">
        <v>0.95440000000000003</v>
      </c>
      <c r="M534">
        <v>0.2172</v>
      </c>
      <c r="N534">
        <v>331</v>
      </c>
      <c r="O534">
        <v>3270</v>
      </c>
      <c r="P534">
        <v>14</v>
      </c>
      <c r="Q534" s="3" t="s">
        <v>948</v>
      </c>
    </row>
    <row r="535" ht="15" customHeight="1">
      <c r="A535" t="e">
        <f t="shared" ca="1" si="492"/>
        <v>#VALUE!</v>
      </c>
      <c r="B535" t="e">
        <f t="array" ref="B535" ca="1">_xlfn.XLOOKUP(Tabelle7[[#This Row],[ExperimentID]]&amp;Tabelle7[[#This Row],[NegotiationID]]&amp;Tabelle7[[#This Row],[MessageID]],ALL_IN_ONE[ExperimentID]&amp;ALL_IN_ONE[NegotiationID]&amp;ALL_IN_ONE[MessageID],ALL_IN_ONE[Gesamt_ID],,0)</f>
        <v>#VALUE!</v>
      </c>
      <c r="C535">
        <f>IF(AND($F534=Tabelle7[[#This Row],[ReceiverID]],$G534=Tabelle7[[#This Row],[SenderID]]),$C534,IF(ISBLANK($G534),$C534,$C534+1))</f>
        <v>106</v>
      </c>
      <c r="D535" t="s">
        <v>561</v>
      </c>
      <c r="E535">
        <v>12183</v>
      </c>
      <c r="F535">
        <v>1749</v>
      </c>
      <c r="G535">
        <v>1750</v>
      </c>
      <c r="H535" t="s">
        <v>31</v>
      </c>
      <c r="I535" t="str">
        <f t="array" ref="I535">IFERROR(_xlfn.XLOOKUP(Tabelle7[[#This Row],[NegotiationID]]&amp;"FinalAccept",Tabelle7[NegotiationID]&amp;Tabelle7[ActionType],Tabelle7[ActionType],,0),_xlfn.XLOOKUP(Tabelle7[[#This Row],[NegotiationID]]&amp;"FinalReject",Tabelle7[NegotiationID]&amp;Tabelle7[ActionType],Tabelle7[ActionType],,0))</f>
        <v>FinalAccept</v>
      </c>
      <c r="J535">
        <v>0.56599999999999995</v>
      </c>
      <c r="K535">
        <v>0.38179999999999997</v>
      </c>
      <c r="L535">
        <v>0.94779999999999998</v>
      </c>
      <c r="M535">
        <v>0.1842</v>
      </c>
      <c r="N535">
        <v>560</v>
      </c>
      <c r="O535">
        <v>3270</v>
      </c>
      <c r="P535">
        <v>14</v>
      </c>
      <c r="Q535" s="3" t="s">
        <v>949</v>
      </c>
    </row>
    <row r="536" ht="15" customHeight="1">
      <c r="A536" t="e">
        <f t="shared" ca="1" si="492"/>
        <v>#VALUE!</v>
      </c>
      <c r="B536" t="e">
        <f t="array" ref="B536" ca="1">_xlfn.XLOOKUP(Tabelle7[[#This Row],[ExperimentID]]&amp;Tabelle7[[#This Row],[NegotiationID]]&amp;Tabelle7[[#This Row],[MessageID]],ALL_IN_ONE[ExperimentID]&amp;ALL_IN_ONE[NegotiationID]&amp;ALL_IN_ONE[MessageID],ALL_IN_ONE[Gesamt_ID],,0)</f>
        <v>#VALUE!</v>
      </c>
      <c r="C536">
        <f>IF(AND($F535=Tabelle7[[#This Row],[ReceiverID]],$G535=Tabelle7[[#This Row],[SenderID]]),$C535,IF(ISBLANK($G535),$C535,$C535+1))</f>
        <v>106</v>
      </c>
      <c r="D536" t="s">
        <v>561</v>
      </c>
      <c r="E536">
        <v>12835</v>
      </c>
      <c r="F536">
        <v>1750</v>
      </c>
      <c r="G536">
        <v>1749</v>
      </c>
      <c r="H536" t="s">
        <v>31</v>
      </c>
      <c r="I536" t="str">
        <f t="array" ref="I536">IFERROR(_xlfn.XLOOKUP(Tabelle7[[#This Row],[NegotiationID]]&amp;"FinalAccept",Tabelle7[NegotiationID]&amp;Tabelle7[ActionType],Tabelle7[ActionType],,0),_xlfn.XLOOKUP(Tabelle7[[#This Row],[NegotiationID]]&amp;"FinalReject",Tabelle7[NegotiationID]&amp;Tabelle7[ActionType],Tabelle7[ActionType],,0))</f>
        <v>FinalAccept</v>
      </c>
      <c r="J536">
        <v>0.54979999999999996</v>
      </c>
      <c r="K536">
        <v>0.5</v>
      </c>
      <c r="L536">
        <v>1.0498000000000001</v>
      </c>
      <c r="M536">
        <v>0.049799999999999997</v>
      </c>
      <c r="N536">
        <v>299</v>
      </c>
      <c r="O536">
        <v>3270</v>
      </c>
      <c r="P536">
        <v>14</v>
      </c>
      <c r="Q536" s="3" t="s">
        <v>950</v>
      </c>
    </row>
    <row r="537" ht="15" customHeight="1">
      <c r="A537" t="e">
        <f t="shared" ca="1" si="492"/>
        <v>#VALUE!</v>
      </c>
      <c r="B537" t="e">
        <f t="array" ref="B537" ca="1">_xlfn.XLOOKUP(Tabelle7[[#This Row],[ExperimentID]]&amp;Tabelle7[[#This Row],[NegotiationID]]&amp;Tabelle7[[#This Row],[MessageID]],ALL_IN_ONE[ExperimentID]&amp;ALL_IN_ONE[NegotiationID]&amp;ALL_IN_ONE[MessageID],ALL_IN_ONE[Gesamt_ID],,0)</f>
        <v>#VALUE!</v>
      </c>
      <c r="C537">
        <f>IF(AND($F536=Tabelle7[[#This Row],[ReceiverID]],$G536=Tabelle7[[#This Row],[SenderID]]),$C536,IF(ISBLANK($G536),$C536,$C536+1))</f>
        <v>106</v>
      </c>
      <c r="D537" t="s">
        <v>561</v>
      </c>
      <c r="E537">
        <v>13364</v>
      </c>
      <c r="F537">
        <v>1749</v>
      </c>
      <c r="G537">
        <v>1750</v>
      </c>
      <c r="H537" t="s">
        <v>31</v>
      </c>
      <c r="I537" t="str">
        <f t="array" ref="I537">IFERROR(_xlfn.XLOOKUP(Tabelle7[[#This Row],[NegotiationID]]&amp;"FinalAccept",Tabelle7[NegotiationID]&amp;Tabelle7[ActionType],Tabelle7[ActionType],,0),_xlfn.XLOOKUP(Tabelle7[[#This Row],[NegotiationID]]&amp;"FinalReject",Tabelle7[NegotiationID]&amp;Tabelle7[ActionType],Tabelle7[ActionType],,0))</f>
        <v>FinalAccept</v>
      </c>
      <c r="J537">
        <v>0.57999999999999996</v>
      </c>
      <c r="K537">
        <v>0.47460000000000002</v>
      </c>
      <c r="L537">
        <v>1.0546</v>
      </c>
      <c r="M537">
        <v>0.10539999999999999</v>
      </c>
      <c r="N537">
        <v>189</v>
      </c>
      <c r="O537">
        <v>3270</v>
      </c>
      <c r="P537">
        <v>14</v>
      </c>
      <c r="Q537" s="3" t="s">
        <v>951</v>
      </c>
    </row>
    <row r="538" ht="15" customHeight="1">
      <c r="A538" t="e">
        <f t="shared" ca="1" si="492"/>
        <v>#VALUE!</v>
      </c>
      <c r="B538" t="e">
        <f t="array" ref="B538" ca="1">_xlfn.XLOOKUP(Tabelle7[[#This Row],[ExperimentID]]&amp;Tabelle7[[#This Row],[NegotiationID]]&amp;Tabelle7[[#This Row],[MessageID]],ALL_IN_ONE[ExperimentID]&amp;ALL_IN_ONE[NegotiationID]&amp;ALL_IN_ONE[MessageID],ALL_IN_ONE[Gesamt_ID],,0)</f>
        <v>#VALUE!</v>
      </c>
      <c r="C538">
        <f>IF(AND($F537=Tabelle7[[#This Row],[ReceiverID]],$G537=Tabelle7[[#This Row],[SenderID]]),$C537,IF(ISBLANK($G537),$C537,$C537+1))</f>
        <v>106</v>
      </c>
      <c r="D538" t="s">
        <v>561</v>
      </c>
      <c r="E538">
        <v>13886</v>
      </c>
      <c r="F538">
        <v>1750</v>
      </c>
      <c r="G538">
        <v>1749</v>
      </c>
      <c r="H538" t="s">
        <v>31</v>
      </c>
      <c r="I538" t="str">
        <f t="array" ref="I538">IFERROR(_xlfn.XLOOKUP(Tabelle7[[#This Row],[NegotiationID]]&amp;"FinalAccept",Tabelle7[NegotiationID]&amp;Tabelle7[ActionType],Tabelle7[ActionType],,0),_xlfn.XLOOKUP(Tabelle7[[#This Row],[NegotiationID]]&amp;"FinalReject",Tabelle7[NegotiationID]&amp;Tabelle7[ActionType],Tabelle7[ActionType],,0))</f>
        <v>FinalAccept</v>
      </c>
      <c r="J538">
        <v>0.51060000000000005</v>
      </c>
      <c r="K538">
        <v>0.4486</v>
      </c>
      <c r="L538">
        <v>0.95920000000000005</v>
      </c>
      <c r="M538">
        <v>0.062</v>
      </c>
      <c r="N538">
        <v>101</v>
      </c>
      <c r="O538">
        <v>3270</v>
      </c>
      <c r="P538">
        <v>14</v>
      </c>
      <c r="Q538" s="3" t="s">
        <v>952</v>
      </c>
    </row>
    <row r="539" ht="15" customHeight="1">
      <c r="A539" t="e">
        <f t="shared" ca="1" si="492"/>
        <v>#VALUE!</v>
      </c>
      <c r="B539" t="e">
        <f t="array" ref="B539" ca="1">_xlfn.XLOOKUP(Tabelle7[[#This Row],[ExperimentID]]&amp;Tabelle7[[#This Row],[NegotiationID]]&amp;Tabelle7[[#This Row],[MessageID]],ALL_IN_ONE[ExperimentID]&amp;ALL_IN_ONE[NegotiationID]&amp;ALL_IN_ONE[MessageID],ALL_IN_ONE[Gesamt_ID],,0)</f>
        <v>#VALUE!</v>
      </c>
      <c r="C539">
        <f>IF(AND($F538=Tabelle7[[#This Row],[ReceiverID]],$G538=Tabelle7[[#This Row],[SenderID]]),$C538,IF(ISBLANK($G538),$C538,$C538+1))</f>
        <v>106</v>
      </c>
      <c r="D539" t="s">
        <v>561</v>
      </c>
      <c r="E539">
        <v>14121</v>
      </c>
      <c r="F539">
        <v>1749</v>
      </c>
      <c r="G539">
        <v>1750</v>
      </c>
      <c r="H539" t="s">
        <v>31</v>
      </c>
      <c r="I539" t="str">
        <f t="array" ref="I539">IFERROR(_xlfn.XLOOKUP(Tabelle7[[#This Row],[NegotiationID]]&amp;"FinalAccept",Tabelle7[NegotiationID]&amp;Tabelle7[ActionType],Tabelle7[ActionType],,0),_xlfn.XLOOKUP(Tabelle7[[#This Row],[NegotiationID]]&amp;"FinalReject",Tabelle7[NegotiationID]&amp;Tabelle7[ActionType],Tabelle7[ActionType],,0))</f>
        <v>FinalAccept</v>
      </c>
      <c r="J539">
        <v>0.63880000000000003</v>
      </c>
      <c r="K539">
        <v>0.4602</v>
      </c>
      <c r="L539">
        <v>1.099</v>
      </c>
      <c r="M539">
        <v>0.17860000000000001</v>
      </c>
      <c r="N539">
        <v>128</v>
      </c>
      <c r="O539">
        <v>3270</v>
      </c>
      <c r="P539">
        <v>14</v>
      </c>
      <c r="Q539" s="3" t="s">
        <v>953</v>
      </c>
    </row>
    <row r="540" ht="15" customHeight="1">
      <c r="A540" t="e">
        <f t="shared" ca="1" si="492"/>
        <v>#VALUE!</v>
      </c>
      <c r="B540" t="e">
        <f t="array" ref="B540" ca="1">_xlfn.XLOOKUP(Tabelle7[[#This Row],[ExperimentID]]&amp;Tabelle7[[#This Row],[NegotiationID]]&amp;Tabelle7[[#This Row],[MessageID]],ALL_IN_ONE[ExperimentID]&amp;ALL_IN_ONE[NegotiationID]&amp;ALL_IN_ONE[MessageID],ALL_IN_ONE[Gesamt_ID],,0)</f>
        <v>#VALUE!</v>
      </c>
      <c r="C540">
        <f>IF(AND($F539=Tabelle7[[#This Row],[ReceiverID]],$G539=Tabelle7[[#This Row],[SenderID]]),$C539,IF(ISBLANK($G539),$C539,$C539+1))</f>
        <v>106</v>
      </c>
      <c r="D540" t="s">
        <v>561</v>
      </c>
      <c r="E540">
        <v>14291</v>
      </c>
      <c r="F540">
        <v>1750</v>
      </c>
      <c r="G540">
        <v>1749</v>
      </c>
      <c r="H540" t="s">
        <v>31</v>
      </c>
      <c r="I540" t="str">
        <f t="array" ref="I540">IFERROR(_xlfn.XLOOKUP(Tabelle7[[#This Row],[NegotiationID]]&amp;"FinalAccept",Tabelle7[NegotiationID]&amp;Tabelle7[ActionType],Tabelle7[ActionType],,0),_xlfn.XLOOKUP(Tabelle7[[#This Row],[NegotiationID]]&amp;"FinalReject",Tabelle7[NegotiationID]&amp;Tabelle7[ActionType],Tabelle7[ActionType],,0))</f>
        <v>FinalAccept</v>
      </c>
      <c r="J540">
        <v>0.51060000000000005</v>
      </c>
      <c r="K540">
        <v>0.4486</v>
      </c>
      <c r="L540">
        <v>0.95920000000000005</v>
      </c>
      <c r="M540">
        <v>0.062</v>
      </c>
      <c r="N540">
        <v>47</v>
      </c>
      <c r="O540">
        <v>3270</v>
      </c>
      <c r="P540">
        <v>14</v>
      </c>
      <c r="Q540" s="3" t="s">
        <v>954</v>
      </c>
    </row>
    <row r="541" ht="15" customHeight="1">
      <c r="A541" t="e">
        <f t="shared" ca="1" si="492"/>
        <v>#VALUE!</v>
      </c>
      <c r="B541" t="e">
        <f t="array" ref="B541" ca="1">_xlfn.XLOOKUP(Tabelle7[[#This Row],[ExperimentID]]&amp;Tabelle7[[#This Row],[NegotiationID]]&amp;Tabelle7[[#This Row],[MessageID]],ALL_IN_ONE[ExperimentID]&amp;ALL_IN_ONE[NegotiationID]&amp;ALL_IN_ONE[MessageID],ALL_IN_ONE[Gesamt_ID],,0)</f>
        <v>#VALUE!</v>
      </c>
      <c r="C541">
        <f>IF(AND($F540=Tabelle7[[#This Row],[ReceiverID]],$G540=Tabelle7[[#This Row],[SenderID]]),$C540,IF(ISBLANK($G540),$C540,$C540+1))</f>
        <v>106</v>
      </c>
      <c r="D541" t="s">
        <v>561</v>
      </c>
      <c r="E541">
        <v>14301</v>
      </c>
      <c r="F541">
        <v>1749</v>
      </c>
      <c r="G541">
        <v>1750</v>
      </c>
      <c r="H541" t="s">
        <v>31</v>
      </c>
      <c r="I541" t="str">
        <f t="array" ref="I541">IFERROR(_xlfn.XLOOKUP(Tabelle7[[#This Row],[NegotiationID]]&amp;"FinalAccept",Tabelle7[NegotiationID]&amp;Tabelle7[ActionType],Tabelle7[ActionType],,0),_xlfn.XLOOKUP(Tabelle7[[#This Row],[NegotiationID]]&amp;"FinalReject",Tabelle7[NegotiationID]&amp;Tabelle7[ActionType],Tabelle7[ActionType],,0))</f>
        <v>FinalAccept</v>
      </c>
      <c r="J541">
        <v>0.63880000000000003</v>
      </c>
      <c r="K541">
        <v>0.4602</v>
      </c>
      <c r="L541">
        <v>1.099</v>
      </c>
      <c r="M541">
        <v>0.17860000000000001</v>
      </c>
      <c r="N541">
        <v>123</v>
      </c>
      <c r="O541">
        <v>3270</v>
      </c>
      <c r="P541">
        <v>14</v>
      </c>
      <c r="Q541" s="3" t="s">
        <v>955</v>
      </c>
    </row>
    <row r="542" ht="15" customHeight="1">
      <c r="A542" t="e">
        <f t="shared" ca="1" si="492"/>
        <v>#VALUE!</v>
      </c>
      <c r="B542" t="e">
        <f t="array" ref="B542" ca="1">_xlfn.XLOOKUP(Tabelle7[[#This Row],[ExperimentID]]&amp;Tabelle7[[#This Row],[NegotiationID]]&amp;Tabelle7[[#This Row],[MessageID]],ALL_IN_ONE[ExperimentID]&amp;ALL_IN_ONE[NegotiationID]&amp;ALL_IN_ONE[MessageID],ALL_IN_ONE[Gesamt_ID],,0)</f>
        <v>#VALUE!</v>
      </c>
      <c r="C542">
        <f>IF(AND($F541=Tabelle7[[#This Row],[ReceiverID]],$G541=Tabelle7[[#This Row],[SenderID]]),$C541,IF(ISBLANK($G541),$C541,$C541+1))</f>
        <v>106</v>
      </c>
      <c r="D542" t="s">
        <v>561</v>
      </c>
      <c r="E542">
        <v>14321</v>
      </c>
      <c r="F542">
        <v>1750</v>
      </c>
      <c r="G542">
        <v>1749</v>
      </c>
      <c r="H542" t="s">
        <v>20</v>
      </c>
      <c r="I542" t="str">
        <f t="array" ref="I542">IFERROR(_xlfn.XLOOKUP(Tabelle7[[#This Row],[NegotiationID]]&amp;"FinalAccept",Tabelle7[NegotiationID]&amp;Tabelle7[ActionType],Tabelle7[ActionType],,0),_xlfn.XLOOKUP(Tabelle7[[#This Row],[NegotiationID]]&amp;"FinalReject",Tabelle7[NegotiationID]&amp;Tabelle7[ActionType],Tabelle7[ActionType],,0))</f>
        <v>FinalAccept</v>
      </c>
      <c r="J542">
        <v>0.4602</v>
      </c>
      <c r="K542">
        <v>0.63880000000000003</v>
      </c>
      <c r="L542">
        <v>1.099</v>
      </c>
      <c r="M542">
        <v>0.17860000000000001</v>
      </c>
      <c r="N542">
        <v>41</v>
      </c>
      <c r="O542">
        <v>3270</v>
      </c>
      <c r="P542">
        <v>14</v>
      </c>
      <c r="Q542" s="3" t="s">
        <v>956</v>
      </c>
    </row>
    <row r="543" ht="15" hidden="1" customHeight="1">
      <c r="A543" t="e">
        <f t="shared" ca="1" si="492"/>
        <v>#VALUE!</v>
      </c>
      <c r="B543" t="e">
        <f t="array" ref="B543" ca="1">_xlfn.XLOOKUP(Tabelle7[[#This Row],[ExperimentID]]&amp;Tabelle7[[#This Row],[NegotiationID]]&amp;Tabelle7[[#This Row],[MessageID]],ALL_IN_ONE[ExperimentID]&amp;ALL_IN_ONE[NegotiationID]&amp;ALL_IN_ONE[MessageID],ALL_IN_ONE[Gesamt_ID],,0)</f>
        <v>#VALUE!</v>
      </c>
      <c r="C543">
        <f>IF(AND($F542=Tabelle7[[#This Row],[ReceiverID]],$G542=Tabelle7[[#This Row],[SenderID]]),$C542,IF(ISBLANK($G542),$C542,$C542+1))</f>
        <v>107</v>
      </c>
      <c r="D543" t="s">
        <v>561</v>
      </c>
      <c r="E543">
        <v>1776</v>
      </c>
      <c r="H543" t="s">
        <v>6019</v>
      </c>
      <c r="I543" t="str">
        <f t="array" ref="I543">IFERROR(_xlfn.XLOOKUP(Tabelle7[[#This Row],[NegotiationID]]&amp;"FinalAccept",Tabelle7[NegotiationID]&amp;Tabelle7[ActionType],Tabelle7[ActionType],,0),_xlfn.XLOOKUP(Tabelle7[[#This Row],[NegotiationID]]&amp;"FinalReject",Tabelle7[NegotiationID]&amp;Tabelle7[ActionType],Tabelle7[ActionType],,0))</f>
        <v>FinalReject</v>
      </c>
      <c r="N543">
        <v>21</v>
      </c>
      <c r="O543">
        <v>4072</v>
      </c>
      <c r="P543">
        <v>10</v>
      </c>
      <c r="Q543" t="s">
        <v>6020</v>
      </c>
    </row>
    <row r="544" ht="15" customHeight="1">
      <c r="A544" t="e">
        <f t="shared" ca="1" si="492"/>
        <v>#VALUE!</v>
      </c>
      <c r="B544" t="e">
        <f t="array" ref="B544" ca="1">_xlfn.XLOOKUP(Tabelle7[[#This Row],[ExperimentID]]&amp;Tabelle7[[#This Row],[NegotiationID]]&amp;Tabelle7[[#This Row],[MessageID]],ALL_IN_ONE[ExperimentID]&amp;ALL_IN_ONE[NegotiationID]&amp;ALL_IN_ONE[MessageID],ALL_IN_ONE[Gesamt_ID],,0)</f>
        <v>#VALUE!</v>
      </c>
      <c r="C544">
        <f>IF(AND($F543=Tabelle7[[#This Row],[ReceiverID]],$G543=Tabelle7[[#This Row],[SenderID]]),$C543,IF(ISBLANK($G543),$C543,$C543+1))</f>
        <v>107</v>
      </c>
      <c r="D544" t="s">
        <v>561</v>
      </c>
      <c r="E544">
        <v>7802</v>
      </c>
      <c r="F544">
        <v>1778</v>
      </c>
      <c r="G544">
        <v>1777</v>
      </c>
      <c r="H544" t="s">
        <v>19</v>
      </c>
      <c r="I544" t="str">
        <f t="array" ref="I544">IFERROR(_xlfn.XLOOKUP(Tabelle7[[#This Row],[NegotiationID]]&amp;"FinalAccept",Tabelle7[NegotiationID]&amp;Tabelle7[ActionType],Tabelle7[ActionType],,0),_xlfn.XLOOKUP(Tabelle7[[#This Row],[NegotiationID]]&amp;"FinalReject",Tabelle7[NegotiationID]&amp;Tabelle7[ActionType],Tabelle7[ActionType],,0))</f>
        <v>FinalReject</v>
      </c>
      <c r="J544">
        <v>1</v>
      </c>
      <c r="K544">
        <v>0.1084</v>
      </c>
      <c r="L544">
        <v>1.1084000000000001</v>
      </c>
      <c r="M544">
        <v>0.89159999999999995</v>
      </c>
      <c r="N544">
        <v>564</v>
      </c>
      <c r="O544">
        <v>4072</v>
      </c>
      <c r="P544">
        <v>10</v>
      </c>
      <c r="Q544" s="3" t="s">
        <v>957</v>
      </c>
    </row>
    <row r="545" ht="15" customHeight="1">
      <c r="A545" t="e">
        <f t="shared" ca="1" si="492"/>
        <v>#VALUE!</v>
      </c>
      <c r="B545" t="e">
        <f t="array" ref="B545" ca="1">_xlfn.XLOOKUP(Tabelle7[[#This Row],[ExperimentID]]&amp;Tabelle7[[#This Row],[NegotiationID]]&amp;Tabelle7[[#This Row],[MessageID]],ALL_IN_ONE[ExperimentID]&amp;ALL_IN_ONE[NegotiationID]&amp;ALL_IN_ONE[MessageID],ALL_IN_ONE[Gesamt_ID],,0)</f>
        <v>#VALUE!</v>
      </c>
      <c r="C545">
        <f>IF(AND($F544=Tabelle7[[#This Row],[ReceiverID]],$G544=Tabelle7[[#This Row],[SenderID]]),$C544,IF(ISBLANK($G544),$C544,$C544+1))</f>
        <v>107</v>
      </c>
      <c r="D545" t="s">
        <v>561</v>
      </c>
      <c r="E545">
        <v>9361</v>
      </c>
      <c r="F545">
        <v>1777</v>
      </c>
      <c r="G545">
        <v>1778</v>
      </c>
      <c r="H545" t="s">
        <v>31</v>
      </c>
      <c r="I545" t="str">
        <f t="array" ref="I545">IFERROR(_xlfn.XLOOKUP(Tabelle7[[#This Row],[NegotiationID]]&amp;"FinalAccept",Tabelle7[NegotiationID]&amp;Tabelle7[ActionType],Tabelle7[ActionType],,0),_xlfn.XLOOKUP(Tabelle7[[#This Row],[NegotiationID]]&amp;"FinalReject",Tabelle7[NegotiationID]&amp;Tabelle7[ActionType],Tabelle7[ActionType],,0))</f>
        <v>FinalReject</v>
      </c>
      <c r="J545">
        <v>0.68620000000000003</v>
      </c>
      <c r="K545">
        <v>0.18440000000000001</v>
      </c>
      <c r="L545">
        <v>0.87060000000000004</v>
      </c>
      <c r="M545">
        <v>0.50180000000000002</v>
      </c>
      <c r="N545">
        <v>717</v>
      </c>
      <c r="O545">
        <v>4072</v>
      </c>
      <c r="P545">
        <v>10</v>
      </c>
      <c r="Q545" s="3" t="s">
        <v>958</v>
      </c>
    </row>
    <row r="546" ht="15" customHeight="1">
      <c r="A546" t="e">
        <f t="shared" ca="1" si="492"/>
        <v>#VALUE!</v>
      </c>
      <c r="B546" t="e">
        <f t="array" ref="B546" ca="1">_xlfn.XLOOKUP(Tabelle7[[#This Row],[ExperimentID]]&amp;Tabelle7[[#This Row],[NegotiationID]]&amp;Tabelle7[[#This Row],[MessageID]],ALL_IN_ONE[ExperimentID]&amp;ALL_IN_ONE[NegotiationID]&amp;ALL_IN_ONE[MessageID],ALL_IN_ONE[Gesamt_ID],,0)</f>
        <v>#VALUE!</v>
      </c>
      <c r="C546">
        <f>IF(AND($F545=Tabelle7[[#This Row],[ReceiverID]],$G545=Tabelle7[[#This Row],[SenderID]]),$C545,IF(ISBLANK($G545),$C545,$C545+1))</f>
        <v>107</v>
      </c>
      <c r="D546" t="s">
        <v>561</v>
      </c>
      <c r="E546">
        <v>10455</v>
      </c>
      <c r="F546">
        <v>1778</v>
      </c>
      <c r="G546">
        <v>1777</v>
      </c>
      <c r="H546" t="s">
        <v>31</v>
      </c>
      <c r="I546" t="str">
        <f t="array" ref="I546">IFERROR(_xlfn.XLOOKUP(Tabelle7[[#This Row],[NegotiationID]]&amp;"FinalAccept",Tabelle7[NegotiationID]&amp;Tabelle7[ActionType],Tabelle7[ActionType],,0),_xlfn.XLOOKUP(Tabelle7[[#This Row],[NegotiationID]]&amp;"FinalReject",Tabelle7[NegotiationID]&amp;Tabelle7[ActionType],Tabelle7[ActionType],,0))</f>
        <v>FinalReject</v>
      </c>
      <c r="J546">
        <v>0.89600000000000002</v>
      </c>
      <c r="K546">
        <v>0.1552</v>
      </c>
      <c r="L546">
        <v>1.0511999999999999</v>
      </c>
      <c r="M546">
        <v>0.74080000000000001</v>
      </c>
      <c r="N546">
        <v>758</v>
      </c>
      <c r="O546">
        <v>4072</v>
      </c>
      <c r="P546">
        <v>10</v>
      </c>
      <c r="Q546" s="3" t="s">
        <v>959</v>
      </c>
    </row>
    <row r="547" ht="15" customHeight="1">
      <c r="A547" t="e">
        <f t="shared" ca="1" si="492"/>
        <v>#VALUE!</v>
      </c>
      <c r="B547" t="e">
        <f t="array" ref="B547" ca="1">_xlfn.XLOOKUP(Tabelle7[[#This Row],[ExperimentID]]&amp;Tabelle7[[#This Row],[NegotiationID]]&amp;Tabelle7[[#This Row],[MessageID]],ALL_IN_ONE[ExperimentID]&amp;ALL_IN_ONE[NegotiationID]&amp;ALL_IN_ONE[MessageID],ALL_IN_ONE[Gesamt_ID],,0)</f>
        <v>#VALUE!</v>
      </c>
      <c r="C547">
        <f>IF(AND($F546=Tabelle7[[#This Row],[ReceiverID]],$G546=Tabelle7[[#This Row],[SenderID]]),$C546,IF(ISBLANK($G546),$C546,$C546+1))</f>
        <v>107</v>
      </c>
      <c r="D547" t="s">
        <v>561</v>
      </c>
      <c r="E547">
        <v>11491</v>
      </c>
      <c r="F547">
        <v>1777</v>
      </c>
      <c r="G547">
        <v>1778</v>
      </c>
      <c r="H547" t="s">
        <v>31</v>
      </c>
      <c r="I547" t="str">
        <f t="array" ref="I547">IFERROR(_xlfn.XLOOKUP(Tabelle7[[#This Row],[NegotiationID]]&amp;"FinalAccept",Tabelle7[NegotiationID]&amp;Tabelle7[ActionType],Tabelle7[ActionType],,0),_xlfn.XLOOKUP(Tabelle7[[#This Row],[NegotiationID]]&amp;"FinalReject",Tabelle7[NegotiationID]&amp;Tabelle7[ActionType],Tabelle7[ActionType],,0))</f>
        <v>FinalReject</v>
      </c>
      <c r="J547">
        <v>0.61040000000000005</v>
      </c>
      <c r="K547">
        <v>0.50839999999999996</v>
      </c>
      <c r="L547">
        <v>1.1188</v>
      </c>
      <c r="M547">
        <v>0.10199999999999999</v>
      </c>
      <c r="N547">
        <v>663</v>
      </c>
      <c r="O547">
        <v>4072</v>
      </c>
      <c r="P547">
        <v>10</v>
      </c>
      <c r="Q547" s="3" t="s">
        <v>960</v>
      </c>
    </row>
    <row r="548" ht="15" customHeight="1">
      <c r="A548" t="e">
        <f t="shared" ca="1" si="492"/>
        <v>#VALUE!</v>
      </c>
      <c r="B548" t="e">
        <f t="array" ref="B548" ca="1">_xlfn.XLOOKUP(Tabelle7[[#This Row],[ExperimentID]]&amp;Tabelle7[[#This Row],[NegotiationID]]&amp;Tabelle7[[#This Row],[MessageID]],ALL_IN_ONE[ExperimentID]&amp;ALL_IN_ONE[NegotiationID]&amp;ALL_IN_ONE[MessageID],ALL_IN_ONE[Gesamt_ID],,0)</f>
        <v>#VALUE!</v>
      </c>
      <c r="C548">
        <f>IF(AND($F547=Tabelle7[[#This Row],[ReceiverID]],$G547=Tabelle7[[#This Row],[SenderID]]),$C547,IF(ISBLANK($G547),$C547,$C547+1))</f>
        <v>107</v>
      </c>
      <c r="D548" t="s">
        <v>561</v>
      </c>
      <c r="E548">
        <v>11838</v>
      </c>
      <c r="F548">
        <v>1778</v>
      </c>
      <c r="G548">
        <v>1777</v>
      </c>
      <c r="H548" t="s">
        <v>31</v>
      </c>
      <c r="I548" t="str">
        <f t="array" ref="I548">IFERROR(_xlfn.XLOOKUP(Tabelle7[[#This Row],[NegotiationID]]&amp;"FinalAccept",Tabelle7[NegotiationID]&amp;Tabelle7[ActionType],Tabelle7[ActionType],,0),_xlfn.XLOOKUP(Tabelle7[[#This Row],[NegotiationID]]&amp;"FinalReject",Tabelle7[NegotiationID]&amp;Tabelle7[ActionType],Tabelle7[ActionType],,0))</f>
        <v>FinalReject</v>
      </c>
      <c r="J548">
        <v>0.63639999999999997</v>
      </c>
      <c r="K548">
        <v>0.43640000000000001</v>
      </c>
      <c r="L548">
        <v>1.0728</v>
      </c>
      <c r="M548">
        <v>0.20000000000000001</v>
      </c>
      <c r="N548">
        <v>728</v>
      </c>
      <c r="O548">
        <v>4072</v>
      </c>
      <c r="P548">
        <v>10</v>
      </c>
      <c r="Q548" s="3" t="s">
        <v>961</v>
      </c>
    </row>
    <row r="549" ht="15" hidden="1" customHeight="1">
      <c r="A549" t="e">
        <f t="shared" ca="1" si="492"/>
        <v>#VALUE!</v>
      </c>
      <c r="B549" t="e">
        <f t="array" ref="B549" ca="1">_xlfn.XLOOKUP(Tabelle7[[#This Row],[ExperimentID]]&amp;Tabelle7[[#This Row],[NegotiationID]]&amp;Tabelle7[[#This Row],[MessageID]],ALL_IN_ONE[ExperimentID]&amp;ALL_IN_ONE[NegotiationID]&amp;ALL_IN_ONE[MessageID],ALL_IN_ONE[Gesamt_ID],,0)</f>
        <v>#VALUE!</v>
      </c>
      <c r="C549">
        <f>IF(AND($F548=Tabelle7[[#This Row],[ReceiverID]],$G548=Tabelle7[[#This Row],[SenderID]]),$C548,IF(ISBLANK($G548),$C548,$C548+1))</f>
        <v>107</v>
      </c>
      <c r="D549" t="s">
        <v>561</v>
      </c>
      <c r="E549">
        <v>12075</v>
      </c>
      <c r="F549">
        <v>1777</v>
      </c>
      <c r="G549">
        <v>1778</v>
      </c>
      <c r="H549" t="s">
        <v>22</v>
      </c>
      <c r="I549" t="str">
        <f t="array" ref="I549">IFERROR(_xlfn.XLOOKUP(Tabelle7[[#This Row],[NegotiationID]]&amp;"FinalAccept",Tabelle7[NegotiationID]&amp;Tabelle7[ActionType],Tabelle7[ActionType],,0),_xlfn.XLOOKUP(Tabelle7[[#This Row],[NegotiationID]]&amp;"FinalReject",Tabelle7[NegotiationID]&amp;Tabelle7[ActionType],Tabelle7[ActionType],,0))</f>
        <v>FinalReject</v>
      </c>
      <c r="N549">
        <v>89</v>
      </c>
      <c r="O549">
        <v>4072</v>
      </c>
      <c r="P549">
        <v>10</v>
      </c>
      <c r="Q549" s="3" t="s">
        <v>6258</v>
      </c>
    </row>
    <row r="550" ht="15" hidden="1" customHeight="1">
      <c r="A550" t="e">
        <f t="shared" ca="1" si="492"/>
        <v>#VALUE!</v>
      </c>
      <c r="B550" t="e">
        <f t="array" ref="B550" ca="1">_xlfn.XLOOKUP(Tabelle7[[#This Row],[ExperimentID]]&amp;Tabelle7[[#This Row],[NegotiationID]]&amp;Tabelle7[[#This Row],[MessageID]],ALL_IN_ONE[ExperimentID]&amp;ALL_IN_ONE[NegotiationID]&amp;ALL_IN_ONE[MessageID],ALL_IN_ONE[Gesamt_ID],,0)</f>
        <v>#VALUE!</v>
      </c>
      <c r="C550">
        <f>IF(AND($F549=Tabelle7[[#This Row],[ReceiverID]],$G549=Tabelle7[[#This Row],[SenderID]]),$C549,IF(ISBLANK($G549),$C549,$C549+1))</f>
        <v>107</v>
      </c>
      <c r="D550" t="s">
        <v>561</v>
      </c>
      <c r="E550">
        <v>12783</v>
      </c>
      <c r="F550">
        <v>1778</v>
      </c>
      <c r="G550">
        <v>1777</v>
      </c>
      <c r="H550" t="s">
        <v>24</v>
      </c>
      <c r="I550" t="str">
        <f t="array" ref="I550">IFERROR(_xlfn.XLOOKUP(Tabelle7[[#This Row],[NegotiationID]]&amp;"FinalAccept",Tabelle7[NegotiationID]&amp;Tabelle7[ActionType],Tabelle7[ActionType],,0),_xlfn.XLOOKUP(Tabelle7[[#This Row],[NegotiationID]]&amp;"FinalReject",Tabelle7[NegotiationID]&amp;Tabelle7[ActionType],Tabelle7[ActionType],,0))</f>
        <v>FinalReject</v>
      </c>
      <c r="N550">
        <v>174</v>
      </c>
      <c r="O550">
        <v>4072</v>
      </c>
      <c r="P550">
        <v>10</v>
      </c>
      <c r="Q550" s="3" t="s">
        <v>6259</v>
      </c>
    </row>
    <row r="551" ht="15" customHeight="1">
      <c r="A551" t="e">
        <f t="shared" ca="1" si="492"/>
        <v>#VALUE!</v>
      </c>
      <c r="B551" t="e">
        <f t="array" ref="B551" ca="1">_xlfn.XLOOKUP(Tabelle7[[#This Row],[ExperimentID]]&amp;Tabelle7[[#This Row],[NegotiationID]]&amp;Tabelle7[[#This Row],[MessageID]],ALL_IN_ONE[ExperimentID]&amp;ALL_IN_ONE[NegotiationID]&amp;ALL_IN_ONE[MessageID],ALL_IN_ONE[Gesamt_ID],,0)</f>
        <v>#VALUE!</v>
      </c>
      <c r="C551">
        <f>IF(AND($F550=Tabelle7[[#This Row],[ReceiverID]],$G550=Tabelle7[[#This Row],[SenderID]]),$C550,IF(ISBLANK($G550),$C550,$C550+1))</f>
        <v>107</v>
      </c>
      <c r="D551" t="s">
        <v>561</v>
      </c>
      <c r="E551">
        <v>13168</v>
      </c>
      <c r="F551">
        <v>1777</v>
      </c>
      <c r="G551">
        <v>1778</v>
      </c>
      <c r="H551" t="s">
        <v>31</v>
      </c>
      <c r="I551" t="str">
        <f t="array" ref="I551">IFERROR(_xlfn.XLOOKUP(Tabelle7[[#This Row],[NegotiationID]]&amp;"FinalAccept",Tabelle7[NegotiationID]&amp;Tabelle7[ActionType],Tabelle7[ActionType],,0),_xlfn.XLOOKUP(Tabelle7[[#This Row],[NegotiationID]]&amp;"FinalReject",Tabelle7[NegotiationID]&amp;Tabelle7[ActionType],Tabelle7[ActionType],,0))</f>
        <v>FinalReject</v>
      </c>
      <c r="J551">
        <v>0.54479999999999995</v>
      </c>
      <c r="K551">
        <v>0.437</v>
      </c>
      <c r="L551">
        <v>0.98180000000000001</v>
      </c>
      <c r="M551">
        <v>0.10780000000000001</v>
      </c>
      <c r="N551">
        <v>124</v>
      </c>
      <c r="O551">
        <v>4072</v>
      </c>
      <c r="P551">
        <v>10</v>
      </c>
      <c r="Q551" s="3" t="s">
        <v>962</v>
      </c>
    </row>
    <row r="552" ht="15" customHeight="1">
      <c r="A552" t="e">
        <f t="shared" ca="1" si="492"/>
        <v>#VALUE!</v>
      </c>
      <c r="B552" t="e">
        <f t="array" ref="B552" ca="1">_xlfn.XLOOKUP(Tabelle7[[#This Row],[ExperimentID]]&amp;Tabelle7[[#This Row],[NegotiationID]]&amp;Tabelle7[[#This Row],[MessageID]],ALL_IN_ONE[ExperimentID]&amp;ALL_IN_ONE[NegotiationID]&amp;ALL_IN_ONE[MessageID],ALL_IN_ONE[Gesamt_ID],,0)</f>
        <v>#VALUE!</v>
      </c>
      <c r="C552">
        <f>IF(AND($F551=Tabelle7[[#This Row],[ReceiverID]],$G551=Tabelle7[[#This Row],[SenderID]]),$C551,IF(ISBLANK($G551),$C551,$C551+1))</f>
        <v>107</v>
      </c>
      <c r="D552" t="s">
        <v>561</v>
      </c>
      <c r="E552">
        <v>13805</v>
      </c>
      <c r="F552">
        <v>1778</v>
      </c>
      <c r="G552">
        <v>1777</v>
      </c>
      <c r="H552" t="s">
        <v>40</v>
      </c>
      <c r="I552" t="str">
        <f t="array" ref="I552">IFERROR(_xlfn.XLOOKUP(Tabelle7[[#This Row],[NegotiationID]]&amp;"FinalAccept",Tabelle7[NegotiationID]&amp;Tabelle7[ActionType],Tabelle7[ActionType],,0),_xlfn.XLOOKUP(Tabelle7[[#This Row],[NegotiationID]]&amp;"FinalReject",Tabelle7[NegotiationID]&amp;Tabelle7[ActionType],Tabelle7[ActionType],,0))</f>
        <v>FinalReject</v>
      </c>
      <c r="J552">
        <v>0.437</v>
      </c>
      <c r="K552">
        <v>0.54479999999999995</v>
      </c>
      <c r="L552">
        <v>0.98180000000000001</v>
      </c>
      <c r="M552">
        <v>0.10780000000000001</v>
      </c>
      <c r="N552">
        <v>234</v>
      </c>
      <c r="O552">
        <v>4072</v>
      </c>
      <c r="P552">
        <v>10</v>
      </c>
      <c r="Q552" s="3" t="s">
        <v>963</v>
      </c>
    </row>
    <row r="553" ht="15" hidden="1" customHeight="1">
      <c r="A553" t="e">
        <f t="shared" ca="1" si="492"/>
        <v>#VALUE!</v>
      </c>
      <c r="B553" t="e">
        <f t="array" ref="B553" ca="1">_xlfn.XLOOKUP(Tabelle7[[#This Row],[ExperimentID]]&amp;Tabelle7[[#This Row],[NegotiationID]]&amp;Tabelle7[[#This Row],[MessageID]],ALL_IN_ONE[ExperimentID]&amp;ALL_IN_ONE[NegotiationID]&amp;ALL_IN_ONE[MessageID],ALL_IN_ONE[Gesamt_ID],,0)</f>
        <v>#VALUE!</v>
      </c>
      <c r="C553">
        <f>IF(AND($F552=Tabelle7[[#This Row],[ReceiverID]],$G552=Tabelle7[[#This Row],[SenderID]]),$C552,IF(ISBLANK($G552),$C552,$C552+1))</f>
        <v>108</v>
      </c>
      <c r="D553" t="s">
        <v>561</v>
      </c>
      <c r="E553">
        <v>1804</v>
      </c>
      <c r="H553" t="s">
        <v>6019</v>
      </c>
      <c r="I553" t="str">
        <f t="array" ref="I553">IFERROR(_xlfn.XLOOKUP(Tabelle7[[#This Row],[NegotiationID]]&amp;"FinalAccept",Tabelle7[NegotiationID]&amp;Tabelle7[ActionType],Tabelle7[ActionType],,0),_xlfn.XLOOKUP(Tabelle7[[#This Row],[NegotiationID]]&amp;"FinalReject",Tabelle7[NegotiationID]&amp;Tabelle7[ActionType],Tabelle7[ActionType],,0))</f>
        <v>FinalAccept</v>
      </c>
      <c r="N553">
        <v>21</v>
      </c>
      <c r="O553">
        <v>1999</v>
      </c>
      <c r="P553">
        <v>12</v>
      </c>
      <c r="Q553" t="s">
        <v>6020</v>
      </c>
    </row>
    <row r="554" ht="15" customHeight="1">
      <c r="A554" t="e">
        <f t="shared" ca="1" si="492"/>
        <v>#VALUE!</v>
      </c>
      <c r="B554" t="e">
        <f t="array" ref="B554" ca="1">_xlfn.XLOOKUP(Tabelle7[[#This Row],[ExperimentID]]&amp;Tabelle7[[#This Row],[NegotiationID]]&amp;Tabelle7[[#This Row],[MessageID]],ALL_IN_ONE[ExperimentID]&amp;ALL_IN_ONE[NegotiationID]&amp;ALL_IN_ONE[MessageID],ALL_IN_ONE[Gesamt_ID],,0)</f>
        <v>#VALUE!</v>
      </c>
      <c r="C554">
        <f>IF(AND($F553=Tabelle7[[#This Row],[ReceiverID]],$G553=Tabelle7[[#This Row],[SenderID]]),$C553,IF(ISBLANK($G553),$C553,$C553+1))</f>
        <v>108</v>
      </c>
      <c r="D554" t="s">
        <v>561</v>
      </c>
      <c r="E554">
        <v>7869</v>
      </c>
      <c r="F554">
        <v>1806</v>
      </c>
      <c r="G554">
        <v>1805</v>
      </c>
      <c r="H554" t="s">
        <v>19</v>
      </c>
      <c r="I554" t="str">
        <f t="array" ref="I554">IFERROR(_xlfn.XLOOKUP(Tabelle7[[#This Row],[NegotiationID]]&amp;"FinalAccept",Tabelle7[NegotiationID]&amp;Tabelle7[ActionType],Tabelle7[ActionType],,0),_xlfn.XLOOKUP(Tabelle7[[#This Row],[NegotiationID]]&amp;"FinalReject",Tabelle7[NegotiationID]&amp;Tabelle7[ActionType],Tabelle7[ActionType],,0))</f>
        <v>FinalAccept</v>
      </c>
      <c r="J554">
        <v>0.59860000000000002</v>
      </c>
      <c r="K554">
        <v>0.38</v>
      </c>
      <c r="L554">
        <v>0.97860000000000003</v>
      </c>
      <c r="M554">
        <v>0.21859999999999999</v>
      </c>
      <c r="N554">
        <v>304</v>
      </c>
      <c r="O554">
        <v>1999</v>
      </c>
      <c r="P554">
        <v>12</v>
      </c>
      <c r="Q554" s="3" t="s">
        <v>964</v>
      </c>
    </row>
    <row r="555" ht="15" customHeight="1">
      <c r="A555" t="e">
        <f t="shared" ca="1" si="492"/>
        <v>#VALUE!</v>
      </c>
      <c r="B555" t="e">
        <f t="array" ref="B555" ca="1">_xlfn.XLOOKUP(Tabelle7[[#This Row],[ExperimentID]]&amp;Tabelle7[[#This Row],[NegotiationID]]&amp;Tabelle7[[#This Row],[MessageID]],ALL_IN_ONE[ExperimentID]&amp;ALL_IN_ONE[NegotiationID]&amp;ALL_IN_ONE[MessageID],ALL_IN_ONE[Gesamt_ID],,0)</f>
        <v>#VALUE!</v>
      </c>
      <c r="C555">
        <f>IF(AND($F554=Tabelle7[[#This Row],[ReceiverID]],$G554=Tabelle7[[#This Row],[SenderID]]),$C554,IF(ISBLANK($G554),$C554,$C554+1))</f>
        <v>108</v>
      </c>
      <c r="D555" t="s">
        <v>561</v>
      </c>
      <c r="E555">
        <v>9264</v>
      </c>
      <c r="F555">
        <v>1805</v>
      </c>
      <c r="G555">
        <v>1806</v>
      </c>
      <c r="H555" t="s">
        <v>31</v>
      </c>
      <c r="I555" t="str">
        <f t="array" ref="I555">IFERROR(_xlfn.XLOOKUP(Tabelle7[[#This Row],[NegotiationID]]&amp;"FinalAccept",Tabelle7[NegotiationID]&amp;Tabelle7[ActionType],Tabelle7[ActionType],,0),_xlfn.XLOOKUP(Tabelle7[[#This Row],[NegotiationID]]&amp;"FinalReject",Tabelle7[NegotiationID]&amp;Tabelle7[ActionType],Tabelle7[ActionType],,0))</f>
        <v>FinalAccept</v>
      </c>
      <c r="J555">
        <v>0.48859999999999998</v>
      </c>
      <c r="K555">
        <v>0.17780000000000001</v>
      </c>
      <c r="L555">
        <v>0.66639999999999999</v>
      </c>
      <c r="M555">
        <v>0.31080000000000002</v>
      </c>
      <c r="N555">
        <v>325</v>
      </c>
      <c r="O555">
        <v>1999</v>
      </c>
      <c r="P555">
        <v>12</v>
      </c>
      <c r="Q555" s="3" t="s">
        <v>965</v>
      </c>
    </row>
    <row r="556" ht="15" customHeight="1">
      <c r="A556" t="e">
        <f t="shared" ca="1" si="492"/>
        <v>#VALUE!</v>
      </c>
      <c r="B556" t="e">
        <f t="array" ref="B556" ca="1">_xlfn.XLOOKUP(Tabelle7[[#This Row],[ExperimentID]]&amp;Tabelle7[[#This Row],[NegotiationID]]&amp;Tabelle7[[#This Row],[MessageID]],ALL_IN_ONE[ExperimentID]&amp;ALL_IN_ONE[NegotiationID]&amp;ALL_IN_ONE[MessageID],ALL_IN_ONE[Gesamt_ID],,0)</f>
        <v>#VALUE!</v>
      </c>
      <c r="C556">
        <f>IF(AND($F555=Tabelle7[[#This Row],[ReceiverID]],$G555=Tabelle7[[#This Row],[SenderID]]),$C555,IF(ISBLANK($G555),$C555,$C555+1))</f>
        <v>108</v>
      </c>
      <c r="D556" t="s">
        <v>561</v>
      </c>
      <c r="E556">
        <v>9958</v>
      </c>
      <c r="F556">
        <v>1806</v>
      </c>
      <c r="G556">
        <v>1805</v>
      </c>
      <c r="H556" t="s">
        <v>31</v>
      </c>
      <c r="I556" t="str">
        <f t="array" ref="I556">IFERROR(_xlfn.XLOOKUP(Tabelle7[[#This Row],[NegotiationID]]&amp;"FinalAccept",Tabelle7[NegotiationID]&amp;Tabelle7[ActionType],Tabelle7[ActionType],,0),_xlfn.XLOOKUP(Tabelle7[[#This Row],[NegotiationID]]&amp;"FinalReject",Tabelle7[NegotiationID]&amp;Tabelle7[ActionType],Tabelle7[ActionType],,0))</f>
        <v>FinalAccept</v>
      </c>
      <c r="J556">
        <v>0.85599999999999998</v>
      </c>
      <c r="K556">
        <v>0.157</v>
      </c>
      <c r="L556">
        <v>1.0129999999999999</v>
      </c>
      <c r="M556">
        <v>0.69899999999999995</v>
      </c>
      <c r="N556">
        <v>205</v>
      </c>
      <c r="O556">
        <v>1999</v>
      </c>
      <c r="P556">
        <v>12</v>
      </c>
      <c r="Q556" s="3" t="s">
        <v>966</v>
      </c>
    </row>
    <row r="557" ht="15" customHeight="1">
      <c r="A557" t="e">
        <f t="shared" ca="1" si="492"/>
        <v>#VALUE!</v>
      </c>
      <c r="B557" t="e">
        <f t="array" ref="B557" ca="1">_xlfn.XLOOKUP(Tabelle7[[#This Row],[ExperimentID]]&amp;Tabelle7[[#This Row],[NegotiationID]]&amp;Tabelle7[[#This Row],[MessageID]],ALL_IN_ONE[ExperimentID]&amp;ALL_IN_ONE[NegotiationID]&amp;ALL_IN_ONE[MessageID],ALL_IN_ONE[Gesamt_ID],,0)</f>
        <v>#VALUE!</v>
      </c>
      <c r="C557">
        <f>IF(AND($F556=Tabelle7[[#This Row],[ReceiverID]],$G556=Tabelle7[[#This Row],[SenderID]]),$C556,IF(ISBLANK($G556),$C556,$C556+1))</f>
        <v>108</v>
      </c>
      <c r="D557" t="s">
        <v>561</v>
      </c>
      <c r="E557">
        <v>10104</v>
      </c>
      <c r="F557">
        <v>1805</v>
      </c>
      <c r="G557">
        <v>1806</v>
      </c>
      <c r="H557" t="s">
        <v>31</v>
      </c>
      <c r="I557" t="str">
        <f t="array" ref="I557">IFERROR(_xlfn.XLOOKUP(Tabelle7[[#This Row],[NegotiationID]]&amp;"FinalAccept",Tabelle7[NegotiationID]&amp;Tabelle7[ActionType],Tabelle7[ActionType],,0),_xlfn.XLOOKUP(Tabelle7[[#This Row],[NegotiationID]]&amp;"FinalReject",Tabelle7[NegotiationID]&amp;Tabelle7[ActionType],Tabelle7[ActionType],,0))</f>
        <v>FinalAccept</v>
      </c>
      <c r="J557">
        <v>0.75339999999999996</v>
      </c>
      <c r="K557">
        <v>0.27500000000000002</v>
      </c>
      <c r="L557">
        <v>1.0284</v>
      </c>
      <c r="M557">
        <v>0.47839999999999999</v>
      </c>
      <c r="N557">
        <v>320</v>
      </c>
      <c r="O557">
        <v>1999</v>
      </c>
      <c r="P557">
        <v>12</v>
      </c>
      <c r="Q557" s="3" t="s">
        <v>967</v>
      </c>
    </row>
    <row r="558" ht="15" customHeight="1">
      <c r="A558" t="e">
        <f t="shared" ca="1" si="492"/>
        <v>#VALUE!</v>
      </c>
      <c r="B558" t="e">
        <f t="array" ref="B558" ca="1">_xlfn.XLOOKUP(Tabelle7[[#This Row],[ExperimentID]]&amp;Tabelle7[[#This Row],[NegotiationID]]&amp;Tabelle7[[#This Row],[MessageID]],ALL_IN_ONE[ExperimentID]&amp;ALL_IN_ONE[NegotiationID]&amp;ALL_IN_ONE[MessageID],ALL_IN_ONE[Gesamt_ID],,0)</f>
        <v>#VALUE!</v>
      </c>
      <c r="C558">
        <f>IF(AND($F557=Tabelle7[[#This Row],[ReceiverID]],$G557=Tabelle7[[#This Row],[SenderID]]),$C557,IF(ISBLANK($G557),$C557,$C557+1))</f>
        <v>108</v>
      </c>
      <c r="D558" t="s">
        <v>561</v>
      </c>
      <c r="E558">
        <v>10769</v>
      </c>
      <c r="F558">
        <v>1806</v>
      </c>
      <c r="G558">
        <v>1805</v>
      </c>
      <c r="H558" t="s">
        <v>31</v>
      </c>
      <c r="I558" t="str">
        <f t="array" ref="I558">IFERROR(_xlfn.XLOOKUP(Tabelle7[[#This Row],[NegotiationID]]&amp;"FinalAccept",Tabelle7[NegotiationID]&amp;Tabelle7[ActionType],Tabelle7[ActionType],,0),_xlfn.XLOOKUP(Tabelle7[[#This Row],[NegotiationID]]&amp;"FinalReject",Tabelle7[NegotiationID]&amp;Tabelle7[ActionType],Tabelle7[ActionType],,0))</f>
        <v>FinalAccept</v>
      </c>
      <c r="J558">
        <v>0.69620000000000004</v>
      </c>
      <c r="K558">
        <v>0.30740000000000001</v>
      </c>
      <c r="L558">
        <v>1.0036</v>
      </c>
      <c r="M558">
        <v>0.38879999999999998</v>
      </c>
      <c r="N558">
        <v>149</v>
      </c>
      <c r="O558">
        <v>1999</v>
      </c>
      <c r="P558">
        <v>12</v>
      </c>
      <c r="Q558" s="3" t="s">
        <v>968</v>
      </c>
    </row>
    <row r="559" ht="15" customHeight="1">
      <c r="A559" t="e">
        <f t="shared" ca="1" si="492"/>
        <v>#VALUE!</v>
      </c>
      <c r="B559" t="e">
        <f t="array" ref="B559" ca="1">_xlfn.XLOOKUP(Tabelle7[[#This Row],[ExperimentID]]&amp;Tabelle7[[#This Row],[NegotiationID]]&amp;Tabelle7[[#This Row],[MessageID]],ALL_IN_ONE[ExperimentID]&amp;ALL_IN_ONE[NegotiationID]&amp;ALL_IN_ONE[MessageID],ALL_IN_ONE[Gesamt_ID],,0)</f>
        <v>#VALUE!</v>
      </c>
      <c r="C559">
        <f>IF(AND($F558=Tabelle7[[#This Row],[ReceiverID]],$G558=Tabelle7[[#This Row],[SenderID]]),$C558,IF(ISBLANK($G558),$C558,$C558+1))</f>
        <v>108</v>
      </c>
      <c r="D559" t="s">
        <v>561</v>
      </c>
      <c r="E559">
        <v>10802</v>
      </c>
      <c r="F559">
        <v>1805</v>
      </c>
      <c r="G559">
        <v>1806</v>
      </c>
      <c r="H559" t="s">
        <v>31</v>
      </c>
      <c r="I559" t="str">
        <f t="array" ref="I559">IFERROR(_xlfn.XLOOKUP(Tabelle7[[#This Row],[NegotiationID]]&amp;"FinalAccept",Tabelle7[NegotiationID]&amp;Tabelle7[ActionType],Tabelle7[ActionType],,0),_xlfn.XLOOKUP(Tabelle7[[#This Row],[NegotiationID]]&amp;"FinalReject",Tabelle7[NegotiationID]&amp;Tabelle7[ActionType],Tabelle7[ActionType],,0))</f>
        <v>FinalAccept</v>
      </c>
      <c r="J559">
        <v>0.47699999999999998</v>
      </c>
      <c r="K559">
        <v>0.3508</v>
      </c>
      <c r="L559">
        <v>0.82779999999999998</v>
      </c>
      <c r="M559">
        <v>0.12620000000000001</v>
      </c>
      <c r="N559">
        <v>204</v>
      </c>
      <c r="O559">
        <v>1999</v>
      </c>
      <c r="P559">
        <v>12</v>
      </c>
      <c r="Q559" s="3" t="s">
        <v>969</v>
      </c>
    </row>
    <row r="560" ht="15" customHeight="1">
      <c r="A560" t="e">
        <f t="shared" ca="1" si="492"/>
        <v>#VALUE!</v>
      </c>
      <c r="B560" t="e">
        <f t="array" ref="B560" ca="1">_xlfn.XLOOKUP(Tabelle7[[#This Row],[ExperimentID]]&amp;Tabelle7[[#This Row],[NegotiationID]]&amp;Tabelle7[[#This Row],[MessageID]],ALL_IN_ONE[ExperimentID]&amp;ALL_IN_ONE[NegotiationID]&amp;ALL_IN_ONE[MessageID],ALL_IN_ONE[Gesamt_ID],,0)</f>
        <v>#VALUE!</v>
      </c>
      <c r="C560">
        <f>IF(AND($F559=Tabelle7[[#This Row],[ReceiverID]],$G559=Tabelle7[[#This Row],[SenderID]]),$C559,IF(ISBLANK($G559),$C559,$C559+1))</f>
        <v>108</v>
      </c>
      <c r="D560" t="s">
        <v>561</v>
      </c>
      <c r="E560">
        <v>11960</v>
      </c>
      <c r="F560">
        <v>1806</v>
      </c>
      <c r="G560">
        <v>1805</v>
      </c>
      <c r="H560" t="s">
        <v>31</v>
      </c>
      <c r="I560" t="str">
        <f t="array" ref="I560">IFERROR(_xlfn.XLOOKUP(Tabelle7[[#This Row],[NegotiationID]]&amp;"FinalAccept",Tabelle7[NegotiationID]&amp;Tabelle7[ActionType],Tabelle7[ActionType],,0),_xlfn.XLOOKUP(Tabelle7[[#This Row],[NegotiationID]]&amp;"FinalReject",Tabelle7[NegotiationID]&amp;Tabelle7[ActionType],Tabelle7[ActionType],,0))</f>
        <v>FinalAccept</v>
      </c>
      <c r="J560">
        <v>0.69620000000000004</v>
      </c>
      <c r="K560">
        <v>0.30740000000000001</v>
      </c>
      <c r="L560">
        <v>1.0036</v>
      </c>
      <c r="M560">
        <v>0.38879999999999998</v>
      </c>
      <c r="N560">
        <v>140</v>
      </c>
      <c r="O560">
        <v>1999</v>
      </c>
      <c r="P560">
        <v>12</v>
      </c>
      <c r="Q560" s="3" t="s">
        <v>970</v>
      </c>
    </row>
    <row r="561" ht="15" customHeight="1">
      <c r="A561" t="e">
        <f t="shared" ca="1" si="492"/>
        <v>#VALUE!</v>
      </c>
      <c r="B561" t="e">
        <f t="array" ref="B561" ca="1">_xlfn.XLOOKUP(Tabelle7[[#This Row],[ExperimentID]]&amp;Tabelle7[[#This Row],[NegotiationID]]&amp;Tabelle7[[#This Row],[MessageID]],ALL_IN_ONE[ExperimentID]&amp;ALL_IN_ONE[NegotiationID]&amp;ALL_IN_ONE[MessageID],ALL_IN_ONE[Gesamt_ID],,0)</f>
        <v>#VALUE!</v>
      </c>
      <c r="C561">
        <f>IF(AND($F560=Tabelle7[[#This Row],[ReceiverID]],$G560=Tabelle7[[#This Row],[SenderID]]),$C560,IF(ISBLANK($G560),$C560,$C560+1))</f>
        <v>108</v>
      </c>
      <c r="D561" t="s">
        <v>561</v>
      </c>
      <c r="E561">
        <v>12486</v>
      </c>
      <c r="F561">
        <v>1805</v>
      </c>
      <c r="G561">
        <v>1806</v>
      </c>
      <c r="H561" t="s">
        <v>31</v>
      </c>
      <c r="I561" t="str">
        <f t="array" ref="I561">IFERROR(_xlfn.XLOOKUP(Tabelle7[[#This Row],[NegotiationID]]&amp;"FinalAccept",Tabelle7[NegotiationID]&amp;Tabelle7[ActionType],Tabelle7[ActionType],,0),_xlfn.XLOOKUP(Tabelle7[[#This Row],[NegotiationID]]&amp;"FinalReject",Tabelle7[NegotiationID]&amp;Tabelle7[ActionType],Tabelle7[ActionType],,0))</f>
        <v>FinalAccept</v>
      </c>
      <c r="J561">
        <v>0.5534</v>
      </c>
      <c r="K561">
        <v>0.47499999999999998</v>
      </c>
      <c r="L561">
        <v>1.0284</v>
      </c>
      <c r="M561">
        <v>0.078399999999999997</v>
      </c>
      <c r="N561">
        <v>130</v>
      </c>
      <c r="O561">
        <v>1999</v>
      </c>
      <c r="P561">
        <v>12</v>
      </c>
      <c r="Q561" s="3" t="s">
        <v>971</v>
      </c>
    </row>
    <row r="562" ht="15" customHeight="1">
      <c r="A562" t="e">
        <f t="shared" ca="1" si="492"/>
        <v>#VALUE!</v>
      </c>
      <c r="B562" t="e">
        <f t="array" ref="B562" ca="1">_xlfn.XLOOKUP(Tabelle7[[#This Row],[ExperimentID]]&amp;Tabelle7[[#This Row],[NegotiationID]]&amp;Tabelle7[[#This Row],[MessageID]],ALL_IN_ONE[ExperimentID]&amp;ALL_IN_ONE[NegotiationID]&amp;ALL_IN_ONE[MessageID],ALL_IN_ONE[Gesamt_ID],,0)</f>
        <v>#VALUE!</v>
      </c>
      <c r="C562">
        <f>IF(AND($F561=Tabelle7[[#This Row],[ReceiverID]],$G561=Tabelle7[[#This Row],[SenderID]]),$C561,IF(ISBLANK($G561),$C561,$C561+1))</f>
        <v>108</v>
      </c>
      <c r="D562" t="s">
        <v>561</v>
      </c>
      <c r="E562">
        <v>13504</v>
      </c>
      <c r="F562">
        <v>1806</v>
      </c>
      <c r="G562">
        <v>1805</v>
      </c>
      <c r="H562" t="s">
        <v>31</v>
      </c>
      <c r="I562" t="str">
        <f t="array" ref="I562">IFERROR(_xlfn.XLOOKUP(Tabelle7[[#This Row],[NegotiationID]]&amp;"FinalAccept",Tabelle7[NegotiationID]&amp;Tabelle7[ActionType],Tabelle7[ActionType],,0),_xlfn.XLOOKUP(Tabelle7[[#This Row],[NegotiationID]]&amp;"FinalReject",Tabelle7[NegotiationID]&amp;Tabelle7[ActionType],Tabelle7[ActionType],,0))</f>
        <v>FinalAccept</v>
      </c>
      <c r="J562">
        <v>0.5282</v>
      </c>
      <c r="K562">
        <v>0.37340000000000001</v>
      </c>
      <c r="L562">
        <v>0.90159999999999996</v>
      </c>
      <c r="M562">
        <v>0.15479999999999999</v>
      </c>
      <c r="N562">
        <v>37</v>
      </c>
      <c r="O562">
        <v>1999</v>
      </c>
      <c r="P562">
        <v>12</v>
      </c>
      <c r="Q562" s="3" t="s">
        <v>972</v>
      </c>
    </row>
    <row r="563" ht="15" customHeight="1">
      <c r="A563" t="e">
        <f t="shared" ca="1" si="492"/>
        <v>#VALUE!</v>
      </c>
      <c r="B563" t="e">
        <f t="array" ref="B563" ca="1">_xlfn.XLOOKUP(Tabelle7[[#This Row],[ExperimentID]]&amp;Tabelle7[[#This Row],[NegotiationID]]&amp;Tabelle7[[#This Row],[MessageID]],ALL_IN_ONE[ExperimentID]&amp;ALL_IN_ONE[NegotiationID]&amp;ALL_IN_ONE[MessageID],ALL_IN_ONE[Gesamt_ID],,0)</f>
        <v>#VALUE!</v>
      </c>
      <c r="C563">
        <f>IF(AND($F562=Tabelle7[[#This Row],[ReceiverID]],$G562=Tabelle7[[#This Row],[SenderID]]),$C562,IF(ISBLANK($G562),$C562,$C562+1))</f>
        <v>108</v>
      </c>
      <c r="D563" t="s">
        <v>561</v>
      </c>
      <c r="E563">
        <v>13694</v>
      </c>
      <c r="F563">
        <v>1805</v>
      </c>
      <c r="G563">
        <v>1806</v>
      </c>
      <c r="H563" t="s">
        <v>31</v>
      </c>
      <c r="I563" t="str">
        <f t="array" ref="I563">IFERROR(_xlfn.XLOOKUP(Tabelle7[[#This Row],[NegotiationID]]&amp;"FinalAccept",Tabelle7[NegotiationID]&amp;Tabelle7[ActionType],Tabelle7[ActionType],,0),_xlfn.XLOOKUP(Tabelle7[[#This Row],[NegotiationID]]&amp;"FinalReject",Tabelle7[NegotiationID]&amp;Tabelle7[ActionType],Tabelle7[ActionType],,0))</f>
        <v>FinalAccept</v>
      </c>
      <c r="J563">
        <v>0.5534</v>
      </c>
      <c r="K563">
        <v>0.47499999999999998</v>
      </c>
      <c r="L563">
        <v>1.0284</v>
      </c>
      <c r="M563">
        <v>0.078399999999999997</v>
      </c>
      <c r="N563">
        <v>80</v>
      </c>
      <c r="O563">
        <v>1999</v>
      </c>
      <c r="P563">
        <v>12</v>
      </c>
      <c r="Q563" s="3" t="s">
        <v>973</v>
      </c>
    </row>
    <row r="564" ht="15" customHeight="1">
      <c r="A564" t="e">
        <f t="shared" ca="1" si="492"/>
        <v>#VALUE!</v>
      </c>
      <c r="B564" t="e">
        <f t="array" ref="B564" ca="1">_xlfn.XLOOKUP(Tabelle7[[#This Row],[ExperimentID]]&amp;Tabelle7[[#This Row],[NegotiationID]]&amp;Tabelle7[[#This Row],[MessageID]],ALL_IN_ONE[ExperimentID]&amp;ALL_IN_ONE[NegotiationID]&amp;ALL_IN_ONE[MessageID],ALL_IN_ONE[Gesamt_ID],,0)</f>
        <v>#VALUE!</v>
      </c>
      <c r="C564">
        <f>IF(AND($F563=Tabelle7[[#This Row],[ReceiverID]],$G563=Tabelle7[[#This Row],[SenderID]]),$C563,IF(ISBLANK($G563),$C563,$C563+1))</f>
        <v>108</v>
      </c>
      <c r="D564" t="s">
        <v>561</v>
      </c>
      <c r="E564">
        <v>13817</v>
      </c>
      <c r="F564">
        <v>1806</v>
      </c>
      <c r="G564">
        <v>1805</v>
      </c>
      <c r="H564" t="s">
        <v>20</v>
      </c>
      <c r="I564" t="str">
        <f t="array" ref="I564">IFERROR(_xlfn.XLOOKUP(Tabelle7[[#This Row],[NegotiationID]]&amp;"FinalAccept",Tabelle7[NegotiationID]&amp;Tabelle7[ActionType],Tabelle7[ActionType],,0),_xlfn.XLOOKUP(Tabelle7[[#This Row],[NegotiationID]]&amp;"FinalReject",Tabelle7[NegotiationID]&amp;Tabelle7[ActionType],Tabelle7[ActionType],,0))</f>
        <v>FinalAccept</v>
      </c>
      <c r="J564">
        <v>0.47499999999999998</v>
      </c>
      <c r="K564">
        <v>0.5534</v>
      </c>
      <c r="L564">
        <v>1.0284</v>
      </c>
      <c r="M564">
        <v>0.078399999999999997</v>
      </c>
      <c r="N564">
        <v>84</v>
      </c>
      <c r="O564">
        <v>1999</v>
      </c>
      <c r="P564">
        <v>12</v>
      </c>
      <c r="Q564" s="3" t="s">
        <v>974</v>
      </c>
    </row>
    <row r="565" ht="15" hidden="1" customHeight="1">
      <c r="A565" t="e">
        <f t="shared" ca="1" si="492"/>
        <v>#VALUE!</v>
      </c>
      <c r="B565" t="e">
        <f t="array" ref="B565" ca="1">_xlfn.XLOOKUP(Tabelle7[[#This Row],[ExperimentID]]&amp;Tabelle7[[#This Row],[NegotiationID]]&amp;Tabelle7[[#This Row],[MessageID]],ALL_IN_ONE[ExperimentID]&amp;ALL_IN_ONE[NegotiationID]&amp;ALL_IN_ONE[MessageID],ALL_IN_ONE[Gesamt_ID],,0)</f>
        <v>#VALUE!</v>
      </c>
      <c r="C565">
        <f>IF(AND($F564=Tabelle7[[#This Row],[ReceiverID]],$G564=Tabelle7[[#This Row],[SenderID]]),$C564,IF(ISBLANK($G564),$C564,$C564+1))</f>
        <v>109</v>
      </c>
      <c r="D565" t="s">
        <v>561</v>
      </c>
      <c r="E565">
        <v>1832</v>
      </c>
      <c r="H565" t="s">
        <v>6019</v>
      </c>
      <c r="I565" t="str">
        <f t="array" ref="I565">IFERROR(_xlfn.XLOOKUP(Tabelle7[[#This Row],[NegotiationID]]&amp;"FinalAccept",Tabelle7[NegotiationID]&amp;Tabelle7[ActionType],Tabelle7[ActionType],,0),_xlfn.XLOOKUP(Tabelle7[[#This Row],[NegotiationID]]&amp;"FinalReject",Tabelle7[NegotiationID]&amp;Tabelle7[ActionType],Tabelle7[ActionType],,0))</f>
        <v>FinalAccept</v>
      </c>
      <c r="N565">
        <v>21</v>
      </c>
      <c r="O565">
        <v>4436</v>
      </c>
      <c r="P565">
        <v>16</v>
      </c>
      <c r="Q565" t="s">
        <v>6020</v>
      </c>
    </row>
    <row r="566" ht="15" customHeight="1">
      <c r="A566" t="e">
        <f t="shared" ca="1" si="492"/>
        <v>#VALUE!</v>
      </c>
      <c r="B566" t="e">
        <f t="array" ref="B566" ca="1">_xlfn.XLOOKUP(Tabelle7[[#This Row],[ExperimentID]]&amp;Tabelle7[[#This Row],[NegotiationID]]&amp;Tabelle7[[#This Row],[MessageID]],ALL_IN_ONE[ExperimentID]&amp;ALL_IN_ONE[NegotiationID]&amp;ALL_IN_ONE[MessageID],ALL_IN_ONE[Gesamt_ID],,0)</f>
        <v>#VALUE!</v>
      </c>
      <c r="C566">
        <f>IF(AND($F565=Tabelle7[[#This Row],[ReceiverID]],$G565=Tabelle7[[#This Row],[SenderID]]),$C565,IF(ISBLANK($G565),$C565,$C565+1))</f>
        <v>109</v>
      </c>
      <c r="D566" t="s">
        <v>561</v>
      </c>
      <c r="E566">
        <v>7842</v>
      </c>
      <c r="F566">
        <v>1834</v>
      </c>
      <c r="G566">
        <v>1833</v>
      </c>
      <c r="H566" t="s">
        <v>19</v>
      </c>
      <c r="I566" t="str">
        <f t="array" ref="I566">IFERROR(_xlfn.XLOOKUP(Tabelle7[[#This Row],[NegotiationID]]&amp;"FinalAccept",Tabelle7[NegotiationID]&amp;Tabelle7[ActionType],Tabelle7[ActionType],,0),_xlfn.XLOOKUP(Tabelle7[[#This Row],[NegotiationID]]&amp;"FinalReject",Tabelle7[NegotiationID]&amp;Tabelle7[ActionType],Tabelle7[ActionType],,0))</f>
        <v>FinalAccept</v>
      </c>
      <c r="J566">
        <v>0.61019999999999996</v>
      </c>
      <c r="K566">
        <v>0.024</v>
      </c>
      <c r="L566">
        <v>0.63419999999999999</v>
      </c>
      <c r="M566">
        <v>0.58620000000000005</v>
      </c>
      <c r="N566">
        <v>1046</v>
      </c>
      <c r="O566">
        <v>4436</v>
      </c>
      <c r="P566">
        <v>16</v>
      </c>
      <c r="Q566" s="3" t="s">
        <v>975</v>
      </c>
    </row>
    <row r="567" ht="15" customHeight="1">
      <c r="A567" t="e">
        <f t="shared" ca="1" si="492"/>
        <v>#VALUE!</v>
      </c>
      <c r="B567" t="e">
        <f t="array" ref="B567" ca="1">_xlfn.XLOOKUP(Tabelle7[[#This Row],[ExperimentID]]&amp;Tabelle7[[#This Row],[NegotiationID]]&amp;Tabelle7[[#This Row],[MessageID]],ALL_IN_ONE[ExperimentID]&amp;ALL_IN_ONE[NegotiationID]&amp;ALL_IN_ONE[MessageID],ALL_IN_ONE[Gesamt_ID],,0)</f>
        <v>#VALUE!</v>
      </c>
      <c r="C567">
        <f>IF(AND($F566=Tabelle7[[#This Row],[ReceiverID]],$G566=Tabelle7[[#This Row],[SenderID]]),$C566,IF(ISBLANK($G566),$C566,$C566+1))</f>
        <v>109</v>
      </c>
      <c r="D567" t="s">
        <v>561</v>
      </c>
      <c r="E567">
        <v>9065</v>
      </c>
      <c r="F567">
        <v>1833</v>
      </c>
      <c r="G567">
        <v>1834</v>
      </c>
      <c r="H567" t="s">
        <v>31</v>
      </c>
      <c r="I567" t="str">
        <f t="array" ref="I567">IFERROR(_xlfn.XLOOKUP(Tabelle7[[#This Row],[NegotiationID]]&amp;"FinalAccept",Tabelle7[NegotiationID]&amp;Tabelle7[ActionType],Tabelle7[ActionType],,0),_xlfn.XLOOKUP(Tabelle7[[#This Row],[NegotiationID]]&amp;"FinalReject",Tabelle7[NegotiationID]&amp;Tabelle7[ActionType],Tabelle7[ActionType],,0))</f>
        <v>FinalAccept</v>
      </c>
      <c r="J567">
        <v>0.78239999999999998</v>
      </c>
      <c r="K567">
        <v>0.18679999999999999</v>
      </c>
      <c r="L567">
        <v>0.96919999999999995</v>
      </c>
      <c r="M567">
        <v>0.59560000000000002</v>
      </c>
      <c r="N567">
        <v>524</v>
      </c>
      <c r="O567">
        <v>4436</v>
      </c>
      <c r="P567">
        <v>16</v>
      </c>
      <c r="Q567" s="3" t="s">
        <v>976</v>
      </c>
    </row>
    <row r="568" ht="15" customHeight="1">
      <c r="A568" t="e">
        <f t="shared" ca="1" si="492"/>
        <v>#VALUE!</v>
      </c>
      <c r="B568" t="e">
        <f t="array" ref="B568" ca="1">_xlfn.XLOOKUP(Tabelle7[[#This Row],[ExperimentID]]&amp;Tabelle7[[#This Row],[NegotiationID]]&amp;Tabelle7[[#This Row],[MessageID]],ALL_IN_ONE[ExperimentID]&amp;ALL_IN_ONE[NegotiationID]&amp;ALL_IN_ONE[MessageID],ALL_IN_ONE[Gesamt_ID],,0)</f>
        <v>#VALUE!</v>
      </c>
      <c r="C568">
        <f>IF(AND($F567=Tabelle7[[#This Row],[ReceiverID]],$G567=Tabelle7[[#This Row],[SenderID]]),$C567,IF(ISBLANK($G567),$C567,$C567+1))</f>
        <v>109</v>
      </c>
      <c r="D568" t="s">
        <v>561</v>
      </c>
      <c r="E568">
        <v>9427</v>
      </c>
      <c r="F568">
        <v>1834</v>
      </c>
      <c r="G568">
        <v>1833</v>
      </c>
      <c r="H568" t="s">
        <v>31</v>
      </c>
      <c r="I568" t="str">
        <f t="array" ref="I568">IFERROR(_xlfn.XLOOKUP(Tabelle7[[#This Row],[NegotiationID]]&amp;"FinalAccept",Tabelle7[NegotiationID]&amp;Tabelle7[ActionType],Tabelle7[ActionType],,0),_xlfn.XLOOKUP(Tabelle7[[#This Row],[NegotiationID]]&amp;"FinalReject",Tabelle7[NegotiationID]&amp;Tabelle7[ActionType],Tabelle7[ActionType],,0))</f>
        <v>FinalAccept</v>
      </c>
      <c r="J568">
        <v>0.89019999999999999</v>
      </c>
      <c r="K568">
        <v>0.078</v>
      </c>
      <c r="L568">
        <v>0.96819999999999995</v>
      </c>
      <c r="M568">
        <v>0.81220000000000003</v>
      </c>
      <c r="N568">
        <v>416</v>
      </c>
      <c r="O568">
        <v>4436</v>
      </c>
      <c r="P568">
        <v>16</v>
      </c>
      <c r="Q568" s="3" t="s">
        <v>977</v>
      </c>
    </row>
    <row r="569" ht="15" customHeight="1">
      <c r="A569" t="e">
        <f t="shared" ca="1" si="492"/>
        <v>#VALUE!</v>
      </c>
      <c r="B569" t="e">
        <f t="array" ref="B569" ca="1">_xlfn.XLOOKUP(Tabelle7[[#This Row],[ExperimentID]]&amp;Tabelle7[[#This Row],[NegotiationID]]&amp;Tabelle7[[#This Row],[MessageID]],ALL_IN_ONE[ExperimentID]&amp;ALL_IN_ONE[NegotiationID]&amp;ALL_IN_ONE[MessageID],ALL_IN_ONE[Gesamt_ID],,0)</f>
        <v>#VALUE!</v>
      </c>
      <c r="C569">
        <f>IF(AND($F568=Tabelle7[[#This Row],[ReceiverID]],$G568=Tabelle7[[#This Row],[SenderID]]),$C568,IF(ISBLANK($G568),$C568,$C568+1))</f>
        <v>109</v>
      </c>
      <c r="D569" t="s">
        <v>561</v>
      </c>
      <c r="E569">
        <v>11112</v>
      </c>
      <c r="F569">
        <v>1833</v>
      </c>
      <c r="G569">
        <v>1834</v>
      </c>
      <c r="H569" t="s">
        <v>31</v>
      </c>
      <c r="I569" t="str">
        <f t="array" ref="I569">IFERROR(_xlfn.XLOOKUP(Tabelle7[[#This Row],[NegotiationID]]&amp;"FinalAccept",Tabelle7[NegotiationID]&amp;Tabelle7[ActionType],Tabelle7[ActionType],,0),_xlfn.XLOOKUP(Tabelle7[[#This Row],[NegotiationID]]&amp;"FinalReject",Tabelle7[NegotiationID]&amp;Tabelle7[ActionType],Tabelle7[ActionType],,0))</f>
        <v>FinalAccept</v>
      </c>
      <c r="J569">
        <v>0.47099999999999997</v>
      </c>
      <c r="K569">
        <v>0.27600000000000002</v>
      </c>
      <c r="L569">
        <v>0.747</v>
      </c>
      <c r="M569">
        <v>0.19500000000000001</v>
      </c>
      <c r="N569">
        <v>364</v>
      </c>
      <c r="O569">
        <v>4436</v>
      </c>
      <c r="P569">
        <v>16</v>
      </c>
      <c r="Q569" s="3" t="s">
        <v>978</v>
      </c>
    </row>
    <row r="570" ht="15" customHeight="1">
      <c r="A570" t="e">
        <f t="shared" ca="1" si="492"/>
        <v>#VALUE!</v>
      </c>
      <c r="B570" t="e">
        <f t="array" ref="B570" ca="1">_xlfn.XLOOKUP(Tabelle7[[#This Row],[ExperimentID]]&amp;Tabelle7[[#This Row],[NegotiationID]]&amp;Tabelle7[[#This Row],[MessageID]],ALL_IN_ONE[ExperimentID]&amp;ALL_IN_ONE[NegotiationID]&amp;ALL_IN_ONE[MessageID],ALL_IN_ONE[Gesamt_ID],,0)</f>
        <v>#VALUE!</v>
      </c>
      <c r="C570">
        <f>IF(AND($F569=Tabelle7[[#This Row],[ReceiverID]],$G569=Tabelle7[[#This Row],[SenderID]]),$C569,IF(ISBLANK($G569),$C569,$C569+1))</f>
        <v>109</v>
      </c>
      <c r="D570" t="s">
        <v>561</v>
      </c>
      <c r="E570">
        <v>11587</v>
      </c>
      <c r="F570">
        <v>1834</v>
      </c>
      <c r="G570">
        <v>1833</v>
      </c>
      <c r="H570" t="s">
        <v>31</v>
      </c>
      <c r="I570" t="str">
        <f t="array" ref="I570">IFERROR(_xlfn.XLOOKUP(Tabelle7[[#This Row],[NegotiationID]]&amp;"FinalAccept",Tabelle7[NegotiationID]&amp;Tabelle7[ActionType],Tabelle7[ActionType],,0),_xlfn.XLOOKUP(Tabelle7[[#This Row],[NegotiationID]]&amp;"FinalReject",Tabelle7[NegotiationID]&amp;Tabelle7[ActionType],Tabelle7[ActionType],,0))</f>
        <v>FinalAccept</v>
      </c>
      <c r="J570">
        <v>0.71599999999999997</v>
      </c>
      <c r="K570">
        <v>0.3352</v>
      </c>
      <c r="L570">
        <v>1.0511999999999999</v>
      </c>
      <c r="M570">
        <v>0.38080000000000003</v>
      </c>
      <c r="N570">
        <v>589</v>
      </c>
      <c r="O570">
        <v>4436</v>
      </c>
      <c r="P570">
        <v>16</v>
      </c>
      <c r="Q570" s="3" t="s">
        <v>979</v>
      </c>
    </row>
    <row r="571" ht="15" customHeight="1">
      <c r="A571" t="e">
        <f t="shared" ca="1" si="492"/>
        <v>#VALUE!</v>
      </c>
      <c r="B571" t="e">
        <f t="array" ref="B571" ca="1">_xlfn.XLOOKUP(Tabelle7[[#This Row],[ExperimentID]]&amp;Tabelle7[[#This Row],[NegotiationID]]&amp;Tabelle7[[#This Row],[MessageID]],ALL_IN_ONE[ExperimentID]&amp;ALL_IN_ONE[NegotiationID]&amp;ALL_IN_ONE[MessageID],ALL_IN_ONE[Gesamt_ID],,0)</f>
        <v>#VALUE!</v>
      </c>
      <c r="C571">
        <f>IF(AND($F570=Tabelle7[[#This Row],[ReceiverID]],$G570=Tabelle7[[#This Row],[SenderID]]),$C570,IF(ISBLANK($G570),$C570,$C570+1))</f>
        <v>109</v>
      </c>
      <c r="D571" t="s">
        <v>561</v>
      </c>
      <c r="E571">
        <v>12269</v>
      </c>
      <c r="F571">
        <v>1833</v>
      </c>
      <c r="G571">
        <v>1834</v>
      </c>
      <c r="H571" t="s">
        <v>31</v>
      </c>
      <c r="I571" t="str">
        <f t="array" ref="I571">IFERROR(_xlfn.XLOOKUP(Tabelle7[[#This Row],[NegotiationID]]&amp;"FinalAccept",Tabelle7[NegotiationID]&amp;Tabelle7[ActionType],Tabelle7[ActionType],,0),_xlfn.XLOOKUP(Tabelle7[[#This Row],[NegotiationID]]&amp;"FinalReject",Tabelle7[NegotiationID]&amp;Tabelle7[ActionType],Tabelle7[ActionType],,0))</f>
        <v>FinalAccept</v>
      </c>
      <c r="J571">
        <v>0.50919999999999999</v>
      </c>
      <c r="K571">
        <v>0.58799999999999997</v>
      </c>
      <c r="L571">
        <v>1.0972</v>
      </c>
      <c r="M571">
        <v>0.078799999999999995</v>
      </c>
      <c r="N571">
        <v>170</v>
      </c>
      <c r="O571">
        <v>4436</v>
      </c>
      <c r="P571">
        <v>16</v>
      </c>
      <c r="Q571" s="3" t="s">
        <v>980</v>
      </c>
    </row>
    <row r="572" ht="15" customHeight="1">
      <c r="A572" t="e">
        <f t="shared" ca="1" si="492"/>
        <v>#VALUE!</v>
      </c>
      <c r="B572" t="e">
        <f t="array" ref="B572" ca="1">_xlfn.XLOOKUP(Tabelle7[[#This Row],[ExperimentID]]&amp;Tabelle7[[#This Row],[NegotiationID]]&amp;Tabelle7[[#This Row],[MessageID]],ALL_IN_ONE[ExperimentID]&amp;ALL_IN_ONE[NegotiationID]&amp;ALL_IN_ONE[MessageID],ALL_IN_ONE[Gesamt_ID],,0)</f>
        <v>#VALUE!</v>
      </c>
      <c r="C572">
        <f>IF(AND($F571=Tabelle7[[#This Row],[ReceiverID]],$G571=Tabelle7[[#This Row],[SenderID]]),$C571,IF(ISBLANK($G571),$C571,$C571+1))</f>
        <v>109</v>
      </c>
      <c r="D572" t="s">
        <v>561</v>
      </c>
      <c r="E572">
        <v>12373</v>
      </c>
      <c r="F572">
        <v>1834</v>
      </c>
      <c r="G572">
        <v>1833</v>
      </c>
      <c r="H572" t="s">
        <v>31</v>
      </c>
      <c r="I572" t="str">
        <f t="array" ref="I572">IFERROR(_xlfn.XLOOKUP(Tabelle7[[#This Row],[NegotiationID]]&amp;"FinalAccept",Tabelle7[NegotiationID]&amp;Tabelle7[ActionType],Tabelle7[ActionType],,0),_xlfn.XLOOKUP(Tabelle7[[#This Row],[NegotiationID]]&amp;"FinalReject",Tabelle7[NegotiationID]&amp;Tabelle7[ActionType],Tabelle7[ActionType],,0))</f>
        <v>FinalAccept</v>
      </c>
      <c r="J572">
        <v>0.67759999999999998</v>
      </c>
      <c r="K572">
        <v>0.37040000000000001</v>
      </c>
      <c r="L572">
        <v>1.048</v>
      </c>
      <c r="M572">
        <v>0.30719999999999997</v>
      </c>
      <c r="N572">
        <v>309</v>
      </c>
      <c r="O572">
        <v>4436</v>
      </c>
      <c r="P572">
        <v>16</v>
      </c>
      <c r="Q572" s="3" t="s">
        <v>981</v>
      </c>
    </row>
    <row r="573" ht="15" customHeight="1">
      <c r="A573" t="e">
        <f t="shared" ca="1" si="492"/>
        <v>#VALUE!</v>
      </c>
      <c r="B573" t="e">
        <f t="array" ref="B573" ca="1">_xlfn.XLOOKUP(Tabelle7[[#This Row],[ExperimentID]]&amp;Tabelle7[[#This Row],[NegotiationID]]&amp;Tabelle7[[#This Row],[MessageID]],ALL_IN_ONE[ExperimentID]&amp;ALL_IN_ONE[NegotiationID]&amp;ALL_IN_ONE[MessageID],ALL_IN_ONE[Gesamt_ID],,0)</f>
        <v>#VALUE!</v>
      </c>
      <c r="C573">
        <f>IF(AND($F572=Tabelle7[[#This Row],[ReceiverID]],$G572=Tabelle7[[#This Row],[SenderID]]),$C572,IF(ISBLANK($G572),$C572,$C572+1))</f>
        <v>109</v>
      </c>
      <c r="D573" t="s">
        <v>561</v>
      </c>
      <c r="E573">
        <v>12477</v>
      </c>
      <c r="F573">
        <v>1833</v>
      </c>
      <c r="G573">
        <v>1834</v>
      </c>
      <c r="H573" t="s">
        <v>31</v>
      </c>
      <c r="I573" t="str">
        <f t="array" ref="I573">IFERROR(_xlfn.XLOOKUP(Tabelle7[[#This Row],[NegotiationID]]&amp;"FinalAccept",Tabelle7[NegotiationID]&amp;Tabelle7[ActionType],Tabelle7[ActionType],,0),_xlfn.XLOOKUP(Tabelle7[[#This Row],[NegotiationID]]&amp;"FinalReject",Tabelle7[NegotiationID]&amp;Tabelle7[ActionType],Tabelle7[ActionType],,0))</f>
        <v>FinalAccept</v>
      </c>
      <c r="J573">
        <v>0.50919999999999999</v>
      </c>
      <c r="K573">
        <v>0.58799999999999997</v>
      </c>
      <c r="L573">
        <v>1.0972</v>
      </c>
      <c r="M573">
        <v>0.078799999999999995</v>
      </c>
      <c r="N573">
        <v>119</v>
      </c>
      <c r="O573">
        <v>4436</v>
      </c>
      <c r="P573">
        <v>16</v>
      </c>
      <c r="Q573" s="3" t="s">
        <v>982</v>
      </c>
    </row>
    <row r="574" ht="15" customHeight="1">
      <c r="A574" t="e">
        <f t="shared" ca="1" si="492"/>
        <v>#VALUE!</v>
      </c>
      <c r="B574" t="e">
        <f t="array" ref="B574" ca="1">_xlfn.XLOOKUP(Tabelle7[[#This Row],[ExperimentID]]&amp;Tabelle7[[#This Row],[NegotiationID]]&amp;Tabelle7[[#This Row],[MessageID]],ALL_IN_ONE[ExperimentID]&amp;ALL_IN_ONE[NegotiationID]&amp;ALL_IN_ONE[MessageID],ALL_IN_ONE[Gesamt_ID],,0)</f>
        <v>#VALUE!</v>
      </c>
      <c r="C574">
        <f>IF(AND($F573=Tabelle7[[#This Row],[ReceiverID]],$G573=Tabelle7[[#This Row],[SenderID]]),$C573,IF(ISBLANK($G573),$C573,$C573+1))</f>
        <v>109</v>
      </c>
      <c r="D574" t="s">
        <v>561</v>
      </c>
      <c r="E574">
        <v>13305</v>
      </c>
      <c r="F574">
        <v>1834</v>
      </c>
      <c r="G574">
        <v>1833</v>
      </c>
      <c r="H574" t="s">
        <v>31</v>
      </c>
      <c r="I574" t="str">
        <f t="array" ref="I574">IFERROR(_xlfn.XLOOKUP(Tabelle7[[#This Row],[NegotiationID]]&amp;"FinalAccept",Tabelle7[NegotiationID]&amp;Tabelle7[ActionType],Tabelle7[ActionType],,0),_xlfn.XLOOKUP(Tabelle7[[#This Row],[NegotiationID]]&amp;"FinalReject",Tabelle7[NegotiationID]&amp;Tabelle7[ActionType],Tabelle7[ActionType],,0))</f>
        <v>FinalAccept</v>
      </c>
      <c r="J574">
        <v>0.67759999999999998</v>
      </c>
      <c r="K574">
        <v>0.37040000000000001</v>
      </c>
      <c r="L574">
        <v>1.048</v>
      </c>
      <c r="M574">
        <v>0.30719999999999997</v>
      </c>
      <c r="N574">
        <v>270</v>
      </c>
      <c r="O574">
        <v>4436</v>
      </c>
      <c r="P574">
        <v>16</v>
      </c>
      <c r="Q574" s="3" t="s">
        <v>983</v>
      </c>
    </row>
    <row r="575" ht="15" customHeight="1">
      <c r="A575" t="e">
        <f t="shared" ca="1" si="492"/>
        <v>#VALUE!</v>
      </c>
      <c r="B575" t="e">
        <f t="array" ref="B575" ca="1">_xlfn.XLOOKUP(Tabelle7[[#This Row],[ExperimentID]]&amp;Tabelle7[[#This Row],[NegotiationID]]&amp;Tabelle7[[#This Row],[MessageID]],ALL_IN_ONE[ExperimentID]&amp;ALL_IN_ONE[NegotiationID]&amp;ALL_IN_ONE[MessageID],ALL_IN_ONE[Gesamt_ID],,0)</f>
        <v>#VALUE!</v>
      </c>
      <c r="C575">
        <f>IF(AND($F574=Tabelle7[[#This Row],[ReceiverID]],$G574=Tabelle7[[#This Row],[SenderID]]),$C574,IF(ISBLANK($G574),$C574,$C574+1))</f>
        <v>109</v>
      </c>
      <c r="D575" t="s">
        <v>561</v>
      </c>
      <c r="E575">
        <v>13895</v>
      </c>
      <c r="F575">
        <v>1833</v>
      </c>
      <c r="G575">
        <v>1834</v>
      </c>
      <c r="H575" t="s">
        <v>31</v>
      </c>
      <c r="I575" t="str">
        <f t="array" ref="I575">IFERROR(_xlfn.XLOOKUP(Tabelle7[[#This Row],[NegotiationID]]&amp;"FinalAccept",Tabelle7[NegotiationID]&amp;Tabelle7[ActionType],Tabelle7[ActionType],,0),_xlfn.XLOOKUP(Tabelle7[[#This Row],[NegotiationID]]&amp;"FinalReject",Tabelle7[NegotiationID]&amp;Tabelle7[ActionType],Tabelle7[ActionType],,0))</f>
        <v>FinalAccept</v>
      </c>
      <c r="J575">
        <v>0.5</v>
      </c>
      <c r="K575">
        <v>0.54979999999999996</v>
      </c>
      <c r="L575">
        <v>1.0498000000000001</v>
      </c>
      <c r="M575">
        <v>0.049799999999999997</v>
      </c>
      <c r="N575">
        <v>101</v>
      </c>
      <c r="O575">
        <v>4436</v>
      </c>
      <c r="P575">
        <v>16</v>
      </c>
      <c r="Q575" s="3" t="s">
        <v>984</v>
      </c>
    </row>
    <row r="576" ht="15" customHeight="1">
      <c r="A576" t="e">
        <f t="shared" ca="1" si="492"/>
        <v>#VALUE!</v>
      </c>
      <c r="B576" t="e">
        <f t="array" ref="B576" ca="1">_xlfn.XLOOKUP(Tabelle7[[#This Row],[ExperimentID]]&amp;Tabelle7[[#This Row],[NegotiationID]]&amp;Tabelle7[[#This Row],[MessageID]],ALL_IN_ONE[ExperimentID]&amp;ALL_IN_ONE[NegotiationID]&amp;ALL_IN_ONE[MessageID],ALL_IN_ONE[Gesamt_ID],,0)</f>
        <v>#VALUE!</v>
      </c>
      <c r="C576">
        <f>IF(AND($F575=Tabelle7[[#This Row],[ReceiverID]],$G575=Tabelle7[[#This Row],[SenderID]]),$C575,IF(ISBLANK($G575),$C575,$C575+1))</f>
        <v>109</v>
      </c>
      <c r="D576" t="s">
        <v>561</v>
      </c>
      <c r="E576">
        <v>14002</v>
      </c>
      <c r="F576">
        <v>1834</v>
      </c>
      <c r="G576">
        <v>1833</v>
      </c>
      <c r="H576" t="s">
        <v>31</v>
      </c>
      <c r="I576" t="str">
        <f t="array" ref="I576">IFERROR(_xlfn.XLOOKUP(Tabelle7[[#This Row],[NegotiationID]]&amp;"FinalAccept",Tabelle7[NegotiationID]&amp;Tabelle7[ActionType],Tabelle7[ActionType],,0),_xlfn.XLOOKUP(Tabelle7[[#This Row],[NegotiationID]]&amp;"FinalReject",Tabelle7[NegotiationID]&amp;Tabelle7[ActionType],Tabelle7[ActionType],,0))</f>
        <v>FinalAccept</v>
      </c>
      <c r="J576">
        <v>0.624</v>
      </c>
      <c r="K576">
        <v>0.37780000000000002</v>
      </c>
      <c r="L576">
        <v>1.0018</v>
      </c>
      <c r="M576">
        <v>0.2462</v>
      </c>
      <c r="N576">
        <v>158</v>
      </c>
      <c r="O576">
        <v>4436</v>
      </c>
      <c r="P576">
        <v>16</v>
      </c>
      <c r="Q576" s="3" t="s">
        <v>985</v>
      </c>
    </row>
    <row r="577" ht="15" customHeight="1">
      <c r="A577" t="e">
        <f t="shared" ca="1" si="492"/>
        <v>#VALUE!</v>
      </c>
      <c r="B577" t="e">
        <f t="array" ref="B577" ca="1">_xlfn.XLOOKUP(Tabelle7[[#This Row],[ExperimentID]]&amp;Tabelle7[[#This Row],[NegotiationID]]&amp;Tabelle7[[#This Row],[MessageID]],ALL_IN_ONE[ExperimentID]&amp;ALL_IN_ONE[NegotiationID]&amp;ALL_IN_ONE[MessageID],ALL_IN_ONE[Gesamt_ID],,0)</f>
        <v>#VALUE!</v>
      </c>
      <c r="C577">
        <f>IF(AND($F576=Tabelle7[[#This Row],[ReceiverID]],$G576=Tabelle7[[#This Row],[SenderID]]),$C576,IF(ISBLANK($G576),$C576,$C576+1))</f>
        <v>109</v>
      </c>
      <c r="D577" t="s">
        <v>561</v>
      </c>
      <c r="E577">
        <v>14169</v>
      </c>
      <c r="F577">
        <v>1833</v>
      </c>
      <c r="G577">
        <v>1834</v>
      </c>
      <c r="H577" t="s">
        <v>31</v>
      </c>
      <c r="I577" t="str">
        <f t="array" ref="I577">IFERROR(_xlfn.XLOOKUP(Tabelle7[[#This Row],[NegotiationID]]&amp;"FinalAccept",Tabelle7[NegotiationID]&amp;Tabelle7[ActionType],Tabelle7[ActionType],,0),_xlfn.XLOOKUP(Tabelle7[[#This Row],[NegotiationID]]&amp;"FinalReject",Tabelle7[NegotiationID]&amp;Tabelle7[ActionType],Tabelle7[ActionType],,0))</f>
        <v>FinalAccept</v>
      </c>
      <c r="J577">
        <v>0.57520000000000004</v>
      </c>
      <c r="K577">
        <v>0.54679999999999995</v>
      </c>
      <c r="L577">
        <v>1.1220000000000001</v>
      </c>
      <c r="M577">
        <v>0.028400000000000002</v>
      </c>
      <c r="N577">
        <v>128</v>
      </c>
      <c r="O577">
        <v>4436</v>
      </c>
      <c r="P577">
        <v>16</v>
      </c>
      <c r="Q577" s="3" t="s">
        <v>986</v>
      </c>
    </row>
    <row r="578" ht="15" customHeight="1">
      <c r="A578" t="e">
        <f t="shared" ref="A578:A641" ca="1" si="493">MID(CELL("Dateiname",$A$1),FIND("]",CELL("Dateiname",$A$1))+1,31)</f>
        <v>#VALUE!</v>
      </c>
      <c r="B578" t="e">
        <f t="array" ref="B578" ca="1">_xlfn.XLOOKUP(Tabelle7[[#This Row],[ExperimentID]]&amp;Tabelle7[[#This Row],[NegotiationID]]&amp;Tabelle7[[#This Row],[MessageID]],ALL_IN_ONE[ExperimentID]&amp;ALL_IN_ONE[NegotiationID]&amp;ALL_IN_ONE[MessageID],ALL_IN_ONE[Gesamt_ID],,0)</f>
        <v>#VALUE!</v>
      </c>
      <c r="C578">
        <f>IF(AND($F577=Tabelle7[[#This Row],[ReceiverID]],$G577=Tabelle7[[#This Row],[SenderID]]),$C577,IF(ISBLANK($G577),$C577,$C577+1))</f>
        <v>109</v>
      </c>
      <c r="D578" t="s">
        <v>561</v>
      </c>
      <c r="E578">
        <v>14202</v>
      </c>
      <c r="F578">
        <v>1834</v>
      </c>
      <c r="G578">
        <v>1833</v>
      </c>
      <c r="H578" t="s">
        <v>31</v>
      </c>
      <c r="I578" t="str">
        <f t="array" ref="I578">IFERROR(_xlfn.XLOOKUP(Tabelle7[[#This Row],[NegotiationID]]&amp;"FinalAccept",Tabelle7[NegotiationID]&amp;Tabelle7[ActionType],Tabelle7[ActionType],,0),_xlfn.XLOOKUP(Tabelle7[[#This Row],[NegotiationID]]&amp;"FinalReject",Tabelle7[NegotiationID]&amp;Tabelle7[ActionType],Tabelle7[ActionType],,0))</f>
        <v>FinalAccept</v>
      </c>
      <c r="J578">
        <v>0.58799999999999997</v>
      </c>
      <c r="K578">
        <v>0.50919999999999999</v>
      </c>
      <c r="L578">
        <v>1.0972</v>
      </c>
      <c r="M578">
        <v>0.078799999999999995</v>
      </c>
      <c r="N578">
        <v>145</v>
      </c>
      <c r="O578">
        <v>4436</v>
      </c>
      <c r="P578">
        <v>16</v>
      </c>
      <c r="Q578" s="3" t="s">
        <v>987</v>
      </c>
    </row>
    <row r="579" ht="15" customHeight="1">
      <c r="A579" t="e">
        <f t="shared" ca="1" si="493"/>
        <v>#VALUE!</v>
      </c>
      <c r="B579" t="e">
        <f t="array" ref="B579" ca="1">_xlfn.XLOOKUP(Tabelle7[[#This Row],[ExperimentID]]&amp;Tabelle7[[#This Row],[NegotiationID]]&amp;Tabelle7[[#This Row],[MessageID]],ALL_IN_ONE[ExperimentID]&amp;ALL_IN_ONE[NegotiationID]&amp;ALL_IN_ONE[MessageID],ALL_IN_ONE[Gesamt_ID],,0)</f>
        <v>#VALUE!</v>
      </c>
      <c r="C579">
        <f>IF(AND($F578=Tabelle7[[#This Row],[ReceiverID]],$G578=Tabelle7[[#This Row],[SenderID]]),$C578,IF(ISBLANK($G578),$C578,$C578+1))</f>
        <v>109</v>
      </c>
      <c r="D579" t="s">
        <v>561</v>
      </c>
      <c r="E579">
        <v>14270</v>
      </c>
      <c r="F579">
        <v>1833</v>
      </c>
      <c r="G579">
        <v>1834</v>
      </c>
      <c r="H579" t="s">
        <v>20</v>
      </c>
      <c r="I579" t="str">
        <f t="array" ref="I579">IFERROR(_xlfn.XLOOKUP(Tabelle7[[#This Row],[NegotiationID]]&amp;"FinalAccept",Tabelle7[NegotiationID]&amp;Tabelle7[ActionType],Tabelle7[ActionType],,0),_xlfn.XLOOKUP(Tabelle7[[#This Row],[NegotiationID]]&amp;"FinalReject",Tabelle7[NegotiationID]&amp;Tabelle7[ActionType],Tabelle7[ActionType],,0))</f>
        <v>FinalAccept</v>
      </c>
      <c r="J579">
        <v>0.50919999999999999</v>
      </c>
      <c r="K579">
        <v>0.58799999999999997</v>
      </c>
      <c r="L579">
        <v>1.0972</v>
      </c>
      <c r="M579">
        <v>0.078799999999999995</v>
      </c>
      <c r="N579">
        <v>38</v>
      </c>
      <c r="O579">
        <v>4436</v>
      </c>
      <c r="P579">
        <v>16</v>
      </c>
      <c r="Q579" s="3" t="s">
        <v>988</v>
      </c>
    </row>
    <row r="580" ht="15" customHeight="1">
      <c r="A580" t="e">
        <f t="shared" ca="1" si="493"/>
        <v>#VALUE!</v>
      </c>
      <c r="B580" t="e">
        <f t="array" ref="B580" ca="1">_xlfn.XLOOKUP(Tabelle7[[#This Row],[ExperimentID]]&amp;Tabelle7[[#This Row],[NegotiationID]]&amp;Tabelle7[[#This Row],[MessageID]],ALL_IN_ONE[ExperimentID]&amp;ALL_IN_ONE[NegotiationID]&amp;ALL_IN_ONE[MessageID],ALL_IN_ONE[Gesamt_ID],,0)</f>
        <v>#VALUE!</v>
      </c>
      <c r="C580">
        <f>IF(AND($F579=Tabelle7[[#This Row],[ReceiverID]],$G579=Tabelle7[[#This Row],[SenderID]]),$C579,IF(ISBLANK($G579),$C579,$C579+1))</f>
        <v>110</v>
      </c>
      <c r="D580" t="s">
        <v>561</v>
      </c>
      <c r="E580">
        <v>14269</v>
      </c>
      <c r="F580">
        <v>1833</v>
      </c>
      <c r="G580">
        <v>1834</v>
      </c>
      <c r="H580" t="s">
        <v>20</v>
      </c>
      <c r="I580" t="str">
        <f t="array" ref="I580">IFERROR(_xlfn.XLOOKUP(Tabelle7[[#This Row],[NegotiationID]]&amp;"FinalAccept",Tabelle7[NegotiationID]&amp;Tabelle7[ActionType],Tabelle7[ActionType],,0),_xlfn.XLOOKUP(Tabelle7[[#This Row],[NegotiationID]]&amp;"FinalReject",Tabelle7[NegotiationID]&amp;Tabelle7[ActionType],Tabelle7[ActionType],,0))</f>
        <v>FinalAccept</v>
      </c>
      <c r="J580">
        <v>0.50919999999999999</v>
      </c>
      <c r="K580">
        <v>0.58799999999999997</v>
      </c>
      <c r="L580">
        <v>1.0972</v>
      </c>
      <c r="M580">
        <v>0.078799999999999995</v>
      </c>
      <c r="N580">
        <v>38</v>
      </c>
      <c r="O580">
        <v>4436</v>
      </c>
      <c r="P580">
        <v>16</v>
      </c>
      <c r="Q580" s="3" t="s">
        <v>988</v>
      </c>
    </row>
    <row r="581" ht="15" hidden="1" customHeight="1">
      <c r="A581" t="e">
        <f t="shared" ca="1" si="493"/>
        <v>#VALUE!</v>
      </c>
      <c r="B581" t="e">
        <f t="array" ref="B581" ca="1">_xlfn.XLOOKUP(Tabelle7[[#This Row],[ExperimentID]]&amp;Tabelle7[[#This Row],[NegotiationID]]&amp;Tabelle7[[#This Row],[MessageID]],ALL_IN_ONE[ExperimentID]&amp;ALL_IN_ONE[NegotiationID]&amp;ALL_IN_ONE[MessageID],ALL_IN_ONE[Gesamt_ID],,0)</f>
        <v>#VALUE!</v>
      </c>
      <c r="C581">
        <f>IF(AND($F580=Tabelle7[[#This Row],[ReceiverID]],$G580=Tabelle7[[#This Row],[SenderID]]),$C580,IF(ISBLANK($G580),$C580,$C580+1))</f>
        <v>111</v>
      </c>
      <c r="D581" t="s">
        <v>561</v>
      </c>
      <c r="E581">
        <v>1860</v>
      </c>
      <c r="H581" t="s">
        <v>6019</v>
      </c>
      <c r="I581" t="str">
        <f t="array" ref="I581">IFERROR(_xlfn.XLOOKUP(Tabelle7[[#This Row],[NegotiationID]]&amp;"FinalAccept",Tabelle7[NegotiationID]&amp;Tabelle7[ActionType],Tabelle7[ActionType],,0),_xlfn.XLOOKUP(Tabelle7[[#This Row],[NegotiationID]]&amp;"FinalReject",Tabelle7[NegotiationID]&amp;Tabelle7[ActionType],Tabelle7[ActionType],,0))</f>
        <v>FinalReject</v>
      </c>
      <c r="N581">
        <v>21</v>
      </c>
      <c r="O581">
        <v>3968</v>
      </c>
      <c r="P581">
        <v>8</v>
      </c>
      <c r="Q581" t="s">
        <v>6020</v>
      </c>
    </row>
    <row r="582" ht="15" customHeight="1">
      <c r="A582" t="e">
        <f t="shared" ca="1" si="493"/>
        <v>#VALUE!</v>
      </c>
      <c r="B582" t="e">
        <f t="array" ref="B582" ca="1">_xlfn.XLOOKUP(Tabelle7[[#This Row],[ExperimentID]]&amp;Tabelle7[[#This Row],[NegotiationID]]&amp;Tabelle7[[#This Row],[MessageID]],ALL_IN_ONE[ExperimentID]&amp;ALL_IN_ONE[NegotiationID]&amp;ALL_IN_ONE[MessageID],ALL_IN_ONE[Gesamt_ID],,0)</f>
        <v>#VALUE!</v>
      </c>
      <c r="C582">
        <f>IF(AND($F581=Tabelle7[[#This Row],[ReceiverID]],$G581=Tabelle7[[#This Row],[SenderID]]),$C581,IF(ISBLANK($G581),$C581,$C581+1))</f>
        <v>111</v>
      </c>
      <c r="D582" t="s">
        <v>561</v>
      </c>
      <c r="E582">
        <v>8111</v>
      </c>
      <c r="F582">
        <v>1862</v>
      </c>
      <c r="G582">
        <v>1861</v>
      </c>
      <c r="H582" t="s">
        <v>19</v>
      </c>
      <c r="I582" t="str">
        <f t="array" ref="I582">IFERROR(_xlfn.XLOOKUP(Tabelle7[[#This Row],[NegotiationID]]&amp;"FinalAccept",Tabelle7[NegotiationID]&amp;Tabelle7[ActionType],Tabelle7[ActionType],,0),_xlfn.XLOOKUP(Tabelle7[[#This Row],[NegotiationID]]&amp;"FinalReject",Tabelle7[NegotiationID]&amp;Tabelle7[ActionType],Tabelle7[ActionType],,0))</f>
        <v>FinalReject</v>
      </c>
      <c r="J582">
        <v>1</v>
      </c>
      <c r="K582">
        <v>0.1084</v>
      </c>
      <c r="L582">
        <v>1.1084000000000001</v>
      </c>
      <c r="M582">
        <v>0.89159999999999995</v>
      </c>
      <c r="N582">
        <v>566</v>
      </c>
      <c r="O582">
        <v>3968</v>
      </c>
      <c r="P582">
        <v>8</v>
      </c>
      <c r="Q582" s="3" t="s">
        <v>989</v>
      </c>
    </row>
    <row r="583" ht="15" customHeight="1">
      <c r="A583" t="e">
        <f t="shared" ca="1" si="493"/>
        <v>#VALUE!</v>
      </c>
      <c r="B583" t="e">
        <f t="array" ref="B583" ca="1">_xlfn.XLOOKUP(Tabelle7[[#This Row],[ExperimentID]]&amp;Tabelle7[[#This Row],[NegotiationID]]&amp;Tabelle7[[#This Row],[MessageID]],ALL_IN_ONE[ExperimentID]&amp;ALL_IN_ONE[NegotiationID]&amp;ALL_IN_ONE[MessageID],ALL_IN_ONE[Gesamt_ID],,0)</f>
        <v>#VALUE!</v>
      </c>
      <c r="C583">
        <f>IF(AND($F582=Tabelle7[[#This Row],[ReceiverID]],$G582=Tabelle7[[#This Row],[SenderID]]),$C582,IF(ISBLANK($G582),$C582,$C582+1))</f>
        <v>111</v>
      </c>
      <c r="D583" t="s">
        <v>561</v>
      </c>
      <c r="E583">
        <v>9426</v>
      </c>
      <c r="F583">
        <v>1861</v>
      </c>
      <c r="G583">
        <v>1862</v>
      </c>
      <c r="H583" t="s">
        <v>31</v>
      </c>
      <c r="I583" t="str">
        <f t="array" ref="I583">IFERROR(_xlfn.XLOOKUP(Tabelle7[[#This Row],[NegotiationID]]&amp;"FinalAccept",Tabelle7[NegotiationID]&amp;Tabelle7[ActionType],Tabelle7[ActionType],,0),_xlfn.XLOOKUP(Tabelle7[[#This Row],[NegotiationID]]&amp;"FinalReject",Tabelle7[NegotiationID]&amp;Tabelle7[ActionType],Tabelle7[ActionType],,0))</f>
        <v>FinalReject</v>
      </c>
      <c r="J583">
        <v>0.78859999999999997</v>
      </c>
      <c r="K583">
        <v>0.2366</v>
      </c>
      <c r="L583">
        <v>1.0251999999999999</v>
      </c>
      <c r="M583">
        <v>0.55200000000000005</v>
      </c>
      <c r="N583">
        <v>835</v>
      </c>
      <c r="O583">
        <v>3968</v>
      </c>
      <c r="P583">
        <v>8</v>
      </c>
      <c r="Q583" s="3" t="s">
        <v>990</v>
      </c>
    </row>
    <row r="584" ht="15" customHeight="1">
      <c r="A584" t="e">
        <f t="shared" ca="1" si="493"/>
        <v>#VALUE!</v>
      </c>
      <c r="B584" t="e">
        <f t="array" ref="B584" ca="1">_xlfn.XLOOKUP(Tabelle7[[#This Row],[ExperimentID]]&amp;Tabelle7[[#This Row],[NegotiationID]]&amp;Tabelle7[[#This Row],[MessageID]],ALL_IN_ONE[ExperimentID]&amp;ALL_IN_ONE[NegotiationID]&amp;ALL_IN_ONE[MessageID],ALL_IN_ONE[Gesamt_ID],,0)</f>
        <v>#VALUE!</v>
      </c>
      <c r="C584">
        <f>IF(AND($F583=Tabelle7[[#This Row],[ReceiverID]],$G583=Tabelle7[[#This Row],[SenderID]]),$C583,IF(ISBLANK($G583),$C583,$C583+1))</f>
        <v>111</v>
      </c>
      <c r="D584" t="s">
        <v>561</v>
      </c>
      <c r="E584">
        <v>10558</v>
      </c>
      <c r="F584">
        <v>1862</v>
      </c>
      <c r="G584">
        <v>1861</v>
      </c>
      <c r="H584" t="s">
        <v>31</v>
      </c>
      <c r="I584" t="str">
        <f t="array" ref="I584">IFERROR(_xlfn.XLOOKUP(Tabelle7[[#This Row],[NegotiationID]]&amp;"FinalAccept",Tabelle7[NegotiationID]&amp;Tabelle7[ActionType],Tabelle7[ActionType],,0),_xlfn.XLOOKUP(Tabelle7[[#This Row],[NegotiationID]]&amp;"FinalReject",Tabelle7[NegotiationID]&amp;Tabelle7[ActionType],Tabelle7[ActionType],,0))</f>
        <v>FinalReject</v>
      </c>
      <c r="J584">
        <v>0.82399999999999995</v>
      </c>
      <c r="K584">
        <v>0.17780000000000001</v>
      </c>
      <c r="L584">
        <v>1.0018</v>
      </c>
      <c r="M584">
        <v>0.6462</v>
      </c>
      <c r="N584">
        <v>765</v>
      </c>
      <c r="O584">
        <v>3968</v>
      </c>
      <c r="P584">
        <v>8</v>
      </c>
      <c r="Q584" s="3" t="s">
        <v>991</v>
      </c>
    </row>
    <row r="585" ht="15" customHeight="1">
      <c r="A585" t="e">
        <f t="shared" ca="1" si="493"/>
        <v>#VALUE!</v>
      </c>
      <c r="B585" t="e">
        <f t="array" ref="B585" ca="1">_xlfn.XLOOKUP(Tabelle7[[#This Row],[ExperimentID]]&amp;Tabelle7[[#This Row],[NegotiationID]]&amp;Tabelle7[[#This Row],[MessageID]],ALL_IN_ONE[ExperimentID]&amp;ALL_IN_ONE[NegotiationID]&amp;ALL_IN_ONE[MessageID],ALL_IN_ONE[Gesamt_ID],,0)</f>
        <v>#VALUE!</v>
      </c>
      <c r="C585">
        <f>IF(AND($F584=Tabelle7[[#This Row],[ReceiverID]],$G584=Tabelle7[[#This Row],[SenderID]]),$C584,IF(ISBLANK($G584),$C584,$C584+1))</f>
        <v>111</v>
      </c>
      <c r="D585" t="s">
        <v>561</v>
      </c>
      <c r="E585">
        <v>11452</v>
      </c>
      <c r="F585">
        <v>1861</v>
      </c>
      <c r="G585">
        <v>1862</v>
      </c>
      <c r="H585" t="s">
        <v>31</v>
      </c>
      <c r="I585" t="str">
        <f t="array" ref="I585">IFERROR(_xlfn.XLOOKUP(Tabelle7[[#This Row],[NegotiationID]]&amp;"FinalAccept",Tabelle7[NegotiationID]&amp;Tabelle7[ActionType],Tabelle7[ActionType],,0),_xlfn.XLOOKUP(Tabelle7[[#This Row],[NegotiationID]]&amp;"FinalReject",Tabelle7[NegotiationID]&amp;Tabelle7[ActionType],Tabelle7[ActionType],,0))</f>
        <v>FinalReject</v>
      </c>
      <c r="J585">
        <v>0.68620000000000003</v>
      </c>
      <c r="K585">
        <v>0.18440000000000001</v>
      </c>
      <c r="L585">
        <v>0.87060000000000004</v>
      </c>
      <c r="M585">
        <v>0.50180000000000002</v>
      </c>
      <c r="N585">
        <v>696</v>
      </c>
      <c r="O585">
        <v>3968</v>
      </c>
      <c r="P585">
        <v>8</v>
      </c>
      <c r="Q585" s="3" t="s">
        <v>992</v>
      </c>
    </row>
    <row r="586" ht="15" customHeight="1">
      <c r="A586" t="e">
        <f t="shared" ca="1" si="493"/>
        <v>#VALUE!</v>
      </c>
      <c r="B586" t="e">
        <f t="array" ref="B586" ca="1">_xlfn.XLOOKUP(Tabelle7[[#This Row],[ExperimentID]]&amp;Tabelle7[[#This Row],[NegotiationID]]&amp;Tabelle7[[#This Row],[MessageID]],ALL_IN_ONE[ExperimentID]&amp;ALL_IN_ONE[NegotiationID]&amp;ALL_IN_ONE[MessageID],ALL_IN_ONE[Gesamt_ID],,0)</f>
        <v>#VALUE!</v>
      </c>
      <c r="C586">
        <f>IF(AND($F585=Tabelle7[[#This Row],[ReceiverID]],$G585=Tabelle7[[#This Row],[SenderID]]),$C585,IF(ISBLANK($G585),$C585,$C585+1))</f>
        <v>111</v>
      </c>
      <c r="D586" t="s">
        <v>561</v>
      </c>
      <c r="E586">
        <v>12283</v>
      </c>
      <c r="F586">
        <v>1862</v>
      </c>
      <c r="G586">
        <v>1861</v>
      </c>
      <c r="H586" t="s">
        <v>31</v>
      </c>
      <c r="I586" t="str">
        <f t="array" ref="I586">IFERROR(_xlfn.XLOOKUP(Tabelle7[[#This Row],[NegotiationID]]&amp;"FinalAccept",Tabelle7[NegotiationID]&amp;Tabelle7[ActionType],Tabelle7[ActionType],,0),_xlfn.XLOOKUP(Tabelle7[[#This Row],[NegotiationID]]&amp;"FinalReject",Tabelle7[NegotiationID]&amp;Tabelle7[ActionType],Tabelle7[ActionType],,0))</f>
        <v>FinalReject</v>
      </c>
      <c r="J586">
        <v>0.752</v>
      </c>
      <c r="K586">
        <v>0.20380000000000001</v>
      </c>
      <c r="L586">
        <v>0.95579999999999998</v>
      </c>
      <c r="M586">
        <v>0.54820000000000002</v>
      </c>
      <c r="N586">
        <v>767</v>
      </c>
      <c r="O586">
        <v>3968</v>
      </c>
      <c r="P586">
        <v>8</v>
      </c>
      <c r="Q586" s="3" t="s">
        <v>993</v>
      </c>
    </row>
    <row r="587" ht="15" customHeight="1">
      <c r="A587" t="e">
        <f t="shared" ca="1" si="493"/>
        <v>#VALUE!</v>
      </c>
      <c r="B587" t="e">
        <f t="array" ref="B587" ca="1">_xlfn.XLOOKUP(Tabelle7[[#This Row],[ExperimentID]]&amp;Tabelle7[[#This Row],[NegotiationID]]&amp;Tabelle7[[#This Row],[MessageID]],ALL_IN_ONE[ExperimentID]&amp;ALL_IN_ONE[NegotiationID]&amp;ALL_IN_ONE[MessageID],ALL_IN_ONE[Gesamt_ID],,0)</f>
        <v>#VALUE!</v>
      </c>
      <c r="C587">
        <f>IF(AND($F586=Tabelle7[[#This Row],[ReceiverID]],$G586=Tabelle7[[#This Row],[SenderID]]),$C586,IF(ISBLANK($G586),$C586,$C586+1))</f>
        <v>111</v>
      </c>
      <c r="D587" t="s">
        <v>561</v>
      </c>
      <c r="E587">
        <v>13213</v>
      </c>
      <c r="F587">
        <v>1861</v>
      </c>
      <c r="G587">
        <v>1862</v>
      </c>
      <c r="H587" t="s">
        <v>31</v>
      </c>
      <c r="I587" t="str">
        <f t="array" ref="I587">IFERROR(_xlfn.XLOOKUP(Tabelle7[[#This Row],[NegotiationID]]&amp;"FinalAccept",Tabelle7[NegotiationID]&amp;Tabelle7[ActionType],Tabelle7[ActionType],,0),_xlfn.XLOOKUP(Tabelle7[[#This Row],[NegotiationID]]&amp;"FinalReject",Tabelle7[NegotiationID]&amp;Tabelle7[ActionType],Tabelle7[ActionType],,0))</f>
        <v>FinalReject</v>
      </c>
      <c r="J587">
        <v>0.65100000000000002</v>
      </c>
      <c r="K587">
        <v>0.2228</v>
      </c>
      <c r="L587">
        <v>0.87380000000000002</v>
      </c>
      <c r="M587">
        <v>0.42820000000000003</v>
      </c>
      <c r="N587">
        <v>183</v>
      </c>
      <c r="O587">
        <v>3968</v>
      </c>
      <c r="P587">
        <v>8</v>
      </c>
      <c r="Q587" s="3" t="s">
        <v>994</v>
      </c>
    </row>
    <row r="588" ht="15" customHeight="1">
      <c r="A588" t="e">
        <f t="shared" ca="1" si="493"/>
        <v>#VALUE!</v>
      </c>
      <c r="B588" t="e">
        <f t="array" ref="B588" ca="1">_xlfn.XLOOKUP(Tabelle7[[#This Row],[ExperimentID]]&amp;Tabelle7[[#This Row],[NegotiationID]]&amp;Tabelle7[[#This Row],[MessageID]],ALL_IN_ONE[ExperimentID]&amp;ALL_IN_ONE[NegotiationID]&amp;ALL_IN_ONE[MessageID],ALL_IN_ONE[Gesamt_ID],,0)</f>
        <v>#VALUE!</v>
      </c>
      <c r="C588">
        <f>IF(AND($F587=Tabelle7[[#This Row],[ReceiverID]],$G587=Tabelle7[[#This Row],[SenderID]]),$C587,IF(ISBLANK($G587),$C587,$C587+1))</f>
        <v>111</v>
      </c>
      <c r="D588" t="s">
        <v>561</v>
      </c>
      <c r="E588">
        <v>13347</v>
      </c>
      <c r="F588">
        <v>1862</v>
      </c>
      <c r="G588">
        <v>1861</v>
      </c>
      <c r="H588" t="s">
        <v>40</v>
      </c>
      <c r="I588" t="str">
        <f t="array" ref="I588">IFERROR(_xlfn.XLOOKUP(Tabelle7[[#This Row],[NegotiationID]]&amp;"FinalAccept",Tabelle7[NegotiationID]&amp;Tabelle7[ActionType],Tabelle7[ActionType],,0),_xlfn.XLOOKUP(Tabelle7[[#This Row],[NegotiationID]]&amp;"FinalReject",Tabelle7[NegotiationID]&amp;Tabelle7[ActionType],Tabelle7[ActionType],,0))</f>
        <v>FinalReject</v>
      </c>
      <c r="J588">
        <v>0.2228</v>
      </c>
      <c r="K588">
        <v>0.65100000000000002</v>
      </c>
      <c r="L588">
        <v>0.87380000000000002</v>
      </c>
      <c r="M588">
        <v>0.42820000000000003</v>
      </c>
      <c r="N588">
        <v>135</v>
      </c>
      <c r="O588">
        <v>3968</v>
      </c>
      <c r="P588">
        <v>8</v>
      </c>
      <c r="Q588" s="3" t="s">
        <v>995</v>
      </c>
    </row>
    <row r="589" ht="15" hidden="1" customHeight="1">
      <c r="A589" t="e">
        <f t="shared" ca="1" si="493"/>
        <v>#VALUE!</v>
      </c>
      <c r="B589" t="e">
        <f t="array" ref="B589" ca="1">_xlfn.XLOOKUP(Tabelle7[[#This Row],[ExperimentID]]&amp;Tabelle7[[#This Row],[NegotiationID]]&amp;Tabelle7[[#This Row],[MessageID]],ALL_IN_ONE[ExperimentID]&amp;ALL_IN_ONE[NegotiationID]&amp;ALL_IN_ONE[MessageID],ALL_IN_ONE[Gesamt_ID],,0)</f>
        <v>#VALUE!</v>
      </c>
      <c r="C589">
        <f>IF(AND($F588=Tabelle7[[#This Row],[ReceiverID]],$G588=Tabelle7[[#This Row],[SenderID]]),$C588,IF(ISBLANK($G588),$C588,$C588+1))</f>
        <v>112</v>
      </c>
      <c r="D589" t="s">
        <v>561</v>
      </c>
      <c r="E589">
        <v>1888</v>
      </c>
      <c r="H589" t="s">
        <v>6019</v>
      </c>
      <c r="I589" t="str">
        <f t="array" ref="I589">IFERROR(_xlfn.XLOOKUP(Tabelle7[[#This Row],[NegotiationID]]&amp;"FinalAccept",Tabelle7[NegotiationID]&amp;Tabelle7[ActionType],Tabelle7[ActionType],,0),_xlfn.XLOOKUP(Tabelle7[[#This Row],[NegotiationID]]&amp;"FinalReject",Tabelle7[NegotiationID]&amp;Tabelle7[ActionType],Tabelle7[ActionType],,0))</f>
        <v>FinalReject</v>
      </c>
      <c r="N589">
        <v>21</v>
      </c>
      <c r="O589">
        <v>4250</v>
      </c>
      <c r="P589">
        <v>12</v>
      </c>
      <c r="Q589" t="s">
        <v>6020</v>
      </c>
    </row>
    <row r="590" ht="15" customHeight="1">
      <c r="A590" t="e">
        <f t="shared" ca="1" si="493"/>
        <v>#VALUE!</v>
      </c>
      <c r="B590" t="e">
        <f t="array" ref="B590" ca="1">_xlfn.XLOOKUP(Tabelle7[[#This Row],[ExperimentID]]&amp;Tabelle7[[#This Row],[NegotiationID]]&amp;Tabelle7[[#This Row],[MessageID]],ALL_IN_ONE[ExperimentID]&amp;ALL_IN_ONE[NegotiationID]&amp;ALL_IN_ONE[MessageID],ALL_IN_ONE[Gesamt_ID],,0)</f>
        <v>#VALUE!</v>
      </c>
      <c r="C590">
        <f>IF(AND($F589=Tabelle7[[#This Row],[ReceiverID]],$G589=Tabelle7[[#This Row],[SenderID]]),$C589,IF(ISBLANK($G589),$C589,$C589+1))</f>
        <v>112</v>
      </c>
      <c r="D590" t="s">
        <v>561</v>
      </c>
      <c r="E590">
        <v>8633</v>
      </c>
      <c r="F590">
        <v>1890</v>
      </c>
      <c r="G590">
        <v>1889</v>
      </c>
      <c r="H590" t="s">
        <v>158</v>
      </c>
      <c r="I590" t="str">
        <f t="array" ref="I590">IFERROR(_xlfn.XLOOKUP(Tabelle7[[#This Row],[NegotiationID]]&amp;"FinalAccept",Tabelle7[NegotiationID]&amp;Tabelle7[ActionType],Tabelle7[ActionType],,0),_xlfn.XLOOKUP(Tabelle7[[#This Row],[NegotiationID]]&amp;"FinalReject",Tabelle7[NegotiationID]&amp;Tabelle7[ActionType],Tabelle7[ActionType],,0))</f>
        <v>FinalReject</v>
      </c>
      <c r="J590">
        <v>1</v>
      </c>
      <c r="K590">
        <v>0.55400000000000005</v>
      </c>
      <c r="L590">
        <v>1.554</v>
      </c>
      <c r="M590">
        <v>0.44600000000000001</v>
      </c>
      <c r="N590">
        <v>497</v>
      </c>
      <c r="O590">
        <v>4250</v>
      </c>
      <c r="P590">
        <v>12</v>
      </c>
      <c r="Q590" s="3" t="s">
        <v>996</v>
      </c>
    </row>
    <row r="591" ht="15" customHeight="1">
      <c r="A591" t="e">
        <f t="shared" ca="1" si="493"/>
        <v>#VALUE!</v>
      </c>
      <c r="B591" t="e">
        <f t="array" ref="B591" ca="1">_xlfn.XLOOKUP(Tabelle7[[#This Row],[ExperimentID]]&amp;Tabelle7[[#This Row],[NegotiationID]]&amp;Tabelle7[[#This Row],[MessageID]],ALL_IN_ONE[ExperimentID]&amp;ALL_IN_ONE[NegotiationID]&amp;ALL_IN_ONE[MessageID],ALL_IN_ONE[Gesamt_ID],,0)</f>
        <v>#VALUE!</v>
      </c>
      <c r="C591">
        <f>IF(AND($F590=Tabelle7[[#This Row],[ReceiverID]],$G590=Tabelle7[[#This Row],[SenderID]]),$C590,IF(ISBLANK($G590),$C590,$C590+1))</f>
        <v>112</v>
      </c>
      <c r="D591" t="s">
        <v>561</v>
      </c>
      <c r="E591">
        <v>9161</v>
      </c>
      <c r="F591">
        <v>1889</v>
      </c>
      <c r="G591">
        <v>1890</v>
      </c>
      <c r="H591" t="s">
        <v>31</v>
      </c>
      <c r="I591" t="str">
        <f t="array" ref="I591">IFERROR(_xlfn.XLOOKUP(Tabelle7[[#This Row],[NegotiationID]]&amp;"FinalAccept",Tabelle7[NegotiationID]&amp;Tabelle7[ActionType],Tabelle7[ActionType],,0),_xlfn.XLOOKUP(Tabelle7[[#This Row],[NegotiationID]]&amp;"FinalReject",Tabelle7[NegotiationID]&amp;Tabelle7[ActionType],Tabelle7[ActionType],,0))</f>
        <v>FinalReject</v>
      </c>
      <c r="J591">
        <v>1</v>
      </c>
      <c r="K591">
        <v>0.57879999999999998</v>
      </c>
      <c r="L591">
        <v>1.5788</v>
      </c>
      <c r="M591">
        <v>0.42120000000000002</v>
      </c>
      <c r="N591">
        <v>446</v>
      </c>
      <c r="O591">
        <v>4250</v>
      </c>
      <c r="P591">
        <v>12</v>
      </c>
      <c r="Q591" s="3" t="s">
        <v>997</v>
      </c>
    </row>
    <row r="592" ht="15" customHeight="1">
      <c r="A592" t="e">
        <f t="shared" ca="1" si="493"/>
        <v>#VALUE!</v>
      </c>
      <c r="B592" t="e">
        <f t="array" ref="B592" ca="1">_xlfn.XLOOKUP(Tabelle7[[#This Row],[ExperimentID]]&amp;Tabelle7[[#This Row],[NegotiationID]]&amp;Tabelle7[[#This Row],[MessageID]],ALL_IN_ONE[ExperimentID]&amp;ALL_IN_ONE[NegotiationID]&amp;ALL_IN_ONE[MessageID],ALL_IN_ONE[Gesamt_ID],,0)</f>
        <v>#VALUE!</v>
      </c>
      <c r="C592">
        <f>IF(AND($F591=Tabelle7[[#This Row],[ReceiverID]],$G591=Tabelle7[[#This Row],[SenderID]]),$C591,IF(ISBLANK($G591),$C591,$C591+1))</f>
        <v>112</v>
      </c>
      <c r="D592" t="s">
        <v>561</v>
      </c>
      <c r="E592">
        <v>10232</v>
      </c>
      <c r="F592">
        <v>1890</v>
      </c>
      <c r="G592">
        <v>1889</v>
      </c>
      <c r="H592" t="s">
        <v>31</v>
      </c>
      <c r="I592" t="str">
        <f t="array" ref="I592">IFERROR(_xlfn.XLOOKUP(Tabelle7[[#This Row],[NegotiationID]]&amp;"FinalAccept",Tabelle7[NegotiationID]&amp;Tabelle7[ActionType],Tabelle7[ActionType],,0),_xlfn.XLOOKUP(Tabelle7[[#This Row],[NegotiationID]]&amp;"FinalReject",Tabelle7[NegotiationID]&amp;Tabelle7[ActionType],Tabelle7[ActionType],,0))</f>
        <v>FinalReject</v>
      </c>
      <c r="J592">
        <v>0.68799999999999994</v>
      </c>
      <c r="K592">
        <v>0.48859999999999998</v>
      </c>
      <c r="L592">
        <v>1.1766000000000001</v>
      </c>
      <c r="M592">
        <v>0.19939999999999999</v>
      </c>
      <c r="N592">
        <v>423</v>
      </c>
      <c r="O592">
        <v>4250</v>
      </c>
      <c r="P592">
        <v>12</v>
      </c>
      <c r="Q592" s="3" t="s">
        <v>998</v>
      </c>
    </row>
    <row r="593" ht="15" customHeight="1">
      <c r="A593" t="e">
        <f t="shared" ca="1" si="493"/>
        <v>#VALUE!</v>
      </c>
      <c r="B593" t="e">
        <f t="array" ref="B593" ca="1">_xlfn.XLOOKUP(Tabelle7[[#This Row],[ExperimentID]]&amp;Tabelle7[[#This Row],[NegotiationID]]&amp;Tabelle7[[#This Row],[MessageID]],ALL_IN_ONE[ExperimentID]&amp;ALL_IN_ONE[NegotiationID]&amp;ALL_IN_ONE[MessageID],ALL_IN_ONE[Gesamt_ID],,0)</f>
        <v>#VALUE!</v>
      </c>
      <c r="C593">
        <f>IF(AND($F592=Tabelle7[[#This Row],[ReceiverID]],$G592=Tabelle7[[#This Row],[SenderID]]),$C592,IF(ISBLANK($G592),$C592,$C592+1))</f>
        <v>112</v>
      </c>
      <c r="D593" t="s">
        <v>561</v>
      </c>
      <c r="E593">
        <v>10718</v>
      </c>
      <c r="F593">
        <v>1889</v>
      </c>
      <c r="G593">
        <v>1890</v>
      </c>
      <c r="H593" t="s">
        <v>31</v>
      </c>
      <c r="I593" t="str">
        <f t="array" ref="I593">IFERROR(_xlfn.XLOOKUP(Tabelle7[[#This Row],[NegotiationID]]&amp;"FinalAccept",Tabelle7[NegotiationID]&amp;Tabelle7[ActionType],Tabelle7[ActionType],,0),_xlfn.XLOOKUP(Tabelle7[[#This Row],[NegotiationID]]&amp;"FinalReject",Tabelle7[NegotiationID]&amp;Tabelle7[ActionType],Tabelle7[ActionType],,0))</f>
        <v>FinalReject</v>
      </c>
      <c r="J593">
        <v>0.81999999999999995</v>
      </c>
      <c r="K593">
        <v>0.32419999999999999</v>
      </c>
      <c r="L593">
        <v>1.1442000000000001</v>
      </c>
      <c r="M593">
        <v>0.49580000000000002</v>
      </c>
      <c r="N593">
        <v>420</v>
      </c>
      <c r="O593">
        <v>4250</v>
      </c>
      <c r="P593">
        <v>12</v>
      </c>
      <c r="Q593" s="3" t="s">
        <v>999</v>
      </c>
    </row>
    <row r="594" ht="15" customHeight="1">
      <c r="A594" t="e">
        <f t="shared" ca="1" si="493"/>
        <v>#VALUE!</v>
      </c>
      <c r="B594" t="e">
        <f t="array" ref="B594" ca="1">_xlfn.XLOOKUP(Tabelle7[[#This Row],[ExperimentID]]&amp;Tabelle7[[#This Row],[NegotiationID]]&amp;Tabelle7[[#This Row],[MessageID]],ALL_IN_ONE[ExperimentID]&amp;ALL_IN_ONE[NegotiationID]&amp;ALL_IN_ONE[MessageID],ALL_IN_ONE[Gesamt_ID],,0)</f>
        <v>#VALUE!</v>
      </c>
      <c r="C594">
        <f>IF(AND($F593=Tabelle7[[#This Row],[ReceiverID]],$G593=Tabelle7[[#This Row],[SenderID]]),$C593,IF(ISBLANK($G593),$C593,$C593+1))</f>
        <v>112</v>
      </c>
      <c r="D594" t="s">
        <v>561</v>
      </c>
      <c r="E594">
        <v>10811</v>
      </c>
      <c r="F594">
        <v>1890</v>
      </c>
      <c r="G594">
        <v>1889</v>
      </c>
      <c r="H594" t="s">
        <v>31</v>
      </c>
      <c r="I594" t="str">
        <f t="array" ref="I594">IFERROR(_xlfn.XLOOKUP(Tabelle7[[#This Row],[NegotiationID]]&amp;"FinalAccept",Tabelle7[NegotiationID]&amp;Tabelle7[ActionType],Tabelle7[ActionType],,0),_xlfn.XLOOKUP(Tabelle7[[#This Row],[NegotiationID]]&amp;"FinalReject",Tabelle7[NegotiationID]&amp;Tabelle7[ActionType],Tabelle7[ActionType],,0))</f>
        <v>FinalReject</v>
      </c>
      <c r="J594">
        <v>0.65200000000000002</v>
      </c>
      <c r="K594">
        <v>0.4904</v>
      </c>
      <c r="L594">
        <v>1.1424000000000001</v>
      </c>
      <c r="M594">
        <v>0.16159999999999999</v>
      </c>
      <c r="N594">
        <v>528</v>
      </c>
      <c r="O594">
        <v>4250</v>
      </c>
      <c r="P594">
        <v>12</v>
      </c>
      <c r="Q594" s="3" t="s">
        <v>1000</v>
      </c>
    </row>
    <row r="595" ht="15" customHeight="1">
      <c r="A595" t="e">
        <f t="shared" ca="1" si="493"/>
        <v>#VALUE!</v>
      </c>
      <c r="B595" t="e">
        <f t="array" ref="B595" ca="1">_xlfn.XLOOKUP(Tabelle7[[#This Row],[ExperimentID]]&amp;Tabelle7[[#This Row],[NegotiationID]]&amp;Tabelle7[[#This Row],[MessageID]],ALL_IN_ONE[ExperimentID]&amp;ALL_IN_ONE[NegotiationID]&amp;ALL_IN_ONE[MessageID],ALL_IN_ONE[Gesamt_ID],,0)</f>
        <v>#VALUE!</v>
      </c>
      <c r="C595">
        <f>IF(AND($F594=Tabelle7[[#This Row],[ReceiverID]],$G594=Tabelle7[[#This Row],[SenderID]]),$C594,IF(ISBLANK($G594),$C594,$C594+1))</f>
        <v>112</v>
      </c>
      <c r="D595" t="s">
        <v>561</v>
      </c>
      <c r="E595">
        <v>12014</v>
      </c>
      <c r="F595">
        <v>1889</v>
      </c>
      <c r="G595">
        <v>1890</v>
      </c>
      <c r="H595" t="s">
        <v>31</v>
      </c>
      <c r="I595" t="str">
        <f t="array" ref="I595">IFERROR(_xlfn.XLOOKUP(Tabelle7[[#This Row],[NegotiationID]]&amp;"FinalAccept",Tabelle7[NegotiationID]&amp;Tabelle7[ActionType],Tabelle7[ActionType],,0),_xlfn.XLOOKUP(Tabelle7[[#This Row],[NegotiationID]]&amp;"FinalReject",Tabelle7[NegotiationID]&amp;Tabelle7[ActionType],Tabelle7[ActionType],,0))</f>
        <v>FinalReject</v>
      </c>
      <c r="J595">
        <v>0.46360000000000001</v>
      </c>
      <c r="K595">
        <v>0.3296</v>
      </c>
      <c r="L595">
        <v>0.79320000000000002</v>
      </c>
      <c r="M595">
        <v>0.13400000000000001</v>
      </c>
      <c r="N595">
        <v>442</v>
      </c>
      <c r="O595">
        <v>4250</v>
      </c>
      <c r="P595">
        <v>12</v>
      </c>
      <c r="Q595" s="3" t="s">
        <v>1001</v>
      </c>
    </row>
    <row r="596" ht="15" customHeight="1">
      <c r="A596" t="e">
        <f t="shared" ca="1" si="493"/>
        <v>#VALUE!</v>
      </c>
      <c r="B596" t="e">
        <f t="array" ref="B596" ca="1">_xlfn.XLOOKUP(Tabelle7[[#This Row],[ExperimentID]]&amp;Tabelle7[[#This Row],[NegotiationID]]&amp;Tabelle7[[#This Row],[MessageID]],ALL_IN_ONE[ExperimentID]&amp;ALL_IN_ONE[NegotiationID]&amp;ALL_IN_ONE[MessageID],ALL_IN_ONE[Gesamt_ID],,0)</f>
        <v>#VALUE!</v>
      </c>
      <c r="C596">
        <f>IF(AND($F595=Tabelle7[[#This Row],[ReceiverID]],$G595=Tabelle7[[#This Row],[SenderID]]),$C595,IF(ISBLANK($G595),$C595,$C595+1))</f>
        <v>112</v>
      </c>
      <c r="D596" t="s">
        <v>561</v>
      </c>
      <c r="E596">
        <v>12289</v>
      </c>
      <c r="F596">
        <v>1890</v>
      </c>
      <c r="G596">
        <v>1889</v>
      </c>
      <c r="H596" t="s">
        <v>31</v>
      </c>
      <c r="I596" t="str">
        <f t="array" ref="I596">IFERROR(_xlfn.XLOOKUP(Tabelle7[[#This Row],[NegotiationID]]&amp;"FinalAccept",Tabelle7[NegotiationID]&amp;Tabelle7[ActionType],Tabelle7[ActionType],,0),_xlfn.XLOOKUP(Tabelle7[[#This Row],[NegotiationID]]&amp;"FinalReject",Tabelle7[NegotiationID]&amp;Tabelle7[ActionType],Tabelle7[ActionType],,0))</f>
        <v>FinalReject</v>
      </c>
      <c r="J596">
        <v>0.57999999999999996</v>
      </c>
      <c r="K596">
        <v>0.38040000000000002</v>
      </c>
      <c r="L596">
        <v>0.96040000000000003</v>
      </c>
      <c r="M596">
        <v>0.1996</v>
      </c>
      <c r="N596">
        <v>568</v>
      </c>
      <c r="O596">
        <v>4250</v>
      </c>
      <c r="P596">
        <v>12</v>
      </c>
      <c r="Q596" s="3" t="s">
        <v>1002</v>
      </c>
    </row>
    <row r="597" ht="15" customHeight="1">
      <c r="A597" t="e">
        <f t="shared" ca="1" si="493"/>
        <v>#VALUE!</v>
      </c>
      <c r="B597" t="e">
        <f t="array" ref="B597" ca="1">_xlfn.XLOOKUP(Tabelle7[[#This Row],[ExperimentID]]&amp;Tabelle7[[#This Row],[NegotiationID]]&amp;Tabelle7[[#This Row],[MessageID]],ALL_IN_ONE[ExperimentID]&amp;ALL_IN_ONE[NegotiationID]&amp;ALL_IN_ONE[MessageID],ALL_IN_ONE[Gesamt_ID],,0)</f>
        <v>#VALUE!</v>
      </c>
      <c r="C597">
        <f>IF(AND($F596=Tabelle7[[#This Row],[ReceiverID]],$G596=Tabelle7[[#This Row],[SenderID]]),$C596,IF(ISBLANK($G596),$C596,$C596+1))</f>
        <v>112</v>
      </c>
      <c r="D597" t="s">
        <v>561</v>
      </c>
      <c r="E597">
        <v>12572</v>
      </c>
      <c r="F597">
        <v>1889</v>
      </c>
      <c r="G597">
        <v>1890</v>
      </c>
      <c r="H597" t="s">
        <v>31</v>
      </c>
      <c r="I597" t="str">
        <f t="array" ref="I597">IFERROR(_xlfn.XLOOKUP(Tabelle7[[#This Row],[NegotiationID]]&amp;"FinalAccept",Tabelle7[NegotiationID]&amp;Tabelle7[ActionType],Tabelle7[ActionType],,0),_xlfn.XLOOKUP(Tabelle7[[#This Row],[NegotiationID]]&amp;"FinalReject",Tabelle7[NegotiationID]&amp;Tabelle7[ActionType],Tabelle7[ActionType],,0))</f>
        <v>FinalReject</v>
      </c>
      <c r="J597">
        <v>0.4284</v>
      </c>
      <c r="K597">
        <v>0.36799999999999999</v>
      </c>
      <c r="L597">
        <v>0.7964</v>
      </c>
      <c r="M597">
        <v>0.060400000000000002</v>
      </c>
      <c r="N597">
        <v>369</v>
      </c>
      <c r="O597">
        <v>4250</v>
      </c>
      <c r="P597">
        <v>12</v>
      </c>
      <c r="Q597" s="3" t="s">
        <v>1003</v>
      </c>
    </row>
    <row r="598" ht="15" customHeight="1">
      <c r="A598" t="e">
        <f t="shared" ca="1" si="493"/>
        <v>#VALUE!</v>
      </c>
      <c r="B598" t="e">
        <f t="array" ref="B598" ca="1">_xlfn.XLOOKUP(Tabelle7[[#This Row],[ExperimentID]]&amp;Tabelle7[[#This Row],[NegotiationID]]&amp;Tabelle7[[#This Row],[MessageID]],ALL_IN_ONE[ExperimentID]&amp;ALL_IN_ONE[NegotiationID]&amp;ALL_IN_ONE[MessageID],ALL_IN_ONE[Gesamt_ID],,0)</f>
        <v>#VALUE!</v>
      </c>
      <c r="C598">
        <f>IF(AND($F597=Tabelle7[[#This Row],[ReceiverID]],$G597=Tabelle7[[#This Row],[SenderID]]),$C597,IF(ISBLANK($G597),$C597,$C597+1))</f>
        <v>112</v>
      </c>
      <c r="D598" t="s">
        <v>561</v>
      </c>
      <c r="E598">
        <v>12756</v>
      </c>
      <c r="F598">
        <v>1890</v>
      </c>
      <c r="G598">
        <v>1889</v>
      </c>
      <c r="H598" t="s">
        <v>31</v>
      </c>
      <c r="I598" t="str">
        <f t="array" ref="I598">IFERROR(_xlfn.XLOOKUP(Tabelle7[[#This Row],[NegotiationID]]&amp;"FinalAccept",Tabelle7[NegotiationID]&amp;Tabelle7[ActionType],Tabelle7[ActionType],,0),_xlfn.XLOOKUP(Tabelle7[[#This Row],[NegotiationID]]&amp;"FinalReject",Tabelle7[NegotiationID]&amp;Tabelle7[ActionType],Tabelle7[ActionType],,0))</f>
        <v>FinalReject</v>
      </c>
      <c r="J598">
        <v>1</v>
      </c>
      <c r="K598">
        <v>1</v>
      </c>
      <c r="L598">
        <v>2</v>
      </c>
      <c r="M598">
        <v>0</v>
      </c>
      <c r="N598">
        <v>199</v>
      </c>
      <c r="O598">
        <v>4250</v>
      </c>
      <c r="P598">
        <v>12</v>
      </c>
      <c r="Q598" s="3" t="s">
        <v>1004</v>
      </c>
    </row>
    <row r="599" ht="15" hidden="1" customHeight="1">
      <c r="A599" t="e">
        <f t="shared" ca="1" si="493"/>
        <v>#VALUE!</v>
      </c>
      <c r="B599" t="e">
        <f t="array" ref="B599" ca="1">_xlfn.XLOOKUP(Tabelle7[[#This Row],[ExperimentID]]&amp;Tabelle7[[#This Row],[NegotiationID]]&amp;Tabelle7[[#This Row],[MessageID]],ALL_IN_ONE[ExperimentID]&amp;ALL_IN_ONE[NegotiationID]&amp;ALL_IN_ONE[MessageID],ALL_IN_ONE[Gesamt_ID],,0)</f>
        <v>#VALUE!</v>
      </c>
      <c r="C599">
        <f>IF(AND($F598=Tabelle7[[#This Row],[ReceiverID]],$G598=Tabelle7[[#This Row],[SenderID]]),$C598,IF(ISBLANK($G598),$C598,$C598+1))</f>
        <v>112</v>
      </c>
      <c r="D599" t="s">
        <v>561</v>
      </c>
      <c r="E599">
        <v>13383</v>
      </c>
      <c r="F599">
        <v>1889</v>
      </c>
      <c r="G599">
        <v>1890</v>
      </c>
      <c r="H599" t="s">
        <v>22</v>
      </c>
      <c r="I599" t="str">
        <f t="array" ref="I599">IFERROR(_xlfn.XLOOKUP(Tabelle7[[#This Row],[NegotiationID]]&amp;"FinalAccept",Tabelle7[NegotiationID]&amp;Tabelle7[ActionType],Tabelle7[ActionType],,0),_xlfn.XLOOKUP(Tabelle7[[#This Row],[NegotiationID]]&amp;"FinalReject",Tabelle7[NegotiationID]&amp;Tabelle7[ActionType],Tabelle7[ActionType],,0))</f>
        <v>FinalReject</v>
      </c>
      <c r="N599">
        <v>91</v>
      </c>
      <c r="O599">
        <v>4250</v>
      </c>
      <c r="P599">
        <v>12</v>
      </c>
      <c r="Q599" s="3" t="s">
        <v>6260</v>
      </c>
    </row>
    <row r="600" ht="15" customHeight="1">
      <c r="A600" t="e">
        <f t="shared" ca="1" si="493"/>
        <v>#VALUE!</v>
      </c>
      <c r="B600" t="e">
        <f t="array" ref="B600" ca="1">_xlfn.XLOOKUP(Tabelle7[[#This Row],[ExperimentID]]&amp;Tabelle7[[#This Row],[NegotiationID]]&amp;Tabelle7[[#This Row],[MessageID]],ALL_IN_ONE[ExperimentID]&amp;ALL_IN_ONE[NegotiationID]&amp;ALL_IN_ONE[MessageID],ALL_IN_ONE[Gesamt_ID],,0)</f>
        <v>#VALUE!</v>
      </c>
      <c r="C600">
        <f>IF(AND($F599=Tabelle7[[#This Row],[ReceiverID]],$G599=Tabelle7[[#This Row],[SenderID]]),$C599,IF(ISBLANK($G599),$C599,$C599+1))</f>
        <v>112</v>
      </c>
      <c r="D600" t="s">
        <v>561</v>
      </c>
      <c r="E600">
        <v>13490</v>
      </c>
      <c r="F600">
        <v>1890</v>
      </c>
      <c r="G600">
        <v>1889</v>
      </c>
      <c r="H600" t="s">
        <v>40</v>
      </c>
      <c r="I600" t="str">
        <f t="array" ref="I600">IFERROR(_xlfn.XLOOKUP(Tabelle7[[#This Row],[NegotiationID]]&amp;"FinalAccept",Tabelle7[NegotiationID]&amp;Tabelle7[ActionType],Tabelle7[ActionType],,0),_xlfn.XLOOKUP(Tabelle7[[#This Row],[NegotiationID]]&amp;"FinalReject",Tabelle7[NegotiationID]&amp;Tabelle7[ActionType],Tabelle7[ActionType],,0))</f>
        <v>FinalReject</v>
      </c>
      <c r="J600">
        <v>0.36799999999999999</v>
      </c>
      <c r="K600">
        <v>0.4284</v>
      </c>
      <c r="L600">
        <v>0.7964</v>
      </c>
      <c r="M600">
        <v>0.060400000000000002</v>
      </c>
      <c r="N600">
        <v>246</v>
      </c>
      <c r="O600">
        <v>4250</v>
      </c>
      <c r="P600">
        <v>12</v>
      </c>
      <c r="Q600" s="3" t="s">
        <v>1005</v>
      </c>
    </row>
    <row r="601" ht="15" hidden="1" customHeight="1">
      <c r="A601" t="e">
        <f t="shared" ca="1" si="493"/>
        <v>#VALUE!</v>
      </c>
      <c r="B601" t="e">
        <f t="array" ref="B601" ca="1">_xlfn.XLOOKUP(Tabelle7[[#This Row],[ExperimentID]]&amp;Tabelle7[[#This Row],[NegotiationID]]&amp;Tabelle7[[#This Row],[MessageID]],ALL_IN_ONE[ExperimentID]&amp;ALL_IN_ONE[NegotiationID]&amp;ALL_IN_ONE[MessageID],ALL_IN_ONE[Gesamt_ID],,0)</f>
        <v>#VALUE!</v>
      </c>
      <c r="C601">
        <f>IF(AND($F600=Tabelle7[[#This Row],[ReceiverID]],$G600=Tabelle7[[#This Row],[SenderID]]),$C600,IF(ISBLANK($G600),$C600,$C600+1))</f>
        <v>113</v>
      </c>
      <c r="D601" t="s">
        <v>561</v>
      </c>
      <c r="E601">
        <v>1916</v>
      </c>
      <c r="H601" t="s">
        <v>6019</v>
      </c>
      <c r="I601" t="str">
        <f t="array" ref="I601">IFERROR(_xlfn.XLOOKUP(Tabelle7[[#This Row],[NegotiationID]]&amp;"FinalAccept",Tabelle7[NegotiationID]&amp;Tabelle7[ActionType],Tabelle7[ActionType],,0),_xlfn.XLOOKUP(Tabelle7[[#This Row],[NegotiationID]]&amp;"FinalReject",Tabelle7[NegotiationID]&amp;Tabelle7[ActionType],Tabelle7[ActionType],,0))</f>
        <v>FinalAccept</v>
      </c>
      <c r="N601">
        <v>21</v>
      </c>
      <c r="O601">
        <v>1331</v>
      </c>
      <c r="P601">
        <v>22</v>
      </c>
      <c r="Q601" t="s">
        <v>6020</v>
      </c>
    </row>
    <row r="602" ht="15" customHeight="1">
      <c r="A602" t="e">
        <f t="shared" ca="1" si="493"/>
        <v>#VALUE!</v>
      </c>
      <c r="B602" t="e">
        <f t="array" ref="B602" ca="1">_xlfn.XLOOKUP(Tabelle7[[#This Row],[ExperimentID]]&amp;Tabelle7[[#This Row],[NegotiationID]]&amp;Tabelle7[[#This Row],[MessageID]],ALL_IN_ONE[ExperimentID]&amp;ALL_IN_ONE[NegotiationID]&amp;ALL_IN_ONE[MessageID],ALL_IN_ONE[Gesamt_ID],,0)</f>
        <v>#VALUE!</v>
      </c>
      <c r="C602">
        <f>IF(AND($F601=Tabelle7[[#This Row],[ReceiverID]],$G601=Tabelle7[[#This Row],[SenderID]]),$C601,IF(ISBLANK($G601),$C601,$C601+1))</f>
        <v>113</v>
      </c>
      <c r="D602" t="s">
        <v>561</v>
      </c>
      <c r="E602">
        <v>8455</v>
      </c>
      <c r="F602">
        <v>1918</v>
      </c>
      <c r="G602">
        <v>1917</v>
      </c>
      <c r="H602" t="s">
        <v>158</v>
      </c>
      <c r="I602" t="str">
        <f t="array" ref="I602">IFERROR(_xlfn.XLOOKUP(Tabelle7[[#This Row],[NegotiationID]]&amp;"FinalAccept",Tabelle7[NegotiationID]&amp;Tabelle7[ActionType],Tabelle7[ActionType],,0),_xlfn.XLOOKUP(Tabelle7[[#This Row],[NegotiationID]]&amp;"FinalReject",Tabelle7[NegotiationID]&amp;Tabelle7[ActionType],Tabelle7[ActionType],,0))</f>
        <v>FinalAccept</v>
      </c>
      <c r="J602">
        <v>1</v>
      </c>
      <c r="K602">
        <v>1</v>
      </c>
      <c r="L602">
        <v>2</v>
      </c>
      <c r="M602">
        <v>0</v>
      </c>
      <c r="N602">
        <v>139</v>
      </c>
      <c r="O602">
        <v>1331</v>
      </c>
      <c r="P602">
        <v>22</v>
      </c>
      <c r="Q602" s="3" t="s">
        <v>1006</v>
      </c>
    </row>
    <row r="603" ht="15" hidden="1" customHeight="1">
      <c r="A603" t="e">
        <f t="shared" ca="1" si="493"/>
        <v>#VALUE!</v>
      </c>
      <c r="B603" t="e">
        <f t="array" ref="B603" ca="1">_xlfn.XLOOKUP(Tabelle7[[#This Row],[ExperimentID]]&amp;Tabelle7[[#This Row],[NegotiationID]]&amp;Tabelle7[[#This Row],[MessageID]],ALL_IN_ONE[ExperimentID]&amp;ALL_IN_ONE[NegotiationID]&amp;ALL_IN_ONE[MessageID],ALL_IN_ONE[Gesamt_ID],,0)</f>
        <v>#VALUE!</v>
      </c>
      <c r="C603">
        <f>IF(AND($F602=Tabelle7[[#This Row],[ReceiverID]],$G602=Tabelle7[[#This Row],[SenderID]]),$C602,IF(ISBLANK($G602),$C602,$C602+1))</f>
        <v>113</v>
      </c>
      <c r="D603" t="s">
        <v>561</v>
      </c>
      <c r="E603">
        <v>8471</v>
      </c>
      <c r="F603">
        <v>1917</v>
      </c>
      <c r="G603">
        <v>1918</v>
      </c>
      <c r="H603" t="s">
        <v>22</v>
      </c>
      <c r="I603" t="str">
        <f t="array" ref="I603">IFERROR(_xlfn.XLOOKUP(Tabelle7[[#This Row],[NegotiationID]]&amp;"FinalAccept",Tabelle7[NegotiationID]&amp;Tabelle7[ActionType],Tabelle7[ActionType],,0),_xlfn.XLOOKUP(Tabelle7[[#This Row],[NegotiationID]]&amp;"FinalReject",Tabelle7[NegotiationID]&amp;Tabelle7[ActionType],Tabelle7[ActionType],,0))</f>
        <v>FinalAccept</v>
      </c>
      <c r="N603">
        <v>111</v>
      </c>
      <c r="O603">
        <v>1331</v>
      </c>
      <c r="P603">
        <v>22</v>
      </c>
      <c r="Q603" s="3" t="s">
        <v>6261</v>
      </c>
    </row>
    <row r="604" ht="15" customHeight="1">
      <c r="A604" t="e">
        <f t="shared" ca="1" si="493"/>
        <v>#VALUE!</v>
      </c>
      <c r="B604" t="e">
        <f t="array" ref="B604" ca="1">_xlfn.XLOOKUP(Tabelle7[[#This Row],[ExperimentID]]&amp;Tabelle7[[#This Row],[NegotiationID]]&amp;Tabelle7[[#This Row],[MessageID]],ALL_IN_ONE[ExperimentID]&amp;ALL_IN_ONE[NegotiationID]&amp;ALL_IN_ONE[MessageID],ALL_IN_ONE[Gesamt_ID],,0)</f>
        <v>#VALUE!</v>
      </c>
      <c r="C604">
        <f>IF(AND($F603=Tabelle7[[#This Row],[ReceiverID]],$G603=Tabelle7[[#This Row],[SenderID]]),$C603,IF(ISBLANK($G603),$C603,$C603+1))</f>
        <v>113</v>
      </c>
      <c r="D604" t="s">
        <v>561</v>
      </c>
      <c r="E604">
        <v>9633</v>
      </c>
      <c r="F604">
        <v>1918</v>
      </c>
      <c r="G604">
        <v>1917</v>
      </c>
      <c r="H604" t="s">
        <v>19</v>
      </c>
      <c r="I604" t="str">
        <f t="array" ref="I604">IFERROR(_xlfn.XLOOKUP(Tabelle7[[#This Row],[NegotiationID]]&amp;"FinalAccept",Tabelle7[NegotiationID]&amp;Tabelle7[ActionType],Tabelle7[ActionType],,0),_xlfn.XLOOKUP(Tabelle7[[#This Row],[NegotiationID]]&amp;"FinalReject",Tabelle7[NegotiationID]&amp;Tabelle7[ActionType],Tabelle7[ActionType],,0))</f>
        <v>FinalAccept</v>
      </c>
      <c r="J604">
        <v>1</v>
      </c>
      <c r="K604">
        <v>0.1084</v>
      </c>
      <c r="L604">
        <v>1.1084000000000001</v>
      </c>
      <c r="M604">
        <v>0.89159999999999995</v>
      </c>
      <c r="N604">
        <v>35</v>
      </c>
      <c r="O604">
        <v>1331</v>
      </c>
      <c r="P604">
        <v>22</v>
      </c>
      <c r="Q604" s="3" t="s">
        <v>1007</v>
      </c>
    </row>
    <row r="605" ht="15" customHeight="1">
      <c r="A605" t="e">
        <f t="shared" ca="1" si="493"/>
        <v>#VALUE!</v>
      </c>
      <c r="B605" t="e">
        <f t="array" ref="B605" ca="1">_xlfn.XLOOKUP(Tabelle7[[#This Row],[ExperimentID]]&amp;Tabelle7[[#This Row],[NegotiationID]]&amp;Tabelle7[[#This Row],[MessageID]],ALL_IN_ONE[ExperimentID]&amp;ALL_IN_ONE[NegotiationID]&amp;ALL_IN_ONE[MessageID],ALL_IN_ONE[Gesamt_ID],,0)</f>
        <v>#VALUE!</v>
      </c>
      <c r="C605">
        <f>IF(AND($F604=Tabelle7[[#This Row],[ReceiverID]],$G604=Tabelle7[[#This Row],[SenderID]]),$C604,IF(ISBLANK($G604),$C604,$C604+1))</f>
        <v>113</v>
      </c>
      <c r="D605" t="s">
        <v>561</v>
      </c>
      <c r="E605">
        <v>9722</v>
      </c>
      <c r="F605">
        <v>1917</v>
      </c>
      <c r="G605">
        <v>1918</v>
      </c>
      <c r="H605" t="s">
        <v>31</v>
      </c>
      <c r="I605" t="str">
        <f t="array" ref="I605">IFERROR(_xlfn.XLOOKUP(Tabelle7[[#This Row],[NegotiationID]]&amp;"FinalAccept",Tabelle7[NegotiationID]&amp;Tabelle7[ActionType],Tabelle7[ActionType],,0),_xlfn.XLOOKUP(Tabelle7[[#This Row],[NegotiationID]]&amp;"FinalReject",Tabelle7[NegotiationID]&amp;Tabelle7[ActionType],Tabelle7[ActionType],,0))</f>
        <v>FinalAccept</v>
      </c>
      <c r="J605">
        <v>0.73999999999999999</v>
      </c>
      <c r="K605">
        <v>0.25380000000000003</v>
      </c>
      <c r="L605">
        <v>0.99380000000000002</v>
      </c>
      <c r="M605">
        <v>0.48620000000000002</v>
      </c>
      <c r="N605">
        <v>96</v>
      </c>
      <c r="O605">
        <v>1331</v>
      </c>
      <c r="P605">
        <v>22</v>
      </c>
      <c r="Q605" s="3" t="s">
        <v>1008</v>
      </c>
    </row>
    <row r="606" ht="15" customHeight="1">
      <c r="A606" t="e">
        <f t="shared" ca="1" si="493"/>
        <v>#VALUE!</v>
      </c>
      <c r="B606" t="e">
        <f t="array" ref="B606" ca="1">_xlfn.XLOOKUP(Tabelle7[[#This Row],[ExperimentID]]&amp;Tabelle7[[#This Row],[NegotiationID]]&amp;Tabelle7[[#This Row],[MessageID]],ALL_IN_ONE[ExperimentID]&amp;ALL_IN_ONE[NegotiationID]&amp;ALL_IN_ONE[MessageID],ALL_IN_ONE[Gesamt_ID],,0)</f>
        <v>#VALUE!</v>
      </c>
      <c r="C606">
        <f>IF(AND($F605=Tabelle7[[#This Row],[ReceiverID]],$G605=Tabelle7[[#This Row],[SenderID]]),$C605,IF(ISBLANK($G605),$C605,$C605+1))</f>
        <v>113</v>
      </c>
      <c r="D606" t="s">
        <v>561</v>
      </c>
      <c r="E606">
        <v>9856</v>
      </c>
      <c r="F606">
        <v>1918</v>
      </c>
      <c r="G606">
        <v>1917</v>
      </c>
      <c r="H606" t="s">
        <v>31</v>
      </c>
      <c r="I606" t="str">
        <f t="array" ref="I606">IFERROR(_xlfn.XLOOKUP(Tabelle7[[#This Row],[NegotiationID]]&amp;"FinalAccept",Tabelle7[NegotiationID]&amp;Tabelle7[ActionType],Tabelle7[ActionType],,0),_xlfn.XLOOKUP(Tabelle7[[#This Row],[NegotiationID]]&amp;"FinalReject",Tabelle7[NegotiationID]&amp;Tabelle7[ActionType],Tabelle7[ActionType],,0))</f>
        <v>FinalAccept</v>
      </c>
      <c r="J606">
        <v>1</v>
      </c>
      <c r="K606">
        <v>1</v>
      </c>
      <c r="L606">
        <v>2</v>
      </c>
      <c r="M606">
        <v>0</v>
      </c>
      <c r="N606">
        <v>33</v>
      </c>
      <c r="O606">
        <v>1331</v>
      </c>
      <c r="P606">
        <v>22</v>
      </c>
      <c r="Q606" s="3" t="s">
        <v>1009</v>
      </c>
    </row>
    <row r="607" ht="15" customHeight="1">
      <c r="A607" t="e">
        <f t="shared" ca="1" si="493"/>
        <v>#VALUE!</v>
      </c>
      <c r="B607" t="e">
        <f t="array" ref="B607" ca="1">_xlfn.XLOOKUP(Tabelle7[[#This Row],[ExperimentID]]&amp;Tabelle7[[#This Row],[NegotiationID]]&amp;Tabelle7[[#This Row],[MessageID]],ALL_IN_ONE[ExperimentID]&amp;ALL_IN_ONE[NegotiationID]&amp;ALL_IN_ONE[MessageID],ALL_IN_ONE[Gesamt_ID],,0)</f>
        <v>#VALUE!</v>
      </c>
      <c r="C607">
        <f>IF(AND($F606=Tabelle7[[#This Row],[ReceiverID]],$G606=Tabelle7[[#This Row],[SenderID]]),$C606,IF(ISBLANK($G606),$C606,$C606+1))</f>
        <v>113</v>
      </c>
      <c r="D607" t="s">
        <v>561</v>
      </c>
      <c r="E607">
        <v>10089</v>
      </c>
      <c r="F607">
        <v>1917</v>
      </c>
      <c r="G607">
        <v>1918</v>
      </c>
      <c r="H607" t="s">
        <v>31</v>
      </c>
      <c r="I607" t="str">
        <f t="array" ref="I607">IFERROR(_xlfn.XLOOKUP(Tabelle7[[#This Row],[NegotiationID]]&amp;"FinalAccept",Tabelle7[NegotiationID]&amp;Tabelle7[ActionType],Tabelle7[ActionType],,0),_xlfn.XLOOKUP(Tabelle7[[#This Row],[NegotiationID]]&amp;"FinalReject",Tabelle7[NegotiationID]&amp;Tabelle7[ActionType],Tabelle7[ActionType],,0))</f>
        <v>FinalAccept</v>
      </c>
      <c r="J607">
        <v>0.92000000000000004</v>
      </c>
      <c r="K607">
        <v>0.2006</v>
      </c>
      <c r="L607">
        <v>1.1206</v>
      </c>
      <c r="M607">
        <v>0.71940000000000004</v>
      </c>
      <c r="N607">
        <v>49</v>
      </c>
      <c r="O607">
        <v>1331</v>
      </c>
      <c r="P607">
        <v>22</v>
      </c>
      <c r="Q607" s="3" t="s">
        <v>1010</v>
      </c>
    </row>
    <row r="608" ht="15" customHeight="1">
      <c r="A608" t="e">
        <f t="shared" ca="1" si="493"/>
        <v>#VALUE!</v>
      </c>
      <c r="B608" t="e">
        <f t="array" ref="B608" ca="1">_xlfn.XLOOKUP(Tabelle7[[#This Row],[ExperimentID]]&amp;Tabelle7[[#This Row],[NegotiationID]]&amp;Tabelle7[[#This Row],[MessageID]],ALL_IN_ONE[ExperimentID]&amp;ALL_IN_ONE[NegotiationID]&amp;ALL_IN_ONE[MessageID],ALL_IN_ONE[Gesamt_ID],,0)</f>
        <v>#VALUE!</v>
      </c>
      <c r="C608">
        <f>IF(AND($F607=Tabelle7[[#This Row],[ReceiverID]],$G607=Tabelle7[[#This Row],[SenderID]]),$C607,IF(ISBLANK($G607),$C607,$C607+1))</f>
        <v>113</v>
      </c>
      <c r="D608" t="s">
        <v>561</v>
      </c>
      <c r="E608">
        <v>10872</v>
      </c>
      <c r="F608">
        <v>1918</v>
      </c>
      <c r="G608">
        <v>1917</v>
      </c>
      <c r="H608" t="s">
        <v>31</v>
      </c>
      <c r="I608" t="str">
        <f t="array" ref="I608">IFERROR(_xlfn.XLOOKUP(Tabelle7[[#This Row],[NegotiationID]]&amp;"FinalAccept",Tabelle7[NegotiationID]&amp;Tabelle7[ActionType],Tabelle7[ActionType],,0),_xlfn.XLOOKUP(Tabelle7[[#This Row],[NegotiationID]]&amp;"FinalReject",Tabelle7[NegotiationID]&amp;Tabelle7[ActionType],Tabelle7[ActionType],,0))</f>
        <v>FinalAccept</v>
      </c>
      <c r="J608">
        <v>0.65780000000000005</v>
      </c>
      <c r="K608">
        <v>0.34260000000000002</v>
      </c>
      <c r="L608">
        <v>1.0004</v>
      </c>
      <c r="M608">
        <v>0.31519999999999998</v>
      </c>
      <c r="N608">
        <v>55</v>
      </c>
      <c r="O608">
        <v>1331</v>
      </c>
      <c r="P608">
        <v>22</v>
      </c>
      <c r="Q608" s="3" t="s">
        <v>1011</v>
      </c>
    </row>
    <row r="609" ht="15" customHeight="1">
      <c r="A609" t="e">
        <f t="shared" ca="1" si="493"/>
        <v>#VALUE!</v>
      </c>
      <c r="B609" t="e">
        <f t="array" ref="B609" ca="1">_xlfn.XLOOKUP(Tabelle7[[#This Row],[ExperimentID]]&amp;Tabelle7[[#This Row],[NegotiationID]]&amp;Tabelle7[[#This Row],[MessageID]],ALL_IN_ONE[ExperimentID]&amp;ALL_IN_ONE[NegotiationID]&amp;ALL_IN_ONE[MessageID],ALL_IN_ONE[Gesamt_ID],,0)</f>
        <v>#VALUE!</v>
      </c>
      <c r="C609">
        <f>IF(AND($F608=Tabelle7[[#This Row],[ReceiverID]],$G608=Tabelle7[[#This Row],[SenderID]]),$C608,IF(ISBLANK($G608),$C608,$C608+1))</f>
        <v>113</v>
      </c>
      <c r="D609" t="s">
        <v>561</v>
      </c>
      <c r="E609">
        <v>10883</v>
      </c>
      <c r="F609">
        <v>1917</v>
      </c>
      <c r="G609">
        <v>1918</v>
      </c>
      <c r="H609" t="s">
        <v>31</v>
      </c>
      <c r="I609" t="str">
        <f t="array" ref="I609">IFERROR(_xlfn.XLOOKUP(Tabelle7[[#This Row],[NegotiationID]]&amp;"FinalAccept",Tabelle7[NegotiationID]&amp;Tabelle7[ActionType],Tabelle7[ActionType],,0),_xlfn.XLOOKUP(Tabelle7[[#This Row],[NegotiationID]]&amp;"FinalReject",Tabelle7[NegotiationID]&amp;Tabelle7[ActionType],Tabelle7[ActionType],,0))</f>
        <v>FinalAccept</v>
      </c>
      <c r="J609">
        <v>0.75339999999999996</v>
      </c>
      <c r="K609">
        <v>0.27500000000000002</v>
      </c>
      <c r="L609">
        <v>1.0284</v>
      </c>
      <c r="M609">
        <v>0.47839999999999999</v>
      </c>
      <c r="N609">
        <v>116</v>
      </c>
      <c r="O609">
        <v>1331</v>
      </c>
      <c r="P609">
        <v>22</v>
      </c>
      <c r="Q609" s="3" t="s">
        <v>1012</v>
      </c>
    </row>
    <row r="610" ht="15" customHeight="1">
      <c r="A610" t="e">
        <f t="shared" ca="1" si="493"/>
        <v>#VALUE!</v>
      </c>
      <c r="B610" t="e">
        <f t="array" ref="B610" ca="1">_xlfn.XLOOKUP(Tabelle7[[#This Row],[ExperimentID]]&amp;Tabelle7[[#This Row],[NegotiationID]]&amp;Tabelle7[[#This Row],[MessageID]],ALL_IN_ONE[ExperimentID]&amp;ALL_IN_ONE[NegotiationID]&amp;ALL_IN_ONE[MessageID],ALL_IN_ONE[Gesamt_ID],,0)</f>
        <v>#VALUE!</v>
      </c>
      <c r="C610">
        <f>IF(AND($F609=Tabelle7[[#This Row],[ReceiverID]],$G609=Tabelle7[[#This Row],[SenderID]]),$C609,IF(ISBLANK($G609),$C609,$C609+1))</f>
        <v>113</v>
      </c>
      <c r="D610" t="s">
        <v>561</v>
      </c>
      <c r="E610">
        <v>12206</v>
      </c>
      <c r="F610">
        <v>1918</v>
      </c>
      <c r="G610">
        <v>1917</v>
      </c>
      <c r="H610" t="s">
        <v>31</v>
      </c>
      <c r="I610" t="str">
        <f t="array" ref="I610">IFERROR(_xlfn.XLOOKUP(Tabelle7[[#This Row],[NegotiationID]]&amp;"FinalAccept",Tabelle7[NegotiationID]&amp;Tabelle7[ActionType],Tabelle7[ActionType],,0),_xlfn.XLOOKUP(Tabelle7[[#This Row],[NegotiationID]]&amp;"FinalReject",Tabelle7[NegotiationID]&amp;Tabelle7[ActionType],Tabelle7[ActionType],,0))</f>
        <v>FinalAccept</v>
      </c>
      <c r="J610">
        <v>0.41899999999999998</v>
      </c>
      <c r="K610">
        <v>0.70479999999999998</v>
      </c>
      <c r="L610">
        <v>1.1237999999999999</v>
      </c>
      <c r="M610">
        <v>0.2858</v>
      </c>
      <c r="N610">
        <v>56</v>
      </c>
      <c r="O610">
        <v>1331</v>
      </c>
      <c r="P610">
        <v>22</v>
      </c>
      <c r="Q610" s="3" t="s">
        <v>1013</v>
      </c>
    </row>
    <row r="611" ht="15" customHeight="1">
      <c r="A611" t="e">
        <f t="shared" ca="1" si="493"/>
        <v>#VALUE!</v>
      </c>
      <c r="B611" t="e">
        <f t="array" ref="B611" ca="1">_xlfn.XLOOKUP(Tabelle7[[#This Row],[ExperimentID]]&amp;Tabelle7[[#This Row],[NegotiationID]]&amp;Tabelle7[[#This Row],[MessageID]],ALL_IN_ONE[ExperimentID]&amp;ALL_IN_ONE[NegotiationID]&amp;ALL_IN_ONE[MessageID],ALL_IN_ONE[Gesamt_ID],,0)</f>
        <v>#VALUE!</v>
      </c>
      <c r="C611">
        <f>IF(AND($F610=Tabelle7[[#This Row],[ReceiverID]],$G610=Tabelle7[[#This Row],[SenderID]]),$C610,IF(ISBLANK($G610),$C610,$C610+1))</f>
        <v>113</v>
      </c>
      <c r="D611" t="s">
        <v>561</v>
      </c>
      <c r="E611">
        <v>12212</v>
      </c>
      <c r="F611">
        <v>1917</v>
      </c>
      <c r="G611">
        <v>1918</v>
      </c>
      <c r="H611" t="s">
        <v>31</v>
      </c>
      <c r="I611" t="str">
        <f t="array" ref="I611">IFERROR(_xlfn.XLOOKUP(Tabelle7[[#This Row],[NegotiationID]]&amp;"FinalAccept",Tabelle7[NegotiationID]&amp;Tabelle7[ActionType],Tabelle7[ActionType],,0),_xlfn.XLOOKUP(Tabelle7[[#This Row],[NegotiationID]]&amp;"FinalReject",Tabelle7[NegotiationID]&amp;Tabelle7[ActionType],Tabelle7[ActionType],,0))</f>
        <v>FinalAccept</v>
      </c>
      <c r="J611">
        <v>0.75339999999999996</v>
      </c>
      <c r="K611">
        <v>0.27500000000000002</v>
      </c>
      <c r="L611">
        <v>1.0284</v>
      </c>
      <c r="M611">
        <v>0.47839999999999999</v>
      </c>
      <c r="N611">
        <v>83</v>
      </c>
      <c r="O611">
        <v>1331</v>
      </c>
      <c r="P611">
        <v>22</v>
      </c>
      <c r="Q611" s="3" t="s">
        <v>1014</v>
      </c>
    </row>
    <row r="612" ht="15" customHeight="1">
      <c r="A612" t="e">
        <f t="shared" ca="1" si="493"/>
        <v>#VALUE!</v>
      </c>
      <c r="B612" t="e">
        <f t="array" ref="B612" ca="1">_xlfn.XLOOKUP(Tabelle7[[#This Row],[ExperimentID]]&amp;Tabelle7[[#This Row],[NegotiationID]]&amp;Tabelle7[[#This Row],[MessageID]],ALL_IN_ONE[ExperimentID]&amp;ALL_IN_ONE[NegotiationID]&amp;ALL_IN_ONE[MessageID],ALL_IN_ONE[Gesamt_ID],,0)</f>
        <v>#VALUE!</v>
      </c>
      <c r="C612">
        <f>IF(AND($F611=Tabelle7[[#This Row],[ReceiverID]],$G611=Tabelle7[[#This Row],[SenderID]]),$C611,IF(ISBLANK($G611),$C611,$C611+1))</f>
        <v>113</v>
      </c>
      <c r="D612" t="s">
        <v>561</v>
      </c>
      <c r="E612">
        <v>12654</v>
      </c>
      <c r="F612">
        <v>1918</v>
      </c>
      <c r="G612">
        <v>1917</v>
      </c>
      <c r="H612" t="s">
        <v>31</v>
      </c>
      <c r="I612" t="str">
        <f t="array" ref="I612">IFERROR(_xlfn.XLOOKUP(Tabelle7[[#This Row],[NegotiationID]]&amp;"FinalAccept",Tabelle7[NegotiationID]&amp;Tabelle7[ActionType],Tabelle7[ActionType],,0),_xlfn.XLOOKUP(Tabelle7[[#This Row],[NegotiationID]]&amp;"FinalReject",Tabelle7[NegotiationID]&amp;Tabelle7[ActionType],Tabelle7[ActionType],,0))</f>
        <v>FinalAccept</v>
      </c>
      <c r="J612">
        <v>1</v>
      </c>
      <c r="K612">
        <v>1</v>
      </c>
      <c r="L612">
        <v>2</v>
      </c>
      <c r="M612">
        <v>0</v>
      </c>
      <c r="N612">
        <v>42</v>
      </c>
      <c r="O612">
        <v>1331</v>
      </c>
      <c r="P612">
        <v>22</v>
      </c>
      <c r="Q612" s="3" t="s">
        <v>1015</v>
      </c>
    </row>
    <row r="613" ht="15" customHeight="1">
      <c r="A613" t="e">
        <f t="shared" ca="1" si="493"/>
        <v>#VALUE!</v>
      </c>
      <c r="B613" t="e">
        <f t="array" ref="B613" ca="1">_xlfn.XLOOKUP(Tabelle7[[#This Row],[ExperimentID]]&amp;Tabelle7[[#This Row],[NegotiationID]]&amp;Tabelle7[[#This Row],[MessageID]],ALL_IN_ONE[ExperimentID]&amp;ALL_IN_ONE[NegotiationID]&amp;ALL_IN_ONE[MessageID],ALL_IN_ONE[Gesamt_ID],,0)</f>
        <v>#VALUE!</v>
      </c>
      <c r="C613">
        <f>IF(AND($F612=Tabelle7[[#This Row],[ReceiverID]],$G612=Tabelle7[[#This Row],[SenderID]]),$C612,IF(ISBLANK($G612),$C612,$C612+1))</f>
        <v>113</v>
      </c>
      <c r="D613" t="s">
        <v>561</v>
      </c>
      <c r="E613">
        <v>12681</v>
      </c>
      <c r="F613">
        <v>1917</v>
      </c>
      <c r="G613">
        <v>1918</v>
      </c>
      <c r="H613" t="s">
        <v>31</v>
      </c>
      <c r="I613" t="str">
        <f t="array" ref="I613">IFERROR(_xlfn.XLOOKUP(Tabelle7[[#This Row],[NegotiationID]]&amp;"FinalAccept",Tabelle7[NegotiationID]&amp;Tabelle7[ActionType],Tabelle7[ActionType],,0),_xlfn.XLOOKUP(Tabelle7[[#This Row],[NegotiationID]]&amp;"FinalReject",Tabelle7[NegotiationID]&amp;Tabelle7[ActionType],Tabelle7[ActionType],,0))</f>
        <v>FinalAccept</v>
      </c>
      <c r="J613">
        <v>0.88480000000000003</v>
      </c>
      <c r="K613">
        <v>0.23899999999999999</v>
      </c>
      <c r="L613">
        <v>1.1237999999999999</v>
      </c>
      <c r="M613">
        <v>0.64580000000000004</v>
      </c>
      <c r="N613">
        <v>48</v>
      </c>
      <c r="O613">
        <v>1331</v>
      </c>
      <c r="P613">
        <v>22</v>
      </c>
      <c r="Q613" s="3" t="s">
        <v>1016</v>
      </c>
    </row>
    <row r="614" ht="15" customHeight="1">
      <c r="A614" t="e">
        <f t="shared" ca="1" si="493"/>
        <v>#VALUE!</v>
      </c>
      <c r="B614" t="e">
        <f t="array" ref="B614" ca="1">_xlfn.XLOOKUP(Tabelle7[[#This Row],[ExperimentID]]&amp;Tabelle7[[#This Row],[NegotiationID]]&amp;Tabelle7[[#This Row],[MessageID]],ALL_IN_ONE[ExperimentID]&amp;ALL_IN_ONE[NegotiationID]&amp;ALL_IN_ONE[MessageID],ALL_IN_ONE[Gesamt_ID],,0)</f>
        <v>#VALUE!</v>
      </c>
      <c r="C614">
        <f>IF(AND($F613=Tabelle7[[#This Row],[ReceiverID]],$G613=Tabelle7[[#This Row],[SenderID]]),$C613,IF(ISBLANK($G613),$C613,$C613+1))</f>
        <v>113</v>
      </c>
      <c r="D614" t="s">
        <v>561</v>
      </c>
      <c r="E614">
        <v>12820</v>
      </c>
      <c r="F614">
        <v>1918</v>
      </c>
      <c r="G614">
        <v>1917</v>
      </c>
      <c r="H614" t="s">
        <v>31</v>
      </c>
      <c r="I614" t="str">
        <f t="array" ref="I614">IFERROR(_xlfn.XLOOKUP(Tabelle7[[#This Row],[NegotiationID]]&amp;"FinalAccept",Tabelle7[NegotiationID]&amp;Tabelle7[ActionType],Tabelle7[ActionType],,0),_xlfn.XLOOKUP(Tabelle7[[#This Row],[NegotiationID]]&amp;"FinalReject",Tabelle7[NegotiationID]&amp;Tabelle7[ActionType],Tabelle7[ActionType],,0))</f>
        <v>FinalAccept</v>
      </c>
      <c r="J614">
        <v>1</v>
      </c>
      <c r="K614">
        <v>1</v>
      </c>
      <c r="L614">
        <v>2</v>
      </c>
      <c r="M614">
        <v>0</v>
      </c>
      <c r="N614">
        <v>52</v>
      </c>
      <c r="O614">
        <v>1331</v>
      </c>
      <c r="P614">
        <v>22</v>
      </c>
      <c r="Q614" s="3" t="s">
        <v>1017</v>
      </c>
    </row>
    <row r="615" ht="15" customHeight="1">
      <c r="A615" t="e">
        <f t="shared" ca="1" si="493"/>
        <v>#VALUE!</v>
      </c>
      <c r="B615" t="e">
        <f t="array" ref="B615" ca="1">_xlfn.XLOOKUP(Tabelle7[[#This Row],[ExperimentID]]&amp;Tabelle7[[#This Row],[NegotiationID]]&amp;Tabelle7[[#This Row],[MessageID]],ALL_IN_ONE[ExperimentID]&amp;ALL_IN_ONE[NegotiationID]&amp;ALL_IN_ONE[MessageID],ALL_IN_ONE[Gesamt_ID],,0)</f>
        <v>#VALUE!</v>
      </c>
      <c r="C615">
        <f>IF(AND($F614=Tabelle7[[#This Row],[ReceiverID]],$G614=Tabelle7[[#This Row],[SenderID]]),$C614,IF(ISBLANK($G614),$C614,$C614+1))</f>
        <v>113</v>
      </c>
      <c r="D615" t="s">
        <v>561</v>
      </c>
      <c r="E615">
        <v>12934</v>
      </c>
      <c r="F615">
        <v>1917</v>
      </c>
      <c r="G615">
        <v>1918</v>
      </c>
      <c r="H615" t="s">
        <v>31</v>
      </c>
      <c r="I615" t="str">
        <f t="array" ref="I615">IFERROR(_xlfn.XLOOKUP(Tabelle7[[#This Row],[NegotiationID]]&amp;"FinalAccept",Tabelle7[NegotiationID]&amp;Tabelle7[ActionType],Tabelle7[ActionType],,0),_xlfn.XLOOKUP(Tabelle7[[#This Row],[NegotiationID]]&amp;"FinalReject",Tabelle7[NegotiationID]&amp;Tabelle7[ActionType],Tabelle7[ActionType],,0))</f>
        <v>FinalAccept</v>
      </c>
      <c r="J615">
        <v>0.81759999999999999</v>
      </c>
      <c r="K615">
        <v>0.1484</v>
      </c>
      <c r="L615">
        <v>0.96599999999999997</v>
      </c>
      <c r="M615">
        <v>0.66920000000000002</v>
      </c>
      <c r="N615">
        <v>39</v>
      </c>
      <c r="O615">
        <v>1331</v>
      </c>
      <c r="P615">
        <v>22</v>
      </c>
      <c r="Q615" s="3" t="s">
        <v>1018</v>
      </c>
    </row>
    <row r="616" ht="15" customHeight="1">
      <c r="A616" t="e">
        <f t="shared" ca="1" si="493"/>
        <v>#VALUE!</v>
      </c>
      <c r="B616" t="e">
        <f t="array" ref="B616" ca="1">_xlfn.XLOOKUP(Tabelle7[[#This Row],[ExperimentID]]&amp;Tabelle7[[#This Row],[NegotiationID]]&amp;Tabelle7[[#This Row],[MessageID]],ALL_IN_ONE[ExperimentID]&amp;ALL_IN_ONE[NegotiationID]&amp;ALL_IN_ONE[MessageID],ALL_IN_ONE[Gesamt_ID],,0)</f>
        <v>#VALUE!</v>
      </c>
      <c r="C616">
        <f>IF(AND($F615=Tabelle7[[#This Row],[ReceiverID]],$G615=Tabelle7[[#This Row],[SenderID]]),$C615,IF(ISBLANK($G615),$C615,$C615+1))</f>
        <v>113</v>
      </c>
      <c r="D616" t="s">
        <v>561</v>
      </c>
      <c r="E616">
        <v>13496</v>
      </c>
      <c r="F616">
        <v>1918</v>
      </c>
      <c r="G616">
        <v>1917</v>
      </c>
      <c r="H616" t="s">
        <v>31</v>
      </c>
      <c r="I616" t="str">
        <f t="array" ref="I616">IFERROR(_xlfn.XLOOKUP(Tabelle7[[#This Row],[NegotiationID]]&amp;"FinalAccept",Tabelle7[NegotiationID]&amp;Tabelle7[ActionType],Tabelle7[ActionType],,0),_xlfn.XLOOKUP(Tabelle7[[#This Row],[NegotiationID]]&amp;"FinalReject",Tabelle7[NegotiationID]&amp;Tabelle7[ActionType],Tabelle7[ActionType],,0))</f>
        <v>FinalAccept</v>
      </c>
      <c r="J616">
        <v>0.1484</v>
      </c>
      <c r="K616">
        <v>0.81759999999999999</v>
      </c>
      <c r="L616">
        <v>0.96599999999999997</v>
      </c>
      <c r="M616">
        <v>0.66920000000000002</v>
      </c>
      <c r="N616">
        <v>22</v>
      </c>
      <c r="O616">
        <v>1331</v>
      </c>
      <c r="P616">
        <v>22</v>
      </c>
      <c r="Q616" s="3" t="s">
        <v>1019</v>
      </c>
    </row>
    <row r="617" ht="15" customHeight="1">
      <c r="A617" t="e">
        <f t="shared" ca="1" si="493"/>
        <v>#VALUE!</v>
      </c>
      <c r="B617" t="e">
        <f t="array" ref="B617" ca="1">_xlfn.XLOOKUP(Tabelle7[[#This Row],[ExperimentID]]&amp;Tabelle7[[#This Row],[NegotiationID]]&amp;Tabelle7[[#This Row],[MessageID]],ALL_IN_ONE[ExperimentID]&amp;ALL_IN_ONE[NegotiationID]&amp;ALL_IN_ONE[MessageID],ALL_IN_ONE[Gesamt_ID],,0)</f>
        <v>#VALUE!</v>
      </c>
      <c r="C617">
        <f>IF(AND($F616=Tabelle7[[#This Row],[ReceiverID]],$G616=Tabelle7[[#This Row],[SenderID]]),$C616,IF(ISBLANK($G616),$C616,$C616+1))</f>
        <v>113</v>
      </c>
      <c r="D617" t="s">
        <v>561</v>
      </c>
      <c r="E617">
        <v>13522</v>
      </c>
      <c r="F617">
        <v>1917</v>
      </c>
      <c r="G617">
        <v>1918</v>
      </c>
      <c r="H617" t="s">
        <v>31</v>
      </c>
      <c r="I617" t="str">
        <f t="array" ref="I617">IFERROR(_xlfn.XLOOKUP(Tabelle7[[#This Row],[NegotiationID]]&amp;"FinalAccept",Tabelle7[NegotiationID]&amp;Tabelle7[ActionType],Tabelle7[ActionType],,0),_xlfn.XLOOKUP(Tabelle7[[#This Row],[NegotiationID]]&amp;"FinalReject",Tabelle7[NegotiationID]&amp;Tabelle7[ActionType],Tabelle7[ActionType],,0))</f>
        <v>FinalAccept</v>
      </c>
      <c r="J617">
        <v>0.89759999999999995</v>
      </c>
      <c r="K617">
        <v>0.073200000000000001</v>
      </c>
      <c r="L617">
        <v>0.9708</v>
      </c>
      <c r="M617">
        <v>0.82440000000000002</v>
      </c>
      <c r="N617">
        <v>62</v>
      </c>
      <c r="O617">
        <v>1331</v>
      </c>
      <c r="P617">
        <v>22</v>
      </c>
      <c r="Q617" s="3" t="s">
        <v>1020</v>
      </c>
    </row>
    <row r="618" ht="15" customHeight="1">
      <c r="A618" t="e">
        <f t="shared" ca="1" si="493"/>
        <v>#VALUE!</v>
      </c>
      <c r="B618" t="e">
        <f t="array" ref="B618" ca="1">_xlfn.XLOOKUP(Tabelle7[[#This Row],[ExperimentID]]&amp;Tabelle7[[#This Row],[NegotiationID]]&amp;Tabelle7[[#This Row],[MessageID]],ALL_IN_ONE[ExperimentID]&amp;ALL_IN_ONE[NegotiationID]&amp;ALL_IN_ONE[MessageID],ALL_IN_ONE[Gesamt_ID],,0)</f>
        <v>#VALUE!</v>
      </c>
      <c r="C618">
        <f>IF(AND($F617=Tabelle7[[#This Row],[ReceiverID]],$G617=Tabelle7[[#This Row],[SenderID]]),$C617,IF(ISBLANK($G617),$C617,$C617+1))</f>
        <v>113</v>
      </c>
      <c r="D618" t="s">
        <v>561</v>
      </c>
      <c r="E618">
        <v>13806</v>
      </c>
      <c r="F618">
        <v>1918</v>
      </c>
      <c r="G618">
        <v>1917</v>
      </c>
      <c r="H618" t="s">
        <v>31</v>
      </c>
      <c r="I618" t="str">
        <f t="array" ref="I618">IFERROR(_xlfn.XLOOKUP(Tabelle7[[#This Row],[NegotiationID]]&amp;"FinalAccept",Tabelle7[NegotiationID]&amp;Tabelle7[ActionType],Tabelle7[ActionType],,0),_xlfn.XLOOKUP(Tabelle7[[#This Row],[NegotiationID]]&amp;"FinalReject",Tabelle7[NegotiationID]&amp;Tabelle7[ActionType],Tabelle7[ActionType],,0))</f>
        <v>FinalAccept</v>
      </c>
      <c r="J618">
        <v>0.46899999999999997</v>
      </c>
      <c r="K618">
        <v>0.52400000000000002</v>
      </c>
      <c r="L618">
        <v>0.99299999999999999</v>
      </c>
      <c r="M618">
        <v>0.055</v>
      </c>
      <c r="N618">
        <v>38</v>
      </c>
      <c r="O618">
        <v>1331</v>
      </c>
      <c r="P618">
        <v>22</v>
      </c>
      <c r="Q618" s="3" t="s">
        <v>1021</v>
      </c>
    </row>
    <row r="619" ht="15" customHeight="1">
      <c r="A619" t="e">
        <f t="shared" ca="1" si="493"/>
        <v>#VALUE!</v>
      </c>
      <c r="B619" t="e">
        <f t="array" ref="B619" ca="1">_xlfn.XLOOKUP(Tabelle7[[#This Row],[ExperimentID]]&amp;Tabelle7[[#This Row],[NegotiationID]]&amp;Tabelle7[[#This Row],[MessageID]],ALL_IN_ONE[ExperimentID]&amp;ALL_IN_ONE[NegotiationID]&amp;ALL_IN_ONE[MessageID],ALL_IN_ONE[Gesamt_ID],,0)</f>
        <v>#VALUE!</v>
      </c>
      <c r="C619">
        <f>IF(AND($F618=Tabelle7[[#This Row],[ReceiverID]],$G618=Tabelle7[[#This Row],[SenderID]]),$C618,IF(ISBLANK($G618),$C618,$C618+1))</f>
        <v>113</v>
      </c>
      <c r="D619" t="s">
        <v>561</v>
      </c>
      <c r="E619">
        <v>13933</v>
      </c>
      <c r="F619">
        <v>1917</v>
      </c>
      <c r="G619">
        <v>1918</v>
      </c>
      <c r="H619" t="s">
        <v>31</v>
      </c>
      <c r="I619" t="str">
        <f t="array" ref="I619">IFERROR(_xlfn.XLOOKUP(Tabelle7[[#This Row],[NegotiationID]]&amp;"FinalAccept",Tabelle7[NegotiationID]&amp;Tabelle7[ActionType],Tabelle7[ActionType],,0),_xlfn.XLOOKUP(Tabelle7[[#This Row],[NegotiationID]]&amp;"FinalReject",Tabelle7[NegotiationID]&amp;Tabelle7[ActionType],Tabelle7[ActionType],,0))</f>
        <v>FinalAccept</v>
      </c>
      <c r="J619">
        <v>1</v>
      </c>
      <c r="K619">
        <v>1</v>
      </c>
      <c r="L619">
        <v>2</v>
      </c>
      <c r="M619">
        <v>0</v>
      </c>
      <c r="N619">
        <v>106</v>
      </c>
      <c r="O619">
        <v>1331</v>
      </c>
      <c r="P619">
        <v>22</v>
      </c>
      <c r="Q619" s="3" t="s">
        <v>1022</v>
      </c>
    </row>
    <row r="620" ht="15" customHeight="1">
      <c r="A620" t="e">
        <f t="shared" ca="1" si="493"/>
        <v>#VALUE!</v>
      </c>
      <c r="B620" t="e">
        <f t="array" ref="B620" ca="1">_xlfn.XLOOKUP(Tabelle7[[#This Row],[ExperimentID]]&amp;Tabelle7[[#This Row],[NegotiationID]]&amp;Tabelle7[[#This Row],[MessageID]],ALL_IN_ONE[ExperimentID]&amp;ALL_IN_ONE[NegotiationID]&amp;ALL_IN_ONE[MessageID],ALL_IN_ONE[Gesamt_ID],,0)</f>
        <v>#VALUE!</v>
      </c>
      <c r="C620">
        <f>IF(AND($F619=Tabelle7[[#This Row],[ReceiverID]],$G619=Tabelle7[[#This Row],[SenderID]]),$C619,IF(ISBLANK($G619),$C619,$C619+1))</f>
        <v>113</v>
      </c>
      <c r="D620" t="s">
        <v>561</v>
      </c>
      <c r="E620">
        <v>14120</v>
      </c>
      <c r="F620">
        <v>1918</v>
      </c>
      <c r="G620">
        <v>1917</v>
      </c>
      <c r="H620" t="s">
        <v>31</v>
      </c>
      <c r="I620" t="str">
        <f t="array" ref="I620">IFERROR(_xlfn.XLOOKUP(Tabelle7[[#This Row],[NegotiationID]]&amp;"FinalAccept",Tabelle7[NegotiationID]&amp;Tabelle7[ActionType],Tabelle7[ActionType],,0),_xlfn.XLOOKUP(Tabelle7[[#This Row],[NegotiationID]]&amp;"FinalReject",Tabelle7[NegotiationID]&amp;Tabelle7[ActionType],Tabelle7[ActionType],,0))</f>
        <v>FinalAccept</v>
      </c>
      <c r="J620">
        <v>1</v>
      </c>
      <c r="K620">
        <v>1</v>
      </c>
      <c r="L620">
        <v>2</v>
      </c>
      <c r="M620">
        <v>0</v>
      </c>
      <c r="N620">
        <v>37</v>
      </c>
      <c r="O620">
        <v>1331</v>
      </c>
      <c r="P620">
        <v>22</v>
      </c>
      <c r="Q620" s="3" t="s">
        <v>1023</v>
      </c>
    </row>
    <row r="621" ht="15" customHeight="1">
      <c r="A621" t="e">
        <f t="shared" ca="1" si="493"/>
        <v>#VALUE!</v>
      </c>
      <c r="B621" t="e">
        <f t="array" ref="B621" ca="1">_xlfn.XLOOKUP(Tabelle7[[#This Row],[ExperimentID]]&amp;Tabelle7[[#This Row],[NegotiationID]]&amp;Tabelle7[[#This Row],[MessageID]],ALL_IN_ONE[ExperimentID]&amp;ALL_IN_ONE[NegotiationID]&amp;ALL_IN_ONE[MessageID],ALL_IN_ONE[Gesamt_ID],,0)</f>
        <v>#VALUE!</v>
      </c>
      <c r="C621">
        <f>IF(AND($F620=Tabelle7[[#This Row],[ReceiverID]],$G620=Tabelle7[[#This Row],[SenderID]]),$C620,IF(ISBLANK($G620),$C620,$C620+1))</f>
        <v>113</v>
      </c>
      <c r="D621" t="s">
        <v>561</v>
      </c>
      <c r="E621">
        <v>14141</v>
      </c>
      <c r="F621">
        <v>1917</v>
      </c>
      <c r="G621">
        <v>1918</v>
      </c>
      <c r="H621" t="s">
        <v>31</v>
      </c>
      <c r="I621" t="str">
        <f t="array" ref="I621">IFERROR(_xlfn.XLOOKUP(Tabelle7[[#This Row],[NegotiationID]]&amp;"FinalAccept",Tabelle7[NegotiationID]&amp;Tabelle7[ActionType],Tabelle7[ActionType],,0),_xlfn.XLOOKUP(Tabelle7[[#This Row],[NegotiationID]]&amp;"FinalReject",Tabelle7[NegotiationID]&amp;Tabelle7[ActionType],Tabelle7[ActionType],,0))</f>
        <v>FinalAccept</v>
      </c>
      <c r="J621">
        <v>0.62380000000000002</v>
      </c>
      <c r="K621">
        <v>0.40279999999999999</v>
      </c>
      <c r="L621">
        <v>1.0266</v>
      </c>
      <c r="M621">
        <v>0.221</v>
      </c>
      <c r="N621">
        <v>62</v>
      </c>
      <c r="O621">
        <v>1331</v>
      </c>
      <c r="P621">
        <v>22</v>
      </c>
      <c r="Q621" s="3" t="s">
        <v>1024</v>
      </c>
    </row>
    <row r="622" ht="15" customHeight="1">
      <c r="A622" t="e">
        <f t="shared" ca="1" si="493"/>
        <v>#VALUE!</v>
      </c>
      <c r="B622" t="e">
        <f t="array" ref="B622" ca="1">_xlfn.XLOOKUP(Tabelle7[[#This Row],[ExperimentID]]&amp;Tabelle7[[#This Row],[NegotiationID]]&amp;Tabelle7[[#This Row],[MessageID]],ALL_IN_ONE[ExperimentID]&amp;ALL_IN_ONE[NegotiationID]&amp;ALL_IN_ONE[MessageID],ALL_IN_ONE[Gesamt_ID],,0)</f>
        <v>#VALUE!</v>
      </c>
      <c r="C622">
        <f>IF(AND($F621=Tabelle7[[#This Row],[ReceiverID]],$G621=Tabelle7[[#This Row],[SenderID]]),$C621,IF(ISBLANK($G621),$C621,$C621+1))</f>
        <v>113</v>
      </c>
      <c r="D622" t="s">
        <v>561</v>
      </c>
      <c r="E622">
        <v>14188</v>
      </c>
      <c r="F622">
        <v>1918</v>
      </c>
      <c r="G622">
        <v>1917</v>
      </c>
      <c r="H622" t="s">
        <v>20</v>
      </c>
      <c r="I622" t="str">
        <f t="array" ref="I622">IFERROR(_xlfn.XLOOKUP(Tabelle7[[#This Row],[NegotiationID]]&amp;"FinalAccept",Tabelle7[NegotiationID]&amp;Tabelle7[ActionType],Tabelle7[ActionType],,0),_xlfn.XLOOKUP(Tabelle7[[#This Row],[NegotiationID]]&amp;"FinalReject",Tabelle7[NegotiationID]&amp;Tabelle7[ActionType],Tabelle7[ActionType],,0))</f>
        <v>FinalAccept</v>
      </c>
      <c r="J622">
        <v>0.40279999999999999</v>
      </c>
      <c r="K622">
        <v>0.62380000000000002</v>
      </c>
      <c r="L622">
        <v>1.0266</v>
      </c>
      <c r="M622">
        <v>0.221</v>
      </c>
      <c r="N622">
        <v>29</v>
      </c>
      <c r="O622">
        <v>1331</v>
      </c>
      <c r="P622">
        <v>22</v>
      </c>
      <c r="Q622" s="3" t="s">
        <v>1025</v>
      </c>
    </row>
    <row r="623" ht="15" hidden="1" customHeight="1">
      <c r="A623" t="e">
        <f t="shared" ca="1" si="493"/>
        <v>#VALUE!</v>
      </c>
      <c r="B623" t="e">
        <f t="array" ref="B623" ca="1">_xlfn.XLOOKUP(Tabelle7[[#This Row],[ExperimentID]]&amp;Tabelle7[[#This Row],[NegotiationID]]&amp;Tabelle7[[#This Row],[MessageID]],ALL_IN_ONE[ExperimentID]&amp;ALL_IN_ONE[NegotiationID]&amp;ALL_IN_ONE[MessageID],ALL_IN_ONE[Gesamt_ID],,0)</f>
        <v>#VALUE!</v>
      </c>
      <c r="C623">
        <f>IF(AND($F622=Tabelle7[[#This Row],[ReceiverID]],$G622=Tabelle7[[#This Row],[SenderID]]),$C622,IF(ISBLANK($G622),$C622,$C622+1))</f>
        <v>114</v>
      </c>
      <c r="D623" t="s">
        <v>561</v>
      </c>
      <c r="E623">
        <v>1944</v>
      </c>
      <c r="H623" t="s">
        <v>6019</v>
      </c>
      <c r="I623" t="str">
        <f t="array" ref="I623">IFERROR(_xlfn.XLOOKUP(Tabelle7[[#This Row],[NegotiationID]]&amp;"FinalAccept",Tabelle7[NegotiationID]&amp;Tabelle7[ActionType],Tabelle7[ActionType],,0),_xlfn.XLOOKUP(Tabelle7[[#This Row],[NegotiationID]]&amp;"FinalReject",Tabelle7[NegotiationID]&amp;Tabelle7[ActionType],Tabelle7[ActionType],,0))</f>
        <v>FinalAccept</v>
      </c>
      <c r="N623">
        <v>21</v>
      </c>
      <c r="O623">
        <v>4536</v>
      </c>
      <c r="P623">
        <v>10</v>
      </c>
      <c r="Q623" t="s">
        <v>6020</v>
      </c>
    </row>
    <row r="624" ht="15" customHeight="1">
      <c r="A624" t="e">
        <f t="shared" ca="1" si="493"/>
        <v>#VALUE!</v>
      </c>
      <c r="B624" t="e">
        <f t="array" ref="B624" ca="1">_xlfn.XLOOKUP(Tabelle7[[#This Row],[ExperimentID]]&amp;Tabelle7[[#This Row],[NegotiationID]]&amp;Tabelle7[[#This Row],[MessageID]],ALL_IN_ONE[ExperimentID]&amp;ALL_IN_ONE[NegotiationID]&amp;ALL_IN_ONE[MessageID],ALL_IN_ONE[Gesamt_ID],,0)</f>
        <v>#VALUE!</v>
      </c>
      <c r="C624">
        <f>IF(AND($F623=Tabelle7[[#This Row],[ReceiverID]],$G623=Tabelle7[[#This Row],[SenderID]]),$C623,IF(ISBLANK($G623),$C623,$C623+1))</f>
        <v>114</v>
      </c>
      <c r="D624" t="s">
        <v>561</v>
      </c>
      <c r="E624">
        <v>8554</v>
      </c>
      <c r="F624">
        <v>1946</v>
      </c>
      <c r="G624">
        <v>1945</v>
      </c>
      <c r="H624" t="s">
        <v>19</v>
      </c>
      <c r="I624" t="str">
        <f t="array" ref="I624">IFERROR(_xlfn.XLOOKUP(Tabelle7[[#This Row],[NegotiationID]]&amp;"FinalAccept",Tabelle7[NegotiationID]&amp;Tabelle7[ActionType],Tabelle7[ActionType],,0),_xlfn.XLOOKUP(Tabelle7[[#This Row],[NegotiationID]]&amp;"FinalReject",Tabelle7[NegotiationID]&amp;Tabelle7[ActionType],Tabelle7[ActionType],,0))</f>
        <v>FinalAccept</v>
      </c>
      <c r="J624">
        <v>1</v>
      </c>
      <c r="K624">
        <v>0.1084</v>
      </c>
      <c r="L624">
        <v>1.1084000000000001</v>
      </c>
      <c r="M624">
        <v>0.89159999999999995</v>
      </c>
      <c r="N624">
        <v>597</v>
      </c>
      <c r="O624">
        <v>4536</v>
      </c>
      <c r="P624">
        <v>10</v>
      </c>
      <c r="Q624" s="3" t="s">
        <v>1026</v>
      </c>
    </row>
    <row r="625" ht="15" customHeight="1">
      <c r="A625" t="e">
        <f t="shared" ca="1" si="493"/>
        <v>#VALUE!</v>
      </c>
      <c r="B625" t="e">
        <f t="array" ref="B625" ca="1">_xlfn.XLOOKUP(Tabelle7[[#This Row],[ExperimentID]]&amp;Tabelle7[[#This Row],[NegotiationID]]&amp;Tabelle7[[#This Row],[MessageID]],ALL_IN_ONE[ExperimentID]&amp;ALL_IN_ONE[NegotiationID]&amp;ALL_IN_ONE[MessageID],ALL_IN_ONE[Gesamt_ID],,0)</f>
        <v>#VALUE!</v>
      </c>
      <c r="C625">
        <f>IF(AND($F624=Tabelle7[[#This Row],[ReceiverID]],$G624=Tabelle7[[#This Row],[SenderID]]),$C624,IF(ISBLANK($G624),$C624,$C624+1))</f>
        <v>114</v>
      </c>
      <c r="D625" t="s">
        <v>561</v>
      </c>
      <c r="E625">
        <v>9294</v>
      </c>
      <c r="F625">
        <v>1945</v>
      </c>
      <c r="G625">
        <v>1946</v>
      </c>
      <c r="H625" t="s">
        <v>31</v>
      </c>
      <c r="I625" t="str">
        <f t="array" ref="I625">IFERROR(_xlfn.XLOOKUP(Tabelle7[[#This Row],[NegotiationID]]&amp;"FinalAccept",Tabelle7[NegotiationID]&amp;Tabelle7[ActionType],Tabelle7[ActionType],,0),_xlfn.XLOOKUP(Tabelle7[[#This Row],[NegotiationID]]&amp;"FinalReject",Tabelle7[NegotiationID]&amp;Tabelle7[ActionType],Tabelle7[ActionType],,0))</f>
        <v>FinalAccept</v>
      </c>
      <c r="J625">
        <v>0.65100000000000002</v>
      </c>
      <c r="K625">
        <v>0.2228</v>
      </c>
      <c r="L625">
        <v>0.87380000000000002</v>
      </c>
      <c r="M625">
        <v>0.42820000000000003</v>
      </c>
      <c r="N625">
        <v>942</v>
      </c>
      <c r="O625">
        <v>4536</v>
      </c>
      <c r="P625">
        <v>10</v>
      </c>
      <c r="Q625" s="3" t="s">
        <v>1027</v>
      </c>
    </row>
    <row r="626" ht="15" hidden="1" customHeight="1">
      <c r="A626" t="e">
        <f t="shared" ca="1" si="493"/>
        <v>#VALUE!</v>
      </c>
      <c r="B626" t="e">
        <f t="array" ref="B626" ca="1">_xlfn.XLOOKUP(Tabelle7[[#This Row],[ExperimentID]]&amp;Tabelle7[[#This Row],[NegotiationID]]&amp;Tabelle7[[#This Row],[MessageID]],ALL_IN_ONE[ExperimentID]&amp;ALL_IN_ONE[NegotiationID]&amp;ALL_IN_ONE[MessageID],ALL_IN_ONE[Gesamt_ID],,0)</f>
        <v>#VALUE!</v>
      </c>
      <c r="C626">
        <f>IF(AND($F625=Tabelle7[[#This Row],[ReceiverID]],$G625=Tabelle7[[#This Row],[SenderID]]),$C625,IF(ISBLANK($G625),$C625,$C625+1))</f>
        <v>114</v>
      </c>
      <c r="D626" t="s">
        <v>561</v>
      </c>
      <c r="E626">
        <v>9932</v>
      </c>
      <c r="F626">
        <v>1946</v>
      </c>
      <c r="G626">
        <v>1945</v>
      </c>
      <c r="H626" t="s">
        <v>22</v>
      </c>
      <c r="I626" t="str">
        <f t="array" ref="I626">IFERROR(_xlfn.XLOOKUP(Tabelle7[[#This Row],[NegotiationID]]&amp;"FinalAccept",Tabelle7[NegotiationID]&amp;Tabelle7[ActionType],Tabelle7[ActionType],,0),_xlfn.XLOOKUP(Tabelle7[[#This Row],[NegotiationID]]&amp;"FinalReject",Tabelle7[NegotiationID]&amp;Tabelle7[ActionType],Tabelle7[ActionType],,0))</f>
        <v>FinalAccept</v>
      </c>
      <c r="N626">
        <v>240</v>
      </c>
      <c r="O626">
        <v>4536</v>
      </c>
      <c r="P626">
        <v>10</v>
      </c>
      <c r="Q626" s="3" t="s">
        <v>6262</v>
      </c>
    </row>
    <row r="627" ht="15" customHeight="1">
      <c r="A627" t="e">
        <f t="shared" ca="1" si="493"/>
        <v>#VALUE!</v>
      </c>
      <c r="B627" t="e">
        <f t="array" ref="B627" ca="1">_xlfn.XLOOKUP(Tabelle7[[#This Row],[ExperimentID]]&amp;Tabelle7[[#This Row],[NegotiationID]]&amp;Tabelle7[[#This Row],[MessageID]],ALL_IN_ONE[ExperimentID]&amp;ALL_IN_ONE[NegotiationID]&amp;ALL_IN_ONE[MessageID],ALL_IN_ONE[Gesamt_ID],,0)</f>
        <v>#VALUE!</v>
      </c>
      <c r="C627">
        <f>IF(AND($F626=Tabelle7[[#This Row],[ReceiverID]],$G626=Tabelle7[[#This Row],[SenderID]]),$C626,IF(ISBLANK($G626),$C626,$C626+1))</f>
        <v>114</v>
      </c>
      <c r="D627" t="s">
        <v>561</v>
      </c>
      <c r="E627">
        <v>10726</v>
      </c>
      <c r="F627">
        <v>1945</v>
      </c>
      <c r="G627">
        <v>1946</v>
      </c>
      <c r="H627" t="s">
        <v>31</v>
      </c>
      <c r="I627" t="str">
        <f t="array" ref="I627">IFERROR(_xlfn.XLOOKUP(Tabelle7[[#This Row],[NegotiationID]]&amp;"FinalAccept",Tabelle7[NegotiationID]&amp;Tabelle7[ActionType],Tabelle7[ActionType],,0),_xlfn.XLOOKUP(Tabelle7[[#This Row],[NegotiationID]]&amp;"FinalReject",Tabelle7[NegotiationID]&amp;Tabelle7[ActionType],Tabelle7[ActionType],,0))</f>
        <v>FinalAccept</v>
      </c>
      <c r="J627">
        <v>0.60240000000000005</v>
      </c>
      <c r="K627">
        <v>0.23999999999999999</v>
      </c>
      <c r="L627">
        <v>0.84240000000000004</v>
      </c>
      <c r="M627">
        <v>0.3624</v>
      </c>
      <c r="N627">
        <v>378</v>
      </c>
      <c r="O627">
        <v>4536</v>
      </c>
      <c r="P627">
        <v>10</v>
      </c>
      <c r="Q627" s="3" t="s">
        <v>1028</v>
      </c>
    </row>
    <row r="628" ht="15" customHeight="1">
      <c r="A628" t="e">
        <f t="shared" ca="1" si="493"/>
        <v>#VALUE!</v>
      </c>
      <c r="B628" t="e">
        <f t="array" ref="B628" ca="1">_xlfn.XLOOKUP(Tabelle7[[#This Row],[ExperimentID]]&amp;Tabelle7[[#This Row],[NegotiationID]]&amp;Tabelle7[[#This Row],[MessageID]],ALL_IN_ONE[ExperimentID]&amp;ALL_IN_ONE[NegotiationID]&amp;ALL_IN_ONE[MessageID],ALL_IN_ONE[Gesamt_ID],,0)</f>
        <v>#VALUE!</v>
      </c>
      <c r="C628">
        <f>IF(AND($F627=Tabelle7[[#This Row],[ReceiverID]],$G627=Tabelle7[[#This Row],[SenderID]]),$C627,IF(ISBLANK($G627),$C627,$C627+1))</f>
        <v>114</v>
      </c>
      <c r="D628" t="s">
        <v>561</v>
      </c>
      <c r="E628">
        <v>11129</v>
      </c>
      <c r="F628">
        <v>1946</v>
      </c>
      <c r="G628">
        <v>1945</v>
      </c>
      <c r="H628" t="s">
        <v>31</v>
      </c>
      <c r="I628" t="str">
        <f t="array" ref="I628">IFERROR(_xlfn.XLOOKUP(Tabelle7[[#This Row],[NegotiationID]]&amp;"FinalAccept",Tabelle7[NegotiationID]&amp;Tabelle7[ActionType],Tabelle7[ActionType],,0),_xlfn.XLOOKUP(Tabelle7[[#This Row],[NegotiationID]]&amp;"FinalReject",Tabelle7[NegotiationID]&amp;Tabelle7[ActionType],Tabelle7[ActionType],,0))</f>
        <v>FinalAccept</v>
      </c>
      <c r="J628">
        <v>0.71599999999999997</v>
      </c>
      <c r="K628">
        <v>0.3352</v>
      </c>
      <c r="L628">
        <v>1.0511999999999999</v>
      </c>
      <c r="M628">
        <v>0.38080000000000003</v>
      </c>
      <c r="N628">
        <v>853</v>
      </c>
      <c r="O628">
        <v>4536</v>
      </c>
      <c r="P628">
        <v>10</v>
      </c>
      <c r="Q628" s="3" t="s">
        <v>1029</v>
      </c>
    </row>
    <row r="629" ht="15" customHeight="1">
      <c r="A629" t="e">
        <f t="shared" ca="1" si="493"/>
        <v>#VALUE!</v>
      </c>
      <c r="B629" t="e">
        <f t="array" ref="B629" ca="1">_xlfn.XLOOKUP(Tabelle7[[#This Row],[ExperimentID]]&amp;Tabelle7[[#This Row],[NegotiationID]]&amp;Tabelle7[[#This Row],[MessageID]],ALL_IN_ONE[ExperimentID]&amp;ALL_IN_ONE[NegotiationID]&amp;ALL_IN_ONE[MessageID],ALL_IN_ONE[Gesamt_ID],,0)</f>
        <v>#VALUE!</v>
      </c>
      <c r="C629">
        <f>IF(AND($F628=Tabelle7[[#This Row],[ReceiverID]],$G628=Tabelle7[[#This Row],[SenderID]]),$C628,IF(ISBLANK($G628),$C628,$C628+1))</f>
        <v>114</v>
      </c>
      <c r="D629" t="s">
        <v>561</v>
      </c>
      <c r="E629">
        <v>11268</v>
      </c>
      <c r="F629">
        <v>1945</v>
      </c>
      <c r="G629">
        <v>1946</v>
      </c>
      <c r="H629" t="s">
        <v>31</v>
      </c>
      <c r="I629" t="str">
        <f t="array" ref="I629">IFERROR(_xlfn.XLOOKUP(Tabelle7[[#This Row],[NegotiationID]]&amp;"FinalAccept",Tabelle7[NegotiationID]&amp;Tabelle7[ActionType],Tabelle7[ActionType],,0),_xlfn.XLOOKUP(Tabelle7[[#This Row],[NegotiationID]]&amp;"FinalReject",Tabelle7[NegotiationID]&amp;Tabelle7[ActionType],Tabelle7[ActionType],,0))</f>
        <v>FinalAccept</v>
      </c>
      <c r="J629">
        <v>0.50919999999999999</v>
      </c>
      <c r="K629">
        <v>0.58799999999999997</v>
      </c>
      <c r="L629">
        <v>1.0972</v>
      </c>
      <c r="M629">
        <v>0.078799999999999995</v>
      </c>
      <c r="N629">
        <v>521</v>
      </c>
      <c r="O629">
        <v>4536</v>
      </c>
      <c r="P629">
        <v>10</v>
      </c>
      <c r="Q629" s="3" t="s">
        <v>1030</v>
      </c>
    </row>
    <row r="630" ht="15" customHeight="1">
      <c r="A630" t="e">
        <f t="shared" ca="1" si="493"/>
        <v>#VALUE!</v>
      </c>
      <c r="B630" t="e">
        <f t="array" ref="B630" ca="1">_xlfn.XLOOKUP(Tabelle7[[#This Row],[ExperimentID]]&amp;Tabelle7[[#This Row],[NegotiationID]]&amp;Tabelle7[[#This Row],[MessageID]],ALL_IN_ONE[ExperimentID]&amp;ALL_IN_ONE[NegotiationID]&amp;ALL_IN_ONE[MessageID],ALL_IN_ONE[Gesamt_ID],,0)</f>
        <v>#VALUE!</v>
      </c>
      <c r="C630">
        <f>IF(AND($F629=Tabelle7[[#This Row],[ReceiverID]],$G629=Tabelle7[[#This Row],[SenderID]]),$C629,IF(ISBLANK($G629),$C629,$C629+1))</f>
        <v>114</v>
      </c>
      <c r="D630" t="s">
        <v>561</v>
      </c>
      <c r="E630">
        <v>11443</v>
      </c>
      <c r="F630">
        <v>1946</v>
      </c>
      <c r="G630">
        <v>1945</v>
      </c>
      <c r="H630" t="s">
        <v>31</v>
      </c>
      <c r="I630" t="str">
        <f t="array" ref="I630">IFERROR(_xlfn.XLOOKUP(Tabelle7[[#This Row],[NegotiationID]]&amp;"FinalAccept",Tabelle7[NegotiationID]&amp;Tabelle7[ActionType],Tabelle7[ActionType],,0),_xlfn.XLOOKUP(Tabelle7[[#This Row],[NegotiationID]]&amp;"FinalReject",Tabelle7[NegotiationID]&amp;Tabelle7[ActionType],Tabelle7[ActionType],,0))</f>
        <v>FinalAccept</v>
      </c>
      <c r="J630">
        <v>0.65600000000000003</v>
      </c>
      <c r="K630">
        <v>0.35699999999999998</v>
      </c>
      <c r="L630">
        <v>1.0129999999999999</v>
      </c>
      <c r="M630">
        <v>0.29899999999999999</v>
      </c>
      <c r="N630">
        <v>570</v>
      </c>
      <c r="O630">
        <v>4536</v>
      </c>
      <c r="P630">
        <v>10</v>
      </c>
      <c r="Q630" s="3" t="s">
        <v>1031</v>
      </c>
    </row>
    <row r="631" ht="15" customHeight="1">
      <c r="A631" t="e">
        <f t="shared" ca="1" si="493"/>
        <v>#VALUE!</v>
      </c>
      <c r="B631" t="e">
        <f t="array" ref="B631" ca="1">_xlfn.XLOOKUP(Tabelle7[[#This Row],[ExperimentID]]&amp;Tabelle7[[#This Row],[NegotiationID]]&amp;Tabelle7[[#This Row],[MessageID]],ALL_IN_ONE[ExperimentID]&amp;ALL_IN_ONE[NegotiationID]&amp;ALL_IN_ONE[MessageID],ALL_IN_ONE[Gesamt_ID],,0)</f>
        <v>#VALUE!</v>
      </c>
      <c r="C631">
        <f>IF(AND($F630=Tabelle7[[#This Row],[ReceiverID]],$G630=Tabelle7[[#This Row],[SenderID]]),$C630,IF(ISBLANK($G630),$C630,$C630+1))</f>
        <v>114</v>
      </c>
      <c r="D631" t="s">
        <v>561</v>
      </c>
      <c r="E631">
        <v>11471</v>
      </c>
      <c r="F631">
        <v>1945</v>
      </c>
      <c r="G631">
        <v>1946</v>
      </c>
      <c r="H631" t="s">
        <v>31</v>
      </c>
      <c r="I631" t="str">
        <f t="array" ref="I631">IFERROR(_xlfn.XLOOKUP(Tabelle7[[#This Row],[NegotiationID]]&amp;"FinalAccept",Tabelle7[NegotiationID]&amp;Tabelle7[ActionType],Tabelle7[ActionType],,0),_xlfn.XLOOKUP(Tabelle7[[#This Row],[NegotiationID]]&amp;"FinalReject",Tabelle7[NegotiationID]&amp;Tabelle7[ActionType],Tabelle7[ActionType],,0))</f>
        <v>FinalAccept</v>
      </c>
      <c r="J631">
        <v>0.4884</v>
      </c>
      <c r="K631">
        <v>0.62</v>
      </c>
      <c r="L631">
        <v>1.1084000000000001</v>
      </c>
      <c r="M631">
        <v>0.13159999999999999</v>
      </c>
      <c r="N631">
        <v>327</v>
      </c>
      <c r="O631">
        <v>4536</v>
      </c>
      <c r="P631">
        <v>10</v>
      </c>
      <c r="Q631" s="3" t="s">
        <v>1032</v>
      </c>
    </row>
    <row r="632" ht="15" customHeight="1">
      <c r="A632" t="e">
        <f t="shared" ca="1" si="493"/>
        <v>#VALUE!</v>
      </c>
      <c r="B632" t="e">
        <f t="array" ref="B632" ca="1">_xlfn.XLOOKUP(Tabelle7[[#This Row],[ExperimentID]]&amp;Tabelle7[[#This Row],[NegotiationID]]&amp;Tabelle7[[#This Row],[MessageID]],ALL_IN_ONE[ExperimentID]&amp;ALL_IN_ONE[NegotiationID]&amp;ALL_IN_ONE[MessageID],ALL_IN_ONE[Gesamt_ID],,0)</f>
        <v>#VALUE!</v>
      </c>
      <c r="C632">
        <f>IF(AND($F631=Tabelle7[[#This Row],[ReceiverID]],$G631=Tabelle7[[#This Row],[SenderID]]),$C631,IF(ISBLANK($G631),$C631,$C631+1))</f>
        <v>114</v>
      </c>
      <c r="D632" t="s">
        <v>561</v>
      </c>
      <c r="E632">
        <v>11544</v>
      </c>
      <c r="F632">
        <v>1946</v>
      </c>
      <c r="G632">
        <v>1945</v>
      </c>
      <c r="H632" t="s">
        <v>20</v>
      </c>
      <c r="I632" t="str">
        <f t="array" ref="I632">IFERROR(_xlfn.XLOOKUP(Tabelle7[[#This Row],[NegotiationID]]&amp;"FinalAccept",Tabelle7[NegotiationID]&amp;Tabelle7[ActionType],Tabelle7[ActionType],,0),_xlfn.XLOOKUP(Tabelle7[[#This Row],[NegotiationID]]&amp;"FinalReject",Tabelle7[NegotiationID]&amp;Tabelle7[ActionType],Tabelle7[ActionType],,0))</f>
        <v>FinalAccept</v>
      </c>
      <c r="J632">
        <v>0.62</v>
      </c>
      <c r="K632">
        <v>0.4884</v>
      </c>
      <c r="L632">
        <v>1.1084000000000001</v>
      </c>
      <c r="M632">
        <v>0.13159999999999999</v>
      </c>
      <c r="N632">
        <v>87</v>
      </c>
      <c r="O632">
        <v>4536</v>
      </c>
      <c r="P632">
        <v>10</v>
      </c>
      <c r="Q632" s="3" t="s">
        <v>1033</v>
      </c>
    </row>
    <row r="633" ht="15" hidden="1" customHeight="1">
      <c r="A633" t="e">
        <f t="shared" ca="1" si="493"/>
        <v>#VALUE!</v>
      </c>
      <c r="B633" t="e">
        <f t="array" ref="B633" ca="1">_xlfn.XLOOKUP(Tabelle7[[#This Row],[ExperimentID]]&amp;Tabelle7[[#This Row],[NegotiationID]]&amp;Tabelle7[[#This Row],[MessageID]],ALL_IN_ONE[ExperimentID]&amp;ALL_IN_ONE[NegotiationID]&amp;ALL_IN_ONE[MessageID],ALL_IN_ONE[Gesamt_ID],,0)</f>
        <v>#VALUE!</v>
      </c>
      <c r="C633">
        <f>IF(AND($F632=Tabelle7[[#This Row],[ReceiverID]],$G632=Tabelle7[[#This Row],[SenderID]]),$C632,IF(ISBLANK($G632),$C632,$C632+1))</f>
        <v>115</v>
      </c>
      <c r="D633" t="s">
        <v>561</v>
      </c>
      <c r="E633">
        <v>1972</v>
      </c>
      <c r="H633" t="s">
        <v>6019</v>
      </c>
      <c r="I633" t="str">
        <f t="array" ref="I633">IFERROR(_xlfn.XLOOKUP(Tabelle7[[#This Row],[NegotiationID]]&amp;"FinalAccept",Tabelle7[NegotiationID]&amp;Tabelle7[ActionType],Tabelle7[ActionType],,0),_xlfn.XLOOKUP(Tabelle7[[#This Row],[NegotiationID]]&amp;"FinalReject",Tabelle7[NegotiationID]&amp;Tabelle7[ActionType],Tabelle7[ActionType],,0))</f>
        <v>FinalAccept</v>
      </c>
      <c r="N633">
        <v>21</v>
      </c>
      <c r="O633">
        <v>1904</v>
      </c>
      <c r="P633">
        <v>13</v>
      </c>
      <c r="Q633" t="s">
        <v>6020</v>
      </c>
    </row>
    <row r="634" ht="15" customHeight="1">
      <c r="A634" t="e">
        <f t="shared" ca="1" si="493"/>
        <v>#VALUE!</v>
      </c>
      <c r="B634" t="e">
        <f t="array" ref="B634" ca="1">_xlfn.XLOOKUP(Tabelle7[[#This Row],[ExperimentID]]&amp;Tabelle7[[#This Row],[NegotiationID]]&amp;Tabelle7[[#This Row],[MessageID]],ALL_IN_ONE[ExperimentID]&amp;ALL_IN_ONE[NegotiationID]&amp;ALL_IN_ONE[MessageID],ALL_IN_ONE[Gesamt_ID],,0)</f>
        <v>#VALUE!</v>
      </c>
      <c r="C634">
        <f>IF(AND($F633=Tabelle7[[#This Row],[ReceiverID]],$G633=Tabelle7[[#This Row],[SenderID]]),$C633,IF(ISBLANK($G633),$C633,$C633+1))</f>
        <v>115</v>
      </c>
      <c r="D634" t="s">
        <v>561</v>
      </c>
      <c r="E634">
        <v>9079</v>
      </c>
      <c r="F634">
        <v>1974</v>
      </c>
      <c r="G634">
        <v>1973</v>
      </c>
      <c r="H634" t="s">
        <v>158</v>
      </c>
      <c r="I634" t="str">
        <f t="array" ref="I634">IFERROR(_xlfn.XLOOKUP(Tabelle7[[#This Row],[NegotiationID]]&amp;"FinalAccept",Tabelle7[NegotiationID]&amp;Tabelle7[ActionType],Tabelle7[ActionType],,0),_xlfn.XLOOKUP(Tabelle7[[#This Row],[NegotiationID]]&amp;"FinalReject",Tabelle7[NegotiationID]&amp;Tabelle7[ActionType],Tabelle7[ActionType],,0))</f>
        <v>FinalAccept</v>
      </c>
      <c r="J634">
        <v>1</v>
      </c>
      <c r="K634">
        <v>1</v>
      </c>
      <c r="L634">
        <v>2</v>
      </c>
      <c r="M634">
        <v>0</v>
      </c>
      <c r="N634">
        <v>51</v>
      </c>
      <c r="O634">
        <v>1904</v>
      </c>
      <c r="P634">
        <v>13</v>
      </c>
      <c r="Q634" s="3" t="s">
        <v>1034</v>
      </c>
    </row>
    <row r="635" ht="15" customHeight="1">
      <c r="A635" t="e">
        <f t="shared" ca="1" si="493"/>
        <v>#VALUE!</v>
      </c>
      <c r="B635" t="e">
        <f t="array" ref="B635" ca="1">_xlfn.XLOOKUP(Tabelle7[[#This Row],[ExperimentID]]&amp;Tabelle7[[#This Row],[NegotiationID]]&amp;Tabelle7[[#This Row],[MessageID]],ALL_IN_ONE[ExperimentID]&amp;ALL_IN_ONE[NegotiationID]&amp;ALL_IN_ONE[MessageID],ALL_IN_ONE[Gesamt_ID],,0)</f>
        <v>#VALUE!</v>
      </c>
      <c r="C635">
        <f>IF(AND($F634=Tabelle7[[#This Row],[ReceiverID]],$G634=Tabelle7[[#This Row],[SenderID]]),$C634,IF(ISBLANK($G634),$C634,$C634+1))</f>
        <v>115</v>
      </c>
      <c r="D635" t="s">
        <v>561</v>
      </c>
      <c r="E635">
        <v>9535</v>
      </c>
      <c r="F635">
        <v>1973</v>
      </c>
      <c r="G635">
        <v>1974</v>
      </c>
      <c r="H635" t="s">
        <v>31</v>
      </c>
      <c r="I635" t="str">
        <f t="array" ref="I635">IFERROR(_xlfn.XLOOKUP(Tabelle7[[#This Row],[NegotiationID]]&amp;"FinalAccept",Tabelle7[NegotiationID]&amp;Tabelle7[ActionType],Tabelle7[ActionType],,0),_xlfn.XLOOKUP(Tabelle7[[#This Row],[NegotiationID]]&amp;"FinalReject",Tabelle7[NegotiationID]&amp;Tabelle7[ActionType],Tabelle7[ActionType],,0))</f>
        <v>FinalAccept</v>
      </c>
      <c r="J635">
        <v>1</v>
      </c>
      <c r="K635">
        <v>0.12540000000000001</v>
      </c>
      <c r="L635">
        <v>1.1254</v>
      </c>
      <c r="M635">
        <v>0.87460000000000004</v>
      </c>
      <c r="N635">
        <v>417</v>
      </c>
      <c r="O635">
        <v>1904</v>
      </c>
      <c r="P635">
        <v>13</v>
      </c>
      <c r="Q635" s="3" t="s">
        <v>1035</v>
      </c>
    </row>
    <row r="636" ht="15" customHeight="1">
      <c r="A636" t="e">
        <f t="shared" ca="1" si="493"/>
        <v>#VALUE!</v>
      </c>
      <c r="B636" t="e">
        <f t="array" ref="B636" ca="1">_xlfn.XLOOKUP(Tabelle7[[#This Row],[ExperimentID]]&amp;Tabelle7[[#This Row],[NegotiationID]]&amp;Tabelle7[[#This Row],[MessageID]],ALL_IN_ONE[ExperimentID]&amp;ALL_IN_ONE[NegotiationID]&amp;ALL_IN_ONE[MessageID],ALL_IN_ONE[Gesamt_ID],,0)</f>
        <v>#VALUE!</v>
      </c>
      <c r="C636">
        <f>IF(AND($F635=Tabelle7[[#This Row],[ReceiverID]],$G635=Tabelle7[[#This Row],[SenderID]]),$C635,IF(ISBLANK($G635),$C635,$C635+1))</f>
        <v>115</v>
      </c>
      <c r="D636" t="s">
        <v>561</v>
      </c>
      <c r="E636">
        <v>10277</v>
      </c>
      <c r="F636">
        <v>1974</v>
      </c>
      <c r="G636">
        <v>1973</v>
      </c>
      <c r="H636" t="s">
        <v>31</v>
      </c>
      <c r="I636" t="str">
        <f t="array" ref="I636">IFERROR(_xlfn.XLOOKUP(Tabelle7[[#This Row],[NegotiationID]]&amp;"FinalAccept",Tabelle7[NegotiationID]&amp;Tabelle7[ActionType],Tabelle7[ActionType],,0),_xlfn.XLOOKUP(Tabelle7[[#This Row],[NegotiationID]]&amp;"FinalReject",Tabelle7[NegotiationID]&amp;Tabelle7[ActionType],Tabelle7[ActionType],,0))</f>
        <v>FinalAccept</v>
      </c>
      <c r="J636">
        <v>0.56020000000000003</v>
      </c>
      <c r="K636">
        <v>0.20480000000000001</v>
      </c>
      <c r="L636">
        <v>0.76500000000000001</v>
      </c>
      <c r="M636">
        <v>0.35539999999999999</v>
      </c>
      <c r="N636">
        <v>227</v>
      </c>
      <c r="O636">
        <v>1904</v>
      </c>
      <c r="P636">
        <v>13</v>
      </c>
      <c r="Q636" s="3" t="s">
        <v>1036</v>
      </c>
    </row>
    <row r="637" ht="15" customHeight="1">
      <c r="A637" t="e">
        <f t="shared" ca="1" si="493"/>
        <v>#VALUE!</v>
      </c>
      <c r="B637" t="e">
        <f t="array" ref="B637" ca="1">_xlfn.XLOOKUP(Tabelle7[[#This Row],[ExperimentID]]&amp;Tabelle7[[#This Row],[NegotiationID]]&amp;Tabelle7[[#This Row],[MessageID]],ALL_IN_ONE[ExperimentID]&amp;ALL_IN_ONE[NegotiationID]&amp;ALL_IN_ONE[MessageID],ALL_IN_ONE[Gesamt_ID],,0)</f>
        <v>#VALUE!</v>
      </c>
      <c r="C637">
        <f>IF(AND($F636=Tabelle7[[#This Row],[ReceiverID]],$G636=Tabelle7[[#This Row],[SenderID]]),$C636,IF(ISBLANK($G636),$C636,$C636+1))</f>
        <v>115</v>
      </c>
      <c r="D637" t="s">
        <v>561</v>
      </c>
      <c r="E637">
        <v>11230</v>
      </c>
      <c r="F637">
        <v>1973</v>
      </c>
      <c r="G637">
        <v>1974</v>
      </c>
      <c r="H637" t="s">
        <v>31</v>
      </c>
      <c r="I637" t="str">
        <f t="array" ref="I637">IFERROR(_xlfn.XLOOKUP(Tabelle7[[#This Row],[NegotiationID]]&amp;"FinalAccept",Tabelle7[NegotiationID]&amp;Tabelle7[ActionType],Tabelle7[ActionType],,0),_xlfn.XLOOKUP(Tabelle7[[#This Row],[NegotiationID]]&amp;"FinalReject",Tabelle7[NegotiationID]&amp;Tabelle7[ActionType],Tabelle7[ActionType],,0))</f>
        <v>FinalAccept</v>
      </c>
      <c r="J637">
        <v>1</v>
      </c>
      <c r="K637">
        <v>0.12540000000000001</v>
      </c>
      <c r="L637">
        <v>1.1254</v>
      </c>
      <c r="M637">
        <v>0.87460000000000004</v>
      </c>
      <c r="N637">
        <v>335</v>
      </c>
      <c r="O637">
        <v>1904</v>
      </c>
      <c r="P637">
        <v>13</v>
      </c>
      <c r="Q637" s="3" t="s">
        <v>1037</v>
      </c>
    </row>
    <row r="638" ht="15" customHeight="1">
      <c r="A638" t="e">
        <f t="shared" ca="1" si="493"/>
        <v>#VALUE!</v>
      </c>
      <c r="B638" t="e">
        <f t="array" ref="B638" ca="1">_xlfn.XLOOKUP(Tabelle7[[#This Row],[ExperimentID]]&amp;Tabelle7[[#This Row],[NegotiationID]]&amp;Tabelle7[[#This Row],[MessageID]],ALL_IN_ONE[ExperimentID]&amp;ALL_IN_ONE[NegotiationID]&amp;ALL_IN_ONE[MessageID],ALL_IN_ONE[Gesamt_ID],,0)</f>
        <v>#VALUE!</v>
      </c>
      <c r="C638">
        <f>IF(AND($F637=Tabelle7[[#This Row],[ReceiverID]],$G637=Tabelle7[[#This Row],[SenderID]]),$C637,IF(ISBLANK($G637),$C637,$C637+1))</f>
        <v>115</v>
      </c>
      <c r="D638" t="s">
        <v>561</v>
      </c>
      <c r="E638">
        <v>12628</v>
      </c>
      <c r="F638">
        <v>1974</v>
      </c>
      <c r="G638">
        <v>1973</v>
      </c>
      <c r="H638" t="s">
        <v>31</v>
      </c>
      <c r="I638" t="str">
        <f t="array" ref="I638">IFERROR(_xlfn.XLOOKUP(Tabelle7[[#This Row],[NegotiationID]]&amp;"FinalAccept",Tabelle7[NegotiationID]&amp;Tabelle7[ActionType],Tabelle7[ActionType],,0),_xlfn.XLOOKUP(Tabelle7[[#This Row],[NegotiationID]]&amp;"FinalReject",Tabelle7[NegotiationID]&amp;Tabelle7[ActionType],Tabelle7[ActionType],,0))</f>
        <v>FinalAccept</v>
      </c>
      <c r="J638">
        <v>0.84019999999999995</v>
      </c>
      <c r="K638">
        <v>0.25879999999999997</v>
      </c>
      <c r="L638">
        <v>1.099</v>
      </c>
      <c r="M638">
        <v>0.58140000000000003</v>
      </c>
      <c r="N638">
        <v>170</v>
      </c>
      <c r="O638">
        <v>1904</v>
      </c>
      <c r="P638">
        <v>13</v>
      </c>
      <c r="Q638" s="3" t="s">
        <v>1038</v>
      </c>
    </row>
    <row r="639" ht="15" customHeight="1">
      <c r="A639" t="e">
        <f t="shared" ca="1" si="493"/>
        <v>#VALUE!</v>
      </c>
      <c r="B639" t="e">
        <f t="array" ref="B639" ca="1">_xlfn.XLOOKUP(Tabelle7[[#This Row],[ExperimentID]]&amp;Tabelle7[[#This Row],[NegotiationID]]&amp;Tabelle7[[#This Row],[MessageID]],ALL_IN_ONE[ExperimentID]&amp;ALL_IN_ONE[NegotiationID]&amp;ALL_IN_ONE[MessageID],ALL_IN_ONE[Gesamt_ID],,0)</f>
        <v>#VALUE!</v>
      </c>
      <c r="C639">
        <f>IF(AND($F638=Tabelle7[[#This Row],[ReceiverID]],$G638=Tabelle7[[#This Row],[SenderID]]),$C638,IF(ISBLANK($G638),$C638,$C638+1))</f>
        <v>115</v>
      </c>
      <c r="D639" t="s">
        <v>561</v>
      </c>
      <c r="E639">
        <v>12744</v>
      </c>
      <c r="F639">
        <v>1973</v>
      </c>
      <c r="G639">
        <v>1974</v>
      </c>
      <c r="H639" t="s">
        <v>31</v>
      </c>
      <c r="I639" t="str">
        <f t="array" ref="I639">IFERROR(_xlfn.XLOOKUP(Tabelle7[[#This Row],[NegotiationID]]&amp;"FinalAccept",Tabelle7[NegotiationID]&amp;Tabelle7[ActionType],Tabelle7[ActionType],,0),_xlfn.XLOOKUP(Tabelle7[[#This Row],[NegotiationID]]&amp;"FinalReject",Tabelle7[NegotiationID]&amp;Tabelle7[ActionType],Tabelle7[ActionType],,0))</f>
        <v>FinalAccept</v>
      </c>
      <c r="J639">
        <v>0.63880000000000003</v>
      </c>
      <c r="K639">
        <v>0.4602</v>
      </c>
      <c r="L639">
        <v>1.099</v>
      </c>
      <c r="M639">
        <v>0.17860000000000001</v>
      </c>
      <c r="N639">
        <v>220</v>
      </c>
      <c r="O639">
        <v>1904</v>
      </c>
      <c r="P639">
        <v>13</v>
      </c>
      <c r="Q639" s="3" t="s">
        <v>1039</v>
      </c>
    </row>
    <row r="640" ht="15" customHeight="1">
      <c r="A640" t="e">
        <f t="shared" ca="1" si="493"/>
        <v>#VALUE!</v>
      </c>
      <c r="B640" t="e">
        <f t="array" ref="B640" ca="1">_xlfn.XLOOKUP(Tabelle7[[#This Row],[ExperimentID]]&amp;Tabelle7[[#This Row],[NegotiationID]]&amp;Tabelle7[[#This Row],[MessageID]],ALL_IN_ONE[ExperimentID]&amp;ALL_IN_ONE[NegotiationID]&amp;ALL_IN_ONE[MessageID],ALL_IN_ONE[Gesamt_ID],,0)</f>
        <v>#VALUE!</v>
      </c>
      <c r="C640">
        <f>IF(AND($F639=Tabelle7[[#This Row],[ReceiverID]],$G639=Tabelle7[[#This Row],[SenderID]]),$C639,IF(ISBLANK($G639),$C639,$C639+1))</f>
        <v>115</v>
      </c>
      <c r="D640" t="s">
        <v>561</v>
      </c>
      <c r="E640">
        <v>12950</v>
      </c>
      <c r="F640">
        <v>1974</v>
      </c>
      <c r="G640">
        <v>1973</v>
      </c>
      <c r="H640" t="s">
        <v>31</v>
      </c>
      <c r="I640" t="str">
        <f t="array" ref="I640">IFERROR(_xlfn.XLOOKUP(Tabelle7[[#This Row],[NegotiationID]]&amp;"FinalAccept",Tabelle7[NegotiationID]&amp;Tabelle7[ActionType],Tabelle7[ActionType],,0),_xlfn.XLOOKUP(Tabelle7[[#This Row],[NegotiationID]]&amp;"FinalReject",Tabelle7[NegotiationID]&amp;Tabelle7[ActionType],Tabelle7[ActionType],,0))</f>
        <v>FinalAccept</v>
      </c>
      <c r="J640">
        <v>0.64019999999999999</v>
      </c>
      <c r="K640">
        <v>0.45879999999999999</v>
      </c>
      <c r="L640">
        <v>1.099</v>
      </c>
      <c r="M640">
        <v>0.18140000000000001</v>
      </c>
      <c r="N640">
        <v>87</v>
      </c>
      <c r="O640">
        <v>1904</v>
      </c>
      <c r="P640">
        <v>13</v>
      </c>
      <c r="Q640" s="3" t="s">
        <v>1040</v>
      </c>
    </row>
    <row r="641" ht="15" customHeight="1">
      <c r="A641" t="e">
        <f t="shared" ca="1" si="493"/>
        <v>#VALUE!</v>
      </c>
      <c r="B641" t="e">
        <f t="array" ref="B641" ca="1">_xlfn.XLOOKUP(Tabelle7[[#This Row],[ExperimentID]]&amp;Tabelle7[[#This Row],[NegotiationID]]&amp;Tabelle7[[#This Row],[MessageID]],ALL_IN_ONE[ExperimentID]&amp;ALL_IN_ONE[NegotiationID]&amp;ALL_IN_ONE[MessageID],ALL_IN_ONE[Gesamt_ID],,0)</f>
        <v>#VALUE!</v>
      </c>
      <c r="C641">
        <f>IF(AND($F640=Tabelle7[[#This Row],[ReceiverID]],$G640=Tabelle7[[#This Row],[SenderID]]),$C640,IF(ISBLANK($G640),$C640,$C640+1))</f>
        <v>115</v>
      </c>
      <c r="D641" t="s">
        <v>561</v>
      </c>
      <c r="E641">
        <v>13028</v>
      </c>
      <c r="F641">
        <v>1973</v>
      </c>
      <c r="G641">
        <v>1974</v>
      </c>
      <c r="H641" t="s">
        <v>31</v>
      </c>
      <c r="I641" t="str">
        <f t="array" ref="I641">IFERROR(_xlfn.XLOOKUP(Tabelle7[[#This Row],[NegotiationID]]&amp;"FinalAccept",Tabelle7[NegotiationID]&amp;Tabelle7[ActionType],Tabelle7[ActionType],,0),_xlfn.XLOOKUP(Tabelle7[[#This Row],[NegotiationID]]&amp;"FinalReject",Tabelle7[NegotiationID]&amp;Tabelle7[ActionType],Tabelle7[ActionType],,0))</f>
        <v>FinalAccept</v>
      </c>
      <c r="J641">
        <v>0.50739999999999996</v>
      </c>
      <c r="K641">
        <v>0.49619999999999997</v>
      </c>
      <c r="L641">
        <v>1.0036</v>
      </c>
      <c r="M641">
        <v>0.0112</v>
      </c>
      <c r="N641">
        <v>93</v>
      </c>
      <c r="O641">
        <v>1904</v>
      </c>
      <c r="P641">
        <v>13</v>
      </c>
      <c r="Q641" t="s">
        <v>1041</v>
      </c>
    </row>
    <row r="642" ht="15" customHeight="1">
      <c r="A642" t="e">
        <f t="shared" ref="A642:A705" ca="1" si="494">MID(CELL("Dateiname",$A$1),FIND("]",CELL("Dateiname",$A$1))+1,31)</f>
        <v>#VALUE!</v>
      </c>
      <c r="B642" t="e">
        <f t="array" ref="B642" ca="1">_xlfn.XLOOKUP(Tabelle7[[#This Row],[ExperimentID]]&amp;Tabelle7[[#This Row],[NegotiationID]]&amp;Tabelle7[[#This Row],[MessageID]],ALL_IN_ONE[ExperimentID]&amp;ALL_IN_ONE[NegotiationID]&amp;ALL_IN_ONE[MessageID],ALL_IN_ONE[Gesamt_ID],,0)</f>
        <v>#VALUE!</v>
      </c>
      <c r="C642">
        <f>IF(AND($F641=Tabelle7[[#This Row],[ReceiverID]],$G641=Tabelle7[[#This Row],[SenderID]]),$C641,IF(ISBLANK($G641),$C641,$C641+1))</f>
        <v>115</v>
      </c>
      <c r="D642" t="s">
        <v>561</v>
      </c>
      <c r="E642">
        <v>13064</v>
      </c>
      <c r="F642">
        <v>1974</v>
      </c>
      <c r="G642">
        <v>1973</v>
      </c>
      <c r="H642" t="s">
        <v>31</v>
      </c>
      <c r="I642" t="str">
        <f t="array" ref="I642">IFERROR(_xlfn.XLOOKUP(Tabelle7[[#This Row],[NegotiationID]]&amp;"FinalAccept",Tabelle7[NegotiationID]&amp;Tabelle7[ActionType],Tabelle7[ActionType],,0),_xlfn.XLOOKUP(Tabelle7[[#This Row],[NegotiationID]]&amp;"FinalReject",Tabelle7[NegotiationID]&amp;Tabelle7[ActionType],Tabelle7[ActionType],,0))</f>
        <v>FinalAccept</v>
      </c>
      <c r="J642">
        <v>0.5282</v>
      </c>
      <c r="K642">
        <v>0.48659999999999998</v>
      </c>
      <c r="L642">
        <v>1.0147999999999999</v>
      </c>
      <c r="M642">
        <v>0.041599999999999998</v>
      </c>
      <c r="N642">
        <v>48</v>
      </c>
      <c r="O642">
        <v>1904</v>
      </c>
      <c r="P642">
        <v>13</v>
      </c>
      <c r="Q642" s="3" t="s">
        <v>1042</v>
      </c>
    </row>
    <row r="643" ht="15" customHeight="1">
      <c r="A643" t="e">
        <f t="shared" ca="1" si="494"/>
        <v>#VALUE!</v>
      </c>
      <c r="B643" t="e">
        <f t="array" ref="B643" ca="1">_xlfn.XLOOKUP(Tabelle7[[#This Row],[ExperimentID]]&amp;Tabelle7[[#This Row],[NegotiationID]]&amp;Tabelle7[[#This Row],[MessageID]],ALL_IN_ONE[ExperimentID]&amp;ALL_IN_ONE[NegotiationID]&amp;ALL_IN_ONE[MessageID],ALL_IN_ONE[Gesamt_ID],,0)</f>
        <v>#VALUE!</v>
      </c>
      <c r="C643">
        <f>IF(AND($F642=Tabelle7[[#This Row],[ReceiverID]],$G642=Tabelle7[[#This Row],[SenderID]]),$C642,IF(ISBLANK($G642),$C642,$C642+1))</f>
        <v>115</v>
      </c>
      <c r="D643" t="s">
        <v>561</v>
      </c>
      <c r="E643">
        <v>13114</v>
      </c>
      <c r="F643">
        <v>1973</v>
      </c>
      <c r="G643">
        <v>1974</v>
      </c>
      <c r="H643" t="s">
        <v>31</v>
      </c>
      <c r="I643" t="str">
        <f t="array" ref="I643">IFERROR(_xlfn.XLOOKUP(Tabelle7[[#This Row],[NegotiationID]]&amp;"FinalAccept",Tabelle7[NegotiationID]&amp;Tabelle7[ActionType],Tabelle7[ActionType],,0),_xlfn.XLOOKUP(Tabelle7[[#This Row],[NegotiationID]]&amp;"FinalReject",Tabelle7[NegotiationID]&amp;Tabelle7[ActionType],Tabelle7[ActionType],,0))</f>
        <v>FinalAccept</v>
      </c>
      <c r="J643">
        <v>0.55259999999999998</v>
      </c>
      <c r="K643">
        <v>0.36020000000000002</v>
      </c>
      <c r="L643">
        <v>0.91279999999999994</v>
      </c>
      <c r="M643">
        <v>0.19239999999999999</v>
      </c>
      <c r="N643">
        <v>133</v>
      </c>
      <c r="O643">
        <v>1904</v>
      </c>
      <c r="P643">
        <v>13</v>
      </c>
      <c r="Q643" t="s">
        <v>1043</v>
      </c>
    </row>
    <row r="644" ht="15" customHeight="1">
      <c r="A644" t="e">
        <f t="shared" ca="1" si="494"/>
        <v>#VALUE!</v>
      </c>
      <c r="B644" t="e">
        <f t="array" ref="B644" ca="1">_xlfn.XLOOKUP(Tabelle7[[#This Row],[ExperimentID]]&amp;Tabelle7[[#This Row],[NegotiationID]]&amp;Tabelle7[[#This Row],[MessageID]],ALL_IN_ONE[ExperimentID]&amp;ALL_IN_ONE[NegotiationID]&amp;ALL_IN_ONE[MessageID],ALL_IN_ONE[Gesamt_ID],,0)</f>
        <v>#VALUE!</v>
      </c>
      <c r="C644">
        <f>IF(AND($F643=Tabelle7[[#This Row],[ReceiverID]],$G643=Tabelle7[[#This Row],[SenderID]]),$C643,IF(ISBLANK($G643),$C643,$C643+1))</f>
        <v>115</v>
      </c>
      <c r="D644" t="s">
        <v>561</v>
      </c>
      <c r="E644">
        <v>14142</v>
      </c>
      <c r="F644">
        <v>1974</v>
      </c>
      <c r="G644">
        <v>1973</v>
      </c>
      <c r="H644" t="s">
        <v>31</v>
      </c>
      <c r="I644" t="str">
        <f t="array" ref="I644">IFERROR(_xlfn.XLOOKUP(Tabelle7[[#This Row],[NegotiationID]]&amp;"FinalAccept",Tabelle7[NegotiationID]&amp;Tabelle7[ActionType],Tabelle7[ActionType],,0),_xlfn.XLOOKUP(Tabelle7[[#This Row],[NegotiationID]]&amp;"FinalReject",Tabelle7[NegotiationID]&amp;Tabelle7[ActionType],Tabelle7[ActionType],,0))</f>
        <v>FinalAccept</v>
      </c>
      <c r="J644">
        <v>0.49619999999999997</v>
      </c>
      <c r="K644">
        <v>0.50739999999999996</v>
      </c>
      <c r="L644">
        <v>1.0036</v>
      </c>
      <c r="M644">
        <v>0.0112</v>
      </c>
      <c r="N644">
        <v>35</v>
      </c>
      <c r="O644">
        <v>1904</v>
      </c>
      <c r="P644">
        <v>13</v>
      </c>
      <c r="Q644" s="3" t="s">
        <v>1044</v>
      </c>
    </row>
    <row r="645" ht="15" customHeight="1">
      <c r="A645" t="e">
        <f t="shared" ca="1" si="494"/>
        <v>#VALUE!</v>
      </c>
      <c r="B645" t="e">
        <f t="array" ref="B645" ca="1">_xlfn.XLOOKUP(Tabelle7[[#This Row],[ExperimentID]]&amp;Tabelle7[[#This Row],[NegotiationID]]&amp;Tabelle7[[#This Row],[MessageID]],ALL_IN_ONE[ExperimentID]&amp;ALL_IN_ONE[NegotiationID]&amp;ALL_IN_ONE[MessageID],ALL_IN_ONE[Gesamt_ID],,0)</f>
        <v>#VALUE!</v>
      </c>
      <c r="C645">
        <f>IF(AND($F644=Tabelle7[[#This Row],[ReceiverID]],$G644=Tabelle7[[#This Row],[SenderID]]),$C644,IF(ISBLANK($G644),$C644,$C644+1))</f>
        <v>115</v>
      </c>
      <c r="D645" t="s">
        <v>561</v>
      </c>
      <c r="E645">
        <v>14182</v>
      </c>
      <c r="F645">
        <v>1973</v>
      </c>
      <c r="G645">
        <v>1974</v>
      </c>
      <c r="H645" t="s">
        <v>20</v>
      </c>
      <c r="I645" t="str">
        <f t="array" ref="I645">IFERROR(_xlfn.XLOOKUP(Tabelle7[[#This Row],[NegotiationID]]&amp;"FinalAccept",Tabelle7[NegotiationID]&amp;Tabelle7[ActionType],Tabelle7[ActionType],,0),_xlfn.XLOOKUP(Tabelle7[[#This Row],[NegotiationID]]&amp;"FinalReject",Tabelle7[NegotiationID]&amp;Tabelle7[ActionType],Tabelle7[ActionType],,0))</f>
        <v>FinalAccept</v>
      </c>
      <c r="J645">
        <v>0.50739999999999996</v>
      </c>
      <c r="K645">
        <v>0.49619999999999997</v>
      </c>
      <c r="L645">
        <v>1.0036</v>
      </c>
      <c r="M645">
        <v>0.0112</v>
      </c>
      <c r="N645">
        <v>67</v>
      </c>
      <c r="O645">
        <v>1904</v>
      </c>
      <c r="P645">
        <v>13</v>
      </c>
      <c r="Q645" t="s">
        <v>1045</v>
      </c>
    </row>
    <row r="646" ht="15" hidden="1" customHeight="1">
      <c r="A646" t="e">
        <f t="shared" ca="1" si="494"/>
        <v>#VALUE!</v>
      </c>
      <c r="B646" t="e">
        <f t="array" ref="B646" ca="1">_xlfn.XLOOKUP(Tabelle7[[#This Row],[ExperimentID]]&amp;Tabelle7[[#This Row],[NegotiationID]]&amp;Tabelle7[[#This Row],[MessageID]],ALL_IN_ONE[ExperimentID]&amp;ALL_IN_ONE[NegotiationID]&amp;ALL_IN_ONE[MessageID],ALL_IN_ONE[Gesamt_ID],,0)</f>
        <v>#VALUE!</v>
      </c>
      <c r="C646">
        <f>IF(AND($F645=Tabelle7[[#This Row],[ReceiverID]],$G645=Tabelle7[[#This Row],[SenderID]]),$C645,IF(ISBLANK($G645),$C645,$C645+1))</f>
        <v>116</v>
      </c>
      <c r="D646" t="s">
        <v>561</v>
      </c>
      <c r="E646">
        <v>2000</v>
      </c>
      <c r="H646" t="s">
        <v>6019</v>
      </c>
      <c r="I646" t="str">
        <f t="array" ref="I646">IFERROR(_xlfn.XLOOKUP(Tabelle7[[#This Row],[NegotiationID]]&amp;"FinalAccept",Tabelle7[NegotiationID]&amp;Tabelle7[ActionType],Tabelle7[ActionType],,0),_xlfn.XLOOKUP(Tabelle7[[#This Row],[NegotiationID]]&amp;"FinalReject",Tabelle7[NegotiationID]&amp;Tabelle7[ActionType],Tabelle7[ActionType],,0))</f>
        <v>FinalAccept</v>
      </c>
      <c r="N646">
        <v>21</v>
      </c>
      <c r="O646">
        <v>1664</v>
      </c>
      <c r="P646">
        <v>7</v>
      </c>
      <c r="Q646" t="s">
        <v>6020</v>
      </c>
    </row>
    <row r="647" ht="15" customHeight="1">
      <c r="A647" t="e">
        <f t="shared" ca="1" si="494"/>
        <v>#VALUE!</v>
      </c>
      <c r="B647" t="e">
        <f t="array" ref="B647" ca="1">_xlfn.XLOOKUP(Tabelle7[[#This Row],[ExperimentID]]&amp;Tabelle7[[#This Row],[NegotiationID]]&amp;Tabelle7[[#This Row],[MessageID]],ALL_IN_ONE[ExperimentID]&amp;ALL_IN_ONE[NegotiationID]&amp;ALL_IN_ONE[MessageID],ALL_IN_ONE[Gesamt_ID],,0)</f>
        <v>#VALUE!</v>
      </c>
      <c r="C647">
        <f>IF(AND($F646=Tabelle7[[#This Row],[ReceiverID]],$G646=Tabelle7[[#This Row],[SenderID]]),$C646,IF(ISBLANK($G646),$C646,$C646+1))</f>
        <v>116</v>
      </c>
      <c r="D647" t="s">
        <v>561</v>
      </c>
      <c r="E647">
        <v>8364</v>
      </c>
      <c r="F647">
        <v>2002</v>
      </c>
      <c r="G647">
        <v>2001</v>
      </c>
      <c r="H647" t="s">
        <v>158</v>
      </c>
      <c r="I647" t="str">
        <f t="array" ref="I647">IFERROR(_xlfn.XLOOKUP(Tabelle7[[#This Row],[NegotiationID]]&amp;"FinalAccept",Tabelle7[NegotiationID]&amp;Tabelle7[ActionType],Tabelle7[ActionType],,0),_xlfn.XLOOKUP(Tabelle7[[#This Row],[NegotiationID]]&amp;"FinalReject",Tabelle7[NegotiationID]&amp;Tabelle7[ActionType],Tabelle7[ActionType],,0))</f>
        <v>FinalAccept</v>
      </c>
      <c r="J647">
        <v>1</v>
      </c>
      <c r="K647">
        <v>0.1084</v>
      </c>
      <c r="L647">
        <v>1.1084000000000001</v>
      </c>
      <c r="M647">
        <v>0.89159999999999995</v>
      </c>
      <c r="N647">
        <v>432</v>
      </c>
      <c r="O647">
        <v>1664</v>
      </c>
      <c r="P647">
        <v>7</v>
      </c>
      <c r="Q647" s="3" t="s">
        <v>1046</v>
      </c>
    </row>
    <row r="648" ht="15" customHeight="1">
      <c r="A648" t="e">
        <f t="shared" ca="1" si="494"/>
        <v>#VALUE!</v>
      </c>
      <c r="B648" t="e">
        <f t="array" ref="B648" ca="1">_xlfn.XLOOKUP(Tabelle7[[#This Row],[ExperimentID]]&amp;Tabelle7[[#This Row],[NegotiationID]]&amp;Tabelle7[[#This Row],[MessageID]],ALL_IN_ONE[ExperimentID]&amp;ALL_IN_ONE[NegotiationID]&amp;ALL_IN_ONE[MessageID],ALL_IN_ONE[Gesamt_ID],,0)</f>
        <v>#VALUE!</v>
      </c>
      <c r="C648">
        <f>IF(AND($F647=Tabelle7[[#This Row],[ReceiverID]],$G647=Tabelle7[[#This Row],[SenderID]]),$C647,IF(ISBLANK($G647),$C647,$C647+1))</f>
        <v>116</v>
      </c>
      <c r="D648" t="s">
        <v>561</v>
      </c>
      <c r="E648">
        <v>9770</v>
      </c>
      <c r="F648">
        <v>2001</v>
      </c>
      <c r="G648">
        <v>2002</v>
      </c>
      <c r="H648" t="s">
        <v>31</v>
      </c>
      <c r="I648" t="str">
        <f t="array" ref="I648">IFERROR(_xlfn.XLOOKUP(Tabelle7[[#This Row],[NegotiationID]]&amp;"FinalAccept",Tabelle7[NegotiationID]&amp;Tabelle7[ActionType],Tabelle7[ActionType],,0),_xlfn.XLOOKUP(Tabelle7[[#This Row],[NegotiationID]]&amp;"FinalReject",Tabelle7[NegotiationID]&amp;Tabelle7[ActionType],Tabelle7[ActionType],,0))</f>
        <v>FinalAccept</v>
      </c>
      <c r="J648">
        <v>0.76619999999999999</v>
      </c>
      <c r="K648">
        <v>0.10920000000000001</v>
      </c>
      <c r="L648">
        <v>0.87539999999999996</v>
      </c>
      <c r="M648">
        <v>0.65700000000000003</v>
      </c>
      <c r="N648">
        <v>193</v>
      </c>
      <c r="O648">
        <v>1664</v>
      </c>
      <c r="P648">
        <v>7</v>
      </c>
      <c r="Q648" s="3" t="s">
        <v>1047</v>
      </c>
    </row>
    <row r="649" ht="15" customHeight="1">
      <c r="A649" t="e">
        <f t="shared" ca="1" si="494"/>
        <v>#VALUE!</v>
      </c>
      <c r="B649" t="e">
        <f t="array" ref="B649" ca="1">_xlfn.XLOOKUP(Tabelle7[[#This Row],[ExperimentID]]&amp;Tabelle7[[#This Row],[NegotiationID]]&amp;Tabelle7[[#This Row],[MessageID]],ALL_IN_ONE[ExperimentID]&amp;ALL_IN_ONE[NegotiationID]&amp;ALL_IN_ONE[MessageID],ALL_IN_ONE[Gesamt_ID],,0)</f>
        <v>#VALUE!</v>
      </c>
      <c r="C649">
        <f>IF(AND($F648=Tabelle7[[#This Row],[ReceiverID]],$G648=Tabelle7[[#This Row],[SenderID]]),$C648,IF(ISBLANK($G648),$C648,$C648+1))</f>
        <v>116</v>
      </c>
      <c r="D649" t="s">
        <v>561</v>
      </c>
      <c r="E649">
        <v>11572</v>
      </c>
      <c r="F649">
        <v>2002</v>
      </c>
      <c r="G649">
        <v>2001</v>
      </c>
      <c r="H649" t="s">
        <v>31</v>
      </c>
      <c r="I649" t="str">
        <f t="array" ref="I649">IFERROR(_xlfn.XLOOKUP(Tabelle7[[#This Row],[NegotiationID]]&amp;"FinalAccept",Tabelle7[NegotiationID]&amp;Tabelle7[ActionType],Tabelle7[ActionType],,0),_xlfn.XLOOKUP(Tabelle7[[#This Row],[NegotiationID]]&amp;"FinalReject",Tabelle7[NegotiationID]&amp;Tabelle7[ActionType],Tabelle7[ActionType],,0))</f>
        <v>FinalAccept</v>
      </c>
      <c r="J649">
        <v>0.80000000000000004</v>
      </c>
      <c r="K649">
        <v>0.19520000000000001</v>
      </c>
      <c r="L649">
        <v>0.99519999999999997</v>
      </c>
      <c r="M649">
        <v>0.6048</v>
      </c>
      <c r="N649">
        <v>454</v>
      </c>
      <c r="O649">
        <v>1664</v>
      </c>
      <c r="P649">
        <v>7</v>
      </c>
      <c r="Q649" s="3" t="s">
        <v>1048</v>
      </c>
    </row>
    <row r="650" ht="15" customHeight="1">
      <c r="A650" t="e">
        <f t="shared" ca="1" si="494"/>
        <v>#VALUE!</v>
      </c>
      <c r="B650" t="e">
        <f t="array" ref="B650" ca="1">_xlfn.XLOOKUP(Tabelle7[[#This Row],[ExperimentID]]&amp;Tabelle7[[#This Row],[NegotiationID]]&amp;Tabelle7[[#This Row],[MessageID]],ALL_IN_ONE[ExperimentID]&amp;ALL_IN_ONE[NegotiationID]&amp;ALL_IN_ONE[MessageID],ALL_IN_ONE[Gesamt_ID],,0)</f>
        <v>#VALUE!</v>
      </c>
      <c r="C650">
        <f>IF(AND($F649=Tabelle7[[#This Row],[ReceiverID]],$G649=Tabelle7[[#This Row],[SenderID]]),$C649,IF(ISBLANK($G649),$C649,$C649+1))</f>
        <v>116</v>
      </c>
      <c r="D650" t="s">
        <v>561</v>
      </c>
      <c r="E650">
        <v>11947</v>
      </c>
      <c r="F650">
        <v>2001</v>
      </c>
      <c r="G650">
        <v>2002</v>
      </c>
      <c r="H650" t="s">
        <v>31</v>
      </c>
      <c r="I650" t="str">
        <f t="array" ref="I650">IFERROR(_xlfn.XLOOKUP(Tabelle7[[#This Row],[NegotiationID]]&amp;"FinalAccept",Tabelle7[NegotiationID]&amp;Tabelle7[ActionType],Tabelle7[ActionType],,0),_xlfn.XLOOKUP(Tabelle7[[#This Row],[NegotiationID]]&amp;"FinalReject",Tabelle7[NegotiationID]&amp;Tabelle7[ActionType],Tabelle7[ActionType],,0))</f>
        <v>FinalAccept</v>
      </c>
      <c r="J650">
        <v>0.70479999999999998</v>
      </c>
      <c r="K650">
        <v>0.41899999999999998</v>
      </c>
      <c r="L650">
        <v>1.1237999999999999</v>
      </c>
      <c r="M650">
        <v>0.2858</v>
      </c>
      <c r="N650">
        <v>191</v>
      </c>
      <c r="O650">
        <v>1664</v>
      </c>
      <c r="P650">
        <v>7</v>
      </c>
      <c r="Q650" s="3" t="s">
        <v>1049</v>
      </c>
    </row>
    <row r="651" ht="15" customHeight="1">
      <c r="A651" t="e">
        <f t="shared" ca="1" si="494"/>
        <v>#VALUE!</v>
      </c>
      <c r="B651" t="e">
        <f t="array" ref="B651" ca="1">_xlfn.XLOOKUP(Tabelle7[[#This Row],[ExperimentID]]&amp;Tabelle7[[#This Row],[NegotiationID]]&amp;Tabelle7[[#This Row],[MessageID]],ALL_IN_ONE[ExperimentID]&amp;ALL_IN_ONE[NegotiationID]&amp;ALL_IN_ONE[MessageID],ALL_IN_ONE[Gesamt_ID],,0)</f>
        <v>#VALUE!</v>
      </c>
      <c r="C651">
        <f>IF(AND($F650=Tabelle7[[#This Row],[ReceiverID]],$G650=Tabelle7[[#This Row],[SenderID]]),$C650,IF(ISBLANK($G650),$C650,$C650+1))</f>
        <v>116</v>
      </c>
      <c r="D651" t="s">
        <v>561</v>
      </c>
      <c r="E651">
        <v>12313</v>
      </c>
      <c r="F651">
        <v>2002</v>
      </c>
      <c r="G651">
        <v>2001</v>
      </c>
      <c r="H651" t="s">
        <v>31</v>
      </c>
      <c r="I651" t="str">
        <f t="array" ref="I651">IFERROR(_xlfn.XLOOKUP(Tabelle7[[#This Row],[NegotiationID]]&amp;"FinalAccept",Tabelle7[NegotiationID]&amp;Tabelle7[ActionType],Tabelle7[ActionType],,0),_xlfn.XLOOKUP(Tabelle7[[#This Row],[NegotiationID]]&amp;"FinalReject",Tabelle7[NegotiationID]&amp;Tabelle7[ActionType],Tabelle7[ActionType],,0))</f>
        <v>FinalAccept</v>
      </c>
      <c r="J651">
        <v>0.54700000000000004</v>
      </c>
      <c r="K651">
        <v>0.53080000000000005</v>
      </c>
      <c r="L651">
        <v>1.0778000000000001</v>
      </c>
      <c r="M651">
        <v>0.016199999999999999</v>
      </c>
      <c r="N651">
        <v>340</v>
      </c>
      <c r="O651">
        <v>1664</v>
      </c>
      <c r="P651">
        <v>7</v>
      </c>
      <c r="Q651" s="3" t="s">
        <v>1050</v>
      </c>
    </row>
    <row r="652" ht="15" customHeight="1">
      <c r="A652" t="e">
        <f t="shared" ca="1" si="494"/>
        <v>#VALUE!</v>
      </c>
      <c r="B652" t="e">
        <f t="array" ref="B652" ca="1">_xlfn.XLOOKUP(Tabelle7[[#This Row],[ExperimentID]]&amp;Tabelle7[[#This Row],[NegotiationID]]&amp;Tabelle7[[#This Row],[MessageID]],ALL_IN_ONE[ExperimentID]&amp;ALL_IN_ONE[NegotiationID]&amp;ALL_IN_ONE[MessageID],ALL_IN_ONE[Gesamt_ID],,0)</f>
        <v>#VALUE!</v>
      </c>
      <c r="C652">
        <f>IF(AND($F651=Tabelle7[[#This Row],[ReceiverID]],$G651=Tabelle7[[#This Row],[SenderID]]),$C651,IF(ISBLANK($G651),$C651,$C651+1))</f>
        <v>116</v>
      </c>
      <c r="D652" t="s">
        <v>561</v>
      </c>
      <c r="E652">
        <v>12336</v>
      </c>
      <c r="F652">
        <v>2001</v>
      </c>
      <c r="G652">
        <v>2002</v>
      </c>
      <c r="H652" t="s">
        <v>20</v>
      </c>
      <c r="I652" t="str">
        <f t="array" ref="I652">IFERROR(_xlfn.XLOOKUP(Tabelle7[[#This Row],[NegotiationID]]&amp;"FinalAccept",Tabelle7[NegotiationID]&amp;Tabelle7[ActionType],Tabelle7[ActionType],,0),_xlfn.XLOOKUP(Tabelle7[[#This Row],[NegotiationID]]&amp;"FinalReject",Tabelle7[NegotiationID]&amp;Tabelle7[ActionType],Tabelle7[ActionType],,0))</f>
        <v>FinalAccept</v>
      </c>
      <c r="J652">
        <v>0.53080000000000005</v>
      </c>
      <c r="K652">
        <v>0.54700000000000004</v>
      </c>
      <c r="L652">
        <v>1.0778000000000001</v>
      </c>
      <c r="M652">
        <v>0.016199999999999999</v>
      </c>
      <c r="N652">
        <v>33</v>
      </c>
      <c r="O652">
        <v>1664</v>
      </c>
      <c r="P652">
        <v>7</v>
      </c>
      <c r="Q652" s="3" t="s">
        <v>1051</v>
      </c>
    </row>
    <row r="653" ht="15" hidden="1" customHeight="1">
      <c r="A653" t="e">
        <f t="shared" ca="1" si="494"/>
        <v>#VALUE!</v>
      </c>
      <c r="B653" t="e">
        <f t="array" ref="B653" ca="1">_xlfn.XLOOKUP(Tabelle7[[#This Row],[ExperimentID]]&amp;Tabelle7[[#This Row],[NegotiationID]]&amp;Tabelle7[[#This Row],[MessageID]],ALL_IN_ONE[ExperimentID]&amp;ALL_IN_ONE[NegotiationID]&amp;ALL_IN_ONE[MessageID],ALL_IN_ONE[Gesamt_ID],,0)</f>
        <v>#VALUE!</v>
      </c>
      <c r="C653">
        <f>IF(AND($F652=Tabelle7[[#This Row],[ReceiverID]],$G652=Tabelle7[[#This Row],[SenderID]]),$C652,IF(ISBLANK($G652),$C652,$C652+1))</f>
        <v>117</v>
      </c>
      <c r="D653" t="s">
        <v>561</v>
      </c>
      <c r="E653">
        <v>2028</v>
      </c>
      <c r="H653" t="s">
        <v>6019</v>
      </c>
      <c r="I653" t="str">
        <f t="array" ref="I653">IFERROR(_xlfn.XLOOKUP(Tabelle7[[#This Row],[NegotiationID]]&amp;"FinalAccept",Tabelle7[NegotiationID]&amp;Tabelle7[ActionType],Tabelle7[ActionType],,0),_xlfn.XLOOKUP(Tabelle7[[#This Row],[NegotiationID]]&amp;"FinalReject",Tabelle7[NegotiationID]&amp;Tabelle7[ActionType],Tabelle7[ActionType],,0))</f>
        <v>FinalAccept</v>
      </c>
      <c r="N653">
        <v>21</v>
      </c>
      <c r="O653">
        <v>2691</v>
      </c>
      <c r="P653">
        <v>16</v>
      </c>
      <c r="Q653" t="s">
        <v>6020</v>
      </c>
    </row>
    <row r="654" ht="15" customHeight="1">
      <c r="A654" t="e">
        <f t="shared" ca="1" si="494"/>
        <v>#VALUE!</v>
      </c>
      <c r="B654" t="e">
        <f t="array" ref="B654" ca="1">_xlfn.XLOOKUP(Tabelle7[[#This Row],[ExperimentID]]&amp;Tabelle7[[#This Row],[NegotiationID]]&amp;Tabelle7[[#This Row],[MessageID]],ALL_IN_ONE[ExperimentID]&amp;ALL_IN_ONE[NegotiationID]&amp;ALL_IN_ONE[MessageID],ALL_IN_ONE[Gesamt_ID],,0)</f>
        <v>#VALUE!</v>
      </c>
      <c r="C654">
        <f>IF(AND($F653=Tabelle7[[#This Row],[ReceiverID]],$G653=Tabelle7[[#This Row],[SenderID]]),$C653,IF(ISBLANK($G653),$C653,$C653+1))</f>
        <v>117</v>
      </c>
      <c r="D654" t="s">
        <v>561</v>
      </c>
      <c r="E654">
        <v>8454</v>
      </c>
      <c r="F654">
        <v>2030</v>
      </c>
      <c r="G654">
        <v>2029</v>
      </c>
      <c r="H654" t="s">
        <v>158</v>
      </c>
      <c r="I654" t="str">
        <f t="array" ref="I654">IFERROR(_xlfn.XLOOKUP(Tabelle7[[#This Row],[NegotiationID]]&amp;"FinalAccept",Tabelle7[NegotiationID]&amp;Tabelle7[ActionType],Tabelle7[ActionType],,0),_xlfn.XLOOKUP(Tabelle7[[#This Row],[NegotiationID]]&amp;"FinalReject",Tabelle7[NegotiationID]&amp;Tabelle7[ActionType],Tabelle7[ActionType],,0))</f>
        <v>FinalAccept</v>
      </c>
      <c r="J654">
        <v>1</v>
      </c>
      <c r="K654">
        <v>1</v>
      </c>
      <c r="L654">
        <v>2</v>
      </c>
      <c r="M654">
        <v>0</v>
      </c>
      <c r="N654">
        <v>275</v>
      </c>
      <c r="O654">
        <v>2691</v>
      </c>
      <c r="P654">
        <v>16</v>
      </c>
      <c r="Q654" s="3" t="s">
        <v>1052</v>
      </c>
    </row>
    <row r="655" ht="15" hidden="1" customHeight="1">
      <c r="A655" t="e">
        <f t="shared" ca="1" si="494"/>
        <v>#VALUE!</v>
      </c>
      <c r="B655" t="e">
        <f t="array" ref="B655" ca="1">_xlfn.XLOOKUP(Tabelle7[[#This Row],[ExperimentID]]&amp;Tabelle7[[#This Row],[NegotiationID]]&amp;Tabelle7[[#This Row],[MessageID]],ALL_IN_ONE[ExperimentID]&amp;ALL_IN_ONE[NegotiationID]&amp;ALL_IN_ONE[MessageID],ALL_IN_ONE[Gesamt_ID],,0)</f>
        <v>#VALUE!</v>
      </c>
      <c r="C655">
        <f>IF(AND($F654=Tabelle7[[#This Row],[ReceiverID]],$G654=Tabelle7[[#This Row],[SenderID]]),$C654,IF(ISBLANK($G654),$C654,$C654+1))</f>
        <v>117</v>
      </c>
      <c r="D655" t="s">
        <v>561</v>
      </c>
      <c r="E655">
        <v>9114</v>
      </c>
      <c r="F655">
        <v>2029</v>
      </c>
      <c r="G655">
        <v>2030</v>
      </c>
      <c r="H655" t="s">
        <v>22</v>
      </c>
      <c r="I655" t="str">
        <f t="array" ref="I655">IFERROR(_xlfn.XLOOKUP(Tabelle7[[#This Row],[NegotiationID]]&amp;"FinalAccept",Tabelle7[NegotiationID]&amp;Tabelle7[ActionType],Tabelle7[ActionType],,0),_xlfn.XLOOKUP(Tabelle7[[#This Row],[NegotiationID]]&amp;"FinalReject",Tabelle7[NegotiationID]&amp;Tabelle7[ActionType],Tabelle7[ActionType],,0))</f>
        <v>FinalAccept</v>
      </c>
      <c r="N655">
        <v>46</v>
      </c>
      <c r="O655">
        <v>2691</v>
      </c>
      <c r="P655">
        <v>16</v>
      </c>
      <c r="Q655" t="s">
        <v>6263</v>
      </c>
    </row>
    <row r="656" ht="15" hidden="1" customHeight="1">
      <c r="A656" t="e">
        <f t="shared" ca="1" si="494"/>
        <v>#VALUE!</v>
      </c>
      <c r="B656" t="e">
        <f t="array" ref="B656" ca="1">_xlfn.XLOOKUP(Tabelle7[[#This Row],[ExperimentID]]&amp;Tabelle7[[#This Row],[NegotiationID]]&amp;Tabelle7[[#This Row],[MessageID]],ALL_IN_ONE[ExperimentID]&amp;ALL_IN_ONE[NegotiationID]&amp;ALL_IN_ONE[MessageID],ALL_IN_ONE[Gesamt_ID],,0)</f>
        <v>#VALUE!</v>
      </c>
      <c r="C656">
        <f>IF(AND($F655=Tabelle7[[#This Row],[ReceiverID]],$G655=Tabelle7[[#This Row],[SenderID]]),$C655,IF(ISBLANK($G655),$C655,$C655+1))</f>
        <v>117</v>
      </c>
      <c r="D656" t="s">
        <v>561</v>
      </c>
      <c r="E656">
        <v>9227</v>
      </c>
      <c r="F656">
        <v>2030</v>
      </c>
      <c r="G656">
        <v>2029</v>
      </c>
      <c r="H656" t="s">
        <v>24</v>
      </c>
      <c r="I656" t="str">
        <f t="array" ref="I656">IFERROR(_xlfn.XLOOKUP(Tabelle7[[#This Row],[NegotiationID]]&amp;"FinalAccept",Tabelle7[NegotiationID]&amp;Tabelle7[ActionType],Tabelle7[ActionType],,0),_xlfn.XLOOKUP(Tabelle7[[#This Row],[NegotiationID]]&amp;"FinalReject",Tabelle7[NegotiationID]&amp;Tabelle7[ActionType],Tabelle7[ActionType],,0))</f>
        <v>FinalAccept</v>
      </c>
      <c r="N656">
        <v>98</v>
      </c>
      <c r="O656">
        <v>2691</v>
      </c>
      <c r="P656">
        <v>16</v>
      </c>
      <c r="Q656" s="3" t="s">
        <v>6264</v>
      </c>
    </row>
    <row r="657" ht="15" customHeight="1">
      <c r="A657" t="e">
        <f t="shared" ca="1" si="494"/>
        <v>#VALUE!</v>
      </c>
      <c r="B657" t="e">
        <f t="array" ref="B657" ca="1">_xlfn.XLOOKUP(Tabelle7[[#This Row],[ExperimentID]]&amp;Tabelle7[[#This Row],[NegotiationID]]&amp;Tabelle7[[#This Row],[MessageID]],ALL_IN_ONE[ExperimentID]&amp;ALL_IN_ONE[NegotiationID]&amp;ALL_IN_ONE[MessageID],ALL_IN_ONE[Gesamt_ID],,0)</f>
        <v>#VALUE!</v>
      </c>
      <c r="C657">
        <f>IF(AND($F656=Tabelle7[[#This Row],[ReceiverID]],$G656=Tabelle7[[#This Row],[SenderID]]),$C656,IF(ISBLANK($G656),$C656,$C656+1))</f>
        <v>117</v>
      </c>
      <c r="D657" t="s">
        <v>561</v>
      </c>
      <c r="E657">
        <v>10292</v>
      </c>
      <c r="F657">
        <v>2029</v>
      </c>
      <c r="G657">
        <v>2030</v>
      </c>
      <c r="H657" t="s">
        <v>31</v>
      </c>
      <c r="I657" t="str">
        <f t="array" ref="I657">IFERROR(_xlfn.XLOOKUP(Tabelle7[[#This Row],[NegotiationID]]&amp;"FinalAccept",Tabelle7[NegotiationID]&amp;Tabelle7[ActionType],Tabelle7[ActionType],,0),_xlfn.XLOOKUP(Tabelle7[[#This Row],[NegotiationID]]&amp;"FinalReject",Tabelle7[NegotiationID]&amp;Tabelle7[ActionType],Tabelle7[ActionType],,0))</f>
        <v>FinalAccept</v>
      </c>
      <c r="J657">
        <v>1</v>
      </c>
      <c r="K657">
        <v>0.12540000000000001</v>
      </c>
      <c r="L657">
        <v>1.1254</v>
      </c>
      <c r="M657">
        <v>0.87460000000000004</v>
      </c>
      <c r="N657">
        <v>72</v>
      </c>
      <c r="O657">
        <v>2691</v>
      </c>
      <c r="P657">
        <v>16</v>
      </c>
      <c r="Q657" s="3" t="s">
        <v>1053</v>
      </c>
    </row>
    <row r="658" ht="15" customHeight="1">
      <c r="A658" t="e">
        <f t="shared" ca="1" si="494"/>
        <v>#VALUE!</v>
      </c>
      <c r="B658" t="e">
        <f t="array" ref="B658" ca="1">_xlfn.XLOOKUP(Tabelle7[[#This Row],[ExperimentID]]&amp;Tabelle7[[#This Row],[NegotiationID]]&amp;Tabelle7[[#This Row],[MessageID]],ALL_IN_ONE[ExperimentID]&amp;ALL_IN_ONE[NegotiationID]&amp;ALL_IN_ONE[MessageID],ALL_IN_ONE[Gesamt_ID],,0)</f>
        <v>#VALUE!</v>
      </c>
      <c r="C658">
        <f>IF(AND($F657=Tabelle7[[#This Row],[ReceiverID]],$G657=Tabelle7[[#This Row],[SenderID]]),$C657,IF(ISBLANK($G657),$C657,$C657+1))</f>
        <v>117</v>
      </c>
      <c r="D658" t="s">
        <v>561</v>
      </c>
      <c r="E658">
        <v>11061</v>
      </c>
      <c r="F658">
        <v>2030</v>
      </c>
      <c r="G658">
        <v>2029</v>
      </c>
      <c r="H658" t="s">
        <v>31</v>
      </c>
      <c r="I658" t="str">
        <f t="array" ref="I658">IFERROR(_xlfn.XLOOKUP(Tabelle7[[#This Row],[NegotiationID]]&amp;"FinalAccept",Tabelle7[NegotiationID]&amp;Tabelle7[ActionType],Tabelle7[ActionType],,0),_xlfn.XLOOKUP(Tabelle7[[#This Row],[NegotiationID]]&amp;"FinalReject",Tabelle7[NegotiationID]&amp;Tabelle7[ActionType],Tabelle7[ActionType],,0))</f>
        <v>FinalAccept</v>
      </c>
      <c r="J658">
        <v>0.78559999999999997</v>
      </c>
      <c r="K658">
        <v>0.21299999999999999</v>
      </c>
      <c r="L658">
        <v>0.99860000000000004</v>
      </c>
      <c r="M658">
        <v>0.5726</v>
      </c>
      <c r="N658">
        <v>263</v>
      </c>
      <c r="O658">
        <v>2691</v>
      </c>
      <c r="P658">
        <v>16</v>
      </c>
      <c r="Q658" s="3" t="s">
        <v>1054</v>
      </c>
    </row>
    <row r="659" ht="15" customHeight="1">
      <c r="A659" t="e">
        <f t="shared" ca="1" si="494"/>
        <v>#VALUE!</v>
      </c>
      <c r="B659" t="e">
        <f t="array" ref="B659" ca="1">_xlfn.XLOOKUP(Tabelle7[[#This Row],[ExperimentID]]&amp;Tabelle7[[#This Row],[NegotiationID]]&amp;Tabelle7[[#This Row],[MessageID]],ALL_IN_ONE[ExperimentID]&amp;ALL_IN_ONE[NegotiationID]&amp;ALL_IN_ONE[MessageID],ALL_IN_ONE[Gesamt_ID],,0)</f>
        <v>#VALUE!</v>
      </c>
      <c r="C659">
        <f>IF(AND($F658=Tabelle7[[#This Row],[ReceiverID]],$G658=Tabelle7[[#This Row],[SenderID]]),$C658,IF(ISBLANK($G658),$C658,$C658+1))</f>
        <v>117</v>
      </c>
      <c r="D659" t="s">
        <v>561</v>
      </c>
      <c r="E659">
        <v>11465</v>
      </c>
      <c r="F659">
        <v>2029</v>
      </c>
      <c r="G659">
        <v>2030</v>
      </c>
      <c r="H659" t="s">
        <v>31</v>
      </c>
      <c r="I659" t="str">
        <f t="array" ref="I659">IFERROR(_xlfn.XLOOKUP(Tabelle7[[#This Row],[NegotiationID]]&amp;"FinalAccept",Tabelle7[NegotiationID]&amp;Tabelle7[ActionType],Tabelle7[ActionType],,0),_xlfn.XLOOKUP(Tabelle7[[#This Row],[NegotiationID]]&amp;"FinalReject",Tabelle7[NegotiationID]&amp;Tabelle7[ActionType],Tabelle7[ActionType],,0))</f>
        <v>FinalAccept</v>
      </c>
      <c r="J659">
        <v>0.86860000000000004</v>
      </c>
      <c r="K659">
        <v>0.16139999999999999</v>
      </c>
      <c r="L659">
        <v>1.03</v>
      </c>
      <c r="M659">
        <v>0.70720000000000005</v>
      </c>
      <c r="N659">
        <v>594</v>
      </c>
      <c r="O659">
        <v>2691</v>
      </c>
      <c r="P659">
        <v>16</v>
      </c>
      <c r="Q659" s="3" t="s">
        <v>1055</v>
      </c>
    </row>
    <row r="660" ht="15" customHeight="1">
      <c r="A660" t="e">
        <f t="shared" ca="1" si="494"/>
        <v>#VALUE!</v>
      </c>
      <c r="B660" t="e">
        <f t="array" ref="B660" ca="1">_xlfn.XLOOKUP(Tabelle7[[#This Row],[ExperimentID]]&amp;Tabelle7[[#This Row],[NegotiationID]]&amp;Tabelle7[[#This Row],[MessageID]],ALL_IN_ONE[ExperimentID]&amp;ALL_IN_ONE[NegotiationID]&amp;ALL_IN_ONE[MessageID],ALL_IN_ONE[Gesamt_ID],,0)</f>
        <v>#VALUE!</v>
      </c>
      <c r="C660">
        <f>IF(AND($F659=Tabelle7[[#This Row],[ReceiverID]],$G659=Tabelle7[[#This Row],[SenderID]]),$C659,IF(ISBLANK($G659),$C659,$C659+1))</f>
        <v>117</v>
      </c>
      <c r="D660" t="s">
        <v>561</v>
      </c>
      <c r="E660">
        <v>12004</v>
      </c>
      <c r="F660">
        <v>2030</v>
      </c>
      <c r="G660">
        <v>2029</v>
      </c>
      <c r="H660" t="s">
        <v>31</v>
      </c>
      <c r="I660" t="str">
        <f t="array" ref="I660">IFERROR(_xlfn.XLOOKUP(Tabelle7[[#This Row],[NegotiationID]]&amp;"FinalAccept",Tabelle7[NegotiationID]&amp;Tabelle7[ActionType],Tabelle7[ActionType],,0),_xlfn.XLOOKUP(Tabelle7[[#This Row],[NegotiationID]]&amp;"FinalReject",Tabelle7[NegotiationID]&amp;Tabelle7[ActionType],Tabelle7[ActionType],,0))</f>
        <v>FinalAccept</v>
      </c>
      <c r="J660">
        <v>0.5282</v>
      </c>
      <c r="K660">
        <v>0.48659999999999998</v>
      </c>
      <c r="L660">
        <v>1.0147999999999999</v>
      </c>
      <c r="M660">
        <v>0.041599999999999998</v>
      </c>
      <c r="N660">
        <v>324</v>
      </c>
      <c r="O660">
        <v>2691</v>
      </c>
      <c r="P660">
        <v>16</v>
      </c>
      <c r="Q660" s="3" t="s">
        <v>1056</v>
      </c>
    </row>
    <row r="661" ht="15" customHeight="1">
      <c r="A661" t="e">
        <f t="shared" ca="1" si="494"/>
        <v>#VALUE!</v>
      </c>
      <c r="B661" t="e">
        <f t="array" ref="B661" ca="1">_xlfn.XLOOKUP(Tabelle7[[#This Row],[ExperimentID]]&amp;Tabelle7[[#This Row],[NegotiationID]]&amp;Tabelle7[[#This Row],[MessageID]],ALL_IN_ONE[ExperimentID]&amp;ALL_IN_ONE[NegotiationID]&amp;ALL_IN_ONE[MessageID],ALL_IN_ONE[Gesamt_ID],,0)</f>
        <v>#VALUE!</v>
      </c>
      <c r="C661">
        <f>IF(AND($F660=Tabelle7[[#This Row],[ReceiverID]],$G660=Tabelle7[[#This Row],[SenderID]]),$C660,IF(ISBLANK($G660),$C660,$C660+1))</f>
        <v>117</v>
      </c>
      <c r="D661" t="s">
        <v>561</v>
      </c>
      <c r="E661">
        <v>12489</v>
      </c>
      <c r="F661">
        <v>2029</v>
      </c>
      <c r="G661">
        <v>2030</v>
      </c>
      <c r="H661" t="s">
        <v>31</v>
      </c>
      <c r="I661" t="str">
        <f t="array" ref="I661">IFERROR(_xlfn.XLOOKUP(Tabelle7[[#This Row],[NegotiationID]]&amp;"FinalAccept",Tabelle7[NegotiationID]&amp;Tabelle7[ActionType],Tabelle7[ActionType],,0),_xlfn.XLOOKUP(Tabelle7[[#This Row],[NegotiationID]]&amp;"FinalReject",Tabelle7[NegotiationID]&amp;Tabelle7[ActionType],Tabelle7[ActionType],,0))</f>
        <v>FinalAccept</v>
      </c>
      <c r="J661">
        <v>0.60860000000000003</v>
      </c>
      <c r="K661">
        <v>0.2898</v>
      </c>
      <c r="L661">
        <v>0.89839999999999998</v>
      </c>
      <c r="M661">
        <v>0.31879999999999997</v>
      </c>
      <c r="N661">
        <v>172</v>
      </c>
      <c r="O661">
        <v>2691</v>
      </c>
      <c r="P661">
        <v>16</v>
      </c>
      <c r="Q661" s="3" t="s">
        <v>1057</v>
      </c>
    </row>
    <row r="662" ht="15" customHeight="1">
      <c r="A662" t="e">
        <f t="shared" ca="1" si="494"/>
        <v>#VALUE!</v>
      </c>
      <c r="B662" t="e">
        <f t="array" ref="B662" ca="1">_xlfn.XLOOKUP(Tabelle7[[#This Row],[ExperimentID]]&amp;Tabelle7[[#This Row],[NegotiationID]]&amp;Tabelle7[[#This Row],[MessageID]],ALL_IN_ONE[ExperimentID]&amp;ALL_IN_ONE[NegotiationID]&amp;ALL_IN_ONE[MessageID],ALL_IN_ONE[Gesamt_ID],,0)</f>
        <v>#VALUE!</v>
      </c>
      <c r="C662">
        <f>IF(AND($F661=Tabelle7[[#This Row],[ReceiverID]],$G661=Tabelle7[[#This Row],[SenderID]]),$C661,IF(ISBLANK($G661),$C661,$C661+1))</f>
        <v>117</v>
      </c>
      <c r="D662" t="s">
        <v>561</v>
      </c>
      <c r="E662">
        <v>13526</v>
      </c>
      <c r="F662">
        <v>2030</v>
      </c>
      <c r="G662">
        <v>2029</v>
      </c>
      <c r="H662" t="s">
        <v>31</v>
      </c>
      <c r="I662" t="str">
        <f t="array" ref="I662">IFERROR(_xlfn.XLOOKUP(Tabelle7[[#This Row],[NegotiationID]]&amp;"FinalAccept",Tabelle7[NegotiationID]&amp;Tabelle7[ActionType],Tabelle7[ActionType],,0),_xlfn.XLOOKUP(Tabelle7[[#This Row],[NegotiationID]]&amp;"FinalReject",Tabelle7[NegotiationID]&amp;Tabelle7[ActionType],Tabelle7[ActionType],,0))</f>
        <v>FinalAccept</v>
      </c>
      <c r="J662">
        <v>0.62419999999999998</v>
      </c>
      <c r="K662">
        <v>0.33339999999999997</v>
      </c>
      <c r="L662">
        <v>0.95760000000000001</v>
      </c>
      <c r="M662">
        <v>0.2908</v>
      </c>
      <c r="N662">
        <v>185</v>
      </c>
      <c r="O662">
        <v>2691</v>
      </c>
      <c r="P662">
        <v>16</v>
      </c>
      <c r="Q662" s="3" t="s">
        <v>1058</v>
      </c>
    </row>
    <row r="663" ht="15" customHeight="1">
      <c r="A663" t="e">
        <f t="shared" ca="1" si="494"/>
        <v>#VALUE!</v>
      </c>
      <c r="B663" t="e">
        <f t="array" ref="B663" ca="1">_xlfn.XLOOKUP(Tabelle7[[#This Row],[ExperimentID]]&amp;Tabelle7[[#This Row],[NegotiationID]]&amp;Tabelle7[[#This Row],[MessageID]],ALL_IN_ONE[ExperimentID]&amp;ALL_IN_ONE[NegotiationID]&amp;ALL_IN_ONE[MessageID],ALL_IN_ONE[Gesamt_ID],,0)</f>
        <v>#VALUE!</v>
      </c>
      <c r="C663">
        <f>IF(AND($F662=Tabelle7[[#This Row],[ReceiverID]],$G662=Tabelle7[[#This Row],[SenderID]]),$C662,IF(ISBLANK($G662),$C662,$C662+1))</f>
        <v>117</v>
      </c>
      <c r="D663" t="s">
        <v>561</v>
      </c>
      <c r="E663">
        <v>13565</v>
      </c>
      <c r="F663">
        <v>2029</v>
      </c>
      <c r="G663">
        <v>2030</v>
      </c>
      <c r="H663" t="s">
        <v>31</v>
      </c>
      <c r="I663" t="str">
        <f t="array" ref="I663">IFERROR(_xlfn.XLOOKUP(Tabelle7[[#This Row],[NegotiationID]]&amp;"FinalAccept",Tabelle7[NegotiationID]&amp;Tabelle7[ActionType],Tabelle7[ActionType],,0),_xlfn.XLOOKUP(Tabelle7[[#This Row],[NegotiationID]]&amp;"FinalReject",Tabelle7[NegotiationID]&amp;Tabelle7[ActionType],Tabelle7[ActionType],,0))</f>
        <v>FinalAccept</v>
      </c>
      <c r="J663">
        <v>0.57340000000000002</v>
      </c>
      <c r="K663">
        <v>0.32819999999999999</v>
      </c>
      <c r="L663">
        <v>0.90159999999999996</v>
      </c>
      <c r="M663">
        <v>0.2452</v>
      </c>
      <c r="N663">
        <v>88</v>
      </c>
      <c r="O663">
        <v>2691</v>
      </c>
      <c r="P663">
        <v>16</v>
      </c>
      <c r="Q663" s="3" t="s">
        <v>1059</v>
      </c>
    </row>
    <row r="664" ht="15" customHeight="1">
      <c r="A664" t="e">
        <f t="shared" ca="1" si="494"/>
        <v>#VALUE!</v>
      </c>
      <c r="B664" t="e">
        <f t="array" ref="B664" ca="1">_xlfn.XLOOKUP(Tabelle7[[#This Row],[ExperimentID]]&amp;Tabelle7[[#This Row],[NegotiationID]]&amp;Tabelle7[[#This Row],[MessageID]],ALL_IN_ONE[ExperimentID]&amp;ALL_IN_ONE[NegotiationID]&amp;ALL_IN_ONE[MessageID],ALL_IN_ONE[Gesamt_ID],,0)</f>
        <v>#VALUE!</v>
      </c>
      <c r="C664">
        <f>IF(AND($F663=Tabelle7[[#This Row],[ReceiverID]],$G663=Tabelle7[[#This Row],[SenderID]]),$C663,IF(ISBLANK($G663),$C663,$C663+1))</f>
        <v>117</v>
      </c>
      <c r="D664" t="s">
        <v>561</v>
      </c>
      <c r="E664">
        <v>13730</v>
      </c>
      <c r="F664">
        <v>2030</v>
      </c>
      <c r="G664">
        <v>2029</v>
      </c>
      <c r="H664" t="s">
        <v>31</v>
      </c>
      <c r="I664" t="str">
        <f t="array" ref="I664">IFERROR(_xlfn.XLOOKUP(Tabelle7[[#This Row],[NegotiationID]]&amp;"FinalAccept",Tabelle7[NegotiationID]&amp;Tabelle7[ActionType],Tabelle7[ActionType],,0),_xlfn.XLOOKUP(Tabelle7[[#This Row],[NegotiationID]]&amp;"FinalReject",Tabelle7[NegotiationID]&amp;Tabelle7[ActionType],Tabelle7[ActionType],,0))</f>
        <v>FinalAccept</v>
      </c>
      <c r="J664">
        <v>0.5282</v>
      </c>
      <c r="K664">
        <v>0.37340000000000001</v>
      </c>
      <c r="L664">
        <v>0.90159999999999996</v>
      </c>
      <c r="M664">
        <v>0.15479999999999999</v>
      </c>
      <c r="N664">
        <v>133</v>
      </c>
      <c r="O664">
        <v>2691</v>
      </c>
      <c r="P664">
        <v>16</v>
      </c>
      <c r="Q664" s="3" t="s">
        <v>1060</v>
      </c>
    </row>
    <row r="665" ht="15" customHeight="1">
      <c r="A665" t="e">
        <f t="shared" ca="1" si="494"/>
        <v>#VALUE!</v>
      </c>
      <c r="B665" t="e">
        <f t="array" ref="B665" ca="1">_xlfn.XLOOKUP(Tabelle7[[#This Row],[ExperimentID]]&amp;Tabelle7[[#This Row],[NegotiationID]]&amp;Tabelle7[[#This Row],[MessageID]],ALL_IN_ONE[ExperimentID]&amp;ALL_IN_ONE[NegotiationID]&amp;ALL_IN_ONE[MessageID],ALL_IN_ONE[Gesamt_ID],,0)</f>
        <v>#VALUE!</v>
      </c>
      <c r="C665">
        <f>IF(AND($F664=Tabelle7[[#This Row],[ReceiverID]],$G664=Tabelle7[[#This Row],[SenderID]]),$C664,IF(ISBLANK($G664),$C664,$C664+1))</f>
        <v>117</v>
      </c>
      <c r="D665" t="s">
        <v>561</v>
      </c>
      <c r="E665">
        <v>13887</v>
      </c>
      <c r="F665">
        <v>2029</v>
      </c>
      <c r="G665">
        <v>2030</v>
      </c>
      <c r="H665" t="s">
        <v>31</v>
      </c>
      <c r="I665" t="str">
        <f t="array" ref="I665">IFERROR(_xlfn.XLOOKUP(Tabelle7[[#This Row],[NegotiationID]]&amp;"FinalAccept",Tabelle7[NegotiationID]&amp;Tabelle7[ActionType],Tabelle7[ActionType],,0),_xlfn.XLOOKUP(Tabelle7[[#This Row],[NegotiationID]]&amp;"FinalReject",Tabelle7[NegotiationID]&amp;Tabelle7[ActionType],Tabelle7[ActionType],,0))</f>
        <v>FinalAccept</v>
      </c>
      <c r="J665">
        <v>0.57340000000000002</v>
      </c>
      <c r="K665">
        <v>0.32819999999999999</v>
      </c>
      <c r="L665">
        <v>0.90159999999999996</v>
      </c>
      <c r="M665">
        <v>0.2452</v>
      </c>
      <c r="N665">
        <v>100</v>
      </c>
      <c r="O665">
        <v>2691</v>
      </c>
      <c r="P665">
        <v>16</v>
      </c>
      <c r="Q665" s="3" t="s">
        <v>1061</v>
      </c>
    </row>
    <row r="666" ht="15" customHeight="1">
      <c r="A666" t="e">
        <f t="shared" ca="1" si="494"/>
        <v>#VALUE!</v>
      </c>
      <c r="B666" t="e">
        <f t="array" ref="B666" ca="1">_xlfn.XLOOKUP(Tabelle7[[#This Row],[ExperimentID]]&amp;Tabelle7[[#This Row],[NegotiationID]]&amp;Tabelle7[[#This Row],[MessageID]],ALL_IN_ONE[ExperimentID]&amp;ALL_IN_ONE[NegotiationID]&amp;ALL_IN_ONE[MessageID],ALL_IN_ONE[Gesamt_ID],,0)</f>
        <v>#VALUE!</v>
      </c>
      <c r="C666">
        <f>IF(AND($F665=Tabelle7[[#This Row],[ReceiverID]],$G665=Tabelle7[[#This Row],[SenderID]]),$C665,IF(ISBLANK($G665),$C665,$C665+1))</f>
        <v>117</v>
      </c>
      <c r="D666" t="s">
        <v>561</v>
      </c>
      <c r="E666">
        <v>13983</v>
      </c>
      <c r="F666">
        <v>2030</v>
      </c>
      <c r="G666">
        <v>2029</v>
      </c>
      <c r="H666" t="s">
        <v>31</v>
      </c>
      <c r="I666" t="str">
        <f t="array" ref="I666">IFERROR(_xlfn.XLOOKUP(Tabelle7[[#This Row],[NegotiationID]]&amp;"FinalAccept",Tabelle7[NegotiationID]&amp;Tabelle7[ActionType],Tabelle7[ActionType],,0),_xlfn.XLOOKUP(Tabelle7[[#This Row],[NegotiationID]]&amp;"FinalReject",Tabelle7[NegotiationID]&amp;Tabelle7[ActionType],Tabelle7[ActionType],,0))</f>
        <v>FinalAccept</v>
      </c>
      <c r="J666">
        <v>0.59999999999999998</v>
      </c>
      <c r="K666">
        <v>0.3952</v>
      </c>
      <c r="L666">
        <v>0.99519999999999997</v>
      </c>
      <c r="M666">
        <v>0.20480000000000001</v>
      </c>
      <c r="N666">
        <v>200</v>
      </c>
      <c r="O666">
        <v>2691</v>
      </c>
      <c r="P666">
        <v>16</v>
      </c>
      <c r="Q666" s="3" t="s">
        <v>1062</v>
      </c>
    </row>
    <row r="667" ht="15" customHeight="1">
      <c r="A667" t="e">
        <f t="shared" ca="1" si="494"/>
        <v>#VALUE!</v>
      </c>
      <c r="B667" t="e">
        <f t="array" ref="B667" ca="1">_xlfn.XLOOKUP(Tabelle7[[#This Row],[ExperimentID]]&amp;Tabelle7[[#This Row],[NegotiationID]]&amp;Tabelle7[[#This Row],[MessageID]],ALL_IN_ONE[ExperimentID]&amp;ALL_IN_ONE[NegotiationID]&amp;ALL_IN_ONE[MessageID],ALL_IN_ONE[Gesamt_ID],,0)</f>
        <v>#VALUE!</v>
      </c>
      <c r="C667">
        <f>IF(AND($F666=Tabelle7[[#This Row],[ReceiverID]],$G666=Tabelle7[[#This Row],[SenderID]]),$C666,IF(ISBLANK($G666),$C666,$C666+1))</f>
        <v>117</v>
      </c>
      <c r="D667" t="s">
        <v>561</v>
      </c>
      <c r="E667">
        <v>14012</v>
      </c>
      <c r="F667">
        <v>2029</v>
      </c>
      <c r="G667">
        <v>2030</v>
      </c>
      <c r="H667" t="s">
        <v>31</v>
      </c>
      <c r="I667" t="str">
        <f t="array" ref="I667">IFERROR(_xlfn.XLOOKUP(Tabelle7[[#This Row],[NegotiationID]]&amp;"FinalAccept",Tabelle7[NegotiationID]&amp;Tabelle7[ActionType],Tabelle7[ActionType],,0),_xlfn.XLOOKUP(Tabelle7[[#This Row],[NegotiationID]]&amp;"FinalReject",Tabelle7[NegotiationID]&amp;Tabelle7[ActionType],Tabelle7[ActionType],,0))</f>
        <v>FinalAccept</v>
      </c>
      <c r="J667">
        <v>0.57520000000000004</v>
      </c>
      <c r="K667">
        <v>0.54679999999999995</v>
      </c>
      <c r="L667">
        <v>1.1220000000000001</v>
      </c>
      <c r="M667">
        <v>0.028400000000000002</v>
      </c>
      <c r="N667">
        <v>47</v>
      </c>
      <c r="O667">
        <v>2691</v>
      </c>
      <c r="P667">
        <v>16</v>
      </c>
      <c r="Q667" t="s">
        <v>1063</v>
      </c>
    </row>
    <row r="668" ht="15" customHeight="1">
      <c r="A668" t="e">
        <f t="shared" ca="1" si="494"/>
        <v>#VALUE!</v>
      </c>
      <c r="B668" t="e">
        <f t="array" ref="B668" ca="1">_xlfn.XLOOKUP(Tabelle7[[#This Row],[ExperimentID]]&amp;Tabelle7[[#This Row],[NegotiationID]]&amp;Tabelle7[[#This Row],[MessageID]],ALL_IN_ONE[ExperimentID]&amp;ALL_IN_ONE[NegotiationID]&amp;ALL_IN_ONE[MessageID],ALL_IN_ONE[Gesamt_ID],,0)</f>
        <v>#VALUE!</v>
      </c>
      <c r="C668">
        <f>IF(AND($F667=Tabelle7[[#This Row],[ReceiverID]],$G667=Tabelle7[[#This Row],[SenderID]]),$C667,IF(ISBLANK($G667),$C667,$C667+1))</f>
        <v>117</v>
      </c>
      <c r="D668" t="s">
        <v>561</v>
      </c>
      <c r="E668">
        <v>14023</v>
      </c>
      <c r="F668">
        <v>2030</v>
      </c>
      <c r="G668">
        <v>2029</v>
      </c>
      <c r="H668" t="s">
        <v>20</v>
      </c>
      <c r="I668" t="str">
        <f t="array" ref="I668">IFERROR(_xlfn.XLOOKUP(Tabelle7[[#This Row],[NegotiationID]]&amp;"FinalAccept",Tabelle7[NegotiationID]&amp;Tabelle7[ActionType],Tabelle7[ActionType],,0),_xlfn.XLOOKUP(Tabelle7[[#This Row],[NegotiationID]]&amp;"FinalReject",Tabelle7[NegotiationID]&amp;Tabelle7[ActionType],Tabelle7[ActionType],,0))</f>
        <v>FinalAccept</v>
      </c>
      <c r="J668">
        <v>0.54679999999999995</v>
      </c>
      <c r="K668">
        <v>0.57520000000000004</v>
      </c>
      <c r="L668">
        <v>1.1220000000000001</v>
      </c>
      <c r="M668">
        <v>0.028400000000000002</v>
      </c>
      <c r="N668">
        <v>73</v>
      </c>
      <c r="O668">
        <v>2691</v>
      </c>
      <c r="P668">
        <v>16</v>
      </c>
      <c r="Q668" s="3" t="s">
        <v>1064</v>
      </c>
    </row>
    <row r="669" ht="15" hidden="1" customHeight="1">
      <c r="A669" t="e">
        <f t="shared" ca="1" si="494"/>
        <v>#VALUE!</v>
      </c>
      <c r="B669" t="e">
        <f t="array" ref="B669" ca="1">_xlfn.XLOOKUP(Tabelle7[[#This Row],[ExperimentID]]&amp;Tabelle7[[#This Row],[NegotiationID]]&amp;Tabelle7[[#This Row],[MessageID]],ALL_IN_ONE[ExperimentID]&amp;ALL_IN_ONE[NegotiationID]&amp;ALL_IN_ONE[MessageID],ALL_IN_ONE[Gesamt_ID],,0)</f>
        <v>#VALUE!</v>
      </c>
      <c r="C669">
        <f>IF(AND($F668=Tabelle7[[#This Row],[ReceiverID]],$G668=Tabelle7[[#This Row],[SenderID]]),$C668,IF(ISBLANK($G668),$C668,$C668+1))</f>
        <v>118</v>
      </c>
      <c r="D669" t="s">
        <v>561</v>
      </c>
      <c r="E669">
        <v>2056</v>
      </c>
      <c r="H669" t="s">
        <v>6019</v>
      </c>
      <c r="I669" t="str">
        <f t="array" ref="I669">IFERROR(_xlfn.XLOOKUP(Tabelle7[[#This Row],[NegotiationID]]&amp;"FinalAccept",Tabelle7[NegotiationID]&amp;Tabelle7[ActionType],Tabelle7[ActionType],,0),_xlfn.XLOOKUP(Tabelle7[[#This Row],[NegotiationID]]&amp;"FinalReject",Tabelle7[NegotiationID]&amp;Tabelle7[ActionType],Tabelle7[ActionType],,0))</f>
        <v>FinalAccept</v>
      </c>
      <c r="N669">
        <v>21</v>
      </c>
      <c r="O669">
        <v>854</v>
      </c>
      <c r="P669">
        <v>7</v>
      </c>
      <c r="Q669" t="s">
        <v>6020</v>
      </c>
    </row>
    <row r="670" ht="15" customHeight="1">
      <c r="A670" t="e">
        <f t="shared" ca="1" si="494"/>
        <v>#VALUE!</v>
      </c>
      <c r="B670" t="e">
        <f t="array" ref="B670" ca="1">_xlfn.XLOOKUP(Tabelle7[[#This Row],[ExperimentID]]&amp;Tabelle7[[#This Row],[NegotiationID]]&amp;Tabelle7[[#This Row],[MessageID]],ALL_IN_ONE[ExperimentID]&amp;ALL_IN_ONE[NegotiationID]&amp;ALL_IN_ONE[MessageID],ALL_IN_ONE[Gesamt_ID],,0)</f>
        <v>#VALUE!</v>
      </c>
      <c r="C670">
        <f>IF(AND($F669=Tabelle7[[#This Row],[ReceiverID]],$G669=Tabelle7[[#This Row],[SenderID]]),$C669,IF(ISBLANK($G669),$C669,$C669+1))</f>
        <v>118</v>
      </c>
      <c r="D670" t="s">
        <v>561</v>
      </c>
      <c r="E670">
        <v>8001</v>
      </c>
      <c r="F670">
        <v>2058</v>
      </c>
      <c r="G670">
        <v>2057</v>
      </c>
      <c r="H670" t="s">
        <v>19</v>
      </c>
      <c r="I670" t="str">
        <f t="array" ref="I670">IFERROR(_xlfn.XLOOKUP(Tabelle7[[#This Row],[NegotiationID]]&amp;"FinalAccept",Tabelle7[NegotiationID]&amp;Tabelle7[ActionType],Tabelle7[ActionType],,0),_xlfn.XLOOKUP(Tabelle7[[#This Row],[NegotiationID]]&amp;"FinalReject",Tabelle7[NegotiationID]&amp;Tabelle7[ActionType],Tabelle7[ActionType],,0))</f>
        <v>FinalAccept</v>
      </c>
      <c r="J670">
        <v>1</v>
      </c>
      <c r="K670">
        <v>0.1084</v>
      </c>
      <c r="L670">
        <v>1.1084000000000001</v>
      </c>
      <c r="M670">
        <v>0.89159999999999995</v>
      </c>
      <c r="N670">
        <v>137</v>
      </c>
      <c r="O670">
        <v>854</v>
      </c>
      <c r="P670">
        <v>7</v>
      </c>
      <c r="Q670" s="3" t="s">
        <v>1065</v>
      </c>
    </row>
    <row r="671" ht="15" customHeight="1">
      <c r="A671" t="e">
        <f t="shared" ca="1" si="494"/>
        <v>#VALUE!</v>
      </c>
      <c r="B671" t="e">
        <f t="array" ref="B671" ca="1">_xlfn.XLOOKUP(Tabelle7[[#This Row],[ExperimentID]]&amp;Tabelle7[[#This Row],[NegotiationID]]&amp;Tabelle7[[#This Row],[MessageID]],ALL_IN_ONE[ExperimentID]&amp;ALL_IN_ONE[NegotiationID]&amp;ALL_IN_ONE[MessageID],ALL_IN_ONE[Gesamt_ID],,0)</f>
        <v>#VALUE!</v>
      </c>
      <c r="C671">
        <f>IF(AND($F670=Tabelle7[[#This Row],[ReceiverID]],$G670=Tabelle7[[#This Row],[SenderID]]),$C670,IF(ISBLANK($G670),$C670,$C670+1))</f>
        <v>118</v>
      </c>
      <c r="D671" t="s">
        <v>561</v>
      </c>
      <c r="E671">
        <v>9285</v>
      </c>
      <c r="F671">
        <v>2057</v>
      </c>
      <c r="G671">
        <v>2058</v>
      </c>
      <c r="H671" t="s">
        <v>31</v>
      </c>
      <c r="I671" t="str">
        <f t="array" ref="I671">IFERROR(_xlfn.XLOOKUP(Tabelle7[[#This Row],[NegotiationID]]&amp;"FinalAccept",Tabelle7[NegotiationID]&amp;Tabelle7[ActionType],Tabelle7[ActionType],,0),_xlfn.XLOOKUP(Tabelle7[[#This Row],[NegotiationID]]&amp;"FinalReject",Tabelle7[NegotiationID]&amp;Tabelle7[ActionType],Tabelle7[ActionType],,0))</f>
        <v>FinalAccept</v>
      </c>
      <c r="J671">
        <v>0.43459999999999999</v>
      </c>
      <c r="K671">
        <v>0.4178</v>
      </c>
      <c r="L671">
        <v>0.85240000000000005</v>
      </c>
      <c r="M671">
        <v>0.016799999999999999</v>
      </c>
      <c r="N671">
        <v>82</v>
      </c>
      <c r="O671">
        <v>854</v>
      </c>
      <c r="P671">
        <v>7</v>
      </c>
      <c r="Q671" s="3" t="s">
        <v>1066</v>
      </c>
    </row>
    <row r="672" ht="15" customHeight="1">
      <c r="A672" t="e">
        <f t="shared" ca="1" si="494"/>
        <v>#VALUE!</v>
      </c>
      <c r="B672" t="e">
        <f t="array" ref="B672" ca="1">_xlfn.XLOOKUP(Tabelle7[[#This Row],[ExperimentID]]&amp;Tabelle7[[#This Row],[NegotiationID]]&amp;Tabelle7[[#This Row],[MessageID]],ALL_IN_ONE[ExperimentID]&amp;ALL_IN_ONE[NegotiationID]&amp;ALL_IN_ONE[MessageID],ALL_IN_ONE[Gesamt_ID],,0)</f>
        <v>#VALUE!</v>
      </c>
      <c r="C672">
        <f>IF(AND($F671=Tabelle7[[#This Row],[ReceiverID]],$G671=Tabelle7[[#This Row],[SenderID]]),$C671,IF(ISBLANK($G671),$C671,$C671+1))</f>
        <v>118</v>
      </c>
      <c r="D672" t="s">
        <v>561</v>
      </c>
      <c r="E672">
        <v>10842</v>
      </c>
      <c r="F672">
        <v>2058</v>
      </c>
      <c r="G672">
        <v>2057</v>
      </c>
      <c r="H672" t="s">
        <v>31</v>
      </c>
      <c r="I672" t="str">
        <f t="array" ref="I672">IFERROR(_xlfn.XLOOKUP(Tabelle7[[#This Row],[NegotiationID]]&amp;"FinalAccept",Tabelle7[NegotiationID]&amp;Tabelle7[ActionType],Tabelle7[ActionType],,0),_xlfn.XLOOKUP(Tabelle7[[#This Row],[NegotiationID]]&amp;"FinalReject",Tabelle7[NegotiationID]&amp;Tabelle7[ActionType],Tabelle7[ActionType],,0))</f>
        <v>FinalAccept</v>
      </c>
      <c r="J672">
        <v>0.82399999999999995</v>
      </c>
      <c r="K672">
        <v>0.17780000000000001</v>
      </c>
      <c r="L672">
        <v>1.0018</v>
      </c>
      <c r="M672">
        <v>0.6462</v>
      </c>
      <c r="N672">
        <v>310</v>
      </c>
      <c r="O672">
        <v>854</v>
      </c>
      <c r="P672">
        <v>7</v>
      </c>
      <c r="Q672" s="3" t="s">
        <v>1067</v>
      </c>
    </row>
    <row r="673" ht="15" customHeight="1">
      <c r="A673" t="e">
        <f t="shared" ca="1" si="494"/>
        <v>#VALUE!</v>
      </c>
      <c r="B673" t="e">
        <f t="array" ref="B673" ca="1">_xlfn.XLOOKUP(Tabelle7[[#This Row],[ExperimentID]]&amp;Tabelle7[[#This Row],[NegotiationID]]&amp;Tabelle7[[#This Row],[MessageID]],ALL_IN_ONE[ExperimentID]&amp;ALL_IN_ONE[NegotiationID]&amp;ALL_IN_ONE[MessageID],ALL_IN_ONE[Gesamt_ID],,0)</f>
        <v>#VALUE!</v>
      </c>
      <c r="C673">
        <f>IF(AND($F672=Tabelle7[[#This Row],[ReceiverID]],$G672=Tabelle7[[#This Row],[SenderID]]),$C672,IF(ISBLANK($G672),$C672,$C672+1))</f>
        <v>118</v>
      </c>
      <c r="D673" t="s">
        <v>561</v>
      </c>
      <c r="E673">
        <v>12470</v>
      </c>
      <c r="F673">
        <v>2057</v>
      </c>
      <c r="G673">
        <v>2058</v>
      </c>
      <c r="H673" t="s">
        <v>31</v>
      </c>
      <c r="I673" t="str">
        <f t="array" ref="I673">IFERROR(_xlfn.XLOOKUP(Tabelle7[[#This Row],[NegotiationID]]&amp;"FinalAccept",Tabelle7[NegotiationID]&amp;Tabelle7[ActionType],Tabelle7[ActionType],,0),_xlfn.XLOOKUP(Tabelle7[[#This Row],[NegotiationID]]&amp;"FinalReject",Tabelle7[NegotiationID]&amp;Tabelle7[ActionType],Tabelle7[ActionType],,0))</f>
        <v>FinalAccept</v>
      </c>
      <c r="J673">
        <v>0.29699999999999999</v>
      </c>
      <c r="K673">
        <v>0.40400000000000003</v>
      </c>
      <c r="L673">
        <v>0.70099999999999996</v>
      </c>
      <c r="M673">
        <v>0.107</v>
      </c>
      <c r="N673">
        <v>144</v>
      </c>
      <c r="O673">
        <v>854</v>
      </c>
      <c r="P673">
        <v>7</v>
      </c>
      <c r="Q673" s="3" t="s">
        <v>1068</v>
      </c>
    </row>
    <row r="674" ht="15" customHeight="1">
      <c r="A674" t="e">
        <f t="shared" ca="1" si="494"/>
        <v>#VALUE!</v>
      </c>
      <c r="B674" t="e">
        <f t="array" ref="B674" ca="1">_xlfn.XLOOKUP(Tabelle7[[#This Row],[ExperimentID]]&amp;Tabelle7[[#This Row],[NegotiationID]]&amp;Tabelle7[[#This Row],[MessageID]],ALL_IN_ONE[ExperimentID]&amp;ALL_IN_ONE[NegotiationID]&amp;ALL_IN_ONE[MessageID],ALL_IN_ONE[Gesamt_ID],,0)</f>
        <v>#VALUE!</v>
      </c>
      <c r="C674">
        <f>IF(AND($F673=Tabelle7[[#This Row],[ReceiverID]],$G673=Tabelle7[[#This Row],[SenderID]]),$C673,IF(ISBLANK($G673),$C673,$C673+1))</f>
        <v>118</v>
      </c>
      <c r="D674" t="s">
        <v>561</v>
      </c>
      <c r="E674">
        <v>13921</v>
      </c>
      <c r="F674">
        <v>2058</v>
      </c>
      <c r="G674">
        <v>2057</v>
      </c>
      <c r="H674" t="s">
        <v>31</v>
      </c>
      <c r="I674" t="str">
        <f t="array" ref="I674">IFERROR(_xlfn.XLOOKUP(Tabelle7[[#This Row],[NegotiationID]]&amp;"FinalAccept",Tabelle7[NegotiationID]&amp;Tabelle7[ActionType],Tabelle7[ActionType],,0),_xlfn.XLOOKUP(Tabelle7[[#This Row],[NegotiationID]]&amp;"FinalReject",Tabelle7[NegotiationID]&amp;Tabelle7[ActionType],Tabelle7[ActionType],,0))</f>
        <v>FinalAccept</v>
      </c>
      <c r="J674">
        <v>0.752</v>
      </c>
      <c r="K674">
        <v>0.20380000000000001</v>
      </c>
      <c r="L674">
        <v>0.95579999999999998</v>
      </c>
      <c r="M674">
        <v>0.54820000000000002</v>
      </c>
      <c r="N674">
        <v>155</v>
      </c>
      <c r="O674">
        <v>854</v>
      </c>
      <c r="P674">
        <v>7</v>
      </c>
      <c r="Q674" s="3" t="s">
        <v>1069</v>
      </c>
    </row>
    <row r="675" ht="15" customHeight="1">
      <c r="A675" t="e">
        <f t="shared" ca="1" si="494"/>
        <v>#VALUE!</v>
      </c>
      <c r="B675" t="e">
        <f t="array" ref="B675" ca="1">_xlfn.XLOOKUP(Tabelle7[[#This Row],[ExperimentID]]&amp;Tabelle7[[#This Row],[NegotiationID]]&amp;Tabelle7[[#This Row],[MessageID]],ALL_IN_ONE[ExperimentID]&amp;ALL_IN_ONE[NegotiationID]&amp;ALL_IN_ONE[MessageID],ALL_IN_ONE[Gesamt_ID],,0)</f>
        <v>#VALUE!</v>
      </c>
      <c r="C675">
        <f>IF(AND($F674=Tabelle7[[#This Row],[ReceiverID]],$G674=Tabelle7[[#This Row],[SenderID]]),$C674,IF(ISBLANK($G674),$C674,$C674+1))</f>
        <v>118</v>
      </c>
      <c r="D675" t="s">
        <v>561</v>
      </c>
      <c r="E675">
        <v>14087</v>
      </c>
      <c r="F675">
        <v>2057</v>
      </c>
      <c r="G675">
        <v>2058</v>
      </c>
      <c r="H675" t="s">
        <v>20</v>
      </c>
      <c r="I675" t="str">
        <f t="array" ref="I675">IFERROR(_xlfn.XLOOKUP(Tabelle7[[#This Row],[NegotiationID]]&amp;"FinalAccept",Tabelle7[NegotiationID]&amp;Tabelle7[ActionType],Tabelle7[ActionType],,0),_xlfn.XLOOKUP(Tabelle7[[#This Row],[NegotiationID]]&amp;"FinalReject",Tabelle7[NegotiationID]&amp;Tabelle7[ActionType],Tabelle7[ActionType],,0))</f>
        <v>FinalAccept</v>
      </c>
      <c r="J675">
        <v>0.20380000000000001</v>
      </c>
      <c r="K675">
        <v>0.752</v>
      </c>
      <c r="L675">
        <v>0.95579999999999998</v>
      </c>
      <c r="M675">
        <v>0.54820000000000002</v>
      </c>
      <c r="N675">
        <v>5</v>
      </c>
      <c r="O675">
        <v>854</v>
      </c>
      <c r="P675">
        <v>7</v>
      </c>
      <c r="Q675" s="3" t="s">
        <v>1070</v>
      </c>
    </row>
    <row r="676" ht="15" hidden="1" customHeight="1">
      <c r="A676" t="e">
        <f t="shared" ca="1" si="494"/>
        <v>#VALUE!</v>
      </c>
      <c r="B676" t="e">
        <f t="array" ref="B676" ca="1">_xlfn.XLOOKUP(Tabelle7[[#This Row],[ExperimentID]]&amp;Tabelle7[[#This Row],[NegotiationID]]&amp;Tabelle7[[#This Row],[MessageID]],ALL_IN_ONE[ExperimentID]&amp;ALL_IN_ONE[NegotiationID]&amp;ALL_IN_ONE[MessageID],ALL_IN_ONE[Gesamt_ID],,0)</f>
        <v>#VALUE!</v>
      </c>
      <c r="C676">
        <f>IF(AND($F675=Tabelle7[[#This Row],[ReceiverID]],$G675=Tabelle7[[#This Row],[SenderID]]),$C675,IF(ISBLANK($G675),$C675,$C675+1))</f>
        <v>119</v>
      </c>
      <c r="D676" t="s">
        <v>561</v>
      </c>
      <c r="E676">
        <v>2084</v>
      </c>
      <c r="H676" t="s">
        <v>6019</v>
      </c>
      <c r="I676" t="str">
        <f t="array" ref="I676">IFERROR(_xlfn.XLOOKUP(Tabelle7[[#This Row],[NegotiationID]]&amp;"FinalAccept",Tabelle7[NegotiationID]&amp;Tabelle7[ActionType],Tabelle7[ActionType],,0),_xlfn.XLOOKUP(Tabelle7[[#This Row],[NegotiationID]]&amp;"FinalReject",Tabelle7[NegotiationID]&amp;Tabelle7[ActionType],Tabelle7[ActionType],,0))</f>
        <v>FinalAccept</v>
      </c>
      <c r="N676">
        <v>21</v>
      </c>
      <c r="O676">
        <v>2842</v>
      </c>
      <c r="P676">
        <v>8</v>
      </c>
      <c r="Q676" t="s">
        <v>6020</v>
      </c>
    </row>
    <row r="677" ht="15" customHeight="1">
      <c r="A677" t="e">
        <f t="shared" ca="1" si="494"/>
        <v>#VALUE!</v>
      </c>
      <c r="B677" t="e">
        <f t="array" ref="B677" ca="1">_xlfn.XLOOKUP(Tabelle7[[#This Row],[ExperimentID]]&amp;Tabelle7[[#This Row],[NegotiationID]]&amp;Tabelle7[[#This Row],[MessageID]],ALL_IN_ONE[ExperimentID]&amp;ALL_IN_ONE[NegotiationID]&amp;ALL_IN_ONE[MessageID],ALL_IN_ONE[Gesamt_ID],,0)</f>
        <v>#VALUE!</v>
      </c>
      <c r="C677">
        <f>IF(AND($F676=Tabelle7[[#This Row],[ReceiverID]],$G676=Tabelle7[[#This Row],[SenderID]]),$C676,IF(ISBLANK($G676),$C676,$C676+1))</f>
        <v>119</v>
      </c>
      <c r="D677" t="s">
        <v>561</v>
      </c>
      <c r="E677">
        <v>8611</v>
      </c>
      <c r="F677">
        <v>2086</v>
      </c>
      <c r="G677">
        <v>2085</v>
      </c>
      <c r="H677" t="s">
        <v>19</v>
      </c>
      <c r="I677" t="str">
        <f t="array" ref="I677">IFERROR(_xlfn.XLOOKUP(Tabelle7[[#This Row],[NegotiationID]]&amp;"FinalAccept",Tabelle7[NegotiationID]&amp;Tabelle7[ActionType],Tabelle7[ActionType],,0),_xlfn.XLOOKUP(Tabelle7[[#This Row],[NegotiationID]]&amp;"FinalReject",Tabelle7[NegotiationID]&amp;Tabelle7[ActionType],Tabelle7[ActionType],,0))</f>
        <v>FinalAccept</v>
      </c>
      <c r="J677">
        <v>1</v>
      </c>
      <c r="K677">
        <v>0.1084</v>
      </c>
      <c r="L677">
        <v>1.1084000000000001</v>
      </c>
      <c r="M677">
        <v>0.89159999999999995</v>
      </c>
      <c r="N677">
        <v>523</v>
      </c>
      <c r="O677">
        <v>2842</v>
      </c>
      <c r="P677">
        <v>8</v>
      </c>
      <c r="Q677" s="3" t="s">
        <v>1071</v>
      </c>
    </row>
    <row r="678" ht="15" customHeight="1">
      <c r="A678" t="e">
        <f t="shared" ca="1" si="494"/>
        <v>#VALUE!</v>
      </c>
      <c r="B678" t="e">
        <f t="array" ref="B678" ca="1">_xlfn.XLOOKUP(Tabelle7[[#This Row],[ExperimentID]]&amp;Tabelle7[[#This Row],[NegotiationID]]&amp;Tabelle7[[#This Row],[MessageID]],ALL_IN_ONE[ExperimentID]&amp;ALL_IN_ONE[NegotiationID]&amp;ALL_IN_ONE[MessageID],ALL_IN_ONE[Gesamt_ID],,0)</f>
        <v>#VALUE!</v>
      </c>
      <c r="C678">
        <f>IF(AND($F677=Tabelle7[[#This Row],[ReceiverID]],$G677=Tabelle7[[#This Row],[SenderID]]),$C677,IF(ISBLANK($G677),$C677,$C677+1))</f>
        <v>119</v>
      </c>
      <c r="D678" t="s">
        <v>561</v>
      </c>
      <c r="E678">
        <v>9379</v>
      </c>
      <c r="F678">
        <v>2085</v>
      </c>
      <c r="G678">
        <v>2086</v>
      </c>
      <c r="H678" t="s">
        <v>31</v>
      </c>
      <c r="I678" t="str">
        <f t="array" ref="I678">IFERROR(_xlfn.XLOOKUP(Tabelle7[[#This Row],[NegotiationID]]&amp;"FinalAccept",Tabelle7[NegotiationID]&amp;Tabelle7[ActionType],Tabelle7[ActionType],,0),_xlfn.XLOOKUP(Tabelle7[[#This Row],[NegotiationID]]&amp;"FinalReject",Tabelle7[NegotiationID]&amp;Tabelle7[ActionType],Tabelle7[ActionType],,0))</f>
        <v>FinalAccept</v>
      </c>
      <c r="J678">
        <v>0.92000000000000004</v>
      </c>
      <c r="K678">
        <v>0.2006</v>
      </c>
      <c r="L678">
        <v>1.1206</v>
      </c>
      <c r="M678">
        <v>0.71940000000000004</v>
      </c>
      <c r="N678">
        <v>425</v>
      </c>
      <c r="O678">
        <v>2842</v>
      </c>
      <c r="P678">
        <v>8</v>
      </c>
      <c r="Q678" s="3" t="s">
        <v>1072</v>
      </c>
    </row>
    <row r="679" ht="15" customHeight="1">
      <c r="A679" t="e">
        <f t="shared" ca="1" si="494"/>
        <v>#VALUE!</v>
      </c>
      <c r="B679" t="e">
        <f t="array" ref="B679" ca="1">_xlfn.XLOOKUP(Tabelle7[[#This Row],[ExperimentID]]&amp;Tabelle7[[#This Row],[NegotiationID]]&amp;Tabelle7[[#This Row],[MessageID]],ALL_IN_ONE[ExperimentID]&amp;ALL_IN_ONE[NegotiationID]&amp;ALL_IN_ONE[MessageID],ALL_IN_ONE[Gesamt_ID],,0)</f>
        <v>#VALUE!</v>
      </c>
      <c r="C679">
        <f>IF(AND($F678=Tabelle7[[#This Row],[ReceiverID]],$G678=Tabelle7[[#This Row],[SenderID]]),$C678,IF(ISBLANK($G678),$C678,$C678+1))</f>
        <v>119</v>
      </c>
      <c r="D679" t="s">
        <v>561</v>
      </c>
      <c r="E679">
        <v>9925</v>
      </c>
      <c r="F679">
        <v>2086</v>
      </c>
      <c r="G679">
        <v>2085</v>
      </c>
      <c r="H679" t="s">
        <v>31</v>
      </c>
      <c r="I679" t="str">
        <f t="array" ref="I679">IFERROR(_xlfn.XLOOKUP(Tabelle7[[#This Row],[NegotiationID]]&amp;"FinalAccept",Tabelle7[NegotiationID]&amp;Tabelle7[ActionType],Tabelle7[ActionType],,0),_xlfn.XLOOKUP(Tabelle7[[#This Row],[NegotiationID]]&amp;"FinalReject",Tabelle7[NegotiationID]&amp;Tabelle7[ActionType],Tabelle7[ActionType],,0))</f>
        <v>FinalAccept</v>
      </c>
      <c r="J679">
        <v>0.69620000000000004</v>
      </c>
      <c r="K679">
        <v>0.30740000000000001</v>
      </c>
      <c r="L679">
        <v>1.0036</v>
      </c>
      <c r="M679">
        <v>0.38879999999999998</v>
      </c>
      <c r="N679">
        <v>525</v>
      </c>
      <c r="O679">
        <v>2842</v>
      </c>
      <c r="P679">
        <v>8</v>
      </c>
      <c r="Q679" s="3" t="s">
        <v>1073</v>
      </c>
    </row>
    <row r="680" ht="15" customHeight="1">
      <c r="A680" t="e">
        <f t="shared" ca="1" si="494"/>
        <v>#VALUE!</v>
      </c>
      <c r="B680" t="e">
        <f t="array" ref="B680" ca="1">_xlfn.XLOOKUP(Tabelle7[[#This Row],[ExperimentID]]&amp;Tabelle7[[#This Row],[NegotiationID]]&amp;Tabelle7[[#This Row],[MessageID]],ALL_IN_ONE[ExperimentID]&amp;ALL_IN_ONE[NegotiationID]&amp;ALL_IN_ONE[MessageID],ALL_IN_ONE[Gesamt_ID],,0)</f>
        <v>#VALUE!</v>
      </c>
      <c r="C680">
        <f>IF(AND($F679=Tabelle7[[#This Row],[ReceiverID]],$G679=Tabelle7[[#This Row],[SenderID]]),$C679,IF(ISBLANK($G679),$C679,$C679+1))</f>
        <v>119</v>
      </c>
      <c r="D680" t="s">
        <v>561</v>
      </c>
      <c r="E680">
        <v>10637</v>
      </c>
      <c r="F680">
        <v>2085</v>
      </c>
      <c r="G680">
        <v>2086</v>
      </c>
      <c r="H680" t="s">
        <v>31</v>
      </c>
      <c r="I680" t="str">
        <f t="array" ref="I680">IFERROR(_xlfn.XLOOKUP(Tabelle7[[#This Row],[NegotiationID]]&amp;"FinalAccept",Tabelle7[NegotiationID]&amp;Tabelle7[ActionType],Tabelle7[ActionType],,0),_xlfn.XLOOKUP(Tabelle7[[#This Row],[NegotiationID]]&amp;"FinalReject",Tabelle7[NegotiationID]&amp;Tabelle7[ActionType],Tabelle7[ActionType],,0))</f>
        <v>FinalAccept</v>
      </c>
      <c r="J680">
        <v>0.78239999999999998</v>
      </c>
      <c r="K680">
        <v>0.18679999999999999</v>
      </c>
      <c r="L680">
        <v>0.96919999999999995</v>
      </c>
      <c r="M680">
        <v>0.59560000000000002</v>
      </c>
      <c r="N680">
        <v>505</v>
      </c>
      <c r="O680">
        <v>2842</v>
      </c>
      <c r="P680">
        <v>8</v>
      </c>
      <c r="Q680" s="3" t="s">
        <v>1074</v>
      </c>
    </row>
    <row r="681" ht="15" customHeight="1">
      <c r="A681" t="e">
        <f t="shared" ca="1" si="494"/>
        <v>#VALUE!</v>
      </c>
      <c r="B681" t="e">
        <f t="array" ref="B681" ca="1">_xlfn.XLOOKUP(Tabelle7[[#This Row],[ExperimentID]]&amp;Tabelle7[[#This Row],[NegotiationID]]&amp;Tabelle7[[#This Row],[MessageID]],ALL_IN_ONE[ExperimentID]&amp;ALL_IN_ONE[NegotiationID]&amp;ALL_IN_ONE[MessageID],ALL_IN_ONE[Gesamt_ID],,0)</f>
        <v>#VALUE!</v>
      </c>
      <c r="C681">
        <f>IF(AND($F680=Tabelle7[[#This Row],[ReceiverID]],$G680=Tabelle7[[#This Row],[SenderID]]),$C680,IF(ISBLANK($G680),$C680,$C680+1))</f>
        <v>119</v>
      </c>
      <c r="D681" t="s">
        <v>561</v>
      </c>
      <c r="E681">
        <v>12669</v>
      </c>
      <c r="F681">
        <v>2086</v>
      </c>
      <c r="G681">
        <v>2085</v>
      </c>
      <c r="H681" t="s">
        <v>31</v>
      </c>
      <c r="I681" t="str">
        <f t="array" ref="I681">IFERROR(_xlfn.XLOOKUP(Tabelle7[[#This Row],[NegotiationID]]&amp;"FinalAccept",Tabelle7[NegotiationID]&amp;Tabelle7[ActionType],Tabelle7[ActionType],,0),_xlfn.XLOOKUP(Tabelle7[[#This Row],[NegotiationID]]&amp;"FinalReject",Tabelle7[NegotiationID]&amp;Tabelle7[ActionType],Tabelle7[ActionType],,0))</f>
        <v>FinalAccept</v>
      </c>
      <c r="J681">
        <v>0.53080000000000005</v>
      </c>
      <c r="K681">
        <v>0.44979999999999998</v>
      </c>
      <c r="L681">
        <v>0.98060000000000003</v>
      </c>
      <c r="M681">
        <v>0.081000000000000003</v>
      </c>
      <c r="N681">
        <v>304</v>
      </c>
      <c r="O681">
        <v>2842</v>
      </c>
      <c r="P681">
        <v>8</v>
      </c>
      <c r="Q681" s="3" t="s">
        <v>1075</v>
      </c>
    </row>
    <row r="682" ht="15" customHeight="1">
      <c r="A682" t="e">
        <f t="shared" ca="1" si="494"/>
        <v>#VALUE!</v>
      </c>
      <c r="B682" t="e">
        <f t="array" ref="B682" ca="1">_xlfn.XLOOKUP(Tabelle7[[#This Row],[ExperimentID]]&amp;Tabelle7[[#This Row],[NegotiationID]]&amp;Tabelle7[[#This Row],[MessageID]],ALL_IN_ONE[ExperimentID]&amp;ALL_IN_ONE[NegotiationID]&amp;ALL_IN_ONE[MessageID],ALL_IN_ONE[Gesamt_ID],,0)</f>
        <v>#VALUE!</v>
      </c>
      <c r="C682">
        <f>IF(AND($F681=Tabelle7[[#This Row],[ReceiverID]],$G681=Tabelle7[[#This Row],[SenderID]]),$C681,IF(ISBLANK($G681),$C681,$C681+1))</f>
        <v>119</v>
      </c>
      <c r="D682" t="s">
        <v>561</v>
      </c>
      <c r="E682">
        <v>13144</v>
      </c>
      <c r="F682">
        <v>2085</v>
      </c>
      <c r="G682">
        <v>2086</v>
      </c>
      <c r="H682" t="s">
        <v>31</v>
      </c>
      <c r="I682" t="str">
        <f t="array" ref="I682">IFERROR(_xlfn.XLOOKUP(Tabelle7[[#This Row],[NegotiationID]]&amp;"FinalAccept",Tabelle7[NegotiationID]&amp;Tabelle7[ActionType],Tabelle7[ActionType],,0),_xlfn.XLOOKUP(Tabelle7[[#This Row],[NegotiationID]]&amp;"FinalReject",Tabelle7[NegotiationID]&amp;Tabelle7[ActionType],Tabelle7[ActionType],,0))</f>
        <v>FinalAccept</v>
      </c>
      <c r="J682">
        <v>0.55079999999999996</v>
      </c>
      <c r="K682">
        <v>0.38500000000000001</v>
      </c>
      <c r="L682">
        <v>0.93579999999999997</v>
      </c>
      <c r="M682">
        <v>0.1658</v>
      </c>
      <c r="N682">
        <v>400</v>
      </c>
      <c r="O682">
        <v>2842</v>
      </c>
      <c r="P682">
        <v>8</v>
      </c>
      <c r="Q682" s="3" t="s">
        <v>1076</v>
      </c>
    </row>
    <row r="683" ht="15" customHeight="1">
      <c r="A683" t="e">
        <f t="shared" ca="1" si="494"/>
        <v>#VALUE!</v>
      </c>
      <c r="B683" t="e">
        <f t="array" ref="B683" ca="1">_xlfn.XLOOKUP(Tabelle7[[#This Row],[ExperimentID]]&amp;Tabelle7[[#This Row],[NegotiationID]]&amp;Tabelle7[[#This Row],[MessageID]],ALL_IN_ONE[ExperimentID]&amp;ALL_IN_ONE[NegotiationID]&amp;ALL_IN_ONE[MessageID],ALL_IN_ONE[Gesamt_ID],,0)</f>
        <v>#VALUE!</v>
      </c>
      <c r="C683">
        <f>IF(AND($F682=Tabelle7[[#This Row],[ReceiverID]],$G682=Tabelle7[[#This Row],[SenderID]]),$C682,IF(ISBLANK($G682),$C682,$C682+1))</f>
        <v>119</v>
      </c>
      <c r="D683" t="s">
        <v>561</v>
      </c>
      <c r="E683">
        <v>13674</v>
      </c>
      <c r="F683">
        <v>2086</v>
      </c>
      <c r="G683">
        <v>2085</v>
      </c>
      <c r="H683" t="s">
        <v>20</v>
      </c>
      <c r="I683" t="str">
        <f t="array" ref="I683">IFERROR(_xlfn.XLOOKUP(Tabelle7[[#This Row],[NegotiationID]]&amp;"FinalAccept",Tabelle7[NegotiationID]&amp;Tabelle7[ActionType],Tabelle7[ActionType],,0),_xlfn.XLOOKUP(Tabelle7[[#This Row],[NegotiationID]]&amp;"FinalReject",Tabelle7[NegotiationID]&amp;Tabelle7[ActionType],Tabelle7[ActionType],,0))</f>
        <v>FinalAccept</v>
      </c>
      <c r="J683">
        <v>0.38500000000000001</v>
      </c>
      <c r="K683">
        <v>0.55079999999999996</v>
      </c>
      <c r="L683">
        <v>0.93579999999999997</v>
      </c>
      <c r="M683">
        <v>0.1658</v>
      </c>
      <c r="N683">
        <v>139</v>
      </c>
      <c r="O683">
        <v>2842</v>
      </c>
      <c r="P683">
        <v>8</v>
      </c>
      <c r="Q683" s="3" t="s">
        <v>1077</v>
      </c>
    </row>
    <row r="684" ht="15" hidden="1" customHeight="1">
      <c r="A684" t="e">
        <f t="shared" ca="1" si="494"/>
        <v>#VALUE!</v>
      </c>
      <c r="B684" t="e">
        <f t="array" ref="B684" ca="1">_xlfn.XLOOKUP(Tabelle7[[#This Row],[ExperimentID]]&amp;Tabelle7[[#This Row],[NegotiationID]]&amp;Tabelle7[[#This Row],[MessageID]],ALL_IN_ONE[ExperimentID]&amp;ALL_IN_ONE[NegotiationID]&amp;ALL_IN_ONE[MessageID],ALL_IN_ONE[Gesamt_ID],,0)</f>
        <v>#VALUE!</v>
      </c>
      <c r="C684">
        <f>IF(AND($F683=Tabelle7[[#This Row],[ReceiverID]],$G683=Tabelle7[[#This Row],[SenderID]]),$C683,IF(ISBLANK($G683),$C683,$C683+1))</f>
        <v>120</v>
      </c>
      <c r="D684" t="s">
        <v>561</v>
      </c>
      <c r="E684">
        <v>2112</v>
      </c>
      <c r="H684" t="s">
        <v>6019</v>
      </c>
      <c r="I684" t="str">
        <f t="array" ref="I684">IFERROR(_xlfn.XLOOKUP(Tabelle7[[#This Row],[NegotiationID]]&amp;"FinalAccept",Tabelle7[NegotiationID]&amp;Tabelle7[ActionType],Tabelle7[ActionType],,0),_xlfn.XLOOKUP(Tabelle7[[#This Row],[NegotiationID]]&amp;"FinalReject",Tabelle7[NegotiationID]&amp;Tabelle7[ActionType],Tabelle7[ActionType],,0))</f>
        <v>FinalAccept</v>
      </c>
      <c r="N684">
        <v>21</v>
      </c>
      <c r="O684">
        <v>2896</v>
      </c>
      <c r="P684">
        <v>13</v>
      </c>
      <c r="Q684" t="s">
        <v>6020</v>
      </c>
    </row>
    <row r="685" ht="15" customHeight="1">
      <c r="A685" t="e">
        <f t="shared" ca="1" si="494"/>
        <v>#VALUE!</v>
      </c>
      <c r="B685" t="e">
        <f t="array" ref="B685" ca="1">_xlfn.XLOOKUP(Tabelle7[[#This Row],[ExperimentID]]&amp;Tabelle7[[#This Row],[NegotiationID]]&amp;Tabelle7[[#This Row],[MessageID]],ALL_IN_ONE[ExperimentID]&amp;ALL_IN_ONE[NegotiationID]&amp;ALL_IN_ONE[MessageID],ALL_IN_ONE[Gesamt_ID],,0)</f>
        <v>#VALUE!</v>
      </c>
      <c r="C685">
        <f>IF(AND($F684=Tabelle7[[#This Row],[ReceiverID]],$G684=Tabelle7[[#This Row],[SenderID]]),$C684,IF(ISBLANK($G684),$C684,$C684+1))</f>
        <v>120</v>
      </c>
      <c r="D685" t="s">
        <v>561</v>
      </c>
      <c r="E685">
        <v>8371</v>
      </c>
      <c r="F685">
        <v>2114</v>
      </c>
      <c r="G685">
        <v>2113</v>
      </c>
      <c r="H685" t="s">
        <v>19</v>
      </c>
      <c r="I685" t="str">
        <f t="array" ref="I685">IFERROR(_xlfn.XLOOKUP(Tabelle7[[#This Row],[NegotiationID]]&amp;"FinalAccept",Tabelle7[NegotiationID]&amp;Tabelle7[ActionType],Tabelle7[ActionType],,0),_xlfn.XLOOKUP(Tabelle7[[#This Row],[NegotiationID]]&amp;"FinalReject",Tabelle7[NegotiationID]&amp;Tabelle7[ActionType],Tabelle7[ActionType],,0))</f>
        <v>FinalAccept</v>
      </c>
      <c r="J685">
        <v>1</v>
      </c>
      <c r="K685">
        <v>0.1084</v>
      </c>
      <c r="L685">
        <v>1.1084000000000001</v>
      </c>
      <c r="M685">
        <v>0.89159999999999995</v>
      </c>
      <c r="N685">
        <v>436</v>
      </c>
      <c r="O685">
        <v>2896</v>
      </c>
      <c r="P685">
        <v>13</v>
      </c>
      <c r="Q685" s="3" t="s">
        <v>1078</v>
      </c>
    </row>
    <row r="686" ht="15" customHeight="1">
      <c r="A686" t="e">
        <f t="shared" ca="1" si="494"/>
        <v>#VALUE!</v>
      </c>
      <c r="B686" t="e">
        <f t="array" ref="B686" ca="1">_xlfn.XLOOKUP(Tabelle7[[#This Row],[ExperimentID]]&amp;Tabelle7[[#This Row],[NegotiationID]]&amp;Tabelle7[[#This Row],[MessageID]],ALL_IN_ONE[ExperimentID]&amp;ALL_IN_ONE[NegotiationID]&amp;ALL_IN_ONE[MessageID],ALL_IN_ONE[Gesamt_ID],,0)</f>
        <v>#VALUE!</v>
      </c>
      <c r="C686">
        <f>IF(AND($F685=Tabelle7[[#This Row],[ReceiverID]],$G685=Tabelle7[[#This Row],[SenderID]]),$C685,IF(ISBLANK($G685),$C685,$C685+1))</f>
        <v>120</v>
      </c>
      <c r="D686" t="s">
        <v>561</v>
      </c>
      <c r="E686">
        <v>8557</v>
      </c>
      <c r="F686">
        <v>2113</v>
      </c>
      <c r="G686">
        <v>2114</v>
      </c>
      <c r="H686" t="s">
        <v>31</v>
      </c>
      <c r="I686" t="str">
        <f t="array" ref="I686">IFERROR(_xlfn.XLOOKUP(Tabelle7[[#This Row],[NegotiationID]]&amp;"FinalAccept",Tabelle7[NegotiationID]&amp;Tabelle7[ActionType],Tabelle7[ActionType],,0),_xlfn.XLOOKUP(Tabelle7[[#This Row],[NegotiationID]]&amp;"FinalReject",Tabelle7[NegotiationID]&amp;Tabelle7[ActionType],Tabelle7[ActionType],,0))</f>
        <v>FinalAccept</v>
      </c>
      <c r="J686">
        <v>0.68620000000000003</v>
      </c>
      <c r="K686">
        <v>0.18440000000000001</v>
      </c>
      <c r="L686">
        <v>0.87060000000000004</v>
      </c>
      <c r="M686">
        <v>0.50180000000000002</v>
      </c>
      <c r="N686">
        <v>442</v>
      </c>
      <c r="O686">
        <v>2896</v>
      </c>
      <c r="P686">
        <v>13</v>
      </c>
      <c r="Q686" s="3" t="s">
        <v>1079</v>
      </c>
    </row>
    <row r="687" ht="15" customHeight="1">
      <c r="A687" t="e">
        <f t="shared" ca="1" si="494"/>
        <v>#VALUE!</v>
      </c>
      <c r="B687" t="e">
        <f t="array" ref="B687" ca="1">_xlfn.XLOOKUP(Tabelle7[[#This Row],[ExperimentID]]&amp;Tabelle7[[#This Row],[NegotiationID]]&amp;Tabelle7[[#This Row],[MessageID]],ALL_IN_ONE[ExperimentID]&amp;ALL_IN_ONE[NegotiationID]&amp;ALL_IN_ONE[MessageID],ALL_IN_ONE[Gesamt_ID],,0)</f>
        <v>#VALUE!</v>
      </c>
      <c r="C687">
        <f>IF(AND($F686=Tabelle7[[#This Row],[ReceiverID]],$G686=Tabelle7[[#This Row],[SenderID]]),$C686,IF(ISBLANK($G686),$C686,$C686+1))</f>
        <v>120</v>
      </c>
      <c r="D687" t="s">
        <v>561</v>
      </c>
      <c r="E687">
        <v>8924</v>
      </c>
      <c r="F687">
        <v>2114</v>
      </c>
      <c r="G687">
        <v>2113</v>
      </c>
      <c r="H687" t="s">
        <v>31</v>
      </c>
      <c r="I687" t="str">
        <f t="array" ref="I687">IFERROR(_xlfn.XLOOKUP(Tabelle7[[#This Row],[NegotiationID]]&amp;"FinalAccept",Tabelle7[NegotiationID]&amp;Tabelle7[ActionType],Tabelle7[ActionType],,0),_xlfn.XLOOKUP(Tabelle7[[#This Row],[NegotiationID]]&amp;"FinalReject",Tabelle7[NegotiationID]&amp;Tabelle7[ActionType],Tabelle7[ActionType],,0))</f>
        <v>FinalAccept</v>
      </c>
      <c r="J687">
        <v>0.80179999999999996</v>
      </c>
      <c r="K687">
        <v>0.29399999999999998</v>
      </c>
      <c r="L687">
        <v>1.0958000000000001</v>
      </c>
      <c r="M687">
        <v>0.50780000000000003</v>
      </c>
      <c r="N687">
        <v>282</v>
      </c>
      <c r="O687">
        <v>2896</v>
      </c>
      <c r="P687">
        <v>13</v>
      </c>
      <c r="Q687" s="3" t="s">
        <v>1080</v>
      </c>
    </row>
    <row r="688" ht="15" customHeight="1">
      <c r="A688" t="e">
        <f t="shared" ca="1" si="494"/>
        <v>#VALUE!</v>
      </c>
      <c r="B688" t="e">
        <f t="array" ref="B688" ca="1">_xlfn.XLOOKUP(Tabelle7[[#This Row],[ExperimentID]]&amp;Tabelle7[[#This Row],[NegotiationID]]&amp;Tabelle7[[#This Row],[MessageID]],ALL_IN_ONE[ExperimentID]&amp;ALL_IN_ONE[NegotiationID]&amp;ALL_IN_ONE[MessageID],ALL_IN_ONE[Gesamt_ID],,0)</f>
        <v>#VALUE!</v>
      </c>
      <c r="C688">
        <f>IF(AND($F687=Tabelle7[[#This Row],[ReceiverID]],$G687=Tabelle7[[#This Row],[SenderID]]),$C687,IF(ISBLANK($G687),$C687,$C687+1))</f>
        <v>120</v>
      </c>
      <c r="D688" t="s">
        <v>561</v>
      </c>
      <c r="E688">
        <v>9677</v>
      </c>
      <c r="F688">
        <v>2113</v>
      </c>
      <c r="G688">
        <v>2114</v>
      </c>
      <c r="H688" t="s">
        <v>31</v>
      </c>
      <c r="I688" t="str">
        <f t="array" ref="I688">IFERROR(_xlfn.XLOOKUP(Tabelle7[[#This Row],[NegotiationID]]&amp;"FinalAccept",Tabelle7[NegotiationID]&amp;Tabelle7[ActionType],Tabelle7[ActionType],,0),_xlfn.XLOOKUP(Tabelle7[[#This Row],[NegotiationID]]&amp;"FinalReject",Tabelle7[NegotiationID]&amp;Tabelle7[ActionType],Tabelle7[ActionType],,0))</f>
        <v>FinalAccept</v>
      </c>
      <c r="J688">
        <v>0.59040000000000004</v>
      </c>
      <c r="K688">
        <v>0.52839999999999998</v>
      </c>
      <c r="L688">
        <v>1.1188</v>
      </c>
      <c r="M688">
        <v>0.062</v>
      </c>
      <c r="N688">
        <v>153</v>
      </c>
      <c r="O688">
        <v>2896</v>
      </c>
      <c r="P688">
        <v>13</v>
      </c>
      <c r="Q688" s="3" t="s">
        <v>1081</v>
      </c>
    </row>
    <row r="689" ht="15" customHeight="1">
      <c r="A689" t="e">
        <f t="shared" ca="1" si="494"/>
        <v>#VALUE!</v>
      </c>
      <c r="B689" t="e">
        <f t="array" ref="B689" ca="1">_xlfn.XLOOKUP(Tabelle7[[#This Row],[ExperimentID]]&amp;Tabelle7[[#This Row],[NegotiationID]]&amp;Tabelle7[[#This Row],[MessageID]],ALL_IN_ONE[ExperimentID]&amp;ALL_IN_ONE[NegotiationID]&amp;ALL_IN_ONE[MessageID],ALL_IN_ONE[Gesamt_ID],,0)</f>
        <v>#VALUE!</v>
      </c>
      <c r="C689">
        <f>IF(AND($F688=Tabelle7[[#This Row],[ReceiverID]],$G688=Tabelle7[[#This Row],[SenderID]]),$C688,IF(ISBLANK($G688),$C688,$C688+1))</f>
        <v>120</v>
      </c>
      <c r="D689" t="s">
        <v>561</v>
      </c>
      <c r="E689">
        <v>10011</v>
      </c>
      <c r="F689">
        <v>2114</v>
      </c>
      <c r="G689">
        <v>2113</v>
      </c>
      <c r="H689" t="s">
        <v>31</v>
      </c>
      <c r="I689" t="str">
        <f t="array" ref="I689">IFERROR(_xlfn.XLOOKUP(Tabelle7[[#This Row],[NegotiationID]]&amp;"FinalAccept",Tabelle7[NegotiationID]&amp;Tabelle7[ActionType],Tabelle7[ActionType],,0),_xlfn.XLOOKUP(Tabelle7[[#This Row],[NegotiationID]]&amp;"FinalReject",Tabelle7[NegotiationID]&amp;Tabelle7[ActionType],Tabelle7[ActionType],,0))</f>
        <v>FinalAccept</v>
      </c>
      <c r="J689">
        <v>0.76160000000000005</v>
      </c>
      <c r="K689">
        <v>0.23039999999999999</v>
      </c>
      <c r="L689">
        <v>0.99199999999999999</v>
      </c>
      <c r="M689">
        <v>0.53120000000000001</v>
      </c>
      <c r="N689">
        <v>327</v>
      </c>
      <c r="O689">
        <v>2896</v>
      </c>
      <c r="P689">
        <v>13</v>
      </c>
      <c r="Q689" s="3" t="s">
        <v>1082</v>
      </c>
    </row>
    <row r="690" ht="15" customHeight="1">
      <c r="A690" t="e">
        <f t="shared" ca="1" si="494"/>
        <v>#VALUE!</v>
      </c>
      <c r="B690" t="e">
        <f t="array" ref="B690" ca="1">_xlfn.XLOOKUP(Tabelle7[[#This Row],[ExperimentID]]&amp;Tabelle7[[#This Row],[NegotiationID]]&amp;Tabelle7[[#This Row],[MessageID]],ALL_IN_ONE[ExperimentID]&amp;ALL_IN_ONE[NegotiationID]&amp;ALL_IN_ONE[MessageID],ALL_IN_ONE[Gesamt_ID],,0)</f>
        <v>#VALUE!</v>
      </c>
      <c r="C690">
        <f>IF(AND($F689=Tabelle7[[#This Row],[ReceiverID]],$G689=Tabelle7[[#This Row],[SenderID]]),$C689,IF(ISBLANK($G689),$C689,$C689+1))</f>
        <v>120</v>
      </c>
      <c r="D690" t="s">
        <v>561</v>
      </c>
      <c r="E690">
        <v>10175</v>
      </c>
      <c r="F690">
        <v>2113</v>
      </c>
      <c r="G690">
        <v>2114</v>
      </c>
      <c r="H690" t="s">
        <v>31</v>
      </c>
      <c r="I690" t="str">
        <f t="array" ref="I690">IFERROR(_xlfn.XLOOKUP(Tabelle7[[#This Row],[NegotiationID]]&amp;"FinalAccept",Tabelle7[NegotiationID]&amp;Tabelle7[ActionType],Tabelle7[ActionType],,0),_xlfn.XLOOKUP(Tabelle7[[#This Row],[NegotiationID]]&amp;"FinalReject",Tabelle7[NegotiationID]&amp;Tabelle7[ActionType],Tabelle7[ActionType],,0))</f>
        <v>FinalAccept</v>
      </c>
      <c r="J690">
        <v>0.61799999999999999</v>
      </c>
      <c r="K690">
        <v>0.49220000000000003</v>
      </c>
      <c r="L690">
        <v>1.1102000000000001</v>
      </c>
      <c r="M690">
        <v>0.1258</v>
      </c>
      <c r="N690">
        <v>220</v>
      </c>
      <c r="O690">
        <v>2896</v>
      </c>
      <c r="P690">
        <v>13</v>
      </c>
      <c r="Q690" s="3" t="s">
        <v>1083</v>
      </c>
    </row>
    <row r="691" ht="15" customHeight="1">
      <c r="A691" t="e">
        <f t="shared" ca="1" si="494"/>
        <v>#VALUE!</v>
      </c>
      <c r="B691" t="e">
        <f t="array" ref="B691" ca="1">_xlfn.XLOOKUP(Tabelle7[[#This Row],[ExperimentID]]&amp;Tabelle7[[#This Row],[NegotiationID]]&amp;Tabelle7[[#This Row],[MessageID]],ALL_IN_ONE[ExperimentID]&amp;ALL_IN_ONE[NegotiationID]&amp;ALL_IN_ONE[MessageID],ALL_IN_ONE[Gesamt_ID],,0)</f>
        <v>#VALUE!</v>
      </c>
      <c r="C691">
        <f>IF(AND($F690=Tabelle7[[#This Row],[ReceiverID]],$G690=Tabelle7[[#This Row],[SenderID]]),$C690,IF(ISBLANK($G690),$C690,$C690+1))</f>
        <v>120</v>
      </c>
      <c r="D691" t="s">
        <v>561</v>
      </c>
      <c r="E691">
        <v>10377</v>
      </c>
      <c r="F691">
        <v>2114</v>
      </c>
      <c r="G691">
        <v>2113</v>
      </c>
      <c r="H691" t="s">
        <v>31</v>
      </c>
      <c r="I691" t="str">
        <f t="array" ref="I691">IFERROR(_xlfn.XLOOKUP(Tabelle7[[#This Row],[NegotiationID]]&amp;"FinalAccept",Tabelle7[NegotiationID]&amp;Tabelle7[ActionType],Tabelle7[ActionType],,0),_xlfn.XLOOKUP(Tabelle7[[#This Row],[NegotiationID]]&amp;"FinalReject",Tabelle7[NegotiationID]&amp;Tabelle7[ActionType],Tabelle7[ActionType],,0))</f>
        <v>FinalAccept</v>
      </c>
      <c r="J691">
        <v>0.70840000000000003</v>
      </c>
      <c r="K691">
        <v>0.41039999999999999</v>
      </c>
      <c r="L691">
        <v>1.1188</v>
      </c>
      <c r="M691">
        <v>0.29799999999999999</v>
      </c>
      <c r="N691">
        <v>228</v>
      </c>
      <c r="O691">
        <v>2896</v>
      </c>
      <c r="P691">
        <v>13</v>
      </c>
      <c r="Q691" s="3" t="s">
        <v>1084</v>
      </c>
    </row>
    <row r="692" ht="15" customHeight="1">
      <c r="A692" t="e">
        <f t="shared" ca="1" si="494"/>
        <v>#VALUE!</v>
      </c>
      <c r="B692" t="e">
        <f t="array" ref="B692" ca="1">_xlfn.XLOOKUP(Tabelle7[[#This Row],[ExperimentID]]&amp;Tabelle7[[#This Row],[NegotiationID]]&amp;Tabelle7[[#This Row],[MessageID]],ALL_IN_ONE[ExperimentID]&amp;ALL_IN_ONE[NegotiationID]&amp;ALL_IN_ONE[MessageID],ALL_IN_ONE[Gesamt_ID],,0)</f>
        <v>#VALUE!</v>
      </c>
      <c r="C692">
        <f>IF(AND($F691=Tabelle7[[#This Row],[ReceiverID]],$G691=Tabelle7[[#This Row],[SenderID]]),$C691,IF(ISBLANK($G691),$C691,$C691+1))</f>
        <v>120</v>
      </c>
      <c r="D692" t="s">
        <v>561</v>
      </c>
      <c r="E692">
        <v>10766</v>
      </c>
      <c r="F692">
        <v>2113</v>
      </c>
      <c r="G692">
        <v>2114</v>
      </c>
      <c r="H692" t="s">
        <v>31</v>
      </c>
      <c r="I692" t="str">
        <f t="array" ref="I692">IFERROR(_xlfn.XLOOKUP(Tabelle7[[#This Row],[NegotiationID]]&amp;"FinalAccept",Tabelle7[NegotiationID]&amp;Tabelle7[ActionType],Tabelle7[ActionType],,0),_xlfn.XLOOKUP(Tabelle7[[#This Row],[NegotiationID]]&amp;"FinalReject",Tabelle7[NegotiationID]&amp;Tabelle7[ActionType],Tabelle7[ActionType],,0))</f>
        <v>FinalAccept</v>
      </c>
      <c r="J692">
        <v>0.58240000000000003</v>
      </c>
      <c r="K692">
        <v>0.38679999999999998</v>
      </c>
      <c r="L692">
        <v>0.96919999999999995</v>
      </c>
      <c r="M692">
        <v>0.1956</v>
      </c>
      <c r="N692">
        <v>287</v>
      </c>
      <c r="O692">
        <v>2896</v>
      </c>
      <c r="P692">
        <v>13</v>
      </c>
      <c r="Q692" s="3" t="s">
        <v>1085</v>
      </c>
    </row>
    <row r="693" ht="15" customHeight="1">
      <c r="A693" t="e">
        <f t="shared" ca="1" si="494"/>
        <v>#VALUE!</v>
      </c>
      <c r="B693" t="e">
        <f t="array" ref="B693" ca="1">_xlfn.XLOOKUP(Tabelle7[[#This Row],[ExperimentID]]&amp;Tabelle7[[#This Row],[NegotiationID]]&amp;Tabelle7[[#This Row],[MessageID]],ALL_IN_ONE[ExperimentID]&amp;ALL_IN_ONE[NegotiationID]&amp;ALL_IN_ONE[MessageID],ALL_IN_ONE[Gesamt_ID],,0)</f>
        <v>#VALUE!</v>
      </c>
      <c r="C693">
        <f>IF(AND($F692=Tabelle7[[#This Row],[ReceiverID]],$G692=Tabelle7[[#This Row],[SenderID]]),$C692,IF(ISBLANK($G692),$C692,$C692+1))</f>
        <v>120</v>
      </c>
      <c r="D693" t="s">
        <v>561</v>
      </c>
      <c r="E693">
        <v>10979</v>
      </c>
      <c r="F693">
        <v>2114</v>
      </c>
      <c r="G693">
        <v>2113</v>
      </c>
      <c r="H693" t="s">
        <v>31</v>
      </c>
      <c r="I693" t="str">
        <f t="array" ref="I693">IFERROR(_xlfn.XLOOKUP(Tabelle7[[#This Row],[NegotiationID]]&amp;"FinalAccept",Tabelle7[NegotiationID]&amp;Tabelle7[ActionType],Tabelle7[ActionType],,0),_xlfn.XLOOKUP(Tabelle7[[#This Row],[NegotiationID]]&amp;"FinalReject",Tabelle7[NegotiationID]&amp;Tabelle7[ActionType],Tabelle7[ActionType],,0))</f>
        <v>FinalAccept</v>
      </c>
      <c r="J693">
        <v>0.5988</v>
      </c>
      <c r="K693">
        <v>0.53439999999999999</v>
      </c>
      <c r="L693">
        <v>1.1332</v>
      </c>
      <c r="M693">
        <v>0.064399999999999999</v>
      </c>
      <c r="N693">
        <v>203</v>
      </c>
      <c r="O693">
        <v>2896</v>
      </c>
      <c r="P693">
        <v>13</v>
      </c>
      <c r="Q693" s="3" t="s">
        <v>1086</v>
      </c>
    </row>
    <row r="694" ht="15" customHeight="1">
      <c r="A694" t="e">
        <f t="shared" ca="1" si="494"/>
        <v>#VALUE!</v>
      </c>
      <c r="B694" t="e">
        <f t="array" ref="B694" ca="1">_xlfn.XLOOKUP(Tabelle7[[#This Row],[ExperimentID]]&amp;Tabelle7[[#This Row],[NegotiationID]]&amp;Tabelle7[[#This Row],[MessageID]],ALL_IN_ONE[ExperimentID]&amp;ALL_IN_ONE[NegotiationID]&amp;ALL_IN_ONE[MessageID],ALL_IN_ONE[Gesamt_ID],,0)</f>
        <v>#VALUE!</v>
      </c>
      <c r="C694">
        <f>IF(AND($F693=Tabelle7[[#This Row],[ReceiverID]],$G693=Tabelle7[[#This Row],[SenderID]]),$C693,IF(ISBLANK($G693),$C693,$C693+1))</f>
        <v>120</v>
      </c>
      <c r="D694" t="s">
        <v>561</v>
      </c>
      <c r="E694">
        <v>11237</v>
      </c>
      <c r="F694">
        <v>2113</v>
      </c>
      <c r="G694">
        <v>2114</v>
      </c>
      <c r="H694" t="s">
        <v>31</v>
      </c>
      <c r="I694" t="str">
        <f t="array" ref="I694">IFERROR(_xlfn.XLOOKUP(Tabelle7[[#This Row],[NegotiationID]]&amp;"FinalAccept",Tabelle7[NegotiationID]&amp;Tabelle7[ActionType],Tabelle7[ActionType],,0),_xlfn.XLOOKUP(Tabelle7[[#This Row],[NegotiationID]]&amp;"FinalReject",Tabelle7[NegotiationID]&amp;Tabelle7[ActionType],Tabelle7[ActionType],,0))</f>
        <v>FinalAccept</v>
      </c>
      <c r="J694">
        <v>0.55520000000000003</v>
      </c>
      <c r="K694">
        <v>0.56679999999999997</v>
      </c>
      <c r="L694">
        <v>1.1220000000000001</v>
      </c>
      <c r="M694">
        <v>0.011599999999999999</v>
      </c>
      <c r="N694">
        <v>105</v>
      </c>
      <c r="O694">
        <v>2896</v>
      </c>
      <c r="P694">
        <v>13</v>
      </c>
      <c r="Q694" s="3" t="s">
        <v>1087</v>
      </c>
    </row>
    <row r="695" ht="15" customHeight="1">
      <c r="A695" t="e">
        <f t="shared" ca="1" si="494"/>
        <v>#VALUE!</v>
      </c>
      <c r="B695" t="e">
        <f t="array" ref="B695" ca="1">_xlfn.XLOOKUP(Tabelle7[[#This Row],[ExperimentID]]&amp;Tabelle7[[#This Row],[NegotiationID]]&amp;Tabelle7[[#This Row],[MessageID]],ALL_IN_ONE[ExperimentID]&amp;ALL_IN_ONE[NegotiationID]&amp;ALL_IN_ONE[MessageID],ALL_IN_ONE[Gesamt_ID],,0)</f>
        <v>#VALUE!</v>
      </c>
      <c r="C695">
        <f>IF(AND($F694=Tabelle7[[#This Row],[ReceiverID]],$G694=Tabelle7[[#This Row],[SenderID]]),$C694,IF(ISBLANK($G694),$C694,$C694+1))</f>
        <v>120</v>
      </c>
      <c r="D695" t="s">
        <v>561</v>
      </c>
      <c r="E695">
        <v>11855</v>
      </c>
      <c r="F695">
        <v>2114</v>
      </c>
      <c r="G695">
        <v>2113</v>
      </c>
      <c r="H695" t="s">
        <v>31</v>
      </c>
      <c r="I695" t="str">
        <f t="array" ref="I695">IFERROR(_xlfn.XLOOKUP(Tabelle7[[#This Row],[NegotiationID]]&amp;"FinalAccept",Tabelle7[NegotiationID]&amp;Tabelle7[ActionType],Tabelle7[ActionType],,0),_xlfn.XLOOKUP(Tabelle7[[#This Row],[NegotiationID]]&amp;"FinalReject",Tabelle7[NegotiationID]&amp;Tabelle7[ActionType],Tabelle7[ActionType],,0))</f>
        <v>FinalAccept</v>
      </c>
      <c r="J695">
        <v>0.5988</v>
      </c>
      <c r="K695">
        <v>0.53439999999999999</v>
      </c>
      <c r="L695">
        <v>1.1332</v>
      </c>
      <c r="M695">
        <v>0.064399999999999999</v>
      </c>
      <c r="N695">
        <v>139</v>
      </c>
      <c r="O695">
        <v>2896</v>
      </c>
      <c r="P695">
        <v>13</v>
      </c>
      <c r="Q695" s="3" t="s">
        <v>1088</v>
      </c>
    </row>
    <row r="696" ht="15" customHeight="1">
      <c r="A696" t="e">
        <f t="shared" ca="1" si="494"/>
        <v>#VALUE!</v>
      </c>
      <c r="B696" t="e">
        <f t="array" ref="B696" ca="1">_xlfn.XLOOKUP(Tabelle7[[#This Row],[ExperimentID]]&amp;Tabelle7[[#This Row],[NegotiationID]]&amp;Tabelle7[[#This Row],[MessageID]],ALL_IN_ONE[ExperimentID]&amp;ALL_IN_ONE[NegotiationID]&amp;ALL_IN_ONE[MessageID],ALL_IN_ONE[Gesamt_ID],,0)</f>
        <v>#VALUE!</v>
      </c>
      <c r="C696">
        <f>IF(AND($F695=Tabelle7[[#This Row],[ReceiverID]],$G695=Tabelle7[[#This Row],[SenderID]]),$C695,IF(ISBLANK($G695),$C695,$C695+1))</f>
        <v>120</v>
      </c>
      <c r="D696" t="s">
        <v>561</v>
      </c>
      <c r="E696">
        <v>11877</v>
      </c>
      <c r="F696">
        <v>2113</v>
      </c>
      <c r="G696">
        <v>2114</v>
      </c>
      <c r="H696" t="s">
        <v>20</v>
      </c>
      <c r="I696" t="str">
        <f t="array" ref="I696">IFERROR(_xlfn.XLOOKUP(Tabelle7[[#This Row],[NegotiationID]]&amp;"FinalAccept",Tabelle7[NegotiationID]&amp;Tabelle7[ActionType],Tabelle7[ActionType],,0),_xlfn.XLOOKUP(Tabelle7[[#This Row],[NegotiationID]]&amp;"FinalReject",Tabelle7[NegotiationID]&amp;Tabelle7[ActionType],Tabelle7[ActionType],,0))</f>
        <v>FinalAccept</v>
      </c>
      <c r="J696">
        <v>0.53439999999999999</v>
      </c>
      <c r="K696">
        <v>0.5988</v>
      </c>
      <c r="L696">
        <v>1.1332</v>
      </c>
      <c r="M696">
        <v>0.064399999999999999</v>
      </c>
      <c r="N696">
        <v>53</v>
      </c>
      <c r="O696">
        <v>2896</v>
      </c>
      <c r="P696">
        <v>13</v>
      </c>
      <c r="Q696" s="3" t="s">
        <v>1089</v>
      </c>
    </row>
    <row r="697" ht="15" hidden="1" customHeight="1">
      <c r="A697" t="e">
        <f t="shared" ca="1" si="494"/>
        <v>#VALUE!</v>
      </c>
      <c r="B697" t="e">
        <f t="array" ref="B697" ca="1">_xlfn.XLOOKUP(Tabelle7[[#This Row],[ExperimentID]]&amp;Tabelle7[[#This Row],[NegotiationID]]&amp;Tabelle7[[#This Row],[MessageID]],ALL_IN_ONE[ExperimentID]&amp;ALL_IN_ONE[NegotiationID]&amp;ALL_IN_ONE[MessageID],ALL_IN_ONE[Gesamt_ID],,0)</f>
        <v>#VALUE!</v>
      </c>
      <c r="C697">
        <f>IF(AND($F696=Tabelle7[[#This Row],[ReceiverID]],$G696=Tabelle7[[#This Row],[SenderID]]),$C696,IF(ISBLANK($G696),$C696,$C696+1))</f>
        <v>121</v>
      </c>
      <c r="D697" t="s">
        <v>561</v>
      </c>
      <c r="E697">
        <v>2140</v>
      </c>
      <c r="H697" t="s">
        <v>6019</v>
      </c>
      <c r="I697" t="e">
        <f t="array" ref="I697">IFERROR(_xlfn.XLOOKUP(Tabelle7[[#This Row],[NegotiationID]]&amp;"FinalAccept",Tabelle7[NegotiationID]&amp;Tabelle7[ActionType],Tabelle7[ActionType],,0),_xlfn.XLOOKUP(Tabelle7[[#This Row],[NegotiationID]]&amp;"FinalReject",Tabelle7[NegotiationID]&amp;Tabelle7[ActionType],Tabelle7[ActionType],,0))</f>
        <v>#N/A</v>
      </c>
      <c r="N697">
        <v>21</v>
      </c>
      <c r="O697">
        <v>81</v>
      </c>
      <c r="P697">
        <v>2</v>
      </c>
      <c r="Q697" t="s">
        <v>6020</v>
      </c>
    </row>
    <row r="698" ht="15" hidden="1" customHeight="1">
      <c r="A698" t="e">
        <f t="shared" ca="1" si="494"/>
        <v>#VALUE!</v>
      </c>
      <c r="B698" t="e">
        <f t="array" ref="B698" ca="1">_xlfn.XLOOKUP(Tabelle7[[#This Row],[ExperimentID]]&amp;Tabelle7[[#This Row],[NegotiationID]]&amp;Tabelle7[[#This Row],[MessageID]],ALL_IN_ONE[ExperimentID]&amp;ALL_IN_ONE[NegotiationID]&amp;ALL_IN_ONE[MessageID],ALL_IN_ONE[Gesamt_ID],,0)</f>
        <v>#VALUE!</v>
      </c>
      <c r="C698">
        <f>IF(AND($F697=Tabelle7[[#This Row],[ReceiverID]],$G697=Tabelle7[[#This Row],[SenderID]]),$C697,IF(ISBLANK($G697),$C697,$C697+1))</f>
        <v>121</v>
      </c>
      <c r="D698" t="s">
        <v>561</v>
      </c>
      <c r="E698">
        <v>10095</v>
      </c>
      <c r="F698">
        <v>2142</v>
      </c>
      <c r="G698">
        <v>2141</v>
      </c>
      <c r="H698" t="s">
        <v>19</v>
      </c>
      <c r="I698" t="e">
        <f t="array" ref="I698">IFERROR(_xlfn.XLOOKUP(Tabelle7[[#This Row],[NegotiationID]]&amp;"FinalAccept",Tabelle7[NegotiationID]&amp;Tabelle7[ActionType],Tabelle7[ActionType],,0),_xlfn.XLOOKUP(Tabelle7[[#This Row],[NegotiationID]]&amp;"FinalReject",Tabelle7[NegotiationID]&amp;Tabelle7[ActionType],Tabelle7[ActionType],,0))</f>
        <v>#N/A</v>
      </c>
      <c r="J698">
        <v>0.71419999999999995</v>
      </c>
      <c r="K698">
        <v>0.1474</v>
      </c>
      <c r="L698">
        <v>0.86160000000000003</v>
      </c>
      <c r="M698">
        <v>0.56679999999999997</v>
      </c>
      <c r="N698">
        <v>60</v>
      </c>
      <c r="O698">
        <v>81</v>
      </c>
      <c r="P698">
        <v>2</v>
      </c>
      <c r="Q698" s="3" t="s">
        <v>790</v>
      </c>
    </row>
    <row r="699" ht="15" hidden="1" customHeight="1">
      <c r="A699" t="e">
        <f t="shared" ca="1" si="494"/>
        <v>#VALUE!</v>
      </c>
      <c r="B699" t="e">
        <f t="array" ref="B699" ca="1">_xlfn.XLOOKUP(Tabelle7[[#This Row],[ExperimentID]]&amp;Tabelle7[[#This Row],[NegotiationID]]&amp;Tabelle7[[#This Row],[MessageID]],ALL_IN_ONE[ExperimentID]&amp;ALL_IN_ONE[NegotiationID]&amp;ALL_IN_ONE[MessageID],ALL_IN_ONE[Gesamt_ID],,0)</f>
        <v>#VALUE!</v>
      </c>
      <c r="C699">
        <f>IF(AND($F698=Tabelle7[[#This Row],[ReceiverID]],$G698=Tabelle7[[#This Row],[SenderID]]),$C698,IF(ISBLANK($G698),$C698,$C698+1))</f>
        <v>122</v>
      </c>
      <c r="D699" t="s">
        <v>561</v>
      </c>
      <c r="E699">
        <v>2168</v>
      </c>
      <c r="H699" t="s">
        <v>6019</v>
      </c>
      <c r="I699" t="str">
        <f t="array" ref="I699">IFERROR(_xlfn.XLOOKUP(Tabelle7[[#This Row],[NegotiationID]]&amp;"FinalAccept",Tabelle7[NegotiationID]&amp;Tabelle7[ActionType],Tabelle7[ActionType],,0),_xlfn.XLOOKUP(Tabelle7[[#This Row],[NegotiationID]]&amp;"FinalReject",Tabelle7[NegotiationID]&amp;Tabelle7[ActionType],Tabelle7[ActionType],,0))</f>
        <v>FinalAccept</v>
      </c>
      <c r="N699">
        <v>21</v>
      </c>
      <c r="O699">
        <v>1365</v>
      </c>
      <c r="P699">
        <v>5</v>
      </c>
      <c r="Q699" t="s">
        <v>6020</v>
      </c>
    </row>
    <row r="700" ht="15" customHeight="1">
      <c r="A700" t="e">
        <f t="shared" ca="1" si="494"/>
        <v>#VALUE!</v>
      </c>
      <c r="B700" t="e">
        <f t="array" ref="B700" ca="1">_xlfn.XLOOKUP(Tabelle7[[#This Row],[ExperimentID]]&amp;Tabelle7[[#This Row],[NegotiationID]]&amp;Tabelle7[[#This Row],[MessageID]],ALL_IN_ONE[ExperimentID]&amp;ALL_IN_ONE[NegotiationID]&amp;ALL_IN_ONE[MessageID],ALL_IN_ONE[Gesamt_ID],,0)</f>
        <v>#VALUE!</v>
      </c>
      <c r="C700">
        <f>IF(AND($F699=Tabelle7[[#This Row],[ReceiverID]],$G699=Tabelle7[[#This Row],[SenderID]]),$C699,IF(ISBLANK($G699),$C699,$C699+1))</f>
        <v>122</v>
      </c>
      <c r="D700" t="s">
        <v>561</v>
      </c>
      <c r="E700">
        <v>8254</v>
      </c>
      <c r="F700">
        <v>2170</v>
      </c>
      <c r="G700">
        <v>2169</v>
      </c>
      <c r="H700" t="s">
        <v>19</v>
      </c>
      <c r="I700" t="str">
        <f t="array" ref="I700">IFERROR(_xlfn.XLOOKUP(Tabelle7[[#This Row],[NegotiationID]]&amp;"FinalAccept",Tabelle7[NegotiationID]&amp;Tabelle7[ActionType],Tabelle7[ActionType],,0),_xlfn.XLOOKUP(Tabelle7[[#This Row],[NegotiationID]]&amp;"FinalReject",Tabelle7[NegotiationID]&amp;Tabelle7[ActionType],Tabelle7[ActionType],,0))</f>
        <v>FinalAccept</v>
      </c>
      <c r="J700">
        <v>1</v>
      </c>
      <c r="K700">
        <v>0.35439999999999999</v>
      </c>
      <c r="L700">
        <v>1.3544</v>
      </c>
      <c r="M700">
        <v>0.64559999999999995</v>
      </c>
      <c r="N700">
        <v>496</v>
      </c>
      <c r="O700">
        <v>1365</v>
      </c>
      <c r="P700">
        <v>5</v>
      </c>
      <c r="Q700" s="3" t="s">
        <v>1090</v>
      </c>
    </row>
    <row r="701" ht="15" customHeight="1">
      <c r="A701" t="e">
        <f t="shared" ca="1" si="494"/>
        <v>#VALUE!</v>
      </c>
      <c r="B701" t="e">
        <f t="array" ref="B701" ca="1">_xlfn.XLOOKUP(Tabelle7[[#This Row],[ExperimentID]]&amp;Tabelle7[[#This Row],[NegotiationID]]&amp;Tabelle7[[#This Row],[MessageID]],ALL_IN_ONE[ExperimentID]&amp;ALL_IN_ONE[NegotiationID]&amp;ALL_IN_ONE[MessageID],ALL_IN_ONE[Gesamt_ID],,0)</f>
        <v>#VALUE!</v>
      </c>
      <c r="C701">
        <f>IF(AND($F700=Tabelle7[[#This Row],[ReceiverID]],$G700=Tabelle7[[#This Row],[SenderID]]),$C700,IF(ISBLANK($G700),$C700,$C700+1))</f>
        <v>122</v>
      </c>
      <c r="D701" t="s">
        <v>561</v>
      </c>
      <c r="E701">
        <v>9308</v>
      </c>
      <c r="F701">
        <v>2169</v>
      </c>
      <c r="G701">
        <v>2170</v>
      </c>
      <c r="H701" t="s">
        <v>31</v>
      </c>
      <c r="I701" t="str">
        <f t="array" ref="I701">IFERROR(_xlfn.XLOOKUP(Tabelle7[[#This Row],[NegotiationID]]&amp;"FinalAccept",Tabelle7[NegotiationID]&amp;Tabelle7[ActionType],Tabelle7[ActionType],,0),_xlfn.XLOOKUP(Tabelle7[[#This Row],[NegotiationID]]&amp;"FinalReject",Tabelle7[NegotiationID]&amp;Tabelle7[ActionType],Tabelle7[ActionType],,0))</f>
        <v>FinalAccept</v>
      </c>
      <c r="J701">
        <v>0.68620000000000003</v>
      </c>
      <c r="K701">
        <v>0.18440000000000001</v>
      </c>
      <c r="L701">
        <v>0.87060000000000004</v>
      </c>
      <c r="M701">
        <v>0.50180000000000002</v>
      </c>
      <c r="N701">
        <v>259</v>
      </c>
      <c r="O701">
        <v>1365</v>
      </c>
      <c r="P701">
        <v>5</v>
      </c>
      <c r="Q701" t="s">
        <v>1091</v>
      </c>
    </row>
    <row r="702" ht="15" customHeight="1">
      <c r="A702" t="e">
        <f t="shared" ca="1" si="494"/>
        <v>#VALUE!</v>
      </c>
      <c r="B702" t="e">
        <f t="array" ref="B702" ca="1">_xlfn.XLOOKUP(Tabelle7[[#This Row],[ExperimentID]]&amp;Tabelle7[[#This Row],[NegotiationID]]&amp;Tabelle7[[#This Row],[MessageID]],ALL_IN_ONE[ExperimentID]&amp;ALL_IN_ONE[NegotiationID]&amp;ALL_IN_ONE[MessageID],ALL_IN_ONE[Gesamt_ID],,0)</f>
        <v>#VALUE!</v>
      </c>
      <c r="C702">
        <f>IF(AND($F701=Tabelle7[[#This Row],[ReceiverID]],$G701=Tabelle7[[#This Row],[SenderID]]),$C701,IF(ISBLANK($G701),$C701,$C701+1))</f>
        <v>122</v>
      </c>
      <c r="D702" t="s">
        <v>561</v>
      </c>
      <c r="E702">
        <v>9979</v>
      </c>
      <c r="F702">
        <v>2170</v>
      </c>
      <c r="G702">
        <v>2169</v>
      </c>
      <c r="H702" t="s">
        <v>31</v>
      </c>
      <c r="I702" t="str">
        <f t="array" ref="I702">IFERROR(_xlfn.XLOOKUP(Tabelle7[[#This Row],[NegotiationID]]&amp;"FinalAccept",Tabelle7[NegotiationID]&amp;Tabelle7[ActionType],Tabelle7[ActionType],,0),_xlfn.XLOOKUP(Tabelle7[[#This Row],[NegotiationID]]&amp;"FinalReject",Tabelle7[NegotiationID]&amp;Tabelle7[ActionType],Tabelle7[ActionType],,0))</f>
        <v>FinalAccept</v>
      </c>
      <c r="J702">
        <v>0.89600000000000002</v>
      </c>
      <c r="K702">
        <v>0.1552</v>
      </c>
      <c r="L702">
        <v>1.0511999999999999</v>
      </c>
      <c r="M702">
        <v>0.74080000000000001</v>
      </c>
      <c r="N702">
        <v>556</v>
      </c>
      <c r="O702">
        <v>1365</v>
      </c>
      <c r="P702">
        <v>5</v>
      </c>
      <c r="Q702" s="3" t="s">
        <v>1092</v>
      </c>
    </row>
    <row r="703" ht="15" customHeight="1">
      <c r="A703" t="e">
        <f t="shared" ca="1" si="494"/>
        <v>#VALUE!</v>
      </c>
      <c r="B703" t="e">
        <f t="array" ref="B703" ca="1">_xlfn.XLOOKUP(Tabelle7[[#This Row],[ExperimentID]]&amp;Tabelle7[[#This Row],[NegotiationID]]&amp;Tabelle7[[#This Row],[MessageID]],ALL_IN_ONE[ExperimentID]&amp;ALL_IN_ONE[NegotiationID]&amp;ALL_IN_ONE[MessageID],ALL_IN_ONE[Gesamt_ID],,0)</f>
        <v>#VALUE!</v>
      </c>
      <c r="C703">
        <f>IF(AND($F702=Tabelle7[[#This Row],[ReceiverID]],$G702=Tabelle7[[#This Row],[SenderID]]),$C702,IF(ISBLANK($G702),$C702,$C702+1))</f>
        <v>122</v>
      </c>
      <c r="D703" t="s">
        <v>561</v>
      </c>
      <c r="E703">
        <v>13961</v>
      </c>
      <c r="F703">
        <v>2169</v>
      </c>
      <c r="G703">
        <v>2170</v>
      </c>
      <c r="H703" t="s">
        <v>20</v>
      </c>
      <c r="I703" t="str">
        <f t="array" ref="I703">IFERROR(_xlfn.XLOOKUP(Tabelle7[[#This Row],[NegotiationID]]&amp;"FinalAccept",Tabelle7[NegotiationID]&amp;Tabelle7[ActionType],Tabelle7[ActionType],,0),_xlfn.XLOOKUP(Tabelle7[[#This Row],[NegotiationID]]&amp;"FinalReject",Tabelle7[NegotiationID]&amp;Tabelle7[ActionType],Tabelle7[ActionType],,0))</f>
        <v>FinalAccept</v>
      </c>
      <c r="J703">
        <v>0.1552</v>
      </c>
      <c r="K703">
        <v>0.89600000000000002</v>
      </c>
      <c r="L703">
        <v>1.0511999999999999</v>
      </c>
      <c r="M703">
        <v>0.74080000000000001</v>
      </c>
      <c r="N703">
        <v>33</v>
      </c>
      <c r="O703">
        <v>1365</v>
      </c>
      <c r="P703">
        <v>5</v>
      </c>
      <c r="Q703" t="s">
        <v>1093</v>
      </c>
    </row>
    <row r="704" ht="15" hidden="1" customHeight="1">
      <c r="A704" t="e">
        <f t="shared" ca="1" si="494"/>
        <v>#VALUE!</v>
      </c>
      <c r="B704" t="e">
        <f t="array" ref="B704" ca="1">_xlfn.XLOOKUP(Tabelle7[[#This Row],[ExperimentID]]&amp;Tabelle7[[#This Row],[NegotiationID]]&amp;Tabelle7[[#This Row],[MessageID]],ALL_IN_ONE[ExperimentID]&amp;ALL_IN_ONE[NegotiationID]&amp;ALL_IN_ONE[MessageID],ALL_IN_ONE[Gesamt_ID],,0)</f>
        <v>#VALUE!</v>
      </c>
      <c r="C704">
        <f>IF(AND($F703=Tabelle7[[#This Row],[ReceiverID]],$G703=Tabelle7[[#This Row],[SenderID]]),$C703,IF(ISBLANK($G703),$C703,$C703+1))</f>
        <v>123</v>
      </c>
      <c r="D704" t="s">
        <v>561</v>
      </c>
      <c r="E704">
        <v>2196</v>
      </c>
      <c r="H704" t="s">
        <v>6019</v>
      </c>
      <c r="I704" t="str">
        <f t="array" ref="I704">IFERROR(_xlfn.XLOOKUP(Tabelle7[[#This Row],[NegotiationID]]&amp;"FinalAccept",Tabelle7[NegotiationID]&amp;Tabelle7[ActionType],Tabelle7[ActionType],,0),_xlfn.XLOOKUP(Tabelle7[[#This Row],[NegotiationID]]&amp;"FinalReject",Tabelle7[NegotiationID]&amp;Tabelle7[ActionType],Tabelle7[ActionType],,0))</f>
        <v>FinalAccept</v>
      </c>
      <c r="N704">
        <v>21</v>
      </c>
      <c r="O704">
        <v>1938</v>
      </c>
      <c r="P704">
        <v>10</v>
      </c>
      <c r="Q704" t="s">
        <v>6020</v>
      </c>
    </row>
    <row r="705" ht="15" customHeight="1">
      <c r="A705" t="e">
        <f t="shared" ca="1" si="494"/>
        <v>#VALUE!</v>
      </c>
      <c r="B705" t="e">
        <f t="array" ref="B705" ca="1">_xlfn.XLOOKUP(Tabelle7[[#This Row],[ExperimentID]]&amp;Tabelle7[[#This Row],[NegotiationID]]&amp;Tabelle7[[#This Row],[MessageID]],ALL_IN_ONE[ExperimentID]&amp;ALL_IN_ONE[NegotiationID]&amp;ALL_IN_ONE[MessageID],ALL_IN_ONE[Gesamt_ID],,0)</f>
        <v>#VALUE!</v>
      </c>
      <c r="C705">
        <f>IF(AND($F704=Tabelle7[[#This Row],[ReceiverID]],$G704=Tabelle7[[#This Row],[SenderID]]),$C704,IF(ISBLANK($G704),$C704,$C704+1))</f>
        <v>123</v>
      </c>
      <c r="D705" t="s">
        <v>561</v>
      </c>
      <c r="E705">
        <v>8241</v>
      </c>
      <c r="F705">
        <v>2198</v>
      </c>
      <c r="G705">
        <v>2197</v>
      </c>
      <c r="H705" t="s">
        <v>19</v>
      </c>
      <c r="I705" t="str">
        <f t="array" ref="I705">IFERROR(_xlfn.XLOOKUP(Tabelle7[[#This Row],[NegotiationID]]&amp;"FinalAccept",Tabelle7[NegotiationID]&amp;Tabelle7[ActionType],Tabelle7[ActionType],,0),_xlfn.XLOOKUP(Tabelle7[[#This Row],[NegotiationID]]&amp;"FinalReject",Tabelle7[NegotiationID]&amp;Tabelle7[ActionType],Tabelle7[ActionType],,0))</f>
        <v>FinalAccept</v>
      </c>
      <c r="J705">
        <v>0.71999999999999997</v>
      </c>
      <c r="K705">
        <v>0.054399999999999997</v>
      </c>
      <c r="L705">
        <v>0.77439999999999998</v>
      </c>
      <c r="M705">
        <v>0.66559999999999997</v>
      </c>
      <c r="N705">
        <v>242</v>
      </c>
      <c r="O705">
        <v>1938</v>
      </c>
      <c r="P705">
        <v>10</v>
      </c>
      <c r="Q705" s="3" t="s">
        <v>1094</v>
      </c>
    </row>
    <row r="706" ht="15" customHeight="1">
      <c r="A706" t="e">
        <f t="shared" ref="A706:A769" ca="1" si="495">MID(CELL("Dateiname",$A$1),FIND("]",CELL("Dateiname",$A$1))+1,31)</f>
        <v>#VALUE!</v>
      </c>
      <c r="B706" t="e">
        <f t="array" ref="B706" ca="1">_xlfn.XLOOKUP(Tabelle7[[#This Row],[ExperimentID]]&amp;Tabelle7[[#This Row],[NegotiationID]]&amp;Tabelle7[[#This Row],[MessageID]],ALL_IN_ONE[ExperimentID]&amp;ALL_IN_ONE[NegotiationID]&amp;ALL_IN_ONE[MessageID],ALL_IN_ONE[Gesamt_ID],,0)</f>
        <v>#VALUE!</v>
      </c>
      <c r="C706">
        <f>IF(AND($F705=Tabelle7[[#This Row],[ReceiverID]],$G705=Tabelle7[[#This Row],[SenderID]]),$C705,IF(ISBLANK($G705),$C705,$C705+1))</f>
        <v>123</v>
      </c>
      <c r="D706" t="s">
        <v>561</v>
      </c>
      <c r="E706">
        <v>8640</v>
      </c>
      <c r="F706">
        <v>2197</v>
      </c>
      <c r="G706">
        <v>2198</v>
      </c>
      <c r="H706" t="s">
        <v>31</v>
      </c>
      <c r="I706" t="str">
        <f t="array" ref="I706">IFERROR(_xlfn.XLOOKUP(Tabelle7[[#This Row],[NegotiationID]]&amp;"FinalAccept",Tabelle7[NegotiationID]&amp;Tabelle7[ActionType],Tabelle7[ActionType],,0),_xlfn.XLOOKUP(Tabelle7[[#This Row],[NegotiationID]]&amp;"FinalReject",Tabelle7[NegotiationID]&amp;Tabelle7[ActionType],Tabelle7[ActionType],,0))</f>
        <v>FinalAccept</v>
      </c>
      <c r="J706">
        <v>0.81759999999999999</v>
      </c>
      <c r="K706">
        <v>0.1484</v>
      </c>
      <c r="L706">
        <v>0.96599999999999997</v>
      </c>
      <c r="M706">
        <v>0.66920000000000002</v>
      </c>
      <c r="N706">
        <v>421</v>
      </c>
      <c r="O706">
        <v>1938</v>
      </c>
      <c r="P706">
        <v>10</v>
      </c>
      <c r="Q706" s="3" t="s">
        <v>1095</v>
      </c>
    </row>
    <row r="707" ht="15" customHeight="1">
      <c r="A707" t="e">
        <f t="shared" ca="1" si="495"/>
        <v>#VALUE!</v>
      </c>
      <c r="B707" t="e">
        <f t="array" ref="B707" ca="1">_xlfn.XLOOKUP(Tabelle7[[#This Row],[ExperimentID]]&amp;Tabelle7[[#This Row],[NegotiationID]]&amp;Tabelle7[[#This Row],[MessageID]],ALL_IN_ONE[ExperimentID]&amp;ALL_IN_ONE[NegotiationID]&amp;ALL_IN_ONE[MessageID],ALL_IN_ONE[Gesamt_ID],,0)</f>
        <v>#VALUE!</v>
      </c>
      <c r="C707">
        <f>IF(AND($F706=Tabelle7[[#This Row],[ReceiverID]],$G706=Tabelle7[[#This Row],[SenderID]]),$C706,IF(ISBLANK($G706),$C706,$C706+1))</f>
        <v>123</v>
      </c>
      <c r="D707" t="s">
        <v>561</v>
      </c>
      <c r="E707">
        <v>9934</v>
      </c>
      <c r="F707">
        <v>2198</v>
      </c>
      <c r="G707">
        <v>2197</v>
      </c>
      <c r="H707" t="s">
        <v>31</v>
      </c>
      <c r="I707" t="str">
        <f t="array" ref="I707">IFERROR(_xlfn.XLOOKUP(Tabelle7[[#This Row],[NegotiationID]]&amp;"FinalAccept",Tabelle7[NegotiationID]&amp;Tabelle7[ActionType],Tabelle7[ActionType],,0),_xlfn.XLOOKUP(Tabelle7[[#This Row],[NegotiationID]]&amp;"FinalReject",Tabelle7[NegotiationID]&amp;Tabelle7[ActionType],Tabelle7[ActionType],,0))</f>
        <v>FinalAccept</v>
      </c>
      <c r="J707">
        <v>0.96799999999999997</v>
      </c>
      <c r="K707">
        <v>0.12920000000000001</v>
      </c>
      <c r="L707">
        <v>1.0972</v>
      </c>
      <c r="M707">
        <v>0.83879999999999999</v>
      </c>
      <c r="N707">
        <v>226</v>
      </c>
      <c r="O707">
        <v>1938</v>
      </c>
      <c r="P707">
        <v>10</v>
      </c>
      <c r="Q707" s="3" t="s">
        <v>1096</v>
      </c>
    </row>
    <row r="708" ht="15" customHeight="1">
      <c r="A708" t="e">
        <f t="shared" ca="1" si="495"/>
        <v>#VALUE!</v>
      </c>
      <c r="B708" t="e">
        <f t="array" ref="B708" ca="1">_xlfn.XLOOKUP(Tabelle7[[#This Row],[ExperimentID]]&amp;Tabelle7[[#This Row],[NegotiationID]]&amp;Tabelle7[[#This Row],[MessageID]],ALL_IN_ONE[ExperimentID]&amp;ALL_IN_ONE[NegotiationID]&amp;ALL_IN_ONE[MessageID],ALL_IN_ONE[Gesamt_ID],,0)</f>
        <v>#VALUE!</v>
      </c>
      <c r="C708">
        <f>IF(AND($F707=Tabelle7[[#This Row],[ReceiverID]],$G707=Tabelle7[[#This Row],[SenderID]]),$C707,IF(ISBLANK($G707),$C707,$C707+1))</f>
        <v>123</v>
      </c>
      <c r="D708" t="s">
        <v>561</v>
      </c>
      <c r="E708">
        <v>11325</v>
      </c>
      <c r="F708">
        <v>2197</v>
      </c>
      <c r="G708">
        <v>2198</v>
      </c>
      <c r="H708" t="s">
        <v>31</v>
      </c>
      <c r="I708" t="str">
        <f t="array" ref="I708">IFERROR(_xlfn.XLOOKUP(Tabelle7[[#This Row],[NegotiationID]]&amp;"FinalAccept",Tabelle7[NegotiationID]&amp;Tabelle7[ActionType],Tabelle7[ActionType],,0),_xlfn.XLOOKUP(Tabelle7[[#This Row],[NegotiationID]]&amp;"FinalReject",Tabelle7[NegotiationID]&amp;Tabelle7[ActionType],Tabelle7[ActionType],,0))</f>
        <v>FinalAccept</v>
      </c>
      <c r="J708">
        <v>0.62380000000000002</v>
      </c>
      <c r="K708">
        <v>0.40279999999999999</v>
      </c>
      <c r="L708">
        <v>1.0266</v>
      </c>
      <c r="M708">
        <v>0.221</v>
      </c>
      <c r="N708">
        <v>334</v>
      </c>
      <c r="O708">
        <v>1938</v>
      </c>
      <c r="P708">
        <v>10</v>
      </c>
      <c r="Q708" s="3" t="s">
        <v>1097</v>
      </c>
    </row>
    <row r="709" ht="15" customHeight="1">
      <c r="A709" t="e">
        <f t="shared" ca="1" si="495"/>
        <v>#VALUE!</v>
      </c>
      <c r="B709" t="e">
        <f t="array" ref="B709" ca="1">_xlfn.XLOOKUP(Tabelle7[[#This Row],[ExperimentID]]&amp;Tabelle7[[#This Row],[NegotiationID]]&amp;Tabelle7[[#This Row],[MessageID]],ALL_IN_ONE[ExperimentID]&amp;ALL_IN_ONE[NegotiationID]&amp;ALL_IN_ONE[MessageID],ALL_IN_ONE[Gesamt_ID],,0)</f>
        <v>#VALUE!</v>
      </c>
      <c r="C709">
        <f>IF(AND($F708=Tabelle7[[#This Row],[ReceiverID]],$G708=Tabelle7[[#This Row],[SenderID]]),$C708,IF(ISBLANK($G708),$C708,$C708+1))</f>
        <v>123</v>
      </c>
      <c r="D709" t="s">
        <v>561</v>
      </c>
      <c r="E709">
        <v>11652</v>
      </c>
      <c r="F709">
        <v>2198</v>
      </c>
      <c r="G709">
        <v>2197</v>
      </c>
      <c r="H709" t="s">
        <v>31</v>
      </c>
      <c r="I709" t="str">
        <f t="array" ref="I709">IFERROR(_xlfn.XLOOKUP(Tabelle7[[#This Row],[NegotiationID]]&amp;"FinalAccept",Tabelle7[NegotiationID]&amp;Tabelle7[ActionType],Tabelle7[ActionType],,0),_xlfn.XLOOKUP(Tabelle7[[#This Row],[NegotiationID]]&amp;"FinalReject",Tabelle7[NegotiationID]&amp;Tabelle7[ActionType],Tabelle7[ActionType],,0))</f>
        <v>FinalAccept</v>
      </c>
      <c r="J709">
        <v>0.71599999999999997</v>
      </c>
      <c r="K709">
        <v>0.3352</v>
      </c>
      <c r="L709">
        <v>1.0511999999999999</v>
      </c>
      <c r="M709">
        <v>0.38080000000000003</v>
      </c>
      <c r="N709">
        <v>226</v>
      </c>
      <c r="O709">
        <v>1938</v>
      </c>
      <c r="P709">
        <v>10</v>
      </c>
      <c r="Q709" s="3" t="s">
        <v>1098</v>
      </c>
    </row>
    <row r="710" ht="15" customHeight="1">
      <c r="A710" t="e">
        <f t="shared" ca="1" si="495"/>
        <v>#VALUE!</v>
      </c>
      <c r="B710" t="e">
        <f t="array" ref="B710" ca="1">_xlfn.XLOOKUP(Tabelle7[[#This Row],[ExperimentID]]&amp;Tabelle7[[#This Row],[NegotiationID]]&amp;Tabelle7[[#This Row],[MessageID]],ALL_IN_ONE[ExperimentID]&amp;ALL_IN_ONE[NegotiationID]&amp;ALL_IN_ONE[MessageID],ALL_IN_ONE[Gesamt_ID],,0)</f>
        <v>#VALUE!</v>
      </c>
      <c r="C710">
        <f>IF(AND($F709=Tabelle7[[#This Row],[ReceiverID]],$G709=Tabelle7[[#This Row],[SenderID]]),$C709,IF(ISBLANK($G709),$C709,$C709+1))</f>
        <v>123</v>
      </c>
      <c r="D710" t="s">
        <v>561</v>
      </c>
      <c r="E710">
        <v>11695</v>
      </c>
      <c r="F710">
        <v>2197</v>
      </c>
      <c r="G710">
        <v>2198</v>
      </c>
      <c r="H710" t="s">
        <v>31</v>
      </c>
      <c r="I710" t="str">
        <f t="array" ref="I710">IFERROR(_xlfn.XLOOKUP(Tabelle7[[#This Row],[NegotiationID]]&amp;"FinalAccept",Tabelle7[NegotiationID]&amp;Tabelle7[ActionType],Tabelle7[ActionType],,0),_xlfn.XLOOKUP(Tabelle7[[#This Row],[NegotiationID]]&amp;"FinalReject",Tabelle7[NegotiationID]&amp;Tabelle7[ActionType],Tabelle7[ActionType],,0))</f>
        <v>FinalAccept</v>
      </c>
      <c r="J710">
        <v>0.50919999999999999</v>
      </c>
      <c r="K710">
        <v>0.58799999999999997</v>
      </c>
      <c r="L710">
        <v>1.0972</v>
      </c>
      <c r="M710">
        <v>0.078799999999999995</v>
      </c>
      <c r="N710">
        <v>207</v>
      </c>
      <c r="O710">
        <v>1938</v>
      </c>
      <c r="P710">
        <v>10</v>
      </c>
      <c r="Q710" s="3" t="s">
        <v>1099</v>
      </c>
    </row>
    <row r="711" ht="15" customHeight="1">
      <c r="A711" t="e">
        <f t="shared" ca="1" si="495"/>
        <v>#VALUE!</v>
      </c>
      <c r="B711" t="e">
        <f t="array" ref="B711" ca="1">_xlfn.XLOOKUP(Tabelle7[[#This Row],[ExperimentID]]&amp;Tabelle7[[#This Row],[NegotiationID]]&amp;Tabelle7[[#This Row],[MessageID]],ALL_IN_ONE[ExperimentID]&amp;ALL_IN_ONE[NegotiationID]&amp;ALL_IN_ONE[MessageID],ALL_IN_ONE[Gesamt_ID],,0)</f>
        <v>#VALUE!</v>
      </c>
      <c r="C711">
        <f>IF(AND($F710=Tabelle7[[#This Row],[ReceiverID]],$G710=Tabelle7[[#This Row],[SenderID]]),$C710,IF(ISBLANK($G710),$C710,$C710+1))</f>
        <v>123</v>
      </c>
      <c r="D711" t="s">
        <v>561</v>
      </c>
      <c r="E711">
        <v>12198</v>
      </c>
      <c r="F711">
        <v>2198</v>
      </c>
      <c r="G711">
        <v>2197</v>
      </c>
      <c r="H711" t="s">
        <v>31</v>
      </c>
      <c r="I711" t="str">
        <f t="array" ref="I711">IFERROR(_xlfn.XLOOKUP(Tabelle7[[#This Row],[NegotiationID]]&amp;"FinalAccept",Tabelle7[NegotiationID]&amp;Tabelle7[ActionType],Tabelle7[ActionType],,0),_xlfn.XLOOKUP(Tabelle7[[#This Row],[NegotiationID]]&amp;"FinalReject",Tabelle7[NegotiationID]&amp;Tabelle7[ActionType],Tabelle7[ActionType],,0))</f>
        <v>FinalAccept</v>
      </c>
      <c r="J711">
        <v>0.67759999999999998</v>
      </c>
      <c r="K711">
        <v>0.37040000000000001</v>
      </c>
      <c r="L711">
        <v>1.048</v>
      </c>
      <c r="M711">
        <v>0.30719999999999997</v>
      </c>
      <c r="N711">
        <v>98</v>
      </c>
      <c r="O711">
        <v>1938</v>
      </c>
      <c r="P711">
        <v>10</v>
      </c>
      <c r="Q711" s="3" t="s">
        <v>1100</v>
      </c>
    </row>
    <row r="712" ht="15" customHeight="1">
      <c r="A712" t="e">
        <f t="shared" ca="1" si="495"/>
        <v>#VALUE!</v>
      </c>
      <c r="B712" t="e">
        <f t="array" ref="B712" ca="1">_xlfn.XLOOKUP(Tabelle7[[#This Row],[ExperimentID]]&amp;Tabelle7[[#This Row],[NegotiationID]]&amp;Tabelle7[[#This Row],[MessageID]],ALL_IN_ONE[ExperimentID]&amp;ALL_IN_ONE[NegotiationID]&amp;ALL_IN_ONE[MessageID],ALL_IN_ONE[Gesamt_ID],,0)</f>
        <v>#VALUE!</v>
      </c>
      <c r="C712">
        <f>IF(AND($F711=Tabelle7[[#This Row],[ReceiverID]],$G711=Tabelle7[[#This Row],[SenderID]]),$C711,IF(ISBLANK($G711),$C711,$C711+1))</f>
        <v>123</v>
      </c>
      <c r="D712" t="s">
        <v>561</v>
      </c>
      <c r="E712">
        <v>12239</v>
      </c>
      <c r="F712">
        <v>2197</v>
      </c>
      <c r="G712">
        <v>2198</v>
      </c>
      <c r="H712" t="s">
        <v>31</v>
      </c>
      <c r="I712" t="str">
        <f t="array" ref="I712">IFERROR(_xlfn.XLOOKUP(Tabelle7[[#This Row],[NegotiationID]]&amp;"FinalAccept",Tabelle7[NegotiationID]&amp;Tabelle7[ActionType],Tabelle7[ActionType],,0),_xlfn.XLOOKUP(Tabelle7[[#This Row],[NegotiationID]]&amp;"FinalReject",Tabelle7[NegotiationID]&amp;Tabelle7[ActionType],Tabelle7[ActionType],,0))</f>
        <v>FinalAccept</v>
      </c>
      <c r="J712">
        <v>0.4884</v>
      </c>
      <c r="K712">
        <v>0.62</v>
      </c>
      <c r="L712">
        <v>1.1084000000000001</v>
      </c>
      <c r="M712">
        <v>0.13159999999999999</v>
      </c>
      <c r="N712">
        <v>104</v>
      </c>
      <c r="O712">
        <v>1938</v>
      </c>
      <c r="P712">
        <v>10</v>
      </c>
      <c r="Q712" s="3" t="s">
        <v>1101</v>
      </c>
    </row>
    <row r="713" ht="15" customHeight="1">
      <c r="A713" t="e">
        <f t="shared" ca="1" si="495"/>
        <v>#VALUE!</v>
      </c>
      <c r="B713" t="e">
        <f t="array" ref="B713" ca="1">_xlfn.XLOOKUP(Tabelle7[[#This Row],[ExperimentID]]&amp;Tabelle7[[#This Row],[NegotiationID]]&amp;Tabelle7[[#This Row],[MessageID]],ALL_IN_ONE[ExperimentID]&amp;ALL_IN_ONE[NegotiationID]&amp;ALL_IN_ONE[MessageID],ALL_IN_ONE[Gesamt_ID],,0)</f>
        <v>#VALUE!</v>
      </c>
      <c r="C713">
        <f>IF(AND($F712=Tabelle7[[#This Row],[ReceiverID]],$G712=Tabelle7[[#This Row],[SenderID]]),$C712,IF(ISBLANK($G712),$C712,$C712+1))</f>
        <v>123</v>
      </c>
      <c r="D713" t="s">
        <v>561</v>
      </c>
      <c r="E713">
        <v>12435</v>
      </c>
      <c r="F713">
        <v>2198</v>
      </c>
      <c r="G713">
        <v>2197</v>
      </c>
      <c r="H713" t="s">
        <v>20</v>
      </c>
      <c r="I713" t="str">
        <f t="array" ref="I713">IFERROR(_xlfn.XLOOKUP(Tabelle7[[#This Row],[NegotiationID]]&amp;"FinalAccept",Tabelle7[NegotiationID]&amp;Tabelle7[ActionType],Tabelle7[ActionType],,0),_xlfn.XLOOKUP(Tabelle7[[#This Row],[NegotiationID]]&amp;"FinalReject",Tabelle7[NegotiationID]&amp;Tabelle7[ActionType],Tabelle7[ActionType],,0))</f>
        <v>FinalAccept</v>
      </c>
      <c r="J713">
        <v>0.62</v>
      </c>
      <c r="K713">
        <v>0.4884</v>
      </c>
      <c r="L713">
        <v>1.1084000000000001</v>
      </c>
      <c r="M713">
        <v>0.13159999999999999</v>
      </c>
      <c r="N713">
        <v>59</v>
      </c>
      <c r="O713">
        <v>1938</v>
      </c>
      <c r="P713">
        <v>10</v>
      </c>
      <c r="Q713" s="3" t="s">
        <v>1102</v>
      </c>
    </row>
    <row r="714" ht="15" hidden="1" customHeight="1">
      <c r="A714" t="e">
        <f t="shared" ca="1" si="495"/>
        <v>#VALUE!</v>
      </c>
      <c r="B714" t="e">
        <f t="array" ref="B714" ca="1">_xlfn.XLOOKUP(Tabelle7[[#This Row],[ExperimentID]]&amp;Tabelle7[[#This Row],[NegotiationID]]&amp;Tabelle7[[#This Row],[MessageID]],ALL_IN_ONE[ExperimentID]&amp;ALL_IN_ONE[NegotiationID]&amp;ALL_IN_ONE[MessageID],ALL_IN_ONE[Gesamt_ID],,0)</f>
        <v>#VALUE!</v>
      </c>
      <c r="C714">
        <f>IF(AND($F713=Tabelle7[[#This Row],[ReceiverID]],$G713=Tabelle7[[#This Row],[SenderID]]),$C713,IF(ISBLANK($G713),$C713,$C713+1))</f>
        <v>124</v>
      </c>
      <c r="D714" t="s">
        <v>561</v>
      </c>
      <c r="E714">
        <v>2224</v>
      </c>
      <c r="H714" t="s">
        <v>6019</v>
      </c>
      <c r="I714" t="str">
        <f t="array" ref="I714">IFERROR(_xlfn.XLOOKUP(Tabelle7[[#This Row],[NegotiationID]]&amp;"FinalAccept",Tabelle7[NegotiationID]&amp;Tabelle7[ActionType],Tabelle7[ActionType],,0),_xlfn.XLOOKUP(Tabelle7[[#This Row],[NegotiationID]]&amp;"FinalReject",Tabelle7[NegotiationID]&amp;Tabelle7[ActionType],Tabelle7[ActionType],,0))</f>
        <v>FinalAccept</v>
      </c>
      <c r="N714">
        <v>21</v>
      </c>
      <c r="O714">
        <v>21</v>
      </c>
      <c r="P714">
        <v>1</v>
      </c>
      <c r="Q714" t="s">
        <v>6020</v>
      </c>
    </row>
    <row r="715" ht="15" hidden="1" customHeight="1">
      <c r="A715" t="e">
        <f t="shared" ca="1" si="495"/>
        <v>#VALUE!</v>
      </c>
      <c r="B715" t="e">
        <f t="array" ref="B715" ca="1">_xlfn.XLOOKUP(Tabelle7[[#This Row],[ExperimentID]]&amp;Tabelle7[[#This Row],[NegotiationID]]&amp;Tabelle7[[#This Row],[MessageID]],ALL_IN_ONE[ExperimentID]&amp;ALL_IN_ONE[NegotiationID]&amp;ALL_IN_ONE[MessageID],ALL_IN_ONE[Gesamt_ID],,0)</f>
        <v>#VALUE!</v>
      </c>
      <c r="C715">
        <f>IF(AND($F714=Tabelle7[[#This Row],[ReceiverID]],$G714=Tabelle7[[#This Row],[SenderID]]),$C714,IF(ISBLANK($G714),$C714,$C714+1))</f>
        <v>124</v>
      </c>
      <c r="D715" t="s">
        <v>561</v>
      </c>
      <c r="E715">
        <v>2252</v>
      </c>
      <c r="H715" t="s">
        <v>6019</v>
      </c>
      <c r="I715" t="str">
        <f t="array" ref="I715">IFERROR(_xlfn.XLOOKUP(Tabelle7[[#This Row],[NegotiationID]]&amp;"FinalAccept",Tabelle7[NegotiationID]&amp;Tabelle7[ActionType],Tabelle7[ActionType],,0),_xlfn.XLOOKUP(Tabelle7[[#This Row],[NegotiationID]]&amp;"FinalReject",Tabelle7[NegotiationID]&amp;Tabelle7[ActionType],Tabelle7[ActionType],,0))</f>
        <v>FinalAccept</v>
      </c>
      <c r="N715">
        <v>21</v>
      </c>
      <c r="O715">
        <v>21</v>
      </c>
      <c r="P715">
        <v>1</v>
      </c>
      <c r="Q715" t="s">
        <v>6020</v>
      </c>
    </row>
    <row r="716" ht="15" hidden="1" customHeight="1">
      <c r="A716" t="e">
        <f t="shared" ca="1" si="495"/>
        <v>#VALUE!</v>
      </c>
      <c r="B716" t="e">
        <f t="array" ref="B716" ca="1">_xlfn.XLOOKUP(Tabelle7[[#This Row],[ExperimentID]]&amp;Tabelle7[[#This Row],[NegotiationID]]&amp;Tabelle7[[#This Row],[MessageID]],ALL_IN_ONE[ExperimentID]&amp;ALL_IN_ONE[NegotiationID]&amp;ALL_IN_ONE[MessageID],ALL_IN_ONE[Gesamt_ID],,0)</f>
        <v>#VALUE!</v>
      </c>
      <c r="C716">
        <f>IF(AND($F715=Tabelle7[[#This Row],[ReceiverID]],$G715=Tabelle7[[#This Row],[SenderID]]),$C715,IF(ISBLANK($G715),$C715,$C715+1))</f>
        <v>124</v>
      </c>
      <c r="D716" t="s">
        <v>561</v>
      </c>
      <c r="E716">
        <v>2280</v>
      </c>
      <c r="H716" t="s">
        <v>6019</v>
      </c>
      <c r="I716" t="str">
        <f t="array" ref="I716">IFERROR(_xlfn.XLOOKUP(Tabelle7[[#This Row],[NegotiationID]]&amp;"FinalAccept",Tabelle7[NegotiationID]&amp;Tabelle7[ActionType],Tabelle7[ActionType],,0),_xlfn.XLOOKUP(Tabelle7[[#This Row],[NegotiationID]]&amp;"FinalReject",Tabelle7[NegotiationID]&amp;Tabelle7[ActionType],Tabelle7[ActionType],,0))</f>
        <v>FinalAccept</v>
      </c>
      <c r="N716">
        <v>21</v>
      </c>
      <c r="O716">
        <v>21</v>
      </c>
      <c r="P716">
        <v>1</v>
      </c>
      <c r="Q716" t="s">
        <v>6020</v>
      </c>
    </row>
    <row r="717" ht="15" hidden="1" customHeight="1">
      <c r="A717" t="e">
        <f t="shared" ca="1" si="495"/>
        <v>#VALUE!</v>
      </c>
      <c r="B717" t="e">
        <f t="array" ref="B717" ca="1">_xlfn.XLOOKUP(Tabelle7[[#This Row],[ExperimentID]]&amp;Tabelle7[[#This Row],[NegotiationID]]&amp;Tabelle7[[#This Row],[MessageID]],ALL_IN_ONE[ExperimentID]&amp;ALL_IN_ONE[NegotiationID]&amp;ALL_IN_ONE[MessageID],ALL_IN_ONE[Gesamt_ID],,0)</f>
        <v>#VALUE!</v>
      </c>
      <c r="C717">
        <f>IF(AND($F716=Tabelle7[[#This Row],[ReceiverID]],$G716=Tabelle7[[#This Row],[SenderID]]),$C716,IF(ISBLANK($G716),$C716,$C716+1))</f>
        <v>124</v>
      </c>
      <c r="D717" t="s">
        <v>561</v>
      </c>
      <c r="E717">
        <v>2308</v>
      </c>
      <c r="H717" t="s">
        <v>6019</v>
      </c>
      <c r="I717" t="str">
        <f t="array" ref="I717">IFERROR(_xlfn.XLOOKUP(Tabelle7[[#This Row],[NegotiationID]]&amp;"FinalAccept",Tabelle7[NegotiationID]&amp;Tabelle7[ActionType],Tabelle7[ActionType],,0),_xlfn.XLOOKUP(Tabelle7[[#This Row],[NegotiationID]]&amp;"FinalReject",Tabelle7[NegotiationID]&amp;Tabelle7[ActionType],Tabelle7[ActionType],,0))</f>
        <v>FinalAccept</v>
      </c>
      <c r="N717">
        <v>21</v>
      </c>
      <c r="O717">
        <v>21</v>
      </c>
      <c r="P717">
        <v>1</v>
      </c>
      <c r="Q717" t="s">
        <v>6020</v>
      </c>
    </row>
    <row r="718" ht="15" hidden="1" customHeight="1">
      <c r="A718" t="e">
        <f t="shared" ca="1" si="495"/>
        <v>#VALUE!</v>
      </c>
      <c r="B718" t="e">
        <f t="array" ref="B718" ca="1">_xlfn.XLOOKUP(Tabelle7[[#This Row],[ExperimentID]]&amp;Tabelle7[[#This Row],[NegotiationID]]&amp;Tabelle7[[#This Row],[MessageID]],ALL_IN_ONE[ExperimentID]&amp;ALL_IN_ONE[NegotiationID]&amp;ALL_IN_ONE[MessageID],ALL_IN_ONE[Gesamt_ID],,0)</f>
        <v>#VALUE!</v>
      </c>
      <c r="C718">
        <f>IF(AND($F717=Tabelle7[[#This Row],[ReceiverID]],$G717=Tabelle7[[#This Row],[SenderID]]),$C717,IF(ISBLANK($G717),$C717,$C717+1))</f>
        <v>124</v>
      </c>
      <c r="D718" t="s">
        <v>561</v>
      </c>
      <c r="E718">
        <v>2336</v>
      </c>
      <c r="H718" t="s">
        <v>6019</v>
      </c>
      <c r="I718" t="str">
        <f t="array" ref="I718">IFERROR(_xlfn.XLOOKUP(Tabelle7[[#This Row],[NegotiationID]]&amp;"FinalAccept",Tabelle7[NegotiationID]&amp;Tabelle7[ActionType],Tabelle7[ActionType],,0),_xlfn.XLOOKUP(Tabelle7[[#This Row],[NegotiationID]]&amp;"FinalReject",Tabelle7[NegotiationID]&amp;Tabelle7[ActionType],Tabelle7[ActionType],,0))</f>
        <v>FinalAccept</v>
      </c>
      <c r="N718">
        <v>21</v>
      </c>
      <c r="O718">
        <v>21</v>
      </c>
      <c r="P718">
        <v>1</v>
      </c>
      <c r="Q718" t="s">
        <v>6020</v>
      </c>
    </row>
    <row r="719" ht="15" hidden="1" customHeight="1">
      <c r="A719" t="e">
        <f t="shared" ca="1" si="495"/>
        <v>#VALUE!</v>
      </c>
      <c r="B719" t="e">
        <f t="array" ref="B719" ca="1">_xlfn.XLOOKUP(Tabelle7[[#This Row],[ExperimentID]]&amp;Tabelle7[[#This Row],[NegotiationID]]&amp;Tabelle7[[#This Row],[MessageID]],ALL_IN_ONE[ExperimentID]&amp;ALL_IN_ONE[NegotiationID]&amp;ALL_IN_ONE[MessageID],ALL_IN_ONE[Gesamt_ID],,0)</f>
        <v>#VALUE!</v>
      </c>
      <c r="C719">
        <f>IF(AND($F718=Tabelle7[[#This Row],[ReceiverID]],$G718=Tabelle7[[#This Row],[SenderID]]),$C718,IF(ISBLANK($G718),$C718,$C718+1))</f>
        <v>124</v>
      </c>
      <c r="D719" t="s">
        <v>561</v>
      </c>
      <c r="E719">
        <v>2364</v>
      </c>
      <c r="H719" t="s">
        <v>6019</v>
      </c>
      <c r="I719" t="str">
        <f t="array" ref="I719">IFERROR(_xlfn.XLOOKUP(Tabelle7[[#This Row],[NegotiationID]]&amp;"FinalAccept",Tabelle7[NegotiationID]&amp;Tabelle7[ActionType],Tabelle7[ActionType],,0),_xlfn.XLOOKUP(Tabelle7[[#This Row],[NegotiationID]]&amp;"FinalReject",Tabelle7[NegotiationID]&amp;Tabelle7[ActionType],Tabelle7[ActionType],,0))</f>
        <v>FinalAccept</v>
      </c>
      <c r="N719">
        <v>21</v>
      </c>
      <c r="O719">
        <v>21</v>
      </c>
      <c r="P719">
        <v>1</v>
      </c>
      <c r="Q719" t="s">
        <v>6020</v>
      </c>
    </row>
    <row r="720" ht="15" hidden="1" customHeight="1">
      <c r="A720" t="e">
        <f t="shared" ca="1" si="495"/>
        <v>#VALUE!</v>
      </c>
      <c r="B720" t="e">
        <f t="array" ref="B720" ca="1">_xlfn.XLOOKUP(Tabelle7[[#This Row],[ExperimentID]]&amp;Tabelle7[[#This Row],[NegotiationID]]&amp;Tabelle7[[#This Row],[MessageID]],ALL_IN_ONE[ExperimentID]&amp;ALL_IN_ONE[NegotiationID]&amp;ALL_IN_ONE[MessageID],ALL_IN_ONE[Gesamt_ID],,0)</f>
        <v>#VALUE!</v>
      </c>
      <c r="C720">
        <f>IF(AND($F719=Tabelle7[[#This Row],[ReceiverID]],$G719=Tabelle7[[#This Row],[SenderID]]),$C719,IF(ISBLANK($G719),$C719,$C719+1))</f>
        <v>124</v>
      </c>
      <c r="D720" t="s">
        <v>561</v>
      </c>
      <c r="E720">
        <v>2392</v>
      </c>
      <c r="H720" t="s">
        <v>6019</v>
      </c>
      <c r="I720" t="str">
        <f t="array" ref="I720">IFERROR(_xlfn.XLOOKUP(Tabelle7[[#This Row],[NegotiationID]]&amp;"FinalAccept",Tabelle7[NegotiationID]&amp;Tabelle7[ActionType],Tabelle7[ActionType],,0),_xlfn.XLOOKUP(Tabelle7[[#This Row],[NegotiationID]]&amp;"FinalReject",Tabelle7[NegotiationID]&amp;Tabelle7[ActionType],Tabelle7[ActionType],,0))</f>
        <v>FinalAccept</v>
      </c>
      <c r="N720">
        <v>21</v>
      </c>
      <c r="O720">
        <v>21</v>
      </c>
      <c r="P720">
        <v>1</v>
      </c>
      <c r="Q720" t="s">
        <v>6020</v>
      </c>
    </row>
    <row r="721" ht="15" hidden="1" customHeight="1">
      <c r="A721" t="e">
        <f t="shared" ca="1" si="495"/>
        <v>#VALUE!</v>
      </c>
      <c r="B721" t="e">
        <f t="array" ref="B721" ca="1">_xlfn.XLOOKUP(Tabelle7[[#This Row],[ExperimentID]]&amp;Tabelle7[[#This Row],[NegotiationID]]&amp;Tabelle7[[#This Row],[MessageID]],ALL_IN_ONE[ExperimentID]&amp;ALL_IN_ONE[NegotiationID]&amp;ALL_IN_ONE[MessageID],ALL_IN_ONE[Gesamt_ID],,0)</f>
        <v>#VALUE!</v>
      </c>
      <c r="C721">
        <f>IF(AND($F720=Tabelle7[[#This Row],[ReceiverID]],$G720=Tabelle7[[#This Row],[SenderID]]),$C720,IF(ISBLANK($G720),$C720,$C720+1))</f>
        <v>124</v>
      </c>
      <c r="D721" t="s">
        <v>561</v>
      </c>
      <c r="E721">
        <v>2420</v>
      </c>
      <c r="H721" t="s">
        <v>6019</v>
      </c>
      <c r="I721" t="str">
        <f t="array" ref="I721">IFERROR(_xlfn.XLOOKUP(Tabelle7[[#This Row],[NegotiationID]]&amp;"FinalAccept",Tabelle7[NegotiationID]&amp;Tabelle7[ActionType],Tabelle7[ActionType],,0),_xlfn.XLOOKUP(Tabelle7[[#This Row],[NegotiationID]]&amp;"FinalReject",Tabelle7[NegotiationID]&amp;Tabelle7[ActionType],Tabelle7[ActionType],,0))</f>
        <v>FinalAccept</v>
      </c>
      <c r="N721">
        <v>21</v>
      </c>
      <c r="O721">
        <v>21</v>
      </c>
      <c r="P721">
        <v>1</v>
      </c>
      <c r="Q721" t="s">
        <v>6020</v>
      </c>
    </row>
    <row r="722" ht="15" hidden="1" customHeight="1">
      <c r="A722" t="e">
        <f t="shared" ca="1" si="495"/>
        <v>#VALUE!</v>
      </c>
      <c r="B722" t="e">
        <f t="array" ref="B722" ca="1">_xlfn.XLOOKUP(Tabelle7[[#This Row],[ExperimentID]]&amp;Tabelle7[[#This Row],[NegotiationID]]&amp;Tabelle7[[#This Row],[MessageID]],ALL_IN_ONE[ExperimentID]&amp;ALL_IN_ONE[NegotiationID]&amp;ALL_IN_ONE[MessageID],ALL_IN_ONE[Gesamt_ID],,0)</f>
        <v>#VALUE!</v>
      </c>
      <c r="C722">
        <f>IF(AND($F721=Tabelle7[[#This Row],[ReceiverID]],$G721=Tabelle7[[#This Row],[SenderID]]),$C721,IF(ISBLANK($G721),$C721,$C721+1))</f>
        <v>124</v>
      </c>
      <c r="D722" t="s">
        <v>561</v>
      </c>
      <c r="E722">
        <v>2448</v>
      </c>
      <c r="H722" t="s">
        <v>6019</v>
      </c>
      <c r="I722" t="str">
        <f t="array" ref="I722">IFERROR(_xlfn.XLOOKUP(Tabelle7[[#This Row],[NegotiationID]]&amp;"FinalAccept",Tabelle7[NegotiationID]&amp;Tabelle7[ActionType],Tabelle7[ActionType],,0),_xlfn.XLOOKUP(Tabelle7[[#This Row],[NegotiationID]]&amp;"FinalReject",Tabelle7[NegotiationID]&amp;Tabelle7[ActionType],Tabelle7[ActionType],,0))</f>
        <v>FinalAccept</v>
      </c>
      <c r="N722">
        <v>21</v>
      </c>
      <c r="O722">
        <v>21</v>
      </c>
      <c r="P722">
        <v>1</v>
      </c>
      <c r="Q722" t="s">
        <v>6020</v>
      </c>
    </row>
    <row r="723" ht="15" hidden="1" customHeight="1">
      <c r="A723" t="e">
        <f t="shared" ca="1" si="495"/>
        <v>#VALUE!</v>
      </c>
      <c r="B723" t="e">
        <f t="array" ref="B723" ca="1">_xlfn.XLOOKUP(Tabelle7[[#This Row],[ExperimentID]]&amp;Tabelle7[[#This Row],[NegotiationID]]&amp;Tabelle7[[#This Row],[MessageID]],ALL_IN_ONE[ExperimentID]&amp;ALL_IN_ONE[NegotiationID]&amp;ALL_IN_ONE[MessageID],ALL_IN_ONE[Gesamt_ID],,0)</f>
        <v>#VALUE!</v>
      </c>
      <c r="C723">
        <f>IF(AND($F722=Tabelle7[[#This Row],[ReceiverID]],$G722=Tabelle7[[#This Row],[SenderID]]),$C722,IF(ISBLANK($G722),$C722,$C722+1))</f>
        <v>124</v>
      </c>
      <c r="D723" t="s">
        <v>561</v>
      </c>
      <c r="E723">
        <v>2476</v>
      </c>
      <c r="H723" t="s">
        <v>6019</v>
      </c>
      <c r="I723" t="str">
        <f t="array" ref="I723">IFERROR(_xlfn.XLOOKUP(Tabelle7[[#This Row],[NegotiationID]]&amp;"FinalAccept",Tabelle7[NegotiationID]&amp;Tabelle7[ActionType],Tabelle7[ActionType],,0),_xlfn.XLOOKUP(Tabelle7[[#This Row],[NegotiationID]]&amp;"FinalReject",Tabelle7[NegotiationID]&amp;Tabelle7[ActionType],Tabelle7[ActionType],,0))</f>
        <v>FinalAccept</v>
      </c>
      <c r="N723">
        <v>21</v>
      </c>
      <c r="O723">
        <v>21</v>
      </c>
      <c r="P723">
        <v>1</v>
      </c>
      <c r="Q723" t="s">
        <v>6020</v>
      </c>
    </row>
    <row r="724" ht="15" hidden="1" customHeight="1">
      <c r="A724" t="e">
        <f t="shared" ca="1" si="495"/>
        <v>#VALUE!</v>
      </c>
      <c r="B724" t="e">
        <f t="array" ref="B724" ca="1">_xlfn.XLOOKUP(Tabelle7[[#This Row],[ExperimentID]]&amp;Tabelle7[[#This Row],[NegotiationID]]&amp;Tabelle7[[#This Row],[MessageID]],ALL_IN_ONE[ExperimentID]&amp;ALL_IN_ONE[NegotiationID]&amp;ALL_IN_ONE[MessageID],ALL_IN_ONE[Gesamt_ID],,0)</f>
        <v>#VALUE!</v>
      </c>
      <c r="C724">
        <f>IF(AND($F723=Tabelle7[[#This Row],[ReceiverID]],$G723=Tabelle7[[#This Row],[SenderID]]),$C723,IF(ISBLANK($G723),$C723,$C723+1))</f>
        <v>124</v>
      </c>
      <c r="D724" t="s">
        <v>561</v>
      </c>
      <c r="E724">
        <v>2504</v>
      </c>
      <c r="H724" t="s">
        <v>6019</v>
      </c>
      <c r="I724" t="str">
        <f t="array" ref="I724">IFERROR(_xlfn.XLOOKUP(Tabelle7[[#This Row],[NegotiationID]]&amp;"FinalAccept",Tabelle7[NegotiationID]&amp;Tabelle7[ActionType],Tabelle7[ActionType],,0),_xlfn.XLOOKUP(Tabelle7[[#This Row],[NegotiationID]]&amp;"FinalReject",Tabelle7[NegotiationID]&amp;Tabelle7[ActionType],Tabelle7[ActionType],,0))</f>
        <v>FinalAccept</v>
      </c>
      <c r="N724">
        <v>21</v>
      </c>
      <c r="O724">
        <v>21</v>
      </c>
      <c r="P724">
        <v>1</v>
      </c>
      <c r="Q724" t="s">
        <v>6020</v>
      </c>
    </row>
    <row r="725" ht="15" hidden="1" customHeight="1">
      <c r="A725" t="e">
        <f t="shared" ca="1" si="495"/>
        <v>#VALUE!</v>
      </c>
      <c r="B725" t="e">
        <f t="array" ref="B725" ca="1">_xlfn.XLOOKUP(Tabelle7[[#This Row],[ExperimentID]]&amp;Tabelle7[[#This Row],[NegotiationID]]&amp;Tabelle7[[#This Row],[MessageID]],ALL_IN_ONE[ExperimentID]&amp;ALL_IN_ONE[NegotiationID]&amp;ALL_IN_ONE[MessageID],ALL_IN_ONE[Gesamt_ID],,0)</f>
        <v>#VALUE!</v>
      </c>
      <c r="C725">
        <f>IF(AND($F724=Tabelle7[[#This Row],[ReceiverID]],$G724=Tabelle7[[#This Row],[SenderID]]),$C724,IF(ISBLANK($G724),$C724,$C724+1))</f>
        <v>124</v>
      </c>
      <c r="D725" t="s">
        <v>561</v>
      </c>
      <c r="E725">
        <v>2532</v>
      </c>
      <c r="H725" t="s">
        <v>6019</v>
      </c>
      <c r="I725" t="str">
        <f t="array" ref="I725">IFERROR(_xlfn.XLOOKUP(Tabelle7[[#This Row],[NegotiationID]]&amp;"FinalAccept",Tabelle7[NegotiationID]&amp;Tabelle7[ActionType],Tabelle7[ActionType],,0),_xlfn.XLOOKUP(Tabelle7[[#This Row],[NegotiationID]]&amp;"FinalReject",Tabelle7[NegotiationID]&amp;Tabelle7[ActionType],Tabelle7[ActionType],,0))</f>
        <v>FinalAccept</v>
      </c>
      <c r="N725">
        <v>21</v>
      </c>
      <c r="O725">
        <v>21</v>
      </c>
      <c r="P725">
        <v>1</v>
      </c>
      <c r="Q725" t="s">
        <v>6020</v>
      </c>
    </row>
    <row r="726" ht="15" hidden="1" customHeight="1">
      <c r="A726" t="e">
        <f t="shared" ca="1" si="495"/>
        <v>#VALUE!</v>
      </c>
      <c r="B726" t="e">
        <f t="array" ref="B726" ca="1">_xlfn.XLOOKUP(Tabelle7[[#This Row],[ExperimentID]]&amp;Tabelle7[[#This Row],[NegotiationID]]&amp;Tabelle7[[#This Row],[MessageID]],ALL_IN_ONE[ExperimentID]&amp;ALL_IN_ONE[NegotiationID]&amp;ALL_IN_ONE[MessageID],ALL_IN_ONE[Gesamt_ID],,0)</f>
        <v>#VALUE!</v>
      </c>
      <c r="C726">
        <f>IF(AND($F725=Tabelle7[[#This Row],[ReceiverID]],$G725=Tabelle7[[#This Row],[SenderID]]),$C725,IF(ISBLANK($G725),$C725,$C725+1))</f>
        <v>124</v>
      </c>
      <c r="D726" t="s">
        <v>561</v>
      </c>
      <c r="E726">
        <v>2560</v>
      </c>
      <c r="H726" t="s">
        <v>6019</v>
      </c>
      <c r="I726" t="str">
        <f t="array" ref="I726">IFERROR(_xlfn.XLOOKUP(Tabelle7[[#This Row],[NegotiationID]]&amp;"FinalAccept",Tabelle7[NegotiationID]&amp;Tabelle7[ActionType],Tabelle7[ActionType],,0),_xlfn.XLOOKUP(Tabelle7[[#This Row],[NegotiationID]]&amp;"FinalReject",Tabelle7[NegotiationID]&amp;Tabelle7[ActionType],Tabelle7[ActionType],,0))</f>
        <v>FinalAccept</v>
      </c>
      <c r="N726">
        <v>21</v>
      </c>
      <c r="O726">
        <v>3486</v>
      </c>
      <c r="P726">
        <v>11</v>
      </c>
      <c r="Q726" t="s">
        <v>6020</v>
      </c>
    </row>
    <row r="727" ht="15" customHeight="1">
      <c r="A727" t="e">
        <f t="shared" ca="1" si="495"/>
        <v>#VALUE!</v>
      </c>
      <c r="B727" t="e">
        <f t="array" ref="B727" ca="1">_xlfn.XLOOKUP(Tabelle7[[#This Row],[ExperimentID]]&amp;Tabelle7[[#This Row],[NegotiationID]]&amp;Tabelle7[[#This Row],[MessageID]],ALL_IN_ONE[ExperimentID]&amp;ALL_IN_ONE[NegotiationID]&amp;ALL_IN_ONE[MessageID],ALL_IN_ONE[Gesamt_ID],,0)</f>
        <v>#VALUE!</v>
      </c>
      <c r="C727">
        <f>IF(AND($F726=Tabelle7[[#This Row],[ReceiverID]],$G726=Tabelle7[[#This Row],[SenderID]]),$C726,IF(ISBLANK($G726),$C726,$C726+1))</f>
        <v>124</v>
      </c>
      <c r="D727" t="s">
        <v>561</v>
      </c>
      <c r="E727">
        <v>7822</v>
      </c>
      <c r="F727">
        <v>2562</v>
      </c>
      <c r="G727">
        <v>2561</v>
      </c>
      <c r="H727" t="s">
        <v>19</v>
      </c>
      <c r="I727" t="str">
        <f t="array" ref="I727">IFERROR(_xlfn.XLOOKUP(Tabelle7[[#This Row],[NegotiationID]]&amp;"FinalAccept",Tabelle7[NegotiationID]&amp;Tabelle7[ActionType],Tabelle7[ActionType],,0),_xlfn.XLOOKUP(Tabelle7[[#This Row],[NegotiationID]]&amp;"FinalReject",Tabelle7[NegotiationID]&amp;Tabelle7[ActionType],Tabelle7[ActionType],,0))</f>
        <v>FinalAccept</v>
      </c>
      <c r="J727">
        <v>0.61019999999999996</v>
      </c>
      <c r="K727">
        <v>0.024</v>
      </c>
      <c r="L727">
        <v>0.63419999999999999</v>
      </c>
      <c r="M727">
        <v>0.58620000000000005</v>
      </c>
      <c r="N727">
        <v>865</v>
      </c>
      <c r="O727">
        <v>3486</v>
      </c>
      <c r="P727">
        <v>11</v>
      </c>
      <c r="Q727" s="3" t="s">
        <v>1103</v>
      </c>
    </row>
    <row r="728" ht="15" customHeight="1">
      <c r="A728" t="e">
        <f t="shared" ca="1" si="495"/>
        <v>#VALUE!</v>
      </c>
      <c r="B728" t="e">
        <f t="array" ref="B728" ca="1">_xlfn.XLOOKUP(Tabelle7[[#This Row],[ExperimentID]]&amp;Tabelle7[[#This Row],[NegotiationID]]&amp;Tabelle7[[#This Row],[MessageID]],ALL_IN_ONE[ExperimentID]&amp;ALL_IN_ONE[NegotiationID]&amp;ALL_IN_ONE[MessageID],ALL_IN_ONE[Gesamt_ID],,0)</f>
        <v>#VALUE!</v>
      </c>
      <c r="C728">
        <f>IF(AND($F727=Tabelle7[[#This Row],[ReceiverID]],$G727=Tabelle7[[#This Row],[SenderID]]),$C727,IF(ISBLANK($G727),$C727,$C727+1))</f>
        <v>124</v>
      </c>
      <c r="D728" t="s">
        <v>561</v>
      </c>
      <c r="E728">
        <v>9608</v>
      </c>
      <c r="F728">
        <v>2561</v>
      </c>
      <c r="G728">
        <v>2562</v>
      </c>
      <c r="H728" t="s">
        <v>31</v>
      </c>
      <c r="I728" t="str">
        <f t="array" ref="I728">IFERROR(_xlfn.XLOOKUP(Tabelle7[[#This Row],[NegotiationID]]&amp;"FinalAccept",Tabelle7[NegotiationID]&amp;Tabelle7[ActionType],Tabelle7[ActionType],,0),_xlfn.XLOOKUP(Tabelle7[[#This Row],[NegotiationID]]&amp;"FinalReject",Tabelle7[NegotiationID]&amp;Tabelle7[ActionType],Tabelle7[ActionType],,0))</f>
        <v>FinalAccept</v>
      </c>
      <c r="J728">
        <v>1</v>
      </c>
      <c r="K728">
        <v>0.77880000000000005</v>
      </c>
      <c r="L728">
        <v>1.7787999999999999</v>
      </c>
      <c r="M728">
        <v>0.22120000000000001</v>
      </c>
      <c r="N728">
        <v>385</v>
      </c>
      <c r="O728">
        <v>3486</v>
      </c>
      <c r="P728">
        <v>11</v>
      </c>
      <c r="Q728" s="3" t="s">
        <v>1104</v>
      </c>
    </row>
    <row r="729" ht="15" customHeight="1">
      <c r="A729" t="e">
        <f t="shared" ca="1" si="495"/>
        <v>#VALUE!</v>
      </c>
      <c r="B729" t="e">
        <f t="array" ref="B729" ca="1">_xlfn.XLOOKUP(Tabelle7[[#This Row],[ExperimentID]]&amp;Tabelle7[[#This Row],[NegotiationID]]&amp;Tabelle7[[#This Row],[MessageID]],ALL_IN_ONE[ExperimentID]&amp;ALL_IN_ONE[NegotiationID]&amp;ALL_IN_ONE[MessageID],ALL_IN_ONE[Gesamt_ID],,0)</f>
        <v>#VALUE!</v>
      </c>
      <c r="C729">
        <f>IF(AND($F728=Tabelle7[[#This Row],[ReceiverID]],$G728=Tabelle7[[#This Row],[SenderID]]),$C728,IF(ISBLANK($G728),$C728,$C728+1))</f>
        <v>124</v>
      </c>
      <c r="D729" t="s">
        <v>561</v>
      </c>
      <c r="E729">
        <v>10125</v>
      </c>
      <c r="F729">
        <v>2562</v>
      </c>
      <c r="G729">
        <v>2561</v>
      </c>
      <c r="H729" t="s">
        <v>31</v>
      </c>
      <c r="I729" t="str">
        <f t="array" ref="I729">IFERROR(_xlfn.XLOOKUP(Tabelle7[[#This Row],[NegotiationID]]&amp;"FinalAccept",Tabelle7[NegotiationID]&amp;Tabelle7[ActionType],Tabelle7[ActionType],,0),_xlfn.XLOOKUP(Tabelle7[[#This Row],[NegotiationID]]&amp;"FinalReject",Tabelle7[NegotiationID]&amp;Tabelle7[ActionType],Tabelle7[ActionType],,0))</f>
        <v>FinalAccept</v>
      </c>
      <c r="J729">
        <v>0.83199999999999996</v>
      </c>
      <c r="K729">
        <v>0.62</v>
      </c>
      <c r="L729">
        <v>1.452</v>
      </c>
      <c r="M729">
        <v>0.21199999999999999</v>
      </c>
      <c r="N729">
        <v>317</v>
      </c>
      <c r="O729">
        <v>3486</v>
      </c>
      <c r="P729">
        <v>11</v>
      </c>
      <c r="Q729" s="3" t="s">
        <v>1105</v>
      </c>
    </row>
    <row r="730" ht="15" customHeight="1">
      <c r="A730" t="e">
        <f t="shared" ca="1" si="495"/>
        <v>#VALUE!</v>
      </c>
      <c r="B730" t="e">
        <f t="array" ref="B730" ca="1">_xlfn.XLOOKUP(Tabelle7[[#This Row],[ExperimentID]]&amp;Tabelle7[[#This Row],[NegotiationID]]&amp;Tabelle7[[#This Row],[MessageID]],ALL_IN_ONE[ExperimentID]&amp;ALL_IN_ONE[NegotiationID]&amp;ALL_IN_ONE[MessageID],ALL_IN_ONE[Gesamt_ID],,0)</f>
        <v>#VALUE!</v>
      </c>
      <c r="C730">
        <f>IF(AND($F729=Tabelle7[[#This Row],[ReceiverID]],$G729=Tabelle7[[#This Row],[SenderID]]),$C729,IF(ISBLANK($G729),$C729,$C729+1))</f>
        <v>124</v>
      </c>
      <c r="D730" t="s">
        <v>561</v>
      </c>
      <c r="E730">
        <v>10893</v>
      </c>
      <c r="F730">
        <v>2561</v>
      </c>
      <c r="G730">
        <v>2562</v>
      </c>
      <c r="H730" t="s">
        <v>31</v>
      </c>
      <c r="I730" t="str">
        <f t="array" ref="I730">IFERROR(_xlfn.XLOOKUP(Tabelle7[[#This Row],[NegotiationID]]&amp;"FinalAccept",Tabelle7[NegotiationID]&amp;Tabelle7[ActionType],Tabelle7[ActionType],,0),_xlfn.XLOOKUP(Tabelle7[[#This Row],[NegotiationID]]&amp;"FinalReject",Tabelle7[NegotiationID]&amp;Tabelle7[ActionType],Tabelle7[ActionType],,0))</f>
        <v>FinalAccept</v>
      </c>
      <c r="J730">
        <v>0.54359999999999997</v>
      </c>
      <c r="K730">
        <v>0.57999999999999996</v>
      </c>
      <c r="L730">
        <v>1.1235999999999999</v>
      </c>
      <c r="M730">
        <v>0.036400000000000002</v>
      </c>
      <c r="N730">
        <v>463</v>
      </c>
      <c r="O730">
        <v>3486</v>
      </c>
      <c r="P730">
        <v>11</v>
      </c>
      <c r="Q730" s="3" t="s">
        <v>1106</v>
      </c>
    </row>
    <row r="731" ht="15" customHeight="1">
      <c r="A731" t="e">
        <f t="shared" ca="1" si="495"/>
        <v>#VALUE!</v>
      </c>
      <c r="B731" t="e">
        <f t="array" ref="B731" ca="1">_xlfn.XLOOKUP(Tabelle7[[#This Row],[ExperimentID]]&amp;Tabelle7[[#This Row],[NegotiationID]]&amp;Tabelle7[[#This Row],[MessageID]],ALL_IN_ONE[ExperimentID]&amp;ALL_IN_ONE[NegotiationID]&amp;ALL_IN_ONE[MessageID],ALL_IN_ONE[Gesamt_ID],,0)</f>
        <v>#VALUE!</v>
      </c>
      <c r="C731">
        <f>IF(AND($F730=Tabelle7[[#This Row],[ReceiverID]],$G730=Tabelle7[[#This Row],[SenderID]]),$C730,IF(ISBLANK($G730),$C730,$C730+1))</f>
        <v>124</v>
      </c>
      <c r="D731" t="s">
        <v>561</v>
      </c>
      <c r="E731">
        <v>11094</v>
      </c>
      <c r="F731">
        <v>2562</v>
      </c>
      <c r="G731">
        <v>2561</v>
      </c>
      <c r="H731" t="s">
        <v>31</v>
      </c>
      <c r="I731" t="str">
        <f t="array" ref="I731">IFERROR(_xlfn.XLOOKUP(Tabelle7[[#This Row],[NegotiationID]]&amp;"FinalAccept",Tabelle7[NegotiationID]&amp;Tabelle7[ActionType],Tabelle7[ActionType],,0),_xlfn.XLOOKUP(Tabelle7[[#This Row],[NegotiationID]]&amp;"FinalReject",Tabelle7[NegotiationID]&amp;Tabelle7[ActionType],Tabelle7[ActionType],,0))</f>
        <v>FinalAccept</v>
      </c>
      <c r="J731">
        <v>0.72799999999999998</v>
      </c>
      <c r="K731">
        <v>0.22120000000000001</v>
      </c>
      <c r="L731">
        <v>0.94920000000000004</v>
      </c>
      <c r="M731">
        <v>0.50680000000000003</v>
      </c>
      <c r="N731">
        <v>346</v>
      </c>
      <c r="O731">
        <v>3486</v>
      </c>
      <c r="P731">
        <v>11</v>
      </c>
      <c r="Q731" s="3" t="s">
        <v>1107</v>
      </c>
    </row>
    <row r="732" ht="15" customHeight="1">
      <c r="A732" t="e">
        <f t="shared" ca="1" si="495"/>
        <v>#VALUE!</v>
      </c>
      <c r="B732" t="e">
        <f t="array" ref="B732" ca="1">_xlfn.XLOOKUP(Tabelle7[[#This Row],[ExperimentID]]&amp;Tabelle7[[#This Row],[NegotiationID]]&amp;Tabelle7[[#This Row],[MessageID]],ALL_IN_ONE[ExperimentID]&amp;ALL_IN_ONE[NegotiationID]&amp;ALL_IN_ONE[MessageID],ALL_IN_ONE[Gesamt_ID],,0)</f>
        <v>#VALUE!</v>
      </c>
      <c r="C732">
        <f>IF(AND($F731=Tabelle7[[#This Row],[ReceiverID]],$G731=Tabelle7[[#This Row],[SenderID]]),$C731,IF(ISBLANK($G731),$C731,$C731+1))</f>
        <v>124</v>
      </c>
      <c r="D732" t="s">
        <v>561</v>
      </c>
      <c r="E732">
        <v>11953</v>
      </c>
      <c r="F732">
        <v>2561</v>
      </c>
      <c r="G732">
        <v>2562</v>
      </c>
      <c r="H732" t="s">
        <v>31</v>
      </c>
      <c r="I732" t="str">
        <f t="array" ref="I732">IFERROR(_xlfn.XLOOKUP(Tabelle7[[#This Row],[NegotiationID]]&amp;"FinalAccept",Tabelle7[NegotiationID]&amp;Tabelle7[ActionType],Tabelle7[ActionType],,0),_xlfn.XLOOKUP(Tabelle7[[#This Row],[NegotiationID]]&amp;"FinalReject",Tabelle7[NegotiationID]&amp;Tabelle7[ActionType],Tabelle7[ActionType],,0))</f>
        <v>FinalAccept</v>
      </c>
      <c r="J732">
        <v>0.36359999999999998</v>
      </c>
      <c r="K732">
        <v>0.43440000000000001</v>
      </c>
      <c r="L732">
        <v>0.79800000000000004</v>
      </c>
      <c r="M732">
        <v>0.070800000000000002</v>
      </c>
      <c r="N732">
        <v>182</v>
      </c>
      <c r="O732">
        <v>3486</v>
      </c>
      <c r="P732">
        <v>11</v>
      </c>
      <c r="Q732" s="3" t="s">
        <v>1108</v>
      </c>
    </row>
    <row r="733" ht="15" customHeight="1">
      <c r="A733" t="e">
        <f t="shared" ca="1" si="495"/>
        <v>#VALUE!</v>
      </c>
      <c r="B733" t="e">
        <f t="array" ref="B733" ca="1">_xlfn.XLOOKUP(Tabelle7[[#This Row],[ExperimentID]]&amp;Tabelle7[[#This Row],[NegotiationID]]&amp;Tabelle7[[#This Row],[MessageID]],ALL_IN_ONE[ExperimentID]&amp;ALL_IN_ONE[NegotiationID]&amp;ALL_IN_ONE[MessageID],ALL_IN_ONE[Gesamt_ID],,0)</f>
        <v>#VALUE!</v>
      </c>
      <c r="C733">
        <f>IF(AND($F732=Tabelle7[[#This Row],[ReceiverID]],$G732=Tabelle7[[#This Row],[SenderID]]),$C732,IF(ISBLANK($G732),$C732,$C732+1))</f>
        <v>124</v>
      </c>
      <c r="D733" t="s">
        <v>561</v>
      </c>
      <c r="E733">
        <v>12035</v>
      </c>
      <c r="F733">
        <v>2562</v>
      </c>
      <c r="G733">
        <v>2561</v>
      </c>
      <c r="H733" t="s">
        <v>31</v>
      </c>
      <c r="I733" t="str">
        <f t="array" ref="I733">IFERROR(_xlfn.XLOOKUP(Tabelle7[[#This Row],[NegotiationID]]&amp;"FinalAccept",Tabelle7[NegotiationID]&amp;Tabelle7[ActionType],Tabelle7[ActionType],,0),_xlfn.XLOOKUP(Tabelle7[[#This Row],[NegotiationID]]&amp;"FinalReject",Tabelle7[NegotiationID]&amp;Tabelle7[ActionType],Tabelle7[ActionType],,0))</f>
        <v>FinalAccept</v>
      </c>
      <c r="J733">
        <v>0.61439999999999995</v>
      </c>
      <c r="K733">
        <v>0.33639999999999998</v>
      </c>
      <c r="L733">
        <v>0.95079999999999998</v>
      </c>
      <c r="M733">
        <v>0.27800000000000002</v>
      </c>
      <c r="N733">
        <v>343</v>
      </c>
      <c r="O733">
        <v>3486</v>
      </c>
      <c r="P733">
        <v>11</v>
      </c>
      <c r="Q733" s="3" t="s">
        <v>1109</v>
      </c>
    </row>
    <row r="734" ht="15" customHeight="1">
      <c r="A734" t="e">
        <f t="shared" ca="1" si="495"/>
        <v>#VALUE!</v>
      </c>
      <c r="B734" t="e">
        <f t="array" ref="B734" ca="1">_xlfn.XLOOKUP(Tabelle7[[#This Row],[ExperimentID]]&amp;Tabelle7[[#This Row],[NegotiationID]]&amp;Tabelle7[[#This Row],[MessageID]],ALL_IN_ONE[ExperimentID]&amp;ALL_IN_ONE[NegotiationID]&amp;ALL_IN_ONE[MessageID],ALL_IN_ONE[Gesamt_ID],,0)</f>
        <v>#VALUE!</v>
      </c>
      <c r="C734">
        <f>IF(AND($F733=Tabelle7[[#This Row],[ReceiverID]],$G733=Tabelle7[[#This Row],[SenderID]]),$C733,IF(ISBLANK($G733),$C733,$C733+1))</f>
        <v>124</v>
      </c>
      <c r="D734" t="s">
        <v>561</v>
      </c>
      <c r="E734">
        <v>12126</v>
      </c>
      <c r="F734">
        <v>2561</v>
      </c>
      <c r="G734">
        <v>2562</v>
      </c>
      <c r="H734" t="s">
        <v>31</v>
      </c>
      <c r="I734" t="str">
        <f t="array" ref="I734">IFERROR(_xlfn.XLOOKUP(Tabelle7[[#This Row],[NegotiationID]]&amp;"FinalAccept",Tabelle7[NegotiationID]&amp;Tabelle7[ActionType],Tabelle7[ActionType],,0),_xlfn.XLOOKUP(Tabelle7[[#This Row],[NegotiationID]]&amp;"FinalReject",Tabelle7[NegotiationID]&amp;Tabelle7[ActionType],Tabelle7[ActionType],,0))</f>
        <v>FinalAccept</v>
      </c>
      <c r="J734">
        <v>0.51639999999999997</v>
      </c>
      <c r="K734">
        <v>0.56120000000000003</v>
      </c>
      <c r="L734">
        <v>1.0775999999999999</v>
      </c>
      <c r="M734">
        <v>0.0448</v>
      </c>
      <c r="N734">
        <v>204</v>
      </c>
      <c r="O734">
        <v>3486</v>
      </c>
      <c r="P734">
        <v>11</v>
      </c>
      <c r="Q734" s="3" t="s">
        <v>1110</v>
      </c>
    </row>
    <row r="735" ht="15" customHeight="1">
      <c r="A735" t="e">
        <f t="shared" ca="1" si="495"/>
        <v>#VALUE!</v>
      </c>
      <c r="B735" t="e">
        <f t="array" ref="B735" ca="1">_xlfn.XLOOKUP(Tabelle7[[#This Row],[ExperimentID]]&amp;Tabelle7[[#This Row],[NegotiationID]]&amp;Tabelle7[[#This Row],[MessageID]],ALL_IN_ONE[ExperimentID]&amp;ALL_IN_ONE[NegotiationID]&amp;ALL_IN_ONE[MessageID],ALL_IN_ONE[Gesamt_ID],,0)</f>
        <v>#VALUE!</v>
      </c>
      <c r="C735">
        <f>IF(AND($F734=Tabelle7[[#This Row],[ReceiverID]],$G734=Tabelle7[[#This Row],[SenderID]]),$C734,IF(ISBLANK($G734),$C734,$C734+1))</f>
        <v>124</v>
      </c>
      <c r="D735" t="s">
        <v>561</v>
      </c>
      <c r="E735">
        <v>12156</v>
      </c>
      <c r="F735">
        <v>2562</v>
      </c>
      <c r="G735">
        <v>2561</v>
      </c>
      <c r="H735" t="s">
        <v>31</v>
      </c>
      <c r="I735" t="str">
        <f t="array" ref="I735">IFERROR(_xlfn.XLOOKUP(Tabelle7[[#This Row],[NegotiationID]]&amp;"FinalAccept",Tabelle7[NegotiationID]&amp;Tabelle7[ActionType],Tabelle7[ActionType],,0),_xlfn.XLOOKUP(Tabelle7[[#This Row],[NegotiationID]]&amp;"FinalReject",Tabelle7[NegotiationID]&amp;Tabelle7[ActionType],Tabelle7[ActionType],,0))</f>
        <v>FinalAccept</v>
      </c>
      <c r="J735">
        <v>0.61439999999999995</v>
      </c>
      <c r="K735">
        <v>0.33639999999999998</v>
      </c>
      <c r="L735">
        <v>0.95079999999999998</v>
      </c>
      <c r="M735">
        <v>0.27800000000000002</v>
      </c>
      <c r="N735">
        <v>225</v>
      </c>
      <c r="O735">
        <v>3486</v>
      </c>
      <c r="P735">
        <v>11</v>
      </c>
      <c r="Q735" s="3" t="s">
        <v>1111</v>
      </c>
    </row>
    <row r="736" ht="15" customHeight="1">
      <c r="A736" t="e">
        <f t="shared" ca="1" si="495"/>
        <v>#VALUE!</v>
      </c>
      <c r="B736" t="e">
        <f t="array" ref="B736" ca="1">_xlfn.XLOOKUP(Tabelle7[[#This Row],[ExperimentID]]&amp;Tabelle7[[#This Row],[NegotiationID]]&amp;Tabelle7[[#This Row],[MessageID]],ALL_IN_ONE[ExperimentID]&amp;ALL_IN_ONE[NegotiationID]&amp;ALL_IN_ONE[MessageID],ALL_IN_ONE[Gesamt_ID],,0)</f>
        <v>#VALUE!</v>
      </c>
      <c r="C736">
        <f>IF(AND($F735=Tabelle7[[#This Row],[ReceiverID]],$G735=Tabelle7[[#This Row],[SenderID]]),$C735,IF(ISBLANK($G735),$C735,$C735+1))</f>
        <v>124</v>
      </c>
      <c r="D736" t="s">
        <v>561</v>
      </c>
      <c r="E736">
        <v>12503</v>
      </c>
      <c r="F736">
        <v>2561</v>
      </c>
      <c r="G736">
        <v>2562</v>
      </c>
      <c r="H736" t="s">
        <v>20</v>
      </c>
      <c r="I736" t="str">
        <f t="array" ref="I736">IFERROR(_xlfn.XLOOKUP(Tabelle7[[#This Row],[NegotiationID]]&amp;"FinalAccept",Tabelle7[NegotiationID]&amp;Tabelle7[ActionType],Tabelle7[ActionType],,0),_xlfn.XLOOKUP(Tabelle7[[#This Row],[NegotiationID]]&amp;"FinalReject",Tabelle7[NegotiationID]&amp;Tabelle7[ActionType],Tabelle7[ActionType],,0))</f>
        <v>FinalAccept</v>
      </c>
      <c r="J736">
        <v>0.33639999999999998</v>
      </c>
      <c r="K736">
        <v>0.61439999999999995</v>
      </c>
      <c r="L736">
        <v>0.95079999999999998</v>
      </c>
      <c r="M736">
        <v>0.27800000000000002</v>
      </c>
      <c r="N736">
        <v>135</v>
      </c>
      <c r="O736">
        <v>3486</v>
      </c>
      <c r="P736">
        <v>11</v>
      </c>
      <c r="Q736" s="3" t="s">
        <v>1112</v>
      </c>
    </row>
    <row r="737" ht="15" hidden="1" customHeight="1">
      <c r="A737" t="e">
        <f t="shared" ca="1" si="495"/>
        <v>#VALUE!</v>
      </c>
      <c r="B737" t="e">
        <f t="array" ref="B737" ca="1">_xlfn.XLOOKUP(Tabelle7[[#This Row],[ExperimentID]]&amp;Tabelle7[[#This Row],[NegotiationID]]&amp;Tabelle7[[#This Row],[MessageID]],ALL_IN_ONE[ExperimentID]&amp;ALL_IN_ONE[NegotiationID]&amp;ALL_IN_ONE[MessageID],ALL_IN_ONE[Gesamt_ID],,0)</f>
        <v>#VALUE!</v>
      </c>
      <c r="C737">
        <f>IF(AND($F736=Tabelle7[[#This Row],[ReceiverID]],$G736=Tabelle7[[#This Row],[SenderID]]),$C736,IF(ISBLANK($G736),$C736,$C736+1))</f>
        <v>125</v>
      </c>
      <c r="D737" t="s">
        <v>561</v>
      </c>
      <c r="E737">
        <v>2588</v>
      </c>
      <c r="H737" t="s">
        <v>6019</v>
      </c>
      <c r="I737" t="str">
        <f t="array" ref="I737">IFERROR(_xlfn.XLOOKUP(Tabelle7[[#This Row],[NegotiationID]]&amp;"FinalAccept",Tabelle7[NegotiationID]&amp;Tabelle7[ActionType],Tabelle7[ActionType],,0),_xlfn.XLOOKUP(Tabelle7[[#This Row],[NegotiationID]]&amp;"FinalReject",Tabelle7[NegotiationID]&amp;Tabelle7[ActionType],Tabelle7[ActionType],,0))</f>
        <v>FinalAccept</v>
      </c>
      <c r="N737">
        <v>21</v>
      </c>
      <c r="O737">
        <v>475</v>
      </c>
      <c r="P737">
        <v>8</v>
      </c>
      <c r="Q737" t="s">
        <v>6020</v>
      </c>
    </row>
    <row r="738" ht="15" customHeight="1">
      <c r="A738" t="e">
        <f t="shared" ca="1" si="495"/>
        <v>#VALUE!</v>
      </c>
      <c r="B738" t="e">
        <f t="array" ref="B738" ca="1">_xlfn.XLOOKUP(Tabelle7[[#This Row],[ExperimentID]]&amp;Tabelle7[[#This Row],[NegotiationID]]&amp;Tabelle7[[#This Row],[MessageID]],ALL_IN_ONE[ExperimentID]&amp;ALL_IN_ONE[NegotiationID]&amp;ALL_IN_ONE[MessageID],ALL_IN_ONE[Gesamt_ID],,0)</f>
        <v>#VALUE!</v>
      </c>
      <c r="C738">
        <f>IF(AND($F737=Tabelle7[[#This Row],[ReceiverID]],$G737=Tabelle7[[#This Row],[SenderID]]),$C737,IF(ISBLANK($G737),$C737,$C737+1))</f>
        <v>125</v>
      </c>
      <c r="D738" t="s">
        <v>561</v>
      </c>
      <c r="E738">
        <v>8963</v>
      </c>
      <c r="F738">
        <v>2590</v>
      </c>
      <c r="G738">
        <v>2589</v>
      </c>
      <c r="H738" t="s">
        <v>158</v>
      </c>
      <c r="I738" t="str">
        <f t="array" ref="I738">IFERROR(_xlfn.XLOOKUP(Tabelle7[[#This Row],[NegotiationID]]&amp;"FinalAccept",Tabelle7[NegotiationID]&amp;Tabelle7[ActionType],Tabelle7[ActionType],,0),_xlfn.XLOOKUP(Tabelle7[[#This Row],[NegotiationID]]&amp;"FinalReject",Tabelle7[NegotiationID]&amp;Tabelle7[ActionType],Tabelle7[ActionType],,0))</f>
        <v>FinalAccept</v>
      </c>
      <c r="J738">
        <v>1</v>
      </c>
      <c r="K738">
        <v>1</v>
      </c>
      <c r="L738">
        <v>2</v>
      </c>
      <c r="M738">
        <v>0</v>
      </c>
      <c r="N738">
        <v>60</v>
      </c>
      <c r="O738">
        <v>475</v>
      </c>
      <c r="P738">
        <v>8</v>
      </c>
      <c r="Q738" s="3" t="s">
        <v>1113</v>
      </c>
    </row>
    <row r="739" ht="15" customHeight="1">
      <c r="A739" t="e">
        <f t="shared" ca="1" si="495"/>
        <v>#VALUE!</v>
      </c>
      <c r="B739" t="e">
        <f t="array" ref="B739" ca="1">_xlfn.XLOOKUP(Tabelle7[[#This Row],[ExperimentID]]&amp;Tabelle7[[#This Row],[NegotiationID]]&amp;Tabelle7[[#This Row],[MessageID]],ALL_IN_ONE[ExperimentID]&amp;ALL_IN_ONE[NegotiationID]&amp;ALL_IN_ONE[MessageID],ALL_IN_ONE[Gesamt_ID],,0)</f>
        <v>#VALUE!</v>
      </c>
      <c r="C739">
        <f>IF(AND($F738=Tabelle7[[#This Row],[ReceiverID]],$G738=Tabelle7[[#This Row],[SenderID]]),$C738,IF(ISBLANK($G738),$C738,$C738+1))</f>
        <v>125</v>
      </c>
      <c r="D739" t="s">
        <v>561</v>
      </c>
      <c r="E739">
        <v>8977</v>
      </c>
      <c r="F739">
        <v>2589</v>
      </c>
      <c r="G739">
        <v>2590</v>
      </c>
      <c r="H739" t="s">
        <v>31</v>
      </c>
      <c r="I739" t="str">
        <f t="array" ref="I739">IFERROR(_xlfn.XLOOKUP(Tabelle7[[#This Row],[NegotiationID]]&amp;"FinalAccept",Tabelle7[NegotiationID]&amp;Tabelle7[ActionType],Tabelle7[ActionType],,0),_xlfn.XLOOKUP(Tabelle7[[#This Row],[NegotiationID]]&amp;"FinalReject",Tabelle7[NegotiationID]&amp;Tabelle7[ActionType],Tabelle7[ActionType],,0))</f>
        <v>FinalAccept</v>
      </c>
      <c r="J739">
        <v>1</v>
      </c>
      <c r="K739">
        <v>0.12540000000000001</v>
      </c>
      <c r="L739">
        <v>1.1254</v>
      </c>
      <c r="M739">
        <v>0.87460000000000004</v>
      </c>
      <c r="N739">
        <v>128</v>
      </c>
      <c r="O739">
        <v>475</v>
      </c>
      <c r="P739">
        <v>8</v>
      </c>
      <c r="Q739" s="3" t="s">
        <v>1114</v>
      </c>
    </row>
    <row r="740" ht="15" customHeight="1">
      <c r="A740" t="e">
        <f t="shared" ca="1" si="495"/>
        <v>#VALUE!</v>
      </c>
      <c r="B740" t="e">
        <f t="array" ref="B740" ca="1">_xlfn.XLOOKUP(Tabelle7[[#This Row],[ExperimentID]]&amp;Tabelle7[[#This Row],[NegotiationID]]&amp;Tabelle7[[#This Row],[MessageID]],ALL_IN_ONE[ExperimentID]&amp;ALL_IN_ONE[NegotiationID]&amp;ALL_IN_ONE[MessageID],ALL_IN_ONE[Gesamt_ID],,0)</f>
        <v>#VALUE!</v>
      </c>
      <c r="C740">
        <f>IF(AND($F739=Tabelle7[[#This Row],[ReceiverID]],$G739=Tabelle7[[#This Row],[SenderID]]),$C739,IF(ISBLANK($G739),$C739,$C739+1))</f>
        <v>125</v>
      </c>
      <c r="D740" t="s">
        <v>561</v>
      </c>
      <c r="E740">
        <v>9240</v>
      </c>
      <c r="F740">
        <v>2590</v>
      </c>
      <c r="G740">
        <v>2589</v>
      </c>
      <c r="H740" t="s">
        <v>31</v>
      </c>
      <c r="I740" t="str">
        <f t="array" ref="I740">IFERROR(_xlfn.XLOOKUP(Tabelle7[[#This Row],[NegotiationID]]&amp;"FinalAccept",Tabelle7[NegotiationID]&amp;Tabelle7[ActionType],Tabelle7[ActionType],,0),_xlfn.XLOOKUP(Tabelle7[[#This Row],[NegotiationID]]&amp;"FinalReject",Tabelle7[NegotiationID]&amp;Tabelle7[ActionType],Tabelle7[ActionType],,0))</f>
        <v>FinalAccept</v>
      </c>
      <c r="J740">
        <v>0.67579999999999996</v>
      </c>
      <c r="K740">
        <v>0.18260000000000001</v>
      </c>
      <c r="L740">
        <v>0.85840000000000005</v>
      </c>
      <c r="M740">
        <v>0.49320000000000003</v>
      </c>
      <c r="N740">
        <v>28</v>
      </c>
      <c r="O740">
        <v>475</v>
      </c>
      <c r="P740">
        <v>8</v>
      </c>
      <c r="Q740" s="3" t="s">
        <v>1115</v>
      </c>
    </row>
    <row r="741" ht="15" customHeight="1">
      <c r="A741" t="e">
        <f t="shared" ca="1" si="495"/>
        <v>#VALUE!</v>
      </c>
      <c r="B741" t="e">
        <f t="array" ref="B741" ca="1">_xlfn.XLOOKUP(Tabelle7[[#This Row],[ExperimentID]]&amp;Tabelle7[[#This Row],[NegotiationID]]&amp;Tabelle7[[#This Row],[MessageID]],ALL_IN_ONE[ExperimentID]&amp;ALL_IN_ONE[NegotiationID]&amp;ALL_IN_ONE[MessageID],ALL_IN_ONE[Gesamt_ID],,0)</f>
        <v>#VALUE!</v>
      </c>
      <c r="C741">
        <f>IF(AND($F740=Tabelle7[[#This Row],[ReceiverID]],$G740=Tabelle7[[#This Row],[SenderID]]),$C740,IF(ISBLANK($G740),$C740,$C740+1))</f>
        <v>125</v>
      </c>
      <c r="D741" t="s">
        <v>561</v>
      </c>
      <c r="E741">
        <v>9275</v>
      </c>
      <c r="F741">
        <v>2589</v>
      </c>
      <c r="G741">
        <v>2590</v>
      </c>
      <c r="H741" t="s">
        <v>31</v>
      </c>
      <c r="I741" t="str">
        <f t="array" ref="I741">IFERROR(_xlfn.XLOOKUP(Tabelle7[[#This Row],[NegotiationID]]&amp;"FinalAccept",Tabelle7[NegotiationID]&amp;Tabelle7[ActionType],Tabelle7[ActionType],,0),_xlfn.XLOOKUP(Tabelle7[[#This Row],[NegotiationID]]&amp;"FinalReject",Tabelle7[NegotiationID]&amp;Tabelle7[ActionType],Tabelle7[ActionType],,0))</f>
        <v>FinalAccept</v>
      </c>
      <c r="J741">
        <v>0.68620000000000003</v>
      </c>
      <c r="K741">
        <v>0.18440000000000001</v>
      </c>
      <c r="L741">
        <v>0.87060000000000004</v>
      </c>
      <c r="M741">
        <v>0.50180000000000002</v>
      </c>
      <c r="N741">
        <v>82</v>
      </c>
      <c r="O741">
        <v>475</v>
      </c>
      <c r="P741">
        <v>8</v>
      </c>
      <c r="Q741" s="3" t="s">
        <v>1116</v>
      </c>
    </row>
    <row r="742" ht="15" customHeight="1">
      <c r="A742" t="e">
        <f t="shared" ca="1" si="495"/>
        <v>#VALUE!</v>
      </c>
      <c r="B742" t="e">
        <f t="array" ref="B742" ca="1">_xlfn.XLOOKUP(Tabelle7[[#This Row],[ExperimentID]]&amp;Tabelle7[[#This Row],[NegotiationID]]&amp;Tabelle7[[#This Row],[MessageID]],ALL_IN_ONE[ExperimentID]&amp;ALL_IN_ONE[NegotiationID]&amp;ALL_IN_ONE[MessageID],ALL_IN_ONE[Gesamt_ID],,0)</f>
        <v>#VALUE!</v>
      </c>
      <c r="C742">
        <f>IF(AND($F741=Tabelle7[[#This Row],[ReceiverID]],$G741=Tabelle7[[#This Row],[SenderID]]),$C741,IF(ISBLANK($G741),$C741,$C741+1))</f>
        <v>125</v>
      </c>
      <c r="D742" t="s">
        <v>561</v>
      </c>
      <c r="E742">
        <v>12591</v>
      </c>
      <c r="F742">
        <v>2590</v>
      </c>
      <c r="G742">
        <v>2589</v>
      </c>
      <c r="H742" t="s">
        <v>31</v>
      </c>
      <c r="I742" t="str">
        <f t="array" ref="I742">IFERROR(_xlfn.XLOOKUP(Tabelle7[[#This Row],[NegotiationID]]&amp;"FinalAccept",Tabelle7[NegotiationID]&amp;Tabelle7[ActionType],Tabelle7[ActionType],,0),_xlfn.XLOOKUP(Tabelle7[[#This Row],[NegotiationID]]&amp;"FinalReject",Tabelle7[NegotiationID]&amp;Tabelle7[ActionType],Tabelle7[ActionType],,0))</f>
        <v>FinalAccept</v>
      </c>
      <c r="J742">
        <v>0.48980000000000001</v>
      </c>
      <c r="K742">
        <v>0.40860000000000002</v>
      </c>
      <c r="L742">
        <v>0.89839999999999998</v>
      </c>
      <c r="M742">
        <v>0.081199999999999994</v>
      </c>
      <c r="N742">
        <v>40</v>
      </c>
      <c r="O742">
        <v>475</v>
      </c>
      <c r="P742">
        <v>8</v>
      </c>
      <c r="Q742" s="3" t="s">
        <v>1117</v>
      </c>
    </row>
    <row r="743" ht="15" customHeight="1">
      <c r="A743" t="e">
        <f t="shared" ca="1" si="495"/>
        <v>#VALUE!</v>
      </c>
      <c r="B743" t="e">
        <f t="array" ref="B743" ca="1">_xlfn.XLOOKUP(Tabelle7[[#This Row],[ExperimentID]]&amp;Tabelle7[[#This Row],[NegotiationID]]&amp;Tabelle7[[#This Row],[MessageID]],ALL_IN_ONE[ExperimentID]&amp;ALL_IN_ONE[NegotiationID]&amp;ALL_IN_ONE[MessageID],ALL_IN_ONE[Gesamt_ID],,0)</f>
        <v>#VALUE!</v>
      </c>
      <c r="C743">
        <f>IF(AND($F742=Tabelle7[[#This Row],[ReceiverID]],$G742=Tabelle7[[#This Row],[SenderID]]),$C742,IF(ISBLANK($G742),$C742,$C742+1))</f>
        <v>125</v>
      </c>
      <c r="D743" t="s">
        <v>561</v>
      </c>
      <c r="E743">
        <v>13402</v>
      </c>
      <c r="F743">
        <v>2589</v>
      </c>
      <c r="G743">
        <v>2590</v>
      </c>
      <c r="H743" t="s">
        <v>31</v>
      </c>
      <c r="I743" t="str">
        <f t="array" ref="I743">IFERROR(_xlfn.XLOOKUP(Tabelle7[[#This Row],[NegotiationID]]&amp;"FinalAccept",Tabelle7[NegotiationID]&amp;Tabelle7[ActionType],Tabelle7[ActionType],,0),_xlfn.XLOOKUP(Tabelle7[[#This Row],[NegotiationID]]&amp;"FinalReject",Tabelle7[NegotiationID]&amp;Tabelle7[ActionType],Tabelle7[ActionType],,0))</f>
        <v>FinalAccept</v>
      </c>
      <c r="J743">
        <v>0.54479999999999995</v>
      </c>
      <c r="K743">
        <v>0.437</v>
      </c>
      <c r="L743">
        <v>0.98180000000000001</v>
      </c>
      <c r="M743">
        <v>0.10780000000000001</v>
      </c>
      <c r="N743">
        <v>104</v>
      </c>
      <c r="O743">
        <v>475</v>
      </c>
      <c r="P743">
        <v>8</v>
      </c>
      <c r="Q743" s="3" t="s">
        <v>1118</v>
      </c>
    </row>
    <row r="744" ht="15" customHeight="1">
      <c r="A744" t="e">
        <f t="shared" ca="1" si="495"/>
        <v>#VALUE!</v>
      </c>
      <c r="B744" t="e">
        <f t="array" ref="B744" ca="1">_xlfn.XLOOKUP(Tabelle7[[#This Row],[ExperimentID]]&amp;Tabelle7[[#This Row],[NegotiationID]]&amp;Tabelle7[[#This Row],[MessageID]],ALL_IN_ONE[ExperimentID]&amp;ALL_IN_ONE[NegotiationID]&amp;ALL_IN_ONE[MessageID],ALL_IN_ONE[Gesamt_ID],,0)</f>
        <v>#VALUE!</v>
      </c>
      <c r="C744">
        <f>IF(AND($F743=Tabelle7[[#This Row],[ReceiverID]],$G743=Tabelle7[[#This Row],[SenderID]]),$C743,IF(ISBLANK($G743),$C743,$C743+1))</f>
        <v>125</v>
      </c>
      <c r="D744" t="s">
        <v>561</v>
      </c>
      <c r="E744">
        <v>13440</v>
      </c>
      <c r="F744">
        <v>2590</v>
      </c>
      <c r="G744">
        <v>2589</v>
      </c>
      <c r="H744" t="s">
        <v>20</v>
      </c>
      <c r="I744" t="str">
        <f t="array" ref="I744">IFERROR(_xlfn.XLOOKUP(Tabelle7[[#This Row],[NegotiationID]]&amp;"FinalAccept",Tabelle7[NegotiationID]&amp;Tabelle7[ActionType],Tabelle7[ActionType],,0),_xlfn.XLOOKUP(Tabelle7[[#This Row],[NegotiationID]]&amp;"FinalReject",Tabelle7[NegotiationID]&amp;Tabelle7[ActionType],Tabelle7[ActionType],,0))</f>
        <v>FinalAccept</v>
      </c>
      <c r="J744">
        <v>0.437</v>
      </c>
      <c r="K744">
        <v>0.54479999999999995</v>
      </c>
      <c r="L744">
        <v>0.98180000000000001</v>
      </c>
      <c r="M744">
        <v>0.10780000000000001</v>
      </c>
      <c r="N744">
        <v>12</v>
      </c>
      <c r="O744">
        <v>475</v>
      </c>
      <c r="P744">
        <v>8</v>
      </c>
      <c r="Q744" s="3" t="s">
        <v>1119</v>
      </c>
    </row>
    <row r="745" ht="15" hidden="1" customHeight="1">
      <c r="A745" t="e">
        <f t="shared" ca="1" si="495"/>
        <v>#VALUE!</v>
      </c>
      <c r="B745" t="e">
        <f t="array" ref="B745" ca="1">_xlfn.XLOOKUP(Tabelle7[[#This Row],[ExperimentID]]&amp;Tabelle7[[#This Row],[NegotiationID]]&amp;Tabelle7[[#This Row],[MessageID]],ALL_IN_ONE[ExperimentID]&amp;ALL_IN_ONE[NegotiationID]&amp;ALL_IN_ONE[MessageID],ALL_IN_ONE[Gesamt_ID],,0)</f>
        <v>#VALUE!</v>
      </c>
      <c r="C745">
        <f>IF(AND($F744=Tabelle7[[#This Row],[ReceiverID]],$G744=Tabelle7[[#This Row],[SenderID]]),$C744,IF(ISBLANK($G744),$C744,$C744+1))</f>
        <v>126</v>
      </c>
      <c r="D745" t="s">
        <v>561</v>
      </c>
      <c r="E745">
        <v>2616</v>
      </c>
      <c r="H745" t="s">
        <v>6019</v>
      </c>
      <c r="I745" t="str">
        <f t="array" ref="I745">IFERROR(_xlfn.XLOOKUP(Tabelle7[[#This Row],[NegotiationID]]&amp;"FinalAccept",Tabelle7[NegotiationID]&amp;Tabelle7[ActionType],Tabelle7[ActionType],,0),_xlfn.XLOOKUP(Tabelle7[[#This Row],[NegotiationID]]&amp;"FinalReject",Tabelle7[NegotiationID]&amp;Tabelle7[ActionType],Tabelle7[ActionType],,0))</f>
        <v>FinalAccept</v>
      </c>
      <c r="N745">
        <v>21</v>
      </c>
      <c r="O745">
        <v>2241</v>
      </c>
      <c r="P745">
        <v>11</v>
      </c>
      <c r="Q745" t="s">
        <v>6020</v>
      </c>
    </row>
    <row r="746" ht="15" customHeight="1">
      <c r="A746" t="e">
        <f t="shared" ca="1" si="495"/>
        <v>#VALUE!</v>
      </c>
      <c r="B746" t="e">
        <f t="array" ref="B746" ca="1">_xlfn.XLOOKUP(Tabelle7[[#This Row],[ExperimentID]]&amp;Tabelle7[[#This Row],[NegotiationID]]&amp;Tabelle7[[#This Row],[MessageID]],ALL_IN_ONE[ExperimentID]&amp;ALL_IN_ONE[NegotiationID]&amp;ALL_IN_ONE[MessageID],ALL_IN_ONE[Gesamt_ID],,0)</f>
        <v>#VALUE!</v>
      </c>
      <c r="C746">
        <f>IF(AND($F745=Tabelle7[[#This Row],[ReceiverID]],$G745=Tabelle7[[#This Row],[SenderID]]),$C745,IF(ISBLANK($G745),$C745,$C745+1))</f>
        <v>126</v>
      </c>
      <c r="D746" t="s">
        <v>561</v>
      </c>
      <c r="E746">
        <v>7918</v>
      </c>
      <c r="F746">
        <v>2618</v>
      </c>
      <c r="G746">
        <v>2617</v>
      </c>
      <c r="H746" t="s">
        <v>19</v>
      </c>
      <c r="I746" t="str">
        <f t="array" ref="I746">IFERROR(_xlfn.XLOOKUP(Tabelle7[[#This Row],[NegotiationID]]&amp;"FinalAccept",Tabelle7[NegotiationID]&amp;Tabelle7[ActionType],Tabelle7[ActionType],,0),_xlfn.XLOOKUP(Tabelle7[[#This Row],[NegotiationID]]&amp;"FinalReject",Tabelle7[NegotiationID]&amp;Tabelle7[ActionType],Tabelle7[ActionType],,0))</f>
        <v>FinalAccept</v>
      </c>
      <c r="J746">
        <v>0.89019999999999999</v>
      </c>
      <c r="K746">
        <v>0.32400000000000001</v>
      </c>
      <c r="L746">
        <v>1.2141999999999999</v>
      </c>
      <c r="M746">
        <v>0.56620000000000004</v>
      </c>
      <c r="N746">
        <v>103</v>
      </c>
      <c r="O746">
        <v>2241</v>
      </c>
      <c r="P746">
        <v>11</v>
      </c>
      <c r="Q746" s="3" t="s">
        <v>1120</v>
      </c>
    </row>
    <row r="747" ht="15" customHeight="1">
      <c r="A747" t="e">
        <f t="shared" ca="1" si="495"/>
        <v>#VALUE!</v>
      </c>
      <c r="B747" t="e">
        <f t="array" ref="B747" ca="1">_xlfn.XLOOKUP(Tabelle7[[#This Row],[ExperimentID]]&amp;Tabelle7[[#This Row],[NegotiationID]]&amp;Tabelle7[[#This Row],[MessageID]],ALL_IN_ONE[ExperimentID]&amp;ALL_IN_ONE[NegotiationID]&amp;ALL_IN_ONE[MessageID],ALL_IN_ONE[Gesamt_ID],,0)</f>
        <v>#VALUE!</v>
      </c>
      <c r="C747">
        <f>IF(AND($F746=Tabelle7[[#This Row],[ReceiverID]],$G746=Tabelle7[[#This Row],[SenderID]]),$C746,IF(ISBLANK($G746),$C746,$C746+1))</f>
        <v>126</v>
      </c>
      <c r="D747" t="s">
        <v>561</v>
      </c>
      <c r="E747">
        <v>8641</v>
      </c>
      <c r="F747">
        <v>2617</v>
      </c>
      <c r="G747">
        <v>2618</v>
      </c>
      <c r="H747" t="s">
        <v>31</v>
      </c>
      <c r="I747" t="str">
        <f t="array" ref="I747">IFERROR(_xlfn.XLOOKUP(Tabelle7[[#This Row],[NegotiationID]]&amp;"FinalAccept",Tabelle7[NegotiationID]&amp;Tabelle7[ActionType],Tabelle7[ActionType],,0),_xlfn.XLOOKUP(Tabelle7[[#This Row],[NegotiationID]]&amp;"FinalReject",Tabelle7[NegotiationID]&amp;Tabelle7[ActionType],Tabelle7[ActionType],,0))</f>
        <v>FinalAccept</v>
      </c>
      <c r="J747">
        <v>1</v>
      </c>
      <c r="K747">
        <v>0.12540000000000001</v>
      </c>
      <c r="L747">
        <v>1.1254</v>
      </c>
      <c r="M747">
        <v>0.87460000000000004</v>
      </c>
      <c r="N747">
        <v>119</v>
      </c>
      <c r="O747">
        <v>2241</v>
      </c>
      <c r="P747">
        <v>11</v>
      </c>
      <c r="Q747" s="3" t="s">
        <v>1121</v>
      </c>
    </row>
    <row r="748" ht="15" customHeight="1">
      <c r="A748" t="e">
        <f t="shared" ca="1" si="495"/>
        <v>#VALUE!</v>
      </c>
      <c r="B748" t="e">
        <f t="array" ref="B748" ca="1">_xlfn.XLOOKUP(Tabelle7[[#This Row],[ExperimentID]]&amp;Tabelle7[[#This Row],[NegotiationID]]&amp;Tabelle7[[#This Row],[MessageID]],ALL_IN_ONE[ExperimentID]&amp;ALL_IN_ONE[NegotiationID]&amp;ALL_IN_ONE[MessageID],ALL_IN_ONE[Gesamt_ID],,0)</f>
        <v>#VALUE!</v>
      </c>
      <c r="C748">
        <f>IF(AND($F747=Tabelle7[[#This Row],[ReceiverID]],$G747=Tabelle7[[#This Row],[SenderID]]),$C747,IF(ISBLANK($G747),$C747,$C747+1))</f>
        <v>126</v>
      </c>
      <c r="D748" t="s">
        <v>561</v>
      </c>
      <c r="E748">
        <v>8964</v>
      </c>
      <c r="F748">
        <v>2618</v>
      </c>
      <c r="G748">
        <v>2617</v>
      </c>
      <c r="H748" t="s">
        <v>31</v>
      </c>
      <c r="I748" t="str">
        <f t="array" ref="I748">IFERROR(_xlfn.XLOOKUP(Tabelle7[[#This Row],[NegotiationID]]&amp;"FinalAccept",Tabelle7[NegotiationID]&amp;Tabelle7[ActionType],Tabelle7[ActionType],,0),_xlfn.XLOOKUP(Tabelle7[[#This Row],[NegotiationID]]&amp;"FinalReject",Tabelle7[NegotiationID]&amp;Tabelle7[ActionType],Tabelle7[ActionType],,0))</f>
        <v>FinalAccept</v>
      </c>
      <c r="J748">
        <v>1</v>
      </c>
      <c r="K748">
        <v>0.1084</v>
      </c>
      <c r="L748">
        <v>1.1084000000000001</v>
      </c>
      <c r="M748">
        <v>0.89159999999999995</v>
      </c>
      <c r="N748">
        <v>189</v>
      </c>
      <c r="O748">
        <v>2241</v>
      </c>
      <c r="P748">
        <v>11</v>
      </c>
      <c r="Q748" s="3" t="s">
        <v>1122</v>
      </c>
    </row>
    <row r="749" ht="15" customHeight="1">
      <c r="A749" t="e">
        <f t="shared" ca="1" si="495"/>
        <v>#VALUE!</v>
      </c>
      <c r="B749" t="e">
        <f t="array" ref="B749" ca="1">_xlfn.XLOOKUP(Tabelle7[[#This Row],[ExperimentID]]&amp;Tabelle7[[#This Row],[NegotiationID]]&amp;Tabelle7[[#This Row],[MessageID]],ALL_IN_ONE[ExperimentID]&amp;ALL_IN_ONE[NegotiationID]&amp;ALL_IN_ONE[MessageID],ALL_IN_ONE[Gesamt_ID],,0)</f>
        <v>#VALUE!</v>
      </c>
      <c r="C749">
        <f>IF(AND($F748=Tabelle7[[#This Row],[ReceiverID]],$G748=Tabelle7[[#This Row],[SenderID]]),$C748,IF(ISBLANK($G748),$C748,$C748+1))</f>
        <v>126</v>
      </c>
      <c r="D749" t="s">
        <v>561</v>
      </c>
      <c r="E749">
        <v>10612</v>
      </c>
      <c r="F749">
        <v>2617</v>
      </c>
      <c r="G749">
        <v>2618</v>
      </c>
      <c r="H749" t="s">
        <v>31</v>
      </c>
      <c r="I749" t="str">
        <f t="array" ref="I749">IFERROR(_xlfn.XLOOKUP(Tabelle7[[#This Row],[NegotiationID]]&amp;"FinalAccept",Tabelle7[NegotiationID]&amp;Tabelle7[ActionType],Tabelle7[ActionType],,0),_xlfn.XLOOKUP(Tabelle7[[#This Row],[NegotiationID]]&amp;"FinalReject",Tabelle7[NegotiationID]&amp;Tabelle7[ActionType],Tabelle7[ActionType],,0))</f>
        <v>FinalAccept</v>
      </c>
      <c r="J749">
        <v>0.63759999999999994</v>
      </c>
      <c r="K749">
        <v>0.2016</v>
      </c>
      <c r="L749">
        <v>0.83919999999999995</v>
      </c>
      <c r="M749">
        <v>0.436</v>
      </c>
      <c r="N749">
        <v>330</v>
      </c>
      <c r="O749">
        <v>2241</v>
      </c>
      <c r="P749">
        <v>11</v>
      </c>
      <c r="Q749" s="3" t="s">
        <v>1123</v>
      </c>
    </row>
    <row r="750" ht="15" customHeight="1">
      <c r="A750" t="e">
        <f t="shared" ca="1" si="495"/>
        <v>#VALUE!</v>
      </c>
      <c r="B750" t="e">
        <f t="array" ref="B750" ca="1">_xlfn.XLOOKUP(Tabelle7[[#This Row],[ExperimentID]]&amp;Tabelle7[[#This Row],[NegotiationID]]&amp;Tabelle7[[#This Row],[MessageID]],ALL_IN_ONE[ExperimentID]&amp;ALL_IN_ONE[NegotiationID]&amp;ALL_IN_ONE[MessageID],ALL_IN_ONE[Gesamt_ID],,0)</f>
        <v>#VALUE!</v>
      </c>
      <c r="C750">
        <f>IF(AND($F749=Tabelle7[[#This Row],[ReceiverID]],$G749=Tabelle7[[#This Row],[SenderID]]),$C749,IF(ISBLANK($G749),$C749,$C749+1))</f>
        <v>126</v>
      </c>
      <c r="D750" t="s">
        <v>561</v>
      </c>
      <c r="E750">
        <v>11394</v>
      </c>
      <c r="F750">
        <v>2618</v>
      </c>
      <c r="G750">
        <v>2617</v>
      </c>
      <c r="H750" t="s">
        <v>31</v>
      </c>
      <c r="I750" t="str">
        <f t="array" ref="I750">IFERROR(_xlfn.XLOOKUP(Tabelle7[[#This Row],[NegotiationID]]&amp;"FinalAccept",Tabelle7[NegotiationID]&amp;Tabelle7[ActionType],Tabelle7[ActionType],,0),_xlfn.XLOOKUP(Tabelle7[[#This Row],[NegotiationID]]&amp;"FinalReject",Tabelle7[NegotiationID]&amp;Tabelle7[ActionType],Tabelle7[ActionType],,0))</f>
        <v>FinalAccept</v>
      </c>
      <c r="J750">
        <v>0.89600000000000002</v>
      </c>
      <c r="K750">
        <v>0.1552</v>
      </c>
      <c r="L750">
        <v>1.0511999999999999</v>
      </c>
      <c r="M750">
        <v>0.74080000000000001</v>
      </c>
      <c r="N750">
        <v>545</v>
      </c>
      <c r="O750">
        <v>2241</v>
      </c>
      <c r="P750">
        <v>11</v>
      </c>
      <c r="Q750" s="3" t="s">
        <v>1124</v>
      </c>
    </row>
    <row r="751" ht="15" customHeight="1">
      <c r="A751" t="e">
        <f t="shared" ca="1" si="495"/>
        <v>#VALUE!</v>
      </c>
      <c r="B751" t="e">
        <f t="array" ref="B751" ca="1">_xlfn.XLOOKUP(Tabelle7[[#This Row],[ExperimentID]]&amp;Tabelle7[[#This Row],[NegotiationID]]&amp;Tabelle7[[#This Row],[MessageID]],ALL_IN_ONE[ExperimentID]&amp;ALL_IN_ONE[NegotiationID]&amp;ALL_IN_ONE[MessageID],ALL_IN_ONE[Gesamt_ID],,0)</f>
        <v>#VALUE!</v>
      </c>
      <c r="C751">
        <f>IF(AND($F750=Tabelle7[[#This Row],[ReceiverID]],$G750=Tabelle7[[#This Row],[SenderID]]),$C750,IF(ISBLANK($G750),$C750,$C750+1))</f>
        <v>126</v>
      </c>
      <c r="D751" t="s">
        <v>561</v>
      </c>
      <c r="E751">
        <v>12276</v>
      </c>
      <c r="F751">
        <v>2617</v>
      </c>
      <c r="G751">
        <v>2618</v>
      </c>
      <c r="H751" t="s">
        <v>31</v>
      </c>
      <c r="I751" t="str">
        <f t="array" ref="I751">IFERROR(_xlfn.XLOOKUP(Tabelle7[[#This Row],[NegotiationID]]&amp;"FinalAccept",Tabelle7[NegotiationID]&amp;Tabelle7[ActionType],Tabelle7[ActionType],,0),_xlfn.XLOOKUP(Tabelle7[[#This Row],[NegotiationID]]&amp;"FinalReject",Tabelle7[NegotiationID]&amp;Tabelle7[ActionType],Tabelle7[ActionType],,0))</f>
        <v>FinalAccept</v>
      </c>
      <c r="J751">
        <v>0.47399999999999998</v>
      </c>
      <c r="K751">
        <v>0.62180000000000002</v>
      </c>
      <c r="L751">
        <v>1.0958000000000001</v>
      </c>
      <c r="M751">
        <v>0.14779999999999999</v>
      </c>
      <c r="N751">
        <v>214</v>
      </c>
      <c r="O751">
        <v>2241</v>
      </c>
      <c r="P751">
        <v>11</v>
      </c>
      <c r="Q751" s="3" t="s">
        <v>1125</v>
      </c>
    </row>
    <row r="752" ht="15" customHeight="1">
      <c r="A752" t="e">
        <f t="shared" ca="1" si="495"/>
        <v>#VALUE!</v>
      </c>
      <c r="B752" t="e">
        <f t="array" ref="B752" ca="1">_xlfn.XLOOKUP(Tabelle7[[#This Row],[ExperimentID]]&amp;Tabelle7[[#This Row],[NegotiationID]]&amp;Tabelle7[[#This Row],[MessageID]],ALL_IN_ONE[ExperimentID]&amp;ALL_IN_ONE[NegotiationID]&amp;ALL_IN_ONE[MessageID],ALL_IN_ONE[Gesamt_ID],,0)</f>
        <v>#VALUE!</v>
      </c>
      <c r="C752">
        <f>IF(AND($F751=Tabelle7[[#This Row],[ReceiverID]],$G751=Tabelle7[[#This Row],[SenderID]]),$C751,IF(ISBLANK($G751),$C751,$C751+1))</f>
        <v>126</v>
      </c>
      <c r="D752" t="s">
        <v>561</v>
      </c>
      <c r="E752">
        <v>12879</v>
      </c>
      <c r="F752">
        <v>2618</v>
      </c>
      <c r="G752">
        <v>2617</v>
      </c>
      <c r="H752" t="s">
        <v>31</v>
      </c>
      <c r="I752" t="str">
        <f t="array" ref="I752">IFERROR(_xlfn.XLOOKUP(Tabelle7[[#This Row],[NegotiationID]]&amp;"FinalAccept",Tabelle7[NegotiationID]&amp;Tabelle7[ActionType],Tabelle7[ActionType],,0),_xlfn.XLOOKUP(Tabelle7[[#This Row],[NegotiationID]]&amp;"FinalReject",Tabelle7[NegotiationID]&amp;Tabelle7[ActionType],Tabelle7[ActionType],,0))</f>
        <v>FinalAccept</v>
      </c>
      <c r="J752">
        <v>0.74960000000000004</v>
      </c>
      <c r="K752">
        <v>0.34439999999999998</v>
      </c>
      <c r="L752">
        <v>1.0940000000000001</v>
      </c>
      <c r="M752">
        <v>0.4052</v>
      </c>
      <c r="N752">
        <v>320</v>
      </c>
      <c r="O752">
        <v>2241</v>
      </c>
      <c r="P752">
        <v>11</v>
      </c>
      <c r="Q752" s="3" t="s">
        <v>1126</v>
      </c>
    </row>
    <row r="753" ht="15" customHeight="1">
      <c r="A753" t="e">
        <f t="shared" ca="1" si="495"/>
        <v>#VALUE!</v>
      </c>
      <c r="B753" t="e">
        <f t="array" ref="B753" ca="1">_xlfn.XLOOKUP(Tabelle7[[#This Row],[ExperimentID]]&amp;Tabelle7[[#This Row],[NegotiationID]]&amp;Tabelle7[[#This Row],[MessageID]],ALL_IN_ONE[ExperimentID]&amp;ALL_IN_ONE[NegotiationID]&amp;ALL_IN_ONE[MessageID],ALL_IN_ONE[Gesamt_ID],,0)</f>
        <v>#VALUE!</v>
      </c>
      <c r="C753">
        <f>IF(AND($F752=Tabelle7[[#This Row],[ReceiverID]],$G752=Tabelle7[[#This Row],[SenderID]]),$C752,IF(ISBLANK($G752),$C752,$C752+1))</f>
        <v>126</v>
      </c>
      <c r="D753" t="s">
        <v>561</v>
      </c>
      <c r="E753">
        <v>13384</v>
      </c>
      <c r="F753">
        <v>2617</v>
      </c>
      <c r="G753">
        <v>2618</v>
      </c>
      <c r="H753" t="s">
        <v>31</v>
      </c>
      <c r="I753" t="str">
        <f t="array" ref="I753">IFERROR(_xlfn.XLOOKUP(Tabelle7[[#This Row],[NegotiationID]]&amp;"FinalAccept",Tabelle7[NegotiationID]&amp;Tabelle7[ActionType],Tabelle7[ActionType],,0),_xlfn.XLOOKUP(Tabelle7[[#This Row],[NegotiationID]]&amp;"FinalReject",Tabelle7[NegotiationID]&amp;Tabelle7[ActionType],Tabelle7[ActionType],,0))</f>
        <v>FinalAccept</v>
      </c>
      <c r="J753">
        <v>0.37159999999999999</v>
      </c>
      <c r="K753">
        <v>0.5696</v>
      </c>
      <c r="L753">
        <v>0.94120000000000004</v>
      </c>
      <c r="M753">
        <v>0.19800000000000001</v>
      </c>
      <c r="N753">
        <v>109</v>
      </c>
      <c r="O753">
        <v>2241</v>
      </c>
      <c r="P753">
        <v>11</v>
      </c>
      <c r="Q753" s="3" t="s">
        <v>1127</v>
      </c>
    </row>
    <row r="754" ht="15" customHeight="1">
      <c r="A754" t="e">
        <f t="shared" ca="1" si="495"/>
        <v>#VALUE!</v>
      </c>
      <c r="B754" t="e">
        <f t="array" ref="B754" ca="1">_xlfn.XLOOKUP(Tabelle7[[#This Row],[ExperimentID]]&amp;Tabelle7[[#This Row],[NegotiationID]]&amp;Tabelle7[[#This Row],[MessageID]],ALL_IN_ONE[ExperimentID]&amp;ALL_IN_ONE[NegotiationID]&amp;ALL_IN_ONE[MessageID],ALL_IN_ONE[Gesamt_ID],,0)</f>
        <v>#VALUE!</v>
      </c>
      <c r="C754">
        <f>IF(AND($F753=Tabelle7[[#This Row],[ReceiverID]],$G753=Tabelle7[[#This Row],[SenderID]]),$C753,IF(ISBLANK($G753),$C753,$C753+1))</f>
        <v>126</v>
      </c>
      <c r="D754" t="s">
        <v>561</v>
      </c>
      <c r="E754">
        <v>13474</v>
      </c>
      <c r="F754">
        <v>2618</v>
      </c>
      <c r="G754">
        <v>2617</v>
      </c>
      <c r="H754" t="s">
        <v>31</v>
      </c>
      <c r="I754" t="str">
        <f t="array" ref="I754">IFERROR(_xlfn.XLOOKUP(Tabelle7[[#This Row],[NegotiationID]]&amp;"FinalAccept",Tabelle7[NegotiationID]&amp;Tabelle7[ActionType],Tabelle7[ActionType],,0),_xlfn.XLOOKUP(Tabelle7[[#This Row],[NegotiationID]]&amp;"FinalReject",Tabelle7[NegotiationID]&amp;Tabelle7[ActionType],Tabelle7[ActionType],,0))</f>
        <v>FinalAccept</v>
      </c>
      <c r="J754">
        <v>0.74960000000000004</v>
      </c>
      <c r="K754">
        <v>0.34439999999999998</v>
      </c>
      <c r="L754">
        <v>1.0940000000000001</v>
      </c>
      <c r="M754">
        <v>0.4052</v>
      </c>
      <c r="N754">
        <v>242</v>
      </c>
      <c r="O754">
        <v>2241</v>
      </c>
      <c r="P754">
        <v>11</v>
      </c>
      <c r="Q754" s="3" t="s">
        <v>1128</v>
      </c>
    </row>
    <row r="755" ht="15" customHeight="1">
      <c r="A755" t="e">
        <f t="shared" ca="1" si="495"/>
        <v>#VALUE!</v>
      </c>
      <c r="B755" t="e">
        <f t="array" ref="B755" ca="1">_xlfn.XLOOKUP(Tabelle7[[#This Row],[ExperimentID]]&amp;Tabelle7[[#This Row],[NegotiationID]]&amp;Tabelle7[[#This Row],[MessageID]],ALL_IN_ONE[ExperimentID]&amp;ALL_IN_ONE[NegotiationID]&amp;ALL_IN_ONE[MessageID],ALL_IN_ONE[Gesamt_ID],,0)</f>
        <v>#VALUE!</v>
      </c>
      <c r="C755">
        <f>IF(AND($F754=Tabelle7[[#This Row],[ReceiverID]],$G754=Tabelle7[[#This Row],[SenderID]]),$C754,IF(ISBLANK($G754),$C754,$C754+1))</f>
        <v>126</v>
      </c>
      <c r="D755" t="s">
        <v>561</v>
      </c>
      <c r="E755">
        <v>14255</v>
      </c>
      <c r="F755">
        <v>2617</v>
      </c>
      <c r="G755">
        <v>2618</v>
      </c>
      <c r="H755" t="s">
        <v>20</v>
      </c>
      <c r="I755" t="str">
        <f t="array" ref="I755">IFERROR(_xlfn.XLOOKUP(Tabelle7[[#This Row],[NegotiationID]]&amp;"FinalAccept",Tabelle7[NegotiationID]&amp;Tabelle7[ActionType],Tabelle7[ActionType],,0),_xlfn.XLOOKUP(Tabelle7[[#This Row],[NegotiationID]]&amp;"FinalReject",Tabelle7[NegotiationID]&amp;Tabelle7[ActionType],Tabelle7[ActionType],,0))</f>
        <v>FinalAccept</v>
      </c>
      <c r="J755">
        <v>0.34439999999999998</v>
      </c>
      <c r="K755">
        <v>0.74960000000000004</v>
      </c>
      <c r="L755">
        <v>1.0940000000000001</v>
      </c>
      <c r="M755">
        <v>0.4052</v>
      </c>
      <c r="N755">
        <v>49</v>
      </c>
      <c r="O755">
        <v>2241</v>
      </c>
      <c r="P755">
        <v>11</v>
      </c>
      <c r="Q755" s="3" t="s">
        <v>1129</v>
      </c>
    </row>
    <row r="756" ht="15" hidden="1" customHeight="1">
      <c r="A756" t="e">
        <f t="shared" ca="1" si="495"/>
        <v>#VALUE!</v>
      </c>
      <c r="B756" t="e">
        <f t="array" ref="B756" ca="1">_xlfn.XLOOKUP(Tabelle7[[#This Row],[ExperimentID]]&amp;Tabelle7[[#This Row],[NegotiationID]]&amp;Tabelle7[[#This Row],[MessageID]],ALL_IN_ONE[ExperimentID]&amp;ALL_IN_ONE[NegotiationID]&amp;ALL_IN_ONE[MessageID],ALL_IN_ONE[Gesamt_ID],,0)</f>
        <v>#VALUE!</v>
      </c>
      <c r="C756">
        <f>IF(AND($F755=Tabelle7[[#This Row],[ReceiverID]],$G755=Tabelle7[[#This Row],[SenderID]]),$C755,IF(ISBLANK($G755),$C755,$C755+1))</f>
        <v>127</v>
      </c>
      <c r="D756" t="s">
        <v>561</v>
      </c>
      <c r="E756">
        <v>2644</v>
      </c>
      <c r="H756" t="s">
        <v>6019</v>
      </c>
      <c r="I756" t="str">
        <f t="array" ref="I756">IFERROR(_xlfn.XLOOKUP(Tabelle7[[#This Row],[NegotiationID]]&amp;"FinalAccept",Tabelle7[NegotiationID]&amp;Tabelle7[ActionType],Tabelle7[ActionType],,0),_xlfn.XLOOKUP(Tabelle7[[#This Row],[NegotiationID]]&amp;"FinalReject",Tabelle7[NegotiationID]&amp;Tabelle7[ActionType],Tabelle7[ActionType],,0))</f>
        <v>FinalReject</v>
      </c>
      <c r="N756">
        <v>21</v>
      </c>
      <c r="O756">
        <v>3087</v>
      </c>
      <c r="P756">
        <v>12</v>
      </c>
      <c r="Q756" t="s">
        <v>6020</v>
      </c>
    </row>
    <row r="757" ht="15" customHeight="1">
      <c r="A757" t="e">
        <f t="shared" ca="1" si="495"/>
        <v>#VALUE!</v>
      </c>
      <c r="B757" t="e">
        <f t="array" ref="B757" ca="1">_xlfn.XLOOKUP(Tabelle7[[#This Row],[ExperimentID]]&amp;Tabelle7[[#This Row],[NegotiationID]]&amp;Tabelle7[[#This Row],[MessageID]],ALL_IN_ONE[ExperimentID]&amp;ALL_IN_ONE[NegotiationID]&amp;ALL_IN_ONE[MessageID],ALL_IN_ONE[Gesamt_ID],,0)</f>
        <v>#VALUE!</v>
      </c>
      <c r="C757">
        <f>IF(AND($F756=Tabelle7[[#This Row],[ReceiverID]],$G756=Tabelle7[[#This Row],[SenderID]]),$C756,IF(ISBLANK($G756),$C756,$C756+1))</f>
        <v>127</v>
      </c>
      <c r="D757" t="s">
        <v>561</v>
      </c>
      <c r="E757">
        <v>7993</v>
      </c>
      <c r="F757">
        <v>2646</v>
      </c>
      <c r="G757">
        <v>2645</v>
      </c>
      <c r="H757" t="s">
        <v>19</v>
      </c>
      <c r="I757" t="str">
        <f t="array" ref="I757">IFERROR(_xlfn.XLOOKUP(Tabelle7[[#This Row],[NegotiationID]]&amp;"FinalAccept",Tabelle7[NegotiationID]&amp;Tabelle7[ActionType],Tabelle7[ActionType],,0),_xlfn.XLOOKUP(Tabelle7[[#This Row],[NegotiationID]]&amp;"FinalReject",Tabelle7[NegotiationID]&amp;Tabelle7[ActionType],Tabelle7[ActionType],,0))</f>
        <v>FinalReject</v>
      </c>
      <c r="J757">
        <v>1</v>
      </c>
      <c r="K757">
        <v>0.61799999999999999</v>
      </c>
      <c r="L757">
        <v>1.6180000000000001</v>
      </c>
      <c r="M757">
        <v>0.38200000000000001</v>
      </c>
      <c r="N757">
        <v>227</v>
      </c>
      <c r="O757">
        <v>3087</v>
      </c>
      <c r="P757">
        <v>12</v>
      </c>
      <c r="Q757" s="3" t="s">
        <v>1130</v>
      </c>
    </row>
    <row r="758" ht="15" hidden="1" customHeight="1">
      <c r="A758" t="e">
        <f t="shared" ca="1" si="495"/>
        <v>#VALUE!</v>
      </c>
      <c r="B758" t="e">
        <f t="array" ref="B758" ca="1">_xlfn.XLOOKUP(Tabelle7[[#This Row],[ExperimentID]]&amp;Tabelle7[[#This Row],[NegotiationID]]&amp;Tabelle7[[#This Row],[MessageID]],ALL_IN_ONE[ExperimentID]&amp;ALL_IN_ONE[NegotiationID]&amp;ALL_IN_ONE[MessageID],ALL_IN_ONE[Gesamt_ID],,0)</f>
        <v>#VALUE!</v>
      </c>
      <c r="C758">
        <f>IF(AND($F757=Tabelle7[[#This Row],[ReceiverID]],$G757=Tabelle7[[#This Row],[SenderID]]),$C757,IF(ISBLANK($G757),$C757,$C757+1))</f>
        <v>127</v>
      </c>
      <c r="D758" t="s">
        <v>561</v>
      </c>
      <c r="E758">
        <v>9116</v>
      </c>
      <c r="F758">
        <v>2645</v>
      </c>
      <c r="G758">
        <v>2646</v>
      </c>
      <c r="H758" t="s">
        <v>22</v>
      </c>
      <c r="I758" t="str">
        <f t="array" ref="I758">IFERROR(_xlfn.XLOOKUP(Tabelle7[[#This Row],[NegotiationID]]&amp;"FinalAccept",Tabelle7[NegotiationID]&amp;Tabelle7[ActionType],Tabelle7[ActionType],,0),_xlfn.XLOOKUP(Tabelle7[[#This Row],[NegotiationID]]&amp;"FinalReject",Tabelle7[NegotiationID]&amp;Tabelle7[ActionType],Tabelle7[ActionType],,0))</f>
        <v>FinalReject</v>
      </c>
      <c r="N758">
        <v>132</v>
      </c>
      <c r="O758">
        <v>3087</v>
      </c>
      <c r="P758">
        <v>12</v>
      </c>
      <c r="Q758" s="3" t="s">
        <v>6265</v>
      </c>
    </row>
    <row r="759" ht="15" hidden="1" customHeight="1">
      <c r="A759" t="e">
        <f t="shared" ca="1" si="495"/>
        <v>#VALUE!</v>
      </c>
      <c r="B759" t="e">
        <f t="array" ref="B759" ca="1">_xlfn.XLOOKUP(Tabelle7[[#This Row],[ExperimentID]]&amp;Tabelle7[[#This Row],[NegotiationID]]&amp;Tabelle7[[#This Row],[MessageID]],ALL_IN_ONE[ExperimentID]&amp;ALL_IN_ONE[NegotiationID]&amp;ALL_IN_ONE[MessageID],ALL_IN_ONE[Gesamt_ID],,0)</f>
        <v>#VALUE!</v>
      </c>
      <c r="C759">
        <f>IF(AND($F758=Tabelle7[[#This Row],[ReceiverID]],$G758=Tabelle7[[#This Row],[SenderID]]),$C758,IF(ISBLANK($G758),$C758,$C758+1))</f>
        <v>127</v>
      </c>
      <c r="D759" t="s">
        <v>561</v>
      </c>
      <c r="E759">
        <v>9899</v>
      </c>
      <c r="F759">
        <v>2646</v>
      </c>
      <c r="G759">
        <v>2645</v>
      </c>
      <c r="H759" t="s">
        <v>24</v>
      </c>
      <c r="I759" t="str">
        <f t="array" ref="I759">IFERROR(_xlfn.XLOOKUP(Tabelle7[[#This Row],[NegotiationID]]&amp;"FinalAccept",Tabelle7[NegotiationID]&amp;Tabelle7[ActionType],Tabelle7[ActionType],,0),_xlfn.XLOOKUP(Tabelle7[[#This Row],[NegotiationID]]&amp;"FinalReject",Tabelle7[NegotiationID]&amp;Tabelle7[ActionType],Tabelle7[ActionType],,0))</f>
        <v>FinalReject</v>
      </c>
      <c r="N759">
        <v>81</v>
      </c>
      <c r="O759">
        <v>3087</v>
      </c>
      <c r="P759">
        <v>12</v>
      </c>
      <c r="Q759" s="3" t="s">
        <v>6266</v>
      </c>
    </row>
    <row r="760" ht="15" customHeight="1">
      <c r="A760" t="e">
        <f t="shared" ca="1" si="495"/>
        <v>#VALUE!</v>
      </c>
      <c r="B760" t="e">
        <f t="array" ref="B760" ca="1">_xlfn.XLOOKUP(Tabelle7[[#This Row],[ExperimentID]]&amp;Tabelle7[[#This Row],[NegotiationID]]&amp;Tabelle7[[#This Row],[MessageID]],ALL_IN_ONE[ExperimentID]&amp;ALL_IN_ONE[NegotiationID]&amp;ALL_IN_ONE[MessageID],ALL_IN_ONE[Gesamt_ID],,0)</f>
        <v>#VALUE!</v>
      </c>
      <c r="C760">
        <f>IF(AND($F759=Tabelle7[[#This Row],[ReceiverID]],$G759=Tabelle7[[#This Row],[SenderID]]),$C759,IF(ISBLANK($G759),$C759,$C759+1))</f>
        <v>127</v>
      </c>
      <c r="D760" t="s">
        <v>561</v>
      </c>
      <c r="E760">
        <v>10354</v>
      </c>
      <c r="F760">
        <v>2645</v>
      </c>
      <c r="G760">
        <v>2646</v>
      </c>
      <c r="H760" t="s">
        <v>31</v>
      </c>
      <c r="I760" t="str">
        <f t="array" ref="I760">IFERROR(_xlfn.XLOOKUP(Tabelle7[[#This Row],[NegotiationID]]&amp;"FinalAccept",Tabelle7[NegotiationID]&amp;Tabelle7[ActionType],Tabelle7[ActionType],,0),_xlfn.XLOOKUP(Tabelle7[[#This Row],[NegotiationID]]&amp;"FinalReject",Tabelle7[NegotiationID]&amp;Tabelle7[ActionType],Tabelle7[ActionType],,0))</f>
        <v>FinalReject</v>
      </c>
      <c r="J760">
        <v>0.76619999999999999</v>
      </c>
      <c r="K760">
        <v>0.10920000000000001</v>
      </c>
      <c r="L760">
        <v>0.87539999999999996</v>
      </c>
      <c r="M760">
        <v>0.65700000000000003</v>
      </c>
      <c r="N760">
        <v>595</v>
      </c>
      <c r="O760">
        <v>3087</v>
      </c>
      <c r="P760">
        <v>12</v>
      </c>
      <c r="Q760" s="3" t="s">
        <v>1131</v>
      </c>
    </row>
    <row r="761" ht="15" customHeight="1">
      <c r="A761" t="e">
        <f t="shared" ca="1" si="495"/>
        <v>#VALUE!</v>
      </c>
      <c r="B761" t="e">
        <f t="array" ref="B761" ca="1">_xlfn.XLOOKUP(Tabelle7[[#This Row],[ExperimentID]]&amp;Tabelle7[[#This Row],[NegotiationID]]&amp;Tabelle7[[#This Row],[MessageID]],ALL_IN_ONE[ExperimentID]&amp;ALL_IN_ONE[NegotiationID]&amp;ALL_IN_ONE[MessageID],ALL_IN_ONE[Gesamt_ID],,0)</f>
        <v>#VALUE!</v>
      </c>
      <c r="C761">
        <f>IF(AND($F760=Tabelle7[[#This Row],[ReceiverID]],$G760=Tabelle7[[#This Row],[SenderID]]),$C760,IF(ISBLANK($G760),$C760,$C760+1))</f>
        <v>127</v>
      </c>
      <c r="D761" t="s">
        <v>561</v>
      </c>
      <c r="E761">
        <v>10517</v>
      </c>
      <c r="F761">
        <v>2646</v>
      </c>
      <c r="G761">
        <v>2645</v>
      </c>
      <c r="H761" t="s">
        <v>31</v>
      </c>
      <c r="I761" t="str">
        <f t="array" ref="I761">IFERROR(_xlfn.XLOOKUP(Tabelle7[[#This Row],[NegotiationID]]&amp;"FinalAccept",Tabelle7[NegotiationID]&amp;Tabelle7[ActionType],Tabelle7[ActionType],,0),_xlfn.XLOOKUP(Tabelle7[[#This Row],[NegotiationID]]&amp;"FinalReject",Tabelle7[NegotiationID]&amp;Tabelle7[ActionType],Tabelle7[ActionType],,0))</f>
        <v>FinalReject</v>
      </c>
      <c r="J761">
        <v>0.85760000000000003</v>
      </c>
      <c r="K761">
        <v>0.19040000000000001</v>
      </c>
      <c r="L761">
        <v>1.048</v>
      </c>
      <c r="M761">
        <v>0.66720000000000002</v>
      </c>
      <c r="N761">
        <v>521</v>
      </c>
      <c r="O761">
        <v>3087</v>
      </c>
      <c r="P761">
        <v>12</v>
      </c>
      <c r="Q761" s="3" t="s">
        <v>1132</v>
      </c>
    </row>
    <row r="762" ht="15" customHeight="1">
      <c r="A762" t="e">
        <f t="shared" ca="1" si="495"/>
        <v>#VALUE!</v>
      </c>
      <c r="B762" t="e">
        <f t="array" ref="B762" ca="1">_xlfn.XLOOKUP(Tabelle7[[#This Row],[ExperimentID]]&amp;Tabelle7[[#This Row],[NegotiationID]]&amp;Tabelle7[[#This Row],[MessageID]],ALL_IN_ONE[ExperimentID]&amp;ALL_IN_ONE[NegotiationID]&amp;ALL_IN_ONE[MessageID],ALL_IN_ONE[Gesamt_ID],,0)</f>
        <v>#VALUE!</v>
      </c>
      <c r="C762">
        <f>IF(AND($F761=Tabelle7[[#This Row],[ReceiverID]],$G761=Tabelle7[[#This Row],[SenderID]]),$C761,IF(ISBLANK($G761),$C761,$C761+1))</f>
        <v>127</v>
      </c>
      <c r="D762" t="s">
        <v>561</v>
      </c>
      <c r="E762">
        <v>11319</v>
      </c>
      <c r="F762">
        <v>2645</v>
      </c>
      <c r="G762">
        <v>2646</v>
      </c>
      <c r="H762" t="s">
        <v>31</v>
      </c>
      <c r="I762" t="str">
        <f t="array" ref="I762">IFERROR(_xlfn.XLOOKUP(Tabelle7[[#This Row],[NegotiationID]]&amp;"FinalAccept",Tabelle7[NegotiationID]&amp;Tabelle7[ActionType],Tabelle7[ActionType],,0),_xlfn.XLOOKUP(Tabelle7[[#This Row],[NegotiationID]]&amp;"FinalReject",Tabelle7[NegotiationID]&amp;Tabelle7[ActionType],Tabelle7[ActionType],,0))</f>
        <v>FinalReject</v>
      </c>
      <c r="J762">
        <v>0.59219999999999995</v>
      </c>
      <c r="K762">
        <v>0.23719999999999999</v>
      </c>
      <c r="L762">
        <v>0.82940000000000003</v>
      </c>
      <c r="M762">
        <v>0.35499999999999998</v>
      </c>
      <c r="N762">
        <v>288</v>
      </c>
      <c r="O762">
        <v>3087</v>
      </c>
      <c r="P762">
        <v>12</v>
      </c>
      <c r="Q762" s="3" t="s">
        <v>1133</v>
      </c>
    </row>
    <row r="763" ht="15" customHeight="1">
      <c r="A763" t="e">
        <f t="shared" ca="1" si="495"/>
        <v>#VALUE!</v>
      </c>
      <c r="B763" t="e">
        <f t="array" ref="B763" ca="1">_xlfn.XLOOKUP(Tabelle7[[#This Row],[ExperimentID]]&amp;Tabelle7[[#This Row],[NegotiationID]]&amp;Tabelle7[[#This Row],[MessageID]],ALL_IN_ONE[ExperimentID]&amp;ALL_IN_ONE[NegotiationID]&amp;ALL_IN_ONE[MessageID],ALL_IN_ONE[Gesamt_ID],,0)</f>
        <v>#VALUE!</v>
      </c>
      <c r="C763">
        <f>IF(AND($F762=Tabelle7[[#This Row],[ReceiverID]],$G762=Tabelle7[[#This Row],[SenderID]]),$C762,IF(ISBLANK($G762),$C762,$C762+1))</f>
        <v>127</v>
      </c>
      <c r="D763" t="s">
        <v>561</v>
      </c>
      <c r="E763">
        <v>11448</v>
      </c>
      <c r="F763">
        <v>2646</v>
      </c>
      <c r="G763">
        <v>2645</v>
      </c>
      <c r="H763" t="s">
        <v>31</v>
      </c>
      <c r="I763" t="str">
        <f t="array" ref="I763">IFERROR(_xlfn.XLOOKUP(Tabelle7[[#This Row],[NegotiationID]]&amp;"FinalAccept",Tabelle7[NegotiationID]&amp;Tabelle7[ActionType],Tabelle7[ActionType],,0),_xlfn.XLOOKUP(Tabelle7[[#This Row],[NegotiationID]]&amp;"FinalReject",Tabelle7[NegotiationID]&amp;Tabelle7[ActionType],Tabelle7[ActionType],,0))</f>
        <v>FinalReject</v>
      </c>
      <c r="J763">
        <v>0.71360000000000001</v>
      </c>
      <c r="K763">
        <v>0.23899999999999999</v>
      </c>
      <c r="L763">
        <v>0.9526</v>
      </c>
      <c r="M763">
        <v>0.47460000000000002</v>
      </c>
      <c r="N763">
        <v>412</v>
      </c>
      <c r="O763">
        <v>3087</v>
      </c>
      <c r="P763">
        <v>12</v>
      </c>
      <c r="Q763" s="3" t="s">
        <v>1134</v>
      </c>
    </row>
    <row r="764" ht="15" customHeight="1">
      <c r="A764" t="e">
        <f t="shared" ca="1" si="495"/>
        <v>#VALUE!</v>
      </c>
      <c r="B764" t="e">
        <f t="array" ref="B764" ca="1">_xlfn.XLOOKUP(Tabelle7[[#This Row],[ExperimentID]]&amp;Tabelle7[[#This Row],[NegotiationID]]&amp;Tabelle7[[#This Row],[MessageID]],ALL_IN_ONE[ExperimentID]&amp;ALL_IN_ONE[NegotiationID]&amp;ALL_IN_ONE[MessageID],ALL_IN_ONE[Gesamt_ID],,0)</f>
        <v>#VALUE!</v>
      </c>
      <c r="C764">
        <f>IF(AND($F763=Tabelle7[[#This Row],[ReceiverID]],$G763=Tabelle7[[#This Row],[SenderID]]),$C763,IF(ISBLANK($G763),$C763,$C763+1))</f>
        <v>127</v>
      </c>
      <c r="D764" t="s">
        <v>561</v>
      </c>
      <c r="E764">
        <v>13145</v>
      </c>
      <c r="F764">
        <v>2645</v>
      </c>
      <c r="G764">
        <v>2646</v>
      </c>
      <c r="H764" t="s">
        <v>31</v>
      </c>
      <c r="I764" t="str">
        <f t="array" ref="I764">IFERROR(_xlfn.XLOOKUP(Tabelle7[[#This Row],[NegotiationID]]&amp;"FinalAccept",Tabelle7[NegotiationID]&amp;Tabelle7[ActionType],Tabelle7[ActionType],,0),_xlfn.XLOOKUP(Tabelle7[[#This Row],[NegotiationID]]&amp;"FinalReject",Tabelle7[NegotiationID]&amp;Tabelle7[ActionType],Tabelle7[ActionType],,0))</f>
        <v>FinalReject</v>
      </c>
      <c r="J764">
        <v>0.67400000000000004</v>
      </c>
      <c r="K764">
        <v>0.42180000000000001</v>
      </c>
      <c r="L764">
        <v>1.0958000000000001</v>
      </c>
      <c r="M764">
        <v>0.25219999999999998</v>
      </c>
      <c r="N764">
        <v>245</v>
      </c>
      <c r="O764">
        <v>3087</v>
      </c>
      <c r="P764">
        <v>12</v>
      </c>
      <c r="Q764" s="3" t="s">
        <v>1135</v>
      </c>
    </row>
    <row r="765" ht="15" customHeight="1">
      <c r="A765" t="e">
        <f t="shared" ca="1" si="495"/>
        <v>#VALUE!</v>
      </c>
      <c r="B765" t="e">
        <f t="array" ref="B765" ca="1">_xlfn.XLOOKUP(Tabelle7[[#This Row],[ExperimentID]]&amp;Tabelle7[[#This Row],[NegotiationID]]&amp;Tabelle7[[#This Row],[MessageID]],ALL_IN_ONE[ExperimentID]&amp;ALL_IN_ONE[NegotiationID]&amp;ALL_IN_ONE[MessageID],ALL_IN_ONE[Gesamt_ID],,0)</f>
        <v>#VALUE!</v>
      </c>
      <c r="C765">
        <f>IF(AND($F764=Tabelle7[[#This Row],[ReceiverID]],$G764=Tabelle7[[#This Row],[SenderID]]),$C764,IF(ISBLANK($G764),$C764,$C764+1))</f>
        <v>127</v>
      </c>
      <c r="D765" t="s">
        <v>561</v>
      </c>
      <c r="E765">
        <v>13247</v>
      </c>
      <c r="F765">
        <v>2646</v>
      </c>
      <c r="G765">
        <v>2645</v>
      </c>
      <c r="H765" t="s">
        <v>31</v>
      </c>
      <c r="I765" t="str">
        <f t="array" ref="I765">IFERROR(_xlfn.XLOOKUP(Tabelle7[[#This Row],[NegotiationID]]&amp;"FinalAccept",Tabelle7[NegotiationID]&amp;Tabelle7[ActionType],Tabelle7[ActionType],,0),_xlfn.XLOOKUP(Tabelle7[[#This Row],[NegotiationID]]&amp;"FinalReject",Tabelle7[NegotiationID]&amp;Tabelle7[ActionType],Tabelle7[ActionType],,0))</f>
        <v>FinalReject</v>
      </c>
      <c r="J765">
        <v>0.58579999999999999</v>
      </c>
      <c r="K765">
        <v>0.36859999999999998</v>
      </c>
      <c r="L765">
        <v>0.95440000000000003</v>
      </c>
      <c r="M765">
        <v>0.2172</v>
      </c>
      <c r="N765">
        <v>346</v>
      </c>
      <c r="O765">
        <v>3087</v>
      </c>
      <c r="P765">
        <v>12</v>
      </c>
      <c r="Q765" s="3" t="s">
        <v>1136</v>
      </c>
    </row>
    <row r="766" ht="15" customHeight="1">
      <c r="A766" t="e">
        <f t="shared" ca="1" si="495"/>
        <v>#VALUE!</v>
      </c>
      <c r="B766" t="e">
        <f t="array" ref="B766" ca="1">_xlfn.XLOOKUP(Tabelle7[[#This Row],[ExperimentID]]&amp;Tabelle7[[#This Row],[NegotiationID]]&amp;Tabelle7[[#This Row],[MessageID]],ALL_IN_ONE[ExperimentID]&amp;ALL_IN_ONE[NegotiationID]&amp;ALL_IN_ONE[MessageID],ALL_IN_ONE[Gesamt_ID],,0)</f>
        <v>#VALUE!</v>
      </c>
      <c r="C766">
        <f>IF(AND($F765=Tabelle7[[#This Row],[ReceiverID]],$G765=Tabelle7[[#This Row],[SenderID]]),$C765,IF(ISBLANK($G765),$C765,$C765+1))</f>
        <v>127</v>
      </c>
      <c r="D766" t="s">
        <v>561</v>
      </c>
      <c r="E766">
        <v>13901</v>
      </c>
      <c r="F766">
        <v>2645</v>
      </c>
      <c r="G766">
        <v>2646</v>
      </c>
      <c r="H766" t="s">
        <v>31</v>
      </c>
      <c r="I766" t="str">
        <f t="array" ref="I766">IFERROR(_xlfn.XLOOKUP(Tabelle7[[#This Row],[NegotiationID]]&amp;"FinalAccept",Tabelle7[NegotiationID]&amp;Tabelle7[ActionType],Tabelle7[ActionType],,0),_xlfn.XLOOKUP(Tabelle7[[#This Row],[NegotiationID]]&amp;"FinalReject",Tabelle7[NegotiationID]&amp;Tabelle7[ActionType],Tabelle7[ActionType],,0))</f>
        <v>FinalReject</v>
      </c>
      <c r="J766">
        <v>0.67400000000000004</v>
      </c>
      <c r="K766">
        <v>0.42180000000000001</v>
      </c>
      <c r="L766">
        <v>1.0958000000000001</v>
      </c>
      <c r="M766">
        <v>0.25219999999999998</v>
      </c>
      <c r="N766">
        <v>151</v>
      </c>
      <c r="O766">
        <v>3087</v>
      </c>
      <c r="P766">
        <v>12</v>
      </c>
      <c r="Q766" s="3" t="s">
        <v>1137</v>
      </c>
    </row>
    <row r="767" ht="15" customHeight="1">
      <c r="A767" t="e">
        <f t="shared" ca="1" si="495"/>
        <v>#VALUE!</v>
      </c>
      <c r="B767" t="e">
        <f t="array" ref="B767" ca="1">_xlfn.XLOOKUP(Tabelle7[[#This Row],[ExperimentID]]&amp;Tabelle7[[#This Row],[NegotiationID]]&amp;Tabelle7[[#This Row],[MessageID]],ALL_IN_ONE[ExperimentID]&amp;ALL_IN_ONE[NegotiationID]&amp;ALL_IN_ONE[MessageID],ALL_IN_ONE[Gesamt_ID],,0)</f>
        <v>#VALUE!</v>
      </c>
      <c r="C767">
        <f>IF(AND($F766=Tabelle7[[#This Row],[ReceiverID]],$G766=Tabelle7[[#This Row],[SenderID]]),$C766,IF(ISBLANK($G766),$C766,$C766+1))</f>
        <v>127</v>
      </c>
      <c r="D767" t="s">
        <v>561</v>
      </c>
      <c r="E767">
        <v>14022</v>
      </c>
      <c r="F767">
        <v>2646</v>
      </c>
      <c r="G767">
        <v>2645</v>
      </c>
      <c r="H767" t="s">
        <v>40</v>
      </c>
      <c r="I767" t="str">
        <f t="array" ref="I767">IFERROR(_xlfn.XLOOKUP(Tabelle7[[#This Row],[NegotiationID]]&amp;"FinalAccept",Tabelle7[NegotiationID]&amp;Tabelle7[ActionType],Tabelle7[ActionType],,0),_xlfn.XLOOKUP(Tabelle7[[#This Row],[NegotiationID]]&amp;"FinalReject",Tabelle7[NegotiationID]&amp;Tabelle7[ActionType],Tabelle7[ActionType],,0))</f>
        <v>FinalReject</v>
      </c>
      <c r="J767">
        <v>0.42180000000000001</v>
      </c>
      <c r="K767">
        <v>0.67400000000000004</v>
      </c>
      <c r="L767">
        <v>1.0958000000000001</v>
      </c>
      <c r="M767">
        <v>0.25219999999999998</v>
      </c>
      <c r="N767">
        <v>68</v>
      </c>
      <c r="O767">
        <v>3087</v>
      </c>
      <c r="P767">
        <v>12</v>
      </c>
      <c r="Q767" s="3" t="s">
        <v>1138</v>
      </c>
    </row>
    <row r="768" ht="15" hidden="1" customHeight="1">
      <c r="A768" t="e">
        <f t="shared" ca="1" si="495"/>
        <v>#VALUE!</v>
      </c>
      <c r="B768" t="e">
        <f t="array" ref="B768" ca="1">_xlfn.XLOOKUP(Tabelle7[[#This Row],[ExperimentID]]&amp;Tabelle7[[#This Row],[NegotiationID]]&amp;Tabelle7[[#This Row],[MessageID]],ALL_IN_ONE[ExperimentID]&amp;ALL_IN_ONE[NegotiationID]&amp;ALL_IN_ONE[MessageID],ALL_IN_ONE[Gesamt_ID],,0)</f>
        <v>#VALUE!</v>
      </c>
      <c r="C768">
        <f>IF(AND($F767=Tabelle7[[#This Row],[ReceiverID]],$G767=Tabelle7[[#This Row],[SenderID]]),$C767,IF(ISBLANK($G767),$C767,$C767+1))</f>
        <v>128</v>
      </c>
      <c r="D768" t="s">
        <v>561</v>
      </c>
      <c r="E768">
        <v>2672</v>
      </c>
      <c r="H768" t="s">
        <v>6019</v>
      </c>
      <c r="I768" t="str">
        <f t="array" ref="I768">IFERROR(_xlfn.XLOOKUP(Tabelle7[[#This Row],[NegotiationID]]&amp;"FinalAccept",Tabelle7[NegotiationID]&amp;Tabelle7[ActionType],Tabelle7[ActionType],,0),_xlfn.XLOOKUP(Tabelle7[[#This Row],[NegotiationID]]&amp;"FinalReject",Tabelle7[NegotiationID]&amp;Tabelle7[ActionType],Tabelle7[ActionType],,0))</f>
        <v>FinalReject</v>
      </c>
      <c r="N768">
        <v>21</v>
      </c>
      <c r="O768">
        <v>1408</v>
      </c>
      <c r="P768">
        <v>8</v>
      </c>
      <c r="Q768" t="s">
        <v>6020</v>
      </c>
    </row>
    <row r="769" ht="15" customHeight="1">
      <c r="A769" t="e">
        <f t="shared" ca="1" si="495"/>
        <v>#VALUE!</v>
      </c>
      <c r="B769" t="e">
        <f t="array" ref="B769" ca="1">_xlfn.XLOOKUP(Tabelle7[[#This Row],[ExperimentID]]&amp;Tabelle7[[#This Row],[NegotiationID]]&amp;Tabelle7[[#This Row],[MessageID]],ALL_IN_ONE[ExperimentID]&amp;ALL_IN_ONE[NegotiationID]&amp;ALL_IN_ONE[MessageID],ALL_IN_ONE[Gesamt_ID],,0)</f>
        <v>#VALUE!</v>
      </c>
      <c r="C769">
        <f>IF(AND($F768=Tabelle7[[#This Row],[ReceiverID]],$G768=Tabelle7[[#This Row],[SenderID]]),$C768,IF(ISBLANK($G768),$C768,$C768+1))</f>
        <v>128</v>
      </c>
      <c r="D769" t="s">
        <v>561</v>
      </c>
      <c r="E769">
        <v>8975</v>
      </c>
      <c r="F769">
        <v>2674</v>
      </c>
      <c r="G769">
        <v>2673</v>
      </c>
      <c r="H769" t="s">
        <v>19</v>
      </c>
      <c r="I769" t="str">
        <f t="array" ref="I769">IFERROR(_xlfn.XLOOKUP(Tabelle7[[#This Row],[NegotiationID]]&amp;"FinalAccept",Tabelle7[NegotiationID]&amp;Tabelle7[ActionType],Tabelle7[ActionType],,0),_xlfn.XLOOKUP(Tabelle7[[#This Row],[NegotiationID]]&amp;"FinalReject",Tabelle7[NegotiationID]&amp;Tabelle7[ActionType],Tabelle7[ActionType],,0))</f>
        <v>FinalReject</v>
      </c>
      <c r="J769">
        <v>1</v>
      </c>
      <c r="K769">
        <v>0.1084</v>
      </c>
      <c r="L769">
        <v>1.1084000000000001</v>
      </c>
      <c r="M769">
        <v>0.89159999999999995</v>
      </c>
      <c r="N769">
        <v>67</v>
      </c>
      <c r="O769">
        <v>1408</v>
      </c>
      <c r="P769">
        <v>8</v>
      </c>
      <c r="Q769" s="3" t="s">
        <v>1139</v>
      </c>
    </row>
    <row r="770" ht="15" customHeight="1">
      <c r="A770" t="e">
        <f t="shared" ref="A770:A833" ca="1" si="496">MID(CELL("Dateiname",$A$1),FIND("]",CELL("Dateiname",$A$1))+1,31)</f>
        <v>#VALUE!</v>
      </c>
      <c r="B770" t="e">
        <f t="array" ref="B770" ca="1">_xlfn.XLOOKUP(Tabelle7[[#This Row],[ExperimentID]]&amp;Tabelle7[[#This Row],[NegotiationID]]&amp;Tabelle7[[#This Row],[MessageID]],ALL_IN_ONE[ExperimentID]&amp;ALL_IN_ONE[NegotiationID]&amp;ALL_IN_ONE[MessageID],ALL_IN_ONE[Gesamt_ID],,0)</f>
        <v>#VALUE!</v>
      </c>
      <c r="C770">
        <f>IF(AND($F769=Tabelle7[[#This Row],[ReceiverID]],$G769=Tabelle7[[#This Row],[SenderID]]),$C769,IF(ISBLANK($G769),$C769,$C769+1))</f>
        <v>128</v>
      </c>
      <c r="D770" t="s">
        <v>561</v>
      </c>
      <c r="E770">
        <v>9276</v>
      </c>
      <c r="F770">
        <v>2673</v>
      </c>
      <c r="G770">
        <v>2674</v>
      </c>
      <c r="H770" t="s">
        <v>31</v>
      </c>
      <c r="I770" t="str">
        <f t="array" ref="I770">IFERROR(_xlfn.XLOOKUP(Tabelle7[[#This Row],[NegotiationID]]&amp;"FinalAccept",Tabelle7[NegotiationID]&amp;Tabelle7[ActionType],Tabelle7[ActionType],,0),_xlfn.XLOOKUP(Tabelle7[[#This Row],[NegotiationID]]&amp;"FinalReject",Tabelle7[NegotiationID]&amp;Tabelle7[ActionType],Tabelle7[ActionType],,0))</f>
        <v>FinalReject</v>
      </c>
      <c r="J770">
        <v>0.92000000000000004</v>
      </c>
      <c r="K770">
        <v>0.2006</v>
      </c>
      <c r="L770">
        <v>1.1206</v>
      </c>
      <c r="M770">
        <v>0.71940000000000004</v>
      </c>
      <c r="N770">
        <v>228</v>
      </c>
      <c r="O770">
        <v>1408</v>
      </c>
      <c r="P770">
        <v>8</v>
      </c>
      <c r="Q770" s="3" t="s">
        <v>1140</v>
      </c>
    </row>
    <row r="771" ht="15" customHeight="1">
      <c r="A771" t="e">
        <f t="shared" ca="1" si="496"/>
        <v>#VALUE!</v>
      </c>
      <c r="B771" t="e">
        <f t="array" ref="B771" ca="1">_xlfn.XLOOKUP(Tabelle7[[#This Row],[ExperimentID]]&amp;Tabelle7[[#This Row],[NegotiationID]]&amp;Tabelle7[[#This Row],[MessageID]],ALL_IN_ONE[ExperimentID]&amp;ALL_IN_ONE[NegotiationID]&amp;ALL_IN_ONE[MessageID],ALL_IN_ONE[Gesamt_ID],,0)</f>
        <v>#VALUE!</v>
      </c>
      <c r="C771">
        <f>IF(AND($F770=Tabelle7[[#This Row],[ReceiverID]],$G770=Tabelle7[[#This Row],[SenderID]]),$C770,IF(ISBLANK($G770),$C770,$C770+1))</f>
        <v>128</v>
      </c>
      <c r="D771" t="s">
        <v>561</v>
      </c>
      <c r="E771">
        <v>10348</v>
      </c>
      <c r="F771">
        <v>2674</v>
      </c>
      <c r="G771">
        <v>2673</v>
      </c>
      <c r="H771" t="s">
        <v>31</v>
      </c>
      <c r="I771" t="str">
        <f t="array" ref="I771">IFERROR(_xlfn.XLOOKUP(Tabelle7[[#This Row],[NegotiationID]]&amp;"FinalAccept",Tabelle7[NegotiationID]&amp;Tabelle7[ActionType],Tabelle7[ActionType],,0),_xlfn.XLOOKUP(Tabelle7[[#This Row],[NegotiationID]]&amp;"FinalReject",Tabelle7[NegotiationID]&amp;Tabelle7[ActionType],Tabelle7[ActionType],,0))</f>
        <v>FinalReject</v>
      </c>
      <c r="J771">
        <v>0.67420000000000002</v>
      </c>
      <c r="K771">
        <v>0.15260000000000001</v>
      </c>
      <c r="L771">
        <v>0.82679999999999998</v>
      </c>
      <c r="M771">
        <v>0.52159999999999995</v>
      </c>
      <c r="N771">
        <v>344</v>
      </c>
      <c r="O771">
        <v>1408</v>
      </c>
      <c r="P771">
        <v>8</v>
      </c>
      <c r="Q771" s="3" t="s">
        <v>1141</v>
      </c>
    </row>
    <row r="772" ht="15" customHeight="1">
      <c r="A772" t="e">
        <f t="shared" ca="1" si="496"/>
        <v>#VALUE!</v>
      </c>
      <c r="B772" t="e">
        <f t="array" ref="B772" ca="1">_xlfn.XLOOKUP(Tabelle7[[#This Row],[ExperimentID]]&amp;Tabelle7[[#This Row],[NegotiationID]]&amp;Tabelle7[[#This Row],[MessageID]],ALL_IN_ONE[ExperimentID]&amp;ALL_IN_ONE[NegotiationID]&amp;ALL_IN_ONE[MessageID],ALL_IN_ONE[Gesamt_ID],,0)</f>
        <v>#VALUE!</v>
      </c>
      <c r="C772">
        <f>IF(AND($F771=Tabelle7[[#This Row],[ReceiverID]],$G771=Tabelle7[[#This Row],[SenderID]]),$C771,IF(ISBLANK($G771),$C771,$C771+1))</f>
        <v>128</v>
      </c>
      <c r="D772" t="s">
        <v>561</v>
      </c>
      <c r="E772">
        <v>10995</v>
      </c>
      <c r="F772">
        <v>2673</v>
      </c>
      <c r="G772">
        <v>2674</v>
      </c>
      <c r="H772" t="s">
        <v>31</v>
      </c>
      <c r="I772" t="str">
        <f t="array" ref="I772">IFERROR(_xlfn.XLOOKUP(Tabelle7[[#This Row],[NegotiationID]]&amp;"FinalAccept",Tabelle7[NegotiationID]&amp;Tabelle7[ActionType],Tabelle7[ActionType],,0),_xlfn.XLOOKUP(Tabelle7[[#This Row],[NegotiationID]]&amp;"FinalReject",Tabelle7[NegotiationID]&amp;Tabelle7[ActionType],Tabelle7[ActionType],,0))</f>
        <v>FinalReject</v>
      </c>
      <c r="J772">
        <v>0.78239999999999998</v>
      </c>
      <c r="K772">
        <v>0.18679999999999999</v>
      </c>
      <c r="L772">
        <v>0.96919999999999995</v>
      </c>
      <c r="M772">
        <v>0.59560000000000002</v>
      </c>
      <c r="N772">
        <v>349</v>
      </c>
      <c r="O772">
        <v>1408</v>
      </c>
      <c r="P772">
        <v>8</v>
      </c>
      <c r="Q772" s="3" t="s">
        <v>1142</v>
      </c>
    </row>
    <row r="773" ht="15" customHeight="1">
      <c r="A773" t="e">
        <f t="shared" ca="1" si="496"/>
        <v>#VALUE!</v>
      </c>
      <c r="B773" t="e">
        <f t="array" ref="B773" ca="1">_xlfn.XLOOKUP(Tabelle7[[#This Row],[ExperimentID]]&amp;Tabelle7[[#This Row],[NegotiationID]]&amp;Tabelle7[[#This Row],[MessageID]],ALL_IN_ONE[ExperimentID]&amp;ALL_IN_ONE[NegotiationID]&amp;ALL_IN_ONE[MessageID],ALL_IN_ONE[Gesamt_ID],,0)</f>
        <v>#VALUE!</v>
      </c>
      <c r="C773">
        <f>IF(AND($F772=Tabelle7[[#This Row],[ReceiverID]],$G772=Tabelle7[[#This Row],[SenderID]]),$C772,IF(ISBLANK($G772),$C772,$C772+1))</f>
        <v>128</v>
      </c>
      <c r="D773" t="s">
        <v>561</v>
      </c>
      <c r="E773">
        <v>11379</v>
      </c>
      <c r="F773">
        <v>2674</v>
      </c>
      <c r="G773">
        <v>2673</v>
      </c>
      <c r="H773" t="s">
        <v>31</v>
      </c>
      <c r="I773" t="str">
        <f t="array" ref="I773">IFERROR(_xlfn.XLOOKUP(Tabelle7[[#This Row],[NegotiationID]]&amp;"FinalAccept",Tabelle7[NegotiationID]&amp;Tabelle7[ActionType],Tabelle7[ActionType],,0),_xlfn.XLOOKUP(Tabelle7[[#This Row],[NegotiationID]]&amp;"FinalReject",Tabelle7[NegotiationID]&amp;Tabelle7[ActionType],Tabelle7[ActionType],,0))</f>
        <v>FinalReject</v>
      </c>
      <c r="J773">
        <v>0.62419999999999998</v>
      </c>
      <c r="K773">
        <v>0.33339999999999997</v>
      </c>
      <c r="L773">
        <v>0.95760000000000001</v>
      </c>
      <c r="M773">
        <v>0.2908</v>
      </c>
      <c r="N773">
        <v>141</v>
      </c>
      <c r="O773">
        <v>1408</v>
      </c>
      <c r="P773">
        <v>8</v>
      </c>
      <c r="Q773" s="3" t="s">
        <v>1143</v>
      </c>
    </row>
    <row r="774" ht="15" customHeight="1">
      <c r="A774" t="e">
        <f t="shared" ca="1" si="496"/>
        <v>#VALUE!</v>
      </c>
      <c r="B774" t="e">
        <f t="array" ref="B774" ca="1">_xlfn.XLOOKUP(Tabelle7[[#This Row],[ExperimentID]]&amp;Tabelle7[[#This Row],[NegotiationID]]&amp;Tabelle7[[#This Row],[MessageID]],ALL_IN_ONE[ExperimentID]&amp;ALL_IN_ONE[NegotiationID]&amp;ALL_IN_ONE[MessageID],ALL_IN_ONE[Gesamt_ID],,0)</f>
        <v>#VALUE!</v>
      </c>
      <c r="C774">
        <f>IF(AND($F773=Tabelle7[[#This Row],[ReceiverID]],$G773=Tabelle7[[#This Row],[SenderID]]),$C773,IF(ISBLANK($G773),$C773,$C773+1))</f>
        <v>128</v>
      </c>
      <c r="D774" t="s">
        <v>561</v>
      </c>
      <c r="E774">
        <v>12003</v>
      </c>
      <c r="F774">
        <v>2673</v>
      </c>
      <c r="G774">
        <v>2674</v>
      </c>
      <c r="H774" t="s">
        <v>31</v>
      </c>
      <c r="I774" t="str">
        <f t="array" ref="I774">IFERROR(_xlfn.XLOOKUP(Tabelle7[[#This Row],[NegotiationID]]&amp;"FinalAccept",Tabelle7[NegotiationID]&amp;Tabelle7[ActionType],Tabelle7[ActionType],,0),_xlfn.XLOOKUP(Tabelle7[[#This Row],[NegotiationID]]&amp;"FinalReject",Tabelle7[NegotiationID]&amp;Tabelle7[ActionType],Tabelle7[ActionType],,0))</f>
        <v>FinalReject</v>
      </c>
      <c r="J774">
        <v>0.78239999999999998</v>
      </c>
      <c r="K774">
        <v>0.18679999999999999</v>
      </c>
      <c r="L774">
        <v>0.96919999999999995</v>
      </c>
      <c r="M774">
        <v>0.59560000000000002</v>
      </c>
      <c r="N774">
        <v>146</v>
      </c>
      <c r="O774">
        <v>1408</v>
      </c>
      <c r="P774">
        <v>8</v>
      </c>
      <c r="Q774" s="3" t="s">
        <v>1144</v>
      </c>
    </row>
    <row r="775" ht="15" customHeight="1">
      <c r="A775" t="e">
        <f t="shared" ca="1" si="496"/>
        <v>#VALUE!</v>
      </c>
      <c r="B775" t="e">
        <f t="array" ref="B775" ca="1">_xlfn.XLOOKUP(Tabelle7[[#This Row],[ExperimentID]]&amp;Tabelle7[[#This Row],[NegotiationID]]&amp;Tabelle7[[#This Row],[MessageID]],ALL_IN_ONE[ExperimentID]&amp;ALL_IN_ONE[NegotiationID]&amp;ALL_IN_ONE[MessageID],ALL_IN_ONE[Gesamt_ID],,0)</f>
        <v>#VALUE!</v>
      </c>
      <c r="C775">
        <f>IF(AND($F774=Tabelle7[[#This Row],[ReceiverID]],$G774=Tabelle7[[#This Row],[SenderID]]),$C774,IF(ISBLANK($G774),$C774,$C774+1))</f>
        <v>128</v>
      </c>
      <c r="D775" t="s">
        <v>561</v>
      </c>
      <c r="E775">
        <v>12813</v>
      </c>
      <c r="F775">
        <v>2674</v>
      </c>
      <c r="G775">
        <v>2673</v>
      </c>
      <c r="H775" t="s">
        <v>40</v>
      </c>
      <c r="I775" t="str">
        <f t="array" ref="I775">IFERROR(_xlfn.XLOOKUP(Tabelle7[[#This Row],[NegotiationID]]&amp;"FinalAccept",Tabelle7[NegotiationID]&amp;Tabelle7[ActionType],Tabelle7[ActionType],,0),_xlfn.XLOOKUP(Tabelle7[[#This Row],[NegotiationID]]&amp;"FinalReject",Tabelle7[NegotiationID]&amp;Tabelle7[ActionType],Tabelle7[ActionType],,0))</f>
        <v>FinalReject</v>
      </c>
      <c r="J775">
        <v>0.18679999999999999</v>
      </c>
      <c r="K775">
        <v>0.78239999999999998</v>
      </c>
      <c r="L775">
        <v>0.96919999999999995</v>
      </c>
      <c r="M775">
        <v>0.59560000000000002</v>
      </c>
      <c r="N775">
        <v>112</v>
      </c>
      <c r="O775">
        <v>1408</v>
      </c>
      <c r="P775">
        <v>8</v>
      </c>
      <c r="Q775" s="3" t="s">
        <v>1145</v>
      </c>
    </row>
    <row r="776" ht="15" hidden="1" customHeight="1">
      <c r="A776" t="e">
        <f t="shared" ca="1" si="496"/>
        <v>#VALUE!</v>
      </c>
      <c r="B776" t="e">
        <f t="array" ref="B776" ca="1">_xlfn.XLOOKUP(Tabelle7[[#This Row],[ExperimentID]]&amp;Tabelle7[[#This Row],[NegotiationID]]&amp;Tabelle7[[#This Row],[MessageID]],ALL_IN_ONE[ExperimentID]&amp;ALL_IN_ONE[NegotiationID]&amp;ALL_IN_ONE[MessageID],ALL_IN_ONE[Gesamt_ID],,0)</f>
        <v>#VALUE!</v>
      </c>
      <c r="C776">
        <f>IF(AND($F775=Tabelle7[[#This Row],[ReceiverID]],$G775=Tabelle7[[#This Row],[SenderID]]),$C775,IF(ISBLANK($G775),$C775,$C775+1))</f>
        <v>129</v>
      </c>
      <c r="D776" t="s">
        <v>561</v>
      </c>
      <c r="E776">
        <v>2700</v>
      </c>
      <c r="H776" t="s">
        <v>6019</v>
      </c>
      <c r="I776" t="str">
        <f t="array" ref="I776">IFERROR(_xlfn.XLOOKUP(Tabelle7[[#This Row],[NegotiationID]]&amp;"FinalAccept",Tabelle7[NegotiationID]&amp;Tabelle7[ActionType],Tabelle7[ActionType],,0),_xlfn.XLOOKUP(Tabelle7[[#This Row],[NegotiationID]]&amp;"FinalReject",Tabelle7[NegotiationID]&amp;Tabelle7[ActionType],Tabelle7[ActionType],,0))</f>
        <v>FinalAccept</v>
      </c>
      <c r="N776">
        <v>21</v>
      </c>
      <c r="O776">
        <v>2247</v>
      </c>
      <c r="P776">
        <v>12</v>
      </c>
      <c r="Q776" t="s">
        <v>6020</v>
      </c>
    </row>
    <row r="777" ht="15" customHeight="1">
      <c r="A777" t="e">
        <f t="shared" ca="1" si="496"/>
        <v>#VALUE!</v>
      </c>
      <c r="B777" t="e">
        <f t="array" ref="B777" ca="1">_xlfn.XLOOKUP(Tabelle7[[#This Row],[ExperimentID]]&amp;Tabelle7[[#This Row],[NegotiationID]]&amp;Tabelle7[[#This Row],[MessageID]],ALL_IN_ONE[ExperimentID]&amp;ALL_IN_ONE[NegotiationID]&amp;ALL_IN_ONE[MessageID],ALL_IN_ONE[Gesamt_ID],,0)</f>
        <v>#VALUE!</v>
      </c>
      <c r="C777">
        <f>IF(AND($F776=Tabelle7[[#This Row],[ReceiverID]],$G776=Tabelle7[[#This Row],[SenderID]]),$C776,IF(ISBLANK($G776),$C776,$C776+1))</f>
        <v>129</v>
      </c>
      <c r="D777" t="s">
        <v>561</v>
      </c>
      <c r="E777">
        <v>8610</v>
      </c>
      <c r="F777">
        <v>2702</v>
      </c>
      <c r="G777">
        <v>2701</v>
      </c>
      <c r="H777" t="s">
        <v>158</v>
      </c>
      <c r="I777" t="str">
        <f t="array" ref="I777">IFERROR(_xlfn.XLOOKUP(Tabelle7[[#This Row],[NegotiationID]]&amp;"FinalAccept",Tabelle7[NegotiationID]&amp;Tabelle7[ActionType],Tabelle7[ActionType],,0),_xlfn.XLOOKUP(Tabelle7[[#This Row],[NegotiationID]]&amp;"FinalReject",Tabelle7[NegotiationID]&amp;Tabelle7[ActionType],Tabelle7[ActionType],,0))</f>
        <v>FinalAccept</v>
      </c>
      <c r="J777">
        <v>1</v>
      </c>
      <c r="K777">
        <v>0.53439999999999999</v>
      </c>
      <c r="L777">
        <v>1.5344</v>
      </c>
      <c r="M777">
        <v>0.46560000000000001</v>
      </c>
      <c r="N777">
        <v>395</v>
      </c>
      <c r="O777">
        <v>2247</v>
      </c>
      <c r="P777">
        <v>12</v>
      </c>
      <c r="Q777" s="3" t="s">
        <v>1146</v>
      </c>
    </row>
    <row r="778" ht="15" customHeight="1">
      <c r="A778" t="e">
        <f t="shared" ca="1" si="496"/>
        <v>#VALUE!</v>
      </c>
      <c r="B778" t="e">
        <f t="array" ref="B778" ca="1">_xlfn.XLOOKUP(Tabelle7[[#This Row],[ExperimentID]]&amp;Tabelle7[[#This Row],[NegotiationID]]&amp;Tabelle7[[#This Row],[MessageID]],ALL_IN_ONE[ExperimentID]&amp;ALL_IN_ONE[NegotiationID]&amp;ALL_IN_ONE[MessageID],ALL_IN_ONE[Gesamt_ID],,0)</f>
        <v>#VALUE!</v>
      </c>
      <c r="C778">
        <f>IF(AND($F777=Tabelle7[[#This Row],[ReceiverID]],$G777=Tabelle7[[#This Row],[SenderID]]),$C777,IF(ISBLANK($G777),$C777,$C777+1))</f>
        <v>129</v>
      </c>
      <c r="D778" t="s">
        <v>561</v>
      </c>
      <c r="E778">
        <v>8901</v>
      </c>
      <c r="F778">
        <v>2701</v>
      </c>
      <c r="G778">
        <v>2702</v>
      </c>
      <c r="H778" t="s">
        <v>31</v>
      </c>
      <c r="I778" t="str">
        <f t="array" ref="I778">IFERROR(_xlfn.XLOOKUP(Tabelle7[[#This Row],[NegotiationID]]&amp;"FinalAccept",Tabelle7[NegotiationID]&amp;Tabelle7[ActionType],Tabelle7[ActionType],,0),_xlfn.XLOOKUP(Tabelle7[[#This Row],[NegotiationID]]&amp;"FinalReject",Tabelle7[NegotiationID]&amp;Tabelle7[ActionType],Tabelle7[ActionType],,0))</f>
        <v>FinalAccept</v>
      </c>
      <c r="J778">
        <v>0.68620000000000003</v>
      </c>
      <c r="K778">
        <v>0.18440000000000001</v>
      </c>
      <c r="L778">
        <v>0.87060000000000004</v>
      </c>
      <c r="M778">
        <v>0.50180000000000002</v>
      </c>
      <c r="N778">
        <v>331</v>
      </c>
      <c r="O778">
        <v>2247</v>
      </c>
      <c r="P778">
        <v>12</v>
      </c>
      <c r="Q778" s="3" t="s">
        <v>1147</v>
      </c>
    </row>
    <row r="779" ht="15" customHeight="1">
      <c r="A779" t="e">
        <f t="shared" ca="1" si="496"/>
        <v>#VALUE!</v>
      </c>
      <c r="B779" t="e">
        <f t="array" ref="B779" ca="1">_xlfn.XLOOKUP(Tabelle7[[#This Row],[ExperimentID]]&amp;Tabelle7[[#This Row],[NegotiationID]]&amp;Tabelle7[[#This Row],[MessageID]],ALL_IN_ONE[ExperimentID]&amp;ALL_IN_ONE[NegotiationID]&amp;ALL_IN_ONE[MessageID],ALL_IN_ONE[Gesamt_ID],,0)</f>
        <v>#VALUE!</v>
      </c>
      <c r="C779">
        <f>IF(AND($F778=Tabelle7[[#This Row],[ReceiverID]],$G778=Tabelle7[[#This Row],[SenderID]]),$C778,IF(ISBLANK($G778),$C778,$C778+1))</f>
        <v>129</v>
      </c>
      <c r="D779" t="s">
        <v>561</v>
      </c>
      <c r="E779">
        <v>11813</v>
      </c>
      <c r="F779">
        <v>2702</v>
      </c>
      <c r="G779">
        <v>2701</v>
      </c>
      <c r="H779" t="s">
        <v>31</v>
      </c>
      <c r="I779" t="str">
        <f t="array" ref="I779">IFERROR(_xlfn.XLOOKUP(Tabelle7[[#This Row],[NegotiationID]]&amp;"FinalAccept",Tabelle7[NegotiationID]&amp;Tabelle7[ActionType],Tabelle7[ActionType],,0),_xlfn.XLOOKUP(Tabelle7[[#This Row],[NegotiationID]]&amp;"FinalReject",Tabelle7[NegotiationID]&amp;Tabelle7[ActionType],Tabelle7[ActionType],,0))</f>
        <v>FinalAccept</v>
      </c>
      <c r="J779">
        <v>0.81999999999999995</v>
      </c>
      <c r="K779">
        <v>0.62439999999999996</v>
      </c>
      <c r="L779">
        <v>1.4443999999999999</v>
      </c>
      <c r="M779">
        <v>0.1956</v>
      </c>
      <c r="N779">
        <v>365</v>
      </c>
      <c r="O779">
        <v>2247</v>
      </c>
      <c r="P779">
        <v>12</v>
      </c>
      <c r="Q779" s="3" t="s">
        <v>1148</v>
      </c>
    </row>
    <row r="780" ht="15" customHeight="1">
      <c r="A780" t="e">
        <f t="shared" ca="1" si="496"/>
        <v>#VALUE!</v>
      </c>
      <c r="B780" t="e">
        <f t="array" ref="B780" ca="1">_xlfn.XLOOKUP(Tabelle7[[#This Row],[ExperimentID]]&amp;Tabelle7[[#This Row],[NegotiationID]]&amp;Tabelle7[[#This Row],[MessageID]],ALL_IN_ONE[ExperimentID]&amp;ALL_IN_ONE[NegotiationID]&amp;ALL_IN_ONE[MessageID],ALL_IN_ONE[Gesamt_ID],,0)</f>
        <v>#VALUE!</v>
      </c>
      <c r="C780">
        <f>IF(AND($F779=Tabelle7[[#This Row],[ReceiverID]],$G779=Tabelle7[[#This Row],[SenderID]]),$C779,IF(ISBLANK($G779),$C779,$C779+1))</f>
        <v>129</v>
      </c>
      <c r="D780" t="s">
        <v>561</v>
      </c>
      <c r="E780">
        <v>11962</v>
      </c>
      <c r="F780">
        <v>2701</v>
      </c>
      <c r="G780">
        <v>2702</v>
      </c>
      <c r="H780" t="s">
        <v>31</v>
      </c>
      <c r="I780" t="str">
        <f t="array" ref="I780">IFERROR(_xlfn.XLOOKUP(Tabelle7[[#This Row],[NegotiationID]]&amp;"FinalAccept",Tabelle7[NegotiationID]&amp;Tabelle7[ActionType],Tabelle7[ActionType],,0),_xlfn.XLOOKUP(Tabelle7[[#This Row],[NegotiationID]]&amp;"FinalReject",Tabelle7[NegotiationID]&amp;Tabelle7[ActionType],Tabelle7[ActionType],,0))</f>
        <v>FinalAccept</v>
      </c>
      <c r="J780">
        <v>1</v>
      </c>
      <c r="K780">
        <v>0.57879999999999998</v>
      </c>
      <c r="L780">
        <v>1.5788</v>
      </c>
      <c r="M780">
        <v>0.42120000000000002</v>
      </c>
      <c r="N780">
        <v>168</v>
      </c>
      <c r="O780">
        <v>2247</v>
      </c>
      <c r="P780">
        <v>12</v>
      </c>
      <c r="Q780" s="3" t="s">
        <v>1149</v>
      </c>
    </row>
    <row r="781" ht="15" customHeight="1">
      <c r="A781" t="e">
        <f t="shared" ca="1" si="496"/>
        <v>#VALUE!</v>
      </c>
      <c r="B781" t="e">
        <f t="array" ref="B781" ca="1">_xlfn.XLOOKUP(Tabelle7[[#This Row],[ExperimentID]]&amp;Tabelle7[[#This Row],[NegotiationID]]&amp;Tabelle7[[#This Row],[MessageID]],ALL_IN_ONE[ExperimentID]&amp;ALL_IN_ONE[NegotiationID]&amp;ALL_IN_ONE[MessageID],ALL_IN_ONE[Gesamt_ID],,0)</f>
        <v>#VALUE!</v>
      </c>
      <c r="C781">
        <f>IF(AND($F780=Tabelle7[[#This Row],[ReceiverID]],$G780=Tabelle7[[#This Row],[SenderID]]),$C780,IF(ISBLANK($G780),$C780,$C780+1))</f>
        <v>129</v>
      </c>
      <c r="D781" t="s">
        <v>561</v>
      </c>
      <c r="E781">
        <v>12538</v>
      </c>
      <c r="F781">
        <v>2702</v>
      </c>
      <c r="G781">
        <v>2701</v>
      </c>
      <c r="H781" t="s">
        <v>31</v>
      </c>
      <c r="I781" t="str">
        <f t="array" ref="I781">IFERROR(_xlfn.XLOOKUP(Tabelle7[[#This Row],[NegotiationID]]&amp;"FinalAccept",Tabelle7[NegotiationID]&amp;Tabelle7[ActionType],Tabelle7[ActionType],,0),_xlfn.XLOOKUP(Tabelle7[[#This Row],[NegotiationID]]&amp;"FinalReject",Tabelle7[NegotiationID]&amp;Tabelle7[ActionType],Tabelle7[ActionType],,0))</f>
        <v>FinalAccept</v>
      </c>
      <c r="J781">
        <v>0.63200000000000001</v>
      </c>
      <c r="K781">
        <v>0.37440000000000001</v>
      </c>
      <c r="L781">
        <v>1.0064</v>
      </c>
      <c r="M781">
        <v>0.2576</v>
      </c>
      <c r="N781">
        <v>244</v>
      </c>
      <c r="O781">
        <v>2247</v>
      </c>
      <c r="P781">
        <v>12</v>
      </c>
      <c r="Q781" s="3" t="s">
        <v>1150</v>
      </c>
    </row>
    <row r="782" ht="15" customHeight="1">
      <c r="A782" t="e">
        <f t="shared" ca="1" si="496"/>
        <v>#VALUE!</v>
      </c>
      <c r="B782" t="e">
        <f t="array" ref="B782" ca="1">_xlfn.XLOOKUP(Tabelle7[[#This Row],[ExperimentID]]&amp;Tabelle7[[#This Row],[NegotiationID]]&amp;Tabelle7[[#This Row],[MessageID]],ALL_IN_ONE[ExperimentID]&amp;ALL_IN_ONE[NegotiationID]&amp;ALL_IN_ONE[MessageID],ALL_IN_ONE[Gesamt_ID],,0)</f>
        <v>#VALUE!</v>
      </c>
      <c r="C782">
        <f>IF(AND($F781=Tabelle7[[#This Row],[ReceiverID]],$G781=Tabelle7[[#This Row],[SenderID]]),$C781,IF(ISBLANK($G781),$C781,$C781+1))</f>
        <v>129</v>
      </c>
      <c r="D782" t="s">
        <v>561</v>
      </c>
      <c r="E782">
        <v>12598</v>
      </c>
      <c r="F782">
        <v>2701</v>
      </c>
      <c r="G782">
        <v>2702</v>
      </c>
      <c r="H782" t="s">
        <v>31</v>
      </c>
      <c r="I782" t="str">
        <f t="array" ref="I782">IFERROR(_xlfn.XLOOKUP(Tabelle7[[#This Row],[NegotiationID]]&amp;"FinalAccept",Tabelle7[NegotiationID]&amp;Tabelle7[ActionType],Tabelle7[ActionType],,0),_xlfn.XLOOKUP(Tabelle7[[#This Row],[NegotiationID]]&amp;"FinalReject",Tabelle7[NegotiationID]&amp;Tabelle7[ActionType],Tabelle7[ActionType],,0))</f>
        <v>FinalAccept</v>
      </c>
      <c r="J782">
        <v>0.56159999999999999</v>
      </c>
      <c r="K782">
        <v>0.41880000000000001</v>
      </c>
      <c r="L782">
        <v>0.98040000000000005</v>
      </c>
      <c r="M782">
        <v>0.14280000000000001</v>
      </c>
      <c r="N782">
        <v>122</v>
      </c>
      <c r="O782">
        <v>2247</v>
      </c>
      <c r="P782">
        <v>12</v>
      </c>
      <c r="Q782" s="3" t="s">
        <v>1151</v>
      </c>
    </row>
    <row r="783" ht="15" customHeight="1">
      <c r="A783" t="e">
        <f t="shared" ca="1" si="496"/>
        <v>#VALUE!</v>
      </c>
      <c r="B783" t="e">
        <f t="array" ref="B783" ca="1">_xlfn.XLOOKUP(Tabelle7[[#This Row],[ExperimentID]]&amp;Tabelle7[[#This Row],[NegotiationID]]&amp;Tabelle7[[#This Row],[MessageID]],ALL_IN_ONE[ExperimentID]&amp;ALL_IN_ONE[NegotiationID]&amp;ALL_IN_ONE[MessageID],ALL_IN_ONE[Gesamt_ID],,0)</f>
        <v>#VALUE!</v>
      </c>
      <c r="C783">
        <f>IF(AND($F782=Tabelle7[[#This Row],[ReceiverID]],$G782=Tabelle7[[#This Row],[SenderID]]),$C782,IF(ISBLANK($G782),$C782,$C782+1))</f>
        <v>129</v>
      </c>
      <c r="D783" t="s">
        <v>561</v>
      </c>
      <c r="E783">
        <v>12814</v>
      </c>
      <c r="F783">
        <v>2702</v>
      </c>
      <c r="G783">
        <v>2701</v>
      </c>
      <c r="H783" t="s">
        <v>31</v>
      </c>
      <c r="I783" t="str">
        <f t="array" ref="I783">IFERROR(_xlfn.XLOOKUP(Tabelle7[[#This Row],[NegotiationID]]&amp;"FinalAccept",Tabelle7[NegotiationID]&amp;Tabelle7[ActionType],Tabelle7[ActionType],,0),_xlfn.XLOOKUP(Tabelle7[[#This Row],[NegotiationID]]&amp;"FinalReject",Tabelle7[NegotiationID]&amp;Tabelle7[ActionType],Tabelle7[ActionType],,0))</f>
        <v>FinalAccept</v>
      </c>
      <c r="J783">
        <v>0.56679999999999997</v>
      </c>
      <c r="K783">
        <v>0.40239999999999998</v>
      </c>
      <c r="L783">
        <v>0.96919999999999995</v>
      </c>
      <c r="M783">
        <v>0.16439999999999999</v>
      </c>
      <c r="N783">
        <v>168</v>
      </c>
      <c r="O783">
        <v>2247</v>
      </c>
      <c r="P783">
        <v>12</v>
      </c>
      <c r="Q783" s="3" t="s">
        <v>1152</v>
      </c>
    </row>
    <row r="784" ht="15" customHeight="1">
      <c r="A784" t="e">
        <f t="shared" ca="1" si="496"/>
        <v>#VALUE!</v>
      </c>
      <c r="B784" t="e">
        <f t="array" ref="B784" ca="1">_xlfn.XLOOKUP(Tabelle7[[#This Row],[ExperimentID]]&amp;Tabelle7[[#This Row],[NegotiationID]]&amp;Tabelle7[[#This Row],[MessageID]],ALL_IN_ONE[ExperimentID]&amp;ALL_IN_ONE[NegotiationID]&amp;ALL_IN_ONE[MessageID],ALL_IN_ONE[Gesamt_ID],,0)</f>
        <v>#VALUE!</v>
      </c>
      <c r="C784">
        <f>IF(AND($F783=Tabelle7[[#This Row],[ReceiverID]],$G783=Tabelle7[[#This Row],[SenderID]]),$C783,IF(ISBLANK($G783),$C783,$C783+1))</f>
        <v>129</v>
      </c>
      <c r="D784" t="s">
        <v>561</v>
      </c>
      <c r="E784">
        <v>12911</v>
      </c>
      <c r="F784">
        <v>2701</v>
      </c>
      <c r="G784">
        <v>2702</v>
      </c>
      <c r="H784" t="s">
        <v>31</v>
      </c>
      <c r="I784" t="str">
        <f t="array" ref="I784">IFERROR(_xlfn.XLOOKUP(Tabelle7[[#This Row],[NegotiationID]]&amp;"FinalAccept",Tabelle7[NegotiationID]&amp;Tabelle7[ActionType],Tabelle7[ActionType],,0),_xlfn.XLOOKUP(Tabelle7[[#This Row],[NegotiationID]]&amp;"FinalReject",Tabelle7[NegotiationID]&amp;Tabelle7[ActionType],Tabelle7[ActionType],,0))</f>
        <v>FinalAccept</v>
      </c>
      <c r="J784">
        <v>0.5544</v>
      </c>
      <c r="K784">
        <v>0.45200000000000001</v>
      </c>
      <c r="L784">
        <v>1.0064</v>
      </c>
      <c r="M784">
        <v>0.1024</v>
      </c>
      <c r="N784">
        <v>138</v>
      </c>
      <c r="O784">
        <v>2247</v>
      </c>
      <c r="P784">
        <v>12</v>
      </c>
      <c r="Q784" s="3" t="s">
        <v>1153</v>
      </c>
    </row>
    <row r="785" ht="15" customHeight="1">
      <c r="A785" t="e">
        <f t="shared" ca="1" si="496"/>
        <v>#VALUE!</v>
      </c>
      <c r="B785" t="e">
        <f t="array" ref="B785" ca="1">_xlfn.XLOOKUP(Tabelle7[[#This Row],[ExperimentID]]&amp;Tabelle7[[#This Row],[NegotiationID]]&amp;Tabelle7[[#This Row],[MessageID]],ALL_IN_ONE[ExperimentID]&amp;ALL_IN_ONE[NegotiationID]&amp;ALL_IN_ONE[MessageID],ALL_IN_ONE[Gesamt_ID],,0)</f>
        <v>#VALUE!</v>
      </c>
      <c r="C785">
        <f>IF(AND($F784=Tabelle7[[#This Row],[ReceiverID]],$G784=Tabelle7[[#This Row],[SenderID]]),$C784,IF(ISBLANK($G784),$C784,$C784+1))</f>
        <v>129</v>
      </c>
      <c r="D785" t="s">
        <v>561</v>
      </c>
      <c r="E785">
        <v>13451</v>
      </c>
      <c r="F785">
        <v>2702</v>
      </c>
      <c r="G785">
        <v>2701</v>
      </c>
      <c r="H785" t="s">
        <v>31</v>
      </c>
      <c r="I785" t="str">
        <f t="array" ref="I785">IFERROR(_xlfn.XLOOKUP(Tabelle7[[#This Row],[NegotiationID]]&amp;"FinalAccept",Tabelle7[NegotiationID]&amp;Tabelle7[ActionType],Tabelle7[ActionType],,0),_xlfn.XLOOKUP(Tabelle7[[#This Row],[NegotiationID]]&amp;"FinalReject",Tabelle7[NegotiationID]&amp;Tabelle7[ActionType],Tabelle7[ActionType],,0))</f>
        <v>FinalAccept</v>
      </c>
      <c r="J785">
        <v>0.54800000000000004</v>
      </c>
      <c r="K785">
        <v>0.24840000000000001</v>
      </c>
      <c r="L785">
        <v>0.7964</v>
      </c>
      <c r="M785">
        <v>0.29959999999999998</v>
      </c>
      <c r="N785">
        <v>180</v>
      </c>
      <c r="O785">
        <v>2247</v>
      </c>
      <c r="P785">
        <v>12</v>
      </c>
      <c r="Q785" s="3" t="s">
        <v>1154</v>
      </c>
    </row>
    <row r="786" ht="15" customHeight="1">
      <c r="A786" t="e">
        <f t="shared" ca="1" si="496"/>
        <v>#VALUE!</v>
      </c>
      <c r="B786" t="e">
        <f t="array" ref="B786" ca="1">_xlfn.XLOOKUP(Tabelle7[[#This Row],[ExperimentID]]&amp;Tabelle7[[#This Row],[NegotiationID]]&amp;Tabelle7[[#This Row],[MessageID]],ALL_IN_ONE[ExperimentID]&amp;ALL_IN_ONE[NegotiationID]&amp;ALL_IN_ONE[MessageID],ALL_IN_ONE[Gesamt_ID],,0)</f>
        <v>#VALUE!</v>
      </c>
      <c r="C786">
        <f>IF(AND($F785=Tabelle7[[#This Row],[ReceiverID]],$G785=Tabelle7[[#This Row],[SenderID]]),$C785,IF(ISBLANK($G785),$C785,$C785+1))</f>
        <v>129</v>
      </c>
      <c r="D786" t="s">
        <v>561</v>
      </c>
      <c r="E786">
        <v>13584</v>
      </c>
      <c r="F786">
        <v>2701</v>
      </c>
      <c r="G786">
        <v>2702</v>
      </c>
      <c r="H786" t="s">
        <v>31</v>
      </c>
      <c r="I786" t="str">
        <f t="array" ref="I786">IFERROR(_xlfn.XLOOKUP(Tabelle7[[#This Row],[NegotiationID]]&amp;"FinalAccept",Tabelle7[NegotiationID]&amp;Tabelle7[ActionType],Tabelle7[ActionType],,0),_xlfn.XLOOKUP(Tabelle7[[#This Row],[NegotiationID]]&amp;"FinalReject",Tabelle7[NegotiationID]&amp;Tabelle7[ActionType],Tabelle7[ActionType],,0))</f>
        <v>FinalAccept</v>
      </c>
      <c r="J786">
        <v>0.57520000000000004</v>
      </c>
      <c r="K786">
        <v>0.54679999999999995</v>
      </c>
      <c r="L786">
        <v>1.1220000000000001</v>
      </c>
      <c r="M786">
        <v>0.028400000000000002</v>
      </c>
      <c r="N786">
        <v>62</v>
      </c>
      <c r="O786">
        <v>2247</v>
      </c>
      <c r="P786">
        <v>12</v>
      </c>
      <c r="Q786" s="3" t="s">
        <v>1155</v>
      </c>
    </row>
    <row r="787" ht="15" customHeight="1">
      <c r="A787" t="e">
        <f t="shared" ca="1" si="496"/>
        <v>#VALUE!</v>
      </c>
      <c r="B787" t="e">
        <f t="array" ref="B787" ca="1">_xlfn.XLOOKUP(Tabelle7[[#This Row],[ExperimentID]]&amp;Tabelle7[[#This Row],[NegotiationID]]&amp;Tabelle7[[#This Row],[MessageID]],ALL_IN_ONE[ExperimentID]&amp;ALL_IN_ONE[NegotiationID]&amp;ALL_IN_ONE[MessageID],ALL_IN_ONE[Gesamt_ID],,0)</f>
        <v>#VALUE!</v>
      </c>
      <c r="C787">
        <f>IF(AND($F786=Tabelle7[[#This Row],[ReceiverID]],$G786=Tabelle7[[#This Row],[SenderID]]),$C786,IF(ISBLANK($G786),$C786,$C786+1))</f>
        <v>129</v>
      </c>
      <c r="D787" t="s">
        <v>561</v>
      </c>
      <c r="E787">
        <v>13922</v>
      </c>
      <c r="F787">
        <v>2702</v>
      </c>
      <c r="G787">
        <v>2701</v>
      </c>
      <c r="H787" t="s">
        <v>20</v>
      </c>
      <c r="I787" t="str">
        <f t="array" ref="I787">IFERROR(_xlfn.XLOOKUP(Tabelle7[[#This Row],[NegotiationID]]&amp;"FinalAccept",Tabelle7[NegotiationID]&amp;Tabelle7[ActionType],Tabelle7[ActionType],,0),_xlfn.XLOOKUP(Tabelle7[[#This Row],[NegotiationID]]&amp;"FinalReject",Tabelle7[NegotiationID]&amp;Tabelle7[ActionType],Tabelle7[ActionType],,0))</f>
        <v>FinalAccept</v>
      </c>
      <c r="J787">
        <v>0.54679999999999995</v>
      </c>
      <c r="K787">
        <v>0.57520000000000004</v>
      </c>
      <c r="L787">
        <v>1.1220000000000001</v>
      </c>
      <c r="M787">
        <v>0.028400000000000002</v>
      </c>
      <c r="N787">
        <v>53</v>
      </c>
      <c r="O787">
        <v>2247</v>
      </c>
      <c r="P787">
        <v>12</v>
      </c>
      <c r="Q787" s="3" t="s">
        <v>1156</v>
      </c>
    </row>
    <row r="788" ht="15" hidden="1" customHeight="1">
      <c r="A788" t="e">
        <f t="shared" ca="1" si="496"/>
        <v>#VALUE!</v>
      </c>
      <c r="B788" t="e">
        <f t="array" ref="B788" ca="1">_xlfn.XLOOKUP(Tabelle7[[#This Row],[ExperimentID]]&amp;Tabelle7[[#This Row],[NegotiationID]]&amp;Tabelle7[[#This Row],[MessageID]],ALL_IN_ONE[ExperimentID]&amp;ALL_IN_ONE[NegotiationID]&amp;ALL_IN_ONE[MessageID],ALL_IN_ONE[Gesamt_ID],,0)</f>
        <v>#VALUE!</v>
      </c>
      <c r="C788">
        <f>IF(AND($F787=Tabelle7[[#This Row],[ReceiverID]],$G787=Tabelle7[[#This Row],[SenderID]]),$C787,IF(ISBLANK($G787),$C787,$C787+1))</f>
        <v>130</v>
      </c>
      <c r="D788" t="s">
        <v>561</v>
      </c>
      <c r="E788">
        <v>2728</v>
      </c>
      <c r="H788" t="s">
        <v>6019</v>
      </c>
      <c r="I788" t="str">
        <f t="array" ref="I788">IFERROR(_xlfn.XLOOKUP(Tabelle7[[#This Row],[NegotiationID]]&amp;"FinalAccept",Tabelle7[NegotiationID]&amp;Tabelle7[ActionType],Tabelle7[ActionType],,0),_xlfn.XLOOKUP(Tabelle7[[#This Row],[NegotiationID]]&amp;"FinalReject",Tabelle7[NegotiationID]&amp;Tabelle7[ActionType],Tabelle7[ActionType],,0))</f>
        <v>FinalAccept</v>
      </c>
      <c r="N788">
        <v>21</v>
      </c>
      <c r="O788">
        <v>2838</v>
      </c>
      <c r="P788">
        <v>6</v>
      </c>
      <c r="Q788" t="s">
        <v>6020</v>
      </c>
    </row>
    <row r="789" ht="15" customHeight="1">
      <c r="A789" t="e">
        <f t="shared" ca="1" si="496"/>
        <v>#VALUE!</v>
      </c>
      <c r="B789" t="e">
        <f t="array" ref="B789" ca="1">_xlfn.XLOOKUP(Tabelle7[[#This Row],[ExperimentID]]&amp;Tabelle7[[#This Row],[NegotiationID]]&amp;Tabelle7[[#This Row],[MessageID]],ALL_IN_ONE[ExperimentID]&amp;ALL_IN_ONE[NegotiationID]&amp;ALL_IN_ONE[MessageID],ALL_IN_ONE[Gesamt_ID],,0)</f>
        <v>#VALUE!</v>
      </c>
      <c r="C789">
        <f>IF(AND($F788=Tabelle7[[#This Row],[ReceiverID]],$G788=Tabelle7[[#This Row],[SenderID]]),$C788,IF(ISBLANK($G788),$C788,$C788+1))</f>
        <v>130</v>
      </c>
      <c r="D789" t="s">
        <v>561</v>
      </c>
      <c r="E789">
        <v>8258</v>
      </c>
      <c r="F789">
        <v>2730</v>
      </c>
      <c r="G789">
        <v>2729</v>
      </c>
      <c r="H789" t="s">
        <v>158</v>
      </c>
      <c r="I789" t="str">
        <f t="array" ref="I789">IFERROR(_xlfn.XLOOKUP(Tabelle7[[#This Row],[NegotiationID]]&amp;"FinalAccept",Tabelle7[NegotiationID]&amp;Tabelle7[ActionType],Tabelle7[ActionType],,0),_xlfn.XLOOKUP(Tabelle7[[#This Row],[NegotiationID]]&amp;"FinalReject",Tabelle7[NegotiationID]&amp;Tabelle7[ActionType],Tabelle7[ActionType],,0))</f>
        <v>FinalAccept</v>
      </c>
      <c r="J789">
        <v>1</v>
      </c>
      <c r="K789">
        <v>0.1084</v>
      </c>
      <c r="L789">
        <v>1.1084000000000001</v>
      </c>
      <c r="M789">
        <v>0.89159999999999995</v>
      </c>
      <c r="N789">
        <v>703</v>
      </c>
      <c r="O789">
        <v>2838</v>
      </c>
      <c r="P789">
        <v>6</v>
      </c>
      <c r="Q789" s="3" t="s">
        <v>1157</v>
      </c>
    </row>
    <row r="790" ht="15" customHeight="1">
      <c r="A790" t="e">
        <f t="shared" ca="1" si="496"/>
        <v>#VALUE!</v>
      </c>
      <c r="B790" t="e">
        <f t="array" ref="B790" ca="1">_xlfn.XLOOKUP(Tabelle7[[#This Row],[ExperimentID]]&amp;Tabelle7[[#This Row],[NegotiationID]]&amp;Tabelle7[[#This Row],[MessageID]],ALL_IN_ONE[ExperimentID]&amp;ALL_IN_ONE[NegotiationID]&amp;ALL_IN_ONE[MessageID],ALL_IN_ONE[Gesamt_ID],,0)</f>
        <v>#VALUE!</v>
      </c>
      <c r="C790">
        <f>IF(AND($F789=Tabelle7[[#This Row],[ReceiverID]],$G789=Tabelle7[[#This Row],[SenderID]]),$C789,IF(ISBLANK($G789),$C789,$C789+1))</f>
        <v>130</v>
      </c>
      <c r="D790" t="s">
        <v>561</v>
      </c>
      <c r="E790">
        <v>8942</v>
      </c>
      <c r="F790">
        <v>2729</v>
      </c>
      <c r="G790">
        <v>2730</v>
      </c>
      <c r="H790" t="s">
        <v>31</v>
      </c>
      <c r="I790" t="str">
        <f t="array" ref="I790">IFERROR(_xlfn.XLOOKUP(Tabelle7[[#This Row],[NegotiationID]]&amp;"FinalAccept",Tabelle7[NegotiationID]&amp;Tabelle7[ActionType],Tabelle7[ActionType],,0),_xlfn.XLOOKUP(Tabelle7[[#This Row],[NegotiationID]]&amp;"FinalReject",Tabelle7[NegotiationID]&amp;Tabelle7[ActionType],Tabelle7[ActionType],,0))</f>
        <v>FinalAccept</v>
      </c>
      <c r="J790">
        <v>0.81759999999999999</v>
      </c>
      <c r="K790">
        <v>0.1484</v>
      </c>
      <c r="L790">
        <v>0.96599999999999997</v>
      </c>
      <c r="M790">
        <v>0.66920000000000002</v>
      </c>
      <c r="N790">
        <v>469</v>
      </c>
      <c r="O790">
        <v>2838</v>
      </c>
      <c r="P790">
        <v>6</v>
      </c>
      <c r="Q790" s="3" t="s">
        <v>1158</v>
      </c>
    </row>
    <row r="791" ht="15" customHeight="1">
      <c r="A791" t="e">
        <f t="shared" ca="1" si="496"/>
        <v>#VALUE!</v>
      </c>
      <c r="B791" t="e">
        <f t="array" ref="B791" ca="1">_xlfn.XLOOKUP(Tabelle7[[#This Row],[ExperimentID]]&amp;Tabelle7[[#This Row],[NegotiationID]]&amp;Tabelle7[[#This Row],[MessageID]],ALL_IN_ONE[ExperimentID]&amp;ALL_IN_ONE[NegotiationID]&amp;ALL_IN_ONE[MessageID],ALL_IN_ONE[Gesamt_ID],,0)</f>
        <v>#VALUE!</v>
      </c>
      <c r="C791">
        <f>IF(AND($F790=Tabelle7[[#This Row],[ReceiverID]],$G790=Tabelle7[[#This Row],[SenderID]]),$C790,IF(ISBLANK($G790),$C790,$C790+1))</f>
        <v>130</v>
      </c>
      <c r="D791" t="s">
        <v>561</v>
      </c>
      <c r="E791">
        <v>10176</v>
      </c>
      <c r="F791">
        <v>2730</v>
      </c>
      <c r="G791">
        <v>2729</v>
      </c>
      <c r="H791" t="s">
        <v>31</v>
      </c>
      <c r="I791" t="str">
        <f t="array" ref="I791">IFERROR(_xlfn.XLOOKUP(Tabelle7[[#This Row],[NegotiationID]]&amp;"FinalAccept",Tabelle7[NegotiationID]&amp;Tabelle7[ActionType],Tabelle7[ActionType],,0),_xlfn.XLOOKUP(Tabelle7[[#This Row],[NegotiationID]]&amp;"FinalReject",Tabelle7[NegotiationID]&amp;Tabelle7[ActionType],Tabelle7[ActionType],,0))</f>
        <v>FinalAccept</v>
      </c>
      <c r="J791">
        <v>0.69620000000000004</v>
      </c>
      <c r="K791">
        <v>0.30740000000000001</v>
      </c>
      <c r="L791">
        <v>1.0036</v>
      </c>
      <c r="M791">
        <v>0.38879999999999998</v>
      </c>
      <c r="N791">
        <v>713</v>
      </c>
      <c r="O791">
        <v>2838</v>
      </c>
      <c r="P791">
        <v>6</v>
      </c>
      <c r="Q791" s="3" t="s">
        <v>1159</v>
      </c>
    </row>
    <row r="792" ht="15" customHeight="1">
      <c r="A792" t="e">
        <f t="shared" ca="1" si="496"/>
        <v>#VALUE!</v>
      </c>
      <c r="B792" t="e">
        <f t="array" ref="B792" ca="1">_xlfn.XLOOKUP(Tabelle7[[#This Row],[ExperimentID]]&amp;Tabelle7[[#This Row],[NegotiationID]]&amp;Tabelle7[[#This Row],[MessageID]],ALL_IN_ONE[ExperimentID]&amp;ALL_IN_ONE[NegotiationID]&amp;ALL_IN_ONE[MessageID],ALL_IN_ONE[Gesamt_ID],,0)</f>
        <v>#VALUE!</v>
      </c>
      <c r="C792">
        <f>IF(AND($F791=Tabelle7[[#This Row],[ReceiverID]],$G791=Tabelle7[[#This Row],[SenderID]]),$C791,IF(ISBLANK($G791),$C791,$C791+1))</f>
        <v>130</v>
      </c>
      <c r="D792" t="s">
        <v>561</v>
      </c>
      <c r="E792">
        <v>10686</v>
      </c>
      <c r="F792">
        <v>2729</v>
      </c>
      <c r="G792">
        <v>2730</v>
      </c>
      <c r="H792" t="s">
        <v>31</v>
      </c>
      <c r="I792" t="str">
        <f t="array" ref="I792">IFERROR(_xlfn.XLOOKUP(Tabelle7[[#This Row],[NegotiationID]]&amp;"FinalAccept",Tabelle7[NegotiationID]&amp;Tabelle7[ActionType],Tabelle7[ActionType],,0),_xlfn.XLOOKUP(Tabelle7[[#This Row],[NegotiationID]]&amp;"FinalReject",Tabelle7[NegotiationID]&amp;Tabelle7[ActionType],Tabelle7[ActionType],,0))</f>
        <v>FinalAccept</v>
      </c>
      <c r="J792">
        <v>0.50739999999999996</v>
      </c>
      <c r="K792">
        <v>0.49619999999999997</v>
      </c>
      <c r="L792">
        <v>1.0036</v>
      </c>
      <c r="M792">
        <v>0.0112</v>
      </c>
      <c r="N792">
        <v>477</v>
      </c>
      <c r="O792">
        <v>2838</v>
      </c>
      <c r="P792">
        <v>6</v>
      </c>
      <c r="Q792" s="3" t="s">
        <v>1160</v>
      </c>
    </row>
    <row r="793" ht="15" customHeight="1">
      <c r="A793" t="e">
        <f t="shared" ca="1" si="496"/>
        <v>#VALUE!</v>
      </c>
      <c r="B793" t="e">
        <f t="array" ref="B793" ca="1">_xlfn.XLOOKUP(Tabelle7[[#This Row],[ExperimentID]]&amp;Tabelle7[[#This Row],[NegotiationID]]&amp;Tabelle7[[#This Row],[MessageID]],ALL_IN_ONE[ExperimentID]&amp;ALL_IN_ONE[NegotiationID]&amp;ALL_IN_ONE[MessageID],ALL_IN_ONE[Gesamt_ID],,0)</f>
        <v>#VALUE!</v>
      </c>
      <c r="C793">
        <f>IF(AND($F792=Tabelle7[[#This Row],[ReceiverID]],$G792=Tabelle7[[#This Row],[SenderID]]),$C792,IF(ISBLANK($G792),$C792,$C792+1))</f>
        <v>130</v>
      </c>
      <c r="D793" t="s">
        <v>561</v>
      </c>
      <c r="E793">
        <v>12944</v>
      </c>
      <c r="F793">
        <v>2730</v>
      </c>
      <c r="G793">
        <v>2729</v>
      </c>
      <c r="H793" t="s">
        <v>20</v>
      </c>
      <c r="I793" t="str">
        <f t="array" ref="I793">IFERROR(_xlfn.XLOOKUP(Tabelle7[[#This Row],[NegotiationID]]&amp;"FinalAccept",Tabelle7[NegotiationID]&amp;Tabelle7[ActionType],Tabelle7[ActionType],,0),_xlfn.XLOOKUP(Tabelle7[[#This Row],[NegotiationID]]&amp;"FinalReject",Tabelle7[NegotiationID]&amp;Tabelle7[ActionType],Tabelle7[ActionType],,0))</f>
        <v>FinalAccept</v>
      </c>
      <c r="J793">
        <v>0.49619999999999997</v>
      </c>
      <c r="K793">
        <v>0.50739999999999996</v>
      </c>
      <c r="L793">
        <v>1.0036</v>
      </c>
      <c r="M793">
        <v>0.0112</v>
      </c>
      <c r="N793">
        <v>455</v>
      </c>
      <c r="O793">
        <v>2838</v>
      </c>
      <c r="P793">
        <v>6</v>
      </c>
      <c r="Q793" s="3" t="s">
        <v>1161</v>
      </c>
    </row>
    <row r="794" ht="15" hidden="1" customHeight="1">
      <c r="A794" t="e">
        <f t="shared" ca="1" si="496"/>
        <v>#VALUE!</v>
      </c>
      <c r="B794" t="e">
        <f t="array" ref="B794" ca="1">_xlfn.XLOOKUP(Tabelle7[[#This Row],[ExperimentID]]&amp;Tabelle7[[#This Row],[NegotiationID]]&amp;Tabelle7[[#This Row],[MessageID]],ALL_IN_ONE[ExperimentID]&amp;ALL_IN_ONE[NegotiationID]&amp;ALL_IN_ONE[MessageID],ALL_IN_ONE[Gesamt_ID],,0)</f>
        <v>#VALUE!</v>
      </c>
      <c r="C794">
        <f>IF(AND($F793=Tabelle7[[#This Row],[ReceiverID]],$G793=Tabelle7[[#This Row],[SenderID]]),$C793,IF(ISBLANK($G793),$C793,$C793+1))</f>
        <v>131</v>
      </c>
      <c r="D794" t="s">
        <v>561</v>
      </c>
      <c r="E794">
        <v>2756</v>
      </c>
      <c r="H794" t="s">
        <v>6019</v>
      </c>
      <c r="I794" t="str">
        <f t="array" ref="I794">IFERROR(_xlfn.XLOOKUP(Tabelle7[[#This Row],[NegotiationID]]&amp;"FinalAccept",Tabelle7[NegotiationID]&amp;Tabelle7[ActionType],Tabelle7[ActionType],,0),_xlfn.XLOOKUP(Tabelle7[[#This Row],[NegotiationID]]&amp;"FinalReject",Tabelle7[NegotiationID]&amp;Tabelle7[ActionType],Tabelle7[ActionType],,0))</f>
        <v>FinalReject</v>
      </c>
      <c r="N794">
        <v>21</v>
      </c>
      <c r="O794">
        <v>2134</v>
      </c>
      <c r="P794">
        <v>10</v>
      </c>
      <c r="Q794" t="s">
        <v>6020</v>
      </c>
    </row>
    <row r="795" ht="15" customHeight="1">
      <c r="A795" t="e">
        <f t="shared" ca="1" si="496"/>
        <v>#VALUE!</v>
      </c>
      <c r="B795" t="e">
        <f t="array" ref="B795" ca="1">_xlfn.XLOOKUP(Tabelle7[[#This Row],[ExperimentID]]&amp;Tabelle7[[#This Row],[NegotiationID]]&amp;Tabelle7[[#This Row],[MessageID]],ALL_IN_ONE[ExperimentID]&amp;ALL_IN_ONE[NegotiationID]&amp;ALL_IN_ONE[MessageID],ALL_IN_ONE[Gesamt_ID],,0)</f>
        <v>#VALUE!</v>
      </c>
      <c r="C795">
        <f>IF(AND($F794=Tabelle7[[#This Row],[ReceiverID]],$G794=Tabelle7[[#This Row],[SenderID]]),$C794,IF(ISBLANK($G794),$C794,$C794+1))</f>
        <v>131</v>
      </c>
      <c r="D795" t="s">
        <v>561</v>
      </c>
      <c r="E795">
        <v>7823</v>
      </c>
      <c r="F795">
        <v>2758</v>
      </c>
      <c r="G795">
        <v>2757</v>
      </c>
      <c r="H795" t="s">
        <v>19</v>
      </c>
      <c r="I795" t="str">
        <f t="array" ref="I795">IFERROR(_xlfn.XLOOKUP(Tabelle7[[#This Row],[NegotiationID]]&amp;"FinalAccept",Tabelle7[NegotiationID]&amp;Tabelle7[ActionType],Tabelle7[ActionType],,0),_xlfn.XLOOKUP(Tabelle7[[#This Row],[NegotiationID]]&amp;"FinalReject",Tabelle7[NegotiationID]&amp;Tabelle7[ActionType],Tabelle7[ActionType],,0))</f>
        <v>FinalReject</v>
      </c>
      <c r="J795">
        <v>0.64219999999999999</v>
      </c>
      <c r="K795">
        <v>0.1734</v>
      </c>
      <c r="L795">
        <v>0.81559999999999999</v>
      </c>
      <c r="M795">
        <v>0.46879999999999999</v>
      </c>
      <c r="N795">
        <v>378</v>
      </c>
      <c r="O795">
        <v>2134</v>
      </c>
      <c r="P795">
        <v>10</v>
      </c>
      <c r="Q795" s="3" t="s">
        <v>1162</v>
      </c>
    </row>
    <row r="796" ht="15" hidden="1" customHeight="1">
      <c r="A796" t="e">
        <f t="shared" ca="1" si="496"/>
        <v>#VALUE!</v>
      </c>
      <c r="B796" t="e">
        <f t="array" ref="B796" ca="1">_xlfn.XLOOKUP(Tabelle7[[#This Row],[ExperimentID]]&amp;Tabelle7[[#This Row],[NegotiationID]]&amp;Tabelle7[[#This Row],[MessageID]],ALL_IN_ONE[ExperimentID]&amp;ALL_IN_ONE[NegotiationID]&amp;ALL_IN_ONE[MessageID],ALL_IN_ONE[Gesamt_ID],,0)</f>
        <v>#VALUE!</v>
      </c>
      <c r="C796">
        <f>IF(AND($F795=Tabelle7[[#This Row],[ReceiverID]],$G795=Tabelle7[[#This Row],[SenderID]]),$C795,IF(ISBLANK($G795),$C795,$C795+1))</f>
        <v>131</v>
      </c>
      <c r="D796" t="s">
        <v>561</v>
      </c>
      <c r="E796">
        <v>9187</v>
      </c>
      <c r="F796">
        <v>2757</v>
      </c>
      <c r="G796">
        <v>2758</v>
      </c>
      <c r="H796" t="s">
        <v>22</v>
      </c>
      <c r="I796" t="str">
        <f t="array" ref="I796">IFERROR(_xlfn.XLOOKUP(Tabelle7[[#This Row],[NegotiationID]]&amp;"FinalAccept",Tabelle7[NegotiationID]&amp;Tabelle7[ActionType],Tabelle7[ActionType],,0),_xlfn.XLOOKUP(Tabelle7[[#This Row],[NegotiationID]]&amp;"FinalReject",Tabelle7[NegotiationID]&amp;Tabelle7[ActionType],Tabelle7[ActionType],,0))</f>
        <v>FinalReject</v>
      </c>
      <c r="N796">
        <v>111</v>
      </c>
      <c r="O796">
        <v>2134</v>
      </c>
      <c r="P796">
        <v>10</v>
      </c>
      <c r="Q796" s="3" t="s">
        <v>6267</v>
      </c>
    </row>
    <row r="797" ht="15" hidden="1" customHeight="1">
      <c r="A797" t="e">
        <f t="shared" ca="1" si="496"/>
        <v>#VALUE!</v>
      </c>
      <c r="B797" t="e">
        <f t="array" ref="B797" ca="1">_xlfn.XLOOKUP(Tabelle7[[#This Row],[ExperimentID]]&amp;Tabelle7[[#This Row],[NegotiationID]]&amp;Tabelle7[[#This Row],[MessageID]],ALL_IN_ONE[ExperimentID]&amp;ALL_IN_ONE[NegotiationID]&amp;ALL_IN_ONE[MessageID],ALL_IN_ONE[Gesamt_ID],,0)</f>
        <v>#VALUE!</v>
      </c>
      <c r="C797">
        <f>IF(AND($F796=Tabelle7[[#This Row],[ReceiverID]],$G796=Tabelle7[[#This Row],[SenderID]]),$C796,IF(ISBLANK($G796),$C796,$C796+1))</f>
        <v>131</v>
      </c>
      <c r="D797" t="s">
        <v>561</v>
      </c>
      <c r="E797">
        <v>10537</v>
      </c>
      <c r="F797">
        <v>2758</v>
      </c>
      <c r="G797">
        <v>2757</v>
      </c>
      <c r="H797" t="s">
        <v>24</v>
      </c>
      <c r="I797" t="str">
        <f t="array" ref="I797">IFERROR(_xlfn.XLOOKUP(Tabelle7[[#This Row],[NegotiationID]]&amp;"FinalAccept",Tabelle7[NegotiationID]&amp;Tabelle7[ActionType],Tabelle7[ActionType],,0),_xlfn.XLOOKUP(Tabelle7[[#This Row],[NegotiationID]]&amp;"FinalReject",Tabelle7[NegotiationID]&amp;Tabelle7[ActionType],Tabelle7[ActionType],,0))</f>
        <v>FinalReject</v>
      </c>
      <c r="N797">
        <v>86</v>
      </c>
      <c r="O797">
        <v>2134</v>
      </c>
      <c r="P797">
        <v>10</v>
      </c>
      <c r="Q797" s="3" t="s">
        <v>6268</v>
      </c>
    </row>
    <row r="798" ht="15" customHeight="1">
      <c r="A798" t="e">
        <f t="shared" ca="1" si="496"/>
        <v>#VALUE!</v>
      </c>
      <c r="B798" t="e">
        <f t="array" ref="B798" ca="1">_xlfn.XLOOKUP(Tabelle7[[#This Row],[ExperimentID]]&amp;Tabelle7[[#This Row],[NegotiationID]]&amp;Tabelle7[[#This Row],[MessageID]],ALL_IN_ONE[ExperimentID]&amp;ALL_IN_ONE[NegotiationID]&amp;ALL_IN_ONE[MessageID],ALL_IN_ONE[Gesamt_ID],,0)</f>
        <v>#VALUE!</v>
      </c>
      <c r="C798">
        <f>IF(AND($F797=Tabelle7[[#This Row],[ReceiverID]],$G797=Tabelle7[[#This Row],[SenderID]]),$C797,IF(ISBLANK($G797),$C797,$C797+1))</f>
        <v>131</v>
      </c>
      <c r="D798" t="s">
        <v>561</v>
      </c>
      <c r="E798">
        <v>11136</v>
      </c>
      <c r="F798">
        <v>2757</v>
      </c>
      <c r="G798">
        <v>2758</v>
      </c>
      <c r="H798" t="s">
        <v>31</v>
      </c>
      <c r="I798" t="str">
        <f t="array" ref="I798">IFERROR(_xlfn.XLOOKUP(Tabelle7[[#This Row],[NegotiationID]]&amp;"FinalAccept",Tabelle7[NegotiationID]&amp;Tabelle7[ActionType],Tabelle7[ActionType],,0),_xlfn.XLOOKUP(Tabelle7[[#This Row],[NegotiationID]]&amp;"FinalReject",Tabelle7[NegotiationID]&amp;Tabelle7[ActionType],Tabelle7[ActionType],,0))</f>
        <v>FinalReject</v>
      </c>
      <c r="J798">
        <v>0.6946</v>
      </c>
      <c r="K798">
        <v>0.28939999999999999</v>
      </c>
      <c r="L798">
        <v>0.98399999999999999</v>
      </c>
      <c r="M798">
        <v>0.4052</v>
      </c>
      <c r="N798">
        <v>584</v>
      </c>
      <c r="O798">
        <v>2134</v>
      </c>
      <c r="P798">
        <v>10</v>
      </c>
      <c r="Q798" s="3" t="s">
        <v>1163</v>
      </c>
    </row>
    <row r="799" ht="15" customHeight="1">
      <c r="A799" t="e">
        <f t="shared" ca="1" si="496"/>
        <v>#VALUE!</v>
      </c>
      <c r="B799" t="e">
        <f t="array" ref="B799" ca="1">_xlfn.XLOOKUP(Tabelle7[[#This Row],[ExperimentID]]&amp;Tabelle7[[#This Row],[NegotiationID]]&amp;Tabelle7[[#This Row],[MessageID]],ALL_IN_ONE[ExperimentID]&amp;ALL_IN_ONE[NegotiationID]&amp;ALL_IN_ONE[MessageID],ALL_IN_ONE[Gesamt_ID],,0)</f>
        <v>#VALUE!</v>
      </c>
      <c r="C799">
        <f>IF(AND($F798=Tabelle7[[#This Row],[ReceiverID]],$G798=Tabelle7[[#This Row],[SenderID]]),$C798,IF(ISBLANK($G798),$C798,$C798+1))</f>
        <v>131</v>
      </c>
      <c r="D799" t="s">
        <v>561</v>
      </c>
      <c r="E799">
        <v>11304</v>
      </c>
      <c r="F799">
        <v>2758</v>
      </c>
      <c r="G799">
        <v>2757</v>
      </c>
      <c r="H799" t="s">
        <v>31</v>
      </c>
      <c r="I799" t="str">
        <f t="array" ref="I799">IFERROR(_xlfn.XLOOKUP(Tabelle7[[#This Row],[NegotiationID]]&amp;"FinalAccept",Tabelle7[NegotiationID]&amp;Tabelle7[ActionType],Tabelle7[ActionType],,0),_xlfn.XLOOKUP(Tabelle7[[#This Row],[NegotiationID]]&amp;"FinalReject",Tabelle7[NegotiationID]&amp;Tabelle7[ActionType],Tabelle7[ActionType],,0))</f>
        <v>FinalReject</v>
      </c>
      <c r="J799">
        <v>0.54559999999999997</v>
      </c>
      <c r="K799">
        <v>0.30499999999999999</v>
      </c>
      <c r="L799">
        <v>0.85060000000000002</v>
      </c>
      <c r="M799">
        <v>0.24060000000000001</v>
      </c>
      <c r="N799">
        <v>396</v>
      </c>
      <c r="O799">
        <v>2134</v>
      </c>
      <c r="P799">
        <v>10</v>
      </c>
      <c r="Q799" s="3" t="s">
        <v>1164</v>
      </c>
    </row>
    <row r="800" ht="15" customHeight="1">
      <c r="A800" t="e">
        <f t="shared" ca="1" si="496"/>
        <v>#VALUE!</v>
      </c>
      <c r="B800" t="e">
        <f t="array" ref="B800" ca="1">_xlfn.XLOOKUP(Tabelle7[[#This Row],[ExperimentID]]&amp;Tabelle7[[#This Row],[NegotiationID]]&amp;Tabelle7[[#This Row],[MessageID]],ALL_IN_ONE[ExperimentID]&amp;ALL_IN_ONE[NegotiationID]&amp;ALL_IN_ONE[MessageID],ALL_IN_ONE[Gesamt_ID],,0)</f>
        <v>#VALUE!</v>
      </c>
      <c r="C800">
        <f>IF(AND($F799=Tabelle7[[#This Row],[ReceiverID]],$G799=Tabelle7[[#This Row],[SenderID]]),$C799,IF(ISBLANK($G799),$C799,$C799+1))</f>
        <v>131</v>
      </c>
      <c r="D800" t="s">
        <v>561</v>
      </c>
      <c r="E800">
        <v>11406</v>
      </c>
      <c r="F800">
        <v>2757</v>
      </c>
      <c r="G800">
        <v>2758</v>
      </c>
      <c r="H800" t="s">
        <v>31</v>
      </c>
      <c r="I800" t="str">
        <f t="array" ref="I800">IFERROR(_xlfn.XLOOKUP(Tabelle7[[#This Row],[NegotiationID]]&amp;"FinalAccept",Tabelle7[NegotiationID]&amp;Tabelle7[ActionType],Tabelle7[ActionType],,0),_xlfn.XLOOKUP(Tabelle7[[#This Row],[NegotiationID]]&amp;"FinalReject",Tabelle7[NegotiationID]&amp;Tabelle7[ActionType],Tabelle7[ActionType],,0))</f>
        <v>FinalReject</v>
      </c>
      <c r="J800">
        <v>0.51219999999999999</v>
      </c>
      <c r="K800">
        <v>0.31240000000000001</v>
      </c>
      <c r="L800">
        <v>0.8246</v>
      </c>
      <c r="M800">
        <v>0.19980000000000001</v>
      </c>
      <c r="N800">
        <v>334</v>
      </c>
      <c r="O800">
        <v>2134</v>
      </c>
      <c r="P800">
        <v>10</v>
      </c>
      <c r="Q800" s="3" t="s">
        <v>1165</v>
      </c>
    </row>
    <row r="801" ht="15" customHeight="1">
      <c r="A801" t="e">
        <f t="shared" ca="1" si="496"/>
        <v>#VALUE!</v>
      </c>
      <c r="B801" t="e">
        <f t="array" ref="B801" ca="1">_xlfn.XLOOKUP(Tabelle7[[#This Row],[ExperimentID]]&amp;Tabelle7[[#This Row],[NegotiationID]]&amp;Tabelle7[[#This Row],[MessageID]],ALL_IN_ONE[ExperimentID]&amp;ALL_IN_ONE[NegotiationID]&amp;ALL_IN_ONE[MessageID],ALL_IN_ONE[Gesamt_ID],,0)</f>
        <v>#VALUE!</v>
      </c>
      <c r="C801">
        <f>IF(AND($F800=Tabelle7[[#This Row],[ReceiverID]],$G800=Tabelle7[[#This Row],[SenderID]]),$C800,IF(ISBLANK($G800),$C800,$C800+1))</f>
        <v>131</v>
      </c>
      <c r="D801" t="s">
        <v>561</v>
      </c>
      <c r="E801">
        <v>13298</v>
      </c>
      <c r="F801">
        <v>2758</v>
      </c>
      <c r="G801">
        <v>2757</v>
      </c>
      <c r="H801" t="s">
        <v>31</v>
      </c>
      <c r="I801" t="str">
        <f t="array" ref="I801">IFERROR(_xlfn.XLOOKUP(Tabelle7[[#This Row],[NegotiationID]]&amp;"FinalAccept",Tabelle7[NegotiationID]&amp;Tabelle7[ActionType],Tabelle7[ActionType],,0),_xlfn.XLOOKUP(Tabelle7[[#This Row],[NegotiationID]]&amp;"FinalReject",Tabelle7[NegotiationID]&amp;Tabelle7[ActionType],Tabelle7[ActionType],,0))</f>
        <v>FinalReject</v>
      </c>
      <c r="J801">
        <v>0.4924</v>
      </c>
      <c r="K801">
        <v>0.48499999999999999</v>
      </c>
      <c r="L801">
        <v>0.97740000000000005</v>
      </c>
      <c r="M801">
        <v>0.0074000000000000003</v>
      </c>
      <c r="N801">
        <v>75</v>
      </c>
      <c r="O801">
        <v>2134</v>
      </c>
      <c r="P801">
        <v>10</v>
      </c>
      <c r="Q801" s="3" t="s">
        <v>1166</v>
      </c>
    </row>
    <row r="802" ht="15" customHeight="1">
      <c r="A802" t="e">
        <f t="shared" ca="1" si="496"/>
        <v>#VALUE!</v>
      </c>
      <c r="B802" t="e">
        <f t="array" ref="B802" ca="1">_xlfn.XLOOKUP(Tabelle7[[#This Row],[ExperimentID]]&amp;Tabelle7[[#This Row],[NegotiationID]]&amp;Tabelle7[[#This Row],[MessageID]],ALL_IN_ONE[ExperimentID]&amp;ALL_IN_ONE[NegotiationID]&amp;ALL_IN_ONE[MessageID],ALL_IN_ONE[Gesamt_ID],,0)</f>
        <v>#VALUE!</v>
      </c>
      <c r="C802">
        <f>IF(AND($F801=Tabelle7[[#This Row],[ReceiverID]],$G801=Tabelle7[[#This Row],[SenderID]]),$C801,IF(ISBLANK($G801),$C801,$C801+1))</f>
        <v>131</v>
      </c>
      <c r="D802" t="s">
        <v>561</v>
      </c>
      <c r="E802">
        <v>13409</v>
      </c>
      <c r="F802">
        <v>2757</v>
      </c>
      <c r="G802">
        <v>2758</v>
      </c>
      <c r="H802" t="s">
        <v>31</v>
      </c>
      <c r="I802" t="str">
        <f t="array" ref="I802">IFERROR(_xlfn.XLOOKUP(Tabelle7[[#This Row],[NegotiationID]]&amp;"FinalAccept",Tabelle7[NegotiationID]&amp;Tabelle7[ActionType],Tabelle7[ActionType],,0),_xlfn.XLOOKUP(Tabelle7[[#This Row],[NegotiationID]]&amp;"FinalReject",Tabelle7[NegotiationID]&amp;Tabelle7[ActionType],Tabelle7[ActionType],,0))</f>
        <v>FinalReject</v>
      </c>
      <c r="J802">
        <v>0.68620000000000003</v>
      </c>
      <c r="K802">
        <v>0.18440000000000001</v>
      </c>
      <c r="L802">
        <v>0.87060000000000004</v>
      </c>
      <c r="M802">
        <v>0.50180000000000002</v>
      </c>
      <c r="N802">
        <v>52</v>
      </c>
      <c r="O802">
        <v>2134</v>
      </c>
      <c r="P802">
        <v>10</v>
      </c>
      <c r="Q802" s="3" t="s">
        <v>1167</v>
      </c>
    </row>
    <row r="803" ht="15" customHeight="1">
      <c r="A803" t="e">
        <f t="shared" ca="1" si="496"/>
        <v>#VALUE!</v>
      </c>
      <c r="B803" t="e">
        <f t="array" ref="B803" ca="1">_xlfn.XLOOKUP(Tabelle7[[#This Row],[ExperimentID]]&amp;Tabelle7[[#This Row],[NegotiationID]]&amp;Tabelle7[[#This Row],[MessageID]],ALL_IN_ONE[ExperimentID]&amp;ALL_IN_ONE[NegotiationID]&amp;ALL_IN_ONE[MessageID],ALL_IN_ONE[Gesamt_ID],,0)</f>
        <v>#VALUE!</v>
      </c>
      <c r="C803">
        <f>IF(AND($F802=Tabelle7[[#This Row],[ReceiverID]],$G802=Tabelle7[[#This Row],[SenderID]]),$C802,IF(ISBLANK($G802),$C802,$C802+1))</f>
        <v>131</v>
      </c>
      <c r="D803" t="s">
        <v>561</v>
      </c>
      <c r="E803">
        <v>13497</v>
      </c>
      <c r="F803">
        <v>2758</v>
      </c>
      <c r="G803">
        <v>2757</v>
      </c>
      <c r="H803" t="s">
        <v>40</v>
      </c>
      <c r="I803" t="str">
        <f t="array" ref="I803">IFERROR(_xlfn.XLOOKUP(Tabelle7[[#This Row],[NegotiationID]]&amp;"FinalAccept",Tabelle7[NegotiationID]&amp;Tabelle7[ActionType],Tabelle7[ActionType],,0),_xlfn.XLOOKUP(Tabelle7[[#This Row],[NegotiationID]]&amp;"FinalReject",Tabelle7[NegotiationID]&amp;Tabelle7[ActionType],Tabelle7[ActionType],,0))</f>
        <v>FinalReject</v>
      </c>
      <c r="J803">
        <v>0.18440000000000001</v>
      </c>
      <c r="K803">
        <v>0.68620000000000003</v>
      </c>
      <c r="L803">
        <v>0.87060000000000004</v>
      </c>
      <c r="M803">
        <v>0.50180000000000002</v>
      </c>
      <c r="N803">
        <v>97</v>
      </c>
      <c r="O803">
        <v>2134</v>
      </c>
      <c r="P803">
        <v>10</v>
      </c>
      <c r="Q803" s="3" t="s">
        <v>1168</v>
      </c>
    </row>
    <row r="804" ht="15" hidden="1" customHeight="1">
      <c r="A804" t="e">
        <f t="shared" ca="1" si="496"/>
        <v>#VALUE!</v>
      </c>
      <c r="B804" t="e">
        <f t="array" ref="B804" ca="1">_xlfn.XLOOKUP(Tabelle7[[#This Row],[ExperimentID]]&amp;Tabelle7[[#This Row],[NegotiationID]]&amp;Tabelle7[[#This Row],[MessageID]],ALL_IN_ONE[ExperimentID]&amp;ALL_IN_ONE[NegotiationID]&amp;ALL_IN_ONE[MessageID],ALL_IN_ONE[Gesamt_ID],,0)</f>
        <v>#VALUE!</v>
      </c>
      <c r="C804">
        <f>IF(AND($F803=Tabelle7[[#This Row],[ReceiverID]],$G803=Tabelle7[[#This Row],[SenderID]]),$C803,IF(ISBLANK($G803),$C803,$C803+1))</f>
        <v>132</v>
      </c>
      <c r="D804" t="s">
        <v>561</v>
      </c>
      <c r="E804">
        <v>2784</v>
      </c>
      <c r="H804" t="s">
        <v>6019</v>
      </c>
      <c r="I804" t="str">
        <f t="array" ref="I804">IFERROR(_xlfn.XLOOKUP(Tabelle7[[#This Row],[NegotiationID]]&amp;"FinalAccept",Tabelle7[NegotiationID]&amp;Tabelle7[ActionType],Tabelle7[ActionType],,0),_xlfn.XLOOKUP(Tabelle7[[#This Row],[NegotiationID]]&amp;"FinalReject",Tabelle7[NegotiationID]&amp;Tabelle7[ActionType],Tabelle7[ActionType],,0))</f>
        <v>FinalAccept</v>
      </c>
      <c r="N804">
        <v>21</v>
      </c>
      <c r="O804">
        <v>3549</v>
      </c>
      <c r="P804">
        <v>10</v>
      </c>
      <c r="Q804" t="s">
        <v>6020</v>
      </c>
    </row>
    <row r="805" ht="15" customHeight="1">
      <c r="A805" t="e">
        <f t="shared" ca="1" si="496"/>
        <v>#VALUE!</v>
      </c>
      <c r="B805" t="e">
        <f t="array" ref="B805" ca="1">_xlfn.XLOOKUP(Tabelle7[[#This Row],[ExperimentID]]&amp;Tabelle7[[#This Row],[NegotiationID]]&amp;Tabelle7[[#This Row],[MessageID]],ALL_IN_ONE[ExperimentID]&amp;ALL_IN_ONE[NegotiationID]&amp;ALL_IN_ONE[MessageID],ALL_IN_ONE[Gesamt_ID],,0)</f>
        <v>#VALUE!</v>
      </c>
      <c r="C805">
        <f>IF(AND($F804=Tabelle7[[#This Row],[ReceiverID]],$G804=Tabelle7[[#This Row],[SenderID]]),$C804,IF(ISBLANK($G804),$C804,$C804+1))</f>
        <v>132</v>
      </c>
      <c r="D805" t="s">
        <v>561</v>
      </c>
      <c r="E805">
        <v>8399</v>
      </c>
      <c r="F805">
        <v>2786</v>
      </c>
      <c r="G805">
        <v>2785</v>
      </c>
      <c r="H805" t="s">
        <v>19</v>
      </c>
      <c r="I805" t="str">
        <f t="array" ref="I805">IFERROR(_xlfn.XLOOKUP(Tabelle7[[#This Row],[NegotiationID]]&amp;"FinalAccept",Tabelle7[NegotiationID]&amp;Tabelle7[ActionType],Tabelle7[ActionType],,0),_xlfn.XLOOKUP(Tabelle7[[#This Row],[NegotiationID]]&amp;"FinalReject",Tabelle7[NegotiationID]&amp;Tabelle7[ActionType],Tabelle7[ActionType],,0))</f>
        <v>FinalAccept</v>
      </c>
      <c r="J805">
        <v>0.81979999999999997</v>
      </c>
      <c r="K805">
        <v>0.13400000000000001</v>
      </c>
      <c r="L805">
        <v>0.95379999999999998</v>
      </c>
      <c r="M805">
        <v>0.68579999999999997</v>
      </c>
      <c r="N805">
        <v>506</v>
      </c>
      <c r="O805">
        <v>3549</v>
      </c>
      <c r="P805">
        <v>10</v>
      </c>
      <c r="Q805" s="3" t="s">
        <v>1169</v>
      </c>
    </row>
    <row r="806" ht="15" customHeight="1">
      <c r="A806" t="e">
        <f t="shared" ca="1" si="496"/>
        <v>#VALUE!</v>
      </c>
      <c r="B806" t="e">
        <f t="array" ref="B806" ca="1">_xlfn.XLOOKUP(Tabelle7[[#This Row],[ExperimentID]]&amp;Tabelle7[[#This Row],[NegotiationID]]&amp;Tabelle7[[#This Row],[MessageID]],ALL_IN_ONE[ExperimentID]&amp;ALL_IN_ONE[NegotiationID]&amp;ALL_IN_ONE[MessageID],ALL_IN_ONE[Gesamt_ID],,0)</f>
        <v>#VALUE!</v>
      </c>
      <c r="C806">
        <f>IF(AND($F805=Tabelle7[[#This Row],[ReceiverID]],$G805=Tabelle7[[#This Row],[SenderID]]),$C805,IF(ISBLANK($G805),$C805,$C805+1))</f>
        <v>132</v>
      </c>
      <c r="D806" t="s">
        <v>561</v>
      </c>
      <c r="E806">
        <v>9869</v>
      </c>
      <c r="F806">
        <v>2785</v>
      </c>
      <c r="G806">
        <v>2786</v>
      </c>
      <c r="H806" t="s">
        <v>31</v>
      </c>
      <c r="I806" t="str">
        <f t="array" ref="I806">IFERROR(_xlfn.XLOOKUP(Tabelle7[[#This Row],[NegotiationID]]&amp;"FinalAccept",Tabelle7[NegotiationID]&amp;Tabelle7[ActionType],Tabelle7[ActionType],,0),_xlfn.XLOOKUP(Tabelle7[[#This Row],[NegotiationID]]&amp;"FinalReject",Tabelle7[NegotiationID]&amp;Tabelle7[ActionType],Tabelle7[ActionType],,0))</f>
        <v>FinalAccept</v>
      </c>
      <c r="J806">
        <v>0.64359999999999995</v>
      </c>
      <c r="K806">
        <v>0.27639999999999998</v>
      </c>
      <c r="L806">
        <v>0.92000000000000004</v>
      </c>
      <c r="M806">
        <v>0.36720000000000003</v>
      </c>
      <c r="N806">
        <v>561</v>
      </c>
      <c r="O806">
        <v>3549</v>
      </c>
      <c r="P806">
        <v>10</v>
      </c>
      <c r="Q806" s="3" t="s">
        <v>1170</v>
      </c>
    </row>
    <row r="807" ht="15" customHeight="1">
      <c r="A807" t="e">
        <f t="shared" ca="1" si="496"/>
        <v>#VALUE!</v>
      </c>
      <c r="B807" t="e">
        <f t="array" ref="B807" ca="1">_xlfn.XLOOKUP(Tabelle7[[#This Row],[ExperimentID]]&amp;Tabelle7[[#This Row],[NegotiationID]]&amp;Tabelle7[[#This Row],[MessageID]],ALL_IN_ONE[ExperimentID]&amp;ALL_IN_ONE[NegotiationID]&amp;ALL_IN_ONE[MessageID],ALL_IN_ONE[Gesamt_ID],,0)</f>
        <v>#VALUE!</v>
      </c>
      <c r="C807">
        <f>IF(AND($F806=Tabelle7[[#This Row],[ReceiverID]],$G806=Tabelle7[[#This Row],[SenderID]]),$C806,IF(ISBLANK($G806),$C806,$C806+1))</f>
        <v>132</v>
      </c>
      <c r="D807" t="s">
        <v>561</v>
      </c>
      <c r="E807">
        <v>10546</v>
      </c>
      <c r="F807">
        <v>2786</v>
      </c>
      <c r="G807">
        <v>2785</v>
      </c>
      <c r="H807" t="s">
        <v>31</v>
      </c>
      <c r="I807" t="str">
        <f t="array" ref="I807">IFERROR(_xlfn.XLOOKUP(Tabelle7[[#This Row],[NegotiationID]]&amp;"FinalAccept",Tabelle7[NegotiationID]&amp;Tabelle7[ActionType],Tabelle7[ActionType],,0),_xlfn.XLOOKUP(Tabelle7[[#This Row],[NegotiationID]]&amp;"FinalReject",Tabelle7[NegotiationID]&amp;Tabelle7[ActionType],Tabelle7[ActionType],,0))</f>
        <v>FinalAccept</v>
      </c>
      <c r="J807">
        <v>0.752</v>
      </c>
      <c r="K807">
        <v>0.20380000000000001</v>
      </c>
      <c r="L807">
        <v>0.95579999999999998</v>
      </c>
      <c r="M807">
        <v>0.54820000000000002</v>
      </c>
      <c r="N807">
        <v>390</v>
      </c>
      <c r="O807">
        <v>3549</v>
      </c>
      <c r="P807">
        <v>10</v>
      </c>
      <c r="Q807" s="3" t="s">
        <v>1171</v>
      </c>
    </row>
    <row r="808" ht="15" customHeight="1">
      <c r="A808" t="e">
        <f t="shared" ca="1" si="496"/>
        <v>#VALUE!</v>
      </c>
      <c r="B808" t="e">
        <f t="array" ref="B808" ca="1">_xlfn.XLOOKUP(Tabelle7[[#This Row],[ExperimentID]]&amp;Tabelle7[[#This Row],[NegotiationID]]&amp;Tabelle7[[#This Row],[MessageID]],ALL_IN_ONE[ExperimentID]&amp;ALL_IN_ONE[NegotiationID]&amp;ALL_IN_ONE[MessageID],ALL_IN_ONE[Gesamt_ID],,0)</f>
        <v>#VALUE!</v>
      </c>
      <c r="C808">
        <f>IF(AND($F807=Tabelle7[[#This Row],[ReceiverID]],$G807=Tabelle7[[#This Row],[SenderID]]),$C807,IF(ISBLANK($G807),$C807,$C807+1))</f>
        <v>132</v>
      </c>
      <c r="D808" t="s">
        <v>561</v>
      </c>
      <c r="E808">
        <v>11076</v>
      </c>
      <c r="F808">
        <v>2785</v>
      </c>
      <c r="G808">
        <v>2786</v>
      </c>
      <c r="H808" t="s">
        <v>31</v>
      </c>
      <c r="I808" t="str">
        <f t="array" ref="I808">IFERROR(_xlfn.XLOOKUP(Tabelle7[[#This Row],[NegotiationID]]&amp;"FinalAccept",Tabelle7[NegotiationID]&amp;Tabelle7[ActionType],Tabelle7[ActionType],,0),_xlfn.XLOOKUP(Tabelle7[[#This Row],[NegotiationID]]&amp;"FinalReject",Tabelle7[NegotiationID]&amp;Tabelle7[ActionType],Tabelle7[ActionType],,0))</f>
        <v>FinalAccept</v>
      </c>
      <c r="J808">
        <v>0.51219999999999999</v>
      </c>
      <c r="K808">
        <v>0.31240000000000001</v>
      </c>
      <c r="L808">
        <v>0.8246</v>
      </c>
      <c r="M808">
        <v>0.19980000000000001</v>
      </c>
      <c r="N808">
        <v>479</v>
      </c>
      <c r="O808">
        <v>3549</v>
      </c>
      <c r="P808">
        <v>10</v>
      </c>
      <c r="Q808" s="3" t="s">
        <v>1172</v>
      </c>
    </row>
    <row r="809" ht="15" customHeight="1">
      <c r="A809" t="e">
        <f t="shared" ca="1" si="496"/>
        <v>#VALUE!</v>
      </c>
      <c r="B809" t="e">
        <f t="array" ref="B809" ca="1">_xlfn.XLOOKUP(Tabelle7[[#This Row],[ExperimentID]]&amp;Tabelle7[[#This Row],[NegotiationID]]&amp;Tabelle7[[#This Row],[MessageID]],ALL_IN_ONE[ExperimentID]&amp;ALL_IN_ONE[NegotiationID]&amp;ALL_IN_ONE[MessageID],ALL_IN_ONE[Gesamt_ID],,0)</f>
        <v>#VALUE!</v>
      </c>
      <c r="C809">
        <f>IF(AND($F808=Tabelle7[[#This Row],[ReceiverID]],$G808=Tabelle7[[#This Row],[SenderID]]),$C808,IF(ISBLANK($G808),$C808,$C808+1))</f>
        <v>132</v>
      </c>
      <c r="D809" t="s">
        <v>561</v>
      </c>
      <c r="E809">
        <v>11332</v>
      </c>
      <c r="F809">
        <v>2786</v>
      </c>
      <c r="G809">
        <v>2785</v>
      </c>
      <c r="H809" t="s">
        <v>31</v>
      </c>
      <c r="I809" t="str">
        <f t="array" ref="I809">IFERROR(_xlfn.XLOOKUP(Tabelle7[[#This Row],[NegotiationID]]&amp;"FinalAccept",Tabelle7[NegotiationID]&amp;Tabelle7[ActionType],Tabelle7[ActionType],,0),_xlfn.XLOOKUP(Tabelle7[[#This Row],[NegotiationID]]&amp;"FinalReject",Tabelle7[NegotiationID]&amp;Tabelle7[ActionType],Tabelle7[ActionType],,0))</f>
        <v>FinalAccept</v>
      </c>
      <c r="J809">
        <v>0.61819999999999997</v>
      </c>
      <c r="K809">
        <v>0.1908</v>
      </c>
      <c r="L809">
        <v>0.80900000000000005</v>
      </c>
      <c r="M809">
        <v>0.4274</v>
      </c>
      <c r="N809">
        <v>470</v>
      </c>
      <c r="O809">
        <v>3549</v>
      </c>
      <c r="P809">
        <v>10</v>
      </c>
      <c r="Q809" s="3" t="s">
        <v>1173</v>
      </c>
    </row>
    <row r="810" ht="15" customHeight="1">
      <c r="A810" t="e">
        <f t="shared" ca="1" si="496"/>
        <v>#VALUE!</v>
      </c>
      <c r="B810" t="e">
        <f t="array" ref="B810" ca="1">_xlfn.XLOOKUP(Tabelle7[[#This Row],[ExperimentID]]&amp;Tabelle7[[#This Row],[NegotiationID]]&amp;Tabelle7[[#This Row],[MessageID]],ALL_IN_ONE[ExperimentID]&amp;ALL_IN_ONE[NegotiationID]&amp;ALL_IN_ONE[MessageID],ALL_IN_ONE[Gesamt_ID],,0)</f>
        <v>#VALUE!</v>
      </c>
      <c r="C810">
        <f>IF(AND($F809=Tabelle7[[#This Row],[ReceiverID]],$G809=Tabelle7[[#This Row],[SenderID]]),$C809,IF(ISBLANK($G809),$C809,$C809+1))</f>
        <v>132</v>
      </c>
      <c r="D810" t="s">
        <v>561</v>
      </c>
      <c r="E810">
        <v>11660</v>
      </c>
      <c r="F810">
        <v>2785</v>
      </c>
      <c r="G810">
        <v>2786</v>
      </c>
      <c r="H810" t="s">
        <v>31</v>
      </c>
      <c r="I810" t="str">
        <f t="array" ref="I810">IFERROR(_xlfn.XLOOKUP(Tabelle7[[#This Row],[NegotiationID]]&amp;"FinalAccept",Tabelle7[NegotiationID]&amp;Tabelle7[ActionType],Tabelle7[ActionType],,0),_xlfn.XLOOKUP(Tabelle7[[#This Row],[NegotiationID]]&amp;"FinalReject",Tabelle7[NegotiationID]&amp;Tabelle7[ActionType],Tabelle7[ActionType],,0))</f>
        <v>FinalAccept</v>
      </c>
      <c r="J810">
        <v>0.4194</v>
      </c>
      <c r="K810">
        <v>0.42099999999999999</v>
      </c>
      <c r="L810">
        <v>0.84040000000000004</v>
      </c>
      <c r="M810">
        <v>0.0016000000000000001</v>
      </c>
      <c r="N810">
        <v>310</v>
      </c>
      <c r="O810">
        <v>3549</v>
      </c>
      <c r="P810">
        <v>10</v>
      </c>
      <c r="Q810" s="3" t="s">
        <v>1174</v>
      </c>
    </row>
    <row r="811" ht="15" customHeight="1">
      <c r="A811" t="e">
        <f t="shared" ca="1" si="496"/>
        <v>#VALUE!</v>
      </c>
      <c r="B811" t="e">
        <f t="array" ref="B811" ca="1">_xlfn.XLOOKUP(Tabelle7[[#This Row],[ExperimentID]]&amp;Tabelle7[[#This Row],[NegotiationID]]&amp;Tabelle7[[#This Row],[MessageID]],ALL_IN_ONE[ExperimentID]&amp;ALL_IN_ONE[NegotiationID]&amp;ALL_IN_ONE[MessageID],ALL_IN_ONE[Gesamt_ID],,0)</f>
        <v>#VALUE!</v>
      </c>
      <c r="C811">
        <f>IF(AND($F810=Tabelle7[[#This Row],[ReceiverID]],$G810=Tabelle7[[#This Row],[SenderID]]),$C810,IF(ISBLANK($G810),$C810,$C810+1))</f>
        <v>132</v>
      </c>
      <c r="D811" t="s">
        <v>561</v>
      </c>
      <c r="E811">
        <v>12175</v>
      </c>
      <c r="F811">
        <v>2786</v>
      </c>
      <c r="G811">
        <v>2785</v>
      </c>
      <c r="H811" t="s">
        <v>31</v>
      </c>
      <c r="I811" t="str">
        <f t="array" ref="I811">IFERROR(_xlfn.XLOOKUP(Tabelle7[[#This Row],[NegotiationID]]&amp;"FinalAccept",Tabelle7[NegotiationID]&amp;Tabelle7[ActionType],Tabelle7[ActionType],,0),_xlfn.XLOOKUP(Tabelle7[[#This Row],[NegotiationID]]&amp;"FinalReject",Tabelle7[NegotiationID]&amp;Tabelle7[ActionType],Tabelle7[ActionType],,0))</f>
        <v>FinalAccept</v>
      </c>
      <c r="J811">
        <v>0.56499999999999995</v>
      </c>
      <c r="K811">
        <v>0.37080000000000002</v>
      </c>
      <c r="L811">
        <v>0.93579999999999997</v>
      </c>
      <c r="M811">
        <v>0.19420000000000001</v>
      </c>
      <c r="N811">
        <v>427</v>
      </c>
      <c r="O811">
        <v>3549</v>
      </c>
      <c r="P811">
        <v>10</v>
      </c>
      <c r="Q811" s="3" t="s">
        <v>1175</v>
      </c>
    </row>
    <row r="812" ht="15" customHeight="1">
      <c r="A812" t="e">
        <f t="shared" ca="1" si="496"/>
        <v>#VALUE!</v>
      </c>
      <c r="B812" t="e">
        <f t="array" ref="B812" ca="1">_xlfn.XLOOKUP(Tabelle7[[#This Row],[ExperimentID]]&amp;Tabelle7[[#This Row],[NegotiationID]]&amp;Tabelle7[[#This Row],[MessageID]],ALL_IN_ONE[ExperimentID]&amp;ALL_IN_ONE[NegotiationID]&amp;ALL_IN_ONE[MessageID],ALL_IN_ONE[Gesamt_ID],,0)</f>
        <v>#VALUE!</v>
      </c>
      <c r="C812">
        <f>IF(AND($F811=Tabelle7[[#This Row],[ReceiverID]],$G811=Tabelle7[[#This Row],[SenderID]]),$C811,IF(ISBLANK($G811),$C811,$C811+1))</f>
        <v>132</v>
      </c>
      <c r="D812" t="s">
        <v>561</v>
      </c>
      <c r="E812">
        <v>13774</v>
      </c>
      <c r="F812">
        <v>2785</v>
      </c>
      <c r="G812">
        <v>2786</v>
      </c>
      <c r="H812" t="s">
        <v>31</v>
      </c>
      <c r="I812" t="str">
        <f t="array" ref="I812">IFERROR(_xlfn.XLOOKUP(Tabelle7[[#This Row],[NegotiationID]]&amp;"FinalAccept",Tabelle7[NegotiationID]&amp;Tabelle7[ActionType],Tabelle7[ActionType],,0),_xlfn.XLOOKUP(Tabelle7[[#This Row],[NegotiationID]]&amp;"FinalReject",Tabelle7[NegotiationID]&amp;Tabelle7[ActionType],Tabelle7[ActionType],,0))</f>
        <v>FinalAccept</v>
      </c>
      <c r="J812">
        <v>0.4284</v>
      </c>
      <c r="K812">
        <v>0.49480000000000002</v>
      </c>
      <c r="L812">
        <v>0.92320000000000002</v>
      </c>
      <c r="M812">
        <v>0.066400000000000001</v>
      </c>
      <c r="N812">
        <v>297</v>
      </c>
      <c r="O812">
        <v>3549</v>
      </c>
      <c r="P812">
        <v>10</v>
      </c>
      <c r="Q812" s="3" t="s">
        <v>1176</v>
      </c>
    </row>
    <row r="813" ht="15" customHeight="1">
      <c r="A813" t="e">
        <f t="shared" ca="1" si="496"/>
        <v>#VALUE!</v>
      </c>
      <c r="B813" t="e">
        <f t="array" ref="B813" ca="1">_xlfn.XLOOKUP(Tabelle7[[#This Row],[ExperimentID]]&amp;Tabelle7[[#This Row],[NegotiationID]]&amp;Tabelle7[[#This Row],[MessageID]],ALL_IN_ONE[ExperimentID]&amp;ALL_IN_ONE[NegotiationID]&amp;ALL_IN_ONE[MessageID],ALL_IN_ONE[Gesamt_ID],,0)</f>
        <v>#VALUE!</v>
      </c>
      <c r="C813">
        <f>IF(AND($F812=Tabelle7[[#This Row],[ReceiverID]],$G812=Tabelle7[[#This Row],[SenderID]]),$C812,IF(ISBLANK($G812),$C812,$C812+1))</f>
        <v>132</v>
      </c>
      <c r="D813" t="s">
        <v>561</v>
      </c>
      <c r="E813">
        <v>14074</v>
      </c>
      <c r="F813">
        <v>2786</v>
      </c>
      <c r="G813">
        <v>2785</v>
      </c>
      <c r="H813" t="s">
        <v>20</v>
      </c>
      <c r="I813" t="str">
        <f t="array" ref="I813">IFERROR(_xlfn.XLOOKUP(Tabelle7[[#This Row],[NegotiationID]]&amp;"FinalAccept",Tabelle7[NegotiationID]&amp;Tabelle7[ActionType],Tabelle7[ActionType],,0),_xlfn.XLOOKUP(Tabelle7[[#This Row],[NegotiationID]]&amp;"FinalReject",Tabelle7[NegotiationID]&amp;Tabelle7[ActionType],Tabelle7[ActionType],,0))</f>
        <v>FinalAccept</v>
      </c>
      <c r="J813">
        <v>0.49480000000000002</v>
      </c>
      <c r="K813">
        <v>0.4284</v>
      </c>
      <c r="L813">
        <v>0.92320000000000002</v>
      </c>
      <c r="M813">
        <v>0.066400000000000001</v>
      </c>
      <c r="N813">
        <v>88</v>
      </c>
      <c r="O813">
        <v>3549</v>
      </c>
      <c r="P813">
        <v>10</v>
      </c>
      <c r="Q813" s="3" t="s">
        <v>1177</v>
      </c>
    </row>
    <row r="814" ht="15" hidden="1" customHeight="1">
      <c r="A814" t="e">
        <f t="shared" ca="1" si="496"/>
        <v>#VALUE!</v>
      </c>
      <c r="B814" t="e">
        <f t="array" ref="B814" ca="1">_xlfn.XLOOKUP(Tabelle7[[#This Row],[ExperimentID]]&amp;Tabelle7[[#This Row],[NegotiationID]]&amp;Tabelle7[[#This Row],[MessageID]],ALL_IN_ONE[ExperimentID]&amp;ALL_IN_ONE[NegotiationID]&amp;ALL_IN_ONE[MessageID],ALL_IN_ONE[Gesamt_ID],,0)</f>
        <v>#VALUE!</v>
      </c>
      <c r="C814">
        <f>IF(AND($F813=Tabelle7[[#This Row],[ReceiverID]],$G813=Tabelle7[[#This Row],[SenderID]]),$C813,IF(ISBLANK($G813),$C813,$C813+1))</f>
        <v>133</v>
      </c>
      <c r="D814" t="s">
        <v>561</v>
      </c>
      <c r="E814">
        <v>2812</v>
      </c>
      <c r="H814" t="s">
        <v>6019</v>
      </c>
      <c r="I814" t="str">
        <f t="array" ref="I814">IFERROR(_xlfn.XLOOKUP(Tabelle7[[#This Row],[NegotiationID]]&amp;"FinalAccept",Tabelle7[NegotiationID]&amp;Tabelle7[ActionType],Tabelle7[ActionType],,0),_xlfn.XLOOKUP(Tabelle7[[#This Row],[NegotiationID]]&amp;"FinalReject",Tabelle7[NegotiationID]&amp;Tabelle7[ActionType],Tabelle7[ActionType],,0))</f>
        <v>FinalAccept</v>
      </c>
      <c r="N814">
        <v>21</v>
      </c>
      <c r="O814">
        <v>2910</v>
      </c>
      <c r="P814">
        <v>15</v>
      </c>
      <c r="Q814" t="s">
        <v>6020</v>
      </c>
    </row>
    <row r="815" ht="15" customHeight="1">
      <c r="A815" t="e">
        <f t="shared" ca="1" si="496"/>
        <v>#VALUE!</v>
      </c>
      <c r="B815" t="e">
        <f t="array" ref="B815" ca="1">_xlfn.XLOOKUP(Tabelle7[[#This Row],[ExperimentID]]&amp;Tabelle7[[#This Row],[NegotiationID]]&amp;Tabelle7[[#This Row],[MessageID]],ALL_IN_ONE[ExperimentID]&amp;ALL_IN_ONE[NegotiationID]&amp;ALL_IN_ONE[MessageID],ALL_IN_ONE[Gesamt_ID],,0)</f>
        <v>#VALUE!</v>
      </c>
      <c r="C815">
        <f>IF(AND($F814=Tabelle7[[#This Row],[ReceiverID]],$G814=Tabelle7[[#This Row],[SenderID]]),$C814,IF(ISBLANK($G814),$C814,$C814+1))</f>
        <v>133</v>
      </c>
      <c r="D815" t="s">
        <v>561</v>
      </c>
      <c r="E815">
        <v>8218</v>
      </c>
      <c r="F815">
        <v>2814</v>
      </c>
      <c r="G815">
        <v>2813</v>
      </c>
      <c r="H815" t="s">
        <v>19</v>
      </c>
      <c r="I815" t="str">
        <f t="array" ref="I815">IFERROR(_xlfn.XLOOKUP(Tabelle7[[#This Row],[NegotiationID]]&amp;"FinalAccept",Tabelle7[NegotiationID]&amp;Tabelle7[ActionType],Tabelle7[ActionType],,0),_xlfn.XLOOKUP(Tabelle7[[#This Row],[NegotiationID]]&amp;"FinalReject",Tabelle7[NegotiationID]&amp;Tabelle7[ActionType],Tabelle7[ActionType],,0))</f>
        <v>FinalAccept</v>
      </c>
      <c r="J815">
        <v>0.85760000000000003</v>
      </c>
      <c r="K815">
        <v>0.19040000000000001</v>
      </c>
      <c r="L815">
        <v>1.048</v>
      </c>
      <c r="M815">
        <v>0.66720000000000002</v>
      </c>
      <c r="N815">
        <v>153</v>
      </c>
      <c r="O815">
        <v>2910</v>
      </c>
      <c r="P815">
        <v>15</v>
      </c>
      <c r="Q815" s="3" t="s">
        <v>1178</v>
      </c>
    </row>
    <row r="816" ht="15" customHeight="1">
      <c r="A816" t="e">
        <f t="shared" ca="1" si="496"/>
        <v>#VALUE!</v>
      </c>
      <c r="B816" t="e">
        <f t="array" ref="B816" ca="1">_xlfn.XLOOKUP(Tabelle7[[#This Row],[ExperimentID]]&amp;Tabelle7[[#This Row],[NegotiationID]]&amp;Tabelle7[[#This Row],[MessageID]],ALL_IN_ONE[ExperimentID]&amp;ALL_IN_ONE[NegotiationID]&amp;ALL_IN_ONE[MessageID],ALL_IN_ONE[Gesamt_ID],,0)</f>
        <v>#VALUE!</v>
      </c>
      <c r="C816">
        <f>IF(AND($F815=Tabelle7[[#This Row],[ReceiverID]],$G815=Tabelle7[[#This Row],[SenderID]]),$C815,IF(ISBLANK($G815),$C815,$C815+1))</f>
        <v>133</v>
      </c>
      <c r="D816" t="s">
        <v>561</v>
      </c>
      <c r="E816">
        <v>8632</v>
      </c>
      <c r="F816">
        <v>2813</v>
      </c>
      <c r="G816">
        <v>2814</v>
      </c>
      <c r="H816" t="s">
        <v>31</v>
      </c>
      <c r="I816" t="str">
        <f t="array" ref="I816">IFERROR(_xlfn.XLOOKUP(Tabelle7[[#This Row],[NegotiationID]]&amp;"FinalAccept",Tabelle7[NegotiationID]&amp;Tabelle7[ActionType],Tabelle7[ActionType],,0),_xlfn.XLOOKUP(Tabelle7[[#This Row],[NegotiationID]]&amp;"FinalReject",Tabelle7[NegotiationID]&amp;Tabelle7[ActionType],Tabelle7[ActionType],,0))</f>
        <v>FinalAccept</v>
      </c>
      <c r="J816">
        <v>0.65900000000000003</v>
      </c>
      <c r="K816">
        <v>0.3644</v>
      </c>
      <c r="L816">
        <v>1.0234000000000001</v>
      </c>
      <c r="M816">
        <v>0.29459999999999997</v>
      </c>
      <c r="N816">
        <v>137</v>
      </c>
      <c r="O816">
        <v>2910</v>
      </c>
      <c r="P816">
        <v>15</v>
      </c>
      <c r="Q816" s="3" t="s">
        <v>1179</v>
      </c>
    </row>
    <row r="817" ht="15" hidden="1" customHeight="1">
      <c r="A817" t="e">
        <f t="shared" ca="1" si="496"/>
        <v>#VALUE!</v>
      </c>
      <c r="B817" t="e">
        <f t="array" ref="B817" ca="1">_xlfn.XLOOKUP(Tabelle7[[#This Row],[ExperimentID]]&amp;Tabelle7[[#This Row],[NegotiationID]]&amp;Tabelle7[[#This Row],[MessageID]],ALL_IN_ONE[ExperimentID]&amp;ALL_IN_ONE[NegotiationID]&amp;ALL_IN_ONE[MessageID],ALL_IN_ONE[Gesamt_ID],,0)</f>
        <v>#VALUE!</v>
      </c>
      <c r="C817">
        <f>IF(AND($F816=Tabelle7[[#This Row],[ReceiverID]],$G816=Tabelle7[[#This Row],[SenderID]]),$C816,IF(ISBLANK($G816),$C816,$C816+1))</f>
        <v>133</v>
      </c>
      <c r="D817" t="s">
        <v>561</v>
      </c>
      <c r="E817">
        <v>8875</v>
      </c>
      <c r="F817">
        <v>2814</v>
      </c>
      <c r="G817">
        <v>2813</v>
      </c>
      <c r="H817" t="s">
        <v>22</v>
      </c>
      <c r="I817" t="str">
        <f t="array" ref="I817">IFERROR(_xlfn.XLOOKUP(Tabelle7[[#This Row],[NegotiationID]]&amp;"FinalAccept",Tabelle7[NegotiationID]&amp;Tabelle7[ActionType],Tabelle7[ActionType],,0),_xlfn.XLOOKUP(Tabelle7[[#This Row],[NegotiationID]]&amp;"FinalReject",Tabelle7[NegotiationID]&amp;Tabelle7[ActionType],Tabelle7[ActionType],,0))</f>
        <v>FinalAccept</v>
      </c>
      <c r="N817">
        <v>690</v>
      </c>
      <c r="O817">
        <v>2910</v>
      </c>
      <c r="P817">
        <v>15</v>
      </c>
      <c r="Q817" s="3" t="s">
        <v>6269</v>
      </c>
    </row>
    <row r="818" ht="15" hidden="1" customHeight="1">
      <c r="A818" t="e">
        <f t="shared" ca="1" si="496"/>
        <v>#VALUE!</v>
      </c>
      <c r="B818" t="e">
        <f t="array" ref="B818" ca="1">_xlfn.XLOOKUP(Tabelle7[[#This Row],[ExperimentID]]&amp;Tabelle7[[#This Row],[NegotiationID]]&amp;Tabelle7[[#This Row],[MessageID]],ALL_IN_ONE[ExperimentID]&amp;ALL_IN_ONE[NegotiationID]&amp;ALL_IN_ONE[MessageID],ALL_IN_ONE[Gesamt_ID],,0)</f>
        <v>#VALUE!</v>
      </c>
      <c r="C818">
        <f>IF(AND($F817=Tabelle7[[#This Row],[ReceiverID]],$G817=Tabelle7[[#This Row],[SenderID]]),$C817,IF(ISBLANK($G817),$C817,$C817+1))</f>
        <v>133</v>
      </c>
      <c r="D818" t="s">
        <v>561</v>
      </c>
      <c r="E818">
        <v>9884</v>
      </c>
      <c r="F818">
        <v>2813</v>
      </c>
      <c r="G818">
        <v>2814</v>
      </c>
      <c r="H818" t="s">
        <v>24</v>
      </c>
      <c r="I818" t="str">
        <f t="array" ref="I818">IFERROR(_xlfn.XLOOKUP(Tabelle7[[#This Row],[NegotiationID]]&amp;"FinalAccept",Tabelle7[NegotiationID]&amp;Tabelle7[ActionType],Tabelle7[ActionType],,0),_xlfn.XLOOKUP(Tabelle7[[#This Row],[NegotiationID]]&amp;"FinalReject",Tabelle7[NegotiationID]&amp;Tabelle7[ActionType],Tabelle7[ActionType],,0))</f>
        <v>FinalAccept</v>
      </c>
      <c r="N818">
        <v>173</v>
      </c>
      <c r="O818">
        <v>2910</v>
      </c>
      <c r="P818">
        <v>15</v>
      </c>
      <c r="Q818" s="3" t="s">
        <v>6270</v>
      </c>
    </row>
    <row r="819" ht="15" customHeight="1">
      <c r="A819" t="e">
        <f t="shared" ca="1" si="496"/>
        <v>#VALUE!</v>
      </c>
      <c r="B819" t="e">
        <f t="array" ref="B819" ca="1">_xlfn.XLOOKUP(Tabelle7[[#This Row],[ExperimentID]]&amp;Tabelle7[[#This Row],[NegotiationID]]&amp;Tabelle7[[#This Row],[MessageID]],ALL_IN_ONE[ExperimentID]&amp;ALL_IN_ONE[NegotiationID]&amp;ALL_IN_ONE[MessageID],ALL_IN_ONE[Gesamt_ID],,0)</f>
        <v>#VALUE!</v>
      </c>
      <c r="C819">
        <f>IF(AND($F818=Tabelle7[[#This Row],[ReceiverID]],$G818=Tabelle7[[#This Row],[SenderID]]),$C818,IF(ISBLANK($G818),$C818,$C818+1))</f>
        <v>133</v>
      </c>
      <c r="D819" t="s">
        <v>561</v>
      </c>
      <c r="E819">
        <v>11171</v>
      </c>
      <c r="F819">
        <v>2814</v>
      </c>
      <c r="G819">
        <v>2813</v>
      </c>
      <c r="H819" t="s">
        <v>31</v>
      </c>
      <c r="I819" t="str">
        <f t="array" ref="I819">IFERROR(_xlfn.XLOOKUP(Tabelle7[[#This Row],[NegotiationID]]&amp;"FinalAccept",Tabelle7[NegotiationID]&amp;Tabelle7[ActionType],Tabelle7[ActionType],,0),_xlfn.XLOOKUP(Tabelle7[[#This Row],[NegotiationID]]&amp;"FinalReject",Tabelle7[NegotiationID]&amp;Tabelle7[ActionType],Tabelle7[ActionType],,0))</f>
        <v>FinalAccept</v>
      </c>
      <c r="J819">
        <v>0.67220000000000002</v>
      </c>
      <c r="K819">
        <v>0.438</v>
      </c>
      <c r="L819">
        <v>1.1102000000000001</v>
      </c>
      <c r="M819">
        <v>0.23419999999999999</v>
      </c>
      <c r="N819">
        <v>563</v>
      </c>
      <c r="O819">
        <v>2910</v>
      </c>
      <c r="P819">
        <v>15</v>
      </c>
      <c r="Q819" s="3" t="s">
        <v>1180</v>
      </c>
    </row>
    <row r="820" ht="15" customHeight="1">
      <c r="A820" t="e">
        <f t="shared" ca="1" si="496"/>
        <v>#VALUE!</v>
      </c>
      <c r="B820" t="e">
        <f t="array" ref="B820" ca="1">_xlfn.XLOOKUP(Tabelle7[[#This Row],[ExperimentID]]&amp;Tabelle7[[#This Row],[NegotiationID]]&amp;Tabelle7[[#This Row],[MessageID]],ALL_IN_ONE[ExperimentID]&amp;ALL_IN_ONE[NegotiationID]&amp;ALL_IN_ONE[MessageID],ALL_IN_ONE[Gesamt_ID],,0)</f>
        <v>#VALUE!</v>
      </c>
      <c r="C820">
        <f>IF(AND($F819=Tabelle7[[#This Row],[ReceiverID]],$G819=Tabelle7[[#This Row],[SenderID]]),$C819,IF(ISBLANK($G819),$C819,$C819+1))</f>
        <v>133</v>
      </c>
      <c r="D820" t="s">
        <v>561</v>
      </c>
      <c r="E820">
        <v>11755</v>
      </c>
      <c r="F820">
        <v>2813</v>
      </c>
      <c r="G820">
        <v>2814</v>
      </c>
      <c r="H820" t="s">
        <v>31</v>
      </c>
      <c r="I820" t="str">
        <f t="array" ref="I820">IFERROR(_xlfn.XLOOKUP(Tabelle7[[#This Row],[NegotiationID]]&amp;"FinalAccept",Tabelle7[NegotiationID]&amp;Tabelle7[ActionType],Tabelle7[ActionType],,0),_xlfn.XLOOKUP(Tabelle7[[#This Row],[NegotiationID]]&amp;"FinalReject",Tabelle7[NegotiationID]&amp;Tabelle7[ActionType],Tabelle7[ActionType],,0))</f>
        <v>FinalAccept</v>
      </c>
      <c r="J820">
        <v>0.56000000000000005</v>
      </c>
      <c r="K820">
        <v>0.43380000000000002</v>
      </c>
      <c r="L820">
        <v>0.99380000000000002</v>
      </c>
      <c r="M820">
        <v>0.12620000000000001</v>
      </c>
      <c r="N820">
        <v>212</v>
      </c>
      <c r="O820">
        <v>2910</v>
      </c>
      <c r="P820">
        <v>15</v>
      </c>
      <c r="Q820" s="3" t="s">
        <v>1181</v>
      </c>
    </row>
    <row r="821" ht="15" customHeight="1">
      <c r="A821" t="e">
        <f t="shared" ca="1" si="496"/>
        <v>#VALUE!</v>
      </c>
      <c r="B821" t="e">
        <f t="array" ref="B821" ca="1">_xlfn.XLOOKUP(Tabelle7[[#This Row],[ExperimentID]]&amp;Tabelle7[[#This Row],[NegotiationID]]&amp;Tabelle7[[#This Row],[MessageID]],ALL_IN_ONE[ExperimentID]&amp;ALL_IN_ONE[NegotiationID]&amp;ALL_IN_ONE[MessageID],ALL_IN_ONE[Gesamt_ID],,0)</f>
        <v>#VALUE!</v>
      </c>
      <c r="C821">
        <f>IF(AND($F820=Tabelle7[[#This Row],[ReceiverID]],$G820=Tabelle7[[#This Row],[SenderID]]),$C820,IF(ISBLANK($G820),$C820,$C820+1))</f>
        <v>133</v>
      </c>
      <c r="D821" t="s">
        <v>561</v>
      </c>
      <c r="E821">
        <v>12174</v>
      </c>
      <c r="F821">
        <v>2814</v>
      </c>
      <c r="G821">
        <v>2813</v>
      </c>
      <c r="H821" t="s">
        <v>31</v>
      </c>
      <c r="I821" t="str">
        <f t="array" ref="I821">IFERROR(_xlfn.XLOOKUP(Tabelle7[[#This Row],[NegotiationID]]&amp;"FinalAccept",Tabelle7[NegotiationID]&amp;Tabelle7[ActionType],Tabelle7[ActionType],,0),_xlfn.XLOOKUP(Tabelle7[[#This Row],[NegotiationID]]&amp;"FinalReject",Tabelle7[NegotiationID]&amp;Tabelle7[ActionType],Tabelle7[ActionType],,0))</f>
        <v>FinalAccept</v>
      </c>
      <c r="J821">
        <v>0.6018</v>
      </c>
      <c r="K821">
        <v>0.49399999999999999</v>
      </c>
      <c r="L821">
        <v>1.0958000000000001</v>
      </c>
      <c r="M821">
        <v>0.10780000000000001</v>
      </c>
      <c r="N821">
        <v>294</v>
      </c>
      <c r="O821">
        <v>2910</v>
      </c>
      <c r="P821">
        <v>15</v>
      </c>
      <c r="Q821" s="3" t="s">
        <v>1182</v>
      </c>
    </row>
    <row r="822" ht="15" hidden="1" customHeight="1">
      <c r="A822" t="e">
        <f t="shared" ca="1" si="496"/>
        <v>#VALUE!</v>
      </c>
      <c r="B822" t="e">
        <f t="array" ref="B822" ca="1">_xlfn.XLOOKUP(Tabelle7[[#This Row],[ExperimentID]]&amp;Tabelle7[[#This Row],[NegotiationID]]&amp;Tabelle7[[#This Row],[MessageID]],ALL_IN_ONE[ExperimentID]&amp;ALL_IN_ONE[NegotiationID]&amp;ALL_IN_ONE[MessageID],ALL_IN_ONE[Gesamt_ID],,0)</f>
        <v>#VALUE!</v>
      </c>
      <c r="C822">
        <f>IF(AND($F821=Tabelle7[[#This Row],[ReceiverID]],$G821=Tabelle7[[#This Row],[SenderID]]),$C821,IF(ISBLANK($G821),$C821,$C821+1))</f>
        <v>133</v>
      </c>
      <c r="D822" t="s">
        <v>561</v>
      </c>
      <c r="E822">
        <v>12244</v>
      </c>
      <c r="F822">
        <v>2813</v>
      </c>
      <c r="G822">
        <v>2814</v>
      </c>
      <c r="H822" t="s">
        <v>22</v>
      </c>
      <c r="I822" t="str">
        <f t="array" ref="I822">IFERROR(_xlfn.XLOOKUP(Tabelle7[[#This Row],[NegotiationID]]&amp;"FinalAccept",Tabelle7[NegotiationID]&amp;Tabelle7[ActionType],Tabelle7[ActionType],,0),_xlfn.XLOOKUP(Tabelle7[[#This Row],[NegotiationID]]&amp;"FinalReject",Tabelle7[NegotiationID]&amp;Tabelle7[ActionType],Tabelle7[ActionType],,0))</f>
        <v>FinalAccept</v>
      </c>
      <c r="N822">
        <v>110</v>
      </c>
      <c r="O822">
        <v>2910</v>
      </c>
      <c r="P822">
        <v>15</v>
      </c>
      <c r="Q822" s="3" t="s">
        <v>6271</v>
      </c>
    </row>
    <row r="823" ht="15" hidden="1" customHeight="1">
      <c r="A823" t="e">
        <f t="shared" ca="1" si="496"/>
        <v>#VALUE!</v>
      </c>
      <c r="B823" t="e">
        <f t="array" ref="B823" ca="1">_xlfn.XLOOKUP(Tabelle7[[#This Row],[ExperimentID]]&amp;Tabelle7[[#This Row],[NegotiationID]]&amp;Tabelle7[[#This Row],[MessageID]],ALL_IN_ONE[ExperimentID]&amp;ALL_IN_ONE[NegotiationID]&amp;ALL_IN_ONE[MessageID],ALL_IN_ONE[Gesamt_ID],,0)</f>
        <v>#VALUE!</v>
      </c>
      <c r="C823">
        <f>IF(AND($F822=Tabelle7[[#This Row],[ReceiverID]],$G822=Tabelle7[[#This Row],[SenderID]]),$C822,IF(ISBLANK($G822),$C822,$C822+1))</f>
        <v>133</v>
      </c>
      <c r="D823" t="s">
        <v>561</v>
      </c>
      <c r="E823">
        <v>12350</v>
      </c>
      <c r="F823">
        <v>2814</v>
      </c>
      <c r="G823">
        <v>2813</v>
      </c>
      <c r="H823" t="s">
        <v>24</v>
      </c>
      <c r="I823" t="str">
        <f t="array" ref="I823">IFERROR(_xlfn.XLOOKUP(Tabelle7[[#This Row],[NegotiationID]]&amp;"FinalAccept",Tabelle7[NegotiationID]&amp;Tabelle7[ActionType],Tabelle7[ActionType],,0),_xlfn.XLOOKUP(Tabelle7[[#This Row],[NegotiationID]]&amp;"FinalReject",Tabelle7[NegotiationID]&amp;Tabelle7[ActionType],Tabelle7[ActionType],,0))</f>
        <v>FinalAccept</v>
      </c>
      <c r="N823">
        <v>193</v>
      </c>
      <c r="O823">
        <v>2910</v>
      </c>
      <c r="P823">
        <v>15</v>
      </c>
      <c r="Q823" s="3" t="s">
        <v>6272</v>
      </c>
    </row>
    <row r="824" ht="15" customHeight="1">
      <c r="A824" t="e">
        <f t="shared" ca="1" si="496"/>
        <v>#VALUE!</v>
      </c>
      <c r="B824" t="e">
        <f t="array" ref="B824" ca="1">_xlfn.XLOOKUP(Tabelle7[[#This Row],[ExperimentID]]&amp;Tabelle7[[#This Row],[NegotiationID]]&amp;Tabelle7[[#This Row],[MessageID]],ALL_IN_ONE[ExperimentID]&amp;ALL_IN_ONE[NegotiationID]&amp;ALL_IN_ONE[MessageID],ALL_IN_ONE[Gesamt_ID],,0)</f>
        <v>#VALUE!</v>
      </c>
      <c r="C824">
        <f>IF(AND($F823=Tabelle7[[#This Row],[ReceiverID]],$G823=Tabelle7[[#This Row],[SenderID]]),$C823,IF(ISBLANK($G823),$C823,$C823+1))</f>
        <v>133</v>
      </c>
      <c r="D824" t="s">
        <v>561</v>
      </c>
      <c r="E824">
        <v>12559</v>
      </c>
      <c r="F824">
        <v>2813</v>
      </c>
      <c r="G824">
        <v>2814</v>
      </c>
      <c r="H824" t="s">
        <v>31</v>
      </c>
      <c r="I824" t="str">
        <f t="array" ref="I824">IFERROR(_xlfn.XLOOKUP(Tabelle7[[#This Row],[NegotiationID]]&amp;"FinalAccept",Tabelle7[NegotiationID]&amp;Tabelle7[ActionType],Tabelle7[ActionType],,0),_xlfn.XLOOKUP(Tabelle7[[#This Row],[NegotiationID]]&amp;"FinalReject",Tabelle7[NegotiationID]&amp;Tabelle7[ActionType],Tabelle7[ActionType],,0))</f>
        <v>FinalAccept</v>
      </c>
      <c r="J824">
        <v>0.57520000000000004</v>
      </c>
      <c r="K824">
        <v>0.54679999999999995</v>
      </c>
      <c r="L824">
        <v>1.1220000000000001</v>
      </c>
      <c r="M824">
        <v>0.028400000000000002</v>
      </c>
      <c r="N824">
        <v>94</v>
      </c>
      <c r="O824">
        <v>2910</v>
      </c>
      <c r="P824">
        <v>15</v>
      </c>
      <c r="Q824" s="3" t="s">
        <v>1183</v>
      </c>
    </row>
    <row r="825" ht="15" hidden="1" customHeight="1">
      <c r="A825" t="e">
        <f t="shared" ca="1" si="496"/>
        <v>#VALUE!</v>
      </c>
      <c r="B825" t="e">
        <f t="array" ref="B825" ca="1">_xlfn.XLOOKUP(Tabelle7[[#This Row],[ExperimentID]]&amp;Tabelle7[[#This Row],[NegotiationID]]&amp;Tabelle7[[#This Row],[MessageID]],ALL_IN_ONE[ExperimentID]&amp;ALL_IN_ONE[NegotiationID]&amp;ALL_IN_ONE[MessageID],ALL_IN_ONE[Gesamt_ID],,0)</f>
        <v>#VALUE!</v>
      </c>
      <c r="C825">
        <f>IF(AND($F824=Tabelle7[[#This Row],[ReceiverID]],$G824=Tabelle7[[#This Row],[SenderID]]),$C824,IF(ISBLANK($G824),$C824,$C824+1))</f>
        <v>133</v>
      </c>
      <c r="D825" t="s">
        <v>561</v>
      </c>
      <c r="E825">
        <v>12609</v>
      </c>
      <c r="F825">
        <v>2814</v>
      </c>
      <c r="G825">
        <v>2813</v>
      </c>
      <c r="H825" t="s">
        <v>22</v>
      </c>
      <c r="I825" t="str">
        <f t="array" ref="I825">IFERROR(_xlfn.XLOOKUP(Tabelle7[[#This Row],[NegotiationID]]&amp;"FinalAccept",Tabelle7[NegotiationID]&amp;Tabelle7[ActionType],Tabelle7[ActionType],,0),_xlfn.XLOOKUP(Tabelle7[[#This Row],[NegotiationID]]&amp;"FinalReject",Tabelle7[NegotiationID]&amp;Tabelle7[ActionType],Tabelle7[ActionType],,0))</f>
        <v>FinalAccept</v>
      </c>
      <c r="N825">
        <v>193</v>
      </c>
      <c r="O825">
        <v>2910</v>
      </c>
      <c r="P825">
        <v>15</v>
      </c>
      <c r="Q825" s="3" t="s">
        <v>6273</v>
      </c>
    </row>
    <row r="826" ht="15" hidden="1" customHeight="1">
      <c r="A826" t="e">
        <f t="shared" ca="1" si="496"/>
        <v>#VALUE!</v>
      </c>
      <c r="B826" t="e">
        <f t="array" ref="B826" ca="1">_xlfn.XLOOKUP(Tabelle7[[#This Row],[ExperimentID]]&amp;Tabelle7[[#This Row],[NegotiationID]]&amp;Tabelle7[[#This Row],[MessageID]],ALL_IN_ONE[ExperimentID]&amp;ALL_IN_ONE[NegotiationID]&amp;ALL_IN_ONE[MessageID],ALL_IN_ONE[Gesamt_ID],,0)</f>
        <v>#VALUE!</v>
      </c>
      <c r="C826">
        <f>IF(AND($F825=Tabelle7[[#This Row],[ReceiverID]],$G825=Tabelle7[[#This Row],[SenderID]]),$C825,IF(ISBLANK($G825),$C825,$C825+1))</f>
        <v>133</v>
      </c>
      <c r="D826" t="s">
        <v>561</v>
      </c>
      <c r="E826">
        <v>12634</v>
      </c>
      <c r="F826">
        <v>2813</v>
      </c>
      <c r="G826">
        <v>2814</v>
      </c>
      <c r="H826" t="s">
        <v>24</v>
      </c>
      <c r="I826" t="str">
        <f t="array" ref="I826">IFERROR(_xlfn.XLOOKUP(Tabelle7[[#This Row],[NegotiationID]]&amp;"FinalAccept",Tabelle7[NegotiationID]&amp;Tabelle7[ActionType],Tabelle7[ActionType],,0),_xlfn.XLOOKUP(Tabelle7[[#This Row],[NegotiationID]]&amp;"FinalReject",Tabelle7[NegotiationID]&amp;Tabelle7[ActionType],Tabelle7[ActionType],,0))</f>
        <v>FinalAccept</v>
      </c>
      <c r="N826">
        <v>40</v>
      </c>
      <c r="O826">
        <v>2910</v>
      </c>
      <c r="P826">
        <v>15</v>
      </c>
      <c r="Q826" s="3" t="s">
        <v>6274</v>
      </c>
    </row>
    <row r="827" ht="15" customHeight="1">
      <c r="A827" t="e">
        <f t="shared" ca="1" si="496"/>
        <v>#VALUE!</v>
      </c>
      <c r="B827" t="e">
        <f t="array" ref="B827" ca="1">_xlfn.XLOOKUP(Tabelle7[[#This Row],[ExperimentID]]&amp;Tabelle7[[#This Row],[NegotiationID]]&amp;Tabelle7[[#This Row],[MessageID]],ALL_IN_ONE[ExperimentID]&amp;ALL_IN_ONE[NegotiationID]&amp;ALL_IN_ONE[MessageID],ALL_IN_ONE[Gesamt_ID],,0)</f>
        <v>#VALUE!</v>
      </c>
      <c r="C827">
        <f>IF(AND($F826=Tabelle7[[#This Row],[ReceiverID]],$G826=Tabelle7[[#This Row],[SenderID]]),$C826,IF(ISBLANK($G826),$C826,$C826+1))</f>
        <v>133</v>
      </c>
      <c r="D827" t="s">
        <v>561</v>
      </c>
      <c r="E827">
        <v>12696</v>
      </c>
      <c r="F827">
        <v>2814</v>
      </c>
      <c r="G827">
        <v>2813</v>
      </c>
      <c r="H827" t="s">
        <v>31</v>
      </c>
      <c r="I827" t="str">
        <f t="array" ref="I827">IFERROR(_xlfn.XLOOKUP(Tabelle7[[#This Row],[NegotiationID]]&amp;"FinalAccept",Tabelle7[NegotiationID]&amp;Tabelle7[ActionType],Tabelle7[ActionType],,0),_xlfn.XLOOKUP(Tabelle7[[#This Row],[NegotiationID]]&amp;"FinalReject",Tabelle7[NegotiationID]&amp;Tabelle7[ActionType],Tabelle7[ActionType],,0))</f>
        <v>FinalAccept</v>
      </c>
      <c r="J827">
        <v>0.57879999999999998</v>
      </c>
      <c r="K827">
        <v>0.5544</v>
      </c>
      <c r="L827">
        <v>1.1332</v>
      </c>
      <c r="M827">
        <v>0.024400000000000002</v>
      </c>
      <c r="N827">
        <v>26</v>
      </c>
      <c r="O827">
        <v>2910</v>
      </c>
      <c r="P827">
        <v>15</v>
      </c>
      <c r="Q827" s="3" t="s">
        <v>1184</v>
      </c>
    </row>
    <row r="828" ht="15" customHeight="1">
      <c r="A828" t="e">
        <f t="shared" ca="1" si="496"/>
        <v>#VALUE!</v>
      </c>
      <c r="B828" t="e">
        <f t="array" ref="B828" ca="1">_xlfn.XLOOKUP(Tabelle7[[#This Row],[ExperimentID]]&amp;Tabelle7[[#This Row],[NegotiationID]]&amp;Tabelle7[[#This Row],[MessageID]],ALL_IN_ONE[ExperimentID]&amp;ALL_IN_ONE[NegotiationID]&amp;ALL_IN_ONE[MessageID],ALL_IN_ONE[Gesamt_ID],,0)</f>
        <v>#VALUE!</v>
      </c>
      <c r="C828">
        <f>IF(AND($F827=Tabelle7[[#This Row],[ReceiverID]],$G827=Tabelle7[[#This Row],[SenderID]]),$C827,IF(ISBLANK($G827),$C827,$C827+1))</f>
        <v>133</v>
      </c>
      <c r="D828" t="s">
        <v>561</v>
      </c>
      <c r="E828">
        <v>12711</v>
      </c>
      <c r="F828">
        <v>2813</v>
      </c>
      <c r="G828">
        <v>2814</v>
      </c>
      <c r="H828" t="s">
        <v>20</v>
      </c>
      <c r="I828" t="str">
        <f t="array" ref="I828">IFERROR(_xlfn.XLOOKUP(Tabelle7[[#This Row],[NegotiationID]]&amp;"FinalAccept",Tabelle7[NegotiationID]&amp;Tabelle7[ActionType],Tabelle7[ActionType],,0),_xlfn.XLOOKUP(Tabelle7[[#This Row],[NegotiationID]]&amp;"FinalReject",Tabelle7[NegotiationID]&amp;Tabelle7[ActionType],Tabelle7[ActionType],,0))</f>
        <v>FinalAccept</v>
      </c>
      <c r="J828">
        <v>0.5544</v>
      </c>
      <c r="K828">
        <v>0.57879999999999998</v>
      </c>
      <c r="L828">
        <v>1.1332</v>
      </c>
      <c r="M828">
        <v>0.024400000000000002</v>
      </c>
      <c r="N828">
        <v>11</v>
      </c>
      <c r="O828">
        <v>2910</v>
      </c>
      <c r="P828">
        <v>15</v>
      </c>
      <c r="Q828" s="3" t="s">
        <v>1185</v>
      </c>
    </row>
    <row r="829" ht="15" hidden="1" customHeight="1">
      <c r="A829" t="e">
        <f t="shared" ca="1" si="496"/>
        <v>#VALUE!</v>
      </c>
      <c r="B829" t="e">
        <f t="array" ref="B829" ca="1">_xlfn.XLOOKUP(Tabelle7[[#This Row],[ExperimentID]]&amp;Tabelle7[[#This Row],[NegotiationID]]&amp;Tabelle7[[#This Row],[MessageID]],ALL_IN_ONE[ExperimentID]&amp;ALL_IN_ONE[NegotiationID]&amp;ALL_IN_ONE[MessageID],ALL_IN_ONE[Gesamt_ID],,0)</f>
        <v>#VALUE!</v>
      </c>
      <c r="C829">
        <f>IF(AND($F828=Tabelle7[[#This Row],[ReceiverID]],$G828=Tabelle7[[#This Row],[SenderID]]),$C828,IF(ISBLANK($G828),$C828,$C828+1))</f>
        <v>134</v>
      </c>
      <c r="D829" t="s">
        <v>561</v>
      </c>
      <c r="E829">
        <v>2840</v>
      </c>
      <c r="H829" t="s">
        <v>6019</v>
      </c>
      <c r="I829" t="str">
        <f t="array" ref="I829">IFERROR(_xlfn.XLOOKUP(Tabelle7[[#This Row],[NegotiationID]]&amp;"FinalAccept",Tabelle7[NegotiationID]&amp;Tabelle7[ActionType],Tabelle7[ActionType],,0),_xlfn.XLOOKUP(Tabelle7[[#This Row],[NegotiationID]]&amp;"FinalReject",Tabelle7[NegotiationID]&amp;Tabelle7[ActionType],Tabelle7[ActionType],,0))</f>
        <v>FinalReject</v>
      </c>
      <c r="N829">
        <v>21</v>
      </c>
      <c r="O829">
        <v>1693</v>
      </c>
      <c r="P829">
        <v>10</v>
      </c>
      <c r="Q829" t="s">
        <v>6020</v>
      </c>
    </row>
    <row r="830" ht="15" customHeight="1">
      <c r="A830" t="e">
        <f t="shared" ca="1" si="496"/>
        <v>#VALUE!</v>
      </c>
      <c r="B830" t="e">
        <f t="array" ref="B830" ca="1">_xlfn.XLOOKUP(Tabelle7[[#This Row],[ExperimentID]]&amp;Tabelle7[[#This Row],[NegotiationID]]&amp;Tabelle7[[#This Row],[MessageID]],ALL_IN_ONE[ExperimentID]&amp;ALL_IN_ONE[NegotiationID]&amp;ALL_IN_ONE[MessageID],ALL_IN_ONE[Gesamt_ID],,0)</f>
        <v>#VALUE!</v>
      </c>
      <c r="C830">
        <f>IF(AND($F829=Tabelle7[[#This Row],[ReceiverID]],$G829=Tabelle7[[#This Row],[SenderID]]),$C829,IF(ISBLANK($G829),$C829,$C829+1))</f>
        <v>134</v>
      </c>
      <c r="D830" t="s">
        <v>561</v>
      </c>
      <c r="E830">
        <v>8468</v>
      </c>
      <c r="F830">
        <v>2842</v>
      </c>
      <c r="G830">
        <v>2841</v>
      </c>
      <c r="H830" t="s">
        <v>19</v>
      </c>
      <c r="I830" t="str">
        <f t="array" ref="I830">IFERROR(_xlfn.XLOOKUP(Tabelle7[[#This Row],[NegotiationID]]&amp;"FinalAccept",Tabelle7[NegotiationID]&amp;Tabelle7[ActionType],Tabelle7[ActionType],,0),_xlfn.XLOOKUP(Tabelle7[[#This Row],[NegotiationID]]&amp;"FinalReject",Tabelle7[NegotiationID]&amp;Tabelle7[ActionType],Tabelle7[ActionType],,0))</f>
        <v>FinalReject</v>
      </c>
      <c r="J830">
        <v>1</v>
      </c>
      <c r="K830">
        <v>0.1084</v>
      </c>
      <c r="L830">
        <v>1.1084000000000001</v>
      </c>
      <c r="M830">
        <v>0.89159999999999995</v>
      </c>
      <c r="N830">
        <v>122</v>
      </c>
      <c r="O830">
        <v>1693</v>
      </c>
      <c r="P830">
        <v>10</v>
      </c>
      <c r="Q830" s="3" t="s">
        <v>1186</v>
      </c>
    </row>
    <row r="831" ht="15" customHeight="1">
      <c r="A831" t="e">
        <f t="shared" ca="1" si="496"/>
        <v>#VALUE!</v>
      </c>
      <c r="B831" t="e">
        <f t="array" ref="B831" ca="1">_xlfn.XLOOKUP(Tabelle7[[#This Row],[ExperimentID]]&amp;Tabelle7[[#This Row],[NegotiationID]]&amp;Tabelle7[[#This Row],[MessageID]],ALL_IN_ONE[ExperimentID]&amp;ALL_IN_ONE[NegotiationID]&amp;ALL_IN_ONE[MessageID],ALL_IN_ONE[Gesamt_ID],,0)</f>
        <v>#VALUE!</v>
      </c>
      <c r="C831">
        <f>IF(AND($F830=Tabelle7[[#This Row],[ReceiverID]],$G830=Tabelle7[[#This Row],[SenderID]]),$C830,IF(ISBLANK($G830),$C830,$C830+1))</f>
        <v>134</v>
      </c>
      <c r="D831" t="s">
        <v>561</v>
      </c>
      <c r="E831">
        <v>8626</v>
      </c>
      <c r="F831">
        <v>2841</v>
      </c>
      <c r="G831">
        <v>2842</v>
      </c>
      <c r="H831" t="s">
        <v>31</v>
      </c>
      <c r="I831" t="str">
        <f t="array" ref="I831">IFERROR(_xlfn.XLOOKUP(Tabelle7[[#This Row],[NegotiationID]]&amp;"FinalAccept",Tabelle7[NegotiationID]&amp;Tabelle7[ActionType],Tabelle7[ActionType],,0),_xlfn.XLOOKUP(Tabelle7[[#This Row],[NegotiationID]]&amp;"FinalReject",Tabelle7[NegotiationID]&amp;Tabelle7[ActionType],Tabelle7[ActionType],,0))</f>
        <v>FinalReject</v>
      </c>
      <c r="J831">
        <v>0.92000000000000004</v>
      </c>
      <c r="K831">
        <v>0.2006</v>
      </c>
      <c r="L831">
        <v>1.1206</v>
      </c>
      <c r="M831">
        <v>0.71940000000000004</v>
      </c>
      <c r="N831">
        <v>244</v>
      </c>
      <c r="O831">
        <v>1693</v>
      </c>
      <c r="P831">
        <v>10</v>
      </c>
      <c r="Q831" s="3" t="s">
        <v>1187</v>
      </c>
    </row>
    <row r="832" ht="15" customHeight="1">
      <c r="A832" t="e">
        <f t="shared" ca="1" si="496"/>
        <v>#VALUE!</v>
      </c>
      <c r="B832" t="e">
        <f t="array" ref="B832" ca="1">_xlfn.XLOOKUP(Tabelle7[[#This Row],[ExperimentID]]&amp;Tabelle7[[#This Row],[NegotiationID]]&amp;Tabelle7[[#This Row],[MessageID]],ALL_IN_ONE[ExperimentID]&amp;ALL_IN_ONE[NegotiationID]&amp;ALL_IN_ONE[MessageID],ALL_IN_ONE[Gesamt_ID],,0)</f>
        <v>#VALUE!</v>
      </c>
      <c r="C832">
        <f>IF(AND($F831=Tabelle7[[#This Row],[ReceiverID]],$G831=Tabelle7[[#This Row],[SenderID]]),$C831,IF(ISBLANK($G831),$C831,$C831+1))</f>
        <v>134</v>
      </c>
      <c r="D832" t="s">
        <v>561</v>
      </c>
      <c r="E832">
        <v>9032</v>
      </c>
      <c r="F832">
        <v>2842</v>
      </c>
      <c r="G832">
        <v>2841</v>
      </c>
      <c r="H832" t="s">
        <v>31</v>
      </c>
      <c r="I832" t="str">
        <f t="array" ref="I832">IFERROR(_xlfn.XLOOKUP(Tabelle7[[#This Row],[NegotiationID]]&amp;"FinalAccept",Tabelle7[NegotiationID]&amp;Tabelle7[ActionType],Tabelle7[ActionType],,0),_xlfn.XLOOKUP(Tabelle7[[#This Row],[NegotiationID]]&amp;"FinalReject",Tabelle7[NegotiationID]&amp;Tabelle7[ActionType],Tabelle7[ActionType],,0))</f>
        <v>FinalReject</v>
      </c>
      <c r="J832">
        <v>0.82399999999999995</v>
      </c>
      <c r="K832">
        <v>0.17780000000000001</v>
      </c>
      <c r="L832">
        <v>1.0018</v>
      </c>
      <c r="M832">
        <v>0.6462</v>
      </c>
      <c r="N832">
        <v>252</v>
      </c>
      <c r="O832">
        <v>1693</v>
      </c>
      <c r="P832">
        <v>10</v>
      </c>
      <c r="Q832" s="3" t="s">
        <v>1188</v>
      </c>
    </row>
    <row r="833" ht="15" customHeight="1">
      <c r="A833" t="e">
        <f t="shared" ca="1" si="496"/>
        <v>#VALUE!</v>
      </c>
      <c r="B833" t="e">
        <f t="array" ref="B833" ca="1">_xlfn.XLOOKUP(Tabelle7[[#This Row],[ExperimentID]]&amp;Tabelle7[[#This Row],[NegotiationID]]&amp;Tabelle7[[#This Row],[MessageID]],ALL_IN_ONE[ExperimentID]&amp;ALL_IN_ONE[NegotiationID]&amp;ALL_IN_ONE[MessageID],ALL_IN_ONE[Gesamt_ID],,0)</f>
        <v>#VALUE!</v>
      </c>
      <c r="C833">
        <f>IF(AND($F832=Tabelle7[[#This Row],[ReceiverID]],$G832=Tabelle7[[#This Row],[SenderID]]),$C832,IF(ISBLANK($G832),$C832,$C832+1))</f>
        <v>134</v>
      </c>
      <c r="D833" t="s">
        <v>561</v>
      </c>
      <c r="E833">
        <v>9560</v>
      </c>
      <c r="F833">
        <v>2841</v>
      </c>
      <c r="G833">
        <v>2842</v>
      </c>
      <c r="H833" t="s">
        <v>31</v>
      </c>
      <c r="I833" t="str">
        <f t="array" ref="I833">IFERROR(_xlfn.XLOOKUP(Tabelle7[[#This Row],[NegotiationID]]&amp;"FinalAccept",Tabelle7[NegotiationID]&amp;Tabelle7[ActionType],Tabelle7[ActionType],,0),_xlfn.XLOOKUP(Tabelle7[[#This Row],[NegotiationID]]&amp;"FinalReject",Tabelle7[NegotiationID]&amp;Tabelle7[ActionType],Tabelle7[ActionType],,0))</f>
        <v>FinalReject</v>
      </c>
      <c r="J833">
        <v>0.64359999999999995</v>
      </c>
      <c r="K833">
        <v>0.27639999999999998</v>
      </c>
      <c r="L833">
        <v>0.92000000000000004</v>
      </c>
      <c r="M833">
        <v>0.36720000000000003</v>
      </c>
      <c r="N833">
        <v>255</v>
      </c>
      <c r="O833">
        <v>1693</v>
      </c>
      <c r="P833">
        <v>10</v>
      </c>
      <c r="Q833" s="3" t="s">
        <v>1189</v>
      </c>
    </row>
    <row r="834" ht="15" customHeight="1">
      <c r="A834" t="e">
        <f t="shared" ref="A834:A897" ca="1" si="497">MID(CELL("Dateiname",$A$1),FIND("]",CELL("Dateiname",$A$1))+1,31)</f>
        <v>#VALUE!</v>
      </c>
      <c r="B834" t="e">
        <f t="array" ref="B834" ca="1">_xlfn.XLOOKUP(Tabelle7[[#This Row],[ExperimentID]]&amp;Tabelle7[[#This Row],[NegotiationID]]&amp;Tabelle7[[#This Row],[MessageID]],ALL_IN_ONE[ExperimentID]&amp;ALL_IN_ONE[NegotiationID]&amp;ALL_IN_ONE[MessageID],ALL_IN_ONE[Gesamt_ID],,0)</f>
        <v>#VALUE!</v>
      </c>
      <c r="C834">
        <f>IF(AND($F833=Tabelle7[[#This Row],[ReceiverID]],$G833=Tabelle7[[#This Row],[SenderID]]),$C833,IF(ISBLANK($G833),$C833,$C833+1))</f>
        <v>134</v>
      </c>
      <c r="D834" t="s">
        <v>561</v>
      </c>
      <c r="E834">
        <v>9771</v>
      </c>
      <c r="F834">
        <v>2842</v>
      </c>
      <c r="G834">
        <v>2841</v>
      </c>
      <c r="H834" t="s">
        <v>31</v>
      </c>
      <c r="I834" t="str">
        <f t="array" ref="I834">IFERROR(_xlfn.XLOOKUP(Tabelle7[[#This Row],[NegotiationID]]&amp;"FinalAccept",Tabelle7[NegotiationID]&amp;Tabelle7[ActionType],Tabelle7[ActionType],,0),_xlfn.XLOOKUP(Tabelle7[[#This Row],[NegotiationID]]&amp;"FinalReject",Tabelle7[NegotiationID]&amp;Tabelle7[ActionType],Tabelle7[ActionType],,0))</f>
        <v>FinalReject</v>
      </c>
      <c r="J834">
        <v>0.752</v>
      </c>
      <c r="K834">
        <v>0.20380000000000001</v>
      </c>
      <c r="L834">
        <v>0.95579999999999998</v>
      </c>
      <c r="M834">
        <v>0.54820000000000002</v>
      </c>
      <c r="N834">
        <v>222</v>
      </c>
      <c r="O834">
        <v>1693</v>
      </c>
      <c r="P834">
        <v>10</v>
      </c>
      <c r="Q834" s="3" t="s">
        <v>1190</v>
      </c>
    </row>
    <row r="835" ht="15" customHeight="1">
      <c r="A835" t="e">
        <f t="shared" ca="1" si="497"/>
        <v>#VALUE!</v>
      </c>
      <c r="B835" t="e">
        <f t="array" ref="B835" ca="1">_xlfn.XLOOKUP(Tabelle7[[#This Row],[ExperimentID]]&amp;Tabelle7[[#This Row],[NegotiationID]]&amp;Tabelle7[[#This Row],[MessageID]],ALL_IN_ONE[ExperimentID]&amp;ALL_IN_ONE[NegotiationID]&amp;ALL_IN_ONE[MessageID],ALL_IN_ONE[Gesamt_ID],,0)</f>
        <v>#VALUE!</v>
      </c>
      <c r="C835">
        <f>IF(AND($F834=Tabelle7[[#This Row],[ReceiverID]],$G834=Tabelle7[[#This Row],[SenderID]]),$C834,IF(ISBLANK($G834),$C834,$C834+1))</f>
        <v>134</v>
      </c>
      <c r="D835" t="s">
        <v>561</v>
      </c>
      <c r="E835">
        <v>9952</v>
      </c>
      <c r="F835">
        <v>2841</v>
      </c>
      <c r="G835">
        <v>2842</v>
      </c>
      <c r="H835" t="s">
        <v>31</v>
      </c>
      <c r="I835" t="str">
        <f t="array" ref="I835">IFERROR(_xlfn.XLOOKUP(Tabelle7[[#This Row],[NegotiationID]]&amp;"FinalAccept",Tabelle7[NegotiationID]&amp;Tabelle7[ActionType],Tabelle7[ActionType],,0),_xlfn.XLOOKUP(Tabelle7[[#This Row],[NegotiationID]]&amp;"FinalReject",Tabelle7[NegotiationID]&amp;Tabelle7[ActionType],Tabelle7[ActionType],,0))</f>
        <v>FinalReject</v>
      </c>
      <c r="J835">
        <v>0.60840000000000005</v>
      </c>
      <c r="K835">
        <v>0.31480000000000002</v>
      </c>
      <c r="L835">
        <v>0.92320000000000002</v>
      </c>
      <c r="M835">
        <v>0.29360000000000003</v>
      </c>
      <c r="N835">
        <v>117</v>
      </c>
      <c r="O835">
        <v>1693</v>
      </c>
      <c r="P835">
        <v>10</v>
      </c>
      <c r="Q835" s="3" t="s">
        <v>1191</v>
      </c>
    </row>
    <row r="836" ht="15" customHeight="1">
      <c r="A836" t="e">
        <f t="shared" ca="1" si="497"/>
        <v>#VALUE!</v>
      </c>
      <c r="B836" t="e">
        <f t="array" ref="B836" ca="1">_xlfn.XLOOKUP(Tabelle7[[#This Row],[ExperimentID]]&amp;Tabelle7[[#This Row],[NegotiationID]]&amp;Tabelle7[[#This Row],[MessageID]],ALL_IN_ONE[ExperimentID]&amp;ALL_IN_ONE[NegotiationID]&amp;ALL_IN_ONE[MessageID],ALL_IN_ONE[Gesamt_ID],,0)</f>
        <v>#VALUE!</v>
      </c>
      <c r="C836">
        <f>IF(AND($F835=Tabelle7[[#This Row],[ReceiverID]],$G835=Tabelle7[[#This Row],[SenderID]]),$C835,IF(ISBLANK($G835),$C835,$C835+1))</f>
        <v>134</v>
      </c>
      <c r="D836" t="s">
        <v>561</v>
      </c>
      <c r="E836">
        <v>10361</v>
      </c>
      <c r="F836">
        <v>2842</v>
      </c>
      <c r="G836">
        <v>2841</v>
      </c>
      <c r="H836" t="s">
        <v>31</v>
      </c>
      <c r="I836" t="str">
        <f t="array" ref="I836">IFERROR(_xlfn.XLOOKUP(Tabelle7[[#This Row],[NegotiationID]]&amp;"FinalAccept",Tabelle7[NegotiationID]&amp;Tabelle7[ActionType],Tabelle7[ActionType],,0),_xlfn.XLOOKUP(Tabelle7[[#This Row],[NegotiationID]]&amp;"FinalReject",Tabelle7[NegotiationID]&amp;Tabelle7[ActionType],Tabelle7[ActionType],,0))</f>
        <v>FinalReject</v>
      </c>
      <c r="J836">
        <v>0.76819999999999999</v>
      </c>
      <c r="K836">
        <v>0.2848</v>
      </c>
      <c r="L836">
        <v>1.0529999999999999</v>
      </c>
      <c r="M836">
        <v>0.4834</v>
      </c>
      <c r="N836">
        <v>145</v>
      </c>
      <c r="O836">
        <v>1693</v>
      </c>
      <c r="P836">
        <v>10</v>
      </c>
      <c r="Q836" s="3" t="s">
        <v>1192</v>
      </c>
    </row>
    <row r="837" ht="15" customHeight="1">
      <c r="A837" t="e">
        <f t="shared" ca="1" si="497"/>
        <v>#VALUE!</v>
      </c>
      <c r="B837" t="e">
        <f t="array" ref="B837" ca="1">_xlfn.XLOOKUP(Tabelle7[[#This Row],[ExperimentID]]&amp;Tabelle7[[#This Row],[NegotiationID]]&amp;Tabelle7[[#This Row],[MessageID]],ALL_IN_ONE[ExperimentID]&amp;ALL_IN_ONE[NegotiationID]&amp;ALL_IN_ONE[MessageID],ALL_IN_ONE[Gesamt_ID],,0)</f>
        <v>#VALUE!</v>
      </c>
      <c r="C837">
        <f>IF(AND($F836=Tabelle7[[#This Row],[ReceiverID]],$G836=Tabelle7[[#This Row],[SenderID]]),$C836,IF(ISBLANK($G836),$C836,$C836+1))</f>
        <v>134</v>
      </c>
      <c r="D837" t="s">
        <v>561</v>
      </c>
      <c r="E837">
        <v>10535</v>
      </c>
      <c r="F837">
        <v>2841</v>
      </c>
      <c r="G837">
        <v>2842</v>
      </c>
      <c r="H837" t="s">
        <v>31</v>
      </c>
      <c r="I837" t="str">
        <f t="array" ref="I837">IFERROR(_xlfn.XLOOKUP(Tabelle7[[#This Row],[NegotiationID]]&amp;"FinalAccept",Tabelle7[NegotiationID]&amp;Tabelle7[ActionType],Tabelle7[ActionType],,0),_xlfn.XLOOKUP(Tabelle7[[#This Row],[NegotiationID]]&amp;"FinalReject",Tabelle7[NegotiationID]&amp;Tabelle7[ActionType],Tabelle7[ActionType],,0))</f>
        <v>FinalReject</v>
      </c>
      <c r="J837">
        <v>0.60840000000000005</v>
      </c>
      <c r="K837">
        <v>0.31480000000000002</v>
      </c>
      <c r="L837">
        <v>0.92320000000000002</v>
      </c>
      <c r="M837">
        <v>0.29360000000000003</v>
      </c>
      <c r="N837">
        <v>192</v>
      </c>
      <c r="O837">
        <v>1693</v>
      </c>
      <c r="P837">
        <v>10</v>
      </c>
      <c r="Q837" s="3" t="s">
        <v>1193</v>
      </c>
    </row>
    <row r="838" ht="15" customHeight="1">
      <c r="A838" t="e">
        <f t="shared" ca="1" si="497"/>
        <v>#VALUE!</v>
      </c>
      <c r="B838" t="e">
        <f t="array" ref="B838" ca="1">_xlfn.XLOOKUP(Tabelle7[[#This Row],[ExperimentID]]&amp;Tabelle7[[#This Row],[NegotiationID]]&amp;Tabelle7[[#This Row],[MessageID]],ALL_IN_ONE[ExperimentID]&amp;ALL_IN_ONE[NegotiationID]&amp;ALL_IN_ONE[MessageID],ALL_IN_ONE[Gesamt_ID],,0)</f>
        <v>#VALUE!</v>
      </c>
      <c r="C838">
        <f>IF(AND($F837=Tabelle7[[#This Row],[ReceiverID]],$G837=Tabelle7[[#This Row],[SenderID]]),$C837,IF(ISBLANK($G837),$C837,$C837+1))</f>
        <v>134</v>
      </c>
      <c r="D838" t="s">
        <v>561</v>
      </c>
      <c r="E838">
        <v>11285</v>
      </c>
      <c r="F838">
        <v>2842</v>
      </c>
      <c r="G838">
        <v>2841</v>
      </c>
      <c r="H838" t="s">
        <v>40</v>
      </c>
      <c r="I838" t="str">
        <f t="array" ref="I838">IFERROR(_xlfn.XLOOKUP(Tabelle7[[#This Row],[NegotiationID]]&amp;"FinalAccept",Tabelle7[NegotiationID]&amp;Tabelle7[ActionType],Tabelle7[ActionType],,0),_xlfn.XLOOKUP(Tabelle7[[#This Row],[NegotiationID]]&amp;"FinalReject",Tabelle7[NegotiationID]&amp;Tabelle7[ActionType],Tabelle7[ActionType],,0))</f>
        <v>FinalReject</v>
      </c>
      <c r="J838">
        <v>0.31480000000000002</v>
      </c>
      <c r="K838">
        <v>0.60840000000000005</v>
      </c>
      <c r="L838">
        <v>0.92320000000000002</v>
      </c>
      <c r="M838">
        <v>0.29360000000000003</v>
      </c>
      <c r="N838">
        <v>123</v>
      </c>
      <c r="O838">
        <v>1693</v>
      </c>
      <c r="P838">
        <v>10</v>
      </c>
      <c r="Q838" s="3" t="s">
        <v>1194</v>
      </c>
    </row>
    <row r="839" ht="15" hidden="1" customHeight="1">
      <c r="A839" t="e">
        <f t="shared" ca="1" si="497"/>
        <v>#VALUE!</v>
      </c>
      <c r="B839" t="e">
        <f t="array" ref="B839" ca="1">_xlfn.XLOOKUP(Tabelle7[[#This Row],[ExperimentID]]&amp;Tabelle7[[#This Row],[NegotiationID]]&amp;Tabelle7[[#This Row],[MessageID]],ALL_IN_ONE[ExperimentID]&amp;ALL_IN_ONE[NegotiationID]&amp;ALL_IN_ONE[MessageID],ALL_IN_ONE[Gesamt_ID],,0)</f>
        <v>#VALUE!</v>
      </c>
      <c r="C839">
        <f>IF(AND($F838=Tabelle7[[#This Row],[ReceiverID]],$G838=Tabelle7[[#This Row],[SenderID]]),$C838,IF(ISBLANK($G838),$C838,$C838+1))</f>
        <v>135</v>
      </c>
      <c r="D839" t="s">
        <v>561</v>
      </c>
      <c r="E839">
        <v>2868</v>
      </c>
      <c r="H839" t="s">
        <v>6019</v>
      </c>
      <c r="I839" t="str">
        <f t="array" ref="I839">IFERROR(_xlfn.XLOOKUP(Tabelle7[[#This Row],[NegotiationID]]&amp;"FinalAccept",Tabelle7[NegotiationID]&amp;Tabelle7[ActionType],Tabelle7[ActionType],,0),_xlfn.XLOOKUP(Tabelle7[[#This Row],[NegotiationID]]&amp;"FinalReject",Tabelle7[NegotiationID]&amp;Tabelle7[ActionType],Tabelle7[ActionType],,0))</f>
        <v>FinalAccept</v>
      </c>
      <c r="N839">
        <v>21</v>
      </c>
      <c r="O839">
        <v>1753</v>
      </c>
      <c r="P839">
        <v>7</v>
      </c>
      <c r="Q839" t="s">
        <v>6020</v>
      </c>
    </row>
    <row r="840" ht="15" customHeight="1">
      <c r="A840" t="e">
        <f t="shared" ca="1" si="497"/>
        <v>#VALUE!</v>
      </c>
      <c r="B840" t="e">
        <f t="array" ref="B840" ca="1">_xlfn.XLOOKUP(Tabelle7[[#This Row],[ExperimentID]]&amp;Tabelle7[[#This Row],[NegotiationID]]&amp;Tabelle7[[#This Row],[MessageID]],ALL_IN_ONE[ExperimentID]&amp;ALL_IN_ONE[NegotiationID]&amp;ALL_IN_ONE[MessageID],ALL_IN_ONE[Gesamt_ID],,0)</f>
        <v>#VALUE!</v>
      </c>
      <c r="C840">
        <f>IF(AND($F839=Tabelle7[[#This Row],[ReceiverID]],$G839=Tabelle7[[#This Row],[SenderID]]),$C839,IF(ISBLANK($G839),$C839,$C839+1))</f>
        <v>135</v>
      </c>
      <c r="D840" t="s">
        <v>561</v>
      </c>
      <c r="E840">
        <v>8503</v>
      </c>
      <c r="F840">
        <v>2870</v>
      </c>
      <c r="G840">
        <v>2869</v>
      </c>
      <c r="H840" t="s">
        <v>19</v>
      </c>
      <c r="I840" t="str">
        <f t="array" ref="I840">IFERROR(_xlfn.XLOOKUP(Tabelle7[[#This Row],[NegotiationID]]&amp;"FinalAccept",Tabelle7[NegotiationID]&amp;Tabelle7[ActionType],Tabelle7[ActionType],,0),_xlfn.XLOOKUP(Tabelle7[[#This Row],[NegotiationID]]&amp;"FinalReject",Tabelle7[NegotiationID]&amp;Tabelle7[ActionType],Tabelle7[ActionType],,0))</f>
        <v>FinalAccept</v>
      </c>
      <c r="J840">
        <v>1</v>
      </c>
      <c r="K840">
        <v>0.57399999999999995</v>
      </c>
      <c r="L840">
        <v>1.5740000000000001</v>
      </c>
      <c r="M840">
        <v>0.42599999999999999</v>
      </c>
      <c r="N840">
        <v>361</v>
      </c>
      <c r="O840">
        <v>1753</v>
      </c>
      <c r="P840">
        <v>7</v>
      </c>
      <c r="Q840" s="3" t="s">
        <v>1195</v>
      </c>
    </row>
    <row r="841" ht="15" customHeight="1">
      <c r="A841" t="e">
        <f t="shared" ca="1" si="497"/>
        <v>#VALUE!</v>
      </c>
      <c r="B841" t="e">
        <f t="array" ref="B841" ca="1">_xlfn.XLOOKUP(Tabelle7[[#This Row],[ExperimentID]]&amp;Tabelle7[[#This Row],[NegotiationID]]&amp;Tabelle7[[#This Row],[MessageID]],ALL_IN_ONE[ExperimentID]&amp;ALL_IN_ONE[NegotiationID]&amp;ALL_IN_ONE[MessageID],ALL_IN_ONE[Gesamt_ID],,0)</f>
        <v>#VALUE!</v>
      </c>
      <c r="C841">
        <f>IF(AND($F840=Tabelle7[[#This Row],[ReceiverID]],$G840=Tabelle7[[#This Row],[SenderID]]),$C840,IF(ISBLANK($G840),$C840,$C840+1))</f>
        <v>135</v>
      </c>
      <c r="D841" t="s">
        <v>561</v>
      </c>
      <c r="E841">
        <v>9785</v>
      </c>
      <c r="F841">
        <v>2869</v>
      </c>
      <c r="G841">
        <v>2870</v>
      </c>
      <c r="H841" t="s">
        <v>31</v>
      </c>
      <c r="I841" t="str">
        <f t="array" ref="I841">IFERROR(_xlfn.XLOOKUP(Tabelle7[[#This Row],[NegotiationID]]&amp;"FinalAccept",Tabelle7[NegotiationID]&amp;Tabelle7[ActionType],Tabelle7[ActionType],,0),_xlfn.XLOOKUP(Tabelle7[[#This Row],[NegotiationID]]&amp;"FinalReject",Tabelle7[NegotiationID]&amp;Tabelle7[ActionType],Tabelle7[ActionType],,0))</f>
        <v>FinalAccept</v>
      </c>
      <c r="J841">
        <v>1</v>
      </c>
      <c r="K841">
        <v>0.39879999999999999</v>
      </c>
      <c r="L841">
        <v>1.3988</v>
      </c>
      <c r="M841">
        <v>0.60119999999999996</v>
      </c>
      <c r="N841">
        <v>108</v>
      </c>
      <c r="O841">
        <v>1753</v>
      </c>
      <c r="P841">
        <v>7</v>
      </c>
      <c r="Q841" s="3" t="s">
        <v>1196</v>
      </c>
    </row>
    <row r="842" ht="15" customHeight="1">
      <c r="A842" t="e">
        <f t="shared" ca="1" si="497"/>
        <v>#VALUE!</v>
      </c>
      <c r="B842" t="e">
        <f t="array" ref="B842" ca="1">_xlfn.XLOOKUP(Tabelle7[[#This Row],[ExperimentID]]&amp;Tabelle7[[#This Row],[NegotiationID]]&amp;Tabelle7[[#This Row],[MessageID]],ALL_IN_ONE[ExperimentID]&amp;ALL_IN_ONE[NegotiationID]&amp;ALL_IN_ONE[MessageID],ALL_IN_ONE[Gesamt_ID],,0)</f>
        <v>#VALUE!</v>
      </c>
      <c r="C842">
        <f>IF(AND($F841=Tabelle7[[#This Row],[ReceiverID]],$G841=Tabelle7[[#This Row],[SenderID]]),$C841,IF(ISBLANK($G841),$C841,$C841+1))</f>
        <v>135</v>
      </c>
      <c r="D842" t="s">
        <v>561</v>
      </c>
      <c r="E842">
        <v>10693</v>
      </c>
      <c r="F842">
        <v>2870</v>
      </c>
      <c r="G842">
        <v>2869</v>
      </c>
      <c r="H842" t="s">
        <v>31</v>
      </c>
      <c r="I842" t="str">
        <f t="array" ref="I842">IFERROR(_xlfn.XLOOKUP(Tabelle7[[#This Row],[NegotiationID]]&amp;"FinalAccept",Tabelle7[NegotiationID]&amp;Tabelle7[ActionType],Tabelle7[ActionType],,0),_xlfn.XLOOKUP(Tabelle7[[#This Row],[NegotiationID]]&amp;"FinalReject",Tabelle7[NegotiationID]&amp;Tabelle7[ActionType],Tabelle7[ActionType],,0))</f>
        <v>FinalAccept</v>
      </c>
      <c r="J842">
        <v>0.69020000000000004</v>
      </c>
      <c r="K842">
        <v>0.41399999999999998</v>
      </c>
      <c r="L842">
        <v>1.1042000000000001</v>
      </c>
      <c r="M842">
        <v>0.2762</v>
      </c>
      <c r="N842">
        <v>365</v>
      </c>
      <c r="O842">
        <v>1753</v>
      </c>
      <c r="P842">
        <v>7</v>
      </c>
      <c r="Q842" s="3" t="s">
        <v>1197</v>
      </c>
    </row>
    <row r="843" ht="15" customHeight="1">
      <c r="A843" t="e">
        <f t="shared" ca="1" si="497"/>
        <v>#VALUE!</v>
      </c>
      <c r="B843" t="e">
        <f t="array" ref="B843" ca="1">_xlfn.XLOOKUP(Tabelle7[[#This Row],[ExperimentID]]&amp;Tabelle7[[#This Row],[NegotiationID]]&amp;Tabelle7[[#This Row],[MessageID]],ALL_IN_ONE[ExperimentID]&amp;ALL_IN_ONE[NegotiationID]&amp;ALL_IN_ONE[MessageID],ALL_IN_ONE[Gesamt_ID],,0)</f>
        <v>#VALUE!</v>
      </c>
      <c r="C843">
        <f>IF(AND($F842=Tabelle7[[#This Row],[ReceiverID]],$G842=Tabelle7[[#This Row],[SenderID]]),$C842,IF(ISBLANK($G842),$C842,$C842+1))</f>
        <v>135</v>
      </c>
      <c r="D843" t="s">
        <v>561</v>
      </c>
      <c r="E843">
        <v>12090</v>
      </c>
      <c r="F843">
        <v>2869</v>
      </c>
      <c r="G843">
        <v>2870</v>
      </c>
      <c r="H843" t="s">
        <v>31</v>
      </c>
      <c r="I843" t="str">
        <f t="array" ref="I843">IFERROR(_xlfn.XLOOKUP(Tabelle7[[#This Row],[NegotiationID]]&amp;"FinalAccept",Tabelle7[NegotiationID]&amp;Tabelle7[ActionType],Tabelle7[ActionType],,0),_xlfn.XLOOKUP(Tabelle7[[#This Row],[NegotiationID]]&amp;"FinalReject",Tabelle7[NegotiationID]&amp;Tabelle7[ActionType],Tabelle7[ActionType],,0))</f>
        <v>FinalAccept</v>
      </c>
      <c r="J843">
        <v>0.48620000000000002</v>
      </c>
      <c r="K843">
        <v>0.38440000000000002</v>
      </c>
      <c r="L843">
        <v>0.87060000000000004</v>
      </c>
      <c r="M843">
        <v>0.1018</v>
      </c>
      <c r="N843">
        <v>441</v>
      </c>
      <c r="O843">
        <v>1753</v>
      </c>
      <c r="P843">
        <v>7</v>
      </c>
      <c r="Q843" s="3" t="s">
        <v>1198</v>
      </c>
    </row>
    <row r="844" ht="15" customHeight="1">
      <c r="A844" t="e">
        <f t="shared" ca="1" si="497"/>
        <v>#VALUE!</v>
      </c>
      <c r="B844" t="e">
        <f t="array" ref="B844" ca="1">_xlfn.XLOOKUP(Tabelle7[[#This Row],[ExperimentID]]&amp;Tabelle7[[#This Row],[NegotiationID]]&amp;Tabelle7[[#This Row],[MessageID]],ALL_IN_ONE[ExperimentID]&amp;ALL_IN_ONE[NegotiationID]&amp;ALL_IN_ONE[MessageID],ALL_IN_ONE[Gesamt_ID],,0)</f>
        <v>#VALUE!</v>
      </c>
      <c r="C844">
        <f>IF(AND($F843=Tabelle7[[#This Row],[ReceiverID]],$G843=Tabelle7[[#This Row],[SenderID]]),$C843,IF(ISBLANK($G843),$C843,$C843+1))</f>
        <v>135</v>
      </c>
      <c r="D844" t="s">
        <v>561</v>
      </c>
      <c r="E844">
        <v>13043</v>
      </c>
      <c r="F844">
        <v>2870</v>
      </c>
      <c r="G844">
        <v>2869</v>
      </c>
      <c r="H844" t="s">
        <v>31</v>
      </c>
      <c r="I844" t="str">
        <f t="array" ref="I844">IFERROR(_xlfn.XLOOKUP(Tabelle7[[#This Row],[NegotiationID]]&amp;"FinalAccept",Tabelle7[NegotiationID]&amp;Tabelle7[ActionType],Tabelle7[ActionType],,0),_xlfn.XLOOKUP(Tabelle7[[#This Row],[NegotiationID]]&amp;"FinalReject",Tabelle7[NegotiationID]&amp;Tabelle7[ActionType],Tabelle7[ActionType],,0))</f>
        <v>FinalAccept</v>
      </c>
      <c r="J844">
        <v>0.58160000000000001</v>
      </c>
      <c r="K844">
        <v>0.2576</v>
      </c>
      <c r="L844">
        <v>0.83919999999999995</v>
      </c>
      <c r="M844">
        <v>0.32400000000000001</v>
      </c>
      <c r="N844">
        <v>408</v>
      </c>
      <c r="O844">
        <v>1753</v>
      </c>
      <c r="P844">
        <v>7</v>
      </c>
      <c r="Q844" s="3" t="s">
        <v>1199</v>
      </c>
    </row>
    <row r="845" ht="15" customHeight="1">
      <c r="A845" t="e">
        <f t="shared" ca="1" si="497"/>
        <v>#VALUE!</v>
      </c>
      <c r="B845" t="e">
        <f t="array" ref="B845" ca="1">_xlfn.XLOOKUP(Tabelle7[[#This Row],[ExperimentID]]&amp;Tabelle7[[#This Row],[NegotiationID]]&amp;Tabelle7[[#This Row],[MessageID]],ALL_IN_ONE[ExperimentID]&amp;ALL_IN_ONE[NegotiationID]&amp;ALL_IN_ONE[MessageID],ALL_IN_ONE[Gesamt_ID],,0)</f>
        <v>#VALUE!</v>
      </c>
      <c r="C845">
        <f>IF(AND($F844=Tabelle7[[#This Row],[ReceiverID]],$G844=Tabelle7[[#This Row],[SenderID]]),$C844,IF(ISBLANK($G844),$C844,$C844+1))</f>
        <v>135</v>
      </c>
      <c r="D845" t="s">
        <v>561</v>
      </c>
      <c r="E845">
        <v>13850</v>
      </c>
      <c r="F845">
        <v>2869</v>
      </c>
      <c r="G845">
        <v>2870</v>
      </c>
      <c r="H845" t="s">
        <v>20</v>
      </c>
      <c r="I845" t="str">
        <f t="array" ref="I845">IFERROR(_xlfn.XLOOKUP(Tabelle7[[#This Row],[NegotiationID]]&amp;"FinalAccept",Tabelle7[NegotiationID]&amp;Tabelle7[ActionType],Tabelle7[ActionType],,0),_xlfn.XLOOKUP(Tabelle7[[#This Row],[NegotiationID]]&amp;"FinalReject",Tabelle7[NegotiationID]&amp;Tabelle7[ActionType],Tabelle7[ActionType],,0))</f>
        <v>FinalAccept</v>
      </c>
      <c r="J845">
        <v>0.2576</v>
      </c>
      <c r="K845">
        <v>0.58160000000000001</v>
      </c>
      <c r="L845">
        <v>0.83919999999999995</v>
      </c>
      <c r="M845">
        <v>0.32400000000000001</v>
      </c>
      <c r="N845">
        <v>49</v>
      </c>
      <c r="O845">
        <v>1753</v>
      </c>
      <c r="P845">
        <v>7</v>
      </c>
      <c r="Q845" s="3" t="s">
        <v>1200</v>
      </c>
    </row>
    <row r="846" ht="15" hidden="1" customHeight="1">
      <c r="A846" t="e">
        <f t="shared" ca="1" si="497"/>
        <v>#VALUE!</v>
      </c>
      <c r="B846" t="e">
        <f t="array" ref="B846" ca="1">_xlfn.XLOOKUP(Tabelle7[[#This Row],[ExperimentID]]&amp;Tabelle7[[#This Row],[NegotiationID]]&amp;Tabelle7[[#This Row],[MessageID]],ALL_IN_ONE[ExperimentID]&amp;ALL_IN_ONE[NegotiationID]&amp;ALL_IN_ONE[MessageID],ALL_IN_ONE[Gesamt_ID],,0)</f>
        <v>#VALUE!</v>
      </c>
      <c r="C846">
        <f>IF(AND($F845=Tabelle7[[#This Row],[ReceiverID]],$G845=Tabelle7[[#This Row],[SenderID]]),$C845,IF(ISBLANK($G845),$C845,$C845+1))</f>
        <v>136</v>
      </c>
      <c r="D846" t="s">
        <v>561</v>
      </c>
      <c r="E846">
        <v>2896</v>
      </c>
      <c r="H846" t="s">
        <v>6019</v>
      </c>
      <c r="I846" t="str">
        <f t="array" ref="I846">IFERROR(_xlfn.XLOOKUP(Tabelle7[[#This Row],[NegotiationID]]&amp;"FinalAccept",Tabelle7[NegotiationID]&amp;Tabelle7[ActionType],Tabelle7[ActionType],,0),_xlfn.XLOOKUP(Tabelle7[[#This Row],[NegotiationID]]&amp;"FinalReject",Tabelle7[NegotiationID]&amp;Tabelle7[ActionType],Tabelle7[ActionType],,0))</f>
        <v>FinalReject</v>
      </c>
      <c r="N846">
        <v>21</v>
      </c>
      <c r="O846">
        <v>1318</v>
      </c>
      <c r="P846">
        <v>8</v>
      </c>
      <c r="Q846" t="s">
        <v>6020</v>
      </c>
    </row>
    <row r="847" ht="15" hidden="1" customHeight="1">
      <c r="A847" t="e">
        <f t="shared" ca="1" si="497"/>
        <v>#VALUE!</v>
      </c>
      <c r="B847" t="e">
        <f t="array" ref="B847" ca="1">_xlfn.XLOOKUP(Tabelle7[[#This Row],[ExperimentID]]&amp;Tabelle7[[#This Row],[NegotiationID]]&amp;Tabelle7[[#This Row],[MessageID]],ALL_IN_ONE[ExperimentID]&amp;ALL_IN_ONE[NegotiationID]&amp;ALL_IN_ONE[MessageID],ALL_IN_ONE[Gesamt_ID],,0)</f>
        <v>#VALUE!</v>
      </c>
      <c r="C847">
        <f>IF(AND($F846=Tabelle7[[#This Row],[ReceiverID]],$G846=Tabelle7[[#This Row],[SenderID]]),$C846,IF(ISBLANK($G846),$C846,$C846+1))</f>
        <v>136</v>
      </c>
      <c r="D847" t="s">
        <v>561</v>
      </c>
      <c r="E847">
        <v>7801</v>
      </c>
      <c r="F847">
        <v>2898</v>
      </c>
      <c r="G847">
        <v>2897</v>
      </c>
      <c r="H847" t="s">
        <v>22</v>
      </c>
      <c r="I847" t="str">
        <f t="array" ref="I847">IFERROR(_xlfn.XLOOKUP(Tabelle7[[#This Row],[NegotiationID]]&amp;"FinalAccept",Tabelle7[NegotiationID]&amp;Tabelle7[ActionType],Tabelle7[ActionType],,0),_xlfn.XLOOKUP(Tabelle7[[#This Row],[NegotiationID]]&amp;"FinalReject",Tabelle7[NegotiationID]&amp;Tabelle7[ActionType],Tabelle7[ActionType],,0))</f>
        <v>FinalReject</v>
      </c>
      <c r="N847">
        <v>190</v>
      </c>
      <c r="O847">
        <v>1318</v>
      </c>
      <c r="P847">
        <v>8</v>
      </c>
      <c r="Q847" s="3" t="s">
        <v>6275</v>
      </c>
    </row>
    <row r="848" ht="15" hidden="1" customHeight="1">
      <c r="A848" t="e">
        <f t="shared" ca="1" si="497"/>
        <v>#VALUE!</v>
      </c>
      <c r="B848" t="e">
        <f t="array" ref="B848" ca="1">_xlfn.XLOOKUP(Tabelle7[[#This Row],[ExperimentID]]&amp;Tabelle7[[#This Row],[NegotiationID]]&amp;Tabelle7[[#This Row],[MessageID]],ALL_IN_ONE[ExperimentID]&amp;ALL_IN_ONE[NegotiationID]&amp;ALL_IN_ONE[MessageID],ALL_IN_ONE[Gesamt_ID],,0)</f>
        <v>#VALUE!</v>
      </c>
      <c r="C848">
        <f>IF(AND($F847=Tabelle7[[#This Row],[ReceiverID]],$G847=Tabelle7[[#This Row],[SenderID]]),$C847,IF(ISBLANK($G847),$C847,$C847+1))</f>
        <v>136</v>
      </c>
      <c r="D848" t="s">
        <v>561</v>
      </c>
      <c r="E848">
        <v>9152</v>
      </c>
      <c r="F848">
        <v>2897</v>
      </c>
      <c r="G848">
        <v>2898</v>
      </c>
      <c r="H848" t="s">
        <v>24</v>
      </c>
      <c r="I848" t="str">
        <f t="array" ref="I848">IFERROR(_xlfn.XLOOKUP(Tabelle7[[#This Row],[NegotiationID]]&amp;"FinalAccept",Tabelle7[NegotiationID]&amp;Tabelle7[ActionType],Tabelle7[ActionType],,0),_xlfn.XLOOKUP(Tabelle7[[#This Row],[NegotiationID]]&amp;"FinalReject",Tabelle7[NegotiationID]&amp;Tabelle7[ActionType],Tabelle7[ActionType],,0))</f>
        <v>FinalReject</v>
      </c>
      <c r="N848">
        <v>87</v>
      </c>
      <c r="O848">
        <v>1318</v>
      </c>
      <c r="P848">
        <v>8</v>
      </c>
      <c r="Q848" s="3" t="s">
        <v>6276</v>
      </c>
    </row>
    <row r="849" ht="15" customHeight="1">
      <c r="A849" t="e">
        <f t="shared" ca="1" si="497"/>
        <v>#VALUE!</v>
      </c>
      <c r="B849" t="e">
        <f t="array" ref="B849" ca="1">_xlfn.XLOOKUP(Tabelle7[[#This Row],[ExperimentID]]&amp;Tabelle7[[#This Row],[NegotiationID]]&amp;Tabelle7[[#This Row],[MessageID]],ALL_IN_ONE[ExperimentID]&amp;ALL_IN_ONE[NegotiationID]&amp;ALL_IN_ONE[MessageID],ALL_IN_ONE[Gesamt_ID],,0)</f>
        <v>#VALUE!</v>
      </c>
      <c r="C849">
        <f>IF(AND($F848=Tabelle7[[#This Row],[ReceiverID]],$G848=Tabelle7[[#This Row],[SenderID]]),$C848,IF(ISBLANK($G848),$C848,$C848+1))</f>
        <v>136</v>
      </c>
      <c r="D849" t="s">
        <v>561</v>
      </c>
      <c r="E849">
        <v>9787</v>
      </c>
      <c r="F849">
        <v>2898</v>
      </c>
      <c r="G849">
        <v>2897</v>
      </c>
      <c r="H849" t="s">
        <v>19</v>
      </c>
      <c r="I849" t="str">
        <f t="array" ref="I849">IFERROR(_xlfn.XLOOKUP(Tabelle7[[#This Row],[NegotiationID]]&amp;"FinalAccept",Tabelle7[NegotiationID]&amp;Tabelle7[ActionType],Tabelle7[ActionType],,0),_xlfn.XLOOKUP(Tabelle7[[#This Row],[NegotiationID]]&amp;"FinalReject",Tabelle7[NegotiationID]&amp;Tabelle7[ActionType],Tabelle7[ActionType],,0))</f>
        <v>FinalReject</v>
      </c>
      <c r="J849">
        <v>0.96799999999999997</v>
      </c>
      <c r="K849">
        <v>0.12920000000000001</v>
      </c>
      <c r="L849">
        <v>1.0972</v>
      </c>
      <c r="M849">
        <v>0.83879999999999999</v>
      </c>
      <c r="N849">
        <v>228</v>
      </c>
      <c r="O849">
        <v>1318</v>
      </c>
      <c r="P849">
        <v>8</v>
      </c>
      <c r="Q849" s="3" t="s">
        <v>1201</v>
      </c>
    </row>
    <row r="850" ht="15" customHeight="1">
      <c r="A850" t="e">
        <f t="shared" ca="1" si="497"/>
        <v>#VALUE!</v>
      </c>
      <c r="B850" t="e">
        <f t="array" ref="B850" ca="1">_xlfn.XLOOKUP(Tabelle7[[#This Row],[ExperimentID]]&amp;Tabelle7[[#This Row],[NegotiationID]]&amp;Tabelle7[[#This Row],[MessageID]],ALL_IN_ONE[ExperimentID]&amp;ALL_IN_ONE[NegotiationID]&amp;ALL_IN_ONE[MessageID],ALL_IN_ONE[Gesamt_ID],,0)</f>
        <v>#VALUE!</v>
      </c>
      <c r="C850">
        <f>IF(AND($F849=Tabelle7[[#This Row],[ReceiverID]],$G849=Tabelle7[[#This Row],[SenderID]]),$C849,IF(ISBLANK($G849),$C849,$C849+1))</f>
        <v>136</v>
      </c>
      <c r="D850" t="s">
        <v>561</v>
      </c>
      <c r="E850">
        <v>10586</v>
      </c>
      <c r="F850">
        <v>2897</v>
      </c>
      <c r="G850">
        <v>2898</v>
      </c>
      <c r="H850" t="s">
        <v>31</v>
      </c>
      <c r="I850" t="str">
        <f t="array" ref="I850">IFERROR(_xlfn.XLOOKUP(Tabelle7[[#This Row],[NegotiationID]]&amp;"FinalAccept",Tabelle7[NegotiationID]&amp;Tabelle7[ActionType],Tabelle7[ActionType],,0),_xlfn.XLOOKUP(Tabelle7[[#This Row],[NegotiationID]]&amp;"FinalReject",Tabelle7[NegotiationID]&amp;Tabelle7[ActionType],Tabelle7[ActionType],,0))</f>
        <v>FinalReject</v>
      </c>
      <c r="J850">
        <v>0.81759999999999999</v>
      </c>
      <c r="K850">
        <v>0.1484</v>
      </c>
      <c r="L850">
        <v>0.96599999999999997</v>
      </c>
      <c r="M850">
        <v>0.66920000000000002</v>
      </c>
      <c r="N850">
        <v>262</v>
      </c>
      <c r="O850">
        <v>1318</v>
      </c>
      <c r="P850">
        <v>8</v>
      </c>
      <c r="Q850" s="3" t="s">
        <v>1202</v>
      </c>
    </row>
    <row r="851" ht="15" customHeight="1">
      <c r="A851" t="e">
        <f t="shared" ca="1" si="497"/>
        <v>#VALUE!</v>
      </c>
      <c r="B851" t="e">
        <f t="array" ref="B851" ca="1">_xlfn.XLOOKUP(Tabelle7[[#This Row],[ExperimentID]]&amp;Tabelle7[[#This Row],[NegotiationID]]&amp;Tabelle7[[#This Row],[MessageID]],ALL_IN_ONE[ExperimentID]&amp;ALL_IN_ONE[NegotiationID]&amp;ALL_IN_ONE[MessageID],ALL_IN_ONE[Gesamt_ID],,0)</f>
        <v>#VALUE!</v>
      </c>
      <c r="C851">
        <f>IF(AND($F850=Tabelle7[[#This Row],[ReceiverID]],$G850=Tabelle7[[#This Row],[SenderID]]),$C850,IF(ISBLANK($G850),$C850,$C850+1))</f>
        <v>136</v>
      </c>
      <c r="D851" t="s">
        <v>561</v>
      </c>
      <c r="E851">
        <v>11431</v>
      </c>
      <c r="F851">
        <v>2898</v>
      </c>
      <c r="G851">
        <v>2897</v>
      </c>
      <c r="H851" t="s">
        <v>31</v>
      </c>
      <c r="I851" t="str">
        <f t="array" ref="I851">IFERROR(_xlfn.XLOOKUP(Tabelle7[[#This Row],[NegotiationID]]&amp;"FinalAccept",Tabelle7[NegotiationID]&amp;Tabelle7[ActionType],Tabelle7[ActionType],,0),_xlfn.XLOOKUP(Tabelle7[[#This Row],[NegotiationID]]&amp;"FinalReject",Tabelle7[NegotiationID]&amp;Tabelle7[ActionType],Tabelle7[ActionType],,0))</f>
        <v>FinalReject</v>
      </c>
      <c r="J851">
        <v>0.54959999999999998</v>
      </c>
      <c r="K851">
        <v>0.5444</v>
      </c>
      <c r="L851">
        <v>1.0940000000000001</v>
      </c>
      <c r="M851">
        <v>0.0051999999999999998</v>
      </c>
      <c r="N851">
        <v>124</v>
      </c>
      <c r="O851">
        <v>1318</v>
      </c>
      <c r="P851">
        <v>8</v>
      </c>
      <c r="Q851" s="3" t="s">
        <v>1203</v>
      </c>
    </row>
    <row r="852" ht="15" customHeight="1">
      <c r="A852" t="e">
        <f t="shared" ca="1" si="497"/>
        <v>#VALUE!</v>
      </c>
      <c r="B852" t="e">
        <f t="array" ref="B852" ca="1">_xlfn.XLOOKUP(Tabelle7[[#This Row],[ExperimentID]]&amp;Tabelle7[[#This Row],[NegotiationID]]&amp;Tabelle7[[#This Row],[MessageID]],ALL_IN_ONE[ExperimentID]&amp;ALL_IN_ONE[NegotiationID]&amp;ALL_IN_ONE[MessageID],ALL_IN_ONE[Gesamt_ID],,0)</f>
        <v>#VALUE!</v>
      </c>
      <c r="C852">
        <f>IF(AND($F851=Tabelle7[[#This Row],[ReceiverID]],$G851=Tabelle7[[#This Row],[SenderID]]),$C851,IF(ISBLANK($G851),$C851,$C851+1))</f>
        <v>136</v>
      </c>
      <c r="D852" t="s">
        <v>561</v>
      </c>
      <c r="E852">
        <v>11683</v>
      </c>
      <c r="F852">
        <v>2897</v>
      </c>
      <c r="G852">
        <v>2898</v>
      </c>
      <c r="H852" t="s">
        <v>31</v>
      </c>
      <c r="I852" t="str">
        <f t="array" ref="I852">IFERROR(_xlfn.XLOOKUP(Tabelle7[[#This Row],[NegotiationID]]&amp;"FinalAccept",Tabelle7[NegotiationID]&amp;Tabelle7[ActionType],Tabelle7[ActionType],,0),_xlfn.XLOOKUP(Tabelle7[[#This Row],[NegotiationID]]&amp;"FinalReject",Tabelle7[NegotiationID]&amp;Tabelle7[ActionType],Tabelle7[ActionType],,0))</f>
        <v>FinalReject</v>
      </c>
      <c r="J852">
        <v>0.63759999999999994</v>
      </c>
      <c r="K852">
        <v>0.2016</v>
      </c>
      <c r="L852">
        <v>0.83919999999999995</v>
      </c>
      <c r="M852">
        <v>0.436</v>
      </c>
      <c r="N852">
        <v>234</v>
      </c>
      <c r="O852">
        <v>1318</v>
      </c>
      <c r="P852">
        <v>8</v>
      </c>
      <c r="Q852" s="3" t="s">
        <v>1204</v>
      </c>
    </row>
    <row r="853" ht="15" customHeight="1">
      <c r="A853" t="e">
        <f t="shared" ca="1" si="497"/>
        <v>#VALUE!</v>
      </c>
      <c r="B853" t="e">
        <f t="array" ref="B853" ca="1">_xlfn.XLOOKUP(Tabelle7[[#This Row],[ExperimentID]]&amp;Tabelle7[[#This Row],[NegotiationID]]&amp;Tabelle7[[#This Row],[MessageID]],ALL_IN_ONE[ExperimentID]&amp;ALL_IN_ONE[NegotiationID]&amp;ALL_IN_ONE[MessageID],ALL_IN_ONE[Gesamt_ID],,0)</f>
        <v>#VALUE!</v>
      </c>
      <c r="C853">
        <f>IF(AND($F852=Tabelle7[[#This Row],[ReceiverID]],$G852=Tabelle7[[#This Row],[SenderID]]),$C852,IF(ISBLANK($G852),$C852,$C852+1))</f>
        <v>136</v>
      </c>
      <c r="D853" t="s">
        <v>561</v>
      </c>
      <c r="E853">
        <v>12892</v>
      </c>
      <c r="F853">
        <v>2898</v>
      </c>
      <c r="G853">
        <v>2897</v>
      </c>
      <c r="H853" t="s">
        <v>40</v>
      </c>
      <c r="I853" t="str">
        <f t="array" ref="I853">IFERROR(_xlfn.XLOOKUP(Tabelle7[[#This Row],[NegotiationID]]&amp;"FinalAccept",Tabelle7[NegotiationID]&amp;Tabelle7[ActionType],Tabelle7[ActionType],,0),_xlfn.XLOOKUP(Tabelle7[[#This Row],[NegotiationID]]&amp;"FinalReject",Tabelle7[NegotiationID]&amp;Tabelle7[ActionType],Tabelle7[ActionType],,0))</f>
        <v>FinalReject</v>
      </c>
      <c r="J853">
        <v>0.2016</v>
      </c>
      <c r="K853">
        <v>0.63759999999999994</v>
      </c>
      <c r="L853">
        <v>0.83919999999999995</v>
      </c>
      <c r="M853">
        <v>0.436</v>
      </c>
      <c r="N853">
        <v>172</v>
      </c>
      <c r="O853">
        <v>1318</v>
      </c>
      <c r="P853">
        <v>8</v>
      </c>
      <c r="Q853" s="3" t="s">
        <v>1205</v>
      </c>
    </row>
    <row r="854" ht="15" hidden="1" customHeight="1">
      <c r="A854" t="e">
        <f t="shared" ca="1" si="497"/>
        <v>#VALUE!</v>
      </c>
      <c r="B854" t="e">
        <f t="array" ref="B854" ca="1">_xlfn.XLOOKUP(Tabelle7[[#This Row],[ExperimentID]]&amp;Tabelle7[[#This Row],[NegotiationID]]&amp;Tabelle7[[#This Row],[MessageID]],ALL_IN_ONE[ExperimentID]&amp;ALL_IN_ONE[NegotiationID]&amp;ALL_IN_ONE[MessageID],ALL_IN_ONE[Gesamt_ID],,0)</f>
        <v>#VALUE!</v>
      </c>
      <c r="C854">
        <f>IF(AND($F853=Tabelle7[[#This Row],[ReceiverID]],$G853=Tabelle7[[#This Row],[SenderID]]),$C853,IF(ISBLANK($G853),$C853,$C853+1))</f>
        <v>137</v>
      </c>
      <c r="D854" t="s">
        <v>561</v>
      </c>
      <c r="E854">
        <v>2924</v>
      </c>
      <c r="H854" t="s">
        <v>6019</v>
      </c>
      <c r="I854" t="str">
        <f t="array" ref="I854">IFERROR(_xlfn.XLOOKUP(Tabelle7[[#This Row],[NegotiationID]]&amp;"FinalAccept",Tabelle7[NegotiationID]&amp;Tabelle7[ActionType],Tabelle7[ActionType],,0),_xlfn.XLOOKUP(Tabelle7[[#This Row],[NegotiationID]]&amp;"FinalReject",Tabelle7[NegotiationID]&amp;Tabelle7[ActionType],Tabelle7[ActionType],,0))</f>
        <v>FinalReject</v>
      </c>
      <c r="N854">
        <v>21</v>
      </c>
      <c r="O854">
        <v>969</v>
      </c>
      <c r="P854">
        <v>8</v>
      </c>
      <c r="Q854" t="s">
        <v>6020</v>
      </c>
    </row>
    <row r="855" ht="15" customHeight="1">
      <c r="A855" t="e">
        <f t="shared" ca="1" si="497"/>
        <v>#VALUE!</v>
      </c>
      <c r="B855" t="e">
        <f t="array" ref="B855" ca="1">_xlfn.XLOOKUP(Tabelle7[[#This Row],[ExperimentID]]&amp;Tabelle7[[#This Row],[NegotiationID]]&amp;Tabelle7[[#This Row],[MessageID]],ALL_IN_ONE[ExperimentID]&amp;ALL_IN_ONE[NegotiationID]&amp;ALL_IN_ONE[MessageID],ALL_IN_ONE[Gesamt_ID],,0)</f>
        <v>#VALUE!</v>
      </c>
      <c r="C855">
        <f>IF(AND($F854=Tabelle7[[#This Row],[ReceiverID]],$G854=Tabelle7[[#This Row],[SenderID]]),$C854,IF(ISBLANK($G854),$C854,$C854+1))</f>
        <v>137</v>
      </c>
      <c r="D855" t="s">
        <v>561</v>
      </c>
      <c r="E855">
        <v>9107</v>
      </c>
      <c r="F855">
        <v>2926</v>
      </c>
      <c r="G855">
        <v>2925</v>
      </c>
      <c r="H855" t="s">
        <v>19</v>
      </c>
      <c r="I855" t="str">
        <f t="array" ref="I855">IFERROR(_xlfn.XLOOKUP(Tabelle7[[#This Row],[NegotiationID]]&amp;"FinalAccept",Tabelle7[NegotiationID]&amp;Tabelle7[ActionType],Tabelle7[ActionType],,0),_xlfn.XLOOKUP(Tabelle7[[#This Row],[NegotiationID]]&amp;"FinalReject",Tabelle7[NegotiationID]&amp;Tabelle7[ActionType],Tabelle7[ActionType],,0))</f>
        <v>FinalReject</v>
      </c>
      <c r="J855">
        <v>1</v>
      </c>
      <c r="K855">
        <v>0.1084</v>
      </c>
      <c r="L855">
        <v>1.1084000000000001</v>
      </c>
      <c r="M855">
        <v>0.89159999999999995</v>
      </c>
      <c r="N855">
        <v>80</v>
      </c>
      <c r="O855">
        <v>969</v>
      </c>
      <c r="P855">
        <v>8</v>
      </c>
      <c r="Q855" s="3" t="s">
        <v>1206</v>
      </c>
    </row>
    <row r="856" ht="15" customHeight="1">
      <c r="A856" t="e">
        <f t="shared" ca="1" si="497"/>
        <v>#VALUE!</v>
      </c>
      <c r="B856" t="e">
        <f t="array" ref="B856" ca="1">_xlfn.XLOOKUP(Tabelle7[[#This Row],[ExperimentID]]&amp;Tabelle7[[#This Row],[NegotiationID]]&amp;Tabelle7[[#This Row],[MessageID]],ALL_IN_ONE[ExperimentID]&amp;ALL_IN_ONE[NegotiationID]&amp;ALL_IN_ONE[MessageID],ALL_IN_ONE[Gesamt_ID],,0)</f>
        <v>#VALUE!</v>
      </c>
      <c r="C856">
        <f>IF(AND($F855=Tabelle7[[#This Row],[ReceiverID]],$G855=Tabelle7[[#This Row],[SenderID]]),$C855,IF(ISBLANK($G855),$C855,$C855+1))</f>
        <v>137</v>
      </c>
      <c r="D856" t="s">
        <v>561</v>
      </c>
      <c r="E856">
        <v>9342</v>
      </c>
      <c r="F856">
        <v>2925</v>
      </c>
      <c r="G856">
        <v>2926</v>
      </c>
      <c r="H856" t="s">
        <v>31</v>
      </c>
      <c r="I856" t="str">
        <f t="array" ref="I856">IFERROR(_xlfn.XLOOKUP(Tabelle7[[#This Row],[NegotiationID]]&amp;"FinalAccept",Tabelle7[NegotiationID]&amp;Tabelle7[ActionType],Tabelle7[ActionType],,0),_xlfn.XLOOKUP(Tabelle7[[#This Row],[NegotiationID]]&amp;"FinalReject",Tabelle7[NegotiationID]&amp;Tabelle7[ActionType],Tabelle7[ActionType],,0))</f>
        <v>FinalReject</v>
      </c>
      <c r="J856">
        <v>1</v>
      </c>
      <c r="K856">
        <v>0.12540000000000001</v>
      </c>
      <c r="L856">
        <v>1.1254</v>
      </c>
      <c r="M856">
        <v>0.87460000000000004</v>
      </c>
      <c r="N856">
        <v>263</v>
      </c>
      <c r="O856">
        <v>969</v>
      </c>
      <c r="P856">
        <v>8</v>
      </c>
      <c r="Q856" s="3" t="s">
        <v>1207</v>
      </c>
    </row>
    <row r="857" ht="15" customHeight="1">
      <c r="A857" t="e">
        <f t="shared" ca="1" si="497"/>
        <v>#VALUE!</v>
      </c>
      <c r="B857" t="e">
        <f t="array" ref="B857" ca="1">_xlfn.XLOOKUP(Tabelle7[[#This Row],[ExperimentID]]&amp;Tabelle7[[#This Row],[NegotiationID]]&amp;Tabelle7[[#This Row],[MessageID]],ALL_IN_ONE[ExperimentID]&amp;ALL_IN_ONE[NegotiationID]&amp;ALL_IN_ONE[MessageID],ALL_IN_ONE[Gesamt_ID],,0)</f>
        <v>#VALUE!</v>
      </c>
      <c r="C857">
        <f>IF(AND($F856=Tabelle7[[#This Row],[ReceiverID]],$G856=Tabelle7[[#This Row],[SenderID]]),$C856,IF(ISBLANK($G856),$C856,$C856+1))</f>
        <v>137</v>
      </c>
      <c r="D857" t="s">
        <v>561</v>
      </c>
      <c r="E857">
        <v>11082</v>
      </c>
      <c r="F857">
        <v>2926</v>
      </c>
      <c r="G857">
        <v>2925</v>
      </c>
      <c r="H857" t="s">
        <v>31</v>
      </c>
      <c r="I857" t="str">
        <f t="array" ref="I857">IFERROR(_xlfn.XLOOKUP(Tabelle7[[#This Row],[NegotiationID]]&amp;"FinalAccept",Tabelle7[NegotiationID]&amp;Tabelle7[ActionType],Tabelle7[ActionType],,0),_xlfn.XLOOKUP(Tabelle7[[#This Row],[NegotiationID]]&amp;"FinalReject",Tabelle7[NegotiationID]&amp;Tabelle7[ActionType],Tabelle7[ActionType],,0))</f>
        <v>FinalReject</v>
      </c>
      <c r="J857">
        <v>0.72660000000000002</v>
      </c>
      <c r="K857">
        <v>0.374</v>
      </c>
      <c r="L857">
        <v>1.1006</v>
      </c>
      <c r="M857">
        <v>0.35260000000000002</v>
      </c>
      <c r="N857">
        <v>124</v>
      </c>
      <c r="O857">
        <v>969</v>
      </c>
      <c r="P857">
        <v>8</v>
      </c>
      <c r="Q857" s="3" t="s">
        <v>1208</v>
      </c>
    </row>
    <row r="858" ht="15" customHeight="1">
      <c r="A858" t="e">
        <f t="shared" ca="1" si="497"/>
        <v>#VALUE!</v>
      </c>
      <c r="B858" t="e">
        <f t="array" ref="B858" ca="1">_xlfn.XLOOKUP(Tabelle7[[#This Row],[ExperimentID]]&amp;Tabelle7[[#This Row],[NegotiationID]]&amp;Tabelle7[[#This Row],[MessageID]],ALL_IN_ONE[ExperimentID]&amp;ALL_IN_ONE[NegotiationID]&amp;ALL_IN_ONE[MessageID],ALL_IN_ONE[Gesamt_ID],,0)</f>
        <v>#VALUE!</v>
      </c>
      <c r="C858">
        <f>IF(AND($F857=Tabelle7[[#This Row],[ReceiverID]],$G857=Tabelle7[[#This Row],[SenderID]]),$C857,IF(ISBLANK($G857),$C857,$C857+1))</f>
        <v>137</v>
      </c>
      <c r="D858" t="s">
        <v>561</v>
      </c>
      <c r="E858">
        <v>12407</v>
      </c>
      <c r="F858">
        <v>2925</v>
      </c>
      <c r="G858">
        <v>2926</v>
      </c>
      <c r="H858" t="s">
        <v>31</v>
      </c>
      <c r="I858" t="str">
        <f t="array" ref="I858">IFERROR(_xlfn.XLOOKUP(Tabelle7[[#This Row],[NegotiationID]]&amp;"FinalAccept",Tabelle7[NegotiationID]&amp;Tabelle7[ActionType],Tabelle7[ActionType],,0),_xlfn.XLOOKUP(Tabelle7[[#This Row],[NegotiationID]]&amp;"FinalReject",Tabelle7[NegotiationID]&amp;Tabelle7[ActionType],Tabelle7[ActionType],,0))</f>
        <v>FinalReject</v>
      </c>
      <c r="J858">
        <v>0.62</v>
      </c>
      <c r="K858">
        <v>0.37859999999999999</v>
      </c>
      <c r="L858">
        <v>0.99860000000000004</v>
      </c>
      <c r="M858">
        <v>0.2414</v>
      </c>
      <c r="N858">
        <v>113</v>
      </c>
      <c r="O858">
        <v>969</v>
      </c>
      <c r="P858">
        <v>8</v>
      </c>
      <c r="Q858" s="3" t="s">
        <v>1209</v>
      </c>
    </row>
    <row r="859" ht="15" customHeight="1">
      <c r="A859" t="e">
        <f t="shared" ca="1" si="497"/>
        <v>#VALUE!</v>
      </c>
      <c r="B859" t="e">
        <f t="array" ref="B859" ca="1">_xlfn.XLOOKUP(Tabelle7[[#This Row],[ExperimentID]]&amp;Tabelle7[[#This Row],[NegotiationID]]&amp;Tabelle7[[#This Row],[MessageID]],ALL_IN_ONE[ExperimentID]&amp;ALL_IN_ONE[NegotiationID]&amp;ALL_IN_ONE[MessageID],ALL_IN_ONE[Gesamt_ID],,0)</f>
        <v>#VALUE!</v>
      </c>
      <c r="C859">
        <f>IF(AND($F858=Tabelle7[[#This Row],[ReceiverID]],$G858=Tabelle7[[#This Row],[SenderID]]),$C858,IF(ISBLANK($G858),$C858,$C858+1))</f>
        <v>137</v>
      </c>
      <c r="D859" t="s">
        <v>561</v>
      </c>
      <c r="E859">
        <v>13239</v>
      </c>
      <c r="F859">
        <v>2926</v>
      </c>
      <c r="G859">
        <v>2925</v>
      </c>
      <c r="H859" t="s">
        <v>31</v>
      </c>
      <c r="I859" t="str">
        <f t="array" ref="I859">IFERROR(_xlfn.XLOOKUP(Tabelle7[[#This Row],[NegotiationID]]&amp;"FinalAccept",Tabelle7[NegotiationID]&amp;Tabelle7[ActionType],Tabelle7[ActionType],,0),_xlfn.XLOOKUP(Tabelle7[[#This Row],[NegotiationID]]&amp;"FinalReject",Tabelle7[NegotiationID]&amp;Tabelle7[ActionType],Tabelle7[ActionType],,0))</f>
        <v>FinalReject</v>
      </c>
      <c r="J859">
        <v>0.63380000000000003</v>
      </c>
      <c r="K859">
        <v>0.35999999999999999</v>
      </c>
      <c r="L859">
        <v>0.99380000000000002</v>
      </c>
      <c r="M859">
        <v>0.27379999999999999</v>
      </c>
      <c r="N859">
        <v>85</v>
      </c>
      <c r="O859">
        <v>969</v>
      </c>
      <c r="P859">
        <v>8</v>
      </c>
      <c r="Q859" s="3" t="s">
        <v>1210</v>
      </c>
    </row>
    <row r="860" ht="15" customHeight="1">
      <c r="A860" t="e">
        <f t="shared" ca="1" si="497"/>
        <v>#VALUE!</v>
      </c>
      <c r="B860" t="e">
        <f t="array" ref="B860" ca="1">_xlfn.XLOOKUP(Tabelle7[[#This Row],[ExperimentID]]&amp;Tabelle7[[#This Row],[NegotiationID]]&amp;Tabelle7[[#This Row],[MessageID]],ALL_IN_ONE[ExperimentID]&amp;ALL_IN_ONE[NegotiationID]&amp;ALL_IN_ONE[MessageID],ALL_IN_ONE[Gesamt_ID],,0)</f>
        <v>#VALUE!</v>
      </c>
      <c r="C860">
        <f>IF(AND($F859=Tabelle7[[#This Row],[ReceiverID]],$G859=Tabelle7[[#This Row],[SenderID]]),$C859,IF(ISBLANK($G859),$C859,$C859+1))</f>
        <v>137</v>
      </c>
      <c r="D860" t="s">
        <v>561</v>
      </c>
      <c r="E860">
        <v>13420</v>
      </c>
      <c r="F860">
        <v>2925</v>
      </c>
      <c r="G860">
        <v>2926</v>
      </c>
      <c r="H860" t="s">
        <v>31</v>
      </c>
      <c r="I860" t="str">
        <f t="array" ref="I860">IFERROR(_xlfn.XLOOKUP(Tabelle7[[#This Row],[NegotiationID]]&amp;"FinalAccept",Tabelle7[NegotiationID]&amp;Tabelle7[ActionType],Tabelle7[ActionType],,0),_xlfn.XLOOKUP(Tabelle7[[#This Row],[NegotiationID]]&amp;"FinalReject",Tabelle7[NegotiationID]&amp;Tabelle7[ActionType],Tabelle7[ActionType],,0))</f>
        <v>FinalReject</v>
      </c>
      <c r="J860">
        <v>0.70479999999999998</v>
      </c>
      <c r="K860">
        <v>0.29220000000000002</v>
      </c>
      <c r="L860">
        <v>0.997</v>
      </c>
      <c r="M860">
        <v>0.41260000000000002</v>
      </c>
      <c r="N860">
        <v>148</v>
      </c>
      <c r="O860">
        <v>969</v>
      </c>
      <c r="P860">
        <v>8</v>
      </c>
      <c r="Q860" s="3" t="s">
        <v>1211</v>
      </c>
    </row>
    <row r="861" ht="15" customHeight="1">
      <c r="A861" t="e">
        <f t="shared" ca="1" si="497"/>
        <v>#VALUE!</v>
      </c>
      <c r="B861" t="e">
        <f t="array" ref="B861" ca="1">_xlfn.XLOOKUP(Tabelle7[[#This Row],[ExperimentID]]&amp;Tabelle7[[#This Row],[NegotiationID]]&amp;Tabelle7[[#This Row],[MessageID]],ALL_IN_ONE[ExperimentID]&amp;ALL_IN_ONE[NegotiationID]&amp;ALL_IN_ONE[MessageID],ALL_IN_ONE[Gesamt_ID],,0)</f>
        <v>#VALUE!</v>
      </c>
      <c r="C861">
        <f>IF(AND($F860=Tabelle7[[#This Row],[ReceiverID]],$G860=Tabelle7[[#This Row],[SenderID]]),$C860,IF(ISBLANK($G860),$C860,$C860+1))</f>
        <v>137</v>
      </c>
      <c r="D861" t="s">
        <v>561</v>
      </c>
      <c r="E861">
        <v>14310</v>
      </c>
      <c r="F861">
        <v>2926</v>
      </c>
      <c r="G861">
        <v>2925</v>
      </c>
      <c r="H861" t="s">
        <v>40</v>
      </c>
      <c r="I861" t="str">
        <f t="array" ref="I861">IFERROR(_xlfn.XLOOKUP(Tabelle7[[#This Row],[NegotiationID]]&amp;"FinalAccept",Tabelle7[NegotiationID]&amp;Tabelle7[ActionType],Tabelle7[ActionType],,0),_xlfn.XLOOKUP(Tabelle7[[#This Row],[NegotiationID]]&amp;"FinalReject",Tabelle7[NegotiationID]&amp;Tabelle7[ActionType],Tabelle7[ActionType],,0))</f>
        <v>FinalReject</v>
      </c>
      <c r="J861">
        <v>0.29220000000000002</v>
      </c>
      <c r="K861">
        <v>0.70479999999999998</v>
      </c>
      <c r="L861">
        <v>0.997</v>
      </c>
      <c r="M861">
        <v>0.41260000000000002</v>
      </c>
      <c r="N861">
        <v>135</v>
      </c>
      <c r="O861">
        <v>969</v>
      </c>
      <c r="P861">
        <v>8</v>
      </c>
      <c r="Q861" s="3" t="s">
        <v>1212</v>
      </c>
    </row>
    <row r="862" ht="15" hidden="1" customHeight="1">
      <c r="A862" t="e">
        <f t="shared" ca="1" si="497"/>
        <v>#VALUE!</v>
      </c>
      <c r="B862" t="e">
        <f t="array" ref="B862" ca="1">_xlfn.XLOOKUP(Tabelle7[[#This Row],[ExperimentID]]&amp;Tabelle7[[#This Row],[NegotiationID]]&amp;Tabelle7[[#This Row],[MessageID]],ALL_IN_ONE[ExperimentID]&amp;ALL_IN_ONE[NegotiationID]&amp;ALL_IN_ONE[MessageID],ALL_IN_ONE[Gesamt_ID],,0)</f>
        <v>#VALUE!</v>
      </c>
      <c r="C862">
        <f>IF(AND($F861=Tabelle7[[#This Row],[ReceiverID]],$G861=Tabelle7[[#This Row],[SenderID]]),$C861,IF(ISBLANK($G861),$C861,$C861+1))</f>
        <v>138</v>
      </c>
      <c r="D862" t="s">
        <v>561</v>
      </c>
      <c r="E862">
        <v>2952</v>
      </c>
      <c r="H862" t="s">
        <v>6019</v>
      </c>
      <c r="I862" t="str">
        <f t="array" ref="I862">IFERROR(_xlfn.XLOOKUP(Tabelle7[[#This Row],[NegotiationID]]&amp;"FinalAccept",Tabelle7[NegotiationID]&amp;Tabelle7[ActionType],Tabelle7[ActionType],,0),_xlfn.XLOOKUP(Tabelle7[[#This Row],[NegotiationID]]&amp;"FinalReject",Tabelle7[NegotiationID]&amp;Tabelle7[ActionType],Tabelle7[ActionType],,0))</f>
        <v>FinalReject</v>
      </c>
      <c r="N862">
        <v>21</v>
      </c>
      <c r="O862">
        <v>1569</v>
      </c>
      <c r="P862">
        <v>12</v>
      </c>
      <c r="Q862" t="s">
        <v>6020</v>
      </c>
    </row>
    <row r="863" ht="15" customHeight="1">
      <c r="A863" t="e">
        <f t="shared" ca="1" si="497"/>
        <v>#VALUE!</v>
      </c>
      <c r="B863" t="e">
        <f t="array" ref="B863" ca="1">_xlfn.XLOOKUP(Tabelle7[[#This Row],[ExperimentID]]&amp;Tabelle7[[#This Row],[NegotiationID]]&amp;Tabelle7[[#This Row],[MessageID]],ALL_IN_ONE[ExperimentID]&amp;ALL_IN_ONE[NegotiationID]&amp;ALL_IN_ONE[MessageID],ALL_IN_ONE[Gesamt_ID],,0)</f>
        <v>#VALUE!</v>
      </c>
      <c r="C863">
        <f>IF(AND($F862=Tabelle7[[#This Row],[ReceiverID]],$G862=Tabelle7[[#This Row],[SenderID]]),$C862,IF(ISBLANK($G862),$C862,$C862+1))</f>
        <v>138</v>
      </c>
      <c r="D863" t="s">
        <v>561</v>
      </c>
      <c r="E863">
        <v>8089</v>
      </c>
      <c r="F863">
        <v>2954</v>
      </c>
      <c r="G863">
        <v>2953</v>
      </c>
      <c r="H863" t="s">
        <v>19</v>
      </c>
      <c r="I863" t="str">
        <f t="array" ref="I863">IFERROR(_xlfn.XLOOKUP(Tabelle7[[#This Row],[NegotiationID]]&amp;"FinalAccept",Tabelle7[NegotiationID]&amp;Tabelle7[ActionType],Tabelle7[ActionType],,0),_xlfn.XLOOKUP(Tabelle7[[#This Row],[NegotiationID]]&amp;"FinalReject",Tabelle7[NegotiationID]&amp;Tabelle7[ActionType],Tabelle7[ActionType],,0))</f>
        <v>FinalReject</v>
      </c>
      <c r="J863">
        <v>0.81979999999999997</v>
      </c>
      <c r="K863">
        <v>0.13400000000000001</v>
      </c>
      <c r="L863">
        <v>0.95379999999999998</v>
      </c>
      <c r="M863">
        <v>0.68579999999999997</v>
      </c>
      <c r="N863">
        <v>344</v>
      </c>
      <c r="O863">
        <v>1569</v>
      </c>
      <c r="P863">
        <v>12</v>
      </c>
      <c r="Q863" s="3" t="s">
        <v>1213</v>
      </c>
    </row>
    <row r="864" ht="15" hidden="1" customHeight="1">
      <c r="A864" t="e">
        <f t="shared" ca="1" si="497"/>
        <v>#VALUE!</v>
      </c>
      <c r="B864" t="e">
        <f t="array" ref="B864" ca="1">_xlfn.XLOOKUP(Tabelle7[[#This Row],[ExperimentID]]&amp;Tabelle7[[#This Row],[NegotiationID]]&amp;Tabelle7[[#This Row],[MessageID]],ALL_IN_ONE[ExperimentID]&amp;ALL_IN_ONE[NegotiationID]&amp;ALL_IN_ONE[MessageID],ALL_IN_ONE[Gesamt_ID],,0)</f>
        <v>#VALUE!</v>
      </c>
      <c r="C864">
        <f>IF(AND($F863=Tabelle7[[#This Row],[ReceiverID]],$G863=Tabelle7[[#This Row],[SenderID]]),$C863,IF(ISBLANK($G863),$C863,$C863+1))</f>
        <v>138</v>
      </c>
      <c r="D864" t="s">
        <v>561</v>
      </c>
      <c r="E864">
        <v>9148</v>
      </c>
      <c r="F864">
        <v>2953</v>
      </c>
      <c r="G864">
        <v>2954</v>
      </c>
      <c r="H864" t="s">
        <v>22</v>
      </c>
      <c r="I864" t="str">
        <f t="array" ref="I864">IFERROR(_xlfn.XLOOKUP(Tabelle7[[#This Row],[NegotiationID]]&amp;"FinalAccept",Tabelle7[NegotiationID]&amp;Tabelle7[ActionType],Tabelle7[ActionType],,0),_xlfn.XLOOKUP(Tabelle7[[#This Row],[NegotiationID]]&amp;"FinalReject",Tabelle7[NegotiationID]&amp;Tabelle7[ActionType],Tabelle7[ActionType],,0))</f>
        <v>FinalReject</v>
      </c>
      <c r="N864">
        <v>58</v>
      </c>
      <c r="O864">
        <v>1569</v>
      </c>
      <c r="P864">
        <v>12</v>
      </c>
      <c r="Q864" s="3" t="s">
        <v>6277</v>
      </c>
    </row>
    <row r="865" ht="15" hidden="1" customHeight="1">
      <c r="A865" t="e">
        <f t="shared" ca="1" si="497"/>
        <v>#VALUE!</v>
      </c>
      <c r="B865" t="e">
        <f t="array" ref="B865" ca="1">_xlfn.XLOOKUP(Tabelle7[[#This Row],[ExperimentID]]&amp;Tabelle7[[#This Row],[NegotiationID]]&amp;Tabelle7[[#This Row],[MessageID]],ALL_IN_ONE[ExperimentID]&amp;ALL_IN_ONE[NegotiationID]&amp;ALL_IN_ONE[MessageID],ALL_IN_ONE[Gesamt_ID],,0)</f>
        <v>#VALUE!</v>
      </c>
      <c r="C865">
        <f>IF(AND($F864=Tabelle7[[#This Row],[ReceiverID]],$G864=Tabelle7[[#This Row],[SenderID]]),$C864,IF(ISBLANK($G864),$C864,$C864+1))</f>
        <v>138</v>
      </c>
      <c r="D865" t="s">
        <v>561</v>
      </c>
      <c r="E865">
        <v>9834</v>
      </c>
      <c r="F865">
        <v>2954</v>
      </c>
      <c r="G865">
        <v>2953</v>
      </c>
      <c r="H865" t="s">
        <v>24</v>
      </c>
      <c r="I865" t="str">
        <f t="array" ref="I865">IFERROR(_xlfn.XLOOKUP(Tabelle7[[#This Row],[NegotiationID]]&amp;"FinalAccept",Tabelle7[NegotiationID]&amp;Tabelle7[ActionType],Tabelle7[ActionType],,0),_xlfn.XLOOKUP(Tabelle7[[#This Row],[NegotiationID]]&amp;"FinalReject",Tabelle7[NegotiationID]&amp;Tabelle7[ActionType],Tabelle7[ActionType],,0))</f>
        <v>FinalReject</v>
      </c>
      <c r="N865">
        <v>61</v>
      </c>
      <c r="O865">
        <v>1569</v>
      </c>
      <c r="P865">
        <v>12</v>
      </c>
      <c r="Q865" s="3" t="s">
        <v>6278</v>
      </c>
    </row>
    <row r="866" ht="15" hidden="1" customHeight="1">
      <c r="A866" t="e">
        <f t="shared" ca="1" si="497"/>
        <v>#VALUE!</v>
      </c>
      <c r="B866" t="e">
        <f t="array" ref="B866" ca="1">_xlfn.XLOOKUP(Tabelle7[[#This Row],[ExperimentID]]&amp;Tabelle7[[#This Row],[NegotiationID]]&amp;Tabelle7[[#This Row],[MessageID]],ALL_IN_ONE[ExperimentID]&amp;ALL_IN_ONE[NegotiationID]&amp;ALL_IN_ONE[MessageID],ALL_IN_ONE[Gesamt_ID],,0)</f>
        <v>#VALUE!</v>
      </c>
      <c r="C866">
        <f>IF(AND($F865=Tabelle7[[#This Row],[ReceiverID]],$G865=Tabelle7[[#This Row],[SenderID]]),$C865,IF(ISBLANK($G865),$C865,$C865+1))</f>
        <v>138</v>
      </c>
      <c r="D866" t="s">
        <v>561</v>
      </c>
      <c r="E866">
        <v>10784</v>
      </c>
      <c r="F866">
        <v>2953</v>
      </c>
      <c r="G866">
        <v>2954</v>
      </c>
      <c r="H866" t="s">
        <v>22</v>
      </c>
      <c r="I866" t="str">
        <f t="array" ref="I866">IFERROR(_xlfn.XLOOKUP(Tabelle7[[#This Row],[NegotiationID]]&amp;"FinalAccept",Tabelle7[NegotiationID]&amp;Tabelle7[ActionType],Tabelle7[ActionType],,0),_xlfn.XLOOKUP(Tabelle7[[#This Row],[NegotiationID]]&amp;"FinalReject",Tabelle7[NegotiationID]&amp;Tabelle7[ActionType],Tabelle7[ActionType],,0))</f>
        <v>FinalReject</v>
      </c>
      <c r="N866">
        <v>261</v>
      </c>
      <c r="O866">
        <v>1569</v>
      </c>
      <c r="P866">
        <v>12</v>
      </c>
      <c r="Q866" s="3" t="s">
        <v>6279</v>
      </c>
    </row>
    <row r="867" ht="15" hidden="1" customHeight="1">
      <c r="A867" t="e">
        <f t="shared" ca="1" si="497"/>
        <v>#VALUE!</v>
      </c>
      <c r="B867" t="e">
        <f t="array" ref="B867" ca="1">_xlfn.XLOOKUP(Tabelle7[[#This Row],[ExperimentID]]&amp;Tabelle7[[#This Row],[NegotiationID]]&amp;Tabelle7[[#This Row],[MessageID]],ALL_IN_ONE[ExperimentID]&amp;ALL_IN_ONE[NegotiationID]&amp;ALL_IN_ONE[MessageID],ALL_IN_ONE[Gesamt_ID],,0)</f>
        <v>#VALUE!</v>
      </c>
      <c r="C867">
        <f>IF(AND($F866=Tabelle7[[#This Row],[ReceiverID]],$G866=Tabelle7[[#This Row],[SenderID]]),$C866,IF(ISBLANK($G866),$C866,$C866+1))</f>
        <v>138</v>
      </c>
      <c r="D867" t="s">
        <v>561</v>
      </c>
      <c r="E867">
        <v>10923</v>
      </c>
      <c r="F867">
        <v>2954</v>
      </c>
      <c r="G867">
        <v>2953</v>
      </c>
      <c r="H867" t="s">
        <v>24</v>
      </c>
      <c r="I867" t="str">
        <f t="array" ref="I867">IFERROR(_xlfn.XLOOKUP(Tabelle7[[#This Row],[NegotiationID]]&amp;"FinalAccept",Tabelle7[NegotiationID]&amp;Tabelle7[ActionType],Tabelle7[ActionType],,0),_xlfn.XLOOKUP(Tabelle7[[#This Row],[NegotiationID]]&amp;"FinalReject",Tabelle7[NegotiationID]&amp;Tabelle7[ActionType],Tabelle7[ActionType],,0))</f>
        <v>FinalReject</v>
      </c>
      <c r="N867">
        <v>124</v>
      </c>
      <c r="O867">
        <v>1569</v>
      </c>
      <c r="P867">
        <v>12</v>
      </c>
      <c r="Q867" s="3" t="s">
        <v>6280</v>
      </c>
    </row>
    <row r="868" ht="15" customHeight="1">
      <c r="A868" t="e">
        <f t="shared" ca="1" si="497"/>
        <v>#VALUE!</v>
      </c>
      <c r="B868" t="e">
        <f t="array" ref="B868" ca="1">_xlfn.XLOOKUP(Tabelle7[[#This Row],[ExperimentID]]&amp;Tabelle7[[#This Row],[NegotiationID]]&amp;Tabelle7[[#This Row],[MessageID]],ALL_IN_ONE[ExperimentID]&amp;ALL_IN_ONE[NegotiationID]&amp;ALL_IN_ONE[MessageID],ALL_IN_ONE[Gesamt_ID],,0)</f>
        <v>#VALUE!</v>
      </c>
      <c r="C868">
        <f>IF(AND($F867=Tabelle7[[#This Row],[ReceiverID]],$G867=Tabelle7[[#This Row],[SenderID]]),$C867,IF(ISBLANK($G867),$C867,$C867+1))</f>
        <v>138</v>
      </c>
      <c r="D868" t="s">
        <v>561</v>
      </c>
      <c r="E868">
        <v>11208</v>
      </c>
      <c r="F868">
        <v>2953</v>
      </c>
      <c r="G868">
        <v>2954</v>
      </c>
      <c r="H868" t="s">
        <v>31</v>
      </c>
      <c r="I868" t="str">
        <f t="array" ref="I868">IFERROR(_xlfn.XLOOKUP(Tabelle7[[#This Row],[NegotiationID]]&amp;"FinalAccept",Tabelle7[NegotiationID]&amp;Tabelle7[ActionType],Tabelle7[ActionType],,0),_xlfn.XLOOKUP(Tabelle7[[#This Row],[NegotiationID]]&amp;"FinalReject",Tabelle7[NegotiationID]&amp;Tabelle7[ActionType],Tabelle7[ActionType],,0))</f>
        <v>FinalReject</v>
      </c>
      <c r="J868">
        <v>1</v>
      </c>
      <c r="K868">
        <v>0.12540000000000001</v>
      </c>
      <c r="L868">
        <v>1.1254</v>
      </c>
      <c r="M868">
        <v>0.87460000000000004</v>
      </c>
      <c r="N868">
        <v>43</v>
      </c>
      <c r="O868">
        <v>1569</v>
      </c>
      <c r="P868">
        <v>12</v>
      </c>
      <c r="Q868" s="3" t="s">
        <v>1214</v>
      </c>
    </row>
    <row r="869" ht="15" customHeight="1">
      <c r="A869" t="e">
        <f t="shared" ca="1" si="497"/>
        <v>#VALUE!</v>
      </c>
      <c r="B869" t="e">
        <f t="array" ref="B869" ca="1">_xlfn.XLOOKUP(Tabelle7[[#This Row],[ExperimentID]]&amp;Tabelle7[[#This Row],[NegotiationID]]&amp;Tabelle7[[#This Row],[MessageID]],ALL_IN_ONE[ExperimentID]&amp;ALL_IN_ONE[NegotiationID]&amp;ALL_IN_ONE[MessageID],ALL_IN_ONE[Gesamt_ID],,0)</f>
        <v>#VALUE!</v>
      </c>
      <c r="C869">
        <f>IF(AND($F868=Tabelle7[[#This Row],[ReceiverID]],$G868=Tabelle7[[#This Row],[SenderID]]),$C868,IF(ISBLANK($G868),$C868,$C868+1))</f>
        <v>138</v>
      </c>
      <c r="D869" t="s">
        <v>561</v>
      </c>
      <c r="E869">
        <v>13883</v>
      </c>
      <c r="F869">
        <v>2954</v>
      </c>
      <c r="G869">
        <v>2953</v>
      </c>
      <c r="H869" t="s">
        <v>31</v>
      </c>
      <c r="I869" t="str">
        <f t="array" ref="I869">IFERROR(_xlfn.XLOOKUP(Tabelle7[[#This Row],[NegotiationID]]&amp;"FinalAccept",Tabelle7[NegotiationID]&amp;Tabelle7[ActionType],Tabelle7[ActionType],,0),_xlfn.XLOOKUP(Tabelle7[[#This Row],[NegotiationID]]&amp;"FinalReject",Tabelle7[NegotiationID]&amp;Tabelle7[ActionType],Tabelle7[ActionType],,0))</f>
        <v>FinalReject</v>
      </c>
      <c r="J869">
        <v>0.83199999999999996</v>
      </c>
      <c r="K869">
        <v>0.1744</v>
      </c>
      <c r="L869">
        <v>1.0064</v>
      </c>
      <c r="M869">
        <v>0.65759999999999996</v>
      </c>
      <c r="N869">
        <v>285</v>
      </c>
      <c r="O869">
        <v>1569</v>
      </c>
      <c r="P869">
        <v>12</v>
      </c>
      <c r="Q869" s="3" t="s">
        <v>1215</v>
      </c>
    </row>
    <row r="870" ht="15" customHeight="1">
      <c r="A870" t="e">
        <f t="shared" ca="1" si="497"/>
        <v>#VALUE!</v>
      </c>
      <c r="B870" t="e">
        <f t="array" ref="B870" ca="1">_xlfn.XLOOKUP(Tabelle7[[#This Row],[ExperimentID]]&amp;Tabelle7[[#This Row],[NegotiationID]]&amp;Tabelle7[[#This Row],[MessageID]],ALL_IN_ONE[ExperimentID]&amp;ALL_IN_ONE[NegotiationID]&amp;ALL_IN_ONE[MessageID],ALL_IN_ONE[Gesamt_ID],,0)</f>
        <v>#VALUE!</v>
      </c>
      <c r="C870">
        <f>IF(AND($F869=Tabelle7[[#This Row],[ReceiverID]],$G869=Tabelle7[[#This Row],[SenderID]]),$C869,IF(ISBLANK($G869),$C869,$C869+1))</f>
        <v>138</v>
      </c>
      <c r="D870" t="s">
        <v>561</v>
      </c>
      <c r="E870">
        <v>14132</v>
      </c>
      <c r="F870">
        <v>2953</v>
      </c>
      <c r="G870">
        <v>2954</v>
      </c>
      <c r="H870" t="s">
        <v>31</v>
      </c>
      <c r="I870" t="str">
        <f t="array" ref="I870">IFERROR(_xlfn.XLOOKUP(Tabelle7[[#This Row],[NegotiationID]]&amp;"FinalAccept",Tabelle7[NegotiationID]&amp;Tabelle7[ActionType],Tabelle7[ActionType],,0),_xlfn.XLOOKUP(Tabelle7[[#This Row],[NegotiationID]]&amp;"FinalReject",Tabelle7[NegotiationID]&amp;Tabelle7[ActionType],Tabelle7[ActionType],,0))</f>
        <v>FinalReject</v>
      </c>
      <c r="J870">
        <v>0.79039999999999999</v>
      </c>
      <c r="K870">
        <v>0.32840000000000003</v>
      </c>
      <c r="L870">
        <v>1.1188</v>
      </c>
      <c r="M870">
        <v>0.46200000000000002</v>
      </c>
      <c r="N870">
        <v>59</v>
      </c>
      <c r="O870">
        <v>1569</v>
      </c>
      <c r="P870">
        <v>12</v>
      </c>
      <c r="Q870" s="3" t="s">
        <v>1216</v>
      </c>
    </row>
    <row r="871" ht="15" customHeight="1">
      <c r="A871" t="e">
        <f t="shared" ca="1" si="497"/>
        <v>#VALUE!</v>
      </c>
      <c r="B871" t="e">
        <f t="array" ref="B871" ca="1">_xlfn.XLOOKUP(Tabelle7[[#This Row],[ExperimentID]]&amp;Tabelle7[[#This Row],[NegotiationID]]&amp;Tabelle7[[#This Row],[MessageID]],ALL_IN_ONE[ExperimentID]&amp;ALL_IN_ONE[NegotiationID]&amp;ALL_IN_ONE[MessageID],ALL_IN_ONE[Gesamt_ID],,0)</f>
        <v>#VALUE!</v>
      </c>
      <c r="C871">
        <f>IF(AND($F870=Tabelle7[[#This Row],[ReceiverID]],$G870=Tabelle7[[#This Row],[SenderID]]),$C870,IF(ISBLANK($G870),$C870,$C870+1))</f>
        <v>138</v>
      </c>
      <c r="D871" t="s">
        <v>561</v>
      </c>
      <c r="E871">
        <v>14168</v>
      </c>
      <c r="F871">
        <v>2954</v>
      </c>
      <c r="G871">
        <v>2953</v>
      </c>
      <c r="H871" t="s">
        <v>31</v>
      </c>
      <c r="I871" t="str">
        <f t="array" ref="I871">IFERROR(_xlfn.XLOOKUP(Tabelle7[[#This Row],[NegotiationID]]&amp;"FinalAccept",Tabelle7[NegotiationID]&amp;Tabelle7[ActionType],Tabelle7[ActionType],,0),_xlfn.XLOOKUP(Tabelle7[[#This Row],[NegotiationID]]&amp;"FinalReject",Tabelle7[NegotiationID]&amp;Tabelle7[ActionType],Tabelle7[ActionType],,0))</f>
        <v>FinalReject</v>
      </c>
      <c r="J871">
        <v>0.61599999999999999</v>
      </c>
      <c r="K871">
        <v>0.249</v>
      </c>
      <c r="L871">
        <v>0.86499999999999999</v>
      </c>
      <c r="M871">
        <v>0.36699999999999999</v>
      </c>
      <c r="N871">
        <v>182</v>
      </c>
      <c r="O871">
        <v>1569</v>
      </c>
      <c r="P871">
        <v>12</v>
      </c>
      <c r="Q871" s="3" t="s">
        <v>1217</v>
      </c>
    </row>
    <row r="872" ht="15" customHeight="1">
      <c r="A872" t="e">
        <f t="shared" ca="1" si="497"/>
        <v>#VALUE!</v>
      </c>
      <c r="B872" t="e">
        <f t="array" ref="B872" ca="1">_xlfn.XLOOKUP(Tabelle7[[#This Row],[ExperimentID]]&amp;Tabelle7[[#This Row],[NegotiationID]]&amp;Tabelle7[[#This Row],[MessageID]],ALL_IN_ONE[ExperimentID]&amp;ALL_IN_ONE[NegotiationID]&amp;ALL_IN_ONE[MessageID],ALL_IN_ONE[Gesamt_ID],,0)</f>
        <v>#VALUE!</v>
      </c>
      <c r="C872">
        <f>IF(AND($F871=Tabelle7[[#This Row],[ReceiverID]],$G871=Tabelle7[[#This Row],[SenderID]]),$C871,IF(ISBLANK($G871),$C871,$C871+1))</f>
        <v>138</v>
      </c>
      <c r="D872" t="s">
        <v>561</v>
      </c>
      <c r="E872">
        <v>14233</v>
      </c>
      <c r="F872">
        <v>2953</v>
      </c>
      <c r="G872">
        <v>2954</v>
      </c>
      <c r="H872" t="s">
        <v>31</v>
      </c>
      <c r="I872" t="str">
        <f t="array" ref="I872">IFERROR(_xlfn.XLOOKUP(Tabelle7[[#This Row],[NegotiationID]]&amp;"FinalAccept",Tabelle7[NegotiationID]&amp;Tabelle7[ActionType],Tabelle7[ActionType],,0),_xlfn.XLOOKUP(Tabelle7[[#This Row],[NegotiationID]]&amp;"FinalReject",Tabelle7[NegotiationID]&amp;Tabelle7[ActionType],Tabelle7[ActionType],,0))</f>
        <v>FinalReject</v>
      </c>
      <c r="J872">
        <v>0.65900000000000003</v>
      </c>
      <c r="K872">
        <v>0.3644</v>
      </c>
      <c r="L872">
        <v>1.0234000000000001</v>
      </c>
      <c r="M872">
        <v>0.29459999999999997</v>
      </c>
      <c r="N872">
        <v>57</v>
      </c>
      <c r="O872">
        <v>1569</v>
      </c>
      <c r="P872">
        <v>12</v>
      </c>
      <c r="Q872" s="3" t="s">
        <v>1218</v>
      </c>
    </row>
    <row r="873" ht="15" customHeight="1">
      <c r="A873" t="e">
        <f t="shared" ca="1" si="497"/>
        <v>#VALUE!</v>
      </c>
      <c r="B873" t="e">
        <f t="array" ref="B873" ca="1">_xlfn.XLOOKUP(Tabelle7[[#This Row],[ExperimentID]]&amp;Tabelle7[[#This Row],[NegotiationID]]&amp;Tabelle7[[#This Row],[MessageID]],ALL_IN_ONE[ExperimentID]&amp;ALL_IN_ONE[NegotiationID]&amp;ALL_IN_ONE[MessageID],ALL_IN_ONE[Gesamt_ID],,0)</f>
        <v>#VALUE!</v>
      </c>
      <c r="C873">
        <f>IF(AND($F872=Tabelle7[[#This Row],[ReceiverID]],$G872=Tabelle7[[#This Row],[SenderID]]),$C872,IF(ISBLANK($G872),$C872,$C872+1))</f>
        <v>138</v>
      </c>
      <c r="D873" t="s">
        <v>561</v>
      </c>
      <c r="E873">
        <v>14278</v>
      </c>
      <c r="F873">
        <v>2954</v>
      </c>
      <c r="G873">
        <v>2953</v>
      </c>
      <c r="H873" t="s">
        <v>40</v>
      </c>
      <c r="I873" t="str">
        <f t="array" ref="I873">IFERROR(_xlfn.XLOOKUP(Tabelle7[[#This Row],[NegotiationID]]&amp;"FinalAccept",Tabelle7[NegotiationID]&amp;Tabelle7[ActionType],Tabelle7[ActionType],,0),_xlfn.XLOOKUP(Tabelle7[[#This Row],[NegotiationID]]&amp;"FinalReject",Tabelle7[NegotiationID]&amp;Tabelle7[ActionType],Tabelle7[ActionType],,0))</f>
        <v>FinalReject</v>
      </c>
      <c r="J873">
        <v>0.3644</v>
      </c>
      <c r="K873">
        <v>0.65900000000000003</v>
      </c>
      <c r="L873">
        <v>1.0234000000000001</v>
      </c>
      <c r="M873">
        <v>0.29459999999999997</v>
      </c>
      <c r="N873">
        <v>74</v>
      </c>
      <c r="O873">
        <v>1569</v>
      </c>
      <c r="P873">
        <v>12</v>
      </c>
      <c r="Q873" s="3" t="s">
        <v>1219</v>
      </c>
    </row>
    <row r="874" ht="15" hidden="1" customHeight="1">
      <c r="A874" t="e">
        <f t="shared" ca="1" si="497"/>
        <v>#VALUE!</v>
      </c>
      <c r="B874" t="e">
        <f t="array" ref="B874" ca="1">_xlfn.XLOOKUP(Tabelle7[[#This Row],[ExperimentID]]&amp;Tabelle7[[#This Row],[NegotiationID]]&amp;Tabelle7[[#This Row],[MessageID]],ALL_IN_ONE[ExperimentID]&amp;ALL_IN_ONE[NegotiationID]&amp;ALL_IN_ONE[MessageID],ALL_IN_ONE[Gesamt_ID],,0)</f>
        <v>#VALUE!</v>
      </c>
      <c r="C874">
        <f>IF(AND($F873=Tabelle7[[#This Row],[ReceiverID]],$G873=Tabelle7[[#This Row],[SenderID]]),$C873,IF(ISBLANK($G873),$C873,$C873+1))</f>
        <v>139</v>
      </c>
      <c r="D874" t="s">
        <v>561</v>
      </c>
      <c r="E874">
        <v>2980</v>
      </c>
      <c r="H874" t="s">
        <v>6019</v>
      </c>
      <c r="I874" t="str">
        <f t="array" ref="I874">IFERROR(_xlfn.XLOOKUP(Tabelle7[[#This Row],[NegotiationID]]&amp;"FinalAccept",Tabelle7[NegotiationID]&amp;Tabelle7[ActionType],Tabelle7[ActionType],,0),_xlfn.XLOOKUP(Tabelle7[[#This Row],[NegotiationID]]&amp;"FinalReject",Tabelle7[NegotiationID]&amp;Tabelle7[ActionType],Tabelle7[ActionType],,0))</f>
        <v>FinalReject</v>
      </c>
      <c r="N874">
        <v>21</v>
      </c>
      <c r="O874">
        <v>2056</v>
      </c>
      <c r="P874">
        <v>17</v>
      </c>
      <c r="Q874" t="s">
        <v>6020</v>
      </c>
    </row>
    <row r="875" ht="15" customHeight="1">
      <c r="A875" t="e">
        <f t="shared" ca="1" si="497"/>
        <v>#VALUE!</v>
      </c>
      <c r="B875" t="e">
        <f t="array" ref="B875" ca="1">_xlfn.XLOOKUP(Tabelle7[[#This Row],[ExperimentID]]&amp;Tabelle7[[#This Row],[NegotiationID]]&amp;Tabelle7[[#This Row],[MessageID]],ALL_IN_ONE[ExperimentID]&amp;ALL_IN_ONE[NegotiationID]&amp;ALL_IN_ONE[MessageID],ALL_IN_ONE[Gesamt_ID],,0)</f>
        <v>#VALUE!</v>
      </c>
      <c r="C875">
        <f>IF(AND($F874=Tabelle7[[#This Row],[ReceiverID]],$G874=Tabelle7[[#This Row],[SenderID]]),$C874,IF(ISBLANK($G874),$C874,$C874+1))</f>
        <v>139</v>
      </c>
      <c r="D875" t="s">
        <v>561</v>
      </c>
      <c r="E875">
        <v>8000</v>
      </c>
      <c r="F875">
        <v>2982</v>
      </c>
      <c r="G875">
        <v>2981</v>
      </c>
      <c r="H875" t="s">
        <v>19</v>
      </c>
      <c r="I875" t="str">
        <f t="array" ref="I875">IFERROR(_xlfn.XLOOKUP(Tabelle7[[#This Row],[NegotiationID]]&amp;"FinalAccept",Tabelle7[NegotiationID]&amp;Tabelle7[ActionType],Tabelle7[ActionType],,0),_xlfn.XLOOKUP(Tabelle7[[#This Row],[NegotiationID]]&amp;"FinalReject",Tabelle7[NegotiationID]&amp;Tabelle7[ActionType],Tabelle7[ActionType],,0))</f>
        <v>FinalReject</v>
      </c>
      <c r="J875">
        <v>1</v>
      </c>
      <c r="K875">
        <v>0.1084</v>
      </c>
      <c r="L875">
        <v>1.1084000000000001</v>
      </c>
      <c r="M875">
        <v>0.89159999999999995</v>
      </c>
      <c r="N875">
        <v>151</v>
      </c>
      <c r="O875">
        <v>2056</v>
      </c>
      <c r="P875">
        <v>17</v>
      </c>
      <c r="Q875" s="3" t="s">
        <v>1220</v>
      </c>
    </row>
    <row r="876" ht="15" customHeight="1">
      <c r="A876" t="e">
        <f t="shared" ca="1" si="497"/>
        <v>#VALUE!</v>
      </c>
      <c r="B876" t="e">
        <f t="array" ref="B876" ca="1">_xlfn.XLOOKUP(Tabelle7[[#This Row],[ExperimentID]]&amp;Tabelle7[[#This Row],[NegotiationID]]&amp;Tabelle7[[#This Row],[MessageID]],ALL_IN_ONE[ExperimentID]&amp;ALL_IN_ONE[NegotiationID]&amp;ALL_IN_ONE[MessageID],ALL_IN_ONE[Gesamt_ID],,0)</f>
        <v>#VALUE!</v>
      </c>
      <c r="C876">
        <f>IF(AND($F875=Tabelle7[[#This Row],[ReceiverID]],$G875=Tabelle7[[#This Row],[SenderID]]),$C875,IF(ISBLANK($G875),$C875,$C875+1))</f>
        <v>139</v>
      </c>
      <c r="D876" t="s">
        <v>561</v>
      </c>
      <c r="E876">
        <v>9674</v>
      </c>
      <c r="F876">
        <v>2981</v>
      </c>
      <c r="G876">
        <v>2982</v>
      </c>
      <c r="H876" t="s">
        <v>31</v>
      </c>
      <c r="I876" t="str">
        <f t="array" ref="I876">IFERROR(_xlfn.XLOOKUP(Tabelle7[[#This Row],[NegotiationID]]&amp;"FinalAccept",Tabelle7[NegotiationID]&amp;Tabelle7[ActionType],Tabelle7[ActionType],,0),_xlfn.XLOOKUP(Tabelle7[[#This Row],[NegotiationID]]&amp;"FinalReject",Tabelle7[NegotiationID]&amp;Tabelle7[ActionType],Tabelle7[ActionType],,0))</f>
        <v>FinalReject</v>
      </c>
      <c r="J876">
        <v>0.68620000000000003</v>
      </c>
      <c r="K876">
        <v>0.18440000000000001</v>
      </c>
      <c r="L876">
        <v>0.87060000000000004</v>
      </c>
      <c r="M876">
        <v>0.50180000000000002</v>
      </c>
      <c r="N876">
        <v>141</v>
      </c>
      <c r="O876">
        <v>2056</v>
      </c>
      <c r="P876">
        <v>17</v>
      </c>
      <c r="Q876" s="3" t="s">
        <v>1221</v>
      </c>
    </row>
    <row r="877" ht="15" customHeight="1">
      <c r="A877" t="e">
        <f t="shared" ca="1" si="497"/>
        <v>#VALUE!</v>
      </c>
      <c r="B877" t="e">
        <f t="array" ref="B877" ca="1">_xlfn.XLOOKUP(Tabelle7[[#This Row],[ExperimentID]]&amp;Tabelle7[[#This Row],[NegotiationID]]&amp;Tabelle7[[#This Row],[MessageID]],ALL_IN_ONE[ExperimentID]&amp;ALL_IN_ONE[NegotiationID]&amp;ALL_IN_ONE[MessageID],ALL_IN_ONE[Gesamt_ID],,0)</f>
        <v>#VALUE!</v>
      </c>
      <c r="C877">
        <f>IF(AND($F876=Tabelle7[[#This Row],[ReceiverID]],$G876=Tabelle7[[#This Row],[SenderID]]),$C876,IF(ISBLANK($G876),$C876,$C876+1))</f>
        <v>139</v>
      </c>
      <c r="D877" t="s">
        <v>561</v>
      </c>
      <c r="E877">
        <v>10152</v>
      </c>
      <c r="F877">
        <v>2982</v>
      </c>
      <c r="G877">
        <v>2981</v>
      </c>
      <c r="H877" t="s">
        <v>31</v>
      </c>
      <c r="I877" t="str">
        <f t="array" ref="I877">IFERROR(_xlfn.XLOOKUP(Tabelle7[[#This Row],[NegotiationID]]&amp;"FinalAccept",Tabelle7[NegotiationID]&amp;Tabelle7[ActionType],Tabelle7[ActionType],,0),_xlfn.XLOOKUP(Tabelle7[[#This Row],[NegotiationID]]&amp;"FinalReject",Tabelle7[NegotiationID]&amp;Tabelle7[ActionType],Tabelle7[ActionType],,0))</f>
        <v>FinalReject</v>
      </c>
      <c r="J877">
        <v>0.82399999999999995</v>
      </c>
      <c r="K877">
        <v>0.17780000000000001</v>
      </c>
      <c r="L877">
        <v>1.0018</v>
      </c>
      <c r="M877">
        <v>0.6462</v>
      </c>
      <c r="N877">
        <v>312</v>
      </c>
      <c r="O877">
        <v>2056</v>
      </c>
      <c r="P877">
        <v>17</v>
      </c>
      <c r="Q877" s="3" t="s">
        <v>1222</v>
      </c>
    </row>
    <row r="878" ht="15" customHeight="1">
      <c r="A878" t="e">
        <f t="shared" ca="1" si="497"/>
        <v>#VALUE!</v>
      </c>
      <c r="B878" t="e">
        <f t="array" ref="B878" ca="1">_xlfn.XLOOKUP(Tabelle7[[#This Row],[ExperimentID]]&amp;Tabelle7[[#This Row],[NegotiationID]]&amp;Tabelle7[[#This Row],[MessageID]],ALL_IN_ONE[ExperimentID]&amp;ALL_IN_ONE[NegotiationID]&amp;ALL_IN_ONE[MessageID],ALL_IN_ONE[Gesamt_ID],,0)</f>
        <v>#VALUE!</v>
      </c>
      <c r="C878">
        <f>IF(AND($F877=Tabelle7[[#This Row],[ReceiverID]],$G877=Tabelle7[[#This Row],[SenderID]]),$C877,IF(ISBLANK($G877),$C877,$C877+1))</f>
        <v>139</v>
      </c>
      <c r="D878" t="s">
        <v>561</v>
      </c>
      <c r="E878">
        <v>10200</v>
      </c>
      <c r="F878">
        <v>2981</v>
      </c>
      <c r="G878">
        <v>2982</v>
      </c>
      <c r="H878" t="s">
        <v>31</v>
      </c>
      <c r="I878" t="str">
        <f t="array" ref="I878">IFERROR(_xlfn.XLOOKUP(Tabelle7[[#This Row],[NegotiationID]]&amp;"FinalAccept",Tabelle7[NegotiationID]&amp;Tabelle7[ActionType],Tabelle7[ActionType],,0),_xlfn.XLOOKUP(Tabelle7[[#This Row],[NegotiationID]]&amp;"FinalReject",Tabelle7[NegotiationID]&amp;Tabelle7[ActionType],Tabelle7[ActionType],,0))</f>
        <v>FinalReject</v>
      </c>
      <c r="J878">
        <v>0.62380000000000002</v>
      </c>
      <c r="K878">
        <v>0.40279999999999999</v>
      </c>
      <c r="L878">
        <v>1.0266</v>
      </c>
      <c r="M878">
        <v>0.221</v>
      </c>
      <c r="N878">
        <v>227</v>
      </c>
      <c r="O878">
        <v>2056</v>
      </c>
      <c r="P878">
        <v>17</v>
      </c>
      <c r="Q878" s="3" t="s">
        <v>1223</v>
      </c>
    </row>
    <row r="879" ht="15" hidden="1" customHeight="1">
      <c r="A879" t="e">
        <f t="shared" ca="1" si="497"/>
        <v>#VALUE!</v>
      </c>
      <c r="B879" t="e">
        <f t="array" ref="B879" ca="1">_xlfn.XLOOKUP(Tabelle7[[#This Row],[ExperimentID]]&amp;Tabelle7[[#This Row],[NegotiationID]]&amp;Tabelle7[[#This Row],[MessageID]],ALL_IN_ONE[ExperimentID]&amp;ALL_IN_ONE[NegotiationID]&amp;ALL_IN_ONE[MessageID],ALL_IN_ONE[Gesamt_ID],,0)</f>
        <v>#VALUE!</v>
      </c>
      <c r="C879">
        <f>IF(AND($F878=Tabelle7[[#This Row],[ReceiverID]],$G878=Tabelle7[[#This Row],[SenderID]]),$C878,IF(ISBLANK($G878),$C878,$C878+1))</f>
        <v>139</v>
      </c>
      <c r="D879" t="s">
        <v>561</v>
      </c>
      <c r="E879">
        <v>10407</v>
      </c>
      <c r="F879">
        <v>2982</v>
      </c>
      <c r="G879">
        <v>2981</v>
      </c>
      <c r="H879" t="s">
        <v>22</v>
      </c>
      <c r="I879" t="str">
        <f t="array" ref="I879">IFERROR(_xlfn.XLOOKUP(Tabelle7[[#This Row],[NegotiationID]]&amp;"FinalAccept",Tabelle7[NegotiationID]&amp;Tabelle7[ActionType],Tabelle7[ActionType],,0),_xlfn.XLOOKUP(Tabelle7[[#This Row],[NegotiationID]]&amp;"FinalReject",Tabelle7[NegotiationID]&amp;Tabelle7[ActionType],Tabelle7[ActionType],,0))</f>
        <v>FinalReject</v>
      </c>
      <c r="N879">
        <v>150</v>
      </c>
      <c r="O879">
        <v>2056</v>
      </c>
      <c r="P879">
        <v>17</v>
      </c>
      <c r="Q879" s="3" t="s">
        <v>6281</v>
      </c>
    </row>
    <row r="880" ht="15" hidden="1" customHeight="1">
      <c r="A880" t="e">
        <f t="shared" ca="1" si="497"/>
        <v>#VALUE!</v>
      </c>
      <c r="B880" t="e">
        <f t="array" ref="B880" ca="1">_xlfn.XLOOKUP(Tabelle7[[#This Row],[ExperimentID]]&amp;Tabelle7[[#This Row],[NegotiationID]]&amp;Tabelle7[[#This Row],[MessageID]],ALL_IN_ONE[ExperimentID]&amp;ALL_IN_ONE[NegotiationID]&amp;ALL_IN_ONE[MessageID],ALL_IN_ONE[Gesamt_ID],,0)</f>
        <v>#VALUE!</v>
      </c>
      <c r="C880">
        <f>IF(AND($F879=Tabelle7[[#This Row],[ReceiverID]],$G879=Tabelle7[[#This Row],[SenderID]]),$C879,IF(ISBLANK($G879),$C879,$C879+1))</f>
        <v>139</v>
      </c>
      <c r="D880" t="s">
        <v>561</v>
      </c>
      <c r="E880">
        <v>13658</v>
      </c>
      <c r="F880">
        <v>2981</v>
      </c>
      <c r="G880">
        <v>2982</v>
      </c>
      <c r="H880" t="s">
        <v>24</v>
      </c>
      <c r="I880" t="str">
        <f t="array" ref="I880">IFERROR(_xlfn.XLOOKUP(Tabelle7[[#This Row],[NegotiationID]]&amp;"FinalAccept",Tabelle7[NegotiationID]&amp;Tabelle7[ActionType],Tabelle7[ActionType],,0),_xlfn.XLOOKUP(Tabelle7[[#This Row],[NegotiationID]]&amp;"FinalReject",Tabelle7[NegotiationID]&amp;Tabelle7[ActionType],Tabelle7[ActionType],,0))</f>
        <v>FinalReject</v>
      </c>
      <c r="N880">
        <v>221</v>
      </c>
      <c r="O880">
        <v>2056</v>
      </c>
      <c r="P880">
        <v>17</v>
      </c>
      <c r="Q880" s="3" t="s">
        <v>6282</v>
      </c>
    </row>
    <row r="881" ht="15" customHeight="1">
      <c r="A881" t="e">
        <f t="shared" ca="1" si="497"/>
        <v>#VALUE!</v>
      </c>
      <c r="B881" t="e">
        <f t="array" ref="B881" ca="1">_xlfn.XLOOKUP(Tabelle7[[#This Row],[ExperimentID]]&amp;Tabelle7[[#This Row],[NegotiationID]]&amp;Tabelle7[[#This Row],[MessageID]],ALL_IN_ONE[ExperimentID]&amp;ALL_IN_ONE[NegotiationID]&amp;ALL_IN_ONE[MessageID],ALL_IN_ONE[Gesamt_ID],,0)</f>
        <v>#VALUE!</v>
      </c>
      <c r="C881">
        <f>IF(AND($F880=Tabelle7[[#This Row],[ReceiverID]],$G880=Tabelle7[[#This Row],[SenderID]]),$C880,IF(ISBLANK($G880),$C880,$C880+1))</f>
        <v>139</v>
      </c>
      <c r="D881" t="s">
        <v>561</v>
      </c>
      <c r="E881">
        <v>13692</v>
      </c>
      <c r="F881">
        <v>2982</v>
      </c>
      <c r="G881">
        <v>2981</v>
      </c>
      <c r="H881" t="s">
        <v>31</v>
      </c>
      <c r="I881" t="str">
        <f t="array" ref="I881">IFERROR(_xlfn.XLOOKUP(Tabelle7[[#This Row],[NegotiationID]]&amp;"FinalAccept",Tabelle7[NegotiationID]&amp;Tabelle7[ActionType],Tabelle7[ActionType],,0),_xlfn.XLOOKUP(Tabelle7[[#This Row],[NegotiationID]]&amp;"FinalReject",Tabelle7[NegotiationID]&amp;Tabelle7[ActionType],Tabelle7[ActionType],,0))</f>
        <v>FinalReject</v>
      </c>
      <c r="J881">
        <v>0.65600000000000003</v>
      </c>
      <c r="K881">
        <v>0.24379999999999999</v>
      </c>
      <c r="L881">
        <v>0.89980000000000004</v>
      </c>
      <c r="M881">
        <v>0.41220000000000001</v>
      </c>
      <c r="N881">
        <v>66</v>
      </c>
      <c r="O881">
        <v>2056</v>
      </c>
      <c r="P881">
        <v>17</v>
      </c>
      <c r="Q881" s="3" t="s">
        <v>1224</v>
      </c>
    </row>
    <row r="882" ht="15" customHeight="1">
      <c r="A882" t="e">
        <f t="shared" ca="1" si="497"/>
        <v>#VALUE!</v>
      </c>
      <c r="B882" t="e">
        <f t="array" ref="B882" ca="1">_xlfn.XLOOKUP(Tabelle7[[#This Row],[ExperimentID]]&amp;Tabelle7[[#This Row],[NegotiationID]]&amp;Tabelle7[[#This Row],[MessageID]],ALL_IN_ONE[ExperimentID]&amp;ALL_IN_ONE[NegotiationID]&amp;ALL_IN_ONE[MessageID],ALL_IN_ONE[Gesamt_ID],,0)</f>
        <v>#VALUE!</v>
      </c>
      <c r="C882">
        <f>IF(AND($F881=Tabelle7[[#This Row],[ReceiverID]],$G881=Tabelle7[[#This Row],[SenderID]]),$C881,IF(ISBLANK($G881),$C881,$C881+1))</f>
        <v>139</v>
      </c>
      <c r="D882" t="s">
        <v>561</v>
      </c>
      <c r="E882">
        <v>13710</v>
      </c>
      <c r="F882">
        <v>2981</v>
      </c>
      <c r="G882">
        <v>2982</v>
      </c>
      <c r="H882" t="s">
        <v>31</v>
      </c>
      <c r="I882" t="str">
        <f t="array" ref="I882">IFERROR(_xlfn.XLOOKUP(Tabelle7[[#This Row],[NegotiationID]]&amp;"FinalAccept",Tabelle7[NegotiationID]&amp;Tabelle7[ActionType],Tabelle7[ActionType],,0),_xlfn.XLOOKUP(Tabelle7[[#This Row],[NegotiationID]]&amp;"FinalReject",Tabelle7[NegotiationID]&amp;Tabelle7[ActionType],Tabelle7[ActionType],,0))</f>
        <v>FinalReject</v>
      </c>
      <c r="J882">
        <v>0.57520000000000004</v>
      </c>
      <c r="K882">
        <v>0.54679999999999995</v>
      </c>
      <c r="L882">
        <v>1.1220000000000001</v>
      </c>
      <c r="M882">
        <v>0.028400000000000002</v>
      </c>
      <c r="N882">
        <v>91</v>
      </c>
      <c r="O882">
        <v>2056</v>
      </c>
      <c r="P882">
        <v>17</v>
      </c>
      <c r="Q882" s="3" t="s">
        <v>1225</v>
      </c>
    </row>
    <row r="883" ht="15" customHeight="1">
      <c r="A883" t="e">
        <f t="shared" ca="1" si="497"/>
        <v>#VALUE!</v>
      </c>
      <c r="B883" t="e">
        <f t="array" ref="B883" ca="1">_xlfn.XLOOKUP(Tabelle7[[#This Row],[ExperimentID]]&amp;Tabelle7[[#This Row],[NegotiationID]]&amp;Tabelle7[[#This Row],[MessageID]],ALL_IN_ONE[ExperimentID]&amp;ALL_IN_ONE[NegotiationID]&amp;ALL_IN_ONE[MessageID],ALL_IN_ONE[Gesamt_ID],,0)</f>
        <v>#VALUE!</v>
      </c>
      <c r="C883">
        <f>IF(AND($F882=Tabelle7[[#This Row],[ReceiverID]],$G882=Tabelle7[[#This Row],[SenderID]]),$C882,IF(ISBLANK($G882),$C882,$C882+1))</f>
        <v>139</v>
      </c>
      <c r="D883" t="s">
        <v>561</v>
      </c>
      <c r="E883">
        <v>13734</v>
      </c>
      <c r="F883">
        <v>2982</v>
      </c>
      <c r="G883">
        <v>2981</v>
      </c>
      <c r="H883" t="s">
        <v>31</v>
      </c>
      <c r="I883" t="str">
        <f t="array" ref="I883">IFERROR(_xlfn.XLOOKUP(Tabelle7[[#This Row],[NegotiationID]]&amp;"FinalAccept",Tabelle7[NegotiationID]&amp;Tabelle7[ActionType],Tabelle7[ActionType],,0),_xlfn.XLOOKUP(Tabelle7[[#This Row],[NegotiationID]]&amp;"FinalReject",Tabelle7[NegotiationID]&amp;Tabelle7[ActionType],Tabelle7[ActionType],,0))</f>
        <v>FinalReject</v>
      </c>
      <c r="J883">
        <v>0.58399999999999996</v>
      </c>
      <c r="K883">
        <v>0.26979999999999998</v>
      </c>
      <c r="L883">
        <v>0.8538</v>
      </c>
      <c r="M883">
        <v>0.31419999999999998</v>
      </c>
      <c r="N883">
        <v>73</v>
      </c>
      <c r="O883">
        <v>2056</v>
      </c>
      <c r="P883">
        <v>17</v>
      </c>
      <c r="Q883" s="3" t="s">
        <v>1226</v>
      </c>
    </row>
    <row r="884" ht="15" customHeight="1">
      <c r="A884" t="e">
        <f t="shared" ca="1" si="497"/>
        <v>#VALUE!</v>
      </c>
      <c r="B884" t="e">
        <f t="array" ref="B884" ca="1">_xlfn.XLOOKUP(Tabelle7[[#This Row],[ExperimentID]]&amp;Tabelle7[[#This Row],[NegotiationID]]&amp;Tabelle7[[#This Row],[MessageID]],ALL_IN_ONE[ExperimentID]&amp;ALL_IN_ONE[NegotiationID]&amp;ALL_IN_ONE[MessageID],ALL_IN_ONE[Gesamt_ID],,0)</f>
        <v>#VALUE!</v>
      </c>
      <c r="C884">
        <f>IF(AND($F883=Tabelle7[[#This Row],[ReceiverID]],$G883=Tabelle7[[#This Row],[SenderID]]),$C883,IF(ISBLANK($G883),$C883,$C883+1))</f>
        <v>139</v>
      </c>
      <c r="D884" t="s">
        <v>561</v>
      </c>
      <c r="E884">
        <v>13794</v>
      </c>
      <c r="F884">
        <v>2981</v>
      </c>
      <c r="G884">
        <v>2982</v>
      </c>
      <c r="H884" t="s">
        <v>31</v>
      </c>
      <c r="I884" t="str">
        <f t="array" ref="I884">IFERROR(_xlfn.XLOOKUP(Tabelle7[[#This Row],[NegotiationID]]&amp;"FinalAccept",Tabelle7[NegotiationID]&amp;Tabelle7[ActionType],Tabelle7[ActionType],,0),_xlfn.XLOOKUP(Tabelle7[[#This Row],[NegotiationID]]&amp;"FinalReject",Tabelle7[NegotiationID]&amp;Tabelle7[ActionType],Tabelle7[ActionType],,0))</f>
        <v>FinalReject</v>
      </c>
      <c r="J884">
        <v>0.57520000000000004</v>
      </c>
      <c r="K884">
        <v>0.54679999999999995</v>
      </c>
      <c r="L884">
        <v>1.1220000000000001</v>
      </c>
      <c r="M884">
        <v>0.028400000000000002</v>
      </c>
      <c r="N884">
        <v>151</v>
      </c>
      <c r="O884">
        <v>2056</v>
      </c>
      <c r="P884">
        <v>17</v>
      </c>
      <c r="Q884" s="3" t="s">
        <v>1227</v>
      </c>
    </row>
    <row r="885" ht="15" customHeight="1">
      <c r="A885" t="e">
        <f t="shared" ca="1" si="497"/>
        <v>#VALUE!</v>
      </c>
      <c r="B885" t="e">
        <f t="array" ref="B885" ca="1">_xlfn.XLOOKUP(Tabelle7[[#This Row],[ExperimentID]]&amp;Tabelle7[[#This Row],[NegotiationID]]&amp;Tabelle7[[#This Row],[MessageID]],ALL_IN_ONE[ExperimentID]&amp;ALL_IN_ONE[NegotiationID]&amp;ALL_IN_ONE[MessageID],ALL_IN_ONE[Gesamt_ID],,0)</f>
        <v>#VALUE!</v>
      </c>
      <c r="C885">
        <f>IF(AND($F884=Tabelle7[[#This Row],[ReceiverID]],$G884=Tabelle7[[#This Row],[SenderID]]),$C884,IF(ISBLANK($G884),$C884,$C884+1))</f>
        <v>139</v>
      </c>
      <c r="D885" t="s">
        <v>561</v>
      </c>
      <c r="E885">
        <v>13857</v>
      </c>
      <c r="F885">
        <v>2982</v>
      </c>
      <c r="G885">
        <v>2981</v>
      </c>
      <c r="H885" t="s">
        <v>31</v>
      </c>
      <c r="I885" t="str">
        <f t="array" ref="I885">IFERROR(_xlfn.XLOOKUP(Tabelle7[[#This Row],[NegotiationID]]&amp;"FinalAccept",Tabelle7[NegotiationID]&amp;Tabelle7[ActionType],Tabelle7[ActionType],,0),_xlfn.XLOOKUP(Tabelle7[[#This Row],[NegotiationID]]&amp;"FinalReject",Tabelle7[NegotiationID]&amp;Tabelle7[ActionType],Tabelle7[ActionType],,0))</f>
        <v>FinalReject</v>
      </c>
      <c r="J885">
        <v>0.58399999999999996</v>
      </c>
      <c r="K885">
        <v>0.26979999999999998</v>
      </c>
      <c r="L885">
        <v>0.8538</v>
      </c>
      <c r="M885">
        <v>0.31419999999999998</v>
      </c>
      <c r="N885">
        <v>161</v>
      </c>
      <c r="O885">
        <v>2056</v>
      </c>
      <c r="P885">
        <v>17</v>
      </c>
      <c r="Q885" s="3" t="s">
        <v>1228</v>
      </c>
    </row>
    <row r="886" ht="15" customHeight="1">
      <c r="A886" t="e">
        <f t="shared" ca="1" si="497"/>
        <v>#VALUE!</v>
      </c>
      <c r="B886" t="e">
        <f t="array" ref="B886" ca="1">_xlfn.XLOOKUP(Tabelle7[[#This Row],[ExperimentID]]&amp;Tabelle7[[#This Row],[NegotiationID]]&amp;Tabelle7[[#This Row],[MessageID]],ALL_IN_ONE[ExperimentID]&amp;ALL_IN_ONE[NegotiationID]&amp;ALL_IN_ONE[MessageID],ALL_IN_ONE[Gesamt_ID],,0)</f>
        <v>#VALUE!</v>
      </c>
      <c r="C886">
        <f>IF(AND($F885=Tabelle7[[#This Row],[ReceiverID]],$G885=Tabelle7[[#This Row],[SenderID]]),$C885,IF(ISBLANK($G885),$C885,$C885+1))</f>
        <v>139</v>
      </c>
      <c r="D886" t="s">
        <v>561</v>
      </c>
      <c r="E886">
        <v>13894</v>
      </c>
      <c r="F886">
        <v>2981</v>
      </c>
      <c r="G886">
        <v>2982</v>
      </c>
      <c r="H886" t="s">
        <v>31</v>
      </c>
      <c r="I886" t="str">
        <f t="array" ref="I886">IFERROR(_xlfn.XLOOKUP(Tabelle7[[#This Row],[NegotiationID]]&amp;"FinalAccept",Tabelle7[NegotiationID]&amp;Tabelle7[ActionType],Tabelle7[ActionType],,0),_xlfn.XLOOKUP(Tabelle7[[#This Row],[NegotiationID]]&amp;"FinalReject",Tabelle7[NegotiationID]&amp;Tabelle7[ActionType],Tabelle7[ActionType],,0))</f>
        <v>FinalReject</v>
      </c>
      <c r="J886">
        <v>0.54359999999999997</v>
      </c>
      <c r="K886">
        <v>0.38119999999999998</v>
      </c>
      <c r="L886">
        <v>0.92479999999999996</v>
      </c>
      <c r="M886">
        <v>0.16239999999999999</v>
      </c>
      <c r="N886">
        <v>64</v>
      </c>
      <c r="O886">
        <v>2056</v>
      </c>
      <c r="P886">
        <v>17</v>
      </c>
      <c r="Q886" s="3" t="s">
        <v>1229</v>
      </c>
    </row>
    <row r="887" ht="15" customHeight="1">
      <c r="A887" t="e">
        <f t="shared" ca="1" si="497"/>
        <v>#VALUE!</v>
      </c>
      <c r="B887" t="e">
        <f t="array" ref="B887" ca="1">_xlfn.XLOOKUP(Tabelle7[[#This Row],[ExperimentID]]&amp;Tabelle7[[#This Row],[NegotiationID]]&amp;Tabelle7[[#This Row],[MessageID]],ALL_IN_ONE[ExperimentID]&amp;ALL_IN_ONE[NegotiationID]&amp;ALL_IN_ONE[MessageID],ALL_IN_ONE[Gesamt_ID],,0)</f>
        <v>#VALUE!</v>
      </c>
      <c r="C887">
        <f>IF(AND($F886=Tabelle7[[#This Row],[ReceiverID]],$G886=Tabelle7[[#This Row],[SenderID]]),$C886,IF(ISBLANK($G886),$C886,$C886+1))</f>
        <v>139</v>
      </c>
      <c r="D887" t="s">
        <v>561</v>
      </c>
      <c r="E887">
        <v>13967</v>
      </c>
      <c r="F887">
        <v>2982</v>
      </c>
      <c r="G887">
        <v>2981</v>
      </c>
      <c r="H887" t="s">
        <v>31</v>
      </c>
      <c r="I887" t="str">
        <f t="array" ref="I887">IFERROR(_xlfn.XLOOKUP(Tabelle7[[#This Row],[NegotiationID]]&amp;"FinalAccept",Tabelle7[NegotiationID]&amp;Tabelle7[ActionType],Tabelle7[ActionType],,0),_xlfn.XLOOKUP(Tabelle7[[#This Row],[NegotiationID]]&amp;"FinalReject",Tabelle7[NegotiationID]&amp;Tabelle7[ActionType],Tabelle7[ActionType],,0))</f>
        <v>FinalReject</v>
      </c>
      <c r="J887">
        <v>0.47420000000000001</v>
      </c>
      <c r="K887">
        <v>0.2394</v>
      </c>
      <c r="L887">
        <v>0.71360000000000001</v>
      </c>
      <c r="M887">
        <v>0.23480000000000001</v>
      </c>
      <c r="N887">
        <v>102</v>
      </c>
      <c r="O887">
        <v>2056</v>
      </c>
      <c r="P887">
        <v>17</v>
      </c>
      <c r="Q887" s="3" t="s">
        <v>1230</v>
      </c>
    </row>
    <row r="888" ht="15" customHeight="1">
      <c r="A888" t="e">
        <f t="shared" ca="1" si="497"/>
        <v>#VALUE!</v>
      </c>
      <c r="B888" t="e">
        <f t="array" ref="B888" ca="1">_xlfn.XLOOKUP(Tabelle7[[#This Row],[ExperimentID]]&amp;Tabelle7[[#This Row],[NegotiationID]]&amp;Tabelle7[[#This Row],[MessageID]],ALL_IN_ONE[ExperimentID]&amp;ALL_IN_ONE[NegotiationID]&amp;ALL_IN_ONE[MessageID],ALL_IN_ONE[Gesamt_ID],,0)</f>
        <v>#VALUE!</v>
      </c>
      <c r="C888">
        <f>IF(AND($F887=Tabelle7[[#This Row],[ReceiverID]],$G887=Tabelle7[[#This Row],[SenderID]]),$C887,IF(ISBLANK($G887),$C887,$C887+1))</f>
        <v>139</v>
      </c>
      <c r="D888" t="s">
        <v>561</v>
      </c>
      <c r="E888">
        <v>13989</v>
      </c>
      <c r="F888">
        <v>2981</v>
      </c>
      <c r="G888">
        <v>2982</v>
      </c>
      <c r="H888" t="s">
        <v>31</v>
      </c>
      <c r="I888" t="str">
        <f t="array" ref="I888">IFERROR(_xlfn.XLOOKUP(Tabelle7[[#This Row],[NegotiationID]]&amp;"FinalAccept",Tabelle7[NegotiationID]&amp;Tabelle7[ActionType],Tabelle7[ActionType],,0),_xlfn.XLOOKUP(Tabelle7[[#This Row],[NegotiationID]]&amp;"FinalReject",Tabelle7[NegotiationID]&amp;Tabelle7[ActionType],Tabelle7[ActionType],,0))</f>
        <v>FinalReject</v>
      </c>
      <c r="J888">
        <v>0.57520000000000004</v>
      </c>
      <c r="K888">
        <v>0.54679999999999995</v>
      </c>
      <c r="L888">
        <v>1.1220000000000001</v>
      </c>
      <c r="M888">
        <v>0.028400000000000002</v>
      </c>
      <c r="N888">
        <v>51</v>
      </c>
      <c r="O888">
        <v>2056</v>
      </c>
      <c r="P888">
        <v>17</v>
      </c>
      <c r="Q888" s="3" t="s">
        <v>1231</v>
      </c>
    </row>
    <row r="889" ht="15" customHeight="1">
      <c r="A889" t="e">
        <f t="shared" ca="1" si="497"/>
        <v>#VALUE!</v>
      </c>
      <c r="B889" t="e">
        <f t="array" ref="B889" ca="1">_xlfn.XLOOKUP(Tabelle7[[#This Row],[ExperimentID]]&amp;Tabelle7[[#This Row],[NegotiationID]]&amp;Tabelle7[[#This Row],[MessageID]],ALL_IN_ONE[ExperimentID]&amp;ALL_IN_ONE[NegotiationID]&amp;ALL_IN_ONE[MessageID],ALL_IN_ONE[Gesamt_ID],,0)</f>
        <v>#VALUE!</v>
      </c>
      <c r="C889">
        <f>IF(AND($F888=Tabelle7[[#This Row],[ReceiverID]],$G888=Tabelle7[[#This Row],[SenderID]]),$C888,IF(ISBLANK($G888),$C888,$C888+1))</f>
        <v>139</v>
      </c>
      <c r="D889" t="s">
        <v>561</v>
      </c>
      <c r="E889">
        <v>14054</v>
      </c>
      <c r="F889">
        <v>2982</v>
      </c>
      <c r="G889">
        <v>2981</v>
      </c>
      <c r="H889" t="s">
        <v>31</v>
      </c>
      <c r="I889" t="str">
        <f t="array" ref="I889">IFERROR(_xlfn.XLOOKUP(Tabelle7[[#This Row],[NegotiationID]]&amp;"FinalAccept",Tabelle7[NegotiationID]&amp;Tabelle7[ActionType],Tabelle7[ActionType],,0),_xlfn.XLOOKUP(Tabelle7[[#This Row],[NegotiationID]]&amp;"FinalReject",Tabelle7[NegotiationID]&amp;Tabelle7[ActionType],Tabelle7[ActionType],,0))</f>
        <v>FinalReject</v>
      </c>
      <c r="J889">
        <v>0.47420000000000001</v>
      </c>
      <c r="K889">
        <v>0.2394</v>
      </c>
      <c r="L889">
        <v>0.71360000000000001</v>
      </c>
      <c r="M889">
        <v>0.23480000000000001</v>
      </c>
      <c r="N889">
        <v>49</v>
      </c>
      <c r="O889">
        <v>2056</v>
      </c>
      <c r="P889">
        <v>17</v>
      </c>
      <c r="Q889" s="3" t="s">
        <v>1232</v>
      </c>
    </row>
    <row r="890" ht="15" customHeight="1">
      <c r="A890" t="e">
        <f t="shared" ca="1" si="497"/>
        <v>#VALUE!</v>
      </c>
      <c r="B890" t="e">
        <f t="array" ref="B890" ca="1">_xlfn.XLOOKUP(Tabelle7[[#This Row],[ExperimentID]]&amp;Tabelle7[[#This Row],[NegotiationID]]&amp;Tabelle7[[#This Row],[MessageID]],ALL_IN_ONE[ExperimentID]&amp;ALL_IN_ONE[NegotiationID]&amp;ALL_IN_ONE[MessageID],ALL_IN_ONE[Gesamt_ID],,0)</f>
        <v>#VALUE!</v>
      </c>
      <c r="C890">
        <f>IF(AND($F889=Tabelle7[[#This Row],[ReceiverID]],$G889=Tabelle7[[#This Row],[SenderID]]),$C889,IF(ISBLANK($G889),$C889,$C889+1))</f>
        <v>139</v>
      </c>
      <c r="D890" t="s">
        <v>561</v>
      </c>
      <c r="E890">
        <v>14067</v>
      </c>
      <c r="F890">
        <v>2981</v>
      </c>
      <c r="G890">
        <v>2982</v>
      </c>
      <c r="H890" t="s">
        <v>40</v>
      </c>
      <c r="I890" t="str">
        <f t="array" ref="I890">IFERROR(_xlfn.XLOOKUP(Tabelle7[[#This Row],[NegotiationID]]&amp;"FinalAccept",Tabelle7[NegotiationID]&amp;Tabelle7[ActionType],Tabelle7[ActionType],,0),_xlfn.XLOOKUP(Tabelle7[[#This Row],[NegotiationID]]&amp;"FinalReject",Tabelle7[NegotiationID]&amp;Tabelle7[ActionType],Tabelle7[ActionType],,0))</f>
        <v>FinalReject</v>
      </c>
      <c r="J890">
        <v>0.2394</v>
      </c>
      <c r="K890">
        <v>0.47420000000000001</v>
      </c>
      <c r="L890">
        <v>0.71360000000000001</v>
      </c>
      <c r="M890">
        <v>0.23480000000000001</v>
      </c>
      <c r="N890">
        <v>25</v>
      </c>
      <c r="O890">
        <v>2056</v>
      </c>
      <c r="P890">
        <v>17</v>
      </c>
      <c r="Q890" s="3" t="s">
        <v>1233</v>
      </c>
    </row>
    <row r="891" ht="15" hidden="1" customHeight="1">
      <c r="A891" t="e">
        <f t="shared" ca="1" si="497"/>
        <v>#VALUE!</v>
      </c>
      <c r="B891" t="e">
        <f t="array" ref="B891" ca="1">_xlfn.XLOOKUP(Tabelle7[[#This Row],[ExperimentID]]&amp;Tabelle7[[#This Row],[NegotiationID]]&amp;Tabelle7[[#This Row],[MessageID]],ALL_IN_ONE[ExperimentID]&amp;ALL_IN_ONE[NegotiationID]&amp;ALL_IN_ONE[MessageID],ALL_IN_ONE[Gesamt_ID],,0)</f>
        <v>#VALUE!</v>
      </c>
      <c r="C891">
        <f>IF(AND($F890=Tabelle7[[#This Row],[ReceiverID]],$G890=Tabelle7[[#This Row],[SenderID]]),$C890,IF(ISBLANK($G890),$C890,$C890+1))</f>
        <v>140</v>
      </c>
      <c r="D891" t="s">
        <v>561</v>
      </c>
      <c r="E891">
        <v>3008</v>
      </c>
      <c r="H891" t="s">
        <v>6019</v>
      </c>
      <c r="I891" t="str">
        <f t="array" ref="I891">IFERROR(_xlfn.XLOOKUP(Tabelle7[[#This Row],[NegotiationID]]&amp;"FinalAccept",Tabelle7[NegotiationID]&amp;Tabelle7[ActionType],Tabelle7[ActionType],,0),_xlfn.XLOOKUP(Tabelle7[[#This Row],[NegotiationID]]&amp;"FinalReject",Tabelle7[NegotiationID]&amp;Tabelle7[ActionType],Tabelle7[ActionType],,0))</f>
        <v>FinalReject</v>
      </c>
      <c r="N891">
        <v>21</v>
      </c>
      <c r="O891">
        <v>1965</v>
      </c>
      <c r="P891">
        <v>10</v>
      </c>
      <c r="Q891" t="s">
        <v>6020</v>
      </c>
    </row>
    <row r="892" ht="15" customHeight="1">
      <c r="A892" t="e">
        <f t="shared" ca="1" si="497"/>
        <v>#VALUE!</v>
      </c>
      <c r="B892" t="e">
        <f t="array" ref="B892" ca="1">_xlfn.XLOOKUP(Tabelle7[[#This Row],[ExperimentID]]&amp;Tabelle7[[#This Row],[NegotiationID]]&amp;Tabelle7[[#This Row],[MessageID]],ALL_IN_ONE[ExperimentID]&amp;ALL_IN_ONE[NegotiationID]&amp;ALL_IN_ONE[MessageID],ALL_IN_ONE[Gesamt_ID],,0)</f>
        <v>#VALUE!</v>
      </c>
      <c r="C892">
        <f>IF(AND($F891=Tabelle7[[#This Row],[ReceiverID]],$G891=Tabelle7[[#This Row],[SenderID]]),$C891,IF(ISBLANK($G891),$C891,$C891+1))</f>
        <v>140</v>
      </c>
      <c r="D892" t="s">
        <v>561</v>
      </c>
      <c r="E892">
        <v>7841</v>
      </c>
      <c r="F892">
        <v>3010</v>
      </c>
      <c r="G892">
        <v>3009</v>
      </c>
      <c r="H892" t="s">
        <v>158</v>
      </c>
      <c r="I892" t="str">
        <f t="array" ref="I892">IFERROR(_xlfn.XLOOKUP(Tabelle7[[#This Row],[NegotiationID]]&amp;"FinalAccept",Tabelle7[NegotiationID]&amp;Tabelle7[ActionType],Tabelle7[ActionType],,0),_xlfn.XLOOKUP(Tabelle7[[#This Row],[NegotiationID]]&amp;"FinalReject",Tabelle7[NegotiationID]&amp;Tabelle7[ActionType],Tabelle7[ActionType],,0))</f>
        <v>FinalReject</v>
      </c>
      <c r="J892">
        <v>0.85819999999999996</v>
      </c>
      <c r="K892">
        <v>0.098799999999999999</v>
      </c>
      <c r="L892">
        <v>0.95699999999999996</v>
      </c>
      <c r="M892">
        <v>0.75939999999999996</v>
      </c>
      <c r="N892">
        <v>248</v>
      </c>
      <c r="O892">
        <v>1965</v>
      </c>
      <c r="P892">
        <v>10</v>
      </c>
      <c r="Q892" s="3" t="s">
        <v>1234</v>
      </c>
    </row>
    <row r="893" ht="15" customHeight="1">
      <c r="A893" t="e">
        <f t="shared" ca="1" si="497"/>
        <v>#VALUE!</v>
      </c>
      <c r="B893" t="e">
        <f t="array" ref="B893" ca="1">_xlfn.XLOOKUP(Tabelle7[[#This Row],[ExperimentID]]&amp;Tabelle7[[#This Row],[NegotiationID]]&amp;Tabelle7[[#This Row],[MessageID]],ALL_IN_ONE[ExperimentID]&amp;ALL_IN_ONE[NegotiationID]&amp;ALL_IN_ONE[MessageID],ALL_IN_ONE[Gesamt_ID],,0)</f>
        <v>#VALUE!</v>
      </c>
      <c r="C893">
        <f>IF(AND($F892=Tabelle7[[#This Row],[ReceiverID]],$G892=Tabelle7[[#This Row],[SenderID]]),$C892,IF(ISBLANK($G892),$C892,$C892+1))</f>
        <v>140</v>
      </c>
      <c r="D893" t="s">
        <v>561</v>
      </c>
      <c r="E893">
        <v>11207</v>
      </c>
      <c r="F893">
        <v>3009</v>
      </c>
      <c r="G893">
        <v>3010</v>
      </c>
      <c r="H893" t="s">
        <v>31</v>
      </c>
      <c r="I893" t="str">
        <f t="array" ref="I893">IFERROR(_xlfn.XLOOKUP(Tabelle7[[#This Row],[NegotiationID]]&amp;"FinalAccept",Tabelle7[NegotiationID]&amp;Tabelle7[ActionType],Tabelle7[ActionType],,0),_xlfn.XLOOKUP(Tabelle7[[#This Row],[NegotiationID]]&amp;"FinalReject",Tabelle7[NegotiationID]&amp;Tabelle7[ActionType],Tabelle7[ActionType],,0))</f>
        <v>FinalReject</v>
      </c>
      <c r="J893">
        <v>0.87039999999999995</v>
      </c>
      <c r="K893">
        <v>0.25319999999999998</v>
      </c>
      <c r="L893">
        <v>1.1235999999999999</v>
      </c>
      <c r="M893">
        <v>0.61719999999999997</v>
      </c>
      <c r="N893">
        <v>193</v>
      </c>
      <c r="O893">
        <v>1965</v>
      </c>
      <c r="P893">
        <v>10</v>
      </c>
      <c r="Q893" s="3" t="s">
        <v>1235</v>
      </c>
    </row>
    <row r="894" ht="15" customHeight="1">
      <c r="A894" t="e">
        <f t="shared" ca="1" si="497"/>
        <v>#VALUE!</v>
      </c>
      <c r="B894" t="e">
        <f t="array" ref="B894" ca="1">_xlfn.XLOOKUP(Tabelle7[[#This Row],[ExperimentID]]&amp;Tabelle7[[#This Row],[NegotiationID]]&amp;Tabelle7[[#This Row],[MessageID]],ALL_IN_ONE[ExperimentID]&amp;ALL_IN_ONE[NegotiationID]&amp;ALL_IN_ONE[MessageID],ALL_IN_ONE[Gesamt_ID],,0)</f>
        <v>#VALUE!</v>
      </c>
      <c r="C894">
        <f>IF(AND($F893=Tabelle7[[#This Row],[ReceiverID]],$G893=Tabelle7[[#This Row],[SenderID]]),$C893,IF(ISBLANK($G893),$C893,$C893+1))</f>
        <v>140</v>
      </c>
      <c r="D894" t="s">
        <v>561</v>
      </c>
      <c r="E894">
        <v>11538</v>
      </c>
      <c r="F894">
        <v>3010</v>
      </c>
      <c r="G894">
        <v>3009</v>
      </c>
      <c r="H894" t="s">
        <v>31</v>
      </c>
      <c r="I894" t="str">
        <f t="array" ref="I894">IFERROR(_xlfn.XLOOKUP(Tabelle7[[#This Row],[NegotiationID]]&amp;"FinalAccept",Tabelle7[NegotiationID]&amp;Tabelle7[ActionType],Tabelle7[ActionType],,0),_xlfn.XLOOKUP(Tabelle7[[#This Row],[NegotiationID]]&amp;"FinalReject",Tabelle7[NegotiationID]&amp;Tabelle7[ActionType],Tabelle7[ActionType],,0))</f>
        <v>FinalReject</v>
      </c>
      <c r="J894">
        <v>0.752</v>
      </c>
      <c r="K894">
        <v>0.20380000000000001</v>
      </c>
      <c r="L894">
        <v>0.95579999999999998</v>
      </c>
      <c r="M894">
        <v>0.54820000000000002</v>
      </c>
      <c r="N894">
        <v>532</v>
      </c>
      <c r="O894">
        <v>1965</v>
      </c>
      <c r="P894">
        <v>10</v>
      </c>
      <c r="Q894" s="3" t="s">
        <v>1236</v>
      </c>
    </row>
    <row r="895" ht="15" customHeight="1">
      <c r="A895" t="e">
        <f t="shared" ca="1" si="497"/>
        <v>#VALUE!</v>
      </c>
      <c r="B895" t="e">
        <f t="array" ref="B895" ca="1">_xlfn.XLOOKUP(Tabelle7[[#This Row],[ExperimentID]]&amp;Tabelle7[[#This Row],[NegotiationID]]&amp;Tabelle7[[#This Row],[MessageID]],ALL_IN_ONE[ExperimentID]&amp;ALL_IN_ONE[NegotiationID]&amp;ALL_IN_ONE[MessageID],ALL_IN_ONE[Gesamt_ID],,0)</f>
        <v>#VALUE!</v>
      </c>
      <c r="C895">
        <f>IF(AND($F894=Tabelle7[[#This Row],[ReceiverID]],$G894=Tabelle7[[#This Row],[SenderID]]),$C894,IF(ISBLANK($G894),$C894,$C894+1))</f>
        <v>140</v>
      </c>
      <c r="D895" t="s">
        <v>561</v>
      </c>
      <c r="E895">
        <v>11968</v>
      </c>
      <c r="F895">
        <v>3009</v>
      </c>
      <c r="G895">
        <v>3010</v>
      </c>
      <c r="H895" t="s">
        <v>31</v>
      </c>
      <c r="I895" t="str">
        <f t="array" ref="I895">IFERROR(_xlfn.XLOOKUP(Tabelle7[[#This Row],[NegotiationID]]&amp;"FinalAccept",Tabelle7[NegotiationID]&amp;Tabelle7[ActionType],Tabelle7[ActionType],,0),_xlfn.XLOOKUP(Tabelle7[[#This Row],[NegotiationID]]&amp;"FinalReject",Tabelle7[NegotiationID]&amp;Tabelle7[ActionType],Tabelle7[ActionType],,0))</f>
        <v>FinalReject</v>
      </c>
      <c r="J895">
        <v>0.61639999999999995</v>
      </c>
      <c r="K895">
        <v>0.45639999999999997</v>
      </c>
      <c r="L895">
        <v>1.0728</v>
      </c>
      <c r="M895">
        <v>0.16</v>
      </c>
      <c r="N895">
        <v>48</v>
      </c>
      <c r="O895">
        <v>1965</v>
      </c>
      <c r="P895">
        <v>10</v>
      </c>
      <c r="Q895" t="s">
        <v>1237</v>
      </c>
    </row>
    <row r="896" ht="15" hidden="1" customHeight="1">
      <c r="A896" t="e">
        <f t="shared" ca="1" si="497"/>
        <v>#VALUE!</v>
      </c>
      <c r="B896" t="e">
        <f t="array" ref="B896" ca="1">_xlfn.XLOOKUP(Tabelle7[[#This Row],[ExperimentID]]&amp;Tabelle7[[#This Row],[NegotiationID]]&amp;Tabelle7[[#This Row],[MessageID]],ALL_IN_ONE[ExperimentID]&amp;ALL_IN_ONE[NegotiationID]&amp;ALL_IN_ONE[MessageID],ALL_IN_ONE[Gesamt_ID],,0)</f>
        <v>#VALUE!</v>
      </c>
      <c r="C896">
        <f>IF(AND($F895=Tabelle7[[#This Row],[ReceiverID]],$G895=Tabelle7[[#This Row],[SenderID]]),$C895,IF(ISBLANK($G895),$C895,$C895+1))</f>
        <v>140</v>
      </c>
      <c r="D896" t="s">
        <v>561</v>
      </c>
      <c r="E896">
        <v>12328</v>
      </c>
      <c r="F896">
        <v>3010</v>
      </c>
      <c r="G896">
        <v>3009</v>
      </c>
      <c r="H896" t="s">
        <v>22</v>
      </c>
      <c r="I896" t="str">
        <f t="array" ref="I896">IFERROR(_xlfn.XLOOKUP(Tabelle7[[#This Row],[NegotiationID]]&amp;"FinalAccept",Tabelle7[NegotiationID]&amp;Tabelle7[ActionType],Tabelle7[ActionType],,0),_xlfn.XLOOKUP(Tabelle7[[#This Row],[NegotiationID]]&amp;"FinalReject",Tabelle7[NegotiationID]&amp;Tabelle7[ActionType],Tabelle7[ActionType],,0))</f>
        <v>FinalReject</v>
      </c>
      <c r="N896">
        <v>149</v>
      </c>
      <c r="O896">
        <v>1965</v>
      </c>
      <c r="P896">
        <v>10</v>
      </c>
      <c r="Q896" s="3" t="s">
        <v>6283</v>
      </c>
    </row>
    <row r="897" ht="15" customHeight="1">
      <c r="A897" t="e">
        <f t="shared" ca="1" si="497"/>
        <v>#VALUE!</v>
      </c>
      <c r="B897" t="e">
        <f t="array" ref="B897" ca="1">_xlfn.XLOOKUP(Tabelle7[[#This Row],[ExperimentID]]&amp;Tabelle7[[#This Row],[NegotiationID]]&amp;Tabelle7[[#This Row],[MessageID]],ALL_IN_ONE[ExperimentID]&amp;ALL_IN_ONE[NegotiationID]&amp;ALL_IN_ONE[MessageID],ALL_IN_ONE[Gesamt_ID],,0)</f>
        <v>#VALUE!</v>
      </c>
      <c r="C897">
        <f>IF(AND($F896=Tabelle7[[#This Row],[ReceiverID]],$G896=Tabelle7[[#This Row],[SenderID]]),$C896,IF(ISBLANK($G896),$C896,$C896+1))</f>
        <v>140</v>
      </c>
      <c r="D897" t="s">
        <v>561</v>
      </c>
      <c r="E897">
        <v>12837</v>
      </c>
      <c r="F897">
        <v>3009</v>
      </c>
      <c r="G897">
        <v>3010</v>
      </c>
      <c r="H897" t="s">
        <v>31</v>
      </c>
      <c r="I897" t="str">
        <f t="array" ref="I897">IFERROR(_xlfn.XLOOKUP(Tabelle7[[#This Row],[NegotiationID]]&amp;"FinalAccept",Tabelle7[NegotiationID]&amp;Tabelle7[ActionType],Tabelle7[ActionType],,0),_xlfn.XLOOKUP(Tabelle7[[#This Row],[NegotiationID]]&amp;"FinalReject",Tabelle7[NegotiationID]&amp;Tabelle7[ActionType],Tabelle7[ActionType],,0))</f>
        <v>FinalReject</v>
      </c>
      <c r="J897">
        <v>0.65100000000000002</v>
      </c>
      <c r="K897">
        <v>0.2228</v>
      </c>
      <c r="L897">
        <v>0.87380000000000002</v>
      </c>
      <c r="M897">
        <v>0.42820000000000003</v>
      </c>
      <c r="N897">
        <v>39</v>
      </c>
      <c r="O897">
        <v>1965</v>
      </c>
      <c r="P897">
        <v>10</v>
      </c>
      <c r="Q897" t="s">
        <v>1238</v>
      </c>
    </row>
    <row r="898" ht="15" customHeight="1">
      <c r="A898" t="e">
        <f t="shared" ref="A898:A961" ca="1" si="498">MID(CELL("Dateiname",$A$1),FIND("]",CELL("Dateiname",$A$1))+1,31)</f>
        <v>#VALUE!</v>
      </c>
      <c r="B898" t="e">
        <f t="array" ref="B898" ca="1">_xlfn.XLOOKUP(Tabelle7[[#This Row],[ExperimentID]]&amp;Tabelle7[[#This Row],[NegotiationID]]&amp;Tabelle7[[#This Row],[MessageID]],ALL_IN_ONE[ExperimentID]&amp;ALL_IN_ONE[NegotiationID]&amp;ALL_IN_ONE[MessageID],ALL_IN_ONE[Gesamt_ID],,0)</f>
        <v>#VALUE!</v>
      </c>
      <c r="C898">
        <f>IF(AND($F897=Tabelle7[[#This Row],[ReceiverID]],$G897=Tabelle7[[#This Row],[SenderID]]),$C897,IF(ISBLANK($G897),$C897,$C897+1))</f>
        <v>140</v>
      </c>
      <c r="D898" t="s">
        <v>561</v>
      </c>
      <c r="E898">
        <v>12952</v>
      </c>
      <c r="F898">
        <v>3010</v>
      </c>
      <c r="G898">
        <v>3009</v>
      </c>
      <c r="H898" t="s">
        <v>31</v>
      </c>
      <c r="I898" t="str">
        <f t="array" ref="I898">IFERROR(_xlfn.XLOOKUP(Tabelle7[[#This Row],[NegotiationID]]&amp;"FinalAccept",Tabelle7[NegotiationID]&amp;Tabelle7[ActionType],Tabelle7[ActionType],,0),_xlfn.XLOOKUP(Tabelle7[[#This Row],[NegotiationID]]&amp;"FinalReject",Tabelle7[NegotiationID]&amp;Tabelle7[ActionType],Tabelle7[ActionType],,0))</f>
        <v>FinalReject</v>
      </c>
      <c r="J898">
        <v>0.752</v>
      </c>
      <c r="K898">
        <v>0.20380000000000001</v>
      </c>
      <c r="L898">
        <v>0.95579999999999998</v>
      </c>
      <c r="M898">
        <v>0.54820000000000002</v>
      </c>
      <c r="N898">
        <v>432</v>
      </c>
      <c r="O898">
        <v>1965</v>
      </c>
      <c r="P898">
        <v>10</v>
      </c>
      <c r="Q898" s="3" t="s">
        <v>1239</v>
      </c>
    </row>
    <row r="899" ht="15" customHeight="1">
      <c r="A899" t="e">
        <f t="shared" ca="1" si="498"/>
        <v>#VALUE!</v>
      </c>
      <c r="B899" t="e">
        <f t="array" ref="B899" ca="1">_xlfn.XLOOKUP(Tabelle7[[#This Row],[ExperimentID]]&amp;Tabelle7[[#This Row],[NegotiationID]]&amp;Tabelle7[[#This Row],[MessageID]],ALL_IN_ONE[ExperimentID]&amp;ALL_IN_ONE[NegotiationID]&amp;ALL_IN_ONE[MessageID],ALL_IN_ONE[Gesamt_ID],,0)</f>
        <v>#VALUE!</v>
      </c>
      <c r="C899">
        <f>IF(AND($F898=Tabelle7[[#This Row],[ReceiverID]],$G898=Tabelle7[[#This Row],[SenderID]]),$C898,IF(ISBLANK($G898),$C898,$C898+1))</f>
        <v>140</v>
      </c>
      <c r="D899" t="s">
        <v>561</v>
      </c>
      <c r="E899">
        <v>13297</v>
      </c>
      <c r="F899">
        <v>3009</v>
      </c>
      <c r="G899">
        <v>3010</v>
      </c>
      <c r="H899" t="s">
        <v>31</v>
      </c>
      <c r="I899" t="str">
        <f t="array" ref="I899">IFERROR(_xlfn.XLOOKUP(Tabelle7[[#This Row],[NegotiationID]]&amp;"FinalAccept",Tabelle7[NegotiationID]&amp;Tabelle7[ActionType],Tabelle7[ActionType],,0),_xlfn.XLOOKUP(Tabelle7[[#This Row],[NegotiationID]]&amp;"FinalReject",Tabelle7[NegotiationID]&amp;Tabelle7[ActionType],Tabelle7[ActionType],,0))</f>
        <v>FinalReject</v>
      </c>
      <c r="J899">
        <v>0.44379999999999997</v>
      </c>
      <c r="K899">
        <v>0.45600000000000002</v>
      </c>
      <c r="L899">
        <v>0.89980000000000004</v>
      </c>
      <c r="M899">
        <v>0.012200000000000001</v>
      </c>
      <c r="N899">
        <v>87</v>
      </c>
      <c r="O899">
        <v>1965</v>
      </c>
      <c r="P899">
        <v>10</v>
      </c>
      <c r="Q899" t="s">
        <v>1240</v>
      </c>
    </row>
    <row r="900" ht="15" customHeight="1">
      <c r="A900" t="e">
        <f t="shared" ca="1" si="498"/>
        <v>#VALUE!</v>
      </c>
      <c r="B900" t="e">
        <f t="array" ref="B900" ca="1">_xlfn.XLOOKUP(Tabelle7[[#This Row],[ExperimentID]]&amp;Tabelle7[[#This Row],[NegotiationID]]&amp;Tabelle7[[#This Row],[MessageID]],ALL_IN_ONE[ExperimentID]&amp;ALL_IN_ONE[NegotiationID]&amp;ALL_IN_ONE[MessageID],ALL_IN_ONE[Gesamt_ID],,0)</f>
        <v>#VALUE!</v>
      </c>
      <c r="C900">
        <f>IF(AND($F899=Tabelle7[[#This Row],[ReceiverID]],$G899=Tabelle7[[#This Row],[SenderID]]),$C899,IF(ISBLANK($G899),$C899,$C899+1))</f>
        <v>140</v>
      </c>
      <c r="D900" t="s">
        <v>561</v>
      </c>
      <c r="E900">
        <v>13766</v>
      </c>
      <c r="F900">
        <v>3010</v>
      </c>
      <c r="G900">
        <v>3009</v>
      </c>
      <c r="H900" t="s">
        <v>40</v>
      </c>
      <c r="I900" t="str">
        <f t="array" ref="I900">IFERROR(_xlfn.XLOOKUP(Tabelle7[[#This Row],[NegotiationID]]&amp;"FinalAccept",Tabelle7[NegotiationID]&amp;Tabelle7[ActionType],Tabelle7[ActionType],,0),_xlfn.XLOOKUP(Tabelle7[[#This Row],[NegotiationID]]&amp;"FinalReject",Tabelle7[NegotiationID]&amp;Tabelle7[ActionType],Tabelle7[ActionType],,0))</f>
        <v>FinalReject</v>
      </c>
      <c r="J900">
        <v>0.45600000000000002</v>
      </c>
      <c r="K900">
        <v>0.44379999999999997</v>
      </c>
      <c r="L900">
        <v>0.89980000000000004</v>
      </c>
      <c r="M900">
        <v>0.012200000000000001</v>
      </c>
      <c r="N900">
        <v>216</v>
      </c>
      <c r="O900">
        <v>1965</v>
      </c>
      <c r="P900">
        <v>10</v>
      </c>
      <c r="Q900" s="3" t="s">
        <v>1241</v>
      </c>
    </row>
    <row r="901" ht="15" hidden="1" customHeight="1">
      <c r="A901" t="e">
        <f t="shared" ca="1" si="498"/>
        <v>#VALUE!</v>
      </c>
      <c r="B901" t="e">
        <f t="array" ref="B901" ca="1">_xlfn.XLOOKUP(Tabelle7[[#This Row],[ExperimentID]]&amp;Tabelle7[[#This Row],[NegotiationID]]&amp;Tabelle7[[#This Row],[MessageID]],ALL_IN_ONE[ExperimentID]&amp;ALL_IN_ONE[NegotiationID]&amp;ALL_IN_ONE[MessageID],ALL_IN_ONE[Gesamt_ID],,0)</f>
        <v>#VALUE!</v>
      </c>
      <c r="C901">
        <f>IF(AND($F900=Tabelle7[[#This Row],[ReceiverID]],$G900=Tabelle7[[#This Row],[SenderID]]),$C900,IF(ISBLANK($G900),$C900,$C900+1))</f>
        <v>141</v>
      </c>
      <c r="D901" t="s">
        <v>561</v>
      </c>
      <c r="E901">
        <v>3036</v>
      </c>
      <c r="H901" t="s">
        <v>6019</v>
      </c>
      <c r="I901" t="e">
        <f t="array" ref="I901">IFERROR(_xlfn.XLOOKUP(Tabelle7[[#This Row],[NegotiationID]]&amp;"FinalAccept",Tabelle7[NegotiationID]&amp;Tabelle7[ActionType],Tabelle7[ActionType],,0),_xlfn.XLOOKUP(Tabelle7[[#This Row],[NegotiationID]]&amp;"FinalReject",Tabelle7[NegotiationID]&amp;Tabelle7[ActionType],Tabelle7[ActionType],,0))</f>
        <v>#N/A</v>
      </c>
      <c r="N901">
        <v>21</v>
      </c>
      <c r="O901">
        <v>2823</v>
      </c>
      <c r="P901">
        <v>11</v>
      </c>
      <c r="Q901" t="s">
        <v>6020</v>
      </c>
    </row>
    <row r="902" ht="15" hidden="1" customHeight="1">
      <c r="A902" t="e">
        <f t="shared" ca="1" si="498"/>
        <v>#VALUE!</v>
      </c>
      <c r="B902" t="e">
        <f t="array" ref="B902" ca="1">_xlfn.XLOOKUP(Tabelle7[[#This Row],[ExperimentID]]&amp;Tabelle7[[#This Row],[NegotiationID]]&amp;Tabelle7[[#This Row],[MessageID]],ALL_IN_ONE[ExperimentID]&amp;ALL_IN_ONE[NegotiationID]&amp;ALL_IN_ONE[MessageID],ALL_IN_ONE[Gesamt_ID],,0)</f>
        <v>#VALUE!</v>
      </c>
      <c r="C902">
        <f>IF(AND($F901=Tabelle7[[#This Row],[ReceiverID]],$G901=Tabelle7[[#This Row],[SenderID]]),$C901,IF(ISBLANK($G901),$C901,$C901+1))</f>
        <v>141</v>
      </c>
      <c r="D902" t="s">
        <v>561</v>
      </c>
      <c r="E902">
        <v>8283</v>
      </c>
      <c r="F902">
        <v>3038</v>
      </c>
      <c r="G902">
        <v>3037</v>
      </c>
      <c r="H902" t="s">
        <v>19</v>
      </c>
      <c r="I902" t="e">
        <f t="array" ref="I902">IFERROR(_xlfn.XLOOKUP(Tabelle7[[#This Row],[NegotiationID]]&amp;"FinalAccept",Tabelle7[NegotiationID]&amp;Tabelle7[ActionType],Tabelle7[ActionType],,0),_xlfn.XLOOKUP(Tabelle7[[#This Row],[NegotiationID]]&amp;"FinalReject",Tabelle7[NegotiationID]&amp;Tabelle7[ActionType],Tabelle7[ActionType],,0))</f>
        <v>#N/A</v>
      </c>
      <c r="J902">
        <v>0.96799999999999997</v>
      </c>
      <c r="K902">
        <v>0.12920000000000001</v>
      </c>
      <c r="L902">
        <v>1.0972</v>
      </c>
      <c r="M902">
        <v>0.83879999999999999</v>
      </c>
      <c r="N902">
        <v>396</v>
      </c>
      <c r="O902">
        <v>2823</v>
      </c>
      <c r="P902">
        <v>11</v>
      </c>
      <c r="Q902" s="3" t="s">
        <v>6284</v>
      </c>
    </row>
    <row r="903" ht="15" hidden="1" customHeight="1">
      <c r="A903" t="e">
        <f t="shared" ca="1" si="498"/>
        <v>#VALUE!</v>
      </c>
      <c r="B903" t="e">
        <f t="array" ref="B903" ca="1">_xlfn.XLOOKUP(Tabelle7[[#This Row],[ExperimentID]]&amp;Tabelle7[[#This Row],[NegotiationID]]&amp;Tabelle7[[#This Row],[MessageID]],ALL_IN_ONE[ExperimentID]&amp;ALL_IN_ONE[NegotiationID]&amp;ALL_IN_ONE[MessageID],ALL_IN_ONE[Gesamt_ID],,0)</f>
        <v>#VALUE!</v>
      </c>
      <c r="C903">
        <f>IF(AND($F902=Tabelle7[[#This Row],[ReceiverID]],$G902=Tabelle7[[#This Row],[SenderID]]),$C902,IF(ISBLANK($G902),$C902,$C902+1))</f>
        <v>141</v>
      </c>
      <c r="D903" t="s">
        <v>561</v>
      </c>
      <c r="E903">
        <v>9491</v>
      </c>
      <c r="F903">
        <v>3037</v>
      </c>
      <c r="G903">
        <v>3038</v>
      </c>
      <c r="H903" t="s">
        <v>31</v>
      </c>
      <c r="I903" t="e">
        <f t="array" ref="I903">IFERROR(_xlfn.XLOOKUP(Tabelle7[[#This Row],[NegotiationID]]&amp;"FinalAccept",Tabelle7[NegotiationID]&amp;Tabelle7[ActionType],Tabelle7[ActionType],,0),_xlfn.XLOOKUP(Tabelle7[[#This Row],[NegotiationID]]&amp;"FinalReject",Tabelle7[NegotiationID]&amp;Tabelle7[ActionType],Tabelle7[ActionType],,0))</f>
        <v>#N/A</v>
      </c>
      <c r="J903">
        <v>0.78859999999999997</v>
      </c>
      <c r="K903">
        <v>0.2366</v>
      </c>
      <c r="L903">
        <v>1.0251999999999999</v>
      </c>
      <c r="M903">
        <v>0.55200000000000005</v>
      </c>
      <c r="N903">
        <v>1026</v>
      </c>
      <c r="O903">
        <v>2823</v>
      </c>
      <c r="P903">
        <v>11</v>
      </c>
      <c r="Q903" s="3" t="s">
        <v>6285</v>
      </c>
    </row>
    <row r="904" ht="15" hidden="1" customHeight="1">
      <c r="A904" t="e">
        <f t="shared" ca="1" si="498"/>
        <v>#VALUE!</v>
      </c>
      <c r="B904" t="e">
        <f t="array" ref="B904" ca="1">_xlfn.XLOOKUP(Tabelle7[[#This Row],[ExperimentID]]&amp;Tabelle7[[#This Row],[NegotiationID]]&amp;Tabelle7[[#This Row],[MessageID]],ALL_IN_ONE[ExperimentID]&amp;ALL_IN_ONE[NegotiationID]&amp;ALL_IN_ONE[MessageID],ALL_IN_ONE[Gesamt_ID],,0)</f>
        <v>#VALUE!</v>
      </c>
      <c r="C904">
        <f>IF(AND($F903=Tabelle7[[#This Row],[ReceiverID]],$G903=Tabelle7[[#This Row],[SenderID]]),$C903,IF(ISBLANK($G903),$C903,$C903+1))</f>
        <v>141</v>
      </c>
      <c r="D904" t="s">
        <v>561</v>
      </c>
      <c r="E904">
        <v>10892</v>
      </c>
      <c r="F904">
        <v>3038</v>
      </c>
      <c r="G904">
        <v>3037</v>
      </c>
      <c r="H904" t="s">
        <v>31</v>
      </c>
      <c r="I904" t="e">
        <f t="array" ref="I904">IFERROR(_xlfn.XLOOKUP(Tabelle7[[#This Row],[NegotiationID]]&amp;"FinalAccept",Tabelle7[NegotiationID]&amp;Tabelle7[ActionType],Tabelle7[ActionType],,0),_xlfn.XLOOKUP(Tabelle7[[#This Row],[NegotiationID]]&amp;"FinalReject",Tabelle7[NegotiationID]&amp;Tabelle7[ActionType],Tabelle7[ActionType],,0))</f>
        <v>#N/A</v>
      </c>
      <c r="J904">
        <v>0.78400000000000003</v>
      </c>
      <c r="K904">
        <v>0.183</v>
      </c>
      <c r="L904">
        <v>0.96699999999999997</v>
      </c>
      <c r="M904">
        <v>0.60099999999999998</v>
      </c>
      <c r="N904">
        <v>586</v>
      </c>
      <c r="O904">
        <v>2823</v>
      </c>
      <c r="P904">
        <v>11</v>
      </c>
      <c r="Q904" s="3" t="s">
        <v>6286</v>
      </c>
    </row>
    <row r="905" ht="15" hidden="1" customHeight="1">
      <c r="A905" t="e">
        <f t="shared" ca="1" si="498"/>
        <v>#VALUE!</v>
      </c>
      <c r="B905" t="e">
        <f t="array" ref="B905" ca="1">_xlfn.XLOOKUP(Tabelle7[[#This Row],[ExperimentID]]&amp;Tabelle7[[#This Row],[NegotiationID]]&amp;Tabelle7[[#This Row],[MessageID]],ALL_IN_ONE[ExperimentID]&amp;ALL_IN_ONE[NegotiationID]&amp;ALL_IN_ONE[MessageID],ALL_IN_ONE[Gesamt_ID],,0)</f>
        <v>#VALUE!</v>
      </c>
      <c r="C905">
        <f>IF(AND($F904=Tabelle7[[#This Row],[ReceiverID]],$G904=Tabelle7[[#This Row],[SenderID]]),$C904,IF(ISBLANK($G904),$C904,$C904+1))</f>
        <v>141</v>
      </c>
      <c r="D905" t="s">
        <v>561</v>
      </c>
      <c r="E905">
        <v>12256</v>
      </c>
      <c r="F905">
        <v>3037</v>
      </c>
      <c r="G905">
        <v>3038</v>
      </c>
      <c r="H905" t="s">
        <v>31</v>
      </c>
      <c r="I905" t="e">
        <f t="array" ref="I905">IFERROR(_xlfn.XLOOKUP(Tabelle7[[#This Row],[NegotiationID]]&amp;"FinalAccept",Tabelle7[NegotiationID]&amp;Tabelle7[ActionType],Tabelle7[ActionType],,0),_xlfn.XLOOKUP(Tabelle7[[#This Row],[NegotiationID]]&amp;"FinalReject",Tabelle7[NegotiationID]&amp;Tabelle7[ActionType],Tabelle7[ActionType],,0))</f>
        <v>#N/A</v>
      </c>
      <c r="J905">
        <v>0.62380000000000002</v>
      </c>
      <c r="K905">
        <v>0.40279999999999999</v>
      </c>
      <c r="L905">
        <v>1.0266</v>
      </c>
      <c r="M905">
        <v>0.221</v>
      </c>
      <c r="N905">
        <v>257</v>
      </c>
      <c r="O905">
        <v>2823</v>
      </c>
      <c r="P905">
        <v>11</v>
      </c>
      <c r="Q905" s="3" t="s">
        <v>6287</v>
      </c>
    </row>
    <row r="906" ht="15" hidden="1" customHeight="1">
      <c r="A906" t="e">
        <f t="shared" ca="1" si="498"/>
        <v>#VALUE!</v>
      </c>
      <c r="B906" t="e">
        <f t="array" ref="B906" ca="1">_xlfn.XLOOKUP(Tabelle7[[#This Row],[ExperimentID]]&amp;Tabelle7[[#This Row],[NegotiationID]]&amp;Tabelle7[[#This Row],[MessageID]],ALL_IN_ONE[ExperimentID]&amp;ALL_IN_ONE[NegotiationID]&amp;ALL_IN_ONE[MessageID],ALL_IN_ONE[Gesamt_ID],,0)</f>
        <v>#VALUE!</v>
      </c>
      <c r="C906">
        <f>IF(AND($F905=Tabelle7[[#This Row],[ReceiverID]],$G905=Tabelle7[[#This Row],[SenderID]]),$C905,IF(ISBLANK($G905),$C905,$C905+1))</f>
        <v>141</v>
      </c>
      <c r="D906" t="s">
        <v>561</v>
      </c>
      <c r="E906">
        <v>13319</v>
      </c>
      <c r="F906">
        <v>3038</v>
      </c>
      <c r="G906">
        <v>3037</v>
      </c>
      <c r="H906" t="s">
        <v>31</v>
      </c>
      <c r="I906" t="e">
        <f t="array" ref="I906">IFERROR(_xlfn.XLOOKUP(Tabelle7[[#This Row],[NegotiationID]]&amp;"FinalAccept",Tabelle7[NegotiationID]&amp;Tabelle7[ActionType],Tabelle7[ActionType],,0),_xlfn.XLOOKUP(Tabelle7[[#This Row],[NegotiationID]]&amp;"FinalReject",Tabelle7[NegotiationID]&amp;Tabelle7[ActionType],Tabelle7[ActionType],,0))</f>
        <v>#N/A</v>
      </c>
      <c r="J906">
        <v>0.58399999999999996</v>
      </c>
      <c r="K906">
        <v>0.26979999999999998</v>
      </c>
      <c r="L906">
        <v>0.8538</v>
      </c>
      <c r="M906">
        <v>0.31419999999999998</v>
      </c>
      <c r="N906">
        <v>144</v>
      </c>
      <c r="O906">
        <v>2823</v>
      </c>
      <c r="P906">
        <v>11</v>
      </c>
      <c r="Q906" s="3" t="s">
        <v>6288</v>
      </c>
    </row>
    <row r="907" ht="15" hidden="1" customHeight="1">
      <c r="A907" t="e">
        <f t="shared" ca="1" si="498"/>
        <v>#VALUE!</v>
      </c>
      <c r="B907" t="e">
        <f t="array" ref="B907" ca="1">_xlfn.XLOOKUP(Tabelle7[[#This Row],[ExperimentID]]&amp;Tabelle7[[#This Row],[NegotiationID]]&amp;Tabelle7[[#This Row],[MessageID]],ALL_IN_ONE[ExperimentID]&amp;ALL_IN_ONE[NegotiationID]&amp;ALL_IN_ONE[MessageID],ALL_IN_ONE[Gesamt_ID],,0)</f>
        <v>#VALUE!</v>
      </c>
      <c r="C907">
        <f>IF(AND($F906=Tabelle7[[#This Row],[ReceiverID]],$G906=Tabelle7[[#This Row],[SenderID]]),$C906,IF(ISBLANK($G906),$C906,$C906+1))</f>
        <v>141</v>
      </c>
      <c r="D907" t="s">
        <v>561</v>
      </c>
      <c r="E907">
        <v>13391</v>
      </c>
      <c r="F907">
        <v>3037</v>
      </c>
      <c r="G907">
        <v>3038</v>
      </c>
      <c r="H907" t="s">
        <v>31</v>
      </c>
      <c r="I907" t="e">
        <f t="array" ref="I907">IFERROR(_xlfn.XLOOKUP(Tabelle7[[#This Row],[NegotiationID]]&amp;"FinalAccept",Tabelle7[NegotiationID]&amp;Tabelle7[ActionType],Tabelle7[ActionType],,0),_xlfn.XLOOKUP(Tabelle7[[#This Row],[NegotiationID]]&amp;"FinalReject",Tabelle7[NegotiationID]&amp;Tabelle7[ActionType],Tabelle7[ActionType],,0))</f>
        <v>#N/A</v>
      </c>
      <c r="J907">
        <v>0.39939999999999998</v>
      </c>
      <c r="K907">
        <v>0.45619999999999999</v>
      </c>
      <c r="L907">
        <v>0.85560000000000003</v>
      </c>
      <c r="M907">
        <v>0.056800000000000003</v>
      </c>
      <c r="N907">
        <v>90</v>
      </c>
      <c r="O907">
        <v>2823</v>
      </c>
      <c r="P907">
        <v>11</v>
      </c>
      <c r="Q907" s="3" t="s">
        <v>1242</v>
      </c>
    </row>
    <row r="908" ht="15" customHeight="1">
      <c r="A908" t="e">
        <f t="shared" ca="1" si="498"/>
        <v>#VALUE!</v>
      </c>
      <c r="B908" t="e">
        <f t="array" ref="B908" ca="1">_xlfn.XLOOKUP(Tabelle7[[#This Row],[ExperimentID]]&amp;Tabelle7[[#This Row],[NegotiationID]]&amp;Tabelle7[[#This Row],[MessageID]],ALL_IN_ONE[ExperimentID]&amp;ALL_IN_ONE[NegotiationID]&amp;ALL_IN_ONE[MessageID],ALL_IN_ONE[Gesamt_ID],,0)</f>
        <v>#VALUE!</v>
      </c>
      <c r="C908">
        <f>IF(AND($F907=Tabelle7[[#This Row],[ReceiverID]],$G907=Tabelle7[[#This Row],[SenderID]]),$C907,IF(ISBLANK($G907),$C907,$C907+1))</f>
        <v>142</v>
      </c>
      <c r="D908" t="s">
        <v>561</v>
      </c>
      <c r="E908">
        <v>13392</v>
      </c>
      <c r="F908">
        <v>3037</v>
      </c>
      <c r="G908">
        <v>3038</v>
      </c>
      <c r="H908" t="s">
        <v>31</v>
      </c>
      <c r="I908" t="str">
        <f t="array" ref="I908">IFERROR(_xlfn.XLOOKUP(Tabelle7[[#This Row],[NegotiationID]]&amp;"FinalAccept",Tabelle7[NegotiationID]&amp;Tabelle7[ActionType],Tabelle7[ActionType],,0),_xlfn.XLOOKUP(Tabelle7[[#This Row],[NegotiationID]]&amp;"FinalReject",Tabelle7[NegotiationID]&amp;Tabelle7[ActionType],Tabelle7[ActionType],,0))</f>
        <v>FinalAccept</v>
      </c>
      <c r="J908">
        <v>0.39939999999999998</v>
      </c>
      <c r="K908">
        <v>0.45619999999999999</v>
      </c>
      <c r="L908">
        <v>0.85560000000000003</v>
      </c>
      <c r="M908">
        <v>0.056800000000000003</v>
      </c>
      <c r="N908">
        <v>90</v>
      </c>
      <c r="O908">
        <v>2823</v>
      </c>
      <c r="P908">
        <v>11</v>
      </c>
      <c r="Q908" s="3" t="s">
        <v>1242</v>
      </c>
    </row>
    <row r="909" ht="15" customHeight="1">
      <c r="A909" t="e">
        <f t="shared" ca="1" si="498"/>
        <v>#VALUE!</v>
      </c>
      <c r="B909" t="e">
        <f t="array" ref="B909" ca="1">_xlfn.XLOOKUP(Tabelle7[[#This Row],[ExperimentID]]&amp;Tabelle7[[#This Row],[NegotiationID]]&amp;Tabelle7[[#This Row],[MessageID]],ALL_IN_ONE[ExperimentID]&amp;ALL_IN_ONE[NegotiationID]&amp;ALL_IN_ONE[MessageID],ALL_IN_ONE[Gesamt_ID],,0)</f>
        <v>#VALUE!</v>
      </c>
      <c r="C909">
        <f>IF(AND($F908=Tabelle7[[#This Row],[ReceiverID]],$G908=Tabelle7[[#This Row],[SenderID]]),$C908,IF(ISBLANK($G908),$C908,$C908+1))</f>
        <v>142</v>
      </c>
      <c r="D909" t="s">
        <v>561</v>
      </c>
      <c r="E909">
        <v>13435</v>
      </c>
      <c r="F909">
        <v>3038</v>
      </c>
      <c r="G909">
        <v>3037</v>
      </c>
      <c r="H909" t="s">
        <v>31</v>
      </c>
      <c r="I909" t="str">
        <f t="array" ref="I909">IFERROR(_xlfn.XLOOKUP(Tabelle7[[#This Row],[NegotiationID]]&amp;"FinalAccept",Tabelle7[NegotiationID]&amp;Tabelle7[ActionType],Tabelle7[ActionType],,0),_xlfn.XLOOKUP(Tabelle7[[#This Row],[NegotiationID]]&amp;"FinalReject",Tabelle7[NegotiationID]&amp;Tabelle7[ActionType],Tabelle7[ActionType],,0))</f>
        <v>FinalAccept</v>
      </c>
      <c r="J909">
        <v>0.60019999999999996</v>
      </c>
      <c r="K909">
        <v>0.3508</v>
      </c>
      <c r="L909">
        <v>0.95099999999999996</v>
      </c>
      <c r="M909">
        <v>0.24940000000000001</v>
      </c>
      <c r="N909">
        <v>83</v>
      </c>
      <c r="O909">
        <v>2823</v>
      </c>
      <c r="P909">
        <v>11</v>
      </c>
      <c r="Q909" s="3" t="s">
        <v>1243</v>
      </c>
    </row>
    <row r="910" ht="15" customHeight="1">
      <c r="A910" t="e">
        <f t="shared" ca="1" si="498"/>
        <v>#VALUE!</v>
      </c>
      <c r="B910" t="e">
        <f t="array" ref="B910" ca="1">_xlfn.XLOOKUP(Tabelle7[[#This Row],[ExperimentID]]&amp;Tabelle7[[#This Row],[NegotiationID]]&amp;Tabelle7[[#This Row],[MessageID]],ALL_IN_ONE[ExperimentID]&amp;ALL_IN_ONE[NegotiationID]&amp;ALL_IN_ONE[MessageID],ALL_IN_ONE[Gesamt_ID],,0)</f>
        <v>#VALUE!</v>
      </c>
      <c r="C910">
        <f>IF(AND($F909=Tabelle7[[#This Row],[ReceiverID]],$G909=Tabelle7[[#This Row],[SenderID]]),$C909,IF(ISBLANK($G909),$C909,$C909+1))</f>
        <v>142</v>
      </c>
      <c r="D910" t="s">
        <v>561</v>
      </c>
      <c r="E910">
        <v>13439</v>
      </c>
      <c r="F910">
        <v>3037</v>
      </c>
      <c r="G910">
        <v>3038</v>
      </c>
      <c r="H910" t="s">
        <v>31</v>
      </c>
      <c r="I910" t="str">
        <f t="array" ref="I910">IFERROR(_xlfn.XLOOKUP(Tabelle7[[#This Row],[NegotiationID]]&amp;"FinalAccept",Tabelle7[NegotiationID]&amp;Tabelle7[ActionType],Tabelle7[ActionType],,0),_xlfn.XLOOKUP(Tabelle7[[#This Row],[NegotiationID]]&amp;"FinalReject",Tabelle7[NegotiationID]&amp;Tabelle7[ActionType],Tabelle7[ActionType],,0))</f>
        <v>FinalAccept</v>
      </c>
      <c r="J910">
        <v>0.38600000000000001</v>
      </c>
      <c r="K910">
        <v>0.56179999999999997</v>
      </c>
      <c r="L910">
        <v>0.94779999999999998</v>
      </c>
      <c r="M910">
        <v>0.17580000000000001</v>
      </c>
      <c r="N910">
        <v>54</v>
      </c>
      <c r="O910">
        <v>2823</v>
      </c>
      <c r="P910">
        <v>11</v>
      </c>
      <c r="Q910" s="3" t="s">
        <v>1244</v>
      </c>
    </row>
    <row r="911" ht="15" customHeight="1">
      <c r="A911" t="e">
        <f t="shared" ca="1" si="498"/>
        <v>#VALUE!</v>
      </c>
      <c r="B911" t="e">
        <f t="array" ref="B911" ca="1">_xlfn.XLOOKUP(Tabelle7[[#This Row],[ExperimentID]]&amp;Tabelle7[[#This Row],[NegotiationID]]&amp;Tabelle7[[#This Row],[MessageID]],ALL_IN_ONE[ExperimentID]&amp;ALL_IN_ONE[NegotiationID]&amp;ALL_IN_ONE[MessageID],ALL_IN_ONE[Gesamt_ID],,0)</f>
        <v>#VALUE!</v>
      </c>
      <c r="C911">
        <f>IF(AND($F910=Tabelle7[[#This Row],[ReceiverID]],$G910=Tabelle7[[#This Row],[SenderID]]),$C910,IF(ISBLANK($G910),$C910,$C910+1))</f>
        <v>142</v>
      </c>
      <c r="D911" t="s">
        <v>561</v>
      </c>
      <c r="E911">
        <v>13459</v>
      </c>
      <c r="F911">
        <v>3038</v>
      </c>
      <c r="G911">
        <v>3037</v>
      </c>
      <c r="H911" t="s">
        <v>20</v>
      </c>
      <c r="I911" t="str">
        <f t="array" ref="I911">IFERROR(_xlfn.XLOOKUP(Tabelle7[[#This Row],[NegotiationID]]&amp;"FinalAccept",Tabelle7[NegotiationID]&amp;Tabelle7[ActionType],Tabelle7[ActionType],,0),_xlfn.XLOOKUP(Tabelle7[[#This Row],[NegotiationID]]&amp;"FinalReject",Tabelle7[NegotiationID]&amp;Tabelle7[ActionType],Tabelle7[ActionType],,0))</f>
        <v>FinalAccept</v>
      </c>
      <c r="J911">
        <v>0.56179999999999997</v>
      </c>
      <c r="K911">
        <v>0.38600000000000001</v>
      </c>
      <c r="L911">
        <v>0.94779999999999998</v>
      </c>
      <c r="M911">
        <v>0.17580000000000001</v>
      </c>
      <c r="N911">
        <v>76</v>
      </c>
      <c r="O911">
        <v>2823</v>
      </c>
      <c r="P911">
        <v>11</v>
      </c>
      <c r="Q911" s="3" t="s">
        <v>1245</v>
      </c>
    </row>
    <row r="912" ht="15" hidden="1" customHeight="1">
      <c r="A912" t="e">
        <f t="shared" ca="1" si="498"/>
        <v>#VALUE!</v>
      </c>
      <c r="B912" t="e">
        <f t="array" ref="B912" ca="1">_xlfn.XLOOKUP(Tabelle7[[#This Row],[ExperimentID]]&amp;Tabelle7[[#This Row],[NegotiationID]]&amp;Tabelle7[[#This Row],[MessageID]],ALL_IN_ONE[ExperimentID]&amp;ALL_IN_ONE[NegotiationID]&amp;ALL_IN_ONE[MessageID],ALL_IN_ONE[Gesamt_ID],,0)</f>
        <v>#VALUE!</v>
      </c>
      <c r="C912">
        <f>IF(AND($F911=Tabelle7[[#This Row],[ReceiverID]],$G911=Tabelle7[[#This Row],[SenderID]]),$C911,IF(ISBLANK($G911),$C911,$C911+1))</f>
        <v>143</v>
      </c>
      <c r="D912" t="s">
        <v>561</v>
      </c>
      <c r="E912">
        <v>3064</v>
      </c>
      <c r="H912" t="s">
        <v>6019</v>
      </c>
      <c r="I912" t="str">
        <f t="array" ref="I912">IFERROR(_xlfn.XLOOKUP(Tabelle7[[#This Row],[NegotiationID]]&amp;"FinalAccept",Tabelle7[NegotiationID]&amp;Tabelle7[ActionType],Tabelle7[ActionType],,0),_xlfn.XLOOKUP(Tabelle7[[#This Row],[NegotiationID]]&amp;"FinalReject",Tabelle7[NegotiationID]&amp;Tabelle7[ActionType],Tabelle7[ActionType],,0))</f>
        <v>FinalAccept</v>
      </c>
      <c r="N912">
        <v>21</v>
      </c>
      <c r="O912">
        <v>2786</v>
      </c>
      <c r="P912">
        <v>9</v>
      </c>
      <c r="Q912" t="s">
        <v>6020</v>
      </c>
    </row>
    <row r="913" ht="15" customHeight="1">
      <c r="A913" t="e">
        <f t="shared" ca="1" si="498"/>
        <v>#VALUE!</v>
      </c>
      <c r="B913" t="e">
        <f t="array" ref="B913" ca="1">_xlfn.XLOOKUP(Tabelle7[[#This Row],[ExperimentID]]&amp;Tabelle7[[#This Row],[NegotiationID]]&amp;Tabelle7[[#This Row],[MessageID]],ALL_IN_ONE[ExperimentID]&amp;ALL_IN_ONE[NegotiationID]&amp;ALL_IN_ONE[MessageID],ALL_IN_ONE[Gesamt_ID],,0)</f>
        <v>#VALUE!</v>
      </c>
      <c r="C913">
        <f>IF(AND($F912=Tabelle7[[#This Row],[ReceiverID]],$G912=Tabelle7[[#This Row],[SenderID]]),$C912,IF(ISBLANK($G912),$C912,$C912+1))</f>
        <v>143</v>
      </c>
      <c r="D913" t="s">
        <v>561</v>
      </c>
      <c r="E913">
        <v>7833</v>
      </c>
      <c r="F913">
        <v>3066</v>
      </c>
      <c r="G913">
        <v>3065</v>
      </c>
      <c r="H913" t="s">
        <v>158</v>
      </c>
      <c r="I913" t="str">
        <f t="array" ref="I913">IFERROR(_xlfn.XLOOKUP(Tabelle7[[#This Row],[NegotiationID]]&amp;"FinalAccept",Tabelle7[NegotiationID]&amp;Tabelle7[ActionType],Tabelle7[ActionType],,0),_xlfn.XLOOKUP(Tabelle7[[#This Row],[NegotiationID]]&amp;"FinalReject",Tabelle7[NegotiationID]&amp;Tabelle7[ActionType],Tabelle7[ActionType],,0))</f>
        <v>FinalAccept</v>
      </c>
      <c r="J913">
        <v>1</v>
      </c>
      <c r="K913">
        <v>1</v>
      </c>
      <c r="L913">
        <v>2</v>
      </c>
      <c r="M913">
        <v>0</v>
      </c>
      <c r="N913">
        <v>208</v>
      </c>
      <c r="O913">
        <v>2786</v>
      </c>
      <c r="P913">
        <v>9</v>
      </c>
      <c r="Q913" s="3" t="s">
        <v>1246</v>
      </c>
    </row>
    <row r="914" ht="15" hidden="1" customHeight="1">
      <c r="A914" t="e">
        <f t="shared" ca="1" si="498"/>
        <v>#VALUE!</v>
      </c>
      <c r="B914" t="e">
        <f t="array" ref="B914" ca="1">_xlfn.XLOOKUP(Tabelle7[[#This Row],[ExperimentID]]&amp;Tabelle7[[#This Row],[NegotiationID]]&amp;Tabelle7[[#This Row],[MessageID]],ALL_IN_ONE[ExperimentID]&amp;ALL_IN_ONE[NegotiationID]&amp;ALL_IN_ONE[MessageID],ALL_IN_ONE[Gesamt_ID],,0)</f>
        <v>#VALUE!</v>
      </c>
      <c r="C914">
        <f>IF(AND($F913=Tabelle7[[#This Row],[ReceiverID]],$G913=Tabelle7[[#This Row],[SenderID]]),$C913,IF(ISBLANK($G913),$C913,$C913+1))</f>
        <v>143</v>
      </c>
      <c r="D914" t="s">
        <v>561</v>
      </c>
      <c r="E914">
        <v>9588</v>
      </c>
      <c r="F914">
        <v>3065</v>
      </c>
      <c r="G914">
        <v>3066</v>
      </c>
      <c r="H914" t="s">
        <v>22</v>
      </c>
      <c r="I914" t="str">
        <f t="array" ref="I914">IFERROR(_xlfn.XLOOKUP(Tabelle7[[#This Row],[NegotiationID]]&amp;"FinalAccept",Tabelle7[NegotiationID]&amp;Tabelle7[ActionType],Tabelle7[ActionType],,0),_xlfn.XLOOKUP(Tabelle7[[#This Row],[NegotiationID]]&amp;"FinalReject",Tabelle7[NegotiationID]&amp;Tabelle7[ActionType],Tabelle7[ActionType],,0))</f>
        <v>FinalAccept</v>
      </c>
      <c r="N914">
        <v>458</v>
      </c>
      <c r="O914">
        <v>2786</v>
      </c>
      <c r="P914">
        <v>9</v>
      </c>
      <c r="Q914" s="3" t="s">
        <v>6289</v>
      </c>
    </row>
    <row r="915" ht="15" customHeight="1">
      <c r="A915" t="e">
        <f t="shared" ca="1" si="498"/>
        <v>#VALUE!</v>
      </c>
      <c r="B915" t="e">
        <f t="array" ref="B915" ca="1">_xlfn.XLOOKUP(Tabelle7[[#This Row],[ExperimentID]]&amp;Tabelle7[[#This Row],[NegotiationID]]&amp;Tabelle7[[#This Row],[MessageID]],ALL_IN_ONE[ExperimentID]&amp;ALL_IN_ONE[NegotiationID]&amp;ALL_IN_ONE[MessageID],ALL_IN_ONE[Gesamt_ID],,0)</f>
        <v>#VALUE!</v>
      </c>
      <c r="C915">
        <f>IF(AND($F914=Tabelle7[[#This Row],[ReceiverID]],$G914=Tabelle7[[#This Row],[SenderID]]),$C914,IF(ISBLANK($G914),$C914,$C914+1))</f>
        <v>143</v>
      </c>
      <c r="D915" t="s">
        <v>561</v>
      </c>
      <c r="E915">
        <v>10018</v>
      </c>
      <c r="F915">
        <v>3066</v>
      </c>
      <c r="G915">
        <v>3065</v>
      </c>
      <c r="H915" t="s">
        <v>19</v>
      </c>
      <c r="I915" t="str">
        <f t="array" ref="I915">IFERROR(_xlfn.XLOOKUP(Tabelle7[[#This Row],[NegotiationID]]&amp;"FinalAccept",Tabelle7[NegotiationID]&amp;Tabelle7[ActionType],Tabelle7[ActionType],,0),_xlfn.XLOOKUP(Tabelle7[[#This Row],[NegotiationID]]&amp;"FinalReject",Tabelle7[NegotiationID]&amp;Tabelle7[ActionType],Tabelle7[ActionType],,0))</f>
        <v>FinalAccept</v>
      </c>
      <c r="J915">
        <v>0.61019999999999996</v>
      </c>
      <c r="K915">
        <v>0.024</v>
      </c>
      <c r="L915">
        <v>0.63419999999999999</v>
      </c>
      <c r="M915">
        <v>0.58620000000000005</v>
      </c>
      <c r="N915">
        <v>609</v>
      </c>
      <c r="O915">
        <v>2786</v>
      </c>
      <c r="P915">
        <v>9</v>
      </c>
      <c r="Q915" s="3" t="s">
        <v>1247</v>
      </c>
    </row>
    <row r="916" ht="15" hidden="1" customHeight="1">
      <c r="A916" t="e">
        <f t="shared" ca="1" si="498"/>
        <v>#VALUE!</v>
      </c>
      <c r="B916" t="e">
        <f t="array" ref="B916" ca="1">_xlfn.XLOOKUP(Tabelle7[[#This Row],[ExperimentID]]&amp;Tabelle7[[#This Row],[NegotiationID]]&amp;Tabelle7[[#This Row],[MessageID]],ALL_IN_ONE[ExperimentID]&amp;ALL_IN_ONE[NegotiationID]&amp;ALL_IN_ONE[MessageID],ALL_IN_ONE[Gesamt_ID],,0)</f>
        <v>#VALUE!</v>
      </c>
      <c r="C916">
        <f>IF(AND($F915=Tabelle7[[#This Row],[ReceiverID]],$G915=Tabelle7[[#This Row],[SenderID]]),$C915,IF(ISBLANK($G915),$C915,$C915+1))</f>
        <v>143</v>
      </c>
      <c r="D916" t="s">
        <v>561</v>
      </c>
      <c r="E916">
        <v>10298</v>
      </c>
      <c r="F916">
        <v>3065</v>
      </c>
      <c r="G916">
        <v>3066</v>
      </c>
      <c r="H916" t="s">
        <v>22</v>
      </c>
      <c r="I916" t="str">
        <f t="array" ref="I916">IFERROR(_xlfn.XLOOKUP(Tabelle7[[#This Row],[NegotiationID]]&amp;"FinalAccept",Tabelle7[NegotiationID]&amp;Tabelle7[ActionType],Tabelle7[ActionType],,0),_xlfn.XLOOKUP(Tabelle7[[#This Row],[NegotiationID]]&amp;"FinalReject",Tabelle7[NegotiationID]&amp;Tabelle7[ActionType],Tabelle7[ActionType],,0))</f>
        <v>FinalAccept</v>
      </c>
      <c r="N916">
        <v>494</v>
      </c>
      <c r="O916">
        <v>2786</v>
      </c>
      <c r="P916">
        <v>9</v>
      </c>
      <c r="Q916" s="3" t="s">
        <v>6290</v>
      </c>
    </row>
    <row r="917" ht="15" hidden="1" customHeight="1">
      <c r="A917" t="e">
        <f t="shared" ca="1" si="498"/>
        <v>#VALUE!</v>
      </c>
      <c r="B917" t="e">
        <f t="array" ref="B917" ca="1">_xlfn.XLOOKUP(Tabelle7[[#This Row],[ExperimentID]]&amp;Tabelle7[[#This Row],[NegotiationID]]&amp;Tabelle7[[#This Row],[MessageID]],ALL_IN_ONE[ExperimentID]&amp;ALL_IN_ONE[NegotiationID]&amp;ALL_IN_ONE[MessageID],ALL_IN_ONE[Gesamt_ID],,0)</f>
        <v>#VALUE!</v>
      </c>
      <c r="C917">
        <f>IF(AND($F916=Tabelle7[[#This Row],[ReceiverID]],$G916=Tabelle7[[#This Row],[SenderID]]),$C916,IF(ISBLANK($G916),$C916,$C916+1))</f>
        <v>143</v>
      </c>
      <c r="D917" t="s">
        <v>561</v>
      </c>
      <c r="E917">
        <v>11111</v>
      </c>
      <c r="F917">
        <v>3066</v>
      </c>
      <c r="G917">
        <v>3065</v>
      </c>
      <c r="H917" t="s">
        <v>24</v>
      </c>
      <c r="I917" t="str">
        <f t="array" ref="I917">IFERROR(_xlfn.XLOOKUP(Tabelle7[[#This Row],[NegotiationID]]&amp;"FinalAccept",Tabelle7[NegotiationID]&amp;Tabelle7[ActionType],Tabelle7[ActionType],,0),_xlfn.XLOOKUP(Tabelle7[[#This Row],[NegotiationID]]&amp;"FinalReject",Tabelle7[NegotiationID]&amp;Tabelle7[ActionType],Tabelle7[ActionType],,0))</f>
        <v>FinalAccept</v>
      </c>
      <c r="N917">
        <v>484</v>
      </c>
      <c r="O917">
        <v>2786</v>
      </c>
      <c r="P917">
        <v>9</v>
      </c>
      <c r="Q917" s="3" t="s">
        <v>6291</v>
      </c>
    </row>
    <row r="918" ht="15" hidden="1" customHeight="1">
      <c r="A918" t="e">
        <f t="shared" ca="1" si="498"/>
        <v>#VALUE!</v>
      </c>
      <c r="B918" t="e">
        <f t="array" ref="B918" ca="1">_xlfn.XLOOKUP(Tabelle7[[#This Row],[ExperimentID]]&amp;Tabelle7[[#This Row],[NegotiationID]]&amp;Tabelle7[[#This Row],[MessageID]],ALL_IN_ONE[ExperimentID]&amp;ALL_IN_ONE[NegotiationID]&amp;ALL_IN_ONE[MessageID],ALL_IN_ONE[Gesamt_ID],,0)</f>
        <v>#VALUE!</v>
      </c>
      <c r="C918">
        <f>IF(AND($F917=Tabelle7[[#This Row],[ReceiverID]],$G917=Tabelle7[[#This Row],[SenderID]]),$C917,IF(ISBLANK($G917),$C917,$C917+1))</f>
        <v>143</v>
      </c>
      <c r="D918" t="s">
        <v>561</v>
      </c>
      <c r="E918">
        <v>11153</v>
      </c>
      <c r="F918">
        <v>3065</v>
      </c>
      <c r="G918">
        <v>3066</v>
      </c>
      <c r="H918" t="s">
        <v>22</v>
      </c>
      <c r="I918" t="str">
        <f t="array" ref="I918">IFERROR(_xlfn.XLOOKUP(Tabelle7[[#This Row],[NegotiationID]]&amp;"FinalAccept",Tabelle7[NegotiationID]&amp;Tabelle7[ActionType],Tabelle7[ActionType],,0),_xlfn.XLOOKUP(Tabelle7[[#This Row],[NegotiationID]]&amp;"FinalReject",Tabelle7[NegotiationID]&amp;Tabelle7[ActionType],Tabelle7[ActionType],,0))</f>
        <v>FinalAccept</v>
      </c>
      <c r="N918">
        <v>261</v>
      </c>
      <c r="O918">
        <v>2786</v>
      </c>
      <c r="P918">
        <v>9</v>
      </c>
      <c r="Q918" s="3" t="s">
        <v>6292</v>
      </c>
    </row>
    <row r="919" ht="15" customHeight="1">
      <c r="A919" t="e">
        <f t="shared" ca="1" si="498"/>
        <v>#VALUE!</v>
      </c>
      <c r="B919" t="e">
        <f t="array" ref="B919" ca="1">_xlfn.XLOOKUP(Tabelle7[[#This Row],[ExperimentID]]&amp;Tabelle7[[#This Row],[NegotiationID]]&amp;Tabelle7[[#This Row],[MessageID]],ALL_IN_ONE[ExperimentID]&amp;ALL_IN_ONE[NegotiationID]&amp;ALL_IN_ONE[MessageID],ALL_IN_ONE[Gesamt_ID],,0)</f>
        <v>#VALUE!</v>
      </c>
      <c r="C919">
        <f>IF(AND($F918=Tabelle7[[#This Row],[ReceiverID]],$G918=Tabelle7[[#This Row],[SenderID]]),$C918,IF(ISBLANK($G918),$C918,$C918+1))</f>
        <v>143</v>
      </c>
      <c r="D919" t="s">
        <v>561</v>
      </c>
      <c r="E919">
        <v>11752</v>
      </c>
      <c r="F919">
        <v>3066</v>
      </c>
      <c r="G919">
        <v>3065</v>
      </c>
      <c r="H919" t="s">
        <v>19</v>
      </c>
      <c r="I919" t="str">
        <f t="array" ref="I919">IFERROR(_xlfn.XLOOKUP(Tabelle7[[#This Row],[NegotiationID]]&amp;"FinalAccept",Tabelle7[NegotiationID]&amp;Tabelle7[ActionType],Tabelle7[ActionType],,0),_xlfn.XLOOKUP(Tabelle7[[#This Row],[NegotiationID]]&amp;"FinalReject",Tabelle7[NegotiationID]&amp;Tabelle7[ActionType],Tabelle7[ActionType],,0))</f>
        <v>FinalAccept</v>
      </c>
      <c r="J919">
        <v>0.82399999999999995</v>
      </c>
      <c r="K919">
        <v>0.17780000000000001</v>
      </c>
      <c r="L919">
        <v>1.0018</v>
      </c>
      <c r="M919">
        <v>0.6462</v>
      </c>
      <c r="N919">
        <v>163</v>
      </c>
      <c r="O919">
        <v>2786</v>
      </c>
      <c r="P919">
        <v>9</v>
      </c>
      <c r="Q919" s="3" t="s">
        <v>1248</v>
      </c>
    </row>
    <row r="920" ht="15" customHeight="1">
      <c r="A920" t="e">
        <f t="shared" ca="1" si="498"/>
        <v>#VALUE!</v>
      </c>
      <c r="B920" t="e">
        <f t="array" ref="B920" ca="1">_xlfn.XLOOKUP(Tabelle7[[#This Row],[ExperimentID]]&amp;Tabelle7[[#This Row],[NegotiationID]]&amp;Tabelle7[[#This Row],[MessageID]],ALL_IN_ONE[ExperimentID]&amp;ALL_IN_ONE[NegotiationID]&amp;ALL_IN_ONE[MessageID],ALL_IN_ONE[Gesamt_ID],,0)</f>
        <v>#VALUE!</v>
      </c>
      <c r="C920">
        <f>IF(AND($F919=Tabelle7[[#This Row],[ReceiverID]],$G919=Tabelle7[[#This Row],[SenderID]]),$C919,IF(ISBLANK($G919),$C919,$C919+1))</f>
        <v>143</v>
      </c>
      <c r="D920" t="s">
        <v>561</v>
      </c>
      <c r="E920">
        <v>11832</v>
      </c>
      <c r="F920">
        <v>3065</v>
      </c>
      <c r="G920">
        <v>3066</v>
      </c>
      <c r="H920" t="s">
        <v>20</v>
      </c>
      <c r="I920" t="str">
        <f t="array" ref="I920">IFERROR(_xlfn.XLOOKUP(Tabelle7[[#This Row],[NegotiationID]]&amp;"FinalAccept",Tabelle7[NegotiationID]&amp;Tabelle7[ActionType],Tabelle7[ActionType],,0),_xlfn.XLOOKUP(Tabelle7[[#This Row],[NegotiationID]]&amp;"FinalReject",Tabelle7[NegotiationID]&amp;Tabelle7[ActionType],Tabelle7[ActionType],,0))</f>
        <v>FinalAccept</v>
      </c>
      <c r="J920">
        <v>0.17780000000000001</v>
      </c>
      <c r="K920">
        <v>0.82399999999999995</v>
      </c>
      <c r="L920">
        <v>1.0018</v>
      </c>
      <c r="M920">
        <v>0.6462</v>
      </c>
      <c r="N920">
        <v>88</v>
      </c>
      <c r="O920">
        <v>2786</v>
      </c>
      <c r="P920">
        <v>9</v>
      </c>
      <c r="Q920" s="3" t="s">
        <v>1249</v>
      </c>
    </row>
    <row r="921" ht="15" hidden="1" customHeight="1">
      <c r="A921" t="e">
        <f t="shared" ca="1" si="498"/>
        <v>#VALUE!</v>
      </c>
      <c r="B921" t="e">
        <f t="array" ref="B921" ca="1">_xlfn.XLOOKUP(Tabelle7[[#This Row],[ExperimentID]]&amp;Tabelle7[[#This Row],[NegotiationID]]&amp;Tabelle7[[#This Row],[MessageID]],ALL_IN_ONE[ExperimentID]&amp;ALL_IN_ONE[NegotiationID]&amp;ALL_IN_ONE[MessageID],ALL_IN_ONE[Gesamt_ID],,0)</f>
        <v>#VALUE!</v>
      </c>
      <c r="C921">
        <f>IF(AND($F920=Tabelle7[[#This Row],[ReceiverID]],$G920=Tabelle7[[#This Row],[SenderID]]),$C920,IF(ISBLANK($G920),$C920,$C920+1))</f>
        <v>144</v>
      </c>
      <c r="D921" t="s">
        <v>561</v>
      </c>
      <c r="E921">
        <v>3092</v>
      </c>
      <c r="H921" t="s">
        <v>6019</v>
      </c>
      <c r="I921" t="str">
        <f t="array" ref="I921">IFERROR(_xlfn.XLOOKUP(Tabelle7[[#This Row],[NegotiationID]]&amp;"FinalAccept",Tabelle7[NegotiationID]&amp;Tabelle7[ActionType],Tabelle7[ActionType],,0),_xlfn.XLOOKUP(Tabelle7[[#This Row],[NegotiationID]]&amp;"FinalReject",Tabelle7[NegotiationID]&amp;Tabelle7[ActionType],Tabelle7[ActionType],,0))</f>
        <v>FinalReject</v>
      </c>
      <c r="N921">
        <v>21</v>
      </c>
      <c r="O921">
        <v>3938</v>
      </c>
      <c r="P921">
        <v>10</v>
      </c>
      <c r="Q921" t="s">
        <v>6020</v>
      </c>
    </row>
    <row r="922" ht="15" customHeight="1">
      <c r="A922" t="e">
        <f t="shared" ca="1" si="498"/>
        <v>#VALUE!</v>
      </c>
      <c r="B922" t="e">
        <f t="array" ref="B922" ca="1">_xlfn.XLOOKUP(Tabelle7[[#This Row],[ExperimentID]]&amp;Tabelle7[[#This Row],[NegotiationID]]&amp;Tabelle7[[#This Row],[MessageID]],ALL_IN_ONE[ExperimentID]&amp;ALL_IN_ONE[NegotiationID]&amp;ALL_IN_ONE[MessageID],ALL_IN_ONE[Gesamt_ID],,0)</f>
        <v>#VALUE!</v>
      </c>
      <c r="C922">
        <f>IF(AND($F921=Tabelle7[[#This Row],[ReceiverID]],$G921=Tabelle7[[#This Row],[SenderID]]),$C921,IF(ISBLANK($G921),$C921,$C921+1))</f>
        <v>144</v>
      </c>
      <c r="D922" t="s">
        <v>561</v>
      </c>
      <c r="E922">
        <v>8276</v>
      </c>
      <c r="F922">
        <v>3094</v>
      </c>
      <c r="G922">
        <v>3093</v>
      </c>
      <c r="H922" t="s">
        <v>19</v>
      </c>
      <c r="I922" t="str">
        <f t="array" ref="I922">IFERROR(_xlfn.XLOOKUP(Tabelle7[[#This Row],[NegotiationID]]&amp;"FinalAccept",Tabelle7[NegotiationID]&amp;Tabelle7[ActionType],Tabelle7[ActionType],,0),_xlfn.XLOOKUP(Tabelle7[[#This Row],[NegotiationID]]&amp;"FinalReject",Tabelle7[NegotiationID]&amp;Tabelle7[ActionType],Tabelle7[ActionType],,0))</f>
        <v>FinalReject</v>
      </c>
      <c r="J922">
        <v>0.71999999999999997</v>
      </c>
      <c r="K922">
        <v>0.054399999999999997</v>
      </c>
      <c r="L922">
        <v>0.77439999999999998</v>
      </c>
      <c r="M922">
        <v>0.66559999999999997</v>
      </c>
      <c r="N922">
        <v>377</v>
      </c>
      <c r="O922">
        <v>3938</v>
      </c>
      <c r="P922">
        <v>10</v>
      </c>
      <c r="Q922" s="3" t="s">
        <v>1250</v>
      </c>
    </row>
    <row r="923" ht="15" customHeight="1">
      <c r="A923" t="e">
        <f t="shared" ca="1" si="498"/>
        <v>#VALUE!</v>
      </c>
      <c r="B923" t="e">
        <f t="array" ref="B923" ca="1">_xlfn.XLOOKUP(Tabelle7[[#This Row],[ExperimentID]]&amp;Tabelle7[[#This Row],[NegotiationID]]&amp;Tabelle7[[#This Row],[MessageID]],ALL_IN_ONE[ExperimentID]&amp;ALL_IN_ONE[NegotiationID]&amp;ALL_IN_ONE[MessageID],ALL_IN_ONE[Gesamt_ID],,0)</f>
        <v>#VALUE!</v>
      </c>
      <c r="C923">
        <f>IF(AND($F922=Tabelle7[[#This Row],[ReceiverID]],$G922=Tabelle7[[#This Row],[SenderID]]),$C922,IF(ISBLANK($G922),$C922,$C922+1))</f>
        <v>144</v>
      </c>
      <c r="D923" t="s">
        <v>561</v>
      </c>
      <c r="E923">
        <v>9488</v>
      </c>
      <c r="F923">
        <v>3093</v>
      </c>
      <c r="G923">
        <v>3094</v>
      </c>
      <c r="H923" t="s">
        <v>31</v>
      </c>
      <c r="I923" t="str">
        <f t="array" ref="I923">IFERROR(_xlfn.XLOOKUP(Tabelle7[[#This Row],[NegotiationID]]&amp;"FinalAccept",Tabelle7[NegotiationID]&amp;Tabelle7[ActionType],Tabelle7[ActionType],,0),_xlfn.XLOOKUP(Tabelle7[[#This Row],[NegotiationID]]&amp;"FinalReject",Tabelle7[NegotiationID]&amp;Tabelle7[ActionType],Tabelle7[ActionType],,0))</f>
        <v>FinalReject</v>
      </c>
      <c r="J923">
        <v>0.89759999999999995</v>
      </c>
      <c r="K923">
        <v>0.073200000000000001</v>
      </c>
      <c r="L923">
        <v>0.9708</v>
      </c>
      <c r="M923">
        <v>0.82440000000000002</v>
      </c>
      <c r="N923">
        <v>458</v>
      </c>
      <c r="O923">
        <v>3938</v>
      </c>
      <c r="P923">
        <v>10</v>
      </c>
      <c r="Q923" s="3" t="s">
        <v>1251</v>
      </c>
    </row>
    <row r="924" ht="15" customHeight="1">
      <c r="A924" t="e">
        <f t="shared" ca="1" si="498"/>
        <v>#VALUE!</v>
      </c>
      <c r="B924" t="e">
        <f t="array" ref="B924" ca="1">_xlfn.XLOOKUP(Tabelle7[[#This Row],[ExperimentID]]&amp;Tabelle7[[#This Row],[NegotiationID]]&amp;Tabelle7[[#This Row],[MessageID]],ALL_IN_ONE[ExperimentID]&amp;ALL_IN_ONE[NegotiationID]&amp;ALL_IN_ONE[MessageID],ALL_IN_ONE[Gesamt_ID],,0)</f>
        <v>#VALUE!</v>
      </c>
      <c r="C924">
        <f>IF(AND($F923=Tabelle7[[#This Row],[ReceiverID]],$G923=Tabelle7[[#This Row],[SenderID]]),$C923,IF(ISBLANK($G923),$C923,$C923+1))</f>
        <v>144</v>
      </c>
      <c r="D924" t="s">
        <v>561</v>
      </c>
      <c r="E924">
        <v>10368</v>
      </c>
      <c r="F924">
        <v>3094</v>
      </c>
      <c r="G924">
        <v>3093</v>
      </c>
      <c r="H924" t="s">
        <v>31</v>
      </c>
      <c r="I924" t="str">
        <f t="array" ref="I924">IFERROR(_xlfn.XLOOKUP(Tabelle7[[#This Row],[NegotiationID]]&amp;"FinalAccept",Tabelle7[NegotiationID]&amp;Tabelle7[ActionType],Tabelle7[ActionType],,0),_xlfn.XLOOKUP(Tabelle7[[#This Row],[NegotiationID]]&amp;"FinalReject",Tabelle7[NegotiationID]&amp;Tabelle7[ActionType],Tabelle7[ActionType],,0))</f>
        <v>FinalReject</v>
      </c>
      <c r="J924">
        <v>0.89600000000000002</v>
      </c>
      <c r="K924">
        <v>0.1552</v>
      </c>
      <c r="L924">
        <v>1.0511999999999999</v>
      </c>
      <c r="M924">
        <v>0.74080000000000001</v>
      </c>
      <c r="N924">
        <v>503</v>
      </c>
      <c r="O924">
        <v>3938</v>
      </c>
      <c r="P924">
        <v>10</v>
      </c>
      <c r="Q924" s="3" t="s">
        <v>1252</v>
      </c>
    </row>
    <row r="925" ht="15" customHeight="1">
      <c r="A925" t="e">
        <f t="shared" ca="1" si="498"/>
        <v>#VALUE!</v>
      </c>
      <c r="B925" t="e">
        <f t="array" ref="B925" ca="1">_xlfn.XLOOKUP(Tabelle7[[#This Row],[ExperimentID]]&amp;Tabelle7[[#This Row],[NegotiationID]]&amp;Tabelle7[[#This Row],[MessageID]],ALL_IN_ONE[ExperimentID]&amp;ALL_IN_ONE[NegotiationID]&amp;ALL_IN_ONE[MessageID],ALL_IN_ONE[Gesamt_ID],,0)</f>
        <v>#VALUE!</v>
      </c>
      <c r="C925">
        <f>IF(AND($F924=Tabelle7[[#This Row],[ReceiverID]],$G924=Tabelle7[[#This Row],[SenderID]]),$C924,IF(ISBLANK($G924),$C924,$C924+1))</f>
        <v>144</v>
      </c>
      <c r="D925" t="s">
        <v>561</v>
      </c>
      <c r="E925">
        <v>11472</v>
      </c>
      <c r="F925">
        <v>3093</v>
      </c>
      <c r="G925">
        <v>3094</v>
      </c>
      <c r="H925" t="s">
        <v>31</v>
      </c>
      <c r="I925" t="str">
        <f t="array" ref="I925">IFERROR(_xlfn.XLOOKUP(Tabelle7[[#This Row],[NegotiationID]]&amp;"FinalAccept",Tabelle7[NegotiationID]&amp;Tabelle7[ActionType],Tabelle7[ActionType],,0),_xlfn.XLOOKUP(Tabelle7[[#This Row],[NegotiationID]]&amp;"FinalReject",Tabelle7[NegotiationID]&amp;Tabelle7[ActionType],Tabelle7[ActionType],,0))</f>
        <v>FinalReject</v>
      </c>
      <c r="J925">
        <v>0.79039999999999999</v>
      </c>
      <c r="K925">
        <v>0.32840000000000003</v>
      </c>
      <c r="L925">
        <v>1.1188</v>
      </c>
      <c r="M925">
        <v>0.46200000000000002</v>
      </c>
      <c r="N925">
        <v>425</v>
      </c>
      <c r="O925">
        <v>3938</v>
      </c>
      <c r="P925">
        <v>10</v>
      </c>
      <c r="Q925" s="3" t="s">
        <v>1253</v>
      </c>
    </row>
    <row r="926" ht="15" customHeight="1">
      <c r="A926" t="e">
        <f t="shared" ca="1" si="498"/>
        <v>#VALUE!</v>
      </c>
      <c r="B926" t="e">
        <f t="array" ref="B926" ca="1">_xlfn.XLOOKUP(Tabelle7[[#This Row],[ExperimentID]]&amp;Tabelle7[[#This Row],[NegotiationID]]&amp;Tabelle7[[#This Row],[MessageID]],ALL_IN_ONE[ExperimentID]&amp;ALL_IN_ONE[NegotiationID]&amp;ALL_IN_ONE[MessageID],ALL_IN_ONE[Gesamt_ID],,0)</f>
        <v>#VALUE!</v>
      </c>
      <c r="C926">
        <f>IF(AND($F925=Tabelle7[[#This Row],[ReceiverID]],$G925=Tabelle7[[#This Row],[SenderID]]),$C925,IF(ISBLANK($G925),$C925,$C925+1))</f>
        <v>144</v>
      </c>
      <c r="D926" t="s">
        <v>561</v>
      </c>
      <c r="E926">
        <v>11790</v>
      </c>
      <c r="F926">
        <v>3094</v>
      </c>
      <c r="G926">
        <v>3093</v>
      </c>
      <c r="H926" t="s">
        <v>31</v>
      </c>
      <c r="I926" t="str">
        <f t="array" ref="I926">IFERROR(_xlfn.XLOOKUP(Tabelle7[[#This Row],[NegotiationID]]&amp;"FinalAccept",Tabelle7[NegotiationID]&amp;Tabelle7[ActionType],Tabelle7[ActionType],,0),_xlfn.XLOOKUP(Tabelle7[[#This Row],[NegotiationID]]&amp;"FinalReject",Tabelle7[NegotiationID]&amp;Tabelle7[ActionType],Tabelle7[ActionType],,0))</f>
        <v>FinalReject</v>
      </c>
      <c r="J926">
        <v>0.71599999999999997</v>
      </c>
      <c r="K926">
        <v>0.3352</v>
      </c>
      <c r="L926">
        <v>1.0511999999999999</v>
      </c>
      <c r="M926">
        <v>0.38080000000000003</v>
      </c>
      <c r="N926">
        <v>501</v>
      </c>
      <c r="O926">
        <v>3938</v>
      </c>
      <c r="P926">
        <v>10</v>
      </c>
      <c r="Q926" s="3" t="s">
        <v>1254</v>
      </c>
    </row>
    <row r="927" ht="15" customHeight="1">
      <c r="A927" t="e">
        <f t="shared" ca="1" si="498"/>
        <v>#VALUE!</v>
      </c>
      <c r="B927" t="e">
        <f t="array" ref="B927" ca="1">_xlfn.XLOOKUP(Tabelle7[[#This Row],[ExperimentID]]&amp;Tabelle7[[#This Row],[NegotiationID]]&amp;Tabelle7[[#This Row],[MessageID]],ALL_IN_ONE[ExperimentID]&amp;ALL_IN_ONE[NegotiationID]&amp;ALL_IN_ONE[MessageID],ALL_IN_ONE[Gesamt_ID],,0)</f>
        <v>#VALUE!</v>
      </c>
      <c r="C927">
        <f>IF(AND($F926=Tabelle7[[#This Row],[ReceiverID]],$G926=Tabelle7[[#This Row],[SenderID]]),$C926,IF(ISBLANK($G926),$C926,$C926+1))</f>
        <v>144</v>
      </c>
      <c r="D927" t="s">
        <v>561</v>
      </c>
      <c r="E927">
        <v>11905</v>
      </c>
      <c r="F927">
        <v>3093</v>
      </c>
      <c r="G927">
        <v>3094</v>
      </c>
      <c r="H927" t="s">
        <v>31</v>
      </c>
      <c r="I927" t="str">
        <f t="array" ref="I927">IFERROR(_xlfn.XLOOKUP(Tabelle7[[#This Row],[NegotiationID]]&amp;"FinalAccept",Tabelle7[NegotiationID]&amp;Tabelle7[ActionType],Tabelle7[ActionType],,0),_xlfn.XLOOKUP(Tabelle7[[#This Row],[NegotiationID]]&amp;"FinalReject",Tabelle7[NegotiationID]&amp;Tabelle7[ActionType],Tabelle7[ActionType],,0))</f>
        <v>FinalReject</v>
      </c>
      <c r="J927">
        <v>0.57520000000000004</v>
      </c>
      <c r="K927">
        <v>0.54679999999999995</v>
      </c>
      <c r="L927">
        <v>1.1220000000000001</v>
      </c>
      <c r="M927">
        <v>0.028400000000000002</v>
      </c>
      <c r="N927">
        <v>424</v>
      </c>
      <c r="O927">
        <v>3938</v>
      </c>
      <c r="P927">
        <v>10</v>
      </c>
      <c r="Q927" s="3" t="s">
        <v>1255</v>
      </c>
    </row>
    <row r="928" ht="15" customHeight="1">
      <c r="A928" t="e">
        <f t="shared" ca="1" si="498"/>
        <v>#VALUE!</v>
      </c>
      <c r="B928" t="e">
        <f t="array" ref="B928" ca="1">_xlfn.XLOOKUP(Tabelle7[[#This Row],[ExperimentID]]&amp;Tabelle7[[#This Row],[NegotiationID]]&amp;Tabelle7[[#This Row],[MessageID]],ALL_IN_ONE[ExperimentID]&amp;ALL_IN_ONE[NegotiationID]&amp;ALL_IN_ONE[MessageID],ALL_IN_ONE[Gesamt_ID],,0)</f>
        <v>#VALUE!</v>
      </c>
      <c r="C928">
        <f>IF(AND($F927=Tabelle7[[#This Row],[ReceiverID]],$G927=Tabelle7[[#This Row],[SenderID]]),$C927,IF(ISBLANK($G927),$C927,$C927+1))</f>
        <v>144</v>
      </c>
      <c r="D928" t="s">
        <v>561</v>
      </c>
      <c r="E928">
        <v>13164</v>
      </c>
      <c r="F928">
        <v>3094</v>
      </c>
      <c r="G928">
        <v>3093</v>
      </c>
      <c r="H928" t="s">
        <v>31</v>
      </c>
      <c r="I928" t="str">
        <f t="array" ref="I928">IFERROR(_xlfn.XLOOKUP(Tabelle7[[#This Row],[NegotiationID]]&amp;"FinalAccept",Tabelle7[NegotiationID]&amp;Tabelle7[ActionType],Tabelle7[ActionType],,0),_xlfn.XLOOKUP(Tabelle7[[#This Row],[NegotiationID]]&amp;"FinalReject",Tabelle7[NegotiationID]&amp;Tabelle7[ActionType],Tabelle7[ActionType],,0))</f>
        <v>FinalReject</v>
      </c>
      <c r="J928">
        <v>0.72799999999999998</v>
      </c>
      <c r="K928">
        <v>0.22120000000000001</v>
      </c>
      <c r="L928">
        <v>0.94920000000000004</v>
      </c>
      <c r="M928">
        <v>0.50680000000000003</v>
      </c>
      <c r="N928">
        <v>344</v>
      </c>
      <c r="O928">
        <v>3938</v>
      </c>
      <c r="P928">
        <v>10</v>
      </c>
      <c r="Q928" s="3" t="s">
        <v>1256</v>
      </c>
    </row>
    <row r="929" ht="15" customHeight="1">
      <c r="A929" t="e">
        <f t="shared" ca="1" si="498"/>
        <v>#VALUE!</v>
      </c>
      <c r="B929" t="e">
        <f t="array" ref="B929" ca="1">_xlfn.XLOOKUP(Tabelle7[[#This Row],[ExperimentID]]&amp;Tabelle7[[#This Row],[NegotiationID]]&amp;Tabelle7[[#This Row],[MessageID]],ALL_IN_ONE[ExperimentID]&amp;ALL_IN_ONE[NegotiationID]&amp;ALL_IN_ONE[MessageID],ALL_IN_ONE[Gesamt_ID],,0)</f>
        <v>#VALUE!</v>
      </c>
      <c r="C929">
        <f>IF(AND($F928=Tabelle7[[#This Row],[ReceiverID]],$G928=Tabelle7[[#This Row],[SenderID]]),$C928,IF(ISBLANK($G928),$C928,$C928+1))</f>
        <v>144</v>
      </c>
      <c r="D929" t="s">
        <v>561</v>
      </c>
      <c r="E929">
        <v>13581</v>
      </c>
      <c r="F929">
        <v>3093</v>
      </c>
      <c r="G929">
        <v>3094</v>
      </c>
      <c r="H929" t="s">
        <v>31</v>
      </c>
      <c r="I929" t="str">
        <f t="array" ref="I929">IFERROR(_xlfn.XLOOKUP(Tabelle7[[#This Row],[NegotiationID]]&amp;"FinalAccept",Tabelle7[NegotiationID]&amp;Tabelle7[ActionType],Tabelle7[ActionType],,0),_xlfn.XLOOKUP(Tabelle7[[#This Row],[NegotiationID]]&amp;"FinalReject",Tabelle7[NegotiationID]&amp;Tabelle7[ActionType],Tabelle7[ActionType],,0))</f>
        <v>FinalReject</v>
      </c>
      <c r="J929">
        <v>0.58120000000000005</v>
      </c>
      <c r="K929">
        <v>0.49480000000000002</v>
      </c>
      <c r="L929">
        <v>1.0760000000000001</v>
      </c>
      <c r="M929">
        <v>0.086400000000000005</v>
      </c>
      <c r="N929">
        <v>425</v>
      </c>
      <c r="O929">
        <v>3938</v>
      </c>
      <c r="P929">
        <v>10</v>
      </c>
      <c r="Q929" s="3" t="s">
        <v>1257</v>
      </c>
    </row>
    <row r="930" ht="15" customHeight="1">
      <c r="A930" t="e">
        <f t="shared" ca="1" si="498"/>
        <v>#VALUE!</v>
      </c>
      <c r="B930" t="e">
        <f t="array" ref="B930" ca="1">_xlfn.XLOOKUP(Tabelle7[[#This Row],[ExperimentID]]&amp;Tabelle7[[#This Row],[NegotiationID]]&amp;Tabelle7[[#This Row],[MessageID]],ALL_IN_ONE[ExperimentID]&amp;ALL_IN_ONE[NegotiationID]&amp;ALL_IN_ONE[MessageID],ALL_IN_ONE[Gesamt_ID],,0)</f>
        <v>#VALUE!</v>
      </c>
      <c r="C930">
        <f>IF(AND($F929=Tabelle7[[#This Row],[ReceiverID]],$G929=Tabelle7[[#This Row],[SenderID]]),$C929,IF(ISBLANK($G929),$C929,$C929+1))</f>
        <v>144</v>
      </c>
      <c r="D930" t="s">
        <v>561</v>
      </c>
      <c r="E930">
        <v>13782</v>
      </c>
      <c r="F930">
        <v>3094</v>
      </c>
      <c r="G930">
        <v>3093</v>
      </c>
      <c r="H930" t="s">
        <v>40</v>
      </c>
      <c r="I930" t="str">
        <f t="array" ref="I930">IFERROR(_xlfn.XLOOKUP(Tabelle7[[#This Row],[NegotiationID]]&amp;"FinalAccept",Tabelle7[NegotiationID]&amp;Tabelle7[ActionType],Tabelle7[ActionType],,0),_xlfn.XLOOKUP(Tabelle7[[#This Row],[NegotiationID]]&amp;"FinalReject",Tabelle7[NegotiationID]&amp;Tabelle7[ActionType],Tabelle7[ActionType],,0))</f>
        <v>FinalReject</v>
      </c>
      <c r="J930">
        <v>0.49480000000000002</v>
      </c>
      <c r="K930">
        <v>0.58120000000000005</v>
      </c>
      <c r="L930">
        <v>1.0760000000000001</v>
      </c>
      <c r="M930">
        <v>0.086400000000000005</v>
      </c>
      <c r="N930">
        <v>460</v>
      </c>
      <c r="O930">
        <v>3938</v>
      </c>
      <c r="P930">
        <v>10</v>
      </c>
      <c r="Q930" s="3" t="s">
        <v>1258</v>
      </c>
    </row>
    <row r="931" ht="15" hidden="1" customHeight="1">
      <c r="A931" t="e">
        <f t="shared" ca="1" si="498"/>
        <v>#VALUE!</v>
      </c>
      <c r="B931" t="e">
        <f t="array" ref="B931" ca="1">_xlfn.XLOOKUP(Tabelle7[[#This Row],[ExperimentID]]&amp;Tabelle7[[#This Row],[NegotiationID]]&amp;Tabelle7[[#This Row],[MessageID]],ALL_IN_ONE[ExperimentID]&amp;ALL_IN_ONE[NegotiationID]&amp;ALL_IN_ONE[MessageID],ALL_IN_ONE[Gesamt_ID],,0)</f>
        <v>#VALUE!</v>
      </c>
      <c r="C931">
        <f>IF(AND($F930=Tabelle7[[#This Row],[ReceiverID]],$G930=Tabelle7[[#This Row],[SenderID]]),$C930,IF(ISBLANK($G930),$C930,$C930+1))</f>
        <v>145</v>
      </c>
      <c r="D931" t="s">
        <v>561</v>
      </c>
      <c r="E931">
        <v>3120</v>
      </c>
      <c r="H931" t="s">
        <v>6019</v>
      </c>
      <c r="I931" t="str">
        <f t="array" ref="I931">IFERROR(_xlfn.XLOOKUP(Tabelle7[[#This Row],[NegotiationID]]&amp;"FinalAccept",Tabelle7[NegotiationID]&amp;Tabelle7[ActionType],Tabelle7[ActionType],,0),_xlfn.XLOOKUP(Tabelle7[[#This Row],[NegotiationID]]&amp;"FinalReject",Tabelle7[NegotiationID]&amp;Tabelle7[ActionType],Tabelle7[ActionType],,0))</f>
        <v>FinalAccept</v>
      </c>
      <c r="N931">
        <v>21</v>
      </c>
      <c r="O931">
        <v>1133</v>
      </c>
      <c r="P931">
        <v>8</v>
      </c>
      <c r="Q931" t="s">
        <v>6020</v>
      </c>
    </row>
    <row r="932" ht="15" customHeight="1">
      <c r="A932" t="e">
        <f t="shared" ca="1" si="498"/>
        <v>#VALUE!</v>
      </c>
      <c r="B932" t="e">
        <f t="array" ref="B932" ca="1">_xlfn.XLOOKUP(Tabelle7[[#This Row],[ExperimentID]]&amp;Tabelle7[[#This Row],[NegotiationID]]&amp;Tabelle7[[#This Row],[MessageID]],ALL_IN_ONE[ExperimentID]&amp;ALL_IN_ONE[NegotiationID]&amp;ALL_IN_ONE[MessageID],ALL_IN_ONE[Gesamt_ID],,0)</f>
        <v>#VALUE!</v>
      </c>
      <c r="C932">
        <f>IF(AND($F931=Tabelle7[[#This Row],[ReceiverID]],$G931=Tabelle7[[#This Row],[SenderID]]),$C931,IF(ISBLANK($G931),$C931,$C931+1))</f>
        <v>145</v>
      </c>
      <c r="D932" t="s">
        <v>561</v>
      </c>
      <c r="E932">
        <v>7872</v>
      </c>
      <c r="F932">
        <v>3122</v>
      </c>
      <c r="G932">
        <v>3121</v>
      </c>
      <c r="H932" t="s">
        <v>19</v>
      </c>
      <c r="I932" t="str">
        <f t="array" ref="I932">IFERROR(_xlfn.XLOOKUP(Tabelle7[[#This Row],[NegotiationID]]&amp;"FinalAccept",Tabelle7[NegotiationID]&amp;Tabelle7[ActionType],Tabelle7[ActionType],,0),_xlfn.XLOOKUP(Tabelle7[[#This Row],[NegotiationID]]&amp;"FinalReject",Tabelle7[NegotiationID]&amp;Tabelle7[ActionType],Tabelle7[ActionType],,0))</f>
        <v>FinalAccept</v>
      </c>
      <c r="J932">
        <v>0.89019999999999999</v>
      </c>
      <c r="K932">
        <v>0.078</v>
      </c>
      <c r="L932">
        <v>0.96819999999999995</v>
      </c>
      <c r="M932">
        <v>0.81220000000000003</v>
      </c>
      <c r="N932">
        <v>133</v>
      </c>
      <c r="O932">
        <v>1133</v>
      </c>
      <c r="P932">
        <v>8</v>
      </c>
      <c r="Q932" s="3" t="s">
        <v>1259</v>
      </c>
    </row>
    <row r="933" ht="15" customHeight="1">
      <c r="A933" t="e">
        <f t="shared" ca="1" si="498"/>
        <v>#VALUE!</v>
      </c>
      <c r="B933" t="e">
        <f t="array" ref="B933" ca="1">_xlfn.XLOOKUP(Tabelle7[[#This Row],[ExperimentID]]&amp;Tabelle7[[#This Row],[NegotiationID]]&amp;Tabelle7[[#This Row],[MessageID]],ALL_IN_ONE[ExperimentID]&amp;ALL_IN_ONE[NegotiationID]&amp;ALL_IN_ONE[MessageID],ALL_IN_ONE[Gesamt_ID],,0)</f>
        <v>#VALUE!</v>
      </c>
      <c r="C933">
        <f>IF(AND($F932=Tabelle7[[#This Row],[ReceiverID]],$G932=Tabelle7[[#This Row],[SenderID]]),$C932,IF(ISBLANK($G932),$C932,$C932+1))</f>
        <v>145</v>
      </c>
      <c r="D933" t="s">
        <v>561</v>
      </c>
      <c r="E933">
        <v>11220</v>
      </c>
      <c r="F933">
        <v>3121</v>
      </c>
      <c r="G933">
        <v>3122</v>
      </c>
      <c r="H933" t="s">
        <v>31</v>
      </c>
      <c r="I933" t="str">
        <f t="array" ref="I933">IFERROR(_xlfn.XLOOKUP(Tabelle7[[#This Row],[NegotiationID]]&amp;"FinalAccept",Tabelle7[NegotiationID]&amp;Tabelle7[ActionType],Tabelle7[ActionType],,0),_xlfn.XLOOKUP(Tabelle7[[#This Row],[NegotiationID]]&amp;"FinalReject",Tabelle7[NegotiationID]&amp;Tabelle7[ActionType],Tabelle7[ActionType],,0))</f>
        <v>FinalAccept</v>
      </c>
      <c r="J933">
        <v>0.87039999999999995</v>
      </c>
      <c r="K933">
        <v>0.25319999999999998</v>
      </c>
      <c r="L933">
        <v>1.1235999999999999</v>
      </c>
      <c r="M933">
        <v>0.61719999999999997</v>
      </c>
      <c r="N933">
        <v>196</v>
      </c>
      <c r="O933">
        <v>1133</v>
      </c>
      <c r="P933">
        <v>8</v>
      </c>
      <c r="Q933" s="3" t="s">
        <v>1235</v>
      </c>
    </row>
    <row r="934" ht="15" customHeight="1">
      <c r="A934" t="e">
        <f t="shared" ca="1" si="498"/>
        <v>#VALUE!</v>
      </c>
      <c r="B934" t="e">
        <f t="array" ref="B934" ca="1">_xlfn.XLOOKUP(Tabelle7[[#This Row],[ExperimentID]]&amp;Tabelle7[[#This Row],[NegotiationID]]&amp;Tabelle7[[#This Row],[MessageID]],ALL_IN_ONE[ExperimentID]&amp;ALL_IN_ONE[NegotiationID]&amp;ALL_IN_ONE[MessageID],ALL_IN_ONE[Gesamt_ID],,0)</f>
        <v>#VALUE!</v>
      </c>
      <c r="C934">
        <f>IF(AND($F933=Tabelle7[[#This Row],[ReceiverID]],$G933=Tabelle7[[#This Row],[SenderID]]),$C933,IF(ISBLANK($G933),$C933,$C933+1))</f>
        <v>145</v>
      </c>
      <c r="D934" t="s">
        <v>561</v>
      </c>
      <c r="E934">
        <v>12233</v>
      </c>
      <c r="F934">
        <v>3122</v>
      </c>
      <c r="G934">
        <v>3121</v>
      </c>
      <c r="H934" t="s">
        <v>31</v>
      </c>
      <c r="I934" t="str">
        <f t="array" ref="I934">IFERROR(_xlfn.XLOOKUP(Tabelle7[[#This Row],[NegotiationID]]&amp;"FinalAccept",Tabelle7[NegotiationID]&amp;Tabelle7[ActionType],Tabelle7[ActionType],,0),_xlfn.XLOOKUP(Tabelle7[[#This Row],[NegotiationID]]&amp;"FinalReject",Tabelle7[NegotiationID]&amp;Tabelle7[ActionType],Tabelle7[ActionType],,0))</f>
        <v>FinalAccept</v>
      </c>
      <c r="J934">
        <v>0.78800000000000003</v>
      </c>
      <c r="K934">
        <v>0.30919999999999997</v>
      </c>
      <c r="L934">
        <v>1.0972</v>
      </c>
      <c r="M934">
        <v>0.4788</v>
      </c>
      <c r="N934">
        <v>417</v>
      </c>
      <c r="O934">
        <v>1133</v>
      </c>
      <c r="P934">
        <v>8</v>
      </c>
      <c r="Q934" s="3" t="s">
        <v>1260</v>
      </c>
    </row>
    <row r="935" ht="15" customHeight="1">
      <c r="A935" t="e">
        <f t="shared" ca="1" si="498"/>
        <v>#VALUE!</v>
      </c>
      <c r="B935" t="e">
        <f t="array" ref="B935" ca="1">_xlfn.XLOOKUP(Tabelle7[[#This Row],[ExperimentID]]&amp;Tabelle7[[#This Row],[NegotiationID]]&amp;Tabelle7[[#This Row],[MessageID]],ALL_IN_ONE[ExperimentID]&amp;ALL_IN_ONE[NegotiationID]&amp;ALL_IN_ONE[MessageID],ALL_IN_ONE[Gesamt_ID],,0)</f>
        <v>#VALUE!</v>
      </c>
      <c r="C935">
        <f>IF(AND($F934=Tabelle7[[#This Row],[ReceiverID]],$G934=Tabelle7[[#This Row],[SenderID]]),$C934,IF(ISBLANK($G934),$C934,$C934+1))</f>
        <v>145</v>
      </c>
      <c r="D935" t="s">
        <v>561</v>
      </c>
      <c r="E935">
        <v>12838</v>
      </c>
      <c r="F935">
        <v>3121</v>
      </c>
      <c r="G935">
        <v>3122</v>
      </c>
      <c r="H935" t="s">
        <v>31</v>
      </c>
      <c r="I935" t="str">
        <f t="array" ref="I935">IFERROR(_xlfn.XLOOKUP(Tabelle7[[#This Row],[NegotiationID]]&amp;"FinalAccept",Tabelle7[NegotiationID]&amp;Tabelle7[ActionType],Tabelle7[ActionType],,0),_xlfn.XLOOKUP(Tabelle7[[#This Row],[NegotiationID]]&amp;"FinalReject",Tabelle7[NegotiationID]&amp;Tabelle7[ActionType],Tabelle7[ActionType],,0))</f>
        <v>FinalAccept</v>
      </c>
      <c r="J935">
        <v>0.65100000000000002</v>
      </c>
      <c r="K935">
        <v>0.2228</v>
      </c>
      <c r="L935">
        <v>0.87380000000000002</v>
      </c>
      <c r="M935">
        <v>0.42820000000000003</v>
      </c>
      <c r="N935">
        <v>36</v>
      </c>
      <c r="O935">
        <v>1133</v>
      </c>
      <c r="P935">
        <v>8</v>
      </c>
      <c r="Q935" s="3" t="s">
        <v>1261</v>
      </c>
    </row>
    <row r="936" ht="15" customHeight="1">
      <c r="A936" t="e">
        <f t="shared" ca="1" si="498"/>
        <v>#VALUE!</v>
      </c>
      <c r="B936" t="e">
        <f t="array" ref="B936" ca="1">_xlfn.XLOOKUP(Tabelle7[[#This Row],[ExperimentID]]&amp;Tabelle7[[#This Row],[NegotiationID]]&amp;Tabelle7[[#This Row],[MessageID]],ALL_IN_ONE[ExperimentID]&amp;ALL_IN_ONE[NegotiationID]&amp;ALL_IN_ONE[MessageID],ALL_IN_ONE[Gesamt_ID],,0)</f>
        <v>#VALUE!</v>
      </c>
      <c r="C936">
        <f>IF(AND($F935=Tabelle7[[#This Row],[ReceiverID]],$G935=Tabelle7[[#This Row],[SenderID]]),$C935,IF(ISBLANK($G935),$C935,$C935+1))</f>
        <v>145</v>
      </c>
      <c r="D936" t="s">
        <v>561</v>
      </c>
      <c r="E936">
        <v>13036</v>
      </c>
      <c r="F936">
        <v>3122</v>
      </c>
      <c r="G936">
        <v>3121</v>
      </c>
      <c r="H936" t="s">
        <v>31</v>
      </c>
      <c r="I936" t="str">
        <f t="array" ref="I936">IFERROR(_xlfn.XLOOKUP(Tabelle7[[#This Row],[NegotiationID]]&amp;"FinalAccept",Tabelle7[NegotiationID]&amp;Tabelle7[ActionType],Tabelle7[ActionType],,0),_xlfn.XLOOKUP(Tabelle7[[#This Row],[NegotiationID]]&amp;"FinalReject",Tabelle7[NegotiationID]&amp;Tabelle7[ActionType],Tabelle7[ActionType],,0))</f>
        <v>FinalAccept</v>
      </c>
      <c r="J936">
        <v>0.58399999999999996</v>
      </c>
      <c r="K936">
        <v>0.26979999999999998</v>
      </c>
      <c r="L936">
        <v>0.8538</v>
      </c>
      <c r="M936">
        <v>0.31419999999999998</v>
      </c>
      <c r="N936">
        <v>195</v>
      </c>
      <c r="O936">
        <v>1133</v>
      </c>
      <c r="P936">
        <v>8</v>
      </c>
      <c r="Q936" s="3" t="s">
        <v>1262</v>
      </c>
    </row>
    <row r="937" ht="15" customHeight="1">
      <c r="A937" t="e">
        <f t="shared" ca="1" si="498"/>
        <v>#VALUE!</v>
      </c>
      <c r="B937" t="e">
        <f t="array" ref="B937" ca="1">_xlfn.XLOOKUP(Tabelle7[[#This Row],[ExperimentID]]&amp;Tabelle7[[#This Row],[NegotiationID]]&amp;Tabelle7[[#This Row],[MessageID]],ALL_IN_ONE[ExperimentID]&amp;ALL_IN_ONE[NegotiationID]&amp;ALL_IN_ONE[MessageID],ALL_IN_ONE[Gesamt_ID],,0)</f>
        <v>#VALUE!</v>
      </c>
      <c r="C937">
        <f>IF(AND($F936=Tabelle7[[#This Row],[ReceiverID]],$G936=Tabelle7[[#This Row],[SenderID]]),$C936,IF(ISBLANK($G936),$C936,$C936+1))</f>
        <v>145</v>
      </c>
      <c r="D937" t="s">
        <v>561</v>
      </c>
      <c r="E937">
        <v>13290</v>
      </c>
      <c r="F937">
        <v>3121</v>
      </c>
      <c r="G937">
        <v>3122</v>
      </c>
      <c r="H937" t="s">
        <v>31</v>
      </c>
      <c r="I937" t="str">
        <f t="array" ref="I937">IFERROR(_xlfn.XLOOKUP(Tabelle7[[#This Row],[NegotiationID]]&amp;"FinalAccept",Tabelle7[NegotiationID]&amp;Tabelle7[ActionType],Tabelle7[ActionType],,0),_xlfn.XLOOKUP(Tabelle7[[#This Row],[NegotiationID]]&amp;"FinalReject",Tabelle7[NegotiationID]&amp;Tabelle7[ActionType],Tabelle7[ActionType],,0))</f>
        <v>FinalAccept</v>
      </c>
      <c r="J937">
        <v>0.44979999999999998</v>
      </c>
      <c r="K937">
        <v>0.53080000000000005</v>
      </c>
      <c r="L937">
        <v>0.98060000000000003</v>
      </c>
      <c r="M937">
        <v>0.081000000000000003</v>
      </c>
      <c r="N937">
        <v>97</v>
      </c>
      <c r="O937">
        <v>1133</v>
      </c>
      <c r="P937">
        <v>8</v>
      </c>
      <c r="Q937" t="s">
        <v>1263</v>
      </c>
    </row>
    <row r="938" ht="15" customHeight="1">
      <c r="A938" t="e">
        <f t="shared" ca="1" si="498"/>
        <v>#VALUE!</v>
      </c>
      <c r="B938" t="e">
        <f t="array" ref="B938" ca="1">_xlfn.XLOOKUP(Tabelle7[[#This Row],[ExperimentID]]&amp;Tabelle7[[#This Row],[NegotiationID]]&amp;Tabelle7[[#This Row],[MessageID]],ALL_IN_ONE[ExperimentID]&amp;ALL_IN_ONE[NegotiationID]&amp;ALL_IN_ONE[MessageID],ALL_IN_ONE[Gesamt_ID],,0)</f>
        <v>#VALUE!</v>
      </c>
      <c r="C938">
        <f>IF(AND($F937=Tabelle7[[#This Row],[ReceiverID]],$G937=Tabelle7[[#This Row],[SenderID]]),$C937,IF(ISBLANK($G937),$C937,$C937+1))</f>
        <v>145</v>
      </c>
      <c r="D938" t="s">
        <v>561</v>
      </c>
      <c r="E938">
        <v>14004</v>
      </c>
      <c r="F938">
        <v>3122</v>
      </c>
      <c r="G938">
        <v>3121</v>
      </c>
      <c r="H938" t="s">
        <v>20</v>
      </c>
      <c r="I938" t="str">
        <f t="array" ref="I938">IFERROR(_xlfn.XLOOKUP(Tabelle7[[#This Row],[NegotiationID]]&amp;"FinalAccept",Tabelle7[NegotiationID]&amp;Tabelle7[ActionType],Tabelle7[ActionType],,0),_xlfn.XLOOKUP(Tabelle7[[#This Row],[NegotiationID]]&amp;"FinalReject",Tabelle7[NegotiationID]&amp;Tabelle7[ActionType],Tabelle7[ActionType],,0))</f>
        <v>FinalAccept</v>
      </c>
      <c r="J938">
        <v>0.53080000000000005</v>
      </c>
      <c r="K938">
        <v>0.44979999999999998</v>
      </c>
      <c r="L938">
        <v>0.98060000000000003</v>
      </c>
      <c r="M938">
        <v>0.081000000000000003</v>
      </c>
      <c r="N938">
        <v>38</v>
      </c>
      <c r="O938">
        <v>1133</v>
      </c>
      <c r="P938">
        <v>8</v>
      </c>
      <c r="Q938" s="3" t="s">
        <v>1264</v>
      </c>
    </row>
    <row r="939" ht="15" hidden="1" customHeight="1">
      <c r="A939" t="e">
        <f t="shared" ca="1" si="498"/>
        <v>#VALUE!</v>
      </c>
      <c r="B939" t="e">
        <f t="array" ref="B939" ca="1">_xlfn.XLOOKUP(Tabelle7[[#This Row],[ExperimentID]]&amp;Tabelle7[[#This Row],[NegotiationID]]&amp;Tabelle7[[#This Row],[MessageID]],ALL_IN_ONE[ExperimentID]&amp;ALL_IN_ONE[NegotiationID]&amp;ALL_IN_ONE[MessageID],ALL_IN_ONE[Gesamt_ID],,0)</f>
        <v>#VALUE!</v>
      </c>
      <c r="C939">
        <f>IF(AND($F938=Tabelle7[[#This Row],[ReceiverID]],$G938=Tabelle7[[#This Row],[SenderID]]),$C938,IF(ISBLANK($G938),$C938,$C938+1))</f>
        <v>146</v>
      </c>
      <c r="D939" t="s">
        <v>561</v>
      </c>
      <c r="E939">
        <v>3148</v>
      </c>
      <c r="H939" t="s">
        <v>6019</v>
      </c>
      <c r="I939" t="str">
        <f t="array" ref="I939">IFERROR(_xlfn.XLOOKUP(Tabelle7[[#This Row],[NegotiationID]]&amp;"FinalAccept",Tabelle7[NegotiationID]&amp;Tabelle7[ActionType],Tabelle7[ActionType],,0),_xlfn.XLOOKUP(Tabelle7[[#This Row],[NegotiationID]]&amp;"FinalReject",Tabelle7[NegotiationID]&amp;Tabelle7[ActionType],Tabelle7[ActionType],,0))</f>
        <v>FinalAccept</v>
      </c>
      <c r="N939">
        <v>21</v>
      </c>
      <c r="O939">
        <v>2839</v>
      </c>
      <c r="P939">
        <v>13</v>
      </c>
      <c r="Q939" t="s">
        <v>6020</v>
      </c>
    </row>
    <row r="940" ht="15" customHeight="1">
      <c r="A940" t="e">
        <f t="shared" ca="1" si="498"/>
        <v>#VALUE!</v>
      </c>
      <c r="B940" t="e">
        <f t="array" ref="B940" ca="1">_xlfn.XLOOKUP(Tabelle7[[#This Row],[ExperimentID]]&amp;Tabelle7[[#This Row],[NegotiationID]]&amp;Tabelle7[[#This Row],[MessageID]],ALL_IN_ONE[ExperimentID]&amp;ALL_IN_ONE[NegotiationID]&amp;ALL_IN_ONE[MessageID],ALL_IN_ONE[Gesamt_ID],,0)</f>
        <v>#VALUE!</v>
      </c>
      <c r="C940">
        <f>IF(AND($F939=Tabelle7[[#This Row],[ReceiverID]],$G939=Tabelle7[[#This Row],[SenderID]]),$C939,IF(ISBLANK($G939),$C939,$C939+1))</f>
        <v>146</v>
      </c>
      <c r="D940" t="s">
        <v>561</v>
      </c>
      <c r="E940">
        <v>7900</v>
      </c>
      <c r="F940">
        <v>3150</v>
      </c>
      <c r="G940">
        <v>3149</v>
      </c>
      <c r="H940" t="s">
        <v>19</v>
      </c>
      <c r="I940" t="str">
        <f t="array" ref="I940">IFERROR(_xlfn.XLOOKUP(Tabelle7[[#This Row],[NegotiationID]]&amp;"FinalAccept",Tabelle7[NegotiationID]&amp;Tabelle7[ActionType],Tabelle7[ActionType],,0),_xlfn.XLOOKUP(Tabelle7[[#This Row],[NegotiationID]]&amp;"FinalReject",Tabelle7[NegotiationID]&amp;Tabelle7[ActionType],Tabelle7[ActionType],,0))</f>
        <v>FinalAccept</v>
      </c>
      <c r="J940">
        <v>1</v>
      </c>
      <c r="K940">
        <v>0.68400000000000005</v>
      </c>
      <c r="L940">
        <v>1.6839999999999999</v>
      </c>
      <c r="M940">
        <v>0.316</v>
      </c>
      <c r="N940">
        <v>202</v>
      </c>
      <c r="O940">
        <v>2839</v>
      </c>
      <c r="P940">
        <v>13</v>
      </c>
      <c r="Q940" s="3" t="s">
        <v>1265</v>
      </c>
    </row>
    <row r="941" ht="15" customHeight="1">
      <c r="A941" t="e">
        <f t="shared" ca="1" si="498"/>
        <v>#VALUE!</v>
      </c>
      <c r="B941" t="e">
        <f t="array" ref="B941" ca="1">_xlfn.XLOOKUP(Tabelle7[[#This Row],[ExperimentID]]&amp;Tabelle7[[#This Row],[NegotiationID]]&amp;Tabelle7[[#This Row],[MessageID]],ALL_IN_ONE[ExperimentID]&amp;ALL_IN_ONE[NegotiationID]&amp;ALL_IN_ONE[MessageID],ALL_IN_ONE[Gesamt_ID],,0)</f>
        <v>#VALUE!</v>
      </c>
      <c r="C941">
        <f>IF(AND($F940=Tabelle7[[#This Row],[ReceiverID]],$G940=Tabelle7[[#This Row],[SenderID]]),$C940,IF(ISBLANK($G940),$C940,$C940+1))</f>
        <v>146</v>
      </c>
      <c r="D941" t="s">
        <v>561</v>
      </c>
      <c r="E941">
        <v>9350</v>
      </c>
      <c r="F941">
        <v>3149</v>
      </c>
      <c r="G941">
        <v>3150</v>
      </c>
      <c r="H941" t="s">
        <v>31</v>
      </c>
      <c r="I941" t="str">
        <f t="array" ref="I941">IFERROR(_xlfn.XLOOKUP(Tabelle7[[#This Row],[NegotiationID]]&amp;"FinalAccept",Tabelle7[NegotiationID]&amp;Tabelle7[ActionType],Tabelle7[ActionType],,0),_xlfn.XLOOKUP(Tabelle7[[#This Row],[NegotiationID]]&amp;"FinalReject",Tabelle7[NegotiationID]&amp;Tabelle7[ActionType],Tabelle7[ActionType],,0))</f>
        <v>FinalAccept</v>
      </c>
      <c r="J941">
        <v>0.88480000000000003</v>
      </c>
      <c r="K941">
        <v>0.56679999999999997</v>
      </c>
      <c r="L941">
        <v>1.4516</v>
      </c>
      <c r="M941">
        <v>0.318</v>
      </c>
      <c r="N941">
        <v>236</v>
      </c>
      <c r="O941">
        <v>2839</v>
      </c>
      <c r="P941">
        <v>13</v>
      </c>
      <c r="Q941" s="3" t="s">
        <v>1266</v>
      </c>
    </row>
    <row r="942" ht="15" customHeight="1">
      <c r="A942" t="e">
        <f t="shared" ca="1" si="498"/>
        <v>#VALUE!</v>
      </c>
      <c r="B942" t="e">
        <f t="array" ref="B942" ca="1">_xlfn.XLOOKUP(Tabelle7[[#This Row],[ExperimentID]]&amp;Tabelle7[[#This Row],[NegotiationID]]&amp;Tabelle7[[#This Row],[MessageID]],ALL_IN_ONE[ExperimentID]&amp;ALL_IN_ONE[NegotiationID]&amp;ALL_IN_ONE[MessageID],ALL_IN_ONE[Gesamt_ID],,0)</f>
        <v>#VALUE!</v>
      </c>
      <c r="C942">
        <f>IF(AND($F941=Tabelle7[[#This Row],[ReceiverID]],$G941=Tabelle7[[#This Row],[SenderID]]),$C941,IF(ISBLANK($G941),$C941,$C941+1))</f>
        <v>146</v>
      </c>
      <c r="D942" t="s">
        <v>561</v>
      </c>
      <c r="E942">
        <v>10342</v>
      </c>
      <c r="F942">
        <v>3150</v>
      </c>
      <c r="G942">
        <v>3149</v>
      </c>
      <c r="H942" t="s">
        <v>31</v>
      </c>
      <c r="I942" t="str">
        <f t="array" ref="I942">IFERROR(_xlfn.XLOOKUP(Tabelle7[[#This Row],[NegotiationID]]&amp;"FinalAccept",Tabelle7[NegotiationID]&amp;Tabelle7[ActionType],Tabelle7[ActionType],,0),_xlfn.XLOOKUP(Tabelle7[[#This Row],[NegotiationID]]&amp;"FinalReject",Tabelle7[NegotiationID]&amp;Tabelle7[ActionType],Tabelle7[ActionType],,0))</f>
        <v>FinalAccept</v>
      </c>
      <c r="J942">
        <v>1</v>
      </c>
      <c r="K942">
        <v>0.1084</v>
      </c>
      <c r="L942">
        <v>1.1084000000000001</v>
      </c>
      <c r="M942">
        <v>0.89159999999999995</v>
      </c>
      <c r="N942">
        <v>391</v>
      </c>
      <c r="O942">
        <v>2839</v>
      </c>
      <c r="P942">
        <v>13</v>
      </c>
      <c r="Q942" s="3" t="s">
        <v>1267</v>
      </c>
    </row>
    <row r="943" ht="15" customHeight="1">
      <c r="A943" t="e">
        <f t="shared" ca="1" si="498"/>
        <v>#VALUE!</v>
      </c>
      <c r="B943" t="e">
        <f t="array" ref="B943" ca="1">_xlfn.XLOOKUP(Tabelle7[[#This Row],[ExperimentID]]&amp;Tabelle7[[#This Row],[NegotiationID]]&amp;Tabelle7[[#This Row],[MessageID]],ALL_IN_ONE[ExperimentID]&amp;ALL_IN_ONE[NegotiationID]&amp;ALL_IN_ONE[MessageID],ALL_IN_ONE[Gesamt_ID],,0)</f>
        <v>#VALUE!</v>
      </c>
      <c r="C943">
        <f>IF(AND($F942=Tabelle7[[#This Row],[ReceiverID]],$G942=Tabelle7[[#This Row],[SenderID]]),$C942,IF(ISBLANK($G942),$C942,$C942+1))</f>
        <v>146</v>
      </c>
      <c r="D943" t="s">
        <v>561</v>
      </c>
      <c r="E943">
        <v>12736</v>
      </c>
      <c r="F943">
        <v>3149</v>
      </c>
      <c r="G943">
        <v>3150</v>
      </c>
      <c r="H943" t="s">
        <v>31</v>
      </c>
      <c r="I943" t="str">
        <f t="array" ref="I943">IFERROR(_xlfn.XLOOKUP(Tabelle7[[#This Row],[NegotiationID]]&amp;"FinalAccept",Tabelle7[NegotiationID]&amp;Tabelle7[ActionType],Tabelle7[ActionType],,0),_xlfn.XLOOKUP(Tabelle7[[#This Row],[NegotiationID]]&amp;"FinalReject",Tabelle7[NegotiationID]&amp;Tabelle7[ActionType],Tabelle7[ActionType],,0))</f>
        <v>FinalAccept</v>
      </c>
      <c r="J943">
        <v>0.45019999999999999</v>
      </c>
      <c r="K943">
        <v>0.308</v>
      </c>
      <c r="L943">
        <v>0.75819999999999999</v>
      </c>
      <c r="M943">
        <v>0.14219999999999999</v>
      </c>
      <c r="N943">
        <v>234</v>
      </c>
      <c r="O943">
        <v>2839</v>
      </c>
      <c r="P943">
        <v>13</v>
      </c>
      <c r="Q943" s="3" t="s">
        <v>1268</v>
      </c>
    </row>
    <row r="944" ht="15" customHeight="1">
      <c r="A944" t="e">
        <f t="shared" ca="1" si="498"/>
        <v>#VALUE!</v>
      </c>
      <c r="B944" t="e">
        <f t="array" ref="B944" ca="1">_xlfn.XLOOKUP(Tabelle7[[#This Row],[ExperimentID]]&amp;Tabelle7[[#This Row],[NegotiationID]]&amp;Tabelle7[[#This Row],[MessageID]],ALL_IN_ONE[ExperimentID]&amp;ALL_IN_ONE[NegotiationID]&amp;ALL_IN_ONE[MessageID],ALL_IN_ONE[Gesamt_ID],,0)</f>
        <v>#VALUE!</v>
      </c>
      <c r="C944">
        <f>IF(AND($F943=Tabelle7[[#This Row],[ReceiverID]],$G943=Tabelle7[[#This Row],[SenderID]]),$C943,IF(ISBLANK($G943),$C943,$C943+1))</f>
        <v>146</v>
      </c>
      <c r="D944" t="s">
        <v>561</v>
      </c>
      <c r="E944">
        <v>13057</v>
      </c>
      <c r="F944">
        <v>3150</v>
      </c>
      <c r="G944">
        <v>3149</v>
      </c>
      <c r="H944" t="s">
        <v>31</v>
      </c>
      <c r="I944" t="str">
        <f t="array" ref="I944">IFERROR(_xlfn.XLOOKUP(Tabelle7[[#This Row],[NegotiationID]]&amp;"FinalAccept",Tabelle7[NegotiationID]&amp;Tabelle7[ActionType],Tabelle7[ActionType],,0),_xlfn.XLOOKUP(Tabelle7[[#This Row],[NegotiationID]]&amp;"FinalReject",Tabelle7[NegotiationID]&amp;Tabelle7[ActionType],Tabelle7[ActionType],,0))</f>
        <v>FinalAccept</v>
      </c>
      <c r="J944">
        <v>0.65780000000000005</v>
      </c>
      <c r="K944">
        <v>0.34260000000000002</v>
      </c>
      <c r="L944">
        <v>1.0004</v>
      </c>
      <c r="M944">
        <v>0.31519999999999998</v>
      </c>
      <c r="N944">
        <v>464</v>
      </c>
      <c r="O944">
        <v>2839</v>
      </c>
      <c r="P944">
        <v>13</v>
      </c>
      <c r="Q944" s="3" t="s">
        <v>1269</v>
      </c>
    </row>
    <row r="945" ht="15" customHeight="1">
      <c r="A945" t="e">
        <f t="shared" ca="1" si="498"/>
        <v>#VALUE!</v>
      </c>
      <c r="B945" t="e">
        <f t="array" ref="B945" ca="1">_xlfn.XLOOKUP(Tabelle7[[#This Row],[ExperimentID]]&amp;Tabelle7[[#This Row],[NegotiationID]]&amp;Tabelle7[[#This Row],[MessageID]],ALL_IN_ONE[ExperimentID]&amp;ALL_IN_ONE[NegotiationID]&amp;ALL_IN_ONE[MessageID],ALL_IN_ONE[Gesamt_ID],,0)</f>
        <v>#VALUE!</v>
      </c>
      <c r="C945">
        <f>IF(AND($F944=Tabelle7[[#This Row],[ReceiverID]],$G944=Tabelle7[[#This Row],[SenderID]]),$C944,IF(ISBLANK($G944),$C944,$C944+1))</f>
        <v>146</v>
      </c>
      <c r="D945" t="s">
        <v>561</v>
      </c>
      <c r="E945">
        <v>13157</v>
      </c>
      <c r="F945">
        <v>3149</v>
      </c>
      <c r="G945">
        <v>3150</v>
      </c>
      <c r="H945" t="s">
        <v>31</v>
      </c>
      <c r="I945" t="str">
        <f t="array" ref="I945">IFERROR(_xlfn.XLOOKUP(Tabelle7[[#This Row],[NegotiationID]]&amp;"FinalAccept",Tabelle7[NegotiationID]&amp;Tabelle7[ActionType],Tabelle7[ActionType],,0),_xlfn.XLOOKUP(Tabelle7[[#This Row],[NegotiationID]]&amp;"FinalReject",Tabelle7[NegotiationID]&amp;Tabelle7[ActionType],Tabelle7[ActionType],,0))</f>
        <v>FinalAccept</v>
      </c>
      <c r="J945">
        <v>0.58860000000000001</v>
      </c>
      <c r="K945">
        <v>0.43659999999999999</v>
      </c>
      <c r="L945">
        <v>1.0251999999999999</v>
      </c>
      <c r="M945">
        <v>0.152</v>
      </c>
      <c r="N945">
        <v>111</v>
      </c>
      <c r="O945">
        <v>2839</v>
      </c>
      <c r="P945">
        <v>13</v>
      </c>
      <c r="Q945" s="3" t="s">
        <v>1270</v>
      </c>
    </row>
    <row r="946" ht="15" customHeight="1">
      <c r="A946" t="e">
        <f t="shared" ca="1" si="498"/>
        <v>#VALUE!</v>
      </c>
      <c r="B946" t="e">
        <f t="array" ref="B946" ca="1">_xlfn.XLOOKUP(Tabelle7[[#This Row],[ExperimentID]]&amp;Tabelle7[[#This Row],[NegotiationID]]&amp;Tabelle7[[#This Row],[MessageID]],ALL_IN_ONE[ExperimentID]&amp;ALL_IN_ONE[NegotiationID]&amp;ALL_IN_ONE[MessageID],ALL_IN_ONE[Gesamt_ID],,0)</f>
        <v>#VALUE!</v>
      </c>
      <c r="C946">
        <f>IF(AND($F945=Tabelle7[[#This Row],[ReceiverID]],$G945=Tabelle7[[#This Row],[SenderID]]),$C945,IF(ISBLANK($G945),$C945,$C945+1))</f>
        <v>146</v>
      </c>
      <c r="D946" t="s">
        <v>561</v>
      </c>
      <c r="E946">
        <v>13277</v>
      </c>
      <c r="F946">
        <v>3150</v>
      </c>
      <c r="G946">
        <v>3149</v>
      </c>
      <c r="H946" t="s">
        <v>31</v>
      </c>
      <c r="I946" t="str">
        <f t="array" ref="I946">IFERROR(_xlfn.XLOOKUP(Tabelle7[[#This Row],[NegotiationID]]&amp;"FinalAccept",Tabelle7[NegotiationID]&amp;Tabelle7[ActionType],Tabelle7[ActionType],,0),_xlfn.XLOOKUP(Tabelle7[[#This Row],[NegotiationID]]&amp;"FinalReject",Tabelle7[NegotiationID]&amp;Tabelle7[ActionType],Tabelle7[ActionType],,0))</f>
        <v>FinalAccept</v>
      </c>
      <c r="J946">
        <v>0.65780000000000005</v>
      </c>
      <c r="K946">
        <v>0.34260000000000002</v>
      </c>
      <c r="L946">
        <v>1.0004</v>
      </c>
      <c r="M946">
        <v>0.31519999999999998</v>
      </c>
      <c r="N946">
        <v>273</v>
      </c>
      <c r="O946">
        <v>2839</v>
      </c>
      <c r="P946">
        <v>13</v>
      </c>
      <c r="Q946" s="3" t="s">
        <v>1271</v>
      </c>
    </row>
    <row r="947" ht="15" customHeight="1">
      <c r="A947" t="e">
        <f t="shared" ca="1" si="498"/>
        <v>#VALUE!</v>
      </c>
      <c r="B947" t="e">
        <f t="array" ref="B947" ca="1">_xlfn.XLOOKUP(Tabelle7[[#This Row],[ExperimentID]]&amp;Tabelle7[[#This Row],[NegotiationID]]&amp;Tabelle7[[#This Row],[MessageID]],ALL_IN_ONE[ExperimentID]&amp;ALL_IN_ONE[NegotiationID]&amp;ALL_IN_ONE[MessageID],ALL_IN_ONE[Gesamt_ID],,0)</f>
        <v>#VALUE!</v>
      </c>
      <c r="C947">
        <f>IF(AND($F946=Tabelle7[[#This Row],[ReceiverID]],$G946=Tabelle7[[#This Row],[SenderID]]),$C946,IF(ISBLANK($G946),$C946,$C946+1))</f>
        <v>146</v>
      </c>
      <c r="D947" t="s">
        <v>561</v>
      </c>
      <c r="E947">
        <v>13301</v>
      </c>
      <c r="F947">
        <v>3149</v>
      </c>
      <c r="G947">
        <v>3150</v>
      </c>
      <c r="H947" t="s">
        <v>31</v>
      </c>
      <c r="I947" t="str">
        <f t="array" ref="I947">IFERROR(_xlfn.XLOOKUP(Tabelle7[[#This Row],[NegotiationID]]&amp;"FinalAccept",Tabelle7[NegotiationID]&amp;Tabelle7[ActionType],Tabelle7[ActionType],,0),_xlfn.XLOOKUP(Tabelle7[[#This Row],[NegotiationID]]&amp;"FinalReject",Tabelle7[NegotiationID]&amp;Tabelle7[ActionType],Tabelle7[ActionType],,0))</f>
        <v>FinalAccept</v>
      </c>
      <c r="J947">
        <v>0.53259999999999996</v>
      </c>
      <c r="K947">
        <v>0.50700000000000001</v>
      </c>
      <c r="L947">
        <v>1.0396000000000001</v>
      </c>
      <c r="M947">
        <v>0.025600000000000001</v>
      </c>
      <c r="N947">
        <v>124</v>
      </c>
      <c r="O947">
        <v>2839</v>
      </c>
      <c r="P947">
        <v>13</v>
      </c>
      <c r="Q947" s="3" t="s">
        <v>1272</v>
      </c>
    </row>
    <row r="948" ht="15" customHeight="1">
      <c r="A948" t="e">
        <f t="shared" ca="1" si="498"/>
        <v>#VALUE!</v>
      </c>
      <c r="B948" t="e">
        <f t="array" ref="B948" ca="1">_xlfn.XLOOKUP(Tabelle7[[#This Row],[ExperimentID]]&amp;Tabelle7[[#This Row],[NegotiationID]]&amp;Tabelle7[[#This Row],[MessageID]],ALL_IN_ONE[ExperimentID]&amp;ALL_IN_ONE[NegotiationID]&amp;ALL_IN_ONE[MessageID],ALL_IN_ONE[Gesamt_ID],,0)</f>
        <v>#VALUE!</v>
      </c>
      <c r="C948">
        <f>IF(AND($F947=Tabelle7[[#This Row],[ReceiverID]],$G947=Tabelle7[[#This Row],[SenderID]]),$C947,IF(ISBLANK($G947),$C947,$C947+1))</f>
        <v>146</v>
      </c>
      <c r="D948" t="s">
        <v>561</v>
      </c>
      <c r="E948">
        <v>13326</v>
      </c>
      <c r="F948">
        <v>3150</v>
      </c>
      <c r="G948">
        <v>3149</v>
      </c>
      <c r="H948" t="s">
        <v>31</v>
      </c>
      <c r="I948" t="str">
        <f t="array" ref="I948">IFERROR(_xlfn.XLOOKUP(Tabelle7[[#This Row],[NegotiationID]]&amp;"FinalAccept",Tabelle7[NegotiationID]&amp;Tabelle7[ActionType],Tabelle7[ActionType],,0),_xlfn.XLOOKUP(Tabelle7[[#This Row],[NegotiationID]]&amp;"FinalReject",Tabelle7[NegotiationID]&amp;Tabelle7[ActionType],Tabelle7[ActionType],,0))</f>
        <v>FinalAccept</v>
      </c>
      <c r="J948">
        <v>0.58579999999999999</v>
      </c>
      <c r="K948">
        <v>0.36859999999999998</v>
      </c>
      <c r="L948">
        <v>0.95440000000000003</v>
      </c>
      <c r="M948">
        <v>0.2172</v>
      </c>
      <c r="N948">
        <v>225</v>
      </c>
      <c r="O948">
        <v>2839</v>
      </c>
      <c r="P948">
        <v>13</v>
      </c>
      <c r="Q948" s="3" t="s">
        <v>1273</v>
      </c>
    </row>
    <row r="949" ht="15" customHeight="1">
      <c r="A949" t="e">
        <f t="shared" ca="1" si="498"/>
        <v>#VALUE!</v>
      </c>
      <c r="B949" t="e">
        <f t="array" ref="B949" ca="1">_xlfn.XLOOKUP(Tabelle7[[#This Row],[ExperimentID]]&amp;Tabelle7[[#This Row],[NegotiationID]]&amp;Tabelle7[[#This Row],[MessageID]],ALL_IN_ONE[ExperimentID]&amp;ALL_IN_ONE[NegotiationID]&amp;ALL_IN_ONE[MessageID],ALL_IN_ONE[Gesamt_ID],,0)</f>
        <v>#VALUE!</v>
      </c>
      <c r="C949">
        <f>IF(AND($F948=Tabelle7[[#This Row],[ReceiverID]],$G948=Tabelle7[[#This Row],[SenderID]]),$C948,IF(ISBLANK($G948),$C948,$C948+1))</f>
        <v>146</v>
      </c>
      <c r="D949" t="s">
        <v>561</v>
      </c>
      <c r="E949">
        <v>13355</v>
      </c>
      <c r="F949">
        <v>3149</v>
      </c>
      <c r="G949">
        <v>3150</v>
      </c>
      <c r="H949" t="s">
        <v>31</v>
      </c>
      <c r="I949" t="str">
        <f t="array" ref="I949">IFERROR(_xlfn.XLOOKUP(Tabelle7[[#This Row],[NegotiationID]]&amp;"FinalAccept",Tabelle7[NegotiationID]&amp;Tabelle7[ActionType],Tabelle7[ActionType],,0),_xlfn.XLOOKUP(Tabelle7[[#This Row],[NegotiationID]]&amp;"FinalReject",Tabelle7[NegotiationID]&amp;Tabelle7[ActionType],Tabelle7[ActionType],,0))</f>
        <v>FinalAccept</v>
      </c>
      <c r="J949">
        <v>0.39939999999999998</v>
      </c>
      <c r="K949">
        <v>0.45619999999999999</v>
      </c>
      <c r="L949">
        <v>0.85560000000000003</v>
      </c>
      <c r="M949">
        <v>0.056800000000000003</v>
      </c>
      <c r="N949">
        <v>81</v>
      </c>
      <c r="O949">
        <v>2839</v>
      </c>
      <c r="P949">
        <v>13</v>
      </c>
      <c r="Q949" s="3" t="s">
        <v>1274</v>
      </c>
    </row>
    <row r="950" ht="15" customHeight="1">
      <c r="A950" t="e">
        <f t="shared" ca="1" si="498"/>
        <v>#VALUE!</v>
      </c>
      <c r="B950" t="e">
        <f t="array" ref="B950" ca="1">_xlfn.XLOOKUP(Tabelle7[[#This Row],[ExperimentID]]&amp;Tabelle7[[#This Row],[NegotiationID]]&amp;Tabelle7[[#This Row],[MessageID]],ALL_IN_ONE[ExperimentID]&amp;ALL_IN_ONE[NegotiationID]&amp;ALL_IN_ONE[MessageID],ALL_IN_ONE[Gesamt_ID],,0)</f>
        <v>#VALUE!</v>
      </c>
      <c r="C950">
        <f>IF(AND($F949=Tabelle7[[#This Row],[ReceiverID]],$G949=Tabelle7[[#This Row],[SenderID]]),$C949,IF(ISBLANK($G949),$C949,$C949+1))</f>
        <v>146</v>
      </c>
      <c r="D950" t="s">
        <v>561</v>
      </c>
      <c r="E950">
        <v>13524</v>
      </c>
      <c r="F950">
        <v>3150</v>
      </c>
      <c r="G950">
        <v>3149</v>
      </c>
      <c r="H950" t="s">
        <v>31</v>
      </c>
      <c r="I950" t="str">
        <f t="array" ref="I950">IFERROR(_xlfn.XLOOKUP(Tabelle7[[#This Row],[NegotiationID]]&amp;"FinalAccept",Tabelle7[NegotiationID]&amp;Tabelle7[ActionType],Tabelle7[ActionType],,0),_xlfn.XLOOKUP(Tabelle7[[#This Row],[NegotiationID]]&amp;"FinalReject",Tabelle7[NegotiationID]&amp;Tabelle7[ActionType],Tabelle7[ActionType],,0))</f>
        <v>FinalAccept</v>
      </c>
      <c r="J950">
        <v>0.54979999999999996</v>
      </c>
      <c r="K950">
        <v>0.5</v>
      </c>
      <c r="L950">
        <v>1.0498000000000001</v>
      </c>
      <c r="M950">
        <v>0.049799999999999997</v>
      </c>
      <c r="N950">
        <v>322</v>
      </c>
      <c r="O950">
        <v>2839</v>
      </c>
      <c r="P950">
        <v>13</v>
      </c>
      <c r="Q950" s="3" t="s">
        <v>1275</v>
      </c>
    </row>
    <row r="951" ht="15" customHeight="1">
      <c r="A951" t="e">
        <f t="shared" ca="1" si="498"/>
        <v>#VALUE!</v>
      </c>
      <c r="B951" t="e">
        <f t="array" ref="B951" ca="1">_xlfn.XLOOKUP(Tabelle7[[#This Row],[ExperimentID]]&amp;Tabelle7[[#This Row],[NegotiationID]]&amp;Tabelle7[[#This Row],[MessageID]],ALL_IN_ONE[ExperimentID]&amp;ALL_IN_ONE[NegotiationID]&amp;ALL_IN_ONE[MessageID],ALL_IN_ONE[Gesamt_ID],,0)</f>
        <v>#VALUE!</v>
      </c>
      <c r="C951">
        <f>IF(AND($F950=Tabelle7[[#This Row],[ReceiverID]],$G950=Tabelle7[[#This Row],[SenderID]]),$C950,IF(ISBLANK($G950),$C950,$C950+1))</f>
        <v>146</v>
      </c>
      <c r="D951" t="s">
        <v>561</v>
      </c>
      <c r="E951">
        <v>13914</v>
      </c>
      <c r="F951">
        <v>3149</v>
      </c>
      <c r="G951">
        <v>3150</v>
      </c>
      <c r="H951" t="s">
        <v>20</v>
      </c>
      <c r="I951" t="str">
        <f t="array" ref="I951">IFERROR(_xlfn.XLOOKUP(Tabelle7[[#This Row],[NegotiationID]]&amp;"FinalAccept",Tabelle7[NegotiationID]&amp;Tabelle7[ActionType],Tabelle7[ActionType],,0),_xlfn.XLOOKUP(Tabelle7[[#This Row],[NegotiationID]]&amp;"FinalReject",Tabelle7[NegotiationID]&amp;Tabelle7[ActionType],Tabelle7[ActionType],,0))</f>
        <v>FinalAccept</v>
      </c>
      <c r="J951">
        <v>0.5</v>
      </c>
      <c r="K951">
        <v>0.54979999999999996</v>
      </c>
      <c r="L951">
        <v>1.0498000000000001</v>
      </c>
      <c r="M951">
        <v>0.049799999999999997</v>
      </c>
      <c r="N951">
        <v>155</v>
      </c>
      <c r="O951">
        <v>2839</v>
      </c>
      <c r="P951">
        <v>13</v>
      </c>
      <c r="Q951" s="3" t="s">
        <v>1276</v>
      </c>
    </row>
    <row r="952" ht="15" hidden="1" customHeight="1">
      <c r="A952" t="e">
        <f t="shared" ca="1" si="498"/>
        <v>#VALUE!</v>
      </c>
      <c r="B952" t="e">
        <f t="array" ref="B952" ca="1">_xlfn.XLOOKUP(Tabelle7[[#This Row],[ExperimentID]]&amp;Tabelle7[[#This Row],[NegotiationID]]&amp;Tabelle7[[#This Row],[MessageID]],ALL_IN_ONE[ExperimentID]&amp;ALL_IN_ONE[NegotiationID]&amp;ALL_IN_ONE[MessageID],ALL_IN_ONE[Gesamt_ID],,0)</f>
        <v>#VALUE!</v>
      </c>
      <c r="C952">
        <f>IF(AND($F951=Tabelle7[[#This Row],[ReceiverID]],$G951=Tabelle7[[#This Row],[SenderID]]),$C951,IF(ISBLANK($G951),$C951,$C951+1))</f>
        <v>147</v>
      </c>
      <c r="D952" t="s">
        <v>561</v>
      </c>
      <c r="E952">
        <v>3176</v>
      </c>
      <c r="H952" t="s">
        <v>6019</v>
      </c>
      <c r="I952" t="str">
        <f t="array" ref="I952">IFERROR(_xlfn.XLOOKUP(Tabelle7[[#This Row],[NegotiationID]]&amp;"FinalAccept",Tabelle7[NegotiationID]&amp;Tabelle7[ActionType],Tabelle7[ActionType],,0),_xlfn.XLOOKUP(Tabelle7[[#This Row],[NegotiationID]]&amp;"FinalReject",Tabelle7[NegotiationID]&amp;Tabelle7[ActionType],Tabelle7[ActionType],,0))</f>
        <v>FinalReject</v>
      </c>
      <c r="N952">
        <v>21</v>
      </c>
      <c r="O952">
        <v>3398</v>
      </c>
      <c r="P952">
        <v>11</v>
      </c>
      <c r="Q952" t="s">
        <v>6020</v>
      </c>
    </row>
    <row r="953" ht="15" customHeight="1">
      <c r="A953" t="e">
        <f t="shared" ca="1" si="498"/>
        <v>#VALUE!</v>
      </c>
      <c r="B953" t="e">
        <f t="array" ref="B953" ca="1">_xlfn.XLOOKUP(Tabelle7[[#This Row],[ExperimentID]]&amp;Tabelle7[[#This Row],[NegotiationID]]&amp;Tabelle7[[#This Row],[MessageID]],ALL_IN_ONE[ExperimentID]&amp;ALL_IN_ONE[NegotiationID]&amp;ALL_IN_ONE[MessageID],ALL_IN_ONE[Gesamt_ID],,0)</f>
        <v>#VALUE!</v>
      </c>
      <c r="C953">
        <f>IF(AND($F952=Tabelle7[[#This Row],[ReceiverID]],$G952=Tabelle7[[#This Row],[SenderID]]),$C952,IF(ISBLANK($G952),$C952,$C952+1))</f>
        <v>147</v>
      </c>
      <c r="D953" t="s">
        <v>561</v>
      </c>
      <c r="E953">
        <v>8537</v>
      </c>
      <c r="F953">
        <v>3178</v>
      </c>
      <c r="G953">
        <v>3177</v>
      </c>
      <c r="H953" t="s">
        <v>19</v>
      </c>
      <c r="I953" t="str">
        <f t="array" ref="I953">IFERROR(_xlfn.XLOOKUP(Tabelle7[[#This Row],[NegotiationID]]&amp;"FinalAccept",Tabelle7[NegotiationID]&amp;Tabelle7[ActionType],Tabelle7[ActionType],,0),_xlfn.XLOOKUP(Tabelle7[[#This Row],[NegotiationID]]&amp;"FinalReject",Tabelle7[NegotiationID]&amp;Tabelle7[ActionType],Tabelle7[ActionType],,0))</f>
        <v>FinalReject</v>
      </c>
      <c r="J953">
        <v>1</v>
      </c>
      <c r="K953">
        <v>0.1084</v>
      </c>
      <c r="L953">
        <v>1.1084000000000001</v>
      </c>
      <c r="M953">
        <v>0.89159999999999995</v>
      </c>
      <c r="N953">
        <v>535</v>
      </c>
      <c r="O953">
        <v>3398</v>
      </c>
      <c r="P953">
        <v>11</v>
      </c>
      <c r="Q953" s="3" t="s">
        <v>1277</v>
      </c>
    </row>
    <row r="954" ht="15" customHeight="1">
      <c r="A954" t="e">
        <f t="shared" ca="1" si="498"/>
        <v>#VALUE!</v>
      </c>
      <c r="B954" t="e">
        <f t="array" ref="B954" ca="1">_xlfn.XLOOKUP(Tabelle7[[#This Row],[ExperimentID]]&amp;Tabelle7[[#This Row],[NegotiationID]]&amp;Tabelle7[[#This Row],[MessageID]],ALL_IN_ONE[ExperimentID]&amp;ALL_IN_ONE[NegotiationID]&amp;ALL_IN_ONE[MessageID],ALL_IN_ONE[Gesamt_ID],,0)</f>
        <v>#VALUE!</v>
      </c>
      <c r="C954">
        <f>IF(AND($F953=Tabelle7[[#This Row],[ReceiverID]],$G953=Tabelle7[[#This Row],[SenderID]]),$C953,IF(ISBLANK($G953),$C953,$C953+1))</f>
        <v>147</v>
      </c>
      <c r="D954" t="s">
        <v>561</v>
      </c>
      <c r="E954">
        <v>8771</v>
      </c>
      <c r="F954">
        <v>3177</v>
      </c>
      <c r="G954">
        <v>3178</v>
      </c>
      <c r="H954" t="s">
        <v>31</v>
      </c>
      <c r="I954" t="str">
        <f t="array" ref="I954">IFERROR(_xlfn.XLOOKUP(Tabelle7[[#This Row],[NegotiationID]]&amp;"FinalAccept",Tabelle7[NegotiationID]&amp;Tabelle7[ActionType],Tabelle7[ActionType],,0),_xlfn.XLOOKUP(Tabelle7[[#This Row],[NegotiationID]]&amp;"FinalReject",Tabelle7[NegotiationID]&amp;Tabelle7[ActionType],Tabelle7[ActionType],,0))</f>
        <v>FinalReject</v>
      </c>
      <c r="J954">
        <v>0.92000000000000004</v>
      </c>
      <c r="K954">
        <v>0.2006</v>
      </c>
      <c r="L954">
        <v>1.1206</v>
      </c>
      <c r="M954">
        <v>0.71940000000000004</v>
      </c>
      <c r="N954">
        <v>729</v>
      </c>
      <c r="O954">
        <v>3398</v>
      </c>
      <c r="P954">
        <v>11</v>
      </c>
      <c r="Q954" s="3" t="s">
        <v>1278</v>
      </c>
    </row>
    <row r="955" ht="15" customHeight="1">
      <c r="A955" t="e">
        <f t="shared" ca="1" si="498"/>
        <v>#VALUE!</v>
      </c>
      <c r="B955" t="e">
        <f t="array" ref="B955" ca="1">_xlfn.XLOOKUP(Tabelle7[[#This Row],[ExperimentID]]&amp;Tabelle7[[#This Row],[NegotiationID]]&amp;Tabelle7[[#This Row],[MessageID]],ALL_IN_ONE[ExperimentID]&amp;ALL_IN_ONE[NegotiationID]&amp;ALL_IN_ONE[MessageID],ALL_IN_ONE[Gesamt_ID],,0)</f>
        <v>#VALUE!</v>
      </c>
      <c r="C955">
        <f>IF(AND($F954=Tabelle7[[#This Row],[ReceiverID]],$G954=Tabelle7[[#This Row],[SenderID]]),$C954,IF(ISBLANK($G954),$C954,$C954+1))</f>
        <v>147</v>
      </c>
      <c r="D955" t="s">
        <v>561</v>
      </c>
      <c r="E955">
        <v>9492</v>
      </c>
      <c r="F955">
        <v>3178</v>
      </c>
      <c r="G955">
        <v>3177</v>
      </c>
      <c r="H955" t="s">
        <v>31</v>
      </c>
      <c r="I955" t="str">
        <f t="array" ref="I955">IFERROR(_xlfn.XLOOKUP(Tabelle7[[#This Row],[NegotiationID]]&amp;"FinalAccept",Tabelle7[NegotiationID]&amp;Tabelle7[ActionType],Tabelle7[ActionType],,0),_xlfn.XLOOKUP(Tabelle7[[#This Row],[NegotiationID]]&amp;"FinalReject",Tabelle7[NegotiationID]&amp;Tabelle7[ActionType],Tabelle7[ActionType],,0))</f>
        <v>FinalReject</v>
      </c>
      <c r="J955">
        <v>0.80000000000000004</v>
      </c>
      <c r="K955">
        <v>0.19520000000000001</v>
      </c>
      <c r="L955">
        <v>0.99519999999999997</v>
      </c>
      <c r="M955">
        <v>0.6048</v>
      </c>
      <c r="N955">
        <v>674</v>
      </c>
      <c r="O955">
        <v>3398</v>
      </c>
      <c r="P955">
        <v>11</v>
      </c>
      <c r="Q955" s="3" t="s">
        <v>1279</v>
      </c>
    </row>
    <row r="956" ht="15" customHeight="1">
      <c r="A956" t="e">
        <f t="shared" ca="1" si="498"/>
        <v>#VALUE!</v>
      </c>
      <c r="B956" t="e">
        <f t="array" ref="B956" ca="1">_xlfn.XLOOKUP(Tabelle7[[#This Row],[ExperimentID]]&amp;Tabelle7[[#This Row],[NegotiationID]]&amp;Tabelle7[[#This Row],[MessageID]],ALL_IN_ONE[ExperimentID]&amp;ALL_IN_ONE[NegotiationID]&amp;ALL_IN_ONE[MessageID],ALL_IN_ONE[Gesamt_ID],,0)</f>
        <v>#VALUE!</v>
      </c>
      <c r="C956">
        <f>IF(AND($F955=Tabelle7[[#This Row],[ReceiverID]],$G955=Tabelle7[[#This Row],[SenderID]]),$C955,IF(ISBLANK($G955),$C955,$C955+1))</f>
        <v>147</v>
      </c>
      <c r="D956" t="s">
        <v>561</v>
      </c>
      <c r="E956">
        <v>9661</v>
      </c>
      <c r="F956">
        <v>3177</v>
      </c>
      <c r="G956">
        <v>3178</v>
      </c>
      <c r="H956" t="s">
        <v>31</v>
      </c>
      <c r="I956" t="str">
        <f t="array" ref="I956">IFERROR(_xlfn.XLOOKUP(Tabelle7[[#This Row],[NegotiationID]]&amp;"FinalAccept",Tabelle7[NegotiationID]&amp;Tabelle7[ActionType],Tabelle7[ActionType],,0),_xlfn.XLOOKUP(Tabelle7[[#This Row],[NegotiationID]]&amp;"FinalReject",Tabelle7[NegotiationID]&amp;Tabelle7[ActionType],Tabelle7[ActionType],,0))</f>
        <v>FinalReject</v>
      </c>
      <c r="J956">
        <v>0.65100000000000002</v>
      </c>
      <c r="K956">
        <v>0.2228</v>
      </c>
      <c r="L956">
        <v>0.87380000000000002</v>
      </c>
      <c r="M956">
        <v>0.42820000000000003</v>
      </c>
      <c r="N956">
        <v>409</v>
      </c>
      <c r="O956">
        <v>3398</v>
      </c>
      <c r="P956">
        <v>11</v>
      </c>
      <c r="Q956" s="3" t="s">
        <v>1280</v>
      </c>
    </row>
    <row r="957" ht="15" hidden="1" customHeight="1">
      <c r="A957" t="e">
        <f t="shared" ca="1" si="498"/>
        <v>#VALUE!</v>
      </c>
      <c r="B957" t="e">
        <f t="array" ref="B957" ca="1">_xlfn.XLOOKUP(Tabelle7[[#This Row],[ExperimentID]]&amp;Tabelle7[[#This Row],[NegotiationID]]&amp;Tabelle7[[#This Row],[MessageID]],ALL_IN_ONE[ExperimentID]&amp;ALL_IN_ONE[NegotiationID]&amp;ALL_IN_ONE[MessageID],ALL_IN_ONE[Gesamt_ID],,0)</f>
        <v>#VALUE!</v>
      </c>
      <c r="C957">
        <f>IF(AND($F956=Tabelle7[[#This Row],[ReceiverID]],$G956=Tabelle7[[#This Row],[SenderID]]),$C956,IF(ISBLANK($G956),$C956,$C956+1))</f>
        <v>147</v>
      </c>
      <c r="D957" t="s">
        <v>561</v>
      </c>
      <c r="E957">
        <v>10477</v>
      </c>
      <c r="F957">
        <v>3178</v>
      </c>
      <c r="G957">
        <v>3177</v>
      </c>
      <c r="H957" t="s">
        <v>22</v>
      </c>
      <c r="I957" t="str">
        <f t="array" ref="I957">IFERROR(_xlfn.XLOOKUP(Tabelle7[[#This Row],[NegotiationID]]&amp;"FinalAccept",Tabelle7[NegotiationID]&amp;Tabelle7[ActionType],Tabelle7[ActionType],,0),_xlfn.XLOOKUP(Tabelle7[[#This Row],[NegotiationID]]&amp;"FinalReject",Tabelle7[NegotiationID]&amp;Tabelle7[ActionType],Tabelle7[ActionType],,0))</f>
        <v>FinalReject</v>
      </c>
      <c r="N957">
        <v>128</v>
      </c>
      <c r="O957">
        <v>3398</v>
      </c>
      <c r="P957">
        <v>11</v>
      </c>
      <c r="Q957" s="3" t="s">
        <v>6293</v>
      </c>
    </row>
    <row r="958" ht="15" hidden="1" customHeight="1">
      <c r="A958" t="e">
        <f t="shared" ca="1" si="498"/>
        <v>#VALUE!</v>
      </c>
      <c r="B958" t="e">
        <f t="array" ref="B958" ca="1">_xlfn.XLOOKUP(Tabelle7[[#This Row],[ExperimentID]]&amp;Tabelle7[[#This Row],[NegotiationID]]&amp;Tabelle7[[#This Row],[MessageID]],ALL_IN_ONE[ExperimentID]&amp;ALL_IN_ONE[NegotiationID]&amp;ALL_IN_ONE[MessageID],ALL_IN_ONE[Gesamt_ID],,0)</f>
        <v>#VALUE!</v>
      </c>
      <c r="C958">
        <f>IF(AND($F957=Tabelle7[[#This Row],[ReceiverID]],$G957=Tabelle7[[#This Row],[SenderID]]),$C957,IF(ISBLANK($G957),$C957,$C957+1))</f>
        <v>147</v>
      </c>
      <c r="D958" t="s">
        <v>561</v>
      </c>
      <c r="E958">
        <v>10744</v>
      </c>
      <c r="F958">
        <v>3177</v>
      </c>
      <c r="G958">
        <v>3178</v>
      </c>
      <c r="H958" t="s">
        <v>24</v>
      </c>
      <c r="I958" t="str">
        <f t="array" ref="I958">IFERROR(_xlfn.XLOOKUP(Tabelle7[[#This Row],[NegotiationID]]&amp;"FinalAccept",Tabelle7[NegotiationID]&amp;Tabelle7[ActionType],Tabelle7[ActionType],,0),_xlfn.XLOOKUP(Tabelle7[[#This Row],[NegotiationID]]&amp;"FinalReject",Tabelle7[NegotiationID]&amp;Tabelle7[ActionType],Tabelle7[ActionType],,0))</f>
        <v>FinalReject</v>
      </c>
      <c r="N958">
        <v>50</v>
      </c>
      <c r="O958">
        <v>3398</v>
      </c>
      <c r="P958">
        <v>11</v>
      </c>
      <c r="Q958" s="3" t="s">
        <v>6294</v>
      </c>
    </row>
    <row r="959" ht="15" customHeight="1">
      <c r="A959" t="e">
        <f t="shared" ca="1" si="498"/>
        <v>#VALUE!</v>
      </c>
      <c r="B959" t="e">
        <f t="array" ref="B959" ca="1">_xlfn.XLOOKUP(Tabelle7[[#This Row],[ExperimentID]]&amp;Tabelle7[[#This Row],[NegotiationID]]&amp;Tabelle7[[#This Row],[MessageID]],ALL_IN_ONE[ExperimentID]&amp;ALL_IN_ONE[NegotiationID]&amp;ALL_IN_ONE[MessageID],ALL_IN_ONE[Gesamt_ID],,0)</f>
        <v>#VALUE!</v>
      </c>
      <c r="C959">
        <f>IF(AND($F958=Tabelle7[[#This Row],[ReceiverID]],$G958=Tabelle7[[#This Row],[SenderID]]),$C958,IF(ISBLANK($G958),$C958,$C958+1))</f>
        <v>147</v>
      </c>
      <c r="D959" t="s">
        <v>561</v>
      </c>
      <c r="E959">
        <v>11022</v>
      </c>
      <c r="F959">
        <v>3178</v>
      </c>
      <c r="G959">
        <v>3177</v>
      </c>
      <c r="H959" t="s">
        <v>31</v>
      </c>
      <c r="I959" t="str">
        <f t="array" ref="I959">IFERROR(_xlfn.XLOOKUP(Tabelle7[[#This Row],[NegotiationID]]&amp;"FinalAccept",Tabelle7[NegotiationID]&amp;Tabelle7[ActionType],Tabelle7[ActionType],,0),_xlfn.XLOOKUP(Tabelle7[[#This Row],[NegotiationID]]&amp;"FinalReject",Tabelle7[NegotiationID]&amp;Tabelle7[ActionType],Tabelle7[ActionType],,0))</f>
        <v>FinalReject</v>
      </c>
      <c r="J959">
        <v>0.65600000000000003</v>
      </c>
      <c r="K959">
        <v>0.24379999999999999</v>
      </c>
      <c r="L959">
        <v>0.89980000000000004</v>
      </c>
      <c r="M959">
        <v>0.41220000000000001</v>
      </c>
      <c r="N959">
        <v>497</v>
      </c>
      <c r="O959">
        <v>3398</v>
      </c>
      <c r="P959">
        <v>11</v>
      </c>
      <c r="Q959" s="3" t="s">
        <v>1281</v>
      </c>
    </row>
    <row r="960" ht="15" customHeight="1">
      <c r="A960" t="e">
        <f t="shared" ca="1" si="498"/>
        <v>#VALUE!</v>
      </c>
      <c r="B960" t="e">
        <f t="array" ref="B960" ca="1">_xlfn.XLOOKUP(Tabelle7[[#This Row],[ExperimentID]]&amp;Tabelle7[[#This Row],[NegotiationID]]&amp;Tabelle7[[#This Row],[MessageID]],ALL_IN_ONE[ExperimentID]&amp;ALL_IN_ONE[NegotiationID]&amp;ALL_IN_ONE[MessageID],ALL_IN_ONE[Gesamt_ID],,0)</f>
        <v>#VALUE!</v>
      </c>
      <c r="C960">
        <f>IF(AND($F959=Tabelle7[[#This Row],[ReceiverID]],$G959=Tabelle7[[#This Row],[SenderID]]),$C959,IF(ISBLANK($G959),$C959,$C959+1))</f>
        <v>147</v>
      </c>
      <c r="D960" t="s">
        <v>561</v>
      </c>
      <c r="E960">
        <v>11047</v>
      </c>
      <c r="F960">
        <v>3177</v>
      </c>
      <c r="G960">
        <v>3178</v>
      </c>
      <c r="H960" t="s">
        <v>31</v>
      </c>
      <c r="I960" t="str">
        <f t="array" ref="I960">IFERROR(_xlfn.XLOOKUP(Tabelle7[[#This Row],[NegotiationID]]&amp;"FinalAccept",Tabelle7[NegotiationID]&amp;Tabelle7[ActionType],Tabelle7[ActionType],,0),_xlfn.XLOOKUP(Tabelle7[[#This Row],[NegotiationID]]&amp;"FinalReject",Tabelle7[NegotiationID]&amp;Tabelle7[ActionType],Tabelle7[ActionType],,0))</f>
        <v>FinalReject</v>
      </c>
      <c r="J960">
        <v>0.63759999999999994</v>
      </c>
      <c r="K960">
        <v>0.2016</v>
      </c>
      <c r="L960">
        <v>0.83919999999999995</v>
      </c>
      <c r="M960">
        <v>0.436</v>
      </c>
      <c r="N960">
        <v>90</v>
      </c>
      <c r="O960">
        <v>3398</v>
      </c>
      <c r="P960">
        <v>11</v>
      </c>
      <c r="Q960" s="3" t="s">
        <v>1282</v>
      </c>
    </row>
    <row r="961" ht="15" customHeight="1">
      <c r="A961" t="e">
        <f t="shared" ca="1" si="498"/>
        <v>#VALUE!</v>
      </c>
      <c r="B961" t="e">
        <f t="array" ref="B961" ca="1">_xlfn.XLOOKUP(Tabelle7[[#This Row],[ExperimentID]]&amp;Tabelle7[[#This Row],[NegotiationID]]&amp;Tabelle7[[#This Row],[MessageID]],ALL_IN_ONE[ExperimentID]&amp;ALL_IN_ONE[NegotiationID]&amp;ALL_IN_ONE[MessageID],ALL_IN_ONE[Gesamt_ID],,0)</f>
        <v>#VALUE!</v>
      </c>
      <c r="C961">
        <f>IF(AND($F960=Tabelle7[[#This Row],[ReceiverID]],$G960=Tabelle7[[#This Row],[SenderID]]),$C960,IF(ISBLANK($G960),$C960,$C960+1))</f>
        <v>147</v>
      </c>
      <c r="D961" t="s">
        <v>561</v>
      </c>
      <c r="E961">
        <v>12038</v>
      </c>
      <c r="F961">
        <v>3178</v>
      </c>
      <c r="G961">
        <v>3177</v>
      </c>
      <c r="H961" t="s">
        <v>31</v>
      </c>
      <c r="I961" t="str">
        <f t="array" ref="I961">IFERROR(_xlfn.XLOOKUP(Tabelle7[[#This Row],[NegotiationID]]&amp;"FinalAccept",Tabelle7[NegotiationID]&amp;Tabelle7[ActionType],Tabelle7[ActionType],,0),_xlfn.XLOOKUP(Tabelle7[[#This Row],[NegotiationID]]&amp;"FinalReject",Tabelle7[NegotiationID]&amp;Tabelle7[ActionType],Tabelle7[ActionType],,0))</f>
        <v>FinalReject</v>
      </c>
      <c r="J961">
        <v>0.58399999999999996</v>
      </c>
      <c r="K961">
        <v>0.26979999999999998</v>
      </c>
      <c r="L961">
        <v>0.8538</v>
      </c>
      <c r="M961">
        <v>0.31419999999999998</v>
      </c>
      <c r="N961">
        <v>175</v>
      </c>
      <c r="O961">
        <v>3398</v>
      </c>
      <c r="P961">
        <v>11</v>
      </c>
      <c r="Q961" s="3" t="s">
        <v>1283</v>
      </c>
    </row>
    <row r="962" ht="15" customHeight="1">
      <c r="A962" t="e">
        <f t="shared" ref="A962:A1025" ca="1" si="499">MID(CELL("Dateiname",$A$1),FIND("]",CELL("Dateiname",$A$1))+1,31)</f>
        <v>#VALUE!</v>
      </c>
      <c r="B962" t="e">
        <f t="array" ref="B962" ca="1">_xlfn.XLOOKUP(Tabelle7[[#This Row],[ExperimentID]]&amp;Tabelle7[[#This Row],[NegotiationID]]&amp;Tabelle7[[#This Row],[MessageID]],ALL_IN_ONE[ExperimentID]&amp;ALL_IN_ONE[NegotiationID]&amp;ALL_IN_ONE[MessageID],ALL_IN_ONE[Gesamt_ID],,0)</f>
        <v>#VALUE!</v>
      </c>
      <c r="C962">
        <f>IF(AND($F961=Tabelle7[[#This Row],[ReceiverID]],$G961=Tabelle7[[#This Row],[SenderID]]),$C961,IF(ISBLANK($G961),$C961,$C961+1))</f>
        <v>147</v>
      </c>
      <c r="D962" t="s">
        <v>561</v>
      </c>
      <c r="E962">
        <v>12081</v>
      </c>
      <c r="F962">
        <v>3177</v>
      </c>
      <c r="G962">
        <v>3178</v>
      </c>
      <c r="H962" t="s">
        <v>40</v>
      </c>
      <c r="I962" t="str">
        <f t="array" ref="I962">IFERROR(_xlfn.XLOOKUP(Tabelle7[[#This Row],[NegotiationID]]&amp;"FinalAccept",Tabelle7[NegotiationID]&amp;Tabelle7[ActionType],Tabelle7[ActionType],,0),_xlfn.XLOOKUP(Tabelle7[[#This Row],[NegotiationID]]&amp;"FinalReject",Tabelle7[NegotiationID]&amp;Tabelle7[ActionType],Tabelle7[ActionType],,0))</f>
        <v>FinalReject</v>
      </c>
      <c r="J962">
        <v>0.26979999999999998</v>
      </c>
      <c r="K962">
        <v>0.58399999999999996</v>
      </c>
      <c r="L962">
        <v>0.8538</v>
      </c>
      <c r="M962">
        <v>0.31419999999999998</v>
      </c>
      <c r="N962">
        <v>90</v>
      </c>
      <c r="O962">
        <v>3398</v>
      </c>
      <c r="P962">
        <v>11</v>
      </c>
      <c r="Q962" s="3" t="s">
        <v>1284</v>
      </c>
    </row>
    <row r="963" ht="15" hidden="1" customHeight="1">
      <c r="A963" t="e">
        <f t="shared" ca="1" si="499"/>
        <v>#VALUE!</v>
      </c>
      <c r="B963" t="e">
        <f t="array" ref="B963" ca="1">_xlfn.XLOOKUP(Tabelle7[[#This Row],[ExperimentID]]&amp;Tabelle7[[#This Row],[NegotiationID]]&amp;Tabelle7[[#This Row],[MessageID]],ALL_IN_ONE[ExperimentID]&amp;ALL_IN_ONE[NegotiationID]&amp;ALL_IN_ONE[MessageID],ALL_IN_ONE[Gesamt_ID],,0)</f>
        <v>#VALUE!</v>
      </c>
      <c r="C963">
        <f>IF(AND($F962=Tabelle7[[#This Row],[ReceiverID]],$G962=Tabelle7[[#This Row],[SenderID]]),$C962,IF(ISBLANK($G962),$C962,$C962+1))</f>
        <v>148</v>
      </c>
      <c r="D963" t="s">
        <v>561</v>
      </c>
      <c r="E963">
        <v>3204</v>
      </c>
      <c r="H963" t="s">
        <v>6019</v>
      </c>
      <c r="I963" t="str">
        <f t="array" ref="I963">IFERROR(_xlfn.XLOOKUP(Tabelle7[[#This Row],[NegotiationID]]&amp;"FinalAccept",Tabelle7[NegotiationID]&amp;Tabelle7[ActionType],Tabelle7[ActionType],,0),_xlfn.XLOOKUP(Tabelle7[[#This Row],[NegotiationID]]&amp;"FinalReject",Tabelle7[NegotiationID]&amp;Tabelle7[ActionType],Tabelle7[ActionType],,0))</f>
        <v>FinalAccept</v>
      </c>
      <c r="N963">
        <v>21</v>
      </c>
      <c r="O963">
        <v>1912</v>
      </c>
      <c r="P963">
        <v>11</v>
      </c>
      <c r="Q963" t="s">
        <v>6020</v>
      </c>
    </row>
    <row r="964" ht="15" customHeight="1">
      <c r="A964" t="e">
        <f t="shared" ca="1" si="499"/>
        <v>#VALUE!</v>
      </c>
      <c r="B964" t="e">
        <f t="array" ref="B964" ca="1">_xlfn.XLOOKUP(Tabelle7[[#This Row],[ExperimentID]]&amp;Tabelle7[[#This Row],[NegotiationID]]&amp;Tabelle7[[#This Row],[MessageID]],ALL_IN_ONE[ExperimentID]&amp;ALL_IN_ONE[NegotiationID]&amp;ALL_IN_ONE[MessageID],ALL_IN_ONE[Gesamt_ID],,0)</f>
        <v>#VALUE!</v>
      </c>
      <c r="C964">
        <f>IF(AND($F963=Tabelle7[[#This Row],[ReceiverID]],$G963=Tabelle7[[#This Row],[SenderID]]),$C963,IF(ISBLANK($G963),$C963,$C963+1))</f>
        <v>148</v>
      </c>
      <c r="D964" t="s">
        <v>561</v>
      </c>
      <c r="E964">
        <v>8112</v>
      </c>
      <c r="F964">
        <v>3206</v>
      </c>
      <c r="G964">
        <v>3205</v>
      </c>
      <c r="H964" t="s">
        <v>19</v>
      </c>
      <c r="I964" t="str">
        <f t="array" ref="I964">IFERROR(_xlfn.XLOOKUP(Tabelle7[[#This Row],[NegotiationID]]&amp;"FinalAccept",Tabelle7[NegotiationID]&amp;Tabelle7[ActionType],Tabelle7[ActionType],,0),_xlfn.XLOOKUP(Tabelle7[[#This Row],[NegotiationID]]&amp;"FinalReject",Tabelle7[NegotiationID]&amp;Tabelle7[ActionType],Tabelle7[ActionType],,0))</f>
        <v>FinalAccept</v>
      </c>
      <c r="J964">
        <v>1</v>
      </c>
      <c r="K964">
        <v>0.66400000000000003</v>
      </c>
      <c r="L964">
        <v>1.6639999999999999</v>
      </c>
      <c r="M964">
        <v>0.33600000000000002</v>
      </c>
      <c r="N964">
        <v>301</v>
      </c>
      <c r="O964">
        <v>1912</v>
      </c>
      <c r="P964">
        <v>11</v>
      </c>
      <c r="Q964" s="3" t="s">
        <v>1285</v>
      </c>
    </row>
    <row r="965" ht="15" customHeight="1">
      <c r="A965" t="e">
        <f t="shared" ca="1" si="499"/>
        <v>#VALUE!</v>
      </c>
      <c r="B965" t="e">
        <f t="array" ref="B965" ca="1">_xlfn.XLOOKUP(Tabelle7[[#This Row],[ExperimentID]]&amp;Tabelle7[[#This Row],[NegotiationID]]&amp;Tabelle7[[#This Row],[MessageID]],ALL_IN_ONE[ExperimentID]&amp;ALL_IN_ONE[NegotiationID]&amp;ALL_IN_ONE[MessageID],ALL_IN_ONE[Gesamt_ID],,0)</f>
        <v>#VALUE!</v>
      </c>
      <c r="C965">
        <f>IF(AND($F964=Tabelle7[[#This Row],[ReceiverID]],$G964=Tabelle7[[#This Row],[SenderID]]),$C964,IF(ISBLANK($G964),$C964,$C964+1))</f>
        <v>148</v>
      </c>
      <c r="D965" t="s">
        <v>561</v>
      </c>
      <c r="E965">
        <v>9031</v>
      </c>
      <c r="F965">
        <v>3205</v>
      </c>
      <c r="G965">
        <v>3206</v>
      </c>
      <c r="H965" t="s">
        <v>31</v>
      </c>
      <c r="I965" t="str">
        <f t="array" ref="I965">IFERROR(_xlfn.XLOOKUP(Tabelle7[[#This Row],[NegotiationID]]&amp;"FinalAccept",Tabelle7[NegotiationID]&amp;Tabelle7[ActionType],Tabelle7[ActionType],,0),_xlfn.XLOOKUP(Tabelle7[[#This Row],[NegotiationID]]&amp;"FinalReject",Tabelle7[NegotiationID]&amp;Tabelle7[ActionType],Tabelle7[ActionType],,0))</f>
        <v>FinalAccept</v>
      </c>
      <c r="J965">
        <v>1</v>
      </c>
      <c r="K965">
        <v>0.52659999999999996</v>
      </c>
      <c r="L965">
        <v>1.5266</v>
      </c>
      <c r="M965">
        <v>0.47339999999999999</v>
      </c>
      <c r="N965">
        <v>219</v>
      </c>
      <c r="O965">
        <v>1912</v>
      </c>
      <c r="P965">
        <v>11</v>
      </c>
      <c r="Q965" s="3" t="s">
        <v>1286</v>
      </c>
    </row>
    <row r="966" ht="15" customHeight="1">
      <c r="A966" t="e">
        <f t="shared" ca="1" si="499"/>
        <v>#VALUE!</v>
      </c>
      <c r="B966" t="e">
        <f t="array" ref="B966" ca="1">_xlfn.XLOOKUP(Tabelle7[[#This Row],[ExperimentID]]&amp;Tabelle7[[#This Row],[NegotiationID]]&amp;Tabelle7[[#This Row],[MessageID]],ALL_IN_ONE[ExperimentID]&amp;ALL_IN_ONE[NegotiationID]&amp;ALL_IN_ONE[MessageID],ALL_IN_ONE[Gesamt_ID],,0)</f>
        <v>#VALUE!</v>
      </c>
      <c r="C966">
        <f>IF(AND($F965=Tabelle7[[#This Row],[ReceiverID]],$G965=Tabelle7[[#This Row],[SenderID]]),$C965,IF(ISBLANK($G965),$C965,$C965+1))</f>
        <v>148</v>
      </c>
      <c r="D966" t="s">
        <v>561</v>
      </c>
      <c r="E966">
        <v>9627</v>
      </c>
      <c r="F966">
        <v>3206</v>
      </c>
      <c r="G966">
        <v>3205</v>
      </c>
      <c r="H966" t="s">
        <v>31</v>
      </c>
      <c r="I966" t="str">
        <f t="array" ref="I966">IFERROR(_xlfn.XLOOKUP(Tabelle7[[#This Row],[NegotiationID]]&amp;"FinalAccept",Tabelle7[NegotiationID]&amp;Tabelle7[ActionType],Tabelle7[ActionType],,0),_xlfn.XLOOKUP(Tabelle7[[#This Row],[NegotiationID]]&amp;"FinalReject",Tabelle7[NegotiationID]&amp;Tabelle7[ActionType],Tabelle7[ActionType],,0))</f>
        <v>FinalAccept</v>
      </c>
      <c r="J966">
        <v>0.96799999999999997</v>
      </c>
      <c r="K966">
        <v>0.75519999999999998</v>
      </c>
      <c r="L966">
        <v>1.7232000000000001</v>
      </c>
      <c r="M966">
        <v>0.21279999999999999</v>
      </c>
      <c r="N966">
        <v>298</v>
      </c>
      <c r="O966">
        <v>1912</v>
      </c>
      <c r="P966">
        <v>11</v>
      </c>
      <c r="Q966" s="3" t="s">
        <v>1287</v>
      </c>
    </row>
    <row r="967" ht="15" customHeight="1">
      <c r="A967" t="e">
        <f t="shared" ca="1" si="499"/>
        <v>#VALUE!</v>
      </c>
      <c r="B967" t="e">
        <f t="array" ref="B967" ca="1">_xlfn.XLOOKUP(Tabelle7[[#This Row],[ExperimentID]]&amp;Tabelle7[[#This Row],[NegotiationID]]&amp;Tabelle7[[#This Row],[MessageID]],ALL_IN_ONE[ExperimentID]&amp;ALL_IN_ONE[NegotiationID]&amp;ALL_IN_ONE[MessageID],ALL_IN_ONE[Gesamt_ID],,0)</f>
        <v>#VALUE!</v>
      </c>
      <c r="C967">
        <f>IF(AND($F966=Tabelle7[[#This Row],[ReceiverID]],$G966=Tabelle7[[#This Row],[SenderID]]),$C966,IF(ISBLANK($G966),$C966,$C966+1))</f>
        <v>148</v>
      </c>
      <c r="D967" t="s">
        <v>561</v>
      </c>
      <c r="E967">
        <v>9749</v>
      </c>
      <c r="F967">
        <v>3205</v>
      </c>
      <c r="G967">
        <v>3206</v>
      </c>
      <c r="H967" t="s">
        <v>31</v>
      </c>
      <c r="I967" t="str">
        <f t="array" ref="I967">IFERROR(_xlfn.XLOOKUP(Tabelle7[[#This Row],[NegotiationID]]&amp;"FinalAccept",Tabelle7[NegotiationID]&amp;Tabelle7[ActionType],Tabelle7[ActionType],,0),_xlfn.XLOOKUP(Tabelle7[[#This Row],[NegotiationID]]&amp;"FinalReject",Tabelle7[NegotiationID]&amp;Tabelle7[ActionType],Tabelle7[ActionType],,0))</f>
        <v>FinalAccept</v>
      </c>
      <c r="J967">
        <v>0.38479999999999998</v>
      </c>
      <c r="K967">
        <v>0.38019999999999998</v>
      </c>
      <c r="L967">
        <v>0.76500000000000001</v>
      </c>
      <c r="M967">
        <v>0.0045999999999999999</v>
      </c>
      <c r="N967">
        <v>149</v>
      </c>
      <c r="O967">
        <v>1912</v>
      </c>
      <c r="P967">
        <v>11</v>
      </c>
      <c r="Q967" t="s">
        <v>1288</v>
      </c>
    </row>
    <row r="968" ht="15" customHeight="1">
      <c r="A968" t="e">
        <f t="shared" ca="1" si="499"/>
        <v>#VALUE!</v>
      </c>
      <c r="B968" t="e">
        <f t="array" ref="B968" ca="1">_xlfn.XLOOKUP(Tabelle7[[#This Row],[ExperimentID]]&amp;Tabelle7[[#This Row],[NegotiationID]]&amp;Tabelle7[[#This Row],[MessageID]],ALL_IN_ONE[ExperimentID]&amp;ALL_IN_ONE[NegotiationID]&amp;ALL_IN_ONE[MessageID],ALL_IN_ONE[Gesamt_ID],,0)</f>
        <v>#VALUE!</v>
      </c>
      <c r="C968">
        <f>IF(AND($F967=Tabelle7[[#This Row],[ReceiverID]],$G967=Tabelle7[[#This Row],[SenderID]]),$C967,IF(ISBLANK($G967),$C967,$C967+1))</f>
        <v>148</v>
      </c>
      <c r="D968" t="s">
        <v>561</v>
      </c>
      <c r="E968">
        <v>10043</v>
      </c>
      <c r="F968">
        <v>3206</v>
      </c>
      <c r="G968">
        <v>3205</v>
      </c>
      <c r="H968" t="s">
        <v>31</v>
      </c>
      <c r="I968" t="str">
        <f t="array" ref="I968">IFERROR(_xlfn.XLOOKUP(Tabelle7[[#This Row],[NegotiationID]]&amp;"FinalAccept",Tabelle7[NegotiationID]&amp;Tabelle7[ActionType],Tabelle7[ActionType],,0),_xlfn.XLOOKUP(Tabelle7[[#This Row],[NegotiationID]]&amp;"FinalReject",Tabelle7[NegotiationID]&amp;Tabelle7[ActionType],Tabelle7[ActionType],,0))</f>
        <v>FinalAccept</v>
      </c>
      <c r="J968">
        <v>0.66020000000000001</v>
      </c>
      <c r="K968">
        <v>0.43880000000000002</v>
      </c>
      <c r="L968">
        <v>1.099</v>
      </c>
      <c r="M968">
        <v>0.22140000000000001</v>
      </c>
      <c r="N968">
        <v>244</v>
      </c>
      <c r="O968">
        <v>1912</v>
      </c>
      <c r="P968">
        <v>11</v>
      </c>
      <c r="Q968" s="3" t="s">
        <v>1289</v>
      </c>
    </row>
    <row r="969" ht="15" customHeight="1">
      <c r="A969" t="e">
        <f t="shared" ca="1" si="499"/>
        <v>#VALUE!</v>
      </c>
      <c r="B969" t="e">
        <f t="array" ref="B969" ca="1">_xlfn.XLOOKUP(Tabelle7[[#This Row],[ExperimentID]]&amp;Tabelle7[[#This Row],[NegotiationID]]&amp;Tabelle7[[#This Row],[MessageID]],ALL_IN_ONE[ExperimentID]&amp;ALL_IN_ONE[NegotiationID]&amp;ALL_IN_ONE[MessageID],ALL_IN_ONE[Gesamt_ID],,0)</f>
        <v>#VALUE!</v>
      </c>
      <c r="C969">
        <f>IF(AND($F968=Tabelle7[[#This Row],[ReceiverID]],$G968=Tabelle7[[#This Row],[SenderID]]),$C968,IF(ISBLANK($G968),$C968,$C968+1))</f>
        <v>148</v>
      </c>
      <c r="D969" t="s">
        <v>561</v>
      </c>
      <c r="E969">
        <v>10656</v>
      </c>
      <c r="F969">
        <v>3205</v>
      </c>
      <c r="G969">
        <v>3206</v>
      </c>
      <c r="H969" t="s">
        <v>31</v>
      </c>
      <c r="I969" t="str">
        <f t="array" ref="I969">IFERROR(_xlfn.XLOOKUP(Tabelle7[[#This Row],[NegotiationID]]&amp;"FinalAccept",Tabelle7[NegotiationID]&amp;Tabelle7[ActionType],Tabelle7[ActionType],,0),_xlfn.XLOOKUP(Tabelle7[[#This Row],[NegotiationID]]&amp;"FinalReject",Tabelle7[NegotiationID]&amp;Tabelle7[ActionType],Tabelle7[ActionType],,0))</f>
        <v>FinalAccept</v>
      </c>
      <c r="J969">
        <v>0.68479999999999996</v>
      </c>
      <c r="K969">
        <v>0.439</v>
      </c>
      <c r="L969">
        <v>1.1237999999999999</v>
      </c>
      <c r="M969">
        <v>0.24579999999999999</v>
      </c>
      <c r="N969">
        <v>127</v>
      </c>
      <c r="O969">
        <v>1912</v>
      </c>
      <c r="P969">
        <v>11</v>
      </c>
      <c r="Q969" s="3" t="s">
        <v>1290</v>
      </c>
    </row>
    <row r="970" ht="15" hidden="1" customHeight="1">
      <c r="A970" t="e">
        <f t="shared" ca="1" si="499"/>
        <v>#VALUE!</v>
      </c>
      <c r="B970" t="e">
        <f t="array" ref="B970" ca="1">_xlfn.XLOOKUP(Tabelle7[[#This Row],[ExperimentID]]&amp;Tabelle7[[#This Row],[NegotiationID]]&amp;Tabelle7[[#This Row],[MessageID]],ALL_IN_ONE[ExperimentID]&amp;ALL_IN_ONE[NegotiationID]&amp;ALL_IN_ONE[MessageID],ALL_IN_ONE[Gesamt_ID],,0)</f>
        <v>#VALUE!</v>
      </c>
      <c r="C970">
        <f>IF(AND($F969=Tabelle7[[#This Row],[ReceiverID]],$G969=Tabelle7[[#This Row],[SenderID]]),$C969,IF(ISBLANK($G969),$C969,$C969+1))</f>
        <v>148</v>
      </c>
      <c r="D970" t="s">
        <v>561</v>
      </c>
      <c r="E970">
        <v>10881</v>
      </c>
      <c r="F970">
        <v>3206</v>
      </c>
      <c r="G970">
        <v>3205</v>
      </c>
      <c r="H970" t="s">
        <v>22</v>
      </c>
      <c r="I970" t="str">
        <f t="array" ref="I970">IFERROR(_xlfn.XLOOKUP(Tabelle7[[#This Row],[NegotiationID]]&amp;"FinalAccept",Tabelle7[NegotiationID]&amp;Tabelle7[ActionType],Tabelle7[ActionType],,0),_xlfn.XLOOKUP(Tabelle7[[#This Row],[NegotiationID]]&amp;"FinalReject",Tabelle7[NegotiationID]&amp;Tabelle7[ActionType],Tabelle7[ActionType],,0))</f>
        <v>FinalAccept</v>
      </c>
      <c r="N970">
        <v>192</v>
      </c>
      <c r="O970">
        <v>1912</v>
      </c>
      <c r="P970">
        <v>11</v>
      </c>
      <c r="Q970" s="3" t="s">
        <v>6295</v>
      </c>
    </row>
    <row r="971" ht="15" hidden="1" customHeight="1">
      <c r="A971" t="e">
        <f t="shared" ca="1" si="499"/>
        <v>#VALUE!</v>
      </c>
      <c r="B971" t="e">
        <f t="array" ref="B971" ca="1">_xlfn.XLOOKUP(Tabelle7[[#This Row],[ExperimentID]]&amp;Tabelle7[[#This Row],[NegotiationID]]&amp;Tabelle7[[#This Row],[MessageID]],ALL_IN_ONE[ExperimentID]&amp;ALL_IN_ONE[NegotiationID]&amp;ALL_IN_ONE[MessageID],ALL_IN_ONE[Gesamt_ID],,0)</f>
        <v>#VALUE!</v>
      </c>
      <c r="C971">
        <f>IF(AND($F970=Tabelle7[[#This Row],[ReceiverID]],$G970=Tabelle7[[#This Row],[SenderID]]),$C970,IF(ISBLANK($G970),$C970,$C970+1))</f>
        <v>148</v>
      </c>
      <c r="D971" t="s">
        <v>561</v>
      </c>
      <c r="E971">
        <v>11412</v>
      </c>
      <c r="F971">
        <v>3205</v>
      </c>
      <c r="G971">
        <v>3206</v>
      </c>
      <c r="H971" t="s">
        <v>24</v>
      </c>
      <c r="I971" t="str">
        <f t="array" ref="I971">IFERROR(_xlfn.XLOOKUP(Tabelle7[[#This Row],[NegotiationID]]&amp;"FinalAccept",Tabelle7[NegotiationID]&amp;Tabelle7[ActionType],Tabelle7[ActionType],,0),_xlfn.XLOOKUP(Tabelle7[[#This Row],[NegotiationID]]&amp;"FinalReject",Tabelle7[NegotiationID]&amp;Tabelle7[ActionType],Tabelle7[ActionType],,0))</f>
        <v>FinalAccept</v>
      </c>
      <c r="N971">
        <v>96</v>
      </c>
      <c r="O971">
        <v>1912</v>
      </c>
      <c r="P971">
        <v>11</v>
      </c>
      <c r="Q971" t="s">
        <v>6296</v>
      </c>
    </row>
    <row r="972" ht="15" customHeight="1">
      <c r="A972" t="e">
        <f t="shared" ca="1" si="499"/>
        <v>#VALUE!</v>
      </c>
      <c r="B972" t="e">
        <f t="array" ref="B972" ca="1">_xlfn.XLOOKUP(Tabelle7[[#This Row],[ExperimentID]]&amp;Tabelle7[[#This Row],[NegotiationID]]&amp;Tabelle7[[#This Row],[MessageID]],ALL_IN_ONE[ExperimentID]&amp;ALL_IN_ONE[NegotiationID]&amp;ALL_IN_ONE[MessageID],ALL_IN_ONE[Gesamt_ID],,0)</f>
        <v>#VALUE!</v>
      </c>
      <c r="C972">
        <f>IF(AND($F971=Tabelle7[[#This Row],[ReceiverID]],$G971=Tabelle7[[#This Row],[SenderID]]),$C971,IF(ISBLANK($G971),$C971,$C971+1))</f>
        <v>148</v>
      </c>
      <c r="D972" t="s">
        <v>561</v>
      </c>
      <c r="E972">
        <v>11519</v>
      </c>
      <c r="F972">
        <v>3206</v>
      </c>
      <c r="G972">
        <v>3205</v>
      </c>
      <c r="H972" t="s">
        <v>31</v>
      </c>
      <c r="I972" t="str">
        <f t="array" ref="I972">IFERROR(_xlfn.XLOOKUP(Tabelle7[[#This Row],[NegotiationID]]&amp;"FinalAccept",Tabelle7[NegotiationID]&amp;Tabelle7[ActionType],Tabelle7[ActionType],,0),_xlfn.XLOOKUP(Tabelle7[[#This Row],[NegotiationID]]&amp;"FinalReject",Tabelle7[NegotiationID]&amp;Tabelle7[ActionType],Tabelle7[ActionType],,0))</f>
        <v>FinalAccept</v>
      </c>
      <c r="J972">
        <v>0.62180000000000002</v>
      </c>
      <c r="K972">
        <v>0.47399999999999998</v>
      </c>
      <c r="L972">
        <v>1.0958000000000001</v>
      </c>
      <c r="M972">
        <v>0.14779999999999999</v>
      </c>
      <c r="N972">
        <v>202</v>
      </c>
      <c r="O972">
        <v>1912</v>
      </c>
      <c r="P972">
        <v>11</v>
      </c>
      <c r="Q972" s="3" t="s">
        <v>1291</v>
      </c>
    </row>
    <row r="973" ht="15" customHeight="1">
      <c r="A973" t="e">
        <f t="shared" ca="1" si="499"/>
        <v>#VALUE!</v>
      </c>
      <c r="B973" t="e">
        <f t="array" ref="B973" ca="1">_xlfn.XLOOKUP(Tabelle7[[#This Row],[ExperimentID]]&amp;Tabelle7[[#This Row],[NegotiationID]]&amp;Tabelle7[[#This Row],[MessageID]],ALL_IN_ONE[ExperimentID]&amp;ALL_IN_ONE[NegotiationID]&amp;ALL_IN_ONE[MessageID],ALL_IN_ONE[Gesamt_ID],,0)</f>
        <v>#VALUE!</v>
      </c>
      <c r="C973">
        <f>IF(AND($F972=Tabelle7[[#This Row],[ReceiverID]],$G972=Tabelle7[[#This Row],[SenderID]]),$C972,IF(ISBLANK($G972),$C972,$C972+1))</f>
        <v>148</v>
      </c>
      <c r="D973" t="s">
        <v>561</v>
      </c>
      <c r="E973">
        <v>11550</v>
      </c>
      <c r="F973">
        <v>3205</v>
      </c>
      <c r="G973">
        <v>3206</v>
      </c>
      <c r="H973" t="s">
        <v>20</v>
      </c>
      <c r="I973" t="str">
        <f t="array" ref="I973">IFERROR(_xlfn.XLOOKUP(Tabelle7[[#This Row],[NegotiationID]]&amp;"FinalAccept",Tabelle7[NegotiationID]&amp;Tabelle7[ActionType],Tabelle7[ActionType],,0),_xlfn.XLOOKUP(Tabelle7[[#This Row],[NegotiationID]]&amp;"FinalReject",Tabelle7[NegotiationID]&amp;Tabelle7[ActionType],Tabelle7[ActionType],,0))</f>
        <v>FinalAccept</v>
      </c>
      <c r="J973">
        <v>0.47399999999999998</v>
      </c>
      <c r="K973">
        <v>0.62180000000000002</v>
      </c>
      <c r="L973">
        <v>1.0958000000000001</v>
      </c>
      <c r="M973">
        <v>0.14779999999999999</v>
      </c>
      <c r="N973">
        <v>63</v>
      </c>
      <c r="O973">
        <v>1912</v>
      </c>
      <c r="P973">
        <v>11</v>
      </c>
      <c r="Q973" s="3" t="s">
        <v>1292</v>
      </c>
    </row>
    <row r="974" ht="15" hidden="1" customHeight="1">
      <c r="A974" t="e">
        <f t="shared" ca="1" si="499"/>
        <v>#VALUE!</v>
      </c>
      <c r="B974" t="e">
        <f t="array" ref="B974" ca="1">_xlfn.XLOOKUP(Tabelle7[[#This Row],[ExperimentID]]&amp;Tabelle7[[#This Row],[NegotiationID]]&amp;Tabelle7[[#This Row],[MessageID]],ALL_IN_ONE[ExperimentID]&amp;ALL_IN_ONE[NegotiationID]&amp;ALL_IN_ONE[MessageID],ALL_IN_ONE[Gesamt_ID],,0)</f>
        <v>#VALUE!</v>
      </c>
      <c r="C974">
        <f>IF(AND($F973=Tabelle7[[#This Row],[ReceiverID]],$G973=Tabelle7[[#This Row],[SenderID]]),$C973,IF(ISBLANK($G973),$C973,$C973+1))</f>
        <v>149</v>
      </c>
      <c r="D974" t="s">
        <v>561</v>
      </c>
      <c r="E974">
        <v>3232</v>
      </c>
      <c r="H974" t="s">
        <v>6019</v>
      </c>
      <c r="I974" t="str">
        <f t="array" ref="I974">IFERROR(_xlfn.XLOOKUP(Tabelle7[[#This Row],[NegotiationID]]&amp;"FinalAccept",Tabelle7[NegotiationID]&amp;Tabelle7[ActionType],Tabelle7[ActionType],,0),_xlfn.XLOOKUP(Tabelle7[[#This Row],[NegotiationID]]&amp;"FinalReject",Tabelle7[NegotiationID]&amp;Tabelle7[ActionType],Tabelle7[ActionType],,0))</f>
        <v>FinalReject</v>
      </c>
      <c r="N974">
        <v>21</v>
      </c>
      <c r="O974">
        <v>3047</v>
      </c>
      <c r="P974">
        <v>11</v>
      </c>
      <c r="Q974" t="s">
        <v>6020</v>
      </c>
    </row>
    <row r="975" ht="15" customHeight="1">
      <c r="A975" t="e">
        <f t="shared" ca="1" si="499"/>
        <v>#VALUE!</v>
      </c>
      <c r="B975" t="e">
        <f t="array" ref="B975" ca="1">_xlfn.XLOOKUP(Tabelle7[[#This Row],[ExperimentID]]&amp;Tabelle7[[#This Row],[NegotiationID]]&amp;Tabelle7[[#This Row],[MessageID]],ALL_IN_ONE[ExperimentID]&amp;ALL_IN_ONE[NegotiationID]&amp;ALL_IN_ONE[MessageID],ALL_IN_ONE[Gesamt_ID],,0)</f>
        <v>#VALUE!</v>
      </c>
      <c r="C975">
        <f>IF(AND($F974=Tabelle7[[#This Row],[ReceiverID]],$G974=Tabelle7[[#This Row],[SenderID]]),$C974,IF(ISBLANK($G974),$C974,$C974+1))</f>
        <v>149</v>
      </c>
      <c r="D975" t="s">
        <v>561</v>
      </c>
      <c r="E975">
        <v>8159</v>
      </c>
      <c r="F975">
        <v>3234</v>
      </c>
      <c r="G975">
        <v>3233</v>
      </c>
      <c r="H975" t="s">
        <v>19</v>
      </c>
      <c r="I975" t="str">
        <f t="array" ref="I975">IFERROR(_xlfn.XLOOKUP(Tabelle7[[#This Row],[NegotiationID]]&amp;"FinalAccept",Tabelle7[NegotiationID]&amp;Tabelle7[ActionType],Tabelle7[ActionType],,0),_xlfn.XLOOKUP(Tabelle7[[#This Row],[NegotiationID]]&amp;"FinalReject",Tabelle7[NegotiationID]&amp;Tabelle7[ActionType],Tabelle7[ActionType],,0))</f>
        <v>FinalReject</v>
      </c>
      <c r="J975">
        <v>1</v>
      </c>
      <c r="K975">
        <v>0.53439999999999999</v>
      </c>
      <c r="L975">
        <v>1.5344</v>
      </c>
      <c r="M975">
        <v>0.46560000000000001</v>
      </c>
      <c r="N975">
        <v>349</v>
      </c>
      <c r="O975">
        <v>3047</v>
      </c>
      <c r="P975">
        <v>11</v>
      </c>
      <c r="Q975" s="3" t="s">
        <v>1293</v>
      </c>
    </row>
    <row r="976" ht="15" customHeight="1">
      <c r="A976" t="e">
        <f t="shared" ca="1" si="499"/>
        <v>#VALUE!</v>
      </c>
      <c r="B976" t="e">
        <f t="array" ref="B976" ca="1">_xlfn.XLOOKUP(Tabelle7[[#This Row],[ExperimentID]]&amp;Tabelle7[[#This Row],[NegotiationID]]&amp;Tabelle7[[#This Row],[MessageID]],ALL_IN_ONE[ExperimentID]&amp;ALL_IN_ONE[NegotiationID]&amp;ALL_IN_ONE[MessageID],ALL_IN_ONE[Gesamt_ID],,0)</f>
        <v>#VALUE!</v>
      </c>
      <c r="C976">
        <f>IF(AND($F975=Tabelle7[[#This Row],[ReceiverID]],$G975=Tabelle7[[#This Row],[SenderID]]),$C975,IF(ISBLANK($G975),$C975,$C975+1))</f>
        <v>149</v>
      </c>
      <c r="D976" t="s">
        <v>561</v>
      </c>
      <c r="E976">
        <v>8912</v>
      </c>
      <c r="F976">
        <v>3233</v>
      </c>
      <c r="G976">
        <v>3234</v>
      </c>
      <c r="H976" t="s">
        <v>31</v>
      </c>
      <c r="I976" t="str">
        <f t="array" ref="I976">IFERROR(_xlfn.XLOOKUP(Tabelle7[[#This Row],[NegotiationID]]&amp;"FinalAccept",Tabelle7[NegotiationID]&amp;Tabelle7[ActionType],Tabelle7[ActionType],,0),_xlfn.XLOOKUP(Tabelle7[[#This Row],[NegotiationID]]&amp;"FinalReject",Tabelle7[NegotiationID]&amp;Tabelle7[ActionType],Tabelle7[ActionType],,0))</f>
        <v>FinalReject</v>
      </c>
      <c r="J976">
        <v>0.92000000000000004</v>
      </c>
      <c r="K976">
        <v>0.2006</v>
      </c>
      <c r="L976">
        <v>1.1206</v>
      </c>
      <c r="M976">
        <v>0.71940000000000004</v>
      </c>
      <c r="N976">
        <v>300</v>
      </c>
      <c r="O976">
        <v>3047</v>
      </c>
      <c r="P976">
        <v>11</v>
      </c>
      <c r="Q976" s="3" t="s">
        <v>1294</v>
      </c>
    </row>
    <row r="977" ht="15" customHeight="1">
      <c r="A977" t="e">
        <f t="shared" ca="1" si="499"/>
        <v>#VALUE!</v>
      </c>
      <c r="B977" t="e">
        <f t="array" ref="B977" ca="1">_xlfn.XLOOKUP(Tabelle7[[#This Row],[ExperimentID]]&amp;Tabelle7[[#This Row],[NegotiationID]]&amp;Tabelle7[[#This Row],[MessageID]],ALL_IN_ONE[ExperimentID]&amp;ALL_IN_ONE[NegotiationID]&amp;ALL_IN_ONE[MessageID],ALL_IN_ONE[Gesamt_ID],,0)</f>
        <v>#VALUE!</v>
      </c>
      <c r="C977">
        <f>IF(AND($F976=Tabelle7[[#This Row],[ReceiverID]],$G976=Tabelle7[[#This Row],[SenderID]]),$C976,IF(ISBLANK($G976),$C976,$C976+1))</f>
        <v>149</v>
      </c>
      <c r="D977" t="s">
        <v>561</v>
      </c>
      <c r="E977">
        <v>10140</v>
      </c>
      <c r="F977">
        <v>3234</v>
      </c>
      <c r="G977">
        <v>3233</v>
      </c>
      <c r="H977" t="s">
        <v>31</v>
      </c>
      <c r="I977" t="str">
        <f t="array" ref="I977">IFERROR(_xlfn.XLOOKUP(Tabelle7[[#This Row],[NegotiationID]]&amp;"FinalAccept",Tabelle7[NegotiationID]&amp;Tabelle7[ActionType],Tabelle7[ActionType],,0),_xlfn.XLOOKUP(Tabelle7[[#This Row],[NegotiationID]]&amp;"FinalReject",Tabelle7[NegotiationID]&amp;Tabelle7[ActionType],Tabelle7[ActionType],,0))</f>
        <v>FinalReject</v>
      </c>
      <c r="J977">
        <v>0.89600000000000002</v>
      </c>
      <c r="K977">
        <v>0.1552</v>
      </c>
      <c r="L977">
        <v>1.0511999999999999</v>
      </c>
      <c r="M977">
        <v>0.74080000000000001</v>
      </c>
      <c r="N977">
        <v>546</v>
      </c>
      <c r="O977">
        <v>3047</v>
      </c>
      <c r="P977">
        <v>11</v>
      </c>
      <c r="Q977" s="3" t="s">
        <v>1295</v>
      </c>
    </row>
    <row r="978" ht="15" customHeight="1">
      <c r="A978" t="e">
        <f t="shared" ca="1" si="499"/>
        <v>#VALUE!</v>
      </c>
      <c r="B978" t="e">
        <f t="array" ref="B978" ca="1">_xlfn.XLOOKUP(Tabelle7[[#This Row],[ExperimentID]]&amp;Tabelle7[[#This Row],[NegotiationID]]&amp;Tabelle7[[#This Row],[MessageID]],ALL_IN_ONE[ExperimentID]&amp;ALL_IN_ONE[NegotiationID]&amp;ALL_IN_ONE[MessageID],ALL_IN_ONE[Gesamt_ID],,0)</f>
        <v>#VALUE!</v>
      </c>
      <c r="C978">
        <f>IF(AND($F977=Tabelle7[[#This Row],[ReceiverID]],$G977=Tabelle7[[#This Row],[SenderID]]),$C977,IF(ISBLANK($G977),$C977,$C977+1))</f>
        <v>149</v>
      </c>
      <c r="D978" t="s">
        <v>561</v>
      </c>
      <c r="E978">
        <v>10307</v>
      </c>
      <c r="F978">
        <v>3233</v>
      </c>
      <c r="G978">
        <v>3234</v>
      </c>
      <c r="H978" t="s">
        <v>31</v>
      </c>
      <c r="I978" t="str">
        <f t="array" ref="I978">IFERROR(_xlfn.XLOOKUP(Tabelle7[[#This Row],[NegotiationID]]&amp;"FinalAccept",Tabelle7[NegotiationID]&amp;Tabelle7[ActionType],Tabelle7[ActionType],,0),_xlfn.XLOOKUP(Tabelle7[[#This Row],[NegotiationID]]&amp;"FinalReject",Tabelle7[NegotiationID]&amp;Tabelle7[ActionType],Tabelle7[ActionType],,0))</f>
        <v>FinalReject</v>
      </c>
      <c r="J978">
        <v>0.60240000000000005</v>
      </c>
      <c r="K978">
        <v>0.23999999999999999</v>
      </c>
      <c r="L978">
        <v>0.84240000000000004</v>
      </c>
      <c r="M978">
        <v>0.3624</v>
      </c>
      <c r="N978">
        <v>237</v>
      </c>
      <c r="O978">
        <v>3047</v>
      </c>
      <c r="P978">
        <v>11</v>
      </c>
      <c r="Q978" s="3" t="s">
        <v>1296</v>
      </c>
    </row>
    <row r="979" ht="15" customHeight="1">
      <c r="A979" t="e">
        <f t="shared" ca="1" si="499"/>
        <v>#VALUE!</v>
      </c>
      <c r="B979" t="e">
        <f t="array" ref="B979" ca="1">_xlfn.XLOOKUP(Tabelle7[[#This Row],[ExperimentID]]&amp;Tabelle7[[#This Row],[NegotiationID]]&amp;Tabelle7[[#This Row],[MessageID]],ALL_IN_ONE[ExperimentID]&amp;ALL_IN_ONE[NegotiationID]&amp;ALL_IN_ONE[MessageID],ALL_IN_ONE[Gesamt_ID],,0)</f>
        <v>#VALUE!</v>
      </c>
      <c r="C979">
        <f>IF(AND($F978=Tabelle7[[#This Row],[ReceiverID]],$G978=Tabelle7[[#This Row],[SenderID]]),$C978,IF(ISBLANK($G978),$C978,$C978+1))</f>
        <v>149</v>
      </c>
      <c r="D979" t="s">
        <v>561</v>
      </c>
      <c r="E979">
        <v>10817</v>
      </c>
      <c r="F979">
        <v>3234</v>
      </c>
      <c r="G979">
        <v>3233</v>
      </c>
      <c r="H979" t="s">
        <v>31</v>
      </c>
      <c r="I979" t="str">
        <f t="array" ref="I979">IFERROR(_xlfn.XLOOKUP(Tabelle7[[#This Row],[NegotiationID]]&amp;"FinalAccept",Tabelle7[NegotiationID]&amp;Tabelle7[ActionType],Tabelle7[ActionType],,0),_xlfn.XLOOKUP(Tabelle7[[#This Row],[NegotiationID]]&amp;"FinalReject",Tabelle7[NegotiationID]&amp;Tabelle7[ActionType],Tabelle7[ActionType],,0))</f>
        <v>FinalReject</v>
      </c>
      <c r="J979">
        <v>0.76819999999999999</v>
      </c>
      <c r="K979">
        <v>0.2848</v>
      </c>
      <c r="L979">
        <v>1.0529999999999999</v>
      </c>
      <c r="M979">
        <v>0.4834</v>
      </c>
      <c r="N979">
        <v>590</v>
      </c>
      <c r="O979">
        <v>3047</v>
      </c>
      <c r="P979">
        <v>11</v>
      </c>
      <c r="Q979" s="3" t="s">
        <v>1297</v>
      </c>
    </row>
    <row r="980" ht="15" customHeight="1">
      <c r="A980" t="e">
        <f t="shared" ca="1" si="499"/>
        <v>#VALUE!</v>
      </c>
      <c r="B980" t="e">
        <f t="array" ref="B980" ca="1">_xlfn.XLOOKUP(Tabelle7[[#This Row],[ExperimentID]]&amp;Tabelle7[[#This Row],[NegotiationID]]&amp;Tabelle7[[#This Row],[MessageID]],ALL_IN_ONE[ExperimentID]&amp;ALL_IN_ONE[NegotiationID]&amp;ALL_IN_ONE[MessageID],ALL_IN_ONE[Gesamt_ID],,0)</f>
        <v>#VALUE!</v>
      </c>
      <c r="C980">
        <f>IF(AND($F979=Tabelle7[[#This Row],[ReceiverID]],$G979=Tabelle7[[#This Row],[SenderID]]),$C979,IF(ISBLANK($G979),$C979,$C979+1))</f>
        <v>149</v>
      </c>
      <c r="D980" t="s">
        <v>561</v>
      </c>
      <c r="E980">
        <v>11003</v>
      </c>
      <c r="F980">
        <v>3233</v>
      </c>
      <c r="G980">
        <v>3234</v>
      </c>
      <c r="H980" t="s">
        <v>31</v>
      </c>
      <c r="I980" t="str">
        <f t="array" ref="I980">IFERROR(_xlfn.XLOOKUP(Tabelle7[[#This Row],[NegotiationID]]&amp;"FinalAccept",Tabelle7[NegotiationID]&amp;Tabelle7[ActionType],Tabelle7[ActionType],,0),_xlfn.XLOOKUP(Tabelle7[[#This Row],[NegotiationID]]&amp;"FinalReject",Tabelle7[NegotiationID]&amp;Tabelle7[ActionType],Tabelle7[ActionType],,0))</f>
        <v>FinalReject</v>
      </c>
      <c r="J980">
        <v>0.5</v>
      </c>
      <c r="K980">
        <v>0.54979999999999996</v>
      </c>
      <c r="L980">
        <v>1.0498000000000001</v>
      </c>
      <c r="M980">
        <v>0.049799999999999997</v>
      </c>
      <c r="N980">
        <v>228</v>
      </c>
      <c r="O980">
        <v>3047</v>
      </c>
      <c r="P980">
        <v>11</v>
      </c>
      <c r="Q980" s="3" t="s">
        <v>1298</v>
      </c>
    </row>
    <row r="981" ht="15" customHeight="1">
      <c r="A981" t="e">
        <f t="shared" ca="1" si="499"/>
        <v>#VALUE!</v>
      </c>
      <c r="B981" t="e">
        <f t="array" ref="B981" ca="1">_xlfn.XLOOKUP(Tabelle7[[#This Row],[ExperimentID]]&amp;Tabelle7[[#This Row],[NegotiationID]]&amp;Tabelle7[[#This Row],[MessageID]],ALL_IN_ONE[ExperimentID]&amp;ALL_IN_ONE[NegotiationID]&amp;ALL_IN_ONE[MessageID],ALL_IN_ONE[Gesamt_ID],,0)</f>
        <v>#VALUE!</v>
      </c>
      <c r="C981">
        <f>IF(AND($F980=Tabelle7[[#This Row],[ReceiverID]],$G980=Tabelle7[[#This Row],[SenderID]]),$C980,IF(ISBLANK($G980),$C980,$C980+1))</f>
        <v>149</v>
      </c>
      <c r="D981" t="s">
        <v>561</v>
      </c>
      <c r="E981">
        <v>11392</v>
      </c>
      <c r="F981">
        <v>3234</v>
      </c>
      <c r="G981">
        <v>3233</v>
      </c>
      <c r="H981" t="s">
        <v>31</v>
      </c>
      <c r="I981" t="str">
        <f t="array" ref="I981">IFERROR(_xlfn.XLOOKUP(Tabelle7[[#This Row],[NegotiationID]]&amp;"FinalAccept",Tabelle7[NegotiationID]&amp;Tabelle7[ActionType],Tabelle7[ActionType],,0),_xlfn.XLOOKUP(Tabelle7[[#This Row],[NegotiationID]]&amp;"FinalReject",Tabelle7[NegotiationID]&amp;Tabelle7[ActionType],Tabelle7[ActionType],,0))</f>
        <v>FinalReject</v>
      </c>
      <c r="J981">
        <v>0.7298</v>
      </c>
      <c r="K981">
        <v>0.32000000000000001</v>
      </c>
      <c r="L981">
        <v>1.0498000000000001</v>
      </c>
      <c r="M981">
        <v>0.4098</v>
      </c>
      <c r="N981">
        <v>263</v>
      </c>
      <c r="O981">
        <v>3047</v>
      </c>
      <c r="P981">
        <v>11</v>
      </c>
      <c r="Q981" s="3" t="s">
        <v>1299</v>
      </c>
    </row>
    <row r="982" ht="15" customHeight="1">
      <c r="A982" t="e">
        <f t="shared" ca="1" si="499"/>
        <v>#VALUE!</v>
      </c>
      <c r="B982" t="e">
        <f t="array" ref="B982" ca="1">_xlfn.XLOOKUP(Tabelle7[[#This Row],[ExperimentID]]&amp;Tabelle7[[#This Row],[NegotiationID]]&amp;Tabelle7[[#This Row],[MessageID]],ALL_IN_ONE[ExperimentID]&amp;ALL_IN_ONE[NegotiationID]&amp;ALL_IN_ONE[MessageID],ALL_IN_ONE[Gesamt_ID],,0)</f>
        <v>#VALUE!</v>
      </c>
      <c r="C982">
        <f>IF(AND($F981=Tabelle7[[#This Row],[ReceiverID]],$G981=Tabelle7[[#This Row],[SenderID]]),$C981,IF(ISBLANK($G981),$C981,$C981+1))</f>
        <v>149</v>
      </c>
      <c r="D982" t="s">
        <v>561</v>
      </c>
      <c r="E982">
        <v>12485</v>
      </c>
      <c r="F982">
        <v>3233</v>
      </c>
      <c r="G982">
        <v>3234</v>
      </c>
      <c r="H982" t="s">
        <v>31</v>
      </c>
      <c r="I982" t="str">
        <f t="array" ref="I982">IFERROR(_xlfn.XLOOKUP(Tabelle7[[#This Row],[NegotiationID]]&amp;"FinalAccept",Tabelle7[NegotiationID]&amp;Tabelle7[ActionType],Tabelle7[ActionType],,0),_xlfn.XLOOKUP(Tabelle7[[#This Row],[NegotiationID]]&amp;"FinalReject",Tabelle7[NegotiationID]&amp;Tabelle7[ActionType],Tabelle7[ActionType],,0))</f>
        <v>FinalReject</v>
      </c>
      <c r="J982">
        <v>0.5</v>
      </c>
      <c r="K982">
        <v>0.54979999999999996</v>
      </c>
      <c r="L982">
        <v>1.0498000000000001</v>
      </c>
      <c r="M982">
        <v>0.049799999999999997</v>
      </c>
      <c r="N982">
        <v>189</v>
      </c>
      <c r="O982">
        <v>3047</v>
      </c>
      <c r="P982">
        <v>11</v>
      </c>
      <c r="Q982" s="3" t="s">
        <v>1300</v>
      </c>
    </row>
    <row r="983" ht="15" customHeight="1">
      <c r="A983" t="e">
        <f t="shared" ca="1" si="499"/>
        <v>#VALUE!</v>
      </c>
      <c r="B983" t="e">
        <f t="array" ref="B983" ca="1">_xlfn.XLOOKUP(Tabelle7[[#This Row],[ExperimentID]]&amp;Tabelle7[[#This Row],[NegotiationID]]&amp;Tabelle7[[#This Row],[MessageID]],ALL_IN_ONE[ExperimentID]&amp;ALL_IN_ONE[NegotiationID]&amp;ALL_IN_ONE[MessageID],ALL_IN_ONE[Gesamt_ID],,0)</f>
        <v>#VALUE!</v>
      </c>
      <c r="C983">
        <f>IF(AND($F982=Tabelle7[[#This Row],[ReceiverID]],$G982=Tabelle7[[#This Row],[SenderID]]),$C982,IF(ISBLANK($G982),$C982,$C982+1))</f>
        <v>149</v>
      </c>
      <c r="D983" t="s">
        <v>561</v>
      </c>
      <c r="E983">
        <v>12575</v>
      </c>
      <c r="F983">
        <v>3234</v>
      </c>
      <c r="G983">
        <v>3233</v>
      </c>
      <c r="H983" t="s">
        <v>31</v>
      </c>
      <c r="I983" t="str">
        <f t="array" ref="I983">IFERROR(_xlfn.XLOOKUP(Tabelle7[[#This Row],[NegotiationID]]&amp;"FinalAccept",Tabelle7[NegotiationID]&amp;Tabelle7[ActionType],Tabelle7[ActionType],,0),_xlfn.XLOOKUP(Tabelle7[[#This Row],[NegotiationID]]&amp;"FinalReject",Tabelle7[NegotiationID]&amp;Tabelle7[ActionType],Tabelle7[ActionType],,0))</f>
        <v>FinalReject</v>
      </c>
      <c r="J983">
        <v>0.7298</v>
      </c>
      <c r="K983">
        <v>0.32000000000000001</v>
      </c>
      <c r="L983">
        <v>1.0498000000000001</v>
      </c>
      <c r="M983">
        <v>0.4098</v>
      </c>
      <c r="N983">
        <v>287</v>
      </c>
      <c r="O983">
        <v>3047</v>
      </c>
      <c r="P983">
        <v>11</v>
      </c>
      <c r="Q983" s="3" t="s">
        <v>1301</v>
      </c>
    </row>
    <row r="984" ht="15" customHeight="1">
      <c r="A984" t="e">
        <f t="shared" ca="1" si="499"/>
        <v>#VALUE!</v>
      </c>
      <c r="B984" t="e">
        <f t="array" ref="B984" ca="1">_xlfn.XLOOKUP(Tabelle7[[#This Row],[ExperimentID]]&amp;Tabelle7[[#This Row],[NegotiationID]]&amp;Tabelle7[[#This Row],[MessageID]],ALL_IN_ONE[ExperimentID]&amp;ALL_IN_ONE[NegotiationID]&amp;ALL_IN_ONE[MessageID],ALL_IN_ONE[Gesamt_ID],,0)</f>
        <v>#VALUE!</v>
      </c>
      <c r="C984">
        <f>IF(AND($F983=Tabelle7[[#This Row],[ReceiverID]],$G983=Tabelle7[[#This Row],[SenderID]]),$C983,IF(ISBLANK($G983),$C983,$C983+1))</f>
        <v>149</v>
      </c>
      <c r="D984" t="s">
        <v>561</v>
      </c>
      <c r="E984">
        <v>12802</v>
      </c>
      <c r="F984">
        <v>3233</v>
      </c>
      <c r="G984">
        <v>3234</v>
      </c>
      <c r="H984" t="s">
        <v>40</v>
      </c>
      <c r="I984" t="str">
        <f t="array" ref="I984">IFERROR(_xlfn.XLOOKUP(Tabelle7[[#This Row],[NegotiationID]]&amp;"FinalAccept",Tabelle7[NegotiationID]&amp;Tabelle7[ActionType],Tabelle7[ActionType],,0),_xlfn.XLOOKUP(Tabelle7[[#This Row],[NegotiationID]]&amp;"FinalReject",Tabelle7[NegotiationID]&amp;Tabelle7[ActionType],Tabelle7[ActionType],,0))</f>
        <v>FinalReject</v>
      </c>
      <c r="J984">
        <v>0.32000000000000001</v>
      </c>
      <c r="K984">
        <v>0.7298</v>
      </c>
      <c r="L984">
        <v>1.0498000000000001</v>
      </c>
      <c r="M984">
        <v>0.4098</v>
      </c>
      <c r="N984">
        <v>37</v>
      </c>
      <c r="O984">
        <v>3047</v>
      </c>
      <c r="P984">
        <v>11</v>
      </c>
      <c r="Q984" s="3" t="s">
        <v>1302</v>
      </c>
    </row>
    <row r="985" ht="15" hidden="1" customHeight="1">
      <c r="A985" t="e">
        <f t="shared" ca="1" si="499"/>
        <v>#VALUE!</v>
      </c>
      <c r="B985" t="e">
        <f t="array" ref="B985" ca="1">_xlfn.XLOOKUP(Tabelle7[[#This Row],[ExperimentID]]&amp;Tabelle7[[#This Row],[NegotiationID]]&amp;Tabelle7[[#This Row],[MessageID]],ALL_IN_ONE[ExperimentID]&amp;ALL_IN_ONE[NegotiationID]&amp;ALL_IN_ONE[MessageID],ALL_IN_ONE[Gesamt_ID],,0)</f>
        <v>#VALUE!</v>
      </c>
      <c r="C985">
        <f>IF(AND($F984=Tabelle7[[#This Row],[ReceiverID]],$G984=Tabelle7[[#This Row],[SenderID]]),$C984,IF(ISBLANK($G984),$C984,$C984+1))</f>
        <v>150</v>
      </c>
      <c r="D985" t="s">
        <v>561</v>
      </c>
      <c r="E985">
        <v>3260</v>
      </c>
      <c r="H985" t="s">
        <v>6019</v>
      </c>
      <c r="I985" t="str">
        <f t="array" ref="I985">IFERROR(_xlfn.XLOOKUP(Tabelle7[[#This Row],[NegotiationID]]&amp;"FinalAccept",Tabelle7[NegotiationID]&amp;Tabelle7[ActionType],Tabelle7[ActionType],,0),_xlfn.XLOOKUP(Tabelle7[[#This Row],[NegotiationID]]&amp;"FinalReject",Tabelle7[NegotiationID]&amp;Tabelle7[ActionType],Tabelle7[ActionType],,0))</f>
        <v>FinalAccept</v>
      </c>
      <c r="N985">
        <v>21</v>
      </c>
      <c r="O985">
        <v>2256</v>
      </c>
      <c r="P985">
        <v>11</v>
      </c>
      <c r="Q985" t="s">
        <v>6020</v>
      </c>
    </row>
    <row r="986" ht="15" customHeight="1">
      <c r="A986" t="e">
        <f t="shared" ca="1" si="499"/>
        <v>#VALUE!</v>
      </c>
      <c r="B986" t="e">
        <f t="array" ref="B986" ca="1">_xlfn.XLOOKUP(Tabelle7[[#This Row],[ExperimentID]]&amp;Tabelle7[[#This Row],[NegotiationID]]&amp;Tabelle7[[#This Row],[MessageID]],ALL_IN_ONE[ExperimentID]&amp;ALL_IN_ONE[NegotiationID]&amp;ALL_IN_ONE[MessageID],ALL_IN_ONE[Gesamt_ID],,0)</f>
        <v>#VALUE!</v>
      </c>
      <c r="C986">
        <f>IF(AND($F985=Tabelle7[[#This Row],[ReceiverID]],$G985=Tabelle7[[#This Row],[SenderID]]),$C985,IF(ISBLANK($G985),$C985,$C985+1))</f>
        <v>150</v>
      </c>
      <c r="D986" t="s">
        <v>561</v>
      </c>
      <c r="E986">
        <v>7839</v>
      </c>
      <c r="F986">
        <v>3262</v>
      </c>
      <c r="G986">
        <v>3261</v>
      </c>
      <c r="H986" t="s">
        <v>19</v>
      </c>
      <c r="I986" t="str">
        <f t="array" ref="I986">IFERROR(_xlfn.XLOOKUP(Tabelle7[[#This Row],[NegotiationID]]&amp;"FinalAccept",Tabelle7[NegotiationID]&amp;Tabelle7[ActionType],Tabelle7[ActionType],,0),_xlfn.XLOOKUP(Tabelle7[[#This Row],[NegotiationID]]&amp;"FinalReject",Tabelle7[NegotiationID]&amp;Tabelle7[ActionType],Tabelle7[ActionType],,0))</f>
        <v>FinalAccept</v>
      </c>
      <c r="J986">
        <v>1</v>
      </c>
      <c r="K986">
        <v>0.1084</v>
      </c>
      <c r="L986">
        <v>1.1084000000000001</v>
      </c>
      <c r="M986">
        <v>0.89159999999999995</v>
      </c>
      <c r="N986">
        <v>463</v>
      </c>
      <c r="O986">
        <v>2256</v>
      </c>
      <c r="P986">
        <v>11</v>
      </c>
      <c r="Q986" s="3" t="s">
        <v>1303</v>
      </c>
    </row>
    <row r="987" ht="15" customHeight="1">
      <c r="A987" t="e">
        <f t="shared" ca="1" si="499"/>
        <v>#VALUE!</v>
      </c>
      <c r="B987" t="e">
        <f t="array" ref="B987" ca="1">_xlfn.XLOOKUP(Tabelle7[[#This Row],[ExperimentID]]&amp;Tabelle7[[#This Row],[NegotiationID]]&amp;Tabelle7[[#This Row],[MessageID]],ALL_IN_ONE[ExperimentID]&amp;ALL_IN_ONE[NegotiationID]&amp;ALL_IN_ONE[MessageID],ALL_IN_ONE[Gesamt_ID],,0)</f>
        <v>#VALUE!</v>
      </c>
      <c r="C987">
        <f>IF(AND($F986=Tabelle7[[#This Row],[ReceiverID]],$G986=Tabelle7[[#This Row],[SenderID]]),$C986,IF(ISBLANK($G986),$C986,$C986+1))</f>
        <v>150</v>
      </c>
      <c r="D987" t="s">
        <v>561</v>
      </c>
      <c r="E987">
        <v>9556</v>
      </c>
      <c r="F987">
        <v>3261</v>
      </c>
      <c r="G987">
        <v>3262</v>
      </c>
      <c r="H987" t="s">
        <v>31</v>
      </c>
      <c r="I987" t="str">
        <f t="array" ref="I987">IFERROR(_xlfn.XLOOKUP(Tabelle7[[#This Row],[NegotiationID]]&amp;"FinalAccept",Tabelle7[NegotiationID]&amp;Tabelle7[ActionType],Tabelle7[ActionType],,0),_xlfn.XLOOKUP(Tabelle7[[#This Row],[NegotiationID]]&amp;"FinalReject",Tabelle7[NegotiationID]&amp;Tabelle7[ActionType],Tabelle7[ActionType],,0))</f>
        <v>FinalAccept</v>
      </c>
      <c r="J987">
        <v>0.47699999999999998</v>
      </c>
      <c r="K987">
        <v>0.3508</v>
      </c>
      <c r="L987">
        <v>0.82779999999999998</v>
      </c>
      <c r="M987">
        <v>0.12620000000000001</v>
      </c>
      <c r="N987">
        <v>537</v>
      </c>
      <c r="O987">
        <v>2256</v>
      </c>
      <c r="P987">
        <v>11</v>
      </c>
      <c r="Q987" s="3" t="s">
        <v>1304</v>
      </c>
    </row>
    <row r="988" ht="15" customHeight="1">
      <c r="A988" t="e">
        <f t="shared" ca="1" si="499"/>
        <v>#VALUE!</v>
      </c>
      <c r="B988" t="e">
        <f t="array" ref="B988" ca="1">_xlfn.XLOOKUP(Tabelle7[[#This Row],[ExperimentID]]&amp;Tabelle7[[#This Row],[NegotiationID]]&amp;Tabelle7[[#This Row],[MessageID]],ALL_IN_ONE[ExperimentID]&amp;ALL_IN_ONE[NegotiationID]&amp;ALL_IN_ONE[MessageID],ALL_IN_ONE[Gesamt_ID],,0)</f>
        <v>#VALUE!</v>
      </c>
      <c r="C988">
        <f>IF(AND($F987=Tabelle7[[#This Row],[ReceiverID]],$G987=Tabelle7[[#This Row],[SenderID]]),$C987,IF(ISBLANK($G987),$C987,$C987+1))</f>
        <v>150</v>
      </c>
      <c r="D988" t="s">
        <v>561</v>
      </c>
      <c r="E988">
        <v>9846</v>
      </c>
      <c r="F988">
        <v>3262</v>
      </c>
      <c r="G988">
        <v>3261</v>
      </c>
      <c r="H988" t="s">
        <v>31</v>
      </c>
      <c r="I988" t="str">
        <f t="array" ref="I988">IFERROR(_xlfn.XLOOKUP(Tabelle7[[#This Row],[NegotiationID]]&amp;"FinalAccept",Tabelle7[NegotiationID]&amp;Tabelle7[ActionType],Tabelle7[ActionType],,0),_xlfn.XLOOKUP(Tabelle7[[#This Row],[NegotiationID]]&amp;"FinalReject",Tabelle7[NegotiationID]&amp;Tabelle7[ActionType],Tabelle7[ActionType],,0))</f>
        <v>FinalAccept</v>
      </c>
      <c r="J988">
        <v>0.89600000000000002</v>
      </c>
      <c r="K988">
        <v>0.1552</v>
      </c>
      <c r="L988">
        <v>1.0511999999999999</v>
      </c>
      <c r="M988">
        <v>0.74080000000000001</v>
      </c>
      <c r="N988">
        <v>359</v>
      </c>
      <c r="O988">
        <v>2256</v>
      </c>
      <c r="P988">
        <v>11</v>
      </c>
      <c r="Q988" s="3" t="s">
        <v>1305</v>
      </c>
    </row>
    <row r="989" ht="15" customHeight="1">
      <c r="A989" t="e">
        <f t="shared" ca="1" si="499"/>
        <v>#VALUE!</v>
      </c>
      <c r="B989" t="e">
        <f t="array" ref="B989" ca="1">_xlfn.XLOOKUP(Tabelle7[[#This Row],[ExperimentID]]&amp;Tabelle7[[#This Row],[NegotiationID]]&amp;Tabelle7[[#This Row],[MessageID]],ALL_IN_ONE[ExperimentID]&amp;ALL_IN_ONE[NegotiationID]&amp;ALL_IN_ONE[MessageID],ALL_IN_ONE[Gesamt_ID],,0)</f>
        <v>#VALUE!</v>
      </c>
      <c r="C989">
        <f>IF(AND($F988=Tabelle7[[#This Row],[ReceiverID]],$G988=Tabelle7[[#This Row],[SenderID]]),$C988,IF(ISBLANK($G988),$C988,$C988+1))</f>
        <v>150</v>
      </c>
      <c r="D989" t="s">
        <v>561</v>
      </c>
      <c r="E989">
        <v>10068</v>
      </c>
      <c r="F989">
        <v>3261</v>
      </c>
      <c r="G989">
        <v>3262</v>
      </c>
      <c r="H989" t="s">
        <v>31</v>
      </c>
      <c r="I989" t="str">
        <f t="array" ref="I989">IFERROR(_xlfn.XLOOKUP(Tabelle7[[#This Row],[NegotiationID]]&amp;"FinalAccept",Tabelle7[NegotiationID]&amp;Tabelle7[ActionType],Tabelle7[ActionType],,0),_xlfn.XLOOKUP(Tabelle7[[#This Row],[NegotiationID]]&amp;"FinalReject",Tabelle7[NegotiationID]&amp;Tabelle7[ActionType],Tabelle7[ActionType],,0))</f>
        <v>FinalAccept</v>
      </c>
      <c r="J989">
        <v>0.44979999999999998</v>
      </c>
      <c r="K989">
        <v>0.53080000000000005</v>
      </c>
      <c r="L989">
        <v>0.98060000000000003</v>
      </c>
      <c r="M989">
        <v>0.081000000000000003</v>
      </c>
      <c r="N989">
        <v>206</v>
      </c>
      <c r="O989">
        <v>2256</v>
      </c>
      <c r="P989">
        <v>11</v>
      </c>
      <c r="Q989" s="3" t="s">
        <v>1306</v>
      </c>
    </row>
    <row r="990" ht="15" customHeight="1">
      <c r="A990" t="e">
        <f t="shared" ca="1" si="499"/>
        <v>#VALUE!</v>
      </c>
      <c r="B990" t="e">
        <f t="array" ref="B990" ca="1">_xlfn.XLOOKUP(Tabelle7[[#This Row],[ExperimentID]]&amp;Tabelle7[[#This Row],[NegotiationID]]&amp;Tabelle7[[#This Row],[MessageID]],ALL_IN_ONE[ExperimentID]&amp;ALL_IN_ONE[NegotiationID]&amp;ALL_IN_ONE[MessageID],ALL_IN_ONE[Gesamt_ID],,0)</f>
        <v>#VALUE!</v>
      </c>
      <c r="C990">
        <f>IF(AND($F989=Tabelle7[[#This Row],[ReceiverID]],$G989=Tabelle7[[#This Row],[SenderID]]),$C989,IF(ISBLANK($G989),$C989,$C989+1))</f>
        <v>150</v>
      </c>
      <c r="D990" t="s">
        <v>561</v>
      </c>
      <c r="E990">
        <v>10213</v>
      </c>
      <c r="F990">
        <v>3262</v>
      </c>
      <c r="G990">
        <v>3261</v>
      </c>
      <c r="H990" t="s">
        <v>31</v>
      </c>
      <c r="I990" t="str">
        <f t="array" ref="I990">IFERROR(_xlfn.XLOOKUP(Tabelle7[[#This Row],[NegotiationID]]&amp;"FinalAccept",Tabelle7[NegotiationID]&amp;Tabelle7[ActionType],Tabelle7[ActionType],,0),_xlfn.XLOOKUP(Tabelle7[[#This Row],[NegotiationID]]&amp;"FinalReject",Tabelle7[NegotiationID]&amp;Tabelle7[ActionType],Tabelle7[ActionType],,0))</f>
        <v>FinalAccept</v>
      </c>
      <c r="J990">
        <v>0.752</v>
      </c>
      <c r="K990">
        <v>0.20380000000000001</v>
      </c>
      <c r="L990">
        <v>0.95579999999999998</v>
      </c>
      <c r="M990">
        <v>0.54820000000000002</v>
      </c>
      <c r="N990">
        <v>179</v>
      </c>
      <c r="O990">
        <v>2256</v>
      </c>
      <c r="P990">
        <v>11</v>
      </c>
      <c r="Q990" s="3" t="s">
        <v>1307</v>
      </c>
    </row>
    <row r="991" ht="15" customHeight="1">
      <c r="A991" t="e">
        <f t="shared" ca="1" si="499"/>
        <v>#VALUE!</v>
      </c>
      <c r="B991" t="e">
        <f t="array" ref="B991" ca="1">_xlfn.XLOOKUP(Tabelle7[[#This Row],[ExperimentID]]&amp;Tabelle7[[#This Row],[NegotiationID]]&amp;Tabelle7[[#This Row],[MessageID]],ALL_IN_ONE[ExperimentID]&amp;ALL_IN_ONE[NegotiationID]&amp;ALL_IN_ONE[MessageID],ALL_IN_ONE[Gesamt_ID],,0)</f>
        <v>#VALUE!</v>
      </c>
      <c r="C991">
        <f>IF(AND($F990=Tabelle7[[#This Row],[ReceiverID]],$G990=Tabelle7[[#This Row],[SenderID]]),$C990,IF(ISBLANK($G990),$C990,$C990+1))</f>
        <v>150</v>
      </c>
      <c r="D991" t="s">
        <v>561</v>
      </c>
      <c r="E991">
        <v>11366</v>
      </c>
      <c r="F991">
        <v>3261</v>
      </c>
      <c r="G991">
        <v>3262</v>
      </c>
      <c r="H991" t="s">
        <v>31</v>
      </c>
      <c r="I991" t="str">
        <f t="array" ref="I991">IFERROR(_xlfn.XLOOKUP(Tabelle7[[#This Row],[NegotiationID]]&amp;"FinalAccept",Tabelle7[NegotiationID]&amp;Tabelle7[ActionType],Tabelle7[ActionType],,0),_xlfn.XLOOKUP(Tabelle7[[#This Row],[NegotiationID]]&amp;"FinalReject",Tabelle7[NegotiationID]&amp;Tabelle7[ActionType],Tabelle7[ActionType],,0))</f>
        <v>FinalAccept</v>
      </c>
      <c r="J991">
        <v>0.4012</v>
      </c>
      <c r="K991">
        <v>0.67479999999999996</v>
      </c>
      <c r="L991">
        <v>1.0760000000000001</v>
      </c>
      <c r="M991">
        <v>0.27360000000000001</v>
      </c>
      <c r="N991">
        <v>149</v>
      </c>
      <c r="O991">
        <v>2256</v>
      </c>
      <c r="P991">
        <v>11</v>
      </c>
      <c r="Q991" s="3" t="s">
        <v>1308</v>
      </c>
    </row>
    <row r="992" ht="15" customHeight="1">
      <c r="A992" t="e">
        <f t="shared" ca="1" si="499"/>
        <v>#VALUE!</v>
      </c>
      <c r="B992" t="e">
        <f t="array" ref="B992" ca="1">_xlfn.XLOOKUP(Tabelle7[[#This Row],[ExperimentID]]&amp;Tabelle7[[#This Row],[NegotiationID]]&amp;Tabelle7[[#This Row],[MessageID]],ALL_IN_ONE[ExperimentID]&amp;ALL_IN_ONE[NegotiationID]&amp;ALL_IN_ONE[MessageID],ALL_IN_ONE[Gesamt_ID],,0)</f>
        <v>#VALUE!</v>
      </c>
      <c r="C992">
        <f>IF(AND($F991=Tabelle7[[#This Row],[ReceiverID]],$G991=Tabelle7[[#This Row],[SenderID]]),$C991,IF(ISBLANK($G991),$C991,$C991+1))</f>
        <v>150</v>
      </c>
      <c r="D992" t="s">
        <v>561</v>
      </c>
      <c r="E992">
        <v>12036</v>
      </c>
      <c r="F992">
        <v>3262</v>
      </c>
      <c r="G992">
        <v>3261</v>
      </c>
      <c r="H992" t="s">
        <v>31</v>
      </c>
      <c r="I992" t="str">
        <f t="array" ref="I992">IFERROR(_xlfn.XLOOKUP(Tabelle7[[#This Row],[NegotiationID]]&amp;"FinalAccept",Tabelle7[NegotiationID]&amp;Tabelle7[ActionType],Tabelle7[ActionType],,0),_xlfn.XLOOKUP(Tabelle7[[#This Row],[NegotiationID]]&amp;"FinalReject",Tabelle7[NegotiationID]&amp;Tabelle7[ActionType],Tabelle7[ActionType],,0))</f>
        <v>FinalAccept</v>
      </c>
      <c r="J992">
        <v>0.72799999999999998</v>
      </c>
      <c r="K992">
        <v>0.22120000000000001</v>
      </c>
      <c r="L992">
        <v>0.94920000000000004</v>
      </c>
      <c r="M992">
        <v>0.50680000000000003</v>
      </c>
      <c r="N992">
        <v>105</v>
      </c>
      <c r="O992">
        <v>2256</v>
      </c>
      <c r="P992">
        <v>11</v>
      </c>
      <c r="Q992" s="3" t="s">
        <v>1309</v>
      </c>
    </row>
    <row r="993" ht="15" customHeight="1">
      <c r="A993" t="e">
        <f t="shared" ca="1" si="499"/>
        <v>#VALUE!</v>
      </c>
      <c r="B993" t="e">
        <f t="array" ref="B993" ca="1">_xlfn.XLOOKUP(Tabelle7[[#This Row],[ExperimentID]]&amp;Tabelle7[[#This Row],[NegotiationID]]&amp;Tabelle7[[#This Row],[MessageID]],ALL_IN_ONE[ExperimentID]&amp;ALL_IN_ONE[NegotiationID]&amp;ALL_IN_ONE[MessageID],ALL_IN_ONE[Gesamt_ID],,0)</f>
        <v>#VALUE!</v>
      </c>
      <c r="C993">
        <f>IF(AND($F992=Tabelle7[[#This Row],[ReceiverID]],$G992=Tabelle7[[#This Row],[SenderID]]),$C992,IF(ISBLANK($G992),$C992,$C992+1))</f>
        <v>150</v>
      </c>
      <c r="D993" t="s">
        <v>561</v>
      </c>
      <c r="E993">
        <v>12857</v>
      </c>
      <c r="F993">
        <v>3261</v>
      </c>
      <c r="G993">
        <v>3262</v>
      </c>
      <c r="H993" t="s">
        <v>31</v>
      </c>
      <c r="I993" t="str">
        <f t="array" ref="I993">IFERROR(_xlfn.XLOOKUP(Tabelle7[[#This Row],[NegotiationID]]&amp;"FinalAccept",Tabelle7[NegotiationID]&amp;Tabelle7[ActionType],Tabelle7[ActionType],,0),_xlfn.XLOOKUP(Tabelle7[[#This Row],[NegotiationID]]&amp;"FinalReject",Tabelle7[NegotiationID]&amp;Tabelle7[ActionType],Tabelle7[ActionType],,0))</f>
        <v>FinalAccept</v>
      </c>
      <c r="J993">
        <v>0.4012</v>
      </c>
      <c r="K993">
        <v>0.67479999999999996</v>
      </c>
      <c r="L993">
        <v>1.0760000000000001</v>
      </c>
      <c r="M993">
        <v>0.27360000000000001</v>
      </c>
      <c r="N993">
        <v>127</v>
      </c>
      <c r="O993">
        <v>2256</v>
      </c>
      <c r="P993">
        <v>11</v>
      </c>
      <c r="Q993" s="3" t="s">
        <v>1310</v>
      </c>
    </row>
    <row r="994" ht="15" customHeight="1">
      <c r="A994" t="e">
        <f t="shared" ca="1" si="499"/>
        <v>#VALUE!</v>
      </c>
      <c r="B994" t="e">
        <f t="array" ref="B994" ca="1">_xlfn.XLOOKUP(Tabelle7[[#This Row],[ExperimentID]]&amp;Tabelle7[[#This Row],[NegotiationID]]&amp;Tabelle7[[#This Row],[MessageID]],ALL_IN_ONE[ExperimentID]&amp;ALL_IN_ONE[NegotiationID]&amp;ALL_IN_ONE[MessageID],ALL_IN_ONE[Gesamt_ID],,0)</f>
        <v>#VALUE!</v>
      </c>
      <c r="C994">
        <f>IF(AND($F993=Tabelle7[[#This Row],[ReceiverID]],$G993=Tabelle7[[#This Row],[SenderID]]),$C993,IF(ISBLANK($G993),$C993,$C993+1))</f>
        <v>150</v>
      </c>
      <c r="D994" t="s">
        <v>561</v>
      </c>
      <c r="E994">
        <v>13313</v>
      </c>
      <c r="F994">
        <v>3262</v>
      </c>
      <c r="G994">
        <v>3261</v>
      </c>
      <c r="H994" t="s">
        <v>31</v>
      </c>
      <c r="I994" t="str">
        <f t="array" ref="I994">IFERROR(_xlfn.XLOOKUP(Tabelle7[[#This Row],[NegotiationID]]&amp;"FinalAccept",Tabelle7[NegotiationID]&amp;Tabelle7[ActionType],Tabelle7[ActionType],,0),_xlfn.XLOOKUP(Tabelle7[[#This Row],[NegotiationID]]&amp;"FinalReject",Tabelle7[NegotiationID]&amp;Tabelle7[ActionType],Tabelle7[ActionType],,0))</f>
        <v>FinalAccept</v>
      </c>
      <c r="J994">
        <v>0.70679999999999998</v>
      </c>
      <c r="K994">
        <v>0.38040000000000002</v>
      </c>
      <c r="L994">
        <v>1.0871999999999999</v>
      </c>
      <c r="M994">
        <v>0.32640000000000002</v>
      </c>
      <c r="N994">
        <v>74</v>
      </c>
      <c r="O994">
        <v>2256</v>
      </c>
      <c r="P994">
        <v>11</v>
      </c>
      <c r="Q994" s="3" t="s">
        <v>1311</v>
      </c>
    </row>
    <row r="995" ht="15" customHeight="1">
      <c r="A995" t="e">
        <f t="shared" ca="1" si="499"/>
        <v>#VALUE!</v>
      </c>
      <c r="B995" t="e">
        <f t="array" ref="B995" ca="1">_xlfn.XLOOKUP(Tabelle7[[#This Row],[ExperimentID]]&amp;Tabelle7[[#This Row],[NegotiationID]]&amp;Tabelle7[[#This Row],[MessageID]],ALL_IN_ONE[ExperimentID]&amp;ALL_IN_ONE[NegotiationID]&amp;ALL_IN_ONE[MessageID],ALL_IN_ONE[Gesamt_ID],,0)</f>
        <v>#VALUE!</v>
      </c>
      <c r="C995">
        <f>IF(AND($F994=Tabelle7[[#This Row],[ReceiverID]],$G994=Tabelle7[[#This Row],[SenderID]]),$C994,IF(ISBLANK($G994),$C994,$C994+1))</f>
        <v>150</v>
      </c>
      <c r="D995" t="s">
        <v>561</v>
      </c>
      <c r="E995">
        <v>13510</v>
      </c>
      <c r="F995">
        <v>3261</v>
      </c>
      <c r="G995">
        <v>3262</v>
      </c>
      <c r="H995" t="s">
        <v>20</v>
      </c>
      <c r="I995" t="str">
        <f t="array" ref="I995">IFERROR(_xlfn.XLOOKUP(Tabelle7[[#This Row],[NegotiationID]]&amp;"FinalAccept",Tabelle7[NegotiationID]&amp;Tabelle7[ActionType],Tabelle7[ActionType],,0),_xlfn.XLOOKUP(Tabelle7[[#This Row],[NegotiationID]]&amp;"FinalReject",Tabelle7[NegotiationID]&amp;Tabelle7[ActionType],Tabelle7[ActionType],,0))</f>
        <v>FinalAccept</v>
      </c>
      <c r="J995">
        <v>0.38040000000000002</v>
      </c>
      <c r="K995">
        <v>0.70679999999999998</v>
      </c>
      <c r="L995">
        <v>1.0871999999999999</v>
      </c>
      <c r="M995">
        <v>0.32640000000000002</v>
      </c>
      <c r="N995">
        <v>36</v>
      </c>
      <c r="O995">
        <v>2256</v>
      </c>
      <c r="P995">
        <v>11</v>
      </c>
      <c r="Q995" s="3" t="s">
        <v>1312</v>
      </c>
    </row>
    <row r="996" ht="15" hidden="1" customHeight="1">
      <c r="A996" t="e">
        <f t="shared" ca="1" si="499"/>
        <v>#VALUE!</v>
      </c>
      <c r="B996" t="e">
        <f t="array" ref="B996" ca="1">_xlfn.XLOOKUP(Tabelle7[[#This Row],[ExperimentID]]&amp;Tabelle7[[#This Row],[NegotiationID]]&amp;Tabelle7[[#This Row],[MessageID]],ALL_IN_ONE[ExperimentID]&amp;ALL_IN_ONE[NegotiationID]&amp;ALL_IN_ONE[MessageID],ALL_IN_ONE[Gesamt_ID],,0)</f>
        <v>#VALUE!</v>
      </c>
      <c r="C996">
        <f>IF(AND($F995=Tabelle7[[#This Row],[ReceiverID]],$G995=Tabelle7[[#This Row],[SenderID]]),$C995,IF(ISBLANK($G995),$C995,$C995+1))</f>
        <v>151</v>
      </c>
      <c r="D996" t="s">
        <v>561</v>
      </c>
      <c r="E996">
        <v>3288</v>
      </c>
      <c r="H996" t="s">
        <v>6019</v>
      </c>
      <c r="I996" t="str">
        <f t="array" ref="I996">IFERROR(_xlfn.XLOOKUP(Tabelle7[[#This Row],[NegotiationID]]&amp;"FinalAccept",Tabelle7[NegotiationID]&amp;Tabelle7[ActionType],Tabelle7[ActionType],,0),_xlfn.XLOOKUP(Tabelle7[[#This Row],[NegotiationID]]&amp;"FinalReject",Tabelle7[NegotiationID]&amp;Tabelle7[ActionType],Tabelle7[ActionType],,0))</f>
        <v>FinalAccept</v>
      </c>
      <c r="N996">
        <v>21</v>
      </c>
      <c r="O996">
        <v>4279</v>
      </c>
      <c r="P996">
        <v>13</v>
      </c>
      <c r="Q996" t="s">
        <v>6020</v>
      </c>
    </row>
    <row r="997" ht="15" customHeight="1">
      <c r="A997" t="e">
        <f t="shared" ca="1" si="499"/>
        <v>#VALUE!</v>
      </c>
      <c r="B997" t="e">
        <f t="array" ref="B997" ca="1">_xlfn.XLOOKUP(Tabelle7[[#This Row],[ExperimentID]]&amp;Tabelle7[[#This Row],[NegotiationID]]&amp;Tabelle7[[#This Row],[MessageID]],ALL_IN_ONE[ExperimentID]&amp;ALL_IN_ONE[NegotiationID]&amp;ALL_IN_ONE[MessageID],ALL_IN_ONE[Gesamt_ID],,0)</f>
        <v>#VALUE!</v>
      </c>
      <c r="C997">
        <f>IF(AND($F996=Tabelle7[[#This Row],[ReceiverID]],$G996=Tabelle7[[#This Row],[SenderID]]),$C996,IF(ISBLANK($G996),$C996,$C996+1))</f>
        <v>151</v>
      </c>
      <c r="D997" t="s">
        <v>561</v>
      </c>
      <c r="E997">
        <v>8135</v>
      </c>
      <c r="F997">
        <v>3290</v>
      </c>
      <c r="G997">
        <v>3289</v>
      </c>
      <c r="H997" t="s">
        <v>19</v>
      </c>
      <c r="I997" t="str">
        <f t="array" ref="I997">IFERROR(_xlfn.XLOOKUP(Tabelle7[[#This Row],[NegotiationID]]&amp;"FinalAccept",Tabelle7[NegotiationID]&amp;Tabelle7[ActionType],Tabelle7[ActionType],,0),_xlfn.XLOOKUP(Tabelle7[[#This Row],[NegotiationID]]&amp;"FinalReject",Tabelle7[NegotiationID]&amp;Tabelle7[ActionType],Tabelle7[ActionType],,0))</f>
        <v>FinalAccept</v>
      </c>
      <c r="J997">
        <v>1</v>
      </c>
      <c r="K997">
        <v>0.1084</v>
      </c>
      <c r="L997">
        <v>1.1084000000000001</v>
      </c>
      <c r="M997">
        <v>0.89159999999999995</v>
      </c>
      <c r="N997">
        <v>684</v>
      </c>
      <c r="O997">
        <v>4279</v>
      </c>
      <c r="P997">
        <v>13</v>
      </c>
      <c r="Q997" s="3" t="s">
        <v>1313</v>
      </c>
    </row>
    <row r="998" ht="15" customHeight="1">
      <c r="A998" t="e">
        <f t="shared" ca="1" si="499"/>
        <v>#VALUE!</v>
      </c>
      <c r="B998" t="e">
        <f t="array" ref="B998" ca="1">_xlfn.XLOOKUP(Tabelle7[[#This Row],[ExperimentID]]&amp;Tabelle7[[#This Row],[NegotiationID]]&amp;Tabelle7[[#This Row],[MessageID]],ALL_IN_ONE[ExperimentID]&amp;ALL_IN_ONE[NegotiationID]&amp;ALL_IN_ONE[MessageID],ALL_IN_ONE[Gesamt_ID],,0)</f>
        <v>#VALUE!</v>
      </c>
      <c r="C998">
        <f>IF(AND($F997=Tabelle7[[#This Row],[ReceiverID]],$G997=Tabelle7[[#This Row],[SenderID]]),$C997,IF(ISBLANK($G997),$C997,$C997+1))</f>
        <v>151</v>
      </c>
      <c r="D998" t="s">
        <v>561</v>
      </c>
      <c r="E998">
        <v>8637</v>
      </c>
      <c r="F998">
        <v>3289</v>
      </c>
      <c r="G998">
        <v>3290</v>
      </c>
      <c r="H998" t="s">
        <v>31</v>
      </c>
      <c r="I998" t="str">
        <f t="array" ref="I998">IFERROR(_xlfn.XLOOKUP(Tabelle7[[#This Row],[NegotiationID]]&amp;"FinalAccept",Tabelle7[NegotiationID]&amp;Tabelle7[ActionType],Tabelle7[ActionType],,0),_xlfn.XLOOKUP(Tabelle7[[#This Row],[NegotiationID]]&amp;"FinalReject",Tabelle7[NegotiationID]&amp;Tabelle7[ActionType],Tabelle7[ActionType],,0))</f>
        <v>FinalAccept</v>
      </c>
      <c r="J998">
        <v>0.92000000000000004</v>
      </c>
      <c r="K998">
        <v>0.2006</v>
      </c>
      <c r="L998">
        <v>1.1206</v>
      </c>
      <c r="M998">
        <v>0.71940000000000004</v>
      </c>
      <c r="N998">
        <v>799</v>
      </c>
      <c r="O998">
        <v>4279</v>
      </c>
      <c r="P998">
        <v>13</v>
      </c>
      <c r="Q998" s="3" t="s">
        <v>1314</v>
      </c>
    </row>
    <row r="999" ht="15" customHeight="1">
      <c r="A999" t="e">
        <f t="shared" ca="1" si="499"/>
        <v>#VALUE!</v>
      </c>
      <c r="B999" t="e">
        <f t="array" ref="B999" ca="1">_xlfn.XLOOKUP(Tabelle7[[#This Row],[ExperimentID]]&amp;Tabelle7[[#This Row],[NegotiationID]]&amp;Tabelle7[[#This Row],[MessageID]],ALL_IN_ONE[ExperimentID]&amp;ALL_IN_ONE[NegotiationID]&amp;ALL_IN_ONE[MessageID],ALL_IN_ONE[Gesamt_ID],,0)</f>
        <v>#VALUE!</v>
      </c>
      <c r="C999">
        <f>IF(AND($F998=Tabelle7[[#This Row],[ReceiverID]],$G998=Tabelle7[[#This Row],[SenderID]]),$C998,IF(ISBLANK($G998),$C998,$C998+1))</f>
        <v>151</v>
      </c>
      <c r="D999" t="s">
        <v>561</v>
      </c>
      <c r="E999">
        <v>8823</v>
      </c>
      <c r="F999">
        <v>3290</v>
      </c>
      <c r="G999">
        <v>3289</v>
      </c>
      <c r="H999" t="s">
        <v>31</v>
      </c>
      <c r="I999" t="str">
        <f t="array" ref="I999">IFERROR(_xlfn.XLOOKUP(Tabelle7[[#This Row],[NegotiationID]]&amp;"FinalAccept",Tabelle7[NegotiationID]&amp;Tabelle7[ActionType],Tabelle7[ActionType],,0),_xlfn.XLOOKUP(Tabelle7[[#This Row],[NegotiationID]]&amp;"FinalReject",Tabelle7[NegotiationID]&amp;Tabelle7[ActionType],Tabelle7[ActionType],,0))</f>
        <v>FinalAccept</v>
      </c>
      <c r="J999">
        <v>0.89600000000000002</v>
      </c>
      <c r="K999">
        <v>0.1552</v>
      </c>
      <c r="L999">
        <v>1.0511999999999999</v>
      </c>
      <c r="M999">
        <v>0.74080000000000001</v>
      </c>
      <c r="N999">
        <v>487</v>
      </c>
      <c r="O999">
        <v>4279</v>
      </c>
      <c r="P999">
        <v>13</v>
      </c>
      <c r="Q999" s="3" t="s">
        <v>1315</v>
      </c>
    </row>
    <row r="1000" ht="15" customHeight="1">
      <c r="A1000" t="e">
        <f t="shared" ca="1" si="499"/>
        <v>#VALUE!</v>
      </c>
      <c r="B1000" t="e">
        <f t="array" ref="B1000" ca="1">_xlfn.XLOOKUP(Tabelle7[[#This Row],[ExperimentID]]&amp;Tabelle7[[#This Row],[NegotiationID]]&amp;Tabelle7[[#This Row],[MessageID]],ALL_IN_ONE[ExperimentID]&amp;ALL_IN_ONE[NegotiationID]&amp;ALL_IN_ONE[MessageID],ALL_IN_ONE[Gesamt_ID],,0)</f>
        <v>#VALUE!</v>
      </c>
      <c r="C1000">
        <f>IF(AND($F999=Tabelle7[[#This Row],[ReceiverID]],$G999=Tabelle7[[#This Row],[SenderID]]),$C999,IF(ISBLANK($G999),$C999,$C999+1))</f>
        <v>151</v>
      </c>
      <c r="D1000" t="s">
        <v>561</v>
      </c>
      <c r="E1000">
        <v>10468</v>
      </c>
      <c r="F1000">
        <v>3289</v>
      </c>
      <c r="G1000">
        <v>3290</v>
      </c>
      <c r="H1000" t="s">
        <v>31</v>
      </c>
      <c r="I1000" t="str">
        <f t="array" ref="I1000">IFERROR(_xlfn.XLOOKUP(Tabelle7[[#This Row],[NegotiationID]]&amp;"FinalAccept",Tabelle7[NegotiationID]&amp;Tabelle7[ActionType],Tabelle7[ActionType],,0),_xlfn.XLOOKUP(Tabelle7[[#This Row],[NegotiationID]]&amp;"FinalReject",Tabelle7[NegotiationID]&amp;Tabelle7[ActionType],Tabelle7[ActionType],,0))</f>
        <v>FinalAccept</v>
      </c>
      <c r="J1000">
        <v>0.60240000000000005</v>
      </c>
      <c r="K1000">
        <v>0.36680000000000001</v>
      </c>
      <c r="L1000">
        <v>0.96919999999999995</v>
      </c>
      <c r="M1000">
        <v>0.2356</v>
      </c>
      <c r="N1000">
        <v>1198</v>
      </c>
      <c r="O1000">
        <v>4279</v>
      </c>
      <c r="P1000">
        <v>13</v>
      </c>
      <c r="Q1000" s="3" t="s">
        <v>1316</v>
      </c>
    </row>
    <row r="1001" ht="15" customHeight="1">
      <c r="A1001" t="e">
        <f t="shared" ca="1" si="499"/>
        <v>#VALUE!</v>
      </c>
      <c r="B1001" t="e">
        <f t="array" ref="B1001" ca="1">_xlfn.XLOOKUP(Tabelle7[[#This Row],[ExperimentID]]&amp;Tabelle7[[#This Row],[NegotiationID]]&amp;Tabelle7[[#This Row],[MessageID]],ALL_IN_ONE[ExperimentID]&amp;ALL_IN_ONE[NegotiationID]&amp;ALL_IN_ONE[MessageID],ALL_IN_ONE[Gesamt_ID],,0)</f>
        <v>#VALUE!</v>
      </c>
      <c r="C1001">
        <f>IF(AND($F1000=Tabelle7[[#This Row],[ReceiverID]],$G1000=Tabelle7[[#This Row],[SenderID]]),$C1000,IF(ISBLANK($G1000),$C1000,$C1000+1))</f>
        <v>151</v>
      </c>
      <c r="D1001" t="s">
        <v>561</v>
      </c>
      <c r="E1001">
        <v>11346</v>
      </c>
      <c r="F1001">
        <v>3290</v>
      </c>
      <c r="G1001">
        <v>3289</v>
      </c>
      <c r="H1001" t="s">
        <v>31</v>
      </c>
      <c r="I1001" t="str">
        <f t="array" ref="I1001">IFERROR(_xlfn.XLOOKUP(Tabelle7[[#This Row],[NegotiationID]]&amp;"FinalAccept",Tabelle7[NegotiationID]&amp;Tabelle7[ActionType],Tabelle7[ActionType],,0),_xlfn.XLOOKUP(Tabelle7[[#This Row],[NegotiationID]]&amp;"FinalReject",Tabelle7[NegotiationID]&amp;Tabelle7[ActionType],Tabelle7[ActionType],,0))</f>
        <v>FinalAccept</v>
      </c>
      <c r="J1001">
        <v>0.76819999999999999</v>
      </c>
      <c r="K1001">
        <v>0.2848</v>
      </c>
      <c r="L1001">
        <v>1.0529999999999999</v>
      </c>
      <c r="M1001">
        <v>0.4834</v>
      </c>
      <c r="N1001">
        <v>189</v>
      </c>
      <c r="O1001">
        <v>4279</v>
      </c>
      <c r="P1001">
        <v>13</v>
      </c>
      <c r="Q1001" s="3" t="s">
        <v>1317</v>
      </c>
    </row>
    <row r="1002" ht="15" customHeight="1">
      <c r="A1002" t="e">
        <f t="shared" ca="1" si="499"/>
        <v>#VALUE!</v>
      </c>
      <c r="B1002" t="e">
        <f t="array" ref="B1002" ca="1">_xlfn.XLOOKUP(Tabelle7[[#This Row],[ExperimentID]]&amp;Tabelle7[[#This Row],[NegotiationID]]&amp;Tabelle7[[#This Row],[MessageID]],ALL_IN_ONE[ExperimentID]&amp;ALL_IN_ONE[NegotiationID]&amp;ALL_IN_ONE[MessageID],ALL_IN_ONE[Gesamt_ID],,0)</f>
        <v>#VALUE!</v>
      </c>
      <c r="C1002">
        <f>IF(AND($F1001=Tabelle7[[#This Row],[ReceiverID]],$G1001=Tabelle7[[#This Row],[SenderID]]),$C1001,IF(ISBLANK($G1001),$C1001,$C1001+1))</f>
        <v>151</v>
      </c>
      <c r="D1002" t="s">
        <v>561</v>
      </c>
      <c r="E1002">
        <v>11771</v>
      </c>
      <c r="F1002">
        <v>3289</v>
      </c>
      <c r="G1002">
        <v>3290</v>
      </c>
      <c r="H1002" t="s">
        <v>31</v>
      </c>
      <c r="I1002" t="str">
        <f t="array" ref="I1002">IFERROR(_xlfn.XLOOKUP(Tabelle7[[#This Row],[NegotiationID]]&amp;"FinalAccept",Tabelle7[NegotiationID]&amp;Tabelle7[ActionType],Tabelle7[ActionType],,0),_xlfn.XLOOKUP(Tabelle7[[#This Row],[NegotiationID]]&amp;"FinalReject",Tabelle7[NegotiationID]&amp;Tabelle7[ActionType],Tabelle7[ActionType],,0))</f>
        <v>FinalAccept</v>
      </c>
      <c r="J1002">
        <v>0.70479999999999998</v>
      </c>
      <c r="K1002">
        <v>0.41899999999999998</v>
      </c>
      <c r="L1002">
        <v>1.1237999999999999</v>
      </c>
      <c r="M1002">
        <v>0.2858</v>
      </c>
      <c r="N1002">
        <v>221</v>
      </c>
      <c r="O1002">
        <v>4279</v>
      </c>
      <c r="P1002">
        <v>13</v>
      </c>
      <c r="Q1002" s="3" t="s">
        <v>1318</v>
      </c>
    </row>
    <row r="1003" ht="15" hidden="1" customHeight="1">
      <c r="A1003" t="e">
        <f t="shared" ca="1" si="499"/>
        <v>#VALUE!</v>
      </c>
      <c r="B1003" t="e">
        <f t="array" ref="B1003" ca="1">_xlfn.XLOOKUP(Tabelle7[[#This Row],[ExperimentID]]&amp;Tabelle7[[#This Row],[NegotiationID]]&amp;Tabelle7[[#This Row],[MessageID]],ALL_IN_ONE[ExperimentID]&amp;ALL_IN_ONE[NegotiationID]&amp;ALL_IN_ONE[MessageID],ALL_IN_ONE[Gesamt_ID],,0)</f>
        <v>#VALUE!</v>
      </c>
      <c r="C1003">
        <f>IF(AND($F1002=Tabelle7[[#This Row],[ReceiverID]],$G1002=Tabelle7[[#This Row],[SenderID]]),$C1002,IF(ISBLANK($G1002),$C1002,$C1002+1))</f>
        <v>151</v>
      </c>
      <c r="D1003" t="s">
        <v>561</v>
      </c>
      <c r="E1003">
        <v>11797</v>
      </c>
      <c r="F1003">
        <v>3290</v>
      </c>
      <c r="G1003">
        <v>3289</v>
      </c>
      <c r="H1003" t="s">
        <v>22</v>
      </c>
      <c r="I1003" t="str">
        <f t="array" ref="I1003">IFERROR(_xlfn.XLOOKUP(Tabelle7[[#This Row],[NegotiationID]]&amp;"FinalAccept",Tabelle7[NegotiationID]&amp;Tabelle7[ActionType],Tabelle7[ActionType],,0),_xlfn.XLOOKUP(Tabelle7[[#This Row],[NegotiationID]]&amp;"FinalReject",Tabelle7[NegotiationID]&amp;Tabelle7[ActionType],Tabelle7[ActionType],,0))</f>
        <v>FinalAccept</v>
      </c>
      <c r="N1003">
        <v>55</v>
      </c>
      <c r="O1003">
        <v>4279</v>
      </c>
      <c r="P1003">
        <v>13</v>
      </c>
      <c r="Q1003" s="3" t="s">
        <v>6297</v>
      </c>
    </row>
    <row r="1004" ht="15" hidden="1" customHeight="1">
      <c r="A1004" t="e">
        <f t="shared" ca="1" si="499"/>
        <v>#VALUE!</v>
      </c>
      <c r="B1004" t="e">
        <f t="array" ref="B1004" ca="1">_xlfn.XLOOKUP(Tabelle7[[#This Row],[ExperimentID]]&amp;Tabelle7[[#This Row],[NegotiationID]]&amp;Tabelle7[[#This Row],[MessageID]],ALL_IN_ONE[ExperimentID]&amp;ALL_IN_ONE[NegotiationID]&amp;ALL_IN_ONE[MessageID],ALL_IN_ONE[Gesamt_ID],,0)</f>
        <v>#VALUE!</v>
      </c>
      <c r="C1004">
        <f>IF(AND($F1003=Tabelle7[[#This Row],[ReceiverID]],$G1003=Tabelle7[[#This Row],[SenderID]]),$C1003,IF(ISBLANK($G1003),$C1003,$C1003+1))</f>
        <v>151</v>
      </c>
      <c r="D1004" t="s">
        <v>561</v>
      </c>
      <c r="E1004">
        <v>11804</v>
      </c>
      <c r="F1004">
        <v>3289</v>
      </c>
      <c r="G1004">
        <v>3290</v>
      </c>
      <c r="H1004" t="s">
        <v>24</v>
      </c>
      <c r="I1004" t="str">
        <f t="array" ref="I1004">IFERROR(_xlfn.XLOOKUP(Tabelle7[[#This Row],[NegotiationID]]&amp;"FinalAccept",Tabelle7[NegotiationID]&amp;Tabelle7[ActionType],Tabelle7[ActionType],,0),_xlfn.XLOOKUP(Tabelle7[[#This Row],[NegotiationID]]&amp;"FinalReject",Tabelle7[NegotiationID]&amp;Tabelle7[ActionType],Tabelle7[ActionType],,0))</f>
        <v>FinalAccept</v>
      </c>
      <c r="N1004">
        <v>72</v>
      </c>
      <c r="O1004">
        <v>4279</v>
      </c>
      <c r="P1004">
        <v>13</v>
      </c>
      <c r="Q1004" s="3" t="s">
        <v>6298</v>
      </c>
    </row>
    <row r="1005" ht="15" customHeight="1">
      <c r="A1005" t="e">
        <f t="shared" ca="1" si="499"/>
        <v>#VALUE!</v>
      </c>
      <c r="B1005" t="e">
        <f t="array" ref="B1005" ca="1">_xlfn.XLOOKUP(Tabelle7[[#This Row],[ExperimentID]]&amp;Tabelle7[[#This Row],[NegotiationID]]&amp;Tabelle7[[#This Row],[MessageID]],ALL_IN_ONE[ExperimentID]&amp;ALL_IN_ONE[NegotiationID]&amp;ALL_IN_ONE[MessageID],ALL_IN_ONE[Gesamt_ID],,0)</f>
        <v>#VALUE!</v>
      </c>
      <c r="C1005">
        <f>IF(AND($F1004=Tabelle7[[#This Row],[ReceiverID]],$G1004=Tabelle7[[#This Row],[SenderID]]),$C1004,IF(ISBLANK($G1004),$C1004,$C1004+1))</f>
        <v>151</v>
      </c>
      <c r="D1005" t="s">
        <v>561</v>
      </c>
      <c r="E1005">
        <v>11995</v>
      </c>
      <c r="F1005">
        <v>3290</v>
      </c>
      <c r="G1005">
        <v>3289</v>
      </c>
      <c r="H1005" t="s">
        <v>31</v>
      </c>
      <c r="I1005" t="str">
        <f t="array" ref="I1005">IFERROR(_xlfn.XLOOKUP(Tabelle7[[#This Row],[NegotiationID]]&amp;"FinalAccept",Tabelle7[NegotiationID]&amp;Tabelle7[ActionType],Tabelle7[ActionType],,0),_xlfn.XLOOKUP(Tabelle7[[#This Row],[NegotiationID]]&amp;"FinalReject",Tabelle7[NegotiationID]&amp;Tabelle7[ActionType],Tabelle7[ActionType],,0))</f>
        <v>FinalAccept</v>
      </c>
      <c r="J1005">
        <v>0.7298</v>
      </c>
      <c r="K1005">
        <v>0.32000000000000001</v>
      </c>
      <c r="L1005">
        <v>1.0498000000000001</v>
      </c>
      <c r="M1005">
        <v>0.4098</v>
      </c>
      <c r="N1005">
        <v>179</v>
      </c>
      <c r="O1005">
        <v>4279</v>
      </c>
      <c r="P1005">
        <v>13</v>
      </c>
      <c r="Q1005" s="3" t="s">
        <v>1319</v>
      </c>
    </row>
    <row r="1006" ht="15" customHeight="1">
      <c r="A1006" t="e">
        <f t="shared" ca="1" si="499"/>
        <v>#VALUE!</v>
      </c>
      <c r="B1006" t="e">
        <f t="array" ref="B1006" ca="1">_xlfn.XLOOKUP(Tabelle7[[#This Row],[ExperimentID]]&amp;Tabelle7[[#This Row],[NegotiationID]]&amp;Tabelle7[[#This Row],[MessageID]],ALL_IN_ONE[ExperimentID]&amp;ALL_IN_ONE[NegotiationID]&amp;ALL_IN_ONE[MessageID],ALL_IN_ONE[Gesamt_ID],,0)</f>
        <v>#VALUE!</v>
      </c>
      <c r="C1006">
        <f>IF(AND($F1005=Tabelle7[[#This Row],[ReceiverID]],$G1005=Tabelle7[[#This Row],[SenderID]]),$C1005,IF(ISBLANK($G1005),$C1005,$C1005+1))</f>
        <v>151</v>
      </c>
      <c r="D1006" t="s">
        <v>561</v>
      </c>
      <c r="E1006">
        <v>12107</v>
      </c>
      <c r="F1006">
        <v>3289</v>
      </c>
      <c r="G1006">
        <v>3290</v>
      </c>
      <c r="H1006" t="s">
        <v>31</v>
      </c>
      <c r="I1006" t="str">
        <f t="array" ref="I1006">IFERROR(_xlfn.XLOOKUP(Tabelle7[[#This Row],[NegotiationID]]&amp;"FinalAccept",Tabelle7[NegotiationID]&amp;Tabelle7[ActionType],Tabelle7[ActionType],,0),_xlfn.XLOOKUP(Tabelle7[[#This Row],[NegotiationID]]&amp;"FinalReject",Tabelle7[NegotiationID]&amp;Tabelle7[ActionType],Tabelle7[ActionType],,0))</f>
        <v>FinalAccept</v>
      </c>
      <c r="J1006">
        <v>0.56000000000000005</v>
      </c>
      <c r="K1006">
        <v>0.43380000000000002</v>
      </c>
      <c r="L1006">
        <v>0.99380000000000002</v>
      </c>
      <c r="M1006">
        <v>0.12620000000000001</v>
      </c>
      <c r="N1006">
        <v>161</v>
      </c>
      <c r="O1006">
        <v>4279</v>
      </c>
      <c r="P1006">
        <v>13</v>
      </c>
      <c r="Q1006" s="3" t="s">
        <v>1320</v>
      </c>
    </row>
    <row r="1007" ht="15" customHeight="1">
      <c r="A1007" t="e">
        <f t="shared" ca="1" si="499"/>
        <v>#VALUE!</v>
      </c>
      <c r="B1007" t="e">
        <f t="array" ref="B1007" ca="1">_xlfn.XLOOKUP(Tabelle7[[#This Row],[ExperimentID]]&amp;Tabelle7[[#This Row],[NegotiationID]]&amp;Tabelle7[[#This Row],[MessageID]],ALL_IN_ONE[ExperimentID]&amp;ALL_IN_ONE[NegotiationID]&amp;ALL_IN_ONE[MessageID],ALL_IN_ONE[Gesamt_ID],,0)</f>
        <v>#VALUE!</v>
      </c>
      <c r="C1007">
        <f>IF(AND($F1006=Tabelle7[[#This Row],[ReceiverID]],$G1006=Tabelle7[[#This Row],[SenderID]]),$C1006,IF(ISBLANK($G1006),$C1006,$C1006+1))</f>
        <v>151</v>
      </c>
      <c r="D1007" t="s">
        <v>561</v>
      </c>
      <c r="E1007">
        <v>12509</v>
      </c>
      <c r="F1007">
        <v>3290</v>
      </c>
      <c r="G1007">
        <v>3289</v>
      </c>
      <c r="H1007" t="s">
        <v>31</v>
      </c>
      <c r="I1007" t="str">
        <f t="array" ref="I1007">IFERROR(_xlfn.XLOOKUP(Tabelle7[[#This Row],[NegotiationID]]&amp;"FinalAccept",Tabelle7[NegotiationID]&amp;Tabelle7[ActionType],Tabelle7[ActionType],,0),_xlfn.XLOOKUP(Tabelle7[[#This Row],[NegotiationID]]&amp;"FinalReject",Tabelle7[NegotiationID]&amp;Tabelle7[ActionType],Tabelle7[ActionType],,0))</f>
        <v>FinalAccept</v>
      </c>
      <c r="J1007">
        <v>0.5806</v>
      </c>
      <c r="K1007">
        <v>0.54000000000000004</v>
      </c>
      <c r="L1007">
        <v>1.1206</v>
      </c>
      <c r="M1007">
        <v>0.040599999999999997</v>
      </c>
      <c r="N1007">
        <v>187</v>
      </c>
      <c r="O1007">
        <v>4279</v>
      </c>
      <c r="P1007">
        <v>13</v>
      </c>
      <c r="Q1007" s="3" t="s">
        <v>1321</v>
      </c>
    </row>
    <row r="1008" ht="15" customHeight="1">
      <c r="A1008" t="e">
        <f t="shared" ca="1" si="499"/>
        <v>#VALUE!</v>
      </c>
      <c r="B1008" t="e">
        <f t="array" ref="B1008" ca="1">_xlfn.XLOOKUP(Tabelle7[[#This Row],[ExperimentID]]&amp;Tabelle7[[#This Row],[NegotiationID]]&amp;Tabelle7[[#This Row],[MessageID]],ALL_IN_ONE[ExperimentID]&amp;ALL_IN_ONE[NegotiationID]&amp;ALL_IN_ONE[MessageID],ALL_IN_ONE[Gesamt_ID],,0)</f>
        <v>#VALUE!</v>
      </c>
      <c r="C1008">
        <f>IF(AND($F1007=Tabelle7[[#This Row],[ReceiverID]],$G1007=Tabelle7[[#This Row],[SenderID]]),$C1007,IF(ISBLANK($G1007),$C1007,$C1007+1))</f>
        <v>151</v>
      </c>
      <c r="D1008" t="s">
        <v>561</v>
      </c>
      <c r="E1008">
        <v>13709</v>
      </c>
      <c r="F1008">
        <v>3289</v>
      </c>
      <c r="G1008">
        <v>3290</v>
      </c>
      <c r="H1008" t="s">
        <v>20</v>
      </c>
      <c r="I1008" t="str">
        <f t="array" ref="I1008">IFERROR(_xlfn.XLOOKUP(Tabelle7[[#This Row],[NegotiationID]]&amp;"FinalAccept",Tabelle7[NegotiationID]&amp;Tabelle7[ActionType],Tabelle7[ActionType],,0),_xlfn.XLOOKUP(Tabelle7[[#This Row],[NegotiationID]]&amp;"FinalReject",Tabelle7[NegotiationID]&amp;Tabelle7[ActionType],Tabelle7[ActionType],,0))</f>
        <v>FinalAccept</v>
      </c>
      <c r="J1008">
        <v>0.54000000000000004</v>
      </c>
      <c r="K1008">
        <v>0.5806</v>
      </c>
      <c r="L1008">
        <v>1.1206</v>
      </c>
      <c r="M1008">
        <v>0.040599999999999997</v>
      </c>
      <c r="N1008">
        <v>26</v>
      </c>
      <c r="O1008">
        <v>4279</v>
      </c>
      <c r="P1008">
        <v>13</v>
      </c>
      <c r="Q1008" s="3" t="s">
        <v>1322</v>
      </c>
    </row>
    <row r="1009" ht="15" hidden="1" customHeight="1">
      <c r="A1009" t="e">
        <f t="shared" ca="1" si="499"/>
        <v>#VALUE!</v>
      </c>
      <c r="B1009" t="e">
        <f t="array" ref="B1009" ca="1">_xlfn.XLOOKUP(Tabelle7[[#This Row],[ExperimentID]]&amp;Tabelle7[[#This Row],[NegotiationID]]&amp;Tabelle7[[#This Row],[MessageID]],ALL_IN_ONE[ExperimentID]&amp;ALL_IN_ONE[NegotiationID]&amp;ALL_IN_ONE[MessageID],ALL_IN_ONE[Gesamt_ID],,0)</f>
        <v>#VALUE!</v>
      </c>
      <c r="C1009">
        <f>IF(AND($F1008=Tabelle7[[#This Row],[ReceiverID]],$G1008=Tabelle7[[#This Row],[SenderID]]),$C1008,IF(ISBLANK($G1008),$C1008,$C1008+1))</f>
        <v>152</v>
      </c>
      <c r="D1009" t="s">
        <v>561</v>
      </c>
      <c r="E1009">
        <v>3316</v>
      </c>
      <c r="H1009" t="s">
        <v>6019</v>
      </c>
      <c r="I1009" t="e">
        <f t="array" ref="I1009">IFERROR(_xlfn.XLOOKUP(Tabelle7[[#This Row],[NegotiationID]]&amp;"FinalAccept",Tabelle7[NegotiationID]&amp;Tabelle7[ActionType],Tabelle7[ActionType],,0),_xlfn.XLOOKUP(Tabelle7[[#This Row],[NegotiationID]]&amp;"FinalReject",Tabelle7[NegotiationID]&amp;Tabelle7[ActionType],Tabelle7[ActionType],,0))</f>
        <v>#N/A</v>
      </c>
      <c r="N1009">
        <v>21</v>
      </c>
      <c r="O1009">
        <v>1897</v>
      </c>
      <c r="P1009">
        <v>11</v>
      </c>
      <c r="Q1009" t="s">
        <v>6020</v>
      </c>
    </row>
    <row r="1010" ht="15" hidden="1" customHeight="1">
      <c r="A1010" t="e">
        <f t="shared" ca="1" si="499"/>
        <v>#VALUE!</v>
      </c>
      <c r="B1010" t="e">
        <f t="array" ref="B1010" ca="1">_xlfn.XLOOKUP(Tabelle7[[#This Row],[ExperimentID]]&amp;Tabelle7[[#This Row],[NegotiationID]]&amp;Tabelle7[[#This Row],[MessageID]],ALL_IN_ONE[ExperimentID]&amp;ALL_IN_ONE[NegotiationID]&amp;ALL_IN_ONE[MessageID],ALL_IN_ONE[Gesamt_ID],,0)</f>
        <v>#VALUE!</v>
      </c>
      <c r="C1010">
        <f>IF(AND($F1009=Tabelle7[[#This Row],[ReceiverID]],$G1009=Tabelle7[[#This Row],[SenderID]]),$C1009,IF(ISBLANK($G1009),$C1009,$C1009+1))</f>
        <v>152</v>
      </c>
      <c r="D1010" t="s">
        <v>561</v>
      </c>
      <c r="E1010">
        <v>8354</v>
      </c>
      <c r="F1010">
        <v>3318</v>
      </c>
      <c r="G1010">
        <v>3317</v>
      </c>
      <c r="H1010" t="s">
        <v>19</v>
      </c>
      <c r="I1010" t="e">
        <f t="array" ref="I1010">IFERROR(_xlfn.XLOOKUP(Tabelle7[[#This Row],[NegotiationID]]&amp;"FinalAccept",Tabelle7[NegotiationID]&amp;Tabelle7[ActionType],Tabelle7[ActionType],,0),_xlfn.XLOOKUP(Tabelle7[[#This Row],[NegotiationID]]&amp;"FinalReject",Tabelle7[NegotiationID]&amp;Tabelle7[ActionType],Tabelle7[ActionType],,0))</f>
        <v>#N/A</v>
      </c>
      <c r="J1010">
        <v>0.89019999999999999</v>
      </c>
      <c r="K1010">
        <v>0.52400000000000002</v>
      </c>
      <c r="L1010">
        <v>1.4141999999999999</v>
      </c>
      <c r="M1010">
        <v>0.36620000000000003</v>
      </c>
      <c r="N1010">
        <v>230</v>
      </c>
      <c r="O1010">
        <v>1897</v>
      </c>
      <c r="P1010">
        <v>11</v>
      </c>
      <c r="Q1010" s="3" t="s">
        <v>6299</v>
      </c>
    </row>
    <row r="1011" ht="15" hidden="1" customHeight="1">
      <c r="A1011" t="e">
        <f t="shared" ca="1" si="499"/>
        <v>#VALUE!</v>
      </c>
      <c r="B1011" t="e">
        <f t="array" ref="B1011" ca="1">_xlfn.XLOOKUP(Tabelle7[[#This Row],[ExperimentID]]&amp;Tabelle7[[#This Row],[NegotiationID]]&amp;Tabelle7[[#This Row],[MessageID]],ALL_IN_ONE[ExperimentID]&amp;ALL_IN_ONE[NegotiationID]&amp;ALL_IN_ONE[MessageID],ALL_IN_ONE[Gesamt_ID],,0)</f>
        <v>#VALUE!</v>
      </c>
      <c r="C1011">
        <f>IF(AND($F1010=Tabelle7[[#This Row],[ReceiverID]],$G1010=Tabelle7[[#This Row],[SenderID]]),$C1010,IF(ISBLANK($G1010),$C1010,$C1010+1))</f>
        <v>152</v>
      </c>
      <c r="D1011" t="s">
        <v>561</v>
      </c>
      <c r="E1011">
        <v>8438</v>
      </c>
      <c r="F1011">
        <v>3317</v>
      </c>
      <c r="G1011">
        <v>3318</v>
      </c>
      <c r="H1011" t="s">
        <v>31</v>
      </c>
      <c r="I1011" t="e">
        <f t="array" ref="I1011">IFERROR(_xlfn.XLOOKUP(Tabelle7[[#This Row],[NegotiationID]]&amp;"FinalAccept",Tabelle7[NegotiationID]&amp;Tabelle7[ActionType],Tabelle7[ActionType],,0),_xlfn.XLOOKUP(Tabelle7[[#This Row],[NegotiationID]]&amp;"FinalReject",Tabelle7[NegotiationID]&amp;Tabelle7[ActionType],Tabelle7[ActionType],,0))</f>
        <v>#N/A</v>
      </c>
      <c r="J1011">
        <v>0.86860000000000004</v>
      </c>
      <c r="K1011">
        <v>0.16139999999999999</v>
      </c>
      <c r="L1011">
        <v>1.03</v>
      </c>
      <c r="M1011">
        <v>0.70720000000000005</v>
      </c>
      <c r="N1011">
        <v>297</v>
      </c>
      <c r="O1011">
        <v>1897</v>
      </c>
      <c r="P1011">
        <v>11</v>
      </c>
      <c r="Q1011" s="3" t="s">
        <v>6300</v>
      </c>
    </row>
    <row r="1012" ht="15" hidden="1" customHeight="1">
      <c r="A1012" t="e">
        <f t="shared" ca="1" si="499"/>
        <v>#VALUE!</v>
      </c>
      <c r="B1012" t="e">
        <f t="array" ref="B1012" ca="1">_xlfn.XLOOKUP(Tabelle7[[#This Row],[ExperimentID]]&amp;Tabelle7[[#This Row],[NegotiationID]]&amp;Tabelle7[[#This Row],[MessageID]],ALL_IN_ONE[ExperimentID]&amp;ALL_IN_ONE[NegotiationID]&amp;ALL_IN_ONE[MessageID],ALL_IN_ONE[Gesamt_ID],,0)</f>
        <v>#VALUE!</v>
      </c>
      <c r="C1012">
        <f>IF(AND($F1011=Tabelle7[[#This Row],[ReceiverID]],$G1011=Tabelle7[[#This Row],[SenderID]]),$C1011,IF(ISBLANK($G1011),$C1011,$C1011+1))</f>
        <v>152</v>
      </c>
      <c r="D1012" t="s">
        <v>561</v>
      </c>
      <c r="E1012">
        <v>8657</v>
      </c>
      <c r="F1012">
        <v>3318</v>
      </c>
      <c r="G1012">
        <v>3317</v>
      </c>
      <c r="H1012" t="s">
        <v>31</v>
      </c>
      <c r="I1012" t="e">
        <f t="array" ref="I1012">IFERROR(_xlfn.XLOOKUP(Tabelle7[[#This Row],[NegotiationID]]&amp;"FinalAccept",Tabelle7[NegotiationID]&amp;Tabelle7[ActionType],Tabelle7[ActionType],,0),_xlfn.XLOOKUP(Tabelle7[[#This Row],[NegotiationID]]&amp;"FinalReject",Tabelle7[NegotiationID]&amp;Tabelle7[ActionType],Tabelle7[ActionType],,0))</f>
        <v>#N/A</v>
      </c>
      <c r="J1012">
        <v>0.76800000000000002</v>
      </c>
      <c r="K1012">
        <v>0.32919999999999999</v>
      </c>
      <c r="L1012">
        <v>1.0972</v>
      </c>
      <c r="M1012">
        <v>0.43880000000000002</v>
      </c>
      <c r="N1012">
        <v>395</v>
      </c>
      <c r="O1012">
        <v>1897</v>
      </c>
      <c r="P1012">
        <v>11</v>
      </c>
      <c r="Q1012" s="3" t="s">
        <v>6301</v>
      </c>
    </row>
    <row r="1013" ht="15" hidden="1" customHeight="1">
      <c r="A1013" t="e">
        <f t="shared" ca="1" si="499"/>
        <v>#VALUE!</v>
      </c>
      <c r="B1013" t="e">
        <f t="array" ref="B1013" ca="1">_xlfn.XLOOKUP(Tabelle7[[#This Row],[ExperimentID]]&amp;Tabelle7[[#This Row],[NegotiationID]]&amp;Tabelle7[[#This Row],[MessageID]],ALL_IN_ONE[ExperimentID]&amp;ALL_IN_ONE[NegotiationID]&amp;ALL_IN_ONE[MessageID],ALL_IN_ONE[Gesamt_ID],,0)</f>
        <v>#VALUE!</v>
      </c>
      <c r="C1013">
        <f>IF(AND($F1012=Tabelle7[[#This Row],[ReceiverID]],$G1012=Tabelle7[[#This Row],[SenderID]]),$C1012,IF(ISBLANK($G1012),$C1012,$C1012+1))</f>
        <v>152</v>
      </c>
      <c r="D1013" t="s">
        <v>561</v>
      </c>
      <c r="E1013">
        <v>9392</v>
      </c>
      <c r="F1013">
        <v>3317</v>
      </c>
      <c r="G1013">
        <v>3318</v>
      </c>
      <c r="H1013" t="s">
        <v>31</v>
      </c>
      <c r="I1013" t="e">
        <f t="array" ref="I1013">IFERROR(_xlfn.XLOOKUP(Tabelle7[[#This Row],[NegotiationID]]&amp;"FinalAccept",Tabelle7[NegotiationID]&amp;Tabelle7[ActionType],Tabelle7[ActionType],,0),_xlfn.XLOOKUP(Tabelle7[[#This Row],[NegotiationID]]&amp;"FinalReject",Tabelle7[NegotiationID]&amp;Tabelle7[ActionType],Tabelle7[ActionType],,0))</f>
        <v>#N/A</v>
      </c>
      <c r="J1013">
        <v>0.75519999999999998</v>
      </c>
      <c r="K1013">
        <v>0.36680000000000001</v>
      </c>
      <c r="L1013">
        <v>1.1220000000000001</v>
      </c>
      <c r="M1013">
        <v>0.38840000000000002</v>
      </c>
      <c r="N1013">
        <v>158</v>
      </c>
      <c r="O1013">
        <v>1897</v>
      </c>
      <c r="P1013">
        <v>11</v>
      </c>
      <c r="Q1013" s="3" t="s">
        <v>6302</v>
      </c>
    </row>
    <row r="1014" ht="15" hidden="1" customHeight="1">
      <c r="A1014" t="e">
        <f t="shared" ca="1" si="499"/>
        <v>#VALUE!</v>
      </c>
      <c r="B1014" t="e">
        <f t="array" ref="B1014" ca="1">_xlfn.XLOOKUP(Tabelle7[[#This Row],[ExperimentID]]&amp;Tabelle7[[#This Row],[NegotiationID]]&amp;Tabelle7[[#This Row],[MessageID]],ALL_IN_ONE[ExperimentID]&amp;ALL_IN_ONE[NegotiationID]&amp;ALL_IN_ONE[MessageID],ALL_IN_ONE[Gesamt_ID],,0)</f>
        <v>#VALUE!</v>
      </c>
      <c r="C1014">
        <f>IF(AND($F1013=Tabelle7[[#This Row],[ReceiverID]],$G1013=Tabelle7[[#This Row],[SenderID]]),$C1013,IF(ISBLANK($G1013),$C1013,$C1013+1))</f>
        <v>152</v>
      </c>
      <c r="D1014" t="s">
        <v>561</v>
      </c>
      <c r="E1014">
        <v>9415</v>
      </c>
      <c r="F1014">
        <v>3318</v>
      </c>
      <c r="G1014">
        <v>3317</v>
      </c>
      <c r="H1014" t="s">
        <v>31</v>
      </c>
      <c r="I1014" t="e">
        <f t="array" ref="I1014">IFERROR(_xlfn.XLOOKUP(Tabelle7[[#This Row],[NegotiationID]]&amp;"FinalAccept",Tabelle7[NegotiationID]&amp;Tabelle7[ActionType],Tabelle7[ActionType],,0),_xlfn.XLOOKUP(Tabelle7[[#This Row],[NegotiationID]]&amp;"FinalReject",Tabelle7[NegotiationID]&amp;Tabelle7[ActionType],Tabelle7[ActionType],,0))</f>
        <v>#N/A</v>
      </c>
      <c r="J1014">
        <v>0.71599999999999997</v>
      </c>
      <c r="K1014">
        <v>0.3352</v>
      </c>
      <c r="L1014">
        <v>1.0511999999999999</v>
      </c>
      <c r="M1014">
        <v>0.38080000000000003</v>
      </c>
      <c r="N1014">
        <v>247</v>
      </c>
      <c r="O1014">
        <v>1897</v>
      </c>
      <c r="P1014">
        <v>11</v>
      </c>
      <c r="Q1014" s="3" t="s">
        <v>6303</v>
      </c>
    </row>
    <row r="1015" ht="15" hidden="1" customHeight="1">
      <c r="A1015" t="e">
        <f t="shared" ca="1" si="499"/>
        <v>#VALUE!</v>
      </c>
      <c r="B1015" t="e">
        <f t="array" ref="B1015" ca="1">_xlfn.XLOOKUP(Tabelle7[[#This Row],[ExperimentID]]&amp;Tabelle7[[#This Row],[NegotiationID]]&amp;Tabelle7[[#This Row],[MessageID]],ALL_IN_ONE[ExperimentID]&amp;ALL_IN_ONE[NegotiationID]&amp;ALL_IN_ONE[MessageID],ALL_IN_ONE[Gesamt_ID],,0)</f>
        <v>#VALUE!</v>
      </c>
      <c r="C1015">
        <f>IF(AND($F1014=Tabelle7[[#This Row],[ReceiverID]],$G1014=Tabelle7[[#This Row],[SenderID]]),$C1014,IF(ISBLANK($G1014),$C1014,$C1014+1))</f>
        <v>152</v>
      </c>
      <c r="D1015" t="s">
        <v>561</v>
      </c>
      <c r="E1015">
        <v>9641</v>
      </c>
      <c r="F1015">
        <v>3317</v>
      </c>
      <c r="G1015">
        <v>3318</v>
      </c>
      <c r="H1015" t="s">
        <v>31</v>
      </c>
      <c r="I1015" t="e">
        <f t="array" ref="I1015">IFERROR(_xlfn.XLOOKUP(Tabelle7[[#This Row],[NegotiationID]]&amp;"FinalAccept",Tabelle7[NegotiationID]&amp;Tabelle7[ActionType],Tabelle7[ActionType],,0),_xlfn.XLOOKUP(Tabelle7[[#This Row],[NegotiationID]]&amp;"FinalReject",Tabelle7[NegotiationID]&amp;Tabelle7[ActionType],Tabelle7[ActionType],,0))</f>
        <v>#N/A</v>
      </c>
      <c r="J1015">
        <v>0.62380000000000002</v>
      </c>
      <c r="K1015">
        <v>0.40279999999999999</v>
      </c>
      <c r="L1015">
        <v>1.0266</v>
      </c>
      <c r="M1015">
        <v>0.221</v>
      </c>
      <c r="N1015">
        <v>95</v>
      </c>
      <c r="O1015">
        <v>1897</v>
      </c>
      <c r="P1015">
        <v>11</v>
      </c>
      <c r="Q1015" s="3" t="s">
        <v>6304</v>
      </c>
    </row>
    <row r="1016" ht="15" hidden="1" customHeight="1">
      <c r="A1016" t="e">
        <f t="shared" ca="1" si="499"/>
        <v>#VALUE!</v>
      </c>
      <c r="B1016" t="e">
        <f t="array" ref="B1016" ca="1">_xlfn.XLOOKUP(Tabelle7[[#This Row],[ExperimentID]]&amp;Tabelle7[[#This Row],[NegotiationID]]&amp;Tabelle7[[#This Row],[MessageID]],ALL_IN_ONE[ExperimentID]&amp;ALL_IN_ONE[NegotiationID]&amp;ALL_IN_ONE[MessageID],ALL_IN_ONE[Gesamt_ID],,0)</f>
        <v>#VALUE!</v>
      </c>
      <c r="C1016">
        <f>IF(AND($F1015=Tabelle7[[#This Row],[ReceiverID]],$G1015=Tabelle7[[#This Row],[SenderID]]),$C1015,IF(ISBLANK($G1015),$C1015,$C1015+1))</f>
        <v>152</v>
      </c>
      <c r="D1016" t="s">
        <v>561</v>
      </c>
      <c r="E1016">
        <v>9675</v>
      </c>
      <c r="F1016">
        <v>3318</v>
      </c>
      <c r="G1016">
        <v>3317</v>
      </c>
      <c r="H1016" t="s">
        <v>31</v>
      </c>
      <c r="I1016" t="e">
        <f t="array" ref="I1016">IFERROR(_xlfn.XLOOKUP(Tabelle7[[#This Row],[NegotiationID]]&amp;"FinalAccept",Tabelle7[NegotiationID]&amp;Tabelle7[ActionType],Tabelle7[ActionType],,0),_xlfn.XLOOKUP(Tabelle7[[#This Row],[NegotiationID]]&amp;"FinalReject",Tabelle7[NegotiationID]&amp;Tabelle7[ActionType],Tabelle7[ActionType],,0))</f>
        <v>#N/A</v>
      </c>
      <c r="J1016">
        <v>0.76800000000000002</v>
      </c>
      <c r="K1016">
        <v>0.32919999999999999</v>
      </c>
      <c r="L1016">
        <v>1.0972</v>
      </c>
      <c r="M1016">
        <v>0.43880000000000002</v>
      </c>
      <c r="N1016">
        <v>228</v>
      </c>
      <c r="O1016">
        <v>1897</v>
      </c>
      <c r="P1016">
        <v>11</v>
      </c>
      <c r="Q1016" s="3" t="s">
        <v>6305</v>
      </c>
    </row>
    <row r="1017" ht="15" hidden="1" customHeight="1">
      <c r="A1017" t="e">
        <f t="shared" ca="1" si="499"/>
        <v>#VALUE!</v>
      </c>
      <c r="B1017" t="e">
        <f t="array" ref="B1017" ca="1">_xlfn.XLOOKUP(Tabelle7[[#This Row],[ExperimentID]]&amp;Tabelle7[[#This Row],[NegotiationID]]&amp;Tabelle7[[#This Row],[MessageID]],ALL_IN_ONE[ExperimentID]&amp;ALL_IN_ONE[NegotiationID]&amp;ALL_IN_ONE[MessageID],ALL_IN_ONE[Gesamt_ID],,0)</f>
        <v>#VALUE!</v>
      </c>
      <c r="C1017">
        <f>IF(AND($F1016=Tabelle7[[#This Row],[ReceiverID]],$G1016=Tabelle7[[#This Row],[SenderID]]),$C1016,IF(ISBLANK($G1016),$C1016,$C1016+1))</f>
        <v>152</v>
      </c>
      <c r="D1017" t="s">
        <v>561</v>
      </c>
      <c r="E1017">
        <v>11899</v>
      </c>
      <c r="F1017">
        <v>3317</v>
      </c>
      <c r="G1017">
        <v>3318</v>
      </c>
      <c r="H1017" t="s">
        <v>31</v>
      </c>
      <c r="I1017" t="e">
        <f t="array" ref="I1017">IFERROR(_xlfn.XLOOKUP(Tabelle7[[#This Row],[NegotiationID]]&amp;"FinalAccept",Tabelle7[NegotiationID]&amp;Tabelle7[ActionType],Tabelle7[ActionType],,0),_xlfn.XLOOKUP(Tabelle7[[#This Row],[NegotiationID]]&amp;"FinalReject",Tabelle7[NegotiationID]&amp;Tabelle7[ActionType],Tabelle7[ActionType],,0))</f>
        <v>#N/A</v>
      </c>
      <c r="J1017">
        <v>0.50919999999999999</v>
      </c>
      <c r="K1017">
        <v>0.58799999999999997</v>
      </c>
      <c r="L1017">
        <v>1.0972</v>
      </c>
      <c r="M1017">
        <v>0.078799999999999995</v>
      </c>
      <c r="N1017">
        <v>172</v>
      </c>
      <c r="O1017">
        <v>1897</v>
      </c>
      <c r="P1017">
        <v>11</v>
      </c>
      <c r="Q1017" s="3" t="s">
        <v>6306</v>
      </c>
    </row>
    <row r="1018" ht="15" hidden="1" customHeight="1">
      <c r="A1018" t="e">
        <f t="shared" ca="1" si="499"/>
        <v>#VALUE!</v>
      </c>
      <c r="B1018" t="e">
        <f t="array" ref="B1018" ca="1">_xlfn.XLOOKUP(Tabelle7[[#This Row],[ExperimentID]]&amp;Tabelle7[[#This Row],[NegotiationID]]&amp;Tabelle7[[#This Row],[MessageID]],ALL_IN_ONE[ExperimentID]&amp;ALL_IN_ONE[NegotiationID]&amp;ALL_IN_ONE[MessageID],ALL_IN_ONE[Gesamt_ID],,0)</f>
        <v>#VALUE!</v>
      </c>
      <c r="C1018">
        <f>IF(AND($F1017=Tabelle7[[#This Row],[ReceiverID]],$G1017=Tabelle7[[#This Row],[SenderID]]),$C1017,IF(ISBLANK($G1017),$C1017,$C1017+1))</f>
        <v>152</v>
      </c>
      <c r="D1018" t="s">
        <v>561</v>
      </c>
      <c r="E1018">
        <v>11922</v>
      </c>
      <c r="F1018">
        <v>3318</v>
      </c>
      <c r="G1018">
        <v>3317</v>
      </c>
      <c r="H1018" t="s">
        <v>22</v>
      </c>
      <c r="I1018" t="e">
        <f t="array" ref="I1018">IFERROR(_xlfn.XLOOKUP(Tabelle7[[#This Row],[NegotiationID]]&amp;"FinalAccept",Tabelle7[NegotiationID]&amp;Tabelle7[ActionType],Tabelle7[ActionType],,0),_xlfn.XLOOKUP(Tabelle7[[#This Row],[NegotiationID]]&amp;"FinalReject",Tabelle7[NegotiationID]&amp;Tabelle7[ActionType],Tabelle7[ActionType],,0))</f>
        <v>#N/A</v>
      </c>
      <c r="N1018">
        <v>32</v>
      </c>
      <c r="O1018">
        <v>1897</v>
      </c>
      <c r="P1018">
        <v>11</v>
      </c>
      <c r="Q1018" s="3" t="s">
        <v>6307</v>
      </c>
    </row>
    <row r="1019" ht="15" hidden="1" customHeight="1">
      <c r="A1019" t="e">
        <f t="shared" ca="1" si="499"/>
        <v>#VALUE!</v>
      </c>
      <c r="B1019" t="e">
        <f t="array" ref="B1019" ca="1">_xlfn.XLOOKUP(Tabelle7[[#This Row],[ExperimentID]]&amp;Tabelle7[[#This Row],[NegotiationID]]&amp;Tabelle7[[#This Row],[MessageID]],ALL_IN_ONE[ExperimentID]&amp;ALL_IN_ONE[NegotiationID]&amp;ALL_IN_ONE[MessageID],ALL_IN_ONE[Gesamt_ID],,0)</f>
        <v>#VALUE!</v>
      </c>
      <c r="C1019">
        <f>IF(AND($F1018=Tabelle7[[#This Row],[ReceiverID]],$G1018=Tabelle7[[#This Row],[SenderID]]),$C1018,IF(ISBLANK($G1018),$C1018,$C1018+1))</f>
        <v>152</v>
      </c>
      <c r="D1019" t="s">
        <v>561</v>
      </c>
      <c r="E1019">
        <v>11984</v>
      </c>
      <c r="F1019">
        <v>3317</v>
      </c>
      <c r="G1019">
        <v>3318</v>
      </c>
      <c r="H1019" t="s">
        <v>24</v>
      </c>
      <c r="I1019" t="e">
        <f t="array" ref="I1019">IFERROR(_xlfn.XLOOKUP(Tabelle7[[#This Row],[NegotiationID]]&amp;"FinalAccept",Tabelle7[NegotiationID]&amp;Tabelle7[ActionType],Tabelle7[ActionType],,0),_xlfn.XLOOKUP(Tabelle7[[#This Row],[NegotiationID]]&amp;"FinalReject",Tabelle7[NegotiationID]&amp;Tabelle7[ActionType],Tabelle7[ActionType],,0))</f>
        <v>#N/A</v>
      </c>
      <c r="N1019">
        <v>22</v>
      </c>
      <c r="O1019">
        <v>1897</v>
      </c>
      <c r="P1019">
        <v>11</v>
      </c>
      <c r="Q1019" s="3" t="s">
        <v>6308</v>
      </c>
    </row>
    <row r="1020" ht="15" hidden="1" customHeight="1">
      <c r="A1020" t="e">
        <f t="shared" ca="1" si="499"/>
        <v>#VALUE!</v>
      </c>
      <c r="B1020" t="e">
        <f t="array" ref="B1020" ca="1">_xlfn.XLOOKUP(Tabelle7[[#This Row],[ExperimentID]]&amp;Tabelle7[[#This Row],[NegotiationID]]&amp;Tabelle7[[#This Row],[MessageID]],ALL_IN_ONE[ExperimentID]&amp;ALL_IN_ONE[NegotiationID]&amp;ALL_IN_ONE[MessageID],ALL_IN_ONE[Gesamt_ID],,0)</f>
        <v>#VALUE!</v>
      </c>
      <c r="C1020">
        <f>IF(AND($F1019=Tabelle7[[#This Row],[ReceiverID]],$G1019=Tabelle7[[#This Row],[SenderID]]),$C1019,IF(ISBLANK($G1019),$C1019,$C1019+1))</f>
        <v>153</v>
      </c>
      <c r="D1020" t="s">
        <v>561</v>
      </c>
      <c r="E1020">
        <v>3344</v>
      </c>
      <c r="H1020" t="s">
        <v>6019</v>
      </c>
      <c r="I1020" t="str">
        <f t="array" ref="I1020">IFERROR(_xlfn.XLOOKUP(Tabelle7[[#This Row],[NegotiationID]]&amp;"FinalAccept",Tabelle7[NegotiationID]&amp;Tabelle7[ActionType],Tabelle7[ActionType],,0),_xlfn.XLOOKUP(Tabelle7[[#This Row],[NegotiationID]]&amp;"FinalReject",Tabelle7[NegotiationID]&amp;Tabelle7[ActionType],Tabelle7[ActionType],,0))</f>
        <v>FinalAccept</v>
      </c>
      <c r="N1020">
        <v>21</v>
      </c>
      <c r="O1020">
        <v>1624</v>
      </c>
      <c r="P1020">
        <v>13</v>
      </c>
      <c r="Q1020" t="s">
        <v>6020</v>
      </c>
    </row>
    <row r="1021" ht="15" customHeight="1">
      <c r="A1021" t="e">
        <f t="shared" ca="1" si="499"/>
        <v>#VALUE!</v>
      </c>
      <c r="B1021" t="e">
        <f t="array" ref="B1021" ca="1">_xlfn.XLOOKUP(Tabelle7[[#This Row],[ExperimentID]]&amp;Tabelle7[[#This Row],[NegotiationID]]&amp;Tabelle7[[#This Row],[MessageID]],ALL_IN_ONE[ExperimentID]&amp;ALL_IN_ONE[NegotiationID]&amp;ALL_IN_ONE[MessageID],ALL_IN_ONE[Gesamt_ID],,0)</f>
        <v>#VALUE!</v>
      </c>
      <c r="C1021">
        <f>IF(AND($F1020=Tabelle7[[#This Row],[ReceiverID]],$G1020=Tabelle7[[#This Row],[SenderID]]),$C1020,IF(ISBLANK($G1020),$C1020,$C1020+1))</f>
        <v>153</v>
      </c>
      <c r="D1021" t="s">
        <v>561</v>
      </c>
      <c r="E1021">
        <v>8918</v>
      </c>
      <c r="F1021">
        <v>3346</v>
      </c>
      <c r="G1021">
        <v>3345</v>
      </c>
      <c r="H1021" t="s">
        <v>158</v>
      </c>
      <c r="I1021" t="str">
        <f t="array" ref="I1021">IFERROR(_xlfn.XLOOKUP(Tabelle7[[#This Row],[NegotiationID]]&amp;"FinalAccept",Tabelle7[NegotiationID]&amp;Tabelle7[ActionType],Tabelle7[ActionType],,0),_xlfn.XLOOKUP(Tabelle7[[#This Row],[NegotiationID]]&amp;"FinalReject",Tabelle7[NegotiationID]&amp;Tabelle7[ActionType],Tabelle7[ActionType],,0))</f>
        <v>FinalAccept</v>
      </c>
      <c r="J1021">
        <v>0.066600000000000006</v>
      </c>
      <c r="K1021">
        <v>0.69999999999999996</v>
      </c>
      <c r="L1021">
        <v>0.76659999999999995</v>
      </c>
      <c r="M1021">
        <v>0.63339999999999996</v>
      </c>
      <c r="N1021">
        <v>40</v>
      </c>
      <c r="O1021">
        <v>1624</v>
      </c>
      <c r="P1021">
        <v>13</v>
      </c>
      <c r="Q1021" s="3" t="s">
        <v>1323</v>
      </c>
    </row>
    <row r="1022" ht="15" hidden="1" customHeight="1">
      <c r="A1022" t="e">
        <f t="shared" ca="1" si="499"/>
        <v>#VALUE!</v>
      </c>
      <c r="B1022" t="e">
        <f t="array" ref="B1022" ca="1">_xlfn.XLOOKUP(Tabelle7[[#This Row],[ExperimentID]]&amp;Tabelle7[[#This Row],[NegotiationID]]&amp;Tabelle7[[#This Row],[MessageID]],ALL_IN_ONE[ExperimentID]&amp;ALL_IN_ONE[NegotiationID]&amp;ALL_IN_ONE[MessageID],ALL_IN_ONE[Gesamt_ID],,0)</f>
        <v>#VALUE!</v>
      </c>
      <c r="C1022">
        <f>IF(AND($F1021=Tabelle7[[#This Row],[ReceiverID]],$G1021=Tabelle7[[#This Row],[SenderID]]),$C1021,IF(ISBLANK($G1021),$C1021,$C1021+1))</f>
        <v>153</v>
      </c>
      <c r="D1022" t="s">
        <v>561</v>
      </c>
      <c r="E1022">
        <v>9168</v>
      </c>
      <c r="F1022">
        <v>3345</v>
      </c>
      <c r="G1022">
        <v>3346</v>
      </c>
      <c r="H1022" t="s">
        <v>22</v>
      </c>
      <c r="I1022" t="str">
        <f t="array" ref="I1022">IFERROR(_xlfn.XLOOKUP(Tabelle7[[#This Row],[NegotiationID]]&amp;"FinalAccept",Tabelle7[NegotiationID]&amp;Tabelle7[ActionType],Tabelle7[ActionType],,0),_xlfn.XLOOKUP(Tabelle7[[#This Row],[NegotiationID]]&amp;"FinalReject",Tabelle7[NegotiationID]&amp;Tabelle7[ActionType],Tabelle7[ActionType],,0))</f>
        <v>FinalAccept</v>
      </c>
      <c r="N1022">
        <v>44</v>
      </c>
      <c r="O1022">
        <v>1624</v>
      </c>
      <c r="P1022">
        <v>13</v>
      </c>
      <c r="Q1022" s="3" t="s">
        <v>6309</v>
      </c>
    </row>
    <row r="1023" ht="15" customHeight="1">
      <c r="A1023" t="e">
        <f t="shared" ca="1" si="499"/>
        <v>#VALUE!</v>
      </c>
      <c r="B1023" t="e">
        <f t="array" ref="B1023" ca="1">_xlfn.XLOOKUP(Tabelle7[[#This Row],[ExperimentID]]&amp;Tabelle7[[#This Row],[NegotiationID]]&amp;Tabelle7[[#This Row],[MessageID]],ALL_IN_ONE[ExperimentID]&amp;ALL_IN_ONE[NegotiationID]&amp;ALL_IN_ONE[MessageID],ALL_IN_ONE[Gesamt_ID],,0)</f>
        <v>#VALUE!</v>
      </c>
      <c r="C1023">
        <f>IF(AND($F1022=Tabelle7[[#This Row],[ReceiverID]],$G1022=Tabelle7[[#This Row],[SenderID]]),$C1022,IF(ISBLANK($G1022),$C1022,$C1022+1))</f>
        <v>153</v>
      </c>
      <c r="D1023" t="s">
        <v>561</v>
      </c>
      <c r="E1023">
        <v>9251</v>
      </c>
      <c r="F1023">
        <v>3346</v>
      </c>
      <c r="G1023">
        <v>3345</v>
      </c>
      <c r="H1023" t="s">
        <v>158</v>
      </c>
      <c r="I1023" t="str">
        <f t="array" ref="I1023">IFERROR(_xlfn.XLOOKUP(Tabelle7[[#This Row],[NegotiationID]]&amp;"FinalAccept",Tabelle7[NegotiationID]&amp;Tabelle7[ActionType],Tabelle7[ActionType],,0),_xlfn.XLOOKUP(Tabelle7[[#This Row],[NegotiationID]]&amp;"FinalReject",Tabelle7[NegotiationID]&amp;Tabelle7[ActionType],Tabelle7[ActionType],,0))</f>
        <v>FinalAccept</v>
      </c>
      <c r="J1023">
        <v>0.50900000000000001</v>
      </c>
      <c r="K1023">
        <v>0.29999999999999999</v>
      </c>
      <c r="L1023">
        <v>0.80900000000000005</v>
      </c>
      <c r="M1023">
        <v>0.20899999999999999</v>
      </c>
      <c r="N1023">
        <v>73</v>
      </c>
      <c r="O1023">
        <v>1624</v>
      </c>
      <c r="P1023">
        <v>13</v>
      </c>
      <c r="Q1023" s="3" t="s">
        <v>1324</v>
      </c>
    </row>
    <row r="1024" ht="15" customHeight="1">
      <c r="A1024" t="e">
        <f t="shared" ca="1" si="499"/>
        <v>#VALUE!</v>
      </c>
      <c r="B1024" t="e">
        <f t="array" ref="B1024" ca="1">_xlfn.XLOOKUP(Tabelle7[[#This Row],[ExperimentID]]&amp;Tabelle7[[#This Row],[NegotiationID]]&amp;Tabelle7[[#This Row],[MessageID]],ALL_IN_ONE[ExperimentID]&amp;ALL_IN_ONE[NegotiationID]&amp;ALL_IN_ONE[MessageID],ALL_IN_ONE[Gesamt_ID],,0)</f>
        <v>#VALUE!</v>
      </c>
      <c r="C1024">
        <f>IF(AND($F1023=Tabelle7[[#This Row],[ReceiverID]],$G1023=Tabelle7[[#This Row],[SenderID]]),$C1023,IF(ISBLANK($G1023),$C1023,$C1023+1))</f>
        <v>153</v>
      </c>
      <c r="D1024" t="s">
        <v>561</v>
      </c>
      <c r="E1024">
        <v>9288</v>
      </c>
      <c r="F1024">
        <v>3345</v>
      </c>
      <c r="G1024">
        <v>3346</v>
      </c>
      <c r="H1024" t="s">
        <v>31</v>
      </c>
      <c r="I1024" t="str">
        <f t="array" ref="I1024">IFERROR(_xlfn.XLOOKUP(Tabelle7[[#This Row],[NegotiationID]]&amp;"FinalAccept",Tabelle7[NegotiationID]&amp;Tabelle7[ActionType],Tabelle7[ActionType],,0),_xlfn.XLOOKUP(Tabelle7[[#This Row],[NegotiationID]]&amp;"FinalReject",Tabelle7[NegotiationID]&amp;Tabelle7[ActionType],Tabelle7[ActionType],,0))</f>
        <v>FinalAccept</v>
      </c>
      <c r="J1024">
        <v>0.754</v>
      </c>
      <c r="K1024">
        <v>0.34660000000000002</v>
      </c>
      <c r="L1024">
        <v>1.1006</v>
      </c>
      <c r="M1024">
        <v>0.40739999999999998</v>
      </c>
      <c r="N1024">
        <v>159</v>
      </c>
      <c r="O1024">
        <v>1624</v>
      </c>
      <c r="P1024">
        <v>13</v>
      </c>
      <c r="Q1024" s="3" t="s">
        <v>1325</v>
      </c>
    </row>
    <row r="1025" ht="15" customHeight="1">
      <c r="A1025" t="e">
        <f t="shared" ca="1" si="499"/>
        <v>#VALUE!</v>
      </c>
      <c r="B1025" t="e">
        <f t="array" ref="B1025" ca="1">_xlfn.XLOOKUP(Tabelle7[[#This Row],[ExperimentID]]&amp;Tabelle7[[#This Row],[NegotiationID]]&amp;Tabelle7[[#This Row],[MessageID]],ALL_IN_ONE[ExperimentID]&amp;ALL_IN_ONE[NegotiationID]&amp;ALL_IN_ONE[MessageID],ALL_IN_ONE[Gesamt_ID],,0)</f>
        <v>#VALUE!</v>
      </c>
      <c r="C1025">
        <f>IF(AND($F1024=Tabelle7[[#This Row],[ReceiverID]],$G1024=Tabelle7[[#This Row],[SenderID]]),$C1024,IF(ISBLANK($G1024),$C1024,$C1024+1))</f>
        <v>153</v>
      </c>
      <c r="D1025" t="s">
        <v>561</v>
      </c>
      <c r="E1025">
        <v>9386</v>
      </c>
      <c r="F1025">
        <v>3346</v>
      </c>
      <c r="G1025">
        <v>3345</v>
      </c>
      <c r="H1025" t="s">
        <v>31</v>
      </c>
      <c r="I1025" t="str">
        <f t="array" ref="I1025">IFERROR(_xlfn.XLOOKUP(Tabelle7[[#This Row],[NegotiationID]]&amp;"FinalAccept",Tabelle7[NegotiationID]&amp;Tabelle7[ActionType],Tabelle7[ActionType],,0),_xlfn.XLOOKUP(Tabelle7[[#This Row],[NegotiationID]]&amp;"FinalReject",Tabelle7[NegotiationID]&amp;Tabelle7[ActionType],Tabelle7[ActionType],,0))</f>
        <v>FinalAccept</v>
      </c>
      <c r="J1025">
        <v>0.50900000000000001</v>
      </c>
      <c r="K1025">
        <v>0.29999999999999999</v>
      </c>
      <c r="L1025">
        <v>0.80900000000000005</v>
      </c>
      <c r="M1025">
        <v>0.20899999999999999</v>
      </c>
      <c r="N1025">
        <v>174</v>
      </c>
      <c r="O1025">
        <v>1624</v>
      </c>
      <c r="P1025">
        <v>13</v>
      </c>
      <c r="Q1025" s="3" t="s">
        <v>1326</v>
      </c>
    </row>
    <row r="1026" ht="15" customHeight="1">
      <c r="A1026" t="e">
        <f t="shared" ref="A1026:A1089" ca="1" si="500">MID(CELL("Dateiname",$A$1),FIND("]",CELL("Dateiname",$A$1))+1,31)</f>
        <v>#VALUE!</v>
      </c>
      <c r="B1026" t="e">
        <f t="array" ref="B1026" ca="1">_xlfn.XLOOKUP(Tabelle7[[#This Row],[ExperimentID]]&amp;Tabelle7[[#This Row],[NegotiationID]]&amp;Tabelle7[[#This Row],[MessageID]],ALL_IN_ONE[ExperimentID]&amp;ALL_IN_ONE[NegotiationID]&amp;ALL_IN_ONE[MessageID],ALL_IN_ONE[Gesamt_ID],,0)</f>
        <v>#VALUE!</v>
      </c>
      <c r="C1026">
        <f>IF(AND($F1025=Tabelle7[[#This Row],[ReceiverID]],$G1025=Tabelle7[[#This Row],[SenderID]]),$C1025,IF(ISBLANK($G1025),$C1025,$C1025+1))</f>
        <v>153</v>
      </c>
      <c r="D1026" t="s">
        <v>561</v>
      </c>
      <c r="E1026">
        <v>9439</v>
      </c>
      <c r="F1026">
        <v>3345</v>
      </c>
      <c r="G1026">
        <v>3346</v>
      </c>
      <c r="H1026" t="s">
        <v>31</v>
      </c>
      <c r="I1026" t="str">
        <f t="array" ref="I1026">IFERROR(_xlfn.XLOOKUP(Tabelle7[[#This Row],[NegotiationID]]&amp;"FinalAccept",Tabelle7[NegotiationID]&amp;Tabelle7[ActionType],Tabelle7[ActionType],,0),_xlfn.XLOOKUP(Tabelle7[[#This Row],[NegotiationID]]&amp;"FinalReject",Tabelle7[NegotiationID]&amp;Tabelle7[ActionType],Tabelle7[ActionType],,0))</f>
        <v>FinalAccept</v>
      </c>
      <c r="J1026">
        <v>0.70479999999999998</v>
      </c>
      <c r="K1026">
        <v>0.29220000000000002</v>
      </c>
      <c r="L1026">
        <v>0.997</v>
      </c>
      <c r="M1026">
        <v>0.41260000000000002</v>
      </c>
      <c r="N1026">
        <v>337</v>
      </c>
      <c r="O1026">
        <v>1624</v>
      </c>
      <c r="P1026">
        <v>13</v>
      </c>
      <c r="Q1026" s="3" t="s">
        <v>1327</v>
      </c>
    </row>
    <row r="1027" ht="15" customHeight="1">
      <c r="A1027" t="e">
        <f t="shared" ca="1" si="500"/>
        <v>#VALUE!</v>
      </c>
      <c r="B1027" t="e">
        <f t="array" ref="B1027" ca="1">_xlfn.XLOOKUP(Tabelle7[[#This Row],[ExperimentID]]&amp;Tabelle7[[#This Row],[NegotiationID]]&amp;Tabelle7[[#This Row],[MessageID]],ALL_IN_ONE[ExperimentID]&amp;ALL_IN_ONE[NegotiationID]&amp;ALL_IN_ONE[MessageID],ALL_IN_ONE[Gesamt_ID],,0)</f>
        <v>#VALUE!</v>
      </c>
      <c r="C1027">
        <f>IF(AND($F1026=Tabelle7[[#This Row],[ReceiverID]],$G1026=Tabelle7[[#This Row],[SenderID]]),$C1026,IF(ISBLANK($G1026),$C1026,$C1026+1))</f>
        <v>153</v>
      </c>
      <c r="D1027" t="s">
        <v>561</v>
      </c>
      <c r="E1027">
        <v>10188</v>
      </c>
      <c r="F1027">
        <v>3346</v>
      </c>
      <c r="G1027">
        <v>3345</v>
      </c>
      <c r="H1027" t="s">
        <v>31</v>
      </c>
      <c r="I1027" t="str">
        <f t="array" ref="I1027">IFERROR(_xlfn.XLOOKUP(Tabelle7[[#This Row],[NegotiationID]]&amp;"FinalAccept",Tabelle7[NegotiationID]&amp;Tabelle7[ActionType],Tabelle7[ActionType],,0),_xlfn.XLOOKUP(Tabelle7[[#This Row],[NegotiationID]]&amp;"FinalReject",Tabelle7[NegotiationID]&amp;Tabelle7[ActionType],Tabelle7[ActionType],,0))</f>
        <v>FinalAccept</v>
      </c>
      <c r="J1027">
        <v>0.59699999999999998</v>
      </c>
      <c r="K1027">
        <v>0.34999999999999998</v>
      </c>
      <c r="L1027">
        <v>0.94699999999999995</v>
      </c>
      <c r="M1027">
        <v>0.247</v>
      </c>
      <c r="N1027">
        <v>83</v>
      </c>
      <c r="O1027">
        <v>1624</v>
      </c>
      <c r="P1027">
        <v>13</v>
      </c>
      <c r="Q1027" s="3" t="s">
        <v>1328</v>
      </c>
    </row>
    <row r="1028" ht="15" customHeight="1">
      <c r="A1028" t="e">
        <f t="shared" ca="1" si="500"/>
        <v>#VALUE!</v>
      </c>
      <c r="B1028" t="e">
        <f t="array" ref="B1028" ca="1">_xlfn.XLOOKUP(Tabelle7[[#This Row],[ExperimentID]]&amp;Tabelle7[[#This Row],[NegotiationID]]&amp;Tabelle7[[#This Row],[MessageID]],ALL_IN_ONE[ExperimentID]&amp;ALL_IN_ONE[NegotiationID]&amp;ALL_IN_ONE[MessageID],ALL_IN_ONE[Gesamt_ID],,0)</f>
        <v>#VALUE!</v>
      </c>
      <c r="C1028">
        <f>IF(AND($F1027=Tabelle7[[#This Row],[ReceiverID]],$G1027=Tabelle7[[#This Row],[SenderID]]),$C1027,IF(ISBLANK($G1027),$C1027,$C1027+1))</f>
        <v>153</v>
      </c>
      <c r="D1028" t="s">
        <v>561</v>
      </c>
      <c r="E1028">
        <v>10446</v>
      </c>
      <c r="F1028">
        <v>3345</v>
      </c>
      <c r="G1028">
        <v>3346</v>
      </c>
      <c r="H1028" t="s">
        <v>31</v>
      </c>
      <c r="I1028" t="str">
        <f t="array" ref="I1028">IFERROR(_xlfn.XLOOKUP(Tabelle7[[#This Row],[NegotiationID]]&amp;"FinalAccept",Tabelle7[NegotiationID]&amp;Tabelle7[ActionType],Tabelle7[ActionType],,0),_xlfn.XLOOKUP(Tabelle7[[#This Row],[NegotiationID]]&amp;"FinalReject",Tabelle7[NegotiationID]&amp;Tabelle7[ActionType],Tabelle7[ActionType],,0))</f>
        <v>FinalAccept</v>
      </c>
      <c r="J1028">
        <v>0.60840000000000005</v>
      </c>
      <c r="K1028">
        <v>0.31480000000000002</v>
      </c>
      <c r="L1028">
        <v>0.92320000000000002</v>
      </c>
      <c r="M1028">
        <v>0.29360000000000003</v>
      </c>
      <c r="N1028">
        <v>142</v>
      </c>
      <c r="O1028">
        <v>1624</v>
      </c>
      <c r="P1028">
        <v>13</v>
      </c>
      <c r="Q1028" s="3" t="s">
        <v>1329</v>
      </c>
    </row>
    <row r="1029" ht="15" customHeight="1">
      <c r="A1029" t="e">
        <f t="shared" ca="1" si="500"/>
        <v>#VALUE!</v>
      </c>
      <c r="B1029" t="e">
        <f t="array" ref="B1029" ca="1">_xlfn.XLOOKUP(Tabelle7[[#This Row],[ExperimentID]]&amp;Tabelle7[[#This Row],[NegotiationID]]&amp;Tabelle7[[#This Row],[MessageID]],ALL_IN_ONE[ExperimentID]&amp;ALL_IN_ONE[NegotiationID]&amp;ALL_IN_ONE[MessageID],ALL_IN_ONE[Gesamt_ID],,0)</f>
        <v>#VALUE!</v>
      </c>
      <c r="C1029">
        <f>IF(AND($F1028=Tabelle7[[#This Row],[ReceiverID]],$G1028=Tabelle7[[#This Row],[SenderID]]),$C1028,IF(ISBLANK($G1028),$C1028,$C1028+1))</f>
        <v>153</v>
      </c>
      <c r="D1029" t="s">
        <v>561</v>
      </c>
      <c r="E1029">
        <v>10571</v>
      </c>
      <c r="F1029">
        <v>3346</v>
      </c>
      <c r="G1029">
        <v>3345</v>
      </c>
      <c r="H1029" t="s">
        <v>31</v>
      </c>
      <c r="I1029" t="str">
        <f t="array" ref="I1029">IFERROR(_xlfn.XLOOKUP(Tabelle7[[#This Row],[NegotiationID]]&amp;"FinalAccept",Tabelle7[NegotiationID]&amp;Tabelle7[ActionType],Tabelle7[ActionType],,0),_xlfn.XLOOKUP(Tabelle7[[#This Row],[NegotiationID]]&amp;"FinalReject",Tabelle7[NegotiationID]&amp;Tabelle7[ActionType],Tabelle7[ActionType],,0))</f>
        <v>FinalAccept</v>
      </c>
      <c r="J1029">
        <v>0.40279999999999999</v>
      </c>
      <c r="K1029">
        <v>0.40500000000000003</v>
      </c>
      <c r="L1029">
        <v>0.80779999999999996</v>
      </c>
      <c r="M1029">
        <v>0.0022000000000000001</v>
      </c>
      <c r="N1029">
        <v>167</v>
      </c>
      <c r="O1029">
        <v>1624</v>
      </c>
      <c r="P1029">
        <v>13</v>
      </c>
      <c r="Q1029" s="3" t="s">
        <v>1330</v>
      </c>
    </row>
    <row r="1030" ht="15" customHeight="1">
      <c r="A1030" t="e">
        <f t="shared" ca="1" si="500"/>
        <v>#VALUE!</v>
      </c>
      <c r="B1030" t="e">
        <f t="array" ref="B1030" ca="1">_xlfn.XLOOKUP(Tabelle7[[#This Row],[ExperimentID]]&amp;Tabelle7[[#This Row],[NegotiationID]]&amp;Tabelle7[[#This Row],[MessageID]],ALL_IN_ONE[ExperimentID]&amp;ALL_IN_ONE[NegotiationID]&amp;ALL_IN_ONE[MessageID],ALL_IN_ONE[Gesamt_ID],,0)</f>
        <v>#VALUE!</v>
      </c>
      <c r="C1030">
        <f>IF(AND($F1029=Tabelle7[[#This Row],[ReceiverID]],$G1029=Tabelle7[[#This Row],[SenderID]]),$C1029,IF(ISBLANK($G1029),$C1029,$C1029+1))</f>
        <v>153</v>
      </c>
      <c r="D1030" t="s">
        <v>561</v>
      </c>
      <c r="E1030">
        <v>10594</v>
      </c>
      <c r="F1030">
        <v>3345</v>
      </c>
      <c r="G1030">
        <v>3346</v>
      </c>
      <c r="H1030" t="s">
        <v>31</v>
      </c>
      <c r="I1030" t="str">
        <f t="array" ref="I1030">IFERROR(_xlfn.XLOOKUP(Tabelle7[[#This Row],[NegotiationID]]&amp;"FinalAccept",Tabelle7[NegotiationID]&amp;Tabelle7[ActionType],Tabelle7[ActionType],,0),_xlfn.XLOOKUP(Tabelle7[[#This Row],[NegotiationID]]&amp;"FinalReject",Tabelle7[NegotiationID]&amp;Tabelle7[ActionType],Tabelle7[ActionType],,0))</f>
        <v>FinalAccept</v>
      </c>
      <c r="J1030">
        <v>0.47699999999999998</v>
      </c>
      <c r="K1030">
        <v>0.3508</v>
      </c>
      <c r="L1030">
        <v>0.82779999999999998</v>
      </c>
      <c r="M1030">
        <v>0.12620000000000001</v>
      </c>
      <c r="N1030">
        <v>153</v>
      </c>
      <c r="O1030">
        <v>1624</v>
      </c>
      <c r="P1030">
        <v>13</v>
      </c>
      <c r="Q1030" s="3" t="s">
        <v>1331</v>
      </c>
    </row>
    <row r="1031" ht="15" customHeight="1">
      <c r="A1031" t="e">
        <f t="shared" ca="1" si="500"/>
        <v>#VALUE!</v>
      </c>
      <c r="B1031" t="e">
        <f t="array" ref="B1031" ca="1">_xlfn.XLOOKUP(Tabelle7[[#This Row],[ExperimentID]]&amp;Tabelle7[[#This Row],[NegotiationID]]&amp;Tabelle7[[#This Row],[MessageID]],ALL_IN_ONE[ExperimentID]&amp;ALL_IN_ONE[NegotiationID]&amp;ALL_IN_ONE[MessageID],ALL_IN_ONE[Gesamt_ID],,0)</f>
        <v>#VALUE!</v>
      </c>
      <c r="C1031">
        <f>IF(AND($F1030=Tabelle7[[#This Row],[ReceiverID]],$G1030=Tabelle7[[#This Row],[SenderID]]),$C1030,IF(ISBLANK($G1030),$C1030,$C1030+1))</f>
        <v>153</v>
      </c>
      <c r="D1031" t="s">
        <v>561</v>
      </c>
      <c r="E1031">
        <v>10755</v>
      </c>
      <c r="F1031">
        <v>3346</v>
      </c>
      <c r="G1031">
        <v>3345</v>
      </c>
      <c r="H1031" t="s">
        <v>31</v>
      </c>
      <c r="I1031" t="str">
        <f t="array" ref="I1031">IFERROR(_xlfn.XLOOKUP(Tabelle7[[#This Row],[NegotiationID]]&amp;"FinalAccept",Tabelle7[NegotiationID]&amp;Tabelle7[ActionType],Tabelle7[ActionType],,0),_xlfn.XLOOKUP(Tabelle7[[#This Row],[NegotiationID]]&amp;"FinalReject",Tabelle7[NegotiationID]&amp;Tabelle7[ActionType],Tabelle7[ActionType],,0))</f>
        <v>FinalAccept</v>
      </c>
      <c r="J1031">
        <v>0.53080000000000005</v>
      </c>
      <c r="K1031">
        <v>0.44979999999999998</v>
      </c>
      <c r="L1031">
        <v>0.98060000000000003</v>
      </c>
      <c r="M1031">
        <v>0.081000000000000003</v>
      </c>
      <c r="N1031">
        <v>138</v>
      </c>
      <c r="O1031">
        <v>1624</v>
      </c>
      <c r="P1031">
        <v>13</v>
      </c>
      <c r="Q1031" s="3" t="s">
        <v>1332</v>
      </c>
    </row>
    <row r="1032" ht="15" customHeight="1">
      <c r="A1032" t="e">
        <f t="shared" ca="1" si="500"/>
        <v>#VALUE!</v>
      </c>
      <c r="B1032" t="e">
        <f t="array" ref="B1032" ca="1">_xlfn.XLOOKUP(Tabelle7[[#This Row],[ExperimentID]]&amp;Tabelle7[[#This Row],[NegotiationID]]&amp;Tabelle7[[#This Row],[MessageID]],ALL_IN_ONE[ExperimentID]&amp;ALL_IN_ONE[NegotiationID]&amp;ALL_IN_ONE[MessageID],ALL_IN_ONE[Gesamt_ID],,0)</f>
        <v>#VALUE!</v>
      </c>
      <c r="C1032">
        <f>IF(AND($F1031=Tabelle7[[#This Row],[ReceiverID]],$G1031=Tabelle7[[#This Row],[SenderID]]),$C1031,IF(ISBLANK($G1031),$C1031,$C1031+1))</f>
        <v>153</v>
      </c>
      <c r="D1032" t="s">
        <v>561</v>
      </c>
      <c r="E1032">
        <v>11708</v>
      </c>
      <c r="F1032">
        <v>3345</v>
      </c>
      <c r="G1032">
        <v>3346</v>
      </c>
      <c r="H1032" t="s">
        <v>20</v>
      </c>
      <c r="I1032" t="str">
        <f t="array" ref="I1032">IFERROR(_xlfn.XLOOKUP(Tabelle7[[#This Row],[NegotiationID]]&amp;"FinalAccept",Tabelle7[NegotiationID]&amp;Tabelle7[ActionType],Tabelle7[ActionType],,0),_xlfn.XLOOKUP(Tabelle7[[#This Row],[NegotiationID]]&amp;"FinalReject",Tabelle7[NegotiationID]&amp;Tabelle7[ActionType],Tabelle7[ActionType],,0))</f>
        <v>FinalAccept</v>
      </c>
      <c r="J1032">
        <v>0.44979999999999998</v>
      </c>
      <c r="K1032">
        <v>0.53080000000000005</v>
      </c>
      <c r="L1032">
        <v>0.98060000000000003</v>
      </c>
      <c r="M1032">
        <v>0.081000000000000003</v>
      </c>
      <c r="N1032">
        <v>93</v>
      </c>
      <c r="O1032">
        <v>1624</v>
      </c>
      <c r="P1032">
        <v>13</v>
      </c>
      <c r="Q1032" s="3" t="s">
        <v>1333</v>
      </c>
    </row>
    <row r="1033" ht="15" hidden="1" customHeight="1">
      <c r="A1033" t="e">
        <f t="shared" ca="1" si="500"/>
        <v>#VALUE!</v>
      </c>
      <c r="B1033" t="e">
        <f t="array" ref="B1033" ca="1">_xlfn.XLOOKUP(Tabelle7[[#This Row],[ExperimentID]]&amp;Tabelle7[[#This Row],[NegotiationID]]&amp;Tabelle7[[#This Row],[MessageID]],ALL_IN_ONE[ExperimentID]&amp;ALL_IN_ONE[NegotiationID]&amp;ALL_IN_ONE[MessageID],ALL_IN_ONE[Gesamt_ID],,0)</f>
        <v>#VALUE!</v>
      </c>
      <c r="C1033">
        <f>IF(AND($F1032=Tabelle7[[#This Row],[ReceiverID]],$G1032=Tabelle7[[#This Row],[SenderID]]),$C1032,IF(ISBLANK($G1032),$C1032,$C1032+1))</f>
        <v>154</v>
      </c>
      <c r="D1033" t="s">
        <v>561</v>
      </c>
      <c r="E1033">
        <v>3372</v>
      </c>
      <c r="H1033" t="s">
        <v>6019</v>
      </c>
      <c r="I1033" t="str">
        <f t="array" ref="I1033">IFERROR(_xlfn.XLOOKUP(Tabelle7[[#This Row],[NegotiationID]]&amp;"FinalAccept",Tabelle7[NegotiationID]&amp;Tabelle7[ActionType],Tabelle7[ActionType],,0),_xlfn.XLOOKUP(Tabelle7[[#This Row],[NegotiationID]]&amp;"FinalReject",Tabelle7[NegotiationID]&amp;Tabelle7[ActionType],Tabelle7[ActionType],,0))</f>
        <v>FinalAccept</v>
      </c>
      <c r="N1033">
        <v>21</v>
      </c>
      <c r="O1033">
        <v>2468</v>
      </c>
      <c r="P1033">
        <v>9</v>
      </c>
      <c r="Q1033" t="s">
        <v>6020</v>
      </c>
    </row>
    <row r="1034" ht="15" customHeight="1">
      <c r="A1034" t="e">
        <f t="shared" ca="1" si="500"/>
        <v>#VALUE!</v>
      </c>
      <c r="B1034" t="e">
        <f t="array" ref="B1034" ca="1">_xlfn.XLOOKUP(Tabelle7[[#This Row],[ExperimentID]]&amp;Tabelle7[[#This Row],[NegotiationID]]&amp;Tabelle7[[#This Row],[MessageID]],ALL_IN_ONE[ExperimentID]&amp;ALL_IN_ONE[NegotiationID]&amp;ALL_IN_ONE[MessageID],ALL_IN_ONE[Gesamt_ID],,0)</f>
        <v>#VALUE!</v>
      </c>
      <c r="C1034">
        <f>IF(AND($F1033=Tabelle7[[#This Row],[ReceiverID]],$G1033=Tabelle7[[#This Row],[SenderID]]),$C1033,IF(ISBLANK($G1033),$C1033,$C1033+1))</f>
        <v>154</v>
      </c>
      <c r="D1034" t="s">
        <v>561</v>
      </c>
      <c r="E1034">
        <v>9063</v>
      </c>
      <c r="F1034">
        <v>3374</v>
      </c>
      <c r="G1034">
        <v>3373</v>
      </c>
      <c r="H1034" t="s">
        <v>19</v>
      </c>
      <c r="I1034" t="str">
        <f t="array" ref="I1034">IFERROR(_xlfn.XLOOKUP(Tabelle7[[#This Row],[NegotiationID]]&amp;"FinalAccept",Tabelle7[NegotiationID]&amp;Tabelle7[ActionType],Tabelle7[ActionType],,0),_xlfn.XLOOKUP(Tabelle7[[#This Row],[NegotiationID]]&amp;"FinalReject",Tabelle7[NegotiationID]&amp;Tabelle7[ActionType],Tabelle7[ActionType],,0))</f>
        <v>FinalAccept</v>
      </c>
      <c r="J1034">
        <v>0.78400000000000003</v>
      </c>
      <c r="K1034">
        <v>0.183</v>
      </c>
      <c r="L1034">
        <v>0.96699999999999997</v>
      </c>
      <c r="M1034">
        <v>0.60099999999999998</v>
      </c>
      <c r="N1034">
        <v>592</v>
      </c>
      <c r="O1034">
        <v>2468</v>
      </c>
      <c r="P1034">
        <v>9</v>
      </c>
      <c r="Q1034" s="3" t="s">
        <v>1334</v>
      </c>
    </row>
    <row r="1035" ht="15" customHeight="1">
      <c r="A1035" t="e">
        <f t="shared" ca="1" si="500"/>
        <v>#VALUE!</v>
      </c>
      <c r="B1035" t="e">
        <f t="array" ref="B1035" ca="1">_xlfn.XLOOKUP(Tabelle7[[#This Row],[ExperimentID]]&amp;Tabelle7[[#This Row],[NegotiationID]]&amp;Tabelle7[[#This Row],[MessageID]],ALL_IN_ONE[ExperimentID]&amp;ALL_IN_ONE[NegotiationID]&amp;ALL_IN_ONE[MessageID],ALL_IN_ONE[Gesamt_ID],,0)</f>
        <v>#VALUE!</v>
      </c>
      <c r="C1035">
        <f>IF(AND($F1034=Tabelle7[[#This Row],[ReceiverID]],$G1034=Tabelle7[[#This Row],[SenderID]]),$C1034,IF(ISBLANK($G1034),$C1034,$C1034+1))</f>
        <v>154</v>
      </c>
      <c r="D1035" t="s">
        <v>561</v>
      </c>
      <c r="E1035">
        <v>10075</v>
      </c>
      <c r="F1035">
        <v>3373</v>
      </c>
      <c r="G1035">
        <v>3374</v>
      </c>
      <c r="H1035" t="s">
        <v>31</v>
      </c>
      <c r="I1035" t="str">
        <f t="array" ref="I1035">IFERROR(_xlfn.XLOOKUP(Tabelle7[[#This Row],[NegotiationID]]&amp;"FinalAccept",Tabelle7[NegotiationID]&amp;Tabelle7[ActionType],Tabelle7[ActionType],,0),_xlfn.XLOOKUP(Tabelle7[[#This Row],[NegotiationID]]&amp;"FinalReject",Tabelle7[NegotiationID]&amp;Tabelle7[ActionType],Tabelle7[ActionType],,0))</f>
        <v>FinalAccept</v>
      </c>
      <c r="J1035">
        <v>0.78859999999999997</v>
      </c>
      <c r="K1035">
        <v>0.2366</v>
      </c>
      <c r="L1035">
        <v>1.0251999999999999</v>
      </c>
      <c r="M1035">
        <v>0.55200000000000005</v>
      </c>
      <c r="N1035">
        <v>616</v>
      </c>
      <c r="O1035">
        <v>2468</v>
      </c>
      <c r="P1035">
        <v>9</v>
      </c>
      <c r="Q1035" s="3" t="s">
        <v>1335</v>
      </c>
    </row>
    <row r="1036" ht="15" customHeight="1">
      <c r="A1036" t="e">
        <f t="shared" ca="1" si="500"/>
        <v>#VALUE!</v>
      </c>
      <c r="B1036" t="e">
        <f t="array" ref="B1036" ca="1">_xlfn.XLOOKUP(Tabelle7[[#This Row],[ExperimentID]]&amp;Tabelle7[[#This Row],[NegotiationID]]&amp;Tabelle7[[#This Row],[MessageID]],ALL_IN_ONE[ExperimentID]&amp;ALL_IN_ONE[NegotiationID]&amp;ALL_IN_ONE[MessageID],ALL_IN_ONE[Gesamt_ID],,0)</f>
        <v>#VALUE!</v>
      </c>
      <c r="C1036">
        <f>IF(AND($F1035=Tabelle7[[#This Row],[ReceiverID]],$G1035=Tabelle7[[#This Row],[SenderID]]),$C1035,IF(ISBLANK($G1035),$C1035,$C1035+1))</f>
        <v>154</v>
      </c>
      <c r="D1036" t="s">
        <v>561</v>
      </c>
      <c r="E1036">
        <v>10387</v>
      </c>
      <c r="F1036">
        <v>3374</v>
      </c>
      <c r="G1036">
        <v>3373</v>
      </c>
      <c r="H1036" t="s">
        <v>31</v>
      </c>
      <c r="I1036" t="str">
        <f t="array" ref="I1036">IFERROR(_xlfn.XLOOKUP(Tabelle7[[#This Row],[NegotiationID]]&amp;"FinalAccept",Tabelle7[NegotiationID]&amp;Tabelle7[ActionType],Tabelle7[ActionType],,0),_xlfn.XLOOKUP(Tabelle7[[#This Row],[NegotiationID]]&amp;"FinalReject",Tabelle7[NegotiationID]&amp;Tabelle7[ActionType],Tabelle7[ActionType],,0))</f>
        <v>FinalAccept</v>
      </c>
      <c r="J1036">
        <v>0.69620000000000004</v>
      </c>
      <c r="K1036">
        <v>0.30740000000000001</v>
      </c>
      <c r="L1036">
        <v>1.0036</v>
      </c>
      <c r="M1036">
        <v>0.38879999999999998</v>
      </c>
      <c r="N1036">
        <v>403</v>
      </c>
      <c r="O1036">
        <v>2468</v>
      </c>
      <c r="P1036">
        <v>9</v>
      </c>
      <c r="Q1036" s="3" t="s">
        <v>1336</v>
      </c>
    </row>
    <row r="1037" ht="15" customHeight="1">
      <c r="A1037" t="e">
        <f t="shared" ca="1" si="500"/>
        <v>#VALUE!</v>
      </c>
      <c r="B1037" t="e">
        <f t="array" ref="B1037" ca="1">_xlfn.XLOOKUP(Tabelle7[[#This Row],[ExperimentID]]&amp;Tabelle7[[#This Row],[NegotiationID]]&amp;Tabelle7[[#This Row],[MessageID]],ALL_IN_ONE[ExperimentID]&amp;ALL_IN_ONE[NegotiationID]&amp;ALL_IN_ONE[MessageID],ALL_IN_ONE[Gesamt_ID],,0)</f>
        <v>#VALUE!</v>
      </c>
      <c r="C1037">
        <f>IF(AND($F1036=Tabelle7[[#This Row],[ReceiverID]],$G1036=Tabelle7[[#This Row],[SenderID]]),$C1036,IF(ISBLANK($G1036),$C1036,$C1036+1))</f>
        <v>154</v>
      </c>
      <c r="D1037" t="s">
        <v>561</v>
      </c>
      <c r="E1037">
        <v>10489</v>
      </c>
      <c r="F1037">
        <v>3373</v>
      </c>
      <c r="G1037">
        <v>3374</v>
      </c>
      <c r="H1037" t="s">
        <v>31</v>
      </c>
      <c r="I1037" t="str">
        <f t="array" ref="I1037">IFERROR(_xlfn.XLOOKUP(Tabelle7[[#This Row],[NegotiationID]]&amp;"FinalAccept",Tabelle7[NegotiationID]&amp;Tabelle7[ActionType],Tabelle7[ActionType],,0),_xlfn.XLOOKUP(Tabelle7[[#This Row],[NegotiationID]]&amp;"FinalReject",Tabelle7[NegotiationID]&amp;Tabelle7[ActionType],Tabelle7[ActionType],,0))</f>
        <v>FinalAccept</v>
      </c>
      <c r="J1037">
        <v>0.65100000000000002</v>
      </c>
      <c r="K1037">
        <v>0.2228</v>
      </c>
      <c r="L1037">
        <v>0.87380000000000002</v>
      </c>
      <c r="M1037">
        <v>0.42820000000000003</v>
      </c>
      <c r="N1037">
        <v>194</v>
      </c>
      <c r="O1037">
        <v>2468</v>
      </c>
      <c r="P1037">
        <v>9</v>
      </c>
      <c r="Q1037" s="3" t="s">
        <v>1337</v>
      </c>
    </row>
    <row r="1038" ht="15" customHeight="1">
      <c r="A1038" t="e">
        <f t="shared" ca="1" si="500"/>
        <v>#VALUE!</v>
      </c>
      <c r="B1038" t="e">
        <f t="array" ref="B1038" ca="1">_xlfn.XLOOKUP(Tabelle7[[#This Row],[ExperimentID]]&amp;Tabelle7[[#This Row],[NegotiationID]]&amp;Tabelle7[[#This Row],[MessageID]],ALL_IN_ONE[ExperimentID]&amp;ALL_IN_ONE[NegotiationID]&amp;ALL_IN_ONE[MessageID],ALL_IN_ONE[Gesamt_ID],,0)</f>
        <v>#VALUE!</v>
      </c>
      <c r="C1038">
        <f>IF(AND($F1037=Tabelle7[[#This Row],[ReceiverID]],$G1037=Tabelle7[[#This Row],[SenderID]]),$C1037,IF(ISBLANK($G1037),$C1037,$C1037+1))</f>
        <v>154</v>
      </c>
      <c r="D1038" t="s">
        <v>561</v>
      </c>
      <c r="E1038">
        <v>10662</v>
      </c>
      <c r="F1038">
        <v>3374</v>
      </c>
      <c r="G1038">
        <v>3373</v>
      </c>
      <c r="H1038" t="s">
        <v>31</v>
      </c>
      <c r="I1038" t="str">
        <f t="array" ref="I1038">IFERROR(_xlfn.XLOOKUP(Tabelle7[[#This Row],[NegotiationID]]&amp;"FinalAccept",Tabelle7[NegotiationID]&amp;Tabelle7[ActionType],Tabelle7[ActionType],,0),_xlfn.XLOOKUP(Tabelle7[[#This Row],[NegotiationID]]&amp;"FinalReject",Tabelle7[NegotiationID]&amp;Tabelle7[ActionType],Tabelle7[ActionType],,0))</f>
        <v>FinalAccept</v>
      </c>
      <c r="J1038">
        <v>0.72799999999999998</v>
      </c>
      <c r="K1038">
        <v>0.22120000000000001</v>
      </c>
      <c r="L1038">
        <v>0.94920000000000004</v>
      </c>
      <c r="M1038">
        <v>0.50680000000000003</v>
      </c>
      <c r="N1038">
        <v>348</v>
      </c>
      <c r="O1038">
        <v>2468</v>
      </c>
      <c r="P1038">
        <v>9</v>
      </c>
      <c r="Q1038" s="3" t="s">
        <v>1338</v>
      </c>
    </row>
    <row r="1039" ht="15" customHeight="1">
      <c r="A1039" t="e">
        <f t="shared" ca="1" si="500"/>
        <v>#VALUE!</v>
      </c>
      <c r="B1039" t="e">
        <f t="array" ref="B1039" ca="1">_xlfn.XLOOKUP(Tabelle7[[#This Row],[ExperimentID]]&amp;Tabelle7[[#This Row],[NegotiationID]]&amp;Tabelle7[[#This Row],[MessageID]],ALL_IN_ONE[ExperimentID]&amp;ALL_IN_ONE[NegotiationID]&amp;ALL_IN_ONE[MessageID],ALL_IN_ONE[Gesamt_ID],,0)</f>
        <v>#VALUE!</v>
      </c>
      <c r="C1039">
        <f>IF(AND($F1038=Tabelle7[[#This Row],[ReceiverID]],$G1038=Tabelle7[[#This Row],[SenderID]]),$C1038,IF(ISBLANK($G1038),$C1038,$C1038+1))</f>
        <v>154</v>
      </c>
      <c r="D1039" t="s">
        <v>561</v>
      </c>
      <c r="E1039">
        <v>10706</v>
      </c>
      <c r="F1039">
        <v>3373</v>
      </c>
      <c r="G1039">
        <v>3374</v>
      </c>
      <c r="H1039" t="s">
        <v>31</v>
      </c>
      <c r="I1039" t="str">
        <f t="array" ref="I1039">IFERROR(_xlfn.XLOOKUP(Tabelle7[[#This Row],[NegotiationID]]&amp;"FinalAccept",Tabelle7[NegotiationID]&amp;Tabelle7[ActionType],Tabelle7[ActionType],,0),_xlfn.XLOOKUP(Tabelle7[[#This Row],[NegotiationID]]&amp;"FinalReject",Tabelle7[NegotiationID]&amp;Tabelle7[ActionType],Tabelle7[ActionType],,0))</f>
        <v>FinalAccept</v>
      </c>
      <c r="J1039">
        <v>0.60299999999999998</v>
      </c>
      <c r="K1039">
        <v>0.43480000000000002</v>
      </c>
      <c r="L1039">
        <v>1.0378000000000001</v>
      </c>
      <c r="M1039">
        <v>0.16819999999999999</v>
      </c>
      <c r="N1039">
        <v>155</v>
      </c>
      <c r="O1039">
        <v>2468</v>
      </c>
      <c r="P1039">
        <v>9</v>
      </c>
      <c r="Q1039" s="3" t="s">
        <v>1339</v>
      </c>
    </row>
    <row r="1040" ht="15" customHeight="1">
      <c r="A1040" t="e">
        <f t="shared" ca="1" si="500"/>
        <v>#VALUE!</v>
      </c>
      <c r="B1040" t="e">
        <f t="array" ref="B1040" ca="1">_xlfn.XLOOKUP(Tabelle7[[#This Row],[ExperimentID]]&amp;Tabelle7[[#This Row],[NegotiationID]]&amp;Tabelle7[[#This Row],[MessageID]],ALL_IN_ONE[ExperimentID]&amp;ALL_IN_ONE[NegotiationID]&amp;ALL_IN_ONE[MessageID],ALL_IN_ONE[Gesamt_ID],,0)</f>
        <v>#VALUE!</v>
      </c>
      <c r="C1040">
        <f>IF(AND($F1039=Tabelle7[[#This Row],[ReceiverID]],$G1039=Tabelle7[[#This Row],[SenderID]]),$C1039,IF(ISBLANK($G1039),$C1039,$C1039+1))</f>
        <v>154</v>
      </c>
      <c r="D1040" t="s">
        <v>561</v>
      </c>
      <c r="E1040">
        <v>12226</v>
      </c>
      <c r="F1040">
        <v>3374</v>
      </c>
      <c r="G1040">
        <v>3373</v>
      </c>
      <c r="H1040" t="s">
        <v>31</v>
      </c>
      <c r="I1040" t="str">
        <f t="array" ref="I1040">IFERROR(_xlfn.XLOOKUP(Tabelle7[[#This Row],[NegotiationID]]&amp;"FinalAccept",Tabelle7[NegotiationID]&amp;Tabelle7[ActionType],Tabelle7[ActionType],,0),_xlfn.XLOOKUP(Tabelle7[[#This Row],[NegotiationID]]&amp;"FinalReject",Tabelle7[NegotiationID]&amp;Tabelle7[ActionType],Tabelle7[ActionType],,0))</f>
        <v>FinalAccept</v>
      </c>
      <c r="J1040">
        <v>0.57879999999999998</v>
      </c>
      <c r="K1040">
        <v>0.5544</v>
      </c>
      <c r="L1040">
        <v>1.1332</v>
      </c>
      <c r="M1040">
        <v>0.024400000000000002</v>
      </c>
      <c r="N1040">
        <v>82</v>
      </c>
      <c r="O1040">
        <v>2468</v>
      </c>
      <c r="P1040">
        <v>9</v>
      </c>
      <c r="Q1040" s="3" t="s">
        <v>1340</v>
      </c>
    </row>
    <row r="1041" ht="15" customHeight="1">
      <c r="A1041" t="e">
        <f t="shared" ca="1" si="500"/>
        <v>#VALUE!</v>
      </c>
      <c r="B1041" t="e">
        <f t="array" ref="B1041" ca="1">_xlfn.XLOOKUP(Tabelle7[[#This Row],[ExperimentID]]&amp;Tabelle7[[#This Row],[NegotiationID]]&amp;Tabelle7[[#This Row],[MessageID]],ALL_IN_ONE[ExperimentID]&amp;ALL_IN_ONE[NegotiationID]&amp;ALL_IN_ONE[MessageID],ALL_IN_ONE[Gesamt_ID],,0)</f>
        <v>#VALUE!</v>
      </c>
      <c r="C1041">
        <f>IF(AND($F1040=Tabelle7[[#This Row],[ReceiverID]],$G1040=Tabelle7[[#This Row],[SenderID]]),$C1040,IF(ISBLANK($G1040),$C1040,$C1040+1))</f>
        <v>154</v>
      </c>
      <c r="D1041" t="s">
        <v>561</v>
      </c>
      <c r="E1041">
        <v>13050</v>
      </c>
      <c r="F1041">
        <v>3373</v>
      </c>
      <c r="G1041">
        <v>3374</v>
      </c>
      <c r="H1041" t="s">
        <v>20</v>
      </c>
      <c r="I1041" t="str">
        <f t="array" ref="I1041">IFERROR(_xlfn.XLOOKUP(Tabelle7[[#This Row],[NegotiationID]]&amp;"FinalAccept",Tabelle7[NegotiationID]&amp;Tabelle7[ActionType],Tabelle7[ActionType],,0),_xlfn.XLOOKUP(Tabelle7[[#This Row],[NegotiationID]]&amp;"FinalReject",Tabelle7[NegotiationID]&amp;Tabelle7[ActionType],Tabelle7[ActionType],,0))</f>
        <v>FinalAccept</v>
      </c>
      <c r="J1041">
        <v>0.5544</v>
      </c>
      <c r="K1041">
        <v>0.57879999999999998</v>
      </c>
      <c r="L1041">
        <v>1.1332</v>
      </c>
      <c r="M1041">
        <v>0.024400000000000002</v>
      </c>
      <c r="N1041">
        <v>57</v>
      </c>
      <c r="O1041">
        <v>2468</v>
      </c>
      <c r="P1041">
        <v>9</v>
      </c>
      <c r="Q1041" s="3" t="s">
        <v>1341</v>
      </c>
    </row>
    <row r="1042" ht="15" hidden="1" customHeight="1">
      <c r="A1042" t="e">
        <f t="shared" ca="1" si="500"/>
        <v>#VALUE!</v>
      </c>
      <c r="B1042" t="e">
        <f t="array" ref="B1042" ca="1">_xlfn.XLOOKUP(Tabelle7[[#This Row],[ExperimentID]]&amp;Tabelle7[[#This Row],[NegotiationID]]&amp;Tabelle7[[#This Row],[MessageID]],ALL_IN_ONE[ExperimentID]&amp;ALL_IN_ONE[NegotiationID]&amp;ALL_IN_ONE[MessageID],ALL_IN_ONE[Gesamt_ID],,0)</f>
        <v>#VALUE!</v>
      </c>
      <c r="C1042">
        <f>IF(AND($F1041=Tabelle7[[#This Row],[ReceiverID]],$G1041=Tabelle7[[#This Row],[SenderID]]),$C1041,IF(ISBLANK($G1041),$C1041,$C1041+1))</f>
        <v>155</v>
      </c>
      <c r="D1042" t="s">
        <v>561</v>
      </c>
      <c r="E1042">
        <v>3400</v>
      </c>
      <c r="H1042" t="s">
        <v>6019</v>
      </c>
      <c r="I1042" t="str">
        <f t="array" ref="I1042">IFERROR(_xlfn.XLOOKUP(Tabelle7[[#This Row],[NegotiationID]]&amp;"FinalAccept",Tabelle7[NegotiationID]&amp;Tabelle7[ActionType],Tabelle7[ActionType],,0),_xlfn.XLOOKUP(Tabelle7[[#This Row],[NegotiationID]]&amp;"FinalReject",Tabelle7[NegotiationID]&amp;Tabelle7[ActionType],Tabelle7[ActionType],,0))</f>
        <v>FinalAccept</v>
      </c>
      <c r="N1042">
        <v>21</v>
      </c>
      <c r="O1042">
        <v>1435</v>
      </c>
      <c r="P1042">
        <v>10</v>
      </c>
      <c r="Q1042" t="s">
        <v>6020</v>
      </c>
    </row>
    <row r="1043" ht="15" customHeight="1">
      <c r="A1043" t="e">
        <f t="shared" ca="1" si="500"/>
        <v>#VALUE!</v>
      </c>
      <c r="B1043" t="e">
        <f t="array" ref="B1043" ca="1">_xlfn.XLOOKUP(Tabelle7[[#This Row],[ExperimentID]]&amp;Tabelle7[[#This Row],[NegotiationID]]&amp;Tabelle7[[#This Row],[MessageID]],ALL_IN_ONE[ExperimentID]&amp;ALL_IN_ONE[NegotiationID]&amp;ALL_IN_ONE[MessageID],ALL_IN_ONE[Gesamt_ID],,0)</f>
        <v>#VALUE!</v>
      </c>
      <c r="C1043">
        <f>IF(AND($F1042=Tabelle7[[#This Row],[ReceiverID]],$G1042=Tabelle7[[#This Row],[SenderID]]),$C1042,IF(ISBLANK($G1042),$C1042,$C1042+1))</f>
        <v>155</v>
      </c>
      <c r="D1043" t="s">
        <v>561</v>
      </c>
      <c r="E1043">
        <v>8444</v>
      </c>
      <c r="F1043">
        <v>3402</v>
      </c>
      <c r="G1043">
        <v>3401</v>
      </c>
      <c r="H1043" t="s">
        <v>19</v>
      </c>
      <c r="I1043" t="str">
        <f t="array" ref="I1043">IFERROR(_xlfn.XLOOKUP(Tabelle7[[#This Row],[NegotiationID]]&amp;"FinalAccept",Tabelle7[NegotiationID]&amp;Tabelle7[ActionType],Tabelle7[ActionType],,0),_xlfn.XLOOKUP(Tabelle7[[#This Row],[NegotiationID]]&amp;"FinalReject",Tabelle7[NegotiationID]&amp;Tabelle7[ActionType],Tabelle7[ActionType],,0))</f>
        <v>FinalAccept</v>
      </c>
      <c r="J1043">
        <v>0.96799999999999997</v>
      </c>
      <c r="K1043">
        <v>0.12920000000000001</v>
      </c>
      <c r="L1043">
        <v>1.0972</v>
      </c>
      <c r="M1043">
        <v>0.83879999999999999</v>
      </c>
      <c r="N1043">
        <v>315</v>
      </c>
      <c r="O1043">
        <v>1435</v>
      </c>
      <c r="P1043">
        <v>10</v>
      </c>
      <c r="Q1043" s="3" t="s">
        <v>1342</v>
      </c>
    </row>
    <row r="1044" ht="15" customHeight="1">
      <c r="A1044" t="e">
        <f t="shared" ca="1" si="500"/>
        <v>#VALUE!</v>
      </c>
      <c r="B1044" t="e">
        <f t="array" ref="B1044" ca="1">_xlfn.XLOOKUP(Tabelle7[[#This Row],[ExperimentID]]&amp;Tabelle7[[#This Row],[NegotiationID]]&amp;Tabelle7[[#This Row],[MessageID]],ALL_IN_ONE[ExperimentID]&amp;ALL_IN_ONE[NegotiationID]&amp;ALL_IN_ONE[MessageID],ALL_IN_ONE[Gesamt_ID],,0)</f>
        <v>#VALUE!</v>
      </c>
      <c r="C1044">
        <f>IF(AND($F1043=Tabelle7[[#This Row],[ReceiverID]],$G1043=Tabelle7[[#This Row],[SenderID]]),$C1043,IF(ISBLANK($G1043),$C1043,$C1043+1))</f>
        <v>155</v>
      </c>
      <c r="D1044" t="s">
        <v>561</v>
      </c>
      <c r="E1044">
        <v>9673</v>
      </c>
      <c r="F1044">
        <v>3401</v>
      </c>
      <c r="G1044">
        <v>3402</v>
      </c>
      <c r="H1044" t="s">
        <v>31</v>
      </c>
      <c r="I1044" t="str">
        <f t="array" ref="I1044">IFERROR(_xlfn.XLOOKUP(Tabelle7[[#This Row],[NegotiationID]]&amp;"FinalAccept",Tabelle7[NegotiationID]&amp;Tabelle7[ActionType],Tabelle7[ActionType],,0),_xlfn.XLOOKUP(Tabelle7[[#This Row],[NegotiationID]]&amp;"FinalReject",Tabelle7[NegotiationID]&amp;Tabelle7[ActionType],Tabelle7[ActionType],,0))</f>
        <v>FinalAccept</v>
      </c>
      <c r="J1044">
        <v>0.78239999999999998</v>
      </c>
      <c r="K1044">
        <v>0.18679999999999999</v>
      </c>
      <c r="L1044">
        <v>0.96919999999999995</v>
      </c>
      <c r="M1044">
        <v>0.59560000000000002</v>
      </c>
      <c r="N1044">
        <v>298</v>
      </c>
      <c r="O1044">
        <v>1435</v>
      </c>
      <c r="P1044">
        <v>10</v>
      </c>
      <c r="Q1044" s="3" t="s">
        <v>1343</v>
      </c>
    </row>
    <row r="1045" ht="15" customHeight="1">
      <c r="A1045" t="e">
        <f t="shared" ca="1" si="500"/>
        <v>#VALUE!</v>
      </c>
      <c r="B1045" t="e">
        <f t="array" ref="B1045" ca="1">_xlfn.XLOOKUP(Tabelle7[[#This Row],[ExperimentID]]&amp;Tabelle7[[#This Row],[NegotiationID]]&amp;Tabelle7[[#This Row],[MessageID]],ALL_IN_ONE[ExperimentID]&amp;ALL_IN_ONE[NegotiationID]&amp;ALL_IN_ONE[MessageID],ALL_IN_ONE[Gesamt_ID],,0)</f>
        <v>#VALUE!</v>
      </c>
      <c r="C1045">
        <f>IF(AND($F1044=Tabelle7[[#This Row],[ReceiverID]],$G1044=Tabelle7[[#This Row],[SenderID]]),$C1044,IF(ISBLANK($G1044),$C1044,$C1044+1))</f>
        <v>155</v>
      </c>
      <c r="D1045" t="s">
        <v>561</v>
      </c>
      <c r="E1045">
        <v>10328</v>
      </c>
      <c r="F1045">
        <v>3402</v>
      </c>
      <c r="G1045">
        <v>3401</v>
      </c>
      <c r="H1045" t="s">
        <v>31</v>
      </c>
      <c r="I1045" t="str">
        <f t="array" ref="I1045">IFERROR(_xlfn.XLOOKUP(Tabelle7[[#This Row],[NegotiationID]]&amp;"FinalAccept",Tabelle7[NegotiationID]&amp;Tabelle7[ActionType],Tabelle7[ActionType],,0),_xlfn.XLOOKUP(Tabelle7[[#This Row],[NegotiationID]]&amp;"FinalReject",Tabelle7[NegotiationID]&amp;Tabelle7[ActionType],Tabelle7[ActionType],,0))</f>
        <v>FinalAccept</v>
      </c>
      <c r="J1045">
        <v>0.71599999999999997</v>
      </c>
      <c r="K1045">
        <v>0.3352</v>
      </c>
      <c r="L1045">
        <v>1.0511999999999999</v>
      </c>
      <c r="M1045">
        <v>0.38080000000000003</v>
      </c>
      <c r="N1045">
        <v>219</v>
      </c>
      <c r="O1045">
        <v>1435</v>
      </c>
      <c r="P1045">
        <v>10</v>
      </c>
      <c r="Q1045" s="3" t="s">
        <v>1344</v>
      </c>
    </row>
    <row r="1046" ht="15" customHeight="1">
      <c r="A1046" t="e">
        <f t="shared" ca="1" si="500"/>
        <v>#VALUE!</v>
      </c>
      <c r="B1046" t="e">
        <f t="array" ref="B1046" ca="1">_xlfn.XLOOKUP(Tabelle7[[#This Row],[ExperimentID]]&amp;Tabelle7[[#This Row],[NegotiationID]]&amp;Tabelle7[[#This Row],[MessageID]],ALL_IN_ONE[ExperimentID]&amp;ALL_IN_ONE[NegotiationID]&amp;ALL_IN_ONE[MessageID],ALL_IN_ONE[Gesamt_ID],,0)</f>
        <v>#VALUE!</v>
      </c>
      <c r="C1046">
        <f>IF(AND($F1045=Tabelle7[[#This Row],[ReceiverID]],$G1045=Tabelle7[[#This Row],[SenderID]]),$C1045,IF(ISBLANK($G1045),$C1045,$C1045+1))</f>
        <v>155</v>
      </c>
      <c r="D1046" t="s">
        <v>561</v>
      </c>
      <c r="E1046">
        <v>10399</v>
      </c>
      <c r="F1046">
        <v>3401</v>
      </c>
      <c r="G1046">
        <v>3402</v>
      </c>
      <c r="H1046" t="s">
        <v>31</v>
      </c>
      <c r="I1046" t="str">
        <f t="array" ref="I1046">IFERROR(_xlfn.XLOOKUP(Tabelle7[[#This Row],[NegotiationID]]&amp;"FinalAccept",Tabelle7[NegotiationID]&amp;Tabelle7[ActionType],Tabelle7[ActionType],,0),_xlfn.XLOOKUP(Tabelle7[[#This Row],[NegotiationID]]&amp;"FinalReject",Tabelle7[NegotiationID]&amp;Tabelle7[ActionType],Tabelle7[ActionType],,0))</f>
        <v>FinalAccept</v>
      </c>
      <c r="J1046">
        <v>0.61460000000000004</v>
      </c>
      <c r="K1046">
        <v>0.36459999999999998</v>
      </c>
      <c r="L1046">
        <v>0.97919999999999996</v>
      </c>
      <c r="M1046">
        <v>0.25</v>
      </c>
      <c r="N1046">
        <v>184</v>
      </c>
      <c r="O1046">
        <v>1435</v>
      </c>
      <c r="P1046">
        <v>10</v>
      </c>
      <c r="Q1046" s="3" t="s">
        <v>1345</v>
      </c>
    </row>
    <row r="1047" ht="15" customHeight="1">
      <c r="A1047" t="e">
        <f t="shared" ca="1" si="500"/>
        <v>#VALUE!</v>
      </c>
      <c r="B1047" t="e">
        <f t="array" ref="B1047" ca="1">_xlfn.XLOOKUP(Tabelle7[[#This Row],[ExperimentID]]&amp;Tabelle7[[#This Row],[NegotiationID]]&amp;Tabelle7[[#This Row],[MessageID]],ALL_IN_ONE[ExperimentID]&amp;ALL_IN_ONE[NegotiationID]&amp;ALL_IN_ONE[MessageID],ALL_IN_ONE[Gesamt_ID],,0)</f>
        <v>#VALUE!</v>
      </c>
      <c r="C1047">
        <f>IF(AND($F1046=Tabelle7[[#This Row],[ReceiverID]],$G1046=Tabelle7[[#This Row],[SenderID]]),$C1046,IF(ISBLANK($G1046),$C1046,$C1046+1))</f>
        <v>155</v>
      </c>
      <c r="D1047" t="s">
        <v>561</v>
      </c>
      <c r="E1047">
        <v>11110</v>
      </c>
      <c r="F1047">
        <v>3402</v>
      </c>
      <c r="G1047">
        <v>3401</v>
      </c>
      <c r="H1047" t="s">
        <v>31</v>
      </c>
      <c r="I1047" t="str">
        <f t="array" ref="I1047">IFERROR(_xlfn.XLOOKUP(Tabelle7[[#This Row],[NegotiationID]]&amp;"FinalAccept",Tabelle7[NegotiationID]&amp;Tabelle7[ActionType],Tabelle7[ActionType],,0),_xlfn.XLOOKUP(Tabelle7[[#This Row],[NegotiationID]]&amp;"FinalReject",Tabelle7[NegotiationID]&amp;Tabelle7[ActionType],Tabelle7[ActionType],,0))</f>
        <v>FinalAccept</v>
      </c>
      <c r="J1047">
        <v>0.58799999999999997</v>
      </c>
      <c r="K1047">
        <v>0.50919999999999999</v>
      </c>
      <c r="L1047">
        <v>1.0972</v>
      </c>
      <c r="M1047">
        <v>0.078799999999999995</v>
      </c>
      <c r="N1047">
        <v>74</v>
      </c>
      <c r="O1047">
        <v>1435</v>
      </c>
      <c r="P1047">
        <v>10</v>
      </c>
      <c r="Q1047" s="3" t="s">
        <v>1346</v>
      </c>
    </row>
    <row r="1048" ht="15" customHeight="1">
      <c r="A1048" t="e">
        <f t="shared" ca="1" si="500"/>
        <v>#VALUE!</v>
      </c>
      <c r="B1048" t="e">
        <f t="array" ref="B1048" ca="1">_xlfn.XLOOKUP(Tabelle7[[#This Row],[ExperimentID]]&amp;Tabelle7[[#This Row],[NegotiationID]]&amp;Tabelle7[[#This Row],[MessageID]],ALL_IN_ONE[ExperimentID]&amp;ALL_IN_ONE[NegotiationID]&amp;ALL_IN_ONE[MessageID],ALL_IN_ONE[Gesamt_ID],,0)</f>
        <v>#VALUE!</v>
      </c>
      <c r="C1048">
        <f>IF(AND($F1047=Tabelle7[[#This Row],[ReceiverID]],$G1047=Tabelle7[[#This Row],[SenderID]]),$C1047,IF(ISBLANK($G1047),$C1047,$C1047+1))</f>
        <v>155</v>
      </c>
      <c r="D1048" t="s">
        <v>561</v>
      </c>
      <c r="E1048">
        <v>11624</v>
      </c>
      <c r="F1048">
        <v>3401</v>
      </c>
      <c r="G1048">
        <v>3402</v>
      </c>
      <c r="H1048" t="s">
        <v>31</v>
      </c>
      <c r="I1048" t="str">
        <f t="array" ref="I1048">IFERROR(_xlfn.XLOOKUP(Tabelle7[[#This Row],[NegotiationID]]&amp;"FinalAccept",Tabelle7[NegotiationID]&amp;Tabelle7[ActionType],Tabelle7[ActionType],,0),_xlfn.XLOOKUP(Tabelle7[[#This Row],[NegotiationID]]&amp;"FinalReject",Tabelle7[NegotiationID]&amp;Tabelle7[ActionType],Tabelle7[ActionType],,0))</f>
        <v>FinalAccept</v>
      </c>
      <c r="J1048">
        <v>0.57520000000000004</v>
      </c>
      <c r="K1048">
        <v>0.41999999999999998</v>
      </c>
      <c r="L1048">
        <v>0.99519999999999997</v>
      </c>
      <c r="M1048">
        <v>0.1552</v>
      </c>
      <c r="N1048">
        <v>106</v>
      </c>
      <c r="O1048">
        <v>1435</v>
      </c>
      <c r="P1048">
        <v>10</v>
      </c>
      <c r="Q1048" s="3" t="s">
        <v>1347</v>
      </c>
    </row>
    <row r="1049" ht="15" customHeight="1">
      <c r="A1049" t="e">
        <f t="shared" ca="1" si="500"/>
        <v>#VALUE!</v>
      </c>
      <c r="B1049" t="e">
        <f t="array" ref="B1049" ca="1">_xlfn.XLOOKUP(Tabelle7[[#This Row],[ExperimentID]]&amp;Tabelle7[[#This Row],[NegotiationID]]&amp;Tabelle7[[#This Row],[MessageID]],ALL_IN_ONE[ExperimentID]&amp;ALL_IN_ONE[NegotiationID]&amp;ALL_IN_ONE[MessageID],ALL_IN_ONE[Gesamt_ID],,0)</f>
        <v>#VALUE!</v>
      </c>
      <c r="C1049">
        <f>IF(AND($F1048=Tabelle7[[#This Row],[ReceiverID]],$G1048=Tabelle7[[#This Row],[SenderID]]),$C1048,IF(ISBLANK($G1048),$C1048,$C1048+1))</f>
        <v>155</v>
      </c>
      <c r="D1049" t="s">
        <v>561</v>
      </c>
      <c r="E1049">
        <v>12510</v>
      </c>
      <c r="F1049">
        <v>3402</v>
      </c>
      <c r="G1049">
        <v>3401</v>
      </c>
      <c r="H1049" t="s">
        <v>31</v>
      </c>
      <c r="I1049" t="str">
        <f t="array" ref="I1049">IFERROR(_xlfn.XLOOKUP(Tabelle7[[#This Row],[NegotiationID]]&amp;"FinalAccept",Tabelle7[NegotiationID]&amp;Tabelle7[ActionType],Tabelle7[ActionType],,0),_xlfn.XLOOKUP(Tabelle7[[#This Row],[NegotiationID]]&amp;"FinalReject",Tabelle7[NegotiationID]&amp;Tabelle7[ActionType],Tabelle7[ActionType],,0))</f>
        <v>FinalAccept</v>
      </c>
      <c r="J1049">
        <v>0.54800000000000004</v>
      </c>
      <c r="K1049">
        <v>0.4012</v>
      </c>
      <c r="L1049">
        <v>0.94920000000000004</v>
      </c>
      <c r="M1049">
        <v>0.14680000000000001</v>
      </c>
      <c r="N1049">
        <v>108</v>
      </c>
      <c r="O1049">
        <v>1435</v>
      </c>
      <c r="P1049">
        <v>10</v>
      </c>
      <c r="Q1049" s="3" t="s">
        <v>1348</v>
      </c>
    </row>
    <row r="1050" ht="15" customHeight="1">
      <c r="A1050" t="e">
        <f t="shared" ca="1" si="500"/>
        <v>#VALUE!</v>
      </c>
      <c r="B1050" t="e">
        <f t="array" ref="B1050" ca="1">_xlfn.XLOOKUP(Tabelle7[[#This Row],[ExperimentID]]&amp;Tabelle7[[#This Row],[NegotiationID]]&amp;Tabelle7[[#This Row],[MessageID]],ALL_IN_ONE[ExperimentID]&amp;ALL_IN_ONE[NegotiationID]&amp;ALL_IN_ONE[MessageID],ALL_IN_ONE[Gesamt_ID],,0)</f>
        <v>#VALUE!</v>
      </c>
      <c r="C1050">
        <f>IF(AND($F1049=Tabelle7[[#This Row],[ReceiverID]],$G1049=Tabelle7[[#This Row],[SenderID]]),$C1049,IF(ISBLANK($G1049),$C1049,$C1049+1))</f>
        <v>155</v>
      </c>
      <c r="D1050" t="s">
        <v>561</v>
      </c>
      <c r="E1050">
        <v>12612</v>
      </c>
      <c r="F1050">
        <v>3401</v>
      </c>
      <c r="G1050">
        <v>3402</v>
      </c>
      <c r="H1050" t="s">
        <v>31</v>
      </c>
      <c r="I1050" t="str">
        <f t="array" ref="I1050">IFERROR(_xlfn.XLOOKUP(Tabelle7[[#This Row],[NegotiationID]]&amp;"FinalAccept",Tabelle7[NegotiationID]&amp;Tabelle7[ActionType],Tabelle7[ActionType],,0),_xlfn.XLOOKUP(Tabelle7[[#This Row],[NegotiationID]]&amp;"FinalReject",Tabelle7[NegotiationID]&amp;Tabelle7[ActionType],Tabelle7[ActionType],,0))</f>
        <v>FinalAccept</v>
      </c>
      <c r="J1050">
        <v>0.50919999999999999</v>
      </c>
      <c r="K1050">
        <v>0.58799999999999997</v>
      </c>
      <c r="L1050">
        <v>1.0972</v>
      </c>
      <c r="M1050">
        <v>0.078799999999999995</v>
      </c>
      <c r="N1050">
        <v>55</v>
      </c>
      <c r="O1050">
        <v>1435</v>
      </c>
      <c r="P1050">
        <v>10</v>
      </c>
      <c r="Q1050" s="3" t="s">
        <v>1349</v>
      </c>
    </row>
    <row r="1051" ht="15" customHeight="1">
      <c r="A1051" t="e">
        <f t="shared" ca="1" si="500"/>
        <v>#VALUE!</v>
      </c>
      <c r="B1051" t="e">
        <f t="array" ref="B1051" ca="1">_xlfn.XLOOKUP(Tabelle7[[#This Row],[ExperimentID]]&amp;Tabelle7[[#This Row],[NegotiationID]]&amp;Tabelle7[[#This Row],[MessageID]],ALL_IN_ONE[ExperimentID]&amp;ALL_IN_ONE[NegotiationID]&amp;ALL_IN_ONE[MessageID],ALL_IN_ONE[Gesamt_ID],,0)</f>
        <v>#VALUE!</v>
      </c>
      <c r="C1051">
        <f>IF(AND($F1050=Tabelle7[[#This Row],[ReceiverID]],$G1050=Tabelle7[[#This Row],[SenderID]]),$C1050,IF(ISBLANK($G1050),$C1050,$C1050+1))</f>
        <v>155</v>
      </c>
      <c r="D1051" t="s">
        <v>561</v>
      </c>
      <c r="E1051">
        <v>12962</v>
      </c>
      <c r="F1051">
        <v>3402</v>
      </c>
      <c r="G1051">
        <v>3401</v>
      </c>
      <c r="H1051" t="s">
        <v>20</v>
      </c>
      <c r="I1051" t="str">
        <f t="array" ref="I1051">IFERROR(_xlfn.XLOOKUP(Tabelle7[[#This Row],[NegotiationID]]&amp;"FinalAccept",Tabelle7[NegotiationID]&amp;Tabelle7[ActionType],Tabelle7[ActionType],,0),_xlfn.XLOOKUP(Tabelle7[[#This Row],[NegotiationID]]&amp;"FinalReject",Tabelle7[NegotiationID]&amp;Tabelle7[ActionType],Tabelle7[ActionType],,0))</f>
        <v>FinalAccept</v>
      </c>
      <c r="J1051">
        <v>0.58799999999999997</v>
      </c>
      <c r="K1051">
        <v>0.50919999999999999</v>
      </c>
      <c r="L1051">
        <v>1.0972</v>
      </c>
      <c r="M1051">
        <v>0.078799999999999995</v>
      </c>
      <c r="N1051">
        <v>55</v>
      </c>
      <c r="O1051">
        <v>1435</v>
      </c>
      <c r="P1051">
        <v>10</v>
      </c>
      <c r="Q1051" s="3" t="s">
        <v>1350</v>
      </c>
    </row>
    <row r="1052" ht="15" hidden="1" customHeight="1">
      <c r="A1052" t="e">
        <f t="shared" ca="1" si="500"/>
        <v>#VALUE!</v>
      </c>
      <c r="B1052" t="e">
        <f t="array" ref="B1052" ca="1">_xlfn.XLOOKUP(Tabelle7[[#This Row],[ExperimentID]]&amp;Tabelle7[[#This Row],[NegotiationID]]&amp;Tabelle7[[#This Row],[MessageID]],ALL_IN_ONE[ExperimentID]&amp;ALL_IN_ONE[NegotiationID]&amp;ALL_IN_ONE[MessageID],ALL_IN_ONE[Gesamt_ID],,0)</f>
        <v>#VALUE!</v>
      </c>
      <c r="C1052">
        <f>IF(AND($F1051=Tabelle7[[#This Row],[ReceiverID]],$G1051=Tabelle7[[#This Row],[SenderID]]),$C1051,IF(ISBLANK($G1051),$C1051,$C1051+1))</f>
        <v>156</v>
      </c>
      <c r="D1052" t="s">
        <v>561</v>
      </c>
      <c r="E1052">
        <v>3428</v>
      </c>
      <c r="H1052" t="s">
        <v>6019</v>
      </c>
      <c r="I1052" t="str">
        <f t="array" ref="I1052">IFERROR(_xlfn.XLOOKUP(Tabelle7[[#This Row],[NegotiationID]]&amp;"FinalAccept",Tabelle7[NegotiationID]&amp;Tabelle7[ActionType],Tabelle7[ActionType],,0),_xlfn.XLOOKUP(Tabelle7[[#This Row],[NegotiationID]]&amp;"FinalReject",Tabelle7[NegotiationID]&amp;Tabelle7[ActionType],Tabelle7[ActionType],,0))</f>
        <v>FinalAccept</v>
      </c>
      <c r="N1052">
        <v>21</v>
      </c>
      <c r="O1052">
        <v>1977</v>
      </c>
      <c r="P1052">
        <v>10</v>
      </c>
      <c r="Q1052" t="s">
        <v>6020</v>
      </c>
    </row>
    <row r="1053" ht="15" customHeight="1">
      <c r="A1053" t="e">
        <f t="shared" ca="1" si="500"/>
        <v>#VALUE!</v>
      </c>
      <c r="B1053" t="e">
        <f t="array" ref="B1053" ca="1">_xlfn.XLOOKUP(Tabelle7[[#This Row],[ExperimentID]]&amp;Tabelle7[[#This Row],[NegotiationID]]&amp;Tabelle7[[#This Row],[MessageID]],ALL_IN_ONE[ExperimentID]&amp;ALL_IN_ONE[NegotiationID]&amp;ALL_IN_ONE[MessageID],ALL_IN_ONE[Gesamt_ID],,0)</f>
        <v>#VALUE!</v>
      </c>
      <c r="C1053">
        <f>IF(AND($F1052=Tabelle7[[#This Row],[ReceiverID]],$G1052=Tabelle7[[#This Row],[SenderID]]),$C1052,IF(ISBLANK($G1052),$C1052,$C1052+1))</f>
        <v>156</v>
      </c>
      <c r="D1053" t="s">
        <v>561</v>
      </c>
      <c r="E1053">
        <v>8519</v>
      </c>
      <c r="F1053">
        <v>3430</v>
      </c>
      <c r="G1053">
        <v>3429</v>
      </c>
      <c r="H1053" t="s">
        <v>19</v>
      </c>
      <c r="I1053" t="str">
        <f t="array" ref="I1053">IFERROR(_xlfn.XLOOKUP(Tabelle7[[#This Row],[NegotiationID]]&amp;"FinalAccept",Tabelle7[NegotiationID]&amp;Tabelle7[ActionType],Tabelle7[ActionType],,0),_xlfn.XLOOKUP(Tabelle7[[#This Row],[NegotiationID]]&amp;"FinalReject",Tabelle7[NegotiationID]&amp;Tabelle7[ActionType],Tabelle7[ActionType],,0))</f>
        <v>FinalAccept</v>
      </c>
      <c r="J1053">
        <v>0.89019999999999999</v>
      </c>
      <c r="K1053">
        <v>0.32400000000000001</v>
      </c>
      <c r="L1053">
        <v>1.2141999999999999</v>
      </c>
      <c r="M1053">
        <v>0.56620000000000004</v>
      </c>
      <c r="N1053">
        <v>546</v>
      </c>
      <c r="O1053">
        <v>1977</v>
      </c>
      <c r="P1053">
        <v>10</v>
      </c>
      <c r="Q1053" s="3" t="s">
        <v>1351</v>
      </c>
    </row>
    <row r="1054" ht="15" customHeight="1">
      <c r="A1054" t="e">
        <f t="shared" ca="1" si="500"/>
        <v>#VALUE!</v>
      </c>
      <c r="B1054" t="e">
        <f t="array" ref="B1054" ca="1">_xlfn.XLOOKUP(Tabelle7[[#This Row],[ExperimentID]]&amp;Tabelle7[[#This Row],[NegotiationID]]&amp;Tabelle7[[#This Row],[MessageID]],ALL_IN_ONE[ExperimentID]&amp;ALL_IN_ONE[NegotiationID]&amp;ALL_IN_ONE[MessageID],ALL_IN_ONE[Gesamt_ID],,0)</f>
        <v>#VALUE!</v>
      </c>
      <c r="C1054">
        <f>IF(AND($F1053=Tabelle7[[#This Row],[ReceiverID]],$G1053=Tabelle7[[#This Row],[SenderID]]),$C1053,IF(ISBLANK($G1053),$C1053,$C1053+1))</f>
        <v>156</v>
      </c>
      <c r="D1054" t="s">
        <v>561</v>
      </c>
      <c r="E1054">
        <v>9400</v>
      </c>
      <c r="F1054">
        <v>3429</v>
      </c>
      <c r="G1054">
        <v>3430</v>
      </c>
      <c r="H1054" t="s">
        <v>31</v>
      </c>
      <c r="I1054" t="str">
        <f t="array" ref="I1054">IFERROR(_xlfn.XLOOKUP(Tabelle7[[#This Row],[NegotiationID]]&amp;"FinalAccept",Tabelle7[NegotiationID]&amp;Tabelle7[ActionType],Tabelle7[ActionType],,0),_xlfn.XLOOKUP(Tabelle7[[#This Row],[NegotiationID]]&amp;"FinalReject",Tabelle7[NegotiationID]&amp;Tabelle7[ActionType],Tabelle7[ActionType],,0))</f>
        <v>FinalAccept</v>
      </c>
      <c r="J1054">
        <v>0.50619999999999998</v>
      </c>
      <c r="K1054">
        <v>0.23760000000000001</v>
      </c>
      <c r="L1054">
        <v>0.74380000000000002</v>
      </c>
      <c r="M1054">
        <v>0.26860000000000001</v>
      </c>
      <c r="N1054">
        <v>349</v>
      </c>
      <c r="O1054">
        <v>1977</v>
      </c>
      <c r="P1054">
        <v>10</v>
      </c>
      <c r="Q1054" s="3" t="s">
        <v>1352</v>
      </c>
    </row>
    <row r="1055" ht="15" hidden="1" customHeight="1">
      <c r="A1055" t="e">
        <f t="shared" ca="1" si="500"/>
        <v>#VALUE!</v>
      </c>
      <c r="B1055" t="e">
        <f t="array" ref="B1055" ca="1">_xlfn.XLOOKUP(Tabelle7[[#This Row],[ExperimentID]]&amp;Tabelle7[[#This Row],[NegotiationID]]&amp;Tabelle7[[#This Row],[MessageID]],ALL_IN_ONE[ExperimentID]&amp;ALL_IN_ONE[NegotiationID]&amp;ALL_IN_ONE[MessageID],ALL_IN_ONE[Gesamt_ID],,0)</f>
        <v>#VALUE!</v>
      </c>
      <c r="C1055">
        <f>IF(AND($F1054=Tabelle7[[#This Row],[ReceiverID]],$G1054=Tabelle7[[#This Row],[SenderID]]),$C1054,IF(ISBLANK($G1054),$C1054,$C1054+1))</f>
        <v>156</v>
      </c>
      <c r="D1055" t="s">
        <v>561</v>
      </c>
      <c r="E1055">
        <v>10112</v>
      </c>
      <c r="F1055">
        <v>3430</v>
      </c>
      <c r="G1055">
        <v>3429</v>
      </c>
      <c r="H1055" t="s">
        <v>22</v>
      </c>
      <c r="I1055" t="str">
        <f t="array" ref="I1055">IFERROR(_xlfn.XLOOKUP(Tabelle7[[#This Row],[NegotiationID]]&amp;"FinalAccept",Tabelle7[NegotiationID]&amp;Tabelle7[ActionType],Tabelle7[ActionType],,0),_xlfn.XLOOKUP(Tabelle7[[#This Row],[NegotiationID]]&amp;"FinalReject",Tabelle7[NegotiationID]&amp;Tabelle7[ActionType],Tabelle7[ActionType],,0))</f>
        <v>FinalAccept</v>
      </c>
      <c r="N1055">
        <v>433</v>
      </c>
      <c r="O1055">
        <v>1977</v>
      </c>
      <c r="P1055">
        <v>10</v>
      </c>
      <c r="Q1055" s="3" t="s">
        <v>6310</v>
      </c>
    </row>
    <row r="1056" ht="15" hidden="1" customHeight="1">
      <c r="A1056" t="e">
        <f t="shared" ca="1" si="500"/>
        <v>#VALUE!</v>
      </c>
      <c r="B1056" t="e">
        <f t="array" ref="B1056" ca="1">_xlfn.XLOOKUP(Tabelle7[[#This Row],[ExperimentID]]&amp;Tabelle7[[#This Row],[NegotiationID]]&amp;Tabelle7[[#This Row],[MessageID]],ALL_IN_ONE[ExperimentID]&amp;ALL_IN_ONE[NegotiationID]&amp;ALL_IN_ONE[MessageID],ALL_IN_ONE[Gesamt_ID],,0)</f>
        <v>#VALUE!</v>
      </c>
      <c r="C1056">
        <f>IF(AND($F1055=Tabelle7[[#This Row],[ReceiverID]],$G1055=Tabelle7[[#This Row],[SenderID]]),$C1055,IF(ISBLANK($G1055),$C1055,$C1055+1))</f>
        <v>156</v>
      </c>
      <c r="D1056" t="s">
        <v>561</v>
      </c>
      <c r="E1056">
        <v>10668</v>
      </c>
      <c r="F1056">
        <v>3429</v>
      </c>
      <c r="G1056">
        <v>3430</v>
      </c>
      <c r="H1056" t="s">
        <v>24</v>
      </c>
      <c r="I1056" t="str">
        <f t="array" ref="I1056">IFERROR(_xlfn.XLOOKUP(Tabelle7[[#This Row],[NegotiationID]]&amp;"FinalAccept",Tabelle7[NegotiationID]&amp;Tabelle7[ActionType],Tabelle7[ActionType],,0),_xlfn.XLOOKUP(Tabelle7[[#This Row],[NegotiationID]]&amp;"FinalReject",Tabelle7[NegotiationID]&amp;Tabelle7[ActionType],Tabelle7[ActionType],,0))</f>
        <v>FinalAccept</v>
      </c>
      <c r="N1056">
        <v>47</v>
      </c>
      <c r="O1056">
        <v>1977</v>
      </c>
      <c r="P1056">
        <v>10</v>
      </c>
      <c r="Q1056" s="3" t="s">
        <v>6311</v>
      </c>
    </row>
    <row r="1057" ht="15" customHeight="1">
      <c r="A1057" t="e">
        <f t="shared" ca="1" si="500"/>
        <v>#VALUE!</v>
      </c>
      <c r="B1057" t="e">
        <f t="array" ref="B1057" ca="1">_xlfn.XLOOKUP(Tabelle7[[#This Row],[ExperimentID]]&amp;Tabelle7[[#This Row],[NegotiationID]]&amp;Tabelle7[[#This Row],[MessageID]],ALL_IN_ONE[ExperimentID]&amp;ALL_IN_ONE[NegotiationID]&amp;ALL_IN_ONE[MessageID],ALL_IN_ONE[Gesamt_ID],,0)</f>
        <v>#VALUE!</v>
      </c>
      <c r="C1057">
        <f>IF(AND($F1056=Tabelle7[[#This Row],[ReceiverID]],$G1056=Tabelle7[[#This Row],[SenderID]]),$C1056,IF(ISBLANK($G1056),$C1056,$C1056+1))</f>
        <v>156</v>
      </c>
      <c r="D1057" t="s">
        <v>561</v>
      </c>
      <c r="E1057">
        <v>11594</v>
      </c>
      <c r="F1057">
        <v>3430</v>
      </c>
      <c r="G1057">
        <v>3429</v>
      </c>
      <c r="H1057" t="s">
        <v>31</v>
      </c>
      <c r="I1057" t="str">
        <f t="array" ref="I1057">IFERROR(_xlfn.XLOOKUP(Tabelle7[[#This Row],[NegotiationID]]&amp;"FinalAccept",Tabelle7[NegotiationID]&amp;Tabelle7[ActionType],Tabelle7[ActionType],,0),_xlfn.XLOOKUP(Tabelle7[[#This Row],[NegotiationID]]&amp;"FinalReject",Tabelle7[NegotiationID]&amp;Tabelle7[ActionType],Tabelle7[ActionType],,0))</f>
        <v>FinalAccept</v>
      </c>
      <c r="J1057">
        <v>0.96799999999999997</v>
      </c>
      <c r="K1057">
        <v>0.32919999999999999</v>
      </c>
      <c r="L1057">
        <v>1.2971999999999999</v>
      </c>
      <c r="M1057">
        <v>0.63880000000000003</v>
      </c>
      <c r="N1057">
        <v>256</v>
      </c>
      <c r="O1057">
        <v>1977</v>
      </c>
      <c r="P1057">
        <v>10</v>
      </c>
      <c r="Q1057" s="3" t="s">
        <v>1353</v>
      </c>
    </row>
    <row r="1058" ht="15" customHeight="1">
      <c r="A1058" t="e">
        <f t="shared" ca="1" si="500"/>
        <v>#VALUE!</v>
      </c>
      <c r="B1058" t="e">
        <f t="array" ref="B1058" ca="1">_xlfn.XLOOKUP(Tabelle7[[#This Row],[ExperimentID]]&amp;Tabelle7[[#This Row],[NegotiationID]]&amp;Tabelle7[[#This Row],[MessageID]],ALL_IN_ONE[ExperimentID]&amp;ALL_IN_ONE[NegotiationID]&amp;ALL_IN_ONE[MessageID],ALL_IN_ONE[Gesamt_ID],,0)</f>
        <v>#VALUE!</v>
      </c>
      <c r="C1058">
        <f>IF(AND($F1057=Tabelle7[[#This Row],[ReceiverID]],$G1057=Tabelle7[[#This Row],[SenderID]]),$C1057,IF(ISBLANK($G1057),$C1057,$C1057+1))</f>
        <v>156</v>
      </c>
      <c r="D1058" t="s">
        <v>561</v>
      </c>
      <c r="E1058">
        <v>12189</v>
      </c>
      <c r="F1058">
        <v>3429</v>
      </c>
      <c r="G1058">
        <v>3430</v>
      </c>
      <c r="H1058" t="s">
        <v>31</v>
      </c>
      <c r="I1058" t="str">
        <f t="array" ref="I1058">IFERROR(_xlfn.XLOOKUP(Tabelle7[[#This Row],[NegotiationID]]&amp;"FinalAccept",Tabelle7[NegotiationID]&amp;Tabelle7[ActionType],Tabelle7[ActionType],,0),_xlfn.XLOOKUP(Tabelle7[[#This Row],[NegotiationID]]&amp;"FinalReject",Tabelle7[NegotiationID]&amp;Tabelle7[ActionType],Tabelle7[ActionType],,0))</f>
        <v>FinalAccept</v>
      </c>
      <c r="J1058">
        <v>0.32919999999999999</v>
      </c>
      <c r="K1058">
        <v>0.76800000000000002</v>
      </c>
      <c r="L1058">
        <v>1.0972</v>
      </c>
      <c r="M1058">
        <v>0.43880000000000002</v>
      </c>
      <c r="N1058">
        <v>186</v>
      </c>
      <c r="O1058">
        <v>1977</v>
      </c>
      <c r="P1058">
        <v>10</v>
      </c>
      <c r="Q1058" s="3" t="s">
        <v>1354</v>
      </c>
    </row>
    <row r="1059" ht="15" customHeight="1">
      <c r="A1059" t="e">
        <f t="shared" ca="1" si="500"/>
        <v>#VALUE!</v>
      </c>
      <c r="B1059" t="e">
        <f t="array" ref="B1059" ca="1">_xlfn.XLOOKUP(Tabelle7[[#This Row],[ExperimentID]]&amp;Tabelle7[[#This Row],[NegotiationID]]&amp;Tabelle7[[#This Row],[MessageID]],ALL_IN_ONE[ExperimentID]&amp;ALL_IN_ONE[NegotiationID]&amp;ALL_IN_ONE[MessageID],ALL_IN_ONE[Gesamt_ID],,0)</f>
        <v>#VALUE!</v>
      </c>
      <c r="C1059">
        <f>IF(AND($F1058=Tabelle7[[#This Row],[ReceiverID]],$G1058=Tabelle7[[#This Row],[SenderID]]),$C1058,IF(ISBLANK($G1058),$C1058,$C1058+1))</f>
        <v>156</v>
      </c>
      <c r="D1059" t="s">
        <v>561</v>
      </c>
      <c r="E1059">
        <v>12299</v>
      </c>
      <c r="F1059">
        <v>3430</v>
      </c>
      <c r="G1059">
        <v>3429</v>
      </c>
      <c r="H1059" t="s">
        <v>31</v>
      </c>
      <c r="I1059" t="str">
        <f t="array" ref="I1059">IFERROR(_xlfn.XLOOKUP(Tabelle7[[#This Row],[NegotiationID]]&amp;"FinalAccept",Tabelle7[NegotiationID]&amp;Tabelle7[ActionType],Tabelle7[ActionType],,0),_xlfn.XLOOKUP(Tabelle7[[#This Row],[NegotiationID]]&amp;"FinalReject",Tabelle7[NegotiationID]&amp;Tabelle7[ActionType],Tabelle7[ActionType],,0))</f>
        <v>FinalAccept</v>
      </c>
      <c r="J1059">
        <v>0.752</v>
      </c>
      <c r="K1059">
        <v>0.20380000000000001</v>
      </c>
      <c r="L1059">
        <v>0.95579999999999998</v>
      </c>
      <c r="M1059">
        <v>0.54820000000000002</v>
      </c>
      <c r="N1059">
        <v>92</v>
      </c>
      <c r="O1059">
        <v>1977</v>
      </c>
      <c r="P1059">
        <v>10</v>
      </c>
      <c r="Q1059" s="3" t="s">
        <v>1355</v>
      </c>
    </row>
    <row r="1060" ht="15" customHeight="1">
      <c r="A1060" t="e">
        <f t="shared" ca="1" si="500"/>
        <v>#VALUE!</v>
      </c>
      <c r="B1060" t="e">
        <f t="array" ref="B1060" ca="1">_xlfn.XLOOKUP(Tabelle7[[#This Row],[ExperimentID]]&amp;Tabelle7[[#This Row],[NegotiationID]]&amp;Tabelle7[[#This Row],[MessageID]],ALL_IN_ONE[ExperimentID]&amp;ALL_IN_ONE[NegotiationID]&amp;ALL_IN_ONE[MessageID],ALL_IN_ONE[Gesamt_ID],,0)</f>
        <v>#VALUE!</v>
      </c>
      <c r="C1060">
        <f>IF(AND($F1059=Tabelle7[[#This Row],[ReceiverID]],$G1059=Tabelle7[[#This Row],[SenderID]]),$C1059,IF(ISBLANK($G1059),$C1059,$C1059+1))</f>
        <v>156</v>
      </c>
      <c r="D1060" t="s">
        <v>561</v>
      </c>
      <c r="E1060">
        <v>12467</v>
      </c>
      <c r="F1060">
        <v>3429</v>
      </c>
      <c r="G1060">
        <v>3430</v>
      </c>
      <c r="H1060" t="s">
        <v>31</v>
      </c>
      <c r="I1060" t="str">
        <f t="array" ref="I1060">IFERROR(_xlfn.XLOOKUP(Tabelle7[[#This Row],[NegotiationID]]&amp;"FinalAccept",Tabelle7[NegotiationID]&amp;Tabelle7[ActionType],Tabelle7[ActionType],,0),_xlfn.XLOOKUP(Tabelle7[[#This Row],[NegotiationID]]&amp;"FinalReject",Tabelle7[NegotiationID]&amp;Tabelle7[ActionType],Tabelle7[ActionType],,0))</f>
        <v>FinalAccept</v>
      </c>
      <c r="J1060">
        <v>0.32919999999999999</v>
      </c>
      <c r="K1060">
        <v>0.76800000000000002</v>
      </c>
      <c r="L1060">
        <v>1.0972</v>
      </c>
      <c r="M1060">
        <v>0.43880000000000002</v>
      </c>
      <c r="N1060">
        <v>25</v>
      </c>
      <c r="O1060">
        <v>1977</v>
      </c>
      <c r="P1060">
        <v>10</v>
      </c>
      <c r="Q1060" s="3" t="s">
        <v>1356</v>
      </c>
    </row>
    <row r="1061" ht="15" customHeight="1">
      <c r="A1061" t="e">
        <f t="shared" ca="1" si="500"/>
        <v>#VALUE!</v>
      </c>
      <c r="B1061" t="e">
        <f t="array" ref="B1061" ca="1">_xlfn.XLOOKUP(Tabelle7[[#This Row],[ExperimentID]]&amp;Tabelle7[[#This Row],[NegotiationID]]&amp;Tabelle7[[#This Row],[MessageID]],ALL_IN_ONE[ExperimentID]&amp;ALL_IN_ONE[NegotiationID]&amp;ALL_IN_ONE[MessageID],ALL_IN_ONE[Gesamt_ID],,0)</f>
        <v>#VALUE!</v>
      </c>
      <c r="C1061">
        <f>IF(AND($F1060=Tabelle7[[#This Row],[ReceiverID]],$G1060=Tabelle7[[#This Row],[SenderID]]),$C1060,IF(ISBLANK($G1060),$C1060,$C1060+1))</f>
        <v>156</v>
      </c>
      <c r="D1061" t="s">
        <v>561</v>
      </c>
      <c r="E1061">
        <v>12850</v>
      </c>
      <c r="F1061">
        <v>3430</v>
      </c>
      <c r="G1061">
        <v>3429</v>
      </c>
      <c r="H1061" t="s">
        <v>20</v>
      </c>
      <c r="I1061" t="str">
        <f t="array" ref="I1061">IFERROR(_xlfn.XLOOKUP(Tabelle7[[#This Row],[NegotiationID]]&amp;"FinalAccept",Tabelle7[NegotiationID]&amp;Tabelle7[ActionType],Tabelle7[ActionType],,0),_xlfn.XLOOKUP(Tabelle7[[#This Row],[NegotiationID]]&amp;"FinalReject",Tabelle7[NegotiationID]&amp;Tabelle7[ActionType],Tabelle7[ActionType],,0))</f>
        <v>FinalAccept</v>
      </c>
      <c r="J1061">
        <v>0.76800000000000002</v>
      </c>
      <c r="K1061">
        <v>0.32919999999999999</v>
      </c>
      <c r="L1061">
        <v>1.0972</v>
      </c>
      <c r="M1061">
        <v>0.43880000000000002</v>
      </c>
      <c r="N1061">
        <v>22</v>
      </c>
      <c r="O1061">
        <v>1977</v>
      </c>
      <c r="P1061">
        <v>10</v>
      </c>
      <c r="Q1061" s="3" t="s">
        <v>1357</v>
      </c>
    </row>
    <row r="1062" ht="15" hidden="1" customHeight="1">
      <c r="A1062" t="e">
        <f t="shared" ca="1" si="500"/>
        <v>#VALUE!</v>
      </c>
      <c r="B1062" t="e">
        <f t="array" ref="B1062" ca="1">_xlfn.XLOOKUP(Tabelle7[[#This Row],[ExperimentID]]&amp;Tabelle7[[#This Row],[NegotiationID]]&amp;Tabelle7[[#This Row],[MessageID]],ALL_IN_ONE[ExperimentID]&amp;ALL_IN_ONE[NegotiationID]&amp;ALL_IN_ONE[MessageID],ALL_IN_ONE[Gesamt_ID],,0)</f>
        <v>#VALUE!</v>
      </c>
      <c r="C1062">
        <f>IF(AND($F1061=Tabelle7[[#This Row],[ReceiverID]],$G1061=Tabelle7[[#This Row],[SenderID]]),$C1061,IF(ISBLANK($G1061),$C1061,$C1061+1))</f>
        <v>157</v>
      </c>
      <c r="D1062" t="s">
        <v>561</v>
      </c>
      <c r="E1062">
        <v>3456</v>
      </c>
      <c r="H1062" t="s">
        <v>6019</v>
      </c>
      <c r="I1062" t="str">
        <f t="array" ref="I1062">IFERROR(_xlfn.XLOOKUP(Tabelle7[[#This Row],[NegotiationID]]&amp;"FinalAccept",Tabelle7[NegotiationID]&amp;Tabelle7[ActionType],Tabelle7[ActionType],,0),_xlfn.XLOOKUP(Tabelle7[[#This Row],[NegotiationID]]&amp;"FinalReject",Tabelle7[NegotiationID]&amp;Tabelle7[ActionType],Tabelle7[ActionType],,0))</f>
        <v>FinalAccept</v>
      </c>
      <c r="N1062">
        <v>21</v>
      </c>
      <c r="O1062">
        <v>1764</v>
      </c>
      <c r="P1062">
        <v>13</v>
      </c>
      <c r="Q1062" t="s">
        <v>6020</v>
      </c>
    </row>
    <row r="1063" ht="15" customHeight="1">
      <c r="A1063" t="e">
        <f t="shared" ca="1" si="500"/>
        <v>#VALUE!</v>
      </c>
      <c r="B1063" t="e">
        <f t="array" ref="B1063" ca="1">_xlfn.XLOOKUP(Tabelle7[[#This Row],[ExperimentID]]&amp;Tabelle7[[#This Row],[NegotiationID]]&amp;Tabelle7[[#This Row],[MessageID]],ALL_IN_ONE[ExperimentID]&amp;ALL_IN_ONE[NegotiationID]&amp;ALL_IN_ONE[MessageID],ALL_IN_ONE[Gesamt_ID],,0)</f>
        <v>#VALUE!</v>
      </c>
      <c r="C1063">
        <f>IF(AND($F1062=Tabelle7[[#This Row],[ReceiverID]],$G1062=Tabelle7[[#This Row],[SenderID]]),$C1062,IF(ISBLANK($G1062),$C1062,$C1062+1))</f>
        <v>157</v>
      </c>
      <c r="D1063" t="s">
        <v>561</v>
      </c>
      <c r="E1063">
        <v>8086</v>
      </c>
      <c r="F1063">
        <v>3458</v>
      </c>
      <c r="G1063">
        <v>3457</v>
      </c>
      <c r="H1063" t="s">
        <v>19</v>
      </c>
      <c r="I1063" t="str">
        <f t="array" ref="I1063">IFERROR(_xlfn.XLOOKUP(Tabelle7[[#This Row],[NegotiationID]]&amp;"FinalAccept",Tabelle7[NegotiationID]&amp;Tabelle7[ActionType],Tabelle7[ActionType],,0),_xlfn.XLOOKUP(Tabelle7[[#This Row],[NegotiationID]]&amp;"FinalReject",Tabelle7[NegotiationID]&amp;Tabelle7[ActionType],Tabelle7[ActionType],,0))</f>
        <v>FinalAccept</v>
      </c>
      <c r="J1063">
        <v>1</v>
      </c>
      <c r="K1063">
        <v>0.86399999999999999</v>
      </c>
      <c r="L1063">
        <v>1.8640000000000001</v>
      </c>
      <c r="M1063">
        <v>0.13600000000000001</v>
      </c>
      <c r="N1063">
        <v>243</v>
      </c>
      <c r="O1063">
        <v>1764</v>
      </c>
      <c r="P1063">
        <v>13</v>
      </c>
      <c r="Q1063" s="3" t="s">
        <v>1358</v>
      </c>
    </row>
    <row r="1064" ht="15" customHeight="1">
      <c r="A1064" t="e">
        <f t="shared" ca="1" si="500"/>
        <v>#VALUE!</v>
      </c>
      <c r="B1064" t="e">
        <f t="array" ref="B1064" ca="1">_xlfn.XLOOKUP(Tabelle7[[#This Row],[ExperimentID]]&amp;Tabelle7[[#This Row],[NegotiationID]]&amp;Tabelle7[[#This Row],[MessageID]],ALL_IN_ONE[ExperimentID]&amp;ALL_IN_ONE[NegotiationID]&amp;ALL_IN_ONE[MessageID],ALL_IN_ONE[Gesamt_ID],,0)</f>
        <v>#VALUE!</v>
      </c>
      <c r="C1064">
        <f>IF(AND($F1063=Tabelle7[[#This Row],[ReceiverID]],$G1063=Tabelle7[[#This Row],[SenderID]]),$C1063,IF(ISBLANK($G1063),$C1063,$C1063+1))</f>
        <v>157</v>
      </c>
      <c r="D1064" t="s">
        <v>561</v>
      </c>
      <c r="E1064">
        <v>8467</v>
      </c>
      <c r="F1064">
        <v>3457</v>
      </c>
      <c r="G1064">
        <v>3458</v>
      </c>
      <c r="H1064" t="s">
        <v>31</v>
      </c>
      <c r="I1064" t="str">
        <f t="array" ref="I1064">IFERROR(_xlfn.XLOOKUP(Tabelle7[[#This Row],[NegotiationID]]&amp;"FinalAccept",Tabelle7[NegotiationID]&amp;Tabelle7[ActionType],Tabelle7[ActionType],,0),_xlfn.XLOOKUP(Tabelle7[[#This Row],[NegotiationID]]&amp;"FinalReject",Tabelle7[NegotiationID]&amp;Tabelle7[ActionType],Tabelle7[ActionType],,0))</f>
        <v>FinalAccept</v>
      </c>
      <c r="J1064">
        <v>1</v>
      </c>
      <c r="K1064">
        <v>0.43319999999999997</v>
      </c>
      <c r="L1064">
        <v>1.4332</v>
      </c>
      <c r="M1064">
        <v>0.56679999999999997</v>
      </c>
      <c r="N1064">
        <v>1</v>
      </c>
      <c r="O1064">
        <v>1764</v>
      </c>
      <c r="P1064">
        <v>13</v>
      </c>
      <c r="Q1064" t="s">
        <v>1359</v>
      </c>
    </row>
    <row r="1065" ht="15" hidden="1" customHeight="1">
      <c r="A1065" t="e">
        <f t="shared" ca="1" si="500"/>
        <v>#VALUE!</v>
      </c>
      <c r="B1065" t="e">
        <f t="array" ref="B1065" ca="1">_xlfn.XLOOKUP(Tabelle7[[#This Row],[ExperimentID]]&amp;Tabelle7[[#This Row],[NegotiationID]]&amp;Tabelle7[[#This Row],[MessageID]],ALL_IN_ONE[ExperimentID]&amp;ALL_IN_ONE[NegotiationID]&amp;ALL_IN_ONE[MessageID],ALL_IN_ONE[Gesamt_ID],,0)</f>
        <v>#VALUE!</v>
      </c>
      <c r="C1065">
        <f>IF(AND($F1064=Tabelle7[[#This Row],[ReceiverID]],$G1064=Tabelle7[[#This Row],[SenderID]]),$C1064,IF(ISBLANK($G1064),$C1064,$C1064+1))</f>
        <v>157</v>
      </c>
      <c r="D1065" t="s">
        <v>561</v>
      </c>
      <c r="E1065">
        <v>8791</v>
      </c>
      <c r="F1065">
        <v>3458</v>
      </c>
      <c r="G1065">
        <v>3457</v>
      </c>
      <c r="H1065" t="s">
        <v>22</v>
      </c>
      <c r="I1065" t="str">
        <f t="array" ref="I1065">IFERROR(_xlfn.XLOOKUP(Tabelle7[[#This Row],[NegotiationID]]&amp;"FinalAccept",Tabelle7[NegotiationID]&amp;Tabelle7[ActionType],Tabelle7[ActionType],,0),_xlfn.XLOOKUP(Tabelle7[[#This Row],[NegotiationID]]&amp;"FinalReject",Tabelle7[NegotiationID]&amp;Tabelle7[ActionType],Tabelle7[ActionType],,0))</f>
        <v>FinalAccept</v>
      </c>
      <c r="N1065">
        <v>36</v>
      </c>
      <c r="O1065">
        <v>1764</v>
      </c>
      <c r="P1065">
        <v>13</v>
      </c>
      <c r="Q1065" s="3" t="s">
        <v>6312</v>
      </c>
    </row>
    <row r="1066" ht="15" hidden="1" customHeight="1">
      <c r="A1066" t="e">
        <f t="shared" ca="1" si="500"/>
        <v>#VALUE!</v>
      </c>
      <c r="B1066" t="e">
        <f t="array" ref="B1066" ca="1">_xlfn.XLOOKUP(Tabelle7[[#This Row],[ExperimentID]]&amp;Tabelle7[[#This Row],[NegotiationID]]&amp;Tabelle7[[#This Row],[MessageID]],ALL_IN_ONE[ExperimentID]&amp;ALL_IN_ONE[NegotiationID]&amp;ALL_IN_ONE[MessageID],ALL_IN_ONE[Gesamt_ID],,0)</f>
        <v>#VALUE!</v>
      </c>
      <c r="C1066">
        <f>IF(AND($F1065=Tabelle7[[#This Row],[ReceiverID]],$G1065=Tabelle7[[#This Row],[SenderID]]),$C1065,IF(ISBLANK($G1065),$C1065,$C1065+1))</f>
        <v>157</v>
      </c>
      <c r="D1066" t="s">
        <v>561</v>
      </c>
      <c r="E1066">
        <v>9602</v>
      </c>
      <c r="F1066">
        <v>3457</v>
      </c>
      <c r="G1066">
        <v>3458</v>
      </c>
      <c r="H1066" t="s">
        <v>24</v>
      </c>
      <c r="I1066" t="str">
        <f t="array" ref="I1066">IFERROR(_xlfn.XLOOKUP(Tabelle7[[#This Row],[NegotiationID]]&amp;"FinalAccept",Tabelle7[NegotiationID]&amp;Tabelle7[ActionType],Tabelle7[ActionType],,0),_xlfn.XLOOKUP(Tabelle7[[#This Row],[NegotiationID]]&amp;"FinalReject",Tabelle7[NegotiationID]&amp;Tabelle7[ActionType],Tabelle7[ActionType],,0))</f>
        <v>FinalAccept</v>
      </c>
      <c r="N1066">
        <v>170</v>
      </c>
      <c r="O1066">
        <v>1764</v>
      </c>
      <c r="P1066">
        <v>13</v>
      </c>
      <c r="Q1066" t="s">
        <v>6313</v>
      </c>
    </row>
    <row r="1067" ht="15" customHeight="1">
      <c r="A1067" t="e">
        <f t="shared" ca="1" si="500"/>
        <v>#VALUE!</v>
      </c>
      <c r="B1067" t="e">
        <f t="array" ref="B1067" ca="1">_xlfn.XLOOKUP(Tabelle7[[#This Row],[ExperimentID]]&amp;Tabelle7[[#This Row],[NegotiationID]]&amp;Tabelle7[[#This Row],[MessageID]],ALL_IN_ONE[ExperimentID]&amp;ALL_IN_ONE[NegotiationID]&amp;ALL_IN_ONE[MessageID],ALL_IN_ONE[Gesamt_ID],,0)</f>
        <v>#VALUE!</v>
      </c>
      <c r="C1067">
        <f>IF(AND($F1066=Tabelle7[[#This Row],[ReceiverID]],$G1066=Tabelle7[[#This Row],[SenderID]]),$C1066,IF(ISBLANK($G1066),$C1066,$C1066+1))</f>
        <v>157</v>
      </c>
      <c r="D1067" t="s">
        <v>561</v>
      </c>
      <c r="E1067">
        <v>9730</v>
      </c>
      <c r="F1067">
        <v>3458</v>
      </c>
      <c r="G1067">
        <v>3457</v>
      </c>
      <c r="H1067" t="s">
        <v>31</v>
      </c>
      <c r="I1067" t="str">
        <f t="array" ref="I1067">IFERROR(_xlfn.XLOOKUP(Tabelle7[[#This Row],[NegotiationID]]&amp;"FinalAccept",Tabelle7[NegotiationID]&amp;Tabelle7[ActionType],Tabelle7[ActionType],,0),_xlfn.XLOOKUP(Tabelle7[[#This Row],[NegotiationID]]&amp;"FinalReject",Tabelle7[NegotiationID]&amp;Tabelle7[ActionType],Tabelle7[ActionType],,0))</f>
        <v>FinalAccept</v>
      </c>
      <c r="J1067">
        <v>0.96799999999999997</v>
      </c>
      <c r="K1067">
        <v>0.50480000000000003</v>
      </c>
      <c r="L1067">
        <v>1.4728000000000001</v>
      </c>
      <c r="M1067">
        <v>0.4632</v>
      </c>
      <c r="N1067">
        <v>215</v>
      </c>
      <c r="O1067">
        <v>1764</v>
      </c>
      <c r="P1067">
        <v>13</v>
      </c>
      <c r="Q1067" s="3" t="s">
        <v>1360</v>
      </c>
    </row>
    <row r="1068" ht="15" customHeight="1">
      <c r="A1068" t="e">
        <f t="shared" ca="1" si="500"/>
        <v>#VALUE!</v>
      </c>
      <c r="B1068" t="e">
        <f t="array" ref="B1068" ca="1">_xlfn.XLOOKUP(Tabelle7[[#This Row],[ExperimentID]]&amp;Tabelle7[[#This Row],[NegotiationID]]&amp;Tabelle7[[#This Row],[MessageID]],ALL_IN_ONE[ExperimentID]&amp;ALL_IN_ONE[NegotiationID]&amp;ALL_IN_ONE[MessageID],ALL_IN_ONE[Gesamt_ID],,0)</f>
        <v>#VALUE!</v>
      </c>
      <c r="C1068">
        <f>IF(AND($F1067=Tabelle7[[#This Row],[ReceiverID]],$G1067=Tabelle7[[#This Row],[SenderID]]),$C1067,IF(ISBLANK($G1067),$C1067,$C1067+1))</f>
        <v>157</v>
      </c>
      <c r="D1068" t="s">
        <v>561</v>
      </c>
      <c r="E1068">
        <v>9788</v>
      </c>
      <c r="F1068">
        <v>3457</v>
      </c>
      <c r="G1068">
        <v>3458</v>
      </c>
      <c r="H1068" t="s">
        <v>31</v>
      </c>
      <c r="I1068" t="str">
        <f t="array" ref="I1068">IFERROR(_xlfn.XLOOKUP(Tabelle7[[#This Row],[NegotiationID]]&amp;"FinalAccept",Tabelle7[NegotiationID]&amp;Tabelle7[ActionType],Tabelle7[ActionType],,0),_xlfn.XLOOKUP(Tabelle7[[#This Row],[NegotiationID]]&amp;"FinalReject",Tabelle7[NegotiationID]&amp;Tabelle7[ActionType],Tabelle7[ActionType],,0))</f>
        <v>FinalAccept</v>
      </c>
      <c r="J1068">
        <v>0.68620000000000003</v>
      </c>
      <c r="K1068">
        <v>0.18440000000000001</v>
      </c>
      <c r="L1068">
        <v>0.87060000000000004</v>
      </c>
      <c r="M1068">
        <v>0.50180000000000002</v>
      </c>
      <c r="N1068">
        <v>135</v>
      </c>
      <c r="O1068">
        <v>1764</v>
      </c>
      <c r="P1068">
        <v>13</v>
      </c>
      <c r="Q1068" s="3" t="s">
        <v>1361</v>
      </c>
    </row>
    <row r="1069" ht="15" customHeight="1">
      <c r="A1069" t="e">
        <f t="shared" ca="1" si="500"/>
        <v>#VALUE!</v>
      </c>
      <c r="B1069" t="e">
        <f t="array" ref="B1069" ca="1">_xlfn.XLOOKUP(Tabelle7[[#This Row],[ExperimentID]]&amp;Tabelle7[[#This Row],[NegotiationID]]&amp;Tabelle7[[#This Row],[MessageID]],ALL_IN_ONE[ExperimentID]&amp;ALL_IN_ONE[NegotiationID]&amp;ALL_IN_ONE[MessageID],ALL_IN_ONE[Gesamt_ID],,0)</f>
        <v>#VALUE!</v>
      </c>
      <c r="C1069">
        <f>IF(AND($F1068=Tabelle7[[#This Row],[ReceiverID]],$G1068=Tabelle7[[#This Row],[SenderID]]),$C1068,IF(ISBLANK($G1068),$C1068,$C1068+1))</f>
        <v>157</v>
      </c>
      <c r="D1069" t="s">
        <v>561</v>
      </c>
      <c r="E1069">
        <v>11402</v>
      </c>
      <c r="F1069">
        <v>3458</v>
      </c>
      <c r="G1069">
        <v>3457</v>
      </c>
      <c r="H1069" t="s">
        <v>31</v>
      </c>
      <c r="I1069" t="str">
        <f t="array" ref="I1069">IFERROR(_xlfn.XLOOKUP(Tabelle7[[#This Row],[NegotiationID]]&amp;"FinalAccept",Tabelle7[NegotiationID]&amp;Tabelle7[ActionType],Tabelle7[ActionType],,0),_xlfn.XLOOKUP(Tabelle7[[#This Row],[NegotiationID]]&amp;"FinalReject",Tabelle7[NegotiationID]&amp;Tabelle7[ActionType],Tabelle7[ActionType],,0))</f>
        <v>FinalAccept</v>
      </c>
      <c r="J1069">
        <v>0.48799999999999999</v>
      </c>
      <c r="K1069">
        <v>0.2752</v>
      </c>
      <c r="L1069">
        <v>0.76319999999999999</v>
      </c>
      <c r="M1069">
        <v>0.21279999999999999</v>
      </c>
      <c r="N1069">
        <v>428</v>
      </c>
      <c r="O1069">
        <v>1764</v>
      </c>
      <c r="P1069">
        <v>13</v>
      </c>
      <c r="Q1069" s="3" t="s">
        <v>1362</v>
      </c>
    </row>
    <row r="1070" ht="15" customHeight="1">
      <c r="A1070" t="e">
        <f t="shared" ca="1" si="500"/>
        <v>#VALUE!</v>
      </c>
      <c r="B1070" t="e">
        <f t="array" ref="B1070" ca="1">_xlfn.XLOOKUP(Tabelle7[[#This Row],[ExperimentID]]&amp;Tabelle7[[#This Row],[NegotiationID]]&amp;Tabelle7[[#This Row],[MessageID]],ALL_IN_ONE[ExperimentID]&amp;ALL_IN_ONE[NegotiationID]&amp;ALL_IN_ONE[MessageID],ALL_IN_ONE[Gesamt_ID],,0)</f>
        <v>#VALUE!</v>
      </c>
      <c r="C1070">
        <f>IF(AND($F1069=Tabelle7[[#This Row],[ReceiverID]],$G1069=Tabelle7[[#This Row],[SenderID]]),$C1069,IF(ISBLANK($G1069),$C1069,$C1069+1))</f>
        <v>157</v>
      </c>
      <c r="D1070" t="s">
        <v>561</v>
      </c>
      <c r="E1070">
        <v>12728</v>
      </c>
      <c r="F1070">
        <v>3457</v>
      </c>
      <c r="G1070">
        <v>3458</v>
      </c>
      <c r="H1070" t="s">
        <v>31</v>
      </c>
      <c r="I1070" t="str">
        <f t="array" ref="I1070">IFERROR(_xlfn.XLOOKUP(Tabelle7[[#This Row],[NegotiationID]]&amp;"FinalAccept",Tabelle7[NegotiationID]&amp;Tabelle7[ActionType],Tabelle7[ActionType],,0),_xlfn.XLOOKUP(Tabelle7[[#This Row],[NegotiationID]]&amp;"FinalReject",Tabelle7[NegotiationID]&amp;Tabelle7[ActionType],Tabelle7[ActionType],,0))</f>
        <v>FinalAccept</v>
      </c>
      <c r="J1070">
        <v>0.68620000000000003</v>
      </c>
      <c r="K1070">
        <v>0.18440000000000001</v>
      </c>
      <c r="L1070">
        <v>0.87060000000000004</v>
      </c>
      <c r="M1070">
        <v>0.50180000000000002</v>
      </c>
      <c r="N1070">
        <v>151</v>
      </c>
      <c r="O1070">
        <v>1764</v>
      </c>
      <c r="P1070">
        <v>13</v>
      </c>
      <c r="Q1070" t="s">
        <v>1363</v>
      </c>
    </row>
    <row r="1071" ht="15" customHeight="1">
      <c r="A1071" t="e">
        <f t="shared" ca="1" si="500"/>
        <v>#VALUE!</v>
      </c>
      <c r="B1071" t="e">
        <f t="array" ref="B1071" ca="1">_xlfn.XLOOKUP(Tabelle7[[#This Row],[ExperimentID]]&amp;Tabelle7[[#This Row],[NegotiationID]]&amp;Tabelle7[[#This Row],[MessageID]],ALL_IN_ONE[ExperimentID]&amp;ALL_IN_ONE[NegotiationID]&amp;ALL_IN_ONE[MessageID],ALL_IN_ONE[Gesamt_ID],,0)</f>
        <v>#VALUE!</v>
      </c>
      <c r="C1071">
        <f>IF(AND($F1070=Tabelle7[[#This Row],[ReceiverID]],$G1070=Tabelle7[[#This Row],[SenderID]]),$C1070,IF(ISBLANK($G1070),$C1070,$C1070+1))</f>
        <v>157</v>
      </c>
      <c r="D1071" t="s">
        <v>561</v>
      </c>
      <c r="E1071">
        <v>13167</v>
      </c>
      <c r="F1071">
        <v>3458</v>
      </c>
      <c r="G1071">
        <v>3457</v>
      </c>
      <c r="H1071" t="s">
        <v>31</v>
      </c>
      <c r="I1071" t="str">
        <f t="array" ref="I1071">IFERROR(_xlfn.XLOOKUP(Tabelle7[[#This Row],[NegotiationID]]&amp;"FinalAccept",Tabelle7[NegotiationID]&amp;Tabelle7[ActionType],Tabelle7[ActionType],,0),_xlfn.XLOOKUP(Tabelle7[[#This Row],[NegotiationID]]&amp;"FinalReject",Tabelle7[NegotiationID]&amp;Tabelle7[ActionType],Tabelle7[ActionType],,0))</f>
        <v>FinalAccept</v>
      </c>
      <c r="J1071">
        <v>0.54679999999999995</v>
      </c>
      <c r="K1071">
        <v>0.57520000000000004</v>
      </c>
      <c r="L1071">
        <v>1.1220000000000001</v>
      </c>
      <c r="M1071">
        <v>0.028400000000000002</v>
      </c>
      <c r="N1071">
        <v>195</v>
      </c>
      <c r="O1071">
        <v>1764</v>
      </c>
      <c r="P1071">
        <v>13</v>
      </c>
      <c r="Q1071" s="3" t="s">
        <v>1364</v>
      </c>
    </row>
    <row r="1072" ht="15" hidden="1" customHeight="1">
      <c r="A1072" t="e">
        <f t="shared" ca="1" si="500"/>
        <v>#VALUE!</v>
      </c>
      <c r="B1072" t="e">
        <f t="array" ref="B1072" ca="1">_xlfn.XLOOKUP(Tabelle7[[#This Row],[ExperimentID]]&amp;Tabelle7[[#This Row],[NegotiationID]]&amp;Tabelle7[[#This Row],[MessageID]],ALL_IN_ONE[ExperimentID]&amp;ALL_IN_ONE[NegotiationID]&amp;ALL_IN_ONE[MessageID],ALL_IN_ONE[Gesamt_ID],,0)</f>
        <v>#VALUE!</v>
      </c>
      <c r="C1072">
        <f>IF(AND($F1071=Tabelle7[[#This Row],[ReceiverID]],$G1071=Tabelle7[[#This Row],[SenderID]]),$C1071,IF(ISBLANK($G1071),$C1071,$C1071+1))</f>
        <v>157</v>
      </c>
      <c r="D1072" t="s">
        <v>561</v>
      </c>
      <c r="E1072">
        <v>13278</v>
      </c>
      <c r="F1072">
        <v>3457</v>
      </c>
      <c r="G1072">
        <v>3458</v>
      </c>
      <c r="H1072" t="s">
        <v>22</v>
      </c>
      <c r="I1072" t="str">
        <f t="array" ref="I1072">IFERROR(_xlfn.XLOOKUP(Tabelle7[[#This Row],[NegotiationID]]&amp;"FinalAccept",Tabelle7[NegotiationID]&amp;Tabelle7[ActionType],Tabelle7[ActionType],,0),_xlfn.XLOOKUP(Tabelle7[[#This Row],[NegotiationID]]&amp;"FinalReject",Tabelle7[NegotiationID]&amp;Tabelle7[ActionType],Tabelle7[ActionType],,0))</f>
        <v>FinalAccept</v>
      </c>
      <c r="N1072">
        <v>77</v>
      </c>
      <c r="O1072">
        <v>1764</v>
      </c>
      <c r="P1072">
        <v>13</v>
      </c>
      <c r="Q1072" t="s">
        <v>6314</v>
      </c>
    </row>
    <row r="1073" ht="15" hidden="1" customHeight="1">
      <c r="A1073" t="e">
        <f t="shared" ca="1" si="500"/>
        <v>#VALUE!</v>
      </c>
      <c r="B1073" t="e">
        <f t="array" ref="B1073" ca="1">_xlfn.XLOOKUP(Tabelle7[[#This Row],[ExperimentID]]&amp;Tabelle7[[#This Row],[NegotiationID]]&amp;Tabelle7[[#This Row],[MessageID]],ALL_IN_ONE[ExperimentID]&amp;ALL_IN_ONE[NegotiationID]&amp;ALL_IN_ONE[MessageID],ALL_IN_ONE[Gesamt_ID],,0)</f>
        <v>#VALUE!</v>
      </c>
      <c r="C1073">
        <f>IF(AND($F1072=Tabelle7[[#This Row],[ReceiverID]],$G1072=Tabelle7[[#This Row],[SenderID]]),$C1072,IF(ISBLANK($G1072),$C1072,$C1072+1))</f>
        <v>157</v>
      </c>
      <c r="D1073" t="s">
        <v>561</v>
      </c>
      <c r="E1073">
        <v>13393</v>
      </c>
      <c r="F1073">
        <v>3458</v>
      </c>
      <c r="G1073">
        <v>3457</v>
      </c>
      <c r="H1073" t="s">
        <v>24</v>
      </c>
      <c r="I1073" t="str">
        <f t="array" ref="I1073">IFERROR(_xlfn.XLOOKUP(Tabelle7[[#This Row],[NegotiationID]]&amp;"FinalAccept",Tabelle7[NegotiationID]&amp;Tabelle7[ActionType],Tabelle7[ActionType],,0),_xlfn.XLOOKUP(Tabelle7[[#This Row],[NegotiationID]]&amp;"FinalReject",Tabelle7[NegotiationID]&amp;Tabelle7[ActionType],Tabelle7[ActionType],,0))</f>
        <v>FinalAccept</v>
      </c>
      <c r="N1073">
        <v>45</v>
      </c>
      <c r="O1073">
        <v>1764</v>
      </c>
      <c r="P1073">
        <v>13</v>
      </c>
      <c r="Q1073" s="3" t="s">
        <v>6315</v>
      </c>
    </row>
    <row r="1074" ht="15" customHeight="1">
      <c r="A1074" t="e">
        <f t="shared" ca="1" si="500"/>
        <v>#VALUE!</v>
      </c>
      <c r="B1074" t="e">
        <f t="array" ref="B1074" ca="1">_xlfn.XLOOKUP(Tabelle7[[#This Row],[ExperimentID]]&amp;Tabelle7[[#This Row],[NegotiationID]]&amp;Tabelle7[[#This Row],[MessageID]],ALL_IN_ONE[ExperimentID]&amp;ALL_IN_ONE[NegotiationID]&amp;ALL_IN_ONE[MessageID],ALL_IN_ONE[Gesamt_ID],,0)</f>
        <v>#VALUE!</v>
      </c>
      <c r="C1074">
        <f>IF(AND($F1073=Tabelle7[[#This Row],[ReceiverID]],$G1073=Tabelle7[[#This Row],[SenderID]]),$C1073,IF(ISBLANK($G1073),$C1073,$C1073+1))</f>
        <v>157</v>
      </c>
      <c r="D1074" t="s">
        <v>561</v>
      </c>
      <c r="E1074">
        <v>13555</v>
      </c>
      <c r="F1074">
        <v>3457</v>
      </c>
      <c r="G1074">
        <v>3458</v>
      </c>
      <c r="H1074" t="s">
        <v>20</v>
      </c>
      <c r="I1074" t="str">
        <f t="array" ref="I1074">IFERROR(_xlfn.XLOOKUP(Tabelle7[[#This Row],[NegotiationID]]&amp;"FinalAccept",Tabelle7[NegotiationID]&amp;Tabelle7[ActionType],Tabelle7[ActionType],,0),_xlfn.XLOOKUP(Tabelle7[[#This Row],[NegotiationID]]&amp;"FinalReject",Tabelle7[NegotiationID]&amp;Tabelle7[ActionType],Tabelle7[ActionType],,0))</f>
        <v>FinalAccept</v>
      </c>
      <c r="J1074">
        <v>0.57520000000000004</v>
      </c>
      <c r="K1074">
        <v>0.54679999999999995</v>
      </c>
      <c r="L1074">
        <v>1.1220000000000001</v>
      </c>
      <c r="M1074">
        <v>0.028400000000000002</v>
      </c>
      <c r="N1074">
        <v>47</v>
      </c>
      <c r="O1074">
        <v>1764</v>
      </c>
      <c r="P1074">
        <v>13</v>
      </c>
      <c r="Q1074" s="3" t="s">
        <v>1365</v>
      </c>
    </row>
    <row r="1075" ht="15" hidden="1" customHeight="1">
      <c r="A1075" t="e">
        <f t="shared" ca="1" si="500"/>
        <v>#VALUE!</v>
      </c>
      <c r="B1075" t="e">
        <f t="array" ref="B1075" ca="1">_xlfn.XLOOKUP(Tabelle7[[#This Row],[ExperimentID]]&amp;Tabelle7[[#This Row],[NegotiationID]]&amp;Tabelle7[[#This Row],[MessageID]],ALL_IN_ONE[ExperimentID]&amp;ALL_IN_ONE[NegotiationID]&amp;ALL_IN_ONE[MessageID],ALL_IN_ONE[Gesamt_ID],,0)</f>
        <v>#VALUE!</v>
      </c>
      <c r="C1075">
        <f>IF(AND($F1074=Tabelle7[[#This Row],[ReceiverID]],$G1074=Tabelle7[[#This Row],[SenderID]]),$C1074,IF(ISBLANK($G1074),$C1074,$C1074+1))</f>
        <v>158</v>
      </c>
      <c r="D1075" t="s">
        <v>561</v>
      </c>
      <c r="E1075">
        <v>3484</v>
      </c>
      <c r="H1075" t="s">
        <v>6019</v>
      </c>
      <c r="I1075" t="str">
        <f t="array" ref="I1075">IFERROR(_xlfn.XLOOKUP(Tabelle7[[#This Row],[NegotiationID]]&amp;"FinalAccept",Tabelle7[NegotiationID]&amp;Tabelle7[ActionType],Tabelle7[ActionType],,0),_xlfn.XLOOKUP(Tabelle7[[#This Row],[NegotiationID]]&amp;"FinalReject",Tabelle7[NegotiationID]&amp;Tabelle7[ActionType],Tabelle7[ActionType],,0))</f>
        <v>FinalAccept</v>
      </c>
      <c r="N1075">
        <v>21</v>
      </c>
      <c r="O1075">
        <v>21</v>
      </c>
      <c r="P1075">
        <v>1</v>
      </c>
      <c r="Q1075" t="s">
        <v>6020</v>
      </c>
    </row>
    <row r="1076" ht="15" hidden="1" customHeight="1">
      <c r="A1076" t="e">
        <f t="shared" ca="1" si="500"/>
        <v>#VALUE!</v>
      </c>
      <c r="B1076" t="e">
        <f t="array" ref="B1076" ca="1">_xlfn.XLOOKUP(Tabelle7[[#This Row],[ExperimentID]]&amp;Tabelle7[[#This Row],[NegotiationID]]&amp;Tabelle7[[#This Row],[MessageID]],ALL_IN_ONE[ExperimentID]&amp;ALL_IN_ONE[NegotiationID]&amp;ALL_IN_ONE[MessageID],ALL_IN_ONE[Gesamt_ID],,0)</f>
        <v>#VALUE!</v>
      </c>
      <c r="C1076">
        <f>IF(AND($F1075=Tabelle7[[#This Row],[ReceiverID]],$G1075=Tabelle7[[#This Row],[SenderID]]),$C1075,IF(ISBLANK($G1075),$C1075,$C1075+1))</f>
        <v>158</v>
      </c>
      <c r="D1076" t="s">
        <v>561</v>
      </c>
      <c r="E1076">
        <v>3512</v>
      </c>
      <c r="H1076" t="s">
        <v>6019</v>
      </c>
      <c r="I1076" t="str">
        <f t="array" ref="I1076">IFERROR(_xlfn.XLOOKUP(Tabelle7[[#This Row],[NegotiationID]]&amp;"FinalAccept",Tabelle7[NegotiationID]&amp;Tabelle7[ActionType],Tabelle7[ActionType],,0),_xlfn.XLOOKUP(Tabelle7[[#This Row],[NegotiationID]]&amp;"FinalReject",Tabelle7[NegotiationID]&amp;Tabelle7[ActionType],Tabelle7[ActionType],,0))</f>
        <v>FinalAccept</v>
      </c>
      <c r="N1076">
        <v>21</v>
      </c>
      <c r="O1076">
        <v>21</v>
      </c>
      <c r="P1076">
        <v>1</v>
      </c>
      <c r="Q1076" t="s">
        <v>6020</v>
      </c>
    </row>
    <row r="1077" ht="15" hidden="1" customHeight="1">
      <c r="A1077" t="e">
        <f t="shared" ca="1" si="500"/>
        <v>#VALUE!</v>
      </c>
      <c r="B1077" t="e">
        <f t="array" ref="B1077" ca="1">_xlfn.XLOOKUP(Tabelle7[[#This Row],[ExperimentID]]&amp;Tabelle7[[#This Row],[NegotiationID]]&amp;Tabelle7[[#This Row],[MessageID]],ALL_IN_ONE[ExperimentID]&amp;ALL_IN_ONE[NegotiationID]&amp;ALL_IN_ONE[MessageID],ALL_IN_ONE[Gesamt_ID],,0)</f>
        <v>#VALUE!</v>
      </c>
      <c r="C1077">
        <f>IF(AND($F1076=Tabelle7[[#This Row],[ReceiverID]],$G1076=Tabelle7[[#This Row],[SenderID]]),$C1076,IF(ISBLANK($G1076),$C1076,$C1076+1))</f>
        <v>158</v>
      </c>
      <c r="D1077" t="s">
        <v>561</v>
      </c>
      <c r="E1077">
        <v>3540</v>
      </c>
      <c r="H1077" t="s">
        <v>6019</v>
      </c>
      <c r="I1077" t="str">
        <f t="array" ref="I1077">IFERROR(_xlfn.XLOOKUP(Tabelle7[[#This Row],[NegotiationID]]&amp;"FinalAccept",Tabelle7[NegotiationID]&amp;Tabelle7[ActionType],Tabelle7[ActionType],,0),_xlfn.XLOOKUP(Tabelle7[[#This Row],[NegotiationID]]&amp;"FinalReject",Tabelle7[NegotiationID]&amp;Tabelle7[ActionType],Tabelle7[ActionType],,0))</f>
        <v>FinalAccept</v>
      </c>
      <c r="N1077">
        <v>21</v>
      </c>
      <c r="O1077">
        <v>21</v>
      </c>
      <c r="P1077">
        <v>1</v>
      </c>
      <c r="Q1077" t="s">
        <v>6020</v>
      </c>
    </row>
    <row r="1078" ht="15" hidden="1" customHeight="1">
      <c r="A1078" t="e">
        <f t="shared" ca="1" si="500"/>
        <v>#VALUE!</v>
      </c>
      <c r="B1078" t="e">
        <f t="array" ref="B1078" ca="1">_xlfn.XLOOKUP(Tabelle7[[#This Row],[ExperimentID]]&amp;Tabelle7[[#This Row],[NegotiationID]]&amp;Tabelle7[[#This Row],[MessageID]],ALL_IN_ONE[ExperimentID]&amp;ALL_IN_ONE[NegotiationID]&amp;ALL_IN_ONE[MessageID],ALL_IN_ONE[Gesamt_ID],,0)</f>
        <v>#VALUE!</v>
      </c>
      <c r="C1078">
        <f>IF(AND($F1077=Tabelle7[[#This Row],[ReceiverID]],$G1077=Tabelle7[[#This Row],[SenderID]]),$C1077,IF(ISBLANK($G1077),$C1077,$C1077+1))</f>
        <v>158</v>
      </c>
      <c r="D1078" t="s">
        <v>561</v>
      </c>
      <c r="E1078">
        <v>3568</v>
      </c>
      <c r="H1078" t="s">
        <v>6019</v>
      </c>
      <c r="I1078" t="str">
        <f t="array" ref="I1078">IFERROR(_xlfn.XLOOKUP(Tabelle7[[#This Row],[NegotiationID]]&amp;"FinalAccept",Tabelle7[NegotiationID]&amp;Tabelle7[ActionType],Tabelle7[ActionType],,0),_xlfn.XLOOKUP(Tabelle7[[#This Row],[NegotiationID]]&amp;"FinalReject",Tabelle7[NegotiationID]&amp;Tabelle7[ActionType],Tabelle7[ActionType],,0))</f>
        <v>FinalAccept</v>
      </c>
      <c r="N1078">
        <v>21</v>
      </c>
      <c r="O1078">
        <v>21</v>
      </c>
      <c r="P1078">
        <v>1</v>
      </c>
      <c r="Q1078" t="s">
        <v>6020</v>
      </c>
    </row>
    <row r="1079" ht="15" hidden="1" customHeight="1">
      <c r="A1079" t="e">
        <f t="shared" ca="1" si="500"/>
        <v>#VALUE!</v>
      </c>
      <c r="B1079" t="e">
        <f t="array" ref="B1079" ca="1">_xlfn.XLOOKUP(Tabelle7[[#This Row],[ExperimentID]]&amp;Tabelle7[[#This Row],[NegotiationID]]&amp;Tabelle7[[#This Row],[MessageID]],ALL_IN_ONE[ExperimentID]&amp;ALL_IN_ONE[NegotiationID]&amp;ALL_IN_ONE[MessageID],ALL_IN_ONE[Gesamt_ID],,0)</f>
        <v>#VALUE!</v>
      </c>
      <c r="C1079">
        <f>IF(AND($F1078=Tabelle7[[#This Row],[ReceiverID]],$G1078=Tabelle7[[#This Row],[SenderID]]),$C1078,IF(ISBLANK($G1078),$C1078,$C1078+1))</f>
        <v>158</v>
      </c>
      <c r="D1079" t="s">
        <v>561</v>
      </c>
      <c r="E1079">
        <v>3596</v>
      </c>
      <c r="H1079" t="s">
        <v>6019</v>
      </c>
      <c r="I1079" t="str">
        <f t="array" ref="I1079">IFERROR(_xlfn.XLOOKUP(Tabelle7[[#This Row],[NegotiationID]]&amp;"FinalAccept",Tabelle7[NegotiationID]&amp;Tabelle7[ActionType],Tabelle7[ActionType],,0),_xlfn.XLOOKUP(Tabelle7[[#This Row],[NegotiationID]]&amp;"FinalReject",Tabelle7[NegotiationID]&amp;Tabelle7[ActionType],Tabelle7[ActionType],,0))</f>
        <v>FinalAccept</v>
      </c>
      <c r="N1079">
        <v>21</v>
      </c>
      <c r="O1079">
        <v>21</v>
      </c>
      <c r="P1079">
        <v>1</v>
      </c>
      <c r="Q1079" t="s">
        <v>6020</v>
      </c>
    </row>
    <row r="1080" ht="15" hidden="1" customHeight="1">
      <c r="A1080" t="e">
        <f t="shared" ca="1" si="500"/>
        <v>#VALUE!</v>
      </c>
      <c r="B1080" t="e">
        <f t="array" ref="B1080" ca="1">_xlfn.XLOOKUP(Tabelle7[[#This Row],[ExperimentID]]&amp;Tabelle7[[#This Row],[NegotiationID]]&amp;Tabelle7[[#This Row],[MessageID]],ALL_IN_ONE[ExperimentID]&amp;ALL_IN_ONE[NegotiationID]&amp;ALL_IN_ONE[MessageID],ALL_IN_ONE[Gesamt_ID],,0)</f>
        <v>#VALUE!</v>
      </c>
      <c r="C1080">
        <f>IF(AND($F1079=Tabelle7[[#This Row],[ReceiverID]],$G1079=Tabelle7[[#This Row],[SenderID]]),$C1079,IF(ISBLANK($G1079),$C1079,$C1079+1))</f>
        <v>158</v>
      </c>
      <c r="D1080" t="s">
        <v>561</v>
      </c>
      <c r="E1080">
        <v>3624</v>
      </c>
      <c r="H1080" t="s">
        <v>6019</v>
      </c>
      <c r="I1080" t="str">
        <f t="array" ref="I1080">IFERROR(_xlfn.XLOOKUP(Tabelle7[[#This Row],[NegotiationID]]&amp;"FinalAccept",Tabelle7[NegotiationID]&amp;Tabelle7[ActionType],Tabelle7[ActionType],,0),_xlfn.XLOOKUP(Tabelle7[[#This Row],[NegotiationID]]&amp;"FinalReject",Tabelle7[NegotiationID]&amp;Tabelle7[ActionType],Tabelle7[ActionType],,0))</f>
        <v>FinalAccept</v>
      </c>
      <c r="N1080">
        <v>21</v>
      </c>
      <c r="O1080">
        <v>21</v>
      </c>
      <c r="P1080">
        <v>1</v>
      </c>
      <c r="Q1080" t="s">
        <v>6020</v>
      </c>
    </row>
    <row r="1081" ht="15" hidden="1" customHeight="1">
      <c r="A1081" t="e">
        <f t="shared" ca="1" si="500"/>
        <v>#VALUE!</v>
      </c>
      <c r="B1081" t="e">
        <f t="array" ref="B1081" ca="1">_xlfn.XLOOKUP(Tabelle7[[#This Row],[ExperimentID]]&amp;Tabelle7[[#This Row],[NegotiationID]]&amp;Tabelle7[[#This Row],[MessageID]],ALL_IN_ONE[ExperimentID]&amp;ALL_IN_ONE[NegotiationID]&amp;ALL_IN_ONE[MessageID],ALL_IN_ONE[Gesamt_ID],,0)</f>
        <v>#VALUE!</v>
      </c>
      <c r="C1081">
        <f>IF(AND($F1080=Tabelle7[[#This Row],[ReceiverID]],$G1080=Tabelle7[[#This Row],[SenderID]]),$C1080,IF(ISBLANK($G1080),$C1080,$C1080+1))</f>
        <v>158</v>
      </c>
      <c r="D1081" t="s">
        <v>561</v>
      </c>
      <c r="E1081">
        <v>3652</v>
      </c>
      <c r="H1081" t="s">
        <v>6019</v>
      </c>
      <c r="I1081" t="str">
        <f t="array" ref="I1081">IFERROR(_xlfn.XLOOKUP(Tabelle7[[#This Row],[NegotiationID]]&amp;"FinalAccept",Tabelle7[NegotiationID]&amp;Tabelle7[ActionType],Tabelle7[ActionType],,0),_xlfn.XLOOKUP(Tabelle7[[#This Row],[NegotiationID]]&amp;"FinalReject",Tabelle7[NegotiationID]&amp;Tabelle7[ActionType],Tabelle7[ActionType],,0))</f>
        <v>FinalAccept</v>
      </c>
      <c r="N1081">
        <v>21</v>
      </c>
      <c r="O1081">
        <v>21</v>
      </c>
      <c r="P1081">
        <v>1</v>
      </c>
      <c r="Q1081" t="s">
        <v>6020</v>
      </c>
    </row>
    <row r="1082" ht="15" hidden="1" customHeight="1">
      <c r="A1082" t="e">
        <f t="shared" ca="1" si="500"/>
        <v>#VALUE!</v>
      </c>
      <c r="B1082" t="e">
        <f t="array" ref="B1082" ca="1">_xlfn.XLOOKUP(Tabelle7[[#This Row],[ExperimentID]]&amp;Tabelle7[[#This Row],[NegotiationID]]&amp;Tabelle7[[#This Row],[MessageID]],ALL_IN_ONE[ExperimentID]&amp;ALL_IN_ONE[NegotiationID]&amp;ALL_IN_ONE[MessageID],ALL_IN_ONE[Gesamt_ID],,0)</f>
        <v>#VALUE!</v>
      </c>
      <c r="C1082">
        <f>IF(AND($F1081=Tabelle7[[#This Row],[ReceiverID]],$G1081=Tabelle7[[#This Row],[SenderID]]),$C1081,IF(ISBLANK($G1081),$C1081,$C1081+1))</f>
        <v>158</v>
      </c>
      <c r="D1082" t="s">
        <v>561</v>
      </c>
      <c r="E1082">
        <v>3680</v>
      </c>
      <c r="H1082" t="s">
        <v>6019</v>
      </c>
      <c r="I1082" t="str">
        <f t="array" ref="I1082">IFERROR(_xlfn.XLOOKUP(Tabelle7[[#This Row],[NegotiationID]]&amp;"FinalAccept",Tabelle7[NegotiationID]&amp;Tabelle7[ActionType],Tabelle7[ActionType],,0),_xlfn.XLOOKUP(Tabelle7[[#This Row],[NegotiationID]]&amp;"FinalReject",Tabelle7[NegotiationID]&amp;Tabelle7[ActionType],Tabelle7[ActionType],,0))</f>
        <v>FinalAccept</v>
      </c>
      <c r="N1082">
        <v>21</v>
      </c>
      <c r="O1082">
        <v>3129</v>
      </c>
      <c r="P1082">
        <v>12</v>
      </c>
      <c r="Q1082" t="s">
        <v>6020</v>
      </c>
    </row>
    <row r="1083" ht="15" customHeight="1">
      <c r="A1083" t="e">
        <f t="shared" ca="1" si="500"/>
        <v>#VALUE!</v>
      </c>
      <c r="B1083" t="e">
        <f t="array" ref="B1083" ca="1">_xlfn.XLOOKUP(Tabelle7[[#This Row],[ExperimentID]]&amp;Tabelle7[[#This Row],[NegotiationID]]&amp;Tabelle7[[#This Row],[MessageID]],ALL_IN_ONE[ExperimentID]&amp;ALL_IN_ONE[NegotiationID]&amp;ALL_IN_ONE[MessageID],ALL_IN_ONE[Gesamt_ID],,0)</f>
        <v>#VALUE!</v>
      </c>
      <c r="C1083">
        <f>IF(AND($F1082=Tabelle7[[#This Row],[ReceiverID]],$G1082=Tabelle7[[#This Row],[SenderID]]),$C1082,IF(ISBLANK($G1082),$C1082,$C1082+1))</f>
        <v>158</v>
      </c>
      <c r="D1083" t="s">
        <v>561</v>
      </c>
      <c r="E1083">
        <v>8122</v>
      </c>
      <c r="F1083">
        <v>3682</v>
      </c>
      <c r="G1083">
        <v>3681</v>
      </c>
      <c r="H1083" t="s">
        <v>19</v>
      </c>
      <c r="I1083" t="str">
        <f t="array" ref="I1083">IFERROR(_xlfn.XLOOKUP(Tabelle7[[#This Row],[NegotiationID]]&amp;"FinalAccept",Tabelle7[NegotiationID]&amp;Tabelle7[ActionType],Tabelle7[ActionType],,0),_xlfn.XLOOKUP(Tabelle7[[#This Row],[NegotiationID]]&amp;"FinalReject",Tabelle7[NegotiationID]&amp;Tabelle7[ActionType],Tabelle7[ActionType],,0))</f>
        <v>FinalAccept</v>
      </c>
      <c r="J1083">
        <v>1</v>
      </c>
      <c r="K1083">
        <v>0.57399999999999995</v>
      </c>
      <c r="L1083">
        <v>1.5740000000000001</v>
      </c>
      <c r="M1083">
        <v>0.42599999999999999</v>
      </c>
      <c r="N1083">
        <v>365</v>
      </c>
      <c r="O1083">
        <v>3129</v>
      </c>
      <c r="P1083">
        <v>12</v>
      </c>
      <c r="Q1083" s="3" t="s">
        <v>1366</v>
      </c>
    </row>
    <row r="1084" ht="15" customHeight="1">
      <c r="A1084" t="e">
        <f t="shared" ca="1" si="500"/>
        <v>#VALUE!</v>
      </c>
      <c r="B1084" t="e">
        <f t="array" ref="B1084" ca="1">_xlfn.XLOOKUP(Tabelle7[[#This Row],[ExperimentID]]&amp;Tabelle7[[#This Row],[NegotiationID]]&amp;Tabelle7[[#This Row],[MessageID]],ALL_IN_ONE[ExperimentID]&amp;ALL_IN_ONE[NegotiationID]&amp;ALL_IN_ONE[MessageID],ALL_IN_ONE[Gesamt_ID],,0)</f>
        <v>#VALUE!</v>
      </c>
      <c r="C1084">
        <f>IF(AND($F1083=Tabelle7[[#This Row],[ReceiverID]],$G1083=Tabelle7[[#This Row],[SenderID]]),$C1083,IF(ISBLANK($G1083),$C1083,$C1083+1))</f>
        <v>158</v>
      </c>
      <c r="D1084" t="s">
        <v>561</v>
      </c>
      <c r="E1084">
        <v>8980</v>
      </c>
      <c r="F1084">
        <v>3681</v>
      </c>
      <c r="G1084">
        <v>3682</v>
      </c>
      <c r="H1084" t="s">
        <v>31</v>
      </c>
      <c r="I1084" t="str">
        <f t="array" ref="I1084">IFERROR(_xlfn.XLOOKUP(Tabelle7[[#This Row],[NegotiationID]]&amp;"FinalAccept",Tabelle7[NegotiationID]&amp;Tabelle7[ActionType],Tabelle7[ActionType],,0),_xlfn.XLOOKUP(Tabelle7[[#This Row],[NegotiationID]]&amp;"FinalReject",Tabelle7[NegotiationID]&amp;Tabelle7[ActionType],Tabelle7[ActionType],,0))</f>
        <v>FinalAccept</v>
      </c>
      <c r="J1084">
        <v>0.86860000000000004</v>
      </c>
      <c r="K1084">
        <v>0.43480000000000002</v>
      </c>
      <c r="L1084">
        <v>1.3033999999999999</v>
      </c>
      <c r="M1084">
        <v>0.43380000000000002</v>
      </c>
      <c r="N1084">
        <v>346</v>
      </c>
      <c r="O1084">
        <v>3129</v>
      </c>
      <c r="P1084">
        <v>12</v>
      </c>
      <c r="Q1084" s="3" t="s">
        <v>1367</v>
      </c>
    </row>
    <row r="1085" ht="15" hidden="1" customHeight="1">
      <c r="A1085" t="e">
        <f t="shared" ca="1" si="500"/>
        <v>#VALUE!</v>
      </c>
      <c r="B1085" t="e">
        <f t="array" ref="B1085" ca="1">_xlfn.XLOOKUP(Tabelle7[[#This Row],[ExperimentID]]&amp;Tabelle7[[#This Row],[NegotiationID]]&amp;Tabelle7[[#This Row],[MessageID]],ALL_IN_ONE[ExperimentID]&amp;ALL_IN_ONE[NegotiationID]&amp;ALL_IN_ONE[MessageID],ALL_IN_ONE[Gesamt_ID],,0)</f>
        <v>#VALUE!</v>
      </c>
      <c r="C1085">
        <f>IF(AND($F1084=Tabelle7[[#This Row],[ReceiverID]],$G1084=Tabelle7[[#This Row],[SenderID]]),$C1084,IF(ISBLANK($G1084),$C1084,$C1084+1))</f>
        <v>158</v>
      </c>
      <c r="D1085" t="s">
        <v>561</v>
      </c>
      <c r="E1085">
        <v>9169</v>
      </c>
      <c r="F1085">
        <v>3682</v>
      </c>
      <c r="G1085">
        <v>3681</v>
      </c>
      <c r="H1085" t="s">
        <v>22</v>
      </c>
      <c r="I1085" t="str">
        <f t="array" ref="I1085">IFERROR(_xlfn.XLOOKUP(Tabelle7[[#This Row],[NegotiationID]]&amp;"FinalAccept",Tabelle7[NegotiationID]&amp;Tabelle7[ActionType],Tabelle7[ActionType],,0),_xlfn.XLOOKUP(Tabelle7[[#This Row],[NegotiationID]]&amp;"FinalReject",Tabelle7[NegotiationID]&amp;Tabelle7[ActionType],Tabelle7[ActionType],,0))</f>
        <v>FinalAccept</v>
      </c>
      <c r="N1085">
        <v>295</v>
      </c>
      <c r="O1085">
        <v>3129</v>
      </c>
      <c r="P1085">
        <v>12</v>
      </c>
      <c r="Q1085" s="3" t="s">
        <v>6316</v>
      </c>
    </row>
    <row r="1086" ht="15" customHeight="1">
      <c r="A1086" t="e">
        <f t="shared" ca="1" si="500"/>
        <v>#VALUE!</v>
      </c>
      <c r="B1086" t="e">
        <f t="array" ref="B1086" ca="1">_xlfn.XLOOKUP(Tabelle7[[#This Row],[ExperimentID]]&amp;Tabelle7[[#This Row],[NegotiationID]]&amp;Tabelle7[[#This Row],[MessageID]],ALL_IN_ONE[ExperimentID]&amp;ALL_IN_ONE[NegotiationID]&amp;ALL_IN_ONE[MessageID],ALL_IN_ONE[Gesamt_ID],,0)</f>
        <v>#VALUE!</v>
      </c>
      <c r="C1086">
        <f>IF(AND($F1085=Tabelle7[[#This Row],[ReceiverID]],$G1085=Tabelle7[[#This Row],[SenderID]]),$C1085,IF(ISBLANK($G1085),$C1085,$C1085+1))</f>
        <v>158</v>
      </c>
      <c r="D1086" t="s">
        <v>561</v>
      </c>
      <c r="E1086">
        <v>10646</v>
      </c>
      <c r="F1086">
        <v>3681</v>
      </c>
      <c r="G1086">
        <v>3682</v>
      </c>
      <c r="H1086" t="s">
        <v>31</v>
      </c>
      <c r="I1086" t="str">
        <f t="array" ref="I1086">IFERROR(_xlfn.XLOOKUP(Tabelle7[[#This Row],[NegotiationID]]&amp;"FinalAccept",Tabelle7[NegotiationID]&amp;Tabelle7[ActionType],Tabelle7[ActionType],,0),_xlfn.XLOOKUP(Tabelle7[[#This Row],[NegotiationID]]&amp;"FinalReject",Tabelle7[NegotiationID]&amp;Tabelle7[ActionType],Tabelle7[ActionType],,0))</f>
        <v>FinalAccept</v>
      </c>
      <c r="J1086">
        <v>0.5716</v>
      </c>
      <c r="K1086">
        <v>0.36959999999999998</v>
      </c>
      <c r="L1086">
        <v>0.94120000000000004</v>
      </c>
      <c r="M1086">
        <v>0.20200000000000001</v>
      </c>
      <c r="N1086">
        <v>265</v>
      </c>
      <c r="O1086">
        <v>3129</v>
      </c>
      <c r="P1086">
        <v>12</v>
      </c>
      <c r="Q1086" s="3" t="s">
        <v>1368</v>
      </c>
    </row>
    <row r="1087" ht="15" customHeight="1">
      <c r="A1087" t="e">
        <f t="shared" ca="1" si="500"/>
        <v>#VALUE!</v>
      </c>
      <c r="B1087" t="e">
        <f t="array" ref="B1087" ca="1">_xlfn.XLOOKUP(Tabelle7[[#This Row],[ExperimentID]]&amp;Tabelle7[[#This Row],[NegotiationID]]&amp;Tabelle7[[#This Row],[MessageID]],ALL_IN_ONE[ExperimentID]&amp;ALL_IN_ONE[NegotiationID]&amp;ALL_IN_ONE[MessageID],ALL_IN_ONE[Gesamt_ID],,0)</f>
        <v>#VALUE!</v>
      </c>
      <c r="C1087">
        <f>IF(AND($F1086=Tabelle7[[#This Row],[ReceiverID]],$G1086=Tabelle7[[#This Row],[SenderID]]),$C1086,IF(ISBLANK($G1086),$C1086,$C1086+1))</f>
        <v>158</v>
      </c>
      <c r="D1087" t="s">
        <v>561</v>
      </c>
      <c r="E1087">
        <v>11772</v>
      </c>
      <c r="F1087">
        <v>3682</v>
      </c>
      <c r="G1087">
        <v>3681</v>
      </c>
      <c r="H1087" t="s">
        <v>31</v>
      </c>
      <c r="I1087" t="str">
        <f t="array" ref="I1087">IFERROR(_xlfn.XLOOKUP(Tabelle7[[#This Row],[NegotiationID]]&amp;"FinalAccept",Tabelle7[NegotiationID]&amp;Tabelle7[ActionType],Tabelle7[ActionType],,0),_xlfn.XLOOKUP(Tabelle7[[#This Row],[NegotiationID]]&amp;"FinalReject",Tabelle7[NegotiationID]&amp;Tabelle7[ActionType],Tabelle7[ActionType],,0))</f>
        <v>FinalAccept</v>
      </c>
      <c r="J1087">
        <v>0.81999999999999995</v>
      </c>
      <c r="K1087">
        <v>0.28839999999999999</v>
      </c>
      <c r="L1087">
        <v>1.1084000000000001</v>
      </c>
      <c r="M1087">
        <v>0.53159999999999996</v>
      </c>
      <c r="N1087">
        <v>575</v>
      </c>
      <c r="O1087">
        <v>3129</v>
      </c>
      <c r="P1087">
        <v>12</v>
      </c>
      <c r="Q1087" s="3" t="s">
        <v>1369</v>
      </c>
    </row>
    <row r="1088" ht="15" customHeight="1">
      <c r="A1088" t="e">
        <f t="shared" ca="1" si="500"/>
        <v>#VALUE!</v>
      </c>
      <c r="B1088" t="e">
        <f t="array" ref="B1088" ca="1">_xlfn.XLOOKUP(Tabelle7[[#This Row],[ExperimentID]]&amp;Tabelle7[[#This Row],[NegotiationID]]&amp;Tabelle7[[#This Row],[MessageID]],ALL_IN_ONE[ExperimentID]&amp;ALL_IN_ONE[NegotiationID]&amp;ALL_IN_ONE[MessageID],ALL_IN_ONE[Gesamt_ID],,0)</f>
        <v>#VALUE!</v>
      </c>
      <c r="C1088">
        <f>IF(AND($F1087=Tabelle7[[#This Row],[ReceiverID]],$G1087=Tabelle7[[#This Row],[SenderID]]),$C1087,IF(ISBLANK($G1087),$C1087,$C1087+1))</f>
        <v>158</v>
      </c>
      <c r="D1088" t="s">
        <v>561</v>
      </c>
      <c r="E1088">
        <v>12250</v>
      </c>
      <c r="F1088">
        <v>3681</v>
      </c>
      <c r="G1088">
        <v>3682</v>
      </c>
      <c r="H1088" t="s">
        <v>31</v>
      </c>
      <c r="I1088" t="str">
        <f t="array" ref="I1088">IFERROR(_xlfn.XLOOKUP(Tabelle7[[#This Row],[NegotiationID]]&amp;"FinalAccept",Tabelle7[NegotiationID]&amp;Tabelle7[ActionType],Tabelle7[ActionType],,0),_xlfn.XLOOKUP(Tabelle7[[#This Row],[NegotiationID]]&amp;"FinalReject",Tabelle7[NegotiationID]&amp;Tabelle7[ActionType],Tabelle7[ActionType],,0))</f>
        <v>FinalAccept</v>
      </c>
      <c r="J1088">
        <v>0.39760000000000001</v>
      </c>
      <c r="K1088">
        <v>0.49759999999999999</v>
      </c>
      <c r="L1088">
        <v>0.8952</v>
      </c>
      <c r="M1088">
        <v>0.10000000000000001</v>
      </c>
      <c r="N1088">
        <v>218</v>
      </c>
      <c r="O1088">
        <v>3129</v>
      </c>
      <c r="P1088">
        <v>12</v>
      </c>
      <c r="Q1088" s="3" t="s">
        <v>1370</v>
      </c>
    </row>
    <row r="1089" ht="15" customHeight="1">
      <c r="A1089" t="e">
        <f t="shared" ca="1" si="500"/>
        <v>#VALUE!</v>
      </c>
      <c r="B1089" t="e">
        <f t="array" ref="B1089" ca="1">_xlfn.XLOOKUP(Tabelle7[[#This Row],[ExperimentID]]&amp;Tabelle7[[#This Row],[NegotiationID]]&amp;Tabelle7[[#This Row],[MessageID]],ALL_IN_ONE[ExperimentID]&amp;ALL_IN_ONE[NegotiationID]&amp;ALL_IN_ONE[MessageID],ALL_IN_ONE[Gesamt_ID],,0)</f>
        <v>#VALUE!</v>
      </c>
      <c r="C1089">
        <f>IF(AND($F1088=Tabelle7[[#This Row],[ReceiverID]],$G1088=Tabelle7[[#This Row],[SenderID]]),$C1088,IF(ISBLANK($G1088),$C1088,$C1088+1))</f>
        <v>158</v>
      </c>
      <c r="D1089" t="s">
        <v>561</v>
      </c>
      <c r="E1089">
        <v>13126</v>
      </c>
      <c r="F1089">
        <v>3682</v>
      </c>
      <c r="G1089">
        <v>3681</v>
      </c>
      <c r="H1089" t="s">
        <v>31</v>
      </c>
      <c r="I1089" t="str">
        <f t="array" ref="I1089">IFERROR(_xlfn.XLOOKUP(Tabelle7[[#This Row],[NegotiationID]]&amp;"FinalAccept",Tabelle7[NegotiationID]&amp;Tabelle7[ActionType],Tabelle7[ActionType],,0),_xlfn.XLOOKUP(Tabelle7[[#This Row],[NegotiationID]]&amp;"FinalReject",Tabelle7[NegotiationID]&amp;Tabelle7[ActionType],Tabelle7[ActionType],,0))</f>
        <v>FinalAccept</v>
      </c>
      <c r="J1089">
        <v>0.71599999999999997</v>
      </c>
      <c r="K1089">
        <v>0.3352</v>
      </c>
      <c r="L1089">
        <v>1.0511999999999999</v>
      </c>
      <c r="M1089">
        <v>0.38080000000000003</v>
      </c>
      <c r="N1089">
        <v>436</v>
      </c>
      <c r="O1089">
        <v>3129</v>
      </c>
      <c r="P1089">
        <v>12</v>
      </c>
      <c r="Q1089" s="3" t="s">
        <v>1371</v>
      </c>
    </row>
    <row r="1090" ht="15" customHeight="1">
      <c r="A1090" t="e">
        <f t="shared" ref="A1090:A1153" ca="1" si="501">MID(CELL("Dateiname",$A$1),FIND("]",CELL("Dateiname",$A$1))+1,31)</f>
        <v>#VALUE!</v>
      </c>
      <c r="B1090" t="e">
        <f t="array" ref="B1090" ca="1">_xlfn.XLOOKUP(Tabelle7[[#This Row],[ExperimentID]]&amp;Tabelle7[[#This Row],[NegotiationID]]&amp;Tabelle7[[#This Row],[MessageID]],ALL_IN_ONE[ExperimentID]&amp;ALL_IN_ONE[NegotiationID]&amp;ALL_IN_ONE[MessageID],ALL_IN_ONE[Gesamt_ID],,0)</f>
        <v>#VALUE!</v>
      </c>
      <c r="C1090">
        <f>IF(AND($F1089=Tabelle7[[#This Row],[ReceiverID]],$G1089=Tabelle7[[#This Row],[SenderID]]),$C1089,IF(ISBLANK($G1089),$C1089,$C1089+1))</f>
        <v>158</v>
      </c>
      <c r="D1090" t="s">
        <v>561</v>
      </c>
      <c r="E1090">
        <v>13627</v>
      </c>
      <c r="F1090">
        <v>3681</v>
      </c>
      <c r="G1090">
        <v>3682</v>
      </c>
      <c r="H1090" t="s">
        <v>31</v>
      </c>
      <c r="I1090" t="str">
        <f t="array" ref="I1090">IFERROR(_xlfn.XLOOKUP(Tabelle7[[#This Row],[NegotiationID]]&amp;"FinalAccept",Tabelle7[NegotiationID]&amp;Tabelle7[ActionType],Tabelle7[ActionType],,0),_xlfn.XLOOKUP(Tabelle7[[#This Row],[NegotiationID]]&amp;"FinalReject",Tabelle7[NegotiationID]&amp;Tabelle7[ActionType],Tabelle7[ActionType],,0))</f>
        <v>FinalAccept</v>
      </c>
      <c r="J1090">
        <v>1</v>
      </c>
      <c r="K1090">
        <v>1</v>
      </c>
      <c r="L1090">
        <v>2</v>
      </c>
      <c r="M1090">
        <v>0</v>
      </c>
      <c r="N1090">
        <v>202</v>
      </c>
      <c r="O1090">
        <v>3129</v>
      </c>
      <c r="P1090">
        <v>12</v>
      </c>
      <c r="Q1090" s="3" t="s">
        <v>1372</v>
      </c>
    </row>
    <row r="1091" ht="15" customHeight="1">
      <c r="A1091" t="e">
        <f t="shared" ca="1" si="501"/>
        <v>#VALUE!</v>
      </c>
      <c r="B1091" t="e">
        <f t="array" ref="B1091" ca="1">_xlfn.XLOOKUP(Tabelle7[[#This Row],[ExperimentID]]&amp;Tabelle7[[#This Row],[NegotiationID]]&amp;Tabelle7[[#This Row],[MessageID]],ALL_IN_ONE[ExperimentID]&amp;ALL_IN_ONE[NegotiationID]&amp;ALL_IN_ONE[MessageID],ALL_IN_ONE[Gesamt_ID],,0)</f>
        <v>#VALUE!</v>
      </c>
      <c r="C1091">
        <f>IF(AND($F1090=Tabelle7[[#This Row],[ReceiverID]],$G1090=Tabelle7[[#This Row],[SenderID]]),$C1090,IF(ISBLANK($G1090),$C1090,$C1090+1))</f>
        <v>158</v>
      </c>
      <c r="D1091" t="s">
        <v>561</v>
      </c>
      <c r="E1091">
        <v>13829</v>
      </c>
      <c r="F1091">
        <v>3682</v>
      </c>
      <c r="G1091">
        <v>3681</v>
      </c>
      <c r="H1091" t="s">
        <v>31</v>
      </c>
      <c r="I1091" t="str">
        <f t="array" ref="I1091">IFERROR(_xlfn.XLOOKUP(Tabelle7[[#This Row],[NegotiationID]]&amp;"FinalAccept",Tabelle7[NegotiationID]&amp;Tabelle7[ActionType],Tabelle7[ActionType],,0),_xlfn.XLOOKUP(Tabelle7[[#This Row],[NegotiationID]]&amp;"FinalReject",Tabelle7[NegotiationID]&amp;Tabelle7[ActionType],Tabelle7[ActionType],,0))</f>
        <v>FinalAccept</v>
      </c>
      <c r="J1091">
        <v>1</v>
      </c>
      <c r="K1091">
        <v>1</v>
      </c>
      <c r="L1091">
        <v>2</v>
      </c>
      <c r="M1091">
        <v>0</v>
      </c>
      <c r="N1091">
        <v>254</v>
      </c>
      <c r="O1091">
        <v>3129</v>
      </c>
      <c r="P1091">
        <v>12</v>
      </c>
      <c r="Q1091" s="3" t="s">
        <v>1373</v>
      </c>
    </row>
    <row r="1092" ht="15" customHeight="1">
      <c r="A1092" t="e">
        <f t="shared" ca="1" si="501"/>
        <v>#VALUE!</v>
      </c>
      <c r="B1092" t="e">
        <f t="array" ref="B1092" ca="1">_xlfn.XLOOKUP(Tabelle7[[#This Row],[ExperimentID]]&amp;Tabelle7[[#This Row],[NegotiationID]]&amp;Tabelle7[[#This Row],[MessageID]],ALL_IN_ONE[ExperimentID]&amp;ALL_IN_ONE[NegotiationID]&amp;ALL_IN_ONE[MessageID],ALL_IN_ONE[Gesamt_ID],,0)</f>
        <v>#VALUE!</v>
      </c>
      <c r="C1092">
        <f>IF(AND($F1091=Tabelle7[[#This Row],[ReceiverID]],$G1091=Tabelle7[[#This Row],[SenderID]]),$C1091,IF(ISBLANK($G1091),$C1091,$C1091+1))</f>
        <v>158</v>
      </c>
      <c r="D1092" t="s">
        <v>561</v>
      </c>
      <c r="E1092">
        <v>13908</v>
      </c>
      <c r="F1092">
        <v>3681</v>
      </c>
      <c r="G1092">
        <v>3682</v>
      </c>
      <c r="H1092" t="s">
        <v>31</v>
      </c>
      <c r="I1092" t="str">
        <f t="array" ref="I1092">IFERROR(_xlfn.XLOOKUP(Tabelle7[[#This Row],[NegotiationID]]&amp;"FinalAccept",Tabelle7[NegotiationID]&amp;Tabelle7[ActionType],Tabelle7[ActionType],,0),_xlfn.XLOOKUP(Tabelle7[[#This Row],[NegotiationID]]&amp;"FinalReject",Tabelle7[NegotiationID]&amp;Tabelle7[ActionType],Tabelle7[ActionType],,0))</f>
        <v>FinalAccept</v>
      </c>
      <c r="J1092">
        <v>0.50919999999999999</v>
      </c>
      <c r="K1092">
        <v>0.58799999999999997</v>
      </c>
      <c r="L1092">
        <v>1.0972</v>
      </c>
      <c r="M1092">
        <v>0.078799999999999995</v>
      </c>
      <c r="N1092">
        <v>88</v>
      </c>
      <c r="O1092">
        <v>3129</v>
      </c>
      <c r="P1092">
        <v>12</v>
      </c>
      <c r="Q1092" s="3" t="s">
        <v>1374</v>
      </c>
    </row>
    <row r="1093" ht="15" customHeight="1">
      <c r="A1093" t="e">
        <f t="shared" ca="1" si="501"/>
        <v>#VALUE!</v>
      </c>
      <c r="B1093" t="e">
        <f t="array" ref="B1093" ca="1">_xlfn.XLOOKUP(Tabelle7[[#This Row],[ExperimentID]]&amp;Tabelle7[[#This Row],[NegotiationID]]&amp;Tabelle7[[#This Row],[MessageID]],ALL_IN_ONE[ExperimentID]&amp;ALL_IN_ONE[NegotiationID]&amp;ALL_IN_ONE[MessageID],ALL_IN_ONE[Gesamt_ID],,0)</f>
        <v>#VALUE!</v>
      </c>
      <c r="C1093">
        <f>IF(AND($F1092=Tabelle7[[#This Row],[ReceiverID]],$G1092=Tabelle7[[#This Row],[SenderID]]),$C1092,IF(ISBLANK($G1092),$C1092,$C1092+1))</f>
        <v>158</v>
      </c>
      <c r="D1093" t="s">
        <v>561</v>
      </c>
      <c r="E1093">
        <v>13974</v>
      </c>
      <c r="F1093">
        <v>3682</v>
      </c>
      <c r="G1093">
        <v>3681</v>
      </c>
      <c r="H1093" t="s">
        <v>20</v>
      </c>
      <c r="I1093" t="str">
        <f t="array" ref="I1093">IFERROR(_xlfn.XLOOKUP(Tabelle7[[#This Row],[NegotiationID]]&amp;"FinalAccept",Tabelle7[NegotiationID]&amp;Tabelle7[ActionType],Tabelle7[ActionType],,0),_xlfn.XLOOKUP(Tabelle7[[#This Row],[NegotiationID]]&amp;"FinalReject",Tabelle7[NegotiationID]&amp;Tabelle7[ActionType],Tabelle7[ActionType],,0))</f>
        <v>FinalAccept</v>
      </c>
      <c r="J1093">
        <v>0.58799999999999997</v>
      </c>
      <c r="K1093">
        <v>0.50919999999999999</v>
      </c>
      <c r="L1093">
        <v>1.0972</v>
      </c>
      <c r="M1093">
        <v>0.078799999999999995</v>
      </c>
      <c r="N1093">
        <v>64</v>
      </c>
      <c r="O1093">
        <v>3129</v>
      </c>
      <c r="P1093">
        <v>12</v>
      </c>
      <c r="Q1093" s="3" t="s">
        <v>1375</v>
      </c>
    </row>
    <row r="1094" ht="15" hidden="1" customHeight="1">
      <c r="A1094" t="e">
        <f t="shared" ca="1" si="501"/>
        <v>#VALUE!</v>
      </c>
      <c r="B1094" t="e">
        <f t="array" ref="B1094" ca="1">_xlfn.XLOOKUP(Tabelle7[[#This Row],[ExperimentID]]&amp;Tabelle7[[#This Row],[NegotiationID]]&amp;Tabelle7[[#This Row],[MessageID]],ALL_IN_ONE[ExperimentID]&amp;ALL_IN_ONE[NegotiationID]&amp;ALL_IN_ONE[MessageID],ALL_IN_ONE[Gesamt_ID],,0)</f>
        <v>#VALUE!</v>
      </c>
      <c r="C1094">
        <f>IF(AND($F1093=Tabelle7[[#This Row],[ReceiverID]],$G1093=Tabelle7[[#This Row],[SenderID]]),$C1093,IF(ISBLANK($G1093),$C1093,$C1093+1))</f>
        <v>159</v>
      </c>
      <c r="D1094" t="s">
        <v>561</v>
      </c>
      <c r="E1094">
        <v>3708</v>
      </c>
      <c r="H1094" t="s">
        <v>6019</v>
      </c>
      <c r="I1094" t="str">
        <f t="array" ref="I1094">IFERROR(_xlfn.XLOOKUP(Tabelle7[[#This Row],[NegotiationID]]&amp;"FinalAccept",Tabelle7[NegotiationID]&amp;Tabelle7[ActionType],Tabelle7[ActionType],,0),_xlfn.XLOOKUP(Tabelle7[[#This Row],[NegotiationID]]&amp;"FinalReject",Tabelle7[NegotiationID]&amp;Tabelle7[ActionType],Tabelle7[ActionType],,0))</f>
        <v>FinalAccept</v>
      </c>
      <c r="N1094">
        <v>21</v>
      </c>
      <c r="O1094">
        <v>3002</v>
      </c>
      <c r="P1094">
        <v>12</v>
      </c>
      <c r="Q1094" t="s">
        <v>6020</v>
      </c>
    </row>
    <row r="1095" ht="15" customHeight="1">
      <c r="A1095" t="e">
        <f t="shared" ca="1" si="501"/>
        <v>#VALUE!</v>
      </c>
      <c r="B1095" t="e">
        <f t="array" ref="B1095" ca="1">_xlfn.XLOOKUP(Tabelle7[[#This Row],[ExperimentID]]&amp;Tabelle7[[#This Row],[NegotiationID]]&amp;Tabelle7[[#This Row],[MessageID]],ALL_IN_ONE[ExperimentID]&amp;ALL_IN_ONE[NegotiationID]&amp;ALL_IN_ONE[MessageID],ALL_IN_ONE[Gesamt_ID],,0)</f>
        <v>#VALUE!</v>
      </c>
      <c r="C1095">
        <f>IF(AND($F1094=Tabelle7[[#This Row],[ReceiverID]],$G1094=Tabelle7[[#This Row],[SenderID]]),$C1094,IF(ISBLANK($G1094),$C1094,$C1094+1))</f>
        <v>159</v>
      </c>
      <c r="D1095" t="s">
        <v>561</v>
      </c>
      <c r="E1095">
        <v>8321</v>
      </c>
      <c r="F1095">
        <v>3710</v>
      </c>
      <c r="G1095">
        <v>3709</v>
      </c>
      <c r="H1095" t="s">
        <v>158</v>
      </c>
      <c r="I1095" t="str">
        <f t="array" ref="I1095">IFERROR(_xlfn.XLOOKUP(Tabelle7[[#This Row],[NegotiationID]]&amp;"FinalAccept",Tabelle7[NegotiationID]&amp;Tabelle7[ActionType],Tabelle7[ActionType],,0),_xlfn.XLOOKUP(Tabelle7[[#This Row],[NegotiationID]]&amp;"FinalReject",Tabelle7[NegotiationID]&amp;Tabelle7[ActionType],Tabelle7[ActionType],,0))</f>
        <v>FinalAccept</v>
      </c>
      <c r="J1095">
        <v>0.71999999999999997</v>
      </c>
      <c r="K1095">
        <v>0.054399999999999997</v>
      </c>
      <c r="L1095">
        <v>0.77439999999999998</v>
      </c>
      <c r="M1095">
        <v>0.66559999999999997</v>
      </c>
      <c r="N1095">
        <v>302</v>
      </c>
      <c r="O1095">
        <v>3002</v>
      </c>
      <c r="P1095">
        <v>12</v>
      </c>
      <c r="Q1095" s="3" t="s">
        <v>1376</v>
      </c>
    </row>
    <row r="1096" ht="15" customHeight="1">
      <c r="A1096" t="e">
        <f t="shared" ca="1" si="501"/>
        <v>#VALUE!</v>
      </c>
      <c r="B1096" t="e">
        <f t="array" ref="B1096" ca="1">_xlfn.XLOOKUP(Tabelle7[[#This Row],[ExperimentID]]&amp;Tabelle7[[#This Row],[NegotiationID]]&amp;Tabelle7[[#This Row],[MessageID]],ALL_IN_ONE[ExperimentID]&amp;ALL_IN_ONE[NegotiationID]&amp;ALL_IN_ONE[MessageID],ALL_IN_ONE[Gesamt_ID],,0)</f>
        <v>#VALUE!</v>
      </c>
      <c r="C1096">
        <f>IF(AND($F1095=Tabelle7[[#This Row],[ReceiverID]],$G1095=Tabelle7[[#This Row],[SenderID]]),$C1095,IF(ISBLANK($G1095),$C1095,$C1095+1))</f>
        <v>159</v>
      </c>
      <c r="D1096" t="s">
        <v>561</v>
      </c>
      <c r="E1096">
        <v>11735</v>
      </c>
      <c r="F1096">
        <v>3709</v>
      </c>
      <c r="G1096">
        <v>3710</v>
      </c>
      <c r="H1096" t="s">
        <v>31</v>
      </c>
      <c r="I1096" t="str">
        <f t="array" ref="I1096">IFERROR(_xlfn.XLOOKUP(Tabelle7[[#This Row],[NegotiationID]]&amp;"FinalAccept",Tabelle7[NegotiationID]&amp;Tabelle7[ActionType],Tabelle7[ActionType],,0),_xlfn.XLOOKUP(Tabelle7[[#This Row],[NegotiationID]]&amp;"FinalReject",Tabelle7[NegotiationID]&amp;Tabelle7[ActionType],Tabelle7[ActionType],,0))</f>
        <v>FinalAccept</v>
      </c>
      <c r="J1096">
        <v>0.82599999999999996</v>
      </c>
      <c r="K1096">
        <v>0.25340000000000001</v>
      </c>
      <c r="L1096">
        <v>1.0793999999999999</v>
      </c>
      <c r="M1096">
        <v>0.5726</v>
      </c>
      <c r="N1096">
        <v>490</v>
      </c>
      <c r="O1096">
        <v>3002</v>
      </c>
      <c r="P1096">
        <v>12</v>
      </c>
      <c r="Q1096" s="3" t="s">
        <v>1377</v>
      </c>
    </row>
    <row r="1097" ht="15" customHeight="1">
      <c r="A1097" t="e">
        <f t="shared" ca="1" si="501"/>
        <v>#VALUE!</v>
      </c>
      <c r="B1097" t="e">
        <f t="array" ref="B1097" ca="1">_xlfn.XLOOKUP(Tabelle7[[#This Row],[ExperimentID]]&amp;Tabelle7[[#This Row],[NegotiationID]]&amp;Tabelle7[[#This Row],[MessageID]],ALL_IN_ONE[ExperimentID]&amp;ALL_IN_ONE[NegotiationID]&amp;ALL_IN_ONE[MessageID],ALL_IN_ONE[Gesamt_ID],,0)</f>
        <v>#VALUE!</v>
      </c>
      <c r="C1097">
        <f>IF(AND($F1096=Tabelle7[[#This Row],[ReceiverID]],$G1096=Tabelle7[[#This Row],[SenderID]]),$C1096,IF(ISBLANK($G1096),$C1096,$C1096+1))</f>
        <v>159</v>
      </c>
      <c r="D1097" t="s">
        <v>561</v>
      </c>
      <c r="E1097">
        <v>11876</v>
      </c>
      <c r="F1097">
        <v>3710</v>
      </c>
      <c r="G1097">
        <v>3709</v>
      </c>
      <c r="H1097" t="s">
        <v>31</v>
      </c>
      <c r="I1097" t="str">
        <f t="array" ref="I1097">IFERROR(_xlfn.XLOOKUP(Tabelle7[[#This Row],[NegotiationID]]&amp;"FinalAccept",Tabelle7[NegotiationID]&amp;Tabelle7[ActionType],Tabelle7[ActionType],,0),_xlfn.XLOOKUP(Tabelle7[[#This Row],[NegotiationID]]&amp;"FinalReject",Tabelle7[NegotiationID]&amp;Tabelle7[ActionType],Tabelle7[ActionType],,0))</f>
        <v>FinalAccept</v>
      </c>
      <c r="J1097">
        <v>0.78800000000000003</v>
      </c>
      <c r="K1097">
        <v>0.30919999999999997</v>
      </c>
      <c r="L1097">
        <v>1.0972</v>
      </c>
      <c r="M1097">
        <v>0.4788</v>
      </c>
      <c r="N1097">
        <v>421</v>
      </c>
      <c r="O1097">
        <v>3002</v>
      </c>
      <c r="P1097">
        <v>12</v>
      </c>
      <c r="Q1097" s="3" t="s">
        <v>1378</v>
      </c>
    </row>
    <row r="1098" ht="15" customHeight="1">
      <c r="A1098" t="e">
        <f t="shared" ca="1" si="501"/>
        <v>#VALUE!</v>
      </c>
      <c r="B1098" t="e">
        <f t="array" ref="B1098" ca="1">_xlfn.XLOOKUP(Tabelle7[[#This Row],[ExperimentID]]&amp;Tabelle7[[#This Row],[NegotiationID]]&amp;Tabelle7[[#This Row],[MessageID]],ALL_IN_ONE[ExperimentID]&amp;ALL_IN_ONE[NegotiationID]&amp;ALL_IN_ONE[MessageID],ALL_IN_ONE[Gesamt_ID],,0)</f>
        <v>#VALUE!</v>
      </c>
      <c r="C1098">
        <f>IF(AND($F1097=Tabelle7[[#This Row],[ReceiverID]],$G1097=Tabelle7[[#This Row],[SenderID]]),$C1097,IF(ISBLANK($G1097),$C1097,$C1097+1))</f>
        <v>159</v>
      </c>
      <c r="D1098" t="s">
        <v>561</v>
      </c>
      <c r="E1098">
        <v>12358</v>
      </c>
      <c r="F1098">
        <v>3709</v>
      </c>
      <c r="G1098">
        <v>3710</v>
      </c>
      <c r="H1098" t="s">
        <v>31</v>
      </c>
      <c r="I1098" t="str">
        <f t="array" ref="I1098">IFERROR(_xlfn.XLOOKUP(Tabelle7[[#This Row],[NegotiationID]]&amp;"FinalAccept",Tabelle7[NegotiationID]&amp;Tabelle7[ActionType],Tabelle7[ActionType],,0),_xlfn.XLOOKUP(Tabelle7[[#This Row],[NegotiationID]]&amp;"FinalReject",Tabelle7[NegotiationID]&amp;Tabelle7[ActionType],Tabelle7[ActionType],,0))</f>
        <v>FinalAccept</v>
      </c>
      <c r="J1098">
        <v>0.61639999999999995</v>
      </c>
      <c r="K1098">
        <v>0.45639999999999997</v>
      </c>
      <c r="L1098">
        <v>1.0728</v>
      </c>
      <c r="M1098">
        <v>0.16</v>
      </c>
      <c r="N1098">
        <v>331</v>
      </c>
      <c r="O1098">
        <v>3002</v>
      </c>
      <c r="P1098">
        <v>12</v>
      </c>
      <c r="Q1098" s="3" t="s">
        <v>1379</v>
      </c>
    </row>
    <row r="1099" ht="15" customHeight="1">
      <c r="A1099" t="e">
        <f t="shared" ca="1" si="501"/>
        <v>#VALUE!</v>
      </c>
      <c r="B1099" t="e">
        <f t="array" ref="B1099" ca="1">_xlfn.XLOOKUP(Tabelle7[[#This Row],[ExperimentID]]&amp;Tabelle7[[#This Row],[NegotiationID]]&amp;Tabelle7[[#This Row],[MessageID]],ALL_IN_ONE[ExperimentID]&amp;ALL_IN_ONE[NegotiationID]&amp;ALL_IN_ONE[MessageID],ALL_IN_ONE[Gesamt_ID],,0)</f>
        <v>#VALUE!</v>
      </c>
      <c r="C1099">
        <f>IF(AND($F1098=Tabelle7[[#This Row],[ReceiverID]],$G1098=Tabelle7[[#This Row],[SenderID]]),$C1098,IF(ISBLANK($G1098),$C1098,$C1098+1))</f>
        <v>159</v>
      </c>
      <c r="D1099" t="s">
        <v>561</v>
      </c>
      <c r="E1099">
        <v>12426</v>
      </c>
      <c r="F1099">
        <v>3710</v>
      </c>
      <c r="G1099">
        <v>3709</v>
      </c>
      <c r="H1099" t="s">
        <v>31</v>
      </c>
      <c r="I1099" t="str">
        <f t="array" ref="I1099">IFERROR(_xlfn.XLOOKUP(Tabelle7[[#This Row],[NegotiationID]]&amp;"FinalAccept",Tabelle7[NegotiationID]&amp;Tabelle7[ActionType],Tabelle7[ActionType],,0),_xlfn.XLOOKUP(Tabelle7[[#This Row],[NegotiationID]]&amp;"FinalReject",Tabelle7[NegotiationID]&amp;Tabelle7[ActionType],Tabelle7[ActionType],,0))</f>
        <v>FinalAccept</v>
      </c>
      <c r="J1099">
        <v>0.74960000000000004</v>
      </c>
      <c r="K1099">
        <v>0.34439999999999998</v>
      </c>
      <c r="L1099">
        <v>1.0940000000000001</v>
      </c>
      <c r="M1099">
        <v>0.4052</v>
      </c>
      <c r="N1099">
        <v>235</v>
      </c>
      <c r="O1099">
        <v>3002</v>
      </c>
      <c r="P1099">
        <v>12</v>
      </c>
      <c r="Q1099" s="3" t="s">
        <v>1380</v>
      </c>
    </row>
    <row r="1100" ht="15" customHeight="1">
      <c r="A1100" t="e">
        <f t="shared" ca="1" si="501"/>
        <v>#VALUE!</v>
      </c>
      <c r="B1100" t="e">
        <f t="array" ref="B1100" ca="1">_xlfn.XLOOKUP(Tabelle7[[#This Row],[ExperimentID]]&amp;Tabelle7[[#This Row],[NegotiationID]]&amp;Tabelle7[[#This Row],[MessageID]],ALL_IN_ONE[ExperimentID]&amp;ALL_IN_ONE[NegotiationID]&amp;ALL_IN_ONE[MessageID],ALL_IN_ONE[Gesamt_ID],,0)</f>
        <v>#VALUE!</v>
      </c>
      <c r="C1100">
        <f>IF(AND($F1099=Tabelle7[[#This Row],[ReceiverID]],$G1099=Tabelle7[[#This Row],[SenderID]]),$C1099,IF(ISBLANK($G1099),$C1099,$C1099+1))</f>
        <v>159</v>
      </c>
      <c r="D1100" t="s">
        <v>561</v>
      </c>
      <c r="E1100">
        <v>12461</v>
      </c>
      <c r="F1100">
        <v>3709</v>
      </c>
      <c r="G1100">
        <v>3710</v>
      </c>
      <c r="H1100" t="s">
        <v>31</v>
      </c>
      <c r="I1100" t="str">
        <f t="array" ref="I1100">IFERROR(_xlfn.XLOOKUP(Tabelle7[[#This Row],[NegotiationID]]&amp;"FinalAccept",Tabelle7[NegotiationID]&amp;Tabelle7[ActionType],Tabelle7[ActionType],,0),_xlfn.XLOOKUP(Tabelle7[[#This Row],[NegotiationID]]&amp;"FinalReject",Tabelle7[NegotiationID]&amp;Tabelle7[ActionType],Tabelle7[ActionType],,0))</f>
        <v>FinalAccept</v>
      </c>
      <c r="J1100">
        <v>0.51219999999999999</v>
      </c>
      <c r="K1100">
        <v>0.31240000000000001</v>
      </c>
      <c r="L1100">
        <v>0.8246</v>
      </c>
      <c r="M1100">
        <v>0.19980000000000001</v>
      </c>
      <c r="N1100">
        <v>216</v>
      </c>
      <c r="O1100">
        <v>3002</v>
      </c>
      <c r="P1100">
        <v>12</v>
      </c>
      <c r="Q1100" s="3" t="s">
        <v>1381</v>
      </c>
    </row>
    <row r="1101" ht="15" customHeight="1">
      <c r="A1101" t="e">
        <f t="shared" ca="1" si="501"/>
        <v>#VALUE!</v>
      </c>
      <c r="B1101" t="e">
        <f t="array" ref="B1101" ca="1">_xlfn.XLOOKUP(Tabelle7[[#This Row],[ExperimentID]]&amp;Tabelle7[[#This Row],[NegotiationID]]&amp;Tabelle7[[#This Row],[MessageID]],ALL_IN_ONE[ExperimentID]&amp;ALL_IN_ONE[NegotiationID]&amp;ALL_IN_ONE[MessageID],ALL_IN_ONE[Gesamt_ID],,0)</f>
        <v>#VALUE!</v>
      </c>
      <c r="C1101">
        <f>IF(AND($F1100=Tabelle7[[#This Row],[ReceiverID]],$G1100=Tabelle7[[#This Row],[SenderID]]),$C1100,IF(ISBLANK($G1100),$C1100,$C1100+1))</f>
        <v>159</v>
      </c>
      <c r="D1101" t="s">
        <v>561</v>
      </c>
      <c r="E1101">
        <v>12488</v>
      </c>
      <c r="F1101">
        <v>3710</v>
      </c>
      <c r="G1101">
        <v>3709</v>
      </c>
      <c r="H1101" t="s">
        <v>31</v>
      </c>
      <c r="I1101" t="str">
        <f t="array" ref="I1101">IFERROR(_xlfn.XLOOKUP(Tabelle7[[#This Row],[NegotiationID]]&amp;"FinalAccept",Tabelle7[NegotiationID]&amp;Tabelle7[ActionType],Tabelle7[ActionType],,0),_xlfn.XLOOKUP(Tabelle7[[#This Row],[NegotiationID]]&amp;"FinalReject",Tabelle7[NegotiationID]&amp;Tabelle7[ActionType],Tabelle7[ActionType],,0))</f>
        <v>FinalAccept</v>
      </c>
      <c r="J1101">
        <v>0.67759999999999998</v>
      </c>
      <c r="K1101">
        <v>0.37040000000000001</v>
      </c>
      <c r="L1101">
        <v>1.048</v>
      </c>
      <c r="M1101">
        <v>0.30719999999999997</v>
      </c>
      <c r="N1101">
        <v>165</v>
      </c>
      <c r="O1101">
        <v>3002</v>
      </c>
      <c r="P1101">
        <v>12</v>
      </c>
      <c r="Q1101" s="3" t="s">
        <v>1382</v>
      </c>
    </row>
    <row r="1102" ht="15" customHeight="1">
      <c r="A1102" t="e">
        <f t="shared" ca="1" si="501"/>
        <v>#VALUE!</v>
      </c>
      <c r="B1102" t="e">
        <f t="array" ref="B1102" ca="1">_xlfn.XLOOKUP(Tabelle7[[#This Row],[ExperimentID]]&amp;Tabelle7[[#This Row],[NegotiationID]]&amp;Tabelle7[[#This Row],[MessageID]],ALL_IN_ONE[ExperimentID]&amp;ALL_IN_ONE[NegotiationID]&amp;ALL_IN_ONE[MessageID],ALL_IN_ONE[Gesamt_ID],,0)</f>
        <v>#VALUE!</v>
      </c>
      <c r="C1102">
        <f>IF(AND($F1101=Tabelle7[[#This Row],[ReceiverID]],$G1101=Tabelle7[[#This Row],[SenderID]]),$C1101,IF(ISBLANK($G1101),$C1101,$C1101+1))</f>
        <v>159</v>
      </c>
      <c r="D1102" t="s">
        <v>561</v>
      </c>
      <c r="E1102">
        <v>12551</v>
      </c>
      <c r="F1102">
        <v>3709</v>
      </c>
      <c r="G1102">
        <v>3710</v>
      </c>
      <c r="H1102" t="s">
        <v>31</v>
      </c>
      <c r="I1102" t="str">
        <f t="array" ref="I1102">IFERROR(_xlfn.XLOOKUP(Tabelle7[[#This Row],[NegotiationID]]&amp;"FinalAccept",Tabelle7[NegotiationID]&amp;Tabelle7[ActionType],Tabelle7[ActionType],,0),_xlfn.XLOOKUP(Tabelle7[[#This Row],[NegotiationID]]&amp;"FinalReject",Tabelle7[NegotiationID]&amp;Tabelle7[ActionType],Tabelle7[ActionType],,0))</f>
        <v>FinalAccept</v>
      </c>
      <c r="J1102">
        <v>0.48499999999999999</v>
      </c>
      <c r="K1102">
        <v>0.4924</v>
      </c>
      <c r="L1102">
        <v>0.97740000000000005</v>
      </c>
      <c r="M1102">
        <v>0.0074000000000000003</v>
      </c>
      <c r="N1102">
        <v>331</v>
      </c>
      <c r="O1102">
        <v>3002</v>
      </c>
      <c r="P1102">
        <v>12</v>
      </c>
      <c r="Q1102" s="3" t="s">
        <v>1383</v>
      </c>
    </row>
    <row r="1103" ht="15" customHeight="1">
      <c r="A1103" t="e">
        <f t="shared" ca="1" si="501"/>
        <v>#VALUE!</v>
      </c>
      <c r="B1103" t="e">
        <f t="array" ref="B1103" ca="1">_xlfn.XLOOKUP(Tabelle7[[#This Row],[ExperimentID]]&amp;Tabelle7[[#This Row],[NegotiationID]]&amp;Tabelle7[[#This Row],[MessageID]],ALL_IN_ONE[ExperimentID]&amp;ALL_IN_ONE[NegotiationID]&amp;ALL_IN_ONE[MessageID],ALL_IN_ONE[Gesamt_ID],,0)</f>
        <v>#VALUE!</v>
      </c>
      <c r="C1103">
        <f>IF(AND($F1102=Tabelle7[[#This Row],[ReceiverID]],$G1102=Tabelle7[[#This Row],[SenderID]]),$C1102,IF(ISBLANK($G1102),$C1102,$C1102+1))</f>
        <v>159</v>
      </c>
      <c r="D1103" t="s">
        <v>561</v>
      </c>
      <c r="E1103">
        <v>12618</v>
      </c>
      <c r="F1103">
        <v>3710</v>
      </c>
      <c r="G1103">
        <v>3709</v>
      </c>
      <c r="H1103" t="s">
        <v>31</v>
      </c>
      <c r="I1103" t="str">
        <f t="array" ref="I1103">IFERROR(_xlfn.XLOOKUP(Tabelle7[[#This Row],[NegotiationID]]&amp;"FinalAccept",Tabelle7[NegotiationID]&amp;Tabelle7[ActionType],Tabelle7[ActionType],,0),_xlfn.XLOOKUP(Tabelle7[[#This Row],[NegotiationID]]&amp;"FinalReject",Tabelle7[NegotiationID]&amp;Tabelle7[ActionType],Tabelle7[ActionType],,0))</f>
        <v>FinalAccept</v>
      </c>
      <c r="J1103">
        <v>0.76160000000000005</v>
      </c>
      <c r="K1103">
        <v>0.23039999999999999</v>
      </c>
      <c r="L1103">
        <v>0.99199999999999999</v>
      </c>
      <c r="M1103">
        <v>0.53120000000000001</v>
      </c>
      <c r="N1103">
        <v>310</v>
      </c>
      <c r="O1103">
        <v>3002</v>
      </c>
      <c r="P1103">
        <v>12</v>
      </c>
      <c r="Q1103" s="3" t="s">
        <v>1384</v>
      </c>
    </row>
    <row r="1104" ht="15" customHeight="1">
      <c r="A1104" t="e">
        <f t="shared" ca="1" si="501"/>
        <v>#VALUE!</v>
      </c>
      <c r="B1104" t="e">
        <f t="array" ref="B1104" ca="1">_xlfn.XLOOKUP(Tabelle7[[#This Row],[ExperimentID]]&amp;Tabelle7[[#This Row],[NegotiationID]]&amp;Tabelle7[[#This Row],[MessageID]],ALL_IN_ONE[ExperimentID]&amp;ALL_IN_ONE[NegotiationID]&amp;ALL_IN_ONE[MessageID],ALL_IN_ONE[Gesamt_ID],,0)</f>
        <v>#VALUE!</v>
      </c>
      <c r="C1104">
        <f>IF(AND($F1103=Tabelle7[[#This Row],[ReceiverID]],$G1103=Tabelle7[[#This Row],[SenderID]]),$C1103,IF(ISBLANK($G1103),$C1103,$C1103+1))</f>
        <v>159</v>
      </c>
      <c r="D1104" t="s">
        <v>561</v>
      </c>
      <c r="E1104">
        <v>12904</v>
      </c>
      <c r="F1104">
        <v>3709</v>
      </c>
      <c r="G1104">
        <v>3710</v>
      </c>
      <c r="H1104" t="s">
        <v>31</v>
      </c>
      <c r="I1104" t="str">
        <f t="array" ref="I1104">IFERROR(_xlfn.XLOOKUP(Tabelle7[[#This Row],[NegotiationID]]&amp;"FinalAccept",Tabelle7[NegotiationID]&amp;Tabelle7[ActionType],Tabelle7[ActionType],,0),_xlfn.XLOOKUP(Tabelle7[[#This Row],[NegotiationID]]&amp;"FinalReject",Tabelle7[NegotiationID]&amp;Tabelle7[ActionType],Tabelle7[ActionType],,0))</f>
        <v>FinalAccept</v>
      </c>
      <c r="J1104">
        <v>0.37040000000000001</v>
      </c>
      <c r="K1104">
        <v>0.67759999999999998</v>
      </c>
      <c r="L1104">
        <v>1.048</v>
      </c>
      <c r="M1104">
        <v>0.30719999999999997</v>
      </c>
      <c r="N1104">
        <v>108</v>
      </c>
      <c r="O1104">
        <v>3002</v>
      </c>
      <c r="P1104">
        <v>12</v>
      </c>
      <c r="Q1104" s="3" t="s">
        <v>1385</v>
      </c>
    </row>
    <row r="1105" ht="15" customHeight="1">
      <c r="A1105" t="e">
        <f t="shared" ca="1" si="501"/>
        <v>#VALUE!</v>
      </c>
      <c r="B1105" t="e">
        <f t="array" ref="B1105" ca="1">_xlfn.XLOOKUP(Tabelle7[[#This Row],[ExperimentID]]&amp;Tabelle7[[#This Row],[NegotiationID]]&amp;Tabelle7[[#This Row],[MessageID]],ALL_IN_ONE[ExperimentID]&amp;ALL_IN_ONE[NegotiationID]&amp;ALL_IN_ONE[MessageID],ALL_IN_ONE[Gesamt_ID],,0)</f>
        <v>#VALUE!</v>
      </c>
      <c r="C1105">
        <f>IF(AND($F1104=Tabelle7[[#This Row],[ReceiverID]],$G1104=Tabelle7[[#This Row],[SenderID]]),$C1104,IF(ISBLANK($G1104),$C1104,$C1104+1))</f>
        <v>159</v>
      </c>
      <c r="D1105" t="s">
        <v>561</v>
      </c>
      <c r="E1105">
        <v>12918</v>
      </c>
      <c r="F1105">
        <v>3710</v>
      </c>
      <c r="G1105">
        <v>3709</v>
      </c>
      <c r="H1105" t="s">
        <v>20</v>
      </c>
      <c r="I1105" t="str">
        <f t="array" ref="I1105">IFERROR(_xlfn.XLOOKUP(Tabelle7[[#This Row],[NegotiationID]]&amp;"FinalAccept",Tabelle7[NegotiationID]&amp;Tabelle7[ActionType],Tabelle7[ActionType],,0),_xlfn.XLOOKUP(Tabelle7[[#This Row],[NegotiationID]]&amp;"FinalReject",Tabelle7[NegotiationID]&amp;Tabelle7[ActionType],Tabelle7[ActionType],,0))</f>
        <v>FinalAccept</v>
      </c>
      <c r="J1105">
        <v>0.67759999999999998</v>
      </c>
      <c r="K1105">
        <v>0.37040000000000001</v>
      </c>
      <c r="L1105">
        <v>1.048</v>
      </c>
      <c r="M1105">
        <v>0.30719999999999997</v>
      </c>
      <c r="N1105">
        <v>72</v>
      </c>
      <c r="O1105">
        <v>3002</v>
      </c>
      <c r="P1105">
        <v>12</v>
      </c>
      <c r="Q1105" s="3" t="s">
        <v>1386</v>
      </c>
    </row>
    <row r="1106" ht="15" hidden="1" customHeight="1">
      <c r="A1106" t="e">
        <f t="shared" ca="1" si="501"/>
        <v>#VALUE!</v>
      </c>
      <c r="B1106" t="e">
        <f t="array" ref="B1106" ca="1">_xlfn.XLOOKUP(Tabelle7[[#This Row],[ExperimentID]]&amp;Tabelle7[[#This Row],[NegotiationID]]&amp;Tabelle7[[#This Row],[MessageID]],ALL_IN_ONE[ExperimentID]&amp;ALL_IN_ONE[NegotiationID]&amp;ALL_IN_ONE[MessageID],ALL_IN_ONE[Gesamt_ID],,0)</f>
        <v>#VALUE!</v>
      </c>
      <c r="C1106">
        <f>IF(AND($F1105=Tabelle7[[#This Row],[ReceiverID]],$G1105=Tabelle7[[#This Row],[SenderID]]),$C1105,IF(ISBLANK($G1105),$C1105,$C1105+1))</f>
        <v>160</v>
      </c>
      <c r="D1106" t="s">
        <v>561</v>
      </c>
      <c r="E1106">
        <v>3736</v>
      </c>
      <c r="H1106" t="s">
        <v>6019</v>
      </c>
      <c r="I1106" t="str">
        <f t="array" ref="I1106">IFERROR(_xlfn.XLOOKUP(Tabelle7[[#This Row],[NegotiationID]]&amp;"FinalAccept",Tabelle7[NegotiationID]&amp;Tabelle7[ActionType],Tabelle7[ActionType],,0),_xlfn.XLOOKUP(Tabelle7[[#This Row],[NegotiationID]]&amp;"FinalReject",Tabelle7[NegotiationID]&amp;Tabelle7[ActionType],Tabelle7[ActionType],,0))</f>
        <v>FinalAccept</v>
      </c>
      <c r="N1106">
        <v>21</v>
      </c>
      <c r="O1106">
        <v>2967</v>
      </c>
      <c r="P1106">
        <v>11</v>
      </c>
      <c r="Q1106" t="s">
        <v>6020</v>
      </c>
    </row>
    <row r="1107" ht="15" customHeight="1">
      <c r="A1107" t="e">
        <f t="shared" ca="1" si="501"/>
        <v>#VALUE!</v>
      </c>
      <c r="B1107" t="e">
        <f t="array" ref="B1107" ca="1">_xlfn.XLOOKUP(Tabelle7[[#This Row],[ExperimentID]]&amp;Tabelle7[[#This Row],[NegotiationID]]&amp;Tabelle7[[#This Row],[MessageID]],ALL_IN_ONE[ExperimentID]&amp;ALL_IN_ONE[NegotiationID]&amp;ALL_IN_ONE[MessageID],ALL_IN_ONE[Gesamt_ID],,0)</f>
        <v>#VALUE!</v>
      </c>
      <c r="C1107">
        <f>IF(AND($F1106=Tabelle7[[#This Row],[ReceiverID]],$G1106=Tabelle7[[#This Row],[SenderID]]),$C1106,IF(ISBLANK($G1106),$C1106,$C1106+1))</f>
        <v>160</v>
      </c>
      <c r="D1107" t="s">
        <v>561</v>
      </c>
      <c r="E1107">
        <v>7884</v>
      </c>
      <c r="F1107">
        <v>3738</v>
      </c>
      <c r="G1107">
        <v>3737</v>
      </c>
      <c r="H1107" t="s">
        <v>19</v>
      </c>
      <c r="I1107" t="str">
        <f t="array" ref="I1107">IFERROR(_xlfn.XLOOKUP(Tabelle7[[#This Row],[NegotiationID]]&amp;"FinalAccept",Tabelle7[NegotiationID]&amp;Tabelle7[ActionType],Tabelle7[ActionType],,0),_xlfn.XLOOKUP(Tabelle7[[#This Row],[NegotiationID]]&amp;"FinalReject",Tabelle7[NegotiationID]&amp;Tabelle7[ActionType],Tabelle7[ActionType],,0))</f>
        <v>FinalAccept</v>
      </c>
      <c r="J1107">
        <v>0.71999999999999997</v>
      </c>
      <c r="K1107">
        <v>0.054399999999999997</v>
      </c>
      <c r="L1107">
        <v>0.77439999999999998</v>
      </c>
      <c r="M1107">
        <v>0.66559999999999997</v>
      </c>
      <c r="N1107">
        <v>448</v>
      </c>
      <c r="O1107">
        <v>2967</v>
      </c>
      <c r="P1107">
        <v>11</v>
      </c>
      <c r="Q1107" s="3" t="s">
        <v>1387</v>
      </c>
    </row>
    <row r="1108" ht="15" customHeight="1">
      <c r="A1108" t="e">
        <f t="shared" ca="1" si="501"/>
        <v>#VALUE!</v>
      </c>
      <c r="B1108" t="e">
        <f t="array" ref="B1108" ca="1">_xlfn.XLOOKUP(Tabelle7[[#This Row],[ExperimentID]]&amp;Tabelle7[[#This Row],[NegotiationID]]&amp;Tabelle7[[#This Row],[MessageID]],ALL_IN_ONE[ExperimentID]&amp;ALL_IN_ONE[NegotiationID]&amp;ALL_IN_ONE[MessageID],ALL_IN_ONE[Gesamt_ID],,0)</f>
        <v>#VALUE!</v>
      </c>
      <c r="C1108">
        <f>IF(AND($F1107=Tabelle7[[#This Row],[ReceiverID]],$G1107=Tabelle7[[#This Row],[SenderID]]),$C1107,IF(ISBLANK($G1107),$C1107,$C1107+1))</f>
        <v>160</v>
      </c>
      <c r="D1108" t="s">
        <v>561</v>
      </c>
      <c r="E1108">
        <v>11750</v>
      </c>
      <c r="F1108">
        <v>3737</v>
      </c>
      <c r="G1108">
        <v>3738</v>
      </c>
      <c r="H1108" t="s">
        <v>31</v>
      </c>
      <c r="I1108" t="str">
        <f t="array" ref="I1108">IFERROR(_xlfn.XLOOKUP(Tabelle7[[#This Row],[NegotiationID]]&amp;"FinalAccept",Tabelle7[NegotiationID]&amp;Tabelle7[ActionType],Tabelle7[ActionType],,0),_xlfn.XLOOKUP(Tabelle7[[#This Row],[NegotiationID]]&amp;"FinalReject",Tabelle7[NegotiationID]&amp;Tabelle7[ActionType],Tabelle7[ActionType],,0))</f>
        <v>FinalAccept</v>
      </c>
      <c r="J1108">
        <v>0.82599999999999996</v>
      </c>
      <c r="K1108">
        <v>0.25340000000000001</v>
      </c>
      <c r="L1108">
        <v>1.0793999999999999</v>
      </c>
      <c r="M1108">
        <v>0.5726</v>
      </c>
      <c r="N1108">
        <v>487</v>
      </c>
      <c r="O1108">
        <v>2967</v>
      </c>
      <c r="P1108">
        <v>11</v>
      </c>
      <c r="Q1108" s="3" t="s">
        <v>1388</v>
      </c>
    </row>
    <row r="1109" ht="15" customHeight="1">
      <c r="A1109" t="e">
        <f t="shared" ca="1" si="501"/>
        <v>#VALUE!</v>
      </c>
      <c r="B1109" t="e">
        <f t="array" ref="B1109" ca="1">_xlfn.XLOOKUP(Tabelle7[[#This Row],[ExperimentID]]&amp;Tabelle7[[#This Row],[NegotiationID]]&amp;Tabelle7[[#This Row],[MessageID]],ALL_IN_ONE[ExperimentID]&amp;ALL_IN_ONE[NegotiationID]&amp;ALL_IN_ONE[MessageID],ALL_IN_ONE[Gesamt_ID],,0)</f>
        <v>#VALUE!</v>
      </c>
      <c r="C1109">
        <f>IF(AND($F1108=Tabelle7[[#This Row],[ReceiverID]],$G1108=Tabelle7[[#This Row],[SenderID]]),$C1108,IF(ISBLANK($G1108),$C1108,$C1108+1))</f>
        <v>160</v>
      </c>
      <c r="D1109" t="s">
        <v>561</v>
      </c>
      <c r="E1109">
        <v>12199</v>
      </c>
      <c r="F1109">
        <v>3738</v>
      </c>
      <c r="G1109">
        <v>3737</v>
      </c>
      <c r="H1109" t="s">
        <v>31</v>
      </c>
      <c r="I1109" t="str">
        <f t="array" ref="I1109">IFERROR(_xlfn.XLOOKUP(Tabelle7[[#This Row],[NegotiationID]]&amp;"FinalAccept",Tabelle7[NegotiationID]&amp;Tabelle7[ActionType],Tabelle7[ActionType],,0),_xlfn.XLOOKUP(Tabelle7[[#This Row],[NegotiationID]]&amp;"FinalReject",Tabelle7[NegotiationID]&amp;Tabelle7[ActionType],Tabelle7[ActionType],,0))</f>
        <v>FinalAccept</v>
      </c>
      <c r="J1109">
        <v>0.89600000000000002</v>
      </c>
      <c r="K1109">
        <v>0.1552</v>
      </c>
      <c r="L1109">
        <v>1.0511999999999999</v>
      </c>
      <c r="M1109">
        <v>0.74080000000000001</v>
      </c>
      <c r="N1109">
        <v>463</v>
      </c>
      <c r="O1109">
        <v>2967</v>
      </c>
      <c r="P1109">
        <v>11</v>
      </c>
      <c r="Q1109" s="3" t="s">
        <v>1389</v>
      </c>
    </row>
    <row r="1110" ht="15" customHeight="1">
      <c r="A1110" t="e">
        <f t="shared" ca="1" si="501"/>
        <v>#VALUE!</v>
      </c>
      <c r="B1110" t="e">
        <f t="array" ref="B1110" ca="1">_xlfn.XLOOKUP(Tabelle7[[#This Row],[ExperimentID]]&amp;Tabelle7[[#This Row],[NegotiationID]]&amp;Tabelle7[[#This Row],[MessageID]],ALL_IN_ONE[ExperimentID]&amp;ALL_IN_ONE[NegotiationID]&amp;ALL_IN_ONE[MessageID],ALL_IN_ONE[Gesamt_ID],,0)</f>
        <v>#VALUE!</v>
      </c>
      <c r="C1110">
        <f>IF(AND($F1109=Tabelle7[[#This Row],[ReceiverID]],$G1109=Tabelle7[[#This Row],[SenderID]]),$C1109,IF(ISBLANK($G1109),$C1109,$C1109+1))</f>
        <v>160</v>
      </c>
      <c r="D1110" t="s">
        <v>561</v>
      </c>
      <c r="E1110">
        <v>12383</v>
      </c>
      <c r="F1110">
        <v>3737</v>
      </c>
      <c r="G1110">
        <v>3738</v>
      </c>
      <c r="H1110" t="s">
        <v>31</v>
      </c>
      <c r="I1110" t="str">
        <f t="array" ref="I1110">IFERROR(_xlfn.XLOOKUP(Tabelle7[[#This Row],[NegotiationID]]&amp;"FinalAccept",Tabelle7[NegotiationID]&amp;Tabelle7[ActionType],Tabelle7[ActionType],,0),_xlfn.XLOOKUP(Tabelle7[[#This Row],[NegotiationID]]&amp;"FinalReject",Tabelle7[NegotiationID]&amp;Tabelle7[ActionType],Tabelle7[ActionType],,0))</f>
        <v>FinalAccept</v>
      </c>
      <c r="J1110">
        <v>0.64359999999999995</v>
      </c>
      <c r="K1110">
        <v>0.27639999999999998</v>
      </c>
      <c r="L1110">
        <v>0.92000000000000004</v>
      </c>
      <c r="M1110">
        <v>0.36720000000000003</v>
      </c>
      <c r="N1110">
        <v>305</v>
      </c>
      <c r="O1110">
        <v>2967</v>
      </c>
      <c r="P1110">
        <v>11</v>
      </c>
      <c r="Q1110" s="3" t="s">
        <v>1390</v>
      </c>
    </row>
    <row r="1111" ht="15" customHeight="1">
      <c r="A1111" t="e">
        <f t="shared" ca="1" si="501"/>
        <v>#VALUE!</v>
      </c>
      <c r="B1111" t="e">
        <f t="array" ref="B1111" ca="1">_xlfn.XLOOKUP(Tabelle7[[#This Row],[ExperimentID]]&amp;Tabelle7[[#This Row],[NegotiationID]]&amp;Tabelle7[[#This Row],[MessageID]],ALL_IN_ONE[ExperimentID]&amp;ALL_IN_ONE[NegotiationID]&amp;ALL_IN_ONE[MessageID],ALL_IN_ONE[Gesamt_ID],,0)</f>
        <v>#VALUE!</v>
      </c>
      <c r="C1111">
        <f>IF(AND($F1110=Tabelle7[[#This Row],[ReceiverID]],$G1110=Tabelle7[[#This Row],[SenderID]]),$C1110,IF(ISBLANK($G1110),$C1110,$C1110+1))</f>
        <v>160</v>
      </c>
      <c r="D1111" t="s">
        <v>561</v>
      </c>
      <c r="E1111">
        <v>12479</v>
      </c>
      <c r="F1111">
        <v>3738</v>
      </c>
      <c r="G1111">
        <v>3737</v>
      </c>
      <c r="H1111" t="s">
        <v>31</v>
      </c>
      <c r="I1111" t="str">
        <f t="array" ref="I1111">IFERROR(_xlfn.XLOOKUP(Tabelle7[[#This Row],[NegotiationID]]&amp;"FinalAccept",Tabelle7[NegotiationID]&amp;Tabelle7[ActionType],Tabelle7[ActionType],,0),_xlfn.XLOOKUP(Tabelle7[[#This Row],[NegotiationID]]&amp;"FinalReject",Tabelle7[NegotiationID]&amp;Tabelle7[ActionType],Tabelle7[ActionType],,0))</f>
        <v>FinalAccept</v>
      </c>
      <c r="J1111">
        <v>0.7298</v>
      </c>
      <c r="K1111">
        <v>0.32000000000000001</v>
      </c>
      <c r="L1111">
        <v>1.0498000000000001</v>
      </c>
      <c r="M1111">
        <v>0.4098</v>
      </c>
      <c r="N1111">
        <v>212</v>
      </c>
      <c r="O1111">
        <v>2967</v>
      </c>
      <c r="P1111">
        <v>11</v>
      </c>
      <c r="Q1111" s="3" t="s">
        <v>1391</v>
      </c>
    </row>
    <row r="1112" ht="15" customHeight="1">
      <c r="A1112" t="e">
        <f t="shared" ca="1" si="501"/>
        <v>#VALUE!</v>
      </c>
      <c r="B1112" t="e">
        <f t="array" ref="B1112" ca="1">_xlfn.XLOOKUP(Tabelle7[[#This Row],[ExperimentID]]&amp;Tabelle7[[#This Row],[NegotiationID]]&amp;Tabelle7[[#This Row],[MessageID]],ALL_IN_ONE[ExperimentID]&amp;ALL_IN_ONE[NegotiationID]&amp;ALL_IN_ONE[MessageID],ALL_IN_ONE[Gesamt_ID],,0)</f>
        <v>#VALUE!</v>
      </c>
      <c r="C1112">
        <f>IF(AND($F1111=Tabelle7[[#This Row],[ReceiverID]],$G1111=Tabelle7[[#This Row],[SenderID]]),$C1111,IF(ISBLANK($G1111),$C1111,$C1111+1))</f>
        <v>160</v>
      </c>
      <c r="D1112" t="s">
        <v>561</v>
      </c>
      <c r="E1112">
        <v>12525</v>
      </c>
      <c r="F1112">
        <v>3737</v>
      </c>
      <c r="G1112">
        <v>3738</v>
      </c>
      <c r="H1112" t="s">
        <v>31</v>
      </c>
      <c r="I1112" t="str">
        <f t="array" ref="I1112">IFERROR(_xlfn.XLOOKUP(Tabelle7[[#This Row],[NegotiationID]]&amp;"FinalAccept",Tabelle7[NegotiationID]&amp;Tabelle7[ActionType],Tabelle7[ActionType],,0),_xlfn.XLOOKUP(Tabelle7[[#This Row],[NegotiationID]]&amp;"FinalReject",Tabelle7[NegotiationID]&amp;Tabelle7[ActionType],Tabelle7[ActionType],,0))</f>
        <v>FinalAccept</v>
      </c>
      <c r="J1112">
        <v>0.61460000000000004</v>
      </c>
      <c r="K1112">
        <v>0.36459999999999998</v>
      </c>
      <c r="L1112">
        <v>0.97919999999999996</v>
      </c>
      <c r="M1112">
        <v>0.25</v>
      </c>
      <c r="N1112">
        <v>259</v>
      </c>
      <c r="O1112">
        <v>2967</v>
      </c>
      <c r="P1112">
        <v>11</v>
      </c>
      <c r="Q1112" s="3" t="s">
        <v>1392</v>
      </c>
    </row>
    <row r="1113" ht="15" customHeight="1">
      <c r="A1113" t="e">
        <f t="shared" ca="1" si="501"/>
        <v>#VALUE!</v>
      </c>
      <c r="B1113" t="e">
        <f t="array" ref="B1113" ca="1">_xlfn.XLOOKUP(Tabelle7[[#This Row],[ExperimentID]]&amp;Tabelle7[[#This Row],[NegotiationID]]&amp;Tabelle7[[#This Row],[MessageID]],ALL_IN_ONE[ExperimentID]&amp;ALL_IN_ONE[NegotiationID]&amp;ALL_IN_ONE[MessageID],ALL_IN_ONE[Gesamt_ID],,0)</f>
        <v>#VALUE!</v>
      </c>
      <c r="C1113">
        <f>IF(AND($F1112=Tabelle7[[#This Row],[ReceiverID]],$G1112=Tabelle7[[#This Row],[SenderID]]),$C1112,IF(ISBLANK($G1112),$C1112,$C1112+1))</f>
        <v>160</v>
      </c>
      <c r="D1113" t="s">
        <v>561</v>
      </c>
      <c r="E1113">
        <v>12558</v>
      </c>
      <c r="F1113">
        <v>3738</v>
      </c>
      <c r="G1113">
        <v>3737</v>
      </c>
      <c r="H1113" t="s">
        <v>31</v>
      </c>
      <c r="I1113" t="str">
        <f t="array" ref="I1113">IFERROR(_xlfn.XLOOKUP(Tabelle7[[#This Row],[NegotiationID]]&amp;"FinalAccept",Tabelle7[NegotiationID]&amp;Tabelle7[ActionType],Tabelle7[ActionType],,0),_xlfn.XLOOKUP(Tabelle7[[#This Row],[NegotiationID]]&amp;"FinalReject",Tabelle7[NegotiationID]&amp;Tabelle7[ActionType],Tabelle7[ActionType],,0))</f>
        <v>FinalAccept</v>
      </c>
      <c r="J1113">
        <v>0.71360000000000001</v>
      </c>
      <c r="K1113">
        <v>0.23899999999999999</v>
      </c>
      <c r="L1113">
        <v>0.9526</v>
      </c>
      <c r="M1113">
        <v>0.47460000000000002</v>
      </c>
      <c r="N1113">
        <v>227</v>
      </c>
      <c r="O1113">
        <v>2967</v>
      </c>
      <c r="P1113">
        <v>11</v>
      </c>
      <c r="Q1113" s="3" t="s">
        <v>1393</v>
      </c>
    </row>
    <row r="1114" ht="15" customHeight="1">
      <c r="A1114" t="e">
        <f t="shared" ca="1" si="501"/>
        <v>#VALUE!</v>
      </c>
      <c r="B1114" t="e">
        <f t="array" ref="B1114" ca="1">_xlfn.XLOOKUP(Tabelle7[[#This Row],[ExperimentID]]&amp;Tabelle7[[#This Row],[NegotiationID]]&amp;Tabelle7[[#This Row],[MessageID]],ALL_IN_ONE[ExperimentID]&amp;ALL_IN_ONE[NegotiationID]&amp;ALL_IN_ONE[MessageID],ALL_IN_ONE[Gesamt_ID],,0)</f>
        <v>#VALUE!</v>
      </c>
      <c r="C1114">
        <f>IF(AND($F1113=Tabelle7[[#This Row],[ReceiverID]],$G1113=Tabelle7[[#This Row],[SenderID]]),$C1113,IF(ISBLANK($G1113),$C1113,$C1113+1))</f>
        <v>160</v>
      </c>
      <c r="D1114" t="s">
        <v>561</v>
      </c>
      <c r="E1114">
        <v>12607</v>
      </c>
      <c r="F1114">
        <v>3737</v>
      </c>
      <c r="G1114">
        <v>3738</v>
      </c>
      <c r="H1114" t="s">
        <v>31</v>
      </c>
      <c r="I1114" t="str">
        <f t="array" ref="I1114">IFERROR(_xlfn.XLOOKUP(Tabelle7[[#This Row],[NegotiationID]]&amp;"FinalAccept",Tabelle7[NegotiationID]&amp;Tabelle7[ActionType],Tabelle7[ActionType],,0),_xlfn.XLOOKUP(Tabelle7[[#This Row],[NegotiationID]]&amp;"FinalReject",Tabelle7[NegotiationID]&amp;Tabelle7[ActionType],Tabelle7[ActionType],,0))</f>
        <v>FinalAccept</v>
      </c>
      <c r="J1114">
        <v>0.46360000000000001</v>
      </c>
      <c r="K1114">
        <v>0.45639999999999997</v>
      </c>
      <c r="L1114">
        <v>0.92000000000000004</v>
      </c>
      <c r="M1114">
        <v>0.0071999999999999998</v>
      </c>
      <c r="N1114">
        <v>255</v>
      </c>
      <c r="O1114">
        <v>2967</v>
      </c>
      <c r="P1114">
        <v>11</v>
      </c>
      <c r="Q1114" s="3" t="s">
        <v>1394</v>
      </c>
    </row>
    <row r="1115" ht="15" customHeight="1">
      <c r="A1115" t="e">
        <f t="shared" ca="1" si="501"/>
        <v>#VALUE!</v>
      </c>
      <c r="B1115" t="e">
        <f t="array" ref="B1115" ca="1">_xlfn.XLOOKUP(Tabelle7[[#This Row],[ExperimentID]]&amp;Tabelle7[[#This Row],[NegotiationID]]&amp;Tabelle7[[#This Row],[MessageID]],ALL_IN_ONE[ExperimentID]&amp;ALL_IN_ONE[NegotiationID]&amp;ALL_IN_ONE[MessageID],ALL_IN_ONE[Gesamt_ID],,0)</f>
        <v>#VALUE!</v>
      </c>
      <c r="C1115">
        <f>IF(AND($F1114=Tabelle7[[#This Row],[ReceiverID]],$G1114=Tabelle7[[#This Row],[SenderID]]),$C1114,IF(ISBLANK($G1114),$C1114,$C1114+1))</f>
        <v>160</v>
      </c>
      <c r="D1115" t="s">
        <v>561</v>
      </c>
      <c r="E1115">
        <v>12635</v>
      </c>
      <c r="F1115">
        <v>3738</v>
      </c>
      <c r="G1115">
        <v>3737</v>
      </c>
      <c r="H1115" t="s">
        <v>31</v>
      </c>
      <c r="I1115" t="str">
        <f t="array" ref="I1115">IFERROR(_xlfn.XLOOKUP(Tabelle7[[#This Row],[NegotiationID]]&amp;"FinalAccept",Tabelle7[NegotiationID]&amp;Tabelle7[ActionType],Tabelle7[ActionType],,0),_xlfn.XLOOKUP(Tabelle7[[#This Row],[NegotiationID]]&amp;"FinalReject",Tabelle7[NegotiationID]&amp;Tabelle7[ActionType],Tabelle7[ActionType],,0))</f>
        <v>FinalAccept</v>
      </c>
      <c r="J1115">
        <v>0.62419999999999998</v>
      </c>
      <c r="K1115">
        <v>0.33339999999999997</v>
      </c>
      <c r="L1115">
        <v>0.95760000000000001</v>
      </c>
      <c r="M1115">
        <v>0.2908</v>
      </c>
      <c r="N1115">
        <v>224</v>
      </c>
      <c r="O1115">
        <v>2967</v>
      </c>
      <c r="P1115">
        <v>11</v>
      </c>
      <c r="Q1115" s="3" t="s">
        <v>1395</v>
      </c>
    </row>
    <row r="1116" ht="15" customHeight="1">
      <c r="A1116" t="e">
        <f t="shared" ca="1" si="501"/>
        <v>#VALUE!</v>
      </c>
      <c r="B1116" t="e">
        <f t="array" ref="B1116" ca="1">_xlfn.XLOOKUP(Tabelle7[[#This Row],[ExperimentID]]&amp;Tabelle7[[#This Row],[NegotiationID]]&amp;Tabelle7[[#This Row],[MessageID]],ALL_IN_ONE[ExperimentID]&amp;ALL_IN_ONE[NegotiationID]&amp;ALL_IN_ONE[MessageID],ALL_IN_ONE[Gesamt_ID],,0)</f>
        <v>#VALUE!</v>
      </c>
      <c r="C1116">
        <f>IF(AND($F1115=Tabelle7[[#This Row],[ReceiverID]],$G1115=Tabelle7[[#This Row],[SenderID]]),$C1115,IF(ISBLANK($G1115),$C1115,$C1115+1))</f>
        <v>160</v>
      </c>
      <c r="D1116" t="s">
        <v>561</v>
      </c>
      <c r="E1116">
        <v>12883</v>
      </c>
      <c r="F1116">
        <v>3737</v>
      </c>
      <c r="G1116">
        <v>3738</v>
      </c>
      <c r="H1116" t="s">
        <v>20</v>
      </c>
      <c r="I1116" t="str">
        <f t="array" ref="I1116">IFERROR(_xlfn.XLOOKUP(Tabelle7[[#This Row],[NegotiationID]]&amp;"FinalAccept",Tabelle7[NegotiationID]&amp;Tabelle7[ActionType],Tabelle7[ActionType],,0),_xlfn.XLOOKUP(Tabelle7[[#This Row],[NegotiationID]]&amp;"FinalReject",Tabelle7[NegotiationID]&amp;Tabelle7[ActionType],Tabelle7[ActionType],,0))</f>
        <v>FinalAccept</v>
      </c>
      <c r="J1116">
        <v>0.33339999999999997</v>
      </c>
      <c r="K1116">
        <v>0.62419999999999998</v>
      </c>
      <c r="L1116">
        <v>0.95760000000000001</v>
      </c>
      <c r="M1116">
        <v>0.2908</v>
      </c>
      <c r="N1116">
        <v>66</v>
      </c>
      <c r="O1116">
        <v>2967</v>
      </c>
      <c r="P1116">
        <v>11</v>
      </c>
      <c r="Q1116" s="3" t="s">
        <v>1396</v>
      </c>
    </row>
    <row r="1117" ht="15" hidden="1" customHeight="1">
      <c r="A1117" t="e">
        <f t="shared" ca="1" si="501"/>
        <v>#VALUE!</v>
      </c>
      <c r="B1117" t="e">
        <f t="array" ref="B1117" ca="1">_xlfn.XLOOKUP(Tabelle7[[#This Row],[ExperimentID]]&amp;Tabelle7[[#This Row],[NegotiationID]]&amp;Tabelle7[[#This Row],[MessageID]],ALL_IN_ONE[ExperimentID]&amp;ALL_IN_ONE[NegotiationID]&amp;ALL_IN_ONE[MessageID],ALL_IN_ONE[Gesamt_ID],,0)</f>
        <v>#VALUE!</v>
      </c>
      <c r="C1117">
        <f>IF(AND($F1116=Tabelle7[[#This Row],[ReceiverID]],$G1116=Tabelle7[[#This Row],[SenderID]]),$C1116,IF(ISBLANK($G1116),$C1116,$C1116+1))</f>
        <v>161</v>
      </c>
      <c r="D1117" t="s">
        <v>561</v>
      </c>
      <c r="E1117">
        <v>3764</v>
      </c>
      <c r="H1117" t="s">
        <v>6019</v>
      </c>
      <c r="I1117" t="str">
        <f t="array" ref="I1117">IFERROR(_xlfn.XLOOKUP(Tabelle7[[#This Row],[NegotiationID]]&amp;"FinalAccept",Tabelle7[NegotiationID]&amp;Tabelle7[ActionType],Tabelle7[ActionType],,0),_xlfn.XLOOKUP(Tabelle7[[#This Row],[NegotiationID]]&amp;"FinalReject",Tabelle7[NegotiationID]&amp;Tabelle7[ActionType],Tabelle7[ActionType],,0))</f>
        <v>FinalAccept</v>
      </c>
      <c r="N1117">
        <v>21</v>
      </c>
      <c r="O1117">
        <v>1552</v>
      </c>
      <c r="P1117">
        <v>9</v>
      </c>
      <c r="Q1117" t="s">
        <v>6020</v>
      </c>
    </row>
    <row r="1118" ht="15" customHeight="1">
      <c r="A1118" t="e">
        <f t="shared" ca="1" si="501"/>
        <v>#VALUE!</v>
      </c>
      <c r="B1118" t="e">
        <f t="array" ref="B1118" ca="1">_xlfn.XLOOKUP(Tabelle7[[#This Row],[ExperimentID]]&amp;Tabelle7[[#This Row],[NegotiationID]]&amp;Tabelle7[[#This Row],[MessageID]],ALL_IN_ONE[ExperimentID]&amp;ALL_IN_ONE[NegotiationID]&amp;ALL_IN_ONE[MessageID],ALL_IN_ONE[Gesamt_ID],,0)</f>
        <v>#VALUE!</v>
      </c>
      <c r="C1118">
        <f>IF(AND($F1117=Tabelle7[[#This Row],[ReceiverID]],$G1117=Tabelle7[[#This Row],[SenderID]]),$C1117,IF(ISBLANK($G1117),$C1117,$C1117+1))</f>
        <v>161</v>
      </c>
      <c r="D1118" t="s">
        <v>561</v>
      </c>
      <c r="E1118">
        <v>8385</v>
      </c>
      <c r="F1118">
        <v>3766</v>
      </c>
      <c r="G1118">
        <v>3765</v>
      </c>
      <c r="H1118" t="s">
        <v>158</v>
      </c>
      <c r="I1118" t="str">
        <f t="array" ref="I1118">IFERROR(_xlfn.XLOOKUP(Tabelle7[[#This Row],[NegotiationID]]&amp;"FinalAccept",Tabelle7[NegotiationID]&amp;Tabelle7[ActionType],Tabelle7[ActionType],,0),_xlfn.XLOOKUP(Tabelle7[[#This Row],[NegotiationID]]&amp;"FinalReject",Tabelle7[NegotiationID]&amp;Tabelle7[ActionType],Tabelle7[ActionType],,0))</f>
        <v>FinalAccept</v>
      </c>
      <c r="J1118">
        <v>1</v>
      </c>
      <c r="K1118">
        <v>1</v>
      </c>
      <c r="L1118">
        <v>2</v>
      </c>
      <c r="M1118">
        <v>0</v>
      </c>
      <c r="N1118">
        <v>101</v>
      </c>
      <c r="O1118">
        <v>1552</v>
      </c>
      <c r="P1118">
        <v>9</v>
      </c>
      <c r="Q1118" s="3" t="s">
        <v>1397</v>
      </c>
    </row>
    <row r="1119" ht="15" customHeight="1">
      <c r="A1119" t="e">
        <f t="shared" ca="1" si="501"/>
        <v>#VALUE!</v>
      </c>
      <c r="B1119" t="e">
        <f t="array" ref="B1119" ca="1">_xlfn.XLOOKUP(Tabelle7[[#This Row],[ExperimentID]]&amp;Tabelle7[[#This Row],[NegotiationID]]&amp;Tabelle7[[#This Row],[MessageID]],ALL_IN_ONE[ExperimentID]&amp;ALL_IN_ONE[NegotiationID]&amp;ALL_IN_ONE[MessageID],ALL_IN_ONE[Gesamt_ID],,0)</f>
        <v>#VALUE!</v>
      </c>
      <c r="C1119">
        <f>IF(AND($F1118=Tabelle7[[#This Row],[ReceiverID]],$G1118=Tabelle7[[#This Row],[SenderID]]),$C1118,IF(ISBLANK($G1118),$C1118,$C1118+1))</f>
        <v>161</v>
      </c>
      <c r="D1119" t="s">
        <v>561</v>
      </c>
      <c r="E1119">
        <v>8789</v>
      </c>
      <c r="F1119">
        <v>3765</v>
      </c>
      <c r="G1119">
        <v>3766</v>
      </c>
      <c r="H1119" t="s">
        <v>31</v>
      </c>
      <c r="I1119" t="str">
        <f t="array" ref="I1119">IFERROR(_xlfn.XLOOKUP(Tabelle7[[#This Row],[NegotiationID]]&amp;"FinalAccept",Tabelle7[NegotiationID]&amp;Tabelle7[ActionType],Tabelle7[ActionType],,0),_xlfn.XLOOKUP(Tabelle7[[#This Row],[NegotiationID]]&amp;"FinalReject",Tabelle7[NegotiationID]&amp;Tabelle7[ActionType],Tabelle7[ActionType],,0))</f>
        <v>FinalAccept</v>
      </c>
      <c r="J1119">
        <v>1</v>
      </c>
      <c r="K1119">
        <v>0.12540000000000001</v>
      </c>
      <c r="L1119">
        <v>1.1254</v>
      </c>
      <c r="M1119">
        <v>0.87460000000000004</v>
      </c>
      <c r="N1119">
        <v>72</v>
      </c>
      <c r="O1119">
        <v>1552</v>
      </c>
      <c r="P1119">
        <v>9</v>
      </c>
      <c r="Q1119" s="3" t="s">
        <v>1398</v>
      </c>
    </row>
    <row r="1120" ht="15" customHeight="1">
      <c r="A1120" t="e">
        <f t="shared" ca="1" si="501"/>
        <v>#VALUE!</v>
      </c>
      <c r="B1120" t="e">
        <f t="array" ref="B1120" ca="1">_xlfn.XLOOKUP(Tabelle7[[#This Row],[ExperimentID]]&amp;Tabelle7[[#This Row],[NegotiationID]]&amp;Tabelle7[[#This Row],[MessageID]],ALL_IN_ONE[ExperimentID]&amp;ALL_IN_ONE[NegotiationID]&amp;ALL_IN_ONE[MessageID],ALL_IN_ONE[Gesamt_ID],,0)</f>
        <v>#VALUE!</v>
      </c>
      <c r="C1120">
        <f>IF(AND($F1119=Tabelle7[[#This Row],[ReceiverID]],$G1119=Tabelle7[[#This Row],[SenderID]]),$C1119,IF(ISBLANK($G1119),$C1119,$C1119+1))</f>
        <v>161</v>
      </c>
      <c r="D1120" t="s">
        <v>561</v>
      </c>
      <c r="E1120">
        <v>9367</v>
      </c>
      <c r="F1120">
        <v>3766</v>
      </c>
      <c r="G1120">
        <v>3765</v>
      </c>
      <c r="H1120" t="s">
        <v>31</v>
      </c>
      <c r="I1120" t="str">
        <f t="array" ref="I1120">IFERROR(_xlfn.XLOOKUP(Tabelle7[[#This Row],[NegotiationID]]&amp;"FinalAccept",Tabelle7[NegotiationID]&amp;Tabelle7[ActionType],Tabelle7[ActionType],,0),_xlfn.XLOOKUP(Tabelle7[[#This Row],[NegotiationID]]&amp;"FinalReject",Tabelle7[NegotiationID]&amp;Tabelle7[ActionType],Tabelle7[ActionType],,0))</f>
        <v>FinalAccept</v>
      </c>
      <c r="J1120">
        <v>1</v>
      </c>
      <c r="K1120">
        <v>0.1084</v>
      </c>
      <c r="L1120">
        <v>1.1084000000000001</v>
      </c>
      <c r="M1120">
        <v>0.89159999999999995</v>
      </c>
      <c r="N1120">
        <v>243</v>
      </c>
      <c r="O1120">
        <v>1552</v>
      </c>
      <c r="P1120">
        <v>9</v>
      </c>
      <c r="Q1120" s="3" t="s">
        <v>1399</v>
      </c>
    </row>
    <row r="1121" ht="15" customHeight="1">
      <c r="A1121" t="e">
        <f t="shared" ca="1" si="501"/>
        <v>#VALUE!</v>
      </c>
      <c r="B1121" t="e">
        <f t="array" ref="B1121" ca="1">_xlfn.XLOOKUP(Tabelle7[[#This Row],[ExperimentID]]&amp;Tabelle7[[#This Row],[NegotiationID]]&amp;Tabelle7[[#This Row],[MessageID]],ALL_IN_ONE[ExperimentID]&amp;ALL_IN_ONE[NegotiationID]&amp;ALL_IN_ONE[MessageID],ALL_IN_ONE[Gesamt_ID],,0)</f>
        <v>#VALUE!</v>
      </c>
      <c r="C1121">
        <f>IF(AND($F1120=Tabelle7[[#This Row],[ReceiverID]],$G1120=Tabelle7[[#This Row],[SenderID]]),$C1120,IF(ISBLANK($G1120),$C1120,$C1120+1))</f>
        <v>161</v>
      </c>
      <c r="D1121" t="s">
        <v>561</v>
      </c>
      <c r="E1121">
        <v>10483</v>
      </c>
      <c r="F1121">
        <v>3765</v>
      </c>
      <c r="G1121">
        <v>3766</v>
      </c>
      <c r="H1121" t="s">
        <v>31</v>
      </c>
      <c r="I1121" t="str">
        <f t="array" ref="I1121">IFERROR(_xlfn.XLOOKUP(Tabelle7[[#This Row],[NegotiationID]]&amp;"FinalAccept",Tabelle7[NegotiationID]&amp;Tabelle7[ActionType],Tabelle7[ActionType],,0),_xlfn.XLOOKUP(Tabelle7[[#This Row],[NegotiationID]]&amp;"FinalReject",Tabelle7[NegotiationID]&amp;Tabelle7[ActionType],Tabelle7[ActionType],,0))</f>
        <v>FinalAccept</v>
      </c>
      <c r="J1121">
        <v>0.63019999999999998</v>
      </c>
      <c r="K1121">
        <v>0.25480000000000003</v>
      </c>
      <c r="L1121">
        <v>0.88500000000000001</v>
      </c>
      <c r="M1121">
        <v>0.37540000000000001</v>
      </c>
      <c r="N1121">
        <v>488</v>
      </c>
      <c r="O1121">
        <v>1552</v>
      </c>
      <c r="P1121">
        <v>9</v>
      </c>
      <c r="Q1121" s="3" t="s">
        <v>1400</v>
      </c>
    </row>
    <row r="1122" ht="15" customHeight="1">
      <c r="A1122" t="e">
        <f t="shared" ca="1" si="501"/>
        <v>#VALUE!</v>
      </c>
      <c r="B1122" t="e">
        <f t="array" ref="B1122" ca="1">_xlfn.XLOOKUP(Tabelle7[[#This Row],[ExperimentID]]&amp;Tabelle7[[#This Row],[NegotiationID]]&amp;Tabelle7[[#This Row],[MessageID]],ALL_IN_ONE[ExperimentID]&amp;ALL_IN_ONE[NegotiationID]&amp;ALL_IN_ONE[MessageID],ALL_IN_ONE[Gesamt_ID],,0)</f>
        <v>#VALUE!</v>
      </c>
      <c r="C1122">
        <f>IF(AND($F1121=Tabelle7[[#This Row],[ReceiverID]],$G1121=Tabelle7[[#This Row],[SenderID]]),$C1121,IF(ISBLANK($G1121),$C1121,$C1121+1))</f>
        <v>161</v>
      </c>
      <c r="D1122" t="s">
        <v>561</v>
      </c>
      <c r="E1122">
        <v>11069</v>
      </c>
      <c r="F1122">
        <v>3766</v>
      </c>
      <c r="G1122">
        <v>3765</v>
      </c>
      <c r="H1122" t="s">
        <v>31</v>
      </c>
      <c r="I1122" t="str">
        <f t="array" ref="I1122">IFERROR(_xlfn.XLOOKUP(Tabelle7[[#This Row],[NegotiationID]]&amp;"FinalAccept",Tabelle7[NegotiationID]&amp;Tabelle7[ActionType],Tabelle7[ActionType],,0),_xlfn.XLOOKUP(Tabelle7[[#This Row],[NegotiationID]]&amp;"FinalReject",Tabelle7[NegotiationID]&amp;Tabelle7[ActionType],Tabelle7[ActionType],,0))</f>
        <v>FinalAccept</v>
      </c>
      <c r="J1122">
        <v>0.85760000000000003</v>
      </c>
      <c r="K1122">
        <v>0.19040000000000001</v>
      </c>
      <c r="L1122">
        <v>1.048</v>
      </c>
      <c r="M1122">
        <v>0.66720000000000002</v>
      </c>
      <c r="N1122">
        <v>287</v>
      </c>
      <c r="O1122">
        <v>1552</v>
      </c>
      <c r="P1122">
        <v>9</v>
      </c>
      <c r="Q1122" s="3" t="s">
        <v>1401</v>
      </c>
    </row>
    <row r="1123" ht="15" customHeight="1">
      <c r="A1123" t="e">
        <f t="shared" ca="1" si="501"/>
        <v>#VALUE!</v>
      </c>
      <c r="B1123" t="e">
        <f t="array" ref="B1123" ca="1">_xlfn.XLOOKUP(Tabelle7[[#This Row],[ExperimentID]]&amp;Tabelle7[[#This Row],[NegotiationID]]&amp;Tabelle7[[#This Row],[MessageID]],ALL_IN_ONE[ExperimentID]&amp;ALL_IN_ONE[NegotiationID]&amp;ALL_IN_ONE[MessageID],ALL_IN_ONE[Gesamt_ID],,0)</f>
        <v>#VALUE!</v>
      </c>
      <c r="C1123">
        <f>IF(AND($F1122=Tabelle7[[#This Row],[ReceiverID]],$G1122=Tabelle7[[#This Row],[SenderID]]),$C1122,IF(ISBLANK($G1122),$C1122,$C1122+1))</f>
        <v>161</v>
      </c>
      <c r="D1123" t="s">
        <v>561</v>
      </c>
      <c r="E1123">
        <v>11814</v>
      </c>
      <c r="F1123">
        <v>3765</v>
      </c>
      <c r="G1123">
        <v>3766</v>
      </c>
      <c r="H1123" t="s">
        <v>31</v>
      </c>
      <c r="I1123" t="str">
        <f t="array" ref="I1123">IFERROR(_xlfn.XLOOKUP(Tabelle7[[#This Row],[NegotiationID]]&amp;"FinalAccept",Tabelle7[NegotiationID]&amp;Tabelle7[ActionType],Tabelle7[ActionType],,0),_xlfn.XLOOKUP(Tabelle7[[#This Row],[NegotiationID]]&amp;"FinalReject",Tabelle7[NegotiationID]&amp;Tabelle7[ActionType],Tabelle7[ActionType],,0))</f>
        <v>FinalAccept</v>
      </c>
      <c r="J1123">
        <v>0.43640000000000001</v>
      </c>
      <c r="K1123">
        <v>0.63639999999999997</v>
      </c>
      <c r="L1123">
        <v>1.0728</v>
      </c>
      <c r="M1123">
        <v>0.20000000000000001</v>
      </c>
      <c r="N1123">
        <v>161</v>
      </c>
      <c r="O1123">
        <v>1552</v>
      </c>
      <c r="P1123">
        <v>9</v>
      </c>
      <c r="Q1123" s="3" t="s">
        <v>1402</v>
      </c>
    </row>
    <row r="1124" ht="15" customHeight="1">
      <c r="A1124" t="e">
        <f t="shared" ca="1" si="501"/>
        <v>#VALUE!</v>
      </c>
      <c r="B1124" t="e">
        <f t="array" ref="B1124" ca="1">_xlfn.XLOOKUP(Tabelle7[[#This Row],[ExperimentID]]&amp;Tabelle7[[#This Row],[NegotiationID]]&amp;Tabelle7[[#This Row],[MessageID]],ALL_IN_ONE[ExperimentID]&amp;ALL_IN_ONE[NegotiationID]&amp;ALL_IN_ONE[MessageID],ALL_IN_ONE[Gesamt_ID],,0)</f>
        <v>#VALUE!</v>
      </c>
      <c r="C1124">
        <f>IF(AND($F1123=Tabelle7[[#This Row],[ReceiverID]],$G1123=Tabelle7[[#This Row],[SenderID]]),$C1123,IF(ISBLANK($G1123),$C1123,$C1123+1))</f>
        <v>161</v>
      </c>
      <c r="D1124" t="s">
        <v>561</v>
      </c>
      <c r="E1124">
        <v>12037</v>
      </c>
      <c r="F1124">
        <v>3766</v>
      </c>
      <c r="G1124">
        <v>3765</v>
      </c>
      <c r="H1124" t="s">
        <v>31</v>
      </c>
      <c r="I1124" t="str">
        <f t="array" ref="I1124">IFERROR(_xlfn.XLOOKUP(Tabelle7[[#This Row],[NegotiationID]]&amp;"FinalAccept",Tabelle7[NegotiationID]&amp;Tabelle7[ActionType],Tabelle7[ActionType],,0),_xlfn.XLOOKUP(Tabelle7[[#This Row],[NegotiationID]]&amp;"FinalReject",Tabelle7[NegotiationID]&amp;Tabelle7[ActionType],Tabelle7[ActionType],,0))</f>
        <v>FinalAccept</v>
      </c>
      <c r="J1124">
        <v>0.67479999999999996</v>
      </c>
      <c r="K1124">
        <v>0.4012</v>
      </c>
      <c r="L1124">
        <v>1.0760000000000001</v>
      </c>
      <c r="M1124">
        <v>0.27360000000000001</v>
      </c>
      <c r="N1124">
        <v>124</v>
      </c>
      <c r="O1124">
        <v>1552</v>
      </c>
      <c r="P1124">
        <v>9</v>
      </c>
      <c r="Q1124" s="3" t="s">
        <v>1403</v>
      </c>
    </row>
    <row r="1125" ht="15" customHeight="1">
      <c r="A1125" t="e">
        <f t="shared" ca="1" si="501"/>
        <v>#VALUE!</v>
      </c>
      <c r="B1125" t="e">
        <f t="array" ref="B1125" ca="1">_xlfn.XLOOKUP(Tabelle7[[#This Row],[ExperimentID]]&amp;Tabelle7[[#This Row],[NegotiationID]]&amp;Tabelle7[[#This Row],[MessageID]],ALL_IN_ONE[ExperimentID]&amp;ALL_IN_ONE[NegotiationID]&amp;ALL_IN_ONE[MessageID],ALL_IN_ONE[Gesamt_ID],,0)</f>
        <v>#VALUE!</v>
      </c>
      <c r="C1125">
        <f>IF(AND($F1124=Tabelle7[[#This Row],[ReceiverID]],$G1124=Tabelle7[[#This Row],[SenderID]]),$C1124,IF(ISBLANK($G1124),$C1124,$C1124+1))</f>
        <v>161</v>
      </c>
      <c r="D1125" t="s">
        <v>561</v>
      </c>
      <c r="E1125">
        <v>12098</v>
      </c>
      <c r="F1125">
        <v>3765</v>
      </c>
      <c r="G1125">
        <v>3766</v>
      </c>
      <c r="H1125" t="s">
        <v>20</v>
      </c>
      <c r="I1125" t="str">
        <f t="array" ref="I1125">IFERROR(_xlfn.XLOOKUP(Tabelle7[[#This Row],[NegotiationID]]&amp;"FinalAccept",Tabelle7[NegotiationID]&amp;Tabelle7[ActionType],Tabelle7[ActionType],,0),_xlfn.XLOOKUP(Tabelle7[[#This Row],[NegotiationID]]&amp;"FinalReject",Tabelle7[NegotiationID]&amp;Tabelle7[ActionType],Tabelle7[ActionType],,0))</f>
        <v>FinalAccept</v>
      </c>
      <c r="J1125">
        <v>0.4012</v>
      </c>
      <c r="K1125">
        <v>0.67479999999999996</v>
      </c>
      <c r="L1125">
        <v>1.0760000000000001</v>
      </c>
      <c r="M1125">
        <v>0.27360000000000001</v>
      </c>
      <c r="N1125">
        <v>55</v>
      </c>
      <c r="O1125">
        <v>1552</v>
      </c>
      <c r="P1125">
        <v>9</v>
      </c>
      <c r="Q1125" s="3" t="s">
        <v>1404</v>
      </c>
    </row>
    <row r="1126" ht="15" hidden="1" customHeight="1">
      <c r="A1126" t="e">
        <f t="shared" ca="1" si="501"/>
        <v>#VALUE!</v>
      </c>
      <c r="B1126" t="e">
        <f t="array" ref="B1126" ca="1">_xlfn.XLOOKUP(Tabelle7[[#This Row],[ExperimentID]]&amp;Tabelle7[[#This Row],[NegotiationID]]&amp;Tabelle7[[#This Row],[MessageID]],ALL_IN_ONE[ExperimentID]&amp;ALL_IN_ONE[NegotiationID]&amp;ALL_IN_ONE[MessageID],ALL_IN_ONE[Gesamt_ID],,0)</f>
        <v>#VALUE!</v>
      </c>
      <c r="C1126">
        <f>IF(AND($F1125=Tabelle7[[#This Row],[ReceiverID]],$G1125=Tabelle7[[#This Row],[SenderID]]),$C1125,IF(ISBLANK($G1125),$C1125,$C1125+1))</f>
        <v>162</v>
      </c>
      <c r="D1126" t="s">
        <v>561</v>
      </c>
      <c r="E1126">
        <v>3792</v>
      </c>
      <c r="H1126" t="s">
        <v>6019</v>
      </c>
      <c r="I1126" t="str">
        <f t="array" ref="I1126">IFERROR(_xlfn.XLOOKUP(Tabelle7[[#This Row],[NegotiationID]]&amp;"FinalAccept",Tabelle7[NegotiationID]&amp;Tabelle7[ActionType],Tabelle7[ActionType],,0),_xlfn.XLOOKUP(Tabelle7[[#This Row],[NegotiationID]]&amp;"FinalReject",Tabelle7[NegotiationID]&amp;Tabelle7[ActionType],Tabelle7[ActionType],,0))</f>
        <v>FinalAccept</v>
      </c>
      <c r="N1126">
        <v>21</v>
      </c>
      <c r="O1126">
        <v>1869</v>
      </c>
      <c r="P1126">
        <v>8</v>
      </c>
      <c r="Q1126" t="s">
        <v>6020</v>
      </c>
    </row>
    <row r="1127" ht="15" customHeight="1">
      <c r="A1127" t="e">
        <f t="shared" ca="1" si="501"/>
        <v>#VALUE!</v>
      </c>
      <c r="B1127" t="e">
        <f t="array" ref="B1127" ca="1">_xlfn.XLOOKUP(Tabelle7[[#This Row],[ExperimentID]]&amp;Tabelle7[[#This Row],[NegotiationID]]&amp;Tabelle7[[#This Row],[MessageID]],ALL_IN_ONE[ExperimentID]&amp;ALL_IN_ONE[NegotiationID]&amp;ALL_IN_ONE[MessageID],ALL_IN_ONE[Gesamt_ID],,0)</f>
        <v>#VALUE!</v>
      </c>
      <c r="C1127">
        <f>IF(AND($F1126=Tabelle7[[#This Row],[ReceiverID]],$G1126=Tabelle7[[#This Row],[SenderID]]),$C1126,IF(ISBLANK($G1126),$C1126,$C1126+1))</f>
        <v>162</v>
      </c>
      <c r="D1127" t="s">
        <v>561</v>
      </c>
      <c r="E1127">
        <v>7816</v>
      </c>
      <c r="F1127">
        <v>3794</v>
      </c>
      <c r="G1127">
        <v>3793</v>
      </c>
      <c r="H1127" t="s">
        <v>19</v>
      </c>
      <c r="I1127" t="str">
        <f t="array" ref="I1127">IFERROR(_xlfn.XLOOKUP(Tabelle7[[#This Row],[NegotiationID]]&amp;"FinalAccept",Tabelle7[NegotiationID]&amp;Tabelle7[ActionType],Tabelle7[ActionType],,0),_xlfn.XLOOKUP(Tabelle7[[#This Row],[NegotiationID]]&amp;"FinalReject",Tabelle7[NegotiationID]&amp;Tabelle7[ActionType],Tabelle7[ActionType],,0))</f>
        <v>FinalAccept</v>
      </c>
      <c r="J1127">
        <v>0.89019999999999999</v>
      </c>
      <c r="K1127">
        <v>0.078</v>
      </c>
      <c r="L1127">
        <v>0.96819999999999995</v>
      </c>
      <c r="M1127">
        <v>0.81220000000000003</v>
      </c>
      <c r="N1127">
        <v>457</v>
      </c>
      <c r="O1127">
        <v>1869</v>
      </c>
      <c r="P1127">
        <v>8</v>
      </c>
      <c r="Q1127" s="3" t="s">
        <v>1405</v>
      </c>
    </row>
    <row r="1128" ht="15" customHeight="1">
      <c r="A1128" t="e">
        <f t="shared" ca="1" si="501"/>
        <v>#VALUE!</v>
      </c>
      <c r="B1128" t="e">
        <f t="array" ref="B1128" ca="1">_xlfn.XLOOKUP(Tabelle7[[#This Row],[ExperimentID]]&amp;Tabelle7[[#This Row],[NegotiationID]]&amp;Tabelle7[[#This Row],[MessageID]],ALL_IN_ONE[ExperimentID]&amp;ALL_IN_ONE[NegotiationID]&amp;ALL_IN_ONE[MessageID],ALL_IN_ONE[Gesamt_ID],,0)</f>
        <v>#VALUE!</v>
      </c>
      <c r="C1128">
        <f>IF(AND($F1127=Tabelle7[[#This Row],[ReceiverID]],$G1127=Tabelle7[[#This Row],[SenderID]]),$C1127,IF(ISBLANK($G1127),$C1127,$C1127+1))</f>
        <v>162</v>
      </c>
      <c r="D1128" t="s">
        <v>561</v>
      </c>
      <c r="E1128">
        <v>9150</v>
      </c>
      <c r="F1128">
        <v>3793</v>
      </c>
      <c r="G1128">
        <v>3794</v>
      </c>
      <c r="H1128" t="s">
        <v>31</v>
      </c>
      <c r="I1128" t="str">
        <f t="array" ref="I1128">IFERROR(_xlfn.XLOOKUP(Tabelle7[[#This Row],[NegotiationID]]&amp;"FinalAccept",Tabelle7[NegotiationID]&amp;Tabelle7[ActionType],Tabelle7[ActionType],,0),_xlfn.XLOOKUP(Tabelle7[[#This Row],[NegotiationID]]&amp;"FinalReject",Tabelle7[NegotiationID]&amp;Tabelle7[ActionType],Tabelle7[ActionType],,0))</f>
        <v>FinalAccept</v>
      </c>
      <c r="J1128">
        <v>0.68620000000000003</v>
      </c>
      <c r="K1128">
        <v>0.18440000000000001</v>
      </c>
      <c r="L1128">
        <v>0.87060000000000004</v>
      </c>
      <c r="M1128">
        <v>0.50180000000000002</v>
      </c>
      <c r="N1128">
        <v>284</v>
      </c>
      <c r="O1128">
        <v>1869</v>
      </c>
      <c r="P1128">
        <v>8</v>
      </c>
      <c r="Q1128" s="3" t="s">
        <v>1406</v>
      </c>
    </row>
    <row r="1129" ht="15" customHeight="1">
      <c r="A1129" t="e">
        <f t="shared" ca="1" si="501"/>
        <v>#VALUE!</v>
      </c>
      <c r="B1129" t="e">
        <f t="array" ref="B1129" ca="1">_xlfn.XLOOKUP(Tabelle7[[#This Row],[ExperimentID]]&amp;Tabelle7[[#This Row],[NegotiationID]]&amp;Tabelle7[[#This Row],[MessageID]],ALL_IN_ONE[ExperimentID]&amp;ALL_IN_ONE[NegotiationID]&amp;ALL_IN_ONE[MessageID],ALL_IN_ONE[Gesamt_ID],,0)</f>
        <v>#VALUE!</v>
      </c>
      <c r="C1129">
        <f>IF(AND($F1128=Tabelle7[[#This Row],[ReceiverID]],$G1128=Tabelle7[[#This Row],[SenderID]]),$C1128,IF(ISBLANK($G1128),$C1128,$C1128+1))</f>
        <v>162</v>
      </c>
      <c r="D1129" t="s">
        <v>561</v>
      </c>
      <c r="E1129">
        <v>10413</v>
      </c>
      <c r="F1129">
        <v>3794</v>
      </c>
      <c r="G1129">
        <v>3793</v>
      </c>
      <c r="H1129" t="s">
        <v>31</v>
      </c>
      <c r="I1129" t="str">
        <f t="array" ref="I1129">IFERROR(_xlfn.XLOOKUP(Tabelle7[[#This Row],[NegotiationID]]&amp;"FinalAccept",Tabelle7[NegotiationID]&amp;Tabelle7[ActionType],Tabelle7[ActionType],,0),_xlfn.XLOOKUP(Tabelle7[[#This Row],[NegotiationID]]&amp;"FinalReject",Tabelle7[NegotiationID]&amp;Tabelle7[ActionType],Tabelle7[ActionType],,0))</f>
        <v>FinalAccept</v>
      </c>
      <c r="J1129">
        <v>0.89600000000000002</v>
      </c>
      <c r="K1129">
        <v>0.1552</v>
      </c>
      <c r="L1129">
        <v>1.0511999999999999</v>
      </c>
      <c r="M1129">
        <v>0.74080000000000001</v>
      </c>
      <c r="N1129">
        <v>387</v>
      </c>
      <c r="O1129">
        <v>1869</v>
      </c>
      <c r="P1129">
        <v>8</v>
      </c>
      <c r="Q1129" s="3" t="s">
        <v>1407</v>
      </c>
    </row>
    <row r="1130" ht="15" customHeight="1">
      <c r="A1130" t="e">
        <f t="shared" ca="1" si="501"/>
        <v>#VALUE!</v>
      </c>
      <c r="B1130" t="e">
        <f t="array" ref="B1130" ca="1">_xlfn.XLOOKUP(Tabelle7[[#This Row],[ExperimentID]]&amp;Tabelle7[[#This Row],[NegotiationID]]&amp;Tabelle7[[#This Row],[MessageID]],ALL_IN_ONE[ExperimentID]&amp;ALL_IN_ONE[NegotiationID]&amp;ALL_IN_ONE[MessageID],ALL_IN_ONE[Gesamt_ID],,0)</f>
        <v>#VALUE!</v>
      </c>
      <c r="C1130">
        <f>IF(AND($F1129=Tabelle7[[#This Row],[ReceiverID]],$G1129=Tabelle7[[#This Row],[SenderID]]),$C1129,IF(ISBLANK($G1129),$C1129,$C1129+1))</f>
        <v>162</v>
      </c>
      <c r="D1130" t="s">
        <v>561</v>
      </c>
      <c r="E1130">
        <v>11142</v>
      </c>
      <c r="F1130">
        <v>3793</v>
      </c>
      <c r="G1130">
        <v>3794</v>
      </c>
      <c r="H1130" t="s">
        <v>31</v>
      </c>
      <c r="I1130" t="str">
        <f t="array" ref="I1130">IFERROR(_xlfn.XLOOKUP(Tabelle7[[#This Row],[NegotiationID]]&amp;"FinalAccept",Tabelle7[NegotiationID]&amp;Tabelle7[ActionType],Tabelle7[ActionType],,0),_xlfn.XLOOKUP(Tabelle7[[#This Row],[NegotiationID]]&amp;"FinalReject",Tabelle7[NegotiationID]&amp;Tabelle7[ActionType],Tabelle7[ActionType],,0))</f>
        <v>FinalAccept</v>
      </c>
      <c r="J1130">
        <v>0.57520000000000004</v>
      </c>
      <c r="K1130">
        <v>0.54679999999999995</v>
      </c>
      <c r="L1130">
        <v>1.1220000000000001</v>
      </c>
      <c r="M1130">
        <v>0.028400000000000002</v>
      </c>
      <c r="N1130">
        <v>269</v>
      </c>
      <c r="O1130">
        <v>1869</v>
      </c>
      <c r="P1130">
        <v>8</v>
      </c>
      <c r="Q1130" s="3" t="s">
        <v>1408</v>
      </c>
    </row>
    <row r="1131" ht="15" customHeight="1">
      <c r="A1131" t="e">
        <f t="shared" ca="1" si="501"/>
        <v>#VALUE!</v>
      </c>
      <c r="B1131" t="e">
        <f t="array" ref="B1131" ca="1">_xlfn.XLOOKUP(Tabelle7[[#This Row],[ExperimentID]]&amp;Tabelle7[[#This Row],[NegotiationID]]&amp;Tabelle7[[#This Row],[MessageID]],ALL_IN_ONE[ExperimentID]&amp;ALL_IN_ONE[NegotiationID]&amp;ALL_IN_ONE[MessageID],ALL_IN_ONE[Gesamt_ID],,0)</f>
        <v>#VALUE!</v>
      </c>
      <c r="C1131">
        <f>IF(AND($F1130=Tabelle7[[#This Row],[ReceiverID]],$G1130=Tabelle7[[#This Row],[SenderID]]),$C1130,IF(ISBLANK($G1130),$C1130,$C1130+1))</f>
        <v>162</v>
      </c>
      <c r="D1131" t="s">
        <v>561</v>
      </c>
      <c r="E1131">
        <v>11639</v>
      </c>
      <c r="F1131">
        <v>3794</v>
      </c>
      <c r="G1131">
        <v>3793</v>
      </c>
      <c r="H1131" t="s">
        <v>31</v>
      </c>
      <c r="I1131" t="str">
        <f t="array" ref="I1131">IFERROR(_xlfn.XLOOKUP(Tabelle7[[#This Row],[NegotiationID]]&amp;"FinalAccept",Tabelle7[NegotiationID]&amp;Tabelle7[ActionType],Tabelle7[ActionType],,0),_xlfn.XLOOKUP(Tabelle7[[#This Row],[NegotiationID]]&amp;"FinalReject",Tabelle7[NegotiationID]&amp;Tabelle7[ActionType],Tabelle7[ActionType],,0))</f>
        <v>FinalAccept</v>
      </c>
      <c r="J1131">
        <v>0.67479999999999996</v>
      </c>
      <c r="K1131">
        <v>0.4012</v>
      </c>
      <c r="L1131">
        <v>1.0760000000000001</v>
      </c>
      <c r="M1131">
        <v>0.27360000000000001</v>
      </c>
      <c r="N1131">
        <v>202</v>
      </c>
      <c r="O1131">
        <v>1869</v>
      </c>
      <c r="P1131">
        <v>8</v>
      </c>
      <c r="Q1131" s="3" t="s">
        <v>1409</v>
      </c>
    </row>
    <row r="1132" ht="15" customHeight="1">
      <c r="A1132" t="e">
        <f t="shared" ca="1" si="501"/>
        <v>#VALUE!</v>
      </c>
      <c r="B1132" t="e">
        <f t="array" ref="B1132" ca="1">_xlfn.XLOOKUP(Tabelle7[[#This Row],[ExperimentID]]&amp;Tabelle7[[#This Row],[NegotiationID]]&amp;Tabelle7[[#This Row],[MessageID]],ALL_IN_ONE[ExperimentID]&amp;ALL_IN_ONE[NegotiationID]&amp;ALL_IN_ONE[MessageID],ALL_IN_ONE[Gesamt_ID],,0)</f>
        <v>#VALUE!</v>
      </c>
      <c r="C1132">
        <f>IF(AND($F1131=Tabelle7[[#This Row],[ReceiverID]],$G1131=Tabelle7[[#This Row],[SenderID]]),$C1131,IF(ISBLANK($G1131),$C1131,$C1131+1))</f>
        <v>162</v>
      </c>
      <c r="D1132" t="s">
        <v>561</v>
      </c>
      <c r="E1132">
        <v>11744</v>
      </c>
      <c r="F1132">
        <v>3793</v>
      </c>
      <c r="G1132">
        <v>3794</v>
      </c>
      <c r="H1132" t="s">
        <v>31</v>
      </c>
      <c r="I1132" t="str">
        <f t="array" ref="I1132">IFERROR(_xlfn.XLOOKUP(Tabelle7[[#This Row],[NegotiationID]]&amp;"FinalAccept",Tabelle7[NegotiationID]&amp;Tabelle7[ActionType],Tabelle7[ActionType],,0),_xlfn.XLOOKUP(Tabelle7[[#This Row],[NegotiationID]]&amp;"FinalReject",Tabelle7[NegotiationID]&amp;Tabelle7[ActionType],Tabelle7[ActionType],,0))</f>
        <v>FinalAccept</v>
      </c>
      <c r="J1132">
        <v>0.43640000000000001</v>
      </c>
      <c r="K1132">
        <v>0.63639999999999997</v>
      </c>
      <c r="L1132">
        <v>1.0728</v>
      </c>
      <c r="M1132">
        <v>0.20000000000000001</v>
      </c>
      <c r="N1132">
        <v>78</v>
      </c>
      <c r="O1132">
        <v>1869</v>
      </c>
      <c r="P1132">
        <v>8</v>
      </c>
      <c r="Q1132" s="3" t="s">
        <v>1410</v>
      </c>
    </row>
    <row r="1133" ht="15" customHeight="1">
      <c r="A1133" t="e">
        <f t="shared" ca="1" si="501"/>
        <v>#VALUE!</v>
      </c>
      <c r="B1133" t="e">
        <f t="array" ref="B1133" ca="1">_xlfn.XLOOKUP(Tabelle7[[#This Row],[ExperimentID]]&amp;Tabelle7[[#This Row],[NegotiationID]]&amp;Tabelle7[[#This Row],[MessageID]],ALL_IN_ONE[ExperimentID]&amp;ALL_IN_ONE[NegotiationID]&amp;ALL_IN_ONE[MessageID],ALL_IN_ONE[Gesamt_ID],,0)</f>
        <v>#VALUE!</v>
      </c>
      <c r="C1133">
        <f>IF(AND($F1132=Tabelle7[[#This Row],[ReceiverID]],$G1132=Tabelle7[[#This Row],[SenderID]]),$C1132,IF(ISBLANK($G1132),$C1132,$C1132+1))</f>
        <v>162</v>
      </c>
      <c r="D1133" t="s">
        <v>561</v>
      </c>
      <c r="E1133">
        <v>14119</v>
      </c>
      <c r="F1133">
        <v>3794</v>
      </c>
      <c r="G1133">
        <v>3793</v>
      </c>
      <c r="H1133" t="s">
        <v>20</v>
      </c>
      <c r="I1133" t="str">
        <f t="array" ref="I1133">IFERROR(_xlfn.XLOOKUP(Tabelle7[[#This Row],[NegotiationID]]&amp;"FinalAccept",Tabelle7[NegotiationID]&amp;Tabelle7[ActionType],Tabelle7[ActionType],,0),_xlfn.XLOOKUP(Tabelle7[[#This Row],[NegotiationID]]&amp;"FinalReject",Tabelle7[NegotiationID]&amp;Tabelle7[ActionType],Tabelle7[ActionType],,0))</f>
        <v>FinalAccept</v>
      </c>
      <c r="J1133">
        <v>0.63639999999999997</v>
      </c>
      <c r="K1133">
        <v>0.43640000000000001</v>
      </c>
      <c r="L1133">
        <v>1.0728</v>
      </c>
      <c r="M1133">
        <v>0.20000000000000001</v>
      </c>
      <c r="N1133">
        <v>171</v>
      </c>
      <c r="O1133">
        <v>1869</v>
      </c>
      <c r="P1133">
        <v>8</v>
      </c>
      <c r="Q1133" s="3" t="s">
        <v>1411</v>
      </c>
    </row>
    <row r="1134" ht="15" hidden="1" customHeight="1">
      <c r="A1134" t="e">
        <f t="shared" ca="1" si="501"/>
        <v>#VALUE!</v>
      </c>
      <c r="B1134" t="e">
        <f t="array" ref="B1134" ca="1">_xlfn.XLOOKUP(Tabelle7[[#This Row],[ExperimentID]]&amp;Tabelle7[[#This Row],[NegotiationID]]&amp;Tabelle7[[#This Row],[MessageID]],ALL_IN_ONE[ExperimentID]&amp;ALL_IN_ONE[NegotiationID]&amp;ALL_IN_ONE[MessageID],ALL_IN_ONE[Gesamt_ID],,0)</f>
        <v>#VALUE!</v>
      </c>
      <c r="C1134">
        <f>IF(AND($F1133=Tabelle7[[#This Row],[ReceiverID]],$G1133=Tabelle7[[#This Row],[SenderID]]),$C1133,IF(ISBLANK($G1133),$C1133,$C1133+1))</f>
        <v>163</v>
      </c>
      <c r="D1134" t="s">
        <v>561</v>
      </c>
      <c r="E1134">
        <v>3820</v>
      </c>
      <c r="H1134" t="s">
        <v>6019</v>
      </c>
      <c r="I1134" t="str">
        <f t="array" ref="I1134">IFERROR(_xlfn.XLOOKUP(Tabelle7[[#This Row],[NegotiationID]]&amp;"FinalAccept",Tabelle7[NegotiationID]&amp;Tabelle7[ActionType],Tabelle7[ActionType],,0),_xlfn.XLOOKUP(Tabelle7[[#This Row],[NegotiationID]]&amp;"FinalReject",Tabelle7[NegotiationID]&amp;Tabelle7[ActionType],Tabelle7[ActionType],,0))</f>
        <v>FinalAccept</v>
      </c>
      <c r="N1134">
        <v>21</v>
      </c>
      <c r="O1134">
        <v>1953</v>
      </c>
      <c r="P1134">
        <v>7</v>
      </c>
      <c r="Q1134" t="s">
        <v>6020</v>
      </c>
    </row>
    <row r="1135" ht="15" customHeight="1">
      <c r="A1135" t="e">
        <f t="shared" ca="1" si="501"/>
        <v>#VALUE!</v>
      </c>
      <c r="B1135" t="e">
        <f t="array" ref="B1135" ca="1">_xlfn.XLOOKUP(Tabelle7[[#This Row],[ExperimentID]]&amp;Tabelle7[[#This Row],[NegotiationID]]&amp;Tabelle7[[#This Row],[MessageID]],ALL_IN_ONE[ExperimentID]&amp;ALL_IN_ONE[NegotiationID]&amp;ALL_IN_ONE[MessageID],ALL_IN_ONE[Gesamt_ID],,0)</f>
        <v>#VALUE!</v>
      </c>
      <c r="C1135">
        <f>IF(AND($F1134=Tabelle7[[#This Row],[ReceiverID]],$G1134=Tabelle7[[#This Row],[SenderID]]),$C1134,IF(ISBLANK($G1134),$C1134,$C1134+1))</f>
        <v>163</v>
      </c>
      <c r="D1135" t="s">
        <v>561</v>
      </c>
      <c r="E1135">
        <v>7967</v>
      </c>
      <c r="F1135">
        <v>3822</v>
      </c>
      <c r="G1135">
        <v>3821</v>
      </c>
      <c r="H1135" t="s">
        <v>19</v>
      </c>
      <c r="I1135" t="str">
        <f t="array" ref="I1135">IFERROR(_xlfn.XLOOKUP(Tabelle7[[#This Row],[NegotiationID]]&amp;"FinalAccept",Tabelle7[NegotiationID]&amp;Tabelle7[ActionType],Tabelle7[ActionType],,0),_xlfn.XLOOKUP(Tabelle7[[#This Row],[NegotiationID]]&amp;"FinalReject",Tabelle7[NegotiationID]&amp;Tabelle7[ActionType],Tabelle7[ActionType],,0))</f>
        <v>FinalAccept</v>
      </c>
      <c r="J1135">
        <v>0.89019999999999999</v>
      </c>
      <c r="K1135">
        <v>0.32400000000000001</v>
      </c>
      <c r="L1135">
        <v>1.2141999999999999</v>
      </c>
      <c r="M1135">
        <v>0.56620000000000004</v>
      </c>
      <c r="N1135">
        <v>590</v>
      </c>
      <c r="O1135">
        <v>1953</v>
      </c>
      <c r="P1135">
        <v>7</v>
      </c>
      <c r="Q1135" s="3" t="s">
        <v>1412</v>
      </c>
    </row>
    <row r="1136" ht="15" customHeight="1">
      <c r="A1136" t="e">
        <f t="shared" ca="1" si="501"/>
        <v>#VALUE!</v>
      </c>
      <c r="B1136" t="e">
        <f t="array" ref="B1136" ca="1">_xlfn.XLOOKUP(Tabelle7[[#This Row],[ExperimentID]]&amp;Tabelle7[[#This Row],[NegotiationID]]&amp;Tabelle7[[#This Row],[MessageID]],ALL_IN_ONE[ExperimentID]&amp;ALL_IN_ONE[NegotiationID]&amp;ALL_IN_ONE[MessageID],ALL_IN_ONE[Gesamt_ID],,0)</f>
        <v>#VALUE!</v>
      </c>
      <c r="C1136">
        <f>IF(AND($F1135=Tabelle7[[#This Row],[ReceiverID]],$G1135=Tabelle7[[#This Row],[SenderID]]),$C1135,IF(ISBLANK($G1135),$C1135,$C1135+1))</f>
        <v>163</v>
      </c>
      <c r="D1136" t="s">
        <v>561</v>
      </c>
      <c r="E1136">
        <v>9691</v>
      </c>
      <c r="F1136">
        <v>3821</v>
      </c>
      <c r="G1136">
        <v>3822</v>
      </c>
      <c r="H1136" t="s">
        <v>31</v>
      </c>
      <c r="I1136" t="str">
        <f t="array" ref="I1136">IFERROR(_xlfn.XLOOKUP(Tabelle7[[#This Row],[NegotiationID]]&amp;"FinalAccept",Tabelle7[NegotiationID]&amp;Tabelle7[ActionType],Tabelle7[ActionType],,0),_xlfn.XLOOKUP(Tabelle7[[#This Row],[NegotiationID]]&amp;"FinalReject",Tabelle7[NegotiationID]&amp;Tabelle7[ActionType],Tabelle7[ActionType],,0))</f>
        <v>FinalAccept</v>
      </c>
      <c r="J1136">
        <v>1</v>
      </c>
      <c r="K1136">
        <v>1</v>
      </c>
      <c r="L1136">
        <v>2</v>
      </c>
      <c r="M1136">
        <v>0</v>
      </c>
      <c r="N1136">
        <v>235</v>
      </c>
      <c r="O1136">
        <v>1953</v>
      </c>
      <c r="P1136">
        <v>7</v>
      </c>
      <c r="Q1136" s="3" t="s">
        <v>1413</v>
      </c>
    </row>
    <row r="1137" ht="15" hidden="1" customHeight="1">
      <c r="A1137" t="e">
        <f t="shared" ca="1" si="501"/>
        <v>#VALUE!</v>
      </c>
      <c r="B1137" t="e">
        <f t="array" ref="B1137" ca="1">_xlfn.XLOOKUP(Tabelle7[[#This Row],[ExperimentID]]&amp;Tabelle7[[#This Row],[NegotiationID]]&amp;Tabelle7[[#This Row],[MessageID]],ALL_IN_ONE[ExperimentID]&amp;ALL_IN_ONE[NegotiationID]&amp;ALL_IN_ONE[MessageID],ALL_IN_ONE[Gesamt_ID],,0)</f>
        <v>#VALUE!</v>
      </c>
      <c r="C1137">
        <f>IF(AND($F1136=Tabelle7[[#This Row],[ReceiverID]],$G1136=Tabelle7[[#This Row],[SenderID]]),$C1136,IF(ISBLANK($G1136),$C1136,$C1136+1))</f>
        <v>163</v>
      </c>
      <c r="D1137" t="s">
        <v>561</v>
      </c>
      <c r="E1137">
        <v>10061</v>
      </c>
      <c r="F1137">
        <v>3822</v>
      </c>
      <c r="G1137">
        <v>3821</v>
      </c>
      <c r="H1137" t="s">
        <v>22</v>
      </c>
      <c r="I1137" t="str">
        <f t="array" ref="I1137">IFERROR(_xlfn.XLOOKUP(Tabelle7[[#This Row],[NegotiationID]]&amp;"FinalAccept",Tabelle7[NegotiationID]&amp;Tabelle7[ActionType],Tabelle7[ActionType],,0),_xlfn.XLOOKUP(Tabelle7[[#This Row],[NegotiationID]]&amp;"FinalReject",Tabelle7[NegotiationID]&amp;Tabelle7[ActionType],Tabelle7[ActionType],,0))</f>
        <v>FinalAccept</v>
      </c>
      <c r="N1137">
        <v>179</v>
      </c>
      <c r="O1137">
        <v>1953</v>
      </c>
      <c r="P1137">
        <v>7</v>
      </c>
      <c r="Q1137" s="3" t="s">
        <v>6317</v>
      </c>
    </row>
    <row r="1138" ht="15" hidden="1" customHeight="1">
      <c r="A1138" t="e">
        <f t="shared" ca="1" si="501"/>
        <v>#VALUE!</v>
      </c>
      <c r="B1138" t="e">
        <f t="array" ref="B1138" ca="1">_xlfn.XLOOKUP(Tabelle7[[#This Row],[ExperimentID]]&amp;Tabelle7[[#This Row],[NegotiationID]]&amp;Tabelle7[[#This Row],[MessageID]],ALL_IN_ONE[ExperimentID]&amp;ALL_IN_ONE[NegotiationID]&amp;ALL_IN_ONE[MessageID],ALL_IN_ONE[Gesamt_ID],,0)</f>
        <v>#VALUE!</v>
      </c>
      <c r="C1138">
        <f>IF(AND($F1137=Tabelle7[[#This Row],[ReceiverID]],$G1137=Tabelle7[[#This Row],[SenderID]]),$C1137,IF(ISBLANK($G1137),$C1137,$C1137+1))</f>
        <v>163</v>
      </c>
      <c r="D1138" t="s">
        <v>561</v>
      </c>
      <c r="E1138">
        <v>13538</v>
      </c>
      <c r="F1138">
        <v>3821</v>
      </c>
      <c r="G1138">
        <v>3822</v>
      </c>
      <c r="H1138" t="s">
        <v>24</v>
      </c>
      <c r="I1138" t="str">
        <f t="array" ref="I1138">IFERROR(_xlfn.XLOOKUP(Tabelle7[[#This Row],[NegotiationID]]&amp;"FinalAccept",Tabelle7[NegotiationID]&amp;Tabelle7[ActionType],Tabelle7[ActionType],,0),_xlfn.XLOOKUP(Tabelle7[[#This Row],[NegotiationID]]&amp;"FinalReject",Tabelle7[NegotiationID]&amp;Tabelle7[ActionType],Tabelle7[ActionType],,0))</f>
        <v>FinalAccept</v>
      </c>
      <c r="N1138">
        <v>362</v>
      </c>
      <c r="O1138">
        <v>1953</v>
      </c>
      <c r="P1138">
        <v>7</v>
      </c>
      <c r="Q1138" s="3" t="s">
        <v>6318</v>
      </c>
    </row>
    <row r="1139" ht="15" customHeight="1">
      <c r="A1139" t="e">
        <f t="shared" ca="1" si="501"/>
        <v>#VALUE!</v>
      </c>
      <c r="B1139" t="e">
        <f t="array" ref="B1139" ca="1">_xlfn.XLOOKUP(Tabelle7[[#This Row],[ExperimentID]]&amp;Tabelle7[[#This Row],[NegotiationID]]&amp;Tabelle7[[#This Row],[MessageID]],ALL_IN_ONE[ExperimentID]&amp;ALL_IN_ONE[NegotiationID]&amp;ALL_IN_ONE[MessageID],ALL_IN_ONE[Gesamt_ID],,0)</f>
        <v>#VALUE!</v>
      </c>
      <c r="C1139">
        <f>IF(AND($F1138=Tabelle7[[#This Row],[ReceiverID]],$G1138=Tabelle7[[#This Row],[SenderID]]),$C1138,IF(ISBLANK($G1138),$C1138,$C1138+1))</f>
        <v>163</v>
      </c>
      <c r="D1139" t="s">
        <v>561</v>
      </c>
      <c r="E1139">
        <v>14053</v>
      </c>
      <c r="F1139">
        <v>3822</v>
      </c>
      <c r="G1139">
        <v>3821</v>
      </c>
      <c r="H1139" t="s">
        <v>31</v>
      </c>
      <c r="I1139" t="str">
        <f t="array" ref="I1139">IFERROR(_xlfn.XLOOKUP(Tabelle7[[#This Row],[NegotiationID]]&amp;"FinalAccept",Tabelle7[NegotiationID]&amp;Tabelle7[ActionType],Tabelle7[ActionType],,0),_xlfn.XLOOKUP(Tabelle7[[#This Row],[NegotiationID]]&amp;"FinalReject",Tabelle7[NegotiationID]&amp;Tabelle7[ActionType],Tabelle7[ActionType],,0))</f>
        <v>FinalAccept</v>
      </c>
      <c r="J1139">
        <v>0.624</v>
      </c>
      <c r="K1139">
        <v>0.37780000000000002</v>
      </c>
      <c r="L1139">
        <v>1.0018</v>
      </c>
      <c r="M1139">
        <v>0.2462</v>
      </c>
      <c r="N1139">
        <v>299</v>
      </c>
      <c r="O1139">
        <v>1953</v>
      </c>
      <c r="P1139">
        <v>7</v>
      </c>
      <c r="Q1139" s="3" t="s">
        <v>1414</v>
      </c>
    </row>
    <row r="1140" ht="15" customHeight="1">
      <c r="A1140" t="e">
        <f t="shared" ca="1" si="501"/>
        <v>#VALUE!</v>
      </c>
      <c r="B1140" t="e">
        <f t="array" ref="B1140" ca="1">_xlfn.XLOOKUP(Tabelle7[[#This Row],[ExperimentID]]&amp;Tabelle7[[#This Row],[NegotiationID]]&amp;Tabelle7[[#This Row],[MessageID]],ALL_IN_ONE[ExperimentID]&amp;ALL_IN_ONE[NegotiationID]&amp;ALL_IN_ONE[MessageID],ALL_IN_ONE[Gesamt_ID],,0)</f>
        <v>#VALUE!</v>
      </c>
      <c r="C1140">
        <f>IF(AND($F1139=Tabelle7[[#This Row],[ReceiverID]],$G1139=Tabelle7[[#This Row],[SenderID]]),$C1139,IF(ISBLANK($G1139),$C1139,$C1139+1))</f>
        <v>163</v>
      </c>
      <c r="D1140" t="s">
        <v>561</v>
      </c>
      <c r="E1140">
        <v>14285</v>
      </c>
      <c r="F1140">
        <v>3821</v>
      </c>
      <c r="G1140">
        <v>3822</v>
      </c>
      <c r="H1140" t="s">
        <v>20</v>
      </c>
      <c r="I1140" t="str">
        <f t="array" ref="I1140">IFERROR(_xlfn.XLOOKUP(Tabelle7[[#This Row],[NegotiationID]]&amp;"FinalAccept",Tabelle7[NegotiationID]&amp;Tabelle7[ActionType],Tabelle7[ActionType],,0),_xlfn.XLOOKUP(Tabelle7[[#This Row],[NegotiationID]]&amp;"FinalReject",Tabelle7[NegotiationID]&amp;Tabelle7[ActionType],Tabelle7[ActionType],,0))</f>
        <v>FinalAccept</v>
      </c>
      <c r="J1140">
        <v>0.37780000000000002</v>
      </c>
      <c r="K1140">
        <v>0.624</v>
      </c>
      <c r="L1140">
        <v>1.0018</v>
      </c>
      <c r="M1140">
        <v>0.2462</v>
      </c>
      <c r="N1140">
        <v>267</v>
      </c>
      <c r="O1140">
        <v>1953</v>
      </c>
      <c r="P1140">
        <v>7</v>
      </c>
      <c r="Q1140" s="3" t="s">
        <v>1415</v>
      </c>
    </row>
    <row r="1141" ht="15" hidden="1" customHeight="1">
      <c r="A1141" t="e">
        <f t="shared" ca="1" si="501"/>
        <v>#VALUE!</v>
      </c>
      <c r="B1141" t="e">
        <f t="array" ref="B1141" ca="1">_xlfn.XLOOKUP(Tabelle7[[#This Row],[ExperimentID]]&amp;Tabelle7[[#This Row],[NegotiationID]]&amp;Tabelle7[[#This Row],[MessageID]],ALL_IN_ONE[ExperimentID]&amp;ALL_IN_ONE[NegotiationID]&amp;ALL_IN_ONE[MessageID],ALL_IN_ONE[Gesamt_ID],,0)</f>
        <v>#VALUE!</v>
      </c>
      <c r="C1141">
        <f>IF(AND($F1140=Tabelle7[[#This Row],[ReceiverID]],$G1140=Tabelle7[[#This Row],[SenderID]]),$C1140,IF(ISBLANK($G1140),$C1140,$C1140+1))</f>
        <v>164</v>
      </c>
      <c r="D1141" t="s">
        <v>561</v>
      </c>
      <c r="E1141">
        <v>3848</v>
      </c>
      <c r="H1141" t="s">
        <v>6019</v>
      </c>
      <c r="I1141" t="str">
        <f t="array" ref="I1141">IFERROR(_xlfn.XLOOKUP(Tabelle7[[#This Row],[NegotiationID]]&amp;"FinalAccept",Tabelle7[NegotiationID]&amp;Tabelle7[ActionType],Tabelle7[ActionType],,0),_xlfn.XLOOKUP(Tabelle7[[#This Row],[NegotiationID]]&amp;"FinalReject",Tabelle7[NegotiationID]&amp;Tabelle7[ActionType],Tabelle7[ActionType],,0))</f>
        <v>FinalAccept</v>
      </c>
      <c r="N1141">
        <v>21</v>
      </c>
      <c r="O1141">
        <v>1657</v>
      </c>
      <c r="P1141">
        <v>8</v>
      </c>
      <c r="Q1141" t="s">
        <v>6020</v>
      </c>
    </row>
    <row r="1142" ht="15" customHeight="1">
      <c r="A1142" t="e">
        <f t="shared" ca="1" si="501"/>
        <v>#VALUE!</v>
      </c>
      <c r="B1142" t="e">
        <f t="array" ref="B1142" ca="1">_xlfn.XLOOKUP(Tabelle7[[#This Row],[ExperimentID]]&amp;Tabelle7[[#This Row],[NegotiationID]]&amp;Tabelle7[[#This Row],[MessageID]],ALL_IN_ONE[ExperimentID]&amp;ALL_IN_ONE[NegotiationID]&amp;ALL_IN_ONE[MessageID],ALL_IN_ONE[Gesamt_ID],,0)</f>
        <v>#VALUE!</v>
      </c>
      <c r="C1142">
        <f>IF(AND($F1141=Tabelle7[[#This Row],[ReceiverID]],$G1141=Tabelle7[[#This Row],[SenderID]]),$C1141,IF(ISBLANK($G1141),$C1141,$C1141+1))</f>
        <v>164</v>
      </c>
      <c r="D1142" t="s">
        <v>561</v>
      </c>
      <c r="E1142">
        <v>8061</v>
      </c>
      <c r="F1142">
        <v>3850</v>
      </c>
      <c r="G1142">
        <v>3849</v>
      </c>
      <c r="H1142" t="s">
        <v>19</v>
      </c>
      <c r="I1142" t="str">
        <f t="array" ref="I1142">IFERROR(_xlfn.XLOOKUP(Tabelle7[[#This Row],[NegotiationID]]&amp;"FinalAccept",Tabelle7[NegotiationID]&amp;Tabelle7[ActionType],Tabelle7[ActionType],,0),_xlfn.XLOOKUP(Tabelle7[[#This Row],[NegotiationID]]&amp;"FinalReject",Tabelle7[NegotiationID]&amp;Tabelle7[ActionType],Tabelle7[ActionType],,0))</f>
        <v>FinalAccept</v>
      </c>
      <c r="J1142">
        <v>0.92800000000000005</v>
      </c>
      <c r="K1142">
        <v>0.13439999999999999</v>
      </c>
      <c r="L1142">
        <v>1.0624</v>
      </c>
      <c r="M1142">
        <v>0.79359999999999997</v>
      </c>
      <c r="N1142">
        <v>426</v>
      </c>
      <c r="O1142">
        <v>1657</v>
      </c>
      <c r="P1142">
        <v>8</v>
      </c>
      <c r="Q1142" s="3" t="s">
        <v>1416</v>
      </c>
    </row>
    <row r="1143" ht="15" customHeight="1">
      <c r="A1143" t="e">
        <f t="shared" ca="1" si="501"/>
        <v>#VALUE!</v>
      </c>
      <c r="B1143" t="e">
        <f t="array" ref="B1143" ca="1">_xlfn.XLOOKUP(Tabelle7[[#This Row],[ExperimentID]]&amp;Tabelle7[[#This Row],[NegotiationID]]&amp;Tabelle7[[#This Row],[MessageID]],ALL_IN_ONE[ExperimentID]&amp;ALL_IN_ONE[NegotiationID]&amp;ALL_IN_ONE[MessageID],ALL_IN_ONE[Gesamt_ID],,0)</f>
        <v>#VALUE!</v>
      </c>
      <c r="C1143">
        <f>IF(AND($F1142=Tabelle7[[#This Row],[ReceiverID]],$G1142=Tabelle7[[#This Row],[SenderID]]),$C1142,IF(ISBLANK($G1142),$C1142,$C1142+1))</f>
        <v>164</v>
      </c>
      <c r="D1143" t="s">
        <v>561</v>
      </c>
      <c r="E1143">
        <v>10944</v>
      </c>
      <c r="F1143">
        <v>3849</v>
      </c>
      <c r="G1143">
        <v>3850</v>
      </c>
      <c r="H1143" t="s">
        <v>31</v>
      </c>
      <c r="I1143" t="str">
        <f t="array" ref="I1143">IFERROR(_xlfn.XLOOKUP(Tabelle7[[#This Row],[NegotiationID]]&amp;"FinalAccept",Tabelle7[NegotiationID]&amp;Tabelle7[ActionType],Tabelle7[ActionType],,0),_xlfn.XLOOKUP(Tabelle7[[#This Row],[NegotiationID]]&amp;"FinalReject",Tabelle7[NegotiationID]&amp;Tabelle7[ActionType],Tabelle7[ActionType],,0))</f>
        <v>FinalAccept</v>
      </c>
      <c r="J1143">
        <v>0.65100000000000002</v>
      </c>
      <c r="K1143">
        <v>0.2228</v>
      </c>
      <c r="L1143">
        <v>0.87380000000000002</v>
      </c>
      <c r="M1143">
        <v>0.42820000000000003</v>
      </c>
      <c r="N1143">
        <v>332</v>
      </c>
      <c r="O1143">
        <v>1657</v>
      </c>
      <c r="P1143">
        <v>8</v>
      </c>
      <c r="Q1143" s="3" t="s">
        <v>1417</v>
      </c>
    </row>
    <row r="1144" ht="15" customHeight="1">
      <c r="A1144" t="e">
        <f t="shared" ca="1" si="501"/>
        <v>#VALUE!</v>
      </c>
      <c r="B1144" t="e">
        <f t="array" ref="B1144" ca="1">_xlfn.XLOOKUP(Tabelle7[[#This Row],[ExperimentID]]&amp;Tabelle7[[#This Row],[NegotiationID]]&amp;Tabelle7[[#This Row],[MessageID]],ALL_IN_ONE[ExperimentID]&amp;ALL_IN_ONE[NegotiationID]&amp;ALL_IN_ONE[MessageID],ALL_IN_ONE[Gesamt_ID],,0)</f>
        <v>#VALUE!</v>
      </c>
      <c r="C1144">
        <f>IF(AND($F1143=Tabelle7[[#This Row],[ReceiverID]],$G1143=Tabelle7[[#This Row],[SenderID]]),$C1143,IF(ISBLANK($G1143),$C1143,$C1143+1))</f>
        <v>164</v>
      </c>
      <c r="D1144" t="s">
        <v>561</v>
      </c>
      <c r="E1144">
        <v>11033</v>
      </c>
      <c r="F1144">
        <v>3850</v>
      </c>
      <c r="G1144">
        <v>3849</v>
      </c>
      <c r="H1144" t="s">
        <v>31</v>
      </c>
      <c r="I1144" t="str">
        <f t="array" ref="I1144">IFERROR(_xlfn.XLOOKUP(Tabelle7[[#This Row],[NegotiationID]]&amp;"FinalAccept",Tabelle7[NegotiationID]&amp;Tabelle7[ActionType],Tabelle7[ActionType],,0),_xlfn.XLOOKUP(Tabelle7[[#This Row],[NegotiationID]]&amp;"FinalReject",Tabelle7[NegotiationID]&amp;Tabelle7[ActionType],Tabelle7[ActionType],,0))</f>
        <v>FinalAccept</v>
      </c>
      <c r="J1144">
        <v>0.89600000000000002</v>
      </c>
      <c r="K1144">
        <v>0.1552</v>
      </c>
      <c r="L1144">
        <v>1.0511999999999999</v>
      </c>
      <c r="M1144">
        <v>0.74080000000000001</v>
      </c>
      <c r="N1144">
        <v>359</v>
      </c>
      <c r="O1144">
        <v>1657</v>
      </c>
      <c r="P1144">
        <v>8</v>
      </c>
      <c r="Q1144" s="3" t="s">
        <v>1418</v>
      </c>
    </row>
    <row r="1145" ht="15" customHeight="1">
      <c r="A1145" t="e">
        <f t="shared" ca="1" si="501"/>
        <v>#VALUE!</v>
      </c>
      <c r="B1145" t="e">
        <f t="array" ref="B1145" ca="1">_xlfn.XLOOKUP(Tabelle7[[#This Row],[ExperimentID]]&amp;Tabelle7[[#This Row],[NegotiationID]]&amp;Tabelle7[[#This Row],[MessageID]],ALL_IN_ONE[ExperimentID]&amp;ALL_IN_ONE[NegotiationID]&amp;ALL_IN_ONE[MessageID],ALL_IN_ONE[Gesamt_ID],,0)</f>
        <v>#VALUE!</v>
      </c>
      <c r="C1145">
        <f>IF(AND($F1144=Tabelle7[[#This Row],[ReceiverID]],$G1144=Tabelle7[[#This Row],[SenderID]]),$C1144,IF(ISBLANK($G1144),$C1144,$C1144+1))</f>
        <v>164</v>
      </c>
      <c r="D1145" t="s">
        <v>561</v>
      </c>
      <c r="E1145">
        <v>11416</v>
      </c>
      <c r="F1145">
        <v>3849</v>
      </c>
      <c r="G1145">
        <v>3850</v>
      </c>
      <c r="H1145" t="s">
        <v>31</v>
      </c>
      <c r="I1145" t="str">
        <f t="array" ref="I1145">IFERROR(_xlfn.XLOOKUP(Tabelle7[[#This Row],[NegotiationID]]&amp;"FinalAccept",Tabelle7[NegotiationID]&amp;Tabelle7[ActionType],Tabelle7[ActionType],,0),_xlfn.XLOOKUP(Tabelle7[[#This Row],[NegotiationID]]&amp;"FinalReject",Tabelle7[NegotiationID]&amp;Tabelle7[ActionType],Tabelle7[ActionType],,0))</f>
        <v>FinalAccept</v>
      </c>
      <c r="J1145">
        <v>0.42899999999999999</v>
      </c>
      <c r="K1145">
        <v>0.56279999999999997</v>
      </c>
      <c r="L1145">
        <v>0.99180000000000001</v>
      </c>
      <c r="M1145">
        <v>0.1338</v>
      </c>
      <c r="N1145">
        <v>238</v>
      </c>
      <c r="O1145">
        <v>1657</v>
      </c>
      <c r="P1145">
        <v>8</v>
      </c>
      <c r="Q1145" s="3" t="s">
        <v>1419</v>
      </c>
    </row>
    <row r="1146" ht="15" customHeight="1">
      <c r="A1146" t="e">
        <f t="shared" ca="1" si="501"/>
        <v>#VALUE!</v>
      </c>
      <c r="B1146" t="e">
        <f t="array" ref="B1146" ca="1">_xlfn.XLOOKUP(Tabelle7[[#This Row],[ExperimentID]]&amp;Tabelle7[[#This Row],[NegotiationID]]&amp;Tabelle7[[#This Row],[MessageID]],ALL_IN_ONE[ExperimentID]&amp;ALL_IN_ONE[NegotiationID]&amp;ALL_IN_ONE[MessageID],ALL_IN_ONE[Gesamt_ID],,0)</f>
        <v>#VALUE!</v>
      </c>
      <c r="C1146">
        <f>IF(AND($F1145=Tabelle7[[#This Row],[ReceiverID]],$G1145=Tabelle7[[#This Row],[SenderID]]),$C1145,IF(ISBLANK($G1145),$C1145,$C1145+1))</f>
        <v>164</v>
      </c>
      <c r="D1146" t="s">
        <v>561</v>
      </c>
      <c r="E1146">
        <v>11579</v>
      </c>
      <c r="F1146">
        <v>3850</v>
      </c>
      <c r="G1146">
        <v>3849</v>
      </c>
      <c r="H1146" t="s">
        <v>31</v>
      </c>
      <c r="I1146" t="str">
        <f t="array" ref="I1146">IFERROR(_xlfn.XLOOKUP(Tabelle7[[#This Row],[NegotiationID]]&amp;"FinalAccept",Tabelle7[NegotiationID]&amp;Tabelle7[ActionType],Tabelle7[ActionType],,0),_xlfn.XLOOKUP(Tabelle7[[#This Row],[NegotiationID]]&amp;"FinalReject",Tabelle7[NegotiationID]&amp;Tabelle7[ActionType],Tabelle7[ActionType],,0))</f>
        <v>FinalAccept</v>
      </c>
      <c r="J1146">
        <v>0.752</v>
      </c>
      <c r="K1146">
        <v>0.20380000000000001</v>
      </c>
      <c r="L1146">
        <v>0.95579999999999998</v>
      </c>
      <c r="M1146">
        <v>0.54820000000000002</v>
      </c>
      <c r="N1146">
        <v>129</v>
      </c>
      <c r="O1146">
        <v>1657</v>
      </c>
      <c r="P1146">
        <v>8</v>
      </c>
      <c r="Q1146" s="3" t="s">
        <v>1420</v>
      </c>
    </row>
    <row r="1147" ht="15" customHeight="1">
      <c r="A1147" t="e">
        <f t="shared" ca="1" si="501"/>
        <v>#VALUE!</v>
      </c>
      <c r="B1147" t="e">
        <f t="array" ref="B1147" ca="1">_xlfn.XLOOKUP(Tabelle7[[#This Row],[ExperimentID]]&amp;Tabelle7[[#This Row],[NegotiationID]]&amp;Tabelle7[[#This Row],[MessageID]],ALL_IN_ONE[ExperimentID]&amp;ALL_IN_ONE[NegotiationID]&amp;ALL_IN_ONE[MessageID],ALL_IN_ONE[Gesamt_ID],,0)</f>
        <v>#VALUE!</v>
      </c>
      <c r="C1147">
        <f>IF(AND($F1146=Tabelle7[[#This Row],[ReceiverID]],$G1146=Tabelle7[[#This Row],[SenderID]]),$C1146,IF(ISBLANK($G1146),$C1146,$C1146+1))</f>
        <v>164</v>
      </c>
      <c r="D1147" t="s">
        <v>561</v>
      </c>
      <c r="E1147">
        <v>12262</v>
      </c>
      <c r="F1147">
        <v>3849</v>
      </c>
      <c r="G1147">
        <v>3850</v>
      </c>
      <c r="H1147" t="s">
        <v>31</v>
      </c>
      <c r="I1147" t="str">
        <f t="array" ref="I1147">IFERROR(_xlfn.XLOOKUP(Tabelle7[[#This Row],[NegotiationID]]&amp;"FinalAccept",Tabelle7[NegotiationID]&amp;Tabelle7[ActionType],Tabelle7[ActionType],,0),_xlfn.XLOOKUP(Tabelle7[[#This Row],[NegotiationID]]&amp;"FinalReject",Tabelle7[NegotiationID]&amp;Tabelle7[ActionType],Tabelle7[ActionType],,0))</f>
        <v>FinalAccept</v>
      </c>
      <c r="J1147">
        <v>0.40300000000000002</v>
      </c>
      <c r="K1147">
        <v>0.63480000000000003</v>
      </c>
      <c r="L1147">
        <v>1.0378000000000001</v>
      </c>
      <c r="M1147">
        <v>0.23180000000000001</v>
      </c>
      <c r="N1147">
        <v>111</v>
      </c>
      <c r="O1147">
        <v>1657</v>
      </c>
      <c r="P1147">
        <v>8</v>
      </c>
      <c r="Q1147" s="3" t="s">
        <v>1421</v>
      </c>
    </row>
    <row r="1148" ht="15" customHeight="1">
      <c r="A1148" t="e">
        <f t="shared" ca="1" si="501"/>
        <v>#VALUE!</v>
      </c>
      <c r="B1148" t="e">
        <f t="array" ref="B1148" ca="1">_xlfn.XLOOKUP(Tabelle7[[#This Row],[ExperimentID]]&amp;Tabelle7[[#This Row],[NegotiationID]]&amp;Tabelle7[[#This Row],[MessageID]],ALL_IN_ONE[ExperimentID]&amp;ALL_IN_ONE[NegotiationID]&amp;ALL_IN_ONE[MessageID],ALL_IN_ONE[Gesamt_ID],,0)</f>
        <v>#VALUE!</v>
      </c>
      <c r="C1148">
        <f>IF(AND($F1147=Tabelle7[[#This Row],[ReceiverID]],$G1147=Tabelle7[[#This Row],[SenderID]]),$C1147,IF(ISBLANK($G1147),$C1147,$C1147+1))</f>
        <v>164</v>
      </c>
      <c r="D1148" t="s">
        <v>561</v>
      </c>
      <c r="E1148">
        <v>12300</v>
      </c>
      <c r="F1148">
        <v>3850</v>
      </c>
      <c r="G1148">
        <v>3849</v>
      </c>
      <c r="H1148" t="s">
        <v>20</v>
      </c>
      <c r="I1148" t="str">
        <f t="array" ref="I1148">IFERROR(_xlfn.XLOOKUP(Tabelle7[[#This Row],[NegotiationID]]&amp;"FinalAccept",Tabelle7[NegotiationID]&amp;Tabelle7[ActionType],Tabelle7[ActionType],,0),_xlfn.XLOOKUP(Tabelle7[[#This Row],[NegotiationID]]&amp;"FinalReject",Tabelle7[NegotiationID]&amp;Tabelle7[ActionType],Tabelle7[ActionType],,0))</f>
        <v>FinalAccept</v>
      </c>
      <c r="J1148">
        <v>0.63480000000000003</v>
      </c>
      <c r="K1148">
        <v>0.40300000000000002</v>
      </c>
      <c r="L1148">
        <v>1.0378000000000001</v>
      </c>
      <c r="M1148">
        <v>0.23180000000000001</v>
      </c>
      <c r="N1148">
        <v>41</v>
      </c>
      <c r="O1148">
        <v>1657</v>
      </c>
      <c r="P1148">
        <v>8</v>
      </c>
      <c r="Q1148" s="3" t="s">
        <v>1422</v>
      </c>
    </row>
    <row r="1149" ht="15" hidden="1" customHeight="1">
      <c r="A1149" t="e">
        <f t="shared" ca="1" si="501"/>
        <v>#VALUE!</v>
      </c>
      <c r="B1149" t="e">
        <f t="array" ref="B1149" ca="1">_xlfn.XLOOKUP(Tabelle7[[#This Row],[ExperimentID]]&amp;Tabelle7[[#This Row],[NegotiationID]]&amp;Tabelle7[[#This Row],[MessageID]],ALL_IN_ONE[ExperimentID]&amp;ALL_IN_ONE[NegotiationID]&amp;ALL_IN_ONE[MessageID],ALL_IN_ONE[Gesamt_ID],,0)</f>
        <v>#VALUE!</v>
      </c>
      <c r="C1149">
        <f>IF(AND($F1148=Tabelle7[[#This Row],[ReceiverID]],$G1148=Tabelle7[[#This Row],[SenderID]]),$C1148,IF(ISBLANK($G1148),$C1148,$C1148+1))</f>
        <v>165</v>
      </c>
      <c r="D1149" t="s">
        <v>561</v>
      </c>
      <c r="E1149">
        <v>3876</v>
      </c>
      <c r="H1149" t="s">
        <v>6019</v>
      </c>
      <c r="I1149" t="e">
        <f t="array" ref="I1149">IFERROR(_xlfn.XLOOKUP(Tabelle7[[#This Row],[NegotiationID]]&amp;"FinalAccept",Tabelle7[NegotiationID]&amp;Tabelle7[ActionType],Tabelle7[ActionType],,0),_xlfn.XLOOKUP(Tabelle7[[#This Row],[NegotiationID]]&amp;"FinalReject",Tabelle7[NegotiationID]&amp;Tabelle7[ActionType],Tabelle7[ActionType],,0))</f>
        <v>#N/A</v>
      </c>
      <c r="N1149">
        <v>21</v>
      </c>
      <c r="O1149">
        <v>1125</v>
      </c>
      <c r="P1149">
        <v>10</v>
      </c>
      <c r="Q1149" t="s">
        <v>6020</v>
      </c>
    </row>
    <row r="1150" ht="15" hidden="1" customHeight="1">
      <c r="A1150" t="e">
        <f t="shared" ca="1" si="501"/>
        <v>#VALUE!</v>
      </c>
      <c r="B1150" t="e">
        <f t="array" ref="B1150" ca="1">_xlfn.XLOOKUP(Tabelle7[[#This Row],[ExperimentID]]&amp;Tabelle7[[#This Row],[NegotiationID]]&amp;Tabelle7[[#This Row],[MessageID]],ALL_IN_ONE[ExperimentID]&amp;ALL_IN_ONE[NegotiationID]&amp;ALL_IN_ONE[MessageID],ALL_IN_ONE[Gesamt_ID],,0)</f>
        <v>#VALUE!</v>
      </c>
      <c r="C1150">
        <f>IF(AND($F1149=Tabelle7[[#This Row],[ReceiverID]],$G1149=Tabelle7[[#This Row],[SenderID]]),$C1149,IF(ISBLANK($G1149),$C1149,$C1149+1))</f>
        <v>165</v>
      </c>
      <c r="D1150" t="s">
        <v>561</v>
      </c>
      <c r="E1150">
        <v>9100</v>
      </c>
      <c r="F1150">
        <v>3878</v>
      </c>
      <c r="G1150">
        <v>3877</v>
      </c>
      <c r="H1150" t="s">
        <v>158</v>
      </c>
      <c r="I1150" t="e">
        <f t="array" ref="I1150">IFERROR(_xlfn.XLOOKUP(Tabelle7[[#This Row],[NegotiationID]]&amp;"FinalAccept",Tabelle7[NegotiationID]&amp;Tabelle7[ActionType],Tabelle7[ActionType],,0),_xlfn.XLOOKUP(Tabelle7[[#This Row],[NegotiationID]]&amp;"FinalReject",Tabelle7[NegotiationID]&amp;Tabelle7[ActionType],Tabelle7[ActionType],,0))</f>
        <v>#N/A</v>
      </c>
      <c r="J1150">
        <v>1</v>
      </c>
      <c r="K1150">
        <v>1</v>
      </c>
      <c r="L1150">
        <v>2</v>
      </c>
      <c r="M1150">
        <v>0</v>
      </c>
      <c r="N1150">
        <v>107</v>
      </c>
      <c r="O1150">
        <v>1125</v>
      </c>
      <c r="P1150">
        <v>10</v>
      </c>
      <c r="Q1150" s="3" t="s">
        <v>6319</v>
      </c>
    </row>
    <row r="1151" ht="15" hidden="1" customHeight="1">
      <c r="A1151" t="e">
        <f t="shared" ca="1" si="501"/>
        <v>#VALUE!</v>
      </c>
      <c r="B1151" t="e">
        <f t="array" ref="B1151" ca="1">_xlfn.XLOOKUP(Tabelle7[[#This Row],[ExperimentID]]&amp;Tabelle7[[#This Row],[NegotiationID]]&amp;Tabelle7[[#This Row],[MessageID]],ALL_IN_ONE[ExperimentID]&amp;ALL_IN_ONE[NegotiationID]&amp;ALL_IN_ONE[MessageID],ALL_IN_ONE[Gesamt_ID],,0)</f>
        <v>#VALUE!</v>
      </c>
      <c r="C1151">
        <f>IF(AND($F1150=Tabelle7[[#This Row],[ReceiverID]],$G1150=Tabelle7[[#This Row],[SenderID]]),$C1150,IF(ISBLANK($G1150),$C1150,$C1150+1))</f>
        <v>165</v>
      </c>
      <c r="D1151" t="s">
        <v>561</v>
      </c>
      <c r="E1151">
        <v>9558</v>
      </c>
      <c r="F1151">
        <v>3877</v>
      </c>
      <c r="G1151">
        <v>3878</v>
      </c>
      <c r="H1151" t="s">
        <v>31</v>
      </c>
      <c r="I1151" t="e">
        <f t="array" ref="I1151">IFERROR(_xlfn.XLOOKUP(Tabelle7[[#This Row],[NegotiationID]]&amp;"FinalAccept",Tabelle7[NegotiationID]&amp;Tabelle7[ActionType],Tabelle7[ActionType],,0),_xlfn.XLOOKUP(Tabelle7[[#This Row],[NegotiationID]]&amp;"FinalReject",Tabelle7[NegotiationID]&amp;Tabelle7[ActionType],Tabelle7[ActionType],,0))</f>
        <v>#N/A</v>
      </c>
      <c r="J1151">
        <v>0.76160000000000005</v>
      </c>
      <c r="K1151">
        <v>0.21879999999999999</v>
      </c>
      <c r="L1151">
        <v>0.98040000000000005</v>
      </c>
      <c r="M1151">
        <v>0.54279999999999995</v>
      </c>
      <c r="N1151">
        <v>199</v>
      </c>
      <c r="O1151">
        <v>1125</v>
      </c>
      <c r="P1151">
        <v>10</v>
      </c>
      <c r="Q1151" s="3" t="s">
        <v>6320</v>
      </c>
    </row>
    <row r="1152" ht="15" hidden="1" customHeight="1">
      <c r="A1152" t="e">
        <f t="shared" ca="1" si="501"/>
        <v>#VALUE!</v>
      </c>
      <c r="B1152" t="e">
        <f t="array" ref="B1152" ca="1">_xlfn.XLOOKUP(Tabelle7[[#This Row],[ExperimentID]]&amp;Tabelle7[[#This Row],[NegotiationID]]&amp;Tabelle7[[#This Row],[MessageID]],ALL_IN_ONE[ExperimentID]&amp;ALL_IN_ONE[NegotiationID]&amp;ALL_IN_ONE[MessageID],ALL_IN_ONE[Gesamt_ID],,0)</f>
        <v>#VALUE!</v>
      </c>
      <c r="C1152">
        <f>IF(AND($F1151=Tabelle7[[#This Row],[ReceiverID]],$G1151=Tabelle7[[#This Row],[SenderID]]),$C1151,IF(ISBLANK($G1151),$C1151,$C1151+1))</f>
        <v>165</v>
      </c>
      <c r="D1152" t="s">
        <v>561</v>
      </c>
      <c r="E1152">
        <v>9878</v>
      </c>
      <c r="F1152">
        <v>3878</v>
      </c>
      <c r="G1152">
        <v>3877</v>
      </c>
      <c r="H1152" t="s">
        <v>31</v>
      </c>
      <c r="I1152" t="e">
        <f t="array" ref="I1152">IFERROR(_xlfn.XLOOKUP(Tabelle7[[#This Row],[NegotiationID]]&amp;"FinalAccept",Tabelle7[NegotiationID]&amp;Tabelle7[ActionType],Tabelle7[ActionType],,0),_xlfn.XLOOKUP(Tabelle7[[#This Row],[NegotiationID]]&amp;"FinalReject",Tabelle7[NegotiationID]&amp;Tabelle7[ActionType],Tabelle7[ActionType],,0))</f>
        <v>#N/A</v>
      </c>
      <c r="J1152">
        <v>1</v>
      </c>
      <c r="K1152">
        <v>1</v>
      </c>
      <c r="L1152">
        <v>2</v>
      </c>
      <c r="M1152">
        <v>0</v>
      </c>
      <c r="N1152">
        <v>173</v>
      </c>
      <c r="O1152">
        <v>1125</v>
      </c>
      <c r="P1152">
        <v>10</v>
      </c>
      <c r="Q1152" s="3" t="s">
        <v>6321</v>
      </c>
    </row>
    <row r="1153" ht="15" hidden="1" customHeight="1">
      <c r="A1153" t="e">
        <f t="shared" ca="1" si="501"/>
        <v>#VALUE!</v>
      </c>
      <c r="B1153" t="e">
        <f t="array" ref="B1153" ca="1">_xlfn.XLOOKUP(Tabelle7[[#This Row],[ExperimentID]]&amp;Tabelle7[[#This Row],[NegotiationID]]&amp;Tabelle7[[#This Row],[MessageID]],ALL_IN_ONE[ExperimentID]&amp;ALL_IN_ONE[NegotiationID]&amp;ALL_IN_ONE[MessageID],ALL_IN_ONE[Gesamt_ID],,0)</f>
        <v>#VALUE!</v>
      </c>
      <c r="C1153">
        <f>IF(AND($F1152=Tabelle7[[#This Row],[ReceiverID]],$G1152=Tabelle7[[#This Row],[SenderID]]),$C1152,IF(ISBLANK($G1152),$C1152,$C1152+1))</f>
        <v>165</v>
      </c>
      <c r="D1153" t="s">
        <v>561</v>
      </c>
      <c r="E1153">
        <v>10097</v>
      </c>
      <c r="F1153">
        <v>3877</v>
      </c>
      <c r="G1153">
        <v>3878</v>
      </c>
      <c r="H1153" t="s">
        <v>31</v>
      </c>
      <c r="I1153" t="e">
        <f t="array" ref="I1153">IFERROR(_xlfn.XLOOKUP(Tabelle7[[#This Row],[NegotiationID]]&amp;"FinalAccept",Tabelle7[NegotiationID]&amp;Tabelle7[ActionType],Tabelle7[ActionType],,0),_xlfn.XLOOKUP(Tabelle7[[#This Row],[NegotiationID]]&amp;"FinalReject",Tabelle7[NegotiationID]&amp;Tabelle7[ActionType],Tabelle7[ActionType],,0))</f>
        <v>#N/A</v>
      </c>
      <c r="J1153">
        <v>1</v>
      </c>
      <c r="K1153">
        <v>1</v>
      </c>
      <c r="L1153">
        <v>2</v>
      </c>
      <c r="M1153">
        <v>0</v>
      </c>
      <c r="N1153">
        <v>23</v>
      </c>
      <c r="O1153">
        <v>1125</v>
      </c>
      <c r="P1153">
        <v>10</v>
      </c>
      <c r="Q1153" t="s">
        <v>6322</v>
      </c>
    </row>
    <row r="1154" ht="15" hidden="1" customHeight="1">
      <c r="A1154" t="e">
        <f t="shared" ref="A1154:A1217" ca="1" si="502">MID(CELL("Dateiname",$A$1),FIND("]",CELL("Dateiname",$A$1))+1,31)</f>
        <v>#VALUE!</v>
      </c>
      <c r="B1154" t="e">
        <f t="array" ref="B1154" ca="1">_xlfn.XLOOKUP(Tabelle7[[#This Row],[ExperimentID]]&amp;Tabelle7[[#This Row],[NegotiationID]]&amp;Tabelle7[[#This Row],[MessageID]],ALL_IN_ONE[ExperimentID]&amp;ALL_IN_ONE[NegotiationID]&amp;ALL_IN_ONE[MessageID],ALL_IN_ONE[Gesamt_ID],,0)</f>
        <v>#VALUE!</v>
      </c>
      <c r="C1154">
        <f>IF(AND($F1153=Tabelle7[[#This Row],[ReceiverID]],$G1153=Tabelle7[[#This Row],[SenderID]]),$C1153,IF(ISBLANK($G1153),$C1153,$C1153+1))</f>
        <v>165</v>
      </c>
      <c r="D1154" t="s">
        <v>561</v>
      </c>
      <c r="E1154">
        <v>10380</v>
      </c>
      <c r="F1154">
        <v>3878</v>
      </c>
      <c r="G1154">
        <v>3877</v>
      </c>
      <c r="H1154" t="s">
        <v>31</v>
      </c>
      <c r="I1154" t="e">
        <f t="array" ref="I1154">IFERROR(_xlfn.XLOOKUP(Tabelle7[[#This Row],[NegotiationID]]&amp;"FinalAccept",Tabelle7[NegotiationID]&amp;Tabelle7[ActionType],Tabelle7[ActionType],,0),_xlfn.XLOOKUP(Tabelle7[[#This Row],[NegotiationID]]&amp;"FinalReject",Tabelle7[NegotiationID]&amp;Tabelle7[ActionType],Tabelle7[ActionType],,0))</f>
        <v>#N/A</v>
      </c>
      <c r="J1154">
        <v>0.96799999999999997</v>
      </c>
      <c r="K1154">
        <v>0.12920000000000001</v>
      </c>
      <c r="L1154">
        <v>1.0972</v>
      </c>
      <c r="M1154">
        <v>0.83879999999999999</v>
      </c>
      <c r="N1154">
        <v>32</v>
      </c>
      <c r="O1154">
        <v>1125</v>
      </c>
      <c r="P1154">
        <v>10</v>
      </c>
      <c r="Q1154" s="3" t="s">
        <v>6323</v>
      </c>
    </row>
    <row r="1155" ht="15" hidden="1" customHeight="1">
      <c r="A1155" t="e">
        <f t="shared" ca="1" si="502"/>
        <v>#VALUE!</v>
      </c>
      <c r="B1155" t="e">
        <f t="array" ref="B1155" ca="1">_xlfn.XLOOKUP(Tabelle7[[#This Row],[ExperimentID]]&amp;Tabelle7[[#This Row],[NegotiationID]]&amp;Tabelle7[[#This Row],[MessageID]],ALL_IN_ONE[ExperimentID]&amp;ALL_IN_ONE[NegotiationID]&amp;ALL_IN_ONE[MessageID],ALL_IN_ONE[Gesamt_ID],,0)</f>
        <v>#VALUE!</v>
      </c>
      <c r="C1155">
        <f>IF(AND($F1154=Tabelle7[[#This Row],[ReceiverID]],$G1154=Tabelle7[[#This Row],[SenderID]]),$C1154,IF(ISBLANK($G1154),$C1154,$C1154+1))</f>
        <v>165</v>
      </c>
      <c r="D1155" t="s">
        <v>561</v>
      </c>
      <c r="E1155">
        <v>10497</v>
      </c>
      <c r="F1155">
        <v>3877</v>
      </c>
      <c r="G1155">
        <v>3878</v>
      </c>
      <c r="H1155" t="s">
        <v>31</v>
      </c>
      <c r="I1155" t="e">
        <f t="array" ref="I1155">IFERROR(_xlfn.XLOOKUP(Tabelle7[[#This Row],[NegotiationID]]&amp;"FinalAccept",Tabelle7[NegotiationID]&amp;Tabelle7[ActionType],Tabelle7[ActionType],,0),_xlfn.XLOOKUP(Tabelle7[[#This Row],[NegotiationID]]&amp;"FinalReject",Tabelle7[NegotiationID]&amp;Tabelle7[ActionType],Tabelle7[ActionType],,0))</f>
        <v>#N/A</v>
      </c>
      <c r="J1155">
        <v>0.73440000000000005</v>
      </c>
      <c r="K1155">
        <v>0.39879999999999999</v>
      </c>
      <c r="L1155">
        <v>1.1332</v>
      </c>
      <c r="M1155">
        <v>0.33560000000000001</v>
      </c>
      <c r="N1155">
        <v>209</v>
      </c>
      <c r="O1155">
        <v>1125</v>
      </c>
      <c r="P1155">
        <v>10</v>
      </c>
      <c r="Q1155" s="3" t="s">
        <v>6324</v>
      </c>
    </row>
    <row r="1156" ht="15" hidden="1" customHeight="1">
      <c r="A1156" t="e">
        <f t="shared" ca="1" si="502"/>
        <v>#VALUE!</v>
      </c>
      <c r="B1156" t="e">
        <f t="array" ref="B1156" ca="1">_xlfn.XLOOKUP(Tabelle7[[#This Row],[ExperimentID]]&amp;Tabelle7[[#This Row],[NegotiationID]]&amp;Tabelle7[[#This Row],[MessageID]],ALL_IN_ONE[ExperimentID]&amp;ALL_IN_ONE[NegotiationID]&amp;ALL_IN_ONE[MessageID],ALL_IN_ONE[Gesamt_ID],,0)</f>
        <v>#VALUE!</v>
      </c>
      <c r="C1156">
        <f>IF(AND($F1155=Tabelle7[[#This Row],[ReceiverID]],$G1155=Tabelle7[[#This Row],[SenderID]]),$C1155,IF(ISBLANK($G1155),$C1155,$C1155+1))</f>
        <v>165</v>
      </c>
      <c r="D1156" t="s">
        <v>561</v>
      </c>
      <c r="E1156">
        <v>11638</v>
      </c>
      <c r="F1156">
        <v>3878</v>
      </c>
      <c r="G1156">
        <v>3877</v>
      </c>
      <c r="H1156" t="s">
        <v>31</v>
      </c>
      <c r="I1156" t="e">
        <f t="array" ref="I1156">IFERROR(_xlfn.XLOOKUP(Tabelle7[[#This Row],[NegotiationID]]&amp;"FinalAccept",Tabelle7[NegotiationID]&amp;Tabelle7[ActionType],Tabelle7[ActionType],,0),_xlfn.XLOOKUP(Tabelle7[[#This Row],[NegotiationID]]&amp;"FinalReject",Tabelle7[NegotiationID]&amp;Tabelle7[ActionType],Tabelle7[ActionType],,0))</f>
        <v>#N/A</v>
      </c>
      <c r="J1156">
        <v>0.61599999999999999</v>
      </c>
      <c r="K1156">
        <v>0.249</v>
      </c>
      <c r="L1156">
        <v>0.86499999999999999</v>
      </c>
      <c r="M1156">
        <v>0.36699999999999999</v>
      </c>
      <c r="N1156">
        <v>143</v>
      </c>
      <c r="O1156">
        <v>1125</v>
      </c>
      <c r="P1156">
        <v>10</v>
      </c>
      <c r="Q1156" s="3" t="s">
        <v>6325</v>
      </c>
    </row>
    <row r="1157" ht="15" hidden="1" customHeight="1">
      <c r="A1157" t="e">
        <f t="shared" ca="1" si="502"/>
        <v>#VALUE!</v>
      </c>
      <c r="B1157" t="e">
        <f t="array" ref="B1157" ca="1">_xlfn.XLOOKUP(Tabelle7[[#This Row],[ExperimentID]]&amp;Tabelle7[[#This Row],[NegotiationID]]&amp;Tabelle7[[#This Row],[MessageID]],ALL_IN_ONE[ExperimentID]&amp;ALL_IN_ONE[NegotiationID]&amp;ALL_IN_ONE[MessageID],ALL_IN_ONE[Gesamt_ID],,0)</f>
        <v>#VALUE!</v>
      </c>
      <c r="C1157">
        <f>IF(AND($F1156=Tabelle7[[#This Row],[ReceiverID]],$G1156=Tabelle7[[#This Row],[SenderID]]),$C1156,IF(ISBLANK($G1156),$C1156,$C1156+1))</f>
        <v>165</v>
      </c>
      <c r="D1157" t="s">
        <v>561</v>
      </c>
      <c r="E1157">
        <v>11719</v>
      </c>
      <c r="F1157">
        <v>3877</v>
      </c>
      <c r="G1157">
        <v>3878</v>
      </c>
      <c r="H1157" t="s">
        <v>31</v>
      </c>
      <c r="I1157" t="e">
        <f t="array" ref="I1157">IFERROR(_xlfn.XLOOKUP(Tabelle7[[#This Row],[NegotiationID]]&amp;"FinalAccept",Tabelle7[NegotiationID]&amp;Tabelle7[ActionType],Tabelle7[ActionType],,0),_xlfn.XLOOKUP(Tabelle7[[#This Row],[NegotiationID]]&amp;"FinalReject",Tabelle7[NegotiationID]&amp;Tabelle7[ActionType],Tabelle7[ActionType],,0))</f>
        <v>#N/A</v>
      </c>
      <c r="J1157">
        <v>0.60299999999999998</v>
      </c>
      <c r="K1157">
        <v>0.43480000000000002</v>
      </c>
      <c r="L1157">
        <v>1.0378000000000001</v>
      </c>
      <c r="M1157">
        <v>0.16819999999999999</v>
      </c>
      <c r="N1157">
        <v>109</v>
      </c>
      <c r="O1157">
        <v>1125</v>
      </c>
      <c r="P1157">
        <v>10</v>
      </c>
      <c r="Q1157" s="3" t="s">
        <v>6326</v>
      </c>
    </row>
    <row r="1158" ht="15" hidden="1" customHeight="1">
      <c r="A1158" t="e">
        <f t="shared" ca="1" si="502"/>
        <v>#VALUE!</v>
      </c>
      <c r="B1158" t="e">
        <f t="array" ref="B1158" ca="1">_xlfn.XLOOKUP(Tabelle7[[#This Row],[ExperimentID]]&amp;Tabelle7[[#This Row],[NegotiationID]]&amp;Tabelle7[[#This Row],[MessageID]],ALL_IN_ONE[ExperimentID]&amp;ALL_IN_ONE[NegotiationID]&amp;ALL_IN_ONE[MessageID],ALL_IN_ONE[Gesamt_ID],,0)</f>
        <v>#VALUE!</v>
      </c>
      <c r="C1158">
        <f>IF(AND($F1157=Tabelle7[[#This Row],[ReceiverID]],$G1157=Tabelle7[[#This Row],[SenderID]]),$C1157,IF(ISBLANK($G1157),$C1157,$C1157+1))</f>
        <v>166</v>
      </c>
      <c r="D1158" t="s">
        <v>561</v>
      </c>
      <c r="E1158">
        <v>11718</v>
      </c>
      <c r="F1158">
        <v>3877</v>
      </c>
      <c r="G1158">
        <v>3878</v>
      </c>
      <c r="H1158" t="s">
        <v>31</v>
      </c>
      <c r="I1158" t="e">
        <f t="array" ref="I1158">IFERROR(_xlfn.XLOOKUP(Tabelle7[[#This Row],[NegotiationID]]&amp;"FinalAccept",Tabelle7[NegotiationID]&amp;Tabelle7[ActionType],Tabelle7[ActionType],,0),_xlfn.XLOOKUP(Tabelle7[[#This Row],[NegotiationID]]&amp;"FinalReject",Tabelle7[NegotiationID]&amp;Tabelle7[ActionType],Tabelle7[ActionType],,0))</f>
        <v>#N/A</v>
      </c>
      <c r="J1158">
        <v>0.60299999999999998</v>
      </c>
      <c r="K1158">
        <v>0.43480000000000002</v>
      </c>
      <c r="L1158">
        <v>1.0378000000000001</v>
      </c>
      <c r="M1158">
        <v>0.16819999999999999</v>
      </c>
      <c r="N1158">
        <v>109</v>
      </c>
      <c r="O1158">
        <v>1125</v>
      </c>
      <c r="P1158">
        <v>10</v>
      </c>
      <c r="Q1158" s="3" t="s">
        <v>6326</v>
      </c>
    </row>
    <row r="1159" ht="15" hidden="1" customHeight="1">
      <c r="A1159" t="e">
        <f t="shared" ca="1" si="502"/>
        <v>#VALUE!</v>
      </c>
      <c r="B1159" t="e">
        <f t="array" ref="B1159" ca="1">_xlfn.XLOOKUP(Tabelle7[[#This Row],[ExperimentID]]&amp;Tabelle7[[#This Row],[NegotiationID]]&amp;Tabelle7[[#This Row],[MessageID]],ALL_IN_ONE[ExperimentID]&amp;ALL_IN_ONE[NegotiationID]&amp;ALL_IN_ONE[MessageID],ALL_IN_ONE[Gesamt_ID],,0)</f>
        <v>#VALUE!</v>
      </c>
      <c r="C1159">
        <f>IF(AND($F1158=Tabelle7[[#This Row],[ReceiverID]],$G1158=Tabelle7[[#This Row],[SenderID]]),$C1158,IF(ISBLANK($G1158),$C1158,$C1158+1))</f>
        <v>167</v>
      </c>
      <c r="D1159" t="s">
        <v>561</v>
      </c>
      <c r="E1159">
        <v>3904</v>
      </c>
      <c r="H1159" t="s">
        <v>6019</v>
      </c>
      <c r="I1159" t="str">
        <f t="array" ref="I1159">IFERROR(_xlfn.XLOOKUP(Tabelle7[[#This Row],[NegotiationID]]&amp;"FinalAccept",Tabelle7[NegotiationID]&amp;Tabelle7[ActionType],Tabelle7[ActionType],,0),_xlfn.XLOOKUP(Tabelle7[[#This Row],[NegotiationID]]&amp;"FinalReject",Tabelle7[NegotiationID]&amp;Tabelle7[ActionType],Tabelle7[ActionType],,0))</f>
        <v>FinalAccept</v>
      </c>
      <c r="N1159">
        <v>21</v>
      </c>
      <c r="O1159">
        <v>1009</v>
      </c>
      <c r="P1159">
        <v>6</v>
      </c>
      <c r="Q1159" t="s">
        <v>6020</v>
      </c>
    </row>
    <row r="1160" ht="15" customHeight="1">
      <c r="A1160" t="e">
        <f t="shared" ca="1" si="502"/>
        <v>#VALUE!</v>
      </c>
      <c r="B1160" t="e">
        <f t="array" ref="B1160" ca="1">_xlfn.XLOOKUP(Tabelle7[[#This Row],[ExperimentID]]&amp;Tabelle7[[#This Row],[NegotiationID]]&amp;Tabelle7[[#This Row],[MessageID]],ALL_IN_ONE[ExperimentID]&amp;ALL_IN_ONE[NegotiationID]&amp;ALL_IN_ONE[MessageID],ALL_IN_ONE[Gesamt_ID],,0)</f>
        <v>#VALUE!</v>
      </c>
      <c r="C1160">
        <f>IF(AND($F1159=Tabelle7[[#This Row],[ReceiverID]],$G1159=Tabelle7[[#This Row],[SenderID]]),$C1159,IF(ISBLANK($G1159),$C1159,$C1159+1))</f>
        <v>167</v>
      </c>
      <c r="D1160" t="s">
        <v>561</v>
      </c>
      <c r="E1160">
        <v>8105</v>
      </c>
      <c r="F1160">
        <v>3906</v>
      </c>
      <c r="G1160">
        <v>3905</v>
      </c>
      <c r="H1160" t="s">
        <v>19</v>
      </c>
      <c r="I1160" t="str">
        <f t="array" ref="I1160">IFERROR(_xlfn.XLOOKUP(Tabelle7[[#This Row],[NegotiationID]]&amp;"FinalAccept",Tabelle7[NegotiationID]&amp;Tabelle7[ActionType],Tabelle7[ActionType],,0),_xlfn.XLOOKUP(Tabelle7[[#This Row],[NegotiationID]]&amp;"FinalReject",Tabelle7[NegotiationID]&amp;Tabelle7[ActionType],Tabelle7[ActionType],,0))</f>
        <v>FinalAccept</v>
      </c>
      <c r="J1160">
        <v>0.89600000000000002</v>
      </c>
      <c r="K1160">
        <v>0.1552</v>
      </c>
      <c r="L1160">
        <v>1.0511999999999999</v>
      </c>
      <c r="M1160">
        <v>0.74080000000000001</v>
      </c>
      <c r="N1160">
        <v>24</v>
      </c>
      <c r="O1160">
        <v>1009</v>
      </c>
      <c r="P1160">
        <v>6</v>
      </c>
      <c r="Q1160" s="3" t="s">
        <v>1423</v>
      </c>
    </row>
    <row r="1161" ht="15" customHeight="1">
      <c r="A1161" t="e">
        <f t="shared" ca="1" si="502"/>
        <v>#VALUE!</v>
      </c>
      <c r="B1161" t="e">
        <f t="array" ref="B1161" ca="1">_xlfn.XLOOKUP(Tabelle7[[#This Row],[ExperimentID]]&amp;Tabelle7[[#This Row],[NegotiationID]]&amp;Tabelle7[[#This Row],[MessageID]],ALL_IN_ONE[ExperimentID]&amp;ALL_IN_ONE[NegotiationID]&amp;ALL_IN_ONE[MessageID],ALL_IN_ONE[Gesamt_ID],,0)</f>
        <v>#VALUE!</v>
      </c>
      <c r="C1161">
        <f>IF(AND($F1160=Tabelle7[[#This Row],[ReceiverID]],$G1160=Tabelle7[[#This Row],[SenderID]]),$C1160,IF(ISBLANK($G1160),$C1160,$C1160+1))</f>
        <v>167</v>
      </c>
      <c r="D1161" t="s">
        <v>561</v>
      </c>
      <c r="E1161">
        <v>10964</v>
      </c>
      <c r="F1161">
        <v>3905</v>
      </c>
      <c r="G1161">
        <v>3906</v>
      </c>
      <c r="H1161" t="s">
        <v>31</v>
      </c>
      <c r="I1161" t="str">
        <f t="array" ref="I1161">IFERROR(_xlfn.XLOOKUP(Tabelle7[[#This Row],[NegotiationID]]&amp;"FinalAccept",Tabelle7[NegotiationID]&amp;Tabelle7[ActionType],Tabelle7[ActionType],,0),_xlfn.XLOOKUP(Tabelle7[[#This Row],[NegotiationID]]&amp;"FinalReject",Tabelle7[NegotiationID]&amp;Tabelle7[ActionType],Tabelle7[ActionType],,0))</f>
        <v>FinalAccept</v>
      </c>
      <c r="J1161">
        <v>0.68620000000000003</v>
      </c>
      <c r="K1161">
        <v>0.18440000000000001</v>
      </c>
      <c r="L1161">
        <v>0.87060000000000004</v>
      </c>
      <c r="M1161">
        <v>0.50180000000000002</v>
      </c>
      <c r="N1161">
        <v>332</v>
      </c>
      <c r="O1161">
        <v>1009</v>
      </c>
      <c r="P1161">
        <v>6</v>
      </c>
      <c r="Q1161" s="3" t="s">
        <v>1417</v>
      </c>
    </row>
    <row r="1162" ht="15" customHeight="1">
      <c r="A1162" t="e">
        <f t="shared" ca="1" si="502"/>
        <v>#VALUE!</v>
      </c>
      <c r="B1162" t="e">
        <f t="array" ref="B1162" ca="1">_xlfn.XLOOKUP(Tabelle7[[#This Row],[ExperimentID]]&amp;Tabelle7[[#This Row],[NegotiationID]]&amp;Tabelle7[[#This Row],[MessageID]],ALL_IN_ONE[ExperimentID]&amp;ALL_IN_ONE[NegotiationID]&amp;ALL_IN_ONE[MessageID],ALL_IN_ONE[Gesamt_ID],,0)</f>
        <v>#VALUE!</v>
      </c>
      <c r="C1162">
        <f>IF(AND($F1161=Tabelle7[[#This Row],[ReceiverID]],$G1161=Tabelle7[[#This Row],[SenderID]]),$C1161,IF(ISBLANK($G1161),$C1161,$C1161+1))</f>
        <v>167</v>
      </c>
      <c r="D1162" t="s">
        <v>561</v>
      </c>
      <c r="E1162">
        <v>11198</v>
      </c>
      <c r="F1162">
        <v>3906</v>
      </c>
      <c r="G1162">
        <v>3905</v>
      </c>
      <c r="H1162" t="s">
        <v>31</v>
      </c>
      <c r="I1162" t="str">
        <f t="array" ref="I1162">IFERROR(_xlfn.XLOOKUP(Tabelle7[[#This Row],[NegotiationID]]&amp;"FinalAccept",Tabelle7[NegotiationID]&amp;Tabelle7[ActionType],Tabelle7[ActionType],,0),_xlfn.XLOOKUP(Tabelle7[[#This Row],[NegotiationID]]&amp;"FinalReject",Tabelle7[NegotiationID]&amp;Tabelle7[ActionType],Tabelle7[ActionType],,0))</f>
        <v>FinalAccept</v>
      </c>
      <c r="J1162">
        <v>0.85599999999999998</v>
      </c>
      <c r="K1162">
        <v>0.157</v>
      </c>
      <c r="L1162">
        <v>1.0129999999999999</v>
      </c>
      <c r="M1162">
        <v>0.69899999999999995</v>
      </c>
      <c r="N1162">
        <v>370</v>
      </c>
      <c r="O1162">
        <v>1009</v>
      </c>
      <c r="P1162">
        <v>6</v>
      </c>
      <c r="Q1162" s="3" t="s">
        <v>1424</v>
      </c>
    </row>
    <row r="1163" ht="15" customHeight="1">
      <c r="A1163" t="e">
        <f t="shared" ca="1" si="502"/>
        <v>#VALUE!</v>
      </c>
      <c r="B1163" t="e">
        <f t="array" ref="B1163" ca="1">_xlfn.XLOOKUP(Tabelle7[[#This Row],[ExperimentID]]&amp;Tabelle7[[#This Row],[NegotiationID]]&amp;Tabelle7[[#This Row],[MessageID]],ALL_IN_ONE[ExperimentID]&amp;ALL_IN_ONE[NegotiationID]&amp;ALL_IN_ONE[MessageID],ALL_IN_ONE[Gesamt_ID],,0)</f>
        <v>#VALUE!</v>
      </c>
      <c r="C1163">
        <f>IF(AND($F1162=Tabelle7[[#This Row],[ReceiverID]],$G1162=Tabelle7[[#This Row],[SenderID]]),$C1162,IF(ISBLANK($G1162),$C1162,$C1162+1))</f>
        <v>167</v>
      </c>
      <c r="D1163" t="s">
        <v>561</v>
      </c>
      <c r="E1163">
        <v>11437</v>
      </c>
      <c r="F1163">
        <v>3905</v>
      </c>
      <c r="G1163">
        <v>3906</v>
      </c>
      <c r="H1163" t="s">
        <v>31</v>
      </c>
      <c r="I1163" t="str">
        <f t="array" ref="I1163">IFERROR(_xlfn.XLOOKUP(Tabelle7[[#This Row],[NegotiationID]]&amp;"FinalAccept",Tabelle7[NegotiationID]&amp;Tabelle7[ActionType],Tabelle7[ActionType],,0),_xlfn.XLOOKUP(Tabelle7[[#This Row],[NegotiationID]]&amp;"FinalReject",Tabelle7[NegotiationID]&amp;Tabelle7[ActionType],Tabelle7[ActionType],,0))</f>
        <v>FinalAccept</v>
      </c>
      <c r="J1163">
        <v>0.42899999999999999</v>
      </c>
      <c r="K1163">
        <v>0.56279999999999997</v>
      </c>
      <c r="L1163">
        <v>0.99180000000000001</v>
      </c>
      <c r="M1163">
        <v>0.1338</v>
      </c>
      <c r="N1163">
        <v>233</v>
      </c>
      <c r="O1163">
        <v>1009</v>
      </c>
      <c r="P1163">
        <v>6</v>
      </c>
      <c r="Q1163" s="3" t="s">
        <v>1425</v>
      </c>
    </row>
    <row r="1164" ht="15" customHeight="1">
      <c r="A1164" t="e">
        <f t="shared" ca="1" si="502"/>
        <v>#VALUE!</v>
      </c>
      <c r="B1164" t="e">
        <f t="array" ref="B1164" ca="1">_xlfn.XLOOKUP(Tabelle7[[#This Row],[ExperimentID]]&amp;Tabelle7[[#This Row],[NegotiationID]]&amp;Tabelle7[[#This Row],[MessageID]],ALL_IN_ONE[ExperimentID]&amp;ALL_IN_ONE[NegotiationID]&amp;ALL_IN_ONE[MessageID],ALL_IN_ONE[Gesamt_ID],,0)</f>
        <v>#VALUE!</v>
      </c>
      <c r="C1164">
        <f>IF(AND($F1163=Tabelle7[[#This Row],[ReceiverID]],$G1163=Tabelle7[[#This Row],[SenderID]]),$C1163,IF(ISBLANK($G1163),$C1163,$C1163+1))</f>
        <v>167</v>
      </c>
      <c r="D1164" t="s">
        <v>561</v>
      </c>
      <c r="E1164">
        <v>11761</v>
      </c>
      <c r="F1164">
        <v>3906</v>
      </c>
      <c r="G1164">
        <v>3905</v>
      </c>
      <c r="H1164" t="s">
        <v>20</v>
      </c>
      <c r="I1164" t="str">
        <f t="array" ref="I1164">IFERROR(_xlfn.XLOOKUP(Tabelle7[[#This Row],[NegotiationID]]&amp;"FinalAccept",Tabelle7[NegotiationID]&amp;Tabelle7[ActionType],Tabelle7[ActionType],,0),_xlfn.XLOOKUP(Tabelle7[[#This Row],[NegotiationID]]&amp;"FinalReject",Tabelle7[NegotiationID]&amp;Tabelle7[ActionType],Tabelle7[ActionType],,0))</f>
        <v>FinalAccept</v>
      </c>
      <c r="J1164">
        <v>0.56279999999999997</v>
      </c>
      <c r="K1164">
        <v>0.42899999999999999</v>
      </c>
      <c r="L1164">
        <v>0.99180000000000001</v>
      </c>
      <c r="M1164">
        <v>0.1338</v>
      </c>
      <c r="N1164">
        <v>29</v>
      </c>
      <c r="O1164">
        <v>1009</v>
      </c>
      <c r="P1164">
        <v>6</v>
      </c>
      <c r="Q1164" s="3" t="s">
        <v>1426</v>
      </c>
    </row>
    <row r="1165" ht="15" hidden="1" customHeight="1">
      <c r="A1165" t="e">
        <f t="shared" ca="1" si="502"/>
        <v>#VALUE!</v>
      </c>
      <c r="B1165" t="e">
        <f t="array" ref="B1165" ca="1">_xlfn.XLOOKUP(Tabelle7[[#This Row],[ExperimentID]]&amp;Tabelle7[[#This Row],[NegotiationID]]&amp;Tabelle7[[#This Row],[MessageID]],ALL_IN_ONE[ExperimentID]&amp;ALL_IN_ONE[NegotiationID]&amp;ALL_IN_ONE[MessageID],ALL_IN_ONE[Gesamt_ID],,0)</f>
        <v>#VALUE!</v>
      </c>
      <c r="C1165">
        <f>IF(AND($F1164=Tabelle7[[#This Row],[ReceiverID]],$G1164=Tabelle7[[#This Row],[SenderID]]),$C1164,IF(ISBLANK($G1164),$C1164,$C1164+1))</f>
        <v>168</v>
      </c>
      <c r="D1165" t="s">
        <v>561</v>
      </c>
      <c r="E1165">
        <v>3932</v>
      </c>
      <c r="H1165" t="s">
        <v>6019</v>
      </c>
      <c r="I1165" t="str">
        <f t="array" ref="I1165">IFERROR(_xlfn.XLOOKUP(Tabelle7[[#This Row],[NegotiationID]]&amp;"FinalAccept",Tabelle7[NegotiationID]&amp;Tabelle7[ActionType],Tabelle7[ActionType],,0),_xlfn.XLOOKUP(Tabelle7[[#This Row],[NegotiationID]]&amp;"FinalReject",Tabelle7[NegotiationID]&amp;Tabelle7[ActionType],Tabelle7[ActionType],,0))</f>
        <v>FinalAccept</v>
      </c>
      <c r="N1165">
        <v>21</v>
      </c>
      <c r="O1165">
        <v>1862</v>
      </c>
      <c r="P1165">
        <v>9</v>
      </c>
      <c r="Q1165" t="s">
        <v>6020</v>
      </c>
    </row>
    <row r="1166" ht="15" customHeight="1">
      <c r="A1166" t="e">
        <f t="shared" ca="1" si="502"/>
        <v>#VALUE!</v>
      </c>
      <c r="B1166" t="e">
        <f t="array" ref="B1166" ca="1">_xlfn.XLOOKUP(Tabelle7[[#This Row],[ExperimentID]]&amp;Tabelle7[[#This Row],[NegotiationID]]&amp;Tabelle7[[#This Row],[MessageID]],ALL_IN_ONE[ExperimentID]&amp;ALL_IN_ONE[NegotiationID]&amp;ALL_IN_ONE[MessageID],ALL_IN_ONE[Gesamt_ID],,0)</f>
        <v>#VALUE!</v>
      </c>
      <c r="C1166">
        <f>IF(AND($F1165=Tabelle7[[#This Row],[ReceiverID]],$G1165=Tabelle7[[#This Row],[SenderID]]),$C1165,IF(ISBLANK($G1165),$C1165,$C1165+1))</f>
        <v>168</v>
      </c>
      <c r="D1166" t="s">
        <v>561</v>
      </c>
      <c r="E1166">
        <v>8628</v>
      </c>
      <c r="F1166">
        <v>3934</v>
      </c>
      <c r="G1166">
        <v>3933</v>
      </c>
      <c r="H1166" t="s">
        <v>19</v>
      </c>
      <c r="I1166" t="str">
        <f t="array" ref="I1166">IFERROR(_xlfn.XLOOKUP(Tabelle7[[#This Row],[NegotiationID]]&amp;"FinalAccept",Tabelle7[NegotiationID]&amp;Tabelle7[ActionType],Tabelle7[ActionType],,0),_xlfn.XLOOKUP(Tabelle7[[#This Row],[NegotiationID]]&amp;"FinalReject",Tabelle7[NegotiationID]&amp;Tabelle7[ActionType],Tabelle7[ActionType],,0))</f>
        <v>FinalAccept</v>
      </c>
      <c r="J1166">
        <v>1</v>
      </c>
      <c r="K1166">
        <v>0.57399999999999995</v>
      </c>
      <c r="L1166">
        <v>1.5740000000000001</v>
      </c>
      <c r="M1166">
        <v>0.42599999999999999</v>
      </c>
      <c r="N1166">
        <v>203</v>
      </c>
      <c r="O1166">
        <v>1862</v>
      </c>
      <c r="P1166">
        <v>9</v>
      </c>
      <c r="Q1166" s="3" t="s">
        <v>1427</v>
      </c>
    </row>
    <row r="1167" ht="15" customHeight="1">
      <c r="A1167" t="e">
        <f t="shared" ca="1" si="502"/>
        <v>#VALUE!</v>
      </c>
      <c r="B1167" t="e">
        <f t="array" ref="B1167" ca="1">_xlfn.XLOOKUP(Tabelle7[[#This Row],[ExperimentID]]&amp;Tabelle7[[#This Row],[NegotiationID]]&amp;Tabelle7[[#This Row],[MessageID]],ALL_IN_ONE[ExperimentID]&amp;ALL_IN_ONE[NegotiationID]&amp;ALL_IN_ONE[MessageID],ALL_IN_ONE[Gesamt_ID],,0)</f>
        <v>#VALUE!</v>
      </c>
      <c r="C1167">
        <f>IF(AND($F1166=Tabelle7[[#This Row],[ReceiverID]],$G1166=Tabelle7[[#This Row],[SenderID]]),$C1166,IF(ISBLANK($G1166),$C1166,$C1166+1))</f>
        <v>168</v>
      </c>
      <c r="D1167" t="s">
        <v>561</v>
      </c>
      <c r="E1167">
        <v>9408</v>
      </c>
      <c r="F1167">
        <v>3933</v>
      </c>
      <c r="G1167">
        <v>3934</v>
      </c>
      <c r="H1167" t="s">
        <v>31</v>
      </c>
      <c r="I1167" t="str">
        <f t="array" ref="I1167">IFERROR(_xlfn.XLOOKUP(Tabelle7[[#This Row],[NegotiationID]]&amp;"FinalAccept",Tabelle7[NegotiationID]&amp;Tabelle7[ActionType],Tabelle7[ActionType],,0),_xlfn.XLOOKUP(Tabelle7[[#This Row],[NegotiationID]]&amp;"FinalReject",Tabelle7[NegotiationID]&amp;Tabelle7[ActionType],Tabelle7[ActionType],,0))</f>
        <v>FinalAccept</v>
      </c>
      <c r="J1167">
        <v>0.89759999999999995</v>
      </c>
      <c r="K1167">
        <v>0.41880000000000001</v>
      </c>
      <c r="L1167">
        <v>1.3164</v>
      </c>
      <c r="M1167">
        <v>0.4788</v>
      </c>
      <c r="N1167">
        <v>293</v>
      </c>
      <c r="O1167">
        <v>1862</v>
      </c>
      <c r="P1167">
        <v>9</v>
      </c>
      <c r="Q1167" s="3" t="s">
        <v>1428</v>
      </c>
    </row>
    <row r="1168" ht="15" customHeight="1">
      <c r="A1168" t="e">
        <f t="shared" ca="1" si="502"/>
        <v>#VALUE!</v>
      </c>
      <c r="B1168" t="e">
        <f t="array" ref="B1168" ca="1">_xlfn.XLOOKUP(Tabelle7[[#This Row],[ExperimentID]]&amp;Tabelle7[[#This Row],[NegotiationID]]&amp;Tabelle7[[#This Row],[MessageID]],ALL_IN_ONE[ExperimentID]&amp;ALL_IN_ONE[NegotiationID]&amp;ALL_IN_ONE[MessageID],ALL_IN_ONE[Gesamt_ID],,0)</f>
        <v>#VALUE!</v>
      </c>
      <c r="C1168">
        <f>IF(AND($F1167=Tabelle7[[#This Row],[ReceiverID]],$G1167=Tabelle7[[#This Row],[SenderID]]),$C1167,IF(ISBLANK($G1167),$C1167,$C1167+1))</f>
        <v>168</v>
      </c>
      <c r="D1168" t="s">
        <v>561</v>
      </c>
      <c r="E1168">
        <v>9660</v>
      </c>
      <c r="F1168">
        <v>3934</v>
      </c>
      <c r="G1168">
        <v>3933</v>
      </c>
      <c r="H1168" t="s">
        <v>31</v>
      </c>
      <c r="I1168" t="str">
        <f t="array" ref="I1168">IFERROR(_xlfn.XLOOKUP(Tabelle7[[#This Row],[NegotiationID]]&amp;"FinalAccept",Tabelle7[NegotiationID]&amp;Tabelle7[ActionType],Tabelle7[ActionType],,0),_xlfn.XLOOKUP(Tabelle7[[#This Row],[NegotiationID]]&amp;"FinalReject",Tabelle7[NegotiationID]&amp;Tabelle7[ActionType],Tabelle7[ActionType],,0))</f>
        <v>FinalAccept</v>
      </c>
      <c r="J1168">
        <v>0.78559999999999997</v>
      </c>
      <c r="K1168">
        <v>0.21299999999999999</v>
      </c>
      <c r="L1168">
        <v>0.99860000000000004</v>
      </c>
      <c r="M1168">
        <v>0.5726</v>
      </c>
      <c r="N1168">
        <v>311</v>
      </c>
      <c r="O1168">
        <v>1862</v>
      </c>
      <c r="P1168">
        <v>9</v>
      </c>
      <c r="Q1168" s="3" t="s">
        <v>1429</v>
      </c>
    </row>
    <row r="1169" ht="15" customHeight="1">
      <c r="A1169" t="e">
        <f t="shared" ca="1" si="502"/>
        <v>#VALUE!</v>
      </c>
      <c r="B1169" t="e">
        <f t="array" ref="B1169" ca="1">_xlfn.XLOOKUP(Tabelle7[[#This Row],[ExperimentID]]&amp;Tabelle7[[#This Row],[NegotiationID]]&amp;Tabelle7[[#This Row],[MessageID]],ALL_IN_ONE[ExperimentID]&amp;ALL_IN_ONE[NegotiationID]&amp;ALL_IN_ONE[MessageID],ALL_IN_ONE[Gesamt_ID],,0)</f>
        <v>#VALUE!</v>
      </c>
      <c r="C1169">
        <f>IF(AND($F1168=Tabelle7[[#This Row],[ReceiverID]],$G1168=Tabelle7[[#This Row],[SenderID]]),$C1168,IF(ISBLANK($G1168),$C1168,$C1168+1))</f>
        <v>168</v>
      </c>
      <c r="D1169" t="s">
        <v>561</v>
      </c>
      <c r="E1169">
        <v>10776</v>
      </c>
      <c r="F1169">
        <v>3933</v>
      </c>
      <c r="G1169">
        <v>3934</v>
      </c>
      <c r="H1169" t="s">
        <v>31</v>
      </c>
      <c r="I1169" t="str">
        <f t="array" ref="I1169">IFERROR(_xlfn.XLOOKUP(Tabelle7[[#This Row],[NegotiationID]]&amp;"FinalAccept",Tabelle7[NegotiationID]&amp;Tabelle7[ActionType],Tabelle7[ActionType],,0),_xlfn.XLOOKUP(Tabelle7[[#This Row],[NegotiationID]]&amp;"FinalReject",Tabelle7[NegotiationID]&amp;Tabelle7[ActionType],Tabelle7[ActionType],,0))</f>
        <v>FinalAccept</v>
      </c>
      <c r="J1169">
        <v>0.51219999999999999</v>
      </c>
      <c r="K1169">
        <v>0.31240000000000001</v>
      </c>
      <c r="L1169">
        <v>0.8246</v>
      </c>
      <c r="M1169">
        <v>0.19980000000000001</v>
      </c>
      <c r="N1169">
        <v>364</v>
      </c>
      <c r="O1169">
        <v>1862</v>
      </c>
      <c r="P1169">
        <v>9</v>
      </c>
      <c r="Q1169" s="3" t="s">
        <v>1430</v>
      </c>
    </row>
    <row r="1170" ht="15" customHeight="1">
      <c r="A1170" t="e">
        <f t="shared" ca="1" si="502"/>
        <v>#VALUE!</v>
      </c>
      <c r="B1170" t="e">
        <f t="array" ref="B1170" ca="1">_xlfn.XLOOKUP(Tabelle7[[#This Row],[ExperimentID]]&amp;Tabelle7[[#This Row],[NegotiationID]]&amp;Tabelle7[[#This Row],[MessageID]],ALL_IN_ONE[ExperimentID]&amp;ALL_IN_ONE[NegotiationID]&amp;ALL_IN_ONE[MessageID],ALL_IN_ONE[Gesamt_ID],,0)</f>
        <v>#VALUE!</v>
      </c>
      <c r="C1170">
        <f>IF(AND($F1169=Tabelle7[[#This Row],[ReceiverID]],$G1169=Tabelle7[[#This Row],[SenderID]]),$C1169,IF(ISBLANK($G1169),$C1169,$C1169+1))</f>
        <v>168</v>
      </c>
      <c r="D1170" t="s">
        <v>561</v>
      </c>
      <c r="E1170">
        <v>11602</v>
      </c>
      <c r="F1170">
        <v>3934</v>
      </c>
      <c r="G1170">
        <v>3933</v>
      </c>
      <c r="H1170" t="s">
        <v>31</v>
      </c>
      <c r="I1170" t="str">
        <f t="array" ref="I1170">IFERROR(_xlfn.XLOOKUP(Tabelle7[[#This Row],[NegotiationID]]&amp;"FinalAccept",Tabelle7[NegotiationID]&amp;Tabelle7[ActionType],Tabelle7[ActionType],,0),_xlfn.XLOOKUP(Tabelle7[[#This Row],[NegotiationID]]&amp;"FinalReject",Tabelle7[NegotiationID]&amp;Tabelle7[ActionType],Tabelle7[ActionType],,0))</f>
        <v>FinalAccept</v>
      </c>
      <c r="J1170">
        <v>0.78400000000000003</v>
      </c>
      <c r="K1170">
        <v>0.183</v>
      </c>
      <c r="L1170">
        <v>0.96699999999999997</v>
      </c>
      <c r="M1170">
        <v>0.60099999999999998</v>
      </c>
      <c r="N1170">
        <v>341</v>
      </c>
      <c r="O1170">
        <v>1862</v>
      </c>
      <c r="P1170">
        <v>9</v>
      </c>
      <c r="Q1170" s="3" t="s">
        <v>1431</v>
      </c>
    </row>
    <row r="1171" ht="15" customHeight="1">
      <c r="A1171" t="e">
        <f t="shared" ca="1" si="502"/>
        <v>#VALUE!</v>
      </c>
      <c r="B1171" t="e">
        <f t="array" ref="B1171" ca="1">_xlfn.XLOOKUP(Tabelle7[[#This Row],[ExperimentID]]&amp;Tabelle7[[#This Row],[NegotiationID]]&amp;Tabelle7[[#This Row],[MessageID]],ALL_IN_ONE[ExperimentID]&amp;ALL_IN_ONE[NegotiationID]&amp;ALL_IN_ONE[MessageID],ALL_IN_ONE[Gesamt_ID],,0)</f>
        <v>#VALUE!</v>
      </c>
      <c r="C1171">
        <f>IF(AND($F1170=Tabelle7[[#This Row],[ReceiverID]],$G1170=Tabelle7[[#This Row],[SenderID]]),$C1170,IF(ISBLANK($G1170),$C1170,$C1170+1))</f>
        <v>168</v>
      </c>
      <c r="D1171" t="s">
        <v>561</v>
      </c>
      <c r="E1171">
        <v>12443</v>
      </c>
      <c r="F1171">
        <v>3933</v>
      </c>
      <c r="G1171">
        <v>3934</v>
      </c>
      <c r="H1171" t="s">
        <v>31</v>
      </c>
      <c r="I1171" t="str">
        <f t="array" ref="I1171">IFERROR(_xlfn.XLOOKUP(Tabelle7[[#This Row],[NegotiationID]]&amp;"FinalAccept",Tabelle7[NegotiationID]&amp;Tabelle7[ActionType],Tabelle7[ActionType],,0),_xlfn.XLOOKUP(Tabelle7[[#This Row],[NegotiationID]]&amp;"FinalReject",Tabelle7[NegotiationID]&amp;Tabelle7[ActionType],Tabelle7[ActionType],,0))</f>
        <v>FinalAccept</v>
      </c>
      <c r="J1171">
        <v>0.51400000000000001</v>
      </c>
      <c r="K1171">
        <v>0.43980000000000002</v>
      </c>
      <c r="L1171">
        <v>0.95379999999999998</v>
      </c>
      <c r="M1171">
        <v>0.074200000000000002</v>
      </c>
      <c r="N1171">
        <v>117</v>
      </c>
      <c r="O1171">
        <v>1862</v>
      </c>
      <c r="P1171">
        <v>9</v>
      </c>
      <c r="Q1171" s="3" t="s">
        <v>1432</v>
      </c>
    </row>
    <row r="1172" ht="15" customHeight="1">
      <c r="A1172" t="e">
        <f t="shared" ca="1" si="502"/>
        <v>#VALUE!</v>
      </c>
      <c r="B1172" t="e">
        <f t="array" ref="B1172" ca="1">_xlfn.XLOOKUP(Tabelle7[[#This Row],[ExperimentID]]&amp;Tabelle7[[#This Row],[NegotiationID]]&amp;Tabelle7[[#This Row],[MessageID]],ALL_IN_ONE[ExperimentID]&amp;ALL_IN_ONE[NegotiationID]&amp;ALL_IN_ONE[MessageID],ALL_IN_ONE[Gesamt_ID],,0)</f>
        <v>#VALUE!</v>
      </c>
      <c r="C1172">
        <f>IF(AND($F1171=Tabelle7[[#This Row],[ReceiverID]],$G1171=Tabelle7[[#This Row],[SenderID]]),$C1171,IF(ISBLANK($G1171),$C1171,$C1171+1))</f>
        <v>168</v>
      </c>
      <c r="D1172" t="s">
        <v>561</v>
      </c>
      <c r="E1172">
        <v>12597</v>
      </c>
      <c r="F1172">
        <v>3934</v>
      </c>
      <c r="G1172">
        <v>3933</v>
      </c>
      <c r="H1172" t="s">
        <v>31</v>
      </c>
      <c r="I1172" t="str">
        <f t="array" ref="I1172">IFERROR(_xlfn.XLOOKUP(Tabelle7[[#This Row],[NegotiationID]]&amp;"FinalAccept",Tabelle7[NegotiationID]&amp;Tabelle7[ActionType],Tabelle7[ActionType],,0),_xlfn.XLOOKUP(Tabelle7[[#This Row],[NegotiationID]]&amp;"FinalReject",Tabelle7[NegotiationID]&amp;Tabelle7[ActionType],Tabelle7[ActionType],,0))</f>
        <v>FinalAccept</v>
      </c>
      <c r="J1172">
        <v>0.58799999999999997</v>
      </c>
      <c r="K1172">
        <v>0.50919999999999999</v>
      </c>
      <c r="L1172">
        <v>1.0972</v>
      </c>
      <c r="M1172">
        <v>0.078799999999999995</v>
      </c>
      <c r="N1172">
        <v>124</v>
      </c>
      <c r="O1172">
        <v>1862</v>
      </c>
      <c r="P1172">
        <v>9</v>
      </c>
      <c r="Q1172" s="3" t="s">
        <v>1433</v>
      </c>
    </row>
    <row r="1173" ht="15" customHeight="1">
      <c r="A1173" t="e">
        <f t="shared" ca="1" si="502"/>
        <v>#VALUE!</v>
      </c>
      <c r="B1173" t="e">
        <f t="array" ref="B1173" ca="1">_xlfn.XLOOKUP(Tabelle7[[#This Row],[ExperimentID]]&amp;Tabelle7[[#This Row],[NegotiationID]]&amp;Tabelle7[[#This Row],[MessageID]],ALL_IN_ONE[ExperimentID]&amp;ALL_IN_ONE[NegotiationID]&amp;ALL_IN_ONE[MessageID],ALL_IN_ONE[Gesamt_ID],,0)</f>
        <v>#VALUE!</v>
      </c>
      <c r="C1173">
        <f>IF(AND($F1172=Tabelle7[[#This Row],[ReceiverID]],$G1172=Tabelle7[[#This Row],[SenderID]]),$C1172,IF(ISBLANK($G1172),$C1172,$C1172+1))</f>
        <v>168</v>
      </c>
      <c r="D1173" t="s">
        <v>561</v>
      </c>
      <c r="E1173">
        <v>12663</v>
      </c>
      <c r="F1173">
        <v>3933</v>
      </c>
      <c r="G1173">
        <v>3934</v>
      </c>
      <c r="H1173" t="s">
        <v>20</v>
      </c>
      <c r="I1173" t="str">
        <f t="array" ref="I1173">IFERROR(_xlfn.XLOOKUP(Tabelle7[[#This Row],[NegotiationID]]&amp;"FinalAccept",Tabelle7[NegotiationID]&amp;Tabelle7[ActionType],Tabelle7[ActionType],,0),_xlfn.XLOOKUP(Tabelle7[[#This Row],[NegotiationID]]&amp;"FinalReject",Tabelle7[NegotiationID]&amp;Tabelle7[ActionType],Tabelle7[ActionType],,0))</f>
        <v>FinalAccept</v>
      </c>
      <c r="J1173">
        <v>0.50919999999999999</v>
      </c>
      <c r="K1173">
        <v>0.58799999999999997</v>
      </c>
      <c r="L1173">
        <v>1.0972</v>
      </c>
      <c r="M1173">
        <v>0.078799999999999995</v>
      </c>
      <c r="N1173">
        <v>88</v>
      </c>
      <c r="O1173">
        <v>1862</v>
      </c>
      <c r="P1173">
        <v>9</v>
      </c>
      <c r="Q1173" s="3" t="s">
        <v>1434</v>
      </c>
    </row>
    <row r="1174" ht="15" hidden="1" customHeight="1">
      <c r="A1174" t="e">
        <f t="shared" ca="1" si="502"/>
        <v>#VALUE!</v>
      </c>
      <c r="B1174" t="e">
        <f t="array" ref="B1174" ca="1">_xlfn.XLOOKUP(Tabelle7[[#This Row],[ExperimentID]]&amp;Tabelle7[[#This Row],[NegotiationID]]&amp;Tabelle7[[#This Row],[MessageID]],ALL_IN_ONE[ExperimentID]&amp;ALL_IN_ONE[NegotiationID]&amp;ALL_IN_ONE[MessageID],ALL_IN_ONE[Gesamt_ID],,0)</f>
        <v>#VALUE!</v>
      </c>
      <c r="C1174">
        <f>IF(AND($F1173=Tabelle7[[#This Row],[ReceiverID]],$G1173=Tabelle7[[#This Row],[SenderID]]),$C1173,IF(ISBLANK($G1173),$C1173,$C1173+1))</f>
        <v>169</v>
      </c>
      <c r="D1174" t="s">
        <v>561</v>
      </c>
      <c r="E1174">
        <v>3960</v>
      </c>
      <c r="H1174" t="s">
        <v>6019</v>
      </c>
      <c r="I1174" t="str">
        <f t="array" ref="I1174">IFERROR(_xlfn.XLOOKUP(Tabelle7[[#This Row],[NegotiationID]]&amp;"FinalAccept",Tabelle7[NegotiationID]&amp;Tabelle7[ActionType],Tabelle7[ActionType],,0),_xlfn.XLOOKUP(Tabelle7[[#This Row],[NegotiationID]]&amp;"FinalReject",Tabelle7[NegotiationID]&amp;Tabelle7[ActionType],Tabelle7[ActionType],,0))</f>
        <v>FinalAccept</v>
      </c>
      <c r="N1174">
        <v>21</v>
      </c>
      <c r="O1174">
        <v>1010</v>
      </c>
      <c r="P1174">
        <v>8</v>
      </c>
      <c r="Q1174" t="s">
        <v>6020</v>
      </c>
    </row>
    <row r="1175" ht="15" customHeight="1">
      <c r="A1175" t="e">
        <f t="shared" ca="1" si="502"/>
        <v>#VALUE!</v>
      </c>
      <c r="B1175" t="e">
        <f t="array" ref="B1175" ca="1">_xlfn.XLOOKUP(Tabelle7[[#This Row],[ExperimentID]]&amp;Tabelle7[[#This Row],[NegotiationID]]&amp;Tabelle7[[#This Row],[MessageID]],ALL_IN_ONE[ExperimentID]&amp;ALL_IN_ONE[NegotiationID]&amp;ALL_IN_ONE[MessageID],ALL_IN_ONE[Gesamt_ID],,0)</f>
        <v>#VALUE!</v>
      </c>
      <c r="C1175">
        <f>IF(AND($F1174=Tabelle7[[#This Row],[ReceiverID]],$G1174=Tabelle7[[#This Row],[SenderID]]),$C1174,IF(ISBLANK($G1174),$C1174,$C1174+1))</f>
        <v>169</v>
      </c>
      <c r="D1175" t="s">
        <v>561</v>
      </c>
      <c r="E1175">
        <v>7989</v>
      </c>
      <c r="F1175">
        <v>3962</v>
      </c>
      <c r="G1175">
        <v>3961</v>
      </c>
      <c r="H1175" t="s">
        <v>19</v>
      </c>
      <c r="I1175" t="str">
        <f t="array" ref="I1175">IFERROR(_xlfn.XLOOKUP(Tabelle7[[#This Row],[NegotiationID]]&amp;"FinalAccept",Tabelle7[NegotiationID]&amp;Tabelle7[ActionType],Tabelle7[ActionType],,0),_xlfn.XLOOKUP(Tabelle7[[#This Row],[NegotiationID]]&amp;"FinalReject",Tabelle7[NegotiationID]&amp;Tabelle7[ActionType],Tabelle7[ActionType],,0))</f>
        <v>FinalAccept</v>
      </c>
      <c r="J1175">
        <v>0.89019999999999999</v>
      </c>
      <c r="K1175">
        <v>0.078</v>
      </c>
      <c r="L1175">
        <v>0.96819999999999995</v>
      </c>
      <c r="M1175">
        <v>0.81220000000000003</v>
      </c>
      <c r="N1175">
        <v>117</v>
      </c>
      <c r="O1175">
        <v>1010</v>
      </c>
      <c r="P1175">
        <v>8</v>
      </c>
      <c r="Q1175" s="3" t="s">
        <v>1435</v>
      </c>
    </row>
    <row r="1176" ht="15" customHeight="1">
      <c r="A1176" t="e">
        <f t="shared" ca="1" si="502"/>
        <v>#VALUE!</v>
      </c>
      <c r="B1176" t="e">
        <f t="array" ref="B1176" ca="1">_xlfn.XLOOKUP(Tabelle7[[#This Row],[ExperimentID]]&amp;Tabelle7[[#This Row],[NegotiationID]]&amp;Tabelle7[[#This Row],[MessageID]],ALL_IN_ONE[ExperimentID]&amp;ALL_IN_ONE[NegotiationID]&amp;ALL_IN_ONE[MessageID],ALL_IN_ONE[Gesamt_ID],,0)</f>
        <v>#VALUE!</v>
      </c>
      <c r="C1176">
        <f>IF(AND($F1175=Tabelle7[[#This Row],[ReceiverID]],$G1175=Tabelle7[[#This Row],[SenderID]]),$C1175,IF(ISBLANK($G1175),$C1175,$C1175+1))</f>
        <v>169</v>
      </c>
      <c r="D1176" t="s">
        <v>561</v>
      </c>
      <c r="E1176">
        <v>9406</v>
      </c>
      <c r="F1176">
        <v>3961</v>
      </c>
      <c r="G1176">
        <v>3962</v>
      </c>
      <c r="H1176" t="s">
        <v>31</v>
      </c>
      <c r="I1176" t="str">
        <f t="array" ref="I1176">IFERROR(_xlfn.XLOOKUP(Tabelle7[[#This Row],[NegotiationID]]&amp;"FinalAccept",Tabelle7[NegotiationID]&amp;Tabelle7[ActionType],Tabelle7[ActionType],,0),_xlfn.XLOOKUP(Tabelle7[[#This Row],[NegotiationID]]&amp;"FinalReject",Tabelle7[NegotiationID]&amp;Tabelle7[ActionType],Tabelle7[ActionType],,0))</f>
        <v>FinalAccept</v>
      </c>
      <c r="J1176">
        <v>0.73999999999999999</v>
      </c>
      <c r="K1176">
        <v>0.25380000000000003</v>
      </c>
      <c r="L1176">
        <v>0.99380000000000002</v>
      </c>
      <c r="M1176">
        <v>0.48620000000000002</v>
      </c>
      <c r="N1176">
        <v>216</v>
      </c>
      <c r="O1176">
        <v>1010</v>
      </c>
      <c r="P1176">
        <v>8</v>
      </c>
      <c r="Q1176" s="3" t="s">
        <v>1436</v>
      </c>
    </row>
    <row r="1177" ht="15" customHeight="1">
      <c r="A1177" t="e">
        <f t="shared" ca="1" si="502"/>
        <v>#VALUE!</v>
      </c>
      <c r="B1177" t="e">
        <f t="array" ref="B1177" ca="1">_xlfn.XLOOKUP(Tabelle7[[#This Row],[ExperimentID]]&amp;Tabelle7[[#This Row],[NegotiationID]]&amp;Tabelle7[[#This Row],[MessageID]],ALL_IN_ONE[ExperimentID]&amp;ALL_IN_ONE[NegotiationID]&amp;ALL_IN_ONE[MessageID],ALL_IN_ONE[Gesamt_ID],,0)</f>
        <v>#VALUE!</v>
      </c>
      <c r="C1177">
        <f>IF(AND($F1176=Tabelle7[[#This Row],[ReceiverID]],$G1176=Tabelle7[[#This Row],[SenderID]]),$C1176,IF(ISBLANK($G1176),$C1176,$C1176+1))</f>
        <v>169</v>
      </c>
      <c r="D1177" t="s">
        <v>561</v>
      </c>
      <c r="E1177">
        <v>9458</v>
      </c>
      <c r="F1177">
        <v>3962</v>
      </c>
      <c r="G1177">
        <v>3961</v>
      </c>
      <c r="H1177" t="s">
        <v>31</v>
      </c>
      <c r="I1177" t="str">
        <f t="array" ref="I1177">IFERROR(_xlfn.XLOOKUP(Tabelle7[[#This Row],[NegotiationID]]&amp;"FinalAccept",Tabelle7[NegotiationID]&amp;Tabelle7[ActionType],Tabelle7[ActionType],,0),_xlfn.XLOOKUP(Tabelle7[[#This Row],[NegotiationID]]&amp;"FinalReject",Tabelle7[NegotiationID]&amp;Tabelle7[ActionType],Tabelle7[ActionType],,0))</f>
        <v>FinalAccept</v>
      </c>
      <c r="J1177">
        <v>0.70420000000000005</v>
      </c>
      <c r="K1177">
        <v>0.30399999999999999</v>
      </c>
      <c r="L1177">
        <v>1.0082</v>
      </c>
      <c r="M1177">
        <v>0.4002</v>
      </c>
      <c r="N1177">
        <v>164</v>
      </c>
      <c r="O1177">
        <v>1010</v>
      </c>
      <c r="P1177">
        <v>8</v>
      </c>
      <c r="Q1177" s="3" t="s">
        <v>1437</v>
      </c>
    </row>
    <row r="1178" ht="15" customHeight="1">
      <c r="A1178" t="e">
        <f t="shared" ca="1" si="502"/>
        <v>#VALUE!</v>
      </c>
      <c r="B1178" t="e">
        <f t="array" ref="B1178" ca="1">_xlfn.XLOOKUP(Tabelle7[[#This Row],[ExperimentID]]&amp;Tabelle7[[#This Row],[NegotiationID]]&amp;Tabelle7[[#This Row],[MessageID]],ALL_IN_ONE[ExperimentID]&amp;ALL_IN_ONE[NegotiationID]&amp;ALL_IN_ONE[MessageID],ALL_IN_ONE[Gesamt_ID],,0)</f>
        <v>#VALUE!</v>
      </c>
      <c r="C1178">
        <f>IF(AND($F1177=Tabelle7[[#This Row],[ReceiverID]],$G1177=Tabelle7[[#This Row],[SenderID]]),$C1177,IF(ISBLANK($G1177),$C1177,$C1177+1))</f>
        <v>169</v>
      </c>
      <c r="D1178" t="s">
        <v>561</v>
      </c>
      <c r="E1178">
        <v>9482</v>
      </c>
      <c r="F1178">
        <v>3961</v>
      </c>
      <c r="G1178">
        <v>3962</v>
      </c>
      <c r="H1178" t="s">
        <v>31</v>
      </c>
      <c r="I1178" t="str">
        <f t="array" ref="I1178">IFERROR(_xlfn.XLOOKUP(Tabelle7[[#This Row],[NegotiationID]]&amp;"FinalAccept",Tabelle7[NegotiationID]&amp;Tabelle7[ActionType],Tabelle7[ActionType],,0),_xlfn.XLOOKUP(Tabelle7[[#This Row],[NegotiationID]]&amp;"FinalReject",Tabelle7[NegotiationID]&amp;Tabelle7[ActionType],Tabelle7[ActionType],,0))</f>
        <v>FinalAccept</v>
      </c>
      <c r="J1178">
        <v>0.75339999999999996</v>
      </c>
      <c r="K1178">
        <v>0.27500000000000002</v>
      </c>
      <c r="L1178">
        <v>1.0284</v>
      </c>
      <c r="M1178">
        <v>0.47839999999999999</v>
      </c>
      <c r="N1178">
        <v>168</v>
      </c>
      <c r="O1178">
        <v>1010</v>
      </c>
      <c r="P1178">
        <v>8</v>
      </c>
      <c r="Q1178" s="3" t="s">
        <v>1438</v>
      </c>
    </row>
    <row r="1179" ht="15" customHeight="1">
      <c r="A1179" t="e">
        <f t="shared" ca="1" si="502"/>
        <v>#VALUE!</v>
      </c>
      <c r="B1179" t="e">
        <f t="array" ref="B1179" ca="1">_xlfn.XLOOKUP(Tabelle7[[#This Row],[ExperimentID]]&amp;Tabelle7[[#This Row],[NegotiationID]]&amp;Tabelle7[[#This Row],[MessageID]],ALL_IN_ONE[ExperimentID]&amp;ALL_IN_ONE[NegotiationID]&amp;ALL_IN_ONE[MessageID],ALL_IN_ONE[Gesamt_ID],,0)</f>
        <v>#VALUE!</v>
      </c>
      <c r="C1179">
        <f>IF(AND($F1178=Tabelle7[[#This Row],[ReceiverID]],$G1178=Tabelle7[[#This Row],[SenderID]]),$C1178,IF(ISBLANK($G1178),$C1178,$C1178+1))</f>
        <v>169</v>
      </c>
      <c r="D1179" t="s">
        <v>561</v>
      </c>
      <c r="E1179">
        <v>9526</v>
      </c>
      <c r="F1179">
        <v>3962</v>
      </c>
      <c r="G1179">
        <v>3961</v>
      </c>
      <c r="H1179" t="s">
        <v>31</v>
      </c>
      <c r="I1179" t="str">
        <f t="array" ref="I1179">IFERROR(_xlfn.XLOOKUP(Tabelle7[[#This Row],[NegotiationID]]&amp;"FinalAccept",Tabelle7[NegotiationID]&amp;Tabelle7[ActionType],Tabelle7[ActionType],,0),_xlfn.XLOOKUP(Tabelle7[[#This Row],[NegotiationID]]&amp;"FinalReject",Tabelle7[NegotiationID]&amp;Tabelle7[ActionType],Tabelle7[ActionType],,0))</f>
        <v>FinalAccept</v>
      </c>
      <c r="J1179">
        <v>0.5282</v>
      </c>
      <c r="K1179">
        <v>0.48659999999999998</v>
      </c>
      <c r="L1179">
        <v>1.0147999999999999</v>
      </c>
      <c r="M1179">
        <v>0.041599999999999998</v>
      </c>
      <c r="N1179">
        <v>92</v>
      </c>
      <c r="O1179">
        <v>1010</v>
      </c>
      <c r="P1179">
        <v>8</v>
      </c>
      <c r="Q1179" s="3" t="s">
        <v>1439</v>
      </c>
    </row>
    <row r="1180" ht="15" customHeight="1">
      <c r="A1180" t="e">
        <f t="shared" ca="1" si="502"/>
        <v>#VALUE!</v>
      </c>
      <c r="B1180" t="e">
        <f t="array" ref="B1180" ca="1">_xlfn.XLOOKUP(Tabelle7[[#This Row],[ExperimentID]]&amp;Tabelle7[[#This Row],[NegotiationID]]&amp;Tabelle7[[#This Row],[MessageID]],ALL_IN_ONE[ExperimentID]&amp;ALL_IN_ONE[NegotiationID]&amp;ALL_IN_ONE[MessageID],ALL_IN_ONE[Gesamt_ID],,0)</f>
        <v>#VALUE!</v>
      </c>
      <c r="C1180">
        <f>IF(AND($F1179=Tabelle7[[#This Row],[ReceiverID]],$G1179=Tabelle7[[#This Row],[SenderID]]),$C1179,IF(ISBLANK($G1179),$C1179,$C1179+1))</f>
        <v>169</v>
      </c>
      <c r="D1180" t="s">
        <v>561</v>
      </c>
      <c r="E1180">
        <v>9613</v>
      </c>
      <c r="F1180">
        <v>3961</v>
      </c>
      <c r="G1180">
        <v>3962</v>
      </c>
      <c r="H1180" t="s">
        <v>31</v>
      </c>
      <c r="I1180" t="str">
        <f t="array" ref="I1180">IFERROR(_xlfn.XLOOKUP(Tabelle7[[#This Row],[NegotiationID]]&amp;"FinalAccept",Tabelle7[NegotiationID]&amp;Tabelle7[ActionType],Tabelle7[ActionType],,0),_xlfn.XLOOKUP(Tabelle7[[#This Row],[NegotiationID]]&amp;"FinalReject",Tabelle7[NegotiationID]&amp;Tabelle7[ActionType],Tabelle7[ActionType],,0))</f>
        <v>FinalAccept</v>
      </c>
      <c r="J1180">
        <v>0.55259999999999998</v>
      </c>
      <c r="K1180">
        <v>0.36020000000000002</v>
      </c>
      <c r="L1180">
        <v>0.91279999999999994</v>
      </c>
      <c r="M1180">
        <v>0.19239999999999999</v>
      </c>
      <c r="N1180">
        <v>199</v>
      </c>
      <c r="O1180">
        <v>1010</v>
      </c>
      <c r="P1180">
        <v>8</v>
      </c>
      <c r="Q1180" s="3" t="s">
        <v>1440</v>
      </c>
    </row>
    <row r="1181" ht="15" customHeight="1">
      <c r="A1181" t="e">
        <f t="shared" ca="1" si="502"/>
        <v>#VALUE!</v>
      </c>
      <c r="B1181" t="e">
        <f t="array" ref="B1181" ca="1">_xlfn.XLOOKUP(Tabelle7[[#This Row],[ExperimentID]]&amp;Tabelle7[[#This Row],[NegotiationID]]&amp;Tabelle7[[#This Row],[MessageID]],ALL_IN_ONE[ExperimentID]&amp;ALL_IN_ONE[NegotiationID]&amp;ALL_IN_ONE[MessageID],ALL_IN_ONE[Gesamt_ID],,0)</f>
        <v>#VALUE!</v>
      </c>
      <c r="C1181">
        <f>IF(AND($F1180=Tabelle7[[#This Row],[ReceiverID]],$G1180=Tabelle7[[#This Row],[SenderID]]),$C1180,IF(ISBLANK($G1180),$C1180,$C1180+1))</f>
        <v>169</v>
      </c>
      <c r="D1181" t="s">
        <v>561</v>
      </c>
      <c r="E1181">
        <v>9647</v>
      </c>
      <c r="F1181">
        <v>3962</v>
      </c>
      <c r="G1181">
        <v>3961</v>
      </c>
      <c r="H1181" t="s">
        <v>20</v>
      </c>
      <c r="I1181" t="str">
        <f t="array" ref="I1181">IFERROR(_xlfn.XLOOKUP(Tabelle7[[#This Row],[NegotiationID]]&amp;"FinalAccept",Tabelle7[NegotiationID]&amp;Tabelle7[ActionType],Tabelle7[ActionType],,0),_xlfn.XLOOKUP(Tabelle7[[#This Row],[NegotiationID]]&amp;"FinalReject",Tabelle7[NegotiationID]&amp;Tabelle7[ActionType],Tabelle7[ActionType],,0))</f>
        <v>FinalAccept</v>
      </c>
      <c r="J1181">
        <v>0.36020000000000002</v>
      </c>
      <c r="K1181">
        <v>0.55259999999999998</v>
      </c>
      <c r="L1181">
        <v>0.91279999999999994</v>
      </c>
      <c r="M1181">
        <v>0.19239999999999999</v>
      </c>
      <c r="N1181">
        <v>33</v>
      </c>
      <c r="O1181">
        <v>1010</v>
      </c>
      <c r="P1181">
        <v>8</v>
      </c>
      <c r="Q1181" s="3" t="s">
        <v>1441</v>
      </c>
    </row>
    <row r="1182" ht="15" hidden="1" customHeight="1">
      <c r="A1182" t="e">
        <f t="shared" ca="1" si="502"/>
        <v>#VALUE!</v>
      </c>
      <c r="B1182" t="e">
        <f t="array" ref="B1182" ca="1">_xlfn.XLOOKUP(Tabelle7[[#This Row],[ExperimentID]]&amp;Tabelle7[[#This Row],[NegotiationID]]&amp;Tabelle7[[#This Row],[MessageID]],ALL_IN_ONE[ExperimentID]&amp;ALL_IN_ONE[NegotiationID]&amp;ALL_IN_ONE[MessageID],ALL_IN_ONE[Gesamt_ID],,0)</f>
        <v>#VALUE!</v>
      </c>
      <c r="C1182">
        <f>IF(AND($F1181=Tabelle7[[#This Row],[ReceiverID]],$G1181=Tabelle7[[#This Row],[SenderID]]),$C1181,IF(ISBLANK($G1181),$C1181,$C1181+1))</f>
        <v>170</v>
      </c>
      <c r="D1182" t="s">
        <v>561</v>
      </c>
      <c r="E1182">
        <v>3988</v>
      </c>
      <c r="H1182" t="s">
        <v>6019</v>
      </c>
      <c r="I1182" t="str">
        <f t="array" ref="I1182">IFERROR(_xlfn.XLOOKUP(Tabelle7[[#This Row],[NegotiationID]]&amp;"FinalAccept",Tabelle7[NegotiationID]&amp;Tabelle7[ActionType],Tabelle7[ActionType],,0),_xlfn.XLOOKUP(Tabelle7[[#This Row],[NegotiationID]]&amp;"FinalReject",Tabelle7[NegotiationID]&amp;Tabelle7[ActionType],Tabelle7[ActionType],,0))</f>
        <v>FinalAccept</v>
      </c>
      <c r="N1182">
        <v>21</v>
      </c>
      <c r="O1182">
        <v>3405</v>
      </c>
      <c r="P1182">
        <v>15</v>
      </c>
      <c r="Q1182" t="s">
        <v>6020</v>
      </c>
    </row>
    <row r="1183" ht="15" customHeight="1">
      <c r="A1183" t="e">
        <f t="shared" ca="1" si="502"/>
        <v>#VALUE!</v>
      </c>
      <c r="B1183" t="e">
        <f t="array" ref="B1183" ca="1">_xlfn.XLOOKUP(Tabelle7[[#This Row],[ExperimentID]]&amp;Tabelle7[[#This Row],[NegotiationID]]&amp;Tabelle7[[#This Row],[MessageID]],ALL_IN_ONE[ExperimentID]&amp;ALL_IN_ONE[NegotiationID]&amp;ALL_IN_ONE[MessageID],ALL_IN_ONE[Gesamt_ID],,0)</f>
        <v>#VALUE!</v>
      </c>
      <c r="C1183">
        <f>IF(AND($F1182=Tabelle7[[#This Row],[ReceiverID]],$G1182=Tabelle7[[#This Row],[SenderID]]),$C1182,IF(ISBLANK($G1182),$C1182,$C1182+1))</f>
        <v>170</v>
      </c>
      <c r="D1183" t="s">
        <v>561</v>
      </c>
      <c r="E1183">
        <v>8431</v>
      </c>
      <c r="F1183">
        <v>3990</v>
      </c>
      <c r="G1183">
        <v>3989</v>
      </c>
      <c r="H1183" t="s">
        <v>19</v>
      </c>
      <c r="I1183" t="str">
        <f t="array" ref="I1183">IFERROR(_xlfn.XLOOKUP(Tabelle7[[#This Row],[NegotiationID]]&amp;"FinalAccept",Tabelle7[NegotiationID]&amp;Tabelle7[ActionType],Tabelle7[ActionType],,0),_xlfn.XLOOKUP(Tabelle7[[#This Row],[NegotiationID]]&amp;"FinalReject",Tabelle7[NegotiationID]&amp;Tabelle7[ActionType],Tabelle7[ActionType],,0))</f>
        <v>FinalAccept</v>
      </c>
      <c r="J1183">
        <v>1</v>
      </c>
      <c r="K1183">
        <v>0.1084</v>
      </c>
      <c r="L1183">
        <v>1.1084000000000001</v>
      </c>
      <c r="M1183">
        <v>0.89159999999999995</v>
      </c>
      <c r="N1183">
        <v>484</v>
      </c>
      <c r="O1183">
        <v>3405</v>
      </c>
      <c r="P1183">
        <v>15</v>
      </c>
      <c r="Q1183" s="3" t="s">
        <v>1442</v>
      </c>
    </row>
    <row r="1184" ht="15" customHeight="1">
      <c r="A1184" t="e">
        <f t="shared" ca="1" si="502"/>
        <v>#VALUE!</v>
      </c>
      <c r="B1184" t="e">
        <f t="array" ref="B1184" ca="1">_xlfn.XLOOKUP(Tabelle7[[#This Row],[ExperimentID]]&amp;Tabelle7[[#This Row],[NegotiationID]]&amp;Tabelle7[[#This Row],[MessageID]],ALL_IN_ONE[ExperimentID]&amp;ALL_IN_ONE[NegotiationID]&amp;ALL_IN_ONE[MessageID],ALL_IN_ONE[Gesamt_ID],,0)</f>
        <v>#VALUE!</v>
      </c>
      <c r="C1184">
        <f>IF(AND($F1183=Tabelle7[[#This Row],[ReceiverID]],$G1183=Tabelle7[[#This Row],[SenderID]]),$C1183,IF(ISBLANK($G1183),$C1183,$C1183+1))</f>
        <v>170</v>
      </c>
      <c r="D1184" t="s">
        <v>561</v>
      </c>
      <c r="E1184">
        <v>8735</v>
      </c>
      <c r="F1184">
        <v>3989</v>
      </c>
      <c r="G1184">
        <v>3990</v>
      </c>
      <c r="H1184" t="s">
        <v>31</v>
      </c>
      <c r="I1184" t="str">
        <f t="array" ref="I1184">IFERROR(_xlfn.XLOOKUP(Tabelle7[[#This Row],[NegotiationID]]&amp;"FinalAccept",Tabelle7[NegotiationID]&amp;Tabelle7[ActionType],Tabelle7[ActionType],,0),_xlfn.XLOOKUP(Tabelle7[[#This Row],[NegotiationID]]&amp;"FinalReject",Tabelle7[NegotiationID]&amp;Tabelle7[ActionType],Tabelle7[ActionType],,0))</f>
        <v>FinalAccept</v>
      </c>
      <c r="J1184">
        <v>0.86399999999999999</v>
      </c>
      <c r="K1184">
        <v>0.39879999999999999</v>
      </c>
      <c r="L1184">
        <v>1.2627999999999999</v>
      </c>
      <c r="M1184">
        <v>0.4652</v>
      </c>
      <c r="N1184">
        <v>404</v>
      </c>
      <c r="O1184">
        <v>3405</v>
      </c>
      <c r="P1184">
        <v>15</v>
      </c>
      <c r="Q1184" s="3" t="s">
        <v>1443</v>
      </c>
    </row>
    <row r="1185" ht="15" customHeight="1">
      <c r="A1185" t="e">
        <f t="shared" ca="1" si="502"/>
        <v>#VALUE!</v>
      </c>
      <c r="B1185" t="e">
        <f t="array" ref="B1185" ca="1">_xlfn.XLOOKUP(Tabelle7[[#This Row],[ExperimentID]]&amp;Tabelle7[[#This Row],[NegotiationID]]&amp;Tabelle7[[#This Row],[MessageID]],ALL_IN_ONE[ExperimentID]&amp;ALL_IN_ONE[NegotiationID]&amp;ALL_IN_ONE[MessageID],ALL_IN_ONE[Gesamt_ID],,0)</f>
        <v>#VALUE!</v>
      </c>
      <c r="C1185">
        <f>IF(AND($F1184=Tabelle7[[#This Row],[ReceiverID]],$G1184=Tabelle7[[#This Row],[SenderID]]),$C1184,IF(ISBLANK($G1184),$C1184,$C1184+1))</f>
        <v>170</v>
      </c>
      <c r="D1185" t="s">
        <v>561</v>
      </c>
      <c r="E1185">
        <v>8806</v>
      </c>
      <c r="F1185">
        <v>3990</v>
      </c>
      <c r="G1185">
        <v>3989</v>
      </c>
      <c r="H1185" t="s">
        <v>31</v>
      </c>
      <c r="I1185" t="str">
        <f t="array" ref="I1185">IFERROR(_xlfn.XLOOKUP(Tabelle7[[#This Row],[NegotiationID]]&amp;"FinalAccept",Tabelle7[NegotiationID]&amp;Tabelle7[ActionType],Tabelle7[ActionType],,0),_xlfn.XLOOKUP(Tabelle7[[#This Row],[NegotiationID]]&amp;"FinalReject",Tabelle7[NegotiationID]&amp;Tabelle7[ActionType],Tabelle7[ActionType],,0))</f>
        <v>FinalAccept</v>
      </c>
      <c r="J1185">
        <v>0.89600000000000002</v>
      </c>
      <c r="K1185">
        <v>0.1552</v>
      </c>
      <c r="L1185">
        <v>1.0511999999999999</v>
      </c>
      <c r="M1185">
        <v>0.74080000000000001</v>
      </c>
      <c r="N1185">
        <v>421</v>
      </c>
      <c r="O1185">
        <v>3405</v>
      </c>
      <c r="P1185">
        <v>15</v>
      </c>
      <c r="Q1185" s="3" t="s">
        <v>1444</v>
      </c>
    </row>
    <row r="1186" ht="15" customHeight="1">
      <c r="A1186" t="e">
        <f t="shared" ca="1" si="502"/>
        <v>#VALUE!</v>
      </c>
      <c r="B1186" t="e">
        <f t="array" ref="B1186" ca="1">_xlfn.XLOOKUP(Tabelle7[[#This Row],[ExperimentID]]&amp;Tabelle7[[#This Row],[NegotiationID]]&amp;Tabelle7[[#This Row],[MessageID]],ALL_IN_ONE[ExperimentID]&amp;ALL_IN_ONE[NegotiationID]&amp;ALL_IN_ONE[MessageID],ALL_IN_ONE[Gesamt_ID],,0)</f>
        <v>#VALUE!</v>
      </c>
      <c r="C1186">
        <f>IF(AND($F1185=Tabelle7[[#This Row],[ReceiverID]],$G1185=Tabelle7[[#This Row],[SenderID]]),$C1185,IF(ISBLANK($G1185),$C1185,$C1185+1))</f>
        <v>170</v>
      </c>
      <c r="D1186" t="s">
        <v>561</v>
      </c>
      <c r="E1186">
        <v>9082</v>
      </c>
      <c r="F1186">
        <v>3989</v>
      </c>
      <c r="G1186">
        <v>3990</v>
      </c>
      <c r="H1186" t="s">
        <v>31</v>
      </c>
      <c r="I1186" t="str">
        <f t="array" ref="I1186">IFERROR(_xlfn.XLOOKUP(Tabelle7[[#This Row],[NegotiationID]]&amp;"FinalAccept",Tabelle7[NegotiationID]&amp;Tabelle7[ActionType],Tabelle7[ActionType],,0),_xlfn.XLOOKUP(Tabelle7[[#This Row],[NegotiationID]]&amp;"FinalReject",Tabelle7[NegotiationID]&amp;Tabelle7[ActionType],Tabelle7[ActionType],,0))</f>
        <v>FinalAccept</v>
      </c>
      <c r="J1186">
        <v>0.62380000000000002</v>
      </c>
      <c r="K1186">
        <v>0.40279999999999999</v>
      </c>
      <c r="L1186">
        <v>1.0266</v>
      </c>
      <c r="M1186">
        <v>0.221</v>
      </c>
      <c r="N1186">
        <v>199</v>
      </c>
      <c r="O1186">
        <v>3405</v>
      </c>
      <c r="P1186">
        <v>15</v>
      </c>
      <c r="Q1186" s="3" t="s">
        <v>1445</v>
      </c>
    </row>
    <row r="1187" ht="15" customHeight="1">
      <c r="A1187" t="e">
        <f t="shared" ca="1" si="502"/>
        <v>#VALUE!</v>
      </c>
      <c r="B1187" t="e">
        <f t="array" ref="B1187" ca="1">_xlfn.XLOOKUP(Tabelle7[[#This Row],[ExperimentID]]&amp;Tabelle7[[#This Row],[NegotiationID]]&amp;Tabelle7[[#This Row],[MessageID]],ALL_IN_ONE[ExperimentID]&amp;ALL_IN_ONE[NegotiationID]&amp;ALL_IN_ONE[MessageID],ALL_IN_ONE[Gesamt_ID],,0)</f>
        <v>#VALUE!</v>
      </c>
      <c r="C1187">
        <f>IF(AND($F1186=Tabelle7[[#This Row],[ReceiverID]],$G1186=Tabelle7[[#This Row],[SenderID]]),$C1186,IF(ISBLANK($G1186),$C1186,$C1186+1))</f>
        <v>170</v>
      </c>
      <c r="D1187" t="s">
        <v>561</v>
      </c>
      <c r="E1187">
        <v>9268</v>
      </c>
      <c r="F1187">
        <v>3990</v>
      </c>
      <c r="G1187">
        <v>3989</v>
      </c>
      <c r="H1187" t="s">
        <v>31</v>
      </c>
      <c r="I1187" t="str">
        <f t="array" ref="I1187">IFERROR(_xlfn.XLOOKUP(Tabelle7[[#This Row],[NegotiationID]]&amp;"FinalAccept",Tabelle7[NegotiationID]&amp;Tabelle7[ActionType],Tabelle7[ActionType],,0),_xlfn.XLOOKUP(Tabelle7[[#This Row],[NegotiationID]]&amp;"FinalReject",Tabelle7[NegotiationID]&amp;Tabelle7[ActionType],Tabelle7[ActionType],,0))</f>
        <v>FinalAccept</v>
      </c>
      <c r="J1187">
        <v>0.78400000000000003</v>
      </c>
      <c r="K1187">
        <v>0.183</v>
      </c>
      <c r="L1187">
        <v>0.96699999999999997</v>
      </c>
      <c r="M1187">
        <v>0.60099999999999998</v>
      </c>
      <c r="N1187">
        <v>133</v>
      </c>
      <c r="O1187">
        <v>3405</v>
      </c>
      <c r="P1187">
        <v>15</v>
      </c>
      <c r="Q1187" s="3" t="s">
        <v>1446</v>
      </c>
    </row>
    <row r="1188" ht="15" customHeight="1">
      <c r="A1188" t="e">
        <f t="shared" ca="1" si="502"/>
        <v>#VALUE!</v>
      </c>
      <c r="B1188" t="e">
        <f t="array" ref="B1188" ca="1">_xlfn.XLOOKUP(Tabelle7[[#This Row],[ExperimentID]]&amp;Tabelle7[[#This Row],[NegotiationID]]&amp;Tabelle7[[#This Row],[MessageID]],ALL_IN_ONE[ExperimentID]&amp;ALL_IN_ONE[NegotiationID]&amp;ALL_IN_ONE[MessageID],ALL_IN_ONE[Gesamt_ID],,0)</f>
        <v>#VALUE!</v>
      </c>
      <c r="C1188">
        <f>IF(AND($F1187=Tabelle7[[#This Row],[ReceiverID]],$G1187=Tabelle7[[#This Row],[SenderID]]),$C1187,IF(ISBLANK($G1187),$C1187,$C1187+1))</f>
        <v>170</v>
      </c>
      <c r="D1188" t="s">
        <v>561</v>
      </c>
      <c r="E1188">
        <v>10504</v>
      </c>
      <c r="F1188">
        <v>3989</v>
      </c>
      <c r="G1188">
        <v>3990</v>
      </c>
      <c r="H1188" t="s">
        <v>31</v>
      </c>
      <c r="I1188" t="str">
        <f t="array" ref="I1188">IFERROR(_xlfn.XLOOKUP(Tabelle7[[#This Row],[NegotiationID]]&amp;"FinalAccept",Tabelle7[NegotiationID]&amp;Tabelle7[ActionType],Tabelle7[ActionType],,0),_xlfn.XLOOKUP(Tabelle7[[#This Row],[NegotiationID]]&amp;"FinalReject",Tabelle7[NegotiationID]&amp;Tabelle7[ActionType],Tabelle7[ActionType],,0))</f>
        <v>FinalAccept</v>
      </c>
      <c r="J1188">
        <v>0.57999999999999996</v>
      </c>
      <c r="K1188">
        <v>0.47460000000000002</v>
      </c>
      <c r="L1188">
        <v>1.0546</v>
      </c>
      <c r="M1188">
        <v>0.10539999999999999</v>
      </c>
      <c r="N1188">
        <v>195</v>
      </c>
      <c r="O1188">
        <v>3405</v>
      </c>
      <c r="P1188">
        <v>15</v>
      </c>
      <c r="Q1188" s="3" t="s">
        <v>1447</v>
      </c>
    </row>
    <row r="1189" ht="15" customHeight="1">
      <c r="A1189" t="e">
        <f t="shared" ca="1" si="502"/>
        <v>#VALUE!</v>
      </c>
      <c r="B1189" t="e">
        <f t="array" ref="B1189" ca="1">_xlfn.XLOOKUP(Tabelle7[[#This Row],[ExperimentID]]&amp;Tabelle7[[#This Row],[NegotiationID]]&amp;Tabelle7[[#This Row],[MessageID]],ALL_IN_ONE[ExperimentID]&amp;ALL_IN_ONE[NegotiationID]&amp;ALL_IN_ONE[MessageID],ALL_IN_ONE[Gesamt_ID],,0)</f>
        <v>#VALUE!</v>
      </c>
      <c r="C1189">
        <f>IF(AND($F1188=Tabelle7[[#This Row],[ReceiverID]],$G1188=Tabelle7[[#This Row],[SenderID]]),$C1188,IF(ISBLANK($G1188),$C1188,$C1188+1))</f>
        <v>170</v>
      </c>
      <c r="D1189" t="s">
        <v>561</v>
      </c>
      <c r="E1189">
        <v>11254</v>
      </c>
      <c r="F1189">
        <v>3990</v>
      </c>
      <c r="G1189">
        <v>3989</v>
      </c>
      <c r="H1189" t="s">
        <v>31</v>
      </c>
      <c r="I1189" t="str">
        <f t="array" ref="I1189">IFERROR(_xlfn.XLOOKUP(Tabelle7[[#This Row],[NegotiationID]]&amp;"FinalAccept",Tabelle7[NegotiationID]&amp;Tabelle7[ActionType],Tabelle7[ActionType],,0),_xlfn.XLOOKUP(Tabelle7[[#This Row],[NegotiationID]]&amp;"FinalReject",Tabelle7[NegotiationID]&amp;Tabelle7[ActionType],Tabelle7[ActionType],,0))</f>
        <v>FinalAccept</v>
      </c>
      <c r="J1189">
        <v>0.71360000000000001</v>
      </c>
      <c r="K1189">
        <v>0.23899999999999999</v>
      </c>
      <c r="L1189">
        <v>0.9526</v>
      </c>
      <c r="M1189">
        <v>0.47460000000000002</v>
      </c>
      <c r="N1189">
        <v>134</v>
      </c>
      <c r="O1189">
        <v>3405</v>
      </c>
      <c r="P1189">
        <v>15</v>
      </c>
      <c r="Q1189" s="3" t="s">
        <v>1448</v>
      </c>
    </row>
    <row r="1190" ht="15" customHeight="1">
      <c r="A1190" t="e">
        <f t="shared" ca="1" si="502"/>
        <v>#VALUE!</v>
      </c>
      <c r="B1190" t="e">
        <f t="array" ref="B1190" ca="1">_xlfn.XLOOKUP(Tabelle7[[#This Row],[ExperimentID]]&amp;Tabelle7[[#This Row],[NegotiationID]]&amp;Tabelle7[[#This Row],[MessageID]],ALL_IN_ONE[ExperimentID]&amp;ALL_IN_ONE[NegotiationID]&amp;ALL_IN_ONE[MessageID],ALL_IN_ONE[Gesamt_ID],,0)</f>
        <v>#VALUE!</v>
      </c>
      <c r="C1190">
        <f>IF(AND($F1189=Tabelle7[[#This Row],[ReceiverID]],$G1189=Tabelle7[[#This Row],[SenderID]]),$C1189,IF(ISBLANK($G1189),$C1189,$C1189+1))</f>
        <v>170</v>
      </c>
      <c r="D1190" t="s">
        <v>561</v>
      </c>
      <c r="E1190">
        <v>11875</v>
      </c>
      <c r="F1190">
        <v>3989</v>
      </c>
      <c r="G1190">
        <v>3990</v>
      </c>
      <c r="H1190" t="s">
        <v>31</v>
      </c>
      <c r="I1190" t="str">
        <f t="array" ref="I1190">IFERROR(_xlfn.XLOOKUP(Tabelle7[[#This Row],[NegotiationID]]&amp;"FinalAccept",Tabelle7[NegotiationID]&amp;Tabelle7[ActionType],Tabelle7[ActionType],,0),_xlfn.XLOOKUP(Tabelle7[[#This Row],[NegotiationID]]&amp;"FinalReject",Tabelle7[NegotiationID]&amp;Tabelle7[ActionType],Tabelle7[ActionType],,0))</f>
        <v>FinalAccept</v>
      </c>
      <c r="J1190">
        <v>0.58860000000000001</v>
      </c>
      <c r="K1190">
        <v>0.43659999999999999</v>
      </c>
      <c r="L1190">
        <v>1.0251999999999999</v>
      </c>
      <c r="M1190">
        <v>0.152</v>
      </c>
      <c r="N1190">
        <v>322</v>
      </c>
      <c r="O1190">
        <v>3405</v>
      </c>
      <c r="P1190">
        <v>15</v>
      </c>
      <c r="Q1190" s="3" t="s">
        <v>1449</v>
      </c>
    </row>
    <row r="1191" ht="15" customHeight="1">
      <c r="A1191" t="e">
        <f t="shared" ca="1" si="502"/>
        <v>#VALUE!</v>
      </c>
      <c r="B1191" t="e">
        <f t="array" ref="B1191" ca="1">_xlfn.XLOOKUP(Tabelle7[[#This Row],[ExperimentID]]&amp;Tabelle7[[#This Row],[NegotiationID]]&amp;Tabelle7[[#This Row],[MessageID]],ALL_IN_ONE[ExperimentID]&amp;ALL_IN_ONE[NegotiationID]&amp;ALL_IN_ONE[MessageID],ALL_IN_ONE[Gesamt_ID],,0)</f>
        <v>#VALUE!</v>
      </c>
      <c r="C1191">
        <f>IF(AND($F1190=Tabelle7[[#This Row],[ReceiverID]],$G1190=Tabelle7[[#This Row],[SenderID]]),$C1190,IF(ISBLANK($G1190),$C1190,$C1190+1))</f>
        <v>170</v>
      </c>
      <c r="D1191" t="s">
        <v>561</v>
      </c>
      <c r="E1191">
        <v>12055</v>
      </c>
      <c r="F1191">
        <v>3990</v>
      </c>
      <c r="G1191">
        <v>3989</v>
      </c>
      <c r="H1191" t="s">
        <v>31</v>
      </c>
      <c r="I1191" t="str">
        <f t="array" ref="I1191">IFERROR(_xlfn.XLOOKUP(Tabelle7[[#This Row],[NegotiationID]]&amp;"FinalAccept",Tabelle7[NegotiationID]&amp;Tabelle7[ActionType],Tabelle7[ActionType],,0),_xlfn.XLOOKUP(Tabelle7[[#This Row],[NegotiationID]]&amp;"FinalReject",Tabelle7[NegotiationID]&amp;Tabelle7[ActionType],Tabelle7[ActionType],,0))</f>
        <v>FinalAccept</v>
      </c>
      <c r="J1191">
        <v>0.58399999999999996</v>
      </c>
      <c r="K1191">
        <v>0.26979999999999998</v>
      </c>
      <c r="L1191">
        <v>0.8538</v>
      </c>
      <c r="M1191">
        <v>0.31419999999999998</v>
      </c>
      <c r="N1191">
        <v>127</v>
      </c>
      <c r="O1191">
        <v>3405</v>
      </c>
      <c r="P1191">
        <v>15</v>
      </c>
      <c r="Q1191" s="3" t="s">
        <v>1450</v>
      </c>
    </row>
    <row r="1192" ht="15" customHeight="1">
      <c r="A1192" t="e">
        <f t="shared" ca="1" si="502"/>
        <v>#VALUE!</v>
      </c>
      <c r="B1192" t="e">
        <f t="array" ref="B1192" ca="1">_xlfn.XLOOKUP(Tabelle7[[#This Row],[ExperimentID]]&amp;Tabelle7[[#This Row],[NegotiationID]]&amp;Tabelle7[[#This Row],[MessageID]],ALL_IN_ONE[ExperimentID]&amp;ALL_IN_ONE[NegotiationID]&amp;ALL_IN_ONE[MessageID],ALL_IN_ONE[Gesamt_ID],,0)</f>
        <v>#VALUE!</v>
      </c>
      <c r="C1192">
        <f>IF(AND($F1191=Tabelle7[[#This Row],[ReceiverID]],$G1191=Tabelle7[[#This Row],[SenderID]]),$C1191,IF(ISBLANK($G1191),$C1191,$C1191+1))</f>
        <v>170</v>
      </c>
      <c r="D1192" t="s">
        <v>561</v>
      </c>
      <c r="E1192">
        <v>12641</v>
      </c>
      <c r="F1192">
        <v>3989</v>
      </c>
      <c r="G1192">
        <v>3990</v>
      </c>
      <c r="H1192" t="s">
        <v>31</v>
      </c>
      <c r="I1192" t="str">
        <f t="array" ref="I1192">IFERROR(_xlfn.XLOOKUP(Tabelle7[[#This Row],[NegotiationID]]&amp;"FinalAccept",Tabelle7[NegotiationID]&amp;Tabelle7[ActionType],Tabelle7[ActionType],,0),_xlfn.XLOOKUP(Tabelle7[[#This Row],[NegotiationID]]&amp;"FinalReject",Tabelle7[NegotiationID]&amp;Tabelle7[ActionType],Tabelle7[ActionType],,0))</f>
        <v>FinalAccept</v>
      </c>
      <c r="J1192">
        <v>0.62</v>
      </c>
      <c r="K1192">
        <v>0.14180000000000001</v>
      </c>
      <c r="L1192">
        <v>0.76180000000000003</v>
      </c>
      <c r="M1192">
        <v>0.47820000000000001</v>
      </c>
      <c r="N1192">
        <v>328</v>
      </c>
      <c r="O1192">
        <v>3405</v>
      </c>
      <c r="P1192">
        <v>15</v>
      </c>
      <c r="Q1192" s="3" t="s">
        <v>1451</v>
      </c>
    </row>
    <row r="1193" ht="15" customHeight="1">
      <c r="A1193" t="e">
        <f t="shared" ca="1" si="502"/>
        <v>#VALUE!</v>
      </c>
      <c r="B1193" t="e">
        <f t="array" ref="B1193" ca="1">_xlfn.XLOOKUP(Tabelle7[[#This Row],[ExperimentID]]&amp;Tabelle7[[#This Row],[NegotiationID]]&amp;Tabelle7[[#This Row],[MessageID]],ALL_IN_ONE[ExperimentID]&amp;ALL_IN_ONE[NegotiationID]&amp;ALL_IN_ONE[MessageID],ALL_IN_ONE[Gesamt_ID],,0)</f>
        <v>#VALUE!</v>
      </c>
      <c r="C1193">
        <f>IF(AND($F1192=Tabelle7[[#This Row],[ReceiverID]],$G1192=Tabelle7[[#This Row],[SenderID]]),$C1192,IF(ISBLANK($G1192),$C1192,$C1192+1))</f>
        <v>170</v>
      </c>
      <c r="D1193" t="s">
        <v>561</v>
      </c>
      <c r="E1193">
        <v>12724</v>
      </c>
      <c r="F1193">
        <v>3990</v>
      </c>
      <c r="G1193">
        <v>3989</v>
      </c>
      <c r="H1193" t="s">
        <v>31</v>
      </c>
      <c r="I1193" t="str">
        <f t="array" ref="I1193">IFERROR(_xlfn.XLOOKUP(Tabelle7[[#This Row],[NegotiationID]]&amp;"FinalAccept",Tabelle7[NegotiationID]&amp;Tabelle7[ActionType],Tabelle7[ActionType],,0),_xlfn.XLOOKUP(Tabelle7[[#This Row],[NegotiationID]]&amp;"FinalReject",Tabelle7[NegotiationID]&amp;Tabelle7[ActionType],Tabelle7[ActionType],,0))</f>
        <v>FinalAccept</v>
      </c>
      <c r="J1193">
        <v>0.624</v>
      </c>
      <c r="K1193">
        <v>0.37780000000000002</v>
      </c>
      <c r="L1193">
        <v>1.0018</v>
      </c>
      <c r="M1193">
        <v>0.2462</v>
      </c>
      <c r="N1193">
        <v>84</v>
      </c>
      <c r="O1193">
        <v>3405</v>
      </c>
      <c r="P1193">
        <v>15</v>
      </c>
      <c r="Q1193" s="3" t="s">
        <v>1452</v>
      </c>
    </row>
    <row r="1194" ht="15" customHeight="1">
      <c r="A1194" t="e">
        <f t="shared" ca="1" si="502"/>
        <v>#VALUE!</v>
      </c>
      <c r="B1194" t="e">
        <f t="array" ref="B1194" ca="1">_xlfn.XLOOKUP(Tabelle7[[#This Row],[ExperimentID]]&amp;Tabelle7[[#This Row],[NegotiationID]]&amp;Tabelle7[[#This Row],[MessageID]],ALL_IN_ONE[ExperimentID]&amp;ALL_IN_ONE[NegotiationID]&amp;ALL_IN_ONE[MessageID],ALL_IN_ONE[Gesamt_ID],,0)</f>
        <v>#VALUE!</v>
      </c>
      <c r="C1194">
        <f>IF(AND($F1193=Tabelle7[[#This Row],[ReceiverID]],$G1193=Tabelle7[[#This Row],[SenderID]]),$C1193,IF(ISBLANK($G1193),$C1193,$C1193+1))</f>
        <v>170</v>
      </c>
      <c r="D1194" t="s">
        <v>561</v>
      </c>
      <c r="E1194">
        <v>12953</v>
      </c>
      <c r="F1194">
        <v>3989</v>
      </c>
      <c r="G1194">
        <v>3990</v>
      </c>
      <c r="H1194" t="s">
        <v>31</v>
      </c>
      <c r="I1194" t="str">
        <f t="array" ref="I1194">IFERROR(_xlfn.XLOOKUP(Tabelle7[[#This Row],[NegotiationID]]&amp;"FinalAccept",Tabelle7[NegotiationID]&amp;Tabelle7[ActionType],Tabelle7[ActionType],,0),_xlfn.XLOOKUP(Tabelle7[[#This Row],[NegotiationID]]&amp;"FinalReject",Tabelle7[NegotiationID]&amp;Tabelle7[ActionType],Tabelle7[ActionType],,0))</f>
        <v>FinalAccept</v>
      </c>
      <c r="J1194">
        <v>0.64000000000000001</v>
      </c>
      <c r="K1194">
        <v>0.34339999999999998</v>
      </c>
      <c r="L1194">
        <v>0.98340000000000005</v>
      </c>
      <c r="M1194">
        <v>0.29659999999999997</v>
      </c>
      <c r="N1194">
        <v>341</v>
      </c>
      <c r="O1194">
        <v>3405</v>
      </c>
      <c r="P1194">
        <v>15</v>
      </c>
      <c r="Q1194" s="3" t="s">
        <v>1453</v>
      </c>
    </row>
    <row r="1195" ht="15" customHeight="1">
      <c r="A1195" t="e">
        <f t="shared" ca="1" si="502"/>
        <v>#VALUE!</v>
      </c>
      <c r="B1195" t="e">
        <f t="array" ref="B1195" ca="1">_xlfn.XLOOKUP(Tabelle7[[#This Row],[ExperimentID]]&amp;Tabelle7[[#This Row],[NegotiationID]]&amp;Tabelle7[[#This Row],[MessageID]],ALL_IN_ONE[ExperimentID]&amp;ALL_IN_ONE[NegotiationID]&amp;ALL_IN_ONE[MessageID],ALL_IN_ONE[Gesamt_ID],,0)</f>
        <v>#VALUE!</v>
      </c>
      <c r="C1195">
        <f>IF(AND($F1194=Tabelle7[[#This Row],[ReceiverID]],$G1194=Tabelle7[[#This Row],[SenderID]]),$C1194,IF(ISBLANK($G1194),$C1194,$C1194+1))</f>
        <v>170</v>
      </c>
      <c r="D1195" t="s">
        <v>561</v>
      </c>
      <c r="E1195">
        <v>12996</v>
      </c>
      <c r="F1195">
        <v>3990</v>
      </c>
      <c r="G1195">
        <v>3989</v>
      </c>
      <c r="H1195" t="s">
        <v>31</v>
      </c>
      <c r="I1195" t="str">
        <f t="array" ref="I1195">IFERROR(_xlfn.XLOOKUP(Tabelle7[[#This Row],[NegotiationID]]&amp;"FinalAccept",Tabelle7[NegotiationID]&amp;Tabelle7[ActionType],Tabelle7[ActionType],,0),_xlfn.XLOOKUP(Tabelle7[[#This Row],[NegotiationID]]&amp;"FinalReject",Tabelle7[NegotiationID]&amp;Tabelle7[ActionType],Tabelle7[ActionType],,0))</f>
        <v>FinalAccept</v>
      </c>
      <c r="J1195">
        <v>0.57879999999999998</v>
      </c>
      <c r="K1195">
        <v>0.5544</v>
      </c>
      <c r="L1195">
        <v>1.1332</v>
      </c>
      <c r="M1195">
        <v>0.024400000000000002</v>
      </c>
      <c r="N1195">
        <v>191</v>
      </c>
      <c r="O1195">
        <v>3405</v>
      </c>
      <c r="P1195">
        <v>15</v>
      </c>
      <c r="Q1195" s="3" t="s">
        <v>1454</v>
      </c>
    </row>
    <row r="1196" ht="15" customHeight="1">
      <c r="A1196" t="e">
        <f t="shared" ca="1" si="502"/>
        <v>#VALUE!</v>
      </c>
      <c r="B1196" t="e">
        <f t="array" ref="B1196" ca="1">_xlfn.XLOOKUP(Tabelle7[[#This Row],[ExperimentID]]&amp;Tabelle7[[#This Row],[NegotiationID]]&amp;Tabelle7[[#This Row],[MessageID]],ALL_IN_ONE[ExperimentID]&amp;ALL_IN_ONE[NegotiationID]&amp;ALL_IN_ONE[MessageID],ALL_IN_ONE[Gesamt_ID],,0)</f>
        <v>#VALUE!</v>
      </c>
      <c r="C1196">
        <f>IF(AND($F1195=Tabelle7[[#This Row],[ReceiverID]],$G1195=Tabelle7[[#This Row],[SenderID]]),$C1195,IF(ISBLANK($G1195),$C1195,$C1195+1))</f>
        <v>170</v>
      </c>
      <c r="D1196" t="s">
        <v>561</v>
      </c>
      <c r="E1196">
        <v>13091</v>
      </c>
      <c r="F1196">
        <v>3989</v>
      </c>
      <c r="G1196">
        <v>3990</v>
      </c>
      <c r="H1196" t="s">
        <v>20</v>
      </c>
      <c r="I1196" t="str">
        <f t="array" ref="I1196">IFERROR(_xlfn.XLOOKUP(Tabelle7[[#This Row],[NegotiationID]]&amp;"FinalAccept",Tabelle7[NegotiationID]&amp;Tabelle7[ActionType],Tabelle7[ActionType],,0),_xlfn.XLOOKUP(Tabelle7[[#This Row],[NegotiationID]]&amp;"FinalReject",Tabelle7[NegotiationID]&amp;Tabelle7[ActionType],Tabelle7[ActionType],,0))</f>
        <v>FinalAccept</v>
      </c>
      <c r="J1196">
        <v>0.5544</v>
      </c>
      <c r="K1196">
        <v>0.57879999999999998</v>
      </c>
      <c r="L1196">
        <v>1.1332</v>
      </c>
      <c r="M1196">
        <v>0.024400000000000002</v>
      </c>
      <c r="N1196">
        <v>21</v>
      </c>
      <c r="O1196">
        <v>3405</v>
      </c>
      <c r="P1196">
        <v>15</v>
      </c>
      <c r="Q1196" s="3" t="s">
        <v>1455</v>
      </c>
    </row>
    <row r="1197" ht="15" hidden="1" customHeight="1">
      <c r="A1197" t="e">
        <f t="shared" ca="1" si="502"/>
        <v>#VALUE!</v>
      </c>
      <c r="B1197" t="e">
        <f t="array" ref="B1197" ca="1">_xlfn.XLOOKUP(Tabelle7[[#This Row],[ExperimentID]]&amp;Tabelle7[[#This Row],[NegotiationID]]&amp;Tabelle7[[#This Row],[MessageID]],ALL_IN_ONE[ExperimentID]&amp;ALL_IN_ONE[NegotiationID]&amp;ALL_IN_ONE[MessageID],ALL_IN_ONE[Gesamt_ID],,0)</f>
        <v>#VALUE!</v>
      </c>
      <c r="C1197">
        <f>IF(AND($F1196=Tabelle7[[#This Row],[ReceiverID]],$G1196=Tabelle7[[#This Row],[SenderID]]),$C1196,IF(ISBLANK($G1196),$C1196,$C1196+1))</f>
        <v>171</v>
      </c>
      <c r="D1197" t="s">
        <v>561</v>
      </c>
      <c r="E1197">
        <v>4016</v>
      </c>
      <c r="H1197" t="s">
        <v>6019</v>
      </c>
      <c r="I1197" t="str">
        <f t="array" ref="I1197">IFERROR(_xlfn.XLOOKUP(Tabelle7[[#This Row],[NegotiationID]]&amp;"FinalAccept",Tabelle7[NegotiationID]&amp;Tabelle7[ActionType],Tabelle7[ActionType],,0),_xlfn.XLOOKUP(Tabelle7[[#This Row],[NegotiationID]]&amp;"FinalReject",Tabelle7[NegotiationID]&amp;Tabelle7[ActionType],Tabelle7[ActionType],,0))</f>
        <v>FinalAccept</v>
      </c>
      <c r="N1197">
        <v>21</v>
      </c>
      <c r="O1197">
        <v>3249</v>
      </c>
      <c r="P1197">
        <v>16</v>
      </c>
      <c r="Q1197" t="s">
        <v>6020</v>
      </c>
    </row>
    <row r="1198" ht="15" customHeight="1">
      <c r="A1198" t="e">
        <f t="shared" ca="1" si="502"/>
        <v>#VALUE!</v>
      </c>
      <c r="B1198" t="e">
        <f t="array" ref="B1198" ca="1">_xlfn.XLOOKUP(Tabelle7[[#This Row],[ExperimentID]]&amp;Tabelle7[[#This Row],[NegotiationID]]&amp;Tabelle7[[#This Row],[MessageID]],ALL_IN_ONE[ExperimentID]&amp;ALL_IN_ONE[NegotiationID]&amp;ALL_IN_ONE[MessageID],ALL_IN_ONE[Gesamt_ID],,0)</f>
        <v>#VALUE!</v>
      </c>
      <c r="C1198">
        <f>IF(AND($F1197=Tabelle7[[#This Row],[ReceiverID]],$G1197=Tabelle7[[#This Row],[SenderID]]),$C1197,IF(ISBLANK($G1197),$C1197,$C1197+1))</f>
        <v>171</v>
      </c>
      <c r="D1198" t="s">
        <v>561</v>
      </c>
      <c r="E1198">
        <v>7860</v>
      </c>
      <c r="F1198">
        <v>4018</v>
      </c>
      <c r="G1198">
        <v>4017</v>
      </c>
      <c r="H1198" t="s">
        <v>19</v>
      </c>
      <c r="I1198" t="str">
        <f t="array" ref="I1198">IFERROR(_xlfn.XLOOKUP(Tabelle7[[#This Row],[NegotiationID]]&amp;"FinalAccept",Tabelle7[NegotiationID]&amp;Tabelle7[ActionType],Tabelle7[ActionType],,0),_xlfn.XLOOKUP(Tabelle7[[#This Row],[NegotiationID]]&amp;"FinalReject",Tabelle7[NegotiationID]&amp;Tabelle7[ActionType],Tabelle7[ActionType],,0))</f>
        <v>FinalAccept</v>
      </c>
      <c r="J1198">
        <v>0.89019999999999999</v>
      </c>
      <c r="K1198">
        <v>0.504</v>
      </c>
      <c r="L1198">
        <v>1.3942000000000001</v>
      </c>
      <c r="M1198">
        <v>0.38619999999999999</v>
      </c>
      <c r="N1198">
        <v>250</v>
      </c>
      <c r="O1198">
        <v>3249</v>
      </c>
      <c r="P1198">
        <v>16</v>
      </c>
      <c r="Q1198" s="3" t="s">
        <v>1456</v>
      </c>
    </row>
    <row r="1199" ht="15" hidden="1" customHeight="1">
      <c r="A1199" t="e">
        <f t="shared" ca="1" si="502"/>
        <v>#VALUE!</v>
      </c>
      <c r="B1199" t="e">
        <f t="array" ref="B1199" ca="1">_xlfn.XLOOKUP(Tabelle7[[#This Row],[ExperimentID]]&amp;Tabelle7[[#This Row],[NegotiationID]]&amp;Tabelle7[[#This Row],[MessageID]],ALL_IN_ONE[ExperimentID]&amp;ALL_IN_ONE[NegotiationID]&amp;ALL_IN_ONE[MessageID],ALL_IN_ONE[Gesamt_ID],,0)</f>
        <v>#VALUE!</v>
      </c>
      <c r="C1199">
        <f>IF(AND($F1198=Tabelle7[[#This Row],[ReceiverID]],$G1198=Tabelle7[[#This Row],[SenderID]]),$C1198,IF(ISBLANK($G1198),$C1198,$C1198+1))</f>
        <v>171</v>
      </c>
      <c r="D1199" t="s">
        <v>561</v>
      </c>
      <c r="E1199">
        <v>8710</v>
      </c>
      <c r="F1199">
        <v>4017</v>
      </c>
      <c r="G1199">
        <v>4018</v>
      </c>
      <c r="H1199" t="s">
        <v>22</v>
      </c>
      <c r="I1199" t="str">
        <f t="array" ref="I1199">IFERROR(_xlfn.XLOOKUP(Tabelle7[[#This Row],[NegotiationID]]&amp;"FinalAccept",Tabelle7[NegotiationID]&amp;Tabelle7[ActionType],Tabelle7[ActionType],,0),_xlfn.XLOOKUP(Tabelle7[[#This Row],[NegotiationID]]&amp;"FinalReject",Tabelle7[NegotiationID]&amp;Tabelle7[ActionType],Tabelle7[ActionType],,0))</f>
        <v>FinalAccept</v>
      </c>
      <c r="N1199">
        <v>152</v>
      </c>
      <c r="O1199">
        <v>3249</v>
      </c>
      <c r="P1199">
        <v>16</v>
      </c>
      <c r="Q1199" s="3" t="s">
        <v>6327</v>
      </c>
    </row>
    <row r="1200" ht="15" hidden="1" customHeight="1">
      <c r="A1200" t="e">
        <f t="shared" ca="1" si="502"/>
        <v>#VALUE!</v>
      </c>
      <c r="B1200" t="e">
        <f t="array" ref="B1200" ca="1">_xlfn.XLOOKUP(Tabelle7[[#This Row],[ExperimentID]]&amp;Tabelle7[[#This Row],[NegotiationID]]&amp;Tabelle7[[#This Row],[MessageID]],ALL_IN_ONE[ExperimentID]&amp;ALL_IN_ONE[NegotiationID]&amp;ALL_IN_ONE[MessageID],ALL_IN_ONE[Gesamt_ID],,0)</f>
        <v>#VALUE!</v>
      </c>
      <c r="C1200">
        <f>IF(AND($F1199=Tabelle7[[#This Row],[ReceiverID]],$G1199=Tabelle7[[#This Row],[SenderID]]),$C1199,IF(ISBLANK($G1199),$C1199,$C1199+1))</f>
        <v>171</v>
      </c>
      <c r="D1200" t="s">
        <v>561</v>
      </c>
      <c r="E1200">
        <v>9038</v>
      </c>
      <c r="F1200">
        <v>4018</v>
      </c>
      <c r="G1200">
        <v>4017</v>
      </c>
      <c r="H1200" t="s">
        <v>24</v>
      </c>
      <c r="I1200" t="str">
        <f t="array" ref="I1200">IFERROR(_xlfn.XLOOKUP(Tabelle7[[#This Row],[NegotiationID]]&amp;"FinalAccept",Tabelle7[NegotiationID]&amp;Tabelle7[ActionType],Tabelle7[ActionType],,0),_xlfn.XLOOKUP(Tabelle7[[#This Row],[NegotiationID]]&amp;"FinalReject",Tabelle7[NegotiationID]&amp;Tabelle7[ActionType],Tabelle7[ActionType],,0))</f>
        <v>FinalAccept</v>
      </c>
      <c r="N1200">
        <v>309</v>
      </c>
      <c r="O1200">
        <v>3249</v>
      </c>
      <c r="P1200">
        <v>16</v>
      </c>
      <c r="Q1200" s="3" t="s">
        <v>6328</v>
      </c>
    </row>
    <row r="1201" ht="15" customHeight="1">
      <c r="A1201" t="e">
        <f t="shared" ca="1" si="502"/>
        <v>#VALUE!</v>
      </c>
      <c r="B1201" t="e">
        <f t="array" ref="B1201" ca="1">_xlfn.XLOOKUP(Tabelle7[[#This Row],[ExperimentID]]&amp;Tabelle7[[#This Row],[NegotiationID]]&amp;Tabelle7[[#This Row],[MessageID]],ALL_IN_ONE[ExperimentID]&amp;ALL_IN_ONE[NegotiationID]&amp;ALL_IN_ONE[MessageID],ALL_IN_ONE[Gesamt_ID],,0)</f>
        <v>#VALUE!</v>
      </c>
      <c r="C1201">
        <f>IF(AND($F1200=Tabelle7[[#This Row],[ReceiverID]],$G1200=Tabelle7[[#This Row],[SenderID]]),$C1200,IF(ISBLANK($G1200),$C1200,$C1200+1))</f>
        <v>171</v>
      </c>
      <c r="D1201" t="s">
        <v>561</v>
      </c>
      <c r="E1201">
        <v>9567</v>
      </c>
      <c r="F1201">
        <v>4017</v>
      </c>
      <c r="G1201">
        <v>4018</v>
      </c>
      <c r="H1201" t="s">
        <v>31</v>
      </c>
      <c r="I1201" t="str">
        <f t="array" ref="I1201">IFERROR(_xlfn.XLOOKUP(Tabelle7[[#This Row],[NegotiationID]]&amp;"FinalAccept",Tabelle7[NegotiationID]&amp;Tabelle7[ActionType],Tabelle7[ActionType],,0),_xlfn.XLOOKUP(Tabelle7[[#This Row],[NegotiationID]]&amp;"FinalReject",Tabelle7[NegotiationID]&amp;Tabelle7[ActionType],Tabelle7[ActionType],,0))</f>
        <v>FinalAccept</v>
      </c>
      <c r="J1201">
        <v>0.68999999999999995</v>
      </c>
      <c r="K1201">
        <v>0.39900000000000002</v>
      </c>
      <c r="L1201">
        <v>1.089</v>
      </c>
      <c r="M1201">
        <v>0.29099999999999998</v>
      </c>
      <c r="N1201">
        <v>324</v>
      </c>
      <c r="O1201">
        <v>3249</v>
      </c>
      <c r="P1201">
        <v>16</v>
      </c>
      <c r="Q1201" s="3" t="s">
        <v>1457</v>
      </c>
    </row>
    <row r="1202" ht="15" customHeight="1">
      <c r="A1202" t="e">
        <f t="shared" ca="1" si="502"/>
        <v>#VALUE!</v>
      </c>
      <c r="B1202" t="e">
        <f t="array" ref="B1202" ca="1">_xlfn.XLOOKUP(Tabelle7[[#This Row],[ExperimentID]]&amp;Tabelle7[[#This Row],[NegotiationID]]&amp;Tabelle7[[#This Row],[MessageID]],ALL_IN_ONE[ExperimentID]&amp;ALL_IN_ONE[NegotiationID]&amp;ALL_IN_ONE[MessageID],ALL_IN_ONE[Gesamt_ID],,0)</f>
        <v>#VALUE!</v>
      </c>
      <c r="C1202">
        <f>IF(AND($F1201=Tabelle7[[#This Row],[ReceiverID]],$G1201=Tabelle7[[#This Row],[SenderID]]),$C1201,IF(ISBLANK($G1201),$C1201,$C1201+1))</f>
        <v>171</v>
      </c>
      <c r="D1202" t="s">
        <v>561</v>
      </c>
      <c r="E1202">
        <v>10133</v>
      </c>
      <c r="F1202">
        <v>4018</v>
      </c>
      <c r="G1202">
        <v>4017</v>
      </c>
      <c r="H1202" t="s">
        <v>31</v>
      </c>
      <c r="I1202" t="str">
        <f t="array" ref="I1202">IFERROR(_xlfn.XLOOKUP(Tabelle7[[#This Row],[NegotiationID]]&amp;"FinalAccept",Tabelle7[NegotiationID]&amp;Tabelle7[ActionType],Tabelle7[ActionType],,0),_xlfn.XLOOKUP(Tabelle7[[#This Row],[NegotiationID]]&amp;"FinalReject",Tabelle7[NegotiationID]&amp;Tabelle7[ActionType],Tabelle7[ActionType],,0))</f>
        <v>FinalAccept</v>
      </c>
      <c r="J1202">
        <v>0.78620000000000001</v>
      </c>
      <c r="K1202">
        <v>0.12479999999999999</v>
      </c>
      <c r="L1202">
        <v>0.91100000000000003</v>
      </c>
      <c r="M1202">
        <v>0.66139999999999999</v>
      </c>
      <c r="N1202">
        <v>298</v>
      </c>
      <c r="O1202">
        <v>3249</v>
      </c>
      <c r="P1202">
        <v>16</v>
      </c>
      <c r="Q1202" s="3" t="s">
        <v>1458</v>
      </c>
    </row>
    <row r="1203" ht="15" customHeight="1">
      <c r="A1203" t="e">
        <f t="shared" ca="1" si="502"/>
        <v>#VALUE!</v>
      </c>
      <c r="B1203" t="e">
        <f t="array" ref="B1203" ca="1">_xlfn.XLOOKUP(Tabelle7[[#This Row],[ExperimentID]]&amp;Tabelle7[[#This Row],[NegotiationID]]&amp;Tabelle7[[#This Row],[MessageID]],ALL_IN_ONE[ExperimentID]&amp;ALL_IN_ONE[NegotiationID]&amp;ALL_IN_ONE[MessageID],ALL_IN_ONE[Gesamt_ID],,0)</f>
        <v>#VALUE!</v>
      </c>
      <c r="C1203">
        <f>IF(AND($F1202=Tabelle7[[#This Row],[ReceiverID]],$G1202=Tabelle7[[#This Row],[SenderID]]),$C1202,IF(ISBLANK($G1202),$C1202,$C1202+1))</f>
        <v>171</v>
      </c>
      <c r="D1203" t="s">
        <v>561</v>
      </c>
      <c r="E1203">
        <v>10564</v>
      </c>
      <c r="F1203">
        <v>4017</v>
      </c>
      <c r="G1203">
        <v>4018</v>
      </c>
      <c r="H1203" t="s">
        <v>31</v>
      </c>
      <c r="I1203" t="str">
        <f t="array" ref="I1203">IFERROR(_xlfn.XLOOKUP(Tabelle7[[#This Row],[NegotiationID]]&amp;"FinalAccept",Tabelle7[NegotiationID]&amp;Tabelle7[ActionType],Tabelle7[ActionType],,0),_xlfn.XLOOKUP(Tabelle7[[#This Row],[NegotiationID]]&amp;"FinalReject",Tabelle7[NegotiationID]&amp;Tabelle7[ActionType],Tabelle7[ActionType],,0))</f>
        <v>FinalAccept</v>
      </c>
      <c r="J1203">
        <v>0.62</v>
      </c>
      <c r="K1203">
        <v>0.37859999999999999</v>
      </c>
      <c r="L1203">
        <v>0.99860000000000004</v>
      </c>
      <c r="M1203">
        <v>0.2414</v>
      </c>
      <c r="N1203">
        <v>579</v>
      </c>
      <c r="O1203">
        <v>3249</v>
      </c>
      <c r="P1203">
        <v>16</v>
      </c>
      <c r="Q1203" s="3" t="s">
        <v>1459</v>
      </c>
    </row>
    <row r="1204" ht="15" customHeight="1">
      <c r="A1204" t="e">
        <f t="shared" ca="1" si="502"/>
        <v>#VALUE!</v>
      </c>
      <c r="B1204" t="e">
        <f t="array" ref="B1204" ca="1">_xlfn.XLOOKUP(Tabelle7[[#This Row],[ExperimentID]]&amp;Tabelle7[[#This Row],[NegotiationID]]&amp;Tabelle7[[#This Row],[MessageID]],ALL_IN_ONE[ExperimentID]&amp;ALL_IN_ONE[NegotiationID]&amp;ALL_IN_ONE[MessageID],ALL_IN_ONE[Gesamt_ID],,0)</f>
        <v>#VALUE!</v>
      </c>
      <c r="C1204">
        <f>IF(AND($F1203=Tabelle7[[#This Row],[ReceiverID]],$G1203=Tabelle7[[#This Row],[SenderID]]),$C1203,IF(ISBLANK($G1203),$C1203,$C1203+1))</f>
        <v>171</v>
      </c>
      <c r="D1204" t="s">
        <v>561</v>
      </c>
      <c r="E1204">
        <v>11444</v>
      </c>
      <c r="F1204">
        <v>4018</v>
      </c>
      <c r="G1204">
        <v>4017</v>
      </c>
      <c r="H1204" t="s">
        <v>31</v>
      </c>
      <c r="I1204" t="str">
        <f t="array" ref="I1204">IFERROR(_xlfn.XLOOKUP(Tabelle7[[#This Row],[NegotiationID]]&amp;"FinalAccept",Tabelle7[NegotiationID]&amp;Tabelle7[ActionType],Tabelle7[ActionType],,0),_xlfn.XLOOKUP(Tabelle7[[#This Row],[NegotiationID]]&amp;"FinalReject",Tabelle7[NegotiationID]&amp;Tabelle7[ActionType],Tabelle7[ActionType],,0))</f>
        <v>FinalAccept</v>
      </c>
      <c r="J1204">
        <v>0.65200000000000002</v>
      </c>
      <c r="K1204">
        <v>0.35439999999999999</v>
      </c>
      <c r="L1204">
        <v>1.0064</v>
      </c>
      <c r="M1204">
        <v>0.29759999999999998</v>
      </c>
      <c r="N1204">
        <v>165</v>
      </c>
      <c r="O1204">
        <v>3249</v>
      </c>
      <c r="P1204">
        <v>16</v>
      </c>
      <c r="Q1204" s="3" t="s">
        <v>1460</v>
      </c>
    </row>
    <row r="1205" ht="15" customHeight="1">
      <c r="A1205" t="e">
        <f t="shared" ca="1" si="502"/>
        <v>#VALUE!</v>
      </c>
      <c r="B1205" t="e">
        <f t="array" ref="B1205" ca="1">_xlfn.XLOOKUP(Tabelle7[[#This Row],[ExperimentID]]&amp;Tabelle7[[#This Row],[NegotiationID]]&amp;Tabelle7[[#This Row],[MessageID]],ALL_IN_ONE[ExperimentID]&amp;ALL_IN_ONE[NegotiationID]&amp;ALL_IN_ONE[MessageID],ALL_IN_ONE[Gesamt_ID],,0)</f>
        <v>#VALUE!</v>
      </c>
      <c r="C1205">
        <f>IF(AND($F1204=Tabelle7[[#This Row],[ReceiverID]],$G1204=Tabelle7[[#This Row],[SenderID]]),$C1204,IF(ISBLANK($G1204),$C1204,$C1204+1))</f>
        <v>171</v>
      </c>
      <c r="D1205" t="s">
        <v>561</v>
      </c>
      <c r="E1205">
        <v>11921</v>
      </c>
      <c r="F1205">
        <v>4017</v>
      </c>
      <c r="G1205">
        <v>4018</v>
      </c>
      <c r="H1205" t="s">
        <v>31</v>
      </c>
      <c r="I1205" t="str">
        <f t="array" ref="I1205">IFERROR(_xlfn.XLOOKUP(Tabelle7[[#This Row],[NegotiationID]]&amp;"FinalAccept",Tabelle7[NegotiationID]&amp;Tabelle7[ActionType],Tabelle7[ActionType],,0),_xlfn.XLOOKUP(Tabelle7[[#This Row],[NegotiationID]]&amp;"FinalReject",Tabelle7[NegotiationID]&amp;Tabelle7[ActionType],Tabelle7[ActionType],,0))</f>
        <v>FinalAccept</v>
      </c>
      <c r="J1205">
        <v>0.66400000000000003</v>
      </c>
      <c r="K1205">
        <v>0.47099999999999997</v>
      </c>
      <c r="L1205">
        <v>1.135</v>
      </c>
      <c r="M1205">
        <v>0.193</v>
      </c>
      <c r="N1205">
        <v>202</v>
      </c>
      <c r="O1205">
        <v>3249</v>
      </c>
      <c r="P1205">
        <v>16</v>
      </c>
      <c r="Q1205" s="3" t="s">
        <v>1461</v>
      </c>
    </row>
    <row r="1206" ht="15" customHeight="1">
      <c r="A1206" t="e">
        <f t="shared" ca="1" si="502"/>
        <v>#VALUE!</v>
      </c>
      <c r="B1206" t="e">
        <f t="array" ref="B1206" ca="1">_xlfn.XLOOKUP(Tabelle7[[#This Row],[ExperimentID]]&amp;Tabelle7[[#This Row],[NegotiationID]]&amp;Tabelle7[[#This Row],[MessageID]],ALL_IN_ONE[ExperimentID]&amp;ALL_IN_ONE[NegotiationID]&amp;ALL_IN_ONE[MessageID],ALL_IN_ONE[Gesamt_ID],,0)</f>
        <v>#VALUE!</v>
      </c>
      <c r="C1206">
        <f>IF(AND($F1205=Tabelle7[[#This Row],[ReceiverID]],$G1205=Tabelle7[[#This Row],[SenderID]]),$C1205,IF(ISBLANK($G1205),$C1205,$C1205+1))</f>
        <v>171</v>
      </c>
      <c r="D1206" t="s">
        <v>561</v>
      </c>
      <c r="E1206">
        <v>12306</v>
      </c>
      <c r="F1206">
        <v>4018</v>
      </c>
      <c r="G1206">
        <v>4017</v>
      </c>
      <c r="H1206" t="s">
        <v>31</v>
      </c>
      <c r="I1206" t="str">
        <f t="array" ref="I1206">IFERROR(_xlfn.XLOOKUP(Tabelle7[[#This Row],[NegotiationID]]&amp;"FinalAccept",Tabelle7[NegotiationID]&amp;Tabelle7[ActionType],Tabelle7[ActionType],,0),_xlfn.XLOOKUP(Tabelle7[[#This Row],[NegotiationID]]&amp;"FinalReject",Tabelle7[NegotiationID]&amp;Tabelle7[ActionType],Tabelle7[ActionType],,0))</f>
        <v>FinalAccept</v>
      </c>
      <c r="J1206">
        <v>0.62</v>
      </c>
      <c r="K1206">
        <v>0.37519999999999998</v>
      </c>
      <c r="L1206">
        <v>0.99519999999999997</v>
      </c>
      <c r="M1206">
        <v>0.24479999999999999</v>
      </c>
      <c r="N1206">
        <v>114</v>
      </c>
      <c r="O1206">
        <v>3249</v>
      </c>
      <c r="P1206">
        <v>16</v>
      </c>
      <c r="Q1206" s="3" t="s">
        <v>1462</v>
      </c>
    </row>
    <row r="1207" ht="15" customHeight="1">
      <c r="A1207" t="e">
        <f t="shared" ca="1" si="502"/>
        <v>#VALUE!</v>
      </c>
      <c r="B1207" t="e">
        <f t="array" ref="B1207" ca="1">_xlfn.XLOOKUP(Tabelle7[[#This Row],[ExperimentID]]&amp;Tabelle7[[#This Row],[NegotiationID]]&amp;Tabelle7[[#This Row],[MessageID]],ALL_IN_ONE[ExperimentID]&amp;ALL_IN_ONE[NegotiationID]&amp;ALL_IN_ONE[MessageID],ALL_IN_ONE[Gesamt_ID],,0)</f>
        <v>#VALUE!</v>
      </c>
      <c r="C1207">
        <f>IF(AND($F1206=Tabelle7[[#This Row],[ReceiverID]],$G1206=Tabelle7[[#This Row],[SenderID]]),$C1206,IF(ISBLANK($G1206),$C1206,$C1206+1))</f>
        <v>171</v>
      </c>
      <c r="D1207" t="s">
        <v>561</v>
      </c>
      <c r="E1207">
        <v>12680</v>
      </c>
      <c r="F1207">
        <v>4017</v>
      </c>
      <c r="G1207">
        <v>4018</v>
      </c>
      <c r="H1207" t="s">
        <v>31</v>
      </c>
      <c r="I1207" t="str">
        <f t="array" ref="I1207">IFERROR(_xlfn.XLOOKUP(Tabelle7[[#This Row],[NegotiationID]]&amp;"FinalAccept",Tabelle7[NegotiationID]&amp;Tabelle7[ActionType],Tabelle7[ActionType],,0),_xlfn.XLOOKUP(Tabelle7[[#This Row],[NegotiationID]]&amp;"FinalReject",Tabelle7[NegotiationID]&amp;Tabelle7[ActionType],Tabelle7[ActionType],,0))</f>
        <v>FinalAccept</v>
      </c>
      <c r="J1207">
        <v>0.64000000000000001</v>
      </c>
      <c r="K1207">
        <v>0.34339999999999998</v>
      </c>
      <c r="L1207">
        <v>0.98340000000000005</v>
      </c>
      <c r="M1207">
        <v>0.29659999999999997</v>
      </c>
      <c r="N1207">
        <v>340</v>
      </c>
      <c r="O1207">
        <v>3249</v>
      </c>
      <c r="P1207">
        <v>16</v>
      </c>
      <c r="Q1207" s="3" t="s">
        <v>1463</v>
      </c>
    </row>
    <row r="1208" ht="15" customHeight="1">
      <c r="A1208" t="e">
        <f t="shared" ca="1" si="502"/>
        <v>#VALUE!</v>
      </c>
      <c r="B1208" t="e">
        <f t="array" ref="B1208" ca="1">_xlfn.XLOOKUP(Tabelle7[[#This Row],[ExperimentID]]&amp;Tabelle7[[#This Row],[NegotiationID]]&amp;Tabelle7[[#This Row],[MessageID]],ALL_IN_ONE[ExperimentID]&amp;ALL_IN_ONE[NegotiationID]&amp;ALL_IN_ONE[MessageID],ALL_IN_ONE[Gesamt_ID],,0)</f>
        <v>#VALUE!</v>
      </c>
      <c r="C1208">
        <f>IF(AND($F1207=Tabelle7[[#This Row],[ReceiverID]],$G1207=Tabelle7[[#This Row],[SenderID]]),$C1207,IF(ISBLANK($G1207),$C1207,$C1207+1))</f>
        <v>171</v>
      </c>
      <c r="D1208" t="s">
        <v>561</v>
      </c>
      <c r="E1208">
        <v>12809</v>
      </c>
      <c r="F1208">
        <v>4018</v>
      </c>
      <c r="G1208">
        <v>4017</v>
      </c>
      <c r="H1208" t="s">
        <v>31</v>
      </c>
      <c r="I1208" t="str">
        <f t="array" ref="I1208">IFERROR(_xlfn.XLOOKUP(Tabelle7[[#This Row],[NegotiationID]]&amp;"FinalAccept",Tabelle7[NegotiationID]&amp;Tabelle7[ActionType],Tabelle7[ActionType],,0),_xlfn.XLOOKUP(Tabelle7[[#This Row],[NegotiationID]]&amp;"FinalReject",Tabelle7[NegotiationID]&amp;Tabelle7[ActionType],Tabelle7[ActionType],,0))</f>
        <v>FinalAccept</v>
      </c>
      <c r="J1208">
        <v>0.62</v>
      </c>
      <c r="K1208">
        <v>0.4884</v>
      </c>
      <c r="L1208">
        <v>1.1084000000000001</v>
      </c>
      <c r="M1208">
        <v>0.13159999999999999</v>
      </c>
      <c r="N1208">
        <v>178</v>
      </c>
      <c r="O1208">
        <v>3249</v>
      </c>
      <c r="P1208">
        <v>16</v>
      </c>
      <c r="Q1208" s="3" t="s">
        <v>1464</v>
      </c>
    </row>
    <row r="1209" ht="15" customHeight="1">
      <c r="A1209" t="e">
        <f t="shared" ca="1" si="502"/>
        <v>#VALUE!</v>
      </c>
      <c r="B1209" t="e">
        <f t="array" ref="B1209" ca="1">_xlfn.XLOOKUP(Tabelle7[[#This Row],[ExperimentID]]&amp;Tabelle7[[#This Row],[NegotiationID]]&amp;Tabelle7[[#This Row],[MessageID]],ALL_IN_ONE[ExperimentID]&amp;ALL_IN_ONE[NegotiationID]&amp;ALL_IN_ONE[MessageID],ALL_IN_ONE[Gesamt_ID],,0)</f>
        <v>#VALUE!</v>
      </c>
      <c r="C1209">
        <f>IF(AND($F1208=Tabelle7[[#This Row],[ReceiverID]],$G1208=Tabelle7[[#This Row],[SenderID]]),$C1208,IF(ISBLANK($G1208),$C1208,$C1208+1))</f>
        <v>171</v>
      </c>
      <c r="D1209" t="s">
        <v>561</v>
      </c>
      <c r="E1209">
        <v>12977</v>
      </c>
      <c r="F1209">
        <v>4017</v>
      </c>
      <c r="G1209">
        <v>4018</v>
      </c>
      <c r="H1209" t="s">
        <v>31</v>
      </c>
      <c r="I1209" t="str">
        <f t="array" ref="I1209">IFERROR(_xlfn.XLOOKUP(Tabelle7[[#This Row],[NegotiationID]]&amp;"FinalAccept",Tabelle7[NegotiationID]&amp;Tabelle7[ActionType],Tabelle7[ActionType],,0),_xlfn.XLOOKUP(Tabelle7[[#This Row],[NegotiationID]]&amp;"FinalReject",Tabelle7[NegotiationID]&amp;Tabelle7[ActionType],Tabelle7[ActionType],,0))</f>
        <v>FinalAccept</v>
      </c>
      <c r="J1209">
        <v>0.57040000000000002</v>
      </c>
      <c r="K1209">
        <v>0.19439999999999999</v>
      </c>
      <c r="L1209">
        <v>0.76480000000000004</v>
      </c>
      <c r="M1209">
        <v>0.376</v>
      </c>
      <c r="N1209">
        <v>101</v>
      </c>
      <c r="O1209">
        <v>3249</v>
      </c>
      <c r="P1209">
        <v>16</v>
      </c>
      <c r="Q1209" s="3" t="s">
        <v>1465</v>
      </c>
    </row>
    <row r="1210" ht="15" customHeight="1">
      <c r="A1210" t="e">
        <f t="shared" ca="1" si="502"/>
        <v>#VALUE!</v>
      </c>
      <c r="B1210" t="e">
        <f t="array" ref="B1210" ca="1">_xlfn.XLOOKUP(Tabelle7[[#This Row],[ExperimentID]]&amp;Tabelle7[[#This Row],[NegotiationID]]&amp;Tabelle7[[#This Row],[MessageID]],ALL_IN_ONE[ExperimentID]&amp;ALL_IN_ONE[NegotiationID]&amp;ALL_IN_ONE[MessageID],ALL_IN_ONE[Gesamt_ID],,0)</f>
        <v>#VALUE!</v>
      </c>
      <c r="C1210">
        <f>IF(AND($F1209=Tabelle7[[#This Row],[ReceiverID]],$G1209=Tabelle7[[#This Row],[SenderID]]),$C1209,IF(ISBLANK($G1209),$C1209,$C1209+1))</f>
        <v>171</v>
      </c>
      <c r="D1210" t="s">
        <v>561</v>
      </c>
      <c r="E1210">
        <v>13020</v>
      </c>
      <c r="F1210">
        <v>4018</v>
      </c>
      <c r="G1210">
        <v>4017</v>
      </c>
      <c r="H1210" t="s">
        <v>31</v>
      </c>
      <c r="I1210" t="str">
        <f t="array" ref="I1210">IFERROR(_xlfn.XLOOKUP(Tabelle7[[#This Row],[NegotiationID]]&amp;"FinalAccept",Tabelle7[NegotiationID]&amp;Tabelle7[ActionType],Tabelle7[ActionType],,0),_xlfn.XLOOKUP(Tabelle7[[#This Row],[NegotiationID]]&amp;"FinalReject",Tabelle7[NegotiationID]&amp;Tabelle7[ActionType],Tabelle7[ActionType],,0))</f>
        <v>FinalAccept</v>
      </c>
      <c r="J1210">
        <v>0.54959999999999998</v>
      </c>
      <c r="K1210">
        <v>0.5444</v>
      </c>
      <c r="L1210">
        <v>1.0940000000000001</v>
      </c>
      <c r="M1210">
        <v>0.0051999999999999998</v>
      </c>
      <c r="N1210">
        <v>131</v>
      </c>
      <c r="O1210">
        <v>3249</v>
      </c>
      <c r="P1210">
        <v>16</v>
      </c>
      <c r="Q1210" s="3" t="s">
        <v>1466</v>
      </c>
    </row>
    <row r="1211" ht="15" customHeight="1">
      <c r="A1211" t="e">
        <f t="shared" ca="1" si="502"/>
        <v>#VALUE!</v>
      </c>
      <c r="B1211" t="e">
        <f t="array" ref="B1211" ca="1">_xlfn.XLOOKUP(Tabelle7[[#This Row],[ExperimentID]]&amp;Tabelle7[[#This Row],[NegotiationID]]&amp;Tabelle7[[#This Row],[MessageID]],ALL_IN_ONE[ExperimentID]&amp;ALL_IN_ONE[NegotiationID]&amp;ALL_IN_ONE[MessageID],ALL_IN_ONE[Gesamt_ID],,0)</f>
        <v>#VALUE!</v>
      </c>
      <c r="C1211">
        <f>IF(AND($F1210=Tabelle7[[#This Row],[ReceiverID]],$G1210=Tabelle7[[#This Row],[SenderID]]),$C1210,IF(ISBLANK($G1210),$C1210,$C1210+1))</f>
        <v>171</v>
      </c>
      <c r="D1211" t="s">
        <v>561</v>
      </c>
      <c r="E1211">
        <v>13099</v>
      </c>
      <c r="F1211">
        <v>4017</v>
      </c>
      <c r="G1211">
        <v>4018</v>
      </c>
      <c r="H1211" t="s">
        <v>31</v>
      </c>
      <c r="I1211" t="str">
        <f t="array" ref="I1211">IFERROR(_xlfn.XLOOKUP(Tabelle7[[#This Row],[NegotiationID]]&amp;"FinalAccept",Tabelle7[NegotiationID]&amp;Tabelle7[ActionType],Tabelle7[ActionType],,0),_xlfn.XLOOKUP(Tabelle7[[#This Row],[NegotiationID]]&amp;"FinalReject",Tabelle7[NegotiationID]&amp;Tabelle7[ActionType],Tabelle7[ActionType],,0))</f>
        <v>FinalAccept</v>
      </c>
      <c r="J1211">
        <v>0.5444</v>
      </c>
      <c r="K1211">
        <v>0.54959999999999998</v>
      </c>
      <c r="L1211">
        <v>1.0940000000000001</v>
      </c>
      <c r="M1211">
        <v>0.0051999999999999998</v>
      </c>
      <c r="N1211">
        <v>58</v>
      </c>
      <c r="O1211">
        <v>3249</v>
      </c>
      <c r="P1211">
        <v>16</v>
      </c>
      <c r="Q1211" s="3" t="s">
        <v>1467</v>
      </c>
    </row>
    <row r="1212" ht="15" customHeight="1">
      <c r="A1212" t="e">
        <f t="shared" ca="1" si="502"/>
        <v>#VALUE!</v>
      </c>
      <c r="B1212" t="e">
        <f t="array" ref="B1212" ca="1">_xlfn.XLOOKUP(Tabelle7[[#This Row],[ExperimentID]]&amp;Tabelle7[[#This Row],[NegotiationID]]&amp;Tabelle7[[#This Row],[MessageID]],ALL_IN_ONE[ExperimentID]&amp;ALL_IN_ONE[NegotiationID]&amp;ALL_IN_ONE[MessageID],ALL_IN_ONE[Gesamt_ID],,0)</f>
        <v>#VALUE!</v>
      </c>
      <c r="C1212">
        <f>IF(AND($F1211=Tabelle7[[#This Row],[ReceiverID]],$G1211=Tabelle7[[#This Row],[SenderID]]),$C1211,IF(ISBLANK($G1211),$C1211,$C1211+1))</f>
        <v>171</v>
      </c>
      <c r="D1212" t="s">
        <v>561</v>
      </c>
      <c r="E1212">
        <v>13108</v>
      </c>
      <c r="F1212">
        <v>4018</v>
      </c>
      <c r="G1212">
        <v>4017</v>
      </c>
      <c r="H1212" t="s">
        <v>20</v>
      </c>
      <c r="I1212" t="str">
        <f t="array" ref="I1212">IFERROR(_xlfn.XLOOKUP(Tabelle7[[#This Row],[NegotiationID]]&amp;"FinalAccept",Tabelle7[NegotiationID]&amp;Tabelle7[ActionType],Tabelle7[ActionType],,0),_xlfn.XLOOKUP(Tabelle7[[#This Row],[NegotiationID]]&amp;"FinalReject",Tabelle7[NegotiationID]&amp;Tabelle7[ActionType],Tabelle7[ActionType],,0))</f>
        <v>FinalAccept</v>
      </c>
      <c r="J1212">
        <v>0.54959999999999998</v>
      </c>
      <c r="K1212">
        <v>0.5444</v>
      </c>
      <c r="L1212">
        <v>1.0940000000000001</v>
      </c>
      <c r="M1212">
        <v>0.0051999999999999998</v>
      </c>
      <c r="N1212">
        <v>27</v>
      </c>
      <c r="O1212">
        <v>3249</v>
      </c>
      <c r="P1212">
        <v>16</v>
      </c>
      <c r="Q1212" s="3" t="s">
        <v>1468</v>
      </c>
    </row>
    <row r="1213" ht="15" hidden="1" customHeight="1">
      <c r="A1213" t="e">
        <f t="shared" ca="1" si="502"/>
        <v>#VALUE!</v>
      </c>
      <c r="B1213" t="e">
        <f t="array" ref="B1213" ca="1">_xlfn.XLOOKUP(Tabelle7[[#This Row],[ExperimentID]]&amp;Tabelle7[[#This Row],[NegotiationID]]&amp;Tabelle7[[#This Row],[MessageID]],ALL_IN_ONE[ExperimentID]&amp;ALL_IN_ONE[NegotiationID]&amp;ALL_IN_ONE[MessageID],ALL_IN_ONE[Gesamt_ID],,0)</f>
        <v>#VALUE!</v>
      </c>
      <c r="C1213">
        <f>IF(AND($F1212=Tabelle7[[#This Row],[ReceiverID]],$G1212=Tabelle7[[#This Row],[SenderID]]),$C1212,IF(ISBLANK($G1212),$C1212,$C1212+1))</f>
        <v>172</v>
      </c>
      <c r="D1213" t="s">
        <v>561</v>
      </c>
      <c r="E1213">
        <v>4044</v>
      </c>
      <c r="H1213" t="s">
        <v>6019</v>
      </c>
      <c r="I1213" t="str">
        <f t="array" ref="I1213">IFERROR(_xlfn.XLOOKUP(Tabelle7[[#This Row],[NegotiationID]]&amp;"FinalAccept",Tabelle7[NegotiationID]&amp;Tabelle7[ActionType],Tabelle7[ActionType],,0),_xlfn.XLOOKUP(Tabelle7[[#This Row],[NegotiationID]]&amp;"FinalReject",Tabelle7[NegotiationID]&amp;Tabelle7[ActionType],Tabelle7[ActionType],,0))</f>
        <v>FinalAccept</v>
      </c>
      <c r="N1213">
        <v>21</v>
      </c>
      <c r="O1213">
        <v>3182</v>
      </c>
      <c r="P1213">
        <v>14</v>
      </c>
      <c r="Q1213" t="s">
        <v>6020</v>
      </c>
    </row>
    <row r="1214" ht="15" customHeight="1">
      <c r="A1214" t="e">
        <f t="shared" ca="1" si="502"/>
        <v>#VALUE!</v>
      </c>
      <c r="B1214" t="e">
        <f t="array" ref="B1214" ca="1">_xlfn.XLOOKUP(Tabelle7[[#This Row],[ExperimentID]]&amp;Tabelle7[[#This Row],[NegotiationID]]&amp;Tabelle7[[#This Row],[MessageID]],ALL_IN_ONE[ExperimentID]&amp;ALL_IN_ONE[NegotiationID]&amp;ALL_IN_ONE[MessageID],ALL_IN_ONE[Gesamt_ID],,0)</f>
        <v>#VALUE!</v>
      </c>
      <c r="C1214">
        <f>IF(AND($F1213=Tabelle7[[#This Row],[ReceiverID]],$G1213=Tabelle7[[#This Row],[SenderID]]),$C1213,IF(ISBLANK($G1213),$C1213,$C1213+1))</f>
        <v>172</v>
      </c>
      <c r="D1214" t="s">
        <v>561</v>
      </c>
      <c r="E1214">
        <v>8630</v>
      </c>
      <c r="F1214">
        <v>4046</v>
      </c>
      <c r="G1214">
        <v>4045</v>
      </c>
      <c r="H1214" t="s">
        <v>19</v>
      </c>
      <c r="I1214" t="str">
        <f t="array" ref="I1214">IFERROR(_xlfn.XLOOKUP(Tabelle7[[#This Row],[NegotiationID]]&amp;"FinalAccept",Tabelle7[NegotiationID]&amp;Tabelle7[ActionType],Tabelle7[ActionType],,0),_xlfn.XLOOKUP(Tabelle7[[#This Row],[NegotiationID]]&amp;"FinalReject",Tabelle7[NegotiationID]&amp;Tabelle7[ActionType],Tabelle7[ActionType],,0))</f>
        <v>FinalAccept</v>
      </c>
      <c r="J1214">
        <v>1</v>
      </c>
      <c r="K1214">
        <v>0.1084</v>
      </c>
      <c r="L1214">
        <v>1.1084000000000001</v>
      </c>
      <c r="M1214">
        <v>0.89159999999999995</v>
      </c>
      <c r="N1214">
        <v>287</v>
      </c>
      <c r="O1214">
        <v>3182</v>
      </c>
      <c r="P1214">
        <v>14</v>
      </c>
      <c r="Q1214" s="3" t="s">
        <v>1469</v>
      </c>
    </row>
    <row r="1215" ht="15" customHeight="1">
      <c r="A1215" t="e">
        <f t="shared" ca="1" si="502"/>
        <v>#VALUE!</v>
      </c>
      <c r="B1215" t="e">
        <f t="array" ref="B1215" ca="1">_xlfn.XLOOKUP(Tabelle7[[#This Row],[ExperimentID]]&amp;Tabelle7[[#This Row],[NegotiationID]]&amp;Tabelle7[[#This Row],[MessageID]],ALL_IN_ONE[ExperimentID]&amp;ALL_IN_ONE[NegotiationID]&amp;ALL_IN_ONE[MessageID],ALL_IN_ONE[Gesamt_ID],,0)</f>
        <v>#VALUE!</v>
      </c>
      <c r="C1215">
        <f>IF(AND($F1214=Tabelle7[[#This Row],[ReceiverID]],$G1214=Tabelle7[[#This Row],[SenderID]]),$C1214,IF(ISBLANK($G1214),$C1214,$C1214+1))</f>
        <v>172</v>
      </c>
      <c r="D1215" t="s">
        <v>561</v>
      </c>
      <c r="E1215">
        <v>8695</v>
      </c>
      <c r="F1215">
        <v>4045</v>
      </c>
      <c r="G1215">
        <v>4046</v>
      </c>
      <c r="H1215" t="s">
        <v>31</v>
      </c>
      <c r="I1215" t="str">
        <f t="array" ref="I1215">IFERROR(_xlfn.XLOOKUP(Tabelle7[[#This Row],[NegotiationID]]&amp;"FinalAccept",Tabelle7[NegotiationID]&amp;Tabelle7[ActionType],Tabelle7[ActionType],,0),_xlfn.XLOOKUP(Tabelle7[[#This Row],[NegotiationID]]&amp;"FinalReject",Tabelle7[NegotiationID]&amp;Tabelle7[ActionType],Tabelle7[ActionType],,0))</f>
        <v>FinalAccept</v>
      </c>
      <c r="J1215">
        <v>1</v>
      </c>
      <c r="K1215">
        <v>0.57879999999999998</v>
      </c>
      <c r="L1215">
        <v>1.5788</v>
      </c>
      <c r="M1215">
        <v>0.42120000000000002</v>
      </c>
      <c r="N1215">
        <v>377</v>
      </c>
      <c r="O1215">
        <v>3182</v>
      </c>
      <c r="P1215">
        <v>14</v>
      </c>
      <c r="Q1215" s="3" t="s">
        <v>1470</v>
      </c>
    </row>
    <row r="1216" ht="15" customHeight="1">
      <c r="A1216" t="e">
        <f t="shared" ca="1" si="502"/>
        <v>#VALUE!</v>
      </c>
      <c r="B1216" t="e">
        <f t="array" ref="B1216" ca="1">_xlfn.XLOOKUP(Tabelle7[[#This Row],[ExperimentID]]&amp;Tabelle7[[#This Row],[NegotiationID]]&amp;Tabelle7[[#This Row],[MessageID]],ALL_IN_ONE[ExperimentID]&amp;ALL_IN_ONE[NegotiationID]&amp;ALL_IN_ONE[MessageID],ALL_IN_ONE[Gesamt_ID],,0)</f>
        <v>#VALUE!</v>
      </c>
      <c r="C1216">
        <f>IF(AND($F1215=Tabelle7[[#This Row],[ReceiverID]],$G1215=Tabelle7[[#This Row],[SenderID]]),$C1215,IF(ISBLANK($G1215),$C1215,$C1215+1))</f>
        <v>172</v>
      </c>
      <c r="D1216" t="s">
        <v>561</v>
      </c>
      <c r="E1216">
        <v>9057</v>
      </c>
      <c r="F1216">
        <v>4046</v>
      </c>
      <c r="G1216">
        <v>4045</v>
      </c>
      <c r="H1216" t="s">
        <v>31</v>
      </c>
      <c r="I1216" t="str">
        <f t="array" ref="I1216">IFERROR(_xlfn.XLOOKUP(Tabelle7[[#This Row],[NegotiationID]]&amp;"FinalAccept",Tabelle7[NegotiationID]&amp;Tabelle7[ActionType],Tabelle7[ActionType],,0),_xlfn.XLOOKUP(Tabelle7[[#This Row],[NegotiationID]]&amp;"FinalReject",Tabelle7[NegotiationID]&amp;Tabelle7[ActionType],Tabelle7[ActionType],,0))</f>
        <v>FinalAccept</v>
      </c>
      <c r="J1216">
        <v>0.76000000000000001</v>
      </c>
      <c r="K1216">
        <v>0.20039999999999999</v>
      </c>
      <c r="L1216">
        <v>0.96040000000000003</v>
      </c>
      <c r="M1216">
        <v>0.55959999999999999</v>
      </c>
      <c r="N1216">
        <v>309</v>
      </c>
      <c r="O1216">
        <v>3182</v>
      </c>
      <c r="P1216">
        <v>14</v>
      </c>
      <c r="Q1216" s="3" t="s">
        <v>1471</v>
      </c>
    </row>
    <row r="1217" ht="15" customHeight="1">
      <c r="A1217" t="e">
        <f t="shared" ca="1" si="502"/>
        <v>#VALUE!</v>
      </c>
      <c r="B1217" t="e">
        <f t="array" ref="B1217" ca="1">_xlfn.XLOOKUP(Tabelle7[[#This Row],[ExperimentID]]&amp;Tabelle7[[#This Row],[NegotiationID]]&amp;Tabelle7[[#This Row],[MessageID]],ALL_IN_ONE[ExperimentID]&amp;ALL_IN_ONE[NegotiationID]&amp;ALL_IN_ONE[MessageID],ALL_IN_ONE[Gesamt_ID],,0)</f>
        <v>#VALUE!</v>
      </c>
      <c r="C1217">
        <f>IF(AND($F1216=Tabelle7[[#This Row],[ReceiverID]],$G1216=Tabelle7[[#This Row],[SenderID]]),$C1216,IF(ISBLANK($G1216),$C1216,$C1216+1))</f>
        <v>172</v>
      </c>
      <c r="D1217" t="s">
        <v>561</v>
      </c>
      <c r="E1217">
        <v>9549</v>
      </c>
      <c r="F1217">
        <v>4045</v>
      </c>
      <c r="G1217">
        <v>4046</v>
      </c>
      <c r="H1217" t="s">
        <v>31</v>
      </c>
      <c r="I1217" t="str">
        <f t="array" ref="I1217">IFERROR(_xlfn.XLOOKUP(Tabelle7[[#This Row],[NegotiationID]]&amp;"FinalAccept",Tabelle7[NegotiationID]&amp;Tabelle7[ActionType],Tabelle7[ActionType],,0),_xlfn.XLOOKUP(Tabelle7[[#This Row],[NegotiationID]]&amp;"FinalReject",Tabelle7[NegotiationID]&amp;Tabelle7[ActionType],Tabelle7[ActionType],,0))</f>
        <v>FinalAccept</v>
      </c>
      <c r="J1217">
        <v>0.64600000000000002</v>
      </c>
      <c r="K1217">
        <v>0.43340000000000001</v>
      </c>
      <c r="L1217">
        <v>1.0793999999999999</v>
      </c>
      <c r="M1217">
        <v>0.21260000000000001</v>
      </c>
      <c r="N1217">
        <v>203</v>
      </c>
      <c r="O1217">
        <v>3182</v>
      </c>
      <c r="P1217">
        <v>14</v>
      </c>
      <c r="Q1217" s="3" t="s">
        <v>1472</v>
      </c>
    </row>
    <row r="1218" ht="15" customHeight="1">
      <c r="A1218" t="e">
        <f t="shared" ref="A1218:A1281" ca="1" si="503">MID(CELL("Dateiname",$A$1),FIND("]",CELL("Dateiname",$A$1))+1,31)</f>
        <v>#VALUE!</v>
      </c>
      <c r="B1218" t="e">
        <f t="array" ref="B1218" ca="1">_xlfn.XLOOKUP(Tabelle7[[#This Row],[ExperimentID]]&amp;Tabelle7[[#This Row],[NegotiationID]]&amp;Tabelle7[[#This Row],[MessageID]],ALL_IN_ONE[ExperimentID]&amp;ALL_IN_ONE[NegotiationID]&amp;ALL_IN_ONE[MessageID],ALL_IN_ONE[Gesamt_ID],,0)</f>
        <v>#VALUE!</v>
      </c>
      <c r="C1218">
        <f>IF(AND($F1217=Tabelle7[[#This Row],[ReceiverID]],$G1217=Tabelle7[[#This Row],[SenderID]]),$C1217,IF(ISBLANK($G1217),$C1217,$C1217+1))</f>
        <v>172</v>
      </c>
      <c r="D1218" t="s">
        <v>561</v>
      </c>
      <c r="E1218">
        <v>9678</v>
      </c>
      <c r="F1218">
        <v>4046</v>
      </c>
      <c r="G1218">
        <v>4045</v>
      </c>
      <c r="H1218" t="s">
        <v>31</v>
      </c>
      <c r="I1218" t="str">
        <f t="array" ref="I1218">IFERROR(_xlfn.XLOOKUP(Tabelle7[[#This Row],[NegotiationID]]&amp;"FinalAccept",Tabelle7[NegotiationID]&amp;Tabelle7[ActionType],Tabelle7[ActionType],,0),_xlfn.XLOOKUP(Tabelle7[[#This Row],[NegotiationID]]&amp;"FinalReject",Tabelle7[NegotiationID]&amp;Tabelle7[ActionType],Tabelle7[ActionType],,0))</f>
        <v>FinalAccept</v>
      </c>
      <c r="J1218">
        <v>0.63219999999999998</v>
      </c>
      <c r="K1218">
        <v>0.33000000000000002</v>
      </c>
      <c r="L1218">
        <v>0.96220000000000006</v>
      </c>
      <c r="M1218">
        <v>0.30220000000000002</v>
      </c>
      <c r="N1218">
        <v>310</v>
      </c>
      <c r="O1218">
        <v>3182</v>
      </c>
      <c r="P1218">
        <v>14</v>
      </c>
      <c r="Q1218" s="3" t="s">
        <v>1473</v>
      </c>
    </row>
    <row r="1219" ht="15" customHeight="1">
      <c r="A1219" t="e">
        <f t="shared" ca="1" si="503"/>
        <v>#VALUE!</v>
      </c>
      <c r="B1219" t="e">
        <f t="array" ref="B1219" ca="1">_xlfn.XLOOKUP(Tabelle7[[#This Row],[ExperimentID]]&amp;Tabelle7[[#This Row],[NegotiationID]]&amp;Tabelle7[[#This Row],[MessageID]],ALL_IN_ONE[ExperimentID]&amp;ALL_IN_ONE[NegotiationID]&amp;ALL_IN_ONE[MessageID],ALL_IN_ONE[Gesamt_ID],,0)</f>
        <v>#VALUE!</v>
      </c>
      <c r="C1219">
        <f>IF(AND($F1218=Tabelle7[[#This Row],[ReceiverID]],$G1218=Tabelle7[[#This Row],[SenderID]]),$C1218,IF(ISBLANK($G1218),$C1218,$C1218+1))</f>
        <v>172</v>
      </c>
      <c r="D1219" t="s">
        <v>561</v>
      </c>
      <c r="E1219">
        <v>10526</v>
      </c>
      <c r="F1219">
        <v>4045</v>
      </c>
      <c r="G1219">
        <v>4046</v>
      </c>
      <c r="H1219" t="s">
        <v>31</v>
      </c>
      <c r="I1219" t="str">
        <f t="array" ref="I1219">IFERROR(_xlfn.XLOOKUP(Tabelle7[[#This Row],[NegotiationID]]&amp;"FinalAccept",Tabelle7[NegotiationID]&amp;Tabelle7[ActionType],Tabelle7[ActionType],,0),_xlfn.XLOOKUP(Tabelle7[[#This Row],[NegotiationID]]&amp;"FinalReject",Tabelle7[NegotiationID]&amp;Tabelle7[ActionType],Tabelle7[ActionType],,0))</f>
        <v>FinalAccept</v>
      </c>
      <c r="J1219">
        <v>0.68400000000000005</v>
      </c>
      <c r="K1219">
        <v>0.32419999999999999</v>
      </c>
      <c r="L1219">
        <v>1.0082</v>
      </c>
      <c r="M1219">
        <v>0.35980000000000001</v>
      </c>
      <c r="N1219">
        <v>342</v>
      </c>
      <c r="O1219">
        <v>3182</v>
      </c>
      <c r="P1219">
        <v>14</v>
      </c>
      <c r="Q1219" s="3" t="s">
        <v>1474</v>
      </c>
    </row>
    <row r="1220" ht="15" customHeight="1">
      <c r="A1220" t="e">
        <f t="shared" ca="1" si="503"/>
        <v>#VALUE!</v>
      </c>
      <c r="B1220" t="e">
        <f t="array" ref="B1220" ca="1">_xlfn.XLOOKUP(Tabelle7[[#This Row],[ExperimentID]]&amp;Tabelle7[[#This Row],[NegotiationID]]&amp;Tabelle7[[#This Row],[MessageID]],ALL_IN_ONE[ExperimentID]&amp;ALL_IN_ONE[NegotiationID]&amp;ALL_IN_ONE[MessageID],ALL_IN_ONE[Gesamt_ID],,0)</f>
        <v>#VALUE!</v>
      </c>
      <c r="C1220">
        <f>IF(AND($F1219=Tabelle7[[#This Row],[ReceiverID]],$G1219=Tabelle7[[#This Row],[SenderID]]),$C1219,IF(ISBLANK($G1219),$C1219,$C1219+1))</f>
        <v>172</v>
      </c>
      <c r="D1220" t="s">
        <v>561</v>
      </c>
      <c r="E1220">
        <v>11630</v>
      </c>
      <c r="F1220">
        <v>4046</v>
      </c>
      <c r="G1220">
        <v>4045</v>
      </c>
      <c r="H1220" t="s">
        <v>31</v>
      </c>
      <c r="I1220" t="str">
        <f t="array" ref="I1220">IFERROR(_xlfn.XLOOKUP(Tabelle7[[#This Row],[NegotiationID]]&amp;"FinalAccept",Tabelle7[NegotiationID]&amp;Tabelle7[ActionType],Tabelle7[ActionType],,0),_xlfn.XLOOKUP(Tabelle7[[#This Row],[NegotiationID]]&amp;"FinalReject",Tabelle7[NegotiationID]&amp;Tabelle7[ActionType],Tabelle7[ActionType],,0))</f>
        <v>FinalAccept</v>
      </c>
      <c r="J1220">
        <v>0.69220000000000004</v>
      </c>
      <c r="K1220">
        <v>0.41799999999999998</v>
      </c>
      <c r="L1220">
        <v>1.1102000000000001</v>
      </c>
      <c r="M1220">
        <v>0.2742</v>
      </c>
      <c r="N1220">
        <v>339</v>
      </c>
      <c r="O1220">
        <v>3182</v>
      </c>
      <c r="P1220">
        <v>14</v>
      </c>
      <c r="Q1220" s="3" t="s">
        <v>1475</v>
      </c>
    </row>
    <row r="1221" ht="15" customHeight="1">
      <c r="A1221" t="e">
        <f t="shared" ca="1" si="503"/>
        <v>#VALUE!</v>
      </c>
      <c r="B1221" t="e">
        <f t="array" ref="B1221" ca="1">_xlfn.XLOOKUP(Tabelle7[[#This Row],[ExperimentID]]&amp;Tabelle7[[#This Row],[NegotiationID]]&amp;Tabelle7[[#This Row],[MessageID]],ALL_IN_ONE[ExperimentID]&amp;ALL_IN_ONE[NegotiationID]&amp;ALL_IN_ONE[MessageID],ALL_IN_ONE[Gesamt_ID],,0)</f>
        <v>#VALUE!</v>
      </c>
      <c r="C1221">
        <f>IF(AND($F1220=Tabelle7[[#This Row],[ReceiverID]],$G1220=Tabelle7[[#This Row],[SenderID]]),$C1220,IF(ISBLANK($G1220),$C1220,$C1220+1))</f>
        <v>172</v>
      </c>
      <c r="D1221" t="s">
        <v>561</v>
      </c>
      <c r="E1221">
        <v>11897</v>
      </c>
      <c r="F1221">
        <v>4045</v>
      </c>
      <c r="G1221">
        <v>4046</v>
      </c>
      <c r="H1221" t="s">
        <v>31</v>
      </c>
      <c r="I1221" t="str">
        <f t="array" ref="I1221">IFERROR(_xlfn.XLOOKUP(Tabelle7[[#This Row],[NegotiationID]]&amp;"FinalAccept",Tabelle7[NegotiationID]&amp;Tabelle7[ActionType],Tabelle7[ActionType],,0),_xlfn.XLOOKUP(Tabelle7[[#This Row],[NegotiationID]]&amp;"FinalReject",Tabelle7[NegotiationID]&amp;Tabelle7[ActionType],Tabelle7[ActionType],,0))</f>
        <v>FinalAccept</v>
      </c>
      <c r="J1221">
        <v>0.68400000000000005</v>
      </c>
      <c r="K1221">
        <v>0.45100000000000001</v>
      </c>
      <c r="L1221">
        <v>1.135</v>
      </c>
      <c r="M1221">
        <v>0.23300000000000001</v>
      </c>
      <c r="N1221">
        <v>382</v>
      </c>
      <c r="O1221">
        <v>3182</v>
      </c>
      <c r="P1221">
        <v>14</v>
      </c>
      <c r="Q1221" s="3" t="s">
        <v>1476</v>
      </c>
    </row>
    <row r="1222" ht="15" customHeight="1">
      <c r="A1222" t="e">
        <f t="shared" ca="1" si="503"/>
        <v>#VALUE!</v>
      </c>
      <c r="B1222" t="e">
        <f t="array" ref="B1222" ca="1">_xlfn.XLOOKUP(Tabelle7[[#This Row],[ExperimentID]]&amp;Tabelle7[[#This Row],[NegotiationID]]&amp;Tabelle7[[#This Row],[MessageID]],ALL_IN_ONE[ExperimentID]&amp;ALL_IN_ONE[NegotiationID]&amp;ALL_IN_ONE[MessageID],ALL_IN_ONE[Gesamt_ID],,0)</f>
        <v>#VALUE!</v>
      </c>
      <c r="C1222">
        <f>IF(AND($F1221=Tabelle7[[#This Row],[ReceiverID]],$G1221=Tabelle7[[#This Row],[SenderID]]),$C1221,IF(ISBLANK($G1221),$C1221,$C1221+1))</f>
        <v>172</v>
      </c>
      <c r="D1222" t="s">
        <v>561</v>
      </c>
      <c r="E1222">
        <v>12218</v>
      </c>
      <c r="F1222">
        <v>4046</v>
      </c>
      <c r="G1222">
        <v>4045</v>
      </c>
      <c r="H1222" t="s">
        <v>31</v>
      </c>
      <c r="I1222" t="str">
        <f t="array" ref="I1222">IFERROR(_xlfn.XLOOKUP(Tabelle7[[#This Row],[NegotiationID]]&amp;"FinalAccept",Tabelle7[NegotiationID]&amp;Tabelle7[ActionType],Tabelle7[ActionType],,0),_xlfn.XLOOKUP(Tabelle7[[#This Row],[NegotiationID]]&amp;"FinalReject",Tabelle7[NegotiationID]&amp;Tabelle7[ActionType],Tabelle7[ActionType],,0))</f>
        <v>FinalAccept</v>
      </c>
      <c r="J1222">
        <v>0.60019999999999996</v>
      </c>
      <c r="K1222">
        <v>0.3508</v>
      </c>
      <c r="L1222">
        <v>0.95099999999999996</v>
      </c>
      <c r="M1222">
        <v>0.24940000000000001</v>
      </c>
      <c r="N1222">
        <v>113</v>
      </c>
      <c r="O1222">
        <v>3182</v>
      </c>
      <c r="P1222">
        <v>14</v>
      </c>
      <c r="Q1222" s="3" t="s">
        <v>1477</v>
      </c>
    </row>
    <row r="1223" ht="15" customHeight="1">
      <c r="A1223" t="e">
        <f t="shared" ca="1" si="503"/>
        <v>#VALUE!</v>
      </c>
      <c r="B1223" t="e">
        <f t="array" ref="B1223" ca="1">_xlfn.XLOOKUP(Tabelle7[[#This Row],[ExperimentID]]&amp;Tabelle7[[#This Row],[NegotiationID]]&amp;Tabelle7[[#This Row],[MessageID]],ALL_IN_ONE[ExperimentID]&amp;ALL_IN_ONE[NegotiationID]&amp;ALL_IN_ONE[MessageID],ALL_IN_ONE[Gesamt_ID],,0)</f>
        <v>#VALUE!</v>
      </c>
      <c r="C1223">
        <f>IF(AND($F1222=Tabelle7[[#This Row],[ReceiverID]],$G1222=Tabelle7[[#This Row],[SenderID]]),$C1222,IF(ISBLANK($G1222),$C1222,$C1222+1))</f>
        <v>172</v>
      </c>
      <c r="D1223" t="s">
        <v>561</v>
      </c>
      <c r="E1223">
        <v>12705</v>
      </c>
      <c r="F1223">
        <v>4045</v>
      </c>
      <c r="G1223">
        <v>4046</v>
      </c>
      <c r="H1223" t="s">
        <v>31</v>
      </c>
      <c r="I1223" t="str">
        <f t="array" ref="I1223">IFERROR(_xlfn.XLOOKUP(Tabelle7[[#This Row],[NegotiationID]]&amp;"FinalAccept",Tabelle7[NegotiationID]&amp;Tabelle7[ActionType],Tabelle7[ActionType],,0),_xlfn.XLOOKUP(Tabelle7[[#This Row],[NegotiationID]]&amp;"FinalReject",Tabelle7[NegotiationID]&amp;Tabelle7[ActionType],Tabelle7[ActionType],,0))</f>
        <v>FinalAccept</v>
      </c>
      <c r="J1223">
        <v>0.89759999999999995</v>
      </c>
      <c r="K1223">
        <v>0.49440000000000001</v>
      </c>
      <c r="L1223">
        <v>1.3919999999999999</v>
      </c>
      <c r="M1223">
        <v>0.4032</v>
      </c>
      <c r="N1223">
        <v>250</v>
      </c>
      <c r="O1223">
        <v>3182</v>
      </c>
      <c r="P1223">
        <v>14</v>
      </c>
      <c r="Q1223" s="3" t="s">
        <v>1478</v>
      </c>
    </row>
    <row r="1224" ht="15" customHeight="1">
      <c r="A1224" t="e">
        <f t="shared" ca="1" si="503"/>
        <v>#VALUE!</v>
      </c>
      <c r="B1224" t="e">
        <f t="array" ref="B1224" ca="1">_xlfn.XLOOKUP(Tabelle7[[#This Row],[ExperimentID]]&amp;Tabelle7[[#This Row],[NegotiationID]]&amp;Tabelle7[[#This Row],[MessageID]],ALL_IN_ONE[ExperimentID]&amp;ALL_IN_ONE[NegotiationID]&amp;ALL_IN_ONE[MessageID],ALL_IN_ONE[Gesamt_ID],,0)</f>
        <v>#VALUE!</v>
      </c>
      <c r="C1224">
        <f>IF(AND($F1223=Tabelle7[[#This Row],[ReceiverID]],$G1223=Tabelle7[[#This Row],[SenderID]]),$C1223,IF(ISBLANK($G1223),$C1223,$C1223+1))</f>
        <v>172</v>
      </c>
      <c r="D1224" t="s">
        <v>561</v>
      </c>
      <c r="E1224">
        <v>12989</v>
      </c>
      <c r="F1224">
        <v>4046</v>
      </c>
      <c r="G1224">
        <v>4045</v>
      </c>
      <c r="H1224" t="s">
        <v>31</v>
      </c>
      <c r="I1224" t="str">
        <f t="array" ref="I1224">IFERROR(_xlfn.XLOOKUP(Tabelle7[[#This Row],[NegotiationID]]&amp;"FinalAccept",Tabelle7[NegotiationID]&amp;Tabelle7[ActionType],Tabelle7[ActionType],,0),_xlfn.XLOOKUP(Tabelle7[[#This Row],[NegotiationID]]&amp;"FinalReject",Tabelle7[NegotiationID]&amp;Tabelle7[ActionType],Tabelle7[ActionType],,0))</f>
        <v>FinalAccept</v>
      </c>
      <c r="J1224">
        <v>0.56440000000000001</v>
      </c>
      <c r="K1224">
        <v>0.45900000000000002</v>
      </c>
      <c r="L1224">
        <v>1.0234000000000001</v>
      </c>
      <c r="M1224">
        <v>0.10539999999999999</v>
      </c>
      <c r="N1224">
        <v>114</v>
      </c>
      <c r="O1224">
        <v>3182</v>
      </c>
      <c r="P1224">
        <v>14</v>
      </c>
      <c r="Q1224" s="3" t="s">
        <v>1479</v>
      </c>
    </row>
    <row r="1225" ht="15" customHeight="1">
      <c r="A1225" t="e">
        <f t="shared" ca="1" si="503"/>
        <v>#VALUE!</v>
      </c>
      <c r="B1225" t="e">
        <f t="array" ref="B1225" ca="1">_xlfn.XLOOKUP(Tabelle7[[#This Row],[ExperimentID]]&amp;Tabelle7[[#This Row],[NegotiationID]]&amp;Tabelle7[[#This Row],[MessageID]],ALL_IN_ONE[ExperimentID]&amp;ALL_IN_ONE[NegotiationID]&amp;ALL_IN_ONE[MessageID],ALL_IN_ONE[Gesamt_ID],,0)</f>
        <v>#VALUE!</v>
      </c>
      <c r="C1225">
        <f>IF(AND($F1224=Tabelle7[[#This Row],[ReceiverID]],$G1224=Tabelle7[[#This Row],[SenderID]]),$C1224,IF(ISBLANK($G1224),$C1224,$C1224+1))</f>
        <v>172</v>
      </c>
      <c r="D1225" t="s">
        <v>561</v>
      </c>
      <c r="E1225">
        <v>12994</v>
      </c>
      <c r="F1225">
        <v>4045</v>
      </c>
      <c r="G1225">
        <v>4046</v>
      </c>
      <c r="H1225" t="s">
        <v>31</v>
      </c>
      <c r="I1225" t="str">
        <f t="array" ref="I1225">IFERROR(_xlfn.XLOOKUP(Tabelle7[[#This Row],[NegotiationID]]&amp;"FinalAccept",Tabelle7[NegotiationID]&amp;Tabelle7[ActionType],Tabelle7[ActionType],,0),_xlfn.XLOOKUP(Tabelle7[[#This Row],[NegotiationID]]&amp;"FinalReject",Tabelle7[NegotiationID]&amp;Tabelle7[ActionType],Tabelle7[ActionType],,0))</f>
        <v>FinalAccept</v>
      </c>
      <c r="J1225">
        <v>0.55520000000000003</v>
      </c>
      <c r="K1225">
        <v>0.56679999999999997</v>
      </c>
      <c r="L1225">
        <v>1.1220000000000001</v>
      </c>
      <c r="M1225">
        <v>0.011599999999999999</v>
      </c>
      <c r="N1225">
        <v>75</v>
      </c>
      <c r="O1225">
        <v>3182</v>
      </c>
      <c r="P1225">
        <v>14</v>
      </c>
      <c r="Q1225" s="3" t="s">
        <v>1480</v>
      </c>
    </row>
    <row r="1226" ht="15" customHeight="1">
      <c r="A1226" t="e">
        <f t="shared" ca="1" si="503"/>
        <v>#VALUE!</v>
      </c>
      <c r="B1226" t="e">
        <f t="array" ref="B1226" ca="1">_xlfn.XLOOKUP(Tabelle7[[#This Row],[ExperimentID]]&amp;Tabelle7[[#This Row],[NegotiationID]]&amp;Tabelle7[[#This Row],[MessageID]],ALL_IN_ONE[ExperimentID]&amp;ALL_IN_ONE[NegotiationID]&amp;ALL_IN_ONE[MessageID],ALL_IN_ONE[Gesamt_ID],,0)</f>
        <v>#VALUE!</v>
      </c>
      <c r="C1226">
        <f>IF(AND($F1225=Tabelle7[[#This Row],[ReceiverID]],$G1225=Tabelle7[[#This Row],[SenderID]]),$C1225,IF(ISBLANK($G1225),$C1225,$C1225+1))</f>
        <v>172</v>
      </c>
      <c r="D1226" t="s">
        <v>561</v>
      </c>
      <c r="E1226">
        <v>13011</v>
      </c>
      <c r="F1226">
        <v>4046</v>
      </c>
      <c r="G1226">
        <v>4045</v>
      </c>
      <c r="H1226" t="s">
        <v>20</v>
      </c>
      <c r="I1226" t="str">
        <f t="array" ref="I1226">IFERROR(_xlfn.XLOOKUP(Tabelle7[[#This Row],[NegotiationID]]&amp;"FinalAccept",Tabelle7[NegotiationID]&amp;Tabelle7[ActionType],Tabelle7[ActionType],,0),_xlfn.XLOOKUP(Tabelle7[[#This Row],[NegotiationID]]&amp;"FinalReject",Tabelle7[NegotiationID]&amp;Tabelle7[ActionType],Tabelle7[ActionType],,0))</f>
        <v>FinalAccept</v>
      </c>
      <c r="J1226">
        <v>0.56679999999999997</v>
      </c>
      <c r="K1226">
        <v>0.55520000000000003</v>
      </c>
      <c r="L1226">
        <v>1.1220000000000001</v>
      </c>
      <c r="M1226">
        <v>0.011599999999999999</v>
      </c>
      <c r="N1226">
        <v>60</v>
      </c>
      <c r="O1226">
        <v>3182</v>
      </c>
      <c r="P1226">
        <v>14</v>
      </c>
      <c r="Q1226" s="3" t="s">
        <v>1481</v>
      </c>
    </row>
    <row r="1227" ht="15" hidden="1" customHeight="1">
      <c r="A1227" t="e">
        <f t="shared" ca="1" si="503"/>
        <v>#VALUE!</v>
      </c>
      <c r="B1227" t="e">
        <f t="array" ref="B1227" ca="1">_xlfn.XLOOKUP(Tabelle7[[#This Row],[ExperimentID]]&amp;Tabelle7[[#This Row],[NegotiationID]]&amp;Tabelle7[[#This Row],[MessageID]],ALL_IN_ONE[ExperimentID]&amp;ALL_IN_ONE[NegotiationID]&amp;ALL_IN_ONE[MessageID],ALL_IN_ONE[Gesamt_ID],,0)</f>
        <v>#VALUE!</v>
      </c>
      <c r="C1227">
        <f>IF(AND($F1226=Tabelle7[[#This Row],[ReceiverID]],$G1226=Tabelle7[[#This Row],[SenderID]]),$C1226,IF(ISBLANK($G1226),$C1226,$C1226+1))</f>
        <v>173</v>
      </c>
      <c r="D1227" t="s">
        <v>561</v>
      </c>
      <c r="E1227">
        <v>4072</v>
      </c>
      <c r="H1227" t="s">
        <v>6019</v>
      </c>
      <c r="I1227" t="str">
        <f t="array" ref="I1227">IFERROR(_xlfn.XLOOKUP(Tabelle7[[#This Row],[NegotiationID]]&amp;"FinalAccept",Tabelle7[NegotiationID]&amp;Tabelle7[ActionType],Tabelle7[ActionType],,0),_xlfn.XLOOKUP(Tabelle7[[#This Row],[NegotiationID]]&amp;"FinalReject",Tabelle7[NegotiationID]&amp;Tabelle7[ActionType],Tabelle7[ActionType],,0))</f>
        <v>FinalAccept</v>
      </c>
      <c r="N1227">
        <v>21</v>
      </c>
      <c r="O1227">
        <v>2544</v>
      </c>
      <c r="P1227">
        <v>19</v>
      </c>
      <c r="Q1227" t="s">
        <v>6020</v>
      </c>
    </row>
    <row r="1228" ht="15" customHeight="1">
      <c r="A1228" t="e">
        <f t="shared" ca="1" si="503"/>
        <v>#VALUE!</v>
      </c>
      <c r="B1228" t="e">
        <f t="array" ref="B1228" ca="1">_xlfn.XLOOKUP(Tabelle7[[#This Row],[ExperimentID]]&amp;Tabelle7[[#This Row],[NegotiationID]]&amp;Tabelle7[[#This Row],[MessageID]],ALL_IN_ONE[ExperimentID]&amp;ALL_IN_ONE[NegotiationID]&amp;ALL_IN_ONE[MessageID],ALL_IN_ONE[Gesamt_ID],,0)</f>
        <v>#VALUE!</v>
      </c>
      <c r="C1228">
        <f>IF(AND($F1227=Tabelle7[[#This Row],[ReceiverID]],$G1227=Tabelle7[[#This Row],[SenderID]]),$C1227,IF(ISBLANK($G1227),$C1227,$C1227+1))</f>
        <v>173</v>
      </c>
      <c r="D1228" t="s">
        <v>561</v>
      </c>
      <c r="E1228">
        <v>7871</v>
      </c>
      <c r="F1228">
        <v>4074</v>
      </c>
      <c r="G1228">
        <v>4073</v>
      </c>
      <c r="H1228" t="s">
        <v>19</v>
      </c>
      <c r="I1228" t="str">
        <f t="array" ref="I1228">IFERROR(_xlfn.XLOOKUP(Tabelle7[[#This Row],[NegotiationID]]&amp;"FinalAccept",Tabelle7[NegotiationID]&amp;Tabelle7[ActionType],Tabelle7[ActionType],,0),_xlfn.XLOOKUP(Tabelle7[[#This Row],[NegotiationID]]&amp;"FinalReject",Tabelle7[NegotiationID]&amp;Tabelle7[ActionType],Tabelle7[ActionType],,0))</f>
        <v>FinalAccept</v>
      </c>
      <c r="J1228">
        <v>0.66900000000000004</v>
      </c>
      <c r="K1228">
        <v>0.32400000000000001</v>
      </c>
      <c r="L1228">
        <v>0.99299999999999999</v>
      </c>
      <c r="M1228">
        <v>0.34499999999999997</v>
      </c>
      <c r="N1228">
        <v>644</v>
      </c>
      <c r="O1228">
        <v>2544</v>
      </c>
      <c r="P1228">
        <v>19</v>
      </c>
      <c r="Q1228" s="3" t="s">
        <v>1482</v>
      </c>
    </row>
    <row r="1229" ht="15" customHeight="1">
      <c r="A1229" t="e">
        <f t="shared" ca="1" si="503"/>
        <v>#VALUE!</v>
      </c>
      <c r="B1229" t="e">
        <f t="array" ref="B1229" ca="1">_xlfn.XLOOKUP(Tabelle7[[#This Row],[ExperimentID]]&amp;Tabelle7[[#This Row],[NegotiationID]]&amp;Tabelle7[[#This Row],[MessageID]],ALL_IN_ONE[ExperimentID]&amp;ALL_IN_ONE[NegotiationID]&amp;ALL_IN_ONE[MessageID],ALL_IN_ONE[Gesamt_ID],,0)</f>
        <v>#VALUE!</v>
      </c>
      <c r="C1229">
        <f>IF(AND($F1228=Tabelle7[[#This Row],[ReceiverID]],$G1228=Tabelle7[[#This Row],[SenderID]]),$C1228,IF(ISBLANK($G1228),$C1228,$C1228+1))</f>
        <v>173</v>
      </c>
      <c r="D1229" t="s">
        <v>561</v>
      </c>
      <c r="E1229">
        <v>8177</v>
      </c>
      <c r="F1229">
        <v>4073</v>
      </c>
      <c r="G1229">
        <v>4074</v>
      </c>
      <c r="H1229" t="s">
        <v>31</v>
      </c>
      <c r="I1229" t="str">
        <f t="array" ref="I1229">IFERROR(_xlfn.XLOOKUP(Tabelle7[[#This Row],[NegotiationID]]&amp;"FinalAccept",Tabelle7[NegotiationID]&amp;Tabelle7[ActionType],Tabelle7[ActionType],,0),_xlfn.XLOOKUP(Tabelle7[[#This Row],[NegotiationID]]&amp;"FinalReject",Tabelle7[NegotiationID]&amp;Tabelle7[ActionType],Tabelle7[ActionType],,0))</f>
        <v>FinalAccept</v>
      </c>
      <c r="J1229">
        <v>1</v>
      </c>
      <c r="K1229">
        <v>0.12540000000000001</v>
      </c>
      <c r="L1229">
        <v>1.1254</v>
      </c>
      <c r="M1229">
        <v>0.87460000000000004</v>
      </c>
      <c r="N1229">
        <v>529</v>
      </c>
      <c r="O1229">
        <v>2544</v>
      </c>
      <c r="P1229">
        <v>19</v>
      </c>
      <c r="Q1229" s="3" t="s">
        <v>1483</v>
      </c>
    </row>
    <row r="1230" ht="15" hidden="1" customHeight="1">
      <c r="A1230" t="e">
        <f t="shared" ca="1" si="503"/>
        <v>#VALUE!</v>
      </c>
      <c r="B1230" t="e">
        <f t="array" ref="B1230" ca="1">_xlfn.XLOOKUP(Tabelle7[[#This Row],[ExperimentID]]&amp;Tabelle7[[#This Row],[NegotiationID]]&amp;Tabelle7[[#This Row],[MessageID]],ALL_IN_ONE[ExperimentID]&amp;ALL_IN_ONE[NegotiationID]&amp;ALL_IN_ONE[MessageID],ALL_IN_ONE[Gesamt_ID],,0)</f>
        <v>#VALUE!</v>
      </c>
      <c r="C1230">
        <f>IF(AND($F1229=Tabelle7[[#This Row],[ReceiverID]],$G1229=Tabelle7[[#This Row],[SenderID]]),$C1229,IF(ISBLANK($G1229),$C1229,$C1229+1))</f>
        <v>173</v>
      </c>
      <c r="D1230" t="s">
        <v>561</v>
      </c>
      <c r="E1230">
        <v>8571</v>
      </c>
      <c r="F1230">
        <v>4074</v>
      </c>
      <c r="G1230">
        <v>4073</v>
      </c>
      <c r="H1230" t="s">
        <v>22</v>
      </c>
      <c r="I1230" t="str">
        <f t="array" ref="I1230">IFERROR(_xlfn.XLOOKUP(Tabelle7[[#This Row],[NegotiationID]]&amp;"FinalAccept",Tabelle7[NegotiationID]&amp;Tabelle7[ActionType],Tabelle7[ActionType],,0),_xlfn.XLOOKUP(Tabelle7[[#This Row],[NegotiationID]]&amp;"FinalReject",Tabelle7[NegotiationID]&amp;Tabelle7[ActionType],Tabelle7[ActionType],,0))</f>
        <v>FinalAccept</v>
      </c>
      <c r="N1230">
        <v>27</v>
      </c>
      <c r="O1230">
        <v>2544</v>
      </c>
      <c r="P1230">
        <v>19</v>
      </c>
      <c r="Q1230" s="3" t="s">
        <v>6329</v>
      </c>
    </row>
    <row r="1231" ht="15" hidden="1" customHeight="1">
      <c r="A1231" t="e">
        <f t="shared" ca="1" si="503"/>
        <v>#VALUE!</v>
      </c>
      <c r="B1231" t="e">
        <f t="array" ref="B1231" ca="1">_xlfn.XLOOKUP(Tabelle7[[#This Row],[ExperimentID]]&amp;Tabelle7[[#This Row],[NegotiationID]]&amp;Tabelle7[[#This Row],[MessageID]],ALL_IN_ONE[ExperimentID]&amp;ALL_IN_ONE[NegotiationID]&amp;ALL_IN_ONE[MessageID],ALL_IN_ONE[Gesamt_ID],,0)</f>
        <v>#VALUE!</v>
      </c>
      <c r="C1231">
        <f>IF(AND($F1230=Tabelle7[[#This Row],[ReceiverID]],$G1230=Tabelle7[[#This Row],[SenderID]]),$C1230,IF(ISBLANK($G1230),$C1230,$C1230+1))</f>
        <v>173</v>
      </c>
      <c r="D1231" t="s">
        <v>561</v>
      </c>
      <c r="E1231">
        <v>8702</v>
      </c>
      <c r="F1231">
        <v>4073</v>
      </c>
      <c r="G1231">
        <v>4074</v>
      </c>
      <c r="H1231" t="s">
        <v>24</v>
      </c>
      <c r="I1231" t="str">
        <f t="array" ref="I1231">IFERROR(_xlfn.XLOOKUP(Tabelle7[[#This Row],[NegotiationID]]&amp;"FinalAccept",Tabelle7[NegotiationID]&amp;Tabelle7[ActionType],Tabelle7[ActionType],,0),_xlfn.XLOOKUP(Tabelle7[[#This Row],[NegotiationID]]&amp;"FinalReject",Tabelle7[NegotiationID]&amp;Tabelle7[ActionType],Tabelle7[ActionType],,0))</f>
        <v>FinalAccept</v>
      </c>
      <c r="N1231">
        <v>98</v>
      </c>
      <c r="O1231">
        <v>2544</v>
      </c>
      <c r="P1231">
        <v>19</v>
      </c>
      <c r="Q1231" s="3" t="s">
        <v>6330</v>
      </c>
    </row>
    <row r="1232" ht="15" customHeight="1">
      <c r="A1232" t="e">
        <f t="shared" ca="1" si="503"/>
        <v>#VALUE!</v>
      </c>
      <c r="B1232" t="e">
        <f t="array" ref="B1232" ca="1">_xlfn.XLOOKUP(Tabelle7[[#This Row],[ExperimentID]]&amp;Tabelle7[[#This Row],[NegotiationID]]&amp;Tabelle7[[#This Row],[MessageID]],ALL_IN_ONE[ExperimentID]&amp;ALL_IN_ONE[NegotiationID]&amp;ALL_IN_ONE[MessageID],ALL_IN_ONE[Gesamt_ID],,0)</f>
        <v>#VALUE!</v>
      </c>
      <c r="C1232">
        <f>IF(AND($F1231=Tabelle7[[#This Row],[ReceiverID]],$G1231=Tabelle7[[#This Row],[SenderID]]),$C1231,IF(ISBLANK($G1231),$C1231,$C1231+1))</f>
        <v>173</v>
      </c>
      <c r="D1232" t="s">
        <v>561</v>
      </c>
      <c r="E1232">
        <v>8736</v>
      </c>
      <c r="F1232">
        <v>4074</v>
      </c>
      <c r="G1232">
        <v>4073</v>
      </c>
      <c r="H1232" t="s">
        <v>31</v>
      </c>
      <c r="I1232" t="str">
        <f t="array" ref="I1232">IFERROR(_xlfn.XLOOKUP(Tabelle7[[#This Row],[NegotiationID]]&amp;"FinalAccept",Tabelle7[NegotiationID]&amp;Tabelle7[ActionType],Tabelle7[ActionType],,0),_xlfn.XLOOKUP(Tabelle7[[#This Row],[NegotiationID]]&amp;"FinalReject",Tabelle7[NegotiationID]&amp;Tabelle7[ActionType],Tabelle7[ActionType],,0))</f>
        <v>FinalAccept</v>
      </c>
      <c r="J1232">
        <v>0.74680000000000002</v>
      </c>
      <c r="K1232">
        <v>0.37519999999999998</v>
      </c>
      <c r="L1232">
        <v>1.1220000000000001</v>
      </c>
      <c r="M1232">
        <v>0.37159999999999999</v>
      </c>
      <c r="N1232">
        <v>152</v>
      </c>
      <c r="O1232">
        <v>2544</v>
      </c>
      <c r="P1232">
        <v>19</v>
      </c>
      <c r="Q1232" s="3" t="s">
        <v>1484</v>
      </c>
    </row>
    <row r="1233" ht="15" customHeight="1">
      <c r="A1233" t="e">
        <f t="shared" ca="1" si="503"/>
        <v>#VALUE!</v>
      </c>
      <c r="B1233" t="e">
        <f t="array" ref="B1233" ca="1">_xlfn.XLOOKUP(Tabelle7[[#This Row],[ExperimentID]]&amp;Tabelle7[[#This Row],[NegotiationID]]&amp;Tabelle7[[#This Row],[MessageID]],ALL_IN_ONE[ExperimentID]&amp;ALL_IN_ONE[NegotiationID]&amp;ALL_IN_ONE[MessageID],ALL_IN_ONE[Gesamt_ID],,0)</f>
        <v>#VALUE!</v>
      </c>
      <c r="C1233">
        <f>IF(AND($F1232=Tabelle7[[#This Row],[ReceiverID]],$G1232=Tabelle7[[#This Row],[SenderID]]),$C1232,IF(ISBLANK($G1232),$C1232,$C1232+1))</f>
        <v>173</v>
      </c>
      <c r="D1233" t="s">
        <v>561</v>
      </c>
      <c r="E1233">
        <v>8792</v>
      </c>
      <c r="F1233">
        <v>4073</v>
      </c>
      <c r="G1233">
        <v>4074</v>
      </c>
      <c r="H1233" t="s">
        <v>31</v>
      </c>
      <c r="I1233" t="str">
        <f t="array" ref="I1233">IFERROR(_xlfn.XLOOKUP(Tabelle7[[#This Row],[NegotiationID]]&amp;"FinalAccept",Tabelle7[NegotiationID]&amp;Tabelle7[ActionType],Tabelle7[ActionType],,0),_xlfn.XLOOKUP(Tabelle7[[#This Row],[NegotiationID]]&amp;"FinalReject",Tabelle7[NegotiationID]&amp;Tabelle7[ActionType],Tabelle7[ActionType],,0))</f>
        <v>FinalAccept</v>
      </c>
      <c r="J1233">
        <v>0.62380000000000002</v>
      </c>
      <c r="K1233">
        <v>0.40279999999999999</v>
      </c>
      <c r="L1233">
        <v>1.0266</v>
      </c>
      <c r="M1233">
        <v>0.221</v>
      </c>
      <c r="N1233">
        <v>162</v>
      </c>
      <c r="O1233">
        <v>2544</v>
      </c>
      <c r="P1233">
        <v>19</v>
      </c>
      <c r="Q1233" s="3" t="s">
        <v>1485</v>
      </c>
    </row>
    <row r="1234" ht="15" hidden="1" customHeight="1">
      <c r="A1234" t="e">
        <f t="shared" ca="1" si="503"/>
        <v>#VALUE!</v>
      </c>
      <c r="B1234" t="e">
        <f t="array" ref="B1234" ca="1">_xlfn.XLOOKUP(Tabelle7[[#This Row],[ExperimentID]]&amp;Tabelle7[[#This Row],[NegotiationID]]&amp;Tabelle7[[#This Row],[MessageID]],ALL_IN_ONE[ExperimentID]&amp;ALL_IN_ONE[NegotiationID]&amp;ALL_IN_ONE[MessageID],ALL_IN_ONE[Gesamt_ID],,0)</f>
        <v>#VALUE!</v>
      </c>
      <c r="C1234">
        <f>IF(AND($F1233=Tabelle7[[#This Row],[ReceiverID]],$G1233=Tabelle7[[#This Row],[SenderID]]),$C1233,IF(ISBLANK($G1233),$C1233,$C1233+1))</f>
        <v>173</v>
      </c>
      <c r="D1234" t="s">
        <v>561</v>
      </c>
      <c r="E1234">
        <v>8899</v>
      </c>
      <c r="F1234">
        <v>4074</v>
      </c>
      <c r="G1234">
        <v>4073</v>
      </c>
      <c r="H1234" t="s">
        <v>22</v>
      </c>
      <c r="I1234" t="str">
        <f t="array" ref="I1234">IFERROR(_xlfn.XLOOKUP(Tabelle7[[#This Row],[NegotiationID]]&amp;"FinalAccept",Tabelle7[NegotiationID]&amp;Tabelle7[ActionType],Tabelle7[ActionType],,0),_xlfn.XLOOKUP(Tabelle7[[#This Row],[NegotiationID]]&amp;"FinalReject",Tabelle7[NegotiationID]&amp;Tabelle7[ActionType],Tabelle7[ActionType],,0))</f>
        <v>FinalAccept</v>
      </c>
      <c r="N1234">
        <v>70</v>
      </c>
      <c r="O1234">
        <v>2544</v>
      </c>
      <c r="P1234">
        <v>19</v>
      </c>
      <c r="Q1234" s="3" t="s">
        <v>6331</v>
      </c>
    </row>
    <row r="1235" ht="15" hidden="1" customHeight="1">
      <c r="A1235" t="e">
        <f t="shared" ca="1" si="503"/>
        <v>#VALUE!</v>
      </c>
      <c r="B1235" t="e">
        <f t="array" ref="B1235" ca="1">_xlfn.XLOOKUP(Tabelle7[[#This Row],[ExperimentID]]&amp;Tabelle7[[#This Row],[NegotiationID]]&amp;Tabelle7[[#This Row],[MessageID]],ALL_IN_ONE[ExperimentID]&amp;ALL_IN_ONE[NegotiationID]&amp;ALL_IN_ONE[MessageID],ALL_IN_ONE[Gesamt_ID],,0)</f>
        <v>#VALUE!</v>
      </c>
      <c r="C1235">
        <f>IF(AND($F1234=Tabelle7[[#This Row],[ReceiverID]],$G1234=Tabelle7[[#This Row],[SenderID]]),$C1234,IF(ISBLANK($G1234),$C1234,$C1234+1))</f>
        <v>173</v>
      </c>
      <c r="D1235" t="s">
        <v>561</v>
      </c>
      <c r="E1235">
        <v>9028</v>
      </c>
      <c r="F1235">
        <v>4073</v>
      </c>
      <c r="G1235">
        <v>4074</v>
      </c>
      <c r="H1235" t="s">
        <v>24</v>
      </c>
      <c r="I1235" t="str">
        <f t="array" ref="I1235">IFERROR(_xlfn.XLOOKUP(Tabelle7[[#This Row],[NegotiationID]]&amp;"FinalAccept",Tabelle7[NegotiationID]&amp;Tabelle7[ActionType],Tabelle7[ActionType],,0),_xlfn.XLOOKUP(Tabelle7[[#This Row],[NegotiationID]]&amp;"FinalReject",Tabelle7[NegotiationID]&amp;Tabelle7[ActionType],Tabelle7[ActionType],,0))</f>
        <v>FinalAccept</v>
      </c>
      <c r="N1235">
        <v>89</v>
      </c>
      <c r="O1235">
        <v>2544</v>
      </c>
      <c r="P1235">
        <v>19</v>
      </c>
      <c r="Q1235" s="3" t="s">
        <v>6332</v>
      </c>
    </row>
    <row r="1236" ht="15" customHeight="1">
      <c r="A1236" t="e">
        <f t="shared" ca="1" si="503"/>
        <v>#VALUE!</v>
      </c>
      <c r="B1236" t="e">
        <f t="array" ref="B1236" ca="1">_xlfn.XLOOKUP(Tabelle7[[#This Row],[ExperimentID]]&amp;Tabelle7[[#This Row],[NegotiationID]]&amp;Tabelle7[[#This Row],[MessageID]],ALL_IN_ONE[ExperimentID]&amp;ALL_IN_ONE[NegotiationID]&amp;ALL_IN_ONE[MessageID],ALL_IN_ONE[Gesamt_ID],,0)</f>
        <v>#VALUE!</v>
      </c>
      <c r="C1236">
        <f>IF(AND($F1235=Tabelle7[[#This Row],[ReceiverID]],$G1235=Tabelle7[[#This Row],[SenderID]]),$C1235,IF(ISBLANK($G1235),$C1235,$C1235+1))</f>
        <v>173</v>
      </c>
      <c r="D1236" t="s">
        <v>561</v>
      </c>
      <c r="E1236">
        <v>9301</v>
      </c>
      <c r="F1236">
        <v>4074</v>
      </c>
      <c r="G1236">
        <v>4073</v>
      </c>
      <c r="H1236" t="s">
        <v>31</v>
      </c>
      <c r="I1236" t="str">
        <f t="array" ref="I1236">IFERROR(_xlfn.XLOOKUP(Tabelle7[[#This Row],[NegotiationID]]&amp;"FinalAccept",Tabelle7[NegotiationID]&amp;Tabelle7[ActionType],Tabelle7[ActionType],,0),_xlfn.XLOOKUP(Tabelle7[[#This Row],[NegotiationID]]&amp;"FinalReject",Tabelle7[NegotiationID]&amp;Tabelle7[ActionType],Tabelle7[ActionType],,0))</f>
        <v>FinalAccept</v>
      </c>
      <c r="J1236">
        <v>0.70840000000000003</v>
      </c>
      <c r="K1236">
        <v>0.41039999999999999</v>
      </c>
      <c r="L1236">
        <v>1.1188</v>
      </c>
      <c r="M1236">
        <v>0.29799999999999999</v>
      </c>
      <c r="N1236">
        <v>66</v>
      </c>
      <c r="O1236">
        <v>2544</v>
      </c>
      <c r="P1236">
        <v>19</v>
      </c>
      <c r="Q1236" s="3" t="s">
        <v>1486</v>
      </c>
    </row>
    <row r="1237" ht="15" customHeight="1">
      <c r="A1237" t="e">
        <f t="shared" ca="1" si="503"/>
        <v>#VALUE!</v>
      </c>
      <c r="B1237" t="e">
        <f t="array" ref="B1237" ca="1">_xlfn.XLOOKUP(Tabelle7[[#This Row],[ExperimentID]]&amp;Tabelle7[[#This Row],[NegotiationID]]&amp;Tabelle7[[#This Row],[MessageID]],ALL_IN_ONE[ExperimentID]&amp;ALL_IN_ONE[NegotiationID]&amp;ALL_IN_ONE[MessageID],ALL_IN_ONE[Gesamt_ID],,0)</f>
        <v>#VALUE!</v>
      </c>
      <c r="C1237">
        <f>IF(AND($F1236=Tabelle7[[#This Row],[ReceiverID]],$G1236=Tabelle7[[#This Row],[SenderID]]),$C1236,IF(ISBLANK($G1236),$C1236,$C1236+1))</f>
        <v>173</v>
      </c>
      <c r="D1237" t="s">
        <v>561</v>
      </c>
      <c r="E1237">
        <v>9512</v>
      </c>
      <c r="F1237">
        <v>4073</v>
      </c>
      <c r="G1237">
        <v>4074</v>
      </c>
      <c r="H1237" t="s">
        <v>31</v>
      </c>
      <c r="I1237" t="str">
        <f t="array" ref="I1237">IFERROR(_xlfn.XLOOKUP(Tabelle7[[#This Row],[NegotiationID]]&amp;"FinalAccept",Tabelle7[NegotiationID]&amp;Tabelle7[ActionType],Tabelle7[ActionType],,0),_xlfn.XLOOKUP(Tabelle7[[#This Row],[NegotiationID]]&amp;"FinalReject",Tabelle7[NegotiationID]&amp;Tabelle7[ActionType],Tabelle7[ActionType],,0))</f>
        <v>FinalAccept</v>
      </c>
      <c r="J1237">
        <v>0.66000000000000003</v>
      </c>
      <c r="K1237">
        <v>0.32340000000000002</v>
      </c>
      <c r="L1237">
        <v>0.98340000000000005</v>
      </c>
      <c r="M1237">
        <v>0.33660000000000001</v>
      </c>
      <c r="N1237">
        <v>155</v>
      </c>
      <c r="O1237">
        <v>2544</v>
      </c>
      <c r="P1237">
        <v>19</v>
      </c>
      <c r="Q1237" s="3" t="s">
        <v>1487</v>
      </c>
    </row>
    <row r="1238" ht="15" customHeight="1">
      <c r="A1238" t="e">
        <f t="shared" ca="1" si="503"/>
        <v>#VALUE!</v>
      </c>
      <c r="B1238" t="e">
        <f t="array" ref="B1238" ca="1">_xlfn.XLOOKUP(Tabelle7[[#This Row],[ExperimentID]]&amp;Tabelle7[[#This Row],[NegotiationID]]&amp;Tabelle7[[#This Row],[MessageID]],ALL_IN_ONE[ExperimentID]&amp;ALL_IN_ONE[NegotiationID]&amp;ALL_IN_ONE[MessageID],ALL_IN_ONE[Gesamt_ID],,0)</f>
        <v>#VALUE!</v>
      </c>
      <c r="C1238">
        <f>IF(AND($F1237=Tabelle7[[#This Row],[ReceiverID]],$G1237=Tabelle7[[#This Row],[SenderID]]),$C1237,IF(ISBLANK($G1237),$C1237,$C1237+1))</f>
        <v>173</v>
      </c>
      <c r="D1238" t="s">
        <v>561</v>
      </c>
      <c r="E1238">
        <v>12005</v>
      </c>
      <c r="F1238">
        <v>4074</v>
      </c>
      <c r="G1238">
        <v>4073</v>
      </c>
      <c r="H1238" t="s">
        <v>31</v>
      </c>
      <c r="I1238" t="str">
        <f t="array" ref="I1238">IFERROR(_xlfn.XLOOKUP(Tabelle7[[#This Row],[NegotiationID]]&amp;"FinalAccept",Tabelle7[NegotiationID]&amp;Tabelle7[ActionType],Tabelle7[ActionType],,0),_xlfn.XLOOKUP(Tabelle7[[#This Row],[NegotiationID]]&amp;"FinalReject",Tabelle7[NegotiationID]&amp;Tabelle7[ActionType],Tabelle7[ActionType],,0))</f>
        <v>FinalAccept</v>
      </c>
      <c r="J1238">
        <v>0.5988</v>
      </c>
      <c r="K1238">
        <v>0.53439999999999999</v>
      </c>
      <c r="L1238">
        <v>1.1332</v>
      </c>
      <c r="M1238">
        <v>0.064399999999999999</v>
      </c>
      <c r="N1238">
        <v>33</v>
      </c>
      <c r="O1238">
        <v>2544</v>
      </c>
      <c r="P1238">
        <v>19</v>
      </c>
      <c r="Q1238" s="3" t="s">
        <v>1488</v>
      </c>
    </row>
    <row r="1239" ht="15" customHeight="1">
      <c r="A1239" t="e">
        <f t="shared" ca="1" si="503"/>
        <v>#VALUE!</v>
      </c>
      <c r="B1239" t="e">
        <f t="array" ref="B1239" ca="1">_xlfn.XLOOKUP(Tabelle7[[#This Row],[ExperimentID]]&amp;Tabelle7[[#This Row],[NegotiationID]]&amp;Tabelle7[[#This Row],[MessageID]],ALL_IN_ONE[ExperimentID]&amp;ALL_IN_ONE[NegotiationID]&amp;ALL_IN_ONE[MessageID],ALL_IN_ONE[Gesamt_ID],,0)</f>
        <v>#VALUE!</v>
      </c>
      <c r="C1239">
        <f>IF(AND($F1238=Tabelle7[[#This Row],[ReceiverID]],$G1238=Tabelle7[[#This Row],[SenderID]]),$C1238,IF(ISBLANK($G1238),$C1238,$C1238+1))</f>
        <v>173</v>
      </c>
      <c r="D1239" t="s">
        <v>561</v>
      </c>
      <c r="E1239">
        <v>12172</v>
      </c>
      <c r="F1239">
        <v>4073</v>
      </c>
      <c r="G1239">
        <v>4074</v>
      </c>
      <c r="H1239" t="s">
        <v>31</v>
      </c>
      <c r="I1239" t="str">
        <f t="array" ref="I1239">IFERROR(_xlfn.XLOOKUP(Tabelle7[[#This Row],[NegotiationID]]&amp;"FinalAccept",Tabelle7[NegotiationID]&amp;Tabelle7[ActionType],Tabelle7[ActionType],,0),_xlfn.XLOOKUP(Tabelle7[[#This Row],[NegotiationID]]&amp;"FinalReject",Tabelle7[NegotiationID]&amp;Tabelle7[ActionType],Tabelle7[ActionType],,0))</f>
        <v>FinalAccept</v>
      </c>
      <c r="J1239">
        <v>0.64000000000000001</v>
      </c>
      <c r="K1239">
        <v>0.34339999999999998</v>
      </c>
      <c r="L1239">
        <v>0.98340000000000005</v>
      </c>
      <c r="M1239">
        <v>0.29659999999999997</v>
      </c>
      <c r="N1239">
        <v>42</v>
      </c>
      <c r="O1239">
        <v>2544</v>
      </c>
      <c r="P1239">
        <v>19</v>
      </c>
      <c r="Q1239" s="3" t="s">
        <v>1489</v>
      </c>
    </row>
    <row r="1240" ht="15" hidden="1" customHeight="1">
      <c r="A1240" t="e">
        <f t="shared" ca="1" si="503"/>
        <v>#VALUE!</v>
      </c>
      <c r="B1240" t="e">
        <f t="array" ref="B1240" ca="1">_xlfn.XLOOKUP(Tabelle7[[#This Row],[ExperimentID]]&amp;Tabelle7[[#This Row],[NegotiationID]]&amp;Tabelle7[[#This Row],[MessageID]],ALL_IN_ONE[ExperimentID]&amp;ALL_IN_ONE[NegotiationID]&amp;ALL_IN_ONE[MessageID],ALL_IN_ONE[Gesamt_ID],,0)</f>
        <v>#VALUE!</v>
      </c>
      <c r="C1240">
        <f>IF(AND($F1239=Tabelle7[[#This Row],[ReceiverID]],$G1239=Tabelle7[[#This Row],[SenderID]]),$C1239,IF(ISBLANK($G1239),$C1239,$C1239+1))</f>
        <v>173</v>
      </c>
      <c r="D1240" t="s">
        <v>561</v>
      </c>
      <c r="E1240">
        <v>12344</v>
      </c>
      <c r="F1240">
        <v>4074</v>
      </c>
      <c r="G1240">
        <v>4073</v>
      </c>
      <c r="H1240" t="s">
        <v>22</v>
      </c>
      <c r="I1240" t="str">
        <f t="array" ref="I1240">IFERROR(_xlfn.XLOOKUP(Tabelle7[[#This Row],[NegotiationID]]&amp;"FinalAccept",Tabelle7[NegotiationID]&amp;Tabelle7[ActionType],Tabelle7[ActionType],,0),_xlfn.XLOOKUP(Tabelle7[[#This Row],[NegotiationID]]&amp;"FinalReject",Tabelle7[NegotiationID]&amp;Tabelle7[ActionType],Tabelle7[ActionType],,0))</f>
        <v>FinalAccept</v>
      </c>
      <c r="N1240">
        <v>75</v>
      </c>
      <c r="O1240">
        <v>2544</v>
      </c>
      <c r="P1240">
        <v>19</v>
      </c>
      <c r="Q1240" s="3" t="s">
        <v>6333</v>
      </c>
    </row>
    <row r="1241" ht="15" hidden="1" customHeight="1">
      <c r="A1241" t="e">
        <f t="shared" ca="1" si="503"/>
        <v>#VALUE!</v>
      </c>
      <c r="B1241" t="e">
        <f t="array" ref="B1241" ca="1">_xlfn.XLOOKUP(Tabelle7[[#This Row],[ExperimentID]]&amp;Tabelle7[[#This Row],[NegotiationID]]&amp;Tabelle7[[#This Row],[MessageID]],ALL_IN_ONE[ExperimentID]&amp;ALL_IN_ONE[NegotiationID]&amp;ALL_IN_ONE[MessageID],ALL_IN_ONE[Gesamt_ID],,0)</f>
        <v>#VALUE!</v>
      </c>
      <c r="C1241">
        <f>IF(AND($F1240=Tabelle7[[#This Row],[ReceiverID]],$G1240=Tabelle7[[#This Row],[SenderID]]),$C1240,IF(ISBLANK($G1240),$C1240,$C1240+1))</f>
        <v>173</v>
      </c>
      <c r="D1241" t="s">
        <v>561</v>
      </c>
      <c r="E1241">
        <v>12375</v>
      </c>
      <c r="F1241">
        <v>4073</v>
      </c>
      <c r="G1241">
        <v>4074</v>
      </c>
      <c r="H1241" t="s">
        <v>24</v>
      </c>
      <c r="I1241" t="str">
        <f t="array" ref="I1241">IFERROR(_xlfn.XLOOKUP(Tabelle7[[#This Row],[NegotiationID]]&amp;"FinalAccept",Tabelle7[NegotiationID]&amp;Tabelle7[ActionType],Tabelle7[ActionType],,0),_xlfn.XLOOKUP(Tabelle7[[#This Row],[NegotiationID]]&amp;"FinalReject",Tabelle7[NegotiationID]&amp;Tabelle7[ActionType],Tabelle7[ActionType],,0))</f>
        <v>FinalAccept</v>
      </c>
      <c r="N1241">
        <v>51</v>
      </c>
      <c r="O1241">
        <v>2544</v>
      </c>
      <c r="P1241">
        <v>19</v>
      </c>
      <c r="Q1241" s="3" t="s">
        <v>6334</v>
      </c>
    </row>
    <row r="1242" ht="15" customHeight="1">
      <c r="A1242" t="e">
        <f t="shared" ca="1" si="503"/>
        <v>#VALUE!</v>
      </c>
      <c r="B1242" t="e">
        <f t="array" ref="B1242" ca="1">_xlfn.XLOOKUP(Tabelle7[[#This Row],[ExperimentID]]&amp;Tabelle7[[#This Row],[NegotiationID]]&amp;Tabelle7[[#This Row],[MessageID]],ALL_IN_ONE[ExperimentID]&amp;ALL_IN_ONE[NegotiationID]&amp;ALL_IN_ONE[MessageID],ALL_IN_ONE[Gesamt_ID],,0)</f>
        <v>#VALUE!</v>
      </c>
      <c r="C1242">
        <f>IF(AND($F1241=Tabelle7[[#This Row],[ReceiverID]],$G1241=Tabelle7[[#This Row],[SenderID]]),$C1241,IF(ISBLANK($G1241),$C1241,$C1241+1))</f>
        <v>173</v>
      </c>
      <c r="D1242" t="s">
        <v>561</v>
      </c>
      <c r="E1242">
        <v>12396</v>
      </c>
      <c r="F1242">
        <v>4074</v>
      </c>
      <c r="G1242">
        <v>4073</v>
      </c>
      <c r="H1242" t="s">
        <v>31</v>
      </c>
      <c r="I1242" t="str">
        <f t="array" ref="I1242">IFERROR(_xlfn.XLOOKUP(Tabelle7[[#This Row],[NegotiationID]]&amp;"FinalAccept",Tabelle7[NegotiationID]&amp;Tabelle7[ActionType],Tabelle7[ActionType],,0),_xlfn.XLOOKUP(Tabelle7[[#This Row],[NegotiationID]]&amp;"FinalReject",Tabelle7[NegotiationID]&amp;Tabelle7[ActionType],Tabelle7[ActionType],,0))</f>
        <v>FinalAccept</v>
      </c>
      <c r="J1242">
        <v>0.5988</v>
      </c>
      <c r="K1242">
        <v>0.53439999999999999</v>
      </c>
      <c r="L1242">
        <v>1.1332</v>
      </c>
      <c r="M1242">
        <v>0.064399999999999999</v>
      </c>
      <c r="N1242">
        <v>20</v>
      </c>
      <c r="O1242">
        <v>2544</v>
      </c>
      <c r="P1242">
        <v>19</v>
      </c>
      <c r="Q1242" s="3" t="s">
        <v>1490</v>
      </c>
    </row>
    <row r="1243" ht="15" customHeight="1">
      <c r="A1243" t="e">
        <f t="shared" ca="1" si="503"/>
        <v>#VALUE!</v>
      </c>
      <c r="B1243" t="e">
        <f t="array" ref="B1243" ca="1">_xlfn.XLOOKUP(Tabelle7[[#This Row],[ExperimentID]]&amp;Tabelle7[[#This Row],[NegotiationID]]&amp;Tabelle7[[#This Row],[MessageID]],ALL_IN_ONE[ExperimentID]&amp;ALL_IN_ONE[NegotiationID]&amp;ALL_IN_ONE[MessageID],ALL_IN_ONE[Gesamt_ID],,0)</f>
        <v>#VALUE!</v>
      </c>
      <c r="C1243">
        <f>IF(AND($F1242=Tabelle7[[#This Row],[ReceiverID]],$G1242=Tabelle7[[#This Row],[SenderID]]),$C1242,IF(ISBLANK($G1242),$C1242,$C1242+1))</f>
        <v>173</v>
      </c>
      <c r="D1243" t="s">
        <v>561</v>
      </c>
      <c r="E1243">
        <v>13008</v>
      </c>
      <c r="F1243">
        <v>4073</v>
      </c>
      <c r="G1243">
        <v>4074</v>
      </c>
      <c r="H1243" t="s">
        <v>31</v>
      </c>
      <c r="I1243" t="str">
        <f t="array" ref="I1243">IFERROR(_xlfn.XLOOKUP(Tabelle7[[#This Row],[NegotiationID]]&amp;"FinalAccept",Tabelle7[NegotiationID]&amp;Tabelle7[ActionType],Tabelle7[ActionType],,0),_xlfn.XLOOKUP(Tabelle7[[#This Row],[NegotiationID]]&amp;"FinalReject",Tabelle7[NegotiationID]&amp;Tabelle7[ActionType],Tabelle7[ActionType],,0))</f>
        <v>FinalAccept</v>
      </c>
      <c r="J1243">
        <v>0.55520000000000003</v>
      </c>
      <c r="K1243">
        <v>0.56679999999999997</v>
      </c>
      <c r="L1243">
        <v>1.1220000000000001</v>
      </c>
      <c r="M1243">
        <v>0.011599999999999999</v>
      </c>
      <c r="N1243">
        <v>263</v>
      </c>
      <c r="O1243">
        <v>2544</v>
      </c>
      <c r="P1243">
        <v>19</v>
      </c>
      <c r="Q1243" s="3" t="s">
        <v>1491</v>
      </c>
    </row>
    <row r="1244" ht="15" customHeight="1">
      <c r="A1244" t="e">
        <f t="shared" ca="1" si="503"/>
        <v>#VALUE!</v>
      </c>
      <c r="B1244" t="e">
        <f t="array" ref="B1244" ca="1">_xlfn.XLOOKUP(Tabelle7[[#This Row],[ExperimentID]]&amp;Tabelle7[[#This Row],[NegotiationID]]&amp;Tabelle7[[#This Row],[MessageID]],ALL_IN_ONE[ExperimentID]&amp;ALL_IN_ONE[NegotiationID]&amp;ALL_IN_ONE[MessageID],ALL_IN_ONE[Gesamt_ID],,0)</f>
        <v>#VALUE!</v>
      </c>
      <c r="C1244">
        <f>IF(AND($F1243=Tabelle7[[#This Row],[ReceiverID]],$G1243=Tabelle7[[#This Row],[SenderID]]),$C1243,IF(ISBLANK($G1243),$C1243,$C1243+1))</f>
        <v>173</v>
      </c>
      <c r="D1244" t="s">
        <v>561</v>
      </c>
      <c r="E1244">
        <v>13030</v>
      </c>
      <c r="F1244">
        <v>4074</v>
      </c>
      <c r="G1244">
        <v>4073</v>
      </c>
      <c r="H1244" t="s">
        <v>31</v>
      </c>
      <c r="I1244" t="str">
        <f t="array" ref="I1244">IFERROR(_xlfn.XLOOKUP(Tabelle7[[#This Row],[NegotiationID]]&amp;"FinalAccept",Tabelle7[NegotiationID]&amp;Tabelle7[ActionType],Tabelle7[ActionType],,0),_xlfn.XLOOKUP(Tabelle7[[#This Row],[NegotiationID]]&amp;"FinalReject",Tabelle7[NegotiationID]&amp;Tabelle7[ActionType],Tabelle7[ActionType],,0))</f>
        <v>FinalAccept</v>
      </c>
      <c r="J1244">
        <v>0.5988</v>
      </c>
      <c r="K1244">
        <v>0.53439999999999999</v>
      </c>
      <c r="L1244">
        <v>1.1332</v>
      </c>
      <c r="M1244">
        <v>0.064399999999999999</v>
      </c>
      <c r="N1244">
        <v>34</v>
      </c>
      <c r="O1244">
        <v>2544</v>
      </c>
      <c r="P1244">
        <v>19</v>
      </c>
      <c r="Q1244" s="3" t="s">
        <v>1492</v>
      </c>
    </row>
    <row r="1245" ht="15" customHeight="1">
      <c r="A1245" t="e">
        <f t="shared" ca="1" si="503"/>
        <v>#VALUE!</v>
      </c>
      <c r="B1245" t="e">
        <f t="array" ref="B1245" ca="1">_xlfn.XLOOKUP(Tabelle7[[#This Row],[ExperimentID]]&amp;Tabelle7[[#This Row],[NegotiationID]]&amp;Tabelle7[[#This Row],[MessageID]],ALL_IN_ONE[ExperimentID]&amp;ALL_IN_ONE[NegotiationID]&amp;ALL_IN_ONE[MessageID],ALL_IN_ONE[Gesamt_ID],,0)</f>
        <v>#VALUE!</v>
      </c>
      <c r="C1245">
        <f>IF(AND($F1244=Tabelle7[[#This Row],[ReceiverID]],$G1244=Tabelle7[[#This Row],[SenderID]]),$C1244,IF(ISBLANK($G1244),$C1244,$C1244+1))</f>
        <v>173</v>
      </c>
      <c r="D1245" t="s">
        <v>561</v>
      </c>
      <c r="E1245">
        <v>13135</v>
      </c>
      <c r="F1245">
        <v>4073</v>
      </c>
      <c r="G1245">
        <v>4074</v>
      </c>
      <c r="H1245" t="s">
        <v>20</v>
      </c>
      <c r="I1245" t="str">
        <f t="array" ref="I1245">IFERROR(_xlfn.XLOOKUP(Tabelle7[[#This Row],[NegotiationID]]&amp;"FinalAccept",Tabelle7[NegotiationID]&amp;Tabelle7[ActionType],Tabelle7[ActionType],,0),_xlfn.XLOOKUP(Tabelle7[[#This Row],[NegotiationID]]&amp;"FinalReject",Tabelle7[NegotiationID]&amp;Tabelle7[ActionType],Tabelle7[ActionType],,0))</f>
        <v>FinalAccept</v>
      </c>
      <c r="J1245">
        <v>0.53439999999999999</v>
      </c>
      <c r="K1245">
        <v>0.5988</v>
      </c>
      <c r="L1245">
        <v>1.1332</v>
      </c>
      <c r="M1245">
        <v>0.064399999999999999</v>
      </c>
      <c r="N1245">
        <v>13</v>
      </c>
      <c r="O1245">
        <v>2544</v>
      </c>
      <c r="P1245">
        <v>19</v>
      </c>
      <c r="Q1245" s="3" t="s">
        <v>1493</v>
      </c>
    </row>
    <row r="1246" ht="15" hidden="1" customHeight="1">
      <c r="A1246" t="e">
        <f t="shared" ca="1" si="503"/>
        <v>#VALUE!</v>
      </c>
      <c r="B1246" t="e">
        <f t="array" ref="B1246" ca="1">_xlfn.XLOOKUP(Tabelle7[[#This Row],[ExperimentID]]&amp;Tabelle7[[#This Row],[NegotiationID]]&amp;Tabelle7[[#This Row],[MessageID]],ALL_IN_ONE[ExperimentID]&amp;ALL_IN_ONE[NegotiationID]&amp;ALL_IN_ONE[MessageID],ALL_IN_ONE[Gesamt_ID],,0)</f>
        <v>#VALUE!</v>
      </c>
      <c r="C1246">
        <f>IF(AND($F1245=Tabelle7[[#This Row],[ReceiverID]],$G1245=Tabelle7[[#This Row],[SenderID]]),$C1245,IF(ISBLANK($G1245),$C1245,$C1245+1))</f>
        <v>174</v>
      </c>
      <c r="D1246" t="s">
        <v>561</v>
      </c>
      <c r="E1246">
        <v>4100</v>
      </c>
      <c r="H1246" t="s">
        <v>6019</v>
      </c>
      <c r="I1246" t="str">
        <f t="array" ref="I1246">IFERROR(_xlfn.XLOOKUP(Tabelle7[[#This Row],[NegotiationID]]&amp;"FinalAccept",Tabelle7[NegotiationID]&amp;Tabelle7[ActionType],Tabelle7[ActionType],,0),_xlfn.XLOOKUP(Tabelle7[[#This Row],[NegotiationID]]&amp;"FinalReject",Tabelle7[NegotiationID]&amp;Tabelle7[ActionType],Tabelle7[ActionType],,0))</f>
        <v>FinalAccept</v>
      </c>
      <c r="N1246">
        <v>21</v>
      </c>
      <c r="O1246">
        <v>2518</v>
      </c>
      <c r="P1246">
        <v>12</v>
      </c>
      <c r="Q1246" t="s">
        <v>6020</v>
      </c>
    </row>
    <row r="1247" ht="15" customHeight="1">
      <c r="A1247" t="e">
        <f t="shared" ca="1" si="503"/>
        <v>#VALUE!</v>
      </c>
      <c r="B1247" t="e">
        <f t="array" ref="B1247" ca="1">_xlfn.XLOOKUP(Tabelle7[[#This Row],[ExperimentID]]&amp;Tabelle7[[#This Row],[NegotiationID]]&amp;Tabelle7[[#This Row],[MessageID]],ALL_IN_ONE[ExperimentID]&amp;ALL_IN_ONE[NegotiationID]&amp;ALL_IN_ONE[MessageID],ALL_IN_ONE[Gesamt_ID],,0)</f>
        <v>#VALUE!</v>
      </c>
      <c r="C1247">
        <f>IF(AND($F1246=Tabelle7[[#This Row],[ReceiverID]],$G1246=Tabelle7[[#This Row],[SenderID]]),$C1246,IF(ISBLANK($G1246),$C1246,$C1246+1))</f>
        <v>174</v>
      </c>
      <c r="D1247" t="s">
        <v>561</v>
      </c>
      <c r="E1247">
        <v>7909</v>
      </c>
      <c r="F1247">
        <v>4102</v>
      </c>
      <c r="G1247">
        <v>4101</v>
      </c>
      <c r="H1247" t="s">
        <v>19</v>
      </c>
      <c r="I1247" t="str">
        <f t="array" ref="I1247">IFERROR(_xlfn.XLOOKUP(Tabelle7[[#This Row],[NegotiationID]]&amp;"FinalAccept",Tabelle7[NegotiationID]&amp;Tabelle7[ActionType],Tabelle7[ActionType],,0),_xlfn.XLOOKUP(Tabelle7[[#This Row],[NegotiationID]]&amp;"FinalReject",Tabelle7[NegotiationID]&amp;Tabelle7[ActionType],Tabelle7[ActionType],,0))</f>
        <v>FinalAccept</v>
      </c>
      <c r="J1247">
        <v>1</v>
      </c>
      <c r="K1247">
        <v>0.1084</v>
      </c>
      <c r="L1247">
        <v>1.1084000000000001</v>
      </c>
      <c r="M1247">
        <v>0.89159999999999995</v>
      </c>
      <c r="N1247">
        <v>435</v>
      </c>
      <c r="O1247">
        <v>2518</v>
      </c>
      <c r="P1247">
        <v>12</v>
      </c>
      <c r="Q1247" s="3" t="s">
        <v>1494</v>
      </c>
    </row>
    <row r="1248" ht="15" customHeight="1">
      <c r="A1248" t="e">
        <f t="shared" ca="1" si="503"/>
        <v>#VALUE!</v>
      </c>
      <c r="B1248" t="e">
        <f t="array" ref="B1248" ca="1">_xlfn.XLOOKUP(Tabelle7[[#This Row],[ExperimentID]]&amp;Tabelle7[[#This Row],[NegotiationID]]&amp;Tabelle7[[#This Row],[MessageID]],ALL_IN_ONE[ExperimentID]&amp;ALL_IN_ONE[NegotiationID]&amp;ALL_IN_ONE[MessageID],ALL_IN_ONE[Gesamt_ID],,0)</f>
        <v>#VALUE!</v>
      </c>
      <c r="C1248">
        <f>IF(AND($F1247=Tabelle7[[#This Row],[ReceiverID]],$G1247=Tabelle7[[#This Row],[SenderID]]),$C1247,IF(ISBLANK($G1247),$C1247,$C1247+1))</f>
        <v>174</v>
      </c>
      <c r="D1248" t="s">
        <v>561</v>
      </c>
      <c r="E1248">
        <v>9026</v>
      </c>
      <c r="F1248">
        <v>4101</v>
      </c>
      <c r="G1248">
        <v>4102</v>
      </c>
      <c r="H1248" t="s">
        <v>31</v>
      </c>
      <c r="I1248" t="str">
        <f t="array" ref="I1248">IFERROR(_xlfn.XLOOKUP(Tabelle7[[#This Row],[NegotiationID]]&amp;"FinalAccept",Tabelle7[NegotiationID]&amp;Tabelle7[ActionType],Tabelle7[ActionType],,0),_xlfn.XLOOKUP(Tabelle7[[#This Row],[NegotiationID]]&amp;"FinalReject",Tabelle7[NegotiationID]&amp;Tabelle7[ActionType],Tabelle7[ActionType],,0))</f>
        <v>FinalAccept</v>
      </c>
      <c r="J1248">
        <v>1</v>
      </c>
      <c r="K1248">
        <v>0.12540000000000001</v>
      </c>
      <c r="L1248">
        <v>1.1254</v>
      </c>
      <c r="M1248">
        <v>0.87460000000000004</v>
      </c>
      <c r="N1248">
        <v>203</v>
      </c>
      <c r="O1248">
        <v>2518</v>
      </c>
      <c r="P1248">
        <v>12</v>
      </c>
      <c r="Q1248" s="3" t="s">
        <v>1495</v>
      </c>
    </row>
    <row r="1249" ht="15" customHeight="1">
      <c r="A1249" t="e">
        <f t="shared" ca="1" si="503"/>
        <v>#VALUE!</v>
      </c>
      <c r="B1249" t="e">
        <f t="array" ref="B1249" ca="1">_xlfn.XLOOKUP(Tabelle7[[#This Row],[ExperimentID]]&amp;Tabelle7[[#This Row],[NegotiationID]]&amp;Tabelle7[[#This Row],[MessageID]],ALL_IN_ONE[ExperimentID]&amp;ALL_IN_ONE[NegotiationID]&amp;ALL_IN_ONE[MessageID],ALL_IN_ONE[Gesamt_ID],,0)</f>
        <v>#VALUE!</v>
      </c>
      <c r="C1249">
        <f>IF(AND($F1248=Tabelle7[[#This Row],[ReceiverID]],$G1248=Tabelle7[[#This Row],[SenderID]]),$C1248,IF(ISBLANK($G1248),$C1248,$C1248+1))</f>
        <v>174</v>
      </c>
      <c r="D1249" t="s">
        <v>561</v>
      </c>
      <c r="E1249">
        <v>9994</v>
      </c>
      <c r="F1249">
        <v>4102</v>
      </c>
      <c r="G1249">
        <v>4101</v>
      </c>
      <c r="H1249" t="s">
        <v>31</v>
      </c>
      <c r="I1249" t="str">
        <f t="array" ref="I1249">IFERROR(_xlfn.XLOOKUP(Tabelle7[[#This Row],[NegotiationID]]&amp;"FinalAccept",Tabelle7[NegotiationID]&amp;Tabelle7[ActionType],Tabelle7[ActionType],,0),_xlfn.XLOOKUP(Tabelle7[[#This Row],[NegotiationID]]&amp;"FinalReject",Tabelle7[NegotiationID]&amp;Tabelle7[ActionType],Tabelle7[ActionType],,0))</f>
        <v>FinalAccept</v>
      </c>
      <c r="J1249">
        <v>0.87219999999999998</v>
      </c>
      <c r="K1249">
        <v>0.23799999999999999</v>
      </c>
      <c r="L1249">
        <v>1.1102000000000001</v>
      </c>
      <c r="M1249">
        <v>0.63419999999999999</v>
      </c>
      <c r="N1249">
        <v>369</v>
      </c>
      <c r="O1249">
        <v>2518</v>
      </c>
      <c r="P1249">
        <v>12</v>
      </c>
      <c r="Q1249" s="3" t="s">
        <v>1496</v>
      </c>
    </row>
    <row r="1250" ht="15" hidden="1" customHeight="1">
      <c r="A1250" t="e">
        <f t="shared" ca="1" si="503"/>
        <v>#VALUE!</v>
      </c>
      <c r="B1250" t="e">
        <f t="array" ref="B1250" ca="1">_xlfn.XLOOKUP(Tabelle7[[#This Row],[ExperimentID]]&amp;Tabelle7[[#This Row],[NegotiationID]]&amp;Tabelle7[[#This Row],[MessageID]],ALL_IN_ONE[ExperimentID]&amp;ALL_IN_ONE[NegotiationID]&amp;ALL_IN_ONE[MessageID],ALL_IN_ONE[Gesamt_ID],,0)</f>
        <v>#VALUE!</v>
      </c>
      <c r="C1250">
        <f>IF(AND($F1249=Tabelle7[[#This Row],[ReceiverID]],$G1249=Tabelle7[[#This Row],[SenderID]]),$C1249,IF(ISBLANK($G1249),$C1249,$C1249+1))</f>
        <v>174</v>
      </c>
      <c r="D1250" t="s">
        <v>561</v>
      </c>
      <c r="E1250">
        <v>10250</v>
      </c>
      <c r="F1250">
        <v>4101</v>
      </c>
      <c r="G1250">
        <v>4102</v>
      </c>
      <c r="H1250" t="s">
        <v>22</v>
      </c>
      <c r="I1250" t="str">
        <f t="array" ref="I1250">IFERROR(_xlfn.XLOOKUP(Tabelle7[[#This Row],[NegotiationID]]&amp;"FinalAccept",Tabelle7[NegotiationID]&amp;Tabelle7[ActionType],Tabelle7[ActionType],,0),_xlfn.XLOOKUP(Tabelle7[[#This Row],[NegotiationID]]&amp;"FinalReject",Tabelle7[NegotiationID]&amp;Tabelle7[ActionType],Tabelle7[ActionType],,0))</f>
        <v>FinalAccept</v>
      </c>
      <c r="N1250">
        <v>13</v>
      </c>
      <c r="O1250">
        <v>2518</v>
      </c>
      <c r="P1250">
        <v>12</v>
      </c>
      <c r="Q1250" s="3" t="s">
        <v>6335</v>
      </c>
    </row>
    <row r="1251" ht="15" hidden="1" customHeight="1">
      <c r="A1251" t="e">
        <f t="shared" ca="1" si="503"/>
        <v>#VALUE!</v>
      </c>
      <c r="B1251" t="e">
        <f t="array" ref="B1251" ca="1">_xlfn.XLOOKUP(Tabelle7[[#This Row],[ExperimentID]]&amp;Tabelle7[[#This Row],[NegotiationID]]&amp;Tabelle7[[#This Row],[MessageID]],ALL_IN_ONE[ExperimentID]&amp;ALL_IN_ONE[NegotiationID]&amp;ALL_IN_ONE[MessageID],ALL_IN_ONE[Gesamt_ID],,0)</f>
        <v>#VALUE!</v>
      </c>
      <c r="C1251">
        <f>IF(AND($F1250=Tabelle7[[#This Row],[ReceiverID]],$G1250=Tabelle7[[#This Row],[SenderID]]),$C1250,IF(ISBLANK($G1250),$C1250,$C1250+1))</f>
        <v>174</v>
      </c>
      <c r="D1251" t="s">
        <v>561</v>
      </c>
      <c r="E1251">
        <v>10794</v>
      </c>
      <c r="F1251">
        <v>4102</v>
      </c>
      <c r="G1251">
        <v>4101</v>
      </c>
      <c r="H1251" t="s">
        <v>24</v>
      </c>
      <c r="I1251" t="str">
        <f t="array" ref="I1251">IFERROR(_xlfn.XLOOKUP(Tabelle7[[#This Row],[NegotiationID]]&amp;"FinalAccept",Tabelle7[NegotiationID]&amp;Tabelle7[ActionType],Tabelle7[ActionType],,0),_xlfn.XLOOKUP(Tabelle7[[#This Row],[NegotiationID]]&amp;"FinalReject",Tabelle7[NegotiationID]&amp;Tabelle7[ActionType],Tabelle7[ActionType],,0))</f>
        <v>FinalAccept</v>
      </c>
      <c r="N1251">
        <v>43</v>
      </c>
      <c r="O1251">
        <v>2518</v>
      </c>
      <c r="P1251">
        <v>12</v>
      </c>
      <c r="Q1251" s="3" t="s">
        <v>6336</v>
      </c>
    </row>
    <row r="1252" ht="15" customHeight="1">
      <c r="A1252" t="e">
        <f t="shared" ca="1" si="503"/>
        <v>#VALUE!</v>
      </c>
      <c r="B1252" t="e">
        <f t="array" ref="B1252" ca="1">_xlfn.XLOOKUP(Tabelle7[[#This Row],[ExperimentID]]&amp;Tabelle7[[#This Row],[NegotiationID]]&amp;Tabelle7[[#This Row],[MessageID]],ALL_IN_ONE[ExperimentID]&amp;ALL_IN_ONE[NegotiationID]&amp;ALL_IN_ONE[MessageID],ALL_IN_ONE[Gesamt_ID],,0)</f>
        <v>#VALUE!</v>
      </c>
      <c r="C1252">
        <f>IF(AND($F1251=Tabelle7[[#This Row],[ReceiverID]],$G1251=Tabelle7[[#This Row],[SenderID]]),$C1251,IF(ISBLANK($G1251),$C1251,$C1251+1))</f>
        <v>174</v>
      </c>
      <c r="D1252" t="s">
        <v>561</v>
      </c>
      <c r="E1252">
        <v>11805</v>
      </c>
      <c r="F1252">
        <v>4101</v>
      </c>
      <c r="G1252">
        <v>4102</v>
      </c>
      <c r="H1252" t="s">
        <v>31</v>
      </c>
      <c r="I1252" t="str">
        <f t="array" ref="I1252">IFERROR(_xlfn.XLOOKUP(Tabelle7[[#This Row],[NegotiationID]]&amp;"FinalAccept",Tabelle7[NegotiationID]&amp;Tabelle7[ActionType],Tabelle7[ActionType],,0),_xlfn.XLOOKUP(Tabelle7[[#This Row],[NegotiationID]]&amp;"FinalReject",Tabelle7[NegotiationID]&amp;Tabelle7[ActionType],Tabelle7[ActionType],,0))</f>
        <v>FinalAccept</v>
      </c>
      <c r="J1252">
        <v>0.746</v>
      </c>
      <c r="K1252">
        <v>0.3286</v>
      </c>
      <c r="L1252">
        <v>1.0746</v>
      </c>
      <c r="M1252">
        <v>0.41739999999999999</v>
      </c>
      <c r="N1252">
        <v>409</v>
      </c>
      <c r="O1252">
        <v>2518</v>
      </c>
      <c r="P1252">
        <v>12</v>
      </c>
      <c r="Q1252" s="3" t="s">
        <v>1497</v>
      </c>
    </row>
    <row r="1253" ht="15" customHeight="1">
      <c r="A1253" t="e">
        <f t="shared" ca="1" si="503"/>
        <v>#VALUE!</v>
      </c>
      <c r="B1253" t="e">
        <f t="array" ref="B1253" ca="1">_xlfn.XLOOKUP(Tabelle7[[#This Row],[ExperimentID]]&amp;Tabelle7[[#This Row],[NegotiationID]]&amp;Tabelle7[[#This Row],[MessageID]],ALL_IN_ONE[ExperimentID]&amp;ALL_IN_ONE[NegotiationID]&amp;ALL_IN_ONE[MessageID],ALL_IN_ONE[Gesamt_ID],,0)</f>
        <v>#VALUE!</v>
      </c>
      <c r="C1253">
        <f>IF(AND($F1252=Tabelle7[[#This Row],[ReceiverID]],$G1252=Tabelle7[[#This Row],[SenderID]]),$C1252,IF(ISBLANK($G1252),$C1252,$C1252+1))</f>
        <v>174</v>
      </c>
      <c r="D1253" t="s">
        <v>561</v>
      </c>
      <c r="E1253">
        <v>12786</v>
      </c>
      <c r="F1253">
        <v>4102</v>
      </c>
      <c r="G1253">
        <v>4101</v>
      </c>
      <c r="H1253" t="s">
        <v>31</v>
      </c>
      <c r="I1253" t="str">
        <f t="array" ref="I1253">IFERROR(_xlfn.XLOOKUP(Tabelle7[[#This Row],[NegotiationID]]&amp;"FinalAccept",Tabelle7[NegotiationID]&amp;Tabelle7[ActionType],Tabelle7[ActionType],,0),_xlfn.XLOOKUP(Tabelle7[[#This Row],[NegotiationID]]&amp;"FinalReject",Tabelle7[NegotiationID]&amp;Tabelle7[ActionType],Tabelle7[ActionType],,0))</f>
        <v>FinalAccept</v>
      </c>
      <c r="J1253">
        <v>0.62419999999999998</v>
      </c>
      <c r="K1253">
        <v>0.33339999999999997</v>
      </c>
      <c r="L1253">
        <v>0.95760000000000001</v>
      </c>
      <c r="M1253">
        <v>0.2908</v>
      </c>
      <c r="N1253">
        <v>519</v>
      </c>
      <c r="O1253">
        <v>2518</v>
      </c>
      <c r="P1253">
        <v>12</v>
      </c>
      <c r="Q1253" s="3" t="s">
        <v>1498</v>
      </c>
    </row>
    <row r="1254" ht="15" customHeight="1">
      <c r="A1254" t="e">
        <f t="shared" ca="1" si="503"/>
        <v>#VALUE!</v>
      </c>
      <c r="B1254" t="e">
        <f t="array" ref="B1254" ca="1">_xlfn.XLOOKUP(Tabelle7[[#This Row],[ExperimentID]]&amp;Tabelle7[[#This Row],[NegotiationID]]&amp;Tabelle7[[#This Row],[MessageID]],ALL_IN_ONE[ExperimentID]&amp;ALL_IN_ONE[NegotiationID]&amp;ALL_IN_ONE[MessageID],ALL_IN_ONE[Gesamt_ID],,0)</f>
        <v>#VALUE!</v>
      </c>
      <c r="C1254">
        <f>IF(AND($F1253=Tabelle7[[#This Row],[ReceiverID]],$G1253=Tabelle7[[#This Row],[SenderID]]),$C1253,IF(ISBLANK($G1253),$C1253,$C1253+1))</f>
        <v>174</v>
      </c>
      <c r="D1254" t="s">
        <v>561</v>
      </c>
      <c r="E1254">
        <v>13254</v>
      </c>
      <c r="F1254">
        <v>4101</v>
      </c>
      <c r="G1254">
        <v>4102</v>
      </c>
      <c r="H1254" t="s">
        <v>31</v>
      </c>
      <c r="I1254" t="str">
        <f t="array" ref="I1254">IFERROR(_xlfn.XLOOKUP(Tabelle7[[#This Row],[NegotiationID]]&amp;"FinalAccept",Tabelle7[NegotiationID]&amp;Tabelle7[ActionType],Tabelle7[ActionType],,0),_xlfn.XLOOKUP(Tabelle7[[#This Row],[NegotiationID]]&amp;"FinalReject",Tabelle7[NegotiationID]&amp;Tabelle7[ActionType],Tabelle7[ActionType],,0))</f>
        <v>FinalAccept</v>
      </c>
      <c r="J1254">
        <v>0.53080000000000005</v>
      </c>
      <c r="K1254">
        <v>0.54700000000000004</v>
      </c>
      <c r="L1254">
        <v>1.0778000000000001</v>
      </c>
      <c r="M1254">
        <v>0.016199999999999999</v>
      </c>
      <c r="N1254">
        <v>180</v>
      </c>
      <c r="O1254">
        <v>2518</v>
      </c>
      <c r="P1254">
        <v>12</v>
      </c>
      <c r="Q1254" s="3" t="s">
        <v>1499</v>
      </c>
    </row>
    <row r="1255" ht="15" customHeight="1">
      <c r="A1255" t="e">
        <f t="shared" ca="1" si="503"/>
        <v>#VALUE!</v>
      </c>
      <c r="B1255" t="e">
        <f t="array" ref="B1255" ca="1">_xlfn.XLOOKUP(Tabelle7[[#This Row],[ExperimentID]]&amp;Tabelle7[[#This Row],[NegotiationID]]&amp;Tabelle7[[#This Row],[MessageID]],ALL_IN_ONE[ExperimentID]&amp;ALL_IN_ONE[NegotiationID]&amp;ALL_IN_ONE[MessageID],ALL_IN_ONE[Gesamt_ID],,0)</f>
        <v>#VALUE!</v>
      </c>
      <c r="C1255">
        <f>IF(AND($F1254=Tabelle7[[#This Row],[ReceiverID]],$G1254=Tabelle7[[#This Row],[SenderID]]),$C1254,IF(ISBLANK($G1254),$C1254,$C1254+1))</f>
        <v>174</v>
      </c>
      <c r="D1255" t="s">
        <v>561</v>
      </c>
      <c r="E1255">
        <v>13270</v>
      </c>
      <c r="F1255">
        <v>4102</v>
      </c>
      <c r="G1255">
        <v>4101</v>
      </c>
      <c r="H1255" t="s">
        <v>31</v>
      </c>
      <c r="I1255" t="str">
        <f t="array" ref="I1255">IFERROR(_xlfn.XLOOKUP(Tabelle7[[#This Row],[NegotiationID]]&amp;"FinalAccept",Tabelle7[NegotiationID]&amp;Tabelle7[ActionType],Tabelle7[ActionType],,0),_xlfn.XLOOKUP(Tabelle7[[#This Row],[NegotiationID]]&amp;"FinalReject",Tabelle7[NegotiationID]&amp;Tabelle7[ActionType],Tabelle7[ActionType],,0))</f>
        <v>FinalAccept</v>
      </c>
      <c r="J1255">
        <v>0.60019999999999996</v>
      </c>
      <c r="K1255">
        <v>0.3508</v>
      </c>
      <c r="L1255">
        <v>0.95099999999999996</v>
      </c>
      <c r="M1255">
        <v>0.24940000000000001</v>
      </c>
      <c r="N1255">
        <v>126</v>
      </c>
      <c r="O1255">
        <v>2518</v>
      </c>
      <c r="P1255">
        <v>12</v>
      </c>
      <c r="Q1255" s="3" t="s">
        <v>1500</v>
      </c>
    </row>
    <row r="1256" ht="15" customHeight="1">
      <c r="A1256" t="e">
        <f t="shared" ca="1" si="503"/>
        <v>#VALUE!</v>
      </c>
      <c r="B1256" t="e">
        <f t="array" ref="B1256" ca="1">_xlfn.XLOOKUP(Tabelle7[[#This Row],[ExperimentID]]&amp;Tabelle7[[#This Row],[NegotiationID]]&amp;Tabelle7[[#This Row],[MessageID]],ALL_IN_ONE[ExperimentID]&amp;ALL_IN_ONE[NegotiationID]&amp;ALL_IN_ONE[MessageID],ALL_IN_ONE[Gesamt_ID],,0)</f>
        <v>#VALUE!</v>
      </c>
      <c r="C1256">
        <f>IF(AND($F1255=Tabelle7[[#This Row],[ReceiverID]],$G1255=Tabelle7[[#This Row],[SenderID]]),$C1255,IF(ISBLANK($G1255),$C1255,$C1255+1))</f>
        <v>174</v>
      </c>
      <c r="D1256" t="s">
        <v>561</v>
      </c>
      <c r="E1256">
        <v>14034</v>
      </c>
      <c r="F1256">
        <v>4101</v>
      </c>
      <c r="G1256">
        <v>4102</v>
      </c>
      <c r="H1256" t="s">
        <v>31</v>
      </c>
      <c r="I1256" t="str">
        <f t="array" ref="I1256">IFERROR(_xlfn.XLOOKUP(Tabelle7[[#This Row],[NegotiationID]]&amp;"FinalAccept",Tabelle7[NegotiationID]&amp;Tabelle7[ActionType],Tabelle7[ActionType],,0),_xlfn.XLOOKUP(Tabelle7[[#This Row],[NegotiationID]]&amp;"FinalReject",Tabelle7[NegotiationID]&amp;Tabelle7[ActionType],Tabelle7[ActionType],,0))</f>
        <v>FinalAccept</v>
      </c>
      <c r="J1256">
        <v>0.53080000000000005</v>
      </c>
      <c r="K1256">
        <v>0.54700000000000004</v>
      </c>
      <c r="L1256">
        <v>1.0778000000000001</v>
      </c>
      <c r="M1256">
        <v>0.016199999999999999</v>
      </c>
      <c r="N1256">
        <v>158</v>
      </c>
      <c r="O1256">
        <v>2518</v>
      </c>
      <c r="P1256">
        <v>12</v>
      </c>
      <c r="Q1256" s="3" t="s">
        <v>1501</v>
      </c>
    </row>
    <row r="1257" ht="15" customHeight="1">
      <c r="A1257" t="e">
        <f t="shared" ca="1" si="503"/>
        <v>#VALUE!</v>
      </c>
      <c r="B1257" t="e">
        <f t="array" ref="B1257" ca="1">_xlfn.XLOOKUP(Tabelle7[[#This Row],[ExperimentID]]&amp;Tabelle7[[#This Row],[NegotiationID]]&amp;Tabelle7[[#This Row],[MessageID]],ALL_IN_ONE[ExperimentID]&amp;ALL_IN_ONE[NegotiationID]&amp;ALL_IN_ONE[MessageID],ALL_IN_ONE[Gesamt_ID],,0)</f>
        <v>#VALUE!</v>
      </c>
      <c r="C1257">
        <f>IF(AND($F1256=Tabelle7[[#This Row],[ReceiverID]],$G1256=Tabelle7[[#This Row],[SenderID]]),$C1256,IF(ISBLANK($G1256),$C1256,$C1256+1))</f>
        <v>174</v>
      </c>
      <c r="D1257" t="s">
        <v>561</v>
      </c>
      <c r="E1257">
        <v>14302</v>
      </c>
      <c r="F1257">
        <v>4102</v>
      </c>
      <c r="G1257">
        <v>4101</v>
      </c>
      <c r="H1257" t="s">
        <v>20</v>
      </c>
      <c r="I1257" t="str">
        <f t="array" ref="I1257">IFERROR(_xlfn.XLOOKUP(Tabelle7[[#This Row],[NegotiationID]]&amp;"FinalAccept",Tabelle7[NegotiationID]&amp;Tabelle7[ActionType],Tabelle7[ActionType],,0),_xlfn.XLOOKUP(Tabelle7[[#This Row],[NegotiationID]]&amp;"FinalReject",Tabelle7[NegotiationID]&amp;Tabelle7[ActionType],Tabelle7[ActionType],,0))</f>
        <v>FinalAccept</v>
      </c>
      <c r="J1257">
        <v>0.54700000000000004</v>
      </c>
      <c r="K1257">
        <v>0.53080000000000005</v>
      </c>
      <c r="L1257">
        <v>1.0778000000000001</v>
      </c>
      <c r="M1257">
        <v>0.016199999999999999</v>
      </c>
      <c r="N1257">
        <v>42</v>
      </c>
      <c r="O1257">
        <v>2518</v>
      </c>
      <c r="P1257">
        <v>12</v>
      </c>
      <c r="Q1257" s="3" t="s">
        <v>1502</v>
      </c>
    </row>
    <row r="1258" ht="15" hidden="1" customHeight="1">
      <c r="A1258" t="e">
        <f t="shared" ca="1" si="503"/>
        <v>#VALUE!</v>
      </c>
      <c r="B1258" t="e">
        <f t="array" ref="B1258" ca="1">_xlfn.XLOOKUP(Tabelle7[[#This Row],[ExperimentID]]&amp;Tabelle7[[#This Row],[NegotiationID]]&amp;Tabelle7[[#This Row],[MessageID]],ALL_IN_ONE[ExperimentID]&amp;ALL_IN_ONE[NegotiationID]&amp;ALL_IN_ONE[MessageID],ALL_IN_ONE[Gesamt_ID],,0)</f>
        <v>#VALUE!</v>
      </c>
      <c r="C1258">
        <f>IF(AND($F1257=Tabelle7[[#This Row],[ReceiverID]],$G1257=Tabelle7[[#This Row],[SenderID]]),$C1257,IF(ISBLANK($G1257),$C1257,$C1257+1))</f>
        <v>175</v>
      </c>
      <c r="D1258" t="s">
        <v>561</v>
      </c>
      <c r="E1258">
        <v>4128</v>
      </c>
      <c r="H1258" t="s">
        <v>6019</v>
      </c>
      <c r="I1258" t="str">
        <f t="array" ref="I1258">IFERROR(_xlfn.XLOOKUP(Tabelle7[[#This Row],[NegotiationID]]&amp;"FinalAccept",Tabelle7[NegotiationID]&amp;Tabelle7[ActionType],Tabelle7[ActionType],,0),_xlfn.XLOOKUP(Tabelle7[[#This Row],[NegotiationID]]&amp;"FinalReject",Tabelle7[NegotiationID]&amp;Tabelle7[ActionType],Tabelle7[ActionType],,0))</f>
        <v>FinalAccept</v>
      </c>
      <c r="N1258">
        <v>21</v>
      </c>
      <c r="O1258">
        <v>21</v>
      </c>
      <c r="P1258">
        <v>1</v>
      </c>
      <c r="Q1258" t="s">
        <v>6020</v>
      </c>
    </row>
    <row r="1259" ht="15" hidden="1" customHeight="1">
      <c r="A1259" t="e">
        <f t="shared" ca="1" si="503"/>
        <v>#VALUE!</v>
      </c>
      <c r="B1259" t="e">
        <f t="array" ref="B1259" ca="1">_xlfn.XLOOKUP(Tabelle7[[#This Row],[ExperimentID]]&amp;Tabelle7[[#This Row],[NegotiationID]]&amp;Tabelle7[[#This Row],[MessageID]],ALL_IN_ONE[ExperimentID]&amp;ALL_IN_ONE[NegotiationID]&amp;ALL_IN_ONE[MessageID],ALL_IN_ONE[Gesamt_ID],,0)</f>
        <v>#VALUE!</v>
      </c>
      <c r="C1259">
        <f>IF(AND($F1258=Tabelle7[[#This Row],[ReceiverID]],$G1258=Tabelle7[[#This Row],[SenderID]]),$C1258,IF(ISBLANK($G1258),$C1258,$C1258+1))</f>
        <v>175</v>
      </c>
      <c r="D1259" t="s">
        <v>561</v>
      </c>
      <c r="E1259">
        <v>4156</v>
      </c>
      <c r="H1259" t="s">
        <v>6019</v>
      </c>
      <c r="I1259" t="str">
        <f t="array" ref="I1259">IFERROR(_xlfn.XLOOKUP(Tabelle7[[#This Row],[NegotiationID]]&amp;"FinalAccept",Tabelle7[NegotiationID]&amp;Tabelle7[ActionType],Tabelle7[ActionType],,0),_xlfn.XLOOKUP(Tabelle7[[#This Row],[NegotiationID]]&amp;"FinalReject",Tabelle7[NegotiationID]&amp;Tabelle7[ActionType],Tabelle7[ActionType],,0))</f>
        <v>FinalAccept</v>
      </c>
      <c r="N1259">
        <v>21</v>
      </c>
      <c r="O1259">
        <v>2109</v>
      </c>
      <c r="P1259">
        <v>11</v>
      </c>
      <c r="Q1259" t="s">
        <v>6020</v>
      </c>
    </row>
    <row r="1260" ht="15" customHeight="1">
      <c r="A1260" t="e">
        <f t="shared" ca="1" si="503"/>
        <v>#VALUE!</v>
      </c>
      <c r="B1260" t="e">
        <f t="array" ref="B1260" ca="1">_xlfn.XLOOKUP(Tabelle7[[#This Row],[ExperimentID]]&amp;Tabelle7[[#This Row],[NegotiationID]]&amp;Tabelle7[[#This Row],[MessageID]],ALL_IN_ONE[ExperimentID]&amp;ALL_IN_ONE[NegotiationID]&amp;ALL_IN_ONE[MessageID],ALL_IN_ONE[Gesamt_ID],,0)</f>
        <v>#VALUE!</v>
      </c>
      <c r="C1260">
        <f>IF(AND($F1259=Tabelle7[[#This Row],[ReceiverID]],$G1259=Tabelle7[[#This Row],[SenderID]]),$C1259,IF(ISBLANK($G1259),$C1259,$C1259+1))</f>
        <v>175</v>
      </c>
      <c r="D1260" t="s">
        <v>561</v>
      </c>
      <c r="E1260">
        <v>8597</v>
      </c>
      <c r="F1260">
        <v>4158</v>
      </c>
      <c r="G1260">
        <v>4157</v>
      </c>
      <c r="H1260" t="s">
        <v>19</v>
      </c>
      <c r="I1260" t="str">
        <f t="array" ref="I1260">IFERROR(_xlfn.XLOOKUP(Tabelle7[[#This Row],[NegotiationID]]&amp;"FinalAccept",Tabelle7[NegotiationID]&amp;Tabelle7[ActionType],Tabelle7[ActionType],,0),_xlfn.XLOOKUP(Tabelle7[[#This Row],[NegotiationID]]&amp;"FinalReject",Tabelle7[NegotiationID]&amp;Tabelle7[ActionType],Tabelle7[ActionType],,0))</f>
        <v>FinalAccept</v>
      </c>
      <c r="J1260">
        <v>1</v>
      </c>
      <c r="K1260">
        <v>0.1084</v>
      </c>
      <c r="L1260">
        <v>1.1084000000000001</v>
      </c>
      <c r="M1260">
        <v>0.89159999999999995</v>
      </c>
      <c r="N1260">
        <v>216</v>
      </c>
      <c r="O1260">
        <v>2109</v>
      </c>
      <c r="P1260">
        <v>11</v>
      </c>
      <c r="Q1260" s="3" t="s">
        <v>1503</v>
      </c>
    </row>
    <row r="1261" ht="15" customHeight="1">
      <c r="A1261" t="e">
        <f t="shared" ca="1" si="503"/>
        <v>#VALUE!</v>
      </c>
      <c r="B1261" t="e">
        <f t="array" ref="B1261" ca="1">_xlfn.XLOOKUP(Tabelle7[[#This Row],[ExperimentID]]&amp;Tabelle7[[#This Row],[NegotiationID]]&amp;Tabelle7[[#This Row],[MessageID]],ALL_IN_ONE[ExperimentID]&amp;ALL_IN_ONE[NegotiationID]&amp;ALL_IN_ONE[MessageID],ALL_IN_ONE[Gesamt_ID],,0)</f>
        <v>#VALUE!</v>
      </c>
      <c r="C1261">
        <f>IF(AND($F1260=Tabelle7[[#This Row],[ReceiverID]],$G1260=Tabelle7[[#This Row],[SenderID]]),$C1260,IF(ISBLANK($G1260),$C1260,$C1260+1))</f>
        <v>175</v>
      </c>
      <c r="D1261" t="s">
        <v>561</v>
      </c>
      <c r="E1261">
        <v>8863</v>
      </c>
      <c r="F1261">
        <v>4157</v>
      </c>
      <c r="G1261">
        <v>4158</v>
      </c>
      <c r="H1261" t="s">
        <v>31</v>
      </c>
      <c r="I1261" t="str">
        <f t="array" ref="I1261">IFERROR(_xlfn.XLOOKUP(Tabelle7[[#This Row],[NegotiationID]]&amp;"FinalAccept",Tabelle7[NegotiationID]&amp;Tabelle7[ActionType],Tabelle7[ActionType],,0),_xlfn.XLOOKUP(Tabelle7[[#This Row],[NegotiationID]]&amp;"FinalReject",Tabelle7[NegotiationID]&amp;Tabelle7[ActionType],Tabelle7[ActionType],,0))</f>
        <v>FinalAccept</v>
      </c>
      <c r="J1261">
        <v>0.60240000000000005</v>
      </c>
      <c r="K1261">
        <v>0.36680000000000001</v>
      </c>
      <c r="L1261">
        <v>0.96919999999999995</v>
      </c>
      <c r="M1261">
        <v>0.2356</v>
      </c>
      <c r="N1261">
        <v>388</v>
      </c>
      <c r="O1261">
        <v>2109</v>
      </c>
      <c r="P1261">
        <v>11</v>
      </c>
      <c r="Q1261" s="3" t="s">
        <v>1504</v>
      </c>
    </row>
    <row r="1262" ht="15" customHeight="1">
      <c r="A1262" t="e">
        <f t="shared" ca="1" si="503"/>
        <v>#VALUE!</v>
      </c>
      <c r="B1262" t="e">
        <f t="array" ref="B1262" ca="1">_xlfn.XLOOKUP(Tabelle7[[#This Row],[ExperimentID]]&amp;Tabelle7[[#This Row],[NegotiationID]]&amp;Tabelle7[[#This Row],[MessageID]],ALL_IN_ONE[ExperimentID]&amp;ALL_IN_ONE[NegotiationID]&amp;ALL_IN_ONE[MessageID],ALL_IN_ONE[Gesamt_ID],,0)</f>
        <v>#VALUE!</v>
      </c>
      <c r="C1262">
        <f>IF(AND($F1261=Tabelle7[[#This Row],[ReceiverID]],$G1261=Tabelle7[[#This Row],[SenderID]]),$C1261,IF(ISBLANK($G1261),$C1261,$C1261+1))</f>
        <v>175</v>
      </c>
      <c r="D1262" t="s">
        <v>561</v>
      </c>
      <c r="E1262">
        <v>9066</v>
      </c>
      <c r="F1262">
        <v>4158</v>
      </c>
      <c r="G1262">
        <v>4157</v>
      </c>
      <c r="H1262" t="s">
        <v>31</v>
      </c>
      <c r="I1262" t="str">
        <f t="array" ref="I1262">IFERROR(_xlfn.XLOOKUP(Tabelle7[[#This Row],[NegotiationID]]&amp;"FinalAccept",Tabelle7[NegotiationID]&amp;Tabelle7[ActionType],Tabelle7[ActionType],,0),_xlfn.XLOOKUP(Tabelle7[[#This Row],[NegotiationID]]&amp;"FinalReject",Tabelle7[NegotiationID]&amp;Tabelle7[ActionType],Tabelle7[ActionType],,0))</f>
        <v>FinalAccept</v>
      </c>
      <c r="J1262">
        <v>0.80000000000000004</v>
      </c>
      <c r="K1262">
        <v>0.19520000000000001</v>
      </c>
      <c r="L1262">
        <v>0.99519999999999997</v>
      </c>
      <c r="M1262">
        <v>0.6048</v>
      </c>
      <c r="N1262">
        <v>328</v>
      </c>
      <c r="O1262">
        <v>2109</v>
      </c>
      <c r="P1262">
        <v>11</v>
      </c>
      <c r="Q1262" s="3" t="s">
        <v>1505</v>
      </c>
    </row>
    <row r="1263" ht="15" customHeight="1">
      <c r="A1263" t="e">
        <f t="shared" ca="1" si="503"/>
        <v>#VALUE!</v>
      </c>
      <c r="B1263" t="e">
        <f t="array" ref="B1263" ca="1">_xlfn.XLOOKUP(Tabelle7[[#This Row],[ExperimentID]]&amp;Tabelle7[[#This Row],[NegotiationID]]&amp;Tabelle7[[#This Row],[MessageID]],ALL_IN_ONE[ExperimentID]&amp;ALL_IN_ONE[NegotiationID]&amp;ALL_IN_ONE[MessageID],ALL_IN_ONE[Gesamt_ID],,0)</f>
        <v>#VALUE!</v>
      </c>
      <c r="C1263">
        <f>IF(AND($F1262=Tabelle7[[#This Row],[ReceiverID]],$G1262=Tabelle7[[#This Row],[SenderID]]),$C1262,IF(ISBLANK($G1262),$C1262,$C1262+1))</f>
        <v>175</v>
      </c>
      <c r="D1263" t="s">
        <v>561</v>
      </c>
      <c r="E1263">
        <v>9155</v>
      </c>
      <c r="F1263">
        <v>4157</v>
      </c>
      <c r="G1263">
        <v>4158</v>
      </c>
      <c r="H1263" t="s">
        <v>31</v>
      </c>
      <c r="I1263" t="str">
        <f t="array" ref="I1263">IFERROR(_xlfn.XLOOKUP(Tabelle7[[#This Row],[NegotiationID]]&amp;"FinalAccept",Tabelle7[NegotiationID]&amp;Tabelle7[ActionType],Tabelle7[ActionType],,0),_xlfn.XLOOKUP(Tabelle7[[#This Row],[NegotiationID]]&amp;"FinalReject",Tabelle7[NegotiationID]&amp;Tabelle7[ActionType],Tabelle7[ActionType],,0))</f>
        <v>FinalAccept</v>
      </c>
      <c r="J1263">
        <v>0.44979999999999998</v>
      </c>
      <c r="K1263">
        <v>0.53080000000000005</v>
      </c>
      <c r="L1263">
        <v>0.98060000000000003</v>
      </c>
      <c r="M1263">
        <v>0.081000000000000003</v>
      </c>
      <c r="N1263">
        <v>250</v>
      </c>
      <c r="O1263">
        <v>2109</v>
      </c>
      <c r="P1263">
        <v>11</v>
      </c>
      <c r="Q1263" s="3" t="s">
        <v>1506</v>
      </c>
    </row>
    <row r="1264" ht="15" customHeight="1">
      <c r="A1264" t="e">
        <f t="shared" ca="1" si="503"/>
        <v>#VALUE!</v>
      </c>
      <c r="B1264" t="e">
        <f t="array" ref="B1264" ca="1">_xlfn.XLOOKUP(Tabelle7[[#This Row],[ExperimentID]]&amp;Tabelle7[[#This Row],[NegotiationID]]&amp;Tabelle7[[#This Row],[MessageID]],ALL_IN_ONE[ExperimentID]&amp;ALL_IN_ONE[NegotiationID]&amp;ALL_IN_ONE[MessageID],ALL_IN_ONE[Gesamt_ID],,0)</f>
        <v>#VALUE!</v>
      </c>
      <c r="C1264">
        <f>IF(AND($F1263=Tabelle7[[#This Row],[ReceiverID]],$G1263=Tabelle7[[#This Row],[SenderID]]),$C1263,IF(ISBLANK($G1263),$C1263,$C1263+1))</f>
        <v>175</v>
      </c>
      <c r="D1264" t="s">
        <v>561</v>
      </c>
      <c r="E1264">
        <v>9946</v>
      </c>
      <c r="F1264">
        <v>4158</v>
      </c>
      <c r="G1264">
        <v>4157</v>
      </c>
      <c r="H1264" t="s">
        <v>31</v>
      </c>
      <c r="I1264" t="str">
        <f t="array" ref="I1264">IFERROR(_xlfn.XLOOKUP(Tabelle7[[#This Row],[NegotiationID]]&amp;"FinalAccept",Tabelle7[NegotiationID]&amp;Tabelle7[ActionType],Tabelle7[ActionType],,0),_xlfn.XLOOKUP(Tabelle7[[#This Row],[NegotiationID]]&amp;"FinalReject",Tabelle7[NegotiationID]&amp;Tabelle7[ActionType],Tabelle7[ActionType],,0))</f>
        <v>FinalAccept</v>
      </c>
      <c r="J1264">
        <v>0.72799999999999998</v>
      </c>
      <c r="K1264">
        <v>0.22120000000000001</v>
      </c>
      <c r="L1264">
        <v>0.94920000000000004</v>
      </c>
      <c r="M1264">
        <v>0.50680000000000003</v>
      </c>
      <c r="N1264">
        <v>238</v>
      </c>
      <c r="O1264">
        <v>2109</v>
      </c>
      <c r="P1264">
        <v>11</v>
      </c>
      <c r="Q1264" s="3" t="s">
        <v>1507</v>
      </c>
    </row>
    <row r="1265" ht="15" customHeight="1">
      <c r="A1265" t="e">
        <f t="shared" ca="1" si="503"/>
        <v>#VALUE!</v>
      </c>
      <c r="B1265" t="e">
        <f t="array" ref="B1265" ca="1">_xlfn.XLOOKUP(Tabelle7[[#This Row],[ExperimentID]]&amp;Tabelle7[[#This Row],[NegotiationID]]&amp;Tabelle7[[#This Row],[MessageID]],ALL_IN_ONE[ExperimentID]&amp;ALL_IN_ONE[NegotiationID]&amp;ALL_IN_ONE[MessageID],ALL_IN_ONE[Gesamt_ID],,0)</f>
        <v>#VALUE!</v>
      </c>
      <c r="C1265">
        <f>IF(AND($F1264=Tabelle7[[#This Row],[ReceiverID]],$G1264=Tabelle7[[#This Row],[SenderID]]),$C1264,IF(ISBLANK($G1264),$C1264,$C1264+1))</f>
        <v>175</v>
      </c>
      <c r="D1265" t="s">
        <v>561</v>
      </c>
      <c r="E1265">
        <v>10464</v>
      </c>
      <c r="F1265">
        <v>4157</v>
      </c>
      <c r="G1265">
        <v>4158</v>
      </c>
      <c r="H1265" t="s">
        <v>31</v>
      </c>
      <c r="I1265" t="str">
        <f t="array" ref="I1265">IFERROR(_xlfn.XLOOKUP(Tabelle7[[#This Row],[NegotiationID]]&amp;"FinalAccept",Tabelle7[NegotiationID]&amp;Tabelle7[ActionType],Tabelle7[ActionType],,0),_xlfn.XLOOKUP(Tabelle7[[#This Row],[NegotiationID]]&amp;"FinalReject",Tabelle7[NegotiationID]&amp;Tabelle7[ActionType],Tabelle7[ActionType],,0))</f>
        <v>FinalAccept</v>
      </c>
      <c r="J1265">
        <v>0.43640000000000001</v>
      </c>
      <c r="K1265">
        <v>0.63639999999999997</v>
      </c>
      <c r="L1265">
        <v>1.0728</v>
      </c>
      <c r="M1265">
        <v>0.20000000000000001</v>
      </c>
      <c r="N1265">
        <v>193</v>
      </c>
      <c r="O1265">
        <v>2109</v>
      </c>
      <c r="P1265">
        <v>11</v>
      </c>
      <c r="Q1265" s="3" t="s">
        <v>1508</v>
      </c>
    </row>
    <row r="1266" ht="15" customHeight="1">
      <c r="A1266" t="e">
        <f t="shared" ca="1" si="503"/>
        <v>#VALUE!</v>
      </c>
      <c r="B1266" t="e">
        <f t="array" ref="B1266" ca="1">_xlfn.XLOOKUP(Tabelle7[[#This Row],[ExperimentID]]&amp;Tabelle7[[#This Row],[NegotiationID]]&amp;Tabelle7[[#This Row],[MessageID]],ALL_IN_ONE[ExperimentID]&amp;ALL_IN_ONE[NegotiationID]&amp;ALL_IN_ONE[MessageID],ALL_IN_ONE[Gesamt_ID],,0)</f>
        <v>#VALUE!</v>
      </c>
      <c r="C1266">
        <f>IF(AND($F1265=Tabelle7[[#This Row],[ReceiverID]],$G1265=Tabelle7[[#This Row],[SenderID]]),$C1265,IF(ISBLANK($G1265),$C1265,$C1265+1))</f>
        <v>175</v>
      </c>
      <c r="D1266" t="s">
        <v>561</v>
      </c>
      <c r="E1266">
        <v>11623</v>
      </c>
      <c r="F1266">
        <v>4158</v>
      </c>
      <c r="G1266">
        <v>4157</v>
      </c>
      <c r="H1266" t="s">
        <v>31</v>
      </c>
      <c r="I1266" t="str">
        <f t="array" ref="I1266">IFERROR(_xlfn.XLOOKUP(Tabelle7[[#This Row],[NegotiationID]]&amp;"FinalAccept",Tabelle7[NegotiationID]&amp;Tabelle7[ActionType],Tabelle7[ActionType],,0),_xlfn.XLOOKUP(Tabelle7[[#This Row],[NegotiationID]]&amp;"FinalReject",Tabelle7[NegotiationID]&amp;Tabelle7[ActionType],Tabelle7[ActionType],,0))</f>
        <v>FinalAccept</v>
      </c>
      <c r="J1266">
        <v>0.72799999999999998</v>
      </c>
      <c r="K1266">
        <v>0.22120000000000001</v>
      </c>
      <c r="L1266">
        <v>0.94920000000000004</v>
      </c>
      <c r="M1266">
        <v>0.50680000000000003</v>
      </c>
      <c r="N1266">
        <v>216</v>
      </c>
      <c r="O1266">
        <v>2109</v>
      </c>
      <c r="P1266">
        <v>11</v>
      </c>
      <c r="Q1266" s="3" t="s">
        <v>1509</v>
      </c>
    </row>
    <row r="1267" ht="15" customHeight="1">
      <c r="A1267" t="e">
        <f t="shared" ca="1" si="503"/>
        <v>#VALUE!</v>
      </c>
      <c r="B1267" t="e">
        <f t="array" ref="B1267" ca="1">_xlfn.XLOOKUP(Tabelle7[[#This Row],[ExperimentID]]&amp;Tabelle7[[#This Row],[NegotiationID]]&amp;Tabelle7[[#This Row],[MessageID]],ALL_IN_ONE[ExperimentID]&amp;ALL_IN_ONE[NegotiationID]&amp;ALL_IN_ONE[MessageID],ALL_IN_ONE[Gesamt_ID],,0)</f>
        <v>#VALUE!</v>
      </c>
      <c r="C1267">
        <f>IF(AND($F1266=Tabelle7[[#This Row],[ReceiverID]],$G1266=Tabelle7[[#This Row],[SenderID]]),$C1266,IF(ISBLANK($G1266),$C1266,$C1266+1))</f>
        <v>175</v>
      </c>
      <c r="D1267" t="s">
        <v>561</v>
      </c>
      <c r="E1267">
        <v>12242</v>
      </c>
      <c r="F1267">
        <v>4157</v>
      </c>
      <c r="G1267">
        <v>4158</v>
      </c>
      <c r="H1267" t="s">
        <v>31</v>
      </c>
      <c r="I1267" t="str">
        <f t="array" ref="I1267">IFERROR(_xlfn.XLOOKUP(Tabelle7[[#This Row],[NegotiationID]]&amp;"FinalAccept",Tabelle7[NegotiationID]&amp;Tabelle7[ActionType],Tabelle7[ActionType],,0),_xlfn.XLOOKUP(Tabelle7[[#This Row],[NegotiationID]]&amp;"FinalReject",Tabelle7[NegotiationID]&amp;Tabelle7[ActionType],Tabelle7[ActionType],,0))</f>
        <v>FinalAccept</v>
      </c>
      <c r="J1267">
        <v>0.38600000000000001</v>
      </c>
      <c r="K1267">
        <v>0.56179999999999997</v>
      </c>
      <c r="L1267">
        <v>0.94779999999999998</v>
      </c>
      <c r="M1267">
        <v>0.17580000000000001</v>
      </c>
      <c r="N1267">
        <v>126</v>
      </c>
      <c r="O1267">
        <v>2109</v>
      </c>
      <c r="P1267">
        <v>11</v>
      </c>
      <c r="Q1267" s="3" t="s">
        <v>1510</v>
      </c>
    </row>
    <row r="1268" ht="15" customHeight="1">
      <c r="A1268" t="e">
        <f t="shared" ca="1" si="503"/>
        <v>#VALUE!</v>
      </c>
      <c r="B1268" t="e">
        <f t="array" ref="B1268" ca="1">_xlfn.XLOOKUP(Tabelle7[[#This Row],[ExperimentID]]&amp;Tabelle7[[#This Row],[NegotiationID]]&amp;Tabelle7[[#This Row],[MessageID]],ALL_IN_ONE[ExperimentID]&amp;ALL_IN_ONE[NegotiationID]&amp;ALL_IN_ONE[MessageID],ALL_IN_ONE[Gesamt_ID],,0)</f>
        <v>#VALUE!</v>
      </c>
      <c r="C1268">
        <f>IF(AND($F1267=Tabelle7[[#This Row],[ReceiverID]],$G1267=Tabelle7[[#This Row],[SenderID]]),$C1267,IF(ISBLANK($G1267),$C1267,$C1267+1))</f>
        <v>175</v>
      </c>
      <c r="D1268" t="s">
        <v>561</v>
      </c>
      <c r="E1268">
        <v>12861</v>
      </c>
      <c r="F1268">
        <v>4158</v>
      </c>
      <c r="G1268">
        <v>4157</v>
      </c>
      <c r="H1268" t="s">
        <v>31</v>
      </c>
      <c r="I1268" t="str">
        <f t="array" ref="I1268">IFERROR(_xlfn.XLOOKUP(Tabelle7[[#This Row],[NegotiationID]]&amp;"FinalAccept",Tabelle7[NegotiationID]&amp;Tabelle7[ActionType],Tabelle7[ActionType],,0),_xlfn.XLOOKUP(Tabelle7[[#This Row],[NegotiationID]]&amp;"FinalReject",Tabelle7[NegotiationID]&amp;Tabelle7[ActionType],Tabelle7[ActionType],,0))</f>
        <v>FinalAccept</v>
      </c>
      <c r="J1268">
        <v>0.63639999999999997</v>
      </c>
      <c r="K1268">
        <v>0.43640000000000001</v>
      </c>
      <c r="L1268">
        <v>1.0728</v>
      </c>
      <c r="M1268">
        <v>0.20000000000000001</v>
      </c>
      <c r="N1268">
        <v>91</v>
      </c>
      <c r="O1268">
        <v>2109</v>
      </c>
      <c r="P1268">
        <v>11</v>
      </c>
      <c r="Q1268" s="3" t="s">
        <v>1511</v>
      </c>
    </row>
    <row r="1269" ht="15" customHeight="1">
      <c r="A1269" t="e">
        <f t="shared" ca="1" si="503"/>
        <v>#VALUE!</v>
      </c>
      <c r="B1269" t="e">
        <f t="array" ref="B1269" ca="1">_xlfn.XLOOKUP(Tabelle7[[#This Row],[ExperimentID]]&amp;Tabelle7[[#This Row],[NegotiationID]]&amp;Tabelle7[[#This Row],[MessageID]],ALL_IN_ONE[ExperimentID]&amp;ALL_IN_ONE[NegotiationID]&amp;ALL_IN_ONE[MessageID],ALL_IN_ONE[Gesamt_ID],,0)</f>
        <v>#VALUE!</v>
      </c>
      <c r="C1269">
        <f>IF(AND($F1268=Tabelle7[[#This Row],[ReceiverID]],$G1268=Tabelle7[[#This Row],[SenderID]]),$C1268,IF(ISBLANK($G1268),$C1268,$C1268+1))</f>
        <v>175</v>
      </c>
      <c r="D1269" t="s">
        <v>561</v>
      </c>
      <c r="E1269">
        <v>12893</v>
      </c>
      <c r="F1269">
        <v>4157</v>
      </c>
      <c r="G1269">
        <v>4158</v>
      </c>
      <c r="H1269" t="s">
        <v>20</v>
      </c>
      <c r="I1269" t="str">
        <f t="array" ref="I1269">IFERROR(_xlfn.XLOOKUP(Tabelle7[[#This Row],[NegotiationID]]&amp;"FinalAccept",Tabelle7[NegotiationID]&amp;Tabelle7[ActionType],Tabelle7[ActionType],,0),_xlfn.XLOOKUP(Tabelle7[[#This Row],[NegotiationID]]&amp;"FinalReject",Tabelle7[NegotiationID]&amp;Tabelle7[ActionType],Tabelle7[ActionType],,0))</f>
        <v>FinalAccept</v>
      </c>
      <c r="J1269">
        <v>0.43640000000000001</v>
      </c>
      <c r="K1269">
        <v>0.63639999999999997</v>
      </c>
      <c r="L1269">
        <v>1.0728</v>
      </c>
      <c r="M1269">
        <v>0.20000000000000001</v>
      </c>
      <c r="N1269">
        <v>42</v>
      </c>
      <c r="O1269">
        <v>2109</v>
      </c>
      <c r="P1269">
        <v>11</v>
      </c>
      <c r="Q1269" s="3" t="s">
        <v>1512</v>
      </c>
    </row>
    <row r="1270" ht="15" hidden="1" customHeight="1">
      <c r="A1270" t="e">
        <f t="shared" ca="1" si="503"/>
        <v>#VALUE!</v>
      </c>
      <c r="B1270" t="e">
        <f t="array" ref="B1270" ca="1">_xlfn.XLOOKUP(Tabelle7[[#This Row],[ExperimentID]]&amp;Tabelle7[[#This Row],[NegotiationID]]&amp;Tabelle7[[#This Row],[MessageID]],ALL_IN_ONE[ExperimentID]&amp;ALL_IN_ONE[NegotiationID]&amp;ALL_IN_ONE[MessageID],ALL_IN_ONE[Gesamt_ID],,0)</f>
        <v>#VALUE!</v>
      </c>
      <c r="C1270">
        <f>IF(AND($F1269=Tabelle7[[#This Row],[ReceiverID]],$G1269=Tabelle7[[#This Row],[SenderID]]),$C1269,IF(ISBLANK($G1269),$C1269,$C1269+1))</f>
        <v>176</v>
      </c>
      <c r="D1270" t="s">
        <v>561</v>
      </c>
      <c r="E1270">
        <v>4184</v>
      </c>
      <c r="H1270" t="s">
        <v>6019</v>
      </c>
      <c r="I1270" t="str">
        <f t="array" ref="I1270">IFERROR(_xlfn.XLOOKUP(Tabelle7[[#This Row],[NegotiationID]]&amp;"FinalAccept",Tabelle7[NegotiationID]&amp;Tabelle7[ActionType],Tabelle7[ActionType],,0),_xlfn.XLOOKUP(Tabelle7[[#This Row],[NegotiationID]]&amp;"FinalReject",Tabelle7[NegotiationID]&amp;Tabelle7[ActionType],Tabelle7[ActionType],,0))</f>
        <v>FinalAccept</v>
      </c>
      <c r="N1270">
        <v>21</v>
      </c>
      <c r="O1270">
        <v>21</v>
      </c>
      <c r="P1270">
        <v>1</v>
      </c>
      <c r="Q1270" t="s">
        <v>6020</v>
      </c>
    </row>
    <row r="1271" ht="15" hidden="1" customHeight="1">
      <c r="A1271" t="e">
        <f t="shared" ca="1" si="503"/>
        <v>#VALUE!</v>
      </c>
      <c r="B1271" t="e">
        <f t="array" ref="B1271" ca="1">_xlfn.XLOOKUP(Tabelle7[[#This Row],[ExperimentID]]&amp;Tabelle7[[#This Row],[NegotiationID]]&amp;Tabelle7[[#This Row],[MessageID]],ALL_IN_ONE[ExperimentID]&amp;ALL_IN_ONE[NegotiationID]&amp;ALL_IN_ONE[MessageID],ALL_IN_ONE[Gesamt_ID],,0)</f>
        <v>#VALUE!</v>
      </c>
      <c r="C1271">
        <f>IF(AND($F1270=Tabelle7[[#This Row],[ReceiverID]],$G1270=Tabelle7[[#This Row],[SenderID]]),$C1270,IF(ISBLANK($G1270),$C1270,$C1270+1))</f>
        <v>176</v>
      </c>
      <c r="D1271" t="s">
        <v>561</v>
      </c>
      <c r="E1271">
        <v>4212</v>
      </c>
      <c r="H1271" t="s">
        <v>6019</v>
      </c>
      <c r="I1271" t="str">
        <f t="array" ref="I1271">IFERROR(_xlfn.XLOOKUP(Tabelle7[[#This Row],[NegotiationID]]&amp;"FinalAccept",Tabelle7[NegotiationID]&amp;Tabelle7[ActionType],Tabelle7[ActionType],,0),_xlfn.XLOOKUP(Tabelle7[[#This Row],[NegotiationID]]&amp;"FinalReject",Tabelle7[NegotiationID]&amp;Tabelle7[ActionType],Tabelle7[ActionType],,0))</f>
        <v>FinalAccept</v>
      </c>
      <c r="N1271">
        <v>21</v>
      </c>
      <c r="O1271">
        <v>1400</v>
      </c>
      <c r="P1271">
        <v>8</v>
      </c>
      <c r="Q1271" t="s">
        <v>6020</v>
      </c>
    </row>
    <row r="1272" ht="15" customHeight="1">
      <c r="A1272" t="e">
        <f t="shared" ca="1" si="503"/>
        <v>#VALUE!</v>
      </c>
      <c r="B1272" t="e">
        <f t="array" ref="B1272" ca="1">_xlfn.XLOOKUP(Tabelle7[[#This Row],[ExperimentID]]&amp;Tabelle7[[#This Row],[NegotiationID]]&amp;Tabelle7[[#This Row],[MessageID]],ALL_IN_ONE[ExperimentID]&amp;ALL_IN_ONE[NegotiationID]&amp;ALL_IN_ONE[MessageID],ALL_IN_ONE[Gesamt_ID],,0)</f>
        <v>#VALUE!</v>
      </c>
      <c r="C1272">
        <f>IF(AND($F1271=Tabelle7[[#This Row],[ReceiverID]],$G1271=Tabelle7[[#This Row],[SenderID]]),$C1271,IF(ISBLANK($G1271),$C1271,$C1271+1))</f>
        <v>176</v>
      </c>
      <c r="D1272" t="s">
        <v>561</v>
      </c>
      <c r="E1272">
        <v>8631</v>
      </c>
      <c r="F1272">
        <v>4214</v>
      </c>
      <c r="G1272">
        <v>4213</v>
      </c>
      <c r="H1272" t="s">
        <v>158</v>
      </c>
      <c r="I1272" t="str">
        <f t="array" ref="I1272">IFERROR(_xlfn.XLOOKUP(Tabelle7[[#This Row],[NegotiationID]]&amp;"FinalAccept",Tabelle7[NegotiationID]&amp;Tabelle7[ActionType],Tabelle7[ActionType],,0),_xlfn.XLOOKUP(Tabelle7[[#This Row],[NegotiationID]]&amp;"FinalReject",Tabelle7[NegotiationID]&amp;Tabelle7[ActionType],Tabelle7[ActionType],,0))</f>
        <v>FinalAccept</v>
      </c>
      <c r="J1272">
        <v>1</v>
      </c>
      <c r="K1272">
        <v>0.1084</v>
      </c>
      <c r="L1272">
        <v>1.1084000000000001</v>
      </c>
      <c r="M1272">
        <v>0.89159999999999995</v>
      </c>
      <c r="N1272">
        <v>35</v>
      </c>
      <c r="O1272">
        <v>1400</v>
      </c>
      <c r="P1272">
        <v>8</v>
      </c>
      <c r="Q1272" s="3" t="s">
        <v>1513</v>
      </c>
    </row>
    <row r="1273" ht="15" customHeight="1">
      <c r="A1273" t="e">
        <f t="shared" ca="1" si="503"/>
        <v>#VALUE!</v>
      </c>
      <c r="B1273" t="e">
        <f t="array" ref="B1273" ca="1">_xlfn.XLOOKUP(Tabelle7[[#This Row],[ExperimentID]]&amp;Tabelle7[[#This Row],[NegotiationID]]&amp;Tabelle7[[#This Row],[MessageID]],ALL_IN_ONE[ExperimentID]&amp;ALL_IN_ONE[NegotiationID]&amp;ALL_IN_ONE[MessageID],ALL_IN_ONE[Gesamt_ID],,0)</f>
        <v>#VALUE!</v>
      </c>
      <c r="C1273">
        <f>IF(AND($F1272=Tabelle7[[#This Row],[ReceiverID]],$G1272=Tabelle7[[#This Row],[SenderID]]),$C1272,IF(ISBLANK($G1272),$C1272,$C1272+1))</f>
        <v>176</v>
      </c>
      <c r="D1273" t="s">
        <v>561</v>
      </c>
      <c r="E1273">
        <v>9154</v>
      </c>
      <c r="F1273">
        <v>4213</v>
      </c>
      <c r="G1273">
        <v>4214</v>
      </c>
      <c r="H1273" t="s">
        <v>31</v>
      </c>
      <c r="I1273" t="str">
        <f t="array" ref="I1273">IFERROR(_xlfn.XLOOKUP(Tabelle7[[#This Row],[NegotiationID]]&amp;"FinalAccept",Tabelle7[NegotiationID]&amp;Tabelle7[ActionType],Tabelle7[ActionType],,0),_xlfn.XLOOKUP(Tabelle7[[#This Row],[NegotiationID]]&amp;"FinalReject",Tabelle7[NegotiationID]&amp;Tabelle7[ActionType],Tabelle7[ActionType],,0))</f>
        <v>FinalAccept</v>
      </c>
      <c r="J1273">
        <v>0.68620000000000003</v>
      </c>
      <c r="K1273">
        <v>0.18440000000000001</v>
      </c>
      <c r="L1273">
        <v>0.87060000000000004</v>
      </c>
      <c r="M1273">
        <v>0.50180000000000002</v>
      </c>
      <c r="N1273">
        <v>208</v>
      </c>
      <c r="O1273">
        <v>1400</v>
      </c>
      <c r="P1273">
        <v>8</v>
      </c>
      <c r="Q1273" s="3" t="s">
        <v>1514</v>
      </c>
    </row>
    <row r="1274" ht="15" customHeight="1">
      <c r="A1274" t="e">
        <f t="shared" ca="1" si="503"/>
        <v>#VALUE!</v>
      </c>
      <c r="B1274" t="e">
        <f t="array" ref="B1274" ca="1">_xlfn.XLOOKUP(Tabelle7[[#This Row],[ExperimentID]]&amp;Tabelle7[[#This Row],[NegotiationID]]&amp;Tabelle7[[#This Row],[MessageID]],ALL_IN_ONE[ExperimentID]&amp;ALL_IN_ONE[NegotiationID]&amp;ALL_IN_ONE[MessageID],ALL_IN_ONE[Gesamt_ID],,0)</f>
        <v>#VALUE!</v>
      </c>
      <c r="C1274">
        <f>IF(AND($F1273=Tabelle7[[#This Row],[ReceiverID]],$G1273=Tabelle7[[#This Row],[SenderID]]),$C1273,IF(ISBLANK($G1273),$C1273,$C1273+1))</f>
        <v>176</v>
      </c>
      <c r="D1274" t="s">
        <v>561</v>
      </c>
      <c r="E1274">
        <v>10942</v>
      </c>
      <c r="F1274">
        <v>4214</v>
      </c>
      <c r="G1274">
        <v>4213</v>
      </c>
      <c r="H1274" t="s">
        <v>31</v>
      </c>
      <c r="I1274" t="str">
        <f t="array" ref="I1274">IFERROR(_xlfn.XLOOKUP(Tabelle7[[#This Row],[NegotiationID]]&amp;"FinalAccept",Tabelle7[NegotiationID]&amp;Tabelle7[ActionType],Tabelle7[ActionType],,0),_xlfn.XLOOKUP(Tabelle7[[#This Row],[NegotiationID]]&amp;"FinalReject",Tabelle7[NegotiationID]&amp;Tabelle7[ActionType],Tabelle7[ActionType],,0))</f>
        <v>FinalAccept</v>
      </c>
      <c r="J1274">
        <v>0.752</v>
      </c>
      <c r="K1274">
        <v>0.20380000000000001</v>
      </c>
      <c r="L1274">
        <v>0.95579999999999998</v>
      </c>
      <c r="M1274">
        <v>0.54820000000000002</v>
      </c>
      <c r="N1274">
        <v>466</v>
      </c>
      <c r="O1274">
        <v>1400</v>
      </c>
      <c r="P1274">
        <v>8</v>
      </c>
      <c r="Q1274" s="3" t="s">
        <v>1515</v>
      </c>
    </row>
    <row r="1275" ht="15" customHeight="1">
      <c r="A1275" t="e">
        <f t="shared" ca="1" si="503"/>
        <v>#VALUE!</v>
      </c>
      <c r="B1275" t="e">
        <f t="array" ref="B1275" ca="1">_xlfn.XLOOKUP(Tabelle7[[#This Row],[ExperimentID]]&amp;Tabelle7[[#This Row],[NegotiationID]]&amp;Tabelle7[[#This Row],[MessageID]],ALL_IN_ONE[ExperimentID]&amp;ALL_IN_ONE[NegotiationID]&amp;ALL_IN_ONE[MessageID],ALL_IN_ONE[Gesamt_ID],,0)</f>
        <v>#VALUE!</v>
      </c>
      <c r="C1275">
        <f>IF(AND($F1274=Tabelle7[[#This Row],[ReceiverID]],$G1274=Tabelle7[[#This Row],[SenderID]]),$C1274,IF(ISBLANK($G1274),$C1274,$C1274+1))</f>
        <v>176</v>
      </c>
      <c r="D1275" t="s">
        <v>561</v>
      </c>
      <c r="E1275">
        <v>11103</v>
      </c>
      <c r="F1275">
        <v>4213</v>
      </c>
      <c r="G1275">
        <v>4214</v>
      </c>
      <c r="H1275" t="s">
        <v>31</v>
      </c>
      <c r="I1275" t="str">
        <f t="array" ref="I1275">IFERROR(_xlfn.XLOOKUP(Tabelle7[[#This Row],[NegotiationID]]&amp;"FinalAccept",Tabelle7[NegotiationID]&amp;Tabelle7[ActionType],Tabelle7[ActionType],,0),_xlfn.XLOOKUP(Tabelle7[[#This Row],[NegotiationID]]&amp;"FinalReject",Tabelle7[NegotiationID]&amp;Tabelle7[ActionType],Tabelle7[ActionType],,0))</f>
        <v>FinalAccept</v>
      </c>
      <c r="J1275">
        <v>0.57520000000000004</v>
      </c>
      <c r="K1275">
        <v>0.54679999999999995</v>
      </c>
      <c r="L1275">
        <v>1.1220000000000001</v>
      </c>
      <c r="M1275">
        <v>0.028400000000000002</v>
      </c>
      <c r="N1275">
        <v>195</v>
      </c>
      <c r="O1275">
        <v>1400</v>
      </c>
      <c r="P1275">
        <v>8</v>
      </c>
      <c r="Q1275" s="3" t="s">
        <v>1516</v>
      </c>
    </row>
    <row r="1276" ht="15" customHeight="1">
      <c r="A1276" t="e">
        <f t="shared" ca="1" si="503"/>
        <v>#VALUE!</v>
      </c>
      <c r="B1276" t="e">
        <f t="array" ref="B1276" ca="1">_xlfn.XLOOKUP(Tabelle7[[#This Row],[ExperimentID]]&amp;Tabelle7[[#This Row],[NegotiationID]]&amp;Tabelle7[[#This Row],[MessageID]],ALL_IN_ONE[ExperimentID]&amp;ALL_IN_ONE[NegotiationID]&amp;ALL_IN_ONE[MessageID],ALL_IN_ONE[Gesamt_ID],,0)</f>
        <v>#VALUE!</v>
      </c>
      <c r="C1276">
        <f>IF(AND($F1275=Tabelle7[[#This Row],[ReceiverID]],$G1275=Tabelle7[[#This Row],[SenderID]]),$C1275,IF(ISBLANK($G1275),$C1275,$C1275+1))</f>
        <v>176</v>
      </c>
      <c r="D1276" t="s">
        <v>561</v>
      </c>
      <c r="E1276">
        <v>11531</v>
      </c>
      <c r="F1276">
        <v>4214</v>
      </c>
      <c r="G1276">
        <v>4213</v>
      </c>
      <c r="H1276" t="s">
        <v>31</v>
      </c>
      <c r="I1276" t="str">
        <f t="array" ref="I1276">IFERROR(_xlfn.XLOOKUP(Tabelle7[[#This Row],[NegotiationID]]&amp;"FinalAccept",Tabelle7[NegotiationID]&amp;Tabelle7[ActionType],Tabelle7[ActionType],,0),_xlfn.XLOOKUP(Tabelle7[[#This Row],[NegotiationID]]&amp;"FinalReject",Tabelle7[NegotiationID]&amp;Tabelle7[ActionType],Tabelle7[ActionType],,0))</f>
        <v>FinalAccept</v>
      </c>
      <c r="J1276">
        <v>0.752</v>
      </c>
      <c r="K1276">
        <v>0.20380000000000001</v>
      </c>
      <c r="L1276">
        <v>0.95579999999999998</v>
      </c>
      <c r="M1276">
        <v>0.54820000000000002</v>
      </c>
      <c r="N1276">
        <v>303</v>
      </c>
      <c r="O1276">
        <v>1400</v>
      </c>
      <c r="P1276">
        <v>8</v>
      </c>
      <c r="Q1276" s="3" t="s">
        <v>1517</v>
      </c>
    </row>
    <row r="1277" ht="15" customHeight="1">
      <c r="A1277" t="e">
        <f t="shared" ca="1" si="503"/>
        <v>#VALUE!</v>
      </c>
      <c r="B1277" t="e">
        <f t="array" ref="B1277" ca="1">_xlfn.XLOOKUP(Tabelle7[[#This Row],[ExperimentID]]&amp;Tabelle7[[#This Row],[NegotiationID]]&amp;Tabelle7[[#This Row],[MessageID]],ALL_IN_ONE[ExperimentID]&amp;ALL_IN_ONE[NegotiationID]&amp;ALL_IN_ONE[MessageID],ALL_IN_ONE[Gesamt_ID],,0)</f>
        <v>#VALUE!</v>
      </c>
      <c r="C1277">
        <f>IF(AND($F1276=Tabelle7[[#This Row],[ReceiverID]],$G1276=Tabelle7[[#This Row],[SenderID]]),$C1276,IF(ISBLANK($G1276),$C1276,$C1276+1))</f>
        <v>176</v>
      </c>
      <c r="D1277" t="s">
        <v>561</v>
      </c>
      <c r="E1277">
        <v>11724</v>
      </c>
      <c r="F1277">
        <v>4213</v>
      </c>
      <c r="G1277">
        <v>4214</v>
      </c>
      <c r="H1277" t="s">
        <v>31</v>
      </c>
      <c r="I1277" t="str">
        <f t="array" ref="I1277">IFERROR(_xlfn.XLOOKUP(Tabelle7[[#This Row],[NegotiationID]]&amp;"FinalAccept",Tabelle7[NegotiationID]&amp;Tabelle7[ActionType],Tabelle7[ActionType],,0),_xlfn.XLOOKUP(Tabelle7[[#This Row],[NegotiationID]]&amp;"FinalReject",Tabelle7[NegotiationID]&amp;Tabelle7[ActionType],Tabelle7[ActionType],,0))</f>
        <v>FinalAccept</v>
      </c>
      <c r="J1277">
        <v>0.24379999999999999</v>
      </c>
      <c r="K1277">
        <v>0.65600000000000003</v>
      </c>
      <c r="L1277">
        <v>0.89980000000000004</v>
      </c>
      <c r="M1277">
        <v>0.41220000000000001</v>
      </c>
      <c r="N1277">
        <v>112</v>
      </c>
      <c r="O1277">
        <v>1400</v>
      </c>
      <c r="P1277">
        <v>8</v>
      </c>
      <c r="Q1277" s="3" t="s">
        <v>1518</v>
      </c>
    </row>
    <row r="1278" ht="15" customHeight="1">
      <c r="A1278" t="e">
        <f t="shared" ca="1" si="503"/>
        <v>#VALUE!</v>
      </c>
      <c r="B1278" t="e">
        <f t="array" ref="B1278" ca="1">_xlfn.XLOOKUP(Tabelle7[[#This Row],[ExperimentID]]&amp;Tabelle7[[#This Row],[NegotiationID]]&amp;Tabelle7[[#This Row],[MessageID]],ALL_IN_ONE[ExperimentID]&amp;ALL_IN_ONE[NegotiationID]&amp;ALL_IN_ONE[MessageID],ALL_IN_ONE[Gesamt_ID],,0)</f>
        <v>#VALUE!</v>
      </c>
      <c r="C1278">
        <f>IF(AND($F1277=Tabelle7[[#This Row],[ReceiverID]],$G1277=Tabelle7[[#This Row],[SenderID]]),$C1277,IF(ISBLANK($G1277),$C1277,$C1277+1))</f>
        <v>176</v>
      </c>
      <c r="D1278" t="s">
        <v>561</v>
      </c>
      <c r="E1278">
        <v>12138</v>
      </c>
      <c r="F1278">
        <v>4214</v>
      </c>
      <c r="G1278">
        <v>4213</v>
      </c>
      <c r="H1278" t="s">
        <v>20</v>
      </c>
      <c r="I1278" t="str">
        <f t="array" ref="I1278">IFERROR(_xlfn.XLOOKUP(Tabelle7[[#This Row],[NegotiationID]]&amp;"FinalAccept",Tabelle7[NegotiationID]&amp;Tabelle7[ActionType],Tabelle7[ActionType],,0),_xlfn.XLOOKUP(Tabelle7[[#This Row],[NegotiationID]]&amp;"FinalReject",Tabelle7[NegotiationID]&amp;Tabelle7[ActionType],Tabelle7[ActionType],,0))</f>
        <v>FinalAccept</v>
      </c>
      <c r="J1278">
        <v>0.65600000000000003</v>
      </c>
      <c r="K1278">
        <v>0.24379999999999999</v>
      </c>
      <c r="L1278">
        <v>0.89980000000000004</v>
      </c>
      <c r="M1278">
        <v>0.41220000000000001</v>
      </c>
      <c r="N1278">
        <v>60</v>
      </c>
      <c r="O1278">
        <v>1400</v>
      </c>
      <c r="P1278">
        <v>8</v>
      </c>
      <c r="Q1278" s="3" t="s">
        <v>1519</v>
      </c>
    </row>
    <row r="1279" ht="15" hidden="1" customHeight="1">
      <c r="A1279" t="e">
        <f t="shared" ca="1" si="503"/>
        <v>#VALUE!</v>
      </c>
      <c r="B1279" t="e">
        <f t="array" ref="B1279" ca="1">_xlfn.XLOOKUP(Tabelle7[[#This Row],[ExperimentID]]&amp;Tabelle7[[#This Row],[NegotiationID]]&amp;Tabelle7[[#This Row],[MessageID]],ALL_IN_ONE[ExperimentID]&amp;ALL_IN_ONE[NegotiationID]&amp;ALL_IN_ONE[MessageID],ALL_IN_ONE[Gesamt_ID],,0)</f>
        <v>#VALUE!</v>
      </c>
      <c r="D1279" t="s">
        <v>561</v>
      </c>
      <c r="E1279">
        <v>4240</v>
      </c>
      <c r="H1279" t="s">
        <v>6019</v>
      </c>
      <c r="I1279" t="e">
        <f t="array" ref="I1279">IFERROR(_xlfn.XLOOKUP(Tabelle7[[#This Row],[NegotiationID]]&amp;"FinalAccept",Tabelle7[NegotiationID]&amp;Tabelle7[ActionType],Tabelle7[ActionType],,0),_xlfn.XLOOKUP(Tabelle7[[#This Row],[NegotiationID]]&amp;"FinalReject",Tabelle7[NegotiationID]&amp;Tabelle7[ActionType],Tabelle7[ActionType],,0))</f>
        <v>#N/A</v>
      </c>
      <c r="N1279">
        <v>21</v>
      </c>
      <c r="O1279">
        <v>21</v>
      </c>
      <c r="P1279">
        <v>1</v>
      </c>
      <c r="Q1279" t="s">
        <v>6020</v>
      </c>
    </row>
    <row r="1280" ht="15" hidden="1" customHeight="1">
      <c r="A1280" t="e">
        <f t="shared" ca="1" si="503"/>
        <v>#VALUE!</v>
      </c>
      <c r="B1280" t="e">
        <f t="array" ref="B1280" ca="1">_xlfn.XLOOKUP(Tabelle7[[#This Row],[ExperimentID]]&amp;Tabelle7[[#This Row],[NegotiationID]]&amp;Tabelle7[[#This Row],[MessageID]],ALL_IN_ONE[ExperimentID]&amp;ALL_IN_ONE[NegotiationID]&amp;ALL_IN_ONE[MessageID],ALL_IN_ONE[Gesamt_ID],,0)</f>
        <v>#VALUE!</v>
      </c>
      <c r="D1280" t="s">
        <v>561</v>
      </c>
      <c r="E1280">
        <v>4268</v>
      </c>
      <c r="H1280" t="s">
        <v>6019</v>
      </c>
      <c r="I1280" t="e">
        <f t="array" ref="I1280">IFERROR(_xlfn.XLOOKUP(Tabelle7[[#This Row],[NegotiationID]]&amp;"FinalAccept",Tabelle7[NegotiationID]&amp;Tabelle7[ActionType],Tabelle7[ActionType],,0),_xlfn.XLOOKUP(Tabelle7[[#This Row],[NegotiationID]]&amp;"FinalReject",Tabelle7[NegotiationID]&amp;Tabelle7[ActionType],Tabelle7[ActionType],,0))</f>
        <v>#N/A</v>
      </c>
      <c r="N1280">
        <v>21</v>
      </c>
      <c r="O1280">
        <v>21</v>
      </c>
      <c r="P1280">
        <v>1</v>
      </c>
      <c r="Q1280" t="s">
        <v>6020</v>
      </c>
    </row>
    <row r="1281" ht="15" hidden="1" customHeight="1">
      <c r="A1281" t="e">
        <f t="shared" ca="1" si="503"/>
        <v>#VALUE!</v>
      </c>
      <c r="B1281" t="e">
        <f t="array" ref="B1281" ca="1">_xlfn.XLOOKUP(Tabelle7[[#This Row],[ExperimentID]]&amp;Tabelle7[[#This Row],[NegotiationID]]&amp;Tabelle7[[#This Row],[MessageID]],ALL_IN_ONE[ExperimentID]&amp;ALL_IN_ONE[NegotiationID]&amp;ALL_IN_ONE[MessageID],ALL_IN_ONE[Gesamt_ID],,0)</f>
        <v>#VALUE!</v>
      </c>
      <c r="D1281" t="s">
        <v>561</v>
      </c>
      <c r="E1281">
        <v>4296</v>
      </c>
      <c r="H1281" t="s">
        <v>6019</v>
      </c>
      <c r="I1281" t="e">
        <f t="array" ref="I1281">IFERROR(_xlfn.XLOOKUP(Tabelle7[[#This Row],[NegotiationID]]&amp;"FinalAccept",Tabelle7[NegotiationID]&amp;Tabelle7[ActionType],Tabelle7[ActionType],,0),_xlfn.XLOOKUP(Tabelle7[[#This Row],[NegotiationID]]&amp;"FinalReject",Tabelle7[NegotiationID]&amp;Tabelle7[ActionType],Tabelle7[ActionType],,0))</f>
        <v>#N/A</v>
      </c>
      <c r="N1281">
        <v>21</v>
      </c>
      <c r="O1281">
        <v>21</v>
      </c>
      <c r="P1281">
        <v>1</v>
      </c>
      <c r="Q1281" t="s">
        <v>6020</v>
      </c>
    </row>
    <row r="1282" ht="15" hidden="1" customHeight="1">
      <c r="A1282" t="e">
        <f t="shared" ref="A1282:A1329" ca="1" si="504">MID(CELL("Dateiname",$A$1),FIND("]",CELL("Dateiname",$A$1))+1,31)</f>
        <v>#VALUE!</v>
      </c>
      <c r="B1282" t="e">
        <f t="array" ref="B1282" ca="1">_xlfn.XLOOKUP(Tabelle7[[#This Row],[ExperimentID]]&amp;Tabelle7[[#This Row],[NegotiationID]]&amp;Tabelle7[[#This Row],[MessageID]],ALL_IN_ONE[ExperimentID]&amp;ALL_IN_ONE[NegotiationID]&amp;ALL_IN_ONE[MessageID],ALL_IN_ONE[Gesamt_ID],,0)</f>
        <v>#VALUE!</v>
      </c>
      <c r="D1282" t="s">
        <v>561</v>
      </c>
      <c r="E1282">
        <v>4324</v>
      </c>
      <c r="H1282" t="s">
        <v>6019</v>
      </c>
      <c r="I1282" t="e">
        <f t="array" ref="I1282">IFERROR(_xlfn.XLOOKUP(Tabelle7[[#This Row],[NegotiationID]]&amp;"FinalAccept",Tabelle7[NegotiationID]&amp;Tabelle7[ActionType],Tabelle7[ActionType],,0),_xlfn.XLOOKUP(Tabelle7[[#This Row],[NegotiationID]]&amp;"FinalReject",Tabelle7[NegotiationID]&amp;Tabelle7[ActionType],Tabelle7[ActionType],,0))</f>
        <v>#N/A</v>
      </c>
      <c r="N1282">
        <v>21</v>
      </c>
      <c r="O1282">
        <v>21</v>
      </c>
      <c r="P1282">
        <v>1</v>
      </c>
      <c r="Q1282" t="s">
        <v>6020</v>
      </c>
    </row>
    <row r="1283" ht="15" hidden="1" customHeight="1">
      <c r="A1283" t="e">
        <f t="shared" ca="1" si="504"/>
        <v>#VALUE!</v>
      </c>
      <c r="B1283" t="e">
        <f t="array" ref="B1283" ca="1">_xlfn.XLOOKUP(Tabelle7[[#This Row],[ExperimentID]]&amp;Tabelle7[[#This Row],[NegotiationID]]&amp;Tabelle7[[#This Row],[MessageID]],ALL_IN_ONE[ExperimentID]&amp;ALL_IN_ONE[NegotiationID]&amp;ALL_IN_ONE[MessageID],ALL_IN_ONE[Gesamt_ID],,0)</f>
        <v>#VALUE!</v>
      </c>
      <c r="D1283" t="s">
        <v>561</v>
      </c>
      <c r="E1283">
        <v>4352</v>
      </c>
      <c r="H1283" t="s">
        <v>6019</v>
      </c>
      <c r="I1283" t="e">
        <f t="array" ref="I1283">IFERROR(_xlfn.XLOOKUP(Tabelle7[[#This Row],[NegotiationID]]&amp;"FinalAccept",Tabelle7[NegotiationID]&amp;Tabelle7[ActionType],Tabelle7[ActionType],,0),_xlfn.XLOOKUP(Tabelle7[[#This Row],[NegotiationID]]&amp;"FinalReject",Tabelle7[NegotiationID]&amp;Tabelle7[ActionType],Tabelle7[ActionType],,0))</f>
        <v>#N/A</v>
      </c>
      <c r="N1283">
        <v>21</v>
      </c>
      <c r="O1283">
        <v>21</v>
      </c>
      <c r="P1283">
        <v>1</v>
      </c>
      <c r="Q1283" t="s">
        <v>6020</v>
      </c>
    </row>
    <row r="1284" ht="15" hidden="1" customHeight="1">
      <c r="A1284" t="e">
        <f t="shared" ca="1" si="504"/>
        <v>#VALUE!</v>
      </c>
      <c r="B1284" t="e">
        <f t="array" ref="B1284" ca="1">_xlfn.XLOOKUP(Tabelle7[[#This Row],[ExperimentID]]&amp;Tabelle7[[#This Row],[NegotiationID]]&amp;Tabelle7[[#This Row],[MessageID]],ALL_IN_ONE[ExperimentID]&amp;ALL_IN_ONE[NegotiationID]&amp;ALL_IN_ONE[MessageID],ALL_IN_ONE[Gesamt_ID],,0)</f>
        <v>#VALUE!</v>
      </c>
      <c r="D1284" t="s">
        <v>561</v>
      </c>
      <c r="E1284">
        <v>4380</v>
      </c>
      <c r="H1284" t="s">
        <v>6019</v>
      </c>
      <c r="I1284" t="e">
        <f t="array" ref="I1284">IFERROR(_xlfn.XLOOKUP(Tabelle7[[#This Row],[NegotiationID]]&amp;"FinalAccept",Tabelle7[NegotiationID]&amp;Tabelle7[ActionType],Tabelle7[ActionType],,0),_xlfn.XLOOKUP(Tabelle7[[#This Row],[NegotiationID]]&amp;"FinalReject",Tabelle7[NegotiationID]&amp;Tabelle7[ActionType],Tabelle7[ActionType],,0))</f>
        <v>#N/A</v>
      </c>
      <c r="N1284">
        <v>21</v>
      </c>
      <c r="O1284">
        <v>21</v>
      </c>
      <c r="P1284">
        <v>1</v>
      </c>
      <c r="Q1284" t="s">
        <v>6020</v>
      </c>
    </row>
    <row r="1285" ht="15" hidden="1" customHeight="1">
      <c r="A1285" t="e">
        <f t="shared" ca="1" si="504"/>
        <v>#VALUE!</v>
      </c>
      <c r="B1285" t="e">
        <f t="array" ref="B1285" ca="1">_xlfn.XLOOKUP(Tabelle7[[#This Row],[ExperimentID]]&amp;Tabelle7[[#This Row],[NegotiationID]]&amp;Tabelle7[[#This Row],[MessageID]],ALL_IN_ONE[ExperimentID]&amp;ALL_IN_ONE[NegotiationID]&amp;ALL_IN_ONE[MessageID],ALL_IN_ONE[Gesamt_ID],,0)</f>
        <v>#VALUE!</v>
      </c>
      <c r="D1285" t="s">
        <v>561</v>
      </c>
      <c r="E1285">
        <v>4408</v>
      </c>
      <c r="H1285" t="s">
        <v>6019</v>
      </c>
      <c r="I1285" t="e">
        <f t="array" ref="I1285">IFERROR(_xlfn.XLOOKUP(Tabelle7[[#This Row],[NegotiationID]]&amp;"FinalAccept",Tabelle7[NegotiationID]&amp;Tabelle7[ActionType],Tabelle7[ActionType],,0),_xlfn.XLOOKUP(Tabelle7[[#This Row],[NegotiationID]]&amp;"FinalReject",Tabelle7[NegotiationID]&amp;Tabelle7[ActionType],Tabelle7[ActionType],,0))</f>
        <v>#N/A</v>
      </c>
      <c r="N1285">
        <v>21</v>
      </c>
      <c r="O1285">
        <v>21</v>
      </c>
      <c r="P1285">
        <v>1</v>
      </c>
      <c r="Q1285" t="s">
        <v>6020</v>
      </c>
    </row>
    <row r="1286" ht="15" hidden="1" customHeight="1">
      <c r="A1286" t="e">
        <f t="shared" ca="1" si="504"/>
        <v>#VALUE!</v>
      </c>
      <c r="B1286" t="e">
        <f t="array" ref="B1286" ca="1">_xlfn.XLOOKUP(Tabelle7[[#This Row],[ExperimentID]]&amp;Tabelle7[[#This Row],[NegotiationID]]&amp;Tabelle7[[#This Row],[MessageID]],ALL_IN_ONE[ExperimentID]&amp;ALL_IN_ONE[NegotiationID]&amp;ALL_IN_ONE[MessageID],ALL_IN_ONE[Gesamt_ID],,0)</f>
        <v>#VALUE!</v>
      </c>
      <c r="D1286" t="s">
        <v>561</v>
      </c>
      <c r="E1286">
        <v>4436</v>
      </c>
      <c r="H1286" t="s">
        <v>6019</v>
      </c>
      <c r="I1286" t="e">
        <f t="array" ref="I1286">IFERROR(_xlfn.XLOOKUP(Tabelle7[[#This Row],[NegotiationID]]&amp;"FinalAccept",Tabelle7[NegotiationID]&amp;Tabelle7[ActionType],Tabelle7[ActionType],,0),_xlfn.XLOOKUP(Tabelle7[[#This Row],[NegotiationID]]&amp;"FinalReject",Tabelle7[NegotiationID]&amp;Tabelle7[ActionType],Tabelle7[ActionType],,0))</f>
        <v>#N/A</v>
      </c>
      <c r="N1286">
        <v>21</v>
      </c>
      <c r="O1286">
        <v>21</v>
      </c>
      <c r="P1286">
        <v>1</v>
      </c>
      <c r="Q1286" t="s">
        <v>6020</v>
      </c>
    </row>
    <row r="1287" ht="15" hidden="1" customHeight="1">
      <c r="A1287" t="e">
        <f t="shared" ca="1" si="504"/>
        <v>#VALUE!</v>
      </c>
      <c r="B1287" t="e">
        <f t="array" ref="B1287" ca="1">_xlfn.XLOOKUP(Tabelle7[[#This Row],[ExperimentID]]&amp;Tabelle7[[#This Row],[NegotiationID]]&amp;Tabelle7[[#This Row],[MessageID]],ALL_IN_ONE[ExperimentID]&amp;ALL_IN_ONE[NegotiationID]&amp;ALL_IN_ONE[MessageID],ALL_IN_ONE[Gesamt_ID],,0)</f>
        <v>#VALUE!</v>
      </c>
      <c r="D1287" t="s">
        <v>561</v>
      </c>
      <c r="E1287">
        <v>4464</v>
      </c>
      <c r="H1287" t="s">
        <v>6019</v>
      </c>
      <c r="I1287" t="e">
        <f t="array" ref="I1287">IFERROR(_xlfn.XLOOKUP(Tabelle7[[#This Row],[NegotiationID]]&amp;"FinalAccept",Tabelle7[NegotiationID]&amp;Tabelle7[ActionType],Tabelle7[ActionType],,0),_xlfn.XLOOKUP(Tabelle7[[#This Row],[NegotiationID]]&amp;"FinalReject",Tabelle7[NegotiationID]&amp;Tabelle7[ActionType],Tabelle7[ActionType],,0))</f>
        <v>#N/A</v>
      </c>
      <c r="N1287">
        <v>21</v>
      </c>
      <c r="O1287">
        <v>21</v>
      </c>
      <c r="P1287">
        <v>1</v>
      </c>
      <c r="Q1287" t="s">
        <v>6020</v>
      </c>
    </row>
    <row r="1288" ht="15" hidden="1" customHeight="1">
      <c r="A1288" t="e">
        <f t="shared" ca="1" si="504"/>
        <v>#VALUE!</v>
      </c>
      <c r="B1288" t="e">
        <f t="array" ref="B1288" ca="1">_xlfn.XLOOKUP(Tabelle7[[#This Row],[ExperimentID]]&amp;Tabelle7[[#This Row],[NegotiationID]]&amp;Tabelle7[[#This Row],[MessageID]],ALL_IN_ONE[ExperimentID]&amp;ALL_IN_ONE[NegotiationID]&amp;ALL_IN_ONE[MessageID],ALL_IN_ONE[Gesamt_ID],,0)</f>
        <v>#VALUE!</v>
      </c>
      <c r="D1288" t="s">
        <v>561</v>
      </c>
      <c r="E1288">
        <v>4492</v>
      </c>
      <c r="H1288" t="s">
        <v>6019</v>
      </c>
      <c r="I1288" t="e">
        <f t="array" ref="I1288">IFERROR(_xlfn.XLOOKUP(Tabelle7[[#This Row],[NegotiationID]]&amp;"FinalAccept",Tabelle7[NegotiationID]&amp;Tabelle7[ActionType],Tabelle7[ActionType],,0),_xlfn.XLOOKUP(Tabelle7[[#This Row],[NegotiationID]]&amp;"FinalReject",Tabelle7[NegotiationID]&amp;Tabelle7[ActionType],Tabelle7[ActionType],,0))</f>
        <v>#N/A</v>
      </c>
      <c r="N1288">
        <v>21</v>
      </c>
      <c r="O1288">
        <v>21</v>
      </c>
      <c r="P1288">
        <v>1</v>
      </c>
      <c r="Q1288" t="s">
        <v>6020</v>
      </c>
    </row>
    <row r="1289" ht="15" hidden="1" customHeight="1">
      <c r="A1289" t="e">
        <f t="shared" ca="1" si="504"/>
        <v>#VALUE!</v>
      </c>
      <c r="B1289" t="e">
        <f t="array" ref="B1289" ca="1">_xlfn.XLOOKUP(Tabelle7[[#This Row],[ExperimentID]]&amp;Tabelle7[[#This Row],[NegotiationID]]&amp;Tabelle7[[#This Row],[MessageID]],ALL_IN_ONE[ExperimentID]&amp;ALL_IN_ONE[NegotiationID]&amp;ALL_IN_ONE[MessageID],ALL_IN_ONE[Gesamt_ID],,0)</f>
        <v>#VALUE!</v>
      </c>
      <c r="D1289" t="s">
        <v>561</v>
      </c>
      <c r="E1289">
        <v>4520</v>
      </c>
      <c r="H1289" t="s">
        <v>6019</v>
      </c>
      <c r="I1289" t="e">
        <f t="array" ref="I1289">IFERROR(_xlfn.XLOOKUP(Tabelle7[[#This Row],[NegotiationID]]&amp;"FinalAccept",Tabelle7[NegotiationID]&amp;Tabelle7[ActionType],Tabelle7[ActionType],,0),_xlfn.XLOOKUP(Tabelle7[[#This Row],[NegotiationID]]&amp;"FinalReject",Tabelle7[NegotiationID]&amp;Tabelle7[ActionType],Tabelle7[ActionType],,0))</f>
        <v>#N/A</v>
      </c>
      <c r="N1289">
        <v>21</v>
      </c>
      <c r="O1289">
        <v>21</v>
      </c>
      <c r="P1289">
        <v>1</v>
      </c>
      <c r="Q1289" t="s">
        <v>6020</v>
      </c>
    </row>
    <row r="1290" ht="15" hidden="1" customHeight="1">
      <c r="A1290" t="e">
        <f t="shared" ca="1" si="504"/>
        <v>#VALUE!</v>
      </c>
      <c r="B1290" t="e">
        <f t="array" ref="B1290" ca="1">_xlfn.XLOOKUP(Tabelle7[[#This Row],[ExperimentID]]&amp;Tabelle7[[#This Row],[NegotiationID]]&amp;Tabelle7[[#This Row],[MessageID]],ALL_IN_ONE[ExperimentID]&amp;ALL_IN_ONE[NegotiationID]&amp;ALL_IN_ONE[MessageID],ALL_IN_ONE[Gesamt_ID],,0)</f>
        <v>#VALUE!</v>
      </c>
      <c r="D1290" t="s">
        <v>561</v>
      </c>
      <c r="E1290">
        <v>4548</v>
      </c>
      <c r="H1290" t="s">
        <v>6019</v>
      </c>
      <c r="I1290" t="e">
        <f t="array" ref="I1290">IFERROR(_xlfn.XLOOKUP(Tabelle7[[#This Row],[NegotiationID]]&amp;"FinalAccept",Tabelle7[NegotiationID]&amp;Tabelle7[ActionType],Tabelle7[ActionType],,0),_xlfn.XLOOKUP(Tabelle7[[#This Row],[NegotiationID]]&amp;"FinalReject",Tabelle7[NegotiationID]&amp;Tabelle7[ActionType],Tabelle7[ActionType],,0))</f>
        <v>#N/A</v>
      </c>
      <c r="N1290">
        <v>21</v>
      </c>
      <c r="O1290">
        <v>21</v>
      </c>
      <c r="P1290">
        <v>1</v>
      </c>
      <c r="Q1290" t="s">
        <v>6020</v>
      </c>
    </row>
    <row r="1291" ht="15" hidden="1" customHeight="1">
      <c r="A1291" t="e">
        <f t="shared" ca="1" si="504"/>
        <v>#VALUE!</v>
      </c>
      <c r="B1291" t="e">
        <f t="array" ref="B1291" ca="1">_xlfn.XLOOKUP(Tabelle7[[#This Row],[ExperimentID]]&amp;Tabelle7[[#This Row],[NegotiationID]]&amp;Tabelle7[[#This Row],[MessageID]],ALL_IN_ONE[ExperimentID]&amp;ALL_IN_ONE[NegotiationID]&amp;ALL_IN_ONE[MessageID],ALL_IN_ONE[Gesamt_ID],,0)</f>
        <v>#VALUE!</v>
      </c>
      <c r="D1291" t="s">
        <v>561</v>
      </c>
      <c r="E1291">
        <v>4576</v>
      </c>
      <c r="H1291" t="s">
        <v>6019</v>
      </c>
      <c r="I1291" t="e">
        <f t="array" ref="I1291">IFERROR(_xlfn.XLOOKUP(Tabelle7[[#This Row],[NegotiationID]]&amp;"FinalAccept",Tabelle7[NegotiationID]&amp;Tabelle7[ActionType],Tabelle7[ActionType],,0),_xlfn.XLOOKUP(Tabelle7[[#This Row],[NegotiationID]]&amp;"FinalReject",Tabelle7[NegotiationID]&amp;Tabelle7[ActionType],Tabelle7[ActionType],,0))</f>
        <v>#N/A</v>
      </c>
      <c r="N1291">
        <v>21</v>
      </c>
      <c r="O1291">
        <v>21</v>
      </c>
      <c r="P1291">
        <v>1</v>
      </c>
      <c r="Q1291" t="s">
        <v>6020</v>
      </c>
    </row>
    <row r="1292" ht="15" hidden="1" customHeight="1">
      <c r="A1292" t="e">
        <f t="shared" ca="1" si="504"/>
        <v>#VALUE!</v>
      </c>
      <c r="B1292" t="e">
        <f t="array" ref="B1292" ca="1">_xlfn.XLOOKUP(Tabelle7[[#This Row],[ExperimentID]]&amp;Tabelle7[[#This Row],[NegotiationID]]&amp;Tabelle7[[#This Row],[MessageID]],ALL_IN_ONE[ExperimentID]&amp;ALL_IN_ONE[NegotiationID]&amp;ALL_IN_ONE[MessageID],ALL_IN_ONE[Gesamt_ID],,0)</f>
        <v>#VALUE!</v>
      </c>
      <c r="D1292" t="s">
        <v>561</v>
      </c>
      <c r="E1292">
        <v>4604</v>
      </c>
      <c r="H1292" t="s">
        <v>6019</v>
      </c>
      <c r="I1292" t="e">
        <f t="array" ref="I1292">IFERROR(_xlfn.XLOOKUP(Tabelle7[[#This Row],[NegotiationID]]&amp;"FinalAccept",Tabelle7[NegotiationID]&amp;Tabelle7[ActionType],Tabelle7[ActionType],,0),_xlfn.XLOOKUP(Tabelle7[[#This Row],[NegotiationID]]&amp;"FinalReject",Tabelle7[NegotiationID]&amp;Tabelle7[ActionType],Tabelle7[ActionType],,0))</f>
        <v>#N/A</v>
      </c>
      <c r="N1292">
        <v>21</v>
      </c>
      <c r="O1292">
        <v>21</v>
      </c>
      <c r="P1292">
        <v>1</v>
      </c>
      <c r="Q1292" t="s">
        <v>6020</v>
      </c>
    </row>
    <row r="1293" ht="15" hidden="1" customHeight="1">
      <c r="A1293" t="e">
        <f t="shared" ca="1" si="504"/>
        <v>#VALUE!</v>
      </c>
      <c r="B1293" t="e">
        <f t="array" ref="B1293" ca="1">_xlfn.XLOOKUP(Tabelle7[[#This Row],[ExperimentID]]&amp;Tabelle7[[#This Row],[NegotiationID]]&amp;Tabelle7[[#This Row],[MessageID]],ALL_IN_ONE[ExperimentID]&amp;ALL_IN_ONE[NegotiationID]&amp;ALL_IN_ONE[MessageID],ALL_IN_ONE[Gesamt_ID],,0)</f>
        <v>#VALUE!</v>
      </c>
      <c r="D1293" t="s">
        <v>561</v>
      </c>
      <c r="E1293">
        <v>4632</v>
      </c>
      <c r="H1293" t="s">
        <v>6019</v>
      </c>
      <c r="I1293" t="e">
        <f t="array" ref="I1293">IFERROR(_xlfn.XLOOKUP(Tabelle7[[#This Row],[NegotiationID]]&amp;"FinalAccept",Tabelle7[NegotiationID]&amp;Tabelle7[ActionType],Tabelle7[ActionType],,0),_xlfn.XLOOKUP(Tabelle7[[#This Row],[NegotiationID]]&amp;"FinalReject",Tabelle7[NegotiationID]&amp;Tabelle7[ActionType],Tabelle7[ActionType],,0))</f>
        <v>#N/A</v>
      </c>
      <c r="N1293">
        <v>21</v>
      </c>
      <c r="O1293">
        <v>21</v>
      </c>
      <c r="P1293">
        <v>1</v>
      </c>
      <c r="Q1293" t="s">
        <v>6020</v>
      </c>
    </row>
    <row r="1294" ht="15" hidden="1" customHeight="1">
      <c r="A1294" t="e">
        <f t="shared" ca="1" si="504"/>
        <v>#VALUE!</v>
      </c>
      <c r="B1294" t="e">
        <f t="array" ref="B1294" ca="1">_xlfn.XLOOKUP(Tabelle7[[#This Row],[ExperimentID]]&amp;Tabelle7[[#This Row],[NegotiationID]]&amp;Tabelle7[[#This Row],[MessageID]],ALL_IN_ONE[ExperimentID]&amp;ALL_IN_ONE[NegotiationID]&amp;ALL_IN_ONE[MessageID],ALL_IN_ONE[Gesamt_ID],,0)</f>
        <v>#VALUE!</v>
      </c>
      <c r="D1294" t="s">
        <v>561</v>
      </c>
      <c r="E1294">
        <v>4660</v>
      </c>
      <c r="H1294" t="s">
        <v>6019</v>
      </c>
      <c r="I1294" t="e">
        <f t="array" ref="I1294">IFERROR(_xlfn.XLOOKUP(Tabelle7[[#This Row],[NegotiationID]]&amp;"FinalAccept",Tabelle7[NegotiationID]&amp;Tabelle7[ActionType],Tabelle7[ActionType],,0),_xlfn.XLOOKUP(Tabelle7[[#This Row],[NegotiationID]]&amp;"FinalReject",Tabelle7[NegotiationID]&amp;Tabelle7[ActionType],Tabelle7[ActionType],,0))</f>
        <v>#N/A</v>
      </c>
      <c r="N1294">
        <v>21</v>
      </c>
      <c r="O1294">
        <v>21</v>
      </c>
      <c r="P1294">
        <v>1</v>
      </c>
      <c r="Q1294" t="s">
        <v>6020</v>
      </c>
    </row>
    <row r="1295" ht="15" hidden="1" customHeight="1">
      <c r="A1295" t="e">
        <f t="shared" ca="1" si="504"/>
        <v>#VALUE!</v>
      </c>
      <c r="B1295" t="e">
        <f t="array" ref="B1295" ca="1">_xlfn.XLOOKUP(Tabelle7[[#This Row],[ExperimentID]]&amp;Tabelle7[[#This Row],[NegotiationID]]&amp;Tabelle7[[#This Row],[MessageID]],ALL_IN_ONE[ExperimentID]&amp;ALL_IN_ONE[NegotiationID]&amp;ALL_IN_ONE[MessageID],ALL_IN_ONE[Gesamt_ID],,0)</f>
        <v>#VALUE!</v>
      </c>
      <c r="D1295" t="s">
        <v>561</v>
      </c>
      <c r="E1295">
        <v>4688</v>
      </c>
      <c r="H1295" t="s">
        <v>6019</v>
      </c>
      <c r="I1295" t="e">
        <f t="array" ref="I1295">IFERROR(_xlfn.XLOOKUP(Tabelle7[[#This Row],[NegotiationID]]&amp;"FinalAccept",Tabelle7[NegotiationID]&amp;Tabelle7[ActionType],Tabelle7[ActionType],,0),_xlfn.XLOOKUP(Tabelle7[[#This Row],[NegotiationID]]&amp;"FinalReject",Tabelle7[NegotiationID]&amp;Tabelle7[ActionType],Tabelle7[ActionType],,0))</f>
        <v>#N/A</v>
      </c>
      <c r="N1295">
        <v>21</v>
      </c>
      <c r="O1295">
        <v>21</v>
      </c>
      <c r="P1295">
        <v>1</v>
      </c>
      <c r="Q1295" t="s">
        <v>6020</v>
      </c>
    </row>
    <row r="1296" ht="15" hidden="1" customHeight="1">
      <c r="A1296" t="e">
        <f t="shared" ca="1" si="504"/>
        <v>#VALUE!</v>
      </c>
      <c r="B1296" t="e">
        <f t="array" ref="B1296" ca="1">_xlfn.XLOOKUP(Tabelle7[[#This Row],[ExperimentID]]&amp;Tabelle7[[#This Row],[NegotiationID]]&amp;Tabelle7[[#This Row],[MessageID]],ALL_IN_ONE[ExperimentID]&amp;ALL_IN_ONE[NegotiationID]&amp;ALL_IN_ONE[MessageID],ALL_IN_ONE[Gesamt_ID],,0)</f>
        <v>#VALUE!</v>
      </c>
      <c r="D1296" t="s">
        <v>561</v>
      </c>
      <c r="E1296">
        <v>4716</v>
      </c>
      <c r="H1296" t="s">
        <v>6019</v>
      </c>
      <c r="I1296" t="e">
        <f t="array" ref="I1296">IFERROR(_xlfn.XLOOKUP(Tabelle7[[#This Row],[NegotiationID]]&amp;"FinalAccept",Tabelle7[NegotiationID]&amp;Tabelle7[ActionType],Tabelle7[ActionType],,0),_xlfn.XLOOKUP(Tabelle7[[#This Row],[NegotiationID]]&amp;"FinalReject",Tabelle7[NegotiationID]&amp;Tabelle7[ActionType],Tabelle7[ActionType],,0))</f>
        <v>#N/A</v>
      </c>
      <c r="N1296">
        <v>21</v>
      </c>
      <c r="O1296">
        <v>21</v>
      </c>
      <c r="P1296">
        <v>1</v>
      </c>
      <c r="Q1296" t="s">
        <v>6020</v>
      </c>
    </row>
    <row r="1297" ht="15" hidden="1" customHeight="1">
      <c r="A1297" t="e">
        <f t="shared" ca="1" si="504"/>
        <v>#VALUE!</v>
      </c>
      <c r="B1297" t="e">
        <f t="array" ref="B1297" ca="1">_xlfn.XLOOKUP(Tabelle7[[#This Row],[ExperimentID]]&amp;Tabelle7[[#This Row],[NegotiationID]]&amp;Tabelle7[[#This Row],[MessageID]],ALL_IN_ONE[ExperimentID]&amp;ALL_IN_ONE[NegotiationID]&amp;ALL_IN_ONE[MessageID],ALL_IN_ONE[Gesamt_ID],,0)</f>
        <v>#VALUE!</v>
      </c>
      <c r="D1297" t="s">
        <v>561</v>
      </c>
      <c r="E1297">
        <v>4744</v>
      </c>
      <c r="H1297" t="s">
        <v>6019</v>
      </c>
      <c r="I1297" t="e">
        <f t="array" ref="I1297">IFERROR(_xlfn.XLOOKUP(Tabelle7[[#This Row],[NegotiationID]]&amp;"FinalAccept",Tabelle7[NegotiationID]&amp;Tabelle7[ActionType],Tabelle7[ActionType],,0),_xlfn.XLOOKUP(Tabelle7[[#This Row],[NegotiationID]]&amp;"FinalReject",Tabelle7[NegotiationID]&amp;Tabelle7[ActionType],Tabelle7[ActionType],,0))</f>
        <v>#N/A</v>
      </c>
      <c r="N1297">
        <v>21</v>
      </c>
      <c r="O1297">
        <v>21</v>
      </c>
      <c r="P1297">
        <v>1</v>
      </c>
      <c r="Q1297" t="s">
        <v>6020</v>
      </c>
    </row>
    <row r="1298" ht="15" hidden="1" customHeight="1">
      <c r="A1298" t="e">
        <f t="shared" ca="1" si="504"/>
        <v>#VALUE!</v>
      </c>
      <c r="B1298" t="e">
        <f t="array" ref="B1298" ca="1">_xlfn.XLOOKUP(Tabelle7[[#This Row],[ExperimentID]]&amp;Tabelle7[[#This Row],[NegotiationID]]&amp;Tabelle7[[#This Row],[MessageID]],ALL_IN_ONE[ExperimentID]&amp;ALL_IN_ONE[NegotiationID]&amp;ALL_IN_ONE[MessageID],ALL_IN_ONE[Gesamt_ID],,0)</f>
        <v>#VALUE!</v>
      </c>
      <c r="D1298" t="s">
        <v>561</v>
      </c>
      <c r="E1298">
        <v>4772</v>
      </c>
      <c r="H1298" t="s">
        <v>6019</v>
      </c>
      <c r="I1298" t="e">
        <f t="array" ref="I1298">IFERROR(_xlfn.XLOOKUP(Tabelle7[[#This Row],[NegotiationID]]&amp;"FinalAccept",Tabelle7[NegotiationID]&amp;Tabelle7[ActionType],Tabelle7[ActionType],,0),_xlfn.XLOOKUP(Tabelle7[[#This Row],[NegotiationID]]&amp;"FinalReject",Tabelle7[NegotiationID]&amp;Tabelle7[ActionType],Tabelle7[ActionType],,0))</f>
        <v>#N/A</v>
      </c>
      <c r="N1298">
        <v>21</v>
      </c>
      <c r="O1298">
        <v>21</v>
      </c>
      <c r="P1298">
        <v>1</v>
      </c>
      <c r="Q1298" t="s">
        <v>6020</v>
      </c>
    </row>
    <row r="1299" ht="15" hidden="1" customHeight="1">
      <c r="A1299" t="e">
        <f t="shared" ca="1" si="504"/>
        <v>#VALUE!</v>
      </c>
      <c r="B1299" t="e">
        <f t="array" ref="B1299" ca="1">_xlfn.XLOOKUP(Tabelle7[[#This Row],[ExperimentID]]&amp;Tabelle7[[#This Row],[NegotiationID]]&amp;Tabelle7[[#This Row],[MessageID]],ALL_IN_ONE[ExperimentID]&amp;ALL_IN_ONE[NegotiationID]&amp;ALL_IN_ONE[MessageID],ALL_IN_ONE[Gesamt_ID],,0)</f>
        <v>#VALUE!</v>
      </c>
      <c r="D1299" t="s">
        <v>561</v>
      </c>
      <c r="E1299">
        <v>4800</v>
      </c>
      <c r="H1299" t="s">
        <v>6019</v>
      </c>
      <c r="I1299" t="e">
        <f t="array" ref="I1299">IFERROR(_xlfn.XLOOKUP(Tabelle7[[#This Row],[NegotiationID]]&amp;"FinalAccept",Tabelle7[NegotiationID]&amp;Tabelle7[ActionType],Tabelle7[ActionType],,0),_xlfn.XLOOKUP(Tabelle7[[#This Row],[NegotiationID]]&amp;"FinalReject",Tabelle7[NegotiationID]&amp;Tabelle7[ActionType],Tabelle7[ActionType],,0))</f>
        <v>#N/A</v>
      </c>
      <c r="N1299">
        <v>21</v>
      </c>
      <c r="O1299">
        <v>21</v>
      </c>
      <c r="P1299">
        <v>1</v>
      </c>
      <c r="Q1299" t="s">
        <v>6020</v>
      </c>
    </row>
    <row r="1300" ht="15" hidden="1" customHeight="1">
      <c r="A1300" t="e">
        <f t="shared" ca="1" si="504"/>
        <v>#VALUE!</v>
      </c>
      <c r="B1300" t="e">
        <f t="array" ref="B1300" ca="1">_xlfn.XLOOKUP(Tabelle7[[#This Row],[ExperimentID]]&amp;Tabelle7[[#This Row],[NegotiationID]]&amp;Tabelle7[[#This Row],[MessageID]],ALL_IN_ONE[ExperimentID]&amp;ALL_IN_ONE[NegotiationID]&amp;ALL_IN_ONE[MessageID],ALL_IN_ONE[Gesamt_ID],,0)</f>
        <v>#VALUE!</v>
      </c>
      <c r="D1300" t="s">
        <v>561</v>
      </c>
      <c r="E1300">
        <v>4828</v>
      </c>
      <c r="H1300" t="s">
        <v>6019</v>
      </c>
      <c r="I1300" t="e">
        <f t="array" ref="I1300">IFERROR(_xlfn.XLOOKUP(Tabelle7[[#This Row],[NegotiationID]]&amp;"FinalAccept",Tabelle7[NegotiationID]&amp;Tabelle7[ActionType],Tabelle7[ActionType],,0),_xlfn.XLOOKUP(Tabelle7[[#This Row],[NegotiationID]]&amp;"FinalReject",Tabelle7[NegotiationID]&amp;Tabelle7[ActionType],Tabelle7[ActionType],,0))</f>
        <v>#N/A</v>
      </c>
      <c r="N1300">
        <v>21</v>
      </c>
      <c r="O1300">
        <v>21</v>
      </c>
      <c r="P1300">
        <v>1</v>
      </c>
      <c r="Q1300" t="s">
        <v>6020</v>
      </c>
    </row>
    <row r="1301" ht="15" hidden="1" customHeight="1">
      <c r="A1301" t="e">
        <f t="shared" ca="1" si="504"/>
        <v>#VALUE!</v>
      </c>
      <c r="B1301" t="e">
        <f t="array" ref="B1301" ca="1">_xlfn.XLOOKUP(Tabelle7[[#This Row],[ExperimentID]]&amp;Tabelle7[[#This Row],[NegotiationID]]&amp;Tabelle7[[#This Row],[MessageID]],ALL_IN_ONE[ExperimentID]&amp;ALL_IN_ONE[NegotiationID]&amp;ALL_IN_ONE[MessageID],ALL_IN_ONE[Gesamt_ID],,0)</f>
        <v>#VALUE!</v>
      </c>
      <c r="D1301" t="s">
        <v>561</v>
      </c>
      <c r="E1301">
        <v>4856</v>
      </c>
      <c r="H1301" t="s">
        <v>6019</v>
      </c>
      <c r="I1301" t="e">
        <f t="array" ref="I1301">IFERROR(_xlfn.XLOOKUP(Tabelle7[[#This Row],[NegotiationID]]&amp;"FinalAccept",Tabelle7[NegotiationID]&amp;Tabelle7[ActionType],Tabelle7[ActionType],,0),_xlfn.XLOOKUP(Tabelle7[[#This Row],[NegotiationID]]&amp;"FinalReject",Tabelle7[NegotiationID]&amp;Tabelle7[ActionType],Tabelle7[ActionType],,0))</f>
        <v>#N/A</v>
      </c>
      <c r="N1301">
        <v>21</v>
      </c>
      <c r="O1301">
        <v>21</v>
      </c>
      <c r="P1301">
        <v>1</v>
      </c>
      <c r="Q1301" t="s">
        <v>6020</v>
      </c>
    </row>
    <row r="1302" ht="15" hidden="1" customHeight="1">
      <c r="A1302" t="e">
        <f t="shared" ca="1" si="504"/>
        <v>#VALUE!</v>
      </c>
      <c r="B1302" t="e">
        <f t="array" ref="B1302" ca="1">_xlfn.XLOOKUP(Tabelle7[[#This Row],[ExperimentID]]&amp;Tabelle7[[#This Row],[NegotiationID]]&amp;Tabelle7[[#This Row],[MessageID]],ALL_IN_ONE[ExperimentID]&amp;ALL_IN_ONE[NegotiationID]&amp;ALL_IN_ONE[MessageID],ALL_IN_ONE[Gesamt_ID],,0)</f>
        <v>#VALUE!</v>
      </c>
      <c r="D1302" t="s">
        <v>561</v>
      </c>
      <c r="E1302">
        <v>4884</v>
      </c>
      <c r="H1302" t="s">
        <v>6019</v>
      </c>
      <c r="I1302" t="e">
        <f t="array" ref="I1302">IFERROR(_xlfn.XLOOKUP(Tabelle7[[#This Row],[NegotiationID]]&amp;"FinalAccept",Tabelle7[NegotiationID]&amp;Tabelle7[ActionType],Tabelle7[ActionType],,0),_xlfn.XLOOKUP(Tabelle7[[#This Row],[NegotiationID]]&amp;"FinalReject",Tabelle7[NegotiationID]&amp;Tabelle7[ActionType],Tabelle7[ActionType],,0))</f>
        <v>#N/A</v>
      </c>
      <c r="N1302">
        <v>21</v>
      </c>
      <c r="O1302">
        <v>21</v>
      </c>
      <c r="P1302">
        <v>1</v>
      </c>
      <c r="Q1302" t="s">
        <v>6020</v>
      </c>
    </row>
    <row r="1303" ht="15" hidden="1" customHeight="1">
      <c r="A1303" t="e">
        <f t="shared" ca="1" si="504"/>
        <v>#VALUE!</v>
      </c>
      <c r="B1303" t="e">
        <f t="array" ref="B1303" ca="1">_xlfn.XLOOKUP(Tabelle7[[#This Row],[ExperimentID]]&amp;Tabelle7[[#This Row],[NegotiationID]]&amp;Tabelle7[[#This Row],[MessageID]],ALL_IN_ONE[ExperimentID]&amp;ALL_IN_ONE[NegotiationID]&amp;ALL_IN_ONE[MessageID],ALL_IN_ONE[Gesamt_ID],,0)</f>
        <v>#VALUE!</v>
      </c>
      <c r="D1303" t="s">
        <v>561</v>
      </c>
      <c r="E1303">
        <v>4912</v>
      </c>
      <c r="H1303" t="s">
        <v>6019</v>
      </c>
      <c r="I1303" t="e">
        <f t="array" ref="I1303">IFERROR(_xlfn.XLOOKUP(Tabelle7[[#This Row],[NegotiationID]]&amp;"FinalAccept",Tabelle7[NegotiationID]&amp;Tabelle7[ActionType],Tabelle7[ActionType],,0),_xlfn.XLOOKUP(Tabelle7[[#This Row],[NegotiationID]]&amp;"FinalReject",Tabelle7[NegotiationID]&amp;Tabelle7[ActionType],Tabelle7[ActionType],,0))</f>
        <v>#N/A</v>
      </c>
      <c r="N1303">
        <v>21</v>
      </c>
      <c r="O1303">
        <v>21</v>
      </c>
      <c r="P1303">
        <v>1</v>
      </c>
      <c r="Q1303" t="s">
        <v>6020</v>
      </c>
    </row>
    <row r="1304" ht="15" hidden="1" customHeight="1">
      <c r="A1304" t="e">
        <f t="shared" ca="1" si="504"/>
        <v>#VALUE!</v>
      </c>
      <c r="B1304" t="e">
        <f t="array" ref="B1304" ca="1">_xlfn.XLOOKUP(Tabelle7[[#This Row],[ExperimentID]]&amp;Tabelle7[[#This Row],[NegotiationID]]&amp;Tabelle7[[#This Row],[MessageID]],ALL_IN_ONE[ExperimentID]&amp;ALL_IN_ONE[NegotiationID]&amp;ALL_IN_ONE[MessageID],ALL_IN_ONE[Gesamt_ID],,0)</f>
        <v>#VALUE!</v>
      </c>
      <c r="D1304" t="s">
        <v>561</v>
      </c>
      <c r="E1304">
        <v>4940</v>
      </c>
      <c r="H1304" t="s">
        <v>6019</v>
      </c>
      <c r="I1304" t="e">
        <f t="array" ref="I1304">IFERROR(_xlfn.XLOOKUP(Tabelle7[[#This Row],[NegotiationID]]&amp;"FinalAccept",Tabelle7[NegotiationID]&amp;Tabelle7[ActionType],Tabelle7[ActionType],,0),_xlfn.XLOOKUP(Tabelle7[[#This Row],[NegotiationID]]&amp;"FinalReject",Tabelle7[NegotiationID]&amp;Tabelle7[ActionType],Tabelle7[ActionType],,0))</f>
        <v>#N/A</v>
      </c>
      <c r="N1304">
        <v>21</v>
      </c>
      <c r="O1304">
        <v>21</v>
      </c>
      <c r="P1304">
        <v>1</v>
      </c>
      <c r="Q1304" t="s">
        <v>6020</v>
      </c>
    </row>
    <row r="1305" ht="15" hidden="1" customHeight="1">
      <c r="A1305" t="e">
        <f t="shared" ca="1" si="504"/>
        <v>#VALUE!</v>
      </c>
      <c r="B1305" t="e">
        <f t="array" ref="B1305" ca="1">_xlfn.XLOOKUP(Tabelle7[[#This Row],[ExperimentID]]&amp;Tabelle7[[#This Row],[NegotiationID]]&amp;Tabelle7[[#This Row],[MessageID]],ALL_IN_ONE[ExperimentID]&amp;ALL_IN_ONE[NegotiationID]&amp;ALL_IN_ONE[MessageID],ALL_IN_ONE[Gesamt_ID],,0)</f>
        <v>#VALUE!</v>
      </c>
      <c r="D1305" t="s">
        <v>561</v>
      </c>
      <c r="E1305">
        <v>4968</v>
      </c>
      <c r="H1305" t="s">
        <v>6019</v>
      </c>
      <c r="I1305" t="e">
        <f t="array" ref="I1305">IFERROR(_xlfn.XLOOKUP(Tabelle7[[#This Row],[NegotiationID]]&amp;"FinalAccept",Tabelle7[NegotiationID]&amp;Tabelle7[ActionType],Tabelle7[ActionType],,0),_xlfn.XLOOKUP(Tabelle7[[#This Row],[NegotiationID]]&amp;"FinalReject",Tabelle7[NegotiationID]&amp;Tabelle7[ActionType],Tabelle7[ActionType],,0))</f>
        <v>#N/A</v>
      </c>
      <c r="N1305">
        <v>21</v>
      </c>
      <c r="O1305">
        <v>21</v>
      </c>
      <c r="P1305">
        <v>1</v>
      </c>
      <c r="Q1305" t="s">
        <v>6020</v>
      </c>
    </row>
    <row r="1306" ht="15" hidden="1" customHeight="1">
      <c r="A1306" t="e">
        <f t="shared" ca="1" si="504"/>
        <v>#VALUE!</v>
      </c>
      <c r="B1306" t="e">
        <f t="array" ref="B1306" ca="1">_xlfn.XLOOKUP(Tabelle7[[#This Row],[ExperimentID]]&amp;Tabelle7[[#This Row],[NegotiationID]]&amp;Tabelle7[[#This Row],[MessageID]],ALL_IN_ONE[ExperimentID]&amp;ALL_IN_ONE[NegotiationID]&amp;ALL_IN_ONE[MessageID],ALL_IN_ONE[Gesamt_ID],,0)</f>
        <v>#VALUE!</v>
      </c>
      <c r="D1306" t="s">
        <v>561</v>
      </c>
      <c r="E1306">
        <v>4996</v>
      </c>
      <c r="H1306" t="s">
        <v>6019</v>
      </c>
      <c r="I1306" t="e">
        <f t="array" ref="I1306">IFERROR(_xlfn.XLOOKUP(Tabelle7[[#This Row],[NegotiationID]]&amp;"FinalAccept",Tabelle7[NegotiationID]&amp;Tabelle7[ActionType],Tabelle7[ActionType],,0),_xlfn.XLOOKUP(Tabelle7[[#This Row],[NegotiationID]]&amp;"FinalReject",Tabelle7[NegotiationID]&amp;Tabelle7[ActionType],Tabelle7[ActionType],,0))</f>
        <v>#N/A</v>
      </c>
      <c r="N1306">
        <v>21</v>
      </c>
      <c r="O1306">
        <v>21</v>
      </c>
      <c r="P1306">
        <v>1</v>
      </c>
      <c r="Q1306" t="s">
        <v>6020</v>
      </c>
    </row>
    <row r="1307" ht="15" hidden="1" customHeight="1">
      <c r="A1307" t="e">
        <f t="shared" ca="1" si="504"/>
        <v>#VALUE!</v>
      </c>
      <c r="B1307" t="e">
        <f t="array" ref="B1307" ca="1">_xlfn.XLOOKUP(Tabelle7[[#This Row],[ExperimentID]]&amp;Tabelle7[[#This Row],[NegotiationID]]&amp;Tabelle7[[#This Row],[MessageID]],ALL_IN_ONE[ExperimentID]&amp;ALL_IN_ONE[NegotiationID]&amp;ALL_IN_ONE[MessageID],ALL_IN_ONE[Gesamt_ID],,0)</f>
        <v>#VALUE!</v>
      </c>
      <c r="D1307" t="s">
        <v>561</v>
      </c>
      <c r="E1307">
        <v>5024</v>
      </c>
      <c r="H1307" t="s">
        <v>6019</v>
      </c>
      <c r="I1307" t="e">
        <f t="array" ref="I1307">IFERROR(_xlfn.XLOOKUP(Tabelle7[[#This Row],[NegotiationID]]&amp;"FinalAccept",Tabelle7[NegotiationID]&amp;Tabelle7[ActionType],Tabelle7[ActionType],,0),_xlfn.XLOOKUP(Tabelle7[[#This Row],[NegotiationID]]&amp;"FinalReject",Tabelle7[NegotiationID]&amp;Tabelle7[ActionType],Tabelle7[ActionType],,0))</f>
        <v>#N/A</v>
      </c>
      <c r="N1307">
        <v>21</v>
      </c>
      <c r="O1307">
        <v>21</v>
      </c>
      <c r="P1307">
        <v>1</v>
      </c>
      <c r="Q1307" t="s">
        <v>6020</v>
      </c>
    </row>
    <row r="1308" ht="15" hidden="1" customHeight="1">
      <c r="A1308" t="e">
        <f t="shared" ca="1" si="504"/>
        <v>#VALUE!</v>
      </c>
      <c r="B1308" t="e">
        <f t="array" ref="B1308" ca="1">_xlfn.XLOOKUP(Tabelle7[[#This Row],[ExperimentID]]&amp;Tabelle7[[#This Row],[NegotiationID]]&amp;Tabelle7[[#This Row],[MessageID]],ALL_IN_ONE[ExperimentID]&amp;ALL_IN_ONE[NegotiationID]&amp;ALL_IN_ONE[MessageID],ALL_IN_ONE[Gesamt_ID],,0)</f>
        <v>#VALUE!</v>
      </c>
      <c r="D1308" t="s">
        <v>561</v>
      </c>
      <c r="E1308">
        <v>5052</v>
      </c>
      <c r="H1308" t="s">
        <v>6019</v>
      </c>
      <c r="I1308" t="e">
        <f t="array" ref="I1308">IFERROR(_xlfn.XLOOKUP(Tabelle7[[#This Row],[NegotiationID]]&amp;"FinalAccept",Tabelle7[NegotiationID]&amp;Tabelle7[ActionType],Tabelle7[ActionType],,0),_xlfn.XLOOKUP(Tabelle7[[#This Row],[NegotiationID]]&amp;"FinalReject",Tabelle7[NegotiationID]&amp;Tabelle7[ActionType],Tabelle7[ActionType],,0))</f>
        <v>#N/A</v>
      </c>
      <c r="N1308">
        <v>21</v>
      </c>
      <c r="O1308">
        <v>21</v>
      </c>
      <c r="P1308">
        <v>1</v>
      </c>
      <c r="Q1308" t="s">
        <v>6020</v>
      </c>
    </row>
    <row r="1309" ht="15" hidden="1" customHeight="1">
      <c r="A1309" t="e">
        <f t="shared" ca="1" si="504"/>
        <v>#VALUE!</v>
      </c>
      <c r="B1309" t="e">
        <f t="array" ref="B1309" ca="1">_xlfn.XLOOKUP(Tabelle7[[#This Row],[ExperimentID]]&amp;Tabelle7[[#This Row],[NegotiationID]]&amp;Tabelle7[[#This Row],[MessageID]],ALL_IN_ONE[ExperimentID]&amp;ALL_IN_ONE[NegotiationID]&amp;ALL_IN_ONE[MessageID],ALL_IN_ONE[Gesamt_ID],,0)</f>
        <v>#VALUE!</v>
      </c>
      <c r="D1309" t="s">
        <v>561</v>
      </c>
      <c r="E1309">
        <v>5080</v>
      </c>
      <c r="H1309" t="s">
        <v>6019</v>
      </c>
      <c r="I1309" t="e">
        <f t="array" ref="I1309">IFERROR(_xlfn.XLOOKUP(Tabelle7[[#This Row],[NegotiationID]]&amp;"FinalAccept",Tabelle7[NegotiationID]&amp;Tabelle7[ActionType],Tabelle7[ActionType],,0),_xlfn.XLOOKUP(Tabelle7[[#This Row],[NegotiationID]]&amp;"FinalReject",Tabelle7[NegotiationID]&amp;Tabelle7[ActionType],Tabelle7[ActionType],,0))</f>
        <v>#N/A</v>
      </c>
      <c r="N1309">
        <v>21</v>
      </c>
      <c r="O1309">
        <v>21</v>
      </c>
      <c r="P1309">
        <v>1</v>
      </c>
      <c r="Q1309" t="s">
        <v>6020</v>
      </c>
    </row>
    <row r="1310" ht="15" hidden="1" customHeight="1">
      <c r="A1310" t="e">
        <f t="shared" ca="1" si="504"/>
        <v>#VALUE!</v>
      </c>
      <c r="B1310" t="e">
        <f t="array" ref="B1310" ca="1">_xlfn.XLOOKUP(Tabelle7[[#This Row],[ExperimentID]]&amp;Tabelle7[[#This Row],[NegotiationID]]&amp;Tabelle7[[#This Row],[MessageID]],ALL_IN_ONE[ExperimentID]&amp;ALL_IN_ONE[NegotiationID]&amp;ALL_IN_ONE[MessageID],ALL_IN_ONE[Gesamt_ID],,0)</f>
        <v>#VALUE!</v>
      </c>
      <c r="D1310" t="s">
        <v>561</v>
      </c>
      <c r="E1310">
        <v>5108</v>
      </c>
      <c r="H1310" t="s">
        <v>6019</v>
      </c>
      <c r="I1310" t="e">
        <f t="array" ref="I1310">IFERROR(_xlfn.XLOOKUP(Tabelle7[[#This Row],[NegotiationID]]&amp;"FinalAccept",Tabelle7[NegotiationID]&amp;Tabelle7[ActionType],Tabelle7[ActionType],,0),_xlfn.XLOOKUP(Tabelle7[[#This Row],[NegotiationID]]&amp;"FinalReject",Tabelle7[NegotiationID]&amp;Tabelle7[ActionType],Tabelle7[ActionType],,0))</f>
        <v>#N/A</v>
      </c>
      <c r="N1310">
        <v>21</v>
      </c>
      <c r="O1310">
        <v>21</v>
      </c>
      <c r="P1310">
        <v>1</v>
      </c>
      <c r="Q1310" t="s">
        <v>6020</v>
      </c>
    </row>
    <row r="1311" ht="15" hidden="1" customHeight="1">
      <c r="A1311" t="e">
        <f t="shared" ca="1" si="504"/>
        <v>#VALUE!</v>
      </c>
      <c r="B1311" t="e">
        <f t="array" ref="B1311" ca="1">_xlfn.XLOOKUP(Tabelle7[[#This Row],[ExperimentID]]&amp;Tabelle7[[#This Row],[NegotiationID]]&amp;Tabelle7[[#This Row],[MessageID]],ALL_IN_ONE[ExperimentID]&amp;ALL_IN_ONE[NegotiationID]&amp;ALL_IN_ONE[MessageID],ALL_IN_ONE[Gesamt_ID],,0)</f>
        <v>#VALUE!</v>
      </c>
      <c r="D1311" t="s">
        <v>561</v>
      </c>
      <c r="E1311">
        <v>5136</v>
      </c>
      <c r="H1311" t="s">
        <v>6019</v>
      </c>
      <c r="I1311" t="e">
        <f t="array" ref="I1311">IFERROR(_xlfn.XLOOKUP(Tabelle7[[#This Row],[NegotiationID]]&amp;"FinalAccept",Tabelle7[NegotiationID]&amp;Tabelle7[ActionType],Tabelle7[ActionType],,0),_xlfn.XLOOKUP(Tabelle7[[#This Row],[NegotiationID]]&amp;"FinalReject",Tabelle7[NegotiationID]&amp;Tabelle7[ActionType],Tabelle7[ActionType],,0))</f>
        <v>#N/A</v>
      </c>
      <c r="N1311">
        <v>21</v>
      </c>
      <c r="O1311">
        <v>21</v>
      </c>
      <c r="P1311">
        <v>1</v>
      </c>
      <c r="Q1311" t="s">
        <v>6020</v>
      </c>
    </row>
    <row r="1312" ht="15" hidden="1" customHeight="1">
      <c r="A1312" t="e">
        <f t="shared" ca="1" si="504"/>
        <v>#VALUE!</v>
      </c>
      <c r="B1312" t="e">
        <f t="array" ref="B1312" ca="1">_xlfn.XLOOKUP(Tabelle7[[#This Row],[ExperimentID]]&amp;Tabelle7[[#This Row],[NegotiationID]]&amp;Tabelle7[[#This Row],[MessageID]],ALL_IN_ONE[ExperimentID]&amp;ALL_IN_ONE[NegotiationID]&amp;ALL_IN_ONE[MessageID],ALL_IN_ONE[Gesamt_ID],,0)</f>
        <v>#VALUE!</v>
      </c>
      <c r="D1312" t="s">
        <v>561</v>
      </c>
      <c r="E1312">
        <v>5164</v>
      </c>
      <c r="H1312" t="s">
        <v>6019</v>
      </c>
      <c r="I1312" t="e">
        <f t="array" ref="I1312">IFERROR(_xlfn.XLOOKUP(Tabelle7[[#This Row],[NegotiationID]]&amp;"FinalAccept",Tabelle7[NegotiationID]&amp;Tabelle7[ActionType],Tabelle7[ActionType],,0),_xlfn.XLOOKUP(Tabelle7[[#This Row],[NegotiationID]]&amp;"FinalReject",Tabelle7[NegotiationID]&amp;Tabelle7[ActionType],Tabelle7[ActionType],,0))</f>
        <v>#N/A</v>
      </c>
      <c r="N1312">
        <v>21</v>
      </c>
      <c r="O1312">
        <v>21</v>
      </c>
      <c r="P1312">
        <v>1</v>
      </c>
      <c r="Q1312" t="s">
        <v>6020</v>
      </c>
    </row>
    <row r="1313" ht="15" hidden="1" customHeight="1">
      <c r="A1313" t="e">
        <f t="shared" ca="1" si="504"/>
        <v>#VALUE!</v>
      </c>
      <c r="B1313" t="e">
        <f t="array" ref="B1313" ca="1">_xlfn.XLOOKUP(Tabelle7[[#This Row],[ExperimentID]]&amp;Tabelle7[[#This Row],[NegotiationID]]&amp;Tabelle7[[#This Row],[MessageID]],ALL_IN_ONE[ExperimentID]&amp;ALL_IN_ONE[NegotiationID]&amp;ALL_IN_ONE[MessageID],ALL_IN_ONE[Gesamt_ID],,0)</f>
        <v>#VALUE!</v>
      </c>
      <c r="D1313" t="s">
        <v>561</v>
      </c>
      <c r="E1313">
        <v>5192</v>
      </c>
      <c r="H1313" t="s">
        <v>6019</v>
      </c>
      <c r="I1313" t="e">
        <f t="array" ref="I1313">IFERROR(_xlfn.XLOOKUP(Tabelle7[[#This Row],[NegotiationID]]&amp;"FinalAccept",Tabelle7[NegotiationID]&amp;Tabelle7[ActionType],Tabelle7[ActionType],,0),_xlfn.XLOOKUP(Tabelle7[[#This Row],[NegotiationID]]&amp;"FinalReject",Tabelle7[NegotiationID]&amp;Tabelle7[ActionType],Tabelle7[ActionType],,0))</f>
        <v>#N/A</v>
      </c>
      <c r="N1313">
        <v>21</v>
      </c>
      <c r="O1313">
        <v>21</v>
      </c>
      <c r="P1313">
        <v>1</v>
      </c>
      <c r="Q1313" t="s">
        <v>6020</v>
      </c>
    </row>
    <row r="1314" ht="15" hidden="1" customHeight="1">
      <c r="A1314" t="e">
        <f t="shared" ca="1" si="504"/>
        <v>#VALUE!</v>
      </c>
      <c r="B1314" t="e">
        <f t="array" ref="B1314" ca="1">_xlfn.XLOOKUP(Tabelle7[[#This Row],[ExperimentID]]&amp;Tabelle7[[#This Row],[NegotiationID]]&amp;Tabelle7[[#This Row],[MessageID]],ALL_IN_ONE[ExperimentID]&amp;ALL_IN_ONE[NegotiationID]&amp;ALL_IN_ONE[MessageID],ALL_IN_ONE[Gesamt_ID],,0)</f>
        <v>#VALUE!</v>
      </c>
      <c r="D1314" t="s">
        <v>561</v>
      </c>
      <c r="E1314">
        <v>5220</v>
      </c>
      <c r="H1314" t="s">
        <v>6019</v>
      </c>
      <c r="I1314" t="e">
        <f t="array" ref="I1314">IFERROR(_xlfn.XLOOKUP(Tabelle7[[#This Row],[NegotiationID]]&amp;"FinalAccept",Tabelle7[NegotiationID]&amp;Tabelle7[ActionType],Tabelle7[ActionType],,0),_xlfn.XLOOKUP(Tabelle7[[#This Row],[NegotiationID]]&amp;"FinalReject",Tabelle7[NegotiationID]&amp;Tabelle7[ActionType],Tabelle7[ActionType],,0))</f>
        <v>#N/A</v>
      </c>
      <c r="N1314">
        <v>21</v>
      </c>
      <c r="O1314">
        <v>21</v>
      </c>
      <c r="P1314">
        <v>1</v>
      </c>
      <c r="Q1314" t="s">
        <v>6020</v>
      </c>
    </row>
    <row r="1315" ht="15" hidden="1" customHeight="1">
      <c r="A1315" t="e">
        <f t="shared" ca="1" si="504"/>
        <v>#VALUE!</v>
      </c>
      <c r="B1315" t="e">
        <f t="array" ref="B1315" ca="1">_xlfn.XLOOKUP(Tabelle7[[#This Row],[ExperimentID]]&amp;Tabelle7[[#This Row],[NegotiationID]]&amp;Tabelle7[[#This Row],[MessageID]],ALL_IN_ONE[ExperimentID]&amp;ALL_IN_ONE[NegotiationID]&amp;ALL_IN_ONE[MessageID],ALL_IN_ONE[Gesamt_ID],,0)</f>
        <v>#VALUE!</v>
      </c>
      <c r="D1315" t="s">
        <v>561</v>
      </c>
      <c r="E1315">
        <v>5248</v>
      </c>
      <c r="H1315" t="s">
        <v>6019</v>
      </c>
      <c r="I1315" t="e">
        <f t="array" ref="I1315">IFERROR(_xlfn.XLOOKUP(Tabelle7[[#This Row],[NegotiationID]]&amp;"FinalAccept",Tabelle7[NegotiationID]&amp;Tabelle7[ActionType],Tabelle7[ActionType],,0),_xlfn.XLOOKUP(Tabelle7[[#This Row],[NegotiationID]]&amp;"FinalReject",Tabelle7[NegotiationID]&amp;Tabelle7[ActionType],Tabelle7[ActionType],,0))</f>
        <v>#N/A</v>
      </c>
      <c r="N1315">
        <v>21</v>
      </c>
      <c r="O1315">
        <v>21</v>
      </c>
      <c r="P1315">
        <v>1</v>
      </c>
      <c r="Q1315" t="s">
        <v>6020</v>
      </c>
    </row>
    <row r="1316" ht="15" hidden="1" customHeight="1">
      <c r="A1316" t="e">
        <f t="shared" ca="1" si="504"/>
        <v>#VALUE!</v>
      </c>
      <c r="B1316" t="e">
        <f t="array" ref="B1316" ca="1">_xlfn.XLOOKUP(Tabelle7[[#This Row],[ExperimentID]]&amp;Tabelle7[[#This Row],[NegotiationID]]&amp;Tabelle7[[#This Row],[MessageID]],ALL_IN_ONE[ExperimentID]&amp;ALL_IN_ONE[NegotiationID]&amp;ALL_IN_ONE[MessageID],ALL_IN_ONE[Gesamt_ID],,0)</f>
        <v>#VALUE!</v>
      </c>
      <c r="D1316" t="s">
        <v>561</v>
      </c>
      <c r="E1316">
        <v>5276</v>
      </c>
      <c r="H1316" t="s">
        <v>6019</v>
      </c>
      <c r="I1316" t="e">
        <f t="array" ref="I1316">IFERROR(_xlfn.XLOOKUP(Tabelle7[[#This Row],[NegotiationID]]&amp;"FinalAccept",Tabelle7[NegotiationID]&amp;Tabelle7[ActionType],Tabelle7[ActionType],,0),_xlfn.XLOOKUP(Tabelle7[[#This Row],[NegotiationID]]&amp;"FinalReject",Tabelle7[NegotiationID]&amp;Tabelle7[ActionType],Tabelle7[ActionType],,0))</f>
        <v>#N/A</v>
      </c>
      <c r="N1316">
        <v>21</v>
      </c>
      <c r="O1316">
        <v>21</v>
      </c>
      <c r="P1316">
        <v>1</v>
      </c>
      <c r="Q1316" t="s">
        <v>6020</v>
      </c>
    </row>
    <row r="1317" ht="15" hidden="1" customHeight="1">
      <c r="A1317" t="e">
        <f t="shared" ca="1" si="504"/>
        <v>#VALUE!</v>
      </c>
      <c r="B1317" t="e">
        <f t="array" ref="B1317" ca="1">_xlfn.XLOOKUP(Tabelle7[[#This Row],[ExperimentID]]&amp;Tabelle7[[#This Row],[NegotiationID]]&amp;Tabelle7[[#This Row],[MessageID]],ALL_IN_ONE[ExperimentID]&amp;ALL_IN_ONE[NegotiationID]&amp;ALL_IN_ONE[MessageID],ALL_IN_ONE[Gesamt_ID],,0)</f>
        <v>#VALUE!</v>
      </c>
      <c r="D1317" t="s">
        <v>561</v>
      </c>
      <c r="E1317">
        <v>5304</v>
      </c>
      <c r="H1317" t="s">
        <v>6019</v>
      </c>
      <c r="I1317" t="e">
        <f t="array" ref="I1317">IFERROR(_xlfn.XLOOKUP(Tabelle7[[#This Row],[NegotiationID]]&amp;"FinalAccept",Tabelle7[NegotiationID]&amp;Tabelle7[ActionType],Tabelle7[ActionType],,0),_xlfn.XLOOKUP(Tabelle7[[#This Row],[NegotiationID]]&amp;"FinalReject",Tabelle7[NegotiationID]&amp;Tabelle7[ActionType],Tabelle7[ActionType],,0))</f>
        <v>#N/A</v>
      </c>
      <c r="N1317">
        <v>21</v>
      </c>
      <c r="O1317">
        <v>21</v>
      </c>
      <c r="P1317">
        <v>1</v>
      </c>
      <c r="Q1317" t="s">
        <v>6020</v>
      </c>
    </row>
    <row r="1318" ht="15" hidden="1" customHeight="1">
      <c r="A1318" t="e">
        <f t="shared" ca="1" si="504"/>
        <v>#VALUE!</v>
      </c>
      <c r="B1318" t="e">
        <f t="array" ref="B1318" ca="1">_xlfn.XLOOKUP(Tabelle7[[#This Row],[ExperimentID]]&amp;Tabelle7[[#This Row],[NegotiationID]]&amp;Tabelle7[[#This Row],[MessageID]],ALL_IN_ONE[ExperimentID]&amp;ALL_IN_ONE[NegotiationID]&amp;ALL_IN_ONE[MessageID],ALL_IN_ONE[Gesamt_ID],,0)</f>
        <v>#VALUE!</v>
      </c>
      <c r="D1318" t="s">
        <v>561</v>
      </c>
      <c r="E1318">
        <v>5332</v>
      </c>
      <c r="H1318" t="s">
        <v>6019</v>
      </c>
      <c r="I1318" t="e">
        <f t="array" ref="I1318">IFERROR(_xlfn.XLOOKUP(Tabelle7[[#This Row],[NegotiationID]]&amp;"FinalAccept",Tabelle7[NegotiationID]&amp;Tabelle7[ActionType],Tabelle7[ActionType],,0),_xlfn.XLOOKUP(Tabelle7[[#This Row],[NegotiationID]]&amp;"FinalReject",Tabelle7[NegotiationID]&amp;Tabelle7[ActionType],Tabelle7[ActionType],,0))</f>
        <v>#N/A</v>
      </c>
      <c r="N1318">
        <v>21</v>
      </c>
      <c r="O1318">
        <v>21</v>
      </c>
      <c r="P1318">
        <v>1</v>
      </c>
      <c r="Q1318" t="s">
        <v>6020</v>
      </c>
    </row>
    <row r="1319" ht="15" hidden="1" customHeight="1">
      <c r="A1319" t="e">
        <f t="shared" ca="1" si="504"/>
        <v>#VALUE!</v>
      </c>
      <c r="B1319" t="e">
        <f t="array" ref="B1319" ca="1">_xlfn.XLOOKUP(Tabelle7[[#This Row],[ExperimentID]]&amp;Tabelle7[[#This Row],[NegotiationID]]&amp;Tabelle7[[#This Row],[MessageID]],ALL_IN_ONE[ExperimentID]&amp;ALL_IN_ONE[NegotiationID]&amp;ALL_IN_ONE[MessageID],ALL_IN_ONE[Gesamt_ID],,0)</f>
        <v>#VALUE!</v>
      </c>
      <c r="D1319" t="s">
        <v>561</v>
      </c>
      <c r="E1319">
        <v>5360</v>
      </c>
      <c r="H1319" t="s">
        <v>6019</v>
      </c>
      <c r="I1319" t="e">
        <f t="array" ref="I1319">IFERROR(_xlfn.XLOOKUP(Tabelle7[[#This Row],[NegotiationID]]&amp;"FinalAccept",Tabelle7[NegotiationID]&amp;Tabelle7[ActionType],Tabelle7[ActionType],,0),_xlfn.XLOOKUP(Tabelle7[[#This Row],[NegotiationID]]&amp;"FinalReject",Tabelle7[NegotiationID]&amp;Tabelle7[ActionType],Tabelle7[ActionType],,0))</f>
        <v>#N/A</v>
      </c>
      <c r="N1319">
        <v>21</v>
      </c>
      <c r="O1319">
        <v>21</v>
      </c>
      <c r="P1319">
        <v>1</v>
      </c>
      <c r="Q1319" t="s">
        <v>6020</v>
      </c>
    </row>
    <row r="1320" ht="15" hidden="1" customHeight="1">
      <c r="A1320" t="e">
        <f t="shared" ca="1" si="504"/>
        <v>#VALUE!</v>
      </c>
      <c r="B1320" t="e">
        <f t="array" ref="B1320" ca="1">_xlfn.XLOOKUP(Tabelle7[[#This Row],[ExperimentID]]&amp;Tabelle7[[#This Row],[NegotiationID]]&amp;Tabelle7[[#This Row],[MessageID]],ALL_IN_ONE[ExperimentID]&amp;ALL_IN_ONE[NegotiationID]&amp;ALL_IN_ONE[MessageID],ALL_IN_ONE[Gesamt_ID],,0)</f>
        <v>#VALUE!</v>
      </c>
      <c r="D1320" t="s">
        <v>561</v>
      </c>
      <c r="E1320">
        <v>5388</v>
      </c>
      <c r="H1320" t="s">
        <v>6019</v>
      </c>
      <c r="I1320" t="e">
        <f t="array" ref="I1320">IFERROR(_xlfn.XLOOKUP(Tabelle7[[#This Row],[NegotiationID]]&amp;"FinalAccept",Tabelle7[NegotiationID]&amp;Tabelle7[ActionType],Tabelle7[ActionType],,0),_xlfn.XLOOKUP(Tabelle7[[#This Row],[NegotiationID]]&amp;"FinalReject",Tabelle7[NegotiationID]&amp;Tabelle7[ActionType],Tabelle7[ActionType],,0))</f>
        <v>#N/A</v>
      </c>
      <c r="N1320">
        <v>21</v>
      </c>
      <c r="O1320">
        <v>21</v>
      </c>
      <c r="P1320">
        <v>1</v>
      </c>
      <c r="Q1320" t="s">
        <v>6020</v>
      </c>
    </row>
    <row r="1321" ht="15" hidden="1" customHeight="1">
      <c r="A1321" t="e">
        <f t="shared" ca="1" si="504"/>
        <v>#VALUE!</v>
      </c>
      <c r="B1321" t="e">
        <f t="array" ref="B1321" ca="1">_xlfn.XLOOKUP(Tabelle7[[#This Row],[ExperimentID]]&amp;Tabelle7[[#This Row],[NegotiationID]]&amp;Tabelle7[[#This Row],[MessageID]],ALL_IN_ONE[ExperimentID]&amp;ALL_IN_ONE[NegotiationID]&amp;ALL_IN_ONE[MessageID],ALL_IN_ONE[Gesamt_ID],,0)</f>
        <v>#VALUE!</v>
      </c>
      <c r="D1321" t="s">
        <v>561</v>
      </c>
      <c r="E1321">
        <v>5416</v>
      </c>
      <c r="H1321" t="s">
        <v>6019</v>
      </c>
      <c r="I1321" t="e">
        <f t="array" ref="I1321">IFERROR(_xlfn.XLOOKUP(Tabelle7[[#This Row],[NegotiationID]]&amp;"FinalAccept",Tabelle7[NegotiationID]&amp;Tabelle7[ActionType],Tabelle7[ActionType],,0),_xlfn.XLOOKUP(Tabelle7[[#This Row],[NegotiationID]]&amp;"FinalReject",Tabelle7[NegotiationID]&amp;Tabelle7[ActionType],Tabelle7[ActionType],,0))</f>
        <v>#N/A</v>
      </c>
      <c r="N1321">
        <v>21</v>
      </c>
      <c r="O1321">
        <v>21</v>
      </c>
      <c r="P1321">
        <v>1</v>
      </c>
      <c r="Q1321" t="s">
        <v>6020</v>
      </c>
    </row>
    <row r="1322" ht="15" hidden="1" customHeight="1">
      <c r="A1322" t="e">
        <f t="shared" ca="1" si="504"/>
        <v>#VALUE!</v>
      </c>
      <c r="B1322" t="e">
        <f t="array" ref="B1322" ca="1">_xlfn.XLOOKUP(Tabelle7[[#This Row],[ExperimentID]]&amp;Tabelle7[[#This Row],[NegotiationID]]&amp;Tabelle7[[#This Row],[MessageID]],ALL_IN_ONE[ExperimentID]&amp;ALL_IN_ONE[NegotiationID]&amp;ALL_IN_ONE[MessageID],ALL_IN_ONE[Gesamt_ID],,0)</f>
        <v>#VALUE!</v>
      </c>
      <c r="D1322" t="s">
        <v>561</v>
      </c>
      <c r="E1322">
        <v>5444</v>
      </c>
      <c r="H1322" t="s">
        <v>6019</v>
      </c>
      <c r="I1322" t="e">
        <f t="array" ref="I1322">IFERROR(_xlfn.XLOOKUP(Tabelle7[[#This Row],[NegotiationID]]&amp;"FinalAccept",Tabelle7[NegotiationID]&amp;Tabelle7[ActionType],Tabelle7[ActionType],,0),_xlfn.XLOOKUP(Tabelle7[[#This Row],[NegotiationID]]&amp;"FinalReject",Tabelle7[NegotiationID]&amp;Tabelle7[ActionType],Tabelle7[ActionType],,0))</f>
        <v>#N/A</v>
      </c>
      <c r="N1322">
        <v>21</v>
      </c>
      <c r="O1322">
        <v>21</v>
      </c>
      <c r="P1322">
        <v>1</v>
      </c>
      <c r="Q1322" t="s">
        <v>6020</v>
      </c>
    </row>
    <row r="1323" ht="15" hidden="1" customHeight="1">
      <c r="A1323" t="e">
        <f t="shared" ca="1" si="504"/>
        <v>#VALUE!</v>
      </c>
      <c r="B1323" t="e">
        <f t="array" ref="B1323" ca="1">_xlfn.XLOOKUP(Tabelle7[[#This Row],[ExperimentID]]&amp;Tabelle7[[#This Row],[NegotiationID]]&amp;Tabelle7[[#This Row],[MessageID]],ALL_IN_ONE[ExperimentID]&amp;ALL_IN_ONE[NegotiationID]&amp;ALL_IN_ONE[MessageID],ALL_IN_ONE[Gesamt_ID],,0)</f>
        <v>#VALUE!</v>
      </c>
      <c r="D1323" t="s">
        <v>561</v>
      </c>
      <c r="E1323">
        <v>5472</v>
      </c>
      <c r="H1323" t="s">
        <v>6019</v>
      </c>
      <c r="I1323" t="e">
        <f t="array" ref="I1323">IFERROR(_xlfn.XLOOKUP(Tabelle7[[#This Row],[NegotiationID]]&amp;"FinalAccept",Tabelle7[NegotiationID]&amp;Tabelle7[ActionType],Tabelle7[ActionType],,0),_xlfn.XLOOKUP(Tabelle7[[#This Row],[NegotiationID]]&amp;"FinalReject",Tabelle7[NegotiationID]&amp;Tabelle7[ActionType],Tabelle7[ActionType],,0))</f>
        <v>#N/A</v>
      </c>
      <c r="N1323">
        <v>21</v>
      </c>
      <c r="O1323">
        <v>21</v>
      </c>
      <c r="P1323">
        <v>1</v>
      </c>
      <c r="Q1323" t="s">
        <v>6020</v>
      </c>
    </row>
    <row r="1324" ht="15" hidden="1" customHeight="1">
      <c r="A1324" t="e">
        <f t="shared" ca="1" si="504"/>
        <v>#VALUE!</v>
      </c>
      <c r="B1324" t="e">
        <f t="array" ref="B1324" ca="1">_xlfn.XLOOKUP(Tabelle7[[#This Row],[ExperimentID]]&amp;Tabelle7[[#This Row],[NegotiationID]]&amp;Tabelle7[[#This Row],[MessageID]],ALL_IN_ONE[ExperimentID]&amp;ALL_IN_ONE[NegotiationID]&amp;ALL_IN_ONE[MessageID],ALL_IN_ONE[Gesamt_ID],,0)</f>
        <v>#VALUE!</v>
      </c>
      <c r="D1324" t="s">
        <v>561</v>
      </c>
      <c r="E1324">
        <v>5500</v>
      </c>
      <c r="H1324" t="s">
        <v>6019</v>
      </c>
      <c r="I1324" t="e">
        <f t="array" ref="I1324">IFERROR(_xlfn.XLOOKUP(Tabelle7[[#This Row],[NegotiationID]]&amp;"FinalAccept",Tabelle7[NegotiationID]&amp;Tabelle7[ActionType],Tabelle7[ActionType],,0),_xlfn.XLOOKUP(Tabelle7[[#This Row],[NegotiationID]]&amp;"FinalReject",Tabelle7[NegotiationID]&amp;Tabelle7[ActionType],Tabelle7[ActionType],,0))</f>
        <v>#N/A</v>
      </c>
      <c r="N1324">
        <v>21</v>
      </c>
      <c r="O1324">
        <v>21</v>
      </c>
      <c r="P1324">
        <v>1</v>
      </c>
      <c r="Q1324" t="s">
        <v>6020</v>
      </c>
    </row>
    <row r="1325" ht="15" hidden="1" customHeight="1">
      <c r="A1325" t="e">
        <f t="shared" ca="1" si="504"/>
        <v>#VALUE!</v>
      </c>
      <c r="B1325" t="e">
        <f t="array" ref="B1325" ca="1">_xlfn.XLOOKUP(Tabelle7[[#This Row],[ExperimentID]]&amp;Tabelle7[[#This Row],[NegotiationID]]&amp;Tabelle7[[#This Row],[MessageID]],ALL_IN_ONE[ExperimentID]&amp;ALL_IN_ONE[NegotiationID]&amp;ALL_IN_ONE[MessageID],ALL_IN_ONE[Gesamt_ID],,0)</f>
        <v>#VALUE!</v>
      </c>
      <c r="D1325" t="s">
        <v>561</v>
      </c>
      <c r="E1325">
        <v>5528</v>
      </c>
      <c r="H1325" t="s">
        <v>6019</v>
      </c>
      <c r="I1325" t="e">
        <f t="array" ref="I1325">IFERROR(_xlfn.XLOOKUP(Tabelle7[[#This Row],[NegotiationID]]&amp;"FinalAccept",Tabelle7[NegotiationID]&amp;Tabelle7[ActionType],Tabelle7[ActionType],,0),_xlfn.XLOOKUP(Tabelle7[[#This Row],[NegotiationID]]&amp;"FinalReject",Tabelle7[NegotiationID]&amp;Tabelle7[ActionType],Tabelle7[ActionType],,0))</f>
        <v>#N/A</v>
      </c>
      <c r="N1325">
        <v>21</v>
      </c>
      <c r="O1325">
        <v>21</v>
      </c>
      <c r="P1325">
        <v>1</v>
      </c>
      <c r="Q1325" t="s">
        <v>6020</v>
      </c>
    </row>
    <row r="1326" ht="15" hidden="1" customHeight="1">
      <c r="A1326" t="e">
        <f t="shared" ca="1" si="504"/>
        <v>#VALUE!</v>
      </c>
      <c r="B1326" t="e">
        <f t="array" ref="B1326" ca="1">_xlfn.XLOOKUP(Tabelle7[[#This Row],[ExperimentID]]&amp;Tabelle7[[#This Row],[NegotiationID]]&amp;Tabelle7[[#This Row],[MessageID]],ALL_IN_ONE[ExperimentID]&amp;ALL_IN_ONE[NegotiationID]&amp;ALL_IN_ONE[MessageID],ALL_IN_ONE[Gesamt_ID],,0)</f>
        <v>#VALUE!</v>
      </c>
      <c r="D1326" t="s">
        <v>561</v>
      </c>
      <c r="E1326">
        <v>5556</v>
      </c>
      <c r="H1326" t="s">
        <v>6019</v>
      </c>
      <c r="I1326" t="e">
        <f t="array" ref="I1326">IFERROR(_xlfn.XLOOKUP(Tabelle7[[#This Row],[NegotiationID]]&amp;"FinalAccept",Tabelle7[NegotiationID]&amp;Tabelle7[ActionType],Tabelle7[ActionType],,0),_xlfn.XLOOKUP(Tabelle7[[#This Row],[NegotiationID]]&amp;"FinalReject",Tabelle7[NegotiationID]&amp;Tabelle7[ActionType],Tabelle7[ActionType],,0))</f>
        <v>#N/A</v>
      </c>
      <c r="N1326">
        <v>21</v>
      </c>
      <c r="O1326">
        <v>21</v>
      </c>
      <c r="P1326">
        <v>1</v>
      </c>
      <c r="Q1326" t="s">
        <v>6020</v>
      </c>
    </row>
    <row r="1327" ht="15" hidden="1" customHeight="1">
      <c r="A1327" t="e">
        <f t="shared" ca="1" si="504"/>
        <v>#VALUE!</v>
      </c>
      <c r="B1327" t="e">
        <f t="array" ref="B1327" ca="1">_xlfn.XLOOKUP(Tabelle7[[#This Row],[ExperimentID]]&amp;Tabelle7[[#This Row],[NegotiationID]]&amp;Tabelle7[[#This Row],[MessageID]],ALL_IN_ONE[ExperimentID]&amp;ALL_IN_ONE[NegotiationID]&amp;ALL_IN_ONE[MessageID],ALL_IN_ONE[Gesamt_ID],,0)</f>
        <v>#VALUE!</v>
      </c>
      <c r="D1327" t="s">
        <v>561</v>
      </c>
      <c r="E1327">
        <v>5584</v>
      </c>
      <c r="H1327" t="s">
        <v>6019</v>
      </c>
      <c r="I1327" t="e">
        <f t="array" ref="I1327">IFERROR(_xlfn.XLOOKUP(Tabelle7[[#This Row],[NegotiationID]]&amp;"FinalAccept",Tabelle7[NegotiationID]&amp;Tabelle7[ActionType],Tabelle7[ActionType],,0),_xlfn.XLOOKUP(Tabelle7[[#This Row],[NegotiationID]]&amp;"FinalReject",Tabelle7[NegotiationID]&amp;Tabelle7[ActionType],Tabelle7[ActionType],,0))</f>
        <v>#N/A</v>
      </c>
      <c r="N1327">
        <v>21</v>
      </c>
      <c r="O1327">
        <v>21</v>
      </c>
      <c r="P1327">
        <v>1</v>
      </c>
      <c r="Q1327" t="s">
        <v>6020</v>
      </c>
    </row>
    <row r="1328" ht="15" hidden="1" customHeight="1">
      <c r="A1328" t="e">
        <f t="shared" ca="1" si="504"/>
        <v>#VALUE!</v>
      </c>
      <c r="B1328" t="e">
        <f t="array" ref="B1328" ca="1">_xlfn.XLOOKUP(Tabelle7[[#This Row],[ExperimentID]]&amp;Tabelle7[[#This Row],[NegotiationID]]&amp;Tabelle7[[#This Row],[MessageID]],ALL_IN_ONE[ExperimentID]&amp;ALL_IN_ONE[NegotiationID]&amp;ALL_IN_ONE[MessageID],ALL_IN_ONE[Gesamt_ID],,0)</f>
        <v>#VALUE!</v>
      </c>
      <c r="D1328" t="s">
        <v>561</v>
      </c>
      <c r="E1328">
        <v>5612</v>
      </c>
      <c r="H1328" t="s">
        <v>6019</v>
      </c>
      <c r="I1328" t="e">
        <f t="array" ref="I1328">IFERROR(_xlfn.XLOOKUP(Tabelle7[[#This Row],[NegotiationID]]&amp;"FinalAccept",Tabelle7[NegotiationID]&amp;Tabelle7[ActionType],Tabelle7[ActionType],,0),_xlfn.XLOOKUP(Tabelle7[[#This Row],[NegotiationID]]&amp;"FinalReject",Tabelle7[NegotiationID]&amp;Tabelle7[ActionType],Tabelle7[ActionType],,0))</f>
        <v>#N/A</v>
      </c>
      <c r="N1328">
        <v>21</v>
      </c>
      <c r="O1328">
        <v>21</v>
      </c>
      <c r="P1328">
        <v>1</v>
      </c>
      <c r="Q1328" t="s">
        <v>6020</v>
      </c>
    </row>
    <row r="1329" ht="15" hidden="1" customHeight="1">
      <c r="A1329" t="e">
        <f t="shared" ca="1" si="504"/>
        <v>#VALUE!</v>
      </c>
      <c r="B1329" t="e">
        <f t="array" ref="B1329" ca="1">_xlfn.XLOOKUP(Tabelle7[[#This Row],[ExperimentID]]&amp;Tabelle7[[#This Row],[NegotiationID]]&amp;Tabelle7[[#This Row],[MessageID]],ALL_IN_ONE[ExperimentID]&amp;ALL_IN_ONE[NegotiationID]&amp;ALL_IN_ONE[MessageID],ALL_IN_ONE[Gesamt_ID],,0)</f>
        <v>#VALUE!</v>
      </c>
      <c r="D1329" t="s">
        <v>561</v>
      </c>
      <c r="E1329">
        <v>5640</v>
      </c>
      <c r="H1329" t="s">
        <v>6019</v>
      </c>
      <c r="I1329" t="e">
        <f t="array" ref="I1329">IFERROR(_xlfn.XLOOKUP(Tabelle7[[#This Row],[NegotiationID]]&amp;"FinalAccept",Tabelle7[NegotiationID]&amp;Tabelle7[ActionType],Tabelle7[ActionType],,0),_xlfn.XLOOKUP(Tabelle7[[#This Row],[NegotiationID]]&amp;"FinalReject",Tabelle7[NegotiationID]&amp;Tabelle7[ActionType],Tabelle7[ActionType],,0))</f>
        <v>#N/A</v>
      </c>
      <c r="N1329">
        <v>21</v>
      </c>
      <c r="O1329">
        <v>21</v>
      </c>
      <c r="P1329">
        <v>1</v>
      </c>
      <c r="Q1329" t="s">
        <v>6020</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legacyDrawing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7">
    <outlinePr applyStyles="0" summaryBelow="1" summaryRight="1" showOutlineSymbols="1"/>
    <pageSetUpPr autoPageBreaks="1" fitToPage="0"/>
  </sheetPr>
  <sheetViews>
    <sheetView zoomScale="100" workbookViewId="0">
      <selection activeCell="B3" activeCellId="0" sqref="B3"/>
    </sheetView>
  </sheetViews>
  <sheetFormatPr baseColWidth="10" defaultColWidth="9.1796875" defaultRowHeight="15" customHeight="1"/>
  <cols>
    <col bestFit="1" customWidth="1" min="1" max="1" width="15.453125"/>
    <col bestFit="1" customWidth="1" min="2" max="2" width="13"/>
    <col bestFit="1" customWidth="1" min="3" max="3" width="15.7265625"/>
    <col bestFit="1" customWidth="1" min="4" max="4" width="31"/>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7" width="255"/>
    <col customWidth="1" min="18" max="18" width="28.7265625"/>
    <col bestFit="1" customWidth="1" min="19" max="19" width="25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4.5" hidden="1">
      <c r="A2" t="e">
        <f t="shared" ref="A2:A65" ca="1" si="505">MID(CELL("Dateiname",$A$1),FIND("]",CELL("Dateiname",$A$1))+1,31)</f>
        <v>#VALUE!</v>
      </c>
      <c r="B2" t="e">
        <f t="array" ref="B2" ca="1">_xlfn.XLOOKUP(Tabelle5[[#This Row],[ExperimentID]]&amp;Tabelle5[[#This Row],[NegotiationID]]&amp;Tabelle5[[#This Row],[MessageID]],ALL_IN_ONE[ExperimentID]&amp;ALL_IN_ONE[NegotiationID]&amp;ALL_IN_ONE[MessageID],ALL_IN_ONE[Gesamt_ID],,0)</f>
        <v>#VALUE!</v>
      </c>
      <c r="C2">
        <v>328</v>
      </c>
      <c r="D2" t="s">
        <v>1521</v>
      </c>
      <c r="E2">
        <v>329</v>
      </c>
      <c r="H2" t="s">
        <v>6019</v>
      </c>
      <c r="I2" t="str">
        <f t="array" ref="I2">IFERROR(_xlfn.XLOOKUP(Tabelle5[[#This Row],[NegotiationID]]&amp;"FinalAccept",Tabelle5[NegotiationID]&amp;Tabelle5[ActionType],Tabelle5[ActionType],,0),_xlfn.XLOOKUP(Tabelle5[[#This Row],[NegotiationID]]&amp;"FinalReject",Tabelle5[NegotiationID]&amp;Tabelle5[ActionType],Tabelle5[ActionType],,0))</f>
        <v>FinalAccept</v>
      </c>
      <c r="M2">
        <v>21</v>
      </c>
      <c r="O2">
        <v>2039</v>
      </c>
      <c r="P2">
        <v>15</v>
      </c>
      <c r="Q2" t="s">
        <v>6337</v>
      </c>
    </row>
    <row r="3" ht="15" customHeight="1">
      <c r="A3" t="e">
        <f t="shared" ca="1" si="505"/>
        <v>#VALUE!</v>
      </c>
      <c r="B3" t="e">
        <f t="array" ref="B3" ca="1">_xlfn.XLOOKUP(Tabelle5[[#This Row],[ExperimentID]]&amp;Tabelle5[[#This Row],[NegotiationID]]&amp;Tabelle5[[#This Row],[MessageID]],ALL_IN_ONE[ExperimentID]&amp;ALL_IN_ONE[NegotiationID]&amp;ALL_IN_ONE[MessageID],ALL_IN_ONE[Gesamt_ID],,0)</f>
        <v>#VALUE!</v>
      </c>
      <c r="C3">
        <v>328</v>
      </c>
      <c r="D3" t="s">
        <v>1521</v>
      </c>
      <c r="E3">
        <v>30306</v>
      </c>
      <c r="F3">
        <v>313</v>
      </c>
      <c r="G3">
        <v>317</v>
      </c>
      <c r="H3" t="s">
        <v>158</v>
      </c>
      <c r="I3" t="str">
        <f t="array" ref="I3">IFERROR(_xlfn.XLOOKUP(Tabelle5[[#This Row],[NegotiationID]]&amp;"FinalAccept",Tabelle5[NegotiationID]&amp;Tabelle5[ActionType],Tabelle5[ActionType],,0),_xlfn.XLOOKUP(Tabelle5[[#This Row],[NegotiationID]]&amp;"FinalReject",Tabelle5[NegotiationID]&amp;Tabelle5[ActionType],Tabelle5[ActionType],,0))</f>
        <v>FinalAccept</v>
      </c>
      <c r="J3">
        <v>0.752</v>
      </c>
      <c r="K3">
        <v>0.20380000000000001</v>
      </c>
      <c r="L3">
        <v>0.95579999999999998</v>
      </c>
      <c r="M3">
        <v>0.54820000000000002</v>
      </c>
      <c r="N3">
        <v>230</v>
      </c>
      <c r="O3">
        <v>2039</v>
      </c>
      <c r="P3">
        <v>15</v>
      </c>
      <c r="Q3" s="3" t="s">
        <v>1522</v>
      </c>
    </row>
    <row r="4" ht="15" customHeight="1">
      <c r="A4" t="e">
        <f t="shared" ca="1" si="505"/>
        <v>#VALUE!</v>
      </c>
      <c r="B4" t="e">
        <f t="array" ref="B4" ca="1">_xlfn.XLOOKUP(Tabelle5[[#This Row],[ExperimentID]]&amp;Tabelle5[[#This Row],[NegotiationID]]&amp;Tabelle5[[#This Row],[MessageID]],ALL_IN_ONE[ExperimentID]&amp;ALL_IN_ONE[NegotiationID]&amp;ALL_IN_ONE[MessageID],ALL_IN_ONE[Gesamt_ID],,0)</f>
        <v>#VALUE!</v>
      </c>
      <c r="C4">
        <v>328</v>
      </c>
      <c r="D4" t="s">
        <v>1521</v>
      </c>
      <c r="E4">
        <v>30495</v>
      </c>
      <c r="F4">
        <v>317</v>
      </c>
      <c r="G4">
        <v>313</v>
      </c>
      <c r="H4" t="s">
        <v>31</v>
      </c>
      <c r="I4" t="str">
        <f t="array" ref="I4">IFERROR(_xlfn.XLOOKUP(Tabelle5[[#This Row],[NegotiationID]]&amp;"FinalAccept",Tabelle5[NegotiationID]&amp;Tabelle5[ActionType],Tabelle5[ActionType],,0),_xlfn.XLOOKUP(Tabelle5[[#This Row],[NegotiationID]]&amp;"FinalReject",Tabelle5[NegotiationID]&amp;Tabelle5[ActionType],Tabelle5[ActionType],,0))</f>
        <v>FinalAccept</v>
      </c>
      <c r="J4">
        <v>0.75519999999999998</v>
      </c>
      <c r="K4">
        <v>0.36680000000000001</v>
      </c>
      <c r="L4">
        <v>1.1220000000000001</v>
      </c>
      <c r="M4">
        <v>0.38840000000000002</v>
      </c>
      <c r="N4">
        <v>299</v>
      </c>
      <c r="O4">
        <v>2039</v>
      </c>
      <c r="P4">
        <v>15</v>
      </c>
      <c r="Q4" s="3" t="s">
        <v>1523</v>
      </c>
    </row>
    <row r="5" ht="15" customHeight="1">
      <c r="A5" t="e">
        <f t="shared" ca="1" si="505"/>
        <v>#VALUE!</v>
      </c>
      <c r="B5" t="e">
        <f t="array" ref="B5" ca="1">_xlfn.XLOOKUP(Tabelle5[[#This Row],[ExperimentID]]&amp;Tabelle5[[#This Row],[NegotiationID]]&amp;Tabelle5[[#This Row],[MessageID]],ALL_IN_ONE[ExperimentID]&amp;ALL_IN_ONE[NegotiationID]&amp;ALL_IN_ONE[MessageID],ALL_IN_ONE[Gesamt_ID],,0)</f>
        <v>#VALUE!</v>
      </c>
      <c r="C5">
        <v>328</v>
      </c>
      <c r="D5" t="s">
        <v>1521</v>
      </c>
      <c r="E5">
        <v>30561</v>
      </c>
      <c r="F5">
        <v>313</v>
      </c>
      <c r="G5">
        <v>317</v>
      </c>
      <c r="H5" t="s">
        <v>31</v>
      </c>
      <c r="I5" t="str">
        <f t="array" ref="I5">IFERROR(_xlfn.XLOOKUP(Tabelle5[[#This Row],[NegotiationID]]&amp;"FinalAccept",Tabelle5[NegotiationID]&amp;Tabelle5[ActionType],Tabelle5[ActionType],,0),_xlfn.XLOOKUP(Tabelle5[[#This Row],[NegotiationID]]&amp;"FinalReject",Tabelle5[NegotiationID]&amp;Tabelle5[ActionType],Tabelle5[ActionType],,0))</f>
        <v>FinalAccept</v>
      </c>
      <c r="J5">
        <v>0.67479999999999996</v>
      </c>
      <c r="K5">
        <v>0.4012</v>
      </c>
      <c r="L5">
        <v>1.0760000000000001</v>
      </c>
      <c r="M5">
        <v>0.27360000000000001</v>
      </c>
      <c r="N5">
        <v>221</v>
      </c>
      <c r="O5">
        <v>2039</v>
      </c>
      <c r="P5">
        <v>15</v>
      </c>
      <c r="Q5" s="3" t="s">
        <v>1524</v>
      </c>
    </row>
    <row r="6" ht="101.5" hidden="1">
      <c r="A6" t="e">
        <f t="shared" ca="1" si="505"/>
        <v>#VALUE!</v>
      </c>
      <c r="B6" t="e">
        <f t="array" ref="B6" ca="1">_xlfn.XLOOKUP(Tabelle5[[#This Row],[ExperimentID]]&amp;Tabelle5[[#This Row],[NegotiationID]]&amp;Tabelle5[[#This Row],[MessageID]],ALL_IN_ONE[ExperimentID]&amp;ALL_IN_ONE[NegotiationID]&amp;ALL_IN_ONE[MessageID],ALL_IN_ONE[Gesamt_ID],,0)</f>
        <v>#VALUE!</v>
      </c>
      <c r="C6">
        <v>328</v>
      </c>
      <c r="D6" t="s">
        <v>1521</v>
      </c>
      <c r="E6">
        <v>30617</v>
      </c>
      <c r="F6">
        <v>317</v>
      </c>
      <c r="G6">
        <v>313</v>
      </c>
      <c r="H6" t="s">
        <v>22</v>
      </c>
      <c r="I6" t="str">
        <f t="array" ref="I6">IFERROR(_xlfn.XLOOKUP(Tabelle5[[#This Row],[NegotiationID]]&amp;"FinalAccept",Tabelle5[NegotiationID]&amp;Tabelle5[ActionType],Tabelle5[ActionType],,0),_xlfn.XLOOKUP(Tabelle5[[#This Row],[NegotiationID]]&amp;"FinalReject",Tabelle5[NegotiationID]&amp;Tabelle5[ActionType],Tabelle5[ActionType],,0))</f>
        <v>FinalAccept</v>
      </c>
      <c r="N6">
        <v>61</v>
      </c>
      <c r="O6">
        <v>2039</v>
      </c>
      <c r="P6">
        <v>15</v>
      </c>
      <c r="Q6" s="3" t="s">
        <v>6338</v>
      </c>
    </row>
    <row r="7" ht="101.5" hidden="1">
      <c r="A7" t="e">
        <f t="shared" ca="1" si="505"/>
        <v>#VALUE!</v>
      </c>
      <c r="B7" t="e">
        <f t="array" ref="B7" ca="1">_xlfn.XLOOKUP(Tabelle5[[#This Row],[ExperimentID]]&amp;Tabelle5[[#This Row],[NegotiationID]]&amp;Tabelle5[[#This Row],[MessageID]],ALL_IN_ONE[ExperimentID]&amp;ALL_IN_ONE[NegotiationID]&amp;ALL_IN_ONE[MessageID],ALL_IN_ONE[Gesamt_ID],,0)</f>
        <v>#VALUE!</v>
      </c>
      <c r="C7">
        <v>328</v>
      </c>
      <c r="D7" t="s">
        <v>1521</v>
      </c>
      <c r="E7">
        <v>30972</v>
      </c>
      <c r="F7">
        <v>313</v>
      </c>
      <c r="G7">
        <v>317</v>
      </c>
      <c r="H7" t="s">
        <v>24</v>
      </c>
      <c r="I7" t="str">
        <f t="array" ref="I7">IFERROR(_xlfn.XLOOKUP(Tabelle5[[#This Row],[NegotiationID]]&amp;"FinalAccept",Tabelle5[NegotiationID]&amp;Tabelle5[ActionType],Tabelle5[ActionType],,0),_xlfn.XLOOKUP(Tabelle5[[#This Row],[NegotiationID]]&amp;"FinalReject",Tabelle5[NegotiationID]&amp;Tabelle5[ActionType],Tabelle5[ActionType],,0))</f>
        <v>FinalAccept</v>
      </c>
      <c r="N7">
        <v>115</v>
      </c>
      <c r="O7">
        <v>2039</v>
      </c>
      <c r="P7">
        <v>15</v>
      </c>
      <c r="Q7" s="3" t="s">
        <v>6339</v>
      </c>
    </row>
    <row r="8" ht="15" customHeight="1">
      <c r="A8" t="e">
        <f t="shared" ca="1" si="505"/>
        <v>#VALUE!</v>
      </c>
      <c r="B8" t="e">
        <f t="array" ref="B8" ca="1">_xlfn.XLOOKUP(Tabelle5[[#This Row],[ExperimentID]]&amp;Tabelle5[[#This Row],[NegotiationID]]&amp;Tabelle5[[#This Row],[MessageID]],ALL_IN_ONE[ExperimentID]&amp;ALL_IN_ONE[NegotiationID]&amp;ALL_IN_ONE[MessageID],ALL_IN_ONE[Gesamt_ID],,0)</f>
        <v>#VALUE!</v>
      </c>
      <c r="C8">
        <v>328</v>
      </c>
      <c r="D8" t="s">
        <v>1521</v>
      </c>
      <c r="E8">
        <v>31692</v>
      </c>
      <c r="F8">
        <v>317</v>
      </c>
      <c r="G8">
        <v>313</v>
      </c>
      <c r="H8" t="s">
        <v>31</v>
      </c>
      <c r="I8" t="str">
        <f t="array" ref="I8">IFERROR(_xlfn.XLOOKUP(Tabelle5[[#This Row],[NegotiationID]]&amp;"FinalAccept",Tabelle5[NegotiationID]&amp;Tabelle5[ActionType],Tabelle5[ActionType],,0),_xlfn.XLOOKUP(Tabelle5[[#This Row],[NegotiationID]]&amp;"FinalReject",Tabelle5[NegotiationID]&amp;Tabelle5[ActionType],Tabelle5[ActionType],,0))</f>
        <v>FinalAccept</v>
      </c>
      <c r="J8">
        <v>0.70479999999999998</v>
      </c>
      <c r="K8">
        <v>0.41899999999999998</v>
      </c>
      <c r="L8">
        <v>1.1237999999999999</v>
      </c>
      <c r="M8">
        <v>0.2858</v>
      </c>
      <c r="N8">
        <v>217</v>
      </c>
      <c r="O8">
        <v>2039</v>
      </c>
      <c r="P8">
        <v>15</v>
      </c>
      <c r="Q8" s="3" t="s">
        <v>1525</v>
      </c>
    </row>
    <row r="9" ht="15" customHeight="1">
      <c r="A9" t="e">
        <f t="shared" ca="1" si="505"/>
        <v>#VALUE!</v>
      </c>
      <c r="B9" t="e">
        <f t="array" ref="B9" ca="1">_xlfn.XLOOKUP(Tabelle5[[#This Row],[ExperimentID]]&amp;Tabelle5[[#This Row],[NegotiationID]]&amp;Tabelle5[[#This Row],[MessageID]],ALL_IN_ONE[ExperimentID]&amp;ALL_IN_ONE[NegotiationID]&amp;ALL_IN_ONE[MessageID],ALL_IN_ONE[Gesamt_ID],,0)</f>
        <v>#VALUE!</v>
      </c>
      <c r="C9">
        <v>328</v>
      </c>
      <c r="D9" t="s">
        <v>1521</v>
      </c>
      <c r="E9">
        <v>31708</v>
      </c>
      <c r="F9">
        <v>313</v>
      </c>
      <c r="G9">
        <v>317</v>
      </c>
      <c r="H9" t="s">
        <v>31</v>
      </c>
      <c r="I9" t="str">
        <f t="array" ref="I9">IFERROR(_xlfn.XLOOKUP(Tabelle5[[#This Row],[NegotiationID]]&amp;"FinalAccept",Tabelle5[NegotiationID]&amp;Tabelle5[ActionType],Tabelle5[ActionType],,0),_xlfn.XLOOKUP(Tabelle5[[#This Row],[NegotiationID]]&amp;"FinalReject",Tabelle5[NegotiationID]&amp;Tabelle5[ActionType],Tabelle5[ActionType],,0))</f>
        <v>FinalAccept</v>
      </c>
      <c r="J9">
        <v>0.70679999999999998</v>
      </c>
      <c r="K9">
        <v>0.38040000000000002</v>
      </c>
      <c r="L9">
        <v>1.0871999999999999</v>
      </c>
      <c r="M9">
        <v>0.32640000000000002</v>
      </c>
      <c r="N9">
        <v>169</v>
      </c>
      <c r="O9">
        <v>2039</v>
      </c>
      <c r="P9">
        <v>15</v>
      </c>
      <c r="Q9" s="3" t="s">
        <v>1526</v>
      </c>
    </row>
    <row r="10" ht="15" customHeight="1">
      <c r="A10" t="e">
        <f t="shared" ca="1" si="505"/>
        <v>#VALUE!</v>
      </c>
      <c r="B10" t="e">
        <f t="array" ref="B10" ca="1">_xlfn.XLOOKUP(Tabelle5[[#This Row],[ExperimentID]]&amp;Tabelle5[[#This Row],[NegotiationID]]&amp;Tabelle5[[#This Row],[MessageID]],ALL_IN_ONE[ExperimentID]&amp;ALL_IN_ONE[NegotiationID]&amp;ALL_IN_ONE[MessageID],ALL_IN_ONE[Gesamt_ID],,0)</f>
        <v>#VALUE!</v>
      </c>
      <c r="C10">
        <v>328</v>
      </c>
      <c r="D10" t="s">
        <v>1521</v>
      </c>
      <c r="E10">
        <v>31783</v>
      </c>
      <c r="F10">
        <v>317</v>
      </c>
      <c r="G10">
        <v>313</v>
      </c>
      <c r="H10" t="s">
        <v>31</v>
      </c>
      <c r="I10" t="str">
        <f t="array" ref="I10">IFERROR(_xlfn.XLOOKUP(Tabelle5[[#This Row],[NegotiationID]]&amp;"FinalAccept",Tabelle5[NegotiationID]&amp;Tabelle5[ActionType],Tabelle5[ActionType],,0),_xlfn.XLOOKUP(Tabelle5[[#This Row],[NegotiationID]]&amp;"FinalReject",Tabelle5[NegotiationID]&amp;Tabelle5[ActionType],Tabelle5[ActionType],,0))</f>
        <v>FinalAccept</v>
      </c>
      <c r="J10">
        <v>0.60860000000000003</v>
      </c>
      <c r="K10">
        <v>0.2898</v>
      </c>
      <c r="L10">
        <v>0.89839999999999998</v>
      </c>
      <c r="M10">
        <v>0.31879999999999997</v>
      </c>
      <c r="N10">
        <v>143</v>
      </c>
      <c r="O10">
        <v>2039</v>
      </c>
      <c r="P10">
        <v>15</v>
      </c>
      <c r="Q10" s="3" t="s">
        <v>1527</v>
      </c>
    </row>
    <row r="11" ht="15" customHeight="1">
      <c r="A11" t="e">
        <f t="shared" ca="1" si="505"/>
        <v>#VALUE!</v>
      </c>
      <c r="B11" t="e">
        <f t="array" ref="B11" ca="1">_xlfn.XLOOKUP(Tabelle5[[#This Row],[ExperimentID]]&amp;Tabelle5[[#This Row],[NegotiationID]]&amp;Tabelle5[[#This Row],[MessageID]],ALL_IN_ONE[ExperimentID]&amp;ALL_IN_ONE[NegotiationID]&amp;ALL_IN_ONE[MessageID],ALL_IN_ONE[Gesamt_ID],,0)</f>
        <v>#VALUE!</v>
      </c>
      <c r="C11">
        <v>328</v>
      </c>
      <c r="D11" t="s">
        <v>1521</v>
      </c>
      <c r="E11">
        <v>32144</v>
      </c>
      <c r="F11">
        <v>313</v>
      </c>
      <c r="G11">
        <v>317</v>
      </c>
      <c r="H11" t="s">
        <v>31</v>
      </c>
      <c r="I11" t="str">
        <f t="array" ref="I11">IFERROR(_xlfn.XLOOKUP(Tabelle5[[#This Row],[NegotiationID]]&amp;"FinalAccept",Tabelle5[NegotiationID]&amp;Tabelle5[ActionType],Tabelle5[ActionType],,0),_xlfn.XLOOKUP(Tabelle5[[#This Row],[NegotiationID]]&amp;"FinalReject",Tabelle5[NegotiationID]&amp;Tabelle5[ActionType],Tabelle5[ActionType],,0))</f>
        <v>FinalAccept</v>
      </c>
      <c r="J11">
        <v>0.69020000000000004</v>
      </c>
      <c r="K11">
        <v>0.27800000000000002</v>
      </c>
      <c r="L11">
        <v>0.96819999999999995</v>
      </c>
      <c r="M11">
        <v>0.41220000000000001</v>
      </c>
      <c r="N11">
        <v>126</v>
      </c>
      <c r="O11">
        <v>2039</v>
      </c>
      <c r="P11">
        <v>15</v>
      </c>
      <c r="Q11" s="3" t="s">
        <v>1528</v>
      </c>
    </row>
    <row r="12" ht="58" hidden="1">
      <c r="A12" t="e">
        <f t="shared" ca="1" si="505"/>
        <v>#VALUE!</v>
      </c>
      <c r="B12" t="e">
        <f t="array" ref="B12" ca="1">_xlfn.XLOOKUP(Tabelle5[[#This Row],[ExperimentID]]&amp;Tabelle5[[#This Row],[NegotiationID]]&amp;Tabelle5[[#This Row],[MessageID]],ALL_IN_ONE[ExperimentID]&amp;ALL_IN_ONE[NegotiationID]&amp;ALL_IN_ONE[MessageID],ALL_IN_ONE[Gesamt_ID],,0)</f>
        <v>#VALUE!</v>
      </c>
      <c r="C12">
        <v>328</v>
      </c>
      <c r="D12" t="s">
        <v>1521</v>
      </c>
      <c r="E12">
        <v>34567</v>
      </c>
      <c r="F12">
        <v>317</v>
      </c>
      <c r="G12">
        <v>313</v>
      </c>
      <c r="H12" t="s">
        <v>22</v>
      </c>
      <c r="I12" t="str">
        <f t="array" ref="I12">IFERROR(_xlfn.XLOOKUP(Tabelle5[[#This Row],[NegotiationID]]&amp;"FinalAccept",Tabelle5[NegotiationID]&amp;Tabelle5[ActionType],Tabelle5[ActionType],,0),_xlfn.XLOOKUP(Tabelle5[[#This Row],[NegotiationID]]&amp;"FinalReject",Tabelle5[NegotiationID]&amp;Tabelle5[ActionType],Tabelle5[ActionType],,0))</f>
        <v>FinalAccept</v>
      </c>
      <c r="N12">
        <v>52</v>
      </c>
      <c r="O12">
        <v>2039</v>
      </c>
      <c r="P12">
        <v>15</v>
      </c>
      <c r="Q12" s="3" t="s">
        <v>6340</v>
      </c>
    </row>
    <row r="13" ht="116" hidden="1">
      <c r="A13" t="e">
        <f t="shared" ca="1" si="505"/>
        <v>#VALUE!</v>
      </c>
      <c r="B13" t="e">
        <f t="array" ref="B13" ca="1">_xlfn.XLOOKUP(Tabelle5[[#This Row],[ExperimentID]]&amp;Tabelle5[[#This Row],[NegotiationID]]&amp;Tabelle5[[#This Row],[MessageID]],ALL_IN_ONE[ExperimentID]&amp;ALL_IN_ONE[NegotiationID]&amp;ALL_IN_ONE[MessageID],ALL_IN_ONE[Gesamt_ID],,0)</f>
        <v>#VALUE!</v>
      </c>
      <c r="C13">
        <v>328</v>
      </c>
      <c r="D13" t="s">
        <v>1521</v>
      </c>
      <c r="E13">
        <v>34592</v>
      </c>
      <c r="F13">
        <v>313</v>
      </c>
      <c r="G13">
        <v>317</v>
      </c>
      <c r="H13" t="s">
        <v>24</v>
      </c>
      <c r="I13" t="str">
        <f t="array" ref="I13">IFERROR(_xlfn.XLOOKUP(Tabelle5[[#This Row],[NegotiationID]]&amp;"FinalAccept",Tabelle5[NegotiationID]&amp;Tabelle5[ActionType],Tabelle5[ActionType],,0),_xlfn.XLOOKUP(Tabelle5[[#This Row],[NegotiationID]]&amp;"FinalReject",Tabelle5[NegotiationID]&amp;Tabelle5[ActionType],Tabelle5[ActionType],,0))</f>
        <v>FinalAccept</v>
      </c>
      <c r="N13">
        <v>70</v>
      </c>
      <c r="O13">
        <v>2039</v>
      </c>
      <c r="P13">
        <v>15</v>
      </c>
      <c r="Q13" s="3" t="s">
        <v>6341</v>
      </c>
    </row>
    <row r="14" ht="15" customHeight="1">
      <c r="A14" t="e">
        <f t="shared" ca="1" si="505"/>
        <v>#VALUE!</v>
      </c>
      <c r="B14" t="e">
        <f t="array" ref="B14" ca="1">_xlfn.XLOOKUP(Tabelle5[[#This Row],[ExperimentID]]&amp;Tabelle5[[#This Row],[NegotiationID]]&amp;Tabelle5[[#This Row],[MessageID]],ALL_IN_ONE[ExperimentID]&amp;ALL_IN_ONE[NegotiationID]&amp;ALL_IN_ONE[MessageID],ALL_IN_ONE[Gesamt_ID],,0)</f>
        <v>#VALUE!</v>
      </c>
      <c r="C14">
        <v>328</v>
      </c>
      <c r="D14" t="s">
        <v>1521</v>
      </c>
      <c r="E14">
        <v>34680</v>
      </c>
      <c r="F14">
        <v>317</v>
      </c>
      <c r="G14">
        <v>313</v>
      </c>
      <c r="H14" t="s">
        <v>31</v>
      </c>
      <c r="I14" t="str">
        <f t="array" ref="I14">IFERROR(_xlfn.XLOOKUP(Tabelle5[[#This Row],[NegotiationID]]&amp;"FinalAccept",Tabelle5[NegotiationID]&amp;Tabelle5[ActionType],Tabelle5[ActionType],,0),_xlfn.XLOOKUP(Tabelle5[[#This Row],[NegotiationID]]&amp;"FinalReject",Tabelle5[NegotiationID]&amp;Tabelle5[ActionType],Tabelle5[ActionType],,0))</f>
        <v>FinalAccept</v>
      </c>
      <c r="J14">
        <v>0.56599999999999995</v>
      </c>
      <c r="K14">
        <v>0.38179999999999997</v>
      </c>
      <c r="L14">
        <v>0.94779999999999998</v>
      </c>
      <c r="M14">
        <v>0.1842</v>
      </c>
      <c r="N14">
        <v>79</v>
      </c>
      <c r="O14">
        <v>2039</v>
      </c>
      <c r="P14">
        <v>15</v>
      </c>
      <c r="Q14" s="3" t="s">
        <v>1529</v>
      </c>
    </row>
    <row r="15" ht="15" customHeight="1">
      <c r="A15" t="e">
        <f t="shared" ca="1" si="505"/>
        <v>#VALUE!</v>
      </c>
      <c r="B15" t="e">
        <f t="array" ref="B15" ca="1">_xlfn.XLOOKUP(Tabelle5[[#This Row],[ExperimentID]]&amp;Tabelle5[[#This Row],[NegotiationID]]&amp;Tabelle5[[#This Row],[MessageID]],ALL_IN_ONE[ExperimentID]&amp;ALL_IN_ONE[NegotiationID]&amp;ALL_IN_ONE[MessageID],ALL_IN_ONE[Gesamt_ID],,0)</f>
        <v>#VALUE!</v>
      </c>
      <c r="C15">
        <v>328</v>
      </c>
      <c r="D15" t="s">
        <v>1521</v>
      </c>
      <c r="E15">
        <v>34690</v>
      </c>
      <c r="F15">
        <v>313</v>
      </c>
      <c r="G15">
        <v>317</v>
      </c>
      <c r="H15" t="s">
        <v>31</v>
      </c>
      <c r="I15" t="str">
        <f t="array" ref="I15">IFERROR(_xlfn.XLOOKUP(Tabelle5[[#This Row],[NegotiationID]]&amp;"FinalAccept",Tabelle5[NegotiationID]&amp;Tabelle5[ActionType],Tabelle5[ActionType],,0),_xlfn.XLOOKUP(Tabelle5[[#This Row],[NegotiationID]]&amp;"FinalReject",Tabelle5[NegotiationID]&amp;Tabelle5[ActionType],Tabelle5[ActionType],,0))</f>
        <v>FinalAccept</v>
      </c>
      <c r="J15">
        <v>0.54700000000000004</v>
      </c>
      <c r="K15">
        <v>0.53080000000000005</v>
      </c>
      <c r="L15">
        <v>1.0778000000000001</v>
      </c>
      <c r="M15">
        <v>0.016199999999999999</v>
      </c>
      <c r="N15">
        <v>189</v>
      </c>
      <c r="O15">
        <v>2039</v>
      </c>
      <c r="P15">
        <v>15</v>
      </c>
      <c r="Q15" s="3" t="s">
        <v>1530</v>
      </c>
    </row>
    <row r="16" ht="15" customHeight="1">
      <c r="A16" t="e">
        <f t="shared" ca="1" si="505"/>
        <v>#VALUE!</v>
      </c>
      <c r="B16" t="e">
        <f t="array" ref="B16" ca="1">_xlfn.XLOOKUP(Tabelle5[[#This Row],[ExperimentID]]&amp;Tabelle5[[#This Row],[NegotiationID]]&amp;Tabelle5[[#This Row],[MessageID]],ALL_IN_ONE[ExperimentID]&amp;ALL_IN_ONE[NegotiationID]&amp;ALL_IN_ONE[MessageID],ALL_IN_ONE[Gesamt_ID],,0)</f>
        <v>#VALUE!</v>
      </c>
      <c r="C16">
        <v>328</v>
      </c>
      <c r="D16" t="s">
        <v>1521</v>
      </c>
      <c r="E16">
        <v>34697</v>
      </c>
      <c r="F16">
        <v>317</v>
      </c>
      <c r="G16">
        <v>313</v>
      </c>
      <c r="H16" t="s">
        <v>20</v>
      </c>
      <c r="I16" t="str">
        <f t="array" ref="I16">IFERROR(_xlfn.XLOOKUP(Tabelle5[[#This Row],[NegotiationID]]&amp;"FinalAccept",Tabelle5[NegotiationID]&amp;Tabelle5[ActionType],Tabelle5[ActionType],,0),_xlfn.XLOOKUP(Tabelle5[[#This Row],[NegotiationID]]&amp;"FinalReject",Tabelle5[NegotiationID]&amp;Tabelle5[ActionType],Tabelle5[ActionType],,0))</f>
        <v>FinalAccept</v>
      </c>
      <c r="J16">
        <v>0.53080000000000005</v>
      </c>
      <c r="K16">
        <v>0.54700000000000004</v>
      </c>
      <c r="L16">
        <v>1.0778000000000001</v>
      </c>
      <c r="M16">
        <v>0.016199999999999999</v>
      </c>
      <c r="N16">
        <v>47</v>
      </c>
      <c r="O16">
        <v>2039</v>
      </c>
      <c r="P16">
        <v>15</v>
      </c>
      <c r="Q16" s="3" t="s">
        <v>1531</v>
      </c>
    </row>
    <row r="17" ht="14.5" hidden="1">
      <c r="A17" t="e">
        <f t="shared" ca="1" si="505"/>
        <v>#VALUE!</v>
      </c>
      <c r="B17" t="e">
        <f t="array" ref="B17" ca="1">_xlfn.XLOOKUP(Tabelle5[[#This Row],[ExperimentID]]&amp;Tabelle5[[#This Row],[NegotiationID]]&amp;Tabelle5[[#This Row],[MessageID]],ALL_IN_ONE[ExperimentID]&amp;ALL_IN_ONE[NegotiationID]&amp;ALL_IN_ONE[MessageID],ALL_IN_ONE[Gesamt_ID],,0)</f>
        <v>#VALUE!</v>
      </c>
      <c r="C17">
        <v>358</v>
      </c>
      <c r="D17" t="s">
        <v>1521</v>
      </c>
      <c r="E17">
        <v>359</v>
      </c>
      <c r="H17" t="s">
        <v>6019</v>
      </c>
      <c r="I17" t="str">
        <f t="array" ref="I17">IFERROR(_xlfn.XLOOKUP(Tabelle5[[#This Row],[NegotiationID]]&amp;"FinalAccept",Tabelle5[NegotiationID]&amp;Tabelle5[ActionType],Tabelle5[ActionType],,0),_xlfn.XLOOKUP(Tabelle5[[#This Row],[NegotiationID]]&amp;"FinalReject",Tabelle5[NegotiationID]&amp;Tabelle5[ActionType],Tabelle5[ActionType],,0))</f>
        <v>FinalReject</v>
      </c>
      <c r="M17">
        <v>21</v>
      </c>
      <c r="O17">
        <v>2633</v>
      </c>
      <c r="P17">
        <v>14</v>
      </c>
      <c r="Q17" t="s">
        <v>6337</v>
      </c>
    </row>
    <row r="18" ht="15" customHeight="1">
      <c r="A18" t="e">
        <f t="shared" ca="1" si="505"/>
        <v>#VALUE!</v>
      </c>
      <c r="B18" t="e">
        <f t="array" ref="B18" ca="1">_xlfn.XLOOKUP(Tabelle5[[#This Row],[ExperimentID]]&amp;Tabelle5[[#This Row],[NegotiationID]]&amp;Tabelle5[[#This Row],[MessageID]],ALL_IN_ONE[ExperimentID]&amp;ALL_IN_ONE[NegotiationID]&amp;ALL_IN_ONE[MessageID],ALL_IN_ONE[Gesamt_ID],,0)</f>
        <v>#VALUE!</v>
      </c>
      <c r="C18">
        <v>358</v>
      </c>
      <c r="D18" t="s">
        <v>1521</v>
      </c>
      <c r="E18">
        <v>30541</v>
      </c>
      <c r="F18">
        <v>343</v>
      </c>
      <c r="G18">
        <v>347</v>
      </c>
      <c r="H18" t="s">
        <v>158</v>
      </c>
      <c r="I18" t="str">
        <f t="array" ref="I18">IFERROR(_xlfn.XLOOKUP(Tabelle5[[#This Row],[NegotiationID]]&amp;"FinalAccept",Tabelle5[NegotiationID]&amp;Tabelle5[ActionType],Tabelle5[ActionType],,0),_xlfn.XLOOKUP(Tabelle5[[#This Row],[NegotiationID]]&amp;"FinalReject",Tabelle5[NegotiationID]&amp;Tabelle5[ActionType],Tabelle5[ActionType],,0))</f>
        <v>FinalReject</v>
      </c>
      <c r="J18">
        <v>1</v>
      </c>
      <c r="K18">
        <v>1</v>
      </c>
      <c r="L18">
        <v>2</v>
      </c>
      <c r="M18">
        <v>0</v>
      </c>
      <c r="N18">
        <v>42</v>
      </c>
      <c r="O18">
        <v>2633</v>
      </c>
      <c r="P18">
        <v>14</v>
      </c>
      <c r="Q18" s="3" t="s">
        <v>1532</v>
      </c>
    </row>
    <row r="19" ht="15" customHeight="1">
      <c r="A19" t="e">
        <f t="shared" ca="1" si="505"/>
        <v>#VALUE!</v>
      </c>
      <c r="B19" t="e">
        <f t="array" ref="B19" ca="1">_xlfn.XLOOKUP(Tabelle5[[#This Row],[ExperimentID]]&amp;Tabelle5[[#This Row],[NegotiationID]]&amp;Tabelle5[[#This Row],[MessageID]],ALL_IN_ONE[ExperimentID]&amp;ALL_IN_ONE[NegotiationID]&amp;ALL_IN_ONE[MessageID],ALL_IN_ONE[Gesamt_ID],,0)</f>
        <v>#VALUE!</v>
      </c>
      <c r="C19">
        <v>358</v>
      </c>
      <c r="D19" t="s">
        <v>1521</v>
      </c>
      <c r="E19">
        <v>33025</v>
      </c>
      <c r="F19">
        <v>347</v>
      </c>
      <c r="G19">
        <v>343</v>
      </c>
      <c r="H19" t="s">
        <v>31</v>
      </c>
      <c r="I19" t="str">
        <f t="array" ref="I19">IFERROR(_xlfn.XLOOKUP(Tabelle5[[#This Row],[NegotiationID]]&amp;"FinalAccept",Tabelle5[NegotiationID]&amp;Tabelle5[ActionType],Tabelle5[ActionType],,0),_xlfn.XLOOKUP(Tabelle5[[#This Row],[NegotiationID]]&amp;"FinalReject",Tabelle5[NegotiationID]&amp;Tabelle5[ActionType],Tabelle5[ActionType],,0))</f>
        <v>FinalReject</v>
      </c>
      <c r="J19">
        <v>1</v>
      </c>
      <c r="K19">
        <v>0.12540000000000001</v>
      </c>
      <c r="L19">
        <v>1.1254</v>
      </c>
      <c r="M19">
        <v>0.87460000000000004</v>
      </c>
      <c r="N19">
        <v>226</v>
      </c>
      <c r="O19">
        <v>2633</v>
      </c>
      <c r="P19">
        <v>14</v>
      </c>
      <c r="Q19" s="3" t="s">
        <v>1533</v>
      </c>
    </row>
    <row r="20" ht="15" customHeight="1">
      <c r="A20" t="e">
        <f t="shared" ca="1" si="505"/>
        <v>#VALUE!</v>
      </c>
      <c r="B20" t="e">
        <f t="array" ref="B20" ca="1">_xlfn.XLOOKUP(Tabelle5[[#This Row],[ExperimentID]]&amp;Tabelle5[[#This Row],[NegotiationID]]&amp;Tabelle5[[#This Row],[MessageID]],ALL_IN_ONE[ExperimentID]&amp;ALL_IN_ONE[NegotiationID]&amp;ALL_IN_ONE[MessageID],ALL_IN_ONE[Gesamt_ID],,0)</f>
        <v>#VALUE!</v>
      </c>
      <c r="C20">
        <v>358</v>
      </c>
      <c r="D20" t="s">
        <v>1521</v>
      </c>
      <c r="E20">
        <v>33239</v>
      </c>
      <c r="F20">
        <v>343</v>
      </c>
      <c r="G20">
        <v>347</v>
      </c>
      <c r="H20" t="s">
        <v>31</v>
      </c>
      <c r="I20" t="str">
        <f t="array" ref="I20">IFERROR(_xlfn.XLOOKUP(Tabelle5[[#This Row],[NegotiationID]]&amp;"FinalAccept",Tabelle5[NegotiationID]&amp;Tabelle5[ActionType],Tabelle5[ActionType],,0),_xlfn.XLOOKUP(Tabelle5[[#This Row],[NegotiationID]]&amp;"FinalReject",Tabelle5[NegotiationID]&amp;Tabelle5[ActionType],Tabelle5[ActionType],,0))</f>
        <v>FinalReject</v>
      </c>
      <c r="J20">
        <v>0.89019999999999999</v>
      </c>
      <c r="K20">
        <v>0.078</v>
      </c>
      <c r="L20">
        <v>0.96819999999999995</v>
      </c>
      <c r="M20">
        <v>0.81220000000000003</v>
      </c>
      <c r="N20">
        <v>493</v>
      </c>
      <c r="O20">
        <v>2633</v>
      </c>
      <c r="P20">
        <v>14</v>
      </c>
      <c r="Q20" s="3" t="s">
        <v>1534</v>
      </c>
    </row>
    <row r="21" ht="15" customHeight="1">
      <c r="A21" t="e">
        <f t="shared" ca="1" si="505"/>
        <v>#VALUE!</v>
      </c>
      <c r="B21" t="e">
        <f t="array" ref="B21" ca="1">_xlfn.XLOOKUP(Tabelle5[[#This Row],[ExperimentID]]&amp;Tabelle5[[#This Row],[NegotiationID]]&amp;Tabelle5[[#This Row],[MessageID]],ALL_IN_ONE[ExperimentID]&amp;ALL_IN_ONE[NegotiationID]&amp;ALL_IN_ONE[MessageID],ALL_IN_ONE[Gesamt_ID],,0)</f>
        <v>#VALUE!</v>
      </c>
      <c r="C21">
        <v>358</v>
      </c>
      <c r="D21" t="s">
        <v>1521</v>
      </c>
      <c r="E21">
        <v>33408</v>
      </c>
      <c r="F21">
        <v>347</v>
      </c>
      <c r="G21">
        <v>343</v>
      </c>
      <c r="H21" t="s">
        <v>31</v>
      </c>
      <c r="I21" t="str">
        <f t="array" ref="I21">IFERROR(_xlfn.XLOOKUP(Tabelle5[[#This Row],[NegotiationID]]&amp;"FinalAccept",Tabelle5[NegotiationID]&amp;Tabelle5[ActionType],Tabelle5[ActionType],,0),_xlfn.XLOOKUP(Tabelle5[[#This Row],[NegotiationID]]&amp;"FinalReject",Tabelle5[NegotiationID]&amp;Tabelle5[ActionType],Tabelle5[ActionType],,0))</f>
        <v>FinalReject</v>
      </c>
      <c r="J21">
        <v>0.76160000000000005</v>
      </c>
      <c r="K21">
        <v>0.21879999999999999</v>
      </c>
      <c r="L21">
        <v>0.98040000000000005</v>
      </c>
      <c r="M21">
        <v>0.54279999999999995</v>
      </c>
      <c r="N21">
        <v>222</v>
      </c>
      <c r="O21">
        <v>2633</v>
      </c>
      <c r="P21">
        <v>14</v>
      </c>
      <c r="Q21" s="3" t="s">
        <v>1535</v>
      </c>
    </row>
    <row r="22" ht="15" customHeight="1">
      <c r="A22" t="e">
        <f t="shared" ca="1" si="505"/>
        <v>#VALUE!</v>
      </c>
      <c r="B22" t="e">
        <f t="array" ref="B22" ca="1">_xlfn.XLOOKUP(Tabelle5[[#This Row],[ExperimentID]]&amp;Tabelle5[[#This Row],[NegotiationID]]&amp;Tabelle5[[#This Row],[MessageID]],ALL_IN_ONE[ExperimentID]&amp;ALL_IN_ONE[NegotiationID]&amp;ALL_IN_ONE[MessageID],ALL_IN_ONE[Gesamt_ID],,0)</f>
        <v>#VALUE!</v>
      </c>
      <c r="C22">
        <v>358</v>
      </c>
      <c r="D22" t="s">
        <v>1521</v>
      </c>
      <c r="E22">
        <v>33521</v>
      </c>
      <c r="F22">
        <v>343</v>
      </c>
      <c r="G22">
        <v>347</v>
      </c>
      <c r="H22" t="s">
        <v>31</v>
      </c>
      <c r="I22" t="str">
        <f t="array" ref="I22">IFERROR(_xlfn.XLOOKUP(Tabelle5[[#This Row],[NegotiationID]]&amp;"FinalAccept",Tabelle5[NegotiationID]&amp;Tabelle5[ActionType],Tabelle5[ActionType],,0),_xlfn.XLOOKUP(Tabelle5[[#This Row],[NegotiationID]]&amp;"FinalReject",Tabelle5[NegotiationID]&amp;Tabelle5[ActionType],Tabelle5[ActionType],,0))</f>
        <v>FinalReject</v>
      </c>
      <c r="J22">
        <v>0.84019999999999995</v>
      </c>
      <c r="K22">
        <v>0.25879999999999997</v>
      </c>
      <c r="L22">
        <v>1.099</v>
      </c>
      <c r="M22">
        <v>0.58140000000000003</v>
      </c>
      <c r="N22">
        <v>384</v>
      </c>
      <c r="O22">
        <v>2633</v>
      </c>
      <c r="P22">
        <v>14</v>
      </c>
      <c r="Q22" s="3" t="s">
        <v>1536</v>
      </c>
    </row>
    <row r="23" ht="15" customHeight="1">
      <c r="A23" t="e">
        <f t="shared" ca="1" si="505"/>
        <v>#VALUE!</v>
      </c>
      <c r="B23" t="e">
        <f t="array" ref="B23" ca="1">_xlfn.XLOOKUP(Tabelle5[[#This Row],[ExperimentID]]&amp;Tabelle5[[#This Row],[NegotiationID]]&amp;Tabelle5[[#This Row],[MessageID]],ALL_IN_ONE[ExperimentID]&amp;ALL_IN_ONE[NegotiationID]&amp;ALL_IN_ONE[MessageID],ALL_IN_ONE[Gesamt_ID],,0)</f>
        <v>#VALUE!</v>
      </c>
      <c r="C23">
        <v>358</v>
      </c>
      <c r="D23" t="s">
        <v>1521</v>
      </c>
      <c r="E23">
        <v>33535</v>
      </c>
      <c r="F23">
        <v>347</v>
      </c>
      <c r="G23">
        <v>343</v>
      </c>
      <c r="H23" t="s">
        <v>31</v>
      </c>
      <c r="I23" t="str">
        <f t="array" ref="I23">IFERROR(_xlfn.XLOOKUP(Tabelle5[[#This Row],[NegotiationID]]&amp;"FinalAccept",Tabelle5[NegotiationID]&amp;Tabelle5[ActionType],Tabelle5[ActionType],,0),_xlfn.XLOOKUP(Tabelle5[[#This Row],[NegotiationID]]&amp;"FinalReject",Tabelle5[NegotiationID]&amp;Tabelle5[ActionType],Tabelle5[ActionType],,0))</f>
        <v>FinalReject</v>
      </c>
      <c r="J23">
        <v>0.73999999999999999</v>
      </c>
      <c r="K23">
        <v>0.25380000000000003</v>
      </c>
      <c r="L23">
        <v>0.99380000000000002</v>
      </c>
      <c r="M23">
        <v>0.48620000000000002</v>
      </c>
      <c r="N23">
        <v>250</v>
      </c>
      <c r="O23">
        <v>2633</v>
      </c>
      <c r="P23">
        <v>14</v>
      </c>
      <c r="Q23" s="3" t="s">
        <v>1537</v>
      </c>
    </row>
    <row r="24" ht="116" hidden="1">
      <c r="A24" t="e">
        <f t="shared" ca="1" si="505"/>
        <v>#VALUE!</v>
      </c>
      <c r="B24" t="e">
        <f t="array" ref="B24" ca="1">_xlfn.XLOOKUP(Tabelle5[[#This Row],[ExperimentID]]&amp;Tabelle5[[#This Row],[NegotiationID]]&amp;Tabelle5[[#This Row],[MessageID]],ALL_IN_ONE[ExperimentID]&amp;ALL_IN_ONE[NegotiationID]&amp;ALL_IN_ONE[MessageID],ALL_IN_ONE[Gesamt_ID],,0)</f>
        <v>#VALUE!</v>
      </c>
      <c r="C24">
        <v>358</v>
      </c>
      <c r="D24" t="s">
        <v>1521</v>
      </c>
      <c r="E24">
        <v>33963</v>
      </c>
      <c r="F24">
        <v>343</v>
      </c>
      <c r="G24">
        <v>347</v>
      </c>
      <c r="H24" t="s">
        <v>22</v>
      </c>
      <c r="I24" t="str">
        <f t="array" ref="I24">IFERROR(_xlfn.XLOOKUP(Tabelle5[[#This Row],[NegotiationID]]&amp;"FinalAccept",Tabelle5[NegotiationID]&amp;Tabelle5[ActionType],Tabelle5[ActionType],,0),_xlfn.XLOOKUP(Tabelle5[[#This Row],[NegotiationID]]&amp;"FinalReject",Tabelle5[NegotiationID]&amp;Tabelle5[ActionType],Tabelle5[ActionType],,0))</f>
        <v>FinalReject</v>
      </c>
      <c r="N24">
        <v>67</v>
      </c>
      <c r="O24">
        <v>2633</v>
      </c>
      <c r="P24">
        <v>14</v>
      </c>
      <c r="Q24" s="3" t="s">
        <v>6342</v>
      </c>
    </row>
    <row r="25" ht="130.5" hidden="1">
      <c r="A25" t="e">
        <f t="shared" ca="1" si="505"/>
        <v>#VALUE!</v>
      </c>
      <c r="B25" t="e">
        <f t="array" ref="B25" ca="1">_xlfn.XLOOKUP(Tabelle5[[#This Row],[ExperimentID]]&amp;Tabelle5[[#This Row],[NegotiationID]]&amp;Tabelle5[[#This Row],[MessageID]],ALL_IN_ONE[ExperimentID]&amp;ALL_IN_ONE[NegotiationID]&amp;ALL_IN_ONE[MessageID],ALL_IN_ONE[Gesamt_ID],,0)</f>
        <v>#VALUE!</v>
      </c>
      <c r="C25">
        <v>358</v>
      </c>
      <c r="D25" t="s">
        <v>1521</v>
      </c>
      <c r="E25">
        <v>34016</v>
      </c>
      <c r="F25">
        <v>347</v>
      </c>
      <c r="G25">
        <v>343</v>
      </c>
      <c r="H25" t="s">
        <v>24</v>
      </c>
      <c r="I25" t="str">
        <f t="array" ref="I25">IFERROR(_xlfn.XLOOKUP(Tabelle5[[#This Row],[NegotiationID]]&amp;"FinalAccept",Tabelle5[NegotiationID]&amp;Tabelle5[ActionType],Tabelle5[ActionType],,0),_xlfn.XLOOKUP(Tabelle5[[#This Row],[NegotiationID]]&amp;"FinalReject",Tabelle5[NegotiationID]&amp;Tabelle5[ActionType],Tabelle5[ActionType],,0))</f>
        <v>FinalReject</v>
      </c>
      <c r="N25">
        <v>220</v>
      </c>
      <c r="O25">
        <v>2633</v>
      </c>
      <c r="P25">
        <v>14</v>
      </c>
      <c r="Q25" s="3" t="s">
        <v>6343</v>
      </c>
    </row>
    <row r="26" ht="159.5" hidden="1">
      <c r="A26" t="e">
        <f t="shared" ca="1" si="505"/>
        <v>#VALUE!</v>
      </c>
      <c r="B26" t="e">
        <f t="array" ref="B26" ca="1">_xlfn.XLOOKUP(Tabelle5[[#This Row],[ExperimentID]]&amp;Tabelle5[[#This Row],[NegotiationID]]&amp;Tabelle5[[#This Row],[MessageID]],ALL_IN_ONE[ExperimentID]&amp;ALL_IN_ONE[NegotiationID]&amp;ALL_IN_ONE[MessageID],ALL_IN_ONE[Gesamt_ID],,0)</f>
        <v>#VALUE!</v>
      </c>
      <c r="C26">
        <v>358</v>
      </c>
      <c r="D26" t="s">
        <v>1521</v>
      </c>
      <c r="E26">
        <v>34048</v>
      </c>
      <c r="F26">
        <v>343</v>
      </c>
      <c r="G26">
        <v>347</v>
      </c>
      <c r="H26" t="s">
        <v>22</v>
      </c>
      <c r="I26" t="str">
        <f t="array" ref="I26">IFERROR(_xlfn.XLOOKUP(Tabelle5[[#This Row],[NegotiationID]]&amp;"FinalAccept",Tabelle5[NegotiationID]&amp;Tabelle5[ActionType],Tabelle5[ActionType],,0),_xlfn.XLOOKUP(Tabelle5[[#This Row],[NegotiationID]]&amp;"FinalReject",Tabelle5[NegotiationID]&amp;Tabelle5[ActionType],Tabelle5[ActionType],,0))</f>
        <v>FinalReject</v>
      </c>
      <c r="N26">
        <v>178</v>
      </c>
      <c r="O26">
        <v>2633</v>
      </c>
      <c r="P26">
        <v>14</v>
      </c>
      <c r="Q26" s="3" t="s">
        <v>6344</v>
      </c>
    </row>
    <row r="27" ht="15" customHeight="1">
      <c r="A27" t="e">
        <f t="shared" ca="1" si="505"/>
        <v>#VALUE!</v>
      </c>
      <c r="B27" t="e">
        <f t="array" ref="B27" ca="1">_xlfn.XLOOKUP(Tabelle5[[#This Row],[ExperimentID]]&amp;Tabelle5[[#This Row],[NegotiationID]]&amp;Tabelle5[[#This Row],[MessageID]],ALL_IN_ONE[ExperimentID]&amp;ALL_IN_ONE[NegotiationID]&amp;ALL_IN_ONE[MessageID],ALL_IN_ONE[Gesamt_ID],,0)</f>
        <v>#VALUE!</v>
      </c>
      <c r="C27">
        <v>358</v>
      </c>
      <c r="D27" t="s">
        <v>1521</v>
      </c>
      <c r="E27">
        <v>34063</v>
      </c>
      <c r="F27">
        <v>347</v>
      </c>
      <c r="G27">
        <v>343</v>
      </c>
      <c r="H27" t="s">
        <v>31</v>
      </c>
      <c r="I27" t="str">
        <f t="array" ref="I27">IFERROR(_xlfn.XLOOKUP(Tabelle5[[#This Row],[NegotiationID]]&amp;"FinalAccept",Tabelle5[NegotiationID]&amp;Tabelle5[ActionType],Tabelle5[ActionType],,0),_xlfn.XLOOKUP(Tabelle5[[#This Row],[NegotiationID]]&amp;"FinalReject",Tabelle5[NegotiationID]&amp;Tabelle5[ActionType],Tabelle5[ActionType],,0))</f>
        <v>FinalReject</v>
      </c>
      <c r="J27">
        <v>0.66859999999999997</v>
      </c>
      <c r="K27">
        <v>0.3614</v>
      </c>
      <c r="L27">
        <v>1.03</v>
      </c>
      <c r="M27">
        <v>0.30719999999999997</v>
      </c>
      <c r="N27">
        <v>184</v>
      </c>
      <c r="O27">
        <v>2633</v>
      </c>
      <c r="P27">
        <v>14</v>
      </c>
      <c r="Q27" s="3" t="s">
        <v>1538</v>
      </c>
    </row>
    <row r="28" ht="15" customHeight="1">
      <c r="A28" t="e">
        <f t="shared" ca="1" si="505"/>
        <v>#VALUE!</v>
      </c>
      <c r="B28" t="e">
        <f t="array" ref="B28" ca="1">_xlfn.XLOOKUP(Tabelle5[[#This Row],[ExperimentID]]&amp;Tabelle5[[#This Row],[NegotiationID]]&amp;Tabelle5[[#This Row],[MessageID]],ALL_IN_ONE[ExperimentID]&amp;ALL_IN_ONE[NegotiationID]&amp;ALL_IN_ONE[MessageID],ALL_IN_ONE[Gesamt_ID],,0)</f>
        <v>#VALUE!</v>
      </c>
      <c r="C28">
        <v>358</v>
      </c>
      <c r="D28" t="s">
        <v>1521</v>
      </c>
      <c r="E28">
        <v>34081</v>
      </c>
      <c r="F28">
        <v>343</v>
      </c>
      <c r="G28">
        <v>347</v>
      </c>
      <c r="H28" t="s">
        <v>31</v>
      </c>
      <c r="I28" t="str">
        <f t="array" ref="I28">IFERROR(_xlfn.XLOOKUP(Tabelle5[[#This Row],[NegotiationID]]&amp;"FinalAccept",Tabelle5[NegotiationID]&amp;Tabelle5[ActionType],Tabelle5[ActionType],,0),_xlfn.XLOOKUP(Tabelle5[[#This Row],[NegotiationID]]&amp;"FinalReject",Tabelle5[NegotiationID]&amp;Tabelle5[ActionType],Tabelle5[ActionType],,0))</f>
        <v>FinalReject</v>
      </c>
      <c r="J28">
        <v>0.70679999999999998</v>
      </c>
      <c r="K28">
        <v>0.38040000000000002</v>
      </c>
      <c r="L28">
        <v>1.0871999999999999</v>
      </c>
      <c r="M28">
        <v>0.32640000000000002</v>
      </c>
      <c r="N28">
        <v>128</v>
      </c>
      <c r="O28">
        <v>2633</v>
      </c>
      <c r="P28">
        <v>14</v>
      </c>
      <c r="Q28" s="3" t="s">
        <v>1539</v>
      </c>
    </row>
    <row r="29" ht="15" customHeight="1">
      <c r="A29" t="e">
        <f t="shared" ca="1" si="505"/>
        <v>#VALUE!</v>
      </c>
      <c r="B29" t="e">
        <f t="array" ref="B29" ca="1">_xlfn.XLOOKUP(Tabelle5[[#This Row],[ExperimentID]]&amp;Tabelle5[[#This Row],[NegotiationID]]&amp;Tabelle5[[#This Row],[MessageID]],ALL_IN_ONE[ExperimentID]&amp;ALL_IN_ONE[NegotiationID]&amp;ALL_IN_ONE[MessageID],ALL_IN_ONE[Gesamt_ID],,0)</f>
        <v>#VALUE!</v>
      </c>
      <c r="C29">
        <v>358</v>
      </c>
      <c r="D29" t="s">
        <v>1521</v>
      </c>
      <c r="E29">
        <v>34382</v>
      </c>
      <c r="F29">
        <v>347</v>
      </c>
      <c r="G29">
        <v>343</v>
      </c>
      <c r="H29" t="s">
        <v>31</v>
      </c>
      <c r="I29" t="str">
        <f t="array" ref="I29">IFERROR(_xlfn.XLOOKUP(Tabelle5[[#This Row],[NegotiationID]]&amp;"FinalAccept",Tabelle5[NegotiationID]&amp;Tabelle5[ActionType],Tabelle5[ActionType],,0),_xlfn.XLOOKUP(Tabelle5[[#This Row],[NegotiationID]]&amp;"FinalReject",Tabelle5[NegotiationID]&amp;Tabelle5[ActionType],Tabelle5[ActionType],,0))</f>
        <v>FinalReject</v>
      </c>
      <c r="J29">
        <v>0.61040000000000005</v>
      </c>
      <c r="K29">
        <v>0.50839999999999996</v>
      </c>
      <c r="L29">
        <v>1.1188</v>
      </c>
      <c r="M29">
        <v>0.10199999999999999</v>
      </c>
      <c r="N29">
        <v>112</v>
      </c>
      <c r="O29">
        <v>2633</v>
      </c>
      <c r="P29">
        <v>14</v>
      </c>
      <c r="Q29" s="3" t="s">
        <v>1540</v>
      </c>
    </row>
    <row r="30" ht="15" customHeight="1">
      <c r="A30" t="e">
        <f t="shared" ca="1" si="505"/>
        <v>#VALUE!</v>
      </c>
      <c r="B30" t="e">
        <f t="array" ref="B30" ca="1">_xlfn.XLOOKUP(Tabelle5[[#This Row],[ExperimentID]]&amp;Tabelle5[[#This Row],[NegotiationID]]&amp;Tabelle5[[#This Row],[MessageID]],ALL_IN_ONE[ExperimentID]&amp;ALL_IN_ONE[NegotiationID]&amp;ALL_IN_ONE[MessageID],ALL_IN_ONE[Gesamt_ID],,0)</f>
        <v>#VALUE!</v>
      </c>
      <c r="C30">
        <v>358</v>
      </c>
      <c r="D30" t="s">
        <v>1521</v>
      </c>
      <c r="E30">
        <v>34498</v>
      </c>
      <c r="F30">
        <v>343</v>
      </c>
      <c r="G30">
        <v>347</v>
      </c>
      <c r="H30" t="s">
        <v>40</v>
      </c>
      <c r="I30" t="str">
        <f t="array" ref="I30">IFERROR(_xlfn.XLOOKUP(Tabelle5[[#This Row],[NegotiationID]]&amp;"FinalAccept",Tabelle5[NegotiationID]&amp;Tabelle5[ActionType],Tabelle5[ActionType],,0),_xlfn.XLOOKUP(Tabelle5[[#This Row],[NegotiationID]]&amp;"FinalReject",Tabelle5[NegotiationID]&amp;Tabelle5[ActionType],Tabelle5[ActionType],,0))</f>
        <v>FinalReject</v>
      </c>
      <c r="J30">
        <v>0.50839999999999996</v>
      </c>
      <c r="K30">
        <v>0.61040000000000005</v>
      </c>
      <c r="L30">
        <v>1.1188</v>
      </c>
      <c r="M30">
        <v>0.10199999999999999</v>
      </c>
      <c r="N30">
        <v>106</v>
      </c>
      <c r="O30">
        <v>2633</v>
      </c>
      <c r="P30">
        <v>14</v>
      </c>
      <c r="Q30" s="3" t="s">
        <v>1541</v>
      </c>
    </row>
    <row r="31" ht="14.5" hidden="1">
      <c r="A31" t="e">
        <f t="shared" ca="1" si="505"/>
        <v>#VALUE!</v>
      </c>
      <c r="B31" t="e">
        <f t="array" ref="B31" ca="1">_xlfn.XLOOKUP(Tabelle5[[#This Row],[ExperimentID]]&amp;Tabelle5[[#This Row],[NegotiationID]]&amp;Tabelle5[[#This Row],[MessageID]],ALL_IN_ONE[ExperimentID]&amp;ALL_IN_ONE[NegotiationID]&amp;ALL_IN_ONE[MessageID],ALL_IN_ONE[Gesamt_ID],,0)</f>
        <v>#VALUE!</v>
      </c>
      <c r="C31">
        <v>388</v>
      </c>
      <c r="D31" t="s">
        <v>1521</v>
      </c>
      <c r="E31">
        <v>389</v>
      </c>
      <c r="H31" t="s">
        <v>6019</v>
      </c>
      <c r="I31" t="str">
        <f t="array" ref="I31">IFERROR(_xlfn.XLOOKUP(Tabelle5[[#This Row],[NegotiationID]]&amp;"FinalAccept",Tabelle5[NegotiationID]&amp;Tabelle5[ActionType],Tabelle5[ActionType],,0),_xlfn.XLOOKUP(Tabelle5[[#This Row],[NegotiationID]]&amp;"FinalReject",Tabelle5[NegotiationID]&amp;Tabelle5[ActionType],Tabelle5[ActionType],,0))</f>
        <v>FinalAccept</v>
      </c>
      <c r="M31">
        <v>21</v>
      </c>
      <c r="O31">
        <v>2051</v>
      </c>
      <c r="P31">
        <v>14</v>
      </c>
      <c r="Q31" t="s">
        <v>6337</v>
      </c>
    </row>
    <row r="32" ht="15" customHeight="1">
      <c r="A32" t="e">
        <f t="shared" ca="1" si="505"/>
        <v>#VALUE!</v>
      </c>
      <c r="B32" t="e">
        <f t="array" ref="B32" ca="1">_xlfn.XLOOKUP(Tabelle5[[#This Row],[ExperimentID]]&amp;Tabelle5[[#This Row],[NegotiationID]]&amp;Tabelle5[[#This Row],[MessageID]],ALL_IN_ONE[ExperimentID]&amp;ALL_IN_ONE[NegotiationID]&amp;ALL_IN_ONE[MessageID],ALL_IN_ONE[Gesamt_ID],,0)</f>
        <v>#VALUE!</v>
      </c>
      <c r="C32">
        <v>388</v>
      </c>
      <c r="D32" t="s">
        <v>1521</v>
      </c>
      <c r="E32">
        <v>30897</v>
      </c>
      <c r="F32">
        <v>373</v>
      </c>
      <c r="G32">
        <v>377</v>
      </c>
      <c r="H32" t="s">
        <v>19</v>
      </c>
      <c r="I32" t="str">
        <f t="array" ref="I32">IFERROR(_xlfn.XLOOKUP(Tabelle5[[#This Row],[NegotiationID]]&amp;"FinalAccept",Tabelle5[NegotiationID]&amp;Tabelle5[ActionType],Tabelle5[ActionType],,0),_xlfn.XLOOKUP(Tabelle5[[#This Row],[NegotiationID]]&amp;"FinalReject",Tabelle5[NegotiationID]&amp;Tabelle5[ActionType],Tabelle5[ActionType],,0))</f>
        <v>FinalAccept</v>
      </c>
      <c r="J32">
        <v>0.89600000000000002</v>
      </c>
      <c r="K32">
        <v>0.1552</v>
      </c>
      <c r="L32">
        <v>1.0511999999999999</v>
      </c>
      <c r="M32">
        <v>0.74080000000000001</v>
      </c>
      <c r="N32">
        <v>209</v>
      </c>
      <c r="O32">
        <v>2051</v>
      </c>
      <c r="P32">
        <v>14</v>
      </c>
      <c r="Q32" s="3" t="s">
        <v>1542</v>
      </c>
    </row>
    <row r="33" ht="15" customHeight="1">
      <c r="A33" t="e">
        <f t="shared" ca="1" si="505"/>
        <v>#VALUE!</v>
      </c>
      <c r="B33" t="e">
        <f t="array" ref="B33" ca="1">_xlfn.XLOOKUP(Tabelle5[[#This Row],[ExperimentID]]&amp;Tabelle5[[#This Row],[NegotiationID]]&amp;Tabelle5[[#This Row],[MessageID]],ALL_IN_ONE[ExperimentID]&amp;ALL_IN_ONE[NegotiationID]&amp;ALL_IN_ONE[MessageID],ALL_IN_ONE[Gesamt_ID],,0)</f>
        <v>#VALUE!</v>
      </c>
      <c r="C33">
        <v>388</v>
      </c>
      <c r="D33" t="s">
        <v>1521</v>
      </c>
      <c r="E33">
        <v>31103</v>
      </c>
      <c r="F33">
        <v>377</v>
      </c>
      <c r="G33">
        <v>373</v>
      </c>
      <c r="H33" t="s">
        <v>31</v>
      </c>
      <c r="I33" t="str">
        <f t="array" ref="I33">IFERROR(_xlfn.XLOOKUP(Tabelle5[[#This Row],[NegotiationID]]&amp;"FinalAccept",Tabelle5[NegotiationID]&amp;Tabelle5[ActionType],Tabelle5[ActionType],,0),_xlfn.XLOOKUP(Tabelle5[[#This Row],[NegotiationID]]&amp;"FinalReject",Tabelle5[NegotiationID]&amp;Tabelle5[ActionType],Tabelle5[ActionType],,0))</f>
        <v>FinalAccept</v>
      </c>
      <c r="J33">
        <v>0.89759999999999995</v>
      </c>
      <c r="K33">
        <v>0.073200000000000001</v>
      </c>
      <c r="L33">
        <v>0.9708</v>
      </c>
      <c r="M33">
        <v>0.82440000000000002</v>
      </c>
      <c r="N33">
        <v>184</v>
      </c>
      <c r="O33">
        <v>2051</v>
      </c>
      <c r="P33">
        <v>14</v>
      </c>
      <c r="Q33" s="3" t="s">
        <v>1543</v>
      </c>
    </row>
    <row r="34" ht="15" customHeight="1">
      <c r="A34" t="e">
        <f t="shared" ca="1" si="505"/>
        <v>#VALUE!</v>
      </c>
      <c r="B34" t="e">
        <f t="array" ref="B34" ca="1">_xlfn.XLOOKUP(Tabelle5[[#This Row],[ExperimentID]]&amp;Tabelle5[[#This Row],[NegotiationID]]&amp;Tabelle5[[#This Row],[MessageID]],ALL_IN_ONE[ExperimentID]&amp;ALL_IN_ONE[NegotiationID]&amp;ALL_IN_ONE[MessageID],ALL_IN_ONE[Gesamt_ID],,0)</f>
        <v>#VALUE!</v>
      </c>
      <c r="C34">
        <v>388</v>
      </c>
      <c r="D34" t="s">
        <v>1521</v>
      </c>
      <c r="E34">
        <v>31125</v>
      </c>
      <c r="F34">
        <v>373</v>
      </c>
      <c r="G34">
        <v>377</v>
      </c>
      <c r="H34" t="s">
        <v>31</v>
      </c>
      <c r="I34" t="str">
        <f t="array" ref="I34">IFERROR(_xlfn.XLOOKUP(Tabelle5[[#This Row],[NegotiationID]]&amp;"FinalAccept",Tabelle5[NegotiationID]&amp;Tabelle5[ActionType],Tabelle5[ActionType],,0),_xlfn.XLOOKUP(Tabelle5[[#This Row],[NegotiationID]]&amp;"FinalReject",Tabelle5[NegotiationID]&amp;Tabelle5[ActionType],Tabelle5[ActionType],,0))</f>
        <v>FinalAccept</v>
      </c>
      <c r="J34">
        <v>0.74460000000000004</v>
      </c>
      <c r="K34">
        <v>0.214</v>
      </c>
      <c r="L34">
        <v>0.95860000000000001</v>
      </c>
      <c r="M34">
        <v>0.53059999999999996</v>
      </c>
      <c r="N34">
        <v>274</v>
      </c>
      <c r="O34">
        <v>2051</v>
      </c>
      <c r="P34">
        <v>14</v>
      </c>
      <c r="Q34" s="3" t="s">
        <v>1544</v>
      </c>
    </row>
    <row r="35" ht="15" customHeight="1">
      <c r="A35" t="e">
        <f t="shared" ca="1" si="505"/>
        <v>#VALUE!</v>
      </c>
      <c r="B35" t="e">
        <f t="array" ref="B35" ca="1">_xlfn.XLOOKUP(Tabelle5[[#This Row],[ExperimentID]]&amp;Tabelle5[[#This Row],[NegotiationID]]&amp;Tabelle5[[#This Row],[MessageID]],ALL_IN_ONE[ExperimentID]&amp;ALL_IN_ONE[NegotiationID]&amp;ALL_IN_ONE[MessageID],ALL_IN_ONE[Gesamt_ID],,0)</f>
        <v>#VALUE!</v>
      </c>
      <c r="C35">
        <v>388</v>
      </c>
      <c r="D35" t="s">
        <v>1521</v>
      </c>
      <c r="E35">
        <v>31128</v>
      </c>
      <c r="F35">
        <v>377</v>
      </c>
      <c r="G35">
        <v>373</v>
      </c>
      <c r="H35" t="s">
        <v>31</v>
      </c>
      <c r="I35" t="str">
        <f t="array" ref="I35">IFERROR(_xlfn.XLOOKUP(Tabelle5[[#This Row],[NegotiationID]]&amp;"FinalAccept",Tabelle5[NegotiationID]&amp;Tabelle5[ActionType],Tabelle5[ActionType],,0),_xlfn.XLOOKUP(Tabelle5[[#This Row],[NegotiationID]]&amp;"FinalReject",Tabelle5[NegotiationID]&amp;Tabelle5[ActionType],Tabelle5[ActionType],,0))</f>
        <v>FinalAccept</v>
      </c>
      <c r="J35">
        <v>0.71760000000000002</v>
      </c>
      <c r="K35">
        <v>0.25319999999999998</v>
      </c>
      <c r="L35">
        <v>0.9708</v>
      </c>
      <c r="M35">
        <v>0.46439999999999998</v>
      </c>
      <c r="N35">
        <v>216</v>
      </c>
      <c r="O35">
        <v>2051</v>
      </c>
      <c r="P35">
        <v>14</v>
      </c>
      <c r="Q35" s="3" t="s">
        <v>1545</v>
      </c>
    </row>
    <row r="36" ht="43.5" hidden="1">
      <c r="A36" t="e">
        <f t="shared" ca="1" si="505"/>
        <v>#VALUE!</v>
      </c>
      <c r="B36" t="e">
        <f t="array" ref="B36" ca="1">_xlfn.XLOOKUP(Tabelle5[[#This Row],[ExperimentID]]&amp;Tabelle5[[#This Row],[NegotiationID]]&amp;Tabelle5[[#This Row],[MessageID]],ALL_IN_ONE[ExperimentID]&amp;ALL_IN_ONE[NegotiationID]&amp;ALL_IN_ONE[MessageID],ALL_IN_ONE[Gesamt_ID],,0)</f>
        <v>#VALUE!</v>
      </c>
      <c r="C36">
        <v>388</v>
      </c>
      <c r="D36" t="s">
        <v>1521</v>
      </c>
      <c r="E36">
        <v>31529</v>
      </c>
      <c r="F36">
        <v>373</v>
      </c>
      <c r="G36">
        <v>377</v>
      </c>
      <c r="H36" t="s">
        <v>22</v>
      </c>
      <c r="I36" t="str">
        <f t="array" ref="I36">IFERROR(_xlfn.XLOOKUP(Tabelle5[[#This Row],[NegotiationID]]&amp;"FinalAccept",Tabelle5[NegotiationID]&amp;Tabelle5[ActionType],Tabelle5[ActionType],,0),_xlfn.XLOOKUP(Tabelle5[[#This Row],[NegotiationID]]&amp;"FinalReject",Tabelle5[NegotiationID]&amp;Tabelle5[ActionType],Tabelle5[ActionType],,0))</f>
        <v>FinalAccept</v>
      </c>
      <c r="N36">
        <v>45</v>
      </c>
      <c r="O36">
        <v>2051</v>
      </c>
      <c r="P36">
        <v>14</v>
      </c>
      <c r="Q36" s="3" t="s">
        <v>6345</v>
      </c>
    </row>
    <row r="37" ht="58" hidden="1">
      <c r="A37" t="e">
        <f t="shared" ca="1" si="505"/>
        <v>#VALUE!</v>
      </c>
      <c r="B37" t="e">
        <f t="array" ref="B37" ca="1">_xlfn.XLOOKUP(Tabelle5[[#This Row],[ExperimentID]]&amp;Tabelle5[[#This Row],[NegotiationID]]&amp;Tabelle5[[#This Row],[MessageID]],ALL_IN_ONE[ExperimentID]&amp;ALL_IN_ONE[NegotiationID]&amp;ALL_IN_ONE[MessageID],ALL_IN_ONE[Gesamt_ID],,0)</f>
        <v>#VALUE!</v>
      </c>
      <c r="C37">
        <v>388</v>
      </c>
      <c r="D37" t="s">
        <v>1521</v>
      </c>
      <c r="E37">
        <v>33084</v>
      </c>
      <c r="F37">
        <v>377</v>
      </c>
      <c r="G37">
        <v>373</v>
      </c>
      <c r="H37" t="s">
        <v>24</v>
      </c>
      <c r="I37" t="str">
        <f t="array" ref="I37">IFERROR(_xlfn.XLOOKUP(Tabelle5[[#This Row],[NegotiationID]]&amp;"FinalAccept",Tabelle5[NegotiationID]&amp;Tabelle5[ActionType],Tabelle5[ActionType],,0),_xlfn.XLOOKUP(Tabelle5[[#This Row],[NegotiationID]]&amp;"FinalReject",Tabelle5[NegotiationID]&amp;Tabelle5[ActionType],Tabelle5[ActionType],,0))</f>
        <v>FinalAccept</v>
      </c>
      <c r="N37">
        <v>16</v>
      </c>
      <c r="O37">
        <v>2051</v>
      </c>
      <c r="P37">
        <v>14</v>
      </c>
      <c r="Q37" s="3" t="s">
        <v>6346</v>
      </c>
    </row>
    <row r="38" ht="15" customHeight="1">
      <c r="A38" t="e">
        <f t="shared" ca="1" si="505"/>
        <v>#VALUE!</v>
      </c>
      <c r="B38" t="e">
        <f t="array" ref="B38" ca="1">_xlfn.XLOOKUP(Tabelle5[[#This Row],[ExperimentID]]&amp;Tabelle5[[#This Row],[NegotiationID]]&amp;Tabelle5[[#This Row],[MessageID]],ALL_IN_ONE[ExperimentID]&amp;ALL_IN_ONE[NegotiationID]&amp;ALL_IN_ONE[MessageID],ALL_IN_ONE[Gesamt_ID],,0)</f>
        <v>#VALUE!</v>
      </c>
      <c r="C38">
        <v>388</v>
      </c>
      <c r="D38" t="s">
        <v>1521</v>
      </c>
      <c r="E38">
        <v>33187</v>
      </c>
      <c r="F38">
        <v>373</v>
      </c>
      <c r="G38">
        <v>377</v>
      </c>
      <c r="H38" t="s">
        <v>31</v>
      </c>
      <c r="I38" t="str">
        <f t="array" ref="I38">IFERROR(_xlfn.XLOOKUP(Tabelle5[[#This Row],[NegotiationID]]&amp;"FinalAccept",Tabelle5[NegotiationID]&amp;Tabelle5[ActionType],Tabelle5[ActionType],,0),_xlfn.XLOOKUP(Tabelle5[[#This Row],[NegotiationID]]&amp;"FinalReject",Tabelle5[NegotiationID]&amp;Tabelle5[ActionType],Tabelle5[ActionType],,0))</f>
        <v>FinalAccept</v>
      </c>
      <c r="J38">
        <v>0.70840000000000003</v>
      </c>
      <c r="K38">
        <v>0.41039999999999999</v>
      </c>
      <c r="L38">
        <v>1.1188</v>
      </c>
      <c r="M38">
        <v>0.29799999999999999</v>
      </c>
      <c r="N38">
        <v>414</v>
      </c>
      <c r="O38">
        <v>2051</v>
      </c>
      <c r="P38">
        <v>14</v>
      </c>
      <c r="Q38" s="3" t="s">
        <v>1546</v>
      </c>
    </row>
    <row r="39" ht="15" customHeight="1">
      <c r="A39" t="e">
        <f t="shared" ca="1" si="505"/>
        <v>#VALUE!</v>
      </c>
      <c r="B39" t="e">
        <f t="array" ref="B39" ca="1">_xlfn.XLOOKUP(Tabelle5[[#This Row],[ExperimentID]]&amp;Tabelle5[[#This Row],[NegotiationID]]&amp;Tabelle5[[#This Row],[MessageID]],ALL_IN_ONE[ExperimentID]&amp;ALL_IN_ONE[NegotiationID]&amp;ALL_IN_ONE[MessageID],ALL_IN_ONE[Gesamt_ID],,0)</f>
        <v>#VALUE!</v>
      </c>
      <c r="C39">
        <v>388</v>
      </c>
      <c r="D39" t="s">
        <v>1521</v>
      </c>
      <c r="E39">
        <v>33274</v>
      </c>
      <c r="F39">
        <v>377</v>
      </c>
      <c r="G39">
        <v>373</v>
      </c>
      <c r="H39" t="s">
        <v>31</v>
      </c>
      <c r="I39" t="str">
        <f t="array" ref="I39">IFERROR(_xlfn.XLOOKUP(Tabelle5[[#This Row],[NegotiationID]]&amp;"FinalAccept",Tabelle5[NegotiationID]&amp;Tabelle5[ActionType],Tabelle5[ActionType],,0),_xlfn.XLOOKUP(Tabelle5[[#This Row],[NegotiationID]]&amp;"FinalReject",Tabelle5[NegotiationID]&amp;Tabelle5[ActionType],Tabelle5[ActionType],,0))</f>
        <v>FinalAccept</v>
      </c>
      <c r="J39">
        <v>0.54359999999999997</v>
      </c>
      <c r="K39">
        <v>0.38119999999999998</v>
      </c>
      <c r="L39">
        <v>0.92479999999999996</v>
      </c>
      <c r="M39">
        <v>0.16239999999999999</v>
      </c>
      <c r="N39">
        <v>195</v>
      </c>
      <c r="O39">
        <v>2051</v>
      </c>
      <c r="P39">
        <v>14</v>
      </c>
      <c r="Q39" s="3" t="s">
        <v>1547</v>
      </c>
    </row>
    <row r="40" ht="15" customHeight="1">
      <c r="A40" t="e">
        <f t="shared" ca="1" si="505"/>
        <v>#VALUE!</v>
      </c>
      <c r="B40" t="e">
        <f t="array" ref="B40" ca="1">_xlfn.XLOOKUP(Tabelle5[[#This Row],[ExperimentID]]&amp;Tabelle5[[#This Row],[NegotiationID]]&amp;Tabelle5[[#This Row],[MessageID]],ALL_IN_ONE[ExperimentID]&amp;ALL_IN_ONE[NegotiationID]&amp;ALL_IN_ONE[MessageID],ALL_IN_ONE[Gesamt_ID],,0)</f>
        <v>#VALUE!</v>
      </c>
      <c r="C40">
        <v>388</v>
      </c>
      <c r="D40" t="s">
        <v>1521</v>
      </c>
      <c r="E40">
        <v>33504</v>
      </c>
      <c r="F40">
        <v>373</v>
      </c>
      <c r="G40">
        <v>377</v>
      </c>
      <c r="H40" t="s">
        <v>31</v>
      </c>
      <c r="I40" t="str">
        <f t="array" ref="I40">IFERROR(_xlfn.XLOOKUP(Tabelle5[[#This Row],[NegotiationID]]&amp;"FinalAccept",Tabelle5[NegotiationID]&amp;Tabelle5[ActionType],Tabelle5[ActionType],,0),_xlfn.XLOOKUP(Tabelle5[[#This Row],[NegotiationID]]&amp;"FinalReject",Tabelle5[NegotiationID]&amp;Tabelle5[ActionType],Tabelle5[ActionType],,0))</f>
        <v>FinalAccept</v>
      </c>
      <c r="J40">
        <v>0.63639999999999997</v>
      </c>
      <c r="K40">
        <v>0.43640000000000001</v>
      </c>
      <c r="L40">
        <v>1.0728</v>
      </c>
      <c r="M40">
        <v>0.20000000000000001</v>
      </c>
      <c r="N40">
        <v>266</v>
      </c>
      <c r="O40">
        <v>2051</v>
      </c>
      <c r="P40">
        <v>14</v>
      </c>
      <c r="Q40" s="3" t="s">
        <v>1548</v>
      </c>
    </row>
    <row r="41" ht="15" customHeight="1">
      <c r="A41" t="e">
        <f t="shared" ca="1" si="505"/>
        <v>#VALUE!</v>
      </c>
      <c r="B41" t="e">
        <f t="array" ref="B41" ca="1">_xlfn.XLOOKUP(Tabelle5[[#This Row],[ExperimentID]]&amp;Tabelle5[[#This Row],[NegotiationID]]&amp;Tabelle5[[#This Row],[MessageID]],ALL_IN_ONE[ExperimentID]&amp;ALL_IN_ONE[NegotiationID]&amp;ALL_IN_ONE[MessageID],ALL_IN_ONE[Gesamt_ID],,0)</f>
        <v>#VALUE!</v>
      </c>
      <c r="C41">
        <v>388</v>
      </c>
      <c r="D41" t="s">
        <v>1521</v>
      </c>
      <c r="E41">
        <v>33529</v>
      </c>
      <c r="F41">
        <v>377</v>
      </c>
      <c r="G41">
        <v>373</v>
      </c>
      <c r="H41" t="s">
        <v>31</v>
      </c>
      <c r="I41" t="str">
        <f t="array" ref="I41">IFERROR(_xlfn.XLOOKUP(Tabelle5[[#This Row],[NegotiationID]]&amp;"FinalAccept",Tabelle5[NegotiationID]&amp;Tabelle5[ActionType],Tabelle5[ActionType],,0),_xlfn.XLOOKUP(Tabelle5[[#This Row],[NegotiationID]]&amp;"FinalReject",Tabelle5[NegotiationID]&amp;Tabelle5[ActionType],Tabelle5[ActionType],,0))</f>
        <v>FinalAccept</v>
      </c>
      <c r="J41">
        <v>0.4904</v>
      </c>
      <c r="K41">
        <v>0.63319999999999999</v>
      </c>
      <c r="L41">
        <v>1.1235999999999999</v>
      </c>
      <c r="M41">
        <v>0.14280000000000001</v>
      </c>
      <c r="N41">
        <v>59</v>
      </c>
      <c r="O41">
        <v>2051</v>
      </c>
      <c r="P41">
        <v>14</v>
      </c>
      <c r="Q41" s="3" t="s">
        <v>1549</v>
      </c>
    </row>
    <row r="42" ht="58" hidden="1">
      <c r="A42" t="e">
        <f t="shared" ca="1" si="505"/>
        <v>#VALUE!</v>
      </c>
      <c r="B42" t="e">
        <f t="array" ref="B42" ca="1">_xlfn.XLOOKUP(Tabelle5[[#This Row],[ExperimentID]]&amp;Tabelle5[[#This Row],[NegotiationID]]&amp;Tabelle5[[#This Row],[MessageID]],ALL_IN_ONE[ExperimentID]&amp;ALL_IN_ONE[NegotiationID]&amp;ALL_IN_ONE[MessageID],ALL_IN_ONE[Gesamt_ID],,0)</f>
        <v>#VALUE!</v>
      </c>
      <c r="C42">
        <v>388</v>
      </c>
      <c r="D42" t="s">
        <v>1521</v>
      </c>
      <c r="E42">
        <v>33539</v>
      </c>
      <c r="F42">
        <v>373</v>
      </c>
      <c r="G42">
        <v>377</v>
      </c>
      <c r="H42" t="s">
        <v>22</v>
      </c>
      <c r="I42" t="str">
        <f t="array" ref="I42">IFERROR(_xlfn.XLOOKUP(Tabelle5[[#This Row],[NegotiationID]]&amp;"FinalAccept",Tabelle5[NegotiationID]&amp;Tabelle5[ActionType],Tabelle5[ActionType],,0),_xlfn.XLOOKUP(Tabelle5[[#This Row],[NegotiationID]]&amp;"FinalReject",Tabelle5[NegotiationID]&amp;Tabelle5[ActionType],Tabelle5[ActionType],,0))</f>
        <v>FinalAccept</v>
      </c>
      <c r="N42">
        <v>51</v>
      </c>
      <c r="O42">
        <v>2051</v>
      </c>
      <c r="P42">
        <v>14</v>
      </c>
      <c r="Q42" s="3" t="s">
        <v>6347</v>
      </c>
    </row>
    <row r="43" ht="87" hidden="1">
      <c r="A43" t="e">
        <f t="shared" ca="1" si="505"/>
        <v>#VALUE!</v>
      </c>
      <c r="B43" t="e">
        <f t="array" ref="B43" ca="1">_xlfn.XLOOKUP(Tabelle5[[#This Row],[ExperimentID]]&amp;Tabelle5[[#This Row],[NegotiationID]]&amp;Tabelle5[[#This Row],[MessageID]],ALL_IN_ONE[ExperimentID]&amp;ALL_IN_ONE[NegotiationID]&amp;ALL_IN_ONE[MessageID],ALL_IN_ONE[Gesamt_ID],,0)</f>
        <v>#VALUE!</v>
      </c>
      <c r="C43">
        <v>388</v>
      </c>
      <c r="D43" t="s">
        <v>1521</v>
      </c>
      <c r="E43">
        <v>33540</v>
      </c>
      <c r="F43">
        <v>377</v>
      </c>
      <c r="G43">
        <v>373</v>
      </c>
      <c r="H43" t="s">
        <v>24</v>
      </c>
      <c r="I43" t="str">
        <f t="array" ref="I43">IFERROR(_xlfn.XLOOKUP(Tabelle5[[#This Row],[NegotiationID]]&amp;"FinalAccept",Tabelle5[NegotiationID]&amp;Tabelle5[ActionType],Tabelle5[ActionType],,0),_xlfn.XLOOKUP(Tabelle5[[#This Row],[NegotiationID]]&amp;"FinalReject",Tabelle5[NegotiationID]&amp;Tabelle5[ActionType],Tabelle5[ActionType],,0))</f>
        <v>FinalAccept</v>
      </c>
      <c r="N43">
        <v>60</v>
      </c>
      <c r="O43">
        <v>2051</v>
      </c>
      <c r="P43">
        <v>14</v>
      </c>
      <c r="Q43" s="3" t="s">
        <v>6348</v>
      </c>
    </row>
    <row r="44" ht="15" customHeight="1">
      <c r="A44" t="e">
        <f t="shared" ca="1" si="505"/>
        <v>#VALUE!</v>
      </c>
      <c r="B44" t="e">
        <f t="array" ref="B44" ca="1">_xlfn.XLOOKUP(Tabelle5[[#This Row],[ExperimentID]]&amp;Tabelle5[[#This Row],[NegotiationID]]&amp;Tabelle5[[#This Row],[MessageID]],ALL_IN_ONE[ExperimentID]&amp;ALL_IN_ONE[NegotiationID]&amp;ALL_IN_ONE[MessageID],ALL_IN_ONE[Gesamt_ID],,0)</f>
        <v>#VALUE!</v>
      </c>
      <c r="C44">
        <v>388</v>
      </c>
      <c r="D44" t="s">
        <v>1521</v>
      </c>
      <c r="E44">
        <v>33547</v>
      </c>
      <c r="F44">
        <v>373</v>
      </c>
      <c r="G44">
        <v>377</v>
      </c>
      <c r="H44" t="s">
        <v>20</v>
      </c>
      <c r="I44" t="str">
        <f t="array" ref="I44">IFERROR(_xlfn.XLOOKUP(Tabelle5[[#This Row],[NegotiationID]]&amp;"FinalAccept",Tabelle5[NegotiationID]&amp;Tabelle5[ActionType],Tabelle5[ActionType],,0),_xlfn.XLOOKUP(Tabelle5[[#This Row],[NegotiationID]]&amp;"FinalReject",Tabelle5[NegotiationID]&amp;Tabelle5[ActionType],Tabelle5[ActionType],,0))</f>
        <v>FinalAccept</v>
      </c>
      <c r="J44">
        <v>0.63319999999999999</v>
      </c>
      <c r="K44">
        <v>0.4904</v>
      </c>
      <c r="L44">
        <v>1.1235999999999999</v>
      </c>
      <c r="M44">
        <v>0.14280000000000001</v>
      </c>
      <c r="N44">
        <v>41</v>
      </c>
      <c r="O44">
        <v>2051</v>
      </c>
      <c r="P44">
        <v>14</v>
      </c>
      <c r="Q44" s="3" t="s">
        <v>1550</v>
      </c>
    </row>
    <row r="45" ht="14.5" hidden="1">
      <c r="A45" t="e">
        <f t="shared" ca="1" si="505"/>
        <v>#VALUE!</v>
      </c>
      <c r="B45" t="e">
        <f t="array" ref="B45" ca="1">_xlfn.XLOOKUP(Tabelle5[[#This Row],[ExperimentID]]&amp;Tabelle5[[#This Row],[NegotiationID]]&amp;Tabelle5[[#This Row],[MessageID]],ALL_IN_ONE[ExperimentID]&amp;ALL_IN_ONE[NegotiationID]&amp;ALL_IN_ONE[MessageID],ALL_IN_ONE[Gesamt_ID],,0)</f>
        <v>#VALUE!</v>
      </c>
      <c r="C45">
        <v>418</v>
      </c>
      <c r="D45" t="s">
        <v>1521</v>
      </c>
      <c r="E45">
        <v>419</v>
      </c>
      <c r="H45" t="s">
        <v>6019</v>
      </c>
      <c r="I45" t="str">
        <f t="array" ref="I45">IFERROR(_xlfn.XLOOKUP(Tabelle5[[#This Row],[NegotiationID]]&amp;"FinalAccept",Tabelle5[NegotiationID]&amp;Tabelle5[ActionType],Tabelle5[ActionType],,0),_xlfn.XLOOKUP(Tabelle5[[#This Row],[NegotiationID]]&amp;"FinalReject",Tabelle5[NegotiationID]&amp;Tabelle5[ActionType],Tabelle5[ActionType],,0))</f>
        <v>FinalAccept</v>
      </c>
      <c r="M45">
        <v>21</v>
      </c>
      <c r="O45">
        <v>4273</v>
      </c>
      <c r="P45">
        <v>11</v>
      </c>
      <c r="Q45" t="s">
        <v>6337</v>
      </c>
    </row>
    <row r="46" ht="15" customHeight="1">
      <c r="A46" t="e">
        <f t="shared" ca="1" si="505"/>
        <v>#VALUE!</v>
      </c>
      <c r="B46" t="e">
        <f t="array" ref="B46" ca="1">_xlfn.XLOOKUP(Tabelle5[[#This Row],[ExperimentID]]&amp;Tabelle5[[#This Row],[NegotiationID]]&amp;Tabelle5[[#This Row],[MessageID]],ALL_IN_ONE[ExperimentID]&amp;ALL_IN_ONE[NegotiationID]&amp;ALL_IN_ONE[MessageID],ALL_IN_ONE[Gesamt_ID],,0)</f>
        <v>#VALUE!</v>
      </c>
      <c r="C46">
        <v>418</v>
      </c>
      <c r="D46" t="s">
        <v>1521</v>
      </c>
      <c r="E46">
        <v>30517</v>
      </c>
      <c r="F46">
        <v>403</v>
      </c>
      <c r="G46">
        <v>407</v>
      </c>
      <c r="H46" t="s">
        <v>19</v>
      </c>
      <c r="I46" t="str">
        <f t="array" ref="I46">IFERROR(_xlfn.XLOOKUP(Tabelle5[[#This Row],[NegotiationID]]&amp;"FinalAccept",Tabelle5[NegotiationID]&amp;Tabelle5[ActionType],Tabelle5[ActionType],,0),_xlfn.XLOOKUP(Tabelle5[[#This Row],[NegotiationID]]&amp;"FinalReject",Tabelle5[NegotiationID]&amp;Tabelle5[ActionType],Tabelle5[ActionType],,0))</f>
        <v>FinalAccept</v>
      </c>
      <c r="J46">
        <v>1</v>
      </c>
      <c r="K46">
        <v>0.61799999999999999</v>
      </c>
      <c r="L46">
        <v>1.6180000000000001</v>
      </c>
      <c r="M46">
        <v>0.38200000000000001</v>
      </c>
      <c r="N46">
        <v>355</v>
      </c>
      <c r="O46">
        <v>4273</v>
      </c>
      <c r="P46">
        <v>11</v>
      </c>
      <c r="Q46" s="3" t="s">
        <v>1551</v>
      </c>
    </row>
    <row r="47" ht="15" customHeight="1">
      <c r="A47" t="e">
        <f t="shared" ca="1" si="505"/>
        <v>#VALUE!</v>
      </c>
      <c r="B47" t="e">
        <f t="array" ref="B47" ca="1">_xlfn.XLOOKUP(Tabelle5[[#This Row],[ExperimentID]]&amp;Tabelle5[[#This Row],[NegotiationID]]&amp;Tabelle5[[#This Row],[MessageID]],ALL_IN_ONE[ExperimentID]&amp;ALL_IN_ONE[NegotiationID]&amp;ALL_IN_ONE[MessageID],ALL_IN_ONE[Gesamt_ID],,0)</f>
        <v>#VALUE!</v>
      </c>
      <c r="C47">
        <v>418</v>
      </c>
      <c r="D47" t="s">
        <v>1521</v>
      </c>
      <c r="E47">
        <v>31836</v>
      </c>
      <c r="F47">
        <v>407</v>
      </c>
      <c r="G47">
        <v>403</v>
      </c>
      <c r="H47" t="s">
        <v>31</v>
      </c>
      <c r="I47" t="str">
        <f t="array" ref="I47">IFERROR(_xlfn.XLOOKUP(Tabelle5[[#This Row],[NegotiationID]]&amp;"FinalAccept",Tabelle5[NegotiationID]&amp;Tabelle5[ActionType],Tabelle5[ActionType],,0),_xlfn.XLOOKUP(Tabelle5[[#This Row],[NegotiationID]]&amp;"FinalReject",Tabelle5[NegotiationID]&amp;Tabelle5[ActionType],Tabelle5[ActionType],,0))</f>
        <v>FinalAccept</v>
      </c>
      <c r="J47">
        <v>1</v>
      </c>
      <c r="K47">
        <v>1</v>
      </c>
      <c r="L47">
        <v>2</v>
      </c>
      <c r="M47">
        <v>0</v>
      </c>
      <c r="N47">
        <v>494</v>
      </c>
      <c r="O47">
        <v>4273</v>
      </c>
      <c r="P47">
        <v>11</v>
      </c>
      <c r="Q47" s="3" t="s">
        <v>1552</v>
      </c>
    </row>
    <row r="48" ht="15" customHeight="1">
      <c r="A48" t="e">
        <f t="shared" ca="1" si="505"/>
        <v>#VALUE!</v>
      </c>
      <c r="B48" t="e">
        <f t="array" ref="B48" ca="1">_xlfn.XLOOKUP(Tabelle5[[#This Row],[ExperimentID]]&amp;Tabelle5[[#This Row],[NegotiationID]]&amp;Tabelle5[[#This Row],[MessageID]],ALL_IN_ONE[ExperimentID]&amp;ALL_IN_ONE[NegotiationID]&amp;ALL_IN_ONE[MessageID],ALL_IN_ONE[Gesamt_ID],,0)</f>
        <v>#VALUE!</v>
      </c>
      <c r="C48">
        <v>418</v>
      </c>
      <c r="D48" t="s">
        <v>1521</v>
      </c>
      <c r="E48">
        <v>32973</v>
      </c>
      <c r="F48">
        <v>403</v>
      </c>
      <c r="G48">
        <v>407</v>
      </c>
      <c r="H48" t="s">
        <v>31</v>
      </c>
      <c r="I48" t="str">
        <f t="array" ref="I48">IFERROR(_xlfn.XLOOKUP(Tabelle5[[#This Row],[NegotiationID]]&amp;"FinalAccept",Tabelle5[NegotiationID]&amp;Tabelle5[ActionType],Tabelle5[ActionType],,0),_xlfn.XLOOKUP(Tabelle5[[#This Row],[NegotiationID]]&amp;"FinalReject",Tabelle5[NegotiationID]&amp;Tabelle5[ActionType],Tabelle5[ActionType],,0))</f>
        <v>FinalAccept</v>
      </c>
      <c r="J48">
        <v>0.89019999999999999</v>
      </c>
      <c r="K48">
        <v>0.45800000000000002</v>
      </c>
      <c r="L48">
        <v>1.3482000000000001</v>
      </c>
      <c r="M48">
        <v>0.43219999999999997</v>
      </c>
      <c r="N48">
        <v>613</v>
      </c>
      <c r="O48">
        <v>4273</v>
      </c>
      <c r="P48">
        <v>11</v>
      </c>
      <c r="Q48" s="3" t="s">
        <v>1553</v>
      </c>
    </row>
    <row r="49" ht="15" customHeight="1">
      <c r="A49" t="e">
        <f t="shared" ca="1" si="505"/>
        <v>#VALUE!</v>
      </c>
      <c r="B49" t="e">
        <f t="array" ref="B49" ca="1">_xlfn.XLOOKUP(Tabelle5[[#This Row],[ExperimentID]]&amp;Tabelle5[[#This Row],[NegotiationID]]&amp;Tabelle5[[#This Row],[MessageID]],ALL_IN_ONE[ExperimentID]&amp;ALL_IN_ONE[NegotiationID]&amp;ALL_IN_ONE[MessageID],ALL_IN_ONE[Gesamt_ID],,0)</f>
        <v>#VALUE!</v>
      </c>
      <c r="C49">
        <v>418</v>
      </c>
      <c r="D49" t="s">
        <v>1521</v>
      </c>
      <c r="E49">
        <v>33709</v>
      </c>
      <c r="F49">
        <v>407</v>
      </c>
      <c r="G49">
        <v>403</v>
      </c>
      <c r="H49" t="s">
        <v>31</v>
      </c>
      <c r="I49" t="str">
        <f t="array" ref="I49">IFERROR(_xlfn.XLOOKUP(Tabelle5[[#This Row],[NegotiationID]]&amp;"FinalAccept",Tabelle5[NegotiationID]&amp;Tabelle5[ActionType],Tabelle5[ActionType],,0),_xlfn.XLOOKUP(Tabelle5[[#This Row],[NegotiationID]]&amp;"FinalReject",Tabelle5[NegotiationID]&amp;Tabelle5[ActionType],Tabelle5[ActionType],,0))</f>
        <v>FinalAccept</v>
      </c>
      <c r="J49">
        <v>1</v>
      </c>
      <c r="K49">
        <v>1</v>
      </c>
      <c r="L49">
        <v>2</v>
      </c>
      <c r="M49">
        <v>0</v>
      </c>
      <c r="N49">
        <v>535</v>
      </c>
      <c r="O49">
        <v>4273</v>
      </c>
      <c r="P49">
        <v>11</v>
      </c>
      <c r="Q49" s="3" t="s">
        <v>1554</v>
      </c>
    </row>
    <row r="50" ht="15" customHeight="1">
      <c r="A50" t="e">
        <f t="shared" ca="1" si="505"/>
        <v>#VALUE!</v>
      </c>
      <c r="B50" t="e">
        <f t="array" ref="B50" ca="1">_xlfn.XLOOKUP(Tabelle5[[#This Row],[ExperimentID]]&amp;Tabelle5[[#This Row],[NegotiationID]]&amp;Tabelle5[[#This Row],[MessageID]],ALL_IN_ONE[ExperimentID]&amp;ALL_IN_ONE[NegotiationID]&amp;ALL_IN_ONE[MessageID],ALL_IN_ONE[Gesamt_ID],,0)</f>
        <v>#VALUE!</v>
      </c>
      <c r="C50">
        <v>418</v>
      </c>
      <c r="D50" t="s">
        <v>1521</v>
      </c>
      <c r="E50">
        <v>33798</v>
      </c>
      <c r="F50">
        <v>403</v>
      </c>
      <c r="G50">
        <v>407</v>
      </c>
      <c r="H50" t="s">
        <v>31</v>
      </c>
      <c r="I50" t="str">
        <f t="array" ref="I50">IFERROR(_xlfn.XLOOKUP(Tabelle5[[#This Row],[NegotiationID]]&amp;"FinalAccept",Tabelle5[NegotiationID]&amp;Tabelle5[ActionType],Tabelle5[ActionType],,0),_xlfn.XLOOKUP(Tabelle5[[#This Row],[NegotiationID]]&amp;"FinalReject",Tabelle5[NegotiationID]&amp;Tabelle5[ActionType],Tabelle5[ActionType],,0))</f>
        <v>FinalAccept</v>
      </c>
      <c r="J50">
        <v>0.84019999999999995</v>
      </c>
      <c r="K50">
        <v>0.25879999999999997</v>
      </c>
      <c r="L50">
        <v>1.099</v>
      </c>
      <c r="M50">
        <v>0.58140000000000003</v>
      </c>
      <c r="N50">
        <v>523</v>
      </c>
      <c r="O50">
        <v>4273</v>
      </c>
      <c r="P50">
        <v>11</v>
      </c>
      <c r="Q50" s="3" t="s">
        <v>1555</v>
      </c>
    </row>
    <row r="51" ht="15" customHeight="1">
      <c r="A51" t="e">
        <f t="shared" ca="1" si="505"/>
        <v>#VALUE!</v>
      </c>
      <c r="B51" t="e">
        <f t="array" ref="B51" ca="1">_xlfn.XLOOKUP(Tabelle5[[#This Row],[ExperimentID]]&amp;Tabelle5[[#This Row],[NegotiationID]]&amp;Tabelle5[[#This Row],[MessageID]],ALL_IN_ONE[ExperimentID]&amp;ALL_IN_ONE[NegotiationID]&amp;ALL_IN_ONE[MessageID],ALL_IN_ONE[Gesamt_ID],,0)</f>
        <v>#VALUE!</v>
      </c>
      <c r="C51">
        <v>418</v>
      </c>
      <c r="D51" t="s">
        <v>1521</v>
      </c>
      <c r="E51">
        <v>33940</v>
      </c>
      <c r="F51">
        <v>407</v>
      </c>
      <c r="G51">
        <v>403</v>
      </c>
      <c r="H51" t="s">
        <v>31</v>
      </c>
      <c r="I51" t="str">
        <f t="array" ref="I51">IFERROR(_xlfn.XLOOKUP(Tabelle5[[#This Row],[NegotiationID]]&amp;"FinalAccept",Tabelle5[NegotiationID]&amp;Tabelle5[ActionType],Tabelle5[ActionType],,0),_xlfn.XLOOKUP(Tabelle5[[#This Row],[NegotiationID]]&amp;"FinalReject",Tabelle5[NegotiationID]&amp;Tabelle5[ActionType],Tabelle5[ActionType],,0))</f>
        <v>FinalAccept</v>
      </c>
      <c r="J51">
        <v>0.50739999999999996</v>
      </c>
      <c r="K51">
        <v>0.49619999999999997</v>
      </c>
      <c r="L51">
        <v>1.0036</v>
      </c>
      <c r="M51">
        <v>0.0112</v>
      </c>
      <c r="N51">
        <v>506</v>
      </c>
      <c r="O51">
        <v>4273</v>
      </c>
      <c r="P51">
        <v>11</v>
      </c>
      <c r="Q51" s="3" t="s">
        <v>1556</v>
      </c>
    </row>
    <row r="52" ht="15" customHeight="1">
      <c r="A52" t="e">
        <f t="shared" ca="1" si="505"/>
        <v>#VALUE!</v>
      </c>
      <c r="B52" t="e">
        <f t="array" ref="B52" ca="1">_xlfn.XLOOKUP(Tabelle5[[#This Row],[ExperimentID]]&amp;Tabelle5[[#This Row],[NegotiationID]]&amp;Tabelle5[[#This Row],[MessageID]],ALL_IN_ONE[ExperimentID]&amp;ALL_IN_ONE[NegotiationID]&amp;ALL_IN_ONE[MessageID],ALL_IN_ONE[Gesamt_ID],,0)</f>
        <v>#VALUE!</v>
      </c>
      <c r="C52">
        <v>418</v>
      </c>
      <c r="D52" t="s">
        <v>1521</v>
      </c>
      <c r="E52">
        <v>34403</v>
      </c>
      <c r="F52">
        <v>403</v>
      </c>
      <c r="G52">
        <v>407</v>
      </c>
      <c r="H52" t="s">
        <v>31</v>
      </c>
      <c r="I52" t="str">
        <f t="array" ref="I52">IFERROR(_xlfn.XLOOKUP(Tabelle5[[#This Row],[NegotiationID]]&amp;"FinalAccept",Tabelle5[NegotiationID]&amp;Tabelle5[ActionType],Tabelle5[ActionType],,0),_xlfn.XLOOKUP(Tabelle5[[#This Row],[NegotiationID]]&amp;"FinalReject",Tabelle5[NegotiationID]&amp;Tabelle5[ActionType],Tabelle5[ActionType],,0))</f>
        <v>FinalAccept</v>
      </c>
      <c r="J52">
        <v>0.69620000000000004</v>
      </c>
      <c r="K52">
        <v>0.30740000000000001</v>
      </c>
      <c r="L52">
        <v>1.0036</v>
      </c>
      <c r="M52">
        <v>0.38879999999999998</v>
      </c>
      <c r="N52">
        <v>546</v>
      </c>
      <c r="O52">
        <v>4273</v>
      </c>
      <c r="P52">
        <v>11</v>
      </c>
      <c r="Q52" s="3" t="s">
        <v>1557</v>
      </c>
    </row>
    <row r="53" ht="15" customHeight="1">
      <c r="A53" t="e">
        <f t="shared" ca="1" si="505"/>
        <v>#VALUE!</v>
      </c>
      <c r="B53" t="e">
        <f t="array" ref="B53" ca="1">_xlfn.XLOOKUP(Tabelle5[[#This Row],[ExperimentID]]&amp;Tabelle5[[#This Row],[NegotiationID]]&amp;Tabelle5[[#This Row],[MessageID]],ALL_IN_ONE[ExperimentID]&amp;ALL_IN_ONE[NegotiationID]&amp;ALL_IN_ONE[MessageID],ALL_IN_ONE[Gesamt_ID],,0)</f>
        <v>#VALUE!</v>
      </c>
      <c r="C53">
        <v>418</v>
      </c>
      <c r="D53" t="s">
        <v>1521</v>
      </c>
      <c r="E53">
        <v>34443</v>
      </c>
      <c r="F53">
        <v>407</v>
      </c>
      <c r="G53">
        <v>403</v>
      </c>
      <c r="H53" t="s">
        <v>31</v>
      </c>
      <c r="I53" t="str">
        <f t="array" ref="I53">IFERROR(_xlfn.XLOOKUP(Tabelle5[[#This Row],[NegotiationID]]&amp;"FinalAccept",Tabelle5[NegotiationID]&amp;Tabelle5[ActionType],Tabelle5[ActionType],,0),_xlfn.XLOOKUP(Tabelle5[[#This Row],[NegotiationID]]&amp;"FinalReject",Tabelle5[NegotiationID]&amp;Tabelle5[ActionType],Tabelle5[ActionType],,0))</f>
        <v>FinalAccept</v>
      </c>
      <c r="J53">
        <v>0.43880000000000002</v>
      </c>
      <c r="K53">
        <v>0.66020000000000001</v>
      </c>
      <c r="L53">
        <v>1.099</v>
      </c>
      <c r="M53">
        <v>0.22140000000000001</v>
      </c>
      <c r="N53">
        <v>311</v>
      </c>
      <c r="O53">
        <v>4273</v>
      </c>
      <c r="P53">
        <v>11</v>
      </c>
      <c r="Q53" s="3" t="s">
        <v>1558</v>
      </c>
    </row>
    <row r="54" ht="15" customHeight="1">
      <c r="A54" t="e">
        <f t="shared" ca="1" si="505"/>
        <v>#VALUE!</v>
      </c>
      <c r="B54" t="e">
        <f t="array" ref="B54" ca="1">_xlfn.XLOOKUP(Tabelle5[[#This Row],[ExperimentID]]&amp;Tabelle5[[#This Row],[NegotiationID]]&amp;Tabelle5[[#This Row],[MessageID]],ALL_IN_ONE[ExperimentID]&amp;ALL_IN_ONE[NegotiationID]&amp;ALL_IN_ONE[MessageID],ALL_IN_ONE[Gesamt_ID],,0)</f>
        <v>#VALUE!</v>
      </c>
      <c r="C54">
        <v>418</v>
      </c>
      <c r="D54" t="s">
        <v>1521</v>
      </c>
      <c r="E54">
        <v>34582</v>
      </c>
      <c r="F54">
        <v>403</v>
      </c>
      <c r="G54">
        <v>407</v>
      </c>
      <c r="H54" t="s">
        <v>31</v>
      </c>
      <c r="I54" t="str">
        <f t="array" ref="I54">IFERROR(_xlfn.XLOOKUP(Tabelle5[[#This Row],[NegotiationID]]&amp;"FinalAccept",Tabelle5[NegotiationID]&amp;Tabelle5[ActionType],Tabelle5[ActionType],,0),_xlfn.XLOOKUP(Tabelle5[[#This Row],[NegotiationID]]&amp;"FinalReject",Tabelle5[NegotiationID]&amp;Tabelle5[ActionType],Tabelle5[ActionType],,0))</f>
        <v>FinalAccept</v>
      </c>
      <c r="J54">
        <v>0.69620000000000004</v>
      </c>
      <c r="K54">
        <v>0.30740000000000001</v>
      </c>
      <c r="L54">
        <v>1.0036</v>
      </c>
      <c r="M54">
        <v>0.38879999999999998</v>
      </c>
      <c r="N54">
        <v>252</v>
      </c>
      <c r="O54">
        <v>4273</v>
      </c>
      <c r="P54">
        <v>11</v>
      </c>
      <c r="Q54" s="3" t="s">
        <v>1559</v>
      </c>
    </row>
    <row r="55" ht="15" customHeight="1">
      <c r="A55" t="e">
        <f t="shared" ca="1" si="505"/>
        <v>#VALUE!</v>
      </c>
      <c r="B55" t="e">
        <f t="array" ref="B55" ca="1">_xlfn.XLOOKUP(Tabelle5[[#This Row],[ExperimentID]]&amp;Tabelle5[[#This Row],[NegotiationID]]&amp;Tabelle5[[#This Row],[MessageID]],ALL_IN_ONE[ExperimentID]&amp;ALL_IN_ONE[NegotiationID]&amp;ALL_IN_ONE[MessageID],ALL_IN_ONE[Gesamt_ID],,0)</f>
        <v>#VALUE!</v>
      </c>
      <c r="C55">
        <v>418</v>
      </c>
      <c r="D55" t="s">
        <v>1521</v>
      </c>
      <c r="E55">
        <v>34696</v>
      </c>
      <c r="F55">
        <v>407</v>
      </c>
      <c r="G55">
        <v>403</v>
      </c>
      <c r="H55" t="s">
        <v>20</v>
      </c>
      <c r="I55" t="str">
        <f t="array" ref="I55">IFERROR(_xlfn.XLOOKUP(Tabelle5[[#This Row],[NegotiationID]]&amp;"FinalAccept",Tabelle5[NegotiationID]&amp;Tabelle5[ActionType],Tabelle5[ActionType],,0),_xlfn.XLOOKUP(Tabelle5[[#This Row],[NegotiationID]]&amp;"FinalReject",Tabelle5[NegotiationID]&amp;Tabelle5[ActionType],Tabelle5[ActionType],,0))</f>
        <v>FinalAccept</v>
      </c>
      <c r="J55">
        <v>0.30740000000000001</v>
      </c>
      <c r="K55">
        <v>0.69620000000000004</v>
      </c>
      <c r="L55">
        <v>1.0036</v>
      </c>
      <c r="M55">
        <v>0.38879999999999998</v>
      </c>
      <c r="N55">
        <v>117</v>
      </c>
      <c r="O55">
        <v>4273</v>
      </c>
      <c r="P55">
        <v>11</v>
      </c>
      <c r="Q55" s="3" t="s">
        <v>1560</v>
      </c>
    </row>
    <row r="56" ht="14.5" hidden="1">
      <c r="A56" t="e">
        <f t="shared" ca="1" si="505"/>
        <v>#VALUE!</v>
      </c>
      <c r="B56" t="e">
        <f t="array" ref="B56" ca="1">_xlfn.XLOOKUP(Tabelle5[[#This Row],[ExperimentID]]&amp;Tabelle5[[#This Row],[NegotiationID]]&amp;Tabelle5[[#This Row],[MessageID]],ALL_IN_ONE[ExperimentID]&amp;ALL_IN_ONE[NegotiationID]&amp;ALL_IN_ONE[MessageID],ALL_IN_ONE[Gesamt_ID],,0)</f>
        <v>#VALUE!</v>
      </c>
      <c r="C56">
        <v>448</v>
      </c>
      <c r="D56" t="s">
        <v>1521</v>
      </c>
      <c r="E56">
        <v>449</v>
      </c>
      <c r="H56" t="s">
        <v>6019</v>
      </c>
      <c r="I56" t="e">
        <f t="array" ref="I56">IFERROR(_xlfn.XLOOKUP(Tabelle5[[#This Row],[NegotiationID]]&amp;"FinalAccept",Tabelle5[NegotiationID]&amp;Tabelle5[ActionType],Tabelle5[ActionType],,0),_xlfn.XLOOKUP(Tabelle5[[#This Row],[NegotiationID]]&amp;"FinalReject",Tabelle5[NegotiationID]&amp;Tabelle5[ActionType],Tabelle5[ActionType],,0))</f>
        <v>#N/A</v>
      </c>
      <c r="M56">
        <v>21</v>
      </c>
      <c r="O56">
        <v>502</v>
      </c>
      <c r="P56">
        <v>4</v>
      </c>
      <c r="Q56" t="s">
        <v>6337</v>
      </c>
    </row>
    <row r="57" ht="15" hidden="1" customHeight="1">
      <c r="A57" t="e">
        <f t="shared" ca="1" si="505"/>
        <v>#VALUE!</v>
      </c>
      <c r="B57" t="e">
        <f t="array" ref="B57" ca="1">_xlfn.XLOOKUP(Tabelle5[[#This Row],[ExperimentID]]&amp;Tabelle5[[#This Row],[NegotiationID]]&amp;Tabelle5[[#This Row],[MessageID]],ALL_IN_ONE[ExperimentID]&amp;ALL_IN_ONE[NegotiationID]&amp;ALL_IN_ONE[MessageID],ALL_IN_ONE[Gesamt_ID],,0)</f>
        <v>#VALUE!</v>
      </c>
      <c r="C57">
        <v>448</v>
      </c>
      <c r="D57" t="s">
        <v>1521</v>
      </c>
      <c r="E57">
        <v>30518</v>
      </c>
      <c r="F57">
        <v>433</v>
      </c>
      <c r="G57">
        <v>437</v>
      </c>
      <c r="H57" t="s">
        <v>19</v>
      </c>
      <c r="I57" t="e">
        <f t="array" ref="I57">IFERROR(_xlfn.XLOOKUP(Tabelle5[[#This Row],[NegotiationID]]&amp;"FinalAccept",Tabelle5[NegotiationID]&amp;Tabelle5[ActionType],Tabelle5[ActionType],,0),_xlfn.XLOOKUP(Tabelle5[[#This Row],[NegotiationID]]&amp;"FinalReject",Tabelle5[NegotiationID]&amp;Tabelle5[ActionType],Tabelle5[ActionType],,0))</f>
        <v>#N/A</v>
      </c>
      <c r="J57">
        <v>1</v>
      </c>
      <c r="K57">
        <v>0.1084</v>
      </c>
      <c r="L57">
        <v>1.1084000000000001</v>
      </c>
      <c r="M57">
        <v>0.89159999999999995</v>
      </c>
      <c r="N57">
        <v>415</v>
      </c>
      <c r="O57">
        <v>502</v>
      </c>
      <c r="P57">
        <v>4</v>
      </c>
      <c r="Q57" s="3" t="s">
        <v>6349</v>
      </c>
    </row>
    <row r="58" ht="15" hidden="1" customHeight="1">
      <c r="A58" t="e">
        <f t="shared" ca="1" si="505"/>
        <v>#VALUE!</v>
      </c>
      <c r="B58" t="e">
        <f t="array" ref="B58" ca="1">_xlfn.XLOOKUP(Tabelle5[[#This Row],[ExperimentID]]&amp;Tabelle5[[#This Row],[NegotiationID]]&amp;Tabelle5[[#This Row],[MessageID]],ALL_IN_ONE[ExperimentID]&amp;ALL_IN_ONE[NegotiationID]&amp;ALL_IN_ONE[MessageID],ALL_IN_ONE[Gesamt_ID],,0)</f>
        <v>#VALUE!</v>
      </c>
      <c r="C58">
        <v>448</v>
      </c>
      <c r="D58" t="s">
        <v>1521</v>
      </c>
      <c r="E58">
        <v>31797</v>
      </c>
      <c r="F58">
        <v>437</v>
      </c>
      <c r="G58">
        <v>433</v>
      </c>
      <c r="H58" t="s">
        <v>31</v>
      </c>
      <c r="I58" t="e">
        <f t="array" ref="I58">IFERROR(_xlfn.XLOOKUP(Tabelle5[[#This Row],[NegotiationID]]&amp;"FinalAccept",Tabelle5[NegotiationID]&amp;Tabelle5[ActionType],Tabelle5[ActionType],,0),_xlfn.XLOOKUP(Tabelle5[[#This Row],[NegotiationID]]&amp;"FinalReject",Tabelle5[NegotiationID]&amp;Tabelle5[ActionType],Tabelle5[ActionType],,0))</f>
        <v>#N/A</v>
      </c>
      <c r="J58">
        <v>1</v>
      </c>
      <c r="K58">
        <v>0.12540000000000001</v>
      </c>
      <c r="L58">
        <v>1.1254</v>
      </c>
      <c r="M58">
        <v>0.87460000000000004</v>
      </c>
      <c r="N58">
        <v>27</v>
      </c>
      <c r="O58">
        <v>502</v>
      </c>
      <c r="P58">
        <v>4</v>
      </c>
      <c r="Q58" s="3" t="s">
        <v>6350</v>
      </c>
    </row>
    <row r="59" ht="43.5" hidden="1">
      <c r="A59" t="e">
        <f t="shared" ca="1" si="505"/>
        <v>#VALUE!</v>
      </c>
      <c r="B59" t="e">
        <f t="array" ref="B59" ca="1">_xlfn.XLOOKUP(Tabelle5[[#This Row],[ExperimentID]]&amp;Tabelle5[[#This Row],[NegotiationID]]&amp;Tabelle5[[#This Row],[MessageID]],ALL_IN_ONE[ExperimentID]&amp;ALL_IN_ONE[NegotiationID]&amp;ALL_IN_ONE[MessageID],ALL_IN_ONE[Gesamt_ID],,0)</f>
        <v>#VALUE!</v>
      </c>
      <c r="C59">
        <v>448</v>
      </c>
      <c r="D59" t="s">
        <v>1521</v>
      </c>
      <c r="E59">
        <v>31872</v>
      </c>
      <c r="F59">
        <v>433</v>
      </c>
      <c r="G59">
        <v>437</v>
      </c>
      <c r="H59" t="s">
        <v>22</v>
      </c>
      <c r="I59" t="e">
        <f t="array" ref="I59">IFERROR(_xlfn.XLOOKUP(Tabelle5[[#This Row],[NegotiationID]]&amp;"FinalAccept",Tabelle5[NegotiationID]&amp;Tabelle5[ActionType],Tabelle5[ActionType],,0),_xlfn.XLOOKUP(Tabelle5[[#This Row],[NegotiationID]]&amp;"FinalReject",Tabelle5[NegotiationID]&amp;Tabelle5[ActionType],Tabelle5[ActionType],,0))</f>
        <v>#N/A</v>
      </c>
      <c r="N59">
        <v>39</v>
      </c>
      <c r="O59">
        <v>502</v>
      </c>
      <c r="P59">
        <v>4</v>
      </c>
      <c r="Q59" s="3" t="s">
        <v>6351</v>
      </c>
    </row>
    <row r="60" ht="14.5" hidden="1">
      <c r="A60" t="e">
        <f t="shared" ca="1" si="505"/>
        <v>#VALUE!</v>
      </c>
      <c r="B60" t="e">
        <f t="array" ref="B60" ca="1">_xlfn.XLOOKUP(Tabelle5[[#This Row],[ExperimentID]]&amp;Tabelle5[[#This Row],[NegotiationID]]&amp;Tabelle5[[#This Row],[MessageID]],ALL_IN_ONE[ExperimentID]&amp;ALL_IN_ONE[NegotiationID]&amp;ALL_IN_ONE[MessageID],ALL_IN_ONE[Gesamt_ID],,0)</f>
        <v>#VALUE!</v>
      </c>
      <c r="C60">
        <v>478</v>
      </c>
      <c r="D60" t="s">
        <v>1521</v>
      </c>
      <c r="E60">
        <v>479</v>
      </c>
      <c r="H60" t="s">
        <v>6019</v>
      </c>
      <c r="I60" t="str">
        <f t="array" ref="I60">IFERROR(_xlfn.XLOOKUP(Tabelle5[[#This Row],[NegotiationID]]&amp;"FinalAccept",Tabelle5[NegotiationID]&amp;Tabelle5[ActionType],Tabelle5[ActionType],,0),_xlfn.XLOOKUP(Tabelle5[[#This Row],[NegotiationID]]&amp;"FinalReject",Tabelle5[NegotiationID]&amp;Tabelle5[ActionType],Tabelle5[ActionType],,0))</f>
        <v>FinalAccept</v>
      </c>
      <c r="M60">
        <v>21</v>
      </c>
      <c r="O60">
        <v>713</v>
      </c>
      <c r="P60">
        <v>10</v>
      </c>
      <c r="Q60" t="s">
        <v>6337</v>
      </c>
    </row>
    <row r="61" ht="15" customHeight="1">
      <c r="A61" t="e">
        <f t="shared" ca="1" si="505"/>
        <v>#VALUE!</v>
      </c>
      <c r="B61" t="e">
        <f t="array" ref="B61" ca="1">_xlfn.XLOOKUP(Tabelle5[[#This Row],[ExperimentID]]&amp;Tabelle5[[#This Row],[NegotiationID]]&amp;Tabelle5[[#This Row],[MessageID]],ALL_IN_ONE[ExperimentID]&amp;ALL_IN_ONE[NegotiationID]&amp;ALL_IN_ONE[MessageID],ALL_IN_ONE[Gesamt_ID],,0)</f>
        <v>#VALUE!</v>
      </c>
      <c r="C61">
        <v>478</v>
      </c>
      <c r="D61" t="s">
        <v>1521</v>
      </c>
      <c r="E61">
        <v>30099</v>
      </c>
      <c r="F61">
        <v>463</v>
      </c>
      <c r="G61">
        <v>467</v>
      </c>
      <c r="H61" t="s">
        <v>19</v>
      </c>
      <c r="I61" t="str">
        <f t="array" ref="I61">IFERROR(_xlfn.XLOOKUP(Tabelle5[[#This Row],[NegotiationID]]&amp;"FinalAccept",Tabelle5[NegotiationID]&amp;Tabelle5[ActionType],Tabelle5[ActionType],,0),_xlfn.XLOOKUP(Tabelle5[[#This Row],[NegotiationID]]&amp;"FinalReject",Tabelle5[NegotiationID]&amp;Tabelle5[ActionType],Tabelle5[ActionType],,0))</f>
        <v>FinalAccept</v>
      </c>
      <c r="J61">
        <v>1</v>
      </c>
      <c r="K61">
        <v>0.1084</v>
      </c>
      <c r="L61">
        <v>1.1084000000000001</v>
      </c>
      <c r="M61">
        <v>0.89159999999999995</v>
      </c>
      <c r="N61">
        <v>110</v>
      </c>
      <c r="O61">
        <v>713</v>
      </c>
      <c r="P61">
        <v>10</v>
      </c>
      <c r="Q61" s="3" t="s">
        <v>1561</v>
      </c>
    </row>
    <row r="62" ht="15" customHeight="1">
      <c r="A62" t="e">
        <f t="shared" ca="1" si="505"/>
        <v>#VALUE!</v>
      </c>
      <c r="B62" t="e">
        <f t="array" ref="B62" ca="1">_xlfn.XLOOKUP(Tabelle5[[#This Row],[ExperimentID]]&amp;Tabelle5[[#This Row],[NegotiationID]]&amp;Tabelle5[[#This Row],[MessageID]],ALL_IN_ONE[ExperimentID]&amp;ALL_IN_ONE[NegotiationID]&amp;ALL_IN_ONE[MessageID],ALL_IN_ONE[Gesamt_ID],,0)</f>
        <v>#VALUE!</v>
      </c>
      <c r="C62">
        <v>478</v>
      </c>
      <c r="D62" t="s">
        <v>1521</v>
      </c>
      <c r="E62">
        <v>30759</v>
      </c>
      <c r="F62">
        <v>467</v>
      </c>
      <c r="G62">
        <v>463</v>
      </c>
      <c r="H62" t="s">
        <v>31</v>
      </c>
      <c r="I62" t="str">
        <f t="array" ref="I62">IFERROR(_xlfn.XLOOKUP(Tabelle5[[#This Row],[NegotiationID]]&amp;"FinalAccept",Tabelle5[NegotiationID]&amp;Tabelle5[ActionType],Tabelle5[ActionType],,0),_xlfn.XLOOKUP(Tabelle5[[#This Row],[NegotiationID]]&amp;"FinalReject",Tabelle5[NegotiationID]&amp;Tabelle5[ActionType],Tabelle5[ActionType],,0))</f>
        <v>FinalAccept</v>
      </c>
      <c r="J62">
        <v>0.81999999999999995</v>
      </c>
      <c r="K62">
        <v>0.3054</v>
      </c>
      <c r="L62">
        <v>1.1254</v>
      </c>
      <c r="M62">
        <v>0.51459999999999995</v>
      </c>
      <c r="N62">
        <v>65</v>
      </c>
      <c r="O62">
        <v>713</v>
      </c>
      <c r="P62">
        <v>10</v>
      </c>
      <c r="Q62" s="3" t="s">
        <v>1562</v>
      </c>
    </row>
    <row r="63" ht="15" customHeight="1">
      <c r="A63" t="e">
        <f t="shared" ca="1" si="505"/>
        <v>#VALUE!</v>
      </c>
      <c r="B63" t="e">
        <f t="array" ref="B63" ca="1">_xlfn.XLOOKUP(Tabelle5[[#This Row],[ExperimentID]]&amp;Tabelle5[[#This Row],[NegotiationID]]&amp;Tabelle5[[#This Row],[MessageID]],ALL_IN_ONE[ExperimentID]&amp;ALL_IN_ONE[NegotiationID]&amp;ALL_IN_ONE[MessageID],ALL_IN_ONE[Gesamt_ID],,0)</f>
        <v>#VALUE!</v>
      </c>
      <c r="C63">
        <v>478</v>
      </c>
      <c r="D63" t="s">
        <v>1521</v>
      </c>
      <c r="E63">
        <v>31469</v>
      </c>
      <c r="F63">
        <v>463</v>
      </c>
      <c r="G63">
        <v>467</v>
      </c>
      <c r="H63" t="s">
        <v>31</v>
      </c>
      <c r="I63" t="str">
        <f t="array" ref="I63">IFERROR(_xlfn.XLOOKUP(Tabelle5[[#This Row],[NegotiationID]]&amp;"FinalAccept",Tabelle5[NegotiationID]&amp;Tabelle5[ActionType],Tabelle5[ActionType],,0),_xlfn.XLOOKUP(Tabelle5[[#This Row],[NegotiationID]]&amp;"FinalReject",Tabelle5[NegotiationID]&amp;Tabelle5[ActionType],Tabelle5[ActionType],,0))</f>
        <v>FinalAccept</v>
      </c>
      <c r="J63">
        <v>0.67479999999999996</v>
      </c>
      <c r="K63">
        <v>0.4012</v>
      </c>
      <c r="L63">
        <v>1.0760000000000001</v>
      </c>
      <c r="M63">
        <v>0.27360000000000001</v>
      </c>
      <c r="N63">
        <v>132</v>
      </c>
      <c r="O63">
        <v>713</v>
      </c>
      <c r="P63">
        <v>10</v>
      </c>
      <c r="Q63" s="3" t="s">
        <v>1563</v>
      </c>
    </row>
    <row r="64" ht="15" customHeight="1">
      <c r="A64" t="e">
        <f t="shared" ca="1" si="505"/>
        <v>#VALUE!</v>
      </c>
      <c r="B64" t="e">
        <f t="array" ref="B64" ca="1">_xlfn.XLOOKUP(Tabelle5[[#This Row],[ExperimentID]]&amp;Tabelle5[[#This Row],[NegotiationID]]&amp;Tabelle5[[#This Row],[MessageID]],ALL_IN_ONE[ExperimentID]&amp;ALL_IN_ONE[NegotiationID]&amp;ALL_IN_ONE[MessageID],ALL_IN_ONE[Gesamt_ID],,0)</f>
        <v>#VALUE!</v>
      </c>
      <c r="C64">
        <v>478</v>
      </c>
      <c r="D64" t="s">
        <v>1521</v>
      </c>
      <c r="E64">
        <v>31502</v>
      </c>
      <c r="F64">
        <v>467</v>
      </c>
      <c r="G64">
        <v>463</v>
      </c>
      <c r="H64" t="s">
        <v>31</v>
      </c>
      <c r="I64" t="str">
        <f t="array" ref="I64">IFERROR(_xlfn.XLOOKUP(Tabelle5[[#This Row],[NegotiationID]]&amp;"FinalAccept",Tabelle5[NegotiationID]&amp;Tabelle5[ActionType],Tabelle5[ActionType],,0),_xlfn.XLOOKUP(Tabelle5[[#This Row],[NegotiationID]]&amp;"FinalReject",Tabelle5[NegotiationID]&amp;Tabelle5[ActionType],Tabelle5[ActionType],,0))</f>
        <v>FinalAccept</v>
      </c>
      <c r="J64">
        <v>0.62</v>
      </c>
      <c r="K64">
        <v>0.50539999999999996</v>
      </c>
      <c r="L64">
        <v>1.1254</v>
      </c>
      <c r="M64">
        <v>0.11459999999999999</v>
      </c>
      <c r="N64">
        <v>69</v>
      </c>
      <c r="O64">
        <v>713</v>
      </c>
      <c r="P64">
        <v>10</v>
      </c>
      <c r="Q64" s="3" t="s">
        <v>1564</v>
      </c>
    </row>
    <row r="65" ht="15" customHeight="1">
      <c r="A65" t="e">
        <f t="shared" ca="1" si="505"/>
        <v>#VALUE!</v>
      </c>
      <c r="B65" t="e">
        <f t="array" ref="B65" ca="1">_xlfn.XLOOKUP(Tabelle5[[#This Row],[ExperimentID]]&amp;Tabelle5[[#This Row],[NegotiationID]]&amp;Tabelle5[[#This Row],[MessageID]],ALL_IN_ONE[ExperimentID]&amp;ALL_IN_ONE[NegotiationID]&amp;ALL_IN_ONE[MessageID],ALL_IN_ONE[Gesamt_ID],,0)</f>
        <v>#VALUE!</v>
      </c>
      <c r="C65">
        <v>478</v>
      </c>
      <c r="D65" t="s">
        <v>1521</v>
      </c>
      <c r="E65">
        <v>33046</v>
      </c>
      <c r="F65">
        <v>463</v>
      </c>
      <c r="G65">
        <v>467</v>
      </c>
      <c r="H65" t="s">
        <v>31</v>
      </c>
      <c r="I65" t="str">
        <f t="array" ref="I65">IFERROR(_xlfn.XLOOKUP(Tabelle5[[#This Row],[NegotiationID]]&amp;"FinalAccept",Tabelle5[NegotiationID]&amp;Tabelle5[ActionType],Tabelle5[ActionType],,0),_xlfn.XLOOKUP(Tabelle5[[#This Row],[NegotiationID]]&amp;"FinalReject",Tabelle5[NegotiationID]&amp;Tabelle5[ActionType],Tabelle5[ActionType],,0))</f>
        <v>FinalAccept</v>
      </c>
      <c r="J65">
        <v>0.5806</v>
      </c>
      <c r="K65">
        <v>0.54000000000000004</v>
      </c>
      <c r="L65">
        <v>1.1206</v>
      </c>
      <c r="M65">
        <v>0.040599999999999997</v>
      </c>
      <c r="N65">
        <v>97</v>
      </c>
      <c r="O65">
        <v>713</v>
      </c>
      <c r="P65">
        <v>10</v>
      </c>
      <c r="Q65" s="3" t="s">
        <v>1565</v>
      </c>
    </row>
    <row r="66" ht="15" customHeight="1">
      <c r="A66" t="e">
        <f t="shared" ref="A66:A129" ca="1" si="506">MID(CELL("Dateiname",$A$1),FIND("]",CELL("Dateiname",$A$1))+1,31)</f>
        <v>#VALUE!</v>
      </c>
      <c r="B66" t="e">
        <f t="array" ref="B66" ca="1">_xlfn.XLOOKUP(Tabelle5[[#This Row],[ExperimentID]]&amp;Tabelle5[[#This Row],[NegotiationID]]&amp;Tabelle5[[#This Row],[MessageID]],ALL_IN_ONE[ExperimentID]&amp;ALL_IN_ONE[NegotiationID]&amp;ALL_IN_ONE[MessageID],ALL_IN_ONE[Gesamt_ID],,0)</f>
        <v>#VALUE!</v>
      </c>
      <c r="C66">
        <v>478</v>
      </c>
      <c r="D66" t="s">
        <v>1521</v>
      </c>
      <c r="E66">
        <v>33072</v>
      </c>
      <c r="F66">
        <v>467</v>
      </c>
      <c r="G66">
        <v>463</v>
      </c>
      <c r="H66" t="s">
        <v>31</v>
      </c>
      <c r="I66" t="str">
        <f t="array" ref="I66">IFERROR(_xlfn.XLOOKUP(Tabelle5[[#This Row],[NegotiationID]]&amp;"FinalAccept",Tabelle5[NegotiationID]&amp;Tabelle5[ActionType],Tabelle5[ActionType],,0),_xlfn.XLOOKUP(Tabelle5[[#This Row],[NegotiationID]]&amp;"FinalReject",Tabelle5[NegotiationID]&amp;Tabelle5[ActionType],Tabelle5[ActionType],,0))</f>
        <v>FinalAccept</v>
      </c>
      <c r="J66">
        <v>0.56599999999999995</v>
      </c>
      <c r="K66">
        <v>0.50860000000000005</v>
      </c>
      <c r="L66">
        <v>1.0746</v>
      </c>
      <c r="M66">
        <v>0.0574</v>
      </c>
      <c r="N66">
        <v>58</v>
      </c>
      <c r="O66">
        <v>713</v>
      </c>
      <c r="P66">
        <v>10</v>
      </c>
      <c r="Q66" s="3" t="s">
        <v>1566</v>
      </c>
    </row>
    <row r="67" ht="15" customHeight="1">
      <c r="A67" t="e">
        <f t="shared" ca="1" si="506"/>
        <v>#VALUE!</v>
      </c>
      <c r="B67" t="e">
        <f t="array" ref="B67" ca="1">_xlfn.XLOOKUP(Tabelle5[[#This Row],[ExperimentID]]&amp;Tabelle5[[#This Row],[NegotiationID]]&amp;Tabelle5[[#This Row],[MessageID]],ALL_IN_ONE[ExperimentID]&amp;ALL_IN_ONE[NegotiationID]&amp;ALL_IN_ONE[MessageID],ALL_IN_ONE[Gesamt_ID],,0)</f>
        <v>#VALUE!</v>
      </c>
      <c r="C67">
        <v>478</v>
      </c>
      <c r="D67" t="s">
        <v>1521</v>
      </c>
      <c r="E67">
        <v>33073</v>
      </c>
      <c r="F67">
        <v>463</v>
      </c>
      <c r="G67">
        <v>467</v>
      </c>
      <c r="H67" t="s">
        <v>31</v>
      </c>
      <c r="I67" t="str">
        <f t="array" ref="I67">IFERROR(_xlfn.XLOOKUP(Tabelle5[[#This Row],[NegotiationID]]&amp;"FinalAccept",Tabelle5[NegotiationID]&amp;Tabelle5[ActionType],Tabelle5[ActionType],,0),_xlfn.XLOOKUP(Tabelle5[[#This Row],[NegotiationID]]&amp;"FinalReject",Tabelle5[NegotiationID]&amp;Tabelle5[ActionType],Tabelle5[ActionType],,0))</f>
        <v>FinalAccept</v>
      </c>
      <c r="J67">
        <v>0.56120000000000003</v>
      </c>
      <c r="K67">
        <v>0.51639999999999997</v>
      </c>
      <c r="L67">
        <v>1.0775999999999999</v>
      </c>
      <c r="M67">
        <v>0.0448</v>
      </c>
      <c r="N67">
        <v>59</v>
      </c>
      <c r="O67">
        <v>713</v>
      </c>
      <c r="P67">
        <v>10</v>
      </c>
      <c r="Q67" s="3" t="s">
        <v>1567</v>
      </c>
    </row>
    <row r="68" ht="15" customHeight="1">
      <c r="A68" t="e">
        <f t="shared" ca="1" si="506"/>
        <v>#VALUE!</v>
      </c>
      <c r="B68" t="e">
        <f t="array" ref="B68" ca="1">_xlfn.XLOOKUP(Tabelle5[[#This Row],[ExperimentID]]&amp;Tabelle5[[#This Row],[NegotiationID]]&amp;Tabelle5[[#This Row],[MessageID]],ALL_IN_ONE[ExperimentID]&amp;ALL_IN_ONE[NegotiationID]&amp;ALL_IN_ONE[MessageID],ALL_IN_ONE[Gesamt_ID],,0)</f>
        <v>#VALUE!</v>
      </c>
      <c r="C68">
        <v>478</v>
      </c>
      <c r="D68" t="s">
        <v>1521</v>
      </c>
      <c r="E68">
        <v>33082</v>
      </c>
      <c r="F68">
        <v>467</v>
      </c>
      <c r="G68">
        <v>463</v>
      </c>
      <c r="H68" t="s">
        <v>31</v>
      </c>
      <c r="I68" t="str">
        <f t="array" ref="I68">IFERROR(_xlfn.XLOOKUP(Tabelle5[[#This Row],[NegotiationID]]&amp;"FinalAccept",Tabelle5[NegotiationID]&amp;Tabelle5[ActionType],Tabelle5[ActionType],,0),_xlfn.XLOOKUP(Tabelle5[[#This Row],[NegotiationID]]&amp;"FinalReject",Tabelle5[NegotiationID]&amp;Tabelle5[ActionType],Tabelle5[ActionType],,0))</f>
        <v>FinalAccept</v>
      </c>
      <c r="J68">
        <v>0.62</v>
      </c>
      <c r="K68">
        <v>0.50539999999999996</v>
      </c>
      <c r="L68">
        <v>1.1254</v>
      </c>
      <c r="M68">
        <v>0.11459999999999999</v>
      </c>
      <c r="N68">
        <v>56</v>
      </c>
      <c r="O68">
        <v>713</v>
      </c>
      <c r="P68">
        <v>10</v>
      </c>
      <c r="Q68" s="3" t="s">
        <v>1568</v>
      </c>
    </row>
    <row r="69" ht="15" customHeight="1">
      <c r="A69" t="e">
        <f t="shared" ca="1" si="506"/>
        <v>#VALUE!</v>
      </c>
      <c r="B69" t="e">
        <f t="array" ref="B69" ca="1">_xlfn.XLOOKUP(Tabelle5[[#This Row],[ExperimentID]]&amp;Tabelle5[[#This Row],[NegotiationID]]&amp;Tabelle5[[#This Row],[MessageID]],ALL_IN_ONE[ExperimentID]&amp;ALL_IN_ONE[NegotiationID]&amp;ALL_IN_ONE[MessageID],ALL_IN_ONE[Gesamt_ID],,0)</f>
        <v>#VALUE!</v>
      </c>
      <c r="C69">
        <v>478</v>
      </c>
      <c r="D69" t="s">
        <v>1521</v>
      </c>
      <c r="E69">
        <v>34205</v>
      </c>
      <c r="F69">
        <v>463</v>
      </c>
      <c r="G69">
        <v>467</v>
      </c>
      <c r="H69" t="s">
        <v>20</v>
      </c>
      <c r="I69" t="str">
        <f t="array" ref="I69">IFERROR(_xlfn.XLOOKUP(Tabelle5[[#This Row],[NegotiationID]]&amp;"FinalAccept",Tabelle5[NegotiationID]&amp;Tabelle5[ActionType],Tabelle5[ActionType],,0),_xlfn.XLOOKUP(Tabelle5[[#This Row],[NegotiationID]]&amp;"FinalReject",Tabelle5[NegotiationID]&amp;Tabelle5[ActionType],Tabelle5[ActionType],,0))</f>
        <v>FinalAccept</v>
      </c>
      <c r="J69">
        <v>0.50539999999999996</v>
      </c>
      <c r="K69">
        <v>0.62</v>
      </c>
      <c r="L69">
        <v>1.1254</v>
      </c>
      <c r="M69">
        <v>0.11459999999999999</v>
      </c>
      <c r="N69">
        <v>46</v>
      </c>
      <c r="O69">
        <v>713</v>
      </c>
      <c r="P69">
        <v>10</v>
      </c>
      <c r="Q69" s="3" t="s">
        <v>1569</v>
      </c>
    </row>
    <row r="70" ht="14.5" hidden="1">
      <c r="A70" t="e">
        <f t="shared" ca="1" si="506"/>
        <v>#VALUE!</v>
      </c>
      <c r="B70" t="e">
        <f t="array" ref="B70" ca="1">_xlfn.XLOOKUP(Tabelle5[[#This Row],[ExperimentID]]&amp;Tabelle5[[#This Row],[NegotiationID]]&amp;Tabelle5[[#This Row],[MessageID]],ALL_IN_ONE[ExperimentID]&amp;ALL_IN_ONE[NegotiationID]&amp;ALL_IN_ONE[MessageID],ALL_IN_ONE[Gesamt_ID],,0)</f>
        <v>#VALUE!</v>
      </c>
      <c r="C70">
        <v>508</v>
      </c>
      <c r="D70" t="s">
        <v>1521</v>
      </c>
      <c r="E70">
        <v>509</v>
      </c>
      <c r="H70" t="s">
        <v>6019</v>
      </c>
      <c r="I70" t="str">
        <f t="array" ref="I70">IFERROR(_xlfn.XLOOKUP(Tabelle5[[#This Row],[NegotiationID]]&amp;"FinalAccept",Tabelle5[NegotiationID]&amp;Tabelle5[ActionType],Tabelle5[ActionType],,0),_xlfn.XLOOKUP(Tabelle5[[#This Row],[NegotiationID]]&amp;"FinalReject",Tabelle5[NegotiationID]&amp;Tabelle5[ActionType],Tabelle5[ActionType],,0))</f>
        <v>FinalAccept</v>
      </c>
      <c r="M70">
        <v>21</v>
      </c>
      <c r="O70">
        <v>2219</v>
      </c>
      <c r="P70">
        <v>16</v>
      </c>
      <c r="Q70" t="s">
        <v>6337</v>
      </c>
    </row>
    <row r="71" ht="15" customHeight="1">
      <c r="A71" t="e">
        <f t="shared" ca="1" si="506"/>
        <v>#VALUE!</v>
      </c>
      <c r="B71" t="e">
        <f t="array" ref="B71" ca="1">_xlfn.XLOOKUP(Tabelle5[[#This Row],[ExperimentID]]&amp;Tabelle5[[#This Row],[NegotiationID]]&amp;Tabelle5[[#This Row],[MessageID]],ALL_IN_ONE[ExperimentID]&amp;ALL_IN_ONE[NegotiationID]&amp;ALL_IN_ONE[MessageID],ALL_IN_ONE[Gesamt_ID],,0)</f>
        <v>#VALUE!</v>
      </c>
      <c r="C71">
        <v>508</v>
      </c>
      <c r="D71" t="s">
        <v>1521</v>
      </c>
      <c r="E71">
        <v>31384</v>
      </c>
      <c r="F71">
        <v>493</v>
      </c>
      <c r="G71">
        <v>497</v>
      </c>
      <c r="H71" t="s">
        <v>19</v>
      </c>
      <c r="I71" t="str">
        <f t="array" ref="I71">IFERROR(_xlfn.XLOOKUP(Tabelle5[[#This Row],[NegotiationID]]&amp;"FinalAccept",Tabelle5[NegotiationID]&amp;Tabelle5[ActionType],Tabelle5[ActionType],,0),_xlfn.XLOOKUP(Tabelle5[[#This Row],[NegotiationID]]&amp;"FinalReject",Tabelle5[NegotiationID]&amp;Tabelle5[ActionType],Tabelle5[ActionType],,0))</f>
        <v>FinalAccept</v>
      </c>
      <c r="J71">
        <v>1</v>
      </c>
      <c r="K71">
        <v>0.1084</v>
      </c>
      <c r="L71">
        <v>1.1084000000000001</v>
      </c>
      <c r="M71">
        <v>0.89159999999999995</v>
      </c>
      <c r="N71">
        <v>305</v>
      </c>
      <c r="O71">
        <v>2219</v>
      </c>
      <c r="P71">
        <v>16</v>
      </c>
      <c r="Q71" s="3" t="s">
        <v>1570</v>
      </c>
    </row>
    <row r="72" ht="15" customHeight="1">
      <c r="A72" t="e">
        <f t="shared" ca="1" si="506"/>
        <v>#VALUE!</v>
      </c>
      <c r="B72" t="e">
        <f t="array" ref="B72" ca="1">_xlfn.XLOOKUP(Tabelle5[[#This Row],[ExperimentID]]&amp;Tabelle5[[#This Row],[NegotiationID]]&amp;Tabelle5[[#This Row],[MessageID]],ALL_IN_ONE[ExperimentID]&amp;ALL_IN_ONE[NegotiationID]&amp;ALL_IN_ONE[MessageID],ALL_IN_ONE[Gesamt_ID],,0)</f>
        <v>#VALUE!</v>
      </c>
      <c r="C72">
        <v>508</v>
      </c>
      <c r="D72" t="s">
        <v>1521</v>
      </c>
      <c r="E72">
        <v>31522</v>
      </c>
      <c r="F72">
        <v>497</v>
      </c>
      <c r="G72">
        <v>493</v>
      </c>
      <c r="H72" t="s">
        <v>31</v>
      </c>
      <c r="I72" t="str">
        <f t="array" ref="I72">IFERROR(_xlfn.XLOOKUP(Tabelle5[[#This Row],[NegotiationID]]&amp;"FinalAccept",Tabelle5[NegotiationID]&amp;Tabelle5[ActionType],Tabelle5[ActionType],,0),_xlfn.XLOOKUP(Tabelle5[[#This Row],[NegotiationID]]&amp;"FinalReject",Tabelle5[NegotiationID]&amp;Tabelle5[ActionType],Tabelle5[ActionType],,0))</f>
        <v>FinalAccept</v>
      </c>
      <c r="J72">
        <v>0.89759999999999995</v>
      </c>
      <c r="K72">
        <v>0.073200000000000001</v>
      </c>
      <c r="L72">
        <v>0.9708</v>
      </c>
      <c r="M72">
        <v>0.82440000000000002</v>
      </c>
      <c r="N72">
        <v>373</v>
      </c>
      <c r="O72">
        <v>2219</v>
      </c>
      <c r="P72">
        <v>16</v>
      </c>
      <c r="Q72" s="3" t="s">
        <v>1571</v>
      </c>
    </row>
    <row r="73" ht="87" hidden="1">
      <c r="A73" t="e">
        <f t="shared" ca="1" si="506"/>
        <v>#VALUE!</v>
      </c>
      <c r="B73" t="e">
        <f t="array" ref="B73" ca="1">_xlfn.XLOOKUP(Tabelle5[[#This Row],[ExperimentID]]&amp;Tabelle5[[#This Row],[NegotiationID]]&amp;Tabelle5[[#This Row],[MessageID]],ALL_IN_ONE[ExperimentID]&amp;ALL_IN_ONE[NegotiationID]&amp;ALL_IN_ONE[MessageID],ALL_IN_ONE[Gesamt_ID],,0)</f>
        <v>#VALUE!</v>
      </c>
      <c r="C73">
        <v>508</v>
      </c>
      <c r="D73" t="s">
        <v>1521</v>
      </c>
      <c r="E73">
        <v>31526</v>
      </c>
      <c r="F73">
        <v>493</v>
      </c>
      <c r="G73">
        <v>497</v>
      </c>
      <c r="H73" t="s">
        <v>22</v>
      </c>
      <c r="I73" t="str">
        <f t="array" ref="I73">IFERROR(_xlfn.XLOOKUP(Tabelle5[[#This Row],[NegotiationID]]&amp;"FinalAccept",Tabelle5[NegotiationID]&amp;Tabelle5[ActionType],Tabelle5[ActionType],,0),_xlfn.XLOOKUP(Tabelle5[[#This Row],[NegotiationID]]&amp;"FinalReject",Tabelle5[NegotiationID]&amp;Tabelle5[ActionType],Tabelle5[ActionType],,0))</f>
        <v>FinalAccept</v>
      </c>
      <c r="N73">
        <v>92</v>
      </c>
      <c r="O73">
        <v>2219</v>
      </c>
      <c r="P73">
        <v>16</v>
      </c>
      <c r="Q73" s="3" t="s">
        <v>6352</v>
      </c>
    </row>
    <row r="74" ht="58" hidden="1">
      <c r="A74" t="e">
        <f t="shared" ca="1" si="506"/>
        <v>#VALUE!</v>
      </c>
      <c r="B74" t="e">
        <f t="array" ref="B74" ca="1">_xlfn.XLOOKUP(Tabelle5[[#This Row],[ExperimentID]]&amp;Tabelle5[[#This Row],[NegotiationID]]&amp;Tabelle5[[#This Row],[MessageID]],ALL_IN_ONE[ExperimentID]&amp;ALL_IN_ONE[NegotiationID]&amp;ALL_IN_ONE[MessageID],ALL_IN_ONE[Gesamt_ID],,0)</f>
        <v>#VALUE!</v>
      </c>
      <c r="C74">
        <v>508</v>
      </c>
      <c r="D74" t="s">
        <v>1521</v>
      </c>
      <c r="E74">
        <v>31545</v>
      </c>
      <c r="F74">
        <v>497</v>
      </c>
      <c r="G74">
        <v>493</v>
      </c>
      <c r="H74" t="s">
        <v>24</v>
      </c>
      <c r="I74" t="str">
        <f t="array" ref="I74">IFERROR(_xlfn.XLOOKUP(Tabelle5[[#This Row],[NegotiationID]]&amp;"FinalAccept",Tabelle5[NegotiationID]&amp;Tabelle5[ActionType],Tabelle5[ActionType],,0),_xlfn.XLOOKUP(Tabelle5[[#This Row],[NegotiationID]]&amp;"FinalReject",Tabelle5[NegotiationID]&amp;Tabelle5[ActionType],Tabelle5[ActionType],,0))</f>
        <v>FinalAccept</v>
      </c>
      <c r="N74">
        <v>37</v>
      </c>
      <c r="O74">
        <v>2219</v>
      </c>
      <c r="P74">
        <v>16</v>
      </c>
      <c r="Q74" s="3" t="s">
        <v>6353</v>
      </c>
    </row>
    <row r="75" ht="58" hidden="1">
      <c r="A75" t="e">
        <f t="shared" ca="1" si="506"/>
        <v>#VALUE!</v>
      </c>
      <c r="B75" t="e">
        <f t="array" ref="B75" ca="1">_xlfn.XLOOKUP(Tabelle5[[#This Row],[ExperimentID]]&amp;Tabelle5[[#This Row],[NegotiationID]]&amp;Tabelle5[[#This Row],[MessageID]],ALL_IN_ONE[ExperimentID]&amp;ALL_IN_ONE[NegotiationID]&amp;ALL_IN_ONE[MessageID],ALL_IN_ONE[Gesamt_ID],,0)</f>
        <v>#VALUE!</v>
      </c>
      <c r="C75">
        <v>508</v>
      </c>
      <c r="D75" t="s">
        <v>1521</v>
      </c>
      <c r="E75">
        <v>31550</v>
      </c>
      <c r="F75">
        <v>493</v>
      </c>
      <c r="G75">
        <v>497</v>
      </c>
      <c r="H75" t="s">
        <v>22</v>
      </c>
      <c r="I75" t="str">
        <f t="array" ref="I75">IFERROR(_xlfn.XLOOKUP(Tabelle5[[#This Row],[NegotiationID]]&amp;"FinalAccept",Tabelle5[NegotiationID]&amp;Tabelle5[ActionType],Tabelle5[ActionType],,0),_xlfn.XLOOKUP(Tabelle5[[#This Row],[NegotiationID]]&amp;"FinalReject",Tabelle5[NegotiationID]&amp;Tabelle5[ActionType],Tabelle5[ActionType],,0))</f>
        <v>FinalAccept</v>
      </c>
      <c r="N75">
        <v>17</v>
      </c>
      <c r="O75">
        <v>2219</v>
      </c>
      <c r="P75">
        <v>16</v>
      </c>
      <c r="Q75" s="3" t="s">
        <v>6354</v>
      </c>
    </row>
    <row r="76" ht="72.5" hidden="1">
      <c r="A76" t="e">
        <f t="shared" ca="1" si="506"/>
        <v>#VALUE!</v>
      </c>
      <c r="B76" t="e">
        <f t="array" ref="B76" ca="1">_xlfn.XLOOKUP(Tabelle5[[#This Row],[ExperimentID]]&amp;Tabelle5[[#This Row],[NegotiationID]]&amp;Tabelle5[[#This Row],[MessageID]],ALL_IN_ONE[ExperimentID]&amp;ALL_IN_ONE[NegotiationID]&amp;ALL_IN_ONE[MessageID],ALL_IN_ONE[Gesamt_ID],,0)</f>
        <v>#VALUE!</v>
      </c>
      <c r="C76">
        <v>508</v>
      </c>
      <c r="D76" t="s">
        <v>1521</v>
      </c>
      <c r="E76">
        <v>31574</v>
      </c>
      <c r="F76">
        <v>497</v>
      </c>
      <c r="G76">
        <v>493</v>
      </c>
      <c r="H76" t="s">
        <v>24</v>
      </c>
      <c r="I76" t="str">
        <f t="array" ref="I76">IFERROR(_xlfn.XLOOKUP(Tabelle5[[#This Row],[NegotiationID]]&amp;"FinalAccept",Tabelle5[NegotiationID]&amp;Tabelle5[ActionType],Tabelle5[ActionType],,0),_xlfn.XLOOKUP(Tabelle5[[#This Row],[NegotiationID]]&amp;"FinalReject",Tabelle5[NegotiationID]&amp;Tabelle5[ActionType],Tabelle5[ActionType],,0))</f>
        <v>FinalAccept</v>
      </c>
      <c r="N76">
        <v>12</v>
      </c>
      <c r="O76">
        <v>2219</v>
      </c>
      <c r="P76">
        <v>16</v>
      </c>
      <c r="Q76" s="3" t="s">
        <v>6355</v>
      </c>
    </row>
    <row r="77" ht="15" customHeight="1">
      <c r="A77" t="e">
        <f t="shared" ca="1" si="506"/>
        <v>#VALUE!</v>
      </c>
      <c r="B77" t="e">
        <f t="array" ref="B77" ca="1">_xlfn.XLOOKUP(Tabelle5[[#This Row],[ExperimentID]]&amp;Tabelle5[[#This Row],[NegotiationID]]&amp;Tabelle5[[#This Row],[MessageID]],ALL_IN_ONE[ExperimentID]&amp;ALL_IN_ONE[NegotiationID]&amp;ALL_IN_ONE[MessageID],ALL_IN_ONE[Gesamt_ID],,0)</f>
        <v>#VALUE!</v>
      </c>
      <c r="C77">
        <v>508</v>
      </c>
      <c r="D77" t="s">
        <v>1521</v>
      </c>
      <c r="E77">
        <v>32564</v>
      </c>
      <c r="F77">
        <v>493</v>
      </c>
      <c r="G77">
        <v>497</v>
      </c>
      <c r="H77" t="s">
        <v>31</v>
      </c>
      <c r="I77" t="str">
        <f t="array" ref="I77">IFERROR(_xlfn.XLOOKUP(Tabelle5[[#This Row],[NegotiationID]]&amp;"FinalAccept",Tabelle5[NegotiationID]&amp;Tabelle5[ActionType],Tabelle5[ActionType],,0),_xlfn.XLOOKUP(Tabelle5[[#This Row],[NegotiationID]]&amp;"FinalReject",Tabelle5[NegotiationID]&amp;Tabelle5[ActionType],Tabelle5[ActionType],,0))</f>
        <v>FinalAccept</v>
      </c>
      <c r="J77">
        <v>0.89600000000000002</v>
      </c>
      <c r="K77">
        <v>0.1552</v>
      </c>
      <c r="L77">
        <v>1.0511999999999999</v>
      </c>
      <c r="M77">
        <v>0.74080000000000001</v>
      </c>
      <c r="N77">
        <v>315</v>
      </c>
      <c r="O77">
        <v>2219</v>
      </c>
      <c r="P77">
        <v>16</v>
      </c>
      <c r="Q77" s="3" t="s">
        <v>1572</v>
      </c>
    </row>
    <row r="78" ht="15" customHeight="1">
      <c r="A78" t="e">
        <f t="shared" ca="1" si="506"/>
        <v>#VALUE!</v>
      </c>
      <c r="B78" t="e">
        <f t="array" ref="B78" ca="1">_xlfn.XLOOKUP(Tabelle5[[#This Row],[ExperimentID]]&amp;Tabelle5[[#This Row],[NegotiationID]]&amp;Tabelle5[[#This Row],[MessageID]],ALL_IN_ONE[ExperimentID]&amp;ALL_IN_ONE[NegotiationID]&amp;ALL_IN_ONE[MessageID],ALL_IN_ONE[Gesamt_ID],,0)</f>
        <v>#VALUE!</v>
      </c>
      <c r="C78">
        <v>508</v>
      </c>
      <c r="D78" t="s">
        <v>1521</v>
      </c>
      <c r="E78">
        <v>32610</v>
      </c>
      <c r="F78">
        <v>497</v>
      </c>
      <c r="G78">
        <v>493</v>
      </c>
      <c r="H78" t="s">
        <v>31</v>
      </c>
      <c r="I78" t="str">
        <f t="array" ref="I78">IFERROR(_xlfn.XLOOKUP(Tabelle5[[#This Row],[NegotiationID]]&amp;"FinalAccept",Tabelle5[NegotiationID]&amp;Tabelle5[ActionType],Tabelle5[ActionType],,0),_xlfn.XLOOKUP(Tabelle5[[#This Row],[NegotiationID]]&amp;"FinalReject",Tabelle5[NegotiationID]&amp;Tabelle5[ActionType],Tabelle5[ActionType],,0))</f>
        <v>FinalAccept</v>
      </c>
      <c r="J78">
        <v>0.53080000000000005</v>
      </c>
      <c r="K78">
        <v>0.54700000000000004</v>
      </c>
      <c r="L78">
        <v>1.0778000000000001</v>
      </c>
      <c r="M78">
        <v>0.016199999999999999</v>
      </c>
      <c r="N78">
        <v>243</v>
      </c>
      <c r="O78">
        <v>2219</v>
      </c>
      <c r="P78">
        <v>16</v>
      </c>
      <c r="Q78" s="3" t="s">
        <v>1573</v>
      </c>
    </row>
    <row r="79" ht="15" customHeight="1">
      <c r="A79" t="e">
        <f t="shared" ca="1" si="506"/>
        <v>#VALUE!</v>
      </c>
      <c r="B79" t="e">
        <f t="array" ref="B79" ca="1">_xlfn.XLOOKUP(Tabelle5[[#This Row],[ExperimentID]]&amp;Tabelle5[[#This Row],[NegotiationID]]&amp;Tabelle5[[#This Row],[MessageID]],ALL_IN_ONE[ExperimentID]&amp;ALL_IN_ONE[NegotiationID]&amp;ALL_IN_ONE[MessageID],ALL_IN_ONE[Gesamt_ID],,0)</f>
        <v>#VALUE!</v>
      </c>
      <c r="C79">
        <v>508</v>
      </c>
      <c r="D79" t="s">
        <v>1521</v>
      </c>
      <c r="E79">
        <v>32966</v>
      </c>
      <c r="F79">
        <v>493</v>
      </c>
      <c r="G79">
        <v>497</v>
      </c>
      <c r="H79" t="s">
        <v>31</v>
      </c>
      <c r="I79" t="str">
        <f t="array" ref="I79">IFERROR(_xlfn.XLOOKUP(Tabelle5[[#This Row],[NegotiationID]]&amp;"FinalAccept",Tabelle5[NegotiationID]&amp;Tabelle5[ActionType],Tabelle5[ActionType],,0),_xlfn.XLOOKUP(Tabelle5[[#This Row],[NegotiationID]]&amp;"FinalReject",Tabelle5[NegotiationID]&amp;Tabelle5[ActionType],Tabelle5[ActionType],,0))</f>
        <v>FinalAccept</v>
      </c>
      <c r="J79">
        <v>0.76819999999999999</v>
      </c>
      <c r="K79">
        <v>0.2848</v>
      </c>
      <c r="L79">
        <v>1.0529999999999999</v>
      </c>
      <c r="M79">
        <v>0.4834</v>
      </c>
      <c r="N79">
        <v>108</v>
      </c>
      <c r="O79">
        <v>2219</v>
      </c>
      <c r="P79">
        <v>16</v>
      </c>
      <c r="Q79" s="3" t="s">
        <v>1574</v>
      </c>
    </row>
    <row r="80" ht="15" customHeight="1">
      <c r="A80" t="e">
        <f t="shared" ca="1" si="506"/>
        <v>#VALUE!</v>
      </c>
      <c r="B80" t="e">
        <f t="array" ref="B80" ca="1">_xlfn.XLOOKUP(Tabelle5[[#This Row],[ExperimentID]]&amp;Tabelle5[[#This Row],[NegotiationID]]&amp;Tabelle5[[#This Row],[MessageID]],ALL_IN_ONE[ExperimentID]&amp;ALL_IN_ONE[NegotiationID]&amp;ALL_IN_ONE[MessageID],ALL_IN_ONE[Gesamt_ID],,0)</f>
        <v>#VALUE!</v>
      </c>
      <c r="C80">
        <v>508</v>
      </c>
      <c r="D80" t="s">
        <v>1521</v>
      </c>
      <c r="E80">
        <v>32996</v>
      </c>
      <c r="F80">
        <v>497</v>
      </c>
      <c r="G80">
        <v>493</v>
      </c>
      <c r="H80" t="s">
        <v>31</v>
      </c>
      <c r="I80" t="str">
        <f t="array" ref="I80">IFERROR(_xlfn.XLOOKUP(Tabelle5[[#This Row],[NegotiationID]]&amp;"FinalAccept",Tabelle5[NegotiationID]&amp;Tabelle5[ActionType],Tabelle5[ActionType],,0),_xlfn.XLOOKUP(Tabelle5[[#This Row],[NegotiationID]]&amp;"FinalReject",Tabelle5[NegotiationID]&amp;Tabelle5[ActionType],Tabelle5[ActionType],,0))</f>
        <v>FinalAccept</v>
      </c>
      <c r="J80">
        <v>0.50739999999999996</v>
      </c>
      <c r="K80">
        <v>0.49619999999999997</v>
      </c>
      <c r="L80">
        <v>1.0036</v>
      </c>
      <c r="M80">
        <v>0.0112</v>
      </c>
      <c r="N80">
        <v>134</v>
      </c>
      <c r="O80">
        <v>2219</v>
      </c>
      <c r="P80">
        <v>16</v>
      </c>
      <c r="Q80" s="3" t="s">
        <v>1575</v>
      </c>
    </row>
    <row r="81" ht="15" customHeight="1">
      <c r="A81" t="e">
        <f t="shared" ca="1" si="506"/>
        <v>#VALUE!</v>
      </c>
      <c r="B81" t="e">
        <f t="array" ref="B81" ca="1">_xlfn.XLOOKUP(Tabelle5[[#This Row],[ExperimentID]]&amp;Tabelle5[[#This Row],[NegotiationID]]&amp;Tabelle5[[#This Row],[MessageID]],ALL_IN_ONE[ExperimentID]&amp;ALL_IN_ONE[NegotiationID]&amp;ALL_IN_ONE[MessageID],ALL_IN_ONE[Gesamt_ID],,0)</f>
        <v>#VALUE!</v>
      </c>
      <c r="C81">
        <v>508</v>
      </c>
      <c r="D81" t="s">
        <v>1521</v>
      </c>
      <c r="E81">
        <v>33423</v>
      </c>
      <c r="F81">
        <v>493</v>
      </c>
      <c r="G81">
        <v>497</v>
      </c>
      <c r="H81" t="s">
        <v>31</v>
      </c>
      <c r="I81" t="str">
        <f t="array" ref="I81">IFERROR(_xlfn.XLOOKUP(Tabelle5[[#This Row],[NegotiationID]]&amp;"FinalAccept",Tabelle5[NegotiationID]&amp;Tabelle5[ActionType],Tabelle5[ActionType],,0),_xlfn.XLOOKUP(Tabelle5[[#This Row],[NegotiationID]]&amp;"FinalReject",Tabelle5[NegotiationID]&amp;Tabelle5[ActionType],Tabelle5[ActionType],,0))</f>
        <v>FinalAccept</v>
      </c>
      <c r="J81">
        <v>0.60019999999999996</v>
      </c>
      <c r="K81">
        <v>0.3508</v>
      </c>
      <c r="L81">
        <v>0.95099999999999996</v>
      </c>
      <c r="M81">
        <v>0.24940000000000001</v>
      </c>
      <c r="N81">
        <v>120</v>
      </c>
      <c r="O81">
        <v>2219</v>
      </c>
      <c r="P81">
        <v>16</v>
      </c>
      <c r="Q81" s="3" t="s">
        <v>1576</v>
      </c>
    </row>
    <row r="82" ht="15" customHeight="1">
      <c r="A82" t="e">
        <f t="shared" ca="1" si="506"/>
        <v>#VALUE!</v>
      </c>
      <c r="B82" t="e">
        <f t="array" ref="B82" ca="1">_xlfn.XLOOKUP(Tabelle5[[#This Row],[ExperimentID]]&amp;Tabelle5[[#This Row],[NegotiationID]]&amp;Tabelle5[[#This Row],[MessageID]],ALL_IN_ONE[ExperimentID]&amp;ALL_IN_ONE[NegotiationID]&amp;ALL_IN_ONE[MessageID],ALL_IN_ONE[Gesamt_ID],,0)</f>
        <v>#VALUE!</v>
      </c>
      <c r="C82">
        <v>508</v>
      </c>
      <c r="D82" t="s">
        <v>1521</v>
      </c>
      <c r="E82">
        <v>33936</v>
      </c>
      <c r="F82">
        <v>497</v>
      </c>
      <c r="G82">
        <v>493</v>
      </c>
      <c r="H82" t="s">
        <v>31</v>
      </c>
      <c r="I82" t="str">
        <f t="array" ref="I82">IFERROR(_xlfn.XLOOKUP(Tabelle5[[#This Row],[NegotiationID]]&amp;"FinalAccept",Tabelle5[NegotiationID]&amp;Tabelle5[ActionType],Tabelle5[ActionType],,0),_xlfn.XLOOKUP(Tabelle5[[#This Row],[NegotiationID]]&amp;"FinalReject",Tabelle5[NegotiationID]&amp;Tabelle5[ActionType],Tabelle5[ActionType],,0))</f>
        <v>FinalAccept</v>
      </c>
      <c r="J82">
        <v>0.51000000000000001</v>
      </c>
      <c r="K82">
        <v>0.57899999999999996</v>
      </c>
      <c r="L82">
        <v>1.089</v>
      </c>
      <c r="M82">
        <v>0.069000000000000006</v>
      </c>
      <c r="N82">
        <v>219</v>
      </c>
      <c r="O82">
        <v>2219</v>
      </c>
      <c r="P82">
        <v>16</v>
      </c>
      <c r="Q82" s="3" t="s">
        <v>1577</v>
      </c>
    </row>
    <row r="83" ht="87" hidden="1">
      <c r="A83" t="e">
        <f t="shared" ca="1" si="506"/>
        <v>#VALUE!</v>
      </c>
      <c r="B83" t="e">
        <f t="array" ref="B83" ca="1">_xlfn.XLOOKUP(Tabelle5[[#This Row],[ExperimentID]]&amp;Tabelle5[[#This Row],[NegotiationID]]&amp;Tabelle5[[#This Row],[MessageID]],ALL_IN_ONE[ExperimentID]&amp;ALL_IN_ONE[NegotiationID]&amp;ALL_IN_ONE[MessageID],ALL_IN_ONE[Gesamt_ID],,0)</f>
        <v>#VALUE!</v>
      </c>
      <c r="C83">
        <v>508</v>
      </c>
      <c r="D83" t="s">
        <v>1521</v>
      </c>
      <c r="E83">
        <v>33941</v>
      </c>
      <c r="F83">
        <v>493</v>
      </c>
      <c r="G83">
        <v>497</v>
      </c>
      <c r="H83" t="s">
        <v>22</v>
      </c>
      <c r="I83" t="str">
        <f t="array" ref="I83">IFERROR(_xlfn.XLOOKUP(Tabelle5[[#This Row],[NegotiationID]]&amp;"FinalAccept",Tabelle5[NegotiationID]&amp;Tabelle5[ActionType],Tabelle5[ActionType],,0),_xlfn.XLOOKUP(Tabelle5[[#This Row],[NegotiationID]]&amp;"FinalReject",Tabelle5[NegotiationID]&amp;Tabelle5[ActionType],Tabelle5[ActionType],,0))</f>
        <v>FinalAccept</v>
      </c>
      <c r="N83">
        <v>84</v>
      </c>
      <c r="O83">
        <v>2219</v>
      </c>
      <c r="P83">
        <v>16</v>
      </c>
      <c r="Q83" s="3" t="s">
        <v>6356</v>
      </c>
    </row>
    <row r="84" ht="101.5" hidden="1">
      <c r="A84" t="e">
        <f t="shared" ca="1" si="506"/>
        <v>#VALUE!</v>
      </c>
      <c r="B84" t="e">
        <f t="array" ref="B84" ca="1">_xlfn.XLOOKUP(Tabelle5[[#This Row],[ExperimentID]]&amp;Tabelle5[[#This Row],[NegotiationID]]&amp;Tabelle5[[#This Row],[MessageID]],ALL_IN_ONE[ExperimentID]&amp;ALL_IN_ONE[NegotiationID]&amp;ALL_IN_ONE[MessageID],ALL_IN_ONE[Gesamt_ID],,0)</f>
        <v>#VALUE!</v>
      </c>
      <c r="C84">
        <v>508</v>
      </c>
      <c r="D84" t="s">
        <v>1521</v>
      </c>
      <c r="E84">
        <v>33948</v>
      </c>
      <c r="F84">
        <v>497</v>
      </c>
      <c r="G84">
        <v>493</v>
      </c>
      <c r="H84" t="s">
        <v>24</v>
      </c>
      <c r="I84" t="str">
        <f t="array" ref="I84">IFERROR(_xlfn.XLOOKUP(Tabelle5[[#This Row],[NegotiationID]]&amp;"FinalAccept",Tabelle5[NegotiationID]&amp;Tabelle5[ActionType],Tabelle5[ActionType],,0),_xlfn.XLOOKUP(Tabelle5[[#This Row],[NegotiationID]]&amp;"FinalReject",Tabelle5[NegotiationID]&amp;Tabelle5[ActionType],Tabelle5[ActionType],,0))</f>
        <v>FinalAccept</v>
      </c>
      <c r="N84">
        <v>89</v>
      </c>
      <c r="O84">
        <v>2219</v>
      </c>
      <c r="P84">
        <v>16</v>
      </c>
      <c r="Q84" s="3" t="s">
        <v>6357</v>
      </c>
    </row>
    <row r="85" ht="15" customHeight="1">
      <c r="A85" t="e">
        <f t="shared" ca="1" si="506"/>
        <v>#VALUE!</v>
      </c>
      <c r="B85" t="e">
        <f t="array" ref="B85" ca="1">_xlfn.XLOOKUP(Tabelle5[[#This Row],[ExperimentID]]&amp;Tabelle5[[#This Row],[NegotiationID]]&amp;Tabelle5[[#This Row],[MessageID]],ALL_IN_ONE[ExperimentID]&amp;ALL_IN_ONE[NegotiationID]&amp;ALL_IN_ONE[MessageID],ALL_IN_ONE[Gesamt_ID],,0)</f>
        <v>#VALUE!</v>
      </c>
      <c r="C85">
        <v>508</v>
      </c>
      <c r="D85" t="s">
        <v>1521</v>
      </c>
      <c r="E85">
        <v>33951</v>
      </c>
      <c r="F85">
        <v>493</v>
      </c>
      <c r="G85">
        <v>497</v>
      </c>
      <c r="H85" t="s">
        <v>20</v>
      </c>
      <c r="I85" t="str">
        <f t="array" ref="I85">IFERROR(_xlfn.XLOOKUP(Tabelle5[[#This Row],[NegotiationID]]&amp;"FinalAccept",Tabelle5[NegotiationID]&amp;Tabelle5[ActionType],Tabelle5[ActionType],,0),_xlfn.XLOOKUP(Tabelle5[[#This Row],[NegotiationID]]&amp;"FinalReject",Tabelle5[NegotiationID]&amp;Tabelle5[ActionType],Tabelle5[ActionType],,0))</f>
        <v>FinalAccept</v>
      </c>
      <c r="J85">
        <v>0.57899999999999996</v>
      </c>
      <c r="K85">
        <v>0.51000000000000001</v>
      </c>
      <c r="L85">
        <v>1.089</v>
      </c>
      <c r="M85">
        <v>0.069000000000000006</v>
      </c>
      <c r="N85">
        <v>50</v>
      </c>
      <c r="O85">
        <v>2219</v>
      </c>
      <c r="P85">
        <v>16</v>
      </c>
      <c r="Q85" s="3" t="s">
        <v>1578</v>
      </c>
    </row>
    <row r="86" ht="14.5" hidden="1">
      <c r="A86" t="e">
        <f t="shared" ca="1" si="506"/>
        <v>#VALUE!</v>
      </c>
      <c r="B86" t="e">
        <f t="array" ref="B86" ca="1">_xlfn.XLOOKUP(Tabelle5[[#This Row],[ExperimentID]]&amp;Tabelle5[[#This Row],[NegotiationID]]&amp;Tabelle5[[#This Row],[MessageID]],ALL_IN_ONE[ExperimentID]&amp;ALL_IN_ONE[NegotiationID]&amp;ALL_IN_ONE[MessageID],ALL_IN_ONE[Gesamt_ID],,0)</f>
        <v>#VALUE!</v>
      </c>
      <c r="C86">
        <v>538</v>
      </c>
      <c r="D86" t="s">
        <v>1521</v>
      </c>
      <c r="E86">
        <v>539</v>
      </c>
      <c r="H86" t="s">
        <v>6019</v>
      </c>
      <c r="I86" t="e">
        <f t="array" ref="I86">IFERROR(_xlfn.XLOOKUP(Tabelle5[[#This Row],[NegotiationID]]&amp;"FinalAccept",Tabelle5[NegotiationID]&amp;Tabelle5[ActionType],Tabelle5[ActionType],,0),_xlfn.XLOOKUP(Tabelle5[[#This Row],[NegotiationID]]&amp;"FinalReject",Tabelle5[NegotiationID]&amp;Tabelle5[ActionType],Tabelle5[ActionType],,0))</f>
        <v>#N/A</v>
      </c>
      <c r="M86">
        <v>21</v>
      </c>
      <c r="O86">
        <v>890</v>
      </c>
      <c r="P86">
        <v>13</v>
      </c>
      <c r="Q86" t="s">
        <v>6337</v>
      </c>
    </row>
    <row r="87" ht="15" hidden="1" customHeight="1">
      <c r="A87" t="e">
        <f t="shared" ca="1" si="506"/>
        <v>#VALUE!</v>
      </c>
      <c r="B87" t="e">
        <f t="array" ref="B87" ca="1">_xlfn.XLOOKUP(Tabelle5[[#This Row],[ExperimentID]]&amp;Tabelle5[[#This Row],[NegotiationID]]&amp;Tabelle5[[#This Row],[MessageID]],ALL_IN_ONE[ExperimentID]&amp;ALL_IN_ONE[NegotiationID]&amp;ALL_IN_ONE[MessageID],ALL_IN_ONE[Gesamt_ID],,0)</f>
        <v>#VALUE!</v>
      </c>
      <c r="C87">
        <v>538</v>
      </c>
      <c r="D87" t="s">
        <v>1521</v>
      </c>
      <c r="E87">
        <v>30552</v>
      </c>
      <c r="F87">
        <v>523</v>
      </c>
      <c r="G87">
        <v>527</v>
      </c>
      <c r="H87" t="s">
        <v>19</v>
      </c>
      <c r="I87" t="e">
        <f t="array" ref="I87">IFERROR(_xlfn.XLOOKUP(Tabelle5[[#This Row],[NegotiationID]]&amp;"FinalAccept",Tabelle5[NegotiationID]&amp;Tabelle5[ActionType],Tabelle5[ActionType],,0),_xlfn.XLOOKUP(Tabelle5[[#This Row],[NegotiationID]]&amp;"FinalReject",Tabelle5[NegotiationID]&amp;Tabelle5[ActionType],Tabelle5[ActionType],,0))</f>
        <v>#N/A</v>
      </c>
      <c r="J87">
        <v>1</v>
      </c>
      <c r="K87">
        <v>0.1084</v>
      </c>
      <c r="L87">
        <v>1.1084000000000001</v>
      </c>
      <c r="M87">
        <v>0.89159999999999995</v>
      </c>
      <c r="N87">
        <v>118</v>
      </c>
      <c r="O87">
        <v>890</v>
      </c>
      <c r="P87">
        <v>13</v>
      </c>
      <c r="Q87" s="3" t="s">
        <v>6358</v>
      </c>
    </row>
    <row r="88" ht="15" hidden="1" customHeight="1">
      <c r="A88" t="e">
        <f t="shared" ca="1" si="506"/>
        <v>#VALUE!</v>
      </c>
      <c r="B88" t="e">
        <f t="array" ref="B88" ca="1">_xlfn.XLOOKUP(Tabelle5[[#This Row],[ExperimentID]]&amp;Tabelle5[[#This Row],[NegotiationID]]&amp;Tabelle5[[#This Row],[MessageID]],ALL_IN_ONE[ExperimentID]&amp;ALL_IN_ONE[NegotiationID]&amp;ALL_IN_ONE[MessageID],ALL_IN_ONE[Gesamt_ID],,0)</f>
        <v>#VALUE!</v>
      </c>
      <c r="C88">
        <v>538</v>
      </c>
      <c r="D88" t="s">
        <v>1521</v>
      </c>
      <c r="E88">
        <v>31370</v>
      </c>
      <c r="F88">
        <v>527</v>
      </c>
      <c r="G88">
        <v>523</v>
      </c>
      <c r="H88" t="s">
        <v>31</v>
      </c>
      <c r="I88" t="e">
        <f t="array" ref="I88">IFERROR(_xlfn.XLOOKUP(Tabelle5[[#This Row],[NegotiationID]]&amp;"FinalAccept",Tabelle5[NegotiationID]&amp;Tabelle5[ActionType],Tabelle5[ActionType],,0),_xlfn.XLOOKUP(Tabelle5[[#This Row],[NegotiationID]]&amp;"FinalReject",Tabelle5[NegotiationID]&amp;Tabelle5[ActionType],Tabelle5[ActionType],,0))</f>
        <v>#N/A</v>
      </c>
      <c r="J88">
        <v>0.70479999999999998</v>
      </c>
      <c r="K88">
        <v>0.41899999999999998</v>
      </c>
      <c r="L88">
        <v>1.1237999999999999</v>
      </c>
      <c r="M88">
        <v>0.2858</v>
      </c>
      <c r="N88">
        <v>86</v>
      </c>
      <c r="O88">
        <v>890</v>
      </c>
      <c r="P88">
        <v>13</v>
      </c>
      <c r="Q88" s="3" t="s">
        <v>6359</v>
      </c>
    </row>
    <row r="89" ht="15" hidden="1" customHeight="1">
      <c r="A89" t="e">
        <f t="shared" ca="1" si="506"/>
        <v>#VALUE!</v>
      </c>
      <c r="B89" t="e">
        <f t="array" ref="B89" ca="1">_xlfn.XLOOKUP(Tabelle5[[#This Row],[ExperimentID]]&amp;Tabelle5[[#This Row],[NegotiationID]]&amp;Tabelle5[[#This Row],[MessageID]],ALL_IN_ONE[ExperimentID]&amp;ALL_IN_ONE[NegotiationID]&amp;ALL_IN_ONE[MessageID],ALL_IN_ONE[Gesamt_ID],,0)</f>
        <v>#VALUE!</v>
      </c>
      <c r="C89">
        <v>538</v>
      </c>
      <c r="D89" t="s">
        <v>1521</v>
      </c>
      <c r="E89">
        <v>33596</v>
      </c>
      <c r="F89">
        <v>523</v>
      </c>
      <c r="G89">
        <v>527</v>
      </c>
      <c r="H89" t="s">
        <v>31</v>
      </c>
      <c r="I89" t="e">
        <f t="array" ref="I89">IFERROR(_xlfn.XLOOKUP(Tabelle5[[#This Row],[NegotiationID]]&amp;"FinalAccept",Tabelle5[NegotiationID]&amp;Tabelle5[ActionType],Tabelle5[ActionType],,0),_xlfn.XLOOKUP(Tabelle5[[#This Row],[NegotiationID]]&amp;"FinalReject",Tabelle5[NegotiationID]&amp;Tabelle5[ActionType],Tabelle5[ActionType],,0))</f>
        <v>#N/A</v>
      </c>
      <c r="J89">
        <v>0.85819999999999996</v>
      </c>
      <c r="K89">
        <v>0.098799999999999999</v>
      </c>
      <c r="L89">
        <v>0.95699999999999996</v>
      </c>
      <c r="M89">
        <v>0.75939999999999996</v>
      </c>
      <c r="N89">
        <v>168</v>
      </c>
      <c r="O89">
        <v>890</v>
      </c>
      <c r="P89">
        <v>13</v>
      </c>
      <c r="Q89" s="3" t="s">
        <v>6360</v>
      </c>
    </row>
    <row r="90" ht="15" hidden="1" customHeight="1">
      <c r="A90" t="e">
        <f t="shared" ca="1" si="506"/>
        <v>#VALUE!</v>
      </c>
      <c r="B90" t="e">
        <f t="array" ref="B90" ca="1">_xlfn.XLOOKUP(Tabelle5[[#This Row],[ExperimentID]]&amp;Tabelle5[[#This Row],[NegotiationID]]&amp;Tabelle5[[#This Row],[MessageID]],ALL_IN_ONE[ExperimentID]&amp;ALL_IN_ONE[NegotiationID]&amp;ALL_IN_ONE[MessageID],ALL_IN_ONE[Gesamt_ID],,0)</f>
        <v>#VALUE!</v>
      </c>
      <c r="C90">
        <v>538</v>
      </c>
      <c r="D90" t="s">
        <v>1521</v>
      </c>
      <c r="E90">
        <v>33952</v>
      </c>
      <c r="F90">
        <v>527</v>
      </c>
      <c r="G90">
        <v>523</v>
      </c>
      <c r="H90" t="s">
        <v>31</v>
      </c>
      <c r="I90" t="e">
        <f t="array" ref="I90">IFERROR(_xlfn.XLOOKUP(Tabelle5[[#This Row],[NegotiationID]]&amp;"FinalAccept",Tabelle5[NegotiationID]&amp;Tabelle5[ActionType],Tabelle5[ActionType],,0),_xlfn.XLOOKUP(Tabelle5[[#This Row],[NegotiationID]]&amp;"FinalReject",Tabelle5[NegotiationID]&amp;Tabelle5[ActionType],Tabelle5[ActionType],,0))</f>
        <v>#N/A</v>
      </c>
      <c r="J90">
        <v>0.68400000000000005</v>
      </c>
      <c r="K90">
        <v>0.45100000000000001</v>
      </c>
      <c r="L90">
        <v>1.135</v>
      </c>
      <c r="M90">
        <v>0.23300000000000001</v>
      </c>
      <c r="N90">
        <v>144</v>
      </c>
      <c r="O90">
        <v>890</v>
      </c>
      <c r="P90">
        <v>13</v>
      </c>
      <c r="Q90" s="3" t="s">
        <v>6361</v>
      </c>
    </row>
    <row r="91" ht="15" hidden="1" customHeight="1">
      <c r="A91" t="e">
        <f t="shared" ca="1" si="506"/>
        <v>#VALUE!</v>
      </c>
      <c r="B91" t="e">
        <f t="array" ref="B91" ca="1">_xlfn.XLOOKUP(Tabelle5[[#This Row],[ExperimentID]]&amp;Tabelle5[[#This Row],[NegotiationID]]&amp;Tabelle5[[#This Row],[MessageID]],ALL_IN_ONE[ExperimentID]&amp;ALL_IN_ONE[NegotiationID]&amp;ALL_IN_ONE[MessageID],ALL_IN_ONE[Gesamt_ID],,0)</f>
        <v>#VALUE!</v>
      </c>
      <c r="C91">
        <v>538</v>
      </c>
      <c r="D91" t="s">
        <v>1521</v>
      </c>
      <c r="E91">
        <v>34349</v>
      </c>
      <c r="F91">
        <v>523</v>
      </c>
      <c r="G91">
        <v>527</v>
      </c>
      <c r="H91" t="s">
        <v>31</v>
      </c>
      <c r="I91" t="e">
        <f t="array" ref="I91">IFERROR(_xlfn.XLOOKUP(Tabelle5[[#This Row],[NegotiationID]]&amp;"FinalAccept",Tabelle5[NegotiationID]&amp;Tabelle5[ActionType],Tabelle5[ActionType],,0),_xlfn.XLOOKUP(Tabelle5[[#This Row],[NegotiationID]]&amp;"FinalReject",Tabelle5[NegotiationID]&amp;Tabelle5[ActionType],Tabelle5[ActionType],,0))</f>
        <v>#N/A</v>
      </c>
      <c r="J91">
        <v>0.76819999999999999</v>
      </c>
      <c r="K91">
        <v>0.2848</v>
      </c>
      <c r="L91">
        <v>1.0529999999999999</v>
      </c>
      <c r="M91">
        <v>0.4834</v>
      </c>
      <c r="N91">
        <v>101</v>
      </c>
      <c r="O91">
        <v>890</v>
      </c>
      <c r="P91">
        <v>13</v>
      </c>
      <c r="Q91" s="3" t="s">
        <v>6362</v>
      </c>
    </row>
    <row r="92" ht="15" hidden="1" customHeight="1">
      <c r="A92" t="e">
        <f t="shared" ca="1" si="506"/>
        <v>#VALUE!</v>
      </c>
      <c r="B92" t="e">
        <f t="array" ref="B92" ca="1">_xlfn.XLOOKUP(Tabelle5[[#This Row],[ExperimentID]]&amp;Tabelle5[[#This Row],[NegotiationID]]&amp;Tabelle5[[#This Row],[MessageID]],ALL_IN_ONE[ExperimentID]&amp;ALL_IN_ONE[NegotiationID]&amp;ALL_IN_ONE[MessageID],ALL_IN_ONE[Gesamt_ID],,0)</f>
        <v>#VALUE!</v>
      </c>
      <c r="C92">
        <v>538</v>
      </c>
      <c r="D92" t="s">
        <v>1521</v>
      </c>
      <c r="E92">
        <v>34691</v>
      </c>
      <c r="F92">
        <v>527</v>
      </c>
      <c r="G92">
        <v>523</v>
      </c>
      <c r="H92" t="s">
        <v>31</v>
      </c>
      <c r="I92" t="e">
        <f t="array" ref="I92">IFERROR(_xlfn.XLOOKUP(Tabelle5[[#This Row],[NegotiationID]]&amp;"FinalAccept",Tabelle5[NegotiationID]&amp;Tabelle5[ActionType],Tabelle5[ActionType],,0),_xlfn.XLOOKUP(Tabelle5[[#This Row],[NegotiationID]]&amp;"FinalReject",Tabelle5[NegotiationID]&amp;Tabelle5[ActionType],Tabelle5[ActionType],,0))</f>
        <v>#N/A</v>
      </c>
      <c r="J92">
        <v>0.57399999999999995</v>
      </c>
      <c r="K92">
        <v>0.52659999999999996</v>
      </c>
      <c r="L92">
        <v>1.1006</v>
      </c>
      <c r="M92">
        <v>0.047399999999999998</v>
      </c>
      <c r="N92">
        <v>104</v>
      </c>
      <c r="O92">
        <v>890</v>
      </c>
      <c r="P92">
        <v>13</v>
      </c>
      <c r="Q92" s="3" t="s">
        <v>6363</v>
      </c>
    </row>
    <row r="93" ht="15" hidden="1" customHeight="1">
      <c r="A93" t="e">
        <f t="shared" ca="1" si="506"/>
        <v>#VALUE!</v>
      </c>
      <c r="B93" t="e">
        <f t="array" ref="B93" ca="1">_xlfn.XLOOKUP(Tabelle5[[#This Row],[ExperimentID]]&amp;Tabelle5[[#This Row],[NegotiationID]]&amp;Tabelle5[[#This Row],[MessageID]],ALL_IN_ONE[ExperimentID]&amp;ALL_IN_ONE[NegotiationID]&amp;ALL_IN_ONE[MessageID],ALL_IN_ONE[Gesamt_ID],,0)</f>
        <v>#VALUE!</v>
      </c>
      <c r="C93">
        <v>538</v>
      </c>
      <c r="D93" t="s">
        <v>1521</v>
      </c>
      <c r="E93">
        <v>34694</v>
      </c>
      <c r="F93">
        <v>523</v>
      </c>
      <c r="G93">
        <v>527</v>
      </c>
      <c r="H93" t="s">
        <v>31</v>
      </c>
      <c r="I93" t="e">
        <f t="array" ref="I93">IFERROR(_xlfn.XLOOKUP(Tabelle5[[#This Row],[NegotiationID]]&amp;"FinalAccept",Tabelle5[NegotiationID]&amp;Tabelle5[ActionType],Tabelle5[ActionType],,0),_xlfn.XLOOKUP(Tabelle5[[#This Row],[NegotiationID]]&amp;"FinalReject",Tabelle5[NegotiationID]&amp;Tabelle5[ActionType],Tabelle5[ActionType],,0))</f>
        <v>#N/A</v>
      </c>
      <c r="J93">
        <v>0.80000000000000004</v>
      </c>
      <c r="K93">
        <v>0.30840000000000001</v>
      </c>
      <c r="L93">
        <v>1.1084000000000001</v>
      </c>
      <c r="M93">
        <v>0.49159999999999998</v>
      </c>
      <c r="N93">
        <v>34</v>
      </c>
      <c r="O93">
        <v>890</v>
      </c>
      <c r="P93">
        <v>13</v>
      </c>
      <c r="Q93" s="3" t="s">
        <v>6364</v>
      </c>
    </row>
    <row r="94" ht="15" hidden="1" customHeight="1">
      <c r="A94" t="e">
        <f t="shared" ca="1" si="506"/>
        <v>#VALUE!</v>
      </c>
      <c r="B94" t="e">
        <f t="array" ref="B94" ca="1">_xlfn.XLOOKUP(Tabelle5[[#This Row],[ExperimentID]]&amp;Tabelle5[[#This Row],[NegotiationID]]&amp;Tabelle5[[#This Row],[MessageID]],ALL_IN_ONE[ExperimentID]&amp;ALL_IN_ONE[NegotiationID]&amp;ALL_IN_ONE[MessageID],ALL_IN_ONE[Gesamt_ID],,0)</f>
        <v>#VALUE!</v>
      </c>
      <c r="C94">
        <v>538</v>
      </c>
      <c r="D94" t="s">
        <v>1521</v>
      </c>
      <c r="E94">
        <v>34709</v>
      </c>
      <c r="F94">
        <v>527</v>
      </c>
      <c r="G94">
        <v>523</v>
      </c>
      <c r="H94" t="s">
        <v>31</v>
      </c>
      <c r="I94" t="e">
        <f t="array" ref="I94">IFERROR(_xlfn.XLOOKUP(Tabelle5[[#This Row],[NegotiationID]]&amp;"FinalAccept",Tabelle5[NegotiationID]&amp;Tabelle5[ActionType],Tabelle5[ActionType],,0),_xlfn.XLOOKUP(Tabelle5[[#This Row],[NegotiationID]]&amp;"FinalReject",Tabelle5[NegotiationID]&amp;Tabelle5[ActionType],Tabelle5[ActionType],,0))</f>
        <v>#N/A</v>
      </c>
      <c r="J94">
        <v>0.61799999999999999</v>
      </c>
      <c r="K94">
        <v>0.49220000000000003</v>
      </c>
      <c r="L94">
        <v>1.1102000000000001</v>
      </c>
      <c r="M94">
        <v>0.1258</v>
      </c>
      <c r="N94">
        <v>27</v>
      </c>
      <c r="O94">
        <v>890</v>
      </c>
      <c r="P94">
        <v>13</v>
      </c>
      <c r="Q94" s="3" t="s">
        <v>6365</v>
      </c>
    </row>
    <row r="95" ht="15" hidden="1" customHeight="1">
      <c r="A95" t="e">
        <f t="shared" ca="1" si="506"/>
        <v>#VALUE!</v>
      </c>
      <c r="B95" t="e">
        <f t="array" ref="B95" ca="1">_xlfn.XLOOKUP(Tabelle5[[#This Row],[ExperimentID]]&amp;Tabelle5[[#This Row],[NegotiationID]]&amp;Tabelle5[[#This Row],[MessageID]],ALL_IN_ONE[ExperimentID]&amp;ALL_IN_ONE[NegotiationID]&amp;ALL_IN_ONE[MessageID],ALL_IN_ONE[Gesamt_ID],,0)</f>
        <v>#VALUE!</v>
      </c>
      <c r="C95">
        <v>538</v>
      </c>
      <c r="D95" t="s">
        <v>1521</v>
      </c>
      <c r="E95">
        <v>34713</v>
      </c>
      <c r="F95">
        <v>523</v>
      </c>
      <c r="G95">
        <v>527</v>
      </c>
      <c r="H95" t="s">
        <v>31</v>
      </c>
      <c r="I95" t="e">
        <f t="array" ref="I95">IFERROR(_xlfn.XLOOKUP(Tabelle5[[#This Row],[NegotiationID]]&amp;"FinalAccept",Tabelle5[NegotiationID]&amp;Tabelle5[ActionType],Tabelle5[ActionType],,0),_xlfn.XLOOKUP(Tabelle5[[#This Row],[NegotiationID]]&amp;"FinalReject",Tabelle5[NegotiationID]&amp;Tabelle5[ActionType],Tabelle5[ActionType],,0))</f>
        <v>#N/A</v>
      </c>
      <c r="J95">
        <v>0.64019999999999999</v>
      </c>
      <c r="K95">
        <v>0.45879999999999999</v>
      </c>
      <c r="L95">
        <v>1.099</v>
      </c>
      <c r="M95">
        <v>0.18140000000000001</v>
      </c>
      <c r="N95">
        <v>35</v>
      </c>
      <c r="O95">
        <v>890</v>
      </c>
      <c r="P95">
        <v>13</v>
      </c>
      <c r="Q95" s="3" t="s">
        <v>6366</v>
      </c>
    </row>
    <row r="96" ht="15" hidden="1" customHeight="1">
      <c r="A96" t="e">
        <f t="shared" ca="1" si="506"/>
        <v>#VALUE!</v>
      </c>
      <c r="B96" t="e">
        <f t="array" ref="B96" ca="1">_xlfn.XLOOKUP(Tabelle5[[#This Row],[ExperimentID]]&amp;Tabelle5[[#This Row],[NegotiationID]]&amp;Tabelle5[[#This Row],[MessageID]],ALL_IN_ONE[ExperimentID]&amp;ALL_IN_ONE[NegotiationID]&amp;ALL_IN_ONE[MessageID],ALL_IN_ONE[Gesamt_ID],,0)</f>
        <v>#VALUE!</v>
      </c>
      <c r="C96">
        <v>538</v>
      </c>
      <c r="D96" t="s">
        <v>1521</v>
      </c>
      <c r="E96">
        <v>34731</v>
      </c>
      <c r="F96">
        <v>527</v>
      </c>
      <c r="G96">
        <v>523</v>
      </c>
      <c r="H96" t="s">
        <v>31</v>
      </c>
      <c r="I96" t="e">
        <f t="array" ref="I96">IFERROR(_xlfn.XLOOKUP(Tabelle5[[#This Row],[NegotiationID]]&amp;"FinalAccept",Tabelle5[NegotiationID]&amp;Tabelle5[ActionType],Tabelle5[ActionType],,0),_xlfn.XLOOKUP(Tabelle5[[#This Row],[NegotiationID]]&amp;"FinalReject",Tabelle5[NegotiationID]&amp;Tabelle5[ActionType],Tabelle5[ActionType],,0))</f>
        <v>#N/A</v>
      </c>
      <c r="J96">
        <v>0.50739999999999996</v>
      </c>
      <c r="K96">
        <v>0.49619999999999997</v>
      </c>
      <c r="L96">
        <v>1.0036</v>
      </c>
      <c r="M96">
        <v>0.0112</v>
      </c>
      <c r="N96">
        <v>23</v>
      </c>
      <c r="O96">
        <v>890</v>
      </c>
      <c r="P96">
        <v>13</v>
      </c>
      <c r="Q96" s="3" t="s">
        <v>6367</v>
      </c>
    </row>
    <row r="97" ht="15" hidden="1" customHeight="1">
      <c r="A97" t="e">
        <f t="shared" ca="1" si="506"/>
        <v>#VALUE!</v>
      </c>
      <c r="B97" t="e">
        <f t="array" ref="B97" ca="1">_xlfn.XLOOKUP(Tabelle5[[#This Row],[ExperimentID]]&amp;Tabelle5[[#This Row],[NegotiationID]]&amp;Tabelle5[[#This Row],[MessageID]],ALL_IN_ONE[ExperimentID]&amp;ALL_IN_ONE[NegotiationID]&amp;ALL_IN_ONE[MessageID],ALL_IN_ONE[Gesamt_ID],,0)</f>
        <v>#VALUE!</v>
      </c>
      <c r="C97">
        <v>538</v>
      </c>
      <c r="D97" t="s">
        <v>1521</v>
      </c>
      <c r="E97">
        <v>34732</v>
      </c>
      <c r="F97">
        <v>523</v>
      </c>
      <c r="G97">
        <v>527</v>
      </c>
      <c r="H97" t="s">
        <v>31</v>
      </c>
      <c r="I97" t="e">
        <f t="array" ref="I97">IFERROR(_xlfn.XLOOKUP(Tabelle5[[#This Row],[NegotiationID]]&amp;"FinalAccept",Tabelle5[NegotiationID]&amp;Tabelle5[ActionType],Tabelle5[ActionType],,0),_xlfn.XLOOKUP(Tabelle5[[#This Row],[NegotiationID]]&amp;"FinalReject",Tabelle5[NegotiationID]&amp;Tabelle5[ActionType],Tabelle5[ActionType],,0))</f>
        <v>#N/A</v>
      </c>
      <c r="J97">
        <v>0.6018</v>
      </c>
      <c r="K97">
        <v>0.49399999999999999</v>
      </c>
      <c r="L97">
        <v>1.0958000000000001</v>
      </c>
      <c r="M97">
        <v>0.10780000000000001</v>
      </c>
      <c r="N97">
        <v>15</v>
      </c>
      <c r="O97">
        <v>890</v>
      </c>
      <c r="P97">
        <v>13</v>
      </c>
      <c r="Q97" s="3" t="s">
        <v>6368</v>
      </c>
    </row>
    <row r="98" ht="15" hidden="1" customHeight="1">
      <c r="A98" t="e">
        <f t="shared" ca="1" si="506"/>
        <v>#VALUE!</v>
      </c>
      <c r="B98" t="e">
        <f t="array" ref="B98" ca="1">_xlfn.XLOOKUP(Tabelle5[[#This Row],[ExperimentID]]&amp;Tabelle5[[#This Row],[NegotiationID]]&amp;Tabelle5[[#This Row],[MessageID]],ALL_IN_ONE[ExperimentID]&amp;ALL_IN_ONE[NegotiationID]&amp;ALL_IN_ONE[MessageID],ALL_IN_ONE[Gesamt_ID],,0)</f>
        <v>#VALUE!</v>
      </c>
      <c r="C98">
        <v>538</v>
      </c>
      <c r="D98" t="s">
        <v>1521</v>
      </c>
      <c r="E98">
        <v>34735</v>
      </c>
      <c r="F98">
        <v>527</v>
      </c>
      <c r="G98">
        <v>523</v>
      </c>
      <c r="H98" t="s">
        <v>31</v>
      </c>
      <c r="I98" t="e">
        <f t="array" ref="I98">IFERROR(_xlfn.XLOOKUP(Tabelle5[[#This Row],[NegotiationID]]&amp;"FinalAccept",Tabelle5[NegotiationID]&amp;Tabelle5[ActionType],Tabelle5[ActionType],,0),_xlfn.XLOOKUP(Tabelle5[[#This Row],[NegotiationID]]&amp;"FinalReject",Tabelle5[NegotiationID]&amp;Tabelle5[ActionType],Tabelle5[ActionType],,0))</f>
        <v>#N/A</v>
      </c>
      <c r="J98">
        <v>0.54259999999999997</v>
      </c>
      <c r="K98">
        <v>0.45779999999999998</v>
      </c>
      <c r="L98">
        <v>1.0004</v>
      </c>
      <c r="M98">
        <v>0.0848</v>
      </c>
      <c r="N98">
        <v>14</v>
      </c>
      <c r="O98">
        <v>890</v>
      </c>
      <c r="P98">
        <v>13</v>
      </c>
      <c r="Q98" s="3" t="s">
        <v>6369</v>
      </c>
    </row>
    <row r="99" ht="14.5" hidden="1">
      <c r="A99" t="e">
        <f t="shared" ca="1" si="506"/>
        <v>#VALUE!</v>
      </c>
      <c r="B99" t="e">
        <f t="array" ref="B99" ca="1">_xlfn.XLOOKUP(Tabelle5[[#This Row],[ExperimentID]]&amp;Tabelle5[[#This Row],[NegotiationID]]&amp;Tabelle5[[#This Row],[MessageID]],ALL_IN_ONE[ExperimentID]&amp;ALL_IN_ONE[NegotiationID]&amp;ALL_IN_ONE[MessageID],ALL_IN_ONE[Gesamt_ID],,0)</f>
        <v>#VALUE!</v>
      </c>
      <c r="C99">
        <v>568</v>
      </c>
      <c r="D99" t="s">
        <v>1521</v>
      </c>
      <c r="E99">
        <v>569</v>
      </c>
      <c r="H99" t="s">
        <v>6019</v>
      </c>
      <c r="I99" t="e">
        <f t="array" ref="I99">IFERROR(_xlfn.XLOOKUP(Tabelle5[[#This Row],[NegotiationID]]&amp;"FinalAccept",Tabelle5[NegotiationID]&amp;Tabelle5[ActionType],Tabelle5[ActionType],,0),_xlfn.XLOOKUP(Tabelle5[[#This Row],[NegotiationID]]&amp;"FinalReject",Tabelle5[NegotiationID]&amp;Tabelle5[ActionType],Tabelle5[ActionType],,0))</f>
        <v>#N/A</v>
      </c>
      <c r="M99">
        <v>21</v>
      </c>
      <c r="O99">
        <v>3000</v>
      </c>
      <c r="P99">
        <v>11</v>
      </c>
      <c r="Q99" t="s">
        <v>6337</v>
      </c>
    </row>
    <row r="100" ht="15" hidden="1" customHeight="1">
      <c r="A100" t="e">
        <f t="shared" ca="1" si="506"/>
        <v>#VALUE!</v>
      </c>
      <c r="B100" t="e">
        <f t="array" ref="B100" ca="1">_xlfn.XLOOKUP(Tabelle5[[#This Row],[ExperimentID]]&amp;Tabelle5[[#This Row],[NegotiationID]]&amp;Tabelle5[[#This Row],[MessageID]],ALL_IN_ONE[ExperimentID]&amp;ALL_IN_ONE[NegotiationID]&amp;ALL_IN_ONE[MessageID],ALL_IN_ONE[Gesamt_ID],,0)</f>
        <v>#VALUE!</v>
      </c>
      <c r="C100">
        <v>568</v>
      </c>
      <c r="D100" t="s">
        <v>1521</v>
      </c>
      <c r="E100">
        <v>30107</v>
      </c>
      <c r="F100">
        <v>553</v>
      </c>
      <c r="G100">
        <v>557</v>
      </c>
      <c r="H100" t="s">
        <v>19</v>
      </c>
      <c r="I100" t="e">
        <f t="array" ref="I100">IFERROR(_xlfn.XLOOKUP(Tabelle5[[#This Row],[NegotiationID]]&amp;"FinalAccept",Tabelle5[NegotiationID]&amp;Tabelle5[ActionType],Tabelle5[ActionType],,0),_xlfn.XLOOKUP(Tabelle5[[#This Row],[NegotiationID]]&amp;"FinalReject",Tabelle5[NegotiationID]&amp;Tabelle5[ActionType],Tabelle5[ActionType],,0))</f>
        <v>#N/A</v>
      </c>
      <c r="J100">
        <v>0.6038</v>
      </c>
      <c r="K100">
        <v>0.20860000000000001</v>
      </c>
      <c r="L100">
        <v>0.81240000000000001</v>
      </c>
      <c r="M100">
        <v>0.3952</v>
      </c>
      <c r="N100">
        <v>235</v>
      </c>
      <c r="O100">
        <v>3000</v>
      </c>
      <c r="P100">
        <v>11</v>
      </c>
      <c r="Q100" s="3" t="s">
        <v>6370</v>
      </c>
    </row>
    <row r="101" ht="15" hidden="1" customHeight="1">
      <c r="A101" t="e">
        <f t="shared" ca="1" si="506"/>
        <v>#VALUE!</v>
      </c>
      <c r="B101" t="e">
        <f t="array" ref="B101" ca="1">_xlfn.XLOOKUP(Tabelle5[[#This Row],[ExperimentID]]&amp;Tabelle5[[#This Row],[NegotiationID]]&amp;Tabelle5[[#This Row],[MessageID]],ALL_IN_ONE[ExperimentID]&amp;ALL_IN_ONE[NegotiationID]&amp;ALL_IN_ONE[MessageID],ALL_IN_ONE[Gesamt_ID],,0)</f>
        <v>#VALUE!</v>
      </c>
      <c r="C101">
        <v>568</v>
      </c>
      <c r="D101" t="s">
        <v>1521</v>
      </c>
      <c r="E101">
        <v>31576</v>
      </c>
      <c r="F101">
        <v>557</v>
      </c>
      <c r="G101">
        <v>553</v>
      </c>
      <c r="H101" t="s">
        <v>31</v>
      </c>
      <c r="I101" t="e">
        <f t="array" ref="I101">IFERROR(_xlfn.XLOOKUP(Tabelle5[[#This Row],[NegotiationID]]&amp;"FinalAccept",Tabelle5[NegotiationID]&amp;Tabelle5[ActionType],Tabelle5[ActionType],,0),_xlfn.XLOOKUP(Tabelle5[[#This Row],[NegotiationID]]&amp;"FinalReject",Tabelle5[NegotiationID]&amp;Tabelle5[ActionType],Tabelle5[ActionType],,0))</f>
        <v>#N/A</v>
      </c>
      <c r="J101">
        <v>0.89759999999999995</v>
      </c>
      <c r="K101">
        <v>0.073200000000000001</v>
      </c>
      <c r="L101">
        <v>0.9708</v>
      </c>
      <c r="M101">
        <v>0.82440000000000002</v>
      </c>
      <c r="N101">
        <v>159</v>
      </c>
      <c r="O101">
        <v>3000</v>
      </c>
      <c r="P101">
        <v>11</v>
      </c>
      <c r="Q101" s="3" t="s">
        <v>6371</v>
      </c>
    </row>
    <row r="102" ht="15" hidden="1" customHeight="1">
      <c r="A102" t="e">
        <f t="shared" ca="1" si="506"/>
        <v>#VALUE!</v>
      </c>
      <c r="B102" t="e">
        <f t="array" ref="B102" ca="1">_xlfn.XLOOKUP(Tabelle5[[#This Row],[ExperimentID]]&amp;Tabelle5[[#This Row],[NegotiationID]]&amp;Tabelle5[[#This Row],[MessageID]],ALL_IN_ONE[ExperimentID]&amp;ALL_IN_ONE[NegotiationID]&amp;ALL_IN_ONE[MessageID],ALL_IN_ONE[Gesamt_ID],,0)</f>
        <v>#VALUE!</v>
      </c>
      <c r="C102">
        <v>568</v>
      </c>
      <c r="D102" t="s">
        <v>1521</v>
      </c>
      <c r="E102">
        <v>31759</v>
      </c>
      <c r="F102">
        <v>553</v>
      </c>
      <c r="G102">
        <v>557</v>
      </c>
      <c r="H102" t="s">
        <v>31</v>
      </c>
      <c r="I102" t="e">
        <f t="array" ref="I102">IFERROR(_xlfn.XLOOKUP(Tabelle5[[#This Row],[NegotiationID]]&amp;"FinalAccept",Tabelle5[NegotiationID]&amp;Tabelle5[ActionType],Tabelle5[ActionType],,0),_xlfn.XLOOKUP(Tabelle5[[#This Row],[NegotiationID]]&amp;"FinalReject",Tabelle5[NegotiationID]&amp;Tabelle5[ActionType],Tabelle5[ActionType],,0))</f>
        <v>#N/A</v>
      </c>
      <c r="J102">
        <v>0.74680000000000002</v>
      </c>
      <c r="K102">
        <v>0.37519999999999998</v>
      </c>
      <c r="L102">
        <v>1.1220000000000001</v>
      </c>
      <c r="M102">
        <v>0.37159999999999999</v>
      </c>
      <c r="N102">
        <v>267</v>
      </c>
      <c r="O102">
        <v>3000</v>
      </c>
      <c r="P102">
        <v>11</v>
      </c>
      <c r="Q102" s="3" t="s">
        <v>6372</v>
      </c>
    </row>
    <row r="103" ht="15" hidden="1" customHeight="1">
      <c r="A103" t="e">
        <f t="shared" ca="1" si="506"/>
        <v>#VALUE!</v>
      </c>
      <c r="B103" t="e">
        <f t="array" ref="B103" ca="1">_xlfn.XLOOKUP(Tabelle5[[#This Row],[ExperimentID]]&amp;Tabelle5[[#This Row],[NegotiationID]]&amp;Tabelle5[[#This Row],[MessageID]],ALL_IN_ONE[ExperimentID]&amp;ALL_IN_ONE[NegotiationID]&amp;ALL_IN_ONE[MessageID],ALL_IN_ONE[Gesamt_ID],,0)</f>
        <v>#VALUE!</v>
      </c>
      <c r="C103">
        <v>568</v>
      </c>
      <c r="D103" t="s">
        <v>1521</v>
      </c>
      <c r="E103">
        <v>32015</v>
      </c>
      <c r="F103">
        <v>557</v>
      </c>
      <c r="G103">
        <v>553</v>
      </c>
      <c r="H103" t="s">
        <v>31</v>
      </c>
      <c r="I103" t="e">
        <f t="array" ref="I103">IFERROR(_xlfn.XLOOKUP(Tabelle5[[#This Row],[NegotiationID]]&amp;"FinalAccept",Tabelle5[NegotiationID]&amp;Tabelle5[ActionType],Tabelle5[ActionType],,0),_xlfn.XLOOKUP(Tabelle5[[#This Row],[NegotiationID]]&amp;"FinalReject",Tabelle5[NegotiationID]&amp;Tabelle5[ActionType],Tabelle5[ActionType],,0))</f>
        <v>#N/A</v>
      </c>
      <c r="J103">
        <v>0.6976</v>
      </c>
      <c r="K103">
        <v>0.2732</v>
      </c>
      <c r="L103">
        <v>0.9708</v>
      </c>
      <c r="M103">
        <v>0.4244</v>
      </c>
      <c r="N103">
        <v>222</v>
      </c>
      <c r="O103">
        <v>3000</v>
      </c>
      <c r="P103">
        <v>11</v>
      </c>
      <c r="Q103" s="3" t="s">
        <v>6373</v>
      </c>
    </row>
    <row r="104" ht="15" hidden="1" customHeight="1">
      <c r="A104" t="e">
        <f t="shared" ca="1" si="506"/>
        <v>#VALUE!</v>
      </c>
      <c r="B104" t="e">
        <f t="array" ref="B104" ca="1">_xlfn.XLOOKUP(Tabelle5[[#This Row],[ExperimentID]]&amp;Tabelle5[[#This Row],[NegotiationID]]&amp;Tabelle5[[#This Row],[MessageID]],ALL_IN_ONE[ExperimentID]&amp;ALL_IN_ONE[NegotiationID]&amp;ALL_IN_ONE[MessageID],ALL_IN_ONE[Gesamt_ID],,0)</f>
        <v>#VALUE!</v>
      </c>
      <c r="C104">
        <v>568</v>
      </c>
      <c r="D104" t="s">
        <v>1521</v>
      </c>
      <c r="E104">
        <v>32146</v>
      </c>
      <c r="F104">
        <v>553</v>
      </c>
      <c r="G104">
        <v>557</v>
      </c>
      <c r="H104" t="s">
        <v>31</v>
      </c>
      <c r="I104" t="e">
        <f t="array" ref="I104">IFERROR(_xlfn.XLOOKUP(Tabelle5[[#This Row],[NegotiationID]]&amp;"FinalAccept",Tabelle5[NegotiationID]&amp;Tabelle5[ActionType],Tabelle5[ActionType],,0),_xlfn.XLOOKUP(Tabelle5[[#This Row],[NegotiationID]]&amp;"FinalReject",Tabelle5[NegotiationID]&amp;Tabelle5[ActionType],Tabelle5[ActionType],,0))</f>
        <v>#N/A</v>
      </c>
      <c r="J104">
        <v>0.61439999999999995</v>
      </c>
      <c r="K104">
        <v>0.33639999999999998</v>
      </c>
      <c r="L104">
        <v>0.95079999999999998</v>
      </c>
      <c r="M104">
        <v>0.27800000000000002</v>
      </c>
      <c r="N104">
        <v>312</v>
      </c>
      <c r="O104">
        <v>3000</v>
      </c>
      <c r="P104">
        <v>11</v>
      </c>
      <c r="Q104" s="3" t="s">
        <v>6374</v>
      </c>
    </row>
    <row r="105" ht="15" hidden="1" customHeight="1">
      <c r="A105" t="e">
        <f t="shared" ca="1" si="506"/>
        <v>#VALUE!</v>
      </c>
      <c r="B105" t="e">
        <f t="array" ref="B105" ca="1">_xlfn.XLOOKUP(Tabelle5[[#This Row],[ExperimentID]]&amp;Tabelle5[[#This Row],[NegotiationID]]&amp;Tabelle5[[#This Row],[MessageID]],ALL_IN_ONE[ExperimentID]&amp;ALL_IN_ONE[NegotiationID]&amp;ALL_IN_ONE[MessageID],ALL_IN_ONE[Gesamt_ID],,0)</f>
        <v>#VALUE!</v>
      </c>
      <c r="C105">
        <v>568</v>
      </c>
      <c r="D105" t="s">
        <v>1521</v>
      </c>
      <c r="E105">
        <v>32271</v>
      </c>
      <c r="F105">
        <v>557</v>
      </c>
      <c r="G105">
        <v>553</v>
      </c>
      <c r="H105" t="s">
        <v>31</v>
      </c>
      <c r="I105" t="e">
        <f t="array" ref="I105">IFERROR(_xlfn.XLOOKUP(Tabelle5[[#This Row],[NegotiationID]]&amp;"FinalAccept",Tabelle5[NegotiationID]&amp;Tabelle5[ActionType],Tabelle5[ActionType],,0),_xlfn.XLOOKUP(Tabelle5[[#This Row],[NegotiationID]]&amp;"FinalReject",Tabelle5[NegotiationID]&amp;Tabelle5[ActionType],Tabelle5[ActionType],,0))</f>
        <v>#N/A</v>
      </c>
      <c r="J105">
        <v>0.72360000000000002</v>
      </c>
      <c r="K105">
        <v>0.20119999999999999</v>
      </c>
      <c r="L105">
        <v>0.92479999999999996</v>
      </c>
      <c r="M105">
        <v>0.52239999999999998</v>
      </c>
      <c r="N105">
        <v>281</v>
      </c>
      <c r="O105">
        <v>3000</v>
      </c>
      <c r="P105">
        <v>11</v>
      </c>
      <c r="Q105" s="3" t="s">
        <v>6375</v>
      </c>
    </row>
    <row r="106" ht="15" hidden="1" customHeight="1">
      <c r="A106" t="e">
        <f t="shared" ca="1" si="506"/>
        <v>#VALUE!</v>
      </c>
      <c r="B106" t="e">
        <f t="array" ref="B106" ca="1">_xlfn.XLOOKUP(Tabelle5[[#This Row],[ExperimentID]]&amp;Tabelle5[[#This Row],[NegotiationID]]&amp;Tabelle5[[#This Row],[MessageID]],ALL_IN_ONE[ExperimentID]&amp;ALL_IN_ONE[NegotiationID]&amp;ALL_IN_ONE[MessageID],ALL_IN_ONE[Gesamt_ID],,0)</f>
        <v>#VALUE!</v>
      </c>
      <c r="C106">
        <v>568</v>
      </c>
      <c r="D106" t="s">
        <v>1521</v>
      </c>
      <c r="E106">
        <v>32768</v>
      </c>
      <c r="F106">
        <v>553</v>
      </c>
      <c r="G106">
        <v>557</v>
      </c>
      <c r="H106" t="s">
        <v>31</v>
      </c>
      <c r="I106" t="e">
        <f t="array" ref="I106">IFERROR(_xlfn.XLOOKUP(Tabelle5[[#This Row],[NegotiationID]]&amp;"FinalAccept",Tabelle5[NegotiationID]&amp;Tabelle5[ActionType],Tabelle5[ActionType],,0),_xlfn.XLOOKUP(Tabelle5[[#This Row],[NegotiationID]]&amp;"FinalReject",Tabelle5[NegotiationID]&amp;Tabelle5[ActionType],Tabelle5[ActionType],,0))</f>
        <v>#N/A</v>
      </c>
      <c r="J106">
        <v>0.63639999999999997</v>
      </c>
      <c r="K106">
        <v>0.43640000000000001</v>
      </c>
      <c r="L106">
        <v>1.0728</v>
      </c>
      <c r="M106">
        <v>0.20000000000000001</v>
      </c>
      <c r="N106">
        <v>192</v>
      </c>
      <c r="O106">
        <v>3000</v>
      </c>
      <c r="P106">
        <v>11</v>
      </c>
      <c r="Q106" s="3" t="s">
        <v>6376</v>
      </c>
    </row>
    <row r="107" ht="15" hidden="1" customHeight="1">
      <c r="A107" t="e">
        <f t="shared" ca="1" si="506"/>
        <v>#VALUE!</v>
      </c>
      <c r="B107" t="e">
        <f t="array" ref="B107" ca="1">_xlfn.XLOOKUP(Tabelle5[[#This Row],[ExperimentID]]&amp;Tabelle5[[#This Row],[NegotiationID]]&amp;Tabelle5[[#This Row],[MessageID]],ALL_IN_ONE[ExperimentID]&amp;ALL_IN_ONE[NegotiationID]&amp;ALL_IN_ONE[MessageID],ALL_IN_ONE[Gesamt_ID],,0)</f>
        <v>#VALUE!</v>
      </c>
      <c r="C107">
        <v>568</v>
      </c>
      <c r="D107" t="s">
        <v>1521</v>
      </c>
      <c r="E107">
        <v>32903</v>
      </c>
      <c r="F107">
        <v>557</v>
      </c>
      <c r="G107">
        <v>553</v>
      </c>
      <c r="H107" t="s">
        <v>31</v>
      </c>
      <c r="I107" t="e">
        <f t="array" ref="I107">IFERROR(_xlfn.XLOOKUP(Tabelle5[[#This Row],[NegotiationID]]&amp;"FinalAccept",Tabelle5[NegotiationID]&amp;Tabelle5[ActionType],Tabelle5[ActionType],,0),_xlfn.XLOOKUP(Tabelle5[[#This Row],[NegotiationID]]&amp;"FinalReject",Tabelle5[NegotiationID]&amp;Tabelle5[ActionType],Tabelle5[ActionType],,0))</f>
        <v>#N/A</v>
      </c>
      <c r="J107">
        <v>0.72360000000000002</v>
      </c>
      <c r="K107">
        <v>0.20119999999999999</v>
      </c>
      <c r="L107">
        <v>0.92479999999999996</v>
      </c>
      <c r="M107">
        <v>0.52239999999999998</v>
      </c>
      <c r="N107">
        <v>242</v>
      </c>
      <c r="O107">
        <v>3000</v>
      </c>
      <c r="P107">
        <v>11</v>
      </c>
      <c r="Q107" s="3" t="s">
        <v>6377</v>
      </c>
    </row>
    <row r="108" ht="15" hidden="1" customHeight="1">
      <c r="A108" t="e">
        <f t="shared" ca="1" si="506"/>
        <v>#VALUE!</v>
      </c>
      <c r="B108" t="e">
        <f t="array" ref="B108" ca="1">_xlfn.XLOOKUP(Tabelle5[[#This Row],[ExperimentID]]&amp;Tabelle5[[#This Row],[NegotiationID]]&amp;Tabelle5[[#This Row],[MessageID]],ALL_IN_ONE[ExperimentID]&amp;ALL_IN_ONE[NegotiationID]&amp;ALL_IN_ONE[MessageID],ALL_IN_ONE[Gesamt_ID],,0)</f>
        <v>#VALUE!</v>
      </c>
      <c r="C108">
        <v>568</v>
      </c>
      <c r="D108" t="s">
        <v>1521</v>
      </c>
      <c r="E108">
        <v>33639</v>
      </c>
      <c r="F108">
        <v>553</v>
      </c>
      <c r="G108">
        <v>557</v>
      </c>
      <c r="H108" t="s">
        <v>31</v>
      </c>
      <c r="I108" t="e">
        <f t="array" ref="I108">IFERROR(_xlfn.XLOOKUP(Tabelle5[[#This Row],[NegotiationID]]&amp;"FinalAccept",Tabelle5[NegotiationID]&amp;Tabelle5[ActionType],Tabelle5[ActionType],,0),_xlfn.XLOOKUP(Tabelle5[[#This Row],[NegotiationID]]&amp;"FinalReject",Tabelle5[NegotiationID]&amp;Tabelle5[ActionType],Tabelle5[ActionType],,0))</f>
        <v>#N/A</v>
      </c>
      <c r="J108">
        <v>0.60240000000000005</v>
      </c>
      <c r="K108">
        <v>0.29759999999999998</v>
      </c>
      <c r="L108">
        <v>0.90000000000000002</v>
      </c>
      <c r="M108">
        <v>0.30480000000000002</v>
      </c>
      <c r="N108">
        <v>624</v>
      </c>
      <c r="O108">
        <v>3000</v>
      </c>
      <c r="P108">
        <v>11</v>
      </c>
      <c r="Q108" s="3" t="s">
        <v>6378</v>
      </c>
    </row>
    <row r="109" ht="15" hidden="1" customHeight="1">
      <c r="A109" t="e">
        <f t="shared" ca="1" si="506"/>
        <v>#VALUE!</v>
      </c>
      <c r="B109" t="e">
        <f t="array" ref="B109" ca="1">_xlfn.XLOOKUP(Tabelle5[[#This Row],[ExperimentID]]&amp;Tabelle5[[#This Row],[NegotiationID]]&amp;Tabelle5[[#This Row],[MessageID]],ALL_IN_ONE[ExperimentID]&amp;ALL_IN_ONE[NegotiationID]&amp;ALL_IN_ONE[MessageID],ALL_IN_ONE[Gesamt_ID],,0)</f>
        <v>#VALUE!</v>
      </c>
      <c r="C109">
        <v>568</v>
      </c>
      <c r="D109" t="s">
        <v>1521</v>
      </c>
      <c r="E109">
        <v>34721</v>
      </c>
      <c r="F109">
        <v>557</v>
      </c>
      <c r="G109">
        <v>553</v>
      </c>
      <c r="H109" t="s">
        <v>31</v>
      </c>
      <c r="I109" t="e">
        <f t="array" ref="I109">IFERROR(_xlfn.XLOOKUP(Tabelle5[[#This Row],[NegotiationID]]&amp;"FinalAccept",Tabelle5[NegotiationID]&amp;Tabelle5[ActionType],Tabelle5[ActionType],,0),_xlfn.XLOOKUP(Tabelle5[[#This Row],[NegotiationID]]&amp;"FinalReject",Tabelle5[NegotiationID]&amp;Tabelle5[ActionType],Tabelle5[ActionType],,0))</f>
        <v>#N/A</v>
      </c>
      <c r="J109">
        <v>0.59219999999999995</v>
      </c>
      <c r="K109">
        <v>0.23719999999999999</v>
      </c>
      <c r="L109">
        <v>0.82940000000000003</v>
      </c>
      <c r="M109">
        <v>0.35499999999999998</v>
      </c>
      <c r="N109">
        <v>445</v>
      </c>
      <c r="O109">
        <v>3000</v>
      </c>
      <c r="P109">
        <v>11</v>
      </c>
      <c r="Q109" s="3" t="s">
        <v>6379</v>
      </c>
    </row>
    <row r="110" ht="14.5" hidden="1">
      <c r="A110" t="e">
        <f t="shared" ca="1" si="506"/>
        <v>#VALUE!</v>
      </c>
      <c r="B110" t="e">
        <f t="array" ref="B110" ca="1">_xlfn.XLOOKUP(Tabelle5[[#This Row],[ExperimentID]]&amp;Tabelle5[[#This Row],[NegotiationID]]&amp;Tabelle5[[#This Row],[MessageID]],ALL_IN_ONE[ExperimentID]&amp;ALL_IN_ONE[NegotiationID]&amp;ALL_IN_ONE[MessageID],ALL_IN_ONE[Gesamt_ID],,0)</f>
        <v>#VALUE!</v>
      </c>
      <c r="C110">
        <v>598</v>
      </c>
      <c r="D110" t="s">
        <v>1521</v>
      </c>
      <c r="E110">
        <v>599</v>
      </c>
      <c r="H110" t="s">
        <v>6019</v>
      </c>
      <c r="I110" t="str">
        <f t="array" ref="I110">IFERROR(_xlfn.XLOOKUP(Tabelle5[[#This Row],[NegotiationID]]&amp;"FinalAccept",Tabelle5[NegotiationID]&amp;Tabelle5[ActionType],Tabelle5[ActionType],,0),_xlfn.XLOOKUP(Tabelle5[[#This Row],[NegotiationID]]&amp;"FinalReject",Tabelle5[NegotiationID]&amp;Tabelle5[ActionType],Tabelle5[ActionType],,0))</f>
        <v>FinalAccept</v>
      </c>
      <c r="M110">
        <v>21</v>
      </c>
      <c r="O110">
        <v>3715</v>
      </c>
      <c r="P110">
        <v>15</v>
      </c>
      <c r="Q110" t="s">
        <v>6337</v>
      </c>
    </row>
    <row r="111" ht="15" customHeight="1">
      <c r="A111" t="e">
        <f t="shared" ca="1" si="506"/>
        <v>#VALUE!</v>
      </c>
      <c r="B111" t="e">
        <f t="array" ref="B111" ca="1">_xlfn.XLOOKUP(Tabelle5[[#This Row],[ExperimentID]]&amp;Tabelle5[[#This Row],[NegotiationID]]&amp;Tabelle5[[#This Row],[MessageID]],ALL_IN_ONE[ExperimentID]&amp;ALL_IN_ONE[NegotiationID]&amp;ALL_IN_ONE[MessageID],ALL_IN_ONE[Gesamt_ID],,0)</f>
        <v>#VALUE!</v>
      </c>
      <c r="C111">
        <v>598</v>
      </c>
      <c r="D111" t="s">
        <v>1521</v>
      </c>
      <c r="E111">
        <v>30281</v>
      </c>
      <c r="F111">
        <v>583</v>
      </c>
      <c r="G111">
        <v>587</v>
      </c>
      <c r="H111" t="s">
        <v>19</v>
      </c>
      <c r="I111" t="str">
        <f t="array" ref="I111">IFERROR(_xlfn.XLOOKUP(Tabelle5[[#This Row],[NegotiationID]]&amp;"FinalAccept",Tabelle5[NegotiationID]&amp;Tabelle5[ActionType],Tabelle5[ActionType],,0),_xlfn.XLOOKUP(Tabelle5[[#This Row],[NegotiationID]]&amp;"FinalReject",Tabelle5[NegotiationID]&amp;Tabelle5[ActionType],Tabelle5[ActionType],,0))</f>
        <v>FinalAccept</v>
      </c>
      <c r="J111">
        <v>1</v>
      </c>
      <c r="K111">
        <v>1</v>
      </c>
      <c r="L111">
        <v>2</v>
      </c>
      <c r="M111">
        <v>0</v>
      </c>
      <c r="N111">
        <v>234</v>
      </c>
      <c r="O111">
        <v>3715</v>
      </c>
      <c r="P111">
        <v>15</v>
      </c>
      <c r="Q111" s="3" t="s">
        <v>1579</v>
      </c>
    </row>
    <row r="112" ht="15" customHeight="1">
      <c r="A112" t="e">
        <f t="shared" ca="1" si="506"/>
        <v>#VALUE!</v>
      </c>
      <c r="B112" t="e">
        <f t="array" ref="B112" ca="1">_xlfn.XLOOKUP(Tabelle5[[#This Row],[ExperimentID]]&amp;Tabelle5[[#This Row],[NegotiationID]]&amp;Tabelle5[[#This Row],[MessageID]],ALL_IN_ONE[ExperimentID]&amp;ALL_IN_ONE[NegotiationID]&amp;ALL_IN_ONE[MessageID],ALL_IN_ONE[Gesamt_ID],,0)</f>
        <v>#VALUE!</v>
      </c>
      <c r="C112">
        <v>598</v>
      </c>
      <c r="D112" t="s">
        <v>1521</v>
      </c>
      <c r="E112">
        <v>30293</v>
      </c>
      <c r="F112">
        <v>587</v>
      </c>
      <c r="G112">
        <v>583</v>
      </c>
      <c r="H112" t="s">
        <v>31</v>
      </c>
      <c r="I112" t="str">
        <f t="array" ref="I112">IFERROR(_xlfn.XLOOKUP(Tabelle5[[#This Row],[NegotiationID]]&amp;"FinalAccept",Tabelle5[NegotiationID]&amp;Tabelle5[ActionType],Tabelle5[ActionType],,0),_xlfn.XLOOKUP(Tabelle5[[#This Row],[NegotiationID]]&amp;"FinalReject",Tabelle5[NegotiationID]&amp;Tabelle5[ActionType],Tabelle5[ActionType],,0))</f>
        <v>FinalAccept</v>
      </c>
      <c r="J112">
        <v>0.92000000000000004</v>
      </c>
      <c r="K112">
        <v>0.2006</v>
      </c>
      <c r="L112">
        <v>1.1206</v>
      </c>
      <c r="M112">
        <v>0.71940000000000004</v>
      </c>
      <c r="N112">
        <v>286</v>
      </c>
      <c r="O112">
        <v>3715</v>
      </c>
      <c r="P112">
        <v>15</v>
      </c>
      <c r="Q112" s="3" t="s">
        <v>1580</v>
      </c>
    </row>
    <row r="113" ht="15" customHeight="1">
      <c r="A113" t="e">
        <f t="shared" ca="1" si="506"/>
        <v>#VALUE!</v>
      </c>
      <c r="B113" t="e">
        <f t="array" ref="B113" ca="1">_xlfn.XLOOKUP(Tabelle5[[#This Row],[ExperimentID]]&amp;Tabelle5[[#This Row],[NegotiationID]]&amp;Tabelle5[[#This Row],[MessageID]],ALL_IN_ONE[ExperimentID]&amp;ALL_IN_ONE[NegotiationID]&amp;ALL_IN_ONE[MessageID],ALL_IN_ONE[Gesamt_ID],,0)</f>
        <v>#VALUE!</v>
      </c>
      <c r="C113">
        <v>598</v>
      </c>
      <c r="D113" t="s">
        <v>1521</v>
      </c>
      <c r="E113">
        <v>30449</v>
      </c>
      <c r="F113">
        <v>583</v>
      </c>
      <c r="G113">
        <v>587</v>
      </c>
      <c r="H113" t="s">
        <v>31</v>
      </c>
      <c r="I113" t="str">
        <f t="array" ref="I113">IFERROR(_xlfn.XLOOKUP(Tabelle5[[#This Row],[NegotiationID]]&amp;"FinalAccept",Tabelle5[NegotiationID]&amp;Tabelle5[ActionType],Tabelle5[ActionType],,0),_xlfn.XLOOKUP(Tabelle5[[#This Row],[NegotiationID]]&amp;"FinalReject",Tabelle5[NegotiationID]&amp;Tabelle5[ActionType],Tabelle5[ActionType],,0))</f>
        <v>FinalAccept</v>
      </c>
      <c r="J113">
        <v>1</v>
      </c>
      <c r="K113">
        <v>1</v>
      </c>
      <c r="L113">
        <v>2</v>
      </c>
      <c r="M113">
        <v>0</v>
      </c>
      <c r="N113">
        <v>178</v>
      </c>
      <c r="O113">
        <v>3715</v>
      </c>
      <c r="P113">
        <v>15</v>
      </c>
      <c r="Q113" s="3" t="s">
        <v>1581</v>
      </c>
    </row>
    <row r="114" ht="15" customHeight="1">
      <c r="A114" t="e">
        <f t="shared" ca="1" si="506"/>
        <v>#VALUE!</v>
      </c>
      <c r="B114" t="e">
        <f t="array" ref="B114" ca="1">_xlfn.XLOOKUP(Tabelle5[[#This Row],[ExperimentID]]&amp;Tabelle5[[#This Row],[NegotiationID]]&amp;Tabelle5[[#This Row],[MessageID]],ALL_IN_ONE[ExperimentID]&amp;ALL_IN_ONE[NegotiationID]&amp;ALL_IN_ONE[MessageID],ALL_IN_ONE[Gesamt_ID],,0)</f>
        <v>#VALUE!</v>
      </c>
      <c r="C114">
        <v>598</v>
      </c>
      <c r="D114" t="s">
        <v>1521</v>
      </c>
      <c r="E114">
        <v>32981</v>
      </c>
      <c r="F114">
        <v>587</v>
      </c>
      <c r="G114">
        <v>583</v>
      </c>
      <c r="H114" t="s">
        <v>31</v>
      </c>
      <c r="I114" t="str">
        <f t="array" ref="I114">IFERROR(_xlfn.XLOOKUP(Tabelle5[[#This Row],[NegotiationID]]&amp;"FinalAccept",Tabelle5[NegotiationID]&amp;Tabelle5[ActionType],Tabelle5[ActionType],,0),_xlfn.XLOOKUP(Tabelle5[[#This Row],[NegotiationID]]&amp;"FinalReject",Tabelle5[NegotiationID]&amp;Tabelle5[ActionType],Tabelle5[ActionType],,0))</f>
        <v>FinalAccept</v>
      </c>
      <c r="J114">
        <v>0.92000000000000004</v>
      </c>
      <c r="K114">
        <v>0.2006</v>
      </c>
      <c r="L114">
        <v>1.1206</v>
      </c>
      <c r="M114">
        <v>0.71940000000000004</v>
      </c>
      <c r="N114">
        <v>353</v>
      </c>
      <c r="O114">
        <v>3715</v>
      </c>
      <c r="P114">
        <v>15</v>
      </c>
      <c r="Q114" s="3" t="s">
        <v>1582</v>
      </c>
    </row>
    <row r="115" ht="15" customHeight="1">
      <c r="A115" t="e">
        <f t="shared" ca="1" si="506"/>
        <v>#VALUE!</v>
      </c>
      <c r="B115" t="e">
        <f t="array" ref="B115" ca="1">_xlfn.XLOOKUP(Tabelle5[[#This Row],[ExperimentID]]&amp;Tabelle5[[#This Row],[NegotiationID]]&amp;Tabelle5[[#This Row],[MessageID]],ALL_IN_ONE[ExperimentID]&amp;ALL_IN_ONE[NegotiationID]&amp;ALL_IN_ONE[MessageID],ALL_IN_ONE[Gesamt_ID],,0)</f>
        <v>#VALUE!</v>
      </c>
      <c r="C115">
        <v>598</v>
      </c>
      <c r="D115" t="s">
        <v>1521</v>
      </c>
      <c r="E115">
        <v>33531</v>
      </c>
      <c r="F115">
        <v>583</v>
      </c>
      <c r="G115">
        <v>587</v>
      </c>
      <c r="H115" t="s">
        <v>31</v>
      </c>
      <c r="I115" t="str">
        <f t="array" ref="I115">IFERROR(_xlfn.XLOOKUP(Tabelle5[[#This Row],[NegotiationID]]&amp;"FinalAccept",Tabelle5[NegotiationID]&amp;Tabelle5[ActionType],Tabelle5[ActionType],,0),_xlfn.XLOOKUP(Tabelle5[[#This Row],[NegotiationID]]&amp;"FinalReject",Tabelle5[NegotiationID]&amp;Tabelle5[ActionType],Tabelle5[ActionType],,0))</f>
        <v>FinalAccept</v>
      </c>
      <c r="J115">
        <v>0.92959999999999998</v>
      </c>
      <c r="K115">
        <v>0.47399999999999998</v>
      </c>
      <c r="L115">
        <v>1.4036</v>
      </c>
      <c r="M115">
        <v>0.4556</v>
      </c>
      <c r="N115">
        <v>379</v>
      </c>
      <c r="O115">
        <v>3715</v>
      </c>
      <c r="P115">
        <v>15</v>
      </c>
      <c r="Q115" s="3" t="s">
        <v>1583</v>
      </c>
    </row>
    <row r="116" ht="15" customHeight="1">
      <c r="A116" t="e">
        <f t="shared" ca="1" si="506"/>
        <v>#VALUE!</v>
      </c>
      <c r="B116" t="e">
        <f t="array" ref="B116" ca="1">_xlfn.XLOOKUP(Tabelle5[[#This Row],[ExperimentID]]&amp;Tabelle5[[#This Row],[NegotiationID]]&amp;Tabelle5[[#This Row],[MessageID]],ALL_IN_ONE[ExperimentID]&amp;ALL_IN_ONE[NegotiationID]&amp;ALL_IN_ONE[MessageID],ALL_IN_ONE[Gesamt_ID],,0)</f>
        <v>#VALUE!</v>
      </c>
      <c r="C116">
        <v>598</v>
      </c>
      <c r="D116" t="s">
        <v>1521</v>
      </c>
      <c r="E116">
        <v>33965</v>
      </c>
      <c r="F116">
        <v>587</v>
      </c>
      <c r="G116">
        <v>583</v>
      </c>
      <c r="H116" t="s">
        <v>31</v>
      </c>
      <c r="I116" t="str">
        <f t="array" ref="I116">IFERROR(_xlfn.XLOOKUP(Tabelle5[[#This Row],[NegotiationID]]&amp;"FinalAccept",Tabelle5[NegotiationID]&amp;Tabelle5[ActionType],Tabelle5[ActionType],,0),_xlfn.XLOOKUP(Tabelle5[[#This Row],[NegotiationID]]&amp;"FinalReject",Tabelle5[NegotiationID]&amp;Tabelle5[ActionType],Tabelle5[ActionType],,0))</f>
        <v>FinalAccept</v>
      </c>
      <c r="J116">
        <v>0.746</v>
      </c>
      <c r="K116">
        <v>0.3286</v>
      </c>
      <c r="L116">
        <v>1.0746</v>
      </c>
      <c r="M116">
        <v>0.41739999999999999</v>
      </c>
      <c r="N116">
        <v>351</v>
      </c>
      <c r="O116">
        <v>3715</v>
      </c>
      <c r="P116">
        <v>15</v>
      </c>
      <c r="Q116" s="3" t="s">
        <v>1584</v>
      </c>
    </row>
    <row r="117" ht="15" customHeight="1">
      <c r="A117" t="e">
        <f t="shared" ca="1" si="506"/>
        <v>#VALUE!</v>
      </c>
      <c r="B117" t="e">
        <f t="array" ref="B117" ca="1">_xlfn.XLOOKUP(Tabelle5[[#This Row],[ExperimentID]]&amp;Tabelle5[[#This Row],[NegotiationID]]&amp;Tabelle5[[#This Row],[MessageID]],ALL_IN_ONE[ExperimentID]&amp;ALL_IN_ONE[NegotiationID]&amp;ALL_IN_ONE[MessageID],ALL_IN_ONE[Gesamt_ID],,0)</f>
        <v>#VALUE!</v>
      </c>
      <c r="C117">
        <v>598</v>
      </c>
      <c r="D117" t="s">
        <v>1521</v>
      </c>
      <c r="E117">
        <v>33999</v>
      </c>
      <c r="F117">
        <v>583</v>
      </c>
      <c r="G117">
        <v>587</v>
      </c>
      <c r="H117" t="s">
        <v>31</v>
      </c>
      <c r="I117" t="str">
        <f t="array" ref="I117">IFERROR(_xlfn.XLOOKUP(Tabelle5[[#This Row],[NegotiationID]]&amp;"FinalAccept",Tabelle5[NegotiationID]&amp;Tabelle5[ActionType],Tabelle5[ActionType],,0),_xlfn.XLOOKUP(Tabelle5[[#This Row],[NegotiationID]]&amp;"FinalReject",Tabelle5[NegotiationID]&amp;Tabelle5[ActionType],Tabelle5[ActionType],,0))</f>
        <v>FinalAccept</v>
      </c>
      <c r="J117">
        <v>0.74780000000000002</v>
      </c>
      <c r="K117">
        <v>0.16</v>
      </c>
      <c r="L117">
        <v>0.90780000000000005</v>
      </c>
      <c r="M117">
        <v>0.58779999999999999</v>
      </c>
      <c r="N117">
        <v>416</v>
      </c>
      <c r="O117">
        <v>3715</v>
      </c>
      <c r="P117">
        <v>15</v>
      </c>
      <c r="Q117" s="3" t="s">
        <v>1585</v>
      </c>
    </row>
    <row r="118" ht="15" customHeight="1">
      <c r="A118" t="e">
        <f t="shared" ca="1" si="506"/>
        <v>#VALUE!</v>
      </c>
      <c r="B118" t="e">
        <f t="array" ref="B118" ca="1">_xlfn.XLOOKUP(Tabelle5[[#This Row],[ExperimentID]]&amp;Tabelle5[[#This Row],[NegotiationID]]&amp;Tabelle5[[#This Row],[MessageID]],ALL_IN_ONE[ExperimentID]&amp;ALL_IN_ONE[NegotiationID]&amp;ALL_IN_ONE[MessageID],ALL_IN_ONE[Gesamt_ID],,0)</f>
        <v>#VALUE!</v>
      </c>
      <c r="C118">
        <v>598</v>
      </c>
      <c r="D118" t="s">
        <v>1521</v>
      </c>
      <c r="E118">
        <v>34121</v>
      </c>
      <c r="F118">
        <v>587</v>
      </c>
      <c r="G118">
        <v>583</v>
      </c>
      <c r="H118" t="s">
        <v>31</v>
      </c>
      <c r="I118" t="str">
        <f t="array" ref="I118">IFERROR(_xlfn.XLOOKUP(Tabelle5[[#This Row],[NegotiationID]]&amp;"FinalAccept",Tabelle5[NegotiationID]&amp;Tabelle5[ActionType],Tabelle5[ActionType],,0),_xlfn.XLOOKUP(Tabelle5[[#This Row],[NegotiationID]]&amp;"FinalReject",Tabelle5[NegotiationID]&amp;Tabelle5[ActionType],Tabelle5[ActionType],,0))</f>
        <v>FinalAccept</v>
      </c>
      <c r="J118">
        <v>0.61040000000000005</v>
      </c>
      <c r="K118">
        <v>0.50839999999999996</v>
      </c>
      <c r="L118">
        <v>1.1188</v>
      </c>
      <c r="M118">
        <v>0.10199999999999999</v>
      </c>
      <c r="N118">
        <v>301</v>
      </c>
      <c r="O118">
        <v>3715</v>
      </c>
      <c r="P118">
        <v>15</v>
      </c>
      <c r="Q118" s="3" t="s">
        <v>1586</v>
      </c>
    </row>
    <row r="119" ht="15" customHeight="1">
      <c r="A119" t="e">
        <f t="shared" ca="1" si="506"/>
        <v>#VALUE!</v>
      </c>
      <c r="B119" t="e">
        <f t="array" ref="B119" ca="1">_xlfn.XLOOKUP(Tabelle5[[#This Row],[ExperimentID]]&amp;Tabelle5[[#This Row],[NegotiationID]]&amp;Tabelle5[[#This Row],[MessageID]],ALL_IN_ONE[ExperimentID]&amp;ALL_IN_ONE[NegotiationID]&amp;ALL_IN_ONE[MessageID],ALL_IN_ONE[Gesamt_ID],,0)</f>
        <v>#VALUE!</v>
      </c>
      <c r="C119">
        <v>598</v>
      </c>
      <c r="D119" t="s">
        <v>1521</v>
      </c>
      <c r="E119">
        <v>34455</v>
      </c>
      <c r="F119">
        <v>583</v>
      </c>
      <c r="G119">
        <v>587</v>
      </c>
      <c r="H119" t="s">
        <v>31</v>
      </c>
      <c r="I119" t="str">
        <f t="array" ref="I119">IFERROR(_xlfn.XLOOKUP(Tabelle5[[#This Row],[NegotiationID]]&amp;"FinalAccept",Tabelle5[NegotiationID]&amp;Tabelle5[ActionType],Tabelle5[ActionType],,0),_xlfn.XLOOKUP(Tabelle5[[#This Row],[NegotiationID]]&amp;"FinalReject",Tabelle5[NegotiationID]&amp;Tabelle5[ActionType],Tabelle5[ActionType],,0))</f>
        <v>FinalAccept</v>
      </c>
      <c r="J119">
        <v>0.57979999999999998</v>
      </c>
      <c r="K119">
        <v>0.22600000000000001</v>
      </c>
      <c r="L119">
        <v>0.80579999999999996</v>
      </c>
      <c r="M119">
        <v>0.3538</v>
      </c>
      <c r="N119">
        <v>297</v>
      </c>
      <c r="O119">
        <v>3715</v>
      </c>
      <c r="P119">
        <v>15</v>
      </c>
      <c r="Q119" s="3" t="s">
        <v>1587</v>
      </c>
    </row>
    <row r="120" ht="15" customHeight="1">
      <c r="A120" t="e">
        <f t="shared" ca="1" si="506"/>
        <v>#VALUE!</v>
      </c>
      <c r="B120" t="e">
        <f t="array" ref="B120" ca="1">_xlfn.XLOOKUP(Tabelle5[[#This Row],[ExperimentID]]&amp;Tabelle5[[#This Row],[NegotiationID]]&amp;Tabelle5[[#This Row],[MessageID]],ALL_IN_ONE[ExperimentID]&amp;ALL_IN_ONE[NegotiationID]&amp;ALL_IN_ONE[MessageID],ALL_IN_ONE[Gesamt_ID],,0)</f>
        <v>#VALUE!</v>
      </c>
      <c r="C120">
        <v>598</v>
      </c>
      <c r="D120" t="s">
        <v>1521</v>
      </c>
      <c r="E120">
        <v>34485</v>
      </c>
      <c r="F120">
        <v>587</v>
      </c>
      <c r="G120">
        <v>583</v>
      </c>
      <c r="H120" t="s">
        <v>31</v>
      </c>
      <c r="I120" t="str">
        <f t="array" ref="I120">IFERROR(_xlfn.XLOOKUP(Tabelle5[[#This Row],[NegotiationID]]&amp;"FinalAccept",Tabelle5[NegotiationID]&amp;Tabelle5[ActionType],Tabelle5[ActionType],,0),_xlfn.XLOOKUP(Tabelle5[[#This Row],[NegotiationID]]&amp;"FinalReject",Tabelle5[NegotiationID]&amp;Tabelle5[ActionType],Tabelle5[ActionType],,0))</f>
        <v>FinalAccept</v>
      </c>
      <c r="J120">
        <v>0.47899999999999998</v>
      </c>
      <c r="K120">
        <v>0.41760000000000003</v>
      </c>
      <c r="L120">
        <v>0.89659999999999995</v>
      </c>
      <c r="M120">
        <v>0.061400000000000003</v>
      </c>
      <c r="N120">
        <v>258</v>
      </c>
      <c r="O120">
        <v>3715</v>
      </c>
      <c r="P120">
        <v>15</v>
      </c>
      <c r="Q120" s="3" t="s">
        <v>1588</v>
      </c>
    </row>
    <row r="121" ht="15" customHeight="1">
      <c r="A121" t="e">
        <f t="shared" ca="1" si="506"/>
        <v>#VALUE!</v>
      </c>
      <c r="B121" t="e">
        <f t="array" ref="B121" ca="1">_xlfn.XLOOKUP(Tabelle5[[#This Row],[ExperimentID]]&amp;Tabelle5[[#This Row],[NegotiationID]]&amp;Tabelle5[[#This Row],[MessageID]],ALL_IN_ONE[ExperimentID]&amp;ALL_IN_ONE[NegotiationID]&amp;ALL_IN_ONE[MessageID],ALL_IN_ONE[Gesamt_ID],,0)</f>
        <v>#VALUE!</v>
      </c>
      <c r="C121">
        <v>598</v>
      </c>
      <c r="D121" t="s">
        <v>1521</v>
      </c>
      <c r="E121">
        <v>34509</v>
      </c>
      <c r="F121">
        <v>583</v>
      </c>
      <c r="G121">
        <v>587</v>
      </c>
      <c r="H121" t="s">
        <v>31</v>
      </c>
      <c r="I121" t="str">
        <f t="array" ref="I121">IFERROR(_xlfn.XLOOKUP(Tabelle5[[#This Row],[NegotiationID]]&amp;"FinalAccept",Tabelle5[NegotiationID]&amp;Tabelle5[ActionType],Tabelle5[ActionType],,0),_xlfn.XLOOKUP(Tabelle5[[#This Row],[NegotiationID]]&amp;"FinalReject",Tabelle5[NegotiationID]&amp;Tabelle5[ActionType],Tabelle5[ActionType],,0))</f>
        <v>FinalAccept</v>
      </c>
      <c r="J121">
        <v>0.63639999999999997</v>
      </c>
      <c r="K121">
        <v>0.43640000000000001</v>
      </c>
      <c r="L121">
        <v>1.0728</v>
      </c>
      <c r="M121">
        <v>0.20000000000000001</v>
      </c>
      <c r="N121">
        <v>215</v>
      </c>
      <c r="O121">
        <v>3715</v>
      </c>
      <c r="P121">
        <v>15</v>
      </c>
      <c r="Q121" s="3" t="s">
        <v>1589</v>
      </c>
    </row>
    <row r="122" ht="15" customHeight="1">
      <c r="A122" t="e">
        <f t="shared" ca="1" si="506"/>
        <v>#VALUE!</v>
      </c>
      <c r="B122" t="e">
        <f t="array" ref="B122" ca="1">_xlfn.XLOOKUP(Tabelle5[[#This Row],[ExperimentID]]&amp;Tabelle5[[#This Row],[NegotiationID]]&amp;Tabelle5[[#This Row],[MessageID]],ALL_IN_ONE[ExperimentID]&amp;ALL_IN_ONE[NegotiationID]&amp;ALL_IN_ONE[MessageID],ALL_IN_ONE[Gesamt_ID],,0)</f>
        <v>#VALUE!</v>
      </c>
      <c r="C122">
        <v>598</v>
      </c>
      <c r="D122" t="s">
        <v>1521</v>
      </c>
      <c r="E122">
        <v>34544</v>
      </c>
      <c r="F122">
        <v>587</v>
      </c>
      <c r="G122">
        <v>583</v>
      </c>
      <c r="H122" t="s">
        <v>31</v>
      </c>
      <c r="I122" t="str">
        <f t="array" ref="I122">IFERROR(_xlfn.XLOOKUP(Tabelle5[[#This Row],[NegotiationID]]&amp;"FinalAccept",Tabelle5[NegotiationID]&amp;Tabelle5[ActionType],Tabelle5[ActionType],,0),_xlfn.XLOOKUP(Tabelle5[[#This Row],[NegotiationID]]&amp;"FinalReject",Tabelle5[NegotiationID]&amp;Tabelle5[ActionType],Tabelle5[ActionType],,0))</f>
        <v>FinalAccept</v>
      </c>
      <c r="J122">
        <v>0.48499999999999999</v>
      </c>
      <c r="K122">
        <v>0.4924</v>
      </c>
      <c r="L122">
        <v>0.97740000000000005</v>
      </c>
      <c r="M122">
        <v>0.0074000000000000003</v>
      </c>
      <c r="N122">
        <v>223</v>
      </c>
      <c r="O122">
        <v>3715</v>
      </c>
      <c r="P122">
        <v>15</v>
      </c>
      <c r="Q122" s="3" t="s">
        <v>1590</v>
      </c>
    </row>
    <row r="123" ht="15" customHeight="1">
      <c r="A123" t="e">
        <f t="shared" ca="1" si="506"/>
        <v>#VALUE!</v>
      </c>
      <c r="B123" t="e">
        <f t="array" ref="B123" ca="1">_xlfn.XLOOKUP(Tabelle5[[#This Row],[ExperimentID]]&amp;Tabelle5[[#This Row],[NegotiationID]]&amp;Tabelle5[[#This Row],[MessageID]],ALL_IN_ONE[ExperimentID]&amp;ALL_IN_ONE[NegotiationID]&amp;ALL_IN_ONE[MessageID],ALL_IN_ONE[Gesamt_ID],,0)</f>
        <v>#VALUE!</v>
      </c>
      <c r="C123">
        <v>598</v>
      </c>
      <c r="D123" t="s">
        <v>1521</v>
      </c>
      <c r="E123">
        <v>34581</v>
      </c>
      <c r="F123">
        <v>583</v>
      </c>
      <c r="G123">
        <v>587</v>
      </c>
      <c r="H123" t="s">
        <v>31</v>
      </c>
      <c r="I123" t="str">
        <f t="array" ref="I123">IFERROR(_xlfn.XLOOKUP(Tabelle5[[#This Row],[NegotiationID]]&amp;"FinalAccept",Tabelle5[NegotiationID]&amp;Tabelle5[ActionType],Tabelle5[ActionType],,0),_xlfn.XLOOKUP(Tabelle5[[#This Row],[NegotiationID]]&amp;"FinalReject",Tabelle5[NegotiationID]&amp;Tabelle5[ActionType],Tabelle5[ActionType],,0))</f>
        <v>FinalAccept</v>
      </c>
      <c r="J123">
        <v>0.4924</v>
      </c>
      <c r="K123">
        <v>0.48499999999999999</v>
      </c>
      <c r="L123">
        <v>0.97740000000000005</v>
      </c>
      <c r="M123">
        <v>0.0074000000000000003</v>
      </c>
      <c r="N123">
        <v>178</v>
      </c>
      <c r="O123">
        <v>3715</v>
      </c>
      <c r="P123">
        <v>15</v>
      </c>
      <c r="Q123" s="3" t="s">
        <v>1591</v>
      </c>
    </row>
    <row r="124" ht="15" customHeight="1">
      <c r="A124" t="e">
        <f t="shared" ca="1" si="506"/>
        <v>#VALUE!</v>
      </c>
      <c r="B124" t="e">
        <f t="array" ref="B124" ca="1">_xlfn.XLOOKUP(Tabelle5[[#This Row],[ExperimentID]]&amp;Tabelle5[[#This Row],[NegotiationID]]&amp;Tabelle5[[#This Row],[MessageID]],ALL_IN_ONE[ExperimentID]&amp;ALL_IN_ONE[NegotiationID]&amp;ALL_IN_ONE[MessageID],ALL_IN_ONE[Gesamt_ID],,0)</f>
        <v>#VALUE!</v>
      </c>
      <c r="C124">
        <v>598</v>
      </c>
      <c r="D124" t="s">
        <v>1521</v>
      </c>
      <c r="E124">
        <v>34584</v>
      </c>
      <c r="F124">
        <v>587</v>
      </c>
      <c r="G124">
        <v>583</v>
      </c>
      <c r="H124" t="s">
        <v>20</v>
      </c>
      <c r="I124" t="str">
        <f t="array" ref="I124">IFERROR(_xlfn.XLOOKUP(Tabelle5[[#This Row],[NegotiationID]]&amp;"FinalAccept",Tabelle5[NegotiationID]&amp;Tabelle5[ActionType],Tabelle5[ActionType],,0),_xlfn.XLOOKUP(Tabelle5[[#This Row],[NegotiationID]]&amp;"FinalReject",Tabelle5[NegotiationID]&amp;Tabelle5[ActionType],Tabelle5[ActionType],,0))</f>
        <v>FinalAccept</v>
      </c>
      <c r="J124">
        <v>0.48499999999999999</v>
      </c>
      <c r="K124">
        <v>0.4924</v>
      </c>
      <c r="L124">
        <v>0.97740000000000005</v>
      </c>
      <c r="M124">
        <v>0.0074000000000000003</v>
      </c>
      <c r="N124">
        <v>25</v>
      </c>
      <c r="O124">
        <v>3715</v>
      </c>
      <c r="P124">
        <v>15</v>
      </c>
      <c r="Q124" s="3" t="s">
        <v>1592</v>
      </c>
    </row>
    <row r="125" ht="14.5" hidden="1">
      <c r="A125" t="e">
        <f t="shared" ca="1" si="506"/>
        <v>#VALUE!</v>
      </c>
      <c r="B125" t="e">
        <f t="array" ref="B125" ca="1">_xlfn.XLOOKUP(Tabelle5[[#This Row],[ExperimentID]]&amp;Tabelle5[[#This Row],[NegotiationID]]&amp;Tabelle5[[#This Row],[MessageID]],ALL_IN_ONE[ExperimentID]&amp;ALL_IN_ONE[NegotiationID]&amp;ALL_IN_ONE[MessageID],ALL_IN_ONE[Gesamt_ID],,0)</f>
        <v>#VALUE!</v>
      </c>
      <c r="C125">
        <v>628</v>
      </c>
      <c r="D125" t="s">
        <v>1521</v>
      </c>
      <c r="E125">
        <v>629</v>
      </c>
      <c r="H125" t="s">
        <v>6019</v>
      </c>
      <c r="I125" t="e">
        <f t="array" ref="I125">IFERROR(_xlfn.XLOOKUP(Tabelle5[[#This Row],[NegotiationID]]&amp;"FinalAccept",Tabelle5[NegotiationID]&amp;Tabelle5[ActionType],Tabelle5[ActionType],,0),_xlfn.XLOOKUP(Tabelle5[[#This Row],[NegotiationID]]&amp;"FinalReject",Tabelle5[NegotiationID]&amp;Tabelle5[ActionType],Tabelle5[ActionType],,0))</f>
        <v>#N/A</v>
      </c>
      <c r="M125">
        <v>21</v>
      </c>
      <c r="O125">
        <v>1739</v>
      </c>
      <c r="P125">
        <v>4</v>
      </c>
      <c r="Q125" t="s">
        <v>6337</v>
      </c>
    </row>
    <row r="126" ht="15" hidden="1" customHeight="1">
      <c r="A126" t="e">
        <f t="shared" ca="1" si="506"/>
        <v>#VALUE!</v>
      </c>
      <c r="B126" t="e">
        <f t="array" ref="B126" ca="1">_xlfn.XLOOKUP(Tabelle5[[#This Row],[ExperimentID]]&amp;Tabelle5[[#This Row],[NegotiationID]]&amp;Tabelle5[[#This Row],[MessageID]],ALL_IN_ONE[ExperimentID]&amp;ALL_IN_ONE[NegotiationID]&amp;ALL_IN_ONE[MessageID],ALL_IN_ONE[Gesamt_ID],,0)</f>
        <v>#VALUE!</v>
      </c>
      <c r="C126">
        <v>628</v>
      </c>
      <c r="D126" t="s">
        <v>1521</v>
      </c>
      <c r="E126">
        <v>30881</v>
      </c>
      <c r="F126">
        <v>613</v>
      </c>
      <c r="G126">
        <v>617</v>
      </c>
      <c r="H126" t="s">
        <v>19</v>
      </c>
      <c r="I126" t="e">
        <f t="array" ref="I126">IFERROR(_xlfn.XLOOKUP(Tabelle5[[#This Row],[NegotiationID]]&amp;"FinalAccept",Tabelle5[NegotiationID]&amp;Tabelle5[ActionType],Tabelle5[ActionType],,0),_xlfn.XLOOKUP(Tabelle5[[#This Row],[NegotiationID]]&amp;"FinalReject",Tabelle5[NegotiationID]&amp;Tabelle5[ActionType],Tabelle5[ActionType],,0))</f>
        <v>#N/A</v>
      </c>
      <c r="J126">
        <v>1</v>
      </c>
      <c r="K126">
        <v>0.62</v>
      </c>
      <c r="L126">
        <v>1.6200000000000001</v>
      </c>
      <c r="M126">
        <v>0.38</v>
      </c>
      <c r="N126">
        <v>407</v>
      </c>
      <c r="O126">
        <v>1739</v>
      </c>
      <c r="P126">
        <v>4</v>
      </c>
      <c r="Q126" s="3" t="s">
        <v>6380</v>
      </c>
    </row>
    <row r="127" ht="15" hidden="1" customHeight="1">
      <c r="A127" t="e">
        <f t="shared" ca="1" si="506"/>
        <v>#VALUE!</v>
      </c>
      <c r="B127" t="e">
        <f t="array" ref="B127" ca="1">_xlfn.XLOOKUP(Tabelle5[[#This Row],[ExperimentID]]&amp;Tabelle5[[#This Row],[NegotiationID]]&amp;Tabelle5[[#This Row],[MessageID]],ALL_IN_ONE[ExperimentID]&amp;ALL_IN_ONE[NegotiationID]&amp;ALL_IN_ONE[MessageID],ALL_IN_ONE[Gesamt_ID],,0)</f>
        <v>#VALUE!</v>
      </c>
      <c r="C127">
        <v>628</v>
      </c>
      <c r="D127" t="s">
        <v>1521</v>
      </c>
      <c r="E127">
        <v>32020</v>
      </c>
      <c r="F127">
        <v>617</v>
      </c>
      <c r="G127">
        <v>613</v>
      </c>
      <c r="H127" t="s">
        <v>31</v>
      </c>
      <c r="I127" t="e">
        <f t="array" ref="I127">IFERROR(_xlfn.XLOOKUP(Tabelle5[[#This Row],[NegotiationID]]&amp;"FinalAccept",Tabelle5[NegotiationID]&amp;Tabelle5[ActionType],Tabelle5[ActionType],,0),_xlfn.XLOOKUP(Tabelle5[[#This Row],[NegotiationID]]&amp;"FinalReject",Tabelle5[NegotiationID]&amp;Tabelle5[ActionType],Tabelle5[ActionType],,0))</f>
        <v>#N/A</v>
      </c>
      <c r="J127">
        <v>1</v>
      </c>
      <c r="K127">
        <v>0.3054</v>
      </c>
      <c r="L127">
        <v>1.3053999999999999</v>
      </c>
      <c r="M127">
        <v>0.6946</v>
      </c>
      <c r="N127">
        <v>612</v>
      </c>
      <c r="O127">
        <v>1739</v>
      </c>
      <c r="P127">
        <v>4</v>
      </c>
      <c r="Q127" s="3" t="s">
        <v>6381</v>
      </c>
    </row>
    <row r="128" ht="15" hidden="1" customHeight="1">
      <c r="A128" t="e">
        <f t="shared" ca="1" si="506"/>
        <v>#VALUE!</v>
      </c>
      <c r="B128" t="e">
        <f t="array" ref="B128" ca="1">_xlfn.XLOOKUP(Tabelle5[[#This Row],[ExperimentID]]&amp;Tabelle5[[#This Row],[NegotiationID]]&amp;Tabelle5[[#This Row],[MessageID]],ALL_IN_ONE[ExperimentID]&amp;ALL_IN_ONE[NegotiationID]&amp;ALL_IN_ONE[MessageID],ALL_IN_ONE[Gesamt_ID],,0)</f>
        <v>#VALUE!</v>
      </c>
      <c r="C128">
        <v>628</v>
      </c>
      <c r="D128" t="s">
        <v>1521</v>
      </c>
      <c r="E128">
        <v>33052</v>
      </c>
      <c r="F128">
        <v>613</v>
      </c>
      <c r="G128">
        <v>617</v>
      </c>
      <c r="H128" t="s">
        <v>31</v>
      </c>
      <c r="I128" t="e">
        <f t="array" ref="I128">IFERROR(_xlfn.XLOOKUP(Tabelle5[[#This Row],[NegotiationID]]&amp;"FinalAccept",Tabelle5[NegotiationID]&amp;Tabelle5[ActionType],Tabelle5[ActionType],,0),_xlfn.XLOOKUP(Tabelle5[[#This Row],[NegotiationID]]&amp;"FinalReject",Tabelle5[NegotiationID]&amp;Tabelle5[ActionType],Tabelle5[ActionType],,0))</f>
        <v>#N/A</v>
      </c>
      <c r="J128">
        <v>0.78620000000000001</v>
      </c>
      <c r="K128">
        <v>0.12479999999999999</v>
      </c>
      <c r="L128">
        <v>0.91100000000000003</v>
      </c>
      <c r="M128">
        <v>0.66139999999999999</v>
      </c>
      <c r="N128">
        <v>699</v>
      </c>
      <c r="O128">
        <v>1739</v>
      </c>
      <c r="P128">
        <v>4</v>
      </c>
      <c r="Q128" s="3" t="s">
        <v>6382</v>
      </c>
    </row>
    <row r="129" ht="14.5" hidden="1">
      <c r="A129" t="e">
        <f t="shared" ca="1" si="506"/>
        <v>#VALUE!</v>
      </c>
      <c r="B129" t="e">
        <f t="array" ref="B129" ca="1">_xlfn.XLOOKUP(Tabelle5[[#This Row],[ExperimentID]]&amp;Tabelle5[[#This Row],[NegotiationID]]&amp;Tabelle5[[#This Row],[MessageID]],ALL_IN_ONE[ExperimentID]&amp;ALL_IN_ONE[NegotiationID]&amp;ALL_IN_ONE[MessageID],ALL_IN_ONE[Gesamt_ID],,0)</f>
        <v>#VALUE!</v>
      </c>
      <c r="C129">
        <v>658</v>
      </c>
      <c r="D129" t="s">
        <v>1521</v>
      </c>
      <c r="E129">
        <v>659</v>
      </c>
      <c r="H129" t="s">
        <v>6019</v>
      </c>
      <c r="I129" t="str">
        <f t="array" ref="I129">IFERROR(_xlfn.XLOOKUP(Tabelle5[[#This Row],[NegotiationID]]&amp;"FinalAccept",Tabelle5[NegotiationID]&amp;Tabelle5[ActionType],Tabelle5[ActionType],,0),_xlfn.XLOOKUP(Tabelle5[[#This Row],[NegotiationID]]&amp;"FinalReject",Tabelle5[NegotiationID]&amp;Tabelle5[ActionType],Tabelle5[ActionType],,0))</f>
        <v>FinalAccept</v>
      </c>
      <c r="M129">
        <v>21</v>
      </c>
      <c r="O129">
        <v>3858</v>
      </c>
      <c r="P129">
        <v>24</v>
      </c>
      <c r="Q129" t="s">
        <v>6337</v>
      </c>
    </row>
    <row r="130" ht="15" customHeight="1">
      <c r="A130" t="e">
        <f t="shared" ref="A130:A193" ca="1" si="507">MID(CELL("Dateiname",$A$1),FIND("]",CELL("Dateiname",$A$1))+1,31)</f>
        <v>#VALUE!</v>
      </c>
      <c r="B130" t="e">
        <f t="array" ref="B130" ca="1">_xlfn.XLOOKUP(Tabelle5[[#This Row],[ExperimentID]]&amp;Tabelle5[[#This Row],[NegotiationID]]&amp;Tabelle5[[#This Row],[MessageID]],ALL_IN_ONE[ExperimentID]&amp;ALL_IN_ONE[NegotiationID]&amp;ALL_IN_ONE[MessageID],ALL_IN_ONE[Gesamt_ID],,0)</f>
        <v>#VALUE!</v>
      </c>
      <c r="C130">
        <v>658</v>
      </c>
      <c r="D130" t="s">
        <v>1521</v>
      </c>
      <c r="E130">
        <v>30280</v>
      </c>
      <c r="F130">
        <v>643</v>
      </c>
      <c r="G130">
        <v>647</v>
      </c>
      <c r="H130" t="s">
        <v>158</v>
      </c>
      <c r="I130" t="str">
        <f t="array" ref="I130">IFERROR(_xlfn.XLOOKUP(Tabelle5[[#This Row],[NegotiationID]]&amp;"FinalAccept",Tabelle5[NegotiationID]&amp;Tabelle5[ActionType],Tabelle5[ActionType],,0),_xlfn.XLOOKUP(Tabelle5[[#This Row],[NegotiationID]]&amp;"FinalReject",Tabelle5[NegotiationID]&amp;Tabelle5[ActionType],Tabelle5[ActionType],,0))</f>
        <v>FinalAccept</v>
      </c>
      <c r="J130">
        <v>1</v>
      </c>
      <c r="K130">
        <v>1</v>
      </c>
      <c r="L130">
        <v>2</v>
      </c>
      <c r="M130">
        <v>0</v>
      </c>
      <c r="N130">
        <v>150</v>
      </c>
      <c r="O130">
        <v>3858</v>
      </c>
      <c r="P130">
        <v>24</v>
      </c>
      <c r="Q130" s="3" t="s">
        <v>1593</v>
      </c>
    </row>
    <row r="131" ht="101.5" hidden="1">
      <c r="A131" t="e">
        <f t="shared" ca="1" si="507"/>
        <v>#VALUE!</v>
      </c>
      <c r="B131" t="e">
        <f t="array" ref="B131" ca="1">_xlfn.XLOOKUP(Tabelle5[[#This Row],[ExperimentID]]&amp;Tabelle5[[#This Row],[NegotiationID]]&amp;Tabelle5[[#This Row],[MessageID]],ALL_IN_ONE[ExperimentID]&amp;ALL_IN_ONE[NegotiationID]&amp;ALL_IN_ONE[MessageID],ALL_IN_ONE[Gesamt_ID],,0)</f>
        <v>#VALUE!</v>
      </c>
      <c r="C131">
        <v>658</v>
      </c>
      <c r="D131" t="s">
        <v>1521</v>
      </c>
      <c r="E131">
        <v>31140</v>
      </c>
      <c r="F131">
        <v>647</v>
      </c>
      <c r="G131">
        <v>643</v>
      </c>
      <c r="H131" t="s">
        <v>22</v>
      </c>
      <c r="I131" t="str">
        <f t="array" ref="I131">IFERROR(_xlfn.XLOOKUP(Tabelle5[[#This Row],[NegotiationID]]&amp;"FinalAccept",Tabelle5[NegotiationID]&amp;Tabelle5[ActionType],Tabelle5[ActionType],,0),_xlfn.XLOOKUP(Tabelle5[[#This Row],[NegotiationID]]&amp;"FinalReject",Tabelle5[NegotiationID]&amp;Tabelle5[ActionType],Tabelle5[ActionType],,0))</f>
        <v>FinalAccept</v>
      </c>
      <c r="N131">
        <v>120</v>
      </c>
      <c r="O131">
        <v>3858</v>
      </c>
      <c r="P131">
        <v>24</v>
      </c>
      <c r="Q131" s="3" t="s">
        <v>6383</v>
      </c>
    </row>
    <row r="132" ht="15" customHeight="1">
      <c r="A132" t="e">
        <f t="shared" ca="1" si="507"/>
        <v>#VALUE!</v>
      </c>
      <c r="B132" t="e">
        <f t="array" ref="B132" ca="1">_xlfn.XLOOKUP(Tabelle5[[#This Row],[ExperimentID]]&amp;Tabelle5[[#This Row],[NegotiationID]]&amp;Tabelle5[[#This Row],[MessageID]],ALL_IN_ONE[ExperimentID]&amp;ALL_IN_ONE[NegotiationID]&amp;ALL_IN_ONE[MessageID],ALL_IN_ONE[Gesamt_ID],,0)</f>
        <v>#VALUE!</v>
      </c>
      <c r="C132">
        <v>658</v>
      </c>
      <c r="D132" t="s">
        <v>1521</v>
      </c>
      <c r="E132">
        <v>31331</v>
      </c>
      <c r="F132">
        <v>643</v>
      </c>
      <c r="G132">
        <v>647</v>
      </c>
      <c r="H132" t="s">
        <v>19</v>
      </c>
      <c r="I132" t="str">
        <f t="array" ref="I132">IFERROR(_xlfn.XLOOKUP(Tabelle5[[#This Row],[NegotiationID]]&amp;"FinalAccept",Tabelle5[NegotiationID]&amp;Tabelle5[ActionType],Tabelle5[ActionType],,0),_xlfn.XLOOKUP(Tabelle5[[#This Row],[NegotiationID]]&amp;"FinalReject",Tabelle5[NegotiationID]&amp;Tabelle5[ActionType],Tabelle5[ActionType],,0))</f>
        <v>FinalAccept</v>
      </c>
      <c r="J132">
        <v>1</v>
      </c>
      <c r="K132">
        <v>0.754</v>
      </c>
      <c r="L132">
        <v>1.754</v>
      </c>
      <c r="M132">
        <v>0.246</v>
      </c>
      <c r="N132">
        <v>119</v>
      </c>
      <c r="O132">
        <v>3858</v>
      </c>
      <c r="P132">
        <v>24</v>
      </c>
      <c r="Q132" s="3" t="s">
        <v>1594</v>
      </c>
    </row>
    <row r="133" ht="15" customHeight="1">
      <c r="A133" t="e">
        <f t="shared" ca="1" si="507"/>
        <v>#VALUE!</v>
      </c>
      <c r="B133" t="e">
        <f t="array" ref="B133" ca="1">_xlfn.XLOOKUP(Tabelle5[[#This Row],[ExperimentID]]&amp;Tabelle5[[#This Row],[NegotiationID]]&amp;Tabelle5[[#This Row],[MessageID]],ALL_IN_ONE[ExperimentID]&amp;ALL_IN_ONE[NegotiationID]&amp;ALL_IN_ONE[MessageID],ALL_IN_ONE[Gesamt_ID],,0)</f>
        <v>#VALUE!</v>
      </c>
      <c r="C133">
        <v>658</v>
      </c>
      <c r="D133" t="s">
        <v>1521</v>
      </c>
      <c r="E133">
        <v>31713</v>
      </c>
      <c r="F133">
        <v>647</v>
      </c>
      <c r="G133">
        <v>643</v>
      </c>
      <c r="H133" t="s">
        <v>31</v>
      </c>
      <c r="I133" t="str">
        <f t="array" ref="I133">IFERROR(_xlfn.XLOOKUP(Tabelle5[[#This Row],[NegotiationID]]&amp;"FinalAccept",Tabelle5[NegotiationID]&amp;Tabelle5[ActionType],Tabelle5[ActionType],,0),_xlfn.XLOOKUP(Tabelle5[[#This Row],[NegotiationID]]&amp;"FinalReject",Tabelle5[NegotiationID]&amp;Tabelle5[ActionType],Tabelle5[ActionType],,0))</f>
        <v>FinalAccept</v>
      </c>
      <c r="J133">
        <v>0.76619999999999999</v>
      </c>
      <c r="K133">
        <v>0.30919999999999997</v>
      </c>
      <c r="L133">
        <v>1.0753999999999999</v>
      </c>
      <c r="M133">
        <v>0.45700000000000002</v>
      </c>
      <c r="N133">
        <v>285</v>
      </c>
      <c r="O133">
        <v>3858</v>
      </c>
      <c r="P133">
        <v>24</v>
      </c>
      <c r="Q133" s="3" t="s">
        <v>1595</v>
      </c>
    </row>
    <row r="134" ht="15" customHeight="1">
      <c r="A134" t="e">
        <f t="shared" ca="1" si="507"/>
        <v>#VALUE!</v>
      </c>
      <c r="B134" t="e">
        <f t="array" ref="B134" ca="1">_xlfn.XLOOKUP(Tabelle5[[#This Row],[ExperimentID]]&amp;Tabelle5[[#This Row],[NegotiationID]]&amp;Tabelle5[[#This Row],[MessageID]],ALL_IN_ONE[ExperimentID]&amp;ALL_IN_ONE[NegotiationID]&amp;ALL_IN_ONE[MessageID],ALL_IN_ONE[Gesamt_ID],,0)</f>
        <v>#VALUE!</v>
      </c>
      <c r="C134">
        <v>658</v>
      </c>
      <c r="D134" t="s">
        <v>1521</v>
      </c>
      <c r="E134">
        <v>32143</v>
      </c>
      <c r="F134">
        <v>643</v>
      </c>
      <c r="G134">
        <v>647</v>
      </c>
      <c r="H134" t="s">
        <v>31</v>
      </c>
      <c r="I134" t="str">
        <f t="array" ref="I134">IFERROR(_xlfn.XLOOKUP(Tabelle5[[#This Row],[NegotiationID]]&amp;"FinalAccept",Tabelle5[NegotiationID]&amp;Tabelle5[ActionType],Tabelle5[ActionType],,0),_xlfn.XLOOKUP(Tabelle5[[#This Row],[NegotiationID]]&amp;"FinalReject",Tabelle5[NegotiationID]&amp;Tabelle5[ActionType],Tabelle5[ActionType],,0))</f>
        <v>FinalAccept</v>
      </c>
      <c r="J134">
        <v>0.83199999999999996</v>
      </c>
      <c r="K134">
        <v>0.1744</v>
      </c>
      <c r="L134">
        <v>1.0064</v>
      </c>
      <c r="M134">
        <v>0.65759999999999996</v>
      </c>
      <c r="N134">
        <v>267</v>
      </c>
      <c r="O134">
        <v>3858</v>
      </c>
      <c r="P134">
        <v>24</v>
      </c>
      <c r="Q134" s="3" t="s">
        <v>1596</v>
      </c>
    </row>
    <row r="135" ht="15" customHeight="1">
      <c r="A135" t="e">
        <f t="shared" ca="1" si="507"/>
        <v>#VALUE!</v>
      </c>
      <c r="B135" t="e">
        <f t="array" ref="B135" ca="1">_xlfn.XLOOKUP(Tabelle5[[#This Row],[ExperimentID]]&amp;Tabelle5[[#This Row],[NegotiationID]]&amp;Tabelle5[[#This Row],[MessageID]],ALL_IN_ONE[ExperimentID]&amp;ALL_IN_ONE[NegotiationID]&amp;ALL_IN_ONE[MessageID],ALL_IN_ONE[Gesamt_ID],,0)</f>
        <v>#VALUE!</v>
      </c>
      <c r="C135">
        <v>658</v>
      </c>
      <c r="D135" t="s">
        <v>1521</v>
      </c>
      <c r="E135">
        <v>32752</v>
      </c>
      <c r="F135">
        <v>647</v>
      </c>
      <c r="G135">
        <v>643</v>
      </c>
      <c r="H135" t="s">
        <v>31</v>
      </c>
      <c r="I135" t="str">
        <f t="array" ref="I135">IFERROR(_xlfn.XLOOKUP(Tabelle5[[#This Row],[NegotiationID]]&amp;"FinalAccept",Tabelle5[NegotiationID]&amp;Tabelle5[ActionType],Tabelle5[ActionType],,0),_xlfn.XLOOKUP(Tabelle5[[#This Row],[NegotiationID]]&amp;"FinalReject",Tabelle5[NegotiationID]&amp;Tabelle5[ActionType],Tabelle5[ActionType],,0))</f>
        <v>FinalAccept</v>
      </c>
      <c r="J135">
        <v>0.63759999999999994</v>
      </c>
      <c r="K135">
        <v>0.2016</v>
      </c>
      <c r="L135">
        <v>0.83919999999999995</v>
      </c>
      <c r="M135">
        <v>0.436</v>
      </c>
      <c r="N135">
        <v>273</v>
      </c>
      <c r="O135">
        <v>3858</v>
      </c>
      <c r="P135">
        <v>24</v>
      </c>
      <c r="Q135" s="3" t="s">
        <v>1597</v>
      </c>
    </row>
    <row r="136" ht="15" customHeight="1">
      <c r="A136" t="e">
        <f t="shared" ca="1" si="507"/>
        <v>#VALUE!</v>
      </c>
      <c r="B136" t="e">
        <f t="array" ref="B136" ca="1">_xlfn.XLOOKUP(Tabelle5[[#This Row],[ExperimentID]]&amp;Tabelle5[[#This Row],[NegotiationID]]&amp;Tabelle5[[#This Row],[MessageID]],ALL_IN_ONE[ExperimentID]&amp;ALL_IN_ONE[NegotiationID]&amp;ALL_IN_ONE[MessageID],ALL_IN_ONE[Gesamt_ID],,0)</f>
        <v>#VALUE!</v>
      </c>
      <c r="C136">
        <v>658</v>
      </c>
      <c r="D136" t="s">
        <v>1521</v>
      </c>
      <c r="E136">
        <v>32962</v>
      </c>
      <c r="F136">
        <v>643</v>
      </c>
      <c r="G136">
        <v>647</v>
      </c>
      <c r="H136" t="s">
        <v>31</v>
      </c>
      <c r="I136" t="str">
        <f t="array" ref="I136">IFERROR(_xlfn.XLOOKUP(Tabelle5[[#This Row],[NegotiationID]]&amp;"FinalAccept",Tabelle5[NegotiationID]&amp;Tabelle5[ActionType],Tabelle5[ActionType],,0),_xlfn.XLOOKUP(Tabelle5[[#This Row],[NegotiationID]]&amp;"FinalReject",Tabelle5[NegotiationID]&amp;Tabelle5[ActionType],Tabelle5[ActionType],,0))</f>
        <v>FinalAccept</v>
      </c>
      <c r="J136">
        <v>0.83199999999999996</v>
      </c>
      <c r="K136">
        <v>0.1744</v>
      </c>
      <c r="L136">
        <v>1.0064</v>
      </c>
      <c r="M136">
        <v>0.65759999999999996</v>
      </c>
      <c r="N136">
        <v>114</v>
      </c>
      <c r="O136">
        <v>3858</v>
      </c>
      <c r="P136">
        <v>24</v>
      </c>
      <c r="Q136" s="3" t="s">
        <v>1598</v>
      </c>
    </row>
    <row r="137" ht="15" customHeight="1">
      <c r="A137" t="e">
        <f t="shared" ca="1" si="507"/>
        <v>#VALUE!</v>
      </c>
      <c r="B137" t="e">
        <f t="array" ref="B137" ca="1">_xlfn.XLOOKUP(Tabelle5[[#This Row],[ExperimentID]]&amp;Tabelle5[[#This Row],[NegotiationID]]&amp;Tabelle5[[#This Row],[MessageID]],ALL_IN_ONE[ExperimentID]&amp;ALL_IN_ONE[NegotiationID]&amp;ALL_IN_ONE[MessageID],ALL_IN_ONE[Gesamt_ID],,0)</f>
        <v>#VALUE!</v>
      </c>
      <c r="C137">
        <v>658</v>
      </c>
      <c r="D137" t="s">
        <v>1521</v>
      </c>
      <c r="E137">
        <v>33758</v>
      </c>
      <c r="F137">
        <v>647</v>
      </c>
      <c r="G137">
        <v>643</v>
      </c>
      <c r="H137" t="s">
        <v>31</v>
      </c>
      <c r="I137" t="str">
        <f t="array" ref="I137">IFERROR(_xlfn.XLOOKUP(Tabelle5[[#This Row],[NegotiationID]]&amp;"FinalAccept",Tabelle5[NegotiationID]&amp;Tabelle5[ActionType],Tabelle5[ActionType],,0),_xlfn.XLOOKUP(Tabelle5[[#This Row],[NegotiationID]]&amp;"FinalReject",Tabelle5[NegotiationID]&amp;Tabelle5[ActionType],Tabelle5[ActionType],,0))</f>
        <v>FinalAccept</v>
      </c>
      <c r="J137">
        <v>0.50619999999999998</v>
      </c>
      <c r="K137">
        <v>0.23760000000000001</v>
      </c>
      <c r="L137">
        <v>0.74380000000000002</v>
      </c>
      <c r="M137">
        <v>0.26860000000000001</v>
      </c>
      <c r="N137">
        <v>254</v>
      </c>
      <c r="O137">
        <v>3858</v>
      </c>
      <c r="P137">
        <v>24</v>
      </c>
      <c r="Q137" s="3" t="s">
        <v>1599</v>
      </c>
    </row>
    <row r="138" ht="15" customHeight="1">
      <c r="A138" t="e">
        <f t="shared" ca="1" si="507"/>
        <v>#VALUE!</v>
      </c>
      <c r="B138" t="e">
        <f t="array" ref="B138" ca="1">_xlfn.XLOOKUP(Tabelle5[[#This Row],[ExperimentID]]&amp;Tabelle5[[#This Row],[NegotiationID]]&amp;Tabelle5[[#This Row],[MessageID]],ALL_IN_ONE[ExperimentID]&amp;ALL_IN_ONE[NegotiationID]&amp;ALL_IN_ONE[MessageID],ALL_IN_ONE[Gesamt_ID],,0)</f>
        <v>#VALUE!</v>
      </c>
      <c r="C138">
        <v>658</v>
      </c>
      <c r="D138" t="s">
        <v>1521</v>
      </c>
      <c r="E138">
        <v>33773</v>
      </c>
      <c r="F138">
        <v>643</v>
      </c>
      <c r="G138">
        <v>647</v>
      </c>
      <c r="H138" t="s">
        <v>31</v>
      </c>
      <c r="I138" t="str">
        <f t="array" ref="I138">IFERROR(_xlfn.XLOOKUP(Tabelle5[[#This Row],[NegotiationID]]&amp;"FinalAccept",Tabelle5[NegotiationID]&amp;Tabelle5[ActionType],Tabelle5[ActionType],,0),_xlfn.XLOOKUP(Tabelle5[[#This Row],[NegotiationID]]&amp;"FinalReject",Tabelle5[NegotiationID]&amp;Tabelle5[ActionType],Tabelle5[ActionType],,0))</f>
        <v>FinalAccept</v>
      </c>
      <c r="J138">
        <v>0.69020000000000004</v>
      </c>
      <c r="K138">
        <v>0.1648</v>
      </c>
      <c r="L138">
        <v>0.85499999999999998</v>
      </c>
      <c r="M138">
        <v>0.52539999999999998</v>
      </c>
      <c r="N138">
        <v>147</v>
      </c>
      <c r="O138">
        <v>3858</v>
      </c>
      <c r="P138">
        <v>24</v>
      </c>
      <c r="Q138" s="3" t="s">
        <v>1600</v>
      </c>
    </row>
    <row r="139" ht="15" customHeight="1">
      <c r="A139" t="e">
        <f t="shared" ca="1" si="507"/>
        <v>#VALUE!</v>
      </c>
      <c r="B139" t="e">
        <f t="array" ref="B139" ca="1">_xlfn.XLOOKUP(Tabelle5[[#This Row],[ExperimentID]]&amp;Tabelle5[[#This Row],[NegotiationID]]&amp;Tabelle5[[#This Row],[MessageID]],ALL_IN_ONE[ExperimentID]&amp;ALL_IN_ONE[NegotiationID]&amp;ALL_IN_ONE[MessageID],ALL_IN_ONE[Gesamt_ID],,0)</f>
        <v>#VALUE!</v>
      </c>
      <c r="C139">
        <v>658</v>
      </c>
      <c r="D139" t="s">
        <v>1521</v>
      </c>
      <c r="E139">
        <v>33807</v>
      </c>
      <c r="F139">
        <v>647</v>
      </c>
      <c r="G139">
        <v>643</v>
      </c>
      <c r="H139" t="s">
        <v>31</v>
      </c>
      <c r="I139" t="str">
        <f t="array" ref="I139">IFERROR(_xlfn.XLOOKUP(Tabelle5[[#This Row],[NegotiationID]]&amp;"FinalAccept",Tabelle5[NegotiationID]&amp;Tabelle5[ActionType],Tabelle5[ActionType],,0),_xlfn.XLOOKUP(Tabelle5[[#This Row],[NegotiationID]]&amp;"FinalReject",Tabelle5[NegotiationID]&amp;Tabelle5[ActionType],Tabelle5[ActionType],,0))</f>
        <v>FinalAccept</v>
      </c>
      <c r="J139">
        <v>0.47099999999999997</v>
      </c>
      <c r="K139">
        <v>0.27600000000000002</v>
      </c>
      <c r="L139">
        <v>0.747</v>
      </c>
      <c r="M139">
        <v>0.19500000000000001</v>
      </c>
      <c r="N139">
        <v>146</v>
      </c>
      <c r="O139">
        <v>3858</v>
      </c>
      <c r="P139">
        <v>24</v>
      </c>
      <c r="Q139" s="3" t="s">
        <v>1601</v>
      </c>
    </row>
    <row r="140" ht="15" customHeight="1">
      <c r="A140" t="e">
        <f t="shared" ca="1" si="507"/>
        <v>#VALUE!</v>
      </c>
      <c r="B140" t="e">
        <f t="array" ref="B140" ca="1">_xlfn.XLOOKUP(Tabelle5[[#This Row],[ExperimentID]]&amp;Tabelle5[[#This Row],[NegotiationID]]&amp;Tabelle5[[#This Row],[MessageID]],ALL_IN_ONE[ExperimentID]&amp;ALL_IN_ONE[NegotiationID]&amp;ALL_IN_ONE[MessageID],ALL_IN_ONE[Gesamt_ID],,0)</f>
        <v>#VALUE!</v>
      </c>
      <c r="C140">
        <v>658</v>
      </c>
      <c r="D140" t="s">
        <v>1521</v>
      </c>
      <c r="E140">
        <v>33917</v>
      </c>
      <c r="F140">
        <v>643</v>
      </c>
      <c r="G140">
        <v>647</v>
      </c>
      <c r="H140" t="s">
        <v>31</v>
      </c>
      <c r="I140" t="str">
        <f t="array" ref="I140">IFERROR(_xlfn.XLOOKUP(Tabelle5[[#This Row],[NegotiationID]]&amp;"FinalAccept",Tabelle5[NegotiationID]&amp;Tabelle5[ActionType],Tabelle5[ActionType],,0),_xlfn.XLOOKUP(Tabelle5[[#This Row],[NegotiationID]]&amp;"FinalReject",Tabelle5[NegotiationID]&amp;Tabelle5[ActionType],Tabelle5[ActionType],,0))</f>
        <v>FinalAccept</v>
      </c>
      <c r="J140">
        <v>0.72799999999999998</v>
      </c>
      <c r="K140">
        <v>0.22120000000000001</v>
      </c>
      <c r="L140">
        <v>0.94920000000000004</v>
      </c>
      <c r="M140">
        <v>0.50680000000000003</v>
      </c>
      <c r="N140">
        <v>222</v>
      </c>
      <c r="O140">
        <v>3858</v>
      </c>
      <c r="P140">
        <v>24</v>
      </c>
      <c r="Q140" s="3" t="s">
        <v>1602</v>
      </c>
    </row>
    <row r="141" ht="15" customHeight="1">
      <c r="A141" t="e">
        <f t="shared" ca="1" si="507"/>
        <v>#VALUE!</v>
      </c>
      <c r="B141" t="e">
        <f t="array" ref="B141" ca="1">_xlfn.XLOOKUP(Tabelle5[[#This Row],[ExperimentID]]&amp;Tabelle5[[#This Row],[NegotiationID]]&amp;Tabelle5[[#This Row],[MessageID]],ALL_IN_ONE[ExperimentID]&amp;ALL_IN_ONE[NegotiationID]&amp;ALL_IN_ONE[MessageID],ALL_IN_ONE[Gesamt_ID],,0)</f>
        <v>#VALUE!</v>
      </c>
      <c r="C141">
        <v>658</v>
      </c>
      <c r="D141" t="s">
        <v>1521</v>
      </c>
      <c r="E141">
        <v>34005</v>
      </c>
      <c r="F141">
        <v>647</v>
      </c>
      <c r="G141">
        <v>643</v>
      </c>
      <c r="H141" t="s">
        <v>31</v>
      </c>
      <c r="I141" t="str">
        <f t="array" ref="I141">IFERROR(_xlfn.XLOOKUP(Tabelle5[[#This Row],[NegotiationID]]&amp;"FinalAccept",Tabelle5[NegotiationID]&amp;Tabelle5[ActionType],Tabelle5[ActionType],,0),_xlfn.XLOOKUP(Tabelle5[[#This Row],[NegotiationID]]&amp;"FinalReject",Tabelle5[NegotiationID]&amp;Tabelle5[ActionType],Tabelle5[ActionType],,0))</f>
        <v>FinalAccept</v>
      </c>
      <c r="J141">
        <v>0.47099999999999997</v>
      </c>
      <c r="K141">
        <v>0.27600000000000002</v>
      </c>
      <c r="L141">
        <v>0.747</v>
      </c>
      <c r="M141">
        <v>0.19500000000000001</v>
      </c>
      <c r="N141">
        <v>427</v>
      </c>
      <c r="O141">
        <v>3858</v>
      </c>
      <c r="P141">
        <v>24</v>
      </c>
      <c r="Q141" s="3" t="s">
        <v>1603</v>
      </c>
    </row>
    <row r="142" ht="15" customHeight="1">
      <c r="A142" t="e">
        <f t="shared" ca="1" si="507"/>
        <v>#VALUE!</v>
      </c>
      <c r="B142" t="e">
        <f t="array" ref="B142" ca="1">_xlfn.XLOOKUP(Tabelle5[[#This Row],[ExperimentID]]&amp;Tabelle5[[#This Row],[NegotiationID]]&amp;Tabelle5[[#This Row],[MessageID]],ALL_IN_ONE[ExperimentID]&amp;ALL_IN_ONE[NegotiationID]&amp;ALL_IN_ONE[MessageID],ALL_IN_ONE[Gesamt_ID],,0)</f>
        <v>#VALUE!</v>
      </c>
      <c r="C142">
        <v>658</v>
      </c>
      <c r="D142" t="s">
        <v>1521</v>
      </c>
      <c r="E142">
        <v>34011</v>
      </c>
      <c r="F142">
        <v>643</v>
      </c>
      <c r="G142">
        <v>647</v>
      </c>
      <c r="H142" t="s">
        <v>31</v>
      </c>
      <c r="I142" t="str">
        <f t="array" ref="I142">IFERROR(_xlfn.XLOOKUP(Tabelle5[[#This Row],[NegotiationID]]&amp;"FinalAccept",Tabelle5[NegotiationID]&amp;Tabelle5[ActionType],Tabelle5[ActionType],,0),_xlfn.XLOOKUP(Tabelle5[[#This Row],[NegotiationID]]&amp;"FinalReject",Tabelle5[NegotiationID]&amp;Tabelle5[ActionType],Tabelle5[ActionType],,0))</f>
        <v>FinalAccept</v>
      </c>
      <c r="J142">
        <v>0.72799999999999998</v>
      </c>
      <c r="K142">
        <v>0.22120000000000001</v>
      </c>
      <c r="L142">
        <v>0.94920000000000004</v>
      </c>
      <c r="M142">
        <v>0.50680000000000003</v>
      </c>
      <c r="N142">
        <v>151</v>
      </c>
      <c r="O142">
        <v>3858</v>
      </c>
      <c r="P142">
        <v>24</v>
      </c>
      <c r="Q142" s="3" t="s">
        <v>1604</v>
      </c>
    </row>
    <row r="143" ht="15" customHeight="1">
      <c r="A143" t="e">
        <f t="shared" ca="1" si="507"/>
        <v>#VALUE!</v>
      </c>
      <c r="B143" t="e">
        <f t="array" ref="B143" ca="1">_xlfn.XLOOKUP(Tabelle5[[#This Row],[ExperimentID]]&amp;Tabelle5[[#This Row],[NegotiationID]]&amp;Tabelle5[[#This Row],[MessageID]],ALL_IN_ONE[ExperimentID]&amp;ALL_IN_ONE[NegotiationID]&amp;ALL_IN_ONE[MessageID],ALL_IN_ONE[Gesamt_ID],,0)</f>
        <v>#VALUE!</v>
      </c>
      <c r="C143">
        <v>658</v>
      </c>
      <c r="D143" t="s">
        <v>1521</v>
      </c>
      <c r="E143">
        <v>34356</v>
      </c>
      <c r="F143">
        <v>647</v>
      </c>
      <c r="G143">
        <v>643</v>
      </c>
      <c r="H143" t="s">
        <v>31</v>
      </c>
      <c r="I143" t="str">
        <f t="array" ref="I143">IFERROR(_xlfn.XLOOKUP(Tabelle5[[#This Row],[NegotiationID]]&amp;"FinalAccept",Tabelle5[NegotiationID]&amp;Tabelle5[ActionType],Tabelle5[ActionType],,0),_xlfn.XLOOKUP(Tabelle5[[#This Row],[NegotiationID]]&amp;"FinalReject",Tabelle5[NegotiationID]&amp;Tabelle5[ActionType],Tabelle5[ActionType],,0))</f>
        <v>FinalAccept</v>
      </c>
      <c r="J143">
        <v>0.4224</v>
      </c>
      <c r="K143">
        <v>0.41999999999999998</v>
      </c>
      <c r="L143">
        <v>0.84240000000000004</v>
      </c>
      <c r="M143">
        <v>0.0023999999999999998</v>
      </c>
      <c r="N143">
        <v>147</v>
      </c>
      <c r="O143">
        <v>3858</v>
      </c>
      <c r="P143">
        <v>24</v>
      </c>
      <c r="Q143" s="3" t="s">
        <v>1605</v>
      </c>
    </row>
    <row r="144" ht="15" customHeight="1">
      <c r="A144" t="e">
        <f t="shared" ca="1" si="507"/>
        <v>#VALUE!</v>
      </c>
      <c r="B144" t="e">
        <f t="array" ref="B144" ca="1">_xlfn.XLOOKUP(Tabelle5[[#This Row],[ExperimentID]]&amp;Tabelle5[[#This Row],[NegotiationID]]&amp;Tabelle5[[#This Row],[MessageID]],ALL_IN_ONE[ExperimentID]&amp;ALL_IN_ONE[NegotiationID]&amp;ALL_IN_ONE[MessageID],ALL_IN_ONE[Gesamt_ID],,0)</f>
        <v>#VALUE!</v>
      </c>
      <c r="C144">
        <v>658</v>
      </c>
      <c r="D144" t="s">
        <v>1521</v>
      </c>
      <c r="E144">
        <v>34363</v>
      </c>
      <c r="F144">
        <v>643</v>
      </c>
      <c r="G144">
        <v>647</v>
      </c>
      <c r="H144" t="s">
        <v>31</v>
      </c>
      <c r="I144" t="str">
        <f t="array" ref="I144">IFERROR(_xlfn.XLOOKUP(Tabelle5[[#This Row],[NegotiationID]]&amp;"FinalAccept",Tabelle5[NegotiationID]&amp;Tabelle5[ActionType],Tabelle5[ActionType],,0),_xlfn.XLOOKUP(Tabelle5[[#This Row],[NegotiationID]]&amp;"FinalReject",Tabelle5[NegotiationID]&amp;Tabelle5[ActionType],Tabelle5[ActionType],,0))</f>
        <v>FinalAccept</v>
      </c>
      <c r="J144">
        <v>0.54800000000000004</v>
      </c>
      <c r="K144">
        <v>0.24840000000000001</v>
      </c>
      <c r="L144">
        <v>0.7964</v>
      </c>
      <c r="M144">
        <v>0.29959999999999998</v>
      </c>
      <c r="N144">
        <v>124</v>
      </c>
      <c r="O144">
        <v>3858</v>
      </c>
      <c r="P144">
        <v>24</v>
      </c>
      <c r="Q144" s="3" t="s">
        <v>1606</v>
      </c>
    </row>
    <row r="145" ht="15" customHeight="1">
      <c r="A145" t="e">
        <f t="shared" ca="1" si="507"/>
        <v>#VALUE!</v>
      </c>
      <c r="B145" t="e">
        <f t="array" ref="B145" ca="1">_xlfn.XLOOKUP(Tabelle5[[#This Row],[ExperimentID]]&amp;Tabelle5[[#This Row],[NegotiationID]]&amp;Tabelle5[[#This Row],[MessageID]],ALL_IN_ONE[ExperimentID]&amp;ALL_IN_ONE[NegotiationID]&amp;ALL_IN_ONE[MessageID],ALL_IN_ONE[Gesamt_ID],,0)</f>
        <v>#VALUE!</v>
      </c>
      <c r="C145">
        <v>658</v>
      </c>
      <c r="D145" t="s">
        <v>1521</v>
      </c>
      <c r="E145">
        <v>34374</v>
      </c>
      <c r="F145">
        <v>647</v>
      </c>
      <c r="G145">
        <v>643</v>
      </c>
      <c r="H145" t="s">
        <v>31</v>
      </c>
      <c r="I145" t="str">
        <f t="array" ref="I145">IFERROR(_xlfn.XLOOKUP(Tabelle5[[#This Row],[NegotiationID]]&amp;"FinalAccept",Tabelle5[NegotiationID]&amp;Tabelle5[ActionType],Tabelle5[ActionType],,0),_xlfn.XLOOKUP(Tabelle5[[#This Row],[NegotiationID]]&amp;"FinalReject",Tabelle5[NegotiationID]&amp;Tabelle5[ActionType],Tabelle5[ActionType],,0))</f>
        <v>FinalAccept</v>
      </c>
      <c r="J145">
        <v>0.4224</v>
      </c>
      <c r="K145">
        <v>0.41999999999999998</v>
      </c>
      <c r="L145">
        <v>0.84240000000000004</v>
      </c>
      <c r="M145">
        <v>0.0023999999999999998</v>
      </c>
      <c r="N145">
        <v>204</v>
      </c>
      <c r="O145">
        <v>3858</v>
      </c>
      <c r="P145">
        <v>24</v>
      </c>
      <c r="Q145" s="3" t="s">
        <v>1607</v>
      </c>
    </row>
    <row r="146" ht="15" customHeight="1">
      <c r="A146" t="e">
        <f t="shared" ca="1" si="507"/>
        <v>#VALUE!</v>
      </c>
      <c r="B146" t="e">
        <f t="array" ref="B146" ca="1">_xlfn.XLOOKUP(Tabelle5[[#This Row],[ExperimentID]]&amp;Tabelle5[[#This Row],[NegotiationID]]&amp;Tabelle5[[#This Row],[MessageID]],ALL_IN_ONE[ExperimentID]&amp;ALL_IN_ONE[NegotiationID]&amp;ALL_IN_ONE[MessageID],ALL_IN_ONE[Gesamt_ID],,0)</f>
        <v>#VALUE!</v>
      </c>
      <c r="C146">
        <v>658</v>
      </c>
      <c r="D146" t="s">
        <v>1521</v>
      </c>
      <c r="E146">
        <v>34381</v>
      </c>
      <c r="F146">
        <v>643</v>
      </c>
      <c r="G146">
        <v>647</v>
      </c>
      <c r="H146" t="s">
        <v>31</v>
      </c>
      <c r="I146" t="str">
        <f t="array" ref="I146">IFERROR(_xlfn.XLOOKUP(Tabelle5[[#This Row],[NegotiationID]]&amp;"FinalAccept",Tabelle5[NegotiationID]&amp;Tabelle5[ActionType],Tabelle5[ActionType],,0),_xlfn.XLOOKUP(Tabelle5[[#This Row],[NegotiationID]]&amp;"FinalReject",Tabelle5[NegotiationID]&amp;Tabelle5[ActionType],Tabelle5[ActionType],,0))</f>
        <v>FinalAccept</v>
      </c>
      <c r="J146">
        <v>0.54800000000000004</v>
      </c>
      <c r="K146">
        <v>0.24840000000000001</v>
      </c>
      <c r="L146">
        <v>0.7964</v>
      </c>
      <c r="M146">
        <v>0.29959999999999998</v>
      </c>
      <c r="N146">
        <v>317</v>
      </c>
      <c r="O146">
        <v>3858</v>
      </c>
      <c r="P146">
        <v>24</v>
      </c>
      <c r="Q146" s="3" t="s">
        <v>1608</v>
      </c>
    </row>
    <row r="147" ht="15" customHeight="1">
      <c r="A147" t="e">
        <f t="shared" ca="1" si="507"/>
        <v>#VALUE!</v>
      </c>
      <c r="B147" t="e">
        <f t="array" ref="B147" ca="1">_xlfn.XLOOKUP(Tabelle5[[#This Row],[ExperimentID]]&amp;Tabelle5[[#This Row],[NegotiationID]]&amp;Tabelle5[[#This Row],[MessageID]],ALL_IN_ONE[ExperimentID]&amp;ALL_IN_ONE[NegotiationID]&amp;ALL_IN_ONE[MessageID],ALL_IN_ONE[Gesamt_ID],,0)</f>
        <v>#VALUE!</v>
      </c>
      <c r="C147">
        <v>658</v>
      </c>
      <c r="D147" t="s">
        <v>1521</v>
      </c>
      <c r="E147">
        <v>34391</v>
      </c>
      <c r="F147">
        <v>647</v>
      </c>
      <c r="G147">
        <v>643</v>
      </c>
      <c r="H147" t="s">
        <v>31</v>
      </c>
      <c r="I147" t="str">
        <f t="array" ref="I147">IFERROR(_xlfn.XLOOKUP(Tabelle5[[#This Row],[NegotiationID]]&amp;"FinalAccept",Tabelle5[NegotiationID]&amp;Tabelle5[ActionType],Tabelle5[ActionType],,0),_xlfn.XLOOKUP(Tabelle5[[#This Row],[NegotiationID]]&amp;"FinalReject",Tabelle5[NegotiationID]&amp;Tabelle5[ActionType],Tabelle5[ActionType],,0))</f>
        <v>FinalAccept</v>
      </c>
      <c r="J147">
        <v>0.40160000000000001</v>
      </c>
      <c r="K147">
        <v>0.45200000000000001</v>
      </c>
      <c r="L147">
        <v>0.85360000000000003</v>
      </c>
      <c r="M147">
        <v>0.0504</v>
      </c>
      <c r="N147">
        <v>90</v>
      </c>
      <c r="O147">
        <v>3858</v>
      </c>
      <c r="P147">
        <v>24</v>
      </c>
      <c r="Q147" s="3" t="s">
        <v>1609</v>
      </c>
    </row>
    <row r="148" ht="15" customHeight="1">
      <c r="A148" t="e">
        <f t="shared" ca="1" si="507"/>
        <v>#VALUE!</v>
      </c>
      <c r="B148" t="e">
        <f t="array" ref="B148" ca="1">_xlfn.XLOOKUP(Tabelle5[[#This Row],[ExperimentID]]&amp;Tabelle5[[#This Row],[NegotiationID]]&amp;Tabelle5[[#This Row],[MessageID]],ALL_IN_ONE[ExperimentID]&amp;ALL_IN_ONE[NegotiationID]&amp;ALL_IN_ONE[MessageID],ALL_IN_ONE[Gesamt_ID],,0)</f>
        <v>#VALUE!</v>
      </c>
      <c r="C148">
        <v>658</v>
      </c>
      <c r="D148" t="s">
        <v>1521</v>
      </c>
      <c r="E148">
        <v>34394</v>
      </c>
      <c r="F148">
        <v>643</v>
      </c>
      <c r="G148">
        <v>647</v>
      </c>
      <c r="H148" t="s">
        <v>31</v>
      </c>
      <c r="I148" t="str">
        <f t="array" ref="I148">IFERROR(_xlfn.XLOOKUP(Tabelle5[[#This Row],[NegotiationID]]&amp;"FinalAccept",Tabelle5[NegotiationID]&amp;Tabelle5[ActionType],Tabelle5[ActionType],,0),_xlfn.XLOOKUP(Tabelle5[[#This Row],[NegotiationID]]&amp;"FinalReject",Tabelle5[NegotiationID]&amp;Tabelle5[ActionType],Tabelle5[ActionType],,0))</f>
        <v>FinalAccept</v>
      </c>
      <c r="J148">
        <v>0.56679999999999997</v>
      </c>
      <c r="K148">
        <v>0.40239999999999998</v>
      </c>
      <c r="L148">
        <v>0.96919999999999995</v>
      </c>
      <c r="M148">
        <v>0.16439999999999999</v>
      </c>
      <c r="N148">
        <v>64</v>
      </c>
      <c r="O148">
        <v>3858</v>
      </c>
      <c r="P148">
        <v>24</v>
      </c>
      <c r="Q148" s="3" t="s">
        <v>1610</v>
      </c>
    </row>
    <row r="149" ht="43.5" hidden="1">
      <c r="A149" t="e">
        <f t="shared" ca="1" si="507"/>
        <v>#VALUE!</v>
      </c>
      <c r="B149" t="e">
        <f t="array" ref="B149" ca="1">_xlfn.XLOOKUP(Tabelle5[[#This Row],[ExperimentID]]&amp;Tabelle5[[#This Row],[NegotiationID]]&amp;Tabelle5[[#This Row],[MessageID]],ALL_IN_ONE[ExperimentID]&amp;ALL_IN_ONE[NegotiationID]&amp;ALL_IN_ONE[MessageID],ALL_IN_ONE[Gesamt_ID],,0)</f>
        <v>#VALUE!</v>
      </c>
      <c r="C149">
        <v>658</v>
      </c>
      <c r="D149" t="s">
        <v>1521</v>
      </c>
      <c r="E149">
        <v>34402</v>
      </c>
      <c r="F149">
        <v>647</v>
      </c>
      <c r="G149">
        <v>643</v>
      </c>
      <c r="H149" t="s">
        <v>22</v>
      </c>
      <c r="I149" t="str">
        <f t="array" ref="I149">IFERROR(_xlfn.XLOOKUP(Tabelle5[[#This Row],[NegotiationID]]&amp;"FinalAccept",Tabelle5[NegotiationID]&amp;Tabelle5[ActionType],Tabelle5[ActionType],,0),_xlfn.XLOOKUP(Tabelle5[[#This Row],[NegotiationID]]&amp;"FinalReject",Tabelle5[NegotiationID]&amp;Tabelle5[ActionType],Tabelle5[ActionType],,0))</f>
        <v>FinalAccept</v>
      </c>
      <c r="N149">
        <v>30</v>
      </c>
      <c r="O149">
        <v>3858</v>
      </c>
      <c r="P149">
        <v>24</v>
      </c>
      <c r="Q149" s="3" t="s">
        <v>6384</v>
      </c>
    </row>
    <row r="150" ht="58" hidden="1">
      <c r="A150" t="e">
        <f t="shared" ca="1" si="507"/>
        <v>#VALUE!</v>
      </c>
      <c r="B150" t="e">
        <f t="array" ref="B150" ca="1">_xlfn.XLOOKUP(Tabelle5[[#This Row],[ExperimentID]]&amp;Tabelle5[[#This Row],[NegotiationID]]&amp;Tabelle5[[#This Row],[MessageID]],ALL_IN_ONE[ExperimentID]&amp;ALL_IN_ONE[NegotiationID]&amp;ALL_IN_ONE[MessageID],ALL_IN_ONE[Gesamt_ID],,0)</f>
        <v>#VALUE!</v>
      </c>
      <c r="C150">
        <v>658</v>
      </c>
      <c r="D150" t="s">
        <v>1521</v>
      </c>
      <c r="E150">
        <v>34408</v>
      </c>
      <c r="F150">
        <v>643</v>
      </c>
      <c r="G150">
        <v>647</v>
      </c>
      <c r="H150" t="s">
        <v>24</v>
      </c>
      <c r="I150" t="str">
        <f t="array" ref="I150">IFERROR(_xlfn.XLOOKUP(Tabelle5[[#This Row],[NegotiationID]]&amp;"FinalAccept",Tabelle5[NegotiationID]&amp;Tabelle5[ActionType],Tabelle5[ActionType],,0),_xlfn.XLOOKUP(Tabelle5[[#This Row],[NegotiationID]]&amp;"FinalReject",Tabelle5[NegotiationID]&amp;Tabelle5[ActionType],Tabelle5[ActionType],,0))</f>
        <v>FinalAccept</v>
      </c>
      <c r="N150">
        <v>90</v>
      </c>
      <c r="O150">
        <v>3858</v>
      </c>
      <c r="P150">
        <v>24</v>
      </c>
      <c r="Q150" s="3" t="s">
        <v>6385</v>
      </c>
    </row>
    <row r="151" ht="15" customHeight="1">
      <c r="A151" t="e">
        <f t="shared" ca="1" si="507"/>
        <v>#VALUE!</v>
      </c>
      <c r="B151" t="e">
        <f t="array" ref="B151" ca="1">_xlfn.XLOOKUP(Tabelle5[[#This Row],[ExperimentID]]&amp;Tabelle5[[#This Row],[NegotiationID]]&amp;Tabelle5[[#This Row],[MessageID]],ALL_IN_ONE[ExperimentID]&amp;ALL_IN_ONE[NegotiationID]&amp;ALL_IN_ONE[MessageID],ALL_IN_ONE[Gesamt_ID],,0)</f>
        <v>#VALUE!</v>
      </c>
      <c r="C151">
        <v>658</v>
      </c>
      <c r="D151" t="s">
        <v>1521</v>
      </c>
      <c r="E151">
        <v>34411</v>
      </c>
      <c r="F151">
        <v>647</v>
      </c>
      <c r="G151">
        <v>643</v>
      </c>
      <c r="H151" t="s">
        <v>31</v>
      </c>
      <c r="I151" t="str">
        <f t="array" ref="I151">IFERROR(_xlfn.XLOOKUP(Tabelle5[[#This Row],[NegotiationID]]&amp;"FinalAccept",Tabelle5[NegotiationID]&amp;Tabelle5[ActionType],Tabelle5[ActionType],,0),_xlfn.XLOOKUP(Tabelle5[[#This Row],[NegotiationID]]&amp;"FinalReject",Tabelle5[NegotiationID]&amp;Tabelle5[ActionType],Tabelle5[ActionType],,0))</f>
        <v>FinalAccept</v>
      </c>
      <c r="J151">
        <v>0.40239999999999998</v>
      </c>
      <c r="K151">
        <v>0.56679999999999997</v>
      </c>
      <c r="L151">
        <v>0.96919999999999995</v>
      </c>
      <c r="M151">
        <v>0.16439999999999999</v>
      </c>
      <c r="N151">
        <v>39</v>
      </c>
      <c r="O151">
        <v>3858</v>
      </c>
      <c r="P151">
        <v>24</v>
      </c>
      <c r="Q151" s="3" t="s">
        <v>1611</v>
      </c>
    </row>
    <row r="152" ht="15" customHeight="1">
      <c r="A152" t="e">
        <f t="shared" ca="1" si="507"/>
        <v>#VALUE!</v>
      </c>
      <c r="B152" t="e">
        <f t="array" ref="B152" ca="1">_xlfn.XLOOKUP(Tabelle5[[#This Row],[ExperimentID]]&amp;Tabelle5[[#This Row],[NegotiationID]]&amp;Tabelle5[[#This Row],[MessageID]],ALL_IN_ONE[ExperimentID]&amp;ALL_IN_ONE[NegotiationID]&amp;ALL_IN_ONE[MessageID],ALL_IN_ONE[Gesamt_ID],,0)</f>
        <v>#VALUE!</v>
      </c>
      <c r="C152">
        <v>658</v>
      </c>
      <c r="D152" t="s">
        <v>1521</v>
      </c>
      <c r="E152">
        <v>34414</v>
      </c>
      <c r="F152">
        <v>643</v>
      </c>
      <c r="G152">
        <v>647</v>
      </c>
      <c r="H152" t="s">
        <v>20</v>
      </c>
      <c r="I152" t="str">
        <f t="array" ref="I152">IFERROR(_xlfn.XLOOKUP(Tabelle5[[#This Row],[NegotiationID]]&amp;"FinalAccept",Tabelle5[NegotiationID]&amp;Tabelle5[ActionType],Tabelle5[ActionType],,0),_xlfn.XLOOKUP(Tabelle5[[#This Row],[NegotiationID]]&amp;"FinalReject",Tabelle5[NegotiationID]&amp;Tabelle5[ActionType],Tabelle5[ActionType],,0))</f>
        <v>FinalAccept</v>
      </c>
      <c r="J152">
        <v>0.56679999999999997</v>
      </c>
      <c r="K152">
        <v>0.40239999999999998</v>
      </c>
      <c r="L152">
        <v>0.96919999999999995</v>
      </c>
      <c r="M152">
        <v>0.16439999999999999</v>
      </c>
      <c r="N152">
        <v>57</v>
      </c>
      <c r="O152">
        <v>3858</v>
      </c>
      <c r="P152">
        <v>24</v>
      </c>
      <c r="Q152" s="3" t="s">
        <v>1612</v>
      </c>
    </row>
    <row r="153" ht="14.5" hidden="1">
      <c r="A153" t="e">
        <f t="shared" ca="1" si="507"/>
        <v>#VALUE!</v>
      </c>
      <c r="B153" t="e">
        <f t="array" ref="B153" ca="1">_xlfn.XLOOKUP(Tabelle5[[#This Row],[ExperimentID]]&amp;Tabelle5[[#This Row],[NegotiationID]]&amp;Tabelle5[[#This Row],[MessageID]],ALL_IN_ONE[ExperimentID]&amp;ALL_IN_ONE[NegotiationID]&amp;ALL_IN_ONE[MessageID],ALL_IN_ONE[Gesamt_ID],,0)</f>
        <v>#VALUE!</v>
      </c>
      <c r="C153">
        <v>688</v>
      </c>
      <c r="D153" t="s">
        <v>1521</v>
      </c>
      <c r="E153">
        <v>689</v>
      </c>
      <c r="H153" t="s">
        <v>6019</v>
      </c>
      <c r="I153" t="e">
        <f t="array" ref="I153">IFERROR(_xlfn.XLOOKUP(Tabelle5[[#This Row],[NegotiationID]]&amp;"FinalAccept",Tabelle5[NegotiationID]&amp;Tabelle5[ActionType],Tabelle5[ActionType],,0),_xlfn.XLOOKUP(Tabelle5[[#This Row],[NegotiationID]]&amp;"FinalReject",Tabelle5[NegotiationID]&amp;Tabelle5[ActionType],Tabelle5[ActionType],,0))</f>
        <v>#N/A</v>
      </c>
      <c r="M153">
        <v>21</v>
      </c>
      <c r="O153">
        <v>88</v>
      </c>
      <c r="P153">
        <v>2</v>
      </c>
      <c r="Q153" t="s">
        <v>6337</v>
      </c>
    </row>
    <row r="154" ht="15" hidden="1" customHeight="1">
      <c r="A154" t="e">
        <f t="shared" ca="1" si="507"/>
        <v>#VALUE!</v>
      </c>
      <c r="B154" t="e">
        <f t="array" ref="B154" ca="1">_xlfn.XLOOKUP(Tabelle5[[#This Row],[ExperimentID]]&amp;Tabelle5[[#This Row],[NegotiationID]]&amp;Tabelle5[[#This Row],[MessageID]],ALL_IN_ONE[ExperimentID]&amp;ALL_IN_ONE[NegotiationID]&amp;ALL_IN_ONE[MessageID],ALL_IN_ONE[Gesamt_ID],,0)</f>
        <v>#VALUE!</v>
      </c>
      <c r="C154">
        <v>688</v>
      </c>
      <c r="D154" t="s">
        <v>1521</v>
      </c>
      <c r="E154">
        <v>31418</v>
      </c>
      <c r="F154">
        <v>673</v>
      </c>
      <c r="G154">
        <v>677</v>
      </c>
      <c r="H154" t="s">
        <v>19</v>
      </c>
      <c r="I154" t="e">
        <f t="array" ref="I154">IFERROR(_xlfn.XLOOKUP(Tabelle5[[#This Row],[NegotiationID]]&amp;"FinalAccept",Tabelle5[NegotiationID]&amp;Tabelle5[ActionType],Tabelle5[ActionType],,0),_xlfn.XLOOKUP(Tabelle5[[#This Row],[NegotiationID]]&amp;"FinalReject",Tabelle5[NegotiationID]&amp;Tabelle5[ActionType],Tabelle5[ActionType],,0))</f>
        <v>#N/A</v>
      </c>
      <c r="J154">
        <v>1</v>
      </c>
      <c r="K154">
        <v>0.1084</v>
      </c>
      <c r="L154">
        <v>1.1084000000000001</v>
      </c>
      <c r="M154">
        <v>0.89159999999999995</v>
      </c>
      <c r="N154">
        <v>67</v>
      </c>
      <c r="O154">
        <v>88</v>
      </c>
      <c r="P154">
        <v>2</v>
      </c>
      <c r="Q154" s="3" t="s">
        <v>6386</v>
      </c>
    </row>
    <row r="155" ht="14.5" hidden="1">
      <c r="A155" t="e">
        <f t="shared" ca="1" si="507"/>
        <v>#VALUE!</v>
      </c>
      <c r="B155" t="e">
        <f t="array" ref="B155" ca="1">_xlfn.XLOOKUP(Tabelle5[[#This Row],[ExperimentID]]&amp;Tabelle5[[#This Row],[NegotiationID]]&amp;Tabelle5[[#This Row],[MessageID]],ALL_IN_ONE[ExperimentID]&amp;ALL_IN_ONE[NegotiationID]&amp;ALL_IN_ONE[MessageID],ALL_IN_ONE[Gesamt_ID],,0)</f>
        <v>#VALUE!</v>
      </c>
      <c r="C155">
        <v>718</v>
      </c>
      <c r="D155" t="s">
        <v>1521</v>
      </c>
      <c r="E155">
        <v>719</v>
      </c>
      <c r="H155" t="s">
        <v>6019</v>
      </c>
      <c r="I155" t="str">
        <f t="array" ref="I155">IFERROR(_xlfn.XLOOKUP(Tabelle5[[#This Row],[NegotiationID]]&amp;"FinalAccept",Tabelle5[NegotiationID]&amp;Tabelle5[ActionType],Tabelle5[ActionType],,0),_xlfn.XLOOKUP(Tabelle5[[#This Row],[NegotiationID]]&amp;"FinalReject",Tabelle5[NegotiationID]&amp;Tabelle5[ActionType],Tabelle5[ActionType],,0))</f>
        <v>FinalAccept</v>
      </c>
      <c r="M155">
        <v>21</v>
      </c>
      <c r="O155">
        <v>1980</v>
      </c>
      <c r="P155">
        <v>11</v>
      </c>
      <c r="Q155" t="s">
        <v>6337</v>
      </c>
    </row>
    <row r="156" ht="15" customHeight="1">
      <c r="A156" t="e">
        <f t="shared" ca="1" si="507"/>
        <v>#VALUE!</v>
      </c>
      <c r="B156" t="e">
        <f t="array" ref="B156" ca="1">_xlfn.XLOOKUP(Tabelle5[[#This Row],[ExperimentID]]&amp;Tabelle5[[#This Row],[NegotiationID]]&amp;Tabelle5[[#This Row],[MessageID]],ALL_IN_ONE[ExperimentID]&amp;ALL_IN_ONE[NegotiationID]&amp;ALL_IN_ONE[MessageID],ALL_IN_ONE[Gesamt_ID],,0)</f>
        <v>#VALUE!</v>
      </c>
      <c r="C156">
        <v>718</v>
      </c>
      <c r="D156" t="s">
        <v>1521</v>
      </c>
      <c r="E156">
        <v>30349</v>
      </c>
      <c r="F156">
        <v>703</v>
      </c>
      <c r="G156">
        <v>707</v>
      </c>
      <c r="H156" t="s">
        <v>158</v>
      </c>
      <c r="I156" t="str">
        <f t="array" ref="I156">IFERROR(_xlfn.XLOOKUP(Tabelle5[[#This Row],[NegotiationID]]&amp;"FinalAccept",Tabelle5[NegotiationID]&amp;Tabelle5[ActionType],Tabelle5[ActionType],,0),_xlfn.XLOOKUP(Tabelle5[[#This Row],[NegotiationID]]&amp;"FinalReject",Tabelle5[NegotiationID]&amp;Tabelle5[ActionType],Tabelle5[ActionType],,0))</f>
        <v>FinalAccept</v>
      </c>
      <c r="J156">
        <v>1</v>
      </c>
      <c r="K156">
        <v>1</v>
      </c>
      <c r="L156">
        <v>2</v>
      </c>
      <c r="M156">
        <v>0</v>
      </c>
      <c r="N156">
        <v>97</v>
      </c>
      <c r="O156">
        <v>1980</v>
      </c>
      <c r="P156">
        <v>11</v>
      </c>
      <c r="Q156" s="3" t="s">
        <v>1613</v>
      </c>
    </row>
    <row r="157" ht="15" customHeight="1">
      <c r="A157" t="e">
        <f t="shared" ca="1" si="507"/>
        <v>#VALUE!</v>
      </c>
      <c r="B157" t="e">
        <f t="array" ref="B157" ca="1">_xlfn.XLOOKUP(Tabelle5[[#This Row],[ExperimentID]]&amp;Tabelle5[[#This Row],[NegotiationID]]&amp;Tabelle5[[#This Row],[MessageID]],ALL_IN_ONE[ExperimentID]&amp;ALL_IN_ONE[NegotiationID]&amp;ALL_IN_ONE[MessageID],ALL_IN_ONE[Gesamt_ID],,0)</f>
        <v>#VALUE!</v>
      </c>
      <c r="C157">
        <v>718</v>
      </c>
      <c r="D157" t="s">
        <v>1521</v>
      </c>
      <c r="E157">
        <v>33030</v>
      </c>
      <c r="F157">
        <v>707</v>
      </c>
      <c r="G157">
        <v>703</v>
      </c>
      <c r="H157" t="s">
        <v>31</v>
      </c>
      <c r="I157" t="str">
        <f t="array" ref="I157">IFERROR(_xlfn.XLOOKUP(Tabelle5[[#This Row],[NegotiationID]]&amp;"FinalAccept",Tabelle5[NegotiationID]&amp;Tabelle5[ActionType],Tabelle5[ActionType],,0),_xlfn.XLOOKUP(Tabelle5[[#This Row],[NegotiationID]]&amp;"FinalReject",Tabelle5[NegotiationID]&amp;Tabelle5[ActionType],Tabelle5[ActionType],,0))</f>
        <v>FinalAccept</v>
      </c>
      <c r="J157">
        <v>1</v>
      </c>
      <c r="K157">
        <v>1</v>
      </c>
      <c r="L157">
        <v>2</v>
      </c>
      <c r="M157">
        <v>0</v>
      </c>
      <c r="N157">
        <v>79</v>
      </c>
      <c r="O157">
        <v>1980</v>
      </c>
      <c r="P157">
        <v>11</v>
      </c>
      <c r="Q157" s="3" t="s">
        <v>1614</v>
      </c>
    </row>
    <row r="158" ht="15" customHeight="1">
      <c r="A158" t="e">
        <f t="shared" ca="1" si="507"/>
        <v>#VALUE!</v>
      </c>
      <c r="B158" t="e">
        <f t="array" ref="B158" ca="1">_xlfn.XLOOKUP(Tabelle5[[#This Row],[ExperimentID]]&amp;Tabelle5[[#This Row],[NegotiationID]]&amp;Tabelle5[[#This Row],[MessageID]],ALL_IN_ONE[ExperimentID]&amp;ALL_IN_ONE[NegotiationID]&amp;ALL_IN_ONE[MessageID],ALL_IN_ONE[Gesamt_ID],,0)</f>
        <v>#VALUE!</v>
      </c>
      <c r="C158">
        <v>718</v>
      </c>
      <c r="D158" t="s">
        <v>1521</v>
      </c>
      <c r="E158">
        <v>33344</v>
      </c>
      <c r="F158">
        <v>703</v>
      </c>
      <c r="G158">
        <v>707</v>
      </c>
      <c r="H158" t="s">
        <v>31</v>
      </c>
      <c r="I158" t="str">
        <f t="array" ref="I158">IFERROR(_xlfn.XLOOKUP(Tabelle5[[#This Row],[NegotiationID]]&amp;"FinalAccept",Tabelle5[NegotiationID]&amp;Tabelle5[ActionType],Tabelle5[ActionType],,0),_xlfn.XLOOKUP(Tabelle5[[#This Row],[NegotiationID]]&amp;"FinalReject",Tabelle5[NegotiationID]&amp;Tabelle5[ActionType],Tabelle5[ActionType],,0))</f>
        <v>FinalAccept</v>
      </c>
      <c r="J158">
        <v>1</v>
      </c>
      <c r="K158">
        <v>1</v>
      </c>
      <c r="L158">
        <v>2</v>
      </c>
      <c r="M158">
        <v>0</v>
      </c>
      <c r="N158">
        <v>196</v>
      </c>
      <c r="O158">
        <v>1980</v>
      </c>
      <c r="P158">
        <v>11</v>
      </c>
      <c r="Q158" s="3" t="s">
        <v>1615</v>
      </c>
    </row>
    <row r="159" ht="15" customHeight="1">
      <c r="A159" t="e">
        <f t="shared" ca="1" si="507"/>
        <v>#VALUE!</v>
      </c>
      <c r="B159" t="e">
        <f t="array" ref="B159" ca="1">_xlfn.XLOOKUP(Tabelle5[[#This Row],[ExperimentID]]&amp;Tabelle5[[#This Row],[NegotiationID]]&amp;Tabelle5[[#This Row],[MessageID]],ALL_IN_ONE[ExperimentID]&amp;ALL_IN_ONE[NegotiationID]&amp;ALL_IN_ONE[MessageID],ALL_IN_ONE[Gesamt_ID],,0)</f>
        <v>#VALUE!</v>
      </c>
      <c r="C159">
        <v>718</v>
      </c>
      <c r="D159" t="s">
        <v>1521</v>
      </c>
      <c r="E159">
        <v>33411</v>
      </c>
      <c r="F159">
        <v>707</v>
      </c>
      <c r="G159">
        <v>703</v>
      </c>
      <c r="H159" t="s">
        <v>31</v>
      </c>
      <c r="I159" t="str">
        <f t="array" ref="I159">IFERROR(_xlfn.XLOOKUP(Tabelle5[[#This Row],[NegotiationID]]&amp;"FinalAccept",Tabelle5[NegotiationID]&amp;Tabelle5[ActionType],Tabelle5[ActionType],,0),_xlfn.XLOOKUP(Tabelle5[[#This Row],[NegotiationID]]&amp;"FinalReject",Tabelle5[NegotiationID]&amp;Tabelle5[ActionType],Tabelle5[ActionType],,0))</f>
        <v>FinalAccept</v>
      </c>
      <c r="J159">
        <v>0.89759999999999995</v>
      </c>
      <c r="K159">
        <v>0.073200000000000001</v>
      </c>
      <c r="L159">
        <v>0.9708</v>
      </c>
      <c r="M159">
        <v>0.82440000000000002</v>
      </c>
      <c r="N159">
        <v>199</v>
      </c>
      <c r="O159">
        <v>1980</v>
      </c>
      <c r="P159">
        <v>11</v>
      </c>
      <c r="Q159" s="3" t="s">
        <v>1616</v>
      </c>
    </row>
    <row r="160" ht="15" customHeight="1">
      <c r="A160" t="e">
        <f t="shared" ca="1" si="507"/>
        <v>#VALUE!</v>
      </c>
      <c r="B160" t="e">
        <f t="array" ref="B160" ca="1">_xlfn.XLOOKUP(Tabelle5[[#This Row],[ExperimentID]]&amp;Tabelle5[[#This Row],[NegotiationID]]&amp;Tabelle5[[#This Row],[MessageID]],ALL_IN_ONE[ExperimentID]&amp;ALL_IN_ONE[NegotiationID]&amp;ALL_IN_ONE[MessageID],ALL_IN_ONE[Gesamt_ID],,0)</f>
        <v>#VALUE!</v>
      </c>
      <c r="C160">
        <v>718</v>
      </c>
      <c r="D160" t="s">
        <v>1521</v>
      </c>
      <c r="E160">
        <v>34010</v>
      </c>
      <c r="F160">
        <v>703</v>
      </c>
      <c r="G160">
        <v>707</v>
      </c>
      <c r="H160" t="s">
        <v>31</v>
      </c>
      <c r="I160" t="str">
        <f t="array" ref="I160">IFERROR(_xlfn.XLOOKUP(Tabelle5[[#This Row],[NegotiationID]]&amp;"FinalAccept",Tabelle5[NegotiationID]&amp;Tabelle5[ActionType],Tabelle5[ActionType],,0),_xlfn.XLOOKUP(Tabelle5[[#This Row],[NegotiationID]]&amp;"FinalReject",Tabelle5[NegotiationID]&amp;Tabelle5[ActionType],Tabelle5[ActionType],,0))</f>
        <v>FinalAccept</v>
      </c>
      <c r="J160">
        <v>0.81999999999999995</v>
      </c>
      <c r="K160">
        <v>0.65159999999999996</v>
      </c>
      <c r="L160">
        <v>1.4716</v>
      </c>
      <c r="M160">
        <v>0.16839999999999999</v>
      </c>
      <c r="N160">
        <v>350</v>
      </c>
      <c r="O160">
        <v>1980</v>
      </c>
      <c r="P160">
        <v>11</v>
      </c>
      <c r="Q160" s="3" t="s">
        <v>1617</v>
      </c>
    </row>
    <row r="161" ht="15" customHeight="1">
      <c r="A161" t="e">
        <f t="shared" ca="1" si="507"/>
        <v>#VALUE!</v>
      </c>
      <c r="B161" t="e">
        <f t="array" ref="B161" ca="1">_xlfn.XLOOKUP(Tabelle5[[#This Row],[ExperimentID]]&amp;Tabelle5[[#This Row],[NegotiationID]]&amp;Tabelle5[[#This Row],[MessageID]],ALL_IN_ONE[ExperimentID]&amp;ALL_IN_ONE[NegotiationID]&amp;ALL_IN_ONE[MessageID],ALL_IN_ONE[Gesamt_ID],,0)</f>
        <v>#VALUE!</v>
      </c>
      <c r="C161">
        <v>718</v>
      </c>
      <c r="D161" t="s">
        <v>1521</v>
      </c>
      <c r="E161">
        <v>34055</v>
      </c>
      <c r="F161">
        <v>707</v>
      </c>
      <c r="G161">
        <v>703</v>
      </c>
      <c r="H161" t="s">
        <v>31</v>
      </c>
      <c r="I161" t="str">
        <f t="array" ref="I161">IFERROR(_xlfn.XLOOKUP(Tabelle5[[#This Row],[NegotiationID]]&amp;"FinalAccept",Tabelle5[NegotiationID]&amp;Tabelle5[ActionType],Tabelle5[ActionType],,0),_xlfn.XLOOKUP(Tabelle5[[#This Row],[NegotiationID]]&amp;"FinalReject",Tabelle5[NegotiationID]&amp;Tabelle5[ActionType],Tabelle5[ActionType],,0))</f>
        <v>FinalAccept</v>
      </c>
      <c r="J161">
        <v>0.66859999999999997</v>
      </c>
      <c r="K161">
        <v>0.3614</v>
      </c>
      <c r="L161">
        <v>1.03</v>
      </c>
      <c r="M161">
        <v>0.30719999999999997</v>
      </c>
      <c r="N161">
        <v>401</v>
      </c>
      <c r="O161">
        <v>1980</v>
      </c>
      <c r="P161">
        <v>11</v>
      </c>
      <c r="Q161" s="3" t="s">
        <v>1618</v>
      </c>
    </row>
    <row r="162" ht="15" customHeight="1">
      <c r="A162" t="e">
        <f t="shared" ca="1" si="507"/>
        <v>#VALUE!</v>
      </c>
      <c r="B162" t="e">
        <f t="array" ref="B162" ca="1">_xlfn.XLOOKUP(Tabelle5[[#This Row],[ExperimentID]]&amp;Tabelle5[[#This Row],[NegotiationID]]&amp;Tabelle5[[#This Row],[MessageID]],ALL_IN_ONE[ExperimentID]&amp;ALL_IN_ONE[NegotiationID]&amp;ALL_IN_ONE[MessageID],ALL_IN_ONE[Gesamt_ID],,0)</f>
        <v>#VALUE!</v>
      </c>
      <c r="C162">
        <v>718</v>
      </c>
      <c r="D162" t="s">
        <v>1521</v>
      </c>
      <c r="E162">
        <v>34115</v>
      </c>
      <c r="F162">
        <v>703</v>
      </c>
      <c r="G162">
        <v>707</v>
      </c>
      <c r="H162" t="s">
        <v>31</v>
      </c>
      <c r="I162" t="str">
        <f t="array" ref="I162">IFERROR(_xlfn.XLOOKUP(Tabelle5[[#This Row],[NegotiationID]]&amp;"FinalAccept",Tabelle5[NegotiationID]&amp;Tabelle5[ActionType],Tabelle5[ActionType],,0),_xlfn.XLOOKUP(Tabelle5[[#This Row],[NegotiationID]]&amp;"FinalReject",Tabelle5[NegotiationID]&amp;Tabelle5[ActionType],Tabelle5[ActionType],,0))</f>
        <v>FinalAccept</v>
      </c>
      <c r="J162">
        <v>0.65100000000000002</v>
      </c>
      <c r="K162">
        <v>0.48399999999999999</v>
      </c>
      <c r="L162">
        <v>1.135</v>
      </c>
      <c r="M162">
        <v>0.16700000000000001</v>
      </c>
      <c r="N162">
        <v>359</v>
      </c>
      <c r="O162">
        <v>1980</v>
      </c>
      <c r="P162">
        <v>11</v>
      </c>
      <c r="Q162" s="3" t="s">
        <v>1619</v>
      </c>
    </row>
    <row r="163" ht="15" customHeight="1">
      <c r="A163" t="e">
        <f t="shared" ca="1" si="507"/>
        <v>#VALUE!</v>
      </c>
      <c r="B163" t="e">
        <f t="array" ref="B163" ca="1">_xlfn.XLOOKUP(Tabelle5[[#This Row],[ExperimentID]]&amp;Tabelle5[[#This Row],[NegotiationID]]&amp;Tabelle5[[#This Row],[MessageID]],ALL_IN_ONE[ExperimentID]&amp;ALL_IN_ONE[NegotiationID]&amp;ALL_IN_ONE[MessageID],ALL_IN_ONE[Gesamt_ID],,0)</f>
        <v>#VALUE!</v>
      </c>
      <c r="C163">
        <v>718</v>
      </c>
      <c r="D163" t="s">
        <v>1521</v>
      </c>
      <c r="E163">
        <v>34388</v>
      </c>
      <c r="F163">
        <v>707</v>
      </c>
      <c r="G163">
        <v>703</v>
      </c>
      <c r="H163" t="s">
        <v>31</v>
      </c>
      <c r="I163" t="str">
        <f t="array" ref="I163">IFERROR(_xlfn.XLOOKUP(Tabelle5[[#This Row],[NegotiationID]]&amp;"FinalAccept",Tabelle5[NegotiationID]&amp;Tabelle5[ActionType],Tabelle5[ActionType],,0),_xlfn.XLOOKUP(Tabelle5[[#This Row],[NegotiationID]]&amp;"FinalReject",Tabelle5[NegotiationID]&amp;Tabelle5[ActionType],Tabelle5[ActionType],,0))</f>
        <v>FinalAccept</v>
      </c>
      <c r="J163">
        <v>0.58860000000000001</v>
      </c>
      <c r="K163">
        <v>0.43659999999999999</v>
      </c>
      <c r="L163">
        <v>1.0251999999999999</v>
      </c>
      <c r="M163">
        <v>0.152</v>
      </c>
      <c r="N163">
        <v>119</v>
      </c>
      <c r="O163">
        <v>1980</v>
      </c>
      <c r="P163">
        <v>11</v>
      </c>
      <c r="Q163" s="3" t="s">
        <v>1620</v>
      </c>
    </row>
    <row r="164" ht="15" customHeight="1">
      <c r="A164" t="e">
        <f t="shared" ca="1" si="507"/>
        <v>#VALUE!</v>
      </c>
      <c r="B164" t="e">
        <f t="array" ref="B164" ca="1">_xlfn.XLOOKUP(Tabelle5[[#This Row],[ExperimentID]]&amp;Tabelle5[[#This Row],[NegotiationID]]&amp;Tabelle5[[#This Row],[MessageID]],ALL_IN_ONE[ExperimentID]&amp;ALL_IN_ONE[NegotiationID]&amp;ALL_IN_ONE[MessageID],ALL_IN_ONE[Gesamt_ID],,0)</f>
        <v>#VALUE!</v>
      </c>
      <c r="C164">
        <v>718</v>
      </c>
      <c r="D164" t="s">
        <v>1521</v>
      </c>
      <c r="E164">
        <v>34496</v>
      </c>
      <c r="F164">
        <v>703</v>
      </c>
      <c r="G164">
        <v>707</v>
      </c>
      <c r="H164" t="s">
        <v>31</v>
      </c>
      <c r="I164" t="str">
        <f t="array" ref="I164">IFERROR(_xlfn.XLOOKUP(Tabelle5[[#This Row],[NegotiationID]]&amp;"FinalAccept",Tabelle5[NegotiationID]&amp;Tabelle5[ActionType],Tabelle5[ActionType],,0),_xlfn.XLOOKUP(Tabelle5[[#This Row],[NegotiationID]]&amp;"FinalReject",Tabelle5[NegotiationID]&amp;Tabelle5[ActionType],Tabelle5[ActionType],,0))</f>
        <v>FinalAccept</v>
      </c>
      <c r="J164">
        <v>0.50700000000000001</v>
      </c>
      <c r="K164">
        <v>0.53259999999999996</v>
      </c>
      <c r="L164">
        <v>1.0396000000000001</v>
      </c>
      <c r="M164">
        <v>0.025600000000000001</v>
      </c>
      <c r="N164">
        <v>82</v>
      </c>
      <c r="O164">
        <v>1980</v>
      </c>
      <c r="P164">
        <v>11</v>
      </c>
      <c r="Q164" s="3" t="s">
        <v>1621</v>
      </c>
    </row>
    <row r="165" ht="15" customHeight="1">
      <c r="A165" t="e">
        <f t="shared" ca="1" si="507"/>
        <v>#VALUE!</v>
      </c>
      <c r="B165" t="e">
        <f t="array" ref="B165" ca="1">_xlfn.XLOOKUP(Tabelle5[[#This Row],[ExperimentID]]&amp;Tabelle5[[#This Row],[NegotiationID]]&amp;Tabelle5[[#This Row],[MessageID]],ALL_IN_ONE[ExperimentID]&amp;ALL_IN_ONE[NegotiationID]&amp;ALL_IN_ONE[MessageID],ALL_IN_ONE[Gesamt_ID],,0)</f>
        <v>#VALUE!</v>
      </c>
      <c r="C165">
        <v>718</v>
      </c>
      <c r="D165" t="s">
        <v>1521</v>
      </c>
      <c r="E165">
        <v>34598</v>
      </c>
      <c r="F165">
        <v>707</v>
      </c>
      <c r="G165">
        <v>703</v>
      </c>
      <c r="H165" t="s">
        <v>20</v>
      </c>
      <c r="I165" t="str">
        <f t="array" ref="I165">IFERROR(_xlfn.XLOOKUP(Tabelle5[[#This Row],[NegotiationID]]&amp;"FinalAccept",Tabelle5[NegotiationID]&amp;Tabelle5[ActionType],Tabelle5[ActionType],,0),_xlfn.XLOOKUP(Tabelle5[[#This Row],[NegotiationID]]&amp;"FinalReject",Tabelle5[NegotiationID]&amp;Tabelle5[ActionType],Tabelle5[ActionType],,0))</f>
        <v>FinalAccept</v>
      </c>
      <c r="J165">
        <v>0.53259999999999996</v>
      </c>
      <c r="K165">
        <v>0.50700000000000001</v>
      </c>
      <c r="L165">
        <v>1.0396000000000001</v>
      </c>
      <c r="M165">
        <v>0.025600000000000001</v>
      </c>
      <c r="N165">
        <v>77</v>
      </c>
      <c r="O165">
        <v>1980</v>
      </c>
      <c r="P165">
        <v>11</v>
      </c>
      <c r="Q165" s="3" t="s">
        <v>1622</v>
      </c>
    </row>
    <row r="166" ht="14.5" hidden="1">
      <c r="A166" t="e">
        <f t="shared" ca="1" si="507"/>
        <v>#VALUE!</v>
      </c>
      <c r="B166" t="e">
        <f t="array" ref="B166" ca="1">_xlfn.XLOOKUP(Tabelle5[[#This Row],[ExperimentID]]&amp;Tabelle5[[#This Row],[NegotiationID]]&amp;Tabelle5[[#This Row],[MessageID]],ALL_IN_ONE[ExperimentID]&amp;ALL_IN_ONE[NegotiationID]&amp;ALL_IN_ONE[MessageID],ALL_IN_ONE[Gesamt_ID],,0)</f>
        <v>#VALUE!</v>
      </c>
      <c r="C166">
        <v>748</v>
      </c>
      <c r="D166" t="s">
        <v>1521</v>
      </c>
      <c r="E166">
        <v>749</v>
      </c>
      <c r="H166" t="s">
        <v>6019</v>
      </c>
      <c r="I166" t="str">
        <f t="array" ref="I166">IFERROR(_xlfn.XLOOKUP(Tabelle5[[#This Row],[NegotiationID]]&amp;"FinalAccept",Tabelle5[NegotiationID]&amp;Tabelle5[ActionType],Tabelle5[ActionType],,0),_xlfn.XLOOKUP(Tabelle5[[#This Row],[NegotiationID]]&amp;"FinalReject",Tabelle5[NegotiationID]&amp;Tabelle5[ActionType],Tabelle5[ActionType],,0))</f>
        <v>FinalAccept</v>
      </c>
      <c r="M166">
        <v>21</v>
      </c>
      <c r="O166">
        <v>3770</v>
      </c>
      <c r="P166">
        <v>30</v>
      </c>
      <c r="Q166" t="s">
        <v>6337</v>
      </c>
    </row>
    <row r="167" ht="72.5" hidden="1">
      <c r="A167" t="e">
        <f t="shared" ca="1" si="507"/>
        <v>#VALUE!</v>
      </c>
      <c r="B167" t="e">
        <f t="array" ref="B167" ca="1">_xlfn.XLOOKUP(Tabelle5[[#This Row],[ExperimentID]]&amp;Tabelle5[[#This Row],[NegotiationID]]&amp;Tabelle5[[#This Row],[MessageID]],ALL_IN_ONE[ExperimentID]&amp;ALL_IN_ONE[NegotiationID]&amp;ALL_IN_ONE[MessageID],ALL_IN_ONE[Gesamt_ID],,0)</f>
        <v>#VALUE!</v>
      </c>
      <c r="C167">
        <v>748</v>
      </c>
      <c r="D167" t="s">
        <v>1521</v>
      </c>
      <c r="E167">
        <v>29967</v>
      </c>
      <c r="F167">
        <v>733</v>
      </c>
      <c r="G167">
        <v>737</v>
      </c>
      <c r="H167" t="s">
        <v>22</v>
      </c>
      <c r="I167" t="str">
        <f t="array" ref="I167">IFERROR(_xlfn.XLOOKUP(Tabelle5[[#This Row],[NegotiationID]]&amp;"FinalAccept",Tabelle5[NegotiationID]&amp;Tabelle5[ActionType],Tabelle5[ActionType],,0),_xlfn.XLOOKUP(Tabelle5[[#This Row],[NegotiationID]]&amp;"FinalReject",Tabelle5[NegotiationID]&amp;Tabelle5[ActionType],Tabelle5[ActionType],,0))</f>
        <v>FinalAccept</v>
      </c>
      <c r="N167">
        <v>99</v>
      </c>
      <c r="O167">
        <v>3770</v>
      </c>
      <c r="P167">
        <v>30</v>
      </c>
      <c r="Q167" s="3" t="s">
        <v>6387</v>
      </c>
    </row>
    <row r="168" ht="72.5" hidden="1">
      <c r="A168" t="e">
        <f t="shared" ca="1" si="507"/>
        <v>#VALUE!</v>
      </c>
      <c r="B168" t="e">
        <f t="array" ref="B168" ca="1">_xlfn.XLOOKUP(Tabelle5[[#This Row],[ExperimentID]]&amp;Tabelle5[[#This Row],[NegotiationID]]&amp;Tabelle5[[#This Row],[MessageID]],ALL_IN_ONE[ExperimentID]&amp;ALL_IN_ONE[NegotiationID]&amp;ALL_IN_ONE[MessageID],ALL_IN_ONE[Gesamt_ID],,0)</f>
        <v>#VALUE!</v>
      </c>
      <c r="C168">
        <v>748</v>
      </c>
      <c r="D168" t="s">
        <v>1521</v>
      </c>
      <c r="E168">
        <v>32994</v>
      </c>
      <c r="F168">
        <v>737</v>
      </c>
      <c r="G168">
        <v>733</v>
      </c>
      <c r="H168" t="s">
        <v>24</v>
      </c>
      <c r="I168" t="str">
        <f t="array" ref="I168">IFERROR(_xlfn.XLOOKUP(Tabelle5[[#This Row],[NegotiationID]]&amp;"FinalAccept",Tabelle5[NegotiationID]&amp;Tabelle5[ActionType],Tabelle5[ActionType],,0),_xlfn.XLOOKUP(Tabelle5[[#This Row],[NegotiationID]]&amp;"FinalReject",Tabelle5[NegotiationID]&amp;Tabelle5[ActionType],Tabelle5[ActionType],,0))</f>
        <v>FinalAccept</v>
      </c>
      <c r="N168">
        <v>37</v>
      </c>
      <c r="O168">
        <v>3770</v>
      </c>
      <c r="P168">
        <v>30</v>
      </c>
      <c r="Q168" s="3" t="s">
        <v>6388</v>
      </c>
    </row>
    <row r="169" ht="15" customHeight="1">
      <c r="A169" t="e">
        <f t="shared" ca="1" si="507"/>
        <v>#VALUE!</v>
      </c>
      <c r="B169" t="e">
        <f t="array" ref="B169" ca="1">_xlfn.XLOOKUP(Tabelle5[[#This Row],[ExperimentID]]&amp;Tabelle5[[#This Row],[NegotiationID]]&amp;Tabelle5[[#This Row],[MessageID]],ALL_IN_ONE[ExperimentID]&amp;ALL_IN_ONE[NegotiationID]&amp;ALL_IN_ONE[MessageID],ALL_IN_ONE[Gesamt_ID],,0)</f>
        <v>#VALUE!</v>
      </c>
      <c r="C169">
        <v>748</v>
      </c>
      <c r="D169" t="s">
        <v>1521</v>
      </c>
      <c r="E169">
        <v>33042</v>
      </c>
      <c r="F169">
        <v>733</v>
      </c>
      <c r="G169">
        <v>737</v>
      </c>
      <c r="H169" t="s">
        <v>19</v>
      </c>
      <c r="I169" t="str">
        <f t="array" ref="I169">IFERROR(_xlfn.XLOOKUP(Tabelle5[[#This Row],[NegotiationID]]&amp;"FinalAccept",Tabelle5[NegotiationID]&amp;Tabelle5[ActionType],Tabelle5[ActionType],,0),_xlfn.XLOOKUP(Tabelle5[[#This Row],[NegotiationID]]&amp;"FinalReject",Tabelle5[NegotiationID]&amp;Tabelle5[ActionType],Tabelle5[ActionType],,0))</f>
        <v>FinalAccept</v>
      </c>
      <c r="J169">
        <v>1</v>
      </c>
      <c r="K169">
        <v>0.86399999999999999</v>
      </c>
      <c r="L169">
        <v>1.8640000000000001</v>
      </c>
      <c r="M169">
        <v>0.13600000000000001</v>
      </c>
      <c r="N169">
        <v>116</v>
      </c>
      <c r="O169">
        <v>3770</v>
      </c>
      <c r="P169">
        <v>30</v>
      </c>
      <c r="Q169" s="3" t="s">
        <v>1623</v>
      </c>
    </row>
    <row r="170" ht="15" customHeight="1">
      <c r="A170" t="e">
        <f t="shared" ca="1" si="507"/>
        <v>#VALUE!</v>
      </c>
      <c r="B170" t="e">
        <f t="array" ref="B170" ca="1">_xlfn.XLOOKUP(Tabelle5[[#This Row],[ExperimentID]]&amp;Tabelle5[[#This Row],[NegotiationID]]&amp;Tabelle5[[#This Row],[MessageID]],ALL_IN_ONE[ExperimentID]&amp;ALL_IN_ONE[NegotiationID]&amp;ALL_IN_ONE[MessageID],ALL_IN_ONE[Gesamt_ID],,0)</f>
        <v>#VALUE!</v>
      </c>
      <c r="C170">
        <v>748</v>
      </c>
      <c r="D170" t="s">
        <v>1521</v>
      </c>
      <c r="E170">
        <v>33055</v>
      </c>
      <c r="F170">
        <v>737</v>
      </c>
      <c r="G170">
        <v>733</v>
      </c>
      <c r="H170" t="s">
        <v>31</v>
      </c>
      <c r="I170" t="str">
        <f t="array" ref="I170">IFERROR(_xlfn.XLOOKUP(Tabelle5[[#This Row],[NegotiationID]]&amp;"FinalAccept",Tabelle5[NegotiationID]&amp;Tabelle5[ActionType],Tabelle5[ActionType],,0),_xlfn.XLOOKUP(Tabelle5[[#This Row],[NegotiationID]]&amp;"FinalReject",Tabelle5[NegotiationID]&amp;Tabelle5[ActionType],Tabelle5[ActionType],,0))</f>
        <v>FinalAccept</v>
      </c>
      <c r="J170">
        <v>1</v>
      </c>
      <c r="K170">
        <v>0.47439999999999999</v>
      </c>
      <c r="L170">
        <v>1.4743999999999999</v>
      </c>
      <c r="M170">
        <v>0.52559999999999996</v>
      </c>
      <c r="N170">
        <v>162</v>
      </c>
      <c r="O170">
        <v>3770</v>
      </c>
      <c r="P170">
        <v>30</v>
      </c>
      <c r="Q170" s="3" t="s">
        <v>1624</v>
      </c>
    </row>
    <row r="171" ht="15" customHeight="1">
      <c r="A171" t="e">
        <f t="shared" ca="1" si="507"/>
        <v>#VALUE!</v>
      </c>
      <c r="B171" t="e">
        <f t="array" ref="B171" ca="1">_xlfn.XLOOKUP(Tabelle5[[#This Row],[ExperimentID]]&amp;Tabelle5[[#This Row],[NegotiationID]]&amp;Tabelle5[[#This Row],[MessageID]],ALL_IN_ONE[ExperimentID]&amp;ALL_IN_ONE[NegotiationID]&amp;ALL_IN_ONE[MessageID],ALL_IN_ONE[Gesamt_ID],,0)</f>
        <v>#VALUE!</v>
      </c>
      <c r="C171">
        <v>748</v>
      </c>
      <c r="D171" t="s">
        <v>1521</v>
      </c>
      <c r="E171">
        <v>33067</v>
      </c>
      <c r="F171">
        <v>733</v>
      </c>
      <c r="G171">
        <v>737</v>
      </c>
      <c r="H171" t="s">
        <v>31</v>
      </c>
      <c r="I171" t="str">
        <f t="array" ref="I171">IFERROR(_xlfn.XLOOKUP(Tabelle5[[#This Row],[NegotiationID]]&amp;"FinalAccept",Tabelle5[NegotiationID]&amp;Tabelle5[ActionType],Tabelle5[ActionType],,0),_xlfn.XLOOKUP(Tabelle5[[#This Row],[NegotiationID]]&amp;"FinalReject",Tabelle5[NegotiationID]&amp;Tabelle5[ActionType],Tabelle5[ActionType],,0))</f>
        <v>FinalAccept</v>
      </c>
      <c r="J171">
        <v>0.96799999999999997</v>
      </c>
      <c r="K171">
        <v>0.12920000000000001</v>
      </c>
      <c r="L171">
        <v>1.0972</v>
      </c>
      <c r="M171">
        <v>0.83879999999999999</v>
      </c>
      <c r="N171">
        <v>341</v>
      </c>
      <c r="O171">
        <v>3770</v>
      </c>
      <c r="P171">
        <v>30</v>
      </c>
      <c r="Q171" s="3" t="s">
        <v>1625</v>
      </c>
    </row>
    <row r="172" ht="15" customHeight="1">
      <c r="A172" t="e">
        <f t="shared" ca="1" si="507"/>
        <v>#VALUE!</v>
      </c>
      <c r="B172" t="e">
        <f t="array" ref="B172" ca="1">_xlfn.XLOOKUP(Tabelle5[[#This Row],[ExperimentID]]&amp;Tabelle5[[#This Row],[NegotiationID]]&amp;Tabelle5[[#This Row],[MessageID]],ALL_IN_ONE[ExperimentID]&amp;ALL_IN_ONE[NegotiationID]&amp;ALL_IN_ONE[MessageID],ALL_IN_ONE[Gesamt_ID],,0)</f>
        <v>#VALUE!</v>
      </c>
      <c r="C172">
        <v>748</v>
      </c>
      <c r="D172" t="s">
        <v>1521</v>
      </c>
      <c r="E172">
        <v>33111</v>
      </c>
      <c r="F172">
        <v>737</v>
      </c>
      <c r="G172">
        <v>733</v>
      </c>
      <c r="H172" t="s">
        <v>31</v>
      </c>
      <c r="I172" t="str">
        <f t="array" ref="I172">IFERROR(_xlfn.XLOOKUP(Tabelle5[[#This Row],[NegotiationID]]&amp;"FinalAccept",Tabelle5[NegotiationID]&amp;Tabelle5[ActionType],Tabelle5[ActionType],,0),_xlfn.XLOOKUP(Tabelle5[[#This Row],[NegotiationID]]&amp;"FinalReject",Tabelle5[NegotiationID]&amp;Tabelle5[ActionType],Tabelle5[ActionType],,0))</f>
        <v>FinalAccept</v>
      </c>
      <c r="J172">
        <v>0.73999999999999999</v>
      </c>
      <c r="K172">
        <v>0.38059999999999999</v>
      </c>
      <c r="L172">
        <v>1.1206</v>
      </c>
      <c r="M172">
        <v>0.3594</v>
      </c>
      <c r="N172">
        <v>235</v>
      </c>
      <c r="O172">
        <v>3770</v>
      </c>
      <c r="P172">
        <v>30</v>
      </c>
      <c r="Q172" s="3" t="s">
        <v>1626</v>
      </c>
    </row>
    <row r="173" ht="15" customHeight="1">
      <c r="A173" t="e">
        <f t="shared" ca="1" si="507"/>
        <v>#VALUE!</v>
      </c>
      <c r="B173" t="e">
        <f t="array" ref="B173" ca="1">_xlfn.XLOOKUP(Tabelle5[[#This Row],[ExperimentID]]&amp;Tabelle5[[#This Row],[NegotiationID]]&amp;Tabelle5[[#This Row],[MessageID]],ALL_IN_ONE[ExperimentID]&amp;ALL_IN_ONE[NegotiationID]&amp;ALL_IN_ONE[MessageID],ALL_IN_ONE[Gesamt_ID],,0)</f>
        <v>#VALUE!</v>
      </c>
      <c r="C173">
        <v>748</v>
      </c>
      <c r="D173" t="s">
        <v>1521</v>
      </c>
      <c r="E173">
        <v>33399</v>
      </c>
      <c r="F173">
        <v>733</v>
      </c>
      <c r="G173">
        <v>737</v>
      </c>
      <c r="H173" t="s">
        <v>31</v>
      </c>
      <c r="I173" t="str">
        <f t="array" ref="I173">IFERROR(_xlfn.XLOOKUP(Tabelle5[[#This Row],[NegotiationID]]&amp;"FinalAccept",Tabelle5[NegotiationID]&amp;Tabelle5[ActionType],Tabelle5[ActionType],,0),_xlfn.XLOOKUP(Tabelle5[[#This Row],[NegotiationID]]&amp;"FinalReject",Tabelle5[NegotiationID]&amp;Tabelle5[ActionType],Tabelle5[ActionType],,0))</f>
        <v>FinalAccept</v>
      </c>
      <c r="J173">
        <v>0.69220000000000004</v>
      </c>
      <c r="K173">
        <v>0.41799999999999998</v>
      </c>
      <c r="L173">
        <v>1.1102000000000001</v>
      </c>
      <c r="M173">
        <v>0.2742</v>
      </c>
      <c r="N173">
        <v>314</v>
      </c>
      <c r="O173">
        <v>3770</v>
      </c>
      <c r="P173">
        <v>30</v>
      </c>
      <c r="Q173" s="3" t="s">
        <v>1627</v>
      </c>
    </row>
    <row r="174" ht="15" customHeight="1">
      <c r="A174" t="e">
        <f t="shared" ca="1" si="507"/>
        <v>#VALUE!</v>
      </c>
      <c r="B174" t="e">
        <f t="array" ref="B174" ca="1">_xlfn.XLOOKUP(Tabelle5[[#This Row],[ExperimentID]]&amp;Tabelle5[[#This Row],[NegotiationID]]&amp;Tabelle5[[#This Row],[MessageID]],ALL_IN_ONE[ExperimentID]&amp;ALL_IN_ONE[NegotiationID]&amp;ALL_IN_ONE[MessageID],ALL_IN_ONE[Gesamt_ID],,0)</f>
        <v>#VALUE!</v>
      </c>
      <c r="C174">
        <v>748</v>
      </c>
      <c r="D174" t="s">
        <v>1521</v>
      </c>
      <c r="E174">
        <v>33418</v>
      </c>
      <c r="F174">
        <v>737</v>
      </c>
      <c r="G174">
        <v>733</v>
      </c>
      <c r="H174" t="s">
        <v>31</v>
      </c>
      <c r="I174" t="str">
        <f t="array" ref="I174">IFERROR(_xlfn.XLOOKUP(Tabelle5[[#This Row],[NegotiationID]]&amp;"FinalAccept",Tabelle5[NegotiationID]&amp;Tabelle5[ActionType],Tabelle5[ActionType],,0),_xlfn.XLOOKUP(Tabelle5[[#This Row],[NegotiationID]]&amp;"FinalReject",Tabelle5[NegotiationID]&amp;Tabelle5[ActionType],Tabelle5[ActionType],,0))</f>
        <v>FinalAccept</v>
      </c>
      <c r="J174">
        <v>0.62</v>
      </c>
      <c r="K174">
        <v>0.50539999999999996</v>
      </c>
      <c r="L174">
        <v>1.1254</v>
      </c>
      <c r="M174">
        <v>0.11459999999999999</v>
      </c>
      <c r="N174">
        <v>154</v>
      </c>
      <c r="O174">
        <v>3770</v>
      </c>
      <c r="P174">
        <v>30</v>
      </c>
      <c r="Q174" s="3" t="s">
        <v>1628</v>
      </c>
    </row>
    <row r="175" ht="15" customHeight="1">
      <c r="A175" t="e">
        <f t="shared" ca="1" si="507"/>
        <v>#VALUE!</v>
      </c>
      <c r="B175" t="e">
        <f t="array" ref="B175" ca="1">_xlfn.XLOOKUP(Tabelle5[[#This Row],[ExperimentID]]&amp;Tabelle5[[#This Row],[NegotiationID]]&amp;Tabelle5[[#This Row],[MessageID]],ALL_IN_ONE[ExperimentID]&amp;ALL_IN_ONE[NegotiationID]&amp;ALL_IN_ONE[MessageID],ALL_IN_ONE[Gesamt_ID],,0)</f>
        <v>#VALUE!</v>
      </c>
      <c r="C175">
        <v>748</v>
      </c>
      <c r="D175" t="s">
        <v>1521</v>
      </c>
      <c r="E175">
        <v>33479</v>
      </c>
      <c r="F175">
        <v>733</v>
      </c>
      <c r="G175">
        <v>737</v>
      </c>
      <c r="H175" t="s">
        <v>31</v>
      </c>
      <c r="I175" t="str">
        <f t="array" ref="I175">IFERROR(_xlfn.XLOOKUP(Tabelle5[[#This Row],[NegotiationID]]&amp;"FinalAccept",Tabelle5[NegotiationID]&amp;Tabelle5[ActionType],Tabelle5[ActionType],,0),_xlfn.XLOOKUP(Tabelle5[[#This Row],[NegotiationID]]&amp;"FinalReject",Tabelle5[NegotiationID]&amp;Tabelle5[ActionType],Tabelle5[ActionType],,0))</f>
        <v>FinalAccept</v>
      </c>
      <c r="J175">
        <v>0.67220000000000002</v>
      </c>
      <c r="K175">
        <v>0.32479999999999998</v>
      </c>
      <c r="L175">
        <v>0.997</v>
      </c>
      <c r="M175">
        <v>0.34739999999999999</v>
      </c>
      <c r="N175">
        <v>143</v>
      </c>
      <c r="O175">
        <v>3770</v>
      </c>
      <c r="P175">
        <v>30</v>
      </c>
      <c r="Q175" s="3" t="s">
        <v>1629</v>
      </c>
    </row>
    <row r="176" ht="15" customHeight="1">
      <c r="A176" t="e">
        <f t="shared" ca="1" si="507"/>
        <v>#VALUE!</v>
      </c>
      <c r="B176" t="e">
        <f t="array" ref="B176" ca="1">_xlfn.XLOOKUP(Tabelle5[[#This Row],[ExperimentID]]&amp;Tabelle5[[#This Row],[NegotiationID]]&amp;Tabelle5[[#This Row],[MessageID]],ALL_IN_ONE[ExperimentID]&amp;ALL_IN_ONE[NegotiationID]&amp;ALL_IN_ONE[MessageID],ALL_IN_ONE[Gesamt_ID],,0)</f>
        <v>#VALUE!</v>
      </c>
      <c r="C176">
        <v>748</v>
      </c>
      <c r="D176" t="s">
        <v>1521</v>
      </c>
      <c r="E176">
        <v>33545</v>
      </c>
      <c r="F176">
        <v>737</v>
      </c>
      <c r="G176">
        <v>733</v>
      </c>
      <c r="H176" t="s">
        <v>31</v>
      </c>
      <c r="I176" t="str">
        <f t="array" ref="I176">IFERROR(_xlfn.XLOOKUP(Tabelle5[[#This Row],[NegotiationID]]&amp;"FinalAccept",Tabelle5[NegotiationID]&amp;Tabelle5[ActionType],Tabelle5[ActionType],,0),_xlfn.XLOOKUP(Tabelle5[[#This Row],[NegotiationID]]&amp;"FinalReject",Tabelle5[NegotiationID]&amp;Tabelle5[ActionType],Tabelle5[ActionType],,0))</f>
        <v>FinalAccept</v>
      </c>
      <c r="J176">
        <v>0.54000000000000004</v>
      </c>
      <c r="K176">
        <v>0.5806</v>
      </c>
      <c r="L176">
        <v>1.1206</v>
      </c>
      <c r="M176">
        <v>0.040599999999999997</v>
      </c>
      <c r="N176">
        <v>123</v>
      </c>
      <c r="O176">
        <v>3770</v>
      </c>
      <c r="P176">
        <v>30</v>
      </c>
      <c r="Q176" s="3" t="s">
        <v>1630</v>
      </c>
    </row>
    <row r="177" ht="15" customHeight="1">
      <c r="A177" t="e">
        <f t="shared" ca="1" si="507"/>
        <v>#VALUE!</v>
      </c>
      <c r="B177" t="e">
        <f t="array" ref="B177" ca="1">_xlfn.XLOOKUP(Tabelle5[[#This Row],[ExperimentID]]&amp;Tabelle5[[#This Row],[NegotiationID]]&amp;Tabelle5[[#This Row],[MessageID]],ALL_IN_ONE[ExperimentID]&amp;ALL_IN_ONE[NegotiationID]&amp;ALL_IN_ONE[MessageID],ALL_IN_ONE[Gesamt_ID],,0)</f>
        <v>#VALUE!</v>
      </c>
      <c r="C177">
        <v>748</v>
      </c>
      <c r="D177" t="s">
        <v>1521</v>
      </c>
      <c r="E177">
        <v>33555</v>
      </c>
      <c r="F177">
        <v>733</v>
      </c>
      <c r="G177">
        <v>737</v>
      </c>
      <c r="H177" t="s">
        <v>31</v>
      </c>
      <c r="I177" t="str">
        <f t="array" ref="I177">IFERROR(_xlfn.XLOOKUP(Tabelle5[[#This Row],[NegotiationID]]&amp;"FinalAccept",Tabelle5[NegotiationID]&amp;Tabelle5[ActionType],Tabelle5[ActionType],,0),_xlfn.XLOOKUP(Tabelle5[[#This Row],[NegotiationID]]&amp;"FinalReject",Tabelle5[NegotiationID]&amp;Tabelle5[ActionType],Tabelle5[ActionType],,0))</f>
        <v>FinalAccept</v>
      </c>
      <c r="J177">
        <v>0.63380000000000003</v>
      </c>
      <c r="K177">
        <v>0.35999999999999999</v>
      </c>
      <c r="L177">
        <v>0.99380000000000002</v>
      </c>
      <c r="M177">
        <v>0.27379999999999999</v>
      </c>
      <c r="N177">
        <v>71</v>
      </c>
      <c r="O177">
        <v>3770</v>
      </c>
      <c r="P177">
        <v>30</v>
      </c>
      <c r="Q177" s="3" t="s">
        <v>1631</v>
      </c>
    </row>
    <row r="178" ht="15" customHeight="1">
      <c r="A178" t="e">
        <f t="shared" ca="1" si="507"/>
        <v>#VALUE!</v>
      </c>
      <c r="B178" t="e">
        <f t="array" ref="B178" ca="1">_xlfn.XLOOKUP(Tabelle5[[#This Row],[ExperimentID]]&amp;Tabelle5[[#This Row],[NegotiationID]]&amp;Tabelle5[[#This Row],[MessageID]],ALL_IN_ONE[ExperimentID]&amp;ALL_IN_ONE[NegotiationID]&amp;ALL_IN_ONE[MessageID],ALL_IN_ONE[Gesamt_ID],,0)</f>
        <v>#VALUE!</v>
      </c>
      <c r="C178">
        <v>748</v>
      </c>
      <c r="D178" t="s">
        <v>1521</v>
      </c>
      <c r="E178">
        <v>33560</v>
      </c>
      <c r="F178">
        <v>737</v>
      </c>
      <c r="G178">
        <v>733</v>
      </c>
      <c r="H178" t="s">
        <v>31</v>
      </c>
      <c r="I178" t="str">
        <f t="array" ref="I178">IFERROR(_xlfn.XLOOKUP(Tabelle5[[#This Row],[NegotiationID]]&amp;"FinalAccept",Tabelle5[NegotiationID]&amp;Tabelle5[ActionType],Tabelle5[ActionType],,0),_xlfn.XLOOKUP(Tabelle5[[#This Row],[NegotiationID]]&amp;"FinalReject",Tabelle5[NegotiationID]&amp;Tabelle5[ActionType],Tabelle5[ActionType],,0))</f>
        <v>FinalAccept</v>
      </c>
      <c r="J178">
        <v>0.62</v>
      </c>
      <c r="K178">
        <v>0.50539999999999996</v>
      </c>
      <c r="L178">
        <v>1.1254</v>
      </c>
      <c r="M178">
        <v>0.11459999999999999</v>
      </c>
      <c r="N178">
        <v>92</v>
      </c>
      <c r="O178">
        <v>3770</v>
      </c>
      <c r="P178">
        <v>30</v>
      </c>
      <c r="Q178" s="3" t="s">
        <v>1632</v>
      </c>
    </row>
    <row r="179" ht="15" customHeight="1">
      <c r="A179" t="e">
        <f t="shared" ca="1" si="507"/>
        <v>#VALUE!</v>
      </c>
      <c r="B179" t="e">
        <f t="array" ref="B179" ca="1">_xlfn.XLOOKUP(Tabelle5[[#This Row],[ExperimentID]]&amp;Tabelle5[[#This Row],[NegotiationID]]&amp;Tabelle5[[#This Row],[MessageID]],ALL_IN_ONE[ExperimentID]&amp;ALL_IN_ONE[NegotiationID]&amp;ALL_IN_ONE[MessageID],ALL_IN_ONE[Gesamt_ID],,0)</f>
        <v>#VALUE!</v>
      </c>
      <c r="C179">
        <v>748</v>
      </c>
      <c r="D179" t="s">
        <v>1521</v>
      </c>
      <c r="E179">
        <v>33625</v>
      </c>
      <c r="F179">
        <v>733</v>
      </c>
      <c r="G179">
        <v>737</v>
      </c>
      <c r="H179" t="s">
        <v>31</v>
      </c>
      <c r="I179" t="str">
        <f t="array" ref="I179">IFERROR(_xlfn.XLOOKUP(Tabelle5[[#This Row],[NegotiationID]]&amp;"FinalAccept",Tabelle5[NegotiationID]&amp;Tabelle5[ActionType],Tabelle5[ActionType],,0),_xlfn.XLOOKUP(Tabelle5[[#This Row],[NegotiationID]]&amp;"FinalReject",Tabelle5[NegotiationID]&amp;Tabelle5[ActionType],Tabelle5[ActionType],,0))</f>
        <v>FinalAccept</v>
      </c>
      <c r="J179">
        <v>0.63380000000000003</v>
      </c>
      <c r="K179">
        <v>0.35999999999999999</v>
      </c>
      <c r="L179">
        <v>0.99380000000000002</v>
      </c>
      <c r="M179">
        <v>0.27379999999999999</v>
      </c>
      <c r="N179">
        <v>196</v>
      </c>
      <c r="O179">
        <v>3770</v>
      </c>
      <c r="P179">
        <v>30</v>
      </c>
      <c r="Q179" s="3" t="s">
        <v>1633</v>
      </c>
    </row>
    <row r="180" ht="15" customHeight="1">
      <c r="A180" t="e">
        <f t="shared" ca="1" si="507"/>
        <v>#VALUE!</v>
      </c>
      <c r="B180" t="e">
        <f t="array" ref="B180" ca="1">_xlfn.XLOOKUP(Tabelle5[[#This Row],[ExperimentID]]&amp;Tabelle5[[#This Row],[NegotiationID]]&amp;Tabelle5[[#This Row],[MessageID]],ALL_IN_ONE[ExperimentID]&amp;ALL_IN_ONE[NegotiationID]&amp;ALL_IN_ONE[MessageID],ALL_IN_ONE[Gesamt_ID],,0)</f>
        <v>#VALUE!</v>
      </c>
      <c r="C180">
        <v>748</v>
      </c>
      <c r="D180" t="s">
        <v>1521</v>
      </c>
      <c r="E180">
        <v>33692</v>
      </c>
      <c r="F180">
        <v>737</v>
      </c>
      <c r="G180">
        <v>733</v>
      </c>
      <c r="H180" t="s">
        <v>31</v>
      </c>
      <c r="I180" t="str">
        <f t="array" ref="I180">IFERROR(_xlfn.XLOOKUP(Tabelle5[[#This Row],[NegotiationID]]&amp;"FinalAccept",Tabelle5[NegotiationID]&amp;Tabelle5[ActionType],Tabelle5[ActionType],,0),_xlfn.XLOOKUP(Tabelle5[[#This Row],[NegotiationID]]&amp;"FinalReject",Tabelle5[NegotiationID]&amp;Tabelle5[ActionType],Tabelle5[ActionType],,0))</f>
        <v>FinalAccept</v>
      </c>
      <c r="J180">
        <v>0.62</v>
      </c>
      <c r="K180">
        <v>0.50539999999999996</v>
      </c>
      <c r="L180">
        <v>1.1254</v>
      </c>
      <c r="M180">
        <v>0.11459999999999999</v>
      </c>
      <c r="N180">
        <v>106</v>
      </c>
      <c r="O180">
        <v>3770</v>
      </c>
      <c r="P180">
        <v>30</v>
      </c>
      <c r="Q180" s="3" t="s">
        <v>1634</v>
      </c>
    </row>
    <row r="181" ht="15" customHeight="1">
      <c r="A181" t="e">
        <f t="shared" ca="1" si="507"/>
        <v>#VALUE!</v>
      </c>
      <c r="B181" t="e">
        <f t="array" ref="B181" ca="1">_xlfn.XLOOKUP(Tabelle5[[#This Row],[ExperimentID]]&amp;Tabelle5[[#This Row],[NegotiationID]]&amp;Tabelle5[[#This Row],[MessageID]],ALL_IN_ONE[ExperimentID]&amp;ALL_IN_ONE[NegotiationID]&amp;ALL_IN_ONE[MessageID],ALL_IN_ONE[Gesamt_ID],,0)</f>
        <v>#VALUE!</v>
      </c>
      <c r="C181">
        <v>748</v>
      </c>
      <c r="D181" t="s">
        <v>1521</v>
      </c>
      <c r="E181">
        <v>33700</v>
      </c>
      <c r="F181">
        <v>733</v>
      </c>
      <c r="G181">
        <v>737</v>
      </c>
      <c r="H181" t="s">
        <v>31</v>
      </c>
      <c r="I181" t="str">
        <f t="array" ref="I181">IFERROR(_xlfn.XLOOKUP(Tabelle5[[#This Row],[NegotiationID]]&amp;"FinalAccept",Tabelle5[NegotiationID]&amp;Tabelle5[ActionType],Tabelle5[ActionType],,0),_xlfn.XLOOKUP(Tabelle5[[#This Row],[NegotiationID]]&amp;"FinalReject",Tabelle5[NegotiationID]&amp;Tabelle5[ActionType],Tabelle5[ActionType],,0))</f>
        <v>FinalAccept</v>
      </c>
      <c r="J181">
        <v>0.61899999999999999</v>
      </c>
      <c r="K181">
        <v>0.50480000000000003</v>
      </c>
      <c r="L181">
        <v>1.1237999999999999</v>
      </c>
      <c r="M181">
        <v>0.1142</v>
      </c>
      <c r="N181">
        <v>140</v>
      </c>
      <c r="O181">
        <v>3770</v>
      </c>
      <c r="P181">
        <v>30</v>
      </c>
      <c r="Q181" s="3" t="s">
        <v>1635</v>
      </c>
    </row>
    <row r="182" ht="15" customHeight="1">
      <c r="A182" t="e">
        <f t="shared" ca="1" si="507"/>
        <v>#VALUE!</v>
      </c>
      <c r="B182" t="e">
        <f t="array" ref="B182" ca="1">_xlfn.XLOOKUP(Tabelle5[[#This Row],[ExperimentID]]&amp;Tabelle5[[#This Row],[NegotiationID]]&amp;Tabelle5[[#This Row],[MessageID]],ALL_IN_ONE[ExperimentID]&amp;ALL_IN_ONE[NegotiationID]&amp;ALL_IN_ONE[MessageID],ALL_IN_ONE[Gesamt_ID],,0)</f>
        <v>#VALUE!</v>
      </c>
      <c r="C182">
        <v>748</v>
      </c>
      <c r="D182" t="s">
        <v>1521</v>
      </c>
      <c r="E182">
        <v>33713</v>
      </c>
      <c r="F182">
        <v>737</v>
      </c>
      <c r="G182">
        <v>733</v>
      </c>
      <c r="H182" t="s">
        <v>31</v>
      </c>
      <c r="I182" t="str">
        <f t="array" ref="I182">IFERROR(_xlfn.XLOOKUP(Tabelle5[[#This Row],[NegotiationID]]&amp;"FinalAccept",Tabelle5[NegotiationID]&amp;Tabelle5[ActionType],Tabelle5[ActionType],,0),_xlfn.XLOOKUP(Tabelle5[[#This Row],[NegotiationID]]&amp;"FinalReject",Tabelle5[NegotiationID]&amp;Tabelle5[ActionType],Tabelle5[ActionType],,0))</f>
        <v>FinalAccept</v>
      </c>
      <c r="J182">
        <v>0.54000000000000004</v>
      </c>
      <c r="K182">
        <v>0.5806</v>
      </c>
      <c r="L182">
        <v>1.1206</v>
      </c>
      <c r="M182">
        <v>0.040599999999999997</v>
      </c>
      <c r="N182">
        <v>72</v>
      </c>
      <c r="O182">
        <v>3770</v>
      </c>
      <c r="P182">
        <v>30</v>
      </c>
      <c r="Q182" s="3" t="s">
        <v>1636</v>
      </c>
    </row>
    <row r="183" ht="15" customHeight="1">
      <c r="A183" t="e">
        <f t="shared" ca="1" si="507"/>
        <v>#VALUE!</v>
      </c>
      <c r="B183" t="e">
        <f t="array" ref="B183" ca="1">_xlfn.XLOOKUP(Tabelle5[[#This Row],[ExperimentID]]&amp;Tabelle5[[#This Row],[NegotiationID]]&amp;Tabelle5[[#This Row],[MessageID]],ALL_IN_ONE[ExperimentID]&amp;ALL_IN_ONE[NegotiationID]&amp;ALL_IN_ONE[MessageID],ALL_IN_ONE[Gesamt_ID],,0)</f>
        <v>#VALUE!</v>
      </c>
      <c r="C183">
        <v>748</v>
      </c>
      <c r="D183" t="s">
        <v>1521</v>
      </c>
      <c r="E183">
        <v>33945</v>
      </c>
      <c r="F183">
        <v>733</v>
      </c>
      <c r="G183">
        <v>737</v>
      </c>
      <c r="H183" t="s">
        <v>31</v>
      </c>
      <c r="I183" t="str">
        <f t="array" ref="I183">IFERROR(_xlfn.XLOOKUP(Tabelle5[[#This Row],[NegotiationID]]&amp;"FinalAccept",Tabelle5[NegotiationID]&amp;Tabelle5[ActionType],Tabelle5[ActionType],,0),_xlfn.XLOOKUP(Tabelle5[[#This Row],[NegotiationID]]&amp;"FinalReject",Tabelle5[NegotiationID]&amp;Tabelle5[ActionType],Tabelle5[ActionType],,0))</f>
        <v>FinalAccept</v>
      </c>
      <c r="J183">
        <v>0.61899999999999999</v>
      </c>
      <c r="K183">
        <v>0.50480000000000003</v>
      </c>
      <c r="L183">
        <v>1.1237999999999999</v>
      </c>
      <c r="M183">
        <v>0.1142</v>
      </c>
      <c r="N183">
        <v>124</v>
      </c>
      <c r="O183">
        <v>3770</v>
      </c>
      <c r="P183">
        <v>30</v>
      </c>
      <c r="Q183" s="3" t="s">
        <v>1637</v>
      </c>
    </row>
    <row r="184" ht="87" hidden="1">
      <c r="A184" t="e">
        <f t="shared" ca="1" si="507"/>
        <v>#VALUE!</v>
      </c>
      <c r="B184" t="e">
        <f t="array" ref="B184" ca="1">_xlfn.XLOOKUP(Tabelle5[[#This Row],[ExperimentID]]&amp;Tabelle5[[#This Row],[NegotiationID]]&amp;Tabelle5[[#This Row],[MessageID]],ALL_IN_ONE[ExperimentID]&amp;ALL_IN_ONE[NegotiationID]&amp;ALL_IN_ONE[MessageID],ALL_IN_ONE[Gesamt_ID],,0)</f>
        <v>#VALUE!</v>
      </c>
      <c r="C184">
        <v>748</v>
      </c>
      <c r="D184" t="s">
        <v>1521</v>
      </c>
      <c r="E184">
        <v>34015</v>
      </c>
      <c r="F184">
        <v>737</v>
      </c>
      <c r="G184">
        <v>733</v>
      </c>
      <c r="H184" t="s">
        <v>22</v>
      </c>
      <c r="I184" t="str">
        <f t="array" ref="I184">IFERROR(_xlfn.XLOOKUP(Tabelle5[[#This Row],[NegotiationID]]&amp;"FinalAccept",Tabelle5[NegotiationID]&amp;Tabelle5[ActionType],Tabelle5[ActionType],,0),_xlfn.XLOOKUP(Tabelle5[[#This Row],[NegotiationID]]&amp;"FinalReject",Tabelle5[NegotiationID]&amp;Tabelle5[ActionType],Tabelle5[ActionType],,0))</f>
        <v>FinalAccept</v>
      </c>
      <c r="N184">
        <v>32</v>
      </c>
      <c r="O184">
        <v>3770</v>
      </c>
      <c r="P184">
        <v>30</v>
      </c>
      <c r="Q184" s="3" t="s">
        <v>6389</v>
      </c>
    </row>
    <row r="185" ht="116" hidden="1">
      <c r="A185" t="e">
        <f t="shared" ca="1" si="507"/>
        <v>#VALUE!</v>
      </c>
      <c r="B185" t="e">
        <f t="array" ref="B185" ca="1">_xlfn.XLOOKUP(Tabelle5[[#This Row],[ExperimentID]]&amp;Tabelle5[[#This Row],[NegotiationID]]&amp;Tabelle5[[#This Row],[MessageID]],ALL_IN_ONE[ExperimentID]&amp;ALL_IN_ONE[NegotiationID]&amp;ALL_IN_ONE[MessageID],ALL_IN_ONE[Gesamt_ID],,0)</f>
        <v>#VALUE!</v>
      </c>
      <c r="C185">
        <v>748</v>
      </c>
      <c r="D185" t="s">
        <v>1521</v>
      </c>
      <c r="E185">
        <v>34040</v>
      </c>
      <c r="F185">
        <v>733</v>
      </c>
      <c r="G185">
        <v>737</v>
      </c>
      <c r="H185" t="s">
        <v>24</v>
      </c>
      <c r="I185" t="str">
        <f t="array" ref="I185">IFERROR(_xlfn.XLOOKUP(Tabelle5[[#This Row],[NegotiationID]]&amp;"FinalAccept",Tabelle5[NegotiationID]&amp;Tabelle5[ActionType],Tabelle5[ActionType],,0),_xlfn.XLOOKUP(Tabelle5[[#This Row],[NegotiationID]]&amp;"FinalReject",Tabelle5[NegotiationID]&amp;Tabelle5[ActionType],Tabelle5[ActionType],,0))</f>
        <v>FinalAccept</v>
      </c>
      <c r="N185">
        <v>203</v>
      </c>
      <c r="O185">
        <v>3770</v>
      </c>
      <c r="P185">
        <v>30</v>
      </c>
      <c r="Q185" s="3" t="s">
        <v>6390</v>
      </c>
    </row>
    <row r="186" ht="116" hidden="1">
      <c r="A186" t="e">
        <f t="shared" ca="1" si="507"/>
        <v>#VALUE!</v>
      </c>
      <c r="B186" t="e">
        <f t="array" ref="B186" ca="1">_xlfn.XLOOKUP(Tabelle5[[#This Row],[ExperimentID]]&amp;Tabelle5[[#This Row],[NegotiationID]]&amp;Tabelle5[[#This Row],[MessageID]],ALL_IN_ONE[ExperimentID]&amp;ALL_IN_ONE[NegotiationID]&amp;ALL_IN_ONE[MessageID],ALL_IN_ONE[Gesamt_ID],,0)</f>
        <v>#VALUE!</v>
      </c>
      <c r="C186">
        <v>748</v>
      </c>
      <c r="D186" t="s">
        <v>1521</v>
      </c>
      <c r="E186">
        <v>34037</v>
      </c>
      <c r="F186">
        <v>733</v>
      </c>
      <c r="G186">
        <v>737</v>
      </c>
      <c r="H186" t="s">
        <v>24</v>
      </c>
      <c r="I186" t="str">
        <f t="array" ref="I186">IFERROR(_xlfn.XLOOKUP(Tabelle5[[#This Row],[NegotiationID]]&amp;"FinalAccept",Tabelle5[NegotiationID]&amp;Tabelle5[ActionType],Tabelle5[ActionType],,0),_xlfn.XLOOKUP(Tabelle5[[#This Row],[NegotiationID]]&amp;"FinalReject",Tabelle5[NegotiationID]&amp;Tabelle5[ActionType],Tabelle5[ActionType],,0))</f>
        <v>FinalAccept</v>
      </c>
      <c r="N186">
        <v>203</v>
      </c>
      <c r="O186">
        <v>3770</v>
      </c>
      <c r="P186">
        <v>30</v>
      </c>
      <c r="Q186" s="3" t="s">
        <v>6390</v>
      </c>
    </row>
    <row r="187" ht="116" hidden="1">
      <c r="A187" t="e">
        <f t="shared" ca="1" si="507"/>
        <v>#VALUE!</v>
      </c>
      <c r="B187" t="e">
        <f t="array" ref="B187" ca="1">_xlfn.XLOOKUP(Tabelle5[[#This Row],[ExperimentID]]&amp;Tabelle5[[#This Row],[NegotiationID]]&amp;Tabelle5[[#This Row],[MessageID]],ALL_IN_ONE[ExperimentID]&amp;ALL_IN_ONE[NegotiationID]&amp;ALL_IN_ONE[MessageID],ALL_IN_ONE[Gesamt_ID],,0)</f>
        <v>#VALUE!</v>
      </c>
      <c r="C187">
        <v>748</v>
      </c>
      <c r="D187" t="s">
        <v>1521</v>
      </c>
      <c r="E187">
        <v>34036</v>
      </c>
      <c r="F187">
        <v>733</v>
      </c>
      <c r="G187">
        <v>737</v>
      </c>
      <c r="H187" t="s">
        <v>24</v>
      </c>
      <c r="I187" t="str">
        <f t="array" ref="I187">IFERROR(_xlfn.XLOOKUP(Tabelle5[[#This Row],[NegotiationID]]&amp;"FinalAccept",Tabelle5[NegotiationID]&amp;Tabelle5[ActionType],Tabelle5[ActionType],,0),_xlfn.XLOOKUP(Tabelle5[[#This Row],[NegotiationID]]&amp;"FinalReject",Tabelle5[NegotiationID]&amp;Tabelle5[ActionType],Tabelle5[ActionType],,0))</f>
        <v>FinalAccept</v>
      </c>
      <c r="N187">
        <v>203</v>
      </c>
      <c r="O187">
        <v>3770</v>
      </c>
      <c r="P187">
        <v>30</v>
      </c>
      <c r="Q187" s="3" t="s">
        <v>6390</v>
      </c>
    </row>
    <row r="188" ht="116" hidden="1">
      <c r="A188" t="e">
        <f t="shared" ca="1" si="507"/>
        <v>#VALUE!</v>
      </c>
      <c r="B188" t="e">
        <f t="array" ref="B188" ca="1">_xlfn.XLOOKUP(Tabelle5[[#This Row],[ExperimentID]]&amp;Tabelle5[[#This Row],[NegotiationID]]&amp;Tabelle5[[#This Row],[MessageID]],ALL_IN_ONE[ExperimentID]&amp;ALL_IN_ONE[NegotiationID]&amp;ALL_IN_ONE[MessageID],ALL_IN_ONE[Gesamt_ID],,0)</f>
        <v>#VALUE!</v>
      </c>
      <c r="C188">
        <v>748</v>
      </c>
      <c r="D188" t="s">
        <v>1521</v>
      </c>
      <c r="E188">
        <v>34038</v>
      </c>
      <c r="F188">
        <v>733</v>
      </c>
      <c r="G188">
        <v>737</v>
      </c>
      <c r="H188" t="s">
        <v>24</v>
      </c>
      <c r="I188" t="str">
        <f t="array" ref="I188">IFERROR(_xlfn.XLOOKUP(Tabelle5[[#This Row],[NegotiationID]]&amp;"FinalAccept",Tabelle5[NegotiationID]&amp;Tabelle5[ActionType],Tabelle5[ActionType],,0),_xlfn.XLOOKUP(Tabelle5[[#This Row],[NegotiationID]]&amp;"FinalReject",Tabelle5[NegotiationID]&amp;Tabelle5[ActionType],Tabelle5[ActionType],,0))</f>
        <v>FinalAccept</v>
      </c>
      <c r="N188">
        <v>203</v>
      </c>
      <c r="O188">
        <v>3770</v>
      </c>
      <c r="P188">
        <v>30</v>
      </c>
      <c r="Q188" s="3" t="s">
        <v>6390</v>
      </c>
    </row>
    <row r="189" ht="15" customHeight="1">
      <c r="A189" t="e">
        <f t="shared" ca="1" si="507"/>
        <v>#VALUE!</v>
      </c>
      <c r="B189" t="e">
        <f t="array" ref="B189" ca="1">_xlfn.XLOOKUP(Tabelle5[[#This Row],[ExperimentID]]&amp;Tabelle5[[#This Row],[NegotiationID]]&amp;Tabelle5[[#This Row],[MessageID]],ALL_IN_ONE[ExperimentID]&amp;ALL_IN_ONE[NegotiationID]&amp;ALL_IN_ONE[MessageID],ALL_IN_ONE[Gesamt_ID],,0)</f>
        <v>#VALUE!</v>
      </c>
      <c r="C189">
        <v>748</v>
      </c>
      <c r="D189" t="s">
        <v>1521</v>
      </c>
      <c r="E189">
        <v>34069</v>
      </c>
      <c r="F189">
        <v>737</v>
      </c>
      <c r="G189">
        <v>733</v>
      </c>
      <c r="H189" t="s">
        <v>31</v>
      </c>
      <c r="I189" t="str">
        <f t="array" ref="I189">IFERROR(_xlfn.XLOOKUP(Tabelle5[[#This Row],[NegotiationID]]&amp;"FinalAccept",Tabelle5[NegotiationID]&amp;Tabelle5[ActionType],Tabelle5[ActionType],,0),_xlfn.XLOOKUP(Tabelle5[[#This Row],[NegotiationID]]&amp;"FinalReject",Tabelle5[NegotiationID]&amp;Tabelle5[ActionType],Tabelle5[ActionType],,0))</f>
        <v>FinalAccept</v>
      </c>
      <c r="J189">
        <v>1</v>
      </c>
      <c r="K189">
        <v>1</v>
      </c>
      <c r="L189">
        <v>2</v>
      </c>
      <c r="M189">
        <v>0</v>
      </c>
      <c r="N189">
        <v>51</v>
      </c>
      <c r="O189">
        <v>3770</v>
      </c>
      <c r="P189">
        <v>30</v>
      </c>
      <c r="Q189" s="3" t="s">
        <v>1638</v>
      </c>
    </row>
    <row r="190" ht="15" customHeight="1">
      <c r="A190" t="e">
        <f t="shared" ca="1" si="507"/>
        <v>#VALUE!</v>
      </c>
      <c r="B190" t="e">
        <f t="array" ref="B190" ca="1">_xlfn.XLOOKUP(Tabelle5[[#This Row],[ExperimentID]]&amp;Tabelle5[[#This Row],[NegotiationID]]&amp;Tabelle5[[#This Row],[MessageID]],ALL_IN_ONE[ExperimentID]&amp;ALL_IN_ONE[NegotiationID]&amp;ALL_IN_ONE[MessageID],ALL_IN_ONE[Gesamt_ID],,0)</f>
        <v>#VALUE!</v>
      </c>
      <c r="C190">
        <v>748</v>
      </c>
      <c r="D190" t="s">
        <v>1521</v>
      </c>
      <c r="E190">
        <v>34085</v>
      </c>
      <c r="F190">
        <v>733</v>
      </c>
      <c r="G190">
        <v>737</v>
      </c>
      <c r="H190" t="s">
        <v>31</v>
      </c>
      <c r="I190" t="str">
        <f t="array" ref="I190">IFERROR(_xlfn.XLOOKUP(Tabelle5[[#This Row],[NegotiationID]]&amp;"FinalAccept",Tabelle5[NegotiationID]&amp;Tabelle5[ActionType],Tabelle5[ActionType],,0),_xlfn.XLOOKUP(Tabelle5[[#This Row],[NegotiationID]]&amp;"FinalReject",Tabelle5[NegotiationID]&amp;Tabelle5[ActionType],Tabelle5[ActionType],,0))</f>
        <v>FinalAccept</v>
      </c>
      <c r="J190">
        <v>0.66020000000000001</v>
      </c>
      <c r="K190">
        <v>0.43880000000000002</v>
      </c>
      <c r="L190">
        <v>1.099</v>
      </c>
      <c r="M190">
        <v>0.22140000000000001</v>
      </c>
      <c r="N190">
        <v>13</v>
      </c>
      <c r="O190">
        <v>3770</v>
      </c>
      <c r="P190">
        <v>30</v>
      </c>
      <c r="Q190" s="3" t="s">
        <v>1639</v>
      </c>
    </row>
    <row r="191" ht="15" customHeight="1">
      <c r="A191" t="e">
        <f t="shared" ca="1" si="507"/>
        <v>#VALUE!</v>
      </c>
      <c r="B191" t="e">
        <f t="array" ref="B191" ca="1">_xlfn.XLOOKUP(Tabelle5[[#This Row],[ExperimentID]]&amp;Tabelle5[[#This Row],[NegotiationID]]&amp;Tabelle5[[#This Row],[MessageID]],ALL_IN_ONE[ExperimentID]&amp;ALL_IN_ONE[NegotiationID]&amp;ALL_IN_ONE[MessageID],ALL_IN_ONE[Gesamt_ID],,0)</f>
        <v>#VALUE!</v>
      </c>
      <c r="C191">
        <v>748</v>
      </c>
      <c r="D191" t="s">
        <v>1521</v>
      </c>
      <c r="E191">
        <v>34094</v>
      </c>
      <c r="F191">
        <v>737</v>
      </c>
      <c r="G191">
        <v>733</v>
      </c>
      <c r="H191" t="s">
        <v>31</v>
      </c>
      <c r="I191" t="str">
        <f t="array" ref="I191">IFERROR(_xlfn.XLOOKUP(Tabelle5[[#This Row],[NegotiationID]]&amp;"FinalAccept",Tabelle5[NegotiationID]&amp;Tabelle5[ActionType],Tabelle5[ActionType],,0),_xlfn.XLOOKUP(Tabelle5[[#This Row],[NegotiationID]]&amp;"FinalReject",Tabelle5[NegotiationID]&amp;Tabelle5[ActionType],Tabelle5[ActionType],,0))</f>
        <v>FinalAccept</v>
      </c>
      <c r="J191">
        <v>0.55400000000000005</v>
      </c>
      <c r="K191">
        <v>0.54659999999999997</v>
      </c>
      <c r="L191">
        <v>1.1006</v>
      </c>
      <c r="M191">
        <v>0.0074000000000000003</v>
      </c>
      <c r="N191">
        <v>86</v>
      </c>
      <c r="O191">
        <v>3770</v>
      </c>
      <c r="P191">
        <v>30</v>
      </c>
      <c r="Q191" s="3" t="s">
        <v>1640</v>
      </c>
    </row>
    <row r="192" ht="15" customHeight="1">
      <c r="A192" t="e">
        <f t="shared" ca="1" si="507"/>
        <v>#VALUE!</v>
      </c>
      <c r="B192" t="e">
        <f t="array" ref="B192" ca="1">_xlfn.XLOOKUP(Tabelle5[[#This Row],[ExperimentID]]&amp;Tabelle5[[#This Row],[NegotiationID]]&amp;Tabelle5[[#This Row],[MessageID]],ALL_IN_ONE[ExperimentID]&amp;ALL_IN_ONE[NegotiationID]&amp;ALL_IN_ONE[MessageID],ALL_IN_ONE[Gesamt_ID],,0)</f>
        <v>#VALUE!</v>
      </c>
      <c r="C192">
        <v>748</v>
      </c>
      <c r="D192" t="s">
        <v>1521</v>
      </c>
      <c r="E192">
        <v>34103</v>
      </c>
      <c r="F192">
        <v>733</v>
      </c>
      <c r="G192">
        <v>737</v>
      </c>
      <c r="H192" t="s">
        <v>31</v>
      </c>
      <c r="I192" t="str">
        <f t="array" ref="I192">IFERROR(_xlfn.XLOOKUP(Tabelle5[[#This Row],[NegotiationID]]&amp;"FinalAccept",Tabelle5[NegotiationID]&amp;Tabelle5[ActionType],Tabelle5[ActionType],,0),_xlfn.XLOOKUP(Tabelle5[[#This Row],[NegotiationID]]&amp;"FinalReject",Tabelle5[NegotiationID]&amp;Tabelle5[ActionType],Tabelle5[ActionType],,0))</f>
        <v>FinalAccept</v>
      </c>
      <c r="J192">
        <v>0.65100000000000002</v>
      </c>
      <c r="K192">
        <v>0.48399999999999999</v>
      </c>
      <c r="L192">
        <v>1.135</v>
      </c>
      <c r="M192">
        <v>0.16700000000000001</v>
      </c>
      <c r="N192">
        <v>43</v>
      </c>
      <c r="O192">
        <v>3770</v>
      </c>
      <c r="P192">
        <v>30</v>
      </c>
      <c r="Q192" s="3" t="s">
        <v>1641</v>
      </c>
    </row>
    <row r="193" ht="15" customHeight="1">
      <c r="A193" t="e">
        <f t="shared" ca="1" si="507"/>
        <v>#VALUE!</v>
      </c>
      <c r="B193" t="e">
        <f t="array" ref="B193" ca="1">_xlfn.XLOOKUP(Tabelle5[[#This Row],[ExperimentID]]&amp;Tabelle5[[#This Row],[NegotiationID]]&amp;Tabelle5[[#This Row],[MessageID]],ALL_IN_ONE[ExperimentID]&amp;ALL_IN_ONE[NegotiationID]&amp;ALL_IN_ONE[MessageID],ALL_IN_ONE[Gesamt_ID],,0)</f>
        <v>#VALUE!</v>
      </c>
      <c r="C193">
        <v>748</v>
      </c>
      <c r="D193" t="s">
        <v>1521</v>
      </c>
      <c r="E193">
        <v>34118</v>
      </c>
      <c r="F193">
        <v>737</v>
      </c>
      <c r="G193">
        <v>733</v>
      </c>
      <c r="H193" t="s">
        <v>31</v>
      </c>
      <c r="I193" t="str">
        <f t="array" ref="I193">IFERROR(_xlfn.XLOOKUP(Tabelle5[[#This Row],[NegotiationID]]&amp;"FinalAccept",Tabelle5[NegotiationID]&amp;Tabelle5[ActionType],Tabelle5[ActionType],,0),_xlfn.XLOOKUP(Tabelle5[[#This Row],[NegotiationID]]&amp;"FinalReject",Tabelle5[NegotiationID]&amp;Tabelle5[ActionType],Tabelle5[ActionType],,0))</f>
        <v>FinalAccept</v>
      </c>
      <c r="J193">
        <v>0.68400000000000005</v>
      </c>
      <c r="K193">
        <v>0.45100000000000001</v>
      </c>
      <c r="L193">
        <v>1.135</v>
      </c>
      <c r="M193">
        <v>0.23300000000000001</v>
      </c>
      <c r="N193">
        <v>162</v>
      </c>
      <c r="O193">
        <v>3770</v>
      </c>
      <c r="P193">
        <v>30</v>
      </c>
      <c r="Q193" s="3" t="s">
        <v>1642</v>
      </c>
    </row>
    <row r="194" ht="15" customHeight="1">
      <c r="A194" t="e">
        <f t="shared" ref="A194:A257" ca="1" si="508">MID(CELL("Dateiname",$A$1),FIND("]",CELL("Dateiname",$A$1))+1,31)</f>
        <v>#VALUE!</v>
      </c>
      <c r="B194" t="e">
        <f t="array" ref="B194" ca="1">_xlfn.XLOOKUP(Tabelle5[[#This Row],[ExperimentID]]&amp;Tabelle5[[#This Row],[NegotiationID]]&amp;Tabelle5[[#This Row],[MessageID]],ALL_IN_ONE[ExperimentID]&amp;ALL_IN_ONE[NegotiationID]&amp;ALL_IN_ONE[MessageID],ALL_IN_ONE[Gesamt_ID],,0)</f>
        <v>#VALUE!</v>
      </c>
      <c r="C194">
        <v>748</v>
      </c>
      <c r="D194" t="s">
        <v>1521</v>
      </c>
      <c r="E194">
        <v>34120</v>
      </c>
      <c r="F194">
        <v>733</v>
      </c>
      <c r="G194">
        <v>737</v>
      </c>
      <c r="H194" t="s">
        <v>31</v>
      </c>
      <c r="I194" t="str">
        <f t="array" ref="I194">IFERROR(_xlfn.XLOOKUP(Tabelle5[[#This Row],[NegotiationID]]&amp;"FinalAccept",Tabelle5[NegotiationID]&amp;Tabelle5[ActionType],Tabelle5[ActionType],,0),_xlfn.XLOOKUP(Tabelle5[[#This Row],[NegotiationID]]&amp;"FinalReject",Tabelle5[NegotiationID]&amp;Tabelle5[ActionType],Tabelle5[ActionType],,0))</f>
        <v>FinalAccept</v>
      </c>
      <c r="J194">
        <v>0.5988</v>
      </c>
      <c r="K194">
        <v>0.53439999999999999</v>
      </c>
      <c r="L194">
        <v>1.1332</v>
      </c>
      <c r="M194">
        <v>0.064399999999999999</v>
      </c>
      <c r="N194">
        <v>11</v>
      </c>
      <c r="O194">
        <v>3770</v>
      </c>
      <c r="P194">
        <v>30</v>
      </c>
      <c r="Q194" s="3" t="s">
        <v>1643</v>
      </c>
    </row>
    <row r="195" ht="15" customHeight="1">
      <c r="A195" t="e">
        <f t="shared" ca="1" si="508"/>
        <v>#VALUE!</v>
      </c>
      <c r="B195" t="e">
        <f t="array" ref="B195" ca="1">_xlfn.XLOOKUP(Tabelle5[[#This Row],[ExperimentID]]&amp;Tabelle5[[#This Row],[NegotiationID]]&amp;Tabelle5[[#This Row],[MessageID]],ALL_IN_ONE[ExperimentID]&amp;ALL_IN_ONE[NegotiationID]&amp;ALL_IN_ONE[MessageID],ALL_IN_ONE[Gesamt_ID],,0)</f>
        <v>#VALUE!</v>
      </c>
      <c r="C195">
        <v>748</v>
      </c>
      <c r="D195" t="s">
        <v>1521</v>
      </c>
      <c r="E195">
        <v>34125</v>
      </c>
      <c r="F195">
        <v>737</v>
      </c>
      <c r="G195">
        <v>733</v>
      </c>
      <c r="H195" t="s">
        <v>20</v>
      </c>
      <c r="I195" t="str">
        <f t="array" ref="I195">IFERROR(_xlfn.XLOOKUP(Tabelle5[[#This Row],[NegotiationID]]&amp;"FinalAccept",Tabelle5[NegotiationID]&amp;Tabelle5[ActionType],Tabelle5[ActionType],,0),_xlfn.XLOOKUP(Tabelle5[[#This Row],[NegotiationID]]&amp;"FinalReject",Tabelle5[NegotiationID]&amp;Tabelle5[ActionType],Tabelle5[ActionType],,0))</f>
        <v>FinalAccept</v>
      </c>
      <c r="J195">
        <v>0.53439999999999999</v>
      </c>
      <c r="K195">
        <v>0.5988</v>
      </c>
      <c r="L195">
        <v>1.1332</v>
      </c>
      <c r="M195">
        <v>0.064399999999999999</v>
      </c>
      <c r="N195">
        <v>14</v>
      </c>
      <c r="O195">
        <v>3770</v>
      </c>
      <c r="P195">
        <v>30</v>
      </c>
      <c r="Q195" s="3" t="s">
        <v>1644</v>
      </c>
    </row>
    <row r="196" ht="14.5" hidden="1">
      <c r="A196" t="e">
        <f t="shared" ca="1" si="508"/>
        <v>#VALUE!</v>
      </c>
      <c r="B196" t="e">
        <f t="array" ref="B196" ca="1">_xlfn.XLOOKUP(Tabelle5[[#This Row],[ExperimentID]]&amp;Tabelle5[[#This Row],[NegotiationID]]&amp;Tabelle5[[#This Row],[MessageID]],ALL_IN_ONE[ExperimentID]&amp;ALL_IN_ONE[NegotiationID]&amp;ALL_IN_ONE[MessageID],ALL_IN_ONE[Gesamt_ID],,0)</f>
        <v>#VALUE!</v>
      </c>
      <c r="C196">
        <v>778</v>
      </c>
      <c r="D196" t="s">
        <v>1521</v>
      </c>
      <c r="E196">
        <v>779</v>
      </c>
      <c r="H196" t="s">
        <v>6019</v>
      </c>
      <c r="I196" t="str">
        <f t="array" ref="I196">IFERROR(_xlfn.XLOOKUP(Tabelle5[[#This Row],[NegotiationID]]&amp;"FinalAccept",Tabelle5[NegotiationID]&amp;Tabelle5[ActionType],Tabelle5[ActionType],,0),_xlfn.XLOOKUP(Tabelle5[[#This Row],[NegotiationID]]&amp;"FinalReject",Tabelle5[NegotiationID]&amp;Tabelle5[ActionType],Tabelle5[ActionType],,0))</f>
        <v>FinalAccept</v>
      </c>
      <c r="M196">
        <v>21</v>
      </c>
      <c r="O196">
        <v>2131</v>
      </c>
      <c r="P196">
        <v>13</v>
      </c>
      <c r="Q196" t="s">
        <v>6337</v>
      </c>
    </row>
    <row r="197" ht="15" customHeight="1">
      <c r="A197" t="e">
        <f t="shared" ca="1" si="508"/>
        <v>#VALUE!</v>
      </c>
      <c r="B197" t="e">
        <f t="array" ref="B197" ca="1">_xlfn.XLOOKUP(Tabelle5[[#This Row],[ExperimentID]]&amp;Tabelle5[[#This Row],[NegotiationID]]&amp;Tabelle5[[#This Row],[MessageID]],ALL_IN_ONE[ExperimentID]&amp;ALL_IN_ONE[NegotiationID]&amp;ALL_IN_ONE[MessageID],ALL_IN_ONE[Gesamt_ID],,0)</f>
        <v>#VALUE!</v>
      </c>
      <c r="C197">
        <v>778</v>
      </c>
      <c r="D197" t="s">
        <v>1521</v>
      </c>
      <c r="E197">
        <v>30129</v>
      </c>
      <c r="F197">
        <v>763</v>
      </c>
      <c r="G197">
        <v>767</v>
      </c>
      <c r="H197" t="s">
        <v>19</v>
      </c>
      <c r="I197" t="str">
        <f t="array" ref="I197">IFERROR(_xlfn.XLOOKUP(Tabelle5[[#This Row],[NegotiationID]]&amp;"FinalAccept",Tabelle5[NegotiationID]&amp;Tabelle5[ActionType],Tabelle5[ActionType],,0),_xlfn.XLOOKUP(Tabelle5[[#This Row],[NegotiationID]]&amp;"FinalReject",Tabelle5[NegotiationID]&amp;Tabelle5[ActionType],Tabelle5[ActionType],,0))</f>
        <v>FinalAccept</v>
      </c>
      <c r="J197">
        <v>1</v>
      </c>
      <c r="K197">
        <v>0.23799999999999999</v>
      </c>
      <c r="L197">
        <v>1.238</v>
      </c>
      <c r="M197">
        <v>0.76200000000000001</v>
      </c>
      <c r="N197">
        <v>157</v>
      </c>
      <c r="O197">
        <v>2131</v>
      </c>
      <c r="P197">
        <v>13</v>
      </c>
      <c r="Q197" s="3" t="s">
        <v>1645</v>
      </c>
    </row>
    <row r="198" ht="217.5" hidden="1">
      <c r="A198" t="e">
        <f t="shared" ca="1" si="508"/>
        <v>#VALUE!</v>
      </c>
      <c r="B198" t="e">
        <f t="array" ref="B198" ca="1">_xlfn.XLOOKUP(Tabelle5[[#This Row],[ExperimentID]]&amp;Tabelle5[[#This Row],[NegotiationID]]&amp;Tabelle5[[#This Row],[MessageID]],ALL_IN_ONE[ExperimentID]&amp;ALL_IN_ONE[NegotiationID]&amp;ALL_IN_ONE[MessageID],ALL_IN_ONE[Gesamt_ID],,0)</f>
        <v>#VALUE!</v>
      </c>
      <c r="C198">
        <v>778</v>
      </c>
      <c r="D198" t="s">
        <v>1521</v>
      </c>
      <c r="E198">
        <v>31136</v>
      </c>
      <c r="F198">
        <v>767</v>
      </c>
      <c r="G198">
        <v>763</v>
      </c>
      <c r="H198" t="s">
        <v>22</v>
      </c>
      <c r="I198" t="str">
        <f t="array" ref="I198">IFERROR(_xlfn.XLOOKUP(Tabelle5[[#This Row],[NegotiationID]]&amp;"FinalAccept",Tabelle5[NegotiationID]&amp;Tabelle5[ActionType],Tabelle5[ActionType],,0),_xlfn.XLOOKUP(Tabelle5[[#This Row],[NegotiationID]]&amp;"FinalReject",Tabelle5[NegotiationID]&amp;Tabelle5[ActionType],Tabelle5[ActionType],,0))</f>
        <v>FinalAccept</v>
      </c>
      <c r="N198">
        <v>334</v>
      </c>
      <c r="O198">
        <v>2131</v>
      </c>
      <c r="P198">
        <v>13</v>
      </c>
      <c r="Q198" s="3" t="s">
        <v>6391</v>
      </c>
    </row>
    <row r="199" ht="159.5" hidden="1">
      <c r="A199" t="e">
        <f t="shared" ca="1" si="508"/>
        <v>#VALUE!</v>
      </c>
      <c r="B199" t="e">
        <f t="array" ref="B199" ca="1">_xlfn.XLOOKUP(Tabelle5[[#This Row],[ExperimentID]]&amp;Tabelle5[[#This Row],[NegotiationID]]&amp;Tabelle5[[#This Row],[MessageID]],ALL_IN_ONE[ExperimentID]&amp;ALL_IN_ONE[NegotiationID]&amp;ALL_IN_ONE[MessageID],ALL_IN_ONE[Gesamt_ID],,0)</f>
        <v>#VALUE!</v>
      </c>
      <c r="C199">
        <v>778</v>
      </c>
      <c r="D199" t="s">
        <v>1521</v>
      </c>
      <c r="E199">
        <v>31648</v>
      </c>
      <c r="F199">
        <v>763</v>
      </c>
      <c r="G199">
        <v>767</v>
      </c>
      <c r="H199" t="s">
        <v>24</v>
      </c>
      <c r="I199" t="str">
        <f t="array" ref="I199">IFERROR(_xlfn.XLOOKUP(Tabelle5[[#This Row],[NegotiationID]]&amp;"FinalAccept",Tabelle5[NegotiationID]&amp;Tabelle5[ActionType],Tabelle5[ActionType],,0),_xlfn.XLOOKUP(Tabelle5[[#This Row],[NegotiationID]]&amp;"FinalReject",Tabelle5[NegotiationID]&amp;Tabelle5[ActionType],Tabelle5[ActionType],,0))</f>
        <v>FinalAccept</v>
      </c>
      <c r="N199">
        <v>240</v>
      </c>
      <c r="O199">
        <v>2131</v>
      </c>
      <c r="P199">
        <v>13</v>
      </c>
      <c r="Q199" s="3" t="s">
        <v>6392</v>
      </c>
    </row>
    <row r="200" ht="174" hidden="1">
      <c r="A200" t="e">
        <f t="shared" ca="1" si="508"/>
        <v>#VALUE!</v>
      </c>
      <c r="B200" t="e">
        <f t="array" ref="B200" ca="1">_xlfn.XLOOKUP(Tabelle5[[#This Row],[ExperimentID]]&amp;Tabelle5[[#This Row],[NegotiationID]]&amp;Tabelle5[[#This Row],[MessageID]],ALL_IN_ONE[ExperimentID]&amp;ALL_IN_ONE[NegotiationID]&amp;ALL_IN_ONE[MessageID],ALL_IN_ONE[Gesamt_ID],,0)</f>
        <v>#VALUE!</v>
      </c>
      <c r="C200">
        <v>778</v>
      </c>
      <c r="D200" t="s">
        <v>1521</v>
      </c>
      <c r="E200">
        <v>32361</v>
      </c>
      <c r="F200">
        <v>767</v>
      </c>
      <c r="G200">
        <v>763</v>
      </c>
      <c r="H200" t="s">
        <v>22</v>
      </c>
      <c r="I200" t="str">
        <f t="array" ref="I200">IFERROR(_xlfn.XLOOKUP(Tabelle5[[#This Row],[NegotiationID]]&amp;"FinalAccept",Tabelle5[NegotiationID]&amp;Tabelle5[ActionType],Tabelle5[ActionType],,0),_xlfn.XLOOKUP(Tabelle5[[#This Row],[NegotiationID]]&amp;"FinalReject",Tabelle5[NegotiationID]&amp;Tabelle5[ActionType],Tabelle5[ActionType],,0))</f>
        <v>FinalAccept</v>
      </c>
      <c r="N200">
        <v>227</v>
      </c>
      <c r="O200">
        <v>2131</v>
      </c>
      <c r="P200">
        <v>13</v>
      </c>
      <c r="Q200" s="3" t="s">
        <v>6393</v>
      </c>
    </row>
    <row r="201" ht="217.5" hidden="1">
      <c r="A201" t="e">
        <f t="shared" ca="1" si="508"/>
        <v>#VALUE!</v>
      </c>
      <c r="B201" t="e">
        <f t="array" ref="B201" ca="1">_xlfn.XLOOKUP(Tabelle5[[#This Row],[ExperimentID]]&amp;Tabelle5[[#This Row],[NegotiationID]]&amp;Tabelle5[[#This Row],[MessageID]],ALL_IN_ONE[ExperimentID]&amp;ALL_IN_ONE[NegotiationID]&amp;ALL_IN_ONE[MessageID],ALL_IN_ONE[Gesamt_ID],,0)</f>
        <v>#VALUE!</v>
      </c>
      <c r="C201">
        <v>778</v>
      </c>
      <c r="D201" t="s">
        <v>1521</v>
      </c>
      <c r="E201">
        <v>32961</v>
      </c>
      <c r="F201">
        <v>763</v>
      </c>
      <c r="G201">
        <v>767</v>
      </c>
      <c r="H201" t="s">
        <v>24</v>
      </c>
      <c r="I201" t="str">
        <f t="array" ref="I201">IFERROR(_xlfn.XLOOKUP(Tabelle5[[#This Row],[NegotiationID]]&amp;"FinalAccept",Tabelle5[NegotiationID]&amp;Tabelle5[ActionType],Tabelle5[ActionType],,0),_xlfn.XLOOKUP(Tabelle5[[#This Row],[NegotiationID]]&amp;"FinalReject",Tabelle5[NegotiationID]&amp;Tabelle5[ActionType],Tabelle5[ActionType],,0))</f>
        <v>FinalAccept</v>
      </c>
      <c r="N201">
        <v>269</v>
      </c>
      <c r="O201">
        <v>2131</v>
      </c>
      <c r="P201">
        <v>13</v>
      </c>
      <c r="Q201" s="3" t="s">
        <v>6394</v>
      </c>
    </row>
    <row r="202" ht="15" customHeight="1">
      <c r="A202" t="e">
        <f t="shared" ca="1" si="508"/>
        <v>#VALUE!</v>
      </c>
      <c r="B202" t="e">
        <f t="array" ref="B202" ca="1">_xlfn.XLOOKUP(Tabelle5[[#This Row],[ExperimentID]]&amp;Tabelle5[[#This Row],[NegotiationID]]&amp;Tabelle5[[#This Row],[MessageID]],ALL_IN_ONE[ExperimentID]&amp;ALL_IN_ONE[NegotiationID]&amp;ALL_IN_ONE[MessageID],ALL_IN_ONE[Gesamt_ID],,0)</f>
        <v>#VALUE!</v>
      </c>
      <c r="C202">
        <v>778</v>
      </c>
      <c r="D202" t="s">
        <v>1521</v>
      </c>
      <c r="E202">
        <v>32984</v>
      </c>
      <c r="F202">
        <v>767</v>
      </c>
      <c r="G202">
        <v>763</v>
      </c>
      <c r="H202" t="s">
        <v>31</v>
      </c>
      <c r="I202" t="str">
        <f t="array" ref="I202">IFERROR(_xlfn.XLOOKUP(Tabelle5[[#This Row],[NegotiationID]]&amp;"FinalAccept",Tabelle5[NegotiationID]&amp;Tabelle5[ActionType],Tabelle5[ActionType],,0),_xlfn.XLOOKUP(Tabelle5[[#This Row],[NegotiationID]]&amp;"FinalReject",Tabelle5[NegotiationID]&amp;Tabelle5[ActionType],Tabelle5[ActionType],,0))</f>
        <v>FinalAccept</v>
      </c>
      <c r="J202">
        <v>0.81999999999999995</v>
      </c>
      <c r="K202">
        <v>0.87219999999999998</v>
      </c>
      <c r="L202">
        <v>1.6921999999999999</v>
      </c>
      <c r="M202">
        <v>0.052200000000000003</v>
      </c>
      <c r="N202">
        <v>253</v>
      </c>
      <c r="O202">
        <v>2131</v>
      </c>
      <c r="P202">
        <v>13</v>
      </c>
      <c r="Q202" s="3" t="s">
        <v>1646</v>
      </c>
    </row>
    <row r="203" ht="15" customHeight="1">
      <c r="A203" t="e">
        <f t="shared" ca="1" si="508"/>
        <v>#VALUE!</v>
      </c>
      <c r="B203" t="e">
        <f t="array" ref="B203" ca="1">_xlfn.XLOOKUP(Tabelle5[[#This Row],[ExperimentID]]&amp;Tabelle5[[#This Row],[NegotiationID]]&amp;Tabelle5[[#This Row],[MessageID]],ALL_IN_ONE[ExperimentID]&amp;ALL_IN_ONE[NegotiationID]&amp;ALL_IN_ONE[MessageID],ALL_IN_ONE[Gesamt_ID],,0)</f>
        <v>#VALUE!</v>
      </c>
      <c r="C203">
        <v>778</v>
      </c>
      <c r="D203" t="s">
        <v>1521</v>
      </c>
      <c r="E203">
        <v>33460</v>
      </c>
      <c r="F203">
        <v>763</v>
      </c>
      <c r="G203">
        <v>767</v>
      </c>
      <c r="H203" t="s">
        <v>31</v>
      </c>
      <c r="I203" t="str">
        <f t="array" ref="I203">IFERROR(_xlfn.XLOOKUP(Tabelle5[[#This Row],[NegotiationID]]&amp;"FinalAccept",Tabelle5[NegotiationID]&amp;Tabelle5[ActionType],Tabelle5[ActionType],,0),_xlfn.XLOOKUP(Tabelle5[[#This Row],[NegotiationID]]&amp;"FinalReject",Tabelle5[NegotiationID]&amp;Tabelle5[ActionType],Tabelle5[ActionType],,0))</f>
        <v>FinalAccept</v>
      </c>
      <c r="J203">
        <v>0.67220000000000002</v>
      </c>
      <c r="K203">
        <v>0.32479999999999998</v>
      </c>
      <c r="L203">
        <v>0.997</v>
      </c>
      <c r="M203">
        <v>0.34739999999999999</v>
      </c>
      <c r="N203">
        <v>112</v>
      </c>
      <c r="O203">
        <v>2131</v>
      </c>
      <c r="P203">
        <v>13</v>
      </c>
      <c r="Q203" s="3" t="s">
        <v>1647</v>
      </c>
    </row>
    <row r="204" ht="15" customHeight="1">
      <c r="A204" t="e">
        <f t="shared" ca="1" si="508"/>
        <v>#VALUE!</v>
      </c>
      <c r="B204" t="e">
        <f t="array" ref="B204" ca="1">_xlfn.XLOOKUP(Tabelle5[[#This Row],[ExperimentID]]&amp;Tabelle5[[#This Row],[NegotiationID]]&amp;Tabelle5[[#This Row],[MessageID]],ALL_IN_ONE[ExperimentID]&amp;ALL_IN_ONE[NegotiationID]&amp;ALL_IN_ONE[MessageID],ALL_IN_ONE[Gesamt_ID],,0)</f>
        <v>#VALUE!</v>
      </c>
      <c r="C204">
        <v>778</v>
      </c>
      <c r="D204" t="s">
        <v>1521</v>
      </c>
      <c r="E204">
        <v>33702</v>
      </c>
      <c r="F204">
        <v>767</v>
      </c>
      <c r="G204">
        <v>763</v>
      </c>
      <c r="H204" t="s">
        <v>31</v>
      </c>
      <c r="I204" t="str">
        <f t="array" ref="I204">IFERROR(_xlfn.XLOOKUP(Tabelle5[[#This Row],[NegotiationID]]&amp;"FinalAccept",Tabelle5[NegotiationID]&amp;Tabelle5[ActionType],Tabelle5[ActionType],,0),_xlfn.XLOOKUP(Tabelle5[[#This Row],[NegotiationID]]&amp;"FinalReject",Tabelle5[NegotiationID]&amp;Tabelle5[ActionType],Tabelle5[ActionType],,0))</f>
        <v>FinalAccept</v>
      </c>
      <c r="J204">
        <v>0.73999999999999999</v>
      </c>
      <c r="K204">
        <v>0.80179999999999996</v>
      </c>
      <c r="L204">
        <v>1.5418000000000001</v>
      </c>
      <c r="M204">
        <v>0.061800000000000001</v>
      </c>
      <c r="N204">
        <v>291</v>
      </c>
      <c r="O204">
        <v>2131</v>
      </c>
      <c r="P204">
        <v>13</v>
      </c>
      <c r="Q204" s="3" t="s">
        <v>1648</v>
      </c>
    </row>
    <row r="205" ht="15" customHeight="1">
      <c r="A205" t="e">
        <f t="shared" ca="1" si="508"/>
        <v>#VALUE!</v>
      </c>
      <c r="B205" t="e">
        <f t="array" ref="B205" ca="1">_xlfn.XLOOKUP(Tabelle5[[#This Row],[ExperimentID]]&amp;Tabelle5[[#This Row],[NegotiationID]]&amp;Tabelle5[[#This Row],[MessageID]],ALL_IN_ONE[ExperimentID]&amp;ALL_IN_ONE[NegotiationID]&amp;ALL_IN_ONE[MessageID],ALL_IN_ONE[Gesamt_ID],,0)</f>
        <v>#VALUE!</v>
      </c>
      <c r="C205">
        <v>778</v>
      </c>
      <c r="D205" t="s">
        <v>1521</v>
      </c>
      <c r="E205">
        <v>33712</v>
      </c>
      <c r="F205">
        <v>763</v>
      </c>
      <c r="G205">
        <v>767</v>
      </c>
      <c r="H205" t="s">
        <v>31</v>
      </c>
      <c r="I205" t="str">
        <f t="array" ref="I205">IFERROR(_xlfn.XLOOKUP(Tabelle5[[#This Row],[NegotiationID]]&amp;"FinalAccept",Tabelle5[NegotiationID]&amp;Tabelle5[ActionType],Tabelle5[ActionType],,0),_xlfn.XLOOKUP(Tabelle5[[#This Row],[NegotiationID]]&amp;"FinalReject",Tabelle5[NegotiationID]&amp;Tabelle5[ActionType],Tabelle5[ActionType],,0))</f>
        <v>FinalAccept</v>
      </c>
      <c r="J205">
        <v>0.65100000000000002</v>
      </c>
      <c r="K205">
        <v>0.48399999999999999</v>
      </c>
      <c r="L205">
        <v>1.135</v>
      </c>
      <c r="M205">
        <v>0.16700000000000001</v>
      </c>
      <c r="N205">
        <v>127</v>
      </c>
      <c r="O205">
        <v>2131</v>
      </c>
      <c r="P205">
        <v>13</v>
      </c>
      <c r="Q205" s="3" t="s">
        <v>1649</v>
      </c>
    </row>
    <row r="206" ht="15" customHeight="1">
      <c r="A206" t="e">
        <f t="shared" ca="1" si="508"/>
        <v>#VALUE!</v>
      </c>
      <c r="B206" t="e">
        <f t="array" ref="B206" ca="1">_xlfn.XLOOKUP(Tabelle5[[#This Row],[ExperimentID]]&amp;Tabelle5[[#This Row],[NegotiationID]]&amp;Tabelle5[[#This Row],[MessageID]],ALL_IN_ONE[ExperimentID]&amp;ALL_IN_ONE[NegotiationID]&amp;ALL_IN_ONE[MessageID],ALL_IN_ONE[Gesamt_ID],,0)</f>
        <v>#VALUE!</v>
      </c>
      <c r="C206">
        <v>778</v>
      </c>
      <c r="D206" t="s">
        <v>1521</v>
      </c>
      <c r="E206">
        <v>33997</v>
      </c>
      <c r="F206">
        <v>767</v>
      </c>
      <c r="G206">
        <v>763</v>
      </c>
      <c r="H206" t="s">
        <v>31</v>
      </c>
      <c r="I206" t="str">
        <f t="array" ref="I206">IFERROR(_xlfn.XLOOKUP(Tabelle5[[#This Row],[NegotiationID]]&amp;"FinalAccept",Tabelle5[NegotiationID]&amp;Tabelle5[ActionType],Tabelle5[ActionType],,0),_xlfn.XLOOKUP(Tabelle5[[#This Row],[NegotiationID]]&amp;"FinalReject",Tabelle5[NegotiationID]&amp;Tabelle5[ActionType],Tabelle5[ActionType],,0))</f>
        <v>FinalAccept</v>
      </c>
      <c r="J206">
        <v>0.81999999999999995</v>
      </c>
      <c r="K206">
        <v>0.87219999999999998</v>
      </c>
      <c r="L206">
        <v>1.6921999999999999</v>
      </c>
      <c r="M206">
        <v>0.052200000000000003</v>
      </c>
      <c r="N206">
        <v>53</v>
      </c>
      <c r="O206">
        <v>2131</v>
      </c>
      <c r="P206">
        <v>13</v>
      </c>
      <c r="Q206" s="3" t="s">
        <v>1650</v>
      </c>
    </row>
    <row r="207" ht="15" customHeight="1">
      <c r="A207" t="e">
        <f t="shared" ca="1" si="508"/>
        <v>#VALUE!</v>
      </c>
      <c r="B207" t="e">
        <f t="array" ref="B207" ca="1">_xlfn.XLOOKUP(Tabelle5[[#This Row],[ExperimentID]]&amp;Tabelle5[[#This Row],[NegotiationID]]&amp;Tabelle5[[#This Row],[MessageID]],ALL_IN_ONE[ExperimentID]&amp;ALL_IN_ONE[NegotiationID]&amp;ALL_IN_ONE[MessageID],ALL_IN_ONE[Gesamt_ID],,0)</f>
        <v>#VALUE!</v>
      </c>
      <c r="C207">
        <v>778</v>
      </c>
      <c r="D207" t="s">
        <v>1521</v>
      </c>
      <c r="E207">
        <v>34018</v>
      </c>
      <c r="F207">
        <v>763</v>
      </c>
      <c r="G207">
        <v>767</v>
      </c>
      <c r="H207" t="s">
        <v>31</v>
      </c>
      <c r="I207" t="str">
        <f t="array" ref="I207">IFERROR(_xlfn.XLOOKUP(Tabelle5[[#This Row],[NegotiationID]]&amp;"FinalAccept",Tabelle5[NegotiationID]&amp;Tabelle5[ActionType],Tabelle5[ActionType],,0),_xlfn.XLOOKUP(Tabelle5[[#This Row],[NegotiationID]]&amp;"FinalReject",Tabelle5[NegotiationID]&amp;Tabelle5[ActionType],Tabelle5[ActionType],,0))</f>
        <v>FinalAccept</v>
      </c>
      <c r="J207">
        <v>0.65100000000000002</v>
      </c>
      <c r="K207">
        <v>0.48399999999999999</v>
      </c>
      <c r="L207">
        <v>1.135</v>
      </c>
      <c r="M207">
        <v>0.16700000000000001</v>
      </c>
      <c r="N207">
        <v>29</v>
      </c>
      <c r="O207">
        <v>2131</v>
      </c>
      <c r="P207">
        <v>13</v>
      </c>
      <c r="Q207" s="3" t="s">
        <v>1651</v>
      </c>
    </row>
    <row r="208" ht="15" customHeight="1">
      <c r="A208" t="e">
        <f t="shared" ca="1" si="508"/>
        <v>#VALUE!</v>
      </c>
      <c r="B208" t="e">
        <f t="array" ref="B208" ca="1">_xlfn.XLOOKUP(Tabelle5[[#This Row],[ExperimentID]]&amp;Tabelle5[[#This Row],[NegotiationID]]&amp;Tabelle5[[#This Row],[MessageID]],ALL_IN_ONE[ExperimentID]&amp;ALL_IN_ONE[NegotiationID]&amp;ALL_IN_ONE[MessageID],ALL_IN_ONE[Gesamt_ID],,0)</f>
        <v>#VALUE!</v>
      </c>
      <c r="C208">
        <v>778</v>
      </c>
      <c r="D208" t="s">
        <v>1521</v>
      </c>
      <c r="E208">
        <v>34022</v>
      </c>
      <c r="F208">
        <v>767</v>
      </c>
      <c r="G208">
        <v>763</v>
      </c>
      <c r="H208" t="s">
        <v>20</v>
      </c>
      <c r="I208" t="str">
        <f t="array" ref="I208">IFERROR(_xlfn.XLOOKUP(Tabelle5[[#This Row],[NegotiationID]]&amp;"FinalAccept",Tabelle5[NegotiationID]&amp;Tabelle5[ActionType],Tabelle5[ActionType],,0),_xlfn.XLOOKUP(Tabelle5[[#This Row],[NegotiationID]]&amp;"FinalReject",Tabelle5[NegotiationID]&amp;Tabelle5[ActionType],Tabelle5[ActionType],,0))</f>
        <v>FinalAccept</v>
      </c>
      <c r="J208">
        <v>0.48399999999999999</v>
      </c>
      <c r="K208">
        <v>0.65100000000000002</v>
      </c>
      <c r="L208">
        <v>1.135</v>
      </c>
      <c r="M208">
        <v>0.16700000000000001</v>
      </c>
      <c r="N208">
        <v>18</v>
      </c>
      <c r="O208">
        <v>2131</v>
      </c>
      <c r="P208">
        <v>13</v>
      </c>
      <c r="Q208" s="3" t="s">
        <v>1652</v>
      </c>
    </row>
    <row r="209" ht="14.5" hidden="1">
      <c r="A209" t="e">
        <f t="shared" ca="1" si="508"/>
        <v>#VALUE!</v>
      </c>
      <c r="B209" t="e">
        <f t="array" ref="B209" ca="1">_xlfn.XLOOKUP(Tabelle5[[#This Row],[ExperimentID]]&amp;Tabelle5[[#This Row],[NegotiationID]]&amp;Tabelle5[[#This Row],[MessageID]],ALL_IN_ONE[ExperimentID]&amp;ALL_IN_ONE[NegotiationID]&amp;ALL_IN_ONE[MessageID],ALL_IN_ONE[Gesamt_ID],,0)</f>
        <v>#VALUE!</v>
      </c>
      <c r="C209">
        <v>808</v>
      </c>
      <c r="D209" t="s">
        <v>1521</v>
      </c>
      <c r="E209">
        <v>809</v>
      </c>
      <c r="H209" t="s">
        <v>6019</v>
      </c>
      <c r="I209" t="str">
        <f t="array" ref="I209">IFERROR(_xlfn.XLOOKUP(Tabelle5[[#This Row],[NegotiationID]]&amp;"FinalAccept",Tabelle5[NegotiationID]&amp;Tabelle5[ActionType],Tabelle5[ActionType],,0),_xlfn.XLOOKUP(Tabelle5[[#This Row],[NegotiationID]]&amp;"FinalReject",Tabelle5[NegotiationID]&amp;Tabelle5[ActionType],Tabelle5[ActionType],,0))</f>
        <v>FinalAccept</v>
      </c>
      <c r="M209">
        <v>21</v>
      </c>
      <c r="O209">
        <v>4107</v>
      </c>
      <c r="P209">
        <v>15</v>
      </c>
      <c r="Q209" t="s">
        <v>6337</v>
      </c>
    </row>
    <row r="210" ht="15" customHeight="1">
      <c r="A210" t="e">
        <f t="shared" ca="1" si="508"/>
        <v>#VALUE!</v>
      </c>
      <c r="B210" t="e">
        <f t="array" ref="B210" ca="1">_xlfn.XLOOKUP(Tabelle5[[#This Row],[ExperimentID]]&amp;Tabelle5[[#This Row],[NegotiationID]]&amp;Tabelle5[[#This Row],[MessageID]],ALL_IN_ONE[ExperimentID]&amp;ALL_IN_ONE[NegotiationID]&amp;ALL_IN_ONE[MessageID],ALL_IN_ONE[Gesamt_ID],,0)</f>
        <v>#VALUE!</v>
      </c>
      <c r="C210">
        <v>808</v>
      </c>
      <c r="D210" t="s">
        <v>1521</v>
      </c>
      <c r="E210">
        <v>30080</v>
      </c>
      <c r="F210">
        <v>793</v>
      </c>
      <c r="G210">
        <v>797</v>
      </c>
      <c r="H210" t="s">
        <v>158</v>
      </c>
      <c r="I210" t="str">
        <f t="array" ref="I210">IFERROR(_xlfn.XLOOKUP(Tabelle5[[#This Row],[NegotiationID]]&amp;"FinalAccept",Tabelle5[NegotiationID]&amp;Tabelle5[ActionType],Tabelle5[ActionType],,0),_xlfn.XLOOKUP(Tabelle5[[#This Row],[NegotiationID]]&amp;"FinalReject",Tabelle5[NegotiationID]&amp;Tabelle5[ActionType],Tabelle5[ActionType],,0))</f>
        <v>FinalAccept</v>
      </c>
      <c r="J210">
        <v>1</v>
      </c>
      <c r="K210">
        <v>1</v>
      </c>
      <c r="L210">
        <v>2</v>
      </c>
      <c r="M210">
        <v>0</v>
      </c>
      <c r="N210">
        <v>300</v>
      </c>
      <c r="O210">
        <v>4107</v>
      </c>
      <c r="P210">
        <v>15</v>
      </c>
      <c r="Q210" s="3" t="s">
        <v>1653</v>
      </c>
    </row>
    <row r="211" ht="130.5" hidden="1">
      <c r="A211" t="e">
        <f t="shared" ca="1" si="508"/>
        <v>#VALUE!</v>
      </c>
      <c r="B211" t="e">
        <f t="array" ref="B211" ca="1">_xlfn.XLOOKUP(Tabelle5[[#This Row],[ExperimentID]]&amp;Tabelle5[[#This Row],[NegotiationID]]&amp;Tabelle5[[#This Row],[MessageID]],ALL_IN_ONE[ExperimentID]&amp;ALL_IN_ONE[NegotiationID]&amp;ALL_IN_ONE[MessageID],ALL_IN_ONE[Gesamt_ID],,0)</f>
        <v>#VALUE!</v>
      </c>
      <c r="C211">
        <v>808</v>
      </c>
      <c r="D211" t="s">
        <v>1521</v>
      </c>
      <c r="E211">
        <v>31519</v>
      </c>
      <c r="F211">
        <v>797</v>
      </c>
      <c r="G211">
        <v>793</v>
      </c>
      <c r="H211" t="s">
        <v>22</v>
      </c>
      <c r="I211" t="str">
        <f t="array" ref="I211">IFERROR(_xlfn.XLOOKUP(Tabelle5[[#This Row],[NegotiationID]]&amp;"FinalAccept",Tabelle5[NegotiationID]&amp;Tabelle5[ActionType],Tabelle5[ActionType],,0),_xlfn.XLOOKUP(Tabelle5[[#This Row],[NegotiationID]]&amp;"FinalReject",Tabelle5[NegotiationID]&amp;Tabelle5[ActionType],Tabelle5[ActionType],,0))</f>
        <v>FinalAccept</v>
      </c>
      <c r="N211">
        <v>207</v>
      </c>
      <c r="O211">
        <v>4107</v>
      </c>
      <c r="P211">
        <v>15</v>
      </c>
      <c r="Q211" s="3" t="s">
        <v>6395</v>
      </c>
    </row>
    <row r="212" ht="15" customHeight="1">
      <c r="A212" t="e">
        <f t="shared" ca="1" si="508"/>
        <v>#VALUE!</v>
      </c>
      <c r="B212" t="e">
        <f t="array" ref="B212" ca="1">_xlfn.XLOOKUP(Tabelle5[[#This Row],[ExperimentID]]&amp;Tabelle5[[#This Row],[NegotiationID]]&amp;Tabelle5[[#This Row],[MessageID]],ALL_IN_ONE[ExperimentID]&amp;ALL_IN_ONE[NegotiationID]&amp;ALL_IN_ONE[MessageID],ALL_IN_ONE[Gesamt_ID],,0)</f>
        <v>#VALUE!</v>
      </c>
      <c r="C212">
        <v>808</v>
      </c>
      <c r="D212" t="s">
        <v>1521</v>
      </c>
      <c r="E212">
        <v>31646</v>
      </c>
      <c r="F212">
        <v>793</v>
      </c>
      <c r="G212">
        <v>797</v>
      </c>
      <c r="H212" t="s">
        <v>19</v>
      </c>
      <c r="I212" t="str">
        <f t="array" ref="I212">IFERROR(_xlfn.XLOOKUP(Tabelle5[[#This Row],[NegotiationID]]&amp;"FinalAccept",Tabelle5[NegotiationID]&amp;Tabelle5[ActionType],Tabelle5[ActionType],,0),_xlfn.XLOOKUP(Tabelle5[[#This Row],[NegotiationID]]&amp;"FinalReject",Tabelle5[NegotiationID]&amp;Tabelle5[ActionType],Tabelle5[ActionType],,0))</f>
        <v>FinalAccept</v>
      </c>
      <c r="J212">
        <v>0.89019999999999999</v>
      </c>
      <c r="K212">
        <v>0.504</v>
      </c>
      <c r="L212">
        <v>1.3942000000000001</v>
      </c>
      <c r="M212">
        <v>0.38619999999999999</v>
      </c>
      <c r="N212">
        <v>378</v>
      </c>
      <c r="O212">
        <v>4107</v>
      </c>
      <c r="P212">
        <v>15</v>
      </c>
      <c r="Q212" s="3" t="s">
        <v>1654</v>
      </c>
    </row>
    <row r="213" ht="15" customHeight="1">
      <c r="A213" t="e">
        <f t="shared" ca="1" si="508"/>
        <v>#VALUE!</v>
      </c>
      <c r="B213" t="e">
        <f t="array" ref="B213" ca="1">_xlfn.XLOOKUP(Tabelle5[[#This Row],[ExperimentID]]&amp;Tabelle5[[#This Row],[NegotiationID]]&amp;Tabelle5[[#This Row],[MessageID]],ALL_IN_ONE[ExperimentID]&amp;ALL_IN_ONE[NegotiationID]&amp;ALL_IN_ONE[MessageID],ALL_IN_ONE[Gesamt_ID],,0)</f>
        <v>#VALUE!</v>
      </c>
      <c r="C213">
        <v>808</v>
      </c>
      <c r="D213" t="s">
        <v>1521</v>
      </c>
      <c r="E213">
        <v>31691</v>
      </c>
      <c r="F213">
        <v>797</v>
      </c>
      <c r="G213">
        <v>793</v>
      </c>
      <c r="H213" t="s">
        <v>31</v>
      </c>
      <c r="I213" t="str">
        <f t="array" ref="I213">IFERROR(_xlfn.XLOOKUP(Tabelle5[[#This Row],[NegotiationID]]&amp;"FinalAccept",Tabelle5[NegotiationID]&amp;Tabelle5[ActionType],Tabelle5[ActionType],,0),_xlfn.XLOOKUP(Tabelle5[[#This Row],[NegotiationID]]&amp;"FinalReject",Tabelle5[NegotiationID]&amp;Tabelle5[ActionType],Tabelle5[ActionType],,0))</f>
        <v>FinalAccept</v>
      </c>
      <c r="J213">
        <v>0.89759999999999995</v>
      </c>
      <c r="K213">
        <v>0.073200000000000001</v>
      </c>
      <c r="L213">
        <v>0.9708</v>
      </c>
      <c r="M213">
        <v>0.82440000000000002</v>
      </c>
      <c r="N213">
        <v>359</v>
      </c>
      <c r="O213">
        <v>4107</v>
      </c>
      <c r="P213">
        <v>15</v>
      </c>
      <c r="Q213" s="3" t="s">
        <v>1655</v>
      </c>
    </row>
    <row r="214" ht="15" customHeight="1">
      <c r="A214" t="e">
        <f t="shared" ca="1" si="508"/>
        <v>#VALUE!</v>
      </c>
      <c r="B214" t="e">
        <f t="array" ref="B214" ca="1">_xlfn.XLOOKUP(Tabelle5[[#This Row],[ExperimentID]]&amp;Tabelle5[[#This Row],[NegotiationID]]&amp;Tabelle5[[#This Row],[MessageID]],ALL_IN_ONE[ExperimentID]&amp;ALL_IN_ONE[NegotiationID]&amp;ALL_IN_ONE[MessageID],ALL_IN_ONE[Gesamt_ID],,0)</f>
        <v>#VALUE!</v>
      </c>
      <c r="C214">
        <v>808</v>
      </c>
      <c r="D214" t="s">
        <v>1521</v>
      </c>
      <c r="E214">
        <v>31871</v>
      </c>
      <c r="F214">
        <v>793</v>
      </c>
      <c r="G214">
        <v>797</v>
      </c>
      <c r="H214" t="s">
        <v>31</v>
      </c>
      <c r="I214" t="str">
        <f t="array" ref="I214">IFERROR(_xlfn.XLOOKUP(Tabelle5[[#This Row],[NegotiationID]]&amp;"FinalAccept",Tabelle5[NegotiationID]&amp;Tabelle5[ActionType],Tabelle5[ActionType],,0),_xlfn.XLOOKUP(Tabelle5[[#This Row],[NegotiationID]]&amp;"FinalReject",Tabelle5[NegotiationID]&amp;Tabelle5[ActionType],Tabelle5[ActionType],,0))</f>
        <v>FinalAccept</v>
      </c>
      <c r="J214">
        <v>0.89600000000000002</v>
      </c>
      <c r="K214">
        <v>0.1552</v>
      </c>
      <c r="L214">
        <v>1.0511999999999999</v>
      </c>
      <c r="M214">
        <v>0.74080000000000001</v>
      </c>
      <c r="N214">
        <v>382</v>
      </c>
      <c r="O214">
        <v>4107</v>
      </c>
      <c r="P214">
        <v>15</v>
      </c>
      <c r="Q214" s="3" t="s">
        <v>1656</v>
      </c>
    </row>
    <row r="215" ht="15" customHeight="1">
      <c r="A215" t="e">
        <f t="shared" ca="1" si="508"/>
        <v>#VALUE!</v>
      </c>
      <c r="B215" t="e">
        <f t="array" ref="B215" ca="1">_xlfn.XLOOKUP(Tabelle5[[#This Row],[ExperimentID]]&amp;Tabelle5[[#This Row],[NegotiationID]]&amp;Tabelle5[[#This Row],[MessageID]],ALL_IN_ONE[ExperimentID]&amp;ALL_IN_ONE[NegotiationID]&amp;ALL_IN_ONE[MessageID],ALL_IN_ONE[Gesamt_ID],,0)</f>
        <v>#VALUE!</v>
      </c>
      <c r="C215">
        <v>808</v>
      </c>
      <c r="D215" t="s">
        <v>1521</v>
      </c>
      <c r="E215">
        <v>32299</v>
      </c>
      <c r="F215">
        <v>797</v>
      </c>
      <c r="G215">
        <v>793</v>
      </c>
      <c r="H215" t="s">
        <v>31</v>
      </c>
      <c r="I215" t="str">
        <f t="array" ref="I215">IFERROR(_xlfn.XLOOKUP(Tabelle5[[#This Row],[NegotiationID]]&amp;"FinalAccept",Tabelle5[NegotiationID]&amp;Tabelle5[ActionType],Tabelle5[ActionType],,0),_xlfn.XLOOKUP(Tabelle5[[#This Row],[NegotiationID]]&amp;"FinalReject",Tabelle5[NegotiationID]&amp;Tabelle5[ActionType],Tabelle5[ActionType],,0))</f>
        <v>FinalAccept</v>
      </c>
      <c r="J215">
        <v>0.6946</v>
      </c>
      <c r="K215">
        <v>0.28939999999999999</v>
      </c>
      <c r="L215">
        <v>0.98399999999999999</v>
      </c>
      <c r="M215">
        <v>0.4052</v>
      </c>
      <c r="N215">
        <v>345</v>
      </c>
      <c r="O215">
        <v>4107</v>
      </c>
      <c r="P215">
        <v>15</v>
      </c>
      <c r="Q215" s="3" t="s">
        <v>1657</v>
      </c>
    </row>
    <row r="216" ht="15" customHeight="1">
      <c r="A216" t="e">
        <f t="shared" ca="1" si="508"/>
        <v>#VALUE!</v>
      </c>
      <c r="B216" t="e">
        <f t="array" ref="B216" ca="1">_xlfn.XLOOKUP(Tabelle5[[#This Row],[ExperimentID]]&amp;Tabelle5[[#This Row],[NegotiationID]]&amp;Tabelle5[[#This Row],[MessageID]],ALL_IN_ONE[ExperimentID]&amp;ALL_IN_ONE[NegotiationID]&amp;ALL_IN_ONE[MessageID],ALL_IN_ONE[Gesamt_ID],,0)</f>
        <v>#VALUE!</v>
      </c>
      <c r="C216">
        <v>808</v>
      </c>
      <c r="D216" t="s">
        <v>1521</v>
      </c>
      <c r="E216">
        <v>32953</v>
      </c>
      <c r="F216">
        <v>793</v>
      </c>
      <c r="G216">
        <v>797</v>
      </c>
      <c r="H216" t="s">
        <v>31</v>
      </c>
      <c r="I216" t="str">
        <f t="array" ref="I216">IFERROR(_xlfn.XLOOKUP(Tabelle5[[#This Row],[NegotiationID]]&amp;"FinalAccept",Tabelle5[NegotiationID]&amp;Tabelle5[ActionType],Tabelle5[ActionType],,0),_xlfn.XLOOKUP(Tabelle5[[#This Row],[NegotiationID]]&amp;"FinalReject",Tabelle5[NegotiationID]&amp;Tabelle5[ActionType],Tabelle5[ActionType],,0))</f>
        <v>FinalAccept</v>
      </c>
      <c r="J216">
        <v>0.63219999999999998</v>
      </c>
      <c r="K216">
        <v>0.46600000000000003</v>
      </c>
      <c r="L216">
        <v>1.0982000000000001</v>
      </c>
      <c r="M216">
        <v>0.16619999999999999</v>
      </c>
      <c r="N216">
        <v>377</v>
      </c>
      <c r="O216">
        <v>4107</v>
      </c>
      <c r="P216">
        <v>15</v>
      </c>
      <c r="Q216" s="3" t="s">
        <v>1658</v>
      </c>
    </row>
    <row r="217" ht="15" customHeight="1">
      <c r="A217" t="e">
        <f t="shared" ca="1" si="508"/>
        <v>#VALUE!</v>
      </c>
      <c r="B217" t="e">
        <f t="array" ref="B217" ca="1">_xlfn.XLOOKUP(Tabelle5[[#This Row],[ExperimentID]]&amp;Tabelle5[[#This Row],[NegotiationID]]&amp;Tabelle5[[#This Row],[MessageID]],ALL_IN_ONE[ExperimentID]&amp;ALL_IN_ONE[NegotiationID]&amp;ALL_IN_ONE[MessageID],ALL_IN_ONE[Gesamt_ID],,0)</f>
        <v>#VALUE!</v>
      </c>
      <c r="C217">
        <v>808</v>
      </c>
      <c r="D217" t="s">
        <v>1521</v>
      </c>
      <c r="E217">
        <v>32963</v>
      </c>
      <c r="F217">
        <v>797</v>
      </c>
      <c r="G217">
        <v>793</v>
      </c>
      <c r="H217" t="s">
        <v>31</v>
      </c>
      <c r="I217" t="str">
        <f t="array" ref="I217">IFERROR(_xlfn.XLOOKUP(Tabelle5[[#This Row],[NegotiationID]]&amp;"FinalAccept",Tabelle5[NegotiationID]&amp;Tabelle5[ActionType],Tabelle5[ActionType],,0),_xlfn.XLOOKUP(Tabelle5[[#This Row],[NegotiationID]]&amp;"FinalReject",Tabelle5[NegotiationID]&amp;Tabelle5[ActionType],Tabelle5[ActionType],,0))</f>
        <v>FinalAccept</v>
      </c>
      <c r="J217">
        <v>0.64600000000000002</v>
      </c>
      <c r="K217">
        <v>0.43340000000000001</v>
      </c>
      <c r="L217">
        <v>1.0793999999999999</v>
      </c>
      <c r="M217">
        <v>0.21260000000000001</v>
      </c>
      <c r="N217">
        <v>229</v>
      </c>
      <c r="O217">
        <v>4107</v>
      </c>
      <c r="P217">
        <v>15</v>
      </c>
      <c r="Q217" s="3" t="s">
        <v>1659</v>
      </c>
    </row>
    <row r="218" ht="15" customHeight="1">
      <c r="A218" t="e">
        <f t="shared" ca="1" si="508"/>
        <v>#VALUE!</v>
      </c>
      <c r="B218" t="e">
        <f t="array" ref="B218" ca="1">_xlfn.XLOOKUP(Tabelle5[[#This Row],[ExperimentID]]&amp;Tabelle5[[#This Row],[NegotiationID]]&amp;Tabelle5[[#This Row],[MessageID]],ALL_IN_ONE[ExperimentID]&amp;ALL_IN_ONE[NegotiationID]&amp;ALL_IN_ONE[MessageID],ALL_IN_ONE[Gesamt_ID],,0)</f>
        <v>#VALUE!</v>
      </c>
      <c r="C218">
        <v>808</v>
      </c>
      <c r="D218" t="s">
        <v>1521</v>
      </c>
      <c r="E218">
        <v>33020</v>
      </c>
      <c r="F218">
        <v>793</v>
      </c>
      <c r="G218">
        <v>797</v>
      </c>
      <c r="H218" t="s">
        <v>31</v>
      </c>
      <c r="I218" t="str">
        <f t="array" ref="I218">IFERROR(_xlfn.XLOOKUP(Tabelle5[[#This Row],[NegotiationID]]&amp;"FinalAccept",Tabelle5[NegotiationID]&amp;Tabelle5[ActionType],Tabelle5[ActionType],,0),_xlfn.XLOOKUP(Tabelle5[[#This Row],[NegotiationID]]&amp;"FinalReject",Tabelle5[NegotiationID]&amp;Tabelle5[ActionType],Tabelle5[ActionType],,0))</f>
        <v>FinalAccept</v>
      </c>
      <c r="J218">
        <v>0.70679999999999998</v>
      </c>
      <c r="K218">
        <v>0.51639999999999997</v>
      </c>
      <c r="L218">
        <v>1.2232000000000001</v>
      </c>
      <c r="M218">
        <v>0.19040000000000001</v>
      </c>
      <c r="N218">
        <v>447</v>
      </c>
      <c r="O218">
        <v>4107</v>
      </c>
      <c r="P218">
        <v>15</v>
      </c>
      <c r="Q218" s="3" t="s">
        <v>1660</v>
      </c>
    </row>
    <row r="219" ht="15" customHeight="1">
      <c r="A219" t="e">
        <f t="shared" ca="1" si="508"/>
        <v>#VALUE!</v>
      </c>
      <c r="B219" t="e">
        <f t="array" ref="B219" ca="1">_xlfn.XLOOKUP(Tabelle5[[#This Row],[ExperimentID]]&amp;Tabelle5[[#This Row],[NegotiationID]]&amp;Tabelle5[[#This Row],[MessageID]],ALL_IN_ONE[ExperimentID]&amp;ALL_IN_ONE[NegotiationID]&amp;ALL_IN_ONE[MessageID],ALL_IN_ONE[Gesamt_ID],,0)</f>
        <v>#VALUE!</v>
      </c>
      <c r="C219">
        <v>808</v>
      </c>
      <c r="D219" t="s">
        <v>1521</v>
      </c>
      <c r="E219">
        <v>33068</v>
      </c>
      <c r="F219">
        <v>797</v>
      </c>
      <c r="G219">
        <v>793</v>
      </c>
      <c r="H219" t="s">
        <v>31</v>
      </c>
      <c r="I219" t="str">
        <f t="array" ref="I219">IFERROR(_xlfn.XLOOKUP(Tabelle5[[#This Row],[NegotiationID]]&amp;"FinalAccept",Tabelle5[NegotiationID]&amp;Tabelle5[ActionType],Tabelle5[ActionType],,0),_xlfn.XLOOKUP(Tabelle5[[#This Row],[NegotiationID]]&amp;"FinalReject",Tabelle5[NegotiationID]&amp;Tabelle5[ActionType],Tabelle5[ActionType],,0))</f>
        <v>FinalAccept</v>
      </c>
      <c r="J219">
        <v>0.53080000000000005</v>
      </c>
      <c r="K219">
        <v>0.54700000000000004</v>
      </c>
      <c r="L219">
        <v>1.0778000000000001</v>
      </c>
      <c r="M219">
        <v>0.016199999999999999</v>
      </c>
      <c r="N219">
        <v>128</v>
      </c>
      <c r="O219">
        <v>4107</v>
      </c>
      <c r="P219">
        <v>15</v>
      </c>
      <c r="Q219" s="3" t="s">
        <v>1661</v>
      </c>
    </row>
    <row r="220" ht="15" customHeight="1">
      <c r="A220" t="e">
        <f t="shared" ca="1" si="508"/>
        <v>#VALUE!</v>
      </c>
      <c r="B220" t="e">
        <f t="array" ref="B220" ca="1">_xlfn.XLOOKUP(Tabelle5[[#This Row],[ExperimentID]]&amp;Tabelle5[[#This Row],[NegotiationID]]&amp;Tabelle5[[#This Row],[MessageID]],ALL_IN_ONE[ExperimentID]&amp;ALL_IN_ONE[NegotiationID]&amp;ALL_IN_ONE[MessageID],ALL_IN_ONE[Gesamt_ID],,0)</f>
        <v>#VALUE!</v>
      </c>
      <c r="C220">
        <v>808</v>
      </c>
      <c r="D220" t="s">
        <v>1521</v>
      </c>
      <c r="E220">
        <v>33416</v>
      </c>
      <c r="F220">
        <v>793</v>
      </c>
      <c r="G220">
        <v>797</v>
      </c>
      <c r="H220" t="s">
        <v>31</v>
      </c>
      <c r="I220" t="str">
        <f t="array" ref="I220">IFERROR(_xlfn.XLOOKUP(Tabelle5[[#This Row],[NegotiationID]]&amp;"FinalAccept",Tabelle5[NegotiationID]&amp;Tabelle5[ActionType],Tabelle5[ActionType],,0),_xlfn.XLOOKUP(Tabelle5[[#This Row],[NegotiationID]]&amp;"FinalReject",Tabelle5[NegotiationID]&amp;Tabelle5[ActionType],Tabelle5[ActionType],,0))</f>
        <v>FinalAccept</v>
      </c>
      <c r="J220">
        <v>0.63639999999999997</v>
      </c>
      <c r="K220">
        <v>0.43640000000000001</v>
      </c>
      <c r="L220">
        <v>1.0728</v>
      </c>
      <c r="M220">
        <v>0.20000000000000001</v>
      </c>
      <c r="N220">
        <v>296</v>
      </c>
      <c r="O220">
        <v>4107</v>
      </c>
      <c r="P220">
        <v>15</v>
      </c>
      <c r="Q220" s="3" t="s">
        <v>1662</v>
      </c>
    </row>
    <row r="221" ht="15" customHeight="1">
      <c r="A221" t="e">
        <f t="shared" ca="1" si="508"/>
        <v>#VALUE!</v>
      </c>
      <c r="B221" t="e">
        <f t="array" ref="B221" ca="1">_xlfn.XLOOKUP(Tabelle5[[#This Row],[ExperimentID]]&amp;Tabelle5[[#This Row],[NegotiationID]]&amp;Tabelle5[[#This Row],[MessageID]],ALL_IN_ONE[ExperimentID]&amp;ALL_IN_ONE[NegotiationID]&amp;ALL_IN_ONE[MessageID],ALL_IN_ONE[Gesamt_ID],,0)</f>
        <v>#VALUE!</v>
      </c>
      <c r="C221">
        <v>808</v>
      </c>
      <c r="D221" t="s">
        <v>1521</v>
      </c>
      <c r="E221">
        <v>33513</v>
      </c>
      <c r="F221">
        <v>797</v>
      </c>
      <c r="G221">
        <v>793</v>
      </c>
      <c r="H221" t="s">
        <v>31</v>
      </c>
      <c r="I221" t="str">
        <f t="array" ref="I221">IFERROR(_xlfn.XLOOKUP(Tabelle5[[#This Row],[NegotiationID]]&amp;"FinalAccept",Tabelle5[NegotiationID]&amp;Tabelle5[ActionType],Tabelle5[ActionType],,0),_xlfn.XLOOKUP(Tabelle5[[#This Row],[NegotiationID]]&amp;"FinalReject",Tabelle5[NegotiationID]&amp;Tabelle5[ActionType],Tabelle5[ActionType],,0))</f>
        <v>FinalAccept</v>
      </c>
      <c r="J221">
        <v>0.51219999999999999</v>
      </c>
      <c r="K221">
        <v>0.31240000000000001</v>
      </c>
      <c r="L221">
        <v>0.8246</v>
      </c>
      <c r="M221">
        <v>0.19980000000000001</v>
      </c>
      <c r="N221">
        <v>161</v>
      </c>
      <c r="O221">
        <v>4107</v>
      </c>
      <c r="P221">
        <v>15</v>
      </c>
      <c r="Q221" s="3" t="s">
        <v>1663</v>
      </c>
    </row>
    <row r="222" ht="15" customHeight="1">
      <c r="A222" t="e">
        <f t="shared" ca="1" si="508"/>
        <v>#VALUE!</v>
      </c>
      <c r="B222" t="e">
        <f t="array" ref="B222" ca="1">_xlfn.XLOOKUP(Tabelle5[[#This Row],[ExperimentID]]&amp;Tabelle5[[#This Row],[NegotiationID]]&amp;Tabelle5[[#This Row],[MessageID]],ALL_IN_ONE[ExperimentID]&amp;ALL_IN_ONE[NegotiationID]&amp;ALL_IN_ONE[MessageID],ALL_IN_ONE[Gesamt_ID],,0)</f>
        <v>#VALUE!</v>
      </c>
      <c r="C222">
        <v>808</v>
      </c>
      <c r="D222" t="s">
        <v>1521</v>
      </c>
      <c r="E222">
        <v>33524</v>
      </c>
      <c r="F222">
        <v>793</v>
      </c>
      <c r="G222">
        <v>797</v>
      </c>
      <c r="H222" t="s">
        <v>31</v>
      </c>
      <c r="I222" t="str">
        <f t="array" ref="I222">IFERROR(_xlfn.XLOOKUP(Tabelle5[[#This Row],[NegotiationID]]&amp;"FinalAccept",Tabelle5[NegotiationID]&amp;Tabelle5[ActionType],Tabelle5[ActionType],,0),_xlfn.XLOOKUP(Tabelle5[[#This Row],[NegotiationID]]&amp;"FinalReject",Tabelle5[NegotiationID]&amp;Tabelle5[ActionType],Tabelle5[ActionType],,0))</f>
        <v>FinalAccept</v>
      </c>
      <c r="J222">
        <v>0.57899999999999996</v>
      </c>
      <c r="K222">
        <v>0.51000000000000001</v>
      </c>
      <c r="L222">
        <v>1.089</v>
      </c>
      <c r="M222">
        <v>0.069000000000000006</v>
      </c>
      <c r="N222">
        <v>308</v>
      </c>
      <c r="O222">
        <v>4107</v>
      </c>
      <c r="P222">
        <v>15</v>
      </c>
      <c r="Q222" s="3" t="s">
        <v>1664</v>
      </c>
    </row>
    <row r="223" ht="15" customHeight="1">
      <c r="A223" t="e">
        <f t="shared" ca="1" si="508"/>
        <v>#VALUE!</v>
      </c>
      <c r="B223" t="e">
        <f t="array" ref="B223" ca="1">_xlfn.XLOOKUP(Tabelle5[[#This Row],[ExperimentID]]&amp;Tabelle5[[#This Row],[NegotiationID]]&amp;Tabelle5[[#This Row],[MessageID]],ALL_IN_ONE[ExperimentID]&amp;ALL_IN_ONE[NegotiationID]&amp;ALL_IN_ONE[MessageID],ALL_IN_ONE[Gesamt_ID],,0)</f>
        <v>#VALUE!</v>
      </c>
      <c r="C223">
        <v>808</v>
      </c>
      <c r="D223" t="s">
        <v>1521</v>
      </c>
      <c r="E223">
        <v>33542</v>
      </c>
      <c r="F223">
        <v>797</v>
      </c>
      <c r="G223">
        <v>793</v>
      </c>
      <c r="H223" t="s">
        <v>20</v>
      </c>
      <c r="I223" t="str">
        <f t="array" ref="I223">IFERROR(_xlfn.XLOOKUP(Tabelle5[[#This Row],[NegotiationID]]&amp;"FinalAccept",Tabelle5[NegotiationID]&amp;Tabelle5[ActionType],Tabelle5[ActionType],,0),_xlfn.XLOOKUP(Tabelle5[[#This Row],[NegotiationID]]&amp;"FinalReject",Tabelle5[NegotiationID]&amp;Tabelle5[ActionType],Tabelle5[ActionType],,0))</f>
        <v>FinalAccept</v>
      </c>
      <c r="J223">
        <v>0.51000000000000001</v>
      </c>
      <c r="K223">
        <v>0.57899999999999996</v>
      </c>
      <c r="L223">
        <v>1.089</v>
      </c>
      <c r="M223">
        <v>0.069000000000000006</v>
      </c>
      <c r="N223">
        <v>169</v>
      </c>
      <c r="O223">
        <v>4107</v>
      </c>
      <c r="P223">
        <v>15</v>
      </c>
      <c r="Q223" s="3" t="s">
        <v>1665</v>
      </c>
    </row>
    <row r="224" ht="14.5" hidden="1">
      <c r="A224" t="e">
        <f t="shared" ca="1" si="508"/>
        <v>#VALUE!</v>
      </c>
      <c r="B224" t="e">
        <f t="array" ref="B224" ca="1">_xlfn.XLOOKUP(Tabelle5[[#This Row],[ExperimentID]]&amp;Tabelle5[[#This Row],[NegotiationID]]&amp;Tabelle5[[#This Row],[MessageID]],ALL_IN_ONE[ExperimentID]&amp;ALL_IN_ONE[NegotiationID]&amp;ALL_IN_ONE[MessageID],ALL_IN_ONE[Gesamt_ID],,0)</f>
        <v>#VALUE!</v>
      </c>
      <c r="C224">
        <v>838</v>
      </c>
      <c r="D224" t="s">
        <v>1521</v>
      </c>
      <c r="E224">
        <v>839</v>
      </c>
      <c r="H224" t="s">
        <v>6019</v>
      </c>
      <c r="I224" t="str">
        <f t="array" ref="I224">IFERROR(_xlfn.XLOOKUP(Tabelle5[[#This Row],[NegotiationID]]&amp;"FinalAccept",Tabelle5[NegotiationID]&amp;Tabelle5[ActionType],Tabelle5[ActionType],,0),_xlfn.XLOOKUP(Tabelle5[[#This Row],[NegotiationID]]&amp;"FinalReject",Tabelle5[NegotiationID]&amp;Tabelle5[ActionType],Tabelle5[ActionType],,0))</f>
        <v>FinalReject</v>
      </c>
      <c r="M224">
        <v>21</v>
      </c>
      <c r="O224">
        <v>2190</v>
      </c>
      <c r="P224">
        <v>15</v>
      </c>
      <c r="Q224" t="s">
        <v>6337</v>
      </c>
    </row>
    <row r="225" ht="15" customHeight="1">
      <c r="A225" t="e">
        <f t="shared" ca="1" si="508"/>
        <v>#VALUE!</v>
      </c>
      <c r="B225" t="e">
        <f t="array" ref="B225" ca="1">_xlfn.XLOOKUP(Tabelle5[[#This Row],[ExperimentID]]&amp;Tabelle5[[#This Row],[NegotiationID]]&amp;Tabelle5[[#This Row],[MessageID]],ALL_IN_ONE[ExperimentID]&amp;ALL_IN_ONE[NegotiationID]&amp;ALL_IN_ONE[MessageID],ALL_IN_ONE[Gesamt_ID],,0)</f>
        <v>#VALUE!</v>
      </c>
      <c r="C225">
        <v>838</v>
      </c>
      <c r="D225" t="s">
        <v>1521</v>
      </c>
      <c r="E225">
        <v>30062</v>
      </c>
      <c r="F225">
        <v>823</v>
      </c>
      <c r="G225">
        <v>827</v>
      </c>
      <c r="H225" t="s">
        <v>19</v>
      </c>
      <c r="I225" t="str">
        <f t="array" ref="I225">IFERROR(_xlfn.XLOOKUP(Tabelle5[[#This Row],[NegotiationID]]&amp;"FinalAccept",Tabelle5[NegotiationID]&amp;Tabelle5[ActionType],Tabelle5[ActionType],,0),_xlfn.XLOOKUP(Tabelle5[[#This Row],[NegotiationID]]&amp;"FinalReject",Tabelle5[NegotiationID]&amp;Tabelle5[ActionType],Tabelle5[ActionType],,0))</f>
        <v>FinalReject</v>
      </c>
      <c r="J225">
        <v>1</v>
      </c>
      <c r="K225">
        <v>0.86399999999999999</v>
      </c>
      <c r="L225">
        <v>1.8640000000000001</v>
      </c>
      <c r="M225">
        <v>0.13600000000000001</v>
      </c>
      <c r="N225">
        <v>184</v>
      </c>
      <c r="O225">
        <v>2190</v>
      </c>
      <c r="P225">
        <v>15</v>
      </c>
      <c r="Q225" s="3" t="s">
        <v>1666</v>
      </c>
    </row>
    <row r="226" ht="87" hidden="1">
      <c r="A226" t="e">
        <f t="shared" ca="1" si="508"/>
        <v>#VALUE!</v>
      </c>
      <c r="B226" t="e">
        <f t="array" ref="B226" ca="1">_xlfn.XLOOKUP(Tabelle5[[#This Row],[ExperimentID]]&amp;Tabelle5[[#This Row],[NegotiationID]]&amp;Tabelle5[[#This Row],[MessageID]],ALL_IN_ONE[ExperimentID]&amp;ALL_IN_ONE[NegotiationID]&amp;ALL_IN_ONE[MessageID],ALL_IN_ONE[Gesamt_ID],,0)</f>
        <v>#VALUE!</v>
      </c>
      <c r="C226">
        <v>838</v>
      </c>
      <c r="D226" t="s">
        <v>1521</v>
      </c>
      <c r="E226">
        <v>30988</v>
      </c>
      <c r="F226">
        <v>827</v>
      </c>
      <c r="G226">
        <v>823</v>
      </c>
      <c r="H226" t="s">
        <v>22</v>
      </c>
      <c r="I226" t="str">
        <f t="array" ref="I226">IFERROR(_xlfn.XLOOKUP(Tabelle5[[#This Row],[NegotiationID]]&amp;"FinalAccept",Tabelle5[NegotiationID]&amp;Tabelle5[ActionType],Tabelle5[ActionType],,0),_xlfn.XLOOKUP(Tabelle5[[#This Row],[NegotiationID]]&amp;"FinalReject",Tabelle5[NegotiationID]&amp;Tabelle5[ActionType],Tabelle5[ActionType],,0))</f>
        <v>FinalReject</v>
      </c>
      <c r="N226">
        <v>84</v>
      </c>
      <c r="O226">
        <v>2190</v>
      </c>
      <c r="P226">
        <v>15</v>
      </c>
      <c r="Q226" s="3" t="s">
        <v>6396</v>
      </c>
    </row>
    <row r="227" ht="101.5" hidden="1">
      <c r="A227" t="e">
        <f t="shared" ca="1" si="508"/>
        <v>#VALUE!</v>
      </c>
      <c r="B227" t="e">
        <f t="array" ref="B227" ca="1">_xlfn.XLOOKUP(Tabelle5[[#This Row],[ExperimentID]]&amp;Tabelle5[[#This Row],[NegotiationID]]&amp;Tabelle5[[#This Row],[MessageID]],ALL_IN_ONE[ExperimentID]&amp;ALL_IN_ONE[NegotiationID]&amp;ALL_IN_ONE[MessageID],ALL_IN_ONE[Gesamt_ID],,0)</f>
        <v>#VALUE!</v>
      </c>
      <c r="C227">
        <v>838</v>
      </c>
      <c r="D227" t="s">
        <v>1521</v>
      </c>
      <c r="E227">
        <v>31080</v>
      </c>
      <c r="F227">
        <v>823</v>
      </c>
      <c r="G227">
        <v>827</v>
      </c>
      <c r="H227" t="s">
        <v>24</v>
      </c>
      <c r="I227" t="str">
        <f t="array" ref="I227">IFERROR(_xlfn.XLOOKUP(Tabelle5[[#This Row],[NegotiationID]]&amp;"FinalAccept",Tabelle5[NegotiationID]&amp;Tabelle5[ActionType],Tabelle5[ActionType],,0),_xlfn.XLOOKUP(Tabelle5[[#This Row],[NegotiationID]]&amp;"FinalReject",Tabelle5[NegotiationID]&amp;Tabelle5[ActionType],Tabelle5[ActionType],,0))</f>
        <v>FinalReject</v>
      </c>
      <c r="N227">
        <v>63</v>
      </c>
      <c r="O227">
        <v>2190</v>
      </c>
      <c r="P227">
        <v>15</v>
      </c>
      <c r="Q227" s="3" t="s">
        <v>6397</v>
      </c>
    </row>
    <row r="228" ht="15" customHeight="1">
      <c r="A228" t="e">
        <f t="shared" ca="1" si="508"/>
        <v>#VALUE!</v>
      </c>
      <c r="B228" t="e">
        <f t="array" ref="B228" ca="1">_xlfn.XLOOKUP(Tabelle5[[#This Row],[ExperimentID]]&amp;Tabelle5[[#This Row],[NegotiationID]]&amp;Tabelle5[[#This Row],[MessageID]],ALL_IN_ONE[ExperimentID]&amp;ALL_IN_ONE[NegotiationID]&amp;ALL_IN_ONE[MessageID],ALL_IN_ONE[Gesamt_ID],,0)</f>
        <v>#VALUE!</v>
      </c>
      <c r="C228">
        <v>838</v>
      </c>
      <c r="D228" t="s">
        <v>1521</v>
      </c>
      <c r="E228">
        <v>33489</v>
      </c>
      <c r="F228">
        <v>827</v>
      </c>
      <c r="G228">
        <v>823</v>
      </c>
      <c r="H228" t="s">
        <v>31</v>
      </c>
      <c r="I228" t="str">
        <f t="array" ref="I228">IFERROR(_xlfn.XLOOKUP(Tabelle5[[#This Row],[NegotiationID]]&amp;"FinalAccept",Tabelle5[NegotiationID]&amp;Tabelle5[ActionType],Tabelle5[ActionType],,0),_xlfn.XLOOKUP(Tabelle5[[#This Row],[NegotiationID]]&amp;"FinalReject",Tabelle5[NegotiationID]&amp;Tabelle5[ActionType],Tabelle5[ActionType],,0))</f>
        <v>FinalReject</v>
      </c>
      <c r="J228">
        <v>1</v>
      </c>
      <c r="K228">
        <v>0.69220000000000004</v>
      </c>
      <c r="L228">
        <v>1.6921999999999999</v>
      </c>
      <c r="M228">
        <v>0.30780000000000002</v>
      </c>
      <c r="N228">
        <v>86</v>
      </c>
      <c r="O228">
        <v>2190</v>
      </c>
      <c r="P228">
        <v>15</v>
      </c>
      <c r="Q228" s="3" t="s">
        <v>1667</v>
      </c>
    </row>
    <row r="229" ht="15" customHeight="1">
      <c r="A229" t="e">
        <f t="shared" ca="1" si="508"/>
        <v>#VALUE!</v>
      </c>
      <c r="B229" t="e">
        <f t="array" ref="B229" ca="1">_xlfn.XLOOKUP(Tabelle5[[#This Row],[ExperimentID]]&amp;Tabelle5[[#This Row],[NegotiationID]]&amp;Tabelle5[[#This Row],[MessageID]],ALL_IN_ONE[ExperimentID]&amp;ALL_IN_ONE[NegotiationID]&amp;ALL_IN_ONE[MessageID],ALL_IN_ONE[Gesamt_ID],,0)</f>
        <v>#VALUE!</v>
      </c>
      <c r="C229">
        <v>838</v>
      </c>
      <c r="D229" t="s">
        <v>1521</v>
      </c>
      <c r="E229">
        <v>33589</v>
      </c>
      <c r="F229">
        <v>823</v>
      </c>
      <c r="G229">
        <v>827</v>
      </c>
      <c r="H229" t="s">
        <v>31</v>
      </c>
      <c r="I229" t="str">
        <f t="array" ref="I229">IFERROR(_xlfn.XLOOKUP(Tabelle5[[#This Row],[NegotiationID]]&amp;"FinalAccept",Tabelle5[NegotiationID]&amp;Tabelle5[ActionType],Tabelle5[ActionType],,0),_xlfn.XLOOKUP(Tabelle5[[#This Row],[NegotiationID]]&amp;"FinalReject",Tabelle5[NegotiationID]&amp;Tabelle5[ActionType],Tabelle5[ActionType],,0))</f>
        <v>FinalReject</v>
      </c>
      <c r="J229">
        <v>0.70420000000000005</v>
      </c>
      <c r="K229">
        <v>0.30399999999999999</v>
      </c>
      <c r="L229">
        <v>1.0082</v>
      </c>
      <c r="M229">
        <v>0.4002</v>
      </c>
      <c r="N229">
        <v>448</v>
      </c>
      <c r="O229">
        <v>2190</v>
      </c>
      <c r="P229">
        <v>15</v>
      </c>
      <c r="Q229" s="3" t="s">
        <v>1668</v>
      </c>
    </row>
    <row r="230" ht="15" customHeight="1">
      <c r="A230" t="e">
        <f t="shared" ca="1" si="508"/>
        <v>#VALUE!</v>
      </c>
      <c r="B230" t="e">
        <f t="array" ref="B230" ca="1">_xlfn.XLOOKUP(Tabelle5[[#This Row],[ExperimentID]]&amp;Tabelle5[[#This Row],[NegotiationID]]&amp;Tabelle5[[#This Row],[MessageID]],ALL_IN_ONE[ExperimentID]&amp;ALL_IN_ONE[NegotiationID]&amp;ALL_IN_ONE[MessageID],ALL_IN_ONE[Gesamt_ID],,0)</f>
        <v>#VALUE!</v>
      </c>
      <c r="C230">
        <v>838</v>
      </c>
      <c r="D230" t="s">
        <v>1521</v>
      </c>
      <c r="E230">
        <v>33976</v>
      </c>
      <c r="F230">
        <v>827</v>
      </c>
      <c r="G230">
        <v>823</v>
      </c>
      <c r="H230" t="s">
        <v>31</v>
      </c>
      <c r="I230" t="str">
        <f t="array" ref="I230">IFERROR(_xlfn.XLOOKUP(Tabelle5[[#This Row],[NegotiationID]]&amp;"FinalAccept",Tabelle5[NegotiationID]&amp;Tabelle5[ActionType],Tabelle5[ActionType],,0),_xlfn.XLOOKUP(Tabelle5[[#This Row],[NegotiationID]]&amp;"FinalReject",Tabelle5[NegotiationID]&amp;Tabelle5[ActionType],Tabelle5[ActionType],,0))</f>
        <v>FinalReject</v>
      </c>
      <c r="J230">
        <v>0.66400000000000003</v>
      </c>
      <c r="K230">
        <v>0.47099999999999997</v>
      </c>
      <c r="L230">
        <v>1.135</v>
      </c>
      <c r="M230">
        <v>0.193</v>
      </c>
      <c r="N230">
        <v>64</v>
      </c>
      <c r="O230">
        <v>2190</v>
      </c>
      <c r="P230">
        <v>15</v>
      </c>
      <c r="Q230" s="3" t="s">
        <v>1669</v>
      </c>
    </row>
    <row r="231" ht="15" customHeight="1">
      <c r="A231" t="e">
        <f t="shared" ca="1" si="508"/>
        <v>#VALUE!</v>
      </c>
      <c r="B231" t="e">
        <f t="array" ref="B231" ca="1">_xlfn.XLOOKUP(Tabelle5[[#This Row],[ExperimentID]]&amp;Tabelle5[[#This Row],[NegotiationID]]&amp;Tabelle5[[#This Row],[MessageID]],ALL_IN_ONE[ExperimentID]&amp;ALL_IN_ONE[NegotiationID]&amp;ALL_IN_ONE[MessageID],ALL_IN_ONE[Gesamt_ID],,0)</f>
        <v>#VALUE!</v>
      </c>
      <c r="C231">
        <v>838</v>
      </c>
      <c r="D231" t="s">
        <v>1521</v>
      </c>
      <c r="E231">
        <v>34004</v>
      </c>
      <c r="F231">
        <v>823</v>
      </c>
      <c r="G231">
        <v>827</v>
      </c>
      <c r="H231" t="s">
        <v>31</v>
      </c>
      <c r="I231" t="str">
        <f t="array" ref="I231">IFERROR(_xlfn.XLOOKUP(Tabelle5[[#This Row],[NegotiationID]]&amp;"FinalAccept",Tabelle5[NegotiationID]&amp;Tabelle5[ActionType],Tabelle5[ActionType],,0),_xlfn.XLOOKUP(Tabelle5[[#This Row],[NegotiationID]]&amp;"FinalReject",Tabelle5[NegotiationID]&amp;Tabelle5[ActionType],Tabelle5[ActionType],,0))</f>
        <v>FinalReject</v>
      </c>
      <c r="J231">
        <v>0.65100000000000002</v>
      </c>
      <c r="K231">
        <v>0.48399999999999999</v>
      </c>
      <c r="L231">
        <v>1.135</v>
      </c>
      <c r="M231">
        <v>0.16700000000000001</v>
      </c>
      <c r="N231">
        <v>271</v>
      </c>
      <c r="O231">
        <v>2190</v>
      </c>
      <c r="P231">
        <v>15</v>
      </c>
      <c r="Q231" s="3" t="s">
        <v>1670</v>
      </c>
    </row>
    <row r="232" ht="15" customHeight="1">
      <c r="A232" t="e">
        <f t="shared" ca="1" si="508"/>
        <v>#VALUE!</v>
      </c>
      <c r="B232" t="e">
        <f t="array" ref="B232" ca="1">_xlfn.XLOOKUP(Tabelle5[[#This Row],[ExperimentID]]&amp;Tabelle5[[#This Row],[NegotiationID]]&amp;Tabelle5[[#This Row],[MessageID]],ALL_IN_ONE[ExperimentID]&amp;ALL_IN_ONE[NegotiationID]&amp;ALL_IN_ONE[MessageID],ALL_IN_ONE[Gesamt_ID],,0)</f>
        <v>#VALUE!</v>
      </c>
      <c r="C232">
        <v>838</v>
      </c>
      <c r="D232" t="s">
        <v>1521</v>
      </c>
      <c r="E232">
        <v>34009</v>
      </c>
      <c r="F232">
        <v>827</v>
      </c>
      <c r="G232">
        <v>823</v>
      </c>
      <c r="H232" t="s">
        <v>31</v>
      </c>
      <c r="I232" t="str">
        <f t="array" ref="I232">IFERROR(_xlfn.XLOOKUP(Tabelle5[[#This Row],[NegotiationID]]&amp;"FinalAccept",Tabelle5[NegotiationID]&amp;Tabelle5[ActionType],Tabelle5[ActionType],,0),_xlfn.XLOOKUP(Tabelle5[[#This Row],[NegotiationID]]&amp;"FinalReject",Tabelle5[NegotiationID]&amp;Tabelle5[ActionType],Tabelle5[ActionType],,0))</f>
        <v>FinalReject</v>
      </c>
      <c r="J232">
        <v>0.53259999999999996</v>
      </c>
      <c r="K232">
        <v>0.50700000000000001</v>
      </c>
      <c r="L232">
        <v>1.0396000000000001</v>
      </c>
      <c r="M232">
        <v>0.025600000000000001</v>
      </c>
      <c r="N232">
        <v>88</v>
      </c>
      <c r="O232">
        <v>2190</v>
      </c>
      <c r="P232">
        <v>15</v>
      </c>
      <c r="Q232" s="3" t="s">
        <v>1671</v>
      </c>
    </row>
    <row r="233" ht="15" customHeight="1">
      <c r="A233" t="e">
        <f t="shared" ca="1" si="508"/>
        <v>#VALUE!</v>
      </c>
      <c r="B233" t="e">
        <f t="array" ref="B233" ca="1">_xlfn.XLOOKUP(Tabelle5[[#This Row],[ExperimentID]]&amp;Tabelle5[[#This Row],[NegotiationID]]&amp;Tabelle5[[#This Row],[MessageID]],ALL_IN_ONE[ExperimentID]&amp;ALL_IN_ONE[NegotiationID]&amp;ALL_IN_ONE[MessageID],ALL_IN_ONE[Gesamt_ID],,0)</f>
        <v>#VALUE!</v>
      </c>
      <c r="C233">
        <v>838</v>
      </c>
      <c r="D233" t="s">
        <v>1521</v>
      </c>
      <c r="E233">
        <v>34024</v>
      </c>
      <c r="F233">
        <v>823</v>
      </c>
      <c r="G233">
        <v>827</v>
      </c>
      <c r="H233" t="s">
        <v>31</v>
      </c>
      <c r="I233" t="str">
        <f t="array" ref="I233">IFERROR(_xlfn.XLOOKUP(Tabelle5[[#This Row],[NegotiationID]]&amp;"FinalAccept",Tabelle5[NegotiationID]&amp;Tabelle5[ActionType],Tabelle5[ActionType],,0),_xlfn.XLOOKUP(Tabelle5[[#This Row],[NegotiationID]]&amp;"FinalReject",Tabelle5[NegotiationID]&amp;Tabelle5[ActionType],Tabelle5[ActionType],,0))</f>
        <v>FinalReject</v>
      </c>
      <c r="J233">
        <v>0.57820000000000005</v>
      </c>
      <c r="K233">
        <v>0.19259999999999999</v>
      </c>
      <c r="L233">
        <v>0.77080000000000004</v>
      </c>
      <c r="M233">
        <v>0.3856</v>
      </c>
      <c r="N233">
        <v>284</v>
      </c>
      <c r="O233">
        <v>2190</v>
      </c>
      <c r="P233">
        <v>15</v>
      </c>
      <c r="Q233" s="3" t="s">
        <v>1672</v>
      </c>
    </row>
    <row r="234" ht="15" customHeight="1">
      <c r="A234" t="e">
        <f t="shared" ca="1" si="508"/>
        <v>#VALUE!</v>
      </c>
      <c r="B234" t="e">
        <f t="array" ref="B234" ca="1">_xlfn.XLOOKUP(Tabelle5[[#This Row],[ExperimentID]]&amp;Tabelle5[[#This Row],[NegotiationID]]&amp;Tabelle5[[#This Row],[MessageID]],ALL_IN_ONE[ExperimentID]&amp;ALL_IN_ONE[NegotiationID]&amp;ALL_IN_ONE[MessageID],ALL_IN_ONE[Gesamt_ID],,0)</f>
        <v>#VALUE!</v>
      </c>
      <c r="C234">
        <v>838</v>
      </c>
      <c r="D234" t="s">
        <v>1521</v>
      </c>
      <c r="E234">
        <v>34076</v>
      </c>
      <c r="F234">
        <v>827</v>
      </c>
      <c r="G234">
        <v>823</v>
      </c>
      <c r="H234" t="s">
        <v>31</v>
      </c>
      <c r="I234" t="str">
        <f t="array" ref="I234">IFERROR(_xlfn.XLOOKUP(Tabelle5[[#This Row],[NegotiationID]]&amp;"FinalAccept",Tabelle5[NegotiationID]&amp;Tabelle5[ActionType],Tabelle5[ActionType],,0),_xlfn.XLOOKUP(Tabelle5[[#This Row],[NegotiationID]]&amp;"FinalReject",Tabelle5[NegotiationID]&amp;Tabelle5[ActionType],Tabelle5[ActionType],,0))</f>
        <v>FinalReject</v>
      </c>
      <c r="J234">
        <v>0.53259999999999996</v>
      </c>
      <c r="K234">
        <v>0.50700000000000001</v>
      </c>
      <c r="L234">
        <v>1.0396000000000001</v>
      </c>
      <c r="M234">
        <v>0.025600000000000001</v>
      </c>
      <c r="N234">
        <v>66</v>
      </c>
      <c r="O234">
        <v>2190</v>
      </c>
      <c r="P234">
        <v>15</v>
      </c>
      <c r="Q234" s="3" t="s">
        <v>1673</v>
      </c>
    </row>
    <row r="235" ht="15" customHeight="1">
      <c r="A235" t="e">
        <f t="shared" ca="1" si="508"/>
        <v>#VALUE!</v>
      </c>
      <c r="B235" t="e">
        <f t="array" ref="B235" ca="1">_xlfn.XLOOKUP(Tabelle5[[#This Row],[ExperimentID]]&amp;Tabelle5[[#This Row],[NegotiationID]]&amp;Tabelle5[[#This Row],[MessageID]],ALL_IN_ONE[ExperimentID]&amp;ALL_IN_ONE[NegotiationID]&amp;ALL_IN_ONE[MessageID],ALL_IN_ONE[Gesamt_ID],,0)</f>
        <v>#VALUE!</v>
      </c>
      <c r="C235">
        <v>838</v>
      </c>
      <c r="D235" t="s">
        <v>1521</v>
      </c>
      <c r="E235">
        <v>34134</v>
      </c>
      <c r="F235">
        <v>823</v>
      </c>
      <c r="G235">
        <v>827</v>
      </c>
      <c r="H235" t="s">
        <v>31</v>
      </c>
      <c r="I235" t="str">
        <f t="array" ref="I235">IFERROR(_xlfn.XLOOKUP(Tabelle5[[#This Row],[NegotiationID]]&amp;"FinalAccept",Tabelle5[NegotiationID]&amp;Tabelle5[ActionType],Tabelle5[ActionType],,0),_xlfn.XLOOKUP(Tabelle5[[#This Row],[NegotiationID]]&amp;"FinalReject",Tabelle5[NegotiationID]&amp;Tabelle5[ActionType],Tabelle5[ActionType],,0))</f>
        <v>FinalReject</v>
      </c>
      <c r="J235">
        <v>0.56020000000000003</v>
      </c>
      <c r="K235">
        <v>0.35260000000000002</v>
      </c>
      <c r="L235">
        <v>0.91279999999999994</v>
      </c>
      <c r="M235">
        <v>0.20760000000000001</v>
      </c>
      <c r="N235">
        <v>310</v>
      </c>
      <c r="O235">
        <v>2190</v>
      </c>
      <c r="P235">
        <v>15</v>
      </c>
      <c r="Q235" s="3" t="s">
        <v>1674</v>
      </c>
    </row>
    <row r="236" ht="15" customHeight="1">
      <c r="A236" t="e">
        <f t="shared" ca="1" si="508"/>
        <v>#VALUE!</v>
      </c>
      <c r="B236" t="e">
        <f t="array" ref="B236" ca="1">_xlfn.XLOOKUP(Tabelle5[[#This Row],[ExperimentID]]&amp;Tabelle5[[#This Row],[NegotiationID]]&amp;Tabelle5[[#This Row],[MessageID]],ALL_IN_ONE[ExperimentID]&amp;ALL_IN_ONE[NegotiationID]&amp;ALL_IN_ONE[MessageID],ALL_IN_ONE[Gesamt_ID],,0)</f>
        <v>#VALUE!</v>
      </c>
      <c r="C236">
        <v>838</v>
      </c>
      <c r="D236" t="s">
        <v>1521</v>
      </c>
      <c r="E236">
        <v>34188</v>
      </c>
      <c r="F236">
        <v>827</v>
      </c>
      <c r="G236">
        <v>823</v>
      </c>
      <c r="H236" t="s">
        <v>31</v>
      </c>
      <c r="I236" t="str">
        <f t="array" ref="I236">IFERROR(_xlfn.XLOOKUP(Tabelle5[[#This Row],[NegotiationID]]&amp;"FinalAccept",Tabelle5[NegotiationID]&amp;Tabelle5[ActionType],Tabelle5[ActionType],,0),_xlfn.XLOOKUP(Tabelle5[[#This Row],[NegotiationID]]&amp;"FinalReject",Tabelle5[NegotiationID]&amp;Tabelle5[ActionType],Tabelle5[ActionType],,0))</f>
        <v>FinalReject</v>
      </c>
      <c r="J236">
        <v>0.55259999999999998</v>
      </c>
      <c r="K236">
        <v>0.36020000000000002</v>
      </c>
      <c r="L236">
        <v>0.91279999999999994</v>
      </c>
      <c r="M236">
        <v>0.19239999999999999</v>
      </c>
      <c r="N236">
        <v>57</v>
      </c>
      <c r="O236">
        <v>2190</v>
      </c>
      <c r="P236">
        <v>15</v>
      </c>
      <c r="Q236" s="3" t="s">
        <v>1675</v>
      </c>
    </row>
    <row r="237" ht="15" customHeight="1">
      <c r="A237" t="e">
        <f t="shared" ca="1" si="508"/>
        <v>#VALUE!</v>
      </c>
      <c r="B237" t="e">
        <f t="array" ref="B237" ca="1">_xlfn.XLOOKUP(Tabelle5[[#This Row],[ExperimentID]]&amp;Tabelle5[[#This Row],[NegotiationID]]&amp;Tabelle5[[#This Row],[MessageID]],ALL_IN_ONE[ExperimentID]&amp;ALL_IN_ONE[NegotiationID]&amp;ALL_IN_ONE[MessageID],ALL_IN_ONE[Gesamt_ID],,0)</f>
        <v>#VALUE!</v>
      </c>
      <c r="C237">
        <v>838</v>
      </c>
      <c r="D237" t="s">
        <v>1521</v>
      </c>
      <c r="E237">
        <v>34208</v>
      </c>
      <c r="F237">
        <v>823</v>
      </c>
      <c r="G237">
        <v>827</v>
      </c>
      <c r="H237" t="s">
        <v>31</v>
      </c>
      <c r="I237" t="str">
        <f t="array" ref="I237">IFERROR(_xlfn.XLOOKUP(Tabelle5[[#This Row],[NegotiationID]]&amp;"FinalAccept",Tabelle5[NegotiationID]&amp;Tabelle5[ActionType],Tabelle5[ActionType],,0),_xlfn.XLOOKUP(Tabelle5[[#This Row],[NegotiationID]]&amp;"FinalReject",Tabelle5[NegotiationID]&amp;Tabelle5[ActionType],Tabelle5[ActionType],,0))</f>
        <v>FinalReject</v>
      </c>
      <c r="J237">
        <v>0.54620000000000002</v>
      </c>
      <c r="K237">
        <v>0.3266</v>
      </c>
      <c r="L237">
        <v>0.87280000000000002</v>
      </c>
      <c r="M237">
        <v>0.21959999999999999</v>
      </c>
      <c r="N237">
        <v>127</v>
      </c>
      <c r="O237">
        <v>2190</v>
      </c>
      <c r="P237">
        <v>15</v>
      </c>
      <c r="Q237" s="3" t="s">
        <v>1676</v>
      </c>
    </row>
    <row r="238" ht="15" customHeight="1">
      <c r="A238" t="e">
        <f t="shared" ca="1" si="508"/>
        <v>#VALUE!</v>
      </c>
      <c r="B238" t="e">
        <f t="array" ref="B238" ca="1">_xlfn.XLOOKUP(Tabelle5[[#This Row],[ExperimentID]]&amp;Tabelle5[[#This Row],[NegotiationID]]&amp;Tabelle5[[#This Row],[MessageID]],ALL_IN_ONE[ExperimentID]&amp;ALL_IN_ONE[NegotiationID]&amp;ALL_IN_ONE[MessageID],ALL_IN_ONE[Gesamt_ID],,0)</f>
        <v>#VALUE!</v>
      </c>
      <c r="C238">
        <v>838</v>
      </c>
      <c r="D238" t="s">
        <v>1521</v>
      </c>
      <c r="E238">
        <v>34217</v>
      </c>
      <c r="F238">
        <v>827</v>
      </c>
      <c r="G238">
        <v>823</v>
      </c>
      <c r="H238" t="s">
        <v>40</v>
      </c>
      <c r="I238" t="str">
        <f t="array" ref="I238">IFERROR(_xlfn.XLOOKUP(Tabelle5[[#This Row],[NegotiationID]]&amp;"FinalAccept",Tabelle5[NegotiationID]&amp;Tabelle5[ActionType],Tabelle5[ActionType],,0),_xlfn.XLOOKUP(Tabelle5[[#This Row],[NegotiationID]]&amp;"FinalReject",Tabelle5[NegotiationID]&amp;Tabelle5[ActionType],Tabelle5[ActionType],,0))</f>
        <v>FinalReject</v>
      </c>
      <c r="J238">
        <v>0.3266</v>
      </c>
      <c r="K238">
        <v>0.54620000000000002</v>
      </c>
      <c r="L238">
        <v>0.87280000000000002</v>
      </c>
      <c r="M238">
        <v>0.21959999999999999</v>
      </c>
      <c r="N238">
        <v>37</v>
      </c>
      <c r="O238">
        <v>2190</v>
      </c>
      <c r="P238">
        <v>15</v>
      </c>
      <c r="Q238" s="3" t="s">
        <v>1677</v>
      </c>
    </row>
    <row r="239" ht="14.5" hidden="1">
      <c r="A239" t="e">
        <f t="shared" ca="1" si="508"/>
        <v>#VALUE!</v>
      </c>
      <c r="B239" t="e">
        <f t="array" ref="B239" ca="1">_xlfn.XLOOKUP(Tabelle5[[#This Row],[ExperimentID]]&amp;Tabelle5[[#This Row],[NegotiationID]]&amp;Tabelle5[[#This Row],[MessageID]],ALL_IN_ONE[ExperimentID]&amp;ALL_IN_ONE[NegotiationID]&amp;ALL_IN_ONE[MessageID],ALL_IN_ONE[Gesamt_ID],,0)</f>
        <v>#VALUE!</v>
      </c>
      <c r="C239">
        <v>868</v>
      </c>
      <c r="D239" t="s">
        <v>1521</v>
      </c>
      <c r="E239">
        <v>869</v>
      </c>
      <c r="H239" t="s">
        <v>6019</v>
      </c>
      <c r="I239" t="str">
        <f t="array" ref="I239">IFERROR(_xlfn.XLOOKUP(Tabelle5[[#This Row],[NegotiationID]]&amp;"FinalAccept",Tabelle5[NegotiationID]&amp;Tabelle5[ActionType],Tabelle5[ActionType],,0),_xlfn.XLOOKUP(Tabelle5[[#This Row],[NegotiationID]]&amp;"FinalReject",Tabelle5[NegotiationID]&amp;Tabelle5[ActionType],Tabelle5[ActionType],,0))</f>
        <v>FinalAccept</v>
      </c>
      <c r="M239">
        <v>21</v>
      </c>
      <c r="O239">
        <v>7757</v>
      </c>
      <c r="P239">
        <v>15</v>
      </c>
      <c r="Q239" t="s">
        <v>6337</v>
      </c>
    </row>
    <row r="240" ht="15" customHeight="1">
      <c r="A240" t="e">
        <f t="shared" ca="1" si="508"/>
        <v>#VALUE!</v>
      </c>
      <c r="B240" t="e">
        <f t="array" ref="B240" ca="1">_xlfn.XLOOKUP(Tabelle5[[#This Row],[ExperimentID]]&amp;Tabelle5[[#This Row],[NegotiationID]]&amp;Tabelle5[[#This Row],[MessageID]],ALL_IN_ONE[ExperimentID]&amp;ALL_IN_ONE[NegotiationID]&amp;ALL_IN_ONE[MessageID],ALL_IN_ONE[Gesamt_ID],,0)</f>
        <v>#VALUE!</v>
      </c>
      <c r="C240">
        <v>868</v>
      </c>
      <c r="D240" t="s">
        <v>1521</v>
      </c>
      <c r="E240">
        <v>30295</v>
      </c>
      <c r="F240">
        <v>853</v>
      </c>
      <c r="G240">
        <v>857</v>
      </c>
      <c r="H240" t="s">
        <v>19</v>
      </c>
      <c r="I240" t="str">
        <f t="array" ref="I240">IFERROR(_xlfn.XLOOKUP(Tabelle5[[#This Row],[NegotiationID]]&amp;"FinalAccept",Tabelle5[NegotiationID]&amp;Tabelle5[ActionType],Tabelle5[ActionType],,0),_xlfn.XLOOKUP(Tabelle5[[#This Row],[NegotiationID]]&amp;"FinalReject",Tabelle5[NegotiationID]&amp;Tabelle5[ActionType],Tabelle5[ActionType],,0))</f>
        <v>FinalAccept</v>
      </c>
      <c r="J240">
        <v>0.89019999999999999</v>
      </c>
      <c r="K240">
        <v>0.70399999999999996</v>
      </c>
      <c r="L240">
        <v>1.5942000000000001</v>
      </c>
      <c r="M240">
        <v>0.1862</v>
      </c>
      <c r="N240">
        <v>244</v>
      </c>
      <c r="O240">
        <v>7757</v>
      </c>
      <c r="P240">
        <v>15</v>
      </c>
      <c r="Q240" s="3" t="s">
        <v>1678</v>
      </c>
    </row>
    <row r="241" ht="15" customHeight="1">
      <c r="A241" t="e">
        <f t="shared" ca="1" si="508"/>
        <v>#VALUE!</v>
      </c>
      <c r="B241" t="e">
        <f t="array" ref="B241" ca="1">_xlfn.XLOOKUP(Tabelle5[[#This Row],[ExperimentID]]&amp;Tabelle5[[#This Row],[NegotiationID]]&amp;Tabelle5[[#This Row],[MessageID]],ALL_IN_ONE[ExperimentID]&amp;ALL_IN_ONE[NegotiationID]&amp;ALL_IN_ONE[MessageID],ALL_IN_ONE[Gesamt_ID],,0)</f>
        <v>#VALUE!</v>
      </c>
      <c r="C241">
        <v>868</v>
      </c>
      <c r="D241" t="s">
        <v>1521</v>
      </c>
      <c r="E241">
        <v>31063</v>
      </c>
      <c r="F241">
        <v>857</v>
      </c>
      <c r="G241">
        <v>853</v>
      </c>
      <c r="H241" t="s">
        <v>31</v>
      </c>
      <c r="I241" t="str">
        <f t="array" ref="I241">IFERROR(_xlfn.XLOOKUP(Tabelle5[[#This Row],[NegotiationID]]&amp;"FinalAccept",Tabelle5[NegotiationID]&amp;Tabelle5[ActionType],Tabelle5[ActionType],,0),_xlfn.XLOOKUP(Tabelle5[[#This Row],[NegotiationID]]&amp;"FinalReject",Tabelle5[NegotiationID]&amp;Tabelle5[ActionType],Tabelle5[ActionType],,0))</f>
        <v>FinalAccept</v>
      </c>
      <c r="J241">
        <v>0.89759999999999995</v>
      </c>
      <c r="K241">
        <v>0.073200000000000001</v>
      </c>
      <c r="L241">
        <v>0.9708</v>
      </c>
      <c r="M241">
        <v>0.82440000000000002</v>
      </c>
      <c r="N241">
        <v>459</v>
      </c>
      <c r="O241">
        <v>7757</v>
      </c>
      <c r="P241">
        <v>15</v>
      </c>
      <c r="Q241" s="3" t="s">
        <v>1679</v>
      </c>
    </row>
    <row r="242" ht="15" customHeight="1">
      <c r="A242" t="e">
        <f t="shared" ca="1" si="508"/>
        <v>#VALUE!</v>
      </c>
      <c r="B242" t="e">
        <f t="array" ref="B242" ca="1">_xlfn.XLOOKUP(Tabelle5[[#This Row],[ExperimentID]]&amp;Tabelle5[[#This Row],[NegotiationID]]&amp;Tabelle5[[#This Row],[MessageID]],ALL_IN_ONE[ExperimentID]&amp;ALL_IN_ONE[NegotiationID]&amp;ALL_IN_ONE[MessageID],ALL_IN_ONE[Gesamt_ID],,0)</f>
        <v>#VALUE!</v>
      </c>
      <c r="C242">
        <v>868</v>
      </c>
      <c r="D242" t="s">
        <v>1521</v>
      </c>
      <c r="E242">
        <v>31138</v>
      </c>
      <c r="F242">
        <v>853</v>
      </c>
      <c r="G242">
        <v>857</v>
      </c>
      <c r="H242" t="s">
        <v>31</v>
      </c>
      <c r="I242" t="str">
        <f t="array" ref="I242">IFERROR(_xlfn.XLOOKUP(Tabelle5[[#This Row],[NegotiationID]]&amp;"FinalAccept",Tabelle5[NegotiationID]&amp;Tabelle5[ActionType],Tabelle5[ActionType],,0),_xlfn.XLOOKUP(Tabelle5[[#This Row],[NegotiationID]]&amp;"FinalReject",Tabelle5[NegotiationID]&amp;Tabelle5[ActionType],Tabelle5[ActionType],,0))</f>
        <v>FinalAccept</v>
      </c>
      <c r="J242">
        <v>0.92800000000000005</v>
      </c>
      <c r="K242">
        <v>0.40000000000000002</v>
      </c>
      <c r="L242">
        <v>1.3280000000000001</v>
      </c>
      <c r="M242">
        <v>0.52800000000000002</v>
      </c>
      <c r="N242">
        <v>429</v>
      </c>
      <c r="O242">
        <v>7757</v>
      </c>
      <c r="P242">
        <v>15</v>
      </c>
      <c r="Q242" s="3" t="s">
        <v>1680</v>
      </c>
    </row>
    <row r="243" ht="15" customHeight="1">
      <c r="A243" t="e">
        <f t="shared" ca="1" si="508"/>
        <v>#VALUE!</v>
      </c>
      <c r="B243" t="e">
        <f t="array" ref="B243" ca="1">_xlfn.XLOOKUP(Tabelle5[[#This Row],[ExperimentID]]&amp;Tabelle5[[#This Row],[NegotiationID]]&amp;Tabelle5[[#This Row],[MessageID]],ALL_IN_ONE[ExperimentID]&amp;ALL_IN_ONE[NegotiationID]&amp;ALL_IN_ONE[MessageID],ALL_IN_ONE[Gesamt_ID],,0)</f>
        <v>#VALUE!</v>
      </c>
      <c r="C243">
        <v>868</v>
      </c>
      <c r="D243" t="s">
        <v>1521</v>
      </c>
      <c r="E243">
        <v>31148</v>
      </c>
      <c r="F243">
        <v>857</v>
      </c>
      <c r="G243">
        <v>853</v>
      </c>
      <c r="H243" t="s">
        <v>31</v>
      </c>
      <c r="I243" t="str">
        <f t="array" ref="I243">IFERROR(_xlfn.XLOOKUP(Tabelle5[[#This Row],[NegotiationID]]&amp;"FinalAccept",Tabelle5[NegotiationID]&amp;Tabelle5[ActionType],Tabelle5[ActionType],,0),_xlfn.XLOOKUP(Tabelle5[[#This Row],[NegotiationID]]&amp;"FinalReject",Tabelle5[NegotiationID]&amp;Tabelle5[ActionType],Tabelle5[ActionType],,0))</f>
        <v>FinalAccept</v>
      </c>
      <c r="J243">
        <v>0.6946</v>
      </c>
      <c r="K243">
        <v>0.56279999999999997</v>
      </c>
      <c r="L243">
        <v>1.2574000000000001</v>
      </c>
      <c r="M243">
        <v>0.1318</v>
      </c>
      <c r="N243">
        <v>486</v>
      </c>
      <c r="O243">
        <v>7757</v>
      </c>
      <c r="P243">
        <v>15</v>
      </c>
      <c r="Q243" s="3" t="s">
        <v>1681</v>
      </c>
    </row>
    <row r="244" ht="15" customHeight="1">
      <c r="A244" t="e">
        <f t="shared" ca="1" si="508"/>
        <v>#VALUE!</v>
      </c>
      <c r="B244" t="e">
        <f t="array" ref="B244" ca="1">_xlfn.XLOOKUP(Tabelle5[[#This Row],[ExperimentID]]&amp;Tabelle5[[#This Row],[NegotiationID]]&amp;Tabelle5[[#This Row],[MessageID]],ALL_IN_ONE[ExperimentID]&amp;ALL_IN_ONE[NegotiationID]&amp;ALL_IN_ONE[MessageID],ALL_IN_ONE[Gesamt_ID],,0)</f>
        <v>#VALUE!</v>
      </c>
      <c r="C244">
        <v>868</v>
      </c>
      <c r="D244" t="s">
        <v>1521</v>
      </c>
      <c r="E244">
        <v>31423</v>
      </c>
      <c r="F244">
        <v>853</v>
      </c>
      <c r="G244">
        <v>857</v>
      </c>
      <c r="H244" t="s">
        <v>31</v>
      </c>
      <c r="I244" t="str">
        <f t="array" ref="I244">IFERROR(_xlfn.XLOOKUP(Tabelle5[[#This Row],[NegotiationID]]&amp;"FinalAccept",Tabelle5[NegotiationID]&amp;Tabelle5[ActionType],Tabelle5[ActionType],,0),_xlfn.XLOOKUP(Tabelle5[[#This Row],[NegotiationID]]&amp;"FinalReject",Tabelle5[NegotiationID]&amp;Tabelle5[ActionType],Tabelle5[ActionType],,0))</f>
        <v>FinalAccept</v>
      </c>
      <c r="J244">
        <v>0.63219999999999998</v>
      </c>
      <c r="K244">
        <v>0.33000000000000002</v>
      </c>
      <c r="L244">
        <v>0.96220000000000006</v>
      </c>
      <c r="M244">
        <v>0.30220000000000002</v>
      </c>
      <c r="N244">
        <v>622</v>
      </c>
      <c r="O244">
        <v>7757</v>
      </c>
      <c r="P244">
        <v>15</v>
      </c>
      <c r="Q244" s="3" t="s">
        <v>1682</v>
      </c>
    </row>
    <row r="245" ht="15" customHeight="1">
      <c r="A245" t="e">
        <f t="shared" ca="1" si="508"/>
        <v>#VALUE!</v>
      </c>
      <c r="B245" t="e">
        <f t="array" ref="B245" ca="1">_xlfn.XLOOKUP(Tabelle5[[#This Row],[ExperimentID]]&amp;Tabelle5[[#This Row],[NegotiationID]]&amp;Tabelle5[[#This Row],[MessageID]],ALL_IN_ONE[ExperimentID]&amp;ALL_IN_ONE[NegotiationID]&amp;ALL_IN_ONE[MessageID],ALL_IN_ONE[Gesamt_ID],,0)</f>
        <v>#VALUE!</v>
      </c>
      <c r="C245">
        <v>868</v>
      </c>
      <c r="D245" t="s">
        <v>1521</v>
      </c>
      <c r="E245">
        <v>31491</v>
      </c>
      <c r="F245">
        <v>857</v>
      </c>
      <c r="G245">
        <v>853</v>
      </c>
      <c r="H245" t="s">
        <v>31</v>
      </c>
      <c r="I245" t="str">
        <f t="array" ref="I245">IFERROR(_xlfn.XLOOKUP(Tabelle5[[#This Row],[NegotiationID]]&amp;"FinalAccept",Tabelle5[NegotiationID]&amp;Tabelle5[ActionType],Tabelle5[ActionType],,0),_xlfn.XLOOKUP(Tabelle5[[#This Row],[NegotiationID]]&amp;"FinalReject",Tabelle5[NegotiationID]&amp;Tabelle5[ActionType],Tabelle5[ActionType],,0))</f>
        <v>FinalAccept</v>
      </c>
      <c r="J245">
        <v>0.53080000000000005</v>
      </c>
      <c r="K245">
        <v>0.54700000000000004</v>
      </c>
      <c r="L245">
        <v>1.0778000000000001</v>
      </c>
      <c r="M245">
        <v>0.016199999999999999</v>
      </c>
      <c r="N245">
        <v>399</v>
      </c>
      <c r="O245">
        <v>7757</v>
      </c>
      <c r="P245">
        <v>15</v>
      </c>
      <c r="Q245" s="3" t="s">
        <v>1683</v>
      </c>
    </row>
    <row r="246" ht="15" customHeight="1">
      <c r="A246" t="e">
        <f t="shared" ca="1" si="508"/>
        <v>#VALUE!</v>
      </c>
      <c r="B246" t="e">
        <f t="array" ref="B246" ca="1">_xlfn.XLOOKUP(Tabelle5[[#This Row],[ExperimentID]]&amp;Tabelle5[[#This Row],[NegotiationID]]&amp;Tabelle5[[#This Row],[MessageID]],ALL_IN_ONE[ExperimentID]&amp;ALL_IN_ONE[NegotiationID]&amp;ALL_IN_ONE[MessageID],ALL_IN_ONE[Gesamt_ID],,0)</f>
        <v>#VALUE!</v>
      </c>
      <c r="C246">
        <v>868</v>
      </c>
      <c r="D246" t="s">
        <v>1521</v>
      </c>
      <c r="E246">
        <v>31514</v>
      </c>
      <c r="F246">
        <v>853</v>
      </c>
      <c r="G246">
        <v>857</v>
      </c>
      <c r="H246" t="s">
        <v>31</v>
      </c>
      <c r="I246" t="str">
        <f t="array" ref="I246">IFERROR(_xlfn.XLOOKUP(Tabelle5[[#This Row],[NegotiationID]]&amp;"FinalAccept",Tabelle5[NegotiationID]&amp;Tabelle5[ActionType],Tabelle5[ActionType],,0),_xlfn.XLOOKUP(Tabelle5[[#This Row],[NegotiationID]]&amp;"FinalReject",Tabelle5[NegotiationID]&amp;Tabelle5[ActionType],Tabelle5[ActionType],,0))</f>
        <v>FinalAccept</v>
      </c>
      <c r="J246">
        <v>0.67479999999999996</v>
      </c>
      <c r="K246">
        <v>0.4012</v>
      </c>
      <c r="L246">
        <v>1.0760000000000001</v>
      </c>
      <c r="M246">
        <v>0.27360000000000001</v>
      </c>
      <c r="N246">
        <v>298</v>
      </c>
      <c r="O246">
        <v>7757</v>
      </c>
      <c r="P246">
        <v>15</v>
      </c>
      <c r="Q246" s="3" t="s">
        <v>1684</v>
      </c>
    </row>
    <row r="247" ht="15" customHeight="1">
      <c r="A247" t="e">
        <f t="shared" ca="1" si="508"/>
        <v>#VALUE!</v>
      </c>
      <c r="B247" t="e">
        <f t="array" ref="B247" ca="1">_xlfn.XLOOKUP(Tabelle5[[#This Row],[ExperimentID]]&amp;Tabelle5[[#This Row],[NegotiationID]]&amp;Tabelle5[[#This Row],[MessageID]],ALL_IN_ONE[ExperimentID]&amp;ALL_IN_ONE[NegotiationID]&amp;ALL_IN_ONE[MessageID],ALL_IN_ONE[Gesamt_ID],,0)</f>
        <v>#VALUE!</v>
      </c>
      <c r="C247">
        <v>868</v>
      </c>
      <c r="D247" t="s">
        <v>1521</v>
      </c>
      <c r="E247">
        <v>31552</v>
      </c>
      <c r="F247">
        <v>857</v>
      </c>
      <c r="G247">
        <v>853</v>
      </c>
      <c r="H247" t="s">
        <v>31</v>
      </c>
      <c r="I247" t="str">
        <f t="array" ref="I247">IFERROR(_xlfn.XLOOKUP(Tabelle5[[#This Row],[NegotiationID]]&amp;"FinalAccept",Tabelle5[NegotiationID]&amp;Tabelle5[ActionType],Tabelle5[ActionType],,0),_xlfn.XLOOKUP(Tabelle5[[#This Row],[NegotiationID]]&amp;"FinalReject",Tabelle5[NegotiationID]&amp;Tabelle5[ActionType],Tabelle5[ActionType],,0))</f>
        <v>FinalAccept</v>
      </c>
      <c r="J247">
        <v>0.51639999999999997</v>
      </c>
      <c r="K247">
        <v>0.56120000000000003</v>
      </c>
      <c r="L247">
        <v>1.0775999999999999</v>
      </c>
      <c r="M247">
        <v>0.0448</v>
      </c>
      <c r="N247">
        <v>188</v>
      </c>
      <c r="O247">
        <v>7757</v>
      </c>
      <c r="P247">
        <v>15</v>
      </c>
      <c r="Q247" s="3" t="s">
        <v>1685</v>
      </c>
    </row>
    <row r="248" ht="15" customHeight="1">
      <c r="A248" t="e">
        <f t="shared" ca="1" si="508"/>
        <v>#VALUE!</v>
      </c>
      <c r="B248" t="e">
        <f t="array" ref="B248" ca="1">_xlfn.XLOOKUP(Tabelle5[[#This Row],[ExperimentID]]&amp;Tabelle5[[#This Row],[NegotiationID]]&amp;Tabelle5[[#This Row],[MessageID]],ALL_IN_ONE[ExperimentID]&amp;ALL_IN_ONE[NegotiationID]&amp;ALL_IN_ONE[MessageID],ALL_IN_ONE[Gesamt_ID],,0)</f>
        <v>#VALUE!</v>
      </c>
      <c r="C248">
        <v>868</v>
      </c>
      <c r="D248" t="s">
        <v>1521</v>
      </c>
      <c r="E248">
        <v>32280</v>
      </c>
      <c r="F248">
        <v>853</v>
      </c>
      <c r="G248">
        <v>857</v>
      </c>
      <c r="H248" t="s">
        <v>31</v>
      </c>
      <c r="I248" t="str">
        <f t="array" ref="I248">IFERROR(_xlfn.XLOOKUP(Tabelle5[[#This Row],[NegotiationID]]&amp;"FinalAccept",Tabelle5[NegotiationID]&amp;Tabelle5[ActionType],Tabelle5[ActionType],,0),_xlfn.XLOOKUP(Tabelle5[[#This Row],[NegotiationID]]&amp;"FinalReject",Tabelle5[NegotiationID]&amp;Tabelle5[ActionType],Tabelle5[ActionType],,0))</f>
        <v>FinalAccept</v>
      </c>
      <c r="J248">
        <v>0.63319999999999999</v>
      </c>
      <c r="K248">
        <v>0.4904</v>
      </c>
      <c r="L248">
        <v>1.1235999999999999</v>
      </c>
      <c r="M248">
        <v>0.14280000000000001</v>
      </c>
      <c r="N248">
        <v>696</v>
      </c>
      <c r="O248">
        <v>7757</v>
      </c>
      <c r="P248">
        <v>15</v>
      </c>
      <c r="Q248" s="3" t="s">
        <v>1686</v>
      </c>
    </row>
    <row r="249" ht="15" customHeight="1">
      <c r="A249" t="e">
        <f t="shared" ca="1" si="508"/>
        <v>#VALUE!</v>
      </c>
      <c r="B249" t="e">
        <f t="array" ref="B249" ca="1">_xlfn.XLOOKUP(Tabelle5[[#This Row],[ExperimentID]]&amp;Tabelle5[[#This Row],[NegotiationID]]&amp;Tabelle5[[#This Row],[MessageID]],ALL_IN_ONE[ExperimentID]&amp;ALL_IN_ONE[NegotiationID]&amp;ALL_IN_ONE[MessageID],ALL_IN_ONE[Gesamt_ID],,0)</f>
        <v>#VALUE!</v>
      </c>
      <c r="C249">
        <v>868</v>
      </c>
      <c r="D249" t="s">
        <v>1521</v>
      </c>
      <c r="E249">
        <v>32365</v>
      </c>
      <c r="F249">
        <v>857</v>
      </c>
      <c r="G249">
        <v>853</v>
      </c>
      <c r="H249" t="s">
        <v>31</v>
      </c>
      <c r="I249" t="str">
        <f t="array" ref="I249">IFERROR(_xlfn.XLOOKUP(Tabelle5[[#This Row],[NegotiationID]]&amp;"FinalAccept",Tabelle5[NegotiationID]&amp;Tabelle5[ActionType],Tabelle5[ActionType],,0),_xlfn.XLOOKUP(Tabelle5[[#This Row],[NegotiationID]]&amp;"FinalReject",Tabelle5[NegotiationID]&amp;Tabelle5[ActionType],Tabelle5[ActionType],,0))</f>
        <v>FinalAccept</v>
      </c>
      <c r="J249">
        <v>0.53259999999999996</v>
      </c>
      <c r="K249">
        <v>0.50700000000000001</v>
      </c>
      <c r="L249">
        <v>1.0396000000000001</v>
      </c>
      <c r="M249">
        <v>0.025600000000000001</v>
      </c>
      <c r="N249">
        <v>761</v>
      </c>
      <c r="O249">
        <v>7757</v>
      </c>
      <c r="P249">
        <v>15</v>
      </c>
      <c r="Q249" s="3" t="s">
        <v>1687</v>
      </c>
    </row>
    <row r="250" ht="15" customHeight="1">
      <c r="A250" t="e">
        <f t="shared" ca="1" si="508"/>
        <v>#VALUE!</v>
      </c>
      <c r="B250" t="e">
        <f t="array" ref="B250" ca="1">_xlfn.XLOOKUP(Tabelle5[[#This Row],[ExperimentID]]&amp;Tabelle5[[#This Row],[NegotiationID]]&amp;Tabelle5[[#This Row],[MessageID]],ALL_IN_ONE[ExperimentID]&amp;ALL_IN_ONE[NegotiationID]&amp;ALL_IN_ONE[MessageID],ALL_IN_ONE[Gesamt_ID],,0)</f>
        <v>#VALUE!</v>
      </c>
      <c r="C250">
        <v>868</v>
      </c>
      <c r="D250" t="s">
        <v>1521</v>
      </c>
      <c r="E250">
        <v>32970</v>
      </c>
      <c r="F250">
        <v>853</v>
      </c>
      <c r="G250">
        <v>857</v>
      </c>
      <c r="H250" t="s">
        <v>31</v>
      </c>
      <c r="I250" t="str">
        <f t="array" ref="I250">IFERROR(_xlfn.XLOOKUP(Tabelle5[[#This Row],[NegotiationID]]&amp;"FinalAccept",Tabelle5[NegotiationID]&amp;Tabelle5[ActionType],Tabelle5[ActionType],,0),_xlfn.XLOOKUP(Tabelle5[[#This Row],[NegotiationID]]&amp;"FinalReject",Tabelle5[NegotiationID]&amp;Tabelle5[ActionType],Tabelle5[ActionType],,0))</f>
        <v>FinalAccept</v>
      </c>
      <c r="J250">
        <v>0.67479999999999996</v>
      </c>
      <c r="K250">
        <v>0.4012</v>
      </c>
      <c r="L250">
        <v>1.0760000000000001</v>
      </c>
      <c r="M250">
        <v>0.27360000000000001</v>
      </c>
      <c r="N250">
        <v>1263</v>
      </c>
      <c r="O250">
        <v>7757</v>
      </c>
      <c r="P250">
        <v>15</v>
      </c>
      <c r="Q250" s="3" t="s">
        <v>1688</v>
      </c>
    </row>
    <row r="251" ht="15" customHeight="1">
      <c r="A251" t="e">
        <f t="shared" ca="1" si="508"/>
        <v>#VALUE!</v>
      </c>
      <c r="B251" t="e">
        <f t="array" ref="B251" ca="1">_xlfn.XLOOKUP(Tabelle5[[#This Row],[ExperimentID]]&amp;Tabelle5[[#This Row],[NegotiationID]]&amp;Tabelle5[[#This Row],[MessageID]],ALL_IN_ONE[ExperimentID]&amp;ALL_IN_ONE[NegotiationID]&amp;ALL_IN_ONE[MessageID],ALL_IN_ONE[Gesamt_ID],,0)</f>
        <v>#VALUE!</v>
      </c>
      <c r="C251">
        <v>868</v>
      </c>
      <c r="D251" t="s">
        <v>1521</v>
      </c>
      <c r="E251">
        <v>32983</v>
      </c>
      <c r="F251">
        <v>857</v>
      </c>
      <c r="G251">
        <v>853</v>
      </c>
      <c r="H251" t="s">
        <v>31</v>
      </c>
      <c r="I251" t="str">
        <f t="array" ref="I251">IFERROR(_xlfn.XLOOKUP(Tabelle5[[#This Row],[NegotiationID]]&amp;"FinalAccept",Tabelle5[NegotiationID]&amp;Tabelle5[ActionType],Tabelle5[ActionType],,0),_xlfn.XLOOKUP(Tabelle5[[#This Row],[NegotiationID]]&amp;"FinalReject",Tabelle5[NegotiationID]&amp;Tabelle5[ActionType],Tabelle5[ActionType],,0))</f>
        <v>FinalAccept</v>
      </c>
      <c r="J251">
        <v>0.53080000000000005</v>
      </c>
      <c r="K251">
        <v>0.54700000000000004</v>
      </c>
      <c r="L251">
        <v>1.0778000000000001</v>
      </c>
      <c r="M251">
        <v>0.016199999999999999</v>
      </c>
      <c r="N251">
        <v>1140</v>
      </c>
      <c r="O251">
        <v>7757</v>
      </c>
      <c r="P251">
        <v>15</v>
      </c>
      <c r="Q251" s="3" t="s">
        <v>1689</v>
      </c>
    </row>
    <row r="252" ht="15" customHeight="1">
      <c r="A252" t="e">
        <f t="shared" ca="1" si="508"/>
        <v>#VALUE!</v>
      </c>
      <c r="B252" t="e">
        <f t="array" ref="B252" ca="1">_xlfn.XLOOKUP(Tabelle5[[#This Row],[ExperimentID]]&amp;Tabelle5[[#This Row],[NegotiationID]]&amp;Tabelle5[[#This Row],[MessageID]],ALL_IN_ONE[ExperimentID]&amp;ALL_IN_ONE[NegotiationID]&amp;ALL_IN_ONE[MessageID],ALL_IN_ONE[Gesamt_ID],,0)</f>
        <v>#VALUE!</v>
      </c>
      <c r="C252">
        <v>868</v>
      </c>
      <c r="D252" t="s">
        <v>1521</v>
      </c>
      <c r="E252">
        <v>33240</v>
      </c>
      <c r="F252">
        <v>853</v>
      </c>
      <c r="G252">
        <v>857</v>
      </c>
      <c r="H252" t="s">
        <v>31</v>
      </c>
      <c r="I252" t="str">
        <f t="array" ref="I252">IFERROR(_xlfn.XLOOKUP(Tabelle5[[#This Row],[NegotiationID]]&amp;"FinalAccept",Tabelle5[NegotiationID]&amp;Tabelle5[ActionType],Tabelle5[ActionType],,0),_xlfn.XLOOKUP(Tabelle5[[#This Row],[NegotiationID]]&amp;"FinalReject",Tabelle5[NegotiationID]&amp;Tabelle5[ActionType],Tabelle5[ActionType],,0))</f>
        <v>FinalAccept</v>
      </c>
      <c r="J252">
        <v>0.57899999999999996</v>
      </c>
      <c r="K252">
        <v>0.51000000000000001</v>
      </c>
      <c r="L252">
        <v>1.089</v>
      </c>
      <c r="M252">
        <v>0.069000000000000006</v>
      </c>
      <c r="N252">
        <v>618</v>
      </c>
      <c r="O252">
        <v>7757</v>
      </c>
      <c r="P252">
        <v>15</v>
      </c>
      <c r="Q252" s="3" t="s">
        <v>1690</v>
      </c>
    </row>
    <row r="253" ht="15" customHeight="1">
      <c r="A253" t="e">
        <f t="shared" ca="1" si="508"/>
        <v>#VALUE!</v>
      </c>
      <c r="B253" t="e">
        <f t="array" ref="B253" ca="1">_xlfn.XLOOKUP(Tabelle5[[#This Row],[ExperimentID]]&amp;Tabelle5[[#This Row],[NegotiationID]]&amp;Tabelle5[[#This Row],[MessageID]],ALL_IN_ONE[ExperimentID]&amp;ALL_IN_ONE[NegotiationID]&amp;ALL_IN_ONE[MessageID],ALL_IN_ONE[Gesamt_ID],,0)</f>
        <v>#VALUE!</v>
      </c>
      <c r="C253">
        <v>868</v>
      </c>
      <c r="D253" t="s">
        <v>1521</v>
      </c>
      <c r="E253">
        <v>33415</v>
      </c>
      <c r="F253">
        <v>857</v>
      </c>
      <c r="G253">
        <v>853</v>
      </c>
      <c r="H253" t="s">
        <v>20</v>
      </c>
      <c r="I253" t="str">
        <f t="array" ref="I253">IFERROR(_xlfn.XLOOKUP(Tabelle5[[#This Row],[NegotiationID]]&amp;"FinalAccept",Tabelle5[NegotiationID]&amp;Tabelle5[ActionType],Tabelle5[ActionType],,0),_xlfn.XLOOKUP(Tabelle5[[#This Row],[NegotiationID]]&amp;"FinalReject",Tabelle5[NegotiationID]&amp;Tabelle5[ActionType],Tabelle5[ActionType],,0))</f>
        <v>FinalAccept</v>
      </c>
      <c r="J253">
        <v>0.51000000000000001</v>
      </c>
      <c r="K253">
        <v>0.57899999999999996</v>
      </c>
      <c r="L253">
        <v>1.089</v>
      </c>
      <c r="M253">
        <v>0.069000000000000006</v>
      </c>
      <c r="N253">
        <v>133</v>
      </c>
      <c r="O253">
        <v>7757</v>
      </c>
      <c r="P253">
        <v>15</v>
      </c>
      <c r="Q253" s="3" t="s">
        <v>1691</v>
      </c>
    </row>
    <row r="254" ht="14.5" hidden="1">
      <c r="A254" t="e">
        <f t="shared" ca="1" si="508"/>
        <v>#VALUE!</v>
      </c>
      <c r="B254" t="e">
        <f t="array" ref="B254" ca="1">_xlfn.XLOOKUP(Tabelle5[[#This Row],[ExperimentID]]&amp;Tabelle5[[#This Row],[NegotiationID]]&amp;Tabelle5[[#This Row],[MessageID]],ALL_IN_ONE[ExperimentID]&amp;ALL_IN_ONE[NegotiationID]&amp;ALL_IN_ONE[MessageID],ALL_IN_ONE[Gesamt_ID],,0)</f>
        <v>#VALUE!</v>
      </c>
      <c r="C254">
        <v>898</v>
      </c>
      <c r="D254" t="s">
        <v>1521</v>
      </c>
      <c r="E254">
        <v>899</v>
      </c>
      <c r="H254" t="s">
        <v>6019</v>
      </c>
      <c r="I254" t="e">
        <f t="array" ref="I254">IFERROR(_xlfn.XLOOKUP(Tabelle5[[#This Row],[NegotiationID]]&amp;"FinalAccept",Tabelle5[NegotiationID]&amp;Tabelle5[ActionType],Tabelle5[ActionType],,0),_xlfn.XLOOKUP(Tabelle5[[#This Row],[NegotiationID]]&amp;"FinalReject",Tabelle5[NegotiationID]&amp;Tabelle5[ActionType],Tabelle5[ActionType],,0))</f>
        <v>#N/A</v>
      </c>
      <c r="M254">
        <v>21</v>
      </c>
      <c r="O254">
        <v>940</v>
      </c>
      <c r="P254">
        <v>8</v>
      </c>
      <c r="Q254" t="s">
        <v>6337</v>
      </c>
    </row>
    <row r="255" ht="15" hidden="1" customHeight="1">
      <c r="A255" t="e">
        <f t="shared" ca="1" si="508"/>
        <v>#VALUE!</v>
      </c>
      <c r="B255" t="e">
        <f t="array" ref="B255" ca="1">_xlfn.XLOOKUP(Tabelle5[[#This Row],[ExperimentID]]&amp;Tabelle5[[#This Row],[NegotiationID]]&amp;Tabelle5[[#This Row],[MessageID]],ALL_IN_ONE[ExperimentID]&amp;ALL_IN_ONE[NegotiationID]&amp;ALL_IN_ONE[MessageID],ALL_IN_ONE[Gesamt_ID],,0)</f>
        <v>#VALUE!</v>
      </c>
      <c r="C255">
        <v>898</v>
      </c>
      <c r="D255" t="s">
        <v>1521</v>
      </c>
      <c r="E255">
        <v>30557</v>
      </c>
      <c r="F255">
        <v>883</v>
      </c>
      <c r="G255">
        <v>887</v>
      </c>
      <c r="H255" t="s">
        <v>158</v>
      </c>
      <c r="I255" t="e">
        <f t="array" ref="I255">IFERROR(_xlfn.XLOOKUP(Tabelle5[[#This Row],[NegotiationID]]&amp;"FinalAccept",Tabelle5[NegotiationID]&amp;Tabelle5[ActionType],Tabelle5[ActionType],,0),_xlfn.XLOOKUP(Tabelle5[[#This Row],[NegotiationID]]&amp;"FinalReject",Tabelle5[NegotiationID]&amp;Tabelle5[ActionType],Tabelle5[ActionType],,0))</f>
        <v>#N/A</v>
      </c>
      <c r="J255">
        <v>0.89019999999999999</v>
      </c>
      <c r="K255">
        <v>0.078</v>
      </c>
      <c r="L255">
        <v>0.96819999999999995</v>
      </c>
      <c r="M255">
        <v>0.81220000000000003</v>
      </c>
      <c r="N255">
        <v>108</v>
      </c>
      <c r="O255">
        <v>940</v>
      </c>
      <c r="P255">
        <v>8</v>
      </c>
      <c r="Q255" s="3" t="s">
        <v>6398</v>
      </c>
    </row>
    <row r="256" ht="15" hidden="1" customHeight="1">
      <c r="A256" t="e">
        <f t="shared" ca="1" si="508"/>
        <v>#VALUE!</v>
      </c>
      <c r="B256" t="e">
        <f t="array" ref="B256" ca="1">_xlfn.XLOOKUP(Tabelle5[[#This Row],[ExperimentID]]&amp;Tabelle5[[#This Row],[NegotiationID]]&amp;Tabelle5[[#This Row],[MessageID]],ALL_IN_ONE[ExperimentID]&amp;ALL_IN_ONE[NegotiationID]&amp;ALL_IN_ONE[MessageID],ALL_IN_ONE[Gesamt_ID],,0)</f>
        <v>#VALUE!</v>
      </c>
      <c r="C256">
        <v>898</v>
      </c>
      <c r="D256" t="s">
        <v>1521</v>
      </c>
      <c r="E256">
        <v>31144</v>
      </c>
      <c r="F256">
        <v>887</v>
      </c>
      <c r="G256">
        <v>883</v>
      </c>
      <c r="H256" t="s">
        <v>31</v>
      </c>
      <c r="I256" t="e">
        <f t="array" ref="I256">IFERROR(_xlfn.XLOOKUP(Tabelle5[[#This Row],[NegotiationID]]&amp;"FinalAccept",Tabelle5[NegotiationID]&amp;Tabelle5[ActionType],Tabelle5[ActionType],,0),_xlfn.XLOOKUP(Tabelle5[[#This Row],[NegotiationID]]&amp;"FinalReject",Tabelle5[NegotiationID]&amp;Tabelle5[ActionType],Tabelle5[ActionType],,0))</f>
        <v>#N/A</v>
      </c>
      <c r="J256">
        <v>0.76619999999999999</v>
      </c>
      <c r="K256">
        <v>0.10920000000000001</v>
      </c>
      <c r="L256">
        <v>0.87539999999999996</v>
      </c>
      <c r="M256">
        <v>0.65700000000000003</v>
      </c>
      <c r="N256">
        <v>93</v>
      </c>
      <c r="O256">
        <v>940</v>
      </c>
      <c r="P256">
        <v>8</v>
      </c>
      <c r="Q256" s="3" t="s">
        <v>6399</v>
      </c>
    </row>
    <row r="257" ht="15" hidden="1" customHeight="1">
      <c r="A257" t="e">
        <f t="shared" ca="1" si="508"/>
        <v>#VALUE!</v>
      </c>
      <c r="B257" t="e">
        <f t="array" ref="B257" ca="1">_xlfn.XLOOKUP(Tabelle5[[#This Row],[ExperimentID]]&amp;Tabelle5[[#This Row],[NegotiationID]]&amp;Tabelle5[[#This Row],[MessageID]],ALL_IN_ONE[ExperimentID]&amp;ALL_IN_ONE[NegotiationID]&amp;ALL_IN_ONE[MessageID],ALL_IN_ONE[Gesamt_ID],,0)</f>
        <v>#VALUE!</v>
      </c>
      <c r="C257">
        <v>898</v>
      </c>
      <c r="D257" t="s">
        <v>1521</v>
      </c>
      <c r="E257">
        <v>31381</v>
      </c>
      <c r="F257">
        <v>883</v>
      </c>
      <c r="G257">
        <v>887</v>
      </c>
      <c r="H257" t="s">
        <v>31</v>
      </c>
      <c r="I257" t="e">
        <f t="array" ref="I257">IFERROR(_xlfn.XLOOKUP(Tabelle5[[#This Row],[NegotiationID]]&amp;"FinalAccept",Tabelle5[NegotiationID]&amp;Tabelle5[ActionType],Tabelle5[ActionType],,0),_xlfn.XLOOKUP(Tabelle5[[#This Row],[NegotiationID]]&amp;"FinalReject",Tabelle5[NegotiationID]&amp;Tabelle5[ActionType],Tabelle5[ActionType],,0))</f>
        <v>#N/A</v>
      </c>
      <c r="J257">
        <v>0.70420000000000005</v>
      </c>
      <c r="K257">
        <v>0.30399999999999999</v>
      </c>
      <c r="L257">
        <v>1.0082</v>
      </c>
      <c r="M257">
        <v>0.4002</v>
      </c>
      <c r="N257">
        <v>155</v>
      </c>
      <c r="O257">
        <v>940</v>
      </c>
      <c r="P257">
        <v>8</v>
      </c>
      <c r="Q257" s="3" t="s">
        <v>6400</v>
      </c>
    </row>
    <row r="258" ht="15" hidden="1" customHeight="1">
      <c r="A258" t="e">
        <f t="shared" ref="A258:A321" ca="1" si="509">MID(CELL("Dateiname",$A$1),FIND("]",CELL("Dateiname",$A$1))+1,31)</f>
        <v>#VALUE!</v>
      </c>
      <c r="B258" t="e">
        <f t="array" ref="B258" ca="1">_xlfn.XLOOKUP(Tabelle5[[#This Row],[ExperimentID]]&amp;Tabelle5[[#This Row],[NegotiationID]]&amp;Tabelle5[[#This Row],[MessageID]],ALL_IN_ONE[ExperimentID]&amp;ALL_IN_ONE[NegotiationID]&amp;ALL_IN_ONE[MessageID],ALL_IN_ONE[Gesamt_ID],,0)</f>
        <v>#VALUE!</v>
      </c>
      <c r="C258">
        <v>898</v>
      </c>
      <c r="D258" t="s">
        <v>1521</v>
      </c>
      <c r="E258">
        <v>33759</v>
      </c>
      <c r="F258">
        <v>887</v>
      </c>
      <c r="G258">
        <v>883</v>
      </c>
      <c r="H258" t="s">
        <v>31</v>
      </c>
      <c r="I258" t="e">
        <f t="array" ref="I258">IFERROR(_xlfn.XLOOKUP(Tabelle5[[#This Row],[NegotiationID]]&amp;"FinalAccept",Tabelle5[NegotiationID]&amp;Tabelle5[ActionType],Tabelle5[ActionType],,0),_xlfn.XLOOKUP(Tabelle5[[#This Row],[NegotiationID]]&amp;"FinalReject",Tabelle5[NegotiationID]&amp;Tabelle5[ActionType],Tabelle5[ActionType],,0))</f>
        <v>#N/A</v>
      </c>
      <c r="J258">
        <v>0.51000000000000001</v>
      </c>
      <c r="K258">
        <v>0.45219999999999999</v>
      </c>
      <c r="L258">
        <v>0.96220000000000006</v>
      </c>
      <c r="M258">
        <v>0.057799999999999997</v>
      </c>
      <c r="N258">
        <v>141</v>
      </c>
      <c r="O258">
        <v>940</v>
      </c>
      <c r="P258">
        <v>8</v>
      </c>
      <c r="Q258" s="3" t="s">
        <v>6401</v>
      </c>
    </row>
    <row r="259" ht="15" hidden="1" customHeight="1">
      <c r="A259" t="e">
        <f t="shared" ca="1" si="509"/>
        <v>#VALUE!</v>
      </c>
      <c r="B259" t="e">
        <f t="array" ref="B259" ca="1">_xlfn.XLOOKUP(Tabelle5[[#This Row],[ExperimentID]]&amp;Tabelle5[[#This Row],[NegotiationID]]&amp;Tabelle5[[#This Row],[MessageID]],ALL_IN_ONE[ExperimentID]&amp;ALL_IN_ONE[NegotiationID]&amp;ALL_IN_ONE[MessageID],ALL_IN_ONE[Gesamt_ID],,0)</f>
        <v>#VALUE!</v>
      </c>
      <c r="C259">
        <v>898</v>
      </c>
      <c r="D259" t="s">
        <v>1521</v>
      </c>
      <c r="E259">
        <v>33971</v>
      </c>
      <c r="F259">
        <v>883</v>
      </c>
      <c r="G259">
        <v>887</v>
      </c>
      <c r="H259" t="s">
        <v>31</v>
      </c>
      <c r="I259" t="e">
        <f t="array" ref="I259">IFERROR(_xlfn.XLOOKUP(Tabelle5[[#This Row],[NegotiationID]]&amp;"FinalAccept",Tabelle5[NegotiationID]&amp;Tabelle5[ActionType],Tabelle5[ActionType],,0),_xlfn.XLOOKUP(Tabelle5[[#This Row],[NegotiationID]]&amp;"FinalReject",Tabelle5[NegotiationID]&amp;Tabelle5[ActionType],Tabelle5[ActionType],,0))</f>
        <v>#N/A</v>
      </c>
      <c r="J259">
        <v>0.6502</v>
      </c>
      <c r="K259">
        <v>0.17000000000000001</v>
      </c>
      <c r="L259">
        <v>0.82020000000000004</v>
      </c>
      <c r="M259">
        <v>0.48020000000000002</v>
      </c>
      <c r="N259">
        <v>202</v>
      </c>
      <c r="O259">
        <v>940</v>
      </c>
      <c r="P259">
        <v>8</v>
      </c>
      <c r="Q259" s="3" t="s">
        <v>6402</v>
      </c>
    </row>
    <row r="260" ht="15" hidden="1" customHeight="1">
      <c r="A260" t="e">
        <f t="shared" ca="1" si="509"/>
        <v>#VALUE!</v>
      </c>
      <c r="B260" t="e">
        <f t="array" ref="B260" ca="1">_xlfn.XLOOKUP(Tabelle5[[#This Row],[ExperimentID]]&amp;Tabelle5[[#This Row],[NegotiationID]]&amp;Tabelle5[[#This Row],[MessageID]],ALL_IN_ONE[ExperimentID]&amp;ALL_IN_ONE[NegotiationID]&amp;ALL_IN_ONE[MessageID],ALL_IN_ONE[Gesamt_ID],,0)</f>
        <v>#VALUE!</v>
      </c>
      <c r="C260">
        <v>898</v>
      </c>
      <c r="D260" t="s">
        <v>1521</v>
      </c>
      <c r="E260">
        <v>33988</v>
      </c>
      <c r="F260">
        <v>887</v>
      </c>
      <c r="G260">
        <v>883</v>
      </c>
      <c r="H260" t="s">
        <v>31</v>
      </c>
      <c r="I260" t="e">
        <f t="array" ref="I260">IFERROR(_xlfn.XLOOKUP(Tabelle5[[#This Row],[NegotiationID]]&amp;"FinalAccept",Tabelle5[NegotiationID]&amp;Tabelle5[ActionType],Tabelle5[ActionType],,0),_xlfn.XLOOKUP(Tabelle5[[#This Row],[NegotiationID]]&amp;"FinalReject",Tabelle5[NegotiationID]&amp;Tabelle5[ActionType],Tabelle5[ActionType],,0))</f>
        <v>#N/A</v>
      </c>
      <c r="J260">
        <v>0.41220000000000001</v>
      </c>
      <c r="K260">
        <v>0.29039999999999999</v>
      </c>
      <c r="L260">
        <v>0.7026</v>
      </c>
      <c r="M260">
        <v>0.12180000000000001</v>
      </c>
      <c r="N260">
        <v>115</v>
      </c>
      <c r="O260">
        <v>940</v>
      </c>
      <c r="P260">
        <v>8</v>
      </c>
      <c r="Q260" s="3" t="s">
        <v>6403</v>
      </c>
    </row>
    <row r="261" ht="15" hidden="1" customHeight="1">
      <c r="A261" t="e">
        <f t="shared" ca="1" si="509"/>
        <v>#VALUE!</v>
      </c>
      <c r="B261" t="e">
        <f t="array" ref="B261" ca="1">_xlfn.XLOOKUP(Tabelle5[[#This Row],[ExperimentID]]&amp;Tabelle5[[#This Row],[NegotiationID]]&amp;Tabelle5[[#This Row],[MessageID]],ALL_IN_ONE[ExperimentID]&amp;ALL_IN_ONE[NegotiationID]&amp;ALL_IN_ONE[MessageID],ALL_IN_ONE[Gesamt_ID],,0)</f>
        <v>#VALUE!</v>
      </c>
      <c r="C261">
        <v>898</v>
      </c>
      <c r="D261" t="s">
        <v>1521</v>
      </c>
      <c r="E261">
        <v>34213</v>
      </c>
      <c r="F261">
        <v>883</v>
      </c>
      <c r="G261">
        <v>887</v>
      </c>
      <c r="H261" t="s">
        <v>31</v>
      </c>
      <c r="I261" t="e">
        <f t="array" ref="I261">IFERROR(_xlfn.XLOOKUP(Tabelle5[[#This Row],[NegotiationID]]&amp;"FinalAccept",Tabelle5[NegotiationID]&amp;Tabelle5[ActionType],Tabelle5[ActionType],,0),_xlfn.XLOOKUP(Tabelle5[[#This Row],[NegotiationID]]&amp;"FinalReject",Tabelle5[NegotiationID]&amp;Tabelle5[ActionType],Tabelle5[ActionType],,0))</f>
        <v>#N/A</v>
      </c>
      <c r="J261">
        <v>0.60399999999999998</v>
      </c>
      <c r="K261">
        <v>0.2102</v>
      </c>
      <c r="L261">
        <v>0.81420000000000003</v>
      </c>
      <c r="M261">
        <v>0.39379999999999998</v>
      </c>
      <c r="N261">
        <v>105</v>
      </c>
      <c r="O261">
        <v>940</v>
      </c>
      <c r="P261">
        <v>8</v>
      </c>
      <c r="Q261" s="3" t="s">
        <v>6404</v>
      </c>
    </row>
    <row r="262" ht="14.5" hidden="1">
      <c r="A262" t="e">
        <f t="shared" ca="1" si="509"/>
        <v>#VALUE!</v>
      </c>
      <c r="B262" t="e">
        <f t="array" ref="B262" ca="1">_xlfn.XLOOKUP(Tabelle5[[#This Row],[ExperimentID]]&amp;Tabelle5[[#This Row],[NegotiationID]]&amp;Tabelle5[[#This Row],[MessageID]],ALL_IN_ONE[ExperimentID]&amp;ALL_IN_ONE[NegotiationID]&amp;ALL_IN_ONE[MessageID],ALL_IN_ONE[Gesamt_ID],,0)</f>
        <v>#VALUE!</v>
      </c>
      <c r="C262">
        <v>928</v>
      </c>
      <c r="D262" t="s">
        <v>1521</v>
      </c>
      <c r="E262">
        <v>929</v>
      </c>
      <c r="H262" t="s">
        <v>6019</v>
      </c>
      <c r="I262" t="str">
        <f t="array" ref="I262">IFERROR(_xlfn.XLOOKUP(Tabelle5[[#This Row],[NegotiationID]]&amp;"FinalAccept",Tabelle5[NegotiationID]&amp;Tabelle5[ActionType],Tabelle5[ActionType],,0),_xlfn.XLOOKUP(Tabelle5[[#This Row],[NegotiationID]]&amp;"FinalReject",Tabelle5[NegotiationID]&amp;Tabelle5[ActionType],Tabelle5[ActionType],,0))</f>
        <v>FinalAccept</v>
      </c>
      <c r="M262">
        <v>21</v>
      </c>
      <c r="O262">
        <v>620</v>
      </c>
      <c r="P262">
        <v>10</v>
      </c>
      <c r="Q262" t="s">
        <v>6337</v>
      </c>
    </row>
    <row r="263" ht="15" customHeight="1">
      <c r="A263" t="e">
        <f t="shared" ca="1" si="509"/>
        <v>#VALUE!</v>
      </c>
      <c r="B263" t="e">
        <f t="array" ref="B263" ca="1">_xlfn.XLOOKUP(Tabelle5[[#This Row],[ExperimentID]]&amp;Tabelle5[[#This Row],[NegotiationID]]&amp;Tabelle5[[#This Row],[MessageID]],ALL_IN_ONE[ExperimentID]&amp;ALL_IN_ONE[NegotiationID]&amp;ALL_IN_ONE[MessageID],ALL_IN_ONE[Gesamt_ID],,0)</f>
        <v>#VALUE!</v>
      </c>
      <c r="C263">
        <v>928</v>
      </c>
      <c r="D263" t="s">
        <v>1521</v>
      </c>
      <c r="E263">
        <v>30307</v>
      </c>
      <c r="F263">
        <v>913</v>
      </c>
      <c r="G263">
        <v>917</v>
      </c>
      <c r="H263" t="s">
        <v>19</v>
      </c>
      <c r="I263" t="str">
        <f t="array" ref="I263">IFERROR(_xlfn.XLOOKUP(Tabelle5[[#This Row],[NegotiationID]]&amp;"FinalAccept",Tabelle5[NegotiationID]&amp;Tabelle5[ActionType],Tabelle5[ActionType],,0),_xlfn.XLOOKUP(Tabelle5[[#This Row],[NegotiationID]]&amp;"FinalReject",Tabelle5[NegotiationID]&amp;Tabelle5[ActionType],Tabelle5[ActionType],,0))</f>
        <v>FinalAccept</v>
      </c>
      <c r="J263">
        <v>1</v>
      </c>
      <c r="K263">
        <v>0.1084</v>
      </c>
      <c r="L263">
        <v>1.1084000000000001</v>
      </c>
      <c r="M263">
        <v>0.89159999999999995</v>
      </c>
      <c r="N263">
        <v>47</v>
      </c>
      <c r="O263">
        <v>620</v>
      </c>
      <c r="P263">
        <v>10</v>
      </c>
      <c r="Q263" s="3" t="s">
        <v>1692</v>
      </c>
    </row>
    <row r="264" ht="15" customHeight="1">
      <c r="A264" t="e">
        <f t="shared" ca="1" si="509"/>
        <v>#VALUE!</v>
      </c>
      <c r="B264" t="e">
        <f t="array" ref="B264" ca="1">_xlfn.XLOOKUP(Tabelle5[[#This Row],[ExperimentID]]&amp;Tabelle5[[#This Row],[NegotiationID]]&amp;Tabelle5[[#This Row],[MessageID]],ALL_IN_ONE[ExperimentID]&amp;ALL_IN_ONE[NegotiationID]&amp;ALL_IN_ONE[MessageID],ALL_IN_ONE[Gesamt_ID],,0)</f>
        <v>#VALUE!</v>
      </c>
      <c r="C264">
        <v>928</v>
      </c>
      <c r="D264" t="s">
        <v>1521</v>
      </c>
      <c r="E264">
        <v>30558</v>
      </c>
      <c r="F264">
        <v>917</v>
      </c>
      <c r="G264">
        <v>913</v>
      </c>
      <c r="H264" t="s">
        <v>31</v>
      </c>
      <c r="I264" t="str">
        <f t="array" ref="I264">IFERROR(_xlfn.XLOOKUP(Tabelle5[[#This Row],[NegotiationID]]&amp;"FinalAccept",Tabelle5[NegotiationID]&amp;Tabelle5[ActionType],Tabelle5[ActionType],,0),_xlfn.XLOOKUP(Tabelle5[[#This Row],[NegotiationID]]&amp;"FinalReject",Tabelle5[NegotiationID]&amp;Tabelle5[ActionType],Tabelle5[ActionType],,0))</f>
        <v>FinalAccept</v>
      </c>
      <c r="J264">
        <v>0.92000000000000004</v>
      </c>
      <c r="K264">
        <v>0.2006</v>
      </c>
      <c r="L264">
        <v>1.1206</v>
      </c>
      <c r="M264">
        <v>0.71940000000000004</v>
      </c>
      <c r="N264">
        <v>50</v>
      </c>
      <c r="O264">
        <v>620</v>
      </c>
      <c r="P264">
        <v>10</v>
      </c>
      <c r="Q264" s="3" t="s">
        <v>1693</v>
      </c>
    </row>
    <row r="265" ht="15" customHeight="1">
      <c r="A265" t="e">
        <f t="shared" ca="1" si="509"/>
        <v>#VALUE!</v>
      </c>
      <c r="B265" t="e">
        <f t="array" ref="B265" ca="1">_xlfn.XLOOKUP(Tabelle5[[#This Row],[ExperimentID]]&amp;Tabelle5[[#This Row],[NegotiationID]]&amp;Tabelle5[[#This Row],[MessageID]],ALL_IN_ONE[ExperimentID]&amp;ALL_IN_ONE[NegotiationID]&amp;ALL_IN_ONE[MessageID],ALL_IN_ONE[Gesamt_ID],,0)</f>
        <v>#VALUE!</v>
      </c>
      <c r="C265">
        <v>928</v>
      </c>
      <c r="D265" t="s">
        <v>1521</v>
      </c>
      <c r="E265">
        <v>31153</v>
      </c>
      <c r="F265">
        <v>913</v>
      </c>
      <c r="G265">
        <v>917</v>
      </c>
      <c r="H265" t="s">
        <v>31</v>
      </c>
      <c r="I265" t="str">
        <f t="array" ref="I265">IFERROR(_xlfn.XLOOKUP(Tabelle5[[#This Row],[NegotiationID]]&amp;"FinalAccept",Tabelle5[NegotiationID]&amp;Tabelle5[ActionType],Tabelle5[ActionType],,0),_xlfn.XLOOKUP(Tabelle5[[#This Row],[NegotiationID]]&amp;"FinalReject",Tabelle5[NegotiationID]&amp;Tabelle5[ActionType],Tabelle5[ActionType],,0))</f>
        <v>FinalAccept</v>
      </c>
      <c r="J265">
        <v>0.81979999999999997</v>
      </c>
      <c r="K265">
        <v>0.13400000000000001</v>
      </c>
      <c r="L265">
        <v>0.95379999999999998</v>
      </c>
      <c r="M265">
        <v>0.68579999999999997</v>
      </c>
      <c r="N265">
        <v>140</v>
      </c>
      <c r="O265">
        <v>620</v>
      </c>
      <c r="P265">
        <v>10</v>
      </c>
      <c r="Q265" s="3" t="s">
        <v>1694</v>
      </c>
    </row>
    <row r="266" ht="15" customHeight="1">
      <c r="A266" t="e">
        <f t="shared" ca="1" si="509"/>
        <v>#VALUE!</v>
      </c>
      <c r="B266" t="e">
        <f t="array" ref="B266" ca="1">_xlfn.XLOOKUP(Tabelle5[[#This Row],[ExperimentID]]&amp;Tabelle5[[#This Row],[NegotiationID]]&amp;Tabelle5[[#This Row],[MessageID]],ALL_IN_ONE[ExperimentID]&amp;ALL_IN_ONE[NegotiationID]&amp;ALL_IN_ONE[MessageID],ALL_IN_ONE[Gesamt_ID],,0)</f>
        <v>#VALUE!</v>
      </c>
      <c r="C266">
        <v>928</v>
      </c>
      <c r="D266" t="s">
        <v>1521</v>
      </c>
      <c r="E266">
        <v>31185</v>
      </c>
      <c r="F266">
        <v>917</v>
      </c>
      <c r="G266">
        <v>913</v>
      </c>
      <c r="H266" t="s">
        <v>31</v>
      </c>
      <c r="I266" t="str">
        <f t="array" ref="I266">IFERROR(_xlfn.XLOOKUP(Tabelle5[[#This Row],[NegotiationID]]&amp;"FinalAccept",Tabelle5[NegotiationID]&amp;Tabelle5[ActionType],Tabelle5[ActionType],,0),_xlfn.XLOOKUP(Tabelle5[[#This Row],[NegotiationID]]&amp;"FinalReject",Tabelle5[NegotiationID]&amp;Tabelle5[ActionType],Tabelle5[ActionType],,0))</f>
        <v>FinalAccept</v>
      </c>
      <c r="J266">
        <v>0.81759999999999999</v>
      </c>
      <c r="K266">
        <v>0.1484</v>
      </c>
      <c r="L266">
        <v>0.96599999999999997</v>
      </c>
      <c r="M266">
        <v>0.66920000000000002</v>
      </c>
      <c r="N266">
        <v>66</v>
      </c>
      <c r="O266">
        <v>620</v>
      </c>
      <c r="P266">
        <v>10</v>
      </c>
      <c r="Q266" s="3" t="s">
        <v>1695</v>
      </c>
    </row>
    <row r="267" ht="15" customHeight="1">
      <c r="A267" t="e">
        <f t="shared" ca="1" si="509"/>
        <v>#VALUE!</v>
      </c>
      <c r="B267" t="e">
        <f t="array" ref="B267" ca="1">_xlfn.XLOOKUP(Tabelle5[[#This Row],[ExperimentID]]&amp;Tabelle5[[#This Row],[NegotiationID]]&amp;Tabelle5[[#This Row],[MessageID]],ALL_IN_ONE[ExperimentID]&amp;ALL_IN_ONE[NegotiationID]&amp;ALL_IN_ONE[MessageID],ALL_IN_ONE[Gesamt_ID],,0)</f>
        <v>#VALUE!</v>
      </c>
      <c r="C267">
        <v>928</v>
      </c>
      <c r="D267" t="s">
        <v>1521</v>
      </c>
      <c r="E267">
        <v>31257</v>
      </c>
      <c r="F267">
        <v>913</v>
      </c>
      <c r="G267">
        <v>917</v>
      </c>
      <c r="H267" t="s">
        <v>31</v>
      </c>
      <c r="I267" t="str">
        <f t="array" ref="I267">IFERROR(_xlfn.XLOOKUP(Tabelle5[[#This Row],[NegotiationID]]&amp;"FinalAccept",Tabelle5[NegotiationID]&amp;Tabelle5[ActionType],Tabelle5[ActionType],,0),_xlfn.XLOOKUP(Tabelle5[[#This Row],[NegotiationID]]&amp;"FinalReject",Tabelle5[NegotiationID]&amp;Tabelle5[ActionType],Tabelle5[ActionType],,0))</f>
        <v>FinalAccept</v>
      </c>
      <c r="J267">
        <v>0.80179999999999996</v>
      </c>
      <c r="K267">
        <v>0.29399999999999998</v>
      </c>
      <c r="L267">
        <v>1.0958000000000001</v>
      </c>
      <c r="M267">
        <v>0.50780000000000003</v>
      </c>
      <c r="N267">
        <v>106</v>
      </c>
      <c r="O267">
        <v>620</v>
      </c>
      <c r="P267">
        <v>10</v>
      </c>
      <c r="Q267" s="3" t="s">
        <v>1696</v>
      </c>
    </row>
    <row r="268" ht="15" customHeight="1">
      <c r="A268" t="e">
        <f t="shared" ca="1" si="509"/>
        <v>#VALUE!</v>
      </c>
      <c r="B268" t="e">
        <f t="array" ref="B268" ca="1">_xlfn.XLOOKUP(Tabelle5[[#This Row],[ExperimentID]]&amp;Tabelle5[[#This Row],[NegotiationID]]&amp;Tabelle5[[#This Row],[MessageID]],ALL_IN_ONE[ExperimentID]&amp;ALL_IN_ONE[NegotiationID]&amp;ALL_IN_ONE[MessageID],ALL_IN_ONE[Gesamt_ID],,0)</f>
        <v>#VALUE!</v>
      </c>
      <c r="C268">
        <v>928</v>
      </c>
      <c r="D268" t="s">
        <v>1521</v>
      </c>
      <c r="E268">
        <v>31278</v>
      </c>
      <c r="F268">
        <v>917</v>
      </c>
      <c r="G268">
        <v>913</v>
      </c>
      <c r="H268" t="s">
        <v>31</v>
      </c>
      <c r="I268" t="str">
        <f t="array" ref="I268">IFERROR(_xlfn.XLOOKUP(Tabelle5[[#This Row],[NegotiationID]]&amp;"FinalAccept",Tabelle5[NegotiationID]&amp;Tabelle5[ActionType],Tabelle5[ActionType],,0),_xlfn.XLOOKUP(Tabelle5[[#This Row],[NegotiationID]]&amp;"FinalReject",Tabelle5[NegotiationID]&amp;Tabelle5[ActionType],Tabelle5[ActionType],,0))</f>
        <v>FinalAccept</v>
      </c>
      <c r="J268">
        <v>0.73999999999999999</v>
      </c>
      <c r="K268">
        <v>0.25380000000000003</v>
      </c>
      <c r="L268">
        <v>0.99380000000000002</v>
      </c>
      <c r="M268">
        <v>0.48620000000000002</v>
      </c>
      <c r="N268">
        <v>36</v>
      </c>
      <c r="O268">
        <v>620</v>
      </c>
      <c r="P268">
        <v>10</v>
      </c>
      <c r="Q268" s="3" t="s">
        <v>1697</v>
      </c>
    </row>
    <row r="269" ht="15" customHeight="1">
      <c r="A269" t="e">
        <f t="shared" ca="1" si="509"/>
        <v>#VALUE!</v>
      </c>
      <c r="B269" t="e">
        <f t="array" ref="B269" ca="1">_xlfn.XLOOKUP(Tabelle5[[#This Row],[ExperimentID]]&amp;Tabelle5[[#This Row],[NegotiationID]]&amp;Tabelle5[[#This Row],[MessageID]],ALL_IN_ONE[ExperimentID]&amp;ALL_IN_ONE[NegotiationID]&amp;ALL_IN_ONE[MessageID],ALL_IN_ONE[Gesamt_ID],,0)</f>
        <v>#VALUE!</v>
      </c>
      <c r="C269">
        <v>928</v>
      </c>
      <c r="D269" t="s">
        <v>1521</v>
      </c>
      <c r="E269">
        <v>33536</v>
      </c>
      <c r="F269">
        <v>913</v>
      </c>
      <c r="G269">
        <v>917</v>
      </c>
      <c r="H269" t="s">
        <v>31</v>
      </c>
      <c r="I269" t="str">
        <f t="array" ref="I269">IFERROR(_xlfn.XLOOKUP(Tabelle5[[#This Row],[NegotiationID]]&amp;"FinalAccept",Tabelle5[NegotiationID]&amp;Tabelle5[ActionType],Tabelle5[ActionType],,0),_xlfn.XLOOKUP(Tabelle5[[#This Row],[NegotiationID]]&amp;"FinalReject",Tabelle5[NegotiationID]&amp;Tabelle5[ActionType],Tabelle5[ActionType],,0))</f>
        <v>FinalAccept</v>
      </c>
      <c r="J269">
        <v>0.63380000000000003</v>
      </c>
      <c r="K269">
        <v>0.35999999999999999</v>
      </c>
      <c r="L269">
        <v>0.99380000000000002</v>
      </c>
      <c r="M269">
        <v>0.27379999999999999</v>
      </c>
      <c r="N269">
        <v>84</v>
      </c>
      <c r="O269">
        <v>620</v>
      </c>
      <c r="P269">
        <v>10</v>
      </c>
      <c r="Q269" s="3" t="s">
        <v>1698</v>
      </c>
    </row>
    <row r="270" ht="15" customHeight="1">
      <c r="A270" t="e">
        <f t="shared" ca="1" si="509"/>
        <v>#VALUE!</v>
      </c>
      <c r="B270" t="e">
        <f t="array" ref="B270" ca="1">_xlfn.XLOOKUP(Tabelle5[[#This Row],[ExperimentID]]&amp;Tabelle5[[#This Row],[NegotiationID]]&amp;Tabelle5[[#This Row],[MessageID]],ALL_IN_ONE[ExperimentID]&amp;ALL_IN_ONE[NegotiationID]&amp;ALL_IN_ONE[MessageID],ALL_IN_ONE[Gesamt_ID],,0)</f>
        <v>#VALUE!</v>
      </c>
      <c r="C270">
        <v>928</v>
      </c>
      <c r="D270" t="s">
        <v>1521</v>
      </c>
      <c r="E270">
        <v>33554</v>
      </c>
      <c r="F270">
        <v>917</v>
      </c>
      <c r="G270">
        <v>913</v>
      </c>
      <c r="H270" t="s">
        <v>31</v>
      </c>
      <c r="I270" t="str">
        <f t="array" ref="I270">IFERROR(_xlfn.XLOOKUP(Tabelle5[[#This Row],[NegotiationID]]&amp;"FinalAccept",Tabelle5[NegotiationID]&amp;Tabelle5[ActionType],Tabelle5[ActionType],,0),_xlfn.XLOOKUP(Tabelle5[[#This Row],[NegotiationID]]&amp;"FinalReject",Tabelle5[NegotiationID]&amp;Tabelle5[ActionType],Tabelle5[ActionType],,0))</f>
        <v>FinalAccept</v>
      </c>
      <c r="J270">
        <v>0.54000000000000004</v>
      </c>
      <c r="K270">
        <v>0.5806</v>
      </c>
      <c r="L270">
        <v>1.1206</v>
      </c>
      <c r="M270">
        <v>0.040599999999999997</v>
      </c>
      <c r="N270">
        <v>62</v>
      </c>
      <c r="O270">
        <v>620</v>
      </c>
      <c r="P270">
        <v>10</v>
      </c>
      <c r="Q270" s="3" t="s">
        <v>1699</v>
      </c>
    </row>
    <row r="271" ht="15" customHeight="1">
      <c r="A271" t="e">
        <f t="shared" ca="1" si="509"/>
        <v>#VALUE!</v>
      </c>
      <c r="B271" t="e">
        <f t="array" ref="B271" ca="1">_xlfn.XLOOKUP(Tabelle5[[#This Row],[ExperimentID]]&amp;Tabelle5[[#This Row],[NegotiationID]]&amp;Tabelle5[[#This Row],[MessageID]],ALL_IN_ONE[ExperimentID]&amp;ALL_IN_ONE[NegotiationID]&amp;ALL_IN_ONE[MessageID],ALL_IN_ONE[Gesamt_ID],,0)</f>
        <v>#VALUE!</v>
      </c>
      <c r="C271">
        <v>928</v>
      </c>
      <c r="D271" t="s">
        <v>1521</v>
      </c>
      <c r="E271">
        <v>33590</v>
      </c>
      <c r="F271">
        <v>913</v>
      </c>
      <c r="G271">
        <v>917</v>
      </c>
      <c r="H271" t="s">
        <v>20</v>
      </c>
      <c r="I271" t="str">
        <f t="array" ref="I271">IFERROR(_xlfn.XLOOKUP(Tabelle5[[#This Row],[NegotiationID]]&amp;"FinalAccept",Tabelle5[NegotiationID]&amp;Tabelle5[ActionType],Tabelle5[ActionType],,0),_xlfn.XLOOKUP(Tabelle5[[#This Row],[NegotiationID]]&amp;"FinalReject",Tabelle5[NegotiationID]&amp;Tabelle5[ActionType],Tabelle5[ActionType],,0))</f>
        <v>FinalAccept</v>
      </c>
      <c r="J271">
        <v>0.5806</v>
      </c>
      <c r="K271">
        <v>0.54000000000000004</v>
      </c>
      <c r="L271">
        <v>1.1206</v>
      </c>
      <c r="M271">
        <v>0.040599999999999997</v>
      </c>
      <c r="N271">
        <v>8</v>
      </c>
      <c r="O271">
        <v>620</v>
      </c>
      <c r="P271">
        <v>10</v>
      </c>
      <c r="Q271" s="3" t="s">
        <v>1700</v>
      </c>
    </row>
    <row r="272" ht="14.5" hidden="1">
      <c r="A272" t="e">
        <f t="shared" ca="1" si="509"/>
        <v>#VALUE!</v>
      </c>
      <c r="B272" t="e">
        <f t="array" ref="B272" ca="1">_xlfn.XLOOKUP(Tabelle5[[#This Row],[ExperimentID]]&amp;Tabelle5[[#This Row],[NegotiationID]]&amp;Tabelle5[[#This Row],[MessageID]],ALL_IN_ONE[ExperimentID]&amp;ALL_IN_ONE[NegotiationID]&amp;ALL_IN_ONE[MessageID],ALL_IN_ONE[Gesamt_ID],,0)</f>
        <v>#VALUE!</v>
      </c>
      <c r="C272">
        <v>958</v>
      </c>
      <c r="D272" t="s">
        <v>1521</v>
      </c>
      <c r="E272">
        <v>959</v>
      </c>
      <c r="H272" t="s">
        <v>6019</v>
      </c>
      <c r="I272" t="str">
        <f t="array" ref="I272">IFERROR(_xlfn.XLOOKUP(Tabelle5[[#This Row],[NegotiationID]]&amp;"FinalAccept",Tabelle5[NegotiationID]&amp;Tabelle5[ActionType],Tabelle5[ActionType],,0),_xlfn.XLOOKUP(Tabelle5[[#This Row],[NegotiationID]]&amp;"FinalReject",Tabelle5[NegotiationID]&amp;Tabelle5[ActionType],Tabelle5[ActionType],,0))</f>
        <v>FinalAccept</v>
      </c>
      <c r="M272">
        <v>21</v>
      </c>
      <c r="O272">
        <v>1672</v>
      </c>
      <c r="P272">
        <v>10</v>
      </c>
      <c r="Q272" t="s">
        <v>6337</v>
      </c>
    </row>
    <row r="273" ht="15" customHeight="1">
      <c r="A273" t="e">
        <f t="shared" ca="1" si="509"/>
        <v>#VALUE!</v>
      </c>
      <c r="B273" t="e">
        <f t="array" ref="B273" ca="1">_xlfn.XLOOKUP(Tabelle5[[#This Row],[ExperimentID]]&amp;Tabelle5[[#This Row],[NegotiationID]]&amp;Tabelle5[[#This Row],[MessageID]],ALL_IN_ONE[ExperimentID]&amp;ALL_IN_ONE[NegotiationID]&amp;ALL_IN_ONE[MessageID],ALL_IN_ONE[Gesamt_ID],,0)</f>
        <v>#VALUE!</v>
      </c>
      <c r="C273">
        <v>958</v>
      </c>
      <c r="D273" t="s">
        <v>1521</v>
      </c>
      <c r="E273">
        <v>30720</v>
      </c>
      <c r="F273">
        <v>943</v>
      </c>
      <c r="G273">
        <v>947</v>
      </c>
      <c r="H273" t="s">
        <v>19</v>
      </c>
      <c r="I273" t="str">
        <f t="array" ref="I273">IFERROR(_xlfn.XLOOKUP(Tabelle5[[#This Row],[NegotiationID]]&amp;"FinalAccept",Tabelle5[NegotiationID]&amp;Tabelle5[ActionType],Tabelle5[ActionType],,0),_xlfn.XLOOKUP(Tabelle5[[#This Row],[NegotiationID]]&amp;"FinalReject",Tabelle5[NegotiationID]&amp;Tabelle5[ActionType],Tabelle5[ActionType],,0))</f>
        <v>FinalAccept</v>
      </c>
      <c r="J273">
        <v>0.74619999999999997</v>
      </c>
      <c r="K273">
        <v>0.12659999999999999</v>
      </c>
      <c r="L273">
        <v>0.87280000000000002</v>
      </c>
      <c r="M273">
        <v>0.61960000000000004</v>
      </c>
      <c r="N273">
        <v>466</v>
      </c>
      <c r="O273">
        <v>1672</v>
      </c>
      <c r="P273">
        <v>10</v>
      </c>
      <c r="Q273" s="3" t="s">
        <v>1701</v>
      </c>
    </row>
    <row r="274" ht="43.5" hidden="1">
      <c r="A274" t="e">
        <f t="shared" ca="1" si="509"/>
        <v>#VALUE!</v>
      </c>
      <c r="B274" t="e">
        <f t="array" ref="B274" ca="1">_xlfn.XLOOKUP(Tabelle5[[#This Row],[ExperimentID]]&amp;Tabelle5[[#This Row],[NegotiationID]]&amp;Tabelle5[[#This Row],[MessageID]],ALL_IN_ONE[ExperimentID]&amp;ALL_IN_ONE[NegotiationID]&amp;ALL_IN_ONE[MessageID],ALL_IN_ONE[Gesamt_ID],,0)</f>
        <v>#VALUE!</v>
      </c>
      <c r="C274">
        <v>958</v>
      </c>
      <c r="D274" t="s">
        <v>1521</v>
      </c>
      <c r="E274">
        <v>31518</v>
      </c>
      <c r="F274">
        <v>947</v>
      </c>
      <c r="G274">
        <v>943</v>
      </c>
      <c r="H274" t="s">
        <v>22</v>
      </c>
      <c r="I274" t="str">
        <f t="array" ref="I274">IFERROR(_xlfn.XLOOKUP(Tabelle5[[#This Row],[NegotiationID]]&amp;"FinalAccept",Tabelle5[NegotiationID]&amp;Tabelle5[ActionType],Tabelle5[ActionType],,0),_xlfn.XLOOKUP(Tabelle5[[#This Row],[NegotiationID]]&amp;"FinalReject",Tabelle5[NegotiationID]&amp;Tabelle5[ActionType],Tabelle5[ActionType],,0))</f>
        <v>FinalAccept</v>
      </c>
      <c r="N274">
        <v>43</v>
      </c>
      <c r="O274">
        <v>1672</v>
      </c>
      <c r="P274">
        <v>10</v>
      </c>
      <c r="Q274" s="3" t="s">
        <v>6405</v>
      </c>
    </row>
    <row r="275" ht="101.5" hidden="1">
      <c r="A275" t="e">
        <f t="shared" ca="1" si="509"/>
        <v>#VALUE!</v>
      </c>
      <c r="B275" t="e">
        <f t="array" ref="B275" ca="1">_xlfn.XLOOKUP(Tabelle5[[#This Row],[ExperimentID]]&amp;Tabelle5[[#This Row],[NegotiationID]]&amp;Tabelle5[[#This Row],[MessageID]],ALL_IN_ONE[ExperimentID]&amp;ALL_IN_ONE[NegotiationID]&amp;ALL_IN_ONE[MessageID],ALL_IN_ONE[Gesamt_ID],,0)</f>
        <v>#VALUE!</v>
      </c>
      <c r="C275">
        <v>958</v>
      </c>
      <c r="D275" t="s">
        <v>1521</v>
      </c>
      <c r="E275">
        <v>34089</v>
      </c>
      <c r="F275">
        <v>943</v>
      </c>
      <c r="G275">
        <v>947</v>
      </c>
      <c r="H275" t="s">
        <v>24</v>
      </c>
      <c r="I275" t="str">
        <f t="array" ref="I275">IFERROR(_xlfn.XLOOKUP(Tabelle5[[#This Row],[NegotiationID]]&amp;"FinalAccept",Tabelle5[NegotiationID]&amp;Tabelle5[ActionType],Tabelle5[ActionType],,0),_xlfn.XLOOKUP(Tabelle5[[#This Row],[NegotiationID]]&amp;"FinalReject",Tabelle5[NegotiationID]&amp;Tabelle5[ActionType],Tabelle5[ActionType],,0))</f>
        <v>FinalAccept</v>
      </c>
      <c r="N275">
        <v>21</v>
      </c>
      <c r="O275">
        <v>1672</v>
      </c>
      <c r="P275">
        <v>10</v>
      </c>
      <c r="Q275" s="3" t="s">
        <v>6406</v>
      </c>
    </row>
    <row r="276" ht="15" customHeight="1">
      <c r="A276" t="e">
        <f t="shared" ca="1" si="509"/>
        <v>#VALUE!</v>
      </c>
      <c r="B276" t="e">
        <f t="array" ref="B276" ca="1">_xlfn.XLOOKUP(Tabelle5[[#This Row],[ExperimentID]]&amp;Tabelle5[[#This Row],[NegotiationID]]&amp;Tabelle5[[#This Row],[MessageID]],ALL_IN_ONE[ExperimentID]&amp;ALL_IN_ONE[NegotiationID]&amp;ALL_IN_ONE[MessageID],ALL_IN_ONE[Gesamt_ID],,0)</f>
        <v>#VALUE!</v>
      </c>
      <c r="C276">
        <v>958</v>
      </c>
      <c r="D276" t="s">
        <v>1521</v>
      </c>
      <c r="E276">
        <v>34129</v>
      </c>
      <c r="F276">
        <v>947</v>
      </c>
      <c r="G276">
        <v>943</v>
      </c>
      <c r="H276" t="s">
        <v>31</v>
      </c>
      <c r="I276" t="str">
        <f t="array" ref="I276">IFERROR(_xlfn.XLOOKUP(Tabelle5[[#This Row],[NegotiationID]]&amp;"FinalAccept",Tabelle5[NegotiationID]&amp;Tabelle5[ActionType],Tabelle5[ActionType],,0),_xlfn.XLOOKUP(Tabelle5[[#This Row],[NegotiationID]]&amp;"FinalReject",Tabelle5[NegotiationID]&amp;Tabelle5[ActionType],Tabelle5[ActionType],,0))</f>
        <v>FinalAccept</v>
      </c>
      <c r="J276">
        <v>1</v>
      </c>
      <c r="K276">
        <v>0.12540000000000001</v>
      </c>
      <c r="L276">
        <v>1.1254</v>
      </c>
      <c r="M276">
        <v>0.87460000000000004</v>
      </c>
      <c r="N276">
        <v>433</v>
      </c>
      <c r="O276">
        <v>1672</v>
      </c>
      <c r="P276">
        <v>10</v>
      </c>
      <c r="Q276" s="3" t="s">
        <v>1702</v>
      </c>
    </row>
    <row r="277" ht="15" customHeight="1">
      <c r="A277" t="e">
        <f t="shared" ca="1" si="509"/>
        <v>#VALUE!</v>
      </c>
      <c r="B277" t="e">
        <f t="array" ref="B277" ca="1">_xlfn.XLOOKUP(Tabelle5[[#This Row],[ExperimentID]]&amp;Tabelle5[[#This Row],[NegotiationID]]&amp;Tabelle5[[#This Row],[MessageID]],ALL_IN_ONE[ExperimentID]&amp;ALL_IN_ONE[NegotiationID]&amp;ALL_IN_ONE[MessageID],ALL_IN_ONE[Gesamt_ID],,0)</f>
        <v>#VALUE!</v>
      </c>
      <c r="C277">
        <v>958</v>
      </c>
      <c r="D277" t="s">
        <v>1521</v>
      </c>
      <c r="E277">
        <v>34146</v>
      </c>
      <c r="F277">
        <v>943</v>
      </c>
      <c r="G277">
        <v>947</v>
      </c>
      <c r="H277" t="s">
        <v>31</v>
      </c>
      <c r="I277" t="str">
        <f t="array" ref="I277">IFERROR(_xlfn.XLOOKUP(Tabelle5[[#This Row],[NegotiationID]]&amp;"FinalAccept",Tabelle5[NegotiationID]&amp;Tabelle5[ActionType],Tabelle5[ActionType],,0),_xlfn.XLOOKUP(Tabelle5[[#This Row],[NegotiationID]]&amp;"FinalReject",Tabelle5[NegotiationID]&amp;Tabelle5[ActionType],Tabelle5[ActionType],,0))</f>
        <v>FinalAccept</v>
      </c>
      <c r="J277">
        <v>0.61599999999999999</v>
      </c>
      <c r="K277">
        <v>0.249</v>
      </c>
      <c r="L277">
        <v>0.86499999999999999</v>
      </c>
      <c r="M277">
        <v>0.36699999999999999</v>
      </c>
      <c r="N277">
        <v>254</v>
      </c>
      <c r="O277">
        <v>1672</v>
      </c>
      <c r="P277">
        <v>10</v>
      </c>
      <c r="Q277" s="3" t="s">
        <v>1703</v>
      </c>
    </row>
    <row r="278" ht="15" customHeight="1">
      <c r="A278" t="e">
        <f t="shared" ca="1" si="509"/>
        <v>#VALUE!</v>
      </c>
      <c r="B278" t="e">
        <f t="array" ref="B278" ca="1">_xlfn.XLOOKUP(Tabelle5[[#This Row],[ExperimentID]]&amp;Tabelle5[[#This Row],[NegotiationID]]&amp;Tabelle5[[#This Row],[MessageID]],ALL_IN_ONE[ExperimentID]&amp;ALL_IN_ONE[NegotiationID]&amp;ALL_IN_ONE[MessageID],ALL_IN_ONE[Gesamt_ID],,0)</f>
        <v>#VALUE!</v>
      </c>
      <c r="C278">
        <v>958</v>
      </c>
      <c r="D278" t="s">
        <v>1521</v>
      </c>
      <c r="E278">
        <v>34195</v>
      </c>
      <c r="F278">
        <v>947</v>
      </c>
      <c r="G278">
        <v>943</v>
      </c>
      <c r="H278" t="s">
        <v>31</v>
      </c>
      <c r="I278" t="str">
        <f t="array" ref="I278">IFERROR(_xlfn.XLOOKUP(Tabelle5[[#This Row],[NegotiationID]]&amp;"FinalAccept",Tabelle5[NegotiationID]&amp;Tabelle5[ActionType],Tabelle5[ActionType],,0),_xlfn.XLOOKUP(Tabelle5[[#This Row],[NegotiationID]]&amp;"FinalReject",Tabelle5[NegotiationID]&amp;Tabelle5[ActionType],Tabelle5[ActionType],,0))</f>
        <v>FinalAccept</v>
      </c>
      <c r="J278">
        <v>0.89759999999999995</v>
      </c>
      <c r="K278">
        <v>0.2732</v>
      </c>
      <c r="L278">
        <v>1.1708000000000001</v>
      </c>
      <c r="M278">
        <v>0.62439999999999996</v>
      </c>
      <c r="N278">
        <v>196</v>
      </c>
      <c r="O278">
        <v>1672</v>
      </c>
      <c r="P278">
        <v>10</v>
      </c>
      <c r="Q278" s="3" t="s">
        <v>1704</v>
      </c>
    </row>
    <row r="279" ht="15" customHeight="1">
      <c r="A279" t="e">
        <f t="shared" ca="1" si="509"/>
        <v>#VALUE!</v>
      </c>
      <c r="B279" t="e">
        <f t="array" ref="B279" ca="1">_xlfn.XLOOKUP(Tabelle5[[#This Row],[ExperimentID]]&amp;Tabelle5[[#This Row],[NegotiationID]]&amp;Tabelle5[[#This Row],[MessageID]],ALL_IN_ONE[ExperimentID]&amp;ALL_IN_ONE[NegotiationID]&amp;ALL_IN_ONE[MessageID],ALL_IN_ONE[Gesamt_ID],,0)</f>
        <v>#VALUE!</v>
      </c>
      <c r="C279">
        <v>958</v>
      </c>
      <c r="D279" t="s">
        <v>1521</v>
      </c>
      <c r="E279">
        <v>34684</v>
      </c>
      <c r="F279">
        <v>943</v>
      </c>
      <c r="G279">
        <v>947</v>
      </c>
      <c r="H279" t="s">
        <v>31</v>
      </c>
      <c r="I279" t="str">
        <f t="array" ref="I279">IFERROR(_xlfn.XLOOKUP(Tabelle5[[#This Row],[NegotiationID]]&amp;"FinalAccept",Tabelle5[NegotiationID]&amp;Tabelle5[ActionType],Tabelle5[ActionType],,0),_xlfn.XLOOKUP(Tabelle5[[#This Row],[NegotiationID]]&amp;"FinalReject",Tabelle5[NegotiationID]&amp;Tabelle5[ActionType],Tabelle5[ActionType],,0))</f>
        <v>FinalAccept</v>
      </c>
      <c r="J279">
        <v>0.5988</v>
      </c>
      <c r="K279">
        <v>0.53439999999999999</v>
      </c>
      <c r="L279">
        <v>1.1332</v>
      </c>
      <c r="M279">
        <v>0.064399999999999999</v>
      </c>
      <c r="N279">
        <v>202</v>
      </c>
      <c r="O279">
        <v>1672</v>
      </c>
      <c r="P279">
        <v>10</v>
      </c>
      <c r="Q279" s="3" t="s">
        <v>1705</v>
      </c>
    </row>
    <row r="280" ht="15" customHeight="1">
      <c r="A280" t="e">
        <f t="shared" ca="1" si="509"/>
        <v>#VALUE!</v>
      </c>
      <c r="B280" t="e">
        <f t="array" ref="B280" ca="1">_xlfn.XLOOKUP(Tabelle5[[#This Row],[ExperimentID]]&amp;Tabelle5[[#This Row],[NegotiationID]]&amp;Tabelle5[[#This Row],[MessageID]],ALL_IN_ONE[ExperimentID]&amp;ALL_IN_ONE[NegotiationID]&amp;ALL_IN_ONE[MessageID],ALL_IN_ONE[Gesamt_ID],,0)</f>
        <v>#VALUE!</v>
      </c>
      <c r="C280">
        <v>958</v>
      </c>
      <c r="D280" t="s">
        <v>1521</v>
      </c>
      <c r="E280">
        <v>34703</v>
      </c>
      <c r="F280">
        <v>947</v>
      </c>
      <c r="G280">
        <v>943</v>
      </c>
      <c r="H280" t="s">
        <v>31</v>
      </c>
      <c r="I280" t="str">
        <f t="array" ref="I280">IFERROR(_xlfn.XLOOKUP(Tabelle5[[#This Row],[NegotiationID]]&amp;"FinalAccept",Tabelle5[NegotiationID]&amp;Tabelle5[ActionType],Tabelle5[ActionType],,0),_xlfn.XLOOKUP(Tabelle5[[#This Row],[NegotiationID]]&amp;"FinalReject",Tabelle5[NegotiationID]&amp;Tabelle5[ActionType],Tabelle5[ActionType],,0))</f>
        <v>FinalAccept</v>
      </c>
      <c r="J280">
        <v>0.55520000000000003</v>
      </c>
      <c r="K280">
        <v>0.56679999999999997</v>
      </c>
      <c r="L280">
        <v>1.1220000000000001</v>
      </c>
      <c r="M280">
        <v>0.011599999999999999</v>
      </c>
      <c r="N280">
        <v>28</v>
      </c>
      <c r="O280">
        <v>1672</v>
      </c>
      <c r="P280">
        <v>10</v>
      </c>
      <c r="Q280" s="3" t="s">
        <v>1706</v>
      </c>
    </row>
    <row r="281" ht="15" customHeight="1">
      <c r="A281" t="e">
        <f t="shared" ca="1" si="509"/>
        <v>#VALUE!</v>
      </c>
      <c r="B281" t="e">
        <f t="array" ref="B281" ca="1">_xlfn.XLOOKUP(Tabelle5[[#This Row],[ExperimentID]]&amp;Tabelle5[[#This Row],[NegotiationID]]&amp;Tabelle5[[#This Row],[MessageID]],ALL_IN_ONE[ExperimentID]&amp;ALL_IN_ONE[NegotiationID]&amp;ALL_IN_ONE[MessageID],ALL_IN_ONE[Gesamt_ID],,0)</f>
        <v>#VALUE!</v>
      </c>
      <c r="C281">
        <v>958</v>
      </c>
      <c r="D281" t="s">
        <v>1521</v>
      </c>
      <c r="E281">
        <v>34708</v>
      </c>
      <c r="F281">
        <v>943</v>
      </c>
      <c r="G281">
        <v>947</v>
      </c>
      <c r="H281" t="s">
        <v>20</v>
      </c>
      <c r="I281" t="str">
        <f t="array" ref="I281">IFERROR(_xlfn.XLOOKUP(Tabelle5[[#This Row],[NegotiationID]]&amp;"FinalAccept",Tabelle5[NegotiationID]&amp;Tabelle5[ActionType],Tabelle5[ActionType],,0),_xlfn.XLOOKUP(Tabelle5[[#This Row],[NegotiationID]]&amp;"FinalReject",Tabelle5[NegotiationID]&amp;Tabelle5[ActionType],Tabelle5[ActionType],,0))</f>
        <v>FinalAccept</v>
      </c>
      <c r="J281">
        <v>0.56679999999999997</v>
      </c>
      <c r="K281">
        <v>0.55520000000000003</v>
      </c>
      <c r="L281">
        <v>1.1220000000000001</v>
      </c>
      <c r="M281">
        <v>0.011599999999999999</v>
      </c>
      <c r="N281">
        <v>8</v>
      </c>
      <c r="O281">
        <v>1672</v>
      </c>
      <c r="P281">
        <v>10</v>
      </c>
      <c r="Q281" s="3" t="s">
        <v>1707</v>
      </c>
    </row>
    <row r="282" ht="14.5" hidden="1">
      <c r="A282" t="e">
        <f t="shared" ca="1" si="509"/>
        <v>#VALUE!</v>
      </c>
      <c r="B282" t="e">
        <f t="array" ref="B282" ca="1">_xlfn.XLOOKUP(Tabelle5[[#This Row],[ExperimentID]]&amp;Tabelle5[[#This Row],[NegotiationID]]&amp;Tabelle5[[#This Row],[MessageID]],ALL_IN_ONE[ExperimentID]&amp;ALL_IN_ONE[NegotiationID]&amp;ALL_IN_ONE[MessageID],ALL_IN_ONE[Gesamt_ID],,0)</f>
        <v>#VALUE!</v>
      </c>
      <c r="C282">
        <v>988</v>
      </c>
      <c r="D282" t="s">
        <v>1521</v>
      </c>
      <c r="E282">
        <v>989</v>
      </c>
      <c r="H282" t="s">
        <v>6019</v>
      </c>
      <c r="I282" t="str">
        <f t="array" ref="I282">IFERROR(_xlfn.XLOOKUP(Tabelle5[[#This Row],[NegotiationID]]&amp;"FinalAccept",Tabelle5[NegotiationID]&amp;Tabelle5[ActionType],Tabelle5[ActionType],,0),_xlfn.XLOOKUP(Tabelle5[[#This Row],[NegotiationID]]&amp;"FinalReject",Tabelle5[NegotiationID]&amp;Tabelle5[ActionType],Tabelle5[ActionType],,0))</f>
        <v>FinalAccept</v>
      </c>
      <c r="M282">
        <v>21</v>
      </c>
      <c r="O282">
        <v>1300</v>
      </c>
      <c r="P282">
        <v>8</v>
      </c>
      <c r="Q282" t="s">
        <v>6337</v>
      </c>
    </row>
    <row r="283" ht="101.5" hidden="1">
      <c r="A283" t="e">
        <f t="shared" ca="1" si="509"/>
        <v>#VALUE!</v>
      </c>
      <c r="B283" t="e">
        <f t="array" ref="B283" ca="1">_xlfn.XLOOKUP(Tabelle5[[#This Row],[ExperimentID]]&amp;Tabelle5[[#This Row],[NegotiationID]]&amp;Tabelle5[[#This Row],[MessageID]],ALL_IN_ONE[ExperimentID]&amp;ALL_IN_ONE[NegotiationID]&amp;ALL_IN_ONE[MessageID],ALL_IN_ONE[Gesamt_ID],,0)</f>
        <v>#VALUE!</v>
      </c>
      <c r="C283">
        <v>988</v>
      </c>
      <c r="D283" t="s">
        <v>1521</v>
      </c>
      <c r="E283">
        <v>30289</v>
      </c>
      <c r="F283">
        <v>973</v>
      </c>
      <c r="G283">
        <v>977</v>
      </c>
      <c r="H283" t="s">
        <v>22</v>
      </c>
      <c r="I283" t="str">
        <f t="array" ref="I283">IFERROR(_xlfn.XLOOKUP(Tabelle5[[#This Row],[NegotiationID]]&amp;"FinalAccept",Tabelle5[NegotiationID]&amp;Tabelle5[ActionType],Tabelle5[ActionType],,0),_xlfn.XLOOKUP(Tabelle5[[#This Row],[NegotiationID]]&amp;"FinalReject",Tabelle5[NegotiationID]&amp;Tabelle5[ActionType],Tabelle5[ActionType],,0))</f>
        <v>FinalAccept</v>
      </c>
      <c r="N283">
        <v>105</v>
      </c>
      <c r="O283">
        <v>1300</v>
      </c>
      <c r="P283">
        <v>8</v>
      </c>
      <c r="Q283" s="3" t="s">
        <v>6407</v>
      </c>
    </row>
    <row r="284" ht="72.5" hidden="1">
      <c r="A284" t="e">
        <f t="shared" ca="1" si="509"/>
        <v>#VALUE!</v>
      </c>
      <c r="B284" t="e">
        <f t="array" ref="B284" ca="1">_xlfn.XLOOKUP(Tabelle5[[#This Row],[ExperimentID]]&amp;Tabelle5[[#This Row],[NegotiationID]]&amp;Tabelle5[[#This Row],[MessageID]],ALL_IN_ONE[ExperimentID]&amp;ALL_IN_ONE[NegotiationID]&amp;ALL_IN_ONE[MessageID],ALL_IN_ONE[Gesamt_ID],,0)</f>
        <v>#VALUE!</v>
      </c>
      <c r="C284">
        <v>988</v>
      </c>
      <c r="D284" t="s">
        <v>1521</v>
      </c>
      <c r="E284">
        <v>32944</v>
      </c>
      <c r="F284">
        <v>977</v>
      </c>
      <c r="G284">
        <v>973</v>
      </c>
      <c r="H284" t="s">
        <v>24</v>
      </c>
      <c r="I284" t="str">
        <f t="array" ref="I284">IFERROR(_xlfn.XLOOKUP(Tabelle5[[#This Row],[NegotiationID]]&amp;"FinalAccept",Tabelle5[NegotiationID]&amp;Tabelle5[ActionType],Tabelle5[ActionType],,0),_xlfn.XLOOKUP(Tabelle5[[#This Row],[NegotiationID]]&amp;"FinalReject",Tabelle5[NegotiationID]&amp;Tabelle5[ActionType],Tabelle5[ActionType],,0))</f>
        <v>FinalAccept</v>
      </c>
      <c r="N284">
        <v>34</v>
      </c>
      <c r="O284">
        <v>1300</v>
      </c>
      <c r="P284">
        <v>8</v>
      </c>
      <c r="Q284" s="3" t="s">
        <v>6408</v>
      </c>
    </row>
    <row r="285" ht="15" customHeight="1">
      <c r="A285" t="e">
        <f t="shared" ca="1" si="509"/>
        <v>#VALUE!</v>
      </c>
      <c r="B285" t="e">
        <f t="array" ref="B285" ca="1">_xlfn.XLOOKUP(Tabelle5[[#This Row],[ExperimentID]]&amp;Tabelle5[[#This Row],[NegotiationID]]&amp;Tabelle5[[#This Row],[MessageID]],ALL_IN_ONE[ExperimentID]&amp;ALL_IN_ONE[NegotiationID]&amp;ALL_IN_ONE[MessageID],ALL_IN_ONE[Gesamt_ID],,0)</f>
        <v>#VALUE!</v>
      </c>
      <c r="C285">
        <v>988</v>
      </c>
      <c r="D285" t="s">
        <v>1521</v>
      </c>
      <c r="E285">
        <v>34032</v>
      </c>
      <c r="F285">
        <v>973</v>
      </c>
      <c r="G285">
        <v>977</v>
      </c>
      <c r="H285" t="s">
        <v>19</v>
      </c>
      <c r="I285" t="str">
        <f t="array" ref="I285">IFERROR(_xlfn.XLOOKUP(Tabelle5[[#This Row],[NegotiationID]]&amp;"FinalAccept",Tabelle5[NegotiationID]&amp;Tabelle5[ActionType],Tabelle5[ActionType],,0),_xlfn.XLOOKUP(Tabelle5[[#This Row],[NegotiationID]]&amp;"FinalReject",Tabelle5[NegotiationID]&amp;Tabelle5[ActionType],Tabelle5[ActionType],,0))</f>
        <v>FinalAccept</v>
      </c>
      <c r="J285">
        <v>1</v>
      </c>
      <c r="K285">
        <v>0.1084</v>
      </c>
      <c r="L285">
        <v>1.1084000000000001</v>
      </c>
      <c r="M285">
        <v>0.89159999999999995</v>
      </c>
      <c r="N285">
        <v>427</v>
      </c>
      <c r="O285">
        <v>1300</v>
      </c>
      <c r="P285">
        <v>8</v>
      </c>
      <c r="Q285" s="3" t="s">
        <v>1708</v>
      </c>
    </row>
    <row r="286" ht="15" customHeight="1">
      <c r="A286" t="e">
        <f t="shared" ca="1" si="509"/>
        <v>#VALUE!</v>
      </c>
      <c r="B286" t="e">
        <f t="array" ref="B286" ca="1">_xlfn.XLOOKUP(Tabelle5[[#This Row],[ExperimentID]]&amp;Tabelle5[[#This Row],[NegotiationID]]&amp;Tabelle5[[#This Row],[MessageID]],ALL_IN_ONE[ExperimentID]&amp;ALL_IN_ONE[NegotiationID]&amp;ALL_IN_ONE[MessageID],ALL_IN_ONE[Gesamt_ID],,0)</f>
        <v>#VALUE!</v>
      </c>
      <c r="C286">
        <v>988</v>
      </c>
      <c r="D286" t="s">
        <v>1521</v>
      </c>
      <c r="E286">
        <v>34416</v>
      </c>
      <c r="F286">
        <v>977</v>
      </c>
      <c r="G286">
        <v>973</v>
      </c>
      <c r="H286" t="s">
        <v>31</v>
      </c>
      <c r="I286" t="str">
        <f t="array" ref="I286">IFERROR(_xlfn.XLOOKUP(Tabelle5[[#This Row],[NegotiationID]]&amp;"FinalAccept",Tabelle5[NegotiationID]&amp;Tabelle5[ActionType],Tabelle5[ActionType],,0),_xlfn.XLOOKUP(Tabelle5[[#This Row],[NegotiationID]]&amp;"FinalReject",Tabelle5[NegotiationID]&amp;Tabelle5[ActionType],Tabelle5[ActionType],,0))</f>
        <v>FinalAccept</v>
      </c>
      <c r="J286">
        <v>1</v>
      </c>
      <c r="K286">
        <v>0.12540000000000001</v>
      </c>
      <c r="L286">
        <v>1.1254</v>
      </c>
      <c r="M286">
        <v>0.87460000000000004</v>
      </c>
      <c r="N286">
        <v>337</v>
      </c>
      <c r="O286">
        <v>1300</v>
      </c>
      <c r="P286">
        <v>8</v>
      </c>
      <c r="Q286" s="3" t="s">
        <v>1709</v>
      </c>
    </row>
    <row r="287" ht="15" customHeight="1">
      <c r="A287" t="e">
        <f t="shared" ca="1" si="509"/>
        <v>#VALUE!</v>
      </c>
      <c r="B287" t="e">
        <f t="array" ref="B287" ca="1">_xlfn.XLOOKUP(Tabelle5[[#This Row],[ExperimentID]]&amp;Tabelle5[[#This Row],[NegotiationID]]&amp;Tabelle5[[#This Row],[MessageID]],ALL_IN_ONE[ExperimentID]&amp;ALL_IN_ONE[NegotiationID]&amp;ALL_IN_ONE[MessageID],ALL_IN_ONE[Gesamt_ID],,0)</f>
        <v>#VALUE!</v>
      </c>
      <c r="C287">
        <v>988</v>
      </c>
      <c r="D287" t="s">
        <v>1521</v>
      </c>
      <c r="E287">
        <v>34426</v>
      </c>
      <c r="F287">
        <v>973</v>
      </c>
      <c r="G287">
        <v>977</v>
      </c>
      <c r="H287" t="s">
        <v>31</v>
      </c>
      <c r="I287" t="str">
        <f t="array" ref="I287">IFERROR(_xlfn.XLOOKUP(Tabelle5[[#This Row],[NegotiationID]]&amp;"FinalAccept",Tabelle5[NegotiationID]&amp;Tabelle5[ActionType],Tabelle5[ActionType],,0),_xlfn.XLOOKUP(Tabelle5[[#This Row],[NegotiationID]]&amp;"FinalReject",Tabelle5[NegotiationID]&amp;Tabelle5[ActionType],Tabelle5[ActionType],,0))</f>
        <v>FinalAccept</v>
      </c>
      <c r="J287">
        <v>0.78800000000000003</v>
      </c>
      <c r="K287">
        <v>0.30919999999999997</v>
      </c>
      <c r="L287">
        <v>1.0972</v>
      </c>
      <c r="M287">
        <v>0.4788</v>
      </c>
      <c r="N287">
        <v>277</v>
      </c>
      <c r="O287">
        <v>1300</v>
      </c>
      <c r="P287">
        <v>8</v>
      </c>
      <c r="Q287" s="3" t="s">
        <v>1710</v>
      </c>
    </row>
    <row r="288" ht="15" customHeight="1">
      <c r="A288" t="e">
        <f t="shared" ca="1" si="509"/>
        <v>#VALUE!</v>
      </c>
      <c r="B288" t="e">
        <f t="array" ref="B288" ca="1">_xlfn.XLOOKUP(Tabelle5[[#This Row],[ExperimentID]]&amp;Tabelle5[[#This Row],[NegotiationID]]&amp;Tabelle5[[#This Row],[MessageID]],ALL_IN_ONE[ExperimentID]&amp;ALL_IN_ONE[NegotiationID]&amp;ALL_IN_ONE[MessageID],ALL_IN_ONE[Gesamt_ID],,0)</f>
        <v>#VALUE!</v>
      </c>
      <c r="C288">
        <v>988</v>
      </c>
      <c r="D288" t="s">
        <v>1521</v>
      </c>
      <c r="E288">
        <v>34438</v>
      </c>
      <c r="F288">
        <v>977</v>
      </c>
      <c r="G288">
        <v>973</v>
      </c>
      <c r="H288" t="s">
        <v>31</v>
      </c>
      <c r="I288" t="str">
        <f t="array" ref="I288">IFERROR(_xlfn.XLOOKUP(Tabelle5[[#This Row],[NegotiationID]]&amp;"FinalAccept",Tabelle5[NegotiationID]&amp;Tabelle5[ActionType],Tabelle5[ActionType],,0),_xlfn.XLOOKUP(Tabelle5[[#This Row],[NegotiationID]]&amp;"FinalReject",Tabelle5[NegotiationID]&amp;Tabelle5[ActionType],Tabelle5[ActionType],,0))</f>
        <v>FinalAccept</v>
      </c>
      <c r="J288">
        <v>0.63880000000000003</v>
      </c>
      <c r="K288">
        <v>0.4602</v>
      </c>
      <c r="L288">
        <v>1.099</v>
      </c>
      <c r="M288">
        <v>0.17860000000000001</v>
      </c>
      <c r="N288">
        <v>55</v>
      </c>
      <c r="O288">
        <v>1300</v>
      </c>
      <c r="P288">
        <v>8</v>
      </c>
      <c r="Q288" s="3" t="s">
        <v>1711</v>
      </c>
    </row>
    <row r="289" ht="15" customHeight="1">
      <c r="A289" t="e">
        <f t="shared" ca="1" si="509"/>
        <v>#VALUE!</v>
      </c>
      <c r="B289" t="e">
        <f t="array" ref="B289" ca="1">_xlfn.XLOOKUP(Tabelle5[[#This Row],[ExperimentID]]&amp;Tabelle5[[#This Row],[NegotiationID]]&amp;Tabelle5[[#This Row],[MessageID]],ALL_IN_ONE[ExperimentID]&amp;ALL_IN_ONE[NegotiationID]&amp;ALL_IN_ONE[MessageID],ALL_IN_ONE[Gesamt_ID],,0)</f>
        <v>#VALUE!</v>
      </c>
      <c r="C289">
        <v>988</v>
      </c>
      <c r="D289" t="s">
        <v>1521</v>
      </c>
      <c r="E289">
        <v>34445</v>
      </c>
      <c r="F289">
        <v>973</v>
      </c>
      <c r="G289">
        <v>977</v>
      </c>
      <c r="H289" t="s">
        <v>20</v>
      </c>
      <c r="I289" t="str">
        <f t="array" ref="I289">IFERROR(_xlfn.XLOOKUP(Tabelle5[[#This Row],[NegotiationID]]&amp;"FinalAccept",Tabelle5[NegotiationID]&amp;Tabelle5[ActionType],Tabelle5[ActionType],,0),_xlfn.XLOOKUP(Tabelle5[[#This Row],[NegotiationID]]&amp;"FinalReject",Tabelle5[NegotiationID]&amp;Tabelle5[ActionType],Tabelle5[ActionType],,0))</f>
        <v>FinalAccept</v>
      </c>
      <c r="J289">
        <v>0.4602</v>
      </c>
      <c r="K289">
        <v>0.63880000000000003</v>
      </c>
      <c r="L289">
        <v>1.099</v>
      </c>
      <c r="M289">
        <v>0.17860000000000001</v>
      </c>
      <c r="N289">
        <v>44</v>
      </c>
      <c r="O289">
        <v>1300</v>
      </c>
      <c r="P289">
        <v>8</v>
      </c>
      <c r="Q289" s="3" t="s">
        <v>1712</v>
      </c>
    </row>
    <row r="290" ht="14.5" hidden="1">
      <c r="A290" t="e">
        <f t="shared" ca="1" si="509"/>
        <v>#VALUE!</v>
      </c>
      <c r="B290" t="e">
        <f t="array" ref="B290" ca="1">_xlfn.XLOOKUP(Tabelle5[[#This Row],[ExperimentID]]&amp;Tabelle5[[#This Row],[NegotiationID]]&amp;Tabelle5[[#This Row],[MessageID]],ALL_IN_ONE[ExperimentID]&amp;ALL_IN_ONE[NegotiationID]&amp;ALL_IN_ONE[MessageID],ALL_IN_ONE[Gesamt_ID],,0)</f>
        <v>#VALUE!</v>
      </c>
      <c r="C290">
        <v>1018</v>
      </c>
      <c r="D290" t="s">
        <v>1521</v>
      </c>
      <c r="E290">
        <v>1019</v>
      </c>
      <c r="H290" t="s">
        <v>6019</v>
      </c>
      <c r="I290" t="str">
        <f t="array" ref="I290">IFERROR(_xlfn.XLOOKUP(Tabelle5[[#This Row],[NegotiationID]]&amp;"FinalAccept",Tabelle5[NegotiationID]&amp;Tabelle5[ActionType],Tabelle5[ActionType],,0),_xlfn.XLOOKUP(Tabelle5[[#This Row],[NegotiationID]]&amp;"FinalReject",Tabelle5[NegotiationID]&amp;Tabelle5[ActionType],Tabelle5[ActionType],,0))</f>
        <v>FinalAccept</v>
      </c>
      <c r="M290">
        <v>21</v>
      </c>
      <c r="O290">
        <v>1483</v>
      </c>
      <c r="P290">
        <v>16</v>
      </c>
      <c r="Q290" t="s">
        <v>6337</v>
      </c>
    </row>
    <row r="291" ht="15" customHeight="1">
      <c r="A291" t="e">
        <f t="shared" ca="1" si="509"/>
        <v>#VALUE!</v>
      </c>
      <c r="B291" t="e">
        <f t="array" ref="B291" ca="1">_xlfn.XLOOKUP(Tabelle5[[#This Row],[ExperimentID]]&amp;Tabelle5[[#This Row],[NegotiationID]]&amp;Tabelle5[[#This Row],[MessageID]],ALL_IN_ONE[ExperimentID]&amp;ALL_IN_ONE[NegotiationID]&amp;ALL_IN_ONE[MessageID],ALL_IN_ONE[Gesamt_ID],,0)</f>
        <v>#VALUE!</v>
      </c>
      <c r="C291">
        <v>1018</v>
      </c>
      <c r="D291" t="s">
        <v>1521</v>
      </c>
      <c r="E291">
        <v>30359</v>
      </c>
      <c r="F291">
        <v>1003</v>
      </c>
      <c r="G291">
        <v>1007</v>
      </c>
      <c r="H291" t="s">
        <v>158</v>
      </c>
      <c r="I291" t="str">
        <f t="array" ref="I291">IFERROR(_xlfn.XLOOKUP(Tabelle5[[#This Row],[NegotiationID]]&amp;"FinalAccept",Tabelle5[NegotiationID]&amp;Tabelle5[ActionType],Tabelle5[ActionType],,0),_xlfn.XLOOKUP(Tabelle5[[#This Row],[NegotiationID]]&amp;"FinalReject",Tabelle5[NegotiationID]&amp;Tabelle5[ActionType],Tabelle5[ActionType],,0))</f>
        <v>FinalAccept</v>
      </c>
      <c r="J291">
        <v>1</v>
      </c>
      <c r="K291">
        <v>1</v>
      </c>
      <c r="L291">
        <v>2</v>
      </c>
      <c r="M291">
        <v>0</v>
      </c>
      <c r="N291">
        <v>76</v>
      </c>
      <c r="O291">
        <v>1483</v>
      </c>
      <c r="P291">
        <v>16</v>
      </c>
      <c r="Q291" s="3" t="s">
        <v>1713</v>
      </c>
    </row>
    <row r="292" ht="15" customHeight="1">
      <c r="A292" t="e">
        <f t="shared" ca="1" si="509"/>
        <v>#VALUE!</v>
      </c>
      <c r="B292" t="e">
        <f t="array" ref="B292" ca="1">_xlfn.XLOOKUP(Tabelle5[[#This Row],[ExperimentID]]&amp;Tabelle5[[#This Row],[NegotiationID]]&amp;Tabelle5[[#This Row],[MessageID]],ALL_IN_ONE[ExperimentID]&amp;ALL_IN_ONE[NegotiationID]&amp;ALL_IN_ONE[MessageID],ALL_IN_ONE[Gesamt_ID],,0)</f>
        <v>#VALUE!</v>
      </c>
      <c r="C292">
        <v>1018</v>
      </c>
      <c r="D292" t="s">
        <v>1521</v>
      </c>
      <c r="E292">
        <v>30426</v>
      </c>
      <c r="F292">
        <v>1007</v>
      </c>
      <c r="G292">
        <v>1003</v>
      </c>
      <c r="H292" t="s">
        <v>31</v>
      </c>
      <c r="I292" t="str">
        <f t="array" ref="I292">IFERROR(_xlfn.XLOOKUP(Tabelle5[[#This Row],[NegotiationID]]&amp;"FinalAccept",Tabelle5[NegotiationID]&amp;Tabelle5[ActionType],Tabelle5[ActionType],,0),_xlfn.XLOOKUP(Tabelle5[[#This Row],[NegotiationID]]&amp;"FinalReject",Tabelle5[NegotiationID]&amp;Tabelle5[ActionType],Tabelle5[ActionType],,0))</f>
        <v>FinalAccept</v>
      </c>
      <c r="J292">
        <v>0.92000000000000004</v>
      </c>
      <c r="K292">
        <v>0.2006</v>
      </c>
      <c r="L292">
        <v>1.1206</v>
      </c>
      <c r="M292">
        <v>0.71940000000000004</v>
      </c>
      <c r="N292">
        <v>64</v>
      </c>
      <c r="O292">
        <v>1483</v>
      </c>
      <c r="P292">
        <v>16</v>
      </c>
      <c r="Q292" s="3" t="s">
        <v>1714</v>
      </c>
    </row>
    <row r="293" ht="15" customHeight="1">
      <c r="A293" t="e">
        <f t="shared" ca="1" si="509"/>
        <v>#VALUE!</v>
      </c>
      <c r="B293" t="e">
        <f t="array" ref="B293" ca="1">_xlfn.XLOOKUP(Tabelle5[[#This Row],[ExperimentID]]&amp;Tabelle5[[#This Row],[NegotiationID]]&amp;Tabelle5[[#This Row],[MessageID]],ALL_IN_ONE[ExperimentID]&amp;ALL_IN_ONE[NegotiationID]&amp;ALL_IN_ONE[MessageID],ALL_IN_ONE[Gesamt_ID],,0)</f>
        <v>#VALUE!</v>
      </c>
      <c r="C293">
        <v>1018</v>
      </c>
      <c r="D293" t="s">
        <v>1521</v>
      </c>
      <c r="E293">
        <v>31112</v>
      </c>
      <c r="F293">
        <v>1003</v>
      </c>
      <c r="G293">
        <v>1007</v>
      </c>
      <c r="H293" t="s">
        <v>31</v>
      </c>
      <c r="I293" t="str">
        <f t="array" ref="I293">IFERROR(_xlfn.XLOOKUP(Tabelle5[[#This Row],[NegotiationID]]&amp;"FinalAccept",Tabelle5[NegotiationID]&amp;Tabelle5[ActionType],Tabelle5[ActionType],,0),_xlfn.XLOOKUP(Tabelle5[[#This Row],[NegotiationID]]&amp;"FinalReject",Tabelle5[NegotiationID]&amp;Tabelle5[ActionType],Tabelle5[ActionType],,0))</f>
        <v>FinalAccept</v>
      </c>
      <c r="J293">
        <v>1</v>
      </c>
      <c r="K293">
        <v>0.1084</v>
      </c>
      <c r="L293">
        <v>1.1084000000000001</v>
      </c>
      <c r="M293">
        <v>0.89159999999999995</v>
      </c>
      <c r="N293">
        <v>93</v>
      </c>
      <c r="O293">
        <v>1483</v>
      </c>
      <c r="P293">
        <v>16</v>
      </c>
      <c r="Q293" s="3" t="s">
        <v>1715</v>
      </c>
    </row>
    <row r="294" ht="15" customHeight="1">
      <c r="A294" t="e">
        <f t="shared" ca="1" si="509"/>
        <v>#VALUE!</v>
      </c>
      <c r="B294" t="e">
        <f t="array" ref="B294" ca="1">_xlfn.XLOOKUP(Tabelle5[[#This Row],[ExperimentID]]&amp;Tabelle5[[#This Row],[NegotiationID]]&amp;Tabelle5[[#This Row],[MessageID]],ALL_IN_ONE[ExperimentID]&amp;ALL_IN_ONE[NegotiationID]&amp;ALL_IN_ONE[MessageID],ALL_IN_ONE[Gesamt_ID],,0)</f>
        <v>#VALUE!</v>
      </c>
      <c r="C294">
        <v>1018</v>
      </c>
      <c r="D294" t="s">
        <v>1521</v>
      </c>
      <c r="E294">
        <v>31256</v>
      </c>
      <c r="F294">
        <v>1007</v>
      </c>
      <c r="G294">
        <v>1003</v>
      </c>
      <c r="H294" t="s">
        <v>31</v>
      </c>
      <c r="I294" t="str">
        <f t="array" ref="I294">IFERROR(_xlfn.XLOOKUP(Tabelle5[[#This Row],[NegotiationID]]&amp;"FinalAccept",Tabelle5[NegotiationID]&amp;Tabelle5[ActionType],Tabelle5[ActionType],,0),_xlfn.XLOOKUP(Tabelle5[[#This Row],[NegotiationID]]&amp;"FinalReject",Tabelle5[NegotiationID]&amp;Tabelle5[ActionType],Tabelle5[ActionType],,0))</f>
        <v>FinalAccept</v>
      </c>
      <c r="J294">
        <v>0.73999999999999999</v>
      </c>
      <c r="K294">
        <v>0.38059999999999999</v>
      </c>
      <c r="L294">
        <v>1.1206</v>
      </c>
      <c r="M294">
        <v>0.3594</v>
      </c>
      <c r="N294">
        <v>136</v>
      </c>
      <c r="O294">
        <v>1483</v>
      </c>
      <c r="P294">
        <v>16</v>
      </c>
      <c r="Q294" s="3" t="s">
        <v>1716</v>
      </c>
    </row>
    <row r="295" ht="15" customHeight="1">
      <c r="A295" t="e">
        <f t="shared" ca="1" si="509"/>
        <v>#VALUE!</v>
      </c>
      <c r="B295" t="e">
        <f t="array" ref="B295" ca="1">_xlfn.XLOOKUP(Tabelle5[[#This Row],[ExperimentID]]&amp;Tabelle5[[#This Row],[NegotiationID]]&amp;Tabelle5[[#This Row],[MessageID]],ALL_IN_ONE[ExperimentID]&amp;ALL_IN_ONE[NegotiationID]&amp;ALL_IN_ONE[MessageID],ALL_IN_ONE[Gesamt_ID],,0)</f>
        <v>#VALUE!</v>
      </c>
      <c r="C295">
        <v>1018</v>
      </c>
      <c r="D295" t="s">
        <v>1521</v>
      </c>
      <c r="E295">
        <v>31364</v>
      </c>
      <c r="F295">
        <v>1003</v>
      </c>
      <c r="G295">
        <v>1007</v>
      </c>
      <c r="H295" t="s">
        <v>31</v>
      </c>
      <c r="I295" t="str">
        <f t="array" ref="I295">IFERROR(_xlfn.XLOOKUP(Tabelle5[[#This Row],[NegotiationID]]&amp;"FinalAccept",Tabelle5[NegotiationID]&amp;Tabelle5[ActionType],Tabelle5[ActionType],,0),_xlfn.XLOOKUP(Tabelle5[[#This Row],[NegotiationID]]&amp;"FinalReject",Tabelle5[NegotiationID]&amp;Tabelle5[ActionType],Tabelle5[ActionType],,0))</f>
        <v>FinalAccept</v>
      </c>
      <c r="J295">
        <v>0.83199999999999996</v>
      </c>
      <c r="K295">
        <v>0.1744</v>
      </c>
      <c r="L295">
        <v>1.0064</v>
      </c>
      <c r="M295">
        <v>0.65759999999999996</v>
      </c>
      <c r="N295">
        <v>158</v>
      </c>
      <c r="O295">
        <v>1483</v>
      </c>
      <c r="P295">
        <v>16</v>
      </c>
      <c r="Q295" s="3" t="s">
        <v>1717</v>
      </c>
    </row>
    <row r="296" ht="15" customHeight="1">
      <c r="A296" t="e">
        <f t="shared" ca="1" si="509"/>
        <v>#VALUE!</v>
      </c>
      <c r="B296" t="e">
        <f t="array" ref="B296" ca="1">_xlfn.XLOOKUP(Tabelle5[[#This Row],[ExperimentID]]&amp;Tabelle5[[#This Row],[NegotiationID]]&amp;Tabelle5[[#This Row],[MessageID]],ALL_IN_ONE[ExperimentID]&amp;ALL_IN_ONE[NegotiationID]&amp;ALL_IN_ONE[MessageID],ALL_IN_ONE[Gesamt_ID],,0)</f>
        <v>#VALUE!</v>
      </c>
      <c r="C296">
        <v>1018</v>
      </c>
      <c r="D296" t="s">
        <v>1521</v>
      </c>
      <c r="E296">
        <v>31365</v>
      </c>
      <c r="F296">
        <v>1003</v>
      </c>
      <c r="G296">
        <v>1007</v>
      </c>
      <c r="H296" t="s">
        <v>31</v>
      </c>
      <c r="I296" t="str">
        <f t="array" ref="I296">IFERROR(_xlfn.XLOOKUP(Tabelle5[[#This Row],[NegotiationID]]&amp;"FinalAccept",Tabelle5[NegotiationID]&amp;Tabelle5[ActionType],Tabelle5[ActionType],,0),_xlfn.XLOOKUP(Tabelle5[[#This Row],[NegotiationID]]&amp;"FinalReject",Tabelle5[NegotiationID]&amp;Tabelle5[ActionType],Tabelle5[ActionType],,0))</f>
        <v>FinalAccept</v>
      </c>
      <c r="J296">
        <v>0.83199999999999996</v>
      </c>
      <c r="K296">
        <v>0.1744</v>
      </c>
      <c r="L296">
        <v>1.0064</v>
      </c>
      <c r="M296">
        <v>0.65759999999999996</v>
      </c>
      <c r="N296">
        <v>158</v>
      </c>
      <c r="O296">
        <v>1483</v>
      </c>
      <c r="P296">
        <v>16</v>
      </c>
      <c r="Q296" s="3" t="s">
        <v>1717</v>
      </c>
    </row>
    <row r="297" ht="15" customHeight="1">
      <c r="A297" t="e">
        <f t="shared" ca="1" si="509"/>
        <v>#VALUE!</v>
      </c>
      <c r="B297" t="e">
        <f t="array" ref="B297" ca="1">_xlfn.XLOOKUP(Tabelle5[[#This Row],[ExperimentID]]&amp;Tabelle5[[#This Row],[NegotiationID]]&amp;Tabelle5[[#This Row],[MessageID]],ALL_IN_ONE[ExperimentID]&amp;ALL_IN_ONE[NegotiationID]&amp;ALL_IN_ONE[MessageID],ALL_IN_ONE[Gesamt_ID],,0)</f>
        <v>#VALUE!</v>
      </c>
      <c r="C297">
        <v>1018</v>
      </c>
      <c r="D297" t="s">
        <v>1521</v>
      </c>
      <c r="E297">
        <v>31505</v>
      </c>
      <c r="F297">
        <v>1007</v>
      </c>
      <c r="G297">
        <v>1003</v>
      </c>
      <c r="H297" t="s">
        <v>31</v>
      </c>
      <c r="I297" t="str">
        <f t="array" ref="I297">IFERROR(_xlfn.XLOOKUP(Tabelle5[[#This Row],[NegotiationID]]&amp;"FinalAccept",Tabelle5[NegotiationID]&amp;Tabelle5[ActionType],Tabelle5[ActionType],,0),_xlfn.XLOOKUP(Tabelle5[[#This Row],[NegotiationID]]&amp;"FinalReject",Tabelle5[NegotiationID]&amp;Tabelle5[ActionType],Tabelle5[ActionType],,0))</f>
        <v>FinalAccept</v>
      </c>
      <c r="J297">
        <v>0.57399999999999995</v>
      </c>
      <c r="K297">
        <v>0.52659999999999996</v>
      </c>
      <c r="L297">
        <v>1.1006</v>
      </c>
      <c r="M297">
        <v>0.047399999999999998</v>
      </c>
      <c r="N297">
        <v>89</v>
      </c>
      <c r="O297">
        <v>1483</v>
      </c>
      <c r="P297">
        <v>16</v>
      </c>
      <c r="Q297" s="3" t="s">
        <v>1718</v>
      </c>
    </row>
    <row r="298" ht="15" customHeight="1">
      <c r="A298" t="e">
        <f t="shared" ca="1" si="509"/>
        <v>#VALUE!</v>
      </c>
      <c r="B298" t="e">
        <f t="array" ref="B298" ca="1">_xlfn.XLOOKUP(Tabelle5[[#This Row],[ExperimentID]]&amp;Tabelle5[[#This Row],[NegotiationID]]&amp;Tabelle5[[#This Row],[MessageID]],ALL_IN_ONE[ExperimentID]&amp;ALL_IN_ONE[NegotiationID]&amp;ALL_IN_ONE[MessageID],ALL_IN_ONE[Gesamt_ID],,0)</f>
        <v>#VALUE!</v>
      </c>
      <c r="C298">
        <v>1018</v>
      </c>
      <c r="D298" t="s">
        <v>1521</v>
      </c>
      <c r="E298">
        <v>31614</v>
      </c>
      <c r="F298">
        <v>1003</v>
      </c>
      <c r="G298">
        <v>1007</v>
      </c>
      <c r="H298" t="s">
        <v>31</v>
      </c>
      <c r="I298" t="str">
        <f t="array" ref="I298">IFERROR(_xlfn.XLOOKUP(Tabelle5[[#This Row],[NegotiationID]]&amp;"FinalAccept",Tabelle5[NegotiationID]&amp;Tabelle5[ActionType],Tabelle5[ActionType],,0),_xlfn.XLOOKUP(Tabelle5[[#This Row],[NegotiationID]]&amp;"FinalReject",Tabelle5[NegotiationID]&amp;Tabelle5[ActionType],Tabelle5[ActionType],,0))</f>
        <v>FinalAccept</v>
      </c>
      <c r="J298">
        <v>0.76800000000000002</v>
      </c>
      <c r="K298">
        <v>0.32919999999999999</v>
      </c>
      <c r="L298">
        <v>1.0972</v>
      </c>
      <c r="M298">
        <v>0.43880000000000002</v>
      </c>
      <c r="N298">
        <v>100</v>
      </c>
      <c r="O298">
        <v>1483</v>
      </c>
      <c r="P298">
        <v>16</v>
      </c>
      <c r="Q298" s="3" t="s">
        <v>1719</v>
      </c>
    </row>
    <row r="299" ht="15" customHeight="1">
      <c r="A299" t="e">
        <f t="shared" ca="1" si="509"/>
        <v>#VALUE!</v>
      </c>
      <c r="B299" t="e">
        <f t="array" ref="B299" ca="1">_xlfn.XLOOKUP(Tabelle5[[#This Row],[ExperimentID]]&amp;Tabelle5[[#This Row],[NegotiationID]]&amp;Tabelle5[[#This Row],[MessageID]],ALL_IN_ONE[ExperimentID]&amp;ALL_IN_ONE[NegotiationID]&amp;ALL_IN_ONE[MessageID],ALL_IN_ONE[Gesamt_ID],,0)</f>
        <v>#VALUE!</v>
      </c>
      <c r="C299">
        <v>1018</v>
      </c>
      <c r="D299" t="s">
        <v>1521</v>
      </c>
      <c r="E299">
        <v>33676</v>
      </c>
      <c r="F299">
        <v>1007</v>
      </c>
      <c r="G299">
        <v>1003</v>
      </c>
      <c r="H299" t="s">
        <v>31</v>
      </c>
      <c r="I299" t="str">
        <f t="array" ref="I299">IFERROR(_xlfn.XLOOKUP(Tabelle5[[#This Row],[NegotiationID]]&amp;"FinalAccept",Tabelle5[NegotiationID]&amp;Tabelle5[ActionType],Tabelle5[ActionType],,0),_xlfn.XLOOKUP(Tabelle5[[#This Row],[NegotiationID]]&amp;"FinalReject",Tabelle5[NegotiationID]&amp;Tabelle5[ActionType],Tabelle5[ActionType],,0))</f>
        <v>FinalAccept</v>
      </c>
      <c r="J299">
        <v>0.52480000000000004</v>
      </c>
      <c r="K299">
        <v>0.47220000000000001</v>
      </c>
      <c r="L299">
        <v>0.997</v>
      </c>
      <c r="M299">
        <v>0.052600000000000001</v>
      </c>
      <c r="N299">
        <v>104</v>
      </c>
      <c r="O299">
        <v>1483</v>
      </c>
      <c r="P299">
        <v>16</v>
      </c>
      <c r="Q299" s="3" t="s">
        <v>1720</v>
      </c>
    </row>
    <row r="300" ht="15" customHeight="1">
      <c r="A300" t="e">
        <f t="shared" ca="1" si="509"/>
        <v>#VALUE!</v>
      </c>
      <c r="B300" t="e">
        <f t="array" ref="B300" ca="1">_xlfn.XLOOKUP(Tabelle5[[#This Row],[ExperimentID]]&amp;Tabelle5[[#This Row],[NegotiationID]]&amp;Tabelle5[[#This Row],[MessageID]],ALL_IN_ONE[ExperimentID]&amp;ALL_IN_ONE[NegotiationID]&amp;ALL_IN_ONE[MessageID],ALL_IN_ONE[Gesamt_ID],,0)</f>
        <v>#VALUE!</v>
      </c>
      <c r="C300">
        <v>1018</v>
      </c>
      <c r="D300" t="s">
        <v>1521</v>
      </c>
      <c r="E300">
        <v>33685</v>
      </c>
      <c r="F300">
        <v>1003</v>
      </c>
      <c r="G300">
        <v>1007</v>
      </c>
      <c r="H300" t="s">
        <v>31</v>
      </c>
      <c r="I300" t="str">
        <f t="array" ref="I300">IFERROR(_xlfn.XLOOKUP(Tabelle5[[#This Row],[NegotiationID]]&amp;"FinalAccept",Tabelle5[NegotiationID]&amp;Tabelle5[ActionType],Tabelle5[ActionType],,0),_xlfn.XLOOKUP(Tabelle5[[#This Row],[NegotiationID]]&amp;"FinalReject",Tabelle5[NegotiationID]&amp;Tabelle5[ActionType],Tabelle5[ActionType],,0))</f>
        <v>FinalAccept</v>
      </c>
      <c r="J300">
        <v>0.65439999999999998</v>
      </c>
      <c r="K300">
        <v>0.44440000000000002</v>
      </c>
      <c r="L300">
        <v>1.0988</v>
      </c>
      <c r="M300">
        <v>0.20999999999999999</v>
      </c>
      <c r="N300">
        <v>90</v>
      </c>
      <c r="O300">
        <v>1483</v>
      </c>
      <c r="P300">
        <v>16</v>
      </c>
      <c r="Q300" s="3" t="s">
        <v>1721</v>
      </c>
    </row>
    <row r="301" ht="15" customHeight="1">
      <c r="A301" t="e">
        <f t="shared" ca="1" si="509"/>
        <v>#VALUE!</v>
      </c>
      <c r="B301" t="e">
        <f t="array" ref="B301" ca="1">_xlfn.XLOOKUP(Tabelle5[[#This Row],[ExperimentID]]&amp;Tabelle5[[#This Row],[NegotiationID]]&amp;Tabelle5[[#This Row],[MessageID]],ALL_IN_ONE[ExperimentID]&amp;ALL_IN_ONE[NegotiationID]&amp;ALL_IN_ONE[MessageID],ALL_IN_ONE[Gesamt_ID],,0)</f>
        <v>#VALUE!</v>
      </c>
      <c r="C301">
        <v>1018</v>
      </c>
      <c r="D301" t="s">
        <v>1521</v>
      </c>
      <c r="E301">
        <v>33699</v>
      </c>
      <c r="F301">
        <v>1007</v>
      </c>
      <c r="G301">
        <v>1003</v>
      </c>
      <c r="H301" t="s">
        <v>31</v>
      </c>
      <c r="I301" t="str">
        <f t="array" ref="I301">IFERROR(_xlfn.XLOOKUP(Tabelle5[[#This Row],[NegotiationID]]&amp;"FinalAccept",Tabelle5[NegotiationID]&amp;Tabelle5[ActionType],Tabelle5[ActionType],,0),_xlfn.XLOOKUP(Tabelle5[[#This Row],[NegotiationID]]&amp;"FinalReject",Tabelle5[NegotiationID]&amp;Tabelle5[ActionType],Tabelle5[ActionType],,0))</f>
        <v>FinalAccept</v>
      </c>
      <c r="J301">
        <v>0.61040000000000005</v>
      </c>
      <c r="K301">
        <v>0.50839999999999996</v>
      </c>
      <c r="L301">
        <v>1.1188</v>
      </c>
      <c r="M301">
        <v>0.10199999999999999</v>
      </c>
      <c r="N301">
        <v>119</v>
      </c>
      <c r="O301">
        <v>1483</v>
      </c>
      <c r="P301">
        <v>16</v>
      </c>
      <c r="Q301" s="3" t="s">
        <v>1722</v>
      </c>
    </row>
    <row r="302" ht="15" customHeight="1">
      <c r="A302" t="e">
        <f t="shared" ca="1" si="509"/>
        <v>#VALUE!</v>
      </c>
      <c r="B302" t="e">
        <f t="array" ref="B302" ca="1">_xlfn.XLOOKUP(Tabelle5[[#This Row],[ExperimentID]]&amp;Tabelle5[[#This Row],[NegotiationID]]&amp;Tabelle5[[#This Row],[MessageID]],ALL_IN_ONE[ExperimentID]&amp;ALL_IN_ONE[NegotiationID]&amp;ALL_IN_ONE[MessageID],ALL_IN_ONE[Gesamt_ID],,0)</f>
        <v>#VALUE!</v>
      </c>
      <c r="C302">
        <v>1018</v>
      </c>
      <c r="D302" t="s">
        <v>1521</v>
      </c>
      <c r="E302">
        <v>34054</v>
      </c>
      <c r="F302">
        <v>1003</v>
      </c>
      <c r="G302">
        <v>1007</v>
      </c>
      <c r="H302" t="s">
        <v>31</v>
      </c>
      <c r="I302" t="str">
        <f t="array" ref="I302">IFERROR(_xlfn.XLOOKUP(Tabelle5[[#This Row],[NegotiationID]]&amp;"FinalAccept",Tabelle5[NegotiationID]&amp;Tabelle5[ActionType],Tabelle5[ActionType],,0),_xlfn.XLOOKUP(Tabelle5[[#This Row],[NegotiationID]]&amp;"FinalReject",Tabelle5[NegotiationID]&amp;Tabelle5[ActionType],Tabelle5[ActionType],,0))</f>
        <v>FinalAccept</v>
      </c>
      <c r="J302">
        <v>0.56159999999999999</v>
      </c>
      <c r="K302">
        <v>0.4304</v>
      </c>
      <c r="L302">
        <v>0.99199999999999999</v>
      </c>
      <c r="M302">
        <v>0.13120000000000001</v>
      </c>
      <c r="N302">
        <v>88</v>
      </c>
      <c r="O302">
        <v>1483</v>
      </c>
      <c r="P302">
        <v>16</v>
      </c>
      <c r="Q302" s="3" t="s">
        <v>1723</v>
      </c>
    </row>
    <row r="303" ht="15" customHeight="1">
      <c r="A303" t="e">
        <f t="shared" ca="1" si="509"/>
        <v>#VALUE!</v>
      </c>
      <c r="B303" t="e">
        <f t="array" ref="B303" ca="1">_xlfn.XLOOKUP(Tabelle5[[#This Row],[ExperimentID]]&amp;Tabelle5[[#This Row],[NegotiationID]]&amp;Tabelle5[[#This Row],[MessageID]],ALL_IN_ONE[ExperimentID]&amp;ALL_IN_ONE[NegotiationID]&amp;ALL_IN_ONE[MessageID],ALL_IN_ONE[Gesamt_ID],,0)</f>
        <v>#VALUE!</v>
      </c>
      <c r="C303">
        <v>1018</v>
      </c>
      <c r="D303" t="s">
        <v>1521</v>
      </c>
      <c r="E303">
        <v>34173</v>
      </c>
      <c r="F303">
        <v>1007</v>
      </c>
      <c r="G303">
        <v>1003</v>
      </c>
      <c r="H303" t="s">
        <v>31</v>
      </c>
      <c r="I303" t="str">
        <f t="array" ref="I303">IFERROR(_xlfn.XLOOKUP(Tabelle5[[#This Row],[NegotiationID]]&amp;"FinalAccept",Tabelle5[NegotiationID]&amp;Tabelle5[ActionType],Tabelle5[ActionType],,0),_xlfn.XLOOKUP(Tabelle5[[#This Row],[NegotiationID]]&amp;"FinalReject",Tabelle5[NegotiationID]&amp;Tabelle5[ActionType],Tabelle5[ActionType],,0))</f>
        <v>FinalAccept</v>
      </c>
      <c r="J303">
        <v>0.5544</v>
      </c>
      <c r="K303">
        <v>0.45200000000000001</v>
      </c>
      <c r="L303">
        <v>1.0064</v>
      </c>
      <c r="M303">
        <v>0.1024</v>
      </c>
      <c r="N303">
        <v>96</v>
      </c>
      <c r="O303">
        <v>1483</v>
      </c>
      <c r="P303">
        <v>16</v>
      </c>
      <c r="Q303" s="3" t="s">
        <v>1724</v>
      </c>
    </row>
    <row r="304" ht="15" customHeight="1">
      <c r="A304" t="e">
        <f t="shared" ca="1" si="509"/>
        <v>#VALUE!</v>
      </c>
      <c r="B304" t="e">
        <f t="array" ref="B304" ca="1">_xlfn.XLOOKUP(Tabelle5[[#This Row],[ExperimentID]]&amp;Tabelle5[[#This Row],[NegotiationID]]&amp;Tabelle5[[#This Row],[MessageID]],ALL_IN_ONE[ExperimentID]&amp;ALL_IN_ONE[NegotiationID]&amp;ALL_IN_ONE[MessageID],ALL_IN_ONE[Gesamt_ID],,0)</f>
        <v>#VALUE!</v>
      </c>
      <c r="C304">
        <v>1018</v>
      </c>
      <c r="D304" t="s">
        <v>1521</v>
      </c>
      <c r="E304">
        <v>34193</v>
      </c>
      <c r="F304">
        <v>1003</v>
      </c>
      <c r="G304">
        <v>1007</v>
      </c>
      <c r="H304" t="s">
        <v>31</v>
      </c>
      <c r="I304" t="str">
        <f t="array" ref="I304">IFERROR(_xlfn.XLOOKUP(Tabelle5[[#This Row],[NegotiationID]]&amp;"FinalAccept",Tabelle5[NegotiationID]&amp;Tabelle5[ActionType],Tabelle5[ActionType],,0),_xlfn.XLOOKUP(Tabelle5[[#This Row],[NegotiationID]]&amp;"FinalReject",Tabelle5[NegotiationID]&amp;Tabelle5[ActionType],Tabelle5[ActionType],,0))</f>
        <v>FinalAccept</v>
      </c>
      <c r="J304">
        <v>0.57879999999999998</v>
      </c>
      <c r="K304">
        <v>0.5544</v>
      </c>
      <c r="L304">
        <v>1.1332</v>
      </c>
      <c r="M304">
        <v>0.024400000000000002</v>
      </c>
      <c r="N304">
        <v>56</v>
      </c>
      <c r="O304">
        <v>1483</v>
      </c>
      <c r="P304">
        <v>16</v>
      </c>
      <c r="Q304" s="3" t="s">
        <v>1725</v>
      </c>
    </row>
    <row r="305" ht="15" customHeight="1">
      <c r="A305" t="e">
        <f t="shared" ca="1" si="509"/>
        <v>#VALUE!</v>
      </c>
      <c r="B305" t="e">
        <f t="array" ref="B305" ca="1">_xlfn.XLOOKUP(Tabelle5[[#This Row],[ExperimentID]]&amp;Tabelle5[[#This Row],[NegotiationID]]&amp;Tabelle5[[#This Row],[MessageID]],ALL_IN_ONE[ExperimentID]&amp;ALL_IN_ONE[NegotiationID]&amp;ALL_IN_ONE[MessageID],ALL_IN_ONE[Gesamt_ID],,0)</f>
        <v>#VALUE!</v>
      </c>
      <c r="C305">
        <v>1018</v>
      </c>
      <c r="D305" t="s">
        <v>1521</v>
      </c>
      <c r="E305">
        <v>34210</v>
      </c>
      <c r="F305">
        <v>1007</v>
      </c>
      <c r="G305">
        <v>1003</v>
      </c>
      <c r="H305" t="s">
        <v>20</v>
      </c>
      <c r="I305" t="str">
        <f t="array" ref="I305">IFERROR(_xlfn.XLOOKUP(Tabelle5[[#This Row],[NegotiationID]]&amp;"FinalAccept",Tabelle5[NegotiationID]&amp;Tabelle5[ActionType],Tabelle5[ActionType],,0),_xlfn.XLOOKUP(Tabelle5[[#This Row],[NegotiationID]]&amp;"FinalReject",Tabelle5[NegotiationID]&amp;Tabelle5[ActionType],Tabelle5[ActionType],,0))</f>
        <v>FinalAccept</v>
      </c>
      <c r="J305">
        <v>0.5544</v>
      </c>
      <c r="K305">
        <v>0.57879999999999998</v>
      </c>
      <c r="L305">
        <v>1.1332</v>
      </c>
      <c r="M305">
        <v>0.024400000000000002</v>
      </c>
      <c r="N305">
        <v>35</v>
      </c>
      <c r="O305">
        <v>1483</v>
      </c>
      <c r="P305">
        <v>16</v>
      </c>
      <c r="Q305" s="3" t="s">
        <v>1726</v>
      </c>
    </row>
    <row r="306" ht="14.5" hidden="1">
      <c r="A306" t="e">
        <f t="shared" ca="1" si="509"/>
        <v>#VALUE!</v>
      </c>
      <c r="B306" t="e">
        <f t="array" ref="B306" ca="1">_xlfn.XLOOKUP(Tabelle5[[#This Row],[ExperimentID]]&amp;Tabelle5[[#This Row],[NegotiationID]]&amp;Tabelle5[[#This Row],[MessageID]],ALL_IN_ONE[ExperimentID]&amp;ALL_IN_ONE[NegotiationID]&amp;ALL_IN_ONE[MessageID],ALL_IN_ONE[Gesamt_ID],,0)</f>
        <v>#VALUE!</v>
      </c>
      <c r="C306">
        <v>1048</v>
      </c>
      <c r="D306" t="s">
        <v>1521</v>
      </c>
      <c r="E306">
        <v>1049</v>
      </c>
      <c r="H306" t="s">
        <v>6019</v>
      </c>
      <c r="I306" t="str">
        <f t="array" ref="I306">IFERROR(_xlfn.XLOOKUP(Tabelle5[[#This Row],[NegotiationID]]&amp;"FinalAccept",Tabelle5[NegotiationID]&amp;Tabelle5[ActionType],Tabelle5[ActionType],,0),_xlfn.XLOOKUP(Tabelle5[[#This Row],[NegotiationID]]&amp;"FinalReject",Tabelle5[NegotiationID]&amp;Tabelle5[ActionType],Tabelle5[ActionType],,0))</f>
        <v>FinalAccept</v>
      </c>
      <c r="M306">
        <v>21</v>
      </c>
      <c r="O306">
        <v>2932</v>
      </c>
      <c r="P306">
        <v>13</v>
      </c>
      <c r="Q306" t="s">
        <v>6337</v>
      </c>
    </row>
    <row r="307" ht="15" customHeight="1">
      <c r="A307" t="e">
        <f t="shared" ca="1" si="509"/>
        <v>#VALUE!</v>
      </c>
      <c r="B307" t="e">
        <f t="array" ref="B307" ca="1">_xlfn.XLOOKUP(Tabelle5[[#This Row],[ExperimentID]]&amp;Tabelle5[[#This Row],[NegotiationID]]&amp;Tabelle5[[#This Row],[MessageID]],ALL_IN_ONE[ExperimentID]&amp;ALL_IN_ONE[NegotiationID]&amp;ALL_IN_ONE[MessageID],ALL_IN_ONE[Gesamt_ID],,0)</f>
        <v>#VALUE!</v>
      </c>
      <c r="C307">
        <v>1048</v>
      </c>
      <c r="D307" t="s">
        <v>1521</v>
      </c>
      <c r="E307">
        <v>30298</v>
      </c>
      <c r="F307">
        <v>1033</v>
      </c>
      <c r="G307">
        <v>1037</v>
      </c>
      <c r="H307" t="s">
        <v>19</v>
      </c>
      <c r="I307" t="str">
        <f t="array" ref="I307">IFERROR(_xlfn.XLOOKUP(Tabelle5[[#This Row],[NegotiationID]]&amp;"FinalAccept",Tabelle5[NegotiationID]&amp;Tabelle5[ActionType],Tabelle5[ActionType],,0),_xlfn.XLOOKUP(Tabelle5[[#This Row],[NegotiationID]]&amp;"FinalReject",Tabelle5[NegotiationID]&amp;Tabelle5[ActionType],Tabelle5[ActionType],,0))</f>
        <v>FinalAccept</v>
      </c>
      <c r="J307">
        <v>1</v>
      </c>
      <c r="K307">
        <v>0.1084</v>
      </c>
      <c r="L307">
        <v>1.1084000000000001</v>
      </c>
      <c r="M307">
        <v>0.89159999999999995</v>
      </c>
      <c r="N307">
        <v>247</v>
      </c>
      <c r="O307">
        <v>2932</v>
      </c>
      <c r="P307">
        <v>13</v>
      </c>
      <c r="Q307" s="3" t="s">
        <v>1727</v>
      </c>
    </row>
    <row r="308" ht="15" customHeight="1">
      <c r="A308" t="e">
        <f t="shared" ca="1" si="509"/>
        <v>#VALUE!</v>
      </c>
      <c r="B308" t="e">
        <f t="array" ref="B308" ca="1">_xlfn.XLOOKUP(Tabelle5[[#This Row],[ExperimentID]]&amp;Tabelle5[[#This Row],[NegotiationID]]&amp;Tabelle5[[#This Row],[MessageID]],ALL_IN_ONE[ExperimentID]&amp;ALL_IN_ONE[NegotiationID]&amp;ALL_IN_ONE[MessageID],ALL_IN_ONE[Gesamt_ID],,0)</f>
        <v>#VALUE!</v>
      </c>
      <c r="C308">
        <v>1048</v>
      </c>
      <c r="D308" t="s">
        <v>1521</v>
      </c>
      <c r="E308">
        <v>30884</v>
      </c>
      <c r="F308">
        <v>1037</v>
      </c>
      <c r="G308">
        <v>1033</v>
      </c>
      <c r="H308" t="s">
        <v>31</v>
      </c>
      <c r="I308" t="str">
        <f t="array" ref="I308">IFERROR(_xlfn.XLOOKUP(Tabelle5[[#This Row],[NegotiationID]]&amp;"FinalAccept",Tabelle5[NegotiationID]&amp;Tabelle5[ActionType],Tabelle5[ActionType],,0),_xlfn.XLOOKUP(Tabelle5[[#This Row],[NegotiationID]]&amp;"FinalReject",Tabelle5[NegotiationID]&amp;Tabelle5[ActionType],Tabelle5[ActionType],,0))</f>
        <v>FinalAccept</v>
      </c>
      <c r="J308">
        <v>1</v>
      </c>
      <c r="K308">
        <v>1</v>
      </c>
      <c r="L308">
        <v>2</v>
      </c>
      <c r="M308">
        <v>0</v>
      </c>
      <c r="N308">
        <v>498</v>
      </c>
      <c r="O308">
        <v>2932</v>
      </c>
      <c r="P308">
        <v>13</v>
      </c>
      <c r="Q308" s="3" t="s">
        <v>1728</v>
      </c>
    </row>
    <row r="309" ht="15" customHeight="1">
      <c r="A309" t="e">
        <f t="shared" ca="1" si="509"/>
        <v>#VALUE!</v>
      </c>
      <c r="B309" t="e">
        <f t="array" ref="B309" ca="1">_xlfn.XLOOKUP(Tabelle5[[#This Row],[ExperimentID]]&amp;Tabelle5[[#This Row],[NegotiationID]]&amp;Tabelle5[[#This Row],[MessageID]],ALL_IN_ONE[ExperimentID]&amp;ALL_IN_ONE[NegotiationID]&amp;ALL_IN_ONE[MessageID],ALL_IN_ONE[Gesamt_ID],,0)</f>
        <v>#VALUE!</v>
      </c>
      <c r="C309">
        <v>1048</v>
      </c>
      <c r="D309" t="s">
        <v>1521</v>
      </c>
      <c r="E309">
        <v>31332</v>
      </c>
      <c r="F309">
        <v>1033</v>
      </c>
      <c r="G309">
        <v>1037</v>
      </c>
      <c r="H309" t="s">
        <v>31</v>
      </c>
      <c r="I309" t="str">
        <f t="array" ref="I309">IFERROR(_xlfn.XLOOKUP(Tabelle5[[#This Row],[NegotiationID]]&amp;"FinalAccept",Tabelle5[NegotiationID]&amp;Tabelle5[ActionType],Tabelle5[ActionType],,0),_xlfn.XLOOKUP(Tabelle5[[#This Row],[NegotiationID]]&amp;"FinalReject",Tabelle5[NegotiationID]&amp;Tabelle5[ActionType],Tabelle5[ActionType],,0))</f>
        <v>FinalAccept</v>
      </c>
      <c r="J309">
        <v>0.76819999999999999</v>
      </c>
      <c r="K309">
        <v>0.2848</v>
      </c>
      <c r="L309">
        <v>1.0529999999999999</v>
      </c>
      <c r="M309">
        <v>0.4834</v>
      </c>
      <c r="N309">
        <v>446</v>
      </c>
      <c r="O309">
        <v>2932</v>
      </c>
      <c r="P309">
        <v>13</v>
      </c>
      <c r="Q309" s="3" t="s">
        <v>1729</v>
      </c>
    </row>
    <row r="310" ht="15" customHeight="1">
      <c r="A310" t="e">
        <f t="shared" ca="1" si="509"/>
        <v>#VALUE!</v>
      </c>
      <c r="B310" t="e">
        <f t="array" ref="B310" ca="1">_xlfn.XLOOKUP(Tabelle5[[#This Row],[ExperimentID]]&amp;Tabelle5[[#This Row],[NegotiationID]]&amp;Tabelle5[[#This Row],[MessageID]],ALL_IN_ONE[ExperimentID]&amp;ALL_IN_ONE[NegotiationID]&amp;ALL_IN_ONE[MessageID],ALL_IN_ONE[Gesamt_ID],,0)</f>
        <v>#VALUE!</v>
      </c>
      <c r="C310">
        <v>1048</v>
      </c>
      <c r="D310" t="s">
        <v>1521</v>
      </c>
      <c r="E310">
        <v>31579</v>
      </c>
      <c r="F310">
        <v>1037</v>
      </c>
      <c r="G310">
        <v>1033</v>
      </c>
      <c r="H310" t="s">
        <v>31</v>
      </c>
      <c r="I310" t="str">
        <f t="array" ref="I310">IFERROR(_xlfn.XLOOKUP(Tabelle5[[#This Row],[NegotiationID]]&amp;"FinalAccept",Tabelle5[NegotiationID]&amp;Tabelle5[ActionType],Tabelle5[ActionType],,0),_xlfn.XLOOKUP(Tabelle5[[#This Row],[NegotiationID]]&amp;"FinalReject",Tabelle5[NegotiationID]&amp;Tabelle5[ActionType],Tabelle5[ActionType],,0))</f>
        <v>FinalAccept</v>
      </c>
      <c r="J310">
        <v>1</v>
      </c>
      <c r="K310">
        <v>1</v>
      </c>
      <c r="L310">
        <v>2</v>
      </c>
      <c r="M310">
        <v>0</v>
      </c>
      <c r="N310">
        <v>415</v>
      </c>
      <c r="O310">
        <v>2932</v>
      </c>
      <c r="P310">
        <v>13</v>
      </c>
      <c r="Q310" s="3" t="s">
        <v>1730</v>
      </c>
    </row>
    <row r="311" ht="15" customHeight="1">
      <c r="A311" t="e">
        <f t="shared" ca="1" si="509"/>
        <v>#VALUE!</v>
      </c>
      <c r="B311" t="e">
        <f t="array" ref="B311" ca="1">_xlfn.XLOOKUP(Tabelle5[[#This Row],[ExperimentID]]&amp;Tabelle5[[#This Row],[NegotiationID]]&amp;Tabelle5[[#This Row],[MessageID]],ALL_IN_ONE[ExperimentID]&amp;ALL_IN_ONE[NegotiationID]&amp;ALL_IN_ONE[MessageID],ALL_IN_ONE[Gesamt_ID],,0)</f>
        <v>#VALUE!</v>
      </c>
      <c r="C311">
        <v>1048</v>
      </c>
      <c r="D311" t="s">
        <v>1521</v>
      </c>
      <c r="E311">
        <v>32150</v>
      </c>
      <c r="F311">
        <v>1033</v>
      </c>
      <c r="G311">
        <v>1037</v>
      </c>
      <c r="H311" t="s">
        <v>31</v>
      </c>
      <c r="I311" t="str">
        <f t="array" ref="I311">IFERROR(_xlfn.XLOOKUP(Tabelle5[[#This Row],[NegotiationID]]&amp;"FinalAccept",Tabelle5[NegotiationID]&amp;Tabelle5[ActionType],Tabelle5[ActionType],,0),_xlfn.XLOOKUP(Tabelle5[[#This Row],[NegotiationID]]&amp;"FinalReject",Tabelle5[NegotiationID]&amp;Tabelle5[ActionType],Tabelle5[ActionType],,0))</f>
        <v>FinalAccept</v>
      </c>
      <c r="J311">
        <v>0.76800000000000002</v>
      </c>
      <c r="K311">
        <v>0.32919999999999999</v>
      </c>
      <c r="L311">
        <v>1.0972</v>
      </c>
      <c r="M311">
        <v>0.43880000000000002</v>
      </c>
      <c r="N311">
        <v>272</v>
      </c>
      <c r="O311">
        <v>2932</v>
      </c>
      <c r="P311">
        <v>13</v>
      </c>
      <c r="Q311" s="3" t="s">
        <v>1731</v>
      </c>
    </row>
    <row r="312" ht="15" customHeight="1">
      <c r="A312" t="e">
        <f t="shared" ca="1" si="509"/>
        <v>#VALUE!</v>
      </c>
      <c r="B312" t="e">
        <f t="array" ref="B312" ca="1">_xlfn.XLOOKUP(Tabelle5[[#This Row],[ExperimentID]]&amp;Tabelle5[[#This Row],[NegotiationID]]&amp;Tabelle5[[#This Row],[MessageID]],ALL_IN_ONE[ExperimentID]&amp;ALL_IN_ONE[NegotiationID]&amp;ALL_IN_ONE[MessageID],ALL_IN_ONE[Gesamt_ID],,0)</f>
        <v>#VALUE!</v>
      </c>
      <c r="C312">
        <v>1048</v>
      </c>
      <c r="D312" t="s">
        <v>1521</v>
      </c>
      <c r="E312">
        <v>32978</v>
      </c>
      <c r="F312">
        <v>1037</v>
      </c>
      <c r="G312">
        <v>1033</v>
      </c>
      <c r="H312" t="s">
        <v>31</v>
      </c>
      <c r="I312" t="str">
        <f t="array" ref="I312">IFERROR(_xlfn.XLOOKUP(Tabelle5[[#This Row],[NegotiationID]]&amp;"FinalAccept",Tabelle5[NegotiationID]&amp;Tabelle5[ActionType],Tabelle5[ActionType],,0),_xlfn.XLOOKUP(Tabelle5[[#This Row],[NegotiationID]]&amp;"FinalReject",Tabelle5[NegotiationID]&amp;Tabelle5[ActionType],Tabelle5[ActionType],,0))</f>
        <v>FinalAccept</v>
      </c>
      <c r="J312">
        <v>0.73999999999999999</v>
      </c>
      <c r="K312">
        <v>0.38059999999999999</v>
      </c>
      <c r="L312">
        <v>1.1206</v>
      </c>
      <c r="M312">
        <v>0.3594</v>
      </c>
      <c r="N312">
        <v>253</v>
      </c>
      <c r="O312">
        <v>2932</v>
      </c>
      <c r="P312">
        <v>13</v>
      </c>
      <c r="Q312" s="3" t="s">
        <v>1732</v>
      </c>
    </row>
    <row r="313" ht="15" customHeight="1">
      <c r="A313" t="e">
        <f t="shared" ca="1" si="509"/>
        <v>#VALUE!</v>
      </c>
      <c r="B313" t="e">
        <f t="array" ref="B313" ca="1">_xlfn.XLOOKUP(Tabelle5[[#This Row],[ExperimentID]]&amp;Tabelle5[[#This Row],[NegotiationID]]&amp;Tabelle5[[#This Row],[MessageID]],ALL_IN_ONE[ExperimentID]&amp;ALL_IN_ONE[NegotiationID]&amp;ALL_IN_ONE[MessageID],ALL_IN_ONE[Gesamt_ID],,0)</f>
        <v>#VALUE!</v>
      </c>
      <c r="C313">
        <v>1048</v>
      </c>
      <c r="D313" t="s">
        <v>1521</v>
      </c>
      <c r="E313">
        <v>33058</v>
      </c>
      <c r="F313">
        <v>1033</v>
      </c>
      <c r="G313">
        <v>1037</v>
      </c>
      <c r="H313" t="s">
        <v>31</v>
      </c>
      <c r="I313" t="str">
        <f t="array" ref="I313">IFERROR(_xlfn.XLOOKUP(Tabelle5[[#This Row],[NegotiationID]]&amp;"FinalAccept",Tabelle5[NegotiationID]&amp;Tabelle5[ActionType],Tabelle5[ActionType],,0),_xlfn.XLOOKUP(Tabelle5[[#This Row],[NegotiationID]]&amp;"FinalReject",Tabelle5[NegotiationID]&amp;Tabelle5[ActionType],Tabelle5[ActionType],,0))</f>
        <v>FinalAccept</v>
      </c>
      <c r="J313">
        <v>0.63200000000000001</v>
      </c>
      <c r="K313">
        <v>0.37440000000000001</v>
      </c>
      <c r="L313">
        <v>1.0064</v>
      </c>
      <c r="M313">
        <v>0.2576</v>
      </c>
      <c r="N313">
        <v>165</v>
      </c>
      <c r="O313">
        <v>2932</v>
      </c>
      <c r="P313">
        <v>13</v>
      </c>
      <c r="Q313" s="3" t="s">
        <v>1733</v>
      </c>
    </row>
    <row r="314" ht="15" customHeight="1">
      <c r="A314" t="e">
        <f t="shared" ca="1" si="509"/>
        <v>#VALUE!</v>
      </c>
      <c r="B314" t="e">
        <f t="array" ref="B314" ca="1">_xlfn.XLOOKUP(Tabelle5[[#This Row],[ExperimentID]]&amp;Tabelle5[[#This Row],[NegotiationID]]&amp;Tabelle5[[#This Row],[MessageID]],ALL_IN_ONE[ExperimentID]&amp;ALL_IN_ONE[NegotiationID]&amp;ALL_IN_ONE[MessageID],ALL_IN_ONE[Gesamt_ID],,0)</f>
        <v>#VALUE!</v>
      </c>
      <c r="C314">
        <v>1048</v>
      </c>
      <c r="D314" t="s">
        <v>1521</v>
      </c>
      <c r="E314">
        <v>34133</v>
      </c>
      <c r="F314">
        <v>1037</v>
      </c>
      <c r="G314">
        <v>1033</v>
      </c>
      <c r="H314" t="s">
        <v>31</v>
      </c>
      <c r="I314" t="str">
        <f t="array" ref="I314">IFERROR(_xlfn.XLOOKUP(Tabelle5[[#This Row],[NegotiationID]]&amp;"FinalAccept",Tabelle5[NegotiationID]&amp;Tabelle5[ActionType],Tabelle5[ActionType],,0),_xlfn.XLOOKUP(Tabelle5[[#This Row],[NegotiationID]]&amp;"FinalReject",Tabelle5[NegotiationID]&amp;Tabelle5[ActionType],Tabelle5[ActionType],,0))</f>
        <v>FinalAccept</v>
      </c>
      <c r="J314">
        <v>0.73999999999999999</v>
      </c>
      <c r="K314">
        <v>0.38059999999999999</v>
      </c>
      <c r="L314">
        <v>1.1206</v>
      </c>
      <c r="M314">
        <v>0.3594</v>
      </c>
      <c r="N314">
        <v>307</v>
      </c>
      <c r="O314">
        <v>2932</v>
      </c>
      <c r="P314">
        <v>13</v>
      </c>
      <c r="Q314" s="3" t="s">
        <v>1734</v>
      </c>
    </row>
    <row r="315" ht="15" customHeight="1">
      <c r="A315" t="e">
        <f t="shared" ca="1" si="509"/>
        <v>#VALUE!</v>
      </c>
      <c r="B315" t="e">
        <f t="array" ref="B315" ca="1">_xlfn.XLOOKUP(Tabelle5[[#This Row],[ExperimentID]]&amp;Tabelle5[[#This Row],[NegotiationID]]&amp;Tabelle5[[#This Row],[MessageID]],ALL_IN_ONE[ExperimentID]&amp;ALL_IN_ONE[NegotiationID]&amp;ALL_IN_ONE[MessageID],ALL_IN_ONE[Gesamt_ID],,0)</f>
        <v>#VALUE!</v>
      </c>
      <c r="C315">
        <v>1048</v>
      </c>
      <c r="D315" t="s">
        <v>1521</v>
      </c>
      <c r="E315">
        <v>34164</v>
      </c>
      <c r="F315">
        <v>1033</v>
      </c>
      <c r="G315">
        <v>1037</v>
      </c>
      <c r="H315" t="s">
        <v>31</v>
      </c>
      <c r="I315" t="str">
        <f t="array" ref="I315">IFERROR(_xlfn.XLOOKUP(Tabelle5[[#This Row],[NegotiationID]]&amp;"FinalAccept",Tabelle5[NegotiationID]&amp;Tabelle5[ActionType],Tabelle5[ActionType],,0),_xlfn.XLOOKUP(Tabelle5[[#This Row],[NegotiationID]]&amp;"FinalReject",Tabelle5[NegotiationID]&amp;Tabelle5[ActionType],Tabelle5[ActionType],,0))</f>
        <v>FinalAccept</v>
      </c>
      <c r="J315">
        <v>0.63639999999999997</v>
      </c>
      <c r="K315">
        <v>0.43640000000000001</v>
      </c>
      <c r="L315">
        <v>1.0728</v>
      </c>
      <c r="M315">
        <v>0.20000000000000001</v>
      </c>
      <c r="N315">
        <v>127</v>
      </c>
      <c r="O315">
        <v>2932</v>
      </c>
      <c r="P315">
        <v>13</v>
      </c>
      <c r="Q315" s="3" t="s">
        <v>1735</v>
      </c>
    </row>
    <row r="316" ht="15" customHeight="1">
      <c r="A316" t="e">
        <f t="shared" ca="1" si="509"/>
        <v>#VALUE!</v>
      </c>
      <c r="B316" t="e">
        <f t="array" ref="B316" ca="1">_xlfn.XLOOKUP(Tabelle5[[#This Row],[ExperimentID]]&amp;Tabelle5[[#This Row],[NegotiationID]]&amp;Tabelle5[[#This Row],[MessageID]],ALL_IN_ONE[ExperimentID]&amp;ALL_IN_ONE[NegotiationID]&amp;ALL_IN_ONE[MessageID],ALL_IN_ONE[Gesamt_ID],,0)</f>
        <v>#VALUE!</v>
      </c>
      <c r="C316">
        <v>1048</v>
      </c>
      <c r="D316" t="s">
        <v>1521</v>
      </c>
      <c r="E316">
        <v>34186</v>
      </c>
      <c r="F316">
        <v>1037</v>
      </c>
      <c r="G316">
        <v>1033</v>
      </c>
      <c r="H316" t="s">
        <v>31</v>
      </c>
      <c r="I316" t="str">
        <f t="array" ref="I316">IFERROR(_xlfn.XLOOKUP(Tabelle5[[#This Row],[NegotiationID]]&amp;"FinalAccept",Tabelle5[NegotiationID]&amp;Tabelle5[ActionType],Tabelle5[ActionType],,0),_xlfn.XLOOKUP(Tabelle5[[#This Row],[NegotiationID]]&amp;"FinalReject",Tabelle5[NegotiationID]&amp;Tabelle5[ActionType],Tabelle5[ActionType],,0))</f>
        <v>FinalAccept</v>
      </c>
      <c r="J316">
        <v>0.68400000000000005</v>
      </c>
      <c r="K316">
        <v>0.45100000000000001</v>
      </c>
      <c r="L316">
        <v>1.135</v>
      </c>
      <c r="M316">
        <v>0.23300000000000001</v>
      </c>
      <c r="N316">
        <v>68</v>
      </c>
      <c r="O316">
        <v>2932</v>
      </c>
      <c r="P316">
        <v>13</v>
      </c>
      <c r="Q316" s="3" t="s">
        <v>1736</v>
      </c>
    </row>
    <row r="317" ht="15" customHeight="1">
      <c r="A317" t="e">
        <f t="shared" ca="1" si="509"/>
        <v>#VALUE!</v>
      </c>
      <c r="B317" t="e">
        <f t="array" ref="B317" ca="1">_xlfn.XLOOKUP(Tabelle5[[#This Row],[ExperimentID]]&amp;Tabelle5[[#This Row],[NegotiationID]]&amp;Tabelle5[[#This Row],[MessageID]],ALL_IN_ONE[ExperimentID]&amp;ALL_IN_ONE[NegotiationID]&amp;ALL_IN_ONE[MessageID],ALL_IN_ONE[Gesamt_ID],,0)</f>
        <v>#VALUE!</v>
      </c>
      <c r="C317">
        <v>1048</v>
      </c>
      <c r="D317" t="s">
        <v>1521</v>
      </c>
      <c r="E317">
        <v>34211</v>
      </c>
      <c r="F317">
        <v>1033</v>
      </c>
      <c r="G317">
        <v>1037</v>
      </c>
      <c r="H317" t="s">
        <v>31</v>
      </c>
      <c r="I317" t="str">
        <f t="array" ref="I317">IFERROR(_xlfn.XLOOKUP(Tabelle5[[#This Row],[NegotiationID]]&amp;"FinalAccept",Tabelle5[NegotiationID]&amp;Tabelle5[ActionType],Tabelle5[ActionType],,0),_xlfn.XLOOKUP(Tabelle5[[#This Row],[NegotiationID]]&amp;"FinalReject",Tabelle5[NegotiationID]&amp;Tabelle5[ActionType],Tabelle5[ActionType],,0))</f>
        <v>FinalAccept</v>
      </c>
      <c r="J317">
        <v>0.57879999999999998</v>
      </c>
      <c r="K317">
        <v>0.5544</v>
      </c>
      <c r="L317">
        <v>1.1332</v>
      </c>
      <c r="M317">
        <v>0.024400000000000002</v>
      </c>
      <c r="N317">
        <v>84</v>
      </c>
      <c r="O317">
        <v>2932</v>
      </c>
      <c r="P317">
        <v>13</v>
      </c>
      <c r="Q317" t="s">
        <v>1737</v>
      </c>
    </row>
    <row r="318" ht="15" customHeight="1">
      <c r="A318" t="e">
        <f t="shared" ca="1" si="509"/>
        <v>#VALUE!</v>
      </c>
      <c r="B318" t="e">
        <f t="array" ref="B318" ca="1">_xlfn.XLOOKUP(Tabelle5[[#This Row],[ExperimentID]]&amp;Tabelle5[[#This Row],[NegotiationID]]&amp;Tabelle5[[#This Row],[MessageID]],ALL_IN_ONE[ExperimentID]&amp;ALL_IN_ONE[NegotiationID]&amp;ALL_IN_ONE[MessageID],ALL_IN_ONE[Gesamt_ID],,0)</f>
        <v>#VALUE!</v>
      </c>
      <c r="C318">
        <v>1048</v>
      </c>
      <c r="D318" t="s">
        <v>1521</v>
      </c>
      <c r="E318">
        <v>34236</v>
      </c>
      <c r="F318">
        <v>1037</v>
      </c>
      <c r="G318">
        <v>1033</v>
      </c>
      <c r="H318" t="s">
        <v>20</v>
      </c>
      <c r="I318" t="str">
        <f t="array" ref="I318">IFERROR(_xlfn.XLOOKUP(Tabelle5[[#This Row],[NegotiationID]]&amp;"FinalAccept",Tabelle5[NegotiationID]&amp;Tabelle5[ActionType],Tabelle5[ActionType],,0),_xlfn.XLOOKUP(Tabelle5[[#This Row],[NegotiationID]]&amp;"FinalReject",Tabelle5[NegotiationID]&amp;Tabelle5[ActionType],Tabelle5[ActionType],,0))</f>
        <v>FinalAccept</v>
      </c>
      <c r="J318">
        <v>0.5544</v>
      </c>
      <c r="K318">
        <v>0.57879999999999998</v>
      </c>
      <c r="L318">
        <v>1.1332</v>
      </c>
      <c r="M318">
        <v>0.024400000000000002</v>
      </c>
      <c r="N318">
        <v>29</v>
      </c>
      <c r="O318">
        <v>2932</v>
      </c>
      <c r="P318">
        <v>13</v>
      </c>
      <c r="Q318" s="3" t="s">
        <v>1738</v>
      </c>
    </row>
    <row r="319" ht="14.5" hidden="1">
      <c r="A319" t="e">
        <f t="shared" ca="1" si="509"/>
        <v>#VALUE!</v>
      </c>
      <c r="B319" t="e">
        <f t="array" ref="B319" ca="1">_xlfn.XLOOKUP(Tabelle5[[#This Row],[ExperimentID]]&amp;Tabelle5[[#This Row],[NegotiationID]]&amp;Tabelle5[[#This Row],[MessageID]],ALL_IN_ONE[ExperimentID]&amp;ALL_IN_ONE[NegotiationID]&amp;ALL_IN_ONE[MessageID],ALL_IN_ONE[Gesamt_ID],,0)</f>
        <v>#VALUE!</v>
      </c>
      <c r="C319">
        <v>1078</v>
      </c>
      <c r="D319" t="s">
        <v>1521</v>
      </c>
      <c r="E319">
        <v>1079</v>
      </c>
      <c r="H319" t="s">
        <v>6019</v>
      </c>
      <c r="I319" t="str">
        <f t="array" ref="I319">IFERROR(_xlfn.XLOOKUP(Tabelle5[[#This Row],[NegotiationID]]&amp;"FinalAccept",Tabelle5[NegotiationID]&amp;Tabelle5[ActionType],Tabelle5[ActionType],,0),_xlfn.XLOOKUP(Tabelle5[[#This Row],[NegotiationID]]&amp;"FinalReject",Tabelle5[NegotiationID]&amp;Tabelle5[ActionType],Tabelle5[ActionType],,0))</f>
        <v>FinalReject</v>
      </c>
      <c r="M319">
        <v>21</v>
      </c>
      <c r="O319">
        <v>561</v>
      </c>
      <c r="P319">
        <v>10</v>
      </c>
      <c r="Q319" t="s">
        <v>6337</v>
      </c>
    </row>
    <row r="320" ht="15" customHeight="1">
      <c r="A320" t="e">
        <f t="shared" ca="1" si="509"/>
        <v>#VALUE!</v>
      </c>
      <c r="B320" t="e">
        <f t="array" ref="B320" ca="1">_xlfn.XLOOKUP(Tabelle5[[#This Row],[ExperimentID]]&amp;Tabelle5[[#This Row],[NegotiationID]]&amp;Tabelle5[[#This Row],[MessageID]],ALL_IN_ONE[ExperimentID]&amp;ALL_IN_ONE[NegotiationID]&amp;ALL_IN_ONE[MessageID],ALL_IN_ONE[Gesamt_ID],,0)</f>
        <v>#VALUE!</v>
      </c>
      <c r="C320">
        <v>1078</v>
      </c>
      <c r="D320" t="s">
        <v>1521</v>
      </c>
      <c r="E320">
        <v>30551</v>
      </c>
      <c r="F320">
        <v>1063</v>
      </c>
      <c r="G320">
        <v>1067</v>
      </c>
      <c r="H320" t="s">
        <v>19</v>
      </c>
      <c r="I320" t="str">
        <f t="array" ref="I320">IFERROR(_xlfn.XLOOKUP(Tabelle5[[#This Row],[NegotiationID]]&amp;"FinalAccept",Tabelle5[NegotiationID]&amp;Tabelle5[ActionType],Tabelle5[ActionType],,0),_xlfn.XLOOKUP(Tabelle5[[#This Row],[NegotiationID]]&amp;"FinalReject",Tabelle5[NegotiationID]&amp;Tabelle5[ActionType],Tabelle5[ActionType],,0))</f>
        <v>FinalReject</v>
      </c>
      <c r="J320">
        <v>0.83199999999999996</v>
      </c>
      <c r="K320">
        <v>0.1744</v>
      </c>
      <c r="L320">
        <v>1.0064</v>
      </c>
      <c r="M320">
        <v>0.65759999999999996</v>
      </c>
      <c r="N320">
        <v>43</v>
      </c>
      <c r="O320">
        <v>561</v>
      </c>
      <c r="P320">
        <v>10</v>
      </c>
      <c r="Q320" s="3" t="s">
        <v>1739</v>
      </c>
    </row>
    <row r="321" ht="15" customHeight="1">
      <c r="A321" t="e">
        <f t="shared" ca="1" si="509"/>
        <v>#VALUE!</v>
      </c>
      <c r="B321" t="e">
        <f t="array" ref="B321" ca="1">_xlfn.XLOOKUP(Tabelle5[[#This Row],[ExperimentID]]&amp;Tabelle5[[#This Row],[NegotiationID]]&amp;Tabelle5[[#This Row],[MessageID]],ALL_IN_ONE[ExperimentID]&amp;ALL_IN_ONE[NegotiationID]&amp;ALL_IN_ONE[MessageID],ALL_IN_ONE[Gesamt_ID],,0)</f>
        <v>#VALUE!</v>
      </c>
      <c r="C321">
        <v>1078</v>
      </c>
      <c r="D321" t="s">
        <v>1521</v>
      </c>
      <c r="E321">
        <v>31501</v>
      </c>
      <c r="F321">
        <v>1067</v>
      </c>
      <c r="G321">
        <v>1063</v>
      </c>
      <c r="H321" t="s">
        <v>31</v>
      </c>
      <c r="I321" t="str">
        <f t="array" ref="I321">IFERROR(_xlfn.XLOOKUP(Tabelle5[[#This Row],[NegotiationID]]&amp;"FinalAccept",Tabelle5[NegotiationID]&amp;Tabelle5[ActionType],Tabelle5[ActionType],,0),_xlfn.XLOOKUP(Tabelle5[[#This Row],[NegotiationID]]&amp;"FinalReject",Tabelle5[NegotiationID]&amp;Tabelle5[ActionType],Tabelle5[ActionType],,0))</f>
        <v>FinalReject</v>
      </c>
      <c r="J321">
        <v>1</v>
      </c>
      <c r="K321">
        <v>0.12540000000000001</v>
      </c>
      <c r="L321">
        <v>1.1254</v>
      </c>
      <c r="M321">
        <v>0.87460000000000004</v>
      </c>
      <c r="N321">
        <v>58</v>
      </c>
      <c r="O321">
        <v>561</v>
      </c>
      <c r="P321">
        <v>10</v>
      </c>
      <c r="Q321" s="3" t="s">
        <v>1740</v>
      </c>
    </row>
    <row r="322" ht="15" customHeight="1">
      <c r="A322" t="e">
        <f t="shared" ref="A322:A385" ca="1" si="510">MID(CELL("Dateiname",$A$1),FIND("]",CELL("Dateiname",$A$1))+1,31)</f>
        <v>#VALUE!</v>
      </c>
      <c r="B322" t="e">
        <f t="array" ref="B322" ca="1">_xlfn.XLOOKUP(Tabelle5[[#This Row],[ExperimentID]]&amp;Tabelle5[[#This Row],[NegotiationID]]&amp;Tabelle5[[#This Row],[MessageID]],ALL_IN_ONE[ExperimentID]&amp;ALL_IN_ONE[NegotiationID]&amp;ALL_IN_ONE[MessageID],ALL_IN_ONE[Gesamt_ID],,0)</f>
        <v>#VALUE!</v>
      </c>
      <c r="C322">
        <v>1078</v>
      </c>
      <c r="D322" t="s">
        <v>1521</v>
      </c>
      <c r="E322">
        <v>32354</v>
      </c>
      <c r="F322">
        <v>1063</v>
      </c>
      <c r="G322">
        <v>1067</v>
      </c>
      <c r="H322" t="s">
        <v>31</v>
      </c>
      <c r="I322" t="str">
        <f t="array" ref="I322">IFERROR(_xlfn.XLOOKUP(Tabelle5[[#This Row],[NegotiationID]]&amp;"FinalAccept",Tabelle5[NegotiationID]&amp;Tabelle5[ActionType],Tabelle5[ActionType],,0),_xlfn.XLOOKUP(Tabelle5[[#This Row],[NegotiationID]]&amp;"FinalReject",Tabelle5[NegotiationID]&amp;Tabelle5[ActionType],Tabelle5[ActionType],,0))</f>
        <v>FinalReject</v>
      </c>
      <c r="J322">
        <v>0.68799999999999994</v>
      </c>
      <c r="K322">
        <v>0.223</v>
      </c>
      <c r="L322">
        <v>0.91100000000000003</v>
      </c>
      <c r="M322">
        <v>0.46500000000000002</v>
      </c>
      <c r="N322">
        <v>34</v>
      </c>
      <c r="O322">
        <v>561</v>
      </c>
      <c r="P322">
        <v>10</v>
      </c>
      <c r="Q322" s="3" t="s">
        <v>1741</v>
      </c>
    </row>
    <row r="323" ht="15" customHeight="1">
      <c r="A323" t="e">
        <f t="shared" ca="1" si="510"/>
        <v>#VALUE!</v>
      </c>
      <c r="B323" t="e">
        <f t="array" ref="B323" ca="1">_xlfn.XLOOKUP(Tabelle5[[#This Row],[ExperimentID]]&amp;Tabelle5[[#This Row],[NegotiationID]]&amp;Tabelle5[[#This Row],[MessageID]],ALL_IN_ONE[ExperimentID]&amp;ALL_IN_ONE[NegotiationID]&amp;ALL_IN_ONE[MessageID],ALL_IN_ONE[Gesamt_ID],,0)</f>
        <v>#VALUE!</v>
      </c>
      <c r="C323">
        <v>1078</v>
      </c>
      <c r="D323" t="s">
        <v>1521</v>
      </c>
      <c r="E323">
        <v>33403</v>
      </c>
      <c r="F323">
        <v>1067</v>
      </c>
      <c r="G323">
        <v>1063</v>
      </c>
      <c r="H323" t="s">
        <v>31</v>
      </c>
      <c r="I323" t="str">
        <f t="array" ref="I323">IFERROR(_xlfn.XLOOKUP(Tabelle5[[#This Row],[NegotiationID]]&amp;"FinalAccept",Tabelle5[NegotiationID]&amp;Tabelle5[ActionType],Tabelle5[ActionType],,0),_xlfn.XLOOKUP(Tabelle5[[#This Row],[NegotiationID]]&amp;"FinalReject",Tabelle5[NegotiationID]&amp;Tabelle5[ActionType],Tabelle5[ActionType],,0))</f>
        <v>FinalReject</v>
      </c>
      <c r="J323">
        <v>0.78859999999999997</v>
      </c>
      <c r="K323">
        <v>0.2366</v>
      </c>
      <c r="L323">
        <v>1.0251999999999999</v>
      </c>
      <c r="M323">
        <v>0.55200000000000005</v>
      </c>
      <c r="N323">
        <v>73</v>
      </c>
      <c r="O323">
        <v>561</v>
      </c>
      <c r="P323">
        <v>10</v>
      </c>
      <c r="Q323" s="3" t="s">
        <v>1742</v>
      </c>
    </row>
    <row r="324" ht="15" customHeight="1">
      <c r="A324" t="e">
        <f t="shared" ca="1" si="510"/>
        <v>#VALUE!</v>
      </c>
      <c r="B324" t="e">
        <f t="array" ref="B324" ca="1">_xlfn.XLOOKUP(Tabelle5[[#This Row],[ExperimentID]]&amp;Tabelle5[[#This Row],[NegotiationID]]&amp;Tabelle5[[#This Row],[MessageID]],ALL_IN_ONE[ExperimentID]&amp;ALL_IN_ONE[NegotiationID]&amp;ALL_IN_ONE[MessageID],ALL_IN_ONE[Gesamt_ID],,0)</f>
        <v>#VALUE!</v>
      </c>
      <c r="C324">
        <v>1078</v>
      </c>
      <c r="D324" t="s">
        <v>1521</v>
      </c>
      <c r="E324">
        <v>33667</v>
      </c>
      <c r="F324">
        <v>1063</v>
      </c>
      <c r="G324">
        <v>1067</v>
      </c>
      <c r="H324" t="s">
        <v>31</v>
      </c>
      <c r="I324" t="str">
        <f t="array" ref="I324">IFERROR(_xlfn.XLOOKUP(Tabelle5[[#This Row],[NegotiationID]]&amp;"FinalAccept",Tabelle5[NegotiationID]&amp;Tabelle5[ActionType],Tabelle5[ActionType],,0),_xlfn.XLOOKUP(Tabelle5[[#This Row],[NegotiationID]]&amp;"FinalReject",Tabelle5[NegotiationID]&amp;Tabelle5[ActionType],Tabelle5[ActionType],,0))</f>
        <v>FinalReject</v>
      </c>
      <c r="J324">
        <v>0.82399999999999995</v>
      </c>
      <c r="K324">
        <v>0.17780000000000001</v>
      </c>
      <c r="L324">
        <v>1.0018</v>
      </c>
      <c r="M324">
        <v>0.6462</v>
      </c>
      <c r="N324">
        <v>135</v>
      </c>
      <c r="O324">
        <v>561</v>
      </c>
      <c r="P324">
        <v>10</v>
      </c>
      <c r="Q324" s="3" t="s">
        <v>1743</v>
      </c>
    </row>
    <row r="325" ht="58" hidden="1">
      <c r="A325" t="e">
        <f t="shared" ca="1" si="510"/>
        <v>#VALUE!</v>
      </c>
      <c r="B325" t="e">
        <f t="array" ref="B325" ca="1">_xlfn.XLOOKUP(Tabelle5[[#This Row],[ExperimentID]]&amp;Tabelle5[[#This Row],[NegotiationID]]&amp;Tabelle5[[#This Row],[MessageID]],ALL_IN_ONE[ExperimentID]&amp;ALL_IN_ONE[NegotiationID]&amp;ALL_IN_ONE[MessageID],ALL_IN_ONE[Gesamt_ID],,0)</f>
        <v>#VALUE!</v>
      </c>
      <c r="C325">
        <v>1078</v>
      </c>
      <c r="D325" t="s">
        <v>1521</v>
      </c>
      <c r="E325">
        <v>34151</v>
      </c>
      <c r="F325">
        <v>1067</v>
      </c>
      <c r="G325">
        <v>1063</v>
      </c>
      <c r="H325" t="s">
        <v>22</v>
      </c>
      <c r="I325" t="str">
        <f t="array" ref="I325">IFERROR(_xlfn.XLOOKUP(Tabelle5[[#This Row],[NegotiationID]]&amp;"FinalAccept",Tabelle5[NegotiationID]&amp;Tabelle5[ActionType],Tabelle5[ActionType],,0),_xlfn.XLOOKUP(Tabelle5[[#This Row],[NegotiationID]]&amp;"FinalReject",Tabelle5[NegotiationID]&amp;Tabelle5[ActionType],Tabelle5[ActionType],,0))</f>
        <v>FinalReject</v>
      </c>
      <c r="N325">
        <v>50</v>
      </c>
      <c r="O325">
        <v>561</v>
      </c>
      <c r="P325">
        <v>10</v>
      </c>
      <c r="Q325" s="3" t="s">
        <v>6409</v>
      </c>
    </row>
    <row r="326" ht="43.5" hidden="1">
      <c r="A326" t="e">
        <f t="shared" ca="1" si="510"/>
        <v>#VALUE!</v>
      </c>
      <c r="B326" t="e">
        <f t="array" ref="B326" ca="1">_xlfn.XLOOKUP(Tabelle5[[#This Row],[ExperimentID]]&amp;Tabelle5[[#This Row],[NegotiationID]]&amp;Tabelle5[[#This Row],[MessageID]],ALL_IN_ONE[ExperimentID]&amp;ALL_IN_ONE[NegotiationID]&amp;ALL_IN_ONE[MessageID],ALL_IN_ONE[Gesamt_ID],,0)</f>
        <v>#VALUE!</v>
      </c>
      <c r="C326">
        <v>1078</v>
      </c>
      <c r="D326" t="s">
        <v>1521</v>
      </c>
      <c r="E326">
        <v>34229</v>
      </c>
      <c r="F326">
        <v>1063</v>
      </c>
      <c r="G326">
        <v>1067</v>
      </c>
      <c r="H326" t="s">
        <v>24</v>
      </c>
      <c r="I326" t="str">
        <f t="array" ref="I326">IFERROR(_xlfn.XLOOKUP(Tabelle5[[#This Row],[NegotiationID]]&amp;"FinalAccept",Tabelle5[NegotiationID]&amp;Tabelle5[ActionType],Tabelle5[ActionType],,0),_xlfn.XLOOKUP(Tabelle5[[#This Row],[NegotiationID]]&amp;"FinalReject",Tabelle5[NegotiationID]&amp;Tabelle5[ActionType],Tabelle5[ActionType],,0))</f>
        <v>FinalReject</v>
      </c>
      <c r="N326">
        <v>34</v>
      </c>
      <c r="O326">
        <v>561</v>
      </c>
      <c r="P326">
        <v>10</v>
      </c>
      <c r="Q326" s="3" t="s">
        <v>6410</v>
      </c>
    </row>
    <row r="327" ht="15" customHeight="1">
      <c r="A327" t="e">
        <f t="shared" ca="1" si="510"/>
        <v>#VALUE!</v>
      </c>
      <c r="B327" t="e">
        <f t="array" ref="B327" ca="1">_xlfn.XLOOKUP(Tabelle5[[#This Row],[ExperimentID]]&amp;Tabelle5[[#This Row],[NegotiationID]]&amp;Tabelle5[[#This Row],[MessageID]],ALL_IN_ONE[ExperimentID]&amp;ALL_IN_ONE[NegotiationID]&amp;ALL_IN_ONE[MessageID],ALL_IN_ONE[Gesamt_ID],,0)</f>
        <v>#VALUE!</v>
      </c>
      <c r="C327">
        <v>1078</v>
      </c>
      <c r="D327" t="s">
        <v>1521</v>
      </c>
      <c r="E327">
        <v>34435</v>
      </c>
      <c r="F327">
        <v>1067</v>
      </c>
      <c r="G327">
        <v>1063</v>
      </c>
      <c r="H327" t="s">
        <v>31</v>
      </c>
      <c r="I327" t="str">
        <f t="array" ref="I327">IFERROR(_xlfn.XLOOKUP(Tabelle5[[#This Row],[NegotiationID]]&amp;"FinalAccept",Tabelle5[NegotiationID]&amp;Tabelle5[ActionType],Tabelle5[ActionType],,0),_xlfn.XLOOKUP(Tabelle5[[#This Row],[NegotiationID]]&amp;"FinalReject",Tabelle5[NegotiationID]&amp;Tabelle5[ActionType],Tabelle5[ActionType],,0))</f>
        <v>FinalReject</v>
      </c>
      <c r="J327">
        <v>0.57340000000000002</v>
      </c>
      <c r="K327">
        <v>0.32819999999999999</v>
      </c>
      <c r="L327">
        <v>0.90159999999999996</v>
      </c>
      <c r="M327">
        <v>0.2452</v>
      </c>
      <c r="N327">
        <v>56</v>
      </c>
      <c r="O327">
        <v>561</v>
      </c>
      <c r="P327">
        <v>10</v>
      </c>
      <c r="Q327" s="3" t="s">
        <v>1744</v>
      </c>
    </row>
    <row r="328" ht="15" customHeight="1">
      <c r="A328" t="e">
        <f t="shared" ca="1" si="510"/>
        <v>#VALUE!</v>
      </c>
      <c r="B328" t="e">
        <f t="array" ref="B328" ca="1">_xlfn.XLOOKUP(Tabelle5[[#This Row],[ExperimentID]]&amp;Tabelle5[[#This Row],[NegotiationID]]&amp;Tabelle5[[#This Row],[MessageID]],ALL_IN_ONE[ExperimentID]&amp;ALL_IN_ONE[NegotiationID]&amp;ALL_IN_ONE[MessageID],ALL_IN_ONE[Gesamt_ID],,0)</f>
        <v>#VALUE!</v>
      </c>
      <c r="C328">
        <v>1078</v>
      </c>
      <c r="D328" t="s">
        <v>1521</v>
      </c>
      <c r="E328">
        <v>34439</v>
      </c>
      <c r="F328">
        <v>1063</v>
      </c>
      <c r="G328">
        <v>1067</v>
      </c>
      <c r="H328" t="s">
        <v>40</v>
      </c>
      <c r="I328" t="str">
        <f t="array" ref="I328">IFERROR(_xlfn.XLOOKUP(Tabelle5[[#This Row],[NegotiationID]]&amp;"FinalAccept",Tabelle5[NegotiationID]&amp;Tabelle5[ActionType],Tabelle5[ActionType],,0),_xlfn.XLOOKUP(Tabelle5[[#This Row],[NegotiationID]]&amp;"FinalReject",Tabelle5[NegotiationID]&amp;Tabelle5[ActionType],Tabelle5[ActionType],,0))</f>
        <v>FinalReject</v>
      </c>
      <c r="J328">
        <v>0.32819999999999999</v>
      </c>
      <c r="K328">
        <v>0.57340000000000002</v>
      </c>
      <c r="L328">
        <v>0.90159999999999996</v>
      </c>
      <c r="M328">
        <v>0.2452</v>
      </c>
      <c r="N328">
        <v>57</v>
      </c>
      <c r="O328">
        <v>561</v>
      </c>
      <c r="P328">
        <v>10</v>
      </c>
      <c r="Q328" s="3" t="s">
        <v>1745</v>
      </c>
    </row>
    <row r="329" ht="14.5" hidden="1">
      <c r="A329" t="e">
        <f t="shared" ca="1" si="510"/>
        <v>#VALUE!</v>
      </c>
      <c r="B329" t="e">
        <f t="array" ref="B329" ca="1">_xlfn.XLOOKUP(Tabelle5[[#This Row],[ExperimentID]]&amp;Tabelle5[[#This Row],[NegotiationID]]&amp;Tabelle5[[#This Row],[MessageID]],ALL_IN_ONE[ExperimentID]&amp;ALL_IN_ONE[NegotiationID]&amp;ALL_IN_ONE[MessageID],ALL_IN_ONE[Gesamt_ID],,0)</f>
        <v>#VALUE!</v>
      </c>
      <c r="C329">
        <v>1108</v>
      </c>
      <c r="D329" t="s">
        <v>1521</v>
      </c>
      <c r="E329">
        <v>1109</v>
      </c>
      <c r="H329" t="s">
        <v>6019</v>
      </c>
      <c r="I329" t="str">
        <f t="array" ref="I329">IFERROR(_xlfn.XLOOKUP(Tabelle5[[#This Row],[NegotiationID]]&amp;"FinalAccept",Tabelle5[NegotiationID]&amp;Tabelle5[ActionType],Tabelle5[ActionType],,0),_xlfn.XLOOKUP(Tabelle5[[#This Row],[NegotiationID]]&amp;"FinalReject",Tabelle5[NegotiationID]&amp;Tabelle5[ActionType],Tabelle5[ActionType],,0))</f>
        <v>FinalAccept</v>
      </c>
      <c r="M329">
        <v>21</v>
      </c>
      <c r="O329">
        <v>1806</v>
      </c>
      <c r="P329">
        <v>12</v>
      </c>
      <c r="Q329" t="s">
        <v>6337</v>
      </c>
    </row>
    <row r="330" ht="15" customHeight="1">
      <c r="A330" t="e">
        <f t="shared" ca="1" si="510"/>
        <v>#VALUE!</v>
      </c>
      <c r="B330" t="e">
        <f t="array" ref="B330" ca="1">_xlfn.XLOOKUP(Tabelle5[[#This Row],[ExperimentID]]&amp;Tabelle5[[#This Row],[NegotiationID]]&amp;Tabelle5[[#This Row],[MessageID]],ALL_IN_ONE[ExperimentID]&amp;ALL_IN_ONE[NegotiationID]&amp;ALL_IN_ONE[MessageID],ALL_IN_ONE[Gesamt_ID],,0)</f>
        <v>#VALUE!</v>
      </c>
      <c r="C330">
        <v>1108</v>
      </c>
      <c r="D330" t="s">
        <v>1521</v>
      </c>
      <c r="E330">
        <v>30071</v>
      </c>
      <c r="F330">
        <v>1093</v>
      </c>
      <c r="G330">
        <v>1097</v>
      </c>
      <c r="H330" t="s">
        <v>19</v>
      </c>
      <c r="I330" t="str">
        <f t="array" ref="I330">IFERROR(_xlfn.XLOOKUP(Tabelle5[[#This Row],[NegotiationID]]&amp;"FinalAccept",Tabelle5[NegotiationID]&amp;Tabelle5[ActionType],Tabelle5[ActionType],,0),_xlfn.XLOOKUP(Tabelle5[[#This Row],[NegotiationID]]&amp;"FinalReject",Tabelle5[NegotiationID]&amp;Tabelle5[ActionType],Tabelle5[ActionType],,0))</f>
        <v>FinalAccept</v>
      </c>
      <c r="J330">
        <v>1</v>
      </c>
      <c r="K330">
        <v>0.1084</v>
      </c>
      <c r="L330">
        <v>1.1084000000000001</v>
      </c>
      <c r="M330">
        <v>0.89159999999999995</v>
      </c>
      <c r="N330">
        <v>57</v>
      </c>
      <c r="O330">
        <v>1806</v>
      </c>
      <c r="P330">
        <v>12</v>
      </c>
      <c r="Q330" s="3" t="s">
        <v>1746</v>
      </c>
    </row>
    <row r="331" ht="15" customHeight="1">
      <c r="A331" t="e">
        <f t="shared" ca="1" si="510"/>
        <v>#VALUE!</v>
      </c>
      <c r="B331" t="e">
        <f t="array" ref="B331" ca="1">_xlfn.XLOOKUP(Tabelle5[[#This Row],[ExperimentID]]&amp;Tabelle5[[#This Row],[NegotiationID]]&amp;Tabelle5[[#This Row],[MessageID]],ALL_IN_ONE[ExperimentID]&amp;ALL_IN_ONE[NegotiationID]&amp;ALL_IN_ONE[MessageID],ALL_IN_ONE[Gesamt_ID],,0)</f>
        <v>#VALUE!</v>
      </c>
      <c r="C331">
        <v>1108</v>
      </c>
      <c r="D331" t="s">
        <v>1521</v>
      </c>
      <c r="E331">
        <v>31412</v>
      </c>
      <c r="F331">
        <v>1097</v>
      </c>
      <c r="G331">
        <v>1093</v>
      </c>
      <c r="H331" t="s">
        <v>31</v>
      </c>
      <c r="I331" t="str">
        <f t="array" ref="I331">IFERROR(_xlfn.XLOOKUP(Tabelle5[[#This Row],[NegotiationID]]&amp;"FinalAccept",Tabelle5[NegotiationID]&amp;Tabelle5[ActionType],Tabelle5[ActionType],,0),_xlfn.XLOOKUP(Tabelle5[[#This Row],[NegotiationID]]&amp;"FinalReject",Tabelle5[NegotiationID]&amp;Tabelle5[ActionType],Tabelle5[ActionType],,0))</f>
        <v>FinalAccept</v>
      </c>
      <c r="J331">
        <v>0.78859999999999997</v>
      </c>
      <c r="K331">
        <v>0.2366</v>
      </c>
      <c r="L331">
        <v>1.0251999999999999</v>
      </c>
      <c r="M331">
        <v>0.55200000000000005</v>
      </c>
      <c r="N331">
        <v>57</v>
      </c>
      <c r="O331">
        <v>1806</v>
      </c>
      <c r="P331">
        <v>12</v>
      </c>
      <c r="Q331" s="3" t="s">
        <v>1747</v>
      </c>
    </row>
    <row r="332" ht="15" customHeight="1">
      <c r="A332" t="e">
        <f t="shared" ca="1" si="510"/>
        <v>#VALUE!</v>
      </c>
      <c r="B332" t="e">
        <f t="array" ref="B332" ca="1">_xlfn.XLOOKUP(Tabelle5[[#This Row],[ExperimentID]]&amp;Tabelle5[[#This Row],[NegotiationID]]&amp;Tabelle5[[#This Row],[MessageID]],ALL_IN_ONE[ExperimentID]&amp;ALL_IN_ONE[NegotiationID]&amp;ALL_IN_ONE[MessageID],ALL_IN_ONE[Gesamt_ID],,0)</f>
        <v>#VALUE!</v>
      </c>
      <c r="C332">
        <v>1108</v>
      </c>
      <c r="D332" t="s">
        <v>1521</v>
      </c>
      <c r="E332">
        <v>31690</v>
      </c>
      <c r="F332">
        <v>1093</v>
      </c>
      <c r="G332">
        <v>1097</v>
      </c>
      <c r="H332" t="s">
        <v>31</v>
      </c>
      <c r="I332" t="str">
        <f t="array" ref="I332">IFERROR(_xlfn.XLOOKUP(Tabelle5[[#This Row],[NegotiationID]]&amp;"FinalAccept",Tabelle5[NegotiationID]&amp;Tabelle5[ActionType],Tabelle5[ActionType],,0),_xlfn.XLOOKUP(Tabelle5[[#This Row],[NegotiationID]]&amp;"FinalReject",Tabelle5[NegotiationID]&amp;Tabelle5[ActionType],Tabelle5[ActionType],,0))</f>
        <v>FinalAccept</v>
      </c>
      <c r="J332">
        <v>0.89019999999999999</v>
      </c>
      <c r="K332">
        <v>0.078</v>
      </c>
      <c r="L332">
        <v>0.96819999999999995</v>
      </c>
      <c r="M332">
        <v>0.81220000000000003</v>
      </c>
      <c r="N332">
        <v>359</v>
      </c>
      <c r="O332">
        <v>1806</v>
      </c>
      <c r="P332">
        <v>12</v>
      </c>
      <c r="Q332" s="3" t="s">
        <v>1748</v>
      </c>
    </row>
    <row r="333" ht="15" customHeight="1">
      <c r="A333" t="e">
        <f t="shared" ca="1" si="510"/>
        <v>#VALUE!</v>
      </c>
      <c r="B333" t="e">
        <f t="array" ref="B333" ca="1">_xlfn.XLOOKUP(Tabelle5[[#This Row],[ExperimentID]]&amp;Tabelle5[[#This Row],[NegotiationID]]&amp;Tabelle5[[#This Row],[MessageID]],ALL_IN_ONE[ExperimentID]&amp;ALL_IN_ONE[NegotiationID]&amp;ALL_IN_ONE[MessageID],ALL_IN_ONE[Gesamt_ID],,0)</f>
        <v>#VALUE!</v>
      </c>
      <c r="C333">
        <v>1108</v>
      </c>
      <c r="D333" t="s">
        <v>1521</v>
      </c>
      <c r="E333">
        <v>33932</v>
      </c>
      <c r="F333">
        <v>1097</v>
      </c>
      <c r="G333">
        <v>1093</v>
      </c>
      <c r="H333" t="s">
        <v>31</v>
      </c>
      <c r="I333" t="str">
        <f t="array" ref="I333">IFERROR(_xlfn.XLOOKUP(Tabelle5[[#This Row],[NegotiationID]]&amp;"FinalAccept",Tabelle5[NegotiationID]&amp;Tabelle5[ActionType],Tabelle5[ActionType],,0),_xlfn.XLOOKUP(Tabelle5[[#This Row],[NegotiationID]]&amp;"FinalReject",Tabelle5[NegotiationID]&amp;Tabelle5[ActionType],Tabelle5[ActionType],,0))</f>
        <v>FinalAccept</v>
      </c>
      <c r="J333">
        <v>0.68400000000000005</v>
      </c>
      <c r="K333">
        <v>0.45100000000000001</v>
      </c>
      <c r="L333">
        <v>1.135</v>
      </c>
      <c r="M333">
        <v>0.23300000000000001</v>
      </c>
      <c r="N333">
        <v>341</v>
      </c>
      <c r="O333">
        <v>1806</v>
      </c>
      <c r="P333">
        <v>12</v>
      </c>
      <c r="Q333" s="3" t="s">
        <v>1749</v>
      </c>
    </row>
    <row r="334" ht="15" customHeight="1">
      <c r="A334" t="e">
        <f t="shared" ca="1" si="510"/>
        <v>#VALUE!</v>
      </c>
      <c r="B334" t="e">
        <f t="array" ref="B334" ca="1">_xlfn.XLOOKUP(Tabelle5[[#This Row],[ExperimentID]]&amp;Tabelle5[[#This Row],[NegotiationID]]&amp;Tabelle5[[#This Row],[MessageID]],ALL_IN_ONE[ExperimentID]&amp;ALL_IN_ONE[NegotiationID]&amp;ALL_IN_ONE[MessageID],ALL_IN_ONE[Gesamt_ID],,0)</f>
        <v>#VALUE!</v>
      </c>
      <c r="C334">
        <v>1108</v>
      </c>
      <c r="D334" t="s">
        <v>1521</v>
      </c>
      <c r="E334">
        <v>34176</v>
      </c>
      <c r="F334">
        <v>1093</v>
      </c>
      <c r="G334">
        <v>1097</v>
      </c>
      <c r="H334" t="s">
        <v>31</v>
      </c>
      <c r="I334" t="str">
        <f t="array" ref="I334">IFERROR(_xlfn.XLOOKUP(Tabelle5[[#This Row],[NegotiationID]]&amp;"FinalAccept",Tabelle5[NegotiationID]&amp;Tabelle5[ActionType],Tabelle5[ActionType],,0),_xlfn.XLOOKUP(Tabelle5[[#This Row],[NegotiationID]]&amp;"FinalReject",Tabelle5[NegotiationID]&amp;Tabelle5[ActionType],Tabelle5[ActionType],,0))</f>
        <v>FinalAccept</v>
      </c>
      <c r="J334">
        <v>0.87219999999999998</v>
      </c>
      <c r="K334">
        <v>0.23799999999999999</v>
      </c>
      <c r="L334">
        <v>1.1102000000000001</v>
      </c>
      <c r="M334">
        <v>0.63419999999999999</v>
      </c>
      <c r="N334">
        <v>278</v>
      </c>
      <c r="O334">
        <v>1806</v>
      </c>
      <c r="P334">
        <v>12</v>
      </c>
      <c r="Q334" s="3" t="s">
        <v>1750</v>
      </c>
    </row>
    <row r="335" ht="15" customHeight="1">
      <c r="A335" t="e">
        <f t="shared" ca="1" si="510"/>
        <v>#VALUE!</v>
      </c>
      <c r="B335" t="e">
        <f t="array" ref="B335" ca="1">_xlfn.XLOOKUP(Tabelle5[[#This Row],[ExperimentID]]&amp;Tabelle5[[#This Row],[NegotiationID]]&amp;Tabelle5[[#This Row],[MessageID]],ALL_IN_ONE[ExperimentID]&amp;ALL_IN_ONE[NegotiationID]&amp;ALL_IN_ONE[MessageID],ALL_IN_ONE[Gesamt_ID],,0)</f>
        <v>#VALUE!</v>
      </c>
      <c r="C335">
        <v>1108</v>
      </c>
      <c r="D335" t="s">
        <v>1521</v>
      </c>
      <c r="E335">
        <v>34239</v>
      </c>
      <c r="F335">
        <v>1097</v>
      </c>
      <c r="G335">
        <v>1093</v>
      </c>
      <c r="H335" t="s">
        <v>31</v>
      </c>
      <c r="I335" t="str">
        <f t="array" ref="I335">IFERROR(_xlfn.XLOOKUP(Tabelle5[[#This Row],[NegotiationID]]&amp;"FinalAccept",Tabelle5[NegotiationID]&amp;Tabelle5[ActionType],Tabelle5[ActionType],,0),_xlfn.XLOOKUP(Tabelle5[[#This Row],[NegotiationID]]&amp;"FinalReject",Tabelle5[NegotiationID]&amp;Tabelle5[ActionType],Tabelle5[ActionType],,0))</f>
        <v>FinalAccept</v>
      </c>
      <c r="J335">
        <v>0.51000000000000001</v>
      </c>
      <c r="K335">
        <v>0.57899999999999996</v>
      </c>
      <c r="L335">
        <v>1.089</v>
      </c>
      <c r="M335">
        <v>0.069000000000000006</v>
      </c>
      <c r="N335">
        <v>178</v>
      </c>
      <c r="O335">
        <v>1806</v>
      </c>
      <c r="P335">
        <v>12</v>
      </c>
      <c r="Q335" s="3" t="s">
        <v>1751</v>
      </c>
    </row>
    <row r="336" ht="15" customHeight="1">
      <c r="A336" t="e">
        <f t="shared" ca="1" si="510"/>
        <v>#VALUE!</v>
      </c>
      <c r="B336" t="e">
        <f t="array" ref="B336" ca="1">_xlfn.XLOOKUP(Tabelle5[[#This Row],[ExperimentID]]&amp;Tabelle5[[#This Row],[NegotiationID]]&amp;Tabelle5[[#This Row],[MessageID]],ALL_IN_ONE[ExperimentID]&amp;ALL_IN_ONE[NegotiationID]&amp;ALL_IN_ONE[MessageID],ALL_IN_ONE[Gesamt_ID],,0)</f>
        <v>#VALUE!</v>
      </c>
      <c r="C336">
        <v>1108</v>
      </c>
      <c r="D336" t="s">
        <v>1521</v>
      </c>
      <c r="E336">
        <v>34240</v>
      </c>
      <c r="F336">
        <v>1097</v>
      </c>
      <c r="G336">
        <v>1093</v>
      </c>
      <c r="H336" t="s">
        <v>31</v>
      </c>
      <c r="I336" t="str">
        <f t="array" ref="I336">IFERROR(_xlfn.XLOOKUP(Tabelle5[[#This Row],[NegotiationID]]&amp;"FinalAccept",Tabelle5[NegotiationID]&amp;Tabelle5[ActionType],Tabelle5[ActionType],,0),_xlfn.XLOOKUP(Tabelle5[[#This Row],[NegotiationID]]&amp;"FinalReject",Tabelle5[NegotiationID]&amp;Tabelle5[ActionType],Tabelle5[ActionType],,0))</f>
        <v>FinalAccept</v>
      </c>
      <c r="J336">
        <v>0.51000000000000001</v>
      </c>
      <c r="K336">
        <v>0.57899999999999996</v>
      </c>
      <c r="L336">
        <v>1.089</v>
      </c>
      <c r="M336">
        <v>0.069000000000000006</v>
      </c>
      <c r="N336">
        <v>178</v>
      </c>
      <c r="O336">
        <v>1806</v>
      </c>
      <c r="P336">
        <v>12</v>
      </c>
      <c r="Q336" s="3" t="s">
        <v>1751</v>
      </c>
    </row>
    <row r="337" ht="15" customHeight="1">
      <c r="A337" t="e">
        <f t="shared" ca="1" si="510"/>
        <v>#VALUE!</v>
      </c>
      <c r="B337" t="e">
        <f t="array" ref="B337" ca="1">_xlfn.XLOOKUP(Tabelle5[[#This Row],[ExperimentID]]&amp;Tabelle5[[#This Row],[NegotiationID]]&amp;Tabelle5[[#This Row],[MessageID]],ALL_IN_ONE[ExperimentID]&amp;ALL_IN_ONE[NegotiationID]&amp;ALL_IN_ONE[MessageID],ALL_IN_ONE[Gesamt_ID],,0)</f>
        <v>#VALUE!</v>
      </c>
      <c r="C337">
        <v>1108</v>
      </c>
      <c r="D337" t="s">
        <v>1521</v>
      </c>
      <c r="E337">
        <v>34244</v>
      </c>
      <c r="F337">
        <v>1093</v>
      </c>
      <c r="G337">
        <v>1097</v>
      </c>
      <c r="H337" t="s">
        <v>31</v>
      </c>
      <c r="I337" t="str">
        <f t="array" ref="I337">IFERROR(_xlfn.XLOOKUP(Tabelle5[[#This Row],[NegotiationID]]&amp;"FinalAccept",Tabelle5[NegotiationID]&amp;Tabelle5[ActionType],Tabelle5[ActionType],,0),_xlfn.XLOOKUP(Tabelle5[[#This Row],[NegotiationID]]&amp;"FinalReject",Tabelle5[NegotiationID]&amp;Tabelle5[ActionType],Tabelle5[ActionType],,0))</f>
        <v>FinalAccept</v>
      </c>
      <c r="J337">
        <v>0.80020000000000002</v>
      </c>
      <c r="K337">
        <v>0.26400000000000001</v>
      </c>
      <c r="L337">
        <v>1.0642</v>
      </c>
      <c r="M337">
        <v>0.53620000000000001</v>
      </c>
      <c r="N337">
        <v>95</v>
      </c>
      <c r="O337">
        <v>1806</v>
      </c>
      <c r="P337">
        <v>12</v>
      </c>
      <c r="Q337" s="3" t="s">
        <v>1752</v>
      </c>
    </row>
    <row r="338" ht="15" customHeight="1">
      <c r="A338" t="e">
        <f t="shared" ca="1" si="510"/>
        <v>#VALUE!</v>
      </c>
      <c r="B338" t="e">
        <f t="array" ref="B338" ca="1">_xlfn.XLOOKUP(Tabelle5[[#This Row],[ExperimentID]]&amp;Tabelle5[[#This Row],[NegotiationID]]&amp;Tabelle5[[#This Row],[MessageID]],ALL_IN_ONE[ExperimentID]&amp;ALL_IN_ONE[NegotiationID]&amp;ALL_IN_ONE[MessageID],ALL_IN_ONE[Gesamt_ID],,0)</f>
        <v>#VALUE!</v>
      </c>
      <c r="C338">
        <v>1108</v>
      </c>
      <c r="D338" t="s">
        <v>1521</v>
      </c>
      <c r="E338">
        <v>34361</v>
      </c>
      <c r="F338">
        <v>1097</v>
      </c>
      <c r="G338">
        <v>1093</v>
      </c>
      <c r="H338" t="s">
        <v>31</v>
      </c>
      <c r="I338" t="str">
        <f t="array" ref="I338">IFERROR(_xlfn.XLOOKUP(Tabelle5[[#This Row],[NegotiationID]]&amp;"FinalAccept",Tabelle5[NegotiationID]&amp;Tabelle5[ActionType],Tabelle5[ActionType],,0),_xlfn.XLOOKUP(Tabelle5[[#This Row],[NegotiationID]]&amp;"FinalReject",Tabelle5[NegotiationID]&amp;Tabelle5[ActionType],Tabelle5[ActionType],,0))</f>
        <v>FinalAccept</v>
      </c>
      <c r="J338">
        <v>0.438</v>
      </c>
      <c r="K338">
        <v>0.67220000000000002</v>
      </c>
      <c r="L338">
        <v>1.1102000000000001</v>
      </c>
      <c r="M338">
        <v>0.23419999999999999</v>
      </c>
      <c r="N338">
        <v>109</v>
      </c>
      <c r="O338">
        <v>1806</v>
      </c>
      <c r="P338">
        <v>12</v>
      </c>
      <c r="Q338" s="3" t="s">
        <v>1753</v>
      </c>
    </row>
    <row r="339" ht="15" customHeight="1">
      <c r="A339" t="e">
        <f t="shared" ca="1" si="510"/>
        <v>#VALUE!</v>
      </c>
      <c r="B339" t="e">
        <f t="array" ref="B339" ca="1">_xlfn.XLOOKUP(Tabelle5[[#This Row],[ExperimentID]]&amp;Tabelle5[[#This Row],[NegotiationID]]&amp;Tabelle5[[#This Row],[MessageID]],ALL_IN_ONE[ExperimentID]&amp;ALL_IN_ONE[NegotiationID]&amp;ALL_IN_ONE[MessageID],ALL_IN_ONE[Gesamt_ID],,0)</f>
        <v>#VALUE!</v>
      </c>
      <c r="C339">
        <v>1108</v>
      </c>
      <c r="D339" t="s">
        <v>1521</v>
      </c>
      <c r="E339">
        <v>34362</v>
      </c>
      <c r="F339">
        <v>1097</v>
      </c>
      <c r="G339">
        <v>1093</v>
      </c>
      <c r="H339" t="s">
        <v>31</v>
      </c>
      <c r="I339" t="str">
        <f t="array" ref="I339">IFERROR(_xlfn.XLOOKUP(Tabelle5[[#This Row],[NegotiationID]]&amp;"FinalAccept",Tabelle5[NegotiationID]&amp;Tabelle5[ActionType],Tabelle5[ActionType],,0),_xlfn.XLOOKUP(Tabelle5[[#This Row],[NegotiationID]]&amp;"FinalReject",Tabelle5[NegotiationID]&amp;Tabelle5[ActionType],Tabelle5[ActionType],,0))</f>
        <v>FinalAccept</v>
      </c>
      <c r="J339">
        <v>0.438</v>
      </c>
      <c r="K339">
        <v>0.67220000000000002</v>
      </c>
      <c r="L339">
        <v>1.1102000000000001</v>
      </c>
      <c r="M339">
        <v>0.23419999999999999</v>
      </c>
      <c r="N339">
        <v>109</v>
      </c>
      <c r="O339">
        <v>1806</v>
      </c>
      <c r="P339">
        <v>12</v>
      </c>
      <c r="Q339" s="3" t="s">
        <v>1753</v>
      </c>
    </row>
    <row r="340" ht="15" customHeight="1">
      <c r="A340" t="e">
        <f t="shared" ca="1" si="510"/>
        <v>#VALUE!</v>
      </c>
      <c r="B340" t="e">
        <f t="array" ref="B340" ca="1">_xlfn.XLOOKUP(Tabelle5[[#This Row],[ExperimentID]]&amp;Tabelle5[[#This Row],[NegotiationID]]&amp;Tabelle5[[#This Row],[MessageID]],ALL_IN_ONE[ExperimentID]&amp;ALL_IN_ONE[NegotiationID]&amp;ALL_IN_ONE[MessageID],ALL_IN_ONE[Gesamt_ID],,0)</f>
        <v>#VALUE!</v>
      </c>
      <c r="C340">
        <v>1108</v>
      </c>
      <c r="D340" t="s">
        <v>1521</v>
      </c>
      <c r="E340">
        <v>34418</v>
      </c>
      <c r="F340">
        <v>1093</v>
      </c>
      <c r="G340">
        <v>1097</v>
      </c>
      <c r="H340" t="s">
        <v>20</v>
      </c>
      <c r="I340" t="str">
        <f t="array" ref="I340">IFERROR(_xlfn.XLOOKUP(Tabelle5[[#This Row],[NegotiationID]]&amp;"FinalAccept",Tabelle5[NegotiationID]&amp;Tabelle5[ActionType],Tabelle5[ActionType],,0),_xlfn.XLOOKUP(Tabelle5[[#This Row],[NegotiationID]]&amp;"FinalReject",Tabelle5[NegotiationID]&amp;Tabelle5[ActionType],Tabelle5[ActionType],,0))</f>
        <v>FinalAccept</v>
      </c>
      <c r="J340">
        <v>0.67220000000000002</v>
      </c>
      <c r="K340">
        <v>0.438</v>
      </c>
      <c r="L340">
        <v>1.1102000000000001</v>
      </c>
      <c r="M340">
        <v>0.23419999999999999</v>
      </c>
      <c r="N340">
        <v>24</v>
      </c>
      <c r="O340">
        <v>1806</v>
      </c>
      <c r="P340">
        <v>12</v>
      </c>
      <c r="Q340" s="3" t="s">
        <v>1754</v>
      </c>
    </row>
    <row r="341" ht="14.5" hidden="1">
      <c r="A341" t="e">
        <f t="shared" ca="1" si="510"/>
        <v>#VALUE!</v>
      </c>
      <c r="B341" t="e">
        <f t="array" ref="B341" ca="1">_xlfn.XLOOKUP(Tabelle5[[#This Row],[ExperimentID]]&amp;Tabelle5[[#This Row],[NegotiationID]]&amp;Tabelle5[[#This Row],[MessageID]],ALL_IN_ONE[ExperimentID]&amp;ALL_IN_ONE[NegotiationID]&amp;ALL_IN_ONE[MessageID],ALL_IN_ONE[Gesamt_ID],,0)</f>
        <v>#VALUE!</v>
      </c>
      <c r="C341">
        <v>1138</v>
      </c>
      <c r="D341" t="s">
        <v>1521</v>
      </c>
      <c r="E341">
        <v>1139</v>
      </c>
      <c r="H341" t="s">
        <v>6019</v>
      </c>
      <c r="I341" t="e">
        <f t="array" ref="I341">IFERROR(_xlfn.XLOOKUP(Tabelle5[[#This Row],[NegotiationID]]&amp;"FinalAccept",Tabelle5[NegotiationID]&amp;Tabelle5[ActionType],Tabelle5[ActionType],,0),_xlfn.XLOOKUP(Tabelle5[[#This Row],[NegotiationID]]&amp;"FinalReject",Tabelle5[NegotiationID]&amp;Tabelle5[ActionType],Tabelle5[ActionType],,0))</f>
        <v>#N/A</v>
      </c>
      <c r="M341">
        <v>21</v>
      </c>
      <c r="O341">
        <v>88</v>
      </c>
      <c r="P341">
        <v>2</v>
      </c>
      <c r="Q341" t="s">
        <v>6337</v>
      </c>
    </row>
    <row r="342" ht="15" hidden="1" customHeight="1">
      <c r="A342" t="e">
        <f t="shared" ca="1" si="510"/>
        <v>#VALUE!</v>
      </c>
      <c r="B342" t="e">
        <f t="array" ref="B342" ca="1">_xlfn.XLOOKUP(Tabelle5[[#This Row],[ExperimentID]]&amp;Tabelle5[[#This Row],[NegotiationID]]&amp;Tabelle5[[#This Row],[MessageID]],ALL_IN_ONE[ExperimentID]&amp;ALL_IN_ONE[NegotiationID]&amp;ALL_IN_ONE[MessageID],ALL_IN_ONE[Gesamt_ID],,0)</f>
        <v>#VALUE!</v>
      </c>
      <c r="C342">
        <v>1138</v>
      </c>
      <c r="D342" t="s">
        <v>1521</v>
      </c>
      <c r="E342">
        <v>31419</v>
      </c>
      <c r="F342">
        <v>1123</v>
      </c>
      <c r="G342">
        <v>1127</v>
      </c>
      <c r="H342" t="s">
        <v>19</v>
      </c>
      <c r="I342" t="e">
        <f t="array" ref="I342">IFERROR(_xlfn.XLOOKUP(Tabelle5[[#This Row],[NegotiationID]]&amp;"FinalAccept",Tabelle5[NegotiationID]&amp;Tabelle5[ActionType],Tabelle5[ActionType],,0),_xlfn.XLOOKUP(Tabelle5[[#This Row],[NegotiationID]]&amp;"FinalReject",Tabelle5[NegotiationID]&amp;Tabelle5[ActionType],Tabelle5[ActionType],,0))</f>
        <v>#N/A</v>
      </c>
      <c r="J342">
        <v>1</v>
      </c>
      <c r="K342">
        <v>0.1084</v>
      </c>
      <c r="L342">
        <v>1.1084000000000001</v>
      </c>
      <c r="M342">
        <v>0.89159999999999995</v>
      </c>
      <c r="N342">
        <v>67</v>
      </c>
      <c r="O342">
        <v>88</v>
      </c>
      <c r="P342">
        <v>2</v>
      </c>
      <c r="Q342" s="3" t="s">
        <v>6386</v>
      </c>
    </row>
    <row r="343" ht="14.5" hidden="1">
      <c r="A343" t="e">
        <f t="shared" ca="1" si="510"/>
        <v>#VALUE!</v>
      </c>
      <c r="B343" t="e">
        <f t="array" ref="B343" ca="1">_xlfn.XLOOKUP(Tabelle5[[#This Row],[ExperimentID]]&amp;Tabelle5[[#This Row],[NegotiationID]]&amp;Tabelle5[[#This Row],[MessageID]],ALL_IN_ONE[ExperimentID]&amp;ALL_IN_ONE[NegotiationID]&amp;ALL_IN_ONE[MessageID],ALL_IN_ONE[Gesamt_ID],,0)</f>
        <v>#VALUE!</v>
      </c>
      <c r="C343">
        <v>1168</v>
      </c>
      <c r="D343" t="s">
        <v>1521</v>
      </c>
      <c r="E343">
        <v>1169</v>
      </c>
      <c r="H343" t="s">
        <v>6019</v>
      </c>
      <c r="I343" t="str">
        <f t="array" ref="I343">IFERROR(_xlfn.XLOOKUP(Tabelle5[[#This Row],[NegotiationID]]&amp;"FinalAccept",Tabelle5[NegotiationID]&amp;Tabelle5[ActionType],Tabelle5[ActionType],,0),_xlfn.XLOOKUP(Tabelle5[[#This Row],[NegotiationID]]&amp;"FinalReject",Tabelle5[NegotiationID]&amp;Tabelle5[ActionType],Tabelle5[ActionType],,0))</f>
        <v>FinalAccept</v>
      </c>
      <c r="M343">
        <v>21</v>
      </c>
      <c r="O343">
        <v>1317</v>
      </c>
      <c r="P343">
        <v>6</v>
      </c>
      <c r="Q343" t="s">
        <v>6337</v>
      </c>
    </row>
    <row r="344" ht="15" customHeight="1">
      <c r="A344" t="e">
        <f t="shared" ca="1" si="510"/>
        <v>#VALUE!</v>
      </c>
      <c r="B344" t="e">
        <f t="array" ref="B344" ca="1">_xlfn.XLOOKUP(Tabelle5[[#This Row],[ExperimentID]]&amp;Tabelle5[[#This Row],[NegotiationID]]&amp;Tabelle5[[#This Row],[MessageID]],ALL_IN_ONE[ExperimentID]&amp;ALL_IN_ONE[NegotiationID]&amp;ALL_IN_ONE[MessageID],ALL_IN_ONE[Gesamt_ID],,0)</f>
        <v>#VALUE!</v>
      </c>
      <c r="C344">
        <v>1168</v>
      </c>
      <c r="D344" t="s">
        <v>1521</v>
      </c>
      <c r="E344">
        <v>30928</v>
      </c>
      <c r="F344">
        <v>1153</v>
      </c>
      <c r="G344">
        <v>1157</v>
      </c>
      <c r="H344" t="s">
        <v>19</v>
      </c>
      <c r="I344" t="str">
        <f t="array" ref="I344">IFERROR(_xlfn.XLOOKUP(Tabelle5[[#This Row],[NegotiationID]]&amp;"FinalAccept",Tabelle5[NegotiationID]&amp;Tabelle5[ActionType],Tabelle5[ActionType],,0),_xlfn.XLOOKUP(Tabelle5[[#This Row],[NegotiationID]]&amp;"FinalReject",Tabelle5[NegotiationID]&amp;Tabelle5[ActionType],Tabelle5[ActionType],,0))</f>
        <v>FinalAccept</v>
      </c>
      <c r="J344">
        <v>1</v>
      </c>
      <c r="K344">
        <v>0.1084</v>
      </c>
      <c r="L344">
        <v>1.1084000000000001</v>
      </c>
      <c r="M344">
        <v>0.89159999999999995</v>
      </c>
      <c r="N344">
        <v>292</v>
      </c>
      <c r="O344">
        <v>1317</v>
      </c>
      <c r="P344">
        <v>6</v>
      </c>
      <c r="Q344" s="3" t="s">
        <v>1755</v>
      </c>
    </row>
    <row r="345" ht="15" customHeight="1">
      <c r="A345" t="e">
        <f t="shared" ca="1" si="510"/>
        <v>#VALUE!</v>
      </c>
      <c r="B345" t="e">
        <f t="array" ref="B345" ca="1">_xlfn.XLOOKUP(Tabelle5[[#This Row],[ExperimentID]]&amp;Tabelle5[[#This Row],[NegotiationID]]&amp;Tabelle5[[#This Row],[MessageID]],ALL_IN_ONE[ExperimentID]&amp;ALL_IN_ONE[NegotiationID]&amp;ALL_IN_ONE[MessageID],ALL_IN_ONE[Gesamt_ID],,0)</f>
        <v>#VALUE!</v>
      </c>
      <c r="C345">
        <v>1168</v>
      </c>
      <c r="D345" t="s">
        <v>1521</v>
      </c>
      <c r="E345">
        <v>31532</v>
      </c>
      <c r="F345">
        <v>1157</v>
      </c>
      <c r="G345">
        <v>1153</v>
      </c>
      <c r="H345" t="s">
        <v>31</v>
      </c>
      <c r="I345" t="str">
        <f t="array" ref="I345">IFERROR(_xlfn.XLOOKUP(Tabelle5[[#This Row],[NegotiationID]]&amp;"FinalAccept",Tabelle5[NegotiationID]&amp;Tabelle5[ActionType],Tabelle5[ActionType],,0),_xlfn.XLOOKUP(Tabelle5[[#This Row],[NegotiationID]]&amp;"FinalReject",Tabelle5[NegotiationID]&amp;Tabelle5[ActionType],Tabelle5[ActionType],,0))</f>
        <v>FinalAccept</v>
      </c>
      <c r="J345">
        <v>0.89759999999999995</v>
      </c>
      <c r="K345">
        <v>0.073200000000000001</v>
      </c>
      <c r="L345">
        <v>0.9708</v>
      </c>
      <c r="M345">
        <v>0.82440000000000002</v>
      </c>
      <c r="N345">
        <v>390</v>
      </c>
      <c r="O345">
        <v>1317</v>
      </c>
      <c r="P345">
        <v>6</v>
      </c>
      <c r="Q345" s="3" t="s">
        <v>1756</v>
      </c>
    </row>
    <row r="346" ht="15" customHeight="1">
      <c r="A346" t="e">
        <f t="shared" ca="1" si="510"/>
        <v>#VALUE!</v>
      </c>
      <c r="B346" t="e">
        <f t="array" ref="B346" ca="1">_xlfn.XLOOKUP(Tabelle5[[#This Row],[ExperimentID]]&amp;Tabelle5[[#This Row],[NegotiationID]]&amp;Tabelle5[[#This Row],[MessageID]],ALL_IN_ONE[ExperimentID]&amp;ALL_IN_ONE[NegotiationID]&amp;ALL_IN_ONE[MessageID],ALL_IN_ONE[Gesamt_ID],,0)</f>
        <v>#VALUE!</v>
      </c>
      <c r="C346">
        <v>1168</v>
      </c>
      <c r="D346" t="s">
        <v>1521</v>
      </c>
      <c r="E346">
        <v>31604</v>
      </c>
      <c r="F346">
        <v>1153</v>
      </c>
      <c r="G346">
        <v>1157</v>
      </c>
      <c r="H346" t="s">
        <v>31</v>
      </c>
      <c r="I346" t="str">
        <f t="array" ref="I346">IFERROR(_xlfn.XLOOKUP(Tabelle5[[#This Row],[NegotiationID]]&amp;"FinalAccept",Tabelle5[NegotiationID]&amp;Tabelle5[ActionType],Tabelle5[ActionType],,0),_xlfn.XLOOKUP(Tabelle5[[#This Row],[NegotiationID]]&amp;"FinalReject",Tabelle5[NegotiationID]&amp;Tabelle5[ActionType],Tabelle5[ActionType],,0))</f>
        <v>FinalAccept</v>
      </c>
      <c r="J346">
        <v>0.67220000000000002</v>
      </c>
      <c r="K346">
        <v>0.438</v>
      </c>
      <c r="L346">
        <v>1.1102000000000001</v>
      </c>
      <c r="M346">
        <v>0.23419999999999999</v>
      </c>
      <c r="N346">
        <v>347</v>
      </c>
      <c r="O346">
        <v>1317</v>
      </c>
      <c r="P346">
        <v>6</v>
      </c>
      <c r="Q346" s="3" t="s">
        <v>1757</v>
      </c>
    </row>
    <row r="347" ht="15" customHeight="1">
      <c r="A347" t="e">
        <f t="shared" ca="1" si="510"/>
        <v>#VALUE!</v>
      </c>
      <c r="B347" t="e">
        <f t="array" ref="B347" ca="1">_xlfn.XLOOKUP(Tabelle5[[#This Row],[ExperimentID]]&amp;Tabelle5[[#This Row],[NegotiationID]]&amp;Tabelle5[[#This Row],[MessageID]],ALL_IN_ONE[ExperimentID]&amp;ALL_IN_ONE[NegotiationID]&amp;ALL_IN_ONE[MessageID],ALL_IN_ONE[Gesamt_ID],,0)</f>
        <v>#VALUE!</v>
      </c>
      <c r="C347">
        <v>1168</v>
      </c>
      <c r="D347" t="s">
        <v>1521</v>
      </c>
      <c r="E347">
        <v>32800</v>
      </c>
      <c r="F347">
        <v>1157</v>
      </c>
      <c r="G347">
        <v>1153</v>
      </c>
      <c r="H347" t="s">
        <v>31</v>
      </c>
      <c r="I347" t="str">
        <f t="array" ref="I347">IFERROR(_xlfn.XLOOKUP(Tabelle5[[#This Row],[NegotiationID]]&amp;"FinalAccept",Tabelle5[NegotiationID]&amp;Tabelle5[ActionType],Tabelle5[ActionType],,0),_xlfn.XLOOKUP(Tabelle5[[#This Row],[NegotiationID]]&amp;"FinalReject",Tabelle5[NegotiationID]&amp;Tabelle5[ActionType],Tabelle5[ActionType],,0))</f>
        <v>FinalAccept</v>
      </c>
      <c r="J347">
        <v>0.504</v>
      </c>
      <c r="K347">
        <v>0.50419999999999998</v>
      </c>
      <c r="L347">
        <v>1.0082</v>
      </c>
      <c r="M347">
        <v>0.00020000000000000001</v>
      </c>
      <c r="N347">
        <v>239</v>
      </c>
      <c r="O347">
        <v>1317</v>
      </c>
      <c r="P347">
        <v>6</v>
      </c>
      <c r="Q347" s="3" t="s">
        <v>1758</v>
      </c>
    </row>
    <row r="348" ht="15" customHeight="1">
      <c r="A348" t="e">
        <f t="shared" ca="1" si="510"/>
        <v>#VALUE!</v>
      </c>
      <c r="B348" t="e">
        <f t="array" ref="B348" ca="1">_xlfn.XLOOKUP(Tabelle5[[#This Row],[ExperimentID]]&amp;Tabelle5[[#This Row],[NegotiationID]]&amp;Tabelle5[[#This Row],[MessageID]],ALL_IN_ONE[ExperimentID]&amp;ALL_IN_ONE[NegotiationID]&amp;ALL_IN_ONE[MessageID],ALL_IN_ONE[Gesamt_ID],,0)</f>
        <v>#VALUE!</v>
      </c>
      <c r="C348">
        <v>1168</v>
      </c>
      <c r="D348" t="s">
        <v>1521</v>
      </c>
      <c r="E348">
        <v>32969</v>
      </c>
      <c r="F348">
        <v>1153</v>
      </c>
      <c r="G348">
        <v>1157</v>
      </c>
      <c r="H348" t="s">
        <v>20</v>
      </c>
      <c r="I348" t="str">
        <f t="array" ref="I348">IFERROR(_xlfn.XLOOKUP(Tabelle5[[#This Row],[NegotiationID]]&amp;"FinalAccept",Tabelle5[NegotiationID]&amp;Tabelle5[ActionType],Tabelle5[ActionType],,0),_xlfn.XLOOKUP(Tabelle5[[#This Row],[NegotiationID]]&amp;"FinalReject",Tabelle5[NegotiationID]&amp;Tabelle5[ActionType],Tabelle5[ActionType],,0))</f>
        <v>FinalAccept</v>
      </c>
      <c r="J348">
        <v>0.50419999999999998</v>
      </c>
      <c r="K348">
        <v>0.504</v>
      </c>
      <c r="L348">
        <v>1.0082</v>
      </c>
      <c r="M348">
        <v>0.00020000000000000001</v>
      </c>
      <c r="N348">
        <v>28</v>
      </c>
      <c r="O348">
        <v>1317</v>
      </c>
      <c r="P348">
        <v>6</v>
      </c>
      <c r="Q348" s="3" t="s">
        <v>1759</v>
      </c>
    </row>
    <row r="349" ht="14.5" hidden="1">
      <c r="A349" t="e">
        <f t="shared" ca="1" si="510"/>
        <v>#VALUE!</v>
      </c>
      <c r="B349" t="e">
        <f t="array" ref="B349" ca="1">_xlfn.XLOOKUP(Tabelle5[[#This Row],[ExperimentID]]&amp;Tabelle5[[#This Row],[NegotiationID]]&amp;Tabelle5[[#This Row],[MessageID]],ALL_IN_ONE[ExperimentID]&amp;ALL_IN_ONE[NegotiationID]&amp;ALL_IN_ONE[MessageID],ALL_IN_ONE[Gesamt_ID],,0)</f>
        <v>#VALUE!</v>
      </c>
      <c r="C349">
        <v>1198</v>
      </c>
      <c r="D349" t="s">
        <v>1521</v>
      </c>
      <c r="E349">
        <v>1199</v>
      </c>
      <c r="H349" t="s">
        <v>6019</v>
      </c>
      <c r="I349" t="e">
        <f t="array" ref="I349">IFERROR(_xlfn.XLOOKUP(Tabelle5[[#This Row],[NegotiationID]]&amp;"FinalAccept",Tabelle5[NegotiationID]&amp;Tabelle5[ActionType],Tabelle5[ActionType],,0),_xlfn.XLOOKUP(Tabelle5[[#This Row],[NegotiationID]]&amp;"FinalReject",Tabelle5[NegotiationID]&amp;Tabelle5[ActionType],Tabelle5[ActionType],,0))</f>
        <v>#N/A</v>
      </c>
      <c r="M349">
        <v>21</v>
      </c>
      <c r="O349">
        <v>553</v>
      </c>
      <c r="P349">
        <v>6</v>
      </c>
      <c r="Q349" t="s">
        <v>6337</v>
      </c>
    </row>
    <row r="350" ht="58" hidden="1">
      <c r="A350" t="e">
        <f t="shared" ca="1" si="510"/>
        <v>#VALUE!</v>
      </c>
      <c r="B350" t="e">
        <f t="array" ref="B350" ca="1">_xlfn.XLOOKUP(Tabelle5[[#This Row],[ExperimentID]]&amp;Tabelle5[[#This Row],[NegotiationID]]&amp;Tabelle5[[#This Row],[MessageID]],ALL_IN_ONE[ExperimentID]&amp;ALL_IN_ONE[NegotiationID]&amp;ALL_IN_ONE[MessageID],ALL_IN_ONE[Gesamt_ID],,0)</f>
        <v>#VALUE!</v>
      </c>
      <c r="C350">
        <v>1198</v>
      </c>
      <c r="D350" t="s">
        <v>1521</v>
      </c>
      <c r="E350">
        <v>31007</v>
      </c>
      <c r="F350">
        <v>1183</v>
      </c>
      <c r="G350">
        <v>1187</v>
      </c>
      <c r="H350" t="s">
        <v>22</v>
      </c>
      <c r="I350" t="e">
        <f t="array" ref="I350">IFERROR(_xlfn.XLOOKUP(Tabelle5[[#This Row],[NegotiationID]]&amp;"FinalAccept",Tabelle5[NegotiationID]&amp;Tabelle5[ActionType],Tabelle5[ActionType],,0),_xlfn.XLOOKUP(Tabelle5[[#This Row],[NegotiationID]]&amp;"FinalReject",Tabelle5[NegotiationID]&amp;Tabelle5[ActionType],Tabelle5[ActionType],,0))</f>
        <v>#N/A</v>
      </c>
      <c r="N350">
        <v>56</v>
      </c>
      <c r="O350">
        <v>553</v>
      </c>
      <c r="P350">
        <v>6</v>
      </c>
      <c r="Q350" s="3" t="s">
        <v>6411</v>
      </c>
    </row>
    <row r="351" ht="58" hidden="1">
      <c r="A351" t="e">
        <f t="shared" ca="1" si="510"/>
        <v>#VALUE!</v>
      </c>
      <c r="B351" t="e">
        <f t="array" ref="B351" ca="1">_xlfn.XLOOKUP(Tabelle5[[#This Row],[ExperimentID]]&amp;Tabelle5[[#This Row],[NegotiationID]]&amp;Tabelle5[[#This Row],[MessageID]],ALL_IN_ONE[ExperimentID]&amp;ALL_IN_ONE[NegotiationID]&amp;ALL_IN_ONE[MessageID],ALL_IN_ONE[Gesamt_ID],,0)</f>
        <v>#VALUE!</v>
      </c>
      <c r="C351">
        <v>1198</v>
      </c>
      <c r="D351" t="s">
        <v>1521</v>
      </c>
      <c r="E351">
        <v>31445</v>
      </c>
      <c r="F351">
        <v>1187</v>
      </c>
      <c r="G351">
        <v>1183</v>
      </c>
      <c r="H351" t="s">
        <v>24</v>
      </c>
      <c r="I351" t="e">
        <f t="array" ref="I351">IFERROR(_xlfn.XLOOKUP(Tabelle5[[#This Row],[NegotiationID]]&amp;"FinalAccept",Tabelle5[NegotiationID]&amp;Tabelle5[ActionType],Tabelle5[ActionType],,0),_xlfn.XLOOKUP(Tabelle5[[#This Row],[NegotiationID]]&amp;"FinalReject",Tabelle5[NegotiationID]&amp;Tabelle5[ActionType],Tabelle5[ActionType],,0))</f>
        <v>#N/A</v>
      </c>
      <c r="N351">
        <v>53</v>
      </c>
      <c r="O351">
        <v>553</v>
      </c>
      <c r="P351">
        <v>6</v>
      </c>
      <c r="Q351" s="3" t="s">
        <v>6412</v>
      </c>
    </row>
    <row r="352" ht="43.5" hidden="1">
      <c r="A352" t="e">
        <f t="shared" ca="1" si="510"/>
        <v>#VALUE!</v>
      </c>
      <c r="B352" t="e">
        <f t="array" ref="B352" ca="1">_xlfn.XLOOKUP(Tabelle5[[#This Row],[ExperimentID]]&amp;Tabelle5[[#This Row],[NegotiationID]]&amp;Tabelle5[[#This Row],[MessageID]],ALL_IN_ONE[ExperimentID]&amp;ALL_IN_ONE[NegotiationID]&amp;ALL_IN_ONE[MessageID],ALL_IN_ONE[Gesamt_ID],,0)</f>
        <v>#VALUE!</v>
      </c>
      <c r="C352">
        <v>1198</v>
      </c>
      <c r="D352" t="s">
        <v>1521</v>
      </c>
      <c r="E352">
        <v>34511</v>
      </c>
      <c r="F352">
        <v>1183</v>
      </c>
      <c r="G352">
        <v>1187</v>
      </c>
      <c r="H352" t="s">
        <v>22</v>
      </c>
      <c r="I352" t="e">
        <f t="array" ref="I352">IFERROR(_xlfn.XLOOKUP(Tabelle5[[#This Row],[NegotiationID]]&amp;"FinalAccept",Tabelle5[NegotiationID]&amp;Tabelle5[ActionType],Tabelle5[ActionType],,0),_xlfn.XLOOKUP(Tabelle5[[#This Row],[NegotiationID]]&amp;"FinalReject",Tabelle5[NegotiationID]&amp;Tabelle5[ActionType],Tabelle5[ActionType],,0))</f>
        <v>#N/A</v>
      </c>
      <c r="N352">
        <v>48</v>
      </c>
      <c r="O352">
        <v>553</v>
      </c>
      <c r="P352">
        <v>6</v>
      </c>
      <c r="Q352" s="3" t="s">
        <v>6413</v>
      </c>
    </row>
    <row r="353" ht="72.5" hidden="1">
      <c r="A353" t="e">
        <f t="shared" ca="1" si="510"/>
        <v>#VALUE!</v>
      </c>
      <c r="B353" t="e">
        <f t="array" ref="B353" ca="1">_xlfn.XLOOKUP(Tabelle5[[#This Row],[ExperimentID]]&amp;Tabelle5[[#This Row],[NegotiationID]]&amp;Tabelle5[[#This Row],[MessageID]],ALL_IN_ONE[ExperimentID]&amp;ALL_IN_ONE[NegotiationID]&amp;ALL_IN_ONE[MessageID],ALL_IN_ONE[Gesamt_ID],,0)</f>
        <v>#VALUE!</v>
      </c>
      <c r="C353">
        <v>1198</v>
      </c>
      <c r="D353" t="s">
        <v>1521</v>
      </c>
      <c r="E353">
        <v>34583</v>
      </c>
      <c r="F353">
        <v>1187</v>
      </c>
      <c r="G353">
        <v>1183</v>
      </c>
      <c r="H353" t="s">
        <v>24</v>
      </c>
      <c r="I353" t="e">
        <f t="array" ref="I353">IFERROR(_xlfn.XLOOKUP(Tabelle5[[#This Row],[NegotiationID]]&amp;"FinalAccept",Tabelle5[NegotiationID]&amp;Tabelle5[ActionType],Tabelle5[ActionType],,0),_xlfn.XLOOKUP(Tabelle5[[#This Row],[NegotiationID]]&amp;"FinalReject",Tabelle5[NegotiationID]&amp;Tabelle5[ActionType],Tabelle5[ActionType],,0))</f>
        <v>#N/A</v>
      </c>
      <c r="N353">
        <v>22</v>
      </c>
      <c r="O353">
        <v>553</v>
      </c>
      <c r="P353">
        <v>6</v>
      </c>
      <c r="Q353" s="3" t="s">
        <v>6414</v>
      </c>
    </row>
    <row r="354" ht="15" hidden="1" customHeight="1">
      <c r="A354" t="e">
        <f t="shared" ca="1" si="510"/>
        <v>#VALUE!</v>
      </c>
      <c r="B354" t="e">
        <f t="array" ref="B354" ca="1">_xlfn.XLOOKUP(Tabelle5[[#This Row],[ExperimentID]]&amp;Tabelle5[[#This Row],[NegotiationID]]&amp;Tabelle5[[#This Row],[MessageID]],ALL_IN_ONE[ExperimentID]&amp;ALL_IN_ONE[NegotiationID]&amp;ALL_IN_ONE[MessageID],ALL_IN_ONE[Gesamt_ID],,0)</f>
        <v>#VALUE!</v>
      </c>
      <c r="C354">
        <v>1198</v>
      </c>
      <c r="D354" t="s">
        <v>1521</v>
      </c>
      <c r="E354">
        <v>34681</v>
      </c>
      <c r="F354">
        <v>1183</v>
      </c>
      <c r="G354">
        <v>1187</v>
      </c>
      <c r="H354" t="s">
        <v>19</v>
      </c>
      <c r="I354" t="e">
        <f t="array" ref="I354">IFERROR(_xlfn.XLOOKUP(Tabelle5[[#This Row],[NegotiationID]]&amp;"FinalAccept",Tabelle5[NegotiationID]&amp;Tabelle5[ActionType],Tabelle5[ActionType],,0),_xlfn.XLOOKUP(Tabelle5[[#This Row],[NegotiationID]]&amp;"FinalReject",Tabelle5[NegotiationID]&amp;Tabelle5[ActionType],Tabelle5[ActionType],,0))</f>
        <v>#N/A</v>
      </c>
      <c r="J354">
        <v>1</v>
      </c>
      <c r="K354">
        <v>0.30840000000000001</v>
      </c>
      <c r="L354">
        <v>1.3084</v>
      </c>
      <c r="M354">
        <v>0.69159999999999999</v>
      </c>
      <c r="N354">
        <v>353</v>
      </c>
      <c r="O354">
        <v>553</v>
      </c>
      <c r="P354">
        <v>6</v>
      </c>
      <c r="Q354" s="3" t="s">
        <v>6415</v>
      </c>
    </row>
    <row r="355" ht="14.5" hidden="1">
      <c r="A355" t="e">
        <f t="shared" ca="1" si="510"/>
        <v>#VALUE!</v>
      </c>
      <c r="B355" t="e">
        <f t="array" ref="B355" ca="1">_xlfn.XLOOKUP(Tabelle5[[#This Row],[ExperimentID]]&amp;Tabelle5[[#This Row],[NegotiationID]]&amp;Tabelle5[[#This Row],[MessageID]],ALL_IN_ONE[ExperimentID]&amp;ALL_IN_ONE[NegotiationID]&amp;ALL_IN_ONE[MessageID],ALL_IN_ONE[Gesamt_ID],,0)</f>
        <v>#VALUE!</v>
      </c>
      <c r="C355">
        <v>1228</v>
      </c>
      <c r="D355" t="s">
        <v>1521</v>
      </c>
      <c r="E355">
        <v>1229</v>
      </c>
      <c r="H355" t="s">
        <v>6019</v>
      </c>
      <c r="I355" t="str">
        <f t="array" ref="I355">IFERROR(_xlfn.XLOOKUP(Tabelle5[[#This Row],[NegotiationID]]&amp;"FinalAccept",Tabelle5[NegotiationID]&amp;Tabelle5[ActionType],Tabelle5[ActionType],,0),_xlfn.XLOOKUP(Tabelle5[[#This Row],[NegotiationID]]&amp;"FinalReject",Tabelle5[NegotiationID]&amp;Tabelle5[ActionType],Tabelle5[ActionType],,0))</f>
        <v>FinalAccept</v>
      </c>
      <c r="M355">
        <v>21</v>
      </c>
      <c r="O355">
        <v>5420</v>
      </c>
      <c r="P355">
        <v>13</v>
      </c>
      <c r="Q355" t="s">
        <v>6337</v>
      </c>
    </row>
    <row r="356" ht="15" customHeight="1">
      <c r="A356" t="e">
        <f t="shared" ca="1" si="510"/>
        <v>#VALUE!</v>
      </c>
      <c r="B356" t="e">
        <f t="array" ref="B356" ca="1">_xlfn.XLOOKUP(Tabelle5[[#This Row],[ExperimentID]]&amp;Tabelle5[[#This Row],[NegotiationID]]&amp;Tabelle5[[#This Row],[MessageID]],ALL_IN_ONE[ExperimentID]&amp;ALL_IN_ONE[NegotiationID]&amp;ALL_IN_ONE[MessageID],ALL_IN_ONE[Gesamt_ID],,0)</f>
        <v>#VALUE!</v>
      </c>
      <c r="C356">
        <v>1228</v>
      </c>
      <c r="D356" t="s">
        <v>1521</v>
      </c>
      <c r="E356">
        <v>31326</v>
      </c>
      <c r="F356">
        <v>1213</v>
      </c>
      <c r="G356">
        <v>1217</v>
      </c>
      <c r="H356" t="s">
        <v>158</v>
      </c>
      <c r="I356" t="str">
        <f t="array" ref="I356">IFERROR(_xlfn.XLOOKUP(Tabelle5[[#This Row],[NegotiationID]]&amp;"FinalAccept",Tabelle5[NegotiationID]&amp;Tabelle5[ActionType],Tabelle5[ActionType],,0),_xlfn.XLOOKUP(Tabelle5[[#This Row],[NegotiationID]]&amp;"FinalReject",Tabelle5[NegotiationID]&amp;Tabelle5[ActionType],Tabelle5[ActionType],,0))</f>
        <v>FinalAccept</v>
      </c>
      <c r="J356">
        <v>1</v>
      </c>
      <c r="K356">
        <v>1</v>
      </c>
      <c r="L356">
        <v>2</v>
      </c>
      <c r="M356">
        <v>0</v>
      </c>
      <c r="N356">
        <v>195</v>
      </c>
      <c r="O356">
        <v>5420</v>
      </c>
      <c r="P356">
        <v>13</v>
      </c>
      <c r="Q356" s="3" t="s">
        <v>1760</v>
      </c>
    </row>
    <row r="357" ht="15" customHeight="1">
      <c r="A357" t="e">
        <f t="shared" ca="1" si="510"/>
        <v>#VALUE!</v>
      </c>
      <c r="B357" t="e">
        <f t="array" ref="B357" ca="1">_xlfn.XLOOKUP(Tabelle5[[#This Row],[ExperimentID]]&amp;Tabelle5[[#This Row],[NegotiationID]]&amp;Tabelle5[[#This Row],[MessageID]],ALL_IN_ONE[ExperimentID]&amp;ALL_IN_ONE[NegotiationID]&amp;ALL_IN_ONE[MessageID],ALL_IN_ONE[Gesamt_ID],,0)</f>
        <v>#VALUE!</v>
      </c>
      <c r="C357">
        <v>1228</v>
      </c>
      <c r="D357" t="s">
        <v>1521</v>
      </c>
      <c r="E357">
        <v>31509</v>
      </c>
      <c r="F357">
        <v>1217</v>
      </c>
      <c r="G357">
        <v>1213</v>
      </c>
      <c r="H357" t="s">
        <v>31</v>
      </c>
      <c r="I357" t="str">
        <f t="array" ref="I357">IFERROR(_xlfn.XLOOKUP(Tabelle5[[#This Row],[NegotiationID]]&amp;"FinalAccept",Tabelle5[NegotiationID]&amp;Tabelle5[ActionType],Tabelle5[ActionType],,0),_xlfn.XLOOKUP(Tabelle5[[#This Row],[NegotiationID]]&amp;"FinalReject",Tabelle5[NegotiationID]&amp;Tabelle5[ActionType],Tabelle5[ActionType],,0))</f>
        <v>FinalAccept</v>
      </c>
      <c r="J357">
        <v>1</v>
      </c>
      <c r="K357">
        <v>1</v>
      </c>
      <c r="L357">
        <v>2</v>
      </c>
      <c r="M357">
        <v>0</v>
      </c>
      <c r="N357">
        <v>543</v>
      </c>
      <c r="O357">
        <v>5420</v>
      </c>
      <c r="P357">
        <v>13</v>
      </c>
      <c r="Q357" s="3" t="s">
        <v>1761</v>
      </c>
    </row>
    <row r="358" ht="15" customHeight="1">
      <c r="A358" t="e">
        <f t="shared" ca="1" si="510"/>
        <v>#VALUE!</v>
      </c>
      <c r="B358" t="e">
        <f t="array" ref="B358" ca="1">_xlfn.XLOOKUP(Tabelle5[[#This Row],[ExperimentID]]&amp;Tabelle5[[#This Row],[NegotiationID]]&amp;Tabelle5[[#This Row],[MessageID]],ALL_IN_ONE[ExperimentID]&amp;ALL_IN_ONE[NegotiationID]&amp;ALL_IN_ONE[MessageID],ALL_IN_ONE[Gesamt_ID],,0)</f>
        <v>#VALUE!</v>
      </c>
      <c r="C358">
        <v>1228</v>
      </c>
      <c r="D358" t="s">
        <v>1521</v>
      </c>
      <c r="E358">
        <v>32270</v>
      </c>
      <c r="F358">
        <v>1213</v>
      </c>
      <c r="G358">
        <v>1217</v>
      </c>
      <c r="H358" t="s">
        <v>31</v>
      </c>
      <c r="I358" t="str">
        <f t="array" ref="I358">IFERROR(_xlfn.XLOOKUP(Tabelle5[[#This Row],[NegotiationID]]&amp;"FinalAccept",Tabelle5[NegotiationID]&amp;Tabelle5[ActionType],Tabelle5[ActionType],,0),_xlfn.XLOOKUP(Tabelle5[[#This Row],[NegotiationID]]&amp;"FinalReject",Tabelle5[NegotiationID]&amp;Tabelle5[ActionType],Tabelle5[ActionType],,0))</f>
        <v>FinalAccept</v>
      </c>
      <c r="J358">
        <v>1</v>
      </c>
      <c r="K358">
        <v>1</v>
      </c>
      <c r="L358">
        <v>2</v>
      </c>
      <c r="M358">
        <v>0</v>
      </c>
      <c r="N358">
        <v>400</v>
      </c>
      <c r="O358">
        <v>5420</v>
      </c>
      <c r="P358">
        <v>13</v>
      </c>
      <c r="Q358" s="3" t="s">
        <v>1762</v>
      </c>
    </row>
    <row r="359" ht="15" customHeight="1">
      <c r="A359" t="e">
        <f t="shared" ca="1" si="510"/>
        <v>#VALUE!</v>
      </c>
      <c r="B359" t="e">
        <f t="array" ref="B359" ca="1">_xlfn.XLOOKUP(Tabelle5[[#This Row],[ExperimentID]]&amp;Tabelle5[[#This Row],[NegotiationID]]&amp;Tabelle5[[#This Row],[MessageID]],ALL_IN_ONE[ExperimentID]&amp;ALL_IN_ONE[NegotiationID]&amp;ALL_IN_ONE[MessageID],ALL_IN_ONE[Gesamt_ID],,0)</f>
        <v>#VALUE!</v>
      </c>
      <c r="C359">
        <v>1228</v>
      </c>
      <c r="D359" t="s">
        <v>1521</v>
      </c>
      <c r="E359">
        <v>32754</v>
      </c>
      <c r="F359">
        <v>1217</v>
      </c>
      <c r="G359">
        <v>1213</v>
      </c>
      <c r="H359" t="s">
        <v>31</v>
      </c>
      <c r="I359" t="str">
        <f t="array" ref="I359">IFERROR(_xlfn.XLOOKUP(Tabelle5[[#This Row],[NegotiationID]]&amp;"FinalAccept",Tabelle5[NegotiationID]&amp;Tabelle5[ActionType],Tabelle5[ActionType],,0),_xlfn.XLOOKUP(Tabelle5[[#This Row],[NegotiationID]]&amp;"FinalReject",Tabelle5[NegotiationID]&amp;Tabelle5[ActionType],Tabelle5[ActionType],,0))</f>
        <v>FinalAccept</v>
      </c>
      <c r="J359">
        <v>0.48859999999999998</v>
      </c>
      <c r="K359">
        <v>0.41460000000000002</v>
      </c>
      <c r="L359">
        <v>0.9032</v>
      </c>
      <c r="M359">
        <v>0.073999999999999996</v>
      </c>
      <c r="N359">
        <v>495</v>
      </c>
      <c r="O359">
        <v>5420</v>
      </c>
      <c r="P359">
        <v>13</v>
      </c>
      <c r="Q359" s="3" t="s">
        <v>1763</v>
      </c>
    </row>
    <row r="360" ht="15" customHeight="1">
      <c r="A360" t="e">
        <f t="shared" ca="1" si="510"/>
        <v>#VALUE!</v>
      </c>
      <c r="B360" t="e">
        <f t="array" ref="B360" ca="1">_xlfn.XLOOKUP(Tabelle5[[#This Row],[ExperimentID]]&amp;Tabelle5[[#This Row],[NegotiationID]]&amp;Tabelle5[[#This Row],[MessageID]],ALL_IN_ONE[ExperimentID]&amp;ALL_IN_ONE[NegotiationID]&amp;ALL_IN_ONE[MessageID],ALL_IN_ONE[Gesamt_ID],,0)</f>
        <v>#VALUE!</v>
      </c>
      <c r="C360">
        <v>1228</v>
      </c>
      <c r="D360" t="s">
        <v>1521</v>
      </c>
      <c r="E360">
        <v>34071</v>
      </c>
      <c r="F360">
        <v>1213</v>
      </c>
      <c r="G360">
        <v>1217</v>
      </c>
      <c r="H360" t="s">
        <v>31</v>
      </c>
      <c r="I360" t="str">
        <f t="array" ref="I360">IFERROR(_xlfn.XLOOKUP(Tabelle5[[#This Row],[NegotiationID]]&amp;"FinalAccept",Tabelle5[NegotiationID]&amp;Tabelle5[ActionType],Tabelle5[ActionType],,0),_xlfn.XLOOKUP(Tabelle5[[#This Row],[NegotiationID]]&amp;"FinalReject",Tabelle5[NegotiationID]&amp;Tabelle5[ActionType],Tabelle5[ActionType],,0))</f>
        <v>FinalAccept</v>
      </c>
      <c r="J360">
        <v>0.54800000000000004</v>
      </c>
      <c r="K360">
        <v>0.4012</v>
      </c>
      <c r="L360">
        <v>0.94920000000000004</v>
      </c>
      <c r="M360">
        <v>0.14680000000000001</v>
      </c>
      <c r="N360">
        <v>475</v>
      </c>
      <c r="O360">
        <v>5420</v>
      </c>
      <c r="P360">
        <v>13</v>
      </c>
      <c r="Q360" s="3" t="s">
        <v>1764</v>
      </c>
    </row>
    <row r="361" ht="15" customHeight="1">
      <c r="A361" t="e">
        <f t="shared" ca="1" si="510"/>
        <v>#VALUE!</v>
      </c>
      <c r="B361" t="e">
        <f t="array" ref="B361" ca="1">_xlfn.XLOOKUP(Tabelle5[[#This Row],[ExperimentID]]&amp;Tabelle5[[#This Row],[NegotiationID]]&amp;Tabelle5[[#This Row],[MessageID]],ALL_IN_ONE[ExperimentID]&amp;ALL_IN_ONE[NegotiationID]&amp;ALL_IN_ONE[MessageID],ALL_IN_ONE[Gesamt_ID],,0)</f>
        <v>#VALUE!</v>
      </c>
      <c r="C361">
        <v>1228</v>
      </c>
      <c r="D361" t="s">
        <v>1521</v>
      </c>
      <c r="E361">
        <v>34126</v>
      </c>
      <c r="F361">
        <v>1217</v>
      </c>
      <c r="G361">
        <v>1213</v>
      </c>
      <c r="H361" t="s">
        <v>31</v>
      </c>
      <c r="I361" t="str">
        <f t="array" ref="I361">IFERROR(_xlfn.XLOOKUP(Tabelle5[[#This Row],[NegotiationID]]&amp;"FinalAccept",Tabelle5[NegotiationID]&amp;Tabelle5[ActionType],Tabelle5[ActionType],,0),_xlfn.XLOOKUP(Tabelle5[[#This Row],[NegotiationID]]&amp;"FinalReject",Tabelle5[NegotiationID]&amp;Tabelle5[ActionType],Tabelle5[ActionType],,0))</f>
        <v>FinalAccept</v>
      </c>
      <c r="J361">
        <v>0.56040000000000001</v>
      </c>
      <c r="K361">
        <v>0.52680000000000005</v>
      </c>
      <c r="L361">
        <v>1.0871999999999999</v>
      </c>
      <c r="M361">
        <v>0.033599999999999998</v>
      </c>
      <c r="N361">
        <v>587</v>
      </c>
      <c r="O361">
        <v>5420</v>
      </c>
      <c r="P361">
        <v>13</v>
      </c>
      <c r="Q361" s="3" t="s">
        <v>1765</v>
      </c>
    </row>
    <row r="362" ht="15" customHeight="1">
      <c r="A362" t="e">
        <f t="shared" ca="1" si="510"/>
        <v>#VALUE!</v>
      </c>
      <c r="B362" t="e">
        <f t="array" ref="B362" ca="1">_xlfn.XLOOKUP(Tabelle5[[#This Row],[ExperimentID]]&amp;Tabelle5[[#This Row],[NegotiationID]]&amp;Tabelle5[[#This Row],[MessageID]],ALL_IN_ONE[ExperimentID]&amp;ALL_IN_ONE[NegotiationID]&amp;ALL_IN_ONE[MessageID],ALL_IN_ONE[Gesamt_ID],,0)</f>
        <v>#VALUE!</v>
      </c>
      <c r="C362">
        <v>1228</v>
      </c>
      <c r="D362" t="s">
        <v>1521</v>
      </c>
      <c r="E362">
        <v>34175</v>
      </c>
      <c r="F362">
        <v>1213</v>
      </c>
      <c r="G362">
        <v>1217</v>
      </c>
      <c r="H362" t="s">
        <v>31</v>
      </c>
      <c r="I362" t="str">
        <f t="array" ref="I362">IFERROR(_xlfn.XLOOKUP(Tabelle5[[#This Row],[NegotiationID]]&amp;"FinalAccept",Tabelle5[NegotiationID]&amp;Tabelle5[ActionType],Tabelle5[ActionType],,0),_xlfn.XLOOKUP(Tabelle5[[#This Row],[NegotiationID]]&amp;"FinalReject",Tabelle5[NegotiationID]&amp;Tabelle5[ActionType],Tabelle5[ActionType],,0))</f>
        <v>FinalAccept</v>
      </c>
      <c r="J362">
        <v>0.52839999999999998</v>
      </c>
      <c r="K362">
        <v>0.59040000000000004</v>
      </c>
      <c r="L362">
        <v>1.1188</v>
      </c>
      <c r="M362">
        <v>0.062</v>
      </c>
      <c r="N362">
        <v>563</v>
      </c>
      <c r="O362">
        <v>5420</v>
      </c>
      <c r="P362">
        <v>13</v>
      </c>
      <c r="Q362" s="3" t="s">
        <v>1766</v>
      </c>
    </row>
    <row r="363" ht="15" customHeight="1">
      <c r="A363" t="e">
        <f t="shared" ca="1" si="510"/>
        <v>#VALUE!</v>
      </c>
      <c r="B363" t="e">
        <f t="array" ref="B363" ca="1">_xlfn.XLOOKUP(Tabelle5[[#This Row],[ExperimentID]]&amp;Tabelle5[[#This Row],[NegotiationID]]&amp;Tabelle5[[#This Row],[MessageID]],ALL_IN_ONE[ExperimentID]&amp;ALL_IN_ONE[NegotiationID]&amp;ALL_IN_ONE[MessageID],ALL_IN_ONE[Gesamt_ID],,0)</f>
        <v>#VALUE!</v>
      </c>
      <c r="C363">
        <v>1228</v>
      </c>
      <c r="D363" t="s">
        <v>1521</v>
      </c>
      <c r="E363">
        <v>34360</v>
      </c>
      <c r="F363">
        <v>1217</v>
      </c>
      <c r="G363">
        <v>1213</v>
      </c>
      <c r="H363" t="s">
        <v>31</v>
      </c>
      <c r="I363" t="str">
        <f t="array" ref="I363">IFERROR(_xlfn.XLOOKUP(Tabelle5[[#This Row],[NegotiationID]]&amp;"FinalAccept",Tabelle5[NegotiationID]&amp;Tabelle5[ActionType],Tabelle5[ActionType],,0),_xlfn.XLOOKUP(Tabelle5[[#This Row],[NegotiationID]]&amp;"FinalReject",Tabelle5[NegotiationID]&amp;Tabelle5[ActionType],Tabelle5[ActionType],,0))</f>
        <v>FinalAccept</v>
      </c>
      <c r="J363">
        <v>0.53439999999999999</v>
      </c>
      <c r="K363">
        <v>0.5988</v>
      </c>
      <c r="L363">
        <v>1.1332</v>
      </c>
      <c r="M363">
        <v>0.064399999999999999</v>
      </c>
      <c r="N363">
        <v>802</v>
      </c>
      <c r="O363">
        <v>5420</v>
      </c>
      <c r="P363">
        <v>13</v>
      </c>
      <c r="Q363" s="3" t="s">
        <v>1767</v>
      </c>
    </row>
    <row r="364" ht="15" customHeight="1">
      <c r="A364" t="e">
        <f t="shared" ca="1" si="510"/>
        <v>#VALUE!</v>
      </c>
      <c r="B364" t="e">
        <f t="array" ref="B364" ca="1">_xlfn.XLOOKUP(Tabelle5[[#This Row],[ExperimentID]]&amp;Tabelle5[[#This Row],[NegotiationID]]&amp;Tabelle5[[#This Row],[MessageID]],ALL_IN_ONE[ExperimentID]&amp;ALL_IN_ONE[NegotiationID]&amp;ALL_IN_ONE[MessageID],ALL_IN_ONE[Gesamt_ID],,0)</f>
        <v>#VALUE!</v>
      </c>
      <c r="C364">
        <v>1228</v>
      </c>
      <c r="D364" t="s">
        <v>1521</v>
      </c>
      <c r="E364">
        <v>34475</v>
      </c>
      <c r="F364">
        <v>1213</v>
      </c>
      <c r="G364">
        <v>1217</v>
      </c>
      <c r="H364" t="s">
        <v>31</v>
      </c>
      <c r="I364" t="str">
        <f t="array" ref="I364">IFERROR(_xlfn.XLOOKUP(Tabelle5[[#This Row],[NegotiationID]]&amp;"FinalAccept",Tabelle5[NegotiationID]&amp;Tabelle5[ActionType],Tabelle5[ActionType],,0),_xlfn.XLOOKUP(Tabelle5[[#This Row],[NegotiationID]]&amp;"FinalReject",Tabelle5[NegotiationID]&amp;Tabelle5[ActionType],Tabelle5[ActionType],,0))</f>
        <v>FinalAccept</v>
      </c>
      <c r="J364">
        <v>0.57879999999999998</v>
      </c>
      <c r="K364">
        <v>0.5544</v>
      </c>
      <c r="L364">
        <v>1.1332</v>
      </c>
      <c r="M364">
        <v>0.024400000000000002</v>
      </c>
      <c r="N364">
        <v>518</v>
      </c>
      <c r="O364">
        <v>5420</v>
      </c>
      <c r="P364">
        <v>13</v>
      </c>
      <c r="Q364" s="3" t="s">
        <v>1768</v>
      </c>
    </row>
    <row r="365" ht="15" customHeight="1">
      <c r="A365" t="e">
        <f t="shared" ca="1" si="510"/>
        <v>#VALUE!</v>
      </c>
      <c r="B365" t="e">
        <f t="array" ref="B365" ca="1">_xlfn.XLOOKUP(Tabelle5[[#This Row],[ExperimentID]]&amp;Tabelle5[[#This Row],[NegotiationID]]&amp;Tabelle5[[#This Row],[MessageID]],ALL_IN_ONE[ExperimentID]&amp;ALL_IN_ONE[NegotiationID]&amp;ALL_IN_ONE[MessageID],ALL_IN_ONE[Gesamt_ID],,0)</f>
        <v>#VALUE!</v>
      </c>
      <c r="C365">
        <v>1228</v>
      </c>
      <c r="D365" t="s">
        <v>1521</v>
      </c>
      <c r="E365">
        <v>34575</v>
      </c>
      <c r="F365">
        <v>1217</v>
      </c>
      <c r="G365">
        <v>1213</v>
      </c>
      <c r="H365" t="s">
        <v>31</v>
      </c>
      <c r="I365" t="str">
        <f t="array" ref="I365">IFERROR(_xlfn.XLOOKUP(Tabelle5[[#This Row],[NegotiationID]]&amp;"FinalAccept",Tabelle5[NegotiationID]&amp;Tabelle5[ActionType],Tabelle5[ActionType],,0),_xlfn.XLOOKUP(Tabelle5[[#This Row],[NegotiationID]]&amp;"FinalReject",Tabelle5[NegotiationID]&amp;Tabelle5[ActionType],Tabelle5[ActionType],,0))</f>
        <v>FinalAccept</v>
      </c>
      <c r="J365">
        <v>0.55520000000000003</v>
      </c>
      <c r="K365">
        <v>0.56679999999999997</v>
      </c>
      <c r="L365">
        <v>1.1220000000000001</v>
      </c>
      <c r="M365">
        <v>0.011599999999999999</v>
      </c>
      <c r="N365">
        <v>469</v>
      </c>
      <c r="O365">
        <v>5420</v>
      </c>
      <c r="P365">
        <v>13</v>
      </c>
      <c r="Q365" s="3" t="s">
        <v>1769</v>
      </c>
    </row>
    <row r="366" ht="15" customHeight="1">
      <c r="A366" t="e">
        <f t="shared" ca="1" si="510"/>
        <v>#VALUE!</v>
      </c>
      <c r="B366" t="e">
        <f t="array" ref="B366" ca="1">_xlfn.XLOOKUP(Tabelle5[[#This Row],[ExperimentID]]&amp;Tabelle5[[#This Row],[NegotiationID]]&amp;Tabelle5[[#This Row],[MessageID]],ALL_IN_ONE[ExperimentID]&amp;ALL_IN_ONE[NegotiationID]&amp;ALL_IN_ONE[MessageID],ALL_IN_ONE[Gesamt_ID],,0)</f>
        <v>#VALUE!</v>
      </c>
      <c r="C366">
        <v>1228</v>
      </c>
      <c r="D366" t="s">
        <v>1521</v>
      </c>
      <c r="E366">
        <v>34599</v>
      </c>
      <c r="F366">
        <v>1213</v>
      </c>
      <c r="G366">
        <v>1217</v>
      </c>
      <c r="H366" t="s">
        <v>31</v>
      </c>
      <c r="I366" t="str">
        <f t="array" ref="I366">IFERROR(_xlfn.XLOOKUP(Tabelle5[[#This Row],[NegotiationID]]&amp;"FinalAccept",Tabelle5[NegotiationID]&amp;Tabelle5[ActionType],Tabelle5[ActionType],,0),_xlfn.XLOOKUP(Tabelle5[[#This Row],[NegotiationID]]&amp;"FinalReject",Tabelle5[NegotiationID]&amp;Tabelle5[ActionType],Tabelle5[ActionType],,0))</f>
        <v>FinalAccept</v>
      </c>
      <c r="J366">
        <v>0.56679999999999997</v>
      </c>
      <c r="K366">
        <v>0.55520000000000003</v>
      </c>
      <c r="L366">
        <v>1.1220000000000001</v>
      </c>
      <c r="M366">
        <v>0.011599999999999999</v>
      </c>
      <c r="N366">
        <v>278</v>
      </c>
      <c r="O366">
        <v>5420</v>
      </c>
      <c r="P366">
        <v>13</v>
      </c>
      <c r="Q366" s="3" t="s">
        <v>1770</v>
      </c>
    </row>
    <row r="367" ht="15" customHeight="1">
      <c r="A367" t="e">
        <f t="shared" ca="1" si="510"/>
        <v>#VALUE!</v>
      </c>
      <c r="B367" t="e">
        <f t="array" ref="B367" ca="1">_xlfn.XLOOKUP(Tabelle5[[#This Row],[ExperimentID]]&amp;Tabelle5[[#This Row],[NegotiationID]]&amp;Tabelle5[[#This Row],[MessageID]],ALL_IN_ONE[ExperimentID]&amp;ALL_IN_ONE[NegotiationID]&amp;ALL_IN_ONE[MessageID],ALL_IN_ONE[Gesamt_ID],,0)</f>
        <v>#VALUE!</v>
      </c>
      <c r="C367">
        <v>1228</v>
      </c>
      <c r="D367" t="s">
        <v>1521</v>
      </c>
      <c r="E367">
        <v>34659</v>
      </c>
      <c r="F367">
        <v>1217</v>
      </c>
      <c r="G367">
        <v>1213</v>
      </c>
      <c r="H367" t="s">
        <v>20</v>
      </c>
      <c r="I367" t="str">
        <f t="array" ref="I367">IFERROR(_xlfn.XLOOKUP(Tabelle5[[#This Row],[NegotiationID]]&amp;"FinalAccept",Tabelle5[NegotiationID]&amp;Tabelle5[ActionType],Tabelle5[ActionType],,0),_xlfn.XLOOKUP(Tabelle5[[#This Row],[NegotiationID]]&amp;"FinalReject",Tabelle5[NegotiationID]&amp;Tabelle5[ActionType],Tabelle5[ActionType],,0))</f>
        <v>FinalAccept</v>
      </c>
      <c r="J367">
        <v>0.55520000000000003</v>
      </c>
      <c r="K367">
        <v>0.56679999999999997</v>
      </c>
      <c r="L367">
        <v>1.1220000000000001</v>
      </c>
      <c r="M367">
        <v>0.011599999999999999</v>
      </c>
      <c r="N367">
        <v>74</v>
      </c>
      <c r="O367">
        <v>5420</v>
      </c>
      <c r="P367">
        <v>13</v>
      </c>
      <c r="Q367" s="3" t="s">
        <v>1771</v>
      </c>
    </row>
    <row r="368" ht="14.5" hidden="1">
      <c r="A368" t="e">
        <f t="shared" ca="1" si="510"/>
        <v>#VALUE!</v>
      </c>
      <c r="B368" t="e">
        <f t="array" ref="B368" ca="1">_xlfn.XLOOKUP(Tabelle5[[#This Row],[ExperimentID]]&amp;Tabelle5[[#This Row],[NegotiationID]]&amp;Tabelle5[[#This Row],[MessageID]],ALL_IN_ONE[ExperimentID]&amp;ALL_IN_ONE[NegotiationID]&amp;ALL_IN_ONE[MessageID],ALL_IN_ONE[Gesamt_ID],,0)</f>
        <v>#VALUE!</v>
      </c>
      <c r="C368">
        <v>1258</v>
      </c>
      <c r="D368" t="s">
        <v>1521</v>
      </c>
      <c r="E368">
        <v>1259</v>
      </c>
      <c r="H368" t="s">
        <v>6019</v>
      </c>
      <c r="I368" t="str">
        <f t="array" ref="I368">IFERROR(_xlfn.XLOOKUP(Tabelle5[[#This Row],[NegotiationID]]&amp;"FinalAccept",Tabelle5[NegotiationID]&amp;Tabelle5[ActionType],Tabelle5[ActionType],,0),_xlfn.XLOOKUP(Tabelle5[[#This Row],[NegotiationID]]&amp;"FinalReject",Tabelle5[NegotiationID]&amp;Tabelle5[ActionType],Tabelle5[ActionType],,0))</f>
        <v>FinalReject</v>
      </c>
      <c r="M368">
        <v>21</v>
      </c>
      <c r="O368">
        <v>96</v>
      </c>
      <c r="P368">
        <v>4</v>
      </c>
      <c r="Q368" t="s">
        <v>6337</v>
      </c>
    </row>
    <row r="369" ht="15" customHeight="1">
      <c r="A369" t="e">
        <f t="shared" ca="1" si="510"/>
        <v>#VALUE!</v>
      </c>
      <c r="B369" t="e">
        <f t="array" ref="B369" ca="1">_xlfn.XLOOKUP(Tabelle5[[#This Row],[ExperimentID]]&amp;Tabelle5[[#This Row],[NegotiationID]]&amp;Tabelle5[[#This Row],[MessageID]],ALL_IN_ONE[ExperimentID]&amp;ALL_IN_ONE[NegotiationID]&amp;ALL_IN_ONE[MessageID],ALL_IN_ONE[Gesamt_ID],,0)</f>
        <v>#VALUE!</v>
      </c>
      <c r="C369">
        <v>1258</v>
      </c>
      <c r="D369" t="s">
        <v>1521</v>
      </c>
      <c r="E369">
        <v>30360</v>
      </c>
      <c r="F369">
        <v>1243</v>
      </c>
      <c r="G369">
        <v>1247</v>
      </c>
      <c r="H369" t="s">
        <v>19</v>
      </c>
      <c r="I369" t="str">
        <f t="array" ref="I369">IFERROR(_xlfn.XLOOKUP(Tabelle5[[#This Row],[NegotiationID]]&amp;"FinalAccept",Tabelle5[NegotiationID]&amp;Tabelle5[ActionType],Tabelle5[ActionType],,0),_xlfn.XLOOKUP(Tabelle5[[#This Row],[NegotiationID]]&amp;"FinalReject",Tabelle5[NegotiationID]&amp;Tabelle5[ActionType],Tabelle5[ActionType],,0))</f>
        <v>FinalReject</v>
      </c>
      <c r="J369">
        <v>1</v>
      </c>
      <c r="K369">
        <v>0.1084</v>
      </c>
      <c r="L369">
        <v>1.1084000000000001</v>
      </c>
      <c r="M369">
        <v>0.89159999999999995</v>
      </c>
      <c r="N369">
        <v>17</v>
      </c>
      <c r="O369">
        <v>96</v>
      </c>
      <c r="P369">
        <v>4</v>
      </c>
      <c r="Q369" s="3" t="s">
        <v>1772</v>
      </c>
    </row>
    <row r="370" ht="15" customHeight="1">
      <c r="A370" t="e">
        <f t="shared" ca="1" si="510"/>
        <v>#VALUE!</v>
      </c>
      <c r="B370" t="e">
        <f t="array" ref="B370" ca="1">_xlfn.XLOOKUP(Tabelle5[[#This Row],[ExperimentID]]&amp;Tabelle5[[#This Row],[NegotiationID]]&amp;Tabelle5[[#This Row],[MessageID]],ALL_IN_ONE[ExperimentID]&amp;ALL_IN_ONE[NegotiationID]&amp;ALL_IN_ONE[MessageID],ALL_IN_ONE[Gesamt_ID],,0)</f>
        <v>#VALUE!</v>
      </c>
      <c r="C370">
        <v>1258</v>
      </c>
      <c r="D370" t="s">
        <v>1521</v>
      </c>
      <c r="E370">
        <v>31300</v>
      </c>
      <c r="F370">
        <v>1247</v>
      </c>
      <c r="G370">
        <v>1243</v>
      </c>
      <c r="H370" t="s">
        <v>31</v>
      </c>
      <c r="I370" t="str">
        <f t="array" ref="I370">IFERROR(_xlfn.XLOOKUP(Tabelle5[[#This Row],[NegotiationID]]&amp;"FinalAccept",Tabelle5[NegotiationID]&amp;Tabelle5[ActionType],Tabelle5[ActionType],,0),_xlfn.XLOOKUP(Tabelle5[[#This Row],[NegotiationID]]&amp;"FinalReject",Tabelle5[NegotiationID]&amp;Tabelle5[ActionType],Tabelle5[ActionType],,0))</f>
        <v>FinalReject</v>
      </c>
      <c r="J370">
        <v>1</v>
      </c>
      <c r="K370">
        <v>0.12540000000000001</v>
      </c>
      <c r="L370">
        <v>1.1254</v>
      </c>
      <c r="M370">
        <v>0.87460000000000004</v>
      </c>
      <c r="N370">
        <v>35</v>
      </c>
      <c r="O370">
        <v>96</v>
      </c>
      <c r="P370">
        <v>4</v>
      </c>
      <c r="Q370" s="3" t="s">
        <v>1773</v>
      </c>
    </row>
    <row r="371" ht="15" customHeight="1">
      <c r="A371" t="e">
        <f t="shared" ca="1" si="510"/>
        <v>#VALUE!</v>
      </c>
      <c r="B371" t="e">
        <f t="array" ref="B371" ca="1">_xlfn.XLOOKUP(Tabelle5[[#This Row],[ExperimentID]]&amp;Tabelle5[[#This Row],[NegotiationID]]&amp;Tabelle5[[#This Row],[MessageID]],ALL_IN_ONE[ExperimentID]&amp;ALL_IN_ONE[NegotiationID]&amp;ALL_IN_ONE[MessageID],ALL_IN_ONE[Gesamt_ID],,0)</f>
        <v>#VALUE!</v>
      </c>
      <c r="C371">
        <v>1258</v>
      </c>
      <c r="D371" t="s">
        <v>1521</v>
      </c>
      <c r="E371">
        <v>34487</v>
      </c>
      <c r="F371">
        <v>1243</v>
      </c>
      <c r="G371">
        <v>1247</v>
      </c>
      <c r="H371" t="s">
        <v>40</v>
      </c>
      <c r="I371" t="str">
        <f t="array" ref="I371">IFERROR(_xlfn.XLOOKUP(Tabelle5[[#This Row],[NegotiationID]]&amp;"FinalAccept",Tabelle5[NegotiationID]&amp;Tabelle5[ActionType],Tabelle5[ActionType],,0),_xlfn.XLOOKUP(Tabelle5[[#This Row],[NegotiationID]]&amp;"FinalReject",Tabelle5[NegotiationID]&amp;Tabelle5[ActionType],Tabelle5[ActionType],,0))</f>
        <v>FinalReject</v>
      </c>
      <c r="J371">
        <v>0.12540000000000001</v>
      </c>
      <c r="K371">
        <v>1</v>
      </c>
      <c r="L371">
        <v>1.1254</v>
      </c>
      <c r="M371">
        <v>0.87460000000000004</v>
      </c>
      <c r="N371">
        <v>23</v>
      </c>
      <c r="O371">
        <v>96</v>
      </c>
      <c r="P371">
        <v>4</v>
      </c>
      <c r="Q371" s="3" t="s">
        <v>1774</v>
      </c>
    </row>
    <row r="372" ht="14.5" hidden="1">
      <c r="A372" t="e">
        <f t="shared" ca="1" si="510"/>
        <v>#VALUE!</v>
      </c>
      <c r="B372" t="e">
        <f t="array" ref="B372" ca="1">_xlfn.XLOOKUP(Tabelle5[[#This Row],[ExperimentID]]&amp;Tabelle5[[#This Row],[NegotiationID]]&amp;Tabelle5[[#This Row],[MessageID]],ALL_IN_ONE[ExperimentID]&amp;ALL_IN_ONE[NegotiationID]&amp;ALL_IN_ONE[MessageID],ALL_IN_ONE[Gesamt_ID],,0)</f>
        <v>#VALUE!</v>
      </c>
      <c r="C372">
        <v>1288</v>
      </c>
      <c r="D372" t="s">
        <v>1521</v>
      </c>
      <c r="E372">
        <v>1289</v>
      </c>
      <c r="H372" t="s">
        <v>6019</v>
      </c>
      <c r="I372" t="str">
        <f t="array" ref="I372">IFERROR(_xlfn.XLOOKUP(Tabelle5[[#This Row],[NegotiationID]]&amp;"FinalAccept",Tabelle5[NegotiationID]&amp;Tabelle5[ActionType],Tabelle5[ActionType],,0),_xlfn.XLOOKUP(Tabelle5[[#This Row],[NegotiationID]]&amp;"FinalReject",Tabelle5[NegotiationID]&amp;Tabelle5[ActionType],Tabelle5[ActionType],,0))</f>
        <v>FinalReject</v>
      </c>
      <c r="M372">
        <v>21</v>
      </c>
      <c r="O372">
        <v>132</v>
      </c>
      <c r="P372">
        <v>4</v>
      </c>
      <c r="Q372" t="s">
        <v>6337</v>
      </c>
    </row>
    <row r="373" ht="15" customHeight="1">
      <c r="A373" t="e">
        <f t="shared" ca="1" si="510"/>
        <v>#VALUE!</v>
      </c>
      <c r="B373" t="e">
        <f t="array" ref="B373" ca="1">_xlfn.XLOOKUP(Tabelle5[[#This Row],[ExperimentID]]&amp;Tabelle5[[#This Row],[NegotiationID]]&amp;Tabelle5[[#This Row],[MessageID]],ALL_IN_ONE[ExperimentID]&amp;ALL_IN_ONE[NegotiationID]&amp;ALL_IN_ONE[MessageID],ALL_IN_ONE[Gesamt_ID],,0)</f>
        <v>#VALUE!</v>
      </c>
      <c r="C373">
        <v>1288</v>
      </c>
      <c r="D373" t="s">
        <v>1521</v>
      </c>
      <c r="E373">
        <v>30404</v>
      </c>
      <c r="F373">
        <v>1273</v>
      </c>
      <c r="G373">
        <v>1277</v>
      </c>
      <c r="H373" t="s">
        <v>19</v>
      </c>
      <c r="I373" t="str">
        <f t="array" ref="I373">IFERROR(_xlfn.XLOOKUP(Tabelle5[[#This Row],[NegotiationID]]&amp;"FinalAccept",Tabelle5[NegotiationID]&amp;Tabelle5[ActionType],Tabelle5[ActionType],,0),_xlfn.XLOOKUP(Tabelle5[[#This Row],[NegotiationID]]&amp;"FinalReject",Tabelle5[NegotiationID]&amp;Tabelle5[ActionType],Tabelle5[ActionType],,0))</f>
        <v>FinalReject</v>
      </c>
      <c r="J373">
        <v>1</v>
      </c>
      <c r="K373">
        <v>0.1084</v>
      </c>
      <c r="L373">
        <v>1.1084000000000001</v>
      </c>
      <c r="M373">
        <v>0.89159999999999995</v>
      </c>
      <c r="N373">
        <v>17</v>
      </c>
      <c r="O373">
        <v>132</v>
      </c>
      <c r="P373">
        <v>4</v>
      </c>
      <c r="Q373" s="3" t="s">
        <v>1775</v>
      </c>
    </row>
    <row r="374" ht="15" customHeight="1">
      <c r="A374" t="e">
        <f t="shared" ca="1" si="510"/>
        <v>#VALUE!</v>
      </c>
      <c r="B374" t="e">
        <f t="array" ref="B374" ca="1">_xlfn.XLOOKUP(Tabelle5[[#This Row],[ExperimentID]]&amp;Tabelle5[[#This Row],[NegotiationID]]&amp;Tabelle5[[#This Row],[MessageID]],ALL_IN_ONE[ExperimentID]&amp;ALL_IN_ONE[NegotiationID]&amp;ALL_IN_ONE[MessageID],ALL_IN_ONE[Gesamt_ID],,0)</f>
        <v>#VALUE!</v>
      </c>
      <c r="C374">
        <v>1288</v>
      </c>
      <c r="D374" t="s">
        <v>1521</v>
      </c>
      <c r="E374">
        <v>32138</v>
      </c>
      <c r="F374">
        <v>1277</v>
      </c>
      <c r="G374">
        <v>1273</v>
      </c>
      <c r="H374" t="s">
        <v>31</v>
      </c>
      <c r="I374" t="str">
        <f t="array" ref="I374">IFERROR(_xlfn.XLOOKUP(Tabelle5[[#This Row],[NegotiationID]]&amp;"FinalAccept",Tabelle5[NegotiationID]&amp;Tabelle5[ActionType],Tabelle5[ActionType],,0),_xlfn.XLOOKUP(Tabelle5[[#This Row],[NegotiationID]]&amp;"FinalReject",Tabelle5[NegotiationID]&amp;Tabelle5[ActionType],Tabelle5[ActionType],,0))</f>
        <v>FinalReject</v>
      </c>
      <c r="J374">
        <v>0.88480000000000003</v>
      </c>
      <c r="K374">
        <v>0.23899999999999999</v>
      </c>
      <c r="L374">
        <v>1.1237999999999999</v>
      </c>
      <c r="M374">
        <v>0.64580000000000004</v>
      </c>
      <c r="N374">
        <v>79</v>
      </c>
      <c r="O374">
        <v>132</v>
      </c>
      <c r="P374">
        <v>4</v>
      </c>
      <c r="Q374" s="3" t="s">
        <v>1776</v>
      </c>
    </row>
    <row r="375" ht="15" customHeight="1">
      <c r="A375" t="e">
        <f t="shared" ca="1" si="510"/>
        <v>#VALUE!</v>
      </c>
      <c r="B375" t="e">
        <f t="array" ref="B375" ca="1">_xlfn.XLOOKUP(Tabelle5[[#This Row],[ExperimentID]]&amp;Tabelle5[[#This Row],[NegotiationID]]&amp;Tabelle5[[#This Row],[MessageID]],ALL_IN_ONE[ExperimentID]&amp;ALL_IN_ONE[NegotiationID]&amp;ALL_IN_ONE[MessageID],ALL_IN_ONE[Gesamt_ID],,0)</f>
        <v>#VALUE!</v>
      </c>
      <c r="C375">
        <v>1288</v>
      </c>
      <c r="D375" t="s">
        <v>1521</v>
      </c>
      <c r="E375">
        <v>34497</v>
      </c>
      <c r="F375">
        <v>1273</v>
      </c>
      <c r="G375">
        <v>1277</v>
      </c>
      <c r="H375" t="s">
        <v>40</v>
      </c>
      <c r="I375" t="str">
        <f t="array" ref="I375">IFERROR(_xlfn.XLOOKUP(Tabelle5[[#This Row],[NegotiationID]]&amp;"FinalAccept",Tabelle5[NegotiationID]&amp;Tabelle5[ActionType],Tabelle5[ActionType],,0),_xlfn.XLOOKUP(Tabelle5[[#This Row],[NegotiationID]]&amp;"FinalReject",Tabelle5[NegotiationID]&amp;Tabelle5[ActionType],Tabelle5[ActionType],,0))</f>
        <v>FinalReject</v>
      </c>
      <c r="J375">
        <v>0.23899999999999999</v>
      </c>
      <c r="K375">
        <v>0.88480000000000003</v>
      </c>
      <c r="L375">
        <v>1.1237999999999999</v>
      </c>
      <c r="M375">
        <v>0.64580000000000004</v>
      </c>
      <c r="N375">
        <v>15</v>
      </c>
      <c r="O375">
        <v>132</v>
      </c>
      <c r="P375">
        <v>4</v>
      </c>
      <c r="Q375" s="3" t="s">
        <v>1777</v>
      </c>
    </row>
    <row r="376" ht="14.5" hidden="1">
      <c r="A376" t="e">
        <f t="shared" ca="1" si="510"/>
        <v>#VALUE!</v>
      </c>
      <c r="B376" t="e">
        <f t="array" ref="B376" ca="1">_xlfn.XLOOKUP(Tabelle5[[#This Row],[ExperimentID]]&amp;Tabelle5[[#This Row],[NegotiationID]]&amp;Tabelle5[[#This Row],[MessageID]],ALL_IN_ONE[ExperimentID]&amp;ALL_IN_ONE[NegotiationID]&amp;ALL_IN_ONE[MessageID],ALL_IN_ONE[Gesamt_ID],,0)</f>
        <v>#VALUE!</v>
      </c>
      <c r="C376">
        <v>1318</v>
      </c>
      <c r="D376" t="s">
        <v>1521</v>
      </c>
      <c r="E376">
        <v>1319</v>
      </c>
      <c r="H376" t="s">
        <v>6019</v>
      </c>
      <c r="I376" t="str">
        <f t="array" ref="I376">IFERROR(_xlfn.XLOOKUP(Tabelle5[[#This Row],[NegotiationID]]&amp;"FinalAccept",Tabelle5[NegotiationID]&amp;Tabelle5[ActionType],Tabelle5[ActionType],,0),_xlfn.XLOOKUP(Tabelle5[[#This Row],[NegotiationID]]&amp;"FinalReject",Tabelle5[NegotiationID]&amp;Tabelle5[ActionType],Tabelle5[ActionType],,0))</f>
        <v>FinalAccept</v>
      </c>
      <c r="M376">
        <v>21</v>
      </c>
      <c r="O376">
        <v>2388</v>
      </c>
      <c r="P376">
        <v>9</v>
      </c>
      <c r="Q376" t="s">
        <v>6337</v>
      </c>
    </row>
    <row r="377" ht="15" customHeight="1">
      <c r="A377" t="e">
        <f t="shared" ca="1" si="510"/>
        <v>#VALUE!</v>
      </c>
      <c r="B377" t="e">
        <f t="array" ref="B377" ca="1">_xlfn.XLOOKUP(Tabelle5[[#This Row],[ExperimentID]]&amp;Tabelle5[[#This Row],[NegotiationID]]&amp;Tabelle5[[#This Row],[MessageID]],ALL_IN_ONE[ExperimentID]&amp;ALL_IN_ONE[NegotiationID]&amp;ALL_IN_ONE[MessageID],ALL_IN_ONE[Gesamt_ID],,0)</f>
        <v>#VALUE!</v>
      </c>
      <c r="C377">
        <v>1318</v>
      </c>
      <c r="D377" t="s">
        <v>1521</v>
      </c>
      <c r="E377">
        <v>30980</v>
      </c>
      <c r="F377">
        <v>1303</v>
      </c>
      <c r="G377">
        <v>1307</v>
      </c>
      <c r="H377" t="s">
        <v>19</v>
      </c>
      <c r="I377" t="str">
        <f t="array" ref="I377">IFERROR(_xlfn.XLOOKUP(Tabelle5[[#This Row],[NegotiationID]]&amp;"FinalAccept",Tabelle5[NegotiationID]&amp;Tabelle5[ActionType],Tabelle5[ActionType],,0),_xlfn.XLOOKUP(Tabelle5[[#This Row],[NegotiationID]]&amp;"FinalReject",Tabelle5[NegotiationID]&amp;Tabelle5[ActionType],Tabelle5[ActionType],,0))</f>
        <v>FinalAccept</v>
      </c>
      <c r="J377">
        <v>0.54659999999999997</v>
      </c>
      <c r="K377">
        <v>0.55400000000000005</v>
      </c>
      <c r="L377">
        <v>1.1006</v>
      </c>
      <c r="M377">
        <v>0.0074000000000000003</v>
      </c>
      <c r="N377">
        <v>400</v>
      </c>
      <c r="O377">
        <v>2388</v>
      </c>
      <c r="P377">
        <v>9</v>
      </c>
      <c r="Q377" s="3" t="s">
        <v>1778</v>
      </c>
    </row>
    <row r="378" ht="15" customHeight="1">
      <c r="A378" t="e">
        <f t="shared" ca="1" si="510"/>
        <v>#VALUE!</v>
      </c>
      <c r="B378" t="e">
        <f t="array" ref="B378" ca="1">_xlfn.XLOOKUP(Tabelle5[[#This Row],[ExperimentID]]&amp;Tabelle5[[#This Row],[NegotiationID]]&amp;Tabelle5[[#This Row],[MessageID]],ALL_IN_ONE[ExperimentID]&amp;ALL_IN_ONE[NegotiationID]&amp;ALL_IN_ONE[MessageID],ALL_IN_ONE[Gesamt_ID],,0)</f>
        <v>#VALUE!</v>
      </c>
      <c r="C378">
        <v>1318</v>
      </c>
      <c r="D378" t="s">
        <v>1521</v>
      </c>
      <c r="E378">
        <v>31152</v>
      </c>
      <c r="F378">
        <v>1307</v>
      </c>
      <c r="G378">
        <v>1303</v>
      </c>
      <c r="H378" t="s">
        <v>31</v>
      </c>
      <c r="I378" t="str">
        <f t="array" ref="I378">IFERROR(_xlfn.XLOOKUP(Tabelle5[[#This Row],[NegotiationID]]&amp;"FinalAccept",Tabelle5[NegotiationID]&amp;Tabelle5[ActionType],Tabelle5[ActionType],,0),_xlfn.XLOOKUP(Tabelle5[[#This Row],[NegotiationID]]&amp;"FinalReject",Tabelle5[NegotiationID]&amp;Tabelle5[ActionType],Tabelle5[ActionType],,0))</f>
        <v>FinalAccept</v>
      </c>
      <c r="J378">
        <v>1</v>
      </c>
      <c r="K378">
        <v>0.12540000000000001</v>
      </c>
      <c r="L378">
        <v>1.1254</v>
      </c>
      <c r="M378">
        <v>0.87460000000000004</v>
      </c>
      <c r="N378">
        <v>411</v>
      </c>
      <c r="O378">
        <v>2388</v>
      </c>
      <c r="P378">
        <v>9</v>
      </c>
      <c r="Q378" s="3" t="s">
        <v>1779</v>
      </c>
    </row>
    <row r="379" ht="15" customHeight="1">
      <c r="A379" t="e">
        <f t="shared" ca="1" si="510"/>
        <v>#VALUE!</v>
      </c>
      <c r="B379" t="e">
        <f t="array" ref="B379" ca="1">_xlfn.XLOOKUP(Tabelle5[[#This Row],[ExperimentID]]&amp;Tabelle5[[#This Row],[NegotiationID]]&amp;Tabelle5[[#This Row],[MessageID]],ALL_IN_ONE[ExperimentID]&amp;ALL_IN_ONE[NegotiationID]&amp;ALL_IN_ONE[MessageID],ALL_IN_ONE[Gesamt_ID],,0)</f>
        <v>#VALUE!</v>
      </c>
      <c r="C379">
        <v>1318</v>
      </c>
      <c r="D379" t="s">
        <v>1521</v>
      </c>
      <c r="E379">
        <v>31498</v>
      </c>
      <c r="F379">
        <v>1303</v>
      </c>
      <c r="G379">
        <v>1307</v>
      </c>
      <c r="H379" t="s">
        <v>31</v>
      </c>
      <c r="I379" t="str">
        <f t="array" ref="I379">IFERROR(_xlfn.XLOOKUP(Tabelle5[[#This Row],[NegotiationID]]&amp;"FinalAccept",Tabelle5[NegotiationID]&amp;Tabelle5[ActionType],Tabelle5[ActionType],,0),_xlfn.XLOOKUP(Tabelle5[[#This Row],[NegotiationID]]&amp;"FinalReject",Tabelle5[NegotiationID]&amp;Tabelle5[ActionType],Tabelle5[ActionType],,0))</f>
        <v>FinalAccept</v>
      </c>
      <c r="J379">
        <v>0.51019999999999999</v>
      </c>
      <c r="K379">
        <v>0.45800000000000002</v>
      </c>
      <c r="L379">
        <v>0.96819999999999995</v>
      </c>
      <c r="M379">
        <v>0.052200000000000003</v>
      </c>
      <c r="N379">
        <v>410</v>
      </c>
      <c r="O379">
        <v>2388</v>
      </c>
      <c r="P379">
        <v>9</v>
      </c>
      <c r="Q379" s="3" t="s">
        <v>1780</v>
      </c>
    </row>
    <row r="380" ht="15" customHeight="1">
      <c r="A380" t="e">
        <f t="shared" ca="1" si="510"/>
        <v>#VALUE!</v>
      </c>
      <c r="B380" t="e">
        <f t="array" ref="B380" ca="1">_xlfn.XLOOKUP(Tabelle5[[#This Row],[ExperimentID]]&amp;Tabelle5[[#This Row],[NegotiationID]]&amp;Tabelle5[[#This Row],[MessageID]],ALL_IN_ONE[ExperimentID]&amp;ALL_IN_ONE[NegotiationID]&amp;ALL_IN_ONE[MessageID],ALL_IN_ONE[Gesamt_ID],,0)</f>
        <v>#VALUE!</v>
      </c>
      <c r="C380">
        <v>1318</v>
      </c>
      <c r="D380" t="s">
        <v>1521</v>
      </c>
      <c r="E380">
        <v>31536</v>
      </c>
      <c r="F380">
        <v>1307</v>
      </c>
      <c r="G380">
        <v>1303</v>
      </c>
      <c r="H380" t="s">
        <v>31</v>
      </c>
      <c r="I380" t="str">
        <f t="array" ref="I380">IFERROR(_xlfn.XLOOKUP(Tabelle5[[#This Row],[NegotiationID]]&amp;"FinalAccept",Tabelle5[NegotiationID]&amp;Tabelle5[ActionType],Tabelle5[ActionType],,0),_xlfn.XLOOKUP(Tabelle5[[#This Row],[NegotiationID]]&amp;"FinalReject",Tabelle5[NegotiationID]&amp;Tabelle5[ActionType],Tabelle5[ActionType],,0))</f>
        <v>FinalAccept</v>
      </c>
      <c r="J380">
        <v>0.81999999999999995</v>
      </c>
      <c r="K380">
        <v>0.17860000000000001</v>
      </c>
      <c r="L380">
        <v>0.99860000000000004</v>
      </c>
      <c r="M380">
        <v>0.64139999999999997</v>
      </c>
      <c r="N380">
        <v>312</v>
      </c>
      <c r="O380">
        <v>2388</v>
      </c>
      <c r="P380">
        <v>9</v>
      </c>
      <c r="Q380" s="3" t="s">
        <v>1781</v>
      </c>
    </row>
    <row r="381" ht="15" customHeight="1">
      <c r="A381" t="e">
        <f t="shared" ca="1" si="510"/>
        <v>#VALUE!</v>
      </c>
      <c r="B381" t="e">
        <f t="array" ref="B381" ca="1">_xlfn.XLOOKUP(Tabelle5[[#This Row],[ExperimentID]]&amp;Tabelle5[[#This Row],[NegotiationID]]&amp;Tabelle5[[#This Row],[MessageID]],ALL_IN_ONE[ExperimentID]&amp;ALL_IN_ONE[NegotiationID]&amp;ALL_IN_ONE[MessageID],ALL_IN_ONE[Gesamt_ID],,0)</f>
        <v>#VALUE!</v>
      </c>
      <c r="C381">
        <v>1318</v>
      </c>
      <c r="D381" t="s">
        <v>1521</v>
      </c>
      <c r="E381">
        <v>34222</v>
      </c>
      <c r="F381">
        <v>1303</v>
      </c>
      <c r="G381">
        <v>1307</v>
      </c>
      <c r="H381" t="s">
        <v>31</v>
      </c>
      <c r="I381" t="str">
        <f t="array" ref="I381">IFERROR(_xlfn.XLOOKUP(Tabelle5[[#This Row],[NegotiationID]]&amp;"FinalAccept",Tabelle5[NegotiationID]&amp;Tabelle5[ActionType],Tabelle5[ActionType],,0),_xlfn.XLOOKUP(Tabelle5[[#This Row],[NegotiationID]]&amp;"FinalReject",Tabelle5[NegotiationID]&amp;Tabelle5[ActionType],Tabelle5[ActionType],,0))</f>
        <v>FinalAccept</v>
      </c>
      <c r="J381">
        <v>0.49220000000000003</v>
      </c>
      <c r="K381">
        <v>0.61799999999999999</v>
      </c>
      <c r="L381">
        <v>1.1102000000000001</v>
      </c>
      <c r="M381">
        <v>0.1258</v>
      </c>
      <c r="N381">
        <v>292</v>
      </c>
      <c r="O381">
        <v>2388</v>
      </c>
      <c r="P381">
        <v>9</v>
      </c>
      <c r="Q381" s="3" t="s">
        <v>1782</v>
      </c>
    </row>
    <row r="382" ht="15" customHeight="1">
      <c r="A382" t="e">
        <f t="shared" ca="1" si="510"/>
        <v>#VALUE!</v>
      </c>
      <c r="B382" t="e">
        <f t="array" ref="B382" ca="1">_xlfn.XLOOKUP(Tabelle5[[#This Row],[ExperimentID]]&amp;Tabelle5[[#This Row],[NegotiationID]]&amp;Tabelle5[[#This Row],[MessageID]],ALL_IN_ONE[ExperimentID]&amp;ALL_IN_ONE[NegotiationID]&amp;ALL_IN_ONE[MessageID],ALL_IN_ONE[Gesamt_ID],,0)</f>
        <v>#VALUE!</v>
      </c>
      <c r="C382">
        <v>1318</v>
      </c>
      <c r="D382" t="s">
        <v>1521</v>
      </c>
      <c r="E382">
        <v>34250</v>
      </c>
      <c r="F382">
        <v>1307</v>
      </c>
      <c r="G382">
        <v>1303</v>
      </c>
      <c r="H382" t="s">
        <v>31</v>
      </c>
      <c r="I382" t="str">
        <f t="array" ref="I382">IFERROR(_xlfn.XLOOKUP(Tabelle5[[#This Row],[NegotiationID]]&amp;"FinalAccept",Tabelle5[NegotiationID]&amp;Tabelle5[ActionType],Tabelle5[ActionType],,0),_xlfn.XLOOKUP(Tabelle5[[#This Row],[NegotiationID]]&amp;"FinalReject",Tabelle5[NegotiationID]&amp;Tabelle5[ActionType],Tabelle5[ActionType],,0))</f>
        <v>FinalAccept</v>
      </c>
      <c r="J382">
        <v>0.754</v>
      </c>
      <c r="K382">
        <v>0.34660000000000002</v>
      </c>
      <c r="L382">
        <v>1.1006</v>
      </c>
      <c r="M382">
        <v>0.40739999999999998</v>
      </c>
      <c r="N382">
        <v>281</v>
      </c>
      <c r="O382">
        <v>2388</v>
      </c>
      <c r="P382">
        <v>9</v>
      </c>
      <c r="Q382" s="3" t="s">
        <v>1783</v>
      </c>
    </row>
    <row r="383" ht="15" customHeight="1">
      <c r="A383" t="e">
        <f t="shared" ca="1" si="510"/>
        <v>#VALUE!</v>
      </c>
      <c r="B383" t="e">
        <f t="array" ref="B383" ca="1">_xlfn.XLOOKUP(Tabelle5[[#This Row],[ExperimentID]]&amp;Tabelle5[[#This Row],[NegotiationID]]&amp;Tabelle5[[#This Row],[MessageID]],ALL_IN_ONE[ExperimentID]&amp;ALL_IN_ONE[NegotiationID]&amp;ALL_IN_ONE[MessageID],ALL_IN_ONE[Gesamt_ID],,0)</f>
        <v>#VALUE!</v>
      </c>
      <c r="C383">
        <v>1318</v>
      </c>
      <c r="D383" t="s">
        <v>1521</v>
      </c>
      <c r="E383">
        <v>34387</v>
      </c>
      <c r="F383">
        <v>1303</v>
      </c>
      <c r="G383">
        <v>1307</v>
      </c>
      <c r="H383" t="s">
        <v>31</v>
      </c>
      <c r="I383" t="str">
        <f t="array" ref="I383">IFERROR(_xlfn.XLOOKUP(Tabelle5[[#This Row],[NegotiationID]]&amp;"FinalAccept",Tabelle5[NegotiationID]&amp;Tabelle5[ActionType],Tabelle5[ActionType],,0),_xlfn.XLOOKUP(Tabelle5[[#This Row],[NegotiationID]]&amp;"FinalReject",Tabelle5[NegotiationID]&amp;Tabelle5[ActionType],Tabelle5[ActionType],,0))</f>
        <v>FinalAccept</v>
      </c>
      <c r="J383">
        <v>0.49220000000000003</v>
      </c>
      <c r="K383">
        <v>0.61799999999999999</v>
      </c>
      <c r="L383">
        <v>1.1102000000000001</v>
      </c>
      <c r="M383">
        <v>0.1258</v>
      </c>
      <c r="N383">
        <v>229</v>
      </c>
      <c r="O383">
        <v>2388</v>
      </c>
      <c r="P383">
        <v>9</v>
      </c>
      <c r="Q383" s="3" t="s">
        <v>1784</v>
      </c>
    </row>
    <row r="384" ht="15" customHeight="1">
      <c r="A384" t="e">
        <f t="shared" ca="1" si="510"/>
        <v>#VALUE!</v>
      </c>
      <c r="B384" t="e">
        <f t="array" ref="B384" ca="1">_xlfn.XLOOKUP(Tabelle5[[#This Row],[ExperimentID]]&amp;Tabelle5[[#This Row],[NegotiationID]]&amp;Tabelle5[[#This Row],[MessageID]],ALL_IN_ONE[ExperimentID]&amp;ALL_IN_ONE[NegotiationID]&amp;ALL_IN_ONE[MessageID],ALL_IN_ONE[Gesamt_ID],,0)</f>
        <v>#VALUE!</v>
      </c>
      <c r="C384">
        <v>1318</v>
      </c>
      <c r="D384" t="s">
        <v>1521</v>
      </c>
      <c r="E384">
        <v>34424</v>
      </c>
      <c r="F384">
        <v>1307</v>
      </c>
      <c r="G384">
        <v>1303</v>
      </c>
      <c r="H384" t="s">
        <v>20</v>
      </c>
      <c r="I384" t="str">
        <f t="array" ref="I384">IFERROR(_xlfn.XLOOKUP(Tabelle5[[#This Row],[NegotiationID]]&amp;"FinalAccept",Tabelle5[NegotiationID]&amp;Tabelle5[ActionType],Tabelle5[ActionType],,0),_xlfn.XLOOKUP(Tabelle5[[#This Row],[NegotiationID]]&amp;"FinalReject",Tabelle5[NegotiationID]&amp;Tabelle5[ActionType],Tabelle5[ActionType],,0))</f>
        <v>FinalAccept</v>
      </c>
      <c r="J384">
        <v>0.61799999999999999</v>
      </c>
      <c r="K384">
        <v>0.49220000000000003</v>
      </c>
      <c r="L384">
        <v>1.1102000000000001</v>
      </c>
      <c r="M384">
        <v>0.1258</v>
      </c>
      <c r="N384">
        <v>32</v>
      </c>
      <c r="O384">
        <v>2388</v>
      </c>
      <c r="P384">
        <v>9</v>
      </c>
      <c r="Q384" s="3" t="s">
        <v>1785</v>
      </c>
    </row>
    <row r="385" ht="14.5" hidden="1">
      <c r="A385" t="e">
        <f t="shared" ca="1" si="510"/>
        <v>#VALUE!</v>
      </c>
      <c r="B385" t="e">
        <f t="array" ref="B385" ca="1">_xlfn.XLOOKUP(Tabelle5[[#This Row],[ExperimentID]]&amp;Tabelle5[[#This Row],[NegotiationID]]&amp;Tabelle5[[#This Row],[MessageID]],ALL_IN_ONE[ExperimentID]&amp;ALL_IN_ONE[NegotiationID]&amp;ALL_IN_ONE[MessageID],ALL_IN_ONE[Gesamt_ID],,0)</f>
        <v>#VALUE!</v>
      </c>
      <c r="C385">
        <v>1348</v>
      </c>
      <c r="D385" t="s">
        <v>1521</v>
      </c>
      <c r="E385">
        <v>1349</v>
      </c>
      <c r="H385" t="s">
        <v>6019</v>
      </c>
      <c r="I385" t="str">
        <f t="array" ref="I385">IFERROR(_xlfn.XLOOKUP(Tabelle5[[#This Row],[NegotiationID]]&amp;"FinalAccept",Tabelle5[NegotiationID]&amp;Tabelle5[ActionType],Tabelle5[ActionType],,0),_xlfn.XLOOKUP(Tabelle5[[#This Row],[NegotiationID]]&amp;"FinalReject",Tabelle5[NegotiationID]&amp;Tabelle5[ActionType],Tabelle5[ActionType],,0))</f>
        <v>FinalAccept</v>
      </c>
      <c r="M385">
        <v>21</v>
      </c>
      <c r="O385">
        <v>1847</v>
      </c>
      <c r="P385">
        <v>11</v>
      </c>
      <c r="Q385" t="s">
        <v>6337</v>
      </c>
    </row>
    <row r="386" ht="15" customHeight="1">
      <c r="A386" t="e">
        <f t="shared" ref="A386:A449" ca="1" si="511">MID(CELL("Dateiname",$A$1),FIND("]",CELL("Dateiname",$A$1))+1,31)</f>
        <v>#VALUE!</v>
      </c>
      <c r="B386" t="e">
        <f t="array" ref="B386" ca="1">_xlfn.XLOOKUP(Tabelle5[[#This Row],[ExperimentID]]&amp;Tabelle5[[#This Row],[NegotiationID]]&amp;Tabelle5[[#This Row],[MessageID]],ALL_IN_ONE[ExperimentID]&amp;ALL_IN_ONE[NegotiationID]&amp;ALL_IN_ONE[MessageID],ALL_IN_ONE[Gesamt_ID],,0)</f>
        <v>#VALUE!</v>
      </c>
      <c r="C386">
        <v>1348</v>
      </c>
      <c r="D386" t="s">
        <v>1521</v>
      </c>
      <c r="E386">
        <v>30986</v>
      </c>
      <c r="F386">
        <v>1333</v>
      </c>
      <c r="G386">
        <v>1337</v>
      </c>
      <c r="H386" t="s">
        <v>19</v>
      </c>
      <c r="I386" t="str">
        <f t="array" ref="I386">IFERROR(_xlfn.XLOOKUP(Tabelle5[[#This Row],[NegotiationID]]&amp;"FinalAccept",Tabelle5[NegotiationID]&amp;Tabelle5[ActionType],Tabelle5[ActionType],,0),_xlfn.XLOOKUP(Tabelle5[[#This Row],[NegotiationID]]&amp;"FinalReject",Tabelle5[NegotiationID]&amp;Tabelle5[ActionType],Tabelle5[ActionType],,0))</f>
        <v>FinalAccept</v>
      </c>
      <c r="J386">
        <v>1</v>
      </c>
      <c r="K386">
        <v>0.1084</v>
      </c>
      <c r="L386">
        <v>1.1084000000000001</v>
      </c>
      <c r="M386">
        <v>0.89159999999999995</v>
      </c>
      <c r="N386">
        <v>266</v>
      </c>
      <c r="O386">
        <v>1847</v>
      </c>
      <c r="P386">
        <v>11</v>
      </c>
      <c r="Q386" s="3" t="s">
        <v>1786</v>
      </c>
    </row>
    <row r="387" ht="15" customHeight="1">
      <c r="A387" t="e">
        <f t="shared" ca="1" si="511"/>
        <v>#VALUE!</v>
      </c>
      <c r="B387" t="e">
        <f t="array" ref="B387" ca="1">_xlfn.XLOOKUP(Tabelle5[[#This Row],[ExperimentID]]&amp;Tabelle5[[#This Row],[NegotiationID]]&amp;Tabelle5[[#This Row],[MessageID]],ALL_IN_ONE[ExperimentID]&amp;ALL_IN_ONE[NegotiationID]&amp;ALL_IN_ONE[MessageID],ALL_IN_ONE[Gesamt_ID],,0)</f>
        <v>#VALUE!</v>
      </c>
      <c r="C387">
        <v>1348</v>
      </c>
      <c r="D387" t="s">
        <v>1521</v>
      </c>
      <c r="E387">
        <v>33003</v>
      </c>
      <c r="F387">
        <v>1337</v>
      </c>
      <c r="G387">
        <v>1333</v>
      </c>
      <c r="H387" t="s">
        <v>31</v>
      </c>
      <c r="I387" t="str">
        <f t="array" ref="I387">IFERROR(_xlfn.XLOOKUP(Tabelle5[[#This Row],[NegotiationID]]&amp;"FinalAccept",Tabelle5[NegotiationID]&amp;Tabelle5[ActionType],Tabelle5[ActionType],,0),_xlfn.XLOOKUP(Tabelle5[[#This Row],[NegotiationID]]&amp;"FinalReject",Tabelle5[NegotiationID]&amp;Tabelle5[ActionType],Tabelle5[ActionType],,0))</f>
        <v>FinalAccept</v>
      </c>
      <c r="J387">
        <v>0.92000000000000004</v>
      </c>
      <c r="K387">
        <v>0.2006</v>
      </c>
      <c r="L387">
        <v>1.1206</v>
      </c>
      <c r="M387">
        <v>0.71940000000000004</v>
      </c>
      <c r="N387">
        <v>230</v>
      </c>
      <c r="O387">
        <v>1847</v>
      </c>
      <c r="P387">
        <v>11</v>
      </c>
      <c r="Q387" s="3" t="s">
        <v>1787</v>
      </c>
    </row>
    <row r="388" ht="15" customHeight="1">
      <c r="A388" t="e">
        <f t="shared" ca="1" si="511"/>
        <v>#VALUE!</v>
      </c>
      <c r="B388" t="e">
        <f t="array" ref="B388" ca="1">_xlfn.XLOOKUP(Tabelle5[[#This Row],[ExperimentID]]&amp;Tabelle5[[#This Row],[NegotiationID]]&amp;Tabelle5[[#This Row],[MessageID]],ALL_IN_ONE[ExperimentID]&amp;ALL_IN_ONE[NegotiationID]&amp;ALL_IN_ONE[MessageID],ALL_IN_ONE[Gesamt_ID],,0)</f>
        <v>#VALUE!</v>
      </c>
      <c r="C388">
        <v>1348</v>
      </c>
      <c r="D388" t="s">
        <v>1521</v>
      </c>
      <c r="E388">
        <v>33514</v>
      </c>
      <c r="F388">
        <v>1333</v>
      </c>
      <c r="G388">
        <v>1337</v>
      </c>
      <c r="H388" t="s">
        <v>31</v>
      </c>
      <c r="I388" t="str">
        <f t="array" ref="I388">IFERROR(_xlfn.XLOOKUP(Tabelle5[[#This Row],[NegotiationID]]&amp;"FinalAccept",Tabelle5[NegotiationID]&amp;Tabelle5[ActionType],Tabelle5[ActionType],,0),_xlfn.XLOOKUP(Tabelle5[[#This Row],[NegotiationID]]&amp;"FinalReject",Tabelle5[NegotiationID]&amp;Tabelle5[ActionType],Tabelle5[ActionType],,0))</f>
        <v>FinalAccept</v>
      </c>
      <c r="J388">
        <v>0.89019999999999999</v>
      </c>
      <c r="K388">
        <v>0.078</v>
      </c>
      <c r="L388">
        <v>0.96819999999999995</v>
      </c>
      <c r="M388">
        <v>0.81220000000000003</v>
      </c>
      <c r="N388">
        <v>364</v>
      </c>
      <c r="O388">
        <v>1847</v>
      </c>
      <c r="P388">
        <v>11</v>
      </c>
      <c r="Q388" s="3" t="s">
        <v>1788</v>
      </c>
    </row>
    <row r="389" ht="15" customHeight="1">
      <c r="A389" t="e">
        <f t="shared" ca="1" si="511"/>
        <v>#VALUE!</v>
      </c>
      <c r="B389" t="e">
        <f t="array" ref="B389" ca="1">_xlfn.XLOOKUP(Tabelle5[[#This Row],[ExperimentID]]&amp;Tabelle5[[#This Row],[NegotiationID]]&amp;Tabelle5[[#This Row],[MessageID]],ALL_IN_ONE[ExperimentID]&amp;ALL_IN_ONE[NegotiationID]&amp;ALL_IN_ONE[MessageID],ALL_IN_ONE[Gesamt_ID],,0)</f>
        <v>#VALUE!</v>
      </c>
      <c r="C389">
        <v>1348</v>
      </c>
      <c r="D389" t="s">
        <v>1521</v>
      </c>
      <c r="E389">
        <v>33552</v>
      </c>
      <c r="F389">
        <v>1337</v>
      </c>
      <c r="G389">
        <v>1333</v>
      </c>
      <c r="H389" t="s">
        <v>31</v>
      </c>
      <c r="I389" t="str">
        <f t="array" ref="I389">IFERROR(_xlfn.XLOOKUP(Tabelle5[[#This Row],[NegotiationID]]&amp;"FinalAccept",Tabelle5[NegotiationID]&amp;Tabelle5[ActionType],Tabelle5[ActionType],,0),_xlfn.XLOOKUP(Tabelle5[[#This Row],[NegotiationID]]&amp;"FinalReject",Tabelle5[NegotiationID]&amp;Tabelle5[ActionType],Tabelle5[ActionType],,0))</f>
        <v>FinalAccept</v>
      </c>
      <c r="J389">
        <v>0.66859999999999997</v>
      </c>
      <c r="K389">
        <v>0.3614</v>
      </c>
      <c r="L389">
        <v>1.03</v>
      </c>
      <c r="M389">
        <v>0.30719999999999997</v>
      </c>
      <c r="N389">
        <v>161</v>
      </c>
      <c r="O389">
        <v>1847</v>
      </c>
      <c r="P389">
        <v>11</v>
      </c>
      <c r="Q389" s="3" t="s">
        <v>1789</v>
      </c>
    </row>
    <row r="390" ht="15" customHeight="1">
      <c r="A390" t="e">
        <f t="shared" ca="1" si="511"/>
        <v>#VALUE!</v>
      </c>
      <c r="B390" t="e">
        <f t="array" ref="B390" ca="1">_xlfn.XLOOKUP(Tabelle5[[#This Row],[ExperimentID]]&amp;Tabelle5[[#This Row],[NegotiationID]]&amp;Tabelle5[[#This Row],[MessageID]],ALL_IN_ONE[ExperimentID]&amp;ALL_IN_ONE[NegotiationID]&amp;ALL_IN_ONE[MessageID],ALL_IN_ONE[Gesamt_ID],,0)</f>
        <v>#VALUE!</v>
      </c>
      <c r="C390">
        <v>1348</v>
      </c>
      <c r="D390" t="s">
        <v>1521</v>
      </c>
      <c r="E390">
        <v>33597</v>
      </c>
      <c r="F390">
        <v>1333</v>
      </c>
      <c r="G390">
        <v>1337</v>
      </c>
      <c r="H390" t="s">
        <v>31</v>
      </c>
      <c r="I390" t="str">
        <f t="array" ref="I390">IFERROR(_xlfn.XLOOKUP(Tabelle5[[#This Row],[NegotiationID]]&amp;"FinalAccept",Tabelle5[NegotiationID]&amp;Tabelle5[ActionType],Tabelle5[ActionType],,0),_xlfn.XLOOKUP(Tabelle5[[#This Row],[NegotiationID]]&amp;"FinalReject",Tabelle5[NegotiationID]&amp;Tabelle5[ActionType],Tabelle5[ActionType],,0))</f>
        <v>FinalAccept</v>
      </c>
      <c r="J390">
        <v>0.84019999999999995</v>
      </c>
      <c r="K390">
        <v>0.25879999999999997</v>
      </c>
      <c r="L390">
        <v>1.099</v>
      </c>
      <c r="M390">
        <v>0.58140000000000003</v>
      </c>
      <c r="N390">
        <v>193</v>
      </c>
      <c r="O390">
        <v>1847</v>
      </c>
      <c r="P390">
        <v>11</v>
      </c>
      <c r="Q390" s="3" t="s">
        <v>1790</v>
      </c>
    </row>
    <row r="391" ht="15" customHeight="1">
      <c r="A391" t="e">
        <f t="shared" ca="1" si="511"/>
        <v>#VALUE!</v>
      </c>
      <c r="B391" t="e">
        <f t="array" ref="B391" ca="1">_xlfn.XLOOKUP(Tabelle5[[#This Row],[ExperimentID]]&amp;Tabelle5[[#This Row],[NegotiationID]]&amp;Tabelle5[[#This Row],[MessageID]],ALL_IN_ONE[ExperimentID]&amp;ALL_IN_ONE[NegotiationID]&amp;ALL_IN_ONE[MessageID],ALL_IN_ONE[Gesamt_ID],,0)</f>
        <v>#VALUE!</v>
      </c>
      <c r="C391">
        <v>1348</v>
      </c>
      <c r="D391" t="s">
        <v>1521</v>
      </c>
      <c r="E391">
        <v>33677</v>
      </c>
      <c r="F391">
        <v>1337</v>
      </c>
      <c r="G391">
        <v>1333</v>
      </c>
      <c r="H391" t="s">
        <v>31</v>
      </c>
      <c r="I391" t="str">
        <f t="array" ref="I391">IFERROR(_xlfn.XLOOKUP(Tabelle5[[#This Row],[NegotiationID]]&amp;"FinalAccept",Tabelle5[NegotiationID]&amp;Tabelle5[ActionType],Tabelle5[ActionType],,0),_xlfn.XLOOKUP(Tabelle5[[#This Row],[NegotiationID]]&amp;"FinalReject",Tabelle5[NegotiationID]&amp;Tabelle5[ActionType],Tabelle5[ActionType],,0))</f>
        <v>FinalAccept</v>
      </c>
      <c r="J391">
        <v>0.70479999999999998</v>
      </c>
      <c r="K391">
        <v>0.41899999999999998</v>
      </c>
      <c r="L391">
        <v>1.1237999999999999</v>
      </c>
      <c r="M391">
        <v>0.2858</v>
      </c>
      <c r="N391">
        <v>153</v>
      </c>
      <c r="O391">
        <v>1847</v>
      </c>
      <c r="P391">
        <v>11</v>
      </c>
      <c r="Q391" s="3" t="s">
        <v>1791</v>
      </c>
    </row>
    <row r="392" ht="15" customHeight="1">
      <c r="A392" t="e">
        <f t="shared" ca="1" si="511"/>
        <v>#VALUE!</v>
      </c>
      <c r="B392" t="e">
        <f t="array" ref="B392" ca="1">_xlfn.XLOOKUP(Tabelle5[[#This Row],[ExperimentID]]&amp;Tabelle5[[#This Row],[NegotiationID]]&amp;Tabelle5[[#This Row],[MessageID]],ALL_IN_ONE[ExperimentID]&amp;ALL_IN_ONE[NegotiationID]&amp;ALL_IN_ONE[MessageID],ALL_IN_ONE[Gesamt_ID],,0)</f>
        <v>#VALUE!</v>
      </c>
      <c r="C392">
        <v>1348</v>
      </c>
      <c r="D392" t="s">
        <v>1521</v>
      </c>
      <c r="E392">
        <v>34096</v>
      </c>
      <c r="F392">
        <v>1333</v>
      </c>
      <c r="G392">
        <v>1337</v>
      </c>
      <c r="H392" t="s">
        <v>31</v>
      </c>
      <c r="I392" t="str">
        <f t="array" ref="I392">IFERROR(_xlfn.XLOOKUP(Tabelle5[[#This Row],[NegotiationID]]&amp;"FinalAccept",Tabelle5[NegotiationID]&amp;Tabelle5[ActionType],Tabelle5[ActionType],,0),_xlfn.XLOOKUP(Tabelle5[[#This Row],[NegotiationID]]&amp;"FinalReject",Tabelle5[NegotiationID]&amp;Tabelle5[ActionType],Tabelle5[ActionType],,0))</f>
        <v>FinalAccept</v>
      </c>
      <c r="J392">
        <v>0.67220000000000002</v>
      </c>
      <c r="K392">
        <v>0.32479999999999998</v>
      </c>
      <c r="L392">
        <v>0.997</v>
      </c>
      <c r="M392">
        <v>0.34739999999999999</v>
      </c>
      <c r="N392">
        <v>113</v>
      </c>
      <c r="O392">
        <v>1847</v>
      </c>
      <c r="P392">
        <v>11</v>
      </c>
      <c r="Q392" s="3" t="s">
        <v>1792</v>
      </c>
    </row>
    <row r="393" ht="15" customHeight="1">
      <c r="A393" t="e">
        <f t="shared" ca="1" si="511"/>
        <v>#VALUE!</v>
      </c>
      <c r="B393" t="e">
        <f t="array" ref="B393" ca="1">_xlfn.XLOOKUP(Tabelle5[[#This Row],[ExperimentID]]&amp;Tabelle5[[#This Row],[NegotiationID]]&amp;Tabelle5[[#This Row],[MessageID]],ALL_IN_ONE[ExperimentID]&amp;ALL_IN_ONE[NegotiationID]&amp;ALL_IN_ONE[MessageID],ALL_IN_ONE[Gesamt_ID],,0)</f>
        <v>#VALUE!</v>
      </c>
      <c r="C393">
        <v>1348</v>
      </c>
      <c r="D393" t="s">
        <v>1521</v>
      </c>
      <c r="E393">
        <v>34112</v>
      </c>
      <c r="F393">
        <v>1337</v>
      </c>
      <c r="G393">
        <v>1333</v>
      </c>
      <c r="H393" t="s">
        <v>31</v>
      </c>
      <c r="I393" t="str">
        <f t="array" ref="I393">IFERROR(_xlfn.XLOOKUP(Tabelle5[[#This Row],[NegotiationID]]&amp;"FinalAccept",Tabelle5[NegotiationID]&amp;Tabelle5[ActionType],Tabelle5[ActionType],,0),_xlfn.XLOOKUP(Tabelle5[[#This Row],[NegotiationID]]&amp;"FinalReject",Tabelle5[NegotiationID]&amp;Tabelle5[ActionType],Tabelle5[ActionType],,0))</f>
        <v>FinalAccept</v>
      </c>
      <c r="J393">
        <v>0.70479999999999998</v>
      </c>
      <c r="K393">
        <v>0.41899999999999998</v>
      </c>
      <c r="L393">
        <v>1.1237999999999999</v>
      </c>
      <c r="M393">
        <v>0.2858</v>
      </c>
      <c r="N393">
        <v>222</v>
      </c>
      <c r="O393">
        <v>1847</v>
      </c>
      <c r="P393">
        <v>11</v>
      </c>
      <c r="Q393" s="3" t="s">
        <v>1793</v>
      </c>
    </row>
    <row r="394" ht="15" customHeight="1">
      <c r="A394" t="e">
        <f t="shared" ca="1" si="511"/>
        <v>#VALUE!</v>
      </c>
      <c r="B394" t="e">
        <f t="array" ref="B394" ca="1">_xlfn.XLOOKUP(Tabelle5[[#This Row],[ExperimentID]]&amp;Tabelle5[[#This Row],[NegotiationID]]&amp;Tabelle5[[#This Row],[MessageID]],ALL_IN_ONE[ExperimentID]&amp;ALL_IN_ONE[NegotiationID]&amp;ALL_IN_ONE[MessageID],ALL_IN_ONE[Gesamt_ID],,0)</f>
        <v>#VALUE!</v>
      </c>
      <c r="C394">
        <v>1348</v>
      </c>
      <c r="D394" t="s">
        <v>1521</v>
      </c>
      <c r="E394">
        <v>34431</v>
      </c>
      <c r="F394">
        <v>1333</v>
      </c>
      <c r="G394">
        <v>1337</v>
      </c>
      <c r="H394" t="s">
        <v>31</v>
      </c>
      <c r="I394" t="str">
        <f t="array" ref="I394">IFERROR(_xlfn.XLOOKUP(Tabelle5[[#This Row],[NegotiationID]]&amp;"FinalAccept",Tabelle5[NegotiationID]&amp;Tabelle5[ActionType],Tabelle5[ActionType],,0),_xlfn.XLOOKUP(Tabelle5[[#This Row],[NegotiationID]]&amp;"FinalReject",Tabelle5[NegotiationID]&amp;Tabelle5[ActionType],Tabelle5[ActionType],,0))</f>
        <v>FinalAccept</v>
      </c>
      <c r="J394">
        <v>0.54700000000000004</v>
      </c>
      <c r="K394">
        <v>0.53080000000000005</v>
      </c>
      <c r="L394">
        <v>1.0778000000000001</v>
      </c>
      <c r="M394">
        <v>0.016199999999999999</v>
      </c>
      <c r="N394">
        <v>107</v>
      </c>
      <c r="O394">
        <v>1847</v>
      </c>
      <c r="P394">
        <v>11</v>
      </c>
      <c r="Q394" s="3" t="s">
        <v>1794</v>
      </c>
    </row>
    <row r="395" ht="15" customHeight="1">
      <c r="A395" t="e">
        <f t="shared" ca="1" si="511"/>
        <v>#VALUE!</v>
      </c>
      <c r="B395" t="e">
        <f t="array" ref="B395" ca="1">_xlfn.XLOOKUP(Tabelle5[[#This Row],[ExperimentID]]&amp;Tabelle5[[#This Row],[NegotiationID]]&amp;Tabelle5[[#This Row],[MessageID]],ALL_IN_ONE[ExperimentID]&amp;ALL_IN_ONE[NegotiationID]&amp;ALL_IN_ONE[MessageID],ALL_IN_ONE[Gesamt_ID],,0)</f>
        <v>#VALUE!</v>
      </c>
      <c r="C395">
        <v>1348</v>
      </c>
      <c r="D395" t="s">
        <v>1521</v>
      </c>
      <c r="E395">
        <v>34481</v>
      </c>
      <c r="F395">
        <v>1337</v>
      </c>
      <c r="G395">
        <v>1333</v>
      </c>
      <c r="H395" t="s">
        <v>20</v>
      </c>
      <c r="I395" t="str">
        <f t="array" ref="I395">IFERROR(_xlfn.XLOOKUP(Tabelle5[[#This Row],[NegotiationID]]&amp;"FinalAccept",Tabelle5[NegotiationID]&amp;Tabelle5[ActionType],Tabelle5[ActionType],,0),_xlfn.XLOOKUP(Tabelle5[[#This Row],[NegotiationID]]&amp;"FinalReject",Tabelle5[NegotiationID]&amp;Tabelle5[ActionType],Tabelle5[ActionType],,0))</f>
        <v>FinalAccept</v>
      </c>
      <c r="J395">
        <v>0.53080000000000005</v>
      </c>
      <c r="K395">
        <v>0.54700000000000004</v>
      </c>
      <c r="L395">
        <v>1.0778000000000001</v>
      </c>
      <c r="M395">
        <v>0.016199999999999999</v>
      </c>
      <c r="N395">
        <v>17</v>
      </c>
      <c r="O395">
        <v>1847</v>
      </c>
      <c r="P395">
        <v>11</v>
      </c>
      <c r="Q395" s="3" t="s">
        <v>1795</v>
      </c>
    </row>
    <row r="396" ht="14.5" hidden="1">
      <c r="A396" t="e">
        <f t="shared" ca="1" si="511"/>
        <v>#VALUE!</v>
      </c>
      <c r="B396" t="e">
        <f t="array" ref="B396" ca="1">_xlfn.XLOOKUP(Tabelle5[[#This Row],[ExperimentID]]&amp;Tabelle5[[#This Row],[NegotiationID]]&amp;Tabelle5[[#This Row],[MessageID]],ALL_IN_ONE[ExperimentID]&amp;ALL_IN_ONE[NegotiationID]&amp;ALL_IN_ONE[MessageID],ALL_IN_ONE[Gesamt_ID],,0)</f>
        <v>#VALUE!</v>
      </c>
      <c r="C396">
        <v>1378</v>
      </c>
      <c r="D396" t="s">
        <v>1521</v>
      </c>
      <c r="E396">
        <v>1379</v>
      </c>
      <c r="H396" t="s">
        <v>6019</v>
      </c>
      <c r="I396" t="str">
        <f t="array" ref="I396">IFERROR(_xlfn.XLOOKUP(Tabelle5[[#This Row],[NegotiationID]]&amp;"FinalAccept",Tabelle5[NegotiationID]&amp;Tabelle5[ActionType],Tabelle5[ActionType],,0),_xlfn.XLOOKUP(Tabelle5[[#This Row],[NegotiationID]]&amp;"FinalReject",Tabelle5[NegotiationID]&amp;Tabelle5[ActionType],Tabelle5[ActionType],,0))</f>
        <v>FinalAccept</v>
      </c>
      <c r="M396">
        <v>21</v>
      </c>
      <c r="O396">
        <v>2569</v>
      </c>
      <c r="P396">
        <v>7</v>
      </c>
      <c r="Q396" t="s">
        <v>6337</v>
      </c>
    </row>
    <row r="397" ht="15" customHeight="1">
      <c r="A397" t="e">
        <f t="shared" ca="1" si="511"/>
        <v>#VALUE!</v>
      </c>
      <c r="B397" t="e">
        <f t="array" ref="B397" ca="1">_xlfn.XLOOKUP(Tabelle5[[#This Row],[ExperimentID]]&amp;Tabelle5[[#This Row],[NegotiationID]]&amp;Tabelle5[[#This Row],[MessageID]],ALL_IN_ONE[ExperimentID]&amp;ALL_IN_ONE[NegotiationID]&amp;ALL_IN_ONE[MessageID],ALL_IN_ONE[Gesamt_ID],,0)</f>
        <v>#VALUE!</v>
      </c>
      <c r="C397">
        <v>1378</v>
      </c>
      <c r="D397" t="s">
        <v>1521</v>
      </c>
      <c r="E397">
        <v>29973</v>
      </c>
      <c r="F397">
        <v>1363</v>
      </c>
      <c r="G397">
        <v>1367</v>
      </c>
      <c r="H397" t="s">
        <v>19</v>
      </c>
      <c r="I397" t="str">
        <f t="array" ref="I397">IFERROR(_xlfn.XLOOKUP(Tabelle5[[#This Row],[NegotiationID]]&amp;"FinalAccept",Tabelle5[NegotiationID]&amp;Tabelle5[ActionType],Tabelle5[ActionType],,0),_xlfn.XLOOKUP(Tabelle5[[#This Row],[NegotiationID]]&amp;"FinalReject",Tabelle5[NegotiationID]&amp;Tabelle5[ActionType],Tabelle5[ActionType],,0))</f>
        <v>FinalAccept</v>
      </c>
      <c r="J397">
        <v>1</v>
      </c>
      <c r="K397">
        <v>0.1084</v>
      </c>
      <c r="L397">
        <v>1.1084000000000001</v>
      </c>
      <c r="M397">
        <v>0.89159999999999995</v>
      </c>
      <c r="N397">
        <v>524</v>
      </c>
      <c r="O397">
        <v>2569</v>
      </c>
      <c r="P397">
        <v>7</v>
      </c>
      <c r="Q397" s="3" t="s">
        <v>1796</v>
      </c>
    </row>
    <row r="398" ht="15" customHeight="1">
      <c r="A398" t="e">
        <f t="shared" ca="1" si="511"/>
        <v>#VALUE!</v>
      </c>
      <c r="B398" t="e">
        <f t="array" ref="B398" ca="1">_xlfn.XLOOKUP(Tabelle5[[#This Row],[ExperimentID]]&amp;Tabelle5[[#This Row],[NegotiationID]]&amp;Tabelle5[[#This Row],[MessageID]],ALL_IN_ONE[ExperimentID]&amp;ALL_IN_ONE[NegotiationID]&amp;ALL_IN_ONE[MessageID],ALL_IN_ONE[Gesamt_ID],,0)</f>
        <v>#VALUE!</v>
      </c>
      <c r="C398">
        <v>1378</v>
      </c>
      <c r="D398" t="s">
        <v>1521</v>
      </c>
      <c r="E398">
        <v>31258</v>
      </c>
      <c r="F398">
        <v>1367</v>
      </c>
      <c r="G398">
        <v>1363</v>
      </c>
      <c r="H398" t="s">
        <v>31</v>
      </c>
      <c r="I398" t="str">
        <f t="array" ref="I398">IFERROR(_xlfn.XLOOKUP(Tabelle5[[#This Row],[NegotiationID]]&amp;"FinalAccept",Tabelle5[NegotiationID]&amp;Tabelle5[ActionType],Tabelle5[ActionType],,0),_xlfn.XLOOKUP(Tabelle5[[#This Row],[NegotiationID]]&amp;"FinalReject",Tabelle5[NegotiationID]&amp;Tabelle5[ActionType],Tabelle5[ActionType],,0))</f>
        <v>FinalAccept</v>
      </c>
      <c r="J398">
        <v>1</v>
      </c>
      <c r="K398">
        <v>1</v>
      </c>
      <c r="L398">
        <v>2</v>
      </c>
      <c r="M398">
        <v>0</v>
      </c>
      <c r="N398">
        <v>524</v>
      </c>
      <c r="O398">
        <v>2569</v>
      </c>
      <c r="P398">
        <v>7</v>
      </c>
      <c r="Q398" s="3" t="s">
        <v>1797</v>
      </c>
    </row>
    <row r="399" ht="15" customHeight="1">
      <c r="A399" t="e">
        <f t="shared" ca="1" si="511"/>
        <v>#VALUE!</v>
      </c>
      <c r="B399" t="e">
        <f t="array" ref="B399" ca="1">_xlfn.XLOOKUP(Tabelle5[[#This Row],[ExperimentID]]&amp;Tabelle5[[#This Row],[NegotiationID]]&amp;Tabelle5[[#This Row],[MessageID]],ALL_IN_ONE[ExperimentID]&amp;ALL_IN_ONE[NegotiationID]&amp;ALL_IN_ONE[MessageID],ALL_IN_ONE[Gesamt_ID],,0)</f>
        <v>#VALUE!</v>
      </c>
      <c r="C399">
        <v>1378</v>
      </c>
      <c r="D399" t="s">
        <v>1521</v>
      </c>
      <c r="E399">
        <v>31531</v>
      </c>
      <c r="F399">
        <v>1363</v>
      </c>
      <c r="G399">
        <v>1367</v>
      </c>
      <c r="H399" t="s">
        <v>31</v>
      </c>
      <c r="I399" t="str">
        <f t="array" ref="I399">IFERROR(_xlfn.XLOOKUP(Tabelle5[[#This Row],[NegotiationID]]&amp;"FinalAccept",Tabelle5[NegotiationID]&amp;Tabelle5[ActionType],Tabelle5[ActionType],,0),_xlfn.XLOOKUP(Tabelle5[[#This Row],[NegotiationID]]&amp;"FinalReject",Tabelle5[NegotiationID]&amp;Tabelle5[ActionType],Tabelle5[ActionType],,0))</f>
        <v>FinalAccept</v>
      </c>
      <c r="J399">
        <v>0.89600000000000002</v>
      </c>
      <c r="K399">
        <v>0.1552</v>
      </c>
      <c r="L399">
        <v>1.0511999999999999</v>
      </c>
      <c r="M399">
        <v>0.74080000000000001</v>
      </c>
      <c r="N399">
        <v>596</v>
      </c>
      <c r="O399">
        <v>2569</v>
      </c>
      <c r="P399">
        <v>7</v>
      </c>
      <c r="Q399" s="3" t="s">
        <v>1798</v>
      </c>
    </row>
    <row r="400" ht="15" customHeight="1">
      <c r="A400" t="e">
        <f t="shared" ca="1" si="511"/>
        <v>#VALUE!</v>
      </c>
      <c r="B400" t="e">
        <f t="array" ref="B400" ca="1">_xlfn.XLOOKUP(Tabelle5[[#This Row],[ExperimentID]]&amp;Tabelle5[[#This Row],[NegotiationID]]&amp;Tabelle5[[#This Row],[MessageID]],ALL_IN_ONE[ExperimentID]&amp;ALL_IN_ONE[NegotiationID]&amp;ALL_IN_ONE[MessageID],ALL_IN_ONE[Gesamt_ID],,0)</f>
        <v>#VALUE!</v>
      </c>
      <c r="C400">
        <v>1378</v>
      </c>
      <c r="D400" t="s">
        <v>1521</v>
      </c>
      <c r="E400">
        <v>32145</v>
      </c>
      <c r="F400">
        <v>1367</v>
      </c>
      <c r="G400">
        <v>1363</v>
      </c>
      <c r="H400" t="s">
        <v>31</v>
      </c>
      <c r="I400" t="str">
        <f t="array" ref="I400">IFERROR(_xlfn.XLOOKUP(Tabelle5[[#This Row],[NegotiationID]]&amp;"FinalAccept",Tabelle5[NegotiationID]&amp;Tabelle5[ActionType],Tabelle5[ActionType],,0),_xlfn.XLOOKUP(Tabelle5[[#This Row],[NegotiationID]]&amp;"FinalReject",Tabelle5[NegotiationID]&amp;Tabelle5[ActionType],Tabelle5[ActionType],,0))</f>
        <v>FinalAccept</v>
      </c>
      <c r="J400">
        <v>1</v>
      </c>
      <c r="K400">
        <v>1</v>
      </c>
      <c r="L400">
        <v>2</v>
      </c>
      <c r="M400">
        <v>0</v>
      </c>
      <c r="N400">
        <v>458</v>
      </c>
      <c r="O400">
        <v>2569</v>
      </c>
      <c r="P400">
        <v>7</v>
      </c>
      <c r="Q400" s="3" t="s">
        <v>1799</v>
      </c>
    </row>
    <row r="401" ht="15" customHeight="1">
      <c r="A401" t="e">
        <f t="shared" ca="1" si="511"/>
        <v>#VALUE!</v>
      </c>
      <c r="B401" t="e">
        <f t="array" ref="B401" ca="1">_xlfn.XLOOKUP(Tabelle5[[#This Row],[ExperimentID]]&amp;Tabelle5[[#This Row],[NegotiationID]]&amp;Tabelle5[[#This Row],[MessageID]],ALL_IN_ONE[ExperimentID]&amp;ALL_IN_ONE[NegotiationID]&amp;ALL_IN_ONE[MessageID],ALL_IN_ONE[Gesamt_ID],,0)</f>
        <v>#VALUE!</v>
      </c>
      <c r="C401">
        <v>1378</v>
      </c>
      <c r="D401" t="s">
        <v>1521</v>
      </c>
      <c r="E401">
        <v>32661</v>
      </c>
      <c r="F401">
        <v>1363</v>
      </c>
      <c r="G401">
        <v>1367</v>
      </c>
      <c r="H401" t="s">
        <v>31</v>
      </c>
      <c r="I401" t="str">
        <f t="array" ref="I401">IFERROR(_xlfn.XLOOKUP(Tabelle5[[#This Row],[NegotiationID]]&amp;"FinalAccept",Tabelle5[NegotiationID]&amp;Tabelle5[ActionType],Tabelle5[ActionType],,0),_xlfn.XLOOKUP(Tabelle5[[#This Row],[NegotiationID]]&amp;"FinalReject",Tabelle5[NegotiationID]&amp;Tabelle5[ActionType],Tabelle5[ActionType],,0))</f>
        <v>FinalAccept</v>
      </c>
      <c r="J401">
        <v>0.67759999999999998</v>
      </c>
      <c r="K401">
        <v>0.37040000000000001</v>
      </c>
      <c r="L401">
        <v>1.048</v>
      </c>
      <c r="M401">
        <v>0.30719999999999997</v>
      </c>
      <c r="N401">
        <v>399</v>
      </c>
      <c r="O401">
        <v>2569</v>
      </c>
      <c r="P401">
        <v>7</v>
      </c>
      <c r="Q401" s="3" t="s">
        <v>1800</v>
      </c>
    </row>
    <row r="402" ht="15" customHeight="1">
      <c r="A402" t="e">
        <f t="shared" ca="1" si="511"/>
        <v>#VALUE!</v>
      </c>
      <c r="B402" t="e">
        <f t="array" ref="B402" ca="1">_xlfn.XLOOKUP(Tabelle5[[#This Row],[ExperimentID]]&amp;Tabelle5[[#This Row],[NegotiationID]]&amp;Tabelle5[[#This Row],[MessageID]],ALL_IN_ONE[ExperimentID]&amp;ALL_IN_ONE[NegotiationID]&amp;ALL_IN_ONE[MessageID],ALL_IN_ONE[Gesamt_ID],,0)</f>
        <v>#VALUE!</v>
      </c>
      <c r="C402">
        <v>1378</v>
      </c>
      <c r="D402" t="s">
        <v>1521</v>
      </c>
      <c r="E402">
        <v>33080</v>
      </c>
      <c r="F402">
        <v>1367</v>
      </c>
      <c r="G402">
        <v>1363</v>
      </c>
      <c r="H402" t="s">
        <v>20</v>
      </c>
      <c r="I402" t="str">
        <f t="array" ref="I402">IFERROR(_xlfn.XLOOKUP(Tabelle5[[#This Row],[NegotiationID]]&amp;"FinalAccept",Tabelle5[NegotiationID]&amp;Tabelle5[ActionType],Tabelle5[ActionType],,0),_xlfn.XLOOKUP(Tabelle5[[#This Row],[NegotiationID]]&amp;"FinalReject",Tabelle5[NegotiationID]&amp;Tabelle5[ActionType],Tabelle5[ActionType],,0))</f>
        <v>FinalAccept</v>
      </c>
      <c r="J402">
        <v>0.37040000000000001</v>
      </c>
      <c r="K402">
        <v>0.67759999999999998</v>
      </c>
      <c r="L402">
        <v>1.048</v>
      </c>
      <c r="M402">
        <v>0.30719999999999997</v>
      </c>
      <c r="N402">
        <v>47</v>
      </c>
      <c r="O402">
        <v>2569</v>
      </c>
      <c r="P402">
        <v>7</v>
      </c>
      <c r="Q402" s="3" t="s">
        <v>1801</v>
      </c>
    </row>
    <row r="403" ht="14.5" hidden="1">
      <c r="A403" t="e">
        <f t="shared" ca="1" si="511"/>
        <v>#VALUE!</v>
      </c>
      <c r="B403" t="e">
        <f t="array" ref="B403" ca="1">_xlfn.XLOOKUP(Tabelle5[[#This Row],[ExperimentID]]&amp;Tabelle5[[#This Row],[NegotiationID]]&amp;Tabelle5[[#This Row],[MessageID]],ALL_IN_ONE[ExperimentID]&amp;ALL_IN_ONE[NegotiationID]&amp;ALL_IN_ONE[MessageID],ALL_IN_ONE[Gesamt_ID],,0)</f>
        <v>#VALUE!</v>
      </c>
      <c r="C403">
        <v>1408</v>
      </c>
      <c r="D403" t="s">
        <v>1521</v>
      </c>
      <c r="E403">
        <v>1409</v>
      </c>
      <c r="H403" t="s">
        <v>6019</v>
      </c>
      <c r="I403" t="str">
        <f t="array" ref="I403">IFERROR(_xlfn.XLOOKUP(Tabelle5[[#This Row],[NegotiationID]]&amp;"FinalAccept",Tabelle5[NegotiationID]&amp;Tabelle5[ActionType],Tabelle5[ActionType],,0),_xlfn.XLOOKUP(Tabelle5[[#This Row],[NegotiationID]]&amp;"FinalReject",Tabelle5[NegotiationID]&amp;Tabelle5[ActionType],Tabelle5[ActionType],,0))</f>
        <v>FinalReject</v>
      </c>
      <c r="M403">
        <v>21</v>
      </c>
      <c r="O403">
        <v>4138</v>
      </c>
      <c r="P403">
        <v>16</v>
      </c>
      <c r="Q403" t="s">
        <v>6337</v>
      </c>
    </row>
    <row r="404" ht="15" customHeight="1">
      <c r="A404" t="e">
        <f t="shared" ca="1" si="511"/>
        <v>#VALUE!</v>
      </c>
      <c r="B404" t="e">
        <f t="array" ref="B404" ca="1">_xlfn.XLOOKUP(Tabelle5[[#This Row],[ExperimentID]]&amp;Tabelle5[[#This Row],[NegotiationID]]&amp;Tabelle5[[#This Row],[MessageID]],ALL_IN_ONE[ExperimentID]&amp;ALL_IN_ONE[NegotiationID]&amp;ALL_IN_ONE[MessageID],ALL_IN_ONE[Gesamt_ID],,0)</f>
        <v>#VALUE!</v>
      </c>
      <c r="C404">
        <v>1408</v>
      </c>
      <c r="D404" t="s">
        <v>1521</v>
      </c>
      <c r="E404">
        <v>30300</v>
      </c>
      <c r="F404">
        <v>1393</v>
      </c>
      <c r="G404">
        <v>1397</v>
      </c>
      <c r="H404" t="s">
        <v>158</v>
      </c>
      <c r="I404" t="str">
        <f t="array" ref="I404">IFERROR(_xlfn.XLOOKUP(Tabelle5[[#This Row],[NegotiationID]]&amp;"FinalAccept",Tabelle5[NegotiationID]&amp;Tabelle5[ActionType],Tabelle5[ActionType],,0),_xlfn.XLOOKUP(Tabelle5[[#This Row],[NegotiationID]]&amp;"FinalReject",Tabelle5[NegotiationID]&amp;Tabelle5[ActionType],Tabelle5[ActionType],,0))</f>
        <v>FinalReject</v>
      </c>
      <c r="J404">
        <v>1</v>
      </c>
      <c r="K404">
        <v>0.1084</v>
      </c>
      <c r="L404">
        <v>1.1084000000000001</v>
      </c>
      <c r="M404">
        <v>0.89159999999999995</v>
      </c>
      <c r="N404">
        <v>234</v>
      </c>
      <c r="O404">
        <v>4138</v>
      </c>
      <c r="P404">
        <v>16</v>
      </c>
      <c r="Q404" s="3" t="s">
        <v>1802</v>
      </c>
    </row>
    <row r="405" ht="15" customHeight="1">
      <c r="A405" t="e">
        <f t="shared" ca="1" si="511"/>
        <v>#VALUE!</v>
      </c>
      <c r="B405" t="e">
        <f t="array" ref="B405" ca="1">_xlfn.XLOOKUP(Tabelle5[[#This Row],[ExperimentID]]&amp;Tabelle5[[#This Row],[NegotiationID]]&amp;Tabelle5[[#This Row],[MessageID]],ALL_IN_ONE[ExperimentID]&amp;ALL_IN_ONE[NegotiationID]&amp;ALL_IN_ONE[MessageID],ALL_IN_ONE[Gesamt_ID],,0)</f>
        <v>#VALUE!</v>
      </c>
      <c r="C405">
        <v>1408</v>
      </c>
      <c r="D405" t="s">
        <v>1521</v>
      </c>
      <c r="E405">
        <v>31430</v>
      </c>
      <c r="F405">
        <v>1397</v>
      </c>
      <c r="G405">
        <v>1393</v>
      </c>
      <c r="H405" t="s">
        <v>31</v>
      </c>
      <c r="I405" t="str">
        <f t="array" ref="I405">IFERROR(_xlfn.XLOOKUP(Tabelle5[[#This Row],[NegotiationID]]&amp;"FinalAccept",Tabelle5[NegotiationID]&amp;Tabelle5[ActionType],Tabelle5[ActionType],,0),_xlfn.XLOOKUP(Tabelle5[[#This Row],[NegotiationID]]&amp;"FinalReject",Tabelle5[NegotiationID]&amp;Tabelle5[ActionType],Tabelle5[ActionType],,0))</f>
        <v>FinalReject</v>
      </c>
      <c r="J405">
        <v>0.86399999999999999</v>
      </c>
      <c r="K405">
        <v>0.27100000000000002</v>
      </c>
      <c r="L405">
        <v>1.135</v>
      </c>
      <c r="M405">
        <v>0.59299999999999997</v>
      </c>
      <c r="N405">
        <v>228</v>
      </c>
      <c r="O405">
        <v>4138</v>
      </c>
      <c r="P405">
        <v>16</v>
      </c>
      <c r="Q405" s="3" t="s">
        <v>1803</v>
      </c>
    </row>
    <row r="406" ht="15" customHeight="1">
      <c r="A406" t="e">
        <f t="shared" ca="1" si="511"/>
        <v>#VALUE!</v>
      </c>
      <c r="B406" t="e">
        <f t="array" ref="B406" ca="1">_xlfn.XLOOKUP(Tabelle5[[#This Row],[ExperimentID]]&amp;Tabelle5[[#This Row],[NegotiationID]]&amp;Tabelle5[[#This Row],[MessageID]],ALL_IN_ONE[ExperimentID]&amp;ALL_IN_ONE[NegotiationID]&amp;ALL_IN_ONE[MessageID],ALL_IN_ONE[Gesamt_ID],,0)</f>
        <v>#VALUE!</v>
      </c>
      <c r="C406">
        <v>1408</v>
      </c>
      <c r="D406" t="s">
        <v>1521</v>
      </c>
      <c r="E406">
        <v>32293</v>
      </c>
      <c r="F406">
        <v>1393</v>
      </c>
      <c r="G406">
        <v>1397</v>
      </c>
      <c r="H406" t="s">
        <v>31</v>
      </c>
      <c r="I406" t="str">
        <f t="array" ref="I406">IFERROR(_xlfn.XLOOKUP(Tabelle5[[#This Row],[NegotiationID]]&amp;"FinalAccept",Tabelle5[NegotiationID]&amp;Tabelle5[ActionType],Tabelle5[ActionType],,0),_xlfn.XLOOKUP(Tabelle5[[#This Row],[NegotiationID]]&amp;"FinalReject",Tabelle5[NegotiationID]&amp;Tabelle5[ActionType],Tabelle5[ActionType],,0))</f>
        <v>FinalReject</v>
      </c>
      <c r="J406">
        <v>0.92800000000000005</v>
      </c>
      <c r="K406">
        <v>0.13439999999999999</v>
      </c>
      <c r="L406">
        <v>1.0624</v>
      </c>
      <c r="M406">
        <v>0.79359999999999997</v>
      </c>
      <c r="N406">
        <v>336</v>
      </c>
      <c r="O406">
        <v>4138</v>
      </c>
      <c r="P406">
        <v>16</v>
      </c>
      <c r="Q406" s="3" t="s">
        <v>1804</v>
      </c>
    </row>
    <row r="407" ht="15" customHeight="1">
      <c r="A407" t="e">
        <f t="shared" ca="1" si="511"/>
        <v>#VALUE!</v>
      </c>
      <c r="B407" t="e">
        <f t="array" ref="B407" ca="1">_xlfn.XLOOKUP(Tabelle5[[#This Row],[ExperimentID]]&amp;Tabelle5[[#This Row],[NegotiationID]]&amp;Tabelle5[[#This Row],[MessageID]],ALL_IN_ONE[ExperimentID]&amp;ALL_IN_ONE[NegotiationID]&amp;ALL_IN_ONE[MessageID],ALL_IN_ONE[Gesamt_ID],,0)</f>
        <v>#VALUE!</v>
      </c>
      <c r="C407">
        <v>1408</v>
      </c>
      <c r="D407" t="s">
        <v>1521</v>
      </c>
      <c r="E407">
        <v>32997</v>
      </c>
      <c r="F407">
        <v>1397</v>
      </c>
      <c r="G407">
        <v>1393</v>
      </c>
      <c r="H407" t="s">
        <v>31</v>
      </c>
      <c r="I407" t="str">
        <f t="array" ref="I407">IFERROR(_xlfn.XLOOKUP(Tabelle5[[#This Row],[NegotiationID]]&amp;"FinalAccept",Tabelle5[NegotiationID]&amp;Tabelle5[ActionType],Tabelle5[ActionType],,0),_xlfn.XLOOKUP(Tabelle5[[#This Row],[NegotiationID]]&amp;"FinalReject",Tabelle5[NegotiationID]&amp;Tabelle5[ActionType],Tabelle5[ActionType],,0))</f>
        <v>FinalReject</v>
      </c>
      <c r="J407">
        <v>0.73260000000000003</v>
      </c>
      <c r="K407">
        <v>0.307</v>
      </c>
      <c r="L407">
        <v>1.0396000000000001</v>
      </c>
      <c r="M407">
        <v>0.42559999999999998</v>
      </c>
      <c r="N407">
        <v>230</v>
      </c>
      <c r="O407">
        <v>4138</v>
      </c>
      <c r="P407">
        <v>16</v>
      </c>
      <c r="Q407" s="3" t="s">
        <v>1805</v>
      </c>
    </row>
    <row r="408" ht="15" customHeight="1">
      <c r="A408" t="e">
        <f t="shared" ca="1" si="511"/>
        <v>#VALUE!</v>
      </c>
      <c r="B408" t="e">
        <f t="array" ref="B408" ca="1">_xlfn.XLOOKUP(Tabelle5[[#This Row],[ExperimentID]]&amp;Tabelle5[[#This Row],[NegotiationID]]&amp;Tabelle5[[#This Row],[MessageID]],ALL_IN_ONE[ExperimentID]&amp;ALL_IN_ONE[NegotiationID]&amp;ALL_IN_ONE[MessageID],ALL_IN_ONE[Gesamt_ID],,0)</f>
        <v>#VALUE!</v>
      </c>
      <c r="C408">
        <v>1408</v>
      </c>
      <c r="D408" t="s">
        <v>1521</v>
      </c>
      <c r="E408">
        <v>33643</v>
      </c>
      <c r="F408">
        <v>1393</v>
      </c>
      <c r="G408">
        <v>1397</v>
      </c>
      <c r="H408" t="s">
        <v>31</v>
      </c>
      <c r="I408" t="str">
        <f t="array" ref="I408">IFERROR(_xlfn.XLOOKUP(Tabelle5[[#This Row],[NegotiationID]]&amp;"FinalAccept",Tabelle5[NegotiationID]&amp;Tabelle5[ActionType],Tabelle5[ActionType],,0),_xlfn.XLOOKUP(Tabelle5[[#This Row],[NegotiationID]]&amp;"FinalReject",Tabelle5[NegotiationID]&amp;Tabelle5[ActionType],Tabelle5[ActionType],,0))</f>
        <v>FinalReject</v>
      </c>
      <c r="J408">
        <v>0.78400000000000003</v>
      </c>
      <c r="K408">
        <v>0.183</v>
      </c>
      <c r="L408">
        <v>0.96699999999999997</v>
      </c>
      <c r="M408">
        <v>0.60099999999999998</v>
      </c>
      <c r="N408">
        <v>279</v>
      </c>
      <c r="O408">
        <v>4138</v>
      </c>
      <c r="P408">
        <v>16</v>
      </c>
      <c r="Q408" s="3" t="s">
        <v>1806</v>
      </c>
    </row>
    <row r="409" ht="116" hidden="1">
      <c r="A409" t="e">
        <f t="shared" ca="1" si="511"/>
        <v>#VALUE!</v>
      </c>
      <c r="B409" t="e">
        <f t="array" ref="B409" ca="1">_xlfn.XLOOKUP(Tabelle5[[#This Row],[ExperimentID]]&amp;Tabelle5[[#This Row],[NegotiationID]]&amp;Tabelle5[[#This Row],[MessageID]],ALL_IN_ONE[ExperimentID]&amp;ALL_IN_ONE[NegotiationID]&amp;ALL_IN_ONE[MessageID],ALL_IN_ONE[Gesamt_ID],,0)</f>
        <v>#VALUE!</v>
      </c>
      <c r="C409">
        <v>1408</v>
      </c>
      <c r="D409" t="s">
        <v>1521</v>
      </c>
      <c r="E409">
        <v>33673</v>
      </c>
      <c r="F409">
        <v>1397</v>
      </c>
      <c r="G409">
        <v>1393</v>
      </c>
      <c r="H409" t="s">
        <v>22</v>
      </c>
      <c r="I409" t="str">
        <f t="array" ref="I409">IFERROR(_xlfn.XLOOKUP(Tabelle5[[#This Row],[NegotiationID]]&amp;"FinalAccept",Tabelle5[NegotiationID]&amp;Tabelle5[ActionType],Tabelle5[ActionType],,0),_xlfn.XLOOKUP(Tabelle5[[#This Row],[NegotiationID]]&amp;"FinalReject",Tabelle5[NegotiationID]&amp;Tabelle5[ActionType],Tabelle5[ActionType],,0))</f>
        <v>FinalReject</v>
      </c>
      <c r="N409">
        <v>132</v>
      </c>
      <c r="O409">
        <v>4138</v>
      </c>
      <c r="P409">
        <v>16</v>
      </c>
      <c r="Q409" s="3" t="s">
        <v>6416</v>
      </c>
    </row>
    <row r="410" ht="290" hidden="1">
      <c r="A410" t="e">
        <f t="shared" ca="1" si="511"/>
        <v>#VALUE!</v>
      </c>
      <c r="B410" t="e">
        <f t="array" ref="B410" ca="1">_xlfn.XLOOKUP(Tabelle5[[#This Row],[ExperimentID]]&amp;Tabelle5[[#This Row],[NegotiationID]]&amp;Tabelle5[[#This Row],[MessageID]],ALL_IN_ONE[ExperimentID]&amp;ALL_IN_ONE[NegotiationID]&amp;ALL_IN_ONE[MessageID],ALL_IN_ONE[Gesamt_ID],,0)</f>
        <v>#VALUE!</v>
      </c>
      <c r="C410">
        <v>1408</v>
      </c>
      <c r="D410" t="s">
        <v>1521</v>
      </c>
      <c r="E410">
        <v>33707</v>
      </c>
      <c r="F410">
        <v>1393</v>
      </c>
      <c r="G410">
        <v>1397</v>
      </c>
      <c r="H410" t="s">
        <v>24</v>
      </c>
      <c r="I410" t="str">
        <f t="array" ref="I410">IFERROR(_xlfn.XLOOKUP(Tabelle5[[#This Row],[NegotiationID]]&amp;"FinalAccept",Tabelle5[NegotiationID]&amp;Tabelle5[ActionType],Tabelle5[ActionType],,0),_xlfn.XLOOKUP(Tabelle5[[#This Row],[NegotiationID]]&amp;"FinalReject",Tabelle5[NegotiationID]&amp;Tabelle5[ActionType],Tabelle5[ActionType],,0))</f>
        <v>FinalReject</v>
      </c>
      <c r="N410">
        <v>291</v>
      </c>
      <c r="O410">
        <v>4138</v>
      </c>
      <c r="P410">
        <v>16</v>
      </c>
      <c r="Q410" s="3" t="s">
        <v>6417</v>
      </c>
    </row>
    <row r="411" ht="15" customHeight="1">
      <c r="A411" t="e">
        <f t="shared" ca="1" si="511"/>
        <v>#VALUE!</v>
      </c>
      <c r="B411" t="e">
        <f t="array" ref="B411" ca="1">_xlfn.XLOOKUP(Tabelle5[[#This Row],[ExperimentID]]&amp;Tabelle5[[#This Row],[NegotiationID]]&amp;Tabelle5[[#This Row],[MessageID]],ALL_IN_ONE[ExperimentID]&amp;ALL_IN_ONE[NegotiationID]&amp;ALL_IN_ONE[MessageID],ALL_IN_ONE[Gesamt_ID],,0)</f>
        <v>#VALUE!</v>
      </c>
      <c r="C411">
        <v>1408</v>
      </c>
      <c r="D411" t="s">
        <v>1521</v>
      </c>
      <c r="E411">
        <v>33775</v>
      </c>
      <c r="F411">
        <v>1397</v>
      </c>
      <c r="G411">
        <v>1393</v>
      </c>
      <c r="H411" t="s">
        <v>31</v>
      </c>
      <c r="I411" t="str">
        <f t="array" ref="I411">IFERROR(_xlfn.XLOOKUP(Tabelle5[[#This Row],[NegotiationID]]&amp;"FinalAccept",Tabelle5[NegotiationID]&amp;Tabelle5[ActionType],Tabelle5[ActionType],,0),_xlfn.XLOOKUP(Tabelle5[[#This Row],[NegotiationID]]&amp;"FinalReject",Tabelle5[NegotiationID]&amp;Tabelle5[ActionType],Tabelle5[ActionType],,0))</f>
        <v>FinalReject</v>
      </c>
      <c r="J411">
        <v>0.6704</v>
      </c>
      <c r="K411">
        <v>0.45319999999999999</v>
      </c>
      <c r="L411">
        <v>1.1235999999999999</v>
      </c>
      <c r="M411">
        <v>0.2172</v>
      </c>
      <c r="N411">
        <v>222</v>
      </c>
      <c r="O411">
        <v>4138</v>
      </c>
      <c r="P411">
        <v>16</v>
      </c>
      <c r="Q411" s="3" t="s">
        <v>1807</v>
      </c>
    </row>
    <row r="412" ht="15" customHeight="1">
      <c r="A412" t="e">
        <f t="shared" ca="1" si="511"/>
        <v>#VALUE!</v>
      </c>
      <c r="B412" t="e">
        <f t="array" ref="B412" ca="1">_xlfn.XLOOKUP(Tabelle5[[#This Row],[ExperimentID]]&amp;Tabelle5[[#This Row],[NegotiationID]]&amp;Tabelle5[[#This Row],[MessageID]],ALL_IN_ONE[ExperimentID]&amp;ALL_IN_ONE[NegotiationID]&amp;ALL_IN_ONE[MessageID],ALL_IN_ONE[Gesamt_ID],,0)</f>
        <v>#VALUE!</v>
      </c>
      <c r="C412">
        <v>1408</v>
      </c>
      <c r="D412" t="s">
        <v>1521</v>
      </c>
      <c r="E412">
        <v>34056</v>
      </c>
      <c r="F412">
        <v>1393</v>
      </c>
      <c r="G412">
        <v>1397</v>
      </c>
      <c r="H412" t="s">
        <v>31</v>
      </c>
      <c r="I412" t="str">
        <f t="array" ref="I412">IFERROR(_xlfn.XLOOKUP(Tabelle5[[#This Row],[NegotiationID]]&amp;"FinalAccept",Tabelle5[NegotiationID]&amp;Tabelle5[ActionType],Tabelle5[ActionType],,0),_xlfn.XLOOKUP(Tabelle5[[#This Row],[NegotiationID]]&amp;"FinalReject",Tabelle5[NegotiationID]&amp;Tabelle5[ActionType],Tabelle5[ActionType],,0))</f>
        <v>FinalReject</v>
      </c>
      <c r="J412">
        <v>0.68799999999999994</v>
      </c>
      <c r="K412">
        <v>0.223</v>
      </c>
      <c r="L412">
        <v>0.91100000000000003</v>
      </c>
      <c r="M412">
        <v>0.46500000000000002</v>
      </c>
      <c r="N412">
        <v>509</v>
      </c>
      <c r="O412">
        <v>4138</v>
      </c>
      <c r="P412">
        <v>16</v>
      </c>
      <c r="Q412" s="3" t="s">
        <v>1808</v>
      </c>
    </row>
    <row r="413" ht="15" customHeight="1">
      <c r="A413" t="e">
        <f t="shared" ca="1" si="511"/>
        <v>#VALUE!</v>
      </c>
      <c r="B413" t="e">
        <f t="array" ref="B413" ca="1">_xlfn.XLOOKUP(Tabelle5[[#This Row],[ExperimentID]]&amp;Tabelle5[[#This Row],[NegotiationID]]&amp;Tabelle5[[#This Row],[MessageID]],ALL_IN_ONE[ExperimentID]&amp;ALL_IN_ONE[NegotiationID]&amp;ALL_IN_ONE[MessageID],ALL_IN_ONE[Gesamt_ID],,0)</f>
        <v>#VALUE!</v>
      </c>
      <c r="C413">
        <v>1408</v>
      </c>
      <c r="D413" t="s">
        <v>1521</v>
      </c>
      <c r="E413">
        <v>34142</v>
      </c>
      <c r="F413">
        <v>1397</v>
      </c>
      <c r="G413">
        <v>1393</v>
      </c>
      <c r="H413" t="s">
        <v>31</v>
      </c>
      <c r="I413" t="str">
        <f t="array" ref="I413">IFERROR(_xlfn.XLOOKUP(Tabelle5[[#This Row],[NegotiationID]]&amp;"FinalAccept",Tabelle5[NegotiationID]&amp;Tabelle5[ActionType],Tabelle5[ActionType],,0),_xlfn.XLOOKUP(Tabelle5[[#This Row],[NegotiationID]]&amp;"FinalReject",Tabelle5[NegotiationID]&amp;Tabelle5[ActionType],Tabelle5[ActionType],,0))</f>
        <v>FinalReject</v>
      </c>
      <c r="J413">
        <v>0.87039999999999995</v>
      </c>
      <c r="K413">
        <v>0.25319999999999998</v>
      </c>
      <c r="L413">
        <v>1.1235999999999999</v>
      </c>
      <c r="M413">
        <v>0.61719999999999997</v>
      </c>
      <c r="N413">
        <v>317</v>
      </c>
      <c r="O413">
        <v>4138</v>
      </c>
      <c r="P413">
        <v>16</v>
      </c>
      <c r="Q413" s="3" t="s">
        <v>1809</v>
      </c>
    </row>
    <row r="414" ht="15" customHeight="1">
      <c r="A414" t="e">
        <f t="shared" ca="1" si="511"/>
        <v>#VALUE!</v>
      </c>
      <c r="B414" t="e">
        <f t="array" ref="B414" ca="1">_xlfn.XLOOKUP(Tabelle5[[#This Row],[ExperimentID]]&amp;Tabelle5[[#This Row],[NegotiationID]]&amp;Tabelle5[[#This Row],[MessageID]],ALL_IN_ONE[ExperimentID]&amp;ALL_IN_ONE[NegotiationID]&amp;ALL_IN_ONE[MessageID],ALL_IN_ONE[Gesamt_ID],,0)</f>
        <v>#VALUE!</v>
      </c>
      <c r="C414">
        <v>1408</v>
      </c>
      <c r="D414" t="s">
        <v>1521</v>
      </c>
      <c r="E414">
        <v>34569</v>
      </c>
      <c r="F414">
        <v>1393</v>
      </c>
      <c r="G414">
        <v>1397</v>
      </c>
      <c r="H414" t="s">
        <v>31</v>
      </c>
      <c r="I414" t="str">
        <f t="array" ref="I414">IFERROR(_xlfn.XLOOKUP(Tabelle5[[#This Row],[NegotiationID]]&amp;"FinalAccept",Tabelle5[NegotiationID]&amp;Tabelle5[ActionType],Tabelle5[ActionType],,0),_xlfn.XLOOKUP(Tabelle5[[#This Row],[NegotiationID]]&amp;"FinalReject",Tabelle5[NegotiationID]&amp;Tabelle5[ActionType],Tabelle5[ActionType],,0))</f>
        <v>FinalReject</v>
      </c>
      <c r="J414">
        <v>0.65200000000000002</v>
      </c>
      <c r="K414">
        <v>0.35439999999999999</v>
      </c>
      <c r="L414">
        <v>1.0064</v>
      </c>
      <c r="M414">
        <v>0.29759999999999998</v>
      </c>
      <c r="N414">
        <v>502</v>
      </c>
      <c r="O414">
        <v>4138</v>
      </c>
      <c r="P414">
        <v>16</v>
      </c>
      <c r="Q414" s="3" t="s">
        <v>1810</v>
      </c>
    </row>
    <row r="415" ht="15" customHeight="1">
      <c r="A415" t="e">
        <f t="shared" ca="1" si="511"/>
        <v>#VALUE!</v>
      </c>
      <c r="B415" t="e">
        <f t="array" ref="B415" ca="1">_xlfn.XLOOKUP(Tabelle5[[#This Row],[ExperimentID]]&amp;Tabelle5[[#This Row],[NegotiationID]]&amp;Tabelle5[[#This Row],[MessageID]],ALL_IN_ONE[ExperimentID]&amp;ALL_IN_ONE[NegotiationID]&amp;ALL_IN_ONE[MessageID],ALL_IN_ONE[Gesamt_ID],,0)</f>
        <v>#VALUE!</v>
      </c>
      <c r="C415">
        <v>1408</v>
      </c>
      <c r="D415" t="s">
        <v>1521</v>
      </c>
      <c r="E415">
        <v>34689</v>
      </c>
      <c r="F415">
        <v>1397</v>
      </c>
      <c r="G415">
        <v>1393</v>
      </c>
      <c r="H415" t="s">
        <v>31</v>
      </c>
      <c r="I415" t="str">
        <f t="array" ref="I415">IFERROR(_xlfn.XLOOKUP(Tabelle5[[#This Row],[NegotiationID]]&amp;"FinalAccept",Tabelle5[NegotiationID]&amp;Tabelle5[ActionType],Tabelle5[ActionType],,0),_xlfn.XLOOKUP(Tabelle5[[#This Row],[NegotiationID]]&amp;"FinalReject",Tabelle5[NegotiationID]&amp;Tabelle5[ActionType],Tabelle5[ActionType],,0))</f>
        <v>FinalReject</v>
      </c>
      <c r="J415">
        <v>0.59040000000000004</v>
      </c>
      <c r="K415">
        <v>0.52839999999999998</v>
      </c>
      <c r="L415">
        <v>1.1188</v>
      </c>
      <c r="M415">
        <v>0.062</v>
      </c>
      <c r="N415">
        <v>474</v>
      </c>
      <c r="O415">
        <v>4138</v>
      </c>
      <c r="P415">
        <v>16</v>
      </c>
      <c r="Q415" s="3" t="s">
        <v>1811</v>
      </c>
    </row>
    <row r="416" ht="101.5" hidden="1">
      <c r="A416" t="e">
        <f t="shared" ca="1" si="511"/>
        <v>#VALUE!</v>
      </c>
      <c r="B416" t="e">
        <f t="array" ref="B416" ca="1">_xlfn.XLOOKUP(Tabelle5[[#This Row],[ExperimentID]]&amp;Tabelle5[[#This Row],[NegotiationID]]&amp;Tabelle5[[#This Row],[MessageID]],ALL_IN_ONE[ExperimentID]&amp;ALL_IN_ONE[NegotiationID]&amp;ALL_IN_ONE[MessageID],ALL_IN_ONE[Gesamt_ID],,0)</f>
        <v>#VALUE!</v>
      </c>
      <c r="C416">
        <v>1408</v>
      </c>
      <c r="D416" t="s">
        <v>1521</v>
      </c>
      <c r="E416">
        <v>34715</v>
      </c>
      <c r="F416">
        <v>1393</v>
      </c>
      <c r="G416">
        <v>1397</v>
      </c>
      <c r="H416" t="s">
        <v>22</v>
      </c>
      <c r="I416" t="str">
        <f t="array" ref="I416">IFERROR(_xlfn.XLOOKUP(Tabelle5[[#This Row],[NegotiationID]]&amp;"FinalAccept",Tabelle5[NegotiationID]&amp;Tabelle5[ActionType],Tabelle5[ActionType],,0),_xlfn.XLOOKUP(Tabelle5[[#This Row],[NegotiationID]]&amp;"FinalReject",Tabelle5[NegotiationID]&amp;Tabelle5[ActionType],Tabelle5[ActionType],,0))</f>
        <v>FinalReject</v>
      </c>
      <c r="N416">
        <v>54</v>
      </c>
      <c r="O416">
        <v>4138</v>
      </c>
      <c r="P416">
        <v>16</v>
      </c>
      <c r="Q416" s="3" t="s">
        <v>6418</v>
      </c>
    </row>
    <row r="417" ht="43.5" hidden="1">
      <c r="A417" t="e">
        <f t="shared" ca="1" si="511"/>
        <v>#VALUE!</v>
      </c>
      <c r="B417" t="e">
        <f t="array" ref="B417" ca="1">_xlfn.XLOOKUP(Tabelle5[[#This Row],[ExperimentID]]&amp;Tabelle5[[#This Row],[NegotiationID]]&amp;Tabelle5[[#This Row],[MessageID]],ALL_IN_ONE[ExperimentID]&amp;ALL_IN_ONE[NegotiationID]&amp;ALL_IN_ONE[MessageID],ALL_IN_ONE[Gesamt_ID],,0)</f>
        <v>#VALUE!</v>
      </c>
      <c r="C417">
        <v>1408</v>
      </c>
      <c r="D417" t="s">
        <v>1521</v>
      </c>
      <c r="E417">
        <v>34716</v>
      </c>
      <c r="F417">
        <v>1397</v>
      </c>
      <c r="G417">
        <v>1393</v>
      </c>
      <c r="H417" t="s">
        <v>24</v>
      </c>
      <c r="I417" t="str">
        <f t="array" ref="I417">IFERROR(_xlfn.XLOOKUP(Tabelle5[[#This Row],[NegotiationID]]&amp;"FinalAccept",Tabelle5[NegotiationID]&amp;Tabelle5[ActionType],Tabelle5[ActionType],,0),_xlfn.XLOOKUP(Tabelle5[[#This Row],[NegotiationID]]&amp;"FinalReject",Tabelle5[NegotiationID]&amp;Tabelle5[ActionType],Tabelle5[ActionType],,0))</f>
        <v>FinalReject</v>
      </c>
      <c r="N417">
        <v>19</v>
      </c>
      <c r="O417">
        <v>4138</v>
      </c>
      <c r="P417">
        <v>16</v>
      </c>
      <c r="Q417" s="3" t="s">
        <v>6419</v>
      </c>
    </row>
    <row r="418" ht="15" customHeight="1">
      <c r="A418" t="e">
        <f t="shared" ca="1" si="511"/>
        <v>#VALUE!</v>
      </c>
      <c r="B418" t="e">
        <f t="array" ref="B418" ca="1">_xlfn.XLOOKUP(Tabelle5[[#This Row],[ExperimentID]]&amp;Tabelle5[[#This Row],[NegotiationID]]&amp;Tabelle5[[#This Row],[MessageID]],ALL_IN_ONE[ExperimentID]&amp;ALL_IN_ONE[NegotiationID]&amp;ALL_IN_ONE[MessageID],ALL_IN_ONE[Gesamt_ID],,0)</f>
        <v>#VALUE!</v>
      </c>
      <c r="C418">
        <v>1408</v>
      </c>
      <c r="D418" t="s">
        <v>1521</v>
      </c>
      <c r="E418">
        <v>34729</v>
      </c>
      <c r="F418">
        <v>1393</v>
      </c>
      <c r="G418">
        <v>1397</v>
      </c>
      <c r="H418" t="s">
        <v>40</v>
      </c>
      <c r="I418" t="str">
        <f t="array" ref="I418">IFERROR(_xlfn.XLOOKUP(Tabelle5[[#This Row],[NegotiationID]]&amp;"FinalAccept",Tabelle5[NegotiationID]&amp;Tabelle5[ActionType],Tabelle5[ActionType],,0),_xlfn.XLOOKUP(Tabelle5[[#This Row],[NegotiationID]]&amp;"FinalReject",Tabelle5[NegotiationID]&amp;Tabelle5[ActionType],Tabelle5[ActionType],,0))</f>
        <v>FinalReject</v>
      </c>
      <c r="J418">
        <v>0.52839999999999998</v>
      </c>
      <c r="K418">
        <v>0.59040000000000004</v>
      </c>
      <c r="L418">
        <v>1.1188</v>
      </c>
      <c r="M418">
        <v>0.062</v>
      </c>
      <c r="N418">
        <v>290</v>
      </c>
      <c r="O418">
        <v>4138</v>
      </c>
      <c r="P418">
        <v>16</v>
      </c>
      <c r="Q418" s="3" t="s">
        <v>1812</v>
      </c>
    </row>
    <row r="419" ht="14.5" hidden="1">
      <c r="A419" t="e">
        <f t="shared" ca="1" si="511"/>
        <v>#VALUE!</v>
      </c>
      <c r="B419" t="e">
        <f t="array" ref="B419" ca="1">_xlfn.XLOOKUP(Tabelle5[[#This Row],[ExperimentID]]&amp;Tabelle5[[#This Row],[NegotiationID]]&amp;Tabelle5[[#This Row],[MessageID]],ALL_IN_ONE[ExperimentID]&amp;ALL_IN_ONE[NegotiationID]&amp;ALL_IN_ONE[MessageID],ALL_IN_ONE[Gesamt_ID],,0)</f>
        <v>#VALUE!</v>
      </c>
      <c r="C419">
        <v>1438</v>
      </c>
      <c r="D419" t="s">
        <v>1521</v>
      </c>
      <c r="E419">
        <v>1439</v>
      </c>
      <c r="H419" t="s">
        <v>6019</v>
      </c>
      <c r="I419" t="str">
        <f t="array" ref="I419">IFERROR(_xlfn.XLOOKUP(Tabelle5[[#This Row],[NegotiationID]]&amp;"FinalAccept",Tabelle5[NegotiationID]&amp;Tabelle5[ActionType],Tabelle5[ActionType],,0),_xlfn.XLOOKUP(Tabelle5[[#This Row],[NegotiationID]]&amp;"FinalReject",Tabelle5[NegotiationID]&amp;Tabelle5[ActionType],Tabelle5[ActionType],,0))</f>
        <v>FinalAccept</v>
      </c>
      <c r="M419">
        <v>21</v>
      </c>
      <c r="O419">
        <v>4975</v>
      </c>
      <c r="P419">
        <v>16</v>
      </c>
      <c r="Q419" t="s">
        <v>6337</v>
      </c>
    </row>
    <row r="420" ht="145" hidden="1">
      <c r="A420" t="e">
        <f t="shared" ca="1" si="511"/>
        <v>#VALUE!</v>
      </c>
      <c r="B420" t="e">
        <f t="array" ref="B420" ca="1">_xlfn.XLOOKUP(Tabelle5[[#This Row],[ExperimentID]]&amp;Tabelle5[[#This Row],[NegotiationID]]&amp;Tabelle5[[#This Row],[MessageID]],ALL_IN_ONE[ExperimentID]&amp;ALL_IN_ONE[NegotiationID]&amp;ALL_IN_ONE[MessageID],ALL_IN_ONE[Gesamt_ID],,0)</f>
        <v>#VALUE!</v>
      </c>
      <c r="C420">
        <v>1438</v>
      </c>
      <c r="D420" t="s">
        <v>1521</v>
      </c>
      <c r="E420">
        <v>29969</v>
      </c>
      <c r="F420">
        <v>1423</v>
      </c>
      <c r="G420">
        <v>1427</v>
      </c>
      <c r="H420" t="s">
        <v>22</v>
      </c>
      <c r="I420" t="str">
        <f t="array" ref="I420">IFERROR(_xlfn.XLOOKUP(Tabelle5[[#This Row],[NegotiationID]]&amp;"FinalAccept",Tabelle5[NegotiationID]&amp;Tabelle5[ActionType],Tabelle5[ActionType],,0),_xlfn.XLOOKUP(Tabelle5[[#This Row],[NegotiationID]]&amp;"FinalReject",Tabelle5[NegotiationID]&amp;Tabelle5[ActionType],Tabelle5[ActionType],,0))</f>
        <v>FinalAccept</v>
      </c>
      <c r="N420">
        <v>220</v>
      </c>
      <c r="O420">
        <v>4975</v>
      </c>
      <c r="P420">
        <v>16</v>
      </c>
      <c r="Q420" s="3" t="s">
        <v>6420</v>
      </c>
    </row>
    <row r="421" ht="174" hidden="1">
      <c r="A421" t="e">
        <f t="shared" ca="1" si="511"/>
        <v>#VALUE!</v>
      </c>
      <c r="B421" t="e">
        <f t="array" ref="B421" ca="1">_xlfn.XLOOKUP(Tabelle5[[#This Row],[ExperimentID]]&amp;Tabelle5[[#This Row],[NegotiationID]]&amp;Tabelle5[[#This Row],[MessageID]],ALL_IN_ONE[ExperimentID]&amp;ALL_IN_ONE[NegotiationID]&amp;ALL_IN_ONE[MessageID],ALL_IN_ONE[Gesamt_ID],,0)</f>
        <v>#VALUE!</v>
      </c>
      <c r="C421">
        <v>1438</v>
      </c>
      <c r="D421" t="s">
        <v>1521</v>
      </c>
      <c r="E421">
        <v>31795</v>
      </c>
      <c r="F421">
        <v>1427</v>
      </c>
      <c r="G421">
        <v>1423</v>
      </c>
      <c r="H421" t="s">
        <v>24</v>
      </c>
      <c r="I421" t="str">
        <f t="array" ref="I421">IFERROR(_xlfn.XLOOKUP(Tabelle5[[#This Row],[NegotiationID]]&amp;"FinalAccept",Tabelle5[NegotiationID]&amp;Tabelle5[ActionType],Tabelle5[ActionType],,0),_xlfn.XLOOKUP(Tabelle5[[#This Row],[NegotiationID]]&amp;"FinalReject",Tabelle5[NegotiationID]&amp;Tabelle5[ActionType],Tabelle5[ActionType],,0))</f>
        <v>FinalAccept</v>
      </c>
      <c r="N421">
        <v>317</v>
      </c>
      <c r="O421">
        <v>4975</v>
      </c>
      <c r="P421">
        <v>16</v>
      </c>
      <c r="Q421" s="3" t="s">
        <v>6421</v>
      </c>
    </row>
    <row r="422" ht="304.5" hidden="1">
      <c r="A422" t="e">
        <f t="shared" ca="1" si="511"/>
        <v>#VALUE!</v>
      </c>
      <c r="B422" t="e">
        <f t="array" ref="B422" ca="1">_xlfn.XLOOKUP(Tabelle5[[#This Row],[ExperimentID]]&amp;Tabelle5[[#This Row],[NegotiationID]]&amp;Tabelle5[[#This Row],[MessageID]],ALL_IN_ONE[ExperimentID]&amp;ALL_IN_ONE[NegotiationID]&amp;ALL_IN_ONE[MessageID],ALL_IN_ONE[Gesamt_ID],,0)</f>
        <v>#VALUE!</v>
      </c>
      <c r="C422">
        <v>1438</v>
      </c>
      <c r="D422" t="s">
        <v>1521</v>
      </c>
      <c r="E422">
        <v>33008</v>
      </c>
      <c r="F422">
        <v>1423</v>
      </c>
      <c r="G422">
        <v>1427</v>
      </c>
      <c r="H422" t="s">
        <v>22</v>
      </c>
      <c r="I422" t="str">
        <f t="array" ref="I422">IFERROR(_xlfn.XLOOKUP(Tabelle5[[#This Row],[NegotiationID]]&amp;"FinalAccept",Tabelle5[NegotiationID]&amp;Tabelle5[ActionType],Tabelle5[ActionType],,0),_xlfn.XLOOKUP(Tabelle5[[#This Row],[NegotiationID]]&amp;"FinalReject",Tabelle5[NegotiationID]&amp;Tabelle5[ActionType],Tabelle5[ActionType],,0))</f>
        <v>FinalAccept</v>
      </c>
      <c r="N422">
        <v>582</v>
      </c>
      <c r="O422">
        <v>4975</v>
      </c>
      <c r="P422">
        <v>16</v>
      </c>
      <c r="Q422" s="3" t="s">
        <v>6422</v>
      </c>
    </row>
    <row r="423" ht="261" hidden="1">
      <c r="A423" t="e">
        <f t="shared" ca="1" si="511"/>
        <v>#VALUE!</v>
      </c>
      <c r="B423" t="e">
        <f t="array" ref="B423" ca="1">_xlfn.XLOOKUP(Tabelle5[[#This Row],[ExperimentID]]&amp;Tabelle5[[#This Row],[NegotiationID]]&amp;Tabelle5[[#This Row],[MessageID]],ALL_IN_ONE[ExperimentID]&amp;ALL_IN_ONE[NegotiationID]&amp;ALL_IN_ONE[MessageID],ALL_IN_ONE[Gesamt_ID],,0)</f>
        <v>#VALUE!</v>
      </c>
      <c r="C423">
        <v>1438</v>
      </c>
      <c r="D423" t="s">
        <v>1521</v>
      </c>
      <c r="E423">
        <v>33708</v>
      </c>
      <c r="F423">
        <v>1427</v>
      </c>
      <c r="G423">
        <v>1423</v>
      </c>
      <c r="H423" t="s">
        <v>24</v>
      </c>
      <c r="I423" t="str">
        <f t="array" ref="I423">IFERROR(_xlfn.XLOOKUP(Tabelle5[[#This Row],[NegotiationID]]&amp;"FinalAccept",Tabelle5[NegotiationID]&amp;Tabelle5[ActionType],Tabelle5[ActionType],,0),_xlfn.XLOOKUP(Tabelle5[[#This Row],[NegotiationID]]&amp;"FinalReject",Tabelle5[NegotiationID]&amp;Tabelle5[ActionType],Tabelle5[ActionType],,0))</f>
        <v>FinalAccept</v>
      </c>
      <c r="N423">
        <v>647</v>
      </c>
      <c r="O423">
        <v>4975</v>
      </c>
      <c r="P423">
        <v>16</v>
      </c>
      <c r="Q423" s="3" t="s">
        <v>6423</v>
      </c>
    </row>
    <row r="424" ht="15" customHeight="1">
      <c r="A424" t="e">
        <f t="shared" ca="1" si="511"/>
        <v>#VALUE!</v>
      </c>
      <c r="B424" t="e">
        <f t="array" ref="B424" ca="1">_xlfn.XLOOKUP(Tabelle5[[#This Row],[ExperimentID]]&amp;Tabelle5[[#This Row],[NegotiationID]]&amp;Tabelle5[[#This Row],[MessageID]],ALL_IN_ONE[ExperimentID]&amp;ALL_IN_ONE[NegotiationID]&amp;ALL_IN_ONE[MessageID],ALL_IN_ONE[Gesamt_ID],,0)</f>
        <v>#VALUE!</v>
      </c>
      <c r="C424">
        <v>1438</v>
      </c>
      <c r="D424" t="s">
        <v>1521</v>
      </c>
      <c r="E424">
        <v>34033</v>
      </c>
      <c r="F424">
        <v>1423</v>
      </c>
      <c r="G424">
        <v>1427</v>
      </c>
      <c r="H424" t="s">
        <v>158</v>
      </c>
      <c r="I424" t="str">
        <f t="array" ref="I424">IFERROR(_xlfn.XLOOKUP(Tabelle5[[#This Row],[NegotiationID]]&amp;"FinalAccept",Tabelle5[NegotiationID]&amp;Tabelle5[ActionType],Tabelle5[ActionType],,0),_xlfn.XLOOKUP(Tabelle5[[#This Row],[NegotiationID]]&amp;"FinalReject",Tabelle5[NegotiationID]&amp;Tabelle5[ActionType],Tabelle5[ActionType],,0))</f>
        <v>FinalAccept</v>
      </c>
      <c r="J424">
        <v>1</v>
      </c>
      <c r="K424">
        <v>1</v>
      </c>
      <c r="L424">
        <v>2</v>
      </c>
      <c r="M424">
        <v>0</v>
      </c>
      <c r="N424">
        <v>842</v>
      </c>
      <c r="O424">
        <v>4975</v>
      </c>
      <c r="P424">
        <v>16</v>
      </c>
      <c r="Q424" s="3" t="s">
        <v>1813</v>
      </c>
    </row>
    <row r="425" ht="15" customHeight="1">
      <c r="A425" t="e">
        <f t="shared" ca="1" si="511"/>
        <v>#VALUE!</v>
      </c>
      <c r="B425" t="e">
        <f t="array" ref="B425" ca="1">_xlfn.XLOOKUP(Tabelle5[[#This Row],[ExperimentID]]&amp;Tabelle5[[#This Row],[NegotiationID]]&amp;Tabelle5[[#This Row],[MessageID]],ALL_IN_ONE[ExperimentID]&amp;ALL_IN_ONE[NegotiationID]&amp;ALL_IN_ONE[MessageID],ALL_IN_ONE[Gesamt_ID],,0)</f>
        <v>#VALUE!</v>
      </c>
      <c r="C425">
        <v>1438</v>
      </c>
      <c r="D425" t="s">
        <v>1521</v>
      </c>
      <c r="E425">
        <v>34223</v>
      </c>
      <c r="F425">
        <v>1427</v>
      </c>
      <c r="G425">
        <v>1423</v>
      </c>
      <c r="H425" t="s">
        <v>31</v>
      </c>
      <c r="I425" t="str">
        <f t="array" ref="I425">IFERROR(_xlfn.XLOOKUP(Tabelle5[[#This Row],[NegotiationID]]&amp;"FinalAccept",Tabelle5[NegotiationID]&amp;Tabelle5[ActionType],Tabelle5[ActionType],,0),_xlfn.XLOOKUP(Tabelle5[[#This Row],[NegotiationID]]&amp;"FinalReject",Tabelle5[NegotiationID]&amp;Tabelle5[ActionType],Tabelle5[ActionType],,0))</f>
        <v>FinalAccept</v>
      </c>
      <c r="J425">
        <v>0.746</v>
      </c>
      <c r="K425">
        <v>0.3286</v>
      </c>
      <c r="L425">
        <v>1.0746</v>
      </c>
      <c r="M425">
        <v>0.41739999999999999</v>
      </c>
      <c r="N425">
        <v>908</v>
      </c>
      <c r="O425">
        <v>4975</v>
      </c>
      <c r="P425">
        <v>16</v>
      </c>
      <c r="Q425" s="3" t="s">
        <v>1814</v>
      </c>
    </row>
    <row r="426" ht="15" customHeight="1">
      <c r="A426" t="e">
        <f t="shared" ca="1" si="511"/>
        <v>#VALUE!</v>
      </c>
      <c r="B426" t="e">
        <f t="array" ref="B426" ca="1">_xlfn.XLOOKUP(Tabelle5[[#This Row],[ExperimentID]]&amp;Tabelle5[[#This Row],[NegotiationID]]&amp;Tabelle5[[#This Row],[MessageID]],ALL_IN_ONE[ExperimentID]&amp;ALL_IN_ONE[NegotiationID]&amp;ALL_IN_ONE[MessageID],ALL_IN_ONE[Gesamt_ID],,0)</f>
        <v>#VALUE!</v>
      </c>
      <c r="C426">
        <v>1438</v>
      </c>
      <c r="D426" t="s">
        <v>1521</v>
      </c>
      <c r="E426">
        <v>34422</v>
      </c>
      <c r="F426">
        <v>1423</v>
      </c>
      <c r="G426">
        <v>1427</v>
      </c>
      <c r="H426" t="s">
        <v>31</v>
      </c>
      <c r="I426" t="str">
        <f t="array" ref="I426">IFERROR(_xlfn.XLOOKUP(Tabelle5[[#This Row],[NegotiationID]]&amp;"FinalAccept",Tabelle5[NegotiationID]&amp;Tabelle5[ActionType],Tabelle5[ActionType],,0),_xlfn.XLOOKUP(Tabelle5[[#This Row],[NegotiationID]]&amp;"FinalReject",Tabelle5[NegotiationID]&amp;Tabelle5[ActionType],Tabelle5[ActionType],,0))</f>
        <v>FinalAccept</v>
      </c>
      <c r="J426">
        <v>0.85760000000000003</v>
      </c>
      <c r="K426">
        <v>0.19040000000000001</v>
      </c>
      <c r="L426">
        <v>1.048</v>
      </c>
      <c r="M426">
        <v>0.66720000000000002</v>
      </c>
      <c r="N426">
        <v>605</v>
      </c>
      <c r="O426">
        <v>4975</v>
      </c>
      <c r="P426">
        <v>16</v>
      </c>
      <c r="Q426" s="3" t="s">
        <v>1815</v>
      </c>
    </row>
    <row r="427" ht="15" customHeight="1">
      <c r="A427" t="e">
        <f t="shared" ca="1" si="511"/>
        <v>#VALUE!</v>
      </c>
      <c r="B427" t="e">
        <f t="array" ref="B427" ca="1">_xlfn.XLOOKUP(Tabelle5[[#This Row],[ExperimentID]]&amp;Tabelle5[[#This Row],[NegotiationID]]&amp;Tabelle5[[#This Row],[MessageID]],ALL_IN_ONE[ExperimentID]&amp;ALL_IN_ONE[NegotiationID]&amp;ALL_IN_ONE[MessageID],ALL_IN_ONE[Gesamt_ID],,0)</f>
        <v>#VALUE!</v>
      </c>
      <c r="C427">
        <v>1438</v>
      </c>
      <c r="D427" t="s">
        <v>1521</v>
      </c>
      <c r="E427">
        <v>34570</v>
      </c>
      <c r="F427">
        <v>1427</v>
      </c>
      <c r="G427">
        <v>1423</v>
      </c>
      <c r="H427" t="s">
        <v>31</v>
      </c>
      <c r="I427" t="str">
        <f t="array" ref="I427">IFERROR(_xlfn.XLOOKUP(Tabelle5[[#This Row],[NegotiationID]]&amp;"FinalAccept",Tabelle5[NegotiationID]&amp;Tabelle5[ActionType],Tabelle5[ActionType],,0),_xlfn.XLOOKUP(Tabelle5[[#This Row],[NegotiationID]]&amp;"FinalReject",Tabelle5[NegotiationID]&amp;Tabelle5[ActionType],Tabelle5[ActionType],,0))</f>
        <v>FinalAccept</v>
      </c>
      <c r="J427">
        <v>0.57399999999999995</v>
      </c>
      <c r="K427">
        <v>0.52659999999999996</v>
      </c>
      <c r="L427">
        <v>1.1006</v>
      </c>
      <c r="M427">
        <v>0.047399999999999998</v>
      </c>
      <c r="N427">
        <v>238</v>
      </c>
      <c r="O427">
        <v>4975</v>
      </c>
      <c r="P427">
        <v>16</v>
      </c>
      <c r="Q427" s="3" t="s">
        <v>1816</v>
      </c>
    </row>
    <row r="428" ht="15" customHeight="1">
      <c r="A428" t="e">
        <f t="shared" ca="1" si="511"/>
        <v>#VALUE!</v>
      </c>
      <c r="B428" t="e">
        <f t="array" ref="B428" ca="1">_xlfn.XLOOKUP(Tabelle5[[#This Row],[ExperimentID]]&amp;Tabelle5[[#This Row],[NegotiationID]]&amp;Tabelle5[[#This Row],[MessageID]],ALL_IN_ONE[ExperimentID]&amp;ALL_IN_ONE[NegotiationID]&amp;ALL_IN_ONE[MessageID],ALL_IN_ONE[Gesamt_ID],,0)</f>
        <v>#VALUE!</v>
      </c>
      <c r="C428">
        <v>1438</v>
      </c>
      <c r="D428" t="s">
        <v>1521</v>
      </c>
      <c r="E428">
        <v>34663</v>
      </c>
      <c r="F428">
        <v>1423</v>
      </c>
      <c r="G428">
        <v>1427</v>
      </c>
      <c r="H428" t="s">
        <v>31</v>
      </c>
      <c r="I428" t="str">
        <f t="array" ref="I428">IFERROR(_xlfn.XLOOKUP(Tabelle5[[#This Row],[NegotiationID]]&amp;"FinalAccept",Tabelle5[NegotiationID]&amp;Tabelle5[ActionType],Tabelle5[ActionType],,0),_xlfn.XLOOKUP(Tabelle5[[#This Row],[NegotiationID]]&amp;"FinalReject",Tabelle5[NegotiationID]&amp;Tabelle5[ActionType],Tabelle5[ActionType],,0))</f>
        <v>FinalAccept</v>
      </c>
      <c r="J428">
        <v>0.65459999999999996</v>
      </c>
      <c r="K428">
        <v>0.40000000000000002</v>
      </c>
      <c r="L428">
        <v>1.0546</v>
      </c>
      <c r="M428">
        <v>0.25459999999999999</v>
      </c>
      <c r="N428">
        <v>117</v>
      </c>
      <c r="O428">
        <v>4975</v>
      </c>
      <c r="P428">
        <v>16</v>
      </c>
      <c r="Q428" s="3" t="s">
        <v>1817</v>
      </c>
    </row>
    <row r="429" ht="15" customHeight="1">
      <c r="A429" t="e">
        <f t="shared" ca="1" si="511"/>
        <v>#VALUE!</v>
      </c>
      <c r="B429" t="e">
        <f t="array" ref="B429" ca="1">_xlfn.XLOOKUP(Tabelle5[[#This Row],[ExperimentID]]&amp;Tabelle5[[#This Row],[NegotiationID]]&amp;Tabelle5[[#This Row],[MessageID]],ALL_IN_ONE[ExperimentID]&amp;ALL_IN_ONE[NegotiationID]&amp;ALL_IN_ONE[MessageID],ALL_IN_ONE[Gesamt_ID],,0)</f>
        <v>#VALUE!</v>
      </c>
      <c r="C429">
        <v>1438</v>
      </c>
      <c r="D429" t="s">
        <v>1521</v>
      </c>
      <c r="E429">
        <v>34676</v>
      </c>
      <c r="F429">
        <v>1427</v>
      </c>
      <c r="G429">
        <v>1423</v>
      </c>
      <c r="H429" t="s">
        <v>31</v>
      </c>
      <c r="I429" t="str">
        <f t="array" ref="I429">IFERROR(_xlfn.XLOOKUP(Tabelle5[[#This Row],[NegotiationID]]&amp;"FinalAccept",Tabelle5[NegotiationID]&amp;Tabelle5[ActionType],Tabelle5[ActionType],,0),_xlfn.XLOOKUP(Tabelle5[[#This Row],[NegotiationID]]&amp;"FinalReject",Tabelle5[NegotiationID]&amp;Tabelle5[ActionType],Tabelle5[ActionType],,0))</f>
        <v>FinalAccept</v>
      </c>
      <c r="J429">
        <v>0.57399999999999995</v>
      </c>
      <c r="K429">
        <v>0.52659999999999996</v>
      </c>
      <c r="L429">
        <v>1.1006</v>
      </c>
      <c r="M429">
        <v>0.047399999999999998</v>
      </c>
      <c r="N429">
        <v>78</v>
      </c>
      <c r="O429">
        <v>4975</v>
      </c>
      <c r="P429">
        <v>16</v>
      </c>
      <c r="Q429" s="3" t="s">
        <v>1818</v>
      </c>
    </row>
    <row r="430" ht="15" customHeight="1">
      <c r="A430" t="e">
        <f t="shared" ca="1" si="511"/>
        <v>#VALUE!</v>
      </c>
      <c r="B430" t="e">
        <f t="array" ref="B430" ca="1">_xlfn.XLOOKUP(Tabelle5[[#This Row],[ExperimentID]]&amp;Tabelle5[[#This Row],[NegotiationID]]&amp;Tabelle5[[#This Row],[MessageID]],ALL_IN_ONE[ExperimentID]&amp;ALL_IN_ONE[NegotiationID]&amp;ALL_IN_ONE[MessageID],ALL_IN_ONE[Gesamt_ID],,0)</f>
        <v>#VALUE!</v>
      </c>
      <c r="C430">
        <v>1438</v>
      </c>
      <c r="D430" t="s">
        <v>1521</v>
      </c>
      <c r="E430">
        <v>34686</v>
      </c>
      <c r="F430">
        <v>1423</v>
      </c>
      <c r="G430">
        <v>1427</v>
      </c>
      <c r="H430" t="s">
        <v>31</v>
      </c>
      <c r="I430" t="str">
        <f t="array" ref="I430">IFERROR(_xlfn.XLOOKUP(Tabelle5[[#This Row],[NegotiationID]]&amp;"FinalAccept",Tabelle5[NegotiationID]&amp;Tabelle5[ActionType],Tabelle5[ActionType],,0),_xlfn.XLOOKUP(Tabelle5[[#This Row],[NegotiationID]]&amp;"FinalReject",Tabelle5[NegotiationID]&amp;Tabelle5[ActionType],Tabelle5[ActionType],,0))</f>
        <v>FinalAccept</v>
      </c>
      <c r="J430">
        <v>0.67259999999999998</v>
      </c>
      <c r="K430">
        <v>0.23999999999999999</v>
      </c>
      <c r="L430">
        <v>0.91259999999999997</v>
      </c>
      <c r="M430">
        <v>0.43259999999999998</v>
      </c>
      <c r="N430">
        <v>156</v>
      </c>
      <c r="O430">
        <v>4975</v>
      </c>
      <c r="P430">
        <v>16</v>
      </c>
      <c r="Q430" s="3" t="s">
        <v>1819</v>
      </c>
    </row>
    <row r="431" ht="15" customHeight="1">
      <c r="A431" t="e">
        <f t="shared" ca="1" si="511"/>
        <v>#VALUE!</v>
      </c>
      <c r="B431" t="e">
        <f t="array" ref="B431" ca="1">_xlfn.XLOOKUP(Tabelle5[[#This Row],[ExperimentID]]&amp;Tabelle5[[#This Row],[NegotiationID]]&amp;Tabelle5[[#This Row],[MessageID]],ALL_IN_ONE[ExperimentID]&amp;ALL_IN_ONE[NegotiationID]&amp;ALL_IN_ONE[MessageID],ALL_IN_ONE[Gesamt_ID],,0)</f>
        <v>#VALUE!</v>
      </c>
      <c r="C431">
        <v>1438</v>
      </c>
      <c r="D431" t="s">
        <v>1521</v>
      </c>
      <c r="E431">
        <v>34698</v>
      </c>
      <c r="F431">
        <v>1427</v>
      </c>
      <c r="G431">
        <v>1423</v>
      </c>
      <c r="H431" t="s">
        <v>31</v>
      </c>
      <c r="I431" t="str">
        <f t="array" ref="I431">IFERROR(_xlfn.XLOOKUP(Tabelle5[[#This Row],[NegotiationID]]&amp;"FinalAccept",Tabelle5[NegotiationID]&amp;Tabelle5[ActionType],Tabelle5[ActionType],,0),_xlfn.XLOOKUP(Tabelle5[[#This Row],[NegotiationID]]&amp;"FinalReject",Tabelle5[NegotiationID]&amp;Tabelle5[ActionType],Tabelle5[ActionType],,0))</f>
        <v>FinalAccept</v>
      </c>
      <c r="J431">
        <v>1</v>
      </c>
      <c r="K431">
        <v>1</v>
      </c>
      <c r="L431">
        <v>2</v>
      </c>
      <c r="M431">
        <v>0</v>
      </c>
      <c r="N431">
        <v>61</v>
      </c>
      <c r="O431">
        <v>4975</v>
      </c>
      <c r="P431">
        <v>16</v>
      </c>
      <c r="Q431" s="3" t="s">
        <v>1820</v>
      </c>
    </row>
    <row r="432" ht="15" customHeight="1">
      <c r="A432" t="e">
        <f t="shared" ca="1" si="511"/>
        <v>#VALUE!</v>
      </c>
      <c r="B432" t="e">
        <f t="array" ref="B432" ca="1">_xlfn.XLOOKUP(Tabelle5[[#This Row],[ExperimentID]]&amp;Tabelle5[[#This Row],[NegotiationID]]&amp;Tabelle5[[#This Row],[MessageID]],ALL_IN_ONE[ExperimentID]&amp;ALL_IN_ONE[NegotiationID]&amp;ALL_IN_ONE[MessageID],ALL_IN_ONE[Gesamt_ID],,0)</f>
        <v>#VALUE!</v>
      </c>
      <c r="C432">
        <v>1438</v>
      </c>
      <c r="D432" t="s">
        <v>1521</v>
      </c>
      <c r="E432">
        <v>34705</v>
      </c>
      <c r="F432">
        <v>1423</v>
      </c>
      <c r="G432">
        <v>1427</v>
      </c>
      <c r="H432" t="s">
        <v>31</v>
      </c>
      <c r="I432" t="str">
        <f t="array" ref="I432">IFERROR(_xlfn.XLOOKUP(Tabelle5[[#This Row],[NegotiationID]]&amp;"FinalAccept",Tabelle5[NegotiationID]&amp;Tabelle5[ActionType],Tabelle5[ActionType],,0),_xlfn.XLOOKUP(Tabelle5[[#This Row],[NegotiationID]]&amp;"FinalReject",Tabelle5[NegotiationID]&amp;Tabelle5[ActionType],Tabelle5[ActionType],,0))</f>
        <v>FinalAccept</v>
      </c>
      <c r="J432">
        <v>0.61819999999999997</v>
      </c>
      <c r="K432">
        <v>0.1908</v>
      </c>
      <c r="L432">
        <v>0.80900000000000005</v>
      </c>
      <c r="M432">
        <v>0.4274</v>
      </c>
      <c r="N432">
        <v>91</v>
      </c>
      <c r="O432">
        <v>4975</v>
      </c>
      <c r="P432">
        <v>16</v>
      </c>
      <c r="Q432" s="3" t="s">
        <v>1821</v>
      </c>
    </row>
    <row r="433" ht="15" customHeight="1">
      <c r="A433" t="e">
        <f t="shared" ca="1" si="511"/>
        <v>#VALUE!</v>
      </c>
      <c r="B433" t="e">
        <f t="array" ref="B433" ca="1">_xlfn.XLOOKUP(Tabelle5[[#This Row],[ExperimentID]]&amp;Tabelle5[[#This Row],[NegotiationID]]&amp;Tabelle5[[#This Row],[MessageID]],ALL_IN_ONE[ExperimentID]&amp;ALL_IN_ONE[NegotiationID]&amp;ALL_IN_ONE[MessageID],ALL_IN_ONE[Gesamt_ID],,0)</f>
        <v>#VALUE!</v>
      </c>
      <c r="C433">
        <v>1438</v>
      </c>
      <c r="D433" t="s">
        <v>1521</v>
      </c>
      <c r="E433">
        <v>34710</v>
      </c>
      <c r="F433">
        <v>1427</v>
      </c>
      <c r="G433">
        <v>1423</v>
      </c>
      <c r="H433" t="s">
        <v>31</v>
      </c>
      <c r="I433" t="str">
        <f t="array" ref="I433">IFERROR(_xlfn.XLOOKUP(Tabelle5[[#This Row],[NegotiationID]]&amp;"FinalAccept",Tabelle5[NegotiationID]&amp;Tabelle5[ActionType],Tabelle5[ActionType],,0),_xlfn.XLOOKUP(Tabelle5[[#This Row],[NegotiationID]]&amp;"FinalReject",Tabelle5[NegotiationID]&amp;Tabelle5[ActionType],Tabelle5[ActionType],,0))</f>
        <v>FinalAccept</v>
      </c>
      <c r="J433">
        <v>0.57399999999999995</v>
      </c>
      <c r="K433">
        <v>0.52659999999999996</v>
      </c>
      <c r="L433">
        <v>1.1006</v>
      </c>
      <c r="M433">
        <v>0.047399999999999998</v>
      </c>
      <c r="N433">
        <v>28</v>
      </c>
      <c r="O433">
        <v>4975</v>
      </c>
      <c r="P433">
        <v>16</v>
      </c>
      <c r="Q433" t="s">
        <v>1822</v>
      </c>
    </row>
    <row r="434" ht="15" customHeight="1">
      <c r="A434" t="e">
        <f t="shared" ca="1" si="511"/>
        <v>#VALUE!</v>
      </c>
      <c r="B434" t="e">
        <f t="array" ref="B434" ca="1">_xlfn.XLOOKUP(Tabelle5[[#This Row],[ExperimentID]]&amp;Tabelle5[[#This Row],[NegotiationID]]&amp;Tabelle5[[#This Row],[MessageID]],ALL_IN_ONE[ExperimentID]&amp;ALL_IN_ONE[NegotiationID]&amp;ALL_IN_ONE[MessageID],ALL_IN_ONE[Gesamt_ID],,0)</f>
        <v>#VALUE!</v>
      </c>
      <c r="C434">
        <v>1438</v>
      </c>
      <c r="D434" t="s">
        <v>1521</v>
      </c>
      <c r="E434">
        <v>34714</v>
      </c>
      <c r="F434">
        <v>1423</v>
      </c>
      <c r="G434">
        <v>1427</v>
      </c>
      <c r="H434" t="s">
        <v>20</v>
      </c>
      <c r="I434" t="str">
        <f t="array" ref="I434">IFERROR(_xlfn.XLOOKUP(Tabelle5[[#This Row],[NegotiationID]]&amp;"FinalAccept",Tabelle5[NegotiationID]&amp;Tabelle5[ActionType],Tabelle5[ActionType],,0),_xlfn.XLOOKUP(Tabelle5[[#This Row],[NegotiationID]]&amp;"FinalReject",Tabelle5[NegotiationID]&amp;Tabelle5[ActionType],Tabelle5[ActionType],,0))</f>
        <v>FinalAccept</v>
      </c>
      <c r="J434">
        <v>0.52659999999999996</v>
      </c>
      <c r="K434">
        <v>0.57399999999999995</v>
      </c>
      <c r="L434">
        <v>1.1006</v>
      </c>
      <c r="M434">
        <v>0.047399999999999998</v>
      </c>
      <c r="N434">
        <v>64</v>
      </c>
      <c r="O434">
        <v>4975</v>
      </c>
      <c r="P434">
        <v>16</v>
      </c>
      <c r="Q434" s="3" t="s">
        <v>1823</v>
      </c>
    </row>
    <row r="435" ht="14.5" hidden="1">
      <c r="A435" t="e">
        <f t="shared" ca="1" si="511"/>
        <v>#VALUE!</v>
      </c>
      <c r="B435" t="e">
        <f t="array" ref="B435" ca="1">_xlfn.XLOOKUP(Tabelle5[[#This Row],[ExperimentID]]&amp;Tabelle5[[#This Row],[NegotiationID]]&amp;Tabelle5[[#This Row],[MessageID]],ALL_IN_ONE[ExperimentID]&amp;ALL_IN_ONE[NegotiationID]&amp;ALL_IN_ONE[MessageID],ALL_IN_ONE[Gesamt_ID],,0)</f>
        <v>#VALUE!</v>
      </c>
      <c r="C435">
        <v>1468</v>
      </c>
      <c r="D435" t="s">
        <v>1521</v>
      </c>
      <c r="E435">
        <v>1469</v>
      </c>
      <c r="H435" t="s">
        <v>6019</v>
      </c>
      <c r="I435" t="e">
        <f t="array" ref="I435">IFERROR(_xlfn.XLOOKUP(Tabelle5[[#This Row],[NegotiationID]]&amp;"FinalAccept",Tabelle5[NegotiationID]&amp;Tabelle5[ActionType],Tabelle5[ActionType],,0),_xlfn.XLOOKUP(Tabelle5[[#This Row],[NegotiationID]]&amp;"FinalReject",Tabelle5[NegotiationID]&amp;Tabelle5[ActionType],Tabelle5[ActionType],,0))</f>
        <v>#N/A</v>
      </c>
      <c r="M435">
        <v>21</v>
      </c>
      <c r="O435">
        <v>1552</v>
      </c>
      <c r="P435">
        <v>6</v>
      </c>
      <c r="Q435" t="s">
        <v>6337</v>
      </c>
    </row>
    <row r="436" ht="15" hidden="1" customHeight="1">
      <c r="A436" t="e">
        <f t="shared" ca="1" si="511"/>
        <v>#VALUE!</v>
      </c>
      <c r="B436" t="e">
        <f t="array" ref="B436" ca="1">_xlfn.XLOOKUP(Tabelle5[[#This Row],[ExperimentID]]&amp;Tabelle5[[#This Row],[NegotiationID]]&amp;Tabelle5[[#This Row],[MessageID]],ALL_IN_ONE[ExperimentID]&amp;ALL_IN_ONE[NegotiationID]&amp;ALL_IN_ONE[MessageID],ALL_IN_ONE[Gesamt_ID],,0)</f>
        <v>#VALUE!</v>
      </c>
      <c r="C436">
        <v>1468</v>
      </c>
      <c r="D436" t="s">
        <v>1521</v>
      </c>
      <c r="E436">
        <v>30291</v>
      </c>
      <c r="F436">
        <v>1453</v>
      </c>
      <c r="G436">
        <v>1457</v>
      </c>
      <c r="H436" t="s">
        <v>19</v>
      </c>
      <c r="I436" t="e">
        <f t="array" ref="I436">IFERROR(_xlfn.XLOOKUP(Tabelle5[[#This Row],[NegotiationID]]&amp;"FinalAccept",Tabelle5[NegotiationID]&amp;Tabelle5[ActionType],Tabelle5[ActionType],,0),_xlfn.XLOOKUP(Tabelle5[[#This Row],[NegotiationID]]&amp;"FinalReject",Tabelle5[NegotiationID]&amp;Tabelle5[ActionType],Tabelle5[ActionType],,0))</f>
        <v>#N/A</v>
      </c>
      <c r="J436">
        <v>1</v>
      </c>
      <c r="K436">
        <v>0.1084</v>
      </c>
      <c r="L436">
        <v>1.1084000000000001</v>
      </c>
      <c r="M436">
        <v>0.89159999999999995</v>
      </c>
      <c r="N436">
        <v>410</v>
      </c>
      <c r="O436">
        <v>1552</v>
      </c>
      <c r="P436">
        <v>6</v>
      </c>
      <c r="Q436" s="3" t="s">
        <v>6424</v>
      </c>
    </row>
    <row r="437" ht="15" hidden="1" customHeight="1">
      <c r="A437" t="e">
        <f t="shared" ca="1" si="511"/>
        <v>#VALUE!</v>
      </c>
      <c r="B437" t="e">
        <f t="array" ref="B437" ca="1">_xlfn.XLOOKUP(Tabelle5[[#This Row],[ExperimentID]]&amp;Tabelle5[[#This Row],[NegotiationID]]&amp;Tabelle5[[#This Row],[MessageID]],ALL_IN_ONE[ExperimentID]&amp;ALL_IN_ONE[NegotiationID]&amp;ALL_IN_ONE[MessageID],ALL_IN_ONE[Gesamt_ID],,0)</f>
        <v>#VALUE!</v>
      </c>
      <c r="C437">
        <v>1468</v>
      </c>
      <c r="D437" t="s">
        <v>1521</v>
      </c>
      <c r="E437">
        <v>31611</v>
      </c>
      <c r="F437">
        <v>1457</v>
      </c>
      <c r="G437">
        <v>1453</v>
      </c>
      <c r="H437" t="s">
        <v>31</v>
      </c>
      <c r="I437" t="e">
        <f t="array" ref="I437">IFERROR(_xlfn.XLOOKUP(Tabelle5[[#This Row],[NegotiationID]]&amp;"FinalAccept",Tabelle5[NegotiationID]&amp;Tabelle5[ActionType],Tabelle5[ActionType],,0),_xlfn.XLOOKUP(Tabelle5[[#This Row],[NegotiationID]]&amp;"FinalReject",Tabelle5[NegotiationID]&amp;Tabelle5[ActionType],Tabelle5[ActionType],,0))</f>
        <v>#N/A</v>
      </c>
      <c r="J437">
        <v>0.89759999999999995</v>
      </c>
      <c r="K437">
        <v>0.073200000000000001</v>
      </c>
      <c r="L437">
        <v>0.9708</v>
      </c>
      <c r="M437">
        <v>0.82440000000000002</v>
      </c>
      <c r="N437">
        <v>482</v>
      </c>
      <c r="O437">
        <v>1552</v>
      </c>
      <c r="P437">
        <v>6</v>
      </c>
      <c r="Q437" s="3" t="s">
        <v>6425</v>
      </c>
    </row>
    <row r="438" ht="15" hidden="1" customHeight="1">
      <c r="A438" t="e">
        <f t="shared" ca="1" si="511"/>
        <v>#VALUE!</v>
      </c>
      <c r="B438" t="e">
        <f t="array" ref="B438" ca="1">_xlfn.XLOOKUP(Tabelle5[[#This Row],[ExperimentID]]&amp;Tabelle5[[#This Row],[NegotiationID]]&amp;Tabelle5[[#This Row],[MessageID]],ALL_IN_ONE[ExperimentID]&amp;ALL_IN_ONE[NegotiationID]&amp;ALL_IN_ONE[MessageID],ALL_IN_ONE[Gesamt_ID],,0)</f>
        <v>#VALUE!</v>
      </c>
      <c r="C438">
        <v>1468</v>
      </c>
      <c r="D438" t="s">
        <v>1521</v>
      </c>
      <c r="E438">
        <v>32142</v>
      </c>
      <c r="F438">
        <v>1453</v>
      </c>
      <c r="G438">
        <v>1457</v>
      </c>
      <c r="H438" t="s">
        <v>31</v>
      </c>
      <c r="I438" t="e">
        <f t="array" ref="I438">IFERROR(_xlfn.XLOOKUP(Tabelle5[[#This Row],[NegotiationID]]&amp;"FinalAccept",Tabelle5[NegotiationID]&amp;Tabelle5[ActionType],Tabelle5[ActionType],,0),_xlfn.XLOOKUP(Tabelle5[[#This Row],[NegotiationID]]&amp;"FinalReject",Tabelle5[NegotiationID]&amp;Tabelle5[ActionType],Tabelle5[ActionType],,0))</f>
        <v>#N/A</v>
      </c>
      <c r="J438">
        <v>0.68959999999999999</v>
      </c>
      <c r="K438">
        <v>0.25640000000000002</v>
      </c>
      <c r="L438">
        <v>0.94599999999999995</v>
      </c>
      <c r="M438">
        <v>0.43319999999999997</v>
      </c>
      <c r="N438">
        <v>440</v>
      </c>
      <c r="O438">
        <v>1552</v>
      </c>
      <c r="P438">
        <v>6</v>
      </c>
      <c r="Q438" s="3" t="s">
        <v>6426</v>
      </c>
    </row>
    <row r="439" ht="15" hidden="1" customHeight="1">
      <c r="A439" t="e">
        <f t="shared" ca="1" si="511"/>
        <v>#VALUE!</v>
      </c>
      <c r="B439" t="e">
        <f t="array" ref="B439" ca="1">_xlfn.XLOOKUP(Tabelle5[[#This Row],[ExperimentID]]&amp;Tabelle5[[#This Row],[NegotiationID]]&amp;Tabelle5[[#This Row],[MessageID]],ALL_IN_ONE[ExperimentID]&amp;ALL_IN_ONE[NegotiationID]&amp;ALL_IN_ONE[MessageID],ALL_IN_ONE[Gesamt_ID],,0)</f>
        <v>#VALUE!</v>
      </c>
      <c r="C439">
        <v>1468</v>
      </c>
      <c r="D439" t="s">
        <v>1521</v>
      </c>
      <c r="E439">
        <v>34116</v>
      </c>
      <c r="F439">
        <v>1457</v>
      </c>
      <c r="G439">
        <v>1453</v>
      </c>
      <c r="H439" t="s">
        <v>31</v>
      </c>
      <c r="I439" t="e">
        <f t="array" ref="I439">IFERROR(_xlfn.XLOOKUP(Tabelle5[[#This Row],[NegotiationID]]&amp;"FinalAccept",Tabelle5[NegotiationID]&amp;Tabelle5[ActionType],Tabelle5[ActionType],,0),_xlfn.XLOOKUP(Tabelle5[[#This Row],[NegotiationID]]&amp;"FinalReject",Tabelle5[NegotiationID]&amp;Tabelle5[ActionType],Tabelle5[ActionType],,0))</f>
        <v>#N/A</v>
      </c>
      <c r="J439">
        <v>0.61040000000000005</v>
      </c>
      <c r="K439">
        <v>0.50839999999999996</v>
      </c>
      <c r="L439">
        <v>1.1188</v>
      </c>
      <c r="M439">
        <v>0.10199999999999999</v>
      </c>
      <c r="N439">
        <v>126</v>
      </c>
      <c r="O439">
        <v>1552</v>
      </c>
      <c r="P439">
        <v>6</v>
      </c>
      <c r="Q439" s="3" t="s">
        <v>6427</v>
      </c>
    </row>
    <row r="440" ht="15" hidden="1" customHeight="1">
      <c r="A440" t="e">
        <f t="shared" ca="1" si="511"/>
        <v>#VALUE!</v>
      </c>
      <c r="B440" t="e">
        <f t="array" ref="B440" ca="1">_xlfn.XLOOKUP(Tabelle5[[#This Row],[ExperimentID]]&amp;Tabelle5[[#This Row],[NegotiationID]]&amp;Tabelle5[[#This Row],[MessageID]],ALL_IN_ONE[ExperimentID]&amp;ALL_IN_ONE[NegotiationID]&amp;ALL_IN_ONE[MessageID],ALL_IN_ONE[Gesamt_ID],,0)</f>
        <v>#VALUE!</v>
      </c>
      <c r="C440">
        <v>1468</v>
      </c>
      <c r="D440" t="s">
        <v>1521</v>
      </c>
      <c r="E440">
        <v>34342</v>
      </c>
      <c r="F440">
        <v>1453</v>
      </c>
      <c r="G440">
        <v>1457</v>
      </c>
      <c r="H440" t="s">
        <v>31</v>
      </c>
      <c r="I440" t="e">
        <f t="array" ref="I440">IFERROR(_xlfn.XLOOKUP(Tabelle5[[#This Row],[NegotiationID]]&amp;"FinalAccept",Tabelle5[NegotiationID]&amp;Tabelle5[ActionType],Tabelle5[ActionType],,0),_xlfn.XLOOKUP(Tabelle5[[#This Row],[NegotiationID]]&amp;"FinalReject",Tabelle5[NegotiationID]&amp;Tabelle5[ActionType],Tabelle5[ActionType],,0))</f>
        <v>#N/A</v>
      </c>
      <c r="J440">
        <v>0.50839999999999996</v>
      </c>
      <c r="K440">
        <v>0.61040000000000005</v>
      </c>
      <c r="L440">
        <v>1.1188</v>
      </c>
      <c r="M440">
        <v>0.10199999999999999</v>
      </c>
      <c r="N440">
        <v>73</v>
      </c>
      <c r="O440">
        <v>1552</v>
      </c>
      <c r="P440">
        <v>6</v>
      </c>
      <c r="Q440" s="3" t="s">
        <v>6428</v>
      </c>
    </row>
    <row r="441" ht="14.5" hidden="1">
      <c r="A441" t="e">
        <f t="shared" ca="1" si="511"/>
        <v>#VALUE!</v>
      </c>
      <c r="B441" t="e">
        <f t="array" ref="B441" ca="1">_xlfn.XLOOKUP(Tabelle5[[#This Row],[ExperimentID]]&amp;Tabelle5[[#This Row],[NegotiationID]]&amp;Tabelle5[[#This Row],[MessageID]],ALL_IN_ONE[ExperimentID]&amp;ALL_IN_ONE[NegotiationID]&amp;ALL_IN_ONE[MessageID],ALL_IN_ONE[Gesamt_ID],,0)</f>
        <v>#VALUE!</v>
      </c>
      <c r="C441">
        <v>1498</v>
      </c>
      <c r="D441" t="s">
        <v>1521</v>
      </c>
      <c r="E441">
        <v>1499</v>
      </c>
      <c r="H441" t="s">
        <v>6019</v>
      </c>
      <c r="I441" t="str">
        <f t="array" ref="I441">IFERROR(_xlfn.XLOOKUP(Tabelle5[[#This Row],[NegotiationID]]&amp;"FinalAccept",Tabelle5[NegotiationID]&amp;Tabelle5[ActionType],Tabelle5[ActionType],,0),_xlfn.XLOOKUP(Tabelle5[[#This Row],[NegotiationID]]&amp;"FinalReject",Tabelle5[NegotiationID]&amp;Tabelle5[ActionType],Tabelle5[ActionType],,0))</f>
        <v>FinalAccept</v>
      </c>
      <c r="M441">
        <v>21</v>
      </c>
      <c r="O441">
        <v>510</v>
      </c>
      <c r="P441">
        <v>5</v>
      </c>
      <c r="Q441" t="s">
        <v>6337</v>
      </c>
    </row>
    <row r="442" ht="116" hidden="1">
      <c r="A442" t="e">
        <f t="shared" ca="1" si="511"/>
        <v>#VALUE!</v>
      </c>
      <c r="B442" t="e">
        <f t="array" ref="B442" ca="1">_xlfn.XLOOKUP(Tabelle5[[#This Row],[ExperimentID]]&amp;Tabelle5[[#This Row],[NegotiationID]]&amp;Tabelle5[[#This Row],[MessageID]],ALL_IN_ONE[ExperimentID]&amp;ALL_IN_ONE[NegotiationID]&amp;ALL_IN_ONE[MessageID],ALL_IN_ONE[Gesamt_ID],,0)</f>
        <v>#VALUE!</v>
      </c>
      <c r="C442">
        <v>1498</v>
      </c>
      <c r="D442" t="s">
        <v>1521</v>
      </c>
      <c r="E442">
        <v>30065</v>
      </c>
      <c r="F442">
        <v>1483</v>
      </c>
      <c r="G442">
        <v>1487</v>
      </c>
      <c r="H442" t="s">
        <v>22</v>
      </c>
      <c r="I442" t="str">
        <f t="array" ref="I442">IFERROR(_xlfn.XLOOKUP(Tabelle5[[#This Row],[NegotiationID]]&amp;"FinalAccept",Tabelle5[NegotiationID]&amp;Tabelle5[ActionType],Tabelle5[ActionType],,0),_xlfn.XLOOKUP(Tabelle5[[#This Row],[NegotiationID]]&amp;"FinalReject",Tabelle5[NegotiationID]&amp;Tabelle5[ActionType],Tabelle5[ActionType],,0))</f>
        <v>FinalAccept</v>
      </c>
      <c r="N442">
        <v>162</v>
      </c>
      <c r="O442">
        <v>510</v>
      </c>
      <c r="P442">
        <v>5</v>
      </c>
      <c r="Q442" s="3" t="s">
        <v>6429</v>
      </c>
    </row>
    <row r="443" ht="101.5" hidden="1">
      <c r="A443" t="e">
        <f t="shared" ca="1" si="511"/>
        <v>#VALUE!</v>
      </c>
      <c r="B443" t="e">
        <f t="array" ref="B443" ca="1">_xlfn.XLOOKUP(Tabelle5[[#This Row],[ExperimentID]]&amp;Tabelle5[[#This Row],[NegotiationID]]&amp;Tabelle5[[#This Row],[MessageID]],ALL_IN_ONE[ExperimentID]&amp;ALL_IN_ONE[NegotiationID]&amp;ALL_IN_ONE[MessageID],ALL_IN_ONE[Gesamt_ID],,0)</f>
        <v>#VALUE!</v>
      </c>
      <c r="C443">
        <v>1498</v>
      </c>
      <c r="D443" t="s">
        <v>1521</v>
      </c>
      <c r="E443">
        <v>31327</v>
      </c>
      <c r="F443">
        <v>1487</v>
      </c>
      <c r="G443">
        <v>1483</v>
      </c>
      <c r="H443" t="s">
        <v>24</v>
      </c>
      <c r="I443" t="str">
        <f t="array" ref="I443">IFERROR(_xlfn.XLOOKUP(Tabelle5[[#This Row],[NegotiationID]]&amp;"FinalAccept",Tabelle5[NegotiationID]&amp;Tabelle5[ActionType],Tabelle5[ActionType],,0),_xlfn.XLOOKUP(Tabelle5[[#This Row],[NegotiationID]]&amp;"FinalReject",Tabelle5[NegotiationID]&amp;Tabelle5[ActionType],Tabelle5[ActionType],,0))</f>
        <v>FinalAccept</v>
      </c>
      <c r="N443">
        <v>25</v>
      </c>
      <c r="O443">
        <v>510</v>
      </c>
      <c r="P443">
        <v>5</v>
      </c>
      <c r="Q443" s="3" t="s">
        <v>6430</v>
      </c>
    </row>
    <row r="444" ht="15" customHeight="1">
      <c r="A444" t="e">
        <f t="shared" ca="1" si="511"/>
        <v>#VALUE!</v>
      </c>
      <c r="B444" t="e">
        <f t="array" ref="B444" ca="1">_xlfn.XLOOKUP(Tabelle5[[#This Row],[ExperimentID]]&amp;Tabelle5[[#This Row],[NegotiationID]]&amp;Tabelle5[[#This Row],[MessageID]],ALL_IN_ONE[ExperimentID]&amp;ALL_IN_ONE[NegotiationID]&amp;ALL_IN_ONE[MessageID],ALL_IN_ONE[Gesamt_ID],,0)</f>
        <v>#VALUE!</v>
      </c>
      <c r="C444">
        <v>1498</v>
      </c>
      <c r="D444" t="s">
        <v>1521</v>
      </c>
      <c r="E444">
        <v>31540</v>
      </c>
      <c r="F444">
        <v>1483</v>
      </c>
      <c r="G444">
        <v>1487</v>
      </c>
      <c r="H444" t="s">
        <v>19</v>
      </c>
      <c r="I444" t="str">
        <f t="array" ref="I444">IFERROR(_xlfn.XLOOKUP(Tabelle5[[#This Row],[NegotiationID]]&amp;"FinalAccept",Tabelle5[NegotiationID]&amp;Tabelle5[ActionType],Tabelle5[ActionType],,0),_xlfn.XLOOKUP(Tabelle5[[#This Row],[NegotiationID]]&amp;"FinalReject",Tabelle5[NegotiationID]&amp;Tabelle5[ActionType],Tabelle5[ActionType],,0))</f>
        <v>FinalAccept</v>
      </c>
      <c r="J444">
        <v>0.89019999999999999</v>
      </c>
      <c r="K444">
        <v>0.078</v>
      </c>
      <c r="L444">
        <v>0.96819999999999995</v>
      </c>
      <c r="M444">
        <v>0.81220000000000003</v>
      </c>
      <c r="N444">
        <v>267</v>
      </c>
      <c r="O444">
        <v>510</v>
      </c>
      <c r="P444">
        <v>5</v>
      </c>
      <c r="Q444" s="3" t="s">
        <v>1824</v>
      </c>
    </row>
    <row r="445" ht="15" customHeight="1">
      <c r="A445" t="e">
        <f t="shared" ca="1" si="511"/>
        <v>#VALUE!</v>
      </c>
      <c r="B445" t="e">
        <f t="array" ref="B445" ca="1">_xlfn.XLOOKUP(Tabelle5[[#This Row],[ExperimentID]]&amp;Tabelle5[[#This Row],[NegotiationID]]&amp;Tabelle5[[#This Row],[MessageID]],ALL_IN_ONE[ExperimentID]&amp;ALL_IN_ONE[NegotiationID]&amp;ALL_IN_ONE[MessageID],ALL_IN_ONE[Gesamt_ID],,0)</f>
        <v>#VALUE!</v>
      </c>
      <c r="C445">
        <v>1498</v>
      </c>
      <c r="D445" t="s">
        <v>1521</v>
      </c>
      <c r="E445">
        <v>32747</v>
      </c>
      <c r="F445">
        <v>1487</v>
      </c>
      <c r="G445">
        <v>1483</v>
      </c>
      <c r="H445" t="s">
        <v>20</v>
      </c>
      <c r="I445" t="str">
        <f t="array" ref="I445">IFERROR(_xlfn.XLOOKUP(Tabelle5[[#This Row],[NegotiationID]]&amp;"FinalAccept",Tabelle5[NegotiationID]&amp;Tabelle5[ActionType],Tabelle5[ActionType],,0),_xlfn.XLOOKUP(Tabelle5[[#This Row],[NegotiationID]]&amp;"FinalReject",Tabelle5[NegotiationID]&amp;Tabelle5[ActionType],Tabelle5[ActionType],,0))</f>
        <v>FinalAccept</v>
      </c>
      <c r="J445">
        <v>0.078</v>
      </c>
      <c r="K445">
        <v>0.89019999999999999</v>
      </c>
      <c r="L445">
        <v>0.96819999999999995</v>
      </c>
      <c r="M445">
        <v>0.81220000000000003</v>
      </c>
      <c r="N445">
        <v>35</v>
      </c>
      <c r="O445">
        <v>510</v>
      </c>
      <c r="P445">
        <v>5</v>
      </c>
      <c r="Q445" s="3" t="s">
        <v>1825</v>
      </c>
    </row>
    <row r="446" ht="14.5" hidden="1">
      <c r="A446" t="e">
        <f t="shared" ca="1" si="511"/>
        <v>#VALUE!</v>
      </c>
      <c r="B446" t="e">
        <f t="array" ref="B446" ca="1">_xlfn.XLOOKUP(Tabelle5[[#This Row],[ExperimentID]]&amp;Tabelle5[[#This Row],[NegotiationID]]&amp;Tabelle5[[#This Row],[MessageID]],ALL_IN_ONE[ExperimentID]&amp;ALL_IN_ONE[NegotiationID]&amp;ALL_IN_ONE[MessageID],ALL_IN_ONE[Gesamt_ID],,0)</f>
        <v>#VALUE!</v>
      </c>
      <c r="C446">
        <v>1528</v>
      </c>
      <c r="D446" t="s">
        <v>1521</v>
      </c>
      <c r="E446">
        <v>1529</v>
      </c>
      <c r="H446" t="s">
        <v>6019</v>
      </c>
      <c r="I446" t="str">
        <f t="array" ref="I446">IFERROR(_xlfn.XLOOKUP(Tabelle5[[#This Row],[NegotiationID]]&amp;"FinalAccept",Tabelle5[NegotiationID]&amp;Tabelle5[ActionType],Tabelle5[ActionType],,0),_xlfn.XLOOKUP(Tabelle5[[#This Row],[NegotiationID]]&amp;"FinalReject",Tabelle5[NegotiationID]&amp;Tabelle5[ActionType],Tabelle5[ActionType],,0))</f>
        <v>FinalReject</v>
      </c>
      <c r="M446">
        <v>21</v>
      </c>
      <c r="O446">
        <v>4535</v>
      </c>
      <c r="P446">
        <v>15</v>
      </c>
      <c r="Q446" t="s">
        <v>6337</v>
      </c>
    </row>
    <row r="447" ht="15" customHeight="1">
      <c r="A447" t="e">
        <f t="shared" ca="1" si="511"/>
        <v>#VALUE!</v>
      </c>
      <c r="B447" t="e">
        <f t="array" ref="B447" ca="1">_xlfn.XLOOKUP(Tabelle5[[#This Row],[ExperimentID]]&amp;Tabelle5[[#This Row],[NegotiationID]]&amp;Tabelle5[[#This Row],[MessageID]],ALL_IN_ONE[ExperimentID]&amp;ALL_IN_ONE[NegotiationID]&amp;ALL_IN_ONE[MessageID],ALL_IN_ONE[Gesamt_ID],,0)</f>
        <v>#VALUE!</v>
      </c>
      <c r="C447">
        <v>1528</v>
      </c>
      <c r="D447" t="s">
        <v>1521</v>
      </c>
      <c r="E447">
        <v>30361</v>
      </c>
      <c r="F447">
        <v>1513</v>
      </c>
      <c r="G447">
        <v>1517</v>
      </c>
      <c r="H447" t="s">
        <v>19</v>
      </c>
      <c r="I447" t="str">
        <f t="array" ref="I447">IFERROR(_xlfn.XLOOKUP(Tabelle5[[#This Row],[NegotiationID]]&amp;"FinalAccept",Tabelle5[NegotiationID]&amp;Tabelle5[ActionType],Tabelle5[ActionType],,0),_xlfn.XLOOKUP(Tabelle5[[#This Row],[NegotiationID]]&amp;"FinalReject",Tabelle5[NegotiationID]&amp;Tabelle5[ActionType],Tabelle5[ActionType],,0))</f>
        <v>FinalReject</v>
      </c>
      <c r="J447">
        <v>1</v>
      </c>
      <c r="K447">
        <v>0.1084</v>
      </c>
      <c r="L447">
        <v>1.1084000000000001</v>
      </c>
      <c r="M447">
        <v>0.89159999999999995</v>
      </c>
      <c r="N447">
        <v>613</v>
      </c>
      <c r="O447">
        <v>4535</v>
      </c>
      <c r="P447">
        <v>15</v>
      </c>
      <c r="Q447" s="3" t="s">
        <v>1826</v>
      </c>
    </row>
    <row r="448" ht="15" customHeight="1">
      <c r="A448" t="e">
        <f t="shared" ca="1" si="511"/>
        <v>#VALUE!</v>
      </c>
      <c r="B448" t="e">
        <f t="array" ref="B448" ca="1">_xlfn.XLOOKUP(Tabelle5[[#This Row],[ExperimentID]]&amp;Tabelle5[[#This Row],[NegotiationID]]&amp;Tabelle5[[#This Row],[MessageID]],ALL_IN_ONE[ExperimentID]&amp;ALL_IN_ONE[NegotiationID]&amp;ALL_IN_ONE[MessageID],ALL_IN_ONE[Gesamt_ID],,0)</f>
        <v>#VALUE!</v>
      </c>
      <c r="C448">
        <v>1528</v>
      </c>
      <c r="D448" t="s">
        <v>1521</v>
      </c>
      <c r="E448">
        <v>31154</v>
      </c>
      <c r="F448">
        <v>1517</v>
      </c>
      <c r="G448">
        <v>1513</v>
      </c>
      <c r="H448" t="s">
        <v>31</v>
      </c>
      <c r="I448" t="str">
        <f t="array" ref="I448">IFERROR(_xlfn.XLOOKUP(Tabelle5[[#This Row],[NegotiationID]]&amp;"FinalAccept",Tabelle5[NegotiationID]&amp;Tabelle5[ActionType],Tabelle5[ActionType],,0),_xlfn.XLOOKUP(Tabelle5[[#This Row],[NegotiationID]]&amp;"FinalReject",Tabelle5[NegotiationID]&amp;Tabelle5[ActionType],Tabelle5[ActionType],,0))</f>
        <v>FinalReject</v>
      </c>
      <c r="J448">
        <v>1</v>
      </c>
      <c r="K448">
        <v>0.12540000000000001</v>
      </c>
      <c r="L448">
        <v>1.1254</v>
      </c>
      <c r="M448">
        <v>0.87460000000000004</v>
      </c>
      <c r="N448">
        <v>311</v>
      </c>
      <c r="O448">
        <v>4535</v>
      </c>
      <c r="P448">
        <v>15</v>
      </c>
      <c r="Q448" s="3" t="s">
        <v>1827</v>
      </c>
    </row>
    <row r="449" ht="15" customHeight="1">
      <c r="A449" t="e">
        <f t="shared" ca="1" si="511"/>
        <v>#VALUE!</v>
      </c>
      <c r="B449" t="e">
        <f t="array" ref="B449" ca="1">_xlfn.XLOOKUP(Tabelle5[[#This Row],[ExperimentID]]&amp;Tabelle5[[#This Row],[NegotiationID]]&amp;Tabelle5[[#This Row],[MessageID]],ALL_IN_ONE[ExperimentID]&amp;ALL_IN_ONE[NegotiationID]&amp;ALL_IN_ONE[MessageID],ALL_IN_ONE[Gesamt_ID],,0)</f>
        <v>#VALUE!</v>
      </c>
      <c r="C449">
        <v>1528</v>
      </c>
      <c r="D449" t="s">
        <v>1521</v>
      </c>
      <c r="E449">
        <v>32279</v>
      </c>
      <c r="F449">
        <v>1513</v>
      </c>
      <c r="G449">
        <v>1517</v>
      </c>
      <c r="H449" t="s">
        <v>31</v>
      </c>
      <c r="I449" t="str">
        <f t="array" ref="I449">IFERROR(_xlfn.XLOOKUP(Tabelle5[[#This Row],[NegotiationID]]&amp;"FinalAccept",Tabelle5[NegotiationID]&amp;Tabelle5[ActionType],Tabelle5[ActionType],,0),_xlfn.XLOOKUP(Tabelle5[[#This Row],[NegotiationID]]&amp;"FinalReject",Tabelle5[NegotiationID]&amp;Tabelle5[ActionType],Tabelle5[ActionType],,0))</f>
        <v>FinalReject</v>
      </c>
      <c r="J449">
        <v>0.61599999999999999</v>
      </c>
      <c r="K449">
        <v>0.249</v>
      </c>
      <c r="L449">
        <v>0.86499999999999999</v>
      </c>
      <c r="M449">
        <v>0.36699999999999999</v>
      </c>
      <c r="N449">
        <v>926</v>
      </c>
      <c r="O449">
        <v>4535</v>
      </c>
      <c r="P449">
        <v>15</v>
      </c>
      <c r="Q449" s="3" t="s">
        <v>1828</v>
      </c>
    </row>
    <row r="450" ht="15" customHeight="1">
      <c r="A450" t="e">
        <f t="shared" ref="A450:A513" ca="1" si="512">MID(CELL("Dateiname",$A$1),FIND("]",CELL("Dateiname",$A$1))+1,31)</f>
        <v>#VALUE!</v>
      </c>
      <c r="B450" t="e">
        <f t="array" ref="B450" ca="1">_xlfn.XLOOKUP(Tabelle5[[#This Row],[ExperimentID]]&amp;Tabelle5[[#This Row],[NegotiationID]]&amp;Tabelle5[[#This Row],[MessageID]],ALL_IN_ONE[ExperimentID]&amp;ALL_IN_ONE[NegotiationID]&amp;ALL_IN_ONE[MessageID],ALL_IN_ONE[Gesamt_ID],,0)</f>
        <v>#VALUE!</v>
      </c>
      <c r="C450">
        <v>1528</v>
      </c>
      <c r="D450" t="s">
        <v>1521</v>
      </c>
      <c r="E450">
        <v>32605</v>
      </c>
      <c r="F450">
        <v>1517</v>
      </c>
      <c r="G450">
        <v>1513</v>
      </c>
      <c r="H450" t="s">
        <v>31</v>
      </c>
      <c r="I450" t="str">
        <f t="array" ref="I450">IFERROR(_xlfn.XLOOKUP(Tabelle5[[#This Row],[NegotiationID]]&amp;"FinalAccept",Tabelle5[NegotiationID]&amp;Tabelle5[ActionType],Tabelle5[ActionType],,0),_xlfn.XLOOKUP(Tabelle5[[#This Row],[NegotiationID]]&amp;"FinalReject",Tabelle5[NegotiationID]&amp;Tabelle5[ActionType],Tabelle5[ActionType],,0))</f>
        <v>FinalReject</v>
      </c>
      <c r="J450">
        <v>0.60299999999999998</v>
      </c>
      <c r="K450">
        <v>0.43480000000000002</v>
      </c>
      <c r="L450">
        <v>1.0378000000000001</v>
      </c>
      <c r="M450">
        <v>0.16819999999999999</v>
      </c>
      <c r="N450">
        <v>137</v>
      </c>
      <c r="O450">
        <v>4535</v>
      </c>
      <c r="P450">
        <v>15</v>
      </c>
      <c r="Q450" s="3" t="s">
        <v>1829</v>
      </c>
    </row>
    <row r="451" ht="15" customHeight="1">
      <c r="A451" t="e">
        <f t="shared" ca="1" si="512"/>
        <v>#VALUE!</v>
      </c>
      <c r="B451" t="e">
        <f t="array" ref="B451" ca="1">_xlfn.XLOOKUP(Tabelle5[[#This Row],[ExperimentID]]&amp;Tabelle5[[#This Row],[NegotiationID]]&amp;Tabelle5[[#This Row],[MessageID]],ALL_IN_ONE[ExperimentID]&amp;ALL_IN_ONE[NegotiationID]&amp;ALL_IN_ONE[MessageID],ALL_IN_ONE[Gesamt_ID],,0)</f>
        <v>#VALUE!</v>
      </c>
      <c r="C451">
        <v>1528</v>
      </c>
      <c r="D451" t="s">
        <v>1521</v>
      </c>
      <c r="E451">
        <v>33546</v>
      </c>
      <c r="F451">
        <v>1513</v>
      </c>
      <c r="G451">
        <v>1517</v>
      </c>
      <c r="H451" t="s">
        <v>31</v>
      </c>
      <c r="I451" t="str">
        <f t="array" ref="I451">IFERROR(_xlfn.XLOOKUP(Tabelle5[[#This Row],[NegotiationID]]&amp;"FinalAccept",Tabelle5[NegotiationID]&amp;Tabelle5[ActionType],Tabelle5[ActionType],,0),_xlfn.XLOOKUP(Tabelle5[[#This Row],[NegotiationID]]&amp;"FinalReject",Tabelle5[NegotiationID]&amp;Tabelle5[ActionType],Tabelle5[ActionType],,0))</f>
        <v>FinalReject</v>
      </c>
      <c r="J451">
        <v>0.57879999999999998</v>
      </c>
      <c r="K451">
        <v>0.5544</v>
      </c>
      <c r="L451">
        <v>1.1332</v>
      </c>
      <c r="M451">
        <v>0.024400000000000002</v>
      </c>
      <c r="N451">
        <v>478</v>
      </c>
      <c r="O451">
        <v>4535</v>
      </c>
      <c r="P451">
        <v>15</v>
      </c>
      <c r="Q451" s="3" t="s">
        <v>1830</v>
      </c>
    </row>
    <row r="452" ht="15" customHeight="1">
      <c r="A452" t="e">
        <f t="shared" ca="1" si="512"/>
        <v>#VALUE!</v>
      </c>
      <c r="B452" t="e">
        <f t="array" ref="B452" ca="1">_xlfn.XLOOKUP(Tabelle5[[#This Row],[ExperimentID]]&amp;Tabelle5[[#This Row],[NegotiationID]]&amp;Tabelle5[[#This Row],[MessageID]],ALL_IN_ONE[ExperimentID]&amp;ALL_IN_ONE[NegotiationID]&amp;ALL_IN_ONE[MessageID],ALL_IN_ONE[Gesamt_ID],,0)</f>
        <v>#VALUE!</v>
      </c>
      <c r="C452">
        <v>1528</v>
      </c>
      <c r="D452" t="s">
        <v>1521</v>
      </c>
      <c r="E452">
        <v>33695</v>
      </c>
      <c r="F452">
        <v>1517</v>
      </c>
      <c r="G452">
        <v>1513</v>
      </c>
      <c r="H452" t="s">
        <v>31</v>
      </c>
      <c r="I452" t="str">
        <f t="array" ref="I452">IFERROR(_xlfn.XLOOKUP(Tabelle5[[#This Row],[NegotiationID]]&amp;"FinalAccept",Tabelle5[NegotiationID]&amp;Tabelle5[ActionType],Tabelle5[ActionType],,0),_xlfn.XLOOKUP(Tabelle5[[#This Row],[NegotiationID]]&amp;"FinalReject",Tabelle5[NegotiationID]&amp;Tabelle5[ActionType],Tabelle5[ActionType],,0))</f>
        <v>FinalReject</v>
      </c>
      <c r="J452">
        <v>0.69640000000000002</v>
      </c>
      <c r="K452">
        <v>0.38119999999999998</v>
      </c>
      <c r="L452">
        <v>1.0775999999999999</v>
      </c>
      <c r="M452">
        <v>0.31519999999999998</v>
      </c>
      <c r="N452">
        <v>164</v>
      </c>
      <c r="O452">
        <v>4535</v>
      </c>
      <c r="P452">
        <v>15</v>
      </c>
      <c r="Q452" s="3" t="s">
        <v>1831</v>
      </c>
    </row>
    <row r="453" ht="15" customHeight="1">
      <c r="A453" t="e">
        <f t="shared" ca="1" si="512"/>
        <v>#VALUE!</v>
      </c>
      <c r="B453" t="e">
        <f t="array" ref="B453" ca="1">_xlfn.XLOOKUP(Tabelle5[[#This Row],[ExperimentID]]&amp;Tabelle5[[#This Row],[NegotiationID]]&amp;Tabelle5[[#This Row],[MessageID]],ALL_IN_ONE[ExperimentID]&amp;ALL_IN_ONE[NegotiationID]&amp;ALL_IN_ONE[MessageID],ALL_IN_ONE[Gesamt_ID],,0)</f>
        <v>#VALUE!</v>
      </c>
      <c r="C453">
        <v>1528</v>
      </c>
      <c r="D453" t="s">
        <v>1521</v>
      </c>
      <c r="E453">
        <v>34246</v>
      </c>
      <c r="F453">
        <v>1513</v>
      </c>
      <c r="G453">
        <v>1517</v>
      </c>
      <c r="H453" t="s">
        <v>31</v>
      </c>
      <c r="I453" t="str">
        <f t="array" ref="I453">IFERROR(_xlfn.XLOOKUP(Tabelle5[[#This Row],[NegotiationID]]&amp;"FinalAccept",Tabelle5[NegotiationID]&amp;Tabelle5[ActionType],Tabelle5[ActionType],,0),_xlfn.XLOOKUP(Tabelle5[[#This Row],[NegotiationID]]&amp;"FinalReject",Tabelle5[NegotiationID]&amp;Tabelle5[ActionType],Tabelle5[ActionType],,0))</f>
        <v>FinalReject</v>
      </c>
      <c r="J453">
        <v>0.65620000000000001</v>
      </c>
      <c r="K453">
        <v>0.31259999999999999</v>
      </c>
      <c r="L453">
        <v>0.96879999999999999</v>
      </c>
      <c r="M453">
        <v>0.34360000000000002</v>
      </c>
      <c r="N453">
        <v>582</v>
      </c>
      <c r="O453">
        <v>4535</v>
      </c>
      <c r="P453">
        <v>15</v>
      </c>
      <c r="Q453" s="3" t="s">
        <v>1832</v>
      </c>
    </row>
    <row r="454" ht="15" customHeight="1">
      <c r="A454" t="e">
        <f t="shared" ca="1" si="512"/>
        <v>#VALUE!</v>
      </c>
      <c r="B454" t="e">
        <f t="array" ref="B454" ca="1">_xlfn.XLOOKUP(Tabelle5[[#This Row],[ExperimentID]]&amp;Tabelle5[[#This Row],[NegotiationID]]&amp;Tabelle5[[#This Row],[MessageID]],ALL_IN_ONE[ExperimentID]&amp;ALL_IN_ONE[NegotiationID]&amp;ALL_IN_ONE[MessageID],ALL_IN_ONE[Gesamt_ID],,0)</f>
        <v>#VALUE!</v>
      </c>
      <c r="C454">
        <v>1528</v>
      </c>
      <c r="D454" t="s">
        <v>1521</v>
      </c>
      <c r="E454">
        <v>34370</v>
      </c>
      <c r="F454">
        <v>1517</v>
      </c>
      <c r="G454">
        <v>1513</v>
      </c>
      <c r="H454" t="s">
        <v>31</v>
      </c>
      <c r="I454" t="str">
        <f t="array" ref="I454">IFERROR(_xlfn.XLOOKUP(Tabelle5[[#This Row],[NegotiationID]]&amp;"FinalAccept",Tabelle5[NegotiationID]&amp;Tabelle5[ActionType],Tabelle5[ActionType],,0),_xlfn.XLOOKUP(Tabelle5[[#This Row],[NegotiationID]]&amp;"FinalReject",Tabelle5[NegotiationID]&amp;Tabelle5[ActionType],Tabelle5[ActionType],,0))</f>
        <v>FinalReject</v>
      </c>
      <c r="J454">
        <v>0.58860000000000001</v>
      </c>
      <c r="K454">
        <v>0.43659999999999999</v>
      </c>
      <c r="L454">
        <v>1.0251999999999999</v>
      </c>
      <c r="M454">
        <v>0.152</v>
      </c>
      <c r="N454">
        <v>198</v>
      </c>
      <c r="O454">
        <v>4535</v>
      </c>
      <c r="P454">
        <v>15</v>
      </c>
      <c r="Q454" s="3" t="s">
        <v>1833</v>
      </c>
    </row>
    <row r="455" ht="15" customHeight="1">
      <c r="A455" t="e">
        <f t="shared" ca="1" si="512"/>
        <v>#VALUE!</v>
      </c>
      <c r="B455" t="e">
        <f t="array" ref="B455" ca="1">_xlfn.XLOOKUP(Tabelle5[[#This Row],[ExperimentID]]&amp;Tabelle5[[#This Row],[NegotiationID]]&amp;Tabelle5[[#This Row],[MessageID]],ALL_IN_ONE[ExperimentID]&amp;ALL_IN_ONE[NegotiationID]&amp;ALL_IN_ONE[MessageID],ALL_IN_ONE[Gesamt_ID],,0)</f>
        <v>#VALUE!</v>
      </c>
      <c r="C455">
        <v>1528</v>
      </c>
      <c r="D455" t="s">
        <v>1521</v>
      </c>
      <c r="E455">
        <v>34538</v>
      </c>
      <c r="F455">
        <v>1513</v>
      </c>
      <c r="G455">
        <v>1517</v>
      </c>
      <c r="H455" t="s">
        <v>31</v>
      </c>
      <c r="I455" t="str">
        <f t="array" ref="I455">IFERROR(_xlfn.XLOOKUP(Tabelle5[[#This Row],[NegotiationID]]&amp;"FinalAccept",Tabelle5[NegotiationID]&amp;Tabelle5[ActionType],Tabelle5[ActionType],,0),_xlfn.XLOOKUP(Tabelle5[[#This Row],[NegotiationID]]&amp;"FinalReject",Tabelle5[NegotiationID]&amp;Tabelle5[ActionType],Tabelle5[ActionType],,0))</f>
        <v>FinalReject</v>
      </c>
      <c r="J455">
        <v>0.60240000000000005</v>
      </c>
      <c r="K455">
        <v>0.45040000000000002</v>
      </c>
      <c r="L455">
        <v>1.0528</v>
      </c>
      <c r="M455">
        <v>0.152</v>
      </c>
      <c r="N455">
        <v>474</v>
      </c>
      <c r="O455">
        <v>4535</v>
      </c>
      <c r="P455">
        <v>15</v>
      </c>
      <c r="Q455" s="3" t="s">
        <v>1834</v>
      </c>
    </row>
    <row r="456" ht="15" customHeight="1">
      <c r="A456" t="e">
        <f t="shared" ca="1" si="512"/>
        <v>#VALUE!</v>
      </c>
      <c r="B456" t="e">
        <f t="array" ref="B456" ca="1">_xlfn.XLOOKUP(Tabelle5[[#This Row],[ExperimentID]]&amp;Tabelle5[[#This Row],[NegotiationID]]&amp;Tabelle5[[#This Row],[MessageID]],ALL_IN_ONE[ExperimentID]&amp;ALL_IN_ONE[NegotiationID]&amp;ALL_IN_ONE[MessageID],ALL_IN_ONE[Gesamt_ID],,0)</f>
        <v>#VALUE!</v>
      </c>
      <c r="C456">
        <v>1528</v>
      </c>
      <c r="D456" t="s">
        <v>1521</v>
      </c>
      <c r="E456">
        <v>34573</v>
      </c>
      <c r="F456">
        <v>1517</v>
      </c>
      <c r="G456">
        <v>1513</v>
      </c>
      <c r="H456" t="s">
        <v>31</v>
      </c>
      <c r="I456" t="str">
        <f t="array" ref="I456">IFERROR(_xlfn.XLOOKUP(Tabelle5[[#This Row],[NegotiationID]]&amp;"FinalAccept",Tabelle5[NegotiationID]&amp;Tabelle5[ActionType],Tabelle5[ActionType],,0),_xlfn.XLOOKUP(Tabelle5[[#This Row],[NegotiationID]]&amp;"FinalReject",Tabelle5[NegotiationID]&amp;Tabelle5[ActionType],Tabelle5[ActionType],,0))</f>
        <v>FinalReject</v>
      </c>
      <c r="J456">
        <v>0.54259999999999997</v>
      </c>
      <c r="K456">
        <v>0.45779999999999998</v>
      </c>
      <c r="L456">
        <v>1.0004</v>
      </c>
      <c r="M456">
        <v>0.0848</v>
      </c>
      <c r="N456">
        <v>218</v>
      </c>
      <c r="O456">
        <v>4535</v>
      </c>
      <c r="P456">
        <v>15</v>
      </c>
      <c r="Q456" s="3" t="s">
        <v>1835</v>
      </c>
    </row>
    <row r="457" ht="15" customHeight="1">
      <c r="A457" t="e">
        <f t="shared" ca="1" si="512"/>
        <v>#VALUE!</v>
      </c>
      <c r="B457" t="e">
        <f t="array" ref="B457" ca="1">_xlfn.XLOOKUP(Tabelle5[[#This Row],[ExperimentID]]&amp;Tabelle5[[#This Row],[NegotiationID]]&amp;Tabelle5[[#This Row],[MessageID]],ALL_IN_ONE[ExperimentID]&amp;ALL_IN_ONE[NegotiationID]&amp;ALL_IN_ONE[MessageID],ALL_IN_ONE[Gesamt_ID],,0)</f>
        <v>#VALUE!</v>
      </c>
      <c r="C457">
        <v>1528</v>
      </c>
      <c r="D457" t="s">
        <v>1521</v>
      </c>
      <c r="E457">
        <v>34591</v>
      </c>
      <c r="F457">
        <v>1513</v>
      </c>
      <c r="G457">
        <v>1517</v>
      </c>
      <c r="H457" t="s">
        <v>31</v>
      </c>
      <c r="I457" t="str">
        <f t="array" ref="I457">IFERROR(_xlfn.XLOOKUP(Tabelle5[[#This Row],[NegotiationID]]&amp;"FinalAccept",Tabelle5[NegotiationID]&amp;Tabelle5[ActionType],Tabelle5[ActionType],,0),_xlfn.XLOOKUP(Tabelle5[[#This Row],[NegotiationID]]&amp;"FinalReject",Tabelle5[NegotiationID]&amp;Tabelle5[ActionType],Tabelle5[ActionType],,0))</f>
        <v>FinalReject</v>
      </c>
      <c r="J457">
        <v>0.6018</v>
      </c>
      <c r="K457">
        <v>0.49399999999999999</v>
      </c>
      <c r="L457">
        <v>1.0958000000000001</v>
      </c>
      <c r="M457">
        <v>0.10780000000000001</v>
      </c>
      <c r="N457">
        <v>176</v>
      </c>
      <c r="O457">
        <v>4535</v>
      </c>
      <c r="P457">
        <v>15</v>
      </c>
      <c r="Q457" s="3" t="s">
        <v>1836</v>
      </c>
    </row>
    <row r="458" ht="15" customHeight="1">
      <c r="A458" t="e">
        <f t="shared" ca="1" si="512"/>
        <v>#VALUE!</v>
      </c>
      <c r="B458" t="e">
        <f t="array" ref="B458" ca="1">_xlfn.XLOOKUP(Tabelle5[[#This Row],[ExperimentID]]&amp;Tabelle5[[#This Row],[NegotiationID]]&amp;Tabelle5[[#This Row],[MessageID]],ALL_IN_ONE[ExperimentID]&amp;ALL_IN_ONE[NegotiationID]&amp;ALL_IN_ONE[MessageID],ALL_IN_ONE[Gesamt_ID],,0)</f>
        <v>#VALUE!</v>
      </c>
      <c r="C458">
        <v>1528</v>
      </c>
      <c r="D458" t="s">
        <v>1521</v>
      </c>
      <c r="E458">
        <v>34666</v>
      </c>
      <c r="F458">
        <v>1517</v>
      </c>
      <c r="G458">
        <v>1513</v>
      </c>
      <c r="H458" t="s">
        <v>31</v>
      </c>
      <c r="I458" t="str">
        <f t="array" ref="I458">IFERROR(_xlfn.XLOOKUP(Tabelle5[[#This Row],[NegotiationID]]&amp;"FinalAccept",Tabelle5[NegotiationID]&amp;Tabelle5[ActionType],Tabelle5[ActionType],,0),_xlfn.XLOOKUP(Tabelle5[[#This Row],[NegotiationID]]&amp;"FinalReject",Tabelle5[NegotiationID]&amp;Tabelle5[ActionType],Tabelle5[ActionType],,0))</f>
        <v>FinalReject</v>
      </c>
      <c r="J458">
        <v>0.54259999999999997</v>
      </c>
      <c r="K458">
        <v>0.45779999999999998</v>
      </c>
      <c r="L458">
        <v>1.0004</v>
      </c>
      <c r="M458">
        <v>0.0848</v>
      </c>
      <c r="N458">
        <v>64</v>
      </c>
      <c r="O458">
        <v>4535</v>
      </c>
      <c r="P458">
        <v>15</v>
      </c>
      <c r="Q458" s="3" t="s">
        <v>1837</v>
      </c>
    </row>
    <row r="459" ht="15" customHeight="1">
      <c r="A459" t="e">
        <f t="shared" ca="1" si="512"/>
        <v>#VALUE!</v>
      </c>
      <c r="B459" t="e">
        <f t="array" ref="B459" ca="1">_xlfn.XLOOKUP(Tabelle5[[#This Row],[ExperimentID]]&amp;Tabelle5[[#This Row],[NegotiationID]]&amp;Tabelle5[[#This Row],[MessageID]],ALL_IN_ONE[ExperimentID]&amp;ALL_IN_ONE[NegotiationID]&amp;ALL_IN_ONE[MessageID],ALL_IN_ONE[Gesamt_ID],,0)</f>
        <v>#VALUE!</v>
      </c>
      <c r="C459">
        <v>1528</v>
      </c>
      <c r="D459" t="s">
        <v>1521</v>
      </c>
      <c r="E459">
        <v>34695</v>
      </c>
      <c r="F459">
        <v>1513</v>
      </c>
      <c r="G459">
        <v>1517</v>
      </c>
      <c r="H459" t="s">
        <v>31</v>
      </c>
      <c r="I459" t="str">
        <f t="array" ref="I459">IFERROR(_xlfn.XLOOKUP(Tabelle5[[#This Row],[NegotiationID]]&amp;"FinalAccept",Tabelle5[NegotiationID]&amp;Tabelle5[ActionType],Tabelle5[ActionType],,0),_xlfn.XLOOKUP(Tabelle5[[#This Row],[NegotiationID]]&amp;"FinalReject",Tabelle5[NegotiationID]&amp;Tabelle5[ActionType],Tabelle5[ActionType],,0))</f>
        <v>FinalReject</v>
      </c>
      <c r="J459">
        <v>0.58579999999999999</v>
      </c>
      <c r="K459">
        <v>0.36859999999999998</v>
      </c>
      <c r="L459">
        <v>0.95440000000000003</v>
      </c>
      <c r="M459">
        <v>0.2172</v>
      </c>
      <c r="N459">
        <v>108</v>
      </c>
      <c r="O459">
        <v>4535</v>
      </c>
      <c r="P459">
        <v>15</v>
      </c>
      <c r="Q459" s="3" t="s">
        <v>1838</v>
      </c>
    </row>
    <row r="460" ht="15" customHeight="1">
      <c r="A460" t="e">
        <f t="shared" ca="1" si="512"/>
        <v>#VALUE!</v>
      </c>
      <c r="B460" t="e">
        <f t="array" ref="B460" ca="1">_xlfn.XLOOKUP(Tabelle5[[#This Row],[ExperimentID]]&amp;Tabelle5[[#This Row],[NegotiationID]]&amp;Tabelle5[[#This Row],[MessageID]],ALL_IN_ONE[ExperimentID]&amp;ALL_IN_ONE[NegotiationID]&amp;ALL_IN_ONE[MessageID],ALL_IN_ONE[Gesamt_ID],,0)</f>
        <v>#VALUE!</v>
      </c>
      <c r="C460">
        <v>1528</v>
      </c>
      <c r="D460" t="s">
        <v>1521</v>
      </c>
      <c r="E460">
        <v>34702</v>
      </c>
      <c r="F460">
        <v>1517</v>
      </c>
      <c r="G460">
        <v>1513</v>
      </c>
      <c r="H460" t="s">
        <v>40</v>
      </c>
      <c r="I460" t="str">
        <f t="array" ref="I460">IFERROR(_xlfn.XLOOKUP(Tabelle5[[#This Row],[NegotiationID]]&amp;"FinalAccept",Tabelle5[NegotiationID]&amp;Tabelle5[ActionType],Tabelle5[ActionType],,0),_xlfn.XLOOKUP(Tabelle5[[#This Row],[NegotiationID]]&amp;"FinalReject",Tabelle5[NegotiationID]&amp;Tabelle5[ActionType],Tabelle5[ActionType],,0))</f>
        <v>FinalReject</v>
      </c>
      <c r="J460">
        <v>0.36859999999999998</v>
      </c>
      <c r="K460">
        <v>0.58579999999999999</v>
      </c>
      <c r="L460">
        <v>0.95440000000000003</v>
      </c>
      <c r="M460">
        <v>0.2172</v>
      </c>
      <c r="N460">
        <v>65</v>
      </c>
      <c r="O460">
        <v>4535</v>
      </c>
      <c r="P460">
        <v>15</v>
      </c>
      <c r="Q460" s="3" t="s">
        <v>1839</v>
      </c>
    </row>
    <row r="461" ht="14.5" hidden="1">
      <c r="A461" t="e">
        <f t="shared" ca="1" si="512"/>
        <v>#VALUE!</v>
      </c>
      <c r="B461" t="e">
        <f t="array" ref="B461" ca="1">_xlfn.XLOOKUP(Tabelle5[[#This Row],[ExperimentID]]&amp;Tabelle5[[#This Row],[NegotiationID]]&amp;Tabelle5[[#This Row],[MessageID]],ALL_IN_ONE[ExperimentID]&amp;ALL_IN_ONE[NegotiationID]&amp;ALL_IN_ONE[MessageID],ALL_IN_ONE[Gesamt_ID],,0)</f>
        <v>#VALUE!</v>
      </c>
      <c r="C461">
        <v>1558</v>
      </c>
      <c r="D461" t="s">
        <v>1521</v>
      </c>
      <c r="E461">
        <v>1559</v>
      </c>
      <c r="H461" t="s">
        <v>6019</v>
      </c>
      <c r="I461" t="str">
        <f t="array" ref="I461">IFERROR(_xlfn.XLOOKUP(Tabelle5[[#This Row],[NegotiationID]]&amp;"FinalAccept",Tabelle5[NegotiationID]&amp;Tabelle5[ActionType],Tabelle5[ActionType],,0),_xlfn.XLOOKUP(Tabelle5[[#This Row],[NegotiationID]]&amp;"FinalReject",Tabelle5[NegotiationID]&amp;Tabelle5[ActionType],Tabelle5[ActionType],,0))</f>
        <v>FinalAccept</v>
      </c>
      <c r="M461">
        <v>21</v>
      </c>
      <c r="O461">
        <v>2285</v>
      </c>
      <c r="P461">
        <v>14</v>
      </c>
      <c r="Q461" t="s">
        <v>6337</v>
      </c>
    </row>
    <row r="462" ht="15" customHeight="1">
      <c r="A462" t="e">
        <f t="shared" ca="1" si="512"/>
        <v>#VALUE!</v>
      </c>
      <c r="B462" t="e">
        <f t="array" ref="B462" ca="1">_xlfn.XLOOKUP(Tabelle5[[#This Row],[ExperimentID]]&amp;Tabelle5[[#This Row],[NegotiationID]]&amp;Tabelle5[[#This Row],[MessageID]],ALL_IN_ONE[ExperimentID]&amp;ALL_IN_ONE[NegotiationID]&amp;ALL_IN_ONE[MessageID],ALL_IN_ONE[Gesamt_ID],,0)</f>
        <v>#VALUE!</v>
      </c>
      <c r="C462">
        <v>1558</v>
      </c>
      <c r="D462" t="s">
        <v>1521</v>
      </c>
      <c r="E462">
        <v>30568</v>
      </c>
      <c r="F462">
        <v>1543</v>
      </c>
      <c r="G462">
        <v>1547</v>
      </c>
      <c r="H462" t="s">
        <v>19</v>
      </c>
      <c r="I462" t="str">
        <f t="array" ref="I462">IFERROR(_xlfn.XLOOKUP(Tabelle5[[#This Row],[NegotiationID]]&amp;"FinalAccept",Tabelle5[NegotiationID]&amp;Tabelle5[ActionType],Tabelle5[ActionType],,0),_xlfn.XLOOKUP(Tabelle5[[#This Row],[NegotiationID]]&amp;"FinalReject",Tabelle5[NegotiationID]&amp;Tabelle5[ActionType],Tabelle5[ActionType],,0))</f>
        <v>FinalAccept</v>
      </c>
      <c r="J462">
        <v>1</v>
      </c>
      <c r="K462">
        <v>0.1084</v>
      </c>
      <c r="L462">
        <v>1.1084000000000001</v>
      </c>
      <c r="M462">
        <v>0.89159999999999995</v>
      </c>
      <c r="N462">
        <v>53</v>
      </c>
      <c r="O462">
        <v>2285</v>
      </c>
      <c r="P462">
        <v>14</v>
      </c>
      <c r="Q462" s="3" t="s">
        <v>1840</v>
      </c>
    </row>
    <row r="463" ht="15" customHeight="1">
      <c r="A463" t="e">
        <f t="shared" ca="1" si="512"/>
        <v>#VALUE!</v>
      </c>
      <c r="B463" t="e">
        <f t="array" ref="B463" ca="1">_xlfn.XLOOKUP(Tabelle5[[#This Row],[ExperimentID]]&amp;Tabelle5[[#This Row],[NegotiationID]]&amp;Tabelle5[[#This Row],[MessageID]],ALL_IN_ONE[ExperimentID]&amp;ALL_IN_ONE[NegotiationID]&amp;ALL_IN_ONE[MessageID],ALL_IN_ONE[Gesamt_ID],,0)</f>
        <v>#VALUE!</v>
      </c>
      <c r="C463">
        <v>1558</v>
      </c>
      <c r="D463" t="s">
        <v>1521</v>
      </c>
      <c r="E463">
        <v>31717</v>
      </c>
      <c r="F463">
        <v>1547</v>
      </c>
      <c r="G463">
        <v>1543</v>
      </c>
      <c r="H463" t="s">
        <v>31</v>
      </c>
      <c r="I463" t="str">
        <f t="array" ref="I463">IFERROR(_xlfn.XLOOKUP(Tabelle5[[#This Row],[NegotiationID]]&amp;"FinalAccept",Tabelle5[NegotiationID]&amp;Tabelle5[ActionType],Tabelle5[ActionType],,0),_xlfn.XLOOKUP(Tabelle5[[#This Row],[NegotiationID]]&amp;"FinalReject",Tabelle5[NegotiationID]&amp;Tabelle5[ActionType],Tabelle5[ActionType],,0))</f>
        <v>FinalAccept</v>
      </c>
      <c r="J463">
        <v>0.76619999999999999</v>
      </c>
      <c r="K463">
        <v>0.10920000000000001</v>
      </c>
      <c r="L463">
        <v>0.87539999999999996</v>
      </c>
      <c r="M463">
        <v>0.65700000000000003</v>
      </c>
      <c r="N463">
        <v>44</v>
      </c>
      <c r="O463">
        <v>2285</v>
      </c>
      <c r="P463">
        <v>14</v>
      </c>
      <c r="Q463" s="3" t="s">
        <v>1841</v>
      </c>
    </row>
    <row r="464" ht="15" customHeight="1">
      <c r="A464" t="e">
        <f t="shared" ca="1" si="512"/>
        <v>#VALUE!</v>
      </c>
      <c r="B464" t="e">
        <f t="array" ref="B464" ca="1">_xlfn.XLOOKUP(Tabelle5[[#This Row],[ExperimentID]]&amp;Tabelle5[[#This Row],[NegotiationID]]&amp;Tabelle5[[#This Row],[MessageID]],ALL_IN_ONE[ExperimentID]&amp;ALL_IN_ONE[NegotiationID]&amp;ALL_IN_ONE[MessageID],ALL_IN_ONE[Gesamt_ID],,0)</f>
        <v>#VALUE!</v>
      </c>
      <c r="C464">
        <v>1558</v>
      </c>
      <c r="D464" t="s">
        <v>1521</v>
      </c>
      <c r="E464">
        <v>32134</v>
      </c>
      <c r="F464">
        <v>1543</v>
      </c>
      <c r="G464">
        <v>1547</v>
      </c>
      <c r="H464" t="s">
        <v>31</v>
      </c>
      <c r="I464" t="str">
        <f t="array" ref="I464">IFERROR(_xlfn.XLOOKUP(Tabelle5[[#This Row],[NegotiationID]]&amp;"FinalAccept",Tabelle5[NegotiationID]&amp;Tabelle5[ActionType],Tabelle5[ActionType],,0),_xlfn.XLOOKUP(Tabelle5[[#This Row],[NegotiationID]]&amp;"FinalReject",Tabelle5[NegotiationID]&amp;Tabelle5[ActionType],Tabelle5[ActionType],,0))</f>
        <v>FinalAccept</v>
      </c>
      <c r="J464">
        <v>1</v>
      </c>
      <c r="K464">
        <v>0.1084</v>
      </c>
      <c r="L464">
        <v>1.1084000000000001</v>
      </c>
      <c r="M464">
        <v>0.89159999999999995</v>
      </c>
      <c r="N464">
        <v>241</v>
      </c>
      <c r="O464">
        <v>2285</v>
      </c>
      <c r="P464">
        <v>14</v>
      </c>
      <c r="Q464" s="3" t="s">
        <v>1842</v>
      </c>
    </row>
    <row r="465" ht="15" customHeight="1">
      <c r="A465" t="e">
        <f t="shared" ca="1" si="512"/>
        <v>#VALUE!</v>
      </c>
      <c r="B465" t="e">
        <f t="array" ref="B465" ca="1">_xlfn.XLOOKUP(Tabelle5[[#This Row],[ExperimentID]]&amp;Tabelle5[[#This Row],[NegotiationID]]&amp;Tabelle5[[#This Row],[MessageID]],ALL_IN_ONE[ExperimentID]&amp;ALL_IN_ONE[NegotiationID]&amp;ALL_IN_ONE[MessageID],ALL_IN_ONE[Gesamt_ID],,0)</f>
        <v>#VALUE!</v>
      </c>
      <c r="C465">
        <v>1558</v>
      </c>
      <c r="D465" t="s">
        <v>1521</v>
      </c>
      <c r="E465">
        <v>32216</v>
      </c>
      <c r="F465">
        <v>1547</v>
      </c>
      <c r="G465">
        <v>1543</v>
      </c>
      <c r="H465" t="s">
        <v>31</v>
      </c>
      <c r="I465" t="str">
        <f t="array" ref="I465">IFERROR(_xlfn.XLOOKUP(Tabelle5[[#This Row],[NegotiationID]]&amp;"FinalAccept",Tabelle5[NegotiationID]&amp;Tabelle5[ActionType],Tabelle5[ActionType],,0),_xlfn.XLOOKUP(Tabelle5[[#This Row],[NegotiationID]]&amp;"FinalReject",Tabelle5[NegotiationID]&amp;Tabelle5[ActionType],Tabelle5[ActionType],,0))</f>
        <v>FinalAccept</v>
      </c>
      <c r="J465">
        <v>0.76160000000000005</v>
      </c>
      <c r="K465">
        <v>0.21879999999999999</v>
      </c>
      <c r="L465">
        <v>0.98040000000000005</v>
      </c>
      <c r="M465">
        <v>0.54279999999999995</v>
      </c>
      <c r="N465">
        <v>117</v>
      </c>
      <c r="O465">
        <v>2285</v>
      </c>
      <c r="P465">
        <v>14</v>
      </c>
      <c r="Q465" s="3" t="s">
        <v>1843</v>
      </c>
    </row>
    <row r="466" ht="15" customHeight="1">
      <c r="A466" t="e">
        <f t="shared" ca="1" si="512"/>
        <v>#VALUE!</v>
      </c>
      <c r="B466" t="e">
        <f t="array" ref="B466" ca="1">_xlfn.XLOOKUP(Tabelle5[[#This Row],[ExperimentID]]&amp;Tabelle5[[#This Row],[NegotiationID]]&amp;Tabelle5[[#This Row],[MessageID]],ALL_IN_ONE[ExperimentID]&amp;ALL_IN_ONE[NegotiationID]&amp;ALL_IN_ONE[MessageID],ALL_IN_ONE[Gesamt_ID],,0)</f>
        <v>#VALUE!</v>
      </c>
      <c r="C466">
        <v>1558</v>
      </c>
      <c r="D466" t="s">
        <v>1521</v>
      </c>
      <c r="E466">
        <v>32369</v>
      </c>
      <c r="F466">
        <v>1543</v>
      </c>
      <c r="G466">
        <v>1547</v>
      </c>
      <c r="H466" t="s">
        <v>31</v>
      </c>
      <c r="I466" t="str">
        <f t="array" ref="I466">IFERROR(_xlfn.XLOOKUP(Tabelle5[[#This Row],[NegotiationID]]&amp;"FinalAccept",Tabelle5[NegotiationID]&amp;Tabelle5[ActionType],Tabelle5[ActionType],,0),_xlfn.XLOOKUP(Tabelle5[[#This Row],[NegotiationID]]&amp;"FinalReject",Tabelle5[NegotiationID]&amp;Tabelle5[ActionType],Tabelle5[ActionType],,0))</f>
        <v>FinalAccept</v>
      </c>
      <c r="J466">
        <v>0.76000000000000001</v>
      </c>
      <c r="K466">
        <v>0.20039999999999999</v>
      </c>
      <c r="L466">
        <v>0.96040000000000003</v>
      </c>
      <c r="M466">
        <v>0.55959999999999999</v>
      </c>
      <c r="N466">
        <v>227</v>
      </c>
      <c r="O466">
        <v>2285</v>
      </c>
      <c r="P466">
        <v>14</v>
      </c>
      <c r="Q466" s="3" t="s">
        <v>1844</v>
      </c>
    </row>
    <row r="467" ht="15" customHeight="1">
      <c r="A467" t="e">
        <f t="shared" ca="1" si="512"/>
        <v>#VALUE!</v>
      </c>
      <c r="B467" t="e">
        <f t="array" ref="B467" ca="1">_xlfn.XLOOKUP(Tabelle5[[#This Row],[ExperimentID]]&amp;Tabelle5[[#This Row],[NegotiationID]]&amp;Tabelle5[[#This Row],[MessageID]],ALL_IN_ONE[ExperimentID]&amp;ALL_IN_ONE[NegotiationID]&amp;ALL_IN_ONE[MessageID],ALL_IN_ONE[Gesamt_ID],,0)</f>
        <v>#VALUE!</v>
      </c>
      <c r="C467">
        <v>1558</v>
      </c>
      <c r="D467" t="s">
        <v>1521</v>
      </c>
      <c r="E467">
        <v>33010</v>
      </c>
      <c r="F467">
        <v>1547</v>
      </c>
      <c r="G467">
        <v>1543</v>
      </c>
      <c r="H467" t="s">
        <v>31</v>
      </c>
      <c r="I467" t="str">
        <f t="array" ref="I467">IFERROR(_xlfn.XLOOKUP(Tabelle5[[#This Row],[NegotiationID]]&amp;"FinalAccept",Tabelle5[NegotiationID]&amp;Tabelle5[ActionType],Tabelle5[ActionType],,0),_xlfn.XLOOKUP(Tabelle5[[#This Row],[NegotiationID]]&amp;"FinalReject",Tabelle5[NegotiationID]&amp;Tabelle5[ActionType],Tabelle5[ActionType],,0))</f>
        <v>FinalAccept</v>
      </c>
      <c r="J467">
        <v>0.73999999999999999</v>
      </c>
      <c r="K467">
        <v>0.25380000000000003</v>
      </c>
      <c r="L467">
        <v>0.99380000000000002</v>
      </c>
      <c r="M467">
        <v>0.48620000000000002</v>
      </c>
      <c r="N467">
        <v>202</v>
      </c>
      <c r="O467">
        <v>2285</v>
      </c>
      <c r="P467">
        <v>14</v>
      </c>
      <c r="Q467" s="3" t="s">
        <v>1845</v>
      </c>
    </row>
    <row r="468" ht="15" customHeight="1">
      <c r="A468" t="e">
        <f t="shared" ca="1" si="512"/>
        <v>#VALUE!</v>
      </c>
      <c r="B468" t="e">
        <f t="array" ref="B468" ca="1">_xlfn.XLOOKUP(Tabelle5[[#This Row],[ExperimentID]]&amp;Tabelle5[[#This Row],[NegotiationID]]&amp;Tabelle5[[#This Row],[MessageID]],ALL_IN_ONE[ExperimentID]&amp;ALL_IN_ONE[NegotiationID]&amp;ALL_IN_ONE[MessageID],ALL_IN_ONE[Gesamt_ID],,0)</f>
        <v>#VALUE!</v>
      </c>
      <c r="C468">
        <v>1558</v>
      </c>
      <c r="D468" t="s">
        <v>1521</v>
      </c>
      <c r="E468">
        <v>33320</v>
      </c>
      <c r="F468">
        <v>1543</v>
      </c>
      <c r="G468">
        <v>1547</v>
      </c>
      <c r="H468" t="s">
        <v>31</v>
      </c>
      <c r="I468" t="str">
        <f t="array" ref="I468">IFERROR(_xlfn.XLOOKUP(Tabelle5[[#This Row],[NegotiationID]]&amp;"FinalAccept",Tabelle5[NegotiationID]&amp;Tabelle5[ActionType],Tabelle5[ActionType],,0),_xlfn.XLOOKUP(Tabelle5[[#This Row],[NegotiationID]]&amp;"FinalReject",Tabelle5[NegotiationID]&amp;Tabelle5[ActionType],Tabelle5[ActionType],,0))</f>
        <v>FinalAccept</v>
      </c>
      <c r="J468">
        <v>0.50619999999999998</v>
      </c>
      <c r="K468">
        <v>0.21859999999999999</v>
      </c>
      <c r="L468">
        <v>0.7248</v>
      </c>
      <c r="M468">
        <v>0.28760000000000002</v>
      </c>
      <c r="N468">
        <v>395</v>
      </c>
      <c r="O468">
        <v>2285</v>
      </c>
      <c r="P468">
        <v>14</v>
      </c>
      <c r="Q468" s="3" t="s">
        <v>1846</v>
      </c>
    </row>
    <row r="469" ht="15" customHeight="1">
      <c r="A469" t="e">
        <f t="shared" ca="1" si="512"/>
        <v>#VALUE!</v>
      </c>
      <c r="B469" t="e">
        <f t="array" ref="B469" ca="1">_xlfn.XLOOKUP(Tabelle5[[#This Row],[ExperimentID]]&amp;Tabelle5[[#This Row],[NegotiationID]]&amp;Tabelle5[[#This Row],[MessageID]],ALL_IN_ONE[ExperimentID]&amp;ALL_IN_ONE[NegotiationID]&amp;ALL_IN_ONE[MessageID],ALL_IN_ONE[Gesamt_ID],,0)</f>
        <v>#VALUE!</v>
      </c>
      <c r="C469">
        <v>1558</v>
      </c>
      <c r="D469" t="s">
        <v>1521</v>
      </c>
      <c r="E469">
        <v>33532</v>
      </c>
      <c r="F469">
        <v>1547</v>
      </c>
      <c r="G469">
        <v>1543</v>
      </c>
      <c r="H469" t="s">
        <v>31</v>
      </c>
      <c r="I469" t="str">
        <f t="array" ref="I469">IFERROR(_xlfn.XLOOKUP(Tabelle5[[#This Row],[NegotiationID]]&amp;"FinalAccept",Tabelle5[NegotiationID]&amp;Tabelle5[ActionType],Tabelle5[ActionType],,0),_xlfn.XLOOKUP(Tabelle5[[#This Row],[NegotiationID]]&amp;"FinalReject",Tabelle5[NegotiationID]&amp;Tabelle5[ActionType],Tabelle5[ActionType],,0))</f>
        <v>FinalAccept</v>
      </c>
      <c r="J469">
        <v>0.71760000000000002</v>
      </c>
      <c r="K469">
        <v>0.12640000000000001</v>
      </c>
      <c r="L469">
        <v>0.84399999999999997</v>
      </c>
      <c r="M469">
        <v>0.59119999999999995</v>
      </c>
      <c r="N469">
        <v>181</v>
      </c>
      <c r="O469">
        <v>2285</v>
      </c>
      <c r="P469">
        <v>14</v>
      </c>
      <c r="Q469" s="3" t="s">
        <v>1847</v>
      </c>
    </row>
    <row r="470" ht="15" customHeight="1">
      <c r="A470" t="e">
        <f t="shared" ca="1" si="512"/>
        <v>#VALUE!</v>
      </c>
      <c r="B470" t="e">
        <f t="array" ref="B470" ca="1">_xlfn.XLOOKUP(Tabelle5[[#This Row],[ExperimentID]]&amp;Tabelle5[[#This Row],[NegotiationID]]&amp;Tabelle5[[#This Row],[MessageID]],ALL_IN_ONE[ExperimentID]&amp;ALL_IN_ONE[NegotiationID]&amp;ALL_IN_ONE[MessageID],ALL_IN_ONE[Gesamt_ID],,0)</f>
        <v>#VALUE!</v>
      </c>
      <c r="C470">
        <v>1558</v>
      </c>
      <c r="D470" t="s">
        <v>1521</v>
      </c>
      <c r="E470">
        <v>34070</v>
      </c>
      <c r="F470">
        <v>1543</v>
      </c>
      <c r="G470">
        <v>1547</v>
      </c>
      <c r="H470" t="s">
        <v>31</v>
      </c>
      <c r="I470" t="str">
        <f t="array" ref="I470">IFERROR(_xlfn.XLOOKUP(Tabelle5[[#This Row],[NegotiationID]]&amp;"FinalAccept",Tabelle5[NegotiationID]&amp;Tabelle5[ActionType],Tabelle5[ActionType],,0),_xlfn.XLOOKUP(Tabelle5[[#This Row],[NegotiationID]]&amp;"FinalReject",Tabelle5[NegotiationID]&amp;Tabelle5[ActionType],Tabelle5[ActionType],,0))</f>
        <v>FinalAccept</v>
      </c>
      <c r="J470">
        <v>0.5242</v>
      </c>
      <c r="K470">
        <v>0.48399999999999999</v>
      </c>
      <c r="L470">
        <v>1.0082</v>
      </c>
      <c r="M470">
        <v>0.0402</v>
      </c>
      <c r="N470">
        <v>390</v>
      </c>
      <c r="O470">
        <v>2285</v>
      </c>
      <c r="P470">
        <v>14</v>
      </c>
      <c r="Q470" s="3" t="s">
        <v>1848</v>
      </c>
    </row>
    <row r="471" ht="15" customHeight="1">
      <c r="A471" t="e">
        <f t="shared" ca="1" si="512"/>
        <v>#VALUE!</v>
      </c>
      <c r="B471" t="e">
        <f t="array" ref="B471" ca="1">_xlfn.XLOOKUP(Tabelle5[[#This Row],[ExperimentID]]&amp;Tabelle5[[#This Row],[NegotiationID]]&amp;Tabelle5[[#This Row],[MessageID]],ALL_IN_ONE[ExperimentID]&amp;ALL_IN_ONE[NegotiationID]&amp;ALL_IN_ONE[MessageID],ALL_IN_ONE[Gesamt_ID],,0)</f>
        <v>#VALUE!</v>
      </c>
      <c r="C471">
        <v>1558</v>
      </c>
      <c r="D471" t="s">
        <v>1521</v>
      </c>
      <c r="E471">
        <v>34088</v>
      </c>
      <c r="F471">
        <v>1547</v>
      </c>
      <c r="G471">
        <v>1543</v>
      </c>
      <c r="H471" t="s">
        <v>31</v>
      </c>
      <c r="I471" t="str">
        <f t="array" ref="I471">IFERROR(_xlfn.XLOOKUP(Tabelle5[[#This Row],[NegotiationID]]&amp;"FinalAccept",Tabelle5[NegotiationID]&amp;Tabelle5[ActionType],Tabelle5[ActionType],,0),_xlfn.XLOOKUP(Tabelle5[[#This Row],[NegotiationID]]&amp;"FinalReject",Tabelle5[NegotiationID]&amp;Tabelle5[ActionType],Tabelle5[ActionType],,0))</f>
        <v>FinalAccept</v>
      </c>
      <c r="J471">
        <v>0.51000000000000001</v>
      </c>
      <c r="K471">
        <v>0.45219999999999999</v>
      </c>
      <c r="L471">
        <v>0.96220000000000006</v>
      </c>
      <c r="M471">
        <v>0.057799999999999997</v>
      </c>
      <c r="N471">
        <v>172</v>
      </c>
      <c r="O471">
        <v>2285</v>
      </c>
      <c r="P471">
        <v>14</v>
      </c>
      <c r="Q471" s="3" t="s">
        <v>1849</v>
      </c>
    </row>
    <row r="472" ht="15" customHeight="1">
      <c r="A472" t="e">
        <f t="shared" ca="1" si="512"/>
        <v>#VALUE!</v>
      </c>
      <c r="B472" t="e">
        <f t="array" ref="B472" ca="1">_xlfn.XLOOKUP(Tabelle5[[#This Row],[ExperimentID]]&amp;Tabelle5[[#This Row],[NegotiationID]]&amp;Tabelle5[[#This Row],[MessageID]],ALL_IN_ONE[ExperimentID]&amp;ALL_IN_ONE[NegotiationID]&amp;ALL_IN_ONE[MessageID],ALL_IN_ONE[Gesamt_ID],,0)</f>
        <v>#VALUE!</v>
      </c>
      <c r="C472">
        <v>1558</v>
      </c>
      <c r="D472" t="s">
        <v>1521</v>
      </c>
      <c r="E472">
        <v>34194</v>
      </c>
      <c r="F472">
        <v>1543</v>
      </c>
      <c r="G472">
        <v>1547</v>
      </c>
      <c r="H472" t="s">
        <v>31</v>
      </c>
      <c r="I472" t="str">
        <f t="array" ref="I472">IFERROR(_xlfn.XLOOKUP(Tabelle5[[#This Row],[NegotiationID]]&amp;"FinalAccept",Tabelle5[NegotiationID]&amp;Tabelle5[ActionType],Tabelle5[ActionType],,0),_xlfn.XLOOKUP(Tabelle5[[#This Row],[NegotiationID]]&amp;"FinalReject",Tabelle5[NegotiationID]&amp;Tabelle5[ActionType],Tabelle5[ActionType],,0))</f>
        <v>FinalAccept</v>
      </c>
      <c r="J472">
        <v>0.50419999999999998</v>
      </c>
      <c r="K472">
        <v>0.504</v>
      </c>
      <c r="L472">
        <v>1.0082</v>
      </c>
      <c r="M472">
        <v>0.00020000000000000001</v>
      </c>
      <c r="N472">
        <v>193</v>
      </c>
      <c r="O472">
        <v>2285</v>
      </c>
      <c r="P472">
        <v>14</v>
      </c>
      <c r="Q472" s="3" t="s">
        <v>1850</v>
      </c>
    </row>
    <row r="473" ht="15" customHeight="1">
      <c r="A473" t="e">
        <f t="shared" ca="1" si="512"/>
        <v>#VALUE!</v>
      </c>
      <c r="B473" t="e">
        <f t="array" ref="B473" ca="1">_xlfn.XLOOKUP(Tabelle5[[#This Row],[ExperimentID]]&amp;Tabelle5[[#This Row],[NegotiationID]]&amp;Tabelle5[[#This Row],[MessageID]],ALL_IN_ONE[ExperimentID]&amp;ALL_IN_ONE[NegotiationID]&amp;ALL_IN_ONE[MessageID],ALL_IN_ONE[Gesamt_ID],,0)</f>
        <v>#VALUE!</v>
      </c>
      <c r="C473">
        <v>1558</v>
      </c>
      <c r="D473" t="s">
        <v>1521</v>
      </c>
      <c r="E473">
        <v>34202</v>
      </c>
      <c r="F473">
        <v>1547</v>
      </c>
      <c r="G473">
        <v>1543</v>
      </c>
      <c r="H473" t="s">
        <v>31</v>
      </c>
      <c r="I473" t="str">
        <f t="array" ref="I473">IFERROR(_xlfn.XLOOKUP(Tabelle5[[#This Row],[NegotiationID]]&amp;"FinalAccept",Tabelle5[NegotiationID]&amp;Tabelle5[ActionType],Tabelle5[ActionType],,0),_xlfn.XLOOKUP(Tabelle5[[#This Row],[NegotiationID]]&amp;"FinalReject",Tabelle5[NegotiationID]&amp;Tabelle5[ActionType],Tabelle5[ActionType],,0))</f>
        <v>FinalAccept</v>
      </c>
      <c r="J473">
        <v>0.504</v>
      </c>
      <c r="K473">
        <v>0.50419999999999998</v>
      </c>
      <c r="L473">
        <v>1.0082</v>
      </c>
      <c r="M473">
        <v>0.00020000000000000001</v>
      </c>
      <c r="N473">
        <v>22</v>
      </c>
      <c r="O473">
        <v>2285</v>
      </c>
      <c r="P473">
        <v>14</v>
      </c>
      <c r="Q473" s="3" t="s">
        <v>1851</v>
      </c>
    </row>
    <row r="474" ht="15" customHeight="1">
      <c r="A474" t="e">
        <f t="shared" ca="1" si="512"/>
        <v>#VALUE!</v>
      </c>
      <c r="B474" t="e">
        <f t="array" ref="B474" ca="1">_xlfn.XLOOKUP(Tabelle5[[#This Row],[ExperimentID]]&amp;Tabelle5[[#This Row],[NegotiationID]]&amp;Tabelle5[[#This Row],[MessageID]],ALL_IN_ONE[ExperimentID]&amp;ALL_IN_ONE[NegotiationID]&amp;ALL_IN_ONE[MessageID],ALL_IN_ONE[Gesamt_ID],,0)</f>
        <v>#VALUE!</v>
      </c>
      <c r="C474">
        <v>1558</v>
      </c>
      <c r="D474" t="s">
        <v>1521</v>
      </c>
      <c r="E474">
        <v>34226</v>
      </c>
      <c r="F474">
        <v>1543</v>
      </c>
      <c r="G474">
        <v>1547</v>
      </c>
      <c r="H474" t="s">
        <v>20</v>
      </c>
      <c r="I474" t="str">
        <f t="array" ref="I474">IFERROR(_xlfn.XLOOKUP(Tabelle5[[#This Row],[NegotiationID]]&amp;"FinalAccept",Tabelle5[NegotiationID]&amp;Tabelle5[ActionType],Tabelle5[ActionType],,0),_xlfn.XLOOKUP(Tabelle5[[#This Row],[NegotiationID]]&amp;"FinalReject",Tabelle5[NegotiationID]&amp;Tabelle5[ActionType],Tabelle5[ActionType],,0))</f>
        <v>FinalAccept</v>
      </c>
      <c r="J474">
        <v>0.50419999999999998</v>
      </c>
      <c r="K474">
        <v>0.504</v>
      </c>
      <c r="L474">
        <v>1.0082</v>
      </c>
      <c r="M474">
        <v>0.00020000000000000001</v>
      </c>
      <c r="N474">
        <v>27</v>
      </c>
      <c r="O474">
        <v>2285</v>
      </c>
      <c r="P474">
        <v>14</v>
      </c>
      <c r="Q474" s="3" t="s">
        <v>1852</v>
      </c>
    </row>
    <row r="475" ht="14.5" hidden="1">
      <c r="A475" t="e">
        <f t="shared" ca="1" si="512"/>
        <v>#VALUE!</v>
      </c>
      <c r="B475" t="e">
        <f t="array" ref="B475" ca="1">_xlfn.XLOOKUP(Tabelle5[[#This Row],[ExperimentID]]&amp;Tabelle5[[#This Row],[NegotiationID]]&amp;Tabelle5[[#This Row],[MessageID]],ALL_IN_ONE[ExperimentID]&amp;ALL_IN_ONE[NegotiationID]&amp;ALL_IN_ONE[MessageID],ALL_IN_ONE[Gesamt_ID],,0)</f>
        <v>#VALUE!</v>
      </c>
      <c r="C475">
        <v>1588</v>
      </c>
      <c r="D475" t="s">
        <v>1521</v>
      </c>
      <c r="E475">
        <v>1589</v>
      </c>
      <c r="H475" t="s">
        <v>6019</v>
      </c>
      <c r="I475" t="str">
        <f t="array" ref="I475">IFERROR(_xlfn.XLOOKUP(Tabelle5[[#This Row],[NegotiationID]]&amp;"FinalAccept",Tabelle5[NegotiationID]&amp;Tabelle5[ActionType],Tabelle5[ActionType],,0),_xlfn.XLOOKUP(Tabelle5[[#This Row],[NegotiationID]]&amp;"FinalReject",Tabelle5[NegotiationID]&amp;Tabelle5[ActionType],Tabelle5[ActionType],,0))</f>
        <v>FinalReject</v>
      </c>
      <c r="M475">
        <v>21</v>
      </c>
      <c r="O475">
        <v>3212</v>
      </c>
      <c r="P475">
        <v>15</v>
      </c>
      <c r="Q475" t="s">
        <v>6337</v>
      </c>
    </row>
    <row r="476" ht="15" customHeight="1">
      <c r="A476" t="e">
        <f t="shared" ca="1" si="512"/>
        <v>#VALUE!</v>
      </c>
      <c r="B476" t="e">
        <f t="array" ref="B476" ca="1">_xlfn.XLOOKUP(Tabelle5[[#This Row],[ExperimentID]]&amp;Tabelle5[[#This Row],[NegotiationID]]&amp;Tabelle5[[#This Row],[MessageID]],ALL_IN_ONE[ExperimentID]&amp;ALL_IN_ONE[NegotiationID]&amp;ALL_IN_ONE[MessageID],ALL_IN_ONE[Gesamt_ID],,0)</f>
        <v>#VALUE!</v>
      </c>
      <c r="C476">
        <v>1588</v>
      </c>
      <c r="D476" t="s">
        <v>1521</v>
      </c>
      <c r="E476">
        <v>30402</v>
      </c>
      <c r="F476">
        <v>1573</v>
      </c>
      <c r="G476">
        <v>1577</v>
      </c>
      <c r="H476" t="s">
        <v>19</v>
      </c>
      <c r="I476" t="str">
        <f t="array" ref="I476">IFERROR(_xlfn.XLOOKUP(Tabelle5[[#This Row],[NegotiationID]]&amp;"FinalAccept",Tabelle5[NegotiationID]&amp;Tabelle5[ActionType],Tabelle5[ActionType],,0),_xlfn.XLOOKUP(Tabelle5[[#This Row],[NegotiationID]]&amp;"FinalReject",Tabelle5[NegotiationID]&amp;Tabelle5[ActionType],Tabelle5[ActionType],,0))</f>
        <v>FinalReject</v>
      </c>
      <c r="J476">
        <v>1</v>
      </c>
      <c r="K476">
        <v>0.1084</v>
      </c>
      <c r="L476">
        <v>1.1084000000000001</v>
      </c>
      <c r="M476">
        <v>0.89159999999999995</v>
      </c>
      <c r="N476">
        <v>263</v>
      </c>
      <c r="O476">
        <v>3212</v>
      </c>
      <c r="P476">
        <v>15</v>
      </c>
      <c r="Q476" s="3" t="s">
        <v>1853</v>
      </c>
    </row>
    <row r="477" ht="15" customHeight="1">
      <c r="A477" t="e">
        <f t="shared" ca="1" si="512"/>
        <v>#VALUE!</v>
      </c>
      <c r="B477" t="e">
        <f t="array" ref="B477" ca="1">_xlfn.XLOOKUP(Tabelle5[[#This Row],[ExperimentID]]&amp;Tabelle5[[#This Row],[NegotiationID]]&amp;Tabelle5[[#This Row],[MessageID]],ALL_IN_ONE[ExperimentID]&amp;ALL_IN_ONE[NegotiationID]&amp;ALL_IN_ONE[MessageID],ALL_IN_ONE[Gesamt_ID],,0)</f>
        <v>#VALUE!</v>
      </c>
      <c r="C477">
        <v>1588</v>
      </c>
      <c r="D477" t="s">
        <v>1521</v>
      </c>
      <c r="E477">
        <v>31414</v>
      </c>
      <c r="F477">
        <v>1577</v>
      </c>
      <c r="G477">
        <v>1573</v>
      </c>
      <c r="H477" t="s">
        <v>31</v>
      </c>
      <c r="I477" t="str">
        <f t="array" ref="I477">IFERROR(_xlfn.XLOOKUP(Tabelle5[[#This Row],[NegotiationID]]&amp;"FinalAccept",Tabelle5[NegotiationID]&amp;Tabelle5[ActionType],Tabelle5[ActionType],,0),_xlfn.XLOOKUP(Tabelle5[[#This Row],[NegotiationID]]&amp;"FinalReject",Tabelle5[NegotiationID]&amp;Tabelle5[ActionType],Tabelle5[ActionType],,0))</f>
        <v>FinalReject</v>
      </c>
      <c r="J477">
        <v>1</v>
      </c>
      <c r="K477">
        <v>1</v>
      </c>
      <c r="L477">
        <v>2</v>
      </c>
      <c r="M477">
        <v>0</v>
      </c>
      <c r="N477">
        <v>534</v>
      </c>
      <c r="O477">
        <v>3212</v>
      </c>
      <c r="P477">
        <v>15</v>
      </c>
      <c r="Q477" s="3" t="s">
        <v>1854</v>
      </c>
    </row>
    <row r="478" ht="15" customHeight="1">
      <c r="A478" t="e">
        <f t="shared" ca="1" si="512"/>
        <v>#VALUE!</v>
      </c>
      <c r="B478" t="e">
        <f t="array" ref="B478" ca="1">_xlfn.XLOOKUP(Tabelle5[[#This Row],[ExperimentID]]&amp;Tabelle5[[#This Row],[NegotiationID]]&amp;Tabelle5[[#This Row],[MessageID]],ALL_IN_ONE[ExperimentID]&amp;ALL_IN_ONE[NegotiationID]&amp;ALL_IN_ONE[MessageID],ALL_IN_ONE[Gesamt_ID],,0)</f>
        <v>#VALUE!</v>
      </c>
      <c r="C478">
        <v>1588</v>
      </c>
      <c r="D478" t="s">
        <v>1521</v>
      </c>
      <c r="E478">
        <v>31546</v>
      </c>
      <c r="F478">
        <v>1573</v>
      </c>
      <c r="G478">
        <v>1577</v>
      </c>
      <c r="H478" t="s">
        <v>31</v>
      </c>
      <c r="I478" t="str">
        <f t="array" ref="I478">IFERROR(_xlfn.XLOOKUP(Tabelle5[[#This Row],[NegotiationID]]&amp;"FinalAccept",Tabelle5[NegotiationID]&amp;Tabelle5[ActionType],Tabelle5[ActionType],,0),_xlfn.XLOOKUP(Tabelle5[[#This Row],[NegotiationID]]&amp;"FinalReject",Tabelle5[NegotiationID]&amp;Tabelle5[ActionType],Tabelle5[ActionType],,0))</f>
        <v>FinalReject</v>
      </c>
      <c r="J478">
        <v>0.78620000000000001</v>
      </c>
      <c r="K478">
        <v>0.12479999999999999</v>
      </c>
      <c r="L478">
        <v>0.91100000000000003</v>
      </c>
      <c r="M478">
        <v>0.66139999999999999</v>
      </c>
      <c r="N478">
        <v>433</v>
      </c>
      <c r="O478">
        <v>3212</v>
      </c>
      <c r="P478">
        <v>15</v>
      </c>
      <c r="Q478" s="3" t="s">
        <v>1855</v>
      </c>
    </row>
    <row r="479" ht="15" customHeight="1">
      <c r="A479" t="e">
        <f t="shared" ca="1" si="512"/>
        <v>#VALUE!</v>
      </c>
      <c r="B479" t="e">
        <f t="array" ref="B479" ca="1">_xlfn.XLOOKUP(Tabelle5[[#This Row],[ExperimentID]]&amp;Tabelle5[[#This Row],[NegotiationID]]&amp;Tabelle5[[#This Row],[MessageID]],ALL_IN_ONE[ExperimentID]&amp;ALL_IN_ONE[NegotiationID]&amp;ALL_IN_ONE[MessageID],ALL_IN_ONE[Gesamt_ID],,0)</f>
        <v>#VALUE!</v>
      </c>
      <c r="C479">
        <v>1588</v>
      </c>
      <c r="D479" t="s">
        <v>1521</v>
      </c>
      <c r="E479">
        <v>32739</v>
      </c>
      <c r="F479">
        <v>1577</v>
      </c>
      <c r="G479">
        <v>1573</v>
      </c>
      <c r="H479" t="s">
        <v>31</v>
      </c>
      <c r="I479" t="str">
        <f t="array" ref="I479">IFERROR(_xlfn.XLOOKUP(Tabelle5[[#This Row],[NegotiationID]]&amp;"FinalAccept",Tabelle5[NegotiationID]&amp;Tabelle5[ActionType],Tabelle5[ActionType],,0),_xlfn.XLOOKUP(Tabelle5[[#This Row],[NegotiationID]]&amp;"FinalReject",Tabelle5[NegotiationID]&amp;Tabelle5[ActionType],Tabelle5[ActionType],,0))</f>
        <v>FinalReject</v>
      </c>
      <c r="J479">
        <v>1</v>
      </c>
      <c r="K479">
        <v>1</v>
      </c>
      <c r="L479">
        <v>2</v>
      </c>
      <c r="M479">
        <v>0</v>
      </c>
      <c r="N479">
        <v>264</v>
      </c>
      <c r="O479">
        <v>3212</v>
      </c>
      <c r="P479">
        <v>15</v>
      </c>
      <c r="Q479" s="3" t="s">
        <v>1856</v>
      </c>
    </row>
    <row r="480" ht="15" customHeight="1">
      <c r="A480" t="e">
        <f t="shared" ca="1" si="512"/>
        <v>#VALUE!</v>
      </c>
      <c r="B480" t="e">
        <f t="array" ref="B480" ca="1">_xlfn.XLOOKUP(Tabelle5[[#This Row],[ExperimentID]]&amp;Tabelle5[[#This Row],[NegotiationID]]&amp;Tabelle5[[#This Row],[MessageID]],ALL_IN_ONE[ExperimentID]&amp;ALL_IN_ONE[NegotiationID]&amp;ALL_IN_ONE[MessageID],ALL_IN_ONE[Gesamt_ID],,0)</f>
        <v>#VALUE!</v>
      </c>
      <c r="C480">
        <v>1588</v>
      </c>
      <c r="D480" t="s">
        <v>1521</v>
      </c>
      <c r="E480">
        <v>33043</v>
      </c>
      <c r="F480">
        <v>1573</v>
      </c>
      <c r="G480">
        <v>1577</v>
      </c>
      <c r="H480" t="s">
        <v>31</v>
      </c>
      <c r="I480" t="str">
        <f t="array" ref="I480">IFERROR(_xlfn.XLOOKUP(Tabelle5[[#This Row],[NegotiationID]]&amp;"FinalAccept",Tabelle5[NegotiationID]&amp;Tabelle5[ActionType],Tabelle5[ActionType],,0),_xlfn.XLOOKUP(Tabelle5[[#This Row],[NegotiationID]]&amp;"FinalReject",Tabelle5[NegotiationID]&amp;Tabelle5[ActionType],Tabelle5[ActionType],,0))</f>
        <v>FinalReject</v>
      </c>
      <c r="J480">
        <v>0.71360000000000001</v>
      </c>
      <c r="K480">
        <v>0.23899999999999999</v>
      </c>
      <c r="L480">
        <v>0.9526</v>
      </c>
      <c r="M480">
        <v>0.47460000000000002</v>
      </c>
      <c r="N480">
        <v>197</v>
      </c>
      <c r="O480">
        <v>3212</v>
      </c>
      <c r="P480">
        <v>15</v>
      </c>
      <c r="Q480" s="3" t="s">
        <v>1857</v>
      </c>
    </row>
    <row r="481" ht="15" customHeight="1">
      <c r="A481" t="e">
        <f t="shared" ca="1" si="512"/>
        <v>#VALUE!</v>
      </c>
      <c r="B481" t="e">
        <f t="array" ref="B481" ca="1">_xlfn.XLOOKUP(Tabelle5[[#This Row],[ExperimentID]]&amp;Tabelle5[[#This Row],[NegotiationID]]&amp;Tabelle5[[#This Row],[MessageID]],ALL_IN_ONE[ExperimentID]&amp;ALL_IN_ONE[NegotiationID]&amp;ALL_IN_ONE[MessageID],ALL_IN_ONE[Gesamt_ID],,0)</f>
        <v>#VALUE!</v>
      </c>
      <c r="C481">
        <v>1588</v>
      </c>
      <c r="D481" t="s">
        <v>1521</v>
      </c>
      <c r="E481">
        <v>33804</v>
      </c>
      <c r="F481">
        <v>1577</v>
      </c>
      <c r="G481">
        <v>1573</v>
      </c>
      <c r="H481" t="s">
        <v>31</v>
      </c>
      <c r="I481" t="str">
        <f t="array" ref="I481">IFERROR(_xlfn.XLOOKUP(Tabelle5[[#This Row],[NegotiationID]]&amp;"FinalAccept",Tabelle5[NegotiationID]&amp;Tabelle5[ActionType],Tabelle5[ActionType],,0),_xlfn.XLOOKUP(Tabelle5[[#This Row],[NegotiationID]]&amp;"FinalReject",Tabelle5[NegotiationID]&amp;Tabelle5[ActionType],Tabelle5[ActionType],,0))</f>
        <v>FinalReject</v>
      </c>
      <c r="J481">
        <v>0.61040000000000005</v>
      </c>
      <c r="K481">
        <v>0.38159999999999999</v>
      </c>
      <c r="L481">
        <v>0.99199999999999999</v>
      </c>
      <c r="M481">
        <v>0.2288</v>
      </c>
      <c r="N481">
        <v>377</v>
      </c>
      <c r="O481">
        <v>3212</v>
      </c>
      <c r="P481">
        <v>15</v>
      </c>
      <c r="Q481" s="3" t="s">
        <v>1858</v>
      </c>
    </row>
    <row r="482" ht="15" customHeight="1">
      <c r="A482" t="e">
        <f t="shared" ca="1" si="512"/>
        <v>#VALUE!</v>
      </c>
      <c r="B482" t="e">
        <f t="array" ref="B482" ca="1">_xlfn.XLOOKUP(Tabelle5[[#This Row],[ExperimentID]]&amp;Tabelle5[[#This Row],[NegotiationID]]&amp;Tabelle5[[#This Row],[MessageID]],ALL_IN_ONE[ExperimentID]&amp;ALL_IN_ONE[NegotiationID]&amp;ALL_IN_ONE[MessageID],ALL_IN_ONE[Gesamt_ID],,0)</f>
        <v>#VALUE!</v>
      </c>
      <c r="C482">
        <v>1588</v>
      </c>
      <c r="D482" t="s">
        <v>1521</v>
      </c>
      <c r="E482">
        <v>34086</v>
      </c>
      <c r="F482">
        <v>1573</v>
      </c>
      <c r="G482">
        <v>1577</v>
      </c>
      <c r="H482" t="s">
        <v>31</v>
      </c>
      <c r="I482" t="str">
        <f t="array" ref="I482">IFERROR(_xlfn.XLOOKUP(Tabelle5[[#This Row],[NegotiationID]]&amp;"FinalAccept",Tabelle5[NegotiationID]&amp;Tabelle5[ActionType],Tabelle5[ActionType],,0),_xlfn.XLOOKUP(Tabelle5[[#This Row],[NegotiationID]]&amp;"FinalReject",Tabelle5[NegotiationID]&amp;Tabelle5[ActionType],Tabelle5[ActionType],,0))</f>
        <v>FinalReject</v>
      </c>
      <c r="J482">
        <v>0.65200000000000002</v>
      </c>
      <c r="K482">
        <v>0.35439999999999999</v>
      </c>
      <c r="L482">
        <v>1.0064</v>
      </c>
      <c r="M482">
        <v>0.29759999999999998</v>
      </c>
      <c r="N482">
        <v>243</v>
      </c>
      <c r="O482">
        <v>3212</v>
      </c>
      <c r="P482">
        <v>15</v>
      </c>
      <c r="Q482" s="3" t="s">
        <v>1859</v>
      </c>
    </row>
    <row r="483" ht="15" customHeight="1">
      <c r="A483" t="e">
        <f t="shared" ca="1" si="512"/>
        <v>#VALUE!</v>
      </c>
      <c r="B483" t="e">
        <f t="array" ref="B483" ca="1">_xlfn.XLOOKUP(Tabelle5[[#This Row],[ExperimentID]]&amp;Tabelle5[[#This Row],[NegotiationID]]&amp;Tabelle5[[#This Row],[MessageID]],ALL_IN_ONE[ExperimentID]&amp;ALL_IN_ONE[NegotiationID]&amp;ALL_IN_ONE[MessageID],ALL_IN_ONE[Gesamt_ID],,0)</f>
        <v>#VALUE!</v>
      </c>
      <c r="C483">
        <v>1588</v>
      </c>
      <c r="D483" t="s">
        <v>1521</v>
      </c>
      <c r="E483">
        <v>34372</v>
      </c>
      <c r="F483">
        <v>1577</v>
      </c>
      <c r="G483">
        <v>1573</v>
      </c>
      <c r="H483" t="s">
        <v>31</v>
      </c>
      <c r="I483" t="str">
        <f t="array" ref="I483">IFERROR(_xlfn.XLOOKUP(Tabelle5[[#This Row],[NegotiationID]]&amp;"FinalAccept",Tabelle5[NegotiationID]&amp;Tabelle5[ActionType],Tabelle5[ActionType],,0),_xlfn.XLOOKUP(Tabelle5[[#This Row],[NegotiationID]]&amp;"FinalReject",Tabelle5[NegotiationID]&amp;Tabelle5[ActionType],Tabelle5[ActionType],,0))</f>
        <v>FinalReject</v>
      </c>
      <c r="J483">
        <v>0.5544</v>
      </c>
      <c r="K483">
        <v>0.45200000000000001</v>
      </c>
      <c r="L483">
        <v>1.0064</v>
      </c>
      <c r="M483">
        <v>0.1024</v>
      </c>
      <c r="N483">
        <v>139</v>
      </c>
      <c r="O483">
        <v>3212</v>
      </c>
      <c r="P483">
        <v>15</v>
      </c>
      <c r="Q483" s="3" t="s">
        <v>1860</v>
      </c>
    </row>
    <row r="484" ht="15" customHeight="1">
      <c r="A484" t="e">
        <f t="shared" ca="1" si="512"/>
        <v>#VALUE!</v>
      </c>
      <c r="B484" t="e">
        <f t="array" ref="B484" ca="1">_xlfn.XLOOKUP(Tabelle5[[#This Row],[ExperimentID]]&amp;Tabelle5[[#This Row],[NegotiationID]]&amp;Tabelle5[[#This Row],[MessageID]],ALL_IN_ONE[ExperimentID]&amp;ALL_IN_ONE[NegotiationID]&amp;ALL_IN_ONE[MessageID],ALL_IN_ONE[Gesamt_ID],,0)</f>
        <v>#VALUE!</v>
      </c>
      <c r="C484">
        <v>1588</v>
      </c>
      <c r="D484" t="s">
        <v>1521</v>
      </c>
      <c r="E484">
        <v>34397</v>
      </c>
      <c r="F484">
        <v>1573</v>
      </c>
      <c r="G484">
        <v>1577</v>
      </c>
      <c r="H484" t="s">
        <v>31</v>
      </c>
      <c r="I484" t="str">
        <f t="array" ref="I484">IFERROR(_xlfn.XLOOKUP(Tabelle5[[#This Row],[NegotiationID]]&amp;"FinalAccept",Tabelle5[NegotiationID]&amp;Tabelle5[ActionType],Tabelle5[ActionType],,0),_xlfn.XLOOKUP(Tabelle5[[#This Row],[NegotiationID]]&amp;"FinalReject",Tabelle5[NegotiationID]&amp;Tabelle5[ActionType],Tabelle5[ActionType],,0))</f>
        <v>FinalReject</v>
      </c>
      <c r="J484">
        <v>0.57999999999999996</v>
      </c>
      <c r="K484">
        <v>0.38040000000000002</v>
      </c>
      <c r="L484">
        <v>0.96040000000000003</v>
      </c>
      <c r="M484">
        <v>0.1996</v>
      </c>
      <c r="N484">
        <v>199</v>
      </c>
      <c r="O484">
        <v>3212</v>
      </c>
      <c r="P484">
        <v>15</v>
      </c>
      <c r="Q484" s="3" t="s">
        <v>1861</v>
      </c>
    </row>
    <row r="485" ht="15" customHeight="1">
      <c r="A485" t="e">
        <f t="shared" ca="1" si="512"/>
        <v>#VALUE!</v>
      </c>
      <c r="B485" t="e">
        <f t="array" ref="B485" ca="1">_xlfn.XLOOKUP(Tabelle5[[#This Row],[ExperimentID]]&amp;Tabelle5[[#This Row],[NegotiationID]]&amp;Tabelle5[[#This Row],[MessageID]],ALL_IN_ONE[ExperimentID]&amp;ALL_IN_ONE[NegotiationID]&amp;ALL_IN_ONE[MessageID],ALL_IN_ONE[Gesamt_ID],,0)</f>
        <v>#VALUE!</v>
      </c>
      <c r="C485">
        <v>1588</v>
      </c>
      <c r="D485" t="s">
        <v>1521</v>
      </c>
      <c r="E485">
        <v>34427</v>
      </c>
      <c r="F485">
        <v>1577</v>
      </c>
      <c r="G485">
        <v>1573</v>
      </c>
      <c r="H485" t="s">
        <v>31</v>
      </c>
      <c r="I485" t="str">
        <f t="array" ref="I485">IFERROR(_xlfn.XLOOKUP(Tabelle5[[#This Row],[NegotiationID]]&amp;"FinalAccept",Tabelle5[NegotiationID]&amp;Tabelle5[ActionType],Tabelle5[ActionType],,0),_xlfn.XLOOKUP(Tabelle5[[#This Row],[NegotiationID]]&amp;"FinalReject",Tabelle5[NegotiationID]&amp;Tabelle5[ActionType],Tabelle5[ActionType],,0))</f>
        <v>FinalReject</v>
      </c>
      <c r="J485">
        <v>0.5544</v>
      </c>
      <c r="K485">
        <v>0.45200000000000001</v>
      </c>
      <c r="L485">
        <v>1.0064</v>
      </c>
      <c r="M485">
        <v>0.1024</v>
      </c>
      <c r="N485">
        <v>84</v>
      </c>
      <c r="O485">
        <v>3212</v>
      </c>
      <c r="P485">
        <v>15</v>
      </c>
      <c r="Q485" s="3" t="s">
        <v>1862</v>
      </c>
    </row>
    <row r="486" ht="15" customHeight="1">
      <c r="A486" t="e">
        <f t="shared" ca="1" si="512"/>
        <v>#VALUE!</v>
      </c>
      <c r="B486" t="e">
        <f t="array" ref="B486" ca="1">_xlfn.XLOOKUP(Tabelle5[[#This Row],[ExperimentID]]&amp;Tabelle5[[#This Row],[NegotiationID]]&amp;Tabelle5[[#This Row],[MessageID]],ALL_IN_ONE[ExperimentID]&amp;ALL_IN_ONE[NegotiationID]&amp;ALL_IN_ONE[MessageID],ALL_IN_ONE[Gesamt_ID],,0)</f>
        <v>#VALUE!</v>
      </c>
      <c r="C486">
        <v>1588</v>
      </c>
      <c r="D486" t="s">
        <v>1521</v>
      </c>
      <c r="E486">
        <v>34441</v>
      </c>
      <c r="F486">
        <v>1573</v>
      </c>
      <c r="G486">
        <v>1577</v>
      </c>
      <c r="H486" t="s">
        <v>31</v>
      </c>
      <c r="I486" t="str">
        <f t="array" ref="I486">IFERROR(_xlfn.XLOOKUP(Tabelle5[[#This Row],[NegotiationID]]&amp;"FinalAccept",Tabelle5[NegotiationID]&amp;Tabelle5[ActionType],Tabelle5[ActionType],,0),_xlfn.XLOOKUP(Tabelle5[[#This Row],[NegotiationID]]&amp;"FinalReject",Tabelle5[NegotiationID]&amp;Tabelle5[ActionType],Tabelle5[ActionType],,0))</f>
        <v>FinalReject</v>
      </c>
      <c r="J486">
        <v>0.57999999999999996</v>
      </c>
      <c r="K486">
        <v>0.38040000000000002</v>
      </c>
      <c r="L486">
        <v>0.96040000000000003</v>
      </c>
      <c r="M486">
        <v>0.1996</v>
      </c>
      <c r="N486">
        <v>255</v>
      </c>
      <c r="O486">
        <v>3212</v>
      </c>
      <c r="P486">
        <v>15</v>
      </c>
      <c r="Q486" s="3" t="s">
        <v>1863</v>
      </c>
    </row>
    <row r="487" ht="15" customHeight="1">
      <c r="A487" t="e">
        <f t="shared" ca="1" si="512"/>
        <v>#VALUE!</v>
      </c>
      <c r="B487" t="e">
        <f t="array" ref="B487" ca="1">_xlfn.XLOOKUP(Tabelle5[[#This Row],[ExperimentID]]&amp;Tabelle5[[#This Row],[NegotiationID]]&amp;Tabelle5[[#This Row],[MessageID]],ALL_IN_ONE[ExperimentID]&amp;ALL_IN_ONE[NegotiationID]&amp;ALL_IN_ONE[MessageID],ALL_IN_ONE[Gesamt_ID],,0)</f>
        <v>#VALUE!</v>
      </c>
      <c r="C487">
        <v>1588</v>
      </c>
      <c r="D487" t="s">
        <v>1521</v>
      </c>
      <c r="E487">
        <v>34512</v>
      </c>
      <c r="F487">
        <v>1577</v>
      </c>
      <c r="G487">
        <v>1573</v>
      </c>
      <c r="H487" t="s">
        <v>31</v>
      </c>
      <c r="I487" t="str">
        <f t="array" ref="I487">IFERROR(_xlfn.XLOOKUP(Tabelle5[[#This Row],[NegotiationID]]&amp;"FinalAccept",Tabelle5[NegotiationID]&amp;Tabelle5[ActionType],Tabelle5[ActionType],,0),_xlfn.XLOOKUP(Tabelle5[[#This Row],[NegotiationID]]&amp;"FinalReject",Tabelle5[NegotiationID]&amp;Tabelle5[ActionType],Tabelle5[ActionType],,0))</f>
        <v>FinalReject</v>
      </c>
      <c r="J487">
        <v>0.5544</v>
      </c>
      <c r="K487">
        <v>0.45200000000000001</v>
      </c>
      <c r="L487">
        <v>1.0064</v>
      </c>
      <c r="M487">
        <v>0.1024</v>
      </c>
      <c r="N487">
        <v>113</v>
      </c>
      <c r="O487">
        <v>3212</v>
      </c>
      <c r="P487">
        <v>15</v>
      </c>
      <c r="Q487" s="3" t="s">
        <v>1864</v>
      </c>
    </row>
    <row r="488" ht="15" customHeight="1">
      <c r="A488" t="e">
        <f t="shared" ca="1" si="512"/>
        <v>#VALUE!</v>
      </c>
      <c r="B488" t="e">
        <f t="array" ref="B488" ca="1">_xlfn.XLOOKUP(Tabelle5[[#This Row],[ExperimentID]]&amp;Tabelle5[[#This Row],[NegotiationID]]&amp;Tabelle5[[#This Row],[MessageID]],ALL_IN_ONE[ExperimentID]&amp;ALL_IN_ONE[NegotiationID]&amp;ALL_IN_ONE[MessageID],ALL_IN_ONE[Gesamt_ID],,0)</f>
        <v>#VALUE!</v>
      </c>
      <c r="C488">
        <v>1588</v>
      </c>
      <c r="D488" t="s">
        <v>1521</v>
      </c>
      <c r="E488">
        <v>34516</v>
      </c>
      <c r="F488">
        <v>1573</v>
      </c>
      <c r="G488">
        <v>1577</v>
      </c>
      <c r="H488" t="s">
        <v>31</v>
      </c>
      <c r="I488" t="str">
        <f t="array" ref="I488">IFERROR(_xlfn.XLOOKUP(Tabelle5[[#This Row],[NegotiationID]]&amp;"FinalAccept",Tabelle5[NegotiationID]&amp;Tabelle5[ActionType],Tabelle5[ActionType],,0),_xlfn.XLOOKUP(Tabelle5[[#This Row],[NegotiationID]]&amp;"FinalReject",Tabelle5[NegotiationID]&amp;Tabelle5[ActionType],Tabelle5[ActionType],,0))</f>
        <v>FinalReject</v>
      </c>
      <c r="J488">
        <v>0.58160000000000001</v>
      </c>
      <c r="K488">
        <v>0.41039999999999999</v>
      </c>
      <c r="L488">
        <v>0.99199999999999999</v>
      </c>
      <c r="M488">
        <v>0.17119999999999999</v>
      </c>
      <c r="N488">
        <v>63</v>
      </c>
      <c r="O488">
        <v>3212</v>
      </c>
      <c r="P488">
        <v>15</v>
      </c>
      <c r="Q488" s="3" t="s">
        <v>1865</v>
      </c>
    </row>
    <row r="489" ht="15" customHeight="1">
      <c r="A489" t="e">
        <f t="shared" ca="1" si="512"/>
        <v>#VALUE!</v>
      </c>
      <c r="B489" t="e">
        <f t="array" ref="B489" ca="1">_xlfn.XLOOKUP(Tabelle5[[#This Row],[ExperimentID]]&amp;Tabelle5[[#This Row],[NegotiationID]]&amp;Tabelle5[[#This Row],[MessageID]],ALL_IN_ONE[ExperimentID]&amp;ALL_IN_ONE[NegotiationID]&amp;ALL_IN_ONE[MessageID],ALL_IN_ONE[Gesamt_ID],,0)</f>
        <v>#VALUE!</v>
      </c>
      <c r="C489">
        <v>1588</v>
      </c>
      <c r="D489" t="s">
        <v>1521</v>
      </c>
      <c r="E489">
        <v>34578</v>
      </c>
      <c r="F489">
        <v>1577</v>
      </c>
      <c r="G489">
        <v>1573</v>
      </c>
      <c r="H489" t="s">
        <v>40</v>
      </c>
      <c r="I489" t="str">
        <f t="array" ref="I489">IFERROR(_xlfn.XLOOKUP(Tabelle5[[#This Row],[NegotiationID]]&amp;"FinalAccept",Tabelle5[NegotiationID]&amp;Tabelle5[ActionType],Tabelle5[ActionType],,0),_xlfn.XLOOKUP(Tabelle5[[#This Row],[NegotiationID]]&amp;"FinalReject",Tabelle5[NegotiationID]&amp;Tabelle5[ActionType],Tabelle5[ActionType],,0))</f>
        <v>FinalReject</v>
      </c>
      <c r="J489">
        <v>0.41039999999999999</v>
      </c>
      <c r="K489">
        <v>0.58160000000000001</v>
      </c>
      <c r="L489">
        <v>0.99199999999999999</v>
      </c>
      <c r="M489">
        <v>0.17119999999999999</v>
      </c>
      <c r="N489">
        <v>27</v>
      </c>
      <c r="O489">
        <v>3212</v>
      </c>
      <c r="P489">
        <v>15</v>
      </c>
      <c r="Q489" s="3" t="s">
        <v>1866</v>
      </c>
    </row>
    <row r="490" ht="14.5" hidden="1">
      <c r="A490" t="e">
        <f t="shared" ca="1" si="512"/>
        <v>#VALUE!</v>
      </c>
      <c r="B490" t="e">
        <f t="array" ref="B490" ca="1">_xlfn.XLOOKUP(Tabelle5[[#This Row],[ExperimentID]]&amp;Tabelle5[[#This Row],[NegotiationID]]&amp;Tabelle5[[#This Row],[MessageID]],ALL_IN_ONE[ExperimentID]&amp;ALL_IN_ONE[NegotiationID]&amp;ALL_IN_ONE[MessageID],ALL_IN_ONE[Gesamt_ID],,0)</f>
        <v>#VALUE!</v>
      </c>
      <c r="C490">
        <v>1618</v>
      </c>
      <c r="D490" t="s">
        <v>1521</v>
      </c>
      <c r="E490">
        <v>1619</v>
      </c>
      <c r="H490" t="s">
        <v>6019</v>
      </c>
      <c r="I490" t="str">
        <f t="array" ref="I490">IFERROR(_xlfn.XLOOKUP(Tabelle5[[#This Row],[NegotiationID]]&amp;"FinalAccept",Tabelle5[NegotiationID]&amp;Tabelle5[ActionType],Tabelle5[ActionType],,0),_xlfn.XLOOKUP(Tabelle5[[#This Row],[NegotiationID]]&amp;"FinalReject",Tabelle5[NegotiationID]&amp;Tabelle5[ActionType],Tabelle5[ActionType],,0))</f>
        <v>FinalReject</v>
      </c>
      <c r="M490">
        <v>21</v>
      </c>
      <c r="O490">
        <v>1666</v>
      </c>
      <c r="P490">
        <v>12</v>
      </c>
      <c r="Q490" t="s">
        <v>6337</v>
      </c>
    </row>
    <row r="491" ht="15" customHeight="1">
      <c r="A491" t="e">
        <f t="shared" ca="1" si="512"/>
        <v>#VALUE!</v>
      </c>
      <c r="B491" t="e">
        <f t="array" ref="B491" ca="1">_xlfn.XLOOKUP(Tabelle5[[#This Row],[ExperimentID]]&amp;Tabelle5[[#This Row],[NegotiationID]]&amp;Tabelle5[[#This Row],[MessageID]],ALL_IN_ONE[ExperimentID]&amp;ALL_IN_ONE[NegotiationID]&amp;ALL_IN_ONE[MessageID],ALL_IN_ONE[Gesamt_ID],,0)</f>
        <v>#VALUE!</v>
      </c>
      <c r="C491">
        <v>1618</v>
      </c>
      <c r="D491" t="s">
        <v>1521</v>
      </c>
      <c r="E491">
        <v>30712</v>
      </c>
      <c r="F491">
        <v>1603</v>
      </c>
      <c r="G491">
        <v>1607</v>
      </c>
      <c r="H491" t="s">
        <v>19</v>
      </c>
      <c r="I491" t="str">
        <f t="array" ref="I491">IFERROR(_xlfn.XLOOKUP(Tabelle5[[#This Row],[NegotiationID]]&amp;"FinalAccept",Tabelle5[NegotiationID]&amp;Tabelle5[ActionType],Tabelle5[ActionType],,0),_xlfn.XLOOKUP(Tabelle5[[#This Row],[NegotiationID]]&amp;"FinalReject",Tabelle5[NegotiationID]&amp;Tabelle5[ActionType],Tabelle5[ActionType],,0))</f>
        <v>FinalReject</v>
      </c>
      <c r="J491">
        <v>1</v>
      </c>
      <c r="K491">
        <v>0.1084</v>
      </c>
      <c r="L491">
        <v>1.1084000000000001</v>
      </c>
      <c r="M491">
        <v>0.89159999999999995</v>
      </c>
      <c r="N491">
        <v>173</v>
      </c>
      <c r="O491">
        <v>1666</v>
      </c>
      <c r="P491">
        <v>12</v>
      </c>
      <c r="Q491" s="3" t="s">
        <v>1867</v>
      </c>
    </row>
    <row r="492" ht="15" customHeight="1">
      <c r="A492" t="e">
        <f t="shared" ca="1" si="512"/>
        <v>#VALUE!</v>
      </c>
      <c r="B492" t="e">
        <f t="array" ref="B492" ca="1">_xlfn.XLOOKUP(Tabelle5[[#This Row],[ExperimentID]]&amp;Tabelle5[[#This Row],[NegotiationID]]&amp;Tabelle5[[#This Row],[MessageID]],ALL_IN_ONE[ExperimentID]&amp;ALL_IN_ONE[NegotiationID]&amp;ALL_IN_ONE[MessageID],ALL_IN_ONE[Gesamt_ID],,0)</f>
        <v>#VALUE!</v>
      </c>
      <c r="C492">
        <v>1618</v>
      </c>
      <c r="D492" t="s">
        <v>1521</v>
      </c>
      <c r="E492">
        <v>31372</v>
      </c>
      <c r="F492">
        <v>1607</v>
      </c>
      <c r="G492">
        <v>1603</v>
      </c>
      <c r="H492" t="s">
        <v>31</v>
      </c>
      <c r="I492" t="str">
        <f t="array" ref="I492">IFERROR(_xlfn.XLOOKUP(Tabelle5[[#This Row],[NegotiationID]]&amp;"FinalAccept",Tabelle5[NegotiationID]&amp;Tabelle5[ActionType],Tabelle5[ActionType],,0),_xlfn.XLOOKUP(Tabelle5[[#This Row],[NegotiationID]]&amp;"FinalReject",Tabelle5[NegotiationID]&amp;Tabelle5[ActionType],Tabelle5[ActionType],,0))</f>
        <v>FinalReject</v>
      </c>
      <c r="J492">
        <v>0.87039999999999995</v>
      </c>
      <c r="K492">
        <v>0.25319999999999998</v>
      </c>
      <c r="L492">
        <v>1.1235999999999999</v>
      </c>
      <c r="M492">
        <v>0.61719999999999997</v>
      </c>
      <c r="N492">
        <v>256</v>
      </c>
      <c r="O492">
        <v>1666</v>
      </c>
      <c r="P492">
        <v>12</v>
      </c>
      <c r="Q492" s="3" t="s">
        <v>1868</v>
      </c>
    </row>
    <row r="493" ht="15" customHeight="1">
      <c r="A493" t="e">
        <f t="shared" ca="1" si="512"/>
        <v>#VALUE!</v>
      </c>
      <c r="B493" t="e">
        <f t="array" ref="B493" ca="1">_xlfn.XLOOKUP(Tabelle5[[#This Row],[ExperimentID]]&amp;Tabelle5[[#This Row],[NegotiationID]]&amp;Tabelle5[[#This Row],[MessageID]],ALL_IN_ONE[ExperimentID]&amp;ALL_IN_ONE[NegotiationID]&amp;ALL_IN_ONE[MessageID],ALL_IN_ONE[Gesamt_ID],,0)</f>
        <v>#VALUE!</v>
      </c>
      <c r="C493">
        <v>1618</v>
      </c>
      <c r="D493" t="s">
        <v>1521</v>
      </c>
      <c r="E493">
        <v>31416</v>
      </c>
      <c r="F493">
        <v>1603</v>
      </c>
      <c r="G493">
        <v>1607</v>
      </c>
      <c r="H493" t="s">
        <v>31</v>
      </c>
      <c r="I493" t="str">
        <f t="array" ref="I493">IFERROR(_xlfn.XLOOKUP(Tabelle5[[#This Row],[NegotiationID]]&amp;"FinalAccept",Tabelle5[NegotiationID]&amp;Tabelle5[ActionType],Tabelle5[ActionType],,0),_xlfn.XLOOKUP(Tabelle5[[#This Row],[NegotiationID]]&amp;"FinalReject",Tabelle5[NegotiationID]&amp;Tabelle5[ActionType],Tabelle5[ActionType],,0))</f>
        <v>FinalReject</v>
      </c>
      <c r="J493">
        <v>0.76000000000000001</v>
      </c>
      <c r="K493">
        <v>0.20039999999999999</v>
      </c>
      <c r="L493">
        <v>0.96040000000000003</v>
      </c>
      <c r="M493">
        <v>0.55959999999999999</v>
      </c>
      <c r="N493">
        <v>287</v>
      </c>
      <c r="O493">
        <v>1666</v>
      </c>
      <c r="P493">
        <v>12</v>
      </c>
      <c r="Q493" s="3" t="s">
        <v>1869</v>
      </c>
    </row>
    <row r="494" ht="15" customHeight="1">
      <c r="A494" t="e">
        <f t="shared" ca="1" si="512"/>
        <v>#VALUE!</v>
      </c>
      <c r="B494" t="e">
        <f t="array" ref="B494" ca="1">_xlfn.XLOOKUP(Tabelle5[[#This Row],[ExperimentID]]&amp;Tabelle5[[#This Row],[NegotiationID]]&amp;Tabelle5[[#This Row],[MessageID]],ALL_IN_ONE[ExperimentID]&amp;ALL_IN_ONE[NegotiationID]&amp;ALL_IN_ONE[MessageID],ALL_IN_ONE[Gesamt_ID],,0)</f>
        <v>#VALUE!</v>
      </c>
      <c r="C494">
        <v>1618</v>
      </c>
      <c r="D494" t="s">
        <v>1521</v>
      </c>
      <c r="E494">
        <v>31840</v>
      </c>
      <c r="F494">
        <v>1607</v>
      </c>
      <c r="G494">
        <v>1603</v>
      </c>
      <c r="H494" t="s">
        <v>31</v>
      </c>
      <c r="I494" t="str">
        <f t="array" ref="I494">IFERROR(_xlfn.XLOOKUP(Tabelle5[[#This Row],[NegotiationID]]&amp;"FinalAccept",Tabelle5[NegotiationID]&amp;Tabelle5[ActionType],Tabelle5[ActionType],,0),_xlfn.XLOOKUP(Tabelle5[[#This Row],[NegotiationID]]&amp;"FinalReject",Tabelle5[NegotiationID]&amp;Tabelle5[ActionType],Tabelle5[ActionType],,0))</f>
        <v>FinalReject</v>
      </c>
      <c r="J494">
        <v>0.81999999999999995</v>
      </c>
      <c r="K494">
        <v>0.17860000000000001</v>
      </c>
      <c r="L494">
        <v>0.99860000000000004</v>
      </c>
      <c r="M494">
        <v>0.64139999999999997</v>
      </c>
      <c r="N494">
        <v>111</v>
      </c>
      <c r="O494">
        <v>1666</v>
      </c>
      <c r="P494">
        <v>12</v>
      </c>
      <c r="Q494" s="3" t="s">
        <v>1870</v>
      </c>
    </row>
    <row r="495" ht="15" customHeight="1">
      <c r="A495" t="e">
        <f t="shared" ca="1" si="512"/>
        <v>#VALUE!</v>
      </c>
      <c r="B495" t="e">
        <f t="array" ref="B495" ca="1">_xlfn.XLOOKUP(Tabelle5[[#This Row],[ExperimentID]]&amp;Tabelle5[[#This Row],[NegotiationID]]&amp;Tabelle5[[#This Row],[MessageID]],ALL_IN_ONE[ExperimentID]&amp;ALL_IN_ONE[NegotiationID]&amp;ALL_IN_ONE[MessageID],ALL_IN_ONE[Gesamt_ID],,0)</f>
        <v>#VALUE!</v>
      </c>
      <c r="C495">
        <v>1618</v>
      </c>
      <c r="D495" t="s">
        <v>1521</v>
      </c>
      <c r="E495">
        <v>32139</v>
      </c>
      <c r="F495">
        <v>1603</v>
      </c>
      <c r="G495">
        <v>1607</v>
      </c>
      <c r="H495" t="s">
        <v>31</v>
      </c>
      <c r="I495" t="str">
        <f t="array" ref="I495">IFERROR(_xlfn.XLOOKUP(Tabelle5[[#This Row],[NegotiationID]]&amp;"FinalAccept",Tabelle5[NegotiationID]&amp;Tabelle5[ActionType],Tabelle5[ActionType],,0),_xlfn.XLOOKUP(Tabelle5[[#This Row],[NegotiationID]]&amp;"FinalReject",Tabelle5[NegotiationID]&amp;Tabelle5[ActionType],Tabelle5[ActionType],,0))</f>
        <v>FinalReject</v>
      </c>
      <c r="J495">
        <v>0.61439999999999995</v>
      </c>
      <c r="K495">
        <v>0.33639999999999998</v>
      </c>
      <c r="L495">
        <v>0.95079999999999998</v>
      </c>
      <c r="M495">
        <v>0.27800000000000002</v>
      </c>
      <c r="N495">
        <v>192</v>
      </c>
      <c r="O495">
        <v>1666</v>
      </c>
      <c r="P495">
        <v>12</v>
      </c>
      <c r="Q495" s="3" t="s">
        <v>1871</v>
      </c>
    </row>
    <row r="496" ht="15" customHeight="1">
      <c r="A496" t="e">
        <f t="shared" ca="1" si="512"/>
        <v>#VALUE!</v>
      </c>
      <c r="B496" t="e">
        <f t="array" ref="B496" ca="1">_xlfn.XLOOKUP(Tabelle5[[#This Row],[ExperimentID]]&amp;Tabelle5[[#This Row],[NegotiationID]]&amp;Tabelle5[[#This Row],[MessageID]],ALL_IN_ONE[ExperimentID]&amp;ALL_IN_ONE[NegotiationID]&amp;ALL_IN_ONE[MessageID],ALL_IN_ONE[Gesamt_ID],,0)</f>
        <v>#VALUE!</v>
      </c>
      <c r="C496">
        <v>1618</v>
      </c>
      <c r="D496" t="s">
        <v>1521</v>
      </c>
      <c r="E496">
        <v>33234</v>
      </c>
      <c r="F496">
        <v>1607</v>
      </c>
      <c r="G496">
        <v>1603</v>
      </c>
      <c r="H496" t="s">
        <v>31</v>
      </c>
      <c r="I496" t="str">
        <f t="array" ref="I496">IFERROR(_xlfn.XLOOKUP(Tabelle5[[#This Row],[NegotiationID]]&amp;"FinalAccept",Tabelle5[NegotiationID]&amp;Tabelle5[ActionType],Tabelle5[ActionType],,0),_xlfn.XLOOKUP(Tabelle5[[#This Row],[NegotiationID]]&amp;"FinalReject",Tabelle5[NegotiationID]&amp;Tabelle5[ActionType],Tabelle5[ActionType],,0))</f>
        <v>FinalReject</v>
      </c>
      <c r="J496">
        <v>0.69640000000000002</v>
      </c>
      <c r="K496">
        <v>0.38119999999999998</v>
      </c>
      <c r="L496">
        <v>1.0775999999999999</v>
      </c>
      <c r="M496">
        <v>0.31519999999999998</v>
      </c>
      <c r="N496">
        <v>171</v>
      </c>
      <c r="O496">
        <v>1666</v>
      </c>
      <c r="P496">
        <v>12</v>
      </c>
      <c r="Q496" s="3" t="s">
        <v>1872</v>
      </c>
    </row>
    <row r="497" ht="15" customHeight="1">
      <c r="A497" t="e">
        <f t="shared" ca="1" si="512"/>
        <v>#VALUE!</v>
      </c>
      <c r="B497" t="e">
        <f t="array" ref="B497" ca="1">_xlfn.XLOOKUP(Tabelle5[[#This Row],[ExperimentID]]&amp;Tabelle5[[#This Row],[NegotiationID]]&amp;Tabelle5[[#This Row],[MessageID]],ALL_IN_ONE[ExperimentID]&amp;ALL_IN_ONE[NegotiationID]&amp;ALL_IN_ONE[MessageID],ALL_IN_ONE[Gesamt_ID],,0)</f>
        <v>#VALUE!</v>
      </c>
      <c r="C497">
        <v>1618</v>
      </c>
      <c r="D497" t="s">
        <v>1521</v>
      </c>
      <c r="E497">
        <v>34141</v>
      </c>
      <c r="F497">
        <v>1603</v>
      </c>
      <c r="G497">
        <v>1607</v>
      </c>
      <c r="H497" t="s">
        <v>31</v>
      </c>
      <c r="I497" t="str">
        <f t="array" ref="I497">IFERROR(_xlfn.XLOOKUP(Tabelle5[[#This Row],[NegotiationID]]&amp;"FinalAccept",Tabelle5[NegotiationID]&amp;Tabelle5[ActionType],Tabelle5[ActionType],,0),_xlfn.XLOOKUP(Tabelle5[[#This Row],[NegotiationID]]&amp;"FinalReject",Tabelle5[NegotiationID]&amp;Tabelle5[ActionType],Tabelle5[ActionType],,0))</f>
        <v>FinalReject</v>
      </c>
      <c r="J497">
        <v>0.56120000000000003</v>
      </c>
      <c r="K497">
        <v>0.51639999999999997</v>
      </c>
      <c r="L497">
        <v>1.0775999999999999</v>
      </c>
      <c r="M497">
        <v>0.0448</v>
      </c>
      <c r="N497">
        <v>160</v>
      </c>
      <c r="O497">
        <v>1666</v>
      </c>
      <c r="P497">
        <v>12</v>
      </c>
      <c r="Q497" s="3" t="s">
        <v>1873</v>
      </c>
    </row>
    <row r="498" ht="15" customHeight="1">
      <c r="A498" t="e">
        <f t="shared" ca="1" si="512"/>
        <v>#VALUE!</v>
      </c>
      <c r="B498" t="e">
        <f t="array" ref="B498" ca="1">_xlfn.XLOOKUP(Tabelle5[[#This Row],[ExperimentID]]&amp;Tabelle5[[#This Row],[NegotiationID]]&amp;Tabelle5[[#This Row],[MessageID]],ALL_IN_ONE[ExperimentID]&amp;ALL_IN_ONE[NegotiationID]&amp;ALL_IN_ONE[MessageID],ALL_IN_ONE[Gesamt_ID],,0)</f>
        <v>#VALUE!</v>
      </c>
      <c r="C498">
        <v>1618</v>
      </c>
      <c r="D498" t="s">
        <v>1521</v>
      </c>
      <c r="E498">
        <v>34365</v>
      </c>
      <c r="F498">
        <v>1607</v>
      </c>
      <c r="G498">
        <v>1603</v>
      </c>
      <c r="H498" t="s">
        <v>31</v>
      </c>
      <c r="I498" t="str">
        <f t="array" ref="I498">IFERROR(_xlfn.XLOOKUP(Tabelle5[[#This Row],[NegotiationID]]&amp;"FinalAccept",Tabelle5[NegotiationID]&amp;Tabelle5[ActionType],Tabelle5[ActionType],,0),_xlfn.XLOOKUP(Tabelle5[[#This Row],[NegotiationID]]&amp;"FinalReject",Tabelle5[NegotiationID]&amp;Tabelle5[ActionType],Tabelle5[ActionType],,0))</f>
        <v>FinalReject</v>
      </c>
      <c r="J498">
        <v>0.69040000000000001</v>
      </c>
      <c r="K498">
        <v>0.43319999999999997</v>
      </c>
      <c r="L498">
        <v>1.1235999999999999</v>
      </c>
      <c r="M498">
        <v>0.25719999999999998</v>
      </c>
      <c r="N498">
        <v>99</v>
      </c>
      <c r="O498">
        <v>1666</v>
      </c>
      <c r="P498">
        <v>12</v>
      </c>
      <c r="Q498" s="3" t="s">
        <v>1874</v>
      </c>
    </row>
    <row r="499" ht="15" customHeight="1">
      <c r="A499" t="e">
        <f t="shared" ca="1" si="512"/>
        <v>#VALUE!</v>
      </c>
      <c r="B499" t="e">
        <f t="array" ref="B499" ca="1">_xlfn.XLOOKUP(Tabelle5[[#This Row],[ExperimentID]]&amp;Tabelle5[[#This Row],[NegotiationID]]&amp;Tabelle5[[#This Row],[MessageID]],ALL_IN_ONE[ExperimentID]&amp;ALL_IN_ONE[NegotiationID]&amp;ALL_IN_ONE[MessageID],ALL_IN_ONE[Gesamt_ID],,0)</f>
        <v>#VALUE!</v>
      </c>
      <c r="C499">
        <v>1618</v>
      </c>
      <c r="D499" t="s">
        <v>1521</v>
      </c>
      <c r="E499">
        <v>34433</v>
      </c>
      <c r="F499">
        <v>1603</v>
      </c>
      <c r="G499">
        <v>1607</v>
      </c>
      <c r="H499" t="s">
        <v>31</v>
      </c>
      <c r="I499" t="str">
        <f t="array" ref="I499">IFERROR(_xlfn.XLOOKUP(Tabelle5[[#This Row],[NegotiationID]]&amp;"FinalAccept",Tabelle5[NegotiationID]&amp;Tabelle5[ActionType],Tabelle5[ActionType],,0),_xlfn.XLOOKUP(Tabelle5[[#This Row],[NegotiationID]]&amp;"FinalReject",Tabelle5[NegotiationID]&amp;Tabelle5[ActionType],Tabelle5[ActionType],,0))</f>
        <v>FinalReject</v>
      </c>
      <c r="J499">
        <v>0.50839999999999996</v>
      </c>
      <c r="K499">
        <v>0.61040000000000005</v>
      </c>
      <c r="L499">
        <v>1.1188</v>
      </c>
      <c r="M499">
        <v>0.10199999999999999</v>
      </c>
      <c r="N499">
        <v>25</v>
      </c>
      <c r="O499">
        <v>1666</v>
      </c>
      <c r="P499">
        <v>12</v>
      </c>
      <c r="Q499" s="3" t="s">
        <v>1875</v>
      </c>
    </row>
    <row r="500" ht="15" customHeight="1">
      <c r="A500" t="e">
        <f t="shared" ca="1" si="512"/>
        <v>#VALUE!</v>
      </c>
      <c r="B500" t="e">
        <f t="array" ref="B500" ca="1">_xlfn.XLOOKUP(Tabelle5[[#This Row],[ExperimentID]]&amp;Tabelle5[[#This Row],[NegotiationID]]&amp;Tabelle5[[#This Row],[MessageID]],ALL_IN_ONE[ExperimentID]&amp;ALL_IN_ONE[NegotiationID]&amp;ALL_IN_ONE[MessageID],ALL_IN_ONE[Gesamt_ID],,0)</f>
        <v>#VALUE!</v>
      </c>
      <c r="C500">
        <v>1618</v>
      </c>
      <c r="D500" t="s">
        <v>1521</v>
      </c>
      <c r="E500">
        <v>34444</v>
      </c>
      <c r="F500">
        <v>1607</v>
      </c>
      <c r="G500">
        <v>1603</v>
      </c>
      <c r="H500" t="s">
        <v>31</v>
      </c>
      <c r="I500" t="str">
        <f t="array" ref="I500">IFERROR(_xlfn.XLOOKUP(Tabelle5[[#This Row],[NegotiationID]]&amp;"FinalAccept",Tabelle5[NegotiationID]&amp;Tabelle5[ActionType],Tabelle5[ActionType],,0),_xlfn.XLOOKUP(Tabelle5[[#This Row],[NegotiationID]]&amp;"FinalReject",Tabelle5[NegotiationID]&amp;Tabelle5[ActionType],Tabelle5[ActionType],,0))</f>
        <v>FinalReject</v>
      </c>
      <c r="J500">
        <v>0.69040000000000001</v>
      </c>
      <c r="K500">
        <v>0.30640000000000001</v>
      </c>
      <c r="L500">
        <v>0.99680000000000002</v>
      </c>
      <c r="M500">
        <v>0.38400000000000001</v>
      </c>
      <c r="N500">
        <v>79</v>
      </c>
      <c r="O500">
        <v>1666</v>
      </c>
      <c r="P500">
        <v>12</v>
      </c>
      <c r="Q500" s="3" t="s">
        <v>1876</v>
      </c>
    </row>
    <row r="501" ht="15" customHeight="1">
      <c r="A501" t="e">
        <f t="shared" ca="1" si="512"/>
        <v>#VALUE!</v>
      </c>
      <c r="B501" t="e">
        <f t="array" ref="B501" ca="1">_xlfn.XLOOKUP(Tabelle5[[#This Row],[ExperimentID]]&amp;Tabelle5[[#This Row],[NegotiationID]]&amp;Tabelle5[[#This Row],[MessageID]],ALL_IN_ONE[ExperimentID]&amp;ALL_IN_ONE[NegotiationID]&amp;ALL_IN_ONE[MessageID],ALL_IN_ONE[Gesamt_ID],,0)</f>
        <v>#VALUE!</v>
      </c>
      <c r="C501">
        <v>1618</v>
      </c>
      <c r="D501" t="s">
        <v>1521</v>
      </c>
      <c r="E501">
        <v>34679</v>
      </c>
      <c r="F501">
        <v>1603</v>
      </c>
      <c r="G501">
        <v>1607</v>
      </c>
      <c r="H501" t="s">
        <v>40</v>
      </c>
      <c r="I501" t="str">
        <f t="array" ref="I501">IFERROR(_xlfn.XLOOKUP(Tabelle5[[#This Row],[NegotiationID]]&amp;"FinalAccept",Tabelle5[NegotiationID]&amp;Tabelle5[ActionType],Tabelle5[ActionType],,0),_xlfn.XLOOKUP(Tabelle5[[#This Row],[NegotiationID]]&amp;"FinalReject",Tabelle5[NegotiationID]&amp;Tabelle5[ActionType],Tabelle5[ActionType],,0))</f>
        <v>FinalReject</v>
      </c>
      <c r="J501">
        <v>0.30640000000000001</v>
      </c>
      <c r="K501">
        <v>0.69040000000000001</v>
      </c>
      <c r="L501">
        <v>0.99680000000000002</v>
      </c>
      <c r="M501">
        <v>0.38400000000000001</v>
      </c>
      <c r="N501">
        <v>92</v>
      </c>
      <c r="O501">
        <v>1666</v>
      </c>
      <c r="P501">
        <v>12</v>
      </c>
      <c r="Q501" s="3" t="s">
        <v>1877</v>
      </c>
    </row>
    <row r="502" ht="14.5" hidden="1">
      <c r="A502" t="e">
        <f t="shared" ca="1" si="512"/>
        <v>#VALUE!</v>
      </c>
      <c r="B502" t="e">
        <f t="array" ref="B502" ca="1">_xlfn.XLOOKUP(Tabelle5[[#This Row],[ExperimentID]]&amp;Tabelle5[[#This Row],[NegotiationID]]&amp;Tabelle5[[#This Row],[MessageID]],ALL_IN_ONE[ExperimentID]&amp;ALL_IN_ONE[NegotiationID]&amp;ALL_IN_ONE[MessageID],ALL_IN_ONE[Gesamt_ID],,0)</f>
        <v>#VALUE!</v>
      </c>
      <c r="C502">
        <v>1648</v>
      </c>
      <c r="D502" t="s">
        <v>1521</v>
      </c>
      <c r="E502">
        <v>1649</v>
      </c>
      <c r="H502" t="s">
        <v>6019</v>
      </c>
      <c r="I502" t="str">
        <f t="array" ref="I502">IFERROR(_xlfn.XLOOKUP(Tabelle5[[#This Row],[NegotiationID]]&amp;"FinalAccept",Tabelle5[NegotiationID]&amp;Tabelle5[ActionType],Tabelle5[ActionType],,0),_xlfn.XLOOKUP(Tabelle5[[#This Row],[NegotiationID]]&amp;"FinalReject",Tabelle5[NegotiationID]&amp;Tabelle5[ActionType],Tabelle5[ActionType],,0))</f>
        <v>FinalAccept</v>
      </c>
      <c r="M502">
        <v>21</v>
      </c>
      <c r="O502">
        <v>3016</v>
      </c>
      <c r="P502">
        <v>9</v>
      </c>
      <c r="Q502" t="s">
        <v>6337</v>
      </c>
    </row>
    <row r="503" ht="15" customHeight="1">
      <c r="A503" t="e">
        <f t="shared" ca="1" si="512"/>
        <v>#VALUE!</v>
      </c>
      <c r="B503" t="e">
        <f t="array" ref="B503" ca="1">_xlfn.XLOOKUP(Tabelle5[[#This Row],[ExperimentID]]&amp;Tabelle5[[#This Row],[NegotiationID]]&amp;Tabelle5[[#This Row],[MessageID]],ALL_IN_ONE[ExperimentID]&amp;ALL_IN_ONE[NegotiationID]&amp;ALL_IN_ONE[MessageID],ALL_IN_ONE[Gesamt_ID],,0)</f>
        <v>#VALUE!</v>
      </c>
      <c r="C503">
        <v>1648</v>
      </c>
      <c r="D503" t="s">
        <v>1521</v>
      </c>
      <c r="E503">
        <v>30400</v>
      </c>
      <c r="F503">
        <v>1633</v>
      </c>
      <c r="G503">
        <v>1637</v>
      </c>
      <c r="H503" t="s">
        <v>158</v>
      </c>
      <c r="I503" t="str">
        <f t="array" ref="I503">IFERROR(_xlfn.XLOOKUP(Tabelle5[[#This Row],[NegotiationID]]&amp;"FinalAccept",Tabelle5[NegotiationID]&amp;Tabelle5[ActionType],Tabelle5[ActionType],,0),_xlfn.XLOOKUP(Tabelle5[[#This Row],[NegotiationID]]&amp;"FinalReject",Tabelle5[NegotiationID]&amp;Tabelle5[ActionType],Tabelle5[ActionType],,0))</f>
        <v>FinalAccept</v>
      </c>
      <c r="J503">
        <v>1</v>
      </c>
      <c r="K503">
        <v>0.1084</v>
      </c>
      <c r="L503">
        <v>1.1084000000000001</v>
      </c>
      <c r="M503">
        <v>0.89159999999999995</v>
      </c>
      <c r="N503">
        <v>655</v>
      </c>
      <c r="O503">
        <v>3016</v>
      </c>
      <c r="P503">
        <v>9</v>
      </c>
      <c r="Q503" s="3" t="s">
        <v>1878</v>
      </c>
    </row>
    <row r="504" ht="15" customHeight="1">
      <c r="A504" t="e">
        <f t="shared" ca="1" si="512"/>
        <v>#VALUE!</v>
      </c>
      <c r="B504" t="e">
        <f t="array" ref="B504" ca="1">_xlfn.XLOOKUP(Tabelle5[[#This Row],[ExperimentID]]&amp;Tabelle5[[#This Row],[NegotiationID]]&amp;Tabelle5[[#This Row],[MessageID]],ALL_IN_ONE[ExperimentID]&amp;ALL_IN_ONE[NegotiationID]&amp;ALL_IN_ONE[MessageID],ALL_IN_ONE[Gesamt_ID],,0)</f>
        <v>#VALUE!</v>
      </c>
      <c r="C504">
        <v>1648</v>
      </c>
      <c r="D504" t="s">
        <v>1521</v>
      </c>
      <c r="E504">
        <v>31506</v>
      </c>
      <c r="F504">
        <v>1637</v>
      </c>
      <c r="G504">
        <v>1633</v>
      </c>
      <c r="H504" t="s">
        <v>31</v>
      </c>
      <c r="I504" t="str">
        <f t="array" ref="I504">IFERROR(_xlfn.XLOOKUP(Tabelle5[[#This Row],[NegotiationID]]&amp;"FinalAccept",Tabelle5[NegotiationID]&amp;Tabelle5[ActionType],Tabelle5[ActionType],,0),_xlfn.XLOOKUP(Tabelle5[[#This Row],[NegotiationID]]&amp;"FinalReject",Tabelle5[NegotiationID]&amp;Tabelle5[ActionType],Tabelle5[ActionType],,0))</f>
        <v>FinalAccept</v>
      </c>
      <c r="J504">
        <v>0.81759999999999999</v>
      </c>
      <c r="K504">
        <v>0.1484</v>
      </c>
      <c r="L504">
        <v>0.96599999999999997</v>
      </c>
      <c r="M504">
        <v>0.66920000000000002</v>
      </c>
      <c r="N504">
        <v>392</v>
      </c>
      <c r="O504">
        <v>3016</v>
      </c>
      <c r="P504">
        <v>9</v>
      </c>
      <c r="Q504" s="3" t="s">
        <v>1879</v>
      </c>
    </row>
    <row r="505" ht="15" customHeight="1">
      <c r="A505" t="e">
        <f t="shared" ca="1" si="512"/>
        <v>#VALUE!</v>
      </c>
      <c r="B505" t="e">
        <f t="array" ref="B505" ca="1">_xlfn.XLOOKUP(Tabelle5[[#This Row],[ExperimentID]]&amp;Tabelle5[[#This Row],[NegotiationID]]&amp;Tabelle5[[#This Row],[MessageID]],ALL_IN_ONE[ExperimentID]&amp;ALL_IN_ONE[NegotiationID]&amp;ALL_IN_ONE[MessageID],ALL_IN_ONE[Gesamt_ID],,0)</f>
        <v>#VALUE!</v>
      </c>
      <c r="C505">
        <v>1648</v>
      </c>
      <c r="D505" t="s">
        <v>1521</v>
      </c>
      <c r="E505">
        <v>31535</v>
      </c>
      <c r="F505">
        <v>1633</v>
      </c>
      <c r="G505">
        <v>1637</v>
      </c>
      <c r="H505" t="s">
        <v>31</v>
      </c>
      <c r="I505" t="str">
        <f t="array" ref="I505">IFERROR(_xlfn.XLOOKUP(Tabelle5[[#This Row],[NegotiationID]]&amp;"FinalAccept",Tabelle5[NegotiationID]&amp;Tabelle5[ActionType],Tabelle5[ActionType],,0),_xlfn.XLOOKUP(Tabelle5[[#This Row],[NegotiationID]]&amp;"FinalReject",Tabelle5[NegotiationID]&amp;Tabelle5[ActionType],Tabelle5[ActionType],,0))</f>
        <v>FinalAccept</v>
      </c>
      <c r="J505">
        <v>0.74780000000000002</v>
      </c>
      <c r="K505">
        <v>0.16</v>
      </c>
      <c r="L505">
        <v>0.90780000000000005</v>
      </c>
      <c r="M505">
        <v>0.58779999999999999</v>
      </c>
      <c r="N505">
        <v>504</v>
      </c>
      <c r="O505">
        <v>3016</v>
      </c>
      <c r="P505">
        <v>9</v>
      </c>
      <c r="Q505" s="3" t="s">
        <v>1880</v>
      </c>
    </row>
    <row r="506" ht="15" customHeight="1">
      <c r="A506" t="e">
        <f t="shared" ca="1" si="512"/>
        <v>#VALUE!</v>
      </c>
      <c r="B506" t="e">
        <f t="array" ref="B506" ca="1">_xlfn.XLOOKUP(Tabelle5[[#This Row],[ExperimentID]]&amp;Tabelle5[[#This Row],[NegotiationID]]&amp;Tabelle5[[#This Row],[MessageID]],ALL_IN_ONE[ExperimentID]&amp;ALL_IN_ONE[NegotiationID]&amp;ALL_IN_ONE[MessageID],ALL_IN_ONE[Gesamt_ID],,0)</f>
        <v>#VALUE!</v>
      </c>
      <c r="C506">
        <v>1648</v>
      </c>
      <c r="D506" t="s">
        <v>1521</v>
      </c>
      <c r="E506">
        <v>34172</v>
      </c>
      <c r="F506">
        <v>1637</v>
      </c>
      <c r="G506">
        <v>1633</v>
      </c>
      <c r="H506" t="s">
        <v>31</v>
      </c>
      <c r="I506" t="str">
        <f t="array" ref="I506">IFERROR(_xlfn.XLOOKUP(Tabelle5[[#This Row],[NegotiationID]]&amp;"FinalAccept",Tabelle5[NegotiationID]&amp;Tabelle5[ActionType],Tabelle5[ActionType],,0),_xlfn.XLOOKUP(Tabelle5[[#This Row],[NegotiationID]]&amp;"FinalReject",Tabelle5[NegotiationID]&amp;Tabelle5[ActionType],Tabelle5[ActionType],,0))</f>
        <v>FinalAccept</v>
      </c>
      <c r="J506">
        <v>0.60860000000000003</v>
      </c>
      <c r="K506">
        <v>0.2898</v>
      </c>
      <c r="L506">
        <v>0.89839999999999998</v>
      </c>
      <c r="M506">
        <v>0.31879999999999997</v>
      </c>
      <c r="N506">
        <v>265</v>
      </c>
      <c r="O506">
        <v>3016</v>
      </c>
      <c r="P506">
        <v>9</v>
      </c>
      <c r="Q506" s="3" t="s">
        <v>1881</v>
      </c>
    </row>
    <row r="507" ht="15" customHeight="1">
      <c r="A507" t="e">
        <f t="shared" ca="1" si="512"/>
        <v>#VALUE!</v>
      </c>
      <c r="B507" t="e">
        <f t="array" ref="B507" ca="1">_xlfn.XLOOKUP(Tabelle5[[#This Row],[ExperimentID]]&amp;Tabelle5[[#This Row],[NegotiationID]]&amp;Tabelle5[[#This Row],[MessageID]],ALL_IN_ONE[ExperimentID]&amp;ALL_IN_ONE[NegotiationID]&amp;ALL_IN_ONE[MessageID],ALL_IN_ONE[Gesamt_ID],,0)</f>
        <v>#VALUE!</v>
      </c>
      <c r="C507">
        <v>1648</v>
      </c>
      <c r="D507" t="s">
        <v>1521</v>
      </c>
      <c r="E507">
        <v>34231</v>
      </c>
      <c r="F507">
        <v>1633</v>
      </c>
      <c r="G507">
        <v>1637</v>
      </c>
      <c r="H507" t="s">
        <v>31</v>
      </c>
      <c r="I507" t="str">
        <f t="array" ref="I507">IFERROR(_xlfn.XLOOKUP(Tabelle5[[#This Row],[NegotiationID]]&amp;"FinalAccept",Tabelle5[NegotiationID]&amp;Tabelle5[ActionType],Tabelle5[ActionType],,0),_xlfn.XLOOKUP(Tabelle5[[#This Row],[NegotiationID]]&amp;"FinalReject",Tabelle5[NegotiationID]&amp;Tabelle5[ActionType],Tabelle5[ActionType],,0))</f>
        <v>FinalAccept</v>
      </c>
      <c r="J507">
        <v>0.67759999999999998</v>
      </c>
      <c r="K507">
        <v>0.37040000000000001</v>
      </c>
      <c r="L507">
        <v>1.048</v>
      </c>
      <c r="M507">
        <v>0.30719999999999997</v>
      </c>
      <c r="N507">
        <v>471</v>
      </c>
      <c r="O507">
        <v>3016</v>
      </c>
      <c r="P507">
        <v>9</v>
      </c>
      <c r="Q507" s="3" t="s">
        <v>1882</v>
      </c>
    </row>
    <row r="508" ht="15" customHeight="1">
      <c r="A508" t="e">
        <f t="shared" ca="1" si="512"/>
        <v>#VALUE!</v>
      </c>
      <c r="B508" t="e">
        <f t="array" ref="B508" ca="1">_xlfn.XLOOKUP(Tabelle5[[#This Row],[ExperimentID]]&amp;Tabelle5[[#This Row],[NegotiationID]]&amp;Tabelle5[[#This Row],[MessageID]],ALL_IN_ONE[ExperimentID]&amp;ALL_IN_ONE[NegotiationID]&amp;ALL_IN_ONE[MessageID],ALL_IN_ONE[Gesamt_ID],,0)</f>
        <v>#VALUE!</v>
      </c>
      <c r="C508">
        <v>1648</v>
      </c>
      <c r="D508" t="s">
        <v>1521</v>
      </c>
      <c r="E508">
        <v>34354</v>
      </c>
      <c r="F508">
        <v>1637</v>
      </c>
      <c r="G508">
        <v>1633</v>
      </c>
      <c r="H508" t="s">
        <v>31</v>
      </c>
      <c r="I508" t="str">
        <f t="array" ref="I508">IFERROR(_xlfn.XLOOKUP(Tabelle5[[#This Row],[NegotiationID]]&amp;"FinalAccept",Tabelle5[NegotiationID]&amp;Tabelle5[ActionType],Tabelle5[ActionType],,0),_xlfn.XLOOKUP(Tabelle5[[#This Row],[NegotiationID]]&amp;"FinalReject",Tabelle5[NegotiationID]&amp;Tabelle5[ActionType],Tabelle5[ActionType],,0))</f>
        <v>FinalAccept</v>
      </c>
      <c r="J508">
        <v>0.5444</v>
      </c>
      <c r="K508">
        <v>0.54959999999999998</v>
      </c>
      <c r="L508">
        <v>1.0940000000000001</v>
      </c>
      <c r="M508">
        <v>0.0051999999999999998</v>
      </c>
      <c r="N508">
        <v>222</v>
      </c>
      <c r="O508">
        <v>3016</v>
      </c>
      <c r="P508">
        <v>9</v>
      </c>
      <c r="Q508" s="3" t="s">
        <v>1883</v>
      </c>
    </row>
    <row r="509" ht="15" customHeight="1">
      <c r="A509" t="e">
        <f t="shared" ca="1" si="512"/>
        <v>#VALUE!</v>
      </c>
      <c r="B509" t="e">
        <f t="array" ref="B509" ca="1">_xlfn.XLOOKUP(Tabelle5[[#This Row],[ExperimentID]]&amp;Tabelle5[[#This Row],[NegotiationID]]&amp;Tabelle5[[#This Row],[MessageID]],ALL_IN_ONE[ExperimentID]&amp;ALL_IN_ONE[NegotiationID]&amp;ALL_IN_ONE[MessageID],ALL_IN_ONE[Gesamt_ID],,0)</f>
        <v>#VALUE!</v>
      </c>
      <c r="C509">
        <v>1648</v>
      </c>
      <c r="D509" t="s">
        <v>1521</v>
      </c>
      <c r="E509">
        <v>34371</v>
      </c>
      <c r="F509">
        <v>1633</v>
      </c>
      <c r="G509">
        <v>1637</v>
      </c>
      <c r="H509" t="s">
        <v>31</v>
      </c>
      <c r="I509" t="str">
        <f t="array" ref="I509">IFERROR(_xlfn.XLOOKUP(Tabelle5[[#This Row],[NegotiationID]]&amp;"FinalAccept",Tabelle5[NegotiationID]&amp;Tabelle5[ActionType],Tabelle5[ActionType],,0),_xlfn.XLOOKUP(Tabelle5[[#This Row],[NegotiationID]]&amp;"FinalReject",Tabelle5[NegotiationID]&amp;Tabelle5[ActionType],Tabelle5[ActionType],,0))</f>
        <v>FinalAccept</v>
      </c>
      <c r="J509">
        <v>0.58799999999999997</v>
      </c>
      <c r="K509">
        <v>0.50919999999999999</v>
      </c>
      <c r="L509">
        <v>1.0972</v>
      </c>
      <c r="M509">
        <v>0.078799999999999995</v>
      </c>
      <c r="N509">
        <v>328</v>
      </c>
      <c r="O509">
        <v>3016</v>
      </c>
      <c r="P509">
        <v>9</v>
      </c>
      <c r="Q509" s="3" t="s">
        <v>1884</v>
      </c>
    </row>
    <row r="510" ht="15" customHeight="1">
      <c r="A510" t="e">
        <f t="shared" ca="1" si="512"/>
        <v>#VALUE!</v>
      </c>
      <c r="B510" t="e">
        <f t="array" ref="B510" ca="1">_xlfn.XLOOKUP(Tabelle5[[#This Row],[ExperimentID]]&amp;Tabelle5[[#This Row],[NegotiationID]]&amp;Tabelle5[[#This Row],[MessageID]],ALL_IN_ONE[ExperimentID]&amp;ALL_IN_ONE[NegotiationID]&amp;ALL_IN_ONE[MessageID],ALL_IN_ONE[Gesamt_ID],,0)</f>
        <v>#VALUE!</v>
      </c>
      <c r="C510">
        <v>1648</v>
      </c>
      <c r="D510" t="s">
        <v>1521</v>
      </c>
      <c r="E510">
        <v>34508</v>
      </c>
      <c r="F510">
        <v>1637</v>
      </c>
      <c r="G510">
        <v>1633</v>
      </c>
      <c r="H510" t="s">
        <v>20</v>
      </c>
      <c r="I510" t="str">
        <f t="array" ref="I510">IFERROR(_xlfn.XLOOKUP(Tabelle5[[#This Row],[NegotiationID]]&amp;"FinalAccept",Tabelle5[NegotiationID]&amp;Tabelle5[ActionType],Tabelle5[ActionType],,0),_xlfn.XLOOKUP(Tabelle5[[#This Row],[NegotiationID]]&amp;"FinalReject",Tabelle5[NegotiationID]&amp;Tabelle5[ActionType],Tabelle5[ActionType],,0))</f>
        <v>FinalAccept</v>
      </c>
      <c r="J510">
        <v>0.50919999999999999</v>
      </c>
      <c r="K510">
        <v>0.58799999999999997</v>
      </c>
      <c r="L510">
        <v>1.0972</v>
      </c>
      <c r="M510">
        <v>0.078799999999999995</v>
      </c>
      <c r="N510">
        <v>158</v>
      </c>
      <c r="O510">
        <v>3016</v>
      </c>
      <c r="P510">
        <v>9</v>
      </c>
      <c r="Q510" s="3" t="s">
        <v>1885</v>
      </c>
    </row>
    <row r="511" ht="14.5" hidden="1">
      <c r="A511" t="e">
        <f t="shared" ca="1" si="512"/>
        <v>#VALUE!</v>
      </c>
      <c r="B511" t="e">
        <f t="array" ref="B511" ca="1">_xlfn.XLOOKUP(Tabelle5[[#This Row],[ExperimentID]]&amp;Tabelle5[[#This Row],[NegotiationID]]&amp;Tabelle5[[#This Row],[MessageID]],ALL_IN_ONE[ExperimentID]&amp;ALL_IN_ONE[NegotiationID]&amp;ALL_IN_ONE[MessageID],ALL_IN_ONE[Gesamt_ID],,0)</f>
        <v>#VALUE!</v>
      </c>
      <c r="C511">
        <v>1678</v>
      </c>
      <c r="D511" t="s">
        <v>1521</v>
      </c>
      <c r="E511">
        <v>1679</v>
      </c>
      <c r="H511" t="s">
        <v>6019</v>
      </c>
      <c r="I511" t="str">
        <f t="array" ref="I511">IFERROR(_xlfn.XLOOKUP(Tabelle5[[#This Row],[NegotiationID]]&amp;"FinalAccept",Tabelle5[NegotiationID]&amp;Tabelle5[ActionType],Tabelle5[ActionType],,0),_xlfn.XLOOKUP(Tabelle5[[#This Row],[NegotiationID]]&amp;"FinalReject",Tabelle5[NegotiationID]&amp;Tabelle5[ActionType],Tabelle5[ActionType],,0))</f>
        <v>FinalAccept</v>
      </c>
      <c r="M511">
        <v>21</v>
      </c>
      <c r="O511">
        <v>1816</v>
      </c>
      <c r="P511">
        <v>15</v>
      </c>
      <c r="Q511" t="s">
        <v>6337</v>
      </c>
    </row>
    <row r="512" ht="217.5" hidden="1">
      <c r="A512" t="e">
        <f t="shared" ca="1" si="512"/>
        <v>#VALUE!</v>
      </c>
      <c r="B512" t="e">
        <f t="array" ref="B512" ca="1">_xlfn.XLOOKUP(Tabelle5[[#This Row],[ExperimentID]]&amp;Tabelle5[[#This Row],[NegotiationID]]&amp;Tabelle5[[#This Row],[MessageID]],ALL_IN_ONE[ExperimentID]&amp;ALL_IN_ONE[NegotiationID]&amp;ALL_IN_ONE[MessageID],ALL_IN_ONE[Gesamt_ID],,0)</f>
        <v>#VALUE!</v>
      </c>
      <c r="C512">
        <v>1678</v>
      </c>
      <c r="D512" t="s">
        <v>1521</v>
      </c>
      <c r="E512">
        <v>30559</v>
      </c>
      <c r="F512">
        <v>1663</v>
      </c>
      <c r="G512">
        <v>1667</v>
      </c>
      <c r="H512" t="s">
        <v>22</v>
      </c>
      <c r="I512" t="str">
        <f t="array" ref="I512">IFERROR(_xlfn.XLOOKUP(Tabelle5[[#This Row],[NegotiationID]]&amp;"FinalAccept",Tabelle5[NegotiationID]&amp;Tabelle5[ActionType],Tabelle5[ActionType],,0),_xlfn.XLOOKUP(Tabelle5[[#This Row],[NegotiationID]]&amp;"FinalReject",Tabelle5[NegotiationID]&amp;Tabelle5[ActionType],Tabelle5[ActionType],,0))</f>
        <v>FinalAccept</v>
      </c>
      <c r="N512">
        <v>292</v>
      </c>
      <c r="O512">
        <v>1816</v>
      </c>
      <c r="P512">
        <v>15</v>
      </c>
      <c r="Q512" s="3" t="s">
        <v>6431</v>
      </c>
    </row>
    <row r="513" ht="87" hidden="1">
      <c r="A513" t="e">
        <f t="shared" ca="1" si="512"/>
        <v>#VALUE!</v>
      </c>
      <c r="B513" t="e">
        <f t="array" ref="B513" ca="1">_xlfn.XLOOKUP(Tabelle5[[#This Row],[ExperimentID]]&amp;Tabelle5[[#This Row],[NegotiationID]]&amp;Tabelle5[[#This Row],[MessageID]],ALL_IN_ONE[ExperimentID]&amp;ALL_IN_ONE[NegotiationID]&amp;ALL_IN_ONE[MessageID],ALL_IN_ONE[Gesamt_ID],,0)</f>
        <v>#VALUE!</v>
      </c>
      <c r="C513">
        <v>1678</v>
      </c>
      <c r="D513" t="s">
        <v>1521</v>
      </c>
      <c r="E513">
        <v>30906</v>
      </c>
      <c r="F513">
        <v>1667</v>
      </c>
      <c r="G513">
        <v>1663</v>
      </c>
      <c r="H513" t="s">
        <v>24</v>
      </c>
      <c r="I513" t="str">
        <f t="array" ref="I513">IFERROR(_xlfn.XLOOKUP(Tabelle5[[#This Row],[NegotiationID]]&amp;"FinalAccept",Tabelle5[NegotiationID]&amp;Tabelle5[ActionType],Tabelle5[ActionType],,0),_xlfn.XLOOKUP(Tabelle5[[#This Row],[NegotiationID]]&amp;"FinalReject",Tabelle5[NegotiationID]&amp;Tabelle5[ActionType],Tabelle5[ActionType],,0))</f>
        <v>FinalAccept</v>
      </c>
      <c r="N513">
        <v>106</v>
      </c>
      <c r="O513">
        <v>1816</v>
      </c>
      <c r="P513">
        <v>15</v>
      </c>
      <c r="Q513" s="3" t="s">
        <v>6432</v>
      </c>
    </row>
    <row r="514" ht="203" hidden="1">
      <c r="A514" t="e">
        <f t="shared" ref="A514:A577" ca="1" si="513">MID(CELL("Dateiname",$A$1),FIND("]",CELL("Dateiname",$A$1))+1,31)</f>
        <v>#VALUE!</v>
      </c>
      <c r="B514" t="e">
        <f t="array" ref="B514" ca="1">_xlfn.XLOOKUP(Tabelle5[[#This Row],[ExperimentID]]&amp;Tabelle5[[#This Row],[NegotiationID]]&amp;Tabelle5[[#This Row],[MessageID]],ALL_IN_ONE[ExperimentID]&amp;ALL_IN_ONE[NegotiationID]&amp;ALL_IN_ONE[MessageID],ALL_IN_ONE[Gesamt_ID],,0)</f>
        <v>#VALUE!</v>
      </c>
      <c r="C514">
        <v>1678</v>
      </c>
      <c r="D514" t="s">
        <v>1521</v>
      </c>
      <c r="E514">
        <v>31134</v>
      </c>
      <c r="F514">
        <v>1663</v>
      </c>
      <c r="G514">
        <v>1667</v>
      </c>
      <c r="H514" t="s">
        <v>22</v>
      </c>
      <c r="I514" t="str">
        <f t="array" ref="I514">IFERROR(_xlfn.XLOOKUP(Tabelle5[[#This Row],[NegotiationID]]&amp;"FinalAccept",Tabelle5[NegotiationID]&amp;Tabelle5[ActionType],Tabelle5[ActionType],,0),_xlfn.XLOOKUP(Tabelle5[[#This Row],[NegotiationID]]&amp;"FinalReject",Tabelle5[NegotiationID]&amp;Tabelle5[ActionType],Tabelle5[ActionType],,0))</f>
        <v>FinalAccept</v>
      </c>
      <c r="N514">
        <v>295</v>
      </c>
      <c r="O514">
        <v>1816</v>
      </c>
      <c r="P514">
        <v>15</v>
      </c>
      <c r="Q514" s="3" t="s">
        <v>6433</v>
      </c>
    </row>
    <row r="515" ht="101.5" hidden="1">
      <c r="A515" t="e">
        <f t="shared" ca="1" si="513"/>
        <v>#VALUE!</v>
      </c>
      <c r="B515" t="e">
        <f t="array" ref="B515" ca="1">_xlfn.XLOOKUP(Tabelle5[[#This Row],[ExperimentID]]&amp;Tabelle5[[#This Row],[NegotiationID]]&amp;Tabelle5[[#This Row],[MessageID]],ALL_IN_ONE[ExperimentID]&amp;ALL_IN_ONE[NegotiationID]&amp;ALL_IN_ONE[MessageID],ALL_IN_ONE[Gesamt_ID],,0)</f>
        <v>#VALUE!</v>
      </c>
      <c r="C515">
        <v>1678</v>
      </c>
      <c r="D515" t="s">
        <v>1521</v>
      </c>
      <c r="E515">
        <v>31149</v>
      </c>
      <c r="F515">
        <v>1667</v>
      </c>
      <c r="G515">
        <v>1663</v>
      </c>
      <c r="H515" t="s">
        <v>24</v>
      </c>
      <c r="I515" t="str">
        <f t="array" ref="I515">IFERROR(_xlfn.XLOOKUP(Tabelle5[[#This Row],[NegotiationID]]&amp;"FinalAccept",Tabelle5[NegotiationID]&amp;Tabelle5[ActionType],Tabelle5[ActionType],,0),_xlfn.XLOOKUP(Tabelle5[[#This Row],[NegotiationID]]&amp;"FinalReject",Tabelle5[NegotiationID]&amp;Tabelle5[ActionType],Tabelle5[ActionType],,0))</f>
        <v>FinalAccept</v>
      </c>
      <c r="N515">
        <v>86</v>
      </c>
      <c r="O515">
        <v>1816</v>
      </c>
      <c r="P515">
        <v>15</v>
      </c>
      <c r="Q515" s="3" t="s">
        <v>6434</v>
      </c>
    </row>
    <row r="516" ht="159.5" hidden="1">
      <c r="A516" t="e">
        <f t="shared" ca="1" si="513"/>
        <v>#VALUE!</v>
      </c>
      <c r="B516" t="e">
        <f t="array" ref="B516" ca="1">_xlfn.XLOOKUP(Tabelle5[[#This Row],[ExperimentID]]&amp;Tabelle5[[#This Row],[NegotiationID]]&amp;Tabelle5[[#This Row],[MessageID]],ALL_IN_ONE[ExperimentID]&amp;ALL_IN_ONE[NegotiationID]&amp;ALL_IN_ONE[MessageID],ALL_IN_ONE[Gesamt_ID],,0)</f>
        <v>#VALUE!</v>
      </c>
      <c r="C516">
        <v>1678</v>
      </c>
      <c r="D516" t="s">
        <v>1521</v>
      </c>
      <c r="E516">
        <v>31298</v>
      </c>
      <c r="F516">
        <v>1663</v>
      </c>
      <c r="G516">
        <v>1667</v>
      </c>
      <c r="H516" t="s">
        <v>22</v>
      </c>
      <c r="I516" t="str">
        <f t="array" ref="I516">IFERROR(_xlfn.XLOOKUP(Tabelle5[[#This Row],[NegotiationID]]&amp;"FinalAccept",Tabelle5[NegotiationID]&amp;Tabelle5[ActionType],Tabelle5[ActionType],,0),_xlfn.XLOOKUP(Tabelle5[[#This Row],[NegotiationID]]&amp;"FinalReject",Tabelle5[NegotiationID]&amp;Tabelle5[ActionType],Tabelle5[ActionType],,0))</f>
        <v>FinalAccept</v>
      </c>
      <c r="N516">
        <v>183</v>
      </c>
      <c r="O516">
        <v>1816</v>
      </c>
      <c r="P516">
        <v>15</v>
      </c>
      <c r="Q516" s="3" t="s">
        <v>6435</v>
      </c>
    </row>
    <row r="517" ht="72.5" hidden="1">
      <c r="A517" t="e">
        <f t="shared" ca="1" si="513"/>
        <v>#VALUE!</v>
      </c>
      <c r="B517" t="e">
        <f t="array" ref="B517" ca="1">_xlfn.XLOOKUP(Tabelle5[[#This Row],[ExperimentID]]&amp;Tabelle5[[#This Row],[NegotiationID]]&amp;Tabelle5[[#This Row],[MessageID]],ALL_IN_ONE[ExperimentID]&amp;ALL_IN_ONE[NegotiationID]&amp;ALL_IN_ONE[MessageID],ALL_IN_ONE[Gesamt_ID],,0)</f>
        <v>#VALUE!</v>
      </c>
      <c r="C517">
        <v>1678</v>
      </c>
      <c r="D517" t="s">
        <v>1521</v>
      </c>
      <c r="E517">
        <v>32086</v>
      </c>
      <c r="F517">
        <v>1667</v>
      </c>
      <c r="G517">
        <v>1663</v>
      </c>
      <c r="H517" t="s">
        <v>24</v>
      </c>
      <c r="I517" t="str">
        <f t="array" ref="I517">IFERROR(_xlfn.XLOOKUP(Tabelle5[[#This Row],[NegotiationID]]&amp;"FinalAccept",Tabelle5[NegotiationID]&amp;Tabelle5[ActionType],Tabelle5[ActionType],,0),_xlfn.XLOOKUP(Tabelle5[[#This Row],[NegotiationID]]&amp;"FinalReject",Tabelle5[NegotiationID]&amp;Tabelle5[ActionType],Tabelle5[ActionType],,0))</f>
        <v>FinalAccept</v>
      </c>
      <c r="N517">
        <v>99</v>
      </c>
      <c r="O517">
        <v>1816</v>
      </c>
      <c r="P517">
        <v>15</v>
      </c>
      <c r="Q517" s="3" t="s">
        <v>6436</v>
      </c>
    </row>
    <row r="518" ht="159.5" hidden="1">
      <c r="A518" t="e">
        <f t="shared" ca="1" si="513"/>
        <v>#VALUE!</v>
      </c>
      <c r="B518" t="e">
        <f t="array" ref="B518" ca="1">_xlfn.XLOOKUP(Tabelle5[[#This Row],[ExperimentID]]&amp;Tabelle5[[#This Row],[NegotiationID]]&amp;Tabelle5[[#This Row],[MessageID]],ALL_IN_ONE[ExperimentID]&amp;ALL_IN_ONE[NegotiationID]&amp;ALL_IN_ONE[MessageID],ALL_IN_ONE[Gesamt_ID],,0)</f>
        <v>#VALUE!</v>
      </c>
      <c r="C518">
        <v>1678</v>
      </c>
      <c r="D518" t="s">
        <v>1521</v>
      </c>
      <c r="E518">
        <v>32262</v>
      </c>
      <c r="F518">
        <v>1663</v>
      </c>
      <c r="G518">
        <v>1667</v>
      </c>
      <c r="H518" t="s">
        <v>22</v>
      </c>
      <c r="I518" t="str">
        <f t="array" ref="I518">IFERROR(_xlfn.XLOOKUP(Tabelle5[[#This Row],[NegotiationID]]&amp;"FinalAccept",Tabelle5[NegotiationID]&amp;Tabelle5[ActionType],Tabelle5[ActionType],,0),_xlfn.XLOOKUP(Tabelle5[[#This Row],[NegotiationID]]&amp;"FinalReject",Tabelle5[NegotiationID]&amp;Tabelle5[ActionType],Tabelle5[ActionType],,0))</f>
        <v>FinalAccept</v>
      </c>
      <c r="N518">
        <v>170</v>
      </c>
      <c r="O518">
        <v>1816</v>
      </c>
      <c r="P518">
        <v>15</v>
      </c>
      <c r="Q518" s="3" t="s">
        <v>6437</v>
      </c>
    </row>
    <row r="519" ht="101.5" hidden="1">
      <c r="A519" t="e">
        <f t="shared" ca="1" si="513"/>
        <v>#VALUE!</v>
      </c>
      <c r="B519" t="e">
        <f t="array" ref="B519" ca="1">_xlfn.XLOOKUP(Tabelle5[[#This Row],[ExperimentID]]&amp;Tabelle5[[#This Row],[NegotiationID]]&amp;Tabelle5[[#This Row],[MessageID]],ALL_IN_ONE[ExperimentID]&amp;ALL_IN_ONE[NegotiationID]&amp;ALL_IN_ONE[MessageID],ALL_IN_ONE[Gesamt_ID],,0)</f>
        <v>#VALUE!</v>
      </c>
      <c r="C519">
        <v>1678</v>
      </c>
      <c r="D519" t="s">
        <v>1521</v>
      </c>
      <c r="E519">
        <v>32298</v>
      </c>
      <c r="F519">
        <v>1667</v>
      </c>
      <c r="G519">
        <v>1663</v>
      </c>
      <c r="H519" t="s">
        <v>24</v>
      </c>
      <c r="I519" t="str">
        <f t="array" ref="I519">IFERROR(_xlfn.XLOOKUP(Tabelle5[[#This Row],[NegotiationID]]&amp;"FinalAccept",Tabelle5[NegotiationID]&amp;Tabelle5[ActionType],Tabelle5[ActionType],,0),_xlfn.XLOOKUP(Tabelle5[[#This Row],[NegotiationID]]&amp;"FinalReject",Tabelle5[NegotiationID]&amp;Tabelle5[ActionType],Tabelle5[ActionType],,0))</f>
        <v>FinalAccept</v>
      </c>
      <c r="N519">
        <v>155</v>
      </c>
      <c r="O519">
        <v>1816</v>
      </c>
      <c r="P519">
        <v>15</v>
      </c>
      <c r="Q519" s="3" t="s">
        <v>6438</v>
      </c>
    </row>
    <row r="520" ht="130.5" hidden="1">
      <c r="A520" t="e">
        <f t="shared" ca="1" si="513"/>
        <v>#VALUE!</v>
      </c>
      <c r="B520" t="e">
        <f t="array" ref="B520" ca="1">_xlfn.XLOOKUP(Tabelle5[[#This Row],[ExperimentID]]&amp;Tabelle5[[#This Row],[NegotiationID]]&amp;Tabelle5[[#This Row],[MessageID]],ALL_IN_ONE[ExperimentID]&amp;ALL_IN_ONE[NegotiationID]&amp;ALL_IN_ONE[MessageID],ALL_IN_ONE[Gesamt_ID],,0)</f>
        <v>#VALUE!</v>
      </c>
      <c r="C520">
        <v>1678</v>
      </c>
      <c r="D520" t="s">
        <v>1521</v>
      </c>
      <c r="E520">
        <v>32604</v>
      </c>
      <c r="F520">
        <v>1663</v>
      </c>
      <c r="G520">
        <v>1667</v>
      </c>
      <c r="H520" t="s">
        <v>22</v>
      </c>
      <c r="I520" t="str">
        <f t="array" ref="I520">IFERROR(_xlfn.XLOOKUP(Tabelle5[[#This Row],[NegotiationID]]&amp;"FinalAccept",Tabelle5[NegotiationID]&amp;Tabelle5[ActionType],Tabelle5[ActionType],,0),_xlfn.XLOOKUP(Tabelle5[[#This Row],[NegotiationID]]&amp;"FinalReject",Tabelle5[NegotiationID]&amp;Tabelle5[ActionType],Tabelle5[ActionType],,0))</f>
        <v>FinalAccept</v>
      </c>
      <c r="N520">
        <v>101</v>
      </c>
      <c r="O520">
        <v>1816</v>
      </c>
      <c r="P520">
        <v>15</v>
      </c>
      <c r="Q520" s="3" t="s">
        <v>6439</v>
      </c>
    </row>
    <row r="521" ht="72.5" hidden="1">
      <c r="A521" t="e">
        <f t="shared" ca="1" si="513"/>
        <v>#VALUE!</v>
      </c>
      <c r="B521" t="e">
        <f t="array" ref="B521" ca="1">_xlfn.XLOOKUP(Tabelle5[[#This Row],[ExperimentID]]&amp;Tabelle5[[#This Row],[NegotiationID]]&amp;Tabelle5[[#This Row],[MessageID]],ALL_IN_ONE[ExperimentID]&amp;ALL_IN_ONE[NegotiationID]&amp;ALL_IN_ONE[MessageID],ALL_IN_ONE[Gesamt_ID],,0)</f>
        <v>#VALUE!</v>
      </c>
      <c r="C521">
        <v>1678</v>
      </c>
      <c r="D521" t="s">
        <v>1521</v>
      </c>
      <c r="E521">
        <v>32620</v>
      </c>
      <c r="F521">
        <v>1667</v>
      </c>
      <c r="G521">
        <v>1663</v>
      </c>
      <c r="H521" t="s">
        <v>24</v>
      </c>
      <c r="I521" t="str">
        <f t="array" ref="I521">IFERROR(_xlfn.XLOOKUP(Tabelle5[[#This Row],[NegotiationID]]&amp;"FinalAccept",Tabelle5[NegotiationID]&amp;Tabelle5[ActionType],Tabelle5[ActionType],,0),_xlfn.XLOOKUP(Tabelle5[[#This Row],[NegotiationID]]&amp;"FinalReject",Tabelle5[NegotiationID]&amp;Tabelle5[ActionType],Tabelle5[ActionType],,0))</f>
        <v>FinalAccept</v>
      </c>
      <c r="N521">
        <v>65</v>
      </c>
      <c r="O521">
        <v>1816</v>
      </c>
      <c r="P521">
        <v>15</v>
      </c>
      <c r="Q521" s="3" t="s">
        <v>6440</v>
      </c>
    </row>
    <row r="522" ht="101.5" hidden="1">
      <c r="A522" t="e">
        <f t="shared" ca="1" si="513"/>
        <v>#VALUE!</v>
      </c>
      <c r="B522" t="e">
        <f t="array" ref="B522" ca="1">_xlfn.XLOOKUP(Tabelle5[[#This Row],[ExperimentID]]&amp;Tabelle5[[#This Row],[NegotiationID]]&amp;Tabelle5[[#This Row],[MessageID]],ALL_IN_ONE[ExperimentID]&amp;ALL_IN_ONE[NegotiationID]&amp;ALL_IN_ONE[MessageID],ALL_IN_ONE[Gesamt_ID],,0)</f>
        <v>#VALUE!</v>
      </c>
      <c r="C522">
        <v>1678</v>
      </c>
      <c r="D522" t="s">
        <v>1521</v>
      </c>
      <c r="E522">
        <v>33696</v>
      </c>
      <c r="F522">
        <v>1663</v>
      </c>
      <c r="G522">
        <v>1667</v>
      </c>
      <c r="H522" t="s">
        <v>22</v>
      </c>
      <c r="I522" t="str">
        <f t="array" ref="I522">IFERROR(_xlfn.XLOOKUP(Tabelle5[[#This Row],[NegotiationID]]&amp;"FinalAccept",Tabelle5[NegotiationID]&amp;Tabelle5[ActionType],Tabelle5[ActionType],,0),_xlfn.XLOOKUP(Tabelle5[[#This Row],[NegotiationID]]&amp;"FinalReject",Tabelle5[NegotiationID]&amp;Tabelle5[ActionType],Tabelle5[ActionType],,0))</f>
        <v>FinalAccept</v>
      </c>
      <c r="N522">
        <v>111</v>
      </c>
      <c r="O522">
        <v>1816</v>
      </c>
      <c r="P522">
        <v>15</v>
      </c>
      <c r="Q522" s="3" t="s">
        <v>6441</v>
      </c>
    </row>
    <row r="523" ht="87" hidden="1">
      <c r="A523" t="e">
        <f t="shared" ca="1" si="513"/>
        <v>#VALUE!</v>
      </c>
      <c r="B523" t="e">
        <f t="array" ref="B523" ca="1">_xlfn.XLOOKUP(Tabelle5[[#This Row],[ExperimentID]]&amp;Tabelle5[[#This Row],[NegotiationID]]&amp;Tabelle5[[#This Row],[MessageID]],ALL_IN_ONE[ExperimentID]&amp;ALL_IN_ONE[NegotiationID]&amp;ALL_IN_ONE[MessageID],ALL_IN_ONE[Gesamt_ID],,0)</f>
        <v>#VALUE!</v>
      </c>
      <c r="C523">
        <v>1678</v>
      </c>
      <c r="D523" t="s">
        <v>1521</v>
      </c>
      <c r="E523">
        <v>34180</v>
      </c>
      <c r="F523">
        <v>1667</v>
      </c>
      <c r="G523">
        <v>1663</v>
      </c>
      <c r="H523" t="s">
        <v>24</v>
      </c>
      <c r="I523" t="str">
        <f t="array" ref="I523">IFERROR(_xlfn.XLOOKUP(Tabelle5[[#This Row],[NegotiationID]]&amp;"FinalAccept",Tabelle5[NegotiationID]&amp;Tabelle5[ActionType],Tabelle5[ActionType],,0),_xlfn.XLOOKUP(Tabelle5[[#This Row],[NegotiationID]]&amp;"FinalReject",Tabelle5[NegotiationID]&amp;Tabelle5[ActionType],Tabelle5[ActionType],,0))</f>
        <v>FinalAccept</v>
      </c>
      <c r="N523">
        <v>66</v>
      </c>
      <c r="O523">
        <v>1816</v>
      </c>
      <c r="P523">
        <v>15</v>
      </c>
      <c r="Q523" s="3" t="s">
        <v>6442</v>
      </c>
    </row>
    <row r="524" ht="15" customHeight="1">
      <c r="A524" t="e">
        <f t="shared" ca="1" si="513"/>
        <v>#VALUE!</v>
      </c>
      <c r="B524" t="e">
        <f t="array" ref="B524" ca="1">_xlfn.XLOOKUP(Tabelle5[[#This Row],[ExperimentID]]&amp;Tabelle5[[#This Row],[NegotiationID]]&amp;Tabelle5[[#This Row],[MessageID]],ALL_IN_ONE[ExperimentID]&amp;ALL_IN_ONE[NegotiationID]&amp;ALL_IN_ONE[MessageID],ALL_IN_ONE[Gesamt_ID],,0)</f>
        <v>#VALUE!</v>
      </c>
      <c r="C524">
        <v>1678</v>
      </c>
      <c r="D524" t="s">
        <v>1521</v>
      </c>
      <c r="E524">
        <v>34219</v>
      </c>
      <c r="F524">
        <v>1663</v>
      </c>
      <c r="G524">
        <v>1667</v>
      </c>
      <c r="H524" t="s">
        <v>19</v>
      </c>
      <c r="I524" t="str">
        <f t="array" ref="I524">IFERROR(_xlfn.XLOOKUP(Tabelle5[[#This Row],[NegotiationID]]&amp;"FinalAccept",Tabelle5[NegotiationID]&amp;Tabelle5[ActionType],Tabelle5[ActionType],,0),_xlfn.XLOOKUP(Tabelle5[[#This Row],[NegotiationID]]&amp;"FinalReject",Tabelle5[NegotiationID]&amp;Tabelle5[ActionType],Tabelle5[ActionType],,0))</f>
        <v>FinalAccept</v>
      </c>
      <c r="J524">
        <v>0.57879999999999998</v>
      </c>
      <c r="K524">
        <v>0.5544</v>
      </c>
      <c r="L524">
        <v>1.1332</v>
      </c>
      <c r="M524">
        <v>0.024400000000000002</v>
      </c>
      <c r="N524">
        <v>45</v>
      </c>
      <c r="O524">
        <v>1816</v>
      </c>
      <c r="P524">
        <v>15</v>
      </c>
      <c r="Q524" s="3" t="s">
        <v>1886</v>
      </c>
    </row>
    <row r="525" ht="15" customHeight="1">
      <c r="A525" t="e">
        <f t="shared" ca="1" si="513"/>
        <v>#VALUE!</v>
      </c>
      <c r="B525" t="e">
        <f t="array" ref="B525" ca="1">_xlfn.XLOOKUP(Tabelle5[[#This Row],[ExperimentID]]&amp;Tabelle5[[#This Row],[NegotiationID]]&amp;Tabelle5[[#This Row],[MessageID]],ALL_IN_ONE[ExperimentID]&amp;ALL_IN_ONE[NegotiationID]&amp;ALL_IN_ONE[MessageID],ALL_IN_ONE[Gesamt_ID],,0)</f>
        <v>#VALUE!</v>
      </c>
      <c r="C525">
        <v>1678</v>
      </c>
      <c r="D525" t="s">
        <v>1521</v>
      </c>
      <c r="E525">
        <v>34225</v>
      </c>
      <c r="F525">
        <v>1667</v>
      </c>
      <c r="G525">
        <v>1663</v>
      </c>
      <c r="H525" t="s">
        <v>20</v>
      </c>
      <c r="I525" t="str">
        <f t="array" ref="I525">IFERROR(_xlfn.XLOOKUP(Tabelle5[[#This Row],[NegotiationID]]&amp;"FinalAccept",Tabelle5[NegotiationID]&amp;Tabelle5[ActionType],Tabelle5[ActionType],,0),_xlfn.XLOOKUP(Tabelle5[[#This Row],[NegotiationID]]&amp;"FinalReject",Tabelle5[NegotiationID]&amp;Tabelle5[ActionType],Tabelle5[ActionType],,0))</f>
        <v>FinalAccept</v>
      </c>
      <c r="J525">
        <v>0.5544</v>
      </c>
      <c r="K525">
        <v>0.57879999999999998</v>
      </c>
      <c r="L525">
        <v>1.1332</v>
      </c>
      <c r="M525">
        <v>0.024400000000000002</v>
      </c>
      <c r="N525">
        <v>21</v>
      </c>
      <c r="O525">
        <v>1816</v>
      </c>
      <c r="P525">
        <v>15</v>
      </c>
      <c r="Q525" s="3" t="s">
        <v>1887</v>
      </c>
    </row>
    <row r="526" ht="14.5" hidden="1">
      <c r="A526" t="e">
        <f t="shared" ca="1" si="513"/>
        <v>#VALUE!</v>
      </c>
      <c r="B526" t="e">
        <f t="array" ref="B526" ca="1">_xlfn.XLOOKUP(Tabelle5[[#This Row],[ExperimentID]]&amp;Tabelle5[[#This Row],[NegotiationID]]&amp;Tabelle5[[#This Row],[MessageID]],ALL_IN_ONE[ExperimentID]&amp;ALL_IN_ONE[NegotiationID]&amp;ALL_IN_ONE[MessageID],ALL_IN_ONE[Gesamt_ID],,0)</f>
        <v>#VALUE!</v>
      </c>
      <c r="C526">
        <v>1708</v>
      </c>
      <c r="D526" t="s">
        <v>1521</v>
      </c>
      <c r="E526">
        <v>1709</v>
      </c>
      <c r="H526" t="s">
        <v>6019</v>
      </c>
      <c r="I526" t="str">
        <f t="array" ref="I526">IFERROR(_xlfn.XLOOKUP(Tabelle5[[#This Row],[NegotiationID]]&amp;"FinalAccept",Tabelle5[NegotiationID]&amp;Tabelle5[ActionType],Tabelle5[ActionType],,0),_xlfn.XLOOKUP(Tabelle5[[#This Row],[NegotiationID]]&amp;"FinalReject",Tabelle5[NegotiationID]&amp;Tabelle5[ActionType],Tabelle5[ActionType],,0))</f>
        <v>FinalAccept</v>
      </c>
      <c r="M526">
        <v>21</v>
      </c>
      <c r="O526">
        <v>1960</v>
      </c>
      <c r="P526">
        <v>11</v>
      </c>
      <c r="Q526" t="s">
        <v>6337</v>
      </c>
    </row>
    <row r="527" ht="15" customHeight="1">
      <c r="A527" t="e">
        <f t="shared" ca="1" si="513"/>
        <v>#VALUE!</v>
      </c>
      <c r="B527" t="e">
        <f t="array" ref="B527" ca="1">_xlfn.XLOOKUP(Tabelle5[[#This Row],[ExperimentID]]&amp;Tabelle5[[#This Row],[NegotiationID]]&amp;Tabelle5[[#This Row],[MessageID]],ALL_IN_ONE[ExperimentID]&amp;ALL_IN_ONE[NegotiationID]&amp;ALL_IN_ONE[MessageID],ALL_IN_ONE[Gesamt_ID],,0)</f>
        <v>#VALUE!</v>
      </c>
      <c r="C527">
        <v>1708</v>
      </c>
      <c r="D527" t="s">
        <v>1521</v>
      </c>
      <c r="E527">
        <v>30088</v>
      </c>
      <c r="F527">
        <v>1693</v>
      </c>
      <c r="G527">
        <v>1697</v>
      </c>
      <c r="H527" t="s">
        <v>158</v>
      </c>
      <c r="I527" t="str">
        <f t="array" ref="I527">IFERROR(_xlfn.XLOOKUP(Tabelle5[[#This Row],[NegotiationID]]&amp;"FinalAccept",Tabelle5[NegotiationID]&amp;Tabelle5[ActionType],Tabelle5[ActionType],,0),_xlfn.XLOOKUP(Tabelle5[[#This Row],[NegotiationID]]&amp;"FinalReject",Tabelle5[NegotiationID]&amp;Tabelle5[ActionType],Tabelle5[ActionType],,0))</f>
        <v>FinalAccept</v>
      </c>
      <c r="J527">
        <v>1</v>
      </c>
      <c r="K527">
        <v>0.1084</v>
      </c>
      <c r="L527">
        <v>1.1084000000000001</v>
      </c>
      <c r="M527">
        <v>0.89159999999999995</v>
      </c>
      <c r="N527">
        <v>408</v>
      </c>
      <c r="O527">
        <v>1960</v>
      </c>
      <c r="P527">
        <v>11</v>
      </c>
      <c r="Q527" s="3" t="s">
        <v>1888</v>
      </c>
    </row>
    <row r="528" ht="15" customHeight="1">
      <c r="A528" t="e">
        <f t="shared" ca="1" si="513"/>
        <v>#VALUE!</v>
      </c>
      <c r="B528" t="e">
        <f t="array" ref="B528" ca="1">_xlfn.XLOOKUP(Tabelle5[[#This Row],[ExperimentID]]&amp;Tabelle5[[#This Row],[NegotiationID]]&amp;Tabelle5[[#This Row],[MessageID]],ALL_IN_ONE[ExperimentID]&amp;ALL_IN_ONE[NegotiationID]&amp;ALL_IN_ONE[MessageID],ALL_IN_ONE[Gesamt_ID],,0)</f>
        <v>#VALUE!</v>
      </c>
      <c r="C528">
        <v>1708</v>
      </c>
      <c r="D528" t="s">
        <v>1521</v>
      </c>
      <c r="E528">
        <v>31361</v>
      </c>
      <c r="F528">
        <v>1697</v>
      </c>
      <c r="G528">
        <v>1693</v>
      </c>
      <c r="H528" t="s">
        <v>31</v>
      </c>
      <c r="I528" t="str">
        <f t="array" ref="I528">IFERROR(_xlfn.XLOOKUP(Tabelle5[[#This Row],[NegotiationID]]&amp;"FinalAccept",Tabelle5[NegotiationID]&amp;Tabelle5[ActionType],Tabelle5[ActionType],,0),_xlfn.XLOOKUP(Tabelle5[[#This Row],[NegotiationID]]&amp;"FinalReject",Tabelle5[NegotiationID]&amp;Tabelle5[ActionType],Tabelle5[ActionType],,0))</f>
        <v>FinalAccept</v>
      </c>
      <c r="J528">
        <v>0.89759999999999995</v>
      </c>
      <c r="K528">
        <v>0.073200000000000001</v>
      </c>
      <c r="L528">
        <v>0.9708</v>
      </c>
      <c r="M528">
        <v>0.82440000000000002</v>
      </c>
      <c r="N528">
        <v>421</v>
      </c>
      <c r="O528">
        <v>1960</v>
      </c>
      <c r="P528">
        <v>11</v>
      </c>
      <c r="Q528" s="3" t="s">
        <v>1889</v>
      </c>
    </row>
    <row r="529" ht="15" customHeight="1">
      <c r="A529" t="e">
        <f t="shared" ca="1" si="513"/>
        <v>#VALUE!</v>
      </c>
      <c r="B529" t="e">
        <f t="array" ref="B529" ca="1">_xlfn.XLOOKUP(Tabelle5[[#This Row],[ExperimentID]]&amp;Tabelle5[[#This Row],[NegotiationID]]&amp;Tabelle5[[#This Row],[MessageID]],ALL_IN_ONE[ExperimentID]&amp;ALL_IN_ONE[NegotiationID]&amp;ALL_IN_ONE[MessageID],ALL_IN_ONE[Gesamt_ID],,0)</f>
        <v>#VALUE!</v>
      </c>
      <c r="C529">
        <v>1708</v>
      </c>
      <c r="D529" t="s">
        <v>1521</v>
      </c>
      <c r="E529">
        <v>31513</v>
      </c>
      <c r="F529">
        <v>1693</v>
      </c>
      <c r="G529">
        <v>1697</v>
      </c>
      <c r="H529" t="s">
        <v>31</v>
      </c>
      <c r="I529" t="str">
        <f t="array" ref="I529">IFERROR(_xlfn.XLOOKUP(Tabelle5[[#This Row],[NegotiationID]]&amp;"FinalAccept",Tabelle5[NegotiationID]&amp;Tabelle5[ActionType],Tabelle5[ActionType],,0),_xlfn.XLOOKUP(Tabelle5[[#This Row],[NegotiationID]]&amp;"FinalReject",Tabelle5[NegotiationID]&amp;Tabelle5[ActionType],Tabelle5[ActionType],,0))</f>
        <v>FinalAccept</v>
      </c>
      <c r="J529">
        <v>0.752</v>
      </c>
      <c r="K529">
        <v>0.20380000000000001</v>
      </c>
      <c r="L529">
        <v>0.95579999999999998</v>
      </c>
      <c r="M529">
        <v>0.54820000000000002</v>
      </c>
      <c r="N529">
        <v>393</v>
      </c>
      <c r="O529">
        <v>1960</v>
      </c>
      <c r="P529">
        <v>11</v>
      </c>
      <c r="Q529" s="3" t="s">
        <v>1890</v>
      </c>
    </row>
    <row r="530" ht="15" customHeight="1">
      <c r="A530" t="e">
        <f t="shared" ca="1" si="513"/>
        <v>#VALUE!</v>
      </c>
      <c r="B530" t="e">
        <f t="array" ref="B530" ca="1">_xlfn.XLOOKUP(Tabelle5[[#This Row],[ExperimentID]]&amp;Tabelle5[[#This Row],[NegotiationID]]&amp;Tabelle5[[#This Row],[MessageID]],ALL_IN_ONE[ExperimentID]&amp;ALL_IN_ONE[NegotiationID]&amp;ALL_IN_ONE[MessageID],ALL_IN_ONE[Gesamt_ID],,0)</f>
        <v>#VALUE!</v>
      </c>
      <c r="C530">
        <v>1708</v>
      </c>
      <c r="D530" t="s">
        <v>1521</v>
      </c>
      <c r="E530">
        <v>32260</v>
      </c>
      <c r="F530">
        <v>1697</v>
      </c>
      <c r="G530">
        <v>1693</v>
      </c>
      <c r="H530" t="s">
        <v>31</v>
      </c>
      <c r="I530" t="str">
        <f t="array" ref="I530">IFERROR(_xlfn.XLOOKUP(Tabelle5[[#This Row],[NegotiationID]]&amp;"FinalAccept",Tabelle5[NegotiationID]&amp;Tabelle5[ActionType],Tabelle5[ActionType],,0),_xlfn.XLOOKUP(Tabelle5[[#This Row],[NegotiationID]]&amp;"FinalReject",Tabelle5[NegotiationID]&amp;Tabelle5[ActionType],Tabelle5[ActionType],,0))</f>
        <v>FinalAccept</v>
      </c>
      <c r="J530">
        <v>0.60840000000000005</v>
      </c>
      <c r="K530">
        <v>0.31480000000000002</v>
      </c>
      <c r="L530">
        <v>0.92320000000000002</v>
      </c>
      <c r="M530">
        <v>0.29360000000000003</v>
      </c>
      <c r="N530">
        <v>214</v>
      </c>
      <c r="O530">
        <v>1960</v>
      </c>
      <c r="P530">
        <v>11</v>
      </c>
      <c r="Q530" s="3" t="s">
        <v>1891</v>
      </c>
    </row>
    <row r="531" ht="15" customHeight="1">
      <c r="A531" t="e">
        <f t="shared" ca="1" si="513"/>
        <v>#VALUE!</v>
      </c>
      <c r="B531" t="e">
        <f t="array" ref="B531" ca="1">_xlfn.XLOOKUP(Tabelle5[[#This Row],[ExperimentID]]&amp;Tabelle5[[#This Row],[NegotiationID]]&amp;Tabelle5[[#This Row],[MessageID]],ALL_IN_ONE[ExperimentID]&amp;ALL_IN_ONE[NegotiationID]&amp;ALL_IN_ONE[MessageID],ALL_IN_ONE[Gesamt_ID],,0)</f>
        <v>#VALUE!</v>
      </c>
      <c r="C531">
        <v>1708</v>
      </c>
      <c r="D531" t="s">
        <v>1521</v>
      </c>
      <c r="E531">
        <v>32278</v>
      </c>
      <c r="F531">
        <v>1693</v>
      </c>
      <c r="G531">
        <v>1697</v>
      </c>
      <c r="H531" t="s">
        <v>31</v>
      </c>
      <c r="I531" t="str">
        <f t="array" ref="I531">IFERROR(_xlfn.XLOOKUP(Tabelle5[[#This Row],[NegotiationID]]&amp;"FinalAccept",Tabelle5[NegotiationID]&amp;Tabelle5[ActionType],Tabelle5[ActionType],,0),_xlfn.XLOOKUP(Tabelle5[[#This Row],[NegotiationID]]&amp;"FinalReject",Tabelle5[NegotiationID]&amp;Tabelle5[ActionType],Tabelle5[ActionType],,0))</f>
        <v>FinalAccept</v>
      </c>
      <c r="J531">
        <v>0.54800000000000004</v>
      </c>
      <c r="K531">
        <v>0.4012</v>
      </c>
      <c r="L531">
        <v>0.94920000000000004</v>
      </c>
      <c r="M531">
        <v>0.14680000000000001</v>
      </c>
      <c r="N531">
        <v>153</v>
      </c>
      <c r="O531">
        <v>1960</v>
      </c>
      <c r="P531">
        <v>11</v>
      </c>
      <c r="Q531" s="3" t="s">
        <v>1892</v>
      </c>
    </row>
    <row r="532" ht="15" customHeight="1">
      <c r="A532" t="e">
        <f t="shared" ca="1" si="513"/>
        <v>#VALUE!</v>
      </c>
      <c r="B532" t="e">
        <f t="array" ref="B532" ca="1">_xlfn.XLOOKUP(Tabelle5[[#This Row],[ExperimentID]]&amp;Tabelle5[[#This Row],[NegotiationID]]&amp;Tabelle5[[#This Row],[MessageID]],ALL_IN_ONE[ExperimentID]&amp;ALL_IN_ONE[NegotiationID]&amp;ALL_IN_ONE[MessageID],ALL_IN_ONE[Gesamt_ID],,0)</f>
        <v>#VALUE!</v>
      </c>
      <c r="C532">
        <v>1708</v>
      </c>
      <c r="D532" t="s">
        <v>1521</v>
      </c>
      <c r="E532">
        <v>32658</v>
      </c>
      <c r="F532">
        <v>1697</v>
      </c>
      <c r="G532">
        <v>1693</v>
      </c>
      <c r="H532" t="s">
        <v>31</v>
      </c>
      <c r="I532" t="str">
        <f t="array" ref="I532">IFERROR(_xlfn.XLOOKUP(Tabelle5[[#This Row],[NegotiationID]]&amp;"FinalAccept",Tabelle5[NegotiationID]&amp;Tabelle5[ActionType],Tabelle5[ActionType],,0),_xlfn.XLOOKUP(Tabelle5[[#This Row],[NegotiationID]]&amp;"FinalReject",Tabelle5[NegotiationID]&amp;Tabelle5[ActionType],Tabelle5[ActionType],,0))</f>
        <v>FinalAccept</v>
      </c>
      <c r="J532">
        <v>0.58120000000000005</v>
      </c>
      <c r="K532">
        <v>0.49480000000000002</v>
      </c>
      <c r="L532">
        <v>1.0760000000000001</v>
      </c>
      <c r="M532">
        <v>0.086400000000000005</v>
      </c>
      <c r="N532">
        <v>78</v>
      </c>
      <c r="O532">
        <v>1960</v>
      </c>
      <c r="P532">
        <v>11</v>
      </c>
      <c r="Q532" s="3" t="s">
        <v>1893</v>
      </c>
    </row>
    <row r="533" ht="15" customHeight="1">
      <c r="A533" t="e">
        <f t="shared" ca="1" si="513"/>
        <v>#VALUE!</v>
      </c>
      <c r="B533" t="e">
        <f t="array" ref="B533" ca="1">_xlfn.XLOOKUP(Tabelle5[[#This Row],[ExperimentID]]&amp;Tabelle5[[#This Row],[NegotiationID]]&amp;Tabelle5[[#This Row],[MessageID]],ALL_IN_ONE[ExperimentID]&amp;ALL_IN_ONE[NegotiationID]&amp;ALL_IN_ONE[MessageID],ALL_IN_ONE[Gesamt_ID],,0)</f>
        <v>#VALUE!</v>
      </c>
      <c r="C533">
        <v>1708</v>
      </c>
      <c r="D533" t="s">
        <v>1521</v>
      </c>
      <c r="E533">
        <v>32742</v>
      </c>
      <c r="F533">
        <v>1693</v>
      </c>
      <c r="G533">
        <v>1697</v>
      </c>
      <c r="H533" t="s">
        <v>31</v>
      </c>
      <c r="I533" t="str">
        <f t="array" ref="I533">IFERROR(_xlfn.XLOOKUP(Tabelle5[[#This Row],[NegotiationID]]&amp;"FinalAccept",Tabelle5[NegotiationID]&amp;Tabelle5[ActionType],Tabelle5[ActionType],,0),_xlfn.XLOOKUP(Tabelle5[[#This Row],[NegotiationID]]&amp;"FinalReject",Tabelle5[NegotiationID]&amp;Tabelle5[ActionType],Tabelle5[ActionType],,0))</f>
        <v>FinalAccept</v>
      </c>
      <c r="J533">
        <v>0.53080000000000005</v>
      </c>
      <c r="K533">
        <v>0.44979999999999998</v>
      </c>
      <c r="L533">
        <v>0.98060000000000003</v>
      </c>
      <c r="M533">
        <v>0.081000000000000003</v>
      </c>
      <c r="N533">
        <v>119</v>
      </c>
      <c r="O533">
        <v>1960</v>
      </c>
      <c r="P533">
        <v>11</v>
      </c>
      <c r="Q533" s="3" t="s">
        <v>1894</v>
      </c>
    </row>
    <row r="534" ht="15" customHeight="1">
      <c r="A534" t="e">
        <f t="shared" ca="1" si="513"/>
        <v>#VALUE!</v>
      </c>
      <c r="B534" t="e">
        <f t="array" ref="B534" ca="1">_xlfn.XLOOKUP(Tabelle5[[#This Row],[ExperimentID]]&amp;Tabelle5[[#This Row],[NegotiationID]]&amp;Tabelle5[[#This Row],[MessageID]],ALL_IN_ONE[ExperimentID]&amp;ALL_IN_ONE[NegotiationID]&amp;ALL_IN_ONE[MessageID],ALL_IN_ONE[Gesamt_ID],,0)</f>
        <v>#VALUE!</v>
      </c>
      <c r="C534">
        <v>1708</v>
      </c>
      <c r="D534" t="s">
        <v>1521</v>
      </c>
      <c r="E534">
        <v>32801</v>
      </c>
      <c r="F534">
        <v>1697</v>
      </c>
      <c r="G534">
        <v>1693</v>
      </c>
      <c r="H534" t="s">
        <v>31</v>
      </c>
      <c r="I534" t="str">
        <f t="array" ref="I534">IFERROR(_xlfn.XLOOKUP(Tabelle5[[#This Row],[NegotiationID]]&amp;"FinalAccept",Tabelle5[NegotiationID]&amp;Tabelle5[ActionType],Tabelle5[ActionType],,0),_xlfn.XLOOKUP(Tabelle5[[#This Row],[NegotiationID]]&amp;"FinalReject",Tabelle5[NegotiationID]&amp;Tabelle5[ActionType],Tabelle5[ActionType],,0))</f>
        <v>FinalAccept</v>
      </c>
      <c r="J534">
        <v>0.56499999999999995</v>
      </c>
      <c r="K534">
        <v>0.41720000000000002</v>
      </c>
      <c r="L534">
        <v>0.98219999999999996</v>
      </c>
      <c r="M534">
        <v>0.14779999999999999</v>
      </c>
      <c r="N534">
        <v>53</v>
      </c>
      <c r="O534">
        <v>1960</v>
      </c>
      <c r="P534">
        <v>11</v>
      </c>
      <c r="Q534" s="3" t="s">
        <v>1895</v>
      </c>
    </row>
    <row r="535" ht="15" customHeight="1">
      <c r="A535" t="e">
        <f t="shared" ca="1" si="513"/>
        <v>#VALUE!</v>
      </c>
      <c r="B535" t="e">
        <f t="array" ref="B535" ca="1">_xlfn.XLOOKUP(Tabelle5[[#This Row],[ExperimentID]]&amp;Tabelle5[[#This Row],[NegotiationID]]&amp;Tabelle5[[#This Row],[MessageID]],ALL_IN_ONE[ExperimentID]&amp;ALL_IN_ONE[NegotiationID]&amp;ALL_IN_ONE[MessageID],ALL_IN_ONE[Gesamt_ID],,0)</f>
        <v>#VALUE!</v>
      </c>
      <c r="C535">
        <v>1708</v>
      </c>
      <c r="D535" t="s">
        <v>1521</v>
      </c>
      <c r="E535">
        <v>32977</v>
      </c>
      <c r="F535">
        <v>1693</v>
      </c>
      <c r="G535">
        <v>1697</v>
      </c>
      <c r="H535" t="s">
        <v>31</v>
      </c>
      <c r="I535" t="str">
        <f t="array" ref="I535">IFERROR(_xlfn.XLOOKUP(Tabelle5[[#This Row],[NegotiationID]]&amp;"FinalAccept",Tabelle5[NegotiationID]&amp;Tabelle5[ActionType],Tabelle5[ActionType],,0),_xlfn.XLOOKUP(Tabelle5[[#This Row],[NegotiationID]]&amp;"FinalReject",Tabelle5[NegotiationID]&amp;Tabelle5[ActionType],Tabelle5[ActionType],,0))</f>
        <v>FinalAccept</v>
      </c>
      <c r="J535">
        <v>0.56120000000000003</v>
      </c>
      <c r="K535">
        <v>0.51639999999999997</v>
      </c>
      <c r="L535">
        <v>1.0775999999999999</v>
      </c>
      <c r="M535">
        <v>0.0448</v>
      </c>
      <c r="N535">
        <v>63</v>
      </c>
      <c r="O535">
        <v>1960</v>
      </c>
      <c r="P535">
        <v>11</v>
      </c>
      <c r="Q535" s="3" t="s">
        <v>1896</v>
      </c>
    </row>
    <row r="536" ht="15" customHeight="1">
      <c r="A536" t="e">
        <f t="shared" ca="1" si="513"/>
        <v>#VALUE!</v>
      </c>
      <c r="B536" t="e">
        <f t="array" ref="B536" ca="1">_xlfn.XLOOKUP(Tabelle5[[#This Row],[ExperimentID]]&amp;Tabelle5[[#This Row],[NegotiationID]]&amp;Tabelle5[[#This Row],[MessageID]],ALL_IN_ONE[ExperimentID]&amp;ALL_IN_ONE[NegotiationID]&amp;ALL_IN_ONE[MessageID],ALL_IN_ONE[Gesamt_ID],,0)</f>
        <v>#VALUE!</v>
      </c>
      <c r="C536">
        <v>1708</v>
      </c>
      <c r="D536" t="s">
        <v>1521</v>
      </c>
      <c r="E536">
        <v>33024</v>
      </c>
      <c r="F536">
        <v>1697</v>
      </c>
      <c r="G536">
        <v>1693</v>
      </c>
      <c r="H536" t="s">
        <v>20</v>
      </c>
      <c r="I536" t="str">
        <f t="array" ref="I536">IFERROR(_xlfn.XLOOKUP(Tabelle5[[#This Row],[NegotiationID]]&amp;"FinalAccept",Tabelle5[NegotiationID]&amp;Tabelle5[ActionType],Tabelle5[ActionType],,0),_xlfn.XLOOKUP(Tabelle5[[#This Row],[NegotiationID]]&amp;"FinalReject",Tabelle5[NegotiationID]&amp;Tabelle5[ActionType],Tabelle5[ActionType],,0))</f>
        <v>FinalAccept</v>
      </c>
      <c r="J536">
        <v>0.51639999999999997</v>
      </c>
      <c r="K536">
        <v>0.56120000000000003</v>
      </c>
      <c r="L536">
        <v>1.0775999999999999</v>
      </c>
      <c r="M536">
        <v>0.0448</v>
      </c>
      <c r="N536">
        <v>37</v>
      </c>
      <c r="O536">
        <v>1960</v>
      </c>
      <c r="P536">
        <v>11</v>
      </c>
      <c r="Q536" s="3" t="s">
        <v>1897</v>
      </c>
    </row>
    <row r="537" ht="14.5" hidden="1">
      <c r="A537" t="e">
        <f t="shared" ca="1" si="513"/>
        <v>#VALUE!</v>
      </c>
      <c r="B537" t="e">
        <f t="array" ref="B537" ca="1">_xlfn.XLOOKUP(Tabelle5[[#This Row],[ExperimentID]]&amp;Tabelle5[[#This Row],[NegotiationID]]&amp;Tabelle5[[#This Row],[MessageID]],ALL_IN_ONE[ExperimentID]&amp;ALL_IN_ONE[NegotiationID]&amp;ALL_IN_ONE[MessageID],ALL_IN_ONE[Gesamt_ID],,0)</f>
        <v>#VALUE!</v>
      </c>
      <c r="C537">
        <v>1738</v>
      </c>
      <c r="D537" t="s">
        <v>1521</v>
      </c>
      <c r="E537">
        <v>1739</v>
      </c>
      <c r="H537" t="s">
        <v>6019</v>
      </c>
      <c r="I537" t="str">
        <f t="array" ref="I537">IFERROR(_xlfn.XLOOKUP(Tabelle5[[#This Row],[NegotiationID]]&amp;"FinalAccept",Tabelle5[NegotiationID]&amp;Tabelle5[ActionType],Tabelle5[ActionType],,0),_xlfn.XLOOKUP(Tabelle5[[#This Row],[NegotiationID]]&amp;"FinalReject",Tabelle5[NegotiationID]&amp;Tabelle5[ActionType],Tabelle5[ActionType],,0))</f>
        <v>FinalReject</v>
      </c>
      <c r="M537">
        <v>21</v>
      </c>
      <c r="O537">
        <v>2524</v>
      </c>
      <c r="P537">
        <v>14</v>
      </c>
      <c r="Q537" t="s">
        <v>6337</v>
      </c>
    </row>
    <row r="538" ht="15" customHeight="1">
      <c r="A538" t="e">
        <f t="shared" ca="1" si="513"/>
        <v>#VALUE!</v>
      </c>
      <c r="B538" t="e">
        <f t="array" ref="B538" ca="1">_xlfn.XLOOKUP(Tabelle5[[#This Row],[ExperimentID]]&amp;Tabelle5[[#This Row],[NegotiationID]]&amp;Tabelle5[[#This Row],[MessageID]],ALL_IN_ONE[ExperimentID]&amp;ALL_IN_ONE[NegotiationID]&amp;ALL_IN_ONE[MessageID],ALL_IN_ONE[Gesamt_ID],,0)</f>
        <v>#VALUE!</v>
      </c>
      <c r="C538">
        <v>1738</v>
      </c>
      <c r="D538" t="s">
        <v>1521</v>
      </c>
      <c r="E538">
        <v>30970</v>
      </c>
      <c r="F538">
        <v>1723</v>
      </c>
      <c r="G538">
        <v>1727</v>
      </c>
      <c r="H538" t="s">
        <v>19</v>
      </c>
      <c r="I538" t="str">
        <f t="array" ref="I538">IFERROR(_xlfn.XLOOKUP(Tabelle5[[#This Row],[NegotiationID]]&amp;"FinalAccept",Tabelle5[NegotiationID]&amp;Tabelle5[ActionType],Tabelle5[ActionType],,0),_xlfn.XLOOKUP(Tabelle5[[#This Row],[NegotiationID]]&amp;"FinalReject",Tabelle5[NegotiationID]&amp;Tabelle5[ActionType],Tabelle5[ActionType],,0))</f>
        <v>FinalReject</v>
      </c>
      <c r="J538">
        <v>1</v>
      </c>
      <c r="K538">
        <v>0.1084</v>
      </c>
      <c r="L538">
        <v>1.1084000000000001</v>
      </c>
      <c r="M538">
        <v>0.89159999999999995</v>
      </c>
      <c r="N538">
        <v>262</v>
      </c>
      <c r="O538">
        <v>2524</v>
      </c>
      <c r="P538">
        <v>14</v>
      </c>
      <c r="Q538" s="3" t="s">
        <v>1898</v>
      </c>
    </row>
    <row r="539" ht="15" customHeight="1">
      <c r="A539" t="e">
        <f t="shared" ca="1" si="513"/>
        <v>#VALUE!</v>
      </c>
      <c r="B539" t="e">
        <f t="array" ref="B539" ca="1">_xlfn.XLOOKUP(Tabelle5[[#This Row],[ExperimentID]]&amp;Tabelle5[[#This Row],[NegotiationID]]&amp;Tabelle5[[#This Row],[MessageID]],ALL_IN_ONE[ExperimentID]&amp;ALL_IN_ONE[NegotiationID]&amp;ALL_IN_ONE[MessageID],ALL_IN_ONE[Gesamt_ID],,0)</f>
        <v>#VALUE!</v>
      </c>
      <c r="C539">
        <v>1738</v>
      </c>
      <c r="D539" t="s">
        <v>1521</v>
      </c>
      <c r="E539">
        <v>31693</v>
      </c>
      <c r="F539">
        <v>1727</v>
      </c>
      <c r="G539">
        <v>1723</v>
      </c>
      <c r="H539" t="s">
        <v>31</v>
      </c>
      <c r="I539" t="str">
        <f t="array" ref="I539">IFERROR(_xlfn.XLOOKUP(Tabelle5[[#This Row],[NegotiationID]]&amp;"FinalAccept",Tabelle5[NegotiationID]&amp;Tabelle5[ActionType],Tabelle5[ActionType],,0),_xlfn.XLOOKUP(Tabelle5[[#This Row],[NegotiationID]]&amp;"FinalReject",Tabelle5[NegotiationID]&amp;Tabelle5[ActionType],Tabelle5[ActionType],,0))</f>
        <v>FinalReject</v>
      </c>
      <c r="J539">
        <v>1</v>
      </c>
      <c r="K539">
        <v>0.12540000000000001</v>
      </c>
      <c r="L539">
        <v>1.1254</v>
      </c>
      <c r="M539">
        <v>0.87460000000000004</v>
      </c>
      <c r="N539">
        <v>398</v>
      </c>
      <c r="O539">
        <v>2524</v>
      </c>
      <c r="P539">
        <v>14</v>
      </c>
      <c r="Q539" s="3" t="s">
        <v>1899</v>
      </c>
    </row>
    <row r="540" ht="15" customHeight="1">
      <c r="A540" t="e">
        <f t="shared" ca="1" si="513"/>
        <v>#VALUE!</v>
      </c>
      <c r="B540" t="e">
        <f t="array" ref="B540" ca="1">_xlfn.XLOOKUP(Tabelle5[[#This Row],[ExperimentID]]&amp;Tabelle5[[#This Row],[NegotiationID]]&amp;Tabelle5[[#This Row],[MessageID]],ALL_IN_ONE[ExperimentID]&amp;ALL_IN_ONE[NegotiationID]&amp;ALL_IN_ONE[MessageID],ALL_IN_ONE[Gesamt_ID],,0)</f>
        <v>#VALUE!</v>
      </c>
      <c r="C540">
        <v>1738</v>
      </c>
      <c r="D540" t="s">
        <v>1521</v>
      </c>
      <c r="E540">
        <v>33564</v>
      </c>
      <c r="F540">
        <v>1723</v>
      </c>
      <c r="G540">
        <v>1727</v>
      </c>
      <c r="H540" t="s">
        <v>31</v>
      </c>
      <c r="I540" t="str">
        <f t="array" ref="I540">IFERROR(_xlfn.XLOOKUP(Tabelle5[[#This Row],[NegotiationID]]&amp;"FinalAccept",Tabelle5[NegotiationID]&amp;Tabelle5[ActionType],Tabelle5[ActionType],,0),_xlfn.XLOOKUP(Tabelle5[[#This Row],[NegotiationID]]&amp;"FinalReject",Tabelle5[NegotiationID]&amp;Tabelle5[ActionType],Tabelle5[ActionType],,0))</f>
        <v>FinalReject</v>
      </c>
      <c r="J540">
        <v>0.77880000000000005</v>
      </c>
      <c r="K540">
        <v>0.35439999999999999</v>
      </c>
      <c r="L540">
        <v>1.1332</v>
      </c>
      <c r="M540">
        <v>0.4244</v>
      </c>
      <c r="N540">
        <v>156</v>
      </c>
      <c r="O540">
        <v>2524</v>
      </c>
      <c r="P540">
        <v>14</v>
      </c>
      <c r="Q540" s="3" t="s">
        <v>1900</v>
      </c>
    </row>
    <row r="541" ht="15" customHeight="1">
      <c r="A541" t="e">
        <f t="shared" ca="1" si="513"/>
        <v>#VALUE!</v>
      </c>
      <c r="B541" t="e">
        <f t="array" ref="B541" ca="1">_xlfn.XLOOKUP(Tabelle5[[#This Row],[ExperimentID]]&amp;Tabelle5[[#This Row],[NegotiationID]]&amp;Tabelle5[[#This Row],[MessageID]],ALL_IN_ONE[ExperimentID]&amp;ALL_IN_ONE[NegotiationID]&amp;ALL_IN_ONE[MessageID],ALL_IN_ONE[Gesamt_ID],,0)</f>
        <v>#VALUE!</v>
      </c>
      <c r="C541">
        <v>1738</v>
      </c>
      <c r="D541" t="s">
        <v>1521</v>
      </c>
      <c r="E541">
        <v>34066</v>
      </c>
      <c r="F541">
        <v>1727</v>
      </c>
      <c r="G541">
        <v>1723</v>
      </c>
      <c r="H541" t="s">
        <v>31</v>
      </c>
      <c r="I541" t="str">
        <f t="array" ref="I541">IFERROR(_xlfn.XLOOKUP(Tabelle5[[#This Row],[NegotiationID]]&amp;"FinalAccept",Tabelle5[NegotiationID]&amp;Tabelle5[ActionType],Tabelle5[ActionType],,0),_xlfn.XLOOKUP(Tabelle5[[#This Row],[NegotiationID]]&amp;"FinalReject",Tabelle5[NegotiationID]&amp;Tabelle5[ActionType],Tabelle5[ActionType],,0))</f>
        <v>FinalReject</v>
      </c>
      <c r="J541">
        <v>0.89759999999999995</v>
      </c>
      <c r="K541">
        <v>0.073200000000000001</v>
      </c>
      <c r="L541">
        <v>0.9708</v>
      </c>
      <c r="M541">
        <v>0.82440000000000002</v>
      </c>
      <c r="N541">
        <v>135</v>
      </c>
      <c r="O541">
        <v>2524</v>
      </c>
      <c r="P541">
        <v>14</v>
      </c>
      <c r="Q541" s="3" t="s">
        <v>1901</v>
      </c>
    </row>
    <row r="542" ht="15" customHeight="1">
      <c r="A542" t="e">
        <f t="shared" ca="1" si="513"/>
        <v>#VALUE!</v>
      </c>
      <c r="B542" t="e">
        <f t="array" ref="B542" ca="1">_xlfn.XLOOKUP(Tabelle5[[#This Row],[ExperimentID]]&amp;Tabelle5[[#This Row],[NegotiationID]]&amp;Tabelle5[[#This Row],[MessageID]],ALL_IN_ONE[ExperimentID]&amp;ALL_IN_ONE[NegotiationID]&amp;ALL_IN_ONE[MessageID],ALL_IN_ONE[Gesamt_ID],,0)</f>
        <v>#VALUE!</v>
      </c>
      <c r="C542">
        <v>1738</v>
      </c>
      <c r="D542" t="s">
        <v>1521</v>
      </c>
      <c r="E542">
        <v>34093</v>
      </c>
      <c r="F542">
        <v>1723</v>
      </c>
      <c r="G542">
        <v>1727</v>
      </c>
      <c r="H542" t="s">
        <v>31</v>
      </c>
      <c r="I542" t="str">
        <f t="array" ref="I542">IFERROR(_xlfn.XLOOKUP(Tabelle5[[#This Row],[NegotiationID]]&amp;"FinalAccept",Tabelle5[NegotiationID]&amp;Tabelle5[ActionType],Tabelle5[ActionType],,0),_xlfn.XLOOKUP(Tabelle5[[#This Row],[NegotiationID]]&amp;"FinalReject",Tabelle5[NegotiationID]&amp;Tabelle5[ActionType],Tabelle5[ActionType],,0))</f>
        <v>FinalReject</v>
      </c>
      <c r="J542">
        <v>0.77880000000000005</v>
      </c>
      <c r="K542">
        <v>0.73440000000000005</v>
      </c>
      <c r="L542">
        <v>1.5132000000000001</v>
      </c>
      <c r="M542">
        <v>0.044400000000000002</v>
      </c>
      <c r="N542">
        <v>140</v>
      </c>
      <c r="O542">
        <v>2524</v>
      </c>
      <c r="P542">
        <v>14</v>
      </c>
      <c r="Q542" s="3" t="s">
        <v>1902</v>
      </c>
    </row>
    <row r="543" ht="15" customHeight="1">
      <c r="A543" t="e">
        <f t="shared" ca="1" si="513"/>
        <v>#VALUE!</v>
      </c>
      <c r="B543" t="e">
        <f t="array" ref="B543" ca="1">_xlfn.XLOOKUP(Tabelle5[[#This Row],[ExperimentID]]&amp;Tabelle5[[#This Row],[NegotiationID]]&amp;Tabelle5[[#This Row],[MessageID]],ALL_IN_ONE[ExperimentID]&amp;ALL_IN_ONE[NegotiationID]&amp;ALL_IN_ONE[MessageID],ALL_IN_ONE[Gesamt_ID],,0)</f>
        <v>#VALUE!</v>
      </c>
      <c r="C543">
        <v>1738</v>
      </c>
      <c r="D543" t="s">
        <v>1521</v>
      </c>
      <c r="E543">
        <v>34102</v>
      </c>
      <c r="F543">
        <v>1727</v>
      </c>
      <c r="G543">
        <v>1723</v>
      </c>
      <c r="H543" t="s">
        <v>31</v>
      </c>
      <c r="I543" t="str">
        <f t="array" ref="I543">IFERROR(_xlfn.XLOOKUP(Tabelle5[[#This Row],[NegotiationID]]&amp;"FinalAccept",Tabelle5[NegotiationID]&amp;Tabelle5[ActionType],Tabelle5[ActionType],,0),_xlfn.XLOOKUP(Tabelle5[[#This Row],[NegotiationID]]&amp;"FinalReject",Tabelle5[NegotiationID]&amp;Tabelle5[ActionType],Tabelle5[ActionType],,0))</f>
        <v>FinalReject</v>
      </c>
      <c r="J543">
        <v>0.87039999999999995</v>
      </c>
      <c r="K543">
        <v>0.25319999999999998</v>
      </c>
      <c r="L543">
        <v>1.1235999999999999</v>
      </c>
      <c r="M543">
        <v>0.61719999999999997</v>
      </c>
      <c r="N543">
        <v>163</v>
      </c>
      <c r="O543">
        <v>2524</v>
      </c>
      <c r="P543">
        <v>14</v>
      </c>
      <c r="Q543" s="3" t="s">
        <v>1903</v>
      </c>
    </row>
    <row r="544" ht="15" customHeight="1">
      <c r="A544" t="e">
        <f t="shared" ca="1" si="513"/>
        <v>#VALUE!</v>
      </c>
      <c r="B544" t="e">
        <f t="array" ref="B544" ca="1">_xlfn.XLOOKUP(Tabelle5[[#This Row],[ExperimentID]]&amp;Tabelle5[[#This Row],[NegotiationID]]&amp;Tabelle5[[#This Row],[MessageID]],ALL_IN_ONE[ExperimentID]&amp;ALL_IN_ONE[NegotiationID]&amp;ALL_IN_ONE[MessageID],ALL_IN_ONE[Gesamt_ID],,0)</f>
        <v>#VALUE!</v>
      </c>
      <c r="C544">
        <v>1738</v>
      </c>
      <c r="D544" t="s">
        <v>1521</v>
      </c>
      <c r="E544">
        <v>34167</v>
      </c>
      <c r="F544">
        <v>1723</v>
      </c>
      <c r="G544">
        <v>1727</v>
      </c>
      <c r="H544" t="s">
        <v>31</v>
      </c>
      <c r="I544" t="str">
        <f t="array" ref="I544">IFERROR(_xlfn.XLOOKUP(Tabelle5[[#This Row],[NegotiationID]]&amp;"FinalAccept",Tabelle5[NegotiationID]&amp;Tabelle5[ActionType],Tabelle5[ActionType],,0),_xlfn.XLOOKUP(Tabelle5[[#This Row],[NegotiationID]]&amp;"FinalReject",Tabelle5[NegotiationID]&amp;Tabelle5[ActionType],Tabelle5[ActionType],,0))</f>
        <v>FinalReject</v>
      </c>
      <c r="J544">
        <v>0.57879999999999998</v>
      </c>
      <c r="K544">
        <v>0.5544</v>
      </c>
      <c r="L544">
        <v>1.1332</v>
      </c>
      <c r="M544">
        <v>0.024400000000000002</v>
      </c>
      <c r="N544">
        <v>199</v>
      </c>
      <c r="O544">
        <v>2524</v>
      </c>
      <c r="P544">
        <v>14</v>
      </c>
      <c r="Q544" s="3" t="s">
        <v>1904</v>
      </c>
    </row>
    <row r="545" ht="15" customHeight="1">
      <c r="A545" t="e">
        <f t="shared" ca="1" si="513"/>
        <v>#VALUE!</v>
      </c>
      <c r="B545" t="e">
        <f t="array" ref="B545" ca="1">_xlfn.XLOOKUP(Tabelle5[[#This Row],[ExperimentID]]&amp;Tabelle5[[#This Row],[NegotiationID]]&amp;Tabelle5[[#This Row],[MessageID]],ALL_IN_ONE[ExperimentID]&amp;ALL_IN_ONE[NegotiationID]&amp;ALL_IN_ONE[MessageID],ALL_IN_ONE[Gesamt_ID],,0)</f>
        <v>#VALUE!</v>
      </c>
      <c r="C545">
        <v>1738</v>
      </c>
      <c r="D545" t="s">
        <v>1521</v>
      </c>
      <c r="E545">
        <v>34596</v>
      </c>
      <c r="F545">
        <v>1727</v>
      </c>
      <c r="G545">
        <v>1723</v>
      </c>
      <c r="H545" t="s">
        <v>31</v>
      </c>
      <c r="I545" t="str">
        <f t="array" ref="I545">IFERROR(_xlfn.XLOOKUP(Tabelle5[[#This Row],[NegotiationID]]&amp;"FinalAccept",Tabelle5[NegotiationID]&amp;Tabelle5[ActionType],Tabelle5[ActionType],,0),_xlfn.XLOOKUP(Tabelle5[[#This Row],[NegotiationID]]&amp;"FinalReject",Tabelle5[NegotiationID]&amp;Tabelle5[ActionType],Tabelle5[ActionType],,0))</f>
        <v>FinalReject</v>
      </c>
      <c r="J545">
        <v>0.79039999999999999</v>
      </c>
      <c r="K545">
        <v>0.32840000000000003</v>
      </c>
      <c r="L545">
        <v>1.1188</v>
      </c>
      <c r="M545">
        <v>0.46200000000000002</v>
      </c>
      <c r="N545">
        <v>232</v>
      </c>
      <c r="O545">
        <v>2524</v>
      </c>
      <c r="P545">
        <v>14</v>
      </c>
      <c r="Q545" s="3" t="s">
        <v>1905</v>
      </c>
    </row>
    <row r="546" ht="15" customHeight="1">
      <c r="A546" t="e">
        <f t="shared" ca="1" si="513"/>
        <v>#VALUE!</v>
      </c>
      <c r="B546" t="e">
        <f t="array" ref="B546" ca="1">_xlfn.XLOOKUP(Tabelle5[[#This Row],[ExperimentID]]&amp;Tabelle5[[#This Row],[NegotiationID]]&amp;Tabelle5[[#This Row],[MessageID]],ALL_IN_ONE[ExperimentID]&amp;ALL_IN_ONE[NegotiationID]&amp;ALL_IN_ONE[MessageID],ALL_IN_ONE[Gesamt_ID],,0)</f>
        <v>#VALUE!</v>
      </c>
      <c r="C546">
        <v>1738</v>
      </c>
      <c r="D546" t="s">
        <v>1521</v>
      </c>
      <c r="E546">
        <v>34667</v>
      </c>
      <c r="F546">
        <v>1723</v>
      </c>
      <c r="G546">
        <v>1727</v>
      </c>
      <c r="H546" t="s">
        <v>31</v>
      </c>
      <c r="I546" t="str">
        <f t="array" ref="I546">IFERROR(_xlfn.XLOOKUP(Tabelle5[[#This Row],[NegotiationID]]&amp;"FinalAccept",Tabelle5[NegotiationID]&amp;Tabelle5[ActionType],Tabelle5[ActionType],,0),_xlfn.XLOOKUP(Tabelle5[[#This Row],[NegotiationID]]&amp;"FinalReject",Tabelle5[NegotiationID]&amp;Tabelle5[ActionType],Tabelle5[ActionType],,0))</f>
        <v>FinalReject</v>
      </c>
      <c r="J546">
        <v>0.57879999999999998</v>
      </c>
      <c r="K546">
        <v>0.5544</v>
      </c>
      <c r="L546">
        <v>1.1332</v>
      </c>
      <c r="M546">
        <v>0.024400000000000002</v>
      </c>
      <c r="N546">
        <v>200</v>
      </c>
      <c r="O546">
        <v>2524</v>
      </c>
      <c r="P546">
        <v>14</v>
      </c>
      <c r="Q546" s="3" t="s">
        <v>1906</v>
      </c>
    </row>
    <row r="547" ht="15" customHeight="1">
      <c r="A547" t="e">
        <f t="shared" ca="1" si="513"/>
        <v>#VALUE!</v>
      </c>
      <c r="B547" t="e">
        <f t="array" ref="B547" ca="1">_xlfn.XLOOKUP(Tabelle5[[#This Row],[ExperimentID]]&amp;Tabelle5[[#This Row],[NegotiationID]]&amp;Tabelle5[[#This Row],[MessageID]],ALL_IN_ONE[ExperimentID]&amp;ALL_IN_ONE[NegotiationID]&amp;ALL_IN_ONE[MessageID],ALL_IN_ONE[Gesamt_ID],,0)</f>
        <v>#VALUE!</v>
      </c>
      <c r="C547">
        <v>1738</v>
      </c>
      <c r="D547" t="s">
        <v>1521</v>
      </c>
      <c r="E547">
        <v>34677</v>
      </c>
      <c r="F547">
        <v>1727</v>
      </c>
      <c r="G547">
        <v>1723</v>
      </c>
      <c r="H547" t="s">
        <v>31</v>
      </c>
      <c r="I547" t="str">
        <f t="array" ref="I547">IFERROR(_xlfn.XLOOKUP(Tabelle5[[#This Row],[NegotiationID]]&amp;"FinalAccept",Tabelle5[NegotiationID]&amp;Tabelle5[ActionType],Tabelle5[ActionType],,0),_xlfn.XLOOKUP(Tabelle5[[#This Row],[NegotiationID]]&amp;"FinalReject",Tabelle5[NegotiationID]&amp;Tabelle5[ActionType],Tabelle5[ActionType],,0))</f>
        <v>FinalReject</v>
      </c>
      <c r="J547">
        <v>0.73440000000000005</v>
      </c>
      <c r="K547">
        <v>0.39879999999999999</v>
      </c>
      <c r="L547">
        <v>1.1332</v>
      </c>
      <c r="M547">
        <v>0.33560000000000001</v>
      </c>
      <c r="N547">
        <v>195</v>
      </c>
      <c r="O547">
        <v>2524</v>
      </c>
      <c r="P547">
        <v>14</v>
      </c>
      <c r="Q547" s="3" t="s">
        <v>1907</v>
      </c>
    </row>
    <row r="548" ht="15" customHeight="1">
      <c r="A548" t="e">
        <f t="shared" ca="1" si="513"/>
        <v>#VALUE!</v>
      </c>
      <c r="B548" t="e">
        <f t="array" ref="B548" ca="1">_xlfn.XLOOKUP(Tabelle5[[#This Row],[ExperimentID]]&amp;Tabelle5[[#This Row],[NegotiationID]]&amp;Tabelle5[[#This Row],[MessageID]],ALL_IN_ONE[ExperimentID]&amp;ALL_IN_ONE[NegotiationID]&amp;ALL_IN_ONE[MessageID],ALL_IN_ONE[Gesamt_ID],,0)</f>
        <v>#VALUE!</v>
      </c>
      <c r="C548">
        <v>1738</v>
      </c>
      <c r="D548" t="s">
        <v>1521</v>
      </c>
      <c r="E548">
        <v>34712</v>
      </c>
      <c r="F548">
        <v>1723</v>
      </c>
      <c r="G548">
        <v>1727</v>
      </c>
      <c r="H548" t="s">
        <v>31</v>
      </c>
      <c r="I548" t="str">
        <f t="array" ref="I548">IFERROR(_xlfn.XLOOKUP(Tabelle5[[#This Row],[NegotiationID]]&amp;"FinalAccept",Tabelle5[NegotiationID]&amp;Tabelle5[ActionType],Tabelle5[ActionType],,0),_xlfn.XLOOKUP(Tabelle5[[#This Row],[NegotiationID]]&amp;"FinalReject",Tabelle5[NegotiationID]&amp;Tabelle5[ActionType],Tabelle5[ActionType],,0))</f>
        <v>FinalReject</v>
      </c>
      <c r="J548">
        <v>0.57879999999999998</v>
      </c>
      <c r="K548">
        <v>0.5544</v>
      </c>
      <c r="L548">
        <v>1.1332</v>
      </c>
      <c r="M548">
        <v>0.024400000000000002</v>
      </c>
      <c r="N548">
        <v>137</v>
      </c>
      <c r="O548">
        <v>2524</v>
      </c>
      <c r="P548">
        <v>14</v>
      </c>
      <c r="Q548" s="3" t="s">
        <v>1908</v>
      </c>
    </row>
    <row r="549" ht="15" customHeight="1">
      <c r="A549" t="e">
        <f t="shared" ca="1" si="513"/>
        <v>#VALUE!</v>
      </c>
      <c r="B549" t="e">
        <f t="array" ref="B549" ca="1">_xlfn.XLOOKUP(Tabelle5[[#This Row],[ExperimentID]]&amp;Tabelle5[[#This Row],[NegotiationID]]&amp;Tabelle5[[#This Row],[MessageID]],ALL_IN_ONE[ExperimentID]&amp;ALL_IN_ONE[NegotiationID]&amp;ALL_IN_ONE[MessageID],ALL_IN_ONE[Gesamt_ID],,0)</f>
        <v>#VALUE!</v>
      </c>
      <c r="C549">
        <v>1738</v>
      </c>
      <c r="D549" t="s">
        <v>1521</v>
      </c>
      <c r="E549">
        <v>34722</v>
      </c>
      <c r="F549">
        <v>1727</v>
      </c>
      <c r="G549">
        <v>1723</v>
      </c>
      <c r="H549" t="s">
        <v>31</v>
      </c>
      <c r="I549" t="str">
        <f t="array" ref="I549">IFERROR(_xlfn.XLOOKUP(Tabelle5[[#This Row],[NegotiationID]]&amp;"FinalAccept",Tabelle5[NegotiationID]&amp;Tabelle5[ActionType],Tabelle5[ActionType],,0),_xlfn.XLOOKUP(Tabelle5[[#This Row],[NegotiationID]]&amp;"FinalReject",Tabelle5[NegotiationID]&amp;Tabelle5[ActionType],Tabelle5[ActionType],,0))</f>
        <v>FinalReject</v>
      </c>
      <c r="J549">
        <v>0.73440000000000005</v>
      </c>
      <c r="K549">
        <v>0.39879999999999999</v>
      </c>
      <c r="L549">
        <v>1.1332</v>
      </c>
      <c r="M549">
        <v>0.33560000000000001</v>
      </c>
      <c r="N549">
        <v>103</v>
      </c>
      <c r="O549">
        <v>2524</v>
      </c>
      <c r="P549">
        <v>14</v>
      </c>
      <c r="Q549" s="3" t="s">
        <v>1909</v>
      </c>
    </row>
    <row r="550" ht="15" customHeight="1">
      <c r="A550" t="e">
        <f t="shared" ca="1" si="513"/>
        <v>#VALUE!</v>
      </c>
      <c r="B550" t="e">
        <f t="array" ref="B550" ca="1">_xlfn.XLOOKUP(Tabelle5[[#This Row],[ExperimentID]]&amp;Tabelle5[[#This Row],[NegotiationID]]&amp;Tabelle5[[#This Row],[MessageID]],ALL_IN_ONE[ExperimentID]&amp;ALL_IN_ONE[NegotiationID]&amp;ALL_IN_ONE[MessageID],ALL_IN_ONE[Gesamt_ID],,0)</f>
        <v>#VALUE!</v>
      </c>
      <c r="C550">
        <v>1738</v>
      </c>
      <c r="D550" t="s">
        <v>1521</v>
      </c>
      <c r="E550">
        <v>34733</v>
      </c>
      <c r="F550">
        <v>1723</v>
      </c>
      <c r="G550">
        <v>1727</v>
      </c>
      <c r="H550" t="s">
        <v>40</v>
      </c>
      <c r="I550" t="str">
        <f t="array" ref="I550">IFERROR(_xlfn.XLOOKUP(Tabelle5[[#This Row],[NegotiationID]]&amp;"FinalAccept",Tabelle5[NegotiationID]&amp;Tabelle5[ActionType],Tabelle5[ActionType],,0),_xlfn.XLOOKUP(Tabelle5[[#This Row],[NegotiationID]]&amp;"FinalReject",Tabelle5[NegotiationID]&amp;Tabelle5[ActionType],Tabelle5[ActionType],,0))</f>
        <v>FinalReject</v>
      </c>
      <c r="J550">
        <v>0.39879999999999999</v>
      </c>
      <c r="K550">
        <v>0.73440000000000005</v>
      </c>
      <c r="L550">
        <v>1.1332</v>
      </c>
      <c r="M550">
        <v>0.33560000000000001</v>
      </c>
      <c r="N550">
        <v>183</v>
      </c>
      <c r="O550">
        <v>2524</v>
      </c>
      <c r="P550">
        <v>14</v>
      </c>
      <c r="Q550" s="3" t="s">
        <v>1910</v>
      </c>
    </row>
    <row r="551" ht="14.5" hidden="1">
      <c r="A551" t="e">
        <f t="shared" ca="1" si="513"/>
        <v>#VALUE!</v>
      </c>
      <c r="B551" t="e">
        <f t="array" ref="B551" ca="1">_xlfn.XLOOKUP(Tabelle5[[#This Row],[ExperimentID]]&amp;Tabelle5[[#This Row],[NegotiationID]]&amp;Tabelle5[[#This Row],[MessageID]],ALL_IN_ONE[ExperimentID]&amp;ALL_IN_ONE[NegotiationID]&amp;ALL_IN_ONE[MessageID],ALL_IN_ONE[Gesamt_ID],,0)</f>
        <v>#VALUE!</v>
      </c>
      <c r="C551">
        <v>1768</v>
      </c>
      <c r="D551" t="s">
        <v>1521</v>
      </c>
      <c r="E551">
        <v>1769</v>
      </c>
      <c r="H551" t="s">
        <v>6019</v>
      </c>
      <c r="I551" t="str">
        <f t="array" ref="I551">IFERROR(_xlfn.XLOOKUP(Tabelle5[[#This Row],[NegotiationID]]&amp;"FinalAccept",Tabelle5[NegotiationID]&amp;Tabelle5[ActionType],Tabelle5[ActionType],,0),_xlfn.XLOOKUP(Tabelle5[[#This Row],[NegotiationID]]&amp;"FinalReject",Tabelle5[NegotiationID]&amp;Tabelle5[ActionType],Tabelle5[ActionType],,0))</f>
        <v>FinalAccept</v>
      </c>
      <c r="M551">
        <v>21</v>
      </c>
      <c r="O551">
        <v>1097</v>
      </c>
      <c r="P551">
        <v>8</v>
      </c>
      <c r="Q551" t="s">
        <v>6337</v>
      </c>
    </row>
    <row r="552" ht="15" customHeight="1">
      <c r="A552" t="e">
        <f t="shared" ca="1" si="513"/>
        <v>#VALUE!</v>
      </c>
      <c r="B552" t="e">
        <f t="array" ref="B552" ca="1">_xlfn.XLOOKUP(Tabelle5[[#This Row],[ExperimentID]]&amp;Tabelle5[[#This Row],[NegotiationID]]&amp;Tabelle5[[#This Row],[MessageID]],ALL_IN_ONE[ExperimentID]&amp;ALL_IN_ONE[NegotiationID]&amp;ALL_IN_ONE[MessageID],ALL_IN_ONE[Gesamt_ID],,0)</f>
        <v>#VALUE!</v>
      </c>
      <c r="C552">
        <v>1768</v>
      </c>
      <c r="D552" t="s">
        <v>1521</v>
      </c>
      <c r="E552">
        <v>31371</v>
      </c>
      <c r="F552">
        <v>1753</v>
      </c>
      <c r="G552">
        <v>1757</v>
      </c>
      <c r="H552" t="s">
        <v>19</v>
      </c>
      <c r="I552" t="str">
        <f t="array" ref="I552">IFERROR(_xlfn.XLOOKUP(Tabelle5[[#This Row],[NegotiationID]]&amp;"FinalAccept",Tabelle5[NegotiationID]&amp;Tabelle5[ActionType],Tabelle5[ActionType],,0),_xlfn.XLOOKUP(Tabelle5[[#This Row],[NegotiationID]]&amp;"FinalReject",Tabelle5[NegotiationID]&amp;Tabelle5[ActionType],Tabelle5[ActionType],,0))</f>
        <v>FinalAccept</v>
      </c>
      <c r="J552">
        <v>1</v>
      </c>
      <c r="K552">
        <v>0.1084</v>
      </c>
      <c r="L552">
        <v>1.1084000000000001</v>
      </c>
      <c r="M552">
        <v>0.89159999999999995</v>
      </c>
      <c r="N552">
        <v>101</v>
      </c>
      <c r="O552">
        <v>1097</v>
      </c>
      <c r="P552">
        <v>8</v>
      </c>
      <c r="Q552" s="3" t="s">
        <v>1911</v>
      </c>
    </row>
    <row r="553" ht="15" customHeight="1">
      <c r="A553" t="e">
        <f t="shared" ca="1" si="513"/>
        <v>#VALUE!</v>
      </c>
      <c r="B553" t="e">
        <f t="array" ref="B553" ca="1">_xlfn.XLOOKUP(Tabelle5[[#This Row],[ExperimentID]]&amp;Tabelle5[[#This Row],[NegotiationID]]&amp;Tabelle5[[#This Row],[MessageID]],ALL_IN_ONE[ExperimentID]&amp;ALL_IN_ONE[NegotiationID]&amp;ALL_IN_ONE[MessageID],ALL_IN_ONE[Gesamt_ID],,0)</f>
        <v>#VALUE!</v>
      </c>
      <c r="C553">
        <v>1768</v>
      </c>
      <c r="D553" t="s">
        <v>1521</v>
      </c>
      <c r="E553">
        <v>33012</v>
      </c>
      <c r="F553">
        <v>1757</v>
      </c>
      <c r="G553">
        <v>1753</v>
      </c>
      <c r="H553" t="s">
        <v>31</v>
      </c>
      <c r="I553" t="str">
        <f t="array" ref="I553">IFERROR(_xlfn.XLOOKUP(Tabelle5[[#This Row],[NegotiationID]]&amp;"FinalAccept",Tabelle5[NegotiationID]&amp;Tabelle5[ActionType],Tabelle5[ActionType],,0),_xlfn.XLOOKUP(Tabelle5[[#This Row],[NegotiationID]]&amp;"FinalReject",Tabelle5[NegotiationID]&amp;Tabelle5[ActionType],Tabelle5[ActionType],,0))</f>
        <v>FinalAccept</v>
      </c>
      <c r="J553">
        <v>1</v>
      </c>
      <c r="K553">
        <v>0.12540000000000001</v>
      </c>
      <c r="L553">
        <v>1.1254</v>
      </c>
      <c r="M553">
        <v>0.87460000000000004</v>
      </c>
      <c r="N553">
        <v>216</v>
      </c>
      <c r="O553">
        <v>1097</v>
      </c>
      <c r="P553">
        <v>8</v>
      </c>
      <c r="Q553" s="3" t="s">
        <v>1912</v>
      </c>
    </row>
    <row r="554" ht="15" customHeight="1">
      <c r="A554" t="e">
        <f t="shared" ca="1" si="513"/>
        <v>#VALUE!</v>
      </c>
      <c r="B554" t="e">
        <f t="array" ref="B554" ca="1">_xlfn.XLOOKUP(Tabelle5[[#This Row],[ExperimentID]]&amp;Tabelle5[[#This Row],[NegotiationID]]&amp;Tabelle5[[#This Row],[MessageID]],ALL_IN_ONE[ExperimentID]&amp;ALL_IN_ONE[NegotiationID]&amp;ALL_IN_ONE[MessageID],ALL_IN_ONE[Gesamt_ID],,0)</f>
        <v>#VALUE!</v>
      </c>
      <c r="C554">
        <v>1768</v>
      </c>
      <c r="D554" t="s">
        <v>1521</v>
      </c>
      <c r="E554">
        <v>33805</v>
      </c>
      <c r="F554">
        <v>1753</v>
      </c>
      <c r="G554">
        <v>1757</v>
      </c>
      <c r="H554" t="s">
        <v>31</v>
      </c>
      <c r="I554" t="str">
        <f t="array" ref="I554">IFERROR(_xlfn.XLOOKUP(Tabelle5[[#This Row],[NegotiationID]]&amp;"FinalAccept",Tabelle5[NegotiationID]&amp;Tabelle5[ActionType],Tabelle5[ActionType],,0),_xlfn.XLOOKUP(Tabelle5[[#This Row],[NegotiationID]]&amp;"FinalReject",Tabelle5[NegotiationID]&amp;Tabelle5[ActionType],Tabelle5[ActionType],,0))</f>
        <v>FinalAccept</v>
      </c>
      <c r="J554">
        <v>0.85760000000000003</v>
      </c>
      <c r="K554">
        <v>0.19040000000000001</v>
      </c>
      <c r="L554">
        <v>1.048</v>
      </c>
      <c r="M554">
        <v>0.66720000000000002</v>
      </c>
      <c r="N554">
        <v>294</v>
      </c>
      <c r="O554">
        <v>1097</v>
      </c>
      <c r="P554">
        <v>8</v>
      </c>
      <c r="Q554" s="3" t="s">
        <v>1913</v>
      </c>
    </row>
    <row r="555" ht="15" customHeight="1">
      <c r="A555" t="e">
        <f t="shared" ca="1" si="513"/>
        <v>#VALUE!</v>
      </c>
      <c r="B555" t="e">
        <f t="array" ref="B555" ca="1">_xlfn.XLOOKUP(Tabelle5[[#This Row],[ExperimentID]]&amp;Tabelle5[[#This Row],[NegotiationID]]&amp;Tabelle5[[#This Row],[MessageID]],ALL_IN_ONE[ExperimentID]&amp;ALL_IN_ONE[NegotiationID]&amp;ALL_IN_ONE[MessageID],ALL_IN_ONE[Gesamt_ID],,0)</f>
        <v>#VALUE!</v>
      </c>
      <c r="C555">
        <v>1768</v>
      </c>
      <c r="D555" t="s">
        <v>1521</v>
      </c>
      <c r="E555">
        <v>34003</v>
      </c>
      <c r="F555">
        <v>1757</v>
      </c>
      <c r="G555">
        <v>1753</v>
      </c>
      <c r="H555" t="s">
        <v>31</v>
      </c>
      <c r="I555" t="str">
        <f t="array" ref="I555">IFERROR(_xlfn.XLOOKUP(Tabelle5[[#This Row],[NegotiationID]]&amp;"FinalAccept",Tabelle5[NegotiationID]&amp;Tabelle5[ActionType],Tabelle5[ActionType],,0),_xlfn.XLOOKUP(Tabelle5[[#This Row],[NegotiationID]]&amp;"FinalReject",Tabelle5[NegotiationID]&amp;Tabelle5[ActionType],Tabelle5[ActionType],,0))</f>
        <v>FinalAccept</v>
      </c>
      <c r="J555">
        <v>0.61040000000000005</v>
      </c>
      <c r="K555">
        <v>0.50839999999999996</v>
      </c>
      <c r="L555">
        <v>1.1188</v>
      </c>
      <c r="M555">
        <v>0.10199999999999999</v>
      </c>
      <c r="N555">
        <v>133</v>
      </c>
      <c r="O555">
        <v>1097</v>
      </c>
      <c r="P555">
        <v>8</v>
      </c>
      <c r="Q555" s="3" t="s">
        <v>1914</v>
      </c>
    </row>
    <row r="556" ht="15" customHeight="1">
      <c r="A556" t="e">
        <f t="shared" ca="1" si="513"/>
        <v>#VALUE!</v>
      </c>
      <c r="B556" t="e">
        <f t="array" ref="B556" ca="1">_xlfn.XLOOKUP(Tabelle5[[#This Row],[ExperimentID]]&amp;Tabelle5[[#This Row],[NegotiationID]]&amp;Tabelle5[[#This Row],[MessageID]],ALL_IN_ONE[ExperimentID]&amp;ALL_IN_ONE[NegotiationID]&amp;ALL_IN_ONE[MessageID],ALL_IN_ONE[Gesamt_ID],,0)</f>
        <v>#VALUE!</v>
      </c>
      <c r="C556">
        <v>1768</v>
      </c>
      <c r="D556" t="s">
        <v>1521</v>
      </c>
      <c r="E556">
        <v>34140</v>
      </c>
      <c r="F556">
        <v>1753</v>
      </c>
      <c r="G556">
        <v>1757</v>
      </c>
      <c r="H556" t="s">
        <v>31</v>
      </c>
      <c r="I556" t="str">
        <f t="array" ref="I556">IFERROR(_xlfn.XLOOKUP(Tabelle5[[#This Row],[NegotiationID]]&amp;"FinalAccept",Tabelle5[NegotiationID]&amp;Tabelle5[ActionType],Tabelle5[ActionType],,0),_xlfn.XLOOKUP(Tabelle5[[#This Row],[NegotiationID]]&amp;"FinalReject",Tabelle5[NegotiationID]&amp;Tabelle5[ActionType],Tabelle5[ActionType],,0))</f>
        <v>FinalAccept</v>
      </c>
      <c r="J556">
        <v>0.6018</v>
      </c>
      <c r="K556">
        <v>0.49399999999999999</v>
      </c>
      <c r="L556">
        <v>1.0958000000000001</v>
      </c>
      <c r="M556">
        <v>0.10780000000000001</v>
      </c>
      <c r="N556">
        <v>198</v>
      </c>
      <c r="O556">
        <v>1097</v>
      </c>
      <c r="P556">
        <v>8</v>
      </c>
      <c r="Q556" s="3" t="s">
        <v>1915</v>
      </c>
    </row>
    <row r="557" ht="15" customHeight="1">
      <c r="A557" t="e">
        <f t="shared" ca="1" si="513"/>
        <v>#VALUE!</v>
      </c>
      <c r="B557" t="e">
        <f t="array" ref="B557" ca="1">_xlfn.XLOOKUP(Tabelle5[[#This Row],[ExperimentID]]&amp;Tabelle5[[#This Row],[NegotiationID]]&amp;Tabelle5[[#This Row],[MessageID]],ALL_IN_ONE[ExperimentID]&amp;ALL_IN_ONE[NegotiationID]&amp;ALL_IN_ONE[MessageID],ALL_IN_ONE[Gesamt_ID],,0)</f>
        <v>#VALUE!</v>
      </c>
      <c r="C557">
        <v>1768</v>
      </c>
      <c r="D557" t="s">
        <v>1521</v>
      </c>
      <c r="E557">
        <v>34483</v>
      </c>
      <c r="F557">
        <v>1757</v>
      </c>
      <c r="G557">
        <v>1753</v>
      </c>
      <c r="H557" t="s">
        <v>31</v>
      </c>
      <c r="I557" t="str">
        <f t="array" ref="I557">IFERROR(_xlfn.XLOOKUP(Tabelle5[[#This Row],[NegotiationID]]&amp;"FinalAccept",Tabelle5[NegotiationID]&amp;Tabelle5[ActionType],Tabelle5[ActionType],,0),_xlfn.XLOOKUP(Tabelle5[[#This Row],[NegotiationID]]&amp;"FinalReject",Tabelle5[NegotiationID]&amp;Tabelle5[ActionType],Tabelle5[ActionType],,0))</f>
        <v>FinalAccept</v>
      </c>
      <c r="J557">
        <v>0.57399999999999995</v>
      </c>
      <c r="K557">
        <v>0.52659999999999996</v>
      </c>
      <c r="L557">
        <v>1.1006</v>
      </c>
      <c r="M557">
        <v>0.047399999999999998</v>
      </c>
      <c r="N557">
        <v>110</v>
      </c>
      <c r="O557">
        <v>1097</v>
      </c>
      <c r="P557">
        <v>8</v>
      </c>
      <c r="Q557" s="3" t="s">
        <v>1916</v>
      </c>
    </row>
    <row r="558" ht="15" customHeight="1">
      <c r="A558" t="e">
        <f t="shared" ca="1" si="513"/>
        <v>#VALUE!</v>
      </c>
      <c r="B558" t="e">
        <f t="array" ref="B558" ca="1">_xlfn.XLOOKUP(Tabelle5[[#This Row],[ExperimentID]]&amp;Tabelle5[[#This Row],[NegotiationID]]&amp;Tabelle5[[#This Row],[MessageID]],ALL_IN_ONE[ExperimentID]&amp;ALL_IN_ONE[NegotiationID]&amp;ALL_IN_ONE[MessageID],ALL_IN_ONE[Gesamt_ID],,0)</f>
        <v>#VALUE!</v>
      </c>
      <c r="C558">
        <v>1768</v>
      </c>
      <c r="D558" t="s">
        <v>1521</v>
      </c>
      <c r="E558">
        <v>34720</v>
      </c>
      <c r="F558">
        <v>1753</v>
      </c>
      <c r="G558">
        <v>1757</v>
      </c>
      <c r="H558" t="s">
        <v>20</v>
      </c>
      <c r="I558" t="str">
        <f t="array" ref="I558">IFERROR(_xlfn.XLOOKUP(Tabelle5[[#This Row],[NegotiationID]]&amp;"FinalAccept",Tabelle5[NegotiationID]&amp;Tabelle5[ActionType],Tabelle5[ActionType],,0),_xlfn.XLOOKUP(Tabelle5[[#This Row],[NegotiationID]]&amp;"FinalReject",Tabelle5[NegotiationID]&amp;Tabelle5[ActionType],Tabelle5[ActionType],,0))</f>
        <v>FinalAccept</v>
      </c>
      <c r="J558">
        <v>0.52659999999999996</v>
      </c>
      <c r="K558">
        <v>0.57399999999999995</v>
      </c>
      <c r="L558">
        <v>1.1006</v>
      </c>
      <c r="M558">
        <v>0.047399999999999998</v>
      </c>
      <c r="N558">
        <v>24</v>
      </c>
      <c r="O558">
        <v>1097</v>
      </c>
      <c r="P558">
        <v>8</v>
      </c>
      <c r="Q558" s="3" t="s">
        <v>1917</v>
      </c>
    </row>
    <row r="559" ht="14.5" hidden="1">
      <c r="A559" t="e">
        <f t="shared" ca="1" si="513"/>
        <v>#VALUE!</v>
      </c>
      <c r="B559" t="e">
        <f t="array" ref="B559" ca="1">_xlfn.XLOOKUP(Tabelle5[[#This Row],[ExperimentID]]&amp;Tabelle5[[#This Row],[NegotiationID]]&amp;Tabelle5[[#This Row],[MessageID]],ALL_IN_ONE[ExperimentID]&amp;ALL_IN_ONE[NegotiationID]&amp;ALL_IN_ONE[MessageID],ALL_IN_ONE[Gesamt_ID],,0)</f>
        <v>#VALUE!</v>
      </c>
      <c r="C559">
        <v>1798</v>
      </c>
      <c r="D559" t="s">
        <v>1521</v>
      </c>
      <c r="E559">
        <v>1799</v>
      </c>
      <c r="H559" t="s">
        <v>6019</v>
      </c>
      <c r="I559" t="str">
        <f t="array" ref="I559">IFERROR(_xlfn.XLOOKUP(Tabelle5[[#This Row],[NegotiationID]]&amp;"FinalAccept",Tabelle5[NegotiationID]&amp;Tabelle5[ActionType],Tabelle5[ActionType],,0),_xlfn.XLOOKUP(Tabelle5[[#This Row],[NegotiationID]]&amp;"FinalReject",Tabelle5[NegotiationID]&amp;Tabelle5[ActionType],Tabelle5[ActionType],,0))</f>
        <v>FinalAccept</v>
      </c>
      <c r="M559">
        <v>21</v>
      </c>
      <c r="O559">
        <v>826</v>
      </c>
      <c r="P559">
        <v>9</v>
      </c>
      <c r="Q559" t="s">
        <v>6337</v>
      </c>
    </row>
    <row r="560" ht="15" customHeight="1">
      <c r="A560" t="e">
        <f t="shared" ca="1" si="513"/>
        <v>#VALUE!</v>
      </c>
      <c r="B560" t="e">
        <f t="array" ref="B560" ca="1">_xlfn.XLOOKUP(Tabelle5[[#This Row],[ExperimentID]]&amp;Tabelle5[[#This Row],[NegotiationID]]&amp;Tabelle5[[#This Row],[MessageID]],ALL_IN_ONE[ExperimentID]&amp;ALL_IN_ONE[NegotiationID]&amp;ALL_IN_ONE[MessageID],ALL_IN_ONE[Gesamt_ID],,0)</f>
        <v>#VALUE!</v>
      </c>
      <c r="C560">
        <v>1798</v>
      </c>
      <c r="D560" t="s">
        <v>1521</v>
      </c>
      <c r="E560">
        <v>31342</v>
      </c>
      <c r="F560">
        <v>1783</v>
      </c>
      <c r="G560">
        <v>1787</v>
      </c>
      <c r="H560" t="s">
        <v>158</v>
      </c>
      <c r="I560" t="str">
        <f t="array" ref="I560">IFERROR(_xlfn.XLOOKUP(Tabelle5[[#This Row],[NegotiationID]]&amp;"FinalAccept",Tabelle5[NegotiationID]&amp;Tabelle5[ActionType],Tabelle5[ActionType],,0),_xlfn.XLOOKUP(Tabelle5[[#This Row],[NegotiationID]]&amp;"FinalReject",Tabelle5[NegotiationID]&amp;Tabelle5[ActionType],Tabelle5[ActionType],,0))</f>
        <v>FinalAccept</v>
      </c>
      <c r="J560">
        <v>1</v>
      </c>
      <c r="K560">
        <v>0.1084</v>
      </c>
      <c r="L560">
        <v>1.1084000000000001</v>
      </c>
      <c r="M560">
        <v>0.89159999999999995</v>
      </c>
      <c r="N560">
        <v>50</v>
      </c>
      <c r="O560">
        <v>826</v>
      </c>
      <c r="P560">
        <v>9</v>
      </c>
      <c r="Q560" s="3" t="s">
        <v>1918</v>
      </c>
    </row>
    <row r="561" ht="15" customHeight="1">
      <c r="A561" t="e">
        <f t="shared" ca="1" si="513"/>
        <v>#VALUE!</v>
      </c>
      <c r="B561" t="e">
        <f t="array" ref="B561" ca="1">_xlfn.XLOOKUP(Tabelle5[[#This Row],[ExperimentID]]&amp;Tabelle5[[#This Row],[NegotiationID]]&amp;Tabelle5[[#This Row],[MessageID]],ALL_IN_ONE[ExperimentID]&amp;ALL_IN_ONE[NegotiationID]&amp;ALL_IN_ONE[MessageID],ALL_IN_ONE[Gesamt_ID],,0)</f>
        <v>#VALUE!</v>
      </c>
      <c r="C561">
        <v>1798</v>
      </c>
      <c r="D561" t="s">
        <v>1521</v>
      </c>
      <c r="E561">
        <v>33009</v>
      </c>
      <c r="F561">
        <v>1787</v>
      </c>
      <c r="G561">
        <v>1783</v>
      </c>
      <c r="H561" t="s">
        <v>31</v>
      </c>
      <c r="I561" t="str">
        <f t="array" ref="I561">IFERROR(_xlfn.XLOOKUP(Tabelle5[[#This Row],[NegotiationID]]&amp;"FinalAccept",Tabelle5[NegotiationID]&amp;Tabelle5[ActionType],Tabelle5[ActionType],,0),_xlfn.XLOOKUP(Tabelle5[[#This Row],[NegotiationID]]&amp;"FinalReject",Tabelle5[NegotiationID]&amp;Tabelle5[ActionType],Tabelle5[ActionType],,0))</f>
        <v>FinalAccept</v>
      </c>
      <c r="J561">
        <v>0.68620000000000003</v>
      </c>
      <c r="K561">
        <v>0.18440000000000001</v>
      </c>
      <c r="L561">
        <v>0.87060000000000004</v>
      </c>
      <c r="M561">
        <v>0.50180000000000002</v>
      </c>
      <c r="N561">
        <v>251</v>
      </c>
      <c r="O561">
        <v>826</v>
      </c>
      <c r="P561">
        <v>9</v>
      </c>
      <c r="Q561" s="3" t="s">
        <v>1919</v>
      </c>
    </row>
    <row r="562" ht="15" customHeight="1">
      <c r="A562" t="e">
        <f t="shared" ca="1" si="513"/>
        <v>#VALUE!</v>
      </c>
      <c r="B562" t="e">
        <f t="array" ref="B562" ca="1">_xlfn.XLOOKUP(Tabelle5[[#This Row],[ExperimentID]]&amp;Tabelle5[[#This Row],[NegotiationID]]&amp;Tabelle5[[#This Row],[MessageID]],ALL_IN_ONE[ExperimentID]&amp;ALL_IN_ONE[NegotiationID]&amp;ALL_IN_ONE[MessageID],ALL_IN_ONE[Gesamt_ID],,0)</f>
        <v>#VALUE!</v>
      </c>
      <c r="C562">
        <v>1798</v>
      </c>
      <c r="D562" t="s">
        <v>1521</v>
      </c>
      <c r="E562">
        <v>33185</v>
      </c>
      <c r="F562">
        <v>1783</v>
      </c>
      <c r="G562">
        <v>1787</v>
      </c>
      <c r="H562" t="s">
        <v>31</v>
      </c>
      <c r="I562" t="str">
        <f t="array" ref="I562">IFERROR(_xlfn.XLOOKUP(Tabelle5[[#This Row],[NegotiationID]]&amp;"FinalAccept",Tabelle5[NegotiationID]&amp;Tabelle5[ActionType],Tabelle5[ActionType],,0),_xlfn.XLOOKUP(Tabelle5[[#This Row],[NegotiationID]]&amp;"FinalReject",Tabelle5[NegotiationID]&amp;Tabelle5[ActionType],Tabelle5[ActionType],,0))</f>
        <v>FinalAccept</v>
      </c>
      <c r="J562">
        <v>0.63480000000000003</v>
      </c>
      <c r="K562">
        <v>0.40300000000000002</v>
      </c>
      <c r="L562">
        <v>1.0378000000000001</v>
      </c>
      <c r="M562">
        <v>0.23180000000000001</v>
      </c>
      <c r="N562">
        <v>118</v>
      </c>
      <c r="O562">
        <v>826</v>
      </c>
      <c r="P562">
        <v>9</v>
      </c>
      <c r="Q562" s="3" t="s">
        <v>1920</v>
      </c>
    </row>
    <row r="563" ht="15" customHeight="1">
      <c r="A563" t="e">
        <f t="shared" ca="1" si="513"/>
        <v>#VALUE!</v>
      </c>
      <c r="B563" t="e">
        <f t="array" ref="B563" ca="1">_xlfn.XLOOKUP(Tabelle5[[#This Row],[ExperimentID]]&amp;Tabelle5[[#This Row],[NegotiationID]]&amp;Tabelle5[[#This Row],[MessageID]],ALL_IN_ONE[ExperimentID]&amp;ALL_IN_ONE[NegotiationID]&amp;ALL_IN_ONE[MessageID],ALL_IN_ONE[Gesamt_ID],,0)</f>
        <v>#VALUE!</v>
      </c>
      <c r="C563">
        <v>1798</v>
      </c>
      <c r="D563" t="s">
        <v>1521</v>
      </c>
      <c r="E563">
        <v>33494</v>
      </c>
      <c r="F563">
        <v>1787</v>
      </c>
      <c r="G563">
        <v>1783</v>
      </c>
      <c r="H563" t="s">
        <v>31</v>
      </c>
      <c r="I563" t="str">
        <f t="array" ref="I563">IFERROR(_xlfn.XLOOKUP(Tabelle5[[#This Row],[NegotiationID]]&amp;"FinalAccept",Tabelle5[NegotiationID]&amp;Tabelle5[ActionType],Tabelle5[ActionType],,0),_xlfn.XLOOKUP(Tabelle5[[#This Row],[NegotiationID]]&amp;"FinalReject",Tabelle5[NegotiationID]&amp;Tabelle5[ActionType],Tabelle5[ActionType],,0))</f>
        <v>FinalAccept</v>
      </c>
      <c r="J563">
        <v>0.53439999999999999</v>
      </c>
      <c r="K563">
        <v>0.5988</v>
      </c>
      <c r="L563">
        <v>1.1332</v>
      </c>
      <c r="M563">
        <v>0.064399999999999999</v>
      </c>
      <c r="N563">
        <v>145</v>
      </c>
      <c r="O563">
        <v>826</v>
      </c>
      <c r="P563">
        <v>9</v>
      </c>
      <c r="Q563" s="3" t="s">
        <v>1921</v>
      </c>
    </row>
    <row r="564" ht="15" customHeight="1">
      <c r="A564" t="e">
        <f t="shared" ca="1" si="513"/>
        <v>#VALUE!</v>
      </c>
      <c r="B564" t="e">
        <f t="array" ref="B564" ca="1">_xlfn.XLOOKUP(Tabelle5[[#This Row],[ExperimentID]]&amp;Tabelle5[[#This Row],[NegotiationID]]&amp;Tabelle5[[#This Row],[MessageID]],ALL_IN_ONE[ExperimentID]&amp;ALL_IN_ONE[NegotiationID]&amp;ALL_IN_ONE[MessageID],ALL_IN_ONE[Gesamt_ID],,0)</f>
        <v>#VALUE!</v>
      </c>
      <c r="C564">
        <v>1798</v>
      </c>
      <c r="D564" t="s">
        <v>1521</v>
      </c>
      <c r="E564">
        <v>33942</v>
      </c>
      <c r="F564">
        <v>1783</v>
      </c>
      <c r="G564">
        <v>1787</v>
      </c>
      <c r="H564" t="s">
        <v>31</v>
      </c>
      <c r="I564" t="str">
        <f t="array" ref="I564">IFERROR(_xlfn.XLOOKUP(Tabelle5[[#This Row],[NegotiationID]]&amp;"FinalAccept",Tabelle5[NegotiationID]&amp;Tabelle5[ActionType],Tabelle5[ActionType],,0),_xlfn.XLOOKUP(Tabelle5[[#This Row],[NegotiationID]]&amp;"FinalReject",Tabelle5[NegotiationID]&amp;Tabelle5[ActionType],Tabelle5[ActionType],,0))</f>
        <v>FinalAccept</v>
      </c>
      <c r="J564">
        <v>0.65200000000000002</v>
      </c>
      <c r="K564">
        <v>0.35439999999999999</v>
      </c>
      <c r="L564">
        <v>1.0064</v>
      </c>
      <c r="M564">
        <v>0.29759999999999998</v>
      </c>
      <c r="N564">
        <v>111</v>
      </c>
      <c r="O564">
        <v>826</v>
      </c>
      <c r="P564">
        <v>9</v>
      </c>
      <c r="Q564" s="3" t="s">
        <v>1922</v>
      </c>
    </row>
    <row r="565" ht="15" customHeight="1">
      <c r="A565" t="e">
        <f t="shared" ca="1" si="513"/>
        <v>#VALUE!</v>
      </c>
      <c r="B565" t="e">
        <f t="array" ref="B565" ca="1">_xlfn.XLOOKUP(Tabelle5[[#This Row],[ExperimentID]]&amp;Tabelle5[[#This Row],[NegotiationID]]&amp;Tabelle5[[#This Row],[MessageID]],ALL_IN_ONE[ExperimentID]&amp;ALL_IN_ONE[NegotiationID]&amp;ALL_IN_ONE[MessageID],ALL_IN_ONE[Gesamt_ID],,0)</f>
        <v>#VALUE!</v>
      </c>
      <c r="C565">
        <v>1798</v>
      </c>
      <c r="D565" t="s">
        <v>1521</v>
      </c>
      <c r="E565">
        <v>33975</v>
      </c>
      <c r="F565">
        <v>1787</v>
      </c>
      <c r="G565">
        <v>1783</v>
      </c>
      <c r="H565" t="s">
        <v>31</v>
      </c>
      <c r="I565" t="str">
        <f t="array" ref="I565">IFERROR(_xlfn.XLOOKUP(Tabelle5[[#This Row],[NegotiationID]]&amp;"FinalAccept",Tabelle5[NegotiationID]&amp;Tabelle5[ActionType],Tabelle5[ActionType],,0),_xlfn.XLOOKUP(Tabelle5[[#This Row],[NegotiationID]]&amp;"FinalReject",Tabelle5[NegotiationID]&amp;Tabelle5[ActionType],Tabelle5[ActionType],,0))</f>
        <v>FinalAccept</v>
      </c>
      <c r="J565">
        <v>0.4904</v>
      </c>
      <c r="K565">
        <v>0.50639999999999996</v>
      </c>
      <c r="L565">
        <v>0.99680000000000002</v>
      </c>
      <c r="M565">
        <v>0.016</v>
      </c>
      <c r="N565">
        <v>81</v>
      </c>
      <c r="O565">
        <v>826</v>
      </c>
      <c r="P565">
        <v>9</v>
      </c>
      <c r="Q565" s="3" t="s">
        <v>1923</v>
      </c>
    </row>
    <row r="566" ht="15" customHeight="1">
      <c r="A566" t="e">
        <f t="shared" ca="1" si="513"/>
        <v>#VALUE!</v>
      </c>
      <c r="B566" t="e">
        <f t="array" ref="B566" ca="1">_xlfn.XLOOKUP(Tabelle5[[#This Row],[ExperimentID]]&amp;Tabelle5[[#This Row],[NegotiationID]]&amp;Tabelle5[[#This Row],[MessageID]],ALL_IN_ONE[ExperimentID]&amp;ALL_IN_ONE[NegotiationID]&amp;ALL_IN_ONE[MessageID],ALL_IN_ONE[Gesamt_ID],,0)</f>
        <v>#VALUE!</v>
      </c>
      <c r="C566">
        <v>1798</v>
      </c>
      <c r="D566" t="s">
        <v>1521</v>
      </c>
      <c r="E566">
        <v>34368</v>
      </c>
      <c r="F566">
        <v>1783</v>
      </c>
      <c r="G566">
        <v>1787</v>
      </c>
      <c r="H566" t="s">
        <v>31</v>
      </c>
      <c r="I566" t="str">
        <f t="array" ref="I566">IFERROR(_xlfn.XLOOKUP(Tabelle5[[#This Row],[NegotiationID]]&amp;"FinalAccept",Tabelle5[NegotiationID]&amp;Tabelle5[ActionType],Tabelle5[ActionType],,0),_xlfn.XLOOKUP(Tabelle5[[#This Row],[NegotiationID]]&amp;"FinalReject",Tabelle5[NegotiationID]&amp;Tabelle5[ActionType],Tabelle5[ActionType],,0))</f>
        <v>FinalAccept</v>
      </c>
      <c r="J566">
        <v>0.5988</v>
      </c>
      <c r="K566">
        <v>0.53439999999999999</v>
      </c>
      <c r="L566">
        <v>1.1332</v>
      </c>
      <c r="M566">
        <v>0.064399999999999999</v>
      </c>
      <c r="N566">
        <v>21</v>
      </c>
      <c r="O566">
        <v>826</v>
      </c>
      <c r="P566">
        <v>9</v>
      </c>
      <c r="Q566" s="3" t="s">
        <v>1924</v>
      </c>
    </row>
    <row r="567" ht="15" customHeight="1">
      <c r="A567" t="e">
        <f t="shared" ca="1" si="513"/>
        <v>#VALUE!</v>
      </c>
      <c r="B567" t="e">
        <f t="array" ref="B567" ca="1">_xlfn.XLOOKUP(Tabelle5[[#This Row],[ExperimentID]]&amp;Tabelle5[[#This Row],[NegotiationID]]&amp;Tabelle5[[#This Row],[MessageID]],ALL_IN_ONE[ExperimentID]&amp;ALL_IN_ONE[NegotiationID]&amp;ALL_IN_ONE[MessageID],ALL_IN_ONE[Gesamt_ID],,0)</f>
        <v>#VALUE!</v>
      </c>
      <c r="C567">
        <v>1798</v>
      </c>
      <c r="D567" t="s">
        <v>1521</v>
      </c>
      <c r="E567">
        <v>34446</v>
      </c>
      <c r="F567">
        <v>1787</v>
      </c>
      <c r="G567">
        <v>1783</v>
      </c>
      <c r="H567" t="s">
        <v>20</v>
      </c>
      <c r="I567" t="str">
        <f t="array" ref="I567">IFERROR(_xlfn.XLOOKUP(Tabelle5[[#This Row],[NegotiationID]]&amp;"FinalAccept",Tabelle5[NegotiationID]&amp;Tabelle5[ActionType],Tabelle5[ActionType],,0),_xlfn.XLOOKUP(Tabelle5[[#This Row],[NegotiationID]]&amp;"FinalReject",Tabelle5[NegotiationID]&amp;Tabelle5[ActionType],Tabelle5[ActionType],,0))</f>
        <v>FinalAccept</v>
      </c>
      <c r="J567">
        <v>0.53439999999999999</v>
      </c>
      <c r="K567">
        <v>0.5988</v>
      </c>
      <c r="L567">
        <v>1.1332</v>
      </c>
      <c r="M567">
        <v>0.064399999999999999</v>
      </c>
      <c r="N567">
        <v>28</v>
      </c>
      <c r="O567">
        <v>826</v>
      </c>
      <c r="P567">
        <v>9</v>
      </c>
      <c r="Q567" s="3" t="s">
        <v>1925</v>
      </c>
    </row>
    <row r="568" ht="14.5" hidden="1">
      <c r="A568" t="e">
        <f t="shared" ca="1" si="513"/>
        <v>#VALUE!</v>
      </c>
      <c r="B568" t="e">
        <f t="array" ref="B568" ca="1">_xlfn.XLOOKUP(Tabelle5[[#This Row],[ExperimentID]]&amp;Tabelle5[[#This Row],[NegotiationID]]&amp;Tabelle5[[#This Row],[MessageID]],ALL_IN_ONE[ExperimentID]&amp;ALL_IN_ONE[NegotiationID]&amp;ALL_IN_ONE[MessageID],ALL_IN_ONE[Gesamt_ID],,0)</f>
        <v>#VALUE!</v>
      </c>
      <c r="C568">
        <v>1828</v>
      </c>
      <c r="D568" t="s">
        <v>1521</v>
      </c>
      <c r="E568">
        <v>1829</v>
      </c>
      <c r="H568" t="s">
        <v>6019</v>
      </c>
      <c r="I568" t="str">
        <f t="array" ref="I568">IFERROR(_xlfn.XLOOKUP(Tabelle5[[#This Row],[NegotiationID]]&amp;"FinalAccept",Tabelle5[NegotiationID]&amp;Tabelle5[ActionType],Tabelle5[ActionType],,0),_xlfn.XLOOKUP(Tabelle5[[#This Row],[NegotiationID]]&amp;"FinalReject",Tabelle5[NegotiationID]&amp;Tabelle5[ActionType],Tabelle5[ActionType],,0))</f>
        <v>FinalAccept</v>
      </c>
      <c r="M568">
        <v>21</v>
      </c>
      <c r="O568">
        <v>2301</v>
      </c>
      <c r="P568">
        <v>13</v>
      </c>
      <c r="Q568" t="s">
        <v>6337</v>
      </c>
    </row>
    <row r="569" ht="15" customHeight="1">
      <c r="A569" t="e">
        <f t="shared" ca="1" si="513"/>
        <v>#VALUE!</v>
      </c>
      <c r="B569" t="e">
        <f t="array" ref="B569" ca="1">_xlfn.XLOOKUP(Tabelle5[[#This Row],[ExperimentID]]&amp;Tabelle5[[#This Row],[NegotiationID]]&amp;Tabelle5[[#This Row],[MessageID]],ALL_IN_ONE[ExperimentID]&amp;ALL_IN_ONE[NegotiationID]&amp;ALL_IN_ONE[MessageID],ALL_IN_ONE[Gesamt_ID],,0)</f>
        <v>#VALUE!</v>
      </c>
      <c r="C569">
        <v>1828</v>
      </c>
      <c r="D569" t="s">
        <v>1521</v>
      </c>
      <c r="E569">
        <v>29926</v>
      </c>
      <c r="F569">
        <v>1813</v>
      </c>
      <c r="G569">
        <v>1817</v>
      </c>
      <c r="H569" t="s">
        <v>19</v>
      </c>
      <c r="I569" t="str">
        <f t="array" ref="I569">IFERROR(_xlfn.XLOOKUP(Tabelle5[[#This Row],[NegotiationID]]&amp;"FinalAccept",Tabelle5[NegotiationID]&amp;Tabelle5[ActionType],Tabelle5[ActionType],,0),_xlfn.XLOOKUP(Tabelle5[[#This Row],[NegotiationID]]&amp;"FinalReject",Tabelle5[NegotiationID]&amp;Tabelle5[ActionType],Tabelle5[ActionType],,0))</f>
        <v>FinalAccept</v>
      </c>
      <c r="J569">
        <v>0.89019999999999999</v>
      </c>
      <c r="K569">
        <v>0.078</v>
      </c>
      <c r="L569">
        <v>0.96819999999999995</v>
      </c>
      <c r="M569">
        <v>0.81220000000000003</v>
      </c>
      <c r="N569">
        <v>401</v>
      </c>
      <c r="O569">
        <v>2301</v>
      </c>
      <c r="P569">
        <v>13</v>
      </c>
      <c r="Q569" s="3" t="s">
        <v>1926</v>
      </c>
    </row>
    <row r="570" ht="15" customHeight="1">
      <c r="A570" t="e">
        <f t="shared" ca="1" si="513"/>
        <v>#VALUE!</v>
      </c>
      <c r="B570" t="e">
        <f t="array" ref="B570" ca="1">_xlfn.XLOOKUP(Tabelle5[[#This Row],[ExperimentID]]&amp;Tabelle5[[#This Row],[NegotiationID]]&amp;Tabelle5[[#This Row],[MessageID]],ALL_IN_ONE[ExperimentID]&amp;ALL_IN_ONE[NegotiationID]&amp;ALL_IN_ONE[MessageID],ALL_IN_ONE[Gesamt_ID],,0)</f>
        <v>#VALUE!</v>
      </c>
      <c r="C570">
        <v>1828</v>
      </c>
      <c r="D570" t="s">
        <v>1521</v>
      </c>
      <c r="E570">
        <v>33018</v>
      </c>
      <c r="F570">
        <v>1817</v>
      </c>
      <c r="G570">
        <v>1813</v>
      </c>
      <c r="H570" t="s">
        <v>31</v>
      </c>
      <c r="I570" t="str">
        <f t="array" ref="I570">IFERROR(_xlfn.XLOOKUP(Tabelle5[[#This Row],[NegotiationID]]&amp;"FinalAccept",Tabelle5[NegotiationID]&amp;Tabelle5[ActionType],Tabelle5[ActionType],,0),_xlfn.XLOOKUP(Tabelle5[[#This Row],[NegotiationID]]&amp;"FinalReject",Tabelle5[NegotiationID]&amp;Tabelle5[ActionType],Tabelle5[ActionType],,0))</f>
        <v>FinalAccept</v>
      </c>
      <c r="J570">
        <v>0.63019999999999998</v>
      </c>
      <c r="K570">
        <v>0.25480000000000003</v>
      </c>
      <c r="L570">
        <v>0.88500000000000001</v>
      </c>
      <c r="M570">
        <v>0.37540000000000001</v>
      </c>
      <c r="N570">
        <v>314</v>
      </c>
      <c r="O570">
        <v>2301</v>
      </c>
      <c r="P570">
        <v>13</v>
      </c>
      <c r="Q570" s="3" t="s">
        <v>1927</v>
      </c>
    </row>
    <row r="571" ht="15" customHeight="1">
      <c r="A571" t="e">
        <f t="shared" ca="1" si="513"/>
        <v>#VALUE!</v>
      </c>
      <c r="B571" t="e">
        <f t="array" ref="B571" ca="1">_xlfn.XLOOKUP(Tabelle5[[#This Row],[ExperimentID]]&amp;Tabelle5[[#This Row],[NegotiationID]]&amp;Tabelle5[[#This Row],[MessageID]],ALL_IN_ONE[ExperimentID]&amp;ALL_IN_ONE[NegotiationID]&amp;ALL_IN_ONE[MessageID],ALL_IN_ONE[Gesamt_ID],,0)</f>
        <v>#VALUE!</v>
      </c>
      <c r="C571">
        <v>1828</v>
      </c>
      <c r="D571" t="s">
        <v>1521</v>
      </c>
      <c r="E571">
        <v>33496</v>
      </c>
      <c r="F571">
        <v>1813</v>
      </c>
      <c r="G571">
        <v>1817</v>
      </c>
      <c r="H571" t="s">
        <v>31</v>
      </c>
      <c r="I571" t="str">
        <f t="array" ref="I571">IFERROR(_xlfn.XLOOKUP(Tabelle5[[#This Row],[NegotiationID]]&amp;"FinalAccept",Tabelle5[NegotiationID]&amp;Tabelle5[ActionType],Tabelle5[ActionType],,0),_xlfn.XLOOKUP(Tabelle5[[#This Row],[NegotiationID]]&amp;"FinalReject",Tabelle5[NegotiationID]&amp;Tabelle5[ActionType],Tabelle5[ActionType],,0))</f>
        <v>FinalAccept</v>
      </c>
      <c r="J571">
        <v>0.81820000000000004</v>
      </c>
      <c r="K571">
        <v>0.104</v>
      </c>
      <c r="L571">
        <v>0.92220000000000002</v>
      </c>
      <c r="M571">
        <v>0.71419999999999995</v>
      </c>
      <c r="N571">
        <v>395</v>
      </c>
      <c r="O571">
        <v>2301</v>
      </c>
      <c r="P571">
        <v>13</v>
      </c>
      <c r="Q571" s="3" t="s">
        <v>1928</v>
      </c>
    </row>
    <row r="572" ht="15" customHeight="1">
      <c r="A572" t="e">
        <f t="shared" ca="1" si="513"/>
        <v>#VALUE!</v>
      </c>
      <c r="B572" t="e">
        <f t="array" ref="B572" ca="1">_xlfn.XLOOKUP(Tabelle5[[#This Row],[ExperimentID]]&amp;Tabelle5[[#This Row],[NegotiationID]]&amp;Tabelle5[[#This Row],[MessageID]],ALL_IN_ONE[ExperimentID]&amp;ALL_IN_ONE[NegotiationID]&amp;ALL_IN_ONE[MessageID],ALL_IN_ONE[Gesamt_ID],,0)</f>
        <v>#VALUE!</v>
      </c>
      <c r="C572">
        <v>1828</v>
      </c>
      <c r="D572" t="s">
        <v>1521</v>
      </c>
      <c r="E572">
        <v>33522</v>
      </c>
      <c r="F572">
        <v>1817</v>
      </c>
      <c r="G572">
        <v>1813</v>
      </c>
      <c r="H572" t="s">
        <v>31</v>
      </c>
      <c r="I572" t="str">
        <f t="array" ref="I572">IFERROR(_xlfn.XLOOKUP(Tabelle5[[#This Row],[NegotiationID]]&amp;"FinalAccept",Tabelle5[NegotiationID]&amp;Tabelle5[ActionType],Tabelle5[ActionType],,0),_xlfn.XLOOKUP(Tabelle5[[#This Row],[NegotiationID]]&amp;"FinalReject",Tabelle5[NegotiationID]&amp;Tabelle5[ActionType],Tabelle5[ActionType],,0))</f>
        <v>FinalAccept</v>
      </c>
      <c r="J572">
        <v>0.4884</v>
      </c>
      <c r="K572">
        <v>0.62</v>
      </c>
      <c r="L572">
        <v>1.1084000000000001</v>
      </c>
      <c r="M572">
        <v>0.13159999999999999</v>
      </c>
      <c r="N572">
        <v>193</v>
      </c>
      <c r="O572">
        <v>2301</v>
      </c>
      <c r="P572">
        <v>13</v>
      </c>
      <c r="Q572" s="3" t="s">
        <v>1929</v>
      </c>
    </row>
    <row r="573" ht="15" customHeight="1">
      <c r="A573" t="e">
        <f t="shared" ca="1" si="513"/>
        <v>#VALUE!</v>
      </c>
      <c r="B573" t="e">
        <f t="array" ref="B573" ca="1">_xlfn.XLOOKUP(Tabelle5[[#This Row],[ExperimentID]]&amp;Tabelle5[[#This Row],[NegotiationID]]&amp;Tabelle5[[#This Row],[MessageID]],ALL_IN_ONE[ExperimentID]&amp;ALL_IN_ONE[NegotiationID]&amp;ALL_IN_ONE[MessageID],ALL_IN_ONE[Gesamt_ID],,0)</f>
        <v>#VALUE!</v>
      </c>
      <c r="C573">
        <v>1828</v>
      </c>
      <c r="D573" t="s">
        <v>1521</v>
      </c>
      <c r="E573">
        <v>33569</v>
      </c>
      <c r="F573">
        <v>1813</v>
      </c>
      <c r="G573">
        <v>1817</v>
      </c>
      <c r="H573" t="s">
        <v>31</v>
      </c>
      <c r="I573" t="str">
        <f t="array" ref="I573">IFERROR(_xlfn.XLOOKUP(Tabelle5[[#This Row],[NegotiationID]]&amp;"FinalAccept",Tabelle5[NegotiationID]&amp;Tabelle5[ActionType],Tabelle5[ActionType],,0),_xlfn.XLOOKUP(Tabelle5[[#This Row],[NegotiationID]]&amp;"FinalReject",Tabelle5[NegotiationID]&amp;Tabelle5[ActionType],Tabelle5[ActionType],,0))</f>
        <v>FinalAccept</v>
      </c>
      <c r="J573">
        <v>0.78400000000000003</v>
      </c>
      <c r="K573">
        <v>0.183</v>
      </c>
      <c r="L573">
        <v>0.96699999999999997</v>
      </c>
      <c r="M573">
        <v>0.60099999999999998</v>
      </c>
      <c r="N573">
        <v>264</v>
      </c>
      <c r="O573">
        <v>2301</v>
      </c>
      <c r="P573">
        <v>13</v>
      </c>
      <c r="Q573" s="3" t="s">
        <v>1930</v>
      </c>
    </row>
    <row r="574" ht="15" customHeight="1">
      <c r="A574" t="e">
        <f t="shared" ca="1" si="513"/>
        <v>#VALUE!</v>
      </c>
      <c r="B574" t="e">
        <f t="array" ref="B574" ca="1">_xlfn.XLOOKUP(Tabelle5[[#This Row],[ExperimentID]]&amp;Tabelle5[[#This Row],[NegotiationID]]&amp;Tabelle5[[#This Row],[MessageID]],ALL_IN_ONE[ExperimentID]&amp;ALL_IN_ONE[NegotiationID]&amp;ALL_IN_ONE[MessageID],ALL_IN_ONE[Gesamt_ID],,0)</f>
        <v>#VALUE!</v>
      </c>
      <c r="C574">
        <v>1828</v>
      </c>
      <c r="D574" t="s">
        <v>1521</v>
      </c>
      <c r="E574">
        <v>33811</v>
      </c>
      <c r="F574">
        <v>1817</v>
      </c>
      <c r="G574">
        <v>1813</v>
      </c>
      <c r="H574" t="s">
        <v>31</v>
      </c>
      <c r="I574" t="str">
        <f t="array" ref="I574">IFERROR(_xlfn.XLOOKUP(Tabelle5[[#This Row],[NegotiationID]]&amp;"FinalAccept",Tabelle5[NegotiationID]&amp;Tabelle5[ActionType],Tabelle5[ActionType],,0),_xlfn.XLOOKUP(Tabelle5[[#This Row],[NegotiationID]]&amp;"FinalReject",Tabelle5[NegotiationID]&amp;Tabelle5[ActionType],Tabelle5[ActionType],,0))</f>
        <v>FinalAccept</v>
      </c>
      <c r="J574">
        <v>0.4884</v>
      </c>
      <c r="K574">
        <v>0.62</v>
      </c>
      <c r="L574">
        <v>1.1084000000000001</v>
      </c>
      <c r="M574">
        <v>0.13159999999999999</v>
      </c>
      <c r="N574">
        <v>157</v>
      </c>
      <c r="O574">
        <v>2301</v>
      </c>
      <c r="P574">
        <v>13</v>
      </c>
      <c r="Q574" s="3" t="s">
        <v>1931</v>
      </c>
    </row>
    <row r="575" ht="101.5" hidden="1">
      <c r="A575" t="e">
        <f t="shared" ca="1" si="513"/>
        <v>#VALUE!</v>
      </c>
      <c r="B575" t="e">
        <f t="array" ref="B575" ca="1">_xlfn.XLOOKUP(Tabelle5[[#This Row],[ExperimentID]]&amp;Tabelle5[[#This Row],[NegotiationID]]&amp;Tabelle5[[#This Row],[MessageID]],ALL_IN_ONE[ExperimentID]&amp;ALL_IN_ONE[NegotiationID]&amp;ALL_IN_ONE[MessageID],ALL_IN_ONE[Gesamt_ID],,0)</f>
        <v>#VALUE!</v>
      </c>
      <c r="C575">
        <v>1828</v>
      </c>
      <c r="D575" t="s">
        <v>1521</v>
      </c>
      <c r="E575">
        <v>34127</v>
      </c>
      <c r="F575">
        <v>1813</v>
      </c>
      <c r="G575">
        <v>1817</v>
      </c>
      <c r="H575" t="s">
        <v>22</v>
      </c>
      <c r="I575" t="str">
        <f t="array" ref="I575">IFERROR(_xlfn.XLOOKUP(Tabelle5[[#This Row],[NegotiationID]]&amp;"FinalAccept",Tabelle5[NegotiationID]&amp;Tabelle5[ActionType],Tabelle5[ActionType],,0),_xlfn.XLOOKUP(Tabelle5[[#This Row],[NegotiationID]]&amp;"FinalReject",Tabelle5[NegotiationID]&amp;Tabelle5[ActionType],Tabelle5[ActionType],,0))</f>
        <v>FinalAccept</v>
      </c>
      <c r="N575">
        <v>84</v>
      </c>
      <c r="O575">
        <v>2301</v>
      </c>
      <c r="P575">
        <v>13</v>
      </c>
      <c r="Q575" s="3" t="s">
        <v>6443</v>
      </c>
    </row>
    <row r="576" ht="72.5" hidden="1">
      <c r="A576" t="e">
        <f t="shared" ca="1" si="513"/>
        <v>#VALUE!</v>
      </c>
      <c r="B576" t="e">
        <f t="array" ref="B576" ca="1">_xlfn.XLOOKUP(Tabelle5[[#This Row],[ExperimentID]]&amp;Tabelle5[[#This Row],[NegotiationID]]&amp;Tabelle5[[#This Row],[MessageID]],ALL_IN_ONE[ExperimentID]&amp;ALL_IN_ONE[NegotiationID]&amp;ALL_IN_ONE[MessageID],ALL_IN_ONE[Gesamt_ID],,0)</f>
        <v>#VALUE!</v>
      </c>
      <c r="C576">
        <v>1828</v>
      </c>
      <c r="D576" t="s">
        <v>1521</v>
      </c>
      <c r="E576">
        <v>34139</v>
      </c>
      <c r="F576">
        <v>1817</v>
      </c>
      <c r="G576">
        <v>1813</v>
      </c>
      <c r="H576" t="s">
        <v>24</v>
      </c>
      <c r="I576" t="str">
        <f t="array" ref="I576">IFERROR(_xlfn.XLOOKUP(Tabelle5[[#This Row],[NegotiationID]]&amp;"FinalAccept",Tabelle5[NegotiationID]&amp;Tabelle5[ActionType],Tabelle5[ActionType],,0),_xlfn.XLOOKUP(Tabelle5[[#This Row],[NegotiationID]]&amp;"FinalReject",Tabelle5[NegotiationID]&amp;Tabelle5[ActionType],Tabelle5[ActionType],,0))</f>
        <v>FinalAccept</v>
      </c>
      <c r="N576">
        <v>76</v>
      </c>
      <c r="O576">
        <v>2301</v>
      </c>
      <c r="P576">
        <v>13</v>
      </c>
      <c r="Q576" s="3" t="s">
        <v>6444</v>
      </c>
    </row>
    <row r="577" ht="72.5" hidden="1">
      <c r="A577" t="e">
        <f t="shared" ca="1" si="513"/>
        <v>#VALUE!</v>
      </c>
      <c r="B577" t="e">
        <f t="array" ref="B577" ca="1">_xlfn.XLOOKUP(Tabelle5[[#This Row],[ExperimentID]]&amp;Tabelle5[[#This Row],[NegotiationID]]&amp;Tabelle5[[#This Row],[MessageID]],ALL_IN_ONE[ExperimentID]&amp;ALL_IN_ONE[NegotiationID]&amp;ALL_IN_ONE[MessageID],ALL_IN_ONE[Gesamt_ID],,0)</f>
        <v>#VALUE!</v>
      </c>
      <c r="C577">
        <v>1828</v>
      </c>
      <c r="D577" t="s">
        <v>1521</v>
      </c>
      <c r="E577">
        <v>34220</v>
      </c>
      <c r="F577">
        <v>1813</v>
      </c>
      <c r="G577">
        <v>1817</v>
      </c>
      <c r="H577" t="s">
        <v>22</v>
      </c>
      <c r="I577" t="str">
        <f t="array" ref="I577">IFERROR(_xlfn.XLOOKUP(Tabelle5[[#This Row],[NegotiationID]]&amp;"FinalAccept",Tabelle5[NegotiationID]&amp;Tabelle5[ActionType],Tabelle5[ActionType],,0),_xlfn.XLOOKUP(Tabelle5[[#This Row],[NegotiationID]]&amp;"FinalReject",Tabelle5[NegotiationID]&amp;Tabelle5[ActionType],Tabelle5[ActionType],,0))</f>
        <v>FinalAccept</v>
      </c>
      <c r="N577">
        <v>82</v>
      </c>
      <c r="O577">
        <v>2301</v>
      </c>
      <c r="P577">
        <v>13</v>
      </c>
      <c r="Q577" s="3" t="s">
        <v>6445</v>
      </c>
    </row>
    <row r="578" ht="101.5" hidden="1">
      <c r="A578" t="e">
        <f t="shared" ref="A578:A641" ca="1" si="514">MID(CELL("Dateiname",$A$1),FIND("]",CELL("Dateiname",$A$1))+1,31)</f>
        <v>#VALUE!</v>
      </c>
      <c r="B578" t="e">
        <f t="array" ref="B578" ca="1">_xlfn.XLOOKUP(Tabelle5[[#This Row],[ExperimentID]]&amp;Tabelle5[[#This Row],[NegotiationID]]&amp;Tabelle5[[#This Row],[MessageID]],ALL_IN_ONE[ExperimentID]&amp;ALL_IN_ONE[NegotiationID]&amp;ALL_IN_ONE[MessageID],ALL_IN_ONE[Gesamt_ID],,0)</f>
        <v>#VALUE!</v>
      </c>
      <c r="C578">
        <v>1828</v>
      </c>
      <c r="D578" t="s">
        <v>1521</v>
      </c>
      <c r="E578">
        <v>34450</v>
      </c>
      <c r="F578">
        <v>1817</v>
      </c>
      <c r="G578">
        <v>1813</v>
      </c>
      <c r="H578" t="s">
        <v>24</v>
      </c>
      <c r="I578" t="str">
        <f t="array" ref="I578">IFERROR(_xlfn.XLOOKUP(Tabelle5[[#This Row],[NegotiationID]]&amp;"FinalAccept",Tabelle5[NegotiationID]&amp;Tabelle5[ActionType],Tabelle5[ActionType],,0),_xlfn.XLOOKUP(Tabelle5[[#This Row],[NegotiationID]]&amp;"FinalReject",Tabelle5[NegotiationID]&amp;Tabelle5[ActionType],Tabelle5[ActionType],,0))</f>
        <v>FinalAccept</v>
      </c>
      <c r="N578">
        <v>78</v>
      </c>
      <c r="O578">
        <v>2301</v>
      </c>
      <c r="P578">
        <v>13</v>
      </c>
      <c r="Q578" s="3" t="s">
        <v>6446</v>
      </c>
    </row>
    <row r="579" ht="15" customHeight="1">
      <c r="A579" t="e">
        <f t="shared" ca="1" si="514"/>
        <v>#VALUE!</v>
      </c>
      <c r="B579" t="e">
        <f t="array" ref="B579" ca="1">_xlfn.XLOOKUP(Tabelle5[[#This Row],[ExperimentID]]&amp;Tabelle5[[#This Row],[NegotiationID]]&amp;Tabelle5[[#This Row],[MessageID]],ALL_IN_ONE[ExperimentID]&amp;ALL_IN_ONE[NegotiationID]&amp;ALL_IN_ONE[MessageID],ALL_IN_ONE[Gesamt_ID],,0)</f>
        <v>#VALUE!</v>
      </c>
      <c r="C579">
        <v>1828</v>
      </c>
      <c r="D579" t="s">
        <v>1521</v>
      </c>
      <c r="E579">
        <v>34492</v>
      </c>
      <c r="F579">
        <v>1813</v>
      </c>
      <c r="G579">
        <v>1817</v>
      </c>
      <c r="H579" t="s">
        <v>31</v>
      </c>
      <c r="I579" t="str">
        <f t="array" ref="I579">IFERROR(_xlfn.XLOOKUP(Tabelle5[[#This Row],[NegotiationID]]&amp;"FinalAccept",Tabelle5[NegotiationID]&amp;Tabelle5[ActionType],Tabelle5[ActionType],,0),_xlfn.XLOOKUP(Tabelle5[[#This Row],[NegotiationID]]&amp;"FinalReject",Tabelle5[NegotiationID]&amp;Tabelle5[ActionType],Tabelle5[ActionType],,0))</f>
        <v>FinalAccept</v>
      </c>
      <c r="J579">
        <v>0.62</v>
      </c>
      <c r="K579">
        <v>0.4884</v>
      </c>
      <c r="L579">
        <v>1.1084000000000001</v>
      </c>
      <c r="M579">
        <v>0.13159999999999999</v>
      </c>
      <c r="N579">
        <v>203</v>
      </c>
      <c r="O579">
        <v>2301</v>
      </c>
      <c r="P579">
        <v>13</v>
      </c>
      <c r="Q579" s="3" t="s">
        <v>1932</v>
      </c>
    </row>
    <row r="580" ht="15" customHeight="1">
      <c r="A580" t="e">
        <f t="shared" ca="1" si="514"/>
        <v>#VALUE!</v>
      </c>
      <c r="B580" t="e">
        <f t="array" ref="B580" ca="1">_xlfn.XLOOKUP(Tabelle5[[#This Row],[ExperimentID]]&amp;Tabelle5[[#This Row],[NegotiationID]]&amp;Tabelle5[[#This Row],[MessageID]],ALL_IN_ONE[ExperimentID]&amp;ALL_IN_ONE[NegotiationID]&amp;ALL_IN_ONE[MessageID],ALL_IN_ONE[Gesamt_ID],,0)</f>
        <v>#VALUE!</v>
      </c>
      <c r="C580">
        <v>1828</v>
      </c>
      <c r="D580" t="s">
        <v>1521</v>
      </c>
      <c r="E580">
        <v>34541</v>
      </c>
      <c r="F580">
        <v>1817</v>
      </c>
      <c r="G580">
        <v>1813</v>
      </c>
      <c r="H580" t="s">
        <v>20</v>
      </c>
      <c r="I580" t="str">
        <f t="array" ref="I580">IFERROR(_xlfn.XLOOKUP(Tabelle5[[#This Row],[NegotiationID]]&amp;"FinalAccept",Tabelle5[NegotiationID]&amp;Tabelle5[ActionType],Tabelle5[ActionType],,0),_xlfn.XLOOKUP(Tabelle5[[#This Row],[NegotiationID]]&amp;"FinalReject",Tabelle5[NegotiationID]&amp;Tabelle5[ActionType],Tabelle5[ActionType],,0))</f>
        <v>FinalAccept</v>
      </c>
      <c r="J580">
        <v>0.4884</v>
      </c>
      <c r="K580">
        <v>0.62</v>
      </c>
      <c r="L580">
        <v>1.1084000000000001</v>
      </c>
      <c r="M580">
        <v>0.13159999999999999</v>
      </c>
      <c r="N580">
        <v>33</v>
      </c>
      <c r="O580">
        <v>2301</v>
      </c>
      <c r="P580">
        <v>13</v>
      </c>
      <c r="Q580" s="3" t="s">
        <v>1933</v>
      </c>
    </row>
    <row r="581" ht="14.5" hidden="1">
      <c r="A581" t="e">
        <f t="shared" ca="1" si="514"/>
        <v>#VALUE!</v>
      </c>
      <c r="B581" t="e">
        <f t="array" ref="B581" ca="1">_xlfn.XLOOKUP(Tabelle5[[#This Row],[ExperimentID]]&amp;Tabelle5[[#This Row],[NegotiationID]]&amp;Tabelle5[[#This Row],[MessageID]],ALL_IN_ONE[ExperimentID]&amp;ALL_IN_ONE[NegotiationID]&amp;ALL_IN_ONE[MessageID],ALL_IN_ONE[Gesamt_ID],,0)</f>
        <v>#VALUE!</v>
      </c>
      <c r="C581">
        <v>1858</v>
      </c>
      <c r="D581" t="s">
        <v>1521</v>
      </c>
      <c r="E581">
        <v>1859</v>
      </c>
      <c r="H581" t="s">
        <v>6019</v>
      </c>
      <c r="I581" t="str">
        <f t="array" ref="I581">IFERROR(_xlfn.XLOOKUP(Tabelle5[[#This Row],[NegotiationID]]&amp;"FinalAccept",Tabelle5[NegotiationID]&amp;Tabelle5[ActionType],Tabelle5[ActionType],,0),_xlfn.XLOOKUP(Tabelle5[[#This Row],[NegotiationID]]&amp;"FinalReject",Tabelle5[NegotiationID]&amp;Tabelle5[ActionType],Tabelle5[ActionType],,0))</f>
        <v>FinalAccept</v>
      </c>
      <c r="M581">
        <v>21</v>
      </c>
      <c r="O581">
        <v>1904</v>
      </c>
      <c r="P581">
        <v>12</v>
      </c>
      <c r="Q581" t="s">
        <v>6337</v>
      </c>
    </row>
    <row r="582" ht="15" customHeight="1">
      <c r="A582" t="e">
        <f t="shared" ca="1" si="514"/>
        <v>#VALUE!</v>
      </c>
      <c r="B582" t="e">
        <f t="array" ref="B582" ca="1">_xlfn.XLOOKUP(Tabelle5[[#This Row],[ExperimentID]]&amp;Tabelle5[[#This Row],[NegotiationID]]&amp;Tabelle5[[#This Row],[MessageID]],ALL_IN_ONE[ExperimentID]&amp;ALL_IN_ONE[NegotiationID]&amp;ALL_IN_ONE[MessageID],ALL_IN_ONE[Gesamt_ID],,0)</f>
        <v>#VALUE!</v>
      </c>
      <c r="C582">
        <v>1858</v>
      </c>
      <c r="D582" t="s">
        <v>1521</v>
      </c>
      <c r="E582">
        <v>30981</v>
      </c>
      <c r="F582">
        <v>1843</v>
      </c>
      <c r="G582">
        <v>1847</v>
      </c>
      <c r="H582" t="s">
        <v>158</v>
      </c>
      <c r="I582" t="str">
        <f t="array" ref="I582">IFERROR(_xlfn.XLOOKUP(Tabelle5[[#This Row],[NegotiationID]]&amp;"FinalAccept",Tabelle5[NegotiationID]&amp;Tabelle5[ActionType],Tabelle5[ActionType],,0),_xlfn.XLOOKUP(Tabelle5[[#This Row],[NegotiationID]]&amp;"FinalReject",Tabelle5[NegotiationID]&amp;Tabelle5[ActionType],Tabelle5[ActionType],,0))</f>
        <v>FinalAccept</v>
      </c>
      <c r="J582">
        <v>1</v>
      </c>
      <c r="K582">
        <v>0.1084</v>
      </c>
      <c r="L582">
        <v>1.1084000000000001</v>
      </c>
      <c r="M582">
        <v>0.89159999999999995</v>
      </c>
      <c r="N582">
        <v>96</v>
      </c>
      <c r="O582">
        <v>1904</v>
      </c>
      <c r="P582">
        <v>12</v>
      </c>
      <c r="Q582" s="3" t="s">
        <v>1934</v>
      </c>
    </row>
    <row r="583" ht="15" customHeight="1">
      <c r="A583" t="e">
        <f t="shared" ca="1" si="514"/>
        <v>#VALUE!</v>
      </c>
      <c r="B583" t="e">
        <f t="array" ref="B583" ca="1">_xlfn.XLOOKUP(Tabelle5[[#This Row],[ExperimentID]]&amp;Tabelle5[[#This Row],[NegotiationID]]&amp;Tabelle5[[#This Row],[MessageID]],ALL_IN_ONE[ExperimentID]&amp;ALL_IN_ONE[NegotiationID]&amp;ALL_IN_ONE[MessageID],ALL_IN_ONE[Gesamt_ID],,0)</f>
        <v>#VALUE!</v>
      </c>
      <c r="C583">
        <v>1858</v>
      </c>
      <c r="D583" t="s">
        <v>1521</v>
      </c>
      <c r="E583">
        <v>33021</v>
      </c>
      <c r="F583">
        <v>1847</v>
      </c>
      <c r="G583">
        <v>1843</v>
      </c>
      <c r="H583" t="s">
        <v>31</v>
      </c>
      <c r="I583" t="str">
        <f t="array" ref="I583">IFERROR(_xlfn.XLOOKUP(Tabelle5[[#This Row],[NegotiationID]]&amp;"FinalAccept",Tabelle5[NegotiationID]&amp;Tabelle5[ActionType],Tabelle5[ActionType],,0),_xlfn.XLOOKUP(Tabelle5[[#This Row],[NegotiationID]]&amp;"FinalReject",Tabelle5[NegotiationID]&amp;Tabelle5[ActionType],Tabelle5[ActionType],,0))</f>
        <v>FinalAccept</v>
      </c>
      <c r="J583">
        <v>0.68620000000000003</v>
      </c>
      <c r="K583">
        <v>0.18440000000000001</v>
      </c>
      <c r="L583">
        <v>0.87060000000000004</v>
      </c>
      <c r="M583">
        <v>0.50180000000000002</v>
      </c>
      <c r="N583">
        <v>248</v>
      </c>
      <c r="O583">
        <v>1904</v>
      </c>
      <c r="P583">
        <v>12</v>
      </c>
      <c r="Q583" s="3" t="s">
        <v>1935</v>
      </c>
    </row>
    <row r="584" ht="174" hidden="1">
      <c r="A584" t="e">
        <f t="shared" ca="1" si="514"/>
        <v>#VALUE!</v>
      </c>
      <c r="B584" t="e">
        <f t="array" ref="B584" ca="1">_xlfn.XLOOKUP(Tabelle5[[#This Row],[ExperimentID]]&amp;Tabelle5[[#This Row],[NegotiationID]]&amp;Tabelle5[[#This Row],[MessageID]],ALL_IN_ONE[ExperimentID]&amp;ALL_IN_ONE[NegotiationID]&amp;ALL_IN_ONE[MessageID],ALL_IN_ONE[Gesamt_ID],,0)</f>
        <v>#VALUE!</v>
      </c>
      <c r="C584">
        <v>1858</v>
      </c>
      <c r="D584" t="s">
        <v>1521</v>
      </c>
      <c r="E584">
        <v>33930</v>
      </c>
      <c r="F584">
        <v>1843</v>
      </c>
      <c r="G584">
        <v>1847</v>
      </c>
      <c r="H584" t="s">
        <v>22</v>
      </c>
      <c r="I584" t="str">
        <f t="array" ref="I584">IFERROR(_xlfn.XLOOKUP(Tabelle5[[#This Row],[NegotiationID]]&amp;"FinalAccept",Tabelle5[NegotiationID]&amp;Tabelle5[ActionType],Tabelle5[ActionType],,0),_xlfn.XLOOKUP(Tabelle5[[#This Row],[NegotiationID]]&amp;"FinalReject",Tabelle5[NegotiationID]&amp;Tabelle5[ActionType],Tabelle5[ActionType],,0))</f>
        <v>FinalAccept</v>
      </c>
      <c r="N584">
        <v>245</v>
      </c>
      <c r="O584">
        <v>1904</v>
      </c>
      <c r="P584">
        <v>12</v>
      </c>
      <c r="Q584" s="3" t="s">
        <v>6447</v>
      </c>
    </row>
    <row r="585" ht="145" hidden="1">
      <c r="A585" t="e">
        <f t="shared" ca="1" si="514"/>
        <v>#VALUE!</v>
      </c>
      <c r="B585" t="e">
        <f t="array" ref="B585" ca="1">_xlfn.XLOOKUP(Tabelle5[[#This Row],[ExperimentID]]&amp;Tabelle5[[#This Row],[NegotiationID]]&amp;Tabelle5[[#This Row],[MessageID]],ALL_IN_ONE[ExperimentID]&amp;ALL_IN_ONE[NegotiationID]&amp;ALL_IN_ONE[MessageID],ALL_IN_ONE[Gesamt_ID],,0)</f>
        <v>#VALUE!</v>
      </c>
      <c r="C585">
        <v>1858</v>
      </c>
      <c r="D585" t="s">
        <v>1521</v>
      </c>
      <c r="E585">
        <v>33982</v>
      </c>
      <c r="F585">
        <v>1847</v>
      </c>
      <c r="G585">
        <v>1843</v>
      </c>
      <c r="H585" t="s">
        <v>24</v>
      </c>
      <c r="I585" t="str">
        <f t="array" ref="I585">IFERROR(_xlfn.XLOOKUP(Tabelle5[[#This Row],[NegotiationID]]&amp;"FinalAccept",Tabelle5[NegotiationID]&amp;Tabelle5[ActionType],Tabelle5[ActionType],,0),_xlfn.XLOOKUP(Tabelle5[[#This Row],[NegotiationID]]&amp;"FinalReject",Tabelle5[NegotiationID]&amp;Tabelle5[ActionType],Tabelle5[ActionType],,0))</f>
        <v>FinalAccept</v>
      </c>
      <c r="N585">
        <v>168</v>
      </c>
      <c r="O585">
        <v>1904</v>
      </c>
      <c r="P585">
        <v>12</v>
      </c>
      <c r="Q585" s="3" t="s">
        <v>6448</v>
      </c>
    </row>
    <row r="586" ht="159.5" hidden="1">
      <c r="A586" t="e">
        <f t="shared" ca="1" si="514"/>
        <v>#VALUE!</v>
      </c>
      <c r="B586" t="e">
        <f t="array" ref="B586" ca="1">_xlfn.XLOOKUP(Tabelle5[[#This Row],[ExperimentID]]&amp;Tabelle5[[#This Row],[NegotiationID]]&amp;Tabelle5[[#This Row],[MessageID]],ALL_IN_ONE[ExperimentID]&amp;ALL_IN_ONE[NegotiationID]&amp;ALL_IN_ONE[MessageID],ALL_IN_ONE[Gesamt_ID],,0)</f>
        <v>#VALUE!</v>
      </c>
      <c r="C586">
        <v>1858</v>
      </c>
      <c r="D586" t="s">
        <v>1521</v>
      </c>
      <c r="E586">
        <v>34100</v>
      </c>
      <c r="F586">
        <v>1843</v>
      </c>
      <c r="G586">
        <v>1847</v>
      </c>
      <c r="H586" t="s">
        <v>22</v>
      </c>
      <c r="I586" t="str">
        <f t="array" ref="I586">IFERROR(_xlfn.XLOOKUP(Tabelle5[[#This Row],[NegotiationID]]&amp;"FinalAccept",Tabelle5[NegotiationID]&amp;Tabelle5[ActionType],Tabelle5[ActionType],,0),_xlfn.XLOOKUP(Tabelle5[[#This Row],[NegotiationID]]&amp;"FinalReject",Tabelle5[NegotiationID]&amp;Tabelle5[ActionType],Tabelle5[ActionType],,0))</f>
        <v>FinalAccept</v>
      </c>
      <c r="N586">
        <v>236</v>
      </c>
      <c r="O586">
        <v>1904</v>
      </c>
      <c r="P586">
        <v>12</v>
      </c>
      <c r="Q586" s="3" t="s">
        <v>6449</v>
      </c>
    </row>
    <row r="587" ht="101.5" hidden="1">
      <c r="A587" t="e">
        <f t="shared" ca="1" si="514"/>
        <v>#VALUE!</v>
      </c>
      <c r="B587" t="e">
        <f t="array" ref="B587" ca="1">_xlfn.XLOOKUP(Tabelle5[[#This Row],[ExperimentID]]&amp;Tabelle5[[#This Row],[NegotiationID]]&amp;Tabelle5[[#This Row],[MessageID]],ALL_IN_ONE[ExperimentID]&amp;ALL_IN_ONE[NegotiationID]&amp;ALL_IN_ONE[MessageID],ALL_IN_ONE[Gesamt_ID],,0)</f>
        <v>#VALUE!</v>
      </c>
      <c r="C587">
        <v>1858</v>
      </c>
      <c r="D587" t="s">
        <v>1521</v>
      </c>
      <c r="E587">
        <v>34145</v>
      </c>
      <c r="F587">
        <v>1847</v>
      </c>
      <c r="G587">
        <v>1843</v>
      </c>
      <c r="H587" t="s">
        <v>24</v>
      </c>
      <c r="I587" t="str">
        <f t="array" ref="I587">IFERROR(_xlfn.XLOOKUP(Tabelle5[[#This Row],[NegotiationID]]&amp;"FinalAccept",Tabelle5[NegotiationID]&amp;Tabelle5[ActionType],Tabelle5[ActionType],,0),_xlfn.XLOOKUP(Tabelle5[[#This Row],[NegotiationID]]&amp;"FinalReject",Tabelle5[NegotiationID]&amp;Tabelle5[ActionType],Tabelle5[ActionType],,0))</f>
        <v>FinalAccept</v>
      </c>
      <c r="N587">
        <v>132</v>
      </c>
      <c r="O587">
        <v>1904</v>
      </c>
      <c r="P587">
        <v>12</v>
      </c>
      <c r="Q587" s="3" t="s">
        <v>6450</v>
      </c>
    </row>
    <row r="588" ht="15" customHeight="1">
      <c r="A588" t="e">
        <f t="shared" ca="1" si="514"/>
        <v>#VALUE!</v>
      </c>
      <c r="B588" t="e">
        <f t="array" ref="B588" ca="1">_xlfn.XLOOKUP(Tabelle5[[#This Row],[ExperimentID]]&amp;Tabelle5[[#This Row],[NegotiationID]]&amp;Tabelle5[[#This Row],[MessageID]],ALL_IN_ONE[ExperimentID]&amp;ALL_IN_ONE[NegotiationID]&amp;ALL_IN_ONE[MessageID],ALL_IN_ONE[Gesamt_ID],,0)</f>
        <v>#VALUE!</v>
      </c>
      <c r="C588">
        <v>1858</v>
      </c>
      <c r="D588" t="s">
        <v>1521</v>
      </c>
      <c r="E588">
        <v>34425</v>
      </c>
      <c r="F588">
        <v>1843</v>
      </c>
      <c r="G588">
        <v>1847</v>
      </c>
      <c r="H588" t="s">
        <v>31</v>
      </c>
      <c r="I588" t="str">
        <f t="array" ref="I588">IFERROR(_xlfn.XLOOKUP(Tabelle5[[#This Row],[NegotiationID]]&amp;"FinalAccept",Tabelle5[NegotiationID]&amp;Tabelle5[ActionType],Tabelle5[ActionType],,0),_xlfn.XLOOKUP(Tabelle5[[#This Row],[NegotiationID]]&amp;"FinalReject",Tabelle5[NegotiationID]&amp;Tabelle5[ActionType],Tabelle5[ActionType],,0))</f>
        <v>FinalAccept</v>
      </c>
      <c r="J588">
        <v>0.70679999999999998</v>
      </c>
      <c r="K588">
        <v>0.38040000000000002</v>
      </c>
      <c r="L588">
        <v>1.0871999999999999</v>
      </c>
      <c r="M588">
        <v>0.32640000000000002</v>
      </c>
      <c r="N588">
        <v>100</v>
      </c>
      <c r="O588">
        <v>1904</v>
      </c>
      <c r="P588">
        <v>12</v>
      </c>
      <c r="Q588" s="3" t="s">
        <v>1936</v>
      </c>
    </row>
    <row r="589" ht="15" customHeight="1">
      <c r="A589" t="e">
        <f t="shared" ca="1" si="514"/>
        <v>#VALUE!</v>
      </c>
      <c r="B589" t="e">
        <f t="array" ref="B589" ca="1">_xlfn.XLOOKUP(Tabelle5[[#This Row],[ExperimentID]]&amp;Tabelle5[[#This Row],[NegotiationID]]&amp;Tabelle5[[#This Row],[MessageID]],ALL_IN_ONE[ExperimentID]&amp;ALL_IN_ONE[NegotiationID]&amp;ALL_IN_ONE[MessageID],ALL_IN_ONE[Gesamt_ID],,0)</f>
        <v>#VALUE!</v>
      </c>
      <c r="C589">
        <v>1858</v>
      </c>
      <c r="D589" t="s">
        <v>1521</v>
      </c>
      <c r="E589">
        <v>34448</v>
      </c>
      <c r="F589">
        <v>1847</v>
      </c>
      <c r="G589">
        <v>1843</v>
      </c>
      <c r="H589" t="s">
        <v>31</v>
      </c>
      <c r="I589" t="str">
        <f t="array" ref="I589">IFERROR(_xlfn.XLOOKUP(Tabelle5[[#This Row],[NegotiationID]]&amp;"FinalAccept",Tabelle5[NegotiationID]&amp;Tabelle5[ActionType],Tabelle5[ActionType],,0),_xlfn.XLOOKUP(Tabelle5[[#This Row],[NegotiationID]]&amp;"FinalReject",Tabelle5[NegotiationID]&amp;Tabelle5[ActionType],Tabelle5[ActionType],,0))</f>
        <v>FinalAccept</v>
      </c>
      <c r="J589">
        <v>0.43640000000000001</v>
      </c>
      <c r="K589">
        <v>0.63639999999999997</v>
      </c>
      <c r="L589">
        <v>1.0728</v>
      </c>
      <c r="M589">
        <v>0.20000000000000001</v>
      </c>
      <c r="N589">
        <v>157</v>
      </c>
      <c r="O589">
        <v>1904</v>
      </c>
      <c r="P589">
        <v>12</v>
      </c>
      <c r="Q589" s="3" t="s">
        <v>1937</v>
      </c>
    </row>
    <row r="590" ht="15" customHeight="1">
      <c r="A590" t="e">
        <f t="shared" ca="1" si="514"/>
        <v>#VALUE!</v>
      </c>
      <c r="B590" t="e">
        <f t="array" ref="B590" ca="1">_xlfn.XLOOKUP(Tabelle5[[#This Row],[ExperimentID]]&amp;Tabelle5[[#This Row],[NegotiationID]]&amp;Tabelle5[[#This Row],[MessageID]],ALL_IN_ONE[ExperimentID]&amp;ALL_IN_ONE[NegotiationID]&amp;ALL_IN_ONE[MessageID],ALL_IN_ONE[Gesamt_ID],,0)</f>
        <v>#VALUE!</v>
      </c>
      <c r="C590">
        <v>1858</v>
      </c>
      <c r="D590" t="s">
        <v>1521</v>
      </c>
      <c r="E590">
        <v>34504</v>
      </c>
      <c r="F590">
        <v>1843</v>
      </c>
      <c r="G590">
        <v>1847</v>
      </c>
      <c r="H590" t="s">
        <v>31</v>
      </c>
      <c r="I590" t="str">
        <f t="array" ref="I590">IFERROR(_xlfn.XLOOKUP(Tabelle5[[#This Row],[NegotiationID]]&amp;"FinalAccept",Tabelle5[NegotiationID]&amp;Tabelle5[ActionType],Tabelle5[ActionType],,0),_xlfn.XLOOKUP(Tabelle5[[#This Row],[NegotiationID]]&amp;"FinalReject",Tabelle5[NegotiationID]&amp;Tabelle5[ActionType],Tabelle5[ActionType],,0))</f>
        <v>FinalAccept</v>
      </c>
      <c r="J590">
        <v>0.70679999999999998</v>
      </c>
      <c r="K590">
        <v>0.38040000000000002</v>
      </c>
      <c r="L590">
        <v>1.0871999999999999</v>
      </c>
      <c r="M590">
        <v>0.32640000000000002</v>
      </c>
      <c r="N590">
        <v>230</v>
      </c>
      <c r="O590">
        <v>1904</v>
      </c>
      <c r="P590">
        <v>12</v>
      </c>
      <c r="Q590" s="3" t="s">
        <v>1938</v>
      </c>
    </row>
    <row r="591" ht="15" customHeight="1">
      <c r="A591" t="e">
        <f t="shared" ca="1" si="514"/>
        <v>#VALUE!</v>
      </c>
      <c r="B591" t="e">
        <f t="array" ref="B591" ca="1">_xlfn.XLOOKUP(Tabelle5[[#This Row],[ExperimentID]]&amp;Tabelle5[[#This Row],[NegotiationID]]&amp;Tabelle5[[#This Row],[MessageID]],ALL_IN_ONE[ExperimentID]&amp;ALL_IN_ONE[NegotiationID]&amp;ALL_IN_ONE[MessageID],ALL_IN_ONE[Gesamt_ID],,0)</f>
        <v>#VALUE!</v>
      </c>
      <c r="C591">
        <v>1858</v>
      </c>
      <c r="D591" t="s">
        <v>1521</v>
      </c>
      <c r="E591">
        <v>34594</v>
      </c>
      <c r="F591">
        <v>1847</v>
      </c>
      <c r="G591">
        <v>1843</v>
      </c>
      <c r="H591" t="s">
        <v>31</v>
      </c>
      <c r="I591" t="str">
        <f t="array" ref="I591">IFERROR(_xlfn.XLOOKUP(Tabelle5[[#This Row],[NegotiationID]]&amp;"FinalAccept",Tabelle5[NegotiationID]&amp;Tabelle5[ActionType],Tabelle5[ActionType],,0),_xlfn.XLOOKUP(Tabelle5[[#This Row],[NegotiationID]]&amp;"FinalReject",Tabelle5[NegotiationID]&amp;Tabelle5[ActionType],Tabelle5[ActionType],,0))</f>
        <v>FinalAccept</v>
      </c>
      <c r="J591">
        <v>0.43640000000000001</v>
      </c>
      <c r="K591">
        <v>0.63639999999999997</v>
      </c>
      <c r="L591">
        <v>1.0728</v>
      </c>
      <c r="M591">
        <v>0.20000000000000001</v>
      </c>
      <c r="N591">
        <v>131</v>
      </c>
      <c r="O591">
        <v>1904</v>
      </c>
      <c r="P591">
        <v>12</v>
      </c>
      <c r="Q591" s="3" t="s">
        <v>1939</v>
      </c>
    </row>
    <row r="592" ht="15" customHeight="1">
      <c r="A592" t="e">
        <f t="shared" ca="1" si="514"/>
        <v>#VALUE!</v>
      </c>
      <c r="B592" t="e">
        <f t="array" ref="B592" ca="1">_xlfn.XLOOKUP(Tabelle5[[#This Row],[ExperimentID]]&amp;Tabelle5[[#This Row],[NegotiationID]]&amp;Tabelle5[[#This Row],[MessageID]],ALL_IN_ONE[ExperimentID]&amp;ALL_IN_ONE[NegotiationID]&amp;ALL_IN_ONE[MessageID],ALL_IN_ONE[Gesamt_ID],,0)</f>
        <v>#VALUE!</v>
      </c>
      <c r="C592">
        <v>1858</v>
      </c>
      <c r="D592" t="s">
        <v>1521</v>
      </c>
      <c r="E592">
        <v>34734</v>
      </c>
      <c r="F592">
        <v>1843</v>
      </c>
      <c r="G592">
        <v>1847</v>
      </c>
      <c r="H592" t="s">
        <v>20</v>
      </c>
      <c r="I592" t="str">
        <f t="array" ref="I592">IFERROR(_xlfn.XLOOKUP(Tabelle5[[#This Row],[NegotiationID]]&amp;"FinalAccept",Tabelle5[NegotiationID]&amp;Tabelle5[ActionType],Tabelle5[ActionType],,0),_xlfn.XLOOKUP(Tabelle5[[#This Row],[NegotiationID]]&amp;"FinalReject",Tabelle5[NegotiationID]&amp;Tabelle5[ActionType],Tabelle5[ActionType],,0))</f>
        <v>FinalAccept</v>
      </c>
      <c r="J592">
        <v>0.63639999999999997</v>
      </c>
      <c r="K592">
        <v>0.43640000000000001</v>
      </c>
      <c r="L592">
        <v>1.0728</v>
      </c>
      <c r="M592">
        <v>0.20000000000000001</v>
      </c>
      <c r="N592">
        <v>140</v>
      </c>
      <c r="O592">
        <v>1904</v>
      </c>
      <c r="P592">
        <v>12</v>
      </c>
      <c r="Q592" s="3" t="s">
        <v>1940</v>
      </c>
    </row>
    <row r="593" ht="14.5" hidden="1">
      <c r="A593" t="e">
        <f t="shared" ca="1" si="514"/>
        <v>#VALUE!</v>
      </c>
      <c r="B593" t="e">
        <f t="array" ref="B593" ca="1">_xlfn.XLOOKUP(Tabelle5[[#This Row],[ExperimentID]]&amp;Tabelle5[[#This Row],[NegotiationID]]&amp;Tabelle5[[#This Row],[MessageID]],ALL_IN_ONE[ExperimentID]&amp;ALL_IN_ONE[NegotiationID]&amp;ALL_IN_ONE[MessageID],ALL_IN_ONE[Gesamt_ID],,0)</f>
        <v>#VALUE!</v>
      </c>
      <c r="C593">
        <v>1888</v>
      </c>
      <c r="D593" t="s">
        <v>1521</v>
      </c>
      <c r="E593">
        <v>1889</v>
      </c>
      <c r="H593" t="s">
        <v>6019</v>
      </c>
      <c r="I593" t="str">
        <f t="array" ref="I593">IFERROR(_xlfn.XLOOKUP(Tabelle5[[#This Row],[NegotiationID]]&amp;"FinalAccept",Tabelle5[NegotiationID]&amp;Tabelle5[ActionType],Tabelle5[ActionType],,0),_xlfn.XLOOKUP(Tabelle5[[#This Row],[NegotiationID]]&amp;"FinalReject",Tabelle5[NegotiationID]&amp;Tabelle5[ActionType],Tabelle5[ActionType],,0))</f>
        <v>FinalReject</v>
      </c>
      <c r="M593">
        <v>21</v>
      </c>
      <c r="O593">
        <v>5578</v>
      </c>
      <c r="P593">
        <v>17</v>
      </c>
      <c r="Q593" t="s">
        <v>6337</v>
      </c>
    </row>
    <row r="594" ht="15" customHeight="1">
      <c r="A594" t="e">
        <f t="shared" ca="1" si="514"/>
        <v>#VALUE!</v>
      </c>
      <c r="B594" t="e">
        <f t="array" ref="B594" ca="1">_xlfn.XLOOKUP(Tabelle5[[#This Row],[ExperimentID]]&amp;Tabelle5[[#This Row],[NegotiationID]]&amp;Tabelle5[[#This Row],[MessageID]],ALL_IN_ONE[ExperimentID]&amp;ALL_IN_ONE[NegotiationID]&amp;ALL_IN_ONE[MessageID],ALL_IN_ONE[Gesamt_ID],,0)</f>
        <v>#VALUE!</v>
      </c>
      <c r="C594">
        <v>1888</v>
      </c>
      <c r="D594" t="s">
        <v>1521</v>
      </c>
      <c r="E594">
        <v>30907</v>
      </c>
      <c r="F594">
        <v>1873</v>
      </c>
      <c r="G594">
        <v>1877</v>
      </c>
      <c r="H594" t="s">
        <v>19</v>
      </c>
      <c r="I594" t="str">
        <f t="array" ref="I594">IFERROR(_xlfn.XLOOKUP(Tabelle5[[#This Row],[NegotiationID]]&amp;"FinalAccept",Tabelle5[NegotiationID]&amp;Tabelle5[ActionType],Tabelle5[ActionType],,0),_xlfn.XLOOKUP(Tabelle5[[#This Row],[NegotiationID]]&amp;"FinalReject",Tabelle5[NegotiationID]&amp;Tabelle5[ActionType],Tabelle5[ActionType],,0))</f>
        <v>FinalReject</v>
      </c>
      <c r="J594">
        <v>1</v>
      </c>
      <c r="K594">
        <v>0.1084</v>
      </c>
      <c r="L594">
        <v>1.1084000000000001</v>
      </c>
      <c r="M594">
        <v>0.89159999999999995</v>
      </c>
      <c r="N594">
        <v>396</v>
      </c>
      <c r="O594">
        <v>5578</v>
      </c>
      <c r="P594">
        <v>17</v>
      </c>
      <c r="Q594" s="3" t="s">
        <v>1941</v>
      </c>
    </row>
    <row r="595" ht="15" customHeight="1">
      <c r="A595" t="e">
        <f t="shared" ca="1" si="514"/>
        <v>#VALUE!</v>
      </c>
      <c r="B595" t="e">
        <f t="array" ref="B595" ca="1">_xlfn.XLOOKUP(Tabelle5[[#This Row],[ExperimentID]]&amp;Tabelle5[[#This Row],[NegotiationID]]&amp;Tabelle5[[#This Row],[MessageID]],ALL_IN_ONE[ExperimentID]&amp;ALL_IN_ONE[NegotiationID]&amp;ALL_IN_ONE[MessageID],ALL_IN_ONE[Gesamt_ID],,0)</f>
        <v>#VALUE!</v>
      </c>
      <c r="C595">
        <v>1888</v>
      </c>
      <c r="D595" t="s">
        <v>1521</v>
      </c>
      <c r="E595">
        <v>31843</v>
      </c>
      <c r="F595">
        <v>1877</v>
      </c>
      <c r="G595">
        <v>1873</v>
      </c>
      <c r="H595" t="s">
        <v>31</v>
      </c>
      <c r="I595" t="str">
        <f t="array" ref="I595">IFERROR(_xlfn.XLOOKUP(Tabelle5[[#This Row],[NegotiationID]]&amp;"FinalAccept",Tabelle5[NegotiationID]&amp;Tabelle5[ActionType],Tabelle5[ActionType],,0),_xlfn.XLOOKUP(Tabelle5[[#This Row],[NegotiationID]]&amp;"FinalReject",Tabelle5[NegotiationID]&amp;Tabelle5[ActionType],Tabelle5[ActionType],,0))</f>
        <v>FinalReject</v>
      </c>
      <c r="J595">
        <v>1</v>
      </c>
      <c r="K595">
        <v>0.12540000000000001</v>
      </c>
      <c r="L595">
        <v>1.1254</v>
      </c>
      <c r="M595">
        <v>0.87460000000000004</v>
      </c>
      <c r="N595">
        <v>427</v>
      </c>
      <c r="O595">
        <v>5578</v>
      </c>
      <c r="P595">
        <v>17</v>
      </c>
      <c r="Q595" s="3" t="s">
        <v>1942</v>
      </c>
    </row>
    <row r="596" ht="15" customHeight="1">
      <c r="A596" t="e">
        <f t="shared" ca="1" si="514"/>
        <v>#VALUE!</v>
      </c>
      <c r="B596" t="e">
        <f t="array" ref="B596" ca="1">_xlfn.XLOOKUP(Tabelle5[[#This Row],[ExperimentID]]&amp;Tabelle5[[#This Row],[NegotiationID]]&amp;Tabelle5[[#This Row],[MessageID]],ALL_IN_ONE[ExperimentID]&amp;ALL_IN_ONE[NegotiationID]&amp;ALL_IN_ONE[MessageID],ALL_IN_ONE[Gesamt_ID],,0)</f>
        <v>#VALUE!</v>
      </c>
      <c r="C596">
        <v>1888</v>
      </c>
      <c r="D596" t="s">
        <v>1521</v>
      </c>
      <c r="E596">
        <v>32130</v>
      </c>
      <c r="F596">
        <v>1873</v>
      </c>
      <c r="G596">
        <v>1877</v>
      </c>
      <c r="H596" t="s">
        <v>31</v>
      </c>
      <c r="I596" t="str">
        <f t="array" ref="I596">IFERROR(_xlfn.XLOOKUP(Tabelle5[[#This Row],[NegotiationID]]&amp;"FinalAccept",Tabelle5[NegotiationID]&amp;Tabelle5[ActionType],Tabelle5[ActionType],,0),_xlfn.XLOOKUP(Tabelle5[[#This Row],[NegotiationID]]&amp;"FinalReject",Tabelle5[NegotiationID]&amp;Tabelle5[ActionType],Tabelle5[ActionType],,0))</f>
        <v>FinalReject</v>
      </c>
      <c r="J596">
        <v>0.96799999999999997</v>
      </c>
      <c r="K596">
        <v>0.12920000000000001</v>
      </c>
      <c r="L596">
        <v>1.0972</v>
      </c>
      <c r="M596">
        <v>0.83879999999999999</v>
      </c>
      <c r="N596">
        <v>391</v>
      </c>
      <c r="O596">
        <v>5578</v>
      </c>
      <c r="P596">
        <v>17</v>
      </c>
      <c r="Q596" s="3" t="s">
        <v>1943</v>
      </c>
    </row>
    <row r="597" ht="15" customHeight="1">
      <c r="A597" t="e">
        <f t="shared" ca="1" si="514"/>
        <v>#VALUE!</v>
      </c>
      <c r="B597" t="e">
        <f t="array" ref="B597" ca="1">_xlfn.XLOOKUP(Tabelle5[[#This Row],[ExperimentID]]&amp;Tabelle5[[#This Row],[NegotiationID]]&amp;Tabelle5[[#This Row],[MessageID]],ALL_IN_ONE[ExperimentID]&amp;ALL_IN_ONE[NegotiationID]&amp;ALL_IN_ONE[MessageID],ALL_IN_ONE[Gesamt_ID],,0)</f>
        <v>#VALUE!</v>
      </c>
      <c r="C597">
        <v>1888</v>
      </c>
      <c r="D597" t="s">
        <v>1521</v>
      </c>
      <c r="E597">
        <v>33268</v>
      </c>
      <c r="F597">
        <v>1877</v>
      </c>
      <c r="G597">
        <v>1873</v>
      </c>
      <c r="H597" t="s">
        <v>31</v>
      </c>
      <c r="I597" t="str">
        <f t="array" ref="I597">IFERROR(_xlfn.XLOOKUP(Tabelle5[[#This Row],[NegotiationID]]&amp;"FinalAccept",Tabelle5[NegotiationID]&amp;Tabelle5[ActionType],Tabelle5[ActionType],,0),_xlfn.XLOOKUP(Tabelle5[[#This Row],[NegotiationID]]&amp;"FinalReject",Tabelle5[NegotiationID]&amp;Tabelle5[ActionType],Tabelle5[ActionType],,0))</f>
        <v>FinalReject</v>
      </c>
      <c r="J597">
        <v>0.92000000000000004</v>
      </c>
      <c r="K597">
        <v>0.2006</v>
      </c>
      <c r="L597">
        <v>1.1206</v>
      </c>
      <c r="M597">
        <v>0.71940000000000004</v>
      </c>
      <c r="N597">
        <v>177</v>
      </c>
      <c r="O597">
        <v>5578</v>
      </c>
      <c r="P597">
        <v>17</v>
      </c>
      <c r="Q597" s="3" t="s">
        <v>1944</v>
      </c>
    </row>
    <row r="598" ht="15" customHeight="1">
      <c r="A598" t="e">
        <f t="shared" ca="1" si="514"/>
        <v>#VALUE!</v>
      </c>
      <c r="B598" t="e">
        <f t="array" ref="B598" ca="1">_xlfn.XLOOKUP(Tabelle5[[#This Row],[ExperimentID]]&amp;Tabelle5[[#This Row],[NegotiationID]]&amp;Tabelle5[[#This Row],[MessageID]],ALL_IN_ONE[ExperimentID]&amp;ALL_IN_ONE[NegotiationID]&amp;ALL_IN_ONE[MessageID],ALL_IN_ONE[Gesamt_ID],,0)</f>
        <v>#VALUE!</v>
      </c>
      <c r="C598">
        <v>1888</v>
      </c>
      <c r="D598" t="s">
        <v>1521</v>
      </c>
      <c r="E598">
        <v>33492</v>
      </c>
      <c r="F598">
        <v>1873</v>
      </c>
      <c r="G598">
        <v>1877</v>
      </c>
      <c r="H598" t="s">
        <v>31</v>
      </c>
      <c r="I598" t="str">
        <f t="array" ref="I598">IFERROR(_xlfn.XLOOKUP(Tabelle5[[#This Row],[NegotiationID]]&amp;"FinalAccept",Tabelle5[NegotiationID]&amp;Tabelle5[ActionType],Tabelle5[ActionType],,0),_xlfn.XLOOKUP(Tabelle5[[#This Row],[NegotiationID]]&amp;"FinalReject",Tabelle5[NegotiationID]&amp;Tabelle5[ActionType],Tabelle5[ActionType],,0))</f>
        <v>FinalReject</v>
      </c>
      <c r="J598">
        <v>0.80020000000000002</v>
      </c>
      <c r="K598">
        <v>0.26400000000000001</v>
      </c>
      <c r="L598">
        <v>1.0642</v>
      </c>
      <c r="M598">
        <v>0.53620000000000001</v>
      </c>
      <c r="N598">
        <v>338</v>
      </c>
      <c r="O598">
        <v>5578</v>
      </c>
      <c r="P598">
        <v>17</v>
      </c>
      <c r="Q598" s="3" t="s">
        <v>1945</v>
      </c>
    </row>
    <row r="599" ht="15" customHeight="1">
      <c r="A599" t="e">
        <f t="shared" ca="1" si="514"/>
        <v>#VALUE!</v>
      </c>
      <c r="B599" t="e">
        <f t="array" ref="B599" ca="1">_xlfn.XLOOKUP(Tabelle5[[#This Row],[ExperimentID]]&amp;Tabelle5[[#This Row],[NegotiationID]]&amp;Tabelle5[[#This Row],[MessageID]],ALL_IN_ONE[ExperimentID]&amp;ALL_IN_ONE[NegotiationID]&amp;ALL_IN_ONE[MessageID],ALL_IN_ONE[Gesamt_ID],,0)</f>
        <v>#VALUE!</v>
      </c>
      <c r="C599">
        <v>1888</v>
      </c>
      <c r="D599" t="s">
        <v>1521</v>
      </c>
      <c r="E599">
        <v>33642</v>
      </c>
      <c r="F599">
        <v>1877</v>
      </c>
      <c r="G599">
        <v>1873</v>
      </c>
      <c r="H599" t="s">
        <v>31</v>
      </c>
      <c r="I599" t="str">
        <f t="array" ref="I599">IFERROR(_xlfn.XLOOKUP(Tabelle5[[#This Row],[NegotiationID]]&amp;"FinalAccept",Tabelle5[NegotiationID]&amp;Tabelle5[ActionType],Tabelle5[ActionType],,0),_xlfn.XLOOKUP(Tabelle5[[#This Row],[NegotiationID]]&amp;"FinalReject",Tabelle5[NegotiationID]&amp;Tabelle5[ActionType],Tabelle5[ActionType],,0))</f>
        <v>FinalReject</v>
      </c>
      <c r="J599">
        <v>0.68999999999999995</v>
      </c>
      <c r="K599">
        <v>0.39900000000000002</v>
      </c>
      <c r="L599">
        <v>1.089</v>
      </c>
      <c r="M599">
        <v>0.29099999999999998</v>
      </c>
      <c r="N599">
        <v>299</v>
      </c>
      <c r="O599">
        <v>5578</v>
      </c>
      <c r="P599">
        <v>17</v>
      </c>
      <c r="Q599" s="3" t="s">
        <v>1946</v>
      </c>
    </row>
    <row r="600" ht="15" customHeight="1">
      <c r="A600" t="e">
        <f t="shared" ca="1" si="514"/>
        <v>#VALUE!</v>
      </c>
      <c r="B600" t="e">
        <f t="array" ref="B600" ca="1">_xlfn.XLOOKUP(Tabelle5[[#This Row],[ExperimentID]]&amp;Tabelle5[[#This Row],[NegotiationID]]&amp;Tabelle5[[#This Row],[MessageID]],ALL_IN_ONE[ExperimentID]&amp;ALL_IN_ONE[NegotiationID]&amp;ALL_IN_ONE[MessageID],ALL_IN_ONE[Gesamt_ID],,0)</f>
        <v>#VALUE!</v>
      </c>
      <c r="C600">
        <v>1888</v>
      </c>
      <c r="D600" t="s">
        <v>1521</v>
      </c>
      <c r="E600">
        <v>33675</v>
      </c>
      <c r="F600">
        <v>1873</v>
      </c>
      <c r="G600">
        <v>1877</v>
      </c>
      <c r="H600" t="s">
        <v>31</v>
      </c>
      <c r="I600" t="str">
        <f t="array" ref="I600">IFERROR(_xlfn.XLOOKUP(Tabelle5[[#This Row],[NegotiationID]]&amp;"FinalAccept",Tabelle5[NegotiationID]&amp;Tabelle5[ActionType],Tabelle5[ActionType],,0),_xlfn.XLOOKUP(Tabelle5[[#This Row],[NegotiationID]]&amp;"FinalReject",Tabelle5[NegotiationID]&amp;Tabelle5[ActionType],Tabelle5[ActionType],,0))</f>
        <v>FinalReject</v>
      </c>
      <c r="J600">
        <v>0.748</v>
      </c>
      <c r="K600">
        <v>0.31440000000000001</v>
      </c>
      <c r="L600">
        <v>1.0624</v>
      </c>
      <c r="M600">
        <v>0.43359999999999999</v>
      </c>
      <c r="N600">
        <v>276</v>
      </c>
      <c r="O600">
        <v>5578</v>
      </c>
      <c r="P600">
        <v>17</v>
      </c>
      <c r="Q600" s="3" t="s">
        <v>1947</v>
      </c>
    </row>
    <row r="601" ht="15" customHeight="1">
      <c r="A601" t="e">
        <f t="shared" ca="1" si="514"/>
        <v>#VALUE!</v>
      </c>
      <c r="B601" t="e">
        <f t="array" ref="B601" ca="1">_xlfn.XLOOKUP(Tabelle5[[#This Row],[ExperimentID]]&amp;Tabelle5[[#This Row],[NegotiationID]]&amp;Tabelle5[[#This Row],[MessageID]],ALL_IN_ONE[ExperimentID]&amp;ALL_IN_ONE[NegotiationID]&amp;ALL_IN_ONE[MessageID],ALL_IN_ONE[Gesamt_ID],,0)</f>
        <v>#VALUE!</v>
      </c>
      <c r="C601">
        <v>1888</v>
      </c>
      <c r="D601" t="s">
        <v>1521</v>
      </c>
      <c r="E601">
        <v>33977</v>
      </c>
      <c r="F601">
        <v>1877</v>
      </c>
      <c r="G601">
        <v>1873</v>
      </c>
      <c r="H601" t="s">
        <v>31</v>
      </c>
      <c r="I601" t="str">
        <f t="array" ref="I601">IFERROR(_xlfn.XLOOKUP(Tabelle5[[#This Row],[NegotiationID]]&amp;"FinalAccept",Tabelle5[NegotiationID]&amp;Tabelle5[ActionType],Tabelle5[ActionType],,0),_xlfn.XLOOKUP(Tabelle5[[#This Row],[NegotiationID]]&amp;"FinalReject",Tabelle5[NegotiationID]&amp;Tabelle5[ActionType],Tabelle5[ActionType],,0))</f>
        <v>FinalReject</v>
      </c>
      <c r="J601">
        <v>0.64359999999999995</v>
      </c>
      <c r="K601">
        <v>0.27639999999999998</v>
      </c>
      <c r="L601">
        <v>0.92000000000000004</v>
      </c>
      <c r="M601">
        <v>0.36720000000000003</v>
      </c>
      <c r="N601">
        <v>114</v>
      </c>
      <c r="O601">
        <v>5578</v>
      </c>
      <c r="P601">
        <v>17</v>
      </c>
      <c r="Q601" s="3" t="s">
        <v>1948</v>
      </c>
    </row>
    <row r="602" ht="15" customHeight="1">
      <c r="A602" t="e">
        <f t="shared" ca="1" si="514"/>
        <v>#VALUE!</v>
      </c>
      <c r="B602" t="e">
        <f t="array" ref="B602" ca="1">_xlfn.XLOOKUP(Tabelle5[[#This Row],[ExperimentID]]&amp;Tabelle5[[#This Row],[NegotiationID]]&amp;Tabelle5[[#This Row],[MessageID]],ALL_IN_ONE[ExperimentID]&amp;ALL_IN_ONE[NegotiationID]&amp;ALL_IN_ONE[MessageID],ALL_IN_ONE[Gesamt_ID],,0)</f>
        <v>#VALUE!</v>
      </c>
      <c r="C602">
        <v>1888</v>
      </c>
      <c r="D602" t="s">
        <v>1521</v>
      </c>
      <c r="E602">
        <v>33984</v>
      </c>
      <c r="F602">
        <v>1873</v>
      </c>
      <c r="G602">
        <v>1877</v>
      </c>
      <c r="H602" t="s">
        <v>31</v>
      </c>
      <c r="I602" t="str">
        <f t="array" ref="I602">IFERROR(_xlfn.XLOOKUP(Tabelle5[[#This Row],[NegotiationID]]&amp;"FinalAccept",Tabelle5[NegotiationID]&amp;Tabelle5[ActionType],Tabelle5[ActionType],,0),_xlfn.XLOOKUP(Tabelle5[[#This Row],[NegotiationID]]&amp;"FinalReject",Tabelle5[NegotiationID]&amp;Tabelle5[ActionType],Tabelle5[ActionType],,0))</f>
        <v>FinalReject</v>
      </c>
      <c r="J602">
        <v>0.70679999999999998</v>
      </c>
      <c r="K602">
        <v>0.38040000000000002</v>
      </c>
      <c r="L602">
        <v>1.0871999999999999</v>
      </c>
      <c r="M602">
        <v>0.32640000000000002</v>
      </c>
      <c r="N602">
        <v>185</v>
      </c>
      <c r="O602">
        <v>5578</v>
      </c>
      <c r="P602">
        <v>17</v>
      </c>
      <c r="Q602" s="3" t="s">
        <v>1949</v>
      </c>
    </row>
    <row r="603" ht="15" customHeight="1">
      <c r="A603" t="e">
        <f t="shared" ca="1" si="514"/>
        <v>#VALUE!</v>
      </c>
      <c r="B603" t="e">
        <f t="array" ref="B603" ca="1">_xlfn.XLOOKUP(Tabelle5[[#This Row],[ExperimentID]]&amp;Tabelle5[[#This Row],[NegotiationID]]&amp;Tabelle5[[#This Row],[MessageID]],ALL_IN_ONE[ExperimentID]&amp;ALL_IN_ONE[NegotiationID]&amp;ALL_IN_ONE[MessageID],ALL_IN_ONE[Gesamt_ID],,0)</f>
        <v>#VALUE!</v>
      </c>
      <c r="C603">
        <v>1888</v>
      </c>
      <c r="D603" t="s">
        <v>1521</v>
      </c>
      <c r="E603">
        <v>34027</v>
      </c>
      <c r="F603">
        <v>1877</v>
      </c>
      <c r="G603">
        <v>1873</v>
      </c>
      <c r="H603" t="s">
        <v>31</v>
      </c>
      <c r="I603" t="str">
        <f t="array" ref="I603">IFERROR(_xlfn.XLOOKUP(Tabelle5[[#This Row],[NegotiationID]]&amp;"FinalAccept",Tabelle5[NegotiationID]&amp;Tabelle5[ActionType],Tabelle5[ActionType],,0),_xlfn.XLOOKUP(Tabelle5[[#This Row],[NegotiationID]]&amp;"FinalReject",Tabelle5[NegotiationID]&amp;Tabelle5[ActionType],Tabelle5[ActionType],,0))</f>
        <v>FinalReject</v>
      </c>
      <c r="J603">
        <v>0.57999999999999996</v>
      </c>
      <c r="K603">
        <v>0.47460000000000002</v>
      </c>
      <c r="L603">
        <v>1.0546</v>
      </c>
      <c r="M603">
        <v>0.10539999999999999</v>
      </c>
      <c r="N603">
        <v>109</v>
      </c>
      <c r="O603">
        <v>5578</v>
      </c>
      <c r="P603">
        <v>17</v>
      </c>
      <c r="Q603" s="3" t="s">
        <v>1950</v>
      </c>
    </row>
    <row r="604" ht="15" customHeight="1">
      <c r="A604" t="e">
        <f t="shared" ca="1" si="514"/>
        <v>#VALUE!</v>
      </c>
      <c r="B604" t="e">
        <f t="array" ref="B604" ca="1">_xlfn.XLOOKUP(Tabelle5[[#This Row],[ExperimentID]]&amp;Tabelle5[[#This Row],[NegotiationID]]&amp;Tabelle5[[#This Row],[MessageID]],ALL_IN_ONE[ExperimentID]&amp;ALL_IN_ONE[NegotiationID]&amp;ALL_IN_ONE[MessageID],ALL_IN_ONE[Gesamt_ID],,0)</f>
        <v>#VALUE!</v>
      </c>
      <c r="C604">
        <v>1888</v>
      </c>
      <c r="D604" t="s">
        <v>1521</v>
      </c>
      <c r="E604">
        <v>34111</v>
      </c>
      <c r="F604">
        <v>1873</v>
      </c>
      <c r="G604">
        <v>1877</v>
      </c>
      <c r="H604" t="s">
        <v>31</v>
      </c>
      <c r="I604" t="str">
        <f t="array" ref="I604">IFERROR(_xlfn.XLOOKUP(Tabelle5[[#This Row],[NegotiationID]]&amp;"FinalAccept",Tabelle5[NegotiationID]&amp;Tabelle5[ActionType],Tabelle5[ActionType],,0),_xlfn.XLOOKUP(Tabelle5[[#This Row],[NegotiationID]]&amp;"FinalReject",Tabelle5[NegotiationID]&amp;Tabelle5[ActionType],Tabelle5[ActionType],,0))</f>
        <v>FinalReject</v>
      </c>
      <c r="J604">
        <v>0.81820000000000004</v>
      </c>
      <c r="K604">
        <v>0.104</v>
      </c>
      <c r="L604">
        <v>0.92220000000000002</v>
      </c>
      <c r="M604">
        <v>0.71419999999999995</v>
      </c>
      <c r="N604">
        <v>804</v>
      </c>
      <c r="O604">
        <v>5578</v>
      </c>
      <c r="P604">
        <v>17</v>
      </c>
      <c r="Q604" s="3" t="s">
        <v>1951</v>
      </c>
    </row>
    <row r="605" ht="15" customHeight="1">
      <c r="A605" t="e">
        <f t="shared" ca="1" si="514"/>
        <v>#VALUE!</v>
      </c>
      <c r="B605" t="e">
        <f t="array" ref="B605" ca="1">_xlfn.XLOOKUP(Tabelle5[[#This Row],[ExperimentID]]&amp;Tabelle5[[#This Row],[NegotiationID]]&amp;Tabelle5[[#This Row],[MessageID]],ALL_IN_ONE[ExperimentID]&amp;ALL_IN_ONE[NegotiationID]&amp;ALL_IN_ONE[MessageID],ALL_IN_ONE[Gesamt_ID],,0)</f>
        <v>#VALUE!</v>
      </c>
      <c r="C605">
        <v>1888</v>
      </c>
      <c r="D605" t="s">
        <v>1521</v>
      </c>
      <c r="E605">
        <v>34144</v>
      </c>
      <c r="F605">
        <v>1877</v>
      </c>
      <c r="G605">
        <v>1873</v>
      </c>
      <c r="H605" t="s">
        <v>31</v>
      </c>
      <c r="I605" t="str">
        <f t="array" ref="I605">IFERROR(_xlfn.XLOOKUP(Tabelle5[[#This Row],[NegotiationID]]&amp;"FinalAccept",Tabelle5[NegotiationID]&amp;Tabelle5[ActionType],Tabelle5[ActionType],,0),_xlfn.XLOOKUP(Tabelle5[[#This Row],[NegotiationID]]&amp;"FinalReject",Tabelle5[NegotiationID]&amp;Tabelle5[ActionType],Tabelle5[ActionType],,0))</f>
        <v>FinalReject</v>
      </c>
      <c r="J605">
        <v>0.54359999999999997</v>
      </c>
      <c r="K605">
        <v>0.25440000000000002</v>
      </c>
      <c r="L605">
        <v>0.79800000000000004</v>
      </c>
      <c r="M605">
        <v>0.28920000000000001</v>
      </c>
      <c r="N605">
        <v>532</v>
      </c>
      <c r="O605">
        <v>5578</v>
      </c>
      <c r="P605">
        <v>17</v>
      </c>
      <c r="Q605" s="3" t="s">
        <v>1952</v>
      </c>
    </row>
    <row r="606" ht="362.5" hidden="1">
      <c r="A606" t="e">
        <f t="shared" ca="1" si="514"/>
        <v>#VALUE!</v>
      </c>
      <c r="B606" t="e">
        <f t="array" ref="B606" ca="1">_xlfn.XLOOKUP(Tabelle5[[#This Row],[ExperimentID]]&amp;Tabelle5[[#This Row],[NegotiationID]]&amp;Tabelle5[[#This Row],[MessageID]],ALL_IN_ONE[ExperimentID]&amp;ALL_IN_ONE[NegotiationID]&amp;ALL_IN_ONE[MessageID],ALL_IN_ONE[Gesamt_ID],,0)</f>
        <v>#VALUE!</v>
      </c>
      <c r="C606">
        <v>1888</v>
      </c>
      <c r="D606" t="s">
        <v>1521</v>
      </c>
      <c r="E606">
        <v>34242</v>
      </c>
      <c r="F606">
        <v>1873</v>
      </c>
      <c r="G606">
        <v>1877</v>
      </c>
      <c r="H606" t="s">
        <v>22</v>
      </c>
      <c r="I606" t="str">
        <f t="array" ref="I606">IFERROR(_xlfn.XLOOKUP(Tabelle5[[#This Row],[NegotiationID]]&amp;"FinalAccept",Tabelle5[NegotiationID]&amp;Tabelle5[ActionType],Tabelle5[ActionType],,0),_xlfn.XLOOKUP(Tabelle5[[#This Row],[NegotiationID]]&amp;"FinalReject",Tabelle5[NegotiationID]&amp;Tabelle5[ActionType],Tabelle5[ActionType],,0))</f>
        <v>FinalReject</v>
      </c>
      <c r="N606">
        <v>397</v>
      </c>
      <c r="O606">
        <v>5578</v>
      </c>
      <c r="P606">
        <v>17</v>
      </c>
      <c r="Q606" s="3" t="s">
        <v>6451</v>
      </c>
    </row>
    <row r="607" ht="409.5" hidden="1">
      <c r="A607" t="e">
        <f t="shared" ca="1" si="514"/>
        <v>#VALUE!</v>
      </c>
      <c r="B607" t="e">
        <f t="array" ref="B607" ca="1">_xlfn.XLOOKUP(Tabelle5[[#This Row],[ExperimentID]]&amp;Tabelle5[[#This Row],[NegotiationID]]&amp;Tabelle5[[#This Row],[MessageID]],ALL_IN_ONE[ExperimentID]&amp;ALL_IN_ONE[NegotiationID]&amp;ALL_IN_ONE[MessageID],ALL_IN_ONE[Gesamt_ID],,0)</f>
        <v>#VALUE!</v>
      </c>
      <c r="C607">
        <v>1888</v>
      </c>
      <c r="D607" t="s">
        <v>1521</v>
      </c>
      <c r="E607">
        <v>34536</v>
      </c>
      <c r="F607">
        <v>1877</v>
      </c>
      <c r="G607">
        <v>1873</v>
      </c>
      <c r="H607" t="s">
        <v>24</v>
      </c>
      <c r="I607" t="str">
        <f t="array" ref="I607">IFERROR(_xlfn.XLOOKUP(Tabelle5[[#This Row],[NegotiationID]]&amp;"FinalAccept",Tabelle5[NegotiationID]&amp;Tabelle5[ActionType],Tabelle5[ActionType],,0),_xlfn.XLOOKUP(Tabelle5[[#This Row],[NegotiationID]]&amp;"FinalReject",Tabelle5[NegotiationID]&amp;Tabelle5[ActionType],Tabelle5[ActionType],,0))</f>
        <v>FinalReject</v>
      </c>
      <c r="N607">
        <v>1028</v>
      </c>
      <c r="O607">
        <v>5578</v>
      </c>
      <c r="P607">
        <v>17</v>
      </c>
      <c r="Q607" s="3" t="s">
        <v>6452</v>
      </c>
    </row>
    <row r="608" ht="15" customHeight="1">
      <c r="A608" t="e">
        <f t="shared" ca="1" si="514"/>
        <v>#VALUE!</v>
      </c>
      <c r="B608" t="e">
        <f t="array" ref="B608" ca="1">_xlfn.XLOOKUP(Tabelle5[[#This Row],[ExperimentID]]&amp;Tabelle5[[#This Row],[NegotiationID]]&amp;Tabelle5[[#This Row],[MessageID]],ALL_IN_ONE[ExperimentID]&amp;ALL_IN_ONE[NegotiationID]&amp;ALL_IN_ONE[MessageID],ALL_IN_ONE[Gesamt_ID],,0)</f>
        <v>#VALUE!</v>
      </c>
      <c r="C608">
        <v>1888</v>
      </c>
      <c r="D608" t="s">
        <v>1521</v>
      </c>
      <c r="E608">
        <v>34671</v>
      </c>
      <c r="F608">
        <v>1873</v>
      </c>
      <c r="G608">
        <v>1877</v>
      </c>
      <c r="H608" t="s">
        <v>31</v>
      </c>
      <c r="I608" t="str">
        <f t="array" ref="I608">IFERROR(_xlfn.XLOOKUP(Tabelle5[[#This Row],[NegotiationID]]&amp;"FinalAccept",Tabelle5[NegotiationID]&amp;Tabelle5[ActionType],Tabelle5[ActionType],,0),_xlfn.XLOOKUP(Tabelle5[[#This Row],[NegotiationID]]&amp;"FinalReject",Tabelle5[NegotiationID]&amp;Tabelle5[ActionType],Tabelle5[ActionType],,0))</f>
        <v>FinalReject</v>
      </c>
      <c r="J608">
        <v>0.63839999999999997</v>
      </c>
      <c r="K608">
        <v>0.31900000000000001</v>
      </c>
      <c r="L608">
        <v>0.95740000000000003</v>
      </c>
      <c r="M608">
        <v>0.31940000000000002</v>
      </c>
      <c r="N608">
        <v>45</v>
      </c>
      <c r="O608">
        <v>5578</v>
      </c>
      <c r="P608">
        <v>17</v>
      </c>
      <c r="Q608" s="3" t="s">
        <v>1953</v>
      </c>
    </row>
    <row r="609" ht="15" customHeight="1">
      <c r="A609" t="e">
        <f t="shared" ca="1" si="514"/>
        <v>#VALUE!</v>
      </c>
      <c r="B609" t="e">
        <f t="array" ref="B609" ca="1">_xlfn.XLOOKUP(Tabelle5[[#This Row],[ExperimentID]]&amp;Tabelle5[[#This Row],[NegotiationID]]&amp;Tabelle5[[#This Row],[MessageID]],ALL_IN_ONE[ExperimentID]&amp;ALL_IN_ONE[NegotiationID]&amp;ALL_IN_ONE[MessageID],ALL_IN_ONE[Gesamt_ID],,0)</f>
        <v>#VALUE!</v>
      </c>
      <c r="C609">
        <v>1888</v>
      </c>
      <c r="D609" t="s">
        <v>1521</v>
      </c>
      <c r="E609">
        <v>34701</v>
      </c>
      <c r="F609">
        <v>1877</v>
      </c>
      <c r="G609">
        <v>1873</v>
      </c>
      <c r="H609" t="s">
        <v>40</v>
      </c>
      <c r="I609" t="str">
        <f t="array" ref="I609">IFERROR(_xlfn.XLOOKUP(Tabelle5[[#This Row],[NegotiationID]]&amp;"FinalAccept",Tabelle5[NegotiationID]&amp;Tabelle5[ActionType],Tabelle5[ActionType],,0),_xlfn.XLOOKUP(Tabelle5[[#This Row],[NegotiationID]]&amp;"FinalReject",Tabelle5[NegotiationID]&amp;Tabelle5[ActionType],Tabelle5[ActionType],,0))</f>
        <v>FinalReject</v>
      </c>
      <c r="J609">
        <v>0.31900000000000001</v>
      </c>
      <c r="K609">
        <v>0.63839999999999997</v>
      </c>
      <c r="L609">
        <v>0.95740000000000003</v>
      </c>
      <c r="M609">
        <v>0.31940000000000002</v>
      </c>
      <c r="N609">
        <v>39</v>
      </c>
      <c r="O609">
        <v>5578</v>
      </c>
      <c r="P609">
        <v>17</v>
      </c>
      <c r="Q609" s="3" t="s">
        <v>1954</v>
      </c>
    </row>
    <row r="610" ht="14.5" hidden="1">
      <c r="A610" t="e">
        <f t="shared" ca="1" si="514"/>
        <v>#VALUE!</v>
      </c>
      <c r="B610" t="e">
        <f t="array" ref="B610" ca="1">_xlfn.XLOOKUP(Tabelle5[[#This Row],[ExperimentID]]&amp;Tabelle5[[#This Row],[NegotiationID]]&amp;Tabelle5[[#This Row],[MessageID]],ALL_IN_ONE[ExperimentID]&amp;ALL_IN_ONE[NegotiationID]&amp;ALL_IN_ONE[MessageID],ALL_IN_ONE[Gesamt_ID],,0)</f>
        <v>#VALUE!</v>
      </c>
      <c r="C610">
        <v>1918</v>
      </c>
      <c r="D610" t="s">
        <v>1521</v>
      </c>
      <c r="E610">
        <v>1919</v>
      </c>
      <c r="H610" t="s">
        <v>6019</v>
      </c>
      <c r="I610" t="str">
        <f t="array" ref="I610">IFERROR(_xlfn.XLOOKUP(Tabelle5[[#This Row],[NegotiationID]]&amp;"FinalAccept",Tabelle5[NegotiationID]&amp;Tabelle5[ActionType],Tabelle5[ActionType],,0),_xlfn.XLOOKUP(Tabelle5[[#This Row],[NegotiationID]]&amp;"FinalReject",Tabelle5[NegotiationID]&amp;Tabelle5[ActionType],Tabelle5[ActionType],,0))</f>
        <v>FinalAccept</v>
      </c>
      <c r="M610">
        <v>21</v>
      </c>
      <c r="O610">
        <v>2644</v>
      </c>
      <c r="P610">
        <v>10</v>
      </c>
      <c r="Q610" t="s">
        <v>6337</v>
      </c>
    </row>
    <row r="611" ht="15" customHeight="1">
      <c r="A611" t="e">
        <f t="shared" ca="1" si="514"/>
        <v>#VALUE!</v>
      </c>
      <c r="B611" t="e">
        <f t="array" ref="B611" ca="1">_xlfn.XLOOKUP(Tabelle5[[#This Row],[ExperimentID]]&amp;Tabelle5[[#This Row],[NegotiationID]]&amp;Tabelle5[[#This Row],[MessageID]],ALL_IN_ONE[ExperimentID]&amp;ALL_IN_ONE[NegotiationID]&amp;ALL_IN_ONE[MessageID],ALL_IN_ONE[Gesamt_ID],,0)</f>
        <v>#VALUE!</v>
      </c>
      <c r="C611">
        <v>1918</v>
      </c>
      <c r="D611" t="s">
        <v>1521</v>
      </c>
      <c r="E611">
        <v>30288</v>
      </c>
      <c r="F611">
        <v>1903</v>
      </c>
      <c r="G611">
        <v>1907</v>
      </c>
      <c r="H611" t="s">
        <v>19</v>
      </c>
      <c r="I611" t="str">
        <f t="array" ref="I611">IFERROR(_xlfn.XLOOKUP(Tabelle5[[#This Row],[NegotiationID]]&amp;"FinalAccept",Tabelle5[NegotiationID]&amp;Tabelle5[ActionType],Tabelle5[ActionType],,0),_xlfn.XLOOKUP(Tabelle5[[#This Row],[NegotiationID]]&amp;"FinalReject",Tabelle5[NegotiationID]&amp;Tabelle5[ActionType],Tabelle5[ActionType],,0))</f>
        <v>FinalAccept</v>
      </c>
      <c r="J611">
        <v>0.81820000000000004</v>
      </c>
      <c r="K611">
        <v>0.104</v>
      </c>
      <c r="L611">
        <v>0.92220000000000002</v>
      </c>
      <c r="M611">
        <v>0.71419999999999995</v>
      </c>
      <c r="N611">
        <v>280</v>
      </c>
      <c r="O611">
        <v>2644</v>
      </c>
      <c r="P611">
        <v>10</v>
      </c>
      <c r="Q611" s="3" t="s">
        <v>1955</v>
      </c>
    </row>
    <row r="612" ht="15" customHeight="1">
      <c r="A612" t="e">
        <f t="shared" ca="1" si="514"/>
        <v>#VALUE!</v>
      </c>
      <c r="B612" t="e">
        <f t="array" ref="B612" ca="1">_xlfn.XLOOKUP(Tabelle5[[#This Row],[ExperimentID]]&amp;Tabelle5[[#This Row],[NegotiationID]]&amp;Tabelle5[[#This Row],[MessageID]],ALL_IN_ONE[ExperimentID]&amp;ALL_IN_ONE[NegotiationID]&amp;ALL_IN_ONE[MessageID],ALL_IN_ONE[Gesamt_ID],,0)</f>
        <v>#VALUE!</v>
      </c>
      <c r="C612">
        <v>1918</v>
      </c>
      <c r="D612" t="s">
        <v>1521</v>
      </c>
      <c r="E612">
        <v>30312</v>
      </c>
      <c r="F612">
        <v>1907</v>
      </c>
      <c r="G612">
        <v>1903</v>
      </c>
      <c r="H612" t="s">
        <v>31</v>
      </c>
      <c r="I612" t="str">
        <f t="array" ref="I612">IFERROR(_xlfn.XLOOKUP(Tabelle5[[#This Row],[NegotiationID]]&amp;"FinalAccept",Tabelle5[NegotiationID]&amp;Tabelle5[ActionType],Tabelle5[ActionType],,0),_xlfn.XLOOKUP(Tabelle5[[#This Row],[NegotiationID]]&amp;"FinalReject",Tabelle5[NegotiationID]&amp;Tabelle5[ActionType],Tabelle5[ActionType],,0))</f>
        <v>FinalAccept</v>
      </c>
      <c r="J612">
        <v>1</v>
      </c>
      <c r="K612">
        <v>0.12540000000000001</v>
      </c>
      <c r="L612">
        <v>1.1254</v>
      </c>
      <c r="M612">
        <v>0.87460000000000004</v>
      </c>
      <c r="N612">
        <v>289</v>
      </c>
      <c r="O612">
        <v>2644</v>
      </c>
      <c r="P612">
        <v>10</v>
      </c>
      <c r="Q612" s="3" t="s">
        <v>1956</v>
      </c>
    </row>
    <row r="613" ht="15" customHeight="1">
      <c r="A613" t="e">
        <f t="shared" ca="1" si="514"/>
        <v>#VALUE!</v>
      </c>
      <c r="B613" t="e">
        <f t="array" ref="B613" ca="1">_xlfn.XLOOKUP(Tabelle5[[#This Row],[ExperimentID]]&amp;Tabelle5[[#This Row],[NegotiationID]]&amp;Tabelle5[[#This Row],[MessageID]],ALL_IN_ONE[ExperimentID]&amp;ALL_IN_ONE[NegotiationID]&amp;ALL_IN_ONE[MessageID],ALL_IN_ONE[Gesamt_ID],,0)</f>
        <v>#VALUE!</v>
      </c>
      <c r="C613">
        <v>1918</v>
      </c>
      <c r="D613" t="s">
        <v>1521</v>
      </c>
      <c r="E613">
        <v>31334</v>
      </c>
      <c r="F613">
        <v>1903</v>
      </c>
      <c r="G613">
        <v>1907</v>
      </c>
      <c r="H613" t="s">
        <v>31</v>
      </c>
      <c r="I613" t="str">
        <f t="array" ref="I613">IFERROR(_xlfn.XLOOKUP(Tabelle5[[#This Row],[NegotiationID]]&amp;"FinalAccept",Tabelle5[NegotiationID]&amp;Tabelle5[ActionType],Tabelle5[ActionType],,0),_xlfn.XLOOKUP(Tabelle5[[#This Row],[NegotiationID]]&amp;"FinalReject",Tabelle5[NegotiationID]&amp;Tabelle5[ActionType],Tabelle5[ActionType],,0))</f>
        <v>FinalAccept</v>
      </c>
      <c r="J613">
        <v>0.71419999999999995</v>
      </c>
      <c r="K613">
        <v>0.1474</v>
      </c>
      <c r="L613">
        <v>0.86160000000000003</v>
      </c>
      <c r="M613">
        <v>0.56679999999999997</v>
      </c>
      <c r="N613">
        <v>329</v>
      </c>
      <c r="O613">
        <v>2644</v>
      </c>
      <c r="P613">
        <v>10</v>
      </c>
      <c r="Q613" s="3" t="s">
        <v>1957</v>
      </c>
    </row>
    <row r="614" ht="15" customHeight="1">
      <c r="A614" t="e">
        <f t="shared" ca="1" si="514"/>
        <v>#VALUE!</v>
      </c>
      <c r="B614" t="e">
        <f t="array" ref="B614" ca="1">_xlfn.XLOOKUP(Tabelle5[[#This Row],[ExperimentID]]&amp;Tabelle5[[#This Row],[NegotiationID]]&amp;Tabelle5[[#This Row],[MessageID]],ALL_IN_ONE[ExperimentID]&amp;ALL_IN_ONE[NegotiationID]&amp;ALL_IN_ONE[MessageID],ALL_IN_ONE[Gesamt_ID],,0)</f>
        <v>#VALUE!</v>
      </c>
      <c r="C614">
        <v>1918</v>
      </c>
      <c r="D614" t="s">
        <v>1521</v>
      </c>
      <c r="E614">
        <v>31379</v>
      </c>
      <c r="F614">
        <v>1907</v>
      </c>
      <c r="G614">
        <v>1903</v>
      </c>
      <c r="H614" t="s">
        <v>31</v>
      </c>
      <c r="I614" t="str">
        <f t="array" ref="I614">IFERROR(_xlfn.XLOOKUP(Tabelle5[[#This Row],[NegotiationID]]&amp;"FinalAccept",Tabelle5[NegotiationID]&amp;Tabelle5[ActionType],Tabelle5[ActionType],,0),_xlfn.XLOOKUP(Tabelle5[[#This Row],[NegotiationID]]&amp;"FinalReject",Tabelle5[NegotiationID]&amp;Tabelle5[ActionType],Tabelle5[ActionType],,0))</f>
        <v>FinalAccept</v>
      </c>
      <c r="J614">
        <v>0.62860000000000005</v>
      </c>
      <c r="K614">
        <v>0.25459999999999999</v>
      </c>
      <c r="L614">
        <v>0.88319999999999999</v>
      </c>
      <c r="M614">
        <v>0.374</v>
      </c>
      <c r="N614">
        <v>282</v>
      </c>
      <c r="O614">
        <v>2644</v>
      </c>
      <c r="P614">
        <v>10</v>
      </c>
      <c r="Q614" s="3" t="s">
        <v>1958</v>
      </c>
    </row>
    <row r="615" ht="15" customHeight="1">
      <c r="A615" t="e">
        <f t="shared" ca="1" si="514"/>
        <v>#VALUE!</v>
      </c>
      <c r="B615" t="e">
        <f t="array" ref="B615" ca="1">_xlfn.XLOOKUP(Tabelle5[[#This Row],[ExperimentID]]&amp;Tabelle5[[#This Row],[NegotiationID]]&amp;Tabelle5[[#This Row],[MessageID]],ALL_IN_ONE[ExperimentID]&amp;ALL_IN_ONE[NegotiationID]&amp;ALL_IN_ONE[MessageID],ALL_IN_ONE[Gesamt_ID],,0)</f>
        <v>#VALUE!</v>
      </c>
      <c r="C615">
        <v>1918</v>
      </c>
      <c r="D615" t="s">
        <v>1521</v>
      </c>
      <c r="E615">
        <v>32603</v>
      </c>
      <c r="F615">
        <v>1903</v>
      </c>
      <c r="G615">
        <v>1907</v>
      </c>
      <c r="H615" t="s">
        <v>31</v>
      </c>
      <c r="I615" t="str">
        <f t="array" ref="I615">IFERROR(_xlfn.XLOOKUP(Tabelle5[[#This Row],[NegotiationID]]&amp;"FinalAccept",Tabelle5[NegotiationID]&amp;Tabelle5[ActionType],Tabelle5[ActionType],,0),_xlfn.XLOOKUP(Tabelle5[[#This Row],[NegotiationID]]&amp;"FinalReject",Tabelle5[NegotiationID]&amp;Tabelle5[ActionType],Tabelle5[ActionType],,0))</f>
        <v>FinalAccept</v>
      </c>
      <c r="J615">
        <v>0.68959999999999999</v>
      </c>
      <c r="K615">
        <v>0.25640000000000002</v>
      </c>
      <c r="L615">
        <v>0.94599999999999995</v>
      </c>
      <c r="M615">
        <v>0.43319999999999997</v>
      </c>
      <c r="N615">
        <v>334</v>
      </c>
      <c r="O615">
        <v>2644</v>
      </c>
      <c r="P615">
        <v>10</v>
      </c>
      <c r="Q615" s="3" t="s">
        <v>1959</v>
      </c>
    </row>
    <row r="616" ht="15" customHeight="1">
      <c r="A616" t="e">
        <f t="shared" ca="1" si="514"/>
        <v>#VALUE!</v>
      </c>
      <c r="B616" t="e">
        <f t="array" ref="B616" ca="1">_xlfn.XLOOKUP(Tabelle5[[#This Row],[ExperimentID]]&amp;Tabelle5[[#This Row],[NegotiationID]]&amp;Tabelle5[[#This Row],[MessageID]],ALL_IN_ONE[ExperimentID]&amp;ALL_IN_ONE[NegotiationID]&amp;ALL_IN_ONE[MessageID],ALL_IN_ONE[Gesamt_ID],,0)</f>
        <v>#VALUE!</v>
      </c>
      <c r="C616">
        <v>1918</v>
      </c>
      <c r="D616" t="s">
        <v>1521</v>
      </c>
      <c r="E616">
        <v>32743</v>
      </c>
      <c r="F616">
        <v>1907</v>
      </c>
      <c r="G616">
        <v>1903</v>
      </c>
      <c r="H616" t="s">
        <v>31</v>
      </c>
      <c r="I616" t="str">
        <f t="array" ref="I616">IFERROR(_xlfn.XLOOKUP(Tabelle5[[#This Row],[NegotiationID]]&amp;"FinalAccept",Tabelle5[NegotiationID]&amp;Tabelle5[ActionType],Tabelle5[ActionType],,0),_xlfn.XLOOKUP(Tabelle5[[#This Row],[NegotiationID]]&amp;"FinalReject",Tabelle5[NegotiationID]&amp;Tabelle5[ActionType],Tabelle5[ActionType],,0))</f>
        <v>FinalAccept</v>
      </c>
      <c r="J616">
        <v>0.58760000000000001</v>
      </c>
      <c r="K616">
        <v>0.3468</v>
      </c>
      <c r="L616">
        <v>0.93440000000000001</v>
      </c>
      <c r="M616">
        <v>0.24079999999999999</v>
      </c>
      <c r="N616">
        <v>390</v>
      </c>
      <c r="O616">
        <v>2644</v>
      </c>
      <c r="P616">
        <v>10</v>
      </c>
      <c r="Q616" s="3" t="s">
        <v>1960</v>
      </c>
    </row>
    <row r="617" ht="15" customHeight="1">
      <c r="A617" t="e">
        <f t="shared" ca="1" si="514"/>
        <v>#VALUE!</v>
      </c>
      <c r="B617" t="e">
        <f t="array" ref="B617" ca="1">_xlfn.XLOOKUP(Tabelle5[[#This Row],[ExperimentID]]&amp;Tabelle5[[#This Row],[NegotiationID]]&amp;Tabelle5[[#This Row],[MessageID]],ALL_IN_ONE[ExperimentID]&amp;ALL_IN_ONE[NegotiationID]&amp;ALL_IN_ONE[MessageID],ALL_IN_ONE[Gesamt_ID],,0)</f>
        <v>#VALUE!</v>
      </c>
      <c r="C617">
        <v>1918</v>
      </c>
      <c r="D617" t="s">
        <v>1521</v>
      </c>
      <c r="E617">
        <v>33023</v>
      </c>
      <c r="F617">
        <v>1903</v>
      </c>
      <c r="G617">
        <v>1907</v>
      </c>
      <c r="H617" t="s">
        <v>31</v>
      </c>
      <c r="I617" t="str">
        <f t="array" ref="I617">IFERROR(_xlfn.XLOOKUP(Tabelle5[[#This Row],[NegotiationID]]&amp;"FinalAccept",Tabelle5[NegotiationID]&amp;Tabelle5[ActionType],Tabelle5[ActionType],,0),_xlfn.XLOOKUP(Tabelle5[[#This Row],[NegotiationID]]&amp;"FinalReject",Tabelle5[NegotiationID]&amp;Tabelle5[ActionType],Tabelle5[ActionType],,0))</f>
        <v>FinalAccept</v>
      </c>
      <c r="J617">
        <v>0.61899999999999999</v>
      </c>
      <c r="K617">
        <v>0.50480000000000003</v>
      </c>
      <c r="L617">
        <v>1.1237999999999999</v>
      </c>
      <c r="M617">
        <v>0.1142</v>
      </c>
      <c r="N617">
        <v>391</v>
      </c>
      <c r="O617">
        <v>2644</v>
      </c>
      <c r="P617">
        <v>10</v>
      </c>
      <c r="Q617" s="3" t="s">
        <v>1961</v>
      </c>
    </row>
    <row r="618" ht="15" customHeight="1">
      <c r="A618" t="e">
        <f t="shared" ca="1" si="514"/>
        <v>#VALUE!</v>
      </c>
      <c r="B618" t="e">
        <f t="array" ref="B618" ca="1">_xlfn.XLOOKUP(Tabelle5[[#This Row],[ExperimentID]]&amp;Tabelle5[[#This Row],[NegotiationID]]&amp;Tabelle5[[#This Row],[MessageID]],ALL_IN_ONE[ExperimentID]&amp;ALL_IN_ONE[NegotiationID]&amp;ALL_IN_ONE[MessageID],ALL_IN_ONE[Gesamt_ID],,0)</f>
        <v>#VALUE!</v>
      </c>
      <c r="C618">
        <v>1918</v>
      </c>
      <c r="D618" t="s">
        <v>1521</v>
      </c>
      <c r="E618">
        <v>33038</v>
      </c>
      <c r="F618">
        <v>1907</v>
      </c>
      <c r="G618">
        <v>1903</v>
      </c>
      <c r="H618" t="s">
        <v>31</v>
      </c>
      <c r="I618" t="str">
        <f t="array" ref="I618">IFERROR(_xlfn.XLOOKUP(Tabelle5[[#This Row],[NegotiationID]]&amp;"FinalAccept",Tabelle5[NegotiationID]&amp;Tabelle5[ActionType],Tabelle5[ActionType],,0),_xlfn.XLOOKUP(Tabelle5[[#This Row],[NegotiationID]]&amp;"FinalReject",Tabelle5[NegotiationID]&amp;Tabelle5[ActionType],Tabelle5[ActionType],,0))</f>
        <v>FinalAccept</v>
      </c>
      <c r="J618">
        <v>0.54000000000000004</v>
      </c>
      <c r="K618">
        <v>0.5806</v>
      </c>
      <c r="L618">
        <v>1.1206</v>
      </c>
      <c r="M618">
        <v>0.040599999999999997</v>
      </c>
      <c r="N618">
        <v>159</v>
      </c>
      <c r="O618">
        <v>2644</v>
      </c>
      <c r="P618">
        <v>10</v>
      </c>
      <c r="Q618" s="3" t="s">
        <v>1962</v>
      </c>
    </row>
    <row r="619" ht="15" customHeight="1">
      <c r="A619" t="e">
        <f t="shared" ca="1" si="514"/>
        <v>#VALUE!</v>
      </c>
      <c r="B619" t="e">
        <f t="array" ref="B619" ca="1">_xlfn.XLOOKUP(Tabelle5[[#This Row],[ExperimentID]]&amp;Tabelle5[[#This Row],[NegotiationID]]&amp;Tabelle5[[#This Row],[MessageID]],ALL_IN_ONE[ExperimentID]&amp;ALL_IN_ONE[NegotiationID]&amp;ALL_IN_ONE[MessageID],ALL_IN_ONE[Gesamt_ID],,0)</f>
        <v>#VALUE!</v>
      </c>
      <c r="C619">
        <v>1918</v>
      </c>
      <c r="D619" t="s">
        <v>1521</v>
      </c>
      <c r="E619">
        <v>33069</v>
      </c>
      <c r="F619">
        <v>1903</v>
      </c>
      <c r="G619">
        <v>1907</v>
      </c>
      <c r="H619" t="s">
        <v>20</v>
      </c>
      <c r="I619" t="str">
        <f t="array" ref="I619">IFERROR(_xlfn.XLOOKUP(Tabelle5[[#This Row],[NegotiationID]]&amp;"FinalAccept",Tabelle5[NegotiationID]&amp;Tabelle5[ActionType],Tabelle5[ActionType],,0),_xlfn.XLOOKUP(Tabelle5[[#This Row],[NegotiationID]]&amp;"FinalReject",Tabelle5[NegotiationID]&amp;Tabelle5[ActionType],Tabelle5[ActionType],,0))</f>
        <v>FinalAccept</v>
      </c>
      <c r="J619">
        <v>0.5806</v>
      </c>
      <c r="K619">
        <v>0.54000000000000004</v>
      </c>
      <c r="L619">
        <v>1.1206</v>
      </c>
      <c r="M619">
        <v>0.040599999999999997</v>
      </c>
      <c r="N619">
        <v>169</v>
      </c>
      <c r="O619">
        <v>2644</v>
      </c>
      <c r="P619">
        <v>10</v>
      </c>
      <c r="Q619" s="3" t="s">
        <v>1963</v>
      </c>
    </row>
    <row r="620" ht="14.5" hidden="1">
      <c r="A620" t="e">
        <f t="shared" ca="1" si="514"/>
        <v>#VALUE!</v>
      </c>
      <c r="B620" t="e">
        <f t="array" ref="B620" ca="1">_xlfn.XLOOKUP(Tabelle5[[#This Row],[ExperimentID]]&amp;Tabelle5[[#This Row],[NegotiationID]]&amp;Tabelle5[[#This Row],[MessageID]],ALL_IN_ONE[ExperimentID]&amp;ALL_IN_ONE[NegotiationID]&amp;ALL_IN_ONE[MessageID],ALL_IN_ONE[Gesamt_ID],,0)</f>
        <v>#VALUE!</v>
      </c>
      <c r="C620">
        <v>1948</v>
      </c>
      <c r="D620" t="s">
        <v>1521</v>
      </c>
      <c r="E620">
        <v>1949</v>
      </c>
      <c r="H620" t="s">
        <v>6019</v>
      </c>
      <c r="I620" t="str">
        <f t="array" ref="I620">IFERROR(_xlfn.XLOOKUP(Tabelle5[[#This Row],[NegotiationID]]&amp;"FinalAccept",Tabelle5[NegotiationID]&amp;Tabelle5[ActionType],Tabelle5[ActionType],,0),_xlfn.XLOOKUP(Tabelle5[[#This Row],[NegotiationID]]&amp;"FinalReject",Tabelle5[NegotiationID]&amp;Tabelle5[ActionType],Tabelle5[ActionType],,0))</f>
        <v>FinalReject</v>
      </c>
      <c r="M620">
        <v>21</v>
      </c>
      <c r="O620">
        <v>5308</v>
      </c>
      <c r="P620">
        <v>13</v>
      </c>
      <c r="Q620" t="s">
        <v>6337</v>
      </c>
    </row>
    <row r="621" ht="15" customHeight="1">
      <c r="A621" t="e">
        <f t="shared" ca="1" si="514"/>
        <v>#VALUE!</v>
      </c>
      <c r="B621" t="e">
        <f t="array" ref="B621" ca="1">_xlfn.XLOOKUP(Tabelle5[[#This Row],[ExperimentID]]&amp;Tabelle5[[#This Row],[NegotiationID]]&amp;Tabelle5[[#This Row],[MessageID]],ALL_IN_ONE[ExperimentID]&amp;ALL_IN_ONE[NegotiationID]&amp;ALL_IN_ONE[MessageID],ALL_IN_ONE[Gesamt_ID],,0)</f>
        <v>#VALUE!</v>
      </c>
      <c r="C621">
        <v>1948</v>
      </c>
      <c r="D621" t="s">
        <v>1521</v>
      </c>
      <c r="E621">
        <v>29965</v>
      </c>
      <c r="F621">
        <v>1933</v>
      </c>
      <c r="G621">
        <v>1937</v>
      </c>
      <c r="H621" t="s">
        <v>158</v>
      </c>
      <c r="I621" t="str">
        <f t="array" ref="I621">IFERROR(_xlfn.XLOOKUP(Tabelle5[[#This Row],[NegotiationID]]&amp;"FinalAccept",Tabelle5[NegotiationID]&amp;Tabelle5[ActionType],Tabelle5[ActionType],,0),_xlfn.XLOOKUP(Tabelle5[[#This Row],[NegotiationID]]&amp;"FinalReject",Tabelle5[NegotiationID]&amp;Tabelle5[ActionType],Tabelle5[ActionType],,0))</f>
        <v>FinalReject</v>
      </c>
      <c r="J621">
        <v>1</v>
      </c>
      <c r="K621">
        <v>0.1084</v>
      </c>
      <c r="L621">
        <v>1.1084000000000001</v>
      </c>
      <c r="M621">
        <v>0.89159999999999995</v>
      </c>
      <c r="N621">
        <v>448</v>
      </c>
      <c r="O621">
        <v>5308</v>
      </c>
      <c r="P621">
        <v>13</v>
      </c>
      <c r="Q621" s="3" t="s">
        <v>1964</v>
      </c>
    </row>
    <row r="622" ht="15" customHeight="1">
      <c r="A622" t="e">
        <f t="shared" ca="1" si="514"/>
        <v>#VALUE!</v>
      </c>
      <c r="B622" t="e">
        <f t="array" ref="B622" ca="1">_xlfn.XLOOKUP(Tabelle5[[#This Row],[ExperimentID]]&amp;Tabelle5[[#This Row],[NegotiationID]]&amp;Tabelle5[[#This Row],[MessageID]],ALL_IN_ONE[ExperimentID]&amp;ALL_IN_ONE[NegotiationID]&amp;ALL_IN_ONE[MessageID],ALL_IN_ONE[Gesamt_ID],,0)</f>
        <v>#VALUE!</v>
      </c>
      <c r="C622">
        <v>1948</v>
      </c>
      <c r="D622" t="s">
        <v>1521</v>
      </c>
      <c r="E622">
        <v>31060</v>
      </c>
      <c r="F622">
        <v>1937</v>
      </c>
      <c r="G622">
        <v>1933</v>
      </c>
      <c r="H622" t="s">
        <v>31</v>
      </c>
      <c r="I622" t="str">
        <f t="array" ref="I622">IFERROR(_xlfn.XLOOKUP(Tabelle5[[#This Row],[NegotiationID]]&amp;"FinalAccept",Tabelle5[NegotiationID]&amp;Tabelle5[ActionType],Tabelle5[ActionType],,0),_xlfn.XLOOKUP(Tabelle5[[#This Row],[NegotiationID]]&amp;"FinalReject",Tabelle5[NegotiationID]&amp;Tabelle5[ActionType],Tabelle5[ActionType],,0))</f>
        <v>FinalReject</v>
      </c>
      <c r="J622">
        <v>0.71760000000000002</v>
      </c>
      <c r="K622">
        <v>0.12640000000000001</v>
      </c>
      <c r="L622">
        <v>0.84399999999999997</v>
      </c>
      <c r="M622">
        <v>0.59119999999999995</v>
      </c>
      <c r="N622">
        <v>372</v>
      </c>
      <c r="O622">
        <v>5308</v>
      </c>
      <c r="P622">
        <v>13</v>
      </c>
      <c r="Q622" s="3" t="s">
        <v>1965</v>
      </c>
    </row>
    <row r="623" ht="15" customHeight="1">
      <c r="A623" t="e">
        <f t="shared" ca="1" si="514"/>
        <v>#VALUE!</v>
      </c>
      <c r="B623" t="e">
        <f t="array" ref="B623" ca="1">_xlfn.XLOOKUP(Tabelle5[[#This Row],[ExperimentID]]&amp;Tabelle5[[#This Row],[NegotiationID]]&amp;Tabelle5[[#This Row],[MessageID]],ALL_IN_ONE[ExperimentID]&amp;ALL_IN_ONE[NegotiationID]&amp;ALL_IN_ONE[MessageID],ALL_IN_ONE[Gesamt_ID],,0)</f>
        <v>#VALUE!</v>
      </c>
      <c r="C623">
        <v>1948</v>
      </c>
      <c r="D623" t="s">
        <v>1521</v>
      </c>
      <c r="E623">
        <v>31703</v>
      </c>
      <c r="F623">
        <v>1933</v>
      </c>
      <c r="G623">
        <v>1937</v>
      </c>
      <c r="H623" t="s">
        <v>31</v>
      </c>
      <c r="I623" t="str">
        <f t="array" ref="I623">IFERROR(_xlfn.XLOOKUP(Tabelle5[[#This Row],[NegotiationID]]&amp;"FinalAccept",Tabelle5[NegotiationID]&amp;Tabelle5[ActionType],Tabelle5[ActionType],,0),_xlfn.XLOOKUP(Tabelle5[[#This Row],[NegotiationID]]&amp;"FinalReject",Tabelle5[NegotiationID]&amp;Tabelle5[ActionType],Tabelle5[ActionType],,0))</f>
        <v>FinalReject</v>
      </c>
      <c r="J623">
        <v>0.81820000000000004</v>
      </c>
      <c r="K623">
        <v>0.104</v>
      </c>
      <c r="L623">
        <v>0.92220000000000002</v>
      </c>
      <c r="M623">
        <v>0.71419999999999995</v>
      </c>
      <c r="N623">
        <v>574</v>
      </c>
      <c r="O623">
        <v>5308</v>
      </c>
      <c r="P623">
        <v>13</v>
      </c>
      <c r="Q623" s="3" t="s">
        <v>1966</v>
      </c>
    </row>
    <row r="624" ht="15" customHeight="1">
      <c r="A624" t="e">
        <f t="shared" ca="1" si="514"/>
        <v>#VALUE!</v>
      </c>
      <c r="B624" t="e">
        <f t="array" ref="B624" ca="1">_xlfn.XLOOKUP(Tabelle5[[#This Row],[ExperimentID]]&amp;Tabelle5[[#This Row],[NegotiationID]]&amp;Tabelle5[[#This Row],[MessageID]],ALL_IN_ONE[ExperimentID]&amp;ALL_IN_ONE[NegotiationID]&amp;ALL_IN_ONE[MessageID],ALL_IN_ONE[Gesamt_ID],,0)</f>
        <v>#VALUE!</v>
      </c>
      <c r="C624">
        <v>1948</v>
      </c>
      <c r="D624" t="s">
        <v>1521</v>
      </c>
      <c r="E624">
        <v>33015</v>
      </c>
      <c r="F624">
        <v>1937</v>
      </c>
      <c r="G624">
        <v>1933</v>
      </c>
      <c r="H624" t="s">
        <v>31</v>
      </c>
      <c r="I624" t="str">
        <f t="array" ref="I624">IFERROR(_xlfn.XLOOKUP(Tabelle5[[#This Row],[NegotiationID]]&amp;"FinalAccept",Tabelle5[NegotiationID]&amp;Tabelle5[ActionType],Tabelle5[ActionType],,0),_xlfn.XLOOKUP(Tabelle5[[#This Row],[NegotiationID]]&amp;"FinalReject",Tabelle5[NegotiationID]&amp;Tabelle5[ActionType],Tabelle5[ActionType],,0))</f>
        <v>FinalReject</v>
      </c>
      <c r="J624">
        <v>1</v>
      </c>
      <c r="K624">
        <v>0.12540000000000001</v>
      </c>
      <c r="L624">
        <v>1.1254</v>
      </c>
      <c r="M624">
        <v>0.87460000000000004</v>
      </c>
      <c r="N624">
        <v>516</v>
      </c>
      <c r="O624">
        <v>5308</v>
      </c>
      <c r="P624">
        <v>13</v>
      </c>
      <c r="Q624" s="3" t="s">
        <v>1967</v>
      </c>
    </row>
    <row r="625" ht="188.5" hidden="1">
      <c r="A625" t="e">
        <f t="shared" ca="1" si="514"/>
        <v>#VALUE!</v>
      </c>
      <c r="B625" t="e">
        <f t="array" ref="B625" ca="1">_xlfn.XLOOKUP(Tabelle5[[#This Row],[ExperimentID]]&amp;Tabelle5[[#This Row],[NegotiationID]]&amp;Tabelle5[[#This Row],[MessageID]],ALL_IN_ONE[ExperimentID]&amp;ALL_IN_ONE[NegotiationID]&amp;ALL_IN_ONE[MessageID],ALL_IN_ONE[Gesamt_ID],,0)</f>
        <v>#VALUE!</v>
      </c>
      <c r="C625">
        <v>1948</v>
      </c>
      <c r="D625" t="s">
        <v>1521</v>
      </c>
      <c r="E625">
        <v>33635</v>
      </c>
      <c r="F625">
        <v>1933</v>
      </c>
      <c r="G625">
        <v>1937</v>
      </c>
      <c r="H625" t="s">
        <v>22</v>
      </c>
      <c r="I625" t="str">
        <f t="array" ref="I625">IFERROR(_xlfn.XLOOKUP(Tabelle5[[#This Row],[NegotiationID]]&amp;"FinalAccept",Tabelle5[NegotiationID]&amp;Tabelle5[ActionType],Tabelle5[ActionType],,0),_xlfn.XLOOKUP(Tabelle5[[#This Row],[NegotiationID]]&amp;"FinalReject",Tabelle5[NegotiationID]&amp;Tabelle5[ActionType],Tabelle5[ActionType],,0))</f>
        <v>FinalReject</v>
      </c>
      <c r="N625">
        <v>257</v>
      </c>
      <c r="O625">
        <v>5308</v>
      </c>
      <c r="P625">
        <v>13</v>
      </c>
      <c r="Q625" s="3" t="s">
        <v>6453</v>
      </c>
    </row>
    <row r="626" ht="188.5" hidden="1">
      <c r="A626" t="e">
        <f t="shared" ca="1" si="514"/>
        <v>#VALUE!</v>
      </c>
      <c r="B626" t="e">
        <f t="array" ref="B626" ca="1">_xlfn.XLOOKUP(Tabelle5[[#This Row],[ExperimentID]]&amp;Tabelle5[[#This Row],[NegotiationID]]&amp;Tabelle5[[#This Row],[MessageID]],ALL_IN_ONE[ExperimentID]&amp;ALL_IN_ONE[NegotiationID]&amp;ALL_IN_ONE[MessageID],ALL_IN_ONE[Gesamt_ID],,0)</f>
        <v>#VALUE!</v>
      </c>
      <c r="C626">
        <v>1948</v>
      </c>
      <c r="D626" t="s">
        <v>1521</v>
      </c>
      <c r="E626">
        <v>33985</v>
      </c>
      <c r="F626">
        <v>1937</v>
      </c>
      <c r="G626">
        <v>1933</v>
      </c>
      <c r="H626" t="s">
        <v>24</v>
      </c>
      <c r="I626" t="str">
        <f t="array" ref="I626">IFERROR(_xlfn.XLOOKUP(Tabelle5[[#This Row],[NegotiationID]]&amp;"FinalAccept",Tabelle5[NegotiationID]&amp;Tabelle5[ActionType],Tabelle5[ActionType],,0),_xlfn.XLOOKUP(Tabelle5[[#This Row],[NegotiationID]]&amp;"FinalReject",Tabelle5[NegotiationID]&amp;Tabelle5[ActionType],Tabelle5[ActionType],,0))</f>
        <v>FinalReject</v>
      </c>
      <c r="N626">
        <v>281</v>
      </c>
      <c r="O626">
        <v>5308</v>
      </c>
      <c r="P626">
        <v>13</v>
      </c>
      <c r="Q626" s="3" t="s">
        <v>6454</v>
      </c>
    </row>
    <row r="627" ht="159.5" hidden="1">
      <c r="A627" t="e">
        <f t="shared" ca="1" si="514"/>
        <v>#VALUE!</v>
      </c>
      <c r="B627" t="e">
        <f t="array" ref="B627" ca="1">_xlfn.XLOOKUP(Tabelle5[[#This Row],[ExperimentID]]&amp;Tabelle5[[#This Row],[NegotiationID]]&amp;Tabelle5[[#This Row],[MessageID]],ALL_IN_ONE[ExperimentID]&amp;ALL_IN_ONE[NegotiationID]&amp;ALL_IN_ONE[MessageID],ALL_IN_ONE[Gesamt_ID],,0)</f>
        <v>#VALUE!</v>
      </c>
      <c r="C627">
        <v>1948</v>
      </c>
      <c r="D627" t="s">
        <v>1521</v>
      </c>
      <c r="E627">
        <v>34138</v>
      </c>
      <c r="F627">
        <v>1933</v>
      </c>
      <c r="G627">
        <v>1937</v>
      </c>
      <c r="H627" t="s">
        <v>22</v>
      </c>
      <c r="I627" t="str">
        <f t="array" ref="I627">IFERROR(_xlfn.XLOOKUP(Tabelle5[[#This Row],[NegotiationID]]&amp;"FinalAccept",Tabelle5[NegotiationID]&amp;Tabelle5[ActionType],Tabelle5[ActionType],,0),_xlfn.XLOOKUP(Tabelle5[[#This Row],[NegotiationID]]&amp;"FinalReject",Tabelle5[NegotiationID]&amp;Tabelle5[ActionType],Tabelle5[ActionType],,0))</f>
        <v>FinalReject</v>
      </c>
      <c r="N627">
        <v>203</v>
      </c>
      <c r="O627">
        <v>5308</v>
      </c>
      <c r="P627">
        <v>13</v>
      </c>
      <c r="Q627" s="3" t="s">
        <v>6455</v>
      </c>
    </row>
    <row r="628" ht="203" hidden="1">
      <c r="A628" t="e">
        <f t="shared" ca="1" si="514"/>
        <v>#VALUE!</v>
      </c>
      <c r="B628" t="e">
        <f t="array" ref="B628" ca="1">_xlfn.XLOOKUP(Tabelle5[[#This Row],[ExperimentID]]&amp;Tabelle5[[#This Row],[NegotiationID]]&amp;Tabelle5[[#This Row],[MessageID]],ALL_IN_ONE[ExperimentID]&amp;ALL_IN_ONE[NegotiationID]&amp;ALL_IN_ONE[MessageID],ALL_IN_ONE[Gesamt_ID],,0)</f>
        <v>#VALUE!</v>
      </c>
      <c r="C628">
        <v>1948</v>
      </c>
      <c r="D628" t="s">
        <v>1521</v>
      </c>
      <c r="E628">
        <v>34152</v>
      </c>
      <c r="F628">
        <v>1937</v>
      </c>
      <c r="G628">
        <v>1933</v>
      </c>
      <c r="H628" t="s">
        <v>24</v>
      </c>
      <c r="I628" t="str">
        <f t="array" ref="I628">IFERROR(_xlfn.XLOOKUP(Tabelle5[[#This Row],[NegotiationID]]&amp;"FinalAccept",Tabelle5[NegotiationID]&amp;Tabelle5[ActionType],Tabelle5[ActionType],,0),_xlfn.XLOOKUP(Tabelle5[[#This Row],[NegotiationID]]&amp;"FinalReject",Tabelle5[NegotiationID]&amp;Tabelle5[ActionType],Tabelle5[ActionType],,0))</f>
        <v>FinalReject</v>
      </c>
      <c r="N628">
        <v>392</v>
      </c>
      <c r="O628">
        <v>5308</v>
      </c>
      <c r="P628">
        <v>13</v>
      </c>
      <c r="Q628" s="3" t="s">
        <v>6456</v>
      </c>
    </row>
    <row r="629" ht="15" customHeight="1">
      <c r="A629" t="e">
        <f t="shared" ca="1" si="514"/>
        <v>#VALUE!</v>
      </c>
      <c r="B629" t="e">
        <f t="array" ref="B629" ca="1">_xlfn.XLOOKUP(Tabelle5[[#This Row],[ExperimentID]]&amp;Tabelle5[[#This Row],[NegotiationID]]&amp;Tabelle5[[#This Row],[MessageID]],ALL_IN_ONE[ExperimentID]&amp;ALL_IN_ONE[NegotiationID]&amp;ALL_IN_ONE[MessageID],ALL_IN_ONE[Gesamt_ID],,0)</f>
        <v>#VALUE!</v>
      </c>
      <c r="C629">
        <v>1948</v>
      </c>
      <c r="D629" t="s">
        <v>1521</v>
      </c>
      <c r="E629">
        <v>34178</v>
      </c>
      <c r="F629">
        <v>1933</v>
      </c>
      <c r="G629">
        <v>1937</v>
      </c>
      <c r="H629" t="s">
        <v>31</v>
      </c>
      <c r="I629" t="str">
        <f t="array" ref="I629">IFERROR(_xlfn.XLOOKUP(Tabelle5[[#This Row],[NegotiationID]]&amp;"FinalAccept",Tabelle5[NegotiationID]&amp;Tabelle5[ActionType],Tabelle5[ActionType],,0),_xlfn.XLOOKUP(Tabelle5[[#This Row],[NegotiationID]]&amp;"FinalReject",Tabelle5[NegotiationID]&amp;Tabelle5[ActionType],Tabelle5[ActionType],,0))</f>
        <v>FinalReject</v>
      </c>
      <c r="J629">
        <v>0.6038</v>
      </c>
      <c r="K629">
        <v>0.20860000000000001</v>
      </c>
      <c r="L629">
        <v>0.81240000000000001</v>
      </c>
      <c r="M629">
        <v>0.3952</v>
      </c>
      <c r="N629">
        <v>583</v>
      </c>
      <c r="O629">
        <v>5308</v>
      </c>
      <c r="P629">
        <v>13</v>
      </c>
      <c r="Q629" s="3" t="s">
        <v>1968</v>
      </c>
    </row>
    <row r="630" ht="15" customHeight="1">
      <c r="A630" t="e">
        <f t="shared" ca="1" si="514"/>
        <v>#VALUE!</v>
      </c>
      <c r="B630" t="e">
        <f t="array" ref="B630" ca="1">_xlfn.XLOOKUP(Tabelle5[[#This Row],[ExperimentID]]&amp;Tabelle5[[#This Row],[NegotiationID]]&amp;Tabelle5[[#This Row],[MessageID]],ALL_IN_ONE[ExperimentID]&amp;ALL_IN_ONE[NegotiationID]&amp;ALL_IN_ONE[MessageID],ALL_IN_ONE[Gesamt_ID],,0)</f>
        <v>#VALUE!</v>
      </c>
      <c r="C630">
        <v>1948</v>
      </c>
      <c r="D630" t="s">
        <v>1521</v>
      </c>
      <c r="E630">
        <v>34234</v>
      </c>
      <c r="F630">
        <v>1937</v>
      </c>
      <c r="G630">
        <v>1933</v>
      </c>
      <c r="H630" t="s">
        <v>31</v>
      </c>
      <c r="I630" t="str">
        <f t="array" ref="I630">IFERROR(_xlfn.XLOOKUP(Tabelle5[[#This Row],[NegotiationID]]&amp;"FinalAccept",Tabelle5[NegotiationID]&amp;Tabelle5[ActionType],Tabelle5[ActionType],,0),_xlfn.XLOOKUP(Tabelle5[[#This Row],[NegotiationID]]&amp;"FinalReject",Tabelle5[NegotiationID]&amp;Tabelle5[ActionType],Tabelle5[ActionType],,0))</f>
        <v>FinalReject</v>
      </c>
      <c r="J630">
        <v>0.51459999999999995</v>
      </c>
      <c r="K630">
        <v>0.34260000000000002</v>
      </c>
      <c r="L630">
        <v>0.85719999999999996</v>
      </c>
      <c r="M630">
        <v>0.17199999999999999</v>
      </c>
      <c r="N630">
        <v>679</v>
      </c>
      <c r="O630">
        <v>5308</v>
      </c>
      <c r="P630">
        <v>13</v>
      </c>
      <c r="Q630" s="3" t="s">
        <v>1969</v>
      </c>
    </row>
    <row r="631" ht="15" customHeight="1">
      <c r="A631" t="e">
        <f t="shared" ca="1" si="514"/>
        <v>#VALUE!</v>
      </c>
      <c r="B631" t="e">
        <f t="array" ref="B631" ca="1">_xlfn.XLOOKUP(Tabelle5[[#This Row],[ExperimentID]]&amp;Tabelle5[[#This Row],[NegotiationID]]&amp;Tabelle5[[#This Row],[MessageID]],ALL_IN_ONE[ExperimentID]&amp;ALL_IN_ONE[NegotiationID]&amp;ALL_IN_ONE[MessageID],ALL_IN_ONE[Gesamt_ID],,0)</f>
        <v>#VALUE!</v>
      </c>
      <c r="C631">
        <v>1948</v>
      </c>
      <c r="D631" t="s">
        <v>1521</v>
      </c>
      <c r="E631">
        <v>34572</v>
      </c>
      <c r="F631">
        <v>1933</v>
      </c>
      <c r="G631">
        <v>1937</v>
      </c>
      <c r="H631" t="s">
        <v>31</v>
      </c>
      <c r="I631" t="str">
        <f t="array" ref="I631">IFERROR(_xlfn.XLOOKUP(Tabelle5[[#This Row],[NegotiationID]]&amp;"FinalAccept",Tabelle5[NegotiationID]&amp;Tabelle5[ActionType],Tabelle5[ActionType],,0),_xlfn.XLOOKUP(Tabelle5[[#This Row],[NegotiationID]]&amp;"FinalReject",Tabelle5[NegotiationID]&amp;Tabelle5[ActionType],Tabelle5[ActionType],,0))</f>
        <v>FinalReject</v>
      </c>
      <c r="J631">
        <v>0.52859999999999996</v>
      </c>
      <c r="K631">
        <v>0.28860000000000002</v>
      </c>
      <c r="L631">
        <v>0.81720000000000004</v>
      </c>
      <c r="M631">
        <v>0.23999999999999999</v>
      </c>
      <c r="N631">
        <v>449</v>
      </c>
      <c r="O631">
        <v>5308</v>
      </c>
      <c r="P631">
        <v>13</v>
      </c>
      <c r="Q631" s="3" t="s">
        <v>1970</v>
      </c>
    </row>
    <row r="632" ht="15" customHeight="1">
      <c r="A632" t="e">
        <f t="shared" ca="1" si="514"/>
        <v>#VALUE!</v>
      </c>
      <c r="B632" t="e">
        <f t="array" ref="B632" ca="1">_xlfn.XLOOKUP(Tabelle5[[#This Row],[ExperimentID]]&amp;Tabelle5[[#This Row],[NegotiationID]]&amp;Tabelle5[[#This Row],[MessageID]],ALL_IN_ONE[ExperimentID]&amp;ALL_IN_ONE[NegotiationID]&amp;ALL_IN_ONE[MessageID],ALL_IN_ONE[Gesamt_ID],,0)</f>
        <v>#VALUE!</v>
      </c>
      <c r="C632">
        <v>1948</v>
      </c>
      <c r="D632" t="s">
        <v>1521</v>
      </c>
      <c r="E632">
        <v>34603</v>
      </c>
      <c r="F632">
        <v>1937</v>
      </c>
      <c r="G632">
        <v>1933</v>
      </c>
      <c r="H632" t="s">
        <v>40</v>
      </c>
      <c r="I632" t="str">
        <f t="array" ref="I632">IFERROR(_xlfn.XLOOKUP(Tabelle5[[#This Row],[NegotiationID]]&amp;"FinalAccept",Tabelle5[NegotiationID]&amp;Tabelle5[ActionType],Tabelle5[ActionType],,0),_xlfn.XLOOKUP(Tabelle5[[#This Row],[NegotiationID]]&amp;"FinalReject",Tabelle5[NegotiationID]&amp;Tabelle5[ActionType],Tabelle5[ActionType],,0))</f>
        <v>FinalReject</v>
      </c>
      <c r="J632">
        <v>0.28860000000000002</v>
      </c>
      <c r="K632">
        <v>0.52859999999999996</v>
      </c>
      <c r="L632">
        <v>0.81720000000000004</v>
      </c>
      <c r="M632">
        <v>0.23999999999999999</v>
      </c>
      <c r="N632">
        <v>533</v>
      </c>
      <c r="O632">
        <v>5308</v>
      </c>
      <c r="P632">
        <v>13</v>
      </c>
      <c r="Q632" s="3" t="s">
        <v>1971</v>
      </c>
    </row>
    <row r="633" ht="14.5" hidden="1">
      <c r="A633" t="e">
        <f t="shared" ca="1" si="514"/>
        <v>#VALUE!</v>
      </c>
      <c r="B633" t="e">
        <f t="array" ref="B633" ca="1">_xlfn.XLOOKUP(Tabelle5[[#This Row],[ExperimentID]]&amp;Tabelle5[[#This Row],[NegotiationID]]&amp;Tabelle5[[#This Row],[MessageID]],ALL_IN_ONE[ExperimentID]&amp;ALL_IN_ONE[NegotiationID]&amp;ALL_IN_ONE[MessageID],ALL_IN_ONE[Gesamt_ID],,0)</f>
        <v>#VALUE!</v>
      </c>
      <c r="C633">
        <v>1978</v>
      </c>
      <c r="D633" t="s">
        <v>1521</v>
      </c>
      <c r="E633">
        <v>1979</v>
      </c>
      <c r="H633" t="s">
        <v>6019</v>
      </c>
      <c r="I633" t="str">
        <f t="array" ref="I633">IFERROR(_xlfn.XLOOKUP(Tabelle5[[#This Row],[NegotiationID]]&amp;"FinalAccept",Tabelle5[NegotiationID]&amp;Tabelle5[ActionType],Tabelle5[ActionType],,0),_xlfn.XLOOKUP(Tabelle5[[#This Row],[NegotiationID]]&amp;"FinalReject",Tabelle5[NegotiationID]&amp;Tabelle5[ActionType],Tabelle5[ActionType],,0))</f>
        <v>FinalAccept</v>
      </c>
      <c r="M633">
        <v>21</v>
      </c>
      <c r="O633">
        <v>3673</v>
      </c>
      <c r="P633">
        <v>13</v>
      </c>
      <c r="Q633" t="s">
        <v>6337</v>
      </c>
    </row>
    <row r="634" ht="15" customHeight="1">
      <c r="A634" t="e">
        <f t="shared" ca="1" si="514"/>
        <v>#VALUE!</v>
      </c>
      <c r="B634" t="e">
        <f t="array" ref="B634" ca="1">_xlfn.XLOOKUP(Tabelle5[[#This Row],[ExperimentID]]&amp;Tabelle5[[#This Row],[NegotiationID]]&amp;Tabelle5[[#This Row],[MessageID]],ALL_IN_ONE[ExperimentID]&amp;ALL_IN_ONE[NegotiationID]&amp;ALL_IN_ONE[MessageID],ALL_IN_ONE[Gesamt_ID],,0)</f>
        <v>#VALUE!</v>
      </c>
      <c r="C634">
        <v>1978</v>
      </c>
      <c r="D634" t="s">
        <v>1521</v>
      </c>
      <c r="E634">
        <v>29972</v>
      </c>
      <c r="F634">
        <v>1963</v>
      </c>
      <c r="G634">
        <v>1967</v>
      </c>
      <c r="H634" t="s">
        <v>19</v>
      </c>
      <c r="I634" t="str">
        <f t="array" ref="I634">IFERROR(_xlfn.XLOOKUP(Tabelle5[[#This Row],[NegotiationID]]&amp;"FinalAccept",Tabelle5[NegotiationID]&amp;Tabelle5[ActionType],Tabelle5[ActionType],,0),_xlfn.XLOOKUP(Tabelle5[[#This Row],[NegotiationID]]&amp;"FinalReject",Tabelle5[NegotiationID]&amp;Tabelle5[ActionType],Tabelle5[ActionType],,0))</f>
        <v>FinalAccept</v>
      </c>
      <c r="J634">
        <v>1</v>
      </c>
      <c r="K634">
        <v>0.1084</v>
      </c>
      <c r="L634">
        <v>1.1084000000000001</v>
      </c>
      <c r="M634">
        <v>0.89159999999999995</v>
      </c>
      <c r="N634">
        <v>701</v>
      </c>
      <c r="O634">
        <v>3673</v>
      </c>
      <c r="P634">
        <v>13</v>
      </c>
      <c r="Q634" s="3" t="s">
        <v>1972</v>
      </c>
    </row>
    <row r="635" ht="15" customHeight="1">
      <c r="A635" t="e">
        <f t="shared" ca="1" si="514"/>
        <v>#VALUE!</v>
      </c>
      <c r="B635" t="e">
        <f t="array" ref="B635" ca="1">_xlfn.XLOOKUP(Tabelle5[[#This Row],[ExperimentID]]&amp;Tabelle5[[#This Row],[NegotiationID]]&amp;Tabelle5[[#This Row],[MessageID]],ALL_IN_ONE[ExperimentID]&amp;ALL_IN_ONE[NegotiationID]&amp;ALL_IN_ONE[MessageID],ALL_IN_ONE[Gesamt_ID],,0)</f>
        <v>#VALUE!</v>
      </c>
      <c r="C635">
        <v>1978</v>
      </c>
      <c r="D635" t="s">
        <v>1521</v>
      </c>
      <c r="E635">
        <v>31883</v>
      </c>
      <c r="F635">
        <v>1967</v>
      </c>
      <c r="G635">
        <v>1963</v>
      </c>
      <c r="H635" t="s">
        <v>31</v>
      </c>
      <c r="I635" t="str">
        <f t="array" ref="I635">IFERROR(_xlfn.XLOOKUP(Tabelle5[[#This Row],[NegotiationID]]&amp;"FinalAccept",Tabelle5[NegotiationID]&amp;Tabelle5[ActionType],Tabelle5[ActionType],,0),_xlfn.XLOOKUP(Tabelle5[[#This Row],[NegotiationID]]&amp;"FinalReject",Tabelle5[NegotiationID]&amp;Tabelle5[ActionType],Tabelle5[ActionType],,0))</f>
        <v>FinalAccept</v>
      </c>
      <c r="J635">
        <v>1</v>
      </c>
      <c r="K635">
        <v>0.12540000000000001</v>
      </c>
      <c r="L635">
        <v>1.1254</v>
      </c>
      <c r="M635">
        <v>0.87460000000000004</v>
      </c>
      <c r="N635">
        <v>449</v>
      </c>
      <c r="O635">
        <v>3673</v>
      </c>
      <c r="P635">
        <v>13</v>
      </c>
      <c r="Q635" s="3" t="s">
        <v>1973</v>
      </c>
    </row>
    <row r="636" ht="15" customHeight="1">
      <c r="A636" t="e">
        <f t="shared" ca="1" si="514"/>
        <v>#VALUE!</v>
      </c>
      <c r="B636" t="e">
        <f t="array" ref="B636" ca="1">_xlfn.XLOOKUP(Tabelle5[[#This Row],[ExperimentID]]&amp;Tabelle5[[#This Row],[NegotiationID]]&amp;Tabelle5[[#This Row],[MessageID]],ALL_IN_ONE[ExperimentID]&amp;ALL_IN_ONE[NegotiationID]&amp;ALL_IN_ONE[MessageID],ALL_IN_ONE[Gesamt_ID],,0)</f>
        <v>#VALUE!</v>
      </c>
      <c r="C636">
        <v>1978</v>
      </c>
      <c r="D636" t="s">
        <v>1521</v>
      </c>
      <c r="E636">
        <v>32753</v>
      </c>
      <c r="F636">
        <v>1963</v>
      </c>
      <c r="G636">
        <v>1967</v>
      </c>
      <c r="H636" t="s">
        <v>31</v>
      </c>
      <c r="I636" t="str">
        <f t="array" ref="I636">IFERROR(_xlfn.XLOOKUP(Tabelle5[[#This Row],[NegotiationID]]&amp;"FinalAccept",Tabelle5[NegotiationID]&amp;Tabelle5[ActionType],Tabelle5[ActionType],,0),_xlfn.XLOOKUP(Tabelle5[[#This Row],[NegotiationID]]&amp;"FinalReject",Tabelle5[NegotiationID]&amp;Tabelle5[ActionType],Tabelle5[ActionType],,0))</f>
        <v>FinalAccept</v>
      </c>
      <c r="J636">
        <v>0.72799999999999998</v>
      </c>
      <c r="K636">
        <v>0.22120000000000001</v>
      </c>
      <c r="L636">
        <v>0.94920000000000004</v>
      </c>
      <c r="M636">
        <v>0.50680000000000003</v>
      </c>
      <c r="N636">
        <v>857</v>
      </c>
      <c r="O636">
        <v>3673</v>
      </c>
      <c r="P636">
        <v>13</v>
      </c>
      <c r="Q636" s="3" t="s">
        <v>1974</v>
      </c>
    </row>
    <row r="637" ht="15" customHeight="1">
      <c r="A637" t="e">
        <f t="shared" ca="1" si="514"/>
        <v>#VALUE!</v>
      </c>
      <c r="B637" t="e">
        <f t="array" ref="B637" ca="1">_xlfn.XLOOKUP(Tabelle5[[#This Row],[ExperimentID]]&amp;Tabelle5[[#This Row],[NegotiationID]]&amp;Tabelle5[[#This Row],[MessageID]],ALL_IN_ONE[ExperimentID]&amp;ALL_IN_ONE[NegotiationID]&amp;ALL_IN_ONE[MessageID],ALL_IN_ONE[Gesamt_ID],,0)</f>
        <v>#VALUE!</v>
      </c>
      <c r="C637">
        <v>1978</v>
      </c>
      <c r="D637" t="s">
        <v>1521</v>
      </c>
      <c r="E637">
        <v>32767</v>
      </c>
      <c r="F637">
        <v>1967</v>
      </c>
      <c r="G637">
        <v>1963</v>
      </c>
      <c r="H637" t="s">
        <v>31</v>
      </c>
      <c r="I637" t="str">
        <f t="array" ref="I637">IFERROR(_xlfn.XLOOKUP(Tabelle5[[#This Row],[NegotiationID]]&amp;"FinalAccept",Tabelle5[NegotiationID]&amp;Tabelle5[ActionType],Tabelle5[ActionType],,0),_xlfn.XLOOKUP(Tabelle5[[#This Row],[NegotiationID]]&amp;"FinalReject",Tabelle5[NegotiationID]&amp;Tabelle5[ActionType],Tabelle5[ActionType],,0))</f>
        <v>FinalAccept</v>
      </c>
      <c r="J637">
        <v>0.56000000000000005</v>
      </c>
      <c r="K637">
        <v>0.43380000000000002</v>
      </c>
      <c r="L637">
        <v>0.99380000000000002</v>
      </c>
      <c r="M637">
        <v>0.12620000000000001</v>
      </c>
      <c r="N637">
        <v>186</v>
      </c>
      <c r="O637">
        <v>3673</v>
      </c>
      <c r="P637">
        <v>13</v>
      </c>
      <c r="Q637" s="3" t="s">
        <v>1975</v>
      </c>
    </row>
    <row r="638" ht="15" customHeight="1">
      <c r="A638" t="e">
        <f t="shared" ca="1" si="514"/>
        <v>#VALUE!</v>
      </c>
      <c r="B638" t="e">
        <f t="array" ref="B638" ca="1">_xlfn.XLOOKUP(Tabelle5[[#This Row],[ExperimentID]]&amp;Tabelle5[[#This Row],[NegotiationID]]&amp;Tabelle5[[#This Row],[MessageID]],ALL_IN_ONE[ExperimentID]&amp;ALL_IN_ONE[NegotiationID]&amp;ALL_IN_ONE[MessageID],ALL_IN_ONE[Gesamt_ID],,0)</f>
        <v>#VALUE!</v>
      </c>
      <c r="C638">
        <v>1978</v>
      </c>
      <c r="D638" t="s">
        <v>1521</v>
      </c>
      <c r="E638">
        <v>32988</v>
      </c>
      <c r="F638">
        <v>1963</v>
      </c>
      <c r="G638">
        <v>1967</v>
      </c>
      <c r="H638" t="s">
        <v>31</v>
      </c>
      <c r="I638" t="str">
        <f t="array" ref="I638">IFERROR(_xlfn.XLOOKUP(Tabelle5[[#This Row],[NegotiationID]]&amp;"FinalAccept",Tabelle5[NegotiationID]&amp;Tabelle5[ActionType],Tabelle5[ActionType],,0),_xlfn.XLOOKUP(Tabelle5[[#This Row],[NegotiationID]]&amp;"FinalReject",Tabelle5[NegotiationID]&amp;Tabelle5[ActionType],Tabelle5[ActionType],,0))</f>
        <v>FinalAccept</v>
      </c>
      <c r="J638">
        <v>0.80000000000000004</v>
      </c>
      <c r="K638">
        <v>0.57399999999999995</v>
      </c>
      <c r="L638">
        <v>1.3740000000000001</v>
      </c>
      <c r="M638">
        <v>0.22600000000000001</v>
      </c>
      <c r="N638">
        <v>350</v>
      </c>
      <c r="O638">
        <v>3673</v>
      </c>
      <c r="P638">
        <v>13</v>
      </c>
      <c r="Q638" s="3" t="s">
        <v>1976</v>
      </c>
    </row>
    <row r="639" ht="15" customHeight="1">
      <c r="A639" t="e">
        <f t="shared" ca="1" si="514"/>
        <v>#VALUE!</v>
      </c>
      <c r="B639" t="e">
        <f t="array" ref="B639" ca="1">_xlfn.XLOOKUP(Tabelle5[[#This Row],[ExperimentID]]&amp;Tabelle5[[#This Row],[NegotiationID]]&amp;Tabelle5[[#This Row],[MessageID]],ALL_IN_ONE[ExperimentID]&amp;ALL_IN_ONE[NegotiationID]&amp;ALL_IN_ONE[MessageID],ALL_IN_ONE[Gesamt_ID],,0)</f>
        <v>#VALUE!</v>
      </c>
      <c r="C639">
        <v>1978</v>
      </c>
      <c r="D639" t="s">
        <v>1521</v>
      </c>
      <c r="E639">
        <v>33593</v>
      </c>
      <c r="F639">
        <v>1967</v>
      </c>
      <c r="G639">
        <v>1963</v>
      </c>
      <c r="H639" t="s">
        <v>31</v>
      </c>
      <c r="I639" t="str">
        <f t="array" ref="I639">IFERROR(_xlfn.XLOOKUP(Tabelle5[[#This Row],[NegotiationID]]&amp;"FinalAccept",Tabelle5[NegotiationID]&amp;Tabelle5[ActionType],Tabelle5[ActionType],,0),_xlfn.XLOOKUP(Tabelle5[[#This Row],[NegotiationID]]&amp;"FinalReject",Tabelle5[NegotiationID]&amp;Tabelle5[ActionType],Tabelle5[ActionType],,0))</f>
        <v>FinalAccept</v>
      </c>
      <c r="J639">
        <v>0.57399999999999995</v>
      </c>
      <c r="K639">
        <v>0.67220000000000002</v>
      </c>
      <c r="L639">
        <v>1.2462</v>
      </c>
      <c r="M639">
        <v>0.098199999999999996</v>
      </c>
      <c r="N639">
        <v>162</v>
      </c>
      <c r="O639">
        <v>3673</v>
      </c>
      <c r="P639">
        <v>13</v>
      </c>
      <c r="Q639" s="3" t="s">
        <v>1977</v>
      </c>
    </row>
    <row r="640" ht="217.5" hidden="1">
      <c r="A640" t="e">
        <f t="shared" ca="1" si="514"/>
        <v>#VALUE!</v>
      </c>
      <c r="B640" t="e">
        <f t="array" ref="B640" ca="1">_xlfn.XLOOKUP(Tabelle5[[#This Row],[ExperimentID]]&amp;Tabelle5[[#This Row],[NegotiationID]]&amp;Tabelle5[[#This Row],[MessageID]],ALL_IN_ONE[ExperimentID]&amp;ALL_IN_ONE[NegotiationID]&amp;ALL_IN_ONE[MessageID],ALL_IN_ONE[Gesamt_ID],,0)</f>
        <v>#VALUE!</v>
      </c>
      <c r="C640">
        <v>1978</v>
      </c>
      <c r="D640" t="s">
        <v>1521</v>
      </c>
      <c r="E640">
        <v>33672</v>
      </c>
      <c r="F640">
        <v>1963</v>
      </c>
      <c r="G640">
        <v>1967</v>
      </c>
      <c r="H640" t="s">
        <v>22</v>
      </c>
      <c r="I640" t="str">
        <f t="array" ref="I640">IFERROR(_xlfn.XLOOKUP(Tabelle5[[#This Row],[NegotiationID]]&amp;"FinalAccept",Tabelle5[NegotiationID]&amp;Tabelle5[ActionType],Tabelle5[ActionType],,0),_xlfn.XLOOKUP(Tabelle5[[#This Row],[NegotiationID]]&amp;"FinalReject",Tabelle5[NegotiationID]&amp;Tabelle5[ActionType],Tabelle5[ActionType],,0))</f>
        <v>FinalAccept</v>
      </c>
      <c r="N640">
        <v>256</v>
      </c>
      <c r="O640">
        <v>3673</v>
      </c>
      <c r="P640">
        <v>13</v>
      </c>
      <c r="Q640" s="3" t="s">
        <v>6457</v>
      </c>
    </row>
    <row r="641" ht="203" hidden="1">
      <c r="A641" t="e">
        <f t="shared" ca="1" si="514"/>
        <v>#VALUE!</v>
      </c>
      <c r="B641" t="e">
        <f t="array" ref="B641" ca="1">_xlfn.XLOOKUP(Tabelle5[[#This Row],[ExperimentID]]&amp;Tabelle5[[#This Row],[NegotiationID]]&amp;Tabelle5[[#This Row],[MessageID]],ALL_IN_ONE[ExperimentID]&amp;ALL_IN_ONE[NegotiationID]&amp;ALL_IN_ONE[MessageID],ALL_IN_ONE[Gesamt_ID],,0)</f>
        <v>#VALUE!</v>
      </c>
      <c r="C641">
        <v>1978</v>
      </c>
      <c r="D641" t="s">
        <v>1521</v>
      </c>
      <c r="E641">
        <v>33689</v>
      </c>
      <c r="F641">
        <v>1967</v>
      </c>
      <c r="G641">
        <v>1963</v>
      </c>
      <c r="H641" t="s">
        <v>24</v>
      </c>
      <c r="I641" t="str">
        <f t="array" ref="I641">IFERROR(_xlfn.XLOOKUP(Tabelle5[[#This Row],[NegotiationID]]&amp;"FinalAccept",Tabelle5[NegotiationID]&amp;Tabelle5[ActionType],Tabelle5[ActionType],,0),_xlfn.XLOOKUP(Tabelle5[[#This Row],[NegotiationID]]&amp;"FinalReject",Tabelle5[NegotiationID]&amp;Tabelle5[ActionType],Tabelle5[ActionType],,0))</f>
        <v>FinalAccept</v>
      </c>
      <c r="N641">
        <v>239</v>
      </c>
      <c r="O641">
        <v>3673</v>
      </c>
      <c r="P641">
        <v>13</v>
      </c>
      <c r="Q641" s="3" t="s">
        <v>6458</v>
      </c>
    </row>
    <row r="642" ht="15" customHeight="1">
      <c r="A642" t="e">
        <f t="shared" ref="A642:A705" ca="1" si="515">MID(CELL("Dateiname",$A$1),FIND("]",CELL("Dateiname",$A$1))+1,31)</f>
        <v>#VALUE!</v>
      </c>
      <c r="B642" t="e">
        <f t="array" ref="B642" ca="1">_xlfn.XLOOKUP(Tabelle5[[#This Row],[ExperimentID]]&amp;Tabelle5[[#This Row],[NegotiationID]]&amp;Tabelle5[[#This Row],[MessageID]],ALL_IN_ONE[ExperimentID]&amp;ALL_IN_ONE[NegotiationID]&amp;ALL_IN_ONE[MessageID],ALL_IN_ONE[Gesamt_ID],,0)</f>
        <v>#VALUE!</v>
      </c>
      <c r="C642">
        <v>1978</v>
      </c>
      <c r="D642" t="s">
        <v>1521</v>
      </c>
      <c r="E642">
        <v>33806</v>
      </c>
      <c r="F642">
        <v>1963</v>
      </c>
      <c r="G642">
        <v>1967</v>
      </c>
      <c r="H642" t="s">
        <v>31</v>
      </c>
      <c r="I642" t="str">
        <f t="array" ref="I642">IFERROR(_xlfn.XLOOKUP(Tabelle5[[#This Row],[NegotiationID]]&amp;"FinalAccept",Tabelle5[NegotiationID]&amp;Tabelle5[ActionType],Tabelle5[ActionType],,0),_xlfn.XLOOKUP(Tabelle5[[#This Row],[NegotiationID]]&amp;"FinalReject",Tabelle5[NegotiationID]&amp;Tabelle5[ActionType],Tabelle5[ActionType],,0))</f>
        <v>FinalAccept</v>
      </c>
      <c r="J642">
        <v>0.69020000000000004</v>
      </c>
      <c r="K642">
        <v>0.27800000000000002</v>
      </c>
      <c r="L642">
        <v>0.96819999999999995</v>
      </c>
      <c r="M642">
        <v>0.41220000000000001</v>
      </c>
      <c r="N642">
        <v>259</v>
      </c>
      <c r="O642">
        <v>3673</v>
      </c>
      <c r="P642">
        <v>13</v>
      </c>
      <c r="Q642" s="3" t="s">
        <v>1978</v>
      </c>
    </row>
    <row r="643" ht="15" customHeight="1">
      <c r="A643" t="e">
        <f t="shared" ca="1" si="515"/>
        <v>#VALUE!</v>
      </c>
      <c r="B643" t="e">
        <f t="array" ref="B643" ca="1">_xlfn.XLOOKUP(Tabelle5[[#This Row],[ExperimentID]]&amp;Tabelle5[[#This Row],[NegotiationID]]&amp;Tabelle5[[#This Row],[MessageID]],ALL_IN_ONE[ExperimentID]&amp;ALL_IN_ONE[NegotiationID]&amp;ALL_IN_ONE[MessageID],ALL_IN_ONE[Gesamt_ID],,0)</f>
        <v>#VALUE!</v>
      </c>
      <c r="C643">
        <v>1978</v>
      </c>
      <c r="D643" t="s">
        <v>1521</v>
      </c>
      <c r="E643">
        <v>33814</v>
      </c>
      <c r="F643">
        <v>1967</v>
      </c>
      <c r="G643">
        <v>1963</v>
      </c>
      <c r="H643" t="s">
        <v>31</v>
      </c>
      <c r="I643" t="str">
        <f t="array" ref="I643">IFERROR(_xlfn.XLOOKUP(Tabelle5[[#This Row],[NegotiationID]]&amp;"FinalAccept",Tabelle5[NegotiationID]&amp;Tabelle5[ActionType],Tabelle5[ActionType],,0),_xlfn.XLOOKUP(Tabelle5[[#This Row],[NegotiationID]]&amp;"FinalReject",Tabelle5[NegotiationID]&amp;Tabelle5[ActionType],Tabelle5[ActionType],,0))</f>
        <v>FinalAccept</v>
      </c>
      <c r="J643">
        <v>0.504</v>
      </c>
      <c r="K643">
        <v>0.50419999999999998</v>
      </c>
      <c r="L643">
        <v>1.0082</v>
      </c>
      <c r="M643">
        <v>0.00020000000000000001</v>
      </c>
      <c r="N643">
        <v>50</v>
      </c>
      <c r="O643">
        <v>3673</v>
      </c>
      <c r="P643">
        <v>13</v>
      </c>
      <c r="Q643" s="3" t="s">
        <v>1979</v>
      </c>
    </row>
    <row r="644" ht="15" customHeight="1">
      <c r="A644" t="e">
        <f t="shared" ca="1" si="515"/>
        <v>#VALUE!</v>
      </c>
      <c r="B644" t="e">
        <f t="array" ref="B644" ca="1">_xlfn.XLOOKUP(Tabelle5[[#This Row],[ExperimentID]]&amp;Tabelle5[[#This Row],[NegotiationID]]&amp;Tabelle5[[#This Row],[MessageID]],ALL_IN_ONE[ExperimentID]&amp;ALL_IN_ONE[NegotiationID]&amp;ALL_IN_ONE[MessageID],ALL_IN_ONE[Gesamt_ID],,0)</f>
        <v>#VALUE!</v>
      </c>
      <c r="C644">
        <v>1978</v>
      </c>
      <c r="D644" t="s">
        <v>1521</v>
      </c>
      <c r="E644">
        <v>33819</v>
      </c>
      <c r="F644">
        <v>1963</v>
      </c>
      <c r="G644">
        <v>1967</v>
      </c>
      <c r="H644" t="s">
        <v>31</v>
      </c>
      <c r="I644" t="str">
        <f t="array" ref="I644">IFERROR(_xlfn.XLOOKUP(Tabelle5[[#This Row],[NegotiationID]]&amp;"FinalAccept",Tabelle5[NegotiationID]&amp;Tabelle5[ActionType],Tabelle5[ActionType],,0),_xlfn.XLOOKUP(Tabelle5[[#This Row],[NegotiationID]]&amp;"FinalReject",Tabelle5[NegotiationID]&amp;Tabelle5[ActionType],Tabelle5[ActionType],,0))</f>
        <v>FinalAccept</v>
      </c>
      <c r="J644">
        <v>0.64019999999999999</v>
      </c>
      <c r="K644">
        <v>0.45879999999999999</v>
      </c>
      <c r="L644">
        <v>1.099</v>
      </c>
      <c r="M644">
        <v>0.18140000000000001</v>
      </c>
      <c r="N644">
        <v>117</v>
      </c>
      <c r="O644">
        <v>3673</v>
      </c>
      <c r="P644">
        <v>13</v>
      </c>
      <c r="Q644" s="3" t="s">
        <v>1980</v>
      </c>
    </row>
    <row r="645" ht="15" customHeight="1">
      <c r="A645" t="e">
        <f t="shared" ca="1" si="515"/>
        <v>#VALUE!</v>
      </c>
      <c r="B645" t="e">
        <f t="array" ref="B645" ca="1">_xlfn.XLOOKUP(Tabelle5[[#This Row],[ExperimentID]]&amp;Tabelle5[[#This Row],[NegotiationID]]&amp;Tabelle5[[#This Row],[MessageID]],ALL_IN_ONE[ExperimentID]&amp;ALL_IN_ONE[NegotiationID]&amp;ALL_IN_ONE[MessageID],ALL_IN_ONE[Gesamt_ID],,0)</f>
        <v>#VALUE!</v>
      </c>
      <c r="C645">
        <v>1978</v>
      </c>
      <c r="D645" t="s">
        <v>1521</v>
      </c>
      <c r="E645">
        <v>33911</v>
      </c>
      <c r="F645">
        <v>1967</v>
      </c>
      <c r="G645">
        <v>1963</v>
      </c>
      <c r="H645" t="s">
        <v>20</v>
      </c>
      <c r="I645" t="str">
        <f t="array" ref="I645">IFERROR(_xlfn.XLOOKUP(Tabelle5[[#This Row],[NegotiationID]]&amp;"FinalAccept",Tabelle5[NegotiationID]&amp;Tabelle5[ActionType],Tabelle5[ActionType],,0),_xlfn.XLOOKUP(Tabelle5[[#This Row],[NegotiationID]]&amp;"FinalReject",Tabelle5[NegotiationID]&amp;Tabelle5[ActionType],Tabelle5[ActionType],,0))</f>
        <v>FinalAccept</v>
      </c>
      <c r="J645">
        <v>0.45879999999999999</v>
      </c>
      <c r="K645">
        <v>0.64019999999999999</v>
      </c>
      <c r="L645">
        <v>1.099</v>
      </c>
      <c r="M645">
        <v>0.18140000000000001</v>
      </c>
      <c r="N645">
        <v>26</v>
      </c>
      <c r="O645">
        <v>3673</v>
      </c>
      <c r="P645">
        <v>13</v>
      </c>
      <c r="Q645" s="3" t="s">
        <v>1981</v>
      </c>
    </row>
    <row r="646" ht="14.5" hidden="1">
      <c r="A646" t="e">
        <f t="shared" ca="1" si="515"/>
        <v>#VALUE!</v>
      </c>
      <c r="B646" t="e">
        <f t="array" ref="B646" ca="1">_xlfn.XLOOKUP(Tabelle5[[#This Row],[ExperimentID]]&amp;Tabelle5[[#This Row],[NegotiationID]]&amp;Tabelle5[[#This Row],[MessageID]],ALL_IN_ONE[ExperimentID]&amp;ALL_IN_ONE[NegotiationID]&amp;ALL_IN_ONE[MessageID],ALL_IN_ONE[Gesamt_ID],,0)</f>
        <v>#VALUE!</v>
      </c>
      <c r="C646">
        <v>2008</v>
      </c>
      <c r="D646" t="s">
        <v>1521</v>
      </c>
      <c r="E646">
        <v>2009</v>
      </c>
      <c r="H646" t="s">
        <v>6019</v>
      </c>
      <c r="I646" t="str">
        <f t="array" ref="I646">IFERROR(_xlfn.XLOOKUP(Tabelle5[[#This Row],[NegotiationID]]&amp;"FinalAccept",Tabelle5[NegotiationID]&amp;Tabelle5[ActionType],Tabelle5[ActionType],,0),_xlfn.XLOOKUP(Tabelle5[[#This Row],[NegotiationID]]&amp;"FinalReject",Tabelle5[NegotiationID]&amp;Tabelle5[ActionType],Tabelle5[ActionType],,0))</f>
        <v>FinalReject</v>
      </c>
      <c r="M646">
        <v>21</v>
      </c>
      <c r="O646">
        <v>4363</v>
      </c>
      <c r="P646">
        <v>8</v>
      </c>
      <c r="Q646" t="s">
        <v>6337</v>
      </c>
    </row>
    <row r="647" ht="15" customHeight="1">
      <c r="A647" t="e">
        <f t="shared" ca="1" si="515"/>
        <v>#VALUE!</v>
      </c>
      <c r="B647" t="e">
        <f t="array" ref="B647" ca="1">_xlfn.XLOOKUP(Tabelle5[[#This Row],[ExperimentID]]&amp;Tabelle5[[#This Row],[NegotiationID]]&amp;Tabelle5[[#This Row],[MessageID]],ALL_IN_ONE[ExperimentID]&amp;ALL_IN_ONE[NegotiationID]&amp;ALL_IN_ONE[MessageID],ALL_IN_ONE[Gesamt_ID],,0)</f>
        <v>#VALUE!</v>
      </c>
      <c r="C647">
        <v>2008</v>
      </c>
      <c r="D647" t="s">
        <v>1521</v>
      </c>
      <c r="E647">
        <v>30351</v>
      </c>
      <c r="F647">
        <v>1993</v>
      </c>
      <c r="G647">
        <v>1997</v>
      </c>
      <c r="H647" t="s">
        <v>19</v>
      </c>
      <c r="I647" t="str">
        <f t="array" ref="I647">IFERROR(_xlfn.XLOOKUP(Tabelle5[[#This Row],[NegotiationID]]&amp;"FinalAccept",Tabelle5[NegotiationID]&amp;Tabelle5[ActionType],Tabelle5[ActionType],,0),_xlfn.XLOOKUP(Tabelle5[[#This Row],[NegotiationID]]&amp;"FinalReject",Tabelle5[NegotiationID]&amp;Tabelle5[ActionType],Tabelle5[ActionType],,0))</f>
        <v>FinalReject</v>
      </c>
      <c r="J647">
        <v>1</v>
      </c>
      <c r="K647">
        <v>0.1084</v>
      </c>
      <c r="L647">
        <v>1.1084000000000001</v>
      </c>
      <c r="M647">
        <v>0.89159999999999995</v>
      </c>
      <c r="N647">
        <v>794</v>
      </c>
      <c r="O647">
        <v>4363</v>
      </c>
      <c r="P647">
        <v>8</v>
      </c>
      <c r="Q647" s="3" t="s">
        <v>1982</v>
      </c>
    </row>
    <row r="648" ht="15" customHeight="1">
      <c r="A648" t="e">
        <f t="shared" ca="1" si="515"/>
        <v>#VALUE!</v>
      </c>
      <c r="B648" t="e">
        <f t="array" ref="B648" ca="1">_xlfn.XLOOKUP(Tabelle5[[#This Row],[ExperimentID]]&amp;Tabelle5[[#This Row],[NegotiationID]]&amp;Tabelle5[[#This Row],[MessageID]],ALL_IN_ONE[ExperimentID]&amp;ALL_IN_ONE[NegotiationID]&amp;ALL_IN_ONE[MessageID],ALL_IN_ONE[Gesamt_ID],,0)</f>
        <v>#VALUE!</v>
      </c>
      <c r="C648">
        <v>2008</v>
      </c>
      <c r="D648" t="s">
        <v>1521</v>
      </c>
      <c r="E648">
        <v>31441</v>
      </c>
      <c r="F648">
        <v>1997</v>
      </c>
      <c r="G648">
        <v>1993</v>
      </c>
      <c r="H648" t="s">
        <v>31</v>
      </c>
      <c r="I648" t="str">
        <f t="array" ref="I648">IFERROR(_xlfn.XLOOKUP(Tabelle5[[#This Row],[NegotiationID]]&amp;"FinalAccept",Tabelle5[NegotiationID]&amp;Tabelle5[ActionType],Tabelle5[ActionType],,0),_xlfn.XLOOKUP(Tabelle5[[#This Row],[NegotiationID]]&amp;"FinalReject",Tabelle5[NegotiationID]&amp;Tabelle5[ActionType],Tabelle5[ActionType],,0))</f>
        <v>FinalReject</v>
      </c>
      <c r="J648">
        <v>0.73440000000000005</v>
      </c>
      <c r="K648">
        <v>0.39879999999999999</v>
      </c>
      <c r="L648">
        <v>1.1332</v>
      </c>
      <c r="M648">
        <v>0.33560000000000001</v>
      </c>
      <c r="N648">
        <v>261</v>
      </c>
      <c r="O648">
        <v>4363</v>
      </c>
      <c r="P648">
        <v>8</v>
      </c>
      <c r="Q648" s="3" t="s">
        <v>1983</v>
      </c>
    </row>
    <row r="649" ht="15" customHeight="1">
      <c r="A649" t="e">
        <f t="shared" ca="1" si="515"/>
        <v>#VALUE!</v>
      </c>
      <c r="B649" t="e">
        <f t="array" ref="B649" ca="1">_xlfn.XLOOKUP(Tabelle5[[#This Row],[ExperimentID]]&amp;Tabelle5[[#This Row],[NegotiationID]]&amp;Tabelle5[[#This Row],[MessageID]],ALL_IN_ONE[ExperimentID]&amp;ALL_IN_ONE[NegotiationID]&amp;ALL_IN_ONE[MessageID],ALL_IN_ONE[Gesamt_ID],,0)</f>
        <v>#VALUE!</v>
      </c>
      <c r="C649">
        <v>2008</v>
      </c>
      <c r="D649" t="s">
        <v>1521</v>
      </c>
      <c r="E649">
        <v>32152</v>
      </c>
      <c r="F649">
        <v>1993</v>
      </c>
      <c r="G649">
        <v>1997</v>
      </c>
      <c r="H649" t="s">
        <v>31</v>
      </c>
      <c r="I649" t="str">
        <f t="array" ref="I649">IFERROR(_xlfn.XLOOKUP(Tabelle5[[#This Row],[NegotiationID]]&amp;"FinalAccept",Tabelle5[NegotiationID]&amp;Tabelle5[ActionType],Tabelle5[ActionType],,0),_xlfn.XLOOKUP(Tabelle5[[#This Row],[NegotiationID]]&amp;"FinalReject",Tabelle5[NegotiationID]&amp;Tabelle5[ActionType],Tabelle5[ActionType],,0))</f>
        <v>FinalReject</v>
      </c>
      <c r="J649">
        <v>0.92800000000000005</v>
      </c>
      <c r="K649">
        <v>0.13439999999999999</v>
      </c>
      <c r="L649">
        <v>1.0624</v>
      </c>
      <c r="M649">
        <v>0.79359999999999997</v>
      </c>
      <c r="N649">
        <v>628</v>
      </c>
      <c r="O649">
        <v>4363</v>
      </c>
      <c r="P649">
        <v>8</v>
      </c>
      <c r="Q649" s="3" t="s">
        <v>1984</v>
      </c>
    </row>
    <row r="650" ht="15" customHeight="1">
      <c r="A650" t="e">
        <f t="shared" ca="1" si="515"/>
        <v>#VALUE!</v>
      </c>
      <c r="B650" t="e">
        <f t="array" ref="B650" ca="1">_xlfn.XLOOKUP(Tabelle5[[#This Row],[ExperimentID]]&amp;Tabelle5[[#This Row],[NegotiationID]]&amp;Tabelle5[[#This Row],[MessageID]],ALL_IN_ONE[ExperimentID]&amp;ALL_IN_ONE[NegotiationID]&amp;ALL_IN_ONE[MessageID],ALL_IN_ONE[Gesamt_ID],,0)</f>
        <v>#VALUE!</v>
      </c>
      <c r="C650">
        <v>2008</v>
      </c>
      <c r="D650" t="s">
        <v>1521</v>
      </c>
      <c r="E650">
        <v>34224</v>
      </c>
      <c r="F650">
        <v>1997</v>
      </c>
      <c r="G650">
        <v>1993</v>
      </c>
      <c r="H650" t="s">
        <v>31</v>
      </c>
      <c r="I650" t="str">
        <f t="array" ref="I650">IFERROR(_xlfn.XLOOKUP(Tabelle5[[#This Row],[NegotiationID]]&amp;"FinalAccept",Tabelle5[NegotiationID]&amp;Tabelle5[ActionType],Tabelle5[ActionType],,0),_xlfn.XLOOKUP(Tabelle5[[#This Row],[NegotiationID]]&amp;"FinalReject",Tabelle5[NegotiationID]&amp;Tabelle5[ActionType],Tabelle5[ActionType],,0))</f>
        <v>FinalReject</v>
      </c>
      <c r="J650">
        <v>0.87039999999999995</v>
      </c>
      <c r="K650">
        <v>0.25319999999999998</v>
      </c>
      <c r="L650">
        <v>1.1235999999999999</v>
      </c>
      <c r="M650">
        <v>0.61719999999999997</v>
      </c>
      <c r="N650">
        <v>332</v>
      </c>
      <c r="O650">
        <v>4363</v>
      </c>
      <c r="P650">
        <v>8</v>
      </c>
      <c r="Q650" s="3" t="s">
        <v>1985</v>
      </c>
    </row>
    <row r="651" ht="15" customHeight="1">
      <c r="A651" t="e">
        <f t="shared" ca="1" si="515"/>
        <v>#VALUE!</v>
      </c>
      <c r="B651" t="e">
        <f t="array" ref="B651" ca="1">_xlfn.XLOOKUP(Tabelle5[[#This Row],[ExperimentID]]&amp;Tabelle5[[#This Row],[NegotiationID]]&amp;Tabelle5[[#This Row],[MessageID]],ALL_IN_ONE[ExperimentID]&amp;ALL_IN_ONE[NegotiationID]&amp;ALL_IN_ONE[MessageID],ALL_IN_ONE[Gesamt_ID],,0)</f>
        <v>#VALUE!</v>
      </c>
      <c r="C651">
        <v>2008</v>
      </c>
      <c r="D651" t="s">
        <v>1521</v>
      </c>
      <c r="E651">
        <v>34502</v>
      </c>
      <c r="F651">
        <v>1993</v>
      </c>
      <c r="G651">
        <v>1997</v>
      </c>
      <c r="H651" t="s">
        <v>31</v>
      </c>
      <c r="I651" t="str">
        <f t="array" ref="I651">IFERROR(_xlfn.XLOOKUP(Tabelle5[[#This Row],[NegotiationID]]&amp;"FinalAccept",Tabelle5[NegotiationID]&amp;Tabelle5[ActionType],Tabelle5[ActionType],,0),_xlfn.XLOOKUP(Tabelle5[[#This Row],[NegotiationID]]&amp;"FinalReject",Tabelle5[NegotiationID]&amp;Tabelle5[ActionType],Tabelle5[ActionType],,0))</f>
        <v>FinalReject</v>
      </c>
      <c r="J651">
        <v>0.70679999999999998</v>
      </c>
      <c r="K651">
        <v>0.38040000000000002</v>
      </c>
      <c r="L651">
        <v>1.0871999999999999</v>
      </c>
      <c r="M651">
        <v>0.32640000000000002</v>
      </c>
      <c r="N651">
        <v>1190</v>
      </c>
      <c r="O651">
        <v>4363</v>
      </c>
      <c r="P651">
        <v>8</v>
      </c>
      <c r="Q651" s="3" t="s">
        <v>1986</v>
      </c>
    </row>
    <row r="652" ht="15" customHeight="1">
      <c r="A652" t="e">
        <f t="shared" ca="1" si="515"/>
        <v>#VALUE!</v>
      </c>
      <c r="B652" t="e">
        <f t="array" ref="B652" ca="1">_xlfn.XLOOKUP(Tabelle5[[#This Row],[ExperimentID]]&amp;Tabelle5[[#This Row],[NegotiationID]]&amp;Tabelle5[[#This Row],[MessageID]],ALL_IN_ONE[ExperimentID]&amp;ALL_IN_ONE[NegotiationID]&amp;ALL_IN_ONE[MessageID],ALL_IN_ONE[Gesamt_ID],,0)</f>
        <v>#VALUE!</v>
      </c>
      <c r="C652">
        <v>2008</v>
      </c>
      <c r="D652" t="s">
        <v>1521</v>
      </c>
      <c r="E652">
        <v>34586</v>
      </c>
      <c r="F652">
        <v>1997</v>
      </c>
      <c r="G652">
        <v>1993</v>
      </c>
      <c r="H652" t="s">
        <v>31</v>
      </c>
      <c r="I652" t="str">
        <f t="array" ref="I652">IFERROR(_xlfn.XLOOKUP(Tabelle5[[#This Row],[NegotiationID]]&amp;"FinalAccept",Tabelle5[NegotiationID]&amp;Tabelle5[ActionType],Tabelle5[ActionType],,0),_xlfn.XLOOKUP(Tabelle5[[#This Row],[NegotiationID]]&amp;"FinalReject",Tabelle5[NegotiationID]&amp;Tabelle5[ActionType],Tabelle5[ActionType],,0))</f>
        <v>FinalReject</v>
      </c>
      <c r="J652">
        <v>0.73899999999999999</v>
      </c>
      <c r="K652">
        <v>0.28920000000000001</v>
      </c>
      <c r="L652">
        <v>1.0282</v>
      </c>
      <c r="M652">
        <v>0.44979999999999998</v>
      </c>
      <c r="N652">
        <v>405</v>
      </c>
      <c r="O652">
        <v>4363</v>
      </c>
      <c r="P652">
        <v>8</v>
      </c>
      <c r="Q652" s="3" t="s">
        <v>1987</v>
      </c>
    </row>
    <row r="653" ht="15" customHeight="1">
      <c r="A653" t="e">
        <f t="shared" ca="1" si="515"/>
        <v>#VALUE!</v>
      </c>
      <c r="B653" t="e">
        <f t="array" ref="B653" ca="1">_xlfn.XLOOKUP(Tabelle5[[#This Row],[ExperimentID]]&amp;Tabelle5[[#This Row],[NegotiationID]]&amp;Tabelle5[[#This Row],[MessageID]],ALL_IN_ONE[ExperimentID]&amp;ALL_IN_ONE[NegotiationID]&amp;ALL_IN_ONE[MessageID],ALL_IN_ONE[Gesamt_ID],,0)</f>
        <v>#VALUE!</v>
      </c>
      <c r="C653">
        <v>2008</v>
      </c>
      <c r="D653" t="s">
        <v>1521</v>
      </c>
      <c r="E653">
        <v>34699</v>
      </c>
      <c r="F653">
        <v>1993</v>
      </c>
      <c r="G653">
        <v>1997</v>
      </c>
      <c r="H653" t="s">
        <v>40</v>
      </c>
      <c r="I653" t="str">
        <f t="array" ref="I653">IFERROR(_xlfn.XLOOKUP(Tabelle5[[#This Row],[NegotiationID]]&amp;"FinalAccept",Tabelle5[NegotiationID]&amp;Tabelle5[ActionType],Tabelle5[ActionType],,0),_xlfn.XLOOKUP(Tabelle5[[#This Row],[NegotiationID]]&amp;"FinalReject",Tabelle5[NegotiationID]&amp;Tabelle5[ActionType],Tabelle5[ActionType],,0))</f>
        <v>FinalReject</v>
      </c>
      <c r="J653">
        <v>0.28920000000000001</v>
      </c>
      <c r="K653">
        <v>0.73899999999999999</v>
      </c>
      <c r="L653">
        <v>1.0282</v>
      </c>
      <c r="M653">
        <v>0.44979999999999998</v>
      </c>
      <c r="N653">
        <v>732</v>
      </c>
      <c r="O653">
        <v>4363</v>
      </c>
      <c r="P653">
        <v>8</v>
      </c>
      <c r="Q653" s="3" t="s">
        <v>1988</v>
      </c>
    </row>
    <row r="654" ht="14.5" hidden="1">
      <c r="A654" t="e">
        <f t="shared" ca="1" si="515"/>
        <v>#VALUE!</v>
      </c>
      <c r="B654" t="e">
        <f t="array" ref="B654" ca="1">_xlfn.XLOOKUP(Tabelle5[[#This Row],[ExperimentID]]&amp;Tabelle5[[#This Row],[NegotiationID]]&amp;Tabelle5[[#This Row],[MessageID]],ALL_IN_ONE[ExperimentID]&amp;ALL_IN_ONE[NegotiationID]&amp;ALL_IN_ONE[MessageID],ALL_IN_ONE[Gesamt_ID],,0)</f>
        <v>#VALUE!</v>
      </c>
      <c r="C654">
        <v>2038</v>
      </c>
      <c r="D654" t="s">
        <v>1521</v>
      </c>
      <c r="E654">
        <v>2039</v>
      </c>
      <c r="H654" t="s">
        <v>6019</v>
      </c>
      <c r="I654" t="str">
        <f t="array" ref="I654">IFERROR(_xlfn.XLOOKUP(Tabelle5[[#This Row],[NegotiationID]]&amp;"FinalAccept",Tabelle5[NegotiationID]&amp;Tabelle5[ActionType],Tabelle5[ActionType],,0),_xlfn.XLOOKUP(Tabelle5[[#This Row],[NegotiationID]]&amp;"FinalReject",Tabelle5[NegotiationID]&amp;Tabelle5[ActionType],Tabelle5[ActionType],,0))</f>
        <v>FinalAccept</v>
      </c>
      <c r="M654">
        <v>21</v>
      </c>
      <c r="O654">
        <v>3919</v>
      </c>
      <c r="P654">
        <v>11</v>
      </c>
      <c r="Q654" t="s">
        <v>6337</v>
      </c>
    </row>
    <row r="655" ht="15" customHeight="1">
      <c r="A655" t="e">
        <f t="shared" ca="1" si="515"/>
        <v>#VALUE!</v>
      </c>
      <c r="B655" t="e">
        <f t="array" ref="B655" ca="1">_xlfn.XLOOKUP(Tabelle5[[#This Row],[ExperimentID]]&amp;Tabelle5[[#This Row],[NegotiationID]]&amp;Tabelle5[[#This Row],[MessageID]],ALL_IN_ONE[ExperimentID]&amp;ALL_IN_ONE[NegotiationID]&amp;ALL_IN_ONE[MessageID],ALL_IN_ONE[Gesamt_ID],,0)</f>
        <v>#VALUE!</v>
      </c>
      <c r="C655">
        <v>2038</v>
      </c>
      <c r="D655" t="s">
        <v>1521</v>
      </c>
      <c r="E655">
        <v>29979</v>
      </c>
      <c r="F655">
        <v>2023</v>
      </c>
      <c r="G655">
        <v>2027</v>
      </c>
      <c r="H655" t="s">
        <v>19</v>
      </c>
      <c r="I655" t="str">
        <f t="array" ref="I655">IFERROR(_xlfn.XLOOKUP(Tabelle5[[#This Row],[NegotiationID]]&amp;"FinalAccept",Tabelle5[NegotiationID]&amp;Tabelle5[ActionType],Tabelle5[ActionType],,0),_xlfn.XLOOKUP(Tabelle5[[#This Row],[NegotiationID]]&amp;"FinalReject",Tabelle5[NegotiationID]&amp;Tabelle5[ActionType],Tabelle5[ActionType],,0))</f>
        <v>FinalAccept</v>
      </c>
      <c r="J655">
        <v>1</v>
      </c>
      <c r="K655">
        <v>0.1084</v>
      </c>
      <c r="L655">
        <v>1.1084000000000001</v>
      </c>
      <c r="M655">
        <v>0.89159999999999995</v>
      </c>
      <c r="N655">
        <v>594</v>
      </c>
      <c r="O655">
        <v>3919</v>
      </c>
      <c r="P655">
        <v>11</v>
      </c>
      <c r="Q655" s="3" t="s">
        <v>1989</v>
      </c>
    </row>
    <row r="656" ht="15" customHeight="1">
      <c r="A656" t="e">
        <f t="shared" ca="1" si="515"/>
        <v>#VALUE!</v>
      </c>
      <c r="B656" t="e">
        <f t="array" ref="B656" ca="1">_xlfn.XLOOKUP(Tabelle5[[#This Row],[ExperimentID]]&amp;Tabelle5[[#This Row],[NegotiationID]]&amp;Tabelle5[[#This Row],[MessageID]],ALL_IN_ONE[ExperimentID]&amp;ALL_IN_ONE[NegotiationID]&amp;ALL_IN_ONE[MessageID],ALL_IN_ONE[Gesamt_ID],,0)</f>
        <v>#VALUE!</v>
      </c>
      <c r="C656">
        <v>2038</v>
      </c>
      <c r="D656" t="s">
        <v>1521</v>
      </c>
      <c r="E656">
        <v>30979</v>
      </c>
      <c r="F656">
        <v>2027</v>
      </c>
      <c r="G656">
        <v>2023</v>
      </c>
      <c r="H656" t="s">
        <v>31</v>
      </c>
      <c r="I656" t="str">
        <f t="array" ref="I656">IFERROR(_xlfn.XLOOKUP(Tabelle5[[#This Row],[NegotiationID]]&amp;"FinalAccept",Tabelle5[NegotiationID]&amp;Tabelle5[ActionType],Tabelle5[ActionType],,0),_xlfn.XLOOKUP(Tabelle5[[#This Row],[NegotiationID]]&amp;"FinalReject",Tabelle5[NegotiationID]&amp;Tabelle5[ActionType],Tabelle5[ActionType],,0))</f>
        <v>FinalAccept</v>
      </c>
      <c r="J656">
        <v>0.89759999999999995</v>
      </c>
      <c r="K656">
        <v>0.073200000000000001</v>
      </c>
      <c r="L656">
        <v>0.9708</v>
      </c>
      <c r="M656">
        <v>0.82440000000000002</v>
      </c>
      <c r="N656">
        <v>703</v>
      </c>
      <c r="O656">
        <v>3919</v>
      </c>
      <c r="P656">
        <v>11</v>
      </c>
      <c r="Q656" s="3" t="s">
        <v>1990</v>
      </c>
    </row>
    <row r="657" ht="15" customHeight="1">
      <c r="A657" t="e">
        <f t="shared" ca="1" si="515"/>
        <v>#VALUE!</v>
      </c>
      <c r="B657" t="e">
        <f t="array" ref="B657" ca="1">_xlfn.XLOOKUP(Tabelle5[[#This Row],[ExperimentID]]&amp;Tabelle5[[#This Row],[NegotiationID]]&amp;Tabelle5[[#This Row],[MessageID]],ALL_IN_ONE[ExperimentID]&amp;ALL_IN_ONE[NegotiationID]&amp;ALL_IN_ONE[MessageID],ALL_IN_ONE[Gesamt_ID],,0)</f>
        <v>#VALUE!</v>
      </c>
      <c r="C657">
        <v>2038</v>
      </c>
      <c r="D657" t="s">
        <v>1521</v>
      </c>
      <c r="E657">
        <v>31116</v>
      </c>
      <c r="F657">
        <v>2023</v>
      </c>
      <c r="G657">
        <v>2027</v>
      </c>
      <c r="H657" t="s">
        <v>31</v>
      </c>
      <c r="I657" t="str">
        <f t="array" ref="I657">IFERROR(_xlfn.XLOOKUP(Tabelle5[[#This Row],[NegotiationID]]&amp;"FinalAccept",Tabelle5[NegotiationID]&amp;Tabelle5[ActionType],Tabelle5[ActionType],,0),_xlfn.XLOOKUP(Tabelle5[[#This Row],[NegotiationID]]&amp;"FinalReject",Tabelle5[NegotiationID]&amp;Tabelle5[ActionType],Tabelle5[ActionType],,0))</f>
        <v>FinalAccept</v>
      </c>
      <c r="J657">
        <v>0.89600000000000002</v>
      </c>
      <c r="K657">
        <v>0.1552</v>
      </c>
      <c r="L657">
        <v>1.0511999999999999</v>
      </c>
      <c r="M657">
        <v>0.74080000000000001</v>
      </c>
      <c r="N657">
        <v>675</v>
      </c>
      <c r="O657">
        <v>3919</v>
      </c>
      <c r="P657">
        <v>11</v>
      </c>
      <c r="Q657" s="3" t="s">
        <v>1991</v>
      </c>
    </row>
    <row r="658" ht="15" customHeight="1">
      <c r="A658" t="e">
        <f t="shared" ca="1" si="515"/>
        <v>#VALUE!</v>
      </c>
      <c r="B658" t="e">
        <f t="array" ref="B658" ca="1">_xlfn.XLOOKUP(Tabelle5[[#This Row],[ExperimentID]]&amp;Tabelle5[[#This Row],[NegotiationID]]&amp;Tabelle5[[#This Row],[MessageID]],ALL_IN_ONE[ExperimentID]&amp;ALL_IN_ONE[NegotiationID]&amp;ALL_IN_ONE[MessageID],ALL_IN_ONE[Gesamt_ID],,0)</f>
        <v>#VALUE!</v>
      </c>
      <c r="C658">
        <v>2038</v>
      </c>
      <c r="D658" t="s">
        <v>1521</v>
      </c>
      <c r="E658">
        <v>31335</v>
      </c>
      <c r="F658">
        <v>2027</v>
      </c>
      <c r="G658">
        <v>2023</v>
      </c>
      <c r="H658" t="s">
        <v>31</v>
      </c>
      <c r="I658" t="str">
        <f t="array" ref="I658">IFERROR(_xlfn.XLOOKUP(Tabelle5[[#This Row],[NegotiationID]]&amp;"FinalAccept",Tabelle5[NegotiationID]&amp;Tabelle5[ActionType],Tabelle5[ActionType],,0),_xlfn.XLOOKUP(Tabelle5[[#This Row],[NegotiationID]]&amp;"FinalReject",Tabelle5[NegotiationID]&amp;Tabelle5[ActionType],Tabelle5[ActionType],,0))</f>
        <v>FinalAccept</v>
      </c>
      <c r="J658">
        <v>0.54359999999999997</v>
      </c>
      <c r="K658">
        <v>0.25440000000000002</v>
      </c>
      <c r="L658">
        <v>0.79800000000000004</v>
      </c>
      <c r="M658">
        <v>0.28920000000000001</v>
      </c>
      <c r="N658">
        <v>477</v>
      </c>
      <c r="O658">
        <v>3919</v>
      </c>
      <c r="P658">
        <v>11</v>
      </c>
      <c r="Q658" s="3" t="s">
        <v>1992</v>
      </c>
    </row>
    <row r="659" ht="15" customHeight="1">
      <c r="A659" t="e">
        <f t="shared" ca="1" si="515"/>
        <v>#VALUE!</v>
      </c>
      <c r="B659" t="e">
        <f t="array" ref="B659" ca="1">_xlfn.XLOOKUP(Tabelle5[[#This Row],[ExperimentID]]&amp;Tabelle5[[#This Row],[NegotiationID]]&amp;Tabelle5[[#This Row],[MessageID]],ALL_IN_ONE[ExperimentID]&amp;ALL_IN_ONE[NegotiationID]&amp;ALL_IN_ONE[MessageID],ALL_IN_ONE[Gesamt_ID],,0)</f>
        <v>#VALUE!</v>
      </c>
      <c r="C659">
        <v>2038</v>
      </c>
      <c r="D659" t="s">
        <v>1521</v>
      </c>
      <c r="E659">
        <v>31577</v>
      </c>
      <c r="F659">
        <v>2023</v>
      </c>
      <c r="G659">
        <v>2027</v>
      </c>
      <c r="H659" t="s">
        <v>31</v>
      </c>
      <c r="I659" t="str">
        <f t="array" ref="I659">IFERROR(_xlfn.XLOOKUP(Tabelle5[[#This Row],[NegotiationID]]&amp;"FinalAccept",Tabelle5[NegotiationID]&amp;Tabelle5[ActionType],Tabelle5[ActionType],,0),_xlfn.XLOOKUP(Tabelle5[[#This Row],[NegotiationID]]&amp;"FinalReject",Tabelle5[NegotiationID]&amp;Tabelle5[ActionType],Tabelle5[ActionType],,0))</f>
        <v>FinalAccept</v>
      </c>
      <c r="J659">
        <v>0.61819999999999997</v>
      </c>
      <c r="K659">
        <v>0.1908</v>
      </c>
      <c r="L659">
        <v>0.80900000000000005</v>
      </c>
      <c r="M659">
        <v>0.4274</v>
      </c>
      <c r="N659">
        <v>500</v>
      </c>
      <c r="O659">
        <v>3919</v>
      </c>
      <c r="P659">
        <v>11</v>
      </c>
      <c r="Q659" s="3" t="s">
        <v>1993</v>
      </c>
    </row>
    <row r="660" ht="15" customHeight="1">
      <c r="A660" t="e">
        <f t="shared" ca="1" si="515"/>
        <v>#VALUE!</v>
      </c>
      <c r="B660" t="e">
        <f t="array" ref="B660" ca="1">_xlfn.XLOOKUP(Tabelle5[[#This Row],[ExperimentID]]&amp;Tabelle5[[#This Row],[NegotiationID]]&amp;Tabelle5[[#This Row],[MessageID]],ALL_IN_ONE[ExperimentID]&amp;ALL_IN_ONE[NegotiationID]&amp;ALL_IN_ONE[MessageID],ALL_IN_ONE[Gesamt_ID],,0)</f>
        <v>#VALUE!</v>
      </c>
      <c r="C660">
        <v>2038</v>
      </c>
      <c r="D660" t="s">
        <v>1521</v>
      </c>
      <c r="E660">
        <v>32371</v>
      </c>
      <c r="F660">
        <v>2027</v>
      </c>
      <c r="G660">
        <v>2023</v>
      </c>
      <c r="H660" t="s">
        <v>31</v>
      </c>
      <c r="I660" t="str">
        <f t="array" ref="I660">IFERROR(_xlfn.XLOOKUP(Tabelle5[[#This Row],[NegotiationID]]&amp;"FinalAccept",Tabelle5[NegotiationID]&amp;Tabelle5[ActionType],Tabelle5[ActionType],,0),_xlfn.XLOOKUP(Tabelle5[[#This Row],[NegotiationID]]&amp;"FinalReject",Tabelle5[NegotiationID]&amp;Tabelle5[ActionType],Tabelle5[ActionType],,0))</f>
        <v>FinalAccept</v>
      </c>
      <c r="J660">
        <v>0.36359999999999998</v>
      </c>
      <c r="K660">
        <v>0.43440000000000001</v>
      </c>
      <c r="L660">
        <v>0.79800000000000004</v>
      </c>
      <c r="M660">
        <v>0.070800000000000002</v>
      </c>
      <c r="N660">
        <v>303</v>
      </c>
      <c r="O660">
        <v>3919</v>
      </c>
      <c r="P660">
        <v>11</v>
      </c>
      <c r="Q660" s="3" t="s">
        <v>1994</v>
      </c>
    </row>
    <row r="661" ht="116" hidden="1">
      <c r="A661" t="e">
        <f t="shared" ca="1" si="515"/>
        <v>#VALUE!</v>
      </c>
      <c r="B661" t="e">
        <f t="array" ref="B661" ca="1">_xlfn.XLOOKUP(Tabelle5[[#This Row],[ExperimentID]]&amp;Tabelle5[[#This Row],[NegotiationID]]&amp;Tabelle5[[#This Row],[MessageID]],ALL_IN_ONE[ExperimentID]&amp;ALL_IN_ONE[NegotiationID]&amp;ALL_IN_ONE[MessageID],ALL_IN_ONE[Gesamt_ID],,0)</f>
        <v>#VALUE!</v>
      </c>
      <c r="C661">
        <v>2038</v>
      </c>
      <c r="D661" t="s">
        <v>1521</v>
      </c>
      <c r="E661">
        <v>33487</v>
      </c>
      <c r="F661">
        <v>2023</v>
      </c>
      <c r="G661">
        <v>2027</v>
      </c>
      <c r="H661" t="s">
        <v>22</v>
      </c>
      <c r="I661" t="str">
        <f t="array" ref="I661">IFERROR(_xlfn.XLOOKUP(Tabelle5[[#This Row],[NegotiationID]]&amp;"FinalAccept",Tabelle5[NegotiationID]&amp;Tabelle5[ActionType],Tabelle5[ActionType],,0),_xlfn.XLOOKUP(Tabelle5[[#This Row],[NegotiationID]]&amp;"FinalReject",Tabelle5[NegotiationID]&amp;Tabelle5[ActionType],Tabelle5[ActionType],,0))</f>
        <v>FinalAccept</v>
      </c>
      <c r="N661">
        <v>117</v>
      </c>
      <c r="O661">
        <v>3919</v>
      </c>
      <c r="P661">
        <v>11</v>
      </c>
      <c r="Q661" s="3" t="s">
        <v>6459</v>
      </c>
    </row>
    <row r="662" ht="72.5" hidden="1">
      <c r="A662" t="e">
        <f t="shared" ca="1" si="515"/>
        <v>#VALUE!</v>
      </c>
      <c r="B662" t="e">
        <f t="array" ref="B662" ca="1">_xlfn.XLOOKUP(Tabelle5[[#This Row],[ExperimentID]]&amp;Tabelle5[[#This Row],[NegotiationID]]&amp;Tabelle5[[#This Row],[MessageID]],ALL_IN_ONE[ExperimentID]&amp;ALL_IN_ONE[NegotiationID]&amp;ALL_IN_ONE[MessageID],ALL_IN_ONE[Gesamt_ID],,0)</f>
        <v>#VALUE!</v>
      </c>
      <c r="C662">
        <v>2038</v>
      </c>
      <c r="D662" t="s">
        <v>1521</v>
      </c>
      <c r="E662">
        <v>33538</v>
      </c>
      <c r="F662">
        <v>2027</v>
      </c>
      <c r="G662">
        <v>2023</v>
      </c>
      <c r="H662" t="s">
        <v>24</v>
      </c>
      <c r="I662" t="str">
        <f t="array" ref="I662">IFERROR(_xlfn.XLOOKUP(Tabelle5[[#This Row],[NegotiationID]]&amp;"FinalAccept",Tabelle5[NegotiationID]&amp;Tabelle5[ActionType],Tabelle5[ActionType],,0),_xlfn.XLOOKUP(Tabelle5[[#This Row],[NegotiationID]]&amp;"FinalReject",Tabelle5[NegotiationID]&amp;Tabelle5[ActionType],Tabelle5[ActionType],,0))</f>
        <v>FinalAccept</v>
      </c>
      <c r="N662">
        <v>21</v>
      </c>
      <c r="O662">
        <v>3919</v>
      </c>
      <c r="P662">
        <v>11</v>
      </c>
      <c r="Q662" s="3" t="s">
        <v>6460</v>
      </c>
    </row>
    <row r="663" ht="15" customHeight="1">
      <c r="A663" t="e">
        <f t="shared" ca="1" si="515"/>
        <v>#VALUE!</v>
      </c>
      <c r="B663" t="e">
        <f t="array" ref="B663" ca="1">_xlfn.XLOOKUP(Tabelle5[[#This Row],[ExperimentID]]&amp;Tabelle5[[#This Row],[NegotiationID]]&amp;Tabelle5[[#This Row],[MessageID]],ALL_IN_ONE[ExperimentID]&amp;ALL_IN_ONE[NegotiationID]&amp;ALL_IN_ONE[MessageID],ALL_IN_ONE[Gesamt_ID],,0)</f>
        <v>#VALUE!</v>
      </c>
      <c r="C663">
        <v>2038</v>
      </c>
      <c r="D663" t="s">
        <v>1521</v>
      </c>
      <c r="E663">
        <v>33548</v>
      </c>
      <c r="F663">
        <v>2023</v>
      </c>
      <c r="G663">
        <v>2027</v>
      </c>
      <c r="H663" t="s">
        <v>31</v>
      </c>
      <c r="I663" t="str">
        <f t="array" ref="I663">IFERROR(_xlfn.XLOOKUP(Tabelle5[[#This Row],[NegotiationID]]&amp;"FinalAccept",Tabelle5[NegotiationID]&amp;Tabelle5[ActionType],Tabelle5[ActionType],,0),_xlfn.XLOOKUP(Tabelle5[[#This Row],[NegotiationID]]&amp;"FinalReject",Tabelle5[NegotiationID]&amp;Tabelle5[ActionType],Tabelle5[ActionType],,0))</f>
        <v>FinalAccept</v>
      </c>
      <c r="J663">
        <v>0.60019999999999996</v>
      </c>
      <c r="K663">
        <v>0.3508</v>
      </c>
      <c r="L663">
        <v>0.95099999999999996</v>
      </c>
      <c r="M663">
        <v>0.24940000000000001</v>
      </c>
      <c r="N663">
        <v>472</v>
      </c>
      <c r="O663">
        <v>3919</v>
      </c>
      <c r="P663">
        <v>11</v>
      </c>
      <c r="Q663" s="3" t="s">
        <v>1995</v>
      </c>
    </row>
    <row r="664" ht="15" customHeight="1">
      <c r="A664" t="e">
        <f t="shared" ca="1" si="515"/>
        <v>#VALUE!</v>
      </c>
      <c r="B664" t="e">
        <f t="array" ref="B664" ca="1">_xlfn.XLOOKUP(Tabelle5[[#This Row],[ExperimentID]]&amp;Tabelle5[[#This Row],[NegotiationID]]&amp;Tabelle5[[#This Row],[MessageID]],ALL_IN_ONE[ExperimentID]&amp;ALL_IN_ONE[NegotiationID]&amp;ALL_IN_ONE[MessageID],ALL_IN_ONE[Gesamt_ID],,0)</f>
        <v>#VALUE!</v>
      </c>
      <c r="C664">
        <v>2038</v>
      </c>
      <c r="D664" t="s">
        <v>1521</v>
      </c>
      <c r="E664">
        <v>33567</v>
      </c>
      <c r="F664">
        <v>2027</v>
      </c>
      <c r="G664">
        <v>2023</v>
      </c>
      <c r="H664" t="s">
        <v>20</v>
      </c>
      <c r="I664" t="str">
        <f t="array" ref="I664">IFERROR(_xlfn.XLOOKUP(Tabelle5[[#This Row],[NegotiationID]]&amp;"FinalAccept",Tabelle5[NegotiationID]&amp;Tabelle5[ActionType],Tabelle5[ActionType],,0),_xlfn.XLOOKUP(Tabelle5[[#This Row],[NegotiationID]]&amp;"FinalReject",Tabelle5[NegotiationID]&amp;Tabelle5[ActionType],Tabelle5[ActionType],,0))</f>
        <v>FinalAccept</v>
      </c>
      <c r="J664">
        <v>0.3508</v>
      </c>
      <c r="K664">
        <v>0.60019999999999996</v>
      </c>
      <c r="L664">
        <v>0.95099999999999996</v>
      </c>
      <c r="M664">
        <v>0.24940000000000001</v>
      </c>
      <c r="N664">
        <v>36</v>
      </c>
      <c r="O664">
        <v>3919</v>
      </c>
      <c r="P664">
        <v>11</v>
      </c>
      <c r="Q664" s="3" t="s">
        <v>1996</v>
      </c>
    </row>
    <row r="665" ht="14.5" hidden="1">
      <c r="A665" t="e">
        <f t="shared" ca="1" si="515"/>
        <v>#VALUE!</v>
      </c>
      <c r="B665" t="e">
        <f t="array" ref="B665" ca="1">_xlfn.XLOOKUP(Tabelle5[[#This Row],[ExperimentID]]&amp;Tabelle5[[#This Row],[NegotiationID]]&amp;Tabelle5[[#This Row],[MessageID]],ALL_IN_ONE[ExperimentID]&amp;ALL_IN_ONE[NegotiationID]&amp;ALL_IN_ONE[MessageID],ALL_IN_ONE[Gesamt_ID],,0)</f>
        <v>#VALUE!</v>
      </c>
      <c r="C665">
        <v>2068</v>
      </c>
      <c r="D665" t="s">
        <v>1521</v>
      </c>
      <c r="E665">
        <v>2069</v>
      </c>
      <c r="H665" t="s">
        <v>6019</v>
      </c>
      <c r="I665" t="str">
        <f t="array" ref="I665">IFERROR(_xlfn.XLOOKUP(Tabelle5[[#This Row],[NegotiationID]]&amp;"FinalAccept",Tabelle5[NegotiationID]&amp;Tabelle5[ActionType],Tabelle5[ActionType],,0),_xlfn.XLOOKUP(Tabelle5[[#This Row],[NegotiationID]]&amp;"FinalReject",Tabelle5[NegotiationID]&amp;Tabelle5[ActionType],Tabelle5[ActionType],,0))</f>
        <v>FinalReject</v>
      </c>
      <c r="M665">
        <v>21</v>
      </c>
      <c r="O665">
        <v>4365</v>
      </c>
      <c r="P665">
        <v>10</v>
      </c>
      <c r="Q665" t="s">
        <v>6337</v>
      </c>
    </row>
    <row r="666" ht="15" customHeight="1">
      <c r="A666" t="e">
        <f t="shared" ca="1" si="515"/>
        <v>#VALUE!</v>
      </c>
      <c r="B666" t="e">
        <f t="array" ref="B666" ca="1">_xlfn.XLOOKUP(Tabelle5[[#This Row],[ExperimentID]]&amp;Tabelle5[[#This Row],[NegotiationID]]&amp;Tabelle5[[#This Row],[MessageID]],ALL_IN_ONE[ExperimentID]&amp;ALL_IN_ONE[NegotiationID]&amp;ALL_IN_ONE[MessageID],ALL_IN_ONE[Gesamt_ID],,0)</f>
        <v>#VALUE!</v>
      </c>
      <c r="C666">
        <v>2068</v>
      </c>
      <c r="D666" t="s">
        <v>1521</v>
      </c>
      <c r="E666">
        <v>30450</v>
      </c>
      <c r="F666">
        <v>2053</v>
      </c>
      <c r="G666">
        <v>2057</v>
      </c>
      <c r="H666" t="s">
        <v>19</v>
      </c>
      <c r="I666" t="str">
        <f t="array" ref="I666">IFERROR(_xlfn.XLOOKUP(Tabelle5[[#This Row],[NegotiationID]]&amp;"FinalAccept",Tabelle5[NegotiationID]&amp;Tabelle5[ActionType],Tabelle5[ActionType],,0),_xlfn.XLOOKUP(Tabelle5[[#This Row],[NegotiationID]]&amp;"FinalReject",Tabelle5[NegotiationID]&amp;Tabelle5[ActionType],Tabelle5[ActionType],,0))</f>
        <v>FinalReject</v>
      </c>
      <c r="J666">
        <v>1</v>
      </c>
      <c r="K666">
        <v>0.438</v>
      </c>
      <c r="L666">
        <v>1.4379999999999999</v>
      </c>
      <c r="M666">
        <v>0.56200000000000006</v>
      </c>
      <c r="N666">
        <v>346</v>
      </c>
      <c r="O666">
        <v>4365</v>
      </c>
      <c r="P666">
        <v>10</v>
      </c>
      <c r="Q666" s="3" t="s">
        <v>1997</v>
      </c>
    </row>
    <row r="667" ht="15" customHeight="1">
      <c r="A667" t="e">
        <f t="shared" ca="1" si="515"/>
        <v>#VALUE!</v>
      </c>
      <c r="B667" t="e">
        <f t="array" ref="B667" ca="1">_xlfn.XLOOKUP(Tabelle5[[#This Row],[ExperimentID]]&amp;Tabelle5[[#This Row],[NegotiationID]]&amp;Tabelle5[[#This Row],[MessageID]],ALL_IN_ONE[ExperimentID]&amp;ALL_IN_ONE[NegotiationID]&amp;ALL_IN_ONE[MessageID],ALL_IN_ONE[Gesamt_ID],,0)</f>
        <v>#VALUE!</v>
      </c>
      <c r="C667">
        <v>2068</v>
      </c>
      <c r="D667" t="s">
        <v>1521</v>
      </c>
      <c r="E667">
        <v>31374</v>
      </c>
      <c r="F667">
        <v>2057</v>
      </c>
      <c r="G667">
        <v>2053</v>
      </c>
      <c r="H667" t="s">
        <v>31</v>
      </c>
      <c r="I667" t="str">
        <f t="array" ref="I667">IFERROR(_xlfn.XLOOKUP(Tabelle5[[#This Row],[NegotiationID]]&amp;"FinalAccept",Tabelle5[NegotiationID]&amp;Tabelle5[ActionType],Tabelle5[ActionType],,0),_xlfn.XLOOKUP(Tabelle5[[#This Row],[NegotiationID]]&amp;"FinalReject",Tabelle5[NegotiationID]&amp;Tabelle5[ActionType],Tabelle5[ActionType],,0))</f>
        <v>FinalReject</v>
      </c>
      <c r="J667">
        <v>1</v>
      </c>
      <c r="K667">
        <v>0.12540000000000001</v>
      </c>
      <c r="L667">
        <v>1.1254</v>
      </c>
      <c r="M667">
        <v>0.87460000000000004</v>
      </c>
      <c r="N667">
        <v>674</v>
      </c>
      <c r="O667">
        <v>4365</v>
      </c>
      <c r="P667">
        <v>10</v>
      </c>
      <c r="Q667" s="3" t="s">
        <v>1998</v>
      </c>
    </row>
    <row r="668" ht="15" customHeight="1">
      <c r="A668" t="e">
        <f t="shared" ca="1" si="515"/>
        <v>#VALUE!</v>
      </c>
      <c r="B668" t="e">
        <f t="array" ref="B668" ca="1">_xlfn.XLOOKUP(Tabelle5[[#This Row],[ExperimentID]]&amp;Tabelle5[[#This Row],[NegotiationID]]&amp;Tabelle5[[#This Row],[MessageID]],ALL_IN_ONE[ExperimentID]&amp;ALL_IN_ONE[NegotiationID]&amp;ALL_IN_ONE[MessageID],ALL_IN_ONE[Gesamt_ID],,0)</f>
        <v>#VALUE!</v>
      </c>
      <c r="C668">
        <v>2068</v>
      </c>
      <c r="D668" t="s">
        <v>1521</v>
      </c>
      <c r="E668">
        <v>31575</v>
      </c>
      <c r="F668">
        <v>2053</v>
      </c>
      <c r="G668">
        <v>2057</v>
      </c>
      <c r="H668" t="s">
        <v>31</v>
      </c>
      <c r="I668" t="str">
        <f t="array" ref="I668">IFERROR(_xlfn.XLOOKUP(Tabelle5[[#This Row],[NegotiationID]]&amp;"FinalAccept",Tabelle5[NegotiationID]&amp;Tabelle5[ActionType],Tabelle5[ActionType],,0),_xlfn.XLOOKUP(Tabelle5[[#This Row],[NegotiationID]]&amp;"FinalReject",Tabelle5[NegotiationID]&amp;Tabelle5[ActionType],Tabelle5[ActionType],,0))</f>
        <v>FinalReject</v>
      </c>
      <c r="J668">
        <v>0.76819999999999999</v>
      </c>
      <c r="K668">
        <v>0.2848</v>
      </c>
      <c r="L668">
        <v>1.0529999999999999</v>
      </c>
      <c r="M668">
        <v>0.4834</v>
      </c>
      <c r="N668">
        <v>563</v>
      </c>
      <c r="O668">
        <v>4365</v>
      </c>
      <c r="P668">
        <v>10</v>
      </c>
      <c r="Q668" s="3" t="s">
        <v>1999</v>
      </c>
    </row>
    <row r="669" ht="15" customHeight="1">
      <c r="A669" t="e">
        <f t="shared" ca="1" si="515"/>
        <v>#VALUE!</v>
      </c>
      <c r="B669" t="e">
        <f t="array" ref="B669" ca="1">_xlfn.XLOOKUP(Tabelle5[[#This Row],[ExperimentID]]&amp;Tabelle5[[#This Row],[NegotiationID]]&amp;Tabelle5[[#This Row],[MessageID]],ALL_IN_ONE[ExperimentID]&amp;ALL_IN_ONE[NegotiationID]&amp;ALL_IN_ONE[MessageID],ALL_IN_ONE[Gesamt_ID],,0)</f>
        <v>#VALUE!</v>
      </c>
      <c r="C669">
        <v>2068</v>
      </c>
      <c r="D669" t="s">
        <v>1521</v>
      </c>
      <c r="E669">
        <v>32748</v>
      </c>
      <c r="F669">
        <v>2057</v>
      </c>
      <c r="G669">
        <v>2053</v>
      </c>
      <c r="H669" t="s">
        <v>31</v>
      </c>
      <c r="I669" t="str">
        <f t="array" ref="I669">IFERROR(_xlfn.XLOOKUP(Tabelle5[[#This Row],[NegotiationID]]&amp;"FinalAccept",Tabelle5[NegotiationID]&amp;Tabelle5[ActionType],Tabelle5[ActionType],,0),_xlfn.XLOOKUP(Tabelle5[[#This Row],[NegotiationID]]&amp;"FinalReject",Tabelle5[NegotiationID]&amp;Tabelle5[ActionType],Tabelle5[ActionType],,0))</f>
        <v>FinalReject</v>
      </c>
      <c r="J669">
        <v>1</v>
      </c>
      <c r="K669">
        <v>1</v>
      </c>
      <c r="L669">
        <v>2</v>
      </c>
      <c r="M669">
        <v>0</v>
      </c>
      <c r="N669">
        <v>524</v>
      </c>
      <c r="O669">
        <v>4365</v>
      </c>
      <c r="P669">
        <v>10</v>
      </c>
      <c r="Q669" s="3" t="s">
        <v>2000</v>
      </c>
    </row>
    <row r="670" ht="15" customHeight="1">
      <c r="A670" t="e">
        <f t="shared" ca="1" si="515"/>
        <v>#VALUE!</v>
      </c>
      <c r="B670" t="e">
        <f t="array" ref="B670" ca="1">_xlfn.XLOOKUP(Tabelle5[[#This Row],[ExperimentID]]&amp;Tabelle5[[#This Row],[NegotiationID]]&amp;Tabelle5[[#This Row],[MessageID]],ALL_IN_ONE[ExperimentID]&amp;ALL_IN_ONE[NegotiationID]&amp;ALL_IN_ONE[MessageID],ALL_IN_ONE[Gesamt_ID],,0)</f>
        <v>#VALUE!</v>
      </c>
      <c r="C670">
        <v>2068</v>
      </c>
      <c r="D670" t="s">
        <v>1521</v>
      </c>
      <c r="E670">
        <v>33071</v>
      </c>
      <c r="F670">
        <v>2053</v>
      </c>
      <c r="G670">
        <v>2057</v>
      </c>
      <c r="H670" t="s">
        <v>31</v>
      </c>
      <c r="I670" t="str">
        <f t="array" ref="I670">IFERROR(_xlfn.XLOOKUP(Tabelle5[[#This Row],[NegotiationID]]&amp;"FinalAccept",Tabelle5[NegotiationID]&amp;Tabelle5[ActionType],Tabelle5[ActionType],,0),_xlfn.XLOOKUP(Tabelle5[[#This Row],[NegotiationID]]&amp;"FinalReject",Tabelle5[NegotiationID]&amp;Tabelle5[ActionType],Tabelle5[ActionType],,0))</f>
        <v>FinalReject</v>
      </c>
      <c r="J670">
        <v>0.63219999999999998</v>
      </c>
      <c r="K670">
        <v>0.33000000000000002</v>
      </c>
      <c r="L670">
        <v>0.96220000000000006</v>
      </c>
      <c r="M670">
        <v>0.30220000000000002</v>
      </c>
      <c r="N670">
        <v>442</v>
      </c>
      <c r="O670">
        <v>4365</v>
      </c>
      <c r="P670">
        <v>10</v>
      </c>
      <c r="Q670" s="3" t="s">
        <v>2001</v>
      </c>
    </row>
    <row r="671" ht="15" customHeight="1">
      <c r="A671" t="e">
        <f t="shared" ca="1" si="515"/>
        <v>#VALUE!</v>
      </c>
      <c r="B671" t="e">
        <f t="array" ref="B671" ca="1">_xlfn.XLOOKUP(Tabelle5[[#This Row],[ExperimentID]]&amp;Tabelle5[[#This Row],[NegotiationID]]&amp;Tabelle5[[#This Row],[MessageID]],ALL_IN_ONE[ExperimentID]&amp;ALL_IN_ONE[NegotiationID]&amp;ALL_IN_ONE[MessageID],ALL_IN_ONE[Gesamt_ID],,0)</f>
        <v>#VALUE!</v>
      </c>
      <c r="C671">
        <v>2068</v>
      </c>
      <c r="D671" t="s">
        <v>1521</v>
      </c>
      <c r="E671">
        <v>33953</v>
      </c>
      <c r="F671">
        <v>2057</v>
      </c>
      <c r="G671">
        <v>2053</v>
      </c>
      <c r="H671" t="s">
        <v>31</v>
      </c>
      <c r="I671" t="str">
        <f t="array" ref="I671">IFERROR(_xlfn.XLOOKUP(Tabelle5[[#This Row],[NegotiationID]]&amp;"FinalAccept",Tabelle5[NegotiationID]&amp;Tabelle5[ActionType],Tabelle5[ActionType],,0),_xlfn.XLOOKUP(Tabelle5[[#This Row],[NegotiationID]]&amp;"FinalReject",Tabelle5[NegotiationID]&amp;Tabelle5[ActionType],Tabelle5[ActionType],,0))</f>
        <v>FinalReject</v>
      </c>
      <c r="J671">
        <v>0.64000000000000001</v>
      </c>
      <c r="K671">
        <v>0.35859999999999997</v>
      </c>
      <c r="L671">
        <v>0.99860000000000004</v>
      </c>
      <c r="M671">
        <v>0.28139999999999998</v>
      </c>
      <c r="N671">
        <v>709</v>
      </c>
      <c r="O671">
        <v>4365</v>
      </c>
      <c r="P671">
        <v>10</v>
      </c>
      <c r="Q671" s="3" t="s">
        <v>2002</v>
      </c>
    </row>
    <row r="672" ht="15" customHeight="1">
      <c r="A672" t="e">
        <f t="shared" ca="1" si="515"/>
        <v>#VALUE!</v>
      </c>
      <c r="B672" t="e">
        <f t="array" ref="B672" ca="1">_xlfn.XLOOKUP(Tabelle5[[#This Row],[ExperimentID]]&amp;Tabelle5[[#This Row],[NegotiationID]]&amp;Tabelle5[[#This Row],[MessageID]],ALL_IN_ONE[ExperimentID]&amp;ALL_IN_ONE[NegotiationID]&amp;ALL_IN_ONE[MessageID],ALL_IN_ONE[Gesamt_ID],,0)</f>
        <v>#VALUE!</v>
      </c>
      <c r="C672">
        <v>2068</v>
      </c>
      <c r="D672" t="s">
        <v>1521</v>
      </c>
      <c r="E672">
        <v>34084</v>
      </c>
      <c r="F672">
        <v>2053</v>
      </c>
      <c r="G672">
        <v>2057</v>
      </c>
      <c r="H672" t="s">
        <v>31</v>
      </c>
      <c r="I672" t="str">
        <f t="array" ref="I672">IFERROR(_xlfn.XLOOKUP(Tabelle5[[#This Row],[NegotiationID]]&amp;"FinalAccept",Tabelle5[NegotiationID]&amp;Tabelle5[ActionType],Tabelle5[ActionType],,0),_xlfn.XLOOKUP(Tabelle5[[#This Row],[NegotiationID]]&amp;"FinalReject",Tabelle5[NegotiationID]&amp;Tabelle5[ActionType],Tabelle5[ActionType],,0))</f>
        <v>FinalReject</v>
      </c>
      <c r="J672">
        <v>0.60019999999999996</v>
      </c>
      <c r="K672">
        <v>0.3508</v>
      </c>
      <c r="L672">
        <v>0.95099999999999996</v>
      </c>
      <c r="M672">
        <v>0.24940000000000001</v>
      </c>
      <c r="N672">
        <v>482</v>
      </c>
      <c r="O672">
        <v>4365</v>
      </c>
      <c r="P672">
        <v>10</v>
      </c>
      <c r="Q672" s="3" t="s">
        <v>2003</v>
      </c>
    </row>
    <row r="673" ht="15" customHeight="1">
      <c r="A673" t="e">
        <f t="shared" ca="1" si="515"/>
        <v>#VALUE!</v>
      </c>
      <c r="B673" t="e">
        <f t="array" ref="B673" ca="1">_xlfn.XLOOKUP(Tabelle5[[#This Row],[ExperimentID]]&amp;Tabelle5[[#This Row],[NegotiationID]]&amp;Tabelle5[[#This Row],[MessageID]],ALL_IN_ONE[ExperimentID]&amp;ALL_IN_ONE[NegotiationID]&amp;ALL_IN_ONE[MessageID],ALL_IN_ONE[Gesamt_ID],,0)</f>
        <v>#VALUE!</v>
      </c>
      <c r="C673">
        <v>2068</v>
      </c>
      <c r="D673" t="s">
        <v>1521</v>
      </c>
      <c r="E673">
        <v>34477</v>
      </c>
      <c r="F673">
        <v>2057</v>
      </c>
      <c r="G673">
        <v>2053</v>
      </c>
      <c r="H673" t="s">
        <v>31</v>
      </c>
      <c r="I673" t="str">
        <f t="array" ref="I673">IFERROR(_xlfn.XLOOKUP(Tabelle5[[#This Row],[NegotiationID]]&amp;"FinalAccept",Tabelle5[NegotiationID]&amp;Tabelle5[ActionType],Tabelle5[ActionType],,0),_xlfn.XLOOKUP(Tabelle5[[#This Row],[NegotiationID]]&amp;"FinalReject",Tabelle5[NegotiationID]&amp;Tabelle5[ActionType],Tabelle5[ActionType],,0))</f>
        <v>FinalReject</v>
      </c>
      <c r="J673">
        <v>0.56599999999999995</v>
      </c>
      <c r="K673">
        <v>0.38179999999999997</v>
      </c>
      <c r="L673">
        <v>0.94779999999999998</v>
      </c>
      <c r="M673">
        <v>0.1842</v>
      </c>
      <c r="N673">
        <v>452</v>
      </c>
      <c r="O673">
        <v>4365</v>
      </c>
      <c r="P673">
        <v>10</v>
      </c>
      <c r="Q673" s="3" t="s">
        <v>2004</v>
      </c>
    </row>
    <row r="674" ht="15" customHeight="1">
      <c r="A674" t="e">
        <f t="shared" ca="1" si="515"/>
        <v>#VALUE!</v>
      </c>
      <c r="B674" t="e">
        <f t="array" ref="B674" ca="1">_xlfn.XLOOKUP(Tabelle5[[#This Row],[ExperimentID]]&amp;Tabelle5[[#This Row],[NegotiationID]]&amp;Tabelle5[[#This Row],[MessageID]],ALL_IN_ONE[ExperimentID]&amp;ALL_IN_ONE[NegotiationID]&amp;ALL_IN_ONE[MessageID],ALL_IN_ONE[Gesamt_ID],,0)</f>
        <v>#VALUE!</v>
      </c>
      <c r="C674">
        <v>2068</v>
      </c>
      <c r="D674" t="s">
        <v>1521</v>
      </c>
      <c r="E674">
        <v>34600</v>
      </c>
      <c r="F674">
        <v>2053</v>
      </c>
      <c r="G674">
        <v>2057</v>
      </c>
      <c r="H674" t="s">
        <v>40</v>
      </c>
      <c r="I674" t="str">
        <f t="array" ref="I674">IFERROR(_xlfn.XLOOKUP(Tabelle5[[#This Row],[NegotiationID]]&amp;"FinalAccept",Tabelle5[NegotiationID]&amp;Tabelle5[ActionType],Tabelle5[ActionType],,0),_xlfn.XLOOKUP(Tabelle5[[#This Row],[NegotiationID]]&amp;"FinalReject",Tabelle5[NegotiationID]&amp;Tabelle5[ActionType],Tabelle5[ActionType],,0))</f>
        <v>FinalReject</v>
      </c>
      <c r="J674">
        <v>0.38179999999999997</v>
      </c>
      <c r="K674">
        <v>0.56599999999999995</v>
      </c>
      <c r="L674">
        <v>0.94779999999999998</v>
      </c>
      <c r="M674">
        <v>0.1842</v>
      </c>
      <c r="N674">
        <v>152</v>
      </c>
      <c r="O674">
        <v>4365</v>
      </c>
      <c r="P674">
        <v>10</v>
      </c>
      <c r="Q674" s="3" t="s">
        <v>2005</v>
      </c>
    </row>
    <row r="675" ht="14.5" hidden="1">
      <c r="A675" t="e">
        <f t="shared" ca="1" si="515"/>
        <v>#VALUE!</v>
      </c>
      <c r="B675" t="e">
        <f t="array" ref="B675" ca="1">_xlfn.XLOOKUP(Tabelle5[[#This Row],[ExperimentID]]&amp;Tabelle5[[#This Row],[NegotiationID]]&amp;Tabelle5[[#This Row],[MessageID]],ALL_IN_ONE[ExperimentID]&amp;ALL_IN_ONE[NegotiationID]&amp;ALL_IN_ONE[MessageID],ALL_IN_ONE[Gesamt_ID],,0)</f>
        <v>#VALUE!</v>
      </c>
      <c r="C675">
        <v>2098</v>
      </c>
      <c r="D675" t="s">
        <v>1521</v>
      </c>
      <c r="E675">
        <v>2099</v>
      </c>
      <c r="H675" t="s">
        <v>6019</v>
      </c>
      <c r="I675" t="str">
        <f t="array" ref="I675">IFERROR(_xlfn.XLOOKUP(Tabelle5[[#This Row],[NegotiationID]]&amp;"FinalAccept",Tabelle5[NegotiationID]&amp;Tabelle5[ActionType],Tabelle5[ActionType],,0),_xlfn.XLOOKUP(Tabelle5[[#This Row],[NegotiationID]]&amp;"FinalReject",Tabelle5[NegotiationID]&amp;Tabelle5[ActionType],Tabelle5[ActionType],,0))</f>
        <v>FinalAccept</v>
      </c>
      <c r="M675">
        <v>21</v>
      </c>
      <c r="O675">
        <v>3366</v>
      </c>
      <c r="P675">
        <v>8</v>
      </c>
      <c r="Q675" t="s">
        <v>6337</v>
      </c>
    </row>
    <row r="676" ht="15" customHeight="1">
      <c r="A676" t="e">
        <f t="shared" ca="1" si="515"/>
        <v>#VALUE!</v>
      </c>
      <c r="B676" t="e">
        <f t="array" ref="B676" ca="1">_xlfn.XLOOKUP(Tabelle5[[#This Row],[ExperimentID]]&amp;Tabelle5[[#This Row],[NegotiationID]]&amp;Tabelle5[[#This Row],[MessageID]],ALL_IN_ONE[ExperimentID]&amp;ALL_IN_ONE[NegotiationID]&amp;ALL_IN_ONE[MessageID],ALL_IN_ONE[Gesamt_ID],,0)</f>
        <v>#VALUE!</v>
      </c>
      <c r="C676">
        <v>2098</v>
      </c>
      <c r="D676" t="s">
        <v>1521</v>
      </c>
      <c r="E676">
        <v>30904</v>
      </c>
      <c r="F676">
        <v>2083</v>
      </c>
      <c r="G676">
        <v>2087</v>
      </c>
      <c r="H676" t="s">
        <v>19</v>
      </c>
      <c r="I676" t="str">
        <f t="array" ref="I676">IFERROR(_xlfn.XLOOKUP(Tabelle5[[#This Row],[NegotiationID]]&amp;"FinalAccept",Tabelle5[NegotiationID]&amp;Tabelle5[ActionType],Tabelle5[ActionType],,0),_xlfn.XLOOKUP(Tabelle5[[#This Row],[NegotiationID]]&amp;"FinalReject",Tabelle5[NegotiationID]&amp;Tabelle5[ActionType],Tabelle5[ActionType],,0))</f>
        <v>FinalAccept</v>
      </c>
      <c r="J676">
        <v>0.81820000000000004</v>
      </c>
      <c r="K676">
        <v>0.104</v>
      </c>
      <c r="L676">
        <v>0.92220000000000002</v>
      </c>
      <c r="M676">
        <v>0.71419999999999995</v>
      </c>
      <c r="N676">
        <v>736</v>
      </c>
      <c r="O676">
        <v>3366</v>
      </c>
      <c r="P676">
        <v>8</v>
      </c>
      <c r="Q676" s="3" t="s">
        <v>2006</v>
      </c>
    </row>
    <row r="677" ht="15" customHeight="1">
      <c r="A677" t="e">
        <f t="shared" ca="1" si="515"/>
        <v>#VALUE!</v>
      </c>
      <c r="B677" t="e">
        <f t="array" ref="B677" ca="1">_xlfn.XLOOKUP(Tabelle5[[#This Row],[ExperimentID]]&amp;Tabelle5[[#This Row],[NegotiationID]]&amp;Tabelle5[[#This Row],[MessageID]],ALL_IN_ONE[ExperimentID]&amp;ALL_IN_ONE[NegotiationID]&amp;ALL_IN_ONE[MessageID],ALL_IN_ONE[Gesamt_ID],,0)</f>
        <v>#VALUE!</v>
      </c>
      <c r="C677">
        <v>2098</v>
      </c>
      <c r="D677" t="s">
        <v>1521</v>
      </c>
      <c r="E677">
        <v>31120</v>
      </c>
      <c r="F677">
        <v>2087</v>
      </c>
      <c r="G677">
        <v>2083</v>
      </c>
      <c r="H677" t="s">
        <v>31</v>
      </c>
      <c r="I677" t="str">
        <f t="array" ref="I677">IFERROR(_xlfn.XLOOKUP(Tabelle5[[#This Row],[NegotiationID]]&amp;"FinalAccept",Tabelle5[NegotiationID]&amp;Tabelle5[ActionType],Tabelle5[ActionType],,0),_xlfn.XLOOKUP(Tabelle5[[#This Row],[NegotiationID]]&amp;"FinalReject",Tabelle5[NegotiationID]&amp;Tabelle5[ActionType],Tabelle5[ActionType],,0))</f>
        <v>FinalAccept</v>
      </c>
      <c r="J677">
        <v>0.72360000000000002</v>
      </c>
      <c r="K677">
        <v>0.20119999999999999</v>
      </c>
      <c r="L677">
        <v>0.92479999999999996</v>
      </c>
      <c r="M677">
        <v>0.52239999999999998</v>
      </c>
      <c r="N677">
        <v>380</v>
      </c>
      <c r="O677">
        <v>3366</v>
      </c>
      <c r="P677">
        <v>8</v>
      </c>
      <c r="Q677" s="3" t="s">
        <v>2007</v>
      </c>
    </row>
    <row r="678" ht="15" customHeight="1">
      <c r="A678" t="e">
        <f t="shared" ca="1" si="515"/>
        <v>#VALUE!</v>
      </c>
      <c r="B678" t="e">
        <f t="array" ref="B678" ca="1">_xlfn.XLOOKUP(Tabelle5[[#This Row],[ExperimentID]]&amp;Tabelle5[[#This Row],[NegotiationID]]&amp;Tabelle5[[#This Row],[MessageID]],ALL_IN_ONE[ExperimentID]&amp;ALL_IN_ONE[NegotiationID]&amp;ALL_IN_ONE[MessageID],ALL_IN_ONE[Gesamt_ID],,0)</f>
        <v>#VALUE!</v>
      </c>
      <c r="C678">
        <v>2098</v>
      </c>
      <c r="D678" t="s">
        <v>1521</v>
      </c>
      <c r="E678">
        <v>31143</v>
      </c>
      <c r="F678">
        <v>2083</v>
      </c>
      <c r="G678">
        <v>2087</v>
      </c>
      <c r="H678" t="s">
        <v>31</v>
      </c>
      <c r="I678" t="str">
        <f t="array" ref="I678">IFERROR(_xlfn.XLOOKUP(Tabelle5[[#This Row],[NegotiationID]]&amp;"FinalAccept",Tabelle5[NegotiationID]&amp;Tabelle5[ActionType],Tabelle5[ActionType],,0),_xlfn.XLOOKUP(Tabelle5[[#This Row],[NegotiationID]]&amp;"FinalReject",Tabelle5[NegotiationID]&amp;Tabelle5[ActionType],Tabelle5[ActionType],,0))</f>
        <v>FinalAccept</v>
      </c>
      <c r="J678">
        <v>0.71599999999999997</v>
      </c>
      <c r="K678">
        <v>0.3352</v>
      </c>
      <c r="L678">
        <v>1.0511999999999999</v>
      </c>
      <c r="M678">
        <v>0.38080000000000003</v>
      </c>
      <c r="N678">
        <v>645</v>
      </c>
      <c r="O678">
        <v>3366</v>
      </c>
      <c r="P678">
        <v>8</v>
      </c>
      <c r="Q678" s="3" t="s">
        <v>2008</v>
      </c>
    </row>
    <row r="679" ht="15" customHeight="1">
      <c r="A679" t="e">
        <f t="shared" ca="1" si="515"/>
        <v>#VALUE!</v>
      </c>
      <c r="B679" t="e">
        <f t="array" ref="B679" ca="1">_xlfn.XLOOKUP(Tabelle5[[#This Row],[ExperimentID]]&amp;Tabelle5[[#This Row],[NegotiationID]]&amp;Tabelle5[[#This Row],[MessageID]],ALL_IN_ONE[ExperimentID]&amp;ALL_IN_ONE[NegotiationID]&amp;ALL_IN_ONE[MessageID],ALL_IN_ONE[Gesamt_ID],,0)</f>
        <v>#VALUE!</v>
      </c>
      <c r="C679">
        <v>2098</v>
      </c>
      <c r="D679" t="s">
        <v>1521</v>
      </c>
      <c r="E679">
        <v>31493</v>
      </c>
      <c r="F679">
        <v>2087</v>
      </c>
      <c r="G679">
        <v>2083</v>
      </c>
      <c r="H679" t="s">
        <v>31</v>
      </c>
      <c r="I679" t="str">
        <f t="array" ref="I679">IFERROR(_xlfn.XLOOKUP(Tabelle5[[#This Row],[NegotiationID]]&amp;"FinalAccept",Tabelle5[NegotiationID]&amp;Tabelle5[ActionType],Tabelle5[ActionType],,0),_xlfn.XLOOKUP(Tabelle5[[#This Row],[NegotiationID]]&amp;"FinalReject",Tabelle5[NegotiationID]&amp;Tabelle5[ActionType],Tabelle5[ActionType],,0))</f>
        <v>FinalAccept</v>
      </c>
      <c r="J679">
        <v>0.46360000000000001</v>
      </c>
      <c r="K679">
        <v>0.3296</v>
      </c>
      <c r="L679">
        <v>0.79320000000000002</v>
      </c>
      <c r="M679">
        <v>0.13400000000000001</v>
      </c>
      <c r="N679">
        <v>224</v>
      </c>
      <c r="O679">
        <v>3366</v>
      </c>
      <c r="P679">
        <v>8</v>
      </c>
      <c r="Q679" s="3" t="s">
        <v>2009</v>
      </c>
    </row>
    <row r="680" ht="15" customHeight="1">
      <c r="A680" t="e">
        <f t="shared" ca="1" si="515"/>
        <v>#VALUE!</v>
      </c>
      <c r="B680" t="e">
        <f t="array" ref="B680" ca="1">_xlfn.XLOOKUP(Tabelle5[[#This Row],[ExperimentID]]&amp;Tabelle5[[#This Row],[NegotiationID]]&amp;Tabelle5[[#This Row],[MessageID]],ALL_IN_ONE[ExperimentID]&amp;ALL_IN_ONE[NegotiationID]&amp;ALL_IN_ONE[MessageID],ALL_IN_ONE[Gesamt_ID],,0)</f>
        <v>#VALUE!</v>
      </c>
      <c r="C680">
        <v>2098</v>
      </c>
      <c r="D680" t="s">
        <v>1521</v>
      </c>
      <c r="E680">
        <v>31533</v>
      </c>
      <c r="F680">
        <v>2083</v>
      </c>
      <c r="G680">
        <v>2087</v>
      </c>
      <c r="H680" t="s">
        <v>31</v>
      </c>
      <c r="I680" t="str">
        <f t="array" ref="I680">IFERROR(_xlfn.XLOOKUP(Tabelle5[[#This Row],[NegotiationID]]&amp;"FinalAccept",Tabelle5[NegotiationID]&amp;Tabelle5[ActionType],Tabelle5[ActionType],,0),_xlfn.XLOOKUP(Tabelle5[[#This Row],[NegotiationID]]&amp;"FinalReject",Tabelle5[NegotiationID]&amp;Tabelle5[ActionType],Tabelle5[ActionType],,0))</f>
        <v>FinalAccept</v>
      </c>
      <c r="J680">
        <v>0.62180000000000002</v>
      </c>
      <c r="K680">
        <v>0.47399999999999998</v>
      </c>
      <c r="L680">
        <v>1.0958000000000001</v>
      </c>
      <c r="M680">
        <v>0.14779999999999999</v>
      </c>
      <c r="N680">
        <v>633</v>
      </c>
      <c r="O680">
        <v>3366</v>
      </c>
      <c r="P680">
        <v>8</v>
      </c>
      <c r="Q680" s="3" t="s">
        <v>2010</v>
      </c>
    </row>
    <row r="681" ht="15" customHeight="1">
      <c r="A681" t="e">
        <f t="shared" ca="1" si="515"/>
        <v>#VALUE!</v>
      </c>
      <c r="B681" t="e">
        <f t="array" ref="B681" ca="1">_xlfn.XLOOKUP(Tabelle5[[#This Row],[ExperimentID]]&amp;Tabelle5[[#This Row],[NegotiationID]]&amp;Tabelle5[[#This Row],[MessageID]],ALL_IN_ONE[ExperimentID]&amp;ALL_IN_ONE[NegotiationID]&amp;ALL_IN_ONE[MessageID],ALL_IN_ONE[Gesamt_ID],,0)</f>
        <v>#VALUE!</v>
      </c>
      <c r="C681">
        <v>2098</v>
      </c>
      <c r="D681" t="s">
        <v>1521</v>
      </c>
      <c r="E681">
        <v>32273</v>
      </c>
      <c r="F681">
        <v>2087</v>
      </c>
      <c r="G681">
        <v>2083</v>
      </c>
      <c r="H681" t="s">
        <v>31</v>
      </c>
      <c r="I681" t="str">
        <f t="array" ref="I681">IFERROR(_xlfn.XLOOKUP(Tabelle5[[#This Row],[NegotiationID]]&amp;"FinalAccept",Tabelle5[NegotiationID]&amp;Tabelle5[ActionType],Tabelle5[ActionType],,0),_xlfn.XLOOKUP(Tabelle5[[#This Row],[NegotiationID]]&amp;"FinalReject",Tabelle5[NegotiationID]&amp;Tabelle5[ActionType],Tabelle5[ActionType],,0))</f>
        <v>FinalAccept</v>
      </c>
      <c r="J681">
        <v>0.5</v>
      </c>
      <c r="K681">
        <v>0.54979999999999996</v>
      </c>
      <c r="L681">
        <v>1.0498000000000001</v>
      </c>
      <c r="M681">
        <v>0.049799999999999997</v>
      </c>
      <c r="N681">
        <v>255</v>
      </c>
      <c r="O681">
        <v>3366</v>
      </c>
      <c r="P681">
        <v>8</v>
      </c>
      <c r="Q681" s="3" t="s">
        <v>2011</v>
      </c>
    </row>
    <row r="682" ht="15" customHeight="1">
      <c r="A682" t="e">
        <f t="shared" ca="1" si="515"/>
        <v>#VALUE!</v>
      </c>
      <c r="B682" t="e">
        <f t="array" ref="B682" ca="1">_xlfn.XLOOKUP(Tabelle5[[#This Row],[ExperimentID]]&amp;Tabelle5[[#This Row],[NegotiationID]]&amp;Tabelle5[[#This Row],[MessageID]],ALL_IN_ONE[ExperimentID]&amp;ALL_IN_ONE[NegotiationID]&amp;ALL_IN_ONE[MessageID],ALL_IN_ONE[Gesamt_ID],,0)</f>
        <v>#VALUE!</v>
      </c>
      <c r="C682">
        <v>2098</v>
      </c>
      <c r="D682" t="s">
        <v>1521</v>
      </c>
      <c r="E682">
        <v>32297</v>
      </c>
      <c r="F682">
        <v>2083</v>
      </c>
      <c r="G682">
        <v>2087</v>
      </c>
      <c r="H682" t="s">
        <v>20</v>
      </c>
      <c r="I682" t="str">
        <f t="array" ref="I682">IFERROR(_xlfn.XLOOKUP(Tabelle5[[#This Row],[NegotiationID]]&amp;"FinalAccept",Tabelle5[NegotiationID]&amp;Tabelle5[ActionType],Tabelle5[ActionType],,0),_xlfn.XLOOKUP(Tabelle5[[#This Row],[NegotiationID]]&amp;"FinalReject",Tabelle5[NegotiationID]&amp;Tabelle5[ActionType],Tabelle5[ActionType],,0))</f>
        <v>FinalAccept</v>
      </c>
      <c r="J682">
        <v>0.54979999999999996</v>
      </c>
      <c r="K682">
        <v>0.5</v>
      </c>
      <c r="L682">
        <v>1.0498000000000001</v>
      </c>
      <c r="M682">
        <v>0.049799999999999997</v>
      </c>
      <c r="N682">
        <v>472</v>
      </c>
      <c r="O682">
        <v>3366</v>
      </c>
      <c r="P682">
        <v>8</v>
      </c>
      <c r="Q682" s="3" t="s">
        <v>2012</v>
      </c>
    </row>
    <row r="683" ht="14.5" hidden="1">
      <c r="A683" t="e">
        <f t="shared" ca="1" si="515"/>
        <v>#VALUE!</v>
      </c>
      <c r="B683" t="e">
        <f t="array" ref="B683" ca="1">_xlfn.XLOOKUP(Tabelle5[[#This Row],[ExperimentID]]&amp;Tabelle5[[#This Row],[NegotiationID]]&amp;Tabelle5[[#This Row],[MessageID]],ALL_IN_ONE[ExperimentID]&amp;ALL_IN_ONE[NegotiationID]&amp;ALL_IN_ONE[MessageID],ALL_IN_ONE[Gesamt_ID],,0)</f>
        <v>#VALUE!</v>
      </c>
      <c r="C683">
        <v>2128</v>
      </c>
      <c r="D683" t="s">
        <v>1521</v>
      </c>
      <c r="E683">
        <v>2129</v>
      </c>
      <c r="H683" t="s">
        <v>6019</v>
      </c>
      <c r="I683" t="str">
        <f t="array" ref="I683">IFERROR(_xlfn.XLOOKUP(Tabelle5[[#This Row],[NegotiationID]]&amp;"FinalAccept",Tabelle5[NegotiationID]&amp;Tabelle5[ActionType],Tabelle5[ActionType],,0),_xlfn.XLOOKUP(Tabelle5[[#This Row],[NegotiationID]]&amp;"FinalReject",Tabelle5[NegotiationID]&amp;Tabelle5[ActionType],Tabelle5[ActionType],,0))</f>
        <v>FinalAccept</v>
      </c>
      <c r="M683">
        <v>21</v>
      </c>
      <c r="O683">
        <v>1773</v>
      </c>
      <c r="P683">
        <v>10</v>
      </c>
      <c r="Q683" t="s">
        <v>6337</v>
      </c>
    </row>
    <row r="684" ht="15" customHeight="1">
      <c r="A684" t="e">
        <f t="shared" ca="1" si="515"/>
        <v>#VALUE!</v>
      </c>
      <c r="B684" t="e">
        <f t="array" ref="B684" ca="1">_xlfn.XLOOKUP(Tabelle5[[#This Row],[ExperimentID]]&amp;Tabelle5[[#This Row],[NegotiationID]]&amp;Tabelle5[[#This Row],[MessageID]],ALL_IN_ONE[ExperimentID]&amp;ALL_IN_ONE[NegotiationID]&amp;ALL_IN_ONE[MessageID],ALL_IN_ONE[Gesamt_ID],,0)</f>
        <v>#VALUE!</v>
      </c>
      <c r="C684">
        <v>2128</v>
      </c>
      <c r="D684" t="s">
        <v>1521</v>
      </c>
      <c r="E684">
        <v>30448</v>
      </c>
      <c r="F684">
        <v>2113</v>
      </c>
      <c r="G684">
        <v>2117</v>
      </c>
      <c r="H684" t="s">
        <v>19</v>
      </c>
      <c r="I684" t="str">
        <f t="array" ref="I684">IFERROR(_xlfn.XLOOKUP(Tabelle5[[#This Row],[NegotiationID]]&amp;"FinalAccept",Tabelle5[NegotiationID]&amp;Tabelle5[ActionType],Tabelle5[ActionType],,0),_xlfn.XLOOKUP(Tabelle5[[#This Row],[NegotiationID]]&amp;"FinalReject",Tabelle5[NegotiationID]&amp;Tabelle5[ActionType],Tabelle5[ActionType],,0))</f>
        <v>FinalAccept</v>
      </c>
      <c r="J684">
        <v>0.89600000000000002</v>
      </c>
      <c r="K684">
        <v>0.1552</v>
      </c>
      <c r="L684">
        <v>1.0511999999999999</v>
      </c>
      <c r="M684">
        <v>0.74080000000000001</v>
      </c>
      <c r="N684">
        <v>67</v>
      </c>
      <c r="O684">
        <v>1773</v>
      </c>
      <c r="P684">
        <v>10</v>
      </c>
      <c r="Q684" t="s">
        <v>2013</v>
      </c>
    </row>
    <row r="685" ht="15" customHeight="1">
      <c r="A685" t="e">
        <f t="shared" ca="1" si="515"/>
        <v>#VALUE!</v>
      </c>
      <c r="B685" t="e">
        <f t="array" ref="B685" ca="1">_xlfn.XLOOKUP(Tabelle5[[#This Row],[ExperimentID]]&amp;Tabelle5[[#This Row],[NegotiationID]]&amp;Tabelle5[[#This Row],[MessageID]],ALL_IN_ONE[ExperimentID]&amp;ALL_IN_ONE[NegotiationID]&amp;ALL_IN_ONE[MessageID],ALL_IN_ONE[Gesamt_ID],,0)</f>
        <v>#VALUE!</v>
      </c>
      <c r="C685">
        <v>2128</v>
      </c>
      <c r="D685" t="s">
        <v>1521</v>
      </c>
      <c r="E685">
        <v>31137</v>
      </c>
      <c r="F685">
        <v>2117</v>
      </c>
      <c r="G685">
        <v>2113</v>
      </c>
      <c r="H685" t="s">
        <v>31</v>
      </c>
      <c r="I685" t="str">
        <f t="array" ref="I685">IFERROR(_xlfn.XLOOKUP(Tabelle5[[#This Row],[NegotiationID]]&amp;"FinalAccept",Tabelle5[NegotiationID]&amp;Tabelle5[ActionType],Tabelle5[ActionType],,0),_xlfn.XLOOKUP(Tabelle5[[#This Row],[NegotiationID]]&amp;"FinalReject",Tabelle5[NegotiationID]&amp;Tabelle5[ActionType],Tabelle5[ActionType],,0))</f>
        <v>FinalAccept</v>
      </c>
      <c r="J685">
        <v>1</v>
      </c>
      <c r="K685">
        <v>0.12540000000000001</v>
      </c>
      <c r="L685">
        <v>1.1254</v>
      </c>
      <c r="M685">
        <v>0.87460000000000004</v>
      </c>
      <c r="N685">
        <v>379</v>
      </c>
      <c r="O685">
        <v>1773</v>
      </c>
      <c r="P685">
        <v>10</v>
      </c>
      <c r="Q685" s="3" t="s">
        <v>2014</v>
      </c>
    </row>
    <row r="686" ht="15" customHeight="1">
      <c r="A686" t="e">
        <f t="shared" ca="1" si="515"/>
        <v>#VALUE!</v>
      </c>
      <c r="B686" t="e">
        <f t="array" ref="B686" ca="1">_xlfn.XLOOKUP(Tabelle5[[#This Row],[ExperimentID]]&amp;Tabelle5[[#This Row],[NegotiationID]]&amp;Tabelle5[[#This Row],[MessageID]],ALL_IN_ONE[ExperimentID]&amp;ALL_IN_ONE[NegotiationID]&amp;ALL_IN_ONE[MessageID],ALL_IN_ONE[Gesamt_ID],,0)</f>
        <v>#VALUE!</v>
      </c>
      <c r="C686">
        <v>2128</v>
      </c>
      <c r="D686" t="s">
        <v>1521</v>
      </c>
      <c r="E686">
        <v>31704</v>
      </c>
      <c r="F686">
        <v>2113</v>
      </c>
      <c r="G686">
        <v>2117</v>
      </c>
      <c r="H686" t="s">
        <v>31</v>
      </c>
      <c r="I686" t="str">
        <f t="array" ref="I686">IFERROR(_xlfn.XLOOKUP(Tabelle5[[#This Row],[NegotiationID]]&amp;"FinalAccept",Tabelle5[NegotiationID]&amp;Tabelle5[ActionType],Tabelle5[ActionType],,0),_xlfn.XLOOKUP(Tabelle5[[#This Row],[NegotiationID]]&amp;"FinalReject",Tabelle5[NegotiationID]&amp;Tabelle5[ActionType],Tabelle5[ActionType],,0))</f>
        <v>FinalAccept</v>
      </c>
      <c r="J686">
        <v>0.74680000000000002</v>
      </c>
      <c r="K686">
        <v>0.37519999999999998</v>
      </c>
      <c r="L686">
        <v>1.1220000000000001</v>
      </c>
      <c r="M686">
        <v>0.37159999999999999</v>
      </c>
      <c r="N686">
        <v>179</v>
      </c>
      <c r="O686">
        <v>1773</v>
      </c>
      <c r="P686">
        <v>10</v>
      </c>
      <c r="Q686" s="3" t="s">
        <v>2015</v>
      </c>
    </row>
    <row r="687" ht="15" customHeight="1">
      <c r="A687" t="e">
        <f t="shared" ca="1" si="515"/>
        <v>#VALUE!</v>
      </c>
      <c r="B687" t="e">
        <f t="array" ref="B687" ca="1">_xlfn.XLOOKUP(Tabelle5[[#This Row],[ExperimentID]]&amp;Tabelle5[[#This Row],[NegotiationID]]&amp;Tabelle5[[#This Row],[MessageID]],ALL_IN_ONE[ExperimentID]&amp;ALL_IN_ONE[NegotiationID]&amp;ALL_IN_ONE[MessageID],ALL_IN_ONE[Gesamt_ID],,0)</f>
        <v>#VALUE!</v>
      </c>
      <c r="C687">
        <v>2128</v>
      </c>
      <c r="D687" t="s">
        <v>1521</v>
      </c>
      <c r="E687">
        <v>32956</v>
      </c>
      <c r="F687">
        <v>2117</v>
      </c>
      <c r="G687">
        <v>2113</v>
      </c>
      <c r="H687" t="s">
        <v>31</v>
      </c>
      <c r="I687" t="str">
        <f t="array" ref="I687">IFERROR(_xlfn.XLOOKUP(Tabelle5[[#This Row],[NegotiationID]]&amp;"FinalAccept",Tabelle5[NegotiationID]&amp;Tabelle5[ActionType],Tabelle5[ActionType],,0),_xlfn.XLOOKUP(Tabelle5[[#This Row],[NegotiationID]]&amp;"FinalReject",Tabelle5[NegotiationID]&amp;Tabelle5[ActionType],Tabelle5[ActionType],,0))</f>
        <v>FinalAccept</v>
      </c>
      <c r="J687">
        <v>0.82599999999999996</v>
      </c>
      <c r="K687">
        <v>0.25340000000000001</v>
      </c>
      <c r="L687">
        <v>1.0793999999999999</v>
      </c>
      <c r="M687">
        <v>0.5726</v>
      </c>
      <c r="N687">
        <v>258</v>
      </c>
      <c r="O687">
        <v>1773</v>
      </c>
      <c r="P687">
        <v>10</v>
      </c>
      <c r="Q687" s="3" t="s">
        <v>2016</v>
      </c>
    </row>
    <row r="688" ht="15" customHeight="1">
      <c r="A688" t="e">
        <f t="shared" ca="1" si="515"/>
        <v>#VALUE!</v>
      </c>
      <c r="B688" t="e">
        <f t="array" ref="B688" ca="1">_xlfn.XLOOKUP(Tabelle5[[#This Row],[ExperimentID]]&amp;Tabelle5[[#This Row],[NegotiationID]]&amp;Tabelle5[[#This Row],[MessageID]],ALL_IN_ONE[ExperimentID]&amp;ALL_IN_ONE[NegotiationID]&amp;ALL_IN_ONE[MessageID],ALL_IN_ONE[Gesamt_ID],,0)</f>
        <v>#VALUE!</v>
      </c>
      <c r="C688">
        <v>2128</v>
      </c>
      <c r="D688" t="s">
        <v>1521</v>
      </c>
      <c r="E688">
        <v>33515</v>
      </c>
      <c r="F688">
        <v>2113</v>
      </c>
      <c r="G688">
        <v>2117</v>
      </c>
      <c r="H688" t="s">
        <v>31</v>
      </c>
      <c r="I688" t="str">
        <f t="array" ref="I688">IFERROR(_xlfn.XLOOKUP(Tabelle5[[#This Row],[NegotiationID]]&amp;"FinalAccept",Tabelle5[NegotiationID]&amp;Tabelle5[ActionType],Tabelle5[ActionType],,0),_xlfn.XLOOKUP(Tabelle5[[#This Row],[NegotiationID]]&amp;"FinalReject",Tabelle5[NegotiationID]&amp;Tabelle5[ActionType],Tabelle5[ActionType],,0))</f>
        <v>FinalAccept</v>
      </c>
      <c r="J688">
        <v>0.70679999999999998</v>
      </c>
      <c r="K688">
        <v>0.38040000000000002</v>
      </c>
      <c r="L688">
        <v>1.0871999999999999</v>
      </c>
      <c r="M688">
        <v>0.32640000000000002</v>
      </c>
      <c r="N688">
        <v>302</v>
      </c>
      <c r="O688">
        <v>1773</v>
      </c>
      <c r="P688">
        <v>10</v>
      </c>
      <c r="Q688" s="3" t="s">
        <v>2017</v>
      </c>
    </row>
    <row r="689" ht="15" customHeight="1">
      <c r="A689" t="e">
        <f t="shared" ca="1" si="515"/>
        <v>#VALUE!</v>
      </c>
      <c r="B689" t="e">
        <f t="array" ref="B689" ca="1">_xlfn.XLOOKUP(Tabelle5[[#This Row],[ExperimentID]]&amp;Tabelle5[[#This Row],[NegotiationID]]&amp;Tabelle5[[#This Row],[MessageID]],ALL_IN_ONE[ExperimentID]&amp;ALL_IN_ONE[NegotiationID]&amp;ALL_IN_ONE[MessageID],ALL_IN_ONE[Gesamt_ID],,0)</f>
        <v>#VALUE!</v>
      </c>
      <c r="C689">
        <v>2128</v>
      </c>
      <c r="D689" t="s">
        <v>1521</v>
      </c>
      <c r="E689">
        <v>33691</v>
      </c>
      <c r="F689">
        <v>2117</v>
      </c>
      <c r="G689">
        <v>2113</v>
      </c>
      <c r="H689" t="s">
        <v>31</v>
      </c>
      <c r="I689" t="str">
        <f t="array" ref="I689">IFERROR(_xlfn.XLOOKUP(Tabelle5[[#This Row],[NegotiationID]]&amp;"FinalAccept",Tabelle5[NegotiationID]&amp;Tabelle5[ActionType],Tabelle5[ActionType],,0),_xlfn.XLOOKUP(Tabelle5[[#This Row],[NegotiationID]]&amp;"FinalReject",Tabelle5[NegotiationID]&amp;Tabelle5[ActionType],Tabelle5[ActionType],,0))</f>
        <v>FinalAccept</v>
      </c>
      <c r="J689">
        <v>0.58160000000000001</v>
      </c>
      <c r="K689">
        <v>0.39879999999999999</v>
      </c>
      <c r="L689">
        <v>0.98040000000000005</v>
      </c>
      <c r="M689">
        <v>0.18279999999999999</v>
      </c>
      <c r="N689">
        <v>184</v>
      </c>
      <c r="O689">
        <v>1773</v>
      </c>
      <c r="P689">
        <v>10</v>
      </c>
      <c r="Q689" s="3" t="s">
        <v>2018</v>
      </c>
    </row>
    <row r="690" ht="15" customHeight="1">
      <c r="A690" t="e">
        <f t="shared" ca="1" si="515"/>
        <v>#VALUE!</v>
      </c>
      <c r="B690" t="e">
        <f t="array" ref="B690" ca="1">_xlfn.XLOOKUP(Tabelle5[[#This Row],[ExperimentID]]&amp;Tabelle5[[#This Row],[NegotiationID]]&amp;Tabelle5[[#This Row],[MessageID]],ALL_IN_ONE[ExperimentID]&amp;ALL_IN_ONE[NegotiationID]&amp;ALL_IN_ONE[MessageID],ALL_IN_ONE[Gesamt_ID],,0)</f>
        <v>#VALUE!</v>
      </c>
      <c r="C690">
        <v>2128</v>
      </c>
      <c r="D690" t="s">
        <v>1521</v>
      </c>
      <c r="E690">
        <v>33818</v>
      </c>
      <c r="F690">
        <v>2113</v>
      </c>
      <c r="G690">
        <v>2117</v>
      </c>
      <c r="H690" t="s">
        <v>31</v>
      </c>
      <c r="I690" t="str">
        <f t="array" ref="I690">IFERROR(_xlfn.XLOOKUP(Tabelle5[[#This Row],[NegotiationID]]&amp;"FinalAccept",Tabelle5[NegotiationID]&amp;Tabelle5[ActionType],Tabelle5[ActionType],,0),_xlfn.XLOOKUP(Tabelle5[[#This Row],[NegotiationID]]&amp;"FinalReject",Tabelle5[NegotiationID]&amp;Tabelle5[ActionType],Tabelle5[ActionType],,0))</f>
        <v>FinalAccept</v>
      </c>
      <c r="J690">
        <v>0.54700000000000004</v>
      </c>
      <c r="K690">
        <v>0.53080000000000005</v>
      </c>
      <c r="L690">
        <v>1.0778000000000001</v>
      </c>
      <c r="M690">
        <v>0.016199999999999999</v>
      </c>
      <c r="N690">
        <v>187</v>
      </c>
      <c r="O690">
        <v>1773</v>
      </c>
      <c r="P690">
        <v>10</v>
      </c>
      <c r="Q690" s="3" t="s">
        <v>2019</v>
      </c>
    </row>
    <row r="691" ht="15" customHeight="1">
      <c r="A691" t="e">
        <f t="shared" ca="1" si="515"/>
        <v>#VALUE!</v>
      </c>
      <c r="B691" t="e">
        <f t="array" ref="B691" ca="1">_xlfn.XLOOKUP(Tabelle5[[#This Row],[ExperimentID]]&amp;Tabelle5[[#This Row],[NegotiationID]]&amp;Tabelle5[[#This Row],[MessageID]],ALL_IN_ONE[ExperimentID]&amp;ALL_IN_ONE[NegotiationID]&amp;ALL_IN_ONE[MessageID],ALL_IN_ONE[Gesamt_ID],,0)</f>
        <v>#VALUE!</v>
      </c>
      <c r="C691">
        <v>2128</v>
      </c>
      <c r="D691" t="s">
        <v>1521</v>
      </c>
      <c r="E691">
        <v>33934</v>
      </c>
      <c r="F691">
        <v>2117</v>
      </c>
      <c r="G691">
        <v>2113</v>
      </c>
      <c r="H691" t="s">
        <v>31</v>
      </c>
      <c r="I691" t="str">
        <f t="array" ref="I691">IFERROR(_xlfn.XLOOKUP(Tabelle5[[#This Row],[NegotiationID]]&amp;"FinalAccept",Tabelle5[NegotiationID]&amp;Tabelle5[ActionType],Tabelle5[ActionType],,0),_xlfn.XLOOKUP(Tabelle5[[#This Row],[NegotiationID]]&amp;"FinalReject",Tabelle5[NegotiationID]&amp;Tabelle5[ActionType],Tabelle5[ActionType],,0))</f>
        <v>FinalAccept</v>
      </c>
      <c r="J691">
        <v>0.57940000000000003</v>
      </c>
      <c r="K691">
        <v>0.40300000000000002</v>
      </c>
      <c r="L691">
        <v>0.98240000000000005</v>
      </c>
      <c r="M691">
        <v>0.1764</v>
      </c>
      <c r="N691">
        <v>127</v>
      </c>
      <c r="O691">
        <v>1773</v>
      </c>
      <c r="P691">
        <v>10</v>
      </c>
      <c r="Q691" s="3" t="s">
        <v>2020</v>
      </c>
    </row>
    <row r="692" ht="15" customHeight="1">
      <c r="A692" t="e">
        <f t="shared" ca="1" si="515"/>
        <v>#VALUE!</v>
      </c>
      <c r="B692" t="e">
        <f t="array" ref="B692" ca="1">_xlfn.XLOOKUP(Tabelle5[[#This Row],[ExperimentID]]&amp;Tabelle5[[#This Row],[NegotiationID]]&amp;Tabelle5[[#This Row],[MessageID]],ALL_IN_ONE[ExperimentID]&amp;ALL_IN_ONE[NegotiationID]&amp;ALL_IN_ONE[MessageID],ALL_IN_ONE[Gesamt_ID],,0)</f>
        <v>#VALUE!</v>
      </c>
      <c r="C692">
        <v>2128</v>
      </c>
      <c r="D692" t="s">
        <v>1521</v>
      </c>
      <c r="E692">
        <v>34078</v>
      </c>
      <c r="F692">
        <v>2113</v>
      </c>
      <c r="G692">
        <v>2117</v>
      </c>
      <c r="H692" t="s">
        <v>20</v>
      </c>
      <c r="I692" t="str">
        <f t="array" ref="I692">IFERROR(_xlfn.XLOOKUP(Tabelle5[[#This Row],[NegotiationID]]&amp;"FinalAccept",Tabelle5[NegotiationID]&amp;Tabelle5[ActionType],Tabelle5[ActionType],,0),_xlfn.XLOOKUP(Tabelle5[[#This Row],[NegotiationID]]&amp;"FinalReject",Tabelle5[NegotiationID]&amp;Tabelle5[ActionType],Tabelle5[ActionType],,0))</f>
        <v>FinalAccept</v>
      </c>
      <c r="J692">
        <v>0.40300000000000002</v>
      </c>
      <c r="K692">
        <v>0.57940000000000003</v>
      </c>
      <c r="L692">
        <v>0.98240000000000005</v>
      </c>
      <c r="M692">
        <v>0.1764</v>
      </c>
      <c r="N692">
        <v>69</v>
      </c>
      <c r="O692">
        <v>1773</v>
      </c>
      <c r="P692">
        <v>10</v>
      </c>
      <c r="Q692" s="3" t="s">
        <v>2021</v>
      </c>
    </row>
    <row r="693" ht="14.5" hidden="1">
      <c r="A693" t="e">
        <f t="shared" ca="1" si="515"/>
        <v>#VALUE!</v>
      </c>
      <c r="B693" t="e">
        <f t="array" ref="B693" ca="1">_xlfn.XLOOKUP(Tabelle5[[#This Row],[ExperimentID]]&amp;Tabelle5[[#This Row],[NegotiationID]]&amp;Tabelle5[[#This Row],[MessageID]],ALL_IN_ONE[ExperimentID]&amp;ALL_IN_ONE[NegotiationID]&amp;ALL_IN_ONE[MessageID],ALL_IN_ONE[Gesamt_ID],,0)</f>
        <v>#VALUE!</v>
      </c>
      <c r="C693">
        <v>2158</v>
      </c>
      <c r="D693" t="s">
        <v>1521</v>
      </c>
      <c r="E693">
        <v>2159</v>
      </c>
      <c r="H693" t="s">
        <v>6019</v>
      </c>
      <c r="I693" t="str">
        <f t="array" ref="I693">IFERROR(_xlfn.XLOOKUP(Tabelle5[[#This Row],[NegotiationID]]&amp;"FinalAccept",Tabelle5[NegotiationID]&amp;Tabelle5[ActionType],Tabelle5[ActionType],,0),_xlfn.XLOOKUP(Tabelle5[[#This Row],[NegotiationID]]&amp;"FinalReject",Tabelle5[NegotiationID]&amp;Tabelle5[ActionType],Tabelle5[ActionType],,0))</f>
        <v>FinalAccept</v>
      </c>
      <c r="M693">
        <v>21</v>
      </c>
      <c r="O693">
        <v>1150</v>
      </c>
      <c r="P693">
        <v>14</v>
      </c>
      <c r="Q693" t="s">
        <v>6337</v>
      </c>
    </row>
    <row r="694" ht="15" customHeight="1">
      <c r="A694" t="e">
        <f t="shared" ca="1" si="515"/>
        <v>#VALUE!</v>
      </c>
      <c r="B694" t="e">
        <f t="array" ref="B694" ca="1">_xlfn.XLOOKUP(Tabelle5[[#This Row],[ExperimentID]]&amp;Tabelle5[[#This Row],[NegotiationID]]&amp;Tabelle5[[#This Row],[MessageID]],ALL_IN_ONE[ExperimentID]&amp;ALL_IN_ONE[NegotiationID]&amp;ALL_IN_ONE[MessageID],ALL_IN_ONE[Gesamt_ID],,0)</f>
        <v>#VALUE!</v>
      </c>
      <c r="C694">
        <v>2158</v>
      </c>
      <c r="D694" t="s">
        <v>1521</v>
      </c>
      <c r="E694">
        <v>30079</v>
      </c>
      <c r="F694">
        <v>2143</v>
      </c>
      <c r="G694">
        <v>2147</v>
      </c>
      <c r="H694" t="s">
        <v>19</v>
      </c>
      <c r="I694" t="str">
        <f t="array" ref="I694">IFERROR(_xlfn.XLOOKUP(Tabelle5[[#This Row],[NegotiationID]]&amp;"FinalAccept",Tabelle5[NegotiationID]&amp;Tabelle5[ActionType],Tabelle5[ActionType],,0),_xlfn.XLOOKUP(Tabelle5[[#This Row],[NegotiationID]]&amp;"FinalReject",Tabelle5[NegotiationID]&amp;Tabelle5[ActionType],Tabelle5[ActionType],,0))</f>
        <v>FinalAccept</v>
      </c>
      <c r="J694">
        <v>1</v>
      </c>
      <c r="K694">
        <v>0.1084</v>
      </c>
      <c r="L694">
        <v>1.1084000000000001</v>
      </c>
      <c r="M694">
        <v>0.89159999999999995</v>
      </c>
      <c r="N694">
        <v>131</v>
      </c>
      <c r="O694">
        <v>1150</v>
      </c>
      <c r="P694">
        <v>14</v>
      </c>
      <c r="Q694" s="3" t="s">
        <v>2022</v>
      </c>
    </row>
    <row r="695" ht="15" customHeight="1">
      <c r="A695" t="e">
        <f t="shared" ca="1" si="515"/>
        <v>#VALUE!</v>
      </c>
      <c r="B695" t="e">
        <f t="array" ref="B695" ca="1">_xlfn.XLOOKUP(Tabelle5[[#This Row],[ExperimentID]]&amp;Tabelle5[[#This Row],[NegotiationID]]&amp;Tabelle5[[#This Row],[MessageID]],ALL_IN_ONE[ExperimentID]&amp;ALL_IN_ONE[NegotiationID]&amp;ALL_IN_ONE[MessageID],ALL_IN_ONE[Gesamt_ID],,0)</f>
        <v>#VALUE!</v>
      </c>
      <c r="C695">
        <v>2158</v>
      </c>
      <c r="D695" t="s">
        <v>1521</v>
      </c>
      <c r="E695">
        <v>31549</v>
      </c>
      <c r="F695">
        <v>2147</v>
      </c>
      <c r="G695">
        <v>2143</v>
      </c>
      <c r="H695" t="s">
        <v>31</v>
      </c>
      <c r="I695" t="str">
        <f t="array" ref="I695">IFERROR(_xlfn.XLOOKUP(Tabelle5[[#This Row],[NegotiationID]]&amp;"FinalAccept",Tabelle5[NegotiationID]&amp;Tabelle5[ActionType],Tabelle5[ActionType],,0),_xlfn.XLOOKUP(Tabelle5[[#This Row],[NegotiationID]]&amp;"FinalReject",Tabelle5[NegotiationID]&amp;Tabelle5[ActionType],Tabelle5[ActionType],,0))</f>
        <v>FinalAccept</v>
      </c>
      <c r="J695">
        <v>0.73440000000000005</v>
      </c>
      <c r="K695">
        <v>0.39879999999999999</v>
      </c>
      <c r="L695">
        <v>1.1332</v>
      </c>
      <c r="M695">
        <v>0.33560000000000001</v>
      </c>
      <c r="N695">
        <v>102</v>
      </c>
      <c r="O695">
        <v>1150</v>
      </c>
      <c r="P695">
        <v>14</v>
      </c>
      <c r="Q695" s="3" t="s">
        <v>2023</v>
      </c>
    </row>
    <row r="696" ht="15" customHeight="1">
      <c r="A696" t="e">
        <f t="shared" ca="1" si="515"/>
        <v>#VALUE!</v>
      </c>
      <c r="B696" t="e">
        <f t="array" ref="B696" ca="1">_xlfn.XLOOKUP(Tabelle5[[#This Row],[ExperimentID]]&amp;Tabelle5[[#This Row],[NegotiationID]]&amp;Tabelle5[[#This Row],[MessageID]],ALL_IN_ONE[ExperimentID]&amp;ALL_IN_ONE[NegotiationID]&amp;ALL_IN_ONE[MessageID],ALL_IN_ONE[Gesamt_ID],,0)</f>
        <v>#VALUE!</v>
      </c>
      <c r="C696">
        <v>2158</v>
      </c>
      <c r="D696" t="s">
        <v>1521</v>
      </c>
      <c r="E696">
        <v>32898</v>
      </c>
      <c r="F696">
        <v>2143</v>
      </c>
      <c r="G696">
        <v>2147</v>
      </c>
      <c r="H696" t="s">
        <v>31</v>
      </c>
      <c r="I696" t="str">
        <f t="array" ref="I696">IFERROR(_xlfn.XLOOKUP(Tabelle5[[#This Row],[NegotiationID]]&amp;"FinalAccept",Tabelle5[NegotiationID]&amp;Tabelle5[ActionType],Tabelle5[ActionType],,0),_xlfn.XLOOKUP(Tabelle5[[#This Row],[NegotiationID]]&amp;"FinalReject",Tabelle5[NegotiationID]&amp;Tabelle5[ActionType],Tabelle5[ActionType],,0))</f>
        <v>FinalAccept</v>
      </c>
      <c r="J696">
        <v>0.748</v>
      </c>
      <c r="K696">
        <v>0.31440000000000001</v>
      </c>
      <c r="L696">
        <v>1.0624</v>
      </c>
      <c r="M696">
        <v>0.43359999999999999</v>
      </c>
      <c r="N696">
        <v>178</v>
      </c>
      <c r="O696">
        <v>1150</v>
      </c>
      <c r="P696">
        <v>14</v>
      </c>
      <c r="Q696" s="3" t="s">
        <v>2024</v>
      </c>
    </row>
    <row r="697" ht="15" customHeight="1">
      <c r="A697" t="e">
        <f t="shared" ca="1" si="515"/>
        <v>#VALUE!</v>
      </c>
      <c r="B697" t="e">
        <f t="array" ref="B697" ca="1">_xlfn.XLOOKUP(Tabelle5[[#This Row],[ExperimentID]]&amp;Tabelle5[[#This Row],[NegotiationID]]&amp;Tabelle5[[#This Row],[MessageID]],ALL_IN_ONE[ExperimentID]&amp;ALL_IN_ONE[NegotiationID]&amp;ALL_IN_ONE[MessageID],ALL_IN_ONE[Gesamt_ID],,0)</f>
        <v>#VALUE!</v>
      </c>
      <c r="C697">
        <v>2158</v>
      </c>
      <c r="D697" t="s">
        <v>1521</v>
      </c>
      <c r="E697">
        <v>33704</v>
      </c>
      <c r="F697">
        <v>2147</v>
      </c>
      <c r="G697">
        <v>2143</v>
      </c>
      <c r="H697" t="s">
        <v>31</v>
      </c>
      <c r="I697" t="str">
        <f t="array" ref="I697">IFERROR(_xlfn.XLOOKUP(Tabelle5[[#This Row],[NegotiationID]]&amp;"FinalAccept",Tabelle5[NegotiationID]&amp;Tabelle5[ActionType],Tabelle5[ActionType],,0),_xlfn.XLOOKUP(Tabelle5[[#This Row],[NegotiationID]]&amp;"FinalReject",Tabelle5[NegotiationID]&amp;Tabelle5[ActionType],Tabelle5[ActionType],,0))</f>
        <v>FinalAccept</v>
      </c>
      <c r="J697">
        <v>0.54259999999999997</v>
      </c>
      <c r="K697">
        <v>0.45779999999999998</v>
      </c>
      <c r="L697">
        <v>1.0004</v>
      </c>
      <c r="M697">
        <v>0.0848</v>
      </c>
      <c r="N697">
        <v>108</v>
      </c>
      <c r="O697">
        <v>1150</v>
      </c>
      <c r="P697">
        <v>14</v>
      </c>
      <c r="Q697" s="3" t="s">
        <v>2025</v>
      </c>
    </row>
    <row r="698" ht="145" hidden="1">
      <c r="A698" t="e">
        <f t="shared" ca="1" si="515"/>
        <v>#VALUE!</v>
      </c>
      <c r="B698" t="e">
        <f t="array" ref="B698" ca="1">_xlfn.XLOOKUP(Tabelle5[[#This Row],[ExperimentID]]&amp;Tabelle5[[#This Row],[NegotiationID]]&amp;Tabelle5[[#This Row],[MessageID]],ALL_IN_ONE[ExperimentID]&amp;ALL_IN_ONE[NegotiationID]&amp;ALL_IN_ONE[MessageID],ALL_IN_ONE[Gesamt_ID],,0)</f>
        <v>#VALUE!</v>
      </c>
      <c r="C698">
        <v>2158</v>
      </c>
      <c r="D698" t="s">
        <v>1521</v>
      </c>
      <c r="E698">
        <v>33761</v>
      </c>
      <c r="F698">
        <v>2143</v>
      </c>
      <c r="G698">
        <v>2147</v>
      </c>
      <c r="H698" t="s">
        <v>22</v>
      </c>
      <c r="I698" t="str">
        <f t="array" ref="I698">IFERROR(_xlfn.XLOOKUP(Tabelle5[[#This Row],[NegotiationID]]&amp;"FinalAccept",Tabelle5[NegotiationID]&amp;Tabelle5[ActionType],Tabelle5[ActionType],,0),_xlfn.XLOOKUP(Tabelle5[[#This Row],[NegotiationID]]&amp;"FinalReject",Tabelle5[NegotiationID]&amp;Tabelle5[ActionType],Tabelle5[ActionType],,0))</f>
        <v>FinalAccept</v>
      </c>
      <c r="N698">
        <v>69</v>
      </c>
      <c r="O698">
        <v>1150</v>
      </c>
      <c r="P698">
        <v>14</v>
      </c>
      <c r="Q698" s="3" t="s">
        <v>6461</v>
      </c>
    </row>
    <row r="699" ht="87" hidden="1">
      <c r="A699" t="e">
        <f t="shared" ca="1" si="515"/>
        <v>#VALUE!</v>
      </c>
      <c r="B699" t="e">
        <f t="array" ref="B699" ca="1">_xlfn.XLOOKUP(Tabelle5[[#This Row],[ExperimentID]]&amp;Tabelle5[[#This Row],[NegotiationID]]&amp;Tabelle5[[#This Row],[MessageID]],ALL_IN_ONE[ExperimentID]&amp;ALL_IN_ONE[NegotiationID]&amp;ALL_IN_ONE[MessageID],ALL_IN_ONE[Gesamt_ID],,0)</f>
        <v>#VALUE!</v>
      </c>
      <c r="C699">
        <v>2158</v>
      </c>
      <c r="D699" t="s">
        <v>1521</v>
      </c>
      <c r="E699">
        <v>33797</v>
      </c>
      <c r="F699">
        <v>2147</v>
      </c>
      <c r="G699">
        <v>2143</v>
      </c>
      <c r="H699" t="s">
        <v>24</v>
      </c>
      <c r="I699" t="str">
        <f t="array" ref="I699">IFERROR(_xlfn.XLOOKUP(Tabelle5[[#This Row],[NegotiationID]]&amp;"FinalAccept",Tabelle5[NegotiationID]&amp;Tabelle5[ActionType],Tabelle5[ActionType],,0),_xlfn.XLOOKUP(Tabelle5[[#This Row],[NegotiationID]]&amp;"FinalReject",Tabelle5[NegotiationID]&amp;Tabelle5[ActionType],Tabelle5[ActionType],,0))</f>
        <v>FinalAccept</v>
      </c>
      <c r="N699">
        <v>66</v>
      </c>
      <c r="O699">
        <v>1150</v>
      </c>
      <c r="P699">
        <v>14</v>
      </c>
      <c r="Q699" s="3" t="s">
        <v>6462</v>
      </c>
    </row>
    <row r="700" ht="101.5" hidden="1">
      <c r="A700" t="e">
        <f t="shared" ca="1" si="515"/>
        <v>#VALUE!</v>
      </c>
      <c r="B700" t="e">
        <f t="array" ref="B700" ca="1">_xlfn.XLOOKUP(Tabelle5[[#This Row],[ExperimentID]]&amp;Tabelle5[[#This Row],[NegotiationID]]&amp;Tabelle5[[#This Row],[MessageID]],ALL_IN_ONE[ExperimentID]&amp;ALL_IN_ONE[NegotiationID]&amp;ALL_IN_ONE[MessageID],ALL_IN_ONE[Gesamt_ID],,0)</f>
        <v>#VALUE!</v>
      </c>
      <c r="C700">
        <v>2158</v>
      </c>
      <c r="D700" t="s">
        <v>1521</v>
      </c>
      <c r="E700">
        <v>34046</v>
      </c>
      <c r="F700">
        <v>2143</v>
      </c>
      <c r="G700">
        <v>2147</v>
      </c>
      <c r="H700" t="s">
        <v>22</v>
      </c>
      <c r="I700" t="str">
        <f t="array" ref="I700">IFERROR(_xlfn.XLOOKUP(Tabelle5[[#This Row],[NegotiationID]]&amp;"FinalAccept",Tabelle5[NegotiationID]&amp;Tabelle5[ActionType],Tabelle5[ActionType],,0),_xlfn.XLOOKUP(Tabelle5[[#This Row],[NegotiationID]]&amp;"FinalReject",Tabelle5[NegotiationID]&amp;Tabelle5[ActionType],Tabelle5[ActionType],,0))</f>
        <v>FinalAccept</v>
      </c>
      <c r="N700">
        <v>34</v>
      </c>
      <c r="O700">
        <v>1150</v>
      </c>
      <c r="P700">
        <v>14</v>
      </c>
      <c r="Q700" s="3" t="s">
        <v>6463</v>
      </c>
    </row>
    <row r="701" ht="130.5" hidden="1">
      <c r="A701" t="e">
        <f t="shared" ca="1" si="515"/>
        <v>#VALUE!</v>
      </c>
      <c r="B701" t="e">
        <f t="array" ref="B701" ca="1">_xlfn.XLOOKUP(Tabelle5[[#This Row],[ExperimentID]]&amp;Tabelle5[[#This Row],[NegotiationID]]&amp;Tabelle5[[#This Row],[MessageID]],ALL_IN_ONE[ExperimentID]&amp;ALL_IN_ONE[NegotiationID]&amp;ALL_IN_ONE[MessageID],ALL_IN_ONE[Gesamt_ID],,0)</f>
        <v>#VALUE!</v>
      </c>
      <c r="C701">
        <v>2158</v>
      </c>
      <c r="D701" t="s">
        <v>1521</v>
      </c>
      <c r="E701">
        <v>34182</v>
      </c>
      <c r="F701">
        <v>2147</v>
      </c>
      <c r="G701">
        <v>2143</v>
      </c>
      <c r="H701" t="s">
        <v>24</v>
      </c>
      <c r="I701" t="str">
        <f t="array" ref="I701">IFERROR(_xlfn.XLOOKUP(Tabelle5[[#This Row],[NegotiationID]]&amp;"FinalAccept",Tabelle5[NegotiationID]&amp;Tabelle5[ActionType],Tabelle5[ActionType],,0),_xlfn.XLOOKUP(Tabelle5[[#This Row],[NegotiationID]]&amp;"FinalReject",Tabelle5[NegotiationID]&amp;Tabelle5[ActionType],Tabelle5[ActionType],,0))</f>
        <v>FinalAccept</v>
      </c>
      <c r="N701">
        <v>117</v>
      </c>
      <c r="O701">
        <v>1150</v>
      </c>
      <c r="P701">
        <v>14</v>
      </c>
      <c r="Q701" s="3" t="s">
        <v>6464</v>
      </c>
    </row>
    <row r="702" ht="15" customHeight="1">
      <c r="A702" t="e">
        <f t="shared" ca="1" si="515"/>
        <v>#VALUE!</v>
      </c>
      <c r="B702" t="e">
        <f t="array" ref="B702" ca="1">_xlfn.XLOOKUP(Tabelle5[[#This Row],[ExperimentID]]&amp;Tabelle5[[#This Row],[NegotiationID]]&amp;Tabelle5[[#This Row],[MessageID]],ALL_IN_ONE[ExperimentID]&amp;ALL_IN_ONE[NegotiationID]&amp;ALL_IN_ONE[MessageID],ALL_IN_ONE[Gesamt_ID],,0)</f>
        <v>#VALUE!</v>
      </c>
      <c r="C702">
        <v>2158</v>
      </c>
      <c r="D702" t="s">
        <v>1521</v>
      </c>
      <c r="E702">
        <v>34490</v>
      </c>
      <c r="F702">
        <v>2143</v>
      </c>
      <c r="G702">
        <v>2147</v>
      </c>
      <c r="H702" t="s">
        <v>31</v>
      </c>
      <c r="I702" t="str">
        <f t="array" ref="I702">IFERROR(_xlfn.XLOOKUP(Tabelle5[[#This Row],[NegotiationID]]&amp;"FinalAccept",Tabelle5[NegotiationID]&amp;Tabelle5[ActionType],Tabelle5[ActionType],,0),_xlfn.XLOOKUP(Tabelle5[[#This Row],[NegotiationID]]&amp;"FinalReject",Tabelle5[NegotiationID]&amp;Tabelle5[ActionType],Tabelle5[ActionType],,0))</f>
        <v>FinalAccept</v>
      </c>
      <c r="J702">
        <v>0.69220000000000004</v>
      </c>
      <c r="K702">
        <v>0.41799999999999998</v>
      </c>
      <c r="L702">
        <v>1.1102000000000001</v>
      </c>
      <c r="M702">
        <v>0.2742</v>
      </c>
      <c r="N702">
        <v>91</v>
      </c>
      <c r="O702">
        <v>1150</v>
      </c>
      <c r="P702">
        <v>14</v>
      </c>
      <c r="Q702" s="3" t="s">
        <v>2026</v>
      </c>
    </row>
    <row r="703" ht="15" customHeight="1">
      <c r="A703" t="e">
        <f t="shared" ca="1" si="515"/>
        <v>#VALUE!</v>
      </c>
      <c r="B703" t="e">
        <f t="array" ref="B703" ca="1">_xlfn.XLOOKUP(Tabelle5[[#This Row],[ExperimentID]]&amp;Tabelle5[[#This Row],[NegotiationID]]&amp;Tabelle5[[#This Row],[MessageID]],ALL_IN_ONE[ExperimentID]&amp;ALL_IN_ONE[NegotiationID]&amp;ALL_IN_ONE[MessageID],ALL_IN_ONE[Gesamt_ID],,0)</f>
        <v>#VALUE!</v>
      </c>
      <c r="C703">
        <v>2158</v>
      </c>
      <c r="D703" t="s">
        <v>1521</v>
      </c>
      <c r="E703">
        <v>34501</v>
      </c>
      <c r="F703">
        <v>2147</v>
      </c>
      <c r="G703">
        <v>2143</v>
      </c>
      <c r="H703" t="s">
        <v>31</v>
      </c>
      <c r="I703" t="str">
        <f t="array" ref="I703">IFERROR(_xlfn.XLOOKUP(Tabelle5[[#This Row],[NegotiationID]]&amp;"FinalAccept",Tabelle5[NegotiationID]&amp;Tabelle5[ActionType],Tabelle5[ActionType],,0),_xlfn.XLOOKUP(Tabelle5[[#This Row],[NegotiationID]]&amp;"FinalReject",Tabelle5[NegotiationID]&amp;Tabelle5[ActionType],Tabelle5[ActionType],,0))</f>
        <v>FinalAccept</v>
      </c>
      <c r="J703">
        <v>0.55400000000000005</v>
      </c>
      <c r="K703">
        <v>0.54659999999999997</v>
      </c>
      <c r="L703">
        <v>1.1006</v>
      </c>
      <c r="M703">
        <v>0.0074000000000000003</v>
      </c>
      <c r="N703">
        <v>138</v>
      </c>
      <c r="O703">
        <v>1150</v>
      </c>
      <c r="P703">
        <v>14</v>
      </c>
      <c r="Q703" s="3" t="s">
        <v>2027</v>
      </c>
    </row>
    <row r="704" ht="15" customHeight="1">
      <c r="A704" t="e">
        <f t="shared" ca="1" si="515"/>
        <v>#VALUE!</v>
      </c>
      <c r="B704" t="e">
        <f t="array" ref="B704" ca="1">_xlfn.XLOOKUP(Tabelle5[[#This Row],[ExperimentID]]&amp;Tabelle5[[#This Row],[NegotiationID]]&amp;Tabelle5[[#This Row],[MessageID]],ALL_IN_ONE[ExperimentID]&amp;ALL_IN_ONE[NegotiationID]&amp;ALL_IN_ONE[MessageID],ALL_IN_ONE[Gesamt_ID],,0)</f>
        <v>#VALUE!</v>
      </c>
      <c r="C704">
        <v>2158</v>
      </c>
      <c r="D704" t="s">
        <v>1521</v>
      </c>
      <c r="E704">
        <v>34568</v>
      </c>
      <c r="F704">
        <v>2143</v>
      </c>
      <c r="G704">
        <v>2147</v>
      </c>
      <c r="H704" t="s">
        <v>31</v>
      </c>
      <c r="I704" t="str">
        <f t="array" ref="I704">IFERROR(_xlfn.XLOOKUP(Tabelle5[[#This Row],[NegotiationID]]&amp;"FinalAccept",Tabelle5[NegotiationID]&amp;Tabelle5[ActionType],Tabelle5[ActionType],,0),_xlfn.XLOOKUP(Tabelle5[[#This Row],[NegotiationID]]&amp;"FinalReject",Tabelle5[NegotiationID]&amp;Tabelle5[ActionType],Tabelle5[ActionType],,0))</f>
        <v>FinalAccept</v>
      </c>
      <c r="J704">
        <v>0.62180000000000002</v>
      </c>
      <c r="K704">
        <v>0.47399999999999998</v>
      </c>
      <c r="L704">
        <v>1.0958000000000001</v>
      </c>
      <c r="M704">
        <v>0.14779999999999999</v>
      </c>
      <c r="N704">
        <v>37</v>
      </c>
      <c r="O704">
        <v>1150</v>
      </c>
      <c r="P704">
        <v>14</v>
      </c>
      <c r="Q704" s="3" t="s">
        <v>2028</v>
      </c>
    </row>
    <row r="705" ht="15" customHeight="1">
      <c r="A705" t="e">
        <f t="shared" ca="1" si="515"/>
        <v>#VALUE!</v>
      </c>
      <c r="B705" t="e">
        <f t="array" ref="B705" ca="1">_xlfn.XLOOKUP(Tabelle5[[#This Row],[ExperimentID]]&amp;Tabelle5[[#This Row],[NegotiationID]]&amp;Tabelle5[[#This Row],[MessageID]],ALL_IN_ONE[ExperimentID]&amp;ALL_IN_ONE[NegotiationID]&amp;ALL_IN_ONE[MessageID],ALL_IN_ONE[Gesamt_ID],,0)</f>
        <v>#VALUE!</v>
      </c>
      <c r="C705">
        <v>2158</v>
      </c>
      <c r="D705" t="s">
        <v>1521</v>
      </c>
      <c r="E705">
        <v>34574</v>
      </c>
      <c r="F705">
        <v>2147</v>
      </c>
      <c r="G705">
        <v>2143</v>
      </c>
      <c r="H705" t="s">
        <v>31</v>
      </c>
      <c r="I705" t="str">
        <f t="array" ref="I705">IFERROR(_xlfn.XLOOKUP(Tabelle5[[#This Row],[NegotiationID]]&amp;"FinalAccept",Tabelle5[NegotiationID]&amp;Tabelle5[ActionType],Tabelle5[ActionType],,0),_xlfn.XLOOKUP(Tabelle5[[#This Row],[NegotiationID]]&amp;"FinalReject",Tabelle5[NegotiationID]&amp;Tabelle5[ActionType],Tabelle5[ActionType],,0))</f>
        <v>FinalAccept</v>
      </c>
      <c r="J705">
        <v>0.5</v>
      </c>
      <c r="K705">
        <v>0.54979999999999996</v>
      </c>
      <c r="L705">
        <v>1.0498000000000001</v>
      </c>
      <c r="M705">
        <v>0.049799999999999997</v>
      </c>
      <c r="N705">
        <v>23</v>
      </c>
      <c r="O705">
        <v>1150</v>
      </c>
      <c r="P705">
        <v>14</v>
      </c>
      <c r="Q705" s="3" t="s">
        <v>2029</v>
      </c>
    </row>
    <row r="706" ht="15" customHeight="1">
      <c r="A706" t="e">
        <f t="shared" ref="A706:A769" ca="1" si="516">MID(CELL("Dateiname",$A$1),FIND("]",CELL("Dateiname",$A$1))+1,31)</f>
        <v>#VALUE!</v>
      </c>
      <c r="B706" t="e">
        <f t="array" ref="B706" ca="1">_xlfn.XLOOKUP(Tabelle5[[#This Row],[ExperimentID]]&amp;Tabelle5[[#This Row],[NegotiationID]]&amp;Tabelle5[[#This Row],[MessageID]],ALL_IN_ONE[ExperimentID]&amp;ALL_IN_ONE[NegotiationID]&amp;ALL_IN_ONE[MessageID],ALL_IN_ONE[Gesamt_ID],,0)</f>
        <v>#VALUE!</v>
      </c>
      <c r="C706">
        <v>2158</v>
      </c>
      <c r="D706" t="s">
        <v>1521</v>
      </c>
      <c r="E706">
        <v>34590</v>
      </c>
      <c r="F706">
        <v>2143</v>
      </c>
      <c r="G706">
        <v>2147</v>
      </c>
      <c r="H706" t="s">
        <v>20</v>
      </c>
      <c r="I706" t="str">
        <f t="array" ref="I706">IFERROR(_xlfn.XLOOKUP(Tabelle5[[#This Row],[NegotiationID]]&amp;"FinalAccept",Tabelle5[NegotiationID]&amp;Tabelle5[ActionType],Tabelle5[ActionType],,0),_xlfn.XLOOKUP(Tabelle5[[#This Row],[NegotiationID]]&amp;"FinalReject",Tabelle5[NegotiationID]&amp;Tabelle5[ActionType],Tabelle5[ActionType],,0))</f>
        <v>FinalAccept</v>
      </c>
      <c r="J706">
        <v>0.54979999999999996</v>
      </c>
      <c r="K706">
        <v>0.5</v>
      </c>
      <c r="L706">
        <v>1.0498000000000001</v>
      </c>
      <c r="M706">
        <v>0.049799999999999997</v>
      </c>
      <c r="N706">
        <v>35</v>
      </c>
      <c r="O706">
        <v>1150</v>
      </c>
      <c r="P706">
        <v>14</v>
      </c>
      <c r="Q706" s="3" t="s">
        <v>2030</v>
      </c>
    </row>
    <row r="707" ht="14.5" hidden="1">
      <c r="A707" t="e">
        <f t="shared" ca="1" si="516"/>
        <v>#VALUE!</v>
      </c>
      <c r="B707" t="e">
        <f t="array" ref="B707" ca="1">_xlfn.XLOOKUP(Tabelle5[[#This Row],[ExperimentID]]&amp;Tabelle5[[#This Row],[NegotiationID]]&amp;Tabelle5[[#This Row],[MessageID]],ALL_IN_ONE[ExperimentID]&amp;ALL_IN_ONE[NegotiationID]&amp;ALL_IN_ONE[MessageID],ALL_IN_ONE[Gesamt_ID],,0)</f>
        <v>#VALUE!</v>
      </c>
      <c r="C707">
        <v>2188</v>
      </c>
      <c r="D707" t="s">
        <v>1521</v>
      </c>
      <c r="E707">
        <v>2189</v>
      </c>
      <c r="H707" t="s">
        <v>6019</v>
      </c>
      <c r="I707" t="str">
        <f t="array" ref="I707">IFERROR(_xlfn.XLOOKUP(Tabelle5[[#This Row],[NegotiationID]]&amp;"FinalAccept",Tabelle5[NegotiationID]&amp;Tabelle5[ActionType],Tabelle5[ActionType],,0),_xlfn.XLOOKUP(Tabelle5[[#This Row],[NegotiationID]]&amp;"FinalReject",Tabelle5[NegotiationID]&amp;Tabelle5[ActionType],Tabelle5[ActionType],,0))</f>
        <v>FinalReject</v>
      </c>
      <c r="M707">
        <v>21</v>
      </c>
      <c r="O707">
        <v>2336</v>
      </c>
      <c r="P707">
        <v>9</v>
      </c>
      <c r="Q707" t="s">
        <v>6337</v>
      </c>
    </row>
    <row r="708" ht="15" customHeight="1">
      <c r="A708" t="e">
        <f t="shared" ca="1" si="516"/>
        <v>#VALUE!</v>
      </c>
      <c r="B708" t="e">
        <f t="array" ref="B708" ca="1">_xlfn.XLOOKUP(Tabelle5[[#This Row],[ExperimentID]]&amp;Tabelle5[[#This Row],[NegotiationID]]&amp;Tabelle5[[#This Row],[MessageID]],ALL_IN_ONE[ExperimentID]&amp;ALL_IN_ONE[NegotiationID]&amp;ALL_IN_ONE[MessageID],ALL_IN_ONE[Gesamt_ID],,0)</f>
        <v>#VALUE!</v>
      </c>
      <c r="C708">
        <v>2188</v>
      </c>
      <c r="D708" t="s">
        <v>1521</v>
      </c>
      <c r="E708">
        <v>30105</v>
      </c>
      <c r="F708">
        <v>2173</v>
      </c>
      <c r="G708">
        <v>2177</v>
      </c>
      <c r="H708" t="s">
        <v>19</v>
      </c>
      <c r="I708" t="str">
        <f t="array" ref="I708">IFERROR(_xlfn.XLOOKUP(Tabelle5[[#This Row],[NegotiationID]]&amp;"FinalAccept",Tabelle5[NegotiationID]&amp;Tabelle5[ActionType],Tabelle5[ActionType],,0),_xlfn.XLOOKUP(Tabelle5[[#This Row],[NegotiationID]]&amp;"FinalReject",Tabelle5[NegotiationID]&amp;Tabelle5[ActionType],Tabelle5[ActionType],,0))</f>
        <v>FinalReject</v>
      </c>
      <c r="J708">
        <v>1</v>
      </c>
      <c r="K708">
        <v>0.1084</v>
      </c>
      <c r="L708">
        <v>1.1084000000000001</v>
      </c>
      <c r="M708">
        <v>0.89159999999999995</v>
      </c>
      <c r="N708">
        <v>434</v>
      </c>
      <c r="O708">
        <v>2336</v>
      </c>
      <c r="P708">
        <v>9</v>
      </c>
      <c r="Q708" s="3" t="s">
        <v>2031</v>
      </c>
    </row>
    <row r="709" ht="15" customHeight="1">
      <c r="A709" t="e">
        <f t="shared" ca="1" si="516"/>
        <v>#VALUE!</v>
      </c>
      <c r="B709" t="e">
        <f t="array" ref="B709" ca="1">_xlfn.XLOOKUP(Tabelle5[[#This Row],[ExperimentID]]&amp;Tabelle5[[#This Row],[NegotiationID]]&amp;Tabelle5[[#This Row],[MessageID]],ALL_IN_ONE[ExperimentID]&amp;ALL_IN_ONE[NegotiationID]&amp;ALL_IN_ONE[MessageID],ALL_IN_ONE[Gesamt_ID],,0)</f>
        <v>#VALUE!</v>
      </c>
      <c r="C709">
        <v>2188</v>
      </c>
      <c r="D709" t="s">
        <v>1521</v>
      </c>
      <c r="E709">
        <v>31465</v>
      </c>
      <c r="F709">
        <v>2177</v>
      </c>
      <c r="G709">
        <v>2173</v>
      </c>
      <c r="H709" t="s">
        <v>31</v>
      </c>
      <c r="I709" t="str">
        <f t="array" ref="I709">IFERROR(_xlfn.XLOOKUP(Tabelle5[[#This Row],[NegotiationID]]&amp;"FinalAccept",Tabelle5[NegotiationID]&amp;Tabelle5[ActionType],Tabelle5[ActionType],,0),_xlfn.XLOOKUP(Tabelle5[[#This Row],[NegotiationID]]&amp;"FinalReject",Tabelle5[NegotiationID]&amp;Tabelle5[ActionType],Tabelle5[ActionType],,0))</f>
        <v>FinalReject</v>
      </c>
      <c r="J709">
        <v>1</v>
      </c>
      <c r="K709">
        <v>0.12540000000000001</v>
      </c>
      <c r="L709">
        <v>1.1254</v>
      </c>
      <c r="M709">
        <v>0.87460000000000004</v>
      </c>
      <c r="N709">
        <v>549</v>
      </c>
      <c r="O709">
        <v>2336</v>
      </c>
      <c r="P709">
        <v>9</v>
      </c>
      <c r="Q709" s="3" t="s">
        <v>2032</v>
      </c>
    </row>
    <row r="710" ht="15" customHeight="1">
      <c r="A710" t="e">
        <f t="shared" ca="1" si="516"/>
        <v>#VALUE!</v>
      </c>
      <c r="B710" t="e">
        <f t="array" ref="B710" ca="1">_xlfn.XLOOKUP(Tabelle5[[#This Row],[ExperimentID]]&amp;Tabelle5[[#This Row],[NegotiationID]]&amp;Tabelle5[[#This Row],[MessageID]],ALL_IN_ONE[ExperimentID]&amp;ALL_IN_ONE[NegotiationID]&amp;ALL_IN_ONE[MessageID],ALL_IN_ONE[Gesamt_ID],,0)</f>
        <v>#VALUE!</v>
      </c>
      <c r="C710">
        <v>2188</v>
      </c>
      <c r="D710" t="s">
        <v>1521</v>
      </c>
      <c r="E710">
        <v>33050</v>
      </c>
      <c r="F710">
        <v>2173</v>
      </c>
      <c r="G710">
        <v>2177</v>
      </c>
      <c r="H710" t="s">
        <v>31</v>
      </c>
      <c r="I710" t="str">
        <f t="array" ref="I710">IFERROR(_xlfn.XLOOKUP(Tabelle5[[#This Row],[NegotiationID]]&amp;"FinalAccept",Tabelle5[NegotiationID]&amp;Tabelle5[ActionType],Tabelle5[ActionType],,0),_xlfn.XLOOKUP(Tabelle5[[#This Row],[NegotiationID]]&amp;"FinalReject",Tabelle5[NegotiationID]&amp;Tabelle5[ActionType],Tabelle5[ActionType],,0))</f>
        <v>FinalReject</v>
      </c>
      <c r="J710">
        <v>0.89019999999999999</v>
      </c>
      <c r="K710">
        <v>0.078</v>
      </c>
      <c r="L710">
        <v>0.96819999999999995</v>
      </c>
      <c r="M710">
        <v>0.81220000000000003</v>
      </c>
      <c r="N710">
        <v>281</v>
      </c>
      <c r="O710">
        <v>2336</v>
      </c>
      <c r="P710">
        <v>9</v>
      </c>
      <c r="Q710" s="3" t="s">
        <v>2033</v>
      </c>
    </row>
    <row r="711" ht="15" customHeight="1">
      <c r="A711" t="e">
        <f t="shared" ca="1" si="516"/>
        <v>#VALUE!</v>
      </c>
      <c r="B711" t="e">
        <f t="array" ref="B711" ca="1">_xlfn.XLOOKUP(Tabelle5[[#This Row],[ExperimentID]]&amp;Tabelle5[[#This Row],[NegotiationID]]&amp;Tabelle5[[#This Row],[MessageID]],ALL_IN_ONE[ExperimentID]&amp;ALL_IN_ONE[NegotiationID]&amp;ALL_IN_ONE[MessageID],ALL_IN_ONE[Gesamt_ID],,0)</f>
        <v>#VALUE!</v>
      </c>
      <c r="C711">
        <v>2188</v>
      </c>
      <c r="D711" t="s">
        <v>1521</v>
      </c>
      <c r="E711">
        <v>33074</v>
      </c>
      <c r="F711">
        <v>2177</v>
      </c>
      <c r="G711">
        <v>2173</v>
      </c>
      <c r="H711" t="s">
        <v>31</v>
      </c>
      <c r="I711" t="str">
        <f t="array" ref="I711">IFERROR(_xlfn.XLOOKUP(Tabelle5[[#This Row],[NegotiationID]]&amp;"FinalAccept",Tabelle5[NegotiationID]&amp;Tabelle5[ActionType],Tabelle5[ActionType],,0),_xlfn.XLOOKUP(Tabelle5[[#This Row],[NegotiationID]]&amp;"FinalReject",Tabelle5[NegotiationID]&amp;Tabelle5[ActionType],Tabelle5[ActionType],,0))</f>
        <v>FinalReject</v>
      </c>
      <c r="J711">
        <v>0.63759999999999994</v>
      </c>
      <c r="K711">
        <v>0.2016</v>
      </c>
      <c r="L711">
        <v>0.83919999999999995</v>
      </c>
      <c r="M711">
        <v>0.436</v>
      </c>
      <c r="N711">
        <v>509</v>
      </c>
      <c r="O711">
        <v>2336</v>
      </c>
      <c r="P711">
        <v>9</v>
      </c>
      <c r="Q711" s="3" t="s">
        <v>2034</v>
      </c>
    </row>
    <row r="712" ht="15" customHeight="1">
      <c r="A712" t="e">
        <f t="shared" ca="1" si="516"/>
        <v>#VALUE!</v>
      </c>
      <c r="B712" t="e">
        <f t="array" ref="B712" ca="1">_xlfn.XLOOKUP(Tabelle5[[#This Row],[ExperimentID]]&amp;Tabelle5[[#This Row],[NegotiationID]]&amp;Tabelle5[[#This Row],[MessageID]],ALL_IN_ONE[ExperimentID]&amp;ALL_IN_ONE[NegotiationID]&amp;ALL_IN_ONE[MessageID],ALL_IN_ONE[Gesamt_ID],,0)</f>
        <v>#VALUE!</v>
      </c>
      <c r="C712">
        <v>2188</v>
      </c>
      <c r="D712" t="s">
        <v>1521</v>
      </c>
      <c r="E712">
        <v>33954</v>
      </c>
      <c r="F712">
        <v>2173</v>
      </c>
      <c r="G712">
        <v>2177</v>
      </c>
      <c r="H712" t="s">
        <v>31</v>
      </c>
      <c r="I712" t="str">
        <f t="array" ref="I712">IFERROR(_xlfn.XLOOKUP(Tabelle5[[#This Row],[NegotiationID]]&amp;"FinalAccept",Tabelle5[NegotiationID]&amp;Tabelle5[ActionType],Tabelle5[ActionType],,0),_xlfn.XLOOKUP(Tabelle5[[#This Row],[NegotiationID]]&amp;"FinalReject",Tabelle5[NegotiationID]&amp;Tabelle5[ActionType],Tabelle5[ActionType],,0))</f>
        <v>FinalReject</v>
      </c>
      <c r="J712">
        <v>0.70420000000000005</v>
      </c>
      <c r="K712">
        <v>0.30399999999999999</v>
      </c>
      <c r="L712">
        <v>1.0082</v>
      </c>
      <c r="M712">
        <v>0.4002</v>
      </c>
      <c r="N712">
        <v>160</v>
      </c>
      <c r="O712">
        <v>2336</v>
      </c>
      <c r="P712">
        <v>9</v>
      </c>
      <c r="Q712" s="3" t="s">
        <v>2035</v>
      </c>
    </row>
    <row r="713" ht="15" customHeight="1">
      <c r="A713" t="e">
        <f t="shared" ca="1" si="516"/>
        <v>#VALUE!</v>
      </c>
      <c r="B713" t="e">
        <f t="array" ref="B713" ca="1">_xlfn.XLOOKUP(Tabelle5[[#This Row],[ExperimentID]]&amp;Tabelle5[[#This Row],[NegotiationID]]&amp;Tabelle5[[#This Row],[MessageID]],ALL_IN_ONE[ExperimentID]&amp;ALL_IN_ONE[NegotiationID]&amp;ALL_IN_ONE[MessageID],ALL_IN_ONE[Gesamt_ID],,0)</f>
        <v>#VALUE!</v>
      </c>
      <c r="C713">
        <v>2188</v>
      </c>
      <c r="D713" t="s">
        <v>1521</v>
      </c>
      <c r="E713">
        <v>34060</v>
      </c>
      <c r="F713">
        <v>2177</v>
      </c>
      <c r="G713">
        <v>2173</v>
      </c>
      <c r="H713" t="s">
        <v>31</v>
      </c>
      <c r="I713" t="str">
        <f t="array" ref="I713">IFERROR(_xlfn.XLOOKUP(Tabelle5[[#This Row],[NegotiationID]]&amp;"FinalAccept",Tabelle5[NegotiationID]&amp;Tabelle5[ActionType],Tabelle5[ActionType],,0),_xlfn.XLOOKUP(Tabelle5[[#This Row],[NegotiationID]]&amp;"FinalReject",Tabelle5[NegotiationID]&amp;Tabelle5[ActionType],Tabelle5[ActionType],,0))</f>
        <v>FinalReject</v>
      </c>
      <c r="J713">
        <v>0.39939999999999998</v>
      </c>
      <c r="K713">
        <v>0.45619999999999999</v>
      </c>
      <c r="L713">
        <v>0.85560000000000003</v>
      </c>
      <c r="M713">
        <v>0.056800000000000003</v>
      </c>
      <c r="N713">
        <v>216</v>
      </c>
      <c r="O713">
        <v>2336</v>
      </c>
      <c r="P713">
        <v>9</v>
      </c>
      <c r="Q713" s="3" t="s">
        <v>2036</v>
      </c>
    </row>
    <row r="714" ht="15" customHeight="1">
      <c r="A714" t="e">
        <f t="shared" ca="1" si="516"/>
        <v>#VALUE!</v>
      </c>
      <c r="B714" t="e">
        <f t="array" ref="B714" ca="1">_xlfn.XLOOKUP(Tabelle5[[#This Row],[ExperimentID]]&amp;Tabelle5[[#This Row],[NegotiationID]]&amp;Tabelle5[[#This Row],[MessageID]],ALL_IN_ONE[ExperimentID]&amp;ALL_IN_ONE[NegotiationID]&amp;ALL_IN_ONE[MessageID],ALL_IN_ONE[Gesamt_ID],,0)</f>
        <v>#VALUE!</v>
      </c>
      <c r="C714">
        <v>2188</v>
      </c>
      <c r="D714" t="s">
        <v>1521</v>
      </c>
      <c r="E714">
        <v>34238</v>
      </c>
      <c r="F714">
        <v>2173</v>
      </c>
      <c r="G714">
        <v>2177</v>
      </c>
      <c r="H714" t="s">
        <v>31</v>
      </c>
      <c r="I714" t="str">
        <f t="array" ref="I714">IFERROR(_xlfn.XLOOKUP(Tabelle5[[#This Row],[NegotiationID]]&amp;"FinalAccept",Tabelle5[NegotiationID]&amp;Tabelle5[ActionType],Tabelle5[ActionType],,0),_xlfn.XLOOKUP(Tabelle5[[#This Row],[NegotiationID]]&amp;"FinalReject",Tabelle5[NegotiationID]&amp;Tabelle5[ActionType],Tabelle5[ActionType],,0))</f>
        <v>FinalReject</v>
      </c>
      <c r="J714">
        <v>0.70420000000000005</v>
      </c>
      <c r="K714">
        <v>0.30399999999999999</v>
      </c>
      <c r="L714">
        <v>1.0082</v>
      </c>
      <c r="M714">
        <v>0.4002</v>
      </c>
      <c r="N714">
        <v>120</v>
      </c>
      <c r="O714">
        <v>2336</v>
      </c>
      <c r="P714">
        <v>9</v>
      </c>
      <c r="Q714" s="3" t="s">
        <v>2037</v>
      </c>
    </row>
    <row r="715" ht="15" customHeight="1">
      <c r="A715" t="e">
        <f t="shared" ca="1" si="516"/>
        <v>#VALUE!</v>
      </c>
      <c r="B715" t="e">
        <f t="array" ref="B715" ca="1">_xlfn.XLOOKUP(Tabelle5[[#This Row],[ExperimentID]]&amp;Tabelle5[[#This Row],[NegotiationID]]&amp;Tabelle5[[#This Row],[MessageID]],ALL_IN_ONE[ExperimentID]&amp;ALL_IN_ONE[NegotiationID]&amp;ALL_IN_ONE[MessageID],ALL_IN_ONE[Gesamt_ID],,0)</f>
        <v>#VALUE!</v>
      </c>
      <c r="C715">
        <v>2188</v>
      </c>
      <c r="D715" t="s">
        <v>1521</v>
      </c>
      <c r="E715">
        <v>34343</v>
      </c>
      <c r="F715">
        <v>2177</v>
      </c>
      <c r="G715">
        <v>2173</v>
      </c>
      <c r="H715" t="s">
        <v>40</v>
      </c>
      <c r="I715" t="str">
        <f t="array" ref="I715">IFERROR(_xlfn.XLOOKUP(Tabelle5[[#This Row],[NegotiationID]]&amp;"FinalAccept",Tabelle5[NegotiationID]&amp;Tabelle5[ActionType],Tabelle5[ActionType],,0),_xlfn.XLOOKUP(Tabelle5[[#This Row],[NegotiationID]]&amp;"FinalReject",Tabelle5[NegotiationID]&amp;Tabelle5[ActionType],Tabelle5[ActionType],,0))</f>
        <v>FinalReject</v>
      </c>
      <c r="J715">
        <v>0.30399999999999999</v>
      </c>
      <c r="K715">
        <v>0.70420000000000005</v>
      </c>
      <c r="L715">
        <v>1.0082</v>
      </c>
      <c r="M715">
        <v>0.4002</v>
      </c>
      <c r="N715">
        <v>46</v>
      </c>
      <c r="O715">
        <v>2336</v>
      </c>
      <c r="P715">
        <v>9</v>
      </c>
      <c r="Q715" s="3" t="s">
        <v>2038</v>
      </c>
    </row>
    <row r="716" ht="14.5" hidden="1">
      <c r="A716" t="e">
        <f t="shared" ca="1" si="516"/>
        <v>#VALUE!</v>
      </c>
      <c r="B716" t="e">
        <f t="array" ref="B716" ca="1">_xlfn.XLOOKUP(Tabelle5[[#This Row],[ExperimentID]]&amp;Tabelle5[[#This Row],[NegotiationID]]&amp;Tabelle5[[#This Row],[MessageID]],ALL_IN_ONE[ExperimentID]&amp;ALL_IN_ONE[NegotiationID]&amp;ALL_IN_ONE[MessageID],ALL_IN_ONE[Gesamt_ID],,0)</f>
        <v>#VALUE!</v>
      </c>
      <c r="C716">
        <v>2218</v>
      </c>
      <c r="D716" t="s">
        <v>1521</v>
      </c>
      <c r="E716">
        <v>2219</v>
      </c>
      <c r="H716" t="s">
        <v>6019</v>
      </c>
      <c r="I716" t="str">
        <f t="array" ref="I716">IFERROR(_xlfn.XLOOKUP(Tabelle5[[#This Row],[NegotiationID]]&amp;"FinalAccept",Tabelle5[NegotiationID]&amp;Tabelle5[ActionType],Tabelle5[ActionType],,0),_xlfn.XLOOKUP(Tabelle5[[#This Row],[NegotiationID]]&amp;"FinalReject",Tabelle5[NegotiationID]&amp;Tabelle5[ActionType],Tabelle5[ActionType],,0))</f>
        <v>FinalAccept</v>
      </c>
      <c r="M716">
        <v>21</v>
      </c>
      <c r="O716">
        <v>1331</v>
      </c>
      <c r="P716">
        <v>15</v>
      </c>
      <c r="Q716" t="s">
        <v>6337</v>
      </c>
    </row>
    <row r="717" ht="87" hidden="1">
      <c r="A717" t="e">
        <f t="shared" ca="1" si="516"/>
        <v>#VALUE!</v>
      </c>
      <c r="B717" t="e">
        <f t="array" ref="B717" ca="1">_xlfn.XLOOKUP(Tabelle5[[#This Row],[ExperimentID]]&amp;Tabelle5[[#This Row],[NegotiationID]]&amp;Tabelle5[[#This Row],[MessageID]],ALL_IN_ONE[ExperimentID]&amp;ALL_IN_ONE[NegotiationID]&amp;ALL_IN_ONE[MessageID],ALL_IN_ONE[Gesamt_ID],,0)</f>
        <v>#VALUE!</v>
      </c>
      <c r="C717">
        <v>2218</v>
      </c>
      <c r="D717" t="s">
        <v>1521</v>
      </c>
      <c r="E717">
        <v>30101</v>
      </c>
      <c r="F717">
        <v>2203</v>
      </c>
      <c r="G717">
        <v>2207</v>
      </c>
      <c r="H717" t="s">
        <v>22</v>
      </c>
      <c r="I717" t="str">
        <f t="array" ref="I717">IFERROR(_xlfn.XLOOKUP(Tabelle5[[#This Row],[NegotiationID]]&amp;"FinalAccept",Tabelle5[NegotiationID]&amp;Tabelle5[ActionType],Tabelle5[ActionType],,0),_xlfn.XLOOKUP(Tabelle5[[#This Row],[NegotiationID]]&amp;"FinalReject",Tabelle5[NegotiationID]&amp;Tabelle5[ActionType],Tabelle5[ActionType],,0))</f>
        <v>FinalAccept</v>
      </c>
      <c r="N717">
        <v>72</v>
      </c>
      <c r="O717">
        <v>1331</v>
      </c>
      <c r="P717">
        <v>15</v>
      </c>
      <c r="Q717" s="3" t="s">
        <v>6465</v>
      </c>
    </row>
    <row r="718" ht="87" hidden="1">
      <c r="A718" t="e">
        <f t="shared" ca="1" si="516"/>
        <v>#VALUE!</v>
      </c>
      <c r="B718" t="e">
        <f t="array" ref="B718" ca="1">_xlfn.XLOOKUP(Tabelle5[[#This Row],[ExperimentID]]&amp;Tabelle5[[#This Row],[NegotiationID]]&amp;Tabelle5[[#This Row],[MessageID]],ALL_IN_ONE[ExperimentID]&amp;ALL_IN_ONE[NegotiationID]&amp;ALL_IN_ONE[MessageID],ALL_IN_ONE[Gesamt_ID],,0)</f>
        <v>#VALUE!</v>
      </c>
      <c r="C718">
        <v>2218</v>
      </c>
      <c r="D718" t="s">
        <v>1521</v>
      </c>
      <c r="E718">
        <v>31437</v>
      </c>
      <c r="F718">
        <v>2207</v>
      </c>
      <c r="G718">
        <v>2203</v>
      </c>
      <c r="H718" t="s">
        <v>24</v>
      </c>
      <c r="I718" t="str">
        <f t="array" ref="I718">IFERROR(_xlfn.XLOOKUP(Tabelle5[[#This Row],[NegotiationID]]&amp;"FinalAccept",Tabelle5[NegotiationID]&amp;Tabelle5[ActionType],Tabelle5[ActionType],,0),_xlfn.XLOOKUP(Tabelle5[[#This Row],[NegotiationID]]&amp;"FinalReject",Tabelle5[NegotiationID]&amp;Tabelle5[ActionType],Tabelle5[ActionType],,0))</f>
        <v>FinalAccept</v>
      </c>
      <c r="N718">
        <v>67</v>
      </c>
      <c r="O718">
        <v>1331</v>
      </c>
      <c r="P718">
        <v>15</v>
      </c>
      <c r="Q718" s="3" t="s">
        <v>6466</v>
      </c>
    </row>
    <row r="719" ht="15" customHeight="1">
      <c r="A719" t="e">
        <f t="shared" ca="1" si="516"/>
        <v>#VALUE!</v>
      </c>
      <c r="B719" t="e">
        <f t="array" ref="B719" ca="1">_xlfn.XLOOKUP(Tabelle5[[#This Row],[ExperimentID]]&amp;Tabelle5[[#This Row],[NegotiationID]]&amp;Tabelle5[[#This Row],[MessageID]],ALL_IN_ONE[ExperimentID]&amp;ALL_IN_ONE[NegotiationID]&amp;ALL_IN_ONE[MessageID],ALL_IN_ONE[Gesamt_ID],,0)</f>
        <v>#VALUE!</v>
      </c>
      <c r="C719">
        <v>2218</v>
      </c>
      <c r="D719" t="s">
        <v>1521</v>
      </c>
      <c r="E719">
        <v>31696</v>
      </c>
      <c r="F719">
        <v>2203</v>
      </c>
      <c r="G719">
        <v>2207</v>
      </c>
      <c r="H719" t="s">
        <v>158</v>
      </c>
      <c r="I719" t="str">
        <f t="array" ref="I719">IFERROR(_xlfn.XLOOKUP(Tabelle5[[#This Row],[NegotiationID]]&amp;"FinalAccept",Tabelle5[NegotiationID]&amp;Tabelle5[ActionType],Tabelle5[ActionType],,0),_xlfn.XLOOKUP(Tabelle5[[#This Row],[NegotiationID]]&amp;"FinalReject",Tabelle5[NegotiationID]&amp;Tabelle5[ActionType],Tabelle5[ActionType],,0))</f>
        <v>FinalAccept</v>
      </c>
      <c r="J719">
        <v>1</v>
      </c>
      <c r="K719">
        <v>0.754</v>
      </c>
      <c r="L719">
        <v>1.754</v>
      </c>
      <c r="M719">
        <v>0.246</v>
      </c>
      <c r="N719">
        <v>61</v>
      </c>
      <c r="O719">
        <v>1331</v>
      </c>
      <c r="P719">
        <v>15</v>
      </c>
      <c r="Q719" s="3" t="s">
        <v>2039</v>
      </c>
    </row>
    <row r="720" ht="15" customHeight="1">
      <c r="A720" t="e">
        <f t="shared" ca="1" si="516"/>
        <v>#VALUE!</v>
      </c>
      <c r="B720" t="e">
        <f t="array" ref="B720" ca="1">_xlfn.XLOOKUP(Tabelle5[[#This Row],[ExperimentID]]&amp;Tabelle5[[#This Row],[NegotiationID]]&amp;Tabelle5[[#This Row],[MessageID]],ALL_IN_ONE[ExperimentID]&amp;ALL_IN_ONE[NegotiationID]&amp;ALL_IN_ONE[MessageID],ALL_IN_ONE[Gesamt_ID],,0)</f>
        <v>#VALUE!</v>
      </c>
      <c r="C720">
        <v>2218</v>
      </c>
      <c r="D720" t="s">
        <v>1521</v>
      </c>
      <c r="E720">
        <v>31712</v>
      </c>
      <c r="F720">
        <v>2207</v>
      </c>
      <c r="G720">
        <v>2203</v>
      </c>
      <c r="H720" t="s">
        <v>31</v>
      </c>
      <c r="I720" t="str">
        <f t="array" ref="I720">IFERROR(_xlfn.XLOOKUP(Tabelle5[[#This Row],[NegotiationID]]&amp;"FinalAccept",Tabelle5[NegotiationID]&amp;Tabelle5[ActionType],Tabelle5[ActionType],,0),_xlfn.XLOOKUP(Tabelle5[[#This Row],[NegotiationID]]&amp;"FinalReject",Tabelle5[NegotiationID]&amp;Tabelle5[ActionType],Tabelle5[ActionType],,0))</f>
        <v>FinalAccept</v>
      </c>
      <c r="J720">
        <v>1</v>
      </c>
      <c r="K720">
        <v>0.77880000000000005</v>
      </c>
      <c r="L720">
        <v>1.7787999999999999</v>
      </c>
      <c r="M720">
        <v>0.22120000000000001</v>
      </c>
      <c r="N720">
        <v>113</v>
      </c>
      <c r="O720">
        <v>1331</v>
      </c>
      <c r="P720">
        <v>15</v>
      </c>
      <c r="Q720" s="3" t="s">
        <v>2040</v>
      </c>
    </row>
    <row r="721" ht="15" customHeight="1">
      <c r="A721" t="e">
        <f t="shared" ca="1" si="516"/>
        <v>#VALUE!</v>
      </c>
      <c r="B721" t="e">
        <f t="array" ref="B721" ca="1">_xlfn.XLOOKUP(Tabelle5[[#This Row],[ExperimentID]]&amp;Tabelle5[[#This Row],[NegotiationID]]&amp;Tabelle5[[#This Row],[MessageID]],ALL_IN_ONE[ExperimentID]&amp;ALL_IN_ONE[NegotiationID]&amp;ALL_IN_ONE[MessageID],ALL_IN_ONE[Gesamt_ID],,0)</f>
        <v>#VALUE!</v>
      </c>
      <c r="C721">
        <v>2218</v>
      </c>
      <c r="D721" t="s">
        <v>1521</v>
      </c>
      <c r="E721">
        <v>32268</v>
      </c>
      <c r="F721">
        <v>2203</v>
      </c>
      <c r="G721">
        <v>2207</v>
      </c>
      <c r="H721" t="s">
        <v>31</v>
      </c>
      <c r="I721" t="str">
        <f t="array" ref="I721">IFERROR(_xlfn.XLOOKUP(Tabelle5[[#This Row],[NegotiationID]]&amp;"FinalAccept",Tabelle5[NegotiationID]&amp;Tabelle5[ActionType],Tabelle5[ActionType],,0),_xlfn.XLOOKUP(Tabelle5[[#This Row],[NegotiationID]]&amp;"FinalReject",Tabelle5[NegotiationID]&amp;Tabelle5[ActionType],Tabelle5[ActionType],,0))</f>
        <v>FinalAccept</v>
      </c>
      <c r="J721">
        <v>0.76000000000000001</v>
      </c>
      <c r="K721">
        <v>0.64600000000000002</v>
      </c>
      <c r="L721">
        <v>1.4059999999999999</v>
      </c>
      <c r="M721">
        <v>0.114</v>
      </c>
      <c r="N721">
        <v>141</v>
      </c>
      <c r="O721">
        <v>1331</v>
      </c>
      <c r="P721">
        <v>15</v>
      </c>
      <c r="Q721" s="3" t="s">
        <v>2041</v>
      </c>
    </row>
    <row r="722" ht="15" customHeight="1">
      <c r="A722" t="e">
        <f t="shared" ca="1" si="516"/>
        <v>#VALUE!</v>
      </c>
      <c r="B722" t="e">
        <f t="array" ref="B722" ca="1">_xlfn.XLOOKUP(Tabelle5[[#This Row],[ExperimentID]]&amp;Tabelle5[[#This Row],[NegotiationID]]&amp;Tabelle5[[#This Row],[MessageID]],ALL_IN_ONE[ExperimentID]&amp;ALL_IN_ONE[NegotiationID]&amp;ALL_IN_ONE[MessageID],ALL_IN_ONE[Gesamt_ID],,0)</f>
        <v>#VALUE!</v>
      </c>
      <c r="C722">
        <v>2218</v>
      </c>
      <c r="D722" t="s">
        <v>1521</v>
      </c>
      <c r="E722">
        <v>33078</v>
      </c>
      <c r="F722">
        <v>2207</v>
      </c>
      <c r="G722">
        <v>2203</v>
      </c>
      <c r="H722" t="s">
        <v>31</v>
      </c>
      <c r="I722" t="str">
        <f t="array" ref="I722">IFERROR(_xlfn.XLOOKUP(Tabelle5[[#This Row],[NegotiationID]]&amp;"FinalAccept",Tabelle5[NegotiationID]&amp;Tabelle5[ActionType],Tabelle5[ActionType],,0),_xlfn.XLOOKUP(Tabelle5[[#This Row],[NegotiationID]]&amp;"FinalReject",Tabelle5[NegotiationID]&amp;Tabelle5[ActionType],Tabelle5[ActionType],,0))</f>
        <v>FinalAccept</v>
      </c>
      <c r="J722">
        <v>0.64600000000000002</v>
      </c>
      <c r="K722">
        <v>0.57999999999999996</v>
      </c>
      <c r="L722">
        <v>1.226</v>
      </c>
      <c r="M722">
        <v>0.066000000000000003</v>
      </c>
      <c r="N722">
        <v>90</v>
      </c>
      <c r="O722">
        <v>1331</v>
      </c>
      <c r="P722">
        <v>15</v>
      </c>
      <c r="Q722" s="3" t="s">
        <v>2042</v>
      </c>
    </row>
    <row r="723" ht="15" customHeight="1">
      <c r="A723" t="e">
        <f t="shared" ca="1" si="516"/>
        <v>#VALUE!</v>
      </c>
      <c r="B723" t="e">
        <f t="array" ref="B723" ca="1">_xlfn.XLOOKUP(Tabelle5[[#This Row],[ExperimentID]]&amp;Tabelle5[[#This Row],[NegotiationID]]&amp;Tabelle5[[#This Row],[MessageID]],ALL_IN_ONE[ExperimentID]&amp;ALL_IN_ONE[NegotiationID]&amp;ALL_IN_ONE[MessageID],ALL_IN_ONE[Gesamt_ID],,0)</f>
        <v>#VALUE!</v>
      </c>
      <c r="C723">
        <v>2218</v>
      </c>
      <c r="D723" t="s">
        <v>1521</v>
      </c>
      <c r="E723">
        <v>33088</v>
      </c>
      <c r="F723">
        <v>2203</v>
      </c>
      <c r="G723">
        <v>2207</v>
      </c>
      <c r="H723" t="s">
        <v>31</v>
      </c>
      <c r="I723" t="str">
        <f t="array" ref="I723">IFERROR(_xlfn.XLOOKUP(Tabelle5[[#This Row],[NegotiationID]]&amp;"FinalAccept",Tabelle5[NegotiationID]&amp;Tabelle5[ActionType],Tabelle5[ActionType],,0),_xlfn.XLOOKUP(Tabelle5[[#This Row],[NegotiationID]]&amp;"FinalReject",Tabelle5[NegotiationID]&amp;Tabelle5[ActionType],Tabelle5[ActionType],,0))</f>
        <v>FinalAccept</v>
      </c>
      <c r="J723">
        <v>0.76000000000000001</v>
      </c>
      <c r="K723">
        <v>0.46600000000000003</v>
      </c>
      <c r="L723">
        <v>1.226</v>
      </c>
      <c r="M723">
        <v>0.29399999999999998</v>
      </c>
      <c r="N723">
        <v>122</v>
      </c>
      <c r="O723">
        <v>1331</v>
      </c>
      <c r="P723">
        <v>15</v>
      </c>
      <c r="Q723" s="3" t="s">
        <v>2043</v>
      </c>
    </row>
    <row r="724" ht="15" customHeight="1">
      <c r="A724" t="e">
        <f t="shared" ca="1" si="516"/>
        <v>#VALUE!</v>
      </c>
      <c r="B724" t="e">
        <f t="array" ref="B724" ca="1">_xlfn.XLOOKUP(Tabelle5[[#This Row],[ExperimentID]]&amp;Tabelle5[[#This Row],[NegotiationID]]&amp;Tabelle5[[#This Row],[MessageID]],ALL_IN_ONE[ExperimentID]&amp;ALL_IN_ONE[NegotiationID]&amp;ALL_IN_ONE[MessageID],ALL_IN_ONE[Gesamt_ID],,0)</f>
        <v>#VALUE!</v>
      </c>
      <c r="C724">
        <v>2218</v>
      </c>
      <c r="D724" t="s">
        <v>1521</v>
      </c>
      <c r="E724">
        <v>33551</v>
      </c>
      <c r="F724">
        <v>2207</v>
      </c>
      <c r="G724">
        <v>2203</v>
      </c>
      <c r="H724" t="s">
        <v>31</v>
      </c>
      <c r="I724" t="str">
        <f t="array" ref="I724">IFERROR(_xlfn.XLOOKUP(Tabelle5[[#This Row],[NegotiationID]]&amp;"FinalAccept",Tabelle5[NegotiationID]&amp;Tabelle5[ActionType],Tabelle5[ActionType],,0),_xlfn.XLOOKUP(Tabelle5[[#This Row],[NegotiationID]]&amp;"FinalReject",Tabelle5[NegotiationID]&amp;Tabelle5[ActionType],Tabelle5[ActionType],,0))</f>
        <v>FinalAccept</v>
      </c>
      <c r="J724">
        <v>0.81999999999999995</v>
      </c>
      <c r="K724">
        <v>0.83199999999999996</v>
      </c>
      <c r="L724">
        <v>1.6519999999999999</v>
      </c>
      <c r="M724">
        <v>0.012</v>
      </c>
      <c r="N724">
        <v>53</v>
      </c>
      <c r="O724">
        <v>1331</v>
      </c>
      <c r="P724">
        <v>15</v>
      </c>
      <c r="Q724" s="3" t="s">
        <v>2044</v>
      </c>
    </row>
    <row r="725" ht="15" customHeight="1">
      <c r="A725" t="e">
        <f t="shared" ca="1" si="516"/>
        <v>#VALUE!</v>
      </c>
      <c r="B725" t="e">
        <f t="array" ref="B725" ca="1">_xlfn.XLOOKUP(Tabelle5[[#This Row],[ExperimentID]]&amp;Tabelle5[[#This Row],[NegotiationID]]&amp;Tabelle5[[#This Row],[MessageID]],ALL_IN_ONE[ExperimentID]&amp;ALL_IN_ONE[NegotiationID]&amp;ALL_IN_ONE[MessageID],ALL_IN_ONE[Gesamt_ID],,0)</f>
        <v>#VALUE!</v>
      </c>
      <c r="C725">
        <v>2218</v>
      </c>
      <c r="D725" t="s">
        <v>1521</v>
      </c>
      <c r="E725">
        <v>33562</v>
      </c>
      <c r="F725">
        <v>2203</v>
      </c>
      <c r="G725">
        <v>2207</v>
      </c>
      <c r="H725" t="s">
        <v>31</v>
      </c>
      <c r="I725" t="str">
        <f t="array" ref="I725">IFERROR(_xlfn.XLOOKUP(Tabelle5[[#This Row],[NegotiationID]]&amp;"FinalAccept",Tabelle5[NegotiationID]&amp;Tabelle5[ActionType],Tabelle5[ActionType],,0),_xlfn.XLOOKUP(Tabelle5[[#This Row],[NegotiationID]]&amp;"FinalReject",Tabelle5[NegotiationID]&amp;Tabelle5[ActionType],Tabelle5[ActionType],,0))</f>
        <v>FinalAccept</v>
      </c>
      <c r="J725">
        <v>0.61599999999999999</v>
      </c>
      <c r="K725">
        <v>0.37859999999999999</v>
      </c>
      <c r="L725">
        <v>0.99460000000000004</v>
      </c>
      <c r="M725">
        <v>0.2374</v>
      </c>
      <c r="N725">
        <v>162</v>
      </c>
      <c r="O725">
        <v>1331</v>
      </c>
      <c r="P725">
        <v>15</v>
      </c>
      <c r="Q725" s="3" t="s">
        <v>2045</v>
      </c>
    </row>
    <row r="726" ht="15" customHeight="1">
      <c r="A726" t="e">
        <f t="shared" ca="1" si="516"/>
        <v>#VALUE!</v>
      </c>
      <c r="B726" t="e">
        <f t="array" ref="B726" ca="1">_xlfn.XLOOKUP(Tabelle5[[#This Row],[ExperimentID]]&amp;Tabelle5[[#This Row],[NegotiationID]]&amp;Tabelle5[[#This Row],[MessageID]],ALL_IN_ONE[ExperimentID]&amp;ALL_IN_ONE[NegotiationID]&amp;ALL_IN_ONE[MessageID],ALL_IN_ONE[Gesamt_ID],,0)</f>
        <v>#VALUE!</v>
      </c>
      <c r="C726">
        <v>2218</v>
      </c>
      <c r="D726" t="s">
        <v>1521</v>
      </c>
      <c r="E726">
        <v>33594</v>
      </c>
      <c r="F726">
        <v>2207</v>
      </c>
      <c r="G726">
        <v>2203</v>
      </c>
      <c r="H726" t="s">
        <v>31</v>
      </c>
      <c r="I726" t="str">
        <f t="array" ref="I726">IFERROR(_xlfn.XLOOKUP(Tabelle5[[#This Row],[NegotiationID]]&amp;"FinalAccept",Tabelle5[NegotiationID]&amp;Tabelle5[ActionType],Tabelle5[ActionType],,0),_xlfn.XLOOKUP(Tabelle5[[#This Row],[NegotiationID]]&amp;"FinalReject",Tabelle5[NegotiationID]&amp;Tabelle5[ActionType],Tabelle5[ActionType],,0))</f>
        <v>FinalAccept</v>
      </c>
      <c r="J726">
        <v>0.71760000000000002</v>
      </c>
      <c r="K726">
        <v>0.65200000000000002</v>
      </c>
      <c r="L726">
        <v>1.3695999999999999</v>
      </c>
      <c r="M726">
        <v>0.065600000000000006</v>
      </c>
      <c r="N726">
        <v>129</v>
      </c>
      <c r="O726">
        <v>1331</v>
      </c>
      <c r="P726">
        <v>15</v>
      </c>
      <c r="Q726" s="3" t="s">
        <v>2046</v>
      </c>
    </row>
    <row r="727" ht="15" customHeight="1">
      <c r="A727" t="e">
        <f t="shared" ca="1" si="516"/>
        <v>#VALUE!</v>
      </c>
      <c r="B727" t="e">
        <f t="array" ref="B727" ca="1">_xlfn.XLOOKUP(Tabelle5[[#This Row],[ExperimentID]]&amp;Tabelle5[[#This Row],[NegotiationID]]&amp;Tabelle5[[#This Row],[MessageID]],ALL_IN_ONE[ExperimentID]&amp;ALL_IN_ONE[NegotiationID]&amp;ALL_IN_ONE[MessageID],ALL_IN_ONE[Gesamt_ID],,0)</f>
        <v>#VALUE!</v>
      </c>
      <c r="C727">
        <v>2218</v>
      </c>
      <c r="D727" t="s">
        <v>1521</v>
      </c>
      <c r="E727">
        <v>33634</v>
      </c>
      <c r="F727">
        <v>2203</v>
      </c>
      <c r="G727">
        <v>2207</v>
      </c>
      <c r="H727" t="s">
        <v>31</v>
      </c>
      <c r="I727" t="str">
        <f t="array" ref="I727">IFERROR(_xlfn.XLOOKUP(Tabelle5[[#This Row],[NegotiationID]]&amp;"FinalAccept",Tabelle5[NegotiationID]&amp;Tabelle5[ActionType],Tabelle5[ActionType],,0),_xlfn.XLOOKUP(Tabelle5[[#This Row],[NegotiationID]]&amp;"FinalReject",Tabelle5[NegotiationID]&amp;Tabelle5[ActionType],Tabelle5[ActionType],,0))</f>
        <v>FinalAccept</v>
      </c>
      <c r="J727">
        <v>0.47199999999999998</v>
      </c>
      <c r="K727">
        <v>0.38159999999999999</v>
      </c>
      <c r="L727">
        <v>0.85360000000000003</v>
      </c>
      <c r="M727">
        <v>0.090399999999999994</v>
      </c>
      <c r="N727">
        <v>83</v>
      </c>
      <c r="O727">
        <v>1331</v>
      </c>
      <c r="P727">
        <v>15</v>
      </c>
      <c r="Q727" s="3" t="s">
        <v>2047</v>
      </c>
    </row>
    <row r="728" ht="15" customHeight="1">
      <c r="A728" t="e">
        <f t="shared" ca="1" si="516"/>
        <v>#VALUE!</v>
      </c>
      <c r="B728" t="e">
        <f t="array" ref="B728" ca="1">_xlfn.XLOOKUP(Tabelle5[[#This Row],[ExperimentID]]&amp;Tabelle5[[#This Row],[NegotiationID]]&amp;Tabelle5[[#This Row],[MessageID]],ALL_IN_ONE[ExperimentID]&amp;ALL_IN_ONE[NegotiationID]&amp;ALL_IN_ONE[MessageID],ALL_IN_ONE[Gesamt_ID],,0)</f>
        <v>#VALUE!</v>
      </c>
      <c r="C728">
        <v>2218</v>
      </c>
      <c r="D728" t="s">
        <v>1521</v>
      </c>
      <c r="E728">
        <v>34166</v>
      </c>
      <c r="F728">
        <v>2207</v>
      </c>
      <c r="G728">
        <v>2203</v>
      </c>
      <c r="H728" t="s">
        <v>31</v>
      </c>
      <c r="I728" t="str">
        <f t="array" ref="I728">IFERROR(_xlfn.XLOOKUP(Tabelle5[[#This Row],[NegotiationID]]&amp;"FinalAccept",Tabelle5[NegotiationID]&amp;Tabelle5[ActionType],Tabelle5[ActionType],,0),_xlfn.XLOOKUP(Tabelle5[[#This Row],[NegotiationID]]&amp;"FinalReject",Tabelle5[NegotiationID]&amp;Tabelle5[ActionType],Tabelle5[ActionType],,0))</f>
        <v>FinalAccept</v>
      </c>
      <c r="J728">
        <v>0.51759999999999995</v>
      </c>
      <c r="K728">
        <v>0.32640000000000002</v>
      </c>
      <c r="L728">
        <v>0.84399999999999997</v>
      </c>
      <c r="M728">
        <v>0.19120000000000001</v>
      </c>
      <c r="N728">
        <v>55</v>
      </c>
      <c r="O728">
        <v>1331</v>
      </c>
      <c r="P728">
        <v>15</v>
      </c>
      <c r="Q728" s="3" t="s">
        <v>2048</v>
      </c>
    </row>
    <row r="729" ht="15" customHeight="1">
      <c r="A729" t="e">
        <f t="shared" ca="1" si="516"/>
        <v>#VALUE!</v>
      </c>
      <c r="B729" t="e">
        <f t="array" ref="B729" ca="1">_xlfn.XLOOKUP(Tabelle5[[#This Row],[ExperimentID]]&amp;Tabelle5[[#This Row],[NegotiationID]]&amp;Tabelle5[[#This Row],[MessageID]],ALL_IN_ONE[ExperimentID]&amp;ALL_IN_ONE[NegotiationID]&amp;ALL_IN_ONE[MessageID],ALL_IN_ONE[Gesamt_ID],,0)</f>
        <v>#VALUE!</v>
      </c>
      <c r="C729">
        <v>2218</v>
      </c>
      <c r="D729" t="s">
        <v>1521</v>
      </c>
      <c r="E729">
        <v>34187</v>
      </c>
      <c r="F729">
        <v>2203</v>
      </c>
      <c r="G729">
        <v>2207</v>
      </c>
      <c r="H729" t="s">
        <v>31</v>
      </c>
      <c r="I729" t="str">
        <f t="array" ref="I729">IFERROR(_xlfn.XLOOKUP(Tabelle5[[#This Row],[NegotiationID]]&amp;"FinalAccept",Tabelle5[NegotiationID]&amp;Tabelle5[ActionType],Tabelle5[ActionType],,0),_xlfn.XLOOKUP(Tabelle5[[#This Row],[NegotiationID]]&amp;"FinalReject",Tabelle5[NegotiationID]&amp;Tabelle5[ActionType],Tabelle5[ActionType],,0))</f>
        <v>FinalAccept</v>
      </c>
      <c r="J729">
        <v>0.50639999999999996</v>
      </c>
      <c r="K729">
        <v>0.4904</v>
      </c>
      <c r="L729">
        <v>0.99680000000000002</v>
      </c>
      <c r="M729">
        <v>0.016</v>
      </c>
      <c r="N729">
        <v>125</v>
      </c>
      <c r="O729">
        <v>1331</v>
      </c>
      <c r="P729">
        <v>15</v>
      </c>
      <c r="Q729" s="3" t="s">
        <v>2049</v>
      </c>
    </row>
    <row r="730" ht="15" customHeight="1">
      <c r="A730" t="e">
        <f t="shared" ca="1" si="516"/>
        <v>#VALUE!</v>
      </c>
      <c r="B730" t="e">
        <f t="array" ref="B730" ca="1">_xlfn.XLOOKUP(Tabelle5[[#This Row],[ExperimentID]]&amp;Tabelle5[[#This Row],[NegotiationID]]&amp;Tabelle5[[#This Row],[MessageID]],ALL_IN_ONE[ExperimentID]&amp;ALL_IN_ONE[NegotiationID]&amp;ALL_IN_ONE[MessageID],ALL_IN_ONE[Gesamt_ID],,0)</f>
        <v>#VALUE!</v>
      </c>
      <c r="C730">
        <v>2218</v>
      </c>
      <c r="D730" t="s">
        <v>1521</v>
      </c>
      <c r="E730">
        <v>34221</v>
      </c>
      <c r="F730">
        <v>2207</v>
      </c>
      <c r="G730">
        <v>2203</v>
      </c>
      <c r="H730" t="s">
        <v>20</v>
      </c>
      <c r="I730" t="str">
        <f t="array" ref="I730">IFERROR(_xlfn.XLOOKUP(Tabelle5[[#This Row],[NegotiationID]]&amp;"FinalAccept",Tabelle5[NegotiationID]&amp;Tabelle5[ActionType],Tabelle5[ActionType],,0),_xlfn.XLOOKUP(Tabelle5[[#This Row],[NegotiationID]]&amp;"FinalReject",Tabelle5[NegotiationID]&amp;Tabelle5[ActionType],Tabelle5[ActionType],,0))</f>
        <v>FinalAccept</v>
      </c>
      <c r="J730">
        <v>0.4904</v>
      </c>
      <c r="K730">
        <v>0.50639999999999996</v>
      </c>
      <c r="L730">
        <v>0.99680000000000002</v>
      </c>
      <c r="M730">
        <v>0.016</v>
      </c>
      <c r="N730">
        <v>37</v>
      </c>
      <c r="O730">
        <v>1331</v>
      </c>
      <c r="P730">
        <v>15</v>
      </c>
      <c r="Q730" s="3" t="s">
        <v>2050</v>
      </c>
    </row>
    <row r="731" ht="14.5" hidden="1">
      <c r="A731" t="e">
        <f t="shared" ca="1" si="516"/>
        <v>#VALUE!</v>
      </c>
      <c r="B731" t="e">
        <f t="array" ref="B731" ca="1">_xlfn.XLOOKUP(Tabelle5[[#This Row],[ExperimentID]]&amp;Tabelle5[[#This Row],[NegotiationID]]&amp;Tabelle5[[#This Row],[MessageID]],ALL_IN_ONE[ExperimentID]&amp;ALL_IN_ONE[NegotiationID]&amp;ALL_IN_ONE[MessageID],ALL_IN_ONE[Gesamt_ID],,0)</f>
        <v>#VALUE!</v>
      </c>
      <c r="C731">
        <v>2248</v>
      </c>
      <c r="D731" t="s">
        <v>1521</v>
      </c>
      <c r="E731">
        <v>2249</v>
      </c>
      <c r="H731" t="s">
        <v>6019</v>
      </c>
      <c r="I731" t="str">
        <f t="array" ref="I731">IFERROR(_xlfn.XLOOKUP(Tabelle5[[#This Row],[NegotiationID]]&amp;"FinalAccept",Tabelle5[NegotiationID]&amp;Tabelle5[ActionType],Tabelle5[ActionType],,0),_xlfn.XLOOKUP(Tabelle5[[#This Row],[NegotiationID]]&amp;"FinalReject",Tabelle5[NegotiationID]&amp;Tabelle5[ActionType],Tabelle5[ActionType],,0))</f>
        <v>FinalAccept</v>
      </c>
      <c r="M731">
        <v>21</v>
      </c>
      <c r="O731">
        <v>1797</v>
      </c>
      <c r="P731">
        <v>10</v>
      </c>
      <c r="Q731" t="s">
        <v>6337</v>
      </c>
    </row>
    <row r="732" ht="15" customHeight="1">
      <c r="A732" t="e">
        <f t="shared" ca="1" si="516"/>
        <v>#VALUE!</v>
      </c>
      <c r="B732" t="e">
        <f t="array" ref="B732" ca="1">_xlfn.XLOOKUP(Tabelle5[[#This Row],[ExperimentID]]&amp;Tabelle5[[#This Row],[NegotiationID]]&amp;Tabelle5[[#This Row],[MessageID]],ALL_IN_ONE[ExperimentID]&amp;ALL_IN_ONE[NegotiationID]&amp;ALL_IN_ONE[MessageID],ALL_IN_ONE[Gesamt_ID],,0)</f>
        <v>#VALUE!</v>
      </c>
      <c r="C732">
        <v>2248</v>
      </c>
      <c r="D732" t="s">
        <v>1521</v>
      </c>
      <c r="E732">
        <v>30290</v>
      </c>
      <c r="F732">
        <v>2233</v>
      </c>
      <c r="G732">
        <v>2237</v>
      </c>
      <c r="H732" t="s">
        <v>19</v>
      </c>
      <c r="I732" t="str">
        <f t="array" ref="I732">IFERROR(_xlfn.XLOOKUP(Tabelle5[[#This Row],[NegotiationID]]&amp;"FinalAccept",Tabelle5[NegotiationID]&amp;Tabelle5[ActionType],Tabelle5[ActionType],,0),_xlfn.XLOOKUP(Tabelle5[[#This Row],[NegotiationID]]&amp;"FinalReject",Tabelle5[NegotiationID]&amp;Tabelle5[ActionType],Tabelle5[ActionType],,0))</f>
        <v>FinalAccept</v>
      </c>
      <c r="J732">
        <v>0.89600000000000002</v>
      </c>
      <c r="K732">
        <v>0.1552</v>
      </c>
      <c r="L732">
        <v>1.0511999999999999</v>
      </c>
      <c r="M732">
        <v>0.74080000000000001</v>
      </c>
      <c r="N732">
        <v>223</v>
      </c>
      <c r="O732">
        <v>1797</v>
      </c>
      <c r="P732">
        <v>10</v>
      </c>
      <c r="Q732" s="3" t="s">
        <v>2051</v>
      </c>
    </row>
    <row r="733" ht="15" customHeight="1">
      <c r="A733" t="e">
        <f t="shared" ca="1" si="516"/>
        <v>#VALUE!</v>
      </c>
      <c r="B733" t="e">
        <f t="array" ref="B733" ca="1">_xlfn.XLOOKUP(Tabelle5[[#This Row],[ExperimentID]]&amp;Tabelle5[[#This Row],[NegotiationID]]&amp;Tabelle5[[#This Row],[MessageID]],ALL_IN_ONE[ExperimentID]&amp;ALL_IN_ONE[NegotiationID]&amp;ALL_IN_ONE[MessageID],ALL_IN_ONE[Gesamt_ID],,0)</f>
        <v>#VALUE!</v>
      </c>
      <c r="C733">
        <v>2248</v>
      </c>
      <c r="D733" t="s">
        <v>1521</v>
      </c>
      <c r="E733">
        <v>31582</v>
      </c>
      <c r="F733">
        <v>2237</v>
      </c>
      <c r="G733">
        <v>2233</v>
      </c>
      <c r="H733" t="s">
        <v>31</v>
      </c>
      <c r="I733" t="str">
        <f t="array" ref="I733">IFERROR(_xlfn.XLOOKUP(Tabelle5[[#This Row],[NegotiationID]]&amp;"FinalAccept",Tabelle5[NegotiationID]&amp;Tabelle5[ActionType],Tabelle5[ActionType],,0),_xlfn.XLOOKUP(Tabelle5[[#This Row],[NegotiationID]]&amp;"FinalReject",Tabelle5[NegotiationID]&amp;Tabelle5[ActionType],Tabelle5[ActionType],,0))</f>
        <v>FinalAccept</v>
      </c>
      <c r="J733">
        <v>0.82599999999999996</v>
      </c>
      <c r="K733">
        <v>0.25340000000000001</v>
      </c>
      <c r="L733">
        <v>1.0793999999999999</v>
      </c>
      <c r="M733">
        <v>0.5726</v>
      </c>
      <c r="N733">
        <v>419</v>
      </c>
      <c r="O733">
        <v>1797</v>
      </c>
      <c r="P733">
        <v>10</v>
      </c>
      <c r="Q733" s="3" t="s">
        <v>2052</v>
      </c>
    </row>
    <row r="734" ht="15" customHeight="1">
      <c r="A734" t="e">
        <f t="shared" ca="1" si="516"/>
        <v>#VALUE!</v>
      </c>
      <c r="B734" t="e">
        <f t="array" ref="B734" ca="1">_xlfn.XLOOKUP(Tabelle5[[#This Row],[ExperimentID]]&amp;Tabelle5[[#This Row],[NegotiationID]]&amp;Tabelle5[[#This Row],[MessageID]],ALL_IN_ONE[ExperimentID]&amp;ALL_IN_ONE[NegotiationID]&amp;ALL_IN_ONE[MessageID],ALL_IN_ONE[Gesamt_ID],,0)</f>
        <v>#VALUE!</v>
      </c>
      <c r="C734">
        <v>2248</v>
      </c>
      <c r="D734" t="s">
        <v>1521</v>
      </c>
      <c r="E734">
        <v>33733</v>
      </c>
      <c r="F734">
        <v>2233</v>
      </c>
      <c r="G734">
        <v>2237</v>
      </c>
      <c r="H734" t="s">
        <v>31</v>
      </c>
      <c r="I734" t="str">
        <f t="array" ref="I734">IFERROR(_xlfn.XLOOKUP(Tabelle5[[#This Row],[NegotiationID]]&amp;"FinalAccept",Tabelle5[NegotiationID]&amp;Tabelle5[ActionType],Tabelle5[ActionType],,0),_xlfn.XLOOKUP(Tabelle5[[#This Row],[NegotiationID]]&amp;"FinalReject",Tabelle5[NegotiationID]&amp;Tabelle5[ActionType],Tabelle5[ActionType],,0))</f>
        <v>FinalAccept</v>
      </c>
      <c r="J734">
        <v>0.6038</v>
      </c>
      <c r="K734">
        <v>0.20860000000000001</v>
      </c>
      <c r="L734">
        <v>0.81240000000000001</v>
      </c>
      <c r="M734">
        <v>0.3952</v>
      </c>
      <c r="N734">
        <v>299</v>
      </c>
      <c r="O734">
        <v>1797</v>
      </c>
      <c r="P734">
        <v>10</v>
      </c>
      <c r="Q734" s="3" t="s">
        <v>2053</v>
      </c>
    </row>
    <row r="735" ht="15" customHeight="1">
      <c r="A735" t="e">
        <f t="shared" ca="1" si="516"/>
        <v>#VALUE!</v>
      </c>
      <c r="B735" t="e">
        <f t="array" ref="B735" ca="1">_xlfn.XLOOKUP(Tabelle5[[#This Row],[ExperimentID]]&amp;Tabelle5[[#This Row],[NegotiationID]]&amp;Tabelle5[[#This Row],[MessageID]],ALL_IN_ONE[ExperimentID]&amp;ALL_IN_ONE[NegotiationID]&amp;ALL_IN_ONE[MessageID],ALL_IN_ONE[Gesamt_ID],,0)</f>
        <v>#VALUE!</v>
      </c>
      <c r="C735">
        <v>2248</v>
      </c>
      <c r="D735" t="s">
        <v>1521</v>
      </c>
      <c r="E735">
        <v>33770</v>
      </c>
      <c r="F735">
        <v>2237</v>
      </c>
      <c r="G735">
        <v>2233</v>
      </c>
      <c r="H735" t="s">
        <v>31</v>
      </c>
      <c r="I735" t="str">
        <f t="array" ref="I735">IFERROR(_xlfn.XLOOKUP(Tabelle5[[#This Row],[NegotiationID]]&amp;"FinalAccept",Tabelle5[NegotiationID]&amp;Tabelle5[ActionType],Tabelle5[ActionType],,0),_xlfn.XLOOKUP(Tabelle5[[#This Row],[NegotiationID]]&amp;"FinalReject",Tabelle5[NegotiationID]&amp;Tabelle5[ActionType],Tabelle5[ActionType],,0))</f>
        <v>FinalAccept</v>
      </c>
      <c r="J735">
        <v>0.72360000000000002</v>
      </c>
      <c r="K735">
        <v>0.20119999999999999</v>
      </c>
      <c r="L735">
        <v>0.92479999999999996</v>
      </c>
      <c r="M735">
        <v>0.52239999999999998</v>
      </c>
      <c r="N735">
        <v>397</v>
      </c>
      <c r="O735">
        <v>1797</v>
      </c>
      <c r="P735">
        <v>10</v>
      </c>
      <c r="Q735" s="3" t="s">
        <v>2054</v>
      </c>
    </row>
    <row r="736" ht="15" customHeight="1">
      <c r="A736" t="e">
        <f t="shared" ca="1" si="516"/>
        <v>#VALUE!</v>
      </c>
      <c r="B736" t="e">
        <f t="array" ref="B736" ca="1">_xlfn.XLOOKUP(Tabelle5[[#This Row],[ExperimentID]]&amp;Tabelle5[[#This Row],[NegotiationID]]&amp;Tabelle5[[#This Row],[MessageID]],ALL_IN_ONE[ExperimentID]&amp;ALL_IN_ONE[NegotiationID]&amp;ALL_IN_ONE[MessageID],ALL_IN_ONE[Gesamt_ID],,0)</f>
        <v>#VALUE!</v>
      </c>
      <c r="C736">
        <v>2248</v>
      </c>
      <c r="D736" t="s">
        <v>1521</v>
      </c>
      <c r="E736">
        <v>34479</v>
      </c>
      <c r="F736">
        <v>2233</v>
      </c>
      <c r="G736">
        <v>2237</v>
      </c>
      <c r="H736" t="s">
        <v>31</v>
      </c>
      <c r="I736" t="str">
        <f t="array" ref="I736">IFERROR(_xlfn.XLOOKUP(Tabelle5[[#This Row],[NegotiationID]]&amp;"FinalAccept",Tabelle5[NegotiationID]&amp;Tabelle5[ActionType],Tabelle5[ActionType],,0),_xlfn.XLOOKUP(Tabelle5[[#This Row],[NegotiationID]]&amp;"FinalReject",Tabelle5[NegotiationID]&amp;Tabelle5[ActionType],Tabelle5[ActionType],,0))</f>
        <v>FinalAccept</v>
      </c>
      <c r="J736">
        <v>0.65459999999999996</v>
      </c>
      <c r="K736">
        <v>0.40000000000000002</v>
      </c>
      <c r="L736">
        <v>1.0546</v>
      </c>
      <c r="M736">
        <v>0.25459999999999999</v>
      </c>
      <c r="N736">
        <v>231</v>
      </c>
      <c r="O736">
        <v>1797</v>
      </c>
      <c r="P736">
        <v>10</v>
      </c>
      <c r="Q736" s="3" t="s">
        <v>2055</v>
      </c>
    </row>
    <row r="737" ht="15" customHeight="1">
      <c r="A737" t="e">
        <f t="shared" ca="1" si="516"/>
        <v>#VALUE!</v>
      </c>
      <c r="B737" t="e">
        <f t="array" ref="B737" ca="1">_xlfn.XLOOKUP(Tabelle5[[#This Row],[ExperimentID]]&amp;Tabelle5[[#This Row],[NegotiationID]]&amp;Tabelle5[[#This Row],[MessageID]],ALL_IN_ONE[ExperimentID]&amp;ALL_IN_ONE[NegotiationID]&amp;ALL_IN_ONE[MessageID],ALL_IN_ONE[Gesamt_ID],,0)</f>
        <v>#VALUE!</v>
      </c>
      <c r="C737">
        <v>2248</v>
      </c>
      <c r="D737" t="s">
        <v>1521</v>
      </c>
      <c r="E737">
        <v>34482</v>
      </c>
      <c r="F737">
        <v>2237</v>
      </c>
      <c r="G737">
        <v>2233</v>
      </c>
      <c r="H737" t="s">
        <v>31</v>
      </c>
      <c r="I737" t="str">
        <f t="array" ref="I737">IFERROR(_xlfn.XLOOKUP(Tabelle5[[#This Row],[NegotiationID]]&amp;"FinalAccept",Tabelle5[NegotiationID]&amp;Tabelle5[ActionType],Tabelle5[ActionType],,0),_xlfn.XLOOKUP(Tabelle5[[#This Row],[NegotiationID]]&amp;"FinalReject",Tabelle5[NegotiationID]&amp;Tabelle5[ActionType],Tabelle5[ActionType],,0))</f>
        <v>FinalAccept</v>
      </c>
      <c r="J737">
        <v>0.6946</v>
      </c>
      <c r="K737">
        <v>0.28939999999999999</v>
      </c>
      <c r="L737">
        <v>0.98399999999999999</v>
      </c>
      <c r="M737">
        <v>0.4052</v>
      </c>
      <c r="N737">
        <v>108</v>
      </c>
      <c r="O737">
        <v>1797</v>
      </c>
      <c r="P737">
        <v>10</v>
      </c>
      <c r="Q737" s="3" t="s">
        <v>2056</v>
      </c>
    </row>
    <row r="738" ht="15" customHeight="1">
      <c r="A738" t="e">
        <f t="shared" ca="1" si="516"/>
        <v>#VALUE!</v>
      </c>
      <c r="B738" t="e">
        <f t="array" ref="B738" ca="1">_xlfn.XLOOKUP(Tabelle5[[#This Row],[ExperimentID]]&amp;Tabelle5[[#This Row],[NegotiationID]]&amp;Tabelle5[[#This Row],[MessageID]],ALL_IN_ONE[ExperimentID]&amp;ALL_IN_ONE[NegotiationID]&amp;ALL_IN_ONE[MessageID],ALL_IN_ONE[Gesamt_ID],,0)</f>
        <v>#VALUE!</v>
      </c>
      <c r="C738">
        <v>2248</v>
      </c>
      <c r="D738" t="s">
        <v>1521</v>
      </c>
      <c r="E738">
        <v>34717</v>
      </c>
      <c r="F738">
        <v>2233</v>
      </c>
      <c r="G738">
        <v>2237</v>
      </c>
      <c r="H738" t="s">
        <v>31</v>
      </c>
      <c r="I738" t="str">
        <f t="array" ref="I738">IFERROR(_xlfn.XLOOKUP(Tabelle5[[#This Row],[NegotiationID]]&amp;"FinalAccept",Tabelle5[NegotiationID]&amp;Tabelle5[ActionType],Tabelle5[ActionType],,0),_xlfn.XLOOKUP(Tabelle5[[#This Row],[NegotiationID]]&amp;"FinalReject",Tabelle5[NegotiationID]&amp;Tabelle5[ActionType],Tabelle5[ActionType],,0))</f>
        <v>FinalAccept</v>
      </c>
      <c r="J738">
        <v>0.51060000000000005</v>
      </c>
      <c r="K738">
        <v>0.4486</v>
      </c>
      <c r="L738">
        <v>0.95920000000000005</v>
      </c>
      <c r="M738">
        <v>0.062</v>
      </c>
      <c r="N738">
        <v>40</v>
      </c>
      <c r="O738">
        <v>1797</v>
      </c>
      <c r="P738">
        <v>10</v>
      </c>
      <c r="Q738" s="3" t="s">
        <v>2057</v>
      </c>
    </row>
    <row r="739" ht="15" customHeight="1">
      <c r="A739" t="e">
        <f t="shared" ca="1" si="516"/>
        <v>#VALUE!</v>
      </c>
      <c r="B739" t="e">
        <f t="array" ref="B739" ca="1">_xlfn.XLOOKUP(Tabelle5[[#This Row],[ExperimentID]]&amp;Tabelle5[[#This Row],[NegotiationID]]&amp;Tabelle5[[#This Row],[MessageID]],ALL_IN_ONE[ExperimentID]&amp;ALL_IN_ONE[NegotiationID]&amp;ALL_IN_ONE[MessageID],ALL_IN_ONE[Gesamt_ID],,0)</f>
        <v>#VALUE!</v>
      </c>
      <c r="C739">
        <v>2248</v>
      </c>
      <c r="D739" t="s">
        <v>1521</v>
      </c>
      <c r="E739">
        <v>34724</v>
      </c>
      <c r="F739">
        <v>2237</v>
      </c>
      <c r="G739">
        <v>2233</v>
      </c>
      <c r="H739" t="s">
        <v>31</v>
      </c>
      <c r="I739" t="str">
        <f t="array" ref="I739">IFERROR(_xlfn.XLOOKUP(Tabelle5[[#This Row],[NegotiationID]]&amp;"FinalAccept",Tabelle5[NegotiationID]&amp;Tabelle5[ActionType],Tabelle5[ActionType],,0),_xlfn.XLOOKUP(Tabelle5[[#This Row],[NegotiationID]]&amp;"FinalReject",Tabelle5[NegotiationID]&amp;Tabelle5[ActionType],Tabelle5[ActionType],,0))</f>
        <v>FinalAccept</v>
      </c>
      <c r="J739">
        <v>0.57999999999999996</v>
      </c>
      <c r="K739">
        <v>0.47460000000000002</v>
      </c>
      <c r="L739">
        <v>1.0546</v>
      </c>
      <c r="M739">
        <v>0.10539999999999999</v>
      </c>
      <c r="N739">
        <v>47</v>
      </c>
      <c r="O739">
        <v>1797</v>
      </c>
      <c r="P739">
        <v>10</v>
      </c>
      <c r="Q739" s="3" t="s">
        <v>2058</v>
      </c>
    </row>
    <row r="740" ht="15" customHeight="1">
      <c r="A740" t="e">
        <f t="shared" ca="1" si="516"/>
        <v>#VALUE!</v>
      </c>
      <c r="B740" t="e">
        <f t="array" ref="B740" ca="1">_xlfn.XLOOKUP(Tabelle5[[#This Row],[ExperimentID]]&amp;Tabelle5[[#This Row],[NegotiationID]]&amp;Tabelle5[[#This Row],[MessageID]],ALL_IN_ONE[ExperimentID]&amp;ALL_IN_ONE[NegotiationID]&amp;ALL_IN_ONE[MessageID],ALL_IN_ONE[Gesamt_ID],,0)</f>
        <v>#VALUE!</v>
      </c>
      <c r="C740">
        <v>2248</v>
      </c>
      <c r="D740" t="s">
        <v>1521</v>
      </c>
      <c r="E740">
        <v>34725</v>
      </c>
      <c r="F740">
        <v>2233</v>
      </c>
      <c r="G740">
        <v>2237</v>
      </c>
      <c r="H740" t="s">
        <v>20</v>
      </c>
      <c r="I740" t="str">
        <f t="array" ref="I740">IFERROR(_xlfn.XLOOKUP(Tabelle5[[#This Row],[NegotiationID]]&amp;"FinalAccept",Tabelle5[NegotiationID]&amp;Tabelle5[ActionType],Tabelle5[ActionType],,0),_xlfn.XLOOKUP(Tabelle5[[#This Row],[NegotiationID]]&amp;"FinalReject",Tabelle5[NegotiationID]&amp;Tabelle5[ActionType],Tabelle5[ActionType],,0))</f>
        <v>FinalAccept</v>
      </c>
      <c r="J740">
        <v>0.47460000000000002</v>
      </c>
      <c r="K740">
        <v>0.57999999999999996</v>
      </c>
      <c r="L740">
        <v>1.0546</v>
      </c>
      <c r="M740">
        <v>0.10539999999999999</v>
      </c>
      <c r="N740">
        <v>12</v>
      </c>
      <c r="O740">
        <v>1797</v>
      </c>
      <c r="P740">
        <v>10</v>
      </c>
      <c r="Q740" s="3" t="s">
        <v>2059</v>
      </c>
    </row>
    <row r="741" ht="14.5" hidden="1">
      <c r="A741" t="e">
        <f t="shared" ca="1" si="516"/>
        <v>#VALUE!</v>
      </c>
      <c r="B741" t="e">
        <f t="array" ref="B741" ca="1">_xlfn.XLOOKUP(Tabelle5[[#This Row],[ExperimentID]]&amp;Tabelle5[[#This Row],[NegotiationID]]&amp;Tabelle5[[#This Row],[MessageID]],ALL_IN_ONE[ExperimentID]&amp;ALL_IN_ONE[NegotiationID]&amp;ALL_IN_ONE[MessageID],ALL_IN_ONE[Gesamt_ID],,0)</f>
        <v>#VALUE!</v>
      </c>
      <c r="C741">
        <v>2278</v>
      </c>
      <c r="D741" t="s">
        <v>1521</v>
      </c>
      <c r="E741">
        <v>2279</v>
      </c>
      <c r="H741" t="s">
        <v>6019</v>
      </c>
      <c r="I741" t="str">
        <f t="array" ref="I741">IFERROR(_xlfn.XLOOKUP(Tabelle5[[#This Row],[NegotiationID]]&amp;"FinalAccept",Tabelle5[NegotiationID]&amp;Tabelle5[ActionType],Tabelle5[ActionType],,0),_xlfn.XLOOKUP(Tabelle5[[#This Row],[NegotiationID]]&amp;"FinalReject",Tabelle5[NegotiationID]&amp;Tabelle5[ActionType],Tabelle5[ActionType],,0))</f>
        <v>FinalAccept</v>
      </c>
      <c r="M741">
        <v>21</v>
      </c>
      <c r="O741">
        <v>2114</v>
      </c>
      <c r="P741">
        <v>9</v>
      </c>
      <c r="Q741" t="s">
        <v>6337</v>
      </c>
    </row>
    <row r="742" ht="15" customHeight="1">
      <c r="A742" t="e">
        <f t="shared" ca="1" si="516"/>
        <v>#VALUE!</v>
      </c>
      <c r="B742" t="e">
        <f t="array" ref="B742" ca="1">_xlfn.XLOOKUP(Tabelle5[[#This Row],[ExperimentID]]&amp;Tabelle5[[#This Row],[NegotiationID]]&amp;Tabelle5[[#This Row],[MessageID]],ALL_IN_ONE[ExperimentID]&amp;ALL_IN_ONE[NegotiationID]&amp;ALL_IN_ONE[MessageID],ALL_IN_ONE[Gesamt_ID],,0)</f>
        <v>#VALUE!</v>
      </c>
      <c r="C742">
        <v>2278</v>
      </c>
      <c r="D742" t="s">
        <v>1521</v>
      </c>
      <c r="E742">
        <v>30078</v>
      </c>
      <c r="F742">
        <v>2263</v>
      </c>
      <c r="G742">
        <v>2267</v>
      </c>
      <c r="H742" t="s">
        <v>19</v>
      </c>
      <c r="I742" t="str">
        <f t="array" ref="I742">IFERROR(_xlfn.XLOOKUP(Tabelle5[[#This Row],[NegotiationID]]&amp;"FinalAccept",Tabelle5[NegotiationID]&amp;Tabelle5[ActionType],Tabelle5[ActionType],,0),_xlfn.XLOOKUP(Tabelle5[[#This Row],[NegotiationID]]&amp;"FinalReject",Tabelle5[NegotiationID]&amp;Tabelle5[ActionType],Tabelle5[ActionType],,0))</f>
        <v>FinalAccept</v>
      </c>
      <c r="J742">
        <v>1</v>
      </c>
      <c r="K742">
        <v>0.1084</v>
      </c>
      <c r="L742">
        <v>1.1084000000000001</v>
      </c>
      <c r="M742">
        <v>0.89159999999999995</v>
      </c>
      <c r="N742">
        <v>318</v>
      </c>
      <c r="O742">
        <v>2114</v>
      </c>
      <c r="P742">
        <v>9</v>
      </c>
      <c r="Q742" s="3" t="s">
        <v>2060</v>
      </c>
    </row>
    <row r="743" ht="15" customHeight="1">
      <c r="A743" t="e">
        <f t="shared" ca="1" si="516"/>
        <v>#VALUE!</v>
      </c>
      <c r="B743" t="e">
        <f t="array" ref="B743" ca="1">_xlfn.XLOOKUP(Tabelle5[[#This Row],[ExperimentID]]&amp;Tabelle5[[#This Row],[NegotiationID]]&amp;Tabelle5[[#This Row],[MessageID]],ALL_IN_ONE[ExperimentID]&amp;ALL_IN_ONE[NegotiationID]&amp;ALL_IN_ONE[MessageID],ALL_IN_ONE[Gesamt_ID],,0)</f>
        <v>#VALUE!</v>
      </c>
      <c r="C743">
        <v>2278</v>
      </c>
      <c r="D743" t="s">
        <v>1521</v>
      </c>
      <c r="E743">
        <v>33049</v>
      </c>
      <c r="F743">
        <v>2267</v>
      </c>
      <c r="G743">
        <v>2263</v>
      </c>
      <c r="H743" t="s">
        <v>31</v>
      </c>
      <c r="I743" t="str">
        <f t="array" ref="I743">IFERROR(_xlfn.XLOOKUP(Tabelle5[[#This Row],[NegotiationID]]&amp;"FinalAccept",Tabelle5[NegotiationID]&amp;Tabelle5[ActionType],Tabelle5[ActionType],,0),_xlfn.XLOOKUP(Tabelle5[[#This Row],[NegotiationID]]&amp;"FinalReject",Tabelle5[NegotiationID]&amp;Tabelle5[ActionType],Tabelle5[ActionType],,0))</f>
        <v>FinalAccept</v>
      </c>
      <c r="J743">
        <v>1</v>
      </c>
      <c r="K743">
        <v>0.12540000000000001</v>
      </c>
      <c r="L743">
        <v>1.1254</v>
      </c>
      <c r="M743">
        <v>0.87460000000000004</v>
      </c>
      <c r="N743">
        <v>255</v>
      </c>
      <c r="O743">
        <v>2114</v>
      </c>
      <c r="P743">
        <v>9</v>
      </c>
      <c r="Q743" s="3" t="s">
        <v>2061</v>
      </c>
    </row>
    <row r="744" ht="15" customHeight="1">
      <c r="A744" t="e">
        <f t="shared" ca="1" si="516"/>
        <v>#VALUE!</v>
      </c>
      <c r="B744" t="e">
        <f t="array" ref="B744" ca="1">_xlfn.XLOOKUP(Tabelle5[[#This Row],[ExperimentID]]&amp;Tabelle5[[#This Row],[NegotiationID]]&amp;Tabelle5[[#This Row],[MessageID]],ALL_IN_ONE[ExperimentID]&amp;ALL_IN_ONE[NegotiationID]&amp;ALL_IN_ONE[MessageID],ALL_IN_ONE[Gesamt_ID],,0)</f>
        <v>#VALUE!</v>
      </c>
      <c r="C744">
        <v>2278</v>
      </c>
      <c r="D744" t="s">
        <v>1521</v>
      </c>
      <c r="E744">
        <v>33219</v>
      </c>
      <c r="F744">
        <v>2263</v>
      </c>
      <c r="G744">
        <v>2267</v>
      </c>
      <c r="H744" t="s">
        <v>31</v>
      </c>
      <c r="I744" t="str">
        <f t="array" ref="I744">IFERROR(_xlfn.XLOOKUP(Tabelle5[[#This Row],[NegotiationID]]&amp;"FinalAccept",Tabelle5[NegotiationID]&amp;Tabelle5[ActionType],Tabelle5[ActionType],,0),_xlfn.XLOOKUP(Tabelle5[[#This Row],[NegotiationID]]&amp;"FinalReject",Tabelle5[NegotiationID]&amp;Tabelle5[ActionType],Tabelle5[ActionType],,0))</f>
        <v>FinalAccept</v>
      </c>
      <c r="J744">
        <v>1</v>
      </c>
      <c r="K744">
        <v>0.1084</v>
      </c>
      <c r="L744">
        <v>1.1084000000000001</v>
      </c>
      <c r="M744">
        <v>0.89159999999999995</v>
      </c>
      <c r="N744">
        <v>296</v>
      </c>
      <c r="O744">
        <v>2114</v>
      </c>
      <c r="P744">
        <v>9</v>
      </c>
      <c r="Q744" s="3" t="s">
        <v>2062</v>
      </c>
    </row>
    <row r="745" ht="15" customHeight="1">
      <c r="A745" t="e">
        <f t="shared" ca="1" si="516"/>
        <v>#VALUE!</v>
      </c>
      <c r="B745" t="e">
        <f t="array" ref="B745" ca="1">_xlfn.XLOOKUP(Tabelle5[[#This Row],[ExperimentID]]&amp;Tabelle5[[#This Row],[NegotiationID]]&amp;Tabelle5[[#This Row],[MessageID]],ALL_IN_ONE[ExperimentID]&amp;ALL_IN_ONE[NegotiationID]&amp;ALL_IN_ONE[MessageID],ALL_IN_ONE[Gesamt_ID],,0)</f>
        <v>#VALUE!</v>
      </c>
      <c r="C745">
        <v>2278</v>
      </c>
      <c r="D745" t="s">
        <v>1521</v>
      </c>
      <c r="E745">
        <v>33968</v>
      </c>
      <c r="F745">
        <v>2267</v>
      </c>
      <c r="G745">
        <v>2263</v>
      </c>
      <c r="H745" t="s">
        <v>31</v>
      </c>
      <c r="I745" t="str">
        <f t="array" ref="I745">IFERROR(_xlfn.XLOOKUP(Tabelle5[[#This Row],[NegotiationID]]&amp;"FinalAccept",Tabelle5[NegotiationID]&amp;Tabelle5[ActionType],Tabelle5[ActionType],,0),_xlfn.XLOOKUP(Tabelle5[[#This Row],[NegotiationID]]&amp;"FinalReject",Tabelle5[NegotiationID]&amp;Tabelle5[ActionType],Tabelle5[ActionType],,0))</f>
        <v>FinalAccept</v>
      </c>
      <c r="J745">
        <v>0.71760000000000002</v>
      </c>
      <c r="K745">
        <v>0.25319999999999998</v>
      </c>
      <c r="L745">
        <v>0.9708</v>
      </c>
      <c r="M745">
        <v>0.46439999999999998</v>
      </c>
      <c r="N745">
        <v>330</v>
      </c>
      <c r="O745">
        <v>2114</v>
      </c>
      <c r="P745">
        <v>9</v>
      </c>
      <c r="Q745" s="3" t="s">
        <v>2063</v>
      </c>
    </row>
    <row r="746" ht="15" customHeight="1">
      <c r="A746" t="e">
        <f t="shared" ca="1" si="516"/>
        <v>#VALUE!</v>
      </c>
      <c r="B746" t="e">
        <f t="array" ref="B746" ca="1">_xlfn.XLOOKUP(Tabelle5[[#This Row],[ExperimentID]]&amp;Tabelle5[[#This Row],[NegotiationID]]&amp;Tabelle5[[#This Row],[MessageID]],ALL_IN_ONE[ExperimentID]&amp;ALL_IN_ONE[NegotiationID]&amp;ALL_IN_ONE[MessageID],ALL_IN_ONE[Gesamt_ID],,0)</f>
        <v>#VALUE!</v>
      </c>
      <c r="C746">
        <v>2278</v>
      </c>
      <c r="D746" t="s">
        <v>1521</v>
      </c>
      <c r="E746">
        <v>33993</v>
      </c>
      <c r="F746">
        <v>2263</v>
      </c>
      <c r="G746">
        <v>2267</v>
      </c>
      <c r="H746" t="s">
        <v>31</v>
      </c>
      <c r="I746" t="str">
        <f t="array" ref="I746">IFERROR(_xlfn.XLOOKUP(Tabelle5[[#This Row],[NegotiationID]]&amp;"FinalAccept",Tabelle5[NegotiationID]&amp;Tabelle5[ActionType],Tabelle5[ActionType],,0),_xlfn.XLOOKUP(Tabelle5[[#This Row],[NegotiationID]]&amp;"FinalReject",Tabelle5[NegotiationID]&amp;Tabelle5[ActionType],Tabelle5[ActionType],,0))</f>
        <v>FinalAccept</v>
      </c>
      <c r="J746">
        <v>0.74460000000000004</v>
      </c>
      <c r="K746">
        <v>0.214</v>
      </c>
      <c r="L746">
        <v>0.95860000000000001</v>
      </c>
      <c r="M746">
        <v>0.53059999999999996</v>
      </c>
      <c r="N746">
        <v>444</v>
      </c>
      <c r="O746">
        <v>2114</v>
      </c>
      <c r="P746">
        <v>9</v>
      </c>
      <c r="Q746" s="3" t="s">
        <v>2064</v>
      </c>
    </row>
    <row r="747" ht="15" customHeight="1">
      <c r="A747" t="e">
        <f t="shared" ca="1" si="516"/>
        <v>#VALUE!</v>
      </c>
      <c r="B747" t="e">
        <f t="array" ref="B747" ca="1">_xlfn.XLOOKUP(Tabelle5[[#This Row],[ExperimentID]]&amp;Tabelle5[[#This Row],[NegotiationID]]&amp;Tabelle5[[#This Row],[MessageID]],ALL_IN_ONE[ExperimentID]&amp;ALL_IN_ONE[NegotiationID]&amp;ALL_IN_ONE[MessageID],ALL_IN_ONE[Gesamt_ID],,0)</f>
        <v>#VALUE!</v>
      </c>
      <c r="C747">
        <v>2278</v>
      </c>
      <c r="D747" t="s">
        <v>1521</v>
      </c>
      <c r="E747">
        <v>34025</v>
      </c>
      <c r="F747">
        <v>2267</v>
      </c>
      <c r="G747">
        <v>2263</v>
      </c>
      <c r="H747" t="s">
        <v>31</v>
      </c>
      <c r="I747" t="str">
        <f t="array" ref="I747">IFERROR(_xlfn.XLOOKUP(Tabelle5[[#This Row],[NegotiationID]]&amp;"FinalAccept",Tabelle5[NegotiationID]&amp;Tabelle5[ActionType],Tabelle5[ActionType],,0),_xlfn.XLOOKUP(Tabelle5[[#This Row],[NegotiationID]]&amp;"FinalReject",Tabelle5[NegotiationID]&amp;Tabelle5[ActionType],Tabelle5[ActionType],,0))</f>
        <v>FinalAccept</v>
      </c>
      <c r="J747">
        <v>0.66000000000000003</v>
      </c>
      <c r="K747">
        <v>0.32340000000000002</v>
      </c>
      <c r="L747">
        <v>0.98340000000000005</v>
      </c>
      <c r="M747">
        <v>0.33660000000000001</v>
      </c>
      <c r="N747">
        <v>209</v>
      </c>
      <c r="O747">
        <v>2114</v>
      </c>
      <c r="P747">
        <v>9</v>
      </c>
      <c r="Q747" s="3" t="s">
        <v>2065</v>
      </c>
    </row>
    <row r="748" ht="15" customHeight="1">
      <c r="A748" t="e">
        <f t="shared" ca="1" si="516"/>
        <v>#VALUE!</v>
      </c>
      <c r="B748" t="e">
        <f t="array" ref="B748" ca="1">_xlfn.XLOOKUP(Tabelle5[[#This Row],[ExperimentID]]&amp;Tabelle5[[#This Row],[NegotiationID]]&amp;Tabelle5[[#This Row],[MessageID]],ALL_IN_ONE[ExperimentID]&amp;ALL_IN_ONE[NegotiationID]&amp;ALL_IN_ONE[MessageID],ALL_IN_ONE[Gesamt_ID],,0)</f>
        <v>#VALUE!</v>
      </c>
      <c r="C748">
        <v>2278</v>
      </c>
      <c r="D748" t="s">
        <v>1521</v>
      </c>
      <c r="E748">
        <v>34157</v>
      </c>
      <c r="F748">
        <v>2263</v>
      </c>
      <c r="G748">
        <v>2267</v>
      </c>
      <c r="H748" t="s">
        <v>31</v>
      </c>
      <c r="I748" t="str">
        <f t="array" ref="I748">IFERROR(_xlfn.XLOOKUP(Tabelle5[[#This Row],[NegotiationID]]&amp;"FinalAccept",Tabelle5[NegotiationID]&amp;Tabelle5[ActionType],Tabelle5[ActionType],,0),_xlfn.XLOOKUP(Tabelle5[[#This Row],[NegotiationID]]&amp;"FinalReject",Tabelle5[NegotiationID]&amp;Tabelle5[ActionType],Tabelle5[ActionType],,0))</f>
        <v>FinalAccept</v>
      </c>
      <c r="J748">
        <v>0.5988</v>
      </c>
      <c r="K748">
        <v>0.53439999999999999</v>
      </c>
      <c r="L748">
        <v>1.1332</v>
      </c>
      <c r="M748">
        <v>0.064399999999999999</v>
      </c>
      <c r="N748">
        <v>223</v>
      </c>
      <c r="O748">
        <v>2114</v>
      </c>
      <c r="P748">
        <v>9</v>
      </c>
      <c r="Q748" s="3" t="s">
        <v>2066</v>
      </c>
    </row>
    <row r="749" ht="15" customHeight="1">
      <c r="A749" t="e">
        <f t="shared" ca="1" si="516"/>
        <v>#VALUE!</v>
      </c>
      <c r="B749" t="e">
        <f t="array" ref="B749" ca="1">_xlfn.XLOOKUP(Tabelle5[[#This Row],[ExperimentID]]&amp;Tabelle5[[#This Row],[NegotiationID]]&amp;Tabelle5[[#This Row],[MessageID]],ALL_IN_ONE[ExperimentID]&amp;ALL_IN_ONE[NegotiationID]&amp;ALL_IN_ONE[MessageID],ALL_IN_ONE[Gesamt_ID],,0)</f>
        <v>#VALUE!</v>
      </c>
      <c r="C749">
        <v>2278</v>
      </c>
      <c r="D749" t="s">
        <v>1521</v>
      </c>
      <c r="E749">
        <v>34192</v>
      </c>
      <c r="F749">
        <v>2267</v>
      </c>
      <c r="G749">
        <v>2263</v>
      </c>
      <c r="H749" t="s">
        <v>20</v>
      </c>
      <c r="I749" t="str">
        <f t="array" ref="I749">IFERROR(_xlfn.XLOOKUP(Tabelle5[[#This Row],[NegotiationID]]&amp;"FinalAccept",Tabelle5[NegotiationID]&amp;Tabelle5[ActionType],Tabelle5[ActionType],,0),_xlfn.XLOOKUP(Tabelle5[[#This Row],[NegotiationID]]&amp;"FinalReject",Tabelle5[NegotiationID]&amp;Tabelle5[ActionType],Tabelle5[ActionType],,0))</f>
        <v>FinalAccept</v>
      </c>
      <c r="J749">
        <v>0.53439999999999999</v>
      </c>
      <c r="K749">
        <v>0.5988</v>
      </c>
      <c r="L749">
        <v>1.1332</v>
      </c>
      <c r="M749">
        <v>0.064399999999999999</v>
      </c>
      <c r="N749">
        <v>18</v>
      </c>
      <c r="O749">
        <v>2114</v>
      </c>
      <c r="P749">
        <v>9</v>
      </c>
      <c r="Q749" s="3" t="s">
        <v>2067</v>
      </c>
    </row>
    <row r="750" ht="14.5" hidden="1">
      <c r="A750" t="e">
        <f t="shared" ca="1" si="516"/>
        <v>#VALUE!</v>
      </c>
      <c r="B750" t="e">
        <f t="array" ref="B750" ca="1">_xlfn.XLOOKUP(Tabelle5[[#This Row],[ExperimentID]]&amp;Tabelle5[[#This Row],[NegotiationID]]&amp;Tabelle5[[#This Row],[MessageID]],ALL_IN_ONE[ExperimentID]&amp;ALL_IN_ONE[NegotiationID]&amp;ALL_IN_ONE[MessageID],ALL_IN_ONE[Gesamt_ID],,0)</f>
        <v>#VALUE!</v>
      </c>
      <c r="C750">
        <v>2308</v>
      </c>
      <c r="D750" t="s">
        <v>1521</v>
      </c>
      <c r="E750">
        <v>2309</v>
      </c>
      <c r="H750" t="s">
        <v>6019</v>
      </c>
      <c r="I750" t="str">
        <f t="array" ref="I750">IFERROR(_xlfn.XLOOKUP(Tabelle5[[#This Row],[NegotiationID]]&amp;"FinalAccept",Tabelle5[NegotiationID]&amp;Tabelle5[ActionType],Tabelle5[ActionType],,0),_xlfn.XLOOKUP(Tabelle5[[#This Row],[NegotiationID]]&amp;"FinalReject",Tabelle5[NegotiationID]&amp;Tabelle5[ActionType],Tabelle5[ActionType],,0))</f>
        <v>FinalAccept</v>
      </c>
      <c r="M750">
        <v>21</v>
      </c>
      <c r="O750">
        <v>6103</v>
      </c>
      <c r="P750">
        <v>10</v>
      </c>
      <c r="Q750" t="s">
        <v>6337</v>
      </c>
    </row>
    <row r="751" ht="15" customHeight="1">
      <c r="A751" t="e">
        <f t="shared" ca="1" si="516"/>
        <v>#VALUE!</v>
      </c>
      <c r="B751" t="e">
        <f t="array" ref="B751" ca="1">_xlfn.XLOOKUP(Tabelle5[[#This Row],[ExperimentID]]&amp;Tabelle5[[#This Row],[NegotiationID]]&amp;Tabelle5[[#This Row],[MessageID]],ALL_IN_ONE[ExperimentID]&amp;ALL_IN_ONE[NegotiationID]&amp;ALL_IN_ONE[MessageID],ALL_IN_ONE[Gesamt_ID],,0)</f>
        <v>#VALUE!</v>
      </c>
      <c r="C751">
        <v>2308</v>
      </c>
      <c r="D751" t="s">
        <v>1521</v>
      </c>
      <c r="E751">
        <v>30516</v>
      </c>
      <c r="F751">
        <v>2293</v>
      </c>
      <c r="G751">
        <v>2297</v>
      </c>
      <c r="H751" t="s">
        <v>158</v>
      </c>
      <c r="I751" t="str">
        <f t="array" ref="I751">IFERROR(_xlfn.XLOOKUP(Tabelle5[[#This Row],[NegotiationID]]&amp;"FinalAccept",Tabelle5[NegotiationID]&amp;Tabelle5[ActionType],Tabelle5[ActionType],,0),_xlfn.XLOOKUP(Tabelle5[[#This Row],[NegotiationID]]&amp;"FinalReject",Tabelle5[NegotiationID]&amp;Tabelle5[ActionType],Tabelle5[ActionType],,0))</f>
        <v>FinalAccept</v>
      </c>
      <c r="J751">
        <v>1</v>
      </c>
      <c r="K751">
        <v>0.48399999999999999</v>
      </c>
      <c r="L751">
        <v>1.484</v>
      </c>
      <c r="M751">
        <v>0.51600000000000001</v>
      </c>
      <c r="N751">
        <v>1034</v>
      </c>
      <c r="O751">
        <v>6103</v>
      </c>
      <c r="P751">
        <v>10</v>
      </c>
      <c r="Q751" s="3" t="s">
        <v>2068</v>
      </c>
    </row>
    <row r="752" ht="15" customHeight="1">
      <c r="A752" t="e">
        <f t="shared" ca="1" si="516"/>
        <v>#VALUE!</v>
      </c>
      <c r="B752" t="e">
        <f t="array" ref="B752" ca="1">_xlfn.XLOOKUP(Tabelle5[[#This Row],[ExperimentID]]&amp;Tabelle5[[#This Row],[NegotiationID]]&amp;Tabelle5[[#This Row],[MessageID]],ALL_IN_ONE[ExperimentID]&amp;ALL_IN_ONE[NegotiationID]&amp;ALL_IN_ONE[MessageID],ALL_IN_ONE[Gesamt_ID],,0)</f>
        <v>#VALUE!</v>
      </c>
      <c r="C752">
        <v>2308</v>
      </c>
      <c r="D752" t="s">
        <v>1521</v>
      </c>
      <c r="E752">
        <v>31512</v>
      </c>
      <c r="F752">
        <v>2297</v>
      </c>
      <c r="G752">
        <v>2293</v>
      </c>
      <c r="H752" t="s">
        <v>31</v>
      </c>
      <c r="I752" t="str">
        <f t="array" ref="I752">IFERROR(_xlfn.XLOOKUP(Tabelle5[[#This Row],[NegotiationID]]&amp;"FinalAccept",Tabelle5[NegotiationID]&amp;Tabelle5[ActionType],Tabelle5[ActionType],,0),_xlfn.XLOOKUP(Tabelle5[[#This Row],[NegotiationID]]&amp;"FinalReject",Tabelle5[NegotiationID]&amp;Tabelle5[ActionType],Tabelle5[ActionType],,0))</f>
        <v>FinalAccept</v>
      </c>
      <c r="J752">
        <v>0.86860000000000004</v>
      </c>
      <c r="K752">
        <v>0.16139999999999999</v>
      </c>
      <c r="L752">
        <v>1.03</v>
      </c>
      <c r="M752">
        <v>0.70720000000000005</v>
      </c>
      <c r="N752">
        <v>709</v>
      </c>
      <c r="O752">
        <v>6103</v>
      </c>
      <c r="P752">
        <v>10</v>
      </c>
      <c r="Q752" s="3" t="s">
        <v>2069</v>
      </c>
    </row>
    <row r="753" ht="15" customHeight="1">
      <c r="A753" t="e">
        <f t="shared" ca="1" si="516"/>
        <v>#VALUE!</v>
      </c>
      <c r="B753" t="e">
        <f t="array" ref="B753" ca="1">_xlfn.XLOOKUP(Tabelle5[[#This Row],[ExperimentID]]&amp;Tabelle5[[#This Row],[NegotiationID]]&amp;Tabelle5[[#This Row],[MessageID]],ALL_IN_ONE[ExperimentID]&amp;ALL_IN_ONE[NegotiationID]&amp;ALL_IN_ONE[MessageID],ALL_IN_ONE[Gesamt_ID],,0)</f>
        <v>#VALUE!</v>
      </c>
      <c r="C753">
        <v>2308</v>
      </c>
      <c r="D753" t="s">
        <v>1521</v>
      </c>
      <c r="E753">
        <v>31782</v>
      </c>
      <c r="F753">
        <v>2293</v>
      </c>
      <c r="G753">
        <v>2297</v>
      </c>
      <c r="H753" t="s">
        <v>31</v>
      </c>
      <c r="I753" t="str">
        <f t="array" ref="I753">IFERROR(_xlfn.XLOOKUP(Tabelle5[[#This Row],[NegotiationID]]&amp;"FinalAccept",Tabelle5[NegotiationID]&amp;Tabelle5[ActionType],Tabelle5[ActionType],,0),_xlfn.XLOOKUP(Tabelle5[[#This Row],[NegotiationID]]&amp;"FinalReject",Tabelle5[NegotiationID]&amp;Tabelle5[ActionType],Tabelle5[ActionType],,0))</f>
        <v>FinalAccept</v>
      </c>
      <c r="J753">
        <v>0.89019999999999999</v>
      </c>
      <c r="K753">
        <v>0.078</v>
      </c>
      <c r="L753">
        <v>0.96819999999999995</v>
      </c>
      <c r="M753">
        <v>0.81220000000000003</v>
      </c>
      <c r="N753">
        <v>1066</v>
      </c>
      <c r="O753">
        <v>6103</v>
      </c>
      <c r="P753">
        <v>10</v>
      </c>
      <c r="Q753" s="3" t="s">
        <v>2070</v>
      </c>
    </row>
    <row r="754" ht="15" customHeight="1">
      <c r="A754" t="e">
        <f t="shared" ca="1" si="516"/>
        <v>#VALUE!</v>
      </c>
      <c r="B754" t="e">
        <f t="array" ref="B754" ca="1">_xlfn.XLOOKUP(Tabelle5[[#This Row],[ExperimentID]]&amp;Tabelle5[[#This Row],[NegotiationID]]&amp;Tabelle5[[#This Row],[MessageID]],ALL_IN_ONE[ExperimentID]&amp;ALL_IN_ONE[NegotiationID]&amp;ALL_IN_ONE[MessageID],ALL_IN_ONE[Gesamt_ID],,0)</f>
        <v>#VALUE!</v>
      </c>
      <c r="C754">
        <v>2308</v>
      </c>
      <c r="D754" t="s">
        <v>1521</v>
      </c>
      <c r="E754">
        <v>33530</v>
      </c>
      <c r="F754">
        <v>2297</v>
      </c>
      <c r="G754">
        <v>2293</v>
      </c>
      <c r="H754" t="s">
        <v>31</v>
      </c>
      <c r="I754" t="str">
        <f t="array" ref="I754">IFERROR(_xlfn.XLOOKUP(Tabelle5[[#This Row],[NegotiationID]]&amp;"FinalAccept",Tabelle5[NegotiationID]&amp;Tabelle5[ActionType],Tabelle5[ActionType],,0),_xlfn.XLOOKUP(Tabelle5[[#This Row],[NegotiationID]]&amp;"FinalReject",Tabelle5[NegotiationID]&amp;Tabelle5[ActionType],Tabelle5[ActionType],,0))</f>
        <v>FinalAccept</v>
      </c>
      <c r="J754">
        <v>0.78859999999999997</v>
      </c>
      <c r="K754">
        <v>0.2366</v>
      </c>
      <c r="L754">
        <v>1.0251999999999999</v>
      </c>
      <c r="M754">
        <v>0.55200000000000005</v>
      </c>
      <c r="N754">
        <v>454</v>
      </c>
      <c r="O754">
        <v>6103</v>
      </c>
      <c r="P754">
        <v>10</v>
      </c>
      <c r="Q754" s="3" t="s">
        <v>2071</v>
      </c>
    </row>
    <row r="755" ht="15" customHeight="1">
      <c r="A755" t="e">
        <f t="shared" ca="1" si="516"/>
        <v>#VALUE!</v>
      </c>
      <c r="B755" t="e">
        <f t="array" ref="B755" ca="1">_xlfn.XLOOKUP(Tabelle5[[#This Row],[ExperimentID]]&amp;Tabelle5[[#This Row],[NegotiationID]]&amp;Tabelle5[[#This Row],[MessageID]],ALL_IN_ONE[ExperimentID]&amp;ALL_IN_ONE[NegotiationID]&amp;ALL_IN_ONE[MessageID],ALL_IN_ONE[Gesamt_ID],,0)</f>
        <v>#VALUE!</v>
      </c>
      <c r="C755">
        <v>2308</v>
      </c>
      <c r="D755" t="s">
        <v>1521</v>
      </c>
      <c r="E755">
        <v>34039</v>
      </c>
      <c r="F755">
        <v>2293</v>
      </c>
      <c r="G755">
        <v>2297</v>
      </c>
      <c r="H755" t="s">
        <v>31</v>
      </c>
      <c r="I755" t="str">
        <f t="array" ref="I755">IFERROR(_xlfn.XLOOKUP(Tabelle5[[#This Row],[NegotiationID]]&amp;"FinalAccept",Tabelle5[NegotiationID]&amp;Tabelle5[ActionType],Tabelle5[ActionType],,0),_xlfn.XLOOKUP(Tabelle5[[#This Row],[NegotiationID]]&amp;"FinalReject",Tabelle5[NegotiationID]&amp;Tabelle5[ActionType],Tabelle5[ActionType],,0))</f>
        <v>FinalAccept</v>
      </c>
      <c r="J755">
        <v>0.76819999999999999</v>
      </c>
      <c r="K755">
        <v>0.2848</v>
      </c>
      <c r="L755">
        <v>1.0529999999999999</v>
      </c>
      <c r="M755">
        <v>0.4834</v>
      </c>
      <c r="N755">
        <v>1038</v>
      </c>
      <c r="O755">
        <v>6103</v>
      </c>
      <c r="P755">
        <v>10</v>
      </c>
      <c r="Q755" s="3" t="s">
        <v>2072</v>
      </c>
    </row>
    <row r="756" ht="15" customHeight="1">
      <c r="A756" t="e">
        <f t="shared" ca="1" si="516"/>
        <v>#VALUE!</v>
      </c>
      <c r="B756" t="e">
        <f t="array" ref="B756" ca="1">_xlfn.XLOOKUP(Tabelle5[[#This Row],[ExperimentID]]&amp;Tabelle5[[#This Row],[NegotiationID]]&amp;Tabelle5[[#This Row],[MessageID]],ALL_IN_ONE[ExperimentID]&amp;ALL_IN_ONE[NegotiationID]&amp;ALL_IN_ONE[MessageID],ALL_IN_ONE[Gesamt_ID],,0)</f>
        <v>#VALUE!</v>
      </c>
      <c r="C756">
        <v>2308</v>
      </c>
      <c r="D756" t="s">
        <v>1521</v>
      </c>
      <c r="E756">
        <v>34035</v>
      </c>
      <c r="F756">
        <v>2293</v>
      </c>
      <c r="G756">
        <v>2297</v>
      </c>
      <c r="H756" t="s">
        <v>31</v>
      </c>
      <c r="I756" t="str">
        <f t="array" ref="I756">IFERROR(_xlfn.XLOOKUP(Tabelle5[[#This Row],[NegotiationID]]&amp;"FinalAccept",Tabelle5[NegotiationID]&amp;Tabelle5[ActionType],Tabelle5[ActionType],,0),_xlfn.XLOOKUP(Tabelle5[[#This Row],[NegotiationID]]&amp;"FinalReject",Tabelle5[NegotiationID]&amp;Tabelle5[ActionType],Tabelle5[ActionType],,0))</f>
        <v>FinalAccept</v>
      </c>
      <c r="J756">
        <v>0.76819999999999999</v>
      </c>
      <c r="K756">
        <v>0.2848</v>
      </c>
      <c r="L756">
        <v>1.0529999999999999</v>
      </c>
      <c r="M756">
        <v>0.4834</v>
      </c>
      <c r="N756">
        <v>1037</v>
      </c>
      <c r="O756">
        <v>6103</v>
      </c>
      <c r="P756">
        <v>10</v>
      </c>
      <c r="Q756" s="3" t="s">
        <v>2073</v>
      </c>
    </row>
    <row r="757" ht="15" customHeight="1">
      <c r="A757" t="e">
        <f t="shared" ca="1" si="516"/>
        <v>#VALUE!</v>
      </c>
      <c r="B757" t="e">
        <f t="array" ref="B757" ca="1">_xlfn.XLOOKUP(Tabelle5[[#This Row],[ExperimentID]]&amp;Tabelle5[[#This Row],[NegotiationID]]&amp;Tabelle5[[#This Row],[MessageID]],ALL_IN_ONE[ExperimentID]&amp;ALL_IN_ONE[NegotiationID]&amp;ALL_IN_ONE[MessageID],ALL_IN_ONE[Gesamt_ID],,0)</f>
        <v>#VALUE!</v>
      </c>
      <c r="C757">
        <v>2308</v>
      </c>
      <c r="D757" t="s">
        <v>1521</v>
      </c>
      <c r="E757">
        <v>34191</v>
      </c>
      <c r="F757">
        <v>2297</v>
      </c>
      <c r="G757">
        <v>2293</v>
      </c>
      <c r="H757" t="s">
        <v>31</v>
      </c>
      <c r="I757" t="str">
        <f t="array" ref="I757">IFERROR(_xlfn.XLOOKUP(Tabelle5[[#This Row],[NegotiationID]]&amp;"FinalAccept",Tabelle5[NegotiationID]&amp;Tabelle5[ActionType],Tabelle5[ActionType],,0),_xlfn.XLOOKUP(Tabelle5[[#This Row],[NegotiationID]]&amp;"FinalReject",Tabelle5[NegotiationID]&amp;Tabelle5[ActionType],Tabelle5[ActionType],,0))</f>
        <v>FinalAccept</v>
      </c>
      <c r="J757">
        <v>0.3508</v>
      </c>
      <c r="K757">
        <v>0.60019999999999996</v>
      </c>
      <c r="L757">
        <v>0.95099999999999996</v>
      </c>
      <c r="M757">
        <v>0.24940000000000001</v>
      </c>
      <c r="N757">
        <v>366</v>
      </c>
      <c r="O757">
        <v>6103</v>
      </c>
      <c r="P757">
        <v>10</v>
      </c>
      <c r="Q757" s="3" t="s">
        <v>2074</v>
      </c>
    </row>
    <row r="758" ht="15" customHeight="1">
      <c r="A758" t="e">
        <f t="shared" ca="1" si="516"/>
        <v>#VALUE!</v>
      </c>
      <c r="B758" t="e">
        <f t="array" ref="B758" ca="1">_xlfn.XLOOKUP(Tabelle5[[#This Row],[ExperimentID]]&amp;Tabelle5[[#This Row],[NegotiationID]]&amp;Tabelle5[[#This Row],[MessageID]],ALL_IN_ONE[ExperimentID]&amp;ALL_IN_ONE[NegotiationID]&amp;ALL_IN_ONE[MessageID],ALL_IN_ONE[Gesamt_ID],,0)</f>
        <v>#VALUE!</v>
      </c>
      <c r="C758">
        <v>2308</v>
      </c>
      <c r="D758" t="s">
        <v>1521</v>
      </c>
      <c r="E758">
        <v>34346</v>
      </c>
      <c r="F758">
        <v>2293</v>
      </c>
      <c r="G758">
        <v>2297</v>
      </c>
      <c r="H758" t="s">
        <v>31</v>
      </c>
      <c r="I758" t="str">
        <f t="array" ref="I758">IFERROR(_xlfn.XLOOKUP(Tabelle5[[#This Row],[NegotiationID]]&amp;"FinalAccept",Tabelle5[NegotiationID]&amp;Tabelle5[ActionType],Tabelle5[ActionType],,0),_xlfn.XLOOKUP(Tabelle5[[#This Row],[NegotiationID]]&amp;"FinalReject",Tabelle5[NegotiationID]&amp;Tabelle5[ActionType],Tabelle5[ActionType],,0))</f>
        <v>FinalAccept</v>
      </c>
      <c r="J758">
        <v>0.65459999999999996</v>
      </c>
      <c r="K758">
        <v>0.40000000000000002</v>
      </c>
      <c r="L758">
        <v>1.0546</v>
      </c>
      <c r="M758">
        <v>0.25459999999999999</v>
      </c>
      <c r="N758">
        <v>298</v>
      </c>
      <c r="O758">
        <v>6103</v>
      </c>
      <c r="P758">
        <v>10</v>
      </c>
      <c r="Q758" s="3" t="s">
        <v>2075</v>
      </c>
    </row>
    <row r="759" ht="15" customHeight="1">
      <c r="A759" t="e">
        <f t="shared" ca="1" si="516"/>
        <v>#VALUE!</v>
      </c>
      <c r="B759" t="e">
        <f t="array" ref="B759" ca="1">_xlfn.XLOOKUP(Tabelle5[[#This Row],[ExperimentID]]&amp;Tabelle5[[#This Row],[NegotiationID]]&amp;Tabelle5[[#This Row],[MessageID]],ALL_IN_ONE[ExperimentID]&amp;ALL_IN_ONE[NegotiationID]&amp;ALL_IN_ONE[MessageID],ALL_IN_ONE[Gesamt_ID],,0)</f>
        <v>#VALUE!</v>
      </c>
      <c r="C759">
        <v>2308</v>
      </c>
      <c r="D759" t="s">
        <v>1521</v>
      </c>
      <c r="E759">
        <v>34409</v>
      </c>
      <c r="F759">
        <v>2297</v>
      </c>
      <c r="G759">
        <v>2293</v>
      </c>
      <c r="H759" t="s">
        <v>20</v>
      </c>
      <c r="I759" t="str">
        <f t="array" ref="I759">IFERROR(_xlfn.XLOOKUP(Tabelle5[[#This Row],[NegotiationID]]&amp;"FinalAccept",Tabelle5[NegotiationID]&amp;Tabelle5[ActionType],Tabelle5[ActionType],,0),_xlfn.XLOOKUP(Tabelle5[[#This Row],[NegotiationID]]&amp;"FinalReject",Tabelle5[NegotiationID]&amp;Tabelle5[ActionType],Tabelle5[ActionType],,0))</f>
        <v>FinalAccept</v>
      </c>
      <c r="J759">
        <v>0.40000000000000002</v>
      </c>
      <c r="K759">
        <v>0.65459999999999996</v>
      </c>
      <c r="L759">
        <v>1.0546</v>
      </c>
      <c r="M759">
        <v>0.25459999999999999</v>
      </c>
      <c r="N759">
        <v>80</v>
      </c>
      <c r="O759">
        <v>6103</v>
      </c>
      <c r="P759">
        <v>10</v>
      </c>
      <c r="Q759" s="3" t="s">
        <v>2076</v>
      </c>
    </row>
    <row r="760" ht="14.5" hidden="1">
      <c r="A760" t="e">
        <f t="shared" ca="1" si="516"/>
        <v>#VALUE!</v>
      </c>
      <c r="B760" t="e">
        <f t="array" ref="B760" ca="1">_xlfn.XLOOKUP(Tabelle5[[#This Row],[ExperimentID]]&amp;Tabelle5[[#This Row],[NegotiationID]]&amp;Tabelle5[[#This Row],[MessageID]],ALL_IN_ONE[ExperimentID]&amp;ALL_IN_ONE[NegotiationID]&amp;ALL_IN_ONE[MessageID],ALL_IN_ONE[Gesamt_ID],,0)</f>
        <v>#VALUE!</v>
      </c>
      <c r="C760">
        <v>2338</v>
      </c>
      <c r="D760" t="s">
        <v>1521</v>
      </c>
      <c r="E760">
        <v>2339</v>
      </c>
      <c r="H760" t="s">
        <v>6019</v>
      </c>
      <c r="I760" t="str">
        <f t="array" ref="I760">IFERROR(_xlfn.XLOOKUP(Tabelle5[[#This Row],[NegotiationID]]&amp;"FinalAccept",Tabelle5[NegotiationID]&amp;Tabelle5[ActionType],Tabelle5[ActionType],,0),_xlfn.XLOOKUP(Tabelle5[[#This Row],[NegotiationID]]&amp;"FinalReject",Tabelle5[NegotiationID]&amp;Tabelle5[ActionType],Tabelle5[ActionType],,0))</f>
        <v>FinalAccept</v>
      </c>
      <c r="M760">
        <v>21</v>
      </c>
      <c r="O760">
        <v>2342</v>
      </c>
      <c r="P760">
        <v>10</v>
      </c>
      <c r="Q760" t="s">
        <v>6337</v>
      </c>
    </row>
    <row r="761" ht="15" customHeight="1">
      <c r="A761" t="e">
        <f t="shared" ca="1" si="516"/>
        <v>#VALUE!</v>
      </c>
      <c r="B761" t="e">
        <f t="array" ref="B761" ca="1">_xlfn.XLOOKUP(Tabelle5[[#This Row],[ExperimentID]]&amp;Tabelle5[[#This Row],[NegotiationID]]&amp;Tabelle5[[#This Row],[MessageID]],ALL_IN_ONE[ExperimentID]&amp;ALL_IN_ONE[NegotiationID]&amp;ALL_IN_ONE[MessageID],ALL_IN_ONE[Gesamt_ID],,0)</f>
        <v>#VALUE!</v>
      </c>
      <c r="C761">
        <v>2338</v>
      </c>
      <c r="D761" t="s">
        <v>1521</v>
      </c>
      <c r="E761">
        <v>30560</v>
      </c>
      <c r="F761">
        <v>2323</v>
      </c>
      <c r="G761">
        <v>2327</v>
      </c>
      <c r="H761" t="s">
        <v>158</v>
      </c>
      <c r="I761" t="str">
        <f t="array" ref="I761">IFERROR(_xlfn.XLOOKUP(Tabelle5[[#This Row],[NegotiationID]]&amp;"FinalAccept",Tabelle5[NegotiationID]&amp;Tabelle5[ActionType],Tabelle5[ActionType],,0),_xlfn.XLOOKUP(Tabelle5[[#This Row],[NegotiationID]]&amp;"FinalReject",Tabelle5[NegotiationID]&amp;Tabelle5[ActionType],Tabelle5[ActionType],,0))</f>
        <v>FinalAccept</v>
      </c>
      <c r="J761">
        <v>1</v>
      </c>
      <c r="K761">
        <v>0.1084</v>
      </c>
      <c r="L761">
        <v>1.1084000000000001</v>
      </c>
      <c r="M761">
        <v>0.89159999999999995</v>
      </c>
      <c r="N761">
        <v>317</v>
      </c>
      <c r="O761">
        <v>2342</v>
      </c>
      <c r="P761">
        <v>10</v>
      </c>
      <c r="Q761" s="3" t="s">
        <v>2077</v>
      </c>
    </row>
    <row r="762" ht="15" customHeight="1">
      <c r="A762" t="e">
        <f t="shared" ca="1" si="516"/>
        <v>#VALUE!</v>
      </c>
      <c r="B762" t="e">
        <f t="array" ref="B762" ca="1">_xlfn.XLOOKUP(Tabelle5[[#This Row],[ExperimentID]]&amp;Tabelle5[[#This Row],[NegotiationID]]&amp;Tabelle5[[#This Row],[MessageID]],ALL_IN_ONE[ExperimentID]&amp;ALL_IN_ONE[NegotiationID]&amp;ALL_IN_ONE[MessageID],ALL_IN_ONE[Gesamt_ID],,0)</f>
        <v>#VALUE!</v>
      </c>
      <c r="C762">
        <v>2338</v>
      </c>
      <c r="D762" t="s">
        <v>1521</v>
      </c>
      <c r="E762">
        <v>31305</v>
      </c>
      <c r="F762">
        <v>2327</v>
      </c>
      <c r="G762">
        <v>2323</v>
      </c>
      <c r="H762" t="s">
        <v>31</v>
      </c>
      <c r="I762" t="str">
        <f t="array" ref="I762">IFERROR(_xlfn.XLOOKUP(Tabelle5[[#This Row],[NegotiationID]]&amp;"FinalAccept",Tabelle5[NegotiationID]&amp;Tabelle5[ActionType],Tabelle5[ActionType],,0),_xlfn.XLOOKUP(Tabelle5[[#This Row],[NegotiationID]]&amp;"FinalReject",Tabelle5[NegotiationID]&amp;Tabelle5[ActionType],Tabelle5[ActionType],,0))</f>
        <v>FinalAccept</v>
      </c>
      <c r="J762">
        <v>0.746</v>
      </c>
      <c r="K762">
        <v>0.3286</v>
      </c>
      <c r="L762">
        <v>1.0746</v>
      </c>
      <c r="M762">
        <v>0.41739999999999999</v>
      </c>
      <c r="N762">
        <v>303</v>
      </c>
      <c r="O762">
        <v>2342</v>
      </c>
      <c r="P762">
        <v>10</v>
      </c>
      <c r="Q762" s="3" t="s">
        <v>2078</v>
      </c>
    </row>
    <row r="763" ht="15" customHeight="1">
      <c r="A763" t="e">
        <f t="shared" ca="1" si="516"/>
        <v>#VALUE!</v>
      </c>
      <c r="B763" t="e">
        <f t="array" ref="B763" ca="1">_xlfn.XLOOKUP(Tabelle5[[#This Row],[ExperimentID]]&amp;Tabelle5[[#This Row],[NegotiationID]]&amp;Tabelle5[[#This Row],[MessageID]],ALL_IN_ONE[ExperimentID]&amp;ALL_IN_ONE[NegotiationID]&amp;ALL_IN_ONE[MessageID],ALL_IN_ONE[Gesamt_ID],,0)</f>
        <v>#VALUE!</v>
      </c>
      <c r="C763">
        <v>2338</v>
      </c>
      <c r="D763" t="s">
        <v>1521</v>
      </c>
      <c r="E763">
        <v>32756</v>
      </c>
      <c r="F763">
        <v>2323</v>
      </c>
      <c r="G763">
        <v>2327</v>
      </c>
      <c r="H763" t="s">
        <v>31</v>
      </c>
      <c r="I763" t="str">
        <f t="array" ref="I763">IFERROR(_xlfn.XLOOKUP(Tabelle5[[#This Row],[NegotiationID]]&amp;"FinalAccept",Tabelle5[NegotiationID]&amp;Tabelle5[ActionType],Tabelle5[ActionType],,0),_xlfn.XLOOKUP(Tabelle5[[#This Row],[NegotiationID]]&amp;"FinalReject",Tabelle5[NegotiationID]&amp;Tabelle5[ActionType],Tabelle5[ActionType],,0))</f>
        <v>FinalAccept</v>
      </c>
      <c r="J763">
        <v>0.80179999999999996</v>
      </c>
      <c r="K763">
        <v>0.29399999999999998</v>
      </c>
      <c r="L763">
        <v>1.0958000000000001</v>
      </c>
      <c r="M763">
        <v>0.50780000000000003</v>
      </c>
      <c r="N763">
        <v>369</v>
      </c>
      <c r="O763">
        <v>2342</v>
      </c>
      <c r="P763">
        <v>10</v>
      </c>
      <c r="Q763" s="3" t="s">
        <v>2079</v>
      </c>
    </row>
    <row r="764" ht="15" customHeight="1">
      <c r="A764" t="e">
        <f t="shared" ca="1" si="516"/>
        <v>#VALUE!</v>
      </c>
      <c r="B764" t="e">
        <f t="array" ref="B764" ca="1">_xlfn.XLOOKUP(Tabelle5[[#This Row],[ExperimentID]]&amp;Tabelle5[[#This Row],[NegotiationID]]&amp;Tabelle5[[#This Row],[MessageID]],ALL_IN_ONE[ExperimentID]&amp;ALL_IN_ONE[NegotiationID]&amp;ALL_IN_ONE[MessageID],ALL_IN_ONE[Gesamt_ID],,0)</f>
        <v>#VALUE!</v>
      </c>
      <c r="C764">
        <v>2338</v>
      </c>
      <c r="D764" t="s">
        <v>1521</v>
      </c>
      <c r="E764">
        <v>32954</v>
      </c>
      <c r="F764">
        <v>2327</v>
      </c>
      <c r="G764">
        <v>2323</v>
      </c>
      <c r="H764" t="s">
        <v>31</v>
      </c>
      <c r="I764" t="str">
        <f t="array" ref="I764">IFERROR(_xlfn.XLOOKUP(Tabelle5[[#This Row],[NegotiationID]]&amp;"FinalAccept",Tabelle5[NegotiationID]&amp;Tabelle5[ActionType],Tabelle5[ActionType],,0),_xlfn.XLOOKUP(Tabelle5[[#This Row],[NegotiationID]]&amp;"FinalReject",Tabelle5[NegotiationID]&amp;Tabelle5[ActionType],Tabelle5[ActionType],,0))</f>
        <v>FinalAccept</v>
      </c>
      <c r="J764">
        <v>0.60860000000000003</v>
      </c>
      <c r="K764">
        <v>0.2898</v>
      </c>
      <c r="L764">
        <v>0.89839999999999998</v>
      </c>
      <c r="M764">
        <v>0.31879999999999997</v>
      </c>
      <c r="N764">
        <v>334</v>
      </c>
      <c r="O764">
        <v>2342</v>
      </c>
      <c r="P764">
        <v>10</v>
      </c>
      <c r="Q764" s="3" t="s">
        <v>2080</v>
      </c>
    </row>
    <row r="765" ht="15" customHeight="1">
      <c r="A765" t="e">
        <f t="shared" ca="1" si="516"/>
        <v>#VALUE!</v>
      </c>
      <c r="B765" t="e">
        <f t="array" ref="B765" ca="1">_xlfn.XLOOKUP(Tabelle5[[#This Row],[ExperimentID]]&amp;Tabelle5[[#This Row],[NegotiationID]]&amp;Tabelle5[[#This Row],[MessageID]],ALL_IN_ONE[ExperimentID]&amp;ALL_IN_ONE[NegotiationID]&amp;ALL_IN_ONE[MessageID],ALL_IN_ONE[Gesamt_ID],,0)</f>
        <v>#VALUE!</v>
      </c>
      <c r="C765">
        <v>2338</v>
      </c>
      <c r="D765" t="s">
        <v>1521</v>
      </c>
      <c r="E765">
        <v>33629</v>
      </c>
      <c r="F765">
        <v>2323</v>
      </c>
      <c r="G765">
        <v>2327</v>
      </c>
      <c r="H765" t="s">
        <v>31</v>
      </c>
      <c r="I765" t="str">
        <f t="array" ref="I765">IFERROR(_xlfn.XLOOKUP(Tabelle5[[#This Row],[NegotiationID]]&amp;"FinalAccept",Tabelle5[NegotiationID]&amp;Tabelle5[ActionType],Tabelle5[ActionType],,0),_xlfn.XLOOKUP(Tabelle5[[#This Row],[NegotiationID]]&amp;"FinalReject",Tabelle5[NegotiationID]&amp;Tabelle5[ActionType],Tabelle5[ActionType],,0))</f>
        <v>FinalAccept</v>
      </c>
      <c r="J765">
        <v>0.58579999999999999</v>
      </c>
      <c r="K765">
        <v>0.36859999999999998</v>
      </c>
      <c r="L765">
        <v>0.95440000000000003</v>
      </c>
      <c r="M765">
        <v>0.2172</v>
      </c>
      <c r="N765">
        <v>291</v>
      </c>
      <c r="O765">
        <v>2342</v>
      </c>
      <c r="P765">
        <v>10</v>
      </c>
      <c r="Q765" s="3" t="s">
        <v>2081</v>
      </c>
    </row>
    <row r="766" ht="15" customHeight="1">
      <c r="A766" t="e">
        <f t="shared" ca="1" si="516"/>
        <v>#VALUE!</v>
      </c>
      <c r="B766" t="e">
        <f t="array" ref="B766" ca="1">_xlfn.XLOOKUP(Tabelle5[[#This Row],[ExperimentID]]&amp;Tabelle5[[#This Row],[NegotiationID]]&amp;Tabelle5[[#This Row],[MessageID]],ALL_IN_ONE[ExperimentID]&amp;ALL_IN_ONE[NegotiationID]&amp;ALL_IN_ONE[MessageID],ALL_IN_ONE[Gesamt_ID],,0)</f>
        <v>#VALUE!</v>
      </c>
      <c r="C766">
        <v>2338</v>
      </c>
      <c r="D766" t="s">
        <v>1521</v>
      </c>
      <c r="E766">
        <v>33670</v>
      </c>
      <c r="F766">
        <v>2327</v>
      </c>
      <c r="G766">
        <v>2323</v>
      </c>
      <c r="H766" t="s">
        <v>31</v>
      </c>
      <c r="I766" t="str">
        <f t="array" ref="I766">IFERROR(_xlfn.XLOOKUP(Tabelle5[[#This Row],[NegotiationID]]&amp;"FinalAccept",Tabelle5[NegotiationID]&amp;Tabelle5[ActionType],Tabelle5[ActionType],,0),_xlfn.XLOOKUP(Tabelle5[[#This Row],[NegotiationID]]&amp;"FinalReject",Tabelle5[NegotiationID]&amp;Tabelle5[ActionType],Tabelle5[ActionType],,0))</f>
        <v>FinalAccept</v>
      </c>
      <c r="J766">
        <v>0.64600000000000002</v>
      </c>
      <c r="K766">
        <v>0.43340000000000001</v>
      </c>
      <c r="L766">
        <v>1.0793999999999999</v>
      </c>
      <c r="M766">
        <v>0.21260000000000001</v>
      </c>
      <c r="N766">
        <v>198</v>
      </c>
      <c r="O766">
        <v>2342</v>
      </c>
      <c r="P766">
        <v>10</v>
      </c>
      <c r="Q766" s="3" t="s">
        <v>2082</v>
      </c>
    </row>
    <row r="767" ht="15" customHeight="1">
      <c r="A767" t="e">
        <f t="shared" ca="1" si="516"/>
        <v>#VALUE!</v>
      </c>
      <c r="B767" t="e">
        <f t="array" ref="B767" ca="1">_xlfn.XLOOKUP(Tabelle5[[#This Row],[ExperimentID]]&amp;Tabelle5[[#This Row],[NegotiationID]]&amp;Tabelle5[[#This Row],[MessageID]],ALL_IN_ONE[ExperimentID]&amp;ALL_IN_ONE[NegotiationID]&amp;ALL_IN_ONE[MessageID],ALL_IN_ONE[Gesamt_ID],,0)</f>
        <v>#VALUE!</v>
      </c>
      <c r="C767">
        <v>2338</v>
      </c>
      <c r="D767" t="s">
        <v>1521</v>
      </c>
      <c r="E767">
        <v>34350</v>
      </c>
      <c r="F767">
        <v>2323</v>
      </c>
      <c r="G767">
        <v>2327</v>
      </c>
      <c r="H767" t="s">
        <v>31</v>
      </c>
      <c r="I767" t="str">
        <f t="array" ref="I767">IFERROR(_xlfn.XLOOKUP(Tabelle5[[#This Row],[NegotiationID]]&amp;"FinalAccept",Tabelle5[NegotiationID]&amp;Tabelle5[ActionType],Tabelle5[ActionType],,0),_xlfn.XLOOKUP(Tabelle5[[#This Row],[NegotiationID]]&amp;"FinalReject",Tabelle5[NegotiationID]&amp;Tabelle5[ActionType],Tabelle5[ActionType],,0))</f>
        <v>FinalAccept</v>
      </c>
      <c r="J767">
        <v>0.67479999999999996</v>
      </c>
      <c r="K767">
        <v>0.4012</v>
      </c>
      <c r="L767">
        <v>1.0760000000000001</v>
      </c>
      <c r="M767">
        <v>0.27360000000000001</v>
      </c>
      <c r="N767">
        <v>259</v>
      </c>
      <c r="O767">
        <v>2342</v>
      </c>
      <c r="P767">
        <v>10</v>
      </c>
      <c r="Q767" s="3" t="s">
        <v>2083</v>
      </c>
    </row>
    <row r="768" ht="15" customHeight="1">
      <c r="A768" t="e">
        <f t="shared" ca="1" si="516"/>
        <v>#VALUE!</v>
      </c>
      <c r="B768" t="e">
        <f t="array" ref="B768" ca="1">_xlfn.XLOOKUP(Tabelle5[[#This Row],[ExperimentID]]&amp;Tabelle5[[#This Row],[NegotiationID]]&amp;Tabelle5[[#This Row],[MessageID]],ALL_IN_ONE[ExperimentID]&amp;ALL_IN_ONE[NegotiationID]&amp;ALL_IN_ONE[MessageID],ALL_IN_ONE[Gesamt_ID],,0)</f>
        <v>#VALUE!</v>
      </c>
      <c r="C768">
        <v>2338</v>
      </c>
      <c r="D768" t="s">
        <v>1521</v>
      </c>
      <c r="E768">
        <v>34355</v>
      </c>
      <c r="F768">
        <v>2327</v>
      </c>
      <c r="G768">
        <v>2323</v>
      </c>
      <c r="H768" t="s">
        <v>31</v>
      </c>
      <c r="I768" t="str">
        <f t="array" ref="I768">IFERROR(_xlfn.XLOOKUP(Tabelle5[[#This Row],[NegotiationID]]&amp;"FinalAccept",Tabelle5[NegotiationID]&amp;Tabelle5[ActionType],Tabelle5[ActionType],,0),_xlfn.XLOOKUP(Tabelle5[[#This Row],[NegotiationID]]&amp;"FinalReject",Tabelle5[NegotiationID]&amp;Tabelle5[ActionType],Tabelle5[ActionType],,0))</f>
        <v>FinalAccept</v>
      </c>
      <c r="J768">
        <v>0.54000000000000004</v>
      </c>
      <c r="K768">
        <v>0.5806</v>
      </c>
      <c r="L768">
        <v>1.1206</v>
      </c>
      <c r="M768">
        <v>0.040599999999999997</v>
      </c>
      <c r="N768">
        <v>215</v>
      </c>
      <c r="O768">
        <v>2342</v>
      </c>
      <c r="P768">
        <v>10</v>
      </c>
      <c r="Q768" s="3" t="s">
        <v>2084</v>
      </c>
    </row>
    <row r="769" ht="15" customHeight="1">
      <c r="A769" t="e">
        <f t="shared" ca="1" si="516"/>
        <v>#VALUE!</v>
      </c>
      <c r="B769" t="e">
        <f t="array" ref="B769" ca="1">_xlfn.XLOOKUP(Tabelle5[[#This Row],[ExperimentID]]&amp;Tabelle5[[#This Row],[NegotiationID]]&amp;Tabelle5[[#This Row],[MessageID]],ALL_IN_ONE[ExperimentID]&amp;ALL_IN_ONE[NegotiationID]&amp;ALL_IN_ONE[MessageID],ALL_IN_ONE[Gesamt_ID],,0)</f>
        <v>#VALUE!</v>
      </c>
      <c r="C769">
        <v>2338</v>
      </c>
      <c r="D769" t="s">
        <v>1521</v>
      </c>
      <c r="E769">
        <v>34364</v>
      </c>
      <c r="F769">
        <v>2323</v>
      </c>
      <c r="G769">
        <v>2327</v>
      </c>
      <c r="H769" t="s">
        <v>20</v>
      </c>
      <c r="I769" t="str">
        <f t="array" ref="I769">IFERROR(_xlfn.XLOOKUP(Tabelle5[[#This Row],[NegotiationID]]&amp;"FinalAccept",Tabelle5[NegotiationID]&amp;Tabelle5[ActionType],Tabelle5[ActionType],,0),_xlfn.XLOOKUP(Tabelle5[[#This Row],[NegotiationID]]&amp;"FinalReject",Tabelle5[NegotiationID]&amp;Tabelle5[ActionType],Tabelle5[ActionType],,0))</f>
        <v>FinalAccept</v>
      </c>
      <c r="J769">
        <v>0.5806</v>
      </c>
      <c r="K769">
        <v>0.54000000000000004</v>
      </c>
      <c r="L769">
        <v>1.1206</v>
      </c>
      <c r="M769">
        <v>0.040599999999999997</v>
      </c>
      <c r="N769">
        <v>35</v>
      </c>
      <c r="O769">
        <v>2342</v>
      </c>
      <c r="P769">
        <v>10</v>
      </c>
      <c r="Q769" s="3" t="s">
        <v>2085</v>
      </c>
    </row>
    <row r="770" ht="14.5" hidden="1">
      <c r="A770" t="e">
        <f t="shared" ref="A770:A833" ca="1" si="517">MID(CELL("Dateiname",$A$1),FIND("]",CELL("Dateiname",$A$1))+1,31)</f>
        <v>#VALUE!</v>
      </c>
      <c r="B770" t="e">
        <f t="array" ref="B770" ca="1">_xlfn.XLOOKUP(Tabelle5[[#This Row],[ExperimentID]]&amp;Tabelle5[[#This Row],[NegotiationID]]&amp;Tabelle5[[#This Row],[MessageID]],ALL_IN_ONE[ExperimentID]&amp;ALL_IN_ONE[NegotiationID]&amp;ALL_IN_ONE[MessageID],ALL_IN_ONE[Gesamt_ID],,0)</f>
        <v>#VALUE!</v>
      </c>
      <c r="C770">
        <v>2368</v>
      </c>
      <c r="D770" t="s">
        <v>1521</v>
      </c>
      <c r="E770">
        <v>2369</v>
      </c>
      <c r="H770" t="s">
        <v>6019</v>
      </c>
      <c r="I770" t="str">
        <f t="array" ref="I770">IFERROR(_xlfn.XLOOKUP(Tabelle5[[#This Row],[NegotiationID]]&amp;"FinalAccept",Tabelle5[NegotiationID]&amp;Tabelle5[ActionType],Tabelle5[ActionType],,0),_xlfn.XLOOKUP(Tabelle5[[#This Row],[NegotiationID]]&amp;"FinalReject",Tabelle5[NegotiationID]&amp;Tabelle5[ActionType],Tabelle5[ActionType],,0))</f>
        <v>FinalAccept</v>
      </c>
      <c r="M770">
        <v>21</v>
      </c>
      <c r="O770">
        <v>2251</v>
      </c>
      <c r="P770">
        <v>11</v>
      </c>
      <c r="Q770" t="s">
        <v>6337</v>
      </c>
    </row>
    <row r="771" ht="15" customHeight="1">
      <c r="A771" t="e">
        <f t="shared" ca="1" si="517"/>
        <v>#VALUE!</v>
      </c>
      <c r="B771" t="e">
        <f t="array" ref="B771" ca="1">_xlfn.XLOOKUP(Tabelle5[[#This Row],[ExperimentID]]&amp;Tabelle5[[#This Row],[NegotiationID]]&amp;Tabelle5[[#This Row],[MessageID]],ALL_IN_ONE[ExperimentID]&amp;ALL_IN_ONE[NegotiationID]&amp;ALL_IN_ONE[MessageID],ALL_IN_ONE[Gesamt_ID],,0)</f>
        <v>#VALUE!</v>
      </c>
      <c r="C771">
        <v>2368</v>
      </c>
      <c r="D771" t="s">
        <v>1521</v>
      </c>
      <c r="E771">
        <v>30985</v>
      </c>
      <c r="F771">
        <v>2353</v>
      </c>
      <c r="G771">
        <v>2357</v>
      </c>
      <c r="H771" t="s">
        <v>19</v>
      </c>
      <c r="I771" t="str">
        <f t="array" ref="I771">IFERROR(_xlfn.XLOOKUP(Tabelle5[[#This Row],[NegotiationID]]&amp;"FinalAccept",Tabelle5[NegotiationID]&amp;Tabelle5[ActionType],Tabelle5[ActionType],,0),_xlfn.XLOOKUP(Tabelle5[[#This Row],[NegotiationID]]&amp;"FinalReject",Tabelle5[NegotiationID]&amp;Tabelle5[ActionType],Tabelle5[ActionType],,0))</f>
        <v>FinalAccept</v>
      </c>
      <c r="J771">
        <v>1</v>
      </c>
      <c r="K771">
        <v>0.1084</v>
      </c>
      <c r="L771">
        <v>1.1084000000000001</v>
      </c>
      <c r="M771">
        <v>0.89159999999999995</v>
      </c>
      <c r="N771">
        <v>298</v>
      </c>
      <c r="O771">
        <v>2251</v>
      </c>
      <c r="P771">
        <v>11</v>
      </c>
      <c r="Q771" s="3" t="s">
        <v>2086</v>
      </c>
    </row>
    <row r="772" ht="15" customHeight="1">
      <c r="A772" t="e">
        <f t="shared" ca="1" si="517"/>
        <v>#VALUE!</v>
      </c>
      <c r="B772" t="e">
        <f t="array" ref="B772" ca="1">_xlfn.XLOOKUP(Tabelle5[[#This Row],[ExperimentID]]&amp;Tabelle5[[#This Row],[NegotiationID]]&amp;Tabelle5[[#This Row],[MessageID]],ALL_IN_ONE[ExperimentID]&amp;ALL_IN_ONE[NegotiationID]&amp;ALL_IN_ONE[MessageID],ALL_IN_ONE[Gesamt_ID],,0)</f>
        <v>#VALUE!</v>
      </c>
      <c r="C772">
        <v>2368</v>
      </c>
      <c r="D772" t="s">
        <v>1521</v>
      </c>
      <c r="E772">
        <v>31075</v>
      </c>
      <c r="F772">
        <v>2357</v>
      </c>
      <c r="G772">
        <v>2353</v>
      </c>
      <c r="H772" t="s">
        <v>31</v>
      </c>
      <c r="I772" t="str">
        <f t="array" ref="I772">IFERROR(_xlfn.XLOOKUP(Tabelle5[[#This Row],[NegotiationID]]&amp;"FinalAccept",Tabelle5[NegotiationID]&amp;Tabelle5[ActionType],Tabelle5[ActionType],,0),_xlfn.XLOOKUP(Tabelle5[[#This Row],[NegotiationID]]&amp;"FinalReject",Tabelle5[NegotiationID]&amp;Tabelle5[ActionType],Tabelle5[ActionType],,0))</f>
        <v>FinalAccept</v>
      </c>
      <c r="J772">
        <v>1</v>
      </c>
      <c r="K772">
        <v>0.12540000000000001</v>
      </c>
      <c r="L772">
        <v>1.1254</v>
      </c>
      <c r="M772">
        <v>0.87460000000000004</v>
      </c>
      <c r="N772">
        <v>233</v>
      </c>
      <c r="O772">
        <v>2251</v>
      </c>
      <c r="P772">
        <v>11</v>
      </c>
      <c r="Q772" s="3" t="s">
        <v>2087</v>
      </c>
    </row>
    <row r="773" ht="15" customHeight="1">
      <c r="A773" t="e">
        <f t="shared" ca="1" si="517"/>
        <v>#VALUE!</v>
      </c>
      <c r="B773" t="e">
        <f t="array" ref="B773" ca="1">_xlfn.XLOOKUP(Tabelle5[[#This Row],[ExperimentID]]&amp;Tabelle5[[#This Row],[NegotiationID]]&amp;Tabelle5[[#This Row],[MessageID]],ALL_IN_ONE[ExperimentID]&amp;ALL_IN_ONE[NegotiationID]&amp;ALL_IN_ONE[MessageID],ALL_IN_ONE[Gesamt_ID],,0)</f>
        <v>#VALUE!</v>
      </c>
      <c r="C773">
        <v>2368</v>
      </c>
      <c r="D773" t="s">
        <v>1521</v>
      </c>
      <c r="E773">
        <v>31711</v>
      </c>
      <c r="F773">
        <v>2353</v>
      </c>
      <c r="G773">
        <v>2357</v>
      </c>
      <c r="H773" t="s">
        <v>31</v>
      </c>
      <c r="I773" t="str">
        <f t="array" ref="I773">IFERROR(_xlfn.XLOOKUP(Tabelle5[[#This Row],[NegotiationID]]&amp;"FinalAccept",Tabelle5[NegotiationID]&amp;Tabelle5[ActionType],Tabelle5[ActionType],,0),_xlfn.XLOOKUP(Tabelle5[[#This Row],[NegotiationID]]&amp;"FinalReject",Tabelle5[NegotiationID]&amp;Tabelle5[ActionType],Tabelle5[ActionType],,0))</f>
        <v>FinalAccept</v>
      </c>
      <c r="J773">
        <v>0.85819999999999996</v>
      </c>
      <c r="K773">
        <v>0.098799999999999999</v>
      </c>
      <c r="L773">
        <v>0.95699999999999996</v>
      </c>
      <c r="M773">
        <v>0.75939999999999996</v>
      </c>
      <c r="N773">
        <v>299</v>
      </c>
      <c r="O773">
        <v>2251</v>
      </c>
      <c r="P773">
        <v>11</v>
      </c>
      <c r="Q773" s="3" t="s">
        <v>2088</v>
      </c>
    </row>
    <row r="774" ht="15" customHeight="1">
      <c r="A774" t="e">
        <f t="shared" ca="1" si="517"/>
        <v>#VALUE!</v>
      </c>
      <c r="B774" t="e">
        <f t="array" ref="B774" ca="1">_xlfn.XLOOKUP(Tabelle5[[#This Row],[ExperimentID]]&amp;Tabelle5[[#This Row],[NegotiationID]]&amp;Tabelle5[[#This Row],[MessageID]],ALL_IN_ONE[ExperimentID]&amp;ALL_IN_ONE[NegotiationID]&amp;ALL_IN_ONE[MessageID],ALL_IN_ONE[Gesamt_ID],,0)</f>
        <v>#VALUE!</v>
      </c>
      <c r="C774">
        <v>2368</v>
      </c>
      <c r="D774" t="s">
        <v>1521</v>
      </c>
      <c r="E774">
        <v>32140</v>
      </c>
      <c r="F774">
        <v>2357</v>
      </c>
      <c r="G774">
        <v>2353</v>
      </c>
      <c r="H774" t="s">
        <v>31</v>
      </c>
      <c r="I774" t="str">
        <f t="array" ref="I774">IFERROR(_xlfn.XLOOKUP(Tabelle5[[#This Row],[NegotiationID]]&amp;"FinalAccept",Tabelle5[NegotiationID]&amp;Tabelle5[ActionType],Tabelle5[ActionType],,0),_xlfn.XLOOKUP(Tabelle5[[#This Row],[NegotiationID]]&amp;"FinalReject",Tabelle5[NegotiationID]&amp;Tabelle5[ActionType],Tabelle5[ActionType],,0))</f>
        <v>FinalAccept</v>
      </c>
      <c r="J774">
        <v>0.76619999999999999</v>
      </c>
      <c r="K774">
        <v>0.10920000000000001</v>
      </c>
      <c r="L774">
        <v>0.87539999999999996</v>
      </c>
      <c r="M774">
        <v>0.65700000000000003</v>
      </c>
      <c r="N774">
        <v>238</v>
      </c>
      <c r="O774">
        <v>2251</v>
      </c>
      <c r="P774">
        <v>11</v>
      </c>
      <c r="Q774" s="3" t="s">
        <v>2089</v>
      </c>
    </row>
    <row r="775" ht="15" customHeight="1">
      <c r="A775" t="e">
        <f t="shared" ca="1" si="517"/>
        <v>#VALUE!</v>
      </c>
      <c r="B775" t="e">
        <f t="array" ref="B775" ca="1">_xlfn.XLOOKUP(Tabelle5[[#This Row],[ExperimentID]]&amp;Tabelle5[[#This Row],[NegotiationID]]&amp;Tabelle5[[#This Row],[MessageID]],ALL_IN_ONE[ExperimentID]&amp;ALL_IN_ONE[NegotiationID]&amp;ALL_IN_ONE[MessageID],ALL_IN_ONE[Gesamt_ID],,0)</f>
        <v>#VALUE!</v>
      </c>
      <c r="C775">
        <v>2368</v>
      </c>
      <c r="D775" t="s">
        <v>1521</v>
      </c>
      <c r="E775">
        <v>33048</v>
      </c>
      <c r="F775">
        <v>2353</v>
      </c>
      <c r="G775">
        <v>2357</v>
      </c>
      <c r="H775" t="s">
        <v>31</v>
      </c>
      <c r="I775" t="str">
        <f t="array" ref="I775">IFERROR(_xlfn.XLOOKUP(Tabelle5[[#This Row],[NegotiationID]]&amp;"FinalAccept",Tabelle5[NegotiationID]&amp;Tabelle5[ActionType],Tabelle5[ActionType],,0),_xlfn.XLOOKUP(Tabelle5[[#This Row],[NegotiationID]]&amp;"FinalReject",Tabelle5[NegotiationID]&amp;Tabelle5[ActionType],Tabelle5[ActionType],,0))</f>
        <v>FinalAccept</v>
      </c>
      <c r="J775">
        <v>0.71419999999999995</v>
      </c>
      <c r="K775">
        <v>0.1474</v>
      </c>
      <c r="L775">
        <v>0.86160000000000003</v>
      </c>
      <c r="M775">
        <v>0.56679999999999997</v>
      </c>
      <c r="N775">
        <v>464</v>
      </c>
      <c r="O775">
        <v>2251</v>
      </c>
      <c r="P775">
        <v>11</v>
      </c>
      <c r="Q775" s="3" t="s">
        <v>2090</v>
      </c>
    </row>
    <row r="776" ht="15" customHeight="1">
      <c r="A776" t="e">
        <f t="shared" ca="1" si="517"/>
        <v>#VALUE!</v>
      </c>
      <c r="B776" t="e">
        <f t="array" ref="B776" ca="1">_xlfn.XLOOKUP(Tabelle5[[#This Row],[ExperimentID]]&amp;Tabelle5[[#This Row],[NegotiationID]]&amp;Tabelle5[[#This Row],[MessageID]],ALL_IN_ONE[ExperimentID]&amp;ALL_IN_ONE[NegotiationID]&amp;ALL_IN_ONE[MessageID],ALL_IN_ONE[Gesamt_ID],,0)</f>
        <v>#VALUE!</v>
      </c>
      <c r="C776">
        <v>2368</v>
      </c>
      <c r="D776" t="s">
        <v>1521</v>
      </c>
      <c r="E776">
        <v>33520</v>
      </c>
      <c r="F776">
        <v>2357</v>
      </c>
      <c r="G776">
        <v>2353</v>
      </c>
      <c r="H776" t="s">
        <v>31</v>
      </c>
      <c r="I776" t="str">
        <f t="array" ref="I776">IFERROR(_xlfn.XLOOKUP(Tabelle5[[#This Row],[NegotiationID]]&amp;"FinalAccept",Tabelle5[NegotiationID]&amp;Tabelle5[ActionType],Tabelle5[ActionType],,0),_xlfn.XLOOKUP(Tabelle5[[#This Row],[NegotiationID]]&amp;"FinalReject",Tabelle5[NegotiationID]&amp;Tabelle5[ActionType],Tabelle5[ActionType],,0))</f>
        <v>FinalAccept</v>
      </c>
      <c r="J776">
        <v>0.76619999999999999</v>
      </c>
      <c r="K776">
        <v>0.10920000000000001</v>
      </c>
      <c r="L776">
        <v>0.87539999999999996</v>
      </c>
      <c r="M776">
        <v>0.65700000000000003</v>
      </c>
      <c r="N776">
        <v>283</v>
      </c>
      <c r="O776">
        <v>2251</v>
      </c>
      <c r="P776">
        <v>11</v>
      </c>
      <c r="Q776" s="3" t="s">
        <v>2091</v>
      </c>
    </row>
    <row r="777" ht="15" customHeight="1">
      <c r="A777" t="e">
        <f t="shared" ca="1" si="517"/>
        <v>#VALUE!</v>
      </c>
      <c r="B777" t="e">
        <f t="array" ref="B777" ca="1">_xlfn.XLOOKUP(Tabelle5[[#This Row],[ExperimentID]]&amp;Tabelle5[[#This Row],[NegotiationID]]&amp;Tabelle5[[#This Row],[MessageID]],ALL_IN_ONE[ExperimentID]&amp;ALL_IN_ONE[NegotiationID]&amp;ALL_IN_ONE[MessageID],ALL_IN_ONE[Gesamt_ID],,0)</f>
        <v>#VALUE!</v>
      </c>
      <c r="C777">
        <v>2368</v>
      </c>
      <c r="D777" t="s">
        <v>1521</v>
      </c>
      <c r="E777">
        <v>34080</v>
      </c>
      <c r="F777">
        <v>2353</v>
      </c>
      <c r="G777">
        <v>2357</v>
      </c>
      <c r="H777" t="s">
        <v>31</v>
      </c>
      <c r="I777" t="str">
        <f t="array" ref="I777">IFERROR(_xlfn.XLOOKUP(Tabelle5[[#This Row],[NegotiationID]]&amp;"FinalAccept",Tabelle5[NegotiationID]&amp;Tabelle5[ActionType],Tabelle5[ActionType],,0),_xlfn.XLOOKUP(Tabelle5[[#This Row],[NegotiationID]]&amp;"FinalReject",Tabelle5[NegotiationID]&amp;Tabelle5[ActionType],Tabelle5[ActionType],,0))</f>
        <v>FinalAccept</v>
      </c>
      <c r="J777">
        <v>0.51060000000000005</v>
      </c>
      <c r="K777">
        <v>0.4486</v>
      </c>
      <c r="L777">
        <v>0.95920000000000005</v>
      </c>
      <c r="M777">
        <v>0.062</v>
      </c>
      <c r="N777">
        <v>234</v>
      </c>
      <c r="O777">
        <v>2251</v>
      </c>
      <c r="P777">
        <v>11</v>
      </c>
      <c r="Q777" s="3" t="s">
        <v>2092</v>
      </c>
    </row>
    <row r="778" ht="15" customHeight="1">
      <c r="A778" t="e">
        <f t="shared" ca="1" si="517"/>
        <v>#VALUE!</v>
      </c>
      <c r="B778" t="e">
        <f t="array" ref="B778" ca="1">_xlfn.XLOOKUP(Tabelle5[[#This Row],[ExperimentID]]&amp;Tabelle5[[#This Row],[NegotiationID]]&amp;Tabelle5[[#This Row],[MessageID]],ALL_IN_ONE[ExperimentID]&amp;ALL_IN_ONE[NegotiationID]&amp;ALL_IN_ONE[MessageID],ALL_IN_ONE[Gesamt_ID],,0)</f>
        <v>#VALUE!</v>
      </c>
      <c r="C778">
        <v>2368</v>
      </c>
      <c r="D778" t="s">
        <v>1521</v>
      </c>
      <c r="E778">
        <v>34098</v>
      </c>
      <c r="F778">
        <v>2357</v>
      </c>
      <c r="G778">
        <v>2353</v>
      </c>
      <c r="H778" t="s">
        <v>31</v>
      </c>
      <c r="I778" t="str">
        <f t="array" ref="I778">IFERROR(_xlfn.XLOOKUP(Tabelle5[[#This Row],[NegotiationID]]&amp;"FinalAccept",Tabelle5[NegotiationID]&amp;Tabelle5[ActionType],Tabelle5[ActionType],,0),_xlfn.XLOOKUP(Tabelle5[[#This Row],[NegotiationID]]&amp;"FinalReject",Tabelle5[NegotiationID]&amp;Tabelle5[ActionType],Tabelle5[ActionType],,0))</f>
        <v>FinalAccept</v>
      </c>
      <c r="J778">
        <v>0.61460000000000004</v>
      </c>
      <c r="K778">
        <v>0.36459999999999998</v>
      </c>
      <c r="L778">
        <v>0.97919999999999996</v>
      </c>
      <c r="M778">
        <v>0.25</v>
      </c>
      <c r="N778">
        <v>78</v>
      </c>
      <c r="O778">
        <v>2251</v>
      </c>
      <c r="P778">
        <v>11</v>
      </c>
      <c r="Q778" s="3" t="s">
        <v>2093</v>
      </c>
    </row>
    <row r="779" ht="15" customHeight="1">
      <c r="A779" t="e">
        <f t="shared" ca="1" si="517"/>
        <v>#VALUE!</v>
      </c>
      <c r="B779" t="e">
        <f t="array" ref="B779" ca="1">_xlfn.XLOOKUP(Tabelle5[[#This Row],[ExperimentID]]&amp;Tabelle5[[#This Row],[NegotiationID]]&amp;Tabelle5[[#This Row],[MessageID]],ALL_IN_ONE[ExperimentID]&amp;ALL_IN_ONE[NegotiationID]&amp;ALL_IN_ONE[MessageID],ALL_IN_ONE[Gesamt_ID],,0)</f>
        <v>#VALUE!</v>
      </c>
      <c r="C779">
        <v>2368</v>
      </c>
      <c r="D779" t="s">
        <v>1521</v>
      </c>
      <c r="E779">
        <v>34376</v>
      </c>
      <c r="F779">
        <v>2353</v>
      </c>
      <c r="G779">
        <v>2357</v>
      </c>
      <c r="H779" t="s">
        <v>31</v>
      </c>
      <c r="I779" t="str">
        <f t="array" ref="I779">IFERROR(_xlfn.XLOOKUP(Tabelle5[[#This Row],[NegotiationID]]&amp;"FinalAccept",Tabelle5[NegotiationID]&amp;Tabelle5[ActionType],Tabelle5[ActionType],,0),_xlfn.XLOOKUP(Tabelle5[[#This Row],[NegotiationID]]&amp;"FinalReject",Tabelle5[NegotiationID]&amp;Tabelle5[ActionType],Tabelle5[ActionType],,0))</f>
        <v>FinalAccept</v>
      </c>
      <c r="J779">
        <v>0.43659999999999999</v>
      </c>
      <c r="K779">
        <v>0.58860000000000001</v>
      </c>
      <c r="L779">
        <v>1.0251999999999999</v>
      </c>
      <c r="M779">
        <v>0.152</v>
      </c>
      <c r="N779">
        <v>75</v>
      </c>
      <c r="O779">
        <v>2251</v>
      </c>
      <c r="P779">
        <v>11</v>
      </c>
      <c r="Q779" s="3" t="s">
        <v>2094</v>
      </c>
    </row>
    <row r="780" ht="15" customHeight="1">
      <c r="A780" t="e">
        <f t="shared" ca="1" si="517"/>
        <v>#VALUE!</v>
      </c>
      <c r="B780" t="e">
        <f t="array" ref="B780" ca="1">_xlfn.XLOOKUP(Tabelle5[[#This Row],[ExperimentID]]&amp;Tabelle5[[#This Row],[NegotiationID]]&amp;Tabelle5[[#This Row],[MessageID]],ALL_IN_ONE[ExperimentID]&amp;ALL_IN_ONE[NegotiationID]&amp;ALL_IN_ONE[MessageID],ALL_IN_ONE[Gesamt_ID],,0)</f>
        <v>#VALUE!</v>
      </c>
      <c r="C780">
        <v>2368</v>
      </c>
      <c r="D780" t="s">
        <v>1521</v>
      </c>
      <c r="E780">
        <v>34380</v>
      </c>
      <c r="F780">
        <v>2357</v>
      </c>
      <c r="G780">
        <v>2353</v>
      </c>
      <c r="H780" t="s">
        <v>20</v>
      </c>
      <c r="I780" t="str">
        <f t="array" ref="I780">IFERROR(_xlfn.XLOOKUP(Tabelle5[[#This Row],[NegotiationID]]&amp;"FinalAccept",Tabelle5[NegotiationID]&amp;Tabelle5[ActionType],Tabelle5[ActionType],,0),_xlfn.XLOOKUP(Tabelle5[[#This Row],[NegotiationID]]&amp;"FinalReject",Tabelle5[NegotiationID]&amp;Tabelle5[ActionType],Tabelle5[ActionType],,0))</f>
        <v>FinalAccept</v>
      </c>
      <c r="J780">
        <v>0.58860000000000001</v>
      </c>
      <c r="K780">
        <v>0.43659999999999999</v>
      </c>
      <c r="L780">
        <v>1.0251999999999999</v>
      </c>
      <c r="M780">
        <v>0.152</v>
      </c>
      <c r="N780">
        <v>28</v>
      </c>
      <c r="O780">
        <v>2251</v>
      </c>
      <c r="P780">
        <v>11</v>
      </c>
      <c r="Q780" s="3" t="s">
        <v>2095</v>
      </c>
    </row>
    <row r="781" ht="14.5" hidden="1">
      <c r="A781" t="e">
        <f t="shared" ca="1" si="517"/>
        <v>#VALUE!</v>
      </c>
      <c r="B781" t="e">
        <f t="array" ref="B781" ca="1">_xlfn.XLOOKUP(Tabelle5[[#This Row],[ExperimentID]]&amp;Tabelle5[[#This Row],[NegotiationID]]&amp;Tabelle5[[#This Row],[MessageID]],ALL_IN_ONE[ExperimentID]&amp;ALL_IN_ONE[NegotiationID]&amp;ALL_IN_ONE[MessageID],ALL_IN_ONE[Gesamt_ID],,0)</f>
        <v>#VALUE!</v>
      </c>
      <c r="C781">
        <v>2398</v>
      </c>
      <c r="D781" t="s">
        <v>1521</v>
      </c>
      <c r="E781">
        <v>2399</v>
      </c>
      <c r="H781" t="s">
        <v>6019</v>
      </c>
      <c r="I781" t="str">
        <f t="array" ref="I781">IFERROR(_xlfn.XLOOKUP(Tabelle5[[#This Row],[NegotiationID]]&amp;"FinalAccept",Tabelle5[NegotiationID]&amp;Tabelle5[ActionType],Tabelle5[ActionType],,0),_xlfn.XLOOKUP(Tabelle5[[#This Row],[NegotiationID]]&amp;"FinalReject",Tabelle5[NegotiationID]&amp;Tabelle5[ActionType],Tabelle5[ActionType],,0))</f>
        <v>FinalAccept</v>
      </c>
      <c r="M781">
        <v>21</v>
      </c>
      <c r="O781">
        <v>820</v>
      </c>
      <c r="P781">
        <v>8</v>
      </c>
      <c r="Q781" t="s">
        <v>6337</v>
      </c>
    </row>
    <row r="782" ht="15" customHeight="1">
      <c r="A782" t="e">
        <f t="shared" ca="1" si="517"/>
        <v>#VALUE!</v>
      </c>
      <c r="B782" t="e">
        <f t="array" ref="B782" ca="1">_xlfn.XLOOKUP(Tabelle5[[#This Row],[ExperimentID]]&amp;Tabelle5[[#This Row],[NegotiationID]]&amp;Tabelle5[[#This Row],[MessageID]],ALL_IN_ONE[ExperimentID]&amp;ALL_IN_ONE[NegotiationID]&amp;ALL_IN_ONE[MessageID],ALL_IN_ONE[Gesamt_ID],,0)</f>
        <v>#VALUE!</v>
      </c>
      <c r="C782">
        <v>2398</v>
      </c>
      <c r="D782" t="s">
        <v>1521</v>
      </c>
      <c r="E782">
        <v>30310</v>
      </c>
      <c r="F782">
        <v>2383</v>
      </c>
      <c r="G782">
        <v>2387</v>
      </c>
      <c r="H782" t="s">
        <v>158</v>
      </c>
      <c r="I782" t="str">
        <f t="array" ref="I782">IFERROR(_xlfn.XLOOKUP(Tabelle5[[#This Row],[NegotiationID]]&amp;"FinalAccept",Tabelle5[NegotiationID]&amp;Tabelle5[ActionType],Tabelle5[ActionType],,0),_xlfn.XLOOKUP(Tabelle5[[#This Row],[NegotiationID]]&amp;"FinalReject",Tabelle5[NegotiationID]&amp;Tabelle5[ActionType],Tabelle5[ActionType],,0))</f>
        <v>FinalAccept</v>
      </c>
      <c r="J782">
        <v>1</v>
      </c>
      <c r="K782">
        <v>0.1084</v>
      </c>
      <c r="L782">
        <v>1.1084000000000001</v>
      </c>
      <c r="M782">
        <v>0.89159999999999995</v>
      </c>
      <c r="N782">
        <v>64</v>
      </c>
      <c r="O782">
        <v>820</v>
      </c>
      <c r="P782">
        <v>8</v>
      </c>
      <c r="Q782" s="3" t="s">
        <v>2096</v>
      </c>
    </row>
    <row r="783" ht="15" customHeight="1">
      <c r="A783" t="e">
        <f t="shared" ca="1" si="517"/>
        <v>#VALUE!</v>
      </c>
      <c r="B783" t="e">
        <f t="array" ref="B783" ca="1">_xlfn.XLOOKUP(Tabelle5[[#This Row],[ExperimentID]]&amp;Tabelle5[[#This Row],[NegotiationID]]&amp;Tabelle5[[#This Row],[MessageID]],ALL_IN_ONE[ExperimentID]&amp;ALL_IN_ONE[NegotiationID]&amp;ALL_IN_ONE[MessageID],ALL_IN_ONE[Gesamt_ID],,0)</f>
        <v>#VALUE!</v>
      </c>
      <c r="C783">
        <v>2398</v>
      </c>
      <c r="D783" t="s">
        <v>1521</v>
      </c>
      <c r="E783">
        <v>33056</v>
      </c>
      <c r="F783">
        <v>2387</v>
      </c>
      <c r="G783">
        <v>2383</v>
      </c>
      <c r="H783" t="s">
        <v>31</v>
      </c>
      <c r="I783" t="str">
        <f t="array" ref="I783">IFERROR(_xlfn.XLOOKUP(Tabelle5[[#This Row],[NegotiationID]]&amp;"FinalAccept",Tabelle5[NegotiationID]&amp;Tabelle5[ActionType],Tabelle5[ActionType],,0),_xlfn.XLOOKUP(Tabelle5[[#This Row],[NegotiationID]]&amp;"FinalReject",Tabelle5[NegotiationID]&amp;Tabelle5[ActionType],Tabelle5[ActionType],,0))</f>
        <v>FinalAccept</v>
      </c>
      <c r="J783">
        <v>0.89759999999999995</v>
      </c>
      <c r="K783">
        <v>0.21879999999999999</v>
      </c>
      <c r="L783">
        <v>1.1164000000000001</v>
      </c>
      <c r="M783">
        <v>0.67879999999999996</v>
      </c>
      <c r="N783">
        <v>150</v>
      </c>
      <c r="O783">
        <v>820</v>
      </c>
      <c r="P783">
        <v>8</v>
      </c>
      <c r="Q783" s="3" t="s">
        <v>2097</v>
      </c>
    </row>
    <row r="784" ht="15" customHeight="1">
      <c r="A784" t="e">
        <f t="shared" ca="1" si="517"/>
        <v>#VALUE!</v>
      </c>
      <c r="B784" t="e">
        <f t="array" ref="B784" ca="1">_xlfn.XLOOKUP(Tabelle5[[#This Row],[ExperimentID]]&amp;Tabelle5[[#This Row],[NegotiationID]]&amp;Tabelle5[[#This Row],[MessageID]],ALL_IN_ONE[ExperimentID]&amp;ALL_IN_ONE[NegotiationID]&amp;ALL_IN_ONE[MessageID],ALL_IN_ONE[Gesamt_ID],,0)</f>
        <v>#VALUE!</v>
      </c>
      <c r="C784">
        <v>2398</v>
      </c>
      <c r="D784" t="s">
        <v>1521</v>
      </c>
      <c r="E784">
        <v>33066</v>
      </c>
      <c r="F784">
        <v>2383</v>
      </c>
      <c r="G784">
        <v>2387</v>
      </c>
      <c r="H784" t="s">
        <v>31</v>
      </c>
      <c r="I784" t="str">
        <f t="array" ref="I784">IFERROR(_xlfn.XLOOKUP(Tabelle5[[#This Row],[NegotiationID]]&amp;"FinalAccept",Tabelle5[NegotiationID]&amp;Tabelle5[ActionType],Tabelle5[ActionType],,0),_xlfn.XLOOKUP(Tabelle5[[#This Row],[NegotiationID]]&amp;"FinalReject",Tabelle5[NegotiationID]&amp;Tabelle5[ActionType],Tabelle5[ActionType],,0))</f>
        <v>FinalAccept</v>
      </c>
      <c r="J784">
        <v>0.65200000000000002</v>
      </c>
      <c r="K784">
        <v>0.2016</v>
      </c>
      <c r="L784">
        <v>0.85360000000000003</v>
      </c>
      <c r="M784">
        <v>0.45040000000000002</v>
      </c>
      <c r="N784">
        <v>131</v>
      </c>
      <c r="O784">
        <v>820</v>
      </c>
      <c r="P784">
        <v>8</v>
      </c>
      <c r="Q784" s="3" t="s">
        <v>2098</v>
      </c>
    </row>
    <row r="785" ht="15" customHeight="1">
      <c r="A785" t="e">
        <f t="shared" ca="1" si="517"/>
        <v>#VALUE!</v>
      </c>
      <c r="B785" t="e">
        <f t="array" ref="B785" ca="1">_xlfn.XLOOKUP(Tabelle5[[#This Row],[ExperimentID]]&amp;Tabelle5[[#This Row],[NegotiationID]]&amp;Tabelle5[[#This Row],[MessageID]],ALL_IN_ONE[ExperimentID]&amp;ALL_IN_ONE[NegotiationID]&amp;ALL_IN_ONE[MessageID],ALL_IN_ONE[Gesamt_ID],,0)</f>
        <v>#VALUE!</v>
      </c>
      <c r="C785">
        <v>2398</v>
      </c>
      <c r="D785" t="s">
        <v>1521</v>
      </c>
      <c r="E785">
        <v>33966</v>
      </c>
      <c r="F785">
        <v>2387</v>
      </c>
      <c r="G785">
        <v>2383</v>
      </c>
      <c r="H785" t="s">
        <v>31</v>
      </c>
      <c r="I785" t="str">
        <f t="array" ref="I785">IFERROR(_xlfn.XLOOKUP(Tabelle5[[#This Row],[NegotiationID]]&amp;"FinalAccept",Tabelle5[NegotiationID]&amp;Tabelle5[ActionType],Tabelle5[ActionType],,0),_xlfn.XLOOKUP(Tabelle5[[#This Row],[NegotiationID]]&amp;"FinalReject",Tabelle5[NegotiationID]&amp;Tabelle5[ActionType],Tabelle5[ActionType],,0))</f>
        <v>FinalAccept</v>
      </c>
      <c r="J785">
        <v>0.58160000000000001</v>
      </c>
      <c r="K785">
        <v>0.39879999999999999</v>
      </c>
      <c r="L785">
        <v>0.98040000000000005</v>
      </c>
      <c r="M785">
        <v>0.18279999999999999</v>
      </c>
      <c r="N785">
        <v>177</v>
      </c>
      <c r="O785">
        <v>820</v>
      </c>
      <c r="P785">
        <v>8</v>
      </c>
      <c r="Q785" s="3" t="s">
        <v>2099</v>
      </c>
    </row>
    <row r="786" ht="15" customHeight="1">
      <c r="A786" t="e">
        <f t="shared" ca="1" si="517"/>
        <v>#VALUE!</v>
      </c>
      <c r="B786" t="e">
        <f t="array" ref="B786" ca="1">_xlfn.XLOOKUP(Tabelle5[[#This Row],[ExperimentID]]&amp;Tabelle5[[#This Row],[NegotiationID]]&amp;Tabelle5[[#This Row],[MessageID]],ALL_IN_ONE[ExperimentID]&amp;ALL_IN_ONE[NegotiationID]&amp;ALL_IN_ONE[MessageID],ALL_IN_ONE[Gesamt_ID],,0)</f>
        <v>#VALUE!</v>
      </c>
      <c r="C786">
        <v>2398</v>
      </c>
      <c r="D786" t="s">
        <v>1521</v>
      </c>
      <c r="E786">
        <v>34058</v>
      </c>
      <c r="F786">
        <v>2383</v>
      </c>
      <c r="G786">
        <v>2387</v>
      </c>
      <c r="H786" t="s">
        <v>31</v>
      </c>
      <c r="I786" t="str">
        <f t="array" ref="I786">IFERROR(_xlfn.XLOOKUP(Tabelle5[[#This Row],[NegotiationID]]&amp;"FinalAccept",Tabelle5[NegotiationID]&amp;Tabelle5[ActionType],Tabelle5[ActionType],,0),_xlfn.XLOOKUP(Tabelle5[[#This Row],[NegotiationID]]&amp;"FinalReject",Tabelle5[NegotiationID]&amp;Tabelle5[ActionType],Tabelle5[ActionType],,0))</f>
        <v>FinalAccept</v>
      </c>
      <c r="J786">
        <v>0.58799999999999997</v>
      </c>
      <c r="K786">
        <v>0.35639999999999999</v>
      </c>
      <c r="L786">
        <v>0.94440000000000002</v>
      </c>
      <c r="M786">
        <v>0.2316</v>
      </c>
      <c r="N786">
        <v>132</v>
      </c>
      <c r="O786">
        <v>820</v>
      </c>
      <c r="P786">
        <v>8</v>
      </c>
      <c r="Q786" s="3" t="s">
        <v>2100</v>
      </c>
    </row>
    <row r="787" ht="15" customHeight="1">
      <c r="A787" t="e">
        <f t="shared" ca="1" si="517"/>
        <v>#VALUE!</v>
      </c>
      <c r="B787" t="e">
        <f t="array" ref="B787" ca="1">_xlfn.XLOOKUP(Tabelle5[[#This Row],[ExperimentID]]&amp;Tabelle5[[#This Row],[NegotiationID]]&amp;Tabelle5[[#This Row],[MessageID]],ALL_IN_ONE[ExperimentID]&amp;ALL_IN_ONE[NegotiationID]&amp;ALL_IN_ONE[MessageID],ALL_IN_ONE[Gesamt_ID],,0)</f>
        <v>#VALUE!</v>
      </c>
      <c r="C787">
        <v>2398</v>
      </c>
      <c r="D787" t="s">
        <v>1521</v>
      </c>
      <c r="E787">
        <v>34105</v>
      </c>
      <c r="F787">
        <v>2387</v>
      </c>
      <c r="G787">
        <v>2383</v>
      </c>
      <c r="H787" t="s">
        <v>31</v>
      </c>
      <c r="I787" t="str">
        <f t="array" ref="I787">IFERROR(_xlfn.XLOOKUP(Tabelle5[[#This Row],[NegotiationID]]&amp;"FinalAccept",Tabelle5[NegotiationID]&amp;Tabelle5[ActionType],Tabelle5[ActionType],,0),_xlfn.XLOOKUP(Tabelle5[[#This Row],[NegotiationID]]&amp;"FinalReject",Tabelle5[NegotiationID]&amp;Tabelle5[ActionType],Tabelle5[ActionType],,0))</f>
        <v>FinalAccept</v>
      </c>
      <c r="J787">
        <v>0.57520000000000004</v>
      </c>
      <c r="K787">
        <v>0.54679999999999995</v>
      </c>
      <c r="L787">
        <v>1.1220000000000001</v>
      </c>
      <c r="M787">
        <v>0.028400000000000002</v>
      </c>
      <c r="N787">
        <v>130</v>
      </c>
      <c r="O787">
        <v>820</v>
      </c>
      <c r="P787">
        <v>8</v>
      </c>
      <c r="Q787" s="3" t="s">
        <v>2101</v>
      </c>
    </row>
    <row r="788" ht="15" customHeight="1">
      <c r="A788" t="e">
        <f t="shared" ca="1" si="517"/>
        <v>#VALUE!</v>
      </c>
      <c r="B788" t="e">
        <f t="array" ref="B788" ca="1">_xlfn.XLOOKUP(Tabelle5[[#This Row],[ExperimentID]]&amp;Tabelle5[[#This Row],[NegotiationID]]&amp;Tabelle5[[#This Row],[MessageID]],ALL_IN_ONE[ExperimentID]&amp;ALL_IN_ONE[NegotiationID]&amp;ALL_IN_ONE[MessageID],ALL_IN_ONE[Gesamt_ID],,0)</f>
        <v>#VALUE!</v>
      </c>
      <c r="C788">
        <v>2398</v>
      </c>
      <c r="D788" t="s">
        <v>1521</v>
      </c>
      <c r="E788">
        <v>34119</v>
      </c>
      <c r="F788">
        <v>2383</v>
      </c>
      <c r="G788">
        <v>2387</v>
      </c>
      <c r="H788" t="s">
        <v>20</v>
      </c>
      <c r="I788" t="str">
        <f t="array" ref="I788">IFERROR(_xlfn.XLOOKUP(Tabelle5[[#This Row],[NegotiationID]]&amp;"FinalAccept",Tabelle5[NegotiationID]&amp;Tabelle5[ActionType],Tabelle5[ActionType],,0),_xlfn.XLOOKUP(Tabelle5[[#This Row],[NegotiationID]]&amp;"FinalReject",Tabelle5[NegotiationID]&amp;Tabelle5[ActionType],Tabelle5[ActionType],,0))</f>
        <v>FinalAccept</v>
      </c>
      <c r="J788">
        <v>0.54679999999999995</v>
      </c>
      <c r="K788">
        <v>0.57520000000000004</v>
      </c>
      <c r="L788">
        <v>1.1220000000000001</v>
      </c>
      <c r="M788">
        <v>0.028400000000000002</v>
      </c>
      <c r="N788">
        <v>15</v>
      </c>
      <c r="O788">
        <v>820</v>
      </c>
      <c r="P788">
        <v>8</v>
      </c>
      <c r="Q788" s="3" t="s">
        <v>2102</v>
      </c>
    </row>
    <row r="789" ht="14.5" hidden="1">
      <c r="A789" t="e">
        <f t="shared" ca="1" si="517"/>
        <v>#VALUE!</v>
      </c>
      <c r="B789" t="e">
        <f t="array" ref="B789" ca="1">_xlfn.XLOOKUP(Tabelle5[[#This Row],[ExperimentID]]&amp;Tabelle5[[#This Row],[NegotiationID]]&amp;Tabelle5[[#This Row],[MessageID]],ALL_IN_ONE[ExperimentID]&amp;ALL_IN_ONE[NegotiationID]&amp;ALL_IN_ONE[MessageID],ALL_IN_ONE[Gesamt_ID],,0)</f>
        <v>#VALUE!</v>
      </c>
      <c r="C789">
        <v>2428</v>
      </c>
      <c r="D789" t="s">
        <v>1521</v>
      </c>
      <c r="E789">
        <v>2429</v>
      </c>
      <c r="H789" t="s">
        <v>6019</v>
      </c>
      <c r="I789" t="str">
        <f t="array" ref="I789">IFERROR(_xlfn.XLOOKUP(Tabelle5[[#This Row],[NegotiationID]]&amp;"FinalAccept",Tabelle5[NegotiationID]&amp;Tabelle5[ActionType],Tabelle5[ActionType],,0),_xlfn.XLOOKUP(Tabelle5[[#This Row],[NegotiationID]]&amp;"FinalReject",Tabelle5[NegotiationID]&amp;Tabelle5[ActionType],Tabelle5[ActionType],,0))</f>
        <v>FinalAccept</v>
      </c>
      <c r="M789">
        <v>21</v>
      </c>
      <c r="O789">
        <v>3514</v>
      </c>
      <c r="P789">
        <v>9</v>
      </c>
      <c r="Q789" t="s">
        <v>6337</v>
      </c>
    </row>
    <row r="790" ht="15" customHeight="1">
      <c r="A790" t="e">
        <f t="shared" ca="1" si="517"/>
        <v>#VALUE!</v>
      </c>
      <c r="B790" t="e">
        <f t="array" ref="B790" ca="1">_xlfn.XLOOKUP(Tabelle5[[#This Row],[ExperimentID]]&amp;Tabelle5[[#This Row],[NegotiationID]]&amp;Tabelle5[[#This Row],[MessageID]],ALL_IN_ONE[ExperimentID]&amp;ALL_IN_ONE[NegotiationID]&amp;ALL_IN_ONE[MessageID],ALL_IN_ONE[Gesamt_ID],,0)</f>
        <v>#VALUE!</v>
      </c>
      <c r="C790">
        <v>2428</v>
      </c>
      <c r="D790" t="s">
        <v>1521</v>
      </c>
      <c r="E790">
        <v>30068</v>
      </c>
      <c r="F790">
        <v>2413</v>
      </c>
      <c r="G790">
        <v>2417</v>
      </c>
      <c r="H790" t="s">
        <v>19</v>
      </c>
      <c r="I790" t="str">
        <f t="array" ref="I790">IFERROR(_xlfn.XLOOKUP(Tabelle5[[#This Row],[NegotiationID]]&amp;"FinalAccept",Tabelle5[NegotiationID]&amp;Tabelle5[ActionType],Tabelle5[ActionType],,0),_xlfn.XLOOKUP(Tabelle5[[#This Row],[NegotiationID]]&amp;"FinalReject",Tabelle5[NegotiationID]&amp;Tabelle5[ActionType],Tabelle5[ActionType],,0))</f>
        <v>FinalAccept</v>
      </c>
      <c r="J790">
        <v>1</v>
      </c>
      <c r="K790">
        <v>0.1084</v>
      </c>
      <c r="L790">
        <v>1.1084000000000001</v>
      </c>
      <c r="M790">
        <v>0.89159999999999995</v>
      </c>
      <c r="N790">
        <v>431</v>
      </c>
      <c r="O790">
        <v>3514</v>
      </c>
      <c r="P790">
        <v>9</v>
      </c>
      <c r="Q790" s="3" t="s">
        <v>2103</v>
      </c>
    </row>
    <row r="791" ht="15" customHeight="1">
      <c r="A791" t="e">
        <f t="shared" ca="1" si="517"/>
        <v>#VALUE!</v>
      </c>
      <c r="B791" t="e">
        <f t="array" ref="B791" ca="1">_xlfn.XLOOKUP(Tabelle5[[#This Row],[ExperimentID]]&amp;Tabelle5[[#This Row],[NegotiationID]]&amp;Tabelle5[[#This Row],[MessageID]],ALL_IN_ONE[ExperimentID]&amp;ALL_IN_ONE[NegotiationID]&amp;ALL_IN_ONE[MessageID],ALL_IN_ONE[Gesamt_ID],,0)</f>
        <v>#VALUE!</v>
      </c>
      <c r="C791">
        <v>2428</v>
      </c>
      <c r="D791" t="s">
        <v>1521</v>
      </c>
      <c r="E791">
        <v>31336</v>
      </c>
      <c r="F791">
        <v>2417</v>
      </c>
      <c r="G791">
        <v>2413</v>
      </c>
      <c r="H791" t="s">
        <v>31</v>
      </c>
      <c r="I791" t="str">
        <f t="array" ref="I791">IFERROR(_xlfn.XLOOKUP(Tabelle5[[#This Row],[NegotiationID]]&amp;"FinalAccept",Tabelle5[NegotiationID]&amp;Tabelle5[ActionType],Tabelle5[ActionType],,0),_xlfn.XLOOKUP(Tabelle5[[#This Row],[NegotiationID]]&amp;"FinalReject",Tabelle5[NegotiationID]&amp;Tabelle5[ActionType],Tabelle5[ActionType],,0))</f>
        <v>FinalAccept</v>
      </c>
      <c r="J791">
        <v>1</v>
      </c>
      <c r="K791">
        <v>0.12540000000000001</v>
      </c>
      <c r="L791">
        <v>1.1254</v>
      </c>
      <c r="M791">
        <v>0.87460000000000004</v>
      </c>
      <c r="N791">
        <v>565</v>
      </c>
      <c r="O791">
        <v>3514</v>
      </c>
      <c r="P791">
        <v>9</v>
      </c>
      <c r="Q791" s="3" t="s">
        <v>2104</v>
      </c>
    </row>
    <row r="792" ht="15" customHeight="1">
      <c r="A792" t="e">
        <f t="shared" ca="1" si="517"/>
        <v>#VALUE!</v>
      </c>
      <c r="B792" t="e">
        <f t="array" ref="B792" ca="1">_xlfn.XLOOKUP(Tabelle5[[#This Row],[ExperimentID]]&amp;Tabelle5[[#This Row],[NegotiationID]]&amp;Tabelle5[[#This Row],[MessageID]],ALL_IN_ONE[ExperimentID]&amp;ALL_IN_ONE[NegotiationID]&amp;ALL_IN_ONE[MessageID],ALL_IN_ONE[Gesamt_ID],,0)</f>
        <v>#VALUE!</v>
      </c>
      <c r="C792">
        <v>2428</v>
      </c>
      <c r="D792" t="s">
        <v>1521</v>
      </c>
      <c r="E792">
        <v>31837</v>
      </c>
      <c r="F792">
        <v>2413</v>
      </c>
      <c r="G792">
        <v>2417</v>
      </c>
      <c r="H792" t="s">
        <v>31</v>
      </c>
      <c r="I792" t="str">
        <f t="array" ref="I792">IFERROR(_xlfn.XLOOKUP(Tabelle5[[#This Row],[NegotiationID]]&amp;"FinalAccept",Tabelle5[NegotiationID]&amp;Tabelle5[ActionType],Tabelle5[ActionType],,0),_xlfn.XLOOKUP(Tabelle5[[#This Row],[NegotiationID]]&amp;"FinalReject",Tabelle5[NegotiationID]&amp;Tabelle5[ActionType],Tabelle5[ActionType],,0))</f>
        <v>FinalAccept</v>
      </c>
      <c r="J792">
        <v>0.89600000000000002</v>
      </c>
      <c r="K792">
        <v>0.1552</v>
      </c>
      <c r="L792">
        <v>1.0511999999999999</v>
      </c>
      <c r="M792">
        <v>0.74080000000000001</v>
      </c>
      <c r="N792">
        <v>647</v>
      </c>
      <c r="O792">
        <v>3514</v>
      </c>
      <c r="P792">
        <v>9</v>
      </c>
      <c r="Q792" s="3" t="s">
        <v>2105</v>
      </c>
    </row>
    <row r="793" ht="15" customHeight="1">
      <c r="A793" t="e">
        <f t="shared" ca="1" si="517"/>
        <v>#VALUE!</v>
      </c>
      <c r="B793" t="e">
        <f t="array" ref="B793" ca="1">_xlfn.XLOOKUP(Tabelle5[[#This Row],[ExperimentID]]&amp;Tabelle5[[#This Row],[NegotiationID]]&amp;Tabelle5[[#This Row],[MessageID]],ALL_IN_ONE[ExperimentID]&amp;ALL_IN_ONE[NegotiationID]&amp;ALL_IN_ONE[MessageID],ALL_IN_ONE[Gesamt_ID],,0)</f>
        <v>#VALUE!</v>
      </c>
      <c r="C793">
        <v>2428</v>
      </c>
      <c r="D793" t="s">
        <v>1521</v>
      </c>
      <c r="E793">
        <v>32765</v>
      </c>
      <c r="F793">
        <v>2417</v>
      </c>
      <c r="G793">
        <v>2413</v>
      </c>
      <c r="H793" t="s">
        <v>31</v>
      </c>
      <c r="I793" t="str">
        <f t="array" ref="I793">IFERROR(_xlfn.XLOOKUP(Tabelle5[[#This Row],[NegotiationID]]&amp;"FinalAccept",Tabelle5[NegotiationID]&amp;Tabelle5[ActionType],Tabelle5[ActionType],,0),_xlfn.XLOOKUP(Tabelle5[[#This Row],[NegotiationID]]&amp;"FinalReject",Tabelle5[NegotiationID]&amp;Tabelle5[ActionType],Tabelle5[ActionType],,0))</f>
        <v>FinalAccept</v>
      </c>
      <c r="J793">
        <v>0.89759999999999995</v>
      </c>
      <c r="K793">
        <v>0.073200000000000001</v>
      </c>
      <c r="L793">
        <v>0.9708</v>
      </c>
      <c r="M793">
        <v>0.82440000000000002</v>
      </c>
      <c r="N793">
        <v>418</v>
      </c>
      <c r="O793">
        <v>3514</v>
      </c>
      <c r="P793">
        <v>9</v>
      </c>
      <c r="Q793" s="3" t="s">
        <v>2106</v>
      </c>
    </row>
    <row r="794" ht="15" customHeight="1">
      <c r="A794" t="e">
        <f t="shared" ca="1" si="517"/>
        <v>#VALUE!</v>
      </c>
      <c r="B794" t="e">
        <f t="array" ref="B794" ca="1">_xlfn.XLOOKUP(Tabelle5[[#This Row],[ExperimentID]]&amp;Tabelle5[[#This Row],[NegotiationID]]&amp;Tabelle5[[#This Row],[MessageID]],ALL_IN_ONE[ExperimentID]&amp;ALL_IN_ONE[NegotiationID]&amp;ALL_IN_ONE[MessageID],ALL_IN_ONE[Gesamt_ID],,0)</f>
        <v>#VALUE!</v>
      </c>
      <c r="C794">
        <v>2428</v>
      </c>
      <c r="D794" t="s">
        <v>1521</v>
      </c>
      <c r="E794">
        <v>32971</v>
      </c>
      <c r="F794">
        <v>2413</v>
      </c>
      <c r="G794">
        <v>2417</v>
      </c>
      <c r="H794" t="s">
        <v>31</v>
      </c>
      <c r="I794" t="str">
        <f t="array" ref="I794">IFERROR(_xlfn.XLOOKUP(Tabelle5[[#This Row],[NegotiationID]]&amp;"FinalAccept",Tabelle5[NegotiationID]&amp;Tabelle5[ActionType],Tabelle5[ActionType],,0),_xlfn.XLOOKUP(Tabelle5[[#This Row],[NegotiationID]]&amp;"FinalReject",Tabelle5[NegotiationID]&amp;Tabelle5[ActionType],Tabelle5[ActionType],,0))</f>
        <v>FinalAccept</v>
      </c>
      <c r="J794">
        <v>0.7298</v>
      </c>
      <c r="K794">
        <v>0.32000000000000001</v>
      </c>
      <c r="L794">
        <v>1.0498000000000001</v>
      </c>
      <c r="M794">
        <v>0.4098</v>
      </c>
      <c r="N794">
        <v>582</v>
      </c>
      <c r="O794">
        <v>3514</v>
      </c>
      <c r="P794">
        <v>9</v>
      </c>
      <c r="Q794" s="3" t="s">
        <v>2107</v>
      </c>
    </row>
    <row r="795" ht="15" customHeight="1">
      <c r="A795" t="e">
        <f t="shared" ca="1" si="517"/>
        <v>#VALUE!</v>
      </c>
      <c r="B795" t="e">
        <f t="array" ref="B795" ca="1">_xlfn.XLOOKUP(Tabelle5[[#This Row],[ExperimentID]]&amp;Tabelle5[[#This Row],[NegotiationID]]&amp;Tabelle5[[#This Row],[MessageID]],ALL_IN_ONE[ExperimentID]&amp;ALL_IN_ONE[NegotiationID]&amp;ALL_IN_ONE[MessageID],ALL_IN_ONE[Gesamt_ID],,0)</f>
        <v>#VALUE!</v>
      </c>
      <c r="C795">
        <v>2428</v>
      </c>
      <c r="D795" t="s">
        <v>1521</v>
      </c>
      <c r="E795">
        <v>33153</v>
      </c>
      <c r="F795">
        <v>2417</v>
      </c>
      <c r="G795">
        <v>2413</v>
      </c>
      <c r="H795" t="s">
        <v>31</v>
      </c>
      <c r="I795" t="str">
        <f t="array" ref="I795">IFERROR(_xlfn.XLOOKUP(Tabelle5[[#This Row],[NegotiationID]]&amp;"FinalAccept",Tabelle5[NegotiationID]&amp;Tabelle5[ActionType],Tabelle5[ActionType],,0),_xlfn.XLOOKUP(Tabelle5[[#This Row],[NegotiationID]]&amp;"FinalReject",Tabelle5[NegotiationID]&amp;Tabelle5[ActionType],Tabelle5[ActionType],,0))</f>
        <v>FinalAccept</v>
      </c>
      <c r="J795">
        <v>0.43459999999999999</v>
      </c>
      <c r="K795">
        <v>0.4178</v>
      </c>
      <c r="L795">
        <v>0.85240000000000005</v>
      </c>
      <c r="M795">
        <v>0.016799999999999999</v>
      </c>
      <c r="N795">
        <v>256</v>
      </c>
      <c r="O795">
        <v>3514</v>
      </c>
      <c r="P795">
        <v>9</v>
      </c>
      <c r="Q795" s="3" t="s">
        <v>2108</v>
      </c>
    </row>
    <row r="796" ht="15" customHeight="1">
      <c r="A796" t="e">
        <f t="shared" ca="1" si="517"/>
        <v>#VALUE!</v>
      </c>
      <c r="B796" t="e">
        <f t="array" ref="B796" ca="1">_xlfn.XLOOKUP(Tabelle5[[#This Row],[ExperimentID]]&amp;Tabelle5[[#This Row],[NegotiationID]]&amp;Tabelle5[[#This Row],[MessageID]],ALL_IN_ONE[ExperimentID]&amp;ALL_IN_ONE[NegotiationID]&amp;ALL_IN_ONE[MessageID],ALL_IN_ONE[Gesamt_ID],,0)</f>
        <v>#VALUE!</v>
      </c>
      <c r="C796">
        <v>2428</v>
      </c>
      <c r="D796" t="s">
        <v>1521</v>
      </c>
      <c r="E796">
        <v>33817</v>
      </c>
      <c r="F796">
        <v>2413</v>
      </c>
      <c r="G796">
        <v>2417</v>
      </c>
      <c r="H796" t="s">
        <v>31</v>
      </c>
      <c r="I796" t="str">
        <f t="array" ref="I796">IFERROR(_xlfn.XLOOKUP(Tabelle5[[#This Row],[NegotiationID]]&amp;"FinalAccept",Tabelle5[NegotiationID]&amp;Tabelle5[ActionType],Tabelle5[ActionType],,0),_xlfn.XLOOKUP(Tabelle5[[#This Row],[NegotiationID]]&amp;"FinalReject",Tabelle5[NegotiationID]&amp;Tabelle5[ActionType],Tabelle5[ActionType],,0))</f>
        <v>FinalAccept</v>
      </c>
      <c r="J796">
        <v>0.58579999999999999</v>
      </c>
      <c r="K796">
        <v>0.36859999999999998</v>
      </c>
      <c r="L796">
        <v>0.95440000000000003</v>
      </c>
      <c r="M796">
        <v>0.2172</v>
      </c>
      <c r="N796">
        <v>490</v>
      </c>
      <c r="O796">
        <v>3514</v>
      </c>
      <c r="P796">
        <v>9</v>
      </c>
      <c r="Q796" s="3" t="s">
        <v>2109</v>
      </c>
    </row>
    <row r="797" ht="15" customHeight="1">
      <c r="A797" t="e">
        <f t="shared" ca="1" si="517"/>
        <v>#VALUE!</v>
      </c>
      <c r="B797" t="e">
        <f t="array" ref="B797" ca="1">_xlfn.XLOOKUP(Tabelle5[[#This Row],[ExperimentID]]&amp;Tabelle5[[#This Row],[NegotiationID]]&amp;Tabelle5[[#This Row],[MessageID]],ALL_IN_ONE[ExperimentID]&amp;ALL_IN_ONE[NegotiationID]&amp;ALL_IN_ONE[MessageID],ALL_IN_ONE[Gesamt_ID],,0)</f>
        <v>#VALUE!</v>
      </c>
      <c r="C797">
        <v>2428</v>
      </c>
      <c r="D797" t="s">
        <v>1521</v>
      </c>
      <c r="E797">
        <v>33957</v>
      </c>
      <c r="F797">
        <v>2417</v>
      </c>
      <c r="G797">
        <v>2413</v>
      </c>
      <c r="H797" t="s">
        <v>20</v>
      </c>
      <c r="I797" t="str">
        <f t="array" ref="I797">IFERROR(_xlfn.XLOOKUP(Tabelle5[[#This Row],[NegotiationID]]&amp;"FinalAccept",Tabelle5[NegotiationID]&amp;Tabelle5[ActionType],Tabelle5[ActionType],,0),_xlfn.XLOOKUP(Tabelle5[[#This Row],[NegotiationID]]&amp;"FinalReject",Tabelle5[NegotiationID]&amp;Tabelle5[ActionType],Tabelle5[ActionType],,0))</f>
        <v>FinalAccept</v>
      </c>
      <c r="J797">
        <v>0.36859999999999998</v>
      </c>
      <c r="K797">
        <v>0.58579999999999999</v>
      </c>
      <c r="L797">
        <v>0.95440000000000003</v>
      </c>
      <c r="M797">
        <v>0.2172</v>
      </c>
      <c r="N797">
        <v>104</v>
      </c>
      <c r="O797">
        <v>3514</v>
      </c>
      <c r="P797">
        <v>9</v>
      </c>
      <c r="Q797" s="3" t="s">
        <v>2110</v>
      </c>
    </row>
    <row r="798" ht="14.5" hidden="1">
      <c r="A798" t="e">
        <f t="shared" ca="1" si="517"/>
        <v>#VALUE!</v>
      </c>
      <c r="B798" t="e">
        <f t="array" ref="B798" ca="1">_xlfn.XLOOKUP(Tabelle5[[#This Row],[ExperimentID]]&amp;Tabelle5[[#This Row],[NegotiationID]]&amp;Tabelle5[[#This Row],[MessageID]],ALL_IN_ONE[ExperimentID]&amp;ALL_IN_ONE[NegotiationID]&amp;ALL_IN_ONE[MessageID],ALL_IN_ONE[Gesamt_ID],,0)</f>
        <v>#VALUE!</v>
      </c>
      <c r="C798">
        <v>2458</v>
      </c>
      <c r="D798" t="s">
        <v>1521</v>
      </c>
      <c r="E798">
        <v>2459</v>
      </c>
      <c r="H798" t="s">
        <v>6019</v>
      </c>
      <c r="I798" t="str">
        <f t="array" ref="I798">IFERROR(_xlfn.XLOOKUP(Tabelle5[[#This Row],[NegotiationID]]&amp;"FinalAccept",Tabelle5[NegotiationID]&amp;Tabelle5[ActionType],Tabelle5[ActionType],,0),_xlfn.XLOOKUP(Tabelle5[[#This Row],[NegotiationID]]&amp;"FinalReject",Tabelle5[NegotiationID]&amp;Tabelle5[ActionType],Tabelle5[ActionType],,0))</f>
        <v>FinalAccept</v>
      </c>
      <c r="M798">
        <v>21</v>
      </c>
      <c r="O798">
        <v>1506</v>
      </c>
      <c r="P798">
        <v>18</v>
      </c>
      <c r="Q798" t="s">
        <v>6337</v>
      </c>
    </row>
    <row r="799" ht="15" customHeight="1">
      <c r="A799" t="e">
        <f t="shared" ca="1" si="517"/>
        <v>#VALUE!</v>
      </c>
      <c r="B799" t="e">
        <f t="array" ref="B799" ca="1">_xlfn.XLOOKUP(Tabelle5[[#This Row],[ExperimentID]]&amp;Tabelle5[[#This Row],[NegotiationID]]&amp;Tabelle5[[#This Row],[MessageID]],ALL_IN_ONE[ExperimentID]&amp;ALL_IN_ONE[NegotiationID]&amp;ALL_IN_ONE[MessageID],ALL_IN_ONE[Gesamt_ID],,0)</f>
        <v>#VALUE!</v>
      </c>
      <c r="C799">
        <v>2458</v>
      </c>
      <c r="D799" t="s">
        <v>1521</v>
      </c>
      <c r="E799">
        <v>30102</v>
      </c>
      <c r="F799">
        <v>2443</v>
      </c>
      <c r="G799">
        <v>2447</v>
      </c>
      <c r="H799" t="s">
        <v>19</v>
      </c>
      <c r="I799" t="str">
        <f t="array" ref="I799">IFERROR(_xlfn.XLOOKUP(Tabelle5[[#This Row],[NegotiationID]]&amp;"FinalAccept",Tabelle5[NegotiationID]&amp;Tabelle5[ActionType],Tabelle5[ActionType],,0),_xlfn.XLOOKUP(Tabelle5[[#This Row],[NegotiationID]]&amp;"FinalReject",Tabelle5[NegotiationID]&amp;Tabelle5[ActionType],Tabelle5[ActionType],,0))</f>
        <v>FinalAccept</v>
      </c>
      <c r="J799">
        <v>1</v>
      </c>
      <c r="K799">
        <v>0.1084</v>
      </c>
      <c r="L799">
        <v>1.1084000000000001</v>
      </c>
      <c r="M799">
        <v>0.89159999999999995</v>
      </c>
      <c r="N799">
        <v>79</v>
      </c>
      <c r="O799">
        <v>1506</v>
      </c>
      <c r="P799">
        <v>18</v>
      </c>
      <c r="Q799" s="3" t="s">
        <v>2111</v>
      </c>
    </row>
    <row r="800" ht="15" customHeight="1">
      <c r="A800" t="e">
        <f t="shared" ca="1" si="517"/>
        <v>#VALUE!</v>
      </c>
      <c r="B800" t="e">
        <f t="array" ref="B800" ca="1">_xlfn.XLOOKUP(Tabelle5[[#This Row],[ExperimentID]]&amp;Tabelle5[[#This Row],[NegotiationID]]&amp;Tabelle5[[#This Row],[MessageID]],ALL_IN_ONE[ExperimentID]&amp;ALL_IN_ONE[NegotiationID]&amp;ALL_IN_ONE[MessageID],ALL_IN_ONE[Gesamt_ID],,0)</f>
        <v>#VALUE!</v>
      </c>
      <c r="C800">
        <v>2458</v>
      </c>
      <c r="D800" t="s">
        <v>1521</v>
      </c>
      <c r="E800">
        <v>30787</v>
      </c>
      <c r="F800">
        <v>2447</v>
      </c>
      <c r="G800">
        <v>2443</v>
      </c>
      <c r="H800" t="s">
        <v>31</v>
      </c>
      <c r="I800" t="str">
        <f t="array" ref="I800">IFERROR(_xlfn.XLOOKUP(Tabelle5[[#This Row],[NegotiationID]]&amp;"FinalAccept",Tabelle5[NegotiationID]&amp;Tabelle5[ActionType],Tabelle5[ActionType],,0),_xlfn.XLOOKUP(Tabelle5[[#This Row],[NegotiationID]]&amp;"FinalReject",Tabelle5[NegotiationID]&amp;Tabelle5[ActionType],Tabelle5[ActionType],,0))</f>
        <v>FinalAccept</v>
      </c>
      <c r="J800">
        <v>1</v>
      </c>
      <c r="K800">
        <v>0.12540000000000001</v>
      </c>
      <c r="L800">
        <v>1.1254</v>
      </c>
      <c r="M800">
        <v>0.87460000000000004</v>
      </c>
      <c r="N800">
        <v>79</v>
      </c>
      <c r="O800">
        <v>1506</v>
      </c>
      <c r="P800">
        <v>18</v>
      </c>
      <c r="Q800" s="3" t="s">
        <v>2112</v>
      </c>
    </row>
    <row r="801" ht="15" customHeight="1">
      <c r="A801" t="e">
        <f t="shared" ca="1" si="517"/>
        <v>#VALUE!</v>
      </c>
      <c r="B801" t="e">
        <f t="array" ref="B801" ca="1">_xlfn.XLOOKUP(Tabelle5[[#This Row],[ExperimentID]]&amp;Tabelle5[[#This Row],[NegotiationID]]&amp;Tabelle5[[#This Row],[MessageID]],ALL_IN_ONE[ExperimentID]&amp;ALL_IN_ONE[NegotiationID]&amp;ALL_IN_ONE[MessageID],ALL_IN_ONE[Gesamt_ID],,0)</f>
        <v>#VALUE!</v>
      </c>
      <c r="C801">
        <v>2458</v>
      </c>
      <c r="D801" t="s">
        <v>1521</v>
      </c>
      <c r="E801">
        <v>30973</v>
      </c>
      <c r="F801">
        <v>2443</v>
      </c>
      <c r="G801">
        <v>2447</v>
      </c>
      <c r="H801" t="s">
        <v>31</v>
      </c>
      <c r="I801" t="str">
        <f t="array" ref="I801">IFERROR(_xlfn.XLOOKUP(Tabelle5[[#This Row],[NegotiationID]]&amp;"FinalAccept",Tabelle5[NegotiationID]&amp;Tabelle5[ActionType],Tabelle5[ActionType],,0),_xlfn.XLOOKUP(Tabelle5[[#This Row],[NegotiationID]]&amp;"FinalReject",Tabelle5[NegotiationID]&amp;Tabelle5[ActionType],Tabelle5[ActionType],,0))</f>
        <v>FinalAccept</v>
      </c>
      <c r="J801">
        <v>0.78620000000000001</v>
      </c>
      <c r="K801">
        <v>0.12479999999999999</v>
      </c>
      <c r="L801">
        <v>0.91100000000000003</v>
      </c>
      <c r="M801">
        <v>0.66139999999999999</v>
      </c>
      <c r="N801">
        <v>155</v>
      </c>
      <c r="O801">
        <v>1506</v>
      </c>
      <c r="P801">
        <v>18</v>
      </c>
      <c r="Q801" s="3" t="s">
        <v>2113</v>
      </c>
    </row>
    <row r="802" ht="15" customHeight="1">
      <c r="A802" t="e">
        <f t="shared" ca="1" si="517"/>
        <v>#VALUE!</v>
      </c>
      <c r="B802" t="e">
        <f t="array" ref="B802" ca="1">_xlfn.XLOOKUP(Tabelle5[[#This Row],[ExperimentID]]&amp;Tabelle5[[#This Row],[NegotiationID]]&amp;Tabelle5[[#This Row],[MessageID]],ALL_IN_ONE[ExperimentID]&amp;ALL_IN_ONE[NegotiationID]&amp;ALL_IN_ONE[MessageID],ALL_IN_ONE[Gesamt_ID],,0)</f>
        <v>#VALUE!</v>
      </c>
      <c r="C802">
        <v>2458</v>
      </c>
      <c r="D802" t="s">
        <v>1521</v>
      </c>
      <c r="E802">
        <v>30984</v>
      </c>
      <c r="F802">
        <v>2447</v>
      </c>
      <c r="G802">
        <v>2443</v>
      </c>
      <c r="H802" t="s">
        <v>31</v>
      </c>
      <c r="I802" t="str">
        <f t="array" ref="I802">IFERROR(_xlfn.XLOOKUP(Tabelle5[[#This Row],[NegotiationID]]&amp;"FinalAccept",Tabelle5[NegotiationID]&amp;Tabelle5[ActionType],Tabelle5[ActionType],,0),_xlfn.XLOOKUP(Tabelle5[[#This Row],[NegotiationID]]&amp;"FinalReject",Tabelle5[NegotiationID]&amp;Tabelle5[ActionType],Tabelle5[ActionType],,0))</f>
        <v>FinalAccept</v>
      </c>
      <c r="J802">
        <v>0.81759999999999999</v>
      </c>
      <c r="K802">
        <v>0.1484</v>
      </c>
      <c r="L802">
        <v>0.96599999999999997</v>
      </c>
      <c r="M802">
        <v>0.66920000000000002</v>
      </c>
      <c r="N802">
        <v>211</v>
      </c>
      <c r="O802">
        <v>1506</v>
      </c>
      <c r="P802">
        <v>18</v>
      </c>
      <c r="Q802" s="3" t="s">
        <v>2114</v>
      </c>
    </row>
    <row r="803" ht="58" hidden="1">
      <c r="A803" t="e">
        <f t="shared" ca="1" si="517"/>
        <v>#VALUE!</v>
      </c>
      <c r="B803" t="e">
        <f t="array" ref="B803" ca="1">_xlfn.XLOOKUP(Tabelle5[[#This Row],[ExperimentID]]&amp;Tabelle5[[#This Row],[NegotiationID]]&amp;Tabelle5[[#This Row],[MessageID]],ALL_IN_ONE[ExperimentID]&amp;ALL_IN_ONE[NegotiationID]&amp;ALL_IN_ONE[MessageID],ALL_IN_ONE[Gesamt_ID],,0)</f>
        <v>#VALUE!</v>
      </c>
      <c r="C803">
        <v>2458</v>
      </c>
      <c r="D803" t="s">
        <v>1521</v>
      </c>
      <c r="E803">
        <v>31069</v>
      </c>
      <c r="F803">
        <v>2443</v>
      </c>
      <c r="G803">
        <v>2447</v>
      </c>
      <c r="H803" t="s">
        <v>22</v>
      </c>
      <c r="I803" t="str">
        <f t="array" ref="I803">IFERROR(_xlfn.XLOOKUP(Tabelle5[[#This Row],[NegotiationID]]&amp;"FinalAccept",Tabelle5[NegotiationID]&amp;Tabelle5[ActionType],Tabelle5[ActionType],,0),_xlfn.XLOOKUP(Tabelle5[[#This Row],[NegotiationID]]&amp;"FinalReject",Tabelle5[NegotiationID]&amp;Tabelle5[ActionType],Tabelle5[ActionType],,0))</f>
        <v>FinalAccept</v>
      </c>
      <c r="N803">
        <v>32</v>
      </c>
      <c r="O803">
        <v>1506</v>
      </c>
      <c r="P803">
        <v>18</v>
      </c>
      <c r="Q803" s="3" t="s">
        <v>6467</v>
      </c>
    </row>
    <row r="804" ht="58" hidden="1">
      <c r="A804" t="e">
        <f t="shared" ca="1" si="517"/>
        <v>#VALUE!</v>
      </c>
      <c r="B804" t="e">
        <f t="array" ref="B804" ca="1">_xlfn.XLOOKUP(Tabelle5[[#This Row],[ExperimentID]]&amp;Tabelle5[[#This Row],[NegotiationID]]&amp;Tabelle5[[#This Row],[MessageID]],ALL_IN_ONE[ExperimentID]&amp;ALL_IN_ONE[NegotiationID]&amp;ALL_IN_ONE[MessageID],ALL_IN_ONE[Gesamt_ID],,0)</f>
        <v>#VALUE!</v>
      </c>
      <c r="C804">
        <v>2458</v>
      </c>
      <c r="D804" t="s">
        <v>1521</v>
      </c>
      <c r="E804">
        <v>31081</v>
      </c>
      <c r="F804">
        <v>2447</v>
      </c>
      <c r="G804">
        <v>2443</v>
      </c>
      <c r="H804" t="s">
        <v>24</v>
      </c>
      <c r="I804" t="str">
        <f t="array" ref="I804">IFERROR(_xlfn.XLOOKUP(Tabelle5[[#This Row],[NegotiationID]]&amp;"FinalAccept",Tabelle5[NegotiationID]&amp;Tabelle5[ActionType],Tabelle5[ActionType],,0),_xlfn.XLOOKUP(Tabelle5[[#This Row],[NegotiationID]]&amp;"FinalReject",Tabelle5[NegotiationID]&amp;Tabelle5[ActionType],Tabelle5[ActionType],,0))</f>
        <v>FinalAccept</v>
      </c>
      <c r="N804">
        <v>35</v>
      </c>
      <c r="O804">
        <v>1506</v>
      </c>
      <c r="P804">
        <v>18</v>
      </c>
      <c r="Q804" s="3" t="s">
        <v>6468</v>
      </c>
    </row>
    <row r="805" ht="15" customHeight="1">
      <c r="A805" t="e">
        <f t="shared" ca="1" si="517"/>
        <v>#VALUE!</v>
      </c>
      <c r="B805" t="e">
        <f t="array" ref="B805" ca="1">_xlfn.XLOOKUP(Tabelle5[[#This Row],[ExperimentID]]&amp;Tabelle5[[#This Row],[NegotiationID]]&amp;Tabelle5[[#This Row],[MessageID]],ALL_IN_ONE[ExperimentID]&amp;ALL_IN_ONE[NegotiationID]&amp;ALL_IN_ONE[MessageID],ALL_IN_ONE[Gesamt_ID],,0)</f>
        <v>#VALUE!</v>
      </c>
      <c r="C805">
        <v>2458</v>
      </c>
      <c r="D805" t="s">
        <v>1521</v>
      </c>
      <c r="E805">
        <v>31118</v>
      </c>
      <c r="F805">
        <v>2443</v>
      </c>
      <c r="G805">
        <v>2447</v>
      </c>
      <c r="H805" t="s">
        <v>31</v>
      </c>
      <c r="I805" t="str">
        <f t="array" ref="I805">IFERROR(_xlfn.XLOOKUP(Tabelle5[[#This Row],[NegotiationID]]&amp;"FinalAccept",Tabelle5[NegotiationID]&amp;Tabelle5[ActionType],Tabelle5[ActionType],,0),_xlfn.XLOOKUP(Tabelle5[[#This Row],[NegotiationID]]&amp;"FinalReject",Tabelle5[NegotiationID]&amp;Tabelle5[ActionType],Tabelle5[ActionType],,0))</f>
        <v>FinalAccept</v>
      </c>
      <c r="J805">
        <v>0.58160000000000001</v>
      </c>
      <c r="K805">
        <v>0.41039999999999999</v>
      </c>
      <c r="L805">
        <v>0.99199999999999999</v>
      </c>
      <c r="M805">
        <v>0.17119999999999999</v>
      </c>
      <c r="N805">
        <v>92</v>
      </c>
      <c r="O805">
        <v>1506</v>
      </c>
      <c r="P805">
        <v>18</v>
      </c>
      <c r="Q805" s="3" t="s">
        <v>2115</v>
      </c>
    </row>
    <row r="806" ht="15" customHeight="1">
      <c r="A806" t="e">
        <f t="shared" ca="1" si="517"/>
        <v>#VALUE!</v>
      </c>
      <c r="B806" t="e">
        <f t="array" ref="B806" ca="1">_xlfn.XLOOKUP(Tabelle5[[#This Row],[ExperimentID]]&amp;Tabelle5[[#This Row],[NegotiationID]]&amp;Tabelle5[[#This Row],[MessageID]],ALL_IN_ONE[ExperimentID]&amp;ALL_IN_ONE[NegotiationID]&amp;ALL_IN_ONE[MessageID],ALL_IN_ONE[Gesamt_ID],,0)</f>
        <v>#VALUE!</v>
      </c>
      <c r="C806">
        <v>2458</v>
      </c>
      <c r="D806" t="s">
        <v>1521</v>
      </c>
      <c r="E806">
        <v>31366</v>
      </c>
      <c r="F806">
        <v>2447</v>
      </c>
      <c r="G806">
        <v>2443</v>
      </c>
      <c r="H806" t="s">
        <v>31</v>
      </c>
      <c r="I806" t="str">
        <f t="array" ref="I806">IFERROR(_xlfn.XLOOKUP(Tabelle5[[#This Row],[NegotiationID]]&amp;"FinalAccept",Tabelle5[NegotiationID]&amp;Tabelle5[ActionType],Tabelle5[ActionType],,0),_xlfn.XLOOKUP(Tabelle5[[#This Row],[NegotiationID]]&amp;"FinalReject",Tabelle5[NegotiationID]&amp;Tabelle5[ActionType],Tabelle5[ActionType],,0))</f>
        <v>FinalAccept</v>
      </c>
      <c r="J806">
        <v>0.64600000000000002</v>
      </c>
      <c r="K806">
        <v>0.30659999999999998</v>
      </c>
      <c r="L806">
        <v>0.9526</v>
      </c>
      <c r="M806">
        <v>0.33939999999999998</v>
      </c>
      <c r="N806">
        <v>188</v>
      </c>
      <c r="O806">
        <v>1506</v>
      </c>
      <c r="P806">
        <v>18</v>
      </c>
      <c r="Q806" s="3" t="s">
        <v>2116</v>
      </c>
    </row>
    <row r="807" ht="72.5" hidden="1">
      <c r="A807" t="e">
        <f t="shared" ca="1" si="517"/>
        <v>#VALUE!</v>
      </c>
      <c r="B807" t="e">
        <f t="array" ref="B807" ca="1">_xlfn.XLOOKUP(Tabelle5[[#This Row],[ExperimentID]]&amp;Tabelle5[[#This Row],[NegotiationID]]&amp;Tabelle5[[#This Row],[MessageID]],ALL_IN_ONE[ExperimentID]&amp;ALL_IN_ONE[NegotiationID]&amp;ALL_IN_ONE[MessageID],ALL_IN_ONE[Gesamt_ID],,0)</f>
        <v>#VALUE!</v>
      </c>
      <c r="C807">
        <v>2458</v>
      </c>
      <c r="D807" t="s">
        <v>1521</v>
      </c>
      <c r="E807">
        <v>31543</v>
      </c>
      <c r="F807">
        <v>2443</v>
      </c>
      <c r="G807">
        <v>2447</v>
      </c>
      <c r="H807" t="s">
        <v>22</v>
      </c>
      <c r="I807" t="str">
        <f t="array" ref="I807">IFERROR(_xlfn.XLOOKUP(Tabelle5[[#This Row],[NegotiationID]]&amp;"FinalAccept",Tabelle5[NegotiationID]&amp;Tabelle5[ActionType],Tabelle5[ActionType],,0),_xlfn.XLOOKUP(Tabelle5[[#This Row],[NegotiationID]]&amp;"FinalReject",Tabelle5[NegotiationID]&amp;Tabelle5[ActionType],Tabelle5[ActionType],,0))</f>
        <v>FinalAccept</v>
      </c>
      <c r="N807">
        <v>76</v>
      </c>
      <c r="O807">
        <v>1506</v>
      </c>
      <c r="P807">
        <v>18</v>
      </c>
      <c r="Q807" s="3" t="s">
        <v>6469</v>
      </c>
    </row>
    <row r="808" ht="72.5" hidden="1">
      <c r="A808" t="e">
        <f t="shared" ca="1" si="517"/>
        <v>#VALUE!</v>
      </c>
      <c r="B808" t="e">
        <f t="array" ref="B808" ca="1">_xlfn.XLOOKUP(Tabelle5[[#This Row],[ExperimentID]]&amp;Tabelle5[[#This Row],[NegotiationID]]&amp;Tabelle5[[#This Row],[MessageID]],ALL_IN_ONE[ExperimentID]&amp;ALL_IN_ONE[NegotiationID]&amp;ALL_IN_ONE[MessageID],ALL_IN_ONE[Gesamt_ID],,0)</f>
        <v>#VALUE!</v>
      </c>
      <c r="C808">
        <v>2458</v>
      </c>
      <c r="D808" t="s">
        <v>1521</v>
      </c>
      <c r="E808">
        <v>32133</v>
      </c>
      <c r="F808">
        <v>2447</v>
      </c>
      <c r="G808">
        <v>2443</v>
      </c>
      <c r="H808" t="s">
        <v>24</v>
      </c>
      <c r="I808" t="str">
        <f t="array" ref="I808">IFERROR(_xlfn.XLOOKUP(Tabelle5[[#This Row],[NegotiationID]]&amp;"FinalAccept",Tabelle5[NegotiationID]&amp;Tabelle5[ActionType],Tabelle5[ActionType],,0),_xlfn.XLOOKUP(Tabelle5[[#This Row],[NegotiationID]]&amp;"FinalReject",Tabelle5[NegotiationID]&amp;Tabelle5[ActionType],Tabelle5[ActionType],,0))</f>
        <v>FinalAccept</v>
      </c>
      <c r="N808">
        <v>40</v>
      </c>
      <c r="O808">
        <v>1506</v>
      </c>
      <c r="P808">
        <v>18</v>
      </c>
      <c r="Q808" s="3" t="s">
        <v>6470</v>
      </c>
    </row>
    <row r="809" ht="15" customHeight="1">
      <c r="A809" t="e">
        <f t="shared" ca="1" si="517"/>
        <v>#VALUE!</v>
      </c>
      <c r="B809" t="e">
        <f t="array" ref="B809" ca="1">_xlfn.XLOOKUP(Tabelle5[[#This Row],[ExperimentID]]&amp;Tabelle5[[#This Row],[NegotiationID]]&amp;Tabelle5[[#This Row],[MessageID]],ALL_IN_ONE[ExperimentID]&amp;ALL_IN_ONE[NegotiationID]&amp;ALL_IN_ONE[MessageID],ALL_IN_ONE[Gesamt_ID],,0)</f>
        <v>#VALUE!</v>
      </c>
      <c r="C809">
        <v>2458</v>
      </c>
      <c r="D809" t="s">
        <v>1521</v>
      </c>
      <c r="E809">
        <v>32283</v>
      </c>
      <c r="F809">
        <v>2443</v>
      </c>
      <c r="G809">
        <v>2447</v>
      </c>
      <c r="H809" t="s">
        <v>31</v>
      </c>
      <c r="I809" t="str">
        <f t="array" ref="I809">IFERROR(_xlfn.XLOOKUP(Tabelle5[[#This Row],[NegotiationID]]&amp;"FinalAccept",Tabelle5[NegotiationID]&amp;Tabelle5[ActionType],Tabelle5[ActionType],,0),_xlfn.XLOOKUP(Tabelle5[[#This Row],[NegotiationID]]&amp;"FinalReject",Tabelle5[NegotiationID]&amp;Tabelle5[ActionType],Tabelle5[ActionType],,0))</f>
        <v>FinalAccept</v>
      </c>
      <c r="J809">
        <v>0.56679999999999997</v>
      </c>
      <c r="K809">
        <v>0.55520000000000003</v>
      </c>
      <c r="L809">
        <v>1.1220000000000001</v>
      </c>
      <c r="M809">
        <v>0.011599999999999999</v>
      </c>
      <c r="N809">
        <v>131</v>
      </c>
      <c r="O809">
        <v>1506</v>
      </c>
      <c r="P809">
        <v>18</v>
      </c>
      <c r="Q809" s="3" t="s">
        <v>2117</v>
      </c>
    </row>
    <row r="810" ht="15" customHeight="1">
      <c r="A810" t="e">
        <f t="shared" ca="1" si="517"/>
        <v>#VALUE!</v>
      </c>
      <c r="B810" t="e">
        <f t="array" ref="B810" ca="1">_xlfn.XLOOKUP(Tabelle5[[#This Row],[ExperimentID]]&amp;Tabelle5[[#This Row],[NegotiationID]]&amp;Tabelle5[[#This Row],[MessageID]],ALL_IN_ONE[ExperimentID]&amp;ALL_IN_ONE[NegotiationID]&amp;ALL_IN_ONE[MessageID],ALL_IN_ONE[Gesamt_ID],,0)</f>
        <v>#VALUE!</v>
      </c>
      <c r="C810">
        <v>2458</v>
      </c>
      <c r="D810" t="s">
        <v>1521</v>
      </c>
      <c r="E810">
        <v>32287</v>
      </c>
      <c r="F810">
        <v>2447</v>
      </c>
      <c r="G810">
        <v>2443</v>
      </c>
      <c r="H810" t="s">
        <v>31</v>
      </c>
      <c r="I810" t="str">
        <f t="array" ref="I810">IFERROR(_xlfn.XLOOKUP(Tabelle5[[#This Row],[NegotiationID]]&amp;"FinalAccept",Tabelle5[NegotiationID]&amp;Tabelle5[ActionType],Tabelle5[ActionType],,0),_xlfn.XLOOKUP(Tabelle5[[#This Row],[NegotiationID]]&amp;"FinalReject",Tabelle5[NegotiationID]&amp;Tabelle5[ActionType],Tabelle5[ActionType],,0))</f>
        <v>FinalAccept</v>
      </c>
      <c r="J810">
        <v>0.59040000000000004</v>
      </c>
      <c r="K810">
        <v>0.52839999999999998</v>
      </c>
      <c r="L810">
        <v>1.1188</v>
      </c>
      <c r="M810">
        <v>0.062</v>
      </c>
      <c r="N810">
        <v>61</v>
      </c>
      <c r="O810">
        <v>1506</v>
      </c>
      <c r="P810">
        <v>18</v>
      </c>
      <c r="Q810" s="3" t="s">
        <v>2118</v>
      </c>
    </row>
    <row r="811" ht="72.5" hidden="1">
      <c r="A811" t="e">
        <f t="shared" ca="1" si="517"/>
        <v>#VALUE!</v>
      </c>
      <c r="B811" t="e">
        <f t="array" ref="B811" ca="1">_xlfn.XLOOKUP(Tabelle5[[#This Row],[ExperimentID]]&amp;Tabelle5[[#This Row],[NegotiationID]]&amp;Tabelle5[[#This Row],[MessageID]],ALL_IN_ONE[ExperimentID]&amp;ALL_IN_ONE[NegotiationID]&amp;ALL_IN_ONE[MessageID],ALL_IN_ONE[Gesamt_ID],,0)</f>
        <v>#VALUE!</v>
      </c>
      <c r="C811">
        <v>2458</v>
      </c>
      <c r="D811" t="s">
        <v>1521</v>
      </c>
      <c r="E811">
        <v>32296</v>
      </c>
      <c r="F811">
        <v>2443</v>
      </c>
      <c r="G811">
        <v>2447</v>
      </c>
      <c r="H811" t="s">
        <v>22</v>
      </c>
      <c r="I811" t="str">
        <f t="array" ref="I811">IFERROR(_xlfn.XLOOKUP(Tabelle5[[#This Row],[NegotiationID]]&amp;"FinalAccept",Tabelle5[NegotiationID]&amp;Tabelle5[ActionType],Tabelle5[ActionType],,0),_xlfn.XLOOKUP(Tabelle5[[#This Row],[NegotiationID]]&amp;"FinalReject",Tabelle5[NegotiationID]&amp;Tabelle5[ActionType],Tabelle5[ActionType],,0))</f>
        <v>FinalAccept</v>
      </c>
      <c r="N811">
        <v>79</v>
      </c>
      <c r="O811">
        <v>1506</v>
      </c>
      <c r="P811">
        <v>18</v>
      </c>
      <c r="Q811" s="3" t="s">
        <v>6471</v>
      </c>
    </row>
    <row r="812" ht="87" hidden="1">
      <c r="A812" t="e">
        <f t="shared" ca="1" si="517"/>
        <v>#VALUE!</v>
      </c>
      <c r="B812" t="e">
        <f t="array" ref="B812" ca="1">_xlfn.XLOOKUP(Tabelle5[[#This Row],[ExperimentID]]&amp;Tabelle5[[#This Row],[NegotiationID]]&amp;Tabelle5[[#This Row],[MessageID]],ALL_IN_ONE[ExperimentID]&amp;ALL_IN_ONE[NegotiationID]&amp;ALL_IN_ONE[MessageID],ALL_IN_ONE[Gesamt_ID],,0)</f>
        <v>#VALUE!</v>
      </c>
      <c r="C812">
        <v>2458</v>
      </c>
      <c r="D812" t="s">
        <v>1521</v>
      </c>
      <c r="E812">
        <v>32301</v>
      </c>
      <c r="F812">
        <v>2447</v>
      </c>
      <c r="G812">
        <v>2443</v>
      </c>
      <c r="H812" t="s">
        <v>24</v>
      </c>
      <c r="I812" t="str">
        <f t="array" ref="I812">IFERROR(_xlfn.XLOOKUP(Tabelle5[[#This Row],[NegotiationID]]&amp;"FinalAccept",Tabelle5[NegotiationID]&amp;Tabelle5[ActionType],Tabelle5[ActionType],,0),_xlfn.XLOOKUP(Tabelle5[[#This Row],[NegotiationID]]&amp;"FinalReject",Tabelle5[NegotiationID]&amp;Tabelle5[ActionType],Tabelle5[ActionType],,0))</f>
        <v>FinalAccept</v>
      </c>
      <c r="N812">
        <v>83</v>
      </c>
      <c r="O812">
        <v>1506</v>
      </c>
      <c r="P812">
        <v>18</v>
      </c>
      <c r="Q812" s="3" t="s">
        <v>6472</v>
      </c>
    </row>
    <row r="813" ht="15" customHeight="1">
      <c r="A813" t="e">
        <f t="shared" ca="1" si="517"/>
        <v>#VALUE!</v>
      </c>
      <c r="B813" t="e">
        <f t="array" ref="B813" ca="1">_xlfn.XLOOKUP(Tabelle5[[#This Row],[ExperimentID]]&amp;Tabelle5[[#This Row],[NegotiationID]]&amp;Tabelle5[[#This Row],[MessageID]],ALL_IN_ONE[ExperimentID]&amp;ALL_IN_ONE[NegotiationID]&amp;ALL_IN_ONE[MessageID],ALL_IN_ONE[Gesamt_ID],,0)</f>
        <v>#VALUE!</v>
      </c>
      <c r="C813">
        <v>2458</v>
      </c>
      <c r="D813" t="s">
        <v>1521</v>
      </c>
      <c r="E813">
        <v>32303</v>
      </c>
      <c r="F813">
        <v>2443</v>
      </c>
      <c r="G813">
        <v>2447</v>
      </c>
      <c r="H813" t="s">
        <v>31</v>
      </c>
      <c r="I813" t="str">
        <f t="array" ref="I813">IFERROR(_xlfn.XLOOKUP(Tabelle5[[#This Row],[NegotiationID]]&amp;"FinalAccept",Tabelle5[NegotiationID]&amp;Tabelle5[ActionType],Tabelle5[ActionType],,0),_xlfn.XLOOKUP(Tabelle5[[#This Row],[NegotiationID]]&amp;"FinalReject",Tabelle5[NegotiationID]&amp;Tabelle5[ActionType],Tabelle5[ActionType],,0))</f>
        <v>FinalAccept</v>
      </c>
      <c r="J813">
        <v>0.6018</v>
      </c>
      <c r="K813">
        <v>0.49399999999999999</v>
      </c>
      <c r="L813">
        <v>1.0958000000000001</v>
      </c>
      <c r="M813">
        <v>0.10780000000000001</v>
      </c>
      <c r="N813">
        <v>43</v>
      </c>
      <c r="O813">
        <v>1506</v>
      </c>
      <c r="P813">
        <v>18</v>
      </c>
      <c r="Q813" s="3" t="s">
        <v>2119</v>
      </c>
    </row>
    <row r="814" ht="15" customHeight="1">
      <c r="A814" t="e">
        <f t="shared" ca="1" si="517"/>
        <v>#VALUE!</v>
      </c>
      <c r="B814" t="e">
        <f t="array" ref="B814" ca="1">_xlfn.XLOOKUP(Tabelle5[[#This Row],[ExperimentID]]&amp;Tabelle5[[#This Row],[NegotiationID]]&amp;Tabelle5[[#This Row],[MessageID]],ALL_IN_ONE[ExperimentID]&amp;ALL_IN_ONE[NegotiationID]&amp;ALL_IN_ONE[MessageID],ALL_IN_ONE[Gesamt_ID],,0)</f>
        <v>#VALUE!</v>
      </c>
      <c r="C814">
        <v>2458</v>
      </c>
      <c r="D814" t="s">
        <v>1521</v>
      </c>
      <c r="E814">
        <v>32370</v>
      </c>
      <c r="F814">
        <v>2447</v>
      </c>
      <c r="G814">
        <v>2443</v>
      </c>
      <c r="H814" t="s">
        <v>31</v>
      </c>
      <c r="I814" t="str">
        <f t="array" ref="I814">IFERROR(_xlfn.XLOOKUP(Tabelle5[[#This Row],[NegotiationID]]&amp;"FinalAccept",Tabelle5[NegotiationID]&amp;Tabelle5[ActionType],Tabelle5[ActionType],,0),_xlfn.XLOOKUP(Tabelle5[[#This Row],[NegotiationID]]&amp;"FinalReject",Tabelle5[NegotiationID]&amp;Tabelle5[ActionType],Tabelle5[ActionType],,0))</f>
        <v>FinalAccept</v>
      </c>
      <c r="J814">
        <v>0.55520000000000003</v>
      </c>
      <c r="K814">
        <v>0.56679999999999997</v>
      </c>
      <c r="L814">
        <v>1.1220000000000001</v>
      </c>
      <c r="M814">
        <v>0.011599999999999999</v>
      </c>
      <c r="N814">
        <v>60</v>
      </c>
      <c r="O814">
        <v>1506</v>
      </c>
      <c r="P814">
        <v>18</v>
      </c>
      <c r="Q814" s="3" t="s">
        <v>2120</v>
      </c>
    </row>
    <row r="815" ht="15" customHeight="1">
      <c r="A815" t="e">
        <f t="shared" ca="1" si="517"/>
        <v>#VALUE!</v>
      </c>
      <c r="B815" t="e">
        <f t="array" ref="B815" ca="1">_xlfn.XLOOKUP(Tabelle5[[#This Row],[ExperimentID]]&amp;Tabelle5[[#This Row],[NegotiationID]]&amp;Tabelle5[[#This Row],[MessageID]],ALL_IN_ONE[ExperimentID]&amp;ALL_IN_ONE[NegotiationID]&amp;ALL_IN_ONE[MessageID],ALL_IN_ONE[Gesamt_ID],,0)</f>
        <v>#VALUE!</v>
      </c>
      <c r="C815">
        <v>2458</v>
      </c>
      <c r="D815" t="s">
        <v>1521</v>
      </c>
      <c r="E815">
        <v>32563</v>
      </c>
      <c r="F815">
        <v>2443</v>
      </c>
      <c r="G815">
        <v>2447</v>
      </c>
      <c r="H815" t="s">
        <v>20</v>
      </c>
      <c r="I815" t="str">
        <f t="array" ref="I815">IFERROR(_xlfn.XLOOKUP(Tabelle5[[#This Row],[NegotiationID]]&amp;"FinalAccept",Tabelle5[NegotiationID]&amp;Tabelle5[ActionType],Tabelle5[ActionType],,0),_xlfn.XLOOKUP(Tabelle5[[#This Row],[NegotiationID]]&amp;"FinalReject",Tabelle5[NegotiationID]&amp;Tabelle5[ActionType],Tabelle5[ActionType],,0))</f>
        <v>FinalAccept</v>
      </c>
      <c r="J815">
        <v>0.56679999999999997</v>
      </c>
      <c r="K815">
        <v>0.55520000000000003</v>
      </c>
      <c r="L815">
        <v>1.1220000000000001</v>
      </c>
      <c r="M815">
        <v>0.011599999999999999</v>
      </c>
      <c r="N815">
        <v>41</v>
      </c>
      <c r="O815">
        <v>1506</v>
      </c>
      <c r="P815">
        <v>18</v>
      </c>
      <c r="Q815" s="3" t="s">
        <v>2121</v>
      </c>
    </row>
    <row r="816" ht="14.5" hidden="1">
      <c r="A816" t="e">
        <f t="shared" ca="1" si="517"/>
        <v>#VALUE!</v>
      </c>
      <c r="B816" t="e">
        <f t="array" ref="B816" ca="1">_xlfn.XLOOKUP(Tabelle5[[#This Row],[ExperimentID]]&amp;Tabelle5[[#This Row],[NegotiationID]]&amp;Tabelle5[[#This Row],[MessageID]],ALL_IN_ONE[ExperimentID]&amp;ALL_IN_ONE[NegotiationID]&amp;ALL_IN_ONE[MessageID],ALL_IN_ONE[Gesamt_ID],,0)</f>
        <v>#VALUE!</v>
      </c>
      <c r="C816">
        <v>2488</v>
      </c>
      <c r="D816" t="s">
        <v>1521</v>
      </c>
      <c r="E816">
        <v>2489</v>
      </c>
      <c r="H816" t="s">
        <v>6019</v>
      </c>
      <c r="I816" t="str">
        <f t="array" ref="I816">IFERROR(_xlfn.XLOOKUP(Tabelle5[[#This Row],[NegotiationID]]&amp;"FinalAccept",Tabelle5[NegotiationID]&amp;Tabelle5[ActionType],Tabelle5[ActionType],,0),_xlfn.XLOOKUP(Tabelle5[[#This Row],[NegotiationID]]&amp;"FinalReject",Tabelle5[NegotiationID]&amp;Tabelle5[ActionType],Tabelle5[ActionType],,0))</f>
        <v>FinalAccept</v>
      </c>
      <c r="M816">
        <v>21</v>
      </c>
      <c r="O816">
        <v>2771</v>
      </c>
      <c r="P816">
        <v>13</v>
      </c>
      <c r="Q816" t="s">
        <v>6337</v>
      </c>
    </row>
    <row r="817" ht="15" customHeight="1">
      <c r="A817" t="e">
        <f t="shared" ca="1" si="517"/>
        <v>#VALUE!</v>
      </c>
      <c r="B817" t="e">
        <f t="array" ref="B817" ca="1">_xlfn.XLOOKUP(Tabelle5[[#This Row],[ExperimentID]]&amp;Tabelle5[[#This Row],[NegotiationID]]&amp;Tabelle5[[#This Row],[MessageID]],ALL_IN_ONE[ExperimentID]&amp;ALL_IN_ONE[NegotiationID]&amp;ALL_IN_ONE[MessageID],ALL_IN_ONE[Gesamt_ID],,0)</f>
        <v>#VALUE!</v>
      </c>
      <c r="C817">
        <v>2488</v>
      </c>
      <c r="D817" t="s">
        <v>1521</v>
      </c>
      <c r="E817">
        <v>29971</v>
      </c>
      <c r="F817">
        <v>2473</v>
      </c>
      <c r="G817">
        <v>2477</v>
      </c>
      <c r="H817" t="s">
        <v>19</v>
      </c>
      <c r="I817" t="str">
        <f t="array" ref="I817">IFERROR(_xlfn.XLOOKUP(Tabelle5[[#This Row],[NegotiationID]]&amp;"FinalAccept",Tabelle5[NegotiationID]&amp;Tabelle5[ActionType],Tabelle5[ActionType],,0),_xlfn.XLOOKUP(Tabelle5[[#This Row],[NegotiationID]]&amp;"FinalReject",Tabelle5[NegotiationID]&amp;Tabelle5[ActionType],Tabelle5[ActionType],,0))</f>
        <v>FinalAccept</v>
      </c>
      <c r="J817">
        <v>1</v>
      </c>
      <c r="K817">
        <v>0.1084</v>
      </c>
      <c r="L817">
        <v>1.1084000000000001</v>
      </c>
      <c r="M817">
        <v>0.89159999999999995</v>
      </c>
      <c r="N817">
        <v>215</v>
      </c>
      <c r="O817">
        <v>2771</v>
      </c>
      <c r="P817">
        <v>13</v>
      </c>
      <c r="Q817" s="3" t="s">
        <v>2122</v>
      </c>
    </row>
    <row r="818" ht="15" customHeight="1">
      <c r="A818" t="e">
        <f t="shared" ca="1" si="517"/>
        <v>#VALUE!</v>
      </c>
      <c r="B818" t="e">
        <f t="array" ref="B818" ca="1">_xlfn.XLOOKUP(Tabelle5[[#This Row],[ExperimentID]]&amp;Tabelle5[[#This Row],[NegotiationID]]&amp;Tabelle5[[#This Row],[MessageID]],ALL_IN_ONE[ExperimentID]&amp;ALL_IN_ONE[NegotiationID]&amp;ALL_IN_ONE[MessageID],ALL_IN_ONE[Gesamt_ID],,0)</f>
        <v>#VALUE!</v>
      </c>
      <c r="C818">
        <v>2488</v>
      </c>
      <c r="D818" t="s">
        <v>1521</v>
      </c>
      <c r="E818">
        <v>31333</v>
      </c>
      <c r="F818">
        <v>2477</v>
      </c>
      <c r="G818">
        <v>2473</v>
      </c>
      <c r="H818" t="s">
        <v>31</v>
      </c>
      <c r="I818" t="str">
        <f t="array" ref="I818">IFERROR(_xlfn.XLOOKUP(Tabelle5[[#This Row],[NegotiationID]]&amp;"FinalAccept",Tabelle5[NegotiationID]&amp;Tabelle5[ActionType],Tabelle5[ActionType],,0),_xlfn.XLOOKUP(Tabelle5[[#This Row],[NegotiationID]]&amp;"FinalReject",Tabelle5[NegotiationID]&amp;Tabelle5[ActionType],Tabelle5[ActionType],,0))</f>
        <v>FinalAccept</v>
      </c>
      <c r="J818">
        <v>0.89759999999999995</v>
      </c>
      <c r="K818">
        <v>0.073200000000000001</v>
      </c>
      <c r="L818">
        <v>0.9708</v>
      </c>
      <c r="M818">
        <v>0.82440000000000002</v>
      </c>
      <c r="N818">
        <v>282</v>
      </c>
      <c r="O818">
        <v>2771</v>
      </c>
      <c r="P818">
        <v>13</v>
      </c>
      <c r="Q818" s="3" t="s">
        <v>2123</v>
      </c>
    </row>
    <row r="819" ht="15" customHeight="1">
      <c r="A819" t="e">
        <f t="shared" ca="1" si="517"/>
        <v>#VALUE!</v>
      </c>
      <c r="B819" t="e">
        <f t="array" ref="B819" ca="1">_xlfn.XLOOKUP(Tabelle5[[#This Row],[ExperimentID]]&amp;Tabelle5[[#This Row],[NegotiationID]]&amp;Tabelle5[[#This Row],[MessageID]],ALL_IN_ONE[ExperimentID]&amp;ALL_IN_ONE[NegotiationID]&amp;ALL_IN_ONE[MessageID],ALL_IN_ONE[Gesamt_ID],,0)</f>
        <v>#VALUE!</v>
      </c>
      <c r="C819">
        <v>2488</v>
      </c>
      <c r="D819" t="s">
        <v>1521</v>
      </c>
      <c r="E819">
        <v>31420</v>
      </c>
      <c r="F819">
        <v>2473</v>
      </c>
      <c r="G819">
        <v>2477</v>
      </c>
      <c r="H819" t="s">
        <v>31</v>
      </c>
      <c r="I819" t="str">
        <f t="array" ref="I819">IFERROR(_xlfn.XLOOKUP(Tabelle5[[#This Row],[NegotiationID]]&amp;"FinalAccept",Tabelle5[NegotiationID]&amp;Tabelle5[ActionType],Tabelle5[ActionType],,0),_xlfn.XLOOKUP(Tabelle5[[#This Row],[NegotiationID]]&amp;"FinalReject",Tabelle5[NegotiationID]&amp;Tabelle5[ActionType],Tabelle5[ActionType],,0))</f>
        <v>FinalAccept</v>
      </c>
      <c r="J819">
        <v>0.81979999999999997</v>
      </c>
      <c r="K819">
        <v>0.13400000000000001</v>
      </c>
      <c r="L819">
        <v>0.95379999999999998</v>
      </c>
      <c r="M819">
        <v>0.68579999999999997</v>
      </c>
      <c r="N819">
        <v>535</v>
      </c>
      <c r="O819">
        <v>2771</v>
      </c>
      <c r="P819">
        <v>13</v>
      </c>
      <c r="Q819" s="3" t="s">
        <v>2124</v>
      </c>
    </row>
    <row r="820" ht="15" customHeight="1">
      <c r="A820" t="e">
        <f t="shared" ca="1" si="517"/>
        <v>#VALUE!</v>
      </c>
      <c r="B820" t="e">
        <f t="array" ref="B820" ca="1">_xlfn.XLOOKUP(Tabelle5[[#This Row],[ExperimentID]]&amp;Tabelle5[[#This Row],[NegotiationID]]&amp;Tabelle5[[#This Row],[MessageID]],ALL_IN_ONE[ExperimentID]&amp;ALL_IN_ONE[NegotiationID]&amp;ALL_IN_ONE[MessageID],ALL_IN_ONE[Gesamt_ID],,0)</f>
        <v>#VALUE!</v>
      </c>
      <c r="C820">
        <v>2488</v>
      </c>
      <c r="D820" t="s">
        <v>1521</v>
      </c>
      <c r="E820">
        <v>31649</v>
      </c>
      <c r="F820">
        <v>2477</v>
      </c>
      <c r="G820">
        <v>2473</v>
      </c>
      <c r="H820" t="s">
        <v>31</v>
      </c>
      <c r="I820" t="str">
        <f t="array" ref="I820">IFERROR(_xlfn.XLOOKUP(Tabelle5[[#This Row],[NegotiationID]]&amp;"FinalAccept",Tabelle5[NegotiationID]&amp;Tabelle5[ActionType],Tabelle5[ActionType],,0),_xlfn.XLOOKUP(Tabelle5[[#This Row],[NegotiationID]]&amp;"FinalReject",Tabelle5[NegotiationID]&amp;Tabelle5[ActionType],Tabelle5[ActionType],,0))</f>
        <v>FinalAccept</v>
      </c>
      <c r="J820">
        <v>0.60860000000000003</v>
      </c>
      <c r="K820">
        <v>0.2898</v>
      </c>
      <c r="L820">
        <v>0.89839999999999998</v>
      </c>
      <c r="M820">
        <v>0.31879999999999997</v>
      </c>
      <c r="N820">
        <v>314</v>
      </c>
      <c r="O820">
        <v>2771</v>
      </c>
      <c r="P820">
        <v>13</v>
      </c>
      <c r="Q820" s="3" t="s">
        <v>2125</v>
      </c>
    </row>
    <row r="821" ht="15" customHeight="1">
      <c r="A821" t="e">
        <f t="shared" ca="1" si="517"/>
        <v>#VALUE!</v>
      </c>
      <c r="B821" t="e">
        <f t="array" ref="B821" ca="1">_xlfn.XLOOKUP(Tabelle5[[#This Row],[ExperimentID]]&amp;Tabelle5[[#This Row],[NegotiationID]]&amp;Tabelle5[[#This Row],[MessageID]],ALL_IN_ONE[ExperimentID]&amp;ALL_IN_ONE[NegotiationID]&amp;ALL_IN_ONE[MessageID],ALL_IN_ONE[Gesamt_ID],,0)</f>
        <v>#VALUE!</v>
      </c>
      <c r="C821">
        <v>2488</v>
      </c>
      <c r="D821" t="s">
        <v>1521</v>
      </c>
      <c r="E821">
        <v>32282</v>
      </c>
      <c r="F821">
        <v>2473</v>
      </c>
      <c r="G821">
        <v>2477</v>
      </c>
      <c r="H821" t="s">
        <v>31</v>
      </c>
      <c r="I821" t="str">
        <f t="array" ref="I821">IFERROR(_xlfn.XLOOKUP(Tabelle5[[#This Row],[NegotiationID]]&amp;"FinalAccept",Tabelle5[NegotiationID]&amp;Tabelle5[ActionType],Tabelle5[ActionType],,0),_xlfn.XLOOKUP(Tabelle5[[#This Row],[NegotiationID]]&amp;"FinalReject",Tabelle5[NegotiationID]&amp;Tabelle5[ActionType],Tabelle5[ActionType],,0))</f>
        <v>FinalAccept</v>
      </c>
      <c r="J821">
        <v>0.68959999999999999</v>
      </c>
      <c r="K821">
        <v>0.25640000000000002</v>
      </c>
      <c r="L821">
        <v>0.94599999999999995</v>
      </c>
      <c r="M821">
        <v>0.43319999999999997</v>
      </c>
      <c r="N821">
        <v>498</v>
      </c>
      <c r="O821">
        <v>2771</v>
      </c>
      <c r="P821">
        <v>13</v>
      </c>
      <c r="Q821" s="3" t="s">
        <v>2126</v>
      </c>
    </row>
    <row r="822" ht="15" customHeight="1">
      <c r="A822" t="e">
        <f t="shared" ca="1" si="517"/>
        <v>#VALUE!</v>
      </c>
      <c r="B822" t="e">
        <f t="array" ref="B822" ca="1">_xlfn.XLOOKUP(Tabelle5[[#This Row],[ExperimentID]]&amp;Tabelle5[[#This Row],[NegotiationID]]&amp;Tabelle5[[#This Row],[MessageID]],ALL_IN_ONE[ExperimentID]&amp;ALL_IN_ONE[NegotiationID]&amp;ALL_IN_ONE[MessageID],ALL_IN_ONE[Gesamt_ID],,0)</f>
        <v>#VALUE!</v>
      </c>
      <c r="C822">
        <v>2488</v>
      </c>
      <c r="D822" t="s">
        <v>1521</v>
      </c>
      <c r="E822">
        <v>33154</v>
      </c>
      <c r="F822">
        <v>2477</v>
      </c>
      <c r="G822">
        <v>2473</v>
      </c>
      <c r="H822" t="s">
        <v>31</v>
      </c>
      <c r="I822" t="str">
        <f t="array" ref="I822">IFERROR(_xlfn.XLOOKUP(Tabelle5[[#This Row],[NegotiationID]]&amp;"FinalAccept",Tabelle5[NegotiationID]&amp;Tabelle5[ActionType],Tabelle5[ActionType],,0),_xlfn.XLOOKUP(Tabelle5[[#This Row],[NegotiationID]]&amp;"FinalReject",Tabelle5[NegotiationID]&amp;Tabelle5[ActionType],Tabelle5[ActionType],,0))</f>
        <v>FinalAccept</v>
      </c>
      <c r="J822">
        <v>0.47899999999999998</v>
      </c>
      <c r="K822">
        <v>0.41760000000000003</v>
      </c>
      <c r="L822">
        <v>0.89659999999999995</v>
      </c>
      <c r="M822">
        <v>0.061400000000000003</v>
      </c>
      <c r="N822">
        <v>184</v>
      </c>
      <c r="O822">
        <v>2771</v>
      </c>
      <c r="P822">
        <v>13</v>
      </c>
      <c r="Q822" s="3" t="s">
        <v>2127</v>
      </c>
    </row>
    <row r="823" ht="15" customHeight="1">
      <c r="A823" t="e">
        <f t="shared" ca="1" si="517"/>
        <v>#VALUE!</v>
      </c>
      <c r="B823" t="e">
        <f t="array" ref="B823" ca="1">_xlfn.XLOOKUP(Tabelle5[[#This Row],[ExperimentID]]&amp;Tabelle5[[#This Row],[NegotiationID]]&amp;Tabelle5[[#This Row],[MessageID]],ALL_IN_ONE[ExperimentID]&amp;ALL_IN_ONE[NegotiationID]&amp;ALL_IN_ONE[MessageID],ALL_IN_ONE[Gesamt_ID],,0)</f>
        <v>#VALUE!</v>
      </c>
      <c r="C823">
        <v>2488</v>
      </c>
      <c r="D823" t="s">
        <v>1521</v>
      </c>
      <c r="E823">
        <v>33402</v>
      </c>
      <c r="F823">
        <v>2473</v>
      </c>
      <c r="G823">
        <v>2477</v>
      </c>
      <c r="H823" t="s">
        <v>31</v>
      </c>
      <c r="I823" t="str">
        <f t="array" ref="I823">IFERROR(_xlfn.XLOOKUP(Tabelle5[[#This Row],[NegotiationID]]&amp;"FinalAccept",Tabelle5[NegotiationID]&amp;Tabelle5[ActionType],Tabelle5[ActionType],,0),_xlfn.XLOOKUP(Tabelle5[[#This Row],[NegotiationID]]&amp;"FinalReject",Tabelle5[NegotiationID]&amp;Tabelle5[ActionType],Tabelle5[ActionType],,0))</f>
        <v>FinalAccept</v>
      </c>
      <c r="J823">
        <v>0.54559999999999997</v>
      </c>
      <c r="K823">
        <v>0.30499999999999999</v>
      </c>
      <c r="L823">
        <v>0.85060000000000002</v>
      </c>
      <c r="M823">
        <v>0.24060000000000001</v>
      </c>
      <c r="N823">
        <v>259</v>
      </c>
      <c r="O823">
        <v>2771</v>
      </c>
      <c r="P823">
        <v>13</v>
      </c>
      <c r="Q823" s="3" t="s">
        <v>2128</v>
      </c>
    </row>
    <row r="824" ht="43.5" hidden="1">
      <c r="A824" t="e">
        <f t="shared" ca="1" si="517"/>
        <v>#VALUE!</v>
      </c>
      <c r="B824" t="e">
        <f t="array" ref="B824" ca="1">_xlfn.XLOOKUP(Tabelle5[[#This Row],[ExperimentID]]&amp;Tabelle5[[#This Row],[NegotiationID]]&amp;Tabelle5[[#This Row],[MessageID]],ALL_IN_ONE[ExperimentID]&amp;ALL_IN_ONE[NegotiationID]&amp;ALL_IN_ONE[MessageID],ALL_IN_ONE[Gesamt_ID],,0)</f>
        <v>#VALUE!</v>
      </c>
      <c r="C824">
        <v>2488</v>
      </c>
      <c r="D824" t="s">
        <v>1521</v>
      </c>
      <c r="E824">
        <v>33414</v>
      </c>
      <c r="F824">
        <v>2477</v>
      </c>
      <c r="G824">
        <v>2473</v>
      </c>
      <c r="H824" t="s">
        <v>22</v>
      </c>
      <c r="I824" t="str">
        <f t="array" ref="I824">IFERROR(_xlfn.XLOOKUP(Tabelle5[[#This Row],[NegotiationID]]&amp;"FinalAccept",Tabelle5[NegotiationID]&amp;Tabelle5[ActionType],Tabelle5[ActionType],,0),_xlfn.XLOOKUP(Tabelle5[[#This Row],[NegotiationID]]&amp;"FinalReject",Tabelle5[NegotiationID]&amp;Tabelle5[ActionType],Tabelle5[ActionType],,0))</f>
        <v>FinalAccept</v>
      </c>
      <c r="N824">
        <v>39</v>
      </c>
      <c r="O824">
        <v>2771</v>
      </c>
      <c r="P824">
        <v>13</v>
      </c>
      <c r="Q824" s="3" t="s">
        <v>6473</v>
      </c>
    </row>
    <row r="825" ht="58" hidden="1">
      <c r="A825" t="e">
        <f t="shared" ca="1" si="517"/>
        <v>#VALUE!</v>
      </c>
      <c r="B825" t="e">
        <f t="array" ref="B825" ca="1">_xlfn.XLOOKUP(Tabelle5[[#This Row],[ExperimentID]]&amp;Tabelle5[[#This Row],[NegotiationID]]&amp;Tabelle5[[#This Row],[MessageID]],ALL_IN_ONE[ExperimentID]&amp;ALL_IN_ONE[NegotiationID]&amp;ALL_IN_ONE[MessageID],ALL_IN_ONE[Gesamt_ID],,0)</f>
        <v>#VALUE!</v>
      </c>
      <c r="C825">
        <v>2488</v>
      </c>
      <c r="D825" t="s">
        <v>1521</v>
      </c>
      <c r="E825">
        <v>33636</v>
      </c>
      <c r="F825">
        <v>2473</v>
      </c>
      <c r="G825">
        <v>2477</v>
      </c>
      <c r="H825" t="s">
        <v>24</v>
      </c>
      <c r="I825" t="str">
        <f t="array" ref="I825">IFERROR(_xlfn.XLOOKUP(Tabelle5[[#This Row],[NegotiationID]]&amp;"FinalAccept",Tabelle5[NegotiationID]&amp;Tabelle5[ActionType],Tabelle5[ActionType],,0),_xlfn.XLOOKUP(Tabelle5[[#This Row],[NegotiationID]]&amp;"FinalReject",Tabelle5[NegotiationID]&amp;Tabelle5[ActionType],Tabelle5[ActionType],,0))</f>
        <v>FinalAccept</v>
      </c>
      <c r="N825">
        <v>34</v>
      </c>
      <c r="O825">
        <v>2771</v>
      </c>
      <c r="P825">
        <v>13</v>
      </c>
      <c r="Q825" s="3" t="s">
        <v>6474</v>
      </c>
    </row>
    <row r="826" ht="116" hidden="1">
      <c r="A826" t="e">
        <f t="shared" ca="1" si="517"/>
        <v>#VALUE!</v>
      </c>
      <c r="B826" t="e">
        <f t="array" ref="B826" ca="1">_xlfn.XLOOKUP(Tabelle5[[#This Row],[ExperimentID]]&amp;Tabelle5[[#This Row],[NegotiationID]]&amp;Tabelle5[[#This Row],[MessageID]],ALL_IN_ONE[ExperimentID]&amp;ALL_IN_ONE[NegotiationID]&amp;ALL_IN_ONE[MessageID],ALL_IN_ONE[Gesamt_ID],,0)</f>
        <v>#VALUE!</v>
      </c>
      <c r="C826">
        <v>2488</v>
      </c>
      <c r="D826" t="s">
        <v>1521</v>
      </c>
      <c r="E826">
        <v>34053</v>
      </c>
      <c r="F826">
        <v>2477</v>
      </c>
      <c r="G826">
        <v>2473</v>
      </c>
      <c r="H826" t="s">
        <v>22</v>
      </c>
      <c r="I826" t="str">
        <f t="array" ref="I826">IFERROR(_xlfn.XLOOKUP(Tabelle5[[#This Row],[NegotiationID]]&amp;"FinalAccept",Tabelle5[NegotiationID]&amp;Tabelle5[ActionType],Tabelle5[ActionType],,0),_xlfn.XLOOKUP(Tabelle5[[#This Row],[NegotiationID]]&amp;"FinalReject",Tabelle5[NegotiationID]&amp;Tabelle5[ActionType],Tabelle5[ActionType],,0))</f>
        <v>FinalAccept</v>
      </c>
      <c r="N826">
        <v>58</v>
      </c>
      <c r="O826">
        <v>2771</v>
      </c>
      <c r="P826">
        <v>13</v>
      </c>
      <c r="Q826" s="3" t="s">
        <v>6475</v>
      </c>
    </row>
    <row r="827" ht="15" customHeight="1">
      <c r="A827" t="e">
        <f t="shared" ca="1" si="517"/>
        <v>#VALUE!</v>
      </c>
      <c r="B827" t="e">
        <f t="array" ref="B827" ca="1">_xlfn.XLOOKUP(Tabelle5[[#This Row],[ExperimentID]]&amp;Tabelle5[[#This Row],[NegotiationID]]&amp;Tabelle5[[#This Row],[MessageID]],ALL_IN_ONE[ExperimentID]&amp;ALL_IN_ONE[NegotiationID]&amp;ALL_IN_ONE[MessageID],ALL_IN_ONE[Gesamt_ID],,0)</f>
        <v>#VALUE!</v>
      </c>
      <c r="C827">
        <v>2488</v>
      </c>
      <c r="D827" t="s">
        <v>1521</v>
      </c>
      <c r="E827">
        <v>34095</v>
      </c>
      <c r="F827">
        <v>2473</v>
      </c>
      <c r="G827">
        <v>2477</v>
      </c>
      <c r="H827" t="s">
        <v>31</v>
      </c>
      <c r="I827" t="str">
        <f t="array" ref="I827">IFERROR(_xlfn.XLOOKUP(Tabelle5[[#This Row],[NegotiationID]]&amp;"FinalAccept",Tabelle5[NegotiationID]&amp;Tabelle5[ActionType],Tabelle5[ActionType],,0),_xlfn.XLOOKUP(Tabelle5[[#This Row],[NegotiationID]]&amp;"FinalReject",Tabelle5[NegotiationID]&amp;Tabelle5[ActionType],Tabelle5[ActionType],,0))</f>
        <v>FinalAccept</v>
      </c>
      <c r="J827">
        <v>0.4178</v>
      </c>
      <c r="K827">
        <v>0.43459999999999999</v>
      </c>
      <c r="L827">
        <v>0.85240000000000005</v>
      </c>
      <c r="M827">
        <v>0.016799999999999999</v>
      </c>
      <c r="N827">
        <v>204</v>
      </c>
      <c r="O827">
        <v>2771</v>
      </c>
      <c r="P827">
        <v>13</v>
      </c>
      <c r="Q827" s="3" t="s">
        <v>2129</v>
      </c>
    </row>
    <row r="828" ht="15" customHeight="1">
      <c r="A828" t="e">
        <f t="shared" ca="1" si="517"/>
        <v>#VALUE!</v>
      </c>
      <c r="B828" t="e">
        <f t="array" ref="B828" ca="1">_xlfn.XLOOKUP(Tabelle5[[#This Row],[ExperimentID]]&amp;Tabelle5[[#This Row],[NegotiationID]]&amp;Tabelle5[[#This Row],[MessageID]],ALL_IN_ONE[ExperimentID]&amp;ALL_IN_ONE[NegotiationID]&amp;ALL_IN_ONE[MessageID],ALL_IN_ONE[Gesamt_ID],,0)</f>
        <v>#VALUE!</v>
      </c>
      <c r="C828">
        <v>2488</v>
      </c>
      <c r="D828" t="s">
        <v>1521</v>
      </c>
      <c r="E828">
        <v>34201</v>
      </c>
      <c r="F828">
        <v>2477</v>
      </c>
      <c r="G828">
        <v>2473</v>
      </c>
      <c r="H828" t="s">
        <v>20</v>
      </c>
      <c r="I828" t="str">
        <f t="array" ref="I828">IFERROR(_xlfn.XLOOKUP(Tabelle5[[#This Row],[NegotiationID]]&amp;"FinalAccept",Tabelle5[NegotiationID]&amp;Tabelle5[ActionType],Tabelle5[ActionType],,0),_xlfn.XLOOKUP(Tabelle5[[#This Row],[NegotiationID]]&amp;"FinalReject",Tabelle5[NegotiationID]&amp;Tabelle5[ActionType],Tabelle5[ActionType],,0))</f>
        <v>FinalAccept</v>
      </c>
      <c r="J828">
        <v>0.43459999999999999</v>
      </c>
      <c r="K828">
        <v>0.4178</v>
      </c>
      <c r="L828">
        <v>0.85240000000000005</v>
      </c>
      <c r="M828">
        <v>0.016799999999999999</v>
      </c>
      <c r="N828">
        <v>128</v>
      </c>
      <c r="O828">
        <v>2771</v>
      </c>
      <c r="P828">
        <v>13</v>
      </c>
      <c r="Q828" s="3" t="s">
        <v>2130</v>
      </c>
    </row>
    <row r="829" ht="14.5" hidden="1">
      <c r="A829" t="e">
        <f t="shared" ca="1" si="517"/>
        <v>#VALUE!</v>
      </c>
      <c r="B829" t="e">
        <f t="array" ref="B829" ca="1">_xlfn.XLOOKUP(Tabelle5[[#This Row],[ExperimentID]]&amp;Tabelle5[[#This Row],[NegotiationID]]&amp;Tabelle5[[#This Row],[MessageID]],ALL_IN_ONE[ExperimentID]&amp;ALL_IN_ONE[NegotiationID]&amp;ALL_IN_ONE[MessageID],ALL_IN_ONE[Gesamt_ID],,0)</f>
        <v>#VALUE!</v>
      </c>
      <c r="C829">
        <v>2518</v>
      </c>
      <c r="D829" t="s">
        <v>1521</v>
      </c>
      <c r="E829">
        <v>2519</v>
      </c>
      <c r="H829" t="s">
        <v>6019</v>
      </c>
      <c r="I829" t="str">
        <f t="array" ref="I829">IFERROR(_xlfn.XLOOKUP(Tabelle5[[#This Row],[NegotiationID]]&amp;"FinalAccept",Tabelle5[NegotiationID]&amp;Tabelle5[ActionType],Tabelle5[ActionType],,0),_xlfn.XLOOKUP(Tabelle5[[#This Row],[NegotiationID]]&amp;"FinalReject",Tabelle5[NegotiationID]&amp;Tabelle5[ActionType],Tabelle5[ActionType],,0))</f>
        <v>FinalAccept</v>
      </c>
      <c r="M829">
        <v>21</v>
      </c>
      <c r="O829">
        <v>2122</v>
      </c>
      <c r="P829">
        <v>8</v>
      </c>
      <c r="Q829" t="s">
        <v>6337</v>
      </c>
    </row>
    <row r="830" ht="15" customHeight="1">
      <c r="A830" t="e">
        <f t="shared" ca="1" si="517"/>
        <v>#VALUE!</v>
      </c>
      <c r="B830" t="e">
        <f t="array" ref="B830" ca="1">_xlfn.XLOOKUP(Tabelle5[[#This Row],[ExperimentID]]&amp;Tabelle5[[#This Row],[NegotiationID]]&amp;Tabelle5[[#This Row],[MessageID]],ALL_IN_ONE[ExperimentID]&amp;ALL_IN_ONE[NegotiationID]&amp;ALL_IN_ONE[MessageID],ALL_IN_ONE[Gesamt_ID],,0)</f>
        <v>#VALUE!</v>
      </c>
      <c r="C830">
        <v>2518</v>
      </c>
      <c r="D830" t="s">
        <v>1521</v>
      </c>
      <c r="E830">
        <v>30096</v>
      </c>
      <c r="F830">
        <v>2503</v>
      </c>
      <c r="G830">
        <v>2507</v>
      </c>
      <c r="H830" t="s">
        <v>19</v>
      </c>
      <c r="I830" t="str">
        <f t="array" ref="I830">IFERROR(_xlfn.XLOOKUP(Tabelle5[[#This Row],[NegotiationID]]&amp;"FinalAccept",Tabelle5[NegotiationID]&amp;Tabelle5[ActionType],Tabelle5[ActionType],,0),_xlfn.XLOOKUP(Tabelle5[[#This Row],[NegotiationID]]&amp;"FinalReject",Tabelle5[NegotiationID]&amp;Tabelle5[ActionType],Tabelle5[ActionType],,0))</f>
        <v>FinalAccept</v>
      </c>
      <c r="J830">
        <v>0.96799999999999997</v>
      </c>
      <c r="K830">
        <v>0.12920000000000001</v>
      </c>
      <c r="L830">
        <v>1.0972</v>
      </c>
      <c r="M830">
        <v>0.83879999999999999</v>
      </c>
      <c r="N830">
        <v>201</v>
      </c>
      <c r="O830">
        <v>2122</v>
      </c>
      <c r="P830">
        <v>8</v>
      </c>
      <c r="Q830" s="3" t="s">
        <v>2131</v>
      </c>
    </row>
    <row r="831" ht="15" customHeight="1">
      <c r="A831" t="e">
        <f t="shared" ca="1" si="517"/>
        <v>#VALUE!</v>
      </c>
      <c r="B831" t="e">
        <f t="array" ref="B831" ca="1">_xlfn.XLOOKUP(Tabelle5[[#This Row],[ExperimentID]]&amp;Tabelle5[[#This Row],[NegotiationID]]&amp;Tabelle5[[#This Row],[MessageID]],ALL_IN_ONE[ExperimentID]&amp;ALL_IN_ONE[NegotiationID]&amp;ALL_IN_ONE[MessageID],ALL_IN_ONE[Gesamt_ID],,0)</f>
        <v>#VALUE!</v>
      </c>
      <c r="C831">
        <v>2518</v>
      </c>
      <c r="D831" t="s">
        <v>1521</v>
      </c>
      <c r="E831">
        <v>31330</v>
      </c>
      <c r="F831">
        <v>2507</v>
      </c>
      <c r="G831">
        <v>2503</v>
      </c>
      <c r="H831" t="s">
        <v>31</v>
      </c>
      <c r="I831" t="str">
        <f t="array" ref="I831">IFERROR(_xlfn.XLOOKUP(Tabelle5[[#This Row],[NegotiationID]]&amp;"FinalAccept",Tabelle5[NegotiationID]&amp;Tabelle5[ActionType],Tabelle5[ActionType],,0),_xlfn.XLOOKUP(Tabelle5[[#This Row],[NegotiationID]]&amp;"FinalReject",Tabelle5[NegotiationID]&amp;Tabelle5[ActionType],Tabelle5[ActionType],,0))</f>
        <v>FinalAccept</v>
      </c>
      <c r="J831">
        <v>0.89759999999999995</v>
      </c>
      <c r="K831">
        <v>0.073200000000000001</v>
      </c>
      <c r="L831">
        <v>0.9708</v>
      </c>
      <c r="M831">
        <v>0.82440000000000002</v>
      </c>
      <c r="N831">
        <v>387</v>
      </c>
      <c r="O831">
        <v>2122</v>
      </c>
      <c r="P831">
        <v>8</v>
      </c>
      <c r="Q831" s="3" t="s">
        <v>2132</v>
      </c>
    </row>
    <row r="832" ht="15" customHeight="1">
      <c r="A832" t="e">
        <f t="shared" ca="1" si="517"/>
        <v>#VALUE!</v>
      </c>
      <c r="B832" t="e">
        <f t="array" ref="B832" ca="1">_xlfn.XLOOKUP(Tabelle5[[#This Row],[ExperimentID]]&amp;Tabelle5[[#This Row],[NegotiationID]]&amp;Tabelle5[[#This Row],[MessageID]],ALL_IN_ONE[ExperimentID]&amp;ALL_IN_ONE[NegotiationID]&amp;ALL_IN_ONE[MessageID],ALL_IN_ONE[Gesamt_ID],,0)</f>
        <v>#VALUE!</v>
      </c>
      <c r="C832">
        <v>2518</v>
      </c>
      <c r="D832" t="s">
        <v>1521</v>
      </c>
      <c r="E832">
        <v>31523</v>
      </c>
      <c r="F832">
        <v>2503</v>
      </c>
      <c r="G832">
        <v>2507</v>
      </c>
      <c r="H832" t="s">
        <v>31</v>
      </c>
      <c r="I832" t="str">
        <f t="array" ref="I832">IFERROR(_xlfn.XLOOKUP(Tabelle5[[#This Row],[NegotiationID]]&amp;"FinalAccept",Tabelle5[NegotiationID]&amp;Tabelle5[ActionType],Tabelle5[ActionType],,0),_xlfn.XLOOKUP(Tabelle5[[#This Row],[NegotiationID]]&amp;"FinalReject",Tabelle5[NegotiationID]&amp;Tabelle5[ActionType],Tabelle5[ActionType],,0))</f>
        <v>FinalAccept</v>
      </c>
      <c r="J832">
        <v>0.89019999999999999</v>
      </c>
      <c r="K832">
        <v>0.078</v>
      </c>
      <c r="L832">
        <v>0.96819999999999995</v>
      </c>
      <c r="M832">
        <v>0.81220000000000003</v>
      </c>
      <c r="N832">
        <v>433</v>
      </c>
      <c r="O832">
        <v>2122</v>
      </c>
      <c r="P832">
        <v>8</v>
      </c>
      <c r="Q832" s="3" t="s">
        <v>2133</v>
      </c>
    </row>
    <row r="833" ht="15" customHeight="1">
      <c r="A833" t="e">
        <f t="shared" ca="1" si="517"/>
        <v>#VALUE!</v>
      </c>
      <c r="B833" t="e">
        <f t="array" ref="B833" ca="1">_xlfn.XLOOKUP(Tabelle5[[#This Row],[ExperimentID]]&amp;Tabelle5[[#This Row],[NegotiationID]]&amp;Tabelle5[[#This Row],[MessageID]],ALL_IN_ONE[ExperimentID]&amp;ALL_IN_ONE[NegotiationID]&amp;ALL_IN_ONE[MessageID],ALL_IN_ONE[Gesamt_ID],,0)</f>
        <v>#VALUE!</v>
      </c>
      <c r="C833">
        <v>2518</v>
      </c>
      <c r="D833" t="s">
        <v>1521</v>
      </c>
      <c r="E833">
        <v>32362</v>
      </c>
      <c r="F833">
        <v>2507</v>
      </c>
      <c r="G833">
        <v>2503</v>
      </c>
      <c r="H833" t="s">
        <v>31</v>
      </c>
      <c r="I833" t="str">
        <f t="array" ref="I833">IFERROR(_xlfn.XLOOKUP(Tabelle5[[#This Row],[NegotiationID]]&amp;"FinalAccept",Tabelle5[NegotiationID]&amp;Tabelle5[ActionType],Tabelle5[ActionType],,0),_xlfn.XLOOKUP(Tabelle5[[#This Row],[NegotiationID]]&amp;"FinalReject",Tabelle5[NegotiationID]&amp;Tabelle5[ActionType],Tabelle5[ActionType],,0))</f>
        <v>FinalAccept</v>
      </c>
      <c r="J833">
        <v>0.47099999999999997</v>
      </c>
      <c r="K833">
        <v>0.27600000000000002</v>
      </c>
      <c r="L833">
        <v>0.747</v>
      </c>
      <c r="M833">
        <v>0.19500000000000001</v>
      </c>
      <c r="N833">
        <v>401</v>
      </c>
      <c r="O833">
        <v>2122</v>
      </c>
      <c r="P833">
        <v>8</v>
      </c>
      <c r="Q833" s="3" t="s">
        <v>2134</v>
      </c>
    </row>
    <row r="834" ht="15" customHeight="1">
      <c r="A834" t="e">
        <f t="shared" ref="A834:A897" ca="1" si="518">MID(CELL("Dateiname",$A$1),FIND("]",CELL("Dateiname",$A$1))+1,31)</f>
        <v>#VALUE!</v>
      </c>
      <c r="B834" t="e">
        <f t="array" ref="B834" ca="1">_xlfn.XLOOKUP(Tabelle5[[#This Row],[ExperimentID]]&amp;Tabelle5[[#This Row],[NegotiationID]]&amp;Tabelle5[[#This Row],[MessageID]],ALL_IN_ONE[ExperimentID]&amp;ALL_IN_ONE[NegotiationID]&amp;ALL_IN_ONE[MessageID],ALL_IN_ONE[Gesamt_ID],,0)</f>
        <v>#VALUE!</v>
      </c>
      <c r="C834">
        <v>2518</v>
      </c>
      <c r="D834" t="s">
        <v>1521</v>
      </c>
      <c r="E834">
        <v>32952</v>
      </c>
      <c r="F834">
        <v>2503</v>
      </c>
      <c r="G834">
        <v>2507</v>
      </c>
      <c r="H834" t="s">
        <v>31</v>
      </c>
      <c r="I834" t="str">
        <f t="array" ref="I834">IFERROR(_xlfn.XLOOKUP(Tabelle5[[#This Row],[NegotiationID]]&amp;"FinalAccept",Tabelle5[NegotiationID]&amp;Tabelle5[ActionType],Tabelle5[ActionType],,0),_xlfn.XLOOKUP(Tabelle5[[#This Row],[NegotiationID]]&amp;"FinalReject",Tabelle5[NegotiationID]&amp;Tabelle5[ActionType],Tabelle5[ActionType],,0))</f>
        <v>FinalAccept</v>
      </c>
      <c r="J834">
        <v>0.84019999999999995</v>
      </c>
      <c r="K834">
        <v>0.25879999999999997</v>
      </c>
      <c r="L834">
        <v>1.099</v>
      </c>
      <c r="M834">
        <v>0.58140000000000003</v>
      </c>
      <c r="N834">
        <v>338</v>
      </c>
      <c r="O834">
        <v>2122</v>
      </c>
      <c r="P834">
        <v>8</v>
      </c>
      <c r="Q834" s="3" t="s">
        <v>2135</v>
      </c>
    </row>
    <row r="835" ht="15" customHeight="1">
      <c r="A835" t="e">
        <f t="shared" ca="1" si="518"/>
        <v>#VALUE!</v>
      </c>
      <c r="B835" t="e">
        <f t="array" ref="B835" ca="1">_xlfn.XLOOKUP(Tabelle5[[#This Row],[ExperimentID]]&amp;Tabelle5[[#This Row],[NegotiationID]]&amp;Tabelle5[[#This Row],[MessageID]],ALL_IN_ONE[ExperimentID]&amp;ALL_IN_ONE[NegotiationID]&amp;ALL_IN_ONE[MessageID],ALL_IN_ONE[Gesamt_ID],,0)</f>
        <v>#VALUE!</v>
      </c>
      <c r="C835">
        <v>2518</v>
      </c>
      <c r="D835" t="s">
        <v>1521</v>
      </c>
      <c r="E835">
        <v>33698</v>
      </c>
      <c r="F835">
        <v>2507</v>
      </c>
      <c r="G835">
        <v>2503</v>
      </c>
      <c r="H835" t="s">
        <v>31</v>
      </c>
      <c r="I835" t="str">
        <f t="array" ref="I835">IFERROR(_xlfn.XLOOKUP(Tabelle5[[#This Row],[NegotiationID]]&amp;"FinalAccept",Tabelle5[NegotiationID]&amp;Tabelle5[ActionType],Tabelle5[ActionType],,0),_xlfn.XLOOKUP(Tabelle5[[#This Row],[NegotiationID]]&amp;"FinalReject",Tabelle5[NegotiationID]&amp;Tabelle5[ActionType],Tabelle5[ActionType],,0))</f>
        <v>FinalAccept</v>
      </c>
      <c r="J835">
        <v>0.32919999999999999</v>
      </c>
      <c r="K835">
        <v>0.76800000000000002</v>
      </c>
      <c r="L835">
        <v>1.0972</v>
      </c>
      <c r="M835">
        <v>0.43880000000000002</v>
      </c>
      <c r="N835">
        <v>212</v>
      </c>
      <c r="O835">
        <v>2122</v>
      </c>
      <c r="P835">
        <v>8</v>
      </c>
      <c r="Q835" s="3" t="s">
        <v>2136</v>
      </c>
    </row>
    <row r="836" ht="15" customHeight="1">
      <c r="A836" t="e">
        <f t="shared" ca="1" si="518"/>
        <v>#VALUE!</v>
      </c>
      <c r="B836" t="e">
        <f t="array" ref="B836" ca="1">_xlfn.XLOOKUP(Tabelle5[[#This Row],[ExperimentID]]&amp;Tabelle5[[#This Row],[NegotiationID]]&amp;Tabelle5[[#This Row],[MessageID]],ALL_IN_ONE[ExperimentID]&amp;ALL_IN_ONE[NegotiationID]&amp;ALL_IN_ONE[MessageID],ALL_IN_ONE[Gesamt_ID],,0)</f>
        <v>#VALUE!</v>
      </c>
      <c r="C836">
        <v>2518</v>
      </c>
      <c r="D836" t="s">
        <v>1521</v>
      </c>
      <c r="E836">
        <v>34489</v>
      </c>
      <c r="F836">
        <v>2503</v>
      </c>
      <c r="G836">
        <v>2507</v>
      </c>
      <c r="H836" t="s">
        <v>20</v>
      </c>
      <c r="I836" t="str">
        <f t="array" ref="I836">IFERROR(_xlfn.XLOOKUP(Tabelle5[[#This Row],[NegotiationID]]&amp;"FinalAccept",Tabelle5[NegotiationID]&amp;Tabelle5[ActionType],Tabelle5[ActionType],,0),_xlfn.XLOOKUP(Tabelle5[[#This Row],[NegotiationID]]&amp;"FinalReject",Tabelle5[NegotiationID]&amp;Tabelle5[ActionType],Tabelle5[ActionType],,0))</f>
        <v>FinalAccept</v>
      </c>
      <c r="J836">
        <v>0.76800000000000002</v>
      </c>
      <c r="K836">
        <v>0.32919999999999999</v>
      </c>
      <c r="L836">
        <v>1.0972</v>
      </c>
      <c r="M836">
        <v>0.43880000000000002</v>
      </c>
      <c r="N836">
        <v>129</v>
      </c>
      <c r="O836">
        <v>2122</v>
      </c>
      <c r="P836">
        <v>8</v>
      </c>
      <c r="Q836" s="3" t="s">
        <v>2137</v>
      </c>
    </row>
    <row r="837" ht="14.5" hidden="1">
      <c r="A837" t="e">
        <f t="shared" ca="1" si="518"/>
        <v>#VALUE!</v>
      </c>
      <c r="B837" t="e">
        <f t="array" ref="B837" ca="1">_xlfn.XLOOKUP(Tabelle5[[#This Row],[ExperimentID]]&amp;Tabelle5[[#This Row],[NegotiationID]]&amp;Tabelle5[[#This Row],[MessageID]],ALL_IN_ONE[ExperimentID]&amp;ALL_IN_ONE[NegotiationID]&amp;ALL_IN_ONE[MessageID],ALL_IN_ONE[Gesamt_ID],,0)</f>
        <v>#VALUE!</v>
      </c>
      <c r="C837">
        <v>2548</v>
      </c>
      <c r="D837" t="s">
        <v>1521</v>
      </c>
      <c r="E837">
        <v>2549</v>
      </c>
      <c r="H837" t="s">
        <v>6019</v>
      </c>
      <c r="I837" t="str">
        <f t="array" ref="I837">IFERROR(_xlfn.XLOOKUP(Tabelle5[[#This Row],[NegotiationID]]&amp;"FinalAccept",Tabelle5[NegotiationID]&amp;Tabelle5[ActionType],Tabelle5[ActionType],,0),_xlfn.XLOOKUP(Tabelle5[[#This Row],[NegotiationID]]&amp;"FinalReject",Tabelle5[NegotiationID]&amp;Tabelle5[ActionType],Tabelle5[ActionType],,0))</f>
        <v>FinalAccept</v>
      </c>
      <c r="M837">
        <v>21</v>
      </c>
      <c r="O837">
        <v>827</v>
      </c>
      <c r="P837">
        <v>6</v>
      </c>
      <c r="Q837" t="s">
        <v>6337</v>
      </c>
    </row>
    <row r="838" ht="15" customHeight="1">
      <c r="A838" t="e">
        <f t="shared" ca="1" si="518"/>
        <v>#VALUE!</v>
      </c>
      <c r="B838" t="e">
        <f t="array" ref="B838" ca="1">_xlfn.XLOOKUP(Tabelle5[[#This Row],[ExperimentID]]&amp;Tabelle5[[#This Row],[NegotiationID]]&amp;Tabelle5[[#This Row],[MessageID]],ALL_IN_ONE[ExperimentID]&amp;ALL_IN_ONE[NegotiationID]&amp;ALL_IN_ONE[MessageID],ALL_IN_ONE[Gesamt_ID],,0)</f>
        <v>#VALUE!</v>
      </c>
      <c r="C838">
        <v>2548</v>
      </c>
      <c r="D838" t="s">
        <v>1521</v>
      </c>
      <c r="E838">
        <v>31206</v>
      </c>
      <c r="F838">
        <v>2533</v>
      </c>
      <c r="G838">
        <v>2537</v>
      </c>
      <c r="H838" t="s">
        <v>19</v>
      </c>
      <c r="I838" t="str">
        <f t="array" ref="I838">IFERROR(_xlfn.XLOOKUP(Tabelle5[[#This Row],[NegotiationID]]&amp;"FinalAccept",Tabelle5[NegotiationID]&amp;Tabelle5[ActionType],Tabelle5[ActionType],,0),_xlfn.XLOOKUP(Tabelle5[[#This Row],[NegotiationID]]&amp;"FinalReject",Tabelle5[NegotiationID]&amp;Tabelle5[ActionType],Tabelle5[ActionType],,0))</f>
        <v>FinalAccept</v>
      </c>
      <c r="J838">
        <v>1</v>
      </c>
      <c r="K838">
        <v>0.1084</v>
      </c>
      <c r="L838">
        <v>1.1084000000000001</v>
      </c>
      <c r="M838">
        <v>0.89159999999999995</v>
      </c>
      <c r="N838">
        <v>215</v>
      </c>
      <c r="O838">
        <v>827</v>
      </c>
      <c r="P838">
        <v>6</v>
      </c>
      <c r="Q838" s="3" t="s">
        <v>2138</v>
      </c>
    </row>
    <row r="839" ht="15" customHeight="1">
      <c r="A839" t="e">
        <f t="shared" ca="1" si="518"/>
        <v>#VALUE!</v>
      </c>
      <c r="B839" t="e">
        <f t="array" ref="B839" ca="1">_xlfn.XLOOKUP(Tabelle5[[#This Row],[ExperimentID]]&amp;Tabelle5[[#This Row],[NegotiationID]]&amp;Tabelle5[[#This Row],[MessageID]],ALL_IN_ONE[ExperimentID]&amp;ALL_IN_ONE[NegotiationID]&amp;ALL_IN_ONE[MessageID],ALL_IN_ONE[Gesamt_ID],,0)</f>
        <v>#VALUE!</v>
      </c>
      <c r="C839">
        <v>2548</v>
      </c>
      <c r="D839" t="s">
        <v>1521</v>
      </c>
      <c r="E839">
        <v>32762</v>
      </c>
      <c r="F839">
        <v>2537</v>
      </c>
      <c r="G839">
        <v>2533</v>
      </c>
      <c r="H839" t="s">
        <v>31</v>
      </c>
      <c r="I839" t="str">
        <f t="array" ref="I839">IFERROR(_xlfn.XLOOKUP(Tabelle5[[#This Row],[NegotiationID]]&amp;"FinalAccept",Tabelle5[NegotiationID]&amp;Tabelle5[ActionType],Tabelle5[ActionType],,0),_xlfn.XLOOKUP(Tabelle5[[#This Row],[NegotiationID]]&amp;"FinalReject",Tabelle5[NegotiationID]&amp;Tabelle5[ActionType],Tabelle5[ActionType],,0))</f>
        <v>FinalAccept</v>
      </c>
      <c r="J839">
        <v>1</v>
      </c>
      <c r="K839">
        <v>0.12540000000000001</v>
      </c>
      <c r="L839">
        <v>1.1254</v>
      </c>
      <c r="M839">
        <v>0.87460000000000004</v>
      </c>
      <c r="N839">
        <v>216</v>
      </c>
      <c r="O839">
        <v>827</v>
      </c>
      <c r="P839">
        <v>6</v>
      </c>
      <c r="Q839" s="3" t="s">
        <v>2139</v>
      </c>
    </row>
    <row r="840" ht="15" customHeight="1">
      <c r="A840" t="e">
        <f t="shared" ca="1" si="518"/>
        <v>#VALUE!</v>
      </c>
      <c r="B840" t="e">
        <f t="array" ref="B840" ca="1">_xlfn.XLOOKUP(Tabelle5[[#This Row],[ExperimentID]]&amp;Tabelle5[[#This Row],[NegotiationID]]&amp;Tabelle5[[#This Row],[MessageID]],ALL_IN_ONE[ExperimentID]&amp;ALL_IN_ONE[NegotiationID]&amp;ALL_IN_ONE[MessageID],ALL_IN_ONE[Gesamt_ID],,0)</f>
        <v>#VALUE!</v>
      </c>
      <c r="C840">
        <v>2548</v>
      </c>
      <c r="D840" t="s">
        <v>1521</v>
      </c>
      <c r="E840">
        <v>33816</v>
      </c>
      <c r="F840">
        <v>2533</v>
      </c>
      <c r="G840">
        <v>2537</v>
      </c>
      <c r="H840" t="s">
        <v>31</v>
      </c>
      <c r="I840" t="str">
        <f t="array" ref="I840">IFERROR(_xlfn.XLOOKUP(Tabelle5[[#This Row],[NegotiationID]]&amp;"FinalAccept",Tabelle5[NegotiationID]&amp;Tabelle5[ActionType],Tabelle5[ActionType],,0),_xlfn.XLOOKUP(Tabelle5[[#This Row],[NegotiationID]]&amp;"FinalReject",Tabelle5[NegotiationID]&amp;Tabelle5[ActionType],Tabelle5[ActionType],,0))</f>
        <v>FinalAccept</v>
      </c>
      <c r="J840">
        <v>0.76800000000000002</v>
      </c>
      <c r="K840">
        <v>0.70479999999999998</v>
      </c>
      <c r="L840">
        <v>1.4728000000000001</v>
      </c>
      <c r="M840">
        <v>0.063200000000000006</v>
      </c>
      <c r="N840">
        <v>157</v>
      </c>
      <c r="O840">
        <v>827</v>
      </c>
      <c r="P840">
        <v>6</v>
      </c>
      <c r="Q840" s="3" t="s">
        <v>2140</v>
      </c>
    </row>
    <row r="841" ht="15" customHeight="1">
      <c r="A841" t="e">
        <f t="shared" ca="1" si="518"/>
        <v>#VALUE!</v>
      </c>
      <c r="B841" t="e">
        <f t="array" ref="B841" ca="1">_xlfn.XLOOKUP(Tabelle5[[#This Row],[ExperimentID]]&amp;Tabelle5[[#This Row],[NegotiationID]]&amp;Tabelle5[[#This Row],[MessageID]],ALL_IN_ONE[ExperimentID]&amp;ALL_IN_ONE[NegotiationID]&amp;ALL_IN_ONE[MessageID],ALL_IN_ONE[Gesamt_ID],,0)</f>
        <v>#VALUE!</v>
      </c>
      <c r="C841">
        <v>2548</v>
      </c>
      <c r="D841" t="s">
        <v>1521</v>
      </c>
      <c r="E841">
        <v>33961</v>
      </c>
      <c r="F841">
        <v>2537</v>
      </c>
      <c r="G841">
        <v>2533</v>
      </c>
      <c r="H841" t="s">
        <v>31</v>
      </c>
      <c r="I841" t="str">
        <f t="array" ref="I841">IFERROR(_xlfn.XLOOKUP(Tabelle5[[#This Row],[NegotiationID]]&amp;"FinalAccept",Tabelle5[NegotiationID]&amp;Tabelle5[ActionType],Tabelle5[ActionType],,0),_xlfn.XLOOKUP(Tabelle5[[#This Row],[NegotiationID]]&amp;"FinalReject",Tabelle5[NegotiationID]&amp;Tabelle5[ActionType],Tabelle5[ActionType],,0))</f>
        <v>FinalAccept</v>
      </c>
      <c r="J841">
        <v>0.61040000000000005</v>
      </c>
      <c r="K841">
        <v>0.50839999999999996</v>
      </c>
      <c r="L841">
        <v>1.1188</v>
      </c>
      <c r="M841">
        <v>0.10199999999999999</v>
      </c>
      <c r="N841">
        <v>159</v>
      </c>
      <c r="O841">
        <v>827</v>
      </c>
      <c r="P841">
        <v>6</v>
      </c>
      <c r="Q841" s="3" t="s">
        <v>2141</v>
      </c>
    </row>
    <row r="842" ht="15" customHeight="1">
      <c r="A842" t="e">
        <f t="shared" ca="1" si="518"/>
        <v>#VALUE!</v>
      </c>
      <c r="B842" t="e">
        <f t="array" ref="B842" ca="1">_xlfn.XLOOKUP(Tabelle5[[#This Row],[ExperimentID]]&amp;Tabelle5[[#This Row],[NegotiationID]]&amp;Tabelle5[[#This Row],[MessageID]],ALL_IN_ONE[ExperimentID]&amp;ALL_IN_ONE[NegotiationID]&amp;ALL_IN_ONE[MessageID],ALL_IN_ONE[Gesamt_ID],,0)</f>
        <v>#VALUE!</v>
      </c>
      <c r="C842">
        <v>2548</v>
      </c>
      <c r="D842" t="s">
        <v>1521</v>
      </c>
      <c r="E842">
        <v>34420</v>
      </c>
      <c r="F842">
        <v>2533</v>
      </c>
      <c r="G842">
        <v>2537</v>
      </c>
      <c r="H842" t="s">
        <v>20</v>
      </c>
      <c r="I842" t="str">
        <f t="array" ref="I842">IFERROR(_xlfn.XLOOKUP(Tabelle5[[#This Row],[NegotiationID]]&amp;"FinalAccept",Tabelle5[NegotiationID]&amp;Tabelle5[ActionType],Tabelle5[ActionType],,0),_xlfn.XLOOKUP(Tabelle5[[#This Row],[NegotiationID]]&amp;"FinalReject",Tabelle5[NegotiationID]&amp;Tabelle5[ActionType],Tabelle5[ActionType],,0))</f>
        <v>FinalAccept</v>
      </c>
      <c r="J842">
        <v>0.50839999999999996</v>
      </c>
      <c r="K842">
        <v>0.61040000000000005</v>
      </c>
      <c r="L842">
        <v>1.1188</v>
      </c>
      <c r="M842">
        <v>0.10199999999999999</v>
      </c>
      <c r="N842">
        <v>59</v>
      </c>
      <c r="O842">
        <v>827</v>
      </c>
      <c r="P842">
        <v>6</v>
      </c>
      <c r="Q842" s="3" t="s">
        <v>2142</v>
      </c>
    </row>
    <row r="843" ht="14.5" hidden="1">
      <c r="A843" t="e">
        <f t="shared" ca="1" si="518"/>
        <v>#VALUE!</v>
      </c>
      <c r="B843" t="e">
        <f t="array" ref="B843" ca="1">_xlfn.XLOOKUP(Tabelle5[[#This Row],[ExperimentID]]&amp;Tabelle5[[#This Row],[NegotiationID]]&amp;Tabelle5[[#This Row],[MessageID]],ALL_IN_ONE[ExperimentID]&amp;ALL_IN_ONE[NegotiationID]&amp;ALL_IN_ONE[MessageID],ALL_IN_ONE[Gesamt_ID],,0)</f>
        <v>#VALUE!</v>
      </c>
      <c r="C843">
        <v>2578</v>
      </c>
      <c r="D843" t="s">
        <v>1521</v>
      </c>
      <c r="E843">
        <v>2579</v>
      </c>
      <c r="H843" t="s">
        <v>6019</v>
      </c>
      <c r="I843" t="str">
        <f t="array" ref="I843">IFERROR(_xlfn.XLOOKUP(Tabelle5[[#This Row],[NegotiationID]]&amp;"FinalAccept",Tabelle5[NegotiationID]&amp;Tabelle5[ActionType],Tabelle5[ActionType],,0),_xlfn.XLOOKUP(Tabelle5[[#This Row],[NegotiationID]]&amp;"FinalReject",Tabelle5[NegotiationID]&amp;Tabelle5[ActionType],Tabelle5[ActionType],,0))</f>
        <v>FinalAccept</v>
      </c>
      <c r="M843">
        <v>21</v>
      </c>
      <c r="O843">
        <v>4164</v>
      </c>
      <c r="P843">
        <v>9</v>
      </c>
      <c r="Q843" t="s">
        <v>6337</v>
      </c>
    </row>
    <row r="844" ht="15" customHeight="1">
      <c r="A844" t="e">
        <f t="shared" ca="1" si="518"/>
        <v>#VALUE!</v>
      </c>
      <c r="B844" t="e">
        <f t="array" ref="B844" ca="1">_xlfn.XLOOKUP(Tabelle5[[#This Row],[ExperimentID]]&amp;Tabelle5[[#This Row],[NegotiationID]]&amp;Tabelle5[[#This Row],[MessageID]],ALL_IN_ONE[ExperimentID]&amp;ALL_IN_ONE[NegotiationID]&amp;ALL_IN_ONE[MessageID],ALL_IN_ONE[Gesamt_ID],,0)</f>
        <v>#VALUE!</v>
      </c>
      <c r="C844">
        <v>2578</v>
      </c>
      <c r="D844" t="s">
        <v>1521</v>
      </c>
      <c r="E844">
        <v>30718</v>
      </c>
      <c r="F844">
        <v>2563</v>
      </c>
      <c r="G844">
        <v>2567</v>
      </c>
      <c r="H844" t="s">
        <v>19</v>
      </c>
      <c r="I844" t="str">
        <f t="array" ref="I844">IFERROR(_xlfn.XLOOKUP(Tabelle5[[#This Row],[NegotiationID]]&amp;"FinalAccept",Tabelle5[NegotiationID]&amp;Tabelle5[ActionType],Tabelle5[ActionType],,0),_xlfn.XLOOKUP(Tabelle5[[#This Row],[NegotiationID]]&amp;"FinalReject",Tabelle5[NegotiationID]&amp;Tabelle5[ActionType],Tabelle5[ActionType],,0))</f>
        <v>FinalAccept</v>
      </c>
      <c r="J844">
        <v>1</v>
      </c>
      <c r="K844">
        <v>0.1084</v>
      </c>
      <c r="L844">
        <v>1.1084000000000001</v>
      </c>
      <c r="M844">
        <v>0.89159999999999995</v>
      </c>
      <c r="N844">
        <v>1059</v>
      </c>
      <c r="O844">
        <v>4164</v>
      </c>
      <c r="P844">
        <v>9</v>
      </c>
      <c r="Q844" s="3" t="s">
        <v>2143</v>
      </c>
    </row>
    <row r="845" ht="15" customHeight="1">
      <c r="A845" t="e">
        <f t="shared" ca="1" si="518"/>
        <v>#VALUE!</v>
      </c>
      <c r="B845" t="e">
        <f t="array" ref="B845" ca="1">_xlfn.XLOOKUP(Tabelle5[[#This Row],[ExperimentID]]&amp;Tabelle5[[#This Row],[NegotiationID]]&amp;Tabelle5[[#This Row],[MessageID]],ALL_IN_ONE[ExperimentID]&amp;ALL_IN_ONE[NegotiationID]&amp;ALL_IN_ONE[MessageID],ALL_IN_ONE[Gesamt_ID],,0)</f>
        <v>#VALUE!</v>
      </c>
      <c r="C845">
        <v>2578</v>
      </c>
      <c r="D845" t="s">
        <v>1521</v>
      </c>
      <c r="E845">
        <v>31329</v>
      </c>
      <c r="F845">
        <v>2567</v>
      </c>
      <c r="G845">
        <v>2563</v>
      </c>
      <c r="H845" t="s">
        <v>31</v>
      </c>
      <c r="I845" t="str">
        <f t="array" ref="I845">IFERROR(_xlfn.XLOOKUP(Tabelle5[[#This Row],[NegotiationID]]&amp;"FinalAccept",Tabelle5[NegotiationID]&amp;Tabelle5[ActionType],Tabelle5[ActionType],,0),_xlfn.XLOOKUP(Tabelle5[[#This Row],[NegotiationID]]&amp;"FinalReject",Tabelle5[NegotiationID]&amp;Tabelle5[ActionType],Tabelle5[ActionType],,0))</f>
        <v>FinalAccept</v>
      </c>
      <c r="J845">
        <v>0.92000000000000004</v>
      </c>
      <c r="K845">
        <v>0.2006</v>
      </c>
      <c r="L845">
        <v>1.1206</v>
      </c>
      <c r="M845">
        <v>0.71940000000000004</v>
      </c>
      <c r="N845">
        <v>642</v>
      </c>
      <c r="O845">
        <v>4164</v>
      </c>
      <c r="P845">
        <v>9</v>
      </c>
      <c r="Q845" s="3" t="s">
        <v>2144</v>
      </c>
    </row>
    <row r="846" ht="15" customHeight="1">
      <c r="A846" t="e">
        <f t="shared" ca="1" si="518"/>
        <v>#VALUE!</v>
      </c>
      <c r="B846" t="e">
        <f t="array" ref="B846" ca="1">_xlfn.XLOOKUP(Tabelle5[[#This Row],[ExperimentID]]&amp;Tabelle5[[#This Row],[NegotiationID]]&amp;Tabelle5[[#This Row],[MessageID]],ALL_IN_ONE[ExperimentID]&amp;ALL_IN_ONE[NegotiationID]&amp;ALL_IN_ONE[MessageID],ALL_IN_ONE[Gesamt_ID],,0)</f>
        <v>#VALUE!</v>
      </c>
      <c r="C846">
        <v>2578</v>
      </c>
      <c r="D846" t="s">
        <v>1521</v>
      </c>
      <c r="E846">
        <v>32976</v>
      </c>
      <c r="F846">
        <v>2563</v>
      </c>
      <c r="G846">
        <v>2567</v>
      </c>
      <c r="H846" t="s">
        <v>31</v>
      </c>
      <c r="I846" t="str">
        <f t="array" ref="I846">IFERROR(_xlfn.XLOOKUP(Tabelle5[[#This Row],[NegotiationID]]&amp;"FinalAccept",Tabelle5[NegotiationID]&amp;Tabelle5[ActionType],Tabelle5[ActionType],,0),_xlfn.XLOOKUP(Tabelle5[[#This Row],[NegotiationID]]&amp;"FinalReject",Tabelle5[NegotiationID]&amp;Tabelle5[ActionType],Tabelle5[ActionType],,0))</f>
        <v>FinalAccept</v>
      </c>
      <c r="J846">
        <v>0.92800000000000005</v>
      </c>
      <c r="K846">
        <v>0.13439999999999999</v>
      </c>
      <c r="L846">
        <v>1.0624</v>
      </c>
      <c r="M846">
        <v>0.79359999999999997</v>
      </c>
      <c r="N846">
        <v>1032</v>
      </c>
      <c r="O846">
        <v>4164</v>
      </c>
      <c r="P846">
        <v>9</v>
      </c>
      <c r="Q846" s="3" t="s">
        <v>2145</v>
      </c>
    </row>
    <row r="847" ht="174" hidden="1">
      <c r="A847" t="e">
        <f t="shared" ca="1" si="518"/>
        <v>#VALUE!</v>
      </c>
      <c r="B847" t="e">
        <f t="array" ref="B847" ca="1">_xlfn.XLOOKUP(Tabelle5[[#This Row],[ExperimentID]]&amp;Tabelle5[[#This Row],[NegotiationID]]&amp;Tabelle5[[#This Row],[MessageID]],ALL_IN_ONE[ExperimentID]&amp;ALL_IN_ONE[NegotiationID]&amp;ALL_IN_ONE[MessageID],ALL_IN_ONE[Gesamt_ID],,0)</f>
        <v>#VALUE!</v>
      </c>
      <c r="C847">
        <v>2578</v>
      </c>
      <c r="D847" t="s">
        <v>1521</v>
      </c>
      <c r="E847">
        <v>33134</v>
      </c>
      <c r="F847">
        <v>2567</v>
      </c>
      <c r="G847">
        <v>2563</v>
      </c>
      <c r="H847" t="s">
        <v>22</v>
      </c>
      <c r="I847" t="str">
        <f t="array" ref="I847">IFERROR(_xlfn.XLOOKUP(Tabelle5[[#This Row],[NegotiationID]]&amp;"FinalAccept",Tabelle5[NegotiationID]&amp;Tabelle5[ActionType],Tabelle5[ActionType],,0),_xlfn.XLOOKUP(Tabelle5[[#This Row],[NegotiationID]]&amp;"FinalReject",Tabelle5[NegotiationID]&amp;Tabelle5[ActionType],Tabelle5[ActionType],,0))</f>
        <v>FinalAccept</v>
      </c>
      <c r="N847">
        <v>227</v>
      </c>
      <c r="O847">
        <v>4164</v>
      </c>
      <c r="P847">
        <v>9</v>
      </c>
      <c r="Q847" s="3" t="s">
        <v>6476</v>
      </c>
    </row>
    <row r="848" ht="159.5" hidden="1">
      <c r="A848" t="e">
        <f t="shared" ca="1" si="518"/>
        <v>#VALUE!</v>
      </c>
      <c r="B848" t="e">
        <f t="array" ref="B848" ca="1">_xlfn.XLOOKUP(Tabelle5[[#This Row],[ExperimentID]]&amp;Tabelle5[[#This Row],[NegotiationID]]&amp;Tabelle5[[#This Row],[MessageID]],ALL_IN_ONE[ExperimentID]&amp;ALL_IN_ONE[NegotiationID]&amp;ALL_IN_ONE[MessageID],ALL_IN_ONE[Gesamt_ID],,0)</f>
        <v>#VALUE!</v>
      </c>
      <c r="C848">
        <v>2578</v>
      </c>
      <c r="D848" t="s">
        <v>1521</v>
      </c>
      <c r="E848">
        <v>33641</v>
      </c>
      <c r="F848">
        <v>2563</v>
      </c>
      <c r="G848">
        <v>2567</v>
      </c>
      <c r="H848" t="s">
        <v>24</v>
      </c>
      <c r="I848" t="str">
        <f t="array" ref="I848">IFERROR(_xlfn.XLOOKUP(Tabelle5[[#This Row],[NegotiationID]]&amp;"FinalAccept",Tabelle5[NegotiationID]&amp;Tabelle5[ActionType],Tabelle5[ActionType],,0),_xlfn.XLOOKUP(Tabelle5[[#This Row],[NegotiationID]]&amp;"FinalReject",Tabelle5[NegotiationID]&amp;Tabelle5[ActionType],Tabelle5[ActionType],,0))</f>
        <v>FinalAccept</v>
      </c>
      <c r="N848">
        <v>236</v>
      </c>
      <c r="O848">
        <v>4164</v>
      </c>
      <c r="P848">
        <v>9</v>
      </c>
      <c r="Q848" s="3" t="s">
        <v>6477</v>
      </c>
    </row>
    <row r="849" ht="15" customHeight="1">
      <c r="A849" t="e">
        <f t="shared" ca="1" si="518"/>
        <v>#VALUE!</v>
      </c>
      <c r="B849" t="e">
        <f t="array" ref="B849" ca="1">_xlfn.XLOOKUP(Tabelle5[[#This Row],[ExperimentID]]&amp;Tabelle5[[#This Row],[NegotiationID]]&amp;Tabelle5[[#This Row],[MessageID]],ALL_IN_ONE[ExperimentID]&amp;ALL_IN_ONE[NegotiationID]&amp;ALL_IN_ONE[MessageID],ALL_IN_ONE[Gesamt_ID],,0)</f>
        <v>#VALUE!</v>
      </c>
      <c r="C849">
        <v>2578</v>
      </c>
      <c r="D849" t="s">
        <v>1521</v>
      </c>
      <c r="E849">
        <v>34104</v>
      </c>
      <c r="F849">
        <v>2567</v>
      </c>
      <c r="G849">
        <v>2563</v>
      </c>
      <c r="H849" t="s">
        <v>31</v>
      </c>
      <c r="I849" t="str">
        <f t="array" ref="I849">IFERROR(_xlfn.XLOOKUP(Tabelle5[[#This Row],[NegotiationID]]&amp;"FinalAccept",Tabelle5[NegotiationID]&amp;Tabelle5[ActionType],Tabelle5[ActionType],,0),_xlfn.XLOOKUP(Tabelle5[[#This Row],[NegotiationID]]&amp;"FinalReject",Tabelle5[NegotiationID]&amp;Tabelle5[ActionType],Tabelle5[ActionType],,0))</f>
        <v>FinalAccept</v>
      </c>
      <c r="J849">
        <v>0.5444</v>
      </c>
      <c r="K849">
        <v>0.54959999999999998</v>
      </c>
      <c r="L849">
        <v>1.0940000000000001</v>
      </c>
      <c r="M849">
        <v>0.0051999999999999998</v>
      </c>
      <c r="N849">
        <v>381</v>
      </c>
      <c r="O849">
        <v>4164</v>
      </c>
      <c r="P849">
        <v>9</v>
      </c>
      <c r="Q849" s="3" t="s">
        <v>2146</v>
      </c>
    </row>
    <row r="850" ht="15" customHeight="1">
      <c r="A850" t="e">
        <f t="shared" ca="1" si="518"/>
        <v>#VALUE!</v>
      </c>
      <c r="B850" t="e">
        <f t="array" ref="B850" ca="1">_xlfn.XLOOKUP(Tabelle5[[#This Row],[ExperimentID]]&amp;Tabelle5[[#This Row],[NegotiationID]]&amp;Tabelle5[[#This Row],[MessageID]],ALL_IN_ONE[ExperimentID]&amp;ALL_IN_ONE[NegotiationID]&amp;ALL_IN_ONE[MessageID],ALL_IN_ONE[Gesamt_ID],,0)</f>
        <v>#VALUE!</v>
      </c>
      <c r="C850">
        <v>2578</v>
      </c>
      <c r="D850" t="s">
        <v>1521</v>
      </c>
      <c r="E850">
        <v>34160</v>
      </c>
      <c r="F850">
        <v>2563</v>
      </c>
      <c r="G850">
        <v>2567</v>
      </c>
      <c r="H850" t="s">
        <v>31</v>
      </c>
      <c r="I850" t="str">
        <f t="array" ref="I850">IFERROR(_xlfn.XLOOKUP(Tabelle5[[#This Row],[NegotiationID]]&amp;"FinalAccept",Tabelle5[NegotiationID]&amp;Tabelle5[ActionType],Tabelle5[ActionType],,0),_xlfn.XLOOKUP(Tabelle5[[#This Row],[NegotiationID]]&amp;"FinalReject",Tabelle5[NegotiationID]&amp;Tabelle5[ActionType],Tabelle5[ActionType],,0))</f>
        <v>FinalAccept</v>
      </c>
      <c r="J850">
        <v>0.67759999999999998</v>
      </c>
      <c r="K850">
        <v>0.37040000000000001</v>
      </c>
      <c r="L850">
        <v>1.048</v>
      </c>
      <c r="M850">
        <v>0.30719999999999997</v>
      </c>
      <c r="N850">
        <v>499</v>
      </c>
      <c r="O850">
        <v>4164</v>
      </c>
      <c r="P850">
        <v>9</v>
      </c>
      <c r="Q850" s="3" t="s">
        <v>2147</v>
      </c>
    </row>
    <row r="851" ht="15" customHeight="1">
      <c r="A851" t="e">
        <f t="shared" ca="1" si="518"/>
        <v>#VALUE!</v>
      </c>
      <c r="B851" t="e">
        <f t="array" ref="B851" ca="1">_xlfn.XLOOKUP(Tabelle5[[#This Row],[ExperimentID]]&amp;Tabelle5[[#This Row],[NegotiationID]]&amp;Tabelle5[[#This Row],[MessageID]],ALL_IN_ONE[ExperimentID]&amp;ALL_IN_ONE[NegotiationID]&amp;ALL_IN_ONE[MessageID],ALL_IN_ONE[Gesamt_ID],,0)</f>
        <v>#VALUE!</v>
      </c>
      <c r="C851">
        <v>2578</v>
      </c>
      <c r="D851" t="s">
        <v>1521</v>
      </c>
      <c r="E851">
        <v>34235</v>
      </c>
      <c r="F851">
        <v>2567</v>
      </c>
      <c r="G851">
        <v>2563</v>
      </c>
      <c r="H851" t="s">
        <v>20</v>
      </c>
      <c r="I851" t="str">
        <f t="array" ref="I851">IFERROR(_xlfn.XLOOKUP(Tabelle5[[#This Row],[NegotiationID]]&amp;"FinalAccept",Tabelle5[NegotiationID]&amp;Tabelle5[ActionType],Tabelle5[ActionType],,0),_xlfn.XLOOKUP(Tabelle5[[#This Row],[NegotiationID]]&amp;"FinalReject",Tabelle5[NegotiationID]&amp;Tabelle5[ActionType],Tabelle5[ActionType],,0))</f>
        <v>FinalAccept</v>
      </c>
      <c r="J851">
        <v>0.37040000000000001</v>
      </c>
      <c r="K851">
        <v>0.67759999999999998</v>
      </c>
      <c r="L851">
        <v>1.048</v>
      </c>
      <c r="M851">
        <v>0.30719999999999997</v>
      </c>
      <c r="N851">
        <v>67</v>
      </c>
      <c r="O851">
        <v>4164</v>
      </c>
      <c r="P851">
        <v>9</v>
      </c>
      <c r="Q851" s="3" t="s">
        <v>2148</v>
      </c>
    </row>
    <row r="852" ht="14.5" hidden="1">
      <c r="A852" t="e">
        <f t="shared" ca="1" si="518"/>
        <v>#VALUE!</v>
      </c>
      <c r="B852" t="e">
        <f t="array" ref="B852" ca="1">_xlfn.XLOOKUP(Tabelle5[[#This Row],[ExperimentID]]&amp;Tabelle5[[#This Row],[NegotiationID]]&amp;Tabelle5[[#This Row],[MessageID]],ALL_IN_ONE[ExperimentID]&amp;ALL_IN_ONE[NegotiationID]&amp;ALL_IN_ONE[MessageID],ALL_IN_ONE[Gesamt_ID],,0)</f>
        <v>#VALUE!</v>
      </c>
      <c r="C852">
        <v>2608</v>
      </c>
      <c r="D852" t="s">
        <v>1521</v>
      </c>
      <c r="E852">
        <v>2609</v>
      </c>
      <c r="H852" t="s">
        <v>6019</v>
      </c>
      <c r="I852" t="str">
        <f t="array" ref="I852">IFERROR(_xlfn.XLOOKUP(Tabelle5[[#This Row],[NegotiationID]]&amp;"FinalAccept",Tabelle5[NegotiationID]&amp;Tabelle5[ActionType],Tabelle5[ActionType],,0),_xlfn.XLOOKUP(Tabelle5[[#This Row],[NegotiationID]]&amp;"FinalReject",Tabelle5[NegotiationID]&amp;Tabelle5[ActionType],Tabelle5[ActionType],,0))</f>
        <v>FinalAccept</v>
      </c>
      <c r="M852">
        <v>21</v>
      </c>
      <c r="O852">
        <v>1234</v>
      </c>
      <c r="P852">
        <v>9</v>
      </c>
      <c r="Q852" t="s">
        <v>6337</v>
      </c>
    </row>
    <row r="853" ht="15" customHeight="1">
      <c r="A853" t="e">
        <f t="shared" ca="1" si="518"/>
        <v>#VALUE!</v>
      </c>
      <c r="B853" t="e">
        <f t="array" ref="B853" ca="1">_xlfn.XLOOKUP(Tabelle5[[#This Row],[ExperimentID]]&amp;Tabelle5[[#This Row],[NegotiationID]]&amp;Tabelle5[[#This Row],[MessageID]],ALL_IN_ONE[ExperimentID]&amp;ALL_IN_ONE[NegotiationID]&amp;ALL_IN_ONE[MessageID],ALL_IN_ONE[Gesamt_ID],,0)</f>
        <v>#VALUE!</v>
      </c>
      <c r="C853">
        <v>2608</v>
      </c>
      <c r="D853" t="s">
        <v>1521</v>
      </c>
      <c r="E853">
        <v>30064</v>
      </c>
      <c r="F853">
        <v>2593</v>
      </c>
      <c r="G853">
        <v>2597</v>
      </c>
      <c r="H853" t="s">
        <v>158</v>
      </c>
      <c r="I853" t="str">
        <f t="array" ref="I853">IFERROR(_xlfn.XLOOKUP(Tabelle5[[#This Row],[NegotiationID]]&amp;"FinalAccept",Tabelle5[NegotiationID]&amp;Tabelle5[ActionType],Tabelle5[ActionType],,0),_xlfn.XLOOKUP(Tabelle5[[#This Row],[NegotiationID]]&amp;"FinalReject",Tabelle5[NegotiationID]&amp;Tabelle5[ActionType],Tabelle5[ActionType],,0))</f>
        <v>FinalAccept</v>
      </c>
      <c r="J853">
        <v>1</v>
      </c>
      <c r="K853">
        <v>0.68400000000000005</v>
      </c>
      <c r="L853">
        <v>1.6839999999999999</v>
      </c>
      <c r="M853">
        <v>0.316</v>
      </c>
      <c r="N853">
        <v>99</v>
      </c>
      <c r="O853">
        <v>1234</v>
      </c>
      <c r="P853">
        <v>9</v>
      </c>
      <c r="Q853" s="3" t="s">
        <v>2149</v>
      </c>
    </row>
    <row r="854" ht="15" customHeight="1">
      <c r="A854" t="e">
        <f t="shared" ca="1" si="518"/>
        <v>#VALUE!</v>
      </c>
      <c r="B854" t="e">
        <f t="array" ref="B854" ca="1">_xlfn.XLOOKUP(Tabelle5[[#This Row],[ExperimentID]]&amp;Tabelle5[[#This Row],[NegotiationID]]&amp;Tabelle5[[#This Row],[MessageID]],ALL_IN_ONE[ExperimentID]&amp;ALL_IN_ONE[NegotiationID]&amp;ALL_IN_ONE[MessageID],ALL_IN_ONE[Gesamt_ID],,0)</f>
        <v>#VALUE!</v>
      </c>
      <c r="C854">
        <v>2608</v>
      </c>
      <c r="D854" t="s">
        <v>1521</v>
      </c>
      <c r="E854">
        <v>30095</v>
      </c>
      <c r="F854">
        <v>2597</v>
      </c>
      <c r="G854">
        <v>2593</v>
      </c>
      <c r="H854" t="s">
        <v>31</v>
      </c>
      <c r="I854" t="str">
        <f t="array" ref="I854">IFERROR(_xlfn.XLOOKUP(Tabelle5[[#This Row],[NegotiationID]]&amp;"FinalAccept",Tabelle5[NegotiationID]&amp;Tabelle5[ActionType],Tabelle5[ActionType],,0),_xlfn.XLOOKUP(Tabelle5[[#This Row],[NegotiationID]]&amp;"FinalReject",Tabelle5[NegotiationID]&amp;Tabelle5[ActionType],Tabelle5[ActionType],,0))</f>
        <v>FinalAccept</v>
      </c>
      <c r="J854">
        <v>0.50480000000000003</v>
      </c>
      <c r="K854">
        <v>0.61899999999999999</v>
      </c>
      <c r="L854">
        <v>1.1237999999999999</v>
      </c>
      <c r="M854">
        <v>0.1142</v>
      </c>
      <c r="N854">
        <v>157</v>
      </c>
      <c r="O854">
        <v>1234</v>
      </c>
      <c r="P854">
        <v>9</v>
      </c>
      <c r="Q854" s="3" t="s">
        <v>2150</v>
      </c>
    </row>
    <row r="855" ht="15" customHeight="1">
      <c r="A855" t="e">
        <f t="shared" ca="1" si="518"/>
        <v>#VALUE!</v>
      </c>
      <c r="B855" t="e">
        <f t="array" ref="B855" ca="1">_xlfn.XLOOKUP(Tabelle5[[#This Row],[ExperimentID]]&amp;Tabelle5[[#This Row],[NegotiationID]]&amp;Tabelle5[[#This Row],[MessageID]],ALL_IN_ONE[ExperimentID]&amp;ALL_IN_ONE[NegotiationID]&amp;ALL_IN_ONE[MessageID],ALL_IN_ONE[Gesamt_ID],,0)</f>
        <v>#VALUE!</v>
      </c>
      <c r="C855">
        <v>2608</v>
      </c>
      <c r="D855" t="s">
        <v>1521</v>
      </c>
      <c r="E855">
        <v>30127</v>
      </c>
      <c r="F855">
        <v>2593</v>
      </c>
      <c r="G855">
        <v>2597</v>
      </c>
      <c r="H855" t="s">
        <v>31</v>
      </c>
      <c r="I855" t="str">
        <f t="array" ref="I855">IFERROR(_xlfn.XLOOKUP(Tabelle5[[#This Row],[NegotiationID]]&amp;"FinalAccept",Tabelle5[NegotiationID]&amp;Tabelle5[ActionType],Tabelle5[ActionType],,0),_xlfn.XLOOKUP(Tabelle5[[#This Row],[NegotiationID]]&amp;"FinalReject",Tabelle5[NegotiationID]&amp;Tabelle5[ActionType],Tabelle5[ActionType],,0))</f>
        <v>FinalAccept</v>
      </c>
      <c r="J855">
        <v>0.84019999999999995</v>
      </c>
      <c r="K855">
        <v>0.25879999999999997</v>
      </c>
      <c r="L855">
        <v>1.099</v>
      </c>
      <c r="M855">
        <v>0.58140000000000003</v>
      </c>
      <c r="N855">
        <v>234</v>
      </c>
      <c r="O855">
        <v>1234</v>
      </c>
      <c r="P855">
        <v>9</v>
      </c>
      <c r="Q855" s="3" t="s">
        <v>2151</v>
      </c>
    </row>
    <row r="856" ht="15" customHeight="1">
      <c r="A856" t="e">
        <f t="shared" ca="1" si="518"/>
        <v>#VALUE!</v>
      </c>
      <c r="B856" t="e">
        <f t="array" ref="B856" ca="1">_xlfn.XLOOKUP(Tabelle5[[#This Row],[ExperimentID]]&amp;Tabelle5[[#This Row],[NegotiationID]]&amp;Tabelle5[[#This Row],[MessageID]],ALL_IN_ONE[ExperimentID]&amp;ALL_IN_ONE[NegotiationID]&amp;ALL_IN_ONE[MessageID],ALL_IN_ONE[Gesamt_ID],,0)</f>
        <v>#VALUE!</v>
      </c>
      <c r="C856">
        <v>2608</v>
      </c>
      <c r="D856" t="s">
        <v>1521</v>
      </c>
      <c r="E856">
        <v>30286</v>
      </c>
      <c r="F856">
        <v>2597</v>
      </c>
      <c r="G856">
        <v>2593</v>
      </c>
      <c r="H856" t="s">
        <v>31</v>
      </c>
      <c r="I856" t="str">
        <f t="array" ref="I856">IFERROR(_xlfn.XLOOKUP(Tabelle5[[#This Row],[NegotiationID]]&amp;"FinalAccept",Tabelle5[NegotiationID]&amp;Tabelle5[ActionType],Tabelle5[ActionType],,0),_xlfn.XLOOKUP(Tabelle5[[#This Row],[NegotiationID]]&amp;"FinalReject",Tabelle5[NegotiationID]&amp;Tabelle5[ActionType],Tabelle5[ActionType],,0))</f>
        <v>FinalAccept</v>
      </c>
      <c r="J856">
        <v>0.55400000000000005</v>
      </c>
      <c r="K856">
        <v>0.54659999999999997</v>
      </c>
      <c r="L856">
        <v>1.1006</v>
      </c>
      <c r="M856">
        <v>0.0074000000000000003</v>
      </c>
      <c r="N856">
        <v>180</v>
      </c>
      <c r="O856">
        <v>1234</v>
      </c>
      <c r="P856">
        <v>9</v>
      </c>
      <c r="Q856" t="s">
        <v>2152</v>
      </c>
    </row>
    <row r="857" ht="15" customHeight="1">
      <c r="A857" t="e">
        <f t="shared" ca="1" si="518"/>
        <v>#VALUE!</v>
      </c>
      <c r="B857" t="e">
        <f t="array" ref="B857" ca="1">_xlfn.XLOOKUP(Tabelle5[[#This Row],[ExperimentID]]&amp;Tabelle5[[#This Row],[NegotiationID]]&amp;Tabelle5[[#This Row],[MessageID]],ALL_IN_ONE[ExperimentID]&amp;ALL_IN_ONE[NegotiationID]&amp;ALL_IN_ONE[MessageID],ALL_IN_ONE[Gesamt_ID],,0)</f>
        <v>#VALUE!</v>
      </c>
      <c r="C857">
        <v>2608</v>
      </c>
      <c r="D857" t="s">
        <v>1521</v>
      </c>
      <c r="E857">
        <v>30301</v>
      </c>
      <c r="F857">
        <v>2593</v>
      </c>
      <c r="G857">
        <v>2597</v>
      </c>
      <c r="H857" t="s">
        <v>31</v>
      </c>
      <c r="I857" t="str">
        <f t="array" ref="I857">IFERROR(_xlfn.XLOOKUP(Tabelle5[[#This Row],[NegotiationID]]&amp;"FinalAccept",Tabelle5[NegotiationID]&amp;Tabelle5[ActionType],Tabelle5[ActionType],,0),_xlfn.XLOOKUP(Tabelle5[[#This Row],[NegotiationID]]&amp;"FinalReject",Tabelle5[NegotiationID]&amp;Tabelle5[ActionType],Tabelle5[ActionType],,0))</f>
        <v>FinalAccept</v>
      </c>
      <c r="J857">
        <v>0.69620000000000004</v>
      </c>
      <c r="K857">
        <v>0.30740000000000001</v>
      </c>
      <c r="L857">
        <v>1.0036</v>
      </c>
      <c r="M857">
        <v>0.38879999999999998</v>
      </c>
      <c r="N857">
        <v>171</v>
      </c>
      <c r="O857">
        <v>1234</v>
      </c>
      <c r="P857">
        <v>9</v>
      </c>
      <c r="Q857" s="3" t="s">
        <v>2153</v>
      </c>
    </row>
    <row r="858" ht="15" customHeight="1">
      <c r="A858" t="e">
        <f t="shared" ca="1" si="518"/>
        <v>#VALUE!</v>
      </c>
      <c r="B858" t="e">
        <f t="array" ref="B858" ca="1">_xlfn.XLOOKUP(Tabelle5[[#This Row],[ExperimentID]]&amp;Tabelle5[[#This Row],[NegotiationID]]&amp;Tabelle5[[#This Row],[MessageID]],ALL_IN_ONE[ExperimentID]&amp;ALL_IN_ONE[NegotiationID]&amp;ALL_IN_ONE[MessageID],ALL_IN_ONE[Gesamt_ID],,0)</f>
        <v>#VALUE!</v>
      </c>
      <c r="C858">
        <v>2608</v>
      </c>
      <c r="D858" t="s">
        <v>1521</v>
      </c>
      <c r="E858">
        <v>30353</v>
      </c>
      <c r="F858">
        <v>2597</v>
      </c>
      <c r="G858">
        <v>2593</v>
      </c>
      <c r="H858" t="s">
        <v>31</v>
      </c>
      <c r="I858" t="str">
        <f t="array" ref="I858">IFERROR(_xlfn.XLOOKUP(Tabelle5[[#This Row],[NegotiationID]]&amp;"FinalAccept",Tabelle5[NegotiationID]&amp;Tabelle5[ActionType],Tabelle5[ActionType],,0),_xlfn.XLOOKUP(Tabelle5[[#This Row],[NegotiationID]]&amp;"FinalReject",Tabelle5[NegotiationID]&amp;Tabelle5[ActionType],Tabelle5[ActionType],,0))</f>
        <v>FinalAccept</v>
      </c>
      <c r="J858">
        <v>0.45879999999999999</v>
      </c>
      <c r="K858">
        <v>0.64019999999999999</v>
      </c>
      <c r="L858">
        <v>1.099</v>
      </c>
      <c r="M858">
        <v>0.18140000000000001</v>
      </c>
      <c r="N858">
        <v>235</v>
      </c>
      <c r="O858">
        <v>1234</v>
      </c>
      <c r="P858">
        <v>9</v>
      </c>
      <c r="Q858" s="3" t="s">
        <v>2154</v>
      </c>
    </row>
    <row r="859" ht="15" customHeight="1">
      <c r="A859" t="e">
        <f t="shared" ca="1" si="518"/>
        <v>#VALUE!</v>
      </c>
      <c r="B859" t="e">
        <f t="array" ref="B859" ca="1">_xlfn.XLOOKUP(Tabelle5[[#This Row],[ExperimentID]]&amp;Tabelle5[[#This Row],[NegotiationID]]&amp;Tabelle5[[#This Row],[MessageID]],ALL_IN_ONE[ExperimentID]&amp;ALL_IN_ONE[NegotiationID]&amp;ALL_IN_ONE[MessageID],ALL_IN_ONE[Gesamt_ID],,0)</f>
        <v>#VALUE!</v>
      </c>
      <c r="C859">
        <v>2608</v>
      </c>
      <c r="D859" t="s">
        <v>1521</v>
      </c>
      <c r="E859">
        <v>30356</v>
      </c>
      <c r="F859">
        <v>2593</v>
      </c>
      <c r="G859">
        <v>2597</v>
      </c>
      <c r="H859" t="s">
        <v>31</v>
      </c>
      <c r="I859" t="str">
        <f t="array" ref="I859">IFERROR(_xlfn.XLOOKUP(Tabelle5[[#This Row],[NegotiationID]]&amp;"FinalAccept",Tabelle5[NegotiationID]&amp;Tabelle5[ActionType],Tabelle5[ActionType],,0),_xlfn.XLOOKUP(Tabelle5[[#This Row],[NegotiationID]]&amp;"FinalReject",Tabelle5[NegotiationID]&amp;Tabelle5[ActionType],Tabelle5[ActionType],,0))</f>
        <v>FinalAccept</v>
      </c>
      <c r="J859">
        <v>0.67220000000000002</v>
      </c>
      <c r="K859">
        <v>0.438</v>
      </c>
      <c r="L859">
        <v>1.1102000000000001</v>
      </c>
      <c r="M859">
        <v>0.23419999999999999</v>
      </c>
      <c r="N859">
        <v>91</v>
      </c>
      <c r="O859">
        <v>1234</v>
      </c>
      <c r="P859">
        <v>9</v>
      </c>
      <c r="Q859" s="3" t="s">
        <v>2155</v>
      </c>
    </row>
    <row r="860" ht="15" customHeight="1">
      <c r="A860" t="e">
        <f t="shared" ca="1" si="518"/>
        <v>#VALUE!</v>
      </c>
      <c r="B860" t="e">
        <f t="array" ref="B860" ca="1">_xlfn.XLOOKUP(Tabelle5[[#This Row],[ExperimentID]]&amp;Tabelle5[[#This Row],[NegotiationID]]&amp;Tabelle5[[#This Row],[MessageID]],ALL_IN_ONE[ExperimentID]&amp;ALL_IN_ONE[NegotiationID]&amp;ALL_IN_ONE[MessageID],ALL_IN_ONE[Gesamt_ID],,0)</f>
        <v>#VALUE!</v>
      </c>
      <c r="C860">
        <v>2608</v>
      </c>
      <c r="D860" t="s">
        <v>1521</v>
      </c>
      <c r="E860">
        <v>30395</v>
      </c>
      <c r="F860">
        <v>2597</v>
      </c>
      <c r="G860">
        <v>2593</v>
      </c>
      <c r="H860" t="s">
        <v>20</v>
      </c>
      <c r="I860" t="str">
        <f t="array" ref="I860">IFERROR(_xlfn.XLOOKUP(Tabelle5[[#This Row],[NegotiationID]]&amp;"FinalAccept",Tabelle5[NegotiationID]&amp;Tabelle5[ActionType],Tabelle5[ActionType],,0),_xlfn.XLOOKUP(Tabelle5[[#This Row],[NegotiationID]]&amp;"FinalReject",Tabelle5[NegotiationID]&amp;Tabelle5[ActionType],Tabelle5[ActionType],,0))</f>
        <v>FinalAccept</v>
      </c>
      <c r="J860">
        <v>0.438</v>
      </c>
      <c r="K860">
        <v>0.67220000000000002</v>
      </c>
      <c r="L860">
        <v>1.1102000000000001</v>
      </c>
      <c r="M860">
        <v>0.23419999999999999</v>
      </c>
      <c r="N860">
        <v>46</v>
      </c>
      <c r="O860">
        <v>1234</v>
      </c>
      <c r="P860">
        <v>9</v>
      </c>
      <c r="Q860" s="3" t="s">
        <v>2156</v>
      </c>
    </row>
    <row r="861" ht="14.5" hidden="1">
      <c r="A861" t="e">
        <f t="shared" ca="1" si="518"/>
        <v>#VALUE!</v>
      </c>
      <c r="B861" t="e">
        <f t="array" ref="B861" ca="1">_xlfn.XLOOKUP(Tabelle5[[#This Row],[ExperimentID]]&amp;Tabelle5[[#This Row],[NegotiationID]]&amp;Tabelle5[[#This Row],[MessageID]],ALL_IN_ONE[ExperimentID]&amp;ALL_IN_ONE[NegotiationID]&amp;ALL_IN_ONE[MessageID],ALL_IN_ONE[Gesamt_ID],,0)</f>
        <v>#VALUE!</v>
      </c>
      <c r="C861">
        <v>2638</v>
      </c>
      <c r="D861" t="s">
        <v>1521</v>
      </c>
      <c r="E861">
        <v>2639</v>
      </c>
      <c r="H861" t="s">
        <v>6019</v>
      </c>
      <c r="I861" t="str">
        <f t="array" ref="I861">IFERROR(_xlfn.XLOOKUP(Tabelle5[[#This Row],[NegotiationID]]&amp;"FinalAccept",Tabelle5[NegotiationID]&amp;Tabelle5[ActionType],Tabelle5[ActionType],,0),_xlfn.XLOOKUP(Tabelle5[[#This Row],[NegotiationID]]&amp;"FinalReject",Tabelle5[NegotiationID]&amp;Tabelle5[ActionType],Tabelle5[ActionType],,0))</f>
        <v>FinalReject</v>
      </c>
      <c r="M861">
        <v>21</v>
      </c>
      <c r="O861">
        <v>4921</v>
      </c>
      <c r="P861">
        <v>10</v>
      </c>
      <c r="Q861" t="s">
        <v>6337</v>
      </c>
    </row>
    <row r="862" ht="15" customHeight="1">
      <c r="A862" t="e">
        <f t="shared" ca="1" si="518"/>
        <v>#VALUE!</v>
      </c>
      <c r="B862" t="e">
        <f t="array" ref="B862" ca="1">_xlfn.XLOOKUP(Tabelle5[[#This Row],[ExperimentID]]&amp;Tabelle5[[#This Row],[NegotiationID]]&amp;Tabelle5[[#This Row],[MessageID]],ALL_IN_ONE[ExperimentID]&amp;ALL_IN_ONE[NegotiationID]&amp;ALL_IN_ONE[MessageID],ALL_IN_ONE[Gesamt_ID],,0)</f>
        <v>#VALUE!</v>
      </c>
      <c r="C862">
        <v>2638</v>
      </c>
      <c r="D862" t="s">
        <v>1521</v>
      </c>
      <c r="E862">
        <v>30292</v>
      </c>
      <c r="F862">
        <v>2623</v>
      </c>
      <c r="G862">
        <v>2627</v>
      </c>
      <c r="H862" t="s">
        <v>158</v>
      </c>
      <c r="I862" t="str">
        <f t="array" ref="I862">IFERROR(_xlfn.XLOOKUP(Tabelle5[[#This Row],[NegotiationID]]&amp;"FinalAccept",Tabelle5[NegotiationID]&amp;Tabelle5[ActionType],Tabelle5[ActionType],,0),_xlfn.XLOOKUP(Tabelle5[[#This Row],[NegotiationID]]&amp;"FinalReject",Tabelle5[NegotiationID]&amp;Tabelle5[ActionType],Tabelle5[ActionType],,0))</f>
        <v>FinalReject</v>
      </c>
      <c r="J862">
        <v>1</v>
      </c>
      <c r="K862">
        <v>0.1084</v>
      </c>
      <c r="L862">
        <v>1.1084000000000001</v>
      </c>
      <c r="M862">
        <v>0.89159999999999995</v>
      </c>
      <c r="N862">
        <v>554</v>
      </c>
      <c r="O862">
        <v>4921</v>
      </c>
      <c r="P862">
        <v>10</v>
      </c>
      <c r="Q862" s="3" t="s">
        <v>2157</v>
      </c>
    </row>
    <row r="863" ht="15" customHeight="1">
      <c r="A863" t="e">
        <f t="shared" ca="1" si="518"/>
        <v>#VALUE!</v>
      </c>
      <c r="B863" t="e">
        <f t="array" ref="B863" ca="1">_xlfn.XLOOKUP(Tabelle5[[#This Row],[ExperimentID]]&amp;Tabelle5[[#This Row],[NegotiationID]]&amp;Tabelle5[[#This Row],[MessageID]],ALL_IN_ONE[ExperimentID]&amp;ALL_IN_ONE[NegotiationID]&amp;ALL_IN_ONE[MessageID],ALL_IN_ONE[Gesamt_ID],,0)</f>
        <v>#VALUE!</v>
      </c>
      <c r="C863">
        <v>2638</v>
      </c>
      <c r="D863" t="s">
        <v>1521</v>
      </c>
      <c r="E863">
        <v>31070</v>
      </c>
      <c r="F863">
        <v>2627</v>
      </c>
      <c r="G863">
        <v>2623</v>
      </c>
      <c r="H863" t="s">
        <v>31</v>
      </c>
      <c r="I863" t="str">
        <f t="array" ref="I863">IFERROR(_xlfn.XLOOKUP(Tabelle5[[#This Row],[NegotiationID]]&amp;"FinalAccept",Tabelle5[NegotiationID]&amp;Tabelle5[ActionType],Tabelle5[ActionType],,0),_xlfn.XLOOKUP(Tabelle5[[#This Row],[NegotiationID]]&amp;"FinalReject",Tabelle5[NegotiationID]&amp;Tabelle5[ActionType],Tabelle5[ActionType],,0))</f>
        <v>FinalReject</v>
      </c>
      <c r="J863">
        <v>1</v>
      </c>
      <c r="K863">
        <v>0.12540000000000001</v>
      </c>
      <c r="L863">
        <v>1.1254</v>
      </c>
      <c r="M863">
        <v>0.87460000000000004</v>
      </c>
      <c r="N863">
        <v>424</v>
      </c>
      <c r="O863">
        <v>4921</v>
      </c>
      <c r="P863">
        <v>10</v>
      </c>
      <c r="Q863" s="3" t="s">
        <v>2158</v>
      </c>
    </row>
    <row r="864" ht="15" customHeight="1">
      <c r="A864" t="e">
        <f t="shared" ca="1" si="518"/>
        <v>#VALUE!</v>
      </c>
      <c r="B864" t="e">
        <f t="array" ref="B864" ca="1">_xlfn.XLOOKUP(Tabelle5[[#This Row],[ExperimentID]]&amp;Tabelle5[[#This Row],[NegotiationID]]&amp;Tabelle5[[#This Row],[MessageID]],ALL_IN_ONE[ExperimentID]&amp;ALL_IN_ONE[NegotiationID]&amp;ALL_IN_ONE[MessageID],ALL_IN_ONE[Gesamt_ID],,0)</f>
        <v>#VALUE!</v>
      </c>
      <c r="C864">
        <v>2638</v>
      </c>
      <c r="D864" t="s">
        <v>1521</v>
      </c>
      <c r="E864">
        <v>31585</v>
      </c>
      <c r="F864">
        <v>2623</v>
      </c>
      <c r="G864">
        <v>2627</v>
      </c>
      <c r="H864" t="s">
        <v>31</v>
      </c>
      <c r="I864" t="str">
        <f t="array" ref="I864">IFERROR(_xlfn.XLOOKUP(Tabelle5[[#This Row],[NegotiationID]]&amp;"FinalAccept",Tabelle5[NegotiationID]&amp;Tabelle5[ActionType],Tabelle5[ActionType],,0),_xlfn.XLOOKUP(Tabelle5[[#This Row],[NegotiationID]]&amp;"FinalReject",Tabelle5[NegotiationID]&amp;Tabelle5[ActionType],Tabelle5[ActionType],,0))</f>
        <v>FinalReject</v>
      </c>
      <c r="J864">
        <v>0.85819999999999996</v>
      </c>
      <c r="K864">
        <v>0.098799999999999999</v>
      </c>
      <c r="L864">
        <v>0.95699999999999996</v>
      </c>
      <c r="M864">
        <v>0.75939999999999996</v>
      </c>
      <c r="N864">
        <v>681</v>
      </c>
      <c r="O864">
        <v>4921</v>
      </c>
      <c r="P864">
        <v>10</v>
      </c>
      <c r="Q864" s="3" t="s">
        <v>2159</v>
      </c>
    </row>
    <row r="865" ht="15" customHeight="1">
      <c r="A865" t="e">
        <f t="shared" ca="1" si="518"/>
        <v>#VALUE!</v>
      </c>
      <c r="B865" t="e">
        <f t="array" ref="B865" ca="1">_xlfn.XLOOKUP(Tabelle5[[#This Row],[ExperimentID]]&amp;Tabelle5[[#This Row],[NegotiationID]]&amp;Tabelle5[[#This Row],[MessageID]],ALL_IN_ONE[ExperimentID]&amp;ALL_IN_ONE[NegotiationID]&amp;ALL_IN_ONE[MessageID],ALL_IN_ONE[Gesamt_ID],,0)</f>
        <v>#VALUE!</v>
      </c>
      <c r="C865">
        <v>2638</v>
      </c>
      <c r="D865" t="s">
        <v>1521</v>
      </c>
      <c r="E865">
        <v>31707</v>
      </c>
      <c r="F865">
        <v>2627</v>
      </c>
      <c r="G865">
        <v>2623</v>
      </c>
      <c r="H865" t="s">
        <v>31</v>
      </c>
      <c r="I865" t="str">
        <f t="array" ref="I865">IFERROR(_xlfn.XLOOKUP(Tabelle5[[#This Row],[NegotiationID]]&amp;"FinalAccept",Tabelle5[NegotiationID]&amp;Tabelle5[ActionType],Tabelle5[ActionType],,0),_xlfn.XLOOKUP(Tabelle5[[#This Row],[NegotiationID]]&amp;"FinalReject",Tabelle5[NegotiationID]&amp;Tabelle5[ActionType],Tabelle5[ActionType],,0))</f>
        <v>FinalReject</v>
      </c>
      <c r="J865">
        <v>0.81759999999999999</v>
      </c>
      <c r="K865">
        <v>0.1484</v>
      </c>
      <c r="L865">
        <v>0.96599999999999997</v>
      </c>
      <c r="M865">
        <v>0.66920000000000002</v>
      </c>
      <c r="N865">
        <v>673</v>
      </c>
      <c r="O865">
        <v>4921</v>
      </c>
      <c r="P865">
        <v>10</v>
      </c>
      <c r="Q865" s="3" t="s">
        <v>2160</v>
      </c>
    </row>
    <row r="866" ht="15" customHeight="1">
      <c r="A866" t="e">
        <f t="shared" ca="1" si="518"/>
        <v>#VALUE!</v>
      </c>
      <c r="B866" t="e">
        <f t="array" ref="B866" ca="1">_xlfn.XLOOKUP(Tabelle5[[#This Row],[ExperimentID]]&amp;Tabelle5[[#This Row],[NegotiationID]]&amp;Tabelle5[[#This Row],[MessageID]],ALL_IN_ONE[ExperimentID]&amp;ALL_IN_ONE[NegotiationID]&amp;ALL_IN_ONE[MessageID],ALL_IN_ONE[Gesamt_ID],,0)</f>
        <v>#VALUE!</v>
      </c>
      <c r="C866">
        <v>2638</v>
      </c>
      <c r="D866" t="s">
        <v>1521</v>
      </c>
      <c r="E866">
        <v>33186</v>
      </c>
      <c r="F866">
        <v>2623</v>
      </c>
      <c r="G866">
        <v>2627</v>
      </c>
      <c r="H866" t="s">
        <v>31</v>
      </c>
      <c r="I866" t="str">
        <f t="array" ref="I866">IFERROR(_xlfn.XLOOKUP(Tabelle5[[#This Row],[NegotiationID]]&amp;"FinalAccept",Tabelle5[NegotiationID]&amp;Tabelle5[ActionType],Tabelle5[ActionType],,0),_xlfn.XLOOKUP(Tabelle5[[#This Row],[NegotiationID]]&amp;"FinalReject",Tabelle5[NegotiationID]&amp;Tabelle5[ActionType],Tabelle5[ActionType],,0))</f>
        <v>FinalReject</v>
      </c>
      <c r="J866">
        <v>0.80179999999999996</v>
      </c>
      <c r="K866">
        <v>0.29399999999999998</v>
      </c>
      <c r="L866">
        <v>1.0958000000000001</v>
      </c>
      <c r="M866">
        <v>0.50780000000000003</v>
      </c>
      <c r="N866">
        <v>1016</v>
      </c>
      <c r="O866">
        <v>4921</v>
      </c>
      <c r="P866">
        <v>10</v>
      </c>
      <c r="Q866" s="3" t="s">
        <v>2161</v>
      </c>
    </row>
    <row r="867" ht="15" customHeight="1">
      <c r="A867" t="e">
        <f t="shared" ca="1" si="518"/>
        <v>#VALUE!</v>
      </c>
      <c r="B867" t="e">
        <f t="array" ref="B867" ca="1">_xlfn.XLOOKUP(Tabelle5[[#This Row],[ExperimentID]]&amp;Tabelle5[[#This Row],[NegotiationID]]&amp;Tabelle5[[#This Row],[MessageID]],ALL_IN_ONE[ExperimentID]&amp;ALL_IN_ONE[NegotiationID]&amp;ALL_IN_ONE[MessageID],ALL_IN_ONE[Gesamt_ID],,0)</f>
        <v>#VALUE!</v>
      </c>
      <c r="C867">
        <v>2638</v>
      </c>
      <c r="D867" t="s">
        <v>1521</v>
      </c>
      <c r="E867">
        <v>34506</v>
      </c>
      <c r="F867">
        <v>2627</v>
      </c>
      <c r="G867">
        <v>2623</v>
      </c>
      <c r="H867" t="s">
        <v>31</v>
      </c>
      <c r="I867" t="str">
        <f t="array" ref="I867">IFERROR(_xlfn.XLOOKUP(Tabelle5[[#This Row],[NegotiationID]]&amp;"FinalAccept",Tabelle5[NegotiationID]&amp;Tabelle5[ActionType],Tabelle5[ActionType],,0),_xlfn.XLOOKUP(Tabelle5[[#This Row],[NegotiationID]]&amp;"FinalReject",Tabelle5[NegotiationID]&amp;Tabelle5[ActionType],Tabelle5[ActionType],,0))</f>
        <v>FinalReject</v>
      </c>
      <c r="J867">
        <v>0.68620000000000003</v>
      </c>
      <c r="K867">
        <v>0.18440000000000001</v>
      </c>
      <c r="L867">
        <v>0.87060000000000004</v>
      </c>
      <c r="M867">
        <v>0.50180000000000002</v>
      </c>
      <c r="N867">
        <v>620</v>
      </c>
      <c r="O867">
        <v>4921</v>
      </c>
      <c r="P867">
        <v>10</v>
      </c>
      <c r="Q867" s="3" t="s">
        <v>2162</v>
      </c>
    </row>
    <row r="868" ht="15" customHeight="1">
      <c r="A868" t="e">
        <f t="shared" ca="1" si="518"/>
        <v>#VALUE!</v>
      </c>
      <c r="B868" t="e">
        <f t="array" ref="B868" ca="1">_xlfn.XLOOKUP(Tabelle5[[#This Row],[ExperimentID]]&amp;Tabelle5[[#This Row],[NegotiationID]]&amp;Tabelle5[[#This Row],[MessageID]],ALL_IN_ONE[ExperimentID]&amp;ALL_IN_ONE[NegotiationID]&amp;ALL_IN_ONE[MessageID],ALL_IN_ONE[Gesamt_ID],,0)</f>
        <v>#VALUE!</v>
      </c>
      <c r="C868">
        <v>2638</v>
      </c>
      <c r="D868" t="s">
        <v>1521</v>
      </c>
      <c r="E868">
        <v>34576</v>
      </c>
      <c r="F868">
        <v>2623</v>
      </c>
      <c r="G868">
        <v>2627</v>
      </c>
      <c r="H868" t="s">
        <v>31</v>
      </c>
      <c r="I868" t="str">
        <f t="array" ref="I868">IFERROR(_xlfn.XLOOKUP(Tabelle5[[#This Row],[NegotiationID]]&amp;"FinalAccept",Tabelle5[NegotiationID]&amp;Tabelle5[ActionType],Tabelle5[ActionType],,0),_xlfn.XLOOKUP(Tabelle5[[#This Row],[NegotiationID]]&amp;"FinalReject",Tabelle5[NegotiationID]&amp;Tabelle5[ActionType],Tabelle5[ActionType],,0))</f>
        <v>FinalReject</v>
      </c>
      <c r="J868">
        <v>0.67759999999999998</v>
      </c>
      <c r="K868">
        <v>0.37040000000000001</v>
      </c>
      <c r="L868">
        <v>1.048</v>
      </c>
      <c r="M868">
        <v>0.30719999999999997</v>
      </c>
      <c r="N868">
        <v>440</v>
      </c>
      <c r="O868">
        <v>4921</v>
      </c>
      <c r="P868">
        <v>10</v>
      </c>
      <c r="Q868" s="3" t="s">
        <v>2163</v>
      </c>
    </row>
    <row r="869" ht="15" customHeight="1">
      <c r="A869" t="e">
        <f t="shared" ca="1" si="518"/>
        <v>#VALUE!</v>
      </c>
      <c r="B869" t="e">
        <f t="array" ref="B869" ca="1">_xlfn.XLOOKUP(Tabelle5[[#This Row],[ExperimentID]]&amp;Tabelle5[[#This Row],[NegotiationID]]&amp;Tabelle5[[#This Row],[MessageID]],ALL_IN_ONE[ExperimentID]&amp;ALL_IN_ONE[NegotiationID]&amp;ALL_IN_ONE[MessageID],ALL_IN_ONE[Gesamt_ID],,0)</f>
        <v>#VALUE!</v>
      </c>
      <c r="C869">
        <v>2638</v>
      </c>
      <c r="D869" t="s">
        <v>1521</v>
      </c>
      <c r="E869">
        <v>34593</v>
      </c>
      <c r="F869">
        <v>2627</v>
      </c>
      <c r="G869">
        <v>2623</v>
      </c>
      <c r="H869" t="s">
        <v>31</v>
      </c>
      <c r="I869" t="str">
        <f t="array" ref="I869">IFERROR(_xlfn.XLOOKUP(Tabelle5[[#This Row],[NegotiationID]]&amp;"FinalAccept",Tabelle5[NegotiationID]&amp;Tabelle5[ActionType],Tabelle5[ActionType],,0),_xlfn.XLOOKUP(Tabelle5[[#This Row],[NegotiationID]]&amp;"FinalReject",Tabelle5[NegotiationID]&amp;Tabelle5[ActionType],Tabelle5[ActionType],,0))</f>
        <v>FinalReject</v>
      </c>
      <c r="J869">
        <v>0.54000000000000004</v>
      </c>
      <c r="K869">
        <v>0.45379999999999998</v>
      </c>
      <c r="L869">
        <v>0.99380000000000002</v>
      </c>
      <c r="M869">
        <v>0.086199999999999999</v>
      </c>
      <c r="N869">
        <v>218</v>
      </c>
      <c r="O869">
        <v>4921</v>
      </c>
      <c r="P869">
        <v>10</v>
      </c>
      <c r="Q869" s="3" t="s">
        <v>2164</v>
      </c>
    </row>
    <row r="870" ht="15" customHeight="1">
      <c r="A870" t="e">
        <f t="shared" ca="1" si="518"/>
        <v>#VALUE!</v>
      </c>
      <c r="B870" t="e">
        <f t="array" ref="B870" ca="1">_xlfn.XLOOKUP(Tabelle5[[#This Row],[ExperimentID]]&amp;Tabelle5[[#This Row],[NegotiationID]]&amp;Tabelle5[[#This Row],[MessageID]],ALL_IN_ONE[ExperimentID]&amp;ALL_IN_ONE[NegotiationID]&amp;ALL_IN_ONE[MessageID],ALL_IN_ONE[Gesamt_ID],,0)</f>
        <v>#VALUE!</v>
      </c>
      <c r="C870">
        <v>2638</v>
      </c>
      <c r="D870" t="s">
        <v>1521</v>
      </c>
      <c r="E870">
        <v>34672</v>
      </c>
      <c r="F870">
        <v>2623</v>
      </c>
      <c r="G870">
        <v>2627</v>
      </c>
      <c r="H870" t="s">
        <v>40</v>
      </c>
      <c r="I870" t="str">
        <f t="array" ref="I870">IFERROR(_xlfn.XLOOKUP(Tabelle5[[#This Row],[NegotiationID]]&amp;"FinalAccept",Tabelle5[NegotiationID]&amp;Tabelle5[ActionType],Tabelle5[ActionType],,0),_xlfn.XLOOKUP(Tabelle5[[#This Row],[NegotiationID]]&amp;"FinalReject",Tabelle5[NegotiationID]&amp;Tabelle5[ActionType],Tabelle5[ActionType],,0))</f>
        <v>FinalReject</v>
      </c>
      <c r="J870">
        <v>0.45379999999999998</v>
      </c>
      <c r="K870">
        <v>0.54000000000000004</v>
      </c>
      <c r="L870">
        <v>0.99380000000000002</v>
      </c>
      <c r="M870">
        <v>0.086199999999999999</v>
      </c>
      <c r="N870">
        <v>274</v>
      </c>
      <c r="O870">
        <v>4921</v>
      </c>
      <c r="P870">
        <v>10</v>
      </c>
      <c r="Q870" s="3" t="s">
        <v>2165</v>
      </c>
    </row>
    <row r="871" ht="14.5" hidden="1">
      <c r="A871" t="e">
        <f t="shared" ca="1" si="518"/>
        <v>#VALUE!</v>
      </c>
      <c r="B871" t="e">
        <f t="array" ref="B871" ca="1">_xlfn.XLOOKUP(Tabelle5[[#This Row],[ExperimentID]]&amp;Tabelle5[[#This Row],[NegotiationID]]&amp;Tabelle5[[#This Row],[MessageID]],ALL_IN_ONE[ExperimentID]&amp;ALL_IN_ONE[NegotiationID]&amp;ALL_IN_ONE[MessageID],ALL_IN_ONE[Gesamt_ID],,0)</f>
        <v>#VALUE!</v>
      </c>
      <c r="C871">
        <v>2668</v>
      </c>
      <c r="D871" t="s">
        <v>1521</v>
      </c>
      <c r="E871">
        <v>2669</v>
      </c>
      <c r="H871" t="s">
        <v>6019</v>
      </c>
      <c r="I871" t="str">
        <f t="array" ref="I871">IFERROR(_xlfn.XLOOKUP(Tabelle5[[#This Row],[NegotiationID]]&amp;"FinalAccept",Tabelle5[NegotiationID]&amp;Tabelle5[ActionType],Tabelle5[ActionType],,0),_xlfn.XLOOKUP(Tabelle5[[#This Row],[NegotiationID]]&amp;"FinalReject",Tabelle5[NegotiationID]&amp;Tabelle5[ActionType],Tabelle5[ActionType],,0))</f>
        <v>FinalReject</v>
      </c>
      <c r="M871">
        <v>21</v>
      </c>
      <c r="O871">
        <v>5049</v>
      </c>
      <c r="P871">
        <v>15</v>
      </c>
      <c r="Q871" t="s">
        <v>6337</v>
      </c>
    </row>
    <row r="872" ht="15" customHeight="1">
      <c r="A872" t="e">
        <f t="shared" ca="1" si="518"/>
        <v>#VALUE!</v>
      </c>
      <c r="B872" t="e">
        <f t="array" ref="B872" ca="1">_xlfn.XLOOKUP(Tabelle5[[#This Row],[ExperimentID]]&amp;Tabelle5[[#This Row],[NegotiationID]]&amp;Tabelle5[[#This Row],[MessageID]],ALL_IN_ONE[ExperimentID]&amp;ALL_IN_ONE[NegotiationID]&amp;ALL_IN_ONE[MessageID],ALL_IN_ONE[Gesamt_ID],,0)</f>
        <v>#VALUE!</v>
      </c>
      <c r="C872">
        <v>2668</v>
      </c>
      <c r="D872" t="s">
        <v>1521</v>
      </c>
      <c r="E872">
        <v>30067</v>
      </c>
      <c r="F872">
        <v>2653</v>
      </c>
      <c r="G872">
        <v>2657</v>
      </c>
      <c r="H872" t="s">
        <v>19</v>
      </c>
      <c r="I872" t="str">
        <f t="array" ref="I872">IFERROR(_xlfn.XLOOKUP(Tabelle5[[#This Row],[NegotiationID]]&amp;"FinalAccept",Tabelle5[NegotiationID]&amp;Tabelle5[ActionType],Tabelle5[ActionType],,0),_xlfn.XLOOKUP(Tabelle5[[#This Row],[NegotiationID]]&amp;"FinalReject",Tabelle5[NegotiationID]&amp;Tabelle5[ActionType],Tabelle5[ActionType],,0))</f>
        <v>FinalReject</v>
      </c>
      <c r="J872">
        <v>0.96799999999999997</v>
      </c>
      <c r="K872">
        <v>0.12920000000000001</v>
      </c>
      <c r="L872">
        <v>1.0972</v>
      </c>
      <c r="M872">
        <v>0.83879999999999999</v>
      </c>
      <c r="N872">
        <v>662</v>
      </c>
      <c r="O872">
        <v>5049</v>
      </c>
      <c r="P872">
        <v>15</v>
      </c>
      <c r="Q872" s="3" t="s">
        <v>2166</v>
      </c>
    </row>
    <row r="873" ht="15" customHeight="1">
      <c r="A873" t="e">
        <f t="shared" ca="1" si="518"/>
        <v>#VALUE!</v>
      </c>
      <c r="B873" t="e">
        <f t="array" ref="B873" ca="1">_xlfn.XLOOKUP(Tabelle5[[#This Row],[ExperimentID]]&amp;Tabelle5[[#This Row],[NegotiationID]]&amp;Tabelle5[[#This Row],[MessageID]],ALL_IN_ONE[ExperimentID]&amp;ALL_IN_ONE[NegotiationID]&amp;ALL_IN_ONE[MessageID],ALL_IN_ONE[Gesamt_ID],,0)</f>
        <v>#VALUE!</v>
      </c>
      <c r="C873">
        <v>2668</v>
      </c>
      <c r="D873" t="s">
        <v>1521</v>
      </c>
      <c r="E873">
        <v>30308</v>
      </c>
      <c r="F873">
        <v>2657</v>
      </c>
      <c r="G873">
        <v>2653</v>
      </c>
      <c r="H873" t="s">
        <v>31</v>
      </c>
      <c r="I873" t="str">
        <f t="array" ref="I873">IFERROR(_xlfn.XLOOKUP(Tabelle5[[#This Row],[NegotiationID]]&amp;"FinalAccept",Tabelle5[NegotiationID]&amp;Tabelle5[ActionType],Tabelle5[ActionType],,0),_xlfn.XLOOKUP(Tabelle5[[#This Row],[NegotiationID]]&amp;"FinalReject",Tabelle5[NegotiationID]&amp;Tabelle5[ActionType],Tabelle5[ActionType],,0))</f>
        <v>FinalReject</v>
      </c>
      <c r="J873">
        <v>0.71760000000000002</v>
      </c>
      <c r="K873">
        <v>0.12640000000000001</v>
      </c>
      <c r="L873">
        <v>0.84399999999999997</v>
      </c>
      <c r="M873">
        <v>0.59119999999999995</v>
      </c>
      <c r="N873">
        <v>374</v>
      </c>
      <c r="O873">
        <v>5049</v>
      </c>
      <c r="P873">
        <v>15</v>
      </c>
      <c r="Q873" s="3" t="s">
        <v>2167</v>
      </c>
    </row>
    <row r="874" ht="15" customHeight="1">
      <c r="A874" t="e">
        <f t="shared" ca="1" si="518"/>
        <v>#VALUE!</v>
      </c>
      <c r="B874" t="e">
        <f t="array" ref="B874" ca="1">_xlfn.XLOOKUP(Tabelle5[[#This Row],[ExperimentID]]&amp;Tabelle5[[#This Row],[NegotiationID]]&amp;Tabelle5[[#This Row],[MessageID]],ALL_IN_ONE[ExperimentID]&amp;ALL_IN_ONE[NegotiationID]&amp;ALL_IN_ONE[MessageID],ALL_IN_ONE[Gesamt_ID],,0)</f>
        <v>#VALUE!</v>
      </c>
      <c r="C874">
        <v>2668</v>
      </c>
      <c r="D874" t="s">
        <v>1521</v>
      </c>
      <c r="E874">
        <v>30788</v>
      </c>
      <c r="F874">
        <v>2653</v>
      </c>
      <c r="G874">
        <v>2657</v>
      </c>
      <c r="H874" t="s">
        <v>31</v>
      </c>
      <c r="I874" t="str">
        <f t="array" ref="I874">IFERROR(_xlfn.XLOOKUP(Tabelle5[[#This Row],[NegotiationID]]&amp;"FinalAccept",Tabelle5[NegotiationID]&amp;Tabelle5[ActionType],Tabelle5[ActionType],,0),_xlfn.XLOOKUP(Tabelle5[[#This Row],[NegotiationID]]&amp;"FinalReject",Tabelle5[NegotiationID]&amp;Tabelle5[ActionType],Tabelle5[ActionType],,0))</f>
        <v>FinalReject</v>
      </c>
      <c r="J874">
        <v>0.81999999999999995</v>
      </c>
      <c r="K874">
        <v>0.1356</v>
      </c>
      <c r="L874">
        <v>0.9556</v>
      </c>
      <c r="M874">
        <v>0.68440000000000001</v>
      </c>
      <c r="N874">
        <v>848</v>
      </c>
      <c r="O874">
        <v>5049</v>
      </c>
      <c r="P874">
        <v>15</v>
      </c>
      <c r="Q874" s="3" t="s">
        <v>2168</v>
      </c>
    </row>
    <row r="875" ht="15" customHeight="1">
      <c r="A875" t="e">
        <f t="shared" ca="1" si="518"/>
        <v>#VALUE!</v>
      </c>
      <c r="B875" t="e">
        <f t="array" ref="B875" ca="1">_xlfn.XLOOKUP(Tabelle5[[#This Row],[ExperimentID]]&amp;Tabelle5[[#This Row],[NegotiationID]]&amp;Tabelle5[[#This Row],[MessageID]],ALL_IN_ONE[ExperimentID]&amp;ALL_IN_ONE[NegotiationID]&amp;ALL_IN_ONE[MessageID],ALL_IN_ONE[Gesamt_ID],,0)</f>
        <v>#VALUE!</v>
      </c>
      <c r="C875">
        <v>2668</v>
      </c>
      <c r="D875" t="s">
        <v>1521</v>
      </c>
      <c r="E875">
        <v>31010</v>
      </c>
      <c r="F875">
        <v>2657</v>
      </c>
      <c r="G875">
        <v>2653</v>
      </c>
      <c r="H875" t="s">
        <v>31</v>
      </c>
      <c r="I875" t="str">
        <f t="array" ref="I875">IFERROR(_xlfn.XLOOKUP(Tabelle5[[#This Row],[NegotiationID]]&amp;"FinalAccept",Tabelle5[NegotiationID]&amp;Tabelle5[ActionType],Tabelle5[ActionType],,0),_xlfn.XLOOKUP(Tabelle5[[#This Row],[NegotiationID]]&amp;"FinalReject",Tabelle5[NegotiationID]&amp;Tabelle5[ActionType],Tabelle5[ActionType],,0))</f>
        <v>FinalReject</v>
      </c>
      <c r="J875">
        <v>0.76619999999999999</v>
      </c>
      <c r="K875">
        <v>0.10920000000000001</v>
      </c>
      <c r="L875">
        <v>0.87539999999999996</v>
      </c>
      <c r="M875">
        <v>0.65700000000000003</v>
      </c>
      <c r="N875">
        <v>223</v>
      </c>
      <c r="O875">
        <v>5049</v>
      </c>
      <c r="P875">
        <v>15</v>
      </c>
      <c r="Q875" s="3" t="s">
        <v>2169</v>
      </c>
    </row>
    <row r="876" ht="203" hidden="1">
      <c r="A876" t="e">
        <f t="shared" ca="1" si="518"/>
        <v>#VALUE!</v>
      </c>
      <c r="B876" t="e">
        <f t="array" ref="B876" ca="1">_xlfn.XLOOKUP(Tabelle5[[#This Row],[ExperimentID]]&amp;Tabelle5[[#This Row],[NegotiationID]]&amp;Tabelle5[[#This Row],[MessageID]],ALL_IN_ONE[ExperimentID]&amp;ALL_IN_ONE[NegotiationID]&amp;ALL_IN_ONE[MessageID],ALL_IN_ONE[Gesamt_ID],,0)</f>
        <v>#VALUE!</v>
      </c>
      <c r="C876">
        <v>2668</v>
      </c>
      <c r="D876" t="s">
        <v>1521</v>
      </c>
      <c r="E876">
        <v>31204</v>
      </c>
      <c r="F876">
        <v>2653</v>
      </c>
      <c r="G876">
        <v>2657</v>
      </c>
      <c r="H876" t="s">
        <v>22</v>
      </c>
      <c r="I876" t="str">
        <f t="array" ref="I876">IFERROR(_xlfn.XLOOKUP(Tabelle5[[#This Row],[NegotiationID]]&amp;"FinalAccept",Tabelle5[NegotiationID]&amp;Tabelle5[ActionType],Tabelle5[ActionType],,0),_xlfn.XLOOKUP(Tabelle5[[#This Row],[NegotiationID]]&amp;"FinalReject",Tabelle5[NegotiationID]&amp;Tabelle5[ActionType],Tabelle5[ActionType],,0))</f>
        <v>FinalReject</v>
      </c>
      <c r="N876">
        <v>282</v>
      </c>
      <c r="O876">
        <v>5049</v>
      </c>
      <c r="P876">
        <v>15</v>
      </c>
      <c r="Q876" s="3" t="s">
        <v>6478</v>
      </c>
    </row>
    <row r="877" ht="159.5" hidden="1">
      <c r="A877" t="e">
        <f t="shared" ca="1" si="518"/>
        <v>#VALUE!</v>
      </c>
      <c r="B877" t="e">
        <f t="array" ref="B877" ca="1">_xlfn.XLOOKUP(Tabelle5[[#This Row],[ExperimentID]]&amp;Tabelle5[[#This Row],[NegotiationID]]&amp;Tabelle5[[#This Row],[MessageID]],ALL_IN_ONE[ExperimentID]&amp;ALL_IN_ONE[NegotiationID]&amp;ALL_IN_ONE[MessageID],ALL_IN_ONE[Gesamt_ID],,0)</f>
        <v>#VALUE!</v>
      </c>
      <c r="C877">
        <v>2668</v>
      </c>
      <c r="D877" t="s">
        <v>1521</v>
      </c>
      <c r="E877">
        <v>31376</v>
      </c>
      <c r="F877">
        <v>2657</v>
      </c>
      <c r="G877">
        <v>2653</v>
      </c>
      <c r="H877" t="s">
        <v>24</v>
      </c>
      <c r="I877" t="str">
        <f t="array" ref="I877">IFERROR(_xlfn.XLOOKUP(Tabelle5[[#This Row],[NegotiationID]]&amp;"FinalAccept",Tabelle5[NegotiationID]&amp;Tabelle5[ActionType],Tabelle5[ActionType],,0),_xlfn.XLOOKUP(Tabelle5[[#This Row],[NegotiationID]]&amp;"FinalReject",Tabelle5[NegotiationID]&amp;Tabelle5[ActionType],Tabelle5[ActionType],,0))</f>
        <v>FinalReject</v>
      </c>
      <c r="N877">
        <v>196</v>
      </c>
      <c r="O877">
        <v>5049</v>
      </c>
      <c r="P877">
        <v>15</v>
      </c>
      <c r="Q877" s="3" t="s">
        <v>6479</v>
      </c>
    </row>
    <row r="878" ht="275.5" hidden="1">
      <c r="A878" t="e">
        <f t="shared" ca="1" si="518"/>
        <v>#VALUE!</v>
      </c>
      <c r="B878" t="e">
        <f t="array" ref="B878" ca="1">_xlfn.XLOOKUP(Tabelle5[[#This Row],[ExperimentID]]&amp;Tabelle5[[#This Row],[NegotiationID]]&amp;Tabelle5[[#This Row],[MessageID]],ALL_IN_ONE[ExperimentID]&amp;ALL_IN_ONE[NegotiationID]&amp;ALL_IN_ONE[MessageID],ALL_IN_ONE[Gesamt_ID],,0)</f>
        <v>#VALUE!</v>
      </c>
      <c r="C878">
        <v>2668</v>
      </c>
      <c r="D878" t="s">
        <v>1521</v>
      </c>
      <c r="E878">
        <v>31709</v>
      </c>
      <c r="F878">
        <v>2653</v>
      </c>
      <c r="G878">
        <v>2657</v>
      </c>
      <c r="H878" t="s">
        <v>22</v>
      </c>
      <c r="I878" t="str">
        <f t="array" ref="I878">IFERROR(_xlfn.XLOOKUP(Tabelle5[[#This Row],[NegotiationID]]&amp;"FinalAccept",Tabelle5[NegotiationID]&amp;Tabelle5[ActionType],Tabelle5[ActionType],,0),_xlfn.XLOOKUP(Tabelle5[[#This Row],[NegotiationID]]&amp;"FinalReject",Tabelle5[NegotiationID]&amp;Tabelle5[ActionType],Tabelle5[ActionType],,0))</f>
        <v>FinalReject</v>
      </c>
      <c r="N878">
        <v>518</v>
      </c>
      <c r="O878">
        <v>5049</v>
      </c>
      <c r="P878">
        <v>15</v>
      </c>
      <c r="Q878" s="3" t="s">
        <v>6480</v>
      </c>
    </row>
    <row r="879" ht="159.5" hidden="1">
      <c r="A879" t="e">
        <f t="shared" ca="1" si="518"/>
        <v>#VALUE!</v>
      </c>
      <c r="B879" t="e">
        <f t="array" ref="B879" ca="1">_xlfn.XLOOKUP(Tabelle5[[#This Row],[ExperimentID]]&amp;Tabelle5[[#This Row],[NegotiationID]]&amp;Tabelle5[[#This Row],[MessageID]],ALL_IN_ONE[ExperimentID]&amp;ALL_IN_ONE[NegotiationID]&amp;ALL_IN_ONE[MessageID],ALL_IN_ONE[Gesamt_ID],,0)</f>
        <v>#VALUE!</v>
      </c>
      <c r="C879">
        <v>2668</v>
      </c>
      <c r="D879" t="s">
        <v>1521</v>
      </c>
      <c r="E879">
        <v>31876</v>
      </c>
      <c r="F879">
        <v>2657</v>
      </c>
      <c r="G879">
        <v>2653</v>
      </c>
      <c r="H879" t="s">
        <v>24</v>
      </c>
      <c r="I879" t="str">
        <f t="array" ref="I879">IFERROR(_xlfn.XLOOKUP(Tabelle5[[#This Row],[NegotiationID]]&amp;"FinalAccept",Tabelle5[NegotiationID]&amp;Tabelle5[ActionType],Tabelle5[ActionType],,0),_xlfn.XLOOKUP(Tabelle5[[#This Row],[NegotiationID]]&amp;"FinalReject",Tabelle5[NegotiationID]&amp;Tabelle5[ActionType],Tabelle5[ActionType],,0))</f>
        <v>FinalReject</v>
      </c>
      <c r="N879">
        <v>261</v>
      </c>
      <c r="O879">
        <v>5049</v>
      </c>
      <c r="P879">
        <v>15</v>
      </c>
      <c r="Q879" s="3" t="s">
        <v>6481</v>
      </c>
    </row>
    <row r="880" ht="15" customHeight="1">
      <c r="A880" t="e">
        <f t="shared" ca="1" si="518"/>
        <v>#VALUE!</v>
      </c>
      <c r="B880" t="e">
        <f t="array" ref="B880" ca="1">_xlfn.XLOOKUP(Tabelle5[[#This Row],[ExperimentID]]&amp;Tabelle5[[#This Row],[NegotiationID]]&amp;Tabelle5[[#This Row],[MessageID]],ALL_IN_ONE[ExperimentID]&amp;ALL_IN_ONE[NegotiationID]&amp;ALL_IN_ONE[MessageID],ALL_IN_ONE[Gesamt_ID],,0)</f>
        <v>#VALUE!</v>
      </c>
      <c r="C880">
        <v>2668</v>
      </c>
      <c r="D880" t="s">
        <v>1521</v>
      </c>
      <c r="E880">
        <v>32147</v>
      </c>
      <c r="F880">
        <v>2653</v>
      </c>
      <c r="G880">
        <v>2657</v>
      </c>
      <c r="H880" t="s">
        <v>31</v>
      </c>
      <c r="I880" t="str">
        <f t="array" ref="I880">IFERROR(_xlfn.XLOOKUP(Tabelle5[[#This Row],[NegotiationID]]&amp;"FinalAccept",Tabelle5[NegotiationID]&amp;Tabelle5[ActionType],Tabelle5[ActionType],,0),_xlfn.XLOOKUP(Tabelle5[[#This Row],[NegotiationID]]&amp;"FinalReject",Tabelle5[NegotiationID]&amp;Tabelle5[ActionType],Tabelle5[ActionType],,0))</f>
        <v>FinalReject</v>
      </c>
      <c r="J880">
        <v>0.748</v>
      </c>
      <c r="K880">
        <v>0.16159999999999999</v>
      </c>
      <c r="L880">
        <v>0.90959999999999996</v>
      </c>
      <c r="M880">
        <v>0.58640000000000003</v>
      </c>
      <c r="N880">
        <v>463</v>
      </c>
      <c r="O880">
        <v>5049</v>
      </c>
      <c r="P880">
        <v>15</v>
      </c>
      <c r="Q880" s="3" t="s">
        <v>2170</v>
      </c>
    </row>
    <row r="881" ht="15" customHeight="1">
      <c r="A881" t="e">
        <f t="shared" ca="1" si="518"/>
        <v>#VALUE!</v>
      </c>
      <c r="B881" t="e">
        <f t="array" ref="B881" ca="1">_xlfn.XLOOKUP(Tabelle5[[#This Row],[ExperimentID]]&amp;Tabelle5[[#This Row],[NegotiationID]]&amp;Tabelle5[[#This Row],[MessageID]],ALL_IN_ONE[ExperimentID]&amp;ALL_IN_ONE[NegotiationID]&amp;ALL_IN_ONE[MessageID],ALL_IN_ONE[Gesamt_ID],,0)</f>
        <v>#VALUE!</v>
      </c>
      <c r="C881">
        <v>2668</v>
      </c>
      <c r="D881" t="s">
        <v>1521</v>
      </c>
      <c r="E881">
        <v>32294</v>
      </c>
      <c r="F881">
        <v>2657</v>
      </c>
      <c r="G881">
        <v>2653</v>
      </c>
      <c r="H881" t="s">
        <v>31</v>
      </c>
      <c r="I881" t="str">
        <f t="array" ref="I881">IFERROR(_xlfn.XLOOKUP(Tabelle5[[#This Row],[NegotiationID]]&amp;"FinalAccept",Tabelle5[NegotiationID]&amp;Tabelle5[ActionType],Tabelle5[ActionType],,0),_xlfn.XLOOKUP(Tabelle5[[#This Row],[NegotiationID]]&amp;"FinalReject",Tabelle5[NegotiationID]&amp;Tabelle5[ActionType],Tabelle5[ActionType],,0))</f>
        <v>FinalReject</v>
      </c>
      <c r="J881">
        <v>0.59219999999999995</v>
      </c>
      <c r="K881">
        <v>0.23719999999999999</v>
      </c>
      <c r="L881">
        <v>0.82940000000000003</v>
      </c>
      <c r="M881">
        <v>0.35499999999999998</v>
      </c>
      <c r="N881">
        <v>247</v>
      </c>
      <c r="O881">
        <v>5049</v>
      </c>
      <c r="P881">
        <v>15</v>
      </c>
      <c r="Q881" s="3" t="s">
        <v>2171</v>
      </c>
    </row>
    <row r="882" ht="15" customHeight="1">
      <c r="A882" t="e">
        <f t="shared" ca="1" si="518"/>
        <v>#VALUE!</v>
      </c>
      <c r="B882" t="e">
        <f t="array" ref="B882" ca="1">_xlfn.XLOOKUP(Tabelle5[[#This Row],[ExperimentID]]&amp;Tabelle5[[#This Row],[NegotiationID]]&amp;Tabelle5[[#This Row],[MessageID]],ALL_IN_ONE[ExperimentID]&amp;ALL_IN_ONE[NegotiationID]&amp;ALL_IN_ONE[MessageID],ALL_IN_ONE[Gesamt_ID],,0)</f>
        <v>#VALUE!</v>
      </c>
      <c r="C882">
        <v>2668</v>
      </c>
      <c r="D882" t="s">
        <v>1521</v>
      </c>
      <c r="E882">
        <v>32376</v>
      </c>
      <c r="F882">
        <v>2653</v>
      </c>
      <c r="G882">
        <v>2657</v>
      </c>
      <c r="H882" t="s">
        <v>31</v>
      </c>
      <c r="I882" t="str">
        <f t="array" ref="I882">IFERROR(_xlfn.XLOOKUP(Tabelle5[[#This Row],[NegotiationID]]&amp;"FinalAccept",Tabelle5[NegotiationID]&amp;Tabelle5[ActionType],Tabelle5[ActionType],,0),_xlfn.XLOOKUP(Tabelle5[[#This Row],[NegotiationID]]&amp;"FinalReject",Tabelle5[NegotiationID]&amp;Tabelle5[ActionType],Tabelle5[ActionType],,0))</f>
        <v>FinalReject</v>
      </c>
      <c r="J882">
        <v>0.60240000000000005</v>
      </c>
      <c r="K882">
        <v>0.29759999999999998</v>
      </c>
      <c r="L882">
        <v>0.90000000000000002</v>
      </c>
      <c r="M882">
        <v>0.30480000000000002</v>
      </c>
      <c r="N882">
        <v>395</v>
      </c>
      <c r="O882">
        <v>5049</v>
      </c>
      <c r="P882">
        <v>15</v>
      </c>
      <c r="Q882" s="3" t="s">
        <v>2172</v>
      </c>
    </row>
    <row r="883" ht="15" customHeight="1">
      <c r="A883" t="e">
        <f t="shared" ca="1" si="518"/>
        <v>#VALUE!</v>
      </c>
      <c r="B883" t="e">
        <f t="array" ref="B883" ca="1">_xlfn.XLOOKUP(Tabelle5[[#This Row],[ExperimentID]]&amp;Tabelle5[[#This Row],[NegotiationID]]&amp;Tabelle5[[#This Row],[MessageID]],ALL_IN_ONE[ExperimentID]&amp;ALL_IN_ONE[NegotiationID]&amp;ALL_IN_ONE[MessageID],ALL_IN_ONE[Gesamt_ID],,0)</f>
        <v>#VALUE!</v>
      </c>
      <c r="C883">
        <v>2668</v>
      </c>
      <c r="D883" t="s">
        <v>1521</v>
      </c>
      <c r="E883">
        <v>32999</v>
      </c>
      <c r="F883">
        <v>2657</v>
      </c>
      <c r="G883">
        <v>2653</v>
      </c>
      <c r="H883" t="s">
        <v>31</v>
      </c>
      <c r="I883" t="str">
        <f t="array" ref="I883">IFERROR(_xlfn.XLOOKUP(Tabelle5[[#This Row],[NegotiationID]]&amp;"FinalAccept",Tabelle5[NegotiationID]&amp;Tabelle5[ActionType],Tabelle5[ActionType],,0),_xlfn.XLOOKUP(Tabelle5[[#This Row],[NegotiationID]]&amp;"FinalReject",Tabelle5[NegotiationID]&amp;Tabelle5[ActionType],Tabelle5[ActionType],,0))</f>
        <v>FinalReject</v>
      </c>
      <c r="J883">
        <v>0.54359999999999997</v>
      </c>
      <c r="K883">
        <v>0.25440000000000002</v>
      </c>
      <c r="L883">
        <v>0.79800000000000004</v>
      </c>
      <c r="M883">
        <v>0.28920000000000001</v>
      </c>
      <c r="N883">
        <v>156</v>
      </c>
      <c r="O883">
        <v>5049</v>
      </c>
      <c r="P883">
        <v>15</v>
      </c>
      <c r="Q883" s="3" t="s">
        <v>2173</v>
      </c>
    </row>
    <row r="884" ht="15" customHeight="1">
      <c r="A884" t="e">
        <f t="shared" ca="1" si="518"/>
        <v>#VALUE!</v>
      </c>
      <c r="B884" t="e">
        <f t="array" ref="B884" ca="1">_xlfn.XLOOKUP(Tabelle5[[#This Row],[ExperimentID]]&amp;Tabelle5[[#This Row],[NegotiationID]]&amp;Tabelle5[[#This Row],[MessageID]],ALL_IN_ONE[ExperimentID]&amp;ALL_IN_ONE[NegotiationID]&amp;ALL_IN_ONE[MessageID],ALL_IN_ONE[Gesamt_ID],,0)</f>
        <v>#VALUE!</v>
      </c>
      <c r="C884">
        <v>2668</v>
      </c>
      <c r="D884" t="s">
        <v>1521</v>
      </c>
      <c r="E884">
        <v>33039</v>
      </c>
      <c r="F884">
        <v>2653</v>
      </c>
      <c r="G884">
        <v>2657</v>
      </c>
      <c r="H884" t="s">
        <v>31</v>
      </c>
      <c r="I884" t="str">
        <f t="array" ref="I884">IFERROR(_xlfn.XLOOKUP(Tabelle5[[#This Row],[NegotiationID]]&amp;"FinalAccept",Tabelle5[NegotiationID]&amp;Tabelle5[ActionType],Tabelle5[ActionType],,0),_xlfn.XLOOKUP(Tabelle5[[#This Row],[NegotiationID]]&amp;"FinalReject",Tabelle5[NegotiationID]&amp;Tabelle5[ActionType],Tabelle5[ActionType],,0))</f>
        <v>FinalReject</v>
      </c>
      <c r="J884">
        <v>0.76000000000000001</v>
      </c>
      <c r="K884">
        <v>0.33639999999999998</v>
      </c>
      <c r="L884">
        <v>1.0964</v>
      </c>
      <c r="M884">
        <v>0.42359999999999998</v>
      </c>
      <c r="N884">
        <v>310</v>
      </c>
      <c r="O884">
        <v>5049</v>
      </c>
      <c r="P884">
        <v>15</v>
      </c>
      <c r="Q884" s="3" t="s">
        <v>2174</v>
      </c>
    </row>
    <row r="885" ht="15" customHeight="1">
      <c r="A885" t="e">
        <f t="shared" ca="1" si="518"/>
        <v>#VALUE!</v>
      </c>
      <c r="B885" t="e">
        <f t="array" ref="B885" ca="1">_xlfn.XLOOKUP(Tabelle5[[#This Row],[ExperimentID]]&amp;Tabelle5[[#This Row],[NegotiationID]]&amp;Tabelle5[[#This Row],[MessageID]],ALL_IN_ONE[ExperimentID]&amp;ALL_IN_ONE[NegotiationID]&amp;ALL_IN_ONE[MessageID],ALL_IN_ONE[Gesamt_ID],,0)</f>
        <v>#VALUE!</v>
      </c>
      <c r="C885">
        <v>2668</v>
      </c>
      <c r="D885" t="s">
        <v>1521</v>
      </c>
      <c r="E885">
        <v>33044</v>
      </c>
      <c r="F885">
        <v>2657</v>
      </c>
      <c r="G885">
        <v>2653</v>
      </c>
      <c r="H885" t="s">
        <v>40</v>
      </c>
      <c r="I885" t="str">
        <f t="array" ref="I885">IFERROR(_xlfn.XLOOKUP(Tabelle5[[#This Row],[NegotiationID]]&amp;"FinalAccept",Tabelle5[NegotiationID]&amp;Tabelle5[ActionType],Tabelle5[ActionType],,0),_xlfn.XLOOKUP(Tabelle5[[#This Row],[NegotiationID]]&amp;"FinalReject",Tabelle5[NegotiationID]&amp;Tabelle5[ActionType],Tabelle5[ActionType],,0))</f>
        <v>FinalReject</v>
      </c>
      <c r="J885">
        <v>0.33639999999999998</v>
      </c>
      <c r="K885">
        <v>0.76000000000000001</v>
      </c>
      <c r="L885">
        <v>1.0964</v>
      </c>
      <c r="M885">
        <v>0.42359999999999998</v>
      </c>
      <c r="N885">
        <v>93</v>
      </c>
      <c r="O885">
        <v>5049</v>
      </c>
      <c r="P885">
        <v>15</v>
      </c>
      <c r="Q885" s="3" t="s">
        <v>2175</v>
      </c>
    </row>
    <row r="886" ht="14.5" hidden="1">
      <c r="A886" t="e">
        <f t="shared" ca="1" si="518"/>
        <v>#VALUE!</v>
      </c>
      <c r="B886" t="e">
        <f t="array" ref="B886" ca="1">_xlfn.XLOOKUP(Tabelle5[[#This Row],[ExperimentID]]&amp;Tabelle5[[#This Row],[NegotiationID]]&amp;Tabelle5[[#This Row],[MessageID]],ALL_IN_ONE[ExperimentID]&amp;ALL_IN_ONE[NegotiationID]&amp;ALL_IN_ONE[MessageID],ALL_IN_ONE[Gesamt_ID],,0)</f>
        <v>#VALUE!</v>
      </c>
      <c r="C886">
        <v>2698</v>
      </c>
      <c r="D886" t="s">
        <v>1521</v>
      </c>
      <c r="E886">
        <v>2699</v>
      </c>
      <c r="H886" t="s">
        <v>6019</v>
      </c>
      <c r="I886" t="str">
        <f t="array" ref="I886">IFERROR(_xlfn.XLOOKUP(Tabelle5[[#This Row],[NegotiationID]]&amp;"FinalAccept",Tabelle5[NegotiationID]&amp;Tabelle5[ActionType],Tabelle5[ActionType],,0),_xlfn.XLOOKUP(Tabelle5[[#This Row],[NegotiationID]]&amp;"FinalReject",Tabelle5[NegotiationID]&amp;Tabelle5[ActionType],Tabelle5[ActionType],,0))</f>
        <v>FinalAccept</v>
      </c>
      <c r="M886">
        <v>21</v>
      </c>
      <c r="O886">
        <v>2935</v>
      </c>
      <c r="P886">
        <v>11</v>
      </c>
      <c r="Q886" t="s">
        <v>6337</v>
      </c>
    </row>
    <row r="887" ht="15" customHeight="1">
      <c r="A887" t="e">
        <f t="shared" ca="1" si="518"/>
        <v>#VALUE!</v>
      </c>
      <c r="B887" t="e">
        <f t="array" ref="B887" ca="1">_xlfn.XLOOKUP(Tabelle5[[#This Row],[ExperimentID]]&amp;Tabelle5[[#This Row],[NegotiationID]]&amp;Tabelle5[[#This Row],[MessageID]],ALL_IN_ONE[ExperimentID]&amp;ALL_IN_ONE[NegotiationID]&amp;ALL_IN_ONE[MessageID],ALL_IN_ONE[Gesamt_ID],,0)</f>
        <v>#VALUE!</v>
      </c>
      <c r="C887">
        <v>2698</v>
      </c>
      <c r="D887" t="s">
        <v>1521</v>
      </c>
      <c r="E887">
        <v>30085</v>
      </c>
      <c r="F887">
        <v>2683</v>
      </c>
      <c r="G887">
        <v>2687</v>
      </c>
      <c r="H887" t="s">
        <v>158</v>
      </c>
      <c r="I887" t="str">
        <f t="array" ref="I887">IFERROR(_xlfn.XLOOKUP(Tabelle5[[#This Row],[NegotiationID]]&amp;"FinalAccept",Tabelle5[NegotiationID]&amp;Tabelle5[ActionType],Tabelle5[ActionType],,0),_xlfn.XLOOKUP(Tabelle5[[#This Row],[NegotiationID]]&amp;"FinalReject",Tabelle5[NegotiationID]&amp;Tabelle5[ActionType],Tabelle5[ActionType],,0))</f>
        <v>FinalAccept</v>
      </c>
      <c r="J887">
        <v>1</v>
      </c>
      <c r="K887">
        <v>0.1084</v>
      </c>
      <c r="L887">
        <v>1.1084000000000001</v>
      </c>
      <c r="M887">
        <v>0.89159999999999995</v>
      </c>
      <c r="N887">
        <v>159</v>
      </c>
      <c r="O887">
        <v>2935</v>
      </c>
      <c r="P887">
        <v>11</v>
      </c>
      <c r="Q887" s="3" t="s">
        <v>2176</v>
      </c>
    </row>
    <row r="888" ht="15" customHeight="1">
      <c r="A888" t="e">
        <f t="shared" ca="1" si="518"/>
        <v>#VALUE!</v>
      </c>
      <c r="B888" t="e">
        <f t="array" ref="B888" ca="1">_xlfn.XLOOKUP(Tabelle5[[#This Row],[ExperimentID]]&amp;Tabelle5[[#This Row],[NegotiationID]]&amp;Tabelle5[[#This Row],[MessageID]],ALL_IN_ONE[ExperimentID]&amp;ALL_IN_ONE[NegotiationID]&amp;ALL_IN_ONE[MessageID],ALL_IN_ONE[Gesamt_ID],,0)</f>
        <v>#VALUE!</v>
      </c>
      <c r="C888">
        <v>2698</v>
      </c>
      <c r="D888" t="s">
        <v>1521</v>
      </c>
      <c r="E888">
        <v>31130</v>
      </c>
      <c r="F888">
        <v>2687</v>
      </c>
      <c r="G888">
        <v>2683</v>
      </c>
      <c r="H888" t="s">
        <v>31</v>
      </c>
      <c r="I888" t="str">
        <f t="array" ref="I888">IFERROR(_xlfn.XLOOKUP(Tabelle5[[#This Row],[NegotiationID]]&amp;"FinalAccept",Tabelle5[NegotiationID]&amp;Tabelle5[ActionType],Tabelle5[ActionType],,0),_xlfn.XLOOKUP(Tabelle5[[#This Row],[NegotiationID]]&amp;"FinalReject",Tabelle5[NegotiationID]&amp;Tabelle5[ActionType],Tabelle5[ActionType],,0))</f>
        <v>FinalAccept</v>
      </c>
      <c r="J888">
        <v>0.81999999999999995</v>
      </c>
      <c r="K888">
        <v>0.17860000000000001</v>
      </c>
      <c r="L888">
        <v>0.99860000000000004</v>
      </c>
      <c r="M888">
        <v>0.64139999999999997</v>
      </c>
      <c r="N888">
        <v>157</v>
      </c>
      <c r="O888">
        <v>2935</v>
      </c>
      <c r="P888">
        <v>11</v>
      </c>
      <c r="Q888" s="3" t="s">
        <v>2177</v>
      </c>
    </row>
    <row r="889" ht="15" customHeight="1">
      <c r="A889" t="e">
        <f t="shared" ca="1" si="518"/>
        <v>#VALUE!</v>
      </c>
      <c r="B889" t="e">
        <f t="array" ref="B889" ca="1">_xlfn.XLOOKUP(Tabelle5[[#This Row],[ExperimentID]]&amp;Tabelle5[[#This Row],[NegotiationID]]&amp;Tabelle5[[#This Row],[MessageID]],ALL_IN_ONE[ExperimentID]&amp;ALL_IN_ONE[NegotiationID]&amp;ALL_IN_ONE[MessageID],ALL_IN_ONE[Gesamt_ID],,0)</f>
        <v>#VALUE!</v>
      </c>
      <c r="C889">
        <v>2698</v>
      </c>
      <c r="D889" t="s">
        <v>1521</v>
      </c>
      <c r="E889">
        <v>31341</v>
      </c>
      <c r="F889">
        <v>2683</v>
      </c>
      <c r="G889">
        <v>2687</v>
      </c>
      <c r="H889" t="s">
        <v>31</v>
      </c>
      <c r="I889" t="str">
        <f t="array" ref="I889">IFERROR(_xlfn.XLOOKUP(Tabelle5[[#This Row],[NegotiationID]]&amp;"FinalAccept",Tabelle5[NegotiationID]&amp;Tabelle5[ActionType],Tabelle5[ActionType],,0),_xlfn.XLOOKUP(Tabelle5[[#This Row],[NegotiationID]]&amp;"FinalReject",Tabelle5[NegotiationID]&amp;Tabelle5[ActionType],Tabelle5[ActionType],,0))</f>
        <v>FinalAccept</v>
      </c>
      <c r="J889">
        <v>0.81820000000000004</v>
      </c>
      <c r="K889">
        <v>0.104</v>
      </c>
      <c r="L889">
        <v>0.92220000000000002</v>
      </c>
      <c r="M889">
        <v>0.71419999999999995</v>
      </c>
      <c r="N889">
        <v>242</v>
      </c>
      <c r="O889">
        <v>2935</v>
      </c>
      <c r="P889">
        <v>11</v>
      </c>
      <c r="Q889" s="3" t="s">
        <v>2178</v>
      </c>
    </row>
    <row r="890" ht="15" customHeight="1">
      <c r="A890" t="e">
        <f t="shared" ca="1" si="518"/>
        <v>#VALUE!</v>
      </c>
      <c r="B890" t="e">
        <f t="array" ref="B890" ca="1">_xlfn.XLOOKUP(Tabelle5[[#This Row],[ExperimentID]]&amp;Tabelle5[[#This Row],[NegotiationID]]&amp;Tabelle5[[#This Row],[MessageID]],ALL_IN_ONE[ExperimentID]&amp;ALL_IN_ONE[NegotiationID]&amp;ALL_IN_ONE[MessageID],ALL_IN_ONE[Gesamt_ID],,0)</f>
        <v>#VALUE!</v>
      </c>
      <c r="C890">
        <v>2698</v>
      </c>
      <c r="D890" t="s">
        <v>1521</v>
      </c>
      <c r="E890">
        <v>31499</v>
      </c>
      <c r="F890">
        <v>2687</v>
      </c>
      <c r="G890">
        <v>2683</v>
      </c>
      <c r="H890" t="s">
        <v>31</v>
      </c>
      <c r="I890" t="str">
        <f t="array" ref="I890">IFERROR(_xlfn.XLOOKUP(Tabelle5[[#This Row],[NegotiationID]]&amp;"FinalAccept",Tabelle5[NegotiationID]&amp;Tabelle5[ActionType],Tabelle5[ActionType],,0),_xlfn.XLOOKUP(Tabelle5[[#This Row],[NegotiationID]]&amp;"FinalReject",Tabelle5[NegotiationID]&amp;Tabelle5[ActionType],Tabelle5[ActionType],,0))</f>
        <v>FinalAccept</v>
      </c>
      <c r="J890">
        <v>0.82599999999999996</v>
      </c>
      <c r="K890">
        <v>0.25340000000000001</v>
      </c>
      <c r="L890">
        <v>1.0793999999999999</v>
      </c>
      <c r="M890">
        <v>0.5726</v>
      </c>
      <c r="N890">
        <v>439</v>
      </c>
      <c r="O890">
        <v>2935</v>
      </c>
      <c r="P890">
        <v>11</v>
      </c>
      <c r="Q890" s="3" t="s">
        <v>2179</v>
      </c>
    </row>
    <row r="891" ht="15" customHeight="1">
      <c r="A891" t="e">
        <f t="shared" ca="1" si="518"/>
        <v>#VALUE!</v>
      </c>
      <c r="B891" t="e">
        <f t="array" ref="B891" ca="1">_xlfn.XLOOKUP(Tabelle5[[#This Row],[ExperimentID]]&amp;Tabelle5[[#This Row],[NegotiationID]]&amp;Tabelle5[[#This Row],[MessageID]],ALL_IN_ONE[ExperimentID]&amp;ALL_IN_ONE[NegotiationID]&amp;ALL_IN_ONE[MessageID],ALL_IN_ONE[Gesamt_ID],,0)</f>
        <v>#VALUE!</v>
      </c>
      <c r="C891">
        <v>2698</v>
      </c>
      <c r="D891" t="s">
        <v>1521</v>
      </c>
      <c r="E891">
        <v>31578</v>
      </c>
      <c r="F891">
        <v>2683</v>
      </c>
      <c r="G891">
        <v>2687</v>
      </c>
      <c r="H891" t="s">
        <v>31</v>
      </c>
      <c r="I891" t="str">
        <f t="array" ref="I891">IFERROR(_xlfn.XLOOKUP(Tabelle5[[#This Row],[NegotiationID]]&amp;"FinalAccept",Tabelle5[NegotiationID]&amp;Tabelle5[ActionType],Tabelle5[ActionType],,0),_xlfn.XLOOKUP(Tabelle5[[#This Row],[NegotiationID]]&amp;"FinalReject",Tabelle5[NegotiationID]&amp;Tabelle5[ActionType],Tabelle5[ActionType],,0))</f>
        <v>FinalAccept</v>
      </c>
      <c r="J891">
        <v>0.76000000000000001</v>
      </c>
      <c r="K891">
        <v>0.20039999999999999</v>
      </c>
      <c r="L891">
        <v>0.96040000000000003</v>
      </c>
      <c r="M891">
        <v>0.55959999999999999</v>
      </c>
      <c r="N891">
        <v>353</v>
      </c>
      <c r="O891">
        <v>2935</v>
      </c>
      <c r="P891">
        <v>11</v>
      </c>
      <c r="Q891" s="3" t="s">
        <v>2180</v>
      </c>
    </row>
    <row r="892" ht="15" customHeight="1">
      <c r="A892" t="e">
        <f t="shared" ca="1" si="518"/>
        <v>#VALUE!</v>
      </c>
      <c r="B892" t="e">
        <f t="array" ref="B892" ca="1">_xlfn.XLOOKUP(Tabelle5[[#This Row],[ExperimentID]]&amp;Tabelle5[[#This Row],[NegotiationID]]&amp;Tabelle5[[#This Row],[MessageID]],ALL_IN_ONE[ExperimentID]&amp;ALL_IN_ONE[NegotiationID]&amp;ALL_IN_ONE[MessageID],ALL_IN_ONE[Gesamt_ID],,0)</f>
        <v>#VALUE!</v>
      </c>
      <c r="C892">
        <v>2698</v>
      </c>
      <c r="D892" t="s">
        <v>1521</v>
      </c>
      <c r="E892">
        <v>33006</v>
      </c>
      <c r="F892">
        <v>2687</v>
      </c>
      <c r="G892">
        <v>2683</v>
      </c>
      <c r="H892" t="s">
        <v>31</v>
      </c>
      <c r="I892" t="str">
        <f t="array" ref="I892">IFERROR(_xlfn.XLOOKUP(Tabelle5[[#This Row],[NegotiationID]]&amp;"FinalAccept",Tabelle5[NegotiationID]&amp;Tabelle5[ActionType],Tabelle5[ActionType],,0),_xlfn.XLOOKUP(Tabelle5[[#This Row],[NegotiationID]]&amp;"FinalReject",Tabelle5[NegotiationID]&amp;Tabelle5[ActionType],Tabelle5[ActionType],,0))</f>
        <v>FinalAccept</v>
      </c>
      <c r="J892">
        <v>0.72360000000000002</v>
      </c>
      <c r="K892">
        <v>0.20119999999999999</v>
      </c>
      <c r="L892">
        <v>0.92479999999999996</v>
      </c>
      <c r="M892">
        <v>0.52239999999999998</v>
      </c>
      <c r="N892">
        <v>488</v>
      </c>
      <c r="O892">
        <v>2935</v>
      </c>
      <c r="P892">
        <v>11</v>
      </c>
      <c r="Q892" s="3" t="s">
        <v>2181</v>
      </c>
    </row>
    <row r="893" ht="15" customHeight="1">
      <c r="A893" t="e">
        <f t="shared" ca="1" si="518"/>
        <v>#VALUE!</v>
      </c>
      <c r="B893" t="e">
        <f t="array" ref="B893" ca="1">_xlfn.XLOOKUP(Tabelle5[[#This Row],[ExperimentID]]&amp;Tabelle5[[#This Row],[NegotiationID]]&amp;Tabelle5[[#This Row],[MessageID]],ALL_IN_ONE[ExperimentID]&amp;ALL_IN_ONE[NegotiationID]&amp;ALL_IN_ONE[MessageID],ALL_IN_ONE[Gesamt_ID],,0)</f>
        <v>#VALUE!</v>
      </c>
      <c r="C893">
        <v>2698</v>
      </c>
      <c r="D893" t="s">
        <v>1521</v>
      </c>
      <c r="E893">
        <v>33937</v>
      </c>
      <c r="F893">
        <v>2683</v>
      </c>
      <c r="G893">
        <v>2687</v>
      </c>
      <c r="H893" t="s">
        <v>31</v>
      </c>
      <c r="I893" t="str">
        <f t="array" ref="I893">IFERROR(_xlfn.XLOOKUP(Tabelle5[[#This Row],[NegotiationID]]&amp;"FinalAccept",Tabelle5[NegotiationID]&amp;Tabelle5[ActionType],Tabelle5[ActionType],,0),_xlfn.XLOOKUP(Tabelle5[[#This Row],[NegotiationID]]&amp;"FinalReject",Tabelle5[NegotiationID]&amp;Tabelle5[ActionType],Tabelle5[ActionType],,0))</f>
        <v>FinalAccept</v>
      </c>
      <c r="J893">
        <v>0.57999999999999996</v>
      </c>
      <c r="K893">
        <v>0.2276</v>
      </c>
      <c r="L893">
        <v>0.80759999999999998</v>
      </c>
      <c r="M893">
        <v>0.35239999999999999</v>
      </c>
      <c r="N893">
        <v>471</v>
      </c>
      <c r="O893">
        <v>2935</v>
      </c>
      <c r="P893">
        <v>11</v>
      </c>
      <c r="Q893" s="3" t="s">
        <v>2182</v>
      </c>
    </row>
    <row r="894" ht="15" customHeight="1">
      <c r="A894" t="e">
        <f t="shared" ca="1" si="518"/>
        <v>#VALUE!</v>
      </c>
      <c r="B894" t="e">
        <f t="array" ref="B894" ca="1">_xlfn.XLOOKUP(Tabelle5[[#This Row],[ExperimentID]]&amp;Tabelle5[[#This Row],[NegotiationID]]&amp;Tabelle5[[#This Row],[MessageID]],ALL_IN_ONE[ExperimentID]&amp;ALL_IN_ONE[NegotiationID]&amp;ALL_IN_ONE[MessageID],ALL_IN_ONE[Gesamt_ID],,0)</f>
        <v>#VALUE!</v>
      </c>
      <c r="C894">
        <v>2698</v>
      </c>
      <c r="D894" t="s">
        <v>1521</v>
      </c>
      <c r="E894">
        <v>34047</v>
      </c>
      <c r="F894">
        <v>2687</v>
      </c>
      <c r="G894">
        <v>2683</v>
      </c>
      <c r="H894" t="s">
        <v>31</v>
      </c>
      <c r="I894" t="str">
        <f t="array" ref="I894">IFERROR(_xlfn.XLOOKUP(Tabelle5[[#This Row],[NegotiationID]]&amp;"FinalAccept",Tabelle5[NegotiationID]&amp;Tabelle5[ActionType],Tabelle5[ActionType],,0),_xlfn.XLOOKUP(Tabelle5[[#This Row],[NegotiationID]]&amp;"FinalReject",Tabelle5[NegotiationID]&amp;Tabelle5[ActionType],Tabelle5[ActionType],,0))</f>
        <v>FinalAccept</v>
      </c>
      <c r="J894">
        <v>0.58760000000000001</v>
      </c>
      <c r="K894">
        <v>0.3468</v>
      </c>
      <c r="L894">
        <v>0.93440000000000001</v>
      </c>
      <c r="M894">
        <v>0.24079999999999999</v>
      </c>
      <c r="N894">
        <v>361</v>
      </c>
      <c r="O894">
        <v>2935</v>
      </c>
      <c r="P894">
        <v>11</v>
      </c>
      <c r="Q894" s="3" t="s">
        <v>2183</v>
      </c>
    </row>
    <row r="895" ht="15" customHeight="1">
      <c r="A895" t="e">
        <f t="shared" ca="1" si="518"/>
        <v>#VALUE!</v>
      </c>
      <c r="B895" t="e">
        <f t="array" ref="B895" ca="1">_xlfn.XLOOKUP(Tabelle5[[#This Row],[ExperimentID]]&amp;Tabelle5[[#This Row],[NegotiationID]]&amp;Tabelle5[[#This Row],[MessageID]],ALL_IN_ONE[ExperimentID]&amp;ALL_IN_ONE[NegotiationID]&amp;ALL_IN_ONE[MessageID],ALL_IN_ONE[Gesamt_ID],,0)</f>
        <v>#VALUE!</v>
      </c>
      <c r="C895">
        <v>2698</v>
      </c>
      <c r="D895" t="s">
        <v>1521</v>
      </c>
      <c r="E895">
        <v>34347</v>
      </c>
      <c r="F895">
        <v>2683</v>
      </c>
      <c r="G895">
        <v>2687</v>
      </c>
      <c r="H895" t="s">
        <v>31</v>
      </c>
      <c r="I895" t="str">
        <f t="array" ref="I895">IFERROR(_xlfn.XLOOKUP(Tabelle5[[#This Row],[NegotiationID]]&amp;"FinalAccept",Tabelle5[NegotiationID]&amp;Tabelle5[ActionType],Tabelle5[ActionType],,0),_xlfn.XLOOKUP(Tabelle5[[#This Row],[NegotiationID]]&amp;"FinalReject",Tabelle5[NegotiationID]&amp;Tabelle5[ActionType],Tabelle5[ActionType],,0))</f>
        <v>FinalAccept</v>
      </c>
      <c r="J895">
        <v>0.41880000000000001</v>
      </c>
      <c r="K895">
        <v>0.56159999999999999</v>
      </c>
      <c r="L895">
        <v>0.98040000000000005</v>
      </c>
      <c r="M895">
        <v>0.14280000000000001</v>
      </c>
      <c r="N895">
        <v>214</v>
      </c>
      <c r="O895">
        <v>2935</v>
      </c>
      <c r="P895">
        <v>11</v>
      </c>
      <c r="Q895" s="3" t="s">
        <v>2184</v>
      </c>
    </row>
    <row r="896" ht="15" customHeight="1">
      <c r="A896" t="e">
        <f t="shared" ca="1" si="518"/>
        <v>#VALUE!</v>
      </c>
      <c r="B896" t="e">
        <f t="array" ref="B896" ca="1">_xlfn.XLOOKUP(Tabelle5[[#This Row],[ExperimentID]]&amp;Tabelle5[[#This Row],[NegotiationID]]&amp;Tabelle5[[#This Row],[MessageID]],ALL_IN_ONE[ExperimentID]&amp;ALL_IN_ONE[NegotiationID]&amp;ALL_IN_ONE[MessageID],ALL_IN_ONE[Gesamt_ID],,0)</f>
        <v>#VALUE!</v>
      </c>
      <c r="C896">
        <v>2698</v>
      </c>
      <c r="D896" t="s">
        <v>1521</v>
      </c>
      <c r="E896">
        <v>34351</v>
      </c>
      <c r="F896">
        <v>2687</v>
      </c>
      <c r="G896">
        <v>2683</v>
      </c>
      <c r="H896" t="s">
        <v>20</v>
      </c>
      <c r="I896" t="str">
        <f t="array" ref="I896">IFERROR(_xlfn.XLOOKUP(Tabelle5[[#This Row],[NegotiationID]]&amp;"FinalAccept",Tabelle5[NegotiationID]&amp;Tabelle5[ActionType],Tabelle5[ActionType],,0),_xlfn.XLOOKUP(Tabelle5[[#This Row],[NegotiationID]]&amp;"FinalReject",Tabelle5[NegotiationID]&amp;Tabelle5[ActionType],Tabelle5[ActionType],,0))</f>
        <v>FinalAccept</v>
      </c>
      <c r="J896">
        <v>0.56159999999999999</v>
      </c>
      <c r="K896">
        <v>0.41880000000000001</v>
      </c>
      <c r="L896">
        <v>0.98040000000000005</v>
      </c>
      <c r="M896">
        <v>0.14280000000000001</v>
      </c>
      <c r="N896">
        <v>30</v>
      </c>
      <c r="O896">
        <v>2935</v>
      </c>
      <c r="P896">
        <v>11</v>
      </c>
      <c r="Q896" s="3" t="s">
        <v>2185</v>
      </c>
    </row>
    <row r="897" ht="14.5" hidden="1">
      <c r="A897" t="e">
        <f t="shared" ca="1" si="518"/>
        <v>#VALUE!</v>
      </c>
      <c r="B897" t="e">
        <f t="array" ref="B897" ca="1">_xlfn.XLOOKUP(Tabelle5[[#This Row],[ExperimentID]]&amp;Tabelle5[[#This Row],[NegotiationID]]&amp;Tabelle5[[#This Row],[MessageID]],ALL_IN_ONE[ExperimentID]&amp;ALL_IN_ONE[NegotiationID]&amp;ALL_IN_ONE[MessageID],ALL_IN_ONE[Gesamt_ID],,0)</f>
        <v>#VALUE!</v>
      </c>
      <c r="C897">
        <v>2728</v>
      </c>
      <c r="D897" t="s">
        <v>1521</v>
      </c>
      <c r="E897">
        <v>2729</v>
      </c>
      <c r="H897" t="s">
        <v>6019</v>
      </c>
      <c r="I897" t="str">
        <f t="array" ref="I897">IFERROR(_xlfn.XLOOKUP(Tabelle5[[#This Row],[NegotiationID]]&amp;"FinalAccept",Tabelle5[NegotiationID]&amp;Tabelle5[ActionType],Tabelle5[ActionType],,0),_xlfn.XLOOKUP(Tabelle5[[#This Row],[NegotiationID]]&amp;"FinalReject",Tabelle5[NegotiationID]&amp;Tabelle5[ActionType],Tabelle5[ActionType],,0))</f>
        <v>FinalAccept</v>
      </c>
      <c r="M897">
        <v>21</v>
      </c>
      <c r="O897">
        <v>1568</v>
      </c>
      <c r="P897">
        <v>11</v>
      </c>
      <c r="Q897" t="s">
        <v>6337</v>
      </c>
    </row>
    <row r="898" ht="15" customHeight="1">
      <c r="A898" t="e">
        <f t="shared" ref="A898:A961" ca="1" si="519">MID(CELL("Dateiname",$A$1),FIND("]",CELL("Dateiname",$A$1))+1,31)</f>
        <v>#VALUE!</v>
      </c>
      <c r="B898" t="e">
        <f t="array" ref="B898" ca="1">_xlfn.XLOOKUP(Tabelle5[[#This Row],[ExperimentID]]&amp;Tabelle5[[#This Row],[NegotiationID]]&amp;Tabelle5[[#This Row],[MessageID]],ALL_IN_ONE[ExperimentID]&amp;ALL_IN_ONE[NegotiationID]&amp;ALL_IN_ONE[MessageID],ALL_IN_ONE[Gesamt_ID],,0)</f>
        <v>#VALUE!</v>
      </c>
      <c r="C898">
        <v>2728</v>
      </c>
      <c r="D898" t="s">
        <v>1521</v>
      </c>
      <c r="E898">
        <v>30104</v>
      </c>
      <c r="F898">
        <v>2713</v>
      </c>
      <c r="G898">
        <v>2717</v>
      </c>
      <c r="H898" t="s">
        <v>19</v>
      </c>
      <c r="I898" t="str">
        <f t="array" ref="I898">IFERROR(_xlfn.XLOOKUP(Tabelle5[[#This Row],[NegotiationID]]&amp;"FinalAccept",Tabelle5[NegotiationID]&amp;Tabelle5[ActionType],Tabelle5[ActionType],,0),_xlfn.XLOOKUP(Tabelle5[[#This Row],[NegotiationID]]&amp;"FinalReject",Tabelle5[NegotiationID]&amp;Tabelle5[ActionType],Tabelle5[ActionType],,0))</f>
        <v>FinalAccept</v>
      </c>
      <c r="J898">
        <v>0.96799999999999997</v>
      </c>
      <c r="K898">
        <v>0.12920000000000001</v>
      </c>
      <c r="L898">
        <v>1.0972</v>
      </c>
      <c r="M898">
        <v>0.83879999999999999</v>
      </c>
      <c r="N898">
        <v>75</v>
      </c>
      <c r="O898">
        <v>1568</v>
      </c>
      <c r="P898">
        <v>11</v>
      </c>
      <c r="Q898" s="3" t="s">
        <v>2186</v>
      </c>
    </row>
    <row r="899" ht="15" customHeight="1">
      <c r="A899" t="e">
        <f t="shared" ca="1" si="519"/>
        <v>#VALUE!</v>
      </c>
      <c r="B899" t="e">
        <f t="array" ref="B899" ca="1">_xlfn.XLOOKUP(Tabelle5[[#This Row],[ExperimentID]]&amp;Tabelle5[[#This Row],[NegotiationID]]&amp;Tabelle5[[#This Row],[MessageID]],ALL_IN_ONE[ExperimentID]&amp;ALL_IN_ONE[NegotiationID]&amp;ALL_IN_ONE[MessageID],ALL_IN_ONE[Gesamt_ID],,0)</f>
        <v>#VALUE!</v>
      </c>
      <c r="C899">
        <v>2728</v>
      </c>
      <c r="D899" t="s">
        <v>1521</v>
      </c>
      <c r="E899">
        <v>31110</v>
      </c>
      <c r="F899">
        <v>2717</v>
      </c>
      <c r="G899">
        <v>2713</v>
      </c>
      <c r="H899" t="s">
        <v>31</v>
      </c>
      <c r="I899" t="str">
        <f t="array" ref="I899">IFERROR(_xlfn.XLOOKUP(Tabelle5[[#This Row],[NegotiationID]]&amp;"FinalAccept",Tabelle5[NegotiationID]&amp;Tabelle5[ActionType],Tabelle5[ActionType],,0),_xlfn.XLOOKUP(Tabelle5[[#This Row],[NegotiationID]]&amp;"FinalReject",Tabelle5[NegotiationID]&amp;Tabelle5[ActionType],Tabelle5[ActionType],,0))</f>
        <v>FinalAccept</v>
      </c>
      <c r="J899">
        <v>1</v>
      </c>
      <c r="K899">
        <v>0.12540000000000001</v>
      </c>
      <c r="L899">
        <v>1.1254</v>
      </c>
      <c r="M899">
        <v>0.87460000000000004</v>
      </c>
      <c r="N899">
        <v>163</v>
      </c>
      <c r="O899">
        <v>1568</v>
      </c>
      <c r="P899">
        <v>11</v>
      </c>
      <c r="Q899" s="3" t="s">
        <v>2187</v>
      </c>
    </row>
    <row r="900" ht="15" customHeight="1">
      <c r="A900" t="e">
        <f t="shared" ca="1" si="519"/>
        <v>#VALUE!</v>
      </c>
      <c r="B900" t="e">
        <f t="array" ref="B900" ca="1">_xlfn.XLOOKUP(Tabelle5[[#This Row],[ExperimentID]]&amp;Tabelle5[[#This Row],[NegotiationID]]&amp;Tabelle5[[#This Row],[MessageID]],ALL_IN_ONE[ExperimentID]&amp;ALL_IN_ONE[NegotiationID]&amp;ALL_IN_ONE[MessageID],ALL_IN_ONE[Gesamt_ID],,0)</f>
        <v>#VALUE!</v>
      </c>
      <c r="C900">
        <v>2728</v>
      </c>
      <c r="D900" t="s">
        <v>1521</v>
      </c>
      <c r="E900">
        <v>31174</v>
      </c>
      <c r="F900">
        <v>2713</v>
      </c>
      <c r="G900">
        <v>2717</v>
      </c>
      <c r="H900" t="s">
        <v>31</v>
      </c>
      <c r="I900" t="str">
        <f t="array" ref="I900">IFERROR(_xlfn.XLOOKUP(Tabelle5[[#This Row],[NegotiationID]]&amp;"FinalAccept",Tabelle5[NegotiationID]&amp;Tabelle5[ActionType],Tabelle5[ActionType],,0),_xlfn.XLOOKUP(Tabelle5[[#This Row],[NegotiationID]]&amp;"FinalReject",Tabelle5[NegotiationID]&amp;Tabelle5[ActionType],Tabelle5[ActionType],,0))</f>
        <v>FinalAccept</v>
      </c>
      <c r="J900">
        <v>0.78620000000000001</v>
      </c>
      <c r="K900">
        <v>0.12479999999999999</v>
      </c>
      <c r="L900">
        <v>0.91100000000000003</v>
      </c>
      <c r="M900">
        <v>0.66139999999999999</v>
      </c>
      <c r="N900">
        <v>240</v>
      </c>
      <c r="O900">
        <v>1568</v>
      </c>
      <c r="P900">
        <v>11</v>
      </c>
      <c r="Q900" s="3" t="s">
        <v>2188</v>
      </c>
    </row>
    <row r="901" ht="15" customHeight="1">
      <c r="A901" t="e">
        <f t="shared" ca="1" si="519"/>
        <v>#VALUE!</v>
      </c>
      <c r="B901" t="e">
        <f t="array" ref="B901" ca="1">_xlfn.XLOOKUP(Tabelle5[[#This Row],[ExperimentID]]&amp;Tabelle5[[#This Row],[NegotiationID]]&amp;Tabelle5[[#This Row],[MessageID]],ALL_IN_ONE[ExperimentID]&amp;ALL_IN_ONE[NegotiationID]&amp;ALL_IN_ONE[MessageID],ALL_IN_ONE[Gesamt_ID],,0)</f>
        <v>#VALUE!</v>
      </c>
      <c r="C901">
        <v>2728</v>
      </c>
      <c r="D901" t="s">
        <v>1521</v>
      </c>
      <c r="E901">
        <v>31184</v>
      </c>
      <c r="F901">
        <v>2717</v>
      </c>
      <c r="G901">
        <v>2713</v>
      </c>
      <c r="H901" t="s">
        <v>31</v>
      </c>
      <c r="I901" t="str">
        <f t="array" ref="I901">IFERROR(_xlfn.XLOOKUP(Tabelle5[[#This Row],[NegotiationID]]&amp;"FinalAccept",Tabelle5[NegotiationID]&amp;Tabelle5[ActionType],Tabelle5[ActionType],,0),_xlfn.XLOOKUP(Tabelle5[[#This Row],[NegotiationID]]&amp;"FinalReject",Tabelle5[NegotiationID]&amp;Tabelle5[ActionType],Tabelle5[ActionType],,0))</f>
        <v>FinalAccept</v>
      </c>
      <c r="J901">
        <v>0.92000000000000004</v>
      </c>
      <c r="K901">
        <v>0.2006</v>
      </c>
      <c r="L901">
        <v>1.1206</v>
      </c>
      <c r="M901">
        <v>0.71940000000000004</v>
      </c>
      <c r="N901">
        <v>139</v>
      </c>
      <c r="O901">
        <v>1568</v>
      </c>
      <c r="P901">
        <v>11</v>
      </c>
      <c r="Q901" s="3" t="s">
        <v>2189</v>
      </c>
    </row>
    <row r="902" ht="15" customHeight="1">
      <c r="A902" t="e">
        <f t="shared" ca="1" si="519"/>
        <v>#VALUE!</v>
      </c>
      <c r="B902" t="e">
        <f t="array" ref="B902" ca="1">_xlfn.XLOOKUP(Tabelle5[[#This Row],[ExperimentID]]&amp;Tabelle5[[#This Row],[NegotiationID]]&amp;Tabelle5[[#This Row],[MessageID]],ALL_IN_ONE[ExperimentID]&amp;ALL_IN_ONE[NegotiationID]&amp;ALL_IN_ONE[MessageID],ALL_IN_ONE[Gesamt_ID],,0)</f>
        <v>#VALUE!</v>
      </c>
      <c r="C902">
        <v>2728</v>
      </c>
      <c r="D902" t="s">
        <v>1521</v>
      </c>
      <c r="E902">
        <v>31650</v>
      </c>
      <c r="F902">
        <v>2713</v>
      </c>
      <c r="G902">
        <v>2717</v>
      </c>
      <c r="H902" t="s">
        <v>31</v>
      </c>
      <c r="I902" t="str">
        <f t="array" ref="I902">IFERROR(_xlfn.XLOOKUP(Tabelle5[[#This Row],[NegotiationID]]&amp;"FinalAccept",Tabelle5[NegotiationID]&amp;Tabelle5[ActionType],Tabelle5[ActionType],,0),_xlfn.XLOOKUP(Tabelle5[[#This Row],[NegotiationID]]&amp;"FinalReject",Tabelle5[NegotiationID]&amp;Tabelle5[ActionType],Tabelle5[ActionType],,0))</f>
        <v>FinalAccept</v>
      </c>
      <c r="J902">
        <v>0.63639999999999997</v>
      </c>
      <c r="K902">
        <v>0.43640000000000001</v>
      </c>
      <c r="L902">
        <v>1.0728</v>
      </c>
      <c r="M902">
        <v>0.20000000000000001</v>
      </c>
      <c r="N902">
        <v>163</v>
      </c>
      <c r="O902">
        <v>1568</v>
      </c>
      <c r="P902">
        <v>11</v>
      </c>
      <c r="Q902" s="3" t="s">
        <v>2190</v>
      </c>
    </row>
    <row r="903" ht="15" customHeight="1">
      <c r="A903" t="e">
        <f t="shared" ca="1" si="519"/>
        <v>#VALUE!</v>
      </c>
      <c r="B903" t="e">
        <f t="array" ref="B903" ca="1">_xlfn.XLOOKUP(Tabelle5[[#This Row],[ExperimentID]]&amp;Tabelle5[[#This Row],[NegotiationID]]&amp;Tabelle5[[#This Row],[MessageID]],ALL_IN_ONE[ExperimentID]&amp;ALL_IN_ONE[NegotiationID]&amp;ALL_IN_ONE[MessageID],ALL_IN_ONE[Gesamt_ID],,0)</f>
        <v>#VALUE!</v>
      </c>
      <c r="C903">
        <v>2728</v>
      </c>
      <c r="D903" t="s">
        <v>1521</v>
      </c>
      <c r="E903">
        <v>31694</v>
      </c>
      <c r="F903">
        <v>2717</v>
      </c>
      <c r="G903">
        <v>2713</v>
      </c>
      <c r="H903" t="s">
        <v>31</v>
      </c>
      <c r="I903" t="str">
        <f t="array" ref="I903">IFERROR(_xlfn.XLOOKUP(Tabelle5[[#This Row],[NegotiationID]]&amp;"FinalAccept",Tabelle5[NegotiationID]&amp;Tabelle5[ActionType],Tabelle5[ActionType],,0),_xlfn.XLOOKUP(Tabelle5[[#This Row],[NegotiationID]]&amp;"FinalReject",Tabelle5[NegotiationID]&amp;Tabelle5[ActionType],Tabelle5[ActionType],,0))</f>
        <v>FinalAccept</v>
      </c>
      <c r="J903">
        <v>0.51219999999999999</v>
      </c>
      <c r="K903">
        <v>0.31240000000000001</v>
      </c>
      <c r="L903">
        <v>0.8246</v>
      </c>
      <c r="M903">
        <v>0.19980000000000001</v>
      </c>
      <c r="N903">
        <v>216</v>
      </c>
      <c r="O903">
        <v>1568</v>
      </c>
      <c r="P903">
        <v>11</v>
      </c>
      <c r="Q903" s="3" t="s">
        <v>2191</v>
      </c>
    </row>
    <row r="904" ht="333.5" hidden="1">
      <c r="A904" t="e">
        <f t="shared" ca="1" si="519"/>
        <v>#VALUE!</v>
      </c>
      <c r="B904" t="e">
        <f t="array" ref="B904" ca="1">_xlfn.XLOOKUP(Tabelle5[[#This Row],[ExperimentID]]&amp;Tabelle5[[#This Row],[NegotiationID]]&amp;Tabelle5[[#This Row],[MessageID]],ALL_IN_ONE[ExperimentID]&amp;ALL_IN_ONE[NegotiationID]&amp;ALL_IN_ONE[MessageID],ALL_IN_ONE[Gesamt_ID],,0)</f>
        <v>#VALUE!</v>
      </c>
      <c r="C904">
        <v>2728</v>
      </c>
      <c r="D904" t="s">
        <v>1521</v>
      </c>
      <c r="E904">
        <v>32170</v>
      </c>
      <c r="F904">
        <v>2713</v>
      </c>
      <c r="G904">
        <v>2717</v>
      </c>
      <c r="H904" t="s">
        <v>22</v>
      </c>
      <c r="I904" t="str">
        <f t="array" ref="I904">IFERROR(_xlfn.XLOOKUP(Tabelle5[[#This Row],[NegotiationID]]&amp;"FinalAccept",Tabelle5[NegotiationID]&amp;Tabelle5[ActionType],Tabelle5[ActionType],,0),_xlfn.XLOOKUP(Tabelle5[[#This Row],[NegotiationID]]&amp;"FinalReject",Tabelle5[NegotiationID]&amp;Tabelle5[ActionType],Tabelle5[ActionType],,0))</f>
        <v>FinalAccept</v>
      </c>
      <c r="N904">
        <v>164</v>
      </c>
      <c r="O904">
        <v>1568</v>
      </c>
      <c r="P904">
        <v>11</v>
      </c>
      <c r="Q904" s="3" t="s">
        <v>6482</v>
      </c>
    </row>
    <row r="905" ht="174" hidden="1">
      <c r="A905" t="e">
        <f t="shared" ca="1" si="519"/>
        <v>#VALUE!</v>
      </c>
      <c r="B905" t="e">
        <f t="array" ref="B905" ca="1">_xlfn.XLOOKUP(Tabelle5[[#This Row],[ExperimentID]]&amp;Tabelle5[[#This Row],[NegotiationID]]&amp;Tabelle5[[#This Row],[MessageID]],ALL_IN_ONE[ExperimentID]&amp;ALL_IN_ONE[NegotiationID]&amp;ALL_IN_ONE[MessageID],ALL_IN_ONE[Gesamt_ID],,0)</f>
        <v>#VALUE!</v>
      </c>
      <c r="C905">
        <v>2728</v>
      </c>
      <c r="D905" t="s">
        <v>1521</v>
      </c>
      <c r="E905">
        <v>32265</v>
      </c>
      <c r="F905">
        <v>2717</v>
      </c>
      <c r="G905">
        <v>2713</v>
      </c>
      <c r="H905" t="s">
        <v>24</v>
      </c>
      <c r="I905" t="str">
        <f t="array" ref="I905">IFERROR(_xlfn.XLOOKUP(Tabelle5[[#This Row],[NegotiationID]]&amp;"FinalAccept",Tabelle5[NegotiationID]&amp;Tabelle5[ActionType],Tabelle5[ActionType],,0),_xlfn.XLOOKUP(Tabelle5[[#This Row],[NegotiationID]]&amp;"FinalReject",Tabelle5[NegotiationID]&amp;Tabelle5[ActionType],Tabelle5[ActionType],,0))</f>
        <v>FinalAccept</v>
      </c>
      <c r="N905">
        <v>183</v>
      </c>
      <c r="O905">
        <v>1568</v>
      </c>
      <c r="P905">
        <v>11</v>
      </c>
      <c r="Q905" s="3" t="s">
        <v>6483</v>
      </c>
    </row>
    <row r="906" ht="15" customHeight="1">
      <c r="A906" t="e">
        <f t="shared" ca="1" si="519"/>
        <v>#VALUE!</v>
      </c>
      <c r="B906" t="e">
        <f t="array" ref="B906" ca="1">_xlfn.XLOOKUP(Tabelle5[[#This Row],[ExperimentID]]&amp;Tabelle5[[#This Row],[NegotiationID]]&amp;Tabelle5[[#This Row],[MessageID]],ALL_IN_ONE[ExperimentID]&amp;ALL_IN_ONE[NegotiationID]&amp;ALL_IN_ONE[MessageID],ALL_IN_ONE[Gesamt_ID],,0)</f>
        <v>#VALUE!</v>
      </c>
      <c r="C906">
        <v>2728</v>
      </c>
      <c r="D906" t="s">
        <v>1521</v>
      </c>
      <c r="E906">
        <v>33422</v>
      </c>
      <c r="F906">
        <v>2713</v>
      </c>
      <c r="G906">
        <v>2717</v>
      </c>
      <c r="H906" t="s">
        <v>31</v>
      </c>
      <c r="I906" t="str">
        <f t="array" ref="I906">IFERROR(_xlfn.XLOOKUP(Tabelle5[[#This Row],[NegotiationID]]&amp;"FinalAccept",Tabelle5[NegotiationID]&amp;Tabelle5[ActionType],Tabelle5[ActionType],,0),_xlfn.XLOOKUP(Tabelle5[[#This Row],[NegotiationID]]&amp;"FinalReject",Tabelle5[NegotiationID]&amp;Tabelle5[ActionType],Tabelle5[ActionType],,0))</f>
        <v>FinalAccept</v>
      </c>
      <c r="J906">
        <v>0.56120000000000003</v>
      </c>
      <c r="K906">
        <v>0.51639999999999997</v>
      </c>
      <c r="L906">
        <v>1.0775999999999999</v>
      </c>
      <c r="M906">
        <v>0.0448</v>
      </c>
      <c r="N906">
        <v>126</v>
      </c>
      <c r="O906">
        <v>1568</v>
      </c>
      <c r="P906">
        <v>11</v>
      </c>
      <c r="Q906" s="3" t="s">
        <v>2192</v>
      </c>
    </row>
    <row r="907" ht="15" customHeight="1">
      <c r="A907" t="e">
        <f t="shared" ca="1" si="519"/>
        <v>#VALUE!</v>
      </c>
      <c r="B907" t="e">
        <f t="array" ref="B907" ca="1">_xlfn.XLOOKUP(Tabelle5[[#This Row],[ExperimentID]]&amp;Tabelle5[[#This Row],[NegotiationID]]&amp;Tabelle5[[#This Row],[MessageID]],ALL_IN_ONE[ExperimentID]&amp;ALL_IN_ONE[NegotiationID]&amp;ALL_IN_ONE[MessageID],ALL_IN_ONE[Gesamt_ID],,0)</f>
        <v>#VALUE!</v>
      </c>
      <c r="C907">
        <v>2728</v>
      </c>
      <c r="D907" t="s">
        <v>1521</v>
      </c>
      <c r="E907">
        <v>33568</v>
      </c>
      <c r="F907">
        <v>2717</v>
      </c>
      <c r="G907">
        <v>2713</v>
      </c>
      <c r="H907" t="s">
        <v>20</v>
      </c>
      <c r="I907" t="str">
        <f t="array" ref="I907">IFERROR(_xlfn.XLOOKUP(Tabelle5[[#This Row],[NegotiationID]]&amp;"FinalAccept",Tabelle5[NegotiationID]&amp;Tabelle5[ActionType],Tabelle5[ActionType],,0),_xlfn.XLOOKUP(Tabelle5[[#This Row],[NegotiationID]]&amp;"FinalReject",Tabelle5[NegotiationID]&amp;Tabelle5[ActionType],Tabelle5[ActionType],,0))</f>
        <v>FinalAccept</v>
      </c>
      <c r="J907">
        <v>0.51639999999999997</v>
      </c>
      <c r="K907">
        <v>0.56120000000000003</v>
      </c>
      <c r="L907">
        <v>1.0775999999999999</v>
      </c>
      <c r="M907">
        <v>0.0448</v>
      </c>
      <c r="N907">
        <v>78</v>
      </c>
      <c r="O907">
        <v>1568</v>
      </c>
      <c r="P907">
        <v>11</v>
      </c>
      <c r="Q907" s="3" t="s">
        <v>2193</v>
      </c>
    </row>
    <row r="908" ht="14.5" hidden="1">
      <c r="A908" t="e">
        <f t="shared" ca="1" si="519"/>
        <v>#VALUE!</v>
      </c>
      <c r="B908" t="e">
        <f t="array" ref="B908" ca="1">_xlfn.XLOOKUP(Tabelle5[[#This Row],[ExperimentID]]&amp;Tabelle5[[#This Row],[NegotiationID]]&amp;Tabelle5[[#This Row],[MessageID]],ALL_IN_ONE[ExperimentID]&amp;ALL_IN_ONE[NegotiationID]&amp;ALL_IN_ONE[MessageID],ALL_IN_ONE[Gesamt_ID],,0)</f>
        <v>#VALUE!</v>
      </c>
      <c r="C908">
        <v>2758</v>
      </c>
      <c r="D908" t="s">
        <v>1521</v>
      </c>
      <c r="E908">
        <v>2759</v>
      </c>
      <c r="H908" t="s">
        <v>6019</v>
      </c>
      <c r="I908" t="e">
        <f t="array" ref="I908">IFERROR(_xlfn.XLOOKUP(Tabelle5[[#This Row],[NegotiationID]]&amp;"FinalAccept",Tabelle5[NegotiationID]&amp;Tabelle5[ActionType],Tabelle5[ActionType],,0),_xlfn.XLOOKUP(Tabelle5[[#This Row],[NegotiationID]]&amp;"FinalReject",Tabelle5[NegotiationID]&amp;Tabelle5[ActionType],Tabelle5[ActionType],,0))</f>
        <v>#N/A</v>
      </c>
      <c r="M908">
        <v>21</v>
      </c>
      <c r="O908">
        <v>1061</v>
      </c>
      <c r="P908">
        <v>6</v>
      </c>
      <c r="Q908" t="s">
        <v>6337</v>
      </c>
    </row>
    <row r="909" ht="15" hidden="1" customHeight="1">
      <c r="A909" t="e">
        <f t="shared" ca="1" si="519"/>
        <v>#VALUE!</v>
      </c>
      <c r="B909" t="e">
        <f t="array" ref="B909" ca="1">_xlfn.XLOOKUP(Tabelle5[[#This Row],[ExperimentID]]&amp;Tabelle5[[#This Row],[NegotiationID]]&amp;Tabelle5[[#This Row],[MessageID]],ALL_IN_ONE[ExperimentID]&amp;ALL_IN_ONE[NegotiationID]&amp;ALL_IN_ONE[MessageID],ALL_IN_ONE[Gesamt_ID],,0)</f>
        <v>#VALUE!</v>
      </c>
      <c r="C909">
        <v>2758</v>
      </c>
      <c r="D909" t="s">
        <v>1521</v>
      </c>
      <c r="E909">
        <v>31055</v>
      </c>
      <c r="F909">
        <v>2743</v>
      </c>
      <c r="G909">
        <v>2747</v>
      </c>
      <c r="H909" t="s">
        <v>19</v>
      </c>
      <c r="I909" t="e">
        <f t="array" ref="I909">IFERROR(_xlfn.XLOOKUP(Tabelle5[[#This Row],[NegotiationID]]&amp;"FinalAccept",Tabelle5[NegotiationID]&amp;Tabelle5[ActionType],Tabelle5[ActionType],,0),_xlfn.XLOOKUP(Tabelle5[[#This Row],[NegotiationID]]&amp;"FinalReject",Tabelle5[NegotiationID]&amp;Tabelle5[ActionType],Tabelle5[ActionType],,0))</f>
        <v>#N/A</v>
      </c>
      <c r="J909">
        <v>1</v>
      </c>
      <c r="K909">
        <v>1</v>
      </c>
      <c r="L909">
        <v>2</v>
      </c>
      <c r="M909">
        <v>0</v>
      </c>
      <c r="N909">
        <v>81</v>
      </c>
      <c r="O909">
        <v>1061</v>
      </c>
      <c r="P909">
        <v>6</v>
      </c>
      <c r="Q909" s="3" t="s">
        <v>6484</v>
      </c>
    </row>
    <row r="910" ht="15" hidden="1" customHeight="1">
      <c r="A910" t="e">
        <f t="shared" ca="1" si="519"/>
        <v>#VALUE!</v>
      </c>
      <c r="B910" t="e">
        <f t="array" ref="B910" ca="1">_xlfn.XLOOKUP(Tabelle5[[#This Row],[ExperimentID]]&amp;Tabelle5[[#This Row],[NegotiationID]]&amp;Tabelle5[[#This Row],[MessageID]],ALL_IN_ONE[ExperimentID]&amp;ALL_IN_ONE[NegotiationID]&amp;ALL_IN_ONE[MessageID],ALL_IN_ONE[Gesamt_ID],,0)</f>
        <v>#VALUE!</v>
      </c>
      <c r="C910">
        <v>2758</v>
      </c>
      <c r="D910" t="s">
        <v>1521</v>
      </c>
      <c r="E910">
        <v>33057</v>
      </c>
      <c r="F910">
        <v>2747</v>
      </c>
      <c r="G910">
        <v>2743</v>
      </c>
      <c r="H910" t="s">
        <v>31</v>
      </c>
      <c r="I910" t="e">
        <f t="array" ref="I910">IFERROR(_xlfn.XLOOKUP(Tabelle5[[#This Row],[NegotiationID]]&amp;"FinalAccept",Tabelle5[NegotiationID]&amp;Tabelle5[ActionType],Tabelle5[ActionType],,0),_xlfn.XLOOKUP(Tabelle5[[#This Row],[NegotiationID]]&amp;"FinalReject",Tabelle5[NegotiationID]&amp;Tabelle5[ActionType],Tabelle5[ActionType],,0))</f>
        <v>#N/A</v>
      </c>
      <c r="J910">
        <v>1</v>
      </c>
      <c r="K910">
        <v>1</v>
      </c>
      <c r="L910">
        <v>2</v>
      </c>
      <c r="M910">
        <v>0</v>
      </c>
      <c r="N910">
        <v>11</v>
      </c>
      <c r="O910">
        <v>1061</v>
      </c>
      <c r="P910">
        <v>6</v>
      </c>
      <c r="Q910" t="s">
        <v>6485</v>
      </c>
    </row>
    <row r="911" ht="15" hidden="1" customHeight="1">
      <c r="A911" t="e">
        <f t="shared" ca="1" si="519"/>
        <v>#VALUE!</v>
      </c>
      <c r="B911" t="e">
        <f t="array" ref="B911" ca="1">_xlfn.XLOOKUP(Tabelle5[[#This Row],[ExperimentID]]&amp;Tabelle5[[#This Row],[NegotiationID]]&amp;Tabelle5[[#This Row],[MessageID]],ALL_IN_ONE[ExperimentID]&amp;ALL_IN_ONE[NegotiationID]&amp;ALL_IN_ONE[MessageID],ALL_IN_ONE[Gesamt_ID],,0)</f>
        <v>#VALUE!</v>
      </c>
      <c r="C911">
        <v>2758</v>
      </c>
      <c r="D911" t="s">
        <v>1521</v>
      </c>
      <c r="E911">
        <v>33995</v>
      </c>
      <c r="F911">
        <v>2743</v>
      </c>
      <c r="G911">
        <v>2747</v>
      </c>
      <c r="H911" t="s">
        <v>31</v>
      </c>
      <c r="I911" t="e">
        <f t="array" ref="I911">IFERROR(_xlfn.XLOOKUP(Tabelle5[[#This Row],[NegotiationID]]&amp;"FinalAccept",Tabelle5[NegotiationID]&amp;Tabelle5[ActionType],Tabelle5[ActionType],,0),_xlfn.XLOOKUP(Tabelle5[[#This Row],[NegotiationID]]&amp;"FinalReject",Tabelle5[NegotiationID]&amp;Tabelle5[ActionType],Tabelle5[ActionType],,0))</f>
        <v>#N/A</v>
      </c>
      <c r="J911">
        <v>0.85819999999999996</v>
      </c>
      <c r="K911">
        <v>0.098799999999999999</v>
      </c>
      <c r="L911">
        <v>0.95699999999999996</v>
      </c>
      <c r="M911">
        <v>0.75939999999999996</v>
      </c>
      <c r="N911">
        <v>263</v>
      </c>
      <c r="O911">
        <v>1061</v>
      </c>
      <c r="P911">
        <v>6</v>
      </c>
      <c r="Q911" s="3" t="s">
        <v>6486</v>
      </c>
    </row>
    <row r="912" ht="15" hidden="1" customHeight="1">
      <c r="A912" t="e">
        <f t="shared" ca="1" si="519"/>
        <v>#VALUE!</v>
      </c>
      <c r="B912" t="e">
        <f t="array" ref="B912" ca="1">_xlfn.XLOOKUP(Tabelle5[[#This Row],[ExperimentID]]&amp;Tabelle5[[#This Row],[NegotiationID]]&amp;Tabelle5[[#This Row],[MessageID]],ALL_IN_ONE[ExperimentID]&amp;ALL_IN_ONE[NegotiationID]&amp;ALL_IN_ONE[MessageID],ALL_IN_ONE[Gesamt_ID],,0)</f>
        <v>#VALUE!</v>
      </c>
      <c r="C912">
        <v>2758</v>
      </c>
      <c r="D912" t="s">
        <v>1521</v>
      </c>
      <c r="E912">
        <v>34030</v>
      </c>
      <c r="F912">
        <v>2747</v>
      </c>
      <c r="G912">
        <v>2743</v>
      </c>
      <c r="H912" t="s">
        <v>31</v>
      </c>
      <c r="I912" t="e">
        <f t="array" ref="I912">IFERROR(_xlfn.XLOOKUP(Tabelle5[[#This Row],[NegotiationID]]&amp;"FinalAccept",Tabelle5[NegotiationID]&amp;Tabelle5[ActionType],Tabelle5[ActionType],,0),_xlfn.XLOOKUP(Tabelle5[[#This Row],[NegotiationID]]&amp;"FinalReject",Tabelle5[NegotiationID]&amp;Tabelle5[ActionType],Tabelle5[ActionType],,0))</f>
        <v>#N/A</v>
      </c>
      <c r="J912">
        <v>0.54479999999999995</v>
      </c>
      <c r="K912">
        <v>0.437</v>
      </c>
      <c r="L912">
        <v>0.98180000000000001</v>
      </c>
      <c r="M912">
        <v>0.10780000000000001</v>
      </c>
      <c r="N912">
        <v>271</v>
      </c>
      <c r="O912">
        <v>1061</v>
      </c>
      <c r="P912">
        <v>6</v>
      </c>
      <c r="Q912" s="3" t="s">
        <v>6487</v>
      </c>
    </row>
    <row r="913" ht="15" hidden="1" customHeight="1">
      <c r="A913" t="e">
        <f t="shared" ca="1" si="519"/>
        <v>#VALUE!</v>
      </c>
      <c r="B913" t="e">
        <f t="array" ref="B913" ca="1">_xlfn.XLOOKUP(Tabelle5[[#This Row],[ExperimentID]]&amp;Tabelle5[[#This Row],[NegotiationID]]&amp;Tabelle5[[#This Row],[MessageID]],ALL_IN_ONE[ExperimentID]&amp;ALL_IN_ONE[NegotiationID]&amp;ALL_IN_ONE[MessageID],ALL_IN_ONE[Gesamt_ID],,0)</f>
        <v>#VALUE!</v>
      </c>
      <c r="C913">
        <v>2758</v>
      </c>
      <c r="D913" t="s">
        <v>1521</v>
      </c>
      <c r="E913">
        <v>34106</v>
      </c>
      <c r="F913">
        <v>2743</v>
      </c>
      <c r="G913">
        <v>2747</v>
      </c>
      <c r="H913" t="s">
        <v>31</v>
      </c>
      <c r="I913" t="e">
        <f t="array" ref="I913">IFERROR(_xlfn.XLOOKUP(Tabelle5[[#This Row],[NegotiationID]]&amp;"FinalAccept",Tabelle5[NegotiationID]&amp;Tabelle5[ActionType],Tabelle5[ActionType],,0),_xlfn.XLOOKUP(Tabelle5[[#This Row],[NegotiationID]]&amp;"FinalReject",Tabelle5[NegotiationID]&amp;Tabelle5[ActionType],Tabelle5[ActionType],,0))</f>
        <v>#N/A</v>
      </c>
      <c r="J913">
        <v>0.74619999999999997</v>
      </c>
      <c r="K913">
        <v>0.12659999999999999</v>
      </c>
      <c r="L913">
        <v>0.87280000000000002</v>
      </c>
      <c r="M913">
        <v>0.61960000000000004</v>
      </c>
      <c r="N913">
        <v>414</v>
      </c>
      <c r="O913">
        <v>1061</v>
      </c>
      <c r="P913">
        <v>6</v>
      </c>
      <c r="Q913" s="3" t="s">
        <v>6488</v>
      </c>
    </row>
    <row r="914" ht="14.5" hidden="1">
      <c r="A914" t="e">
        <f t="shared" ca="1" si="519"/>
        <v>#VALUE!</v>
      </c>
      <c r="B914" t="e">
        <f t="array" ref="B914" ca="1">_xlfn.XLOOKUP(Tabelle5[[#This Row],[ExperimentID]]&amp;Tabelle5[[#This Row],[NegotiationID]]&amp;Tabelle5[[#This Row],[MessageID]],ALL_IN_ONE[ExperimentID]&amp;ALL_IN_ONE[NegotiationID]&amp;ALL_IN_ONE[MessageID],ALL_IN_ONE[Gesamt_ID],,0)</f>
        <v>#VALUE!</v>
      </c>
      <c r="C914">
        <v>2788</v>
      </c>
      <c r="D914" t="s">
        <v>1521</v>
      </c>
      <c r="E914">
        <v>2789</v>
      </c>
      <c r="H914" t="s">
        <v>6019</v>
      </c>
      <c r="I914" t="str">
        <f t="array" ref="I914">IFERROR(_xlfn.XLOOKUP(Tabelle5[[#This Row],[NegotiationID]]&amp;"FinalAccept",Tabelle5[NegotiationID]&amp;Tabelle5[ActionType],Tabelle5[ActionType],,0),_xlfn.XLOOKUP(Tabelle5[[#This Row],[NegotiationID]]&amp;"FinalReject",Tabelle5[NegotiationID]&amp;Tabelle5[ActionType],Tabelle5[ActionType],,0))</f>
        <v>FinalAccept</v>
      </c>
      <c r="M914">
        <v>21</v>
      </c>
      <c r="O914">
        <v>5289</v>
      </c>
      <c r="P914">
        <v>10</v>
      </c>
      <c r="Q914" t="s">
        <v>6337</v>
      </c>
    </row>
    <row r="915" ht="15" customHeight="1">
      <c r="A915" t="e">
        <f t="shared" ca="1" si="519"/>
        <v>#VALUE!</v>
      </c>
      <c r="B915" t="e">
        <f t="array" ref="B915" ca="1">_xlfn.XLOOKUP(Tabelle5[[#This Row],[ExperimentID]]&amp;Tabelle5[[#This Row],[NegotiationID]]&amp;Tabelle5[[#This Row],[MessageID]],ALL_IN_ONE[ExperimentID]&amp;ALL_IN_ONE[NegotiationID]&amp;ALL_IN_ONE[MessageID],ALL_IN_ONE[Gesamt_ID],,0)</f>
        <v>#VALUE!</v>
      </c>
      <c r="C915">
        <v>2788</v>
      </c>
      <c r="D915" t="s">
        <v>1521</v>
      </c>
      <c r="E915">
        <v>30173</v>
      </c>
      <c r="F915">
        <v>2773</v>
      </c>
      <c r="G915">
        <v>2777</v>
      </c>
      <c r="H915" t="s">
        <v>158</v>
      </c>
      <c r="I915" t="str">
        <f t="array" ref="I915">IFERROR(_xlfn.XLOOKUP(Tabelle5[[#This Row],[NegotiationID]]&amp;"FinalAccept",Tabelle5[NegotiationID]&amp;Tabelle5[ActionType],Tabelle5[ActionType],,0),_xlfn.XLOOKUP(Tabelle5[[#This Row],[NegotiationID]]&amp;"FinalReject",Tabelle5[NegotiationID]&amp;Tabelle5[ActionType],Tabelle5[ActionType],,0))</f>
        <v>FinalAccept</v>
      </c>
      <c r="J915">
        <v>0.81979999999999997</v>
      </c>
      <c r="K915">
        <v>0.13400000000000001</v>
      </c>
      <c r="L915">
        <v>0.95379999999999998</v>
      </c>
      <c r="M915">
        <v>0.68579999999999997</v>
      </c>
      <c r="N915">
        <v>730</v>
      </c>
      <c r="O915">
        <v>5289</v>
      </c>
      <c r="P915">
        <v>10</v>
      </c>
      <c r="Q915" s="3" t="s">
        <v>2194</v>
      </c>
    </row>
    <row r="916" ht="15" customHeight="1">
      <c r="A916" t="e">
        <f t="shared" ca="1" si="519"/>
        <v>#VALUE!</v>
      </c>
      <c r="B916" t="e">
        <f t="array" ref="B916" ca="1">_xlfn.XLOOKUP(Tabelle5[[#This Row],[ExperimentID]]&amp;Tabelle5[[#This Row],[NegotiationID]]&amp;Tabelle5[[#This Row],[MessageID]],ALL_IN_ONE[ExperimentID]&amp;ALL_IN_ONE[NegotiationID]&amp;ALL_IN_ONE[MessageID],ALL_IN_ONE[Gesamt_ID],,0)</f>
        <v>#VALUE!</v>
      </c>
      <c r="C916">
        <v>2788</v>
      </c>
      <c r="D916" t="s">
        <v>1521</v>
      </c>
      <c r="E916">
        <v>32021</v>
      </c>
      <c r="F916">
        <v>2777</v>
      </c>
      <c r="G916">
        <v>2773</v>
      </c>
      <c r="H916" t="s">
        <v>31</v>
      </c>
      <c r="I916" t="str">
        <f t="array" ref="I916">IFERROR(_xlfn.XLOOKUP(Tabelle5[[#This Row],[NegotiationID]]&amp;"FinalAccept",Tabelle5[NegotiationID]&amp;Tabelle5[ActionType],Tabelle5[ActionType],,0),_xlfn.XLOOKUP(Tabelle5[[#This Row],[NegotiationID]]&amp;"FinalReject",Tabelle5[NegotiationID]&amp;Tabelle5[ActionType],Tabelle5[ActionType],,0))</f>
        <v>FinalAccept</v>
      </c>
      <c r="J916">
        <v>1</v>
      </c>
      <c r="K916">
        <v>0.12540000000000001</v>
      </c>
      <c r="L916">
        <v>1.1254</v>
      </c>
      <c r="M916">
        <v>0.87460000000000004</v>
      </c>
      <c r="N916">
        <v>550</v>
      </c>
      <c r="O916">
        <v>5289</v>
      </c>
      <c r="P916">
        <v>10</v>
      </c>
      <c r="Q916" s="3" t="s">
        <v>2195</v>
      </c>
    </row>
    <row r="917" ht="15" customHeight="1">
      <c r="A917" t="e">
        <f t="shared" ca="1" si="519"/>
        <v>#VALUE!</v>
      </c>
      <c r="B917" t="e">
        <f t="array" ref="B917" ca="1">_xlfn.XLOOKUP(Tabelle5[[#This Row],[ExperimentID]]&amp;Tabelle5[[#This Row],[NegotiationID]]&amp;Tabelle5[[#This Row],[MessageID]],ALL_IN_ONE[ExperimentID]&amp;ALL_IN_ONE[NegotiationID]&amp;ALL_IN_ONE[MessageID],ALL_IN_ONE[Gesamt_ID],,0)</f>
        <v>#VALUE!</v>
      </c>
      <c r="C917">
        <v>2788</v>
      </c>
      <c r="D917" t="s">
        <v>1521</v>
      </c>
      <c r="E917">
        <v>32744</v>
      </c>
      <c r="F917">
        <v>2773</v>
      </c>
      <c r="G917">
        <v>2777</v>
      </c>
      <c r="H917" t="s">
        <v>31</v>
      </c>
      <c r="I917" t="str">
        <f t="array" ref="I917">IFERROR(_xlfn.XLOOKUP(Tabelle5[[#This Row],[NegotiationID]]&amp;"FinalAccept",Tabelle5[NegotiationID]&amp;Tabelle5[ActionType],Tabelle5[ActionType],,0),_xlfn.XLOOKUP(Tabelle5[[#This Row],[NegotiationID]]&amp;"FinalReject",Tabelle5[NegotiationID]&amp;Tabelle5[ActionType],Tabelle5[ActionType],,0))</f>
        <v>FinalAccept</v>
      </c>
      <c r="J917">
        <v>0.74780000000000002</v>
      </c>
      <c r="K917">
        <v>0.16</v>
      </c>
      <c r="L917">
        <v>0.90780000000000005</v>
      </c>
      <c r="M917">
        <v>0.58779999999999999</v>
      </c>
      <c r="N917">
        <v>545</v>
      </c>
      <c r="O917">
        <v>5289</v>
      </c>
      <c r="P917">
        <v>10</v>
      </c>
      <c r="Q917" s="3" t="s">
        <v>2196</v>
      </c>
    </row>
    <row r="918" ht="15" customHeight="1">
      <c r="A918" t="e">
        <f t="shared" ca="1" si="519"/>
        <v>#VALUE!</v>
      </c>
      <c r="B918" t="e">
        <f t="array" ref="B918" ca="1">_xlfn.XLOOKUP(Tabelle5[[#This Row],[ExperimentID]]&amp;Tabelle5[[#This Row],[NegotiationID]]&amp;Tabelle5[[#This Row],[MessageID]],ALL_IN_ONE[ExperimentID]&amp;ALL_IN_ONE[NegotiationID]&amp;ALL_IN_ONE[MessageID],ALL_IN_ONE[Gesamt_ID],,0)</f>
        <v>#VALUE!</v>
      </c>
      <c r="C918">
        <v>2788</v>
      </c>
      <c r="D918" t="s">
        <v>1521</v>
      </c>
      <c r="E918">
        <v>33633</v>
      </c>
      <c r="F918">
        <v>2777</v>
      </c>
      <c r="G918">
        <v>2773</v>
      </c>
      <c r="H918" t="s">
        <v>31</v>
      </c>
      <c r="I918" t="str">
        <f t="array" ref="I918">IFERROR(_xlfn.XLOOKUP(Tabelle5[[#This Row],[NegotiationID]]&amp;"FinalAccept",Tabelle5[NegotiationID]&amp;Tabelle5[ActionType],Tabelle5[ActionType],,0),_xlfn.XLOOKUP(Tabelle5[[#This Row],[NegotiationID]]&amp;"FinalReject",Tabelle5[NegotiationID]&amp;Tabelle5[ActionType],Tabelle5[ActionType],,0))</f>
        <v>FinalAccept</v>
      </c>
      <c r="J918">
        <v>1</v>
      </c>
      <c r="K918">
        <v>0.12540000000000001</v>
      </c>
      <c r="L918">
        <v>1.1254</v>
      </c>
      <c r="M918">
        <v>0.87460000000000004</v>
      </c>
      <c r="N918">
        <v>974</v>
      </c>
      <c r="O918">
        <v>5289</v>
      </c>
      <c r="P918">
        <v>10</v>
      </c>
      <c r="Q918" s="3" t="s">
        <v>2197</v>
      </c>
    </row>
    <row r="919" ht="15" customHeight="1">
      <c r="A919" t="e">
        <f t="shared" ca="1" si="519"/>
        <v>#VALUE!</v>
      </c>
      <c r="B919" t="e">
        <f t="array" ref="B919" ca="1">_xlfn.XLOOKUP(Tabelle5[[#This Row],[ExperimentID]]&amp;Tabelle5[[#This Row],[NegotiationID]]&amp;Tabelle5[[#This Row],[MessageID]],ALL_IN_ONE[ExperimentID]&amp;ALL_IN_ONE[NegotiationID]&amp;ALL_IN_ONE[MessageID],ALL_IN_ONE[Gesamt_ID],,0)</f>
        <v>#VALUE!</v>
      </c>
      <c r="C919">
        <v>2788</v>
      </c>
      <c r="D919" t="s">
        <v>1521</v>
      </c>
      <c r="E919">
        <v>33943</v>
      </c>
      <c r="F919">
        <v>2773</v>
      </c>
      <c r="G919">
        <v>2777</v>
      </c>
      <c r="H919" t="s">
        <v>31</v>
      </c>
      <c r="I919" t="str">
        <f t="array" ref="I919">IFERROR(_xlfn.XLOOKUP(Tabelle5[[#This Row],[NegotiationID]]&amp;"FinalAccept",Tabelle5[NegotiationID]&amp;Tabelle5[ActionType],Tabelle5[ActionType],,0),_xlfn.XLOOKUP(Tabelle5[[#This Row],[NegotiationID]]&amp;"FinalReject",Tabelle5[NegotiationID]&amp;Tabelle5[ActionType],Tabelle5[ActionType],,0))</f>
        <v>FinalAccept</v>
      </c>
      <c r="J919">
        <v>0.63219999999999998</v>
      </c>
      <c r="K919">
        <v>0.33000000000000002</v>
      </c>
      <c r="L919">
        <v>0.96220000000000006</v>
      </c>
      <c r="M919">
        <v>0.30220000000000002</v>
      </c>
      <c r="N919">
        <v>880</v>
      </c>
      <c r="O919">
        <v>5289</v>
      </c>
      <c r="P919">
        <v>10</v>
      </c>
      <c r="Q919" s="3" t="s">
        <v>2198</v>
      </c>
    </row>
    <row r="920" ht="15" customHeight="1">
      <c r="A920" t="e">
        <f t="shared" ca="1" si="519"/>
        <v>#VALUE!</v>
      </c>
      <c r="B920" t="e">
        <f t="array" ref="B920" ca="1">_xlfn.XLOOKUP(Tabelle5[[#This Row],[ExperimentID]]&amp;Tabelle5[[#This Row],[NegotiationID]]&amp;Tabelle5[[#This Row],[MessageID]],ALL_IN_ONE[ExperimentID]&amp;ALL_IN_ONE[NegotiationID]&amp;ALL_IN_ONE[MessageID],ALL_IN_ONE[Gesamt_ID],,0)</f>
        <v>#VALUE!</v>
      </c>
      <c r="C920">
        <v>2788</v>
      </c>
      <c r="D920" t="s">
        <v>1521</v>
      </c>
      <c r="E920">
        <v>34212</v>
      </c>
      <c r="F920">
        <v>2777</v>
      </c>
      <c r="G920">
        <v>2773</v>
      </c>
      <c r="H920" t="s">
        <v>31</v>
      </c>
      <c r="I920" t="str">
        <f t="array" ref="I920">IFERROR(_xlfn.XLOOKUP(Tabelle5[[#This Row],[NegotiationID]]&amp;"FinalAccept",Tabelle5[NegotiationID]&amp;Tabelle5[ActionType],Tabelle5[ActionType],,0),_xlfn.XLOOKUP(Tabelle5[[#This Row],[NegotiationID]]&amp;"FinalReject",Tabelle5[NegotiationID]&amp;Tabelle5[ActionType],Tabelle5[ActionType],,0))</f>
        <v>FinalAccept</v>
      </c>
      <c r="J920">
        <v>0.50619999999999998</v>
      </c>
      <c r="K920">
        <v>0.23760000000000001</v>
      </c>
      <c r="L920">
        <v>0.74380000000000002</v>
      </c>
      <c r="M920">
        <v>0.26860000000000001</v>
      </c>
      <c r="N920">
        <v>628</v>
      </c>
      <c r="O920">
        <v>5289</v>
      </c>
      <c r="P920">
        <v>10</v>
      </c>
      <c r="Q920" s="3" t="s">
        <v>2199</v>
      </c>
    </row>
    <row r="921" ht="15" customHeight="1">
      <c r="A921" t="e">
        <f t="shared" ca="1" si="519"/>
        <v>#VALUE!</v>
      </c>
      <c r="B921" t="e">
        <f t="array" ref="B921" ca="1">_xlfn.XLOOKUP(Tabelle5[[#This Row],[ExperimentID]]&amp;Tabelle5[[#This Row],[NegotiationID]]&amp;Tabelle5[[#This Row],[MessageID]],ALL_IN_ONE[ExperimentID]&amp;ALL_IN_ONE[NegotiationID]&amp;ALL_IN_ONE[MessageID],ALL_IN_ONE[Gesamt_ID],,0)</f>
        <v>#VALUE!</v>
      </c>
      <c r="C921">
        <v>2788</v>
      </c>
      <c r="D921" t="s">
        <v>1521</v>
      </c>
      <c r="E921">
        <v>34359</v>
      </c>
      <c r="F921">
        <v>2773</v>
      </c>
      <c r="G921">
        <v>2777</v>
      </c>
      <c r="H921" t="s">
        <v>31</v>
      </c>
      <c r="I921" t="str">
        <f t="array" ref="I921">IFERROR(_xlfn.XLOOKUP(Tabelle5[[#This Row],[NegotiationID]]&amp;"FinalAccept",Tabelle5[NegotiationID]&amp;Tabelle5[ActionType],Tabelle5[ActionType],,0),_xlfn.XLOOKUP(Tabelle5[[#This Row],[NegotiationID]]&amp;"FinalReject",Tabelle5[NegotiationID]&amp;Tabelle5[ActionType],Tabelle5[ActionType],,0))</f>
        <v>FinalAccept</v>
      </c>
      <c r="J921">
        <v>0.58399999999999996</v>
      </c>
      <c r="K921">
        <v>0.26979999999999998</v>
      </c>
      <c r="L921">
        <v>0.8538</v>
      </c>
      <c r="M921">
        <v>0.31419999999999998</v>
      </c>
      <c r="N921">
        <v>617</v>
      </c>
      <c r="O921">
        <v>5289</v>
      </c>
      <c r="P921">
        <v>10</v>
      </c>
      <c r="Q921" s="3" t="s">
        <v>2200</v>
      </c>
    </row>
    <row r="922" ht="15" customHeight="1">
      <c r="A922" t="e">
        <f t="shared" ca="1" si="519"/>
        <v>#VALUE!</v>
      </c>
      <c r="B922" t="e">
        <f t="array" ref="B922" ca="1">_xlfn.XLOOKUP(Tabelle5[[#This Row],[ExperimentID]]&amp;Tabelle5[[#This Row],[NegotiationID]]&amp;Tabelle5[[#This Row],[MessageID]],ALL_IN_ONE[ExperimentID]&amp;ALL_IN_ONE[NegotiationID]&amp;ALL_IN_ONE[MessageID],ALL_IN_ONE[Gesamt_ID],,0)</f>
        <v>#VALUE!</v>
      </c>
      <c r="C922">
        <v>2788</v>
      </c>
      <c r="D922" t="s">
        <v>1521</v>
      </c>
      <c r="E922">
        <v>34711</v>
      </c>
      <c r="F922">
        <v>2777</v>
      </c>
      <c r="G922">
        <v>2773</v>
      </c>
      <c r="H922" t="s">
        <v>31</v>
      </c>
      <c r="I922" t="str">
        <f t="array" ref="I922">IFERROR(_xlfn.XLOOKUP(Tabelle5[[#This Row],[NegotiationID]]&amp;"FinalAccept",Tabelle5[NegotiationID]&amp;Tabelle5[ActionType],Tabelle5[ActionType],,0),_xlfn.XLOOKUP(Tabelle5[[#This Row],[NegotiationID]]&amp;"FinalReject",Tabelle5[NegotiationID]&amp;Tabelle5[ActionType],Tabelle5[ActionType],,0))</f>
        <v>FinalAccept</v>
      </c>
      <c r="J922">
        <v>0.39939999999999998</v>
      </c>
      <c r="K922">
        <v>0.45619999999999999</v>
      </c>
      <c r="L922">
        <v>0.85560000000000003</v>
      </c>
      <c r="M922">
        <v>0.056800000000000003</v>
      </c>
      <c r="N922">
        <v>263</v>
      </c>
      <c r="O922">
        <v>5289</v>
      </c>
      <c r="P922">
        <v>10</v>
      </c>
      <c r="Q922" s="3" t="s">
        <v>2201</v>
      </c>
    </row>
    <row r="923" ht="15" customHeight="1">
      <c r="A923" t="e">
        <f t="shared" ca="1" si="519"/>
        <v>#VALUE!</v>
      </c>
      <c r="B923" t="e">
        <f t="array" ref="B923" ca="1">_xlfn.XLOOKUP(Tabelle5[[#This Row],[ExperimentID]]&amp;Tabelle5[[#This Row],[NegotiationID]]&amp;Tabelle5[[#This Row],[MessageID]],ALL_IN_ONE[ExperimentID]&amp;ALL_IN_ONE[NegotiationID]&amp;ALL_IN_ONE[MessageID],ALL_IN_ONE[Gesamt_ID],,0)</f>
        <v>#VALUE!</v>
      </c>
      <c r="C923">
        <v>2788</v>
      </c>
      <c r="D923" t="s">
        <v>1521</v>
      </c>
      <c r="E923">
        <v>34730</v>
      </c>
      <c r="F923">
        <v>2773</v>
      </c>
      <c r="G923">
        <v>2777</v>
      </c>
      <c r="H923" t="s">
        <v>20</v>
      </c>
      <c r="I923" t="str">
        <f t="array" ref="I923">IFERROR(_xlfn.XLOOKUP(Tabelle5[[#This Row],[NegotiationID]]&amp;"FinalAccept",Tabelle5[NegotiationID]&amp;Tabelle5[ActionType],Tabelle5[ActionType],,0),_xlfn.XLOOKUP(Tabelle5[[#This Row],[NegotiationID]]&amp;"FinalReject",Tabelle5[NegotiationID]&amp;Tabelle5[ActionType],Tabelle5[ActionType],,0))</f>
        <v>FinalAccept</v>
      </c>
      <c r="J923">
        <v>0.45619999999999999</v>
      </c>
      <c r="K923">
        <v>0.39939999999999998</v>
      </c>
      <c r="L923">
        <v>0.85560000000000003</v>
      </c>
      <c r="M923">
        <v>0.056800000000000003</v>
      </c>
      <c r="N923">
        <v>81</v>
      </c>
      <c r="O923">
        <v>5289</v>
      </c>
      <c r="P923">
        <v>10</v>
      </c>
      <c r="Q923" s="3" t="s">
        <v>2202</v>
      </c>
    </row>
    <row r="924" ht="14.5" hidden="1">
      <c r="A924" t="e">
        <f t="shared" ca="1" si="519"/>
        <v>#VALUE!</v>
      </c>
      <c r="B924" t="e">
        <f t="array" ref="B924" ca="1">_xlfn.XLOOKUP(Tabelle5[[#This Row],[ExperimentID]]&amp;Tabelle5[[#This Row],[NegotiationID]]&amp;Tabelle5[[#This Row],[MessageID]],ALL_IN_ONE[ExperimentID]&amp;ALL_IN_ONE[NegotiationID]&amp;ALL_IN_ONE[MessageID],ALL_IN_ONE[Gesamt_ID],,0)</f>
        <v>#VALUE!</v>
      </c>
      <c r="C924">
        <v>2818</v>
      </c>
      <c r="D924" t="s">
        <v>1521</v>
      </c>
      <c r="E924">
        <v>2819</v>
      </c>
      <c r="H924" t="s">
        <v>6019</v>
      </c>
      <c r="I924" t="str">
        <f t="array" ref="I924">IFERROR(_xlfn.XLOOKUP(Tabelle5[[#This Row],[NegotiationID]]&amp;"FinalAccept",Tabelle5[NegotiationID]&amp;Tabelle5[ActionType],Tabelle5[ActionType],,0),_xlfn.XLOOKUP(Tabelle5[[#This Row],[NegotiationID]]&amp;"FinalReject",Tabelle5[NegotiationID]&amp;Tabelle5[ActionType],Tabelle5[ActionType],,0))</f>
        <v>FinalAccept</v>
      </c>
      <c r="M924">
        <v>21</v>
      </c>
      <c r="O924">
        <v>3653</v>
      </c>
      <c r="P924">
        <v>11</v>
      </c>
      <c r="Q924" t="s">
        <v>6337</v>
      </c>
    </row>
    <row r="925" ht="15" customHeight="1">
      <c r="A925" t="e">
        <f t="shared" ca="1" si="519"/>
        <v>#VALUE!</v>
      </c>
      <c r="B925" t="e">
        <f t="array" ref="B925" ca="1">_xlfn.XLOOKUP(Tabelle5[[#This Row],[ExperimentID]]&amp;Tabelle5[[#This Row],[NegotiationID]]&amp;Tabelle5[[#This Row],[MessageID]],ALL_IN_ONE[ExperimentID]&amp;ALL_IN_ONE[NegotiationID]&amp;ALL_IN_ONE[MessageID],ALL_IN_ONE[Gesamt_ID],,0)</f>
        <v>#VALUE!</v>
      </c>
      <c r="C925">
        <v>2818</v>
      </c>
      <c r="D925" t="s">
        <v>1521</v>
      </c>
      <c r="E925">
        <v>30128</v>
      </c>
      <c r="F925">
        <v>2803</v>
      </c>
      <c r="G925">
        <v>2807</v>
      </c>
      <c r="H925" t="s">
        <v>19</v>
      </c>
      <c r="I925" t="str">
        <f t="array" ref="I925">IFERROR(_xlfn.XLOOKUP(Tabelle5[[#This Row],[NegotiationID]]&amp;"FinalAccept",Tabelle5[NegotiationID]&amp;Tabelle5[ActionType],Tabelle5[ActionType],,0),_xlfn.XLOOKUP(Tabelle5[[#This Row],[NegotiationID]]&amp;"FinalReject",Tabelle5[NegotiationID]&amp;Tabelle5[ActionType],Tabelle5[ActionType],,0))</f>
        <v>FinalAccept</v>
      </c>
      <c r="J925">
        <v>1</v>
      </c>
      <c r="K925">
        <v>0.1084</v>
      </c>
      <c r="L925">
        <v>1.1084000000000001</v>
      </c>
      <c r="M925">
        <v>0.89159999999999995</v>
      </c>
      <c r="N925">
        <v>389</v>
      </c>
      <c r="O925">
        <v>3653</v>
      </c>
      <c r="P925">
        <v>11</v>
      </c>
      <c r="Q925" s="3" t="s">
        <v>2203</v>
      </c>
    </row>
    <row r="926" ht="15" customHeight="1">
      <c r="A926" t="e">
        <f t="shared" ca="1" si="519"/>
        <v>#VALUE!</v>
      </c>
      <c r="B926" t="e">
        <f t="array" ref="B926" ca="1">_xlfn.XLOOKUP(Tabelle5[[#This Row],[ExperimentID]]&amp;Tabelle5[[#This Row],[NegotiationID]]&amp;Tabelle5[[#This Row],[MessageID]],ALL_IN_ONE[ExperimentID]&amp;ALL_IN_ONE[NegotiationID]&amp;ALL_IN_ONE[MessageID],ALL_IN_ONE[Gesamt_ID],,0)</f>
        <v>#VALUE!</v>
      </c>
      <c r="C926">
        <v>2818</v>
      </c>
      <c r="D926" t="s">
        <v>1521</v>
      </c>
      <c r="E926">
        <v>31115</v>
      </c>
      <c r="F926">
        <v>2807</v>
      </c>
      <c r="G926">
        <v>2803</v>
      </c>
      <c r="H926" t="s">
        <v>31</v>
      </c>
      <c r="I926" t="str">
        <f t="array" ref="I926">IFERROR(_xlfn.XLOOKUP(Tabelle5[[#This Row],[NegotiationID]]&amp;"FinalAccept",Tabelle5[NegotiationID]&amp;Tabelle5[ActionType],Tabelle5[ActionType],,0),_xlfn.XLOOKUP(Tabelle5[[#This Row],[NegotiationID]]&amp;"FinalReject",Tabelle5[NegotiationID]&amp;Tabelle5[ActionType],Tabelle5[ActionType],,0))</f>
        <v>FinalAccept</v>
      </c>
      <c r="J926">
        <v>1</v>
      </c>
      <c r="K926">
        <v>0.12540000000000001</v>
      </c>
      <c r="L926">
        <v>1.1254</v>
      </c>
      <c r="M926">
        <v>0.87460000000000004</v>
      </c>
      <c r="N926">
        <v>468</v>
      </c>
      <c r="O926">
        <v>3653</v>
      </c>
      <c r="P926">
        <v>11</v>
      </c>
      <c r="Q926" s="3" t="s">
        <v>2204</v>
      </c>
    </row>
    <row r="927" ht="15" customHeight="1">
      <c r="A927" t="e">
        <f t="shared" ca="1" si="519"/>
        <v>#VALUE!</v>
      </c>
      <c r="B927" t="e">
        <f t="array" ref="B927" ca="1">_xlfn.XLOOKUP(Tabelle5[[#This Row],[ExperimentID]]&amp;Tabelle5[[#This Row],[NegotiationID]]&amp;Tabelle5[[#This Row],[MessageID]],ALL_IN_ONE[ExperimentID]&amp;ALL_IN_ONE[NegotiationID]&amp;ALL_IN_ONE[MessageID],ALL_IN_ONE[Gesamt_ID],,0)</f>
        <v>#VALUE!</v>
      </c>
      <c r="C927">
        <v>2818</v>
      </c>
      <c r="D927" t="s">
        <v>1521</v>
      </c>
      <c r="E927">
        <v>31141</v>
      </c>
      <c r="F927">
        <v>2803</v>
      </c>
      <c r="G927">
        <v>2807</v>
      </c>
      <c r="H927" t="s">
        <v>31</v>
      </c>
      <c r="I927" t="str">
        <f t="array" ref="I927">IFERROR(_xlfn.XLOOKUP(Tabelle5[[#This Row],[NegotiationID]]&amp;"FinalAccept",Tabelle5[NegotiationID]&amp;Tabelle5[ActionType],Tabelle5[ActionType],,0),_xlfn.XLOOKUP(Tabelle5[[#This Row],[NegotiationID]]&amp;"FinalReject",Tabelle5[NegotiationID]&amp;Tabelle5[ActionType],Tabelle5[ActionType],,0))</f>
        <v>FinalAccept</v>
      </c>
      <c r="J927">
        <v>0.89019999999999999</v>
      </c>
      <c r="K927">
        <v>0.078</v>
      </c>
      <c r="L927">
        <v>0.96819999999999995</v>
      </c>
      <c r="M927">
        <v>0.81220000000000003</v>
      </c>
      <c r="N927">
        <v>453</v>
      </c>
      <c r="O927">
        <v>3653</v>
      </c>
      <c r="P927">
        <v>11</v>
      </c>
      <c r="Q927" s="3" t="s">
        <v>2205</v>
      </c>
    </row>
    <row r="928" ht="15" customHeight="1">
      <c r="A928" t="e">
        <f t="shared" ca="1" si="519"/>
        <v>#VALUE!</v>
      </c>
      <c r="B928" t="e">
        <f t="array" ref="B928" ca="1">_xlfn.XLOOKUP(Tabelle5[[#This Row],[ExperimentID]]&amp;Tabelle5[[#This Row],[NegotiationID]]&amp;Tabelle5[[#This Row],[MessageID]],ALL_IN_ONE[ExperimentID]&amp;ALL_IN_ONE[NegotiationID]&amp;ALL_IN_ONE[MessageID],ALL_IN_ONE[Gesamt_ID],,0)</f>
        <v>#VALUE!</v>
      </c>
      <c r="C928">
        <v>2818</v>
      </c>
      <c r="D928" t="s">
        <v>1521</v>
      </c>
      <c r="E928">
        <v>32148</v>
      </c>
      <c r="F928">
        <v>2807</v>
      </c>
      <c r="G928">
        <v>2803</v>
      </c>
      <c r="H928" t="s">
        <v>31</v>
      </c>
      <c r="I928" t="str">
        <f t="array" ref="I928">IFERROR(_xlfn.XLOOKUP(Tabelle5[[#This Row],[NegotiationID]]&amp;"FinalAccept",Tabelle5[NegotiationID]&amp;Tabelle5[ActionType],Tabelle5[ActionType],,0),_xlfn.XLOOKUP(Tabelle5[[#This Row],[NegotiationID]]&amp;"FinalReject",Tabelle5[NegotiationID]&amp;Tabelle5[ActionType],Tabelle5[ActionType],,0))</f>
        <v>FinalAccept</v>
      </c>
      <c r="J928">
        <v>0.89759999999999995</v>
      </c>
      <c r="K928">
        <v>0.073200000000000001</v>
      </c>
      <c r="L928">
        <v>0.9708</v>
      </c>
      <c r="M928">
        <v>0.82440000000000002</v>
      </c>
      <c r="N928">
        <v>545</v>
      </c>
      <c r="O928">
        <v>3653</v>
      </c>
      <c r="P928">
        <v>11</v>
      </c>
      <c r="Q928" s="3" t="s">
        <v>2206</v>
      </c>
    </row>
    <row r="929" ht="116" hidden="1">
      <c r="A929" t="e">
        <f t="shared" ca="1" si="519"/>
        <v>#VALUE!</v>
      </c>
      <c r="B929" t="e">
        <f t="array" ref="B929" ca="1">_xlfn.XLOOKUP(Tabelle5[[#This Row],[ExperimentID]]&amp;Tabelle5[[#This Row],[NegotiationID]]&amp;Tabelle5[[#This Row],[MessageID]],ALL_IN_ONE[ExperimentID]&amp;ALL_IN_ONE[NegotiationID]&amp;ALL_IN_ONE[MessageID],ALL_IN_ONE[Gesamt_ID],,0)</f>
        <v>#VALUE!</v>
      </c>
      <c r="C929">
        <v>2818</v>
      </c>
      <c r="D929" t="s">
        <v>1521</v>
      </c>
      <c r="E929">
        <v>32261</v>
      </c>
      <c r="F929">
        <v>2803</v>
      </c>
      <c r="G929">
        <v>2807</v>
      </c>
      <c r="H929" t="s">
        <v>22</v>
      </c>
      <c r="I929" t="str">
        <f t="array" ref="I929">IFERROR(_xlfn.XLOOKUP(Tabelle5[[#This Row],[NegotiationID]]&amp;"FinalAccept",Tabelle5[NegotiationID]&amp;Tabelle5[ActionType],Tabelle5[ActionType],,0),_xlfn.XLOOKUP(Tabelle5[[#This Row],[NegotiationID]]&amp;"FinalReject",Tabelle5[NegotiationID]&amp;Tabelle5[ActionType],Tabelle5[ActionType],,0))</f>
        <v>FinalAccept</v>
      </c>
      <c r="N929">
        <v>155</v>
      </c>
      <c r="O929">
        <v>3653</v>
      </c>
      <c r="P929">
        <v>11</v>
      </c>
      <c r="Q929" s="3" t="s">
        <v>6489</v>
      </c>
    </row>
    <row r="930" ht="348" hidden="1">
      <c r="A930" t="e">
        <f t="shared" ca="1" si="519"/>
        <v>#VALUE!</v>
      </c>
      <c r="B930" t="e">
        <f t="array" ref="B930" ca="1">_xlfn.XLOOKUP(Tabelle5[[#This Row],[ExperimentID]]&amp;Tabelle5[[#This Row],[NegotiationID]]&amp;Tabelle5[[#This Row],[MessageID]],ALL_IN_ONE[ExperimentID]&amp;ALL_IN_ONE[NegotiationID]&amp;ALL_IN_ONE[MessageID],ALL_IN_ONE[Gesamt_ID],,0)</f>
        <v>#VALUE!</v>
      </c>
      <c r="C930">
        <v>2818</v>
      </c>
      <c r="D930" t="s">
        <v>1521</v>
      </c>
      <c r="E930">
        <v>33271</v>
      </c>
      <c r="F930">
        <v>2807</v>
      </c>
      <c r="G930">
        <v>2803</v>
      </c>
      <c r="H930" t="s">
        <v>24</v>
      </c>
      <c r="I930" t="str">
        <f t="array" ref="I930">IFERROR(_xlfn.XLOOKUP(Tabelle5[[#This Row],[NegotiationID]]&amp;"FinalAccept",Tabelle5[NegotiationID]&amp;Tabelle5[ActionType],Tabelle5[ActionType],,0),_xlfn.XLOOKUP(Tabelle5[[#This Row],[NegotiationID]]&amp;"FinalReject",Tabelle5[NegotiationID]&amp;Tabelle5[ActionType],Tabelle5[ActionType],,0))</f>
        <v>FinalAccept</v>
      </c>
      <c r="N930">
        <v>382</v>
      </c>
      <c r="O930">
        <v>3653</v>
      </c>
      <c r="P930">
        <v>11</v>
      </c>
      <c r="Q930" s="3" t="s">
        <v>6490</v>
      </c>
    </row>
    <row r="931" ht="15" customHeight="1">
      <c r="A931" t="e">
        <f t="shared" ca="1" si="519"/>
        <v>#VALUE!</v>
      </c>
      <c r="B931" t="e">
        <f t="array" ref="B931" ca="1">_xlfn.XLOOKUP(Tabelle5[[#This Row],[ExperimentID]]&amp;Tabelle5[[#This Row],[NegotiationID]]&amp;Tabelle5[[#This Row],[MessageID]],ALL_IN_ONE[ExperimentID]&amp;ALL_IN_ONE[NegotiationID]&amp;ALL_IN_ONE[MessageID],ALL_IN_ONE[Gesamt_ID],,0)</f>
        <v>#VALUE!</v>
      </c>
      <c r="C931">
        <v>2818</v>
      </c>
      <c r="D931" t="s">
        <v>1521</v>
      </c>
      <c r="E931">
        <v>33638</v>
      </c>
      <c r="F931">
        <v>2803</v>
      </c>
      <c r="G931">
        <v>2807</v>
      </c>
      <c r="H931" t="s">
        <v>31</v>
      </c>
      <c r="I931" t="str">
        <f t="array" ref="I931">IFERROR(_xlfn.XLOOKUP(Tabelle5[[#This Row],[NegotiationID]]&amp;"FinalAccept",Tabelle5[NegotiationID]&amp;Tabelle5[ActionType],Tabelle5[ActionType],,0),_xlfn.XLOOKUP(Tabelle5[[#This Row],[NegotiationID]]&amp;"FinalReject",Tabelle5[NegotiationID]&amp;Tabelle5[ActionType],Tabelle5[ActionType],,0))</f>
        <v>FinalAccept</v>
      </c>
      <c r="J931">
        <v>0.72960000000000003</v>
      </c>
      <c r="K931">
        <v>0.3644</v>
      </c>
      <c r="L931">
        <v>1.0940000000000001</v>
      </c>
      <c r="M931">
        <v>0.36520000000000002</v>
      </c>
      <c r="N931">
        <v>464</v>
      </c>
      <c r="O931">
        <v>3653</v>
      </c>
      <c r="P931">
        <v>11</v>
      </c>
      <c r="Q931" s="3" t="s">
        <v>2207</v>
      </c>
    </row>
    <row r="932" ht="15" customHeight="1">
      <c r="A932" t="e">
        <f t="shared" ca="1" si="519"/>
        <v>#VALUE!</v>
      </c>
      <c r="B932" t="e">
        <f t="array" ref="B932" ca="1">_xlfn.XLOOKUP(Tabelle5[[#This Row],[ExperimentID]]&amp;Tabelle5[[#This Row],[NegotiationID]]&amp;Tabelle5[[#This Row],[MessageID]],ALL_IN_ONE[ExperimentID]&amp;ALL_IN_ONE[NegotiationID]&amp;ALL_IN_ONE[MessageID],ALL_IN_ONE[Gesamt_ID],,0)</f>
        <v>#VALUE!</v>
      </c>
      <c r="C932">
        <v>2818</v>
      </c>
      <c r="D932" t="s">
        <v>1521</v>
      </c>
      <c r="E932">
        <v>34170</v>
      </c>
      <c r="F932">
        <v>2807</v>
      </c>
      <c r="G932">
        <v>2803</v>
      </c>
      <c r="H932" t="s">
        <v>31</v>
      </c>
      <c r="I932" t="str">
        <f t="array" ref="I932">IFERROR(_xlfn.XLOOKUP(Tabelle5[[#This Row],[NegotiationID]]&amp;"FinalAccept",Tabelle5[NegotiationID]&amp;Tabelle5[ActionType],Tabelle5[ActionType],,0),_xlfn.XLOOKUP(Tabelle5[[#This Row],[NegotiationID]]&amp;"FinalReject",Tabelle5[NegotiationID]&amp;Tabelle5[ActionType],Tabelle5[ActionType],,0))</f>
        <v>FinalAccept</v>
      </c>
      <c r="J932">
        <v>0.43759999999999999</v>
      </c>
      <c r="K932">
        <v>0.40160000000000001</v>
      </c>
      <c r="L932">
        <v>0.83919999999999995</v>
      </c>
      <c r="M932">
        <v>0.035999999999999997</v>
      </c>
      <c r="N932">
        <v>351</v>
      </c>
      <c r="O932">
        <v>3653</v>
      </c>
      <c r="P932">
        <v>11</v>
      </c>
      <c r="Q932" s="3" t="s">
        <v>2208</v>
      </c>
    </row>
    <row r="933" ht="15" customHeight="1">
      <c r="A933" t="e">
        <f t="shared" ca="1" si="519"/>
        <v>#VALUE!</v>
      </c>
      <c r="B933" t="e">
        <f t="array" ref="B933" ca="1">_xlfn.XLOOKUP(Tabelle5[[#This Row],[ExperimentID]]&amp;Tabelle5[[#This Row],[NegotiationID]]&amp;Tabelle5[[#This Row],[MessageID]],ALL_IN_ONE[ExperimentID]&amp;ALL_IN_ONE[NegotiationID]&amp;ALL_IN_ONE[MessageID],ALL_IN_ONE[Gesamt_ID],,0)</f>
        <v>#VALUE!</v>
      </c>
      <c r="C933">
        <v>2818</v>
      </c>
      <c r="D933" t="s">
        <v>1521</v>
      </c>
      <c r="E933">
        <v>34196</v>
      </c>
      <c r="F933">
        <v>2803</v>
      </c>
      <c r="G933">
        <v>2807</v>
      </c>
      <c r="H933" t="s">
        <v>31</v>
      </c>
      <c r="I933" t="str">
        <f t="array" ref="I933">IFERROR(_xlfn.XLOOKUP(Tabelle5[[#This Row],[NegotiationID]]&amp;"FinalAccept",Tabelle5[NegotiationID]&amp;Tabelle5[ActionType],Tabelle5[ActionType],,0),_xlfn.XLOOKUP(Tabelle5[[#This Row],[NegotiationID]]&amp;"FinalReject",Tabelle5[NegotiationID]&amp;Tabelle5[ActionType],Tabelle5[ActionType],,0))</f>
        <v>FinalAccept</v>
      </c>
      <c r="J933">
        <v>0.6018</v>
      </c>
      <c r="K933">
        <v>0.49399999999999999</v>
      </c>
      <c r="L933">
        <v>1.0958000000000001</v>
      </c>
      <c r="M933">
        <v>0.10780000000000001</v>
      </c>
      <c r="N933">
        <v>376</v>
      </c>
      <c r="O933">
        <v>3653</v>
      </c>
      <c r="P933">
        <v>11</v>
      </c>
      <c r="Q933" s="3" t="s">
        <v>2209</v>
      </c>
    </row>
    <row r="934" ht="15" customHeight="1">
      <c r="A934" t="e">
        <f t="shared" ca="1" si="519"/>
        <v>#VALUE!</v>
      </c>
      <c r="B934" t="e">
        <f t="array" ref="B934" ca="1">_xlfn.XLOOKUP(Tabelle5[[#This Row],[ExperimentID]]&amp;Tabelle5[[#This Row],[NegotiationID]]&amp;Tabelle5[[#This Row],[MessageID]],ALL_IN_ONE[ExperimentID]&amp;ALL_IN_ONE[NegotiationID]&amp;ALL_IN_ONE[MessageID],ALL_IN_ONE[Gesamt_ID],,0)</f>
        <v>#VALUE!</v>
      </c>
      <c r="C934">
        <v>2818</v>
      </c>
      <c r="D934" t="s">
        <v>1521</v>
      </c>
      <c r="E934">
        <v>34203</v>
      </c>
      <c r="F934">
        <v>2807</v>
      </c>
      <c r="G934">
        <v>2803</v>
      </c>
      <c r="H934" t="s">
        <v>20</v>
      </c>
      <c r="I934" t="str">
        <f t="array" ref="I934">IFERROR(_xlfn.XLOOKUP(Tabelle5[[#This Row],[NegotiationID]]&amp;"FinalAccept",Tabelle5[NegotiationID]&amp;Tabelle5[ActionType],Tabelle5[ActionType],,0),_xlfn.XLOOKUP(Tabelle5[[#This Row],[NegotiationID]]&amp;"FinalReject",Tabelle5[NegotiationID]&amp;Tabelle5[ActionType],Tabelle5[ActionType],,0))</f>
        <v>FinalAccept</v>
      </c>
      <c r="J934">
        <v>0.49399999999999999</v>
      </c>
      <c r="K934">
        <v>0.6018</v>
      </c>
      <c r="L934">
        <v>1.0958000000000001</v>
      </c>
      <c r="M934">
        <v>0.10780000000000001</v>
      </c>
      <c r="N934">
        <v>49</v>
      </c>
      <c r="O934">
        <v>3653</v>
      </c>
      <c r="P934">
        <v>11</v>
      </c>
      <c r="Q934" s="3" t="s">
        <v>2210</v>
      </c>
    </row>
    <row r="935" ht="14.5" hidden="1">
      <c r="A935" t="e">
        <f t="shared" ca="1" si="519"/>
        <v>#VALUE!</v>
      </c>
      <c r="B935" t="e">
        <f t="array" ref="B935" ca="1">_xlfn.XLOOKUP(Tabelle5[[#This Row],[ExperimentID]]&amp;Tabelle5[[#This Row],[NegotiationID]]&amp;Tabelle5[[#This Row],[MessageID]],ALL_IN_ONE[ExperimentID]&amp;ALL_IN_ONE[NegotiationID]&amp;ALL_IN_ONE[MessageID],ALL_IN_ONE[Gesamt_ID],,0)</f>
        <v>#VALUE!</v>
      </c>
      <c r="C935">
        <v>2848</v>
      </c>
      <c r="D935" t="s">
        <v>1521</v>
      </c>
      <c r="E935">
        <v>2849</v>
      </c>
      <c r="H935" t="s">
        <v>6019</v>
      </c>
      <c r="I935" t="str">
        <f t="array" ref="I935">IFERROR(_xlfn.XLOOKUP(Tabelle5[[#This Row],[NegotiationID]]&amp;"FinalAccept",Tabelle5[NegotiationID]&amp;Tabelle5[ActionType],Tabelle5[ActionType],,0),_xlfn.XLOOKUP(Tabelle5[[#This Row],[NegotiationID]]&amp;"FinalReject",Tabelle5[NegotiationID]&amp;Tabelle5[ActionType],Tabelle5[ActionType],,0))</f>
        <v>FinalAccept</v>
      </c>
      <c r="M935">
        <v>21</v>
      </c>
      <c r="O935">
        <v>919</v>
      </c>
      <c r="P935">
        <v>9</v>
      </c>
      <c r="Q935" t="s">
        <v>6337</v>
      </c>
    </row>
    <row r="936" ht="15" customHeight="1">
      <c r="A936" t="e">
        <f t="shared" ca="1" si="519"/>
        <v>#VALUE!</v>
      </c>
      <c r="B936" t="e">
        <f t="array" ref="B936" ca="1">_xlfn.XLOOKUP(Tabelle5[[#This Row],[ExperimentID]]&amp;Tabelle5[[#This Row],[NegotiationID]]&amp;Tabelle5[[#This Row],[MessageID]],ALL_IN_ONE[ExperimentID]&amp;ALL_IN_ONE[NegotiationID]&amp;ALL_IN_ONE[MessageID],ALL_IN_ONE[Gesamt_ID],,0)</f>
        <v>#VALUE!</v>
      </c>
      <c r="C936">
        <v>2848</v>
      </c>
      <c r="D936" t="s">
        <v>1521</v>
      </c>
      <c r="E936">
        <v>30303</v>
      </c>
      <c r="F936">
        <v>2833</v>
      </c>
      <c r="G936">
        <v>2837</v>
      </c>
      <c r="H936" t="s">
        <v>19</v>
      </c>
      <c r="I936" t="str">
        <f t="array" ref="I936">IFERROR(_xlfn.XLOOKUP(Tabelle5[[#This Row],[NegotiationID]]&amp;"FinalAccept",Tabelle5[NegotiationID]&amp;Tabelle5[ActionType],Tabelle5[ActionType],,0),_xlfn.XLOOKUP(Tabelle5[[#This Row],[NegotiationID]]&amp;"FinalReject",Tabelle5[NegotiationID]&amp;Tabelle5[ActionType],Tabelle5[ActionType],,0))</f>
        <v>FinalAccept</v>
      </c>
      <c r="J936">
        <v>1</v>
      </c>
      <c r="K936">
        <v>0.1084</v>
      </c>
      <c r="L936">
        <v>1.1084000000000001</v>
      </c>
      <c r="M936">
        <v>0.89159999999999995</v>
      </c>
      <c r="N936">
        <v>111</v>
      </c>
      <c r="O936">
        <v>919</v>
      </c>
      <c r="P936">
        <v>9</v>
      </c>
      <c r="Q936" s="3" t="s">
        <v>2211</v>
      </c>
    </row>
    <row r="937" ht="15" customHeight="1">
      <c r="A937" t="e">
        <f t="shared" ca="1" si="519"/>
        <v>#VALUE!</v>
      </c>
      <c r="B937" t="e">
        <f t="array" ref="B937" ca="1">_xlfn.XLOOKUP(Tabelle5[[#This Row],[ExperimentID]]&amp;Tabelle5[[#This Row],[NegotiationID]]&amp;Tabelle5[[#This Row],[MessageID]],ALL_IN_ONE[ExperimentID]&amp;ALL_IN_ONE[NegotiationID]&amp;ALL_IN_ONE[MessageID],ALL_IN_ONE[Gesamt_ID],,0)</f>
        <v>#VALUE!</v>
      </c>
      <c r="C937">
        <v>2848</v>
      </c>
      <c r="D937" t="s">
        <v>1521</v>
      </c>
      <c r="E937">
        <v>30974</v>
      </c>
      <c r="F937">
        <v>2837</v>
      </c>
      <c r="G937">
        <v>2833</v>
      </c>
      <c r="H937" t="s">
        <v>31</v>
      </c>
      <c r="I937" t="str">
        <f t="array" ref="I937">IFERROR(_xlfn.XLOOKUP(Tabelle5[[#This Row],[NegotiationID]]&amp;"FinalAccept",Tabelle5[NegotiationID]&amp;Tabelle5[ActionType],Tabelle5[ActionType],,0),_xlfn.XLOOKUP(Tabelle5[[#This Row],[NegotiationID]]&amp;"FinalReject",Tabelle5[NegotiationID]&amp;Tabelle5[ActionType],Tabelle5[ActionType],,0))</f>
        <v>FinalAccept</v>
      </c>
      <c r="J937">
        <v>0.76160000000000005</v>
      </c>
      <c r="K937">
        <v>0.21879999999999999</v>
      </c>
      <c r="L937">
        <v>0.98040000000000005</v>
      </c>
      <c r="M937">
        <v>0.54279999999999995</v>
      </c>
      <c r="N937">
        <v>198</v>
      </c>
      <c r="O937">
        <v>919</v>
      </c>
      <c r="P937">
        <v>9</v>
      </c>
      <c r="Q937" s="3" t="s">
        <v>2212</v>
      </c>
    </row>
    <row r="938" ht="15" customHeight="1">
      <c r="A938" t="e">
        <f t="shared" ca="1" si="519"/>
        <v>#VALUE!</v>
      </c>
      <c r="B938" t="e">
        <f t="array" ref="B938" ca="1">_xlfn.XLOOKUP(Tabelle5[[#This Row],[ExperimentID]]&amp;Tabelle5[[#This Row],[NegotiationID]]&amp;Tabelle5[[#This Row],[MessageID]],ALL_IN_ONE[ExperimentID]&amp;ALL_IN_ONE[NegotiationID]&amp;ALL_IN_ONE[MessageID],ALL_IN_ONE[Gesamt_ID],,0)</f>
        <v>#VALUE!</v>
      </c>
      <c r="C938">
        <v>2848</v>
      </c>
      <c r="D938" t="s">
        <v>1521</v>
      </c>
      <c r="E938">
        <v>33047</v>
      </c>
      <c r="F938">
        <v>2833</v>
      </c>
      <c r="G938">
        <v>2837</v>
      </c>
      <c r="H938" t="s">
        <v>31</v>
      </c>
      <c r="I938" t="str">
        <f t="array" ref="I938">IFERROR(_xlfn.XLOOKUP(Tabelle5[[#This Row],[NegotiationID]]&amp;"FinalAccept",Tabelle5[NegotiationID]&amp;Tabelle5[ActionType],Tabelle5[ActionType],,0),_xlfn.XLOOKUP(Tabelle5[[#This Row],[NegotiationID]]&amp;"FinalReject",Tabelle5[NegotiationID]&amp;Tabelle5[ActionType],Tabelle5[ActionType],,0))</f>
        <v>FinalAccept</v>
      </c>
      <c r="J938">
        <v>0.70679999999999998</v>
      </c>
      <c r="K938">
        <v>0.38040000000000002</v>
      </c>
      <c r="L938">
        <v>1.0871999999999999</v>
      </c>
      <c r="M938">
        <v>0.32640000000000002</v>
      </c>
      <c r="N938">
        <v>119</v>
      </c>
      <c r="O938">
        <v>919</v>
      </c>
      <c r="P938">
        <v>9</v>
      </c>
      <c r="Q938" s="3" t="s">
        <v>2213</v>
      </c>
    </row>
    <row r="939" ht="15" customHeight="1">
      <c r="A939" t="e">
        <f t="shared" ca="1" si="519"/>
        <v>#VALUE!</v>
      </c>
      <c r="B939" t="e">
        <f t="array" ref="B939" ca="1">_xlfn.XLOOKUP(Tabelle5[[#This Row],[ExperimentID]]&amp;Tabelle5[[#This Row],[NegotiationID]]&amp;Tabelle5[[#This Row],[MessageID]],ALL_IN_ONE[ExperimentID]&amp;ALL_IN_ONE[NegotiationID]&amp;ALL_IN_ONE[MessageID],ALL_IN_ONE[Gesamt_ID],,0)</f>
        <v>#VALUE!</v>
      </c>
      <c r="C939">
        <v>2848</v>
      </c>
      <c r="D939" t="s">
        <v>1521</v>
      </c>
      <c r="E939">
        <v>33059</v>
      </c>
      <c r="F939">
        <v>2837</v>
      </c>
      <c r="G939">
        <v>2833</v>
      </c>
      <c r="H939" t="s">
        <v>31</v>
      </c>
      <c r="I939" t="str">
        <f t="array" ref="I939">IFERROR(_xlfn.XLOOKUP(Tabelle5[[#This Row],[NegotiationID]]&amp;"FinalAccept",Tabelle5[NegotiationID]&amp;Tabelle5[ActionType],Tabelle5[ActionType],,0),_xlfn.XLOOKUP(Tabelle5[[#This Row],[NegotiationID]]&amp;"FinalReject",Tabelle5[NegotiationID]&amp;Tabelle5[ActionType],Tabelle5[ActionType],,0))</f>
        <v>FinalAccept</v>
      </c>
      <c r="J939">
        <v>0.45619999999999999</v>
      </c>
      <c r="K939">
        <v>0.38279999999999997</v>
      </c>
      <c r="L939">
        <v>0.83899999999999997</v>
      </c>
      <c r="M939">
        <v>0.073400000000000007</v>
      </c>
      <c r="N939">
        <v>131</v>
      </c>
      <c r="O939">
        <v>919</v>
      </c>
      <c r="P939">
        <v>9</v>
      </c>
      <c r="Q939" s="3" t="s">
        <v>2214</v>
      </c>
    </row>
    <row r="940" ht="15" customHeight="1">
      <c r="A940" t="e">
        <f t="shared" ca="1" si="519"/>
        <v>#VALUE!</v>
      </c>
      <c r="B940" t="e">
        <f t="array" ref="B940" ca="1">_xlfn.XLOOKUP(Tabelle5[[#This Row],[ExperimentID]]&amp;Tabelle5[[#This Row],[NegotiationID]]&amp;Tabelle5[[#This Row],[MessageID]],ALL_IN_ONE[ExperimentID]&amp;ALL_IN_ONE[NegotiationID]&amp;ALL_IN_ONE[MessageID],ALL_IN_ONE[Gesamt_ID],,0)</f>
        <v>#VALUE!</v>
      </c>
      <c r="C940">
        <v>2848</v>
      </c>
      <c r="D940" t="s">
        <v>1521</v>
      </c>
      <c r="E940">
        <v>34230</v>
      </c>
      <c r="F940">
        <v>2833</v>
      </c>
      <c r="G940">
        <v>2837</v>
      </c>
      <c r="H940" t="s">
        <v>31</v>
      </c>
      <c r="I940" t="str">
        <f t="array" ref="I940">IFERROR(_xlfn.XLOOKUP(Tabelle5[[#This Row],[NegotiationID]]&amp;"FinalAccept",Tabelle5[NegotiationID]&amp;Tabelle5[ActionType],Tabelle5[ActionType],,0),_xlfn.XLOOKUP(Tabelle5[[#This Row],[NegotiationID]]&amp;"FinalReject",Tabelle5[NegotiationID]&amp;Tabelle5[ActionType],Tabelle5[ActionType],,0))</f>
        <v>FinalAccept</v>
      </c>
      <c r="J940">
        <v>0.59699999999999998</v>
      </c>
      <c r="K940">
        <v>0.34999999999999998</v>
      </c>
      <c r="L940">
        <v>0.94699999999999995</v>
      </c>
      <c r="M940">
        <v>0.247</v>
      </c>
      <c r="N940">
        <v>129</v>
      </c>
      <c r="O940">
        <v>919</v>
      </c>
      <c r="P940">
        <v>9</v>
      </c>
      <c r="Q940" s="3" t="s">
        <v>2215</v>
      </c>
    </row>
    <row r="941" ht="15" customHeight="1">
      <c r="A941" t="e">
        <f t="shared" ca="1" si="519"/>
        <v>#VALUE!</v>
      </c>
      <c r="B941" t="e">
        <f t="array" ref="B941" ca="1">_xlfn.XLOOKUP(Tabelle5[[#This Row],[ExperimentID]]&amp;Tabelle5[[#This Row],[NegotiationID]]&amp;Tabelle5[[#This Row],[MessageID]],ALL_IN_ONE[ExperimentID]&amp;ALL_IN_ONE[NegotiationID]&amp;ALL_IN_ONE[MessageID],ALL_IN_ONE[Gesamt_ID],,0)</f>
        <v>#VALUE!</v>
      </c>
      <c r="C941">
        <v>2848</v>
      </c>
      <c r="D941" t="s">
        <v>1521</v>
      </c>
      <c r="E941">
        <v>34419</v>
      </c>
      <c r="F941">
        <v>2837</v>
      </c>
      <c r="G941">
        <v>2833</v>
      </c>
      <c r="H941" t="s">
        <v>31</v>
      </c>
      <c r="I941" t="str">
        <f t="array" ref="I941">IFERROR(_xlfn.XLOOKUP(Tabelle5[[#This Row],[NegotiationID]]&amp;"FinalAccept",Tabelle5[NegotiationID]&amp;Tabelle5[ActionType],Tabelle5[ActionType],,0),_xlfn.XLOOKUP(Tabelle5[[#This Row],[NegotiationID]]&amp;"FinalReject",Tabelle5[NegotiationID]&amp;Tabelle5[ActionType],Tabelle5[ActionType],,0))</f>
        <v>FinalAccept</v>
      </c>
      <c r="J941">
        <v>0.39860000000000001</v>
      </c>
      <c r="K941">
        <v>0.45300000000000001</v>
      </c>
      <c r="L941">
        <v>0.85160000000000002</v>
      </c>
      <c r="M941">
        <v>0.054399999999999997</v>
      </c>
      <c r="N941">
        <v>86</v>
      </c>
      <c r="O941">
        <v>919</v>
      </c>
      <c r="P941">
        <v>9</v>
      </c>
      <c r="Q941" s="3" t="s">
        <v>2216</v>
      </c>
    </row>
    <row r="942" ht="15" customHeight="1">
      <c r="A942" t="e">
        <f t="shared" ca="1" si="519"/>
        <v>#VALUE!</v>
      </c>
      <c r="B942" t="e">
        <f t="array" ref="B942" ca="1">_xlfn.XLOOKUP(Tabelle5[[#This Row],[ExperimentID]]&amp;Tabelle5[[#This Row],[NegotiationID]]&amp;Tabelle5[[#This Row],[MessageID]],ALL_IN_ONE[ExperimentID]&amp;ALL_IN_ONE[NegotiationID]&amp;ALL_IN_ONE[MessageID],ALL_IN_ONE[Gesamt_ID],,0)</f>
        <v>#VALUE!</v>
      </c>
      <c r="C942">
        <v>2848</v>
      </c>
      <c r="D942" t="s">
        <v>1521</v>
      </c>
      <c r="E942">
        <v>34432</v>
      </c>
      <c r="F942">
        <v>2833</v>
      </c>
      <c r="G942">
        <v>2837</v>
      </c>
      <c r="H942" t="s">
        <v>31</v>
      </c>
      <c r="I942" t="str">
        <f t="array" ref="I942">IFERROR(_xlfn.XLOOKUP(Tabelle5[[#This Row],[NegotiationID]]&amp;"FinalAccept",Tabelle5[NegotiationID]&amp;Tabelle5[ActionType],Tabelle5[ActionType],,0),_xlfn.XLOOKUP(Tabelle5[[#This Row],[NegotiationID]]&amp;"FinalReject",Tabelle5[NegotiationID]&amp;Tabelle5[ActionType],Tabelle5[ActionType],,0))</f>
        <v>FinalAccept</v>
      </c>
      <c r="J942">
        <v>0.52680000000000005</v>
      </c>
      <c r="K942">
        <v>0.40760000000000002</v>
      </c>
      <c r="L942">
        <v>0.93440000000000001</v>
      </c>
      <c r="M942">
        <v>0.1192</v>
      </c>
      <c r="N942">
        <v>92</v>
      </c>
      <c r="O942">
        <v>919</v>
      </c>
      <c r="P942">
        <v>9</v>
      </c>
      <c r="Q942" s="3" t="s">
        <v>2217</v>
      </c>
    </row>
    <row r="943" ht="15" customHeight="1">
      <c r="A943" t="e">
        <f t="shared" ca="1" si="519"/>
        <v>#VALUE!</v>
      </c>
      <c r="B943" t="e">
        <f t="array" ref="B943" ca="1">_xlfn.XLOOKUP(Tabelle5[[#This Row],[ExperimentID]]&amp;Tabelle5[[#This Row],[NegotiationID]]&amp;Tabelle5[[#This Row],[MessageID]],ALL_IN_ONE[ExperimentID]&amp;ALL_IN_ONE[NegotiationID]&amp;ALL_IN_ONE[MessageID],ALL_IN_ONE[Gesamt_ID],,0)</f>
        <v>#VALUE!</v>
      </c>
      <c r="C943">
        <v>2848</v>
      </c>
      <c r="D943" t="s">
        <v>1521</v>
      </c>
      <c r="E943">
        <v>34493</v>
      </c>
      <c r="F943">
        <v>2837</v>
      </c>
      <c r="G943">
        <v>2833</v>
      </c>
      <c r="H943" t="s">
        <v>20</v>
      </c>
      <c r="I943" t="str">
        <f t="array" ref="I943">IFERROR(_xlfn.XLOOKUP(Tabelle5[[#This Row],[NegotiationID]]&amp;"FinalAccept",Tabelle5[NegotiationID]&amp;Tabelle5[ActionType],Tabelle5[ActionType],,0),_xlfn.XLOOKUP(Tabelle5[[#This Row],[NegotiationID]]&amp;"FinalReject",Tabelle5[NegotiationID]&amp;Tabelle5[ActionType],Tabelle5[ActionType],,0))</f>
        <v>FinalAccept</v>
      </c>
      <c r="J943">
        <v>0.40760000000000002</v>
      </c>
      <c r="K943">
        <v>0.52680000000000005</v>
      </c>
      <c r="L943">
        <v>0.93440000000000001</v>
      </c>
      <c r="M943">
        <v>0.1192</v>
      </c>
      <c r="N943">
        <v>32</v>
      </c>
      <c r="O943">
        <v>919</v>
      </c>
      <c r="P943">
        <v>9</v>
      </c>
      <c r="Q943" s="3" t="s">
        <v>2218</v>
      </c>
    </row>
    <row r="944" ht="14.5" hidden="1">
      <c r="A944" t="e">
        <f t="shared" ca="1" si="519"/>
        <v>#VALUE!</v>
      </c>
      <c r="B944" t="e">
        <f t="array" ref="B944" ca="1">_xlfn.XLOOKUP(Tabelle5[[#This Row],[ExperimentID]]&amp;Tabelle5[[#This Row],[NegotiationID]]&amp;Tabelle5[[#This Row],[MessageID]],ALL_IN_ONE[ExperimentID]&amp;ALL_IN_ONE[NegotiationID]&amp;ALL_IN_ONE[MessageID],ALL_IN_ONE[Gesamt_ID],,0)</f>
        <v>#VALUE!</v>
      </c>
      <c r="C944">
        <v>2878</v>
      </c>
      <c r="D944" t="s">
        <v>1521</v>
      </c>
      <c r="E944">
        <v>2879</v>
      </c>
      <c r="H944" t="s">
        <v>6019</v>
      </c>
      <c r="I944" t="str">
        <f t="array" ref="I944">IFERROR(_xlfn.XLOOKUP(Tabelle5[[#This Row],[NegotiationID]]&amp;"FinalAccept",Tabelle5[NegotiationID]&amp;Tabelle5[ActionType],Tabelle5[ActionType],,0),_xlfn.XLOOKUP(Tabelle5[[#This Row],[NegotiationID]]&amp;"FinalReject",Tabelle5[NegotiationID]&amp;Tabelle5[ActionType],Tabelle5[ActionType],,0))</f>
        <v>FinalReject</v>
      </c>
      <c r="M944">
        <v>21</v>
      </c>
      <c r="O944">
        <v>992</v>
      </c>
      <c r="P944">
        <v>9</v>
      </c>
      <c r="Q944" t="s">
        <v>6337</v>
      </c>
    </row>
    <row r="945" ht="15" customHeight="1">
      <c r="A945" t="e">
        <f t="shared" ca="1" si="519"/>
        <v>#VALUE!</v>
      </c>
      <c r="B945" t="e">
        <f t="array" ref="B945" ca="1">_xlfn.XLOOKUP(Tabelle5[[#This Row],[ExperimentID]]&amp;Tabelle5[[#This Row],[NegotiationID]]&amp;Tabelle5[[#This Row],[MessageID]],ALL_IN_ONE[ExperimentID]&amp;ALL_IN_ONE[NegotiationID]&amp;ALL_IN_ONE[MessageID],ALL_IN_ONE[Gesamt_ID],,0)</f>
        <v>#VALUE!</v>
      </c>
      <c r="C945">
        <v>2878</v>
      </c>
      <c r="D945" t="s">
        <v>1521</v>
      </c>
      <c r="E945">
        <v>30545</v>
      </c>
      <c r="F945">
        <v>2863</v>
      </c>
      <c r="G945">
        <v>2867</v>
      </c>
      <c r="H945" t="s">
        <v>158</v>
      </c>
      <c r="I945" t="str">
        <f t="array" ref="I945">IFERROR(_xlfn.XLOOKUP(Tabelle5[[#This Row],[NegotiationID]]&amp;"FinalAccept",Tabelle5[NegotiationID]&amp;Tabelle5[ActionType],Tabelle5[ActionType],,0),_xlfn.XLOOKUP(Tabelle5[[#This Row],[NegotiationID]]&amp;"FinalReject",Tabelle5[NegotiationID]&amp;Tabelle5[ActionType],Tabelle5[ActionType],,0))</f>
        <v>FinalReject</v>
      </c>
      <c r="J945">
        <v>1</v>
      </c>
      <c r="K945">
        <v>0.374</v>
      </c>
      <c r="L945">
        <v>1.3740000000000001</v>
      </c>
      <c r="M945">
        <v>0.626</v>
      </c>
      <c r="N945">
        <v>436</v>
      </c>
      <c r="O945">
        <v>992</v>
      </c>
      <c r="P945">
        <v>9</v>
      </c>
      <c r="Q945" s="3" t="s">
        <v>2219</v>
      </c>
    </row>
    <row r="946" ht="72.5" hidden="1">
      <c r="A946" t="e">
        <f t="shared" ca="1" si="519"/>
        <v>#VALUE!</v>
      </c>
      <c r="B946" t="e">
        <f t="array" ref="B946" ca="1">_xlfn.XLOOKUP(Tabelle5[[#This Row],[ExperimentID]]&amp;Tabelle5[[#This Row],[NegotiationID]]&amp;Tabelle5[[#This Row],[MessageID]],ALL_IN_ONE[ExperimentID]&amp;ALL_IN_ONE[NegotiationID]&amp;ALL_IN_ONE[MessageID],ALL_IN_ONE[Gesamt_ID],,0)</f>
        <v>#VALUE!</v>
      </c>
      <c r="C946">
        <v>2878</v>
      </c>
      <c r="D946" t="s">
        <v>1521</v>
      </c>
      <c r="E946">
        <v>31472</v>
      </c>
      <c r="F946">
        <v>2867</v>
      </c>
      <c r="G946">
        <v>2863</v>
      </c>
      <c r="H946" t="s">
        <v>22</v>
      </c>
      <c r="I946" t="str">
        <f t="array" ref="I946">IFERROR(_xlfn.XLOOKUP(Tabelle5[[#This Row],[NegotiationID]]&amp;"FinalAccept",Tabelle5[NegotiationID]&amp;Tabelle5[ActionType],Tabelle5[ActionType],,0),_xlfn.XLOOKUP(Tabelle5[[#This Row],[NegotiationID]]&amp;"FinalReject",Tabelle5[NegotiationID]&amp;Tabelle5[ActionType],Tabelle5[ActionType],,0))</f>
        <v>FinalReject</v>
      </c>
      <c r="N946">
        <v>43</v>
      </c>
      <c r="O946">
        <v>992</v>
      </c>
      <c r="P946">
        <v>9</v>
      </c>
      <c r="Q946" s="3" t="s">
        <v>6491</v>
      </c>
    </row>
    <row r="947" ht="58" hidden="1">
      <c r="A947" t="e">
        <f t="shared" ca="1" si="519"/>
        <v>#VALUE!</v>
      </c>
      <c r="B947" t="e">
        <f t="array" ref="B947" ca="1">_xlfn.XLOOKUP(Tabelle5[[#This Row],[ExperimentID]]&amp;Tabelle5[[#This Row],[NegotiationID]]&amp;Tabelle5[[#This Row],[MessageID]],ALL_IN_ONE[ExperimentID]&amp;ALL_IN_ONE[NegotiationID]&amp;ALL_IN_ONE[MessageID],ALL_IN_ONE[Gesamt_ID],,0)</f>
        <v>#VALUE!</v>
      </c>
      <c r="C947">
        <v>2878</v>
      </c>
      <c r="D947" t="s">
        <v>1521</v>
      </c>
      <c r="E947">
        <v>33081</v>
      </c>
      <c r="F947">
        <v>2863</v>
      </c>
      <c r="G947">
        <v>2867</v>
      </c>
      <c r="H947" t="s">
        <v>24</v>
      </c>
      <c r="I947" t="str">
        <f t="array" ref="I947">IFERROR(_xlfn.XLOOKUP(Tabelle5[[#This Row],[NegotiationID]]&amp;"FinalAccept",Tabelle5[NegotiationID]&amp;Tabelle5[ActionType],Tabelle5[ActionType],,0),_xlfn.XLOOKUP(Tabelle5[[#This Row],[NegotiationID]]&amp;"FinalReject",Tabelle5[NegotiationID]&amp;Tabelle5[ActionType],Tabelle5[ActionType],,0))</f>
        <v>FinalReject</v>
      </c>
      <c r="N947">
        <v>32</v>
      </c>
      <c r="O947">
        <v>992</v>
      </c>
      <c r="P947">
        <v>9</v>
      </c>
      <c r="Q947" s="3" t="s">
        <v>6492</v>
      </c>
    </row>
    <row r="948" ht="15" customHeight="1">
      <c r="A948" t="e">
        <f t="shared" ca="1" si="519"/>
        <v>#VALUE!</v>
      </c>
      <c r="B948" t="e">
        <f t="array" ref="B948" ca="1">_xlfn.XLOOKUP(Tabelle5[[#This Row],[ExperimentID]]&amp;Tabelle5[[#This Row],[NegotiationID]]&amp;Tabelle5[[#This Row],[MessageID]],ALL_IN_ONE[ExperimentID]&amp;ALL_IN_ONE[NegotiationID]&amp;ALL_IN_ONE[MessageID],ALL_IN_ONE[Gesamt_ID],,0)</f>
        <v>#VALUE!</v>
      </c>
      <c r="C948">
        <v>2878</v>
      </c>
      <c r="D948" t="s">
        <v>1521</v>
      </c>
      <c r="E948">
        <v>33086</v>
      </c>
      <c r="F948">
        <v>2867</v>
      </c>
      <c r="G948">
        <v>2863</v>
      </c>
      <c r="H948" t="s">
        <v>31</v>
      </c>
      <c r="I948" t="str">
        <f t="array" ref="I948">IFERROR(_xlfn.XLOOKUP(Tabelle5[[#This Row],[NegotiationID]]&amp;"FinalAccept",Tabelle5[NegotiationID]&amp;Tabelle5[ActionType],Tabelle5[ActionType],,0),_xlfn.XLOOKUP(Tabelle5[[#This Row],[NegotiationID]]&amp;"FinalReject",Tabelle5[NegotiationID]&amp;Tabelle5[ActionType],Tabelle5[ActionType],,0))</f>
        <v>FinalReject</v>
      </c>
      <c r="J948">
        <v>0.62</v>
      </c>
      <c r="K948">
        <v>0.50539999999999996</v>
      </c>
      <c r="L948">
        <v>1.1254</v>
      </c>
      <c r="M948">
        <v>0.11459999999999999</v>
      </c>
      <c r="N948">
        <v>84</v>
      </c>
      <c r="O948">
        <v>992</v>
      </c>
      <c r="P948">
        <v>9</v>
      </c>
      <c r="Q948" s="3" t="s">
        <v>2220</v>
      </c>
    </row>
    <row r="949" ht="15" customHeight="1">
      <c r="A949" t="e">
        <f t="shared" ca="1" si="519"/>
        <v>#VALUE!</v>
      </c>
      <c r="B949" t="e">
        <f t="array" ref="B949" ca="1">_xlfn.XLOOKUP(Tabelle5[[#This Row],[ExperimentID]]&amp;Tabelle5[[#This Row],[NegotiationID]]&amp;Tabelle5[[#This Row],[MessageID]],ALL_IN_ONE[ExperimentID]&amp;ALL_IN_ONE[NegotiationID]&amp;ALL_IN_ONE[MessageID],ALL_IN_ONE[Gesamt_ID],,0)</f>
        <v>#VALUE!</v>
      </c>
      <c r="C949">
        <v>2878</v>
      </c>
      <c r="D949" t="s">
        <v>1521</v>
      </c>
      <c r="E949">
        <v>33270</v>
      </c>
      <c r="F949">
        <v>2863</v>
      </c>
      <c r="G949">
        <v>2867</v>
      </c>
      <c r="H949" t="s">
        <v>31</v>
      </c>
      <c r="I949" t="str">
        <f t="array" ref="I949">IFERROR(_xlfn.XLOOKUP(Tabelle5[[#This Row],[NegotiationID]]&amp;"FinalAccept",Tabelle5[NegotiationID]&amp;Tabelle5[ActionType],Tabelle5[ActionType],,0),_xlfn.XLOOKUP(Tabelle5[[#This Row],[NegotiationID]]&amp;"FinalReject",Tabelle5[NegotiationID]&amp;Tabelle5[ActionType],Tabelle5[ActionType],,0))</f>
        <v>FinalReject</v>
      </c>
      <c r="J949">
        <v>0.65100000000000002</v>
      </c>
      <c r="K949">
        <v>0.48399999999999999</v>
      </c>
      <c r="L949">
        <v>1.135</v>
      </c>
      <c r="M949">
        <v>0.16700000000000001</v>
      </c>
      <c r="N949">
        <v>128</v>
      </c>
      <c r="O949">
        <v>992</v>
      </c>
      <c r="P949">
        <v>9</v>
      </c>
      <c r="Q949" s="3" t="s">
        <v>2221</v>
      </c>
    </row>
    <row r="950" ht="15" customHeight="1">
      <c r="A950" t="e">
        <f t="shared" ca="1" si="519"/>
        <v>#VALUE!</v>
      </c>
      <c r="B950" t="e">
        <f t="array" ref="B950" ca="1">_xlfn.XLOOKUP(Tabelle5[[#This Row],[ExperimentID]]&amp;Tabelle5[[#This Row],[NegotiationID]]&amp;Tabelle5[[#This Row],[MessageID]],ALL_IN_ONE[ExperimentID]&amp;ALL_IN_ONE[NegotiationID]&amp;ALL_IN_ONE[MessageID],ALL_IN_ONE[Gesamt_ID],,0)</f>
        <v>#VALUE!</v>
      </c>
      <c r="C950">
        <v>2878</v>
      </c>
      <c r="D950" t="s">
        <v>1521</v>
      </c>
      <c r="E950">
        <v>33683</v>
      </c>
      <c r="F950">
        <v>2867</v>
      </c>
      <c r="G950">
        <v>2863</v>
      </c>
      <c r="H950" t="s">
        <v>31</v>
      </c>
      <c r="I950" t="str">
        <f t="array" ref="I950">IFERROR(_xlfn.XLOOKUP(Tabelle5[[#This Row],[NegotiationID]]&amp;"FinalAccept",Tabelle5[NegotiationID]&amp;Tabelle5[ActionType],Tabelle5[ActionType],,0),_xlfn.XLOOKUP(Tabelle5[[#This Row],[NegotiationID]]&amp;"FinalReject",Tabelle5[NegotiationID]&amp;Tabelle5[ActionType],Tabelle5[ActionType],,0))</f>
        <v>FinalReject</v>
      </c>
      <c r="J950">
        <v>0.50480000000000003</v>
      </c>
      <c r="K950">
        <v>0.61899999999999999</v>
      </c>
      <c r="L950">
        <v>1.1237999999999999</v>
      </c>
      <c r="M950">
        <v>0.1142</v>
      </c>
      <c r="N950">
        <v>63</v>
      </c>
      <c r="O950">
        <v>992</v>
      </c>
      <c r="P950">
        <v>9</v>
      </c>
      <c r="Q950" s="3" t="s">
        <v>2222</v>
      </c>
    </row>
    <row r="951" ht="15" customHeight="1">
      <c r="A951" t="e">
        <f t="shared" ca="1" si="519"/>
        <v>#VALUE!</v>
      </c>
      <c r="B951" t="e">
        <f t="array" ref="B951" ca="1">_xlfn.XLOOKUP(Tabelle5[[#This Row],[ExperimentID]]&amp;Tabelle5[[#This Row],[NegotiationID]]&amp;Tabelle5[[#This Row],[MessageID]],ALL_IN_ONE[ExperimentID]&amp;ALL_IN_ONE[NegotiationID]&amp;ALL_IN_ONE[MessageID],ALL_IN_ONE[Gesamt_ID],,0)</f>
        <v>#VALUE!</v>
      </c>
      <c r="C951">
        <v>2878</v>
      </c>
      <c r="D951" t="s">
        <v>1521</v>
      </c>
      <c r="E951">
        <v>34041</v>
      </c>
      <c r="F951">
        <v>2863</v>
      </c>
      <c r="G951">
        <v>2867</v>
      </c>
      <c r="H951" t="s">
        <v>31</v>
      </c>
      <c r="I951" t="str">
        <f t="array" ref="I951">IFERROR(_xlfn.XLOOKUP(Tabelle5[[#This Row],[NegotiationID]]&amp;"FinalAccept",Tabelle5[NegotiationID]&amp;Tabelle5[ActionType],Tabelle5[ActionType],,0),_xlfn.XLOOKUP(Tabelle5[[#This Row],[NegotiationID]]&amp;"FinalReject",Tabelle5[NegotiationID]&amp;Tabelle5[ActionType],Tabelle5[ActionType],,0))</f>
        <v>FinalReject</v>
      </c>
      <c r="J951">
        <v>0.67220000000000002</v>
      </c>
      <c r="K951">
        <v>0.32479999999999998</v>
      </c>
      <c r="L951">
        <v>0.997</v>
      </c>
      <c r="M951">
        <v>0.34739999999999999</v>
      </c>
      <c r="N951">
        <v>130</v>
      </c>
      <c r="O951">
        <v>992</v>
      </c>
      <c r="P951">
        <v>9</v>
      </c>
      <c r="Q951" s="3" t="s">
        <v>2223</v>
      </c>
    </row>
    <row r="952" ht="15" customHeight="1">
      <c r="A952" t="e">
        <f t="shared" ca="1" si="519"/>
        <v>#VALUE!</v>
      </c>
      <c r="B952" t="e">
        <f t="array" ref="B952" ca="1">_xlfn.XLOOKUP(Tabelle5[[#This Row],[ExperimentID]]&amp;Tabelle5[[#This Row],[NegotiationID]]&amp;Tabelle5[[#This Row],[MessageID]],ALL_IN_ONE[ExperimentID]&amp;ALL_IN_ONE[NegotiationID]&amp;ALL_IN_ONE[MessageID],ALL_IN_ONE[Gesamt_ID],,0)</f>
        <v>#VALUE!</v>
      </c>
      <c r="C952">
        <v>2878</v>
      </c>
      <c r="D952" t="s">
        <v>1521</v>
      </c>
      <c r="E952">
        <v>34413</v>
      </c>
      <c r="F952">
        <v>2867</v>
      </c>
      <c r="G952">
        <v>2863</v>
      </c>
      <c r="H952" t="s">
        <v>40</v>
      </c>
      <c r="I952" t="str">
        <f t="array" ref="I952">IFERROR(_xlfn.XLOOKUP(Tabelle5[[#This Row],[NegotiationID]]&amp;"FinalAccept",Tabelle5[NegotiationID]&amp;Tabelle5[ActionType],Tabelle5[ActionType],,0),_xlfn.XLOOKUP(Tabelle5[[#This Row],[NegotiationID]]&amp;"FinalReject",Tabelle5[NegotiationID]&amp;Tabelle5[ActionType],Tabelle5[ActionType],,0))</f>
        <v>FinalReject</v>
      </c>
      <c r="J952">
        <v>0.32479999999999998</v>
      </c>
      <c r="K952">
        <v>0.67220000000000002</v>
      </c>
      <c r="L952">
        <v>0.997</v>
      </c>
      <c r="M952">
        <v>0.34739999999999999</v>
      </c>
      <c r="N952">
        <v>55</v>
      </c>
      <c r="O952">
        <v>992</v>
      </c>
      <c r="P952">
        <v>9</v>
      </c>
      <c r="Q952" s="3" t="s">
        <v>2224</v>
      </c>
    </row>
    <row r="953" ht="14.5" hidden="1">
      <c r="A953" t="e">
        <f t="shared" ca="1" si="519"/>
        <v>#VALUE!</v>
      </c>
      <c r="B953" t="e">
        <f t="array" ref="B953" ca="1">_xlfn.XLOOKUP(Tabelle5[[#This Row],[ExperimentID]]&amp;Tabelle5[[#This Row],[NegotiationID]]&amp;Tabelle5[[#This Row],[MessageID]],ALL_IN_ONE[ExperimentID]&amp;ALL_IN_ONE[NegotiationID]&amp;ALL_IN_ONE[MessageID],ALL_IN_ONE[Gesamt_ID],,0)</f>
        <v>#VALUE!</v>
      </c>
      <c r="C953">
        <v>2908</v>
      </c>
      <c r="D953" t="s">
        <v>1521</v>
      </c>
      <c r="E953">
        <v>2909</v>
      </c>
      <c r="H953" t="s">
        <v>6019</v>
      </c>
      <c r="I953" t="e">
        <f t="array" ref="I953">IFERROR(_xlfn.XLOOKUP(Tabelle5[[#This Row],[NegotiationID]]&amp;"FinalAccept",Tabelle5[NegotiationID]&amp;Tabelle5[ActionType],Tabelle5[ActionType],,0),_xlfn.XLOOKUP(Tabelle5[[#This Row],[NegotiationID]]&amp;"FinalReject",Tabelle5[NegotiationID]&amp;Tabelle5[ActionType],Tabelle5[ActionType],,0))</f>
        <v>#N/A</v>
      </c>
      <c r="M953">
        <v>21</v>
      </c>
      <c r="N953">
        <v>1</v>
      </c>
      <c r="Q953" t="s">
        <v>6337</v>
      </c>
    </row>
    <row r="954" ht="14.5" hidden="1">
      <c r="A954" t="e">
        <f t="shared" ca="1" si="519"/>
        <v>#VALUE!</v>
      </c>
      <c r="B954" t="e">
        <f t="array" ref="B954" ca="1">_xlfn.XLOOKUP(Tabelle5[[#This Row],[ExperimentID]]&amp;Tabelle5[[#This Row],[NegotiationID]]&amp;Tabelle5[[#This Row],[MessageID]],ALL_IN_ONE[ExperimentID]&amp;ALL_IN_ONE[NegotiationID]&amp;ALL_IN_ONE[MessageID],ALL_IN_ONE[Gesamt_ID],,0)</f>
        <v>#VALUE!</v>
      </c>
      <c r="C954">
        <v>2938</v>
      </c>
      <c r="D954" t="s">
        <v>1521</v>
      </c>
      <c r="E954">
        <v>2939</v>
      </c>
      <c r="H954" t="s">
        <v>6019</v>
      </c>
      <c r="I954" t="str">
        <f t="array" ref="I954">IFERROR(_xlfn.XLOOKUP(Tabelle5[[#This Row],[NegotiationID]]&amp;"FinalAccept",Tabelle5[NegotiationID]&amp;Tabelle5[ActionType],Tabelle5[ActionType],,0),_xlfn.XLOOKUP(Tabelle5[[#This Row],[NegotiationID]]&amp;"FinalReject",Tabelle5[NegotiationID]&amp;Tabelle5[ActionType],Tabelle5[ActionType],,0))</f>
        <v>FinalReject</v>
      </c>
      <c r="M954">
        <v>21</v>
      </c>
      <c r="Q954" t="s">
        <v>6337</v>
      </c>
    </row>
    <row r="955" ht="72.5" hidden="1">
      <c r="A955" t="e">
        <f t="shared" ca="1" si="519"/>
        <v>#VALUE!</v>
      </c>
      <c r="B955" t="e">
        <f t="array" ref="B955" ca="1">_xlfn.XLOOKUP(Tabelle5[[#This Row],[ExperimentID]]&amp;Tabelle5[[#This Row],[NegotiationID]]&amp;Tabelle5[[#This Row],[MessageID]],ALL_IN_ONE[ExperimentID]&amp;ALL_IN_ONE[NegotiationID]&amp;ALL_IN_ONE[MessageID],ALL_IN_ONE[Gesamt_ID],,0)</f>
        <v>#VALUE!</v>
      </c>
      <c r="C955">
        <v>2938</v>
      </c>
      <c r="D955" t="s">
        <v>1521</v>
      </c>
      <c r="E955">
        <v>30905</v>
      </c>
      <c r="F955">
        <v>2923</v>
      </c>
      <c r="G955">
        <v>2927</v>
      </c>
      <c r="H955" t="s">
        <v>22</v>
      </c>
      <c r="I955" t="str">
        <f t="array" ref="I955">IFERROR(_xlfn.XLOOKUP(Tabelle5[[#This Row],[NegotiationID]]&amp;"FinalAccept",Tabelle5[NegotiationID]&amp;Tabelle5[ActionType],Tabelle5[ActionType],,0),_xlfn.XLOOKUP(Tabelle5[[#This Row],[NegotiationID]]&amp;"FinalReject",Tabelle5[NegotiationID]&amp;Tabelle5[ActionType],Tabelle5[ActionType],,0))</f>
        <v>FinalReject</v>
      </c>
      <c r="N955">
        <v>35</v>
      </c>
      <c r="Q955" s="3" t="s">
        <v>6493</v>
      </c>
    </row>
    <row r="956" ht="15" customHeight="1">
      <c r="A956" t="e">
        <f t="shared" ca="1" si="519"/>
        <v>#VALUE!</v>
      </c>
      <c r="B956" t="e">
        <f t="array" ref="B956" ca="1">_xlfn.XLOOKUP(Tabelle5[[#This Row],[ExperimentID]]&amp;Tabelle5[[#This Row],[NegotiationID]]&amp;Tabelle5[[#This Row],[MessageID]],ALL_IN_ONE[ExperimentID]&amp;ALL_IN_ONE[NegotiationID]&amp;ALL_IN_ONE[MessageID],ALL_IN_ONE[Gesamt_ID],,0)</f>
        <v>#VALUE!</v>
      </c>
      <c r="C956">
        <v>2938</v>
      </c>
      <c r="D956" t="s">
        <v>1521</v>
      </c>
      <c r="E956">
        <v>30971</v>
      </c>
      <c r="F956">
        <v>2927</v>
      </c>
      <c r="G956">
        <v>2923</v>
      </c>
      <c r="H956" t="s">
        <v>19</v>
      </c>
      <c r="I956" t="str">
        <f t="array" ref="I956">IFERROR(_xlfn.XLOOKUP(Tabelle5[[#This Row],[NegotiationID]]&amp;"FinalAccept",Tabelle5[NegotiationID]&amp;Tabelle5[ActionType],Tabelle5[ActionType],,0),_xlfn.XLOOKUP(Tabelle5[[#This Row],[NegotiationID]]&amp;"FinalReject",Tabelle5[NegotiationID]&amp;Tabelle5[ActionType],Tabelle5[ActionType],,0))</f>
        <v>FinalReject</v>
      </c>
      <c r="J956">
        <v>1</v>
      </c>
      <c r="K956">
        <v>0.12540000000000001</v>
      </c>
      <c r="L956">
        <v>1.1254</v>
      </c>
      <c r="M956">
        <v>0.87460000000000004</v>
      </c>
      <c r="N956">
        <v>64</v>
      </c>
      <c r="Q956" s="3" t="s">
        <v>2225</v>
      </c>
    </row>
    <row r="957" ht="15" customHeight="1">
      <c r="A957" t="e">
        <f t="shared" ca="1" si="519"/>
        <v>#VALUE!</v>
      </c>
      <c r="B957" t="e">
        <f t="array" ref="B957" ca="1">_xlfn.XLOOKUP(Tabelle5[[#This Row],[ExperimentID]]&amp;Tabelle5[[#This Row],[NegotiationID]]&amp;Tabelle5[[#This Row],[MessageID]],ALL_IN_ONE[ExperimentID]&amp;ALL_IN_ONE[NegotiationID]&amp;ALL_IN_ONE[MessageID],ALL_IN_ONE[Gesamt_ID],,0)</f>
        <v>#VALUE!</v>
      </c>
      <c r="C957">
        <v>2938</v>
      </c>
      <c r="D957" t="s">
        <v>1521</v>
      </c>
      <c r="E957">
        <v>31362</v>
      </c>
      <c r="F957">
        <v>2923</v>
      </c>
      <c r="G957">
        <v>2927</v>
      </c>
      <c r="H957" t="s">
        <v>31</v>
      </c>
      <c r="I957" t="str">
        <f t="array" ref="I957">IFERROR(_xlfn.XLOOKUP(Tabelle5[[#This Row],[NegotiationID]]&amp;"FinalAccept",Tabelle5[NegotiationID]&amp;Tabelle5[ActionType],Tabelle5[ActionType],,0),_xlfn.XLOOKUP(Tabelle5[[#This Row],[NegotiationID]]&amp;"FinalReject",Tabelle5[NegotiationID]&amp;Tabelle5[ActionType],Tabelle5[ActionType],,0))</f>
        <v>FinalReject</v>
      </c>
      <c r="J957">
        <v>1</v>
      </c>
      <c r="K957">
        <v>0.1084</v>
      </c>
      <c r="L957">
        <v>1.1084000000000001</v>
      </c>
      <c r="M957">
        <v>0.89159999999999995</v>
      </c>
      <c r="N957">
        <v>42</v>
      </c>
      <c r="Q957" s="3" t="s">
        <v>2226</v>
      </c>
    </row>
    <row r="958" ht="15" customHeight="1">
      <c r="A958" t="e">
        <f t="shared" ca="1" si="519"/>
        <v>#VALUE!</v>
      </c>
      <c r="B958" t="e">
        <f t="array" ref="B958" ca="1">_xlfn.XLOOKUP(Tabelle5[[#This Row],[ExperimentID]]&amp;Tabelle5[[#This Row],[NegotiationID]]&amp;Tabelle5[[#This Row],[MessageID]],ALL_IN_ONE[ExperimentID]&amp;ALL_IN_ONE[NegotiationID]&amp;ALL_IN_ONE[MessageID],ALL_IN_ONE[Gesamt_ID],,0)</f>
        <v>#VALUE!</v>
      </c>
      <c r="C958">
        <v>2938</v>
      </c>
      <c r="D958" t="s">
        <v>1521</v>
      </c>
      <c r="E958">
        <v>31698</v>
      </c>
      <c r="F958">
        <v>2927</v>
      </c>
      <c r="G958">
        <v>2923</v>
      </c>
      <c r="H958" t="s">
        <v>31</v>
      </c>
      <c r="I958" t="str">
        <f t="array" ref="I958">IFERROR(_xlfn.XLOOKUP(Tabelle5[[#This Row],[NegotiationID]]&amp;"FinalAccept",Tabelle5[NegotiationID]&amp;Tabelle5[ActionType],Tabelle5[ActionType],,0),_xlfn.XLOOKUP(Tabelle5[[#This Row],[NegotiationID]]&amp;"FinalReject",Tabelle5[NegotiationID]&amp;Tabelle5[ActionType],Tabelle5[ActionType],,0))</f>
        <v>FinalReject</v>
      </c>
      <c r="J958">
        <v>0.81759999999999999</v>
      </c>
      <c r="K958">
        <v>0.1484</v>
      </c>
      <c r="L958">
        <v>0.96599999999999997</v>
      </c>
      <c r="M958">
        <v>0.66920000000000002</v>
      </c>
      <c r="N958">
        <v>171</v>
      </c>
      <c r="Q958" s="3" t="s">
        <v>2227</v>
      </c>
    </row>
    <row r="959" ht="15" customHeight="1">
      <c r="A959" t="e">
        <f t="shared" ca="1" si="519"/>
        <v>#VALUE!</v>
      </c>
      <c r="B959" t="e">
        <f t="array" ref="B959" ca="1">_xlfn.XLOOKUP(Tabelle5[[#This Row],[ExperimentID]]&amp;Tabelle5[[#This Row],[NegotiationID]]&amp;Tabelle5[[#This Row],[MessageID]],ALL_IN_ONE[ExperimentID]&amp;ALL_IN_ONE[NegotiationID]&amp;ALL_IN_ONE[MessageID],ALL_IN_ONE[Gesamt_ID],,0)</f>
        <v>#VALUE!</v>
      </c>
      <c r="C959">
        <v>2938</v>
      </c>
      <c r="D959" t="s">
        <v>1521</v>
      </c>
      <c r="E959">
        <v>32957</v>
      </c>
      <c r="F959">
        <v>2923</v>
      </c>
      <c r="G959">
        <v>2927</v>
      </c>
      <c r="H959" t="s">
        <v>31</v>
      </c>
      <c r="I959" t="str">
        <f t="array" ref="I959">IFERROR(_xlfn.XLOOKUP(Tabelle5[[#This Row],[NegotiationID]]&amp;"FinalAccept",Tabelle5[NegotiationID]&amp;Tabelle5[ActionType],Tabelle5[ActionType],,0),_xlfn.XLOOKUP(Tabelle5[[#This Row],[NegotiationID]]&amp;"FinalReject",Tabelle5[NegotiationID]&amp;Tabelle5[ActionType],Tabelle5[ActionType],,0))</f>
        <v>FinalReject</v>
      </c>
      <c r="J959">
        <v>0.89019999999999999</v>
      </c>
      <c r="K959">
        <v>0.078</v>
      </c>
      <c r="L959">
        <v>0.96819999999999995</v>
      </c>
      <c r="M959">
        <v>0.81220000000000003</v>
      </c>
      <c r="N959">
        <v>356</v>
      </c>
      <c r="Q959" s="3" t="s">
        <v>2228</v>
      </c>
    </row>
    <row r="960" ht="15" customHeight="1">
      <c r="A960" t="e">
        <f t="shared" ca="1" si="519"/>
        <v>#VALUE!</v>
      </c>
      <c r="B960" t="e">
        <f t="array" ref="B960" ca="1">_xlfn.XLOOKUP(Tabelle5[[#This Row],[ExperimentID]]&amp;Tabelle5[[#This Row],[NegotiationID]]&amp;Tabelle5[[#This Row],[MessageID]],ALL_IN_ONE[ExperimentID]&amp;ALL_IN_ONE[NegotiationID]&amp;ALL_IN_ONE[MessageID],ALL_IN_ONE[Gesamt_ID],,0)</f>
        <v>#VALUE!</v>
      </c>
      <c r="C960">
        <v>2938</v>
      </c>
      <c r="D960" t="s">
        <v>1521</v>
      </c>
      <c r="E960">
        <v>33041</v>
      </c>
      <c r="F960">
        <v>2927</v>
      </c>
      <c r="G960">
        <v>2923</v>
      </c>
      <c r="H960" t="s">
        <v>31</v>
      </c>
      <c r="I960" t="str">
        <f t="array" ref="I960">IFERROR(_xlfn.XLOOKUP(Tabelle5[[#This Row],[NegotiationID]]&amp;"FinalAccept",Tabelle5[NegotiationID]&amp;Tabelle5[ActionType],Tabelle5[ActionType],,0),_xlfn.XLOOKUP(Tabelle5[[#This Row],[NegotiationID]]&amp;"FinalReject",Tabelle5[NegotiationID]&amp;Tabelle5[ActionType],Tabelle5[ActionType],,0))</f>
        <v>FinalReject</v>
      </c>
      <c r="J960">
        <v>0.73440000000000005</v>
      </c>
      <c r="K960">
        <v>0.39879999999999999</v>
      </c>
      <c r="L960">
        <v>1.1332</v>
      </c>
      <c r="M960">
        <v>0.33560000000000001</v>
      </c>
      <c r="N960">
        <v>386</v>
      </c>
      <c r="Q960" s="3" t="s">
        <v>2229</v>
      </c>
    </row>
    <row r="961" ht="15" customHeight="1">
      <c r="A961" t="e">
        <f t="shared" ca="1" si="519"/>
        <v>#VALUE!</v>
      </c>
      <c r="B961" t="e">
        <f t="array" ref="B961" ca="1">_xlfn.XLOOKUP(Tabelle5[[#This Row],[ExperimentID]]&amp;Tabelle5[[#This Row],[NegotiationID]]&amp;Tabelle5[[#This Row],[MessageID]],ALL_IN_ONE[ExperimentID]&amp;ALL_IN_ONE[NegotiationID]&amp;ALL_IN_ONE[MessageID],ALL_IN_ONE[Gesamt_ID],,0)</f>
        <v>#VALUE!</v>
      </c>
      <c r="C961">
        <v>2938</v>
      </c>
      <c r="D961" t="s">
        <v>1521</v>
      </c>
      <c r="E961">
        <v>33087</v>
      </c>
      <c r="F961">
        <v>2923</v>
      </c>
      <c r="G961">
        <v>2927</v>
      </c>
      <c r="H961" t="s">
        <v>31</v>
      </c>
      <c r="I961" t="str">
        <f t="array" ref="I961">IFERROR(_xlfn.XLOOKUP(Tabelle5[[#This Row],[NegotiationID]]&amp;"FinalAccept",Tabelle5[NegotiationID]&amp;Tabelle5[ActionType],Tabelle5[ActionType],,0),_xlfn.XLOOKUP(Tabelle5[[#This Row],[NegotiationID]]&amp;"FinalReject",Tabelle5[NegotiationID]&amp;Tabelle5[ActionType],Tabelle5[ActionType],,0))</f>
        <v>FinalReject</v>
      </c>
      <c r="J961">
        <v>0.84019999999999995</v>
      </c>
      <c r="K961">
        <v>0.25879999999999997</v>
      </c>
      <c r="L961">
        <v>1.099</v>
      </c>
      <c r="M961">
        <v>0.58140000000000003</v>
      </c>
      <c r="N961">
        <v>349</v>
      </c>
      <c r="Q961" s="3" t="s">
        <v>2230</v>
      </c>
    </row>
    <row r="962" ht="15" customHeight="1">
      <c r="A962" t="e">
        <f t="shared" ref="A962:A970" ca="1" si="520">MID(CELL("Dateiname",$A$1),FIND("]",CELL("Dateiname",$A$1))+1,31)</f>
        <v>#VALUE!</v>
      </c>
      <c r="B962" t="e">
        <f t="array" ref="B962" ca="1">_xlfn.XLOOKUP(Tabelle5[[#This Row],[ExperimentID]]&amp;Tabelle5[[#This Row],[NegotiationID]]&amp;Tabelle5[[#This Row],[MessageID]],ALL_IN_ONE[ExperimentID]&amp;ALL_IN_ONE[NegotiationID]&amp;ALL_IN_ONE[MessageID],ALL_IN_ONE[Gesamt_ID],,0)</f>
        <v>#VALUE!</v>
      </c>
      <c r="C962">
        <v>2938</v>
      </c>
      <c r="D962" t="s">
        <v>1521</v>
      </c>
      <c r="E962">
        <v>33224</v>
      </c>
      <c r="F962">
        <v>2927</v>
      </c>
      <c r="G962">
        <v>2923</v>
      </c>
      <c r="H962" t="s">
        <v>31</v>
      </c>
      <c r="I962" t="str">
        <f t="array" ref="I962">IFERROR(_xlfn.XLOOKUP(Tabelle5[[#This Row],[NegotiationID]]&amp;"FinalAccept",Tabelle5[NegotiationID]&amp;Tabelle5[ActionType],Tabelle5[ActionType],,0),_xlfn.XLOOKUP(Tabelle5[[#This Row],[NegotiationID]]&amp;"FinalReject",Tabelle5[NegotiationID]&amp;Tabelle5[ActionType],Tabelle5[ActionType],,0))</f>
        <v>FinalReject</v>
      </c>
      <c r="J962">
        <v>0.70479999999999998</v>
      </c>
      <c r="K962">
        <v>0.29220000000000002</v>
      </c>
      <c r="L962">
        <v>0.997</v>
      </c>
      <c r="M962">
        <v>0.41260000000000002</v>
      </c>
      <c r="N962">
        <v>293</v>
      </c>
      <c r="Q962" s="3" t="s">
        <v>2231</v>
      </c>
    </row>
    <row r="963" ht="15" customHeight="1">
      <c r="A963" t="e">
        <f t="shared" ca="1" si="520"/>
        <v>#VALUE!</v>
      </c>
      <c r="B963" t="e">
        <f t="array" ref="B963" ca="1">_xlfn.XLOOKUP(Tabelle5[[#This Row],[ExperimentID]]&amp;Tabelle5[[#This Row],[NegotiationID]]&amp;Tabelle5[[#This Row],[MessageID]],ALL_IN_ONE[ExperimentID]&amp;ALL_IN_ONE[NegotiationID]&amp;ALL_IN_ONE[MessageID],ALL_IN_ONE[Gesamt_ID],,0)</f>
        <v>#VALUE!</v>
      </c>
      <c r="C963">
        <v>2938</v>
      </c>
      <c r="D963" t="s">
        <v>1521</v>
      </c>
      <c r="E963">
        <v>33774</v>
      </c>
      <c r="F963">
        <v>2923</v>
      </c>
      <c r="G963">
        <v>2927</v>
      </c>
      <c r="H963" t="s">
        <v>31</v>
      </c>
      <c r="I963" t="str">
        <f t="array" ref="I963">IFERROR(_xlfn.XLOOKUP(Tabelle5[[#This Row],[NegotiationID]]&amp;"FinalAccept",Tabelle5[NegotiationID]&amp;Tabelle5[ActionType],Tabelle5[ActionType],,0),_xlfn.XLOOKUP(Tabelle5[[#This Row],[NegotiationID]]&amp;"FinalReject",Tabelle5[NegotiationID]&amp;Tabelle5[ActionType],Tabelle5[ActionType],,0))</f>
        <v>FinalReject</v>
      </c>
      <c r="J963">
        <v>0.69620000000000004</v>
      </c>
      <c r="K963">
        <v>0.30740000000000001</v>
      </c>
      <c r="L963">
        <v>1.0036</v>
      </c>
      <c r="M963">
        <v>0.38879999999999998</v>
      </c>
      <c r="N963">
        <v>89</v>
      </c>
      <c r="Q963" s="3" t="s">
        <v>2232</v>
      </c>
    </row>
    <row r="964" ht="15" customHeight="1">
      <c r="A964" t="e">
        <f t="shared" ca="1" si="520"/>
        <v>#VALUE!</v>
      </c>
      <c r="B964" t="e">
        <f t="array" ref="B964" ca="1">_xlfn.XLOOKUP(Tabelle5[[#This Row],[ExperimentID]]&amp;Tabelle5[[#This Row],[NegotiationID]]&amp;Tabelle5[[#This Row],[MessageID]],ALL_IN_ONE[ExperimentID]&amp;ALL_IN_ONE[NegotiationID]&amp;ALL_IN_ONE[MessageID],ALL_IN_ONE[Gesamt_ID],,0)</f>
        <v>#VALUE!</v>
      </c>
      <c r="C964">
        <v>2938</v>
      </c>
      <c r="D964" t="s">
        <v>1521</v>
      </c>
      <c r="E964">
        <v>34148</v>
      </c>
      <c r="F964">
        <v>2927</v>
      </c>
      <c r="G964">
        <v>2923</v>
      </c>
      <c r="H964" t="s">
        <v>31</v>
      </c>
      <c r="I964" t="str">
        <f t="array" ref="I964">IFERROR(_xlfn.XLOOKUP(Tabelle5[[#This Row],[NegotiationID]]&amp;"FinalAccept",Tabelle5[NegotiationID]&amp;Tabelle5[ActionType],Tabelle5[ActionType],,0),_xlfn.XLOOKUP(Tabelle5[[#This Row],[NegotiationID]]&amp;"FinalReject",Tabelle5[NegotiationID]&amp;Tabelle5[ActionType],Tabelle5[ActionType],,0))</f>
        <v>FinalReject</v>
      </c>
      <c r="J964">
        <v>0.62260000000000004</v>
      </c>
      <c r="K964">
        <v>0.3826</v>
      </c>
      <c r="L964">
        <v>1.0052000000000001</v>
      </c>
      <c r="M964">
        <v>0.23999999999999999</v>
      </c>
      <c r="N964">
        <v>193</v>
      </c>
      <c r="Q964" s="3" t="s">
        <v>2233</v>
      </c>
    </row>
    <row r="965" ht="15" customHeight="1">
      <c r="A965" t="e">
        <f t="shared" ca="1" si="520"/>
        <v>#VALUE!</v>
      </c>
      <c r="B965" t="e">
        <f t="array" ref="B965" ca="1">_xlfn.XLOOKUP(Tabelle5[[#This Row],[ExperimentID]]&amp;Tabelle5[[#This Row],[NegotiationID]]&amp;Tabelle5[[#This Row],[MessageID]],ALL_IN_ONE[ExperimentID]&amp;ALL_IN_ONE[NegotiationID]&amp;ALL_IN_ONE[MessageID],ALL_IN_ONE[Gesamt_ID],,0)</f>
        <v>#VALUE!</v>
      </c>
      <c r="C965">
        <v>2938</v>
      </c>
      <c r="D965" t="s">
        <v>1521</v>
      </c>
      <c r="E965">
        <v>34155</v>
      </c>
      <c r="F965">
        <v>2923</v>
      </c>
      <c r="G965">
        <v>2927</v>
      </c>
      <c r="H965" t="s">
        <v>31</v>
      </c>
      <c r="I965" t="str">
        <f t="array" ref="I965">IFERROR(_xlfn.XLOOKUP(Tabelle5[[#This Row],[NegotiationID]]&amp;"FinalAccept",Tabelle5[NegotiationID]&amp;Tabelle5[ActionType],Tabelle5[ActionType],,0),_xlfn.XLOOKUP(Tabelle5[[#This Row],[NegotiationID]]&amp;"FinalReject",Tabelle5[NegotiationID]&amp;Tabelle5[ActionType],Tabelle5[ActionType],,0))</f>
        <v>FinalReject</v>
      </c>
      <c r="J965">
        <v>0.58260000000000001</v>
      </c>
      <c r="K965">
        <v>0.42259999999999998</v>
      </c>
      <c r="L965">
        <v>1.0052000000000001</v>
      </c>
      <c r="M965">
        <v>0.16</v>
      </c>
      <c r="N965">
        <v>109</v>
      </c>
      <c r="Q965" s="3" t="s">
        <v>2234</v>
      </c>
    </row>
    <row r="966" ht="15" customHeight="1">
      <c r="A966" t="e">
        <f t="shared" ca="1" si="520"/>
        <v>#VALUE!</v>
      </c>
      <c r="B966" t="e">
        <f t="array" ref="B966" ca="1">_xlfn.XLOOKUP(Tabelle5[[#This Row],[ExperimentID]]&amp;Tabelle5[[#This Row],[NegotiationID]]&amp;Tabelle5[[#This Row],[MessageID]],ALL_IN_ONE[ExperimentID]&amp;ALL_IN_ONE[NegotiationID]&amp;ALL_IN_ONE[MessageID],ALL_IN_ONE[Gesamt_ID],,0)</f>
        <v>#VALUE!</v>
      </c>
      <c r="C966">
        <v>2938</v>
      </c>
      <c r="D966" t="s">
        <v>1521</v>
      </c>
      <c r="E966">
        <v>34163</v>
      </c>
      <c r="F966">
        <v>2927</v>
      </c>
      <c r="G966">
        <v>2923</v>
      </c>
      <c r="H966" t="s">
        <v>31</v>
      </c>
      <c r="I966" t="str">
        <f t="array" ref="I966">IFERROR(_xlfn.XLOOKUP(Tabelle5[[#This Row],[NegotiationID]]&amp;"FinalAccept",Tabelle5[NegotiationID]&amp;Tabelle5[ActionType],Tabelle5[ActionType],,0),_xlfn.XLOOKUP(Tabelle5[[#This Row],[NegotiationID]]&amp;"FinalReject",Tabelle5[NegotiationID]&amp;Tabelle5[ActionType],Tabelle5[ActionType],,0))</f>
        <v>FinalReject</v>
      </c>
      <c r="J966">
        <v>0.57999999999999996</v>
      </c>
      <c r="K966">
        <v>0.47460000000000002</v>
      </c>
      <c r="L966">
        <v>1.0546</v>
      </c>
      <c r="M966">
        <v>0.10539999999999999</v>
      </c>
      <c r="N966">
        <v>176</v>
      </c>
      <c r="Q966" s="3" t="s">
        <v>2235</v>
      </c>
    </row>
    <row r="967" ht="15" customHeight="1">
      <c r="A967" t="e">
        <f t="shared" ca="1" si="520"/>
        <v>#VALUE!</v>
      </c>
      <c r="B967" t="e">
        <f t="array" ref="B967" ca="1">_xlfn.XLOOKUP(Tabelle5[[#This Row],[ExperimentID]]&amp;Tabelle5[[#This Row],[NegotiationID]]&amp;Tabelle5[[#This Row],[MessageID]],ALL_IN_ONE[ExperimentID]&amp;ALL_IN_ONE[NegotiationID]&amp;ALL_IN_ONE[MessageID],ALL_IN_ONE[Gesamt_ID],,0)</f>
        <v>#VALUE!</v>
      </c>
      <c r="C967">
        <v>2938</v>
      </c>
      <c r="D967" t="s">
        <v>1521</v>
      </c>
      <c r="E967">
        <v>34344</v>
      </c>
      <c r="F967">
        <v>2923</v>
      </c>
      <c r="G967">
        <v>2927</v>
      </c>
      <c r="H967" t="s">
        <v>31</v>
      </c>
      <c r="I967" t="str">
        <f t="array" ref="I967">IFERROR(_xlfn.XLOOKUP(Tabelle5[[#This Row],[NegotiationID]]&amp;"FinalAccept",Tabelle5[NegotiationID]&amp;Tabelle5[ActionType],Tabelle5[ActionType],,0),_xlfn.XLOOKUP(Tabelle5[[#This Row],[NegotiationID]]&amp;"FinalReject",Tabelle5[NegotiationID]&amp;Tabelle5[ActionType],Tabelle5[ActionType],,0))</f>
        <v>FinalReject</v>
      </c>
      <c r="J967">
        <v>0.60240000000000005</v>
      </c>
      <c r="K967">
        <v>0.45040000000000002</v>
      </c>
      <c r="L967">
        <v>1.0528</v>
      </c>
      <c r="M967">
        <v>0.152</v>
      </c>
      <c r="N967">
        <v>65</v>
      </c>
      <c r="Q967" s="3" t="s">
        <v>2236</v>
      </c>
    </row>
    <row r="968" ht="15" customHeight="1">
      <c r="A968" t="e">
        <f t="shared" ca="1" si="520"/>
        <v>#VALUE!</v>
      </c>
      <c r="B968" t="e">
        <f t="array" ref="B968" ca="1">_xlfn.XLOOKUP(Tabelle5[[#This Row],[ExperimentID]]&amp;Tabelle5[[#This Row],[NegotiationID]]&amp;Tabelle5[[#This Row],[MessageID]],ALL_IN_ONE[ExperimentID]&amp;ALL_IN_ONE[NegotiationID]&amp;ALL_IN_ONE[MessageID],ALL_IN_ONE[Gesamt_ID],,0)</f>
        <v>#VALUE!</v>
      </c>
      <c r="C968">
        <v>2938</v>
      </c>
      <c r="D968" t="s">
        <v>1521</v>
      </c>
      <c r="E968">
        <v>34379</v>
      </c>
      <c r="F968">
        <v>2927</v>
      </c>
      <c r="G968">
        <v>2923</v>
      </c>
      <c r="H968" t="s">
        <v>31</v>
      </c>
      <c r="I968" t="str">
        <f t="array" ref="I968">IFERROR(_xlfn.XLOOKUP(Tabelle5[[#This Row],[NegotiationID]]&amp;"FinalAccept",Tabelle5[NegotiationID]&amp;Tabelle5[ActionType],Tabelle5[ActionType],,0),_xlfn.XLOOKUP(Tabelle5[[#This Row],[NegotiationID]]&amp;"FinalReject",Tabelle5[NegotiationID]&amp;Tabelle5[ActionType],Tabelle5[ActionType],,0))</f>
        <v>FinalReject</v>
      </c>
      <c r="J968">
        <v>0.57399999999999995</v>
      </c>
      <c r="K968">
        <v>0.52659999999999996</v>
      </c>
      <c r="L968">
        <v>1.1006</v>
      </c>
      <c r="M968">
        <v>0.047399999999999998</v>
      </c>
      <c r="N968">
        <v>94</v>
      </c>
      <c r="Q968" s="3" t="s">
        <v>2237</v>
      </c>
    </row>
    <row r="969" ht="15" customHeight="1">
      <c r="A969" t="e">
        <f t="shared" ca="1" si="520"/>
        <v>#VALUE!</v>
      </c>
      <c r="B969" t="e">
        <f t="array" ref="B969" ca="1">_xlfn.XLOOKUP(Tabelle5[[#This Row],[ExperimentID]]&amp;Tabelle5[[#This Row],[NegotiationID]]&amp;Tabelle5[[#This Row],[MessageID]],ALL_IN_ONE[ExperimentID]&amp;ALL_IN_ONE[NegotiationID]&amp;ALL_IN_ONE[MessageID],ALL_IN_ONE[Gesamt_ID],,0)</f>
        <v>#VALUE!</v>
      </c>
      <c r="C969">
        <v>2938</v>
      </c>
      <c r="D969" t="s">
        <v>1521</v>
      </c>
      <c r="E969">
        <v>34452</v>
      </c>
      <c r="F969">
        <v>2923</v>
      </c>
      <c r="G969">
        <v>2927</v>
      </c>
      <c r="H969" t="s">
        <v>31</v>
      </c>
      <c r="I969" t="str">
        <f t="array" ref="I969">IFERROR(_xlfn.XLOOKUP(Tabelle5[[#This Row],[NegotiationID]]&amp;"FinalAccept",Tabelle5[NegotiationID]&amp;Tabelle5[ActionType],Tabelle5[ActionType],,0),_xlfn.XLOOKUP(Tabelle5[[#This Row],[NegotiationID]]&amp;"FinalReject",Tabelle5[NegotiationID]&amp;Tabelle5[ActionType],Tabelle5[ActionType],,0))</f>
        <v>FinalReject</v>
      </c>
      <c r="J969">
        <v>0.58260000000000001</v>
      </c>
      <c r="K969">
        <v>0.42259999999999998</v>
      </c>
      <c r="L969">
        <v>1.0052000000000001</v>
      </c>
      <c r="M969">
        <v>0.16</v>
      </c>
      <c r="N969">
        <v>12</v>
      </c>
      <c r="Q969" s="3" t="s">
        <v>2238</v>
      </c>
    </row>
    <row r="970" ht="15" customHeight="1">
      <c r="A970" t="e">
        <f t="shared" ca="1" si="520"/>
        <v>#VALUE!</v>
      </c>
      <c r="B970" t="e">
        <f t="array" ref="B970" ca="1">_xlfn.XLOOKUP(Tabelle5[[#This Row],[ExperimentID]]&amp;Tabelle5[[#This Row],[NegotiationID]]&amp;Tabelle5[[#This Row],[MessageID]],ALL_IN_ONE[ExperimentID]&amp;ALL_IN_ONE[NegotiationID]&amp;ALL_IN_ONE[MessageID],ALL_IN_ONE[Gesamt_ID],,0)</f>
        <v>#VALUE!</v>
      </c>
      <c r="C970">
        <v>2938</v>
      </c>
      <c r="D970" t="s">
        <v>1521</v>
      </c>
      <c r="E970">
        <v>34662</v>
      </c>
      <c r="F970">
        <v>2927</v>
      </c>
      <c r="G970">
        <v>2923</v>
      </c>
      <c r="H970" t="s">
        <v>40</v>
      </c>
      <c r="I970" t="str">
        <f t="array" ref="I970">IFERROR(_xlfn.XLOOKUP(Tabelle5[[#This Row],[NegotiationID]]&amp;"FinalAccept",Tabelle5[NegotiationID]&amp;Tabelle5[ActionType],Tabelle5[ActionType],,0),_xlfn.XLOOKUP(Tabelle5[[#This Row],[NegotiationID]]&amp;"FinalReject",Tabelle5[NegotiationID]&amp;Tabelle5[ActionType],Tabelle5[ActionType],,0))</f>
        <v>FinalReject</v>
      </c>
      <c r="J970">
        <v>0.42259999999999998</v>
      </c>
      <c r="K970">
        <v>0.58260000000000001</v>
      </c>
      <c r="L970">
        <v>1.0052000000000001</v>
      </c>
      <c r="M970">
        <v>0.16</v>
      </c>
      <c r="N970">
        <v>71</v>
      </c>
      <c r="O970">
        <v>2526</v>
      </c>
      <c r="P970">
        <v>17</v>
      </c>
      <c r="Q970" s="3" t="s">
        <v>2239</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8">
    <outlinePr applyStyles="0" summaryBelow="1" summaryRight="1" showOutlineSymbols="1"/>
    <pageSetUpPr autoPageBreaks="1" fitToPage="0"/>
  </sheetPr>
  <sheetViews>
    <sheetView zoomScale="100" workbookViewId="0">
      <selection activeCell="B3" activeCellId="0" sqref="B3"/>
    </sheetView>
  </sheetViews>
  <sheetFormatPr baseColWidth="10" defaultRowHeight="15" customHeight="1"/>
  <cols>
    <col bestFit="1" customWidth="1" min="1" max="1" width="15.453125"/>
    <col bestFit="1" customWidth="1" min="2" max="2" width="13"/>
    <col bestFit="1" customWidth="1" min="3" max="3" width="15.7265625"/>
    <col bestFit="1" customWidth="1" min="4" max="4" width="31"/>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7" width="255"/>
    <col customWidth="1" min="18" max="18" width="52.54296875"/>
    <col customWidth="1" min="19" max="19" width="19.5429687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4.5" hidden="1">
      <c r="A2" t="e">
        <f t="shared" ref="A2:A65" ca="1" si="521">MID(CELL("Dateiname",$A$1),FIND("]",CELL("Dateiname",$A$1))+1,31)</f>
        <v>#VALUE!</v>
      </c>
      <c r="B2" t="e">
        <f t="array" ref="B2" ca="1">_xlfn.XLOOKUP(Tabelle8[[#This Row],[ExperimentID]]&amp;Tabelle8[[#This Row],[NegotiationID]]&amp;Tabelle8[[#This Row],[MessageID]],ALL_IN_ONE[ExperimentID]&amp;ALL_IN_ONE[NegotiationID]&amp;ALL_IN_ONE[MessageID],ALL_IN_ONE[Gesamt_ID],,0)</f>
        <v>#VALUE!</v>
      </c>
      <c r="C2">
        <v>340</v>
      </c>
      <c r="D2" t="s">
        <v>1521</v>
      </c>
      <c r="E2">
        <v>341</v>
      </c>
      <c r="H2" t="s">
        <v>6019</v>
      </c>
      <c r="I2" t="str">
        <f t="array" ref="I2">IFERROR(_xlfn.XLOOKUP(Tabelle8[[#This Row],[NegotiationID]]&amp;"FinalAccept",Tabelle8[NegotiationID]&amp;Tabelle8[ActionType],Tabelle8[ActionType],,0),_xlfn.XLOOKUP(Tabelle8[[#This Row],[NegotiationID]]&amp;"FinalReject",Tabelle8[NegotiationID]&amp;Tabelle8[ActionType],Tabelle8[ActionType],,0))</f>
        <v>FinalReject</v>
      </c>
      <c r="N2">
        <v>21</v>
      </c>
      <c r="O2">
        <v>4828</v>
      </c>
      <c r="P2">
        <v>14</v>
      </c>
      <c r="Q2" t="s">
        <v>6020</v>
      </c>
    </row>
    <row r="3" ht="15" customHeight="1">
      <c r="A3" t="e">
        <f t="shared" ca="1" si="521"/>
        <v>#VALUE!</v>
      </c>
      <c r="B3" t="e">
        <f t="array" ref="B3" ca="1">_xlfn.XLOOKUP(Tabelle8[[#This Row],[ExperimentID]]&amp;Tabelle8[[#This Row],[NegotiationID]]&amp;Tabelle8[[#This Row],[MessageID]],ALL_IN_ONE[ExperimentID]&amp;ALL_IN_ONE[NegotiationID]&amp;ALL_IN_ONE[MessageID],ALL_IN_ONE[Gesamt_ID],,0)</f>
        <v>#VALUE!</v>
      </c>
      <c r="C3">
        <v>340</v>
      </c>
      <c r="D3" t="s">
        <v>1521</v>
      </c>
      <c r="E3">
        <v>62906</v>
      </c>
      <c r="F3">
        <v>326</v>
      </c>
      <c r="G3">
        <v>330</v>
      </c>
      <c r="H3" t="s">
        <v>19</v>
      </c>
      <c r="I3" t="str">
        <f t="array" ref="I3">IFERROR(_xlfn.XLOOKUP(Tabelle8[[#This Row],[NegotiationID]]&amp;"FinalAccept",Tabelle8[NegotiationID]&amp;Tabelle8[ActionType],Tabelle8[ActionType],,0),_xlfn.XLOOKUP(Tabelle8[[#This Row],[NegotiationID]]&amp;"FinalReject",Tabelle8[NegotiationID]&amp;Tabelle8[ActionType],Tabelle8[ActionType],,0))</f>
        <v>FinalReject</v>
      </c>
      <c r="J3">
        <v>1</v>
      </c>
      <c r="K3">
        <v>0.1084</v>
      </c>
      <c r="L3">
        <v>1.1084000000000001</v>
      </c>
      <c r="M3">
        <v>0.89159999999999995</v>
      </c>
      <c r="N3">
        <v>568</v>
      </c>
      <c r="O3">
        <v>4828</v>
      </c>
      <c r="P3">
        <v>14</v>
      </c>
      <c r="Q3" s="3" t="s">
        <v>2241</v>
      </c>
    </row>
    <row r="4" ht="15" customHeight="1">
      <c r="A4" t="e">
        <f t="shared" ca="1" si="521"/>
        <v>#VALUE!</v>
      </c>
      <c r="B4" t="e">
        <f t="array" ref="B4" ca="1">_xlfn.XLOOKUP(Tabelle8[[#This Row],[ExperimentID]]&amp;Tabelle8[[#This Row],[NegotiationID]]&amp;Tabelle8[[#This Row],[MessageID]],ALL_IN_ONE[ExperimentID]&amp;ALL_IN_ONE[NegotiationID]&amp;ALL_IN_ONE[MessageID],ALL_IN_ONE[Gesamt_ID],,0)</f>
        <v>#VALUE!</v>
      </c>
      <c r="C4">
        <v>340</v>
      </c>
      <c r="D4" t="s">
        <v>1521</v>
      </c>
      <c r="E4">
        <v>64234</v>
      </c>
      <c r="F4">
        <v>330</v>
      </c>
      <c r="G4">
        <v>326</v>
      </c>
      <c r="H4" t="s">
        <v>31</v>
      </c>
      <c r="I4" t="str">
        <f t="array" ref="I4">IFERROR(_xlfn.XLOOKUP(Tabelle8[[#This Row],[NegotiationID]]&amp;"FinalAccept",Tabelle8[NegotiationID]&amp;Tabelle8[ActionType],Tabelle8[ActionType],,0),_xlfn.XLOOKUP(Tabelle8[[#This Row],[NegotiationID]]&amp;"FinalReject",Tabelle8[NegotiationID]&amp;Tabelle8[ActionType],Tabelle8[ActionType],,0))</f>
        <v>FinalReject</v>
      </c>
      <c r="J4">
        <v>1</v>
      </c>
      <c r="K4">
        <v>0.12540000000000001</v>
      </c>
      <c r="L4">
        <v>1.1254</v>
      </c>
      <c r="M4">
        <v>0.87460000000000004</v>
      </c>
      <c r="N4">
        <v>426</v>
      </c>
      <c r="O4">
        <v>4828</v>
      </c>
      <c r="P4">
        <v>14</v>
      </c>
      <c r="Q4" s="3" t="s">
        <v>2242</v>
      </c>
    </row>
    <row r="5" ht="246.5" hidden="1">
      <c r="A5" t="e">
        <f t="shared" ca="1" si="521"/>
        <v>#VALUE!</v>
      </c>
      <c r="B5" t="e">
        <f t="array" ref="B5" ca="1">_xlfn.XLOOKUP(Tabelle8[[#This Row],[ExperimentID]]&amp;Tabelle8[[#This Row],[NegotiationID]]&amp;Tabelle8[[#This Row],[MessageID]],ALL_IN_ONE[ExperimentID]&amp;ALL_IN_ONE[NegotiationID]&amp;ALL_IN_ONE[MessageID],ALL_IN_ONE[Gesamt_ID],,0)</f>
        <v>#VALUE!</v>
      </c>
      <c r="C5">
        <v>340</v>
      </c>
      <c r="D5" t="s">
        <v>1521</v>
      </c>
      <c r="E5">
        <v>64719</v>
      </c>
      <c r="F5">
        <v>326</v>
      </c>
      <c r="G5">
        <v>330</v>
      </c>
      <c r="H5" t="s">
        <v>22</v>
      </c>
      <c r="I5" t="str">
        <f t="array" ref="I5">IFERROR(_xlfn.XLOOKUP(Tabelle8[[#This Row],[NegotiationID]]&amp;"FinalAccept",Tabelle8[NegotiationID]&amp;Tabelle8[ActionType],Tabelle8[ActionType],,0),_xlfn.XLOOKUP(Tabelle8[[#This Row],[NegotiationID]]&amp;"FinalReject",Tabelle8[NegotiationID]&amp;Tabelle8[ActionType],Tabelle8[ActionType],,0))</f>
        <v>FinalReject</v>
      </c>
      <c r="N5">
        <v>531</v>
      </c>
      <c r="O5">
        <v>4828</v>
      </c>
      <c r="P5">
        <v>14</v>
      </c>
      <c r="Q5" s="3" t="s">
        <v>6494</v>
      </c>
    </row>
    <row r="6" ht="130.5" hidden="1">
      <c r="A6" t="e">
        <f t="shared" ca="1" si="521"/>
        <v>#VALUE!</v>
      </c>
      <c r="B6" t="e">
        <f t="array" ref="B6" ca="1">_xlfn.XLOOKUP(Tabelle8[[#This Row],[ExperimentID]]&amp;Tabelle8[[#This Row],[NegotiationID]]&amp;Tabelle8[[#This Row],[MessageID]],ALL_IN_ONE[ExperimentID]&amp;ALL_IN_ONE[NegotiationID]&amp;ALL_IN_ONE[MessageID],ALL_IN_ONE[Gesamt_ID],,0)</f>
        <v>#VALUE!</v>
      </c>
      <c r="C6">
        <v>340</v>
      </c>
      <c r="D6" t="s">
        <v>1521</v>
      </c>
      <c r="E6">
        <v>64753</v>
      </c>
      <c r="F6">
        <v>330</v>
      </c>
      <c r="G6">
        <v>326</v>
      </c>
      <c r="H6" t="s">
        <v>24</v>
      </c>
      <c r="I6" t="str">
        <f t="array" ref="I6">IFERROR(_xlfn.XLOOKUP(Tabelle8[[#This Row],[NegotiationID]]&amp;"FinalAccept",Tabelle8[NegotiationID]&amp;Tabelle8[ActionType],Tabelle8[ActionType],,0),_xlfn.XLOOKUP(Tabelle8[[#This Row],[NegotiationID]]&amp;"FinalReject",Tabelle8[NegotiationID]&amp;Tabelle8[ActionType],Tabelle8[ActionType],,0))</f>
        <v>FinalReject</v>
      </c>
      <c r="N6">
        <v>174</v>
      </c>
      <c r="O6">
        <v>4828</v>
      </c>
      <c r="P6">
        <v>14</v>
      </c>
      <c r="Q6" s="3" t="s">
        <v>6495</v>
      </c>
    </row>
    <row r="7" ht="15" customHeight="1">
      <c r="A7" t="e">
        <f t="shared" ca="1" si="521"/>
        <v>#VALUE!</v>
      </c>
      <c r="B7" t="e">
        <f t="array" ref="B7" ca="1">_xlfn.XLOOKUP(Tabelle8[[#This Row],[ExperimentID]]&amp;Tabelle8[[#This Row],[NegotiationID]]&amp;Tabelle8[[#This Row],[MessageID]],ALL_IN_ONE[ExperimentID]&amp;ALL_IN_ONE[NegotiationID]&amp;ALL_IN_ONE[MessageID],ALL_IN_ONE[Gesamt_ID],,0)</f>
        <v>#VALUE!</v>
      </c>
      <c r="C7">
        <v>340</v>
      </c>
      <c r="D7" t="s">
        <v>1521</v>
      </c>
      <c r="E7">
        <v>65895</v>
      </c>
      <c r="F7">
        <v>326</v>
      </c>
      <c r="G7">
        <v>330</v>
      </c>
      <c r="H7" t="s">
        <v>31</v>
      </c>
      <c r="I7" t="str">
        <f t="array" ref="I7">IFERROR(_xlfn.XLOOKUP(Tabelle8[[#This Row],[NegotiationID]]&amp;"FinalAccept",Tabelle8[NegotiationID]&amp;Tabelle8[ActionType],Tabelle8[ActionType],,0),_xlfn.XLOOKUP(Tabelle8[[#This Row],[NegotiationID]]&amp;"FinalReject",Tabelle8[NegotiationID]&amp;Tabelle8[ActionType],Tabelle8[ActionType],,0))</f>
        <v>FinalReject</v>
      </c>
      <c r="J7">
        <v>0.66020000000000001</v>
      </c>
      <c r="K7">
        <v>0.43880000000000002</v>
      </c>
      <c r="L7">
        <v>1.099</v>
      </c>
      <c r="M7">
        <v>0.22140000000000001</v>
      </c>
      <c r="N7">
        <v>511</v>
      </c>
      <c r="O7">
        <v>4828</v>
      </c>
      <c r="P7">
        <v>14</v>
      </c>
      <c r="Q7" s="3" t="s">
        <v>2243</v>
      </c>
    </row>
    <row r="8" ht="15" customHeight="1">
      <c r="A8" t="e">
        <f t="shared" ca="1" si="521"/>
        <v>#VALUE!</v>
      </c>
      <c r="B8" t="e">
        <f t="array" ref="B8" ca="1">_xlfn.XLOOKUP(Tabelle8[[#This Row],[ExperimentID]]&amp;Tabelle8[[#This Row],[NegotiationID]]&amp;Tabelle8[[#This Row],[MessageID]],ALL_IN_ONE[ExperimentID]&amp;ALL_IN_ONE[NegotiationID]&amp;ALL_IN_ONE[MessageID],ALL_IN_ONE[Gesamt_ID],,0)</f>
        <v>#VALUE!</v>
      </c>
      <c r="C8">
        <v>340</v>
      </c>
      <c r="D8" t="s">
        <v>1521</v>
      </c>
      <c r="E8">
        <v>66342</v>
      </c>
      <c r="F8">
        <v>330</v>
      </c>
      <c r="G8">
        <v>326</v>
      </c>
      <c r="H8" t="s">
        <v>31</v>
      </c>
      <c r="I8" t="str">
        <f t="array" ref="I8">IFERROR(_xlfn.XLOOKUP(Tabelle8[[#This Row],[NegotiationID]]&amp;"FinalAccept",Tabelle8[NegotiationID]&amp;Tabelle8[ActionType],Tabelle8[ActionType],,0),_xlfn.XLOOKUP(Tabelle8[[#This Row],[NegotiationID]]&amp;"FinalReject",Tabelle8[NegotiationID]&amp;Tabelle8[ActionType],Tabelle8[ActionType],,0))</f>
        <v>FinalReject</v>
      </c>
      <c r="J8">
        <v>0.80000000000000004</v>
      </c>
      <c r="K8">
        <v>0.32540000000000002</v>
      </c>
      <c r="L8">
        <v>1.1254</v>
      </c>
      <c r="M8">
        <v>0.47460000000000002</v>
      </c>
      <c r="N8">
        <v>286</v>
      </c>
      <c r="O8">
        <v>4828</v>
      </c>
      <c r="P8">
        <v>14</v>
      </c>
      <c r="Q8" s="3" t="s">
        <v>2244</v>
      </c>
    </row>
    <row r="9" ht="15" customHeight="1">
      <c r="A9" t="e">
        <f t="shared" ca="1" si="521"/>
        <v>#VALUE!</v>
      </c>
      <c r="B9" t="e">
        <f t="array" ref="B9" ca="1">_xlfn.XLOOKUP(Tabelle8[[#This Row],[ExperimentID]]&amp;Tabelle8[[#This Row],[NegotiationID]]&amp;Tabelle8[[#This Row],[MessageID]],ALL_IN_ONE[ExperimentID]&amp;ALL_IN_ONE[NegotiationID]&amp;ALL_IN_ONE[MessageID],ALL_IN_ONE[Gesamt_ID],,0)</f>
        <v>#VALUE!</v>
      </c>
      <c r="C9">
        <v>340</v>
      </c>
      <c r="D9" t="s">
        <v>1521</v>
      </c>
      <c r="E9">
        <v>66421</v>
      </c>
      <c r="F9">
        <v>326</v>
      </c>
      <c r="G9">
        <v>330</v>
      </c>
      <c r="H9" t="s">
        <v>31</v>
      </c>
      <c r="I9" t="str">
        <f t="array" ref="I9">IFERROR(_xlfn.XLOOKUP(Tabelle8[[#This Row],[NegotiationID]]&amp;"FinalAccept",Tabelle8[NegotiationID]&amp;Tabelle8[ActionType],Tabelle8[ActionType],,0),_xlfn.XLOOKUP(Tabelle8[[#This Row],[NegotiationID]]&amp;"FinalReject",Tabelle8[NegotiationID]&amp;Tabelle8[ActionType],Tabelle8[ActionType],,0))</f>
        <v>FinalReject</v>
      </c>
      <c r="J9">
        <v>0.63980000000000004</v>
      </c>
      <c r="K9">
        <v>0.314</v>
      </c>
      <c r="L9">
        <v>0.95379999999999998</v>
      </c>
      <c r="M9">
        <v>0.32579999999999998</v>
      </c>
      <c r="N9">
        <v>496</v>
      </c>
      <c r="O9">
        <v>4828</v>
      </c>
      <c r="P9">
        <v>14</v>
      </c>
      <c r="Q9" s="3" t="s">
        <v>2245</v>
      </c>
    </row>
    <row r="10" ht="15" customHeight="1">
      <c r="A10" t="e">
        <f t="shared" ca="1" si="521"/>
        <v>#VALUE!</v>
      </c>
      <c r="B10" t="e">
        <f t="array" ref="B10" ca="1">_xlfn.XLOOKUP(Tabelle8[[#This Row],[ExperimentID]]&amp;Tabelle8[[#This Row],[NegotiationID]]&amp;Tabelle8[[#This Row],[MessageID]],ALL_IN_ONE[ExperimentID]&amp;ALL_IN_ONE[NegotiationID]&amp;ALL_IN_ONE[MessageID],ALL_IN_ONE[Gesamt_ID],,0)</f>
        <v>#VALUE!</v>
      </c>
      <c r="C10">
        <v>340</v>
      </c>
      <c r="D10" t="s">
        <v>1521</v>
      </c>
      <c r="E10">
        <v>66440</v>
      </c>
      <c r="F10">
        <v>330</v>
      </c>
      <c r="G10">
        <v>326</v>
      </c>
      <c r="H10" t="s">
        <v>31</v>
      </c>
      <c r="I10" t="str">
        <f t="array" ref="I10">IFERROR(_xlfn.XLOOKUP(Tabelle8[[#This Row],[NegotiationID]]&amp;"FinalAccept",Tabelle8[NegotiationID]&amp;Tabelle8[ActionType],Tabelle8[ActionType],,0),_xlfn.XLOOKUP(Tabelle8[[#This Row],[NegotiationID]]&amp;"FinalReject",Tabelle8[NegotiationID]&amp;Tabelle8[ActionType],Tabelle8[ActionType],,0))</f>
        <v>FinalReject</v>
      </c>
      <c r="J10">
        <v>0.65159999999999996</v>
      </c>
      <c r="K10">
        <v>0.2944</v>
      </c>
      <c r="L10">
        <v>0.94599999999999995</v>
      </c>
      <c r="M10">
        <v>0.35720000000000002</v>
      </c>
      <c r="N10">
        <v>206</v>
      </c>
      <c r="O10">
        <v>4828</v>
      </c>
      <c r="P10">
        <v>14</v>
      </c>
      <c r="Q10" s="3" t="s">
        <v>2246</v>
      </c>
    </row>
    <row r="11" ht="15" customHeight="1">
      <c r="A11" t="e">
        <f t="shared" ca="1" si="521"/>
        <v>#VALUE!</v>
      </c>
      <c r="B11" t="e">
        <f t="array" ref="B11" ca="1">_xlfn.XLOOKUP(Tabelle8[[#This Row],[ExperimentID]]&amp;Tabelle8[[#This Row],[NegotiationID]]&amp;Tabelle8[[#This Row],[MessageID]],ALL_IN_ONE[ExperimentID]&amp;ALL_IN_ONE[NegotiationID]&amp;ALL_IN_ONE[MessageID],ALL_IN_ONE[Gesamt_ID],,0)</f>
        <v>#VALUE!</v>
      </c>
      <c r="C11">
        <v>340</v>
      </c>
      <c r="D11" t="s">
        <v>1521</v>
      </c>
      <c r="E11">
        <v>66629</v>
      </c>
      <c r="F11">
        <v>326</v>
      </c>
      <c r="G11">
        <v>330</v>
      </c>
      <c r="H11" t="s">
        <v>31</v>
      </c>
      <c r="I11" t="str">
        <f t="array" ref="I11">IFERROR(_xlfn.XLOOKUP(Tabelle8[[#This Row],[NegotiationID]]&amp;"FinalAccept",Tabelle8[NegotiationID]&amp;Tabelle8[ActionType],Tabelle8[ActionType],,0),_xlfn.XLOOKUP(Tabelle8[[#This Row],[NegotiationID]]&amp;"FinalReject",Tabelle8[NegotiationID]&amp;Tabelle8[ActionType],Tabelle8[ActionType],,0))</f>
        <v>FinalReject</v>
      </c>
      <c r="J11">
        <v>0.62019999999999997</v>
      </c>
      <c r="K11">
        <v>0.44400000000000001</v>
      </c>
      <c r="L11">
        <v>1.0642</v>
      </c>
      <c r="M11">
        <v>0.1762</v>
      </c>
      <c r="N11">
        <v>736</v>
      </c>
      <c r="O11">
        <v>4828</v>
      </c>
      <c r="P11">
        <v>14</v>
      </c>
      <c r="Q11" s="3" t="s">
        <v>2247</v>
      </c>
    </row>
    <row r="12" ht="15" customHeight="1">
      <c r="A12" t="e">
        <f t="shared" ca="1" si="521"/>
        <v>#VALUE!</v>
      </c>
      <c r="B12" t="e">
        <f t="array" ref="B12" ca="1">_xlfn.XLOOKUP(Tabelle8[[#This Row],[ExperimentID]]&amp;Tabelle8[[#This Row],[NegotiationID]]&amp;Tabelle8[[#This Row],[MessageID]],ALL_IN_ONE[ExperimentID]&amp;ALL_IN_ONE[NegotiationID]&amp;ALL_IN_ONE[MessageID],ALL_IN_ONE[Gesamt_ID],,0)</f>
        <v>#VALUE!</v>
      </c>
      <c r="C12">
        <v>340</v>
      </c>
      <c r="D12" t="s">
        <v>1521</v>
      </c>
      <c r="E12">
        <v>66661</v>
      </c>
      <c r="F12">
        <v>330</v>
      </c>
      <c r="G12">
        <v>326</v>
      </c>
      <c r="H12" t="s">
        <v>31</v>
      </c>
      <c r="I12" t="str">
        <f t="array" ref="I12">IFERROR(_xlfn.XLOOKUP(Tabelle8[[#This Row],[NegotiationID]]&amp;"FinalAccept",Tabelle8[NegotiationID]&amp;Tabelle8[ActionType],Tabelle8[ActionType],,0),_xlfn.XLOOKUP(Tabelle8[[#This Row],[NegotiationID]]&amp;"FinalReject",Tabelle8[NegotiationID]&amp;Tabelle8[ActionType],Tabelle8[ActionType],,0))</f>
        <v>FinalReject</v>
      </c>
      <c r="J12">
        <v>0.5</v>
      </c>
      <c r="K12">
        <v>0.54979999999999996</v>
      </c>
      <c r="L12">
        <v>1.0498000000000001</v>
      </c>
      <c r="M12">
        <v>0.049799999999999997</v>
      </c>
      <c r="N12">
        <v>156</v>
      </c>
      <c r="O12">
        <v>4828</v>
      </c>
      <c r="P12">
        <v>14</v>
      </c>
      <c r="Q12" s="3" t="s">
        <v>2248</v>
      </c>
    </row>
    <row r="13" ht="15" customHeight="1">
      <c r="A13" t="e">
        <f t="shared" ca="1" si="521"/>
        <v>#VALUE!</v>
      </c>
      <c r="B13" t="e">
        <f t="array" ref="B13" ca="1">_xlfn.XLOOKUP(Tabelle8[[#This Row],[ExperimentID]]&amp;Tabelle8[[#This Row],[NegotiationID]]&amp;Tabelle8[[#This Row],[MessageID]],ALL_IN_ONE[ExperimentID]&amp;ALL_IN_ONE[NegotiationID]&amp;ALL_IN_ONE[MessageID],ALL_IN_ONE[Gesamt_ID],,0)</f>
        <v>#VALUE!</v>
      </c>
      <c r="C13">
        <v>340</v>
      </c>
      <c r="D13" t="s">
        <v>1521</v>
      </c>
      <c r="E13">
        <v>66721</v>
      </c>
      <c r="F13">
        <v>326</v>
      </c>
      <c r="G13">
        <v>330</v>
      </c>
      <c r="H13" t="s">
        <v>31</v>
      </c>
      <c r="I13" t="str">
        <f t="array" ref="I13">IFERROR(_xlfn.XLOOKUP(Tabelle8[[#This Row],[NegotiationID]]&amp;"FinalAccept",Tabelle8[NegotiationID]&amp;Tabelle8[ActionType],Tabelle8[ActionType],,0),_xlfn.XLOOKUP(Tabelle8[[#This Row],[NegotiationID]]&amp;"FinalReject",Tabelle8[NegotiationID]&amp;Tabelle8[ActionType],Tabelle8[ActionType],,0))</f>
        <v>FinalReject</v>
      </c>
      <c r="J13">
        <v>0.62019999999999997</v>
      </c>
      <c r="K13">
        <v>0.44400000000000001</v>
      </c>
      <c r="L13">
        <v>1.0642</v>
      </c>
      <c r="M13">
        <v>0.1762</v>
      </c>
      <c r="N13">
        <v>367</v>
      </c>
      <c r="O13">
        <v>4828</v>
      </c>
      <c r="P13">
        <v>14</v>
      </c>
      <c r="Q13" s="3" t="s">
        <v>2249</v>
      </c>
    </row>
    <row r="14" ht="15" customHeight="1">
      <c r="A14" t="e">
        <f t="shared" ca="1" si="521"/>
        <v>#VALUE!</v>
      </c>
      <c r="B14" t="e">
        <f t="array" ref="B14" ca="1">_xlfn.XLOOKUP(Tabelle8[[#This Row],[ExperimentID]]&amp;Tabelle8[[#This Row],[NegotiationID]]&amp;Tabelle8[[#This Row],[MessageID]],ALL_IN_ONE[ExperimentID]&amp;ALL_IN_ONE[NegotiationID]&amp;ALL_IN_ONE[MessageID],ALL_IN_ONE[Gesamt_ID],,0)</f>
        <v>#VALUE!</v>
      </c>
      <c r="C14">
        <v>340</v>
      </c>
      <c r="D14" t="s">
        <v>1521</v>
      </c>
      <c r="E14">
        <v>66771</v>
      </c>
      <c r="F14">
        <v>330</v>
      </c>
      <c r="G14">
        <v>326</v>
      </c>
      <c r="H14" t="s">
        <v>31</v>
      </c>
      <c r="I14" t="str">
        <f t="array" ref="I14">IFERROR(_xlfn.XLOOKUP(Tabelle8[[#This Row],[NegotiationID]]&amp;"FinalAccept",Tabelle8[NegotiationID]&amp;Tabelle8[ActionType],Tabelle8[ActionType],,0),_xlfn.XLOOKUP(Tabelle8[[#This Row],[NegotiationID]]&amp;"FinalReject",Tabelle8[NegotiationID]&amp;Tabelle8[ActionType],Tabelle8[ActionType],,0))</f>
        <v>FinalReject</v>
      </c>
      <c r="J14">
        <v>0.5</v>
      </c>
      <c r="K14">
        <v>0.54979999999999996</v>
      </c>
      <c r="L14">
        <v>1.0498000000000001</v>
      </c>
      <c r="M14">
        <v>0.049799999999999997</v>
      </c>
      <c r="N14">
        <v>115</v>
      </c>
      <c r="O14">
        <v>4828</v>
      </c>
      <c r="P14">
        <v>14</v>
      </c>
      <c r="Q14" s="3" t="s">
        <v>2250</v>
      </c>
    </row>
    <row r="15" ht="15" customHeight="1">
      <c r="A15" t="e">
        <f t="shared" ca="1" si="521"/>
        <v>#VALUE!</v>
      </c>
      <c r="B15" t="e">
        <f t="array" ref="B15" ca="1">_xlfn.XLOOKUP(Tabelle8[[#This Row],[ExperimentID]]&amp;Tabelle8[[#This Row],[NegotiationID]]&amp;Tabelle8[[#This Row],[MessageID]],ALL_IN_ONE[ExperimentID]&amp;ALL_IN_ONE[NegotiationID]&amp;ALL_IN_ONE[MessageID],ALL_IN_ONE[Gesamt_ID],,0)</f>
        <v>#VALUE!</v>
      </c>
      <c r="C15">
        <v>340</v>
      </c>
      <c r="D15" t="s">
        <v>1521</v>
      </c>
      <c r="E15">
        <v>66797</v>
      </c>
      <c r="F15">
        <v>326</v>
      </c>
      <c r="G15">
        <v>330</v>
      </c>
      <c r="H15" t="s">
        <v>40</v>
      </c>
      <c r="I15" t="str">
        <f t="array" ref="I15">IFERROR(_xlfn.XLOOKUP(Tabelle8[[#This Row],[NegotiationID]]&amp;"FinalAccept",Tabelle8[NegotiationID]&amp;Tabelle8[ActionType],Tabelle8[ActionType],,0),_xlfn.XLOOKUP(Tabelle8[[#This Row],[NegotiationID]]&amp;"FinalReject",Tabelle8[NegotiationID]&amp;Tabelle8[ActionType],Tabelle8[ActionType],,0))</f>
        <v>FinalReject</v>
      </c>
      <c r="J15">
        <v>0.54979999999999996</v>
      </c>
      <c r="K15">
        <v>0.5</v>
      </c>
      <c r="L15">
        <v>1.0498000000000001</v>
      </c>
      <c r="M15">
        <v>0.049799999999999997</v>
      </c>
      <c r="N15">
        <v>235</v>
      </c>
      <c r="O15">
        <v>4828</v>
      </c>
      <c r="P15">
        <v>14</v>
      </c>
      <c r="Q15" s="3" t="s">
        <v>2251</v>
      </c>
    </row>
    <row r="16" ht="14.5" hidden="1">
      <c r="A16" t="e">
        <f t="shared" ca="1" si="521"/>
        <v>#VALUE!</v>
      </c>
      <c r="B16" t="e">
        <f t="array" ref="B16" ca="1">_xlfn.XLOOKUP(Tabelle8[[#This Row],[ExperimentID]]&amp;Tabelle8[[#This Row],[NegotiationID]]&amp;Tabelle8[[#This Row],[MessageID]],ALL_IN_ONE[ExperimentID]&amp;ALL_IN_ONE[NegotiationID]&amp;ALL_IN_ONE[MessageID],ALL_IN_ONE[Gesamt_ID],,0)</f>
        <v>#VALUE!</v>
      </c>
      <c r="C16">
        <v>369</v>
      </c>
      <c r="D16" t="s">
        <v>1521</v>
      </c>
      <c r="E16">
        <v>370</v>
      </c>
      <c r="H16" t="s">
        <v>6019</v>
      </c>
      <c r="I16" t="str">
        <f t="array" ref="I16">IFERROR(_xlfn.XLOOKUP(Tabelle8[[#This Row],[NegotiationID]]&amp;"FinalAccept",Tabelle8[NegotiationID]&amp;Tabelle8[ActionType],Tabelle8[ActionType],,0),_xlfn.XLOOKUP(Tabelle8[[#This Row],[NegotiationID]]&amp;"FinalReject",Tabelle8[NegotiationID]&amp;Tabelle8[ActionType],Tabelle8[ActionType],,0))</f>
        <v>FinalAccept</v>
      </c>
      <c r="N16">
        <v>21</v>
      </c>
      <c r="O16">
        <v>3880</v>
      </c>
      <c r="P16">
        <v>13</v>
      </c>
      <c r="Q16" t="s">
        <v>6020</v>
      </c>
    </row>
    <row r="17" ht="15" customHeight="1">
      <c r="A17" t="e">
        <f t="shared" ca="1" si="521"/>
        <v>#VALUE!</v>
      </c>
      <c r="B17" t="e">
        <f t="array" ref="B17" ca="1">_xlfn.XLOOKUP(Tabelle8[[#This Row],[ExperimentID]]&amp;Tabelle8[[#This Row],[NegotiationID]]&amp;Tabelle8[[#This Row],[MessageID]],ALL_IN_ONE[ExperimentID]&amp;ALL_IN_ONE[NegotiationID]&amp;ALL_IN_ONE[MessageID],ALL_IN_ONE[Gesamt_ID],,0)</f>
        <v>#VALUE!</v>
      </c>
      <c r="C17">
        <v>369</v>
      </c>
      <c r="D17" t="s">
        <v>1521</v>
      </c>
      <c r="E17">
        <v>62531</v>
      </c>
      <c r="F17">
        <v>355</v>
      </c>
      <c r="G17">
        <v>359</v>
      </c>
      <c r="H17" t="s">
        <v>158</v>
      </c>
      <c r="I17" t="str">
        <f t="array" ref="I17">IFERROR(_xlfn.XLOOKUP(Tabelle8[[#This Row],[NegotiationID]]&amp;"FinalAccept",Tabelle8[NegotiationID]&amp;Tabelle8[ActionType],Tabelle8[ActionType],,0),_xlfn.XLOOKUP(Tabelle8[[#This Row],[NegotiationID]]&amp;"FinalReject",Tabelle8[NegotiationID]&amp;Tabelle8[ActionType],Tabelle8[ActionType],,0))</f>
        <v>FinalAccept</v>
      </c>
      <c r="J17">
        <v>1</v>
      </c>
      <c r="K17">
        <v>1</v>
      </c>
      <c r="L17">
        <v>2</v>
      </c>
      <c r="M17">
        <v>0</v>
      </c>
      <c r="N17">
        <v>127</v>
      </c>
      <c r="O17">
        <v>3880</v>
      </c>
      <c r="P17">
        <v>13</v>
      </c>
      <c r="Q17" s="3" t="s">
        <v>2252</v>
      </c>
    </row>
    <row r="18" ht="15" customHeight="1">
      <c r="A18" t="e">
        <f t="shared" ca="1" si="521"/>
        <v>#VALUE!</v>
      </c>
      <c r="B18" t="e">
        <f t="array" ref="B18" ca="1">_xlfn.XLOOKUP(Tabelle8[[#This Row],[ExperimentID]]&amp;Tabelle8[[#This Row],[NegotiationID]]&amp;Tabelle8[[#This Row],[MessageID]],ALL_IN_ONE[ExperimentID]&amp;ALL_IN_ONE[NegotiationID]&amp;ALL_IN_ONE[MessageID],ALL_IN_ONE[Gesamt_ID],,0)</f>
        <v>#VALUE!</v>
      </c>
      <c r="C18">
        <v>369</v>
      </c>
      <c r="D18" t="s">
        <v>1521</v>
      </c>
      <c r="E18">
        <v>62850</v>
      </c>
      <c r="F18">
        <v>359</v>
      </c>
      <c r="G18">
        <v>355</v>
      </c>
      <c r="H18" t="s">
        <v>31</v>
      </c>
      <c r="I18" t="str">
        <f t="array" ref="I18">IFERROR(_xlfn.XLOOKUP(Tabelle8[[#This Row],[NegotiationID]]&amp;"FinalAccept",Tabelle8[NegotiationID]&amp;Tabelle8[ActionType],Tabelle8[ActionType],,0),_xlfn.XLOOKUP(Tabelle8[[#This Row],[NegotiationID]]&amp;"FinalReject",Tabelle8[NegotiationID]&amp;Tabelle8[ActionType],Tabelle8[ActionType],,0))</f>
        <v>FinalAccept</v>
      </c>
      <c r="J18">
        <v>0.89759999999999995</v>
      </c>
      <c r="K18">
        <v>0.073200000000000001</v>
      </c>
      <c r="L18">
        <v>0.9708</v>
      </c>
      <c r="M18">
        <v>0.82440000000000002</v>
      </c>
      <c r="N18">
        <v>107</v>
      </c>
      <c r="O18">
        <v>3880</v>
      </c>
      <c r="P18">
        <v>13</v>
      </c>
      <c r="Q18" s="3" t="s">
        <v>2253</v>
      </c>
    </row>
    <row r="19" ht="15" customHeight="1">
      <c r="A19" t="e">
        <f t="shared" ca="1" si="521"/>
        <v>#VALUE!</v>
      </c>
      <c r="B19" t="e">
        <f t="array" ref="B19" ca="1">_xlfn.XLOOKUP(Tabelle8[[#This Row],[ExperimentID]]&amp;Tabelle8[[#This Row],[NegotiationID]]&amp;Tabelle8[[#This Row],[MessageID]],ALL_IN_ONE[ExperimentID]&amp;ALL_IN_ONE[NegotiationID]&amp;ALL_IN_ONE[MessageID],ALL_IN_ONE[Gesamt_ID],,0)</f>
        <v>#VALUE!</v>
      </c>
      <c r="C19">
        <v>369</v>
      </c>
      <c r="D19" t="s">
        <v>1521</v>
      </c>
      <c r="E19">
        <v>63825</v>
      </c>
      <c r="F19">
        <v>355</v>
      </c>
      <c r="G19">
        <v>359</v>
      </c>
      <c r="H19" t="s">
        <v>31</v>
      </c>
      <c r="I19" t="str">
        <f t="array" ref="I19">IFERROR(_xlfn.XLOOKUP(Tabelle8[[#This Row],[NegotiationID]]&amp;"FinalAccept",Tabelle8[NegotiationID]&amp;Tabelle8[ActionType],Tabelle8[ActionType],,0),_xlfn.XLOOKUP(Tabelle8[[#This Row],[NegotiationID]]&amp;"FinalReject",Tabelle8[NegotiationID]&amp;Tabelle8[ActionType],Tabelle8[ActionType],,0))</f>
        <v>FinalAccept</v>
      </c>
      <c r="J19">
        <v>1</v>
      </c>
      <c r="K19">
        <v>0.1084</v>
      </c>
      <c r="L19">
        <v>1.1084000000000001</v>
      </c>
      <c r="M19">
        <v>0.89159999999999995</v>
      </c>
      <c r="N19">
        <v>331</v>
      </c>
      <c r="O19">
        <v>3880</v>
      </c>
      <c r="P19">
        <v>13</v>
      </c>
      <c r="Q19" s="3" t="s">
        <v>2254</v>
      </c>
    </row>
    <row r="20" ht="15" customHeight="1">
      <c r="A20" t="e">
        <f t="shared" ca="1" si="521"/>
        <v>#VALUE!</v>
      </c>
      <c r="B20" t="e">
        <f t="array" ref="B20" ca="1">_xlfn.XLOOKUP(Tabelle8[[#This Row],[ExperimentID]]&amp;Tabelle8[[#This Row],[NegotiationID]]&amp;Tabelle8[[#This Row],[MessageID]],ALL_IN_ONE[ExperimentID]&amp;ALL_IN_ONE[NegotiationID]&amp;ALL_IN_ONE[MessageID],ALL_IN_ONE[Gesamt_ID],,0)</f>
        <v>#VALUE!</v>
      </c>
      <c r="C20">
        <v>369</v>
      </c>
      <c r="D20" t="s">
        <v>1521</v>
      </c>
      <c r="E20">
        <v>64631</v>
      </c>
      <c r="F20">
        <v>359</v>
      </c>
      <c r="G20">
        <v>355</v>
      </c>
      <c r="H20" t="s">
        <v>31</v>
      </c>
      <c r="I20" t="str">
        <f t="array" ref="I20">IFERROR(_xlfn.XLOOKUP(Tabelle8[[#This Row],[NegotiationID]]&amp;"FinalAccept",Tabelle8[NegotiationID]&amp;Tabelle8[ActionType],Tabelle8[ActionType],,0),_xlfn.XLOOKUP(Tabelle8[[#This Row],[NegotiationID]]&amp;"FinalReject",Tabelle8[NegotiationID]&amp;Tabelle8[ActionType],Tabelle8[ActionType],,0))</f>
        <v>FinalAccept</v>
      </c>
      <c r="J20">
        <v>0.87039999999999995</v>
      </c>
      <c r="K20">
        <v>0.25319999999999998</v>
      </c>
      <c r="L20">
        <v>1.1235999999999999</v>
      </c>
      <c r="M20">
        <v>0.61719999999999997</v>
      </c>
      <c r="N20">
        <v>471</v>
      </c>
      <c r="O20">
        <v>3880</v>
      </c>
      <c r="P20">
        <v>13</v>
      </c>
      <c r="Q20" s="3" t="s">
        <v>2255</v>
      </c>
    </row>
    <row r="21" ht="15" customHeight="1">
      <c r="A21" t="e">
        <f t="shared" ca="1" si="521"/>
        <v>#VALUE!</v>
      </c>
      <c r="B21" t="e">
        <f t="array" ref="B21" ca="1">_xlfn.XLOOKUP(Tabelle8[[#This Row],[ExperimentID]]&amp;Tabelle8[[#This Row],[NegotiationID]]&amp;Tabelle8[[#This Row],[MessageID]],ALL_IN_ONE[ExperimentID]&amp;ALL_IN_ONE[NegotiationID]&amp;ALL_IN_ONE[MessageID],ALL_IN_ONE[Gesamt_ID],,0)</f>
        <v>#VALUE!</v>
      </c>
      <c r="C21">
        <v>369</v>
      </c>
      <c r="D21" t="s">
        <v>1521</v>
      </c>
      <c r="E21">
        <v>64852</v>
      </c>
      <c r="F21">
        <v>355</v>
      </c>
      <c r="G21">
        <v>359</v>
      </c>
      <c r="H21" t="s">
        <v>31</v>
      </c>
      <c r="I21" t="str">
        <f t="array" ref="I21">IFERROR(_xlfn.XLOOKUP(Tabelle8[[#This Row],[NegotiationID]]&amp;"FinalAccept",Tabelle8[NegotiationID]&amp;Tabelle8[ActionType],Tabelle8[ActionType],,0),_xlfn.XLOOKUP(Tabelle8[[#This Row],[NegotiationID]]&amp;"FinalReject",Tabelle8[NegotiationID]&amp;Tabelle8[ActionType],Tabelle8[ActionType],,0))</f>
        <v>FinalAccept</v>
      </c>
      <c r="J21">
        <v>0.72799999999999998</v>
      </c>
      <c r="K21">
        <v>0.22120000000000001</v>
      </c>
      <c r="L21">
        <v>0.94920000000000004</v>
      </c>
      <c r="M21">
        <v>0.50680000000000003</v>
      </c>
      <c r="N21">
        <v>775</v>
      </c>
      <c r="O21">
        <v>3880</v>
      </c>
      <c r="P21">
        <v>13</v>
      </c>
      <c r="Q21" s="3" t="s">
        <v>2256</v>
      </c>
    </row>
    <row r="22" ht="15" customHeight="1">
      <c r="A22" t="e">
        <f t="shared" ca="1" si="521"/>
        <v>#VALUE!</v>
      </c>
      <c r="B22" t="e">
        <f t="array" ref="B22" ca="1">_xlfn.XLOOKUP(Tabelle8[[#This Row],[ExperimentID]]&amp;Tabelle8[[#This Row],[NegotiationID]]&amp;Tabelle8[[#This Row],[MessageID]],ALL_IN_ONE[ExperimentID]&amp;ALL_IN_ONE[NegotiationID]&amp;ALL_IN_ONE[MessageID],ALL_IN_ONE[Gesamt_ID],,0)</f>
        <v>#VALUE!</v>
      </c>
      <c r="C22">
        <v>369</v>
      </c>
      <c r="D22" t="s">
        <v>1521</v>
      </c>
      <c r="E22">
        <v>66052</v>
      </c>
      <c r="F22">
        <v>359</v>
      </c>
      <c r="G22">
        <v>355</v>
      </c>
      <c r="H22" t="s">
        <v>31</v>
      </c>
      <c r="I22" t="str">
        <f t="array" ref="I22">IFERROR(_xlfn.XLOOKUP(Tabelle8[[#This Row],[NegotiationID]]&amp;"FinalAccept",Tabelle8[NegotiationID]&amp;Tabelle8[ActionType],Tabelle8[ActionType],,0),_xlfn.XLOOKUP(Tabelle8[[#This Row],[NegotiationID]]&amp;"FinalReject",Tabelle8[NegotiationID]&amp;Tabelle8[ActionType],Tabelle8[ActionType],,0))</f>
        <v>FinalAccept</v>
      </c>
      <c r="J22">
        <v>0.68400000000000005</v>
      </c>
      <c r="K22">
        <v>0.32419999999999999</v>
      </c>
      <c r="L22">
        <v>1.0082</v>
      </c>
      <c r="M22">
        <v>0.35980000000000001</v>
      </c>
      <c r="N22">
        <v>269</v>
      </c>
      <c r="O22">
        <v>3880</v>
      </c>
      <c r="P22">
        <v>13</v>
      </c>
      <c r="Q22" s="3" t="s">
        <v>2257</v>
      </c>
    </row>
    <row r="23" ht="15" customHeight="1">
      <c r="A23" t="e">
        <f t="shared" ca="1" si="521"/>
        <v>#VALUE!</v>
      </c>
      <c r="B23" t="e">
        <f t="array" ref="B23" ca="1">_xlfn.XLOOKUP(Tabelle8[[#This Row],[ExperimentID]]&amp;Tabelle8[[#This Row],[NegotiationID]]&amp;Tabelle8[[#This Row],[MessageID]],ALL_IN_ONE[ExperimentID]&amp;ALL_IN_ONE[NegotiationID]&amp;ALL_IN_ONE[MessageID],ALL_IN_ONE[Gesamt_ID],,0)</f>
        <v>#VALUE!</v>
      </c>
      <c r="C23">
        <v>369</v>
      </c>
      <c r="D23" t="s">
        <v>1521</v>
      </c>
      <c r="E23">
        <v>66097</v>
      </c>
      <c r="F23">
        <v>355</v>
      </c>
      <c r="G23">
        <v>359</v>
      </c>
      <c r="H23" t="s">
        <v>31</v>
      </c>
      <c r="I23" t="str">
        <f t="array" ref="I23">IFERROR(_xlfn.XLOOKUP(Tabelle8[[#This Row],[NegotiationID]]&amp;"FinalAccept",Tabelle8[NegotiationID]&amp;Tabelle8[ActionType],Tabelle8[ActionType],,0),_xlfn.XLOOKUP(Tabelle8[[#This Row],[NegotiationID]]&amp;"FinalReject",Tabelle8[NegotiationID]&amp;Tabelle8[ActionType],Tabelle8[ActionType],,0))</f>
        <v>FinalAccept</v>
      </c>
      <c r="J23">
        <v>0.63219999999999998</v>
      </c>
      <c r="K23">
        <v>0.33000000000000002</v>
      </c>
      <c r="L23">
        <v>0.96220000000000006</v>
      </c>
      <c r="M23">
        <v>0.30220000000000002</v>
      </c>
      <c r="N23">
        <v>647</v>
      </c>
      <c r="O23">
        <v>3880</v>
      </c>
      <c r="P23">
        <v>13</v>
      </c>
      <c r="Q23" s="3" t="s">
        <v>2258</v>
      </c>
    </row>
    <row r="24" ht="15" customHeight="1">
      <c r="A24" t="e">
        <f t="shared" ca="1" si="521"/>
        <v>#VALUE!</v>
      </c>
      <c r="B24" t="e">
        <f t="array" ref="B24" ca="1">_xlfn.XLOOKUP(Tabelle8[[#This Row],[ExperimentID]]&amp;Tabelle8[[#This Row],[NegotiationID]]&amp;Tabelle8[[#This Row],[MessageID]],ALL_IN_ONE[ExperimentID]&amp;ALL_IN_ONE[NegotiationID]&amp;ALL_IN_ONE[MessageID],ALL_IN_ONE[Gesamt_ID],,0)</f>
        <v>#VALUE!</v>
      </c>
      <c r="C24">
        <v>369</v>
      </c>
      <c r="D24" t="s">
        <v>1521</v>
      </c>
      <c r="E24">
        <v>66150</v>
      </c>
      <c r="F24">
        <v>359</v>
      </c>
      <c r="G24">
        <v>355</v>
      </c>
      <c r="H24" t="s">
        <v>31</v>
      </c>
      <c r="I24" t="str">
        <f t="array" ref="I24">IFERROR(_xlfn.XLOOKUP(Tabelle8[[#This Row],[NegotiationID]]&amp;"FinalAccept",Tabelle8[NegotiationID]&amp;Tabelle8[ActionType],Tabelle8[ActionType],,0),_xlfn.XLOOKUP(Tabelle8[[#This Row],[NegotiationID]]&amp;"FinalReject",Tabelle8[NegotiationID]&amp;Tabelle8[ActionType],Tabelle8[ActionType],,0))</f>
        <v>FinalAccept</v>
      </c>
      <c r="J24">
        <v>0.51000000000000001</v>
      </c>
      <c r="K24">
        <v>0.45219999999999999</v>
      </c>
      <c r="L24">
        <v>0.96220000000000006</v>
      </c>
      <c r="M24">
        <v>0.057799999999999997</v>
      </c>
      <c r="N24">
        <v>72</v>
      </c>
      <c r="O24">
        <v>3880</v>
      </c>
      <c r="P24">
        <v>13</v>
      </c>
      <c r="Q24" s="3" t="s">
        <v>2259</v>
      </c>
    </row>
    <row r="25" ht="15" customHeight="1">
      <c r="A25" t="e">
        <f t="shared" ca="1" si="521"/>
        <v>#VALUE!</v>
      </c>
      <c r="B25" t="e">
        <f t="array" ref="B25" ca="1">_xlfn.XLOOKUP(Tabelle8[[#This Row],[ExperimentID]]&amp;Tabelle8[[#This Row],[NegotiationID]]&amp;Tabelle8[[#This Row],[MessageID]],ALL_IN_ONE[ExperimentID]&amp;ALL_IN_ONE[NegotiationID]&amp;ALL_IN_ONE[MessageID],ALL_IN_ONE[Gesamt_ID],,0)</f>
        <v>#VALUE!</v>
      </c>
      <c r="C25">
        <v>369</v>
      </c>
      <c r="D25" t="s">
        <v>1521</v>
      </c>
      <c r="E25">
        <v>66415</v>
      </c>
      <c r="F25">
        <v>355</v>
      </c>
      <c r="G25">
        <v>359</v>
      </c>
      <c r="H25" t="s">
        <v>31</v>
      </c>
      <c r="I25" t="str">
        <f t="array" ref="I25">IFERROR(_xlfn.XLOOKUP(Tabelle8[[#This Row],[NegotiationID]]&amp;"FinalAccept",Tabelle8[NegotiationID]&amp;Tabelle8[ActionType],Tabelle8[ActionType],,0),_xlfn.XLOOKUP(Tabelle8[[#This Row],[NegotiationID]]&amp;"FinalReject",Tabelle8[NegotiationID]&amp;Tabelle8[ActionType],Tabelle8[ActionType],,0))</f>
        <v>FinalAccept</v>
      </c>
      <c r="J25">
        <v>0.56020000000000003</v>
      </c>
      <c r="K25">
        <v>0.35260000000000002</v>
      </c>
      <c r="L25">
        <v>0.91279999999999994</v>
      </c>
      <c r="M25">
        <v>0.20760000000000001</v>
      </c>
      <c r="N25">
        <v>572</v>
      </c>
      <c r="O25">
        <v>3880</v>
      </c>
      <c r="P25">
        <v>13</v>
      </c>
      <c r="Q25" s="3" t="s">
        <v>2260</v>
      </c>
    </row>
    <row r="26" ht="15" customHeight="1">
      <c r="A26" t="e">
        <f t="shared" ca="1" si="521"/>
        <v>#VALUE!</v>
      </c>
      <c r="B26" t="e">
        <f t="array" ref="B26" ca="1">_xlfn.XLOOKUP(Tabelle8[[#This Row],[ExperimentID]]&amp;Tabelle8[[#This Row],[NegotiationID]]&amp;Tabelle8[[#This Row],[MessageID]],ALL_IN_ONE[ExperimentID]&amp;ALL_IN_ONE[NegotiationID]&amp;ALL_IN_ONE[MessageID],ALL_IN_ONE[Gesamt_ID],,0)</f>
        <v>#VALUE!</v>
      </c>
      <c r="C26">
        <v>369</v>
      </c>
      <c r="D26" t="s">
        <v>1521</v>
      </c>
      <c r="E26">
        <v>66731</v>
      </c>
      <c r="F26">
        <v>359</v>
      </c>
      <c r="G26">
        <v>355</v>
      </c>
      <c r="H26" t="s">
        <v>31</v>
      </c>
      <c r="I26" t="str">
        <f t="array" ref="I26">IFERROR(_xlfn.XLOOKUP(Tabelle8[[#This Row],[NegotiationID]]&amp;"FinalAccept",Tabelle8[NegotiationID]&amp;Tabelle8[ActionType],Tabelle8[ActionType],,0),_xlfn.XLOOKUP(Tabelle8[[#This Row],[NegotiationID]]&amp;"FinalReject",Tabelle8[NegotiationID]&amp;Tabelle8[ActionType],Tabelle8[ActionType],,0))</f>
        <v>FinalAccept</v>
      </c>
      <c r="J26">
        <v>0.62</v>
      </c>
      <c r="K26">
        <v>0.37859999999999999</v>
      </c>
      <c r="L26">
        <v>0.99860000000000004</v>
      </c>
      <c r="M26">
        <v>0.2414</v>
      </c>
      <c r="N26">
        <v>89</v>
      </c>
      <c r="O26">
        <v>3880</v>
      </c>
      <c r="P26">
        <v>13</v>
      </c>
      <c r="Q26" s="3" t="s">
        <v>2261</v>
      </c>
    </row>
    <row r="27" ht="15" customHeight="1">
      <c r="A27" t="e">
        <f t="shared" ca="1" si="521"/>
        <v>#VALUE!</v>
      </c>
      <c r="B27" t="e">
        <f t="array" ref="B27" ca="1">_xlfn.XLOOKUP(Tabelle8[[#This Row],[ExperimentID]]&amp;Tabelle8[[#This Row],[NegotiationID]]&amp;Tabelle8[[#This Row],[MessageID]],ALL_IN_ONE[ExperimentID]&amp;ALL_IN_ONE[NegotiationID]&amp;ALL_IN_ONE[MessageID],ALL_IN_ONE[Gesamt_ID],,0)</f>
        <v>#VALUE!</v>
      </c>
      <c r="C27">
        <v>369</v>
      </c>
      <c r="D27" t="s">
        <v>1521</v>
      </c>
      <c r="E27">
        <v>66787</v>
      </c>
      <c r="F27">
        <v>355</v>
      </c>
      <c r="G27">
        <v>359</v>
      </c>
      <c r="H27" t="s">
        <v>31</v>
      </c>
      <c r="I27" t="str">
        <f t="array" ref="I27">IFERROR(_xlfn.XLOOKUP(Tabelle8[[#This Row],[NegotiationID]]&amp;"FinalAccept",Tabelle8[NegotiationID]&amp;Tabelle8[ActionType],Tabelle8[ActionType],,0),_xlfn.XLOOKUP(Tabelle8[[#This Row],[NegotiationID]]&amp;"FinalReject",Tabelle8[NegotiationID]&amp;Tabelle8[ActionType],Tabelle8[ActionType],,0))</f>
        <v>FinalAccept</v>
      </c>
      <c r="J27">
        <v>0.5242</v>
      </c>
      <c r="K27">
        <v>0.48399999999999999</v>
      </c>
      <c r="L27">
        <v>1.0082</v>
      </c>
      <c r="M27">
        <v>0.0402</v>
      </c>
      <c r="N27">
        <v>344</v>
      </c>
      <c r="O27">
        <v>3880</v>
      </c>
      <c r="P27">
        <v>13</v>
      </c>
      <c r="Q27" s="3" t="s">
        <v>2262</v>
      </c>
    </row>
    <row r="28" ht="15" customHeight="1">
      <c r="A28" t="e">
        <f t="shared" ca="1" si="521"/>
        <v>#VALUE!</v>
      </c>
      <c r="B28" t="e">
        <f t="array" ref="B28" ca="1">_xlfn.XLOOKUP(Tabelle8[[#This Row],[ExperimentID]]&amp;Tabelle8[[#This Row],[NegotiationID]]&amp;Tabelle8[[#This Row],[MessageID]],ALL_IN_ONE[ExperimentID]&amp;ALL_IN_ONE[NegotiationID]&amp;ALL_IN_ONE[MessageID],ALL_IN_ONE[Gesamt_ID],,0)</f>
        <v>#VALUE!</v>
      </c>
      <c r="C28">
        <v>369</v>
      </c>
      <c r="D28" t="s">
        <v>1521</v>
      </c>
      <c r="E28">
        <v>67018</v>
      </c>
      <c r="F28">
        <v>359</v>
      </c>
      <c r="G28">
        <v>355</v>
      </c>
      <c r="H28" t="s">
        <v>20</v>
      </c>
      <c r="I28" t="str">
        <f t="array" ref="I28">IFERROR(_xlfn.XLOOKUP(Tabelle8[[#This Row],[NegotiationID]]&amp;"FinalAccept",Tabelle8[NegotiationID]&amp;Tabelle8[ActionType],Tabelle8[ActionType],,0),_xlfn.XLOOKUP(Tabelle8[[#This Row],[NegotiationID]]&amp;"FinalReject",Tabelle8[NegotiationID]&amp;Tabelle8[ActionType],Tabelle8[ActionType],,0))</f>
        <v>FinalAccept</v>
      </c>
      <c r="J28">
        <v>0.48399999999999999</v>
      </c>
      <c r="K28">
        <v>0.5242</v>
      </c>
      <c r="L28">
        <v>1.0082</v>
      </c>
      <c r="M28">
        <v>0.0402</v>
      </c>
      <c r="N28">
        <v>55</v>
      </c>
      <c r="O28">
        <v>3880</v>
      </c>
      <c r="P28">
        <v>13</v>
      </c>
      <c r="Q28" s="3" t="s">
        <v>2263</v>
      </c>
    </row>
    <row r="29" ht="14.5" hidden="1">
      <c r="A29" t="e">
        <f t="shared" ca="1" si="521"/>
        <v>#VALUE!</v>
      </c>
      <c r="B29" t="e">
        <f t="array" ref="B29" ca="1">_xlfn.XLOOKUP(Tabelle8[[#This Row],[ExperimentID]]&amp;Tabelle8[[#This Row],[NegotiationID]]&amp;Tabelle8[[#This Row],[MessageID]],ALL_IN_ONE[ExperimentID]&amp;ALL_IN_ONE[NegotiationID]&amp;ALL_IN_ONE[MessageID],ALL_IN_ONE[Gesamt_ID],,0)</f>
        <v>#VALUE!</v>
      </c>
      <c r="C29">
        <v>398</v>
      </c>
      <c r="D29" t="s">
        <v>1521</v>
      </c>
      <c r="E29">
        <v>399</v>
      </c>
      <c r="H29" t="s">
        <v>6019</v>
      </c>
      <c r="I29" t="str">
        <f t="array" ref="I29">IFERROR(_xlfn.XLOOKUP(Tabelle8[[#This Row],[NegotiationID]]&amp;"FinalAccept",Tabelle8[NegotiationID]&amp;Tabelle8[ActionType],Tabelle8[ActionType],,0),_xlfn.XLOOKUP(Tabelle8[[#This Row],[NegotiationID]]&amp;"FinalReject",Tabelle8[NegotiationID]&amp;Tabelle8[ActionType],Tabelle8[ActionType],,0))</f>
        <v>FinalAccept</v>
      </c>
      <c r="N29">
        <v>21</v>
      </c>
      <c r="O29">
        <v>2714</v>
      </c>
      <c r="P29">
        <v>12</v>
      </c>
      <c r="Q29" t="s">
        <v>6020</v>
      </c>
    </row>
    <row r="30" ht="15" customHeight="1">
      <c r="A30" t="e">
        <f t="shared" ca="1" si="521"/>
        <v>#VALUE!</v>
      </c>
      <c r="B30" t="e">
        <f t="array" ref="B30" ca="1">_xlfn.XLOOKUP(Tabelle8[[#This Row],[ExperimentID]]&amp;Tabelle8[[#This Row],[NegotiationID]]&amp;Tabelle8[[#This Row],[MessageID]],ALL_IN_ONE[ExperimentID]&amp;ALL_IN_ONE[NegotiationID]&amp;ALL_IN_ONE[MessageID],ALL_IN_ONE[Gesamt_ID],,0)</f>
        <v>#VALUE!</v>
      </c>
      <c r="C30">
        <v>398</v>
      </c>
      <c r="D30" t="s">
        <v>1521</v>
      </c>
      <c r="E30">
        <v>62814</v>
      </c>
      <c r="F30">
        <v>384</v>
      </c>
      <c r="G30">
        <v>388</v>
      </c>
      <c r="H30" t="s">
        <v>158</v>
      </c>
      <c r="I30" t="str">
        <f t="array" ref="I30">IFERROR(_xlfn.XLOOKUP(Tabelle8[[#This Row],[NegotiationID]]&amp;"FinalAccept",Tabelle8[NegotiationID]&amp;Tabelle8[ActionType],Tabelle8[ActionType],,0),_xlfn.XLOOKUP(Tabelle8[[#This Row],[NegotiationID]]&amp;"FinalReject",Tabelle8[NegotiationID]&amp;Tabelle8[ActionType],Tabelle8[ActionType],,0))</f>
        <v>FinalAccept</v>
      </c>
      <c r="J30">
        <v>0.89019999999999999</v>
      </c>
      <c r="K30">
        <v>0.078</v>
      </c>
      <c r="L30">
        <v>0.96819999999999995</v>
      </c>
      <c r="M30">
        <v>0.81220000000000003</v>
      </c>
      <c r="N30">
        <v>397</v>
      </c>
      <c r="O30">
        <v>2714</v>
      </c>
      <c r="P30">
        <v>12</v>
      </c>
      <c r="Q30" s="3" t="s">
        <v>2264</v>
      </c>
    </row>
    <row r="31" ht="15" customHeight="1">
      <c r="A31" t="e">
        <f t="shared" ca="1" si="521"/>
        <v>#VALUE!</v>
      </c>
      <c r="B31" t="e">
        <f t="array" ref="B31" ca="1">_xlfn.XLOOKUP(Tabelle8[[#This Row],[ExperimentID]]&amp;Tabelle8[[#This Row],[NegotiationID]]&amp;Tabelle8[[#This Row],[MessageID]],ALL_IN_ONE[ExperimentID]&amp;ALL_IN_ONE[NegotiationID]&amp;ALL_IN_ONE[MessageID],ALL_IN_ONE[Gesamt_ID],,0)</f>
        <v>#VALUE!</v>
      </c>
      <c r="C31">
        <v>398</v>
      </c>
      <c r="D31" t="s">
        <v>1521</v>
      </c>
      <c r="E31">
        <v>64288</v>
      </c>
      <c r="F31">
        <v>388</v>
      </c>
      <c r="G31">
        <v>384</v>
      </c>
      <c r="H31" t="s">
        <v>31</v>
      </c>
      <c r="I31" t="str">
        <f t="array" ref="I31">IFERROR(_xlfn.XLOOKUP(Tabelle8[[#This Row],[NegotiationID]]&amp;"FinalAccept",Tabelle8[NegotiationID]&amp;Tabelle8[ActionType],Tabelle8[ActionType],,0),_xlfn.XLOOKUP(Tabelle8[[#This Row],[NegotiationID]]&amp;"FinalReject",Tabelle8[NegotiationID]&amp;Tabelle8[ActionType],Tabelle8[ActionType],,0))</f>
        <v>FinalAccept</v>
      </c>
      <c r="J31">
        <v>0.68620000000000003</v>
      </c>
      <c r="K31">
        <v>0.18440000000000001</v>
      </c>
      <c r="L31">
        <v>0.87060000000000004</v>
      </c>
      <c r="M31">
        <v>0.50180000000000002</v>
      </c>
      <c r="N31">
        <v>440</v>
      </c>
      <c r="O31">
        <v>2714</v>
      </c>
      <c r="P31">
        <v>12</v>
      </c>
      <c r="Q31" s="3" t="s">
        <v>2265</v>
      </c>
    </row>
    <row r="32" ht="15" customHeight="1">
      <c r="A32" t="e">
        <f t="shared" ca="1" si="521"/>
        <v>#VALUE!</v>
      </c>
      <c r="B32" t="e">
        <f t="array" ref="B32" ca="1">_xlfn.XLOOKUP(Tabelle8[[#This Row],[ExperimentID]]&amp;Tabelle8[[#This Row],[NegotiationID]]&amp;Tabelle8[[#This Row],[MessageID]],ALL_IN_ONE[ExperimentID]&amp;ALL_IN_ONE[NegotiationID]&amp;ALL_IN_ONE[MessageID],ALL_IN_ONE[Gesamt_ID],,0)</f>
        <v>#VALUE!</v>
      </c>
      <c r="C32">
        <v>398</v>
      </c>
      <c r="D32" t="s">
        <v>1521</v>
      </c>
      <c r="E32">
        <v>64698</v>
      </c>
      <c r="F32">
        <v>384</v>
      </c>
      <c r="G32">
        <v>388</v>
      </c>
      <c r="H32" t="s">
        <v>31</v>
      </c>
      <c r="I32" t="str">
        <f t="array" ref="I32">IFERROR(_xlfn.XLOOKUP(Tabelle8[[#This Row],[NegotiationID]]&amp;"FinalAccept",Tabelle8[NegotiationID]&amp;Tabelle8[ActionType],Tabelle8[ActionType],,0),_xlfn.XLOOKUP(Tabelle8[[#This Row],[NegotiationID]]&amp;"FinalReject",Tabelle8[NegotiationID]&amp;Tabelle8[ActionType],Tabelle8[ActionType],,0))</f>
        <v>FinalAccept</v>
      </c>
      <c r="J32">
        <v>0.58560000000000001</v>
      </c>
      <c r="K32">
        <v>0.41299999999999998</v>
      </c>
      <c r="L32">
        <v>0.99860000000000004</v>
      </c>
      <c r="M32">
        <v>0.1726</v>
      </c>
      <c r="N32">
        <v>312</v>
      </c>
      <c r="O32">
        <v>2714</v>
      </c>
      <c r="P32">
        <v>12</v>
      </c>
      <c r="Q32" s="3" t="s">
        <v>2266</v>
      </c>
    </row>
    <row r="33" ht="15" customHeight="1">
      <c r="A33" t="e">
        <f t="shared" ca="1" si="521"/>
        <v>#VALUE!</v>
      </c>
      <c r="B33" t="e">
        <f t="array" ref="B33" ca="1">_xlfn.XLOOKUP(Tabelle8[[#This Row],[ExperimentID]]&amp;Tabelle8[[#This Row],[NegotiationID]]&amp;Tabelle8[[#This Row],[MessageID]],ALL_IN_ONE[ExperimentID]&amp;ALL_IN_ONE[NegotiationID]&amp;ALL_IN_ONE[MessageID],ALL_IN_ONE[Gesamt_ID],,0)</f>
        <v>#VALUE!</v>
      </c>
      <c r="C33">
        <v>398</v>
      </c>
      <c r="D33" t="s">
        <v>1521</v>
      </c>
      <c r="E33">
        <v>65385</v>
      </c>
      <c r="F33">
        <v>388</v>
      </c>
      <c r="G33">
        <v>384</v>
      </c>
      <c r="H33" t="s">
        <v>31</v>
      </c>
      <c r="I33" t="str">
        <f t="array" ref="I33">IFERROR(_xlfn.XLOOKUP(Tabelle8[[#This Row],[NegotiationID]]&amp;"FinalAccept",Tabelle8[NegotiationID]&amp;Tabelle8[ActionType],Tabelle8[ActionType],,0),_xlfn.XLOOKUP(Tabelle8[[#This Row],[NegotiationID]]&amp;"FinalReject",Tabelle8[NegotiationID]&amp;Tabelle8[ActionType],Tabelle8[ActionType],,0))</f>
        <v>FinalAccept</v>
      </c>
      <c r="J33">
        <v>0.68999999999999995</v>
      </c>
      <c r="K33">
        <v>0.39900000000000002</v>
      </c>
      <c r="L33">
        <v>1.089</v>
      </c>
      <c r="M33">
        <v>0.29099999999999998</v>
      </c>
      <c r="N33">
        <v>417</v>
      </c>
      <c r="O33">
        <v>2714</v>
      </c>
      <c r="P33">
        <v>12</v>
      </c>
      <c r="Q33" s="3" t="s">
        <v>2267</v>
      </c>
    </row>
    <row r="34" ht="15" customHeight="1">
      <c r="A34" t="e">
        <f t="shared" ca="1" si="521"/>
        <v>#VALUE!</v>
      </c>
      <c r="B34" t="e">
        <f t="array" ref="B34" ca="1">_xlfn.XLOOKUP(Tabelle8[[#This Row],[ExperimentID]]&amp;Tabelle8[[#This Row],[NegotiationID]]&amp;Tabelle8[[#This Row],[MessageID]],ALL_IN_ONE[ExperimentID]&amp;ALL_IN_ONE[NegotiationID]&amp;ALL_IN_ONE[MessageID],ALL_IN_ONE[Gesamt_ID],,0)</f>
        <v>#VALUE!</v>
      </c>
      <c r="C34">
        <v>398</v>
      </c>
      <c r="D34" t="s">
        <v>1521</v>
      </c>
      <c r="E34">
        <v>65692</v>
      </c>
      <c r="F34">
        <v>384</v>
      </c>
      <c r="G34">
        <v>388</v>
      </c>
      <c r="H34" t="s">
        <v>31</v>
      </c>
      <c r="I34" t="str">
        <f t="array" ref="I34">IFERROR(_xlfn.XLOOKUP(Tabelle8[[#This Row],[NegotiationID]]&amp;"FinalAccept",Tabelle8[NegotiationID]&amp;Tabelle8[ActionType],Tabelle8[ActionType],,0),_xlfn.XLOOKUP(Tabelle8[[#This Row],[NegotiationID]]&amp;"FinalReject",Tabelle8[NegotiationID]&amp;Tabelle8[ActionType],Tabelle8[ActionType],,0))</f>
        <v>FinalAccept</v>
      </c>
      <c r="J34">
        <v>0.52680000000000005</v>
      </c>
      <c r="K34">
        <v>0.56040000000000001</v>
      </c>
      <c r="L34">
        <v>1.0871999999999999</v>
      </c>
      <c r="M34">
        <v>0.033599999999999998</v>
      </c>
      <c r="N34">
        <v>335</v>
      </c>
      <c r="O34">
        <v>2714</v>
      </c>
      <c r="P34">
        <v>12</v>
      </c>
      <c r="Q34" s="3" t="s">
        <v>2268</v>
      </c>
    </row>
    <row r="35" ht="15" customHeight="1">
      <c r="A35" t="e">
        <f t="shared" ca="1" si="521"/>
        <v>#VALUE!</v>
      </c>
      <c r="B35" t="e">
        <f t="array" ref="B35" ca="1">_xlfn.XLOOKUP(Tabelle8[[#This Row],[ExperimentID]]&amp;Tabelle8[[#This Row],[NegotiationID]]&amp;Tabelle8[[#This Row],[MessageID]],ALL_IN_ONE[ExperimentID]&amp;ALL_IN_ONE[NegotiationID]&amp;ALL_IN_ONE[MessageID],ALL_IN_ONE[Gesamt_ID],,0)</f>
        <v>#VALUE!</v>
      </c>
      <c r="C35">
        <v>398</v>
      </c>
      <c r="D35" t="s">
        <v>1521</v>
      </c>
      <c r="E35">
        <v>65710</v>
      </c>
      <c r="F35">
        <v>388</v>
      </c>
      <c r="G35">
        <v>384</v>
      </c>
      <c r="H35" t="s">
        <v>31</v>
      </c>
      <c r="I35" t="str">
        <f t="array" ref="I35">IFERROR(_xlfn.XLOOKUP(Tabelle8[[#This Row],[NegotiationID]]&amp;"FinalAccept",Tabelle8[NegotiationID]&amp;Tabelle8[ActionType],Tabelle8[ActionType],,0),_xlfn.XLOOKUP(Tabelle8[[#This Row],[NegotiationID]]&amp;"FinalReject",Tabelle8[NegotiationID]&amp;Tabelle8[ActionType],Tabelle8[ActionType],,0))</f>
        <v>FinalAccept</v>
      </c>
      <c r="J35">
        <v>0.58760000000000001</v>
      </c>
      <c r="K35">
        <v>0.3468</v>
      </c>
      <c r="L35">
        <v>0.93440000000000001</v>
      </c>
      <c r="M35">
        <v>0.24079999999999999</v>
      </c>
      <c r="N35">
        <v>173</v>
      </c>
      <c r="O35">
        <v>2714</v>
      </c>
      <c r="P35">
        <v>12</v>
      </c>
      <c r="Q35" s="3" t="s">
        <v>2269</v>
      </c>
    </row>
    <row r="36" ht="15" customHeight="1">
      <c r="A36" t="e">
        <f t="shared" ca="1" si="521"/>
        <v>#VALUE!</v>
      </c>
      <c r="B36" t="e">
        <f t="array" ref="B36" ca="1">_xlfn.XLOOKUP(Tabelle8[[#This Row],[ExperimentID]]&amp;Tabelle8[[#This Row],[NegotiationID]]&amp;Tabelle8[[#This Row],[MessageID]],ALL_IN_ONE[ExperimentID]&amp;ALL_IN_ONE[NegotiationID]&amp;ALL_IN_ONE[MessageID],ALL_IN_ONE[Gesamt_ID],,0)</f>
        <v>#VALUE!</v>
      </c>
      <c r="C36">
        <v>398</v>
      </c>
      <c r="D36" t="s">
        <v>1521</v>
      </c>
      <c r="E36">
        <v>65749</v>
      </c>
      <c r="F36">
        <v>384</v>
      </c>
      <c r="G36">
        <v>388</v>
      </c>
      <c r="H36" t="s">
        <v>31</v>
      </c>
      <c r="I36" t="str">
        <f t="array" ref="I36">IFERROR(_xlfn.XLOOKUP(Tabelle8[[#This Row],[NegotiationID]]&amp;"FinalAccept",Tabelle8[NegotiationID]&amp;Tabelle8[ActionType],Tabelle8[ActionType],,0),_xlfn.XLOOKUP(Tabelle8[[#This Row],[NegotiationID]]&amp;"FinalReject",Tabelle8[NegotiationID]&amp;Tabelle8[ActionType],Tabelle8[ActionType],,0))</f>
        <v>FinalAccept</v>
      </c>
      <c r="J36">
        <v>0.54979999999999996</v>
      </c>
      <c r="K36">
        <v>0.5</v>
      </c>
      <c r="L36">
        <v>1.0498000000000001</v>
      </c>
      <c r="M36">
        <v>0.049799999999999997</v>
      </c>
      <c r="N36">
        <v>155</v>
      </c>
      <c r="O36">
        <v>2714</v>
      </c>
      <c r="P36">
        <v>12</v>
      </c>
      <c r="Q36" s="3" t="s">
        <v>2270</v>
      </c>
    </row>
    <row r="37" ht="15" customHeight="1">
      <c r="A37" t="e">
        <f t="shared" ca="1" si="521"/>
        <v>#VALUE!</v>
      </c>
      <c r="B37" t="e">
        <f t="array" ref="B37" ca="1">_xlfn.XLOOKUP(Tabelle8[[#This Row],[ExperimentID]]&amp;Tabelle8[[#This Row],[NegotiationID]]&amp;Tabelle8[[#This Row],[MessageID]],ALL_IN_ONE[ExperimentID]&amp;ALL_IN_ONE[NegotiationID]&amp;ALL_IN_ONE[MessageID],ALL_IN_ONE[Gesamt_ID],,0)</f>
        <v>#VALUE!</v>
      </c>
      <c r="C37">
        <v>398</v>
      </c>
      <c r="D37" t="s">
        <v>1521</v>
      </c>
      <c r="E37">
        <v>65759</v>
      </c>
      <c r="F37">
        <v>388</v>
      </c>
      <c r="G37">
        <v>384</v>
      </c>
      <c r="H37" t="s">
        <v>31</v>
      </c>
      <c r="I37" t="str">
        <f t="array" ref="I37">IFERROR(_xlfn.XLOOKUP(Tabelle8[[#This Row],[NegotiationID]]&amp;"FinalAccept",Tabelle8[NegotiationID]&amp;Tabelle8[ActionType],Tabelle8[ActionType],,0),_xlfn.XLOOKUP(Tabelle8[[#This Row],[NegotiationID]]&amp;"FinalReject",Tabelle8[NegotiationID]&amp;Tabelle8[ActionType],Tabelle8[ActionType],,0))</f>
        <v>FinalAccept</v>
      </c>
      <c r="J37">
        <v>0.61639999999999995</v>
      </c>
      <c r="K37">
        <v>0.45639999999999997</v>
      </c>
      <c r="L37">
        <v>1.0728</v>
      </c>
      <c r="M37">
        <v>0.16</v>
      </c>
      <c r="N37">
        <v>53</v>
      </c>
      <c r="O37">
        <v>2714</v>
      </c>
      <c r="P37">
        <v>12</v>
      </c>
      <c r="Q37" s="3" t="s">
        <v>2271</v>
      </c>
    </row>
    <row r="38" ht="15" customHeight="1">
      <c r="A38" t="e">
        <f t="shared" ca="1" si="521"/>
        <v>#VALUE!</v>
      </c>
      <c r="B38" t="e">
        <f t="array" ref="B38" ca="1">_xlfn.XLOOKUP(Tabelle8[[#This Row],[ExperimentID]]&amp;Tabelle8[[#This Row],[NegotiationID]]&amp;Tabelle8[[#This Row],[MessageID]],ALL_IN_ONE[ExperimentID]&amp;ALL_IN_ONE[NegotiationID]&amp;ALL_IN_ONE[MessageID],ALL_IN_ONE[Gesamt_ID],,0)</f>
        <v>#VALUE!</v>
      </c>
      <c r="C38">
        <v>398</v>
      </c>
      <c r="D38" t="s">
        <v>1521</v>
      </c>
      <c r="E38">
        <v>65828</v>
      </c>
      <c r="F38">
        <v>384</v>
      </c>
      <c r="G38">
        <v>388</v>
      </c>
      <c r="H38" t="s">
        <v>31</v>
      </c>
      <c r="I38" t="str">
        <f t="array" ref="I38">IFERROR(_xlfn.XLOOKUP(Tabelle8[[#This Row],[NegotiationID]]&amp;"FinalAccept",Tabelle8[NegotiationID]&amp;Tabelle8[ActionType],Tabelle8[ActionType],,0),_xlfn.XLOOKUP(Tabelle8[[#This Row],[NegotiationID]]&amp;"FinalReject",Tabelle8[NegotiationID]&amp;Tabelle8[ActionType],Tabelle8[ActionType],,0))</f>
        <v>FinalAccept</v>
      </c>
      <c r="J38">
        <v>0.54679999999999995</v>
      </c>
      <c r="K38">
        <v>0.57520000000000004</v>
      </c>
      <c r="L38">
        <v>1.1220000000000001</v>
      </c>
      <c r="M38">
        <v>0.028400000000000002</v>
      </c>
      <c r="N38">
        <v>277</v>
      </c>
      <c r="O38">
        <v>2714</v>
      </c>
      <c r="P38">
        <v>12</v>
      </c>
      <c r="Q38" s="3" t="s">
        <v>2272</v>
      </c>
    </row>
    <row r="39" ht="15" customHeight="1">
      <c r="A39" t="e">
        <f t="shared" ca="1" si="521"/>
        <v>#VALUE!</v>
      </c>
      <c r="B39" t="e">
        <f t="array" ref="B39" ca="1">_xlfn.XLOOKUP(Tabelle8[[#This Row],[ExperimentID]]&amp;Tabelle8[[#This Row],[NegotiationID]]&amp;Tabelle8[[#This Row],[MessageID]],ALL_IN_ONE[ExperimentID]&amp;ALL_IN_ONE[NegotiationID]&amp;ALL_IN_ONE[MessageID],ALL_IN_ONE[Gesamt_ID],,0)</f>
        <v>#VALUE!</v>
      </c>
      <c r="C39">
        <v>398</v>
      </c>
      <c r="D39" t="s">
        <v>1521</v>
      </c>
      <c r="E39">
        <v>65848</v>
      </c>
      <c r="F39">
        <v>388</v>
      </c>
      <c r="G39">
        <v>384</v>
      </c>
      <c r="H39" t="s">
        <v>31</v>
      </c>
      <c r="I39" t="str">
        <f t="array" ref="I39">IFERROR(_xlfn.XLOOKUP(Tabelle8[[#This Row],[NegotiationID]]&amp;"FinalAccept",Tabelle8[NegotiationID]&amp;Tabelle8[ActionType],Tabelle8[ActionType],,0),_xlfn.XLOOKUP(Tabelle8[[#This Row],[NegotiationID]]&amp;"FinalReject",Tabelle8[NegotiationID]&amp;Tabelle8[ActionType],Tabelle8[ActionType],,0))</f>
        <v>FinalAccept</v>
      </c>
      <c r="J39">
        <v>0.61040000000000005</v>
      </c>
      <c r="K39">
        <v>0.50839999999999996</v>
      </c>
      <c r="L39">
        <v>1.1188</v>
      </c>
      <c r="M39">
        <v>0.10199999999999999</v>
      </c>
      <c r="N39">
        <v>92</v>
      </c>
      <c r="O39">
        <v>2714</v>
      </c>
      <c r="P39">
        <v>12</v>
      </c>
      <c r="Q39" s="3" t="s">
        <v>2273</v>
      </c>
    </row>
    <row r="40" ht="15" customHeight="1">
      <c r="A40" t="e">
        <f t="shared" ca="1" si="521"/>
        <v>#VALUE!</v>
      </c>
      <c r="B40" t="e">
        <f t="array" ref="B40" ca="1">_xlfn.XLOOKUP(Tabelle8[[#This Row],[ExperimentID]]&amp;Tabelle8[[#This Row],[NegotiationID]]&amp;Tabelle8[[#This Row],[MessageID]],ALL_IN_ONE[ExperimentID]&amp;ALL_IN_ONE[NegotiationID]&amp;ALL_IN_ONE[MessageID],ALL_IN_ONE[Gesamt_ID],,0)</f>
        <v>#VALUE!</v>
      </c>
      <c r="C40">
        <v>398</v>
      </c>
      <c r="D40" t="s">
        <v>1521</v>
      </c>
      <c r="E40">
        <v>65871</v>
      </c>
      <c r="F40">
        <v>384</v>
      </c>
      <c r="G40">
        <v>388</v>
      </c>
      <c r="H40" t="s">
        <v>20</v>
      </c>
      <c r="I40" t="str">
        <f t="array" ref="I40">IFERROR(_xlfn.XLOOKUP(Tabelle8[[#This Row],[NegotiationID]]&amp;"FinalAccept",Tabelle8[NegotiationID]&amp;Tabelle8[ActionType],Tabelle8[ActionType],,0),_xlfn.XLOOKUP(Tabelle8[[#This Row],[NegotiationID]]&amp;"FinalReject",Tabelle8[NegotiationID]&amp;Tabelle8[ActionType],Tabelle8[ActionType],,0))</f>
        <v>FinalAccept</v>
      </c>
      <c r="J40">
        <v>0.50839999999999996</v>
      </c>
      <c r="K40">
        <v>0.61040000000000005</v>
      </c>
      <c r="L40">
        <v>1.1188</v>
      </c>
      <c r="M40">
        <v>0.10199999999999999</v>
      </c>
      <c r="N40">
        <v>42</v>
      </c>
      <c r="O40">
        <v>2714</v>
      </c>
      <c r="P40">
        <v>12</v>
      </c>
      <c r="Q40" s="3" t="s">
        <v>2274</v>
      </c>
    </row>
    <row r="41" ht="14.5" hidden="1">
      <c r="A41" t="e">
        <f t="shared" ca="1" si="521"/>
        <v>#VALUE!</v>
      </c>
      <c r="B41" t="e">
        <f t="array" ref="B41" ca="1">_xlfn.XLOOKUP(Tabelle8[[#This Row],[ExperimentID]]&amp;Tabelle8[[#This Row],[NegotiationID]]&amp;Tabelle8[[#This Row],[MessageID]],ALL_IN_ONE[ExperimentID]&amp;ALL_IN_ONE[NegotiationID]&amp;ALL_IN_ONE[MessageID],ALL_IN_ONE[Gesamt_ID],,0)</f>
        <v>#VALUE!</v>
      </c>
      <c r="C41">
        <v>427</v>
      </c>
      <c r="D41" t="s">
        <v>1521</v>
      </c>
      <c r="E41">
        <v>428</v>
      </c>
      <c r="H41" t="s">
        <v>6019</v>
      </c>
      <c r="I41" t="str">
        <f t="array" ref="I41">IFERROR(_xlfn.XLOOKUP(Tabelle8[[#This Row],[NegotiationID]]&amp;"FinalAccept",Tabelle8[NegotiationID]&amp;Tabelle8[ActionType],Tabelle8[ActionType],,0),_xlfn.XLOOKUP(Tabelle8[[#This Row],[NegotiationID]]&amp;"FinalReject",Tabelle8[NegotiationID]&amp;Tabelle8[ActionType],Tabelle8[ActionType],,0))</f>
        <v>FinalAccept</v>
      </c>
      <c r="N41">
        <v>21</v>
      </c>
      <c r="O41">
        <v>3803</v>
      </c>
      <c r="P41">
        <v>14</v>
      </c>
      <c r="Q41" t="s">
        <v>6020</v>
      </c>
    </row>
    <row r="42" ht="15" customHeight="1">
      <c r="A42" t="e">
        <f t="shared" ca="1" si="521"/>
        <v>#VALUE!</v>
      </c>
      <c r="B42" t="e">
        <f t="array" ref="B42" ca="1">_xlfn.XLOOKUP(Tabelle8[[#This Row],[ExperimentID]]&amp;Tabelle8[[#This Row],[NegotiationID]]&amp;Tabelle8[[#This Row],[MessageID]],ALL_IN_ONE[ExperimentID]&amp;ALL_IN_ONE[NegotiationID]&amp;ALL_IN_ONE[MessageID],ALL_IN_ONE[Gesamt_ID],,0)</f>
        <v>#VALUE!</v>
      </c>
      <c r="C42">
        <v>427</v>
      </c>
      <c r="D42" t="s">
        <v>1521</v>
      </c>
      <c r="E42">
        <v>62122</v>
      </c>
      <c r="F42">
        <v>413</v>
      </c>
      <c r="G42">
        <v>417</v>
      </c>
      <c r="H42" t="s">
        <v>19</v>
      </c>
      <c r="I42" t="str">
        <f t="array" ref="I42">IFERROR(_xlfn.XLOOKUP(Tabelle8[[#This Row],[NegotiationID]]&amp;"FinalAccept",Tabelle8[NegotiationID]&amp;Tabelle8[ActionType],Tabelle8[ActionType],,0),_xlfn.XLOOKUP(Tabelle8[[#This Row],[NegotiationID]]&amp;"FinalReject",Tabelle8[NegotiationID]&amp;Tabelle8[ActionType],Tabelle8[ActionType],,0))</f>
        <v>FinalAccept</v>
      </c>
      <c r="J42">
        <v>1</v>
      </c>
      <c r="K42">
        <v>0.1084</v>
      </c>
      <c r="L42">
        <v>1.1084000000000001</v>
      </c>
      <c r="M42">
        <v>0.89159999999999995</v>
      </c>
      <c r="N42">
        <v>305</v>
      </c>
      <c r="O42">
        <v>3803</v>
      </c>
      <c r="P42">
        <v>14</v>
      </c>
      <c r="Q42" s="3" t="s">
        <v>2275</v>
      </c>
    </row>
    <row r="43" ht="15" customHeight="1">
      <c r="A43" t="e">
        <f t="shared" ca="1" si="521"/>
        <v>#VALUE!</v>
      </c>
      <c r="B43" t="e">
        <f t="array" ref="B43" ca="1">_xlfn.XLOOKUP(Tabelle8[[#This Row],[ExperimentID]]&amp;Tabelle8[[#This Row],[NegotiationID]]&amp;Tabelle8[[#This Row],[MessageID]],ALL_IN_ONE[ExperimentID]&amp;ALL_IN_ONE[NegotiationID]&amp;ALL_IN_ONE[MessageID],ALL_IN_ONE[Gesamt_ID],,0)</f>
        <v>#VALUE!</v>
      </c>
      <c r="C43">
        <v>427</v>
      </c>
      <c r="D43" t="s">
        <v>1521</v>
      </c>
      <c r="E43">
        <v>62523</v>
      </c>
      <c r="F43">
        <v>417</v>
      </c>
      <c r="G43">
        <v>413</v>
      </c>
      <c r="H43" t="s">
        <v>31</v>
      </c>
      <c r="I43" t="str">
        <f t="array" ref="I43">IFERROR(_xlfn.XLOOKUP(Tabelle8[[#This Row],[NegotiationID]]&amp;"FinalAccept",Tabelle8[NegotiationID]&amp;Tabelle8[ActionType],Tabelle8[ActionType],,0),_xlfn.XLOOKUP(Tabelle8[[#This Row],[NegotiationID]]&amp;"FinalReject",Tabelle8[NegotiationID]&amp;Tabelle8[ActionType],Tabelle8[ActionType],,0))</f>
        <v>FinalAccept</v>
      </c>
      <c r="J43">
        <v>1</v>
      </c>
      <c r="K43">
        <v>0.12540000000000001</v>
      </c>
      <c r="L43">
        <v>1.1254</v>
      </c>
      <c r="M43">
        <v>0.87460000000000004</v>
      </c>
      <c r="N43">
        <v>354</v>
      </c>
      <c r="O43">
        <v>3803</v>
      </c>
      <c r="P43">
        <v>14</v>
      </c>
      <c r="Q43" s="3" t="s">
        <v>2276</v>
      </c>
    </row>
    <row r="44" ht="15" customHeight="1">
      <c r="A44" t="e">
        <f t="shared" ca="1" si="521"/>
        <v>#VALUE!</v>
      </c>
      <c r="B44" t="e">
        <f t="array" ref="B44" ca="1">_xlfn.XLOOKUP(Tabelle8[[#This Row],[ExperimentID]]&amp;Tabelle8[[#This Row],[NegotiationID]]&amp;Tabelle8[[#This Row],[MessageID]],ALL_IN_ONE[ExperimentID]&amp;ALL_IN_ONE[NegotiationID]&amp;ALL_IN_ONE[MessageID],ALL_IN_ONE[Gesamt_ID],,0)</f>
        <v>#VALUE!</v>
      </c>
      <c r="C44">
        <v>427</v>
      </c>
      <c r="D44" t="s">
        <v>1521</v>
      </c>
      <c r="E44">
        <v>62878</v>
      </c>
      <c r="F44">
        <v>413</v>
      </c>
      <c r="G44">
        <v>417</v>
      </c>
      <c r="H44" t="s">
        <v>31</v>
      </c>
      <c r="I44" t="str">
        <f t="array" ref="I44">IFERROR(_xlfn.XLOOKUP(Tabelle8[[#This Row],[NegotiationID]]&amp;"FinalAccept",Tabelle8[NegotiationID]&amp;Tabelle8[ActionType],Tabelle8[ActionType],,0),_xlfn.XLOOKUP(Tabelle8[[#This Row],[NegotiationID]]&amp;"FinalReject",Tabelle8[NegotiationID]&amp;Tabelle8[ActionType],Tabelle8[ActionType],,0))</f>
        <v>FinalAccept</v>
      </c>
      <c r="J44">
        <v>1</v>
      </c>
      <c r="K44">
        <v>0.1084</v>
      </c>
      <c r="L44">
        <v>1.1084000000000001</v>
      </c>
      <c r="M44">
        <v>0.89159999999999995</v>
      </c>
      <c r="N44">
        <v>364</v>
      </c>
      <c r="O44">
        <v>3803</v>
      </c>
      <c r="P44">
        <v>14</v>
      </c>
      <c r="Q44" s="3" t="s">
        <v>2277</v>
      </c>
    </row>
    <row r="45" ht="15" customHeight="1">
      <c r="A45" t="e">
        <f t="shared" ca="1" si="521"/>
        <v>#VALUE!</v>
      </c>
      <c r="B45" t="e">
        <f t="array" ref="B45" ca="1">_xlfn.XLOOKUP(Tabelle8[[#This Row],[ExperimentID]]&amp;Tabelle8[[#This Row],[NegotiationID]]&amp;Tabelle8[[#This Row],[MessageID]],ALL_IN_ONE[ExperimentID]&amp;ALL_IN_ONE[NegotiationID]&amp;ALL_IN_ONE[MessageID],ALL_IN_ONE[Gesamt_ID],,0)</f>
        <v>#VALUE!</v>
      </c>
      <c r="C45">
        <v>427</v>
      </c>
      <c r="D45" t="s">
        <v>1521</v>
      </c>
      <c r="E45">
        <v>64122</v>
      </c>
      <c r="F45">
        <v>417</v>
      </c>
      <c r="G45">
        <v>413</v>
      </c>
      <c r="H45" t="s">
        <v>31</v>
      </c>
      <c r="I45" t="str">
        <f t="array" ref="I45">IFERROR(_xlfn.XLOOKUP(Tabelle8[[#This Row],[NegotiationID]]&amp;"FinalAccept",Tabelle8[NegotiationID]&amp;Tabelle8[ActionType],Tabelle8[ActionType],,0),_xlfn.XLOOKUP(Tabelle8[[#This Row],[NegotiationID]]&amp;"FinalReject",Tabelle8[NegotiationID]&amp;Tabelle8[ActionType],Tabelle8[ActionType],,0))</f>
        <v>FinalAccept</v>
      </c>
      <c r="J45">
        <v>0.89759999999999995</v>
      </c>
      <c r="K45">
        <v>0.073200000000000001</v>
      </c>
      <c r="L45">
        <v>0.9708</v>
      </c>
      <c r="M45">
        <v>0.82440000000000002</v>
      </c>
      <c r="N45">
        <v>572</v>
      </c>
      <c r="O45">
        <v>3803</v>
      </c>
      <c r="P45">
        <v>14</v>
      </c>
      <c r="Q45" s="3" t="s">
        <v>2278</v>
      </c>
    </row>
    <row r="46" ht="145" hidden="1">
      <c r="A46" t="e">
        <f t="shared" ca="1" si="521"/>
        <v>#VALUE!</v>
      </c>
      <c r="B46" t="e">
        <f t="array" ref="B46" ca="1">_xlfn.XLOOKUP(Tabelle8[[#This Row],[ExperimentID]]&amp;Tabelle8[[#This Row],[NegotiationID]]&amp;Tabelle8[[#This Row],[MessageID]],ALL_IN_ONE[ExperimentID]&amp;ALL_IN_ONE[NegotiationID]&amp;ALL_IN_ONE[MessageID],ALL_IN_ONE[Gesamt_ID],,0)</f>
        <v>#VALUE!</v>
      </c>
      <c r="C46">
        <v>427</v>
      </c>
      <c r="D46" t="s">
        <v>1521</v>
      </c>
      <c r="E46">
        <v>64172</v>
      </c>
      <c r="F46">
        <v>413</v>
      </c>
      <c r="G46">
        <v>417</v>
      </c>
      <c r="H46" t="s">
        <v>22</v>
      </c>
      <c r="I46" t="str">
        <f t="array" ref="I46">IFERROR(_xlfn.XLOOKUP(Tabelle8[[#This Row],[NegotiationID]]&amp;"FinalAccept",Tabelle8[NegotiationID]&amp;Tabelle8[ActionType],Tabelle8[ActionType],,0),_xlfn.XLOOKUP(Tabelle8[[#This Row],[NegotiationID]]&amp;"FinalReject",Tabelle8[NegotiationID]&amp;Tabelle8[ActionType],Tabelle8[ActionType],,0))</f>
        <v>FinalAccept</v>
      </c>
      <c r="N46">
        <v>99</v>
      </c>
      <c r="O46">
        <v>3803</v>
      </c>
      <c r="P46">
        <v>14</v>
      </c>
      <c r="Q46" s="3" t="s">
        <v>6496</v>
      </c>
    </row>
    <row r="47" ht="188.5" hidden="1">
      <c r="A47" t="e">
        <f t="shared" ca="1" si="521"/>
        <v>#VALUE!</v>
      </c>
      <c r="B47" t="e">
        <f t="array" ref="B47" ca="1">_xlfn.XLOOKUP(Tabelle8[[#This Row],[ExperimentID]]&amp;Tabelle8[[#This Row],[NegotiationID]]&amp;Tabelle8[[#This Row],[MessageID]],ALL_IN_ONE[ExperimentID]&amp;ALL_IN_ONE[NegotiationID]&amp;ALL_IN_ONE[MessageID],ALL_IN_ONE[Gesamt_ID],,0)</f>
        <v>#VALUE!</v>
      </c>
      <c r="C47">
        <v>427</v>
      </c>
      <c r="D47" t="s">
        <v>1521</v>
      </c>
      <c r="E47">
        <v>64189</v>
      </c>
      <c r="F47">
        <v>417</v>
      </c>
      <c r="G47">
        <v>413</v>
      </c>
      <c r="H47" t="s">
        <v>24</v>
      </c>
      <c r="I47" t="str">
        <f t="array" ref="I47">IFERROR(_xlfn.XLOOKUP(Tabelle8[[#This Row],[NegotiationID]]&amp;"FinalAccept",Tabelle8[NegotiationID]&amp;Tabelle8[ActionType],Tabelle8[ActionType],,0),_xlfn.XLOOKUP(Tabelle8[[#This Row],[NegotiationID]]&amp;"FinalReject",Tabelle8[NegotiationID]&amp;Tabelle8[ActionType],Tabelle8[ActionType],,0))</f>
        <v>FinalAccept</v>
      </c>
      <c r="N47">
        <v>295</v>
      </c>
      <c r="O47">
        <v>3803</v>
      </c>
      <c r="P47">
        <v>14</v>
      </c>
      <c r="Q47" s="3" t="s">
        <v>6497</v>
      </c>
    </row>
    <row r="48" ht="15" customHeight="1">
      <c r="A48" t="e">
        <f t="shared" ca="1" si="521"/>
        <v>#VALUE!</v>
      </c>
      <c r="B48" t="e">
        <f t="array" ref="B48" ca="1">_xlfn.XLOOKUP(Tabelle8[[#This Row],[ExperimentID]]&amp;Tabelle8[[#This Row],[NegotiationID]]&amp;Tabelle8[[#This Row],[MessageID]],ALL_IN_ONE[ExperimentID]&amp;ALL_IN_ONE[NegotiationID]&amp;ALL_IN_ONE[MessageID],ALL_IN_ONE[Gesamt_ID],,0)</f>
        <v>#VALUE!</v>
      </c>
      <c r="C48">
        <v>427</v>
      </c>
      <c r="D48" t="s">
        <v>1521</v>
      </c>
      <c r="E48">
        <v>64502</v>
      </c>
      <c r="F48">
        <v>413</v>
      </c>
      <c r="G48">
        <v>417</v>
      </c>
      <c r="H48" t="s">
        <v>31</v>
      </c>
      <c r="I48" t="str">
        <f t="array" ref="I48">IFERROR(_xlfn.XLOOKUP(Tabelle8[[#This Row],[NegotiationID]]&amp;"FinalAccept",Tabelle8[NegotiationID]&amp;Tabelle8[ActionType],Tabelle8[ActionType],,0),_xlfn.XLOOKUP(Tabelle8[[#This Row],[NegotiationID]]&amp;"FinalReject",Tabelle8[NegotiationID]&amp;Tabelle8[ActionType],Tabelle8[ActionType],,0))</f>
        <v>FinalAccept</v>
      </c>
      <c r="J48">
        <v>0.78620000000000001</v>
      </c>
      <c r="K48">
        <v>0.12479999999999999</v>
      </c>
      <c r="L48">
        <v>0.91100000000000003</v>
      </c>
      <c r="M48">
        <v>0.66139999999999999</v>
      </c>
      <c r="N48">
        <v>359</v>
      </c>
      <c r="O48">
        <v>3803</v>
      </c>
      <c r="P48">
        <v>14</v>
      </c>
      <c r="Q48" s="3" t="s">
        <v>2279</v>
      </c>
    </row>
    <row r="49" ht="15" customHeight="1">
      <c r="A49" t="e">
        <f t="shared" ca="1" si="521"/>
        <v>#VALUE!</v>
      </c>
      <c r="B49" t="e">
        <f t="array" ref="B49" ca="1">_xlfn.XLOOKUP(Tabelle8[[#This Row],[ExperimentID]]&amp;Tabelle8[[#This Row],[NegotiationID]]&amp;Tabelle8[[#This Row],[MessageID]],ALL_IN_ONE[ExperimentID]&amp;ALL_IN_ONE[NegotiationID]&amp;ALL_IN_ONE[MessageID],ALL_IN_ONE[Gesamt_ID],,0)</f>
        <v>#VALUE!</v>
      </c>
      <c r="C49">
        <v>427</v>
      </c>
      <c r="D49" t="s">
        <v>1521</v>
      </c>
      <c r="E49">
        <v>64857</v>
      </c>
      <c r="F49">
        <v>417</v>
      </c>
      <c r="G49">
        <v>413</v>
      </c>
      <c r="H49" t="s">
        <v>31</v>
      </c>
      <c r="I49" t="str">
        <f t="array" ref="I49">IFERROR(_xlfn.XLOOKUP(Tabelle8[[#This Row],[NegotiationID]]&amp;"FinalAccept",Tabelle8[NegotiationID]&amp;Tabelle8[ActionType],Tabelle8[ActionType],,0),_xlfn.XLOOKUP(Tabelle8[[#This Row],[NegotiationID]]&amp;"FinalReject",Tabelle8[NegotiationID]&amp;Tabelle8[ActionType],Tabelle8[ActionType],,0))</f>
        <v>FinalAccept</v>
      </c>
      <c r="J49">
        <v>0.81759999999999999</v>
      </c>
      <c r="K49">
        <v>0.1484</v>
      </c>
      <c r="L49">
        <v>0.96599999999999997</v>
      </c>
      <c r="M49">
        <v>0.66920000000000002</v>
      </c>
      <c r="N49">
        <v>512</v>
      </c>
      <c r="O49">
        <v>3803</v>
      </c>
      <c r="P49">
        <v>14</v>
      </c>
      <c r="Q49" s="3" t="s">
        <v>2280</v>
      </c>
    </row>
    <row r="50" ht="15" customHeight="1">
      <c r="A50" t="e">
        <f t="shared" ca="1" si="521"/>
        <v>#VALUE!</v>
      </c>
      <c r="B50" t="e">
        <f t="array" ref="B50" ca="1">_xlfn.XLOOKUP(Tabelle8[[#This Row],[ExperimentID]]&amp;Tabelle8[[#This Row],[NegotiationID]]&amp;Tabelle8[[#This Row],[MessageID]],ALL_IN_ONE[ExperimentID]&amp;ALL_IN_ONE[NegotiationID]&amp;ALL_IN_ONE[MessageID],ALL_IN_ONE[Gesamt_ID],,0)</f>
        <v>#VALUE!</v>
      </c>
      <c r="C50">
        <v>427</v>
      </c>
      <c r="D50" t="s">
        <v>1521</v>
      </c>
      <c r="E50">
        <v>65320</v>
      </c>
      <c r="F50">
        <v>413</v>
      </c>
      <c r="G50">
        <v>417</v>
      </c>
      <c r="H50" t="s">
        <v>31</v>
      </c>
      <c r="I50" t="str">
        <f t="array" ref="I50">IFERROR(_xlfn.XLOOKUP(Tabelle8[[#This Row],[NegotiationID]]&amp;"FinalAccept",Tabelle8[NegotiationID]&amp;Tabelle8[ActionType],Tabelle8[ActionType],,0),_xlfn.XLOOKUP(Tabelle8[[#This Row],[NegotiationID]]&amp;"FinalReject",Tabelle8[NegotiationID]&amp;Tabelle8[ActionType],Tabelle8[ActionType],,0))</f>
        <v>FinalAccept</v>
      </c>
      <c r="J50">
        <v>0.74780000000000002</v>
      </c>
      <c r="K50">
        <v>0.16</v>
      </c>
      <c r="L50">
        <v>0.90780000000000005</v>
      </c>
      <c r="M50">
        <v>0.58779999999999999</v>
      </c>
      <c r="N50">
        <v>301</v>
      </c>
      <c r="O50">
        <v>3803</v>
      </c>
      <c r="P50">
        <v>14</v>
      </c>
      <c r="Q50" s="3" t="s">
        <v>2281</v>
      </c>
    </row>
    <row r="51" ht="15" customHeight="1">
      <c r="A51" t="e">
        <f t="shared" ca="1" si="521"/>
        <v>#VALUE!</v>
      </c>
      <c r="B51" t="e">
        <f t="array" ref="B51" ca="1">_xlfn.XLOOKUP(Tabelle8[[#This Row],[ExperimentID]]&amp;Tabelle8[[#This Row],[NegotiationID]]&amp;Tabelle8[[#This Row],[MessageID]],ALL_IN_ONE[ExperimentID]&amp;ALL_IN_ONE[NegotiationID]&amp;ALL_IN_ONE[MessageID],ALL_IN_ONE[Gesamt_ID],,0)</f>
        <v>#VALUE!</v>
      </c>
      <c r="C51">
        <v>427</v>
      </c>
      <c r="D51" t="s">
        <v>1521</v>
      </c>
      <c r="E51">
        <v>65691</v>
      </c>
      <c r="F51">
        <v>417</v>
      </c>
      <c r="G51">
        <v>413</v>
      </c>
      <c r="H51" t="s">
        <v>31</v>
      </c>
      <c r="I51" t="str">
        <f t="array" ref="I51">IFERROR(_xlfn.XLOOKUP(Tabelle8[[#This Row],[NegotiationID]]&amp;"FinalAccept",Tabelle8[NegotiationID]&amp;Tabelle8[ActionType],Tabelle8[ActionType],,0),_xlfn.XLOOKUP(Tabelle8[[#This Row],[NegotiationID]]&amp;"FinalReject",Tabelle8[NegotiationID]&amp;Tabelle8[ActionType],Tabelle8[ActionType],,0))</f>
        <v>FinalAccept</v>
      </c>
      <c r="J51">
        <v>0.62860000000000005</v>
      </c>
      <c r="K51">
        <v>0.25459999999999999</v>
      </c>
      <c r="L51">
        <v>0.88319999999999999</v>
      </c>
      <c r="M51">
        <v>0.374</v>
      </c>
      <c r="N51">
        <v>270</v>
      </c>
      <c r="O51">
        <v>3803</v>
      </c>
      <c r="P51">
        <v>14</v>
      </c>
      <c r="Q51" s="3" t="s">
        <v>2282</v>
      </c>
    </row>
    <row r="52" ht="15" customHeight="1">
      <c r="A52" t="e">
        <f t="shared" ca="1" si="521"/>
        <v>#VALUE!</v>
      </c>
      <c r="B52" t="e">
        <f t="array" ref="B52" ca="1">_xlfn.XLOOKUP(Tabelle8[[#This Row],[ExperimentID]]&amp;Tabelle8[[#This Row],[NegotiationID]]&amp;Tabelle8[[#This Row],[MessageID]],ALL_IN_ONE[ExperimentID]&amp;ALL_IN_ONE[NegotiationID]&amp;ALL_IN_ONE[MessageID],ALL_IN_ONE[Gesamt_ID],,0)</f>
        <v>#VALUE!</v>
      </c>
      <c r="C52">
        <v>427</v>
      </c>
      <c r="D52" t="s">
        <v>1521</v>
      </c>
      <c r="E52">
        <v>65715</v>
      </c>
      <c r="F52">
        <v>413</v>
      </c>
      <c r="G52">
        <v>417</v>
      </c>
      <c r="H52" t="s">
        <v>31</v>
      </c>
      <c r="I52" t="str">
        <f t="array" ref="I52">IFERROR(_xlfn.XLOOKUP(Tabelle8[[#This Row],[NegotiationID]]&amp;"FinalAccept",Tabelle8[NegotiationID]&amp;Tabelle8[ActionType],Tabelle8[ActionType],,0),_xlfn.XLOOKUP(Tabelle8[[#This Row],[NegotiationID]]&amp;"FinalReject",Tabelle8[NegotiationID]&amp;Tabelle8[ActionType],Tabelle8[ActionType],,0))</f>
        <v>FinalAccept</v>
      </c>
      <c r="J52">
        <v>0.45179999999999998</v>
      </c>
      <c r="K52">
        <v>0.40000000000000002</v>
      </c>
      <c r="L52">
        <v>0.8518</v>
      </c>
      <c r="M52">
        <v>0.051799999999999999</v>
      </c>
      <c r="N52">
        <v>184</v>
      </c>
      <c r="O52">
        <v>3803</v>
      </c>
      <c r="P52">
        <v>14</v>
      </c>
      <c r="Q52" s="3" t="s">
        <v>2283</v>
      </c>
    </row>
    <row r="53" ht="15" customHeight="1">
      <c r="A53" t="e">
        <f t="shared" ca="1" si="521"/>
        <v>#VALUE!</v>
      </c>
      <c r="B53" t="e">
        <f t="array" ref="B53" ca="1">_xlfn.XLOOKUP(Tabelle8[[#This Row],[ExperimentID]]&amp;Tabelle8[[#This Row],[NegotiationID]]&amp;Tabelle8[[#This Row],[MessageID]],ALL_IN_ONE[ExperimentID]&amp;ALL_IN_ONE[NegotiationID]&amp;ALL_IN_ONE[MessageID],ALL_IN_ONE[Gesamt_ID],,0)</f>
        <v>#VALUE!</v>
      </c>
      <c r="C53">
        <v>427</v>
      </c>
      <c r="D53" t="s">
        <v>1521</v>
      </c>
      <c r="E53">
        <v>65738</v>
      </c>
      <c r="F53">
        <v>417</v>
      </c>
      <c r="G53">
        <v>413</v>
      </c>
      <c r="H53" t="s">
        <v>31</v>
      </c>
      <c r="I53" t="str">
        <f t="array" ref="I53">IFERROR(_xlfn.XLOOKUP(Tabelle8[[#This Row],[NegotiationID]]&amp;"FinalAccept",Tabelle8[NegotiationID]&amp;Tabelle8[ActionType],Tabelle8[ActionType],,0),_xlfn.XLOOKUP(Tabelle8[[#This Row],[NegotiationID]]&amp;"FinalReject",Tabelle8[NegotiationID]&amp;Tabelle8[ActionType],Tabelle8[ActionType],,0))</f>
        <v>FinalAccept</v>
      </c>
      <c r="J53">
        <v>0.57999999999999996</v>
      </c>
      <c r="K53">
        <v>0.39860000000000001</v>
      </c>
      <c r="L53">
        <v>0.97860000000000003</v>
      </c>
      <c r="M53">
        <v>0.18140000000000001</v>
      </c>
      <c r="N53">
        <v>121</v>
      </c>
      <c r="O53">
        <v>3803</v>
      </c>
      <c r="P53">
        <v>14</v>
      </c>
      <c r="Q53" s="3" t="s">
        <v>2284</v>
      </c>
    </row>
    <row r="54" ht="15" customHeight="1">
      <c r="A54" t="e">
        <f t="shared" ca="1" si="521"/>
        <v>#VALUE!</v>
      </c>
      <c r="B54" t="e">
        <f t="array" ref="B54" ca="1">_xlfn.XLOOKUP(Tabelle8[[#This Row],[ExperimentID]]&amp;Tabelle8[[#This Row],[NegotiationID]]&amp;Tabelle8[[#This Row],[MessageID]],ALL_IN_ONE[ExperimentID]&amp;ALL_IN_ONE[NegotiationID]&amp;ALL_IN_ONE[MessageID],ALL_IN_ONE[Gesamt_ID],,0)</f>
        <v>#VALUE!</v>
      </c>
      <c r="C54">
        <v>427</v>
      </c>
      <c r="D54" t="s">
        <v>1521</v>
      </c>
      <c r="E54">
        <v>65900</v>
      </c>
      <c r="F54">
        <v>413</v>
      </c>
      <c r="G54">
        <v>417</v>
      </c>
      <c r="H54" t="s">
        <v>20</v>
      </c>
      <c r="I54" t="str">
        <f t="array" ref="I54">IFERROR(_xlfn.XLOOKUP(Tabelle8[[#This Row],[NegotiationID]]&amp;"FinalAccept",Tabelle8[NegotiationID]&amp;Tabelle8[ActionType],Tabelle8[ActionType],,0),_xlfn.XLOOKUP(Tabelle8[[#This Row],[NegotiationID]]&amp;"FinalReject",Tabelle8[NegotiationID]&amp;Tabelle8[ActionType],Tabelle8[ActionType],,0))</f>
        <v>FinalAccept</v>
      </c>
      <c r="J54">
        <v>0.39860000000000001</v>
      </c>
      <c r="K54">
        <v>0.57999999999999996</v>
      </c>
      <c r="L54">
        <v>0.97860000000000003</v>
      </c>
      <c r="M54">
        <v>0.18140000000000001</v>
      </c>
      <c r="N54">
        <v>46</v>
      </c>
      <c r="O54">
        <v>3803</v>
      </c>
      <c r="P54">
        <v>14</v>
      </c>
      <c r="Q54" s="3" t="s">
        <v>2285</v>
      </c>
    </row>
    <row r="55" ht="14.5" hidden="1">
      <c r="A55" t="e">
        <f t="shared" ca="1" si="521"/>
        <v>#VALUE!</v>
      </c>
      <c r="B55" t="e">
        <f t="array" ref="B55" ca="1">_xlfn.XLOOKUP(Tabelle8[[#This Row],[ExperimentID]]&amp;Tabelle8[[#This Row],[NegotiationID]]&amp;Tabelle8[[#This Row],[MessageID]],ALL_IN_ONE[ExperimentID]&amp;ALL_IN_ONE[NegotiationID]&amp;ALL_IN_ONE[MessageID],ALL_IN_ONE[Gesamt_ID],,0)</f>
        <v>#VALUE!</v>
      </c>
      <c r="C55">
        <v>456</v>
      </c>
      <c r="D55" t="s">
        <v>1521</v>
      </c>
      <c r="E55">
        <v>457</v>
      </c>
      <c r="H55" t="s">
        <v>6019</v>
      </c>
      <c r="I55" t="str">
        <f t="array" ref="I55">IFERROR(_xlfn.XLOOKUP(Tabelle8[[#This Row],[NegotiationID]]&amp;"FinalAccept",Tabelle8[NegotiationID]&amp;Tabelle8[ActionType],Tabelle8[ActionType],,0),_xlfn.XLOOKUP(Tabelle8[[#This Row],[NegotiationID]]&amp;"FinalReject",Tabelle8[NegotiationID]&amp;Tabelle8[ActionType],Tabelle8[ActionType],,0))</f>
        <v>FinalAccept</v>
      </c>
      <c r="N55">
        <v>21</v>
      </c>
      <c r="O55">
        <v>1714</v>
      </c>
      <c r="P55">
        <v>10</v>
      </c>
      <c r="Q55" t="s">
        <v>6020</v>
      </c>
    </row>
    <row r="56" ht="15" customHeight="1">
      <c r="A56" t="e">
        <f t="shared" ca="1" si="521"/>
        <v>#VALUE!</v>
      </c>
      <c r="B56" t="e">
        <f t="array" ref="B56" ca="1">_xlfn.XLOOKUP(Tabelle8[[#This Row],[ExperimentID]]&amp;Tabelle8[[#This Row],[NegotiationID]]&amp;Tabelle8[[#This Row],[MessageID]],ALL_IN_ONE[ExperimentID]&amp;ALL_IN_ONE[NegotiationID]&amp;ALL_IN_ONE[MessageID],ALL_IN_ONE[Gesamt_ID],,0)</f>
        <v>#VALUE!</v>
      </c>
      <c r="C56">
        <v>456</v>
      </c>
      <c r="D56" t="s">
        <v>1521</v>
      </c>
      <c r="E56">
        <v>62825</v>
      </c>
      <c r="F56">
        <v>442</v>
      </c>
      <c r="G56">
        <v>446</v>
      </c>
      <c r="H56" t="s">
        <v>19</v>
      </c>
      <c r="I56" t="str">
        <f t="array" ref="I56">IFERROR(_xlfn.XLOOKUP(Tabelle8[[#This Row],[NegotiationID]]&amp;"FinalAccept",Tabelle8[NegotiationID]&amp;Tabelle8[ActionType],Tabelle8[ActionType],,0),_xlfn.XLOOKUP(Tabelle8[[#This Row],[NegotiationID]]&amp;"FinalReject",Tabelle8[NegotiationID]&amp;Tabelle8[ActionType],Tabelle8[ActionType],,0))</f>
        <v>FinalAccept</v>
      </c>
      <c r="J56">
        <v>1</v>
      </c>
      <c r="K56">
        <v>0.1084</v>
      </c>
      <c r="L56">
        <v>1.1084000000000001</v>
      </c>
      <c r="M56">
        <v>0.89159999999999995</v>
      </c>
      <c r="N56">
        <v>153</v>
      </c>
      <c r="O56">
        <v>1714</v>
      </c>
      <c r="P56">
        <v>10</v>
      </c>
      <c r="Q56" s="3" t="s">
        <v>2286</v>
      </c>
    </row>
    <row r="57" ht="15" customHeight="1">
      <c r="A57" t="e">
        <f t="shared" ca="1" si="521"/>
        <v>#VALUE!</v>
      </c>
      <c r="B57" t="e">
        <f t="array" ref="B57" ca="1">_xlfn.XLOOKUP(Tabelle8[[#This Row],[ExperimentID]]&amp;Tabelle8[[#This Row],[NegotiationID]]&amp;Tabelle8[[#This Row],[MessageID]],ALL_IN_ONE[ExperimentID]&amp;ALL_IN_ONE[NegotiationID]&amp;ALL_IN_ONE[MessageID],ALL_IN_ONE[Gesamt_ID],,0)</f>
        <v>#VALUE!</v>
      </c>
      <c r="C57">
        <v>456</v>
      </c>
      <c r="D57" t="s">
        <v>1521</v>
      </c>
      <c r="E57">
        <v>64283</v>
      </c>
      <c r="F57">
        <v>446</v>
      </c>
      <c r="G57">
        <v>442</v>
      </c>
      <c r="H57" t="s">
        <v>31</v>
      </c>
      <c r="I57" t="str">
        <f t="array" ref="I57">IFERROR(_xlfn.XLOOKUP(Tabelle8[[#This Row],[NegotiationID]]&amp;"FinalAccept",Tabelle8[NegotiationID]&amp;Tabelle8[ActionType],Tabelle8[ActionType],,0),_xlfn.XLOOKUP(Tabelle8[[#This Row],[NegotiationID]]&amp;"FinalReject",Tabelle8[NegotiationID]&amp;Tabelle8[ActionType],Tabelle8[ActionType],,0))</f>
        <v>FinalAccept</v>
      </c>
      <c r="J57">
        <v>0.81759999999999999</v>
      </c>
      <c r="K57">
        <v>0.1484</v>
      </c>
      <c r="L57">
        <v>0.96599999999999997</v>
      </c>
      <c r="M57">
        <v>0.66920000000000002</v>
      </c>
      <c r="N57">
        <v>119</v>
      </c>
      <c r="O57">
        <v>1714</v>
      </c>
      <c r="P57">
        <v>10</v>
      </c>
      <c r="Q57" s="3" t="s">
        <v>2287</v>
      </c>
    </row>
    <row r="58" ht="15" customHeight="1">
      <c r="A58" t="e">
        <f t="shared" ca="1" si="521"/>
        <v>#VALUE!</v>
      </c>
      <c r="B58" t="e">
        <f t="array" ref="B58" ca="1">_xlfn.XLOOKUP(Tabelle8[[#This Row],[ExperimentID]]&amp;Tabelle8[[#This Row],[NegotiationID]]&amp;Tabelle8[[#This Row],[MessageID]],ALL_IN_ONE[ExperimentID]&amp;ALL_IN_ONE[NegotiationID]&amp;ALL_IN_ONE[MessageID],ALL_IN_ONE[Gesamt_ID],,0)</f>
        <v>#VALUE!</v>
      </c>
      <c r="C58">
        <v>456</v>
      </c>
      <c r="D58" t="s">
        <v>1521</v>
      </c>
      <c r="E58">
        <v>64860</v>
      </c>
      <c r="F58">
        <v>442</v>
      </c>
      <c r="G58">
        <v>446</v>
      </c>
      <c r="H58" t="s">
        <v>31</v>
      </c>
      <c r="I58" t="str">
        <f t="array" ref="I58">IFERROR(_xlfn.XLOOKUP(Tabelle8[[#This Row],[NegotiationID]]&amp;"FinalAccept",Tabelle8[NegotiationID]&amp;Tabelle8[ActionType],Tabelle8[ActionType],,0),_xlfn.XLOOKUP(Tabelle8[[#This Row],[NegotiationID]]&amp;"FinalReject",Tabelle8[NegotiationID]&amp;Tabelle8[ActionType],Tabelle8[ActionType],,0))</f>
        <v>FinalAccept</v>
      </c>
      <c r="J58">
        <v>0.81979999999999997</v>
      </c>
      <c r="K58">
        <v>0.13400000000000001</v>
      </c>
      <c r="L58">
        <v>0.95379999999999998</v>
      </c>
      <c r="M58">
        <v>0.68579999999999997</v>
      </c>
      <c r="N58">
        <v>399</v>
      </c>
      <c r="O58">
        <v>1714</v>
      </c>
      <c r="P58">
        <v>10</v>
      </c>
      <c r="Q58" s="3" t="s">
        <v>2288</v>
      </c>
    </row>
    <row r="59" ht="15" customHeight="1">
      <c r="A59" t="e">
        <f t="shared" ca="1" si="521"/>
        <v>#VALUE!</v>
      </c>
      <c r="B59" t="e">
        <f t="array" ref="B59" ca="1">_xlfn.XLOOKUP(Tabelle8[[#This Row],[ExperimentID]]&amp;Tabelle8[[#This Row],[NegotiationID]]&amp;Tabelle8[[#This Row],[MessageID]],ALL_IN_ONE[ExperimentID]&amp;ALL_IN_ONE[NegotiationID]&amp;ALL_IN_ONE[MessageID],ALL_IN_ONE[Gesamt_ID],,0)</f>
        <v>#VALUE!</v>
      </c>
      <c r="C59">
        <v>456</v>
      </c>
      <c r="D59" t="s">
        <v>1521</v>
      </c>
      <c r="E59">
        <v>65674</v>
      </c>
      <c r="F59">
        <v>446</v>
      </c>
      <c r="G59">
        <v>442</v>
      </c>
      <c r="H59" t="s">
        <v>31</v>
      </c>
      <c r="I59" t="str">
        <f t="array" ref="I59">IFERROR(_xlfn.XLOOKUP(Tabelle8[[#This Row],[NegotiationID]]&amp;"FinalAccept",Tabelle8[NegotiationID]&amp;Tabelle8[ActionType],Tabelle8[ActionType],,0),_xlfn.XLOOKUP(Tabelle8[[#This Row],[NegotiationID]]&amp;"FinalReject",Tabelle8[NegotiationID]&amp;Tabelle8[ActionType],Tabelle8[ActionType],,0))</f>
        <v>FinalAccept</v>
      </c>
      <c r="J59">
        <v>0.61760000000000004</v>
      </c>
      <c r="K59">
        <v>0.34839999999999999</v>
      </c>
      <c r="L59">
        <v>0.96599999999999997</v>
      </c>
      <c r="M59">
        <v>0.26919999999999999</v>
      </c>
      <c r="N59">
        <v>286</v>
      </c>
      <c r="O59">
        <v>1714</v>
      </c>
      <c r="P59">
        <v>10</v>
      </c>
      <c r="Q59" s="3" t="s">
        <v>2289</v>
      </c>
    </row>
    <row r="60" ht="15" customHeight="1">
      <c r="A60" t="e">
        <f t="shared" ca="1" si="521"/>
        <v>#VALUE!</v>
      </c>
      <c r="B60" t="e">
        <f t="array" ref="B60" ca="1">_xlfn.XLOOKUP(Tabelle8[[#This Row],[ExperimentID]]&amp;Tabelle8[[#This Row],[NegotiationID]]&amp;Tabelle8[[#This Row],[MessageID]],ALL_IN_ONE[ExperimentID]&amp;ALL_IN_ONE[NegotiationID]&amp;ALL_IN_ONE[MessageID],ALL_IN_ONE[Gesamt_ID],,0)</f>
        <v>#VALUE!</v>
      </c>
      <c r="C60">
        <v>456</v>
      </c>
      <c r="D60" t="s">
        <v>1521</v>
      </c>
      <c r="E60">
        <v>65763</v>
      </c>
      <c r="F60">
        <v>442</v>
      </c>
      <c r="G60">
        <v>446</v>
      </c>
      <c r="H60" t="s">
        <v>31</v>
      </c>
      <c r="I60" t="str">
        <f t="array" ref="I60">IFERROR(_xlfn.XLOOKUP(Tabelle8[[#This Row],[NegotiationID]]&amp;"FinalAccept",Tabelle8[NegotiationID]&amp;Tabelle8[ActionType],Tabelle8[ActionType],,0),_xlfn.XLOOKUP(Tabelle8[[#This Row],[NegotiationID]]&amp;"FinalReject",Tabelle8[NegotiationID]&amp;Tabelle8[ActionType],Tabelle8[ActionType],,0))</f>
        <v>FinalAccept</v>
      </c>
      <c r="J60">
        <v>0.67579999999999996</v>
      </c>
      <c r="K60">
        <v>0.18260000000000001</v>
      </c>
      <c r="L60">
        <v>0.85840000000000005</v>
      </c>
      <c r="M60">
        <v>0.49320000000000003</v>
      </c>
      <c r="N60">
        <v>245</v>
      </c>
      <c r="O60">
        <v>1714</v>
      </c>
      <c r="P60">
        <v>10</v>
      </c>
      <c r="Q60" s="3" t="s">
        <v>2290</v>
      </c>
    </row>
    <row r="61" ht="15" customHeight="1">
      <c r="A61" t="e">
        <f t="shared" ca="1" si="521"/>
        <v>#VALUE!</v>
      </c>
      <c r="B61" t="e">
        <f t="array" ref="B61" ca="1">_xlfn.XLOOKUP(Tabelle8[[#This Row],[ExperimentID]]&amp;Tabelle8[[#This Row],[NegotiationID]]&amp;Tabelle8[[#This Row],[MessageID]],ALL_IN_ONE[ExperimentID]&amp;ALL_IN_ONE[NegotiationID]&amp;ALL_IN_ONE[MessageID],ALL_IN_ONE[Gesamt_ID],,0)</f>
        <v>#VALUE!</v>
      </c>
      <c r="C61">
        <v>456</v>
      </c>
      <c r="D61" t="s">
        <v>1521</v>
      </c>
      <c r="E61">
        <v>66337</v>
      </c>
      <c r="F61">
        <v>446</v>
      </c>
      <c r="G61">
        <v>442</v>
      </c>
      <c r="H61" t="s">
        <v>31</v>
      </c>
      <c r="I61" t="str">
        <f t="array" ref="I61">IFERROR(_xlfn.XLOOKUP(Tabelle8[[#This Row],[NegotiationID]]&amp;"FinalAccept",Tabelle8[NegotiationID]&amp;Tabelle8[ActionType],Tabelle8[ActionType],,0),_xlfn.XLOOKUP(Tabelle8[[#This Row],[NegotiationID]]&amp;"FinalReject",Tabelle8[NegotiationID]&amp;Tabelle8[ActionType],Tabelle8[ActionType],,0))</f>
        <v>FinalAccept</v>
      </c>
      <c r="J61">
        <v>0.48620000000000002</v>
      </c>
      <c r="K61">
        <v>0.38440000000000002</v>
      </c>
      <c r="L61">
        <v>0.87060000000000004</v>
      </c>
      <c r="M61">
        <v>0.1018</v>
      </c>
      <c r="N61">
        <v>80</v>
      </c>
      <c r="O61">
        <v>1714</v>
      </c>
      <c r="P61">
        <v>10</v>
      </c>
      <c r="Q61" s="3" t="s">
        <v>2291</v>
      </c>
    </row>
    <row r="62" ht="15" customHeight="1">
      <c r="A62" t="e">
        <f t="shared" ca="1" si="521"/>
        <v>#VALUE!</v>
      </c>
      <c r="B62" t="e">
        <f t="array" ref="B62" ca="1">_xlfn.XLOOKUP(Tabelle8[[#This Row],[ExperimentID]]&amp;Tabelle8[[#This Row],[NegotiationID]]&amp;Tabelle8[[#This Row],[MessageID]],ALL_IN_ONE[ExperimentID]&amp;ALL_IN_ONE[NegotiationID]&amp;ALL_IN_ONE[MessageID],ALL_IN_ONE[Gesamt_ID],,0)</f>
        <v>#VALUE!</v>
      </c>
      <c r="C62">
        <v>456</v>
      </c>
      <c r="D62" t="s">
        <v>1521</v>
      </c>
      <c r="E62">
        <v>66413</v>
      </c>
      <c r="F62">
        <v>442</v>
      </c>
      <c r="G62">
        <v>446</v>
      </c>
      <c r="H62" t="s">
        <v>31</v>
      </c>
      <c r="I62" t="str">
        <f t="array" ref="I62">IFERROR(_xlfn.XLOOKUP(Tabelle8[[#This Row],[NegotiationID]]&amp;"FinalAccept",Tabelle8[NegotiationID]&amp;Tabelle8[ActionType],Tabelle8[ActionType],,0),_xlfn.XLOOKUP(Tabelle8[[#This Row],[NegotiationID]]&amp;"FinalReject",Tabelle8[NegotiationID]&amp;Tabelle8[ActionType],Tabelle8[ActionType],,0))</f>
        <v>FinalAccept</v>
      </c>
      <c r="J62">
        <v>0.67579999999999996</v>
      </c>
      <c r="K62">
        <v>0.18260000000000001</v>
      </c>
      <c r="L62">
        <v>0.85840000000000005</v>
      </c>
      <c r="M62">
        <v>0.49320000000000003</v>
      </c>
      <c r="N62">
        <v>193</v>
      </c>
      <c r="O62">
        <v>1714</v>
      </c>
      <c r="P62">
        <v>10</v>
      </c>
      <c r="Q62" s="3" t="s">
        <v>2292</v>
      </c>
    </row>
    <row r="63" ht="15" customHeight="1">
      <c r="A63" t="e">
        <f t="shared" ca="1" si="521"/>
        <v>#VALUE!</v>
      </c>
      <c r="B63" t="e">
        <f t="array" ref="B63" ca="1">_xlfn.XLOOKUP(Tabelle8[[#This Row],[ExperimentID]]&amp;Tabelle8[[#This Row],[NegotiationID]]&amp;Tabelle8[[#This Row],[MessageID]],ALL_IN_ONE[ExperimentID]&amp;ALL_IN_ONE[NegotiationID]&amp;ALL_IN_ONE[MessageID],ALL_IN_ONE[Gesamt_ID],,0)</f>
        <v>#VALUE!</v>
      </c>
      <c r="C63">
        <v>456</v>
      </c>
      <c r="D63" t="s">
        <v>1521</v>
      </c>
      <c r="E63">
        <v>66705</v>
      </c>
      <c r="F63">
        <v>446</v>
      </c>
      <c r="G63">
        <v>442</v>
      </c>
      <c r="H63" t="s">
        <v>31</v>
      </c>
      <c r="I63" t="str">
        <f t="array" ref="I63">IFERROR(_xlfn.XLOOKUP(Tabelle8[[#This Row],[NegotiationID]]&amp;"FinalAccept",Tabelle8[NegotiationID]&amp;Tabelle8[ActionType],Tabelle8[ActionType],,0),_xlfn.XLOOKUP(Tabelle8[[#This Row],[NegotiationID]]&amp;"FinalReject",Tabelle8[NegotiationID]&amp;Tabelle8[ActionType],Tabelle8[ActionType],,0))</f>
        <v>FinalAccept</v>
      </c>
      <c r="J63">
        <v>0.45900000000000002</v>
      </c>
      <c r="K63">
        <v>0.56440000000000001</v>
      </c>
      <c r="L63">
        <v>1.0234000000000001</v>
      </c>
      <c r="M63">
        <v>0.10539999999999999</v>
      </c>
      <c r="N63">
        <v>149</v>
      </c>
      <c r="O63">
        <v>1714</v>
      </c>
      <c r="P63">
        <v>10</v>
      </c>
      <c r="Q63" s="3" t="s">
        <v>2293</v>
      </c>
    </row>
    <row r="64" ht="15" customHeight="1">
      <c r="A64" t="e">
        <f t="shared" ca="1" si="521"/>
        <v>#VALUE!</v>
      </c>
      <c r="B64" t="e">
        <f t="array" ref="B64" ca="1">_xlfn.XLOOKUP(Tabelle8[[#This Row],[ExperimentID]]&amp;Tabelle8[[#This Row],[NegotiationID]]&amp;Tabelle8[[#This Row],[MessageID]],ALL_IN_ONE[ExperimentID]&amp;ALL_IN_ONE[NegotiationID]&amp;ALL_IN_ONE[MessageID],ALL_IN_ONE[Gesamt_ID],,0)</f>
        <v>#VALUE!</v>
      </c>
      <c r="C64">
        <v>456</v>
      </c>
      <c r="D64" t="s">
        <v>1521</v>
      </c>
      <c r="E64">
        <v>67946</v>
      </c>
      <c r="F64">
        <v>442</v>
      </c>
      <c r="G64">
        <v>446</v>
      </c>
      <c r="H64" t="s">
        <v>20</v>
      </c>
      <c r="I64" t="str">
        <f t="array" ref="I64">IFERROR(_xlfn.XLOOKUP(Tabelle8[[#This Row],[NegotiationID]]&amp;"FinalAccept",Tabelle8[NegotiationID]&amp;Tabelle8[ActionType],Tabelle8[ActionType],,0),_xlfn.XLOOKUP(Tabelle8[[#This Row],[NegotiationID]]&amp;"FinalReject",Tabelle8[NegotiationID]&amp;Tabelle8[ActionType],Tabelle8[ActionType],,0))</f>
        <v>FinalAccept</v>
      </c>
      <c r="J64">
        <v>0.56440000000000001</v>
      </c>
      <c r="K64">
        <v>0.45900000000000002</v>
      </c>
      <c r="L64">
        <v>1.0234000000000001</v>
      </c>
      <c r="M64">
        <v>0.10539999999999999</v>
      </c>
      <c r="N64">
        <v>69</v>
      </c>
      <c r="O64">
        <v>1714</v>
      </c>
      <c r="P64">
        <v>10</v>
      </c>
      <c r="Q64" s="3" t="s">
        <v>2294</v>
      </c>
    </row>
    <row r="65" ht="14.5" hidden="1">
      <c r="A65" t="e">
        <f t="shared" ca="1" si="521"/>
        <v>#VALUE!</v>
      </c>
      <c r="B65" t="e">
        <f t="array" ref="B65" ca="1">_xlfn.XLOOKUP(Tabelle8[[#This Row],[ExperimentID]]&amp;Tabelle8[[#This Row],[NegotiationID]]&amp;Tabelle8[[#This Row],[MessageID]],ALL_IN_ONE[ExperimentID]&amp;ALL_IN_ONE[NegotiationID]&amp;ALL_IN_ONE[MessageID],ALL_IN_ONE[Gesamt_ID],,0)</f>
        <v>#VALUE!</v>
      </c>
      <c r="C65">
        <v>485</v>
      </c>
      <c r="D65" t="s">
        <v>1521</v>
      </c>
      <c r="E65">
        <v>486</v>
      </c>
      <c r="H65" t="s">
        <v>6019</v>
      </c>
      <c r="I65" t="str">
        <f t="array" ref="I65">IFERROR(_xlfn.XLOOKUP(Tabelle8[[#This Row],[NegotiationID]]&amp;"FinalAccept",Tabelle8[NegotiationID]&amp;Tabelle8[ActionType],Tabelle8[ActionType],,0),_xlfn.XLOOKUP(Tabelle8[[#This Row],[NegotiationID]]&amp;"FinalReject",Tabelle8[NegotiationID]&amp;Tabelle8[ActionType],Tabelle8[ActionType],,0))</f>
        <v>FinalAccept</v>
      </c>
      <c r="N65">
        <v>21</v>
      </c>
      <c r="O65">
        <v>5167</v>
      </c>
      <c r="P65">
        <v>19</v>
      </c>
      <c r="Q65" t="s">
        <v>6020</v>
      </c>
    </row>
    <row r="66" ht="15" customHeight="1">
      <c r="A66" t="e">
        <f t="shared" ref="A66:A129" ca="1" si="522">MID(CELL("Dateiname",$A$1),FIND("]",CELL("Dateiname",$A$1))+1,31)</f>
        <v>#VALUE!</v>
      </c>
      <c r="B66" t="e">
        <f t="array" ref="B66" ca="1">_xlfn.XLOOKUP(Tabelle8[[#This Row],[ExperimentID]]&amp;Tabelle8[[#This Row],[NegotiationID]]&amp;Tabelle8[[#This Row],[MessageID]],ALL_IN_ONE[ExperimentID]&amp;ALL_IN_ONE[NegotiationID]&amp;ALL_IN_ONE[MessageID],ALL_IN_ONE[Gesamt_ID],,0)</f>
        <v>#VALUE!</v>
      </c>
      <c r="C66">
        <v>485</v>
      </c>
      <c r="D66" t="s">
        <v>1521</v>
      </c>
      <c r="E66">
        <v>62876</v>
      </c>
      <c r="F66">
        <v>471</v>
      </c>
      <c r="G66">
        <v>475</v>
      </c>
      <c r="H66" t="s">
        <v>19</v>
      </c>
      <c r="I66" t="str">
        <f t="array" ref="I66">IFERROR(_xlfn.XLOOKUP(Tabelle8[[#This Row],[NegotiationID]]&amp;"FinalAccept",Tabelle8[NegotiationID]&amp;Tabelle8[ActionType],Tabelle8[ActionType],,0),_xlfn.XLOOKUP(Tabelle8[[#This Row],[NegotiationID]]&amp;"FinalReject",Tabelle8[NegotiationID]&amp;Tabelle8[ActionType],Tabelle8[ActionType],,0))</f>
        <v>FinalAccept</v>
      </c>
      <c r="J66">
        <v>1</v>
      </c>
      <c r="K66">
        <v>0.1084</v>
      </c>
      <c r="L66">
        <v>1.1084000000000001</v>
      </c>
      <c r="M66">
        <v>0.89159999999999995</v>
      </c>
      <c r="N66">
        <v>729</v>
      </c>
      <c r="O66">
        <v>5167</v>
      </c>
      <c r="P66">
        <v>19</v>
      </c>
      <c r="Q66" s="3" t="s">
        <v>2295</v>
      </c>
    </row>
    <row r="67" ht="15" customHeight="1">
      <c r="A67" t="e">
        <f t="shared" ca="1" si="522"/>
        <v>#VALUE!</v>
      </c>
      <c r="B67" t="e">
        <f t="array" ref="B67" ca="1">_xlfn.XLOOKUP(Tabelle8[[#This Row],[ExperimentID]]&amp;Tabelle8[[#This Row],[NegotiationID]]&amp;Tabelle8[[#This Row],[MessageID]],ALL_IN_ONE[ExperimentID]&amp;ALL_IN_ONE[NegotiationID]&amp;ALL_IN_ONE[MessageID],ALL_IN_ONE[Gesamt_ID],,0)</f>
        <v>#VALUE!</v>
      </c>
      <c r="C67">
        <v>485</v>
      </c>
      <c r="D67" t="s">
        <v>1521</v>
      </c>
      <c r="E67">
        <v>64534</v>
      </c>
      <c r="F67">
        <v>475</v>
      </c>
      <c r="G67">
        <v>471</v>
      </c>
      <c r="H67" t="s">
        <v>31</v>
      </c>
      <c r="I67" t="str">
        <f t="array" ref="I67">IFERROR(_xlfn.XLOOKUP(Tabelle8[[#This Row],[NegotiationID]]&amp;"FinalAccept",Tabelle8[NegotiationID]&amp;Tabelle8[ActionType],Tabelle8[ActionType],,0),_xlfn.XLOOKUP(Tabelle8[[#This Row],[NegotiationID]]&amp;"FinalReject",Tabelle8[NegotiationID]&amp;Tabelle8[ActionType],Tabelle8[ActionType],,0))</f>
        <v>FinalAccept</v>
      </c>
      <c r="J67">
        <v>1</v>
      </c>
      <c r="K67">
        <v>0.12540000000000001</v>
      </c>
      <c r="L67">
        <v>1.1254</v>
      </c>
      <c r="M67">
        <v>0.87460000000000004</v>
      </c>
      <c r="N67">
        <v>663</v>
      </c>
      <c r="O67">
        <v>5167</v>
      </c>
      <c r="P67">
        <v>19</v>
      </c>
      <c r="Q67" s="3" t="s">
        <v>2296</v>
      </c>
    </row>
    <row r="68" ht="15" customHeight="1">
      <c r="A68" t="e">
        <f t="shared" ca="1" si="522"/>
        <v>#VALUE!</v>
      </c>
      <c r="B68" t="e">
        <f t="array" ref="B68" ca="1">_xlfn.XLOOKUP(Tabelle8[[#This Row],[ExperimentID]]&amp;Tabelle8[[#This Row],[NegotiationID]]&amp;Tabelle8[[#This Row],[MessageID]],ALL_IN_ONE[ExperimentID]&amp;ALL_IN_ONE[NegotiationID]&amp;ALL_IN_ONE[MessageID],ALL_IN_ONE[Gesamt_ID],,0)</f>
        <v>#VALUE!</v>
      </c>
      <c r="C68">
        <v>485</v>
      </c>
      <c r="D68" t="s">
        <v>1521</v>
      </c>
      <c r="E68">
        <v>64754</v>
      </c>
      <c r="F68">
        <v>471</v>
      </c>
      <c r="G68">
        <v>475</v>
      </c>
      <c r="H68" t="s">
        <v>31</v>
      </c>
      <c r="I68" t="str">
        <f t="array" ref="I68">IFERROR(_xlfn.XLOOKUP(Tabelle8[[#This Row],[NegotiationID]]&amp;"FinalAccept",Tabelle8[NegotiationID]&amp;Tabelle8[ActionType],Tabelle8[ActionType],,0),_xlfn.XLOOKUP(Tabelle8[[#This Row],[NegotiationID]]&amp;"FinalReject",Tabelle8[NegotiationID]&amp;Tabelle8[ActionType],Tabelle8[ActionType],,0))</f>
        <v>FinalAccept</v>
      </c>
      <c r="J68">
        <v>0.92959999999999998</v>
      </c>
      <c r="K68">
        <v>0.16439999999999999</v>
      </c>
      <c r="L68">
        <v>1.0940000000000001</v>
      </c>
      <c r="M68">
        <v>0.76519999999999999</v>
      </c>
      <c r="N68">
        <v>886</v>
      </c>
      <c r="O68">
        <v>5167</v>
      </c>
      <c r="P68">
        <v>19</v>
      </c>
      <c r="Q68" s="3" t="s">
        <v>2297</v>
      </c>
    </row>
    <row r="69" ht="15" customHeight="1">
      <c r="A69" t="e">
        <f t="shared" ca="1" si="522"/>
        <v>#VALUE!</v>
      </c>
      <c r="B69" t="e">
        <f t="array" ref="B69" ca="1">_xlfn.XLOOKUP(Tabelle8[[#This Row],[ExperimentID]]&amp;Tabelle8[[#This Row],[NegotiationID]]&amp;Tabelle8[[#This Row],[MessageID]],ALL_IN_ONE[ExperimentID]&amp;ALL_IN_ONE[NegotiationID]&amp;ALL_IN_ONE[MessageID],ALL_IN_ONE[Gesamt_ID],,0)</f>
        <v>#VALUE!</v>
      </c>
      <c r="C69">
        <v>485</v>
      </c>
      <c r="D69" t="s">
        <v>1521</v>
      </c>
      <c r="E69">
        <v>65789</v>
      </c>
      <c r="F69">
        <v>475</v>
      </c>
      <c r="G69">
        <v>471</v>
      </c>
      <c r="H69" t="s">
        <v>31</v>
      </c>
      <c r="I69" t="str">
        <f t="array" ref="I69">IFERROR(_xlfn.XLOOKUP(Tabelle8[[#This Row],[NegotiationID]]&amp;"FinalAccept",Tabelle8[NegotiationID]&amp;Tabelle8[ActionType],Tabelle8[ActionType],,0),_xlfn.XLOOKUP(Tabelle8[[#This Row],[NegotiationID]]&amp;"FinalReject",Tabelle8[NegotiationID]&amp;Tabelle8[ActionType],Tabelle8[ActionType],,0))</f>
        <v>FinalAccept</v>
      </c>
      <c r="J69">
        <v>0.746</v>
      </c>
      <c r="K69">
        <v>0.3286</v>
      </c>
      <c r="L69">
        <v>1.0746</v>
      </c>
      <c r="M69">
        <v>0.41739999999999999</v>
      </c>
      <c r="N69">
        <v>364</v>
      </c>
      <c r="O69">
        <v>5167</v>
      </c>
      <c r="P69">
        <v>19</v>
      </c>
      <c r="Q69" s="3" t="s">
        <v>2298</v>
      </c>
    </row>
    <row r="70" ht="15" customHeight="1">
      <c r="A70" t="e">
        <f t="shared" ca="1" si="522"/>
        <v>#VALUE!</v>
      </c>
      <c r="B70" t="e">
        <f t="array" ref="B70" ca="1">_xlfn.XLOOKUP(Tabelle8[[#This Row],[ExperimentID]]&amp;Tabelle8[[#This Row],[NegotiationID]]&amp;Tabelle8[[#This Row],[MessageID]],ALL_IN_ONE[ExperimentID]&amp;ALL_IN_ONE[NegotiationID]&amp;ALL_IN_ONE[MessageID],ALL_IN_ONE[Gesamt_ID],,0)</f>
        <v>#VALUE!</v>
      </c>
      <c r="C70">
        <v>485</v>
      </c>
      <c r="D70" t="s">
        <v>1521</v>
      </c>
      <c r="E70">
        <v>65818</v>
      </c>
      <c r="F70">
        <v>471</v>
      </c>
      <c r="G70">
        <v>475</v>
      </c>
      <c r="H70" t="s">
        <v>31</v>
      </c>
      <c r="I70" t="str">
        <f t="array" ref="I70">IFERROR(_xlfn.XLOOKUP(Tabelle8[[#This Row],[NegotiationID]]&amp;"FinalAccept",Tabelle8[NegotiationID]&amp;Tabelle8[ActionType],Tabelle8[ActionType],,0),_xlfn.XLOOKUP(Tabelle8[[#This Row],[NegotiationID]]&amp;"FinalReject",Tabelle8[NegotiationID]&amp;Tabelle8[ActionType],Tabelle8[ActionType],,0))</f>
        <v>FinalAccept</v>
      </c>
      <c r="J70">
        <v>0.78239999999999998</v>
      </c>
      <c r="K70">
        <v>0.27039999999999997</v>
      </c>
      <c r="L70">
        <v>1.0528</v>
      </c>
      <c r="M70">
        <v>0.51200000000000001</v>
      </c>
      <c r="N70">
        <v>519</v>
      </c>
      <c r="O70">
        <v>5167</v>
      </c>
      <c r="P70">
        <v>19</v>
      </c>
      <c r="Q70" s="3" t="s">
        <v>2299</v>
      </c>
    </row>
    <row r="71" ht="15" customHeight="1">
      <c r="A71" t="e">
        <f t="shared" ca="1" si="522"/>
        <v>#VALUE!</v>
      </c>
      <c r="B71" t="e">
        <f t="array" ref="B71" ca="1">_xlfn.XLOOKUP(Tabelle8[[#This Row],[ExperimentID]]&amp;Tabelle8[[#This Row],[NegotiationID]]&amp;Tabelle8[[#This Row],[MessageID]],ALL_IN_ONE[ExperimentID]&amp;ALL_IN_ONE[NegotiationID]&amp;ALL_IN_ONE[MessageID],ALL_IN_ONE[Gesamt_ID],,0)</f>
        <v>#VALUE!</v>
      </c>
      <c r="C71">
        <v>485</v>
      </c>
      <c r="D71" t="s">
        <v>1521</v>
      </c>
      <c r="E71">
        <v>66273</v>
      </c>
      <c r="F71">
        <v>475</v>
      </c>
      <c r="G71">
        <v>471</v>
      </c>
      <c r="H71" t="s">
        <v>31</v>
      </c>
      <c r="I71" t="str">
        <f t="array" ref="I71">IFERROR(_xlfn.XLOOKUP(Tabelle8[[#This Row],[NegotiationID]]&amp;"FinalAccept",Tabelle8[NegotiationID]&amp;Tabelle8[ActionType],Tabelle8[ActionType],,0),_xlfn.XLOOKUP(Tabelle8[[#This Row],[NegotiationID]]&amp;"FinalReject",Tabelle8[NegotiationID]&amp;Tabelle8[ActionType],Tabelle8[ActionType],,0))</f>
        <v>FinalAccept</v>
      </c>
      <c r="J71">
        <v>0.61040000000000005</v>
      </c>
      <c r="K71">
        <v>0.50839999999999996</v>
      </c>
      <c r="L71">
        <v>1.1188</v>
      </c>
      <c r="M71">
        <v>0.10199999999999999</v>
      </c>
      <c r="N71">
        <v>153</v>
      </c>
      <c r="O71">
        <v>5167</v>
      </c>
      <c r="P71">
        <v>19</v>
      </c>
      <c r="Q71" s="3" t="s">
        <v>2300</v>
      </c>
    </row>
    <row r="72" ht="15" customHeight="1">
      <c r="A72" t="e">
        <f t="shared" ca="1" si="522"/>
        <v>#VALUE!</v>
      </c>
      <c r="B72" t="e">
        <f t="array" ref="B72" ca="1">_xlfn.XLOOKUP(Tabelle8[[#This Row],[ExperimentID]]&amp;Tabelle8[[#This Row],[NegotiationID]]&amp;Tabelle8[[#This Row],[MessageID]],ALL_IN_ONE[ExperimentID]&amp;ALL_IN_ONE[NegotiationID]&amp;ALL_IN_ONE[MessageID],ALL_IN_ONE[Gesamt_ID],,0)</f>
        <v>#VALUE!</v>
      </c>
      <c r="C72">
        <v>485</v>
      </c>
      <c r="D72" t="s">
        <v>1521</v>
      </c>
      <c r="E72">
        <v>66752</v>
      </c>
      <c r="F72">
        <v>471</v>
      </c>
      <c r="G72">
        <v>475</v>
      </c>
      <c r="H72" t="s">
        <v>31</v>
      </c>
      <c r="I72" t="str">
        <f t="array" ref="I72">IFERROR(_xlfn.XLOOKUP(Tabelle8[[#This Row],[NegotiationID]]&amp;"FinalAccept",Tabelle8[NegotiationID]&amp;Tabelle8[ActionType],Tabelle8[ActionType],,0),_xlfn.XLOOKUP(Tabelle8[[#This Row],[NegotiationID]]&amp;"FinalReject",Tabelle8[NegotiationID]&amp;Tabelle8[ActionType],Tabelle8[ActionType],,0))</f>
        <v>FinalAccept</v>
      </c>
      <c r="J72">
        <v>0.65459999999999996</v>
      </c>
      <c r="K72">
        <v>0.40000000000000002</v>
      </c>
      <c r="L72">
        <v>1.0546</v>
      </c>
      <c r="M72">
        <v>0.25459999999999999</v>
      </c>
      <c r="N72">
        <v>546</v>
      </c>
      <c r="O72">
        <v>5167</v>
      </c>
      <c r="P72">
        <v>19</v>
      </c>
      <c r="Q72" s="3" t="s">
        <v>2301</v>
      </c>
    </row>
    <row r="73" ht="15" customHeight="1">
      <c r="A73" t="e">
        <f t="shared" ca="1" si="522"/>
        <v>#VALUE!</v>
      </c>
      <c r="B73" t="e">
        <f t="array" ref="B73" ca="1">_xlfn.XLOOKUP(Tabelle8[[#This Row],[ExperimentID]]&amp;Tabelle8[[#This Row],[NegotiationID]]&amp;Tabelle8[[#This Row],[MessageID]],ALL_IN_ONE[ExperimentID]&amp;ALL_IN_ONE[NegotiationID]&amp;ALL_IN_ONE[MessageID],ALL_IN_ONE[Gesamt_ID],,0)</f>
        <v>#VALUE!</v>
      </c>
      <c r="C73">
        <v>485</v>
      </c>
      <c r="D73" t="s">
        <v>1521</v>
      </c>
      <c r="E73">
        <v>66926</v>
      </c>
      <c r="F73">
        <v>475</v>
      </c>
      <c r="G73">
        <v>471</v>
      </c>
      <c r="H73" t="s">
        <v>31</v>
      </c>
      <c r="I73" t="str">
        <f t="array" ref="I73">IFERROR(_xlfn.XLOOKUP(Tabelle8[[#This Row],[NegotiationID]]&amp;"FinalAccept",Tabelle8[NegotiationID]&amp;Tabelle8[ActionType],Tabelle8[ActionType],,0),_xlfn.XLOOKUP(Tabelle8[[#This Row],[NegotiationID]]&amp;"FinalReject",Tabelle8[NegotiationID]&amp;Tabelle8[ActionType],Tabelle8[ActionType],,0))</f>
        <v>FinalAccept</v>
      </c>
      <c r="J73">
        <v>0.57520000000000004</v>
      </c>
      <c r="K73">
        <v>0.54679999999999995</v>
      </c>
      <c r="L73">
        <v>1.1220000000000001</v>
      </c>
      <c r="M73">
        <v>0.028400000000000002</v>
      </c>
      <c r="N73">
        <v>290</v>
      </c>
      <c r="O73">
        <v>5167</v>
      </c>
      <c r="P73">
        <v>19</v>
      </c>
      <c r="Q73" s="3" t="s">
        <v>2302</v>
      </c>
    </row>
    <row r="74" ht="15" customHeight="1">
      <c r="A74" t="e">
        <f t="shared" ca="1" si="522"/>
        <v>#VALUE!</v>
      </c>
      <c r="B74" t="e">
        <f t="array" ref="B74" ca="1">_xlfn.XLOOKUP(Tabelle8[[#This Row],[ExperimentID]]&amp;Tabelle8[[#This Row],[NegotiationID]]&amp;Tabelle8[[#This Row],[MessageID]],ALL_IN_ONE[ExperimentID]&amp;ALL_IN_ONE[NegotiationID]&amp;ALL_IN_ONE[MessageID],ALL_IN_ONE[Gesamt_ID],,0)</f>
        <v>#VALUE!</v>
      </c>
      <c r="C74">
        <v>485</v>
      </c>
      <c r="D74" t="s">
        <v>1521</v>
      </c>
      <c r="E74">
        <v>66951</v>
      </c>
      <c r="F74">
        <v>471</v>
      </c>
      <c r="G74">
        <v>475</v>
      </c>
      <c r="H74" t="s">
        <v>31</v>
      </c>
      <c r="I74" t="str">
        <f t="array" ref="I74">IFERROR(_xlfn.XLOOKUP(Tabelle8[[#This Row],[NegotiationID]]&amp;"FinalAccept",Tabelle8[NegotiationID]&amp;Tabelle8[ActionType],Tabelle8[ActionType],,0),_xlfn.XLOOKUP(Tabelle8[[#This Row],[NegotiationID]]&amp;"FinalReject",Tabelle8[NegotiationID]&amp;Tabelle8[ActionType],Tabelle8[ActionType],,0))</f>
        <v>FinalAccept</v>
      </c>
      <c r="J74">
        <v>0.64019999999999999</v>
      </c>
      <c r="K74">
        <v>0.45879999999999999</v>
      </c>
      <c r="L74">
        <v>1.099</v>
      </c>
      <c r="M74">
        <v>0.18140000000000001</v>
      </c>
      <c r="N74">
        <v>314</v>
      </c>
      <c r="O74">
        <v>5167</v>
      </c>
      <c r="P74">
        <v>19</v>
      </c>
      <c r="Q74" s="3" t="s">
        <v>2303</v>
      </c>
    </row>
    <row r="75" ht="15" customHeight="1">
      <c r="A75" t="e">
        <f t="shared" ca="1" si="522"/>
        <v>#VALUE!</v>
      </c>
      <c r="B75" t="e">
        <f t="array" ref="B75" ca="1">_xlfn.XLOOKUP(Tabelle8[[#This Row],[ExperimentID]]&amp;Tabelle8[[#This Row],[NegotiationID]]&amp;Tabelle8[[#This Row],[MessageID]],ALL_IN_ONE[ExperimentID]&amp;ALL_IN_ONE[NegotiationID]&amp;ALL_IN_ONE[MessageID],ALL_IN_ONE[Gesamt_ID],,0)</f>
        <v>#VALUE!</v>
      </c>
      <c r="C75">
        <v>485</v>
      </c>
      <c r="D75" t="s">
        <v>1521</v>
      </c>
      <c r="E75">
        <v>67603</v>
      </c>
      <c r="F75">
        <v>475</v>
      </c>
      <c r="G75">
        <v>471</v>
      </c>
      <c r="H75" t="s">
        <v>31</v>
      </c>
      <c r="I75" t="str">
        <f t="array" ref="I75">IFERROR(_xlfn.XLOOKUP(Tabelle8[[#This Row],[NegotiationID]]&amp;"FinalAccept",Tabelle8[NegotiationID]&amp;Tabelle8[ActionType],Tabelle8[ActionType],,0),_xlfn.XLOOKUP(Tabelle8[[#This Row],[NegotiationID]]&amp;"FinalReject",Tabelle8[NegotiationID]&amp;Tabelle8[ActionType],Tabelle8[ActionType],,0))</f>
        <v>FinalAccept</v>
      </c>
      <c r="J75">
        <v>0.53259999999999996</v>
      </c>
      <c r="K75">
        <v>0.50700000000000001</v>
      </c>
      <c r="L75">
        <v>1.0396000000000001</v>
      </c>
      <c r="M75">
        <v>0.025600000000000001</v>
      </c>
      <c r="N75">
        <v>36</v>
      </c>
      <c r="O75">
        <v>5167</v>
      </c>
      <c r="P75">
        <v>19</v>
      </c>
      <c r="Q75" s="3" t="s">
        <v>2304</v>
      </c>
    </row>
    <row r="76" ht="15" customHeight="1">
      <c r="A76" t="e">
        <f t="shared" ca="1" si="522"/>
        <v>#VALUE!</v>
      </c>
      <c r="B76" t="e">
        <f t="array" ref="B76" ca="1">_xlfn.XLOOKUP(Tabelle8[[#This Row],[ExperimentID]]&amp;Tabelle8[[#This Row],[NegotiationID]]&amp;Tabelle8[[#This Row],[MessageID]],ALL_IN_ONE[ExperimentID]&amp;ALL_IN_ONE[NegotiationID]&amp;ALL_IN_ONE[MessageID],ALL_IN_ONE[Gesamt_ID],,0)</f>
        <v>#VALUE!</v>
      </c>
      <c r="C76">
        <v>485</v>
      </c>
      <c r="D76" t="s">
        <v>1521</v>
      </c>
      <c r="E76">
        <v>67637</v>
      </c>
      <c r="F76">
        <v>471</v>
      </c>
      <c r="G76">
        <v>475</v>
      </c>
      <c r="H76" t="s">
        <v>31</v>
      </c>
      <c r="I76" t="str">
        <f t="array" ref="I76">IFERROR(_xlfn.XLOOKUP(Tabelle8[[#This Row],[NegotiationID]]&amp;"FinalAccept",Tabelle8[NegotiationID]&amp;Tabelle8[ActionType],Tabelle8[ActionType],,0),_xlfn.XLOOKUP(Tabelle8[[#This Row],[NegotiationID]]&amp;"FinalReject",Tabelle8[NegotiationID]&amp;Tabelle8[ActionType],Tabelle8[ActionType],,0))</f>
        <v>FinalAccept</v>
      </c>
      <c r="J76">
        <v>0.61899999999999999</v>
      </c>
      <c r="K76">
        <v>0.50480000000000003</v>
      </c>
      <c r="L76">
        <v>1.1237999999999999</v>
      </c>
      <c r="M76">
        <v>0.1142</v>
      </c>
      <c r="N76">
        <v>97</v>
      </c>
      <c r="O76">
        <v>5167</v>
      </c>
      <c r="P76">
        <v>19</v>
      </c>
      <c r="Q76" s="3" t="s">
        <v>2305</v>
      </c>
    </row>
    <row r="77" ht="15" customHeight="1">
      <c r="A77" t="e">
        <f t="shared" ca="1" si="522"/>
        <v>#VALUE!</v>
      </c>
      <c r="B77" t="e">
        <f t="array" ref="B77" ca="1">_xlfn.XLOOKUP(Tabelle8[[#This Row],[ExperimentID]]&amp;Tabelle8[[#This Row],[NegotiationID]]&amp;Tabelle8[[#This Row],[MessageID]],ALL_IN_ONE[ExperimentID]&amp;ALL_IN_ONE[NegotiationID]&amp;ALL_IN_ONE[MessageID],ALL_IN_ONE[Gesamt_ID],,0)</f>
        <v>#VALUE!</v>
      </c>
      <c r="C77">
        <v>485</v>
      </c>
      <c r="D77" t="s">
        <v>1521</v>
      </c>
      <c r="E77">
        <v>67644</v>
      </c>
      <c r="F77">
        <v>475</v>
      </c>
      <c r="G77">
        <v>471</v>
      </c>
      <c r="H77" t="s">
        <v>31</v>
      </c>
      <c r="I77" t="str">
        <f t="array" ref="I77">IFERROR(_xlfn.XLOOKUP(Tabelle8[[#This Row],[NegotiationID]]&amp;"FinalAccept",Tabelle8[NegotiationID]&amp;Tabelle8[ActionType],Tabelle8[ActionType],,0),_xlfn.XLOOKUP(Tabelle8[[#This Row],[NegotiationID]]&amp;"FinalReject",Tabelle8[NegotiationID]&amp;Tabelle8[ActionType],Tabelle8[ActionType],,0))</f>
        <v>FinalAccept</v>
      </c>
      <c r="J77">
        <v>0.54000000000000004</v>
      </c>
      <c r="K77">
        <v>0.5806</v>
      </c>
      <c r="L77">
        <v>1.1206</v>
      </c>
      <c r="M77">
        <v>0.040599999999999997</v>
      </c>
      <c r="N77">
        <v>93</v>
      </c>
      <c r="O77">
        <v>5167</v>
      </c>
      <c r="P77">
        <v>19</v>
      </c>
      <c r="Q77" s="3" t="s">
        <v>2306</v>
      </c>
    </row>
    <row r="78" ht="15" customHeight="1">
      <c r="A78" t="e">
        <f t="shared" ca="1" si="522"/>
        <v>#VALUE!</v>
      </c>
      <c r="B78" t="e">
        <f t="array" ref="B78" ca="1">_xlfn.XLOOKUP(Tabelle8[[#This Row],[ExperimentID]]&amp;Tabelle8[[#This Row],[NegotiationID]]&amp;Tabelle8[[#This Row],[MessageID]],ALL_IN_ONE[ExperimentID]&amp;ALL_IN_ONE[NegotiationID]&amp;ALL_IN_ONE[MessageID],ALL_IN_ONE[Gesamt_ID],,0)</f>
        <v>#VALUE!</v>
      </c>
      <c r="C78">
        <v>485</v>
      </c>
      <c r="D78" t="s">
        <v>1521</v>
      </c>
      <c r="E78">
        <v>67735</v>
      </c>
      <c r="F78">
        <v>471</v>
      </c>
      <c r="G78">
        <v>475</v>
      </c>
      <c r="H78" t="s">
        <v>31</v>
      </c>
      <c r="I78" t="str">
        <f t="array" ref="I78">IFERROR(_xlfn.XLOOKUP(Tabelle8[[#This Row],[NegotiationID]]&amp;"FinalAccept",Tabelle8[NegotiationID]&amp;Tabelle8[ActionType],Tabelle8[ActionType],,0),_xlfn.XLOOKUP(Tabelle8[[#This Row],[NegotiationID]]&amp;"FinalReject",Tabelle8[NegotiationID]&amp;Tabelle8[ActionType],Tabelle8[ActionType],,0))</f>
        <v>FinalAccept</v>
      </c>
      <c r="J78">
        <v>0.6018</v>
      </c>
      <c r="K78">
        <v>0.49399999999999999</v>
      </c>
      <c r="L78">
        <v>1.0958000000000001</v>
      </c>
      <c r="M78">
        <v>0.10780000000000001</v>
      </c>
      <c r="N78">
        <v>53</v>
      </c>
      <c r="O78">
        <v>5167</v>
      </c>
      <c r="P78">
        <v>19</v>
      </c>
      <c r="Q78" s="3" t="s">
        <v>2307</v>
      </c>
    </row>
    <row r="79" ht="15" customHeight="1">
      <c r="A79" t="e">
        <f t="shared" ca="1" si="522"/>
        <v>#VALUE!</v>
      </c>
      <c r="B79" t="e">
        <f t="array" ref="B79" ca="1">_xlfn.XLOOKUP(Tabelle8[[#This Row],[ExperimentID]]&amp;Tabelle8[[#This Row],[NegotiationID]]&amp;Tabelle8[[#This Row],[MessageID]],ALL_IN_ONE[ExperimentID]&amp;ALL_IN_ONE[NegotiationID]&amp;ALL_IN_ONE[MessageID],ALL_IN_ONE[Gesamt_ID],,0)</f>
        <v>#VALUE!</v>
      </c>
      <c r="C79">
        <v>485</v>
      </c>
      <c r="D79" t="s">
        <v>1521</v>
      </c>
      <c r="E79">
        <v>67740</v>
      </c>
      <c r="F79">
        <v>475</v>
      </c>
      <c r="G79">
        <v>471</v>
      </c>
      <c r="H79" t="s">
        <v>31</v>
      </c>
      <c r="I79" t="str">
        <f t="array" ref="I79">IFERROR(_xlfn.XLOOKUP(Tabelle8[[#This Row],[NegotiationID]]&amp;"FinalAccept",Tabelle8[NegotiationID]&amp;Tabelle8[ActionType],Tabelle8[ActionType],,0),_xlfn.XLOOKUP(Tabelle8[[#This Row],[NegotiationID]]&amp;"FinalReject",Tabelle8[NegotiationID]&amp;Tabelle8[ActionType],Tabelle8[ActionType],,0))</f>
        <v>FinalAccept</v>
      </c>
      <c r="J79">
        <v>0.57399999999999995</v>
      </c>
      <c r="K79">
        <v>0.52659999999999996</v>
      </c>
      <c r="L79">
        <v>1.1006</v>
      </c>
      <c r="M79">
        <v>0.047399999999999998</v>
      </c>
      <c r="N79">
        <v>36</v>
      </c>
      <c r="O79">
        <v>5167</v>
      </c>
      <c r="P79">
        <v>19</v>
      </c>
      <c r="Q79" s="3" t="s">
        <v>2308</v>
      </c>
    </row>
    <row r="80" ht="15" customHeight="1">
      <c r="A80" t="e">
        <f t="shared" ca="1" si="522"/>
        <v>#VALUE!</v>
      </c>
      <c r="B80" t="e">
        <f t="array" ref="B80" ca="1">_xlfn.XLOOKUP(Tabelle8[[#This Row],[ExperimentID]]&amp;Tabelle8[[#This Row],[NegotiationID]]&amp;Tabelle8[[#This Row],[MessageID]],ALL_IN_ONE[ExperimentID]&amp;ALL_IN_ONE[NegotiationID]&amp;ALL_IN_ONE[MessageID],ALL_IN_ONE[Gesamt_ID],,0)</f>
        <v>#VALUE!</v>
      </c>
      <c r="C80">
        <v>485</v>
      </c>
      <c r="D80" t="s">
        <v>1521</v>
      </c>
      <c r="E80">
        <v>67858</v>
      </c>
      <c r="F80">
        <v>471</v>
      </c>
      <c r="G80">
        <v>475</v>
      </c>
      <c r="H80" t="s">
        <v>31</v>
      </c>
      <c r="I80" t="str">
        <f t="array" ref="I80">IFERROR(_xlfn.XLOOKUP(Tabelle8[[#This Row],[NegotiationID]]&amp;"FinalAccept",Tabelle8[NegotiationID]&amp;Tabelle8[ActionType],Tabelle8[ActionType],,0),_xlfn.XLOOKUP(Tabelle8[[#This Row],[NegotiationID]]&amp;"FinalReject",Tabelle8[NegotiationID]&amp;Tabelle8[ActionType],Tabelle8[ActionType],,0))</f>
        <v>FinalAccept</v>
      </c>
      <c r="J80">
        <v>0.61899999999999999</v>
      </c>
      <c r="K80">
        <v>0.50480000000000003</v>
      </c>
      <c r="L80">
        <v>1.1237999999999999</v>
      </c>
      <c r="M80">
        <v>0.1142</v>
      </c>
      <c r="N80">
        <v>128</v>
      </c>
      <c r="O80">
        <v>5167</v>
      </c>
      <c r="P80">
        <v>19</v>
      </c>
      <c r="Q80" s="3" t="s">
        <v>2309</v>
      </c>
    </row>
    <row r="81" ht="15" customHeight="1">
      <c r="A81" t="e">
        <f t="shared" ca="1" si="522"/>
        <v>#VALUE!</v>
      </c>
      <c r="B81" t="e">
        <f t="array" ref="B81" ca="1">_xlfn.XLOOKUP(Tabelle8[[#This Row],[ExperimentID]]&amp;Tabelle8[[#This Row],[NegotiationID]]&amp;Tabelle8[[#This Row],[MessageID]],ALL_IN_ONE[ExperimentID]&amp;ALL_IN_ONE[NegotiationID]&amp;ALL_IN_ONE[MessageID],ALL_IN_ONE[Gesamt_ID],,0)</f>
        <v>#VALUE!</v>
      </c>
      <c r="C81">
        <v>485</v>
      </c>
      <c r="D81" t="s">
        <v>1521</v>
      </c>
      <c r="E81">
        <v>67892</v>
      </c>
      <c r="F81">
        <v>475</v>
      </c>
      <c r="G81">
        <v>471</v>
      </c>
      <c r="H81" t="s">
        <v>31</v>
      </c>
      <c r="I81" t="str">
        <f t="array" ref="I81">IFERROR(_xlfn.XLOOKUP(Tabelle8[[#This Row],[NegotiationID]]&amp;"FinalAccept",Tabelle8[NegotiationID]&amp;Tabelle8[ActionType],Tabelle8[ActionType],,0),_xlfn.XLOOKUP(Tabelle8[[#This Row],[NegotiationID]]&amp;"FinalReject",Tabelle8[NegotiationID]&amp;Tabelle8[ActionType],Tabelle8[ActionType],,0))</f>
        <v>FinalAccept</v>
      </c>
      <c r="J81">
        <v>0.53900000000000003</v>
      </c>
      <c r="K81">
        <v>0.48920000000000002</v>
      </c>
      <c r="L81">
        <v>1.0282</v>
      </c>
      <c r="M81">
        <v>0.049799999999999997</v>
      </c>
      <c r="N81">
        <v>27</v>
      </c>
      <c r="O81">
        <v>5167</v>
      </c>
      <c r="P81">
        <v>19</v>
      </c>
      <c r="Q81" s="3" t="s">
        <v>2310</v>
      </c>
    </row>
    <row r="82" ht="15" customHeight="1">
      <c r="A82" t="e">
        <f t="shared" ca="1" si="522"/>
        <v>#VALUE!</v>
      </c>
      <c r="B82" t="e">
        <f t="array" ref="B82" ca="1">_xlfn.XLOOKUP(Tabelle8[[#This Row],[ExperimentID]]&amp;Tabelle8[[#This Row],[NegotiationID]]&amp;Tabelle8[[#This Row],[MessageID]],ALL_IN_ONE[ExperimentID]&amp;ALL_IN_ONE[NegotiationID]&amp;ALL_IN_ONE[MessageID],ALL_IN_ONE[Gesamt_ID],,0)</f>
        <v>#VALUE!</v>
      </c>
      <c r="C82">
        <v>485</v>
      </c>
      <c r="D82" t="s">
        <v>1521</v>
      </c>
      <c r="E82">
        <v>67906</v>
      </c>
      <c r="F82">
        <v>471</v>
      </c>
      <c r="G82">
        <v>475</v>
      </c>
      <c r="H82" t="s">
        <v>31</v>
      </c>
      <c r="I82" t="str">
        <f t="array" ref="I82">IFERROR(_xlfn.XLOOKUP(Tabelle8[[#This Row],[NegotiationID]]&amp;"FinalAccept",Tabelle8[NegotiationID]&amp;Tabelle8[ActionType],Tabelle8[ActionType],,0),_xlfn.XLOOKUP(Tabelle8[[#This Row],[NegotiationID]]&amp;"FinalReject",Tabelle8[NegotiationID]&amp;Tabelle8[ActionType],Tabelle8[ActionType],,0))</f>
        <v>FinalAccept</v>
      </c>
      <c r="J82">
        <v>0.61899999999999999</v>
      </c>
      <c r="K82">
        <v>0.50480000000000003</v>
      </c>
      <c r="L82">
        <v>1.1237999999999999</v>
      </c>
      <c r="M82">
        <v>0.1142</v>
      </c>
      <c r="N82">
        <v>156</v>
      </c>
      <c r="O82">
        <v>5167</v>
      </c>
      <c r="P82">
        <v>19</v>
      </c>
      <c r="Q82" s="3" t="s">
        <v>2311</v>
      </c>
    </row>
    <row r="83" ht="15" customHeight="1">
      <c r="A83" t="e">
        <f t="shared" ca="1" si="522"/>
        <v>#VALUE!</v>
      </c>
      <c r="B83" t="e">
        <f t="array" ref="B83" ca="1">_xlfn.XLOOKUP(Tabelle8[[#This Row],[ExperimentID]]&amp;Tabelle8[[#This Row],[NegotiationID]]&amp;Tabelle8[[#This Row],[MessageID]],ALL_IN_ONE[ExperimentID]&amp;ALL_IN_ONE[NegotiationID]&amp;ALL_IN_ONE[MessageID],ALL_IN_ONE[Gesamt_ID],,0)</f>
        <v>#VALUE!</v>
      </c>
      <c r="C83">
        <v>485</v>
      </c>
      <c r="D83" t="s">
        <v>1521</v>
      </c>
      <c r="E83">
        <v>67927</v>
      </c>
      <c r="F83">
        <v>475</v>
      </c>
      <c r="G83">
        <v>471</v>
      </c>
      <c r="H83" t="s">
        <v>20</v>
      </c>
      <c r="I83" t="str">
        <f t="array" ref="I83">IFERROR(_xlfn.XLOOKUP(Tabelle8[[#This Row],[NegotiationID]]&amp;"FinalAccept",Tabelle8[NegotiationID]&amp;Tabelle8[ActionType],Tabelle8[ActionType],,0),_xlfn.XLOOKUP(Tabelle8[[#This Row],[NegotiationID]]&amp;"FinalReject",Tabelle8[NegotiationID]&amp;Tabelle8[ActionType],Tabelle8[ActionType],,0))</f>
        <v>FinalAccept</v>
      </c>
      <c r="J83">
        <v>0.50480000000000003</v>
      </c>
      <c r="K83">
        <v>0.61899999999999999</v>
      </c>
      <c r="L83">
        <v>1.1237999999999999</v>
      </c>
      <c r="M83">
        <v>0.1142</v>
      </c>
      <c r="N83">
        <v>56</v>
      </c>
      <c r="O83">
        <v>5167</v>
      </c>
      <c r="P83">
        <v>19</v>
      </c>
      <c r="Q83" s="3" t="s">
        <v>2312</v>
      </c>
    </row>
    <row r="84" ht="14.5" hidden="1">
      <c r="A84" t="e">
        <f t="shared" ca="1" si="522"/>
        <v>#VALUE!</v>
      </c>
      <c r="B84" t="e">
        <f t="array" ref="B84" ca="1">_xlfn.XLOOKUP(Tabelle8[[#This Row],[ExperimentID]]&amp;Tabelle8[[#This Row],[NegotiationID]]&amp;Tabelle8[[#This Row],[MessageID]],ALL_IN_ONE[ExperimentID]&amp;ALL_IN_ONE[NegotiationID]&amp;ALL_IN_ONE[MessageID],ALL_IN_ONE[Gesamt_ID],,0)</f>
        <v>#VALUE!</v>
      </c>
      <c r="C84">
        <v>514</v>
      </c>
      <c r="D84" t="s">
        <v>1521</v>
      </c>
      <c r="E84">
        <v>515</v>
      </c>
      <c r="H84" t="s">
        <v>6019</v>
      </c>
      <c r="I84" t="str">
        <f t="array" ref="I84">IFERROR(_xlfn.XLOOKUP(Tabelle8[[#This Row],[NegotiationID]]&amp;"FinalAccept",Tabelle8[NegotiationID]&amp;Tabelle8[ActionType],Tabelle8[ActionType],,0),_xlfn.XLOOKUP(Tabelle8[[#This Row],[NegotiationID]]&amp;"FinalReject",Tabelle8[NegotiationID]&amp;Tabelle8[ActionType],Tabelle8[ActionType],,0))</f>
        <v>FinalAccept</v>
      </c>
      <c r="N84">
        <v>21</v>
      </c>
      <c r="O84">
        <v>2398</v>
      </c>
      <c r="P84">
        <v>13</v>
      </c>
      <c r="Q84" t="s">
        <v>6020</v>
      </c>
    </row>
    <row r="85" ht="15" customHeight="1">
      <c r="A85" t="e">
        <f t="shared" ca="1" si="522"/>
        <v>#VALUE!</v>
      </c>
      <c r="B85" t="e">
        <f t="array" ref="B85" ca="1">_xlfn.XLOOKUP(Tabelle8[[#This Row],[ExperimentID]]&amp;Tabelle8[[#This Row],[NegotiationID]]&amp;Tabelle8[[#This Row],[MessageID]],ALL_IN_ONE[ExperimentID]&amp;ALL_IN_ONE[NegotiationID]&amp;ALL_IN_ONE[MessageID],ALL_IN_ONE[Gesamt_ID],,0)</f>
        <v>#VALUE!</v>
      </c>
      <c r="C85">
        <v>514</v>
      </c>
      <c r="D85" t="s">
        <v>1521</v>
      </c>
      <c r="E85">
        <v>64353</v>
      </c>
      <c r="F85">
        <v>500</v>
      </c>
      <c r="G85">
        <v>504</v>
      </c>
      <c r="H85" t="s">
        <v>19</v>
      </c>
      <c r="I85" t="str">
        <f t="array" ref="I85">IFERROR(_xlfn.XLOOKUP(Tabelle8[[#This Row],[NegotiationID]]&amp;"FinalAccept",Tabelle8[NegotiationID]&amp;Tabelle8[ActionType],Tabelle8[ActionType],,0),_xlfn.XLOOKUP(Tabelle8[[#This Row],[NegotiationID]]&amp;"FinalReject",Tabelle8[NegotiationID]&amp;Tabelle8[ActionType],Tabelle8[ActionType],,0))</f>
        <v>FinalAccept</v>
      </c>
      <c r="J85">
        <v>0.80000000000000004</v>
      </c>
      <c r="K85">
        <v>0.19520000000000001</v>
      </c>
      <c r="L85">
        <v>0.99519999999999997</v>
      </c>
      <c r="M85">
        <v>0.6048</v>
      </c>
      <c r="N85">
        <v>89</v>
      </c>
      <c r="O85">
        <v>2398</v>
      </c>
      <c r="P85">
        <v>13</v>
      </c>
      <c r="Q85" s="3" t="s">
        <v>2313</v>
      </c>
    </row>
    <row r="86" ht="15" customHeight="1">
      <c r="A86" t="e">
        <f t="shared" ca="1" si="522"/>
        <v>#VALUE!</v>
      </c>
      <c r="B86" t="e">
        <f t="array" ref="B86" ca="1">_xlfn.XLOOKUP(Tabelle8[[#This Row],[ExperimentID]]&amp;Tabelle8[[#This Row],[NegotiationID]]&amp;Tabelle8[[#This Row],[MessageID]],ALL_IN_ONE[ExperimentID]&amp;ALL_IN_ONE[NegotiationID]&amp;ALL_IN_ONE[MessageID],ALL_IN_ONE[Gesamt_ID],,0)</f>
        <v>#VALUE!</v>
      </c>
      <c r="C86">
        <v>514</v>
      </c>
      <c r="D86" t="s">
        <v>1521</v>
      </c>
      <c r="E86">
        <v>64490</v>
      </c>
      <c r="F86">
        <v>504</v>
      </c>
      <c r="G86">
        <v>500</v>
      </c>
      <c r="H86" t="s">
        <v>31</v>
      </c>
      <c r="I86" t="str">
        <f t="array" ref="I86">IFERROR(_xlfn.XLOOKUP(Tabelle8[[#This Row],[NegotiationID]]&amp;"FinalAccept",Tabelle8[NegotiationID]&amp;Tabelle8[ActionType],Tabelle8[ActionType],,0),_xlfn.XLOOKUP(Tabelle8[[#This Row],[NegotiationID]]&amp;"FinalReject",Tabelle8[NegotiationID]&amp;Tabelle8[ActionType],Tabelle8[ActionType],,0))</f>
        <v>FinalAccept</v>
      </c>
      <c r="J86">
        <v>0.87039999999999995</v>
      </c>
      <c r="K86">
        <v>0.25319999999999998</v>
      </c>
      <c r="L86">
        <v>1.1235999999999999</v>
      </c>
      <c r="M86">
        <v>0.61719999999999997</v>
      </c>
      <c r="N86">
        <v>315</v>
      </c>
      <c r="O86">
        <v>2398</v>
      </c>
      <c r="P86">
        <v>13</v>
      </c>
      <c r="Q86" s="3" t="s">
        <v>2314</v>
      </c>
    </row>
    <row r="87" ht="15" customHeight="1">
      <c r="A87" t="e">
        <f t="shared" ca="1" si="522"/>
        <v>#VALUE!</v>
      </c>
      <c r="B87" t="e">
        <f t="array" ref="B87" ca="1">_xlfn.XLOOKUP(Tabelle8[[#This Row],[ExperimentID]]&amp;Tabelle8[[#This Row],[NegotiationID]]&amp;Tabelle8[[#This Row],[MessageID]],ALL_IN_ONE[ExperimentID]&amp;ALL_IN_ONE[NegotiationID]&amp;ALL_IN_ONE[MessageID],ALL_IN_ONE[Gesamt_ID],,0)</f>
        <v>#VALUE!</v>
      </c>
      <c r="C87">
        <v>514</v>
      </c>
      <c r="D87" t="s">
        <v>1521</v>
      </c>
      <c r="E87">
        <v>64520</v>
      </c>
      <c r="F87">
        <v>500</v>
      </c>
      <c r="G87">
        <v>504</v>
      </c>
      <c r="H87" t="s">
        <v>31</v>
      </c>
      <c r="I87" t="str">
        <f t="array" ref="I87">IFERROR(_xlfn.XLOOKUP(Tabelle8[[#This Row],[NegotiationID]]&amp;"FinalAccept",Tabelle8[NegotiationID]&amp;Tabelle8[ActionType],Tabelle8[ActionType],,0),_xlfn.XLOOKUP(Tabelle8[[#This Row],[NegotiationID]]&amp;"FinalReject",Tabelle8[NegotiationID]&amp;Tabelle8[ActionType],Tabelle8[ActionType],,0))</f>
        <v>FinalAccept</v>
      </c>
      <c r="J87">
        <v>0.56159999999999999</v>
      </c>
      <c r="K87">
        <v>0.4304</v>
      </c>
      <c r="L87">
        <v>0.99199999999999999</v>
      </c>
      <c r="M87">
        <v>0.13120000000000001</v>
      </c>
      <c r="N87">
        <v>435</v>
      </c>
      <c r="O87">
        <v>2398</v>
      </c>
      <c r="P87">
        <v>13</v>
      </c>
      <c r="Q87" s="3" t="s">
        <v>2315</v>
      </c>
    </row>
    <row r="88" ht="15" customHeight="1">
      <c r="A88" t="e">
        <f t="shared" ca="1" si="522"/>
        <v>#VALUE!</v>
      </c>
      <c r="B88" t="e">
        <f t="array" ref="B88" ca="1">_xlfn.XLOOKUP(Tabelle8[[#This Row],[ExperimentID]]&amp;Tabelle8[[#This Row],[NegotiationID]]&amp;Tabelle8[[#This Row],[MessageID]],ALL_IN_ONE[ExperimentID]&amp;ALL_IN_ONE[NegotiationID]&amp;ALL_IN_ONE[MessageID],ALL_IN_ONE[Gesamt_ID],,0)</f>
        <v>#VALUE!</v>
      </c>
      <c r="C88">
        <v>514</v>
      </c>
      <c r="D88" t="s">
        <v>1521</v>
      </c>
      <c r="E88">
        <v>65363</v>
      </c>
      <c r="F88">
        <v>504</v>
      </c>
      <c r="G88">
        <v>500</v>
      </c>
      <c r="H88" t="s">
        <v>31</v>
      </c>
      <c r="I88" t="str">
        <f t="array" ref="I88">IFERROR(_xlfn.XLOOKUP(Tabelle8[[#This Row],[NegotiationID]]&amp;"FinalAccept",Tabelle8[NegotiationID]&amp;Tabelle8[ActionType],Tabelle8[ActionType],,0),_xlfn.XLOOKUP(Tabelle8[[#This Row],[NegotiationID]]&amp;"FinalReject",Tabelle8[NegotiationID]&amp;Tabelle8[ActionType],Tabelle8[ActionType],,0))</f>
        <v>FinalAccept</v>
      </c>
      <c r="J88">
        <v>0.86860000000000004</v>
      </c>
      <c r="K88">
        <v>0.16139999999999999</v>
      </c>
      <c r="L88">
        <v>1.03</v>
      </c>
      <c r="M88">
        <v>0.70720000000000005</v>
      </c>
      <c r="N88">
        <v>472</v>
      </c>
      <c r="O88">
        <v>2398</v>
      </c>
      <c r="P88">
        <v>13</v>
      </c>
      <c r="Q88" s="3" t="s">
        <v>2316</v>
      </c>
    </row>
    <row r="89" ht="15" customHeight="1">
      <c r="A89" t="e">
        <f t="shared" ca="1" si="522"/>
        <v>#VALUE!</v>
      </c>
      <c r="B89" t="e">
        <f t="array" ref="B89" ca="1">_xlfn.XLOOKUP(Tabelle8[[#This Row],[ExperimentID]]&amp;Tabelle8[[#This Row],[NegotiationID]]&amp;Tabelle8[[#This Row],[MessageID]],ALL_IN_ONE[ExperimentID]&amp;ALL_IN_ONE[NegotiationID]&amp;ALL_IN_ONE[MessageID],ALL_IN_ONE[Gesamt_ID],,0)</f>
        <v>#VALUE!</v>
      </c>
      <c r="C89">
        <v>514</v>
      </c>
      <c r="D89" t="s">
        <v>1521</v>
      </c>
      <c r="E89">
        <v>65383</v>
      </c>
      <c r="F89">
        <v>500</v>
      </c>
      <c r="G89">
        <v>504</v>
      </c>
      <c r="H89" t="s">
        <v>31</v>
      </c>
      <c r="I89" t="str">
        <f t="array" ref="I89">IFERROR(_xlfn.XLOOKUP(Tabelle8[[#This Row],[NegotiationID]]&amp;"FinalAccept",Tabelle8[NegotiationID]&amp;Tabelle8[ActionType],Tabelle8[ActionType],,0),_xlfn.XLOOKUP(Tabelle8[[#This Row],[NegotiationID]]&amp;"FinalReject",Tabelle8[NegotiationID]&amp;Tabelle8[ActionType],Tabelle8[ActionType],,0))</f>
        <v>FinalAccept</v>
      </c>
      <c r="J89">
        <v>0.54959999999999998</v>
      </c>
      <c r="K89">
        <v>0.5444</v>
      </c>
      <c r="L89">
        <v>1.0940000000000001</v>
      </c>
      <c r="M89">
        <v>0.0051999999999999998</v>
      </c>
      <c r="N89">
        <v>230</v>
      </c>
      <c r="O89">
        <v>2398</v>
      </c>
      <c r="P89">
        <v>13</v>
      </c>
      <c r="Q89" s="3" t="s">
        <v>2317</v>
      </c>
    </row>
    <row r="90" ht="15" customHeight="1">
      <c r="A90" t="e">
        <f t="shared" ca="1" si="522"/>
        <v>#VALUE!</v>
      </c>
      <c r="B90" t="e">
        <f t="array" ref="B90" ca="1">_xlfn.XLOOKUP(Tabelle8[[#This Row],[ExperimentID]]&amp;Tabelle8[[#This Row],[NegotiationID]]&amp;Tabelle8[[#This Row],[MessageID]],ALL_IN_ONE[ExperimentID]&amp;ALL_IN_ONE[NegotiationID]&amp;ALL_IN_ONE[MessageID],ALL_IN_ONE[Gesamt_ID],,0)</f>
        <v>#VALUE!</v>
      </c>
      <c r="C90">
        <v>514</v>
      </c>
      <c r="D90" t="s">
        <v>1521</v>
      </c>
      <c r="E90">
        <v>65544</v>
      </c>
      <c r="F90">
        <v>504</v>
      </c>
      <c r="G90">
        <v>500</v>
      </c>
      <c r="H90" t="s">
        <v>31</v>
      </c>
      <c r="I90" t="str">
        <f t="array" ref="I90">IFERROR(_xlfn.XLOOKUP(Tabelle8[[#This Row],[NegotiationID]]&amp;"FinalAccept",Tabelle8[NegotiationID]&amp;Tabelle8[ActionType],Tabelle8[ActionType],,0),_xlfn.XLOOKUP(Tabelle8[[#This Row],[NegotiationID]]&amp;"FinalReject",Tabelle8[NegotiationID]&amp;Tabelle8[ActionType],Tabelle8[ActionType],,0))</f>
        <v>FinalAccept</v>
      </c>
      <c r="J90">
        <v>0.79039999999999999</v>
      </c>
      <c r="K90">
        <v>0.32840000000000003</v>
      </c>
      <c r="L90">
        <v>1.1188</v>
      </c>
      <c r="M90">
        <v>0.46200000000000002</v>
      </c>
      <c r="N90">
        <v>60</v>
      </c>
      <c r="O90">
        <v>2398</v>
      </c>
      <c r="P90">
        <v>13</v>
      </c>
      <c r="Q90" s="3" t="s">
        <v>2318</v>
      </c>
    </row>
    <row r="91" ht="15" customHeight="1">
      <c r="A91" t="e">
        <f t="shared" ca="1" si="522"/>
        <v>#VALUE!</v>
      </c>
      <c r="B91" t="e">
        <f t="array" ref="B91" ca="1">_xlfn.XLOOKUP(Tabelle8[[#This Row],[ExperimentID]]&amp;Tabelle8[[#This Row],[NegotiationID]]&amp;Tabelle8[[#This Row],[MessageID]],ALL_IN_ONE[ExperimentID]&amp;ALL_IN_ONE[NegotiationID]&amp;ALL_IN_ONE[MessageID],ALL_IN_ONE[Gesamt_ID],,0)</f>
        <v>#VALUE!</v>
      </c>
      <c r="C91">
        <v>514</v>
      </c>
      <c r="D91" t="s">
        <v>1521</v>
      </c>
      <c r="E91">
        <v>65704</v>
      </c>
      <c r="F91">
        <v>500</v>
      </c>
      <c r="G91">
        <v>504</v>
      </c>
      <c r="H91" t="s">
        <v>31</v>
      </c>
      <c r="I91" t="str">
        <f t="array" ref="I91">IFERROR(_xlfn.XLOOKUP(Tabelle8[[#This Row],[NegotiationID]]&amp;"FinalAccept",Tabelle8[NegotiationID]&amp;Tabelle8[ActionType],Tabelle8[ActionType],,0),_xlfn.XLOOKUP(Tabelle8[[#This Row],[NegotiationID]]&amp;"FinalReject",Tabelle8[NegotiationID]&amp;Tabelle8[ActionType],Tabelle8[ActionType],,0))</f>
        <v>FinalAccept</v>
      </c>
      <c r="J91">
        <v>0.57879999999999998</v>
      </c>
      <c r="K91">
        <v>0.5544</v>
      </c>
      <c r="L91">
        <v>1.1332</v>
      </c>
      <c r="M91">
        <v>0.024400000000000002</v>
      </c>
      <c r="N91">
        <v>246</v>
      </c>
      <c r="O91">
        <v>2398</v>
      </c>
      <c r="P91">
        <v>13</v>
      </c>
      <c r="Q91" s="3" t="s">
        <v>2319</v>
      </c>
    </row>
    <row r="92" ht="15" customHeight="1">
      <c r="A92" t="e">
        <f t="shared" ca="1" si="522"/>
        <v>#VALUE!</v>
      </c>
      <c r="B92" t="e">
        <f t="array" ref="B92" ca="1">_xlfn.XLOOKUP(Tabelle8[[#This Row],[ExperimentID]]&amp;Tabelle8[[#This Row],[NegotiationID]]&amp;Tabelle8[[#This Row],[MessageID]],ALL_IN_ONE[ExperimentID]&amp;ALL_IN_ONE[NegotiationID]&amp;ALL_IN_ONE[MessageID],ALL_IN_ONE[Gesamt_ID],,0)</f>
        <v>#VALUE!</v>
      </c>
      <c r="C92">
        <v>514</v>
      </c>
      <c r="D92" t="s">
        <v>1521</v>
      </c>
      <c r="E92">
        <v>66060</v>
      </c>
      <c r="F92">
        <v>504</v>
      </c>
      <c r="G92">
        <v>500</v>
      </c>
      <c r="H92" t="s">
        <v>31</v>
      </c>
      <c r="I92" t="str">
        <f t="array" ref="I92">IFERROR(_xlfn.XLOOKUP(Tabelle8[[#This Row],[NegotiationID]]&amp;"FinalAccept",Tabelle8[NegotiationID]&amp;Tabelle8[ActionType],Tabelle8[ActionType],,0),_xlfn.XLOOKUP(Tabelle8[[#This Row],[NegotiationID]]&amp;"FinalReject",Tabelle8[NegotiationID]&amp;Tabelle8[ActionType],Tabelle8[ActionType],,0))</f>
        <v>FinalAccept</v>
      </c>
      <c r="J92">
        <v>0.60240000000000005</v>
      </c>
      <c r="K92">
        <v>0.36680000000000001</v>
      </c>
      <c r="L92">
        <v>0.96919999999999995</v>
      </c>
      <c r="M92">
        <v>0.2356</v>
      </c>
      <c r="N92">
        <v>156</v>
      </c>
      <c r="O92">
        <v>2398</v>
      </c>
      <c r="P92">
        <v>13</v>
      </c>
      <c r="Q92" s="3" t="s">
        <v>2320</v>
      </c>
    </row>
    <row r="93" ht="15" customHeight="1">
      <c r="A93" t="e">
        <f t="shared" ca="1" si="522"/>
        <v>#VALUE!</v>
      </c>
      <c r="B93" t="e">
        <f t="array" ref="B93" ca="1">_xlfn.XLOOKUP(Tabelle8[[#This Row],[ExperimentID]]&amp;Tabelle8[[#This Row],[NegotiationID]]&amp;Tabelle8[[#This Row],[MessageID]],ALL_IN_ONE[ExperimentID]&amp;ALL_IN_ONE[NegotiationID]&amp;ALL_IN_ONE[MessageID],ALL_IN_ONE[Gesamt_ID],,0)</f>
        <v>#VALUE!</v>
      </c>
      <c r="C93">
        <v>514</v>
      </c>
      <c r="D93" t="s">
        <v>1521</v>
      </c>
      <c r="E93">
        <v>66168</v>
      </c>
      <c r="F93">
        <v>500</v>
      </c>
      <c r="G93">
        <v>504</v>
      </c>
      <c r="H93" t="s">
        <v>31</v>
      </c>
      <c r="I93" t="str">
        <f t="array" ref="I93">IFERROR(_xlfn.XLOOKUP(Tabelle8[[#This Row],[NegotiationID]]&amp;"FinalAccept",Tabelle8[NegotiationID]&amp;Tabelle8[ActionType],Tabelle8[ActionType],,0),_xlfn.XLOOKUP(Tabelle8[[#This Row],[NegotiationID]]&amp;"FinalReject",Tabelle8[NegotiationID]&amp;Tabelle8[ActionType],Tabelle8[ActionType],,0))</f>
        <v>FinalAccept</v>
      </c>
      <c r="J93">
        <v>0.50860000000000005</v>
      </c>
      <c r="K93">
        <v>0.56599999999999995</v>
      </c>
      <c r="L93">
        <v>1.0746</v>
      </c>
      <c r="M93">
        <v>0.0574</v>
      </c>
      <c r="N93">
        <v>283</v>
      </c>
      <c r="O93">
        <v>2398</v>
      </c>
      <c r="P93">
        <v>13</v>
      </c>
      <c r="Q93" s="3" t="s">
        <v>2321</v>
      </c>
    </row>
    <row r="94" ht="15" customHeight="1">
      <c r="A94" t="e">
        <f t="shared" ca="1" si="522"/>
        <v>#VALUE!</v>
      </c>
      <c r="B94" t="e">
        <f t="array" ref="B94" ca="1">_xlfn.XLOOKUP(Tabelle8[[#This Row],[ExperimentID]]&amp;Tabelle8[[#This Row],[NegotiationID]]&amp;Tabelle8[[#This Row],[MessageID]],ALL_IN_ONE[ExperimentID]&amp;ALL_IN_ONE[NegotiationID]&amp;ALL_IN_ONE[MessageID],ALL_IN_ONE[Gesamt_ID],,0)</f>
        <v>#VALUE!</v>
      </c>
      <c r="C94">
        <v>514</v>
      </c>
      <c r="D94" t="s">
        <v>1521</v>
      </c>
      <c r="E94">
        <v>66240</v>
      </c>
      <c r="F94">
        <v>504</v>
      </c>
      <c r="G94">
        <v>500</v>
      </c>
      <c r="H94" t="s">
        <v>31</v>
      </c>
      <c r="I94" t="str">
        <f t="array" ref="I94">IFERROR(_xlfn.XLOOKUP(Tabelle8[[#This Row],[NegotiationID]]&amp;"FinalAccept",Tabelle8[NegotiationID]&amp;Tabelle8[ActionType],Tabelle8[ActionType],,0),_xlfn.XLOOKUP(Tabelle8[[#This Row],[NegotiationID]]&amp;"FinalReject",Tabelle8[NegotiationID]&amp;Tabelle8[ActionType],Tabelle8[ActionType],,0))</f>
        <v>FinalAccept</v>
      </c>
      <c r="J94">
        <v>0.64600000000000002</v>
      </c>
      <c r="K94">
        <v>0.43340000000000001</v>
      </c>
      <c r="L94">
        <v>1.0793999999999999</v>
      </c>
      <c r="M94">
        <v>0.21260000000000001</v>
      </c>
      <c r="N94">
        <v>30</v>
      </c>
      <c r="O94">
        <v>2398</v>
      </c>
      <c r="P94">
        <v>13</v>
      </c>
      <c r="Q94" s="3" t="s">
        <v>2322</v>
      </c>
    </row>
    <row r="95" ht="15" customHeight="1">
      <c r="A95" t="e">
        <f t="shared" ca="1" si="522"/>
        <v>#VALUE!</v>
      </c>
      <c r="B95" t="e">
        <f t="array" ref="B95" ca="1">_xlfn.XLOOKUP(Tabelle8[[#This Row],[ExperimentID]]&amp;Tabelle8[[#This Row],[NegotiationID]]&amp;Tabelle8[[#This Row],[MessageID]],ALL_IN_ONE[ExperimentID]&amp;ALL_IN_ONE[NegotiationID]&amp;ALL_IN_ONE[MessageID],ALL_IN_ONE[Gesamt_ID],,0)</f>
        <v>#VALUE!</v>
      </c>
      <c r="C95">
        <v>514</v>
      </c>
      <c r="D95" t="s">
        <v>1521</v>
      </c>
      <c r="E95">
        <v>66244</v>
      </c>
      <c r="F95">
        <v>500</v>
      </c>
      <c r="G95">
        <v>504</v>
      </c>
      <c r="H95" t="s">
        <v>31</v>
      </c>
      <c r="I95" t="str">
        <f t="array" ref="I95">IFERROR(_xlfn.XLOOKUP(Tabelle8[[#This Row],[NegotiationID]]&amp;"FinalAccept",Tabelle8[NegotiationID]&amp;Tabelle8[ActionType],Tabelle8[ActionType],,0),_xlfn.XLOOKUP(Tabelle8[[#This Row],[NegotiationID]]&amp;"FinalReject",Tabelle8[NegotiationID]&amp;Tabelle8[ActionType],Tabelle8[ActionType],,0))</f>
        <v>FinalAccept</v>
      </c>
      <c r="J95">
        <v>0.50539999999999996</v>
      </c>
      <c r="K95">
        <v>0.62</v>
      </c>
      <c r="L95">
        <v>1.1254</v>
      </c>
      <c r="M95">
        <v>0.11459999999999999</v>
      </c>
      <c r="N95">
        <v>55</v>
      </c>
      <c r="O95">
        <v>2398</v>
      </c>
      <c r="P95">
        <v>13</v>
      </c>
      <c r="Q95" s="3" t="s">
        <v>2323</v>
      </c>
    </row>
    <row r="96" ht="15" customHeight="1">
      <c r="A96" t="e">
        <f t="shared" ca="1" si="522"/>
        <v>#VALUE!</v>
      </c>
      <c r="B96" t="e">
        <f t="array" ref="B96" ca="1">_xlfn.XLOOKUP(Tabelle8[[#This Row],[ExperimentID]]&amp;Tabelle8[[#This Row],[NegotiationID]]&amp;Tabelle8[[#This Row],[MessageID]],ALL_IN_ONE[ExperimentID]&amp;ALL_IN_ONE[NegotiationID]&amp;ALL_IN_ONE[MessageID],ALL_IN_ONE[Gesamt_ID],,0)</f>
        <v>#VALUE!</v>
      </c>
      <c r="C96">
        <v>514</v>
      </c>
      <c r="D96" t="s">
        <v>1521</v>
      </c>
      <c r="E96">
        <v>66247</v>
      </c>
      <c r="F96">
        <v>504</v>
      </c>
      <c r="G96">
        <v>500</v>
      </c>
      <c r="H96" t="s">
        <v>20</v>
      </c>
      <c r="I96" t="str">
        <f t="array" ref="I96">IFERROR(_xlfn.XLOOKUP(Tabelle8[[#This Row],[NegotiationID]]&amp;"FinalAccept",Tabelle8[NegotiationID]&amp;Tabelle8[ActionType],Tabelle8[ActionType],,0),_xlfn.XLOOKUP(Tabelle8[[#This Row],[NegotiationID]]&amp;"FinalReject",Tabelle8[NegotiationID]&amp;Tabelle8[ActionType],Tabelle8[ActionType],,0))</f>
        <v>FinalAccept</v>
      </c>
      <c r="J96">
        <v>0.62</v>
      </c>
      <c r="K96">
        <v>0.50539999999999996</v>
      </c>
      <c r="L96">
        <v>1.1254</v>
      </c>
      <c r="M96">
        <v>0.11459999999999999</v>
      </c>
      <c r="N96">
        <v>6</v>
      </c>
      <c r="O96">
        <v>2398</v>
      </c>
      <c r="P96">
        <v>13</v>
      </c>
      <c r="Q96" t="s">
        <v>2324</v>
      </c>
    </row>
    <row r="97" ht="14.5" hidden="1">
      <c r="A97" t="e">
        <f t="shared" ca="1" si="522"/>
        <v>#VALUE!</v>
      </c>
      <c r="B97" t="e">
        <f t="array" ref="B97" ca="1">_xlfn.XLOOKUP(Tabelle8[[#This Row],[ExperimentID]]&amp;Tabelle8[[#This Row],[NegotiationID]]&amp;Tabelle8[[#This Row],[MessageID]],ALL_IN_ONE[ExperimentID]&amp;ALL_IN_ONE[NegotiationID]&amp;ALL_IN_ONE[MessageID],ALL_IN_ONE[Gesamt_ID],,0)</f>
        <v>#VALUE!</v>
      </c>
      <c r="C97">
        <v>543</v>
      </c>
      <c r="D97" t="s">
        <v>1521</v>
      </c>
      <c r="E97">
        <v>544</v>
      </c>
      <c r="H97" t="s">
        <v>6019</v>
      </c>
      <c r="I97" t="str">
        <f t="array" ref="I97">IFERROR(_xlfn.XLOOKUP(Tabelle8[[#This Row],[NegotiationID]]&amp;"FinalAccept",Tabelle8[NegotiationID]&amp;Tabelle8[ActionType],Tabelle8[ActionType],,0),_xlfn.XLOOKUP(Tabelle8[[#This Row],[NegotiationID]]&amp;"FinalReject",Tabelle8[NegotiationID]&amp;Tabelle8[ActionType],Tabelle8[ActionType],,0))</f>
        <v>FinalAccept</v>
      </c>
      <c r="N97">
        <v>21</v>
      </c>
      <c r="O97">
        <v>3241</v>
      </c>
      <c r="P97">
        <v>9</v>
      </c>
      <c r="Q97" t="s">
        <v>6020</v>
      </c>
    </row>
    <row r="98" ht="15" customHeight="1">
      <c r="A98" t="e">
        <f t="shared" ca="1" si="522"/>
        <v>#VALUE!</v>
      </c>
      <c r="B98" t="e">
        <f t="array" ref="B98" ca="1">_xlfn.XLOOKUP(Tabelle8[[#This Row],[ExperimentID]]&amp;Tabelle8[[#This Row],[NegotiationID]]&amp;Tabelle8[[#This Row],[MessageID]],ALL_IN_ONE[ExperimentID]&amp;ALL_IN_ONE[NegotiationID]&amp;ALL_IN_ONE[MessageID],ALL_IN_ONE[Gesamt_ID],,0)</f>
        <v>#VALUE!</v>
      </c>
      <c r="C98">
        <v>543</v>
      </c>
      <c r="D98" t="s">
        <v>1521</v>
      </c>
      <c r="E98">
        <v>62543</v>
      </c>
      <c r="F98">
        <v>529</v>
      </c>
      <c r="G98">
        <v>533</v>
      </c>
      <c r="H98" t="s">
        <v>19</v>
      </c>
      <c r="I98" t="str">
        <f t="array" ref="I98">IFERROR(_xlfn.XLOOKUP(Tabelle8[[#This Row],[NegotiationID]]&amp;"FinalAccept",Tabelle8[NegotiationID]&amp;Tabelle8[ActionType],Tabelle8[ActionType],,0),_xlfn.XLOOKUP(Tabelle8[[#This Row],[NegotiationID]]&amp;"FinalReject",Tabelle8[NegotiationID]&amp;Tabelle8[ActionType],Tabelle8[ActionType],,0))</f>
        <v>FinalAccept</v>
      </c>
      <c r="J98">
        <v>1</v>
      </c>
      <c r="K98">
        <v>0.1084</v>
      </c>
      <c r="L98">
        <v>1.1084000000000001</v>
      </c>
      <c r="M98">
        <v>0.89159999999999995</v>
      </c>
      <c r="N98">
        <v>603</v>
      </c>
      <c r="O98">
        <v>3241</v>
      </c>
      <c r="P98">
        <v>9</v>
      </c>
      <c r="Q98" s="3" t="s">
        <v>2325</v>
      </c>
    </row>
    <row r="99" ht="15" customHeight="1">
      <c r="A99" t="e">
        <f t="shared" ca="1" si="522"/>
        <v>#VALUE!</v>
      </c>
      <c r="B99" t="e">
        <f t="array" ref="B99" ca="1">_xlfn.XLOOKUP(Tabelle8[[#This Row],[ExperimentID]]&amp;Tabelle8[[#This Row],[NegotiationID]]&amp;Tabelle8[[#This Row],[MessageID]],ALL_IN_ONE[ExperimentID]&amp;ALL_IN_ONE[NegotiationID]&amp;ALL_IN_ONE[MessageID],ALL_IN_ONE[Gesamt_ID],,0)</f>
        <v>#VALUE!</v>
      </c>
      <c r="C99">
        <v>543</v>
      </c>
      <c r="D99" t="s">
        <v>1521</v>
      </c>
      <c r="E99">
        <v>63089</v>
      </c>
      <c r="F99">
        <v>533</v>
      </c>
      <c r="G99">
        <v>529</v>
      </c>
      <c r="H99" t="s">
        <v>31</v>
      </c>
      <c r="I99" t="str">
        <f t="array" ref="I99">IFERROR(_xlfn.XLOOKUP(Tabelle8[[#This Row],[NegotiationID]]&amp;"FinalAccept",Tabelle8[NegotiationID]&amp;Tabelle8[ActionType],Tabelle8[ActionType],,0),_xlfn.XLOOKUP(Tabelle8[[#This Row],[NegotiationID]]&amp;"FinalReject",Tabelle8[NegotiationID]&amp;Tabelle8[ActionType],Tabelle8[ActionType],,0))</f>
        <v>FinalAccept</v>
      </c>
      <c r="J99">
        <v>0.89759999999999995</v>
      </c>
      <c r="K99">
        <v>0.073200000000000001</v>
      </c>
      <c r="L99">
        <v>0.9708</v>
      </c>
      <c r="M99">
        <v>0.82440000000000002</v>
      </c>
      <c r="N99">
        <v>550</v>
      </c>
      <c r="O99">
        <v>3241</v>
      </c>
      <c r="P99">
        <v>9</v>
      </c>
      <c r="Q99" s="3" t="s">
        <v>2326</v>
      </c>
    </row>
    <row r="100" ht="15" customHeight="1">
      <c r="A100" t="e">
        <f t="shared" ca="1" si="522"/>
        <v>#VALUE!</v>
      </c>
      <c r="B100" t="e">
        <f t="array" ref="B100" ca="1">_xlfn.XLOOKUP(Tabelle8[[#This Row],[ExperimentID]]&amp;Tabelle8[[#This Row],[NegotiationID]]&amp;Tabelle8[[#This Row],[MessageID]],ALL_IN_ONE[ExperimentID]&amp;ALL_IN_ONE[NegotiationID]&amp;ALL_IN_ONE[MessageID],ALL_IN_ONE[Gesamt_ID],,0)</f>
        <v>#VALUE!</v>
      </c>
      <c r="C100">
        <v>543</v>
      </c>
      <c r="D100" t="s">
        <v>1521</v>
      </c>
      <c r="E100">
        <v>64660</v>
      </c>
      <c r="F100">
        <v>529</v>
      </c>
      <c r="G100">
        <v>533</v>
      </c>
      <c r="H100" t="s">
        <v>31</v>
      </c>
      <c r="I100" t="str">
        <f t="array" ref="I100">IFERROR(_xlfn.XLOOKUP(Tabelle8[[#This Row],[NegotiationID]]&amp;"FinalAccept",Tabelle8[NegotiationID]&amp;Tabelle8[ActionType],Tabelle8[ActionType],,0),_xlfn.XLOOKUP(Tabelle8[[#This Row],[NegotiationID]]&amp;"FinalReject",Tabelle8[NegotiationID]&amp;Tabelle8[ActionType],Tabelle8[ActionType],,0))</f>
        <v>FinalAccept</v>
      </c>
      <c r="J100">
        <v>0.82399999999999995</v>
      </c>
      <c r="K100">
        <v>0.17780000000000001</v>
      </c>
      <c r="L100">
        <v>1.0018</v>
      </c>
      <c r="M100">
        <v>0.6462</v>
      </c>
      <c r="N100">
        <v>1181</v>
      </c>
      <c r="O100">
        <v>3241</v>
      </c>
      <c r="P100">
        <v>9</v>
      </c>
      <c r="Q100" s="3" t="s">
        <v>2327</v>
      </c>
    </row>
    <row r="101" ht="15" customHeight="1">
      <c r="A101" t="e">
        <f t="shared" ca="1" si="522"/>
        <v>#VALUE!</v>
      </c>
      <c r="B101" t="e">
        <f t="array" ref="B101" ca="1">_xlfn.XLOOKUP(Tabelle8[[#This Row],[ExperimentID]]&amp;Tabelle8[[#This Row],[NegotiationID]]&amp;Tabelle8[[#This Row],[MessageID]],ALL_IN_ONE[ExperimentID]&amp;ALL_IN_ONE[NegotiationID]&amp;ALL_IN_ONE[MessageID],ALL_IN_ONE[Gesamt_ID],,0)</f>
        <v>#VALUE!</v>
      </c>
      <c r="C101">
        <v>543</v>
      </c>
      <c r="D101" t="s">
        <v>1521</v>
      </c>
      <c r="E101">
        <v>65894</v>
      </c>
      <c r="F101">
        <v>533</v>
      </c>
      <c r="G101">
        <v>529</v>
      </c>
      <c r="H101" t="s">
        <v>31</v>
      </c>
      <c r="I101" t="str">
        <f t="array" ref="I101">IFERROR(_xlfn.XLOOKUP(Tabelle8[[#This Row],[NegotiationID]]&amp;"FinalAccept",Tabelle8[NegotiationID]&amp;Tabelle8[ActionType],Tabelle8[ActionType],,0),_xlfn.XLOOKUP(Tabelle8[[#This Row],[NegotiationID]]&amp;"FinalReject",Tabelle8[NegotiationID]&amp;Tabelle8[ActionType],Tabelle8[ActionType],,0))</f>
        <v>FinalAccept</v>
      </c>
      <c r="J101">
        <v>0.75519999999999998</v>
      </c>
      <c r="K101">
        <v>0.36680000000000001</v>
      </c>
      <c r="L101">
        <v>1.1220000000000001</v>
      </c>
      <c r="M101">
        <v>0.38840000000000002</v>
      </c>
      <c r="N101">
        <v>200</v>
      </c>
      <c r="O101">
        <v>3241</v>
      </c>
      <c r="P101">
        <v>9</v>
      </c>
      <c r="Q101" s="3" t="s">
        <v>2328</v>
      </c>
    </row>
    <row r="102" ht="15" customHeight="1">
      <c r="A102" t="e">
        <f t="shared" ca="1" si="522"/>
        <v>#VALUE!</v>
      </c>
      <c r="B102" t="e">
        <f t="array" ref="B102" ca="1">_xlfn.XLOOKUP(Tabelle8[[#This Row],[ExperimentID]]&amp;Tabelle8[[#This Row],[NegotiationID]]&amp;Tabelle8[[#This Row],[MessageID]],ALL_IN_ONE[ExperimentID]&amp;ALL_IN_ONE[NegotiationID]&amp;ALL_IN_ONE[MessageID],ALL_IN_ONE[Gesamt_ID],,0)</f>
        <v>#VALUE!</v>
      </c>
      <c r="C102">
        <v>543</v>
      </c>
      <c r="D102" t="s">
        <v>1521</v>
      </c>
      <c r="E102">
        <v>66638</v>
      </c>
      <c r="F102">
        <v>529</v>
      </c>
      <c r="G102">
        <v>533</v>
      </c>
      <c r="H102" t="s">
        <v>31</v>
      </c>
      <c r="I102" t="str">
        <f t="array" ref="I102">IFERROR(_xlfn.XLOOKUP(Tabelle8[[#This Row],[NegotiationID]]&amp;"FinalAccept",Tabelle8[NegotiationID]&amp;Tabelle8[ActionType],Tabelle8[ActionType],,0),_xlfn.XLOOKUP(Tabelle8[[#This Row],[NegotiationID]]&amp;"FinalReject",Tabelle8[NegotiationID]&amp;Tabelle8[ActionType],Tabelle8[ActionType],,0))</f>
        <v>FinalAccept</v>
      </c>
      <c r="J102">
        <v>0.57879999999999998</v>
      </c>
      <c r="K102">
        <v>0.5544</v>
      </c>
      <c r="L102">
        <v>1.1332</v>
      </c>
      <c r="M102">
        <v>0.024400000000000002</v>
      </c>
      <c r="N102">
        <v>179</v>
      </c>
      <c r="O102">
        <v>3241</v>
      </c>
      <c r="P102">
        <v>9</v>
      </c>
      <c r="Q102" s="3" t="s">
        <v>2329</v>
      </c>
    </row>
    <row r="103" ht="15" customHeight="1">
      <c r="A103" t="e">
        <f t="shared" ca="1" si="522"/>
        <v>#VALUE!</v>
      </c>
      <c r="B103" t="e">
        <f t="array" ref="B103" ca="1">_xlfn.XLOOKUP(Tabelle8[[#This Row],[ExperimentID]]&amp;Tabelle8[[#This Row],[NegotiationID]]&amp;Tabelle8[[#This Row],[MessageID]],ALL_IN_ONE[ExperimentID]&amp;ALL_IN_ONE[NegotiationID]&amp;ALL_IN_ONE[MessageID],ALL_IN_ONE[Gesamt_ID],,0)</f>
        <v>#VALUE!</v>
      </c>
      <c r="C103">
        <v>543</v>
      </c>
      <c r="D103" t="s">
        <v>1521</v>
      </c>
      <c r="E103">
        <v>66692</v>
      </c>
      <c r="F103">
        <v>533</v>
      </c>
      <c r="G103">
        <v>529</v>
      </c>
      <c r="H103" t="s">
        <v>31</v>
      </c>
      <c r="I103" t="str">
        <f t="array" ref="I103">IFERROR(_xlfn.XLOOKUP(Tabelle8[[#This Row],[NegotiationID]]&amp;"FinalAccept",Tabelle8[NegotiationID]&amp;Tabelle8[ActionType],Tabelle8[ActionType],,0),_xlfn.XLOOKUP(Tabelle8[[#This Row],[NegotiationID]]&amp;"FinalReject",Tabelle8[NegotiationID]&amp;Tabelle8[ActionType],Tabelle8[ActionType],,0))</f>
        <v>FinalAccept</v>
      </c>
      <c r="J103">
        <v>0.62380000000000002</v>
      </c>
      <c r="K103">
        <v>0.40279999999999999</v>
      </c>
      <c r="L103">
        <v>1.0266</v>
      </c>
      <c r="M103">
        <v>0.221</v>
      </c>
      <c r="N103">
        <v>101</v>
      </c>
      <c r="O103">
        <v>3241</v>
      </c>
      <c r="P103">
        <v>9</v>
      </c>
      <c r="Q103" s="3" t="s">
        <v>2330</v>
      </c>
    </row>
    <row r="104" ht="15" customHeight="1">
      <c r="A104" t="e">
        <f t="shared" ca="1" si="522"/>
        <v>#VALUE!</v>
      </c>
      <c r="B104" t="e">
        <f t="array" ref="B104" ca="1">_xlfn.XLOOKUP(Tabelle8[[#This Row],[ExperimentID]]&amp;Tabelle8[[#This Row],[NegotiationID]]&amp;Tabelle8[[#This Row],[MessageID]],ALL_IN_ONE[ExperimentID]&amp;ALL_IN_ONE[NegotiationID]&amp;ALL_IN_ONE[MessageID],ALL_IN_ONE[Gesamt_ID],,0)</f>
        <v>#VALUE!</v>
      </c>
      <c r="C104">
        <v>543</v>
      </c>
      <c r="D104" t="s">
        <v>1521</v>
      </c>
      <c r="E104">
        <v>66952</v>
      </c>
      <c r="F104">
        <v>529</v>
      </c>
      <c r="G104">
        <v>533</v>
      </c>
      <c r="H104" t="s">
        <v>31</v>
      </c>
      <c r="I104" t="str">
        <f t="array" ref="I104">IFERROR(_xlfn.XLOOKUP(Tabelle8[[#This Row],[NegotiationID]]&amp;"FinalAccept",Tabelle8[NegotiationID]&amp;Tabelle8[ActionType],Tabelle8[ActionType],,0),_xlfn.XLOOKUP(Tabelle8[[#This Row],[NegotiationID]]&amp;"FinalReject",Tabelle8[NegotiationID]&amp;Tabelle8[ActionType],Tabelle8[ActionType],,0))</f>
        <v>FinalAccept</v>
      </c>
      <c r="J104">
        <v>0.57879999999999998</v>
      </c>
      <c r="K104">
        <v>0.5544</v>
      </c>
      <c r="L104">
        <v>1.1332</v>
      </c>
      <c r="M104">
        <v>0.024400000000000002</v>
      </c>
      <c r="N104">
        <v>190</v>
      </c>
      <c r="O104">
        <v>3241</v>
      </c>
      <c r="P104">
        <v>9</v>
      </c>
      <c r="Q104" s="3" t="s">
        <v>2331</v>
      </c>
    </row>
    <row r="105" ht="15" customHeight="1">
      <c r="A105" t="e">
        <f t="shared" ca="1" si="522"/>
        <v>#VALUE!</v>
      </c>
      <c r="B105" t="e">
        <f t="array" ref="B105" ca="1">_xlfn.XLOOKUP(Tabelle8[[#This Row],[ExperimentID]]&amp;Tabelle8[[#This Row],[NegotiationID]]&amp;Tabelle8[[#This Row],[MessageID]],ALL_IN_ONE[ExperimentID]&amp;ALL_IN_ONE[NegotiationID]&amp;ALL_IN_ONE[MessageID],ALL_IN_ONE[Gesamt_ID],,0)</f>
        <v>#VALUE!</v>
      </c>
      <c r="C105">
        <v>543</v>
      </c>
      <c r="D105" t="s">
        <v>1521</v>
      </c>
      <c r="E105">
        <v>67539</v>
      </c>
      <c r="F105">
        <v>533</v>
      </c>
      <c r="G105">
        <v>529</v>
      </c>
      <c r="H105" t="s">
        <v>20</v>
      </c>
      <c r="I105" t="str">
        <f t="array" ref="I105">IFERROR(_xlfn.XLOOKUP(Tabelle8[[#This Row],[NegotiationID]]&amp;"FinalAccept",Tabelle8[NegotiationID]&amp;Tabelle8[ActionType],Tabelle8[ActionType],,0),_xlfn.XLOOKUP(Tabelle8[[#This Row],[NegotiationID]]&amp;"FinalReject",Tabelle8[NegotiationID]&amp;Tabelle8[ActionType],Tabelle8[ActionType],,0))</f>
        <v>FinalAccept</v>
      </c>
      <c r="J105">
        <v>0.5544</v>
      </c>
      <c r="K105">
        <v>0.57879999999999998</v>
      </c>
      <c r="L105">
        <v>1.1332</v>
      </c>
      <c r="M105">
        <v>0.024400000000000002</v>
      </c>
      <c r="N105">
        <v>216</v>
      </c>
      <c r="O105">
        <v>3241</v>
      </c>
      <c r="P105">
        <v>9</v>
      </c>
      <c r="Q105" s="3" t="s">
        <v>2332</v>
      </c>
    </row>
    <row r="106" ht="14.5" hidden="1">
      <c r="A106" t="e">
        <f t="shared" ca="1" si="522"/>
        <v>#VALUE!</v>
      </c>
      <c r="B106" t="e">
        <f t="array" ref="B106" ca="1">_xlfn.XLOOKUP(Tabelle8[[#This Row],[ExperimentID]]&amp;Tabelle8[[#This Row],[NegotiationID]]&amp;Tabelle8[[#This Row],[MessageID]],ALL_IN_ONE[ExperimentID]&amp;ALL_IN_ONE[NegotiationID]&amp;ALL_IN_ONE[MessageID],ALL_IN_ONE[Gesamt_ID],,0)</f>
        <v>#VALUE!</v>
      </c>
      <c r="C106">
        <v>572</v>
      </c>
      <c r="D106" t="s">
        <v>1521</v>
      </c>
      <c r="E106">
        <v>573</v>
      </c>
      <c r="H106" t="s">
        <v>6019</v>
      </c>
      <c r="I106" t="str">
        <f t="array" ref="I106">IFERROR(_xlfn.XLOOKUP(Tabelle8[[#This Row],[NegotiationID]]&amp;"FinalAccept",Tabelle8[NegotiationID]&amp;Tabelle8[ActionType],Tabelle8[ActionType],,0),_xlfn.XLOOKUP(Tabelle8[[#This Row],[NegotiationID]]&amp;"FinalReject",Tabelle8[NegotiationID]&amp;Tabelle8[ActionType],Tabelle8[ActionType],,0))</f>
        <v>FinalAccept</v>
      </c>
      <c r="N106">
        <v>21</v>
      </c>
      <c r="O106">
        <v>5631</v>
      </c>
      <c r="P106">
        <v>12</v>
      </c>
      <c r="Q106" t="s">
        <v>6020</v>
      </c>
    </row>
    <row r="107" ht="15" customHeight="1">
      <c r="A107" t="e">
        <f t="shared" ca="1" si="522"/>
        <v>#VALUE!</v>
      </c>
      <c r="B107" t="e">
        <f t="array" ref="B107" ca="1">_xlfn.XLOOKUP(Tabelle8[[#This Row],[ExperimentID]]&amp;Tabelle8[[#This Row],[NegotiationID]]&amp;Tabelle8[[#This Row],[MessageID]],ALL_IN_ONE[ExperimentID]&amp;ALL_IN_ONE[NegotiationID]&amp;ALL_IN_ONE[MessageID],ALL_IN_ONE[Gesamt_ID],,0)</f>
        <v>#VALUE!</v>
      </c>
      <c r="C107">
        <v>572</v>
      </c>
      <c r="D107" t="s">
        <v>1521</v>
      </c>
      <c r="E107">
        <v>62436</v>
      </c>
      <c r="F107">
        <v>558</v>
      </c>
      <c r="G107">
        <v>562</v>
      </c>
      <c r="H107" t="s">
        <v>19</v>
      </c>
      <c r="I107" t="str">
        <f t="array" ref="I107">IFERROR(_xlfn.XLOOKUP(Tabelle8[[#This Row],[NegotiationID]]&amp;"FinalAccept",Tabelle8[NegotiationID]&amp;Tabelle8[ActionType],Tabelle8[ActionType],,0),_xlfn.XLOOKUP(Tabelle8[[#This Row],[NegotiationID]]&amp;"FinalReject",Tabelle8[NegotiationID]&amp;Tabelle8[ActionType],Tabelle8[ActionType],,0))</f>
        <v>FinalAccept</v>
      </c>
      <c r="J107">
        <v>1</v>
      </c>
      <c r="K107">
        <v>0.1084</v>
      </c>
      <c r="L107">
        <v>1.1084000000000001</v>
      </c>
      <c r="M107">
        <v>0.89159999999999995</v>
      </c>
      <c r="N107">
        <v>531</v>
      </c>
      <c r="O107">
        <v>5631</v>
      </c>
      <c r="P107">
        <v>12</v>
      </c>
      <c r="Q107" s="3" t="s">
        <v>2333</v>
      </c>
    </row>
    <row r="108" ht="15" customHeight="1">
      <c r="A108" t="e">
        <f t="shared" ca="1" si="522"/>
        <v>#VALUE!</v>
      </c>
      <c r="B108" t="e">
        <f t="array" ref="B108" ca="1">_xlfn.XLOOKUP(Tabelle8[[#This Row],[ExperimentID]]&amp;Tabelle8[[#This Row],[NegotiationID]]&amp;Tabelle8[[#This Row],[MessageID]],ALL_IN_ONE[ExperimentID]&amp;ALL_IN_ONE[NegotiationID]&amp;ALL_IN_ONE[MessageID],ALL_IN_ONE[Gesamt_ID],,0)</f>
        <v>#VALUE!</v>
      </c>
      <c r="C108">
        <v>572</v>
      </c>
      <c r="D108" t="s">
        <v>1521</v>
      </c>
      <c r="E108">
        <v>62834</v>
      </c>
      <c r="F108">
        <v>562</v>
      </c>
      <c r="G108">
        <v>558</v>
      </c>
      <c r="H108" t="s">
        <v>31</v>
      </c>
      <c r="I108" t="str">
        <f t="array" ref="I108">IFERROR(_xlfn.XLOOKUP(Tabelle8[[#This Row],[NegotiationID]]&amp;"FinalAccept",Tabelle8[NegotiationID]&amp;Tabelle8[ActionType],Tabelle8[ActionType],,0),_xlfn.XLOOKUP(Tabelle8[[#This Row],[NegotiationID]]&amp;"FinalReject",Tabelle8[NegotiationID]&amp;Tabelle8[ActionType],Tabelle8[ActionType],,0))</f>
        <v>FinalAccept</v>
      </c>
      <c r="J108">
        <v>0.89759999999999995</v>
      </c>
      <c r="K108">
        <v>0.073200000000000001</v>
      </c>
      <c r="L108">
        <v>0.9708</v>
      </c>
      <c r="M108">
        <v>0.82440000000000002</v>
      </c>
      <c r="N108">
        <v>753</v>
      </c>
      <c r="O108">
        <v>5631</v>
      </c>
      <c r="P108">
        <v>12</v>
      </c>
      <c r="Q108" s="3" t="s">
        <v>2334</v>
      </c>
    </row>
    <row r="109" ht="15" customHeight="1">
      <c r="A109" t="e">
        <f t="shared" ca="1" si="522"/>
        <v>#VALUE!</v>
      </c>
      <c r="B109" t="e">
        <f t="array" ref="B109" ca="1">_xlfn.XLOOKUP(Tabelle8[[#This Row],[ExperimentID]]&amp;Tabelle8[[#This Row],[NegotiationID]]&amp;Tabelle8[[#This Row],[MessageID]],ALL_IN_ONE[ExperimentID]&amp;ALL_IN_ONE[NegotiationID]&amp;ALL_IN_ONE[MessageID],ALL_IN_ONE[Gesamt_ID],,0)</f>
        <v>#VALUE!</v>
      </c>
      <c r="C109">
        <v>572</v>
      </c>
      <c r="D109" t="s">
        <v>1521</v>
      </c>
      <c r="E109">
        <v>64707</v>
      </c>
      <c r="F109">
        <v>558</v>
      </c>
      <c r="G109">
        <v>562</v>
      </c>
      <c r="H109" t="s">
        <v>31</v>
      </c>
      <c r="I109" t="str">
        <f t="array" ref="I109">IFERROR(_xlfn.XLOOKUP(Tabelle8[[#This Row],[NegotiationID]]&amp;"FinalAccept",Tabelle8[NegotiationID]&amp;Tabelle8[ActionType],Tabelle8[ActionType],,0),_xlfn.XLOOKUP(Tabelle8[[#This Row],[NegotiationID]]&amp;"FinalReject",Tabelle8[NegotiationID]&amp;Tabelle8[ActionType],Tabelle8[ActionType],,0))</f>
        <v>FinalAccept</v>
      </c>
      <c r="J109">
        <v>0.85819999999999996</v>
      </c>
      <c r="K109">
        <v>0.098799999999999999</v>
      </c>
      <c r="L109">
        <v>0.95699999999999996</v>
      </c>
      <c r="M109">
        <v>0.75939999999999996</v>
      </c>
      <c r="N109">
        <v>669</v>
      </c>
      <c r="O109">
        <v>5631</v>
      </c>
      <c r="P109">
        <v>12</v>
      </c>
      <c r="Q109" s="3" t="s">
        <v>2335</v>
      </c>
    </row>
    <row r="110" ht="15" customHeight="1">
      <c r="A110" t="e">
        <f t="shared" ca="1" si="522"/>
        <v>#VALUE!</v>
      </c>
      <c r="B110" t="e">
        <f t="array" ref="B110" ca="1">_xlfn.XLOOKUP(Tabelle8[[#This Row],[ExperimentID]]&amp;Tabelle8[[#This Row],[NegotiationID]]&amp;Tabelle8[[#This Row],[MessageID]],ALL_IN_ONE[ExperimentID]&amp;ALL_IN_ONE[NegotiationID]&amp;ALL_IN_ONE[MessageID],ALL_IN_ONE[Gesamt_ID],,0)</f>
        <v>#VALUE!</v>
      </c>
      <c r="C110">
        <v>572</v>
      </c>
      <c r="D110" t="s">
        <v>1521</v>
      </c>
      <c r="E110">
        <v>65330</v>
      </c>
      <c r="F110">
        <v>562</v>
      </c>
      <c r="G110">
        <v>558</v>
      </c>
      <c r="H110" t="s">
        <v>31</v>
      </c>
      <c r="I110" t="str">
        <f t="array" ref="I110">IFERROR(_xlfn.XLOOKUP(Tabelle8[[#This Row],[NegotiationID]]&amp;"FinalAccept",Tabelle8[NegotiationID]&amp;Tabelle8[ActionType],Tabelle8[ActionType],,0),_xlfn.XLOOKUP(Tabelle8[[#This Row],[NegotiationID]]&amp;"FinalReject",Tabelle8[NegotiationID]&amp;Tabelle8[ActionType],Tabelle8[ActionType],,0))</f>
        <v>FinalAccept</v>
      </c>
      <c r="J110">
        <v>0.78859999999999997</v>
      </c>
      <c r="K110">
        <v>0.2366</v>
      </c>
      <c r="L110">
        <v>1.0251999999999999</v>
      </c>
      <c r="M110">
        <v>0.55200000000000005</v>
      </c>
      <c r="N110">
        <v>861</v>
      </c>
      <c r="O110">
        <v>5631</v>
      </c>
      <c r="P110">
        <v>12</v>
      </c>
      <c r="Q110" s="3" t="s">
        <v>2336</v>
      </c>
    </row>
    <row r="111" ht="15" customHeight="1">
      <c r="A111" t="e">
        <f t="shared" ca="1" si="522"/>
        <v>#VALUE!</v>
      </c>
      <c r="B111" t="e">
        <f t="array" ref="B111" ca="1">_xlfn.XLOOKUP(Tabelle8[[#This Row],[ExperimentID]]&amp;Tabelle8[[#This Row],[NegotiationID]]&amp;Tabelle8[[#This Row],[MessageID]],ALL_IN_ONE[ExperimentID]&amp;ALL_IN_ONE[NegotiationID]&amp;ALL_IN_ONE[MessageID],ALL_IN_ONE[Gesamt_ID],,0)</f>
        <v>#VALUE!</v>
      </c>
      <c r="C111">
        <v>572</v>
      </c>
      <c r="D111" t="s">
        <v>1521</v>
      </c>
      <c r="E111">
        <v>65987</v>
      </c>
      <c r="F111">
        <v>558</v>
      </c>
      <c r="G111">
        <v>562</v>
      </c>
      <c r="H111" t="s">
        <v>31</v>
      </c>
      <c r="I111" t="str">
        <f t="array" ref="I111">IFERROR(_xlfn.XLOOKUP(Tabelle8[[#This Row],[NegotiationID]]&amp;"FinalAccept",Tabelle8[NegotiationID]&amp;Tabelle8[ActionType],Tabelle8[ActionType],,0),_xlfn.XLOOKUP(Tabelle8[[#This Row],[NegotiationID]]&amp;"FinalReject",Tabelle8[NegotiationID]&amp;Tabelle8[ActionType],Tabelle8[ActionType],,0))</f>
        <v>FinalAccept</v>
      </c>
      <c r="J111">
        <v>0.80179999999999996</v>
      </c>
      <c r="K111">
        <v>0.29399999999999998</v>
      </c>
      <c r="L111">
        <v>1.0958000000000001</v>
      </c>
      <c r="M111">
        <v>0.50780000000000003</v>
      </c>
      <c r="N111">
        <v>651</v>
      </c>
      <c r="O111">
        <v>5631</v>
      </c>
      <c r="P111">
        <v>12</v>
      </c>
      <c r="Q111" s="3" t="s">
        <v>2337</v>
      </c>
    </row>
    <row r="112" ht="15" customHeight="1">
      <c r="A112" t="e">
        <f t="shared" ca="1" si="522"/>
        <v>#VALUE!</v>
      </c>
      <c r="B112" t="e">
        <f t="array" ref="B112" ca="1">_xlfn.XLOOKUP(Tabelle8[[#This Row],[ExperimentID]]&amp;Tabelle8[[#This Row],[NegotiationID]]&amp;Tabelle8[[#This Row],[MessageID]],ALL_IN_ONE[ExperimentID]&amp;ALL_IN_ONE[NegotiationID]&amp;ALL_IN_ONE[MessageID],ALL_IN_ONE[Gesamt_ID],,0)</f>
        <v>#VALUE!</v>
      </c>
      <c r="C112">
        <v>572</v>
      </c>
      <c r="D112" t="s">
        <v>1521</v>
      </c>
      <c r="E112">
        <v>66410</v>
      </c>
      <c r="F112">
        <v>562</v>
      </c>
      <c r="G112">
        <v>558</v>
      </c>
      <c r="H112" t="s">
        <v>31</v>
      </c>
      <c r="I112" t="str">
        <f t="array" ref="I112">IFERROR(_xlfn.XLOOKUP(Tabelle8[[#This Row],[NegotiationID]]&amp;"FinalAccept",Tabelle8[NegotiationID]&amp;Tabelle8[ActionType],Tabelle8[ActionType],,0),_xlfn.XLOOKUP(Tabelle8[[#This Row],[NegotiationID]]&amp;"FinalReject",Tabelle8[NegotiationID]&amp;Tabelle8[ActionType],Tabelle8[ActionType],,0))</f>
        <v>FinalAccept</v>
      </c>
      <c r="J112">
        <v>1</v>
      </c>
      <c r="K112">
        <v>1</v>
      </c>
      <c r="L112">
        <v>2</v>
      </c>
      <c r="M112">
        <v>0</v>
      </c>
      <c r="N112">
        <v>542</v>
      </c>
      <c r="O112">
        <v>5631</v>
      </c>
      <c r="P112">
        <v>12</v>
      </c>
      <c r="Q112" s="3" t="s">
        <v>2338</v>
      </c>
    </row>
    <row r="113" ht="15" customHeight="1">
      <c r="A113" t="e">
        <f t="shared" ca="1" si="522"/>
        <v>#VALUE!</v>
      </c>
      <c r="B113" t="e">
        <f t="array" ref="B113" ca="1">_xlfn.XLOOKUP(Tabelle8[[#This Row],[ExperimentID]]&amp;Tabelle8[[#This Row],[NegotiationID]]&amp;Tabelle8[[#This Row],[MessageID]],ALL_IN_ONE[ExperimentID]&amp;ALL_IN_ONE[NegotiationID]&amp;ALL_IN_ONE[MessageID],ALL_IN_ONE[Gesamt_ID],,0)</f>
        <v>#VALUE!</v>
      </c>
      <c r="C113">
        <v>572</v>
      </c>
      <c r="D113" t="s">
        <v>1521</v>
      </c>
      <c r="E113">
        <v>66645</v>
      </c>
      <c r="F113">
        <v>558</v>
      </c>
      <c r="G113">
        <v>562</v>
      </c>
      <c r="H113" t="s">
        <v>31</v>
      </c>
      <c r="I113" t="str">
        <f t="array" ref="I113">IFERROR(_xlfn.XLOOKUP(Tabelle8[[#This Row],[NegotiationID]]&amp;"FinalAccept",Tabelle8[NegotiationID]&amp;Tabelle8[ActionType],Tabelle8[ActionType],,0),_xlfn.XLOOKUP(Tabelle8[[#This Row],[NegotiationID]]&amp;"FinalReject",Tabelle8[NegotiationID]&amp;Tabelle8[ActionType],Tabelle8[ActionType],,0))</f>
        <v>FinalAccept</v>
      </c>
      <c r="J113">
        <v>0.65459999999999996</v>
      </c>
      <c r="K113">
        <v>0.40000000000000002</v>
      </c>
      <c r="L113">
        <v>1.0546</v>
      </c>
      <c r="M113">
        <v>0.25459999999999999</v>
      </c>
      <c r="N113">
        <v>570</v>
      </c>
      <c r="O113">
        <v>5631</v>
      </c>
      <c r="P113">
        <v>12</v>
      </c>
      <c r="Q113" s="3" t="s">
        <v>2339</v>
      </c>
    </row>
    <row r="114" ht="15" customHeight="1">
      <c r="A114" t="e">
        <f t="shared" ca="1" si="522"/>
        <v>#VALUE!</v>
      </c>
      <c r="B114" t="e">
        <f t="array" ref="B114" ca="1">_xlfn.XLOOKUP(Tabelle8[[#This Row],[ExperimentID]]&amp;Tabelle8[[#This Row],[NegotiationID]]&amp;Tabelle8[[#This Row],[MessageID]],ALL_IN_ONE[ExperimentID]&amp;ALL_IN_ONE[NegotiationID]&amp;ALL_IN_ONE[MessageID],ALL_IN_ONE[Gesamt_ID],,0)</f>
        <v>#VALUE!</v>
      </c>
      <c r="C114">
        <v>572</v>
      </c>
      <c r="D114" t="s">
        <v>1521</v>
      </c>
      <c r="E114">
        <v>67706</v>
      </c>
      <c r="F114">
        <v>562</v>
      </c>
      <c r="G114">
        <v>558</v>
      </c>
      <c r="H114" t="s">
        <v>31</v>
      </c>
      <c r="I114" t="str">
        <f t="array" ref="I114">IFERROR(_xlfn.XLOOKUP(Tabelle8[[#This Row],[NegotiationID]]&amp;"FinalAccept",Tabelle8[NegotiationID]&amp;Tabelle8[ActionType],Tabelle8[ActionType],,0),_xlfn.XLOOKUP(Tabelle8[[#This Row],[NegotiationID]]&amp;"FinalReject",Tabelle8[NegotiationID]&amp;Tabelle8[ActionType],Tabelle8[ActionType],,0))</f>
        <v>FinalAccept</v>
      </c>
      <c r="J114">
        <v>0.36859999999999998</v>
      </c>
      <c r="K114">
        <v>0.58579999999999999</v>
      </c>
      <c r="L114">
        <v>0.95440000000000003</v>
      </c>
      <c r="M114">
        <v>0.2172</v>
      </c>
      <c r="N114">
        <v>342</v>
      </c>
      <c r="O114">
        <v>5631</v>
      </c>
      <c r="P114">
        <v>12</v>
      </c>
      <c r="Q114" s="3" t="s">
        <v>2340</v>
      </c>
    </row>
    <row r="115" ht="15" customHeight="1">
      <c r="A115" t="e">
        <f t="shared" ca="1" si="522"/>
        <v>#VALUE!</v>
      </c>
      <c r="B115" t="e">
        <f t="array" ref="B115" ca="1">_xlfn.XLOOKUP(Tabelle8[[#This Row],[ExperimentID]]&amp;Tabelle8[[#This Row],[NegotiationID]]&amp;Tabelle8[[#This Row],[MessageID]],ALL_IN_ONE[ExperimentID]&amp;ALL_IN_ONE[NegotiationID]&amp;ALL_IN_ONE[MessageID],ALL_IN_ONE[Gesamt_ID],,0)</f>
        <v>#VALUE!</v>
      </c>
      <c r="C115">
        <v>572</v>
      </c>
      <c r="D115" t="s">
        <v>1521</v>
      </c>
      <c r="E115">
        <v>67968</v>
      </c>
      <c r="F115">
        <v>558</v>
      </c>
      <c r="G115">
        <v>562</v>
      </c>
      <c r="H115" t="s">
        <v>31</v>
      </c>
      <c r="I115" t="str">
        <f t="array" ref="I115">IFERROR(_xlfn.XLOOKUP(Tabelle8[[#This Row],[NegotiationID]]&amp;"FinalAccept",Tabelle8[NegotiationID]&amp;Tabelle8[ActionType],Tabelle8[ActionType],,0),_xlfn.XLOOKUP(Tabelle8[[#This Row],[NegotiationID]]&amp;"FinalReject",Tabelle8[NegotiationID]&amp;Tabelle8[ActionType],Tabelle8[ActionType],,0))</f>
        <v>FinalAccept</v>
      </c>
      <c r="J115">
        <v>0.65620000000000001</v>
      </c>
      <c r="K115">
        <v>0.31259999999999999</v>
      </c>
      <c r="L115">
        <v>0.96879999999999999</v>
      </c>
      <c r="M115">
        <v>0.34360000000000002</v>
      </c>
      <c r="N115">
        <v>338</v>
      </c>
      <c r="O115">
        <v>5631</v>
      </c>
      <c r="P115">
        <v>12</v>
      </c>
      <c r="Q115" s="3" t="s">
        <v>2341</v>
      </c>
    </row>
    <row r="116" ht="15" customHeight="1">
      <c r="A116" t="e">
        <f t="shared" ca="1" si="522"/>
        <v>#VALUE!</v>
      </c>
      <c r="B116" t="e">
        <f t="array" ref="B116" ca="1">_xlfn.XLOOKUP(Tabelle8[[#This Row],[ExperimentID]]&amp;Tabelle8[[#This Row],[NegotiationID]]&amp;Tabelle8[[#This Row],[MessageID]],ALL_IN_ONE[ExperimentID]&amp;ALL_IN_ONE[NegotiationID]&amp;ALL_IN_ONE[MessageID],ALL_IN_ONE[Gesamt_ID],,0)</f>
        <v>#VALUE!</v>
      </c>
      <c r="C116">
        <v>572</v>
      </c>
      <c r="D116" t="s">
        <v>1521</v>
      </c>
      <c r="E116">
        <v>67980</v>
      </c>
      <c r="F116">
        <v>562</v>
      </c>
      <c r="G116">
        <v>558</v>
      </c>
      <c r="H116" t="s">
        <v>31</v>
      </c>
      <c r="I116" t="str">
        <f t="array" ref="I116">IFERROR(_xlfn.XLOOKUP(Tabelle8[[#This Row],[NegotiationID]]&amp;"FinalAccept",Tabelle8[NegotiationID]&amp;Tabelle8[ActionType],Tabelle8[ActionType],,0),_xlfn.XLOOKUP(Tabelle8[[#This Row],[NegotiationID]]&amp;"FinalReject",Tabelle8[NegotiationID]&amp;Tabelle8[ActionType],Tabelle8[ActionType],,0))</f>
        <v>FinalAccept</v>
      </c>
      <c r="J116">
        <v>0.40000000000000002</v>
      </c>
      <c r="K116">
        <v>0.65459999999999996</v>
      </c>
      <c r="L116">
        <v>1.0546</v>
      </c>
      <c r="M116">
        <v>0.25459999999999999</v>
      </c>
      <c r="N116">
        <v>278</v>
      </c>
      <c r="O116">
        <v>5631</v>
      </c>
      <c r="P116">
        <v>12</v>
      </c>
      <c r="Q116" s="3" t="s">
        <v>2342</v>
      </c>
    </row>
    <row r="117" ht="15" customHeight="1">
      <c r="A117" t="e">
        <f t="shared" ca="1" si="522"/>
        <v>#VALUE!</v>
      </c>
      <c r="B117" t="e">
        <f t="array" ref="B117" ca="1">_xlfn.XLOOKUP(Tabelle8[[#This Row],[ExperimentID]]&amp;Tabelle8[[#This Row],[NegotiationID]]&amp;Tabelle8[[#This Row],[MessageID]],ALL_IN_ONE[ExperimentID]&amp;ALL_IN_ONE[NegotiationID]&amp;ALL_IN_ONE[MessageID],ALL_IN_ONE[Gesamt_ID],,0)</f>
        <v>#VALUE!</v>
      </c>
      <c r="C117">
        <v>572</v>
      </c>
      <c r="D117" t="s">
        <v>1521</v>
      </c>
      <c r="E117">
        <v>68064</v>
      </c>
      <c r="F117">
        <v>558</v>
      </c>
      <c r="G117">
        <v>562</v>
      </c>
      <c r="H117" t="s">
        <v>20</v>
      </c>
      <c r="I117" t="str">
        <f t="array" ref="I117">IFERROR(_xlfn.XLOOKUP(Tabelle8[[#This Row],[NegotiationID]]&amp;"FinalAccept",Tabelle8[NegotiationID]&amp;Tabelle8[ActionType],Tabelle8[ActionType],,0),_xlfn.XLOOKUP(Tabelle8[[#This Row],[NegotiationID]]&amp;"FinalReject",Tabelle8[NegotiationID]&amp;Tabelle8[ActionType],Tabelle8[ActionType],,0))</f>
        <v>FinalAccept</v>
      </c>
      <c r="J117">
        <v>0.65459999999999996</v>
      </c>
      <c r="K117">
        <v>0.40000000000000002</v>
      </c>
      <c r="L117">
        <v>1.0546</v>
      </c>
      <c r="M117">
        <v>0.25459999999999999</v>
      </c>
      <c r="N117">
        <v>75</v>
      </c>
      <c r="O117">
        <v>5631</v>
      </c>
      <c r="P117">
        <v>12</v>
      </c>
      <c r="Q117" s="3" t="s">
        <v>2343</v>
      </c>
    </row>
    <row r="118" ht="14.5" hidden="1">
      <c r="A118" t="e">
        <f t="shared" ca="1" si="522"/>
        <v>#VALUE!</v>
      </c>
      <c r="B118" t="e">
        <f t="array" ref="B118" ca="1">_xlfn.XLOOKUP(Tabelle8[[#This Row],[ExperimentID]]&amp;Tabelle8[[#This Row],[NegotiationID]]&amp;Tabelle8[[#This Row],[MessageID]],ALL_IN_ONE[ExperimentID]&amp;ALL_IN_ONE[NegotiationID]&amp;ALL_IN_ONE[MessageID],ALL_IN_ONE[Gesamt_ID],,0)</f>
        <v>#VALUE!</v>
      </c>
      <c r="C118">
        <v>601</v>
      </c>
      <c r="D118" t="s">
        <v>1521</v>
      </c>
      <c r="E118">
        <v>602</v>
      </c>
      <c r="H118" t="s">
        <v>6019</v>
      </c>
      <c r="I118" t="str">
        <f t="array" ref="I118">IFERROR(_xlfn.XLOOKUP(Tabelle8[[#This Row],[NegotiationID]]&amp;"FinalAccept",Tabelle8[NegotiationID]&amp;Tabelle8[ActionType],Tabelle8[ActionType],,0),_xlfn.XLOOKUP(Tabelle8[[#This Row],[NegotiationID]]&amp;"FinalReject",Tabelle8[NegotiationID]&amp;Tabelle8[ActionType],Tabelle8[ActionType],,0))</f>
        <v>FinalReject</v>
      </c>
      <c r="N118">
        <v>21</v>
      </c>
      <c r="O118">
        <v>5445</v>
      </c>
      <c r="P118">
        <v>28</v>
      </c>
      <c r="Q118" t="s">
        <v>6020</v>
      </c>
    </row>
    <row r="119" ht="15" customHeight="1">
      <c r="A119" t="e">
        <f t="shared" ca="1" si="522"/>
        <v>#VALUE!</v>
      </c>
      <c r="B119" t="e">
        <f t="array" ref="B119" ca="1">_xlfn.XLOOKUP(Tabelle8[[#This Row],[ExperimentID]]&amp;Tabelle8[[#This Row],[NegotiationID]]&amp;Tabelle8[[#This Row],[MessageID]],ALL_IN_ONE[ExperimentID]&amp;ALL_IN_ONE[NegotiationID]&amp;ALL_IN_ONE[MessageID],ALL_IN_ONE[Gesamt_ID],,0)</f>
        <v>#VALUE!</v>
      </c>
      <c r="C119">
        <v>601</v>
      </c>
      <c r="D119" t="s">
        <v>1521</v>
      </c>
      <c r="E119">
        <v>62078</v>
      </c>
      <c r="F119">
        <v>587</v>
      </c>
      <c r="G119">
        <v>591</v>
      </c>
      <c r="H119" t="s">
        <v>158</v>
      </c>
      <c r="I119" t="str">
        <f t="array" ref="I119">IFERROR(_xlfn.XLOOKUP(Tabelle8[[#This Row],[NegotiationID]]&amp;"FinalAccept",Tabelle8[NegotiationID]&amp;Tabelle8[ActionType],Tabelle8[ActionType],,0),_xlfn.XLOOKUP(Tabelle8[[#This Row],[NegotiationID]]&amp;"FinalReject",Tabelle8[NegotiationID]&amp;Tabelle8[ActionType],Tabelle8[ActionType],,0))</f>
        <v>FinalReject</v>
      </c>
      <c r="J119">
        <v>1</v>
      </c>
      <c r="K119">
        <v>1</v>
      </c>
      <c r="L119">
        <v>2</v>
      </c>
      <c r="M119">
        <v>0</v>
      </c>
      <c r="N119">
        <v>77</v>
      </c>
      <c r="O119">
        <v>5445</v>
      </c>
      <c r="P119">
        <v>28</v>
      </c>
      <c r="Q119" s="3" t="s">
        <v>2344</v>
      </c>
    </row>
    <row r="120" ht="72.5" hidden="1">
      <c r="A120" t="e">
        <f t="shared" ca="1" si="522"/>
        <v>#VALUE!</v>
      </c>
      <c r="B120" t="e">
        <f t="array" ref="B120" ca="1">_xlfn.XLOOKUP(Tabelle8[[#This Row],[ExperimentID]]&amp;Tabelle8[[#This Row],[NegotiationID]]&amp;Tabelle8[[#This Row],[MessageID]],ALL_IN_ONE[ExperimentID]&amp;ALL_IN_ONE[NegotiationID]&amp;ALL_IN_ONE[MessageID],ALL_IN_ONE[Gesamt_ID],,0)</f>
        <v>#VALUE!</v>
      </c>
      <c r="C120">
        <v>601</v>
      </c>
      <c r="D120" t="s">
        <v>1521</v>
      </c>
      <c r="E120">
        <v>62223</v>
      </c>
      <c r="F120">
        <v>591</v>
      </c>
      <c r="G120">
        <v>587</v>
      </c>
      <c r="H120" t="s">
        <v>22</v>
      </c>
      <c r="I120" t="str">
        <f t="array" ref="I120">IFERROR(_xlfn.XLOOKUP(Tabelle8[[#This Row],[NegotiationID]]&amp;"FinalAccept",Tabelle8[NegotiationID]&amp;Tabelle8[ActionType],Tabelle8[ActionType],,0),_xlfn.XLOOKUP(Tabelle8[[#This Row],[NegotiationID]]&amp;"FinalReject",Tabelle8[NegotiationID]&amp;Tabelle8[ActionType],Tabelle8[ActionType],,0))</f>
        <v>FinalReject</v>
      </c>
      <c r="N120">
        <v>110</v>
      </c>
      <c r="O120">
        <v>5445</v>
      </c>
      <c r="P120">
        <v>28</v>
      </c>
      <c r="Q120" s="3" t="s">
        <v>6498</v>
      </c>
    </row>
    <row r="121" ht="72.5" hidden="1">
      <c r="A121" t="e">
        <f t="shared" ca="1" si="522"/>
        <v>#VALUE!</v>
      </c>
      <c r="B121" t="e">
        <f t="array" ref="B121" ca="1">_xlfn.XLOOKUP(Tabelle8[[#This Row],[ExperimentID]]&amp;Tabelle8[[#This Row],[NegotiationID]]&amp;Tabelle8[[#This Row],[MessageID]],ALL_IN_ONE[ExperimentID]&amp;ALL_IN_ONE[NegotiationID]&amp;ALL_IN_ONE[MessageID],ALL_IN_ONE[Gesamt_ID],,0)</f>
        <v>#VALUE!</v>
      </c>
      <c r="C121">
        <v>601</v>
      </c>
      <c r="D121" t="s">
        <v>1521</v>
      </c>
      <c r="E121">
        <v>62243</v>
      </c>
      <c r="F121">
        <v>587</v>
      </c>
      <c r="G121">
        <v>591</v>
      </c>
      <c r="H121" t="s">
        <v>24</v>
      </c>
      <c r="I121" t="str">
        <f t="array" ref="I121">IFERROR(_xlfn.XLOOKUP(Tabelle8[[#This Row],[NegotiationID]]&amp;"FinalAccept",Tabelle8[NegotiationID]&amp;Tabelle8[ActionType],Tabelle8[ActionType],,0),_xlfn.XLOOKUP(Tabelle8[[#This Row],[NegotiationID]]&amp;"FinalReject",Tabelle8[NegotiationID]&amp;Tabelle8[ActionType],Tabelle8[ActionType],,0))</f>
        <v>FinalReject</v>
      </c>
      <c r="N121">
        <v>103</v>
      </c>
      <c r="O121">
        <v>5445</v>
      </c>
      <c r="P121">
        <v>28</v>
      </c>
      <c r="Q121" s="3" t="s">
        <v>6499</v>
      </c>
    </row>
    <row r="122" ht="58" hidden="1">
      <c r="A122" t="e">
        <f t="shared" ca="1" si="522"/>
        <v>#VALUE!</v>
      </c>
      <c r="B122" t="e">
        <f t="array" ref="B122" ca="1">_xlfn.XLOOKUP(Tabelle8[[#This Row],[ExperimentID]]&amp;Tabelle8[[#This Row],[NegotiationID]]&amp;Tabelle8[[#This Row],[MessageID]],ALL_IN_ONE[ExperimentID]&amp;ALL_IN_ONE[NegotiationID]&amp;ALL_IN_ONE[MessageID],ALL_IN_ONE[Gesamt_ID],,0)</f>
        <v>#VALUE!</v>
      </c>
      <c r="C122">
        <v>601</v>
      </c>
      <c r="D122" t="s">
        <v>1521</v>
      </c>
      <c r="E122">
        <v>62528</v>
      </c>
      <c r="F122">
        <v>591</v>
      </c>
      <c r="G122">
        <v>587</v>
      </c>
      <c r="H122" t="s">
        <v>22</v>
      </c>
      <c r="I122" t="str">
        <f t="array" ref="I122">IFERROR(_xlfn.XLOOKUP(Tabelle8[[#This Row],[NegotiationID]]&amp;"FinalAccept",Tabelle8[NegotiationID]&amp;Tabelle8[ActionType],Tabelle8[ActionType],,0),_xlfn.XLOOKUP(Tabelle8[[#This Row],[NegotiationID]]&amp;"FinalReject",Tabelle8[NegotiationID]&amp;Tabelle8[ActionType],Tabelle8[ActionType],,0))</f>
        <v>FinalReject</v>
      </c>
      <c r="N122">
        <v>98</v>
      </c>
      <c r="O122">
        <v>5445</v>
      </c>
      <c r="P122">
        <v>28</v>
      </c>
      <c r="Q122" s="3" t="s">
        <v>6500</v>
      </c>
    </row>
    <row r="123" ht="15" customHeight="1">
      <c r="A123" t="e">
        <f t="shared" ca="1" si="522"/>
        <v>#VALUE!</v>
      </c>
      <c r="B123" t="e">
        <f t="array" ref="B123" ca="1">_xlfn.XLOOKUP(Tabelle8[[#This Row],[ExperimentID]]&amp;Tabelle8[[#This Row],[NegotiationID]]&amp;Tabelle8[[#This Row],[MessageID]],ALL_IN_ONE[ExperimentID]&amp;ALL_IN_ONE[NegotiationID]&amp;ALL_IN_ONE[MessageID],ALL_IN_ONE[Gesamt_ID],,0)</f>
        <v>#VALUE!</v>
      </c>
      <c r="C123">
        <v>601</v>
      </c>
      <c r="D123" t="s">
        <v>1521</v>
      </c>
      <c r="E123">
        <v>62831</v>
      </c>
      <c r="F123">
        <v>587</v>
      </c>
      <c r="G123">
        <v>591</v>
      </c>
      <c r="H123" t="s">
        <v>19</v>
      </c>
      <c r="I123" t="str">
        <f t="array" ref="I123">IFERROR(_xlfn.XLOOKUP(Tabelle8[[#This Row],[NegotiationID]]&amp;"FinalAccept",Tabelle8[NegotiationID]&amp;Tabelle8[ActionType],Tabelle8[ActionType],,0),_xlfn.XLOOKUP(Tabelle8[[#This Row],[NegotiationID]]&amp;"FinalReject",Tabelle8[NegotiationID]&amp;Tabelle8[ActionType],Tabelle8[ActionType],,0))</f>
        <v>FinalReject</v>
      </c>
      <c r="J123">
        <v>1</v>
      </c>
      <c r="K123">
        <v>0.754</v>
      </c>
      <c r="L123">
        <v>1.754</v>
      </c>
      <c r="M123">
        <v>0.246</v>
      </c>
      <c r="N123">
        <v>162</v>
      </c>
      <c r="O123">
        <v>5445</v>
      </c>
      <c r="P123">
        <v>28</v>
      </c>
      <c r="Q123" s="3" t="s">
        <v>2345</v>
      </c>
    </row>
    <row r="124" ht="15" customHeight="1">
      <c r="A124" t="e">
        <f t="shared" ca="1" si="522"/>
        <v>#VALUE!</v>
      </c>
      <c r="B124" t="e">
        <f t="array" ref="B124" ca="1">_xlfn.XLOOKUP(Tabelle8[[#This Row],[ExperimentID]]&amp;Tabelle8[[#This Row],[NegotiationID]]&amp;Tabelle8[[#This Row],[MessageID]],ALL_IN_ONE[ExperimentID]&amp;ALL_IN_ONE[NegotiationID]&amp;ALL_IN_ONE[MessageID],ALL_IN_ONE[Gesamt_ID],,0)</f>
        <v>#VALUE!</v>
      </c>
      <c r="C124">
        <v>601</v>
      </c>
      <c r="D124" t="s">
        <v>1521</v>
      </c>
      <c r="E124">
        <v>62865</v>
      </c>
      <c r="F124">
        <v>591</v>
      </c>
      <c r="G124">
        <v>587</v>
      </c>
      <c r="H124" t="s">
        <v>31</v>
      </c>
      <c r="I124" t="str">
        <f t="array" ref="I124">IFERROR(_xlfn.XLOOKUP(Tabelle8[[#This Row],[NegotiationID]]&amp;"FinalAccept",Tabelle8[NegotiationID]&amp;Tabelle8[ActionType],Tabelle8[ActionType],,0),_xlfn.XLOOKUP(Tabelle8[[#This Row],[NegotiationID]]&amp;"FinalReject",Tabelle8[NegotiationID]&amp;Tabelle8[ActionType],Tabelle8[ActionType],,0))</f>
        <v>FinalReject</v>
      </c>
      <c r="J124">
        <v>1</v>
      </c>
      <c r="K124">
        <v>0.77880000000000005</v>
      </c>
      <c r="L124">
        <v>1.7787999999999999</v>
      </c>
      <c r="M124">
        <v>0.22120000000000001</v>
      </c>
      <c r="N124">
        <v>142</v>
      </c>
      <c r="O124">
        <v>5445</v>
      </c>
      <c r="P124">
        <v>28</v>
      </c>
      <c r="Q124" s="3" t="s">
        <v>2346</v>
      </c>
    </row>
    <row r="125" ht="15" customHeight="1">
      <c r="A125" t="e">
        <f t="shared" ca="1" si="522"/>
        <v>#VALUE!</v>
      </c>
      <c r="B125" t="e">
        <f t="array" ref="B125" ca="1">_xlfn.XLOOKUP(Tabelle8[[#This Row],[ExperimentID]]&amp;Tabelle8[[#This Row],[NegotiationID]]&amp;Tabelle8[[#This Row],[MessageID]],ALL_IN_ONE[ExperimentID]&amp;ALL_IN_ONE[NegotiationID]&amp;ALL_IN_ONE[MessageID],ALL_IN_ONE[Gesamt_ID],,0)</f>
        <v>#VALUE!</v>
      </c>
      <c r="C125">
        <v>601</v>
      </c>
      <c r="D125" t="s">
        <v>1521</v>
      </c>
      <c r="E125">
        <v>62904</v>
      </c>
      <c r="F125">
        <v>587</v>
      </c>
      <c r="G125">
        <v>591</v>
      </c>
      <c r="H125" t="s">
        <v>31</v>
      </c>
      <c r="I125" t="str">
        <f t="array" ref="I125">IFERROR(_xlfn.XLOOKUP(Tabelle8[[#This Row],[NegotiationID]]&amp;"FinalAccept",Tabelle8[NegotiationID]&amp;Tabelle8[ActionType],Tabelle8[ActionType],,0),_xlfn.XLOOKUP(Tabelle8[[#This Row],[NegotiationID]]&amp;"FinalReject",Tabelle8[NegotiationID]&amp;Tabelle8[ActionType],Tabelle8[ActionType],,0))</f>
        <v>FinalReject</v>
      </c>
      <c r="J125">
        <v>1</v>
      </c>
      <c r="K125">
        <v>0.61799999999999999</v>
      </c>
      <c r="L125">
        <v>1.6180000000000001</v>
      </c>
      <c r="M125">
        <v>0.38200000000000001</v>
      </c>
      <c r="N125">
        <v>197</v>
      </c>
      <c r="O125">
        <v>5445</v>
      </c>
      <c r="P125">
        <v>28</v>
      </c>
      <c r="Q125" s="3" t="s">
        <v>2347</v>
      </c>
    </row>
    <row r="126" ht="15" customHeight="1">
      <c r="A126" t="e">
        <f t="shared" ca="1" si="522"/>
        <v>#VALUE!</v>
      </c>
      <c r="B126" t="e">
        <f t="array" ref="B126" ca="1">_xlfn.XLOOKUP(Tabelle8[[#This Row],[ExperimentID]]&amp;Tabelle8[[#This Row],[NegotiationID]]&amp;Tabelle8[[#This Row],[MessageID]],ALL_IN_ONE[ExperimentID]&amp;ALL_IN_ONE[NegotiationID]&amp;ALL_IN_ONE[MessageID],ALL_IN_ONE[Gesamt_ID],,0)</f>
        <v>#VALUE!</v>
      </c>
      <c r="C126">
        <v>601</v>
      </c>
      <c r="D126" t="s">
        <v>1521</v>
      </c>
      <c r="E126">
        <v>63419</v>
      </c>
      <c r="F126">
        <v>591</v>
      </c>
      <c r="G126">
        <v>587</v>
      </c>
      <c r="H126" t="s">
        <v>31</v>
      </c>
      <c r="I126" t="str">
        <f t="array" ref="I126">IFERROR(_xlfn.XLOOKUP(Tabelle8[[#This Row],[NegotiationID]]&amp;"FinalAccept",Tabelle8[NegotiationID]&amp;Tabelle8[ActionType],Tabelle8[ActionType],,0),_xlfn.XLOOKUP(Tabelle8[[#This Row],[NegotiationID]]&amp;"FinalReject",Tabelle8[NegotiationID]&amp;Tabelle8[ActionType],Tabelle8[ActionType],,0))</f>
        <v>FinalReject</v>
      </c>
      <c r="J126">
        <v>0.81999999999999995</v>
      </c>
      <c r="K126">
        <v>0.68640000000000001</v>
      </c>
      <c r="L126">
        <v>1.5064</v>
      </c>
      <c r="M126">
        <v>0.1336</v>
      </c>
      <c r="N126">
        <v>257</v>
      </c>
      <c r="O126">
        <v>5445</v>
      </c>
      <c r="P126">
        <v>28</v>
      </c>
      <c r="Q126" s="3" t="s">
        <v>2348</v>
      </c>
    </row>
    <row r="127" ht="15" customHeight="1">
      <c r="A127" t="e">
        <f t="shared" ca="1" si="522"/>
        <v>#VALUE!</v>
      </c>
      <c r="B127" t="e">
        <f t="array" ref="B127" ca="1">_xlfn.XLOOKUP(Tabelle8[[#This Row],[ExperimentID]]&amp;Tabelle8[[#This Row],[NegotiationID]]&amp;Tabelle8[[#This Row],[MessageID]],ALL_IN_ONE[ExperimentID]&amp;ALL_IN_ONE[NegotiationID]&amp;ALL_IN_ONE[MessageID],ALL_IN_ONE[Gesamt_ID],,0)</f>
        <v>#VALUE!</v>
      </c>
      <c r="C127">
        <v>601</v>
      </c>
      <c r="D127" t="s">
        <v>1521</v>
      </c>
      <c r="E127">
        <v>64119</v>
      </c>
      <c r="F127">
        <v>587</v>
      </c>
      <c r="G127">
        <v>591</v>
      </c>
      <c r="H127" t="s">
        <v>31</v>
      </c>
      <c r="I127" t="str">
        <f t="array" ref="I127">IFERROR(_xlfn.XLOOKUP(Tabelle8[[#This Row],[NegotiationID]]&amp;"FinalAccept",Tabelle8[NegotiationID]&amp;Tabelle8[ActionType],Tabelle8[ActionType],,0),_xlfn.XLOOKUP(Tabelle8[[#This Row],[NegotiationID]]&amp;"FinalReject",Tabelle8[NegotiationID]&amp;Tabelle8[ActionType],Tabelle8[ActionType],,0))</f>
        <v>FinalReject</v>
      </c>
      <c r="J127">
        <v>0.83199999999999996</v>
      </c>
      <c r="K127">
        <v>0.68400000000000005</v>
      </c>
      <c r="L127">
        <v>1.516</v>
      </c>
      <c r="M127">
        <v>0.14799999999999999</v>
      </c>
      <c r="N127">
        <v>224</v>
      </c>
      <c r="O127">
        <v>5445</v>
      </c>
      <c r="P127">
        <v>28</v>
      </c>
      <c r="Q127" s="3" t="s">
        <v>2349</v>
      </c>
    </row>
    <row r="128" ht="15" customHeight="1">
      <c r="A128" t="e">
        <f t="shared" ca="1" si="522"/>
        <v>#VALUE!</v>
      </c>
      <c r="B128" t="e">
        <f t="array" ref="B128" ca="1">_xlfn.XLOOKUP(Tabelle8[[#This Row],[ExperimentID]]&amp;Tabelle8[[#This Row],[NegotiationID]]&amp;Tabelle8[[#This Row],[MessageID]],ALL_IN_ONE[ExperimentID]&amp;ALL_IN_ONE[NegotiationID]&amp;ALL_IN_ONE[MessageID],ALL_IN_ONE[Gesamt_ID],,0)</f>
        <v>#VALUE!</v>
      </c>
      <c r="C128">
        <v>601</v>
      </c>
      <c r="D128" t="s">
        <v>1521</v>
      </c>
      <c r="E128">
        <v>64196</v>
      </c>
      <c r="F128">
        <v>591</v>
      </c>
      <c r="G128">
        <v>587</v>
      </c>
      <c r="H128" t="s">
        <v>31</v>
      </c>
      <c r="I128" t="str">
        <f t="array" ref="I128">IFERROR(_xlfn.XLOOKUP(Tabelle8[[#This Row],[NegotiationID]]&amp;"FinalAccept",Tabelle8[NegotiationID]&amp;Tabelle8[ActionType],Tabelle8[ActionType],,0),_xlfn.XLOOKUP(Tabelle8[[#This Row],[NegotiationID]]&amp;"FinalReject",Tabelle8[NegotiationID]&amp;Tabelle8[ActionType],Tabelle8[ActionType],,0))</f>
        <v>FinalReject</v>
      </c>
      <c r="J128">
        <v>0.81999999999999995</v>
      </c>
      <c r="K128">
        <v>0.55859999999999999</v>
      </c>
      <c r="L128">
        <v>1.3786</v>
      </c>
      <c r="M128">
        <v>0.26140000000000002</v>
      </c>
      <c r="N128">
        <v>278</v>
      </c>
      <c r="O128">
        <v>5445</v>
      </c>
      <c r="P128">
        <v>28</v>
      </c>
      <c r="Q128" s="3" t="s">
        <v>2350</v>
      </c>
    </row>
    <row r="129" ht="15" customHeight="1">
      <c r="A129" t="e">
        <f t="shared" ca="1" si="522"/>
        <v>#VALUE!</v>
      </c>
      <c r="B129" t="e">
        <f t="array" ref="B129" ca="1">_xlfn.XLOOKUP(Tabelle8[[#This Row],[ExperimentID]]&amp;Tabelle8[[#This Row],[NegotiationID]]&amp;Tabelle8[[#This Row],[MessageID]],ALL_IN_ONE[ExperimentID]&amp;ALL_IN_ONE[NegotiationID]&amp;ALL_IN_ONE[MessageID],ALL_IN_ONE[Gesamt_ID],,0)</f>
        <v>#VALUE!</v>
      </c>
      <c r="C129">
        <v>601</v>
      </c>
      <c r="D129" t="s">
        <v>1521</v>
      </c>
      <c r="E129">
        <v>64383</v>
      </c>
      <c r="F129">
        <v>587</v>
      </c>
      <c r="G129">
        <v>591</v>
      </c>
      <c r="H129" t="s">
        <v>31</v>
      </c>
      <c r="I129" t="str">
        <f t="array" ref="I129">IFERROR(_xlfn.XLOOKUP(Tabelle8[[#This Row],[NegotiationID]]&amp;"FinalAccept",Tabelle8[NegotiationID]&amp;Tabelle8[ActionType],Tabelle8[ActionType],,0),_xlfn.XLOOKUP(Tabelle8[[#This Row],[NegotiationID]]&amp;"FinalReject",Tabelle8[NegotiationID]&amp;Tabelle8[ActionType],Tabelle8[ActionType],,0))</f>
        <v>FinalReject</v>
      </c>
      <c r="J129">
        <v>0.83199999999999996</v>
      </c>
      <c r="K129">
        <v>0.5544</v>
      </c>
      <c r="L129">
        <v>1.3864000000000001</v>
      </c>
      <c r="M129">
        <v>0.27760000000000001</v>
      </c>
      <c r="N129">
        <v>258</v>
      </c>
      <c r="O129">
        <v>5445</v>
      </c>
      <c r="P129">
        <v>28</v>
      </c>
      <c r="Q129" s="3" t="s">
        <v>2351</v>
      </c>
    </row>
    <row r="130" ht="15" customHeight="1">
      <c r="A130" t="e">
        <f t="shared" ref="A130:A193" ca="1" si="523">MID(CELL("Dateiname",$A$1),FIND("]",CELL("Dateiname",$A$1))+1,31)</f>
        <v>#VALUE!</v>
      </c>
      <c r="B130" t="e">
        <f t="array" ref="B130" ca="1">_xlfn.XLOOKUP(Tabelle8[[#This Row],[ExperimentID]]&amp;Tabelle8[[#This Row],[NegotiationID]]&amp;Tabelle8[[#This Row],[MessageID]],ALL_IN_ONE[ExperimentID]&amp;ALL_IN_ONE[NegotiationID]&amp;ALL_IN_ONE[MessageID],ALL_IN_ONE[Gesamt_ID],,0)</f>
        <v>#VALUE!</v>
      </c>
      <c r="C130">
        <v>601</v>
      </c>
      <c r="D130" t="s">
        <v>1521</v>
      </c>
      <c r="E130">
        <v>64407</v>
      </c>
      <c r="F130">
        <v>591</v>
      </c>
      <c r="G130">
        <v>587</v>
      </c>
      <c r="H130" t="s">
        <v>31</v>
      </c>
      <c r="I130" t="str">
        <f t="array" ref="I130">IFERROR(_xlfn.XLOOKUP(Tabelle8[[#This Row],[NegotiationID]]&amp;"FinalAccept",Tabelle8[NegotiationID]&amp;Tabelle8[ActionType],Tabelle8[ActionType],,0),_xlfn.XLOOKUP(Tabelle8[[#This Row],[NegotiationID]]&amp;"FinalReject",Tabelle8[NegotiationID]&amp;Tabelle8[ActionType],Tabelle8[ActionType],,0))</f>
        <v>FinalReject</v>
      </c>
      <c r="J130">
        <v>0.70479999999999998</v>
      </c>
      <c r="K130">
        <v>0.67220000000000002</v>
      </c>
      <c r="L130">
        <v>1.377</v>
      </c>
      <c r="M130">
        <v>0.032599999999999997</v>
      </c>
      <c r="N130">
        <v>160</v>
      </c>
      <c r="O130">
        <v>5445</v>
      </c>
      <c r="P130">
        <v>28</v>
      </c>
      <c r="Q130" s="3" t="s">
        <v>2352</v>
      </c>
    </row>
    <row r="131" ht="15" customHeight="1">
      <c r="A131" t="e">
        <f t="shared" ca="1" si="523"/>
        <v>#VALUE!</v>
      </c>
      <c r="B131" t="e">
        <f t="array" ref="B131" ca="1">_xlfn.XLOOKUP(Tabelle8[[#This Row],[ExperimentID]]&amp;Tabelle8[[#This Row],[NegotiationID]]&amp;Tabelle8[[#This Row],[MessageID]],ALL_IN_ONE[ExperimentID]&amp;ALL_IN_ONE[NegotiationID]&amp;ALL_IN_ONE[MessageID],ALL_IN_ONE[Gesamt_ID],,0)</f>
        <v>#VALUE!</v>
      </c>
      <c r="C131">
        <v>601</v>
      </c>
      <c r="D131" t="s">
        <v>1521</v>
      </c>
      <c r="E131">
        <v>64634</v>
      </c>
      <c r="F131">
        <v>587</v>
      </c>
      <c r="G131">
        <v>591</v>
      </c>
      <c r="H131" t="s">
        <v>31</v>
      </c>
      <c r="I131" t="str">
        <f t="array" ref="I131">IFERROR(_xlfn.XLOOKUP(Tabelle8[[#This Row],[NegotiationID]]&amp;"FinalAccept",Tabelle8[NegotiationID]&amp;Tabelle8[ActionType],Tabelle8[ActionType],,0),_xlfn.XLOOKUP(Tabelle8[[#This Row],[NegotiationID]]&amp;"FinalReject",Tabelle8[NegotiationID]&amp;Tabelle8[ActionType],Tabelle8[ActionType],,0))</f>
        <v>FinalReject</v>
      </c>
      <c r="J131">
        <v>0.84019999999999995</v>
      </c>
      <c r="K131">
        <v>0.63880000000000003</v>
      </c>
      <c r="L131">
        <v>1.4790000000000001</v>
      </c>
      <c r="M131">
        <v>0.2014</v>
      </c>
      <c r="N131">
        <v>335</v>
      </c>
      <c r="O131">
        <v>5445</v>
      </c>
      <c r="P131">
        <v>28</v>
      </c>
      <c r="Q131" s="3" t="s">
        <v>2353</v>
      </c>
    </row>
    <row r="132" ht="15" customHeight="1">
      <c r="A132" t="e">
        <f t="shared" ca="1" si="523"/>
        <v>#VALUE!</v>
      </c>
      <c r="B132" t="e">
        <f t="array" ref="B132" ca="1">_xlfn.XLOOKUP(Tabelle8[[#This Row],[ExperimentID]]&amp;Tabelle8[[#This Row],[NegotiationID]]&amp;Tabelle8[[#This Row],[MessageID]],ALL_IN_ONE[ExperimentID]&amp;ALL_IN_ONE[NegotiationID]&amp;ALL_IN_ONE[MessageID],ALL_IN_ONE[Gesamt_ID],,0)</f>
        <v>#VALUE!</v>
      </c>
      <c r="C132">
        <v>601</v>
      </c>
      <c r="D132" t="s">
        <v>1521</v>
      </c>
      <c r="E132">
        <v>64685</v>
      </c>
      <c r="F132">
        <v>591</v>
      </c>
      <c r="G132">
        <v>587</v>
      </c>
      <c r="H132" t="s">
        <v>31</v>
      </c>
      <c r="I132" t="str">
        <f t="array" ref="I132">IFERROR(_xlfn.XLOOKUP(Tabelle8[[#This Row],[NegotiationID]]&amp;"FinalAccept",Tabelle8[NegotiationID]&amp;Tabelle8[ActionType],Tabelle8[ActionType],,0),_xlfn.XLOOKUP(Tabelle8[[#This Row],[NegotiationID]]&amp;"FinalReject",Tabelle8[NegotiationID]&amp;Tabelle8[ActionType],Tabelle8[ActionType],,0))</f>
        <v>FinalReject</v>
      </c>
      <c r="J132">
        <v>0.63880000000000003</v>
      </c>
      <c r="K132">
        <v>0.84019999999999995</v>
      </c>
      <c r="L132">
        <v>1.4790000000000001</v>
      </c>
      <c r="M132">
        <v>0.2014</v>
      </c>
      <c r="N132">
        <v>205</v>
      </c>
      <c r="O132">
        <v>5445</v>
      </c>
      <c r="P132">
        <v>28</v>
      </c>
      <c r="Q132" s="3" t="s">
        <v>2354</v>
      </c>
    </row>
    <row r="133" ht="15" customHeight="1">
      <c r="A133" t="e">
        <f t="shared" ca="1" si="523"/>
        <v>#VALUE!</v>
      </c>
      <c r="B133" t="e">
        <f t="array" ref="B133" ca="1">_xlfn.XLOOKUP(Tabelle8[[#This Row],[ExperimentID]]&amp;Tabelle8[[#This Row],[NegotiationID]]&amp;Tabelle8[[#This Row],[MessageID]],ALL_IN_ONE[ExperimentID]&amp;ALL_IN_ONE[NegotiationID]&amp;ALL_IN_ONE[MessageID],ALL_IN_ONE[Gesamt_ID],,0)</f>
        <v>#VALUE!</v>
      </c>
      <c r="C133">
        <v>601</v>
      </c>
      <c r="D133" t="s">
        <v>1521</v>
      </c>
      <c r="E133">
        <v>65362</v>
      </c>
      <c r="F133">
        <v>587</v>
      </c>
      <c r="G133">
        <v>591</v>
      </c>
      <c r="H133" t="s">
        <v>31</v>
      </c>
      <c r="I133" t="str">
        <f t="array" ref="I133">IFERROR(_xlfn.XLOOKUP(Tabelle8[[#This Row],[NegotiationID]]&amp;"FinalAccept",Tabelle8[NegotiationID]&amp;Tabelle8[ActionType],Tabelle8[ActionType],,0),_xlfn.XLOOKUP(Tabelle8[[#This Row],[NegotiationID]]&amp;"FinalReject",Tabelle8[NegotiationID]&amp;Tabelle8[ActionType],Tabelle8[ActionType],,0))</f>
        <v>FinalReject</v>
      </c>
      <c r="J133">
        <v>0.84019999999999995</v>
      </c>
      <c r="K133">
        <v>0.43880000000000002</v>
      </c>
      <c r="L133">
        <v>1.2789999999999999</v>
      </c>
      <c r="M133">
        <v>0.40139999999999998</v>
      </c>
      <c r="N133">
        <v>192</v>
      </c>
      <c r="O133">
        <v>5445</v>
      </c>
      <c r="P133">
        <v>28</v>
      </c>
      <c r="Q133" s="3" t="s">
        <v>2355</v>
      </c>
    </row>
    <row r="134" ht="15" customHeight="1">
      <c r="A134" t="e">
        <f t="shared" ca="1" si="523"/>
        <v>#VALUE!</v>
      </c>
      <c r="B134" t="e">
        <f t="array" ref="B134" ca="1">_xlfn.XLOOKUP(Tabelle8[[#This Row],[ExperimentID]]&amp;Tabelle8[[#This Row],[NegotiationID]]&amp;Tabelle8[[#This Row],[MessageID]],ALL_IN_ONE[ExperimentID]&amp;ALL_IN_ONE[NegotiationID]&amp;ALL_IN_ONE[MessageID],ALL_IN_ONE[Gesamt_ID],,0)</f>
        <v>#VALUE!</v>
      </c>
      <c r="C134">
        <v>601</v>
      </c>
      <c r="D134" t="s">
        <v>1521</v>
      </c>
      <c r="E134">
        <v>65777</v>
      </c>
      <c r="F134">
        <v>591</v>
      </c>
      <c r="G134">
        <v>587</v>
      </c>
      <c r="H134" t="s">
        <v>31</v>
      </c>
      <c r="I134" t="str">
        <f t="array" ref="I134">IFERROR(_xlfn.XLOOKUP(Tabelle8[[#This Row],[NegotiationID]]&amp;"FinalAccept",Tabelle8[NegotiationID]&amp;Tabelle8[ActionType],Tabelle8[ActionType],,0),_xlfn.XLOOKUP(Tabelle8[[#This Row],[NegotiationID]]&amp;"FinalReject",Tabelle8[NegotiationID]&amp;Tabelle8[ActionType],Tabelle8[ActionType],,0))</f>
        <v>FinalReject</v>
      </c>
      <c r="J134">
        <v>0.63880000000000003</v>
      </c>
      <c r="K134">
        <v>0.64019999999999999</v>
      </c>
      <c r="L134">
        <v>1.2789999999999999</v>
      </c>
      <c r="M134">
        <v>0.0014</v>
      </c>
      <c r="N134">
        <v>175</v>
      </c>
      <c r="O134">
        <v>5445</v>
      </c>
      <c r="P134">
        <v>28</v>
      </c>
      <c r="Q134" s="3" t="s">
        <v>2356</v>
      </c>
    </row>
    <row r="135" ht="15" customHeight="1">
      <c r="A135" t="e">
        <f t="shared" ca="1" si="523"/>
        <v>#VALUE!</v>
      </c>
      <c r="B135" t="e">
        <f t="array" ref="B135" ca="1">_xlfn.XLOOKUP(Tabelle8[[#This Row],[ExperimentID]]&amp;Tabelle8[[#This Row],[NegotiationID]]&amp;Tabelle8[[#This Row],[MessageID]],ALL_IN_ONE[ExperimentID]&amp;ALL_IN_ONE[NegotiationID]&amp;ALL_IN_ONE[MessageID],ALL_IN_ONE[Gesamt_ID],,0)</f>
        <v>#VALUE!</v>
      </c>
      <c r="C135">
        <v>601</v>
      </c>
      <c r="D135" t="s">
        <v>1521</v>
      </c>
      <c r="E135">
        <v>65825</v>
      </c>
      <c r="F135">
        <v>587</v>
      </c>
      <c r="G135">
        <v>591</v>
      </c>
      <c r="H135" t="s">
        <v>31</v>
      </c>
      <c r="I135" t="str">
        <f t="array" ref="I135">IFERROR(_xlfn.XLOOKUP(Tabelle8[[#This Row],[NegotiationID]]&amp;"FinalAccept",Tabelle8[NegotiationID]&amp;Tabelle8[ActionType],Tabelle8[ActionType],,0),_xlfn.XLOOKUP(Tabelle8[[#This Row],[NegotiationID]]&amp;"FinalReject",Tabelle8[NegotiationID]&amp;Tabelle8[ActionType],Tabelle8[ActionType],,0))</f>
        <v>FinalReject</v>
      </c>
      <c r="J135">
        <v>0.84019999999999995</v>
      </c>
      <c r="K135">
        <v>0.43880000000000002</v>
      </c>
      <c r="L135">
        <v>1.2789999999999999</v>
      </c>
      <c r="M135">
        <v>0.40139999999999998</v>
      </c>
      <c r="N135">
        <v>175</v>
      </c>
      <c r="O135">
        <v>5445</v>
      </c>
      <c r="P135">
        <v>28</v>
      </c>
      <c r="Q135" s="3" t="s">
        <v>2357</v>
      </c>
    </row>
    <row r="136" ht="15" customHeight="1">
      <c r="A136" t="e">
        <f t="shared" ca="1" si="523"/>
        <v>#VALUE!</v>
      </c>
      <c r="B136" t="e">
        <f t="array" ref="B136" ca="1">_xlfn.XLOOKUP(Tabelle8[[#This Row],[ExperimentID]]&amp;Tabelle8[[#This Row],[NegotiationID]]&amp;Tabelle8[[#This Row],[MessageID]],ALL_IN_ONE[ExperimentID]&amp;ALL_IN_ONE[NegotiationID]&amp;ALL_IN_ONE[MessageID],ALL_IN_ONE[Gesamt_ID],,0)</f>
        <v>#VALUE!</v>
      </c>
      <c r="C136">
        <v>601</v>
      </c>
      <c r="D136" t="s">
        <v>1521</v>
      </c>
      <c r="E136">
        <v>65875</v>
      </c>
      <c r="F136">
        <v>591</v>
      </c>
      <c r="G136">
        <v>587</v>
      </c>
      <c r="H136" t="s">
        <v>31</v>
      </c>
      <c r="I136" t="str">
        <f t="array" ref="I136">IFERROR(_xlfn.XLOOKUP(Tabelle8[[#This Row],[NegotiationID]]&amp;"FinalAccept",Tabelle8[NegotiationID]&amp;Tabelle8[ActionType],Tabelle8[ActionType],,0),_xlfn.XLOOKUP(Tabelle8[[#This Row],[NegotiationID]]&amp;"FinalReject",Tabelle8[NegotiationID]&amp;Tabelle8[ActionType],Tabelle8[ActionType],,0))</f>
        <v>FinalReject</v>
      </c>
      <c r="J136">
        <v>0.63880000000000003</v>
      </c>
      <c r="K136">
        <v>0.64019999999999999</v>
      </c>
      <c r="L136">
        <v>1.2789999999999999</v>
      </c>
      <c r="M136">
        <v>0.0014</v>
      </c>
      <c r="N136">
        <v>286</v>
      </c>
      <c r="O136">
        <v>5445</v>
      </c>
      <c r="P136">
        <v>28</v>
      </c>
      <c r="Q136" s="3" t="s">
        <v>2358</v>
      </c>
    </row>
    <row r="137" ht="15" customHeight="1">
      <c r="A137" t="e">
        <f t="shared" ca="1" si="523"/>
        <v>#VALUE!</v>
      </c>
      <c r="B137" t="e">
        <f t="array" ref="B137" ca="1">_xlfn.XLOOKUP(Tabelle8[[#This Row],[ExperimentID]]&amp;Tabelle8[[#This Row],[NegotiationID]]&amp;Tabelle8[[#This Row],[MessageID]],ALL_IN_ONE[ExperimentID]&amp;ALL_IN_ONE[NegotiationID]&amp;ALL_IN_ONE[MessageID],ALL_IN_ONE[Gesamt_ID],,0)</f>
        <v>#VALUE!</v>
      </c>
      <c r="C137">
        <v>601</v>
      </c>
      <c r="D137" t="s">
        <v>1521</v>
      </c>
      <c r="E137">
        <v>65916</v>
      </c>
      <c r="F137">
        <v>587</v>
      </c>
      <c r="G137">
        <v>591</v>
      </c>
      <c r="H137" t="s">
        <v>31</v>
      </c>
      <c r="I137" t="str">
        <f t="array" ref="I137">IFERROR(_xlfn.XLOOKUP(Tabelle8[[#This Row],[NegotiationID]]&amp;"FinalAccept",Tabelle8[NegotiationID]&amp;Tabelle8[ActionType],Tabelle8[ActionType],,0),_xlfn.XLOOKUP(Tabelle8[[#This Row],[NegotiationID]]&amp;"FinalReject",Tabelle8[NegotiationID]&amp;Tabelle8[ActionType],Tabelle8[ActionType],,0))</f>
        <v>FinalReject</v>
      </c>
      <c r="J137">
        <v>0.87219999999999998</v>
      </c>
      <c r="K137">
        <v>0.23799999999999999</v>
      </c>
      <c r="L137">
        <v>1.1102000000000001</v>
      </c>
      <c r="M137">
        <v>0.63419999999999999</v>
      </c>
      <c r="N137">
        <v>212</v>
      </c>
      <c r="O137">
        <v>5445</v>
      </c>
      <c r="P137">
        <v>28</v>
      </c>
      <c r="Q137" s="3" t="s">
        <v>2359</v>
      </c>
    </row>
    <row r="138" ht="15" customHeight="1">
      <c r="A138" t="e">
        <f t="shared" ca="1" si="523"/>
        <v>#VALUE!</v>
      </c>
      <c r="B138" t="e">
        <f t="array" ref="B138" ca="1">_xlfn.XLOOKUP(Tabelle8[[#This Row],[ExperimentID]]&amp;Tabelle8[[#This Row],[NegotiationID]]&amp;Tabelle8[[#This Row],[MessageID]],ALL_IN_ONE[ExperimentID]&amp;ALL_IN_ONE[NegotiationID]&amp;ALL_IN_ONE[MessageID],ALL_IN_ONE[Gesamt_ID],,0)</f>
        <v>#VALUE!</v>
      </c>
      <c r="C138">
        <v>601</v>
      </c>
      <c r="D138" t="s">
        <v>1521</v>
      </c>
      <c r="E138">
        <v>66040</v>
      </c>
      <c r="F138">
        <v>591</v>
      </c>
      <c r="G138">
        <v>587</v>
      </c>
      <c r="H138" t="s">
        <v>31</v>
      </c>
      <c r="I138" t="str">
        <f t="array" ref="I138">IFERROR(_xlfn.XLOOKUP(Tabelle8[[#This Row],[NegotiationID]]&amp;"FinalAccept",Tabelle8[NegotiationID]&amp;Tabelle8[ActionType],Tabelle8[ActionType],,0),_xlfn.XLOOKUP(Tabelle8[[#This Row],[NegotiationID]]&amp;"FinalReject",Tabelle8[NegotiationID]&amp;Tabelle8[ActionType],Tabelle8[ActionType],,0))</f>
        <v>FinalReject</v>
      </c>
      <c r="J138">
        <v>0.63880000000000003</v>
      </c>
      <c r="K138">
        <v>0.4602</v>
      </c>
      <c r="L138">
        <v>1.099</v>
      </c>
      <c r="M138">
        <v>0.17860000000000001</v>
      </c>
      <c r="N138">
        <v>311</v>
      </c>
      <c r="O138">
        <v>5445</v>
      </c>
      <c r="P138">
        <v>28</v>
      </c>
      <c r="Q138" s="3" t="s">
        <v>2360</v>
      </c>
    </row>
    <row r="139" ht="15" customHeight="1">
      <c r="A139" t="e">
        <f t="shared" ca="1" si="523"/>
        <v>#VALUE!</v>
      </c>
      <c r="B139" t="e">
        <f t="array" ref="B139" ca="1">_xlfn.XLOOKUP(Tabelle8[[#This Row],[ExperimentID]]&amp;Tabelle8[[#This Row],[NegotiationID]]&amp;Tabelle8[[#This Row],[MessageID]],ALL_IN_ONE[ExperimentID]&amp;ALL_IN_ONE[NegotiationID]&amp;ALL_IN_ONE[MessageID],ALL_IN_ONE[Gesamt_ID],,0)</f>
        <v>#VALUE!</v>
      </c>
      <c r="C139">
        <v>601</v>
      </c>
      <c r="D139" t="s">
        <v>1521</v>
      </c>
      <c r="E139">
        <v>66111</v>
      </c>
      <c r="F139">
        <v>587</v>
      </c>
      <c r="G139">
        <v>591</v>
      </c>
      <c r="H139" t="s">
        <v>31</v>
      </c>
      <c r="I139" t="str">
        <f t="array" ref="I139">IFERROR(_xlfn.XLOOKUP(Tabelle8[[#This Row],[NegotiationID]]&amp;"FinalAccept",Tabelle8[NegotiationID]&amp;Tabelle8[ActionType],Tabelle8[ActionType],,0),_xlfn.XLOOKUP(Tabelle8[[#This Row],[NegotiationID]]&amp;"FinalReject",Tabelle8[NegotiationID]&amp;Tabelle8[ActionType],Tabelle8[ActionType],,0))</f>
        <v>FinalReject</v>
      </c>
      <c r="J139">
        <v>0.76819999999999999</v>
      </c>
      <c r="K139">
        <v>0.2848</v>
      </c>
      <c r="L139">
        <v>1.0529999999999999</v>
      </c>
      <c r="M139">
        <v>0.4834</v>
      </c>
      <c r="N139">
        <v>263</v>
      </c>
      <c r="O139">
        <v>5445</v>
      </c>
      <c r="P139">
        <v>28</v>
      </c>
      <c r="Q139" s="3" t="s">
        <v>2361</v>
      </c>
    </row>
    <row r="140" ht="15" customHeight="1">
      <c r="A140" t="e">
        <f t="shared" ca="1" si="523"/>
        <v>#VALUE!</v>
      </c>
      <c r="B140" t="e">
        <f t="array" ref="B140" ca="1">_xlfn.XLOOKUP(Tabelle8[[#This Row],[ExperimentID]]&amp;Tabelle8[[#This Row],[NegotiationID]]&amp;Tabelle8[[#This Row],[MessageID]],ALL_IN_ONE[ExperimentID]&amp;ALL_IN_ONE[NegotiationID]&amp;ALL_IN_ONE[MessageID],ALL_IN_ONE[Gesamt_ID],,0)</f>
        <v>#VALUE!</v>
      </c>
      <c r="C140">
        <v>601</v>
      </c>
      <c r="D140" t="s">
        <v>1521</v>
      </c>
      <c r="E140">
        <v>66519</v>
      </c>
      <c r="F140">
        <v>591</v>
      </c>
      <c r="G140">
        <v>587</v>
      </c>
      <c r="H140" t="s">
        <v>31</v>
      </c>
      <c r="I140" t="str">
        <f t="array" ref="I140">IFERROR(_xlfn.XLOOKUP(Tabelle8[[#This Row],[NegotiationID]]&amp;"FinalAccept",Tabelle8[NegotiationID]&amp;Tabelle8[ActionType],Tabelle8[ActionType],,0),_xlfn.XLOOKUP(Tabelle8[[#This Row],[NegotiationID]]&amp;"FinalReject",Tabelle8[NegotiationID]&amp;Tabelle8[ActionType],Tabelle8[ActionType],,0))</f>
        <v>FinalReject</v>
      </c>
      <c r="J140">
        <v>0.50739999999999996</v>
      </c>
      <c r="K140">
        <v>0.49619999999999997</v>
      </c>
      <c r="L140">
        <v>1.0036</v>
      </c>
      <c r="M140">
        <v>0.0112</v>
      </c>
      <c r="N140">
        <v>352</v>
      </c>
      <c r="O140">
        <v>5445</v>
      </c>
      <c r="P140">
        <v>28</v>
      </c>
      <c r="Q140" s="3" t="s">
        <v>2362</v>
      </c>
    </row>
    <row r="141" ht="15" customHeight="1">
      <c r="A141" t="e">
        <f t="shared" ca="1" si="523"/>
        <v>#VALUE!</v>
      </c>
      <c r="B141" t="e">
        <f t="array" ref="B141" ca="1">_xlfn.XLOOKUP(Tabelle8[[#This Row],[ExperimentID]]&amp;Tabelle8[[#This Row],[NegotiationID]]&amp;Tabelle8[[#This Row],[MessageID]],ALL_IN_ONE[ExperimentID]&amp;ALL_IN_ONE[NegotiationID]&amp;ALL_IN_ONE[MessageID],ALL_IN_ONE[Gesamt_ID],,0)</f>
        <v>#VALUE!</v>
      </c>
      <c r="C141">
        <v>601</v>
      </c>
      <c r="D141" t="s">
        <v>1521</v>
      </c>
      <c r="E141">
        <v>66651</v>
      </c>
      <c r="F141">
        <v>587</v>
      </c>
      <c r="G141">
        <v>591</v>
      </c>
      <c r="H141" t="s">
        <v>31</v>
      </c>
      <c r="I141" t="str">
        <f t="array" ref="I141">IFERROR(_xlfn.XLOOKUP(Tabelle8[[#This Row],[NegotiationID]]&amp;"FinalAccept",Tabelle8[NegotiationID]&amp;Tabelle8[ActionType],Tabelle8[ActionType],,0),_xlfn.XLOOKUP(Tabelle8[[#This Row],[NegotiationID]]&amp;"FinalReject",Tabelle8[NegotiationID]&amp;Tabelle8[ActionType],Tabelle8[ActionType],,0))</f>
        <v>FinalReject</v>
      </c>
      <c r="J141">
        <v>0.64019999999999999</v>
      </c>
      <c r="K141">
        <v>0.45879999999999999</v>
      </c>
      <c r="L141">
        <v>1.099</v>
      </c>
      <c r="M141">
        <v>0.18140000000000001</v>
      </c>
      <c r="N141">
        <v>343</v>
      </c>
      <c r="O141">
        <v>5445</v>
      </c>
      <c r="P141">
        <v>28</v>
      </c>
      <c r="Q141" s="3" t="s">
        <v>2363</v>
      </c>
    </row>
    <row r="142" ht="15" customHeight="1">
      <c r="A142" t="e">
        <f t="shared" ca="1" si="523"/>
        <v>#VALUE!</v>
      </c>
      <c r="B142" t="e">
        <f t="array" ref="B142" ca="1">_xlfn.XLOOKUP(Tabelle8[[#This Row],[ExperimentID]]&amp;Tabelle8[[#This Row],[NegotiationID]]&amp;Tabelle8[[#This Row],[MessageID]],ALL_IN_ONE[ExperimentID]&amp;ALL_IN_ONE[NegotiationID]&amp;ALL_IN_ONE[MessageID],ALL_IN_ONE[Gesamt_ID],,0)</f>
        <v>#VALUE!</v>
      </c>
      <c r="C142">
        <v>601</v>
      </c>
      <c r="D142" t="s">
        <v>1521</v>
      </c>
      <c r="E142">
        <v>66726</v>
      </c>
      <c r="F142">
        <v>591</v>
      </c>
      <c r="G142">
        <v>587</v>
      </c>
      <c r="H142" t="s">
        <v>31</v>
      </c>
      <c r="I142" t="str">
        <f t="array" ref="I142">IFERROR(_xlfn.XLOOKUP(Tabelle8[[#This Row],[NegotiationID]]&amp;"FinalAccept",Tabelle8[NegotiationID]&amp;Tabelle8[ActionType],Tabelle8[ActionType],,0),_xlfn.XLOOKUP(Tabelle8[[#This Row],[NegotiationID]]&amp;"FinalReject",Tabelle8[NegotiationID]&amp;Tabelle8[ActionType],Tabelle8[ActionType],,0))</f>
        <v>FinalReject</v>
      </c>
      <c r="J142">
        <v>0.50739999999999996</v>
      </c>
      <c r="K142">
        <v>0.49619999999999997</v>
      </c>
      <c r="L142">
        <v>1.0036</v>
      </c>
      <c r="M142">
        <v>0.0112</v>
      </c>
      <c r="N142">
        <v>187</v>
      </c>
      <c r="O142">
        <v>5445</v>
      </c>
      <c r="P142">
        <v>28</v>
      </c>
      <c r="Q142" s="3" t="s">
        <v>2364</v>
      </c>
    </row>
    <row r="143" ht="15" customHeight="1">
      <c r="A143" t="e">
        <f t="shared" ca="1" si="523"/>
        <v>#VALUE!</v>
      </c>
      <c r="B143" t="e">
        <f t="array" ref="B143" ca="1">_xlfn.XLOOKUP(Tabelle8[[#This Row],[ExperimentID]]&amp;Tabelle8[[#This Row],[NegotiationID]]&amp;Tabelle8[[#This Row],[MessageID]],ALL_IN_ONE[ExperimentID]&amp;ALL_IN_ONE[NegotiationID]&amp;ALL_IN_ONE[MessageID],ALL_IN_ONE[Gesamt_ID],,0)</f>
        <v>#VALUE!</v>
      </c>
      <c r="C143">
        <v>601</v>
      </c>
      <c r="D143" t="s">
        <v>1521</v>
      </c>
      <c r="E143">
        <v>66823</v>
      </c>
      <c r="F143">
        <v>587</v>
      </c>
      <c r="G143">
        <v>591</v>
      </c>
      <c r="H143" t="s">
        <v>31</v>
      </c>
      <c r="I143" t="str">
        <f t="array" ref="I143">IFERROR(_xlfn.XLOOKUP(Tabelle8[[#This Row],[NegotiationID]]&amp;"FinalAccept",Tabelle8[NegotiationID]&amp;Tabelle8[ActionType],Tabelle8[ActionType],,0),_xlfn.XLOOKUP(Tabelle8[[#This Row],[NegotiationID]]&amp;"FinalReject",Tabelle8[NegotiationID]&amp;Tabelle8[ActionType],Tabelle8[ActionType],,0))</f>
        <v>FinalReject</v>
      </c>
      <c r="J143">
        <v>0.64019999999999999</v>
      </c>
      <c r="K143">
        <v>0.45879999999999999</v>
      </c>
      <c r="L143">
        <v>1.099</v>
      </c>
      <c r="M143">
        <v>0.18140000000000001</v>
      </c>
      <c r="N143">
        <v>60</v>
      </c>
      <c r="O143">
        <v>5445</v>
      </c>
      <c r="P143">
        <v>28</v>
      </c>
      <c r="Q143" s="3" t="s">
        <v>2365</v>
      </c>
    </row>
    <row r="144" ht="15" customHeight="1">
      <c r="A144" t="e">
        <f t="shared" ca="1" si="523"/>
        <v>#VALUE!</v>
      </c>
      <c r="B144" t="e">
        <f t="array" ref="B144" ca="1">_xlfn.XLOOKUP(Tabelle8[[#This Row],[ExperimentID]]&amp;Tabelle8[[#This Row],[NegotiationID]]&amp;Tabelle8[[#This Row],[MessageID]],ALL_IN_ONE[ExperimentID]&amp;ALL_IN_ONE[NegotiationID]&amp;ALL_IN_ONE[MessageID],ALL_IN_ONE[Gesamt_ID],,0)</f>
        <v>#VALUE!</v>
      </c>
      <c r="C144">
        <v>601</v>
      </c>
      <c r="D144" t="s">
        <v>1521</v>
      </c>
      <c r="E144">
        <v>66903</v>
      </c>
      <c r="F144">
        <v>591</v>
      </c>
      <c r="G144">
        <v>587</v>
      </c>
      <c r="H144" t="s">
        <v>31</v>
      </c>
      <c r="I144" t="str">
        <f t="array" ref="I144">IFERROR(_xlfn.XLOOKUP(Tabelle8[[#This Row],[NegotiationID]]&amp;"FinalAccept",Tabelle8[NegotiationID]&amp;Tabelle8[ActionType],Tabelle8[ActionType],,0),_xlfn.XLOOKUP(Tabelle8[[#This Row],[NegotiationID]]&amp;"FinalReject",Tabelle8[NegotiationID]&amp;Tabelle8[ActionType],Tabelle8[ActionType],,0))</f>
        <v>FinalReject</v>
      </c>
      <c r="J144">
        <v>0.50739999999999996</v>
      </c>
      <c r="K144">
        <v>0.49619999999999997</v>
      </c>
      <c r="L144">
        <v>1.0036</v>
      </c>
      <c r="M144">
        <v>0.0112</v>
      </c>
      <c r="N144">
        <v>118</v>
      </c>
      <c r="O144">
        <v>5445</v>
      </c>
      <c r="P144">
        <v>28</v>
      </c>
      <c r="Q144" s="3" t="s">
        <v>2366</v>
      </c>
    </row>
    <row r="145" ht="15" customHeight="1">
      <c r="A145" t="e">
        <f t="shared" ca="1" si="523"/>
        <v>#VALUE!</v>
      </c>
      <c r="B145" t="e">
        <f t="array" ref="B145" ca="1">_xlfn.XLOOKUP(Tabelle8[[#This Row],[ExperimentID]]&amp;Tabelle8[[#This Row],[NegotiationID]]&amp;Tabelle8[[#This Row],[MessageID]],ALL_IN_ONE[ExperimentID]&amp;ALL_IN_ONE[NegotiationID]&amp;ALL_IN_ONE[MessageID],ALL_IN_ONE[Gesamt_ID],,0)</f>
        <v>#VALUE!</v>
      </c>
      <c r="C145">
        <v>601</v>
      </c>
      <c r="D145" t="s">
        <v>1521</v>
      </c>
      <c r="E145">
        <v>66961</v>
      </c>
      <c r="F145">
        <v>587</v>
      </c>
      <c r="G145">
        <v>591</v>
      </c>
      <c r="H145" t="s">
        <v>40</v>
      </c>
      <c r="I145" t="str">
        <f t="array" ref="I145">IFERROR(_xlfn.XLOOKUP(Tabelle8[[#This Row],[NegotiationID]]&amp;"FinalAccept",Tabelle8[NegotiationID]&amp;Tabelle8[ActionType],Tabelle8[ActionType],,0),_xlfn.XLOOKUP(Tabelle8[[#This Row],[NegotiationID]]&amp;"FinalReject",Tabelle8[NegotiationID]&amp;Tabelle8[ActionType],Tabelle8[ActionType],,0))</f>
        <v>FinalReject</v>
      </c>
      <c r="J145">
        <v>0.49619999999999997</v>
      </c>
      <c r="K145">
        <v>0.50739999999999996</v>
      </c>
      <c r="L145">
        <v>1.0036</v>
      </c>
      <c r="M145">
        <v>0.0112</v>
      </c>
      <c r="N145">
        <v>144</v>
      </c>
      <c r="O145">
        <v>5445</v>
      </c>
      <c r="P145">
        <v>28</v>
      </c>
      <c r="Q145" s="3" t="s">
        <v>2367</v>
      </c>
    </row>
    <row r="146" ht="14.5" hidden="1">
      <c r="A146" t="e">
        <f t="shared" ca="1" si="523"/>
        <v>#VALUE!</v>
      </c>
      <c r="B146" t="e">
        <f t="array" ref="B146" ca="1">_xlfn.XLOOKUP(Tabelle8[[#This Row],[ExperimentID]]&amp;Tabelle8[[#This Row],[NegotiationID]]&amp;Tabelle8[[#This Row],[MessageID]],ALL_IN_ONE[ExperimentID]&amp;ALL_IN_ONE[NegotiationID]&amp;ALL_IN_ONE[MessageID],ALL_IN_ONE[Gesamt_ID],,0)</f>
        <v>#VALUE!</v>
      </c>
      <c r="C146">
        <v>630</v>
      </c>
      <c r="D146" t="s">
        <v>1521</v>
      </c>
      <c r="E146">
        <v>631</v>
      </c>
      <c r="H146" t="s">
        <v>6019</v>
      </c>
      <c r="I146" t="str">
        <f t="array" ref="I146">IFERROR(_xlfn.XLOOKUP(Tabelle8[[#This Row],[NegotiationID]]&amp;"FinalAccept",Tabelle8[NegotiationID]&amp;Tabelle8[ActionType],Tabelle8[ActionType],,0),_xlfn.XLOOKUP(Tabelle8[[#This Row],[NegotiationID]]&amp;"FinalReject",Tabelle8[NegotiationID]&amp;Tabelle8[ActionType],Tabelle8[ActionType],,0))</f>
        <v>FinalReject</v>
      </c>
      <c r="N146">
        <v>21</v>
      </c>
      <c r="O146">
        <v>2110</v>
      </c>
      <c r="P146">
        <v>11</v>
      </c>
      <c r="Q146" t="s">
        <v>6020</v>
      </c>
    </row>
    <row r="147" ht="15" customHeight="1">
      <c r="A147" t="e">
        <f t="shared" ca="1" si="523"/>
        <v>#VALUE!</v>
      </c>
      <c r="B147" t="e">
        <f t="array" ref="B147" ca="1">_xlfn.XLOOKUP(Tabelle8[[#This Row],[ExperimentID]]&amp;Tabelle8[[#This Row],[NegotiationID]]&amp;Tabelle8[[#This Row],[MessageID]],ALL_IN_ONE[ExperimentID]&amp;ALL_IN_ONE[NegotiationID]&amp;ALL_IN_ONE[MessageID],ALL_IN_ONE[Gesamt_ID],,0)</f>
        <v>#VALUE!</v>
      </c>
      <c r="C147">
        <v>630</v>
      </c>
      <c r="D147" t="s">
        <v>1521</v>
      </c>
      <c r="E147">
        <v>62640</v>
      </c>
      <c r="F147">
        <v>616</v>
      </c>
      <c r="G147">
        <v>620</v>
      </c>
      <c r="H147" t="s">
        <v>19</v>
      </c>
      <c r="I147" t="str">
        <f t="array" ref="I147">IFERROR(_xlfn.XLOOKUP(Tabelle8[[#This Row],[NegotiationID]]&amp;"FinalAccept",Tabelle8[NegotiationID]&amp;Tabelle8[ActionType],Tabelle8[ActionType],,0),_xlfn.XLOOKUP(Tabelle8[[#This Row],[NegotiationID]]&amp;"FinalReject",Tabelle8[NegotiationID]&amp;Tabelle8[ActionType],Tabelle8[ActionType],,0))</f>
        <v>FinalReject</v>
      </c>
      <c r="J147">
        <v>0.85819999999999996</v>
      </c>
      <c r="K147">
        <v>0.098799999999999999</v>
      </c>
      <c r="L147">
        <v>0.95699999999999996</v>
      </c>
      <c r="M147">
        <v>0.75939999999999996</v>
      </c>
      <c r="N147">
        <v>211</v>
      </c>
      <c r="O147">
        <v>2110</v>
      </c>
      <c r="P147">
        <v>11</v>
      </c>
      <c r="Q147" s="3" t="s">
        <v>2368</v>
      </c>
    </row>
    <row r="148" ht="15" customHeight="1">
      <c r="A148" t="e">
        <f t="shared" ca="1" si="523"/>
        <v>#VALUE!</v>
      </c>
      <c r="B148" t="e">
        <f t="array" ref="B148" ca="1">_xlfn.XLOOKUP(Tabelle8[[#This Row],[ExperimentID]]&amp;Tabelle8[[#This Row],[NegotiationID]]&amp;Tabelle8[[#This Row],[MessageID]],ALL_IN_ONE[ExperimentID]&amp;ALL_IN_ONE[NegotiationID]&amp;ALL_IN_ONE[MessageID],ALL_IN_ONE[Gesamt_ID],,0)</f>
        <v>#VALUE!</v>
      </c>
      <c r="C148">
        <v>630</v>
      </c>
      <c r="D148" t="s">
        <v>1521</v>
      </c>
      <c r="E148">
        <v>64414</v>
      </c>
      <c r="F148">
        <v>620</v>
      </c>
      <c r="G148">
        <v>616</v>
      </c>
      <c r="H148" t="s">
        <v>31</v>
      </c>
      <c r="I148" t="str">
        <f t="array" ref="I148">IFERROR(_xlfn.XLOOKUP(Tabelle8[[#This Row],[NegotiationID]]&amp;"FinalAccept",Tabelle8[NegotiationID]&amp;Tabelle8[ActionType],Tabelle8[ActionType],,0),_xlfn.XLOOKUP(Tabelle8[[#This Row],[NegotiationID]]&amp;"FinalReject",Tabelle8[NegotiationID]&amp;Tabelle8[ActionType],Tabelle8[ActionType],,0))</f>
        <v>FinalReject</v>
      </c>
      <c r="J148">
        <v>1</v>
      </c>
      <c r="K148">
        <v>0.12540000000000001</v>
      </c>
      <c r="L148">
        <v>1.1254</v>
      </c>
      <c r="M148">
        <v>0.87460000000000004</v>
      </c>
      <c r="N148">
        <v>219</v>
      </c>
      <c r="O148">
        <v>2110</v>
      </c>
      <c r="P148">
        <v>11</v>
      </c>
      <c r="Q148" s="3" t="s">
        <v>2369</v>
      </c>
    </row>
    <row r="149" ht="15" customHeight="1">
      <c r="A149" t="e">
        <f t="shared" ca="1" si="523"/>
        <v>#VALUE!</v>
      </c>
      <c r="B149" t="e">
        <f t="array" ref="B149" ca="1">_xlfn.XLOOKUP(Tabelle8[[#This Row],[ExperimentID]]&amp;Tabelle8[[#This Row],[NegotiationID]]&amp;Tabelle8[[#This Row],[MessageID]],ALL_IN_ONE[ExperimentID]&amp;ALL_IN_ONE[NegotiationID]&amp;ALL_IN_ONE[MessageID],ALL_IN_ONE[Gesamt_ID],,0)</f>
        <v>#VALUE!</v>
      </c>
      <c r="C149">
        <v>630</v>
      </c>
      <c r="D149" t="s">
        <v>1521</v>
      </c>
      <c r="E149">
        <v>64925</v>
      </c>
      <c r="F149">
        <v>616</v>
      </c>
      <c r="G149">
        <v>620</v>
      </c>
      <c r="H149" t="s">
        <v>31</v>
      </c>
      <c r="I149" t="str">
        <f t="array" ref="I149">IFERROR(_xlfn.XLOOKUP(Tabelle8[[#This Row],[NegotiationID]]&amp;"FinalAccept",Tabelle8[NegotiationID]&amp;Tabelle8[ActionType],Tabelle8[ActionType],,0),_xlfn.XLOOKUP(Tabelle8[[#This Row],[NegotiationID]]&amp;"FinalReject",Tabelle8[NegotiationID]&amp;Tabelle8[ActionType],Tabelle8[ActionType],,0))</f>
        <v>FinalReject</v>
      </c>
      <c r="J149">
        <v>0.92800000000000005</v>
      </c>
      <c r="K149">
        <v>0.51000000000000001</v>
      </c>
      <c r="L149">
        <v>1.4379999999999999</v>
      </c>
      <c r="M149">
        <v>0.41799999999999998</v>
      </c>
      <c r="N149">
        <v>346</v>
      </c>
      <c r="O149">
        <v>2110</v>
      </c>
      <c r="P149">
        <v>11</v>
      </c>
      <c r="Q149" s="3" t="s">
        <v>2370</v>
      </c>
    </row>
    <row r="150" ht="15" customHeight="1">
      <c r="A150" t="e">
        <f t="shared" ca="1" si="523"/>
        <v>#VALUE!</v>
      </c>
      <c r="B150" t="e">
        <f t="array" ref="B150" ca="1">_xlfn.XLOOKUP(Tabelle8[[#This Row],[ExperimentID]]&amp;Tabelle8[[#This Row],[NegotiationID]]&amp;Tabelle8[[#This Row],[MessageID]],ALL_IN_ONE[ExperimentID]&amp;ALL_IN_ONE[NegotiationID]&amp;ALL_IN_ONE[MessageID],ALL_IN_ONE[Gesamt_ID],,0)</f>
        <v>#VALUE!</v>
      </c>
      <c r="C150">
        <v>630</v>
      </c>
      <c r="D150" t="s">
        <v>1521</v>
      </c>
      <c r="E150">
        <v>66689</v>
      </c>
      <c r="F150">
        <v>620</v>
      </c>
      <c r="G150">
        <v>616</v>
      </c>
      <c r="H150" t="s">
        <v>31</v>
      </c>
      <c r="I150" t="str">
        <f t="array" ref="I150">IFERROR(_xlfn.XLOOKUP(Tabelle8[[#This Row],[NegotiationID]]&amp;"FinalAccept",Tabelle8[NegotiationID]&amp;Tabelle8[ActionType],Tabelle8[ActionType],,0),_xlfn.XLOOKUP(Tabelle8[[#This Row],[NegotiationID]]&amp;"FinalReject",Tabelle8[NegotiationID]&amp;Tabelle8[ActionType],Tabelle8[ActionType],,0))</f>
        <v>FinalReject</v>
      </c>
      <c r="J150">
        <v>0.61460000000000004</v>
      </c>
      <c r="K150">
        <v>0.4924</v>
      </c>
      <c r="L150">
        <v>1.107</v>
      </c>
      <c r="M150">
        <v>0.1222</v>
      </c>
      <c r="N150">
        <v>263</v>
      </c>
      <c r="O150">
        <v>2110</v>
      </c>
      <c r="P150">
        <v>11</v>
      </c>
      <c r="Q150" s="3" t="s">
        <v>2371</v>
      </c>
    </row>
    <row r="151" ht="15" customHeight="1">
      <c r="A151" t="e">
        <f t="shared" ca="1" si="523"/>
        <v>#VALUE!</v>
      </c>
      <c r="B151" t="e">
        <f t="array" ref="B151" ca="1">_xlfn.XLOOKUP(Tabelle8[[#This Row],[ExperimentID]]&amp;Tabelle8[[#This Row],[NegotiationID]]&amp;Tabelle8[[#This Row],[MessageID]],ALL_IN_ONE[ExperimentID]&amp;ALL_IN_ONE[NegotiationID]&amp;ALL_IN_ONE[MessageID],ALL_IN_ONE[Gesamt_ID],,0)</f>
        <v>#VALUE!</v>
      </c>
      <c r="C151">
        <v>630</v>
      </c>
      <c r="D151" t="s">
        <v>1521</v>
      </c>
      <c r="E151">
        <v>66905</v>
      </c>
      <c r="F151">
        <v>616</v>
      </c>
      <c r="G151">
        <v>620</v>
      </c>
      <c r="H151" t="s">
        <v>31</v>
      </c>
      <c r="I151" t="str">
        <f t="array" ref="I151">IFERROR(_xlfn.XLOOKUP(Tabelle8[[#This Row],[NegotiationID]]&amp;"FinalAccept",Tabelle8[NegotiationID]&amp;Tabelle8[ActionType],Tabelle8[ActionType],,0),_xlfn.XLOOKUP(Tabelle8[[#This Row],[NegotiationID]]&amp;"FinalReject",Tabelle8[NegotiationID]&amp;Tabelle8[ActionType],Tabelle8[ActionType],,0))</f>
        <v>FinalReject</v>
      </c>
      <c r="J151">
        <v>0.71360000000000001</v>
      </c>
      <c r="K151">
        <v>0.23899999999999999</v>
      </c>
      <c r="L151">
        <v>0.9526</v>
      </c>
      <c r="M151">
        <v>0.47460000000000002</v>
      </c>
      <c r="N151">
        <v>397</v>
      </c>
      <c r="O151">
        <v>2110</v>
      </c>
      <c r="P151">
        <v>11</v>
      </c>
      <c r="Q151" s="3" t="s">
        <v>2372</v>
      </c>
    </row>
    <row r="152" ht="15" customHeight="1">
      <c r="A152" t="e">
        <f t="shared" ca="1" si="523"/>
        <v>#VALUE!</v>
      </c>
      <c r="B152" t="e">
        <f t="array" ref="B152" ca="1">_xlfn.XLOOKUP(Tabelle8[[#This Row],[ExperimentID]]&amp;Tabelle8[[#This Row],[NegotiationID]]&amp;Tabelle8[[#This Row],[MessageID]],ALL_IN_ONE[ExperimentID]&amp;ALL_IN_ONE[NegotiationID]&amp;ALL_IN_ONE[MessageID],ALL_IN_ONE[Gesamt_ID],,0)</f>
        <v>#VALUE!</v>
      </c>
      <c r="C152">
        <v>630</v>
      </c>
      <c r="D152" t="s">
        <v>1521</v>
      </c>
      <c r="E152">
        <v>67156</v>
      </c>
      <c r="F152">
        <v>620</v>
      </c>
      <c r="G152">
        <v>616</v>
      </c>
      <c r="H152" t="s">
        <v>31</v>
      </c>
      <c r="I152" t="str">
        <f t="array" ref="I152">IFERROR(_xlfn.XLOOKUP(Tabelle8[[#This Row],[NegotiationID]]&amp;"FinalAccept",Tabelle8[NegotiationID]&amp;Tabelle8[ActionType],Tabelle8[ActionType],,0),_xlfn.XLOOKUP(Tabelle8[[#This Row],[NegotiationID]]&amp;"FinalReject",Tabelle8[NegotiationID]&amp;Tabelle8[ActionType],Tabelle8[ActionType],,0))</f>
        <v>FinalReject</v>
      </c>
      <c r="J152">
        <v>0.54359999999999997</v>
      </c>
      <c r="K152">
        <v>0.25440000000000002</v>
      </c>
      <c r="L152">
        <v>0.79800000000000004</v>
      </c>
      <c r="M152">
        <v>0.28920000000000001</v>
      </c>
      <c r="N152">
        <v>169</v>
      </c>
      <c r="O152">
        <v>2110</v>
      </c>
      <c r="P152">
        <v>11</v>
      </c>
      <c r="Q152" s="3" t="s">
        <v>2373</v>
      </c>
    </row>
    <row r="153" ht="15" customHeight="1">
      <c r="A153" t="e">
        <f t="shared" ca="1" si="523"/>
        <v>#VALUE!</v>
      </c>
      <c r="B153" t="e">
        <f t="array" ref="B153" ca="1">_xlfn.XLOOKUP(Tabelle8[[#This Row],[ExperimentID]]&amp;Tabelle8[[#This Row],[NegotiationID]]&amp;Tabelle8[[#This Row],[MessageID]],ALL_IN_ONE[ExperimentID]&amp;ALL_IN_ONE[NegotiationID]&amp;ALL_IN_ONE[MessageID],ALL_IN_ONE[Gesamt_ID],,0)</f>
        <v>#VALUE!</v>
      </c>
      <c r="C153">
        <v>630</v>
      </c>
      <c r="D153" t="s">
        <v>1521</v>
      </c>
      <c r="E153">
        <v>67341</v>
      </c>
      <c r="F153">
        <v>616</v>
      </c>
      <c r="G153">
        <v>620</v>
      </c>
      <c r="H153" t="s">
        <v>31</v>
      </c>
      <c r="I153" t="str">
        <f t="array" ref="I153">IFERROR(_xlfn.XLOOKUP(Tabelle8[[#This Row],[NegotiationID]]&amp;"FinalAccept",Tabelle8[NegotiationID]&amp;Tabelle8[ActionType],Tabelle8[ActionType],,0),_xlfn.XLOOKUP(Tabelle8[[#This Row],[NegotiationID]]&amp;"FinalReject",Tabelle8[NegotiationID]&amp;Tabelle8[ActionType],Tabelle8[ActionType],,0))</f>
        <v>FinalReject</v>
      </c>
      <c r="J153">
        <v>0.61599999999999999</v>
      </c>
      <c r="K153">
        <v>0.249</v>
      </c>
      <c r="L153">
        <v>0.86499999999999999</v>
      </c>
      <c r="M153">
        <v>0.36699999999999999</v>
      </c>
      <c r="N153">
        <v>210</v>
      </c>
      <c r="O153">
        <v>2110</v>
      </c>
      <c r="P153">
        <v>11</v>
      </c>
      <c r="Q153" s="3" t="s">
        <v>2374</v>
      </c>
    </row>
    <row r="154" ht="15" customHeight="1">
      <c r="A154" t="e">
        <f t="shared" ca="1" si="523"/>
        <v>#VALUE!</v>
      </c>
      <c r="B154" t="e">
        <f t="array" ref="B154" ca="1">_xlfn.XLOOKUP(Tabelle8[[#This Row],[ExperimentID]]&amp;Tabelle8[[#This Row],[NegotiationID]]&amp;Tabelle8[[#This Row],[MessageID]],ALL_IN_ONE[ExperimentID]&amp;ALL_IN_ONE[NegotiationID]&amp;ALL_IN_ONE[MessageID],ALL_IN_ONE[Gesamt_ID],,0)</f>
        <v>#VALUE!</v>
      </c>
      <c r="C154">
        <v>630</v>
      </c>
      <c r="D154" t="s">
        <v>1521</v>
      </c>
      <c r="E154">
        <v>67545</v>
      </c>
      <c r="F154">
        <v>620</v>
      </c>
      <c r="G154">
        <v>616</v>
      </c>
      <c r="H154" t="s">
        <v>31</v>
      </c>
      <c r="I154" t="str">
        <f t="array" ref="I154">IFERROR(_xlfn.XLOOKUP(Tabelle8[[#This Row],[NegotiationID]]&amp;"FinalAccept",Tabelle8[NegotiationID]&amp;Tabelle8[ActionType],Tabelle8[ActionType],,0),_xlfn.XLOOKUP(Tabelle8[[#This Row],[NegotiationID]]&amp;"FinalReject",Tabelle8[NegotiationID]&amp;Tabelle8[ActionType],Tabelle8[ActionType],,0))</f>
        <v>FinalReject</v>
      </c>
      <c r="J154">
        <v>0.41220000000000001</v>
      </c>
      <c r="K154">
        <v>0.29039999999999999</v>
      </c>
      <c r="L154">
        <v>0.7026</v>
      </c>
      <c r="M154">
        <v>0.12180000000000001</v>
      </c>
      <c r="N154">
        <v>112</v>
      </c>
      <c r="O154">
        <v>2110</v>
      </c>
      <c r="P154">
        <v>11</v>
      </c>
      <c r="Q154" s="3" t="s">
        <v>2375</v>
      </c>
    </row>
    <row r="155" ht="15" customHeight="1">
      <c r="A155" t="e">
        <f t="shared" ca="1" si="523"/>
        <v>#VALUE!</v>
      </c>
      <c r="B155" t="e">
        <f t="array" ref="B155" ca="1">_xlfn.XLOOKUP(Tabelle8[[#This Row],[ExperimentID]]&amp;Tabelle8[[#This Row],[NegotiationID]]&amp;Tabelle8[[#This Row],[MessageID]],ALL_IN_ONE[ExperimentID]&amp;ALL_IN_ONE[NegotiationID]&amp;ALL_IN_ONE[MessageID],ALL_IN_ONE[Gesamt_ID],,0)</f>
        <v>#VALUE!</v>
      </c>
      <c r="C155">
        <v>630</v>
      </c>
      <c r="D155" t="s">
        <v>1521</v>
      </c>
      <c r="E155">
        <v>67566</v>
      </c>
      <c r="F155">
        <v>616</v>
      </c>
      <c r="G155">
        <v>620</v>
      </c>
      <c r="H155" t="s">
        <v>31</v>
      </c>
      <c r="I155" t="str">
        <f t="array" ref="I155">IFERROR(_xlfn.XLOOKUP(Tabelle8[[#This Row],[NegotiationID]]&amp;"FinalAccept",Tabelle8[NegotiationID]&amp;Tabelle8[ActionType],Tabelle8[ActionType],,0),_xlfn.XLOOKUP(Tabelle8[[#This Row],[NegotiationID]]&amp;"FinalReject",Tabelle8[NegotiationID]&amp;Tabelle8[ActionType],Tabelle8[ActionType],,0))</f>
        <v>FinalReject</v>
      </c>
      <c r="J155">
        <v>0.61599999999999999</v>
      </c>
      <c r="K155">
        <v>0.249</v>
      </c>
      <c r="L155">
        <v>0.86499999999999999</v>
      </c>
      <c r="M155">
        <v>0.36699999999999999</v>
      </c>
      <c r="N155">
        <v>112</v>
      </c>
      <c r="O155">
        <v>2110</v>
      </c>
      <c r="P155">
        <v>11</v>
      </c>
      <c r="Q155" s="3" t="s">
        <v>2376</v>
      </c>
    </row>
    <row r="156" ht="15" customHeight="1">
      <c r="A156" t="e">
        <f t="shared" ca="1" si="523"/>
        <v>#VALUE!</v>
      </c>
      <c r="B156" t="e">
        <f t="array" ref="B156" ca="1">_xlfn.XLOOKUP(Tabelle8[[#This Row],[ExperimentID]]&amp;Tabelle8[[#This Row],[NegotiationID]]&amp;Tabelle8[[#This Row],[MessageID]],ALL_IN_ONE[ExperimentID]&amp;ALL_IN_ONE[NegotiationID]&amp;ALL_IN_ONE[MessageID],ALL_IN_ONE[Gesamt_ID],,0)</f>
        <v>#VALUE!</v>
      </c>
      <c r="C156">
        <v>630</v>
      </c>
      <c r="D156" t="s">
        <v>1521</v>
      </c>
      <c r="E156">
        <v>67578</v>
      </c>
      <c r="F156">
        <v>620</v>
      </c>
      <c r="G156">
        <v>616</v>
      </c>
      <c r="H156" t="s">
        <v>40</v>
      </c>
      <c r="I156" t="str">
        <f t="array" ref="I156">IFERROR(_xlfn.XLOOKUP(Tabelle8[[#This Row],[NegotiationID]]&amp;"FinalAccept",Tabelle8[NegotiationID]&amp;Tabelle8[ActionType],Tabelle8[ActionType],,0),_xlfn.XLOOKUP(Tabelle8[[#This Row],[NegotiationID]]&amp;"FinalReject",Tabelle8[NegotiationID]&amp;Tabelle8[ActionType],Tabelle8[ActionType],,0))</f>
        <v>FinalReject</v>
      </c>
      <c r="J156">
        <v>0.249</v>
      </c>
      <c r="K156">
        <v>0.61599999999999999</v>
      </c>
      <c r="L156">
        <v>0.86499999999999999</v>
      </c>
      <c r="M156">
        <v>0.36699999999999999</v>
      </c>
      <c r="N156">
        <v>50</v>
      </c>
      <c r="O156">
        <v>2110</v>
      </c>
      <c r="P156">
        <v>11</v>
      </c>
      <c r="Q156" s="3" t="s">
        <v>2377</v>
      </c>
    </row>
    <row r="157" ht="14.5" hidden="1">
      <c r="A157" t="e">
        <f t="shared" ca="1" si="523"/>
        <v>#VALUE!</v>
      </c>
      <c r="B157" t="e">
        <f t="array" ref="B157" ca="1">_xlfn.XLOOKUP(Tabelle8[[#This Row],[ExperimentID]]&amp;Tabelle8[[#This Row],[NegotiationID]]&amp;Tabelle8[[#This Row],[MessageID]],ALL_IN_ONE[ExperimentID]&amp;ALL_IN_ONE[NegotiationID]&amp;ALL_IN_ONE[MessageID],ALL_IN_ONE[Gesamt_ID],,0)</f>
        <v>#VALUE!</v>
      </c>
      <c r="C157">
        <v>659</v>
      </c>
      <c r="D157" t="s">
        <v>1521</v>
      </c>
      <c r="E157">
        <v>660</v>
      </c>
      <c r="H157" t="s">
        <v>6019</v>
      </c>
      <c r="I157" t="str">
        <f t="array" ref="I157">IFERROR(_xlfn.XLOOKUP(Tabelle8[[#This Row],[NegotiationID]]&amp;"FinalAccept",Tabelle8[NegotiationID]&amp;Tabelle8[ActionType],Tabelle8[ActionType],,0),_xlfn.XLOOKUP(Tabelle8[[#This Row],[NegotiationID]]&amp;"FinalReject",Tabelle8[NegotiationID]&amp;Tabelle8[ActionType],Tabelle8[ActionType],,0))</f>
        <v>FinalAccept</v>
      </c>
      <c r="N157">
        <v>21</v>
      </c>
      <c r="O157">
        <v>1971</v>
      </c>
      <c r="P157">
        <v>11</v>
      </c>
      <c r="Q157" t="s">
        <v>6020</v>
      </c>
    </row>
    <row r="158" ht="15" customHeight="1">
      <c r="A158" t="e">
        <f t="shared" ca="1" si="523"/>
        <v>#VALUE!</v>
      </c>
      <c r="B158" t="e">
        <f t="array" ref="B158" ca="1">_xlfn.XLOOKUP(Tabelle8[[#This Row],[ExperimentID]]&amp;Tabelle8[[#This Row],[NegotiationID]]&amp;Tabelle8[[#This Row],[MessageID]],ALL_IN_ONE[ExperimentID]&amp;ALL_IN_ONE[NegotiationID]&amp;ALL_IN_ONE[MessageID],ALL_IN_ONE[Gesamt_ID],,0)</f>
        <v>#VALUE!</v>
      </c>
      <c r="C158">
        <v>659</v>
      </c>
      <c r="D158" t="s">
        <v>1521</v>
      </c>
      <c r="E158">
        <v>64160</v>
      </c>
      <c r="F158">
        <v>645</v>
      </c>
      <c r="G158">
        <v>649</v>
      </c>
      <c r="H158" t="s">
        <v>19</v>
      </c>
      <c r="I158" t="str">
        <f t="array" ref="I158">IFERROR(_xlfn.XLOOKUP(Tabelle8[[#This Row],[NegotiationID]]&amp;"FinalAccept",Tabelle8[NegotiationID]&amp;Tabelle8[ActionType],Tabelle8[ActionType],,0),_xlfn.XLOOKUP(Tabelle8[[#This Row],[NegotiationID]]&amp;"FinalReject",Tabelle8[NegotiationID]&amp;Tabelle8[ActionType],Tabelle8[ActionType],,0))</f>
        <v>FinalAccept</v>
      </c>
      <c r="J158">
        <v>0.78620000000000001</v>
      </c>
      <c r="K158">
        <v>0.12479999999999999</v>
      </c>
      <c r="L158">
        <v>0.91100000000000003</v>
      </c>
      <c r="M158">
        <v>0.66139999999999999</v>
      </c>
      <c r="N158">
        <v>44</v>
      </c>
      <c r="O158">
        <v>1971</v>
      </c>
      <c r="P158">
        <v>11</v>
      </c>
      <c r="Q158" s="3" t="s">
        <v>2378</v>
      </c>
    </row>
    <row r="159" ht="15" customHeight="1">
      <c r="A159" t="e">
        <f t="shared" ca="1" si="523"/>
        <v>#VALUE!</v>
      </c>
      <c r="B159" t="e">
        <f t="array" ref="B159" ca="1">_xlfn.XLOOKUP(Tabelle8[[#This Row],[ExperimentID]]&amp;Tabelle8[[#This Row],[NegotiationID]]&amp;Tabelle8[[#This Row],[MessageID]],ALL_IN_ONE[ExperimentID]&amp;ALL_IN_ONE[NegotiationID]&amp;ALL_IN_ONE[MessageID],ALL_IN_ONE[Gesamt_ID],,0)</f>
        <v>#VALUE!</v>
      </c>
      <c r="C159">
        <v>659</v>
      </c>
      <c r="D159" t="s">
        <v>1521</v>
      </c>
      <c r="E159">
        <v>64559</v>
      </c>
      <c r="F159">
        <v>649</v>
      </c>
      <c r="G159">
        <v>645</v>
      </c>
      <c r="H159" t="s">
        <v>31</v>
      </c>
      <c r="I159" t="str">
        <f t="array" ref="I159">IFERROR(_xlfn.XLOOKUP(Tabelle8[[#This Row],[NegotiationID]]&amp;"FinalAccept",Tabelle8[NegotiationID]&amp;Tabelle8[ActionType],Tabelle8[ActionType],,0),_xlfn.XLOOKUP(Tabelle8[[#This Row],[NegotiationID]]&amp;"FinalReject",Tabelle8[NegotiationID]&amp;Tabelle8[ActionType],Tabelle8[ActionType],,0))</f>
        <v>FinalAccept</v>
      </c>
      <c r="J159">
        <v>1</v>
      </c>
      <c r="K159">
        <v>0.12540000000000001</v>
      </c>
      <c r="L159">
        <v>1.1254</v>
      </c>
      <c r="M159">
        <v>0.87460000000000004</v>
      </c>
      <c r="N159">
        <v>209</v>
      </c>
      <c r="O159">
        <v>1971</v>
      </c>
      <c r="P159">
        <v>11</v>
      </c>
      <c r="Q159" s="3" t="s">
        <v>2379</v>
      </c>
    </row>
    <row r="160" ht="15" customHeight="1">
      <c r="A160" t="e">
        <f t="shared" ca="1" si="523"/>
        <v>#VALUE!</v>
      </c>
      <c r="B160" t="e">
        <f t="array" ref="B160" ca="1">_xlfn.XLOOKUP(Tabelle8[[#This Row],[ExperimentID]]&amp;Tabelle8[[#This Row],[NegotiationID]]&amp;Tabelle8[[#This Row],[MessageID]],ALL_IN_ONE[ExperimentID]&amp;ALL_IN_ONE[NegotiationID]&amp;ALL_IN_ONE[MessageID],ALL_IN_ONE[Gesamt_ID],,0)</f>
        <v>#VALUE!</v>
      </c>
      <c r="C160">
        <v>659</v>
      </c>
      <c r="D160" t="s">
        <v>1521</v>
      </c>
      <c r="E160">
        <v>64969</v>
      </c>
      <c r="F160">
        <v>645</v>
      </c>
      <c r="G160">
        <v>649</v>
      </c>
      <c r="H160" t="s">
        <v>31</v>
      </c>
      <c r="I160" t="str">
        <f t="array" ref="I160">IFERROR(_xlfn.XLOOKUP(Tabelle8[[#This Row],[NegotiationID]]&amp;"FinalAccept",Tabelle8[NegotiationID]&amp;Tabelle8[ActionType],Tabelle8[ActionType],,0),_xlfn.XLOOKUP(Tabelle8[[#This Row],[NegotiationID]]&amp;"FinalReject",Tabelle8[NegotiationID]&amp;Tabelle8[ActionType],Tabelle8[ActionType],,0))</f>
        <v>FinalAccept</v>
      </c>
      <c r="J160">
        <v>0.77880000000000005</v>
      </c>
      <c r="K160">
        <v>0.35439999999999999</v>
      </c>
      <c r="L160">
        <v>1.1332</v>
      </c>
      <c r="M160">
        <v>0.4244</v>
      </c>
      <c r="N160">
        <v>303</v>
      </c>
      <c r="O160">
        <v>1971</v>
      </c>
      <c r="P160">
        <v>11</v>
      </c>
      <c r="Q160" s="3" t="s">
        <v>2380</v>
      </c>
    </row>
    <row r="161" ht="15" customHeight="1">
      <c r="A161" t="e">
        <f t="shared" ca="1" si="523"/>
        <v>#VALUE!</v>
      </c>
      <c r="B161" t="e">
        <f t="array" ref="B161" ca="1">_xlfn.XLOOKUP(Tabelle8[[#This Row],[ExperimentID]]&amp;Tabelle8[[#This Row],[NegotiationID]]&amp;Tabelle8[[#This Row],[MessageID]],ALL_IN_ONE[ExperimentID]&amp;ALL_IN_ONE[NegotiationID]&amp;ALL_IN_ONE[MessageID],ALL_IN_ONE[Gesamt_ID],,0)</f>
        <v>#VALUE!</v>
      </c>
      <c r="C161">
        <v>659</v>
      </c>
      <c r="D161" t="s">
        <v>1521</v>
      </c>
      <c r="E161">
        <v>65389</v>
      </c>
      <c r="F161">
        <v>649</v>
      </c>
      <c r="G161">
        <v>645</v>
      </c>
      <c r="H161" t="s">
        <v>31</v>
      </c>
      <c r="I161" t="str">
        <f t="array" ref="I161">IFERROR(_xlfn.XLOOKUP(Tabelle8[[#This Row],[NegotiationID]]&amp;"FinalAccept",Tabelle8[NegotiationID]&amp;Tabelle8[ActionType],Tabelle8[ActionType],,0),_xlfn.XLOOKUP(Tabelle8[[#This Row],[NegotiationID]]&amp;"FinalReject",Tabelle8[NegotiationID]&amp;Tabelle8[ActionType],Tabelle8[ActionType],,0))</f>
        <v>FinalAccept</v>
      </c>
      <c r="J161">
        <v>0.79039999999999999</v>
      </c>
      <c r="K161">
        <v>0.32840000000000003</v>
      </c>
      <c r="L161">
        <v>1.1188</v>
      </c>
      <c r="M161">
        <v>0.46200000000000002</v>
      </c>
      <c r="N161">
        <v>347</v>
      </c>
      <c r="O161">
        <v>1971</v>
      </c>
      <c r="P161">
        <v>11</v>
      </c>
      <c r="Q161" s="3" t="s">
        <v>2381</v>
      </c>
    </row>
    <row r="162" ht="15" customHeight="1">
      <c r="A162" t="e">
        <f t="shared" ca="1" si="523"/>
        <v>#VALUE!</v>
      </c>
      <c r="B162" t="e">
        <f t="array" ref="B162" ca="1">_xlfn.XLOOKUP(Tabelle8[[#This Row],[ExperimentID]]&amp;Tabelle8[[#This Row],[NegotiationID]]&amp;Tabelle8[[#This Row],[MessageID]],ALL_IN_ONE[ExperimentID]&amp;ALL_IN_ONE[NegotiationID]&amp;ALL_IN_ONE[MessageID],ALL_IN_ONE[Gesamt_ID],,0)</f>
        <v>#VALUE!</v>
      </c>
      <c r="C162">
        <v>659</v>
      </c>
      <c r="D162" t="s">
        <v>1521</v>
      </c>
      <c r="E162">
        <v>66103</v>
      </c>
      <c r="F162">
        <v>645</v>
      </c>
      <c r="G162">
        <v>649</v>
      </c>
      <c r="H162" t="s">
        <v>31</v>
      </c>
      <c r="I162" t="str">
        <f t="array" ref="I162">IFERROR(_xlfn.XLOOKUP(Tabelle8[[#This Row],[NegotiationID]]&amp;"FinalAccept",Tabelle8[NegotiationID]&amp;Tabelle8[ActionType],Tabelle8[ActionType],,0),_xlfn.XLOOKUP(Tabelle8[[#This Row],[NegotiationID]]&amp;"FinalReject",Tabelle8[NegotiationID]&amp;Tabelle8[ActionType],Tabelle8[ActionType],,0))</f>
        <v>FinalAccept</v>
      </c>
      <c r="J162">
        <v>0.71360000000000001</v>
      </c>
      <c r="K162">
        <v>0.23899999999999999</v>
      </c>
      <c r="L162">
        <v>0.9526</v>
      </c>
      <c r="M162">
        <v>0.47460000000000002</v>
      </c>
      <c r="N162">
        <v>248</v>
      </c>
      <c r="O162">
        <v>1971</v>
      </c>
      <c r="P162">
        <v>11</v>
      </c>
      <c r="Q162" s="3" t="s">
        <v>2382</v>
      </c>
    </row>
    <row r="163" ht="15" customHeight="1">
      <c r="A163" t="e">
        <f t="shared" ca="1" si="523"/>
        <v>#VALUE!</v>
      </c>
      <c r="B163" t="e">
        <f t="array" ref="B163" ca="1">_xlfn.XLOOKUP(Tabelle8[[#This Row],[ExperimentID]]&amp;Tabelle8[[#This Row],[NegotiationID]]&amp;Tabelle8[[#This Row],[MessageID]],ALL_IN_ONE[ExperimentID]&amp;ALL_IN_ONE[NegotiationID]&amp;ALL_IN_ONE[MessageID],ALL_IN_ONE[Gesamt_ID],,0)</f>
        <v>#VALUE!</v>
      </c>
      <c r="C163">
        <v>659</v>
      </c>
      <c r="D163" t="s">
        <v>1521</v>
      </c>
      <c r="E163">
        <v>66404</v>
      </c>
      <c r="F163">
        <v>649</v>
      </c>
      <c r="G163">
        <v>645</v>
      </c>
      <c r="H163" t="s">
        <v>31</v>
      </c>
      <c r="I163" t="str">
        <f t="array" ref="I163">IFERROR(_xlfn.XLOOKUP(Tabelle8[[#This Row],[NegotiationID]]&amp;"FinalAccept",Tabelle8[NegotiationID]&amp;Tabelle8[ActionType],Tabelle8[ActionType],,0),_xlfn.XLOOKUP(Tabelle8[[#This Row],[NegotiationID]]&amp;"FinalReject",Tabelle8[NegotiationID]&amp;Tabelle8[ActionType],Tabelle8[ActionType],,0))</f>
        <v>FinalAccept</v>
      </c>
      <c r="J163">
        <v>0.65900000000000003</v>
      </c>
      <c r="K163">
        <v>0.3644</v>
      </c>
      <c r="L163">
        <v>1.0234000000000001</v>
      </c>
      <c r="M163">
        <v>0.29459999999999997</v>
      </c>
      <c r="N163">
        <v>189</v>
      </c>
      <c r="O163">
        <v>1971</v>
      </c>
      <c r="P163">
        <v>11</v>
      </c>
      <c r="Q163" s="3" t="s">
        <v>2383</v>
      </c>
    </row>
    <row r="164" ht="15" customHeight="1">
      <c r="A164" t="e">
        <f t="shared" ca="1" si="523"/>
        <v>#VALUE!</v>
      </c>
      <c r="B164" t="e">
        <f t="array" ref="B164" ca="1">_xlfn.XLOOKUP(Tabelle8[[#This Row],[ExperimentID]]&amp;Tabelle8[[#This Row],[NegotiationID]]&amp;Tabelle8[[#This Row],[MessageID]],ALL_IN_ONE[ExperimentID]&amp;ALL_IN_ONE[NegotiationID]&amp;ALL_IN_ONE[MessageID],ALL_IN_ONE[Gesamt_ID],,0)</f>
        <v>#VALUE!</v>
      </c>
      <c r="C164">
        <v>659</v>
      </c>
      <c r="D164" t="s">
        <v>1521</v>
      </c>
      <c r="E164">
        <v>66646</v>
      </c>
      <c r="F164">
        <v>645</v>
      </c>
      <c r="G164">
        <v>649</v>
      </c>
      <c r="H164" t="s">
        <v>31</v>
      </c>
      <c r="I164" t="str">
        <f t="array" ref="I164">IFERROR(_xlfn.XLOOKUP(Tabelle8[[#This Row],[NegotiationID]]&amp;"FinalAccept",Tabelle8[NegotiationID]&amp;Tabelle8[ActionType],Tabelle8[ActionType],,0),_xlfn.XLOOKUP(Tabelle8[[#This Row],[NegotiationID]]&amp;"FinalReject",Tabelle8[NegotiationID]&amp;Tabelle8[ActionType],Tabelle8[ActionType],,0))</f>
        <v>FinalAccept</v>
      </c>
      <c r="J164">
        <v>0.63639999999999997</v>
      </c>
      <c r="K164">
        <v>0.43640000000000001</v>
      </c>
      <c r="L164">
        <v>1.0728</v>
      </c>
      <c r="M164">
        <v>0.20000000000000001</v>
      </c>
      <c r="N164">
        <v>235</v>
      </c>
      <c r="O164">
        <v>1971</v>
      </c>
      <c r="P164">
        <v>11</v>
      </c>
      <c r="Q164" s="3" t="s">
        <v>2384</v>
      </c>
    </row>
    <row r="165" ht="15" customHeight="1">
      <c r="A165" t="e">
        <f t="shared" ca="1" si="523"/>
        <v>#VALUE!</v>
      </c>
      <c r="B165" t="e">
        <f t="array" ref="B165" ca="1">_xlfn.XLOOKUP(Tabelle8[[#This Row],[ExperimentID]]&amp;Tabelle8[[#This Row],[NegotiationID]]&amp;Tabelle8[[#This Row],[MessageID]],ALL_IN_ONE[ExperimentID]&amp;ALL_IN_ONE[NegotiationID]&amp;ALL_IN_ONE[MessageID],ALL_IN_ONE[Gesamt_ID],,0)</f>
        <v>#VALUE!</v>
      </c>
      <c r="C165">
        <v>659</v>
      </c>
      <c r="D165" t="s">
        <v>1521</v>
      </c>
      <c r="E165">
        <v>67570</v>
      </c>
      <c r="F165">
        <v>649</v>
      </c>
      <c r="G165">
        <v>645</v>
      </c>
      <c r="H165" t="s">
        <v>31</v>
      </c>
      <c r="I165" t="str">
        <f t="array" ref="I165">IFERROR(_xlfn.XLOOKUP(Tabelle8[[#This Row],[NegotiationID]]&amp;"FinalAccept",Tabelle8[NegotiationID]&amp;Tabelle8[ActionType],Tabelle8[ActionType],,0),_xlfn.XLOOKUP(Tabelle8[[#This Row],[NegotiationID]]&amp;"FinalReject",Tabelle8[NegotiationID]&amp;Tabelle8[ActionType],Tabelle8[ActionType],,0))</f>
        <v>FinalAccept</v>
      </c>
      <c r="J165">
        <v>0.60299999999999998</v>
      </c>
      <c r="K165">
        <v>0.43480000000000002</v>
      </c>
      <c r="L165">
        <v>1.0378000000000001</v>
      </c>
      <c r="M165">
        <v>0.16819999999999999</v>
      </c>
      <c r="N165">
        <v>222</v>
      </c>
      <c r="O165">
        <v>1971</v>
      </c>
      <c r="P165">
        <v>11</v>
      </c>
      <c r="Q165" s="3" t="s">
        <v>2385</v>
      </c>
    </row>
    <row r="166" ht="15" customHeight="1">
      <c r="A166" t="e">
        <f t="shared" ca="1" si="523"/>
        <v>#VALUE!</v>
      </c>
      <c r="B166" t="e">
        <f t="array" ref="B166" ca="1">_xlfn.XLOOKUP(Tabelle8[[#This Row],[ExperimentID]]&amp;Tabelle8[[#This Row],[NegotiationID]]&amp;Tabelle8[[#This Row],[MessageID]],ALL_IN_ONE[ExperimentID]&amp;ALL_IN_ONE[NegotiationID]&amp;ALL_IN_ONE[MessageID],ALL_IN_ONE[Gesamt_ID],,0)</f>
        <v>#VALUE!</v>
      </c>
      <c r="C166">
        <v>659</v>
      </c>
      <c r="D166" t="s">
        <v>1521</v>
      </c>
      <c r="E166">
        <v>67587</v>
      </c>
      <c r="F166">
        <v>645</v>
      </c>
      <c r="G166">
        <v>649</v>
      </c>
      <c r="H166" t="s">
        <v>31</v>
      </c>
      <c r="I166" t="str">
        <f t="array" ref="I166">IFERROR(_xlfn.XLOOKUP(Tabelle8[[#This Row],[NegotiationID]]&amp;"FinalAccept",Tabelle8[NegotiationID]&amp;Tabelle8[ActionType],Tabelle8[ActionType],,0),_xlfn.XLOOKUP(Tabelle8[[#This Row],[NegotiationID]]&amp;"FinalReject",Tabelle8[NegotiationID]&amp;Tabelle8[ActionType],Tabelle8[ActionType],,0))</f>
        <v>FinalAccept</v>
      </c>
      <c r="J166">
        <v>0.57879999999999998</v>
      </c>
      <c r="K166">
        <v>0.5544</v>
      </c>
      <c r="L166">
        <v>1.1332</v>
      </c>
      <c r="M166">
        <v>0.024400000000000002</v>
      </c>
      <c r="N166">
        <v>128</v>
      </c>
      <c r="O166">
        <v>1971</v>
      </c>
      <c r="P166">
        <v>11</v>
      </c>
      <c r="Q166" s="3" t="s">
        <v>2386</v>
      </c>
    </row>
    <row r="167" ht="15" customHeight="1">
      <c r="A167" t="e">
        <f t="shared" ca="1" si="523"/>
        <v>#VALUE!</v>
      </c>
      <c r="B167" t="e">
        <f t="array" ref="B167" ca="1">_xlfn.XLOOKUP(Tabelle8[[#This Row],[ExperimentID]]&amp;Tabelle8[[#This Row],[NegotiationID]]&amp;Tabelle8[[#This Row],[MessageID]],ALL_IN_ONE[ExperimentID]&amp;ALL_IN_ONE[NegotiationID]&amp;ALL_IN_ONE[MessageID],ALL_IN_ONE[Gesamt_ID],,0)</f>
        <v>#VALUE!</v>
      </c>
      <c r="C167">
        <v>659</v>
      </c>
      <c r="D167" t="s">
        <v>1521</v>
      </c>
      <c r="E167">
        <v>67863</v>
      </c>
      <c r="F167">
        <v>649</v>
      </c>
      <c r="G167">
        <v>645</v>
      </c>
      <c r="H167" t="s">
        <v>20</v>
      </c>
      <c r="I167" t="str">
        <f t="array" ref="I167">IFERROR(_xlfn.XLOOKUP(Tabelle8[[#This Row],[NegotiationID]]&amp;"FinalAccept",Tabelle8[NegotiationID]&amp;Tabelle8[ActionType],Tabelle8[ActionType],,0),_xlfn.XLOOKUP(Tabelle8[[#This Row],[NegotiationID]]&amp;"FinalReject",Tabelle8[NegotiationID]&amp;Tabelle8[ActionType],Tabelle8[ActionType],,0))</f>
        <v>FinalAccept</v>
      </c>
      <c r="J167">
        <v>0.5544</v>
      </c>
      <c r="K167">
        <v>0.57879999999999998</v>
      </c>
      <c r="L167">
        <v>1.1332</v>
      </c>
      <c r="M167">
        <v>0.024400000000000002</v>
      </c>
      <c r="N167">
        <v>25</v>
      </c>
      <c r="O167">
        <v>1971</v>
      </c>
      <c r="P167">
        <v>11</v>
      </c>
      <c r="Q167" s="3" t="s">
        <v>2387</v>
      </c>
    </row>
    <row r="168" ht="14.5" hidden="1">
      <c r="A168" t="e">
        <f t="shared" ca="1" si="523"/>
        <v>#VALUE!</v>
      </c>
      <c r="B168" t="e">
        <f t="array" ref="B168" ca="1">_xlfn.XLOOKUP(Tabelle8[[#This Row],[ExperimentID]]&amp;Tabelle8[[#This Row],[NegotiationID]]&amp;Tabelle8[[#This Row],[MessageID]],ALL_IN_ONE[ExperimentID]&amp;ALL_IN_ONE[NegotiationID]&amp;ALL_IN_ONE[MessageID],ALL_IN_ONE[Gesamt_ID],,0)</f>
        <v>#VALUE!</v>
      </c>
      <c r="C168">
        <v>688</v>
      </c>
      <c r="D168" t="s">
        <v>1521</v>
      </c>
      <c r="E168">
        <v>689</v>
      </c>
      <c r="H168" t="s">
        <v>6019</v>
      </c>
      <c r="I168" t="str">
        <f t="array" ref="I168">IFERROR(_xlfn.XLOOKUP(Tabelle8[[#This Row],[NegotiationID]]&amp;"FinalAccept",Tabelle8[NegotiationID]&amp;Tabelle8[ActionType],Tabelle8[ActionType],,0),_xlfn.XLOOKUP(Tabelle8[[#This Row],[NegotiationID]]&amp;"FinalReject",Tabelle8[NegotiationID]&amp;Tabelle8[ActionType],Tabelle8[ActionType],,0))</f>
        <v>FinalAccept</v>
      </c>
      <c r="N168">
        <v>21</v>
      </c>
      <c r="O168">
        <v>1979</v>
      </c>
      <c r="P168">
        <v>13</v>
      </c>
      <c r="Q168" t="s">
        <v>6020</v>
      </c>
    </row>
    <row r="169" ht="15" customHeight="1">
      <c r="A169" t="e">
        <f t="shared" ca="1" si="523"/>
        <v>#VALUE!</v>
      </c>
      <c r="B169" t="e">
        <f t="array" ref="B169" ca="1">_xlfn.XLOOKUP(Tabelle8[[#This Row],[ExperimentID]]&amp;Tabelle8[[#This Row],[NegotiationID]]&amp;Tabelle8[[#This Row],[MessageID]],ALL_IN_ONE[ExperimentID]&amp;ALL_IN_ONE[NegotiationID]&amp;ALL_IN_ONE[MessageID],ALL_IN_ONE[Gesamt_ID],,0)</f>
        <v>#VALUE!</v>
      </c>
      <c r="C169">
        <v>688</v>
      </c>
      <c r="D169" t="s">
        <v>1521</v>
      </c>
      <c r="E169">
        <v>62910</v>
      </c>
      <c r="F169">
        <v>674</v>
      </c>
      <c r="G169">
        <v>678</v>
      </c>
      <c r="H169" t="s">
        <v>19</v>
      </c>
      <c r="I169" t="str">
        <f t="array" ref="I169">IFERROR(_xlfn.XLOOKUP(Tabelle8[[#This Row],[NegotiationID]]&amp;"FinalAccept",Tabelle8[NegotiationID]&amp;Tabelle8[ActionType],Tabelle8[ActionType],,0),_xlfn.XLOOKUP(Tabelle8[[#This Row],[NegotiationID]]&amp;"FinalReject",Tabelle8[NegotiationID]&amp;Tabelle8[ActionType],Tabelle8[ActionType],,0))</f>
        <v>FinalAccept</v>
      </c>
      <c r="J169">
        <v>1</v>
      </c>
      <c r="K169">
        <v>0.1084</v>
      </c>
      <c r="L169">
        <v>1.1084000000000001</v>
      </c>
      <c r="M169">
        <v>0.89159999999999995</v>
      </c>
      <c r="N169">
        <v>46</v>
      </c>
      <c r="O169">
        <v>1979</v>
      </c>
      <c r="P169">
        <v>13</v>
      </c>
      <c r="Q169" s="3" t="s">
        <v>2388</v>
      </c>
    </row>
    <row r="170" ht="15" customHeight="1">
      <c r="A170" t="e">
        <f t="shared" ca="1" si="523"/>
        <v>#VALUE!</v>
      </c>
      <c r="B170" t="e">
        <f t="array" ref="B170" ca="1">_xlfn.XLOOKUP(Tabelle8[[#This Row],[ExperimentID]]&amp;Tabelle8[[#This Row],[NegotiationID]]&amp;Tabelle8[[#This Row],[MessageID]],ALL_IN_ONE[ExperimentID]&amp;ALL_IN_ONE[NegotiationID]&amp;ALL_IN_ONE[MessageID],ALL_IN_ONE[Gesamt_ID],,0)</f>
        <v>#VALUE!</v>
      </c>
      <c r="C170">
        <v>688</v>
      </c>
      <c r="D170" t="s">
        <v>1521</v>
      </c>
      <c r="E170">
        <v>64285</v>
      </c>
      <c r="F170">
        <v>678</v>
      </c>
      <c r="G170">
        <v>674</v>
      </c>
      <c r="H170" t="s">
        <v>31</v>
      </c>
      <c r="I170" t="str">
        <f t="array" ref="I170">IFERROR(_xlfn.XLOOKUP(Tabelle8[[#This Row],[NegotiationID]]&amp;"FinalAccept",Tabelle8[NegotiationID]&amp;Tabelle8[ActionType],Tabelle8[ActionType],,0),_xlfn.XLOOKUP(Tabelle8[[#This Row],[NegotiationID]]&amp;"FinalReject",Tabelle8[NegotiationID]&amp;Tabelle8[ActionType],Tabelle8[ActionType],,0))</f>
        <v>FinalAccept</v>
      </c>
      <c r="J170">
        <v>1</v>
      </c>
      <c r="K170">
        <v>0.12540000000000001</v>
      </c>
      <c r="L170">
        <v>1.1254</v>
      </c>
      <c r="M170">
        <v>0.87460000000000004</v>
      </c>
      <c r="N170">
        <v>79</v>
      </c>
      <c r="O170">
        <v>1979</v>
      </c>
      <c r="P170">
        <v>13</v>
      </c>
      <c r="Q170" s="3" t="s">
        <v>2389</v>
      </c>
    </row>
    <row r="171" ht="15" customHeight="1">
      <c r="A171" t="e">
        <f t="shared" ca="1" si="523"/>
        <v>#VALUE!</v>
      </c>
      <c r="B171" t="e">
        <f t="array" ref="B171" ca="1">_xlfn.XLOOKUP(Tabelle8[[#This Row],[ExperimentID]]&amp;Tabelle8[[#This Row],[NegotiationID]]&amp;Tabelle8[[#This Row],[MessageID]],ALL_IN_ONE[ExperimentID]&amp;ALL_IN_ONE[NegotiationID]&amp;ALL_IN_ONE[MessageID],ALL_IN_ONE[Gesamt_ID],,0)</f>
        <v>#VALUE!</v>
      </c>
      <c r="C171">
        <v>688</v>
      </c>
      <c r="D171" t="s">
        <v>1521</v>
      </c>
      <c r="E171">
        <v>64745</v>
      </c>
      <c r="F171">
        <v>674</v>
      </c>
      <c r="G171">
        <v>678</v>
      </c>
      <c r="H171" t="s">
        <v>31</v>
      </c>
      <c r="I171" t="str">
        <f t="array" ref="I171">IFERROR(_xlfn.XLOOKUP(Tabelle8[[#This Row],[NegotiationID]]&amp;"FinalAccept",Tabelle8[NegotiationID]&amp;Tabelle8[ActionType],Tabelle8[ActionType],,0),_xlfn.XLOOKUP(Tabelle8[[#This Row],[NegotiationID]]&amp;"FinalReject",Tabelle8[NegotiationID]&amp;Tabelle8[ActionType],Tabelle8[ActionType],,0))</f>
        <v>FinalAccept</v>
      </c>
      <c r="J171">
        <v>1</v>
      </c>
      <c r="K171">
        <v>0.1084</v>
      </c>
      <c r="L171">
        <v>1.1084000000000001</v>
      </c>
      <c r="M171">
        <v>0.89159999999999995</v>
      </c>
      <c r="N171">
        <v>345</v>
      </c>
      <c r="O171">
        <v>1979</v>
      </c>
      <c r="P171">
        <v>13</v>
      </c>
      <c r="Q171" s="3" t="s">
        <v>2390</v>
      </c>
    </row>
    <row r="172" ht="15" customHeight="1">
      <c r="A172" t="e">
        <f t="shared" ca="1" si="523"/>
        <v>#VALUE!</v>
      </c>
      <c r="B172" t="e">
        <f t="array" ref="B172" ca="1">_xlfn.XLOOKUP(Tabelle8[[#This Row],[ExperimentID]]&amp;Tabelle8[[#This Row],[NegotiationID]]&amp;Tabelle8[[#This Row],[MessageID]],ALL_IN_ONE[ExperimentID]&amp;ALL_IN_ONE[NegotiationID]&amp;ALL_IN_ONE[MessageID],ALL_IN_ONE[Gesamt_ID],,0)</f>
        <v>#VALUE!</v>
      </c>
      <c r="C172">
        <v>688</v>
      </c>
      <c r="D172" t="s">
        <v>1521</v>
      </c>
      <c r="E172">
        <v>65353</v>
      </c>
      <c r="F172">
        <v>678</v>
      </c>
      <c r="G172">
        <v>674</v>
      </c>
      <c r="H172" t="s">
        <v>31</v>
      </c>
      <c r="I172" t="str">
        <f t="array" ref="I172">IFERROR(_xlfn.XLOOKUP(Tabelle8[[#This Row],[NegotiationID]]&amp;"FinalAccept",Tabelle8[NegotiationID]&amp;Tabelle8[ActionType],Tabelle8[ActionType],,0),_xlfn.XLOOKUP(Tabelle8[[#This Row],[NegotiationID]]&amp;"FinalReject",Tabelle8[NegotiationID]&amp;Tabelle8[ActionType],Tabelle8[ActionType],,0))</f>
        <v>FinalAccept</v>
      </c>
      <c r="J172">
        <v>0.79039999999999999</v>
      </c>
      <c r="K172">
        <v>0.32840000000000003</v>
      </c>
      <c r="L172">
        <v>1.1188</v>
      </c>
      <c r="M172">
        <v>0.46200000000000002</v>
      </c>
      <c r="N172">
        <v>123</v>
      </c>
      <c r="O172">
        <v>1979</v>
      </c>
      <c r="P172">
        <v>13</v>
      </c>
      <c r="Q172" s="3" t="s">
        <v>2391</v>
      </c>
    </row>
    <row r="173" ht="15" customHeight="1">
      <c r="A173" t="e">
        <f t="shared" ca="1" si="523"/>
        <v>#VALUE!</v>
      </c>
      <c r="B173" t="e">
        <f t="array" ref="B173" ca="1">_xlfn.XLOOKUP(Tabelle8[[#This Row],[ExperimentID]]&amp;Tabelle8[[#This Row],[NegotiationID]]&amp;Tabelle8[[#This Row],[MessageID]],ALL_IN_ONE[ExperimentID]&amp;ALL_IN_ONE[NegotiationID]&amp;ALL_IN_ONE[MessageID],ALL_IN_ONE[Gesamt_ID],,0)</f>
        <v>#VALUE!</v>
      </c>
      <c r="C173">
        <v>688</v>
      </c>
      <c r="D173" t="s">
        <v>1521</v>
      </c>
      <c r="E173">
        <v>65735</v>
      </c>
      <c r="F173">
        <v>674</v>
      </c>
      <c r="G173">
        <v>678</v>
      </c>
      <c r="H173" t="s">
        <v>31</v>
      </c>
      <c r="I173" t="str">
        <f t="array" ref="I173">IFERROR(_xlfn.XLOOKUP(Tabelle8[[#This Row],[NegotiationID]]&amp;"FinalAccept",Tabelle8[NegotiationID]&amp;Tabelle8[ActionType],Tabelle8[ActionType],,0),_xlfn.XLOOKUP(Tabelle8[[#This Row],[NegotiationID]]&amp;"FinalReject",Tabelle8[NegotiationID]&amp;Tabelle8[ActionType],Tabelle8[ActionType],,0))</f>
        <v>FinalAccept</v>
      </c>
      <c r="J173">
        <v>0.81979999999999997</v>
      </c>
      <c r="K173">
        <v>0.13400000000000001</v>
      </c>
      <c r="L173">
        <v>0.95379999999999998</v>
      </c>
      <c r="M173">
        <v>0.68579999999999997</v>
      </c>
      <c r="N173">
        <v>237</v>
      </c>
      <c r="O173">
        <v>1979</v>
      </c>
      <c r="P173">
        <v>13</v>
      </c>
      <c r="Q173" s="3" t="s">
        <v>2392</v>
      </c>
    </row>
    <row r="174" ht="15" customHeight="1">
      <c r="A174" t="e">
        <f t="shared" ca="1" si="523"/>
        <v>#VALUE!</v>
      </c>
      <c r="B174" t="e">
        <f t="array" ref="B174" ca="1">_xlfn.XLOOKUP(Tabelle8[[#This Row],[ExperimentID]]&amp;Tabelle8[[#This Row],[NegotiationID]]&amp;Tabelle8[[#This Row],[MessageID]],ALL_IN_ONE[ExperimentID]&amp;ALL_IN_ONE[NegotiationID]&amp;ALL_IN_ONE[MessageID],ALL_IN_ONE[Gesamt_ID],,0)</f>
        <v>#VALUE!</v>
      </c>
      <c r="C174">
        <v>688</v>
      </c>
      <c r="D174" t="s">
        <v>1521</v>
      </c>
      <c r="E174">
        <v>65776</v>
      </c>
      <c r="F174">
        <v>678</v>
      </c>
      <c r="G174">
        <v>674</v>
      </c>
      <c r="H174" t="s">
        <v>31</v>
      </c>
      <c r="I174" t="str">
        <f t="array" ref="I174">IFERROR(_xlfn.XLOOKUP(Tabelle8[[#This Row],[NegotiationID]]&amp;"FinalAccept",Tabelle8[NegotiationID]&amp;Tabelle8[ActionType],Tabelle8[ActionType],,0),_xlfn.XLOOKUP(Tabelle8[[#This Row],[NegotiationID]]&amp;"FinalReject",Tabelle8[NegotiationID]&amp;Tabelle8[ActionType],Tabelle8[ActionType],,0))</f>
        <v>FinalAccept</v>
      </c>
      <c r="J174">
        <v>0.46360000000000001</v>
      </c>
      <c r="K174">
        <v>0.3296</v>
      </c>
      <c r="L174">
        <v>0.79320000000000002</v>
      </c>
      <c r="M174">
        <v>0.13400000000000001</v>
      </c>
      <c r="N174">
        <v>131</v>
      </c>
      <c r="O174">
        <v>1979</v>
      </c>
      <c r="P174">
        <v>13</v>
      </c>
      <c r="Q174" s="3" t="s">
        <v>2393</v>
      </c>
    </row>
    <row r="175" ht="15" customHeight="1">
      <c r="A175" t="e">
        <f t="shared" ca="1" si="523"/>
        <v>#VALUE!</v>
      </c>
      <c r="B175" t="e">
        <f t="array" ref="B175" ca="1">_xlfn.XLOOKUP(Tabelle8[[#This Row],[ExperimentID]]&amp;Tabelle8[[#This Row],[NegotiationID]]&amp;Tabelle8[[#This Row],[MessageID]],ALL_IN_ONE[ExperimentID]&amp;ALL_IN_ONE[NegotiationID]&amp;ALL_IN_ONE[MessageID],ALL_IN_ONE[Gesamt_ID],,0)</f>
        <v>#VALUE!</v>
      </c>
      <c r="C175">
        <v>688</v>
      </c>
      <c r="D175" t="s">
        <v>1521</v>
      </c>
      <c r="E175">
        <v>65810</v>
      </c>
      <c r="F175">
        <v>674</v>
      </c>
      <c r="G175">
        <v>678</v>
      </c>
      <c r="H175" t="s">
        <v>31</v>
      </c>
      <c r="I175" t="str">
        <f t="array" ref="I175">IFERROR(_xlfn.XLOOKUP(Tabelle8[[#This Row],[NegotiationID]]&amp;"FinalAccept",Tabelle8[NegotiationID]&amp;Tabelle8[ActionType],Tabelle8[ActionType],,0),_xlfn.XLOOKUP(Tabelle8[[#This Row],[NegotiationID]]&amp;"FinalReject",Tabelle8[NegotiationID]&amp;Tabelle8[ActionType],Tabelle8[ActionType],,0))</f>
        <v>FinalAccept</v>
      </c>
      <c r="J175">
        <v>0.74780000000000002</v>
      </c>
      <c r="K175">
        <v>0.16</v>
      </c>
      <c r="L175">
        <v>0.90780000000000005</v>
      </c>
      <c r="M175">
        <v>0.58779999999999999</v>
      </c>
      <c r="N175">
        <v>192</v>
      </c>
      <c r="O175">
        <v>1979</v>
      </c>
      <c r="P175">
        <v>13</v>
      </c>
      <c r="Q175" s="3" t="s">
        <v>2394</v>
      </c>
    </row>
    <row r="176" ht="15" customHeight="1">
      <c r="A176" t="e">
        <f t="shared" ca="1" si="523"/>
        <v>#VALUE!</v>
      </c>
      <c r="B176" t="e">
        <f t="array" ref="B176" ca="1">_xlfn.XLOOKUP(Tabelle8[[#This Row],[ExperimentID]]&amp;Tabelle8[[#This Row],[NegotiationID]]&amp;Tabelle8[[#This Row],[MessageID]],ALL_IN_ONE[ExperimentID]&amp;ALL_IN_ONE[NegotiationID]&amp;ALL_IN_ONE[MessageID],ALL_IN_ONE[Gesamt_ID],,0)</f>
        <v>#VALUE!</v>
      </c>
      <c r="C176">
        <v>688</v>
      </c>
      <c r="D176" t="s">
        <v>1521</v>
      </c>
      <c r="E176">
        <v>66261</v>
      </c>
      <c r="F176">
        <v>678</v>
      </c>
      <c r="G176">
        <v>674</v>
      </c>
      <c r="H176" t="s">
        <v>31</v>
      </c>
      <c r="I176" t="str">
        <f t="array" ref="I176">IFERROR(_xlfn.XLOOKUP(Tabelle8[[#This Row],[NegotiationID]]&amp;"FinalAccept",Tabelle8[NegotiationID]&amp;Tabelle8[ActionType],Tabelle8[ActionType],,0),_xlfn.XLOOKUP(Tabelle8[[#This Row],[NegotiationID]]&amp;"FinalReject",Tabelle8[NegotiationID]&amp;Tabelle8[ActionType],Tabelle8[ActionType],,0))</f>
        <v>FinalAccept</v>
      </c>
      <c r="J176">
        <v>0.58599999999999997</v>
      </c>
      <c r="K176">
        <v>0.34660000000000002</v>
      </c>
      <c r="L176">
        <v>0.93259999999999998</v>
      </c>
      <c r="M176">
        <v>0.2394</v>
      </c>
      <c r="N176">
        <v>168</v>
      </c>
      <c r="O176">
        <v>1979</v>
      </c>
      <c r="P176">
        <v>13</v>
      </c>
      <c r="Q176" s="3" t="s">
        <v>2395</v>
      </c>
    </row>
    <row r="177" ht="15" customHeight="1">
      <c r="A177" t="e">
        <f t="shared" ca="1" si="523"/>
        <v>#VALUE!</v>
      </c>
      <c r="B177" t="e">
        <f t="array" ref="B177" ca="1">_xlfn.XLOOKUP(Tabelle8[[#This Row],[ExperimentID]]&amp;Tabelle8[[#This Row],[NegotiationID]]&amp;Tabelle8[[#This Row],[MessageID]],ALL_IN_ONE[ExperimentID]&amp;ALL_IN_ONE[NegotiationID]&amp;ALL_IN_ONE[MessageID],ALL_IN_ONE[Gesamt_ID],,0)</f>
        <v>#VALUE!</v>
      </c>
      <c r="C177">
        <v>688</v>
      </c>
      <c r="D177" t="s">
        <v>1521</v>
      </c>
      <c r="E177">
        <v>66667</v>
      </c>
      <c r="F177">
        <v>674</v>
      </c>
      <c r="G177">
        <v>678</v>
      </c>
      <c r="H177" t="s">
        <v>31</v>
      </c>
      <c r="I177" t="str">
        <f t="array" ref="I177">IFERROR(_xlfn.XLOOKUP(Tabelle8[[#This Row],[NegotiationID]]&amp;"FinalAccept",Tabelle8[NegotiationID]&amp;Tabelle8[ActionType],Tabelle8[ActionType],,0),_xlfn.XLOOKUP(Tabelle8[[#This Row],[NegotiationID]]&amp;"FinalReject",Tabelle8[NegotiationID]&amp;Tabelle8[ActionType],Tabelle8[ActionType],,0))</f>
        <v>FinalAccept</v>
      </c>
      <c r="J177">
        <v>0.74780000000000002</v>
      </c>
      <c r="K177">
        <v>0.16</v>
      </c>
      <c r="L177">
        <v>0.90780000000000005</v>
      </c>
      <c r="M177">
        <v>0.58779999999999999</v>
      </c>
      <c r="N177">
        <v>291</v>
      </c>
      <c r="O177">
        <v>1979</v>
      </c>
      <c r="P177">
        <v>13</v>
      </c>
      <c r="Q177" s="3" t="s">
        <v>2396</v>
      </c>
    </row>
    <row r="178" ht="15" customHeight="1">
      <c r="A178" t="e">
        <f t="shared" ca="1" si="523"/>
        <v>#VALUE!</v>
      </c>
      <c r="B178" t="e">
        <f t="array" ref="B178" ca="1">_xlfn.XLOOKUP(Tabelle8[[#This Row],[ExperimentID]]&amp;Tabelle8[[#This Row],[NegotiationID]]&amp;Tabelle8[[#This Row],[MessageID]],ALL_IN_ONE[ExperimentID]&amp;ALL_IN_ONE[NegotiationID]&amp;ALL_IN_ONE[MessageID],ALL_IN_ONE[Gesamt_ID],,0)</f>
        <v>#VALUE!</v>
      </c>
      <c r="C178">
        <v>688</v>
      </c>
      <c r="D178" t="s">
        <v>1521</v>
      </c>
      <c r="E178">
        <v>66855</v>
      </c>
      <c r="F178">
        <v>678</v>
      </c>
      <c r="G178">
        <v>674</v>
      </c>
      <c r="H178" t="s">
        <v>31</v>
      </c>
      <c r="I178" t="str">
        <f t="array" ref="I178">IFERROR(_xlfn.XLOOKUP(Tabelle8[[#This Row],[NegotiationID]]&amp;"FinalAccept",Tabelle8[NegotiationID]&amp;Tabelle8[ActionType],Tabelle8[ActionType],,0),_xlfn.XLOOKUP(Tabelle8[[#This Row],[NegotiationID]]&amp;"FinalReject",Tabelle8[NegotiationID]&amp;Tabelle8[ActionType],Tabelle8[ActionType],,0))</f>
        <v>FinalAccept</v>
      </c>
      <c r="J178">
        <v>0.57999999999999996</v>
      </c>
      <c r="K178">
        <v>0.39860000000000001</v>
      </c>
      <c r="L178">
        <v>0.97860000000000003</v>
      </c>
      <c r="M178">
        <v>0.18140000000000001</v>
      </c>
      <c r="N178">
        <v>115</v>
      </c>
      <c r="O178">
        <v>1979</v>
      </c>
      <c r="P178">
        <v>13</v>
      </c>
      <c r="Q178" s="3" t="s">
        <v>2397</v>
      </c>
    </row>
    <row r="179" ht="15" customHeight="1">
      <c r="A179" t="e">
        <f t="shared" ca="1" si="523"/>
        <v>#VALUE!</v>
      </c>
      <c r="B179" t="e">
        <f t="array" ref="B179" ca="1">_xlfn.XLOOKUP(Tabelle8[[#This Row],[ExperimentID]]&amp;Tabelle8[[#This Row],[NegotiationID]]&amp;Tabelle8[[#This Row],[MessageID]],ALL_IN_ONE[ExperimentID]&amp;ALL_IN_ONE[NegotiationID]&amp;ALL_IN_ONE[MessageID],ALL_IN_ONE[Gesamt_ID],,0)</f>
        <v>#VALUE!</v>
      </c>
      <c r="C179">
        <v>688</v>
      </c>
      <c r="D179" t="s">
        <v>1521</v>
      </c>
      <c r="E179">
        <v>67151</v>
      </c>
      <c r="F179">
        <v>674</v>
      </c>
      <c r="G179">
        <v>678</v>
      </c>
      <c r="H179" t="s">
        <v>31</v>
      </c>
      <c r="I179" t="str">
        <f t="array" ref="I179">IFERROR(_xlfn.XLOOKUP(Tabelle8[[#This Row],[NegotiationID]]&amp;"FinalAccept",Tabelle8[NegotiationID]&amp;Tabelle8[ActionType],Tabelle8[ActionType],,0),_xlfn.XLOOKUP(Tabelle8[[#This Row],[NegotiationID]]&amp;"FinalReject",Tabelle8[NegotiationID]&amp;Tabelle8[ActionType],Tabelle8[ActionType],,0))</f>
        <v>FinalAccept</v>
      </c>
      <c r="J179">
        <v>0.61980000000000002</v>
      </c>
      <c r="K179">
        <v>0.33400000000000002</v>
      </c>
      <c r="L179">
        <v>0.95379999999999998</v>
      </c>
      <c r="M179">
        <v>0.2858</v>
      </c>
      <c r="N179">
        <v>212</v>
      </c>
      <c r="O179">
        <v>1979</v>
      </c>
      <c r="P179">
        <v>13</v>
      </c>
      <c r="Q179" s="3" t="s">
        <v>2398</v>
      </c>
    </row>
    <row r="180" ht="15" customHeight="1">
      <c r="A180" t="e">
        <f t="shared" ca="1" si="523"/>
        <v>#VALUE!</v>
      </c>
      <c r="B180" t="e">
        <f t="array" ref="B180" ca="1">_xlfn.XLOOKUP(Tabelle8[[#This Row],[ExperimentID]]&amp;Tabelle8[[#This Row],[NegotiationID]]&amp;Tabelle8[[#This Row],[MessageID]],ALL_IN_ONE[ExperimentID]&amp;ALL_IN_ONE[NegotiationID]&amp;ALL_IN_ONE[MessageID],ALL_IN_ONE[Gesamt_ID],,0)</f>
        <v>#VALUE!</v>
      </c>
      <c r="C180">
        <v>688</v>
      </c>
      <c r="D180" t="s">
        <v>1521</v>
      </c>
      <c r="E180">
        <v>67542</v>
      </c>
      <c r="F180">
        <v>678</v>
      </c>
      <c r="G180">
        <v>674</v>
      </c>
      <c r="H180" t="s">
        <v>20</v>
      </c>
      <c r="I180" t="str">
        <f t="array" ref="I180">IFERROR(_xlfn.XLOOKUP(Tabelle8[[#This Row],[NegotiationID]]&amp;"FinalAccept",Tabelle8[NegotiationID]&amp;Tabelle8[ActionType],Tabelle8[ActionType],,0),_xlfn.XLOOKUP(Tabelle8[[#This Row],[NegotiationID]]&amp;"FinalReject",Tabelle8[NegotiationID]&amp;Tabelle8[ActionType],Tabelle8[ActionType],,0))</f>
        <v>FinalAccept</v>
      </c>
      <c r="J180">
        <v>0.33400000000000002</v>
      </c>
      <c r="K180">
        <v>0.61980000000000002</v>
      </c>
      <c r="L180">
        <v>0.95379999999999998</v>
      </c>
      <c r="M180">
        <v>0.2858</v>
      </c>
      <c r="N180">
        <v>19</v>
      </c>
      <c r="O180">
        <v>1979</v>
      </c>
      <c r="P180">
        <v>13</v>
      </c>
      <c r="Q180" s="3" t="s">
        <v>2399</v>
      </c>
    </row>
    <row r="181" ht="14.5" hidden="1">
      <c r="A181" t="e">
        <f t="shared" ca="1" si="523"/>
        <v>#VALUE!</v>
      </c>
      <c r="B181" t="e">
        <f t="array" ref="B181" ca="1">_xlfn.XLOOKUP(Tabelle8[[#This Row],[ExperimentID]]&amp;Tabelle8[[#This Row],[NegotiationID]]&amp;Tabelle8[[#This Row],[MessageID]],ALL_IN_ONE[ExperimentID]&amp;ALL_IN_ONE[NegotiationID]&amp;ALL_IN_ONE[MessageID],ALL_IN_ONE[Gesamt_ID],,0)</f>
        <v>#VALUE!</v>
      </c>
      <c r="C181">
        <v>717</v>
      </c>
      <c r="D181" t="s">
        <v>1521</v>
      </c>
      <c r="E181">
        <v>718</v>
      </c>
      <c r="H181" t="s">
        <v>6019</v>
      </c>
      <c r="I181" t="str">
        <f t="array" ref="I181">IFERROR(_xlfn.XLOOKUP(Tabelle8[[#This Row],[NegotiationID]]&amp;"FinalAccept",Tabelle8[NegotiationID]&amp;Tabelle8[ActionType],Tabelle8[ActionType],,0),_xlfn.XLOOKUP(Tabelle8[[#This Row],[NegotiationID]]&amp;"FinalReject",Tabelle8[NegotiationID]&amp;Tabelle8[ActionType],Tabelle8[ActionType],,0))</f>
        <v>FinalAccept</v>
      </c>
      <c r="N181">
        <v>21</v>
      </c>
      <c r="O181">
        <v>2198</v>
      </c>
      <c r="P181">
        <v>13</v>
      </c>
      <c r="Q181" t="s">
        <v>6020</v>
      </c>
    </row>
    <row r="182" ht="15" customHeight="1">
      <c r="A182" t="e">
        <f t="shared" ca="1" si="523"/>
        <v>#VALUE!</v>
      </c>
      <c r="B182" t="e">
        <f t="array" ref="B182" ca="1">_xlfn.XLOOKUP(Tabelle8[[#This Row],[ExperimentID]]&amp;Tabelle8[[#This Row],[NegotiationID]]&amp;Tabelle8[[#This Row],[MessageID]],ALL_IN_ONE[ExperimentID]&amp;ALL_IN_ONE[NegotiationID]&amp;ALL_IN_ONE[MessageID],ALL_IN_ONE[Gesamt_ID],,0)</f>
        <v>#VALUE!</v>
      </c>
      <c r="C182">
        <v>717</v>
      </c>
      <c r="D182" t="s">
        <v>1521</v>
      </c>
      <c r="E182">
        <v>62088</v>
      </c>
      <c r="F182">
        <v>703</v>
      </c>
      <c r="G182">
        <v>707</v>
      </c>
      <c r="H182" t="s">
        <v>19</v>
      </c>
      <c r="I182" t="str">
        <f t="array" ref="I182">IFERROR(_xlfn.XLOOKUP(Tabelle8[[#This Row],[NegotiationID]]&amp;"FinalAccept",Tabelle8[NegotiationID]&amp;Tabelle8[ActionType],Tabelle8[ActionType],,0),_xlfn.XLOOKUP(Tabelle8[[#This Row],[NegotiationID]]&amp;"FinalReject",Tabelle8[NegotiationID]&amp;Tabelle8[ActionType],Tabelle8[ActionType],,0))</f>
        <v>FinalAccept</v>
      </c>
      <c r="J182">
        <v>0.60399999999999998</v>
      </c>
      <c r="K182">
        <v>0.2102</v>
      </c>
      <c r="L182">
        <v>0.81420000000000003</v>
      </c>
      <c r="M182">
        <v>0.39379999999999998</v>
      </c>
      <c r="N182">
        <v>326</v>
      </c>
      <c r="O182">
        <v>2198</v>
      </c>
      <c r="P182">
        <v>13</v>
      </c>
      <c r="Q182" s="3" t="s">
        <v>2400</v>
      </c>
    </row>
    <row r="183" ht="15" customHeight="1">
      <c r="A183" t="e">
        <f t="shared" ca="1" si="523"/>
        <v>#VALUE!</v>
      </c>
      <c r="B183" t="e">
        <f t="array" ref="B183" ca="1">_xlfn.XLOOKUP(Tabelle8[[#This Row],[ExperimentID]]&amp;Tabelle8[[#This Row],[NegotiationID]]&amp;Tabelle8[[#This Row],[MessageID]],ALL_IN_ONE[ExperimentID]&amp;ALL_IN_ONE[NegotiationID]&amp;ALL_IN_ONE[MessageID],ALL_IN_ONE[Gesamt_ID],,0)</f>
        <v>#VALUE!</v>
      </c>
      <c r="C183">
        <v>717</v>
      </c>
      <c r="D183" t="s">
        <v>1521</v>
      </c>
      <c r="E183">
        <v>64358</v>
      </c>
      <c r="F183">
        <v>707</v>
      </c>
      <c r="G183">
        <v>703</v>
      </c>
      <c r="H183" t="s">
        <v>31</v>
      </c>
      <c r="I183" t="str">
        <f t="array" ref="I183">IFERROR(_xlfn.XLOOKUP(Tabelle8[[#This Row],[NegotiationID]]&amp;"FinalAccept",Tabelle8[NegotiationID]&amp;Tabelle8[ActionType],Tabelle8[ActionType],,0),_xlfn.XLOOKUP(Tabelle8[[#This Row],[NegotiationID]]&amp;"FinalReject",Tabelle8[NegotiationID]&amp;Tabelle8[ActionType],Tabelle8[ActionType],,0))</f>
        <v>FinalAccept</v>
      </c>
      <c r="J183">
        <v>0.92000000000000004</v>
      </c>
      <c r="K183">
        <v>0.2006</v>
      </c>
      <c r="L183">
        <v>1.1206</v>
      </c>
      <c r="M183">
        <v>0.71940000000000004</v>
      </c>
      <c r="N183">
        <v>409</v>
      </c>
      <c r="O183">
        <v>2198</v>
      </c>
      <c r="P183">
        <v>13</v>
      </c>
      <c r="Q183" s="3" t="s">
        <v>2401</v>
      </c>
    </row>
    <row r="184" ht="15" customHeight="1">
      <c r="A184" t="e">
        <f t="shared" ca="1" si="523"/>
        <v>#VALUE!</v>
      </c>
      <c r="B184" t="e">
        <f t="array" ref="B184" ca="1">_xlfn.XLOOKUP(Tabelle8[[#This Row],[ExperimentID]]&amp;Tabelle8[[#This Row],[NegotiationID]]&amp;Tabelle8[[#This Row],[MessageID]],ALL_IN_ONE[ExperimentID]&amp;ALL_IN_ONE[NegotiationID]&amp;ALL_IN_ONE[MessageID],ALL_IN_ONE[Gesamt_ID],,0)</f>
        <v>#VALUE!</v>
      </c>
      <c r="C184">
        <v>717</v>
      </c>
      <c r="D184" t="s">
        <v>1521</v>
      </c>
      <c r="E184">
        <v>64546</v>
      </c>
      <c r="F184">
        <v>703</v>
      </c>
      <c r="G184">
        <v>707</v>
      </c>
      <c r="H184" t="s">
        <v>31</v>
      </c>
      <c r="I184" t="str">
        <f t="array" ref="I184">IFERROR(_xlfn.XLOOKUP(Tabelle8[[#This Row],[NegotiationID]]&amp;"FinalAccept",Tabelle8[NegotiationID]&amp;Tabelle8[ActionType],Tabelle8[ActionType],,0),_xlfn.XLOOKUP(Tabelle8[[#This Row],[NegotiationID]]&amp;"FinalReject",Tabelle8[NegotiationID]&amp;Tabelle8[ActionType],Tabelle8[ActionType],,0))</f>
        <v>FinalAccept</v>
      </c>
      <c r="J184">
        <v>0.62180000000000002</v>
      </c>
      <c r="K184">
        <v>0.47399999999999998</v>
      </c>
      <c r="L184">
        <v>1.0958000000000001</v>
      </c>
      <c r="M184">
        <v>0.14779999999999999</v>
      </c>
      <c r="N184">
        <v>331</v>
      </c>
      <c r="O184">
        <v>2198</v>
      </c>
      <c r="P184">
        <v>13</v>
      </c>
      <c r="Q184" s="3" t="s">
        <v>2402</v>
      </c>
    </row>
    <row r="185" ht="15" customHeight="1">
      <c r="A185" t="e">
        <f t="shared" ca="1" si="523"/>
        <v>#VALUE!</v>
      </c>
      <c r="B185" t="e">
        <f t="array" ref="B185" ca="1">_xlfn.XLOOKUP(Tabelle8[[#This Row],[ExperimentID]]&amp;Tabelle8[[#This Row],[NegotiationID]]&amp;Tabelle8[[#This Row],[MessageID]],ALL_IN_ONE[ExperimentID]&amp;ALL_IN_ONE[NegotiationID]&amp;ALL_IN_ONE[MessageID],ALL_IN_ONE[Gesamt_ID],,0)</f>
        <v>#VALUE!</v>
      </c>
      <c r="C185">
        <v>717</v>
      </c>
      <c r="D185" t="s">
        <v>1521</v>
      </c>
      <c r="E185">
        <v>64662</v>
      </c>
      <c r="F185">
        <v>707</v>
      </c>
      <c r="G185">
        <v>703</v>
      </c>
      <c r="H185" t="s">
        <v>31</v>
      </c>
      <c r="I185" t="str">
        <f t="array" ref="I185">IFERROR(_xlfn.XLOOKUP(Tabelle8[[#This Row],[NegotiationID]]&amp;"FinalAccept",Tabelle8[NegotiationID]&amp;Tabelle8[ActionType],Tabelle8[ActionType],,0),_xlfn.XLOOKUP(Tabelle8[[#This Row],[NegotiationID]]&amp;"FinalReject",Tabelle8[NegotiationID]&amp;Tabelle8[ActionType],Tabelle8[ActionType],,0))</f>
        <v>FinalAccept</v>
      </c>
      <c r="J185">
        <v>0.71999999999999997</v>
      </c>
      <c r="K185">
        <v>0.40060000000000001</v>
      </c>
      <c r="L185">
        <v>1.1206</v>
      </c>
      <c r="M185">
        <v>0.31940000000000002</v>
      </c>
      <c r="N185">
        <v>125</v>
      </c>
      <c r="O185">
        <v>2198</v>
      </c>
      <c r="P185">
        <v>13</v>
      </c>
      <c r="Q185" s="3" t="s">
        <v>2403</v>
      </c>
    </row>
    <row r="186" ht="15" customHeight="1">
      <c r="A186" t="e">
        <f t="shared" ca="1" si="523"/>
        <v>#VALUE!</v>
      </c>
      <c r="B186" t="e">
        <f t="array" ref="B186" ca="1">_xlfn.XLOOKUP(Tabelle8[[#This Row],[ExperimentID]]&amp;Tabelle8[[#This Row],[NegotiationID]]&amp;Tabelle8[[#This Row],[MessageID]],ALL_IN_ONE[ExperimentID]&amp;ALL_IN_ONE[NegotiationID]&amp;ALL_IN_ONE[MessageID],ALL_IN_ONE[Gesamt_ID],,0)</f>
        <v>#VALUE!</v>
      </c>
      <c r="C186">
        <v>717</v>
      </c>
      <c r="D186" t="s">
        <v>1521</v>
      </c>
      <c r="E186">
        <v>64705</v>
      </c>
      <c r="F186">
        <v>703</v>
      </c>
      <c r="G186">
        <v>707</v>
      </c>
      <c r="H186" t="s">
        <v>31</v>
      </c>
      <c r="I186" t="str">
        <f t="array" ref="I186">IFERROR(_xlfn.XLOOKUP(Tabelle8[[#This Row],[NegotiationID]]&amp;"FinalAccept",Tabelle8[NegotiationID]&amp;Tabelle8[ActionType],Tabelle8[ActionType],,0),_xlfn.XLOOKUP(Tabelle8[[#This Row],[NegotiationID]]&amp;"FinalReject",Tabelle8[NegotiationID]&amp;Tabelle8[ActionType],Tabelle8[ActionType],,0))</f>
        <v>FinalAccept</v>
      </c>
      <c r="J186">
        <v>0.5806</v>
      </c>
      <c r="K186">
        <v>0.54000000000000004</v>
      </c>
      <c r="L186">
        <v>1.1206</v>
      </c>
      <c r="M186">
        <v>0.040599999999999997</v>
      </c>
      <c r="N186">
        <v>108</v>
      </c>
      <c r="O186">
        <v>2198</v>
      </c>
      <c r="P186">
        <v>13</v>
      </c>
      <c r="Q186" s="3" t="s">
        <v>2404</v>
      </c>
    </row>
    <row r="187" ht="15" customHeight="1">
      <c r="A187" t="e">
        <f t="shared" ca="1" si="523"/>
        <v>#VALUE!</v>
      </c>
      <c r="B187" t="e">
        <f t="array" ref="B187" ca="1">_xlfn.XLOOKUP(Tabelle8[[#This Row],[ExperimentID]]&amp;Tabelle8[[#This Row],[NegotiationID]]&amp;Tabelle8[[#This Row],[MessageID]],ALL_IN_ONE[ExperimentID]&amp;ALL_IN_ONE[NegotiationID]&amp;ALL_IN_ONE[MessageID],ALL_IN_ONE[Gesamt_ID],,0)</f>
        <v>#VALUE!</v>
      </c>
      <c r="C187">
        <v>717</v>
      </c>
      <c r="D187" t="s">
        <v>1521</v>
      </c>
      <c r="E187">
        <v>64779</v>
      </c>
      <c r="F187">
        <v>707</v>
      </c>
      <c r="G187">
        <v>703</v>
      </c>
      <c r="H187" t="s">
        <v>31</v>
      </c>
      <c r="I187" t="str">
        <f t="array" ref="I187">IFERROR(_xlfn.XLOOKUP(Tabelle8[[#This Row],[NegotiationID]]&amp;"FinalAccept",Tabelle8[NegotiationID]&amp;Tabelle8[ActionType],Tabelle8[ActionType],,0),_xlfn.XLOOKUP(Tabelle8[[#This Row],[NegotiationID]]&amp;"FinalReject",Tabelle8[NegotiationID]&amp;Tabelle8[ActionType],Tabelle8[ActionType],,0))</f>
        <v>FinalAccept</v>
      </c>
      <c r="J187">
        <v>0.61760000000000004</v>
      </c>
      <c r="K187">
        <v>0.34839999999999999</v>
      </c>
      <c r="L187">
        <v>0.96599999999999997</v>
      </c>
      <c r="M187">
        <v>0.26919999999999999</v>
      </c>
      <c r="N187">
        <v>43</v>
      </c>
      <c r="O187">
        <v>2198</v>
      </c>
      <c r="P187">
        <v>13</v>
      </c>
      <c r="Q187" s="3" t="s">
        <v>2405</v>
      </c>
    </row>
    <row r="188" ht="188.5" hidden="1">
      <c r="A188" t="e">
        <f t="shared" ca="1" si="523"/>
        <v>#VALUE!</v>
      </c>
      <c r="B188" t="e">
        <f t="array" ref="B188" ca="1">_xlfn.XLOOKUP(Tabelle8[[#This Row],[ExperimentID]]&amp;Tabelle8[[#This Row],[NegotiationID]]&amp;Tabelle8[[#This Row],[MessageID]],ALL_IN_ONE[ExperimentID]&amp;ALL_IN_ONE[NegotiationID]&amp;ALL_IN_ONE[MessageID],ALL_IN_ONE[Gesamt_ID],,0)</f>
        <v>#VALUE!</v>
      </c>
      <c r="C188">
        <v>717</v>
      </c>
      <c r="D188" t="s">
        <v>1521</v>
      </c>
      <c r="E188">
        <v>64785</v>
      </c>
      <c r="F188">
        <v>703</v>
      </c>
      <c r="G188">
        <v>707</v>
      </c>
      <c r="H188" t="s">
        <v>22</v>
      </c>
      <c r="I188" t="str">
        <f t="array" ref="I188">IFERROR(_xlfn.XLOOKUP(Tabelle8[[#This Row],[NegotiationID]]&amp;"FinalAccept",Tabelle8[NegotiationID]&amp;Tabelle8[ActionType],Tabelle8[ActionType],,0),_xlfn.XLOOKUP(Tabelle8[[#This Row],[NegotiationID]]&amp;"FinalReject",Tabelle8[NegotiationID]&amp;Tabelle8[ActionType],Tabelle8[ActionType],,0))</f>
        <v>FinalAccept</v>
      </c>
      <c r="N188">
        <v>120</v>
      </c>
      <c r="O188">
        <v>2198</v>
      </c>
      <c r="P188">
        <v>13</v>
      </c>
      <c r="Q188" s="3" t="s">
        <v>6501</v>
      </c>
    </row>
    <row r="189" ht="145" hidden="1">
      <c r="A189" t="e">
        <f t="shared" ca="1" si="523"/>
        <v>#VALUE!</v>
      </c>
      <c r="B189" t="e">
        <f t="array" ref="B189" ca="1">_xlfn.XLOOKUP(Tabelle8[[#This Row],[ExperimentID]]&amp;Tabelle8[[#This Row],[NegotiationID]]&amp;Tabelle8[[#This Row],[MessageID]],ALL_IN_ONE[ExperimentID]&amp;ALL_IN_ONE[NegotiationID]&amp;ALL_IN_ONE[MessageID],ALL_IN_ONE[Gesamt_ID],,0)</f>
        <v>#VALUE!</v>
      </c>
      <c r="C189">
        <v>717</v>
      </c>
      <c r="D189" t="s">
        <v>1521</v>
      </c>
      <c r="E189">
        <v>64841</v>
      </c>
      <c r="F189">
        <v>707</v>
      </c>
      <c r="G189">
        <v>703</v>
      </c>
      <c r="H189" t="s">
        <v>24</v>
      </c>
      <c r="I189" t="str">
        <f t="array" ref="I189">IFERROR(_xlfn.XLOOKUP(Tabelle8[[#This Row],[NegotiationID]]&amp;"FinalAccept",Tabelle8[NegotiationID]&amp;Tabelle8[ActionType],Tabelle8[ActionType],,0),_xlfn.XLOOKUP(Tabelle8[[#This Row],[NegotiationID]]&amp;"FinalReject",Tabelle8[NegotiationID]&amp;Tabelle8[ActionType],Tabelle8[ActionType],,0))</f>
        <v>FinalAccept</v>
      </c>
      <c r="N189">
        <v>142</v>
      </c>
      <c r="O189">
        <v>2198</v>
      </c>
      <c r="P189">
        <v>13</v>
      </c>
      <c r="Q189" s="3" t="s">
        <v>6502</v>
      </c>
    </row>
    <row r="190" ht="15" customHeight="1">
      <c r="A190" t="e">
        <f t="shared" ca="1" si="523"/>
        <v>#VALUE!</v>
      </c>
      <c r="B190" t="e">
        <f t="array" ref="B190" ca="1">_xlfn.XLOOKUP(Tabelle8[[#This Row],[ExperimentID]]&amp;Tabelle8[[#This Row],[NegotiationID]]&amp;Tabelle8[[#This Row],[MessageID]],ALL_IN_ONE[ExperimentID]&amp;ALL_IN_ONE[NegotiationID]&amp;ALL_IN_ONE[MessageID],ALL_IN_ONE[Gesamt_ID],,0)</f>
        <v>#VALUE!</v>
      </c>
      <c r="C190">
        <v>717</v>
      </c>
      <c r="D190" t="s">
        <v>1521</v>
      </c>
      <c r="E190">
        <v>64871</v>
      </c>
      <c r="F190">
        <v>703</v>
      </c>
      <c r="G190">
        <v>707</v>
      </c>
      <c r="H190" t="s">
        <v>31</v>
      </c>
      <c r="I190" t="str">
        <f t="array" ref="I190">IFERROR(_xlfn.XLOOKUP(Tabelle8[[#This Row],[NegotiationID]]&amp;"FinalAccept",Tabelle8[NegotiationID]&amp;Tabelle8[ActionType],Tabelle8[ActionType],,0),_xlfn.XLOOKUP(Tabelle8[[#This Row],[NegotiationID]]&amp;"FinalReject",Tabelle8[NegotiationID]&amp;Tabelle8[ActionType],Tabelle8[ActionType],,0))</f>
        <v>FinalAccept</v>
      </c>
      <c r="J190">
        <v>0.56679999999999997</v>
      </c>
      <c r="K190">
        <v>0.55520000000000003</v>
      </c>
      <c r="L190">
        <v>1.1220000000000001</v>
      </c>
      <c r="M190">
        <v>0.011599999999999999</v>
      </c>
      <c r="N190">
        <v>80</v>
      </c>
      <c r="O190">
        <v>2198</v>
      </c>
      <c r="P190">
        <v>13</v>
      </c>
      <c r="Q190" s="3" t="s">
        <v>2406</v>
      </c>
    </row>
    <row r="191" ht="15" customHeight="1">
      <c r="A191" t="e">
        <f t="shared" ca="1" si="523"/>
        <v>#VALUE!</v>
      </c>
      <c r="B191" t="e">
        <f t="array" ref="B191" ca="1">_xlfn.XLOOKUP(Tabelle8[[#This Row],[ExperimentID]]&amp;Tabelle8[[#This Row],[NegotiationID]]&amp;Tabelle8[[#This Row],[MessageID]],ALL_IN_ONE[ExperimentID]&amp;ALL_IN_ONE[NegotiationID]&amp;ALL_IN_ONE[MessageID],ALL_IN_ONE[Gesamt_ID],,0)</f>
        <v>#VALUE!</v>
      </c>
      <c r="C191">
        <v>717</v>
      </c>
      <c r="D191" t="s">
        <v>1521</v>
      </c>
      <c r="E191">
        <v>66158</v>
      </c>
      <c r="F191">
        <v>707</v>
      </c>
      <c r="G191">
        <v>703</v>
      </c>
      <c r="H191" t="s">
        <v>31</v>
      </c>
      <c r="I191" t="str">
        <f t="array" ref="I191">IFERROR(_xlfn.XLOOKUP(Tabelle8[[#This Row],[NegotiationID]]&amp;"FinalAccept",Tabelle8[NegotiationID]&amp;Tabelle8[ActionType],Tabelle8[ActionType],,0),_xlfn.XLOOKUP(Tabelle8[[#This Row],[NegotiationID]]&amp;"FinalReject",Tabelle8[NegotiationID]&amp;Tabelle8[ActionType],Tabelle8[ActionType],,0))</f>
        <v>FinalAccept</v>
      </c>
      <c r="J191">
        <v>0.58240000000000003</v>
      </c>
      <c r="K191">
        <v>0.38679999999999998</v>
      </c>
      <c r="L191">
        <v>0.96919999999999995</v>
      </c>
      <c r="M191">
        <v>0.1956</v>
      </c>
      <c r="N191">
        <v>143</v>
      </c>
      <c r="O191">
        <v>2198</v>
      </c>
      <c r="P191">
        <v>13</v>
      </c>
      <c r="Q191" s="3" t="s">
        <v>2407</v>
      </c>
    </row>
    <row r="192" ht="15" customHeight="1">
      <c r="A192" t="e">
        <f t="shared" ca="1" si="523"/>
        <v>#VALUE!</v>
      </c>
      <c r="B192" t="e">
        <f t="array" ref="B192" ca="1">_xlfn.XLOOKUP(Tabelle8[[#This Row],[ExperimentID]]&amp;Tabelle8[[#This Row],[NegotiationID]]&amp;Tabelle8[[#This Row],[MessageID]],ALL_IN_ONE[ExperimentID]&amp;ALL_IN_ONE[NegotiationID]&amp;ALL_IN_ONE[MessageID],ALL_IN_ONE[Gesamt_ID],,0)</f>
        <v>#VALUE!</v>
      </c>
      <c r="C192">
        <v>717</v>
      </c>
      <c r="D192" t="s">
        <v>1521</v>
      </c>
      <c r="E192">
        <v>66660</v>
      </c>
      <c r="F192">
        <v>703</v>
      </c>
      <c r="G192">
        <v>707</v>
      </c>
      <c r="H192" t="s">
        <v>31</v>
      </c>
      <c r="I192" t="str">
        <f t="array" ref="I192">IFERROR(_xlfn.XLOOKUP(Tabelle8[[#This Row],[NegotiationID]]&amp;"FinalAccept",Tabelle8[NegotiationID]&amp;Tabelle8[ActionType],Tabelle8[ActionType],,0),_xlfn.XLOOKUP(Tabelle8[[#This Row],[NegotiationID]]&amp;"FinalReject",Tabelle8[NegotiationID]&amp;Tabelle8[ActionType],Tabelle8[ActionType],,0))</f>
        <v>FinalAccept</v>
      </c>
      <c r="J192">
        <v>0.52839999999999998</v>
      </c>
      <c r="K192">
        <v>0.59040000000000004</v>
      </c>
      <c r="L192">
        <v>1.1188</v>
      </c>
      <c r="M192">
        <v>0.062</v>
      </c>
      <c r="N192">
        <v>235</v>
      </c>
      <c r="O192">
        <v>2198</v>
      </c>
      <c r="P192">
        <v>13</v>
      </c>
      <c r="Q192" s="3" t="s">
        <v>2408</v>
      </c>
    </row>
    <row r="193" ht="15" customHeight="1">
      <c r="A193" t="e">
        <f t="shared" ca="1" si="523"/>
        <v>#VALUE!</v>
      </c>
      <c r="B193" t="e">
        <f t="array" ref="B193" ca="1">_xlfn.XLOOKUP(Tabelle8[[#This Row],[ExperimentID]]&amp;Tabelle8[[#This Row],[NegotiationID]]&amp;Tabelle8[[#This Row],[MessageID]],ALL_IN_ONE[ExperimentID]&amp;ALL_IN_ONE[NegotiationID]&amp;ALL_IN_ONE[MessageID],ALL_IN_ONE[Gesamt_ID],,0)</f>
        <v>#VALUE!</v>
      </c>
      <c r="C193">
        <v>717</v>
      </c>
      <c r="D193" t="s">
        <v>1521</v>
      </c>
      <c r="E193">
        <v>66950</v>
      </c>
      <c r="F193">
        <v>707</v>
      </c>
      <c r="G193">
        <v>703</v>
      </c>
      <c r="H193" t="s">
        <v>20</v>
      </c>
      <c r="I193" t="str">
        <f t="array" ref="I193">IFERROR(_xlfn.XLOOKUP(Tabelle8[[#This Row],[NegotiationID]]&amp;"FinalAccept",Tabelle8[NegotiationID]&amp;Tabelle8[ActionType],Tabelle8[ActionType],,0),_xlfn.XLOOKUP(Tabelle8[[#This Row],[NegotiationID]]&amp;"FinalReject",Tabelle8[NegotiationID]&amp;Tabelle8[ActionType],Tabelle8[ActionType],,0))</f>
        <v>FinalAccept</v>
      </c>
      <c r="J193">
        <v>0.59040000000000004</v>
      </c>
      <c r="K193">
        <v>0.52839999999999998</v>
      </c>
      <c r="L193">
        <v>1.1188</v>
      </c>
      <c r="M193">
        <v>0.062</v>
      </c>
      <c r="N193">
        <v>115</v>
      </c>
      <c r="O193">
        <v>2198</v>
      </c>
      <c r="P193">
        <v>13</v>
      </c>
      <c r="Q193" s="3" t="s">
        <v>2409</v>
      </c>
    </row>
    <row r="194" ht="14.5" hidden="1">
      <c r="A194" t="e">
        <f t="shared" ref="A194:A257" ca="1" si="524">MID(CELL("Dateiname",$A$1),FIND("]",CELL("Dateiname",$A$1))+1,31)</f>
        <v>#VALUE!</v>
      </c>
      <c r="B194" t="e">
        <f t="array" ref="B194" ca="1">_xlfn.XLOOKUP(Tabelle8[[#This Row],[ExperimentID]]&amp;Tabelle8[[#This Row],[NegotiationID]]&amp;Tabelle8[[#This Row],[MessageID]],ALL_IN_ONE[ExperimentID]&amp;ALL_IN_ONE[NegotiationID]&amp;ALL_IN_ONE[MessageID],ALL_IN_ONE[Gesamt_ID],,0)</f>
        <v>#VALUE!</v>
      </c>
      <c r="C194">
        <v>746</v>
      </c>
      <c r="D194" t="s">
        <v>1521</v>
      </c>
      <c r="E194">
        <v>747</v>
      </c>
      <c r="H194" t="s">
        <v>6019</v>
      </c>
      <c r="I194" t="str">
        <f t="array" ref="I194">IFERROR(_xlfn.XLOOKUP(Tabelle8[[#This Row],[NegotiationID]]&amp;"FinalAccept",Tabelle8[NegotiationID]&amp;Tabelle8[ActionType],Tabelle8[ActionType],,0),_xlfn.XLOOKUP(Tabelle8[[#This Row],[NegotiationID]]&amp;"FinalReject",Tabelle8[NegotiationID]&amp;Tabelle8[ActionType],Tabelle8[ActionType],,0))</f>
        <v>FinalAccept</v>
      </c>
      <c r="N194">
        <v>21</v>
      </c>
      <c r="O194">
        <v>1945</v>
      </c>
      <c r="P194">
        <v>7</v>
      </c>
      <c r="Q194" t="s">
        <v>6020</v>
      </c>
    </row>
    <row r="195" ht="15" customHeight="1">
      <c r="A195" t="e">
        <f t="shared" ca="1" si="524"/>
        <v>#VALUE!</v>
      </c>
      <c r="B195" t="e">
        <f t="array" ref="B195" ca="1">_xlfn.XLOOKUP(Tabelle8[[#This Row],[ExperimentID]]&amp;Tabelle8[[#This Row],[NegotiationID]]&amp;Tabelle8[[#This Row],[MessageID]],ALL_IN_ONE[ExperimentID]&amp;ALL_IN_ONE[NegotiationID]&amp;ALL_IN_ONE[MessageID],ALL_IN_ONE[Gesamt_ID],,0)</f>
        <v>#VALUE!</v>
      </c>
      <c r="C195">
        <v>746</v>
      </c>
      <c r="D195" t="s">
        <v>1521</v>
      </c>
      <c r="E195">
        <v>62232</v>
      </c>
      <c r="F195">
        <v>732</v>
      </c>
      <c r="G195">
        <v>736</v>
      </c>
      <c r="H195" t="s">
        <v>19</v>
      </c>
      <c r="I195" t="str">
        <f t="array" ref="I195">IFERROR(_xlfn.XLOOKUP(Tabelle8[[#This Row],[NegotiationID]]&amp;"FinalAccept",Tabelle8[NegotiationID]&amp;Tabelle8[ActionType],Tabelle8[ActionType],,0),_xlfn.XLOOKUP(Tabelle8[[#This Row],[NegotiationID]]&amp;"FinalReject",Tabelle8[NegotiationID]&amp;Tabelle8[ActionType],Tabelle8[ActionType],,0))</f>
        <v>FinalAccept</v>
      </c>
      <c r="J195">
        <v>0.96799999999999997</v>
      </c>
      <c r="K195">
        <v>0.63880000000000003</v>
      </c>
      <c r="L195">
        <v>1.6068</v>
      </c>
      <c r="M195">
        <v>0.32919999999999999</v>
      </c>
      <c r="N195">
        <v>508</v>
      </c>
      <c r="O195">
        <v>1945</v>
      </c>
      <c r="P195">
        <v>7</v>
      </c>
      <c r="Q195" s="3" t="s">
        <v>2410</v>
      </c>
    </row>
    <row r="196" ht="15" customHeight="1">
      <c r="A196" t="e">
        <f t="shared" ca="1" si="524"/>
        <v>#VALUE!</v>
      </c>
      <c r="B196" t="e">
        <f t="array" ref="B196" ca="1">_xlfn.XLOOKUP(Tabelle8[[#This Row],[ExperimentID]]&amp;Tabelle8[[#This Row],[NegotiationID]]&amp;Tabelle8[[#This Row],[MessageID]],ALL_IN_ONE[ExperimentID]&amp;ALL_IN_ONE[NegotiationID]&amp;ALL_IN_ONE[MessageID],ALL_IN_ONE[Gesamt_ID],,0)</f>
        <v>#VALUE!</v>
      </c>
      <c r="C196">
        <v>746</v>
      </c>
      <c r="D196" t="s">
        <v>1521</v>
      </c>
      <c r="E196">
        <v>64185</v>
      </c>
      <c r="F196">
        <v>736</v>
      </c>
      <c r="G196">
        <v>732</v>
      </c>
      <c r="H196" t="s">
        <v>31</v>
      </c>
      <c r="I196" t="str">
        <f t="array" ref="I196">IFERROR(_xlfn.XLOOKUP(Tabelle8[[#This Row],[NegotiationID]]&amp;"FinalAccept",Tabelle8[NegotiationID]&amp;Tabelle8[ActionType],Tabelle8[ActionType],,0),_xlfn.XLOOKUP(Tabelle8[[#This Row],[NegotiationID]]&amp;"FinalReject",Tabelle8[NegotiationID]&amp;Tabelle8[ActionType],Tabelle8[ActionType],,0))</f>
        <v>FinalAccept</v>
      </c>
      <c r="J196">
        <v>1</v>
      </c>
      <c r="K196">
        <v>0.25319999999999998</v>
      </c>
      <c r="L196">
        <v>1.2532000000000001</v>
      </c>
      <c r="M196">
        <v>0.74680000000000002</v>
      </c>
      <c r="N196">
        <v>407</v>
      </c>
      <c r="O196">
        <v>1945</v>
      </c>
      <c r="P196">
        <v>7</v>
      </c>
      <c r="Q196" s="3" t="s">
        <v>2411</v>
      </c>
    </row>
    <row r="197" ht="15" customHeight="1">
      <c r="A197" t="e">
        <f t="shared" ca="1" si="524"/>
        <v>#VALUE!</v>
      </c>
      <c r="B197" t="e">
        <f t="array" ref="B197" ca="1">_xlfn.XLOOKUP(Tabelle8[[#This Row],[ExperimentID]]&amp;Tabelle8[[#This Row],[NegotiationID]]&amp;Tabelle8[[#This Row],[MessageID]],ALL_IN_ONE[ExperimentID]&amp;ALL_IN_ONE[NegotiationID]&amp;ALL_IN_ONE[MessageID],ALL_IN_ONE[Gesamt_ID],,0)</f>
        <v>#VALUE!</v>
      </c>
      <c r="C197">
        <v>746</v>
      </c>
      <c r="D197" t="s">
        <v>1521</v>
      </c>
      <c r="E197">
        <v>65042</v>
      </c>
      <c r="F197">
        <v>732</v>
      </c>
      <c r="G197">
        <v>736</v>
      </c>
      <c r="H197" t="s">
        <v>31</v>
      </c>
      <c r="I197" t="str">
        <f t="array" ref="I197">IFERROR(_xlfn.XLOOKUP(Tabelle8[[#This Row],[NegotiationID]]&amp;"FinalAccept",Tabelle8[NegotiationID]&amp;Tabelle8[ActionType],Tabelle8[ActionType],,0),_xlfn.XLOOKUP(Tabelle8[[#This Row],[NegotiationID]]&amp;"FinalReject",Tabelle8[NegotiationID]&amp;Tabelle8[ActionType],Tabelle8[ActionType],,0))</f>
        <v>FinalAccept</v>
      </c>
      <c r="J197">
        <v>0.85760000000000003</v>
      </c>
      <c r="K197">
        <v>0.19040000000000001</v>
      </c>
      <c r="L197">
        <v>1.048</v>
      </c>
      <c r="M197">
        <v>0.66720000000000002</v>
      </c>
      <c r="N197">
        <v>549</v>
      </c>
      <c r="O197">
        <v>1945</v>
      </c>
      <c r="P197">
        <v>7</v>
      </c>
      <c r="Q197" s="3" t="s">
        <v>2412</v>
      </c>
    </row>
    <row r="198" ht="15" customHeight="1">
      <c r="A198" t="e">
        <f t="shared" ca="1" si="524"/>
        <v>#VALUE!</v>
      </c>
      <c r="B198" t="e">
        <f t="array" ref="B198" ca="1">_xlfn.XLOOKUP(Tabelle8[[#This Row],[ExperimentID]]&amp;Tabelle8[[#This Row],[NegotiationID]]&amp;Tabelle8[[#This Row],[MessageID]],ALL_IN_ONE[ExperimentID]&amp;ALL_IN_ONE[NegotiationID]&amp;ALL_IN_ONE[MessageID],ALL_IN_ONE[Gesamt_ID],,0)</f>
        <v>#VALUE!</v>
      </c>
      <c r="C198">
        <v>746</v>
      </c>
      <c r="D198" t="s">
        <v>1521</v>
      </c>
      <c r="E198">
        <v>65344</v>
      </c>
      <c r="F198">
        <v>736</v>
      </c>
      <c r="G198">
        <v>732</v>
      </c>
      <c r="H198" t="s">
        <v>31</v>
      </c>
      <c r="I198" t="str">
        <f t="array" ref="I198">IFERROR(_xlfn.XLOOKUP(Tabelle8[[#This Row],[NegotiationID]]&amp;"FinalAccept",Tabelle8[NegotiationID]&amp;Tabelle8[ActionType],Tabelle8[ActionType],,0),_xlfn.XLOOKUP(Tabelle8[[#This Row],[NegotiationID]]&amp;"FinalReject",Tabelle8[NegotiationID]&amp;Tabelle8[ActionType],Tabelle8[ActionType],,0))</f>
        <v>FinalAccept</v>
      </c>
      <c r="J198">
        <v>0.51219999999999999</v>
      </c>
      <c r="K198">
        <v>0.31240000000000001</v>
      </c>
      <c r="L198">
        <v>0.8246</v>
      </c>
      <c r="M198">
        <v>0.19980000000000001</v>
      </c>
      <c r="N198">
        <v>232</v>
      </c>
      <c r="O198">
        <v>1945</v>
      </c>
      <c r="P198">
        <v>7</v>
      </c>
      <c r="Q198" s="3" t="s">
        <v>2413</v>
      </c>
    </row>
    <row r="199" ht="15" customHeight="1">
      <c r="A199" t="e">
        <f t="shared" ca="1" si="524"/>
        <v>#VALUE!</v>
      </c>
      <c r="B199" t="e">
        <f t="array" ref="B199" ca="1">_xlfn.XLOOKUP(Tabelle8[[#This Row],[ExperimentID]]&amp;Tabelle8[[#This Row],[NegotiationID]]&amp;Tabelle8[[#This Row],[MessageID]],ALL_IN_ONE[ExperimentID]&amp;ALL_IN_ONE[NegotiationID]&amp;ALL_IN_ONE[MessageID],ALL_IN_ONE[Gesamt_ID],,0)</f>
        <v>#VALUE!</v>
      </c>
      <c r="C199">
        <v>746</v>
      </c>
      <c r="D199" t="s">
        <v>1521</v>
      </c>
      <c r="E199">
        <v>66019</v>
      </c>
      <c r="F199">
        <v>732</v>
      </c>
      <c r="G199">
        <v>736</v>
      </c>
      <c r="H199" t="s">
        <v>31</v>
      </c>
      <c r="I199" t="str">
        <f t="array" ref="I199">IFERROR(_xlfn.XLOOKUP(Tabelle8[[#This Row],[NegotiationID]]&amp;"FinalAccept",Tabelle8[NegotiationID]&amp;Tabelle8[ActionType],Tabelle8[ActionType],,0),_xlfn.XLOOKUP(Tabelle8[[#This Row],[NegotiationID]]&amp;"FinalReject",Tabelle8[NegotiationID]&amp;Tabelle8[ActionType],Tabelle8[ActionType],,0))</f>
        <v>FinalAccept</v>
      </c>
      <c r="J199">
        <v>0.63639999999999997</v>
      </c>
      <c r="K199">
        <v>0.43640000000000001</v>
      </c>
      <c r="L199">
        <v>1.0728</v>
      </c>
      <c r="M199">
        <v>0.20000000000000001</v>
      </c>
      <c r="N199">
        <v>206</v>
      </c>
      <c r="O199">
        <v>1945</v>
      </c>
      <c r="P199">
        <v>7</v>
      </c>
      <c r="Q199" s="3" t="s">
        <v>2414</v>
      </c>
    </row>
    <row r="200" ht="15" customHeight="1">
      <c r="A200" t="e">
        <f t="shared" ca="1" si="524"/>
        <v>#VALUE!</v>
      </c>
      <c r="B200" t="e">
        <f t="array" ref="B200" ca="1">_xlfn.XLOOKUP(Tabelle8[[#This Row],[ExperimentID]]&amp;Tabelle8[[#This Row],[NegotiationID]]&amp;Tabelle8[[#This Row],[MessageID]],ALL_IN_ONE[ExperimentID]&amp;ALL_IN_ONE[NegotiationID]&amp;ALL_IN_ONE[MessageID],ALL_IN_ONE[Gesamt_ID],,0)</f>
        <v>#VALUE!</v>
      </c>
      <c r="C200">
        <v>746</v>
      </c>
      <c r="D200" t="s">
        <v>1521</v>
      </c>
      <c r="E200">
        <v>66116</v>
      </c>
      <c r="F200">
        <v>736</v>
      </c>
      <c r="G200">
        <v>732</v>
      </c>
      <c r="H200" t="s">
        <v>20</v>
      </c>
      <c r="I200" t="str">
        <f t="array" ref="I200">IFERROR(_xlfn.XLOOKUP(Tabelle8[[#This Row],[NegotiationID]]&amp;"FinalAccept",Tabelle8[NegotiationID]&amp;Tabelle8[ActionType],Tabelle8[ActionType],,0),_xlfn.XLOOKUP(Tabelle8[[#This Row],[NegotiationID]]&amp;"FinalReject",Tabelle8[NegotiationID]&amp;Tabelle8[ActionType],Tabelle8[ActionType],,0))</f>
        <v>FinalAccept</v>
      </c>
      <c r="J200">
        <v>0.43640000000000001</v>
      </c>
      <c r="K200">
        <v>0.63639999999999997</v>
      </c>
      <c r="L200">
        <v>1.0728</v>
      </c>
      <c r="M200">
        <v>0.20000000000000001</v>
      </c>
      <c r="N200">
        <v>22</v>
      </c>
      <c r="O200">
        <v>1945</v>
      </c>
      <c r="P200">
        <v>7</v>
      </c>
      <c r="Q200" s="3" t="s">
        <v>2415</v>
      </c>
    </row>
    <row r="201" ht="14.5" hidden="1">
      <c r="A201" t="e">
        <f t="shared" ca="1" si="524"/>
        <v>#VALUE!</v>
      </c>
      <c r="B201" t="e">
        <f t="array" ref="B201" ca="1">_xlfn.XLOOKUP(Tabelle8[[#This Row],[ExperimentID]]&amp;Tabelle8[[#This Row],[NegotiationID]]&amp;Tabelle8[[#This Row],[MessageID]],ALL_IN_ONE[ExperimentID]&amp;ALL_IN_ONE[NegotiationID]&amp;ALL_IN_ONE[MessageID],ALL_IN_ONE[Gesamt_ID],,0)</f>
        <v>#VALUE!</v>
      </c>
      <c r="C201">
        <v>775</v>
      </c>
      <c r="D201" t="s">
        <v>1521</v>
      </c>
      <c r="E201">
        <v>776</v>
      </c>
      <c r="H201" t="s">
        <v>6019</v>
      </c>
      <c r="I201" t="str">
        <f t="array" ref="I201">IFERROR(_xlfn.XLOOKUP(Tabelle8[[#This Row],[NegotiationID]]&amp;"FinalAccept",Tabelle8[NegotiationID]&amp;Tabelle8[ActionType],Tabelle8[ActionType],,0),_xlfn.XLOOKUP(Tabelle8[[#This Row],[NegotiationID]]&amp;"FinalReject",Tabelle8[NegotiationID]&amp;Tabelle8[ActionType],Tabelle8[ActionType],,0))</f>
        <v>FinalAccept</v>
      </c>
      <c r="N201">
        <v>21</v>
      </c>
      <c r="O201">
        <v>3173</v>
      </c>
      <c r="P201">
        <v>13</v>
      </c>
      <c r="Q201" t="s">
        <v>6020</v>
      </c>
    </row>
    <row r="202" ht="15" customHeight="1">
      <c r="A202" t="e">
        <f t="shared" ca="1" si="524"/>
        <v>#VALUE!</v>
      </c>
      <c r="B202" t="e">
        <f t="array" ref="B202" ca="1">_xlfn.XLOOKUP(Tabelle8[[#This Row],[ExperimentID]]&amp;Tabelle8[[#This Row],[NegotiationID]]&amp;Tabelle8[[#This Row],[MessageID]],ALL_IN_ONE[ExperimentID]&amp;ALL_IN_ONE[NegotiationID]&amp;ALL_IN_ONE[MessageID],ALL_IN_ONE[Gesamt_ID],,0)</f>
        <v>#VALUE!</v>
      </c>
      <c r="C202">
        <v>775</v>
      </c>
      <c r="D202" t="s">
        <v>1521</v>
      </c>
      <c r="E202">
        <v>62127</v>
      </c>
      <c r="F202">
        <v>761</v>
      </c>
      <c r="G202">
        <v>765</v>
      </c>
      <c r="H202" t="s">
        <v>158</v>
      </c>
      <c r="I202" t="str">
        <f t="array" ref="I202">IFERROR(_xlfn.XLOOKUP(Tabelle8[[#This Row],[NegotiationID]]&amp;"FinalAccept",Tabelle8[NegotiationID]&amp;Tabelle8[ActionType],Tabelle8[ActionType],,0),_xlfn.XLOOKUP(Tabelle8[[#This Row],[NegotiationID]]&amp;"FinalReject",Tabelle8[NegotiationID]&amp;Tabelle8[ActionType],Tabelle8[ActionType],,0))</f>
        <v>FinalAccept</v>
      </c>
      <c r="J202">
        <v>1</v>
      </c>
      <c r="K202">
        <v>0.1084</v>
      </c>
      <c r="L202">
        <v>1.1084000000000001</v>
      </c>
      <c r="M202">
        <v>0.89159999999999995</v>
      </c>
      <c r="N202">
        <v>202</v>
      </c>
      <c r="O202">
        <v>3173</v>
      </c>
      <c r="P202">
        <v>13</v>
      </c>
      <c r="Q202" s="3" t="s">
        <v>2416</v>
      </c>
    </row>
    <row r="203" ht="15" customHeight="1">
      <c r="A203" t="e">
        <f t="shared" ca="1" si="524"/>
        <v>#VALUE!</v>
      </c>
      <c r="B203" t="e">
        <f t="array" ref="B203" ca="1">_xlfn.XLOOKUP(Tabelle8[[#This Row],[ExperimentID]]&amp;Tabelle8[[#This Row],[NegotiationID]]&amp;Tabelle8[[#This Row],[MessageID]],ALL_IN_ONE[ExperimentID]&amp;ALL_IN_ONE[NegotiationID]&amp;ALL_IN_ONE[MessageID],ALL_IN_ONE[Gesamt_ID],,0)</f>
        <v>#VALUE!</v>
      </c>
      <c r="C203">
        <v>775</v>
      </c>
      <c r="D203" t="s">
        <v>1521</v>
      </c>
      <c r="E203">
        <v>63522</v>
      </c>
      <c r="F203">
        <v>765</v>
      </c>
      <c r="G203">
        <v>761</v>
      </c>
      <c r="H203" t="s">
        <v>31</v>
      </c>
      <c r="I203" t="str">
        <f t="array" ref="I203">IFERROR(_xlfn.XLOOKUP(Tabelle8[[#This Row],[NegotiationID]]&amp;"FinalAccept",Tabelle8[NegotiationID]&amp;Tabelle8[ActionType],Tabelle8[ActionType],,0),_xlfn.XLOOKUP(Tabelle8[[#This Row],[NegotiationID]]&amp;"FinalReject",Tabelle8[NegotiationID]&amp;Tabelle8[ActionType],Tabelle8[ActionType],,0))</f>
        <v>FinalAccept</v>
      </c>
      <c r="J203">
        <v>1</v>
      </c>
      <c r="K203">
        <v>0.12540000000000001</v>
      </c>
      <c r="L203">
        <v>1.1254</v>
      </c>
      <c r="M203">
        <v>0.87460000000000004</v>
      </c>
      <c r="N203">
        <v>142</v>
      </c>
      <c r="O203">
        <v>3173</v>
      </c>
      <c r="P203">
        <v>13</v>
      </c>
      <c r="Q203" s="3" t="s">
        <v>2417</v>
      </c>
    </row>
    <row r="204" ht="15" customHeight="1">
      <c r="A204" t="e">
        <f t="shared" ca="1" si="524"/>
        <v>#VALUE!</v>
      </c>
      <c r="B204" t="e">
        <f t="array" ref="B204" ca="1">_xlfn.XLOOKUP(Tabelle8[[#This Row],[ExperimentID]]&amp;Tabelle8[[#This Row],[NegotiationID]]&amp;Tabelle8[[#This Row],[MessageID]],ALL_IN_ONE[ExperimentID]&amp;ALL_IN_ONE[NegotiationID]&amp;ALL_IN_ONE[MessageID],ALL_IN_ONE[Gesamt_ID],,0)</f>
        <v>#VALUE!</v>
      </c>
      <c r="C204">
        <v>775</v>
      </c>
      <c r="D204" t="s">
        <v>1521</v>
      </c>
      <c r="E204">
        <v>64077</v>
      </c>
      <c r="F204">
        <v>761</v>
      </c>
      <c r="G204">
        <v>765</v>
      </c>
      <c r="H204" t="s">
        <v>31</v>
      </c>
      <c r="I204" t="str">
        <f t="array" ref="I204">IFERROR(_xlfn.XLOOKUP(Tabelle8[[#This Row],[NegotiationID]]&amp;"FinalAccept",Tabelle8[NegotiationID]&amp;Tabelle8[ActionType],Tabelle8[ActionType],,0),_xlfn.XLOOKUP(Tabelle8[[#This Row],[NegotiationID]]&amp;"FinalReject",Tabelle8[NegotiationID]&amp;Tabelle8[ActionType],Tabelle8[ActionType],,0))</f>
        <v>FinalAccept</v>
      </c>
      <c r="J204">
        <v>0.85819999999999996</v>
      </c>
      <c r="K204">
        <v>0.098799999999999999</v>
      </c>
      <c r="L204">
        <v>0.95699999999999996</v>
      </c>
      <c r="M204">
        <v>0.75939999999999996</v>
      </c>
      <c r="N204">
        <v>521</v>
      </c>
      <c r="O204">
        <v>3173</v>
      </c>
      <c r="P204">
        <v>13</v>
      </c>
      <c r="Q204" s="3" t="s">
        <v>2418</v>
      </c>
    </row>
    <row r="205" ht="15" customHeight="1">
      <c r="A205" t="e">
        <f t="shared" ca="1" si="524"/>
        <v>#VALUE!</v>
      </c>
      <c r="B205" t="e">
        <f t="array" ref="B205" ca="1">_xlfn.XLOOKUP(Tabelle8[[#This Row],[ExperimentID]]&amp;Tabelle8[[#This Row],[NegotiationID]]&amp;Tabelle8[[#This Row],[MessageID]],ALL_IN_ONE[ExperimentID]&amp;ALL_IN_ONE[NegotiationID]&amp;ALL_IN_ONE[MessageID],ALL_IN_ONE[Gesamt_ID],,0)</f>
        <v>#VALUE!</v>
      </c>
      <c r="C205">
        <v>775</v>
      </c>
      <c r="D205" t="s">
        <v>1521</v>
      </c>
      <c r="E205">
        <v>64198</v>
      </c>
      <c r="F205">
        <v>765</v>
      </c>
      <c r="G205">
        <v>761</v>
      </c>
      <c r="H205" t="s">
        <v>31</v>
      </c>
      <c r="I205" t="str">
        <f t="array" ref="I205">IFERROR(_xlfn.XLOOKUP(Tabelle8[[#This Row],[NegotiationID]]&amp;"FinalAccept",Tabelle8[NegotiationID]&amp;Tabelle8[ActionType],Tabelle8[ActionType],,0),_xlfn.XLOOKUP(Tabelle8[[#This Row],[NegotiationID]]&amp;"FinalReject",Tabelle8[NegotiationID]&amp;Tabelle8[ActionType],Tabelle8[ActionType],,0))</f>
        <v>FinalAccept</v>
      </c>
      <c r="J205">
        <v>1</v>
      </c>
      <c r="K205">
        <v>0.12540000000000001</v>
      </c>
      <c r="L205">
        <v>1.1254</v>
      </c>
      <c r="M205">
        <v>0.87460000000000004</v>
      </c>
      <c r="N205">
        <v>329</v>
      </c>
      <c r="O205">
        <v>3173</v>
      </c>
      <c r="P205">
        <v>13</v>
      </c>
      <c r="Q205" s="3" t="s">
        <v>2419</v>
      </c>
    </row>
    <row r="206" ht="15" customHeight="1">
      <c r="A206" t="e">
        <f t="shared" ca="1" si="524"/>
        <v>#VALUE!</v>
      </c>
      <c r="B206" t="e">
        <f t="array" ref="B206" ca="1">_xlfn.XLOOKUP(Tabelle8[[#This Row],[ExperimentID]]&amp;Tabelle8[[#This Row],[NegotiationID]]&amp;Tabelle8[[#This Row],[MessageID]],ALL_IN_ONE[ExperimentID]&amp;ALL_IN_ONE[NegotiationID]&amp;ALL_IN_ONE[MessageID],ALL_IN_ONE[Gesamt_ID],,0)</f>
        <v>#VALUE!</v>
      </c>
      <c r="C206">
        <v>775</v>
      </c>
      <c r="D206" t="s">
        <v>1521</v>
      </c>
      <c r="E206">
        <v>64410</v>
      </c>
      <c r="F206">
        <v>761</v>
      </c>
      <c r="G206">
        <v>765</v>
      </c>
      <c r="H206" t="s">
        <v>31</v>
      </c>
      <c r="I206" t="str">
        <f t="array" ref="I206">IFERROR(_xlfn.XLOOKUP(Tabelle8[[#This Row],[NegotiationID]]&amp;"FinalAccept",Tabelle8[NegotiationID]&amp;Tabelle8[ActionType],Tabelle8[ActionType],,0),_xlfn.XLOOKUP(Tabelle8[[#This Row],[NegotiationID]]&amp;"FinalReject",Tabelle8[NegotiationID]&amp;Tabelle8[ActionType],Tabelle8[ActionType],,0))</f>
        <v>FinalAccept</v>
      </c>
      <c r="J206">
        <v>0.71599999999999997</v>
      </c>
      <c r="K206">
        <v>0.3352</v>
      </c>
      <c r="L206">
        <v>1.0511999999999999</v>
      </c>
      <c r="M206">
        <v>0.38080000000000003</v>
      </c>
      <c r="N206">
        <v>525</v>
      </c>
      <c r="O206">
        <v>3173</v>
      </c>
      <c r="P206">
        <v>13</v>
      </c>
      <c r="Q206" s="3" t="s">
        <v>2420</v>
      </c>
    </row>
    <row r="207" ht="15" customHeight="1">
      <c r="A207" t="e">
        <f t="shared" ca="1" si="524"/>
        <v>#VALUE!</v>
      </c>
      <c r="B207" t="e">
        <f t="array" ref="B207" ca="1">_xlfn.XLOOKUP(Tabelle8[[#This Row],[ExperimentID]]&amp;Tabelle8[[#This Row],[NegotiationID]]&amp;Tabelle8[[#This Row],[MessageID]],ALL_IN_ONE[ExperimentID]&amp;ALL_IN_ONE[NegotiationID]&amp;ALL_IN_ONE[MessageID],ALL_IN_ONE[Gesamt_ID],,0)</f>
        <v>#VALUE!</v>
      </c>
      <c r="C207">
        <v>775</v>
      </c>
      <c r="D207" t="s">
        <v>1521</v>
      </c>
      <c r="E207">
        <v>64846</v>
      </c>
      <c r="F207">
        <v>765</v>
      </c>
      <c r="G207">
        <v>761</v>
      </c>
      <c r="H207" t="s">
        <v>31</v>
      </c>
      <c r="I207" t="str">
        <f t="array" ref="I207">IFERROR(_xlfn.XLOOKUP(Tabelle8[[#This Row],[NegotiationID]]&amp;"FinalAccept",Tabelle8[NegotiationID]&amp;Tabelle8[ActionType],Tabelle8[ActionType],,0),_xlfn.XLOOKUP(Tabelle8[[#This Row],[NegotiationID]]&amp;"FinalReject",Tabelle8[NegotiationID]&amp;Tabelle8[ActionType],Tabelle8[ActionType],,0))</f>
        <v>FinalAccept</v>
      </c>
      <c r="J207">
        <v>0.71999999999999997</v>
      </c>
      <c r="K207">
        <v>0.40060000000000001</v>
      </c>
      <c r="L207">
        <v>1.1206</v>
      </c>
      <c r="M207">
        <v>0.31940000000000002</v>
      </c>
      <c r="N207">
        <v>262</v>
      </c>
      <c r="O207">
        <v>3173</v>
      </c>
      <c r="P207">
        <v>13</v>
      </c>
      <c r="Q207" s="3" t="s">
        <v>2421</v>
      </c>
    </row>
    <row r="208" ht="15" customHeight="1">
      <c r="A208" t="e">
        <f t="shared" ca="1" si="524"/>
        <v>#VALUE!</v>
      </c>
      <c r="B208" t="e">
        <f t="array" ref="B208" ca="1">_xlfn.XLOOKUP(Tabelle8[[#This Row],[ExperimentID]]&amp;Tabelle8[[#This Row],[NegotiationID]]&amp;Tabelle8[[#This Row],[MessageID]],ALL_IN_ONE[ExperimentID]&amp;ALL_IN_ONE[NegotiationID]&amp;ALL_IN_ONE[MessageID],ALL_IN_ONE[Gesamt_ID],,0)</f>
        <v>#VALUE!</v>
      </c>
      <c r="C208">
        <v>775</v>
      </c>
      <c r="D208" t="s">
        <v>1521</v>
      </c>
      <c r="E208">
        <v>65677</v>
      </c>
      <c r="F208">
        <v>761</v>
      </c>
      <c r="G208">
        <v>765</v>
      </c>
      <c r="H208" t="s">
        <v>31</v>
      </c>
      <c r="I208" t="str">
        <f t="array" ref="I208">IFERROR(_xlfn.XLOOKUP(Tabelle8[[#This Row],[NegotiationID]]&amp;"FinalAccept",Tabelle8[NegotiationID]&amp;Tabelle8[ActionType],Tabelle8[ActionType],,0),_xlfn.XLOOKUP(Tabelle8[[#This Row],[NegotiationID]]&amp;"FinalReject",Tabelle8[NegotiationID]&amp;Tabelle8[ActionType],Tabelle8[ActionType],,0))</f>
        <v>FinalAccept</v>
      </c>
      <c r="J208">
        <v>0.59860000000000002</v>
      </c>
      <c r="K208">
        <v>0.38</v>
      </c>
      <c r="L208">
        <v>0.97860000000000003</v>
      </c>
      <c r="M208">
        <v>0.21859999999999999</v>
      </c>
      <c r="N208">
        <v>443</v>
      </c>
      <c r="O208">
        <v>3173</v>
      </c>
      <c r="P208">
        <v>13</v>
      </c>
      <c r="Q208" s="3" t="s">
        <v>2422</v>
      </c>
    </row>
    <row r="209" ht="15" customHeight="1">
      <c r="A209" t="e">
        <f t="shared" ca="1" si="524"/>
        <v>#VALUE!</v>
      </c>
      <c r="B209" t="e">
        <f t="array" ref="B209" ca="1">_xlfn.XLOOKUP(Tabelle8[[#This Row],[ExperimentID]]&amp;Tabelle8[[#This Row],[NegotiationID]]&amp;Tabelle8[[#This Row],[MessageID]],ALL_IN_ONE[ExperimentID]&amp;ALL_IN_ONE[NegotiationID]&amp;ALL_IN_ONE[MessageID],ALL_IN_ONE[Gesamt_ID],,0)</f>
        <v>#VALUE!</v>
      </c>
      <c r="C209">
        <v>775</v>
      </c>
      <c r="D209" t="s">
        <v>1521</v>
      </c>
      <c r="E209">
        <v>66690</v>
      </c>
      <c r="F209">
        <v>765</v>
      </c>
      <c r="G209">
        <v>761</v>
      </c>
      <c r="H209" t="s">
        <v>31</v>
      </c>
      <c r="I209" t="str">
        <f t="array" ref="I209">IFERROR(_xlfn.XLOOKUP(Tabelle8[[#This Row],[NegotiationID]]&amp;"FinalAccept",Tabelle8[NegotiationID]&amp;Tabelle8[ActionType],Tabelle8[ActionType],,0),_xlfn.XLOOKUP(Tabelle8[[#This Row],[NegotiationID]]&amp;"FinalReject",Tabelle8[NegotiationID]&amp;Tabelle8[ActionType],Tabelle8[ActionType],,0))</f>
        <v>FinalAccept</v>
      </c>
      <c r="J209">
        <v>0.48499999999999999</v>
      </c>
      <c r="K209">
        <v>0.4924</v>
      </c>
      <c r="L209">
        <v>0.97740000000000005</v>
      </c>
      <c r="M209">
        <v>0.0074000000000000003</v>
      </c>
      <c r="N209">
        <v>252</v>
      </c>
      <c r="O209">
        <v>3173</v>
      </c>
      <c r="P209">
        <v>13</v>
      </c>
      <c r="Q209" s="3" t="s">
        <v>2423</v>
      </c>
    </row>
    <row r="210" ht="15" customHeight="1">
      <c r="A210" t="e">
        <f t="shared" ca="1" si="524"/>
        <v>#VALUE!</v>
      </c>
      <c r="B210" t="e">
        <f t="array" ref="B210" ca="1">_xlfn.XLOOKUP(Tabelle8[[#This Row],[ExperimentID]]&amp;Tabelle8[[#This Row],[NegotiationID]]&amp;Tabelle8[[#This Row],[MessageID]],ALL_IN_ONE[ExperimentID]&amp;ALL_IN_ONE[NegotiationID]&amp;ALL_IN_ONE[MessageID],ALL_IN_ONE[Gesamt_ID],,0)</f>
        <v>#VALUE!</v>
      </c>
      <c r="C210">
        <v>775</v>
      </c>
      <c r="D210" t="s">
        <v>1521</v>
      </c>
      <c r="E210">
        <v>66730</v>
      </c>
      <c r="F210">
        <v>761</v>
      </c>
      <c r="G210">
        <v>765</v>
      </c>
      <c r="H210" t="s">
        <v>31</v>
      </c>
      <c r="I210" t="str">
        <f t="array" ref="I210">IFERROR(_xlfn.XLOOKUP(Tabelle8[[#This Row],[NegotiationID]]&amp;"FinalAccept",Tabelle8[NegotiationID]&amp;Tabelle8[ActionType],Tabelle8[ActionType],,0),_xlfn.XLOOKUP(Tabelle8[[#This Row],[NegotiationID]]&amp;"FinalReject",Tabelle8[NegotiationID]&amp;Tabelle8[ActionType],Tabelle8[ActionType],,0))</f>
        <v>FinalAccept</v>
      </c>
      <c r="J210">
        <v>0.56440000000000001</v>
      </c>
      <c r="K210">
        <v>0.45900000000000002</v>
      </c>
      <c r="L210">
        <v>1.0234000000000001</v>
      </c>
      <c r="M210">
        <v>0.10539999999999999</v>
      </c>
      <c r="N210">
        <v>181</v>
      </c>
      <c r="O210">
        <v>3173</v>
      </c>
      <c r="P210">
        <v>13</v>
      </c>
      <c r="Q210" s="3" t="s">
        <v>2424</v>
      </c>
    </row>
    <row r="211" ht="15" customHeight="1">
      <c r="A211" t="e">
        <f t="shared" ca="1" si="524"/>
        <v>#VALUE!</v>
      </c>
      <c r="B211" t="e">
        <f t="array" ref="B211" ca="1">_xlfn.XLOOKUP(Tabelle8[[#This Row],[ExperimentID]]&amp;Tabelle8[[#This Row],[NegotiationID]]&amp;Tabelle8[[#This Row],[MessageID]],ALL_IN_ONE[ExperimentID]&amp;ALL_IN_ONE[NegotiationID]&amp;ALL_IN_ONE[MessageID],ALL_IN_ONE[Gesamt_ID],,0)</f>
        <v>#VALUE!</v>
      </c>
      <c r="C211">
        <v>775</v>
      </c>
      <c r="D211" t="s">
        <v>1521</v>
      </c>
      <c r="E211">
        <v>66860</v>
      </c>
      <c r="F211">
        <v>765</v>
      </c>
      <c r="G211">
        <v>761</v>
      </c>
      <c r="H211" t="s">
        <v>31</v>
      </c>
      <c r="I211" t="str">
        <f t="array" ref="I211">IFERROR(_xlfn.XLOOKUP(Tabelle8[[#This Row],[NegotiationID]]&amp;"FinalAccept",Tabelle8[NegotiationID]&amp;Tabelle8[ActionType],Tabelle8[ActionType],,0),_xlfn.XLOOKUP(Tabelle8[[#This Row],[NegotiationID]]&amp;"FinalReject",Tabelle8[NegotiationID]&amp;Tabelle8[ActionType],Tabelle8[ActionType],,0))</f>
        <v>FinalAccept</v>
      </c>
      <c r="J211">
        <v>0.48620000000000002</v>
      </c>
      <c r="K211">
        <v>0.38440000000000002</v>
      </c>
      <c r="L211">
        <v>0.87060000000000004</v>
      </c>
      <c r="M211">
        <v>0.1018</v>
      </c>
      <c r="N211">
        <v>51</v>
      </c>
      <c r="O211">
        <v>3173</v>
      </c>
      <c r="P211">
        <v>13</v>
      </c>
      <c r="Q211" s="3" t="s">
        <v>2425</v>
      </c>
    </row>
    <row r="212" ht="15" customHeight="1">
      <c r="A212" t="e">
        <f t="shared" ca="1" si="524"/>
        <v>#VALUE!</v>
      </c>
      <c r="B212" t="e">
        <f t="array" ref="B212" ca="1">_xlfn.XLOOKUP(Tabelle8[[#This Row],[ExperimentID]]&amp;Tabelle8[[#This Row],[NegotiationID]]&amp;Tabelle8[[#This Row],[MessageID]],ALL_IN_ONE[ExperimentID]&amp;ALL_IN_ONE[NegotiationID]&amp;ALL_IN_ONE[MessageID],ALL_IN_ONE[Gesamt_ID],,0)</f>
        <v>#VALUE!</v>
      </c>
      <c r="C212">
        <v>775</v>
      </c>
      <c r="D212" t="s">
        <v>1521</v>
      </c>
      <c r="E212">
        <v>66873</v>
      </c>
      <c r="F212">
        <v>761</v>
      </c>
      <c r="G212">
        <v>765</v>
      </c>
      <c r="H212" t="s">
        <v>31</v>
      </c>
      <c r="I212" t="str">
        <f t="array" ref="I212">IFERROR(_xlfn.XLOOKUP(Tabelle8[[#This Row],[NegotiationID]]&amp;"FinalAccept",Tabelle8[NegotiationID]&amp;Tabelle8[ActionType],Tabelle8[ActionType],,0),_xlfn.XLOOKUP(Tabelle8[[#This Row],[NegotiationID]]&amp;"FinalReject",Tabelle8[NegotiationID]&amp;Tabelle8[ActionType],Tabelle8[ActionType],,0))</f>
        <v>FinalAccept</v>
      </c>
      <c r="J212">
        <v>0.52839999999999998</v>
      </c>
      <c r="K212">
        <v>0.59040000000000004</v>
      </c>
      <c r="L212">
        <v>1.1188</v>
      </c>
      <c r="M212">
        <v>0.062</v>
      </c>
      <c r="N212">
        <v>212</v>
      </c>
      <c r="O212">
        <v>3173</v>
      </c>
      <c r="P212">
        <v>13</v>
      </c>
      <c r="Q212" s="3" t="s">
        <v>2426</v>
      </c>
    </row>
    <row r="213" ht="15" customHeight="1">
      <c r="A213" t="e">
        <f t="shared" ca="1" si="524"/>
        <v>#VALUE!</v>
      </c>
      <c r="B213" t="e">
        <f t="array" ref="B213" ca="1">_xlfn.XLOOKUP(Tabelle8[[#This Row],[ExperimentID]]&amp;Tabelle8[[#This Row],[NegotiationID]]&amp;Tabelle8[[#This Row],[MessageID]],ALL_IN_ONE[ExperimentID]&amp;ALL_IN_ONE[NegotiationID]&amp;ALL_IN_ONE[MessageID],ALL_IN_ONE[Gesamt_ID],,0)</f>
        <v>#VALUE!</v>
      </c>
      <c r="C213">
        <v>775</v>
      </c>
      <c r="D213" t="s">
        <v>1521</v>
      </c>
      <c r="E213">
        <v>66877</v>
      </c>
      <c r="F213">
        <v>765</v>
      </c>
      <c r="G213">
        <v>761</v>
      </c>
      <c r="H213" t="s">
        <v>20</v>
      </c>
      <c r="I213" t="str">
        <f t="array" ref="I213">IFERROR(_xlfn.XLOOKUP(Tabelle8[[#This Row],[NegotiationID]]&amp;"FinalAccept",Tabelle8[NegotiationID]&amp;Tabelle8[ActionType],Tabelle8[ActionType],,0),_xlfn.XLOOKUP(Tabelle8[[#This Row],[NegotiationID]]&amp;"FinalReject",Tabelle8[NegotiationID]&amp;Tabelle8[ActionType],Tabelle8[ActionType],,0))</f>
        <v>FinalAccept</v>
      </c>
      <c r="J213">
        <v>0.59040000000000004</v>
      </c>
      <c r="K213">
        <v>0.52839999999999998</v>
      </c>
      <c r="L213">
        <v>1.1188</v>
      </c>
      <c r="M213">
        <v>0.062</v>
      </c>
      <c r="N213">
        <v>32</v>
      </c>
      <c r="O213">
        <v>3173</v>
      </c>
      <c r="P213">
        <v>13</v>
      </c>
      <c r="Q213" s="3" t="s">
        <v>2427</v>
      </c>
    </row>
    <row r="214" ht="14.5" hidden="1">
      <c r="A214" t="e">
        <f t="shared" ca="1" si="524"/>
        <v>#VALUE!</v>
      </c>
      <c r="B214" t="e">
        <f t="array" ref="B214" ca="1">_xlfn.XLOOKUP(Tabelle8[[#This Row],[ExperimentID]]&amp;Tabelle8[[#This Row],[NegotiationID]]&amp;Tabelle8[[#This Row],[MessageID]],ALL_IN_ONE[ExperimentID]&amp;ALL_IN_ONE[NegotiationID]&amp;ALL_IN_ONE[MessageID],ALL_IN_ONE[Gesamt_ID],,0)</f>
        <v>#VALUE!</v>
      </c>
      <c r="C214">
        <v>804</v>
      </c>
      <c r="D214" t="s">
        <v>1521</v>
      </c>
      <c r="E214">
        <v>805</v>
      </c>
      <c r="H214" t="s">
        <v>6019</v>
      </c>
      <c r="I214" t="str">
        <f t="array" ref="I214">IFERROR(_xlfn.XLOOKUP(Tabelle8[[#This Row],[NegotiationID]]&amp;"FinalAccept",Tabelle8[NegotiationID]&amp;Tabelle8[ActionType],Tabelle8[ActionType],,0),_xlfn.XLOOKUP(Tabelle8[[#This Row],[NegotiationID]]&amp;"FinalReject",Tabelle8[NegotiationID]&amp;Tabelle8[ActionType],Tabelle8[ActionType],,0))</f>
        <v>FinalAccept</v>
      </c>
      <c r="N214">
        <v>21</v>
      </c>
      <c r="O214">
        <v>3794</v>
      </c>
      <c r="P214">
        <v>11</v>
      </c>
      <c r="Q214" t="s">
        <v>6020</v>
      </c>
    </row>
    <row r="215" ht="15" customHeight="1">
      <c r="A215" t="e">
        <f t="shared" ca="1" si="524"/>
        <v>#VALUE!</v>
      </c>
      <c r="B215" t="e">
        <f t="array" ref="B215" ca="1">_xlfn.XLOOKUP(Tabelle8[[#This Row],[ExperimentID]]&amp;Tabelle8[[#This Row],[NegotiationID]]&amp;Tabelle8[[#This Row],[MessageID]],ALL_IN_ONE[ExperimentID]&amp;ALL_IN_ONE[NegotiationID]&amp;ALL_IN_ONE[MessageID],ALL_IN_ONE[Gesamt_ID],,0)</f>
        <v>#VALUE!</v>
      </c>
      <c r="C215">
        <v>804</v>
      </c>
      <c r="D215" t="s">
        <v>1521</v>
      </c>
      <c r="E215">
        <v>62888</v>
      </c>
      <c r="F215">
        <v>790</v>
      </c>
      <c r="G215">
        <v>794</v>
      </c>
      <c r="H215" t="s">
        <v>158</v>
      </c>
      <c r="I215" t="str">
        <f t="array" ref="I215">IFERROR(_xlfn.XLOOKUP(Tabelle8[[#This Row],[NegotiationID]]&amp;"FinalAccept",Tabelle8[NegotiationID]&amp;Tabelle8[ActionType],Tabelle8[ActionType],,0),_xlfn.XLOOKUP(Tabelle8[[#This Row],[NegotiationID]]&amp;"FinalReject",Tabelle8[NegotiationID]&amp;Tabelle8[ActionType],Tabelle8[ActionType],,0))</f>
        <v>FinalAccept</v>
      </c>
      <c r="J215">
        <v>1</v>
      </c>
      <c r="K215">
        <v>0.1084</v>
      </c>
      <c r="L215">
        <v>1.1084000000000001</v>
      </c>
      <c r="M215">
        <v>0.89159999999999995</v>
      </c>
      <c r="N215">
        <v>679</v>
      </c>
      <c r="O215">
        <v>3794</v>
      </c>
      <c r="P215">
        <v>11</v>
      </c>
      <c r="Q215" s="3" t="s">
        <v>2428</v>
      </c>
    </row>
    <row r="216" ht="15" customHeight="1">
      <c r="A216" t="e">
        <f t="shared" ca="1" si="524"/>
        <v>#VALUE!</v>
      </c>
      <c r="B216" t="e">
        <f t="array" ref="B216" ca="1">_xlfn.XLOOKUP(Tabelle8[[#This Row],[ExperimentID]]&amp;Tabelle8[[#This Row],[NegotiationID]]&amp;Tabelle8[[#This Row],[MessageID]],ALL_IN_ONE[ExperimentID]&amp;ALL_IN_ONE[NegotiationID]&amp;ALL_IN_ONE[MessageID],ALL_IN_ONE[Gesamt_ID],,0)</f>
        <v>#VALUE!</v>
      </c>
      <c r="C216">
        <v>804</v>
      </c>
      <c r="D216" t="s">
        <v>1521</v>
      </c>
      <c r="E216">
        <v>64068</v>
      </c>
      <c r="F216">
        <v>794</v>
      </c>
      <c r="G216">
        <v>790</v>
      </c>
      <c r="H216" t="s">
        <v>31</v>
      </c>
      <c r="I216" t="str">
        <f t="array" ref="I216">IFERROR(_xlfn.XLOOKUP(Tabelle8[[#This Row],[NegotiationID]]&amp;"FinalAccept",Tabelle8[NegotiationID]&amp;Tabelle8[ActionType],Tabelle8[ActionType],,0),_xlfn.XLOOKUP(Tabelle8[[#This Row],[NegotiationID]]&amp;"FinalReject",Tabelle8[NegotiationID]&amp;Tabelle8[ActionType],Tabelle8[ActionType],,0))</f>
        <v>FinalAccept</v>
      </c>
      <c r="J216">
        <v>0.87039999999999995</v>
      </c>
      <c r="K216">
        <v>0.25319999999999998</v>
      </c>
      <c r="L216">
        <v>1.1235999999999999</v>
      </c>
      <c r="M216">
        <v>0.61719999999999997</v>
      </c>
      <c r="N216">
        <v>654</v>
      </c>
      <c r="O216">
        <v>3794</v>
      </c>
      <c r="P216">
        <v>11</v>
      </c>
      <c r="Q216" s="3" t="s">
        <v>2429</v>
      </c>
    </row>
    <row r="217" ht="15" customHeight="1">
      <c r="A217" t="e">
        <f t="shared" ca="1" si="524"/>
        <v>#VALUE!</v>
      </c>
      <c r="B217" t="e">
        <f t="array" ref="B217" ca="1">_xlfn.XLOOKUP(Tabelle8[[#This Row],[ExperimentID]]&amp;Tabelle8[[#This Row],[NegotiationID]]&amp;Tabelle8[[#This Row],[MessageID]],ALL_IN_ONE[ExperimentID]&amp;ALL_IN_ONE[NegotiationID]&amp;ALL_IN_ONE[MessageID],ALL_IN_ONE[Gesamt_ID],,0)</f>
        <v>#VALUE!</v>
      </c>
      <c r="C217">
        <v>804</v>
      </c>
      <c r="D217" t="s">
        <v>1521</v>
      </c>
      <c r="E217">
        <v>64452</v>
      </c>
      <c r="F217">
        <v>790</v>
      </c>
      <c r="G217">
        <v>794</v>
      </c>
      <c r="H217" t="s">
        <v>31</v>
      </c>
      <c r="I217" t="str">
        <f t="array" ref="I217">IFERROR(_xlfn.XLOOKUP(Tabelle8[[#This Row],[NegotiationID]]&amp;"FinalAccept",Tabelle8[NegotiationID]&amp;Tabelle8[ActionType],Tabelle8[ActionType],,0),_xlfn.XLOOKUP(Tabelle8[[#This Row],[NegotiationID]]&amp;"FinalReject",Tabelle8[NegotiationID]&amp;Tabelle8[ActionType],Tabelle8[ActionType],,0))</f>
        <v>FinalAccept</v>
      </c>
      <c r="J217">
        <v>0.87219999999999998</v>
      </c>
      <c r="K217">
        <v>0.23799999999999999</v>
      </c>
      <c r="L217">
        <v>1.1102000000000001</v>
      </c>
      <c r="M217">
        <v>0.63419999999999999</v>
      </c>
      <c r="N217">
        <v>522</v>
      </c>
      <c r="O217">
        <v>3794</v>
      </c>
      <c r="P217">
        <v>11</v>
      </c>
      <c r="Q217" s="3" t="s">
        <v>2430</v>
      </c>
    </row>
    <row r="218" ht="15" customHeight="1">
      <c r="A218" t="e">
        <f t="shared" ca="1" si="524"/>
        <v>#VALUE!</v>
      </c>
      <c r="B218" t="e">
        <f t="array" ref="B218" ca="1">_xlfn.XLOOKUP(Tabelle8[[#This Row],[ExperimentID]]&amp;Tabelle8[[#This Row],[NegotiationID]]&amp;Tabelle8[[#This Row],[MessageID]],ALL_IN_ONE[ExperimentID]&amp;ALL_IN_ONE[NegotiationID]&amp;ALL_IN_ONE[MessageID],ALL_IN_ONE[Gesamt_ID],,0)</f>
        <v>#VALUE!</v>
      </c>
      <c r="C218">
        <v>804</v>
      </c>
      <c r="D218" t="s">
        <v>1521</v>
      </c>
      <c r="E218">
        <v>64550</v>
      </c>
      <c r="F218">
        <v>794</v>
      </c>
      <c r="G218">
        <v>790</v>
      </c>
      <c r="H218" t="s">
        <v>31</v>
      </c>
      <c r="I218" t="str">
        <f t="array" ref="I218">IFERROR(_xlfn.XLOOKUP(Tabelle8[[#This Row],[NegotiationID]]&amp;"FinalAccept",Tabelle8[NegotiationID]&amp;Tabelle8[ActionType],Tabelle8[ActionType],,0),_xlfn.XLOOKUP(Tabelle8[[#This Row],[NegotiationID]]&amp;"FinalReject",Tabelle8[NegotiationID]&amp;Tabelle8[ActionType],Tabelle8[ActionType],,0))</f>
        <v>FinalAccept</v>
      </c>
      <c r="J218">
        <v>0.754</v>
      </c>
      <c r="K218">
        <v>0.34660000000000002</v>
      </c>
      <c r="L218">
        <v>1.1006</v>
      </c>
      <c r="M218">
        <v>0.40739999999999998</v>
      </c>
      <c r="N218">
        <v>336</v>
      </c>
      <c r="O218">
        <v>3794</v>
      </c>
      <c r="P218">
        <v>11</v>
      </c>
      <c r="Q218" s="3" t="s">
        <v>2431</v>
      </c>
    </row>
    <row r="219" ht="15" customHeight="1">
      <c r="A219" t="e">
        <f t="shared" ca="1" si="524"/>
        <v>#VALUE!</v>
      </c>
      <c r="B219" t="e">
        <f t="array" ref="B219" ca="1">_xlfn.XLOOKUP(Tabelle8[[#This Row],[ExperimentID]]&amp;Tabelle8[[#This Row],[NegotiationID]]&amp;Tabelle8[[#This Row],[MessageID]],ALL_IN_ONE[ExperimentID]&amp;ALL_IN_ONE[NegotiationID]&amp;ALL_IN_ONE[MessageID],ALL_IN_ONE[Gesamt_ID],,0)</f>
        <v>#VALUE!</v>
      </c>
      <c r="C219">
        <v>804</v>
      </c>
      <c r="D219" t="s">
        <v>1521</v>
      </c>
      <c r="E219">
        <v>64984</v>
      </c>
      <c r="F219">
        <v>790</v>
      </c>
      <c r="G219">
        <v>794</v>
      </c>
      <c r="H219" t="s">
        <v>31</v>
      </c>
      <c r="I219" t="str">
        <f t="array" ref="I219">IFERROR(_xlfn.XLOOKUP(Tabelle8[[#This Row],[NegotiationID]]&amp;"FinalAccept",Tabelle8[NegotiationID]&amp;Tabelle8[ActionType],Tabelle8[ActionType],,0),_xlfn.XLOOKUP(Tabelle8[[#This Row],[NegotiationID]]&amp;"FinalReject",Tabelle8[NegotiationID]&amp;Tabelle8[ActionType],Tabelle8[ActionType],,0))</f>
        <v>FinalAccept</v>
      </c>
      <c r="J219">
        <v>0.72819999999999996</v>
      </c>
      <c r="K219">
        <v>0.28660000000000002</v>
      </c>
      <c r="L219">
        <v>1.0147999999999999</v>
      </c>
      <c r="M219">
        <v>0.44159999999999999</v>
      </c>
      <c r="N219">
        <v>464</v>
      </c>
      <c r="O219">
        <v>3794</v>
      </c>
      <c r="P219">
        <v>11</v>
      </c>
      <c r="Q219" s="3" t="s">
        <v>2432</v>
      </c>
    </row>
    <row r="220" ht="15" customHeight="1">
      <c r="A220" t="e">
        <f t="shared" ca="1" si="524"/>
        <v>#VALUE!</v>
      </c>
      <c r="B220" t="e">
        <f t="array" ref="B220" ca="1">_xlfn.XLOOKUP(Tabelle8[[#This Row],[ExperimentID]]&amp;Tabelle8[[#This Row],[NegotiationID]]&amp;Tabelle8[[#This Row],[MessageID]],ALL_IN_ONE[ExperimentID]&amp;ALL_IN_ONE[NegotiationID]&amp;ALL_IN_ONE[MessageID],ALL_IN_ONE[Gesamt_ID],,0)</f>
        <v>#VALUE!</v>
      </c>
      <c r="C220">
        <v>804</v>
      </c>
      <c r="D220" t="s">
        <v>1521</v>
      </c>
      <c r="E220">
        <v>65783</v>
      </c>
      <c r="F220">
        <v>794</v>
      </c>
      <c r="G220">
        <v>790</v>
      </c>
      <c r="H220" t="s">
        <v>31</v>
      </c>
      <c r="I220" t="str">
        <f t="array" ref="I220">IFERROR(_xlfn.XLOOKUP(Tabelle8[[#This Row],[NegotiationID]]&amp;"FinalAccept",Tabelle8[NegotiationID]&amp;Tabelle8[ActionType],Tabelle8[ActionType],,0),_xlfn.XLOOKUP(Tabelle8[[#This Row],[NegotiationID]]&amp;"FinalReject",Tabelle8[NegotiationID]&amp;Tabelle8[ActionType],Tabelle8[ActionType],,0))</f>
        <v>FinalAccept</v>
      </c>
      <c r="J220">
        <v>0.42259999999999998</v>
      </c>
      <c r="K220">
        <v>0.58260000000000001</v>
      </c>
      <c r="L220">
        <v>1.0052000000000001</v>
      </c>
      <c r="M220">
        <v>0.16</v>
      </c>
      <c r="N220">
        <v>292</v>
      </c>
      <c r="O220">
        <v>3794</v>
      </c>
      <c r="P220">
        <v>11</v>
      </c>
      <c r="Q220" s="3" t="s">
        <v>2433</v>
      </c>
    </row>
    <row r="221" ht="15" customHeight="1">
      <c r="A221" t="e">
        <f t="shared" ca="1" si="524"/>
        <v>#VALUE!</v>
      </c>
      <c r="B221" t="e">
        <f t="array" ref="B221" ca="1">_xlfn.XLOOKUP(Tabelle8[[#This Row],[ExperimentID]]&amp;Tabelle8[[#This Row],[NegotiationID]]&amp;Tabelle8[[#This Row],[MessageID]],ALL_IN_ONE[ExperimentID]&amp;ALL_IN_ONE[NegotiationID]&amp;ALL_IN_ONE[MessageID],ALL_IN_ONE[Gesamt_ID],,0)</f>
        <v>#VALUE!</v>
      </c>
      <c r="C221">
        <v>804</v>
      </c>
      <c r="D221" t="s">
        <v>1521</v>
      </c>
      <c r="E221">
        <v>66066</v>
      </c>
      <c r="F221">
        <v>790</v>
      </c>
      <c r="G221">
        <v>794</v>
      </c>
      <c r="H221" t="s">
        <v>31</v>
      </c>
      <c r="I221" t="str">
        <f t="array" ref="I221">IFERROR(_xlfn.XLOOKUP(Tabelle8[[#This Row],[NegotiationID]]&amp;"FinalAccept",Tabelle8[NegotiationID]&amp;Tabelle8[ActionType],Tabelle8[ActionType],,0),_xlfn.XLOOKUP(Tabelle8[[#This Row],[NegotiationID]]&amp;"FinalReject",Tabelle8[NegotiationID]&amp;Tabelle8[ActionType],Tabelle8[ActionType],,0))</f>
        <v>FinalAccept</v>
      </c>
      <c r="J221">
        <v>0.69620000000000004</v>
      </c>
      <c r="K221">
        <v>0.30740000000000001</v>
      </c>
      <c r="L221">
        <v>1.0036</v>
      </c>
      <c r="M221">
        <v>0.38879999999999998</v>
      </c>
      <c r="N221">
        <v>369</v>
      </c>
      <c r="O221">
        <v>3794</v>
      </c>
      <c r="P221">
        <v>11</v>
      </c>
      <c r="Q221" s="3" t="s">
        <v>2434</v>
      </c>
    </row>
    <row r="222" ht="15" customHeight="1">
      <c r="A222" t="e">
        <f t="shared" ca="1" si="524"/>
        <v>#VALUE!</v>
      </c>
      <c r="B222" t="e">
        <f t="array" ref="B222" ca="1">_xlfn.XLOOKUP(Tabelle8[[#This Row],[ExperimentID]]&amp;Tabelle8[[#This Row],[NegotiationID]]&amp;Tabelle8[[#This Row],[MessageID]],ALL_IN_ONE[ExperimentID]&amp;ALL_IN_ONE[NegotiationID]&amp;ALL_IN_ONE[MessageID],ALL_IN_ONE[Gesamt_ID],,0)</f>
        <v>#VALUE!</v>
      </c>
      <c r="C222">
        <v>804</v>
      </c>
      <c r="D222" t="s">
        <v>1521</v>
      </c>
      <c r="E222">
        <v>66648</v>
      </c>
      <c r="F222">
        <v>794</v>
      </c>
      <c r="G222">
        <v>790</v>
      </c>
      <c r="H222" t="s">
        <v>31</v>
      </c>
      <c r="I222" t="str">
        <f t="array" ref="I222">IFERROR(_xlfn.XLOOKUP(Tabelle8[[#This Row],[NegotiationID]]&amp;"FinalAccept",Tabelle8[NegotiationID]&amp;Tabelle8[ActionType],Tabelle8[ActionType],,0),_xlfn.XLOOKUP(Tabelle8[[#This Row],[NegotiationID]]&amp;"FinalReject",Tabelle8[NegotiationID]&amp;Tabelle8[ActionType],Tabelle8[ActionType],,0))</f>
        <v>FinalAccept</v>
      </c>
      <c r="J222">
        <v>0.34260000000000002</v>
      </c>
      <c r="K222">
        <v>0.65780000000000005</v>
      </c>
      <c r="L222">
        <v>1.0004</v>
      </c>
      <c r="M222">
        <v>0.31519999999999998</v>
      </c>
      <c r="N222">
        <v>134</v>
      </c>
      <c r="O222">
        <v>3794</v>
      </c>
      <c r="P222">
        <v>11</v>
      </c>
      <c r="Q222" s="3" t="s">
        <v>2435</v>
      </c>
    </row>
    <row r="223" ht="15" customHeight="1">
      <c r="A223" t="e">
        <f t="shared" ca="1" si="524"/>
        <v>#VALUE!</v>
      </c>
      <c r="B223" t="e">
        <f t="array" ref="B223" ca="1">_xlfn.XLOOKUP(Tabelle8[[#This Row],[ExperimentID]]&amp;Tabelle8[[#This Row],[NegotiationID]]&amp;Tabelle8[[#This Row],[MessageID]],ALL_IN_ONE[ExperimentID]&amp;ALL_IN_ONE[NegotiationID]&amp;ALL_IN_ONE[MessageID],ALL_IN_ONE[Gesamt_ID],,0)</f>
        <v>#VALUE!</v>
      </c>
      <c r="C223">
        <v>804</v>
      </c>
      <c r="D223" t="s">
        <v>1521</v>
      </c>
      <c r="E223">
        <v>66930</v>
      </c>
      <c r="F223">
        <v>790</v>
      </c>
      <c r="G223">
        <v>794</v>
      </c>
      <c r="H223" t="s">
        <v>31</v>
      </c>
      <c r="I223" t="str">
        <f t="array" ref="I223">IFERROR(_xlfn.XLOOKUP(Tabelle8[[#This Row],[NegotiationID]]&amp;"FinalAccept",Tabelle8[NegotiationID]&amp;Tabelle8[ActionType],Tabelle8[ActionType],,0),_xlfn.XLOOKUP(Tabelle8[[#This Row],[NegotiationID]]&amp;"FinalReject",Tabelle8[NegotiationID]&amp;Tabelle8[ActionType],Tabelle8[ActionType],,0))</f>
        <v>FinalAccept</v>
      </c>
      <c r="J223">
        <v>0.69220000000000004</v>
      </c>
      <c r="K223">
        <v>0.41799999999999998</v>
      </c>
      <c r="L223">
        <v>1.1102000000000001</v>
      </c>
      <c r="M223">
        <v>0.2742</v>
      </c>
      <c r="N223">
        <v>228</v>
      </c>
      <c r="O223">
        <v>3794</v>
      </c>
      <c r="P223">
        <v>11</v>
      </c>
      <c r="Q223" s="3" t="s">
        <v>2436</v>
      </c>
    </row>
    <row r="224" ht="15" customHeight="1">
      <c r="A224" t="e">
        <f t="shared" ca="1" si="524"/>
        <v>#VALUE!</v>
      </c>
      <c r="B224" t="e">
        <f t="array" ref="B224" ca="1">_xlfn.XLOOKUP(Tabelle8[[#This Row],[ExperimentID]]&amp;Tabelle8[[#This Row],[NegotiationID]]&amp;Tabelle8[[#This Row],[MessageID]],ALL_IN_ONE[ExperimentID]&amp;ALL_IN_ONE[NegotiationID]&amp;ALL_IN_ONE[MessageID],ALL_IN_ONE[Gesamt_ID],,0)</f>
        <v>#VALUE!</v>
      </c>
      <c r="C224">
        <v>804</v>
      </c>
      <c r="D224" t="s">
        <v>1521</v>
      </c>
      <c r="E224">
        <v>67015</v>
      </c>
      <c r="F224">
        <v>794</v>
      </c>
      <c r="G224">
        <v>790</v>
      </c>
      <c r="H224" t="s">
        <v>20</v>
      </c>
      <c r="I224" t="str">
        <f t="array" ref="I224">IFERROR(_xlfn.XLOOKUP(Tabelle8[[#This Row],[NegotiationID]]&amp;"FinalAccept",Tabelle8[NegotiationID]&amp;Tabelle8[ActionType],Tabelle8[ActionType],,0),_xlfn.XLOOKUP(Tabelle8[[#This Row],[NegotiationID]]&amp;"FinalReject",Tabelle8[NegotiationID]&amp;Tabelle8[ActionType],Tabelle8[ActionType],,0))</f>
        <v>FinalAccept</v>
      </c>
      <c r="J224">
        <v>0.41799999999999998</v>
      </c>
      <c r="K224">
        <v>0.69220000000000004</v>
      </c>
      <c r="L224">
        <v>1.1102000000000001</v>
      </c>
      <c r="M224">
        <v>0.2742</v>
      </c>
      <c r="N224">
        <v>95</v>
      </c>
      <c r="O224">
        <v>3794</v>
      </c>
      <c r="P224">
        <v>11</v>
      </c>
      <c r="Q224" s="3" t="s">
        <v>2437</v>
      </c>
    </row>
    <row r="225" ht="14.5" hidden="1">
      <c r="A225" t="e">
        <f t="shared" ca="1" si="524"/>
        <v>#VALUE!</v>
      </c>
      <c r="B225" t="e">
        <f t="array" ref="B225" ca="1">_xlfn.XLOOKUP(Tabelle8[[#This Row],[ExperimentID]]&amp;Tabelle8[[#This Row],[NegotiationID]]&amp;Tabelle8[[#This Row],[MessageID]],ALL_IN_ONE[ExperimentID]&amp;ALL_IN_ONE[NegotiationID]&amp;ALL_IN_ONE[MessageID],ALL_IN_ONE[Gesamt_ID],,0)</f>
        <v>#VALUE!</v>
      </c>
      <c r="C225">
        <v>833</v>
      </c>
      <c r="D225" t="s">
        <v>1521</v>
      </c>
      <c r="E225">
        <v>834</v>
      </c>
      <c r="H225" t="s">
        <v>6019</v>
      </c>
      <c r="I225" t="str">
        <f t="array" ref="I225">IFERROR(_xlfn.XLOOKUP(Tabelle8[[#This Row],[NegotiationID]]&amp;"FinalAccept",Tabelle8[NegotiationID]&amp;Tabelle8[ActionType],Tabelle8[ActionType],,0),_xlfn.XLOOKUP(Tabelle8[[#This Row],[NegotiationID]]&amp;"FinalReject",Tabelle8[NegotiationID]&amp;Tabelle8[ActionType],Tabelle8[ActionType],,0))</f>
        <v>FinalAccept</v>
      </c>
      <c r="N225">
        <v>21</v>
      </c>
      <c r="O225">
        <v>4970</v>
      </c>
      <c r="P225">
        <v>9</v>
      </c>
      <c r="Q225" t="s">
        <v>6020</v>
      </c>
    </row>
    <row r="226" ht="15" customHeight="1">
      <c r="A226" t="e">
        <f t="shared" ca="1" si="524"/>
        <v>#VALUE!</v>
      </c>
      <c r="B226" t="e">
        <f t="array" ref="B226" ca="1">_xlfn.XLOOKUP(Tabelle8[[#This Row],[ExperimentID]]&amp;Tabelle8[[#This Row],[NegotiationID]]&amp;Tabelle8[[#This Row],[MessageID]],ALL_IN_ONE[ExperimentID]&amp;ALL_IN_ONE[NegotiationID]&amp;ALL_IN_ONE[MessageID],ALL_IN_ONE[Gesamt_ID],,0)</f>
        <v>#VALUE!</v>
      </c>
      <c r="C226">
        <v>833</v>
      </c>
      <c r="D226" t="s">
        <v>1521</v>
      </c>
      <c r="E226">
        <v>62793</v>
      </c>
      <c r="F226">
        <v>819</v>
      </c>
      <c r="G226">
        <v>823</v>
      </c>
      <c r="H226" t="s">
        <v>19</v>
      </c>
      <c r="I226" t="str">
        <f t="array" ref="I226">IFERROR(_xlfn.XLOOKUP(Tabelle8[[#This Row],[NegotiationID]]&amp;"FinalAccept",Tabelle8[NegotiationID]&amp;Tabelle8[ActionType],Tabelle8[ActionType],,0),_xlfn.XLOOKUP(Tabelle8[[#This Row],[NegotiationID]]&amp;"FinalReject",Tabelle8[NegotiationID]&amp;Tabelle8[ActionType],Tabelle8[ActionType],,0))</f>
        <v>FinalAccept</v>
      </c>
      <c r="J226">
        <v>1</v>
      </c>
      <c r="K226">
        <v>0.1084</v>
      </c>
      <c r="L226">
        <v>1.1084000000000001</v>
      </c>
      <c r="M226">
        <v>0.89159999999999995</v>
      </c>
      <c r="N226">
        <v>890</v>
      </c>
      <c r="O226">
        <v>4970</v>
      </c>
      <c r="P226">
        <v>9</v>
      </c>
      <c r="Q226" s="3" t="s">
        <v>2438</v>
      </c>
    </row>
    <row r="227" ht="15" customHeight="1">
      <c r="A227" t="e">
        <f t="shared" ca="1" si="524"/>
        <v>#VALUE!</v>
      </c>
      <c r="B227" t="e">
        <f t="array" ref="B227" ca="1">_xlfn.XLOOKUP(Tabelle8[[#This Row],[ExperimentID]]&amp;Tabelle8[[#This Row],[NegotiationID]]&amp;Tabelle8[[#This Row],[MessageID]],ALL_IN_ONE[ExperimentID]&amp;ALL_IN_ONE[NegotiationID]&amp;ALL_IN_ONE[MessageID],ALL_IN_ONE[Gesamt_ID],,0)</f>
        <v>#VALUE!</v>
      </c>
      <c r="C227">
        <v>833</v>
      </c>
      <c r="D227" t="s">
        <v>1521</v>
      </c>
      <c r="E227">
        <v>64146</v>
      </c>
      <c r="F227">
        <v>823</v>
      </c>
      <c r="G227">
        <v>819</v>
      </c>
      <c r="H227" t="s">
        <v>31</v>
      </c>
      <c r="I227" t="str">
        <f t="array" ref="I227">IFERROR(_xlfn.XLOOKUP(Tabelle8[[#This Row],[NegotiationID]]&amp;"FinalAccept",Tabelle8[NegotiationID]&amp;Tabelle8[ActionType],Tabelle8[ActionType],,0),_xlfn.XLOOKUP(Tabelle8[[#This Row],[NegotiationID]]&amp;"FinalReject",Tabelle8[NegotiationID]&amp;Tabelle8[ActionType],Tabelle8[ActionType],,0))</f>
        <v>FinalAccept</v>
      </c>
      <c r="J227">
        <v>1</v>
      </c>
      <c r="K227">
        <v>0.12540000000000001</v>
      </c>
      <c r="L227">
        <v>1.1254</v>
      </c>
      <c r="M227">
        <v>0.87460000000000004</v>
      </c>
      <c r="N227">
        <v>936</v>
      </c>
      <c r="O227">
        <v>4970</v>
      </c>
      <c r="P227">
        <v>9</v>
      </c>
      <c r="Q227" s="3" t="s">
        <v>2439</v>
      </c>
    </row>
    <row r="228" ht="15" customHeight="1">
      <c r="A228" t="e">
        <f t="shared" ca="1" si="524"/>
        <v>#VALUE!</v>
      </c>
      <c r="B228" t="e">
        <f t="array" ref="B228" ca="1">_xlfn.XLOOKUP(Tabelle8[[#This Row],[ExperimentID]]&amp;Tabelle8[[#This Row],[NegotiationID]]&amp;Tabelle8[[#This Row],[MessageID]],ALL_IN_ONE[ExperimentID]&amp;ALL_IN_ONE[NegotiationID]&amp;ALL_IN_ONE[MessageID],ALL_IN_ONE[Gesamt_ID],,0)</f>
        <v>#VALUE!</v>
      </c>
      <c r="C228">
        <v>833</v>
      </c>
      <c r="D228" t="s">
        <v>1521</v>
      </c>
      <c r="E228">
        <v>64169</v>
      </c>
      <c r="F228">
        <v>819</v>
      </c>
      <c r="G228">
        <v>823</v>
      </c>
      <c r="H228" t="s">
        <v>31</v>
      </c>
      <c r="I228" t="str">
        <f t="array" ref="I228">IFERROR(_xlfn.XLOOKUP(Tabelle8[[#This Row],[NegotiationID]]&amp;"FinalAccept",Tabelle8[NegotiationID]&amp;Tabelle8[ActionType],Tabelle8[ActionType],,0),_xlfn.XLOOKUP(Tabelle8[[#This Row],[NegotiationID]]&amp;"FinalReject",Tabelle8[NegotiationID]&amp;Tabelle8[ActionType],Tabelle8[ActionType],,0))</f>
        <v>FinalAccept</v>
      </c>
      <c r="J228">
        <v>0.74680000000000002</v>
      </c>
      <c r="K228">
        <v>0.37519999999999998</v>
      </c>
      <c r="L228">
        <v>1.1220000000000001</v>
      </c>
      <c r="M228">
        <v>0.37159999999999999</v>
      </c>
      <c r="N228">
        <v>960</v>
      </c>
      <c r="O228">
        <v>4970</v>
      </c>
      <c r="P228">
        <v>9</v>
      </c>
      <c r="Q228" s="3" t="s">
        <v>2440</v>
      </c>
    </row>
    <row r="229" ht="15" customHeight="1">
      <c r="A229" t="e">
        <f t="shared" ca="1" si="524"/>
        <v>#VALUE!</v>
      </c>
      <c r="B229" t="e">
        <f t="array" ref="B229" ca="1">_xlfn.XLOOKUP(Tabelle8[[#This Row],[ExperimentID]]&amp;Tabelle8[[#This Row],[NegotiationID]]&amp;Tabelle8[[#This Row],[MessageID]],ALL_IN_ONE[ExperimentID]&amp;ALL_IN_ONE[NegotiationID]&amp;ALL_IN_ONE[MessageID],ALL_IN_ONE[Gesamt_ID],,0)</f>
        <v>#VALUE!</v>
      </c>
      <c r="C229">
        <v>833</v>
      </c>
      <c r="D229" t="s">
        <v>1521</v>
      </c>
      <c r="E229">
        <v>64482</v>
      </c>
      <c r="F229">
        <v>823</v>
      </c>
      <c r="G229">
        <v>819</v>
      </c>
      <c r="H229" t="s">
        <v>31</v>
      </c>
      <c r="I229" t="str">
        <f t="array" ref="I229">IFERROR(_xlfn.XLOOKUP(Tabelle8[[#This Row],[NegotiationID]]&amp;"FinalAccept",Tabelle8[NegotiationID]&amp;Tabelle8[ActionType],Tabelle8[ActionType],,0),_xlfn.XLOOKUP(Tabelle8[[#This Row],[NegotiationID]]&amp;"FinalReject",Tabelle8[NegotiationID]&amp;Tabelle8[ActionType],Tabelle8[ActionType],,0))</f>
        <v>FinalAccept</v>
      </c>
      <c r="J229">
        <v>0.746</v>
      </c>
      <c r="K229">
        <v>0.3286</v>
      </c>
      <c r="L229">
        <v>1.0746</v>
      </c>
      <c r="M229">
        <v>0.41739999999999999</v>
      </c>
      <c r="N229">
        <v>669</v>
      </c>
      <c r="O229">
        <v>4970</v>
      </c>
      <c r="P229">
        <v>9</v>
      </c>
      <c r="Q229" s="3" t="s">
        <v>2441</v>
      </c>
    </row>
    <row r="230" ht="15" customHeight="1">
      <c r="A230" t="e">
        <f t="shared" ca="1" si="524"/>
        <v>#VALUE!</v>
      </c>
      <c r="B230" t="e">
        <f t="array" ref="B230" ca="1">_xlfn.XLOOKUP(Tabelle8[[#This Row],[ExperimentID]]&amp;Tabelle8[[#This Row],[NegotiationID]]&amp;Tabelle8[[#This Row],[MessageID]],ALL_IN_ONE[ExperimentID]&amp;ALL_IN_ONE[NegotiationID]&amp;ALL_IN_ONE[MessageID],ALL_IN_ONE[Gesamt_ID],,0)</f>
        <v>#VALUE!</v>
      </c>
      <c r="C230">
        <v>833</v>
      </c>
      <c r="D230" t="s">
        <v>1521</v>
      </c>
      <c r="E230">
        <v>64544</v>
      </c>
      <c r="F230">
        <v>819</v>
      </c>
      <c r="G230">
        <v>823</v>
      </c>
      <c r="H230" t="s">
        <v>31</v>
      </c>
      <c r="I230" t="str">
        <f t="array" ref="I230">IFERROR(_xlfn.XLOOKUP(Tabelle8[[#This Row],[NegotiationID]]&amp;"FinalAccept",Tabelle8[NegotiationID]&amp;Tabelle8[ActionType],Tabelle8[ActionType],,0),_xlfn.XLOOKUP(Tabelle8[[#This Row],[NegotiationID]]&amp;"FinalReject",Tabelle8[NegotiationID]&amp;Tabelle8[ActionType],Tabelle8[ActionType],,0))</f>
        <v>FinalAccept</v>
      </c>
      <c r="J230">
        <v>0.5806</v>
      </c>
      <c r="K230">
        <v>0.54000000000000004</v>
      </c>
      <c r="L230">
        <v>1.1206</v>
      </c>
      <c r="M230">
        <v>0.040599999999999997</v>
      </c>
      <c r="N230">
        <v>820</v>
      </c>
      <c r="O230">
        <v>4970</v>
      </c>
      <c r="P230">
        <v>9</v>
      </c>
      <c r="Q230" s="3" t="s">
        <v>2442</v>
      </c>
    </row>
    <row r="231" ht="15" customHeight="1">
      <c r="A231" t="e">
        <f t="shared" ca="1" si="524"/>
        <v>#VALUE!</v>
      </c>
      <c r="B231" t="e">
        <f t="array" ref="B231" ca="1">_xlfn.XLOOKUP(Tabelle8[[#This Row],[ExperimentID]]&amp;Tabelle8[[#This Row],[NegotiationID]]&amp;Tabelle8[[#This Row],[MessageID]],ALL_IN_ONE[ExperimentID]&amp;ALL_IN_ONE[NegotiationID]&amp;ALL_IN_ONE[MessageID],ALL_IN_ONE[Gesamt_ID],,0)</f>
        <v>#VALUE!</v>
      </c>
      <c r="C231">
        <v>833</v>
      </c>
      <c r="D231" t="s">
        <v>1521</v>
      </c>
      <c r="E231">
        <v>64671</v>
      </c>
      <c r="F231">
        <v>823</v>
      </c>
      <c r="G231">
        <v>819</v>
      </c>
      <c r="H231" t="s">
        <v>31</v>
      </c>
      <c r="I231" t="str">
        <f t="array" ref="I231">IFERROR(_xlfn.XLOOKUP(Tabelle8[[#This Row],[NegotiationID]]&amp;"FinalAccept",Tabelle8[NegotiationID]&amp;Tabelle8[ActionType],Tabelle8[ActionType],,0),_xlfn.XLOOKUP(Tabelle8[[#This Row],[NegotiationID]]&amp;"FinalReject",Tabelle8[NegotiationID]&amp;Tabelle8[ActionType],Tabelle8[ActionType],,0))</f>
        <v>FinalAccept</v>
      </c>
      <c r="J231">
        <v>0.58860000000000001</v>
      </c>
      <c r="K231">
        <v>0.43659999999999999</v>
      </c>
      <c r="L231">
        <v>1.0251999999999999</v>
      </c>
      <c r="M231">
        <v>0.152</v>
      </c>
      <c r="N231">
        <v>284</v>
      </c>
      <c r="O231">
        <v>4970</v>
      </c>
      <c r="P231">
        <v>9</v>
      </c>
      <c r="Q231" s="3" t="s">
        <v>2443</v>
      </c>
    </row>
    <row r="232" ht="15" customHeight="1">
      <c r="A232" t="e">
        <f t="shared" ca="1" si="524"/>
        <v>#VALUE!</v>
      </c>
      <c r="B232" t="e">
        <f t="array" ref="B232" ca="1">_xlfn.XLOOKUP(Tabelle8[[#This Row],[ExperimentID]]&amp;Tabelle8[[#This Row],[NegotiationID]]&amp;Tabelle8[[#This Row],[MessageID]],ALL_IN_ONE[ExperimentID]&amp;ALL_IN_ONE[NegotiationID]&amp;ALL_IN_ONE[MessageID],ALL_IN_ONE[Gesamt_ID],,0)</f>
        <v>#VALUE!</v>
      </c>
      <c r="C232">
        <v>833</v>
      </c>
      <c r="D232" t="s">
        <v>1521</v>
      </c>
      <c r="E232">
        <v>65968</v>
      </c>
      <c r="F232">
        <v>819</v>
      </c>
      <c r="G232">
        <v>823</v>
      </c>
      <c r="H232" t="s">
        <v>31</v>
      </c>
      <c r="I232" t="str">
        <f t="array" ref="I232">IFERROR(_xlfn.XLOOKUP(Tabelle8[[#This Row],[NegotiationID]]&amp;"FinalAccept",Tabelle8[NegotiationID]&amp;Tabelle8[ActionType],Tabelle8[ActionType],,0),_xlfn.XLOOKUP(Tabelle8[[#This Row],[NegotiationID]]&amp;"FinalReject",Tabelle8[NegotiationID]&amp;Tabelle8[ActionType],Tabelle8[ActionType],,0))</f>
        <v>FinalAccept</v>
      </c>
      <c r="J232">
        <v>0.5806</v>
      </c>
      <c r="K232">
        <v>0.54000000000000004</v>
      </c>
      <c r="L232">
        <v>1.1206</v>
      </c>
      <c r="M232">
        <v>0.040599999999999997</v>
      </c>
      <c r="N232">
        <v>333</v>
      </c>
      <c r="O232">
        <v>4970</v>
      </c>
      <c r="P232">
        <v>9</v>
      </c>
      <c r="Q232" s="3" t="s">
        <v>2444</v>
      </c>
    </row>
    <row r="233" ht="15" customHeight="1">
      <c r="A233" t="e">
        <f t="shared" ca="1" si="524"/>
        <v>#VALUE!</v>
      </c>
      <c r="B233" t="e">
        <f t="array" ref="B233" ca="1">_xlfn.XLOOKUP(Tabelle8[[#This Row],[ExperimentID]]&amp;Tabelle8[[#This Row],[NegotiationID]]&amp;Tabelle8[[#This Row],[MessageID]],ALL_IN_ONE[ExperimentID]&amp;ALL_IN_ONE[NegotiationID]&amp;ALL_IN_ONE[MessageID],ALL_IN_ONE[Gesamt_ID],,0)</f>
        <v>#VALUE!</v>
      </c>
      <c r="C233">
        <v>833</v>
      </c>
      <c r="D233" t="s">
        <v>1521</v>
      </c>
      <c r="E233">
        <v>66314</v>
      </c>
      <c r="F233">
        <v>823</v>
      </c>
      <c r="G233">
        <v>819</v>
      </c>
      <c r="H233" t="s">
        <v>20</v>
      </c>
      <c r="I233" t="str">
        <f t="array" ref="I233">IFERROR(_xlfn.XLOOKUP(Tabelle8[[#This Row],[NegotiationID]]&amp;"FinalAccept",Tabelle8[NegotiationID]&amp;Tabelle8[ActionType],Tabelle8[ActionType],,0),_xlfn.XLOOKUP(Tabelle8[[#This Row],[NegotiationID]]&amp;"FinalReject",Tabelle8[NegotiationID]&amp;Tabelle8[ActionType],Tabelle8[ActionType],,0))</f>
        <v>FinalAccept</v>
      </c>
      <c r="J233">
        <v>0.54000000000000004</v>
      </c>
      <c r="K233">
        <v>0.5806</v>
      </c>
      <c r="L233">
        <v>1.1206</v>
      </c>
      <c r="M233">
        <v>0.040599999999999997</v>
      </c>
      <c r="N233">
        <v>57</v>
      </c>
      <c r="O233">
        <v>4970</v>
      </c>
      <c r="P233">
        <v>9</v>
      </c>
      <c r="Q233" s="3" t="s">
        <v>2445</v>
      </c>
    </row>
    <row r="234" ht="14.5" hidden="1">
      <c r="A234" t="e">
        <f t="shared" ca="1" si="524"/>
        <v>#VALUE!</v>
      </c>
      <c r="B234" t="e">
        <f t="array" ref="B234" ca="1">_xlfn.XLOOKUP(Tabelle8[[#This Row],[ExperimentID]]&amp;Tabelle8[[#This Row],[NegotiationID]]&amp;Tabelle8[[#This Row],[MessageID]],ALL_IN_ONE[ExperimentID]&amp;ALL_IN_ONE[NegotiationID]&amp;ALL_IN_ONE[MessageID],ALL_IN_ONE[Gesamt_ID],,0)</f>
        <v>#VALUE!</v>
      </c>
      <c r="C234">
        <v>862</v>
      </c>
      <c r="D234" t="s">
        <v>1521</v>
      </c>
      <c r="E234">
        <v>863</v>
      </c>
      <c r="H234" t="s">
        <v>6019</v>
      </c>
      <c r="I234" t="str">
        <f t="array" ref="I234">IFERROR(_xlfn.XLOOKUP(Tabelle8[[#This Row],[NegotiationID]]&amp;"FinalAccept",Tabelle8[NegotiationID]&amp;Tabelle8[ActionType],Tabelle8[ActionType],,0),_xlfn.XLOOKUP(Tabelle8[[#This Row],[NegotiationID]]&amp;"FinalReject",Tabelle8[NegotiationID]&amp;Tabelle8[ActionType],Tabelle8[ActionType],,0))</f>
        <v>FinalAccept</v>
      </c>
      <c r="N234">
        <v>21</v>
      </c>
      <c r="O234">
        <v>1878</v>
      </c>
      <c r="P234">
        <v>10</v>
      </c>
      <c r="Q234" t="s">
        <v>6020</v>
      </c>
    </row>
    <row r="235" ht="15" customHeight="1">
      <c r="A235" t="e">
        <f t="shared" ca="1" si="524"/>
        <v>#VALUE!</v>
      </c>
      <c r="B235" t="e">
        <f t="array" ref="B235" ca="1">_xlfn.XLOOKUP(Tabelle8[[#This Row],[ExperimentID]]&amp;Tabelle8[[#This Row],[NegotiationID]]&amp;Tabelle8[[#This Row],[MessageID]],ALL_IN_ONE[ExperimentID]&amp;ALL_IN_ONE[NegotiationID]&amp;ALL_IN_ONE[MessageID],ALL_IN_ONE[Gesamt_ID],,0)</f>
        <v>#VALUE!</v>
      </c>
      <c r="C235">
        <v>862</v>
      </c>
      <c r="D235" t="s">
        <v>1521</v>
      </c>
      <c r="E235">
        <v>63382</v>
      </c>
      <c r="F235">
        <v>848</v>
      </c>
      <c r="G235">
        <v>852</v>
      </c>
      <c r="H235" t="s">
        <v>19</v>
      </c>
      <c r="I235" t="str">
        <f t="array" ref="I235">IFERROR(_xlfn.XLOOKUP(Tabelle8[[#This Row],[NegotiationID]]&amp;"FinalAccept",Tabelle8[NegotiationID]&amp;Tabelle8[ActionType],Tabelle8[ActionType],,0),_xlfn.XLOOKUP(Tabelle8[[#This Row],[NegotiationID]]&amp;"FinalReject",Tabelle8[NegotiationID]&amp;Tabelle8[ActionType],Tabelle8[ActionType],,0))</f>
        <v>FinalAccept</v>
      </c>
      <c r="J235">
        <v>0.85819999999999996</v>
      </c>
      <c r="K235">
        <v>0.098799999999999999</v>
      </c>
      <c r="L235">
        <v>0.95699999999999996</v>
      </c>
      <c r="M235">
        <v>0.75939999999999996</v>
      </c>
      <c r="N235">
        <v>89</v>
      </c>
      <c r="O235">
        <v>1878</v>
      </c>
      <c r="P235">
        <v>10</v>
      </c>
      <c r="Q235" s="3" t="s">
        <v>2446</v>
      </c>
    </row>
    <row r="236" ht="15" customHeight="1">
      <c r="A236" t="e">
        <f t="shared" ca="1" si="524"/>
        <v>#VALUE!</v>
      </c>
      <c r="B236" t="e">
        <f t="array" ref="B236" ca="1">_xlfn.XLOOKUP(Tabelle8[[#This Row],[ExperimentID]]&amp;Tabelle8[[#This Row],[NegotiationID]]&amp;Tabelle8[[#This Row],[MessageID]],ALL_IN_ONE[ExperimentID]&amp;ALL_IN_ONE[NegotiationID]&amp;ALL_IN_ONE[MessageID],ALL_IN_ONE[Gesamt_ID],,0)</f>
        <v>#VALUE!</v>
      </c>
      <c r="C236">
        <v>862</v>
      </c>
      <c r="D236" t="s">
        <v>1521</v>
      </c>
      <c r="E236">
        <v>64374</v>
      </c>
      <c r="F236">
        <v>852</v>
      </c>
      <c r="G236">
        <v>848</v>
      </c>
      <c r="H236" t="s">
        <v>31</v>
      </c>
      <c r="I236" t="str">
        <f t="array" ref="I236">IFERROR(_xlfn.XLOOKUP(Tabelle8[[#This Row],[NegotiationID]]&amp;"FinalAccept",Tabelle8[NegotiationID]&amp;Tabelle8[ActionType],Tabelle8[ActionType],,0),_xlfn.XLOOKUP(Tabelle8[[#This Row],[NegotiationID]]&amp;"FinalReject",Tabelle8[NegotiationID]&amp;Tabelle8[ActionType],Tabelle8[ActionType],,0))</f>
        <v>FinalAccept</v>
      </c>
      <c r="J236">
        <v>0.81999999999999995</v>
      </c>
      <c r="K236">
        <v>0.17860000000000001</v>
      </c>
      <c r="L236">
        <v>0.99860000000000004</v>
      </c>
      <c r="M236">
        <v>0.64139999999999997</v>
      </c>
      <c r="N236">
        <v>109</v>
      </c>
      <c r="O236">
        <v>1878</v>
      </c>
      <c r="P236">
        <v>10</v>
      </c>
      <c r="Q236" s="3" t="s">
        <v>2447</v>
      </c>
    </row>
    <row r="237" ht="15" customHeight="1">
      <c r="A237" t="e">
        <f t="shared" ca="1" si="524"/>
        <v>#VALUE!</v>
      </c>
      <c r="B237" t="e">
        <f t="array" ref="B237" ca="1">_xlfn.XLOOKUP(Tabelle8[[#This Row],[ExperimentID]]&amp;Tabelle8[[#This Row],[NegotiationID]]&amp;Tabelle8[[#This Row],[MessageID]],ALL_IN_ONE[ExperimentID]&amp;ALL_IN_ONE[NegotiationID]&amp;ALL_IN_ONE[MessageID],ALL_IN_ONE[Gesamt_ID],,0)</f>
        <v>#VALUE!</v>
      </c>
      <c r="C237">
        <v>862</v>
      </c>
      <c r="D237" t="s">
        <v>1521</v>
      </c>
      <c r="E237">
        <v>64748</v>
      </c>
      <c r="F237">
        <v>848</v>
      </c>
      <c r="G237">
        <v>852</v>
      </c>
      <c r="H237" t="s">
        <v>31</v>
      </c>
      <c r="I237" t="str">
        <f t="array" ref="I237">IFERROR(_xlfn.XLOOKUP(Tabelle8[[#This Row],[NegotiationID]]&amp;"FinalAccept",Tabelle8[NegotiationID]&amp;Tabelle8[ActionType],Tabelle8[ActionType],,0),_xlfn.XLOOKUP(Tabelle8[[#This Row],[NegotiationID]]&amp;"FinalReject",Tabelle8[NegotiationID]&amp;Tabelle8[ActionType],Tabelle8[ActionType],,0))</f>
        <v>FinalAccept</v>
      </c>
      <c r="J237">
        <v>0.74460000000000004</v>
      </c>
      <c r="K237">
        <v>0.214</v>
      </c>
      <c r="L237">
        <v>0.95860000000000001</v>
      </c>
      <c r="M237">
        <v>0.53059999999999996</v>
      </c>
      <c r="N237">
        <v>484</v>
      </c>
      <c r="O237">
        <v>1878</v>
      </c>
      <c r="P237">
        <v>10</v>
      </c>
      <c r="Q237" s="3" t="s">
        <v>2448</v>
      </c>
    </row>
    <row r="238" ht="15" customHeight="1">
      <c r="A238" t="e">
        <f t="shared" ca="1" si="524"/>
        <v>#VALUE!</v>
      </c>
      <c r="B238" t="e">
        <f t="array" ref="B238" ca="1">_xlfn.XLOOKUP(Tabelle8[[#This Row],[ExperimentID]]&amp;Tabelle8[[#This Row],[NegotiationID]]&amp;Tabelle8[[#This Row],[MessageID]],ALL_IN_ONE[ExperimentID]&amp;ALL_IN_ONE[NegotiationID]&amp;ALL_IN_ONE[MessageID],ALL_IN_ONE[Gesamt_ID],,0)</f>
        <v>#VALUE!</v>
      </c>
      <c r="C238">
        <v>862</v>
      </c>
      <c r="D238" t="s">
        <v>1521</v>
      </c>
      <c r="E238">
        <v>65739</v>
      </c>
      <c r="F238">
        <v>852</v>
      </c>
      <c r="G238">
        <v>848</v>
      </c>
      <c r="H238" t="s">
        <v>31</v>
      </c>
      <c r="I238" t="str">
        <f t="array" ref="I238">IFERROR(_xlfn.XLOOKUP(Tabelle8[[#This Row],[NegotiationID]]&amp;"FinalAccept",Tabelle8[NegotiationID]&amp;Tabelle8[ActionType],Tabelle8[ActionType],,0),_xlfn.XLOOKUP(Tabelle8[[#This Row],[NegotiationID]]&amp;"FinalReject",Tabelle8[NegotiationID]&amp;Tabelle8[ActionType],Tabelle8[ActionType],,0))</f>
        <v>FinalAccept</v>
      </c>
      <c r="J238">
        <v>0.754</v>
      </c>
      <c r="K238">
        <v>0.34660000000000002</v>
      </c>
      <c r="L238">
        <v>1.1006</v>
      </c>
      <c r="M238">
        <v>0.40739999999999998</v>
      </c>
      <c r="N238">
        <v>299</v>
      </c>
      <c r="O238">
        <v>1878</v>
      </c>
      <c r="P238">
        <v>10</v>
      </c>
      <c r="Q238" s="3" t="s">
        <v>2449</v>
      </c>
    </row>
    <row r="239" ht="15" customHeight="1">
      <c r="A239" t="e">
        <f t="shared" ca="1" si="524"/>
        <v>#VALUE!</v>
      </c>
      <c r="B239" t="e">
        <f t="array" ref="B239" ca="1">_xlfn.XLOOKUP(Tabelle8[[#This Row],[ExperimentID]]&amp;Tabelle8[[#This Row],[NegotiationID]]&amp;Tabelle8[[#This Row],[MessageID]],ALL_IN_ONE[ExperimentID]&amp;ALL_IN_ONE[NegotiationID]&amp;ALL_IN_ONE[MessageID],ALL_IN_ONE[Gesamt_ID],,0)</f>
        <v>#VALUE!</v>
      </c>
      <c r="C239">
        <v>862</v>
      </c>
      <c r="D239" t="s">
        <v>1521</v>
      </c>
      <c r="E239">
        <v>66006</v>
      </c>
      <c r="F239">
        <v>848</v>
      </c>
      <c r="G239">
        <v>852</v>
      </c>
      <c r="H239" t="s">
        <v>31</v>
      </c>
      <c r="I239" t="str">
        <f t="array" ref="I239">IFERROR(_xlfn.XLOOKUP(Tabelle8[[#This Row],[NegotiationID]]&amp;"FinalAccept",Tabelle8[NegotiationID]&amp;Tabelle8[ActionType],Tabelle8[ActionType],,0),_xlfn.XLOOKUP(Tabelle8[[#This Row],[NegotiationID]]&amp;"FinalReject",Tabelle8[NegotiationID]&amp;Tabelle8[ActionType],Tabelle8[ActionType],,0))</f>
        <v>FinalAccept</v>
      </c>
      <c r="J239">
        <v>0.72660000000000002</v>
      </c>
      <c r="K239">
        <v>0.374</v>
      </c>
      <c r="L239">
        <v>1.1006</v>
      </c>
      <c r="M239">
        <v>0.35260000000000002</v>
      </c>
      <c r="N239">
        <v>295</v>
      </c>
      <c r="O239">
        <v>1878</v>
      </c>
      <c r="P239">
        <v>10</v>
      </c>
      <c r="Q239" s="3" t="s">
        <v>2450</v>
      </c>
    </row>
    <row r="240" ht="15" customHeight="1">
      <c r="A240" t="e">
        <f t="shared" ca="1" si="524"/>
        <v>#VALUE!</v>
      </c>
      <c r="B240" t="e">
        <f t="array" ref="B240" ca="1">_xlfn.XLOOKUP(Tabelle8[[#This Row],[ExperimentID]]&amp;Tabelle8[[#This Row],[NegotiationID]]&amp;Tabelle8[[#This Row],[MessageID]],ALL_IN_ONE[ExperimentID]&amp;ALL_IN_ONE[NegotiationID]&amp;ALL_IN_ONE[MessageID],ALL_IN_ONE[Gesamt_ID],,0)</f>
        <v>#VALUE!</v>
      </c>
      <c r="C240">
        <v>862</v>
      </c>
      <c r="D240" t="s">
        <v>1521</v>
      </c>
      <c r="E240">
        <v>66593</v>
      </c>
      <c r="F240">
        <v>852</v>
      </c>
      <c r="G240">
        <v>848</v>
      </c>
      <c r="H240" t="s">
        <v>31</v>
      </c>
      <c r="I240" t="str">
        <f t="array" ref="I240">IFERROR(_xlfn.XLOOKUP(Tabelle8[[#This Row],[NegotiationID]]&amp;"FinalAccept",Tabelle8[NegotiationID]&amp;Tabelle8[ActionType],Tabelle8[ActionType],,0),_xlfn.XLOOKUP(Tabelle8[[#This Row],[NegotiationID]]&amp;"FinalReject",Tabelle8[NegotiationID]&amp;Tabelle8[ActionType],Tabelle8[ActionType],,0))</f>
        <v>FinalAccept</v>
      </c>
      <c r="J240">
        <v>0.62260000000000004</v>
      </c>
      <c r="K240">
        <v>0.3826</v>
      </c>
      <c r="L240">
        <v>1.0052000000000001</v>
      </c>
      <c r="M240">
        <v>0.23999999999999999</v>
      </c>
      <c r="N240">
        <v>183</v>
      </c>
      <c r="O240">
        <v>1878</v>
      </c>
      <c r="P240">
        <v>10</v>
      </c>
      <c r="Q240" s="3" t="s">
        <v>2451</v>
      </c>
    </row>
    <row r="241" ht="15" customHeight="1">
      <c r="A241" t="e">
        <f t="shared" ca="1" si="524"/>
        <v>#VALUE!</v>
      </c>
      <c r="B241" t="e">
        <f t="array" ref="B241" ca="1">_xlfn.XLOOKUP(Tabelle8[[#This Row],[ExperimentID]]&amp;Tabelle8[[#This Row],[NegotiationID]]&amp;Tabelle8[[#This Row],[MessageID]],ALL_IN_ONE[ExperimentID]&amp;ALL_IN_ONE[NegotiationID]&amp;ALL_IN_ONE[MessageID],ALL_IN_ONE[Gesamt_ID],,0)</f>
        <v>#VALUE!</v>
      </c>
      <c r="C241">
        <v>862</v>
      </c>
      <c r="D241" t="s">
        <v>1521</v>
      </c>
      <c r="E241">
        <v>66643</v>
      </c>
      <c r="F241">
        <v>848</v>
      </c>
      <c r="G241">
        <v>852</v>
      </c>
      <c r="H241" t="s">
        <v>31</v>
      </c>
      <c r="I241" t="str">
        <f t="array" ref="I241">IFERROR(_xlfn.XLOOKUP(Tabelle8[[#This Row],[NegotiationID]]&amp;"FinalAccept",Tabelle8[NegotiationID]&amp;Tabelle8[ActionType],Tabelle8[ActionType],,0),_xlfn.XLOOKUP(Tabelle8[[#This Row],[NegotiationID]]&amp;"FinalReject",Tabelle8[NegotiationID]&amp;Tabelle8[ActionType],Tabelle8[ActionType],,0))</f>
        <v>FinalAccept</v>
      </c>
      <c r="J241">
        <v>0.58260000000000001</v>
      </c>
      <c r="K241">
        <v>0.42259999999999998</v>
      </c>
      <c r="L241">
        <v>1.0052000000000001</v>
      </c>
      <c r="M241">
        <v>0.16</v>
      </c>
      <c r="N241">
        <v>142</v>
      </c>
      <c r="O241">
        <v>1878</v>
      </c>
      <c r="P241">
        <v>10</v>
      </c>
      <c r="Q241" s="3" t="s">
        <v>2452</v>
      </c>
    </row>
    <row r="242" ht="15" customHeight="1">
      <c r="A242" t="e">
        <f t="shared" ca="1" si="524"/>
        <v>#VALUE!</v>
      </c>
      <c r="B242" t="e">
        <f t="array" ref="B242" ca="1">_xlfn.XLOOKUP(Tabelle8[[#This Row],[ExperimentID]]&amp;Tabelle8[[#This Row],[NegotiationID]]&amp;Tabelle8[[#This Row],[MessageID]],ALL_IN_ONE[ExperimentID]&amp;ALL_IN_ONE[NegotiationID]&amp;ALL_IN_ONE[MessageID],ALL_IN_ONE[Gesamt_ID],,0)</f>
        <v>#VALUE!</v>
      </c>
      <c r="C242">
        <v>862</v>
      </c>
      <c r="D242" t="s">
        <v>1521</v>
      </c>
      <c r="E242">
        <v>66742</v>
      </c>
      <c r="F242">
        <v>852</v>
      </c>
      <c r="G242">
        <v>848</v>
      </c>
      <c r="H242" t="s">
        <v>31</v>
      </c>
      <c r="I242" t="str">
        <f t="array" ref="I242">IFERROR(_xlfn.XLOOKUP(Tabelle8[[#This Row],[NegotiationID]]&amp;"FinalAccept",Tabelle8[NegotiationID]&amp;Tabelle8[ActionType],Tabelle8[ActionType],,0),_xlfn.XLOOKUP(Tabelle8[[#This Row],[NegotiationID]]&amp;"FinalReject",Tabelle8[NegotiationID]&amp;Tabelle8[ActionType],Tabelle8[ActionType],,0))</f>
        <v>FinalAccept</v>
      </c>
      <c r="J242">
        <v>0.4486</v>
      </c>
      <c r="K242">
        <v>0.51060000000000005</v>
      </c>
      <c r="L242">
        <v>0.95920000000000005</v>
      </c>
      <c r="M242">
        <v>0.062</v>
      </c>
      <c r="N242">
        <v>231</v>
      </c>
      <c r="O242">
        <v>1878</v>
      </c>
      <c r="P242">
        <v>10</v>
      </c>
      <c r="Q242" t="s">
        <v>2453</v>
      </c>
    </row>
    <row r="243" ht="15" customHeight="1">
      <c r="A243" t="e">
        <f t="shared" ca="1" si="524"/>
        <v>#VALUE!</v>
      </c>
      <c r="B243" t="e">
        <f t="array" ref="B243" ca="1">_xlfn.XLOOKUP(Tabelle8[[#This Row],[ExperimentID]]&amp;Tabelle8[[#This Row],[NegotiationID]]&amp;Tabelle8[[#This Row],[MessageID]],ALL_IN_ONE[ExperimentID]&amp;ALL_IN_ONE[NegotiationID]&amp;ALL_IN_ONE[MessageID],ALL_IN_ONE[Gesamt_ID],,0)</f>
        <v>#VALUE!</v>
      </c>
      <c r="C243">
        <v>862</v>
      </c>
      <c r="D243" t="s">
        <v>1521</v>
      </c>
      <c r="E243">
        <v>66757</v>
      </c>
      <c r="F243">
        <v>848</v>
      </c>
      <c r="G243">
        <v>852</v>
      </c>
      <c r="H243" t="s">
        <v>20</v>
      </c>
      <c r="I243" t="str">
        <f t="array" ref="I243">IFERROR(_xlfn.XLOOKUP(Tabelle8[[#This Row],[NegotiationID]]&amp;"FinalAccept",Tabelle8[NegotiationID]&amp;Tabelle8[ActionType],Tabelle8[ActionType],,0),_xlfn.XLOOKUP(Tabelle8[[#This Row],[NegotiationID]]&amp;"FinalReject",Tabelle8[NegotiationID]&amp;Tabelle8[ActionType],Tabelle8[ActionType],,0))</f>
        <v>FinalAccept</v>
      </c>
      <c r="J243">
        <v>0.51060000000000005</v>
      </c>
      <c r="K243">
        <v>0.4486</v>
      </c>
      <c r="L243">
        <v>0.95920000000000005</v>
      </c>
      <c r="M243">
        <v>0.062</v>
      </c>
      <c r="N243">
        <v>25</v>
      </c>
      <c r="O243">
        <v>1878</v>
      </c>
      <c r="P243">
        <v>10</v>
      </c>
      <c r="Q243" s="3" t="s">
        <v>2454</v>
      </c>
    </row>
    <row r="244" ht="14.5" hidden="1">
      <c r="A244" t="e">
        <f t="shared" ca="1" si="524"/>
        <v>#VALUE!</v>
      </c>
      <c r="B244" t="e">
        <f t="array" ref="B244" ca="1">_xlfn.XLOOKUP(Tabelle8[[#This Row],[ExperimentID]]&amp;Tabelle8[[#This Row],[NegotiationID]]&amp;Tabelle8[[#This Row],[MessageID]],ALL_IN_ONE[ExperimentID]&amp;ALL_IN_ONE[NegotiationID]&amp;ALL_IN_ONE[MessageID],ALL_IN_ONE[Gesamt_ID],,0)</f>
        <v>#VALUE!</v>
      </c>
      <c r="C244">
        <v>891</v>
      </c>
      <c r="D244" t="s">
        <v>1521</v>
      </c>
      <c r="E244">
        <v>892</v>
      </c>
      <c r="H244" t="s">
        <v>6019</v>
      </c>
      <c r="I244" t="str">
        <f t="array" ref="I244">IFERROR(_xlfn.XLOOKUP(Tabelle8[[#This Row],[NegotiationID]]&amp;"FinalAccept",Tabelle8[NegotiationID]&amp;Tabelle8[ActionType],Tabelle8[ActionType],,0),_xlfn.XLOOKUP(Tabelle8[[#This Row],[NegotiationID]]&amp;"FinalReject",Tabelle8[NegotiationID]&amp;Tabelle8[ActionType],Tabelle8[ActionType],,0))</f>
        <v>FinalAccept</v>
      </c>
      <c r="N244">
        <v>21</v>
      </c>
      <c r="O244">
        <v>5300</v>
      </c>
      <c r="P244">
        <v>15</v>
      </c>
      <c r="Q244" t="s">
        <v>6020</v>
      </c>
    </row>
    <row r="245" ht="101.5" hidden="1">
      <c r="A245" t="e">
        <f t="shared" ca="1" si="524"/>
        <v>#VALUE!</v>
      </c>
      <c r="B245" t="e">
        <f t="array" ref="B245" ca="1">_xlfn.XLOOKUP(Tabelle8[[#This Row],[ExperimentID]]&amp;Tabelle8[[#This Row],[NegotiationID]]&amp;Tabelle8[[#This Row],[MessageID]],ALL_IN_ONE[ExperimentID]&amp;ALL_IN_ONE[NegotiationID]&amp;ALL_IN_ONE[MessageID],ALL_IN_ONE[Gesamt_ID],,0)</f>
        <v>#VALUE!</v>
      </c>
      <c r="C245">
        <v>891</v>
      </c>
      <c r="D245" t="s">
        <v>1521</v>
      </c>
      <c r="E245">
        <v>62327</v>
      </c>
      <c r="F245">
        <v>877</v>
      </c>
      <c r="G245">
        <v>881</v>
      </c>
      <c r="H245" t="s">
        <v>22</v>
      </c>
      <c r="I245" t="str">
        <f t="array" ref="I245">IFERROR(_xlfn.XLOOKUP(Tabelle8[[#This Row],[NegotiationID]]&amp;"FinalAccept",Tabelle8[NegotiationID]&amp;Tabelle8[ActionType],Tabelle8[ActionType],,0),_xlfn.XLOOKUP(Tabelle8[[#This Row],[NegotiationID]]&amp;"FinalReject",Tabelle8[NegotiationID]&amp;Tabelle8[ActionType],Tabelle8[ActionType],,0))</f>
        <v>FinalAccept</v>
      </c>
      <c r="N245">
        <v>115</v>
      </c>
      <c r="O245">
        <v>5300</v>
      </c>
      <c r="P245">
        <v>15</v>
      </c>
      <c r="Q245" s="3" t="s">
        <v>6503</v>
      </c>
    </row>
    <row r="246" ht="72.5" hidden="1">
      <c r="A246" t="e">
        <f t="shared" ca="1" si="524"/>
        <v>#VALUE!</v>
      </c>
      <c r="B246" t="e">
        <f t="array" ref="B246" ca="1">_xlfn.XLOOKUP(Tabelle8[[#This Row],[ExperimentID]]&amp;Tabelle8[[#This Row],[NegotiationID]]&amp;Tabelle8[[#This Row],[MessageID]],ALL_IN_ONE[ExperimentID]&amp;ALL_IN_ONE[NegotiationID]&amp;ALL_IN_ONE[MessageID],ALL_IN_ONE[Gesamt_ID],,0)</f>
        <v>#VALUE!</v>
      </c>
      <c r="C246">
        <v>891</v>
      </c>
      <c r="D246" t="s">
        <v>1521</v>
      </c>
      <c r="E246">
        <v>64403</v>
      </c>
      <c r="F246">
        <v>881</v>
      </c>
      <c r="G246">
        <v>877</v>
      </c>
      <c r="H246" t="s">
        <v>24</v>
      </c>
      <c r="I246" t="str">
        <f t="array" ref="I246">IFERROR(_xlfn.XLOOKUP(Tabelle8[[#This Row],[NegotiationID]]&amp;"FinalAccept",Tabelle8[NegotiationID]&amp;Tabelle8[ActionType],Tabelle8[ActionType],,0),_xlfn.XLOOKUP(Tabelle8[[#This Row],[NegotiationID]]&amp;"FinalReject",Tabelle8[NegotiationID]&amp;Tabelle8[ActionType],Tabelle8[ActionType],,0))</f>
        <v>FinalAccept</v>
      </c>
      <c r="N246">
        <v>134</v>
      </c>
      <c r="O246">
        <v>5300</v>
      </c>
      <c r="P246">
        <v>15</v>
      </c>
      <c r="Q246" s="3" t="s">
        <v>6504</v>
      </c>
    </row>
    <row r="247" ht="15" customHeight="1">
      <c r="A247" t="e">
        <f t="shared" ca="1" si="524"/>
        <v>#VALUE!</v>
      </c>
      <c r="B247" t="e">
        <f t="array" ref="B247" ca="1">_xlfn.XLOOKUP(Tabelle8[[#This Row],[ExperimentID]]&amp;Tabelle8[[#This Row],[NegotiationID]]&amp;Tabelle8[[#This Row],[MessageID]],ALL_IN_ONE[ExperimentID]&amp;ALL_IN_ONE[NegotiationID]&amp;ALL_IN_ONE[MessageID],ALL_IN_ONE[Gesamt_ID],,0)</f>
        <v>#VALUE!</v>
      </c>
      <c r="C247">
        <v>891</v>
      </c>
      <c r="D247" t="s">
        <v>1521</v>
      </c>
      <c r="E247">
        <v>64522</v>
      </c>
      <c r="F247">
        <v>877</v>
      </c>
      <c r="G247">
        <v>881</v>
      </c>
      <c r="H247" t="s">
        <v>19</v>
      </c>
      <c r="I247" t="str">
        <f t="array" ref="I247">IFERROR(_xlfn.XLOOKUP(Tabelle8[[#This Row],[NegotiationID]]&amp;"FinalAccept",Tabelle8[NegotiationID]&amp;Tabelle8[ActionType],Tabelle8[ActionType],,0),_xlfn.XLOOKUP(Tabelle8[[#This Row],[NegotiationID]]&amp;"FinalReject",Tabelle8[NegotiationID]&amp;Tabelle8[ActionType],Tabelle8[ActionType],,0))</f>
        <v>FinalAccept</v>
      </c>
      <c r="J247">
        <v>1</v>
      </c>
      <c r="K247">
        <v>0.374</v>
      </c>
      <c r="L247">
        <v>1.3740000000000001</v>
      </c>
      <c r="M247">
        <v>0.626</v>
      </c>
      <c r="N247">
        <v>596</v>
      </c>
      <c r="O247">
        <v>5300</v>
      </c>
      <c r="P247">
        <v>15</v>
      </c>
      <c r="Q247" s="3" t="s">
        <v>2455</v>
      </c>
    </row>
    <row r="248" ht="15" customHeight="1">
      <c r="A248" t="e">
        <f t="shared" ca="1" si="524"/>
        <v>#VALUE!</v>
      </c>
      <c r="B248" t="e">
        <f t="array" ref="B248" ca="1">_xlfn.XLOOKUP(Tabelle8[[#This Row],[ExperimentID]]&amp;Tabelle8[[#This Row],[NegotiationID]]&amp;Tabelle8[[#This Row],[MessageID]],ALL_IN_ONE[ExperimentID]&amp;ALL_IN_ONE[NegotiationID]&amp;ALL_IN_ONE[MessageID],ALL_IN_ONE[Gesamt_ID],,0)</f>
        <v>#VALUE!</v>
      </c>
      <c r="C248">
        <v>891</v>
      </c>
      <c r="D248" t="s">
        <v>1521</v>
      </c>
      <c r="E248">
        <v>65802</v>
      </c>
      <c r="F248">
        <v>881</v>
      </c>
      <c r="G248">
        <v>877</v>
      </c>
      <c r="H248" t="s">
        <v>31</v>
      </c>
      <c r="I248" t="str">
        <f t="array" ref="I248">IFERROR(_xlfn.XLOOKUP(Tabelle8[[#This Row],[NegotiationID]]&amp;"FinalAccept",Tabelle8[NegotiationID]&amp;Tabelle8[ActionType],Tabelle8[ActionType],,0),_xlfn.XLOOKUP(Tabelle8[[#This Row],[NegotiationID]]&amp;"FinalReject",Tabelle8[NegotiationID]&amp;Tabelle8[ActionType],Tabelle8[ActionType],,0))</f>
        <v>FinalAccept</v>
      </c>
      <c r="J248">
        <v>0.68859999999999999</v>
      </c>
      <c r="K248">
        <v>0.21460000000000001</v>
      </c>
      <c r="L248">
        <v>0.9032</v>
      </c>
      <c r="M248">
        <v>0.47399999999999998</v>
      </c>
      <c r="N248">
        <v>399</v>
      </c>
      <c r="O248">
        <v>5300</v>
      </c>
      <c r="P248">
        <v>15</v>
      </c>
      <c r="Q248" s="3" t="s">
        <v>2456</v>
      </c>
    </row>
    <row r="249" ht="15" customHeight="1">
      <c r="A249" t="e">
        <f t="shared" ca="1" si="524"/>
        <v>#VALUE!</v>
      </c>
      <c r="B249" t="e">
        <f t="array" ref="B249" ca="1">_xlfn.XLOOKUP(Tabelle8[[#This Row],[ExperimentID]]&amp;Tabelle8[[#This Row],[NegotiationID]]&amp;Tabelle8[[#This Row],[MessageID]],ALL_IN_ONE[ExperimentID]&amp;ALL_IN_ONE[NegotiationID]&amp;ALL_IN_ONE[MessageID],ALL_IN_ONE[Gesamt_ID],,0)</f>
        <v>#VALUE!</v>
      </c>
      <c r="C249">
        <v>891</v>
      </c>
      <c r="D249" t="s">
        <v>1521</v>
      </c>
      <c r="E249">
        <v>66028</v>
      </c>
      <c r="F249">
        <v>877</v>
      </c>
      <c r="G249">
        <v>881</v>
      </c>
      <c r="H249" t="s">
        <v>31</v>
      </c>
      <c r="I249" t="str">
        <f t="array" ref="I249">IFERROR(_xlfn.XLOOKUP(Tabelle8[[#This Row],[NegotiationID]]&amp;"FinalAccept",Tabelle8[NegotiationID]&amp;Tabelle8[ActionType],Tabelle8[ActionType],,0),_xlfn.XLOOKUP(Tabelle8[[#This Row],[NegotiationID]]&amp;"FinalReject",Tabelle8[NegotiationID]&amp;Tabelle8[ActionType],Tabelle8[ActionType],,0))</f>
        <v>FinalAccept</v>
      </c>
      <c r="J249">
        <v>0.67220000000000002</v>
      </c>
      <c r="K249">
        <v>0.438</v>
      </c>
      <c r="L249">
        <v>1.1102000000000001</v>
      </c>
      <c r="M249">
        <v>0.23419999999999999</v>
      </c>
      <c r="N249">
        <v>769</v>
      </c>
      <c r="O249">
        <v>5300</v>
      </c>
      <c r="P249">
        <v>15</v>
      </c>
      <c r="Q249" s="3" t="s">
        <v>2457</v>
      </c>
    </row>
    <row r="250" ht="15" customHeight="1">
      <c r="A250" t="e">
        <f t="shared" ca="1" si="524"/>
        <v>#VALUE!</v>
      </c>
      <c r="B250" t="e">
        <f t="array" ref="B250" ca="1">_xlfn.XLOOKUP(Tabelle8[[#This Row],[ExperimentID]]&amp;Tabelle8[[#This Row],[NegotiationID]]&amp;Tabelle8[[#This Row],[MessageID]],ALL_IN_ONE[ExperimentID]&amp;ALL_IN_ONE[NegotiationID]&amp;ALL_IN_ONE[MessageID],ALL_IN_ONE[Gesamt_ID],,0)</f>
        <v>#VALUE!</v>
      </c>
      <c r="C250">
        <v>891</v>
      </c>
      <c r="D250" t="s">
        <v>1521</v>
      </c>
      <c r="E250">
        <v>66099</v>
      </c>
      <c r="F250">
        <v>881</v>
      </c>
      <c r="G250">
        <v>877</v>
      </c>
      <c r="H250" t="s">
        <v>31</v>
      </c>
      <c r="I250" t="str">
        <f t="array" ref="I250">IFERROR(_xlfn.XLOOKUP(Tabelle8[[#This Row],[NegotiationID]]&amp;"FinalAccept",Tabelle8[NegotiationID]&amp;Tabelle8[ActionType],Tabelle8[ActionType],,0),_xlfn.XLOOKUP(Tabelle8[[#This Row],[NegotiationID]]&amp;"FinalReject",Tabelle8[NegotiationID]&amp;Tabelle8[ActionType],Tabelle8[ActionType],,0))</f>
        <v>FinalAccept</v>
      </c>
      <c r="J250">
        <v>0.56000000000000005</v>
      </c>
      <c r="K250">
        <v>0.43380000000000002</v>
      </c>
      <c r="L250">
        <v>0.99380000000000002</v>
      </c>
      <c r="M250">
        <v>0.12620000000000001</v>
      </c>
      <c r="N250">
        <v>335</v>
      </c>
      <c r="O250">
        <v>5300</v>
      </c>
      <c r="P250">
        <v>15</v>
      </c>
      <c r="Q250" s="3" t="s">
        <v>2458</v>
      </c>
    </row>
    <row r="251" ht="15" customHeight="1">
      <c r="A251" t="e">
        <f t="shared" ca="1" si="524"/>
        <v>#VALUE!</v>
      </c>
      <c r="B251" t="e">
        <f t="array" ref="B251" ca="1">_xlfn.XLOOKUP(Tabelle8[[#This Row],[ExperimentID]]&amp;Tabelle8[[#This Row],[NegotiationID]]&amp;Tabelle8[[#This Row],[MessageID]],ALL_IN_ONE[ExperimentID]&amp;ALL_IN_ONE[NegotiationID]&amp;ALL_IN_ONE[MessageID],ALL_IN_ONE[Gesamt_ID],,0)</f>
        <v>#VALUE!</v>
      </c>
      <c r="C251">
        <v>891</v>
      </c>
      <c r="D251" t="s">
        <v>1521</v>
      </c>
      <c r="E251">
        <v>66250</v>
      </c>
      <c r="F251">
        <v>877</v>
      </c>
      <c r="G251">
        <v>881</v>
      </c>
      <c r="H251" t="s">
        <v>31</v>
      </c>
      <c r="I251" t="str">
        <f t="array" ref="I251">IFERROR(_xlfn.XLOOKUP(Tabelle8[[#This Row],[NegotiationID]]&amp;"FinalAccept",Tabelle8[NegotiationID]&amp;Tabelle8[ActionType],Tabelle8[ActionType],,0),_xlfn.XLOOKUP(Tabelle8[[#This Row],[NegotiationID]]&amp;"FinalReject",Tabelle8[NegotiationID]&amp;Tabelle8[ActionType],Tabelle8[ActionType],,0))</f>
        <v>FinalAccept</v>
      </c>
      <c r="J251">
        <v>0.63219999999999998</v>
      </c>
      <c r="K251">
        <v>0.33000000000000002</v>
      </c>
      <c r="L251">
        <v>0.96220000000000006</v>
      </c>
      <c r="M251">
        <v>0.30220000000000002</v>
      </c>
      <c r="N251">
        <v>720</v>
      </c>
      <c r="O251">
        <v>5300</v>
      </c>
      <c r="P251">
        <v>15</v>
      </c>
      <c r="Q251" s="3" t="s">
        <v>2459</v>
      </c>
    </row>
    <row r="252" ht="15" customHeight="1">
      <c r="A252" t="e">
        <f t="shared" ca="1" si="524"/>
        <v>#VALUE!</v>
      </c>
      <c r="B252" t="e">
        <f t="array" ref="B252" ca="1">_xlfn.XLOOKUP(Tabelle8[[#This Row],[ExperimentID]]&amp;Tabelle8[[#This Row],[NegotiationID]]&amp;Tabelle8[[#This Row],[MessageID]],ALL_IN_ONE[ExperimentID]&amp;ALL_IN_ONE[NegotiationID]&amp;ALL_IN_ONE[MessageID],ALL_IN_ONE[Gesamt_ID],,0)</f>
        <v>#VALUE!</v>
      </c>
      <c r="C252">
        <v>891</v>
      </c>
      <c r="D252" t="s">
        <v>1521</v>
      </c>
      <c r="E252">
        <v>66325</v>
      </c>
      <c r="F252">
        <v>881</v>
      </c>
      <c r="G252">
        <v>877</v>
      </c>
      <c r="H252" t="s">
        <v>31</v>
      </c>
      <c r="I252" t="str">
        <f t="array" ref="I252">IFERROR(_xlfn.XLOOKUP(Tabelle8[[#This Row],[NegotiationID]]&amp;"FinalAccept",Tabelle8[NegotiationID]&amp;Tabelle8[ActionType],Tabelle8[ActionType],,0),_xlfn.XLOOKUP(Tabelle8[[#This Row],[NegotiationID]]&amp;"FinalReject",Tabelle8[NegotiationID]&amp;Tabelle8[ActionType],Tabelle8[ActionType],,0))</f>
        <v>FinalAccept</v>
      </c>
      <c r="J252">
        <v>0.504</v>
      </c>
      <c r="K252">
        <v>0.50419999999999998</v>
      </c>
      <c r="L252">
        <v>1.0082</v>
      </c>
      <c r="M252">
        <v>0.00020000000000000001</v>
      </c>
      <c r="N252">
        <v>281</v>
      </c>
      <c r="O252">
        <v>5300</v>
      </c>
      <c r="P252">
        <v>15</v>
      </c>
      <c r="Q252" s="3" t="s">
        <v>2460</v>
      </c>
    </row>
    <row r="253" ht="15" customHeight="1">
      <c r="A253" t="e">
        <f t="shared" ca="1" si="524"/>
        <v>#VALUE!</v>
      </c>
      <c r="B253" t="e">
        <f t="array" ref="B253" ca="1">_xlfn.XLOOKUP(Tabelle8[[#This Row],[ExperimentID]]&amp;Tabelle8[[#This Row],[NegotiationID]]&amp;Tabelle8[[#This Row],[MessageID]],ALL_IN_ONE[ExperimentID]&amp;ALL_IN_ONE[NegotiationID]&amp;ALL_IN_ONE[MessageID],ALL_IN_ONE[Gesamt_ID],,0)</f>
        <v>#VALUE!</v>
      </c>
      <c r="C253">
        <v>891</v>
      </c>
      <c r="D253" t="s">
        <v>1521</v>
      </c>
      <c r="E253">
        <v>66758</v>
      </c>
      <c r="F253">
        <v>877</v>
      </c>
      <c r="G253">
        <v>881</v>
      </c>
      <c r="H253" t="s">
        <v>31</v>
      </c>
      <c r="I253" t="str">
        <f t="array" ref="I253">IFERROR(_xlfn.XLOOKUP(Tabelle8[[#This Row],[NegotiationID]]&amp;"FinalAccept",Tabelle8[NegotiationID]&amp;Tabelle8[ActionType],Tabelle8[ActionType],,0),_xlfn.XLOOKUP(Tabelle8[[#This Row],[NegotiationID]]&amp;"FinalReject",Tabelle8[NegotiationID]&amp;Tabelle8[ActionType],Tabelle8[ActionType],,0))</f>
        <v>FinalAccept</v>
      </c>
      <c r="J253">
        <v>0.60019999999999996</v>
      </c>
      <c r="K253">
        <v>0.3508</v>
      </c>
      <c r="L253">
        <v>0.95099999999999996</v>
      </c>
      <c r="M253">
        <v>0.24940000000000001</v>
      </c>
      <c r="N253">
        <v>455</v>
      </c>
      <c r="O253">
        <v>5300</v>
      </c>
      <c r="P253">
        <v>15</v>
      </c>
      <c r="Q253" s="3" t="s">
        <v>2461</v>
      </c>
    </row>
    <row r="254" ht="15" customHeight="1">
      <c r="A254" t="e">
        <f t="shared" ca="1" si="524"/>
        <v>#VALUE!</v>
      </c>
      <c r="B254" t="e">
        <f t="array" ref="B254" ca="1">_xlfn.XLOOKUP(Tabelle8[[#This Row],[ExperimentID]]&amp;Tabelle8[[#This Row],[NegotiationID]]&amp;Tabelle8[[#This Row],[MessageID]],ALL_IN_ONE[ExperimentID]&amp;ALL_IN_ONE[NegotiationID]&amp;ALL_IN_ONE[MessageID],ALL_IN_ONE[Gesamt_ID],,0)</f>
        <v>#VALUE!</v>
      </c>
      <c r="C254">
        <v>891</v>
      </c>
      <c r="D254" t="s">
        <v>1521</v>
      </c>
      <c r="E254">
        <v>66866</v>
      </c>
      <c r="F254">
        <v>881</v>
      </c>
      <c r="G254">
        <v>877</v>
      </c>
      <c r="H254" t="s">
        <v>31</v>
      </c>
      <c r="I254" t="str">
        <f t="array" ref="I254">IFERROR(_xlfn.XLOOKUP(Tabelle8[[#This Row],[NegotiationID]]&amp;"FinalAccept",Tabelle8[NegotiationID]&amp;Tabelle8[ActionType],Tabelle8[ActionType],,0),_xlfn.XLOOKUP(Tabelle8[[#This Row],[NegotiationID]]&amp;"FinalReject",Tabelle8[NegotiationID]&amp;Tabelle8[ActionType],Tabelle8[ActionType],,0))</f>
        <v>FinalAccept</v>
      </c>
      <c r="J254">
        <v>0.48659999999999998</v>
      </c>
      <c r="K254">
        <v>0.5282</v>
      </c>
      <c r="L254">
        <v>1.0147999999999999</v>
      </c>
      <c r="M254">
        <v>0.041599999999999998</v>
      </c>
      <c r="N254">
        <v>295</v>
      </c>
      <c r="O254">
        <v>5300</v>
      </c>
      <c r="P254">
        <v>15</v>
      </c>
      <c r="Q254" s="3" t="s">
        <v>2462</v>
      </c>
    </row>
    <row r="255" ht="15" customHeight="1">
      <c r="A255" t="e">
        <f t="shared" ca="1" si="524"/>
        <v>#VALUE!</v>
      </c>
      <c r="B255" t="e">
        <f t="array" ref="B255" ca="1">_xlfn.XLOOKUP(Tabelle8[[#This Row],[ExperimentID]]&amp;Tabelle8[[#This Row],[NegotiationID]]&amp;Tabelle8[[#This Row],[MessageID]],ALL_IN_ONE[ExperimentID]&amp;ALL_IN_ONE[NegotiationID]&amp;ALL_IN_ONE[MessageID],ALL_IN_ONE[Gesamt_ID],,0)</f>
        <v>#VALUE!</v>
      </c>
      <c r="C255">
        <v>891</v>
      </c>
      <c r="D255" t="s">
        <v>1521</v>
      </c>
      <c r="E255">
        <v>67350</v>
      </c>
      <c r="F255">
        <v>877</v>
      </c>
      <c r="G255">
        <v>881</v>
      </c>
      <c r="H255" t="s">
        <v>31</v>
      </c>
      <c r="I255" t="str">
        <f t="array" ref="I255">IFERROR(_xlfn.XLOOKUP(Tabelle8[[#This Row],[NegotiationID]]&amp;"FinalAccept",Tabelle8[NegotiationID]&amp;Tabelle8[ActionType],Tabelle8[ActionType],,0),_xlfn.XLOOKUP(Tabelle8[[#This Row],[NegotiationID]]&amp;"FinalReject",Tabelle8[NegotiationID]&amp;Tabelle8[ActionType],Tabelle8[ActionType],,0))</f>
        <v>FinalAccept</v>
      </c>
      <c r="J255">
        <v>0.56179999999999997</v>
      </c>
      <c r="K255">
        <v>0.38600000000000001</v>
      </c>
      <c r="L255">
        <v>0.94779999999999998</v>
      </c>
      <c r="M255">
        <v>0.17580000000000001</v>
      </c>
      <c r="N255">
        <v>239</v>
      </c>
      <c r="O255">
        <v>5300</v>
      </c>
      <c r="P255">
        <v>15</v>
      </c>
      <c r="Q255" s="3" t="s">
        <v>2463</v>
      </c>
    </row>
    <row r="256" ht="15" customHeight="1">
      <c r="A256" t="e">
        <f t="shared" ca="1" si="524"/>
        <v>#VALUE!</v>
      </c>
      <c r="B256" t="e">
        <f t="array" ref="B256" ca="1">_xlfn.XLOOKUP(Tabelle8[[#This Row],[ExperimentID]]&amp;Tabelle8[[#This Row],[NegotiationID]]&amp;Tabelle8[[#This Row],[MessageID]],ALL_IN_ONE[ExperimentID]&amp;ALL_IN_ONE[NegotiationID]&amp;ALL_IN_ONE[MessageID],ALL_IN_ONE[Gesamt_ID],,0)</f>
        <v>#VALUE!</v>
      </c>
      <c r="C256">
        <v>891</v>
      </c>
      <c r="D256" t="s">
        <v>1521</v>
      </c>
      <c r="E256">
        <v>67564</v>
      </c>
      <c r="F256">
        <v>881</v>
      </c>
      <c r="G256">
        <v>877</v>
      </c>
      <c r="H256" t="s">
        <v>31</v>
      </c>
      <c r="I256" t="str">
        <f t="array" ref="I256">IFERROR(_xlfn.XLOOKUP(Tabelle8[[#This Row],[NegotiationID]]&amp;"FinalAccept",Tabelle8[NegotiationID]&amp;Tabelle8[ActionType],Tabelle8[ActionType],,0),_xlfn.XLOOKUP(Tabelle8[[#This Row],[NegotiationID]]&amp;"FinalReject",Tabelle8[NegotiationID]&amp;Tabelle8[ActionType],Tabelle8[ActionType],,0))</f>
        <v>FinalAccept</v>
      </c>
      <c r="J256">
        <v>0.48659999999999998</v>
      </c>
      <c r="K256">
        <v>0.5282</v>
      </c>
      <c r="L256">
        <v>1.0147999999999999</v>
      </c>
      <c r="M256">
        <v>0.041599999999999998</v>
      </c>
      <c r="N256">
        <v>368</v>
      </c>
      <c r="O256">
        <v>5300</v>
      </c>
      <c r="P256">
        <v>15</v>
      </c>
      <c r="Q256" s="3" t="s">
        <v>2464</v>
      </c>
    </row>
    <row r="257" ht="15" customHeight="1">
      <c r="A257" t="e">
        <f t="shared" ca="1" si="524"/>
        <v>#VALUE!</v>
      </c>
      <c r="B257" t="e">
        <f t="array" ref="B257" ca="1">_xlfn.XLOOKUP(Tabelle8[[#This Row],[ExperimentID]]&amp;Tabelle8[[#This Row],[NegotiationID]]&amp;Tabelle8[[#This Row],[MessageID]],ALL_IN_ONE[ExperimentID]&amp;ALL_IN_ONE[NegotiationID]&amp;ALL_IN_ONE[MessageID],ALL_IN_ONE[Gesamt_ID],,0)</f>
        <v>#VALUE!</v>
      </c>
      <c r="C257">
        <v>891</v>
      </c>
      <c r="D257" t="s">
        <v>1521</v>
      </c>
      <c r="E257">
        <v>67887</v>
      </c>
      <c r="F257">
        <v>877</v>
      </c>
      <c r="G257">
        <v>881</v>
      </c>
      <c r="H257" t="s">
        <v>31</v>
      </c>
      <c r="I257" t="str">
        <f t="array" ref="I257">IFERROR(_xlfn.XLOOKUP(Tabelle8[[#This Row],[NegotiationID]]&amp;"FinalAccept",Tabelle8[NegotiationID]&amp;Tabelle8[ActionType],Tabelle8[ActionType],,0),_xlfn.XLOOKUP(Tabelle8[[#This Row],[NegotiationID]]&amp;"FinalReject",Tabelle8[NegotiationID]&amp;Tabelle8[ActionType],Tabelle8[ActionType],,0))</f>
        <v>FinalAccept</v>
      </c>
      <c r="J257">
        <v>0.6018</v>
      </c>
      <c r="K257">
        <v>0.49399999999999999</v>
      </c>
      <c r="L257">
        <v>1.0958000000000001</v>
      </c>
      <c r="M257">
        <v>0.10780000000000001</v>
      </c>
      <c r="N257">
        <v>349</v>
      </c>
      <c r="O257">
        <v>5300</v>
      </c>
      <c r="P257">
        <v>15</v>
      </c>
      <c r="Q257" s="3" t="s">
        <v>2465</v>
      </c>
    </row>
    <row r="258" ht="15" customHeight="1">
      <c r="A258" t="e">
        <f t="shared" ref="A258:A321" ca="1" si="525">MID(CELL("Dateiname",$A$1),FIND("]",CELL("Dateiname",$A$1))+1,31)</f>
        <v>#VALUE!</v>
      </c>
      <c r="B258" t="e">
        <f t="array" ref="B258" ca="1">_xlfn.XLOOKUP(Tabelle8[[#This Row],[ExperimentID]]&amp;Tabelle8[[#This Row],[NegotiationID]]&amp;Tabelle8[[#This Row],[MessageID]],ALL_IN_ONE[ExperimentID]&amp;ALL_IN_ONE[NegotiationID]&amp;ALL_IN_ONE[MessageID],ALL_IN_ONE[Gesamt_ID],,0)</f>
        <v>#VALUE!</v>
      </c>
      <c r="C258">
        <v>891</v>
      </c>
      <c r="D258" t="s">
        <v>1521</v>
      </c>
      <c r="E258">
        <v>68215</v>
      </c>
      <c r="F258">
        <v>881</v>
      </c>
      <c r="G258">
        <v>877</v>
      </c>
      <c r="H258" t="s">
        <v>20</v>
      </c>
      <c r="I258" t="str">
        <f t="array" ref="I258">IFERROR(_xlfn.XLOOKUP(Tabelle8[[#This Row],[NegotiationID]]&amp;"FinalAccept",Tabelle8[NegotiationID]&amp;Tabelle8[ActionType],Tabelle8[ActionType],,0),_xlfn.XLOOKUP(Tabelle8[[#This Row],[NegotiationID]]&amp;"FinalReject",Tabelle8[NegotiationID]&amp;Tabelle8[ActionType],Tabelle8[ActionType],,0))</f>
        <v>FinalAccept</v>
      </c>
      <c r="J258">
        <v>0.49399999999999999</v>
      </c>
      <c r="K258">
        <v>0.6018</v>
      </c>
      <c r="L258">
        <v>1.0958000000000001</v>
      </c>
      <c r="M258">
        <v>0.10780000000000001</v>
      </c>
      <c r="N258">
        <v>224</v>
      </c>
      <c r="O258">
        <v>5300</v>
      </c>
      <c r="P258">
        <v>15</v>
      </c>
      <c r="Q258" s="3" t="s">
        <v>2466</v>
      </c>
    </row>
    <row r="259" ht="14.5" hidden="1">
      <c r="A259" t="e">
        <f t="shared" ca="1" si="525"/>
        <v>#VALUE!</v>
      </c>
      <c r="B259" t="e">
        <f t="array" ref="B259" ca="1">_xlfn.XLOOKUP(Tabelle8[[#This Row],[ExperimentID]]&amp;Tabelle8[[#This Row],[NegotiationID]]&amp;Tabelle8[[#This Row],[MessageID]],ALL_IN_ONE[ExperimentID]&amp;ALL_IN_ONE[NegotiationID]&amp;ALL_IN_ONE[MessageID],ALL_IN_ONE[Gesamt_ID],,0)</f>
        <v>#VALUE!</v>
      </c>
      <c r="C259">
        <v>920</v>
      </c>
      <c r="D259" t="s">
        <v>1521</v>
      </c>
      <c r="E259">
        <v>921</v>
      </c>
      <c r="H259" t="s">
        <v>6019</v>
      </c>
      <c r="I259" t="str">
        <f t="array" ref="I259">IFERROR(_xlfn.XLOOKUP(Tabelle8[[#This Row],[NegotiationID]]&amp;"FinalAccept",Tabelle8[NegotiationID]&amp;Tabelle8[ActionType],Tabelle8[ActionType],,0),_xlfn.XLOOKUP(Tabelle8[[#This Row],[NegotiationID]]&amp;"FinalReject",Tabelle8[NegotiationID]&amp;Tabelle8[ActionType],Tabelle8[ActionType],,0))</f>
        <v>FinalReject</v>
      </c>
      <c r="N259">
        <v>21</v>
      </c>
      <c r="O259">
        <v>3698</v>
      </c>
      <c r="P259">
        <v>16</v>
      </c>
      <c r="Q259" t="s">
        <v>6020</v>
      </c>
    </row>
    <row r="260" ht="15" customHeight="1">
      <c r="A260" t="e">
        <f t="shared" ca="1" si="525"/>
        <v>#VALUE!</v>
      </c>
      <c r="B260" t="e">
        <f t="array" ref="B260" ca="1">_xlfn.XLOOKUP(Tabelle8[[#This Row],[ExperimentID]]&amp;Tabelle8[[#This Row],[NegotiationID]]&amp;Tabelle8[[#This Row],[MessageID]],ALL_IN_ONE[ExperimentID]&amp;ALL_IN_ONE[NegotiationID]&amp;ALL_IN_ONE[MessageID],ALL_IN_ONE[Gesamt_ID],,0)</f>
        <v>#VALUE!</v>
      </c>
      <c r="C260">
        <v>920</v>
      </c>
      <c r="D260" t="s">
        <v>1521</v>
      </c>
      <c r="E260">
        <v>62464</v>
      </c>
      <c r="F260">
        <v>906</v>
      </c>
      <c r="G260">
        <v>910</v>
      </c>
      <c r="H260" t="s">
        <v>19</v>
      </c>
      <c r="I260" t="str">
        <f t="array" ref="I260">IFERROR(_xlfn.XLOOKUP(Tabelle8[[#This Row],[NegotiationID]]&amp;"FinalAccept",Tabelle8[NegotiationID]&amp;Tabelle8[ActionType],Tabelle8[ActionType],,0),_xlfn.XLOOKUP(Tabelle8[[#This Row],[NegotiationID]]&amp;"FinalReject",Tabelle8[NegotiationID]&amp;Tabelle8[ActionType],Tabelle8[ActionType],,0))</f>
        <v>FinalReject</v>
      </c>
      <c r="J260">
        <v>1</v>
      </c>
      <c r="K260">
        <v>0.41799999999999998</v>
      </c>
      <c r="L260">
        <v>1.4179999999999999</v>
      </c>
      <c r="M260">
        <v>0.58199999999999996</v>
      </c>
      <c r="N260">
        <v>557</v>
      </c>
      <c r="O260">
        <v>3698</v>
      </c>
      <c r="P260">
        <v>16</v>
      </c>
      <c r="Q260" s="3" t="s">
        <v>2467</v>
      </c>
    </row>
    <row r="261" ht="15" customHeight="1">
      <c r="A261" t="e">
        <f t="shared" ca="1" si="525"/>
        <v>#VALUE!</v>
      </c>
      <c r="B261" t="e">
        <f t="array" ref="B261" ca="1">_xlfn.XLOOKUP(Tabelle8[[#This Row],[ExperimentID]]&amp;Tabelle8[[#This Row],[NegotiationID]]&amp;Tabelle8[[#This Row],[MessageID]],ALL_IN_ONE[ExperimentID]&amp;ALL_IN_ONE[NegotiationID]&amp;ALL_IN_ONE[MessageID],ALL_IN_ONE[Gesamt_ID],,0)</f>
        <v>#VALUE!</v>
      </c>
      <c r="C261">
        <v>920</v>
      </c>
      <c r="D261" t="s">
        <v>1521</v>
      </c>
      <c r="E261">
        <v>64098</v>
      </c>
      <c r="F261">
        <v>910</v>
      </c>
      <c r="G261">
        <v>906</v>
      </c>
      <c r="H261" t="s">
        <v>31</v>
      </c>
      <c r="I261" t="str">
        <f t="array" ref="I261">IFERROR(_xlfn.XLOOKUP(Tabelle8[[#This Row],[NegotiationID]]&amp;"FinalAccept",Tabelle8[NegotiationID]&amp;Tabelle8[ActionType],Tabelle8[ActionType],,0),_xlfn.XLOOKUP(Tabelle8[[#This Row],[NegotiationID]]&amp;"FinalReject",Tabelle8[NegotiationID]&amp;Tabelle8[ActionType],Tabelle8[ActionType],,0))</f>
        <v>FinalReject</v>
      </c>
      <c r="J261">
        <v>0.82599999999999996</v>
      </c>
      <c r="K261">
        <v>0.56120000000000003</v>
      </c>
      <c r="L261">
        <v>1.3872</v>
      </c>
      <c r="M261">
        <v>0.26479999999999998</v>
      </c>
      <c r="N261">
        <v>372</v>
      </c>
      <c r="O261">
        <v>3698</v>
      </c>
      <c r="P261">
        <v>16</v>
      </c>
      <c r="Q261" s="3" t="s">
        <v>2468</v>
      </c>
    </row>
    <row r="262" ht="15" customHeight="1">
      <c r="A262" t="e">
        <f t="shared" ca="1" si="525"/>
        <v>#VALUE!</v>
      </c>
      <c r="B262" t="e">
        <f t="array" ref="B262" ca="1">_xlfn.XLOOKUP(Tabelle8[[#This Row],[ExperimentID]]&amp;Tabelle8[[#This Row],[NegotiationID]]&amp;Tabelle8[[#This Row],[MessageID]],ALL_IN_ONE[ExperimentID]&amp;ALL_IN_ONE[NegotiationID]&amp;ALL_IN_ONE[MessageID],ALL_IN_ONE[Gesamt_ID],,0)</f>
        <v>#VALUE!</v>
      </c>
      <c r="C262">
        <v>920</v>
      </c>
      <c r="D262" t="s">
        <v>1521</v>
      </c>
      <c r="E262">
        <v>64232</v>
      </c>
      <c r="F262">
        <v>906</v>
      </c>
      <c r="G262">
        <v>910</v>
      </c>
      <c r="H262" t="s">
        <v>31</v>
      </c>
      <c r="I262" t="str">
        <f t="array" ref="I262">IFERROR(_xlfn.XLOOKUP(Tabelle8[[#This Row],[NegotiationID]]&amp;"FinalAccept",Tabelle8[NegotiationID]&amp;Tabelle8[ActionType],Tabelle8[ActionType],,0),_xlfn.XLOOKUP(Tabelle8[[#This Row],[NegotiationID]]&amp;"FinalReject",Tabelle8[NegotiationID]&amp;Tabelle8[ActionType],Tabelle8[ActionType],,0))</f>
        <v>FinalReject</v>
      </c>
      <c r="J262">
        <v>0.89600000000000002</v>
      </c>
      <c r="K262">
        <v>0.46479999999999999</v>
      </c>
      <c r="L262">
        <v>1.3608</v>
      </c>
      <c r="M262">
        <v>0.43120000000000003</v>
      </c>
      <c r="N262">
        <v>280</v>
      </c>
      <c r="O262">
        <v>3698</v>
      </c>
      <c r="P262">
        <v>16</v>
      </c>
      <c r="Q262" s="3" t="s">
        <v>2469</v>
      </c>
    </row>
    <row r="263" ht="15" customHeight="1">
      <c r="A263" t="e">
        <f t="shared" ca="1" si="525"/>
        <v>#VALUE!</v>
      </c>
      <c r="B263" t="e">
        <f t="array" ref="B263" ca="1">_xlfn.XLOOKUP(Tabelle8[[#This Row],[ExperimentID]]&amp;Tabelle8[[#This Row],[NegotiationID]]&amp;Tabelle8[[#This Row],[MessageID]],ALL_IN_ONE[ExperimentID]&amp;ALL_IN_ONE[NegotiationID]&amp;ALL_IN_ONE[MessageID],ALL_IN_ONE[Gesamt_ID],,0)</f>
        <v>#VALUE!</v>
      </c>
      <c r="C263">
        <v>920</v>
      </c>
      <c r="D263" t="s">
        <v>1521</v>
      </c>
      <c r="E263">
        <v>64699</v>
      </c>
      <c r="F263">
        <v>910</v>
      </c>
      <c r="G263">
        <v>906</v>
      </c>
      <c r="H263" t="s">
        <v>31</v>
      </c>
      <c r="I263" t="str">
        <f t="array" ref="I263">IFERROR(_xlfn.XLOOKUP(Tabelle8[[#This Row],[NegotiationID]]&amp;"FinalAccept",Tabelle8[NegotiationID]&amp;Tabelle8[ActionType],Tabelle8[ActionType],,0),_xlfn.XLOOKUP(Tabelle8[[#This Row],[NegotiationID]]&amp;"FinalReject",Tabelle8[NegotiationID]&amp;Tabelle8[ActionType],Tabelle8[ActionType],,0))</f>
        <v>FinalReject</v>
      </c>
      <c r="J263">
        <v>0.82599999999999996</v>
      </c>
      <c r="K263">
        <v>0.56120000000000003</v>
      </c>
      <c r="L263">
        <v>1.3872</v>
      </c>
      <c r="M263">
        <v>0.26479999999999998</v>
      </c>
      <c r="N263">
        <v>203</v>
      </c>
      <c r="O263">
        <v>3698</v>
      </c>
      <c r="P263">
        <v>16</v>
      </c>
      <c r="Q263" s="3" t="s">
        <v>2470</v>
      </c>
    </row>
    <row r="264" ht="15" customHeight="1">
      <c r="A264" t="e">
        <f t="shared" ca="1" si="525"/>
        <v>#VALUE!</v>
      </c>
      <c r="B264" t="e">
        <f t="array" ref="B264" ca="1">_xlfn.XLOOKUP(Tabelle8[[#This Row],[ExperimentID]]&amp;Tabelle8[[#This Row],[NegotiationID]]&amp;Tabelle8[[#This Row],[MessageID]],ALL_IN_ONE[ExperimentID]&amp;ALL_IN_ONE[NegotiationID]&amp;ALL_IN_ONE[MessageID],ALL_IN_ONE[Gesamt_ID],,0)</f>
        <v>#VALUE!</v>
      </c>
      <c r="C264">
        <v>920</v>
      </c>
      <c r="D264" t="s">
        <v>1521</v>
      </c>
      <c r="E264">
        <v>64867</v>
      </c>
      <c r="F264">
        <v>906</v>
      </c>
      <c r="G264">
        <v>910</v>
      </c>
      <c r="H264" t="s">
        <v>31</v>
      </c>
      <c r="I264" t="str">
        <f t="array" ref="I264">IFERROR(_xlfn.XLOOKUP(Tabelle8[[#This Row],[NegotiationID]]&amp;"FinalAccept",Tabelle8[NegotiationID]&amp;Tabelle8[ActionType],Tabelle8[ActionType],,0),_xlfn.XLOOKUP(Tabelle8[[#This Row],[NegotiationID]]&amp;"FinalReject",Tabelle8[NegotiationID]&amp;Tabelle8[ActionType],Tabelle8[ActionType],,0))</f>
        <v>FinalReject</v>
      </c>
      <c r="J264">
        <v>0.78239999999999998</v>
      </c>
      <c r="K264">
        <v>0.57999999999999996</v>
      </c>
      <c r="L264">
        <v>1.3624000000000001</v>
      </c>
      <c r="M264">
        <v>0.2024</v>
      </c>
      <c r="N264">
        <v>302</v>
      </c>
      <c r="O264">
        <v>3698</v>
      </c>
      <c r="P264">
        <v>16</v>
      </c>
      <c r="Q264" s="3" t="s">
        <v>2471</v>
      </c>
    </row>
    <row r="265" ht="15" customHeight="1">
      <c r="A265" t="e">
        <f t="shared" ca="1" si="525"/>
        <v>#VALUE!</v>
      </c>
      <c r="B265" t="e">
        <f t="array" ref="B265" ca="1">_xlfn.XLOOKUP(Tabelle8[[#This Row],[ExperimentID]]&amp;Tabelle8[[#This Row],[NegotiationID]]&amp;Tabelle8[[#This Row],[MessageID]],ALL_IN_ONE[ExperimentID]&amp;ALL_IN_ONE[NegotiationID]&amp;ALL_IN_ONE[MessageID],ALL_IN_ONE[Gesamt_ID],,0)</f>
        <v>#VALUE!</v>
      </c>
      <c r="C265">
        <v>920</v>
      </c>
      <c r="D265" t="s">
        <v>1521</v>
      </c>
      <c r="E265">
        <v>64971</v>
      </c>
      <c r="F265">
        <v>910</v>
      </c>
      <c r="G265">
        <v>906</v>
      </c>
      <c r="H265" t="s">
        <v>31</v>
      </c>
      <c r="I265" t="str">
        <f t="array" ref="I265">IFERROR(_xlfn.XLOOKUP(Tabelle8[[#This Row],[NegotiationID]]&amp;"FinalAccept",Tabelle8[NegotiationID]&amp;Tabelle8[ActionType],Tabelle8[ActionType],,0),_xlfn.XLOOKUP(Tabelle8[[#This Row],[NegotiationID]]&amp;"FinalReject",Tabelle8[NegotiationID]&amp;Tabelle8[ActionType],Tabelle8[ActionType],,0))</f>
        <v>FinalReject</v>
      </c>
      <c r="J265">
        <v>0.64600000000000002</v>
      </c>
      <c r="K265">
        <v>0.61439999999999995</v>
      </c>
      <c r="L265">
        <v>1.2604</v>
      </c>
      <c r="M265">
        <v>0.031600000000000003</v>
      </c>
      <c r="N265">
        <v>275</v>
      </c>
      <c r="O265">
        <v>3698</v>
      </c>
      <c r="P265">
        <v>16</v>
      </c>
      <c r="Q265" s="3" t="s">
        <v>2472</v>
      </c>
    </row>
    <row r="266" ht="15" customHeight="1">
      <c r="A266" t="e">
        <f t="shared" ca="1" si="525"/>
        <v>#VALUE!</v>
      </c>
      <c r="B266" t="e">
        <f t="array" ref="B266" ca="1">_xlfn.XLOOKUP(Tabelle8[[#This Row],[ExperimentID]]&amp;Tabelle8[[#This Row],[NegotiationID]]&amp;Tabelle8[[#This Row],[MessageID]],ALL_IN_ONE[ExperimentID]&amp;ALL_IN_ONE[NegotiationID]&amp;ALL_IN_ONE[MessageID],ALL_IN_ONE[Gesamt_ID],,0)</f>
        <v>#VALUE!</v>
      </c>
      <c r="C266">
        <v>920</v>
      </c>
      <c r="D266" t="s">
        <v>1521</v>
      </c>
      <c r="E266">
        <v>65746</v>
      </c>
      <c r="F266">
        <v>906</v>
      </c>
      <c r="G266">
        <v>910</v>
      </c>
      <c r="H266" t="s">
        <v>31</v>
      </c>
      <c r="I266" t="str">
        <f t="array" ref="I266">IFERROR(_xlfn.XLOOKUP(Tabelle8[[#This Row],[NegotiationID]]&amp;"FinalAccept",Tabelle8[NegotiationID]&amp;Tabelle8[ActionType],Tabelle8[ActionType],,0),_xlfn.XLOOKUP(Tabelle8[[#This Row],[NegotiationID]]&amp;"FinalReject",Tabelle8[NegotiationID]&amp;Tabelle8[ActionType],Tabelle8[ActionType],,0))</f>
        <v>FinalReject</v>
      </c>
      <c r="J266">
        <v>0.61439999999999995</v>
      </c>
      <c r="K266">
        <v>0.46600000000000003</v>
      </c>
      <c r="L266">
        <v>1.0804</v>
      </c>
      <c r="M266">
        <v>0.1484</v>
      </c>
      <c r="N266">
        <v>320</v>
      </c>
      <c r="O266">
        <v>3698</v>
      </c>
      <c r="P266">
        <v>16</v>
      </c>
      <c r="Q266" s="3" t="s">
        <v>2473</v>
      </c>
    </row>
    <row r="267" ht="15" customHeight="1">
      <c r="A267" t="e">
        <f t="shared" ca="1" si="525"/>
        <v>#VALUE!</v>
      </c>
      <c r="B267" t="e">
        <f t="array" ref="B267" ca="1">_xlfn.XLOOKUP(Tabelle8[[#This Row],[ExperimentID]]&amp;Tabelle8[[#This Row],[NegotiationID]]&amp;Tabelle8[[#This Row],[MessageID]],ALL_IN_ONE[ExperimentID]&amp;ALL_IN_ONE[NegotiationID]&amp;ALL_IN_ONE[MessageID],ALL_IN_ONE[Gesamt_ID],,0)</f>
        <v>#VALUE!</v>
      </c>
      <c r="C267">
        <v>920</v>
      </c>
      <c r="D267" t="s">
        <v>1521</v>
      </c>
      <c r="E267">
        <v>66266</v>
      </c>
      <c r="F267">
        <v>910</v>
      </c>
      <c r="G267">
        <v>906</v>
      </c>
      <c r="H267" t="s">
        <v>31</v>
      </c>
      <c r="I267" t="str">
        <f t="array" ref="I267">IFERROR(_xlfn.XLOOKUP(Tabelle8[[#This Row],[NegotiationID]]&amp;"FinalAccept",Tabelle8[NegotiationID]&amp;Tabelle8[ActionType],Tabelle8[ActionType],,0),_xlfn.XLOOKUP(Tabelle8[[#This Row],[NegotiationID]]&amp;"FinalReject",Tabelle8[NegotiationID]&amp;Tabelle8[ActionType],Tabelle8[ActionType],,0))</f>
        <v>FinalReject</v>
      </c>
      <c r="J267">
        <v>0.64600000000000002</v>
      </c>
      <c r="K267">
        <v>0.30659999999999998</v>
      </c>
      <c r="L267">
        <v>0.9526</v>
      </c>
      <c r="M267">
        <v>0.33939999999999998</v>
      </c>
      <c r="N267">
        <v>277</v>
      </c>
      <c r="O267">
        <v>3698</v>
      </c>
      <c r="P267">
        <v>16</v>
      </c>
      <c r="Q267" s="3" t="s">
        <v>2474</v>
      </c>
    </row>
    <row r="268" ht="15" customHeight="1">
      <c r="A268" t="e">
        <f t="shared" ca="1" si="525"/>
        <v>#VALUE!</v>
      </c>
      <c r="B268" t="e">
        <f t="array" ref="B268" ca="1">_xlfn.XLOOKUP(Tabelle8[[#This Row],[ExperimentID]]&amp;Tabelle8[[#This Row],[NegotiationID]]&amp;Tabelle8[[#This Row],[MessageID]],ALL_IN_ONE[ExperimentID]&amp;ALL_IN_ONE[NegotiationID]&amp;ALL_IN_ONE[MessageID],ALL_IN_ONE[Gesamt_ID],,0)</f>
        <v>#VALUE!</v>
      </c>
      <c r="C268">
        <v>920</v>
      </c>
      <c r="D268" t="s">
        <v>1521</v>
      </c>
      <c r="E268">
        <v>66409</v>
      </c>
      <c r="F268">
        <v>906</v>
      </c>
      <c r="G268">
        <v>910</v>
      </c>
      <c r="H268" t="s">
        <v>31</v>
      </c>
      <c r="I268" t="str">
        <f t="array" ref="I268">IFERROR(_xlfn.XLOOKUP(Tabelle8[[#This Row],[NegotiationID]]&amp;"FinalAccept",Tabelle8[NegotiationID]&amp;Tabelle8[ActionType],Tabelle8[ActionType],,0),_xlfn.XLOOKUP(Tabelle8[[#This Row],[NegotiationID]]&amp;"FinalReject",Tabelle8[NegotiationID]&amp;Tabelle8[ActionType],Tabelle8[ActionType],,0))</f>
        <v>FinalReject</v>
      </c>
      <c r="J268">
        <v>0.61439999999999995</v>
      </c>
      <c r="K268">
        <v>0.33639999999999998</v>
      </c>
      <c r="L268">
        <v>0.95079999999999998</v>
      </c>
      <c r="M268">
        <v>0.27800000000000002</v>
      </c>
      <c r="N268">
        <v>198</v>
      </c>
      <c r="O268">
        <v>3698</v>
      </c>
      <c r="P268">
        <v>16</v>
      </c>
      <c r="Q268" s="3" t="s">
        <v>2475</v>
      </c>
    </row>
    <row r="269" ht="15" customHeight="1">
      <c r="A269" t="e">
        <f t="shared" ca="1" si="525"/>
        <v>#VALUE!</v>
      </c>
      <c r="B269" t="e">
        <f t="array" ref="B269" ca="1">_xlfn.XLOOKUP(Tabelle8[[#This Row],[ExperimentID]]&amp;Tabelle8[[#This Row],[NegotiationID]]&amp;Tabelle8[[#This Row],[MessageID]],ALL_IN_ONE[ExperimentID]&amp;ALL_IN_ONE[NegotiationID]&amp;ALL_IN_ONE[MessageID],ALL_IN_ONE[Gesamt_ID],,0)</f>
        <v>#VALUE!</v>
      </c>
      <c r="C269">
        <v>920</v>
      </c>
      <c r="D269" t="s">
        <v>1521</v>
      </c>
      <c r="E269">
        <v>66637</v>
      </c>
      <c r="F269">
        <v>910</v>
      </c>
      <c r="G269">
        <v>906</v>
      </c>
      <c r="H269" t="s">
        <v>31</v>
      </c>
      <c r="I269" t="str">
        <f t="array" ref="I269">IFERROR(_xlfn.XLOOKUP(Tabelle8[[#This Row],[NegotiationID]]&amp;"FinalAccept",Tabelle8[NegotiationID]&amp;Tabelle8[ActionType],Tabelle8[ActionType],,0),_xlfn.XLOOKUP(Tabelle8[[#This Row],[NegotiationID]]&amp;"FinalReject",Tabelle8[NegotiationID]&amp;Tabelle8[ActionType],Tabelle8[ActionType],,0))</f>
        <v>FinalReject</v>
      </c>
      <c r="J269">
        <v>0.57999999999999996</v>
      </c>
      <c r="K269">
        <v>0.47460000000000002</v>
      </c>
      <c r="L269">
        <v>1.0546</v>
      </c>
      <c r="M269">
        <v>0.10539999999999999</v>
      </c>
      <c r="N269">
        <v>200</v>
      </c>
      <c r="O269">
        <v>3698</v>
      </c>
      <c r="P269">
        <v>16</v>
      </c>
      <c r="Q269" s="3" t="s">
        <v>2476</v>
      </c>
    </row>
    <row r="270" ht="15" customHeight="1">
      <c r="A270" t="e">
        <f t="shared" ca="1" si="525"/>
        <v>#VALUE!</v>
      </c>
      <c r="B270" t="e">
        <f t="array" ref="B270" ca="1">_xlfn.XLOOKUP(Tabelle8[[#This Row],[ExperimentID]]&amp;Tabelle8[[#This Row],[NegotiationID]]&amp;Tabelle8[[#This Row],[MessageID]],ALL_IN_ONE[ExperimentID]&amp;ALL_IN_ONE[NegotiationID]&amp;ALL_IN_ONE[MessageID],ALL_IN_ONE[Gesamt_ID],,0)</f>
        <v>#VALUE!</v>
      </c>
      <c r="C270">
        <v>920</v>
      </c>
      <c r="D270" t="s">
        <v>1521</v>
      </c>
      <c r="E270">
        <v>66741</v>
      </c>
      <c r="F270">
        <v>906</v>
      </c>
      <c r="G270">
        <v>910</v>
      </c>
      <c r="H270" t="s">
        <v>31</v>
      </c>
      <c r="I270" t="str">
        <f t="array" ref="I270">IFERROR(_xlfn.XLOOKUP(Tabelle8[[#This Row],[NegotiationID]]&amp;"FinalAccept",Tabelle8[NegotiationID]&amp;Tabelle8[ActionType],Tabelle8[ActionType],,0),_xlfn.XLOOKUP(Tabelle8[[#This Row],[NegotiationID]]&amp;"FinalReject",Tabelle8[NegotiationID]&amp;Tabelle8[ActionType],Tabelle8[ActionType],,0))</f>
        <v>FinalReject</v>
      </c>
      <c r="J270">
        <v>0.51060000000000005</v>
      </c>
      <c r="K270">
        <v>0.4486</v>
      </c>
      <c r="L270">
        <v>0.95920000000000005</v>
      </c>
      <c r="M270">
        <v>0.062</v>
      </c>
      <c r="N270">
        <v>212</v>
      </c>
      <c r="O270">
        <v>3698</v>
      </c>
      <c r="P270">
        <v>16</v>
      </c>
      <c r="Q270" s="3" t="s">
        <v>2477</v>
      </c>
    </row>
    <row r="271" ht="15" customHeight="1">
      <c r="A271" t="e">
        <f t="shared" ca="1" si="525"/>
        <v>#VALUE!</v>
      </c>
      <c r="B271" t="e">
        <f t="array" ref="B271" ca="1">_xlfn.XLOOKUP(Tabelle8[[#This Row],[ExperimentID]]&amp;Tabelle8[[#This Row],[NegotiationID]]&amp;Tabelle8[[#This Row],[MessageID]],ALL_IN_ONE[ExperimentID]&amp;ALL_IN_ONE[NegotiationID]&amp;ALL_IN_ONE[MessageID],ALL_IN_ONE[Gesamt_ID],,0)</f>
        <v>#VALUE!</v>
      </c>
      <c r="C271">
        <v>920</v>
      </c>
      <c r="D271" t="s">
        <v>1521</v>
      </c>
      <c r="E271">
        <v>66762</v>
      </c>
      <c r="F271">
        <v>910</v>
      </c>
      <c r="G271">
        <v>906</v>
      </c>
      <c r="H271" t="s">
        <v>31</v>
      </c>
      <c r="I271" t="str">
        <f t="array" ref="I271">IFERROR(_xlfn.XLOOKUP(Tabelle8[[#This Row],[NegotiationID]]&amp;"FinalAccept",Tabelle8[NegotiationID]&amp;Tabelle8[ActionType],Tabelle8[ActionType],,0),_xlfn.XLOOKUP(Tabelle8[[#This Row],[NegotiationID]]&amp;"FinalReject",Tabelle8[NegotiationID]&amp;Tabelle8[ActionType],Tabelle8[ActionType],,0))</f>
        <v>FinalReject</v>
      </c>
      <c r="J271">
        <v>0.57999999999999996</v>
      </c>
      <c r="K271">
        <v>0.47460000000000002</v>
      </c>
      <c r="L271">
        <v>1.0546</v>
      </c>
      <c r="M271">
        <v>0.10539999999999999</v>
      </c>
      <c r="N271">
        <v>153</v>
      </c>
      <c r="O271">
        <v>3698</v>
      </c>
      <c r="P271">
        <v>16</v>
      </c>
      <c r="Q271" s="3" t="s">
        <v>2478</v>
      </c>
    </row>
    <row r="272" ht="15" customHeight="1">
      <c r="A272" t="e">
        <f t="shared" ca="1" si="525"/>
        <v>#VALUE!</v>
      </c>
      <c r="B272" t="e">
        <f t="array" ref="B272" ca="1">_xlfn.XLOOKUP(Tabelle8[[#This Row],[ExperimentID]]&amp;Tabelle8[[#This Row],[NegotiationID]]&amp;Tabelle8[[#This Row],[MessageID]],ALL_IN_ONE[ExperimentID]&amp;ALL_IN_ONE[NegotiationID]&amp;ALL_IN_ONE[MessageID],ALL_IN_ONE[Gesamt_ID],,0)</f>
        <v>#VALUE!</v>
      </c>
      <c r="C272">
        <v>920</v>
      </c>
      <c r="D272" t="s">
        <v>1521</v>
      </c>
      <c r="E272">
        <v>66779</v>
      </c>
      <c r="F272">
        <v>906</v>
      </c>
      <c r="G272">
        <v>910</v>
      </c>
      <c r="H272" t="s">
        <v>31</v>
      </c>
      <c r="I272" t="str">
        <f t="array" ref="I272">IFERROR(_xlfn.XLOOKUP(Tabelle8[[#This Row],[NegotiationID]]&amp;"FinalAccept",Tabelle8[NegotiationID]&amp;Tabelle8[ActionType],Tabelle8[ActionType],,0),_xlfn.XLOOKUP(Tabelle8[[#This Row],[NegotiationID]]&amp;"FinalReject",Tabelle8[NegotiationID]&amp;Tabelle8[ActionType],Tabelle8[ActionType],,0))</f>
        <v>FinalReject</v>
      </c>
      <c r="J272">
        <v>0.48659999999999998</v>
      </c>
      <c r="K272">
        <v>0.46600000000000003</v>
      </c>
      <c r="L272">
        <v>0.9526</v>
      </c>
      <c r="M272">
        <v>0.0206</v>
      </c>
      <c r="N272">
        <v>106</v>
      </c>
      <c r="O272">
        <v>3698</v>
      </c>
      <c r="P272">
        <v>16</v>
      </c>
      <c r="Q272" s="3" t="s">
        <v>2479</v>
      </c>
    </row>
    <row r="273" ht="15" customHeight="1">
      <c r="A273" t="e">
        <f t="shared" ca="1" si="525"/>
        <v>#VALUE!</v>
      </c>
      <c r="B273" t="e">
        <f t="array" ref="B273" ca="1">_xlfn.XLOOKUP(Tabelle8[[#This Row],[ExperimentID]]&amp;Tabelle8[[#This Row],[NegotiationID]]&amp;Tabelle8[[#This Row],[MessageID]],ALL_IN_ONE[ExperimentID]&amp;ALL_IN_ONE[NegotiationID]&amp;ALL_IN_ONE[MessageID],ALL_IN_ONE[Gesamt_ID],,0)</f>
        <v>#VALUE!</v>
      </c>
      <c r="C273">
        <v>920</v>
      </c>
      <c r="D273" t="s">
        <v>1521</v>
      </c>
      <c r="E273">
        <v>66783</v>
      </c>
      <c r="F273">
        <v>910</v>
      </c>
      <c r="G273">
        <v>906</v>
      </c>
      <c r="H273" t="s">
        <v>31</v>
      </c>
      <c r="I273" t="str">
        <f t="array" ref="I273">IFERROR(_xlfn.XLOOKUP(Tabelle8[[#This Row],[NegotiationID]]&amp;"FinalAccept",Tabelle8[NegotiationID]&amp;Tabelle8[ActionType],Tabelle8[ActionType],,0),_xlfn.XLOOKUP(Tabelle8[[#This Row],[NegotiationID]]&amp;"FinalReject",Tabelle8[NegotiationID]&amp;Tabelle8[ActionType],Tabelle8[ActionType],,0))</f>
        <v>FinalReject</v>
      </c>
      <c r="J273">
        <v>0.51459999999999995</v>
      </c>
      <c r="K273">
        <v>0.34260000000000002</v>
      </c>
      <c r="L273">
        <v>0.85719999999999996</v>
      </c>
      <c r="M273">
        <v>0.17199999999999999</v>
      </c>
      <c r="N273">
        <v>75</v>
      </c>
      <c r="O273">
        <v>3698</v>
      </c>
      <c r="P273">
        <v>16</v>
      </c>
      <c r="Q273" s="3" t="s">
        <v>2480</v>
      </c>
    </row>
    <row r="274" ht="15" customHeight="1">
      <c r="A274" t="e">
        <f t="shared" ca="1" si="525"/>
        <v>#VALUE!</v>
      </c>
      <c r="B274" t="e">
        <f t="array" ref="B274" ca="1">_xlfn.XLOOKUP(Tabelle8[[#This Row],[ExperimentID]]&amp;Tabelle8[[#This Row],[NegotiationID]]&amp;Tabelle8[[#This Row],[MessageID]],ALL_IN_ONE[ExperimentID]&amp;ALL_IN_ONE[NegotiationID]&amp;ALL_IN_ONE[MessageID],ALL_IN_ONE[Gesamt_ID],,0)</f>
        <v>#VALUE!</v>
      </c>
      <c r="C274">
        <v>920</v>
      </c>
      <c r="D274" t="s">
        <v>1521</v>
      </c>
      <c r="E274">
        <v>66803</v>
      </c>
      <c r="F274">
        <v>906</v>
      </c>
      <c r="G274">
        <v>910</v>
      </c>
      <c r="H274" t="s">
        <v>40</v>
      </c>
      <c r="I274" t="str">
        <f t="array" ref="I274">IFERROR(_xlfn.XLOOKUP(Tabelle8[[#This Row],[NegotiationID]]&amp;"FinalAccept",Tabelle8[NegotiationID]&amp;Tabelle8[ActionType],Tabelle8[ActionType],,0),_xlfn.XLOOKUP(Tabelle8[[#This Row],[NegotiationID]]&amp;"FinalReject",Tabelle8[NegotiationID]&amp;Tabelle8[ActionType],Tabelle8[ActionType],,0))</f>
        <v>FinalReject</v>
      </c>
      <c r="J274">
        <v>0.34260000000000002</v>
      </c>
      <c r="K274">
        <v>0.51459999999999995</v>
      </c>
      <c r="L274">
        <v>0.85719999999999996</v>
      </c>
      <c r="M274">
        <v>0.17199999999999999</v>
      </c>
      <c r="N274">
        <v>147</v>
      </c>
      <c r="O274">
        <v>3698</v>
      </c>
      <c r="P274">
        <v>16</v>
      </c>
      <c r="Q274" s="3" t="s">
        <v>2481</v>
      </c>
    </row>
    <row r="275" ht="14.5" hidden="1">
      <c r="A275" t="e">
        <f t="shared" ca="1" si="525"/>
        <v>#VALUE!</v>
      </c>
      <c r="B275" t="e">
        <f t="array" ref="B275" ca="1">_xlfn.XLOOKUP(Tabelle8[[#This Row],[ExperimentID]]&amp;Tabelle8[[#This Row],[NegotiationID]]&amp;Tabelle8[[#This Row],[MessageID]],ALL_IN_ONE[ExperimentID]&amp;ALL_IN_ONE[NegotiationID]&amp;ALL_IN_ONE[MessageID],ALL_IN_ONE[Gesamt_ID],,0)</f>
        <v>#VALUE!</v>
      </c>
      <c r="C275">
        <v>949</v>
      </c>
      <c r="D275" t="s">
        <v>1521</v>
      </c>
      <c r="E275">
        <v>950</v>
      </c>
      <c r="H275" t="s">
        <v>6019</v>
      </c>
      <c r="I275" t="str">
        <f t="array" ref="I275">IFERROR(_xlfn.XLOOKUP(Tabelle8[[#This Row],[NegotiationID]]&amp;"FinalAccept",Tabelle8[NegotiationID]&amp;Tabelle8[ActionType],Tabelle8[ActionType],,0),_xlfn.XLOOKUP(Tabelle8[[#This Row],[NegotiationID]]&amp;"FinalReject",Tabelle8[NegotiationID]&amp;Tabelle8[ActionType],Tabelle8[ActionType],,0))</f>
        <v>FinalAccept</v>
      </c>
      <c r="N275">
        <v>21</v>
      </c>
      <c r="O275">
        <v>3015</v>
      </c>
      <c r="P275">
        <v>11</v>
      </c>
      <c r="Q275" t="s">
        <v>6020</v>
      </c>
    </row>
    <row r="276" ht="15" customHeight="1">
      <c r="A276" t="e">
        <f t="shared" ca="1" si="525"/>
        <v>#VALUE!</v>
      </c>
      <c r="B276" t="e">
        <f t="array" ref="B276" ca="1">_xlfn.XLOOKUP(Tabelle8[[#This Row],[ExperimentID]]&amp;Tabelle8[[#This Row],[NegotiationID]]&amp;Tabelle8[[#This Row],[MessageID]],ALL_IN_ONE[ExperimentID]&amp;ALL_IN_ONE[NegotiationID]&amp;ALL_IN_ONE[MessageID],ALL_IN_ONE[Gesamt_ID],,0)</f>
        <v>#VALUE!</v>
      </c>
      <c r="C276">
        <v>949</v>
      </c>
      <c r="D276" t="s">
        <v>1521</v>
      </c>
      <c r="E276">
        <v>63005</v>
      </c>
      <c r="F276">
        <v>935</v>
      </c>
      <c r="G276">
        <v>939</v>
      </c>
      <c r="H276" t="s">
        <v>158</v>
      </c>
      <c r="I276" t="str">
        <f t="array" ref="I276">IFERROR(_xlfn.XLOOKUP(Tabelle8[[#This Row],[NegotiationID]]&amp;"FinalAccept",Tabelle8[NegotiationID]&amp;Tabelle8[ActionType],Tabelle8[ActionType],,0),_xlfn.XLOOKUP(Tabelle8[[#This Row],[NegotiationID]]&amp;"FinalReject",Tabelle8[NegotiationID]&amp;Tabelle8[ActionType],Tabelle8[ActionType],,0))</f>
        <v>FinalAccept</v>
      </c>
      <c r="J276">
        <v>1</v>
      </c>
      <c r="K276">
        <v>0.1084</v>
      </c>
      <c r="L276">
        <v>1.1084000000000001</v>
      </c>
      <c r="M276">
        <v>0.89159999999999995</v>
      </c>
      <c r="N276">
        <v>363</v>
      </c>
      <c r="O276">
        <v>3015</v>
      </c>
      <c r="P276">
        <v>11</v>
      </c>
      <c r="Q276" s="3" t="s">
        <v>2482</v>
      </c>
    </row>
    <row r="277" ht="15" customHeight="1">
      <c r="A277" t="e">
        <f t="shared" ca="1" si="525"/>
        <v>#VALUE!</v>
      </c>
      <c r="B277" t="e">
        <f t="array" ref="B277" ca="1">_xlfn.XLOOKUP(Tabelle8[[#This Row],[ExperimentID]]&amp;Tabelle8[[#This Row],[NegotiationID]]&amp;Tabelle8[[#This Row],[MessageID]],ALL_IN_ONE[ExperimentID]&amp;ALL_IN_ONE[NegotiationID]&amp;ALL_IN_ONE[MessageID],ALL_IN_ONE[Gesamt_ID],,0)</f>
        <v>#VALUE!</v>
      </c>
      <c r="C277">
        <v>949</v>
      </c>
      <c r="D277" t="s">
        <v>1521</v>
      </c>
      <c r="E277">
        <v>63275</v>
      </c>
      <c r="F277">
        <v>939</v>
      </c>
      <c r="G277">
        <v>935</v>
      </c>
      <c r="H277" t="s">
        <v>31</v>
      </c>
      <c r="I277" t="str">
        <f t="array" ref="I277">IFERROR(_xlfn.XLOOKUP(Tabelle8[[#This Row],[NegotiationID]]&amp;"FinalAccept",Tabelle8[NegotiationID]&amp;Tabelle8[ActionType],Tabelle8[ActionType],,0),_xlfn.XLOOKUP(Tabelle8[[#This Row],[NegotiationID]]&amp;"FinalReject",Tabelle8[NegotiationID]&amp;Tabelle8[ActionType],Tabelle8[ActionType],,0))</f>
        <v>FinalAccept</v>
      </c>
      <c r="J277">
        <v>1</v>
      </c>
      <c r="K277">
        <v>0.12540000000000001</v>
      </c>
      <c r="L277">
        <v>1.1254</v>
      </c>
      <c r="M277">
        <v>0.87460000000000004</v>
      </c>
      <c r="N277">
        <v>448</v>
      </c>
      <c r="O277">
        <v>3015</v>
      </c>
      <c r="P277">
        <v>11</v>
      </c>
      <c r="Q277" t="s">
        <v>2483</v>
      </c>
    </row>
    <row r="278" ht="15" customHeight="1">
      <c r="A278" t="e">
        <f t="shared" ca="1" si="525"/>
        <v>#VALUE!</v>
      </c>
      <c r="B278" t="e">
        <f t="array" ref="B278" ca="1">_xlfn.XLOOKUP(Tabelle8[[#This Row],[ExperimentID]]&amp;Tabelle8[[#This Row],[NegotiationID]]&amp;Tabelle8[[#This Row],[MessageID]],ALL_IN_ONE[ExperimentID]&amp;ALL_IN_ONE[NegotiationID]&amp;ALL_IN_ONE[MessageID],ALL_IN_ONE[Gesamt_ID],,0)</f>
        <v>#VALUE!</v>
      </c>
      <c r="C278">
        <v>949</v>
      </c>
      <c r="D278" t="s">
        <v>1521</v>
      </c>
      <c r="E278">
        <v>64120</v>
      </c>
      <c r="F278">
        <v>935</v>
      </c>
      <c r="G278">
        <v>939</v>
      </c>
      <c r="H278" t="s">
        <v>31</v>
      </c>
      <c r="I278" t="str">
        <f t="array" ref="I278">IFERROR(_xlfn.XLOOKUP(Tabelle8[[#This Row],[NegotiationID]]&amp;"FinalAccept",Tabelle8[NegotiationID]&amp;Tabelle8[ActionType],Tabelle8[ActionType],,0),_xlfn.XLOOKUP(Tabelle8[[#This Row],[NegotiationID]]&amp;"FinalReject",Tabelle8[NegotiationID]&amp;Tabelle8[ActionType],Tabelle8[ActionType],,0))</f>
        <v>FinalAccept</v>
      </c>
      <c r="J278">
        <v>0.70420000000000005</v>
      </c>
      <c r="K278">
        <v>0.30399999999999999</v>
      </c>
      <c r="L278">
        <v>1.0082</v>
      </c>
      <c r="M278">
        <v>0.4002</v>
      </c>
      <c r="N278">
        <v>914</v>
      </c>
      <c r="O278">
        <v>3015</v>
      </c>
      <c r="P278">
        <v>11</v>
      </c>
      <c r="Q278" s="3" t="s">
        <v>2484</v>
      </c>
    </row>
    <row r="279" ht="15" customHeight="1">
      <c r="A279" t="e">
        <f t="shared" ca="1" si="525"/>
        <v>#VALUE!</v>
      </c>
      <c r="B279" t="e">
        <f t="array" ref="B279" ca="1">_xlfn.XLOOKUP(Tabelle8[[#This Row],[ExperimentID]]&amp;Tabelle8[[#This Row],[NegotiationID]]&amp;Tabelle8[[#This Row],[MessageID]],ALL_IN_ONE[ExperimentID]&amp;ALL_IN_ONE[NegotiationID]&amp;ALL_IN_ONE[MessageID],ALL_IN_ONE[Gesamt_ID],,0)</f>
        <v>#VALUE!</v>
      </c>
      <c r="C279">
        <v>949</v>
      </c>
      <c r="D279" t="s">
        <v>1521</v>
      </c>
      <c r="E279">
        <v>64702</v>
      </c>
      <c r="F279">
        <v>939</v>
      </c>
      <c r="G279">
        <v>935</v>
      </c>
      <c r="H279" t="s">
        <v>31</v>
      </c>
      <c r="I279" t="str">
        <f t="array" ref="I279">IFERROR(_xlfn.XLOOKUP(Tabelle8[[#This Row],[NegotiationID]]&amp;"FinalAccept",Tabelle8[NegotiationID]&amp;Tabelle8[ActionType],Tabelle8[ActionType],,0),_xlfn.XLOOKUP(Tabelle8[[#This Row],[NegotiationID]]&amp;"FinalReject",Tabelle8[NegotiationID]&amp;Tabelle8[ActionType],Tabelle8[ActionType],,0))</f>
        <v>FinalAccept</v>
      </c>
      <c r="J279">
        <v>0.86399999999999999</v>
      </c>
      <c r="K279">
        <v>0.27100000000000002</v>
      </c>
      <c r="L279">
        <v>1.135</v>
      </c>
      <c r="M279">
        <v>0.59299999999999997</v>
      </c>
      <c r="N279">
        <v>510</v>
      </c>
      <c r="O279">
        <v>3015</v>
      </c>
      <c r="P279">
        <v>11</v>
      </c>
      <c r="Q279" s="3" t="s">
        <v>2485</v>
      </c>
    </row>
    <row r="280" ht="15" customHeight="1">
      <c r="A280" t="e">
        <f t="shared" ca="1" si="525"/>
        <v>#VALUE!</v>
      </c>
      <c r="B280" t="e">
        <f t="array" ref="B280" ca="1">_xlfn.XLOOKUP(Tabelle8[[#This Row],[ExperimentID]]&amp;Tabelle8[[#This Row],[NegotiationID]]&amp;Tabelle8[[#This Row],[MessageID]],ALL_IN_ONE[ExperimentID]&amp;ALL_IN_ONE[NegotiationID]&amp;ALL_IN_ONE[MessageID],ALL_IN_ONE[Gesamt_ID],,0)</f>
        <v>#VALUE!</v>
      </c>
      <c r="C280">
        <v>949</v>
      </c>
      <c r="D280" t="s">
        <v>1521</v>
      </c>
      <c r="E280">
        <v>65901</v>
      </c>
      <c r="F280">
        <v>935</v>
      </c>
      <c r="G280">
        <v>939</v>
      </c>
      <c r="H280" t="s">
        <v>31</v>
      </c>
      <c r="I280" t="str">
        <f t="array" ref="I280">IFERROR(_xlfn.XLOOKUP(Tabelle8[[#This Row],[NegotiationID]]&amp;"FinalAccept",Tabelle8[NegotiationID]&amp;Tabelle8[ActionType],Tabelle8[ActionType],,0),_xlfn.XLOOKUP(Tabelle8[[#This Row],[NegotiationID]]&amp;"FinalReject",Tabelle8[NegotiationID]&amp;Tabelle8[ActionType],Tabelle8[ActionType],,0))</f>
        <v>FinalAccept</v>
      </c>
      <c r="J280">
        <v>0.57899999999999996</v>
      </c>
      <c r="K280">
        <v>0.51000000000000001</v>
      </c>
      <c r="L280">
        <v>1.089</v>
      </c>
      <c r="M280">
        <v>0.069000000000000006</v>
      </c>
      <c r="N280">
        <v>214</v>
      </c>
      <c r="O280">
        <v>3015</v>
      </c>
      <c r="P280">
        <v>11</v>
      </c>
      <c r="Q280" s="3" t="s">
        <v>2486</v>
      </c>
    </row>
    <row r="281" ht="15" customHeight="1">
      <c r="A281" t="e">
        <f t="shared" ca="1" si="525"/>
        <v>#VALUE!</v>
      </c>
      <c r="B281" t="e">
        <f t="array" ref="B281" ca="1">_xlfn.XLOOKUP(Tabelle8[[#This Row],[ExperimentID]]&amp;Tabelle8[[#This Row],[NegotiationID]]&amp;Tabelle8[[#This Row],[MessageID]],ALL_IN_ONE[ExperimentID]&amp;ALL_IN_ONE[NegotiationID]&amp;ALL_IN_ONE[MessageID],ALL_IN_ONE[Gesamt_ID],,0)</f>
        <v>#VALUE!</v>
      </c>
      <c r="C281">
        <v>949</v>
      </c>
      <c r="D281" t="s">
        <v>1521</v>
      </c>
      <c r="E281">
        <v>66039</v>
      </c>
      <c r="F281">
        <v>939</v>
      </c>
      <c r="G281">
        <v>935</v>
      </c>
      <c r="H281" t="s">
        <v>31</v>
      </c>
      <c r="I281" t="str">
        <f t="array" ref="I281">IFERROR(_xlfn.XLOOKUP(Tabelle8[[#This Row],[NegotiationID]]&amp;"FinalAccept",Tabelle8[NegotiationID]&amp;Tabelle8[ActionType],Tabelle8[ActionType],,0),_xlfn.XLOOKUP(Tabelle8[[#This Row],[NegotiationID]]&amp;"FinalReject",Tabelle8[NegotiationID]&amp;Tabelle8[ActionType],Tabelle8[ActionType],,0))</f>
        <v>FinalAccept</v>
      </c>
      <c r="J281">
        <v>0.68400000000000005</v>
      </c>
      <c r="K281">
        <v>0.45100000000000001</v>
      </c>
      <c r="L281">
        <v>1.135</v>
      </c>
      <c r="M281">
        <v>0.23300000000000001</v>
      </c>
      <c r="N281">
        <v>156</v>
      </c>
      <c r="O281">
        <v>3015</v>
      </c>
      <c r="P281">
        <v>11</v>
      </c>
      <c r="Q281" s="3" t="s">
        <v>2487</v>
      </c>
    </row>
    <row r="282" ht="15" customHeight="1">
      <c r="A282" t="e">
        <f t="shared" ca="1" si="525"/>
        <v>#VALUE!</v>
      </c>
      <c r="B282" t="e">
        <f t="array" ref="B282" ca="1">_xlfn.XLOOKUP(Tabelle8[[#This Row],[ExperimentID]]&amp;Tabelle8[[#This Row],[NegotiationID]]&amp;Tabelle8[[#This Row],[MessageID]],ALL_IN_ONE[ExperimentID]&amp;ALL_IN_ONE[NegotiationID]&amp;ALL_IN_ONE[MessageID],ALL_IN_ONE[Gesamt_ID],,0)</f>
        <v>#VALUE!</v>
      </c>
      <c r="C282">
        <v>949</v>
      </c>
      <c r="D282" t="s">
        <v>1521</v>
      </c>
      <c r="E282">
        <v>66045</v>
      </c>
      <c r="F282">
        <v>935</v>
      </c>
      <c r="G282">
        <v>939</v>
      </c>
      <c r="H282" t="s">
        <v>31</v>
      </c>
      <c r="I282" t="str">
        <f t="array" ref="I282">IFERROR(_xlfn.XLOOKUP(Tabelle8[[#This Row],[NegotiationID]]&amp;"FinalAccept",Tabelle8[NegotiationID]&amp;Tabelle8[ActionType],Tabelle8[ActionType],,0),_xlfn.XLOOKUP(Tabelle8[[#This Row],[NegotiationID]]&amp;"FinalReject",Tabelle8[NegotiationID]&amp;Tabelle8[ActionType],Tabelle8[ActionType],,0))</f>
        <v>FinalAccept</v>
      </c>
      <c r="J282">
        <v>0.57899999999999996</v>
      </c>
      <c r="K282">
        <v>0.51000000000000001</v>
      </c>
      <c r="L282">
        <v>1.089</v>
      </c>
      <c r="M282">
        <v>0.069000000000000006</v>
      </c>
      <c r="N282">
        <v>139</v>
      </c>
      <c r="O282">
        <v>3015</v>
      </c>
      <c r="P282">
        <v>11</v>
      </c>
      <c r="Q282" s="3" t="s">
        <v>2488</v>
      </c>
    </row>
    <row r="283" ht="15" customHeight="1">
      <c r="A283" t="e">
        <f t="shared" ca="1" si="525"/>
        <v>#VALUE!</v>
      </c>
      <c r="B283" t="e">
        <f t="array" ref="B283" ca="1">_xlfn.XLOOKUP(Tabelle8[[#This Row],[ExperimentID]]&amp;Tabelle8[[#This Row],[NegotiationID]]&amp;Tabelle8[[#This Row],[MessageID]],ALL_IN_ONE[ExperimentID]&amp;ALL_IN_ONE[NegotiationID]&amp;ALL_IN_ONE[MessageID],ALL_IN_ONE[Gesamt_ID],,0)</f>
        <v>#VALUE!</v>
      </c>
      <c r="C283">
        <v>949</v>
      </c>
      <c r="D283" t="s">
        <v>1521</v>
      </c>
      <c r="E283">
        <v>66157</v>
      </c>
      <c r="F283">
        <v>939</v>
      </c>
      <c r="G283">
        <v>935</v>
      </c>
      <c r="H283" t="s">
        <v>31</v>
      </c>
      <c r="I283" t="str">
        <f t="array" ref="I283">IFERROR(_xlfn.XLOOKUP(Tabelle8[[#This Row],[NegotiationID]]&amp;"FinalAccept",Tabelle8[NegotiationID]&amp;Tabelle8[ActionType],Tabelle8[ActionType],,0),_xlfn.XLOOKUP(Tabelle8[[#This Row],[NegotiationID]]&amp;"FinalReject",Tabelle8[NegotiationID]&amp;Tabelle8[ActionType],Tabelle8[ActionType],,0))</f>
        <v>FinalAccept</v>
      </c>
      <c r="J283">
        <v>0.68400000000000005</v>
      </c>
      <c r="K283">
        <v>0.45100000000000001</v>
      </c>
      <c r="L283">
        <v>1.135</v>
      </c>
      <c r="M283">
        <v>0.23300000000000001</v>
      </c>
      <c r="N283">
        <v>109</v>
      </c>
      <c r="O283">
        <v>3015</v>
      </c>
      <c r="P283">
        <v>11</v>
      </c>
      <c r="Q283" s="3" t="s">
        <v>2489</v>
      </c>
    </row>
    <row r="284" ht="15" customHeight="1">
      <c r="A284" t="e">
        <f t="shared" ca="1" si="525"/>
        <v>#VALUE!</v>
      </c>
      <c r="B284" t="e">
        <f t="array" ref="B284" ca="1">_xlfn.XLOOKUP(Tabelle8[[#This Row],[ExperimentID]]&amp;Tabelle8[[#This Row],[NegotiationID]]&amp;Tabelle8[[#This Row],[MessageID]],ALL_IN_ONE[ExperimentID]&amp;ALL_IN_ONE[NegotiationID]&amp;ALL_IN_ONE[MessageID],ALL_IN_ONE[Gesamt_ID],,0)</f>
        <v>#VALUE!</v>
      </c>
      <c r="C284">
        <v>949</v>
      </c>
      <c r="D284" t="s">
        <v>1521</v>
      </c>
      <c r="E284">
        <v>66681</v>
      </c>
      <c r="F284">
        <v>935</v>
      </c>
      <c r="G284">
        <v>939</v>
      </c>
      <c r="H284" t="s">
        <v>31</v>
      </c>
      <c r="I284" t="str">
        <f t="array" ref="I284">IFERROR(_xlfn.XLOOKUP(Tabelle8[[#This Row],[NegotiationID]]&amp;"FinalAccept",Tabelle8[NegotiationID]&amp;Tabelle8[ActionType],Tabelle8[ActionType],,0),_xlfn.XLOOKUP(Tabelle8[[#This Row],[NegotiationID]]&amp;"FinalReject",Tabelle8[NegotiationID]&amp;Tabelle8[ActionType],Tabelle8[ActionType],,0))</f>
        <v>FinalAccept</v>
      </c>
      <c r="J284">
        <v>0.57899999999999996</v>
      </c>
      <c r="K284">
        <v>0.51000000000000001</v>
      </c>
      <c r="L284">
        <v>1.089</v>
      </c>
      <c r="M284">
        <v>0.069000000000000006</v>
      </c>
      <c r="N284">
        <v>114</v>
      </c>
      <c r="O284">
        <v>3015</v>
      </c>
      <c r="P284">
        <v>11</v>
      </c>
      <c r="Q284" s="3" t="s">
        <v>2490</v>
      </c>
    </row>
    <row r="285" ht="15" customHeight="1">
      <c r="A285" t="e">
        <f t="shared" ca="1" si="525"/>
        <v>#VALUE!</v>
      </c>
      <c r="B285" t="e">
        <f t="array" ref="B285" ca="1">_xlfn.XLOOKUP(Tabelle8[[#This Row],[ExperimentID]]&amp;Tabelle8[[#This Row],[NegotiationID]]&amp;Tabelle8[[#This Row],[MessageID]],ALL_IN_ONE[ExperimentID]&amp;ALL_IN_ONE[NegotiationID]&amp;ALL_IN_ONE[MessageID],ALL_IN_ONE[Gesamt_ID],,0)</f>
        <v>#VALUE!</v>
      </c>
      <c r="C285">
        <v>949</v>
      </c>
      <c r="D285" t="s">
        <v>1521</v>
      </c>
      <c r="E285">
        <v>67554</v>
      </c>
      <c r="F285">
        <v>939</v>
      </c>
      <c r="G285">
        <v>935</v>
      </c>
      <c r="H285" t="s">
        <v>20</v>
      </c>
      <c r="I285" t="str">
        <f t="array" ref="I285">IFERROR(_xlfn.XLOOKUP(Tabelle8[[#This Row],[NegotiationID]]&amp;"FinalAccept",Tabelle8[NegotiationID]&amp;Tabelle8[ActionType],Tabelle8[ActionType],,0),_xlfn.XLOOKUP(Tabelle8[[#This Row],[NegotiationID]]&amp;"FinalReject",Tabelle8[NegotiationID]&amp;Tabelle8[ActionType],Tabelle8[ActionType],,0))</f>
        <v>FinalAccept</v>
      </c>
      <c r="J285">
        <v>0.51000000000000001</v>
      </c>
      <c r="K285">
        <v>0.57899999999999996</v>
      </c>
      <c r="L285">
        <v>1.089</v>
      </c>
      <c r="M285">
        <v>0.069000000000000006</v>
      </c>
      <c r="N285">
        <v>27</v>
      </c>
      <c r="O285">
        <v>3015</v>
      </c>
      <c r="P285">
        <v>11</v>
      </c>
      <c r="Q285" t="s">
        <v>2491</v>
      </c>
    </row>
    <row r="286" ht="14.5" hidden="1">
      <c r="A286" t="e">
        <f t="shared" ca="1" si="525"/>
        <v>#VALUE!</v>
      </c>
      <c r="B286" t="e">
        <f t="array" ref="B286" ca="1">_xlfn.XLOOKUP(Tabelle8[[#This Row],[ExperimentID]]&amp;Tabelle8[[#This Row],[NegotiationID]]&amp;Tabelle8[[#This Row],[MessageID]],ALL_IN_ONE[ExperimentID]&amp;ALL_IN_ONE[NegotiationID]&amp;ALL_IN_ONE[MessageID],ALL_IN_ONE[Gesamt_ID],,0)</f>
        <v>#VALUE!</v>
      </c>
      <c r="C286">
        <v>978</v>
      </c>
      <c r="D286" t="s">
        <v>1521</v>
      </c>
      <c r="E286">
        <v>979</v>
      </c>
      <c r="H286" t="s">
        <v>6019</v>
      </c>
      <c r="I286" t="str">
        <f t="array" ref="I286">IFERROR(_xlfn.XLOOKUP(Tabelle8[[#This Row],[NegotiationID]]&amp;"FinalAccept",Tabelle8[NegotiationID]&amp;Tabelle8[ActionType],Tabelle8[ActionType],,0),_xlfn.XLOOKUP(Tabelle8[[#This Row],[NegotiationID]]&amp;"FinalReject",Tabelle8[NegotiationID]&amp;Tabelle8[ActionType],Tabelle8[ActionType],,0))</f>
        <v>FinalAccept</v>
      </c>
      <c r="N286">
        <v>21</v>
      </c>
      <c r="O286">
        <v>3658</v>
      </c>
      <c r="P286">
        <v>21</v>
      </c>
      <c r="Q286" t="s">
        <v>6020</v>
      </c>
    </row>
    <row r="287" ht="15" customHeight="1">
      <c r="A287" t="e">
        <f t="shared" ca="1" si="525"/>
        <v>#VALUE!</v>
      </c>
      <c r="B287" t="e">
        <f t="array" ref="B287" ca="1">_xlfn.XLOOKUP(Tabelle8[[#This Row],[ExperimentID]]&amp;Tabelle8[[#This Row],[NegotiationID]]&amp;Tabelle8[[#This Row],[MessageID]],ALL_IN_ONE[ExperimentID]&amp;ALL_IN_ONE[NegotiationID]&amp;ALL_IN_ONE[MessageID],ALL_IN_ONE[Gesamt_ID],,0)</f>
        <v>#VALUE!</v>
      </c>
      <c r="C287">
        <v>978</v>
      </c>
      <c r="D287" t="s">
        <v>1521</v>
      </c>
      <c r="E287">
        <v>62435</v>
      </c>
      <c r="F287">
        <v>964</v>
      </c>
      <c r="G287">
        <v>968</v>
      </c>
      <c r="H287" t="s">
        <v>19</v>
      </c>
      <c r="I287" t="str">
        <f t="array" ref="I287">IFERROR(_xlfn.XLOOKUP(Tabelle8[[#This Row],[NegotiationID]]&amp;"FinalAccept",Tabelle8[NegotiationID]&amp;Tabelle8[ActionType],Tabelle8[ActionType],,0),_xlfn.XLOOKUP(Tabelle8[[#This Row],[NegotiationID]]&amp;"FinalReject",Tabelle8[NegotiationID]&amp;Tabelle8[ActionType],Tabelle8[ActionType],,0))</f>
        <v>FinalAccept</v>
      </c>
      <c r="J287">
        <v>1</v>
      </c>
      <c r="K287">
        <v>0.1084</v>
      </c>
      <c r="L287">
        <v>1.1084000000000001</v>
      </c>
      <c r="M287">
        <v>0.89159999999999995</v>
      </c>
      <c r="N287">
        <v>328</v>
      </c>
      <c r="O287">
        <v>3658</v>
      </c>
      <c r="P287">
        <v>21</v>
      </c>
      <c r="Q287" s="3" t="s">
        <v>2492</v>
      </c>
    </row>
    <row r="288" ht="15" customHeight="1">
      <c r="A288" t="e">
        <f t="shared" ca="1" si="525"/>
        <v>#VALUE!</v>
      </c>
      <c r="B288" t="e">
        <f t="array" ref="B288" ca="1">_xlfn.XLOOKUP(Tabelle8[[#This Row],[ExperimentID]]&amp;Tabelle8[[#This Row],[NegotiationID]]&amp;Tabelle8[[#This Row],[MessageID]],ALL_IN_ONE[ExperimentID]&amp;ALL_IN_ONE[NegotiationID]&amp;ALL_IN_ONE[MessageID],ALL_IN_ONE[Gesamt_ID],,0)</f>
        <v>#VALUE!</v>
      </c>
      <c r="C288">
        <v>978</v>
      </c>
      <c r="D288" t="s">
        <v>1521</v>
      </c>
      <c r="E288">
        <v>64570</v>
      </c>
      <c r="F288">
        <v>968</v>
      </c>
      <c r="G288">
        <v>964</v>
      </c>
      <c r="H288" t="s">
        <v>31</v>
      </c>
      <c r="I288" t="str">
        <f t="array" ref="I288">IFERROR(_xlfn.XLOOKUP(Tabelle8[[#This Row],[NegotiationID]]&amp;"FinalAccept",Tabelle8[NegotiationID]&amp;Tabelle8[ActionType],Tabelle8[ActionType],,0),_xlfn.XLOOKUP(Tabelle8[[#This Row],[NegotiationID]]&amp;"FinalReject",Tabelle8[NegotiationID]&amp;Tabelle8[ActionType],Tabelle8[ActionType],,0))</f>
        <v>FinalAccept</v>
      </c>
      <c r="J288">
        <v>1</v>
      </c>
      <c r="K288">
        <v>0.12540000000000001</v>
      </c>
      <c r="L288">
        <v>1.1254</v>
      </c>
      <c r="M288">
        <v>0.87460000000000004</v>
      </c>
      <c r="N288">
        <v>367</v>
      </c>
      <c r="O288">
        <v>3658</v>
      </c>
      <c r="P288">
        <v>21</v>
      </c>
      <c r="Q288" s="3" t="s">
        <v>2493</v>
      </c>
    </row>
    <row r="289" ht="15" customHeight="1">
      <c r="A289" t="e">
        <f t="shared" ca="1" si="525"/>
        <v>#VALUE!</v>
      </c>
      <c r="B289" t="e">
        <f t="array" ref="B289" ca="1">_xlfn.XLOOKUP(Tabelle8[[#This Row],[ExperimentID]]&amp;Tabelle8[[#This Row],[NegotiationID]]&amp;Tabelle8[[#This Row],[MessageID]],ALL_IN_ONE[ExperimentID]&amp;ALL_IN_ONE[NegotiationID]&amp;ALL_IN_ONE[MessageID],ALL_IN_ONE[Gesamt_ID],,0)</f>
        <v>#VALUE!</v>
      </c>
      <c r="C289">
        <v>978</v>
      </c>
      <c r="D289" t="s">
        <v>1521</v>
      </c>
      <c r="E289">
        <v>64831</v>
      </c>
      <c r="F289">
        <v>964</v>
      </c>
      <c r="G289">
        <v>968</v>
      </c>
      <c r="H289" t="s">
        <v>31</v>
      </c>
      <c r="I289" t="str">
        <f t="array" ref="I289">IFERROR(_xlfn.XLOOKUP(Tabelle8[[#This Row],[NegotiationID]]&amp;"FinalAccept",Tabelle8[NegotiationID]&amp;Tabelle8[ActionType],Tabelle8[ActionType],,0),_xlfn.XLOOKUP(Tabelle8[[#This Row],[NegotiationID]]&amp;"FinalReject",Tabelle8[NegotiationID]&amp;Tabelle8[ActionType],Tabelle8[ActionType],,0))</f>
        <v>FinalAccept</v>
      </c>
      <c r="J289">
        <v>0.89600000000000002</v>
      </c>
      <c r="K289">
        <v>0.1552</v>
      </c>
      <c r="L289">
        <v>1.0511999999999999</v>
      </c>
      <c r="M289">
        <v>0.74080000000000001</v>
      </c>
      <c r="N289">
        <v>540</v>
      </c>
      <c r="O289">
        <v>3658</v>
      </c>
      <c r="P289">
        <v>21</v>
      </c>
      <c r="Q289" s="3" t="s">
        <v>2494</v>
      </c>
    </row>
    <row r="290" ht="15" customHeight="1">
      <c r="A290" t="e">
        <f t="shared" ca="1" si="525"/>
        <v>#VALUE!</v>
      </c>
      <c r="B290" t="e">
        <f t="array" ref="B290" ca="1">_xlfn.XLOOKUP(Tabelle8[[#This Row],[ExperimentID]]&amp;Tabelle8[[#This Row],[NegotiationID]]&amp;Tabelle8[[#This Row],[MessageID]],ALL_IN_ONE[ExperimentID]&amp;ALL_IN_ONE[NegotiationID]&amp;ALL_IN_ONE[MessageID],ALL_IN_ONE[Gesamt_ID],,0)</f>
        <v>#VALUE!</v>
      </c>
      <c r="C290">
        <v>978</v>
      </c>
      <c r="D290" t="s">
        <v>1521</v>
      </c>
      <c r="E290">
        <v>66222</v>
      </c>
      <c r="F290">
        <v>968</v>
      </c>
      <c r="G290">
        <v>964</v>
      </c>
      <c r="H290" t="s">
        <v>31</v>
      </c>
      <c r="I290" t="str">
        <f t="array" ref="I290">IFERROR(_xlfn.XLOOKUP(Tabelle8[[#This Row],[NegotiationID]]&amp;"FinalAccept",Tabelle8[NegotiationID]&amp;Tabelle8[ActionType],Tabelle8[ActionType],,0),_xlfn.XLOOKUP(Tabelle8[[#This Row],[NegotiationID]]&amp;"FinalReject",Tabelle8[NegotiationID]&amp;Tabelle8[ActionType],Tabelle8[ActionType],,0))</f>
        <v>FinalAccept</v>
      </c>
      <c r="J290">
        <v>0.5716</v>
      </c>
      <c r="K290">
        <v>0.36959999999999998</v>
      </c>
      <c r="L290">
        <v>0.94120000000000004</v>
      </c>
      <c r="M290">
        <v>0.20200000000000001</v>
      </c>
      <c r="N290">
        <v>292</v>
      </c>
      <c r="O290">
        <v>3658</v>
      </c>
      <c r="P290">
        <v>21</v>
      </c>
      <c r="Q290" s="3" t="s">
        <v>2495</v>
      </c>
    </row>
    <row r="291" ht="15" customHeight="1">
      <c r="A291" t="e">
        <f t="shared" ca="1" si="525"/>
        <v>#VALUE!</v>
      </c>
      <c r="B291" t="e">
        <f t="array" ref="B291" ca="1">_xlfn.XLOOKUP(Tabelle8[[#This Row],[ExperimentID]]&amp;Tabelle8[[#This Row],[NegotiationID]]&amp;Tabelle8[[#This Row],[MessageID]],ALL_IN_ONE[ExperimentID]&amp;ALL_IN_ONE[NegotiationID]&amp;ALL_IN_ONE[MessageID],ALL_IN_ONE[Gesamt_ID],,0)</f>
        <v>#VALUE!</v>
      </c>
      <c r="C291">
        <v>978</v>
      </c>
      <c r="D291" t="s">
        <v>1521</v>
      </c>
      <c r="E291">
        <v>66355</v>
      </c>
      <c r="F291">
        <v>964</v>
      </c>
      <c r="G291">
        <v>968</v>
      </c>
      <c r="H291" t="s">
        <v>31</v>
      </c>
      <c r="I291" t="str">
        <f t="array" ref="I291">IFERROR(_xlfn.XLOOKUP(Tabelle8[[#This Row],[NegotiationID]]&amp;"FinalAccept",Tabelle8[NegotiationID]&amp;Tabelle8[ActionType],Tabelle8[ActionType],,0),_xlfn.XLOOKUP(Tabelle8[[#This Row],[NegotiationID]]&amp;"FinalReject",Tabelle8[NegotiationID]&amp;Tabelle8[ActionType],Tabelle8[ActionType],,0))</f>
        <v>FinalAccept</v>
      </c>
      <c r="J291">
        <v>0.66020000000000001</v>
      </c>
      <c r="K291">
        <v>0.43880000000000002</v>
      </c>
      <c r="L291">
        <v>1.099</v>
      </c>
      <c r="M291">
        <v>0.22140000000000001</v>
      </c>
      <c r="N291">
        <v>322</v>
      </c>
      <c r="O291">
        <v>3658</v>
      </c>
      <c r="P291">
        <v>21</v>
      </c>
      <c r="Q291" s="3" t="s">
        <v>2496</v>
      </c>
    </row>
    <row r="292" ht="15" customHeight="1">
      <c r="A292" t="e">
        <f t="shared" ca="1" si="525"/>
        <v>#VALUE!</v>
      </c>
      <c r="B292" t="e">
        <f t="array" ref="B292" ca="1">_xlfn.XLOOKUP(Tabelle8[[#This Row],[ExperimentID]]&amp;Tabelle8[[#This Row],[NegotiationID]]&amp;Tabelle8[[#This Row],[MessageID]],ALL_IN_ONE[ExperimentID]&amp;ALL_IN_ONE[NegotiationID]&amp;ALL_IN_ONE[MessageID],ALL_IN_ONE[Gesamt_ID],,0)</f>
        <v>#VALUE!</v>
      </c>
      <c r="C292">
        <v>978</v>
      </c>
      <c r="D292" t="s">
        <v>1521</v>
      </c>
      <c r="E292">
        <v>66403</v>
      </c>
      <c r="F292">
        <v>968</v>
      </c>
      <c r="G292">
        <v>964</v>
      </c>
      <c r="H292" t="s">
        <v>31</v>
      </c>
      <c r="I292" t="str">
        <f t="array" ref="I292">IFERROR(_xlfn.XLOOKUP(Tabelle8[[#This Row],[NegotiationID]]&amp;"FinalAccept",Tabelle8[NegotiationID]&amp;Tabelle8[ActionType],Tabelle8[ActionType],,0),_xlfn.XLOOKUP(Tabelle8[[#This Row],[NegotiationID]]&amp;"FinalReject",Tabelle8[NegotiationID]&amp;Tabelle8[ActionType],Tabelle8[ActionType],,0))</f>
        <v>FinalAccept</v>
      </c>
      <c r="J292">
        <v>0.55400000000000005</v>
      </c>
      <c r="K292">
        <v>0.54659999999999997</v>
      </c>
      <c r="L292">
        <v>1.1006</v>
      </c>
      <c r="M292">
        <v>0.0074000000000000003</v>
      </c>
      <c r="N292">
        <v>159</v>
      </c>
      <c r="O292">
        <v>3658</v>
      </c>
      <c r="P292">
        <v>21</v>
      </c>
      <c r="Q292" s="3" t="s">
        <v>2497</v>
      </c>
    </row>
    <row r="293" ht="15" customHeight="1">
      <c r="A293" t="e">
        <f t="shared" ca="1" si="525"/>
        <v>#VALUE!</v>
      </c>
      <c r="B293" t="e">
        <f t="array" ref="B293" ca="1">_xlfn.XLOOKUP(Tabelle8[[#This Row],[ExperimentID]]&amp;Tabelle8[[#This Row],[NegotiationID]]&amp;Tabelle8[[#This Row],[MessageID]],ALL_IN_ONE[ExperimentID]&amp;ALL_IN_ONE[NegotiationID]&amp;ALL_IN_ONE[MessageID],ALL_IN_ONE[Gesamt_ID],,0)</f>
        <v>#VALUE!</v>
      </c>
      <c r="C293">
        <v>978</v>
      </c>
      <c r="D293" t="s">
        <v>1521</v>
      </c>
      <c r="E293">
        <v>66437</v>
      </c>
      <c r="F293">
        <v>964</v>
      </c>
      <c r="G293">
        <v>968</v>
      </c>
      <c r="H293" t="s">
        <v>31</v>
      </c>
      <c r="I293" t="str">
        <f t="array" ref="I293">IFERROR(_xlfn.XLOOKUP(Tabelle8[[#This Row],[NegotiationID]]&amp;"FinalAccept",Tabelle8[NegotiationID]&amp;Tabelle8[ActionType],Tabelle8[ActionType],,0),_xlfn.XLOOKUP(Tabelle8[[#This Row],[NegotiationID]]&amp;"FinalReject",Tabelle8[NegotiationID]&amp;Tabelle8[ActionType],Tabelle8[ActionType],,0))</f>
        <v>FinalAccept</v>
      </c>
      <c r="J293">
        <v>0.62180000000000002</v>
      </c>
      <c r="K293">
        <v>0.47399999999999998</v>
      </c>
      <c r="L293">
        <v>1.0958000000000001</v>
      </c>
      <c r="M293">
        <v>0.14779999999999999</v>
      </c>
      <c r="N293">
        <v>141</v>
      </c>
      <c r="O293">
        <v>3658</v>
      </c>
      <c r="P293">
        <v>21</v>
      </c>
      <c r="Q293" s="3" t="s">
        <v>2498</v>
      </c>
    </row>
    <row r="294" ht="15" customHeight="1">
      <c r="A294" t="e">
        <f t="shared" ca="1" si="525"/>
        <v>#VALUE!</v>
      </c>
      <c r="B294" t="e">
        <f t="array" ref="B294" ca="1">_xlfn.XLOOKUP(Tabelle8[[#This Row],[ExperimentID]]&amp;Tabelle8[[#This Row],[NegotiationID]]&amp;Tabelle8[[#This Row],[MessageID]],ALL_IN_ONE[ExperimentID]&amp;ALL_IN_ONE[NegotiationID]&amp;ALL_IN_ONE[MessageID],ALL_IN_ONE[Gesamt_ID],,0)</f>
        <v>#VALUE!</v>
      </c>
      <c r="C294">
        <v>978</v>
      </c>
      <c r="D294" t="s">
        <v>1521</v>
      </c>
      <c r="E294">
        <v>66753</v>
      </c>
      <c r="F294">
        <v>968</v>
      </c>
      <c r="G294">
        <v>964</v>
      </c>
      <c r="H294" t="s">
        <v>31</v>
      </c>
      <c r="I294" t="str">
        <f t="array" ref="I294">IFERROR(_xlfn.XLOOKUP(Tabelle8[[#This Row],[NegotiationID]]&amp;"FinalAccept",Tabelle8[NegotiationID]&amp;Tabelle8[ActionType],Tabelle8[ActionType],,0),_xlfn.XLOOKUP(Tabelle8[[#This Row],[NegotiationID]]&amp;"FinalReject",Tabelle8[NegotiationID]&amp;Tabelle8[ActionType],Tabelle8[ActionType],,0))</f>
        <v>FinalAccept</v>
      </c>
      <c r="J294">
        <v>0.54259999999999997</v>
      </c>
      <c r="K294">
        <v>0.45779999999999998</v>
      </c>
      <c r="L294">
        <v>1.0004</v>
      </c>
      <c r="M294">
        <v>0.0848</v>
      </c>
      <c r="N294">
        <v>79</v>
      </c>
      <c r="O294">
        <v>3658</v>
      </c>
      <c r="P294">
        <v>21</v>
      </c>
      <c r="Q294" s="3" t="s">
        <v>2499</v>
      </c>
    </row>
    <row r="295" ht="15" customHeight="1">
      <c r="A295" t="e">
        <f t="shared" ca="1" si="525"/>
        <v>#VALUE!</v>
      </c>
      <c r="B295" t="e">
        <f t="array" ref="B295" ca="1">_xlfn.XLOOKUP(Tabelle8[[#This Row],[ExperimentID]]&amp;Tabelle8[[#This Row],[NegotiationID]]&amp;Tabelle8[[#This Row],[MessageID]],ALL_IN_ONE[ExperimentID]&amp;ALL_IN_ONE[NegotiationID]&amp;ALL_IN_ONE[MessageID],ALL_IN_ONE[Gesamt_ID],,0)</f>
        <v>#VALUE!</v>
      </c>
      <c r="C295">
        <v>978</v>
      </c>
      <c r="D295" t="s">
        <v>1521</v>
      </c>
      <c r="E295">
        <v>66793</v>
      </c>
      <c r="F295">
        <v>964</v>
      </c>
      <c r="G295">
        <v>968</v>
      </c>
      <c r="H295" t="s">
        <v>31</v>
      </c>
      <c r="I295" t="str">
        <f t="array" ref="I295">IFERROR(_xlfn.XLOOKUP(Tabelle8[[#This Row],[NegotiationID]]&amp;"FinalAccept",Tabelle8[NegotiationID]&amp;Tabelle8[ActionType],Tabelle8[ActionType],,0),_xlfn.XLOOKUP(Tabelle8[[#This Row],[NegotiationID]]&amp;"FinalReject",Tabelle8[NegotiationID]&amp;Tabelle8[ActionType],Tabelle8[ActionType],,0))</f>
        <v>FinalAccept</v>
      </c>
      <c r="J295">
        <v>0.62180000000000002</v>
      </c>
      <c r="K295">
        <v>0.47399999999999998</v>
      </c>
      <c r="L295">
        <v>1.0958000000000001</v>
      </c>
      <c r="M295">
        <v>0.14779999999999999</v>
      </c>
      <c r="N295">
        <v>115</v>
      </c>
      <c r="O295">
        <v>3658</v>
      </c>
      <c r="P295">
        <v>21</v>
      </c>
      <c r="Q295" s="3" t="s">
        <v>2500</v>
      </c>
    </row>
    <row r="296" ht="15" customHeight="1">
      <c r="A296" t="e">
        <f t="shared" ca="1" si="525"/>
        <v>#VALUE!</v>
      </c>
      <c r="B296" t="e">
        <f t="array" ref="B296" ca="1">_xlfn.XLOOKUP(Tabelle8[[#This Row],[ExperimentID]]&amp;Tabelle8[[#This Row],[NegotiationID]]&amp;Tabelle8[[#This Row],[MessageID]],ALL_IN_ONE[ExperimentID]&amp;ALL_IN_ONE[NegotiationID]&amp;ALL_IN_ONE[MessageID],ALL_IN_ONE[Gesamt_ID],,0)</f>
        <v>#VALUE!</v>
      </c>
      <c r="C296">
        <v>978</v>
      </c>
      <c r="D296" t="s">
        <v>1521</v>
      </c>
      <c r="E296">
        <v>66813</v>
      </c>
      <c r="F296">
        <v>968</v>
      </c>
      <c r="G296">
        <v>964</v>
      </c>
      <c r="H296" t="s">
        <v>31</v>
      </c>
      <c r="I296" t="str">
        <f t="array" ref="I296">IFERROR(_xlfn.XLOOKUP(Tabelle8[[#This Row],[NegotiationID]]&amp;"FinalAccept",Tabelle8[NegotiationID]&amp;Tabelle8[ActionType],Tabelle8[ActionType],,0),_xlfn.XLOOKUP(Tabelle8[[#This Row],[NegotiationID]]&amp;"FinalReject",Tabelle8[NegotiationID]&amp;Tabelle8[ActionType],Tabelle8[ActionType],,0))</f>
        <v>FinalAccept</v>
      </c>
      <c r="J296">
        <v>0.54000000000000004</v>
      </c>
      <c r="K296">
        <v>0.45379999999999998</v>
      </c>
      <c r="L296">
        <v>0.99380000000000002</v>
      </c>
      <c r="M296">
        <v>0.086199999999999999</v>
      </c>
      <c r="N296">
        <v>137</v>
      </c>
      <c r="O296">
        <v>3658</v>
      </c>
      <c r="P296">
        <v>21</v>
      </c>
      <c r="Q296" s="3" t="s">
        <v>2501</v>
      </c>
    </row>
    <row r="297" ht="15" customHeight="1">
      <c r="A297" t="e">
        <f t="shared" ca="1" si="525"/>
        <v>#VALUE!</v>
      </c>
      <c r="B297" t="e">
        <f t="array" ref="B297" ca="1">_xlfn.XLOOKUP(Tabelle8[[#This Row],[ExperimentID]]&amp;Tabelle8[[#This Row],[NegotiationID]]&amp;Tabelle8[[#This Row],[MessageID]],ALL_IN_ONE[ExperimentID]&amp;ALL_IN_ONE[NegotiationID]&amp;ALL_IN_ONE[MessageID],ALL_IN_ONE[Gesamt_ID],,0)</f>
        <v>#VALUE!</v>
      </c>
      <c r="C297">
        <v>978</v>
      </c>
      <c r="D297" t="s">
        <v>1521</v>
      </c>
      <c r="E297">
        <v>66857</v>
      </c>
      <c r="F297">
        <v>964</v>
      </c>
      <c r="G297">
        <v>968</v>
      </c>
      <c r="H297" t="s">
        <v>31</v>
      </c>
      <c r="I297" t="str">
        <f t="array" ref="I297">IFERROR(_xlfn.XLOOKUP(Tabelle8[[#This Row],[NegotiationID]]&amp;"FinalAccept",Tabelle8[NegotiationID]&amp;Tabelle8[ActionType],Tabelle8[ActionType],,0),_xlfn.XLOOKUP(Tabelle8[[#This Row],[NegotiationID]]&amp;"FinalReject",Tabelle8[NegotiationID]&amp;Tabelle8[ActionType],Tabelle8[ActionType],,0))</f>
        <v>FinalAccept</v>
      </c>
      <c r="J297">
        <v>0.58819999999999995</v>
      </c>
      <c r="K297">
        <v>0.46479999999999999</v>
      </c>
      <c r="L297">
        <v>1.0529999999999999</v>
      </c>
      <c r="M297">
        <v>0.1234</v>
      </c>
      <c r="N297">
        <v>210</v>
      </c>
      <c r="O297">
        <v>3658</v>
      </c>
      <c r="P297">
        <v>21</v>
      </c>
      <c r="Q297" s="3" t="s">
        <v>2502</v>
      </c>
    </row>
    <row r="298" ht="15" customHeight="1">
      <c r="A298" t="e">
        <f t="shared" ca="1" si="525"/>
        <v>#VALUE!</v>
      </c>
      <c r="B298" t="e">
        <f t="array" ref="B298" ca="1">_xlfn.XLOOKUP(Tabelle8[[#This Row],[ExperimentID]]&amp;Tabelle8[[#This Row],[NegotiationID]]&amp;Tabelle8[[#This Row],[MessageID]],ALL_IN_ONE[ExperimentID]&amp;ALL_IN_ONE[NegotiationID]&amp;ALL_IN_ONE[MessageID],ALL_IN_ONE[Gesamt_ID],,0)</f>
        <v>#VALUE!</v>
      </c>
      <c r="C298">
        <v>978</v>
      </c>
      <c r="D298" t="s">
        <v>1521</v>
      </c>
      <c r="E298">
        <v>66875</v>
      </c>
      <c r="F298">
        <v>968</v>
      </c>
      <c r="G298">
        <v>964</v>
      </c>
      <c r="H298" t="s">
        <v>31</v>
      </c>
      <c r="I298" t="str">
        <f t="array" ref="I298">IFERROR(_xlfn.XLOOKUP(Tabelle8[[#This Row],[NegotiationID]]&amp;"FinalAccept",Tabelle8[NegotiationID]&amp;Tabelle8[ActionType],Tabelle8[ActionType],,0),_xlfn.XLOOKUP(Tabelle8[[#This Row],[NegotiationID]]&amp;"FinalReject",Tabelle8[NegotiationID]&amp;Tabelle8[ActionType],Tabelle8[ActionType],,0))</f>
        <v>FinalAccept</v>
      </c>
      <c r="J298">
        <v>0.50739999999999996</v>
      </c>
      <c r="K298">
        <v>0.49619999999999997</v>
      </c>
      <c r="L298">
        <v>1.0036</v>
      </c>
      <c r="M298">
        <v>0.0112</v>
      </c>
      <c r="N298">
        <v>150</v>
      </c>
      <c r="O298">
        <v>3658</v>
      </c>
      <c r="P298">
        <v>21</v>
      </c>
      <c r="Q298" s="3" t="s">
        <v>2503</v>
      </c>
    </row>
    <row r="299" ht="101.5" hidden="1">
      <c r="A299" t="e">
        <f t="shared" ca="1" si="525"/>
        <v>#VALUE!</v>
      </c>
      <c r="B299" t="e">
        <f t="array" ref="B299" ca="1">_xlfn.XLOOKUP(Tabelle8[[#This Row],[ExperimentID]]&amp;Tabelle8[[#This Row],[NegotiationID]]&amp;Tabelle8[[#This Row],[MessageID]],ALL_IN_ONE[ExperimentID]&amp;ALL_IN_ONE[NegotiationID]&amp;ALL_IN_ONE[MessageID],ALL_IN_ONE[Gesamt_ID],,0)</f>
        <v>#VALUE!</v>
      </c>
      <c r="C299">
        <v>978</v>
      </c>
      <c r="D299" t="s">
        <v>1521</v>
      </c>
      <c r="E299">
        <v>66885</v>
      </c>
      <c r="F299">
        <v>964</v>
      </c>
      <c r="G299">
        <v>968</v>
      </c>
      <c r="H299" t="s">
        <v>22</v>
      </c>
      <c r="I299" t="str">
        <f t="array" ref="I299">IFERROR(_xlfn.XLOOKUP(Tabelle8[[#This Row],[NegotiationID]]&amp;"FinalAccept",Tabelle8[NegotiationID]&amp;Tabelle8[ActionType],Tabelle8[ActionType],,0),_xlfn.XLOOKUP(Tabelle8[[#This Row],[NegotiationID]]&amp;"FinalReject",Tabelle8[NegotiationID]&amp;Tabelle8[ActionType],Tabelle8[ActionType],,0))</f>
        <v>FinalAccept</v>
      </c>
      <c r="N299">
        <v>155</v>
      </c>
      <c r="O299">
        <v>3658</v>
      </c>
      <c r="P299">
        <v>21</v>
      </c>
      <c r="Q299" s="3" t="s">
        <v>6505</v>
      </c>
    </row>
    <row r="300" ht="145" hidden="1">
      <c r="A300" t="e">
        <f t="shared" ca="1" si="525"/>
        <v>#VALUE!</v>
      </c>
      <c r="B300" t="e">
        <f t="array" ref="B300" ca="1">_xlfn.XLOOKUP(Tabelle8[[#This Row],[ExperimentID]]&amp;Tabelle8[[#This Row],[NegotiationID]]&amp;Tabelle8[[#This Row],[MessageID]],ALL_IN_ONE[ExperimentID]&amp;ALL_IN_ONE[NegotiationID]&amp;ALL_IN_ONE[MessageID],ALL_IN_ONE[Gesamt_ID],,0)</f>
        <v>#VALUE!</v>
      </c>
      <c r="C300">
        <v>978</v>
      </c>
      <c r="D300" t="s">
        <v>1521</v>
      </c>
      <c r="E300">
        <v>66906</v>
      </c>
      <c r="F300">
        <v>968</v>
      </c>
      <c r="G300">
        <v>964</v>
      </c>
      <c r="H300" t="s">
        <v>24</v>
      </c>
      <c r="I300" t="str">
        <f t="array" ref="I300">IFERROR(_xlfn.XLOOKUP(Tabelle8[[#This Row],[NegotiationID]]&amp;"FinalAccept",Tabelle8[NegotiationID]&amp;Tabelle8[ActionType],Tabelle8[ActionType],,0),_xlfn.XLOOKUP(Tabelle8[[#This Row],[NegotiationID]]&amp;"FinalReject",Tabelle8[NegotiationID]&amp;Tabelle8[ActionType],Tabelle8[ActionType],,0))</f>
        <v>FinalAccept</v>
      </c>
      <c r="N300">
        <v>103</v>
      </c>
      <c r="O300">
        <v>3658</v>
      </c>
      <c r="P300">
        <v>21</v>
      </c>
      <c r="Q300" s="3" t="s">
        <v>6506</v>
      </c>
    </row>
    <row r="301" ht="15" customHeight="1">
      <c r="A301" t="e">
        <f t="shared" ca="1" si="525"/>
        <v>#VALUE!</v>
      </c>
      <c r="B301" t="e">
        <f t="array" ref="B301" ca="1">_xlfn.XLOOKUP(Tabelle8[[#This Row],[ExperimentID]]&amp;Tabelle8[[#This Row],[NegotiationID]]&amp;Tabelle8[[#This Row],[MessageID]],ALL_IN_ONE[ExperimentID]&amp;ALL_IN_ONE[NegotiationID]&amp;ALL_IN_ONE[MessageID],ALL_IN_ONE[Gesamt_ID],,0)</f>
        <v>#VALUE!</v>
      </c>
      <c r="C301">
        <v>978</v>
      </c>
      <c r="D301" t="s">
        <v>1521</v>
      </c>
      <c r="E301">
        <v>66916</v>
      </c>
      <c r="F301">
        <v>964</v>
      </c>
      <c r="G301">
        <v>968</v>
      </c>
      <c r="H301" t="s">
        <v>31</v>
      </c>
      <c r="I301" t="str">
        <f t="array" ref="I301">IFERROR(_xlfn.XLOOKUP(Tabelle8[[#This Row],[NegotiationID]]&amp;"FinalAccept",Tabelle8[NegotiationID]&amp;Tabelle8[ActionType],Tabelle8[ActionType],,0),_xlfn.XLOOKUP(Tabelle8[[#This Row],[NegotiationID]]&amp;"FinalReject",Tabelle8[NegotiationID]&amp;Tabelle8[ActionType],Tabelle8[ActionType],,0))</f>
        <v>FinalAccept</v>
      </c>
      <c r="J301">
        <v>0.6018</v>
      </c>
      <c r="K301">
        <v>0.49399999999999999</v>
      </c>
      <c r="L301">
        <v>1.0958000000000001</v>
      </c>
      <c r="M301">
        <v>0.10780000000000001</v>
      </c>
      <c r="N301">
        <v>65</v>
      </c>
      <c r="O301">
        <v>3658</v>
      </c>
      <c r="P301">
        <v>21</v>
      </c>
      <c r="Q301" s="3" t="s">
        <v>2504</v>
      </c>
    </row>
    <row r="302" ht="15" customHeight="1">
      <c r="A302" t="e">
        <f t="shared" ca="1" si="525"/>
        <v>#VALUE!</v>
      </c>
      <c r="B302" t="e">
        <f t="array" ref="B302" ca="1">_xlfn.XLOOKUP(Tabelle8[[#This Row],[ExperimentID]]&amp;Tabelle8[[#This Row],[NegotiationID]]&amp;Tabelle8[[#This Row],[MessageID]],ALL_IN_ONE[ExperimentID]&amp;ALL_IN_ONE[NegotiationID]&amp;ALL_IN_ONE[MessageID],ALL_IN_ONE[Gesamt_ID],,0)</f>
        <v>#VALUE!</v>
      </c>
      <c r="C302">
        <v>978</v>
      </c>
      <c r="D302" t="s">
        <v>1521</v>
      </c>
      <c r="E302">
        <v>67606</v>
      </c>
      <c r="F302">
        <v>968</v>
      </c>
      <c r="G302">
        <v>964</v>
      </c>
      <c r="H302" t="s">
        <v>31</v>
      </c>
      <c r="I302" t="str">
        <f t="array" ref="I302">IFERROR(_xlfn.XLOOKUP(Tabelle8[[#This Row],[NegotiationID]]&amp;"FinalAccept",Tabelle8[NegotiationID]&amp;Tabelle8[ActionType],Tabelle8[ActionType],,0),_xlfn.XLOOKUP(Tabelle8[[#This Row],[NegotiationID]]&amp;"FinalReject",Tabelle8[NegotiationID]&amp;Tabelle8[ActionType],Tabelle8[ActionType],,0))</f>
        <v>FinalAccept</v>
      </c>
      <c r="J302">
        <v>0.5</v>
      </c>
      <c r="K302">
        <v>0.54979999999999996</v>
      </c>
      <c r="L302">
        <v>1.0498000000000001</v>
      </c>
      <c r="M302">
        <v>0.049799999999999997</v>
      </c>
      <c r="N302">
        <v>57</v>
      </c>
      <c r="O302">
        <v>3658</v>
      </c>
      <c r="P302">
        <v>21</v>
      </c>
      <c r="Q302" s="3" t="s">
        <v>2505</v>
      </c>
    </row>
    <row r="303" ht="15" customHeight="1">
      <c r="A303" t="e">
        <f t="shared" ca="1" si="525"/>
        <v>#VALUE!</v>
      </c>
      <c r="B303" t="e">
        <f t="array" ref="B303" ca="1">_xlfn.XLOOKUP(Tabelle8[[#This Row],[ExperimentID]]&amp;Tabelle8[[#This Row],[NegotiationID]]&amp;Tabelle8[[#This Row],[MessageID]],ALL_IN_ONE[ExperimentID]&amp;ALL_IN_ONE[NegotiationID]&amp;ALL_IN_ONE[MessageID],ALL_IN_ONE[Gesamt_ID],,0)</f>
        <v>#VALUE!</v>
      </c>
      <c r="C303">
        <v>978</v>
      </c>
      <c r="D303" t="s">
        <v>1521</v>
      </c>
      <c r="E303">
        <v>67884</v>
      </c>
      <c r="F303">
        <v>964</v>
      </c>
      <c r="G303">
        <v>968</v>
      </c>
      <c r="H303" t="s">
        <v>31</v>
      </c>
      <c r="I303" t="str">
        <f t="array" ref="I303">IFERROR(_xlfn.XLOOKUP(Tabelle8[[#This Row],[NegotiationID]]&amp;"FinalAccept",Tabelle8[NegotiationID]&amp;Tabelle8[ActionType],Tabelle8[ActionType],,0),_xlfn.XLOOKUP(Tabelle8[[#This Row],[NegotiationID]]&amp;"FinalReject",Tabelle8[NegotiationID]&amp;Tabelle8[ActionType],Tabelle8[ActionType],,0))</f>
        <v>FinalAccept</v>
      </c>
      <c r="J303">
        <v>0.58819999999999995</v>
      </c>
      <c r="K303">
        <v>0.46479999999999999</v>
      </c>
      <c r="L303">
        <v>1.0529999999999999</v>
      </c>
      <c r="M303">
        <v>0.1234</v>
      </c>
      <c r="N303">
        <v>216</v>
      </c>
      <c r="O303">
        <v>3658</v>
      </c>
      <c r="P303">
        <v>21</v>
      </c>
      <c r="Q303" s="3" t="s">
        <v>2506</v>
      </c>
    </row>
    <row r="304" ht="101.5" hidden="1">
      <c r="A304" t="e">
        <f t="shared" ca="1" si="525"/>
        <v>#VALUE!</v>
      </c>
      <c r="B304" t="e">
        <f t="array" ref="B304" ca="1">_xlfn.XLOOKUP(Tabelle8[[#This Row],[ExperimentID]]&amp;Tabelle8[[#This Row],[NegotiationID]]&amp;Tabelle8[[#This Row],[MessageID]],ALL_IN_ONE[ExperimentID]&amp;ALL_IN_ONE[NegotiationID]&amp;ALL_IN_ONE[MessageID],ALL_IN_ONE[Gesamt_ID],,0)</f>
        <v>#VALUE!</v>
      </c>
      <c r="C304">
        <v>978</v>
      </c>
      <c r="D304" t="s">
        <v>1521</v>
      </c>
      <c r="E304">
        <v>67967</v>
      </c>
      <c r="F304">
        <v>968</v>
      </c>
      <c r="G304">
        <v>964</v>
      </c>
      <c r="H304" t="s">
        <v>22</v>
      </c>
      <c r="I304" t="str">
        <f t="array" ref="I304">IFERROR(_xlfn.XLOOKUP(Tabelle8[[#This Row],[NegotiationID]]&amp;"FinalAccept",Tabelle8[NegotiationID]&amp;Tabelle8[ActionType],Tabelle8[ActionType],,0),_xlfn.XLOOKUP(Tabelle8[[#This Row],[NegotiationID]]&amp;"FinalReject",Tabelle8[NegotiationID]&amp;Tabelle8[ActionType],Tabelle8[ActionType],,0))</f>
        <v>FinalAccept</v>
      </c>
      <c r="N304">
        <v>90</v>
      </c>
      <c r="O304">
        <v>3658</v>
      </c>
      <c r="P304">
        <v>21</v>
      </c>
      <c r="Q304" s="3" t="s">
        <v>6507</v>
      </c>
    </row>
    <row r="305" ht="15" customHeight="1">
      <c r="A305" t="e">
        <f t="shared" ca="1" si="525"/>
        <v>#VALUE!</v>
      </c>
      <c r="B305" t="e">
        <f t="array" ref="B305" ca="1">_xlfn.XLOOKUP(Tabelle8[[#This Row],[ExperimentID]]&amp;Tabelle8[[#This Row],[NegotiationID]]&amp;Tabelle8[[#This Row],[MessageID]],ALL_IN_ONE[ExperimentID]&amp;ALL_IN_ONE[NegotiationID]&amp;ALL_IN_ONE[MessageID],ALL_IN_ONE[Gesamt_ID],,0)</f>
        <v>#VALUE!</v>
      </c>
      <c r="C305">
        <v>978</v>
      </c>
      <c r="D305" t="s">
        <v>1521</v>
      </c>
      <c r="E305">
        <v>67975</v>
      </c>
      <c r="F305">
        <v>964</v>
      </c>
      <c r="G305">
        <v>968</v>
      </c>
      <c r="H305" t="s">
        <v>31</v>
      </c>
      <c r="I305" t="str">
        <f t="array" ref="I305">IFERROR(_xlfn.XLOOKUP(Tabelle8[[#This Row],[NegotiationID]]&amp;"FinalAccept",Tabelle8[NegotiationID]&amp;Tabelle8[ActionType],Tabelle8[ActionType],,0),_xlfn.XLOOKUP(Tabelle8[[#This Row],[NegotiationID]]&amp;"FinalReject",Tabelle8[NegotiationID]&amp;Tabelle8[ActionType],Tabelle8[ActionType],,0))</f>
        <v>FinalAccept</v>
      </c>
      <c r="J305">
        <v>0.6018</v>
      </c>
      <c r="K305">
        <v>0.49399999999999999</v>
      </c>
      <c r="L305">
        <v>1.0958000000000001</v>
      </c>
      <c r="M305">
        <v>0.10780000000000001</v>
      </c>
      <c r="N305">
        <v>49</v>
      </c>
      <c r="O305">
        <v>3658</v>
      </c>
      <c r="P305">
        <v>21</v>
      </c>
      <c r="Q305" s="3" t="s">
        <v>2507</v>
      </c>
    </row>
    <row r="306" ht="15" customHeight="1">
      <c r="A306" t="e">
        <f t="shared" ca="1" si="525"/>
        <v>#VALUE!</v>
      </c>
      <c r="B306" t="e">
        <f t="array" ref="B306" ca="1">_xlfn.XLOOKUP(Tabelle8[[#This Row],[ExperimentID]]&amp;Tabelle8[[#This Row],[NegotiationID]]&amp;Tabelle8[[#This Row],[MessageID]],ALL_IN_ONE[ExperimentID]&amp;ALL_IN_ONE[NegotiationID]&amp;ALL_IN_ONE[MessageID],ALL_IN_ONE[Gesamt_ID],,0)</f>
        <v>#VALUE!</v>
      </c>
      <c r="C306">
        <v>978</v>
      </c>
      <c r="D306" t="s">
        <v>1521</v>
      </c>
      <c r="E306">
        <v>68023</v>
      </c>
      <c r="F306">
        <v>968</v>
      </c>
      <c r="G306">
        <v>964</v>
      </c>
      <c r="H306" t="s">
        <v>20</v>
      </c>
      <c r="I306" t="str">
        <f t="array" ref="I306">IFERROR(_xlfn.XLOOKUP(Tabelle8[[#This Row],[NegotiationID]]&amp;"FinalAccept",Tabelle8[NegotiationID]&amp;Tabelle8[ActionType],Tabelle8[ActionType],,0),_xlfn.XLOOKUP(Tabelle8[[#This Row],[NegotiationID]]&amp;"FinalReject",Tabelle8[NegotiationID]&amp;Tabelle8[ActionType],Tabelle8[ActionType],,0))</f>
        <v>FinalAccept</v>
      </c>
      <c r="J306">
        <v>0.49399999999999999</v>
      </c>
      <c r="K306">
        <v>0.6018</v>
      </c>
      <c r="L306">
        <v>1.0958000000000001</v>
      </c>
      <c r="M306">
        <v>0.10780000000000001</v>
      </c>
      <c r="N306">
        <v>62</v>
      </c>
      <c r="O306">
        <v>3658</v>
      </c>
      <c r="P306">
        <v>21</v>
      </c>
      <c r="Q306" s="3" t="s">
        <v>2508</v>
      </c>
    </row>
    <row r="307" ht="14.5" hidden="1">
      <c r="A307" t="e">
        <f t="shared" ca="1" si="525"/>
        <v>#VALUE!</v>
      </c>
      <c r="B307" t="e">
        <f t="array" ref="B307" ca="1">_xlfn.XLOOKUP(Tabelle8[[#This Row],[ExperimentID]]&amp;Tabelle8[[#This Row],[NegotiationID]]&amp;Tabelle8[[#This Row],[MessageID]],ALL_IN_ONE[ExperimentID]&amp;ALL_IN_ONE[NegotiationID]&amp;ALL_IN_ONE[MessageID],ALL_IN_ONE[Gesamt_ID],,0)</f>
        <v>#VALUE!</v>
      </c>
      <c r="C307">
        <v>1007</v>
      </c>
      <c r="D307" t="s">
        <v>1521</v>
      </c>
      <c r="E307">
        <v>1008</v>
      </c>
      <c r="H307" t="s">
        <v>6019</v>
      </c>
      <c r="I307" t="str">
        <f t="array" ref="I307">IFERROR(_xlfn.XLOOKUP(Tabelle8[[#This Row],[NegotiationID]]&amp;"FinalAccept",Tabelle8[NegotiationID]&amp;Tabelle8[ActionType],Tabelle8[ActionType],,0),_xlfn.XLOOKUP(Tabelle8[[#This Row],[NegotiationID]]&amp;"FinalReject",Tabelle8[NegotiationID]&amp;Tabelle8[ActionType],Tabelle8[ActionType],,0))</f>
        <v>FinalAccept</v>
      </c>
      <c r="N307">
        <v>21</v>
      </c>
      <c r="O307">
        <v>5461</v>
      </c>
      <c r="P307">
        <v>10</v>
      </c>
      <c r="Q307" t="s">
        <v>6020</v>
      </c>
    </row>
    <row r="308" ht="15" customHeight="1">
      <c r="A308" t="e">
        <f t="shared" ca="1" si="525"/>
        <v>#VALUE!</v>
      </c>
      <c r="B308" t="e">
        <f t="array" ref="B308" ca="1">_xlfn.XLOOKUP(Tabelle8[[#This Row],[ExperimentID]]&amp;Tabelle8[[#This Row],[NegotiationID]]&amp;Tabelle8[[#This Row],[MessageID]],ALL_IN_ONE[ExperimentID]&amp;ALL_IN_ONE[NegotiationID]&amp;ALL_IN_ONE[MessageID],ALL_IN_ONE[Gesamt_ID],,0)</f>
        <v>#VALUE!</v>
      </c>
      <c r="C308">
        <v>1007</v>
      </c>
      <c r="D308" t="s">
        <v>1521</v>
      </c>
      <c r="E308">
        <v>62098</v>
      </c>
      <c r="F308">
        <v>993</v>
      </c>
      <c r="G308">
        <v>997</v>
      </c>
      <c r="H308" t="s">
        <v>158</v>
      </c>
      <c r="I308" t="str">
        <f t="array" ref="I308">IFERROR(_xlfn.XLOOKUP(Tabelle8[[#This Row],[NegotiationID]]&amp;"FinalAccept",Tabelle8[NegotiationID]&amp;Tabelle8[ActionType],Tabelle8[ActionType],,0),_xlfn.XLOOKUP(Tabelle8[[#This Row],[NegotiationID]]&amp;"FinalReject",Tabelle8[NegotiationID]&amp;Tabelle8[ActionType],Tabelle8[ActionType],,0))</f>
        <v>FinalAccept</v>
      </c>
      <c r="J308">
        <v>1</v>
      </c>
      <c r="K308">
        <v>0.1084</v>
      </c>
      <c r="L308">
        <v>1.1084000000000001</v>
      </c>
      <c r="M308">
        <v>0.89159999999999995</v>
      </c>
      <c r="N308">
        <v>651</v>
      </c>
      <c r="O308">
        <v>5461</v>
      </c>
      <c r="P308">
        <v>10</v>
      </c>
      <c r="Q308" s="3" t="s">
        <v>2509</v>
      </c>
    </row>
    <row r="309" ht="15" customHeight="1">
      <c r="A309" t="e">
        <f t="shared" ca="1" si="525"/>
        <v>#VALUE!</v>
      </c>
      <c r="B309" t="e">
        <f t="array" ref="B309" ca="1">_xlfn.XLOOKUP(Tabelle8[[#This Row],[ExperimentID]]&amp;Tabelle8[[#This Row],[NegotiationID]]&amp;Tabelle8[[#This Row],[MessageID]],ALL_IN_ONE[ExperimentID]&amp;ALL_IN_ONE[NegotiationID]&amp;ALL_IN_ONE[MessageID],ALL_IN_ONE[Gesamt_ID],,0)</f>
        <v>#VALUE!</v>
      </c>
      <c r="C309">
        <v>1007</v>
      </c>
      <c r="D309" t="s">
        <v>1521</v>
      </c>
      <c r="E309">
        <v>63420</v>
      </c>
      <c r="F309">
        <v>997</v>
      </c>
      <c r="G309">
        <v>993</v>
      </c>
      <c r="H309" t="s">
        <v>31</v>
      </c>
      <c r="I309" t="str">
        <f t="array" ref="I309">IFERROR(_xlfn.XLOOKUP(Tabelle8[[#This Row],[NegotiationID]]&amp;"FinalAccept",Tabelle8[NegotiationID]&amp;Tabelle8[ActionType],Tabelle8[ActionType],,0),_xlfn.XLOOKUP(Tabelle8[[#This Row],[NegotiationID]]&amp;"FinalReject",Tabelle8[NegotiationID]&amp;Tabelle8[ActionType],Tabelle8[ActionType],,0))</f>
        <v>FinalAccept</v>
      </c>
      <c r="J309">
        <v>0.89759999999999995</v>
      </c>
      <c r="K309">
        <v>0.073200000000000001</v>
      </c>
      <c r="L309">
        <v>0.9708</v>
      </c>
      <c r="M309">
        <v>0.82440000000000002</v>
      </c>
      <c r="N309">
        <v>814</v>
      </c>
      <c r="O309">
        <v>5461</v>
      </c>
      <c r="P309">
        <v>10</v>
      </c>
      <c r="Q309" s="3" t="s">
        <v>2510</v>
      </c>
    </row>
    <row r="310" ht="15" customHeight="1">
      <c r="A310" t="e">
        <f t="shared" ca="1" si="525"/>
        <v>#VALUE!</v>
      </c>
      <c r="B310" t="e">
        <f t="array" ref="B310" ca="1">_xlfn.XLOOKUP(Tabelle8[[#This Row],[ExperimentID]]&amp;Tabelle8[[#This Row],[NegotiationID]]&amp;Tabelle8[[#This Row],[MessageID]],ALL_IN_ONE[ExperimentID]&amp;ALL_IN_ONE[NegotiationID]&amp;ALL_IN_ONE[MessageID],ALL_IN_ONE[Gesamt_ID],,0)</f>
        <v>#VALUE!</v>
      </c>
      <c r="C310">
        <v>1007</v>
      </c>
      <c r="D310" t="s">
        <v>1521</v>
      </c>
      <c r="E310">
        <v>64087</v>
      </c>
      <c r="F310">
        <v>993</v>
      </c>
      <c r="G310">
        <v>997</v>
      </c>
      <c r="H310" t="s">
        <v>31</v>
      </c>
      <c r="I310" t="str">
        <f t="array" ref="I310">IFERROR(_xlfn.XLOOKUP(Tabelle8[[#This Row],[NegotiationID]]&amp;"FinalAccept",Tabelle8[NegotiationID]&amp;Tabelle8[ActionType],Tabelle8[ActionType],,0),_xlfn.XLOOKUP(Tabelle8[[#This Row],[NegotiationID]]&amp;"FinalReject",Tabelle8[NegotiationID]&amp;Tabelle8[ActionType],Tabelle8[ActionType],,0))</f>
        <v>FinalAccept</v>
      </c>
      <c r="J310">
        <v>0.84019999999999995</v>
      </c>
      <c r="K310">
        <v>0.25879999999999997</v>
      </c>
      <c r="L310">
        <v>1.099</v>
      </c>
      <c r="M310">
        <v>0.58140000000000003</v>
      </c>
      <c r="N310">
        <v>779</v>
      </c>
      <c r="O310">
        <v>5461</v>
      </c>
      <c r="P310">
        <v>10</v>
      </c>
      <c r="Q310" s="3" t="s">
        <v>2511</v>
      </c>
    </row>
    <row r="311" ht="15" customHeight="1">
      <c r="A311" t="e">
        <f t="shared" ca="1" si="525"/>
        <v>#VALUE!</v>
      </c>
      <c r="B311" t="e">
        <f t="array" ref="B311" ca="1">_xlfn.XLOOKUP(Tabelle8[[#This Row],[ExperimentID]]&amp;Tabelle8[[#This Row],[NegotiationID]]&amp;Tabelle8[[#This Row],[MessageID]],ALL_IN_ONE[ExperimentID]&amp;ALL_IN_ONE[NegotiationID]&amp;ALL_IN_ONE[MessageID],ALL_IN_ONE[Gesamt_ID],,0)</f>
        <v>#VALUE!</v>
      </c>
      <c r="C311">
        <v>1007</v>
      </c>
      <c r="D311" t="s">
        <v>1521</v>
      </c>
      <c r="E311">
        <v>64677</v>
      </c>
      <c r="F311">
        <v>997</v>
      </c>
      <c r="G311">
        <v>993</v>
      </c>
      <c r="H311" t="s">
        <v>31</v>
      </c>
      <c r="I311" t="str">
        <f t="array" ref="I311">IFERROR(_xlfn.XLOOKUP(Tabelle8[[#This Row],[NegotiationID]]&amp;"FinalAccept",Tabelle8[NegotiationID]&amp;Tabelle8[ActionType],Tabelle8[ActionType],,0),_xlfn.XLOOKUP(Tabelle8[[#This Row],[NegotiationID]]&amp;"FinalReject",Tabelle8[NegotiationID]&amp;Tabelle8[ActionType],Tabelle8[ActionType],,0))</f>
        <v>FinalAccept</v>
      </c>
      <c r="J311">
        <v>0.58860000000000001</v>
      </c>
      <c r="K311">
        <v>0.43659999999999999</v>
      </c>
      <c r="L311">
        <v>1.0251999999999999</v>
      </c>
      <c r="M311">
        <v>0.152</v>
      </c>
      <c r="N311">
        <v>656</v>
      </c>
      <c r="O311">
        <v>5461</v>
      </c>
      <c r="P311">
        <v>10</v>
      </c>
      <c r="Q311" s="3" t="s">
        <v>2512</v>
      </c>
    </row>
    <row r="312" ht="15" customHeight="1">
      <c r="A312" t="e">
        <f t="shared" ca="1" si="525"/>
        <v>#VALUE!</v>
      </c>
      <c r="B312" t="e">
        <f t="array" ref="B312" ca="1">_xlfn.XLOOKUP(Tabelle8[[#This Row],[ExperimentID]]&amp;Tabelle8[[#This Row],[NegotiationID]]&amp;Tabelle8[[#This Row],[MessageID]],ALL_IN_ONE[ExperimentID]&amp;ALL_IN_ONE[NegotiationID]&amp;ALL_IN_ONE[MessageID],ALL_IN_ONE[Gesamt_ID],,0)</f>
        <v>#VALUE!</v>
      </c>
      <c r="C312">
        <v>1007</v>
      </c>
      <c r="D312" t="s">
        <v>1521</v>
      </c>
      <c r="E312">
        <v>64763</v>
      </c>
      <c r="F312">
        <v>993</v>
      </c>
      <c r="G312">
        <v>997</v>
      </c>
      <c r="H312" t="s">
        <v>31</v>
      </c>
      <c r="I312" t="str">
        <f t="array" ref="I312">IFERROR(_xlfn.XLOOKUP(Tabelle8[[#This Row],[NegotiationID]]&amp;"FinalAccept",Tabelle8[NegotiationID]&amp;Tabelle8[ActionType],Tabelle8[ActionType],,0),_xlfn.XLOOKUP(Tabelle8[[#This Row],[NegotiationID]]&amp;"FinalReject",Tabelle8[NegotiationID]&amp;Tabelle8[ActionType],Tabelle8[ActionType],,0))</f>
        <v>FinalAccept</v>
      </c>
      <c r="J312">
        <v>0.80179999999999996</v>
      </c>
      <c r="K312">
        <v>0.29399999999999998</v>
      </c>
      <c r="L312">
        <v>1.0958000000000001</v>
      </c>
      <c r="M312">
        <v>0.50780000000000003</v>
      </c>
      <c r="N312">
        <v>691</v>
      </c>
      <c r="O312">
        <v>5461</v>
      </c>
      <c r="P312">
        <v>10</v>
      </c>
      <c r="Q312" s="3" t="s">
        <v>2513</v>
      </c>
    </row>
    <row r="313" ht="15" customHeight="1">
      <c r="A313" t="e">
        <f t="shared" ca="1" si="525"/>
        <v>#VALUE!</v>
      </c>
      <c r="B313" t="e">
        <f t="array" ref="B313" ca="1">_xlfn.XLOOKUP(Tabelle8[[#This Row],[ExperimentID]]&amp;Tabelle8[[#This Row],[NegotiationID]]&amp;Tabelle8[[#This Row],[MessageID]],ALL_IN_ONE[ExperimentID]&amp;ALL_IN_ONE[NegotiationID]&amp;ALL_IN_ONE[MessageID],ALL_IN_ONE[Gesamt_ID],,0)</f>
        <v>#VALUE!</v>
      </c>
      <c r="C313">
        <v>1007</v>
      </c>
      <c r="D313" t="s">
        <v>1521</v>
      </c>
      <c r="E313">
        <v>65771</v>
      </c>
      <c r="F313">
        <v>997</v>
      </c>
      <c r="G313">
        <v>993</v>
      </c>
      <c r="H313" t="s">
        <v>31</v>
      </c>
      <c r="I313" t="str">
        <f t="array" ref="I313">IFERROR(_xlfn.XLOOKUP(Tabelle8[[#This Row],[NegotiationID]]&amp;"FinalAccept",Tabelle8[NegotiationID]&amp;Tabelle8[ActionType],Tabelle8[ActionType],,0),_xlfn.XLOOKUP(Tabelle8[[#This Row],[NegotiationID]]&amp;"FinalReject",Tabelle8[NegotiationID]&amp;Tabelle8[ActionType],Tabelle8[ActionType],,0))</f>
        <v>FinalAccept</v>
      </c>
      <c r="J313">
        <v>0.58860000000000001</v>
      </c>
      <c r="K313">
        <v>0.43659999999999999</v>
      </c>
      <c r="L313">
        <v>1.0251999999999999</v>
      </c>
      <c r="M313">
        <v>0.152</v>
      </c>
      <c r="N313">
        <v>843</v>
      </c>
      <c r="O313">
        <v>5461</v>
      </c>
      <c r="P313">
        <v>10</v>
      </c>
      <c r="Q313" s="3" t="s">
        <v>2514</v>
      </c>
    </row>
    <row r="314" ht="15" customHeight="1">
      <c r="A314" t="e">
        <f t="shared" ca="1" si="525"/>
        <v>#VALUE!</v>
      </c>
      <c r="B314" t="e">
        <f t="array" ref="B314" ca="1">_xlfn.XLOOKUP(Tabelle8[[#This Row],[ExperimentID]]&amp;Tabelle8[[#This Row],[NegotiationID]]&amp;Tabelle8[[#This Row],[MessageID]],ALL_IN_ONE[ExperimentID]&amp;ALL_IN_ONE[NegotiationID]&amp;ALL_IN_ONE[MessageID],ALL_IN_ONE[Gesamt_ID],,0)</f>
        <v>#VALUE!</v>
      </c>
      <c r="C314">
        <v>1007</v>
      </c>
      <c r="D314" t="s">
        <v>1521</v>
      </c>
      <c r="E314">
        <v>65886</v>
      </c>
      <c r="F314">
        <v>993</v>
      </c>
      <c r="G314">
        <v>997</v>
      </c>
      <c r="H314" t="s">
        <v>31</v>
      </c>
      <c r="I314" t="str">
        <f t="array" ref="I314">IFERROR(_xlfn.XLOOKUP(Tabelle8[[#This Row],[NegotiationID]]&amp;"FinalAccept",Tabelle8[NegotiationID]&amp;Tabelle8[ActionType],Tabelle8[ActionType],,0),_xlfn.XLOOKUP(Tabelle8[[#This Row],[NegotiationID]]&amp;"FinalReject",Tabelle8[NegotiationID]&amp;Tabelle8[ActionType],Tabelle8[ActionType],,0))</f>
        <v>FinalAccept</v>
      </c>
      <c r="J314">
        <v>0.65100000000000002</v>
      </c>
      <c r="K314">
        <v>0.48399999999999999</v>
      </c>
      <c r="L314">
        <v>1.135</v>
      </c>
      <c r="M314">
        <v>0.16700000000000001</v>
      </c>
      <c r="N314">
        <v>618</v>
      </c>
      <c r="O314">
        <v>5461</v>
      </c>
      <c r="P314">
        <v>10</v>
      </c>
      <c r="Q314" s="3" t="s">
        <v>2515</v>
      </c>
    </row>
    <row r="315" ht="15" customHeight="1">
      <c r="A315" t="e">
        <f t="shared" ca="1" si="525"/>
        <v>#VALUE!</v>
      </c>
      <c r="B315" t="e">
        <f t="array" ref="B315" ca="1">_xlfn.XLOOKUP(Tabelle8[[#This Row],[ExperimentID]]&amp;Tabelle8[[#This Row],[NegotiationID]]&amp;Tabelle8[[#This Row],[MessageID]],ALL_IN_ONE[ExperimentID]&amp;ALL_IN_ONE[NegotiationID]&amp;ALL_IN_ONE[MessageID],ALL_IN_ONE[Gesamt_ID],,0)</f>
        <v>#VALUE!</v>
      </c>
      <c r="C315">
        <v>1007</v>
      </c>
      <c r="D315" t="s">
        <v>1521</v>
      </c>
      <c r="E315">
        <v>66268</v>
      </c>
      <c r="F315">
        <v>997</v>
      </c>
      <c r="G315">
        <v>993</v>
      </c>
      <c r="H315" t="s">
        <v>31</v>
      </c>
      <c r="I315" t="str">
        <f t="array" ref="I315">IFERROR(_xlfn.XLOOKUP(Tabelle8[[#This Row],[NegotiationID]]&amp;"FinalAccept",Tabelle8[NegotiationID]&amp;Tabelle8[ActionType],Tabelle8[ActionType],,0),_xlfn.XLOOKUP(Tabelle8[[#This Row],[NegotiationID]]&amp;"FinalReject",Tabelle8[NegotiationID]&amp;Tabelle8[ActionType],Tabelle8[ActionType],,0))</f>
        <v>FinalAccept</v>
      </c>
      <c r="J315">
        <v>0.4904</v>
      </c>
      <c r="K315">
        <v>0.63319999999999999</v>
      </c>
      <c r="L315">
        <v>1.1235999999999999</v>
      </c>
      <c r="M315">
        <v>0.14280000000000001</v>
      </c>
      <c r="N315">
        <v>273</v>
      </c>
      <c r="O315">
        <v>5461</v>
      </c>
      <c r="P315">
        <v>10</v>
      </c>
      <c r="Q315" s="3" t="s">
        <v>2516</v>
      </c>
    </row>
    <row r="316" ht="15" customHeight="1">
      <c r="A316" t="e">
        <f t="shared" ca="1" si="525"/>
        <v>#VALUE!</v>
      </c>
      <c r="B316" t="e">
        <f t="array" ref="B316" ca="1">_xlfn.XLOOKUP(Tabelle8[[#This Row],[ExperimentID]]&amp;Tabelle8[[#This Row],[NegotiationID]]&amp;Tabelle8[[#This Row],[MessageID]],ALL_IN_ONE[ExperimentID]&amp;ALL_IN_ONE[NegotiationID]&amp;ALL_IN_ONE[MessageID],ALL_IN_ONE[Gesamt_ID],,0)</f>
        <v>#VALUE!</v>
      </c>
      <c r="C316">
        <v>1007</v>
      </c>
      <c r="D316" t="s">
        <v>1521</v>
      </c>
      <c r="E316">
        <v>66330</v>
      </c>
      <c r="F316">
        <v>993</v>
      </c>
      <c r="G316">
        <v>997</v>
      </c>
      <c r="H316" t="s">
        <v>20</v>
      </c>
      <c r="I316" t="str">
        <f t="array" ref="I316">IFERROR(_xlfn.XLOOKUP(Tabelle8[[#This Row],[NegotiationID]]&amp;"FinalAccept",Tabelle8[NegotiationID]&amp;Tabelle8[ActionType],Tabelle8[ActionType],,0),_xlfn.XLOOKUP(Tabelle8[[#This Row],[NegotiationID]]&amp;"FinalReject",Tabelle8[NegotiationID]&amp;Tabelle8[ActionType],Tabelle8[ActionType],,0))</f>
        <v>FinalAccept</v>
      </c>
      <c r="J316">
        <v>0.63319999999999999</v>
      </c>
      <c r="K316">
        <v>0.4904</v>
      </c>
      <c r="L316">
        <v>1.1235999999999999</v>
      </c>
      <c r="M316">
        <v>0.14280000000000001</v>
      </c>
      <c r="N316">
        <v>115</v>
      </c>
      <c r="O316">
        <v>5461</v>
      </c>
      <c r="P316">
        <v>10</v>
      </c>
      <c r="Q316" s="3" t="s">
        <v>2517</v>
      </c>
    </row>
    <row r="317" ht="14.5" hidden="1">
      <c r="A317" t="e">
        <f t="shared" ca="1" si="525"/>
        <v>#VALUE!</v>
      </c>
      <c r="B317" t="e">
        <f t="array" ref="B317" ca="1">_xlfn.XLOOKUP(Tabelle8[[#This Row],[ExperimentID]]&amp;Tabelle8[[#This Row],[NegotiationID]]&amp;Tabelle8[[#This Row],[MessageID]],ALL_IN_ONE[ExperimentID]&amp;ALL_IN_ONE[NegotiationID]&amp;ALL_IN_ONE[MessageID],ALL_IN_ONE[Gesamt_ID],,0)</f>
        <v>#VALUE!</v>
      </c>
      <c r="C317">
        <v>1036</v>
      </c>
      <c r="D317" t="s">
        <v>1521</v>
      </c>
      <c r="E317">
        <v>1037</v>
      </c>
      <c r="H317" t="s">
        <v>6019</v>
      </c>
      <c r="I317" t="str">
        <f t="array" ref="I317">IFERROR(_xlfn.XLOOKUP(Tabelle8[[#This Row],[NegotiationID]]&amp;"FinalAccept",Tabelle8[NegotiationID]&amp;Tabelle8[ActionType],Tabelle8[ActionType],,0),_xlfn.XLOOKUP(Tabelle8[[#This Row],[NegotiationID]]&amp;"FinalReject",Tabelle8[NegotiationID]&amp;Tabelle8[ActionType],Tabelle8[ActionType],,0))</f>
        <v>FinalAccept</v>
      </c>
      <c r="N317">
        <v>21</v>
      </c>
      <c r="O317">
        <v>1954</v>
      </c>
      <c r="P317">
        <v>13</v>
      </c>
      <c r="Q317" t="s">
        <v>6020</v>
      </c>
    </row>
    <row r="318" ht="15" customHeight="1">
      <c r="A318" t="e">
        <f t="shared" ca="1" si="525"/>
        <v>#VALUE!</v>
      </c>
      <c r="B318" t="e">
        <f t="array" ref="B318" ca="1">_xlfn.XLOOKUP(Tabelle8[[#This Row],[ExperimentID]]&amp;Tabelle8[[#This Row],[NegotiationID]]&amp;Tabelle8[[#This Row],[MessageID]],ALL_IN_ONE[ExperimentID]&amp;ALL_IN_ONE[NegotiationID]&amp;ALL_IN_ONE[MessageID],ALL_IN_ONE[Gesamt_ID],,0)</f>
        <v>#VALUE!</v>
      </c>
      <c r="C318">
        <v>1036</v>
      </c>
      <c r="D318" t="s">
        <v>1521</v>
      </c>
      <c r="E318">
        <v>62654</v>
      </c>
      <c r="F318">
        <v>1022</v>
      </c>
      <c r="G318">
        <v>1026</v>
      </c>
      <c r="H318" t="s">
        <v>19</v>
      </c>
      <c r="I318" t="str">
        <f t="array" ref="I318">IFERROR(_xlfn.XLOOKUP(Tabelle8[[#This Row],[NegotiationID]]&amp;"FinalAccept",Tabelle8[NegotiationID]&amp;Tabelle8[ActionType],Tabelle8[ActionType],,0),_xlfn.XLOOKUP(Tabelle8[[#This Row],[NegotiationID]]&amp;"FinalReject",Tabelle8[NegotiationID]&amp;Tabelle8[ActionType],Tabelle8[ActionType],,0))</f>
        <v>FinalAccept</v>
      </c>
      <c r="J318">
        <v>0.89019999999999999</v>
      </c>
      <c r="K318">
        <v>0.078</v>
      </c>
      <c r="L318">
        <v>0.96819999999999995</v>
      </c>
      <c r="M318">
        <v>0.81220000000000003</v>
      </c>
      <c r="N318">
        <v>53</v>
      </c>
      <c r="O318">
        <v>1954</v>
      </c>
      <c r="P318">
        <v>13</v>
      </c>
      <c r="Q318" s="3" t="s">
        <v>2518</v>
      </c>
    </row>
    <row r="319" ht="15" customHeight="1">
      <c r="A319" t="e">
        <f t="shared" ca="1" si="525"/>
        <v>#VALUE!</v>
      </c>
      <c r="B319" t="e">
        <f t="array" ref="B319" ca="1">_xlfn.XLOOKUP(Tabelle8[[#This Row],[ExperimentID]]&amp;Tabelle8[[#This Row],[NegotiationID]]&amp;Tabelle8[[#This Row],[MessageID]],ALL_IN_ONE[ExperimentID]&amp;ALL_IN_ONE[NegotiationID]&amp;ALL_IN_ONE[MessageID],ALL_IN_ONE[Gesamt_ID],,0)</f>
        <v>#VALUE!</v>
      </c>
      <c r="C319">
        <v>1036</v>
      </c>
      <c r="D319" t="s">
        <v>1521</v>
      </c>
      <c r="E319">
        <v>62805</v>
      </c>
      <c r="F319">
        <v>1026</v>
      </c>
      <c r="G319">
        <v>1022</v>
      </c>
      <c r="H319" t="s">
        <v>31</v>
      </c>
      <c r="I319" t="str">
        <f t="array" ref="I319">IFERROR(_xlfn.XLOOKUP(Tabelle8[[#This Row],[NegotiationID]]&amp;"FinalAccept",Tabelle8[NegotiationID]&amp;Tabelle8[ActionType],Tabelle8[ActionType],,0),_xlfn.XLOOKUP(Tabelle8[[#This Row],[NegotiationID]]&amp;"FinalReject",Tabelle8[NegotiationID]&amp;Tabelle8[ActionType],Tabelle8[ActionType],,0))</f>
        <v>FinalAccept</v>
      </c>
      <c r="J319">
        <v>0.68620000000000003</v>
      </c>
      <c r="K319">
        <v>0.18440000000000001</v>
      </c>
      <c r="L319">
        <v>0.87060000000000004</v>
      </c>
      <c r="M319">
        <v>0.50180000000000002</v>
      </c>
      <c r="N319">
        <v>113</v>
      </c>
      <c r="O319">
        <v>1954</v>
      </c>
      <c r="P319">
        <v>13</v>
      </c>
      <c r="Q319" s="3" t="s">
        <v>2519</v>
      </c>
    </row>
    <row r="320" ht="15" customHeight="1">
      <c r="A320" t="e">
        <f t="shared" ca="1" si="525"/>
        <v>#VALUE!</v>
      </c>
      <c r="B320" t="e">
        <f t="array" ref="B320" ca="1">_xlfn.XLOOKUP(Tabelle8[[#This Row],[ExperimentID]]&amp;Tabelle8[[#This Row],[NegotiationID]]&amp;Tabelle8[[#This Row],[MessageID]],ALL_IN_ONE[ExperimentID]&amp;ALL_IN_ONE[NegotiationID]&amp;ALL_IN_ONE[MessageID],ALL_IN_ONE[Gesamt_ID],,0)</f>
        <v>#VALUE!</v>
      </c>
      <c r="C320">
        <v>1036</v>
      </c>
      <c r="D320" t="s">
        <v>1521</v>
      </c>
      <c r="E320">
        <v>62880</v>
      </c>
      <c r="F320">
        <v>1022</v>
      </c>
      <c r="G320">
        <v>1026</v>
      </c>
      <c r="H320" t="s">
        <v>31</v>
      </c>
      <c r="I320" t="str">
        <f t="array" ref="I320">IFERROR(_xlfn.XLOOKUP(Tabelle8[[#This Row],[NegotiationID]]&amp;"FinalAccept",Tabelle8[NegotiationID]&amp;Tabelle8[ActionType],Tabelle8[ActionType],,0),_xlfn.XLOOKUP(Tabelle8[[#This Row],[NegotiationID]]&amp;"FinalReject",Tabelle8[NegotiationID]&amp;Tabelle8[ActionType],Tabelle8[ActionType],,0))</f>
        <v>FinalAccept</v>
      </c>
      <c r="J320">
        <v>0.81979999999999997</v>
      </c>
      <c r="K320">
        <v>0.13400000000000001</v>
      </c>
      <c r="L320">
        <v>0.95379999999999998</v>
      </c>
      <c r="M320">
        <v>0.68579999999999997</v>
      </c>
      <c r="N320">
        <v>153</v>
      </c>
      <c r="O320">
        <v>1954</v>
      </c>
      <c r="P320">
        <v>13</v>
      </c>
      <c r="Q320" s="3" t="s">
        <v>2520</v>
      </c>
    </row>
    <row r="321" ht="15" customHeight="1">
      <c r="A321" t="e">
        <f t="shared" ca="1" si="525"/>
        <v>#VALUE!</v>
      </c>
      <c r="B321" t="e">
        <f t="array" ref="B321" ca="1">_xlfn.XLOOKUP(Tabelle8[[#This Row],[ExperimentID]]&amp;Tabelle8[[#This Row],[NegotiationID]]&amp;Tabelle8[[#This Row],[MessageID]],ALL_IN_ONE[ExperimentID]&amp;ALL_IN_ONE[NegotiationID]&amp;ALL_IN_ONE[MessageID],ALL_IN_ONE[Gesamt_ID],,0)</f>
        <v>#VALUE!</v>
      </c>
      <c r="C321">
        <v>1036</v>
      </c>
      <c r="D321" t="s">
        <v>1521</v>
      </c>
      <c r="E321">
        <v>63085</v>
      </c>
      <c r="F321">
        <v>1026</v>
      </c>
      <c r="G321">
        <v>1022</v>
      </c>
      <c r="H321" t="s">
        <v>31</v>
      </c>
      <c r="I321" t="str">
        <f t="array" ref="I321">IFERROR(_xlfn.XLOOKUP(Tabelle8[[#This Row],[NegotiationID]]&amp;"FinalAccept",Tabelle8[NegotiationID]&amp;Tabelle8[ActionType],Tabelle8[ActionType],,0),_xlfn.XLOOKUP(Tabelle8[[#This Row],[NegotiationID]]&amp;"FinalReject",Tabelle8[NegotiationID]&amp;Tabelle8[ActionType],Tabelle8[ActionType],,0))</f>
        <v>FinalAccept</v>
      </c>
      <c r="J321">
        <v>0.50619999999999998</v>
      </c>
      <c r="K321">
        <v>0.23760000000000001</v>
      </c>
      <c r="L321">
        <v>0.74380000000000002</v>
      </c>
      <c r="M321">
        <v>0.26860000000000001</v>
      </c>
      <c r="N321">
        <v>213</v>
      </c>
      <c r="O321">
        <v>1954</v>
      </c>
      <c r="P321">
        <v>13</v>
      </c>
      <c r="Q321" s="3" t="s">
        <v>2521</v>
      </c>
    </row>
    <row r="322" ht="15" customHeight="1">
      <c r="A322" t="e">
        <f t="shared" ref="A322:A385" ca="1" si="526">MID(CELL("Dateiname",$A$1),FIND("]",CELL("Dateiname",$A$1))+1,31)</f>
        <v>#VALUE!</v>
      </c>
      <c r="B322" t="e">
        <f t="array" ref="B322" ca="1">_xlfn.XLOOKUP(Tabelle8[[#This Row],[ExperimentID]]&amp;Tabelle8[[#This Row],[NegotiationID]]&amp;Tabelle8[[#This Row],[MessageID]],ALL_IN_ONE[ExperimentID]&amp;ALL_IN_ONE[NegotiationID]&amp;ALL_IN_ONE[MessageID],ALL_IN_ONE[Gesamt_ID],,0)</f>
        <v>#VALUE!</v>
      </c>
      <c r="C322">
        <v>1036</v>
      </c>
      <c r="D322" t="s">
        <v>1521</v>
      </c>
      <c r="E322">
        <v>63418</v>
      </c>
      <c r="F322">
        <v>1022</v>
      </c>
      <c r="G322">
        <v>1026</v>
      </c>
      <c r="H322" t="s">
        <v>31</v>
      </c>
      <c r="I322" t="str">
        <f t="array" ref="I322">IFERROR(_xlfn.XLOOKUP(Tabelle8[[#This Row],[NegotiationID]]&amp;"FinalAccept",Tabelle8[NegotiationID]&amp;Tabelle8[ActionType],Tabelle8[ActionType],,0),_xlfn.XLOOKUP(Tabelle8[[#This Row],[NegotiationID]]&amp;"FinalReject",Tabelle8[NegotiationID]&amp;Tabelle8[ActionType],Tabelle8[ActionType],,0))</f>
        <v>FinalAccept</v>
      </c>
      <c r="J322">
        <v>0.62180000000000002</v>
      </c>
      <c r="K322">
        <v>0.47399999999999998</v>
      </c>
      <c r="L322">
        <v>1.0958000000000001</v>
      </c>
      <c r="M322">
        <v>0.14779999999999999</v>
      </c>
      <c r="N322">
        <v>257</v>
      </c>
      <c r="O322">
        <v>1954</v>
      </c>
      <c r="P322">
        <v>13</v>
      </c>
      <c r="Q322" s="3" t="s">
        <v>2522</v>
      </c>
    </row>
    <row r="323" ht="15" customHeight="1">
      <c r="A323" t="e">
        <f t="shared" ca="1" si="526"/>
        <v>#VALUE!</v>
      </c>
      <c r="B323" t="e">
        <f t="array" ref="B323" ca="1">_xlfn.XLOOKUP(Tabelle8[[#This Row],[ExperimentID]]&amp;Tabelle8[[#This Row],[NegotiationID]]&amp;Tabelle8[[#This Row],[MessageID]],ALL_IN_ONE[ExperimentID]&amp;ALL_IN_ONE[NegotiationID]&amp;ALL_IN_ONE[MessageID],ALL_IN_ONE[Gesamt_ID],,0)</f>
        <v>#VALUE!</v>
      </c>
      <c r="C323">
        <v>1036</v>
      </c>
      <c r="D323" t="s">
        <v>1521</v>
      </c>
      <c r="E323">
        <v>64229</v>
      </c>
      <c r="F323">
        <v>1026</v>
      </c>
      <c r="G323">
        <v>1022</v>
      </c>
      <c r="H323" t="s">
        <v>31</v>
      </c>
      <c r="I323" t="str">
        <f t="array" ref="I323">IFERROR(_xlfn.XLOOKUP(Tabelle8[[#This Row],[NegotiationID]]&amp;"FinalAccept",Tabelle8[NegotiationID]&amp;Tabelle8[ActionType],Tabelle8[ActionType],,0),_xlfn.XLOOKUP(Tabelle8[[#This Row],[NegotiationID]]&amp;"FinalReject",Tabelle8[NegotiationID]&amp;Tabelle8[ActionType],Tabelle8[ActionType],,0))</f>
        <v>FinalAccept</v>
      </c>
      <c r="J323">
        <v>0.67400000000000004</v>
      </c>
      <c r="K323">
        <v>0.42180000000000001</v>
      </c>
      <c r="L323">
        <v>1.0958000000000001</v>
      </c>
      <c r="M323">
        <v>0.25219999999999998</v>
      </c>
      <c r="N323">
        <v>166</v>
      </c>
      <c r="O323">
        <v>1954</v>
      </c>
      <c r="P323">
        <v>13</v>
      </c>
      <c r="Q323" s="3" t="s">
        <v>2523</v>
      </c>
    </row>
    <row r="324" ht="15" customHeight="1">
      <c r="A324" t="e">
        <f t="shared" ca="1" si="526"/>
        <v>#VALUE!</v>
      </c>
      <c r="B324" t="e">
        <f t="array" ref="B324" ca="1">_xlfn.XLOOKUP(Tabelle8[[#This Row],[ExperimentID]]&amp;Tabelle8[[#This Row],[NegotiationID]]&amp;Tabelle8[[#This Row],[MessageID]],ALL_IN_ONE[ExperimentID]&amp;ALL_IN_ONE[NegotiationID]&amp;ALL_IN_ONE[MessageID],ALL_IN_ONE[Gesamt_ID],,0)</f>
        <v>#VALUE!</v>
      </c>
      <c r="C324">
        <v>1036</v>
      </c>
      <c r="D324" t="s">
        <v>1521</v>
      </c>
      <c r="E324">
        <v>64475</v>
      </c>
      <c r="F324">
        <v>1022</v>
      </c>
      <c r="G324">
        <v>1026</v>
      </c>
      <c r="H324" t="s">
        <v>31</v>
      </c>
      <c r="I324" t="str">
        <f t="array" ref="I324">IFERROR(_xlfn.XLOOKUP(Tabelle8[[#This Row],[NegotiationID]]&amp;"FinalAccept",Tabelle8[NegotiationID]&amp;Tabelle8[ActionType],Tabelle8[ActionType],,0),_xlfn.XLOOKUP(Tabelle8[[#This Row],[NegotiationID]]&amp;"FinalReject",Tabelle8[NegotiationID]&amp;Tabelle8[ActionType],Tabelle8[ActionType],,0))</f>
        <v>FinalAccept</v>
      </c>
      <c r="J324">
        <v>0.67220000000000002</v>
      </c>
      <c r="K324">
        <v>0.438</v>
      </c>
      <c r="L324">
        <v>1.1102000000000001</v>
      </c>
      <c r="M324">
        <v>0.23419999999999999</v>
      </c>
      <c r="N324">
        <v>209</v>
      </c>
      <c r="O324">
        <v>1954</v>
      </c>
      <c r="P324">
        <v>13</v>
      </c>
      <c r="Q324" s="3" t="s">
        <v>2524</v>
      </c>
    </row>
    <row r="325" ht="15" customHeight="1">
      <c r="A325" t="e">
        <f t="shared" ca="1" si="526"/>
        <v>#VALUE!</v>
      </c>
      <c r="B325" t="e">
        <f t="array" ref="B325" ca="1">_xlfn.XLOOKUP(Tabelle8[[#This Row],[ExperimentID]]&amp;Tabelle8[[#This Row],[NegotiationID]]&amp;Tabelle8[[#This Row],[MessageID]],ALL_IN_ONE[ExperimentID]&amp;ALL_IN_ONE[NegotiationID]&amp;ALL_IN_ONE[MessageID],ALL_IN_ONE[Gesamt_ID],,0)</f>
        <v>#VALUE!</v>
      </c>
      <c r="C325">
        <v>1036</v>
      </c>
      <c r="D325" t="s">
        <v>1521</v>
      </c>
      <c r="E325">
        <v>64500</v>
      </c>
      <c r="F325">
        <v>1026</v>
      </c>
      <c r="G325">
        <v>1022</v>
      </c>
      <c r="H325" t="s">
        <v>31</v>
      </c>
      <c r="I325" t="str">
        <f t="array" ref="I325">IFERROR(_xlfn.XLOOKUP(Tabelle8[[#This Row],[NegotiationID]]&amp;"FinalAccept",Tabelle8[NegotiationID]&amp;Tabelle8[ActionType],Tabelle8[ActionType],,0),_xlfn.XLOOKUP(Tabelle8[[#This Row],[NegotiationID]]&amp;"FinalReject",Tabelle8[NegotiationID]&amp;Tabelle8[ActionType],Tabelle8[ActionType],,0))</f>
        <v>FinalAccept</v>
      </c>
      <c r="J325">
        <v>0.50739999999999996</v>
      </c>
      <c r="K325">
        <v>0.49619999999999997</v>
      </c>
      <c r="L325">
        <v>1.0036</v>
      </c>
      <c r="M325">
        <v>0.0112</v>
      </c>
      <c r="N325">
        <v>185</v>
      </c>
      <c r="O325">
        <v>1954</v>
      </c>
      <c r="P325">
        <v>13</v>
      </c>
      <c r="Q325" s="3" t="s">
        <v>2525</v>
      </c>
    </row>
    <row r="326" ht="15" customHeight="1">
      <c r="A326" t="e">
        <f t="shared" ca="1" si="526"/>
        <v>#VALUE!</v>
      </c>
      <c r="B326" t="e">
        <f t="array" ref="B326" ca="1">_xlfn.XLOOKUP(Tabelle8[[#This Row],[ExperimentID]]&amp;Tabelle8[[#This Row],[NegotiationID]]&amp;Tabelle8[[#This Row],[MessageID]],ALL_IN_ONE[ExperimentID]&amp;ALL_IN_ONE[NegotiationID]&amp;ALL_IN_ONE[MessageID],ALL_IN_ONE[Gesamt_ID],,0)</f>
        <v>#VALUE!</v>
      </c>
      <c r="C326">
        <v>1036</v>
      </c>
      <c r="D326" t="s">
        <v>1521</v>
      </c>
      <c r="E326">
        <v>64524</v>
      </c>
      <c r="F326">
        <v>1022</v>
      </c>
      <c r="G326">
        <v>1026</v>
      </c>
      <c r="H326" t="s">
        <v>31</v>
      </c>
      <c r="I326" t="str">
        <f t="array" ref="I326">IFERROR(_xlfn.XLOOKUP(Tabelle8[[#This Row],[NegotiationID]]&amp;"FinalAccept",Tabelle8[NegotiationID]&amp;Tabelle8[ActionType],Tabelle8[ActionType],,0),_xlfn.XLOOKUP(Tabelle8[[#This Row],[NegotiationID]]&amp;"FinalReject",Tabelle8[NegotiationID]&amp;Tabelle8[ActionType],Tabelle8[ActionType],,0))</f>
        <v>FinalAccept</v>
      </c>
      <c r="J326">
        <v>0.64019999999999999</v>
      </c>
      <c r="K326">
        <v>0.45879999999999999</v>
      </c>
      <c r="L326">
        <v>1.099</v>
      </c>
      <c r="M326">
        <v>0.18140000000000001</v>
      </c>
      <c r="N326">
        <v>215</v>
      </c>
      <c r="O326">
        <v>1954</v>
      </c>
      <c r="P326">
        <v>13</v>
      </c>
      <c r="Q326" s="3" t="s">
        <v>2526</v>
      </c>
    </row>
    <row r="327" ht="15" customHeight="1">
      <c r="A327" t="e">
        <f t="shared" ca="1" si="526"/>
        <v>#VALUE!</v>
      </c>
      <c r="B327" t="e">
        <f t="array" ref="B327" ca="1">_xlfn.XLOOKUP(Tabelle8[[#This Row],[ExperimentID]]&amp;Tabelle8[[#This Row],[NegotiationID]]&amp;Tabelle8[[#This Row],[MessageID]],ALL_IN_ONE[ExperimentID]&amp;ALL_IN_ONE[NegotiationID]&amp;ALL_IN_ONE[MessageID],ALL_IN_ONE[Gesamt_ID],,0)</f>
        <v>#VALUE!</v>
      </c>
      <c r="C327">
        <v>1036</v>
      </c>
      <c r="D327" t="s">
        <v>1521</v>
      </c>
      <c r="E327">
        <v>65328</v>
      </c>
      <c r="F327">
        <v>1026</v>
      </c>
      <c r="G327">
        <v>1022</v>
      </c>
      <c r="H327" t="s">
        <v>31</v>
      </c>
      <c r="I327" t="str">
        <f t="array" ref="I327">IFERROR(_xlfn.XLOOKUP(Tabelle8[[#This Row],[NegotiationID]]&amp;"FinalAccept",Tabelle8[NegotiationID]&amp;Tabelle8[ActionType],Tabelle8[ActionType],,0),_xlfn.XLOOKUP(Tabelle8[[#This Row],[NegotiationID]]&amp;"FinalReject",Tabelle8[NegotiationID]&amp;Tabelle8[ActionType],Tabelle8[ActionType],,0))</f>
        <v>FinalAccept</v>
      </c>
      <c r="J327">
        <v>0.57399999999999995</v>
      </c>
      <c r="K327">
        <v>0.52659999999999996</v>
      </c>
      <c r="L327">
        <v>1.1006</v>
      </c>
      <c r="M327">
        <v>0.047399999999999998</v>
      </c>
      <c r="N327">
        <v>177</v>
      </c>
      <c r="O327">
        <v>1954</v>
      </c>
      <c r="P327">
        <v>13</v>
      </c>
      <c r="Q327" s="3" t="s">
        <v>2527</v>
      </c>
    </row>
    <row r="328" ht="15" customHeight="1">
      <c r="A328" t="e">
        <f t="shared" ca="1" si="526"/>
        <v>#VALUE!</v>
      </c>
      <c r="B328" t="e">
        <f t="array" ref="B328" ca="1">_xlfn.XLOOKUP(Tabelle8[[#This Row],[ExperimentID]]&amp;Tabelle8[[#This Row],[NegotiationID]]&amp;Tabelle8[[#This Row],[MessageID]],ALL_IN_ONE[ExperimentID]&amp;ALL_IN_ONE[NegotiationID]&amp;ALL_IN_ONE[MessageID],ALL_IN_ONE[Gesamt_ID],,0)</f>
        <v>#VALUE!</v>
      </c>
      <c r="C328">
        <v>1036</v>
      </c>
      <c r="D328" t="s">
        <v>1521</v>
      </c>
      <c r="E328">
        <v>65369</v>
      </c>
      <c r="F328">
        <v>1022</v>
      </c>
      <c r="G328">
        <v>1026</v>
      </c>
      <c r="H328" t="s">
        <v>31</v>
      </c>
      <c r="I328" t="str">
        <f t="array" ref="I328">IFERROR(_xlfn.XLOOKUP(Tabelle8[[#This Row],[NegotiationID]]&amp;"FinalAccept",Tabelle8[NegotiationID]&amp;Tabelle8[ActionType],Tabelle8[ActionType],,0),_xlfn.XLOOKUP(Tabelle8[[#This Row],[NegotiationID]]&amp;"FinalReject",Tabelle8[NegotiationID]&amp;Tabelle8[ActionType],Tabelle8[ActionType],,0))</f>
        <v>FinalAccept</v>
      </c>
      <c r="J328">
        <v>0.6018</v>
      </c>
      <c r="K328">
        <v>0.49399999999999999</v>
      </c>
      <c r="L328">
        <v>1.0958000000000001</v>
      </c>
      <c r="M328">
        <v>0.10780000000000001</v>
      </c>
      <c r="N328">
        <v>126</v>
      </c>
      <c r="O328">
        <v>1954</v>
      </c>
      <c r="P328">
        <v>13</v>
      </c>
      <c r="Q328" s="3" t="s">
        <v>2528</v>
      </c>
    </row>
    <row r="329" ht="15" customHeight="1">
      <c r="A329" t="e">
        <f t="shared" ca="1" si="526"/>
        <v>#VALUE!</v>
      </c>
      <c r="B329" t="e">
        <f t="array" ref="B329" ca="1">_xlfn.XLOOKUP(Tabelle8[[#This Row],[ExperimentID]]&amp;Tabelle8[[#This Row],[NegotiationID]]&amp;Tabelle8[[#This Row],[MessageID]],ALL_IN_ONE[ExperimentID]&amp;ALL_IN_ONE[NegotiationID]&amp;ALL_IN_ONE[MessageID],ALL_IN_ONE[Gesamt_ID],,0)</f>
        <v>#VALUE!</v>
      </c>
      <c r="C329">
        <v>1036</v>
      </c>
      <c r="D329" t="s">
        <v>1521</v>
      </c>
      <c r="E329">
        <v>66135</v>
      </c>
      <c r="F329">
        <v>1026</v>
      </c>
      <c r="G329">
        <v>1022</v>
      </c>
      <c r="H329" t="s">
        <v>20</v>
      </c>
      <c r="I329" t="str">
        <f t="array" ref="I329">IFERROR(_xlfn.XLOOKUP(Tabelle8[[#This Row],[NegotiationID]]&amp;"FinalAccept",Tabelle8[NegotiationID]&amp;Tabelle8[ActionType],Tabelle8[ActionType],,0),_xlfn.XLOOKUP(Tabelle8[[#This Row],[NegotiationID]]&amp;"FinalReject",Tabelle8[NegotiationID]&amp;Tabelle8[ActionType],Tabelle8[ActionType],,0))</f>
        <v>FinalAccept</v>
      </c>
      <c r="J329">
        <v>0.49399999999999999</v>
      </c>
      <c r="K329">
        <v>0.6018</v>
      </c>
      <c r="L329">
        <v>1.0958000000000001</v>
      </c>
      <c r="M329">
        <v>0.10780000000000001</v>
      </c>
      <c r="N329">
        <v>66</v>
      </c>
      <c r="O329">
        <v>1954</v>
      </c>
      <c r="P329">
        <v>13</v>
      </c>
      <c r="Q329" s="3" t="s">
        <v>2529</v>
      </c>
    </row>
    <row r="330" ht="14.5" hidden="1">
      <c r="A330" t="e">
        <f t="shared" ca="1" si="526"/>
        <v>#VALUE!</v>
      </c>
      <c r="B330" t="e">
        <f t="array" ref="B330" ca="1">_xlfn.XLOOKUP(Tabelle8[[#This Row],[ExperimentID]]&amp;Tabelle8[[#This Row],[NegotiationID]]&amp;Tabelle8[[#This Row],[MessageID]],ALL_IN_ONE[ExperimentID]&amp;ALL_IN_ONE[NegotiationID]&amp;ALL_IN_ONE[MessageID],ALL_IN_ONE[Gesamt_ID],,0)</f>
        <v>#VALUE!</v>
      </c>
      <c r="C330">
        <v>1065</v>
      </c>
      <c r="D330" t="s">
        <v>1521</v>
      </c>
      <c r="E330">
        <v>1066</v>
      </c>
      <c r="H330" t="s">
        <v>6019</v>
      </c>
      <c r="I330" t="str">
        <f t="array" ref="I330">IFERROR(_xlfn.XLOOKUP(Tabelle8[[#This Row],[NegotiationID]]&amp;"FinalAccept",Tabelle8[NegotiationID]&amp;Tabelle8[ActionType],Tabelle8[ActionType],,0),_xlfn.XLOOKUP(Tabelle8[[#This Row],[NegotiationID]]&amp;"FinalReject",Tabelle8[NegotiationID]&amp;Tabelle8[ActionType],Tabelle8[ActionType],,0))</f>
        <v>FinalAccept</v>
      </c>
      <c r="N330">
        <v>21</v>
      </c>
      <c r="O330">
        <v>2289</v>
      </c>
      <c r="P330">
        <v>15</v>
      </c>
      <c r="Q330" t="s">
        <v>6020</v>
      </c>
    </row>
    <row r="331" ht="15" customHeight="1">
      <c r="A331" t="e">
        <f t="shared" ca="1" si="526"/>
        <v>#VALUE!</v>
      </c>
      <c r="B331" t="e">
        <f t="array" ref="B331" ca="1">_xlfn.XLOOKUP(Tabelle8[[#This Row],[ExperimentID]]&amp;Tabelle8[[#This Row],[NegotiationID]]&amp;Tabelle8[[#This Row],[MessageID]],ALL_IN_ONE[ExperimentID]&amp;ALL_IN_ONE[NegotiationID]&amp;ALL_IN_ONE[MessageID],ALL_IN_ONE[Gesamt_ID],,0)</f>
        <v>#VALUE!</v>
      </c>
      <c r="C331">
        <v>1065</v>
      </c>
      <c r="D331" t="s">
        <v>1521</v>
      </c>
      <c r="E331">
        <v>62653</v>
      </c>
      <c r="F331">
        <v>1051</v>
      </c>
      <c r="G331">
        <v>1055</v>
      </c>
      <c r="H331" t="s">
        <v>19</v>
      </c>
      <c r="I331" t="str">
        <f t="array" ref="I331">IFERROR(_xlfn.XLOOKUP(Tabelle8[[#This Row],[NegotiationID]]&amp;"FinalAccept",Tabelle8[NegotiationID]&amp;Tabelle8[ActionType],Tabelle8[ActionType],,0),_xlfn.XLOOKUP(Tabelle8[[#This Row],[NegotiationID]]&amp;"FinalReject",Tabelle8[NegotiationID]&amp;Tabelle8[ActionType],Tabelle8[ActionType],,0))</f>
        <v>FinalAccept</v>
      </c>
      <c r="J331">
        <v>1</v>
      </c>
      <c r="K331">
        <v>0.1084</v>
      </c>
      <c r="L331">
        <v>1.1084000000000001</v>
      </c>
      <c r="M331">
        <v>0.89159999999999995</v>
      </c>
      <c r="N331">
        <v>374</v>
      </c>
      <c r="O331">
        <v>2289</v>
      </c>
      <c r="P331">
        <v>15</v>
      </c>
      <c r="Q331" s="3" t="s">
        <v>2530</v>
      </c>
    </row>
    <row r="332" ht="15" customHeight="1">
      <c r="A332" t="e">
        <f t="shared" ca="1" si="526"/>
        <v>#VALUE!</v>
      </c>
      <c r="B332" t="e">
        <f t="array" ref="B332" ca="1">_xlfn.XLOOKUP(Tabelle8[[#This Row],[ExperimentID]]&amp;Tabelle8[[#This Row],[NegotiationID]]&amp;Tabelle8[[#This Row],[MessageID]],ALL_IN_ONE[ExperimentID]&amp;ALL_IN_ONE[NegotiationID]&amp;ALL_IN_ONE[MessageID],ALL_IN_ONE[Gesamt_ID],,0)</f>
        <v>#VALUE!</v>
      </c>
      <c r="C332">
        <v>1065</v>
      </c>
      <c r="D332" t="s">
        <v>1521</v>
      </c>
      <c r="E332">
        <v>62839</v>
      </c>
      <c r="F332">
        <v>1055</v>
      </c>
      <c r="G332">
        <v>1051</v>
      </c>
      <c r="H332" t="s">
        <v>31</v>
      </c>
      <c r="I332" t="str">
        <f t="array" ref="I332">IFERROR(_xlfn.XLOOKUP(Tabelle8[[#This Row],[NegotiationID]]&amp;"FinalAccept",Tabelle8[NegotiationID]&amp;Tabelle8[ActionType],Tabelle8[ActionType],,0),_xlfn.XLOOKUP(Tabelle8[[#This Row],[NegotiationID]]&amp;"FinalReject",Tabelle8[NegotiationID]&amp;Tabelle8[ActionType],Tabelle8[ActionType],,0))</f>
        <v>FinalAccept</v>
      </c>
      <c r="J332">
        <v>1</v>
      </c>
      <c r="K332">
        <v>0.6744</v>
      </c>
      <c r="L332">
        <v>1.6744000000000001</v>
      </c>
      <c r="M332">
        <v>0.3256</v>
      </c>
      <c r="N332">
        <v>180</v>
      </c>
      <c r="O332">
        <v>2289</v>
      </c>
      <c r="P332">
        <v>15</v>
      </c>
      <c r="Q332" s="3" t="s">
        <v>2531</v>
      </c>
    </row>
    <row r="333" ht="15" customHeight="1">
      <c r="A333" t="e">
        <f t="shared" ca="1" si="526"/>
        <v>#VALUE!</v>
      </c>
      <c r="B333" t="e">
        <f t="array" ref="B333" ca="1">_xlfn.XLOOKUP(Tabelle8[[#This Row],[ExperimentID]]&amp;Tabelle8[[#This Row],[NegotiationID]]&amp;Tabelle8[[#This Row],[MessageID]],ALL_IN_ONE[ExperimentID]&amp;ALL_IN_ONE[NegotiationID]&amp;ALL_IN_ONE[MessageID],ALL_IN_ONE[Gesamt_ID],,0)</f>
        <v>#VALUE!</v>
      </c>
      <c r="C333">
        <v>1065</v>
      </c>
      <c r="D333" t="s">
        <v>1521</v>
      </c>
      <c r="E333">
        <v>64016</v>
      </c>
      <c r="F333">
        <v>1051</v>
      </c>
      <c r="G333">
        <v>1055</v>
      </c>
      <c r="H333" t="s">
        <v>31</v>
      </c>
      <c r="I333" t="str">
        <f t="array" ref="I333">IFERROR(_xlfn.XLOOKUP(Tabelle8[[#This Row],[NegotiationID]]&amp;"FinalAccept",Tabelle8[NegotiationID]&amp;Tabelle8[ActionType],Tabelle8[ActionType],,0),_xlfn.XLOOKUP(Tabelle8[[#This Row],[NegotiationID]]&amp;"FinalReject",Tabelle8[NegotiationID]&amp;Tabelle8[ActionType],Tabelle8[ActionType],,0))</f>
        <v>FinalAccept</v>
      </c>
      <c r="J333">
        <v>0.78800000000000003</v>
      </c>
      <c r="K333">
        <v>0.15640000000000001</v>
      </c>
      <c r="L333">
        <v>0.94440000000000002</v>
      </c>
      <c r="M333">
        <v>0.63160000000000005</v>
      </c>
      <c r="N333">
        <v>299</v>
      </c>
      <c r="O333">
        <v>2289</v>
      </c>
      <c r="P333">
        <v>15</v>
      </c>
      <c r="Q333" s="3" t="s">
        <v>2532</v>
      </c>
    </row>
    <row r="334" ht="15" customHeight="1">
      <c r="A334" t="e">
        <f t="shared" ca="1" si="526"/>
        <v>#VALUE!</v>
      </c>
      <c r="B334" t="e">
        <f t="array" ref="B334" ca="1">_xlfn.XLOOKUP(Tabelle8[[#This Row],[ExperimentID]]&amp;Tabelle8[[#This Row],[NegotiationID]]&amp;Tabelle8[[#This Row],[MessageID]],ALL_IN_ONE[ExperimentID]&amp;ALL_IN_ONE[NegotiationID]&amp;ALL_IN_ONE[MessageID],ALL_IN_ONE[Gesamt_ID],,0)</f>
        <v>#VALUE!</v>
      </c>
      <c r="C334">
        <v>1065</v>
      </c>
      <c r="D334" t="s">
        <v>1521</v>
      </c>
      <c r="E334">
        <v>64091</v>
      </c>
      <c r="F334">
        <v>1055</v>
      </c>
      <c r="G334">
        <v>1051</v>
      </c>
      <c r="H334" t="s">
        <v>31</v>
      </c>
      <c r="I334" t="str">
        <f t="array" ref="I334">IFERROR(_xlfn.XLOOKUP(Tabelle8[[#This Row],[NegotiationID]]&amp;"FinalAccept",Tabelle8[NegotiationID]&amp;Tabelle8[ActionType],Tabelle8[ActionType],,0),_xlfn.XLOOKUP(Tabelle8[[#This Row],[NegotiationID]]&amp;"FinalReject",Tabelle8[NegotiationID]&amp;Tabelle8[ActionType],Tabelle8[ActionType],,0))</f>
        <v>FinalAccept</v>
      </c>
      <c r="J334">
        <v>0.65100000000000002</v>
      </c>
      <c r="K334">
        <v>0.2228</v>
      </c>
      <c r="L334">
        <v>0.87380000000000002</v>
      </c>
      <c r="M334">
        <v>0.42820000000000003</v>
      </c>
      <c r="N334">
        <v>250</v>
      </c>
      <c r="O334">
        <v>2289</v>
      </c>
      <c r="P334">
        <v>15</v>
      </c>
      <c r="Q334" s="3" t="s">
        <v>2533</v>
      </c>
    </row>
    <row r="335" ht="15" customHeight="1">
      <c r="A335" t="e">
        <f t="shared" ca="1" si="526"/>
        <v>#VALUE!</v>
      </c>
      <c r="B335" t="e">
        <f t="array" ref="B335" ca="1">_xlfn.XLOOKUP(Tabelle8[[#This Row],[ExperimentID]]&amp;Tabelle8[[#This Row],[NegotiationID]]&amp;Tabelle8[[#This Row],[MessageID]],ALL_IN_ONE[ExperimentID]&amp;ALL_IN_ONE[NegotiationID]&amp;ALL_IN_ONE[MessageID],ALL_IN_ONE[Gesamt_ID],,0)</f>
        <v>#VALUE!</v>
      </c>
      <c r="C335">
        <v>1065</v>
      </c>
      <c r="D335" t="s">
        <v>1521</v>
      </c>
      <c r="E335">
        <v>64141</v>
      </c>
      <c r="F335">
        <v>1051</v>
      </c>
      <c r="G335">
        <v>1055</v>
      </c>
      <c r="H335" t="s">
        <v>31</v>
      </c>
      <c r="I335" t="str">
        <f t="array" ref="I335">IFERROR(_xlfn.XLOOKUP(Tabelle8[[#This Row],[NegotiationID]]&amp;"FinalAccept",Tabelle8[NegotiationID]&amp;Tabelle8[ActionType],Tabelle8[ActionType],,0),_xlfn.XLOOKUP(Tabelle8[[#This Row],[NegotiationID]]&amp;"FinalReject",Tabelle8[NegotiationID]&amp;Tabelle8[ActionType],Tabelle8[ActionType],,0))</f>
        <v>FinalAccept</v>
      </c>
      <c r="J335">
        <v>0.752</v>
      </c>
      <c r="K335">
        <v>0.20380000000000001</v>
      </c>
      <c r="L335">
        <v>0.95579999999999998</v>
      </c>
      <c r="M335">
        <v>0.54820000000000002</v>
      </c>
      <c r="N335">
        <v>219</v>
      </c>
      <c r="O335">
        <v>2289</v>
      </c>
      <c r="P335">
        <v>15</v>
      </c>
      <c r="Q335" s="3" t="s">
        <v>2534</v>
      </c>
    </row>
    <row r="336" ht="130.5" hidden="1">
      <c r="A336" t="e">
        <f t="shared" ca="1" si="526"/>
        <v>#VALUE!</v>
      </c>
      <c r="B336" t="e">
        <f t="array" ref="B336" ca="1">_xlfn.XLOOKUP(Tabelle8[[#This Row],[ExperimentID]]&amp;Tabelle8[[#This Row],[NegotiationID]]&amp;Tabelle8[[#This Row],[MessageID]],ALL_IN_ONE[ExperimentID]&amp;ALL_IN_ONE[NegotiationID]&amp;ALL_IN_ONE[MessageID],ALL_IN_ONE[Gesamt_ID],,0)</f>
        <v>#VALUE!</v>
      </c>
      <c r="C336">
        <v>1065</v>
      </c>
      <c r="D336" t="s">
        <v>1521</v>
      </c>
      <c r="E336">
        <v>64156</v>
      </c>
      <c r="F336">
        <v>1055</v>
      </c>
      <c r="G336">
        <v>1051</v>
      </c>
      <c r="H336" t="s">
        <v>22</v>
      </c>
      <c r="I336" t="str">
        <f t="array" ref="I336">IFERROR(_xlfn.XLOOKUP(Tabelle8[[#This Row],[NegotiationID]]&amp;"FinalAccept",Tabelle8[NegotiationID]&amp;Tabelle8[ActionType],Tabelle8[ActionType],,0),_xlfn.XLOOKUP(Tabelle8[[#This Row],[NegotiationID]]&amp;"FinalReject",Tabelle8[NegotiationID]&amp;Tabelle8[ActionType],Tabelle8[ActionType],,0))</f>
        <v>FinalAccept</v>
      </c>
      <c r="N336">
        <v>152</v>
      </c>
      <c r="O336">
        <v>2289</v>
      </c>
      <c r="P336">
        <v>15</v>
      </c>
      <c r="Q336" s="3" t="s">
        <v>6508</v>
      </c>
    </row>
    <row r="337" ht="159.5" hidden="1">
      <c r="A337" t="e">
        <f t="shared" ca="1" si="526"/>
        <v>#VALUE!</v>
      </c>
      <c r="B337" t="e">
        <f t="array" ref="B337" ca="1">_xlfn.XLOOKUP(Tabelle8[[#This Row],[ExperimentID]]&amp;Tabelle8[[#This Row],[NegotiationID]]&amp;Tabelle8[[#This Row],[MessageID]],ALL_IN_ONE[ExperimentID]&amp;ALL_IN_ONE[NegotiationID]&amp;ALL_IN_ONE[MessageID],ALL_IN_ONE[Gesamt_ID],,0)</f>
        <v>#VALUE!</v>
      </c>
      <c r="C337">
        <v>1065</v>
      </c>
      <c r="D337" t="s">
        <v>1521</v>
      </c>
      <c r="E337">
        <v>64710</v>
      </c>
      <c r="F337">
        <v>1051</v>
      </c>
      <c r="G337">
        <v>1055</v>
      </c>
      <c r="H337" t="s">
        <v>24</v>
      </c>
      <c r="I337" t="str">
        <f t="array" ref="I337">IFERROR(_xlfn.XLOOKUP(Tabelle8[[#This Row],[NegotiationID]]&amp;"FinalAccept",Tabelle8[NegotiationID]&amp;Tabelle8[ActionType],Tabelle8[ActionType],,0),_xlfn.XLOOKUP(Tabelle8[[#This Row],[NegotiationID]]&amp;"FinalReject",Tabelle8[NegotiationID]&amp;Tabelle8[ActionType],Tabelle8[ActionType],,0))</f>
        <v>FinalAccept</v>
      </c>
      <c r="N337">
        <v>109</v>
      </c>
      <c r="O337">
        <v>2289</v>
      </c>
      <c r="P337">
        <v>15</v>
      </c>
      <c r="Q337" s="3" t="s">
        <v>6509</v>
      </c>
    </row>
    <row r="338" ht="87" hidden="1">
      <c r="A338" t="e">
        <f t="shared" ca="1" si="526"/>
        <v>#VALUE!</v>
      </c>
      <c r="B338" t="e">
        <f t="array" ref="B338" ca="1">_xlfn.XLOOKUP(Tabelle8[[#This Row],[ExperimentID]]&amp;Tabelle8[[#This Row],[NegotiationID]]&amp;Tabelle8[[#This Row],[MessageID]],ALL_IN_ONE[ExperimentID]&amp;ALL_IN_ONE[NegotiationID]&amp;ALL_IN_ONE[MessageID],ALL_IN_ONE[Gesamt_ID],,0)</f>
        <v>#VALUE!</v>
      </c>
      <c r="C338">
        <v>1065</v>
      </c>
      <c r="D338" t="s">
        <v>1521</v>
      </c>
      <c r="E338">
        <v>64735</v>
      </c>
      <c r="F338">
        <v>1055</v>
      </c>
      <c r="G338">
        <v>1051</v>
      </c>
      <c r="H338" t="s">
        <v>22</v>
      </c>
      <c r="I338" t="str">
        <f t="array" ref="I338">IFERROR(_xlfn.XLOOKUP(Tabelle8[[#This Row],[NegotiationID]]&amp;"FinalAccept",Tabelle8[NegotiationID]&amp;Tabelle8[ActionType],Tabelle8[ActionType],,0),_xlfn.XLOOKUP(Tabelle8[[#This Row],[NegotiationID]]&amp;"FinalReject",Tabelle8[NegotiationID]&amp;Tabelle8[ActionType],Tabelle8[ActionType],,0))</f>
        <v>FinalAccept</v>
      </c>
      <c r="N338">
        <v>74</v>
      </c>
      <c r="O338">
        <v>2289</v>
      </c>
      <c r="P338">
        <v>15</v>
      </c>
      <c r="Q338" s="3" t="s">
        <v>6510</v>
      </c>
    </row>
    <row r="339" ht="159.5" hidden="1">
      <c r="A339" t="e">
        <f t="shared" ca="1" si="526"/>
        <v>#VALUE!</v>
      </c>
      <c r="B339" t="e">
        <f t="array" ref="B339" ca="1">_xlfn.XLOOKUP(Tabelle8[[#This Row],[ExperimentID]]&amp;Tabelle8[[#This Row],[NegotiationID]]&amp;Tabelle8[[#This Row],[MessageID]],ALL_IN_ONE[ExperimentID]&amp;ALL_IN_ONE[NegotiationID]&amp;ALL_IN_ONE[MessageID],ALL_IN_ONE[Gesamt_ID],,0)</f>
        <v>#VALUE!</v>
      </c>
      <c r="C339">
        <v>1065</v>
      </c>
      <c r="D339" t="s">
        <v>1521</v>
      </c>
      <c r="E339">
        <v>64755</v>
      </c>
      <c r="F339">
        <v>1051</v>
      </c>
      <c r="G339">
        <v>1055</v>
      </c>
      <c r="H339" t="s">
        <v>24</v>
      </c>
      <c r="I339" t="str">
        <f t="array" ref="I339">IFERROR(_xlfn.XLOOKUP(Tabelle8[[#This Row],[NegotiationID]]&amp;"FinalAccept",Tabelle8[NegotiationID]&amp;Tabelle8[ActionType],Tabelle8[ActionType],,0),_xlfn.XLOOKUP(Tabelle8[[#This Row],[NegotiationID]]&amp;"FinalReject",Tabelle8[NegotiationID]&amp;Tabelle8[ActionType],Tabelle8[ActionType],,0))</f>
        <v>FinalAccept</v>
      </c>
      <c r="N339">
        <v>168</v>
      </c>
      <c r="O339">
        <v>2289</v>
      </c>
      <c r="P339">
        <v>15</v>
      </c>
      <c r="Q339" s="3" t="s">
        <v>6511</v>
      </c>
    </row>
    <row r="340" ht="15" customHeight="1">
      <c r="A340" t="e">
        <f t="shared" ca="1" si="526"/>
        <v>#VALUE!</v>
      </c>
      <c r="B340" t="e">
        <f t="array" ref="B340" ca="1">_xlfn.XLOOKUP(Tabelle8[[#This Row],[ExperimentID]]&amp;Tabelle8[[#This Row],[NegotiationID]]&amp;Tabelle8[[#This Row],[MessageID]],ALL_IN_ONE[ExperimentID]&amp;ALL_IN_ONE[NegotiationID]&amp;ALL_IN_ONE[MessageID],ALL_IN_ONE[Gesamt_ID],,0)</f>
        <v>#VALUE!</v>
      </c>
      <c r="C340">
        <v>1065</v>
      </c>
      <c r="D340" t="s">
        <v>1521</v>
      </c>
      <c r="E340">
        <v>64772</v>
      </c>
      <c r="F340">
        <v>1055</v>
      </c>
      <c r="G340">
        <v>1051</v>
      </c>
      <c r="H340" t="s">
        <v>31</v>
      </c>
      <c r="I340" t="str">
        <f t="array" ref="I340">IFERROR(_xlfn.XLOOKUP(Tabelle8[[#This Row],[NegotiationID]]&amp;"FinalAccept",Tabelle8[NegotiationID]&amp;Tabelle8[ActionType],Tabelle8[ActionType],,0),_xlfn.XLOOKUP(Tabelle8[[#This Row],[NegotiationID]]&amp;"FinalReject",Tabelle8[NegotiationID]&amp;Tabelle8[ActionType],Tabelle8[ActionType],,0))</f>
        <v>FinalAccept</v>
      </c>
      <c r="J340">
        <v>0.55859999999999999</v>
      </c>
      <c r="K340">
        <v>0.435</v>
      </c>
      <c r="L340">
        <v>0.99360000000000004</v>
      </c>
      <c r="M340">
        <v>0.1236</v>
      </c>
      <c r="N340">
        <v>102</v>
      </c>
      <c r="O340">
        <v>2289</v>
      </c>
      <c r="P340">
        <v>15</v>
      </c>
      <c r="Q340" s="3" t="s">
        <v>2535</v>
      </c>
    </row>
    <row r="341" ht="15" customHeight="1">
      <c r="A341" t="e">
        <f t="shared" ca="1" si="526"/>
        <v>#VALUE!</v>
      </c>
      <c r="B341" t="e">
        <f t="array" ref="B341" ca="1">_xlfn.XLOOKUP(Tabelle8[[#This Row],[ExperimentID]]&amp;Tabelle8[[#This Row],[NegotiationID]]&amp;Tabelle8[[#This Row],[MessageID]],ALL_IN_ONE[ExperimentID]&amp;ALL_IN_ONE[NegotiationID]&amp;ALL_IN_ONE[MessageID],ALL_IN_ONE[Gesamt_ID],,0)</f>
        <v>#VALUE!</v>
      </c>
      <c r="C341">
        <v>1065</v>
      </c>
      <c r="D341" t="s">
        <v>1521</v>
      </c>
      <c r="E341">
        <v>64986</v>
      </c>
      <c r="F341">
        <v>1051</v>
      </c>
      <c r="G341">
        <v>1055</v>
      </c>
      <c r="H341" t="s">
        <v>31</v>
      </c>
      <c r="I341" t="str">
        <f t="array" ref="I341">IFERROR(_xlfn.XLOOKUP(Tabelle8[[#This Row],[NegotiationID]]&amp;"FinalAccept",Tabelle8[NegotiationID]&amp;Tabelle8[ActionType],Tabelle8[ActionType],,0),_xlfn.XLOOKUP(Tabelle8[[#This Row],[NegotiationID]]&amp;"FinalReject",Tabelle8[NegotiationID]&amp;Tabelle8[ActionType],Tabelle8[ActionType],,0))</f>
        <v>FinalAccept</v>
      </c>
      <c r="J341">
        <v>0.56279999999999997</v>
      </c>
      <c r="K341">
        <v>0.42899999999999999</v>
      </c>
      <c r="L341">
        <v>0.99180000000000001</v>
      </c>
      <c r="M341">
        <v>0.1338</v>
      </c>
      <c r="N341">
        <v>150</v>
      </c>
      <c r="O341">
        <v>2289</v>
      </c>
      <c r="P341">
        <v>15</v>
      </c>
      <c r="Q341" s="3" t="s">
        <v>2536</v>
      </c>
    </row>
    <row r="342" ht="15" customHeight="1">
      <c r="A342" t="e">
        <f t="shared" ca="1" si="526"/>
        <v>#VALUE!</v>
      </c>
      <c r="B342" t="e">
        <f t="array" ref="B342" ca="1">_xlfn.XLOOKUP(Tabelle8[[#This Row],[ExperimentID]]&amp;Tabelle8[[#This Row],[NegotiationID]]&amp;Tabelle8[[#This Row],[MessageID]],ALL_IN_ONE[ExperimentID]&amp;ALL_IN_ONE[NegotiationID]&amp;ALL_IN_ONE[MessageID],ALL_IN_ONE[Gesamt_ID],,0)</f>
        <v>#VALUE!</v>
      </c>
      <c r="C342">
        <v>1065</v>
      </c>
      <c r="D342" t="s">
        <v>1521</v>
      </c>
      <c r="E342">
        <v>65374</v>
      </c>
      <c r="F342">
        <v>1055</v>
      </c>
      <c r="G342">
        <v>1051</v>
      </c>
      <c r="H342" t="s">
        <v>31</v>
      </c>
      <c r="I342" t="str">
        <f t="array" ref="I342">IFERROR(_xlfn.XLOOKUP(Tabelle8[[#This Row],[NegotiationID]]&amp;"FinalAccept",Tabelle8[NegotiationID]&amp;Tabelle8[ActionType],Tabelle8[ActionType],,0),_xlfn.XLOOKUP(Tabelle8[[#This Row],[NegotiationID]]&amp;"FinalReject",Tabelle8[NegotiationID]&amp;Tabelle8[ActionType],Tabelle8[ActionType],,0))</f>
        <v>FinalAccept</v>
      </c>
      <c r="J342">
        <v>0.56499999999999995</v>
      </c>
      <c r="K342">
        <v>0.41720000000000002</v>
      </c>
      <c r="L342">
        <v>0.98219999999999996</v>
      </c>
      <c r="M342">
        <v>0.14779999999999999</v>
      </c>
      <c r="N342">
        <v>68</v>
      </c>
      <c r="O342">
        <v>2289</v>
      </c>
      <c r="P342">
        <v>15</v>
      </c>
      <c r="Q342" s="3" t="s">
        <v>2537</v>
      </c>
    </row>
    <row r="343" ht="15" customHeight="1">
      <c r="A343" t="e">
        <f t="shared" ca="1" si="526"/>
        <v>#VALUE!</v>
      </c>
      <c r="B343" t="e">
        <f t="array" ref="B343" ca="1">_xlfn.XLOOKUP(Tabelle8[[#This Row],[ExperimentID]]&amp;Tabelle8[[#This Row],[NegotiationID]]&amp;Tabelle8[[#This Row],[MessageID]],ALL_IN_ONE[ExperimentID]&amp;ALL_IN_ONE[NegotiationID]&amp;ALL_IN_ONE[MessageID],ALL_IN_ONE[Gesamt_ID],,0)</f>
        <v>#VALUE!</v>
      </c>
      <c r="C343">
        <v>1065</v>
      </c>
      <c r="D343" t="s">
        <v>1521</v>
      </c>
      <c r="E343">
        <v>65386</v>
      </c>
      <c r="F343">
        <v>1051</v>
      </c>
      <c r="G343">
        <v>1055</v>
      </c>
      <c r="H343" t="s">
        <v>31</v>
      </c>
      <c r="I343" t="str">
        <f t="array" ref="I343">IFERROR(_xlfn.XLOOKUP(Tabelle8[[#This Row],[NegotiationID]]&amp;"FinalAccept",Tabelle8[NegotiationID]&amp;Tabelle8[ActionType],Tabelle8[ActionType],,0),_xlfn.XLOOKUP(Tabelle8[[#This Row],[NegotiationID]]&amp;"FinalReject",Tabelle8[NegotiationID]&amp;Tabelle8[ActionType],Tabelle8[ActionType],,0))</f>
        <v>FinalAccept</v>
      </c>
      <c r="J343">
        <v>0.435</v>
      </c>
      <c r="K343">
        <v>0.55859999999999999</v>
      </c>
      <c r="L343">
        <v>0.99360000000000004</v>
      </c>
      <c r="M343">
        <v>0.1236</v>
      </c>
      <c r="N343">
        <v>85</v>
      </c>
      <c r="O343">
        <v>2289</v>
      </c>
      <c r="P343">
        <v>15</v>
      </c>
      <c r="Q343" s="3" t="s">
        <v>2538</v>
      </c>
    </row>
    <row r="344" ht="15" customHeight="1">
      <c r="A344" t="e">
        <f t="shared" ca="1" si="526"/>
        <v>#VALUE!</v>
      </c>
      <c r="B344" t="e">
        <f t="array" ref="B344" ca="1">_xlfn.XLOOKUP(Tabelle8[[#This Row],[ExperimentID]]&amp;Tabelle8[[#This Row],[NegotiationID]]&amp;Tabelle8[[#This Row],[MessageID]],ALL_IN_ONE[ExperimentID]&amp;ALL_IN_ONE[NegotiationID]&amp;ALL_IN_ONE[MessageID],ALL_IN_ONE[Gesamt_ID],,0)</f>
        <v>#VALUE!</v>
      </c>
      <c r="C344">
        <v>1065</v>
      </c>
      <c r="D344" t="s">
        <v>1521</v>
      </c>
      <c r="E344">
        <v>65393</v>
      </c>
      <c r="F344">
        <v>1055</v>
      </c>
      <c r="G344">
        <v>1051</v>
      </c>
      <c r="H344" t="s">
        <v>20</v>
      </c>
      <c r="I344" t="str">
        <f t="array" ref="I344">IFERROR(_xlfn.XLOOKUP(Tabelle8[[#This Row],[NegotiationID]]&amp;"FinalAccept",Tabelle8[NegotiationID]&amp;Tabelle8[ActionType],Tabelle8[ActionType],,0),_xlfn.XLOOKUP(Tabelle8[[#This Row],[NegotiationID]]&amp;"FinalReject",Tabelle8[NegotiationID]&amp;Tabelle8[ActionType],Tabelle8[ActionType],,0))</f>
        <v>FinalAccept</v>
      </c>
      <c r="J344">
        <v>0.55859999999999999</v>
      </c>
      <c r="K344">
        <v>0.435</v>
      </c>
      <c r="L344">
        <v>0.99360000000000004</v>
      </c>
      <c r="M344">
        <v>0.1236</v>
      </c>
      <c r="N344">
        <v>38</v>
      </c>
      <c r="O344">
        <v>2289</v>
      </c>
      <c r="P344">
        <v>15</v>
      </c>
      <c r="Q344" s="3" t="s">
        <v>2539</v>
      </c>
    </row>
    <row r="345" ht="14.5" hidden="1">
      <c r="A345" t="e">
        <f t="shared" ca="1" si="526"/>
        <v>#VALUE!</v>
      </c>
      <c r="B345" t="e">
        <f t="array" ref="B345" ca="1">_xlfn.XLOOKUP(Tabelle8[[#This Row],[ExperimentID]]&amp;Tabelle8[[#This Row],[NegotiationID]]&amp;Tabelle8[[#This Row],[MessageID]],ALL_IN_ONE[ExperimentID]&amp;ALL_IN_ONE[NegotiationID]&amp;ALL_IN_ONE[MessageID],ALL_IN_ONE[Gesamt_ID],,0)</f>
        <v>#VALUE!</v>
      </c>
      <c r="C345">
        <v>1094</v>
      </c>
      <c r="D345" t="s">
        <v>1521</v>
      </c>
      <c r="E345">
        <v>1095</v>
      </c>
      <c r="H345" t="s">
        <v>6019</v>
      </c>
      <c r="I345" t="str">
        <f t="array" ref="I345">IFERROR(_xlfn.XLOOKUP(Tabelle8[[#This Row],[NegotiationID]]&amp;"FinalAccept",Tabelle8[NegotiationID]&amp;Tabelle8[ActionType],Tabelle8[ActionType],,0),_xlfn.XLOOKUP(Tabelle8[[#This Row],[NegotiationID]]&amp;"FinalReject",Tabelle8[NegotiationID]&amp;Tabelle8[ActionType],Tabelle8[ActionType],,0))</f>
        <v>FinalAccept</v>
      </c>
      <c r="N345">
        <v>21</v>
      </c>
      <c r="O345">
        <v>5305</v>
      </c>
      <c r="P345">
        <v>16</v>
      </c>
      <c r="Q345" t="s">
        <v>6020</v>
      </c>
    </row>
    <row r="346" ht="15" customHeight="1">
      <c r="A346" t="e">
        <f t="shared" ca="1" si="526"/>
        <v>#VALUE!</v>
      </c>
      <c r="B346" t="e">
        <f t="array" ref="B346" ca="1">_xlfn.XLOOKUP(Tabelle8[[#This Row],[ExperimentID]]&amp;Tabelle8[[#This Row],[NegotiationID]]&amp;Tabelle8[[#This Row],[MessageID]],ALL_IN_ONE[ExperimentID]&amp;ALL_IN_ONE[NegotiationID]&amp;ALL_IN_ONE[MessageID],ALL_IN_ONE[Gesamt_ID],,0)</f>
        <v>#VALUE!</v>
      </c>
      <c r="C346">
        <v>1094</v>
      </c>
      <c r="D346" t="s">
        <v>1521</v>
      </c>
      <c r="E346">
        <v>62651</v>
      </c>
      <c r="F346">
        <v>1080</v>
      </c>
      <c r="G346">
        <v>1084</v>
      </c>
      <c r="H346" t="s">
        <v>19</v>
      </c>
      <c r="I346" t="str">
        <f t="array" ref="I346">IFERROR(_xlfn.XLOOKUP(Tabelle8[[#This Row],[NegotiationID]]&amp;"FinalAccept",Tabelle8[NegotiationID]&amp;Tabelle8[ActionType],Tabelle8[ActionType],,0),_xlfn.XLOOKUP(Tabelle8[[#This Row],[NegotiationID]]&amp;"FinalReject",Tabelle8[NegotiationID]&amp;Tabelle8[ActionType],Tabelle8[ActionType],,0))</f>
        <v>FinalAccept</v>
      </c>
      <c r="J346">
        <v>1</v>
      </c>
      <c r="K346">
        <v>0.1084</v>
      </c>
      <c r="L346">
        <v>1.1084000000000001</v>
      </c>
      <c r="M346">
        <v>0.89159999999999995</v>
      </c>
      <c r="N346">
        <v>629</v>
      </c>
      <c r="O346">
        <v>5305</v>
      </c>
      <c r="P346">
        <v>16</v>
      </c>
      <c r="Q346" s="3" t="s">
        <v>2540</v>
      </c>
    </row>
    <row r="347" ht="15" customHeight="1">
      <c r="A347" t="e">
        <f t="shared" ca="1" si="526"/>
        <v>#VALUE!</v>
      </c>
      <c r="B347" t="e">
        <f t="array" ref="B347" ca="1">_xlfn.XLOOKUP(Tabelle8[[#This Row],[ExperimentID]]&amp;Tabelle8[[#This Row],[NegotiationID]]&amp;Tabelle8[[#This Row],[MessageID]],ALL_IN_ONE[ExperimentID]&amp;ALL_IN_ONE[NegotiationID]&amp;ALL_IN_ONE[MessageID],ALL_IN_ONE[Gesamt_ID],,0)</f>
        <v>#VALUE!</v>
      </c>
      <c r="C347">
        <v>1094</v>
      </c>
      <c r="D347" t="s">
        <v>1521</v>
      </c>
      <c r="E347">
        <v>63291</v>
      </c>
      <c r="F347">
        <v>1084</v>
      </c>
      <c r="G347">
        <v>1080</v>
      </c>
      <c r="H347" t="s">
        <v>31</v>
      </c>
      <c r="I347" t="str">
        <f t="array" ref="I347">IFERROR(_xlfn.XLOOKUP(Tabelle8[[#This Row],[NegotiationID]]&amp;"FinalAccept",Tabelle8[NegotiationID]&amp;Tabelle8[ActionType],Tabelle8[ActionType],,0),_xlfn.XLOOKUP(Tabelle8[[#This Row],[NegotiationID]]&amp;"FinalReject",Tabelle8[NegotiationID]&amp;Tabelle8[ActionType],Tabelle8[ActionType],,0))</f>
        <v>FinalAccept</v>
      </c>
      <c r="J347">
        <v>0.89759999999999995</v>
      </c>
      <c r="K347">
        <v>0.073200000000000001</v>
      </c>
      <c r="L347">
        <v>0.9708</v>
      </c>
      <c r="M347">
        <v>0.82440000000000002</v>
      </c>
      <c r="N347">
        <v>638</v>
      </c>
      <c r="O347">
        <v>5305</v>
      </c>
      <c r="P347">
        <v>16</v>
      </c>
      <c r="Q347" s="3" t="s">
        <v>2541</v>
      </c>
    </row>
    <row r="348" ht="15" customHeight="1">
      <c r="A348" t="e">
        <f t="shared" ca="1" si="526"/>
        <v>#VALUE!</v>
      </c>
      <c r="B348" t="e">
        <f t="array" ref="B348" ca="1">_xlfn.XLOOKUP(Tabelle8[[#This Row],[ExperimentID]]&amp;Tabelle8[[#This Row],[NegotiationID]]&amp;Tabelle8[[#This Row],[MessageID]],ALL_IN_ONE[ExperimentID]&amp;ALL_IN_ONE[NegotiationID]&amp;ALL_IN_ONE[MessageID],ALL_IN_ONE[Gesamt_ID],,0)</f>
        <v>#VALUE!</v>
      </c>
      <c r="C348">
        <v>1094</v>
      </c>
      <c r="D348" t="s">
        <v>1521</v>
      </c>
      <c r="E348">
        <v>64131</v>
      </c>
      <c r="F348">
        <v>1080</v>
      </c>
      <c r="G348">
        <v>1084</v>
      </c>
      <c r="H348" t="s">
        <v>31</v>
      </c>
      <c r="I348" t="str">
        <f t="array" ref="I348">IFERROR(_xlfn.XLOOKUP(Tabelle8[[#This Row],[NegotiationID]]&amp;"FinalAccept",Tabelle8[NegotiationID]&amp;Tabelle8[ActionType],Tabelle8[ActionType],,0),_xlfn.XLOOKUP(Tabelle8[[#This Row],[NegotiationID]]&amp;"FinalReject",Tabelle8[NegotiationID]&amp;Tabelle8[ActionType],Tabelle8[ActionType],,0))</f>
        <v>FinalAccept</v>
      </c>
      <c r="J348">
        <v>0.78620000000000001</v>
      </c>
      <c r="K348">
        <v>0.12479999999999999</v>
      </c>
      <c r="L348">
        <v>0.91100000000000003</v>
      </c>
      <c r="M348">
        <v>0.66139999999999999</v>
      </c>
      <c r="N348">
        <v>911</v>
      </c>
      <c r="O348">
        <v>5305</v>
      </c>
      <c r="P348">
        <v>16</v>
      </c>
      <c r="Q348" s="3" t="s">
        <v>2542</v>
      </c>
    </row>
    <row r="349" ht="15" customHeight="1">
      <c r="A349" t="e">
        <f t="shared" ca="1" si="526"/>
        <v>#VALUE!</v>
      </c>
      <c r="B349" t="e">
        <f t="array" ref="B349" ca="1">_xlfn.XLOOKUP(Tabelle8[[#This Row],[ExperimentID]]&amp;Tabelle8[[#This Row],[NegotiationID]]&amp;Tabelle8[[#This Row],[MessageID]],ALL_IN_ONE[ExperimentID]&amp;ALL_IN_ONE[NegotiationID]&amp;ALL_IN_ONE[MessageID],ALL_IN_ONE[Gesamt_ID],,0)</f>
        <v>#VALUE!</v>
      </c>
      <c r="C349">
        <v>1094</v>
      </c>
      <c r="D349" t="s">
        <v>1521</v>
      </c>
      <c r="E349">
        <v>64922</v>
      </c>
      <c r="F349">
        <v>1084</v>
      </c>
      <c r="G349">
        <v>1080</v>
      </c>
      <c r="H349" t="s">
        <v>31</v>
      </c>
      <c r="I349" t="str">
        <f t="array" ref="I349">IFERROR(_xlfn.XLOOKUP(Tabelle8[[#This Row],[NegotiationID]]&amp;"FinalAccept",Tabelle8[NegotiationID]&amp;Tabelle8[ActionType],Tabelle8[ActionType],,0),_xlfn.XLOOKUP(Tabelle8[[#This Row],[NegotiationID]]&amp;"FinalReject",Tabelle8[NegotiationID]&amp;Tabelle8[ActionType],Tabelle8[ActionType],,0))</f>
        <v>FinalAccept</v>
      </c>
      <c r="J349">
        <v>0.87039999999999995</v>
      </c>
      <c r="K349">
        <v>0.25319999999999998</v>
      </c>
      <c r="L349">
        <v>1.1235999999999999</v>
      </c>
      <c r="M349">
        <v>0.61719999999999997</v>
      </c>
      <c r="N349">
        <v>674</v>
      </c>
      <c r="O349">
        <v>5305</v>
      </c>
      <c r="P349">
        <v>16</v>
      </c>
      <c r="Q349" s="3" t="s">
        <v>2543</v>
      </c>
    </row>
    <row r="350" ht="15" customHeight="1">
      <c r="A350" t="e">
        <f t="shared" ca="1" si="526"/>
        <v>#VALUE!</v>
      </c>
      <c r="B350" t="e">
        <f t="array" ref="B350" ca="1">_xlfn.XLOOKUP(Tabelle8[[#This Row],[ExperimentID]]&amp;Tabelle8[[#This Row],[NegotiationID]]&amp;Tabelle8[[#This Row],[MessageID]],ALL_IN_ONE[ExperimentID]&amp;ALL_IN_ONE[NegotiationID]&amp;ALL_IN_ONE[MessageID],ALL_IN_ONE[Gesamt_ID],,0)</f>
        <v>#VALUE!</v>
      </c>
      <c r="C350">
        <v>1094</v>
      </c>
      <c r="D350" t="s">
        <v>1521</v>
      </c>
      <c r="E350">
        <v>65317</v>
      </c>
      <c r="F350">
        <v>1080</v>
      </c>
      <c r="G350">
        <v>1084</v>
      </c>
      <c r="H350" t="s">
        <v>31</v>
      </c>
      <c r="I350" t="str">
        <f t="array" ref="I350">IFERROR(_xlfn.XLOOKUP(Tabelle8[[#This Row],[NegotiationID]]&amp;"FinalAccept",Tabelle8[NegotiationID]&amp;Tabelle8[ActionType],Tabelle8[ActionType],,0),_xlfn.XLOOKUP(Tabelle8[[#This Row],[NegotiationID]]&amp;"FinalReject",Tabelle8[NegotiationID]&amp;Tabelle8[ActionType],Tabelle8[ActionType],,0))</f>
        <v>FinalAccept</v>
      </c>
      <c r="J350">
        <v>0.54559999999999997</v>
      </c>
      <c r="K350">
        <v>0.30499999999999999</v>
      </c>
      <c r="L350">
        <v>0.85060000000000002</v>
      </c>
      <c r="M350">
        <v>0.24060000000000001</v>
      </c>
      <c r="N350">
        <v>846</v>
      </c>
      <c r="O350">
        <v>5305</v>
      </c>
      <c r="P350">
        <v>16</v>
      </c>
      <c r="Q350" s="3" t="s">
        <v>2544</v>
      </c>
    </row>
    <row r="351" ht="101.5" hidden="1">
      <c r="A351" t="e">
        <f t="shared" ca="1" si="526"/>
        <v>#VALUE!</v>
      </c>
      <c r="B351" t="e">
        <f t="array" ref="B351" ca="1">_xlfn.XLOOKUP(Tabelle8[[#This Row],[ExperimentID]]&amp;Tabelle8[[#This Row],[NegotiationID]]&amp;Tabelle8[[#This Row],[MessageID]],ALL_IN_ONE[ExperimentID]&amp;ALL_IN_ONE[NegotiationID]&amp;ALL_IN_ONE[MessageID],ALL_IN_ONE[Gesamt_ID],,0)</f>
        <v>#VALUE!</v>
      </c>
      <c r="C351">
        <v>1094</v>
      </c>
      <c r="D351" t="s">
        <v>1521</v>
      </c>
      <c r="E351">
        <v>65787</v>
      </c>
      <c r="F351">
        <v>1084</v>
      </c>
      <c r="G351">
        <v>1080</v>
      </c>
      <c r="H351" t="s">
        <v>22</v>
      </c>
      <c r="I351" t="str">
        <f t="array" ref="I351">IFERROR(_xlfn.XLOOKUP(Tabelle8[[#This Row],[NegotiationID]]&amp;"FinalAccept",Tabelle8[NegotiationID]&amp;Tabelle8[ActionType],Tabelle8[ActionType],,0),_xlfn.XLOOKUP(Tabelle8[[#This Row],[NegotiationID]]&amp;"FinalReject",Tabelle8[NegotiationID]&amp;Tabelle8[ActionType],Tabelle8[ActionType],,0))</f>
        <v>FinalAccept</v>
      </c>
      <c r="N351">
        <v>103</v>
      </c>
      <c r="O351">
        <v>5305</v>
      </c>
      <c r="P351">
        <v>16</v>
      </c>
      <c r="Q351" s="3" t="s">
        <v>6512</v>
      </c>
    </row>
    <row r="352" ht="87" hidden="1">
      <c r="A352" t="e">
        <f t="shared" ca="1" si="526"/>
        <v>#VALUE!</v>
      </c>
      <c r="B352" t="e">
        <f t="array" ref="B352" ca="1">_xlfn.XLOOKUP(Tabelle8[[#This Row],[ExperimentID]]&amp;Tabelle8[[#This Row],[NegotiationID]]&amp;Tabelle8[[#This Row],[MessageID]],ALL_IN_ONE[ExperimentID]&amp;ALL_IN_ONE[NegotiationID]&amp;ALL_IN_ONE[MessageID],ALL_IN_ONE[Gesamt_ID],,0)</f>
        <v>#VALUE!</v>
      </c>
      <c r="C352">
        <v>1094</v>
      </c>
      <c r="D352" t="s">
        <v>1521</v>
      </c>
      <c r="E352">
        <v>65791</v>
      </c>
      <c r="F352">
        <v>1080</v>
      </c>
      <c r="G352">
        <v>1084</v>
      </c>
      <c r="H352" t="s">
        <v>24</v>
      </c>
      <c r="I352" t="str">
        <f t="array" ref="I352">IFERROR(_xlfn.XLOOKUP(Tabelle8[[#This Row],[NegotiationID]]&amp;"FinalAccept",Tabelle8[NegotiationID]&amp;Tabelle8[ActionType],Tabelle8[ActionType],,0),_xlfn.XLOOKUP(Tabelle8[[#This Row],[NegotiationID]]&amp;"FinalReject",Tabelle8[NegotiationID]&amp;Tabelle8[ActionType],Tabelle8[ActionType],,0))</f>
        <v>FinalAccept</v>
      </c>
      <c r="N352">
        <v>74</v>
      </c>
      <c r="O352">
        <v>5305</v>
      </c>
      <c r="P352">
        <v>16</v>
      </c>
      <c r="Q352" s="3" t="s">
        <v>6513</v>
      </c>
    </row>
    <row r="353" ht="15" customHeight="1">
      <c r="A353" t="e">
        <f t="shared" ca="1" si="526"/>
        <v>#VALUE!</v>
      </c>
      <c r="B353" t="e">
        <f t="array" ref="B353" ca="1">_xlfn.XLOOKUP(Tabelle8[[#This Row],[ExperimentID]]&amp;Tabelle8[[#This Row],[NegotiationID]]&amp;Tabelle8[[#This Row],[MessageID]],ALL_IN_ONE[ExperimentID]&amp;ALL_IN_ONE[NegotiationID]&amp;ALL_IN_ONE[MessageID],ALL_IN_ONE[Gesamt_ID],,0)</f>
        <v>#VALUE!</v>
      </c>
      <c r="C353">
        <v>1094</v>
      </c>
      <c r="D353" t="s">
        <v>1521</v>
      </c>
      <c r="E353">
        <v>65814</v>
      </c>
      <c r="F353">
        <v>1084</v>
      </c>
      <c r="G353">
        <v>1080</v>
      </c>
      <c r="H353" t="s">
        <v>31</v>
      </c>
      <c r="I353" t="str">
        <f t="array" ref="I353">IFERROR(_xlfn.XLOOKUP(Tabelle8[[#This Row],[NegotiationID]]&amp;"FinalAccept",Tabelle8[NegotiationID]&amp;Tabelle8[ActionType],Tabelle8[ActionType],,0),_xlfn.XLOOKUP(Tabelle8[[#This Row],[NegotiationID]]&amp;"FinalReject",Tabelle8[NegotiationID]&amp;Tabelle8[ActionType],Tabelle8[ActionType],,0))</f>
        <v>FinalAccept</v>
      </c>
      <c r="J353">
        <v>0.61639999999999995</v>
      </c>
      <c r="K353">
        <v>0.45639999999999997</v>
      </c>
      <c r="L353">
        <v>1.0728</v>
      </c>
      <c r="M353">
        <v>0.16</v>
      </c>
      <c r="N353">
        <v>183</v>
      </c>
      <c r="O353">
        <v>5305</v>
      </c>
      <c r="P353">
        <v>16</v>
      </c>
      <c r="Q353" s="3" t="s">
        <v>2545</v>
      </c>
    </row>
    <row r="354" ht="15" customHeight="1">
      <c r="A354" t="e">
        <f t="shared" ca="1" si="526"/>
        <v>#VALUE!</v>
      </c>
      <c r="B354" t="e">
        <f t="array" ref="B354" ca="1">_xlfn.XLOOKUP(Tabelle8[[#This Row],[ExperimentID]]&amp;Tabelle8[[#This Row],[NegotiationID]]&amp;Tabelle8[[#This Row],[MessageID]],ALL_IN_ONE[ExperimentID]&amp;ALL_IN_ONE[NegotiationID]&amp;ALL_IN_ONE[MessageID],ALL_IN_ONE[Gesamt_ID],,0)</f>
        <v>#VALUE!</v>
      </c>
      <c r="C354">
        <v>1094</v>
      </c>
      <c r="D354" t="s">
        <v>1521</v>
      </c>
      <c r="E354">
        <v>66083</v>
      </c>
      <c r="F354">
        <v>1080</v>
      </c>
      <c r="G354">
        <v>1084</v>
      </c>
      <c r="H354" t="s">
        <v>31</v>
      </c>
      <c r="I354" t="str">
        <f t="array" ref="I354">IFERROR(_xlfn.XLOOKUP(Tabelle8[[#This Row],[NegotiationID]]&amp;"FinalAccept",Tabelle8[NegotiationID]&amp;Tabelle8[ActionType],Tabelle8[ActionType],,0),_xlfn.XLOOKUP(Tabelle8[[#This Row],[NegotiationID]]&amp;"FinalReject",Tabelle8[NegotiationID]&amp;Tabelle8[ActionType],Tabelle8[ActionType],,0))</f>
        <v>FinalAccept</v>
      </c>
      <c r="J354">
        <v>0.50960000000000005</v>
      </c>
      <c r="K354">
        <v>0.43640000000000001</v>
      </c>
      <c r="L354">
        <v>0.94599999999999995</v>
      </c>
      <c r="M354">
        <v>0.073200000000000001</v>
      </c>
      <c r="N354">
        <v>555</v>
      </c>
      <c r="O354">
        <v>5305</v>
      </c>
      <c r="P354">
        <v>16</v>
      </c>
      <c r="Q354" s="3" t="s">
        <v>2546</v>
      </c>
    </row>
    <row r="355" ht="15" customHeight="1">
      <c r="A355" t="e">
        <f t="shared" ca="1" si="526"/>
        <v>#VALUE!</v>
      </c>
      <c r="B355" t="e">
        <f t="array" ref="B355" ca="1">_xlfn.XLOOKUP(Tabelle8[[#This Row],[ExperimentID]]&amp;Tabelle8[[#This Row],[NegotiationID]]&amp;Tabelle8[[#This Row],[MessageID]],ALL_IN_ONE[ExperimentID]&amp;ALL_IN_ONE[NegotiationID]&amp;ALL_IN_ONE[MessageID],ALL_IN_ONE[Gesamt_ID],,0)</f>
        <v>#VALUE!</v>
      </c>
      <c r="C355">
        <v>1094</v>
      </c>
      <c r="D355" t="s">
        <v>1521</v>
      </c>
      <c r="E355">
        <v>66398</v>
      </c>
      <c r="F355">
        <v>1084</v>
      </c>
      <c r="G355">
        <v>1080</v>
      </c>
      <c r="H355" t="s">
        <v>31</v>
      </c>
      <c r="I355" t="str">
        <f t="array" ref="I355">IFERROR(_xlfn.XLOOKUP(Tabelle8[[#This Row],[NegotiationID]]&amp;"FinalAccept",Tabelle8[NegotiationID]&amp;Tabelle8[ActionType],Tabelle8[ActionType],,0),_xlfn.XLOOKUP(Tabelle8[[#This Row],[NegotiationID]]&amp;"FinalReject",Tabelle8[NegotiationID]&amp;Tabelle8[ActionType],Tabelle8[ActionType],,0))</f>
        <v>FinalAccept</v>
      </c>
      <c r="J355">
        <v>0.51639999999999997</v>
      </c>
      <c r="K355">
        <v>0.43440000000000001</v>
      </c>
      <c r="L355">
        <v>0.95079999999999998</v>
      </c>
      <c r="M355">
        <v>0.082000000000000003</v>
      </c>
      <c r="N355">
        <v>323</v>
      </c>
      <c r="O355">
        <v>5305</v>
      </c>
      <c r="P355">
        <v>16</v>
      </c>
      <c r="Q355" s="3" t="s">
        <v>2547</v>
      </c>
    </row>
    <row r="356" ht="101.5" hidden="1">
      <c r="A356" t="e">
        <f t="shared" ca="1" si="526"/>
        <v>#VALUE!</v>
      </c>
      <c r="B356" t="e">
        <f t="array" ref="B356" ca="1">_xlfn.XLOOKUP(Tabelle8[[#This Row],[ExperimentID]]&amp;Tabelle8[[#This Row],[NegotiationID]]&amp;Tabelle8[[#This Row],[MessageID]],ALL_IN_ONE[ExperimentID]&amp;ALL_IN_ONE[NegotiationID]&amp;ALL_IN_ONE[MessageID],ALL_IN_ONE[Gesamt_ID],,0)</f>
        <v>#VALUE!</v>
      </c>
      <c r="C356">
        <v>1094</v>
      </c>
      <c r="D356" t="s">
        <v>1521</v>
      </c>
      <c r="E356">
        <v>66765</v>
      </c>
      <c r="F356">
        <v>1080</v>
      </c>
      <c r="G356">
        <v>1084</v>
      </c>
      <c r="H356" t="s">
        <v>22</v>
      </c>
      <c r="I356" t="str">
        <f t="array" ref="I356">IFERROR(_xlfn.XLOOKUP(Tabelle8[[#This Row],[NegotiationID]]&amp;"FinalAccept",Tabelle8[NegotiationID]&amp;Tabelle8[ActionType],Tabelle8[ActionType],,0),_xlfn.XLOOKUP(Tabelle8[[#This Row],[NegotiationID]]&amp;"FinalReject",Tabelle8[NegotiationID]&amp;Tabelle8[ActionType],Tabelle8[ActionType],,0))</f>
        <v>FinalAccept</v>
      </c>
      <c r="N356">
        <v>92</v>
      </c>
      <c r="O356">
        <v>5305</v>
      </c>
      <c r="P356">
        <v>16</v>
      </c>
      <c r="Q356" s="3" t="s">
        <v>6514</v>
      </c>
    </row>
    <row r="357" ht="87" hidden="1">
      <c r="A357" t="e">
        <f t="shared" ca="1" si="526"/>
        <v>#VALUE!</v>
      </c>
      <c r="B357" t="e">
        <f t="array" ref="B357" ca="1">_xlfn.XLOOKUP(Tabelle8[[#This Row],[ExperimentID]]&amp;Tabelle8[[#This Row],[NegotiationID]]&amp;Tabelle8[[#This Row],[MessageID]],ALL_IN_ONE[ExperimentID]&amp;ALL_IN_ONE[NegotiationID]&amp;ALL_IN_ONE[MessageID],ALL_IN_ONE[Gesamt_ID],,0)</f>
        <v>#VALUE!</v>
      </c>
      <c r="C357">
        <v>1094</v>
      </c>
      <c r="D357" t="s">
        <v>1521</v>
      </c>
      <c r="E357">
        <v>66788</v>
      </c>
      <c r="F357">
        <v>1084</v>
      </c>
      <c r="G357">
        <v>1080</v>
      </c>
      <c r="H357" t="s">
        <v>24</v>
      </c>
      <c r="I357" t="str">
        <f t="array" ref="I357">IFERROR(_xlfn.XLOOKUP(Tabelle8[[#This Row],[NegotiationID]]&amp;"FinalAccept",Tabelle8[NegotiationID]&amp;Tabelle8[ActionType],Tabelle8[ActionType],,0),_xlfn.XLOOKUP(Tabelle8[[#This Row],[NegotiationID]]&amp;"FinalReject",Tabelle8[NegotiationID]&amp;Tabelle8[ActionType],Tabelle8[ActionType],,0))</f>
        <v>FinalAccept</v>
      </c>
      <c r="N357">
        <v>60</v>
      </c>
      <c r="O357">
        <v>5305</v>
      </c>
      <c r="P357">
        <v>16</v>
      </c>
      <c r="Q357" s="3" t="s">
        <v>6515</v>
      </c>
    </row>
    <row r="358" ht="87" hidden="1">
      <c r="A358" t="e">
        <f t="shared" ca="1" si="526"/>
        <v>#VALUE!</v>
      </c>
      <c r="B358" t="e">
        <f t="array" ref="B358" ca="1">_xlfn.XLOOKUP(Tabelle8[[#This Row],[ExperimentID]]&amp;Tabelle8[[#This Row],[NegotiationID]]&amp;Tabelle8[[#This Row],[MessageID]],ALL_IN_ONE[ExperimentID]&amp;ALL_IN_ONE[NegotiationID]&amp;ALL_IN_ONE[MessageID],ALL_IN_ONE[Gesamt_ID],,0)</f>
        <v>#VALUE!</v>
      </c>
      <c r="C358">
        <v>1094</v>
      </c>
      <c r="D358" t="s">
        <v>1521</v>
      </c>
      <c r="E358">
        <v>66796</v>
      </c>
      <c r="F358">
        <v>1080</v>
      </c>
      <c r="G358">
        <v>1084</v>
      </c>
      <c r="H358" t="s">
        <v>22</v>
      </c>
      <c r="I358" t="str">
        <f t="array" ref="I358">IFERROR(_xlfn.XLOOKUP(Tabelle8[[#This Row],[NegotiationID]]&amp;"FinalAccept",Tabelle8[NegotiationID]&amp;Tabelle8[ActionType],Tabelle8[ActionType],,0),_xlfn.XLOOKUP(Tabelle8[[#This Row],[NegotiationID]]&amp;"FinalReject",Tabelle8[NegotiationID]&amp;Tabelle8[ActionType],Tabelle8[ActionType],,0))</f>
        <v>FinalAccept</v>
      </c>
      <c r="N358">
        <v>62</v>
      </c>
      <c r="O358">
        <v>5305</v>
      </c>
      <c r="P358">
        <v>16</v>
      </c>
      <c r="Q358" s="3" t="s">
        <v>6516</v>
      </c>
    </row>
    <row r="359" ht="15" customHeight="1">
      <c r="A359" t="e">
        <f t="shared" ca="1" si="526"/>
        <v>#VALUE!</v>
      </c>
      <c r="B359" t="e">
        <f t="array" ref="B359" ca="1">_xlfn.XLOOKUP(Tabelle8[[#This Row],[ExperimentID]]&amp;Tabelle8[[#This Row],[NegotiationID]]&amp;Tabelle8[[#This Row],[MessageID]],ALL_IN_ONE[ExperimentID]&amp;ALL_IN_ONE[NegotiationID]&amp;ALL_IN_ONE[MessageID],ALL_IN_ONE[Gesamt_ID],,0)</f>
        <v>#VALUE!</v>
      </c>
      <c r="C359">
        <v>1094</v>
      </c>
      <c r="D359" t="s">
        <v>1521</v>
      </c>
      <c r="E359">
        <v>66808</v>
      </c>
      <c r="F359">
        <v>1084</v>
      </c>
      <c r="G359">
        <v>1080</v>
      </c>
      <c r="H359" t="s">
        <v>31</v>
      </c>
      <c r="I359" t="str">
        <f t="array" ref="I359">IFERROR(_xlfn.XLOOKUP(Tabelle8[[#This Row],[NegotiationID]]&amp;"FinalAccept",Tabelle8[NegotiationID]&amp;Tabelle8[ActionType],Tabelle8[ActionType],,0),_xlfn.XLOOKUP(Tabelle8[[#This Row],[NegotiationID]]&amp;"FinalReject",Tabelle8[NegotiationID]&amp;Tabelle8[ActionType],Tabelle8[ActionType],,0))</f>
        <v>FinalAccept</v>
      </c>
      <c r="J359">
        <v>0.61639999999999995</v>
      </c>
      <c r="K359">
        <v>0.45639999999999997</v>
      </c>
      <c r="L359">
        <v>1.0728</v>
      </c>
      <c r="M359">
        <v>0.16</v>
      </c>
      <c r="N359">
        <v>36</v>
      </c>
      <c r="O359">
        <v>5305</v>
      </c>
      <c r="P359">
        <v>16</v>
      </c>
      <c r="Q359" s="3" t="s">
        <v>2548</v>
      </c>
    </row>
    <row r="360" ht="15" customHeight="1">
      <c r="A360" t="e">
        <f t="shared" ca="1" si="526"/>
        <v>#VALUE!</v>
      </c>
      <c r="B360" t="e">
        <f t="array" ref="B360" ca="1">_xlfn.XLOOKUP(Tabelle8[[#This Row],[ExperimentID]]&amp;Tabelle8[[#This Row],[NegotiationID]]&amp;Tabelle8[[#This Row],[MessageID]],ALL_IN_ONE[ExperimentID]&amp;ALL_IN_ONE[NegotiationID]&amp;ALL_IN_ONE[MessageID],ALL_IN_ONE[Gesamt_ID],,0)</f>
        <v>#VALUE!</v>
      </c>
      <c r="C360">
        <v>1094</v>
      </c>
      <c r="D360" t="s">
        <v>1521</v>
      </c>
      <c r="E360">
        <v>66937</v>
      </c>
      <c r="F360">
        <v>1080</v>
      </c>
      <c r="G360">
        <v>1084</v>
      </c>
      <c r="H360" t="s">
        <v>20</v>
      </c>
      <c r="I360" t="str">
        <f t="array" ref="I360">IFERROR(_xlfn.XLOOKUP(Tabelle8[[#This Row],[NegotiationID]]&amp;"FinalAccept",Tabelle8[NegotiationID]&amp;Tabelle8[ActionType],Tabelle8[ActionType],,0),_xlfn.XLOOKUP(Tabelle8[[#This Row],[NegotiationID]]&amp;"FinalReject",Tabelle8[NegotiationID]&amp;Tabelle8[ActionType],Tabelle8[ActionType],,0))</f>
        <v>FinalAccept</v>
      </c>
      <c r="J360">
        <v>0.45639999999999997</v>
      </c>
      <c r="K360">
        <v>0.61639999999999995</v>
      </c>
      <c r="L360">
        <v>1.0728</v>
      </c>
      <c r="M360">
        <v>0.16</v>
      </c>
      <c r="N360">
        <v>98</v>
      </c>
      <c r="O360">
        <v>5305</v>
      </c>
      <c r="P360">
        <v>16</v>
      </c>
      <c r="Q360" s="3" t="s">
        <v>2549</v>
      </c>
    </row>
    <row r="361" ht="14.5" hidden="1">
      <c r="A361" t="e">
        <f t="shared" ca="1" si="526"/>
        <v>#VALUE!</v>
      </c>
      <c r="B361" t="e">
        <f t="array" ref="B361" ca="1">_xlfn.XLOOKUP(Tabelle8[[#This Row],[ExperimentID]]&amp;Tabelle8[[#This Row],[NegotiationID]]&amp;Tabelle8[[#This Row],[MessageID]],ALL_IN_ONE[ExperimentID]&amp;ALL_IN_ONE[NegotiationID]&amp;ALL_IN_ONE[MessageID],ALL_IN_ONE[Gesamt_ID],,0)</f>
        <v>#VALUE!</v>
      </c>
      <c r="C361">
        <v>1123</v>
      </c>
      <c r="D361" t="s">
        <v>1521</v>
      </c>
      <c r="E361">
        <v>1124</v>
      </c>
      <c r="H361" t="s">
        <v>6019</v>
      </c>
      <c r="I361" t="str">
        <f t="array" ref="I361">IFERROR(_xlfn.XLOOKUP(Tabelle8[[#This Row],[NegotiationID]]&amp;"FinalAccept",Tabelle8[NegotiationID]&amp;Tabelle8[ActionType],Tabelle8[ActionType],,0),_xlfn.XLOOKUP(Tabelle8[[#This Row],[NegotiationID]]&amp;"FinalReject",Tabelle8[NegotiationID]&amp;Tabelle8[ActionType],Tabelle8[ActionType],,0))</f>
        <v>FinalAccept</v>
      </c>
      <c r="N361">
        <v>21</v>
      </c>
      <c r="O361">
        <v>4139</v>
      </c>
      <c r="P361">
        <v>17</v>
      </c>
      <c r="Q361" t="s">
        <v>6020</v>
      </c>
    </row>
    <row r="362" ht="15" customHeight="1">
      <c r="A362" t="e">
        <f t="shared" ca="1" si="526"/>
        <v>#VALUE!</v>
      </c>
      <c r="B362" t="e">
        <f t="array" ref="B362" ca="1">_xlfn.XLOOKUP(Tabelle8[[#This Row],[ExperimentID]]&amp;Tabelle8[[#This Row],[NegotiationID]]&amp;Tabelle8[[#This Row],[MessageID]],ALL_IN_ONE[ExperimentID]&amp;ALL_IN_ONE[NegotiationID]&amp;ALL_IN_ONE[MessageID],ALL_IN_ONE[Gesamt_ID],,0)</f>
        <v>#VALUE!</v>
      </c>
      <c r="C362">
        <v>1123</v>
      </c>
      <c r="D362" t="s">
        <v>1521</v>
      </c>
      <c r="E362">
        <v>62458</v>
      </c>
      <c r="F362">
        <v>1109</v>
      </c>
      <c r="G362">
        <v>1113</v>
      </c>
      <c r="H362" t="s">
        <v>19</v>
      </c>
      <c r="I362" t="str">
        <f t="array" ref="I362">IFERROR(_xlfn.XLOOKUP(Tabelle8[[#This Row],[NegotiationID]]&amp;"FinalAccept",Tabelle8[NegotiationID]&amp;Tabelle8[ActionType],Tabelle8[ActionType],,0),_xlfn.XLOOKUP(Tabelle8[[#This Row],[NegotiationID]]&amp;"FinalReject",Tabelle8[NegotiationID]&amp;Tabelle8[ActionType],Tabelle8[ActionType],,0))</f>
        <v>FinalAccept</v>
      </c>
      <c r="J362">
        <v>1</v>
      </c>
      <c r="K362">
        <v>0.1084</v>
      </c>
      <c r="L362">
        <v>1.1084000000000001</v>
      </c>
      <c r="M362">
        <v>0.89159999999999995</v>
      </c>
      <c r="N362">
        <v>453</v>
      </c>
      <c r="O362">
        <v>4139</v>
      </c>
      <c r="P362">
        <v>17</v>
      </c>
      <c r="Q362" s="3" t="s">
        <v>2550</v>
      </c>
    </row>
    <row r="363" ht="15" customHeight="1">
      <c r="A363" t="e">
        <f t="shared" ca="1" si="526"/>
        <v>#VALUE!</v>
      </c>
      <c r="B363" t="e">
        <f t="array" ref="B363" ca="1">_xlfn.XLOOKUP(Tabelle8[[#This Row],[ExperimentID]]&amp;Tabelle8[[#This Row],[NegotiationID]]&amp;Tabelle8[[#This Row],[MessageID]],ALL_IN_ONE[ExperimentID]&amp;ALL_IN_ONE[NegotiationID]&amp;ALL_IN_ONE[MessageID],ALL_IN_ONE[Gesamt_ID],,0)</f>
        <v>#VALUE!</v>
      </c>
      <c r="C363">
        <v>1123</v>
      </c>
      <c r="D363" t="s">
        <v>1521</v>
      </c>
      <c r="E363">
        <v>63287</v>
      </c>
      <c r="F363">
        <v>1113</v>
      </c>
      <c r="G363">
        <v>1109</v>
      </c>
      <c r="H363" t="s">
        <v>31</v>
      </c>
      <c r="I363" t="str">
        <f t="array" ref="I363">IFERROR(_xlfn.XLOOKUP(Tabelle8[[#This Row],[NegotiationID]]&amp;"FinalAccept",Tabelle8[NegotiationID]&amp;Tabelle8[ActionType],Tabelle8[ActionType],,0),_xlfn.XLOOKUP(Tabelle8[[#This Row],[NegotiationID]]&amp;"FinalReject",Tabelle8[NegotiationID]&amp;Tabelle8[ActionType],Tabelle8[ActionType],,0))</f>
        <v>FinalAccept</v>
      </c>
      <c r="J363">
        <v>1</v>
      </c>
      <c r="K363">
        <v>0.12540000000000001</v>
      </c>
      <c r="L363">
        <v>1.1254</v>
      </c>
      <c r="M363">
        <v>0.87460000000000004</v>
      </c>
      <c r="N363">
        <v>479</v>
      </c>
      <c r="O363">
        <v>4139</v>
      </c>
      <c r="P363">
        <v>17</v>
      </c>
      <c r="Q363" s="3" t="s">
        <v>2551</v>
      </c>
    </row>
    <row r="364" ht="15" customHeight="1">
      <c r="A364" t="e">
        <f t="shared" ca="1" si="526"/>
        <v>#VALUE!</v>
      </c>
      <c r="B364" t="e">
        <f t="array" ref="B364" ca="1">_xlfn.XLOOKUP(Tabelle8[[#This Row],[ExperimentID]]&amp;Tabelle8[[#This Row],[NegotiationID]]&amp;Tabelle8[[#This Row],[MessageID]],ALL_IN_ONE[ExperimentID]&amp;ALL_IN_ONE[NegotiationID]&amp;ALL_IN_ONE[MessageID],ALL_IN_ONE[Gesamt_ID],,0)</f>
        <v>#VALUE!</v>
      </c>
      <c r="C364">
        <v>1123</v>
      </c>
      <c r="D364" t="s">
        <v>1521</v>
      </c>
      <c r="E364">
        <v>64448</v>
      </c>
      <c r="F364">
        <v>1109</v>
      </c>
      <c r="G364">
        <v>1113</v>
      </c>
      <c r="H364" t="s">
        <v>31</v>
      </c>
      <c r="I364" t="str">
        <f t="array" ref="I364">IFERROR(_xlfn.XLOOKUP(Tabelle8[[#This Row],[NegotiationID]]&amp;"FinalAccept",Tabelle8[NegotiationID]&amp;Tabelle8[ActionType],Tabelle8[ActionType],,0),_xlfn.XLOOKUP(Tabelle8[[#This Row],[NegotiationID]]&amp;"FinalReject",Tabelle8[NegotiationID]&amp;Tabelle8[ActionType],Tabelle8[ActionType],,0))</f>
        <v>FinalAccept</v>
      </c>
      <c r="J364">
        <v>0.85819999999999996</v>
      </c>
      <c r="K364">
        <v>0.098799999999999999</v>
      </c>
      <c r="L364">
        <v>0.95699999999999996</v>
      </c>
      <c r="M364">
        <v>0.75939999999999996</v>
      </c>
      <c r="N364">
        <v>573</v>
      </c>
      <c r="O364">
        <v>4139</v>
      </c>
      <c r="P364">
        <v>17</v>
      </c>
      <c r="Q364" s="3" t="s">
        <v>2552</v>
      </c>
    </row>
    <row r="365" ht="15" customHeight="1">
      <c r="A365" t="e">
        <f t="shared" ca="1" si="526"/>
        <v>#VALUE!</v>
      </c>
      <c r="B365" t="e">
        <f t="array" ref="B365" ca="1">_xlfn.XLOOKUP(Tabelle8[[#This Row],[ExperimentID]]&amp;Tabelle8[[#This Row],[NegotiationID]]&amp;Tabelle8[[#This Row],[MessageID]],ALL_IN_ONE[ExperimentID]&amp;ALL_IN_ONE[NegotiationID]&amp;ALL_IN_ONE[MessageID],ALL_IN_ONE[Gesamt_ID],,0)</f>
        <v>#VALUE!</v>
      </c>
      <c r="C365">
        <v>1123</v>
      </c>
      <c r="D365" t="s">
        <v>1521</v>
      </c>
      <c r="E365">
        <v>65138</v>
      </c>
      <c r="F365">
        <v>1113</v>
      </c>
      <c r="G365">
        <v>1109</v>
      </c>
      <c r="H365" t="s">
        <v>31</v>
      </c>
      <c r="I365" t="str">
        <f t="array" ref="I365">IFERROR(_xlfn.XLOOKUP(Tabelle8[[#This Row],[NegotiationID]]&amp;"FinalAccept",Tabelle8[NegotiationID]&amp;Tabelle8[ActionType],Tabelle8[ActionType],,0),_xlfn.XLOOKUP(Tabelle8[[#This Row],[NegotiationID]]&amp;"FinalReject",Tabelle8[NegotiationID]&amp;Tabelle8[ActionType],Tabelle8[ActionType],,0))</f>
        <v>FinalAccept</v>
      </c>
      <c r="J365">
        <v>0.81759999999999999</v>
      </c>
      <c r="K365">
        <v>0.1484</v>
      </c>
      <c r="L365">
        <v>0.96599999999999997</v>
      </c>
      <c r="M365">
        <v>0.66920000000000002</v>
      </c>
      <c r="N365">
        <v>550</v>
      </c>
      <c r="O365">
        <v>4139</v>
      </c>
      <c r="P365">
        <v>17</v>
      </c>
      <c r="Q365" s="3" t="s">
        <v>2553</v>
      </c>
    </row>
    <row r="366" ht="15" customHeight="1">
      <c r="A366" t="e">
        <f t="shared" ca="1" si="526"/>
        <v>#VALUE!</v>
      </c>
      <c r="B366" t="e">
        <f t="array" ref="B366" ca="1">_xlfn.XLOOKUP(Tabelle8[[#This Row],[ExperimentID]]&amp;Tabelle8[[#This Row],[NegotiationID]]&amp;Tabelle8[[#This Row],[MessageID]],ALL_IN_ONE[ExperimentID]&amp;ALL_IN_ONE[NegotiationID]&amp;ALL_IN_ONE[MessageID],ALL_IN_ONE[Gesamt_ID],,0)</f>
        <v>#VALUE!</v>
      </c>
      <c r="C366">
        <v>1123</v>
      </c>
      <c r="D366" t="s">
        <v>1521</v>
      </c>
      <c r="E366">
        <v>65313</v>
      </c>
      <c r="F366">
        <v>1109</v>
      </c>
      <c r="G366">
        <v>1113</v>
      </c>
      <c r="H366" t="s">
        <v>31</v>
      </c>
      <c r="I366" t="str">
        <f t="array" ref="I366">IFERROR(_xlfn.XLOOKUP(Tabelle8[[#This Row],[NegotiationID]]&amp;"FinalAccept",Tabelle8[NegotiationID]&amp;Tabelle8[ActionType],Tabelle8[ActionType],,0),_xlfn.XLOOKUP(Tabelle8[[#This Row],[NegotiationID]]&amp;"FinalReject",Tabelle8[NegotiationID]&amp;Tabelle8[ActionType],Tabelle8[ActionType],,0))</f>
        <v>FinalAccept</v>
      </c>
      <c r="J366">
        <v>0.89019999999999999</v>
      </c>
      <c r="K366">
        <v>0.078</v>
      </c>
      <c r="L366">
        <v>0.96819999999999995</v>
      </c>
      <c r="M366">
        <v>0.81220000000000003</v>
      </c>
      <c r="N366">
        <v>411</v>
      </c>
      <c r="O366">
        <v>4139</v>
      </c>
      <c r="P366">
        <v>17</v>
      </c>
      <c r="Q366" s="3" t="s">
        <v>2554</v>
      </c>
    </row>
    <row r="367" ht="15" customHeight="1">
      <c r="A367" t="e">
        <f t="shared" ca="1" si="526"/>
        <v>#VALUE!</v>
      </c>
      <c r="B367" t="e">
        <f t="array" ref="B367" ca="1">_xlfn.XLOOKUP(Tabelle8[[#This Row],[ExperimentID]]&amp;Tabelle8[[#This Row],[NegotiationID]]&amp;Tabelle8[[#This Row],[MessageID]],ALL_IN_ONE[ExperimentID]&amp;ALL_IN_ONE[NegotiationID]&amp;ALL_IN_ONE[MessageID],ALL_IN_ONE[Gesamt_ID],,0)</f>
        <v>#VALUE!</v>
      </c>
      <c r="C367">
        <v>1123</v>
      </c>
      <c r="D367" t="s">
        <v>1521</v>
      </c>
      <c r="E367">
        <v>65852</v>
      </c>
      <c r="F367">
        <v>1113</v>
      </c>
      <c r="G367">
        <v>1109</v>
      </c>
      <c r="H367" t="s">
        <v>31</v>
      </c>
      <c r="I367" t="str">
        <f t="array" ref="I367">IFERROR(_xlfn.XLOOKUP(Tabelle8[[#This Row],[NegotiationID]]&amp;"FinalAccept",Tabelle8[NegotiationID]&amp;Tabelle8[ActionType],Tabelle8[ActionType],,0),_xlfn.XLOOKUP(Tabelle8[[#This Row],[NegotiationID]]&amp;"FinalReject",Tabelle8[NegotiationID]&amp;Tabelle8[ActionType],Tabelle8[ActionType],,0))</f>
        <v>FinalAccept</v>
      </c>
      <c r="J367">
        <v>0.73999999999999999</v>
      </c>
      <c r="K367">
        <v>0.38059999999999999</v>
      </c>
      <c r="L367">
        <v>1.1206</v>
      </c>
      <c r="M367">
        <v>0.3594</v>
      </c>
      <c r="N367">
        <v>345</v>
      </c>
      <c r="O367">
        <v>4139</v>
      </c>
      <c r="P367">
        <v>17</v>
      </c>
      <c r="Q367" s="3" t="s">
        <v>2555</v>
      </c>
    </row>
    <row r="368" ht="15" customHeight="1">
      <c r="A368" t="e">
        <f t="shared" ca="1" si="526"/>
        <v>#VALUE!</v>
      </c>
      <c r="B368" t="e">
        <f t="array" ref="B368" ca="1">_xlfn.XLOOKUP(Tabelle8[[#This Row],[ExperimentID]]&amp;Tabelle8[[#This Row],[NegotiationID]]&amp;Tabelle8[[#This Row],[MessageID]],ALL_IN_ONE[ExperimentID]&amp;ALL_IN_ONE[NegotiationID]&amp;ALL_IN_ONE[MessageID],ALL_IN_ONE[Gesamt_ID],,0)</f>
        <v>#VALUE!</v>
      </c>
      <c r="C368">
        <v>1123</v>
      </c>
      <c r="D368" t="s">
        <v>1521</v>
      </c>
      <c r="E368">
        <v>65880</v>
      </c>
      <c r="F368">
        <v>1109</v>
      </c>
      <c r="G368">
        <v>1113</v>
      </c>
      <c r="H368" t="s">
        <v>31</v>
      </c>
      <c r="I368" t="str">
        <f t="array" ref="I368">IFERROR(_xlfn.XLOOKUP(Tabelle8[[#This Row],[NegotiationID]]&amp;"FinalAccept",Tabelle8[NegotiationID]&amp;Tabelle8[ActionType],Tabelle8[ActionType],,0),_xlfn.XLOOKUP(Tabelle8[[#This Row],[NegotiationID]]&amp;"FinalReject",Tabelle8[NegotiationID]&amp;Tabelle8[ActionType],Tabelle8[ActionType],,0))</f>
        <v>FinalAccept</v>
      </c>
      <c r="J368">
        <v>0.72960000000000003</v>
      </c>
      <c r="K368">
        <v>0.3644</v>
      </c>
      <c r="L368">
        <v>1.0940000000000001</v>
      </c>
      <c r="M368">
        <v>0.36520000000000002</v>
      </c>
      <c r="N368">
        <v>230</v>
      </c>
      <c r="O368">
        <v>4139</v>
      </c>
      <c r="P368">
        <v>17</v>
      </c>
      <c r="Q368" s="3" t="s">
        <v>2556</v>
      </c>
    </row>
    <row r="369" ht="15" customHeight="1">
      <c r="A369" t="e">
        <f t="shared" ca="1" si="526"/>
        <v>#VALUE!</v>
      </c>
      <c r="B369" t="e">
        <f t="array" ref="B369" ca="1">_xlfn.XLOOKUP(Tabelle8[[#This Row],[ExperimentID]]&amp;Tabelle8[[#This Row],[NegotiationID]]&amp;Tabelle8[[#This Row],[MessageID]],ALL_IN_ONE[ExperimentID]&amp;ALL_IN_ONE[NegotiationID]&amp;ALL_IN_ONE[MessageID],ALL_IN_ONE[Gesamt_ID],,0)</f>
        <v>#VALUE!</v>
      </c>
      <c r="C369">
        <v>1123</v>
      </c>
      <c r="D369" t="s">
        <v>1521</v>
      </c>
      <c r="E369">
        <v>66165</v>
      </c>
      <c r="F369">
        <v>1113</v>
      </c>
      <c r="G369">
        <v>1109</v>
      </c>
      <c r="H369" t="s">
        <v>31</v>
      </c>
      <c r="I369" t="str">
        <f t="array" ref="I369">IFERROR(_xlfn.XLOOKUP(Tabelle8[[#This Row],[NegotiationID]]&amp;"FinalAccept",Tabelle8[NegotiationID]&amp;Tabelle8[ActionType],Tabelle8[ActionType],,0),_xlfn.XLOOKUP(Tabelle8[[#This Row],[NegotiationID]]&amp;"FinalReject",Tabelle8[NegotiationID]&amp;Tabelle8[ActionType],Tabelle8[ActionType],,0))</f>
        <v>FinalAccept</v>
      </c>
      <c r="J369">
        <v>0.69040000000000001</v>
      </c>
      <c r="K369">
        <v>0.43319999999999997</v>
      </c>
      <c r="L369">
        <v>1.1235999999999999</v>
      </c>
      <c r="M369">
        <v>0.25719999999999998</v>
      </c>
      <c r="N369">
        <v>168</v>
      </c>
      <c r="O369">
        <v>4139</v>
      </c>
      <c r="P369">
        <v>17</v>
      </c>
      <c r="Q369" s="3" t="s">
        <v>2557</v>
      </c>
    </row>
    <row r="370" ht="15" customHeight="1">
      <c r="A370" t="e">
        <f t="shared" ca="1" si="526"/>
        <v>#VALUE!</v>
      </c>
      <c r="B370" t="e">
        <f t="array" ref="B370" ca="1">_xlfn.XLOOKUP(Tabelle8[[#This Row],[ExperimentID]]&amp;Tabelle8[[#This Row],[NegotiationID]]&amp;Tabelle8[[#This Row],[MessageID]],ALL_IN_ONE[ExperimentID]&amp;ALL_IN_ONE[NegotiationID]&amp;ALL_IN_ONE[MessageID],ALL_IN_ONE[Gesamt_ID],,0)</f>
        <v>#VALUE!</v>
      </c>
      <c r="C370">
        <v>1123</v>
      </c>
      <c r="D370" t="s">
        <v>1521</v>
      </c>
      <c r="E370">
        <v>66230</v>
      </c>
      <c r="F370">
        <v>1109</v>
      </c>
      <c r="G370">
        <v>1113</v>
      </c>
      <c r="H370" t="s">
        <v>31</v>
      </c>
      <c r="I370" t="str">
        <f t="array" ref="I370">IFERROR(_xlfn.XLOOKUP(Tabelle8[[#This Row],[NegotiationID]]&amp;"FinalAccept",Tabelle8[NegotiationID]&amp;Tabelle8[ActionType],Tabelle8[ActionType],,0),_xlfn.XLOOKUP(Tabelle8[[#This Row],[NegotiationID]]&amp;"FinalReject",Tabelle8[NegotiationID]&amp;Tabelle8[ActionType],Tabelle8[ActionType],,0))</f>
        <v>FinalAccept</v>
      </c>
      <c r="J370">
        <v>0.6018</v>
      </c>
      <c r="K370">
        <v>0.49399999999999999</v>
      </c>
      <c r="L370">
        <v>1.0958000000000001</v>
      </c>
      <c r="M370">
        <v>0.10780000000000001</v>
      </c>
      <c r="N370">
        <v>167</v>
      </c>
      <c r="O370">
        <v>4139</v>
      </c>
      <c r="P370">
        <v>17</v>
      </c>
      <c r="Q370" s="3" t="s">
        <v>2558</v>
      </c>
    </row>
    <row r="371" ht="15" customHeight="1">
      <c r="A371" t="e">
        <f t="shared" ca="1" si="526"/>
        <v>#VALUE!</v>
      </c>
      <c r="B371" t="e">
        <f t="array" ref="B371" ca="1">_xlfn.XLOOKUP(Tabelle8[[#This Row],[ExperimentID]]&amp;Tabelle8[[#This Row],[NegotiationID]]&amp;Tabelle8[[#This Row],[MessageID]],ALL_IN_ONE[ExperimentID]&amp;ALL_IN_ONE[NegotiationID]&amp;ALL_IN_ONE[MessageID],ALL_IN_ONE[Gesamt_ID],,0)</f>
        <v>#VALUE!</v>
      </c>
      <c r="C371">
        <v>1123</v>
      </c>
      <c r="D371" t="s">
        <v>1521</v>
      </c>
      <c r="E371">
        <v>66294</v>
      </c>
      <c r="F371">
        <v>1113</v>
      </c>
      <c r="G371">
        <v>1109</v>
      </c>
      <c r="H371" t="s">
        <v>31</v>
      </c>
      <c r="I371" t="str">
        <f t="array" ref="I371">IFERROR(_xlfn.XLOOKUP(Tabelle8[[#This Row],[NegotiationID]]&amp;"FinalAccept",Tabelle8[NegotiationID]&amp;Tabelle8[ActionType],Tabelle8[ActionType],,0),_xlfn.XLOOKUP(Tabelle8[[#This Row],[NegotiationID]]&amp;"FinalReject",Tabelle8[NegotiationID]&amp;Tabelle8[ActionType],Tabelle8[ActionType],,0))</f>
        <v>FinalAccept</v>
      </c>
      <c r="J371">
        <v>0.57399999999999995</v>
      </c>
      <c r="K371">
        <v>0.52659999999999996</v>
      </c>
      <c r="L371">
        <v>1.1006</v>
      </c>
      <c r="M371">
        <v>0.047399999999999998</v>
      </c>
      <c r="N371">
        <v>135</v>
      </c>
      <c r="O371">
        <v>4139</v>
      </c>
      <c r="P371">
        <v>17</v>
      </c>
      <c r="Q371" s="3" t="s">
        <v>2559</v>
      </c>
    </row>
    <row r="372" ht="15" customHeight="1">
      <c r="A372" t="e">
        <f t="shared" ca="1" si="526"/>
        <v>#VALUE!</v>
      </c>
      <c r="B372" t="e">
        <f t="array" ref="B372" ca="1">_xlfn.XLOOKUP(Tabelle8[[#This Row],[ExperimentID]]&amp;Tabelle8[[#This Row],[NegotiationID]]&amp;Tabelle8[[#This Row],[MessageID]],ALL_IN_ONE[ExperimentID]&amp;ALL_IN_ONE[NegotiationID]&amp;ALL_IN_ONE[MessageID],ALL_IN_ONE[Gesamt_ID],,0)</f>
        <v>#VALUE!</v>
      </c>
      <c r="C372">
        <v>1123</v>
      </c>
      <c r="D372" t="s">
        <v>1521</v>
      </c>
      <c r="E372">
        <v>66308</v>
      </c>
      <c r="F372">
        <v>1109</v>
      </c>
      <c r="G372">
        <v>1113</v>
      </c>
      <c r="H372" t="s">
        <v>31</v>
      </c>
      <c r="I372" t="str">
        <f t="array" ref="I372">IFERROR(_xlfn.XLOOKUP(Tabelle8[[#This Row],[NegotiationID]]&amp;"FinalAccept",Tabelle8[NegotiationID]&amp;Tabelle8[ActionType],Tabelle8[ActionType],,0),_xlfn.XLOOKUP(Tabelle8[[#This Row],[NegotiationID]]&amp;"FinalReject",Tabelle8[NegotiationID]&amp;Tabelle8[ActionType],Tabelle8[ActionType],,0))</f>
        <v>FinalAccept</v>
      </c>
      <c r="J372">
        <v>0.64019999999999999</v>
      </c>
      <c r="K372">
        <v>0.45879999999999999</v>
      </c>
      <c r="L372">
        <v>1.099</v>
      </c>
      <c r="M372">
        <v>0.18140000000000001</v>
      </c>
      <c r="N372">
        <v>134</v>
      </c>
      <c r="O372">
        <v>4139</v>
      </c>
      <c r="P372">
        <v>17</v>
      </c>
      <c r="Q372" s="3" t="s">
        <v>2560</v>
      </c>
    </row>
    <row r="373" ht="15" customHeight="1">
      <c r="A373" t="e">
        <f t="shared" ca="1" si="526"/>
        <v>#VALUE!</v>
      </c>
      <c r="B373" t="e">
        <f t="array" ref="B373" ca="1">_xlfn.XLOOKUP(Tabelle8[[#This Row],[ExperimentID]]&amp;Tabelle8[[#This Row],[NegotiationID]]&amp;Tabelle8[[#This Row],[MessageID]],ALL_IN_ONE[ExperimentID]&amp;ALL_IN_ONE[NegotiationID]&amp;ALL_IN_ONE[MessageID],ALL_IN_ONE[Gesamt_ID],,0)</f>
        <v>#VALUE!</v>
      </c>
      <c r="C373">
        <v>1123</v>
      </c>
      <c r="D373" t="s">
        <v>1521</v>
      </c>
      <c r="E373">
        <v>66414</v>
      </c>
      <c r="F373">
        <v>1113</v>
      </c>
      <c r="G373">
        <v>1109</v>
      </c>
      <c r="H373" t="s">
        <v>31</v>
      </c>
      <c r="I373" t="str">
        <f t="array" ref="I373">IFERROR(_xlfn.XLOOKUP(Tabelle8[[#This Row],[NegotiationID]]&amp;"FinalAccept",Tabelle8[NegotiationID]&amp;Tabelle8[ActionType],Tabelle8[ActionType],,0),_xlfn.XLOOKUP(Tabelle8[[#This Row],[NegotiationID]]&amp;"FinalReject",Tabelle8[NegotiationID]&amp;Tabelle8[ActionType],Tabelle8[ActionType],,0))</f>
        <v>FinalAccept</v>
      </c>
      <c r="J373">
        <v>0.56000000000000005</v>
      </c>
      <c r="K373">
        <v>0.43380000000000002</v>
      </c>
      <c r="L373">
        <v>0.99380000000000002</v>
      </c>
      <c r="M373">
        <v>0.12620000000000001</v>
      </c>
      <c r="N373">
        <v>130</v>
      </c>
      <c r="O373">
        <v>4139</v>
      </c>
      <c r="P373">
        <v>17</v>
      </c>
      <c r="Q373" s="3" t="s">
        <v>2561</v>
      </c>
    </row>
    <row r="374" ht="15" customHeight="1">
      <c r="A374" t="e">
        <f t="shared" ca="1" si="526"/>
        <v>#VALUE!</v>
      </c>
      <c r="B374" t="e">
        <f t="array" ref="B374" ca="1">_xlfn.XLOOKUP(Tabelle8[[#This Row],[ExperimentID]]&amp;Tabelle8[[#This Row],[NegotiationID]]&amp;Tabelle8[[#This Row],[MessageID]],ALL_IN_ONE[ExperimentID]&amp;ALL_IN_ONE[NegotiationID]&amp;ALL_IN_ONE[MessageID],ALL_IN_ONE[Gesamt_ID],,0)</f>
        <v>#VALUE!</v>
      </c>
      <c r="C374">
        <v>1123</v>
      </c>
      <c r="D374" t="s">
        <v>1521</v>
      </c>
      <c r="E374">
        <v>66434</v>
      </c>
      <c r="F374">
        <v>1109</v>
      </c>
      <c r="G374">
        <v>1113</v>
      </c>
      <c r="H374" t="s">
        <v>31</v>
      </c>
      <c r="I374" t="str">
        <f t="array" ref="I374">IFERROR(_xlfn.XLOOKUP(Tabelle8[[#This Row],[NegotiationID]]&amp;"FinalAccept",Tabelle8[NegotiationID]&amp;Tabelle8[ActionType],Tabelle8[ActionType],,0),_xlfn.XLOOKUP(Tabelle8[[#This Row],[NegotiationID]]&amp;"FinalReject",Tabelle8[NegotiationID]&amp;Tabelle8[ActionType],Tabelle8[ActionType],,0))</f>
        <v>FinalAccept</v>
      </c>
      <c r="J374">
        <v>0.67220000000000002</v>
      </c>
      <c r="K374">
        <v>0.438</v>
      </c>
      <c r="L374">
        <v>1.1102000000000001</v>
      </c>
      <c r="M374">
        <v>0.23419999999999999</v>
      </c>
      <c r="N374">
        <v>155</v>
      </c>
      <c r="O374">
        <v>4139</v>
      </c>
      <c r="P374">
        <v>17</v>
      </c>
      <c r="Q374" s="3" t="s">
        <v>2562</v>
      </c>
    </row>
    <row r="375" ht="15" customHeight="1">
      <c r="A375" t="e">
        <f t="shared" ca="1" si="526"/>
        <v>#VALUE!</v>
      </c>
      <c r="B375" t="e">
        <f t="array" ref="B375" ca="1">_xlfn.XLOOKUP(Tabelle8[[#This Row],[ExperimentID]]&amp;Tabelle8[[#This Row],[NegotiationID]]&amp;Tabelle8[[#This Row],[MessageID]],ALL_IN_ONE[ExperimentID]&amp;ALL_IN_ONE[NegotiationID]&amp;ALL_IN_ONE[MessageID],ALL_IN_ONE[Gesamt_ID],,0)</f>
        <v>#VALUE!</v>
      </c>
      <c r="C375">
        <v>1123</v>
      </c>
      <c r="D375" t="s">
        <v>1521</v>
      </c>
      <c r="E375">
        <v>66444</v>
      </c>
      <c r="F375">
        <v>1113</v>
      </c>
      <c r="G375">
        <v>1109</v>
      </c>
      <c r="H375" t="s">
        <v>31</v>
      </c>
      <c r="I375" t="str">
        <f t="array" ref="I375">IFERROR(_xlfn.XLOOKUP(Tabelle8[[#This Row],[NegotiationID]]&amp;"FinalAccept",Tabelle8[NegotiationID]&amp;Tabelle8[ActionType],Tabelle8[ActionType],,0),_xlfn.XLOOKUP(Tabelle8[[#This Row],[NegotiationID]]&amp;"FinalReject",Tabelle8[NegotiationID]&amp;Tabelle8[ActionType],Tabelle8[ActionType],,0))</f>
        <v>FinalAccept</v>
      </c>
      <c r="J375">
        <v>0.504</v>
      </c>
      <c r="K375">
        <v>0.50419999999999998</v>
      </c>
      <c r="L375">
        <v>1.0082</v>
      </c>
      <c r="M375">
        <v>0.00020000000000000001</v>
      </c>
      <c r="N375">
        <v>90</v>
      </c>
      <c r="O375">
        <v>4139</v>
      </c>
      <c r="P375">
        <v>17</v>
      </c>
      <c r="Q375" s="3" t="s">
        <v>2563</v>
      </c>
    </row>
    <row r="376" ht="15" customHeight="1">
      <c r="A376" t="e">
        <f t="shared" ca="1" si="526"/>
        <v>#VALUE!</v>
      </c>
      <c r="B376" t="e">
        <f t="array" ref="B376" ca="1">_xlfn.XLOOKUP(Tabelle8[[#This Row],[ExperimentID]]&amp;Tabelle8[[#This Row],[NegotiationID]]&amp;Tabelle8[[#This Row],[MessageID]],ALL_IN_ONE[ExperimentID]&amp;ALL_IN_ONE[NegotiationID]&amp;ALL_IN_ONE[MessageID],ALL_IN_ONE[Gesamt_ID],,0)</f>
        <v>#VALUE!</v>
      </c>
      <c r="C376">
        <v>1123</v>
      </c>
      <c r="D376" t="s">
        <v>1521</v>
      </c>
      <c r="E376">
        <v>66450</v>
      </c>
      <c r="F376">
        <v>1109</v>
      </c>
      <c r="G376">
        <v>1113</v>
      </c>
      <c r="H376" t="s">
        <v>31</v>
      </c>
      <c r="I376" t="str">
        <f t="array" ref="I376">IFERROR(_xlfn.XLOOKUP(Tabelle8[[#This Row],[NegotiationID]]&amp;"FinalAccept",Tabelle8[NegotiationID]&amp;Tabelle8[ActionType],Tabelle8[ActionType],,0),_xlfn.XLOOKUP(Tabelle8[[#This Row],[NegotiationID]]&amp;"FinalReject",Tabelle8[NegotiationID]&amp;Tabelle8[ActionType],Tabelle8[ActionType],,0))</f>
        <v>FinalAccept</v>
      </c>
      <c r="J376">
        <v>0.52659999999999996</v>
      </c>
      <c r="K376">
        <v>0.57399999999999995</v>
      </c>
      <c r="L376">
        <v>1.1006</v>
      </c>
      <c r="M376">
        <v>0.047399999999999998</v>
      </c>
      <c r="N376">
        <v>60</v>
      </c>
      <c r="O376">
        <v>4139</v>
      </c>
      <c r="P376">
        <v>17</v>
      </c>
      <c r="Q376" s="3" t="s">
        <v>2564</v>
      </c>
    </row>
    <row r="377" ht="15" customHeight="1">
      <c r="A377" t="e">
        <f t="shared" ca="1" si="526"/>
        <v>#VALUE!</v>
      </c>
      <c r="B377" t="e">
        <f t="array" ref="B377" ca="1">_xlfn.XLOOKUP(Tabelle8[[#This Row],[ExperimentID]]&amp;Tabelle8[[#This Row],[NegotiationID]]&amp;Tabelle8[[#This Row],[MessageID]],ALL_IN_ONE[ExperimentID]&amp;ALL_IN_ONE[NegotiationID]&amp;ALL_IN_ONE[MessageID],ALL_IN_ONE[Gesamt_ID],,0)</f>
        <v>#VALUE!</v>
      </c>
      <c r="C377">
        <v>1123</v>
      </c>
      <c r="D377" t="s">
        <v>1521</v>
      </c>
      <c r="E377">
        <v>66455</v>
      </c>
      <c r="F377">
        <v>1113</v>
      </c>
      <c r="G377">
        <v>1109</v>
      </c>
      <c r="H377" t="s">
        <v>20</v>
      </c>
      <c r="I377" t="str">
        <f t="array" ref="I377">IFERROR(_xlfn.XLOOKUP(Tabelle8[[#This Row],[NegotiationID]]&amp;"FinalAccept",Tabelle8[NegotiationID]&amp;Tabelle8[ActionType],Tabelle8[ActionType],,0),_xlfn.XLOOKUP(Tabelle8[[#This Row],[NegotiationID]]&amp;"FinalReject",Tabelle8[NegotiationID]&amp;Tabelle8[ActionType],Tabelle8[ActionType],,0))</f>
        <v>FinalAccept</v>
      </c>
      <c r="J377">
        <v>0.57399999999999995</v>
      </c>
      <c r="K377">
        <v>0.52659999999999996</v>
      </c>
      <c r="L377">
        <v>1.1006</v>
      </c>
      <c r="M377">
        <v>0.047399999999999998</v>
      </c>
      <c r="N377">
        <v>38</v>
      </c>
      <c r="O377">
        <v>4139</v>
      </c>
      <c r="P377">
        <v>17</v>
      </c>
      <c r="Q377" s="3" t="s">
        <v>2565</v>
      </c>
    </row>
    <row r="378" ht="14.5" hidden="1">
      <c r="A378" t="e">
        <f t="shared" ca="1" si="526"/>
        <v>#VALUE!</v>
      </c>
      <c r="B378" t="e">
        <f t="array" ref="B378" ca="1">_xlfn.XLOOKUP(Tabelle8[[#This Row],[ExperimentID]]&amp;Tabelle8[[#This Row],[NegotiationID]]&amp;Tabelle8[[#This Row],[MessageID]],ALL_IN_ONE[ExperimentID]&amp;ALL_IN_ONE[NegotiationID]&amp;ALL_IN_ONE[MessageID],ALL_IN_ONE[Gesamt_ID],,0)</f>
        <v>#VALUE!</v>
      </c>
      <c r="C378">
        <v>1152</v>
      </c>
      <c r="D378" t="s">
        <v>1521</v>
      </c>
      <c r="E378">
        <v>1153</v>
      </c>
      <c r="H378" t="s">
        <v>6019</v>
      </c>
      <c r="I378" t="str">
        <f t="array" ref="I378">IFERROR(_xlfn.XLOOKUP(Tabelle8[[#This Row],[NegotiationID]]&amp;"FinalAccept",Tabelle8[NegotiationID]&amp;Tabelle8[ActionType],Tabelle8[ActionType],,0),_xlfn.XLOOKUP(Tabelle8[[#This Row],[NegotiationID]]&amp;"FinalReject",Tabelle8[NegotiationID]&amp;Tabelle8[ActionType],Tabelle8[ActionType],,0))</f>
        <v>FinalReject</v>
      </c>
      <c r="N378">
        <v>21</v>
      </c>
      <c r="O378">
        <v>3910</v>
      </c>
      <c r="P378">
        <v>14</v>
      </c>
      <c r="Q378" t="s">
        <v>6020</v>
      </c>
    </row>
    <row r="379" ht="15" customHeight="1">
      <c r="A379" t="e">
        <f t="shared" ca="1" si="526"/>
        <v>#VALUE!</v>
      </c>
      <c r="B379" t="e">
        <f t="array" ref="B379" ca="1">_xlfn.XLOOKUP(Tabelle8[[#This Row],[ExperimentID]]&amp;Tabelle8[[#This Row],[NegotiationID]]&amp;Tabelle8[[#This Row],[MessageID]],ALL_IN_ONE[ExperimentID]&amp;ALL_IN_ONE[NegotiationID]&amp;ALL_IN_ONE[MessageID],ALL_IN_ONE[Gesamt_ID],,0)</f>
        <v>#VALUE!</v>
      </c>
      <c r="C379">
        <v>1152</v>
      </c>
      <c r="D379" t="s">
        <v>1521</v>
      </c>
      <c r="E379">
        <v>62119</v>
      </c>
      <c r="F379">
        <v>1138</v>
      </c>
      <c r="G379">
        <v>1142</v>
      </c>
      <c r="H379" t="s">
        <v>19</v>
      </c>
      <c r="I379" t="str">
        <f t="array" ref="I379">IFERROR(_xlfn.XLOOKUP(Tabelle8[[#This Row],[NegotiationID]]&amp;"FinalAccept",Tabelle8[NegotiationID]&amp;Tabelle8[ActionType],Tabelle8[ActionType],,0),_xlfn.XLOOKUP(Tabelle8[[#This Row],[NegotiationID]]&amp;"FinalReject",Tabelle8[NegotiationID]&amp;Tabelle8[ActionType],Tabelle8[ActionType],,0))</f>
        <v>FinalReject</v>
      </c>
      <c r="J379">
        <v>1</v>
      </c>
      <c r="K379">
        <v>0.1084</v>
      </c>
      <c r="L379">
        <v>1.1084000000000001</v>
      </c>
      <c r="M379">
        <v>0.89159999999999995</v>
      </c>
      <c r="N379">
        <v>499</v>
      </c>
      <c r="O379">
        <v>3910</v>
      </c>
      <c r="P379">
        <v>14</v>
      </c>
      <c r="Q379" s="3" t="s">
        <v>2566</v>
      </c>
    </row>
    <row r="380" ht="15" customHeight="1">
      <c r="A380" t="e">
        <f t="shared" ca="1" si="526"/>
        <v>#VALUE!</v>
      </c>
      <c r="B380" t="e">
        <f t="array" ref="B380" ca="1">_xlfn.XLOOKUP(Tabelle8[[#This Row],[ExperimentID]]&amp;Tabelle8[[#This Row],[NegotiationID]]&amp;Tabelle8[[#This Row],[MessageID]],ALL_IN_ONE[ExperimentID]&amp;ALL_IN_ONE[NegotiationID]&amp;ALL_IN_ONE[MessageID],ALL_IN_ONE[Gesamt_ID],,0)</f>
        <v>#VALUE!</v>
      </c>
      <c r="C380">
        <v>1152</v>
      </c>
      <c r="D380" t="s">
        <v>1521</v>
      </c>
      <c r="E380">
        <v>63060</v>
      </c>
      <c r="F380">
        <v>1142</v>
      </c>
      <c r="G380">
        <v>1138</v>
      </c>
      <c r="H380" t="s">
        <v>31</v>
      </c>
      <c r="I380" t="str">
        <f t="array" ref="I380">IFERROR(_xlfn.XLOOKUP(Tabelle8[[#This Row],[NegotiationID]]&amp;"FinalAccept",Tabelle8[NegotiationID]&amp;Tabelle8[ActionType],Tabelle8[ActionType],,0),_xlfn.XLOOKUP(Tabelle8[[#This Row],[NegotiationID]]&amp;"FinalReject",Tabelle8[NegotiationID]&amp;Tabelle8[ActionType],Tabelle8[ActionType],,0))</f>
        <v>FinalReject</v>
      </c>
      <c r="J380">
        <v>1</v>
      </c>
      <c r="K380">
        <v>0.12540000000000001</v>
      </c>
      <c r="L380">
        <v>1.1254</v>
      </c>
      <c r="M380">
        <v>0.87460000000000004</v>
      </c>
      <c r="N380">
        <v>543</v>
      </c>
      <c r="O380">
        <v>3910</v>
      </c>
      <c r="P380">
        <v>14</v>
      </c>
      <c r="Q380" s="3" t="s">
        <v>2567</v>
      </c>
    </row>
    <row r="381" ht="15" customHeight="1">
      <c r="A381" t="e">
        <f t="shared" ca="1" si="526"/>
        <v>#VALUE!</v>
      </c>
      <c r="B381" t="e">
        <f t="array" ref="B381" ca="1">_xlfn.XLOOKUP(Tabelle8[[#This Row],[ExperimentID]]&amp;Tabelle8[[#This Row],[NegotiationID]]&amp;Tabelle8[[#This Row],[MessageID]],ALL_IN_ONE[ExperimentID]&amp;ALL_IN_ONE[NegotiationID]&amp;ALL_IN_ONE[MessageID],ALL_IN_ONE[Gesamt_ID],,0)</f>
        <v>#VALUE!</v>
      </c>
      <c r="C381">
        <v>1152</v>
      </c>
      <c r="D381" t="s">
        <v>1521</v>
      </c>
      <c r="E381">
        <v>64393</v>
      </c>
      <c r="F381">
        <v>1138</v>
      </c>
      <c r="G381">
        <v>1142</v>
      </c>
      <c r="H381" t="s">
        <v>31</v>
      </c>
      <c r="I381" t="str">
        <f t="array" ref="I381">IFERROR(_xlfn.XLOOKUP(Tabelle8[[#This Row],[NegotiationID]]&amp;"FinalAccept",Tabelle8[NegotiationID]&amp;Tabelle8[ActionType],Tabelle8[ActionType],,0),_xlfn.XLOOKUP(Tabelle8[[#This Row],[NegotiationID]]&amp;"FinalReject",Tabelle8[NegotiationID]&amp;Tabelle8[ActionType],Tabelle8[ActionType],,0))</f>
        <v>FinalReject</v>
      </c>
      <c r="J381">
        <v>0.89019999999999999</v>
      </c>
      <c r="K381">
        <v>0.078</v>
      </c>
      <c r="L381">
        <v>0.96819999999999995</v>
      </c>
      <c r="M381">
        <v>0.81220000000000003</v>
      </c>
      <c r="N381">
        <v>441</v>
      </c>
      <c r="O381">
        <v>3910</v>
      </c>
      <c r="P381">
        <v>14</v>
      </c>
      <c r="Q381" s="3" t="s">
        <v>2568</v>
      </c>
    </row>
    <row r="382" ht="15" customHeight="1">
      <c r="A382" t="e">
        <f t="shared" ca="1" si="526"/>
        <v>#VALUE!</v>
      </c>
      <c r="B382" t="e">
        <f t="array" ref="B382" ca="1">_xlfn.XLOOKUP(Tabelle8[[#This Row],[ExperimentID]]&amp;Tabelle8[[#This Row],[NegotiationID]]&amp;Tabelle8[[#This Row],[MessageID]],ALL_IN_ONE[ExperimentID]&amp;ALL_IN_ONE[NegotiationID]&amp;ALL_IN_ONE[MessageID],ALL_IN_ONE[Gesamt_ID],,0)</f>
        <v>#VALUE!</v>
      </c>
      <c r="C382">
        <v>1152</v>
      </c>
      <c r="D382" t="s">
        <v>1521</v>
      </c>
      <c r="E382">
        <v>64716</v>
      </c>
      <c r="F382">
        <v>1142</v>
      </c>
      <c r="G382">
        <v>1138</v>
      </c>
      <c r="H382" t="s">
        <v>31</v>
      </c>
      <c r="I382" t="str">
        <f t="array" ref="I382">IFERROR(_xlfn.XLOOKUP(Tabelle8[[#This Row],[NegotiationID]]&amp;"FinalAccept",Tabelle8[NegotiationID]&amp;Tabelle8[ActionType],Tabelle8[ActionType],,0),_xlfn.XLOOKUP(Tabelle8[[#This Row],[NegotiationID]]&amp;"FinalReject",Tabelle8[NegotiationID]&amp;Tabelle8[ActionType],Tabelle8[ActionType],,0))</f>
        <v>FinalReject</v>
      </c>
      <c r="J382">
        <v>0.81759999999999999</v>
      </c>
      <c r="K382">
        <v>0.1484</v>
      </c>
      <c r="L382">
        <v>0.96599999999999997</v>
      </c>
      <c r="M382">
        <v>0.66920000000000002</v>
      </c>
      <c r="N382">
        <v>520</v>
      </c>
      <c r="O382">
        <v>3910</v>
      </c>
      <c r="P382">
        <v>14</v>
      </c>
      <c r="Q382" s="3" t="s">
        <v>2569</v>
      </c>
    </row>
    <row r="383" ht="15" customHeight="1">
      <c r="A383" t="e">
        <f t="shared" ca="1" si="526"/>
        <v>#VALUE!</v>
      </c>
      <c r="B383" t="e">
        <f t="array" ref="B383" ca="1">_xlfn.XLOOKUP(Tabelle8[[#This Row],[ExperimentID]]&amp;Tabelle8[[#This Row],[NegotiationID]]&amp;Tabelle8[[#This Row],[MessageID]],ALL_IN_ONE[ExperimentID]&amp;ALL_IN_ONE[NegotiationID]&amp;ALL_IN_ONE[MessageID],ALL_IN_ONE[Gesamt_ID],,0)</f>
        <v>#VALUE!</v>
      </c>
      <c r="C383">
        <v>1152</v>
      </c>
      <c r="D383" t="s">
        <v>1521</v>
      </c>
      <c r="E383">
        <v>65873</v>
      </c>
      <c r="F383">
        <v>1138</v>
      </c>
      <c r="G383">
        <v>1142</v>
      </c>
      <c r="H383" t="s">
        <v>31</v>
      </c>
      <c r="I383" t="str">
        <f t="array" ref="I383">IFERROR(_xlfn.XLOOKUP(Tabelle8[[#This Row],[NegotiationID]]&amp;"FinalAccept",Tabelle8[NegotiationID]&amp;Tabelle8[ActionType],Tabelle8[ActionType],,0),_xlfn.XLOOKUP(Tabelle8[[#This Row],[NegotiationID]]&amp;"FinalReject",Tabelle8[NegotiationID]&amp;Tabelle8[ActionType],Tabelle8[ActionType],,0))</f>
        <v>FinalReject</v>
      </c>
      <c r="J383">
        <v>0.67759999999999998</v>
      </c>
      <c r="K383">
        <v>0.21759999999999999</v>
      </c>
      <c r="L383">
        <v>0.8952</v>
      </c>
      <c r="M383">
        <v>0.46000000000000002</v>
      </c>
      <c r="N383">
        <v>205</v>
      </c>
      <c r="O383">
        <v>3910</v>
      </c>
      <c r="P383">
        <v>14</v>
      </c>
      <c r="Q383" s="3" t="s">
        <v>2570</v>
      </c>
    </row>
    <row r="384" ht="15" customHeight="1">
      <c r="A384" t="e">
        <f t="shared" ca="1" si="526"/>
        <v>#VALUE!</v>
      </c>
      <c r="B384" t="e">
        <f t="array" ref="B384" ca="1">_xlfn.XLOOKUP(Tabelle8[[#This Row],[ExperimentID]]&amp;Tabelle8[[#This Row],[NegotiationID]]&amp;Tabelle8[[#This Row],[MessageID]],ALL_IN_ONE[ExperimentID]&amp;ALL_IN_ONE[NegotiationID]&amp;ALL_IN_ONE[MessageID],ALL_IN_ONE[Gesamt_ID],,0)</f>
        <v>#VALUE!</v>
      </c>
      <c r="C384">
        <v>1152</v>
      </c>
      <c r="D384" t="s">
        <v>1521</v>
      </c>
      <c r="E384">
        <v>65910</v>
      </c>
      <c r="F384">
        <v>1142</v>
      </c>
      <c r="G384">
        <v>1138</v>
      </c>
      <c r="H384" t="s">
        <v>31</v>
      </c>
      <c r="I384" t="str">
        <f t="array" ref="I384">IFERROR(_xlfn.XLOOKUP(Tabelle8[[#This Row],[NegotiationID]]&amp;"FinalAccept",Tabelle8[NegotiationID]&amp;Tabelle8[ActionType],Tabelle8[ActionType],,0),_xlfn.XLOOKUP(Tabelle8[[#This Row],[NegotiationID]]&amp;"FinalReject",Tabelle8[NegotiationID]&amp;Tabelle8[ActionType],Tabelle8[ActionType],,0))</f>
        <v>FinalReject</v>
      </c>
      <c r="J384">
        <v>0.63759999999999994</v>
      </c>
      <c r="K384">
        <v>0.32840000000000003</v>
      </c>
      <c r="L384">
        <v>0.96599999999999997</v>
      </c>
      <c r="M384">
        <v>0.30919999999999997</v>
      </c>
      <c r="N384">
        <v>314</v>
      </c>
      <c r="O384">
        <v>3910</v>
      </c>
      <c r="P384">
        <v>14</v>
      </c>
      <c r="Q384" s="3" t="s">
        <v>2571</v>
      </c>
    </row>
    <row r="385" ht="15" customHeight="1">
      <c r="A385" t="e">
        <f t="shared" ca="1" si="526"/>
        <v>#VALUE!</v>
      </c>
      <c r="B385" t="e">
        <f t="array" ref="B385" ca="1">_xlfn.XLOOKUP(Tabelle8[[#This Row],[ExperimentID]]&amp;Tabelle8[[#This Row],[NegotiationID]]&amp;Tabelle8[[#This Row],[MessageID]],ALL_IN_ONE[ExperimentID]&amp;ALL_IN_ONE[NegotiationID]&amp;ALL_IN_ONE[MessageID],ALL_IN_ONE[Gesamt_ID],,0)</f>
        <v>#VALUE!</v>
      </c>
      <c r="C385">
        <v>1152</v>
      </c>
      <c r="D385" t="s">
        <v>1521</v>
      </c>
      <c r="E385">
        <v>66109</v>
      </c>
      <c r="F385">
        <v>1138</v>
      </c>
      <c r="G385">
        <v>1142</v>
      </c>
      <c r="H385" t="s">
        <v>31</v>
      </c>
      <c r="I385" t="str">
        <f t="array" ref="I385">IFERROR(_xlfn.XLOOKUP(Tabelle8[[#This Row],[NegotiationID]]&amp;"FinalAccept",Tabelle8[NegotiationID]&amp;Tabelle8[ActionType],Tabelle8[ActionType],,0),_xlfn.XLOOKUP(Tabelle8[[#This Row],[NegotiationID]]&amp;"FinalReject",Tabelle8[NegotiationID]&amp;Tabelle8[ActionType],Tabelle8[ActionType],,0))</f>
        <v>FinalReject</v>
      </c>
      <c r="J385">
        <v>0.80000000000000004</v>
      </c>
      <c r="K385">
        <v>0.30840000000000001</v>
      </c>
      <c r="L385">
        <v>1.1084000000000001</v>
      </c>
      <c r="M385">
        <v>0.49159999999999998</v>
      </c>
      <c r="N385">
        <v>118</v>
      </c>
      <c r="O385">
        <v>3910</v>
      </c>
      <c r="P385">
        <v>14</v>
      </c>
      <c r="Q385" s="3" t="s">
        <v>2572</v>
      </c>
    </row>
    <row r="386" ht="15" customHeight="1">
      <c r="A386" t="e">
        <f t="shared" ref="A386:A449" ca="1" si="527">MID(CELL("Dateiname",$A$1),FIND("]",CELL("Dateiname",$A$1))+1,31)</f>
        <v>#VALUE!</v>
      </c>
      <c r="B386" t="e">
        <f t="array" ref="B386" ca="1">_xlfn.XLOOKUP(Tabelle8[[#This Row],[ExperimentID]]&amp;Tabelle8[[#This Row],[NegotiationID]]&amp;Tabelle8[[#This Row],[MessageID]],ALL_IN_ONE[ExperimentID]&amp;ALL_IN_ONE[NegotiationID]&amp;ALL_IN_ONE[MessageID],ALL_IN_ONE[Gesamt_ID],,0)</f>
        <v>#VALUE!</v>
      </c>
      <c r="C386">
        <v>1152</v>
      </c>
      <c r="D386" t="s">
        <v>1521</v>
      </c>
      <c r="E386">
        <v>66417</v>
      </c>
      <c r="F386">
        <v>1142</v>
      </c>
      <c r="G386">
        <v>1138</v>
      </c>
      <c r="H386" t="s">
        <v>31</v>
      </c>
      <c r="I386" t="str">
        <f t="array" ref="I386">IFERROR(_xlfn.XLOOKUP(Tabelle8[[#This Row],[NegotiationID]]&amp;"FinalAccept",Tabelle8[NegotiationID]&amp;Tabelle8[ActionType],Tabelle8[ActionType],,0),_xlfn.XLOOKUP(Tabelle8[[#This Row],[NegotiationID]]&amp;"FinalReject",Tabelle8[NegotiationID]&amp;Tabelle8[ActionType],Tabelle8[ActionType],,0))</f>
        <v>FinalReject</v>
      </c>
      <c r="J386">
        <v>0.51039999999999996</v>
      </c>
      <c r="K386">
        <v>0.4864</v>
      </c>
      <c r="L386">
        <v>0.99680000000000002</v>
      </c>
      <c r="M386">
        <v>0.024</v>
      </c>
      <c r="N386">
        <v>286</v>
      </c>
      <c r="O386">
        <v>3910</v>
      </c>
      <c r="P386">
        <v>14</v>
      </c>
      <c r="Q386" s="3" t="s">
        <v>2573</v>
      </c>
    </row>
    <row r="387" ht="15" customHeight="1">
      <c r="A387" t="e">
        <f t="shared" ca="1" si="527"/>
        <v>#VALUE!</v>
      </c>
      <c r="B387" t="e">
        <f t="array" ref="B387" ca="1">_xlfn.XLOOKUP(Tabelle8[[#This Row],[ExperimentID]]&amp;Tabelle8[[#This Row],[NegotiationID]]&amp;Tabelle8[[#This Row],[MessageID]],ALL_IN_ONE[ExperimentID]&amp;ALL_IN_ONE[NegotiationID]&amp;ALL_IN_ONE[MessageID],ALL_IN_ONE[Gesamt_ID],,0)</f>
        <v>#VALUE!</v>
      </c>
      <c r="C387">
        <v>1152</v>
      </c>
      <c r="D387" t="s">
        <v>1521</v>
      </c>
      <c r="E387">
        <v>66945</v>
      </c>
      <c r="F387">
        <v>1138</v>
      </c>
      <c r="G387">
        <v>1142</v>
      </c>
      <c r="H387" t="s">
        <v>31</v>
      </c>
      <c r="I387" t="str">
        <f t="array" ref="I387">IFERROR(_xlfn.XLOOKUP(Tabelle8[[#This Row],[NegotiationID]]&amp;"FinalAccept",Tabelle8[NegotiationID]&amp;Tabelle8[ActionType],Tabelle8[ActionType],,0),_xlfn.XLOOKUP(Tabelle8[[#This Row],[NegotiationID]]&amp;"FinalReject",Tabelle8[NegotiationID]&amp;Tabelle8[ActionType],Tabelle8[ActionType],,0))</f>
        <v>FinalReject</v>
      </c>
      <c r="J387">
        <v>0.65620000000000001</v>
      </c>
      <c r="K387">
        <v>0.31259999999999999</v>
      </c>
      <c r="L387">
        <v>0.96879999999999999</v>
      </c>
      <c r="M387">
        <v>0.34360000000000002</v>
      </c>
      <c r="N387">
        <v>60</v>
      </c>
      <c r="O387">
        <v>3910</v>
      </c>
      <c r="P387">
        <v>14</v>
      </c>
      <c r="Q387" s="3" t="s">
        <v>2574</v>
      </c>
    </row>
    <row r="388" ht="87" hidden="1">
      <c r="A388" t="e">
        <f t="shared" ca="1" si="527"/>
        <v>#VALUE!</v>
      </c>
      <c r="B388" t="e">
        <f t="array" ref="B388" ca="1">_xlfn.XLOOKUP(Tabelle8[[#This Row],[ExperimentID]]&amp;Tabelle8[[#This Row],[NegotiationID]]&amp;Tabelle8[[#This Row],[MessageID]],ALL_IN_ONE[ExperimentID]&amp;ALL_IN_ONE[NegotiationID]&amp;ALL_IN_ONE[MessageID],ALL_IN_ONE[Gesamt_ID],,0)</f>
        <v>#VALUE!</v>
      </c>
      <c r="C388">
        <v>1152</v>
      </c>
      <c r="D388" t="s">
        <v>1521</v>
      </c>
      <c r="E388">
        <v>67567</v>
      </c>
      <c r="F388">
        <v>1142</v>
      </c>
      <c r="G388">
        <v>1138</v>
      </c>
      <c r="H388" t="s">
        <v>22</v>
      </c>
      <c r="I388" t="str">
        <f t="array" ref="I388">IFERROR(_xlfn.XLOOKUP(Tabelle8[[#This Row],[NegotiationID]]&amp;"FinalAccept",Tabelle8[NegotiationID]&amp;Tabelle8[ActionType],Tabelle8[ActionType],,0),_xlfn.XLOOKUP(Tabelle8[[#This Row],[NegotiationID]]&amp;"FinalReject",Tabelle8[NegotiationID]&amp;Tabelle8[ActionType],Tabelle8[ActionType],,0))</f>
        <v>FinalReject</v>
      </c>
      <c r="N388">
        <v>99</v>
      </c>
      <c r="O388">
        <v>3910</v>
      </c>
      <c r="P388">
        <v>14</v>
      </c>
      <c r="Q388" s="3" t="s">
        <v>6517</v>
      </c>
    </row>
    <row r="389" ht="15" customHeight="1">
      <c r="A389" t="e">
        <f t="shared" ca="1" si="527"/>
        <v>#VALUE!</v>
      </c>
      <c r="B389" t="e">
        <f t="array" ref="B389" ca="1">_xlfn.XLOOKUP(Tabelle8[[#This Row],[ExperimentID]]&amp;Tabelle8[[#This Row],[NegotiationID]]&amp;Tabelle8[[#This Row],[MessageID]],ALL_IN_ONE[ExperimentID]&amp;ALL_IN_ONE[NegotiationID]&amp;ALL_IN_ONE[MessageID],ALL_IN_ONE[Gesamt_ID],,0)</f>
        <v>#VALUE!</v>
      </c>
      <c r="C389">
        <v>1152</v>
      </c>
      <c r="D389" t="s">
        <v>1521</v>
      </c>
      <c r="E389">
        <v>67571</v>
      </c>
      <c r="F389">
        <v>1138</v>
      </c>
      <c r="G389">
        <v>1142</v>
      </c>
      <c r="H389" t="s">
        <v>31</v>
      </c>
      <c r="I389" t="str">
        <f t="array" ref="I389">IFERROR(_xlfn.XLOOKUP(Tabelle8[[#This Row],[NegotiationID]]&amp;"FinalAccept",Tabelle8[NegotiationID]&amp;Tabelle8[ActionType],Tabelle8[ActionType],,0),_xlfn.XLOOKUP(Tabelle8[[#This Row],[NegotiationID]]&amp;"FinalReject",Tabelle8[NegotiationID]&amp;Tabelle8[ActionType],Tabelle8[ActionType],,0))</f>
        <v>FinalReject</v>
      </c>
      <c r="J389">
        <v>0.56159999999999999</v>
      </c>
      <c r="K389">
        <v>0.4304</v>
      </c>
      <c r="L389">
        <v>0.99199999999999999</v>
      </c>
      <c r="M389">
        <v>0.13120000000000001</v>
      </c>
      <c r="N389">
        <v>42</v>
      </c>
      <c r="O389">
        <v>3910</v>
      </c>
      <c r="P389">
        <v>14</v>
      </c>
      <c r="Q389" s="3" t="s">
        <v>2575</v>
      </c>
    </row>
    <row r="390" ht="15" customHeight="1">
      <c r="A390" t="e">
        <f t="shared" ca="1" si="527"/>
        <v>#VALUE!</v>
      </c>
      <c r="B390" t="e">
        <f t="array" ref="B390" ca="1">_xlfn.XLOOKUP(Tabelle8[[#This Row],[ExperimentID]]&amp;Tabelle8[[#This Row],[NegotiationID]]&amp;Tabelle8[[#This Row],[MessageID]],ALL_IN_ONE[ExperimentID]&amp;ALL_IN_ONE[NegotiationID]&amp;ALL_IN_ONE[MessageID],ALL_IN_ONE[Gesamt_ID],,0)</f>
        <v>#VALUE!</v>
      </c>
      <c r="C390">
        <v>1152</v>
      </c>
      <c r="D390" t="s">
        <v>1521</v>
      </c>
      <c r="E390">
        <v>67599</v>
      </c>
      <c r="F390">
        <v>1142</v>
      </c>
      <c r="G390">
        <v>1138</v>
      </c>
      <c r="H390" t="s">
        <v>31</v>
      </c>
      <c r="I390" t="str">
        <f t="array" ref="I390">IFERROR(_xlfn.XLOOKUP(Tabelle8[[#This Row],[NegotiationID]]&amp;"FinalAccept",Tabelle8[NegotiationID]&amp;Tabelle8[ActionType],Tabelle8[ActionType],,0),_xlfn.XLOOKUP(Tabelle8[[#This Row],[NegotiationID]]&amp;"FinalReject",Tabelle8[NegotiationID]&amp;Tabelle8[ActionType],Tabelle8[ActionType],,0))</f>
        <v>FinalReject</v>
      </c>
      <c r="J390">
        <v>0.51039999999999996</v>
      </c>
      <c r="K390">
        <v>0.4864</v>
      </c>
      <c r="L390">
        <v>0.99680000000000002</v>
      </c>
      <c r="M390">
        <v>0.024</v>
      </c>
      <c r="N390">
        <v>77</v>
      </c>
      <c r="O390">
        <v>3910</v>
      </c>
      <c r="P390">
        <v>14</v>
      </c>
      <c r="Q390" s="3" t="s">
        <v>2576</v>
      </c>
    </row>
    <row r="391" ht="15" customHeight="1">
      <c r="A391" t="e">
        <f t="shared" ca="1" si="527"/>
        <v>#VALUE!</v>
      </c>
      <c r="B391" t="e">
        <f t="array" ref="B391" ca="1">_xlfn.XLOOKUP(Tabelle8[[#This Row],[ExperimentID]]&amp;Tabelle8[[#This Row],[NegotiationID]]&amp;Tabelle8[[#This Row],[MessageID]],ALL_IN_ONE[ExperimentID]&amp;ALL_IN_ONE[NegotiationID]&amp;ALL_IN_ONE[MessageID],ALL_IN_ONE[Gesamt_ID],,0)</f>
        <v>#VALUE!</v>
      </c>
      <c r="C391">
        <v>1152</v>
      </c>
      <c r="D391" t="s">
        <v>1521</v>
      </c>
      <c r="E391">
        <v>67833</v>
      </c>
      <c r="F391">
        <v>1138</v>
      </c>
      <c r="G391">
        <v>1142</v>
      </c>
      <c r="H391" t="s">
        <v>40</v>
      </c>
      <c r="I391" t="str">
        <f t="array" ref="I391">IFERROR(_xlfn.XLOOKUP(Tabelle8[[#This Row],[NegotiationID]]&amp;"FinalAccept",Tabelle8[NegotiationID]&amp;Tabelle8[ActionType],Tabelle8[ActionType],,0),_xlfn.XLOOKUP(Tabelle8[[#This Row],[NegotiationID]]&amp;"FinalReject",Tabelle8[NegotiationID]&amp;Tabelle8[ActionType],Tabelle8[ActionType],,0))</f>
        <v>FinalReject</v>
      </c>
      <c r="J391">
        <v>0.4864</v>
      </c>
      <c r="K391">
        <v>0.51039999999999996</v>
      </c>
      <c r="L391">
        <v>0.99680000000000002</v>
      </c>
      <c r="M391">
        <v>0.024</v>
      </c>
      <c r="N391">
        <v>685</v>
      </c>
      <c r="O391">
        <v>3910</v>
      </c>
      <c r="P391">
        <v>14</v>
      </c>
      <c r="Q391" s="3" t="s">
        <v>2577</v>
      </c>
    </row>
    <row r="392" ht="14.5" hidden="1">
      <c r="A392" t="e">
        <f t="shared" ca="1" si="527"/>
        <v>#VALUE!</v>
      </c>
      <c r="B392" t="e">
        <f t="array" ref="B392" ca="1">_xlfn.XLOOKUP(Tabelle8[[#This Row],[ExperimentID]]&amp;Tabelle8[[#This Row],[NegotiationID]]&amp;Tabelle8[[#This Row],[MessageID]],ALL_IN_ONE[ExperimentID]&amp;ALL_IN_ONE[NegotiationID]&amp;ALL_IN_ONE[MessageID],ALL_IN_ONE[Gesamt_ID],,0)</f>
        <v>#VALUE!</v>
      </c>
      <c r="C392">
        <v>1181</v>
      </c>
      <c r="D392" t="s">
        <v>1521</v>
      </c>
      <c r="E392">
        <v>1182</v>
      </c>
      <c r="H392" t="s">
        <v>6019</v>
      </c>
      <c r="I392" t="str">
        <f t="array" ref="I392">IFERROR(_xlfn.XLOOKUP(Tabelle8[[#This Row],[NegotiationID]]&amp;"FinalAccept",Tabelle8[NegotiationID]&amp;Tabelle8[ActionType],Tabelle8[ActionType],,0),_xlfn.XLOOKUP(Tabelle8[[#This Row],[NegotiationID]]&amp;"FinalReject",Tabelle8[NegotiationID]&amp;Tabelle8[ActionType],Tabelle8[ActionType],,0))</f>
        <v>FinalAccept</v>
      </c>
      <c r="N392">
        <v>21</v>
      </c>
      <c r="O392">
        <v>3257</v>
      </c>
      <c r="P392">
        <v>10</v>
      </c>
      <c r="Q392" t="s">
        <v>6020</v>
      </c>
    </row>
    <row r="393" ht="15" customHeight="1">
      <c r="A393" t="e">
        <f t="shared" ca="1" si="527"/>
        <v>#VALUE!</v>
      </c>
      <c r="B393" t="e">
        <f t="array" ref="B393" ca="1">_xlfn.XLOOKUP(Tabelle8[[#This Row],[ExperimentID]]&amp;Tabelle8[[#This Row],[NegotiationID]]&amp;Tabelle8[[#This Row],[MessageID]],ALL_IN_ONE[ExperimentID]&amp;ALL_IN_ONE[NegotiationID]&amp;ALL_IN_ONE[MessageID],ALL_IN_ONE[Gesamt_ID],,0)</f>
        <v>#VALUE!</v>
      </c>
      <c r="C393">
        <v>1181</v>
      </c>
      <c r="D393" t="s">
        <v>1521</v>
      </c>
      <c r="E393">
        <v>62469</v>
      </c>
      <c r="F393">
        <v>1167</v>
      </c>
      <c r="G393">
        <v>1171</v>
      </c>
      <c r="H393" t="s">
        <v>19</v>
      </c>
      <c r="I393" t="str">
        <f t="array" ref="I393">IFERROR(_xlfn.XLOOKUP(Tabelle8[[#This Row],[NegotiationID]]&amp;"FinalAccept",Tabelle8[NegotiationID]&amp;Tabelle8[ActionType],Tabelle8[ActionType],,0),_xlfn.XLOOKUP(Tabelle8[[#This Row],[NegotiationID]]&amp;"FinalReject",Tabelle8[NegotiationID]&amp;Tabelle8[ActionType],Tabelle8[ActionType],,0))</f>
        <v>FinalAccept</v>
      </c>
      <c r="J393">
        <v>0.81979999999999997</v>
      </c>
      <c r="K393">
        <v>0.13400000000000001</v>
      </c>
      <c r="L393">
        <v>0.95379999999999998</v>
      </c>
      <c r="M393">
        <v>0.68579999999999997</v>
      </c>
      <c r="N393">
        <v>204</v>
      </c>
      <c r="O393">
        <v>3257</v>
      </c>
      <c r="P393">
        <v>10</v>
      </c>
      <c r="Q393" s="3" t="s">
        <v>2578</v>
      </c>
    </row>
    <row r="394" ht="15" customHeight="1">
      <c r="A394" t="e">
        <f t="shared" ca="1" si="527"/>
        <v>#VALUE!</v>
      </c>
      <c r="B394" t="e">
        <f t="array" ref="B394" ca="1">_xlfn.XLOOKUP(Tabelle8[[#This Row],[ExperimentID]]&amp;Tabelle8[[#This Row],[NegotiationID]]&amp;Tabelle8[[#This Row],[MessageID]],ALL_IN_ONE[ExperimentID]&amp;ALL_IN_ONE[NegotiationID]&amp;ALL_IN_ONE[MessageID],ALL_IN_ONE[Gesamt_ID],,0)</f>
        <v>#VALUE!</v>
      </c>
      <c r="C394">
        <v>1181</v>
      </c>
      <c r="D394" t="s">
        <v>1521</v>
      </c>
      <c r="E394">
        <v>62830</v>
      </c>
      <c r="F394">
        <v>1171</v>
      </c>
      <c r="G394">
        <v>1167</v>
      </c>
      <c r="H394" t="s">
        <v>31</v>
      </c>
      <c r="I394" t="str">
        <f t="array" ref="I394">IFERROR(_xlfn.XLOOKUP(Tabelle8[[#This Row],[NegotiationID]]&amp;"FinalAccept",Tabelle8[NegotiationID]&amp;Tabelle8[ActionType],Tabelle8[ActionType],,0),_xlfn.XLOOKUP(Tabelle8[[#This Row],[NegotiationID]]&amp;"FinalReject",Tabelle8[NegotiationID]&amp;Tabelle8[ActionType],Tabelle8[ActionType],,0))</f>
        <v>FinalAccept</v>
      </c>
      <c r="J394">
        <v>0.6946</v>
      </c>
      <c r="K394">
        <v>0.28939999999999999</v>
      </c>
      <c r="L394">
        <v>0.98399999999999999</v>
      </c>
      <c r="M394">
        <v>0.4052</v>
      </c>
      <c r="N394">
        <v>455</v>
      </c>
      <c r="O394">
        <v>3257</v>
      </c>
      <c r="P394">
        <v>10</v>
      </c>
      <c r="Q394" s="3" t="s">
        <v>2579</v>
      </c>
    </row>
    <row r="395" ht="15" customHeight="1">
      <c r="A395" t="e">
        <f t="shared" ca="1" si="527"/>
        <v>#VALUE!</v>
      </c>
      <c r="B395" t="e">
        <f t="array" ref="B395" ca="1">_xlfn.XLOOKUP(Tabelle8[[#This Row],[ExperimentID]]&amp;Tabelle8[[#This Row],[NegotiationID]]&amp;Tabelle8[[#This Row],[MessageID]],ALL_IN_ONE[ExperimentID]&amp;ALL_IN_ONE[NegotiationID]&amp;ALL_IN_ONE[MessageID],ALL_IN_ONE[Gesamt_ID],,0)</f>
        <v>#VALUE!</v>
      </c>
      <c r="C395">
        <v>1181</v>
      </c>
      <c r="D395" t="s">
        <v>1521</v>
      </c>
      <c r="E395">
        <v>63380</v>
      </c>
      <c r="F395">
        <v>1167</v>
      </c>
      <c r="G395">
        <v>1171</v>
      </c>
      <c r="H395" t="s">
        <v>31</v>
      </c>
      <c r="I395" t="str">
        <f t="array" ref="I395">IFERROR(_xlfn.XLOOKUP(Tabelle8[[#This Row],[NegotiationID]]&amp;"FinalAccept",Tabelle8[NegotiationID]&amp;Tabelle8[ActionType],Tabelle8[ActionType],,0),_xlfn.XLOOKUP(Tabelle8[[#This Row],[NegotiationID]]&amp;"FinalReject",Tabelle8[NegotiationID]&amp;Tabelle8[ActionType],Tabelle8[ActionType],,0))</f>
        <v>FinalAccept</v>
      </c>
      <c r="J395">
        <v>0.72819999999999996</v>
      </c>
      <c r="K395">
        <v>0.28660000000000002</v>
      </c>
      <c r="L395">
        <v>1.0147999999999999</v>
      </c>
      <c r="M395">
        <v>0.44159999999999999</v>
      </c>
      <c r="N395">
        <v>401</v>
      </c>
      <c r="O395">
        <v>3257</v>
      </c>
      <c r="P395">
        <v>10</v>
      </c>
      <c r="Q395" s="3" t="s">
        <v>2580</v>
      </c>
    </row>
    <row r="396" ht="15" customHeight="1">
      <c r="A396" t="e">
        <f t="shared" ca="1" si="527"/>
        <v>#VALUE!</v>
      </c>
      <c r="B396" t="e">
        <f t="array" ref="B396" ca="1">_xlfn.XLOOKUP(Tabelle8[[#This Row],[ExperimentID]]&amp;Tabelle8[[#This Row],[NegotiationID]]&amp;Tabelle8[[#This Row],[MessageID]],ALL_IN_ONE[ExperimentID]&amp;ALL_IN_ONE[NegotiationID]&amp;ALL_IN_ONE[MessageID],ALL_IN_ONE[Gesamt_ID],,0)</f>
        <v>#VALUE!</v>
      </c>
      <c r="C396">
        <v>1181</v>
      </c>
      <c r="D396" t="s">
        <v>1521</v>
      </c>
      <c r="E396">
        <v>64756</v>
      </c>
      <c r="F396">
        <v>1171</v>
      </c>
      <c r="G396">
        <v>1167</v>
      </c>
      <c r="H396" t="s">
        <v>31</v>
      </c>
      <c r="I396" t="str">
        <f t="array" ref="I396">IFERROR(_xlfn.XLOOKUP(Tabelle8[[#This Row],[NegotiationID]]&amp;"FinalAccept",Tabelle8[NegotiationID]&amp;Tabelle8[ActionType],Tabelle8[ActionType],,0),_xlfn.XLOOKUP(Tabelle8[[#This Row],[NegotiationID]]&amp;"FinalReject",Tabelle8[NegotiationID]&amp;Tabelle8[ActionType],Tabelle8[ActionType],,0))</f>
        <v>FinalAccept</v>
      </c>
      <c r="J396">
        <v>0.80000000000000004</v>
      </c>
      <c r="K396">
        <v>0.85440000000000005</v>
      </c>
      <c r="L396">
        <v>1.6544000000000001</v>
      </c>
      <c r="M396">
        <v>0.054399999999999997</v>
      </c>
      <c r="N396">
        <v>391</v>
      </c>
      <c r="O396">
        <v>3257</v>
      </c>
      <c r="P396">
        <v>10</v>
      </c>
      <c r="Q396" s="3" t="s">
        <v>2581</v>
      </c>
    </row>
    <row r="397" ht="15" customHeight="1">
      <c r="A397" t="e">
        <f t="shared" ca="1" si="527"/>
        <v>#VALUE!</v>
      </c>
      <c r="B397" t="e">
        <f t="array" ref="B397" ca="1">_xlfn.XLOOKUP(Tabelle8[[#This Row],[ExperimentID]]&amp;Tabelle8[[#This Row],[NegotiationID]]&amp;Tabelle8[[#This Row],[MessageID]],ALL_IN_ONE[ExperimentID]&amp;ALL_IN_ONE[NegotiationID]&amp;ALL_IN_ONE[MessageID],ALL_IN_ONE[Gesamt_ID],,0)</f>
        <v>#VALUE!</v>
      </c>
      <c r="C397">
        <v>1181</v>
      </c>
      <c r="D397" t="s">
        <v>1521</v>
      </c>
      <c r="E397">
        <v>64973</v>
      </c>
      <c r="F397">
        <v>1167</v>
      </c>
      <c r="G397">
        <v>1171</v>
      </c>
      <c r="H397" t="s">
        <v>31</v>
      </c>
      <c r="I397" t="str">
        <f t="array" ref="I397">IFERROR(_xlfn.XLOOKUP(Tabelle8[[#This Row],[NegotiationID]]&amp;"FinalAccept",Tabelle8[NegotiationID]&amp;Tabelle8[ActionType],Tabelle8[ActionType],,0),_xlfn.XLOOKUP(Tabelle8[[#This Row],[NegotiationID]]&amp;"FinalReject",Tabelle8[NegotiationID]&amp;Tabelle8[ActionType],Tabelle8[ActionType],,0))</f>
        <v>FinalAccept</v>
      </c>
      <c r="J397">
        <v>0.69620000000000004</v>
      </c>
      <c r="K397">
        <v>0.30740000000000001</v>
      </c>
      <c r="L397">
        <v>1.0036</v>
      </c>
      <c r="M397">
        <v>0.38879999999999998</v>
      </c>
      <c r="N397">
        <v>523</v>
      </c>
      <c r="O397">
        <v>3257</v>
      </c>
      <c r="P397">
        <v>10</v>
      </c>
      <c r="Q397" s="3" t="s">
        <v>2582</v>
      </c>
    </row>
    <row r="398" ht="15" customHeight="1">
      <c r="A398" t="e">
        <f t="shared" ca="1" si="527"/>
        <v>#VALUE!</v>
      </c>
      <c r="B398" t="e">
        <f t="array" ref="B398" ca="1">_xlfn.XLOOKUP(Tabelle8[[#This Row],[ExperimentID]]&amp;Tabelle8[[#This Row],[NegotiationID]]&amp;Tabelle8[[#This Row],[MessageID]],ALL_IN_ONE[ExperimentID]&amp;ALL_IN_ONE[NegotiationID]&amp;ALL_IN_ONE[MessageID],ALL_IN_ONE[Gesamt_ID],,0)</f>
        <v>#VALUE!</v>
      </c>
      <c r="C398">
        <v>1181</v>
      </c>
      <c r="D398" t="s">
        <v>1521</v>
      </c>
      <c r="E398">
        <v>65357</v>
      </c>
      <c r="F398">
        <v>1171</v>
      </c>
      <c r="G398">
        <v>1167</v>
      </c>
      <c r="H398" t="s">
        <v>31</v>
      </c>
      <c r="I398" t="str">
        <f t="array" ref="I398">IFERROR(_xlfn.XLOOKUP(Tabelle8[[#This Row],[NegotiationID]]&amp;"FinalAccept",Tabelle8[NegotiationID]&amp;Tabelle8[ActionType],Tabelle8[ActionType],,0),_xlfn.XLOOKUP(Tabelle8[[#This Row],[NegotiationID]]&amp;"FinalReject",Tabelle8[NegotiationID]&amp;Tabelle8[ActionType],Tabelle8[ActionType],,0))</f>
        <v>FinalAccept</v>
      </c>
      <c r="J398">
        <v>0.42259999999999998</v>
      </c>
      <c r="K398">
        <v>0.58260000000000001</v>
      </c>
      <c r="L398">
        <v>1.0052000000000001</v>
      </c>
      <c r="M398">
        <v>0.16</v>
      </c>
      <c r="N398">
        <v>441</v>
      </c>
      <c r="O398">
        <v>3257</v>
      </c>
      <c r="P398">
        <v>10</v>
      </c>
      <c r="Q398" s="3" t="s">
        <v>2583</v>
      </c>
    </row>
    <row r="399" ht="15" customHeight="1">
      <c r="A399" t="e">
        <f t="shared" ca="1" si="527"/>
        <v>#VALUE!</v>
      </c>
      <c r="B399" t="e">
        <f t="array" ref="B399" ca="1">_xlfn.XLOOKUP(Tabelle8[[#This Row],[ExperimentID]]&amp;Tabelle8[[#This Row],[NegotiationID]]&amp;Tabelle8[[#This Row],[MessageID]],ALL_IN_ONE[ExperimentID]&amp;ALL_IN_ONE[NegotiationID]&amp;ALL_IN_ONE[MessageID],ALL_IN_ONE[Gesamt_ID],,0)</f>
        <v>#VALUE!</v>
      </c>
      <c r="C399">
        <v>1181</v>
      </c>
      <c r="D399" t="s">
        <v>1521</v>
      </c>
      <c r="E399">
        <v>65543</v>
      </c>
      <c r="F399">
        <v>1167</v>
      </c>
      <c r="G399">
        <v>1171</v>
      </c>
      <c r="H399" t="s">
        <v>31</v>
      </c>
      <c r="I399" t="str">
        <f t="array" ref="I399">IFERROR(_xlfn.XLOOKUP(Tabelle8[[#This Row],[NegotiationID]]&amp;"FinalAccept",Tabelle8[NegotiationID]&amp;Tabelle8[ActionType],Tabelle8[ActionType],,0),_xlfn.XLOOKUP(Tabelle8[[#This Row],[NegotiationID]]&amp;"FinalReject",Tabelle8[NegotiationID]&amp;Tabelle8[ActionType],Tabelle8[ActionType],,0))</f>
        <v>FinalAccept</v>
      </c>
      <c r="J399">
        <v>0.72819999999999996</v>
      </c>
      <c r="K399">
        <v>0.28660000000000002</v>
      </c>
      <c r="L399">
        <v>1.0147999999999999</v>
      </c>
      <c r="M399">
        <v>0.44159999999999999</v>
      </c>
      <c r="N399">
        <v>560</v>
      </c>
      <c r="O399">
        <v>3257</v>
      </c>
      <c r="P399">
        <v>10</v>
      </c>
      <c r="Q399" s="3" t="s">
        <v>2584</v>
      </c>
    </row>
    <row r="400" ht="15" customHeight="1">
      <c r="A400" t="e">
        <f t="shared" ca="1" si="527"/>
        <v>#VALUE!</v>
      </c>
      <c r="B400" t="e">
        <f t="array" ref="B400" ca="1">_xlfn.XLOOKUP(Tabelle8[[#This Row],[ExperimentID]]&amp;Tabelle8[[#This Row],[NegotiationID]]&amp;Tabelle8[[#This Row],[MessageID]],ALL_IN_ONE[ExperimentID]&amp;ALL_IN_ONE[NegotiationID]&amp;ALL_IN_ONE[MessageID],ALL_IN_ONE[Gesamt_ID],,0)</f>
        <v>#VALUE!</v>
      </c>
      <c r="C400">
        <v>1181</v>
      </c>
      <c r="D400" t="s">
        <v>1521</v>
      </c>
      <c r="E400">
        <v>65883</v>
      </c>
      <c r="F400">
        <v>1171</v>
      </c>
      <c r="G400">
        <v>1167</v>
      </c>
      <c r="H400" t="s">
        <v>31</v>
      </c>
      <c r="I400" t="str">
        <f t="array" ref="I400">IFERROR(_xlfn.XLOOKUP(Tabelle8[[#This Row],[NegotiationID]]&amp;"FinalAccept",Tabelle8[NegotiationID]&amp;Tabelle8[ActionType],Tabelle8[ActionType],,0),_xlfn.XLOOKUP(Tabelle8[[#This Row],[NegotiationID]]&amp;"FinalReject",Tabelle8[NegotiationID]&amp;Tabelle8[ActionType],Tabelle8[ActionType],,0))</f>
        <v>FinalAccept</v>
      </c>
      <c r="J400">
        <v>0.34260000000000002</v>
      </c>
      <c r="K400">
        <v>0.65780000000000005</v>
      </c>
      <c r="L400">
        <v>1.0004</v>
      </c>
      <c r="M400">
        <v>0.31519999999999998</v>
      </c>
      <c r="N400">
        <v>143</v>
      </c>
      <c r="O400">
        <v>3257</v>
      </c>
      <c r="P400">
        <v>10</v>
      </c>
      <c r="Q400" s="3" t="s">
        <v>2585</v>
      </c>
    </row>
    <row r="401" ht="15" customHeight="1">
      <c r="A401" t="e">
        <f t="shared" ca="1" si="527"/>
        <v>#VALUE!</v>
      </c>
      <c r="B401" t="e">
        <f t="array" ref="B401" ca="1">_xlfn.XLOOKUP(Tabelle8[[#This Row],[ExperimentID]]&amp;Tabelle8[[#This Row],[NegotiationID]]&amp;Tabelle8[[#This Row],[MessageID]],ALL_IN_ONE[ExperimentID]&amp;ALL_IN_ONE[NegotiationID]&amp;ALL_IN_ONE[MessageID],ALL_IN_ONE[Gesamt_ID],,0)</f>
        <v>#VALUE!</v>
      </c>
      <c r="C401">
        <v>1181</v>
      </c>
      <c r="D401" t="s">
        <v>1521</v>
      </c>
      <c r="E401">
        <v>66055</v>
      </c>
      <c r="F401">
        <v>1167</v>
      </c>
      <c r="G401">
        <v>1171</v>
      </c>
      <c r="H401" t="s">
        <v>20</v>
      </c>
      <c r="I401" t="str">
        <f t="array" ref="I401">IFERROR(_xlfn.XLOOKUP(Tabelle8[[#This Row],[NegotiationID]]&amp;"FinalAccept",Tabelle8[NegotiationID]&amp;Tabelle8[ActionType],Tabelle8[ActionType],,0),_xlfn.XLOOKUP(Tabelle8[[#This Row],[NegotiationID]]&amp;"FinalReject",Tabelle8[NegotiationID]&amp;Tabelle8[ActionType],Tabelle8[ActionType],,0))</f>
        <v>FinalAccept</v>
      </c>
      <c r="J401">
        <v>0.65780000000000005</v>
      </c>
      <c r="K401">
        <v>0.34260000000000002</v>
      </c>
      <c r="L401">
        <v>1.0004</v>
      </c>
      <c r="M401">
        <v>0.31519999999999998</v>
      </c>
      <c r="N401">
        <v>118</v>
      </c>
      <c r="O401">
        <v>3257</v>
      </c>
      <c r="P401">
        <v>10</v>
      </c>
      <c r="Q401" s="3" t="s">
        <v>2586</v>
      </c>
    </row>
    <row r="402" ht="14.5" hidden="1">
      <c r="A402" t="e">
        <f t="shared" ca="1" si="527"/>
        <v>#VALUE!</v>
      </c>
      <c r="B402" t="e">
        <f t="array" ref="B402" ca="1">_xlfn.XLOOKUP(Tabelle8[[#This Row],[ExperimentID]]&amp;Tabelle8[[#This Row],[NegotiationID]]&amp;Tabelle8[[#This Row],[MessageID]],ALL_IN_ONE[ExperimentID]&amp;ALL_IN_ONE[NegotiationID]&amp;ALL_IN_ONE[MessageID],ALL_IN_ONE[Gesamt_ID],,0)</f>
        <v>#VALUE!</v>
      </c>
      <c r="C402">
        <v>1210</v>
      </c>
      <c r="D402" t="s">
        <v>1521</v>
      </c>
      <c r="E402">
        <v>1211</v>
      </c>
      <c r="H402" t="s">
        <v>6019</v>
      </c>
      <c r="I402" t="str">
        <f t="array" ref="I402">IFERROR(_xlfn.XLOOKUP(Tabelle8[[#This Row],[NegotiationID]]&amp;"FinalAccept",Tabelle8[NegotiationID]&amp;Tabelle8[ActionType],Tabelle8[ActionType],,0),_xlfn.XLOOKUP(Tabelle8[[#This Row],[NegotiationID]]&amp;"FinalReject",Tabelle8[NegotiationID]&amp;Tabelle8[ActionType],Tabelle8[ActionType],,0))</f>
        <v>FinalAccept</v>
      </c>
      <c r="N402">
        <v>21</v>
      </c>
      <c r="O402">
        <v>4326</v>
      </c>
      <c r="P402">
        <v>9</v>
      </c>
      <c r="Q402" t="s">
        <v>6020</v>
      </c>
    </row>
    <row r="403" ht="15" customHeight="1">
      <c r="A403" t="e">
        <f t="shared" ca="1" si="527"/>
        <v>#VALUE!</v>
      </c>
      <c r="B403" t="e">
        <f t="array" ref="B403" ca="1">_xlfn.XLOOKUP(Tabelle8[[#This Row],[ExperimentID]]&amp;Tabelle8[[#This Row],[NegotiationID]]&amp;Tabelle8[[#This Row],[MessageID]],ALL_IN_ONE[ExperimentID]&amp;ALL_IN_ONE[NegotiationID]&amp;ALL_IN_ONE[MessageID],ALL_IN_ONE[Gesamt_ID],,0)</f>
        <v>#VALUE!</v>
      </c>
      <c r="C403">
        <v>1210</v>
      </c>
      <c r="D403" t="s">
        <v>1521</v>
      </c>
      <c r="E403">
        <v>62086</v>
      </c>
      <c r="F403">
        <v>1196</v>
      </c>
      <c r="G403">
        <v>1200</v>
      </c>
      <c r="H403" t="s">
        <v>19</v>
      </c>
      <c r="I403" t="str">
        <f t="array" ref="I403">IFERROR(_xlfn.XLOOKUP(Tabelle8[[#This Row],[NegotiationID]]&amp;"FinalAccept",Tabelle8[NegotiationID]&amp;Tabelle8[ActionType],Tabelle8[ActionType],,0),_xlfn.XLOOKUP(Tabelle8[[#This Row],[NegotiationID]]&amp;"FinalReject",Tabelle8[NegotiationID]&amp;Tabelle8[ActionType],Tabelle8[ActionType],,0))</f>
        <v>FinalAccept</v>
      </c>
      <c r="J403">
        <v>1</v>
      </c>
      <c r="K403">
        <v>0.1084</v>
      </c>
      <c r="L403">
        <v>1.1084000000000001</v>
      </c>
      <c r="M403">
        <v>0.89159999999999995</v>
      </c>
      <c r="N403">
        <v>352</v>
      </c>
      <c r="O403">
        <v>4326</v>
      </c>
      <c r="P403">
        <v>9</v>
      </c>
      <c r="Q403" s="3" t="s">
        <v>2587</v>
      </c>
    </row>
    <row r="404" ht="15" customHeight="1">
      <c r="A404" t="e">
        <f t="shared" ca="1" si="527"/>
        <v>#VALUE!</v>
      </c>
      <c r="B404" t="e">
        <f t="array" ref="B404" ca="1">_xlfn.XLOOKUP(Tabelle8[[#This Row],[ExperimentID]]&amp;Tabelle8[[#This Row],[NegotiationID]]&amp;Tabelle8[[#This Row],[MessageID]],ALL_IN_ONE[ExperimentID]&amp;ALL_IN_ONE[NegotiationID]&amp;ALL_IN_ONE[MessageID],ALL_IN_ONE[Gesamt_ID],,0)</f>
        <v>#VALUE!</v>
      </c>
      <c r="C404">
        <v>1210</v>
      </c>
      <c r="D404" t="s">
        <v>1521</v>
      </c>
      <c r="E404">
        <v>64441</v>
      </c>
      <c r="F404">
        <v>1200</v>
      </c>
      <c r="G404">
        <v>1196</v>
      </c>
      <c r="H404" t="s">
        <v>31</v>
      </c>
      <c r="I404" t="str">
        <f t="array" ref="I404">IFERROR(_xlfn.XLOOKUP(Tabelle8[[#This Row],[NegotiationID]]&amp;"FinalAccept",Tabelle8[NegotiationID]&amp;Tabelle8[ActionType],Tabelle8[ActionType],,0),_xlfn.XLOOKUP(Tabelle8[[#This Row],[NegotiationID]]&amp;"FinalReject",Tabelle8[NegotiationID]&amp;Tabelle8[ActionType],Tabelle8[ActionType],,0))</f>
        <v>FinalAccept</v>
      </c>
      <c r="J404">
        <v>0.89759999999999995</v>
      </c>
      <c r="K404">
        <v>0.073200000000000001</v>
      </c>
      <c r="L404">
        <v>0.9708</v>
      </c>
      <c r="M404">
        <v>0.82440000000000002</v>
      </c>
      <c r="N404">
        <v>569</v>
      </c>
      <c r="O404">
        <v>4326</v>
      </c>
      <c r="P404">
        <v>9</v>
      </c>
      <c r="Q404" s="3" t="s">
        <v>2588</v>
      </c>
    </row>
    <row r="405" ht="15" customHeight="1">
      <c r="A405" t="e">
        <f t="shared" ca="1" si="527"/>
        <v>#VALUE!</v>
      </c>
      <c r="B405" t="e">
        <f t="array" ref="B405" ca="1">_xlfn.XLOOKUP(Tabelle8[[#This Row],[ExperimentID]]&amp;Tabelle8[[#This Row],[NegotiationID]]&amp;Tabelle8[[#This Row],[MessageID]],ALL_IN_ONE[ExperimentID]&amp;ALL_IN_ONE[NegotiationID]&amp;ALL_IN_ONE[MessageID],ALL_IN_ONE[Gesamt_ID],,0)</f>
        <v>#VALUE!</v>
      </c>
      <c r="C405">
        <v>1210</v>
      </c>
      <c r="D405" t="s">
        <v>1521</v>
      </c>
      <c r="E405">
        <v>64577</v>
      </c>
      <c r="F405">
        <v>1196</v>
      </c>
      <c r="G405">
        <v>1200</v>
      </c>
      <c r="H405" t="s">
        <v>31</v>
      </c>
      <c r="I405" t="str">
        <f t="array" ref="I405">IFERROR(_xlfn.XLOOKUP(Tabelle8[[#This Row],[NegotiationID]]&amp;"FinalAccept",Tabelle8[NegotiationID]&amp;Tabelle8[ActionType],Tabelle8[ActionType],,0),_xlfn.XLOOKUP(Tabelle8[[#This Row],[NegotiationID]]&amp;"FinalReject",Tabelle8[NegotiationID]&amp;Tabelle8[ActionType],Tabelle8[ActionType],,0))</f>
        <v>FinalAccept</v>
      </c>
      <c r="J405">
        <v>0.89600000000000002</v>
      </c>
      <c r="K405">
        <v>0.1552</v>
      </c>
      <c r="L405">
        <v>1.0511999999999999</v>
      </c>
      <c r="M405">
        <v>0.74080000000000001</v>
      </c>
      <c r="N405">
        <v>875</v>
      </c>
      <c r="O405">
        <v>4326</v>
      </c>
      <c r="P405">
        <v>9</v>
      </c>
      <c r="Q405" s="3" t="s">
        <v>2589</v>
      </c>
    </row>
    <row r="406" ht="15" customHeight="1">
      <c r="A406" t="e">
        <f t="shared" ca="1" si="527"/>
        <v>#VALUE!</v>
      </c>
      <c r="B406" t="e">
        <f t="array" ref="B406" ca="1">_xlfn.XLOOKUP(Tabelle8[[#This Row],[ExperimentID]]&amp;Tabelle8[[#This Row],[NegotiationID]]&amp;Tabelle8[[#This Row],[MessageID]],ALL_IN_ONE[ExperimentID]&amp;ALL_IN_ONE[NegotiationID]&amp;ALL_IN_ONE[MessageID],ALL_IN_ONE[Gesamt_ID],,0)</f>
        <v>#VALUE!</v>
      </c>
      <c r="C406">
        <v>1210</v>
      </c>
      <c r="D406" t="s">
        <v>1521</v>
      </c>
      <c r="E406">
        <v>64771</v>
      </c>
      <c r="F406">
        <v>1200</v>
      </c>
      <c r="G406">
        <v>1196</v>
      </c>
      <c r="H406" t="s">
        <v>31</v>
      </c>
      <c r="I406" t="str">
        <f t="array" ref="I406">IFERROR(_xlfn.XLOOKUP(Tabelle8[[#This Row],[NegotiationID]]&amp;"FinalAccept",Tabelle8[NegotiationID]&amp;Tabelle8[ActionType],Tabelle8[ActionType],,0),_xlfn.XLOOKUP(Tabelle8[[#This Row],[NegotiationID]]&amp;"FinalReject",Tabelle8[NegotiationID]&amp;Tabelle8[ActionType],Tabelle8[ActionType],,0))</f>
        <v>FinalAccept</v>
      </c>
      <c r="J406">
        <v>0.746</v>
      </c>
      <c r="K406">
        <v>0.3286</v>
      </c>
      <c r="L406">
        <v>1.0746</v>
      </c>
      <c r="M406">
        <v>0.41739999999999999</v>
      </c>
      <c r="N406">
        <v>648</v>
      </c>
      <c r="O406">
        <v>4326</v>
      </c>
      <c r="P406">
        <v>9</v>
      </c>
      <c r="Q406" s="3" t="s">
        <v>2590</v>
      </c>
    </row>
    <row r="407" ht="15" customHeight="1">
      <c r="A407" t="e">
        <f t="shared" ca="1" si="527"/>
        <v>#VALUE!</v>
      </c>
      <c r="B407" t="e">
        <f t="array" ref="B407" ca="1">_xlfn.XLOOKUP(Tabelle8[[#This Row],[ExperimentID]]&amp;Tabelle8[[#This Row],[NegotiationID]]&amp;Tabelle8[[#This Row],[MessageID]],ALL_IN_ONE[ExperimentID]&amp;ALL_IN_ONE[NegotiationID]&amp;ALL_IN_ONE[MessageID],ALL_IN_ONE[Gesamt_ID],,0)</f>
        <v>#VALUE!</v>
      </c>
      <c r="C407">
        <v>1210</v>
      </c>
      <c r="D407" t="s">
        <v>1521</v>
      </c>
      <c r="E407">
        <v>65532</v>
      </c>
      <c r="F407">
        <v>1196</v>
      </c>
      <c r="G407">
        <v>1200</v>
      </c>
      <c r="H407" t="s">
        <v>31</v>
      </c>
      <c r="I407" t="str">
        <f t="array" ref="I407">IFERROR(_xlfn.XLOOKUP(Tabelle8[[#This Row],[NegotiationID]]&amp;"FinalAccept",Tabelle8[NegotiationID]&amp;Tabelle8[ActionType],Tabelle8[ActionType],,0),_xlfn.XLOOKUP(Tabelle8[[#This Row],[NegotiationID]]&amp;"FinalReject",Tabelle8[NegotiationID]&amp;Tabelle8[ActionType],Tabelle8[ActionType],,0))</f>
        <v>FinalAccept</v>
      </c>
      <c r="J407">
        <v>0.71599999999999997</v>
      </c>
      <c r="K407">
        <v>0.3352</v>
      </c>
      <c r="L407">
        <v>1.0511999999999999</v>
      </c>
      <c r="M407">
        <v>0.38080000000000003</v>
      </c>
      <c r="N407">
        <v>792</v>
      </c>
      <c r="O407">
        <v>4326</v>
      </c>
      <c r="P407">
        <v>9</v>
      </c>
      <c r="Q407" s="3" t="s">
        <v>2591</v>
      </c>
    </row>
    <row r="408" ht="15" customHeight="1">
      <c r="A408" t="e">
        <f t="shared" ca="1" si="527"/>
        <v>#VALUE!</v>
      </c>
      <c r="B408" t="e">
        <f t="array" ref="B408" ca="1">_xlfn.XLOOKUP(Tabelle8[[#This Row],[ExperimentID]]&amp;Tabelle8[[#This Row],[NegotiationID]]&amp;Tabelle8[[#This Row],[MessageID]],ALL_IN_ONE[ExperimentID]&amp;ALL_IN_ONE[NegotiationID]&amp;ALL_IN_ONE[MessageID],ALL_IN_ONE[Gesamt_ID],,0)</f>
        <v>#VALUE!</v>
      </c>
      <c r="C408">
        <v>1210</v>
      </c>
      <c r="D408" t="s">
        <v>1521</v>
      </c>
      <c r="E408">
        <v>65700</v>
      </c>
      <c r="F408">
        <v>1200</v>
      </c>
      <c r="G408">
        <v>1196</v>
      </c>
      <c r="H408" t="s">
        <v>31</v>
      </c>
      <c r="I408" t="str">
        <f t="array" ref="I408">IFERROR(_xlfn.XLOOKUP(Tabelle8[[#This Row],[NegotiationID]]&amp;"FinalAccept",Tabelle8[NegotiationID]&amp;Tabelle8[ActionType],Tabelle8[ActionType],,0),_xlfn.XLOOKUP(Tabelle8[[#This Row],[NegotiationID]]&amp;"FinalReject",Tabelle8[NegotiationID]&amp;Tabelle8[ActionType],Tabelle8[ActionType],,0))</f>
        <v>FinalAccept</v>
      </c>
      <c r="J408">
        <v>0.61639999999999995</v>
      </c>
      <c r="K408">
        <v>0.45639999999999997</v>
      </c>
      <c r="L408">
        <v>1.0728</v>
      </c>
      <c r="M408">
        <v>0.16</v>
      </c>
      <c r="N408">
        <v>602</v>
      </c>
      <c r="O408">
        <v>4326</v>
      </c>
      <c r="P408">
        <v>9</v>
      </c>
      <c r="Q408" s="3" t="s">
        <v>2592</v>
      </c>
    </row>
    <row r="409" ht="15" customHeight="1">
      <c r="A409" t="e">
        <f t="shared" ca="1" si="527"/>
        <v>#VALUE!</v>
      </c>
      <c r="B409" t="e">
        <f t="array" ref="B409" ca="1">_xlfn.XLOOKUP(Tabelle8[[#This Row],[ExperimentID]]&amp;Tabelle8[[#This Row],[NegotiationID]]&amp;Tabelle8[[#This Row],[MessageID]],ALL_IN_ONE[ExperimentID]&amp;ALL_IN_ONE[NegotiationID]&amp;ALL_IN_ONE[MessageID],ALL_IN_ONE[Gesamt_ID],,0)</f>
        <v>#VALUE!</v>
      </c>
      <c r="C409">
        <v>1210</v>
      </c>
      <c r="D409" t="s">
        <v>1521</v>
      </c>
      <c r="E409">
        <v>65805</v>
      </c>
      <c r="F409">
        <v>1196</v>
      </c>
      <c r="G409">
        <v>1200</v>
      </c>
      <c r="H409" t="s">
        <v>31</v>
      </c>
      <c r="I409" t="str">
        <f t="array" ref="I409">IFERROR(_xlfn.XLOOKUP(Tabelle8[[#This Row],[NegotiationID]]&amp;"FinalAccept",Tabelle8[NegotiationID]&amp;Tabelle8[ActionType],Tabelle8[ActionType],,0),_xlfn.XLOOKUP(Tabelle8[[#This Row],[NegotiationID]]&amp;"FinalReject",Tabelle8[NegotiationID]&amp;Tabelle8[ActionType],Tabelle8[ActionType],,0))</f>
        <v>FinalAccept</v>
      </c>
      <c r="J409">
        <v>0.60240000000000005</v>
      </c>
      <c r="K409">
        <v>0.45040000000000002</v>
      </c>
      <c r="L409">
        <v>1.0528</v>
      </c>
      <c r="M409">
        <v>0.152</v>
      </c>
      <c r="N409">
        <v>343</v>
      </c>
      <c r="O409">
        <v>4326</v>
      </c>
      <c r="P409">
        <v>9</v>
      </c>
      <c r="Q409" s="3" t="s">
        <v>2593</v>
      </c>
    </row>
    <row r="410" ht="15" customHeight="1">
      <c r="A410" t="e">
        <f t="shared" ca="1" si="527"/>
        <v>#VALUE!</v>
      </c>
      <c r="B410" t="e">
        <f t="array" ref="B410" ca="1">_xlfn.XLOOKUP(Tabelle8[[#This Row],[ExperimentID]]&amp;Tabelle8[[#This Row],[NegotiationID]]&amp;Tabelle8[[#This Row],[MessageID]],ALL_IN_ONE[ExperimentID]&amp;ALL_IN_ONE[NegotiationID]&amp;ALL_IN_ONE[MessageID],ALL_IN_ONE[Gesamt_ID],,0)</f>
        <v>#VALUE!</v>
      </c>
      <c r="C410">
        <v>1210</v>
      </c>
      <c r="D410" t="s">
        <v>1521</v>
      </c>
      <c r="E410">
        <v>65855</v>
      </c>
      <c r="F410">
        <v>1200</v>
      </c>
      <c r="G410">
        <v>1196</v>
      </c>
      <c r="H410" t="s">
        <v>20</v>
      </c>
      <c r="I410" t="str">
        <f t="array" ref="I410">IFERROR(_xlfn.XLOOKUP(Tabelle8[[#This Row],[NegotiationID]]&amp;"FinalAccept",Tabelle8[NegotiationID]&amp;Tabelle8[ActionType],Tabelle8[ActionType],,0),_xlfn.XLOOKUP(Tabelle8[[#This Row],[NegotiationID]]&amp;"FinalReject",Tabelle8[NegotiationID]&amp;Tabelle8[ActionType],Tabelle8[ActionType],,0))</f>
        <v>FinalAccept</v>
      </c>
      <c r="J410">
        <v>0.45040000000000002</v>
      </c>
      <c r="K410">
        <v>0.60240000000000005</v>
      </c>
      <c r="L410">
        <v>1.0528</v>
      </c>
      <c r="M410">
        <v>0.152</v>
      </c>
      <c r="N410">
        <v>124</v>
      </c>
      <c r="O410">
        <v>4326</v>
      </c>
      <c r="P410">
        <v>9</v>
      </c>
      <c r="Q410" s="3" t="s">
        <v>2594</v>
      </c>
    </row>
    <row r="411" ht="14.5" hidden="1">
      <c r="A411" t="e">
        <f t="shared" ca="1" si="527"/>
        <v>#VALUE!</v>
      </c>
      <c r="B411" t="e">
        <f t="array" ref="B411" ca="1">_xlfn.XLOOKUP(Tabelle8[[#This Row],[ExperimentID]]&amp;Tabelle8[[#This Row],[NegotiationID]]&amp;Tabelle8[[#This Row],[MessageID]],ALL_IN_ONE[ExperimentID]&amp;ALL_IN_ONE[NegotiationID]&amp;ALL_IN_ONE[MessageID],ALL_IN_ONE[Gesamt_ID],,0)</f>
        <v>#VALUE!</v>
      </c>
      <c r="C411">
        <v>1239</v>
      </c>
      <c r="D411" t="s">
        <v>1521</v>
      </c>
      <c r="E411">
        <v>1240</v>
      </c>
      <c r="H411" t="s">
        <v>6019</v>
      </c>
      <c r="I411" t="str">
        <f t="array" ref="I411">IFERROR(_xlfn.XLOOKUP(Tabelle8[[#This Row],[NegotiationID]]&amp;"FinalAccept",Tabelle8[NegotiationID]&amp;Tabelle8[ActionType],Tabelle8[ActionType],,0),_xlfn.XLOOKUP(Tabelle8[[#This Row],[NegotiationID]]&amp;"FinalReject",Tabelle8[NegotiationID]&amp;Tabelle8[ActionType],Tabelle8[ActionType],,0))</f>
        <v>FinalAccept</v>
      </c>
      <c r="N411">
        <v>21</v>
      </c>
      <c r="O411">
        <v>4478</v>
      </c>
      <c r="P411">
        <v>10</v>
      </c>
      <c r="Q411" t="s">
        <v>6020</v>
      </c>
    </row>
    <row r="412" ht="15" customHeight="1">
      <c r="A412" t="e">
        <f t="shared" ca="1" si="527"/>
        <v>#VALUE!</v>
      </c>
      <c r="B412" t="e">
        <f t="array" ref="B412" ca="1">_xlfn.XLOOKUP(Tabelle8[[#This Row],[ExperimentID]]&amp;Tabelle8[[#This Row],[NegotiationID]]&amp;Tabelle8[[#This Row],[MessageID]],ALL_IN_ONE[ExperimentID]&amp;ALL_IN_ONE[NegotiationID]&amp;ALL_IN_ONE[MessageID],ALL_IN_ONE[Gesamt_ID],,0)</f>
        <v>#VALUE!</v>
      </c>
      <c r="C412">
        <v>1239</v>
      </c>
      <c r="D412" t="s">
        <v>1521</v>
      </c>
      <c r="E412">
        <v>63059</v>
      </c>
      <c r="F412">
        <v>1225</v>
      </c>
      <c r="G412">
        <v>1229</v>
      </c>
      <c r="H412" t="s">
        <v>19</v>
      </c>
      <c r="I412" t="str">
        <f t="array" ref="I412">IFERROR(_xlfn.XLOOKUP(Tabelle8[[#This Row],[NegotiationID]]&amp;"FinalAccept",Tabelle8[NegotiationID]&amp;Tabelle8[ActionType],Tabelle8[ActionType],,0),_xlfn.XLOOKUP(Tabelle8[[#This Row],[NegotiationID]]&amp;"FinalReject",Tabelle8[NegotiationID]&amp;Tabelle8[ActionType],Tabelle8[ActionType],,0))</f>
        <v>FinalAccept</v>
      </c>
      <c r="J412">
        <v>1</v>
      </c>
      <c r="K412">
        <v>0.1084</v>
      </c>
      <c r="L412">
        <v>1.1084000000000001</v>
      </c>
      <c r="M412">
        <v>0.89159999999999995</v>
      </c>
      <c r="N412">
        <v>755</v>
      </c>
      <c r="O412">
        <v>4478</v>
      </c>
      <c r="P412">
        <v>10</v>
      </c>
      <c r="Q412" s="3" t="s">
        <v>2595</v>
      </c>
    </row>
    <row r="413" ht="116" hidden="1">
      <c r="A413" t="e">
        <f t="shared" ca="1" si="527"/>
        <v>#VALUE!</v>
      </c>
      <c r="B413" t="e">
        <f t="array" ref="B413" ca="1">_xlfn.XLOOKUP(Tabelle8[[#This Row],[ExperimentID]]&amp;Tabelle8[[#This Row],[NegotiationID]]&amp;Tabelle8[[#This Row],[MessageID]],ALL_IN_ONE[ExperimentID]&amp;ALL_IN_ONE[NegotiationID]&amp;ALL_IN_ONE[MessageID],ALL_IN_ONE[Gesamt_ID],,0)</f>
        <v>#VALUE!</v>
      </c>
      <c r="C413">
        <v>1239</v>
      </c>
      <c r="D413" t="s">
        <v>1521</v>
      </c>
      <c r="E413">
        <v>64421</v>
      </c>
      <c r="F413">
        <v>1229</v>
      </c>
      <c r="G413">
        <v>1225</v>
      </c>
      <c r="H413" t="s">
        <v>22</v>
      </c>
      <c r="I413" t="str">
        <f t="array" ref="I413">IFERROR(_xlfn.XLOOKUP(Tabelle8[[#This Row],[NegotiationID]]&amp;"FinalAccept",Tabelle8[NegotiationID]&amp;Tabelle8[ActionType],Tabelle8[ActionType],,0),_xlfn.XLOOKUP(Tabelle8[[#This Row],[NegotiationID]]&amp;"FinalReject",Tabelle8[NegotiationID]&amp;Tabelle8[ActionType],Tabelle8[ActionType],,0))</f>
        <v>FinalAccept</v>
      </c>
      <c r="N413">
        <v>201</v>
      </c>
      <c r="O413">
        <v>4478</v>
      </c>
      <c r="P413">
        <v>10</v>
      </c>
      <c r="Q413" s="3" t="s">
        <v>6518</v>
      </c>
    </row>
    <row r="414" ht="406" hidden="1">
      <c r="A414" t="e">
        <f t="shared" ca="1" si="527"/>
        <v>#VALUE!</v>
      </c>
      <c r="B414" t="e">
        <f t="array" ref="B414" ca="1">_xlfn.XLOOKUP(Tabelle8[[#This Row],[ExperimentID]]&amp;Tabelle8[[#This Row],[NegotiationID]]&amp;Tabelle8[[#This Row],[MessageID]],ALL_IN_ONE[ExperimentID]&amp;ALL_IN_ONE[NegotiationID]&amp;ALL_IN_ONE[MessageID],ALL_IN_ONE[Gesamt_ID],,0)</f>
        <v>#VALUE!</v>
      </c>
      <c r="C414">
        <v>1239</v>
      </c>
      <c r="D414" t="s">
        <v>1521</v>
      </c>
      <c r="E414">
        <v>64451</v>
      </c>
      <c r="F414">
        <v>1225</v>
      </c>
      <c r="G414">
        <v>1229</v>
      </c>
      <c r="H414" t="s">
        <v>24</v>
      </c>
      <c r="I414" t="str">
        <f t="array" ref="I414">IFERROR(_xlfn.XLOOKUP(Tabelle8[[#This Row],[NegotiationID]]&amp;"FinalAccept",Tabelle8[NegotiationID]&amp;Tabelle8[ActionType],Tabelle8[ActionType],,0),_xlfn.XLOOKUP(Tabelle8[[#This Row],[NegotiationID]]&amp;"FinalReject",Tabelle8[NegotiationID]&amp;Tabelle8[ActionType],Tabelle8[ActionType],,0))</f>
        <v>FinalAccept</v>
      </c>
      <c r="N414">
        <v>836</v>
      </c>
      <c r="O414">
        <v>4478</v>
      </c>
      <c r="P414">
        <v>10</v>
      </c>
      <c r="Q414" s="3" t="s">
        <v>6519</v>
      </c>
    </row>
    <row r="415" ht="174" hidden="1">
      <c r="A415" t="e">
        <f t="shared" ca="1" si="527"/>
        <v>#VALUE!</v>
      </c>
      <c r="B415" t="e">
        <f t="array" ref="B415" ca="1">_xlfn.XLOOKUP(Tabelle8[[#This Row],[ExperimentID]]&amp;Tabelle8[[#This Row],[NegotiationID]]&amp;Tabelle8[[#This Row],[MessageID]],ALL_IN_ONE[ExperimentID]&amp;ALL_IN_ONE[NegotiationID]&amp;ALL_IN_ONE[MessageID],ALL_IN_ONE[Gesamt_ID],,0)</f>
        <v>#VALUE!</v>
      </c>
      <c r="C415">
        <v>1239</v>
      </c>
      <c r="D415" t="s">
        <v>1521</v>
      </c>
      <c r="E415">
        <v>65332</v>
      </c>
      <c r="F415">
        <v>1229</v>
      </c>
      <c r="G415">
        <v>1225</v>
      </c>
      <c r="H415" t="s">
        <v>22</v>
      </c>
      <c r="I415" t="str">
        <f t="array" ref="I415">IFERROR(_xlfn.XLOOKUP(Tabelle8[[#This Row],[NegotiationID]]&amp;"FinalAccept",Tabelle8[NegotiationID]&amp;Tabelle8[ActionType],Tabelle8[ActionType],,0),_xlfn.XLOOKUP(Tabelle8[[#This Row],[NegotiationID]]&amp;"FinalReject",Tabelle8[NegotiationID]&amp;Tabelle8[ActionType],Tabelle8[ActionType],,0))</f>
        <v>FinalAccept</v>
      </c>
      <c r="N415">
        <v>298</v>
      </c>
      <c r="O415">
        <v>4478</v>
      </c>
      <c r="P415">
        <v>10</v>
      </c>
      <c r="Q415" s="3" t="s">
        <v>6520</v>
      </c>
    </row>
    <row r="416" ht="15" customHeight="1">
      <c r="A416" t="e">
        <f t="shared" ca="1" si="527"/>
        <v>#VALUE!</v>
      </c>
      <c r="B416" t="e">
        <f t="array" ref="B416" ca="1">_xlfn.XLOOKUP(Tabelle8[[#This Row],[ExperimentID]]&amp;Tabelle8[[#This Row],[NegotiationID]]&amp;Tabelle8[[#This Row],[MessageID]],ALL_IN_ONE[ExperimentID]&amp;ALL_IN_ONE[NegotiationID]&amp;ALL_IN_ONE[MessageID],ALL_IN_ONE[Gesamt_ID],,0)</f>
        <v>#VALUE!</v>
      </c>
      <c r="C416">
        <v>1239</v>
      </c>
      <c r="D416" t="s">
        <v>1521</v>
      </c>
      <c r="E416">
        <v>65857</v>
      </c>
      <c r="F416">
        <v>1225</v>
      </c>
      <c r="G416">
        <v>1229</v>
      </c>
      <c r="H416" t="s">
        <v>19</v>
      </c>
      <c r="I416" t="str">
        <f t="array" ref="I416">IFERROR(_xlfn.XLOOKUP(Tabelle8[[#This Row],[NegotiationID]]&amp;"FinalAccept",Tabelle8[NegotiationID]&amp;Tabelle8[ActionType],Tabelle8[ActionType],,0),_xlfn.XLOOKUP(Tabelle8[[#This Row],[NegotiationID]]&amp;"FinalReject",Tabelle8[NegotiationID]&amp;Tabelle8[ActionType],Tabelle8[ActionType],,0))</f>
        <v>FinalAccept</v>
      </c>
      <c r="J416">
        <v>0.67420000000000002</v>
      </c>
      <c r="K416">
        <v>0.15260000000000001</v>
      </c>
      <c r="L416">
        <v>0.82679999999999998</v>
      </c>
      <c r="M416">
        <v>0.52159999999999995</v>
      </c>
      <c r="N416">
        <v>712</v>
      </c>
      <c r="O416">
        <v>4478</v>
      </c>
      <c r="P416">
        <v>10</v>
      </c>
      <c r="Q416" s="3" t="s">
        <v>2596</v>
      </c>
    </row>
    <row r="417" ht="15" customHeight="1">
      <c r="A417" t="e">
        <f t="shared" ca="1" si="527"/>
        <v>#VALUE!</v>
      </c>
      <c r="B417" t="e">
        <f t="array" ref="B417" ca="1">_xlfn.XLOOKUP(Tabelle8[[#This Row],[ExperimentID]]&amp;Tabelle8[[#This Row],[NegotiationID]]&amp;Tabelle8[[#This Row],[MessageID]],ALL_IN_ONE[ExperimentID]&amp;ALL_IN_ONE[NegotiationID]&amp;ALL_IN_ONE[MessageID],ALL_IN_ONE[Gesamt_ID],,0)</f>
        <v>#VALUE!</v>
      </c>
      <c r="C417">
        <v>1239</v>
      </c>
      <c r="D417" t="s">
        <v>1521</v>
      </c>
      <c r="E417">
        <v>66800</v>
      </c>
      <c r="F417">
        <v>1229</v>
      </c>
      <c r="G417">
        <v>1225</v>
      </c>
      <c r="H417" t="s">
        <v>31</v>
      </c>
      <c r="I417" t="str">
        <f t="array" ref="I417">IFERROR(_xlfn.XLOOKUP(Tabelle8[[#This Row],[NegotiationID]]&amp;"FinalAccept",Tabelle8[NegotiationID]&amp;Tabelle8[ActionType],Tabelle8[ActionType],,0),_xlfn.XLOOKUP(Tabelle8[[#This Row],[NegotiationID]]&amp;"FinalReject",Tabelle8[NegotiationID]&amp;Tabelle8[ActionType],Tabelle8[ActionType],,0))</f>
        <v>FinalAccept</v>
      </c>
      <c r="J417">
        <v>0.4486</v>
      </c>
      <c r="K417">
        <v>0.51060000000000005</v>
      </c>
      <c r="L417">
        <v>0.95920000000000005</v>
      </c>
      <c r="M417">
        <v>0.062</v>
      </c>
      <c r="N417">
        <v>427</v>
      </c>
      <c r="O417">
        <v>4478</v>
      </c>
      <c r="P417">
        <v>10</v>
      </c>
      <c r="Q417" s="3" t="s">
        <v>2597</v>
      </c>
    </row>
    <row r="418" ht="15" customHeight="1">
      <c r="A418" t="e">
        <f t="shared" ca="1" si="527"/>
        <v>#VALUE!</v>
      </c>
      <c r="B418" t="e">
        <f t="array" ref="B418" ca="1">_xlfn.XLOOKUP(Tabelle8[[#This Row],[ExperimentID]]&amp;Tabelle8[[#This Row],[NegotiationID]]&amp;Tabelle8[[#This Row],[MessageID]],ALL_IN_ONE[ExperimentID]&amp;ALL_IN_ONE[NegotiationID]&amp;ALL_IN_ONE[MessageID],ALL_IN_ONE[Gesamt_ID],,0)</f>
        <v>#VALUE!</v>
      </c>
      <c r="C418">
        <v>1239</v>
      </c>
      <c r="D418" t="s">
        <v>1521</v>
      </c>
      <c r="E418">
        <v>66872</v>
      </c>
      <c r="F418">
        <v>1225</v>
      </c>
      <c r="G418">
        <v>1229</v>
      </c>
      <c r="H418" t="s">
        <v>31</v>
      </c>
      <c r="I418" t="str">
        <f t="array" ref="I418">IFERROR(_xlfn.XLOOKUP(Tabelle8[[#This Row],[NegotiationID]]&amp;"FinalAccept",Tabelle8[NegotiationID]&amp;Tabelle8[ActionType],Tabelle8[ActionType],,0),_xlfn.XLOOKUP(Tabelle8[[#This Row],[NegotiationID]]&amp;"FinalReject",Tabelle8[NegotiationID]&amp;Tabelle8[ActionType],Tabelle8[ActionType],,0))</f>
        <v>FinalAccept</v>
      </c>
      <c r="J418">
        <v>0.52859999999999996</v>
      </c>
      <c r="K418">
        <v>0.28860000000000002</v>
      </c>
      <c r="L418">
        <v>0.81720000000000004</v>
      </c>
      <c r="M418">
        <v>0.23999999999999999</v>
      </c>
      <c r="N418">
        <v>937</v>
      </c>
      <c r="O418">
        <v>4478</v>
      </c>
      <c r="P418">
        <v>10</v>
      </c>
      <c r="Q418" s="3" t="s">
        <v>2598</v>
      </c>
    </row>
    <row r="419" ht="15" customHeight="1">
      <c r="A419" t="e">
        <f t="shared" ca="1" si="527"/>
        <v>#VALUE!</v>
      </c>
      <c r="B419" t="e">
        <f t="array" ref="B419" ca="1">_xlfn.XLOOKUP(Tabelle8[[#This Row],[ExperimentID]]&amp;Tabelle8[[#This Row],[NegotiationID]]&amp;Tabelle8[[#This Row],[MessageID]],ALL_IN_ONE[ExperimentID]&amp;ALL_IN_ONE[NegotiationID]&amp;ALL_IN_ONE[MessageID],ALL_IN_ONE[Gesamt_ID],,0)</f>
        <v>#VALUE!</v>
      </c>
      <c r="C419">
        <v>1239</v>
      </c>
      <c r="D419" t="s">
        <v>1521</v>
      </c>
      <c r="E419">
        <v>66915</v>
      </c>
      <c r="F419">
        <v>1229</v>
      </c>
      <c r="G419">
        <v>1225</v>
      </c>
      <c r="H419" t="s">
        <v>31</v>
      </c>
      <c r="I419" t="str">
        <f t="array" ref="I419">IFERROR(_xlfn.XLOOKUP(Tabelle8[[#This Row],[NegotiationID]]&amp;"FinalAccept",Tabelle8[NegotiationID]&amp;Tabelle8[ActionType],Tabelle8[ActionType],,0),_xlfn.XLOOKUP(Tabelle8[[#This Row],[NegotiationID]]&amp;"FinalReject",Tabelle8[NegotiationID]&amp;Tabelle8[ActionType],Tabelle8[ActionType],,0))</f>
        <v>FinalAccept</v>
      </c>
      <c r="J419">
        <v>0.4486</v>
      </c>
      <c r="K419">
        <v>0.51060000000000005</v>
      </c>
      <c r="L419">
        <v>0.95920000000000005</v>
      </c>
      <c r="M419">
        <v>0.062</v>
      </c>
      <c r="N419">
        <v>116</v>
      </c>
      <c r="O419">
        <v>4478</v>
      </c>
      <c r="P419">
        <v>10</v>
      </c>
      <c r="Q419" s="3" t="s">
        <v>2599</v>
      </c>
    </row>
    <row r="420" ht="15" customHeight="1">
      <c r="A420" t="e">
        <f t="shared" ca="1" si="527"/>
        <v>#VALUE!</v>
      </c>
      <c r="B420" t="e">
        <f t="array" ref="B420" ca="1">_xlfn.XLOOKUP(Tabelle8[[#This Row],[ExperimentID]]&amp;Tabelle8[[#This Row],[NegotiationID]]&amp;Tabelle8[[#This Row],[MessageID]],ALL_IN_ONE[ExperimentID]&amp;ALL_IN_ONE[NegotiationID]&amp;ALL_IN_ONE[MessageID],ALL_IN_ONE[Gesamt_ID],,0)</f>
        <v>#VALUE!</v>
      </c>
      <c r="C420">
        <v>1239</v>
      </c>
      <c r="D420" t="s">
        <v>1521</v>
      </c>
      <c r="E420">
        <v>67579</v>
      </c>
      <c r="F420">
        <v>1225</v>
      </c>
      <c r="G420">
        <v>1229</v>
      </c>
      <c r="H420" t="s">
        <v>20</v>
      </c>
      <c r="I420" t="str">
        <f t="array" ref="I420">IFERROR(_xlfn.XLOOKUP(Tabelle8[[#This Row],[NegotiationID]]&amp;"FinalAccept",Tabelle8[NegotiationID]&amp;Tabelle8[ActionType],Tabelle8[ActionType],,0),_xlfn.XLOOKUP(Tabelle8[[#This Row],[NegotiationID]]&amp;"FinalReject",Tabelle8[NegotiationID]&amp;Tabelle8[ActionType],Tabelle8[ActionType],,0))</f>
        <v>FinalAccept</v>
      </c>
      <c r="J420">
        <v>0.51060000000000005</v>
      </c>
      <c r="K420">
        <v>0.4486</v>
      </c>
      <c r="L420">
        <v>0.95920000000000005</v>
      </c>
      <c r="M420">
        <v>0.062</v>
      </c>
      <c r="N420">
        <v>175</v>
      </c>
      <c r="O420">
        <v>4478</v>
      </c>
      <c r="P420">
        <v>10</v>
      </c>
      <c r="Q420" s="3" t="s">
        <v>2600</v>
      </c>
    </row>
    <row r="421" ht="14.5" hidden="1">
      <c r="A421" t="e">
        <f t="shared" ca="1" si="527"/>
        <v>#VALUE!</v>
      </c>
      <c r="B421" t="e">
        <f t="array" ref="B421" ca="1">_xlfn.XLOOKUP(Tabelle8[[#This Row],[ExperimentID]]&amp;Tabelle8[[#This Row],[NegotiationID]]&amp;Tabelle8[[#This Row],[MessageID]],ALL_IN_ONE[ExperimentID]&amp;ALL_IN_ONE[NegotiationID]&amp;ALL_IN_ONE[MessageID],ALL_IN_ONE[Gesamt_ID],,0)</f>
        <v>#VALUE!</v>
      </c>
      <c r="C421">
        <v>1268</v>
      </c>
      <c r="D421" t="s">
        <v>1521</v>
      </c>
      <c r="E421">
        <v>1269</v>
      </c>
      <c r="H421" t="s">
        <v>6019</v>
      </c>
      <c r="I421" t="str">
        <f t="array" ref="I421">IFERROR(_xlfn.XLOOKUP(Tabelle8[[#This Row],[NegotiationID]]&amp;"FinalAccept",Tabelle8[NegotiationID]&amp;Tabelle8[ActionType],Tabelle8[ActionType],,0),_xlfn.XLOOKUP(Tabelle8[[#This Row],[NegotiationID]]&amp;"FinalReject",Tabelle8[NegotiationID]&amp;Tabelle8[ActionType],Tabelle8[ActionType],,0))</f>
        <v>FinalAccept</v>
      </c>
      <c r="N421">
        <v>21</v>
      </c>
      <c r="O421">
        <v>2350</v>
      </c>
      <c r="P421">
        <v>12</v>
      </c>
      <c r="Q421" t="s">
        <v>6020</v>
      </c>
    </row>
    <row r="422" ht="130.5" hidden="1">
      <c r="A422" t="e">
        <f t="shared" ca="1" si="527"/>
        <v>#VALUE!</v>
      </c>
      <c r="B422" t="e">
        <f t="array" ref="B422" ca="1">_xlfn.XLOOKUP(Tabelle8[[#This Row],[ExperimentID]]&amp;Tabelle8[[#This Row],[NegotiationID]]&amp;Tabelle8[[#This Row],[MessageID]],ALL_IN_ONE[ExperimentID]&amp;ALL_IN_ONE[NegotiationID]&amp;ALL_IN_ONE[MessageID],ALL_IN_ONE[Gesamt_ID],,0)</f>
        <v>#VALUE!</v>
      </c>
      <c r="C422">
        <v>1268</v>
      </c>
      <c r="D422" t="s">
        <v>1521</v>
      </c>
      <c r="E422">
        <v>62238</v>
      </c>
      <c r="F422">
        <v>1254</v>
      </c>
      <c r="G422">
        <v>1258</v>
      </c>
      <c r="H422" t="s">
        <v>22</v>
      </c>
      <c r="I422" t="str">
        <f t="array" ref="I422">IFERROR(_xlfn.XLOOKUP(Tabelle8[[#This Row],[NegotiationID]]&amp;"FinalAccept",Tabelle8[NegotiationID]&amp;Tabelle8[ActionType],Tabelle8[ActionType],,0),_xlfn.XLOOKUP(Tabelle8[[#This Row],[NegotiationID]]&amp;"FinalReject",Tabelle8[NegotiationID]&amp;Tabelle8[ActionType],Tabelle8[ActionType],,0))</f>
        <v>FinalAccept</v>
      </c>
      <c r="N422">
        <v>146</v>
      </c>
      <c r="O422">
        <v>2350</v>
      </c>
      <c r="P422">
        <v>12</v>
      </c>
      <c r="Q422" s="3" t="s">
        <v>6521</v>
      </c>
    </row>
    <row r="423" ht="116" hidden="1">
      <c r="A423" t="e">
        <f t="shared" ca="1" si="527"/>
        <v>#VALUE!</v>
      </c>
      <c r="B423" t="e">
        <f t="array" ref="B423" ca="1">_xlfn.XLOOKUP(Tabelle8[[#This Row],[ExperimentID]]&amp;Tabelle8[[#This Row],[NegotiationID]]&amp;Tabelle8[[#This Row],[MessageID]],ALL_IN_ONE[ExperimentID]&amp;ALL_IN_ONE[NegotiationID]&amp;ALL_IN_ONE[MessageID],ALL_IN_ONE[Gesamt_ID],,0)</f>
        <v>#VALUE!</v>
      </c>
      <c r="C423">
        <v>1268</v>
      </c>
      <c r="D423" t="s">
        <v>1521</v>
      </c>
      <c r="E423">
        <v>62798</v>
      </c>
      <c r="F423">
        <v>1258</v>
      </c>
      <c r="G423">
        <v>1254</v>
      </c>
      <c r="H423" t="s">
        <v>24</v>
      </c>
      <c r="I423" t="str">
        <f t="array" ref="I423">IFERROR(_xlfn.XLOOKUP(Tabelle8[[#This Row],[NegotiationID]]&amp;"FinalAccept",Tabelle8[NegotiationID]&amp;Tabelle8[ActionType],Tabelle8[ActionType],,0),_xlfn.XLOOKUP(Tabelle8[[#This Row],[NegotiationID]]&amp;"FinalReject",Tabelle8[NegotiationID]&amp;Tabelle8[ActionType],Tabelle8[ActionType],,0))</f>
        <v>FinalAccept</v>
      </c>
      <c r="N423">
        <v>141</v>
      </c>
      <c r="O423">
        <v>2350</v>
      </c>
      <c r="P423">
        <v>12</v>
      </c>
      <c r="Q423" s="3" t="s">
        <v>6522</v>
      </c>
    </row>
    <row r="424" ht="15" customHeight="1">
      <c r="A424" t="e">
        <f t="shared" ca="1" si="527"/>
        <v>#VALUE!</v>
      </c>
      <c r="B424" t="e">
        <f t="array" ref="B424" ca="1">_xlfn.XLOOKUP(Tabelle8[[#This Row],[ExperimentID]]&amp;Tabelle8[[#This Row],[NegotiationID]]&amp;Tabelle8[[#This Row],[MessageID]],ALL_IN_ONE[ExperimentID]&amp;ALL_IN_ONE[NegotiationID]&amp;ALL_IN_ONE[MessageID],ALL_IN_ONE[Gesamt_ID],,0)</f>
        <v>#VALUE!</v>
      </c>
      <c r="C424">
        <v>1268</v>
      </c>
      <c r="D424" t="s">
        <v>1521</v>
      </c>
      <c r="E424">
        <v>63084</v>
      </c>
      <c r="F424">
        <v>1254</v>
      </c>
      <c r="G424">
        <v>1258</v>
      </c>
      <c r="H424" t="s">
        <v>19</v>
      </c>
      <c r="I424" t="str">
        <f t="array" ref="I424">IFERROR(_xlfn.XLOOKUP(Tabelle8[[#This Row],[NegotiationID]]&amp;"FinalAccept",Tabelle8[NegotiationID]&amp;Tabelle8[ActionType],Tabelle8[ActionType],,0),_xlfn.XLOOKUP(Tabelle8[[#This Row],[NegotiationID]]&amp;"FinalReject",Tabelle8[NegotiationID]&amp;Tabelle8[ActionType],Tabelle8[ActionType],,0))</f>
        <v>FinalAccept</v>
      </c>
      <c r="J424">
        <v>0.78400000000000003</v>
      </c>
      <c r="K424">
        <v>0.183</v>
      </c>
      <c r="L424">
        <v>0.96699999999999997</v>
      </c>
      <c r="M424">
        <v>0.60099999999999998</v>
      </c>
      <c r="N424">
        <v>139</v>
      </c>
      <c r="O424">
        <v>2350</v>
      </c>
      <c r="P424">
        <v>12</v>
      </c>
      <c r="Q424" s="3" t="s">
        <v>2601</v>
      </c>
    </row>
    <row r="425" ht="15" customHeight="1">
      <c r="A425" t="e">
        <f t="shared" ca="1" si="527"/>
        <v>#VALUE!</v>
      </c>
      <c r="B425" t="e">
        <f t="array" ref="B425" ca="1">_xlfn.XLOOKUP(Tabelle8[[#This Row],[ExperimentID]]&amp;Tabelle8[[#This Row],[NegotiationID]]&amp;Tabelle8[[#This Row],[MessageID]],ALL_IN_ONE[ExperimentID]&amp;ALL_IN_ONE[NegotiationID]&amp;ALL_IN_ONE[MessageID],ALL_IN_ONE[Gesamt_ID],,0)</f>
        <v>#VALUE!</v>
      </c>
      <c r="C425">
        <v>1268</v>
      </c>
      <c r="D425" t="s">
        <v>1521</v>
      </c>
      <c r="E425">
        <v>63131</v>
      </c>
      <c r="F425">
        <v>1258</v>
      </c>
      <c r="G425">
        <v>1254</v>
      </c>
      <c r="H425" t="s">
        <v>31</v>
      </c>
      <c r="I425" t="str">
        <f t="array" ref="I425">IFERROR(_xlfn.XLOOKUP(Tabelle8[[#This Row],[NegotiationID]]&amp;"FinalAccept",Tabelle8[NegotiationID]&amp;Tabelle8[ActionType],Tabelle8[ActionType],,0),_xlfn.XLOOKUP(Tabelle8[[#This Row],[NegotiationID]]&amp;"FinalReject",Tabelle8[NegotiationID]&amp;Tabelle8[ActionType],Tabelle8[ActionType],,0))</f>
        <v>FinalAccept</v>
      </c>
      <c r="J425">
        <v>1</v>
      </c>
      <c r="K425">
        <v>0.12540000000000001</v>
      </c>
      <c r="L425">
        <v>1.1254</v>
      </c>
      <c r="M425">
        <v>0.87460000000000004</v>
      </c>
      <c r="N425">
        <v>252</v>
      </c>
      <c r="O425">
        <v>2350</v>
      </c>
      <c r="P425">
        <v>12</v>
      </c>
      <c r="Q425" s="3" t="s">
        <v>2602</v>
      </c>
    </row>
    <row r="426" ht="145" hidden="1">
      <c r="A426" t="e">
        <f t="shared" ca="1" si="527"/>
        <v>#VALUE!</v>
      </c>
      <c r="B426" t="e">
        <f t="array" ref="B426" ca="1">_xlfn.XLOOKUP(Tabelle8[[#This Row],[ExperimentID]]&amp;Tabelle8[[#This Row],[NegotiationID]]&amp;Tabelle8[[#This Row],[MessageID]],ALL_IN_ONE[ExperimentID]&amp;ALL_IN_ONE[NegotiationID]&amp;ALL_IN_ONE[MessageID],ALL_IN_ONE[Gesamt_ID],,0)</f>
        <v>#VALUE!</v>
      </c>
      <c r="C426">
        <v>1268</v>
      </c>
      <c r="D426" t="s">
        <v>1521</v>
      </c>
      <c r="E426">
        <v>64990</v>
      </c>
      <c r="F426">
        <v>1254</v>
      </c>
      <c r="G426">
        <v>1258</v>
      </c>
      <c r="H426" t="s">
        <v>22</v>
      </c>
      <c r="I426" t="str">
        <f t="array" ref="I426">IFERROR(_xlfn.XLOOKUP(Tabelle8[[#This Row],[NegotiationID]]&amp;"FinalAccept",Tabelle8[NegotiationID]&amp;Tabelle8[ActionType],Tabelle8[ActionType],,0),_xlfn.XLOOKUP(Tabelle8[[#This Row],[NegotiationID]]&amp;"FinalReject",Tabelle8[NegotiationID]&amp;Tabelle8[ActionType],Tabelle8[ActionType],,0))</f>
        <v>FinalAccept</v>
      </c>
      <c r="N426">
        <v>199</v>
      </c>
      <c r="O426">
        <v>2350</v>
      </c>
      <c r="P426">
        <v>12</v>
      </c>
      <c r="Q426" s="3" t="s">
        <v>6523</v>
      </c>
    </row>
    <row r="427" ht="130.5" hidden="1">
      <c r="A427" t="e">
        <f t="shared" ca="1" si="527"/>
        <v>#VALUE!</v>
      </c>
      <c r="B427" t="e">
        <f t="array" ref="B427" ca="1">_xlfn.XLOOKUP(Tabelle8[[#This Row],[ExperimentID]]&amp;Tabelle8[[#This Row],[NegotiationID]]&amp;Tabelle8[[#This Row],[MessageID]],ALL_IN_ONE[ExperimentID]&amp;ALL_IN_ONE[NegotiationID]&amp;ALL_IN_ONE[MessageID],ALL_IN_ONE[Gesamt_ID],,0)</f>
        <v>#VALUE!</v>
      </c>
      <c r="C427">
        <v>1268</v>
      </c>
      <c r="D427" t="s">
        <v>1521</v>
      </c>
      <c r="E427">
        <v>65324</v>
      </c>
      <c r="F427">
        <v>1258</v>
      </c>
      <c r="G427">
        <v>1254</v>
      </c>
      <c r="H427" t="s">
        <v>24</v>
      </c>
      <c r="I427" t="str">
        <f t="array" ref="I427">IFERROR(_xlfn.XLOOKUP(Tabelle8[[#This Row],[NegotiationID]]&amp;"FinalAccept",Tabelle8[NegotiationID]&amp;Tabelle8[ActionType],Tabelle8[ActionType],,0),_xlfn.XLOOKUP(Tabelle8[[#This Row],[NegotiationID]]&amp;"FinalReject",Tabelle8[NegotiationID]&amp;Tabelle8[ActionType],Tabelle8[ActionType],,0))</f>
        <v>FinalAccept</v>
      </c>
      <c r="N427">
        <v>152</v>
      </c>
      <c r="O427">
        <v>2350</v>
      </c>
      <c r="P427">
        <v>12</v>
      </c>
      <c r="Q427" s="3" t="s">
        <v>6524</v>
      </c>
    </row>
    <row r="428" ht="15" customHeight="1">
      <c r="A428" t="e">
        <f t="shared" ca="1" si="527"/>
        <v>#VALUE!</v>
      </c>
      <c r="B428" t="e">
        <f t="array" ref="B428" ca="1">_xlfn.XLOOKUP(Tabelle8[[#This Row],[ExperimentID]]&amp;Tabelle8[[#This Row],[NegotiationID]]&amp;Tabelle8[[#This Row],[MessageID]],ALL_IN_ONE[ExperimentID]&amp;ALL_IN_ONE[NegotiationID]&amp;ALL_IN_ONE[MessageID],ALL_IN_ONE[Gesamt_ID],,0)</f>
        <v>#VALUE!</v>
      </c>
      <c r="C428">
        <v>1268</v>
      </c>
      <c r="D428" t="s">
        <v>1521</v>
      </c>
      <c r="E428">
        <v>65329</v>
      </c>
      <c r="F428">
        <v>1254</v>
      </c>
      <c r="G428">
        <v>1258</v>
      </c>
      <c r="H428" t="s">
        <v>31</v>
      </c>
      <c r="I428" t="str">
        <f t="array" ref="I428">IFERROR(_xlfn.XLOOKUP(Tabelle8[[#This Row],[NegotiationID]]&amp;"FinalAccept",Tabelle8[NegotiationID]&amp;Tabelle8[ActionType],Tabelle8[ActionType],,0),_xlfn.XLOOKUP(Tabelle8[[#This Row],[NegotiationID]]&amp;"FinalReject",Tabelle8[NegotiationID]&amp;Tabelle8[ActionType],Tabelle8[ActionType],,0))</f>
        <v>FinalAccept</v>
      </c>
      <c r="J428">
        <v>0.63639999999999997</v>
      </c>
      <c r="K428">
        <v>0.43640000000000001</v>
      </c>
      <c r="L428">
        <v>1.0728</v>
      </c>
      <c r="M428">
        <v>0.20000000000000001</v>
      </c>
      <c r="N428">
        <v>331</v>
      </c>
      <c r="O428">
        <v>2350</v>
      </c>
      <c r="P428">
        <v>12</v>
      </c>
      <c r="Q428" s="3" t="s">
        <v>2603</v>
      </c>
    </row>
    <row r="429" ht="15" customHeight="1">
      <c r="A429" t="e">
        <f t="shared" ca="1" si="527"/>
        <v>#VALUE!</v>
      </c>
      <c r="B429" t="e">
        <f t="array" ref="B429" ca="1">_xlfn.XLOOKUP(Tabelle8[[#This Row],[ExperimentID]]&amp;Tabelle8[[#This Row],[NegotiationID]]&amp;Tabelle8[[#This Row],[MessageID]],ALL_IN_ONE[ExperimentID]&amp;ALL_IN_ONE[NegotiationID]&amp;ALL_IN_ONE[MessageID],ALL_IN_ONE[Gesamt_ID],,0)</f>
        <v>#VALUE!</v>
      </c>
      <c r="C429">
        <v>1268</v>
      </c>
      <c r="D429" t="s">
        <v>1521</v>
      </c>
      <c r="E429">
        <v>65382</v>
      </c>
      <c r="F429">
        <v>1258</v>
      </c>
      <c r="G429">
        <v>1254</v>
      </c>
      <c r="H429" t="s">
        <v>31</v>
      </c>
      <c r="I429" t="str">
        <f t="array" ref="I429">IFERROR(_xlfn.XLOOKUP(Tabelle8[[#This Row],[NegotiationID]]&amp;"FinalAccept",Tabelle8[NegotiationID]&amp;Tabelle8[ActionType],Tabelle8[ActionType],,0),_xlfn.XLOOKUP(Tabelle8[[#This Row],[NegotiationID]]&amp;"FinalReject",Tabelle8[NegotiationID]&amp;Tabelle8[ActionType],Tabelle8[ActionType],,0))</f>
        <v>FinalAccept</v>
      </c>
      <c r="J429">
        <v>0.64359999999999995</v>
      </c>
      <c r="K429">
        <v>0.27639999999999998</v>
      </c>
      <c r="L429">
        <v>0.92000000000000004</v>
      </c>
      <c r="M429">
        <v>0.36720000000000003</v>
      </c>
      <c r="N429">
        <v>305</v>
      </c>
      <c r="O429">
        <v>2350</v>
      </c>
      <c r="P429">
        <v>12</v>
      </c>
      <c r="Q429" s="3" t="s">
        <v>2604</v>
      </c>
    </row>
    <row r="430" ht="15" customHeight="1">
      <c r="A430" t="e">
        <f t="shared" ca="1" si="527"/>
        <v>#VALUE!</v>
      </c>
      <c r="B430" t="e">
        <f t="array" ref="B430" ca="1">_xlfn.XLOOKUP(Tabelle8[[#This Row],[ExperimentID]]&amp;Tabelle8[[#This Row],[NegotiationID]]&amp;Tabelle8[[#This Row],[MessageID]],ALL_IN_ONE[ExperimentID]&amp;ALL_IN_ONE[NegotiationID]&amp;ALL_IN_ONE[MessageID],ALL_IN_ONE[Gesamt_ID],,0)</f>
        <v>#VALUE!</v>
      </c>
      <c r="C430">
        <v>1268</v>
      </c>
      <c r="D430" t="s">
        <v>1521</v>
      </c>
      <c r="E430">
        <v>66050</v>
      </c>
      <c r="F430">
        <v>1254</v>
      </c>
      <c r="G430">
        <v>1258</v>
      </c>
      <c r="H430" t="s">
        <v>31</v>
      </c>
      <c r="I430" t="str">
        <f t="array" ref="I430">IFERROR(_xlfn.XLOOKUP(Tabelle8[[#This Row],[NegotiationID]]&amp;"FinalAccept",Tabelle8[NegotiationID]&amp;Tabelle8[ActionType],Tabelle8[ActionType],,0),_xlfn.XLOOKUP(Tabelle8[[#This Row],[NegotiationID]]&amp;"FinalReject",Tabelle8[NegotiationID]&amp;Tabelle8[ActionType],Tabelle8[ActionType],,0))</f>
        <v>FinalAccept</v>
      </c>
      <c r="J430">
        <v>0.63639999999999997</v>
      </c>
      <c r="K430">
        <v>0.43640000000000001</v>
      </c>
      <c r="L430">
        <v>1.0728</v>
      </c>
      <c r="M430">
        <v>0.20000000000000001</v>
      </c>
      <c r="N430">
        <v>305</v>
      </c>
      <c r="O430">
        <v>2350</v>
      </c>
      <c r="P430">
        <v>12</v>
      </c>
      <c r="Q430" s="3" t="s">
        <v>2605</v>
      </c>
    </row>
    <row r="431" ht="15" customHeight="1">
      <c r="A431" t="e">
        <f t="shared" ca="1" si="527"/>
        <v>#VALUE!</v>
      </c>
      <c r="B431" t="e">
        <f t="array" ref="B431" ca="1">_xlfn.XLOOKUP(Tabelle8[[#This Row],[ExperimentID]]&amp;Tabelle8[[#This Row],[NegotiationID]]&amp;Tabelle8[[#This Row],[MessageID]],ALL_IN_ONE[ExperimentID]&amp;ALL_IN_ONE[NegotiationID]&amp;ALL_IN_ONE[MessageID],ALL_IN_ONE[Gesamt_ID],,0)</f>
        <v>#VALUE!</v>
      </c>
      <c r="C431">
        <v>1268</v>
      </c>
      <c r="D431" t="s">
        <v>1521</v>
      </c>
      <c r="E431">
        <v>66367</v>
      </c>
      <c r="F431">
        <v>1258</v>
      </c>
      <c r="G431">
        <v>1254</v>
      </c>
      <c r="H431" t="s">
        <v>31</v>
      </c>
      <c r="I431" t="str">
        <f t="array" ref="I431">IFERROR(_xlfn.XLOOKUP(Tabelle8[[#This Row],[NegotiationID]]&amp;"FinalAccept",Tabelle8[NegotiationID]&amp;Tabelle8[ActionType],Tabelle8[ActionType],,0),_xlfn.XLOOKUP(Tabelle8[[#This Row],[NegotiationID]]&amp;"FinalReject",Tabelle8[NegotiationID]&amp;Tabelle8[ActionType],Tabelle8[ActionType],,0))</f>
        <v>FinalAccept</v>
      </c>
      <c r="J431">
        <v>0.61639999999999995</v>
      </c>
      <c r="K431">
        <v>0.45639999999999997</v>
      </c>
      <c r="L431">
        <v>1.0728</v>
      </c>
      <c r="M431">
        <v>0.16</v>
      </c>
      <c r="N431">
        <v>151</v>
      </c>
      <c r="O431">
        <v>2350</v>
      </c>
      <c r="P431">
        <v>12</v>
      </c>
      <c r="Q431" s="3" t="s">
        <v>2606</v>
      </c>
    </row>
    <row r="432" ht="15" customHeight="1">
      <c r="A432" t="e">
        <f t="shared" ca="1" si="527"/>
        <v>#VALUE!</v>
      </c>
      <c r="B432" t="e">
        <f t="array" ref="B432" ca="1">_xlfn.XLOOKUP(Tabelle8[[#This Row],[ExperimentID]]&amp;Tabelle8[[#This Row],[NegotiationID]]&amp;Tabelle8[[#This Row],[MessageID]],ALL_IN_ONE[ExperimentID]&amp;ALL_IN_ONE[NegotiationID]&amp;ALL_IN_ONE[MessageID],ALL_IN_ONE[Gesamt_ID],,0)</f>
        <v>#VALUE!</v>
      </c>
      <c r="C432">
        <v>1268</v>
      </c>
      <c r="D432" t="s">
        <v>1521</v>
      </c>
      <c r="E432">
        <v>66592</v>
      </c>
      <c r="F432">
        <v>1254</v>
      </c>
      <c r="G432">
        <v>1258</v>
      </c>
      <c r="H432" t="s">
        <v>20</v>
      </c>
      <c r="I432" t="str">
        <f t="array" ref="I432">IFERROR(_xlfn.XLOOKUP(Tabelle8[[#This Row],[NegotiationID]]&amp;"FinalAccept",Tabelle8[NegotiationID]&amp;Tabelle8[ActionType],Tabelle8[ActionType],,0),_xlfn.XLOOKUP(Tabelle8[[#This Row],[NegotiationID]]&amp;"FinalReject",Tabelle8[NegotiationID]&amp;Tabelle8[ActionType],Tabelle8[ActionType],,0))</f>
        <v>FinalAccept</v>
      </c>
      <c r="J432">
        <v>0.45639999999999997</v>
      </c>
      <c r="K432">
        <v>0.61639999999999995</v>
      </c>
      <c r="L432">
        <v>1.0728</v>
      </c>
      <c r="M432">
        <v>0.16</v>
      </c>
      <c r="N432">
        <v>208</v>
      </c>
      <c r="O432">
        <v>2350</v>
      </c>
      <c r="P432">
        <v>12</v>
      </c>
      <c r="Q432" s="3" t="s">
        <v>2607</v>
      </c>
    </row>
    <row r="433" ht="14.5" hidden="1">
      <c r="A433" t="e">
        <f t="shared" ca="1" si="527"/>
        <v>#VALUE!</v>
      </c>
      <c r="B433" t="e">
        <f t="array" ref="B433" ca="1">_xlfn.XLOOKUP(Tabelle8[[#This Row],[ExperimentID]]&amp;Tabelle8[[#This Row],[NegotiationID]]&amp;Tabelle8[[#This Row],[MessageID]],ALL_IN_ONE[ExperimentID]&amp;ALL_IN_ONE[NegotiationID]&amp;ALL_IN_ONE[MessageID],ALL_IN_ONE[Gesamt_ID],,0)</f>
        <v>#VALUE!</v>
      </c>
      <c r="C433">
        <v>1297</v>
      </c>
      <c r="D433" t="s">
        <v>1521</v>
      </c>
      <c r="E433">
        <v>1298</v>
      </c>
      <c r="H433" t="s">
        <v>6019</v>
      </c>
      <c r="I433" t="str">
        <f t="array" ref="I433">IFERROR(_xlfn.XLOOKUP(Tabelle8[[#This Row],[NegotiationID]]&amp;"FinalAccept",Tabelle8[NegotiationID]&amp;Tabelle8[ActionType],Tabelle8[ActionType],,0),_xlfn.XLOOKUP(Tabelle8[[#This Row],[NegotiationID]]&amp;"FinalReject",Tabelle8[NegotiationID]&amp;Tabelle8[ActionType],Tabelle8[ActionType],,0))</f>
        <v>FinalReject</v>
      </c>
      <c r="N433">
        <v>21</v>
      </c>
      <c r="O433">
        <v>2720</v>
      </c>
      <c r="P433">
        <v>18</v>
      </c>
      <c r="Q433" t="s">
        <v>6020</v>
      </c>
    </row>
    <row r="434" ht="15" customHeight="1">
      <c r="A434" t="e">
        <f t="shared" ca="1" si="527"/>
        <v>#VALUE!</v>
      </c>
      <c r="B434" t="e">
        <f t="array" ref="B434" ca="1">_xlfn.XLOOKUP(Tabelle8[[#This Row],[ExperimentID]]&amp;Tabelle8[[#This Row],[NegotiationID]]&amp;Tabelle8[[#This Row],[MessageID]],ALL_IN_ONE[ExperimentID]&amp;ALL_IN_ONE[NegotiationID]&amp;ALL_IN_ONE[MessageID],ALL_IN_ONE[Gesamt_ID],,0)</f>
        <v>#VALUE!</v>
      </c>
      <c r="C434">
        <v>1297</v>
      </c>
      <c r="D434" t="s">
        <v>1521</v>
      </c>
      <c r="E434">
        <v>62065</v>
      </c>
      <c r="F434">
        <v>1283</v>
      </c>
      <c r="G434">
        <v>1287</v>
      </c>
      <c r="H434" t="s">
        <v>19</v>
      </c>
      <c r="I434" t="str">
        <f t="array" ref="I434">IFERROR(_xlfn.XLOOKUP(Tabelle8[[#This Row],[NegotiationID]]&amp;"FinalAccept",Tabelle8[NegotiationID]&amp;Tabelle8[ActionType],Tabelle8[ActionType],,0),_xlfn.XLOOKUP(Tabelle8[[#This Row],[NegotiationID]]&amp;"FinalReject",Tabelle8[NegotiationID]&amp;Tabelle8[ActionType],Tabelle8[ActionType],,0))</f>
        <v>FinalReject</v>
      </c>
      <c r="J434">
        <v>1</v>
      </c>
      <c r="K434">
        <v>0.1084</v>
      </c>
      <c r="L434">
        <v>1.1084000000000001</v>
      </c>
      <c r="M434">
        <v>0.89159999999999995</v>
      </c>
      <c r="N434">
        <v>132</v>
      </c>
      <c r="O434">
        <v>2720</v>
      </c>
      <c r="P434">
        <v>18</v>
      </c>
      <c r="Q434" s="3" t="s">
        <v>2608</v>
      </c>
    </row>
    <row r="435" ht="15" customHeight="1">
      <c r="A435" t="e">
        <f t="shared" ca="1" si="527"/>
        <v>#VALUE!</v>
      </c>
      <c r="B435" t="e">
        <f t="array" ref="B435" ca="1">_xlfn.XLOOKUP(Tabelle8[[#This Row],[ExperimentID]]&amp;Tabelle8[[#This Row],[NegotiationID]]&amp;Tabelle8[[#This Row],[MessageID]],ALL_IN_ONE[ExperimentID]&amp;ALL_IN_ONE[NegotiationID]&amp;ALL_IN_ONE[MessageID],ALL_IN_ONE[Gesamt_ID],,0)</f>
        <v>#VALUE!</v>
      </c>
      <c r="C435">
        <v>1297</v>
      </c>
      <c r="D435" t="s">
        <v>1521</v>
      </c>
      <c r="E435">
        <v>62432</v>
      </c>
      <c r="F435">
        <v>1287</v>
      </c>
      <c r="G435">
        <v>1283</v>
      </c>
      <c r="H435" t="s">
        <v>31</v>
      </c>
      <c r="I435" t="str">
        <f t="array" ref="I435">IFERROR(_xlfn.XLOOKUP(Tabelle8[[#This Row],[NegotiationID]]&amp;"FinalAccept",Tabelle8[NegotiationID]&amp;Tabelle8[ActionType],Tabelle8[ActionType],,0),_xlfn.XLOOKUP(Tabelle8[[#This Row],[NegotiationID]]&amp;"FinalReject",Tabelle8[NegotiationID]&amp;Tabelle8[ActionType],Tabelle8[ActionType],,0))</f>
        <v>FinalReject</v>
      </c>
      <c r="J435">
        <v>1</v>
      </c>
      <c r="K435">
        <v>0.12540000000000001</v>
      </c>
      <c r="L435">
        <v>1.1254</v>
      </c>
      <c r="M435">
        <v>0.87460000000000004</v>
      </c>
      <c r="N435">
        <v>139</v>
      </c>
      <c r="O435">
        <v>2720</v>
      </c>
      <c r="P435">
        <v>18</v>
      </c>
      <c r="Q435" s="3" t="s">
        <v>2609</v>
      </c>
    </row>
    <row r="436" ht="15" customHeight="1">
      <c r="A436" t="e">
        <f t="shared" ca="1" si="527"/>
        <v>#VALUE!</v>
      </c>
      <c r="B436" t="e">
        <f t="array" ref="B436" ca="1">_xlfn.XLOOKUP(Tabelle8[[#This Row],[ExperimentID]]&amp;Tabelle8[[#This Row],[NegotiationID]]&amp;Tabelle8[[#This Row],[MessageID]],ALL_IN_ONE[ExperimentID]&amp;ALL_IN_ONE[NegotiationID]&amp;ALL_IN_ONE[MessageID],ALL_IN_ONE[Gesamt_ID],,0)</f>
        <v>#VALUE!</v>
      </c>
      <c r="C436">
        <v>1297</v>
      </c>
      <c r="D436" t="s">
        <v>1521</v>
      </c>
      <c r="E436">
        <v>63381</v>
      </c>
      <c r="F436">
        <v>1283</v>
      </c>
      <c r="G436">
        <v>1287</v>
      </c>
      <c r="H436" t="s">
        <v>31</v>
      </c>
      <c r="I436" t="str">
        <f t="array" ref="I436">IFERROR(_xlfn.XLOOKUP(Tabelle8[[#This Row],[NegotiationID]]&amp;"FinalAccept",Tabelle8[NegotiationID]&amp;Tabelle8[ActionType],Tabelle8[ActionType],,0),_xlfn.XLOOKUP(Tabelle8[[#This Row],[NegotiationID]]&amp;"FinalReject",Tabelle8[NegotiationID]&amp;Tabelle8[ActionType],Tabelle8[ActionType],,0))</f>
        <v>FinalReject</v>
      </c>
      <c r="J436">
        <v>1</v>
      </c>
      <c r="K436">
        <v>0.1084</v>
      </c>
      <c r="L436">
        <v>1.1084000000000001</v>
      </c>
      <c r="M436">
        <v>0.89159999999999995</v>
      </c>
      <c r="N436">
        <v>233</v>
      </c>
      <c r="O436">
        <v>2720</v>
      </c>
      <c r="P436">
        <v>18</v>
      </c>
      <c r="Q436" s="3" t="s">
        <v>2610</v>
      </c>
    </row>
    <row r="437" ht="101.5" hidden="1">
      <c r="A437" t="e">
        <f t="shared" ca="1" si="527"/>
        <v>#VALUE!</v>
      </c>
      <c r="B437" t="e">
        <f t="array" ref="B437" ca="1">_xlfn.XLOOKUP(Tabelle8[[#This Row],[ExperimentID]]&amp;Tabelle8[[#This Row],[NegotiationID]]&amp;Tabelle8[[#This Row],[MessageID]],ALL_IN_ONE[ExperimentID]&amp;ALL_IN_ONE[NegotiationID]&amp;ALL_IN_ONE[MessageID],ALL_IN_ONE[Gesamt_ID],,0)</f>
        <v>#VALUE!</v>
      </c>
      <c r="C437">
        <v>1297</v>
      </c>
      <c r="D437" t="s">
        <v>1521</v>
      </c>
      <c r="E437">
        <v>64110</v>
      </c>
      <c r="F437">
        <v>1287</v>
      </c>
      <c r="G437">
        <v>1283</v>
      </c>
      <c r="H437" t="s">
        <v>22</v>
      </c>
      <c r="I437" t="str">
        <f t="array" ref="I437">IFERROR(_xlfn.XLOOKUP(Tabelle8[[#This Row],[NegotiationID]]&amp;"FinalAccept",Tabelle8[NegotiationID]&amp;Tabelle8[ActionType],Tabelle8[ActionType],,0),_xlfn.XLOOKUP(Tabelle8[[#This Row],[NegotiationID]]&amp;"FinalReject",Tabelle8[NegotiationID]&amp;Tabelle8[ActionType],Tabelle8[ActionType],,0))</f>
        <v>FinalReject</v>
      </c>
      <c r="N437">
        <v>72</v>
      </c>
      <c r="O437">
        <v>2720</v>
      </c>
      <c r="P437">
        <v>18</v>
      </c>
      <c r="Q437" s="3" t="s">
        <v>6525</v>
      </c>
    </row>
    <row r="438" ht="116" hidden="1">
      <c r="A438" t="e">
        <f t="shared" ca="1" si="527"/>
        <v>#VALUE!</v>
      </c>
      <c r="B438" t="e">
        <f t="array" ref="B438" ca="1">_xlfn.XLOOKUP(Tabelle8[[#This Row],[ExperimentID]]&amp;Tabelle8[[#This Row],[NegotiationID]]&amp;Tabelle8[[#This Row],[MessageID]],ALL_IN_ONE[ExperimentID]&amp;ALL_IN_ONE[NegotiationID]&amp;ALL_IN_ONE[MessageID],ALL_IN_ONE[Gesamt_ID],,0)</f>
        <v>#VALUE!</v>
      </c>
      <c r="C438">
        <v>1297</v>
      </c>
      <c r="D438" t="s">
        <v>1521</v>
      </c>
      <c r="E438">
        <v>64173</v>
      </c>
      <c r="F438">
        <v>1283</v>
      </c>
      <c r="G438">
        <v>1287</v>
      </c>
      <c r="H438" t="s">
        <v>24</v>
      </c>
      <c r="I438" t="str">
        <f t="array" ref="I438">IFERROR(_xlfn.XLOOKUP(Tabelle8[[#This Row],[NegotiationID]]&amp;"FinalAccept",Tabelle8[NegotiationID]&amp;Tabelle8[ActionType],Tabelle8[ActionType],,0),_xlfn.XLOOKUP(Tabelle8[[#This Row],[NegotiationID]]&amp;"FinalReject",Tabelle8[NegotiationID]&amp;Tabelle8[ActionType],Tabelle8[ActionType],,0))</f>
        <v>FinalReject</v>
      </c>
      <c r="N438">
        <v>195</v>
      </c>
      <c r="O438">
        <v>2720</v>
      </c>
      <c r="P438">
        <v>18</v>
      </c>
      <c r="Q438" s="3" t="s">
        <v>6526</v>
      </c>
    </row>
    <row r="439" ht="101.5" hidden="1">
      <c r="A439" t="e">
        <f t="shared" ca="1" si="527"/>
        <v>#VALUE!</v>
      </c>
      <c r="B439" t="e">
        <f t="array" ref="B439" ca="1">_xlfn.XLOOKUP(Tabelle8[[#This Row],[ExperimentID]]&amp;Tabelle8[[#This Row],[NegotiationID]]&amp;Tabelle8[[#This Row],[MessageID]],ALL_IN_ONE[ExperimentID]&amp;ALL_IN_ONE[NegotiationID]&amp;ALL_IN_ONE[MessageID],ALL_IN_ONE[Gesamt_ID],,0)</f>
        <v>#VALUE!</v>
      </c>
      <c r="C439">
        <v>1297</v>
      </c>
      <c r="D439" t="s">
        <v>1521</v>
      </c>
      <c r="E439">
        <v>64191</v>
      </c>
      <c r="F439">
        <v>1287</v>
      </c>
      <c r="G439">
        <v>1283</v>
      </c>
      <c r="H439" t="s">
        <v>22</v>
      </c>
      <c r="I439" t="str">
        <f t="array" ref="I439">IFERROR(_xlfn.XLOOKUP(Tabelle8[[#This Row],[NegotiationID]]&amp;"FinalAccept",Tabelle8[NegotiationID]&amp;Tabelle8[ActionType],Tabelle8[ActionType],,0),_xlfn.XLOOKUP(Tabelle8[[#This Row],[NegotiationID]]&amp;"FinalReject",Tabelle8[NegotiationID]&amp;Tabelle8[ActionType],Tabelle8[ActionType],,0))</f>
        <v>FinalReject</v>
      </c>
      <c r="N439">
        <v>79</v>
      </c>
      <c r="O439">
        <v>2720</v>
      </c>
      <c r="P439">
        <v>18</v>
      </c>
      <c r="Q439" s="3" t="s">
        <v>6527</v>
      </c>
    </row>
    <row r="440" ht="15" customHeight="1">
      <c r="A440" t="e">
        <f t="shared" ca="1" si="527"/>
        <v>#VALUE!</v>
      </c>
      <c r="B440" t="e">
        <f t="array" ref="B440" ca="1">_xlfn.XLOOKUP(Tabelle8[[#This Row],[ExperimentID]]&amp;Tabelle8[[#This Row],[NegotiationID]]&amp;Tabelle8[[#This Row],[MessageID]],ALL_IN_ONE[ExperimentID]&amp;ALL_IN_ONE[NegotiationID]&amp;ALL_IN_ONE[MessageID],ALL_IN_ONE[Gesamt_ID],,0)</f>
        <v>#VALUE!</v>
      </c>
      <c r="C440">
        <v>1297</v>
      </c>
      <c r="D440" t="s">
        <v>1521</v>
      </c>
      <c r="E440">
        <v>64235</v>
      </c>
      <c r="F440">
        <v>1283</v>
      </c>
      <c r="G440">
        <v>1287</v>
      </c>
      <c r="H440" t="s">
        <v>31</v>
      </c>
      <c r="I440" t="str">
        <f t="array" ref="I440">IFERROR(_xlfn.XLOOKUP(Tabelle8[[#This Row],[NegotiationID]]&amp;"FinalAccept",Tabelle8[NegotiationID]&amp;Tabelle8[ActionType],Tabelle8[ActionType],,0),_xlfn.XLOOKUP(Tabelle8[[#This Row],[NegotiationID]]&amp;"FinalReject",Tabelle8[NegotiationID]&amp;Tabelle8[ActionType],Tabelle8[ActionType],,0))</f>
        <v>FinalReject</v>
      </c>
      <c r="J440">
        <v>0.85599999999999998</v>
      </c>
      <c r="K440">
        <v>0.157</v>
      </c>
      <c r="L440">
        <v>1.0129999999999999</v>
      </c>
      <c r="M440">
        <v>0.69899999999999995</v>
      </c>
      <c r="N440">
        <v>76</v>
      </c>
      <c r="O440">
        <v>2720</v>
      </c>
      <c r="P440">
        <v>18</v>
      </c>
      <c r="Q440" s="3" t="s">
        <v>2611</v>
      </c>
    </row>
    <row r="441" ht="15" customHeight="1">
      <c r="A441" t="e">
        <f t="shared" ca="1" si="527"/>
        <v>#VALUE!</v>
      </c>
      <c r="B441" t="e">
        <f t="array" ref="B441" ca="1">_xlfn.XLOOKUP(Tabelle8[[#This Row],[ExperimentID]]&amp;Tabelle8[[#This Row],[NegotiationID]]&amp;Tabelle8[[#This Row],[MessageID]],ALL_IN_ONE[ExperimentID]&amp;ALL_IN_ONE[NegotiationID]&amp;ALL_IN_ONE[MessageID],ALL_IN_ONE[Gesamt_ID],,0)</f>
        <v>#VALUE!</v>
      </c>
      <c r="C441">
        <v>1297</v>
      </c>
      <c r="D441" t="s">
        <v>1521</v>
      </c>
      <c r="E441">
        <v>64419</v>
      </c>
      <c r="F441">
        <v>1287</v>
      </c>
      <c r="G441">
        <v>1283</v>
      </c>
      <c r="H441" t="s">
        <v>31</v>
      </c>
      <c r="I441" t="str">
        <f t="array" ref="I441">IFERROR(_xlfn.XLOOKUP(Tabelle8[[#This Row],[NegotiationID]]&amp;"FinalAccept",Tabelle8[NegotiationID]&amp;Tabelle8[ActionType],Tabelle8[ActionType],,0),_xlfn.XLOOKUP(Tabelle8[[#This Row],[NegotiationID]]&amp;"FinalReject",Tabelle8[NegotiationID]&amp;Tabelle8[ActionType],Tabelle8[ActionType],,0))</f>
        <v>FinalReject</v>
      </c>
      <c r="J441">
        <v>0.86860000000000004</v>
      </c>
      <c r="K441">
        <v>0.16139999999999999</v>
      </c>
      <c r="L441">
        <v>1.03</v>
      </c>
      <c r="M441">
        <v>0.70720000000000005</v>
      </c>
      <c r="N441">
        <v>203</v>
      </c>
      <c r="O441">
        <v>2720</v>
      </c>
      <c r="P441">
        <v>18</v>
      </c>
      <c r="Q441" s="3" t="s">
        <v>2612</v>
      </c>
    </row>
    <row r="442" ht="15" customHeight="1">
      <c r="A442" t="e">
        <f t="shared" ca="1" si="527"/>
        <v>#VALUE!</v>
      </c>
      <c r="B442" t="e">
        <f t="array" ref="B442" ca="1">_xlfn.XLOOKUP(Tabelle8[[#This Row],[ExperimentID]]&amp;Tabelle8[[#This Row],[NegotiationID]]&amp;Tabelle8[[#This Row],[MessageID]],ALL_IN_ONE[ExperimentID]&amp;ALL_IN_ONE[NegotiationID]&amp;ALL_IN_ONE[MessageID],ALL_IN_ONE[Gesamt_ID],,0)</f>
        <v>#VALUE!</v>
      </c>
      <c r="C442">
        <v>1297</v>
      </c>
      <c r="D442" t="s">
        <v>1521</v>
      </c>
      <c r="E442">
        <v>64511</v>
      </c>
      <c r="F442">
        <v>1283</v>
      </c>
      <c r="G442">
        <v>1287</v>
      </c>
      <c r="H442" t="s">
        <v>31</v>
      </c>
      <c r="I442" t="str">
        <f t="array" ref="I442">IFERROR(_xlfn.XLOOKUP(Tabelle8[[#This Row],[NegotiationID]]&amp;"FinalAccept",Tabelle8[NegotiationID]&amp;Tabelle8[ActionType],Tabelle8[ActionType],,0),_xlfn.XLOOKUP(Tabelle8[[#This Row],[NegotiationID]]&amp;"FinalReject",Tabelle8[NegotiationID]&amp;Tabelle8[ActionType],Tabelle8[ActionType],,0))</f>
        <v>FinalReject</v>
      </c>
      <c r="J442">
        <v>0.624</v>
      </c>
      <c r="K442">
        <v>0.37780000000000002</v>
      </c>
      <c r="L442">
        <v>1.0018</v>
      </c>
      <c r="M442">
        <v>0.2462</v>
      </c>
      <c r="N442">
        <v>254</v>
      </c>
      <c r="O442">
        <v>2720</v>
      </c>
      <c r="P442">
        <v>18</v>
      </c>
      <c r="Q442" s="3" t="s">
        <v>2613</v>
      </c>
    </row>
    <row r="443" ht="15" customHeight="1">
      <c r="A443" t="e">
        <f t="shared" ca="1" si="527"/>
        <v>#VALUE!</v>
      </c>
      <c r="B443" t="e">
        <f t="array" ref="B443" ca="1">_xlfn.XLOOKUP(Tabelle8[[#This Row],[ExperimentID]]&amp;Tabelle8[[#This Row],[NegotiationID]]&amp;Tabelle8[[#This Row],[MessageID]],ALL_IN_ONE[ExperimentID]&amp;ALL_IN_ONE[NegotiationID]&amp;ALL_IN_ONE[MessageID],ALL_IN_ONE[Gesamt_ID],,0)</f>
        <v>#VALUE!</v>
      </c>
      <c r="C443">
        <v>1297</v>
      </c>
      <c r="D443" t="s">
        <v>1521</v>
      </c>
      <c r="E443">
        <v>64564</v>
      </c>
      <c r="F443">
        <v>1287</v>
      </c>
      <c r="G443">
        <v>1283</v>
      </c>
      <c r="H443" t="s">
        <v>31</v>
      </c>
      <c r="I443" t="str">
        <f t="array" ref="I443">IFERROR(_xlfn.XLOOKUP(Tabelle8[[#This Row],[NegotiationID]]&amp;"FinalAccept",Tabelle8[NegotiationID]&amp;Tabelle8[ActionType],Tabelle8[ActionType],,0),_xlfn.XLOOKUP(Tabelle8[[#This Row],[NegotiationID]]&amp;"FinalReject",Tabelle8[NegotiationID]&amp;Tabelle8[ActionType],Tabelle8[ActionType],,0))</f>
        <v>FinalReject</v>
      </c>
      <c r="J443">
        <v>0.78859999999999997</v>
      </c>
      <c r="K443">
        <v>0.2366</v>
      </c>
      <c r="L443">
        <v>1.0251999999999999</v>
      </c>
      <c r="M443">
        <v>0.55200000000000005</v>
      </c>
      <c r="N443">
        <v>213</v>
      </c>
      <c r="O443">
        <v>2720</v>
      </c>
      <c r="P443">
        <v>18</v>
      </c>
      <c r="Q443" s="3" t="s">
        <v>2614</v>
      </c>
    </row>
    <row r="444" ht="15" customHeight="1">
      <c r="A444" t="e">
        <f t="shared" ca="1" si="527"/>
        <v>#VALUE!</v>
      </c>
      <c r="B444" t="e">
        <f t="array" ref="B444" ca="1">_xlfn.XLOOKUP(Tabelle8[[#This Row],[ExperimentID]]&amp;Tabelle8[[#This Row],[NegotiationID]]&amp;Tabelle8[[#This Row],[MessageID]],ALL_IN_ONE[ExperimentID]&amp;ALL_IN_ONE[NegotiationID]&amp;ALL_IN_ONE[MessageID],ALL_IN_ONE[Gesamt_ID],,0)</f>
        <v>#VALUE!</v>
      </c>
      <c r="C444">
        <v>1297</v>
      </c>
      <c r="D444" t="s">
        <v>1521</v>
      </c>
      <c r="E444">
        <v>64837</v>
      </c>
      <c r="F444">
        <v>1283</v>
      </c>
      <c r="G444">
        <v>1287</v>
      </c>
      <c r="H444" t="s">
        <v>31</v>
      </c>
      <c r="I444" t="str">
        <f t="array" ref="I444">IFERROR(_xlfn.XLOOKUP(Tabelle8[[#This Row],[NegotiationID]]&amp;"FinalAccept",Tabelle8[NegotiationID]&amp;Tabelle8[ActionType],Tabelle8[ActionType],,0),_xlfn.XLOOKUP(Tabelle8[[#This Row],[NegotiationID]]&amp;"FinalReject",Tabelle8[NegotiationID]&amp;Tabelle8[ActionType],Tabelle8[ActionType],,0))</f>
        <v>FinalReject</v>
      </c>
      <c r="J444">
        <v>0.78400000000000003</v>
      </c>
      <c r="K444">
        <v>0.183</v>
      </c>
      <c r="L444">
        <v>0.96699999999999997</v>
      </c>
      <c r="M444">
        <v>0.60099999999999998</v>
      </c>
      <c r="N444">
        <v>248</v>
      </c>
      <c r="O444">
        <v>2720</v>
      </c>
      <c r="P444">
        <v>18</v>
      </c>
      <c r="Q444" s="3" t="s">
        <v>2615</v>
      </c>
    </row>
    <row r="445" ht="15" customHeight="1">
      <c r="A445" t="e">
        <f t="shared" ca="1" si="527"/>
        <v>#VALUE!</v>
      </c>
      <c r="B445" t="e">
        <f t="array" ref="B445" ca="1">_xlfn.XLOOKUP(Tabelle8[[#This Row],[ExperimentID]]&amp;Tabelle8[[#This Row],[NegotiationID]]&amp;Tabelle8[[#This Row],[MessageID]],ALL_IN_ONE[ExperimentID]&amp;ALL_IN_ONE[NegotiationID]&amp;ALL_IN_ONE[MessageID],ALL_IN_ONE[Gesamt_ID],,0)</f>
        <v>#VALUE!</v>
      </c>
      <c r="C445">
        <v>1297</v>
      </c>
      <c r="D445" t="s">
        <v>1521</v>
      </c>
      <c r="E445">
        <v>64855</v>
      </c>
      <c r="F445">
        <v>1287</v>
      </c>
      <c r="G445">
        <v>1283</v>
      </c>
      <c r="H445" t="s">
        <v>31</v>
      </c>
      <c r="I445" t="str">
        <f t="array" ref="I445">IFERROR(_xlfn.XLOOKUP(Tabelle8[[#This Row],[NegotiationID]]&amp;"FinalAccept",Tabelle8[NegotiationID]&amp;Tabelle8[ActionType],Tabelle8[ActionType],,0),_xlfn.XLOOKUP(Tabelle8[[#This Row],[NegotiationID]]&amp;"FinalReject",Tabelle8[NegotiationID]&amp;Tabelle8[ActionType],Tabelle8[ActionType],,0))</f>
        <v>FinalReject</v>
      </c>
      <c r="J445">
        <v>0.65100000000000002</v>
      </c>
      <c r="K445">
        <v>0.2228</v>
      </c>
      <c r="L445">
        <v>0.87380000000000002</v>
      </c>
      <c r="M445">
        <v>0.42820000000000003</v>
      </c>
      <c r="N445">
        <v>171</v>
      </c>
      <c r="O445">
        <v>2720</v>
      </c>
      <c r="P445">
        <v>18</v>
      </c>
      <c r="Q445" s="3" t="s">
        <v>2616</v>
      </c>
    </row>
    <row r="446" ht="15" customHeight="1">
      <c r="A446" t="e">
        <f t="shared" ca="1" si="527"/>
        <v>#VALUE!</v>
      </c>
      <c r="B446" t="e">
        <f t="array" ref="B446" ca="1">_xlfn.XLOOKUP(Tabelle8[[#This Row],[ExperimentID]]&amp;Tabelle8[[#This Row],[NegotiationID]]&amp;Tabelle8[[#This Row],[MessageID]],ALL_IN_ONE[ExperimentID]&amp;ALL_IN_ONE[NegotiationID]&amp;ALL_IN_ONE[MessageID],ALL_IN_ONE[Gesamt_ID],,0)</f>
        <v>#VALUE!</v>
      </c>
      <c r="C446">
        <v>1297</v>
      </c>
      <c r="D446" t="s">
        <v>1521</v>
      </c>
      <c r="E446">
        <v>66747</v>
      </c>
      <c r="F446">
        <v>1283</v>
      </c>
      <c r="G446">
        <v>1287</v>
      </c>
      <c r="H446" t="s">
        <v>31</v>
      </c>
      <c r="I446" t="str">
        <f t="array" ref="I446">IFERROR(_xlfn.XLOOKUP(Tabelle8[[#This Row],[NegotiationID]]&amp;"FinalAccept",Tabelle8[NegotiationID]&amp;Tabelle8[ActionType],Tabelle8[ActionType],,0),_xlfn.XLOOKUP(Tabelle8[[#This Row],[NegotiationID]]&amp;"FinalReject",Tabelle8[NegotiationID]&amp;Tabelle8[ActionType],Tabelle8[ActionType],,0))</f>
        <v>FinalReject</v>
      </c>
      <c r="J446">
        <v>0.66020000000000001</v>
      </c>
      <c r="K446">
        <v>0.43880000000000002</v>
      </c>
      <c r="L446">
        <v>1.099</v>
      </c>
      <c r="M446">
        <v>0.22140000000000001</v>
      </c>
      <c r="N446">
        <v>235</v>
      </c>
      <c r="O446">
        <v>2720</v>
      </c>
      <c r="P446">
        <v>18</v>
      </c>
      <c r="Q446" s="3" t="s">
        <v>2617</v>
      </c>
    </row>
    <row r="447" ht="15" customHeight="1">
      <c r="A447" t="e">
        <f t="shared" ca="1" si="527"/>
        <v>#VALUE!</v>
      </c>
      <c r="B447" t="e">
        <f t="array" ref="B447" ca="1">_xlfn.XLOOKUP(Tabelle8[[#This Row],[ExperimentID]]&amp;Tabelle8[[#This Row],[NegotiationID]]&amp;Tabelle8[[#This Row],[MessageID]],ALL_IN_ONE[ExperimentID]&amp;ALL_IN_ONE[NegotiationID]&amp;ALL_IN_ONE[MessageID],ALL_IN_ONE[Gesamt_ID],,0)</f>
        <v>#VALUE!</v>
      </c>
      <c r="C447">
        <v>1297</v>
      </c>
      <c r="D447" t="s">
        <v>1521</v>
      </c>
      <c r="E447">
        <v>67240</v>
      </c>
      <c r="F447">
        <v>1287</v>
      </c>
      <c r="G447">
        <v>1283</v>
      </c>
      <c r="H447" t="s">
        <v>31</v>
      </c>
      <c r="I447" t="str">
        <f t="array" ref="I447">IFERROR(_xlfn.XLOOKUP(Tabelle8[[#This Row],[NegotiationID]]&amp;"FinalAccept",Tabelle8[NegotiationID]&amp;Tabelle8[ActionType],Tabelle8[ActionType],,0),_xlfn.XLOOKUP(Tabelle8[[#This Row],[NegotiationID]]&amp;"FinalReject",Tabelle8[NegotiationID]&amp;Tabelle8[ActionType],Tabelle8[ActionType],,0))</f>
        <v>FinalReject</v>
      </c>
      <c r="J447">
        <v>0.73260000000000003</v>
      </c>
      <c r="K447">
        <v>0.307</v>
      </c>
      <c r="L447">
        <v>1.0396000000000001</v>
      </c>
      <c r="M447">
        <v>0.42559999999999998</v>
      </c>
      <c r="N447">
        <v>118</v>
      </c>
      <c r="O447">
        <v>2720</v>
      </c>
      <c r="P447">
        <v>18</v>
      </c>
      <c r="Q447" s="3" t="s">
        <v>2618</v>
      </c>
    </row>
    <row r="448" ht="15" customHeight="1">
      <c r="A448" t="e">
        <f t="shared" ca="1" si="527"/>
        <v>#VALUE!</v>
      </c>
      <c r="B448" t="e">
        <f t="array" ref="B448" ca="1">_xlfn.XLOOKUP(Tabelle8[[#This Row],[ExperimentID]]&amp;Tabelle8[[#This Row],[NegotiationID]]&amp;Tabelle8[[#This Row],[MessageID]],ALL_IN_ONE[ExperimentID]&amp;ALL_IN_ONE[NegotiationID]&amp;ALL_IN_ONE[MessageID],ALL_IN_ONE[Gesamt_ID],,0)</f>
        <v>#VALUE!</v>
      </c>
      <c r="C448">
        <v>1297</v>
      </c>
      <c r="D448" t="s">
        <v>1521</v>
      </c>
      <c r="E448">
        <v>67893</v>
      </c>
      <c r="F448">
        <v>1283</v>
      </c>
      <c r="G448">
        <v>1287</v>
      </c>
      <c r="H448" t="s">
        <v>31</v>
      </c>
      <c r="I448" t="str">
        <f t="array" ref="I448">IFERROR(_xlfn.XLOOKUP(Tabelle8[[#This Row],[NegotiationID]]&amp;"FinalAccept",Tabelle8[NegotiationID]&amp;Tabelle8[ActionType],Tabelle8[ActionType],,0),_xlfn.XLOOKUP(Tabelle8[[#This Row],[NegotiationID]]&amp;"FinalReject",Tabelle8[NegotiationID]&amp;Tabelle8[ActionType],Tabelle8[ActionType],,0))</f>
        <v>FinalReject</v>
      </c>
      <c r="J448">
        <v>0.58819999999999995</v>
      </c>
      <c r="K448">
        <v>0.46479999999999999</v>
      </c>
      <c r="L448">
        <v>1.0529999999999999</v>
      </c>
      <c r="M448">
        <v>0.1234</v>
      </c>
      <c r="N448">
        <v>213</v>
      </c>
      <c r="O448">
        <v>2720</v>
      </c>
      <c r="P448">
        <v>18</v>
      </c>
      <c r="Q448" s="3" t="s">
        <v>2619</v>
      </c>
    </row>
    <row r="449" ht="15" customHeight="1">
      <c r="A449" t="e">
        <f t="shared" ca="1" si="527"/>
        <v>#VALUE!</v>
      </c>
      <c r="B449" t="e">
        <f t="array" ref="B449" ca="1">_xlfn.XLOOKUP(Tabelle8[[#This Row],[ExperimentID]]&amp;Tabelle8[[#This Row],[NegotiationID]]&amp;Tabelle8[[#This Row],[MessageID]],ALL_IN_ONE[ExperimentID]&amp;ALL_IN_ONE[NegotiationID]&amp;ALL_IN_ONE[MessageID],ALL_IN_ONE[Gesamt_ID],,0)</f>
        <v>#VALUE!</v>
      </c>
      <c r="C449">
        <v>1297</v>
      </c>
      <c r="D449" t="s">
        <v>1521</v>
      </c>
      <c r="E449">
        <v>67976</v>
      </c>
      <c r="F449">
        <v>1287</v>
      </c>
      <c r="G449">
        <v>1283</v>
      </c>
      <c r="H449" t="s">
        <v>31</v>
      </c>
      <c r="I449" t="str">
        <f t="array" ref="I449">IFERROR(_xlfn.XLOOKUP(Tabelle8[[#This Row],[NegotiationID]]&amp;"FinalAccept",Tabelle8[NegotiationID]&amp;Tabelle8[ActionType],Tabelle8[ActionType],,0),_xlfn.XLOOKUP(Tabelle8[[#This Row],[NegotiationID]]&amp;"FinalReject",Tabelle8[NegotiationID]&amp;Tabelle8[ActionType],Tabelle8[ActionType],,0))</f>
        <v>FinalReject</v>
      </c>
      <c r="J449">
        <v>0.63019999999999998</v>
      </c>
      <c r="K449">
        <v>0.25480000000000003</v>
      </c>
      <c r="L449">
        <v>0.88500000000000001</v>
      </c>
      <c r="M449">
        <v>0.37540000000000001</v>
      </c>
      <c r="N449">
        <v>98</v>
      </c>
      <c r="O449">
        <v>2720</v>
      </c>
      <c r="P449">
        <v>18</v>
      </c>
      <c r="Q449" s="3" t="s">
        <v>2620</v>
      </c>
    </row>
    <row r="450" ht="15" customHeight="1">
      <c r="A450" t="e">
        <f t="shared" ref="A450:A513" ca="1" si="528">MID(CELL("Dateiname",$A$1),FIND("]",CELL("Dateiname",$A$1))+1,31)</f>
        <v>#VALUE!</v>
      </c>
      <c r="B450" t="e">
        <f t="array" ref="B450" ca="1">_xlfn.XLOOKUP(Tabelle8[[#This Row],[ExperimentID]]&amp;Tabelle8[[#This Row],[NegotiationID]]&amp;Tabelle8[[#This Row],[MessageID]],ALL_IN_ONE[ExperimentID]&amp;ALL_IN_ONE[NegotiationID]&amp;ALL_IN_ONE[MessageID],ALL_IN_ONE[Gesamt_ID],,0)</f>
        <v>#VALUE!</v>
      </c>
      <c r="C450">
        <v>1297</v>
      </c>
      <c r="D450" t="s">
        <v>1521</v>
      </c>
      <c r="E450">
        <v>68169</v>
      </c>
      <c r="F450">
        <v>1283</v>
      </c>
      <c r="G450">
        <v>1287</v>
      </c>
      <c r="H450" t="s">
        <v>40</v>
      </c>
      <c r="I450" t="str">
        <f t="array" ref="I450">IFERROR(_xlfn.XLOOKUP(Tabelle8[[#This Row],[NegotiationID]]&amp;"FinalAccept",Tabelle8[NegotiationID]&amp;Tabelle8[ActionType],Tabelle8[ActionType],,0),_xlfn.XLOOKUP(Tabelle8[[#This Row],[NegotiationID]]&amp;"FinalReject",Tabelle8[NegotiationID]&amp;Tabelle8[ActionType],Tabelle8[ActionType],,0))</f>
        <v>FinalReject</v>
      </c>
      <c r="J450">
        <v>0.25480000000000003</v>
      </c>
      <c r="K450">
        <v>0.63019999999999998</v>
      </c>
      <c r="L450">
        <v>0.88500000000000001</v>
      </c>
      <c r="M450">
        <v>0.37540000000000001</v>
      </c>
      <c r="N450">
        <v>20</v>
      </c>
      <c r="O450">
        <v>2720</v>
      </c>
      <c r="P450">
        <v>18</v>
      </c>
      <c r="Q450" s="3" t="s">
        <v>2621</v>
      </c>
    </row>
    <row r="451" ht="14.5" hidden="1">
      <c r="A451" t="e">
        <f t="shared" ca="1" si="528"/>
        <v>#VALUE!</v>
      </c>
      <c r="B451" t="e">
        <f t="array" ref="B451" ca="1">_xlfn.XLOOKUP(Tabelle8[[#This Row],[ExperimentID]]&amp;Tabelle8[[#This Row],[NegotiationID]]&amp;Tabelle8[[#This Row],[MessageID]],ALL_IN_ONE[ExperimentID]&amp;ALL_IN_ONE[NegotiationID]&amp;ALL_IN_ONE[MessageID],ALL_IN_ONE[Gesamt_ID],,0)</f>
        <v>#VALUE!</v>
      </c>
      <c r="C451">
        <v>1326</v>
      </c>
      <c r="D451" t="s">
        <v>1521</v>
      </c>
      <c r="E451">
        <v>1327</v>
      </c>
      <c r="H451" t="s">
        <v>6019</v>
      </c>
      <c r="I451" t="str">
        <f t="array" ref="I451">IFERROR(_xlfn.XLOOKUP(Tabelle8[[#This Row],[NegotiationID]]&amp;"FinalAccept",Tabelle8[NegotiationID]&amp;Tabelle8[ActionType],Tabelle8[ActionType],,0),_xlfn.XLOOKUP(Tabelle8[[#This Row],[NegotiationID]]&amp;"FinalReject",Tabelle8[NegotiationID]&amp;Tabelle8[ActionType],Tabelle8[ActionType],,0))</f>
        <v>FinalReject</v>
      </c>
      <c r="N451">
        <v>21</v>
      </c>
      <c r="O451">
        <v>2862</v>
      </c>
      <c r="P451">
        <v>15</v>
      </c>
      <c r="Q451" t="s">
        <v>6020</v>
      </c>
    </row>
    <row r="452" ht="15" customHeight="1">
      <c r="A452" t="e">
        <f t="shared" ca="1" si="528"/>
        <v>#VALUE!</v>
      </c>
      <c r="B452" t="e">
        <f t="array" ref="B452" ca="1">_xlfn.XLOOKUP(Tabelle8[[#This Row],[ExperimentID]]&amp;Tabelle8[[#This Row],[NegotiationID]]&amp;Tabelle8[[#This Row],[MessageID]],ALL_IN_ONE[ExperimentID]&amp;ALL_IN_ONE[NegotiationID]&amp;ALL_IN_ONE[MessageID],ALL_IN_ONE[Gesamt_ID],,0)</f>
        <v>#VALUE!</v>
      </c>
      <c r="C452">
        <v>1326</v>
      </c>
      <c r="D452" t="s">
        <v>1521</v>
      </c>
      <c r="E452">
        <v>62074</v>
      </c>
      <c r="F452">
        <v>1312</v>
      </c>
      <c r="G452">
        <v>1316</v>
      </c>
      <c r="H452" t="s">
        <v>158</v>
      </c>
      <c r="I452" t="str">
        <f t="array" ref="I452">IFERROR(_xlfn.XLOOKUP(Tabelle8[[#This Row],[NegotiationID]]&amp;"FinalAccept",Tabelle8[NegotiationID]&amp;Tabelle8[ActionType],Tabelle8[ActionType],,0),_xlfn.XLOOKUP(Tabelle8[[#This Row],[NegotiationID]]&amp;"FinalReject",Tabelle8[NegotiationID]&amp;Tabelle8[ActionType],Tabelle8[ActionType],,0))</f>
        <v>FinalReject</v>
      </c>
      <c r="J452">
        <v>0.89600000000000002</v>
      </c>
      <c r="K452">
        <v>0.1552</v>
      </c>
      <c r="L452">
        <v>1.0511999999999999</v>
      </c>
      <c r="M452">
        <v>0.74080000000000001</v>
      </c>
      <c r="N452">
        <v>715</v>
      </c>
      <c r="O452">
        <v>2862</v>
      </c>
      <c r="P452">
        <v>15</v>
      </c>
      <c r="Q452" s="3" t="s">
        <v>2622</v>
      </c>
    </row>
    <row r="453" ht="15" customHeight="1">
      <c r="A453" t="e">
        <f t="shared" ca="1" si="528"/>
        <v>#VALUE!</v>
      </c>
      <c r="B453" t="e">
        <f t="array" ref="B453" ca="1">_xlfn.XLOOKUP(Tabelle8[[#This Row],[ExperimentID]]&amp;Tabelle8[[#This Row],[NegotiationID]]&amp;Tabelle8[[#This Row],[MessageID]],ALL_IN_ONE[ExperimentID]&amp;ALL_IN_ONE[NegotiationID]&amp;ALL_IN_ONE[MessageID],ALL_IN_ONE[Gesamt_ID],,0)</f>
        <v>#VALUE!</v>
      </c>
      <c r="C453">
        <v>1326</v>
      </c>
      <c r="D453" t="s">
        <v>1521</v>
      </c>
      <c r="E453">
        <v>62126</v>
      </c>
      <c r="F453">
        <v>1316</v>
      </c>
      <c r="G453">
        <v>1312</v>
      </c>
      <c r="H453" t="s">
        <v>31</v>
      </c>
      <c r="I453" t="str">
        <f t="array" ref="I453">IFERROR(_xlfn.XLOOKUP(Tabelle8[[#This Row],[NegotiationID]]&amp;"FinalAccept",Tabelle8[NegotiationID]&amp;Tabelle8[ActionType],Tabelle8[ActionType],,0),_xlfn.XLOOKUP(Tabelle8[[#This Row],[NegotiationID]]&amp;"FinalReject",Tabelle8[NegotiationID]&amp;Tabelle8[ActionType],Tabelle8[ActionType],,0))</f>
        <v>FinalReject</v>
      </c>
      <c r="J453">
        <v>0.59219999999999995</v>
      </c>
      <c r="K453">
        <v>0.23719999999999999</v>
      </c>
      <c r="L453">
        <v>0.82940000000000003</v>
      </c>
      <c r="M453">
        <v>0.35499999999999998</v>
      </c>
      <c r="N453">
        <v>33</v>
      </c>
      <c r="O453">
        <v>2862</v>
      </c>
      <c r="P453">
        <v>15</v>
      </c>
      <c r="Q453" s="3" t="s">
        <v>2623</v>
      </c>
    </row>
    <row r="454" ht="15" customHeight="1">
      <c r="A454" t="e">
        <f t="shared" ca="1" si="528"/>
        <v>#VALUE!</v>
      </c>
      <c r="B454" t="e">
        <f t="array" ref="B454" ca="1">_xlfn.XLOOKUP(Tabelle8[[#This Row],[ExperimentID]]&amp;Tabelle8[[#This Row],[NegotiationID]]&amp;Tabelle8[[#This Row],[MessageID]],ALL_IN_ONE[ExperimentID]&amp;ALL_IN_ONE[NegotiationID]&amp;ALL_IN_ONE[MessageID],ALL_IN_ONE[Gesamt_ID],,0)</f>
        <v>#VALUE!</v>
      </c>
      <c r="C454">
        <v>1326</v>
      </c>
      <c r="D454" t="s">
        <v>1521</v>
      </c>
      <c r="E454">
        <v>64070</v>
      </c>
      <c r="F454">
        <v>1312</v>
      </c>
      <c r="G454">
        <v>1316</v>
      </c>
      <c r="H454" t="s">
        <v>31</v>
      </c>
      <c r="I454" t="str">
        <f t="array" ref="I454">IFERROR(_xlfn.XLOOKUP(Tabelle8[[#This Row],[NegotiationID]]&amp;"FinalAccept",Tabelle8[NegotiationID]&amp;Tabelle8[ActionType],Tabelle8[ActionType],,0),_xlfn.XLOOKUP(Tabelle8[[#This Row],[NegotiationID]]&amp;"FinalReject",Tabelle8[NegotiationID]&amp;Tabelle8[ActionType],Tabelle8[ActionType],,0))</f>
        <v>FinalReject</v>
      </c>
      <c r="J454">
        <v>0.92800000000000005</v>
      </c>
      <c r="K454">
        <v>0.13439999999999999</v>
      </c>
      <c r="L454">
        <v>1.0624</v>
      </c>
      <c r="M454">
        <v>0.79359999999999997</v>
      </c>
      <c r="N454">
        <v>445</v>
      </c>
      <c r="O454">
        <v>2862</v>
      </c>
      <c r="P454">
        <v>15</v>
      </c>
      <c r="Q454" s="3" t="s">
        <v>2624</v>
      </c>
    </row>
    <row r="455" ht="15" customHeight="1">
      <c r="A455" t="e">
        <f t="shared" ca="1" si="528"/>
        <v>#VALUE!</v>
      </c>
      <c r="B455" t="e">
        <f t="array" ref="B455" ca="1">_xlfn.XLOOKUP(Tabelle8[[#This Row],[ExperimentID]]&amp;Tabelle8[[#This Row],[NegotiationID]]&amp;Tabelle8[[#This Row],[MessageID]],ALL_IN_ONE[ExperimentID]&amp;ALL_IN_ONE[NegotiationID]&amp;ALL_IN_ONE[MessageID],ALL_IN_ONE[Gesamt_ID],,0)</f>
        <v>#VALUE!</v>
      </c>
      <c r="C455">
        <v>1326</v>
      </c>
      <c r="D455" t="s">
        <v>1521</v>
      </c>
      <c r="E455">
        <v>65371</v>
      </c>
      <c r="F455">
        <v>1316</v>
      </c>
      <c r="G455">
        <v>1312</v>
      </c>
      <c r="H455" t="s">
        <v>31</v>
      </c>
      <c r="I455" t="str">
        <f t="array" ref="I455">IFERROR(_xlfn.XLOOKUP(Tabelle8[[#This Row],[NegotiationID]]&amp;"FinalAccept",Tabelle8[NegotiationID]&amp;Tabelle8[ActionType],Tabelle8[ActionType],,0),_xlfn.XLOOKUP(Tabelle8[[#This Row],[NegotiationID]]&amp;"FinalReject",Tabelle8[NegotiationID]&amp;Tabelle8[ActionType],Tabelle8[ActionType],,0))</f>
        <v>FinalReject</v>
      </c>
      <c r="J455">
        <v>0.59219999999999995</v>
      </c>
      <c r="K455">
        <v>0.23719999999999999</v>
      </c>
      <c r="L455">
        <v>0.82940000000000003</v>
      </c>
      <c r="M455">
        <v>0.35499999999999998</v>
      </c>
      <c r="N455">
        <v>91</v>
      </c>
      <c r="O455">
        <v>2862</v>
      </c>
      <c r="P455">
        <v>15</v>
      </c>
      <c r="Q455" s="3" t="s">
        <v>2625</v>
      </c>
    </row>
    <row r="456" ht="15" customHeight="1">
      <c r="A456" t="e">
        <f t="shared" ca="1" si="528"/>
        <v>#VALUE!</v>
      </c>
      <c r="B456" t="e">
        <f t="array" ref="B456" ca="1">_xlfn.XLOOKUP(Tabelle8[[#This Row],[ExperimentID]]&amp;Tabelle8[[#This Row],[NegotiationID]]&amp;Tabelle8[[#This Row],[MessageID]],ALL_IN_ONE[ExperimentID]&amp;ALL_IN_ONE[NegotiationID]&amp;ALL_IN_ONE[MessageID],ALL_IN_ONE[Gesamt_ID],,0)</f>
        <v>#VALUE!</v>
      </c>
      <c r="C456">
        <v>1326</v>
      </c>
      <c r="D456" t="s">
        <v>1521</v>
      </c>
      <c r="E456">
        <v>65737</v>
      </c>
      <c r="F456">
        <v>1312</v>
      </c>
      <c r="G456">
        <v>1316</v>
      </c>
      <c r="H456" t="s">
        <v>31</v>
      </c>
      <c r="I456" t="str">
        <f t="array" ref="I456">IFERROR(_xlfn.XLOOKUP(Tabelle8[[#This Row],[NegotiationID]]&amp;"FinalAccept",Tabelle8[NegotiationID]&amp;Tabelle8[ActionType],Tabelle8[ActionType],,0),_xlfn.XLOOKUP(Tabelle8[[#This Row],[NegotiationID]]&amp;"FinalReject",Tabelle8[NegotiationID]&amp;Tabelle8[ActionType],Tabelle8[ActionType],,0))</f>
        <v>FinalReject</v>
      </c>
      <c r="J456">
        <v>0.78620000000000001</v>
      </c>
      <c r="K456">
        <v>0.12479999999999999</v>
      </c>
      <c r="L456">
        <v>0.91100000000000003</v>
      </c>
      <c r="M456">
        <v>0.66139999999999999</v>
      </c>
      <c r="N456">
        <v>386</v>
      </c>
      <c r="O456">
        <v>2862</v>
      </c>
      <c r="P456">
        <v>15</v>
      </c>
      <c r="Q456" s="3" t="s">
        <v>2626</v>
      </c>
    </row>
    <row r="457" ht="14.5" hidden="1">
      <c r="A457" t="e">
        <f t="shared" ca="1" si="528"/>
        <v>#VALUE!</v>
      </c>
      <c r="B457" t="e">
        <f t="array" ref="B457" ca="1">_xlfn.XLOOKUP(Tabelle8[[#This Row],[ExperimentID]]&amp;Tabelle8[[#This Row],[NegotiationID]]&amp;Tabelle8[[#This Row],[MessageID]],ALL_IN_ONE[ExperimentID]&amp;ALL_IN_ONE[NegotiationID]&amp;ALL_IN_ONE[MessageID],ALL_IN_ONE[Gesamt_ID],,0)</f>
        <v>#VALUE!</v>
      </c>
      <c r="C457">
        <v>1326</v>
      </c>
      <c r="D457" t="s">
        <v>1521</v>
      </c>
      <c r="E457">
        <v>66088</v>
      </c>
      <c r="F457">
        <v>1316</v>
      </c>
      <c r="G457">
        <v>1312</v>
      </c>
      <c r="H457" t="s">
        <v>22</v>
      </c>
      <c r="I457" t="str">
        <f t="array" ref="I457">IFERROR(_xlfn.XLOOKUP(Tabelle8[[#This Row],[NegotiationID]]&amp;"FinalAccept",Tabelle8[NegotiationID]&amp;Tabelle8[ActionType],Tabelle8[ActionType],,0),_xlfn.XLOOKUP(Tabelle8[[#This Row],[NegotiationID]]&amp;"FinalReject",Tabelle8[NegotiationID]&amp;Tabelle8[ActionType],Tabelle8[ActionType],,0))</f>
        <v>FinalReject</v>
      </c>
      <c r="N457">
        <v>12</v>
      </c>
      <c r="O457">
        <v>2862</v>
      </c>
      <c r="P457">
        <v>15</v>
      </c>
      <c r="Q457" t="s">
        <v>6528</v>
      </c>
    </row>
    <row r="458" ht="145" hidden="1">
      <c r="A458" t="e">
        <f t="shared" ca="1" si="528"/>
        <v>#VALUE!</v>
      </c>
      <c r="B458" t="e">
        <f t="array" ref="B458" ca="1">_xlfn.XLOOKUP(Tabelle8[[#This Row],[ExperimentID]]&amp;Tabelle8[[#This Row],[NegotiationID]]&amp;Tabelle8[[#This Row],[MessageID]],ALL_IN_ONE[ExperimentID]&amp;ALL_IN_ONE[NegotiationID]&amp;ALL_IN_ONE[MessageID],ALL_IN_ONE[Gesamt_ID],,0)</f>
        <v>#VALUE!</v>
      </c>
      <c r="C458">
        <v>1326</v>
      </c>
      <c r="D458" t="s">
        <v>1521</v>
      </c>
      <c r="E458">
        <v>66128</v>
      </c>
      <c r="F458">
        <v>1312</v>
      </c>
      <c r="G458">
        <v>1316</v>
      </c>
      <c r="H458" t="s">
        <v>24</v>
      </c>
      <c r="I458" t="str">
        <f t="array" ref="I458">IFERROR(_xlfn.XLOOKUP(Tabelle8[[#This Row],[NegotiationID]]&amp;"FinalAccept",Tabelle8[NegotiationID]&amp;Tabelle8[ActionType],Tabelle8[ActionType],,0),_xlfn.XLOOKUP(Tabelle8[[#This Row],[NegotiationID]]&amp;"FinalReject",Tabelle8[NegotiationID]&amp;Tabelle8[ActionType],Tabelle8[ActionType],,0))</f>
        <v>FinalReject</v>
      </c>
      <c r="N458">
        <v>120</v>
      </c>
      <c r="O458">
        <v>2862</v>
      </c>
      <c r="P458">
        <v>15</v>
      </c>
      <c r="Q458" s="3" t="s">
        <v>6529</v>
      </c>
    </row>
    <row r="459" ht="15" customHeight="1">
      <c r="A459" t="e">
        <f t="shared" ca="1" si="528"/>
        <v>#VALUE!</v>
      </c>
      <c r="B459" t="e">
        <f t="array" ref="B459" ca="1">_xlfn.XLOOKUP(Tabelle8[[#This Row],[ExperimentID]]&amp;Tabelle8[[#This Row],[NegotiationID]]&amp;Tabelle8[[#This Row],[MessageID]],ALL_IN_ONE[ExperimentID]&amp;ALL_IN_ONE[NegotiationID]&amp;ALL_IN_ONE[MessageID],ALL_IN_ONE[Gesamt_ID],,0)</f>
        <v>#VALUE!</v>
      </c>
      <c r="C459">
        <v>1326</v>
      </c>
      <c r="D459" t="s">
        <v>1521</v>
      </c>
      <c r="E459">
        <v>66249</v>
      </c>
      <c r="F459">
        <v>1316</v>
      </c>
      <c r="G459">
        <v>1312</v>
      </c>
      <c r="H459" t="s">
        <v>31</v>
      </c>
      <c r="I459" t="str">
        <f t="array" ref="I459">IFERROR(_xlfn.XLOOKUP(Tabelle8[[#This Row],[NegotiationID]]&amp;"FinalAccept",Tabelle8[NegotiationID]&amp;Tabelle8[ActionType],Tabelle8[ActionType],,0),_xlfn.XLOOKUP(Tabelle8[[#This Row],[NegotiationID]]&amp;"FinalReject",Tabelle8[NegotiationID]&amp;Tabelle8[ActionType],Tabelle8[ActionType],,0))</f>
        <v>FinalReject</v>
      </c>
      <c r="J459">
        <v>0.48659999999999998</v>
      </c>
      <c r="K459">
        <v>0.5282</v>
      </c>
      <c r="L459">
        <v>1.0147999999999999</v>
      </c>
      <c r="M459">
        <v>0.041599999999999998</v>
      </c>
      <c r="N459">
        <v>53</v>
      </c>
      <c r="O459">
        <v>2862</v>
      </c>
      <c r="P459">
        <v>15</v>
      </c>
      <c r="Q459" s="3" t="s">
        <v>2627</v>
      </c>
    </row>
    <row r="460" ht="15" customHeight="1">
      <c r="A460" t="e">
        <f t="shared" ca="1" si="528"/>
        <v>#VALUE!</v>
      </c>
      <c r="B460" t="e">
        <f t="array" ref="B460" ca="1">_xlfn.XLOOKUP(Tabelle8[[#This Row],[ExperimentID]]&amp;Tabelle8[[#This Row],[NegotiationID]]&amp;Tabelle8[[#This Row],[MessageID]],ALL_IN_ONE[ExperimentID]&amp;ALL_IN_ONE[NegotiationID]&amp;ALL_IN_ONE[MessageID],ALL_IN_ONE[Gesamt_ID],,0)</f>
        <v>#VALUE!</v>
      </c>
      <c r="C460">
        <v>1326</v>
      </c>
      <c r="D460" t="s">
        <v>1521</v>
      </c>
      <c r="E460">
        <v>66276</v>
      </c>
      <c r="F460">
        <v>1312</v>
      </c>
      <c r="G460">
        <v>1316</v>
      </c>
      <c r="H460" t="s">
        <v>31</v>
      </c>
      <c r="I460" t="str">
        <f t="array" ref="I460">IFERROR(_xlfn.XLOOKUP(Tabelle8[[#This Row],[NegotiationID]]&amp;"FinalAccept",Tabelle8[NegotiationID]&amp;Tabelle8[ActionType],Tabelle8[ActionType],,0),_xlfn.XLOOKUP(Tabelle8[[#This Row],[NegotiationID]]&amp;"FinalReject",Tabelle8[NegotiationID]&amp;Tabelle8[ActionType],Tabelle8[ActionType],,0))</f>
        <v>FinalReject</v>
      </c>
      <c r="J460">
        <v>0.72819999999999996</v>
      </c>
      <c r="K460">
        <v>0.28660000000000002</v>
      </c>
      <c r="L460">
        <v>1.0147999999999999</v>
      </c>
      <c r="M460">
        <v>0.44159999999999999</v>
      </c>
      <c r="N460">
        <v>431</v>
      </c>
      <c r="O460">
        <v>2862</v>
      </c>
      <c r="P460">
        <v>15</v>
      </c>
      <c r="Q460" s="3" t="s">
        <v>2628</v>
      </c>
    </row>
    <row r="461" ht="15" customHeight="1">
      <c r="A461" t="e">
        <f t="shared" ca="1" si="528"/>
        <v>#VALUE!</v>
      </c>
      <c r="B461" t="e">
        <f t="array" ref="B461" ca="1">_xlfn.XLOOKUP(Tabelle8[[#This Row],[ExperimentID]]&amp;Tabelle8[[#This Row],[NegotiationID]]&amp;Tabelle8[[#This Row],[MessageID]],ALL_IN_ONE[ExperimentID]&amp;ALL_IN_ONE[NegotiationID]&amp;ALL_IN_ONE[MessageID],ALL_IN_ONE[Gesamt_ID],,0)</f>
        <v>#VALUE!</v>
      </c>
      <c r="C461">
        <v>1326</v>
      </c>
      <c r="D461" t="s">
        <v>1521</v>
      </c>
      <c r="E461">
        <v>66333</v>
      </c>
      <c r="F461">
        <v>1316</v>
      </c>
      <c r="G461">
        <v>1312</v>
      </c>
      <c r="H461" t="s">
        <v>31</v>
      </c>
      <c r="I461" t="str">
        <f t="array" ref="I461">IFERROR(_xlfn.XLOOKUP(Tabelle8[[#This Row],[NegotiationID]]&amp;"FinalAccept",Tabelle8[NegotiationID]&amp;Tabelle8[ActionType],Tabelle8[ActionType],,0),_xlfn.XLOOKUP(Tabelle8[[#This Row],[NegotiationID]]&amp;"FinalReject",Tabelle8[NegotiationID]&amp;Tabelle8[ActionType],Tabelle8[ActionType],,0))</f>
        <v>FinalReject</v>
      </c>
      <c r="J461">
        <v>0.48659999999999998</v>
      </c>
      <c r="K461">
        <v>0.5282</v>
      </c>
      <c r="L461">
        <v>1.0147999999999999</v>
      </c>
      <c r="M461">
        <v>0.041599999999999998</v>
      </c>
      <c r="N461">
        <v>24</v>
      </c>
      <c r="O461">
        <v>2862</v>
      </c>
      <c r="P461">
        <v>15</v>
      </c>
      <c r="Q461" t="s">
        <v>2629</v>
      </c>
    </row>
    <row r="462" ht="15" customHeight="1">
      <c r="A462" t="e">
        <f t="shared" ca="1" si="528"/>
        <v>#VALUE!</v>
      </c>
      <c r="B462" t="e">
        <f t="array" ref="B462" ca="1">_xlfn.XLOOKUP(Tabelle8[[#This Row],[ExperimentID]]&amp;Tabelle8[[#This Row],[NegotiationID]]&amp;Tabelle8[[#This Row],[MessageID]],ALL_IN_ONE[ExperimentID]&amp;ALL_IN_ONE[NegotiationID]&amp;ALL_IN_ONE[MessageID],ALL_IN_ONE[Gesamt_ID],,0)</f>
        <v>#VALUE!</v>
      </c>
      <c r="C462">
        <v>1326</v>
      </c>
      <c r="D462" t="s">
        <v>1521</v>
      </c>
      <c r="E462">
        <v>66347</v>
      </c>
      <c r="F462">
        <v>1312</v>
      </c>
      <c r="G462">
        <v>1316</v>
      </c>
      <c r="H462" t="s">
        <v>31</v>
      </c>
      <c r="I462" t="str">
        <f t="array" ref="I462">IFERROR(_xlfn.XLOOKUP(Tabelle8[[#This Row],[NegotiationID]]&amp;"FinalAccept",Tabelle8[NegotiationID]&amp;Tabelle8[ActionType],Tabelle8[ActionType],,0),_xlfn.XLOOKUP(Tabelle8[[#This Row],[NegotiationID]]&amp;"FinalReject",Tabelle8[NegotiationID]&amp;Tabelle8[ActionType],Tabelle8[ActionType],,0))</f>
        <v>FinalReject</v>
      </c>
      <c r="J462">
        <v>0.80020000000000002</v>
      </c>
      <c r="K462">
        <v>0.26400000000000001</v>
      </c>
      <c r="L462">
        <v>1.0642</v>
      </c>
      <c r="M462">
        <v>0.53620000000000001</v>
      </c>
      <c r="N462">
        <v>230</v>
      </c>
      <c r="O462">
        <v>2862</v>
      </c>
      <c r="P462">
        <v>15</v>
      </c>
      <c r="Q462" s="3" t="s">
        <v>2630</v>
      </c>
    </row>
    <row r="463" ht="15" customHeight="1">
      <c r="A463" t="e">
        <f t="shared" ca="1" si="528"/>
        <v>#VALUE!</v>
      </c>
      <c r="B463" t="e">
        <f t="array" ref="B463" ca="1">_xlfn.XLOOKUP(Tabelle8[[#This Row],[ExperimentID]]&amp;Tabelle8[[#This Row],[NegotiationID]]&amp;Tabelle8[[#This Row],[MessageID]],ALL_IN_ONE[ExperimentID]&amp;ALL_IN_ONE[NegotiationID]&amp;ALL_IN_ONE[MessageID],ALL_IN_ONE[Gesamt_ID],,0)</f>
        <v>#VALUE!</v>
      </c>
      <c r="C463">
        <v>1326</v>
      </c>
      <c r="D463" t="s">
        <v>1521</v>
      </c>
      <c r="E463">
        <v>66650</v>
      </c>
      <c r="F463">
        <v>1316</v>
      </c>
      <c r="G463">
        <v>1312</v>
      </c>
      <c r="H463" t="s">
        <v>31</v>
      </c>
      <c r="I463" t="str">
        <f t="array" ref="I463">IFERROR(_xlfn.XLOOKUP(Tabelle8[[#This Row],[NegotiationID]]&amp;"FinalAccept",Tabelle8[NegotiationID]&amp;Tabelle8[ActionType],Tabelle8[ActionType],,0),_xlfn.XLOOKUP(Tabelle8[[#This Row],[NegotiationID]]&amp;"FinalReject",Tabelle8[NegotiationID]&amp;Tabelle8[ActionType],Tabelle8[ActionType],,0))</f>
        <v>FinalReject</v>
      </c>
      <c r="J463">
        <v>0.48659999999999998</v>
      </c>
      <c r="K463">
        <v>0.5282</v>
      </c>
      <c r="L463">
        <v>1.0147999999999999</v>
      </c>
      <c r="M463">
        <v>0.041599999999999998</v>
      </c>
      <c r="N463">
        <v>27</v>
      </c>
      <c r="O463">
        <v>2862</v>
      </c>
      <c r="P463">
        <v>15</v>
      </c>
      <c r="Q463" t="s">
        <v>2631</v>
      </c>
    </row>
    <row r="464" ht="15" customHeight="1">
      <c r="A464" t="e">
        <f t="shared" ca="1" si="528"/>
        <v>#VALUE!</v>
      </c>
      <c r="B464" t="e">
        <f t="array" ref="B464" ca="1">_xlfn.XLOOKUP(Tabelle8[[#This Row],[ExperimentID]]&amp;Tabelle8[[#This Row],[NegotiationID]]&amp;Tabelle8[[#This Row],[MessageID]],ALL_IN_ONE[ExperimentID]&amp;ALL_IN_ONE[NegotiationID]&amp;ALL_IN_ONE[MessageID],ALL_IN_ONE[Gesamt_ID],,0)</f>
        <v>#VALUE!</v>
      </c>
      <c r="C464">
        <v>1326</v>
      </c>
      <c r="D464" t="s">
        <v>1521</v>
      </c>
      <c r="E464">
        <v>66662</v>
      </c>
      <c r="F464">
        <v>1312</v>
      </c>
      <c r="G464">
        <v>1316</v>
      </c>
      <c r="H464" t="s">
        <v>31</v>
      </c>
      <c r="I464" t="str">
        <f t="array" ref="I464">IFERROR(_xlfn.XLOOKUP(Tabelle8[[#This Row],[NegotiationID]]&amp;"FinalAccept",Tabelle8[NegotiationID]&amp;Tabelle8[ActionType],Tabelle8[ActionType],,0),_xlfn.XLOOKUP(Tabelle8[[#This Row],[NegotiationID]]&amp;"FinalReject",Tabelle8[NegotiationID]&amp;Tabelle8[ActionType],Tabelle8[ActionType],,0))</f>
        <v>FinalReject</v>
      </c>
      <c r="J464">
        <v>0.65600000000000003</v>
      </c>
      <c r="K464">
        <v>0.35699999999999998</v>
      </c>
      <c r="L464">
        <v>1.0129999999999999</v>
      </c>
      <c r="M464">
        <v>0.29899999999999999</v>
      </c>
      <c r="N464">
        <v>273</v>
      </c>
      <c r="O464">
        <v>2862</v>
      </c>
      <c r="P464">
        <v>15</v>
      </c>
      <c r="Q464" s="3" t="s">
        <v>2632</v>
      </c>
    </row>
    <row r="465" ht="15" customHeight="1">
      <c r="A465" t="e">
        <f t="shared" ca="1" si="528"/>
        <v>#VALUE!</v>
      </c>
      <c r="B465" t="e">
        <f t="array" ref="B465" ca="1">_xlfn.XLOOKUP(Tabelle8[[#This Row],[ExperimentID]]&amp;Tabelle8[[#This Row],[NegotiationID]]&amp;Tabelle8[[#This Row],[MessageID]],ALL_IN_ONE[ExperimentID]&amp;ALL_IN_ONE[NegotiationID]&amp;ALL_IN_ONE[MessageID],ALL_IN_ONE[Gesamt_ID],,0)</f>
        <v>#VALUE!</v>
      </c>
      <c r="C465">
        <v>1326</v>
      </c>
      <c r="D465" t="s">
        <v>1521</v>
      </c>
      <c r="E465">
        <v>66696</v>
      </c>
      <c r="F465">
        <v>1316</v>
      </c>
      <c r="G465">
        <v>1312</v>
      </c>
      <c r="H465" t="s">
        <v>40</v>
      </c>
      <c r="I465" t="str">
        <f t="array" ref="I465">IFERROR(_xlfn.XLOOKUP(Tabelle8[[#This Row],[NegotiationID]]&amp;"FinalAccept",Tabelle8[NegotiationID]&amp;Tabelle8[ActionType],Tabelle8[ActionType],,0),_xlfn.XLOOKUP(Tabelle8[[#This Row],[NegotiationID]]&amp;"FinalReject",Tabelle8[NegotiationID]&amp;Tabelle8[ActionType],Tabelle8[ActionType],,0))</f>
        <v>FinalReject</v>
      </c>
      <c r="J465">
        <v>0.35699999999999998</v>
      </c>
      <c r="K465">
        <v>0.65600000000000003</v>
      </c>
      <c r="L465">
        <v>1.0129999999999999</v>
      </c>
      <c r="M465">
        <v>0.29899999999999999</v>
      </c>
      <c r="N465">
        <v>1</v>
      </c>
      <c r="O465">
        <v>2862</v>
      </c>
      <c r="P465">
        <v>15</v>
      </c>
      <c r="Q465" t="s">
        <v>2633</v>
      </c>
    </row>
    <row r="466" ht="14.5" hidden="1">
      <c r="A466" t="e">
        <f t="shared" ca="1" si="528"/>
        <v>#VALUE!</v>
      </c>
      <c r="B466" t="e">
        <f t="array" ref="B466" ca="1">_xlfn.XLOOKUP(Tabelle8[[#This Row],[ExperimentID]]&amp;Tabelle8[[#This Row],[NegotiationID]]&amp;Tabelle8[[#This Row],[MessageID]],ALL_IN_ONE[ExperimentID]&amp;ALL_IN_ONE[NegotiationID]&amp;ALL_IN_ONE[MessageID],ALL_IN_ONE[Gesamt_ID],,0)</f>
        <v>#VALUE!</v>
      </c>
      <c r="C466">
        <v>1355</v>
      </c>
      <c r="D466" t="s">
        <v>1521</v>
      </c>
      <c r="E466">
        <v>1356</v>
      </c>
      <c r="H466" t="s">
        <v>6019</v>
      </c>
      <c r="I466" t="str">
        <f t="array" ref="I466">IFERROR(_xlfn.XLOOKUP(Tabelle8[[#This Row],[NegotiationID]]&amp;"FinalAccept",Tabelle8[NegotiationID]&amp;Tabelle8[ActionType],Tabelle8[ActionType],,0),_xlfn.XLOOKUP(Tabelle8[[#This Row],[NegotiationID]]&amp;"FinalReject",Tabelle8[NegotiationID]&amp;Tabelle8[ActionType],Tabelle8[ActionType],,0))</f>
        <v>FinalAccept</v>
      </c>
      <c r="N466">
        <v>21</v>
      </c>
      <c r="O466">
        <v>2203</v>
      </c>
      <c r="P466">
        <v>13</v>
      </c>
      <c r="Q466" t="s">
        <v>6020</v>
      </c>
    </row>
    <row r="467" ht="15" customHeight="1">
      <c r="A467" t="e">
        <f t="shared" ca="1" si="528"/>
        <v>#VALUE!</v>
      </c>
      <c r="B467" t="e">
        <f t="array" ref="B467" ca="1">_xlfn.XLOOKUP(Tabelle8[[#This Row],[ExperimentID]]&amp;Tabelle8[[#This Row],[NegotiationID]]&amp;Tabelle8[[#This Row],[MessageID]],ALL_IN_ONE[ExperimentID]&amp;ALL_IN_ONE[NegotiationID]&amp;ALL_IN_ONE[MessageID],ALL_IN_ONE[Gesamt_ID],,0)</f>
        <v>#VALUE!</v>
      </c>
      <c r="C467">
        <v>1355</v>
      </c>
      <c r="D467" t="s">
        <v>1521</v>
      </c>
      <c r="E467">
        <v>62889</v>
      </c>
      <c r="F467">
        <v>1341</v>
      </c>
      <c r="G467">
        <v>1345</v>
      </c>
      <c r="H467" t="s">
        <v>19</v>
      </c>
      <c r="I467" t="str">
        <f t="array" ref="I467">IFERROR(_xlfn.XLOOKUP(Tabelle8[[#This Row],[NegotiationID]]&amp;"FinalAccept",Tabelle8[NegotiationID]&amp;Tabelle8[ActionType],Tabelle8[ActionType],,0),_xlfn.XLOOKUP(Tabelle8[[#This Row],[NegotiationID]]&amp;"FinalReject",Tabelle8[NegotiationID]&amp;Tabelle8[ActionType],Tabelle8[ActionType],,0))</f>
        <v>FinalAccept</v>
      </c>
      <c r="J467">
        <v>1</v>
      </c>
      <c r="K467">
        <v>0.1084</v>
      </c>
      <c r="L467">
        <v>1.1084000000000001</v>
      </c>
      <c r="M467">
        <v>0.89159999999999995</v>
      </c>
      <c r="N467">
        <v>378</v>
      </c>
      <c r="O467">
        <v>2203</v>
      </c>
      <c r="P467">
        <v>13</v>
      </c>
      <c r="Q467" s="3" t="s">
        <v>2634</v>
      </c>
    </row>
    <row r="468" ht="15" customHeight="1">
      <c r="A468" t="e">
        <f t="shared" ca="1" si="528"/>
        <v>#VALUE!</v>
      </c>
      <c r="B468" t="e">
        <f t="array" ref="B468" ca="1">_xlfn.XLOOKUP(Tabelle8[[#This Row],[ExperimentID]]&amp;Tabelle8[[#This Row],[NegotiationID]]&amp;Tabelle8[[#This Row],[MessageID]],ALL_IN_ONE[ExperimentID]&amp;ALL_IN_ONE[NegotiationID]&amp;ALL_IN_ONE[MessageID],ALL_IN_ONE[Gesamt_ID],,0)</f>
        <v>#VALUE!</v>
      </c>
      <c r="C468">
        <v>1355</v>
      </c>
      <c r="D468" t="s">
        <v>1521</v>
      </c>
      <c r="E468">
        <v>64373</v>
      </c>
      <c r="F468">
        <v>1345</v>
      </c>
      <c r="G468">
        <v>1341</v>
      </c>
      <c r="H468" t="s">
        <v>31</v>
      </c>
      <c r="I468" t="str">
        <f t="array" ref="I468">IFERROR(_xlfn.XLOOKUP(Tabelle8[[#This Row],[NegotiationID]]&amp;"FinalAccept",Tabelle8[NegotiationID]&amp;Tabelle8[ActionType],Tabelle8[ActionType],,0),_xlfn.XLOOKUP(Tabelle8[[#This Row],[NegotiationID]]&amp;"FinalReject",Tabelle8[NegotiationID]&amp;Tabelle8[ActionType],Tabelle8[ActionType],,0))</f>
        <v>FinalAccept</v>
      </c>
      <c r="J468">
        <v>0.89759999999999995</v>
      </c>
      <c r="K468">
        <v>0.073200000000000001</v>
      </c>
      <c r="L468">
        <v>0.9708</v>
      </c>
      <c r="M468">
        <v>0.82440000000000002</v>
      </c>
      <c r="N468">
        <v>348</v>
      </c>
      <c r="O468">
        <v>2203</v>
      </c>
      <c r="P468">
        <v>13</v>
      </c>
      <c r="Q468" s="3" t="s">
        <v>2635</v>
      </c>
    </row>
    <row r="469" ht="15" customHeight="1">
      <c r="A469" t="e">
        <f t="shared" ca="1" si="528"/>
        <v>#VALUE!</v>
      </c>
      <c r="B469" t="e">
        <f t="array" ref="B469" ca="1">_xlfn.XLOOKUP(Tabelle8[[#This Row],[ExperimentID]]&amp;Tabelle8[[#This Row],[NegotiationID]]&amp;Tabelle8[[#This Row],[MessageID]],ALL_IN_ONE[ExperimentID]&amp;ALL_IN_ONE[NegotiationID]&amp;ALL_IN_ONE[MessageID],ALL_IN_ONE[Gesamt_ID],,0)</f>
        <v>#VALUE!</v>
      </c>
      <c r="C469">
        <v>1355</v>
      </c>
      <c r="D469" t="s">
        <v>1521</v>
      </c>
      <c r="E469">
        <v>65695</v>
      </c>
      <c r="F469">
        <v>1341</v>
      </c>
      <c r="G469">
        <v>1345</v>
      </c>
      <c r="H469" t="s">
        <v>31</v>
      </c>
      <c r="I469" t="str">
        <f t="array" ref="I469">IFERROR(_xlfn.XLOOKUP(Tabelle8[[#This Row],[NegotiationID]]&amp;"FinalAccept",Tabelle8[NegotiationID]&amp;Tabelle8[ActionType],Tabelle8[ActionType],,0),_xlfn.XLOOKUP(Tabelle8[[#This Row],[NegotiationID]]&amp;"FinalReject",Tabelle8[NegotiationID]&amp;Tabelle8[ActionType],Tabelle8[ActionType],,0))</f>
        <v>FinalAccept</v>
      </c>
      <c r="J469">
        <v>0.74780000000000002</v>
      </c>
      <c r="K469">
        <v>0.16</v>
      </c>
      <c r="L469">
        <v>0.90780000000000005</v>
      </c>
      <c r="M469">
        <v>0.58779999999999999</v>
      </c>
      <c r="N469">
        <v>357</v>
      </c>
      <c r="O469">
        <v>2203</v>
      </c>
      <c r="P469">
        <v>13</v>
      </c>
      <c r="Q469" s="3" t="s">
        <v>2636</v>
      </c>
    </row>
    <row r="470" ht="15" customHeight="1">
      <c r="A470" t="e">
        <f t="shared" ca="1" si="528"/>
        <v>#VALUE!</v>
      </c>
      <c r="B470" t="e">
        <f t="array" ref="B470" ca="1">_xlfn.XLOOKUP(Tabelle8[[#This Row],[ExperimentID]]&amp;Tabelle8[[#This Row],[NegotiationID]]&amp;Tabelle8[[#This Row],[MessageID]],ALL_IN_ONE[ExperimentID]&amp;ALL_IN_ONE[NegotiationID]&amp;ALL_IN_ONE[MessageID],ALL_IN_ONE[Gesamt_ID],,0)</f>
        <v>#VALUE!</v>
      </c>
      <c r="C470">
        <v>1355</v>
      </c>
      <c r="D470" t="s">
        <v>1521</v>
      </c>
      <c r="E470">
        <v>65714</v>
      </c>
      <c r="F470">
        <v>1345</v>
      </c>
      <c r="G470">
        <v>1341</v>
      </c>
      <c r="H470" t="s">
        <v>31</v>
      </c>
      <c r="I470" t="str">
        <f t="array" ref="I470">IFERROR(_xlfn.XLOOKUP(Tabelle8[[#This Row],[NegotiationID]]&amp;"FinalAccept",Tabelle8[NegotiationID]&amp;Tabelle8[ActionType],Tabelle8[ActionType],,0),_xlfn.XLOOKUP(Tabelle8[[#This Row],[NegotiationID]]&amp;"FinalReject",Tabelle8[NegotiationID]&amp;Tabelle8[ActionType],Tabelle8[ActionType],,0))</f>
        <v>FinalAccept</v>
      </c>
      <c r="J470">
        <v>0.43459999999999999</v>
      </c>
      <c r="K470">
        <v>0.4178</v>
      </c>
      <c r="L470">
        <v>0.85240000000000005</v>
      </c>
      <c r="M470">
        <v>0.016799999999999999</v>
      </c>
      <c r="N470">
        <v>298</v>
      </c>
      <c r="O470">
        <v>2203</v>
      </c>
      <c r="P470">
        <v>13</v>
      </c>
      <c r="Q470" s="3" t="s">
        <v>2637</v>
      </c>
    </row>
    <row r="471" ht="15" customHeight="1">
      <c r="A471" t="e">
        <f t="shared" ca="1" si="528"/>
        <v>#VALUE!</v>
      </c>
      <c r="B471" t="e">
        <f t="array" ref="B471" ca="1">_xlfn.XLOOKUP(Tabelle8[[#This Row],[ExperimentID]]&amp;Tabelle8[[#This Row],[NegotiationID]]&amp;Tabelle8[[#This Row],[MessageID]],ALL_IN_ONE[ExperimentID]&amp;ALL_IN_ONE[NegotiationID]&amp;ALL_IN_ONE[MessageID],ALL_IN_ONE[Gesamt_ID],,0)</f>
        <v>#VALUE!</v>
      </c>
      <c r="C471">
        <v>1355</v>
      </c>
      <c r="D471" t="s">
        <v>1521</v>
      </c>
      <c r="E471">
        <v>65798</v>
      </c>
      <c r="F471">
        <v>1341</v>
      </c>
      <c r="G471">
        <v>1345</v>
      </c>
      <c r="H471" t="s">
        <v>31</v>
      </c>
      <c r="I471" t="str">
        <f t="array" ref="I471">IFERROR(_xlfn.XLOOKUP(Tabelle8[[#This Row],[NegotiationID]]&amp;"FinalAccept",Tabelle8[NegotiationID]&amp;Tabelle8[ActionType],Tabelle8[ActionType],,0),_xlfn.XLOOKUP(Tabelle8[[#This Row],[NegotiationID]]&amp;"FinalReject",Tabelle8[NegotiationID]&amp;Tabelle8[ActionType],Tabelle8[ActionType],,0))</f>
        <v>FinalAccept</v>
      </c>
      <c r="J471">
        <v>0.56179999999999997</v>
      </c>
      <c r="K471">
        <v>0.38600000000000001</v>
      </c>
      <c r="L471">
        <v>0.94779999999999998</v>
      </c>
      <c r="M471">
        <v>0.17580000000000001</v>
      </c>
      <c r="N471">
        <v>143</v>
      </c>
      <c r="O471">
        <v>2203</v>
      </c>
      <c r="P471">
        <v>13</v>
      </c>
      <c r="Q471" t="s">
        <v>2638</v>
      </c>
    </row>
    <row r="472" ht="15" customHeight="1">
      <c r="A472" t="e">
        <f t="shared" ca="1" si="528"/>
        <v>#VALUE!</v>
      </c>
      <c r="B472" t="e">
        <f t="array" ref="B472" ca="1">_xlfn.XLOOKUP(Tabelle8[[#This Row],[ExperimentID]]&amp;Tabelle8[[#This Row],[NegotiationID]]&amp;Tabelle8[[#This Row],[MessageID]],ALL_IN_ONE[ExperimentID]&amp;ALL_IN_ONE[NegotiationID]&amp;ALL_IN_ONE[MessageID],ALL_IN_ONE[Gesamt_ID],,0)</f>
        <v>#VALUE!</v>
      </c>
      <c r="C472">
        <v>1355</v>
      </c>
      <c r="D472" t="s">
        <v>1521</v>
      </c>
      <c r="E472">
        <v>65849</v>
      </c>
      <c r="F472">
        <v>1345</v>
      </c>
      <c r="G472">
        <v>1341</v>
      </c>
      <c r="H472" t="s">
        <v>31</v>
      </c>
      <c r="I472" t="str">
        <f t="array" ref="I472">IFERROR(_xlfn.XLOOKUP(Tabelle8[[#This Row],[NegotiationID]]&amp;"FinalAccept",Tabelle8[NegotiationID]&amp;Tabelle8[ActionType],Tabelle8[ActionType],,0),_xlfn.XLOOKUP(Tabelle8[[#This Row],[NegotiationID]]&amp;"FinalReject",Tabelle8[NegotiationID]&amp;Tabelle8[ActionType],Tabelle8[ActionType],,0))</f>
        <v>FinalAccept</v>
      </c>
      <c r="J472">
        <v>0.64000000000000001</v>
      </c>
      <c r="K472">
        <v>0.35859999999999997</v>
      </c>
      <c r="L472">
        <v>0.99860000000000004</v>
      </c>
      <c r="M472">
        <v>0.28139999999999998</v>
      </c>
      <c r="N472">
        <v>111</v>
      </c>
      <c r="O472">
        <v>2203</v>
      </c>
      <c r="P472">
        <v>13</v>
      </c>
      <c r="Q472" s="3" t="s">
        <v>2639</v>
      </c>
    </row>
    <row r="473" ht="14.5" hidden="1">
      <c r="A473" t="e">
        <f t="shared" ca="1" si="528"/>
        <v>#VALUE!</v>
      </c>
      <c r="B473" t="e">
        <f t="array" ref="B473" ca="1">_xlfn.XLOOKUP(Tabelle8[[#This Row],[ExperimentID]]&amp;Tabelle8[[#This Row],[NegotiationID]]&amp;Tabelle8[[#This Row],[MessageID]],ALL_IN_ONE[ExperimentID]&amp;ALL_IN_ONE[NegotiationID]&amp;ALL_IN_ONE[MessageID],ALL_IN_ONE[Gesamt_ID],,0)</f>
        <v>#VALUE!</v>
      </c>
      <c r="C473">
        <v>1355</v>
      </c>
      <c r="D473" t="s">
        <v>1521</v>
      </c>
      <c r="E473">
        <v>65856</v>
      </c>
      <c r="F473">
        <v>1341</v>
      </c>
      <c r="G473">
        <v>1345</v>
      </c>
      <c r="H473" t="s">
        <v>22</v>
      </c>
      <c r="I473" t="str">
        <f t="array" ref="I473">IFERROR(_xlfn.XLOOKUP(Tabelle8[[#This Row],[NegotiationID]]&amp;"FinalAccept",Tabelle8[NegotiationID]&amp;Tabelle8[ActionType],Tabelle8[ActionType],,0),_xlfn.XLOOKUP(Tabelle8[[#This Row],[NegotiationID]]&amp;"FinalReject",Tabelle8[NegotiationID]&amp;Tabelle8[ActionType],Tabelle8[ActionType],,0))</f>
        <v>FinalAccept</v>
      </c>
      <c r="N473">
        <v>59</v>
      </c>
      <c r="O473">
        <v>2203</v>
      </c>
      <c r="P473">
        <v>13</v>
      </c>
      <c r="Q473" t="s">
        <v>6530</v>
      </c>
    </row>
    <row r="474" ht="116" hidden="1">
      <c r="A474" t="e">
        <f t="shared" ca="1" si="528"/>
        <v>#VALUE!</v>
      </c>
      <c r="B474" t="e">
        <f t="array" ref="B474" ca="1">_xlfn.XLOOKUP(Tabelle8[[#This Row],[ExperimentID]]&amp;Tabelle8[[#This Row],[NegotiationID]]&amp;Tabelle8[[#This Row],[MessageID]],ALL_IN_ONE[ExperimentID]&amp;ALL_IN_ONE[NegotiationID]&amp;ALL_IN_ONE[MessageID],ALL_IN_ONE[Gesamt_ID],,0)</f>
        <v>#VALUE!</v>
      </c>
      <c r="C474">
        <v>1355</v>
      </c>
      <c r="D474" t="s">
        <v>1521</v>
      </c>
      <c r="E474">
        <v>65887</v>
      </c>
      <c r="F474">
        <v>1345</v>
      </c>
      <c r="G474">
        <v>1341</v>
      </c>
      <c r="H474" t="s">
        <v>24</v>
      </c>
      <c r="I474" t="str">
        <f t="array" ref="I474">IFERROR(_xlfn.XLOOKUP(Tabelle8[[#This Row],[NegotiationID]]&amp;"FinalAccept",Tabelle8[NegotiationID]&amp;Tabelle8[ActionType],Tabelle8[ActionType],,0),_xlfn.XLOOKUP(Tabelle8[[#This Row],[NegotiationID]]&amp;"FinalReject",Tabelle8[NegotiationID]&amp;Tabelle8[ActionType],Tabelle8[ActionType],,0))</f>
        <v>FinalAccept</v>
      </c>
      <c r="N474">
        <v>128</v>
      </c>
      <c r="O474">
        <v>2203</v>
      </c>
      <c r="P474">
        <v>13</v>
      </c>
      <c r="Q474" s="3" t="s">
        <v>6531</v>
      </c>
    </row>
    <row r="475" ht="15" customHeight="1">
      <c r="A475" t="e">
        <f t="shared" ca="1" si="528"/>
        <v>#VALUE!</v>
      </c>
      <c r="B475" t="e">
        <f t="array" ref="B475" ca="1">_xlfn.XLOOKUP(Tabelle8[[#This Row],[ExperimentID]]&amp;Tabelle8[[#This Row],[NegotiationID]]&amp;Tabelle8[[#This Row],[MessageID]],ALL_IN_ONE[ExperimentID]&amp;ALL_IN_ONE[NegotiationID]&amp;ALL_IN_ONE[MessageID],ALL_IN_ONE[Gesamt_ID],,0)</f>
        <v>#VALUE!</v>
      </c>
      <c r="C475">
        <v>1355</v>
      </c>
      <c r="D475" t="s">
        <v>1521</v>
      </c>
      <c r="E475">
        <v>66121</v>
      </c>
      <c r="F475">
        <v>1341</v>
      </c>
      <c r="G475">
        <v>1345</v>
      </c>
      <c r="H475" t="s">
        <v>31</v>
      </c>
      <c r="I475" t="str">
        <f t="array" ref="I475">IFERROR(_xlfn.XLOOKUP(Tabelle8[[#This Row],[NegotiationID]]&amp;"FinalAccept",Tabelle8[NegotiationID]&amp;Tabelle8[ActionType],Tabelle8[ActionType],,0),_xlfn.XLOOKUP(Tabelle8[[#This Row],[NegotiationID]]&amp;"FinalReject",Tabelle8[NegotiationID]&amp;Tabelle8[ActionType],Tabelle8[ActionType],,0))</f>
        <v>FinalAccept</v>
      </c>
      <c r="J475">
        <v>0.50960000000000005</v>
      </c>
      <c r="K475">
        <v>0.43640000000000001</v>
      </c>
      <c r="L475">
        <v>0.94599999999999995</v>
      </c>
      <c r="M475">
        <v>0.073200000000000001</v>
      </c>
      <c r="N475">
        <v>146</v>
      </c>
      <c r="O475">
        <v>2203</v>
      </c>
      <c r="P475">
        <v>13</v>
      </c>
      <c r="Q475" t="s">
        <v>2640</v>
      </c>
    </row>
    <row r="476" ht="15" customHeight="1">
      <c r="A476" t="e">
        <f t="shared" ca="1" si="528"/>
        <v>#VALUE!</v>
      </c>
      <c r="B476" t="e">
        <f t="array" ref="B476" ca="1">_xlfn.XLOOKUP(Tabelle8[[#This Row],[ExperimentID]]&amp;Tabelle8[[#This Row],[NegotiationID]]&amp;Tabelle8[[#This Row],[MessageID]],ALL_IN_ONE[ExperimentID]&amp;ALL_IN_ONE[NegotiationID]&amp;ALL_IN_ONE[MessageID],ALL_IN_ONE[Gesamt_ID],,0)</f>
        <v>#VALUE!</v>
      </c>
      <c r="C476">
        <v>1355</v>
      </c>
      <c r="D476" t="s">
        <v>1521</v>
      </c>
      <c r="E476">
        <v>66151</v>
      </c>
      <c r="F476">
        <v>1345</v>
      </c>
      <c r="G476">
        <v>1341</v>
      </c>
      <c r="H476" t="s">
        <v>31</v>
      </c>
      <c r="I476" t="str">
        <f t="array" ref="I476">IFERROR(_xlfn.XLOOKUP(Tabelle8[[#This Row],[NegotiationID]]&amp;"FinalAccept",Tabelle8[NegotiationID]&amp;Tabelle8[ActionType],Tabelle8[ActionType],,0),_xlfn.XLOOKUP(Tabelle8[[#This Row],[NegotiationID]]&amp;"FinalReject",Tabelle8[NegotiationID]&amp;Tabelle8[ActionType],Tabelle8[ActionType],,0))</f>
        <v>FinalAccept</v>
      </c>
      <c r="J476">
        <v>0.51639999999999997</v>
      </c>
      <c r="K476">
        <v>0.43440000000000001</v>
      </c>
      <c r="L476">
        <v>0.95079999999999998</v>
      </c>
      <c r="M476">
        <v>0.082000000000000003</v>
      </c>
      <c r="N476">
        <v>65</v>
      </c>
      <c r="O476">
        <v>2203</v>
      </c>
      <c r="P476">
        <v>13</v>
      </c>
      <c r="Q476" s="3" t="s">
        <v>2641</v>
      </c>
    </row>
    <row r="477" ht="15" customHeight="1">
      <c r="A477" t="e">
        <f t="shared" ca="1" si="528"/>
        <v>#VALUE!</v>
      </c>
      <c r="B477" t="e">
        <f t="array" ref="B477" ca="1">_xlfn.XLOOKUP(Tabelle8[[#This Row],[ExperimentID]]&amp;Tabelle8[[#This Row],[NegotiationID]]&amp;Tabelle8[[#This Row],[MessageID]],ALL_IN_ONE[ExperimentID]&amp;ALL_IN_ONE[NegotiationID]&amp;ALL_IN_ONE[MessageID],ALL_IN_ONE[Gesamt_ID],,0)</f>
        <v>#VALUE!</v>
      </c>
      <c r="C477">
        <v>1355</v>
      </c>
      <c r="D477" t="s">
        <v>1521</v>
      </c>
      <c r="E477">
        <v>66174</v>
      </c>
      <c r="F477">
        <v>1341</v>
      </c>
      <c r="G477">
        <v>1345</v>
      </c>
      <c r="H477" t="s">
        <v>31</v>
      </c>
      <c r="I477" t="str">
        <f t="array" ref="I477">IFERROR(_xlfn.XLOOKUP(Tabelle8[[#This Row],[NegotiationID]]&amp;"FinalAccept",Tabelle8[NegotiationID]&amp;Tabelle8[ActionType],Tabelle8[ActionType],,0),_xlfn.XLOOKUP(Tabelle8[[#This Row],[NegotiationID]]&amp;"FinalReject",Tabelle8[NegotiationID]&amp;Tabelle8[ActionType],Tabelle8[ActionType],,0))</f>
        <v>FinalAccept</v>
      </c>
      <c r="J477">
        <v>0.50639999999999996</v>
      </c>
      <c r="K477">
        <v>0.4904</v>
      </c>
      <c r="L477">
        <v>0.99680000000000002</v>
      </c>
      <c r="M477">
        <v>0.016</v>
      </c>
      <c r="N477">
        <v>80</v>
      </c>
      <c r="O477">
        <v>2203</v>
      </c>
      <c r="P477">
        <v>13</v>
      </c>
      <c r="Q477" t="s">
        <v>2642</v>
      </c>
    </row>
    <row r="478" ht="15" customHeight="1">
      <c r="A478" t="e">
        <f t="shared" ca="1" si="528"/>
        <v>#VALUE!</v>
      </c>
      <c r="B478" t="e">
        <f t="array" ref="B478" ca="1">_xlfn.XLOOKUP(Tabelle8[[#This Row],[ExperimentID]]&amp;Tabelle8[[#This Row],[NegotiationID]]&amp;Tabelle8[[#This Row],[MessageID]],ALL_IN_ONE[ExperimentID]&amp;ALL_IN_ONE[NegotiationID]&amp;ALL_IN_ONE[MessageID],ALL_IN_ONE[Gesamt_ID],,0)</f>
        <v>#VALUE!</v>
      </c>
      <c r="C478">
        <v>1355</v>
      </c>
      <c r="D478" t="s">
        <v>1521</v>
      </c>
      <c r="E478">
        <v>66354</v>
      </c>
      <c r="F478">
        <v>1345</v>
      </c>
      <c r="G478">
        <v>1341</v>
      </c>
      <c r="H478" t="s">
        <v>20</v>
      </c>
      <c r="I478" t="str">
        <f t="array" ref="I478">IFERROR(_xlfn.XLOOKUP(Tabelle8[[#This Row],[NegotiationID]]&amp;"FinalAccept",Tabelle8[NegotiationID]&amp;Tabelle8[ActionType],Tabelle8[ActionType],,0),_xlfn.XLOOKUP(Tabelle8[[#This Row],[NegotiationID]]&amp;"FinalReject",Tabelle8[NegotiationID]&amp;Tabelle8[ActionType],Tabelle8[ActionType],,0))</f>
        <v>FinalAccept</v>
      </c>
      <c r="J478">
        <v>0.4904</v>
      </c>
      <c r="K478">
        <v>0.50639999999999996</v>
      </c>
      <c r="L478">
        <v>0.99680000000000002</v>
      </c>
      <c r="M478">
        <v>0.016</v>
      </c>
      <c r="N478">
        <v>69</v>
      </c>
      <c r="O478">
        <v>2203</v>
      </c>
      <c r="P478">
        <v>13</v>
      </c>
      <c r="Q478" s="3" t="s">
        <v>2643</v>
      </c>
    </row>
    <row r="479" ht="14.5" hidden="1">
      <c r="A479" t="e">
        <f t="shared" ca="1" si="528"/>
        <v>#VALUE!</v>
      </c>
      <c r="B479" t="e">
        <f t="array" ref="B479" ca="1">_xlfn.XLOOKUP(Tabelle8[[#This Row],[ExperimentID]]&amp;Tabelle8[[#This Row],[NegotiationID]]&amp;Tabelle8[[#This Row],[MessageID]],ALL_IN_ONE[ExperimentID]&amp;ALL_IN_ONE[NegotiationID]&amp;ALL_IN_ONE[MessageID],ALL_IN_ONE[Gesamt_ID],,0)</f>
        <v>#VALUE!</v>
      </c>
      <c r="C479">
        <v>1384</v>
      </c>
      <c r="D479" t="s">
        <v>1521</v>
      </c>
      <c r="E479">
        <v>1385</v>
      </c>
      <c r="H479" t="s">
        <v>6019</v>
      </c>
      <c r="I479" t="str">
        <f t="array" ref="I479">IFERROR(_xlfn.XLOOKUP(Tabelle8[[#This Row],[NegotiationID]]&amp;"FinalAccept",Tabelle8[NegotiationID]&amp;Tabelle8[ActionType],Tabelle8[ActionType],,0),_xlfn.XLOOKUP(Tabelle8[[#This Row],[NegotiationID]]&amp;"FinalReject",Tabelle8[NegotiationID]&amp;Tabelle8[ActionType],Tabelle8[ActionType],,0))</f>
        <v>FinalAccept</v>
      </c>
      <c r="N479">
        <v>21</v>
      </c>
      <c r="O479">
        <v>1389</v>
      </c>
      <c r="P479">
        <v>13</v>
      </c>
      <c r="Q479" t="s">
        <v>6020</v>
      </c>
    </row>
    <row r="480" ht="15" customHeight="1">
      <c r="A480" t="e">
        <f t="shared" ca="1" si="528"/>
        <v>#VALUE!</v>
      </c>
      <c r="B480" t="e">
        <f t="array" ref="B480" ca="1">_xlfn.XLOOKUP(Tabelle8[[#This Row],[ExperimentID]]&amp;Tabelle8[[#This Row],[NegotiationID]]&amp;Tabelle8[[#This Row],[MessageID]],ALL_IN_ONE[ExperimentID]&amp;ALL_IN_ONE[NegotiationID]&amp;ALL_IN_ONE[MessageID],ALL_IN_ONE[Gesamt_ID],,0)</f>
        <v>#VALUE!</v>
      </c>
      <c r="C480">
        <v>1384</v>
      </c>
      <c r="D480" t="s">
        <v>1521</v>
      </c>
      <c r="E480">
        <v>62434</v>
      </c>
      <c r="F480">
        <v>1370</v>
      </c>
      <c r="G480">
        <v>1374</v>
      </c>
      <c r="H480" t="s">
        <v>19</v>
      </c>
      <c r="I480" t="str">
        <f t="array" ref="I480">IFERROR(_xlfn.XLOOKUP(Tabelle8[[#This Row],[NegotiationID]]&amp;"FinalAccept",Tabelle8[NegotiationID]&amp;Tabelle8[ActionType],Tabelle8[ActionType],,0),_xlfn.XLOOKUP(Tabelle8[[#This Row],[NegotiationID]]&amp;"FinalReject",Tabelle8[NegotiationID]&amp;Tabelle8[ActionType],Tabelle8[ActionType],,0))</f>
        <v>FinalAccept</v>
      </c>
      <c r="J480">
        <v>1</v>
      </c>
      <c r="K480">
        <v>0.1084</v>
      </c>
      <c r="L480">
        <v>1.1084000000000001</v>
      </c>
      <c r="M480">
        <v>0.89159999999999995</v>
      </c>
      <c r="N480">
        <v>169</v>
      </c>
      <c r="O480">
        <v>1389</v>
      </c>
      <c r="P480">
        <v>13</v>
      </c>
      <c r="Q480" s="3" t="s">
        <v>2644</v>
      </c>
    </row>
    <row r="481" ht="15" customHeight="1">
      <c r="A481" t="e">
        <f t="shared" ca="1" si="528"/>
        <v>#VALUE!</v>
      </c>
      <c r="B481" t="e">
        <f t="array" ref="B481" ca="1">_xlfn.XLOOKUP(Tabelle8[[#This Row],[ExperimentID]]&amp;Tabelle8[[#This Row],[NegotiationID]]&amp;Tabelle8[[#This Row],[MessageID]],ALL_IN_ONE[ExperimentID]&amp;ALL_IN_ONE[NegotiationID]&amp;ALL_IN_ONE[MessageID],ALL_IN_ONE[Gesamt_ID],,0)</f>
        <v>#VALUE!</v>
      </c>
      <c r="C481">
        <v>1384</v>
      </c>
      <c r="D481" t="s">
        <v>1521</v>
      </c>
      <c r="E481">
        <v>63439</v>
      </c>
      <c r="F481">
        <v>1374</v>
      </c>
      <c r="G481">
        <v>1370</v>
      </c>
      <c r="H481" t="s">
        <v>31</v>
      </c>
      <c r="I481" t="str">
        <f t="array" ref="I481">IFERROR(_xlfn.XLOOKUP(Tabelle8[[#This Row],[NegotiationID]]&amp;"FinalAccept",Tabelle8[NegotiationID]&amp;Tabelle8[ActionType],Tabelle8[ActionType],,0),_xlfn.XLOOKUP(Tabelle8[[#This Row],[NegotiationID]]&amp;"FinalReject",Tabelle8[NegotiationID]&amp;Tabelle8[ActionType],Tabelle8[ActionType],,0))</f>
        <v>FinalAccept</v>
      </c>
      <c r="J481">
        <v>0.86399999999999999</v>
      </c>
      <c r="K481">
        <v>0.27100000000000002</v>
      </c>
      <c r="L481">
        <v>1.135</v>
      </c>
      <c r="M481">
        <v>0.59299999999999997</v>
      </c>
      <c r="N481">
        <v>250</v>
      </c>
      <c r="O481">
        <v>1389</v>
      </c>
      <c r="P481">
        <v>13</v>
      </c>
      <c r="Q481" s="3" t="s">
        <v>2645</v>
      </c>
    </row>
    <row r="482" ht="15" customHeight="1">
      <c r="A482" t="e">
        <f t="shared" ca="1" si="528"/>
        <v>#VALUE!</v>
      </c>
      <c r="B482" t="e">
        <f t="array" ref="B482" ca="1">_xlfn.XLOOKUP(Tabelle8[[#This Row],[ExperimentID]]&amp;Tabelle8[[#This Row],[NegotiationID]]&amp;Tabelle8[[#This Row],[MessageID]],ALL_IN_ONE[ExperimentID]&amp;ALL_IN_ONE[NegotiationID]&amp;ALL_IN_ONE[MessageID],ALL_IN_ONE[Gesamt_ID],,0)</f>
        <v>#VALUE!</v>
      </c>
      <c r="C482">
        <v>1384</v>
      </c>
      <c r="D482" t="s">
        <v>1521</v>
      </c>
      <c r="E482">
        <v>63564</v>
      </c>
      <c r="F482">
        <v>1370</v>
      </c>
      <c r="G482">
        <v>1374</v>
      </c>
      <c r="H482" t="s">
        <v>31</v>
      </c>
      <c r="I482" t="str">
        <f t="array" ref="I482">IFERROR(_xlfn.XLOOKUP(Tabelle8[[#This Row],[NegotiationID]]&amp;"FinalAccept",Tabelle8[NegotiationID]&amp;Tabelle8[ActionType],Tabelle8[ActionType],,0),_xlfn.XLOOKUP(Tabelle8[[#This Row],[NegotiationID]]&amp;"FinalReject",Tabelle8[NegotiationID]&amp;Tabelle8[ActionType],Tabelle8[ActionType],,0))</f>
        <v>FinalAccept</v>
      </c>
      <c r="J482">
        <v>0.70420000000000005</v>
      </c>
      <c r="K482">
        <v>0.30399999999999999</v>
      </c>
      <c r="L482">
        <v>1.0082</v>
      </c>
      <c r="M482">
        <v>0.4002</v>
      </c>
      <c r="N482">
        <v>137</v>
      </c>
      <c r="O482">
        <v>1389</v>
      </c>
      <c r="P482">
        <v>13</v>
      </c>
      <c r="Q482" s="3" t="s">
        <v>2646</v>
      </c>
    </row>
    <row r="483" ht="15" customHeight="1">
      <c r="A483" t="e">
        <f t="shared" ca="1" si="528"/>
        <v>#VALUE!</v>
      </c>
      <c r="B483" t="e">
        <f t="array" ref="B483" ca="1">_xlfn.XLOOKUP(Tabelle8[[#This Row],[ExperimentID]]&amp;Tabelle8[[#This Row],[NegotiationID]]&amp;Tabelle8[[#This Row],[MessageID]],ALL_IN_ONE[ExperimentID]&amp;ALL_IN_ONE[NegotiationID]&amp;ALL_IN_ONE[MessageID],ALL_IN_ONE[Gesamt_ID],,0)</f>
        <v>#VALUE!</v>
      </c>
      <c r="C483">
        <v>1384</v>
      </c>
      <c r="D483" t="s">
        <v>1521</v>
      </c>
      <c r="E483">
        <v>64104</v>
      </c>
      <c r="F483">
        <v>1374</v>
      </c>
      <c r="G483">
        <v>1370</v>
      </c>
      <c r="H483" t="s">
        <v>31</v>
      </c>
      <c r="I483" t="str">
        <f t="array" ref="I483">IFERROR(_xlfn.XLOOKUP(Tabelle8[[#This Row],[NegotiationID]]&amp;"FinalAccept",Tabelle8[NegotiationID]&amp;Tabelle8[ActionType],Tabelle8[ActionType],,0),_xlfn.XLOOKUP(Tabelle8[[#This Row],[NegotiationID]]&amp;"FinalReject",Tabelle8[NegotiationID]&amp;Tabelle8[ActionType],Tabelle8[ActionType],,0))</f>
        <v>FinalAccept</v>
      </c>
      <c r="J483">
        <v>0.73260000000000003</v>
      </c>
      <c r="K483">
        <v>0.307</v>
      </c>
      <c r="L483">
        <v>1.0396000000000001</v>
      </c>
      <c r="M483">
        <v>0.42559999999999998</v>
      </c>
      <c r="N483">
        <v>160</v>
      </c>
      <c r="O483">
        <v>1389</v>
      </c>
      <c r="P483">
        <v>13</v>
      </c>
      <c r="Q483" s="3" t="s">
        <v>2647</v>
      </c>
    </row>
    <row r="484" ht="15" customHeight="1">
      <c r="A484" t="e">
        <f t="shared" ca="1" si="528"/>
        <v>#VALUE!</v>
      </c>
      <c r="B484" t="e">
        <f t="array" ref="B484" ca="1">_xlfn.XLOOKUP(Tabelle8[[#This Row],[ExperimentID]]&amp;Tabelle8[[#This Row],[NegotiationID]]&amp;Tabelle8[[#This Row],[MessageID]],ALL_IN_ONE[ExperimentID]&amp;ALL_IN_ONE[NegotiationID]&amp;ALL_IN_ONE[MessageID],ALL_IN_ONE[Gesamt_ID],,0)</f>
        <v>#VALUE!</v>
      </c>
      <c r="C484">
        <v>1384</v>
      </c>
      <c r="D484" t="s">
        <v>1521</v>
      </c>
      <c r="E484">
        <v>64114</v>
      </c>
      <c r="F484">
        <v>1370</v>
      </c>
      <c r="G484">
        <v>1374</v>
      </c>
      <c r="H484" t="s">
        <v>31</v>
      </c>
      <c r="I484" t="str">
        <f t="array" ref="I484">IFERROR(_xlfn.XLOOKUP(Tabelle8[[#This Row],[NegotiationID]]&amp;"FinalAccept",Tabelle8[NegotiationID]&amp;Tabelle8[ActionType],Tabelle8[ActionType],,0),_xlfn.XLOOKUP(Tabelle8[[#This Row],[NegotiationID]]&amp;"FinalReject",Tabelle8[NegotiationID]&amp;Tabelle8[ActionType],Tabelle8[ActionType],,0))</f>
        <v>FinalAccept</v>
      </c>
      <c r="J484">
        <v>0.65100000000000002</v>
      </c>
      <c r="K484">
        <v>0.48399999999999999</v>
      </c>
      <c r="L484">
        <v>1.135</v>
      </c>
      <c r="M484">
        <v>0.16700000000000001</v>
      </c>
      <c r="N484">
        <v>97</v>
      </c>
      <c r="O484">
        <v>1389</v>
      </c>
      <c r="P484">
        <v>13</v>
      </c>
      <c r="Q484" s="3" t="s">
        <v>2648</v>
      </c>
    </row>
    <row r="485" ht="15" customHeight="1">
      <c r="A485" t="e">
        <f t="shared" ca="1" si="528"/>
        <v>#VALUE!</v>
      </c>
      <c r="B485" t="e">
        <f t="array" ref="B485" ca="1">_xlfn.XLOOKUP(Tabelle8[[#This Row],[ExperimentID]]&amp;Tabelle8[[#This Row],[NegotiationID]]&amp;Tabelle8[[#This Row],[MessageID]],ALL_IN_ONE[ExperimentID]&amp;ALL_IN_ONE[NegotiationID]&amp;ALL_IN_ONE[MessageID],ALL_IN_ONE[Gesamt_ID],,0)</f>
        <v>#VALUE!</v>
      </c>
      <c r="C485">
        <v>1384</v>
      </c>
      <c r="D485" t="s">
        <v>1521</v>
      </c>
      <c r="E485">
        <v>64226</v>
      </c>
      <c r="F485">
        <v>1374</v>
      </c>
      <c r="G485">
        <v>1370</v>
      </c>
      <c r="H485" t="s">
        <v>31</v>
      </c>
      <c r="I485" t="str">
        <f t="array" ref="I485">IFERROR(_xlfn.XLOOKUP(Tabelle8[[#This Row],[NegotiationID]]&amp;"FinalAccept",Tabelle8[NegotiationID]&amp;Tabelle8[ActionType],Tabelle8[ActionType],,0),_xlfn.XLOOKUP(Tabelle8[[#This Row],[NegotiationID]]&amp;"FinalReject",Tabelle8[NegotiationID]&amp;Tabelle8[ActionType],Tabelle8[ActionType],,0))</f>
        <v>FinalAccept</v>
      </c>
      <c r="J485">
        <v>0.68400000000000005</v>
      </c>
      <c r="K485">
        <v>0.32419999999999999</v>
      </c>
      <c r="L485">
        <v>1.0082</v>
      </c>
      <c r="M485">
        <v>0.35980000000000001</v>
      </c>
      <c r="N485">
        <v>124</v>
      </c>
      <c r="O485">
        <v>1389</v>
      </c>
      <c r="P485">
        <v>13</v>
      </c>
      <c r="Q485" s="3" t="s">
        <v>2649</v>
      </c>
    </row>
    <row r="486" ht="15" customHeight="1">
      <c r="A486" t="e">
        <f t="shared" ca="1" si="528"/>
        <v>#VALUE!</v>
      </c>
      <c r="B486" t="e">
        <f t="array" ref="B486" ca="1">_xlfn.XLOOKUP(Tabelle8[[#This Row],[ExperimentID]]&amp;Tabelle8[[#This Row],[NegotiationID]]&amp;Tabelle8[[#This Row],[MessageID]],ALL_IN_ONE[ExperimentID]&amp;ALL_IN_ONE[NegotiationID]&amp;ALL_IN_ONE[MessageID],ALL_IN_ONE[Gesamt_ID],,0)</f>
        <v>#VALUE!</v>
      </c>
      <c r="C486">
        <v>1384</v>
      </c>
      <c r="D486" t="s">
        <v>1521</v>
      </c>
      <c r="E486">
        <v>64736</v>
      </c>
      <c r="F486">
        <v>1370</v>
      </c>
      <c r="G486">
        <v>1374</v>
      </c>
      <c r="H486" t="s">
        <v>31</v>
      </c>
      <c r="I486" t="str">
        <f t="array" ref="I486">IFERROR(_xlfn.XLOOKUP(Tabelle8[[#This Row],[NegotiationID]]&amp;"FinalAccept",Tabelle8[NegotiationID]&amp;Tabelle8[ActionType],Tabelle8[ActionType],,0),_xlfn.XLOOKUP(Tabelle8[[#This Row],[NegotiationID]]&amp;"FinalReject",Tabelle8[NegotiationID]&amp;Tabelle8[ActionType],Tabelle8[ActionType],,0))</f>
        <v>FinalAccept</v>
      </c>
      <c r="J486">
        <v>0.70420000000000005</v>
      </c>
      <c r="K486">
        <v>0.30399999999999999</v>
      </c>
      <c r="L486">
        <v>1.0082</v>
      </c>
      <c r="M486">
        <v>0.4002</v>
      </c>
      <c r="N486">
        <v>86</v>
      </c>
      <c r="O486">
        <v>1389</v>
      </c>
      <c r="P486">
        <v>13</v>
      </c>
      <c r="Q486" s="3" t="s">
        <v>2650</v>
      </c>
    </row>
    <row r="487" ht="15" customHeight="1">
      <c r="A487" t="e">
        <f t="shared" ca="1" si="528"/>
        <v>#VALUE!</v>
      </c>
      <c r="B487" t="e">
        <f t="array" ref="B487" ca="1">_xlfn.XLOOKUP(Tabelle8[[#This Row],[ExperimentID]]&amp;Tabelle8[[#This Row],[NegotiationID]]&amp;Tabelle8[[#This Row],[MessageID]],ALL_IN_ONE[ExperimentID]&amp;ALL_IN_ONE[NegotiationID]&amp;ALL_IN_ONE[MessageID],ALL_IN_ONE[Gesamt_ID],,0)</f>
        <v>#VALUE!</v>
      </c>
      <c r="C487">
        <v>1384</v>
      </c>
      <c r="D487" t="s">
        <v>1521</v>
      </c>
      <c r="E487">
        <v>65380</v>
      </c>
      <c r="F487">
        <v>1374</v>
      </c>
      <c r="G487">
        <v>1370</v>
      </c>
      <c r="H487" t="s">
        <v>31</v>
      </c>
      <c r="I487" t="str">
        <f t="array" ref="I487">IFERROR(_xlfn.XLOOKUP(Tabelle8[[#This Row],[NegotiationID]]&amp;"FinalAccept",Tabelle8[NegotiationID]&amp;Tabelle8[ActionType],Tabelle8[ActionType],,0),_xlfn.XLOOKUP(Tabelle8[[#This Row],[NegotiationID]]&amp;"FinalReject",Tabelle8[NegotiationID]&amp;Tabelle8[ActionType],Tabelle8[ActionType],,0))</f>
        <v>FinalAccept</v>
      </c>
      <c r="J487">
        <v>0.66400000000000003</v>
      </c>
      <c r="K487">
        <v>0.47099999999999997</v>
      </c>
      <c r="L487">
        <v>1.135</v>
      </c>
      <c r="M487">
        <v>0.193</v>
      </c>
      <c r="N487">
        <v>122</v>
      </c>
      <c r="O487">
        <v>1389</v>
      </c>
      <c r="P487">
        <v>13</v>
      </c>
      <c r="Q487" s="3" t="s">
        <v>2651</v>
      </c>
    </row>
    <row r="488" ht="15" customHeight="1">
      <c r="A488" t="e">
        <f t="shared" ca="1" si="528"/>
        <v>#VALUE!</v>
      </c>
      <c r="B488" t="e">
        <f t="array" ref="B488" ca="1">_xlfn.XLOOKUP(Tabelle8[[#This Row],[ExperimentID]]&amp;Tabelle8[[#This Row],[NegotiationID]]&amp;Tabelle8[[#This Row],[MessageID]],ALL_IN_ONE[ExperimentID]&amp;ALL_IN_ONE[NegotiationID]&amp;ALL_IN_ONE[MessageID],ALL_IN_ONE[Gesamt_ID],,0)</f>
        <v>#VALUE!</v>
      </c>
      <c r="C488">
        <v>1384</v>
      </c>
      <c r="D488" t="s">
        <v>1521</v>
      </c>
      <c r="E488">
        <v>65388</v>
      </c>
      <c r="F488">
        <v>1370</v>
      </c>
      <c r="G488">
        <v>1374</v>
      </c>
      <c r="H488" t="s">
        <v>31</v>
      </c>
      <c r="I488" t="str">
        <f t="array" ref="I488">IFERROR(_xlfn.XLOOKUP(Tabelle8[[#This Row],[NegotiationID]]&amp;"FinalAccept",Tabelle8[NegotiationID]&amp;Tabelle8[ActionType],Tabelle8[ActionType],,0),_xlfn.XLOOKUP(Tabelle8[[#This Row],[NegotiationID]]&amp;"FinalReject",Tabelle8[NegotiationID]&amp;Tabelle8[ActionType],Tabelle8[ActionType],,0))</f>
        <v>FinalAccept</v>
      </c>
      <c r="J488">
        <v>0.50700000000000001</v>
      </c>
      <c r="K488">
        <v>0.53259999999999996</v>
      </c>
      <c r="L488">
        <v>1.0396000000000001</v>
      </c>
      <c r="M488">
        <v>0.025600000000000001</v>
      </c>
      <c r="N488">
        <v>46</v>
      </c>
      <c r="O488">
        <v>1389</v>
      </c>
      <c r="P488">
        <v>13</v>
      </c>
      <c r="Q488" s="3" t="s">
        <v>2652</v>
      </c>
    </row>
    <row r="489" ht="87" hidden="1">
      <c r="A489" t="e">
        <f t="shared" ca="1" si="528"/>
        <v>#VALUE!</v>
      </c>
      <c r="B489" t="e">
        <f t="array" ref="B489" ca="1">_xlfn.XLOOKUP(Tabelle8[[#This Row],[ExperimentID]]&amp;Tabelle8[[#This Row],[NegotiationID]]&amp;Tabelle8[[#This Row],[MessageID]],ALL_IN_ONE[ExperimentID]&amp;ALL_IN_ONE[NegotiationID]&amp;ALL_IN_ONE[MessageID],ALL_IN_ONE[Gesamt_ID],,0)</f>
        <v>#VALUE!</v>
      </c>
      <c r="C489">
        <v>1384</v>
      </c>
      <c r="D489" t="s">
        <v>1521</v>
      </c>
      <c r="E489">
        <v>65513</v>
      </c>
      <c r="F489">
        <v>1374</v>
      </c>
      <c r="G489">
        <v>1370</v>
      </c>
      <c r="H489" t="s">
        <v>22</v>
      </c>
      <c r="I489" t="str">
        <f t="array" ref="I489">IFERROR(_xlfn.XLOOKUP(Tabelle8[[#This Row],[NegotiationID]]&amp;"FinalAccept",Tabelle8[NegotiationID]&amp;Tabelle8[ActionType],Tabelle8[ActionType],,0),_xlfn.XLOOKUP(Tabelle8[[#This Row],[NegotiationID]]&amp;"FinalReject",Tabelle8[NegotiationID]&amp;Tabelle8[ActionType],Tabelle8[ActionType],,0))</f>
        <v>FinalAccept</v>
      </c>
      <c r="N489">
        <v>70</v>
      </c>
      <c r="O489">
        <v>1389</v>
      </c>
      <c r="P489">
        <v>13</v>
      </c>
      <c r="Q489" s="3" t="s">
        <v>6532</v>
      </c>
    </row>
    <row r="490" ht="58" hidden="1">
      <c r="A490" t="e">
        <f t="shared" ca="1" si="528"/>
        <v>#VALUE!</v>
      </c>
      <c r="B490" t="e">
        <f t="array" ref="B490" ca="1">_xlfn.XLOOKUP(Tabelle8[[#This Row],[ExperimentID]]&amp;Tabelle8[[#This Row],[NegotiationID]]&amp;Tabelle8[[#This Row],[MessageID]],ALL_IN_ONE[ExperimentID]&amp;ALL_IN_ONE[NegotiationID]&amp;ALL_IN_ONE[MessageID],ALL_IN_ONE[Gesamt_ID],,0)</f>
        <v>#VALUE!</v>
      </c>
      <c r="C490">
        <v>1384</v>
      </c>
      <c r="D490" t="s">
        <v>1521</v>
      </c>
      <c r="E490">
        <v>65514</v>
      </c>
      <c r="F490">
        <v>1370</v>
      </c>
      <c r="G490">
        <v>1374</v>
      </c>
      <c r="H490" t="s">
        <v>24</v>
      </c>
      <c r="I490" t="str">
        <f t="array" ref="I490">IFERROR(_xlfn.XLOOKUP(Tabelle8[[#This Row],[NegotiationID]]&amp;"FinalAccept",Tabelle8[NegotiationID]&amp;Tabelle8[ActionType],Tabelle8[ActionType],,0),_xlfn.XLOOKUP(Tabelle8[[#This Row],[NegotiationID]]&amp;"FinalReject",Tabelle8[NegotiationID]&amp;Tabelle8[ActionType],Tabelle8[ActionType],,0))</f>
        <v>FinalAccept</v>
      </c>
      <c r="N490">
        <v>69</v>
      </c>
      <c r="O490">
        <v>1389</v>
      </c>
      <c r="P490">
        <v>13</v>
      </c>
      <c r="Q490" s="3" t="s">
        <v>6533</v>
      </c>
    </row>
    <row r="491" ht="15" customHeight="1">
      <c r="A491" t="e">
        <f t="shared" ca="1" si="528"/>
        <v>#VALUE!</v>
      </c>
      <c r="B491" t="e">
        <f t="array" ref="B491" ca="1">_xlfn.XLOOKUP(Tabelle8[[#This Row],[ExperimentID]]&amp;Tabelle8[[#This Row],[NegotiationID]]&amp;Tabelle8[[#This Row],[MessageID]],ALL_IN_ONE[ExperimentID]&amp;ALL_IN_ONE[NegotiationID]&amp;ALL_IN_ONE[MessageID],ALL_IN_ONE[Gesamt_ID],,0)</f>
        <v>#VALUE!</v>
      </c>
      <c r="C491">
        <v>1384</v>
      </c>
      <c r="D491" t="s">
        <v>1521</v>
      </c>
      <c r="E491">
        <v>65523</v>
      </c>
      <c r="F491">
        <v>1374</v>
      </c>
      <c r="G491">
        <v>1370</v>
      </c>
      <c r="H491" t="s">
        <v>20</v>
      </c>
      <c r="I491" t="str">
        <f t="array" ref="I491">IFERROR(_xlfn.XLOOKUP(Tabelle8[[#This Row],[NegotiationID]]&amp;"FinalAccept",Tabelle8[NegotiationID]&amp;Tabelle8[ActionType],Tabelle8[ActionType],,0),_xlfn.XLOOKUP(Tabelle8[[#This Row],[NegotiationID]]&amp;"FinalReject",Tabelle8[NegotiationID]&amp;Tabelle8[ActionType],Tabelle8[ActionType],,0))</f>
        <v>FinalAccept</v>
      </c>
      <c r="J491">
        <v>0.53259999999999996</v>
      </c>
      <c r="K491">
        <v>0.50700000000000001</v>
      </c>
      <c r="L491">
        <v>1.0396000000000001</v>
      </c>
      <c r="M491">
        <v>0.025600000000000001</v>
      </c>
      <c r="N491">
        <v>38</v>
      </c>
      <c r="O491">
        <v>1389</v>
      </c>
      <c r="P491">
        <v>13</v>
      </c>
      <c r="Q491" s="3" t="s">
        <v>2653</v>
      </c>
    </row>
    <row r="492" ht="14.5" hidden="1">
      <c r="A492" t="e">
        <f t="shared" ca="1" si="528"/>
        <v>#VALUE!</v>
      </c>
      <c r="B492" t="e">
        <f t="array" ref="B492" ca="1">_xlfn.XLOOKUP(Tabelle8[[#This Row],[ExperimentID]]&amp;Tabelle8[[#This Row],[NegotiationID]]&amp;Tabelle8[[#This Row],[MessageID]],ALL_IN_ONE[ExperimentID]&amp;ALL_IN_ONE[NegotiationID]&amp;ALL_IN_ONE[MessageID],ALL_IN_ONE[Gesamt_ID],,0)</f>
        <v>#VALUE!</v>
      </c>
      <c r="C492">
        <v>1413</v>
      </c>
      <c r="D492" t="s">
        <v>1521</v>
      </c>
      <c r="E492">
        <v>1414</v>
      </c>
      <c r="H492" t="s">
        <v>6019</v>
      </c>
      <c r="I492" t="str">
        <f t="array" ref="I492">IFERROR(_xlfn.XLOOKUP(Tabelle8[[#This Row],[NegotiationID]]&amp;"FinalAccept",Tabelle8[NegotiationID]&amp;Tabelle8[ActionType],Tabelle8[ActionType],,0),_xlfn.XLOOKUP(Tabelle8[[#This Row],[NegotiationID]]&amp;"FinalReject",Tabelle8[NegotiationID]&amp;Tabelle8[ActionType],Tabelle8[ActionType],,0))</f>
        <v>FinalReject</v>
      </c>
      <c r="N492">
        <v>21</v>
      </c>
      <c r="O492">
        <v>2498</v>
      </c>
      <c r="P492">
        <v>11</v>
      </c>
      <c r="Q492" t="s">
        <v>6020</v>
      </c>
    </row>
    <row r="493" ht="15" customHeight="1">
      <c r="A493" t="e">
        <f t="shared" ca="1" si="528"/>
        <v>#VALUE!</v>
      </c>
      <c r="B493" t="e">
        <f t="array" ref="B493" ca="1">_xlfn.XLOOKUP(Tabelle8[[#This Row],[ExperimentID]]&amp;Tabelle8[[#This Row],[NegotiationID]]&amp;Tabelle8[[#This Row],[MessageID]],ALL_IN_ONE[ExperimentID]&amp;ALL_IN_ONE[NegotiationID]&amp;ALL_IN_ONE[MessageID],ALL_IN_ONE[Gesamt_ID],,0)</f>
        <v>#VALUE!</v>
      </c>
      <c r="C493">
        <v>1413</v>
      </c>
      <c r="D493" t="s">
        <v>1521</v>
      </c>
      <c r="E493">
        <v>62128</v>
      </c>
      <c r="F493">
        <v>1399</v>
      </c>
      <c r="G493">
        <v>1403</v>
      </c>
      <c r="H493" t="s">
        <v>19</v>
      </c>
      <c r="I493" t="str">
        <f t="array" ref="I493">IFERROR(_xlfn.XLOOKUP(Tabelle8[[#This Row],[NegotiationID]]&amp;"FinalAccept",Tabelle8[NegotiationID]&amp;Tabelle8[ActionType],Tabelle8[ActionType],,0),_xlfn.XLOOKUP(Tabelle8[[#This Row],[NegotiationID]]&amp;"FinalReject",Tabelle8[NegotiationID]&amp;Tabelle8[ActionType],Tabelle8[ActionType],,0))</f>
        <v>FinalReject</v>
      </c>
      <c r="J493">
        <v>0.71419999999999995</v>
      </c>
      <c r="K493">
        <v>0.1474</v>
      </c>
      <c r="L493">
        <v>0.86160000000000003</v>
      </c>
      <c r="M493">
        <v>0.56679999999999997</v>
      </c>
      <c r="N493">
        <v>86</v>
      </c>
      <c r="O493">
        <v>2498</v>
      </c>
      <c r="P493">
        <v>11</v>
      </c>
      <c r="Q493" s="3" t="s">
        <v>2654</v>
      </c>
    </row>
    <row r="494" ht="15" customHeight="1">
      <c r="A494" t="e">
        <f t="shared" ca="1" si="528"/>
        <v>#VALUE!</v>
      </c>
      <c r="B494" t="e">
        <f t="array" ref="B494" ca="1">_xlfn.XLOOKUP(Tabelle8[[#This Row],[ExperimentID]]&amp;Tabelle8[[#This Row],[NegotiationID]]&amp;Tabelle8[[#This Row],[MessageID]],ALL_IN_ONE[ExperimentID]&amp;ALL_IN_ONE[NegotiationID]&amp;ALL_IN_ONE[MessageID],ALL_IN_ONE[Gesamt_ID],,0)</f>
        <v>#VALUE!</v>
      </c>
      <c r="C494">
        <v>1413</v>
      </c>
      <c r="D494" t="s">
        <v>1521</v>
      </c>
      <c r="E494">
        <v>63212</v>
      </c>
      <c r="F494">
        <v>1403</v>
      </c>
      <c r="G494">
        <v>1399</v>
      </c>
      <c r="H494" t="s">
        <v>31</v>
      </c>
      <c r="I494" t="str">
        <f t="array" ref="I494">IFERROR(_xlfn.XLOOKUP(Tabelle8[[#This Row],[NegotiationID]]&amp;"FinalAccept",Tabelle8[NegotiationID]&amp;Tabelle8[ActionType],Tabelle8[ActionType],,0),_xlfn.XLOOKUP(Tabelle8[[#This Row],[NegotiationID]]&amp;"FinalReject",Tabelle8[NegotiationID]&amp;Tabelle8[ActionType],Tabelle8[ActionType],,0))</f>
        <v>FinalReject</v>
      </c>
      <c r="J494">
        <v>0.68620000000000003</v>
      </c>
      <c r="K494">
        <v>0.18440000000000001</v>
      </c>
      <c r="L494">
        <v>0.87060000000000004</v>
      </c>
      <c r="M494">
        <v>0.50180000000000002</v>
      </c>
      <c r="N494">
        <v>397</v>
      </c>
      <c r="O494">
        <v>2498</v>
      </c>
      <c r="P494">
        <v>11</v>
      </c>
      <c r="Q494" s="3" t="s">
        <v>2655</v>
      </c>
    </row>
    <row r="495" ht="15" customHeight="1">
      <c r="A495" t="e">
        <f t="shared" ca="1" si="528"/>
        <v>#VALUE!</v>
      </c>
      <c r="B495" t="e">
        <f t="array" ref="B495" ca="1">_xlfn.XLOOKUP(Tabelle8[[#This Row],[ExperimentID]]&amp;Tabelle8[[#This Row],[NegotiationID]]&amp;Tabelle8[[#This Row],[MessageID]],ALL_IN_ONE[ExperimentID]&amp;ALL_IN_ONE[NegotiationID]&amp;ALL_IN_ONE[MessageID],ALL_IN_ONE[Gesamt_ID],,0)</f>
        <v>#VALUE!</v>
      </c>
      <c r="C495">
        <v>1413</v>
      </c>
      <c r="D495" t="s">
        <v>1521</v>
      </c>
      <c r="E495">
        <v>64495</v>
      </c>
      <c r="F495">
        <v>1399</v>
      </c>
      <c r="G495">
        <v>1403</v>
      </c>
      <c r="H495" t="s">
        <v>31</v>
      </c>
      <c r="I495" t="str">
        <f t="array" ref="I495">IFERROR(_xlfn.XLOOKUP(Tabelle8[[#This Row],[NegotiationID]]&amp;"FinalAccept",Tabelle8[NegotiationID]&amp;Tabelle8[ActionType],Tabelle8[ActionType],,0),_xlfn.XLOOKUP(Tabelle8[[#This Row],[NegotiationID]]&amp;"FinalReject",Tabelle8[NegotiationID]&amp;Tabelle8[ActionType],Tabelle8[ActionType],,0))</f>
        <v>FinalReject</v>
      </c>
      <c r="J495">
        <v>0.74619999999999997</v>
      </c>
      <c r="K495">
        <v>0.12659999999999999</v>
      </c>
      <c r="L495">
        <v>0.87280000000000002</v>
      </c>
      <c r="M495">
        <v>0.61960000000000004</v>
      </c>
      <c r="N495">
        <v>323</v>
      </c>
      <c r="O495">
        <v>2498</v>
      </c>
      <c r="P495">
        <v>11</v>
      </c>
      <c r="Q495" s="3" t="s">
        <v>2656</v>
      </c>
    </row>
    <row r="496" ht="15" customHeight="1">
      <c r="A496" t="e">
        <f t="shared" ca="1" si="528"/>
        <v>#VALUE!</v>
      </c>
      <c r="B496" t="e">
        <f t="array" ref="B496" ca="1">_xlfn.XLOOKUP(Tabelle8[[#This Row],[ExperimentID]]&amp;Tabelle8[[#This Row],[NegotiationID]]&amp;Tabelle8[[#This Row],[MessageID]],ALL_IN_ONE[ExperimentID]&amp;ALL_IN_ONE[NegotiationID]&amp;ALL_IN_ONE[MessageID],ALL_IN_ONE[Gesamt_ID],,0)</f>
        <v>#VALUE!</v>
      </c>
      <c r="C496">
        <v>1413</v>
      </c>
      <c r="D496" t="s">
        <v>1521</v>
      </c>
      <c r="E496">
        <v>65365</v>
      </c>
      <c r="F496">
        <v>1403</v>
      </c>
      <c r="G496">
        <v>1399</v>
      </c>
      <c r="H496" t="s">
        <v>31</v>
      </c>
      <c r="I496" t="str">
        <f t="array" ref="I496">IFERROR(_xlfn.XLOOKUP(Tabelle8[[#This Row],[NegotiationID]]&amp;"FinalAccept",Tabelle8[NegotiationID]&amp;Tabelle8[ActionType],Tabelle8[ActionType],,0),_xlfn.XLOOKUP(Tabelle8[[#This Row],[NegotiationID]]&amp;"FinalReject",Tabelle8[NegotiationID]&amp;Tabelle8[ActionType],Tabelle8[ActionType],,0))</f>
        <v>FinalReject</v>
      </c>
      <c r="J496">
        <v>0.6946</v>
      </c>
      <c r="K496">
        <v>0.28939999999999999</v>
      </c>
      <c r="L496">
        <v>0.98399999999999999</v>
      </c>
      <c r="M496">
        <v>0.4052</v>
      </c>
      <c r="N496">
        <v>419</v>
      </c>
      <c r="O496">
        <v>2498</v>
      </c>
      <c r="P496">
        <v>11</v>
      </c>
      <c r="Q496" s="3" t="s">
        <v>2657</v>
      </c>
    </row>
    <row r="497" ht="15" customHeight="1">
      <c r="A497" t="e">
        <f t="shared" ca="1" si="528"/>
        <v>#VALUE!</v>
      </c>
      <c r="B497" t="e">
        <f t="array" ref="B497" ca="1">_xlfn.XLOOKUP(Tabelle8[[#This Row],[ExperimentID]]&amp;Tabelle8[[#This Row],[NegotiationID]]&amp;Tabelle8[[#This Row],[MessageID]],ALL_IN_ONE[ExperimentID]&amp;ALL_IN_ONE[NegotiationID]&amp;ALL_IN_ONE[MessageID],ALL_IN_ONE[Gesamt_ID],,0)</f>
        <v>#VALUE!</v>
      </c>
      <c r="C497">
        <v>1413</v>
      </c>
      <c r="D497" t="s">
        <v>1521</v>
      </c>
      <c r="E497">
        <v>66020</v>
      </c>
      <c r="F497">
        <v>1399</v>
      </c>
      <c r="G497">
        <v>1403</v>
      </c>
      <c r="H497" t="s">
        <v>31</v>
      </c>
      <c r="I497" t="str">
        <f t="array" ref="I497">IFERROR(_xlfn.XLOOKUP(Tabelle8[[#This Row],[NegotiationID]]&amp;"FinalAccept",Tabelle8[NegotiationID]&amp;Tabelle8[ActionType],Tabelle8[ActionType],,0),_xlfn.XLOOKUP(Tabelle8[[#This Row],[NegotiationID]]&amp;"FinalReject",Tabelle8[NegotiationID]&amp;Tabelle8[ActionType],Tabelle8[ActionType],,0))</f>
        <v>FinalReject</v>
      </c>
      <c r="J497">
        <v>0.62419999999999998</v>
      </c>
      <c r="K497">
        <v>0.33339999999999997</v>
      </c>
      <c r="L497">
        <v>0.95760000000000001</v>
      </c>
      <c r="M497">
        <v>0.2908</v>
      </c>
      <c r="N497">
        <v>350</v>
      </c>
      <c r="O497">
        <v>2498</v>
      </c>
      <c r="P497">
        <v>11</v>
      </c>
      <c r="Q497" s="3" t="s">
        <v>2658</v>
      </c>
    </row>
    <row r="498" ht="15" customHeight="1">
      <c r="A498" t="e">
        <f t="shared" ca="1" si="528"/>
        <v>#VALUE!</v>
      </c>
      <c r="B498" t="e">
        <f t="array" ref="B498" ca="1">_xlfn.XLOOKUP(Tabelle8[[#This Row],[ExperimentID]]&amp;Tabelle8[[#This Row],[NegotiationID]]&amp;Tabelle8[[#This Row],[MessageID]],ALL_IN_ONE[ExperimentID]&amp;ALL_IN_ONE[NegotiationID]&amp;ALL_IN_ONE[MessageID],ALL_IN_ONE[Gesamt_ID],,0)</f>
        <v>#VALUE!</v>
      </c>
      <c r="C498">
        <v>1413</v>
      </c>
      <c r="D498" t="s">
        <v>1521</v>
      </c>
      <c r="E498">
        <v>66095</v>
      </c>
      <c r="F498">
        <v>1403</v>
      </c>
      <c r="G498">
        <v>1399</v>
      </c>
      <c r="H498" t="s">
        <v>31</v>
      </c>
      <c r="I498" t="str">
        <f t="array" ref="I498">IFERROR(_xlfn.XLOOKUP(Tabelle8[[#This Row],[NegotiationID]]&amp;"FinalAccept",Tabelle8[NegotiationID]&amp;Tabelle8[ActionType],Tabelle8[ActionType],,0),_xlfn.XLOOKUP(Tabelle8[[#This Row],[NegotiationID]]&amp;"FinalReject",Tabelle8[NegotiationID]&amp;Tabelle8[ActionType],Tabelle8[ActionType],,0))</f>
        <v>FinalReject</v>
      </c>
      <c r="J498">
        <v>0.51459999999999995</v>
      </c>
      <c r="K498">
        <v>0.34260000000000002</v>
      </c>
      <c r="L498">
        <v>0.85719999999999996</v>
      </c>
      <c r="M498">
        <v>0.17199999999999999</v>
      </c>
      <c r="N498">
        <v>177</v>
      </c>
      <c r="O498">
        <v>2498</v>
      </c>
      <c r="P498">
        <v>11</v>
      </c>
      <c r="Q498" s="3" t="s">
        <v>2659</v>
      </c>
    </row>
    <row r="499" ht="15" customHeight="1">
      <c r="A499" t="e">
        <f t="shared" ca="1" si="528"/>
        <v>#VALUE!</v>
      </c>
      <c r="B499" t="e">
        <f t="array" ref="B499" ca="1">_xlfn.XLOOKUP(Tabelle8[[#This Row],[ExperimentID]]&amp;Tabelle8[[#This Row],[NegotiationID]]&amp;Tabelle8[[#This Row],[MessageID]],ALL_IN_ONE[ExperimentID]&amp;ALL_IN_ONE[NegotiationID]&amp;ALL_IN_ONE[MessageID],ALL_IN_ONE[Gesamt_ID],,0)</f>
        <v>#VALUE!</v>
      </c>
      <c r="C499">
        <v>1413</v>
      </c>
      <c r="D499" t="s">
        <v>1521</v>
      </c>
      <c r="E499">
        <v>66113</v>
      </c>
      <c r="F499">
        <v>1399</v>
      </c>
      <c r="G499">
        <v>1403</v>
      </c>
      <c r="H499" t="s">
        <v>31</v>
      </c>
      <c r="I499" t="str">
        <f t="array" ref="I499">IFERROR(_xlfn.XLOOKUP(Tabelle8[[#This Row],[NegotiationID]]&amp;"FinalAccept",Tabelle8[NegotiationID]&amp;Tabelle8[ActionType],Tabelle8[ActionType],,0),_xlfn.XLOOKUP(Tabelle8[[#This Row],[NegotiationID]]&amp;"FinalReject",Tabelle8[NegotiationID]&amp;Tabelle8[ActionType],Tabelle8[ActionType],,0))</f>
        <v>FinalReject</v>
      </c>
      <c r="J499">
        <v>0.58579999999999999</v>
      </c>
      <c r="K499">
        <v>0.36859999999999998</v>
      </c>
      <c r="L499">
        <v>0.95440000000000003</v>
      </c>
      <c r="M499">
        <v>0.2172</v>
      </c>
      <c r="N499">
        <v>215</v>
      </c>
      <c r="O499">
        <v>2498</v>
      </c>
      <c r="P499">
        <v>11</v>
      </c>
      <c r="Q499" s="3" t="s">
        <v>2660</v>
      </c>
    </row>
    <row r="500" ht="15" customHeight="1">
      <c r="A500" t="e">
        <f t="shared" ca="1" si="528"/>
        <v>#VALUE!</v>
      </c>
      <c r="B500" t="e">
        <f t="array" ref="B500" ca="1">_xlfn.XLOOKUP(Tabelle8[[#This Row],[ExperimentID]]&amp;Tabelle8[[#This Row],[NegotiationID]]&amp;Tabelle8[[#This Row],[MessageID]],ALL_IN_ONE[ExperimentID]&amp;ALL_IN_ONE[NegotiationID]&amp;ALL_IN_ONE[MessageID],ALL_IN_ONE[Gesamt_ID],,0)</f>
        <v>#VALUE!</v>
      </c>
      <c r="C500">
        <v>1413</v>
      </c>
      <c r="D500" t="s">
        <v>1521</v>
      </c>
      <c r="E500">
        <v>66523</v>
      </c>
      <c r="F500">
        <v>1403</v>
      </c>
      <c r="G500">
        <v>1399</v>
      </c>
      <c r="H500" t="s">
        <v>31</v>
      </c>
      <c r="I500" t="str">
        <f t="array" ref="I500">IFERROR(_xlfn.XLOOKUP(Tabelle8[[#This Row],[NegotiationID]]&amp;"FinalAccept",Tabelle8[NegotiationID]&amp;Tabelle8[ActionType],Tabelle8[ActionType],,0),_xlfn.XLOOKUP(Tabelle8[[#This Row],[NegotiationID]]&amp;"FinalReject",Tabelle8[NegotiationID]&amp;Tabelle8[ActionType],Tabelle8[ActionType],,0))</f>
        <v>FinalReject</v>
      </c>
      <c r="J500">
        <v>0.51459999999999995</v>
      </c>
      <c r="K500">
        <v>0.34260000000000002</v>
      </c>
      <c r="L500">
        <v>0.85719999999999996</v>
      </c>
      <c r="M500">
        <v>0.17199999999999999</v>
      </c>
      <c r="N500">
        <v>274</v>
      </c>
      <c r="O500">
        <v>2498</v>
      </c>
      <c r="P500">
        <v>11</v>
      </c>
      <c r="Q500" s="3" t="s">
        <v>2661</v>
      </c>
    </row>
    <row r="501" ht="15" customHeight="1">
      <c r="A501" t="e">
        <f t="shared" ca="1" si="528"/>
        <v>#VALUE!</v>
      </c>
      <c r="B501" t="e">
        <f t="array" ref="B501" ca="1">_xlfn.XLOOKUP(Tabelle8[[#This Row],[ExperimentID]]&amp;Tabelle8[[#This Row],[NegotiationID]]&amp;Tabelle8[[#This Row],[MessageID]],ALL_IN_ONE[ExperimentID]&amp;ALL_IN_ONE[NegotiationID]&amp;ALL_IN_ONE[MessageID],ALL_IN_ONE[Gesamt_ID],,0)</f>
        <v>#VALUE!</v>
      </c>
      <c r="C501">
        <v>1413</v>
      </c>
      <c r="D501" t="s">
        <v>1521</v>
      </c>
      <c r="E501">
        <v>66791</v>
      </c>
      <c r="F501">
        <v>1399</v>
      </c>
      <c r="G501">
        <v>1403</v>
      </c>
      <c r="H501" t="s">
        <v>31</v>
      </c>
      <c r="I501" t="str">
        <f t="array" ref="I501">IFERROR(_xlfn.XLOOKUP(Tabelle8[[#This Row],[NegotiationID]]&amp;"FinalAccept",Tabelle8[NegotiationID]&amp;Tabelle8[ActionType],Tabelle8[ActionType],,0),_xlfn.XLOOKUP(Tabelle8[[#This Row],[NegotiationID]]&amp;"FinalReject",Tabelle8[NegotiationID]&amp;Tabelle8[ActionType],Tabelle8[ActionType],,0))</f>
        <v>FinalReject</v>
      </c>
      <c r="J501">
        <v>0.48820000000000002</v>
      </c>
      <c r="K501">
        <v>0.37859999999999999</v>
      </c>
      <c r="L501">
        <v>0.86680000000000001</v>
      </c>
      <c r="M501">
        <v>0.1096</v>
      </c>
      <c r="N501">
        <v>175</v>
      </c>
      <c r="O501">
        <v>2498</v>
      </c>
      <c r="P501">
        <v>11</v>
      </c>
      <c r="Q501" s="3" t="s">
        <v>2662</v>
      </c>
    </row>
    <row r="502" ht="15" customHeight="1">
      <c r="A502" t="e">
        <f t="shared" ca="1" si="528"/>
        <v>#VALUE!</v>
      </c>
      <c r="B502" t="e">
        <f t="array" ref="B502" ca="1">_xlfn.XLOOKUP(Tabelle8[[#This Row],[ExperimentID]]&amp;Tabelle8[[#This Row],[NegotiationID]]&amp;Tabelle8[[#This Row],[MessageID]],ALL_IN_ONE[ExperimentID]&amp;ALL_IN_ONE[NegotiationID]&amp;ALL_IN_ONE[MessageID],ALL_IN_ONE[Gesamt_ID],,0)</f>
        <v>#VALUE!</v>
      </c>
      <c r="C502">
        <v>1413</v>
      </c>
      <c r="D502" t="s">
        <v>1521</v>
      </c>
      <c r="E502">
        <v>67050</v>
      </c>
      <c r="F502">
        <v>1403</v>
      </c>
      <c r="G502">
        <v>1399</v>
      </c>
      <c r="H502" t="s">
        <v>40</v>
      </c>
      <c r="I502" t="str">
        <f t="array" ref="I502">IFERROR(_xlfn.XLOOKUP(Tabelle8[[#This Row],[NegotiationID]]&amp;"FinalAccept",Tabelle8[NegotiationID]&amp;Tabelle8[ActionType],Tabelle8[ActionType],,0),_xlfn.XLOOKUP(Tabelle8[[#This Row],[NegotiationID]]&amp;"FinalReject",Tabelle8[NegotiationID]&amp;Tabelle8[ActionType],Tabelle8[ActionType],,0))</f>
        <v>FinalReject</v>
      </c>
      <c r="J502">
        <v>0.37859999999999999</v>
      </c>
      <c r="K502">
        <v>0.48820000000000002</v>
      </c>
      <c r="L502">
        <v>0.86680000000000001</v>
      </c>
      <c r="M502">
        <v>0.1096</v>
      </c>
      <c r="N502">
        <v>61</v>
      </c>
      <c r="O502">
        <v>2498</v>
      </c>
      <c r="P502">
        <v>11</v>
      </c>
      <c r="Q502" s="3" t="s">
        <v>2663</v>
      </c>
    </row>
    <row r="503" ht="14.5" hidden="1">
      <c r="A503" t="e">
        <f t="shared" ca="1" si="528"/>
        <v>#VALUE!</v>
      </c>
      <c r="B503" t="e">
        <f t="array" ref="B503" ca="1">_xlfn.XLOOKUP(Tabelle8[[#This Row],[ExperimentID]]&amp;Tabelle8[[#This Row],[NegotiationID]]&amp;Tabelle8[[#This Row],[MessageID]],ALL_IN_ONE[ExperimentID]&amp;ALL_IN_ONE[NegotiationID]&amp;ALL_IN_ONE[MessageID],ALL_IN_ONE[Gesamt_ID],,0)</f>
        <v>#VALUE!</v>
      </c>
      <c r="C503">
        <v>1442</v>
      </c>
      <c r="D503" t="s">
        <v>1521</v>
      </c>
      <c r="E503">
        <v>1443</v>
      </c>
      <c r="H503" t="s">
        <v>6019</v>
      </c>
      <c r="I503" t="e">
        <f t="array" ref="I503">IFERROR(_xlfn.XLOOKUP(Tabelle8[[#This Row],[NegotiationID]]&amp;"FinalAccept",Tabelle8[NegotiationID]&amp;Tabelle8[ActionType],Tabelle8[ActionType],,0),_xlfn.XLOOKUP(Tabelle8[[#This Row],[NegotiationID]]&amp;"FinalReject",Tabelle8[NegotiationID]&amp;Tabelle8[ActionType],Tabelle8[ActionType],,0))</f>
        <v>#N/A</v>
      </c>
      <c r="N503">
        <v>21</v>
      </c>
      <c r="O503">
        <v>1108</v>
      </c>
      <c r="P503">
        <v>10</v>
      </c>
      <c r="Q503" t="s">
        <v>6020</v>
      </c>
    </row>
    <row r="504" ht="15" hidden="1" customHeight="1">
      <c r="A504" t="e">
        <f t="shared" ca="1" si="528"/>
        <v>#VALUE!</v>
      </c>
      <c r="B504" t="e">
        <f t="array" ref="B504" ca="1">_xlfn.XLOOKUP(Tabelle8[[#This Row],[ExperimentID]]&amp;Tabelle8[[#This Row],[NegotiationID]]&amp;Tabelle8[[#This Row],[MessageID]],ALL_IN_ONE[ExperimentID]&amp;ALL_IN_ONE[NegotiationID]&amp;ALL_IN_ONE[MessageID],ALL_IN_ONE[Gesamt_ID],,0)</f>
        <v>#VALUE!</v>
      </c>
      <c r="C504">
        <v>1442</v>
      </c>
      <c r="D504" t="s">
        <v>1521</v>
      </c>
      <c r="E504">
        <v>62466</v>
      </c>
      <c r="F504">
        <v>1428</v>
      </c>
      <c r="G504">
        <v>1432</v>
      </c>
      <c r="H504" t="s">
        <v>19</v>
      </c>
      <c r="I504" t="e">
        <f t="array" ref="I504">IFERROR(_xlfn.XLOOKUP(Tabelle8[[#This Row],[NegotiationID]]&amp;"FinalAccept",Tabelle8[NegotiationID]&amp;Tabelle8[ActionType],Tabelle8[ActionType],,0),_xlfn.XLOOKUP(Tabelle8[[#This Row],[NegotiationID]]&amp;"FinalReject",Tabelle8[NegotiationID]&amp;Tabelle8[ActionType],Tabelle8[ActionType],,0))</f>
        <v>#N/A</v>
      </c>
      <c r="J504">
        <v>1</v>
      </c>
      <c r="K504">
        <v>0.1084</v>
      </c>
      <c r="L504">
        <v>1.1084000000000001</v>
      </c>
      <c r="M504">
        <v>0.89159999999999995</v>
      </c>
      <c r="N504">
        <v>91</v>
      </c>
      <c r="O504">
        <v>1108</v>
      </c>
      <c r="P504">
        <v>10</v>
      </c>
      <c r="Q504" s="3" t="s">
        <v>6534</v>
      </c>
    </row>
    <row r="505" ht="15" hidden="1" customHeight="1">
      <c r="A505" t="e">
        <f t="shared" ca="1" si="528"/>
        <v>#VALUE!</v>
      </c>
      <c r="B505" t="e">
        <f t="array" ref="B505" ca="1">_xlfn.XLOOKUP(Tabelle8[[#This Row],[ExperimentID]]&amp;Tabelle8[[#This Row],[NegotiationID]]&amp;Tabelle8[[#This Row],[MessageID]],ALL_IN_ONE[ExperimentID]&amp;ALL_IN_ONE[NegotiationID]&amp;ALL_IN_ONE[MessageID],ALL_IN_ONE[Gesamt_ID],,0)</f>
        <v>#VALUE!</v>
      </c>
      <c r="C505">
        <v>1442</v>
      </c>
      <c r="D505" t="s">
        <v>1521</v>
      </c>
      <c r="E505">
        <v>63083</v>
      </c>
      <c r="F505">
        <v>1432</v>
      </c>
      <c r="G505">
        <v>1428</v>
      </c>
      <c r="H505" t="s">
        <v>31</v>
      </c>
      <c r="I505" t="e">
        <f t="array" ref="I505">IFERROR(_xlfn.XLOOKUP(Tabelle8[[#This Row],[NegotiationID]]&amp;"FinalAccept",Tabelle8[NegotiationID]&amp;Tabelle8[ActionType],Tabelle8[ActionType],,0),_xlfn.XLOOKUP(Tabelle8[[#This Row],[NegotiationID]]&amp;"FinalReject",Tabelle8[NegotiationID]&amp;Tabelle8[ActionType],Tabelle8[ActionType],,0))</f>
        <v>#N/A</v>
      </c>
      <c r="J505">
        <v>1</v>
      </c>
      <c r="K505">
        <v>0.12540000000000001</v>
      </c>
      <c r="L505">
        <v>1.1254</v>
      </c>
      <c r="M505">
        <v>0.87460000000000004</v>
      </c>
      <c r="N505">
        <v>97</v>
      </c>
      <c r="O505">
        <v>1108</v>
      </c>
      <c r="P505">
        <v>10</v>
      </c>
      <c r="Q505" s="3" t="s">
        <v>6535</v>
      </c>
    </row>
    <row r="506" ht="15" hidden="1" customHeight="1">
      <c r="A506" t="e">
        <f t="shared" ca="1" si="528"/>
        <v>#VALUE!</v>
      </c>
      <c r="B506" t="e">
        <f t="array" ref="B506" ca="1">_xlfn.XLOOKUP(Tabelle8[[#This Row],[ExperimentID]]&amp;Tabelle8[[#This Row],[NegotiationID]]&amp;Tabelle8[[#This Row],[MessageID]],ALL_IN_ONE[ExperimentID]&amp;ALL_IN_ONE[NegotiationID]&amp;ALL_IN_ONE[MessageID],ALL_IN_ONE[Gesamt_ID],,0)</f>
        <v>#VALUE!</v>
      </c>
      <c r="C506">
        <v>1442</v>
      </c>
      <c r="D506" t="s">
        <v>1521</v>
      </c>
      <c r="E506">
        <v>66067</v>
      </c>
      <c r="F506">
        <v>1428</v>
      </c>
      <c r="G506">
        <v>1432</v>
      </c>
      <c r="H506" t="s">
        <v>31</v>
      </c>
      <c r="I506" t="e">
        <f t="array" ref="I506">IFERROR(_xlfn.XLOOKUP(Tabelle8[[#This Row],[NegotiationID]]&amp;"FinalAccept",Tabelle8[NegotiationID]&amp;Tabelle8[ActionType],Tabelle8[ActionType],,0),_xlfn.XLOOKUP(Tabelle8[[#This Row],[NegotiationID]]&amp;"FinalReject",Tabelle8[NegotiationID]&amp;Tabelle8[ActionType],Tabelle8[ActionType],,0))</f>
        <v>#N/A</v>
      </c>
      <c r="J506">
        <v>0.752</v>
      </c>
      <c r="K506">
        <v>0.20380000000000001</v>
      </c>
      <c r="L506">
        <v>0.95579999999999998</v>
      </c>
      <c r="M506">
        <v>0.54820000000000002</v>
      </c>
      <c r="N506">
        <v>194</v>
      </c>
      <c r="O506">
        <v>1108</v>
      </c>
      <c r="P506">
        <v>10</v>
      </c>
      <c r="Q506" s="3" t="s">
        <v>6536</v>
      </c>
    </row>
    <row r="507" ht="15" hidden="1" customHeight="1">
      <c r="A507" t="e">
        <f t="shared" ca="1" si="528"/>
        <v>#VALUE!</v>
      </c>
      <c r="B507" t="e">
        <f t="array" ref="B507" ca="1">_xlfn.XLOOKUP(Tabelle8[[#This Row],[ExperimentID]]&amp;Tabelle8[[#This Row],[NegotiationID]]&amp;Tabelle8[[#This Row],[MessageID]],ALL_IN_ONE[ExperimentID]&amp;ALL_IN_ONE[NegotiationID]&amp;ALL_IN_ONE[MessageID],ALL_IN_ONE[Gesamt_ID],,0)</f>
        <v>#VALUE!</v>
      </c>
      <c r="C507">
        <v>1442</v>
      </c>
      <c r="D507" t="s">
        <v>1521</v>
      </c>
      <c r="E507">
        <v>66270</v>
      </c>
      <c r="F507">
        <v>1432</v>
      </c>
      <c r="G507">
        <v>1428</v>
      </c>
      <c r="H507" t="s">
        <v>31</v>
      </c>
      <c r="I507" t="e">
        <f t="array" ref="I507">IFERROR(_xlfn.XLOOKUP(Tabelle8[[#This Row],[NegotiationID]]&amp;"FinalAccept",Tabelle8[NegotiationID]&amp;Tabelle8[ActionType],Tabelle8[ActionType],,0),_xlfn.XLOOKUP(Tabelle8[[#This Row],[NegotiationID]]&amp;"FinalReject",Tabelle8[NegotiationID]&amp;Tabelle8[ActionType],Tabelle8[ActionType],,0))</f>
        <v>#N/A</v>
      </c>
      <c r="J507">
        <v>0.6946</v>
      </c>
      <c r="K507">
        <v>0.28939999999999999</v>
      </c>
      <c r="L507">
        <v>0.98399999999999999</v>
      </c>
      <c r="M507">
        <v>0.4052</v>
      </c>
      <c r="N507">
        <v>303</v>
      </c>
      <c r="O507">
        <v>1108</v>
      </c>
      <c r="P507">
        <v>10</v>
      </c>
      <c r="Q507" s="3" t="s">
        <v>6537</v>
      </c>
    </row>
    <row r="508" ht="15" hidden="1" customHeight="1">
      <c r="A508" t="e">
        <f t="shared" ca="1" si="528"/>
        <v>#VALUE!</v>
      </c>
      <c r="B508" t="e">
        <f t="array" ref="B508" ca="1">_xlfn.XLOOKUP(Tabelle8[[#This Row],[ExperimentID]]&amp;Tabelle8[[#This Row],[NegotiationID]]&amp;Tabelle8[[#This Row],[MessageID]],ALL_IN_ONE[ExperimentID]&amp;ALL_IN_ONE[NegotiationID]&amp;ALL_IN_ONE[MessageID],ALL_IN_ONE[Gesamt_ID],,0)</f>
        <v>#VALUE!</v>
      </c>
      <c r="C508">
        <v>1442</v>
      </c>
      <c r="D508" t="s">
        <v>1521</v>
      </c>
      <c r="E508">
        <v>66948</v>
      </c>
      <c r="F508">
        <v>1428</v>
      </c>
      <c r="G508">
        <v>1432</v>
      </c>
      <c r="H508" t="s">
        <v>31</v>
      </c>
      <c r="I508" t="e">
        <f t="array" ref="I508">IFERROR(_xlfn.XLOOKUP(Tabelle8[[#This Row],[NegotiationID]]&amp;"FinalAccept",Tabelle8[NegotiationID]&amp;Tabelle8[ActionType],Tabelle8[ActionType],,0),_xlfn.XLOOKUP(Tabelle8[[#This Row],[NegotiationID]]&amp;"FinalReject",Tabelle8[NegotiationID]&amp;Tabelle8[ActionType],Tabelle8[ActionType],,0))</f>
        <v>#N/A</v>
      </c>
      <c r="J508">
        <v>0.65459999999999996</v>
      </c>
      <c r="K508">
        <v>0.40000000000000002</v>
      </c>
      <c r="L508">
        <v>1.0546</v>
      </c>
      <c r="M508">
        <v>0.25459999999999999</v>
      </c>
      <c r="N508">
        <v>136</v>
      </c>
      <c r="O508">
        <v>1108</v>
      </c>
      <c r="P508">
        <v>10</v>
      </c>
      <c r="Q508" s="3" t="s">
        <v>6538</v>
      </c>
    </row>
    <row r="509" ht="15" hidden="1" customHeight="1">
      <c r="A509" t="e">
        <f t="shared" ca="1" si="528"/>
        <v>#VALUE!</v>
      </c>
      <c r="B509" t="e">
        <f t="array" ref="B509" ca="1">_xlfn.XLOOKUP(Tabelle8[[#This Row],[ExperimentID]]&amp;Tabelle8[[#This Row],[NegotiationID]]&amp;Tabelle8[[#This Row],[MessageID]],ALL_IN_ONE[ExperimentID]&amp;ALL_IN_ONE[NegotiationID]&amp;ALL_IN_ONE[MessageID],ALL_IN_ONE[Gesamt_ID],,0)</f>
        <v>#VALUE!</v>
      </c>
      <c r="C509">
        <v>1442</v>
      </c>
      <c r="D509" t="s">
        <v>1521</v>
      </c>
      <c r="E509">
        <v>67574</v>
      </c>
      <c r="F509">
        <v>1432</v>
      </c>
      <c r="G509">
        <v>1428</v>
      </c>
      <c r="H509" t="s">
        <v>31</v>
      </c>
      <c r="I509" t="e">
        <f t="array" ref="I509">IFERROR(_xlfn.XLOOKUP(Tabelle8[[#This Row],[NegotiationID]]&amp;"FinalAccept",Tabelle8[NegotiationID]&amp;Tabelle8[ActionType],Tabelle8[ActionType],,0),_xlfn.XLOOKUP(Tabelle8[[#This Row],[NegotiationID]]&amp;"FinalReject",Tabelle8[NegotiationID]&amp;Tabelle8[ActionType],Tabelle8[ActionType],,0))</f>
        <v>#N/A</v>
      </c>
      <c r="J509">
        <v>0.56499999999999995</v>
      </c>
      <c r="K509">
        <v>0.41720000000000002</v>
      </c>
      <c r="L509">
        <v>0.98219999999999996</v>
      </c>
      <c r="M509">
        <v>0.14779999999999999</v>
      </c>
      <c r="N509">
        <v>84</v>
      </c>
      <c r="O509">
        <v>1108</v>
      </c>
      <c r="P509">
        <v>10</v>
      </c>
      <c r="Q509" s="3" t="s">
        <v>6539</v>
      </c>
    </row>
    <row r="510" ht="15" hidden="1" customHeight="1">
      <c r="A510" t="e">
        <f t="shared" ca="1" si="528"/>
        <v>#VALUE!</v>
      </c>
      <c r="B510" t="e">
        <f t="array" ref="B510" ca="1">_xlfn.XLOOKUP(Tabelle8[[#This Row],[ExperimentID]]&amp;Tabelle8[[#This Row],[NegotiationID]]&amp;Tabelle8[[#This Row],[MessageID]],ALL_IN_ONE[ExperimentID]&amp;ALL_IN_ONE[NegotiationID]&amp;ALL_IN_ONE[MessageID],ALL_IN_ONE[Gesamt_ID],,0)</f>
        <v>#VALUE!</v>
      </c>
      <c r="C510">
        <v>1442</v>
      </c>
      <c r="D510" t="s">
        <v>1521</v>
      </c>
      <c r="E510">
        <v>67604</v>
      </c>
      <c r="F510">
        <v>1428</v>
      </c>
      <c r="G510">
        <v>1432</v>
      </c>
      <c r="H510" t="s">
        <v>31</v>
      </c>
      <c r="I510" t="e">
        <f t="array" ref="I510">IFERROR(_xlfn.XLOOKUP(Tabelle8[[#This Row],[NegotiationID]]&amp;"FinalAccept",Tabelle8[NegotiationID]&amp;Tabelle8[ActionType],Tabelle8[ActionType],,0),_xlfn.XLOOKUP(Tabelle8[[#This Row],[NegotiationID]]&amp;"FinalReject",Tabelle8[NegotiationID]&amp;Tabelle8[ActionType],Tabelle8[ActionType],,0))</f>
        <v>#N/A</v>
      </c>
      <c r="J510">
        <v>0.53080000000000005</v>
      </c>
      <c r="K510">
        <v>0.44979999999999998</v>
      </c>
      <c r="L510">
        <v>0.98060000000000003</v>
      </c>
      <c r="M510">
        <v>0.081000000000000003</v>
      </c>
      <c r="N510">
        <v>93</v>
      </c>
      <c r="O510">
        <v>1108</v>
      </c>
      <c r="P510">
        <v>10</v>
      </c>
      <c r="Q510" s="3" t="s">
        <v>6540</v>
      </c>
    </row>
    <row r="511" ht="15" hidden="1" customHeight="1">
      <c r="A511" t="e">
        <f t="shared" ca="1" si="528"/>
        <v>#VALUE!</v>
      </c>
      <c r="B511" t="e">
        <f t="array" ref="B511" ca="1">_xlfn.XLOOKUP(Tabelle8[[#This Row],[ExperimentID]]&amp;Tabelle8[[#This Row],[NegotiationID]]&amp;Tabelle8[[#This Row],[MessageID]],ALL_IN_ONE[ExperimentID]&amp;ALL_IN_ONE[NegotiationID]&amp;ALL_IN_ONE[MessageID],ALL_IN_ONE[Gesamt_ID],,0)</f>
        <v>#VALUE!</v>
      </c>
      <c r="C511">
        <v>1442</v>
      </c>
      <c r="D511" t="s">
        <v>1521</v>
      </c>
      <c r="E511">
        <v>68234</v>
      </c>
      <c r="F511">
        <v>1432</v>
      </c>
      <c r="G511">
        <v>1428</v>
      </c>
      <c r="H511" t="s">
        <v>31</v>
      </c>
      <c r="I511" t="e">
        <f t="array" ref="I511">IFERROR(_xlfn.XLOOKUP(Tabelle8[[#This Row],[NegotiationID]]&amp;"FinalAccept",Tabelle8[NegotiationID]&amp;Tabelle8[ActionType],Tabelle8[ActionType],,0),_xlfn.XLOOKUP(Tabelle8[[#This Row],[NegotiationID]]&amp;"FinalReject",Tabelle8[NegotiationID]&amp;Tabelle8[ActionType],Tabelle8[ActionType],,0))</f>
        <v>#N/A</v>
      </c>
      <c r="J511">
        <v>0.57940000000000003</v>
      </c>
      <c r="K511">
        <v>0.40300000000000002</v>
      </c>
      <c r="L511">
        <v>0.98240000000000005</v>
      </c>
      <c r="M511">
        <v>0.1764</v>
      </c>
      <c r="N511">
        <v>35</v>
      </c>
      <c r="O511">
        <v>1108</v>
      </c>
      <c r="P511">
        <v>10</v>
      </c>
      <c r="Q511" s="3" t="s">
        <v>6541</v>
      </c>
    </row>
    <row r="512" ht="15" hidden="1" customHeight="1">
      <c r="A512" t="e">
        <f t="shared" ca="1" si="528"/>
        <v>#VALUE!</v>
      </c>
      <c r="B512" t="e">
        <f t="array" ref="B512" ca="1">_xlfn.XLOOKUP(Tabelle8[[#This Row],[ExperimentID]]&amp;Tabelle8[[#This Row],[NegotiationID]]&amp;Tabelle8[[#This Row],[MessageID]],ALL_IN_ONE[ExperimentID]&amp;ALL_IN_ONE[NegotiationID]&amp;ALL_IN_ONE[MessageID],ALL_IN_ONE[Gesamt_ID],,0)</f>
        <v>#VALUE!</v>
      </c>
      <c r="C512">
        <v>1442</v>
      </c>
      <c r="D512" t="s">
        <v>1521</v>
      </c>
      <c r="E512">
        <v>68240</v>
      </c>
      <c r="F512">
        <v>1428</v>
      </c>
      <c r="G512">
        <v>1432</v>
      </c>
      <c r="H512" t="s">
        <v>31</v>
      </c>
      <c r="I512" t="e">
        <f t="array" ref="I512">IFERROR(_xlfn.XLOOKUP(Tabelle8[[#This Row],[NegotiationID]]&amp;"FinalAccept",Tabelle8[NegotiationID]&amp;Tabelle8[ActionType],Tabelle8[ActionType],,0),_xlfn.XLOOKUP(Tabelle8[[#This Row],[NegotiationID]]&amp;"FinalReject",Tabelle8[NegotiationID]&amp;Tabelle8[ActionType],Tabelle8[ActionType],,0))</f>
        <v>#N/A</v>
      </c>
      <c r="J512">
        <v>0.53080000000000005</v>
      </c>
      <c r="K512">
        <v>0.44979999999999998</v>
      </c>
      <c r="L512">
        <v>0.98060000000000003</v>
      </c>
      <c r="M512">
        <v>0.081000000000000003</v>
      </c>
      <c r="N512">
        <v>54</v>
      </c>
      <c r="O512">
        <v>1108</v>
      </c>
      <c r="P512">
        <v>10</v>
      </c>
      <c r="Q512" s="3" t="s">
        <v>6542</v>
      </c>
    </row>
    <row r="513" ht="14.5" hidden="1">
      <c r="A513" t="e">
        <f t="shared" ca="1" si="528"/>
        <v>#VALUE!</v>
      </c>
      <c r="B513" t="e">
        <f t="array" ref="B513" ca="1">_xlfn.XLOOKUP(Tabelle8[[#This Row],[ExperimentID]]&amp;Tabelle8[[#This Row],[NegotiationID]]&amp;Tabelle8[[#This Row],[MessageID]],ALL_IN_ONE[ExperimentID]&amp;ALL_IN_ONE[NegotiationID]&amp;ALL_IN_ONE[MessageID],ALL_IN_ONE[Gesamt_ID],,0)</f>
        <v>#VALUE!</v>
      </c>
      <c r="C513">
        <v>1471</v>
      </c>
      <c r="D513" t="s">
        <v>1521</v>
      </c>
      <c r="E513">
        <v>1472</v>
      </c>
      <c r="H513" t="s">
        <v>6019</v>
      </c>
      <c r="I513" t="str">
        <f t="array" ref="I513">IFERROR(_xlfn.XLOOKUP(Tabelle8[[#This Row],[NegotiationID]]&amp;"FinalAccept",Tabelle8[NegotiationID]&amp;Tabelle8[ActionType],Tabelle8[ActionType],,0),_xlfn.XLOOKUP(Tabelle8[[#This Row],[NegotiationID]]&amp;"FinalReject",Tabelle8[NegotiationID]&amp;Tabelle8[ActionType],Tabelle8[ActionType],,0))</f>
        <v>FinalAccept</v>
      </c>
      <c r="N513">
        <v>21</v>
      </c>
      <c r="O513">
        <v>3661</v>
      </c>
      <c r="P513">
        <v>15</v>
      </c>
      <c r="Q513" t="s">
        <v>6020</v>
      </c>
    </row>
    <row r="514" ht="15" customHeight="1">
      <c r="A514" t="e">
        <f t="shared" ref="A514:A577" ca="1" si="529">MID(CELL("Dateiname",$A$1),FIND("]",CELL("Dateiname",$A$1))+1,31)</f>
        <v>#VALUE!</v>
      </c>
      <c r="B514" t="e">
        <f t="array" ref="B514" ca="1">_xlfn.XLOOKUP(Tabelle8[[#This Row],[ExperimentID]]&amp;Tabelle8[[#This Row],[NegotiationID]]&amp;Tabelle8[[#This Row],[MessageID]],ALL_IN_ONE[ExperimentID]&amp;ALL_IN_ONE[NegotiationID]&amp;ALL_IN_ONE[MessageID],ALL_IN_ONE[Gesamt_ID],,0)</f>
        <v>#VALUE!</v>
      </c>
      <c r="C514">
        <v>1471</v>
      </c>
      <c r="D514" t="s">
        <v>1521</v>
      </c>
      <c r="E514">
        <v>62167</v>
      </c>
      <c r="F514">
        <v>1457</v>
      </c>
      <c r="G514">
        <v>1461</v>
      </c>
      <c r="H514" t="s">
        <v>19</v>
      </c>
      <c r="I514" t="str">
        <f t="array" ref="I514">IFERROR(_xlfn.XLOOKUP(Tabelle8[[#This Row],[NegotiationID]]&amp;"FinalAccept",Tabelle8[NegotiationID]&amp;Tabelle8[ActionType],Tabelle8[ActionType],,0),_xlfn.XLOOKUP(Tabelle8[[#This Row],[NegotiationID]]&amp;"FinalReject",Tabelle8[NegotiationID]&amp;Tabelle8[ActionType],Tabelle8[ActionType],,0))</f>
        <v>FinalAccept</v>
      </c>
      <c r="J514">
        <v>1</v>
      </c>
      <c r="K514">
        <v>0.1084</v>
      </c>
      <c r="L514">
        <v>1.1084000000000001</v>
      </c>
      <c r="M514">
        <v>0.89159999999999995</v>
      </c>
      <c r="N514">
        <v>658</v>
      </c>
      <c r="O514">
        <v>3661</v>
      </c>
      <c r="P514">
        <v>15</v>
      </c>
      <c r="Q514" s="3" t="s">
        <v>2664</v>
      </c>
    </row>
    <row r="515" ht="15" customHeight="1">
      <c r="A515" t="e">
        <f t="shared" ca="1" si="529"/>
        <v>#VALUE!</v>
      </c>
      <c r="B515" t="e">
        <f t="array" ref="B515" ca="1">_xlfn.XLOOKUP(Tabelle8[[#This Row],[ExperimentID]]&amp;Tabelle8[[#This Row],[NegotiationID]]&amp;Tabelle8[[#This Row],[MessageID]],ALL_IN_ONE[ExperimentID]&amp;ALL_IN_ONE[NegotiationID]&amp;ALL_IN_ONE[MessageID],ALL_IN_ONE[Gesamt_ID],,0)</f>
        <v>#VALUE!</v>
      </c>
      <c r="C515">
        <v>1471</v>
      </c>
      <c r="D515" t="s">
        <v>1521</v>
      </c>
      <c r="E515">
        <v>64116</v>
      </c>
      <c r="F515">
        <v>1461</v>
      </c>
      <c r="G515">
        <v>1457</v>
      </c>
      <c r="H515" t="s">
        <v>31</v>
      </c>
      <c r="I515" t="str">
        <f t="array" ref="I515">IFERROR(_xlfn.XLOOKUP(Tabelle8[[#This Row],[NegotiationID]]&amp;"FinalAccept",Tabelle8[NegotiationID]&amp;Tabelle8[ActionType],Tabelle8[ActionType],,0),_xlfn.XLOOKUP(Tabelle8[[#This Row],[NegotiationID]]&amp;"FinalReject",Tabelle8[NegotiationID]&amp;Tabelle8[ActionType],Tabelle8[ActionType],,0))</f>
        <v>FinalAccept</v>
      </c>
      <c r="J515">
        <v>1</v>
      </c>
      <c r="K515">
        <v>0.12540000000000001</v>
      </c>
      <c r="L515">
        <v>1.1254</v>
      </c>
      <c r="M515">
        <v>0.87460000000000004</v>
      </c>
      <c r="N515">
        <v>680</v>
      </c>
      <c r="O515">
        <v>3661</v>
      </c>
      <c r="P515">
        <v>15</v>
      </c>
      <c r="Q515" s="3" t="s">
        <v>2665</v>
      </c>
    </row>
    <row r="516" ht="15" customHeight="1">
      <c r="A516" t="e">
        <f t="shared" ca="1" si="529"/>
        <v>#VALUE!</v>
      </c>
      <c r="B516" t="e">
        <f t="array" ref="B516" ca="1">_xlfn.XLOOKUP(Tabelle8[[#This Row],[ExperimentID]]&amp;Tabelle8[[#This Row],[NegotiationID]]&amp;Tabelle8[[#This Row],[MessageID]],ALL_IN_ONE[ExperimentID]&amp;ALL_IN_ONE[NegotiationID]&amp;ALL_IN_ONE[MessageID],ALL_IN_ONE[Gesamt_ID],,0)</f>
        <v>#VALUE!</v>
      </c>
      <c r="C516">
        <v>1471</v>
      </c>
      <c r="D516" t="s">
        <v>1521</v>
      </c>
      <c r="E516">
        <v>64282</v>
      </c>
      <c r="F516">
        <v>1457</v>
      </c>
      <c r="G516">
        <v>1461</v>
      </c>
      <c r="H516" t="s">
        <v>31</v>
      </c>
      <c r="I516" t="str">
        <f t="array" ref="I516">IFERROR(_xlfn.XLOOKUP(Tabelle8[[#This Row],[NegotiationID]]&amp;"FinalAccept",Tabelle8[NegotiationID]&amp;Tabelle8[ActionType],Tabelle8[ActionType],,0),_xlfn.XLOOKUP(Tabelle8[[#This Row],[NegotiationID]]&amp;"FinalReject",Tabelle8[NegotiationID]&amp;Tabelle8[ActionType],Tabelle8[ActionType],,0))</f>
        <v>FinalAccept</v>
      </c>
      <c r="J516">
        <v>0.78620000000000001</v>
      </c>
      <c r="K516">
        <v>0.12479999999999999</v>
      </c>
      <c r="L516">
        <v>0.91100000000000003</v>
      </c>
      <c r="M516">
        <v>0.66139999999999999</v>
      </c>
      <c r="N516">
        <v>569</v>
      </c>
      <c r="O516">
        <v>3661</v>
      </c>
      <c r="P516">
        <v>15</v>
      </c>
      <c r="Q516" s="3" t="s">
        <v>2666</v>
      </c>
    </row>
    <row r="517" ht="15" customHeight="1">
      <c r="A517" t="e">
        <f t="shared" ca="1" si="529"/>
        <v>#VALUE!</v>
      </c>
      <c r="B517" t="e">
        <f t="array" ref="B517" ca="1">_xlfn.XLOOKUP(Tabelle8[[#This Row],[ExperimentID]]&amp;Tabelle8[[#This Row],[NegotiationID]]&amp;Tabelle8[[#This Row],[MessageID]],ALL_IN_ONE[ExperimentID]&amp;ALL_IN_ONE[NegotiationID]&amp;ALL_IN_ONE[MessageID],ALL_IN_ONE[Gesamt_ID],,0)</f>
        <v>#VALUE!</v>
      </c>
      <c r="C517">
        <v>1471</v>
      </c>
      <c r="D517" t="s">
        <v>1521</v>
      </c>
      <c r="E517">
        <v>65510</v>
      </c>
      <c r="F517">
        <v>1461</v>
      </c>
      <c r="G517">
        <v>1457</v>
      </c>
      <c r="H517" t="s">
        <v>31</v>
      </c>
      <c r="I517" t="str">
        <f t="array" ref="I517">IFERROR(_xlfn.XLOOKUP(Tabelle8[[#This Row],[NegotiationID]]&amp;"FinalAccept",Tabelle8[NegotiationID]&amp;Tabelle8[ActionType],Tabelle8[ActionType],,0),_xlfn.XLOOKUP(Tabelle8[[#This Row],[NegotiationID]]&amp;"FinalReject",Tabelle8[NegotiationID]&amp;Tabelle8[ActionType],Tabelle8[ActionType],,0))</f>
        <v>FinalAccept</v>
      </c>
      <c r="J517">
        <v>0.58620000000000005</v>
      </c>
      <c r="K517">
        <v>0.16239999999999999</v>
      </c>
      <c r="L517">
        <v>0.74860000000000004</v>
      </c>
      <c r="M517">
        <v>0.42380000000000001</v>
      </c>
      <c r="N517">
        <v>517</v>
      </c>
      <c r="O517">
        <v>3661</v>
      </c>
      <c r="P517">
        <v>15</v>
      </c>
      <c r="Q517" s="3" t="s">
        <v>2667</v>
      </c>
    </row>
    <row r="518" ht="130.5" hidden="1">
      <c r="A518" t="e">
        <f t="shared" ca="1" si="529"/>
        <v>#VALUE!</v>
      </c>
      <c r="B518" t="e">
        <f t="array" ref="B518" ca="1">_xlfn.XLOOKUP(Tabelle8[[#This Row],[ExperimentID]]&amp;Tabelle8[[#This Row],[NegotiationID]]&amp;Tabelle8[[#This Row],[MessageID]],ALL_IN_ONE[ExperimentID]&amp;ALL_IN_ONE[NegotiationID]&amp;ALL_IN_ONE[MessageID],ALL_IN_ONE[Gesamt_ID],,0)</f>
        <v>#VALUE!</v>
      </c>
      <c r="C518">
        <v>1471</v>
      </c>
      <c r="D518" t="s">
        <v>1521</v>
      </c>
      <c r="E518">
        <v>65703</v>
      </c>
      <c r="F518">
        <v>1457</v>
      </c>
      <c r="G518">
        <v>1461</v>
      </c>
      <c r="H518" t="s">
        <v>22</v>
      </c>
      <c r="I518" t="str">
        <f t="array" ref="I518">IFERROR(_xlfn.XLOOKUP(Tabelle8[[#This Row],[NegotiationID]]&amp;"FinalAccept",Tabelle8[NegotiationID]&amp;Tabelle8[ActionType],Tabelle8[ActionType],,0),_xlfn.XLOOKUP(Tabelle8[[#This Row],[NegotiationID]]&amp;"FinalReject",Tabelle8[NegotiationID]&amp;Tabelle8[ActionType],Tabelle8[ActionType],,0))</f>
        <v>FinalAccept</v>
      </c>
      <c r="N518">
        <v>135</v>
      </c>
      <c r="O518">
        <v>3661</v>
      </c>
      <c r="P518">
        <v>15</v>
      </c>
      <c r="Q518" s="3" t="s">
        <v>6543</v>
      </c>
    </row>
    <row r="519" ht="101.5" hidden="1">
      <c r="A519" t="e">
        <f t="shared" ca="1" si="529"/>
        <v>#VALUE!</v>
      </c>
      <c r="B519" t="e">
        <f t="array" ref="B519" ca="1">_xlfn.XLOOKUP(Tabelle8[[#This Row],[ExperimentID]]&amp;Tabelle8[[#This Row],[NegotiationID]]&amp;Tabelle8[[#This Row],[MessageID]],ALL_IN_ONE[ExperimentID]&amp;ALL_IN_ONE[NegotiationID]&amp;ALL_IN_ONE[MessageID],ALL_IN_ONE[Gesamt_ID],,0)</f>
        <v>#VALUE!</v>
      </c>
      <c r="C519">
        <v>1471</v>
      </c>
      <c r="D519" t="s">
        <v>1521</v>
      </c>
      <c r="E519">
        <v>65725</v>
      </c>
      <c r="F519">
        <v>1461</v>
      </c>
      <c r="G519">
        <v>1457</v>
      </c>
      <c r="H519" t="s">
        <v>24</v>
      </c>
      <c r="I519" t="str">
        <f t="array" ref="I519">IFERROR(_xlfn.XLOOKUP(Tabelle8[[#This Row],[NegotiationID]]&amp;"FinalAccept",Tabelle8[NegotiationID]&amp;Tabelle8[ActionType],Tabelle8[ActionType],,0),_xlfn.XLOOKUP(Tabelle8[[#This Row],[NegotiationID]]&amp;"FinalReject",Tabelle8[NegotiationID]&amp;Tabelle8[ActionType],Tabelle8[ActionType],,0))</f>
        <v>FinalAccept</v>
      </c>
      <c r="N519">
        <v>93</v>
      </c>
      <c r="O519">
        <v>3661</v>
      </c>
      <c r="P519">
        <v>15</v>
      </c>
      <c r="Q519" s="3" t="s">
        <v>6544</v>
      </c>
    </row>
    <row r="520" ht="130.5" hidden="1">
      <c r="A520" t="e">
        <f t="shared" ca="1" si="529"/>
        <v>#VALUE!</v>
      </c>
      <c r="B520" t="e">
        <f t="array" ref="B520" ca="1">_xlfn.XLOOKUP(Tabelle8[[#This Row],[ExperimentID]]&amp;Tabelle8[[#This Row],[NegotiationID]]&amp;Tabelle8[[#This Row],[MessageID]],ALL_IN_ONE[ExperimentID]&amp;ALL_IN_ONE[NegotiationID]&amp;ALL_IN_ONE[MessageID],ALL_IN_ONE[Gesamt_ID],,0)</f>
        <v>#VALUE!</v>
      </c>
      <c r="C520">
        <v>1471</v>
      </c>
      <c r="D520" t="s">
        <v>1521</v>
      </c>
      <c r="E520">
        <v>65741</v>
      </c>
      <c r="F520">
        <v>1457</v>
      </c>
      <c r="G520">
        <v>1461</v>
      </c>
      <c r="H520" t="s">
        <v>22</v>
      </c>
      <c r="I520" t="str">
        <f t="array" ref="I520">IFERROR(_xlfn.XLOOKUP(Tabelle8[[#This Row],[NegotiationID]]&amp;"FinalAccept",Tabelle8[NegotiationID]&amp;Tabelle8[ActionType],Tabelle8[ActionType],,0),_xlfn.XLOOKUP(Tabelle8[[#This Row],[NegotiationID]]&amp;"FinalReject",Tabelle8[NegotiationID]&amp;Tabelle8[ActionType],Tabelle8[ActionType],,0))</f>
        <v>FinalAccept</v>
      </c>
      <c r="N520">
        <v>121</v>
      </c>
      <c r="O520">
        <v>3661</v>
      </c>
      <c r="P520">
        <v>15</v>
      </c>
      <c r="Q520" s="3" t="s">
        <v>6545</v>
      </c>
    </row>
    <row r="521" ht="101.5" hidden="1">
      <c r="A521" t="e">
        <f t="shared" ca="1" si="529"/>
        <v>#VALUE!</v>
      </c>
      <c r="B521" t="e">
        <f t="array" ref="B521" ca="1">_xlfn.XLOOKUP(Tabelle8[[#This Row],[ExperimentID]]&amp;Tabelle8[[#This Row],[NegotiationID]]&amp;Tabelle8[[#This Row],[MessageID]],ALL_IN_ONE[ExperimentID]&amp;ALL_IN_ONE[NegotiationID]&amp;ALL_IN_ONE[MessageID],ALL_IN_ONE[Gesamt_ID],,0)</f>
        <v>#VALUE!</v>
      </c>
      <c r="C521">
        <v>1471</v>
      </c>
      <c r="D521" t="s">
        <v>1521</v>
      </c>
      <c r="E521">
        <v>65834</v>
      </c>
      <c r="F521">
        <v>1461</v>
      </c>
      <c r="G521">
        <v>1457</v>
      </c>
      <c r="H521" t="s">
        <v>24</v>
      </c>
      <c r="I521" t="str">
        <f t="array" ref="I521">IFERROR(_xlfn.XLOOKUP(Tabelle8[[#This Row],[NegotiationID]]&amp;"FinalAccept",Tabelle8[NegotiationID]&amp;Tabelle8[ActionType],Tabelle8[ActionType],,0),_xlfn.XLOOKUP(Tabelle8[[#This Row],[NegotiationID]]&amp;"FinalReject",Tabelle8[NegotiationID]&amp;Tabelle8[ActionType],Tabelle8[ActionType],,0))</f>
        <v>FinalAccept</v>
      </c>
      <c r="N521">
        <v>77</v>
      </c>
      <c r="O521">
        <v>3661</v>
      </c>
      <c r="P521">
        <v>15</v>
      </c>
      <c r="Q521" s="3" t="s">
        <v>6546</v>
      </c>
    </row>
    <row r="522" ht="15" customHeight="1">
      <c r="A522" t="e">
        <f t="shared" ca="1" si="529"/>
        <v>#VALUE!</v>
      </c>
      <c r="B522" t="e">
        <f t="array" ref="B522" ca="1">_xlfn.XLOOKUP(Tabelle8[[#This Row],[ExperimentID]]&amp;Tabelle8[[#This Row],[NegotiationID]]&amp;Tabelle8[[#This Row],[MessageID]],ALL_IN_ONE[ExperimentID]&amp;ALL_IN_ONE[NegotiationID]&amp;ALL_IN_ONE[MessageID],ALL_IN_ONE[Gesamt_ID],,0)</f>
        <v>#VALUE!</v>
      </c>
      <c r="C522">
        <v>1471</v>
      </c>
      <c r="D522" t="s">
        <v>1521</v>
      </c>
      <c r="E522">
        <v>65874</v>
      </c>
      <c r="F522">
        <v>1457</v>
      </c>
      <c r="G522">
        <v>1461</v>
      </c>
      <c r="H522" t="s">
        <v>31</v>
      </c>
      <c r="I522" t="str">
        <f t="array" ref="I522">IFERROR(_xlfn.XLOOKUP(Tabelle8[[#This Row],[NegotiationID]]&amp;"FinalAccept",Tabelle8[NegotiationID]&amp;Tabelle8[ActionType],Tabelle8[ActionType],,0),_xlfn.XLOOKUP(Tabelle8[[#This Row],[NegotiationID]]&amp;"FinalReject",Tabelle8[NegotiationID]&amp;Tabelle8[ActionType],Tabelle8[ActionType],,0))</f>
        <v>FinalAccept</v>
      </c>
      <c r="J522">
        <v>0.67220000000000002</v>
      </c>
      <c r="K522">
        <v>0.438</v>
      </c>
      <c r="L522">
        <v>1.1102000000000001</v>
      </c>
      <c r="M522">
        <v>0.23419999999999999</v>
      </c>
      <c r="N522">
        <v>225</v>
      </c>
      <c r="O522">
        <v>3661</v>
      </c>
      <c r="P522">
        <v>15</v>
      </c>
      <c r="Q522" s="3" t="s">
        <v>2668</v>
      </c>
    </row>
    <row r="523" ht="15" customHeight="1">
      <c r="A523" t="e">
        <f t="shared" ca="1" si="529"/>
        <v>#VALUE!</v>
      </c>
      <c r="B523" t="e">
        <f t="array" ref="B523" ca="1">_xlfn.XLOOKUP(Tabelle8[[#This Row],[ExperimentID]]&amp;Tabelle8[[#This Row],[NegotiationID]]&amp;Tabelle8[[#This Row],[MessageID]],ALL_IN_ONE[ExperimentID]&amp;ALL_IN_ONE[NegotiationID]&amp;ALL_IN_ONE[MessageID],ALL_IN_ONE[Gesamt_ID],,0)</f>
        <v>#VALUE!</v>
      </c>
      <c r="C523">
        <v>1471</v>
      </c>
      <c r="D523" t="s">
        <v>1521</v>
      </c>
      <c r="E523">
        <v>66163</v>
      </c>
      <c r="F523">
        <v>1461</v>
      </c>
      <c r="G523">
        <v>1457</v>
      </c>
      <c r="H523" t="s">
        <v>31</v>
      </c>
      <c r="I523" t="str">
        <f t="array" ref="I523">IFERROR(_xlfn.XLOOKUP(Tabelle8[[#This Row],[NegotiationID]]&amp;"FinalAccept",Tabelle8[NegotiationID]&amp;Tabelle8[ActionType],Tabelle8[ActionType],,0),_xlfn.XLOOKUP(Tabelle8[[#This Row],[NegotiationID]]&amp;"FinalReject",Tabelle8[NegotiationID]&amp;Tabelle8[ActionType],Tabelle8[ActionType],,0))</f>
        <v>FinalAccept</v>
      </c>
      <c r="J523">
        <v>0.57399999999999995</v>
      </c>
      <c r="K523">
        <v>0.52659999999999996</v>
      </c>
      <c r="L523">
        <v>1.1006</v>
      </c>
      <c r="M523">
        <v>0.047399999999999998</v>
      </c>
      <c r="N523">
        <v>215</v>
      </c>
      <c r="O523">
        <v>3661</v>
      </c>
      <c r="P523">
        <v>15</v>
      </c>
      <c r="Q523" s="3" t="s">
        <v>2669</v>
      </c>
    </row>
    <row r="524" ht="15" customHeight="1">
      <c r="A524" t="e">
        <f t="shared" ca="1" si="529"/>
        <v>#VALUE!</v>
      </c>
      <c r="B524" t="e">
        <f t="array" ref="B524" ca="1">_xlfn.XLOOKUP(Tabelle8[[#This Row],[ExperimentID]]&amp;Tabelle8[[#This Row],[NegotiationID]]&amp;Tabelle8[[#This Row],[MessageID]],ALL_IN_ONE[ExperimentID]&amp;ALL_IN_ONE[NegotiationID]&amp;ALL_IN_ONE[MessageID],ALL_IN_ONE[Gesamt_ID],,0)</f>
        <v>#VALUE!</v>
      </c>
      <c r="C524">
        <v>1471</v>
      </c>
      <c r="D524" t="s">
        <v>1521</v>
      </c>
      <c r="E524">
        <v>66223</v>
      </c>
      <c r="F524">
        <v>1457</v>
      </c>
      <c r="G524">
        <v>1461</v>
      </c>
      <c r="H524" t="s">
        <v>31</v>
      </c>
      <c r="I524" t="str">
        <f t="array" ref="I524">IFERROR(_xlfn.XLOOKUP(Tabelle8[[#This Row],[NegotiationID]]&amp;"FinalAccept",Tabelle8[NegotiationID]&amp;Tabelle8[ActionType],Tabelle8[ActionType],,0),_xlfn.XLOOKUP(Tabelle8[[#This Row],[NegotiationID]]&amp;"FinalReject",Tabelle8[NegotiationID]&amp;Tabelle8[ActionType],Tabelle8[ActionType],,0))</f>
        <v>FinalAccept</v>
      </c>
      <c r="J524">
        <v>0.6018</v>
      </c>
      <c r="K524">
        <v>0.49399999999999999</v>
      </c>
      <c r="L524">
        <v>1.0958000000000001</v>
      </c>
      <c r="M524">
        <v>0.10780000000000001</v>
      </c>
      <c r="N524">
        <v>179</v>
      </c>
      <c r="O524">
        <v>3661</v>
      </c>
      <c r="P524">
        <v>15</v>
      </c>
      <c r="Q524" s="3" t="s">
        <v>2670</v>
      </c>
    </row>
    <row r="525" ht="15" customHeight="1">
      <c r="A525" t="e">
        <f t="shared" ca="1" si="529"/>
        <v>#VALUE!</v>
      </c>
      <c r="B525" t="e">
        <f t="array" ref="B525" ca="1">_xlfn.XLOOKUP(Tabelle8[[#This Row],[ExperimentID]]&amp;Tabelle8[[#This Row],[NegotiationID]]&amp;Tabelle8[[#This Row],[MessageID]],ALL_IN_ONE[ExperimentID]&amp;ALL_IN_ONE[NegotiationID]&amp;ALL_IN_ONE[MessageID],ALL_IN_ONE[Gesamt_ID],,0)</f>
        <v>#VALUE!</v>
      </c>
      <c r="C525">
        <v>1471</v>
      </c>
      <c r="D525" t="s">
        <v>1521</v>
      </c>
      <c r="E525">
        <v>66678</v>
      </c>
      <c r="F525">
        <v>1461</v>
      </c>
      <c r="G525">
        <v>1457</v>
      </c>
      <c r="H525" t="s">
        <v>31</v>
      </c>
      <c r="I525" t="str">
        <f t="array" ref="I525">IFERROR(_xlfn.XLOOKUP(Tabelle8[[#This Row],[NegotiationID]]&amp;"FinalAccept",Tabelle8[NegotiationID]&amp;Tabelle8[ActionType],Tabelle8[ActionType],,0),_xlfn.XLOOKUP(Tabelle8[[#This Row],[NegotiationID]]&amp;"FinalReject",Tabelle8[NegotiationID]&amp;Tabelle8[ActionType],Tabelle8[ActionType],,0))</f>
        <v>FinalAccept</v>
      </c>
      <c r="J525">
        <v>0.54259999999999997</v>
      </c>
      <c r="K525">
        <v>0.45779999999999998</v>
      </c>
      <c r="L525">
        <v>1.0004</v>
      </c>
      <c r="M525">
        <v>0.0848</v>
      </c>
      <c r="N525">
        <v>72</v>
      </c>
      <c r="O525">
        <v>3661</v>
      </c>
      <c r="P525">
        <v>15</v>
      </c>
      <c r="Q525" s="3" t="s">
        <v>2671</v>
      </c>
    </row>
    <row r="526" ht="15" customHeight="1">
      <c r="A526" t="e">
        <f t="shared" ca="1" si="529"/>
        <v>#VALUE!</v>
      </c>
      <c r="B526" t="e">
        <f t="array" ref="B526" ca="1">_xlfn.XLOOKUP(Tabelle8[[#This Row],[ExperimentID]]&amp;Tabelle8[[#This Row],[NegotiationID]]&amp;Tabelle8[[#This Row],[MessageID]],ALL_IN_ONE[ExperimentID]&amp;ALL_IN_ONE[NegotiationID]&amp;ALL_IN_ONE[MessageID],ALL_IN_ONE[Gesamt_ID],,0)</f>
        <v>#VALUE!</v>
      </c>
      <c r="C526">
        <v>1471</v>
      </c>
      <c r="D526" t="s">
        <v>1521</v>
      </c>
      <c r="E526">
        <v>66700</v>
      </c>
      <c r="F526">
        <v>1457</v>
      </c>
      <c r="G526">
        <v>1461</v>
      </c>
      <c r="H526" t="s">
        <v>31</v>
      </c>
      <c r="I526" t="str">
        <f t="array" ref="I526">IFERROR(_xlfn.XLOOKUP(Tabelle8[[#This Row],[NegotiationID]]&amp;"FinalAccept",Tabelle8[NegotiationID]&amp;Tabelle8[ActionType],Tabelle8[ActionType],,0),_xlfn.XLOOKUP(Tabelle8[[#This Row],[NegotiationID]]&amp;"FinalReject",Tabelle8[NegotiationID]&amp;Tabelle8[ActionType],Tabelle8[ActionType],,0))</f>
        <v>FinalAccept</v>
      </c>
      <c r="J526">
        <v>0.52659999999999996</v>
      </c>
      <c r="K526">
        <v>0.57399999999999995</v>
      </c>
      <c r="L526">
        <v>1.1006</v>
      </c>
      <c r="M526">
        <v>0.047399999999999998</v>
      </c>
      <c r="N526">
        <v>70</v>
      </c>
      <c r="O526">
        <v>3661</v>
      </c>
      <c r="P526">
        <v>15</v>
      </c>
      <c r="Q526" s="3" t="s">
        <v>2672</v>
      </c>
    </row>
    <row r="527" ht="15" customHeight="1">
      <c r="A527" t="e">
        <f t="shared" ca="1" si="529"/>
        <v>#VALUE!</v>
      </c>
      <c r="B527" t="e">
        <f t="array" ref="B527" ca="1">_xlfn.XLOOKUP(Tabelle8[[#This Row],[ExperimentID]]&amp;Tabelle8[[#This Row],[NegotiationID]]&amp;Tabelle8[[#This Row],[MessageID]],ALL_IN_ONE[ExperimentID]&amp;ALL_IN_ONE[NegotiationID]&amp;ALL_IN_ONE[MessageID],ALL_IN_ONE[Gesamt_ID],,0)</f>
        <v>#VALUE!</v>
      </c>
      <c r="C527">
        <v>1471</v>
      </c>
      <c r="D527" t="s">
        <v>1521</v>
      </c>
      <c r="E527">
        <v>66770</v>
      </c>
      <c r="F527">
        <v>1461</v>
      </c>
      <c r="G527">
        <v>1457</v>
      </c>
      <c r="H527" t="s">
        <v>20</v>
      </c>
      <c r="I527" t="str">
        <f t="array" ref="I527">IFERROR(_xlfn.XLOOKUP(Tabelle8[[#This Row],[NegotiationID]]&amp;"FinalAccept",Tabelle8[NegotiationID]&amp;Tabelle8[ActionType],Tabelle8[ActionType],,0),_xlfn.XLOOKUP(Tabelle8[[#This Row],[NegotiationID]]&amp;"FinalReject",Tabelle8[NegotiationID]&amp;Tabelle8[ActionType],Tabelle8[ActionType],,0))</f>
        <v>FinalAccept</v>
      </c>
      <c r="J527">
        <v>0.57399999999999995</v>
      </c>
      <c r="K527">
        <v>0.52659999999999996</v>
      </c>
      <c r="L527">
        <v>1.1006</v>
      </c>
      <c r="M527">
        <v>0.047399999999999998</v>
      </c>
      <c r="N527">
        <v>29</v>
      </c>
      <c r="O527">
        <v>3661</v>
      </c>
      <c r="P527">
        <v>15</v>
      </c>
      <c r="Q527" s="3" t="s">
        <v>2673</v>
      </c>
    </row>
    <row r="528" ht="14.5" hidden="1">
      <c r="A528" t="e">
        <f t="shared" ca="1" si="529"/>
        <v>#VALUE!</v>
      </c>
      <c r="B528" t="e">
        <f t="array" ref="B528" ca="1">_xlfn.XLOOKUP(Tabelle8[[#This Row],[ExperimentID]]&amp;Tabelle8[[#This Row],[NegotiationID]]&amp;Tabelle8[[#This Row],[MessageID]],ALL_IN_ONE[ExperimentID]&amp;ALL_IN_ONE[NegotiationID]&amp;ALL_IN_ONE[MessageID],ALL_IN_ONE[Gesamt_ID],,0)</f>
        <v>#VALUE!</v>
      </c>
      <c r="C528">
        <v>1500</v>
      </c>
      <c r="D528" t="s">
        <v>1521</v>
      </c>
      <c r="E528">
        <v>1501</v>
      </c>
      <c r="H528" t="s">
        <v>6019</v>
      </c>
      <c r="I528" t="str">
        <f t="array" ref="I528">IFERROR(_xlfn.XLOOKUP(Tabelle8[[#This Row],[NegotiationID]]&amp;"FinalAccept",Tabelle8[NegotiationID]&amp;Tabelle8[ActionType],Tabelle8[ActionType],,0),_xlfn.XLOOKUP(Tabelle8[[#This Row],[NegotiationID]]&amp;"FinalReject",Tabelle8[NegotiationID]&amp;Tabelle8[ActionType],Tabelle8[ActionType],,0))</f>
        <v>FinalAccept</v>
      </c>
      <c r="N528">
        <v>21</v>
      </c>
      <c r="O528">
        <v>3700</v>
      </c>
      <c r="P528">
        <v>20</v>
      </c>
      <c r="Q528" t="s">
        <v>6020</v>
      </c>
    </row>
    <row r="529" ht="15" customHeight="1">
      <c r="A529" t="e">
        <f t="shared" ca="1" si="529"/>
        <v>#VALUE!</v>
      </c>
      <c r="B529" t="e">
        <f t="array" ref="B529" ca="1">_xlfn.XLOOKUP(Tabelle8[[#This Row],[ExperimentID]]&amp;Tabelle8[[#This Row],[NegotiationID]]&amp;Tabelle8[[#This Row],[MessageID]],ALL_IN_ONE[ExperimentID]&amp;ALL_IN_ONE[NegotiationID]&amp;ALL_IN_ONE[MessageID],ALL_IN_ONE[Gesamt_ID],,0)</f>
        <v>#VALUE!</v>
      </c>
      <c r="C529">
        <v>1500</v>
      </c>
      <c r="D529" t="s">
        <v>1521</v>
      </c>
      <c r="E529">
        <v>62123</v>
      </c>
      <c r="F529">
        <v>1486</v>
      </c>
      <c r="G529">
        <v>1490</v>
      </c>
      <c r="H529" t="s">
        <v>19</v>
      </c>
      <c r="I529" t="str">
        <f t="array" ref="I529">IFERROR(_xlfn.XLOOKUP(Tabelle8[[#This Row],[NegotiationID]]&amp;"FinalAccept",Tabelle8[NegotiationID]&amp;Tabelle8[ActionType],Tabelle8[ActionType],,0),_xlfn.XLOOKUP(Tabelle8[[#This Row],[NegotiationID]]&amp;"FinalReject",Tabelle8[NegotiationID]&amp;Tabelle8[ActionType],Tabelle8[ActionType],,0))</f>
        <v>FinalAccept</v>
      </c>
      <c r="J529">
        <v>1</v>
      </c>
      <c r="K529">
        <v>0.1084</v>
      </c>
      <c r="L529">
        <v>1.1084000000000001</v>
      </c>
      <c r="M529">
        <v>0.89159999999999995</v>
      </c>
      <c r="N529">
        <v>386</v>
      </c>
      <c r="O529">
        <v>3700</v>
      </c>
      <c r="P529">
        <v>20</v>
      </c>
      <c r="Q529" s="3" t="s">
        <v>2674</v>
      </c>
    </row>
    <row r="530" ht="15" customHeight="1">
      <c r="A530" t="e">
        <f t="shared" ca="1" si="529"/>
        <v>#VALUE!</v>
      </c>
      <c r="B530" t="e">
        <f t="array" ref="B530" ca="1">_xlfn.XLOOKUP(Tabelle8[[#This Row],[ExperimentID]]&amp;Tabelle8[[#This Row],[NegotiationID]]&amp;Tabelle8[[#This Row],[MessageID]],ALL_IN_ONE[ExperimentID]&amp;ALL_IN_ONE[NegotiationID]&amp;ALL_IN_ONE[MessageID],ALL_IN_ONE[Gesamt_ID],,0)</f>
        <v>#VALUE!</v>
      </c>
      <c r="C530">
        <v>1500</v>
      </c>
      <c r="D530" t="s">
        <v>1521</v>
      </c>
      <c r="E530">
        <v>62519</v>
      </c>
      <c r="F530">
        <v>1490</v>
      </c>
      <c r="G530">
        <v>1486</v>
      </c>
      <c r="H530" t="s">
        <v>31</v>
      </c>
      <c r="I530" t="str">
        <f t="array" ref="I530">IFERROR(_xlfn.XLOOKUP(Tabelle8[[#This Row],[NegotiationID]]&amp;"FinalAccept",Tabelle8[NegotiationID]&amp;Tabelle8[ActionType],Tabelle8[ActionType],,0),_xlfn.XLOOKUP(Tabelle8[[#This Row],[NegotiationID]]&amp;"FinalReject",Tabelle8[NegotiationID]&amp;Tabelle8[ActionType],Tabelle8[ActionType],,0))</f>
        <v>FinalAccept</v>
      </c>
      <c r="J530">
        <v>1</v>
      </c>
      <c r="K530">
        <v>0.12540000000000001</v>
      </c>
      <c r="L530">
        <v>1.1254</v>
      </c>
      <c r="M530">
        <v>0.87460000000000004</v>
      </c>
      <c r="N530">
        <v>375</v>
      </c>
      <c r="O530">
        <v>3700</v>
      </c>
      <c r="P530">
        <v>20</v>
      </c>
      <c r="Q530" s="3" t="s">
        <v>2675</v>
      </c>
    </row>
    <row r="531" ht="15" customHeight="1">
      <c r="A531" t="e">
        <f t="shared" ca="1" si="529"/>
        <v>#VALUE!</v>
      </c>
      <c r="B531" t="e">
        <f t="array" ref="B531" ca="1">_xlfn.XLOOKUP(Tabelle8[[#This Row],[ExperimentID]]&amp;Tabelle8[[#This Row],[NegotiationID]]&amp;Tabelle8[[#This Row],[MessageID]],ALL_IN_ONE[ExperimentID]&amp;ALL_IN_ONE[NegotiationID]&amp;ALL_IN_ONE[MessageID],ALL_IN_ONE[Gesamt_ID],,0)</f>
        <v>#VALUE!</v>
      </c>
      <c r="C531">
        <v>1500</v>
      </c>
      <c r="D531" t="s">
        <v>1521</v>
      </c>
      <c r="E531">
        <v>63086</v>
      </c>
      <c r="F531">
        <v>1486</v>
      </c>
      <c r="G531">
        <v>1490</v>
      </c>
      <c r="H531" t="s">
        <v>31</v>
      </c>
      <c r="I531" t="str">
        <f t="array" ref="I531">IFERROR(_xlfn.XLOOKUP(Tabelle8[[#This Row],[NegotiationID]]&amp;"FinalAccept",Tabelle8[NegotiationID]&amp;Tabelle8[ActionType],Tabelle8[ActionType],,0),_xlfn.XLOOKUP(Tabelle8[[#This Row],[NegotiationID]]&amp;"FinalReject",Tabelle8[NegotiationID]&amp;Tabelle8[ActionType],Tabelle8[ActionType],,0))</f>
        <v>FinalAccept</v>
      </c>
      <c r="J531">
        <v>0.85819999999999996</v>
      </c>
      <c r="K531">
        <v>0.098799999999999999</v>
      </c>
      <c r="L531">
        <v>0.95699999999999996</v>
      </c>
      <c r="M531">
        <v>0.75939999999999996</v>
      </c>
      <c r="N531">
        <v>608</v>
      </c>
      <c r="O531">
        <v>3700</v>
      </c>
      <c r="P531">
        <v>20</v>
      </c>
      <c r="Q531" s="3" t="s">
        <v>2676</v>
      </c>
    </row>
    <row r="532" ht="15" customHeight="1">
      <c r="A532" t="e">
        <f t="shared" ca="1" si="529"/>
        <v>#VALUE!</v>
      </c>
      <c r="B532" t="e">
        <f t="array" ref="B532" ca="1">_xlfn.XLOOKUP(Tabelle8[[#This Row],[ExperimentID]]&amp;Tabelle8[[#This Row],[NegotiationID]]&amp;Tabelle8[[#This Row],[MessageID]],ALL_IN_ONE[ExperimentID]&amp;ALL_IN_ONE[NegotiationID]&amp;ALL_IN_ONE[MessageID],ALL_IN_ONE[Gesamt_ID],,0)</f>
        <v>#VALUE!</v>
      </c>
      <c r="C532">
        <v>1500</v>
      </c>
      <c r="D532" t="s">
        <v>1521</v>
      </c>
      <c r="E532">
        <v>64081</v>
      </c>
      <c r="F532">
        <v>1490</v>
      </c>
      <c r="G532">
        <v>1486</v>
      </c>
      <c r="H532" t="s">
        <v>31</v>
      </c>
      <c r="I532" t="str">
        <f t="array" ref="I532">IFERROR(_xlfn.XLOOKUP(Tabelle8[[#This Row],[NegotiationID]]&amp;"FinalAccept",Tabelle8[NegotiationID]&amp;Tabelle8[ActionType],Tabelle8[ActionType],,0),_xlfn.XLOOKUP(Tabelle8[[#This Row],[NegotiationID]]&amp;"FinalReject",Tabelle8[NegotiationID]&amp;Tabelle8[ActionType],Tabelle8[ActionType],,0))</f>
        <v>FinalAccept</v>
      </c>
      <c r="J532">
        <v>0.81759999999999999</v>
      </c>
      <c r="K532">
        <v>0.1484</v>
      </c>
      <c r="L532">
        <v>0.96599999999999997</v>
      </c>
      <c r="M532">
        <v>0.66920000000000002</v>
      </c>
      <c r="N532">
        <v>397</v>
      </c>
      <c r="O532">
        <v>3700</v>
      </c>
      <c r="P532">
        <v>20</v>
      </c>
      <c r="Q532" s="3" t="s">
        <v>2677</v>
      </c>
    </row>
    <row r="533" ht="15" customHeight="1">
      <c r="A533" t="e">
        <f t="shared" ca="1" si="529"/>
        <v>#VALUE!</v>
      </c>
      <c r="B533" t="e">
        <f t="array" ref="B533" ca="1">_xlfn.XLOOKUP(Tabelle8[[#This Row],[ExperimentID]]&amp;Tabelle8[[#This Row],[NegotiationID]]&amp;Tabelle8[[#This Row],[MessageID]],ALL_IN_ONE[ExperimentID]&amp;ALL_IN_ONE[NegotiationID]&amp;ALL_IN_ONE[MessageID],ALL_IN_ONE[Gesamt_ID],,0)</f>
        <v>#VALUE!</v>
      </c>
      <c r="C533">
        <v>1500</v>
      </c>
      <c r="D533" t="s">
        <v>1521</v>
      </c>
      <c r="E533">
        <v>64481</v>
      </c>
      <c r="F533">
        <v>1486</v>
      </c>
      <c r="G533">
        <v>1490</v>
      </c>
      <c r="H533" t="s">
        <v>31</v>
      </c>
      <c r="I533" t="str">
        <f t="array" ref="I533">IFERROR(_xlfn.XLOOKUP(Tabelle8[[#This Row],[NegotiationID]]&amp;"FinalAccept",Tabelle8[NegotiationID]&amp;Tabelle8[ActionType],Tabelle8[ActionType],,0),_xlfn.XLOOKUP(Tabelle8[[#This Row],[NegotiationID]]&amp;"FinalReject",Tabelle8[NegotiationID]&amp;Tabelle8[ActionType],Tabelle8[ActionType],,0))</f>
        <v>FinalAccept</v>
      </c>
      <c r="J533">
        <v>0.74780000000000002</v>
      </c>
      <c r="K533">
        <v>0.16</v>
      </c>
      <c r="L533">
        <v>0.90780000000000005</v>
      </c>
      <c r="M533">
        <v>0.58779999999999999</v>
      </c>
      <c r="N533">
        <v>474</v>
      </c>
      <c r="O533">
        <v>3700</v>
      </c>
      <c r="P533">
        <v>20</v>
      </c>
      <c r="Q533" s="3" t="s">
        <v>2678</v>
      </c>
    </row>
    <row r="534" ht="58" hidden="1">
      <c r="A534" t="e">
        <f t="shared" ca="1" si="529"/>
        <v>#VALUE!</v>
      </c>
      <c r="B534" t="e">
        <f t="array" ref="B534" ca="1">_xlfn.XLOOKUP(Tabelle8[[#This Row],[ExperimentID]]&amp;Tabelle8[[#This Row],[NegotiationID]]&amp;Tabelle8[[#This Row],[MessageID]],ALL_IN_ONE[ExperimentID]&amp;ALL_IN_ONE[NegotiationID]&amp;ALL_IN_ONE[MessageID],ALL_IN_ONE[Gesamt_ID],,0)</f>
        <v>#VALUE!</v>
      </c>
      <c r="C534">
        <v>1500</v>
      </c>
      <c r="D534" t="s">
        <v>1521</v>
      </c>
      <c r="E534">
        <v>64715</v>
      </c>
      <c r="F534">
        <v>1490</v>
      </c>
      <c r="G534">
        <v>1486</v>
      </c>
      <c r="H534" t="s">
        <v>22</v>
      </c>
      <c r="I534" t="str">
        <f t="array" ref="I534">IFERROR(_xlfn.XLOOKUP(Tabelle8[[#This Row],[NegotiationID]]&amp;"FinalAccept",Tabelle8[NegotiationID]&amp;Tabelle8[ActionType],Tabelle8[ActionType],,0),_xlfn.XLOOKUP(Tabelle8[[#This Row],[NegotiationID]]&amp;"FinalReject",Tabelle8[NegotiationID]&amp;Tabelle8[ActionType],Tabelle8[ActionType],,0))</f>
        <v>FinalAccept</v>
      </c>
      <c r="N534">
        <v>78</v>
      </c>
      <c r="O534">
        <v>3700</v>
      </c>
      <c r="P534">
        <v>20</v>
      </c>
      <c r="Q534" s="3" t="s">
        <v>6547</v>
      </c>
    </row>
    <row r="535" ht="87" hidden="1">
      <c r="A535" t="e">
        <f t="shared" ca="1" si="529"/>
        <v>#VALUE!</v>
      </c>
      <c r="B535" t="e">
        <f t="array" ref="B535" ca="1">_xlfn.XLOOKUP(Tabelle8[[#This Row],[ExperimentID]]&amp;Tabelle8[[#This Row],[NegotiationID]]&amp;Tabelle8[[#This Row],[MessageID]],ALL_IN_ONE[ExperimentID]&amp;ALL_IN_ONE[NegotiationID]&amp;ALL_IN_ONE[MessageID],ALL_IN_ONE[Gesamt_ID],,0)</f>
        <v>#VALUE!</v>
      </c>
      <c r="C535">
        <v>1500</v>
      </c>
      <c r="D535" t="s">
        <v>1521</v>
      </c>
      <c r="E535">
        <v>65756</v>
      </c>
      <c r="F535">
        <v>1486</v>
      </c>
      <c r="G535">
        <v>1490</v>
      </c>
      <c r="H535" t="s">
        <v>24</v>
      </c>
      <c r="I535" t="str">
        <f t="array" ref="I535">IFERROR(_xlfn.XLOOKUP(Tabelle8[[#This Row],[NegotiationID]]&amp;"FinalAccept",Tabelle8[NegotiationID]&amp;Tabelle8[ActionType],Tabelle8[ActionType],,0),_xlfn.XLOOKUP(Tabelle8[[#This Row],[NegotiationID]]&amp;"FinalReject",Tabelle8[NegotiationID]&amp;Tabelle8[ActionType],Tabelle8[ActionType],,0))</f>
        <v>FinalAccept</v>
      </c>
      <c r="N535">
        <v>102</v>
      </c>
      <c r="O535">
        <v>3700</v>
      </c>
      <c r="P535">
        <v>20</v>
      </c>
      <c r="Q535" s="3" t="s">
        <v>6548</v>
      </c>
    </row>
    <row r="536" ht="15" customHeight="1">
      <c r="A536" t="e">
        <f t="shared" ca="1" si="529"/>
        <v>#VALUE!</v>
      </c>
      <c r="B536" t="e">
        <f t="array" ref="B536" ca="1">_xlfn.XLOOKUP(Tabelle8[[#This Row],[ExperimentID]]&amp;Tabelle8[[#This Row],[NegotiationID]]&amp;Tabelle8[[#This Row],[MessageID]],ALL_IN_ONE[ExperimentID]&amp;ALL_IN_ONE[NegotiationID]&amp;ALL_IN_ONE[MessageID],ALL_IN_ONE[Gesamt_ID],,0)</f>
        <v>#VALUE!</v>
      </c>
      <c r="C536">
        <v>1500</v>
      </c>
      <c r="D536" t="s">
        <v>1521</v>
      </c>
      <c r="E536">
        <v>65821</v>
      </c>
      <c r="F536">
        <v>1490</v>
      </c>
      <c r="G536">
        <v>1486</v>
      </c>
      <c r="H536" t="s">
        <v>31</v>
      </c>
      <c r="I536" t="str">
        <f t="array" ref="I536">IFERROR(_xlfn.XLOOKUP(Tabelle8[[#This Row],[NegotiationID]]&amp;"FinalAccept",Tabelle8[NegotiationID]&amp;Tabelle8[ActionType],Tabelle8[ActionType],,0),_xlfn.XLOOKUP(Tabelle8[[#This Row],[NegotiationID]]&amp;"FinalReject",Tabelle8[NegotiationID]&amp;Tabelle8[ActionType],Tabelle8[ActionType],,0))</f>
        <v>FinalAccept</v>
      </c>
      <c r="J536">
        <v>0.754</v>
      </c>
      <c r="K536">
        <v>0.34660000000000002</v>
      </c>
      <c r="L536">
        <v>1.1006</v>
      </c>
      <c r="M536">
        <v>0.40739999999999998</v>
      </c>
      <c r="N536">
        <v>59</v>
      </c>
      <c r="O536">
        <v>3700</v>
      </c>
      <c r="P536">
        <v>20</v>
      </c>
      <c r="Q536" t="s">
        <v>2679</v>
      </c>
    </row>
    <row r="537" ht="15" customHeight="1">
      <c r="A537" t="e">
        <f t="shared" ca="1" si="529"/>
        <v>#VALUE!</v>
      </c>
      <c r="B537" t="e">
        <f t="array" ref="B537" ca="1">_xlfn.XLOOKUP(Tabelle8[[#This Row],[ExperimentID]]&amp;Tabelle8[[#This Row],[NegotiationID]]&amp;Tabelle8[[#This Row],[MessageID]],ALL_IN_ONE[ExperimentID]&amp;ALL_IN_ONE[NegotiationID]&amp;ALL_IN_ONE[MessageID],ALL_IN_ONE[Gesamt_ID],,0)</f>
        <v>#VALUE!</v>
      </c>
      <c r="C537">
        <v>1500</v>
      </c>
      <c r="D537" t="s">
        <v>1521</v>
      </c>
      <c r="E537">
        <v>65863</v>
      </c>
      <c r="F537">
        <v>1486</v>
      </c>
      <c r="G537">
        <v>1490</v>
      </c>
      <c r="H537" t="s">
        <v>31</v>
      </c>
      <c r="I537" t="str">
        <f t="array" ref="I537">IFERROR(_xlfn.XLOOKUP(Tabelle8[[#This Row],[NegotiationID]]&amp;"FinalAccept",Tabelle8[NegotiationID]&amp;Tabelle8[ActionType],Tabelle8[ActionType],,0),_xlfn.XLOOKUP(Tabelle8[[#This Row],[NegotiationID]]&amp;"FinalReject",Tabelle8[NegotiationID]&amp;Tabelle8[ActionType],Tabelle8[ActionType],,0))</f>
        <v>FinalAccept</v>
      </c>
      <c r="J537">
        <v>0.7298</v>
      </c>
      <c r="K537">
        <v>0.32000000000000001</v>
      </c>
      <c r="L537">
        <v>1.0498000000000001</v>
      </c>
      <c r="M537">
        <v>0.4098</v>
      </c>
      <c r="N537">
        <v>430</v>
      </c>
      <c r="O537">
        <v>3700</v>
      </c>
      <c r="P537">
        <v>20</v>
      </c>
      <c r="Q537" s="3" t="s">
        <v>2680</v>
      </c>
    </row>
    <row r="538" ht="15" customHeight="1">
      <c r="A538" t="e">
        <f t="shared" ca="1" si="529"/>
        <v>#VALUE!</v>
      </c>
      <c r="B538" t="e">
        <f t="array" ref="B538" ca="1">_xlfn.XLOOKUP(Tabelle8[[#This Row],[ExperimentID]]&amp;Tabelle8[[#This Row],[NegotiationID]]&amp;Tabelle8[[#This Row],[MessageID]],ALL_IN_ONE[ExperimentID]&amp;ALL_IN_ONE[NegotiationID]&amp;ALL_IN_ONE[MessageID],ALL_IN_ONE[Gesamt_ID],,0)</f>
        <v>#VALUE!</v>
      </c>
      <c r="C538">
        <v>1500</v>
      </c>
      <c r="D538" t="s">
        <v>1521</v>
      </c>
      <c r="E538">
        <v>65872</v>
      </c>
      <c r="F538">
        <v>1490</v>
      </c>
      <c r="G538">
        <v>1486</v>
      </c>
      <c r="H538" t="s">
        <v>31</v>
      </c>
      <c r="I538" t="str">
        <f t="array" ref="I538">IFERROR(_xlfn.XLOOKUP(Tabelle8[[#This Row],[NegotiationID]]&amp;"FinalAccept",Tabelle8[NegotiationID]&amp;Tabelle8[ActionType],Tabelle8[ActionType],,0),_xlfn.XLOOKUP(Tabelle8[[#This Row],[NegotiationID]]&amp;"FinalReject",Tabelle8[NegotiationID]&amp;Tabelle8[ActionType],Tabelle8[ActionType],,0))</f>
        <v>FinalAccept</v>
      </c>
      <c r="J538">
        <v>0.62439999999999996</v>
      </c>
      <c r="K538">
        <v>0.47439999999999999</v>
      </c>
      <c r="L538">
        <v>1.0988</v>
      </c>
      <c r="M538">
        <v>0.14999999999999999</v>
      </c>
      <c r="N538">
        <v>59</v>
      </c>
      <c r="O538">
        <v>3700</v>
      </c>
      <c r="P538">
        <v>20</v>
      </c>
      <c r="Q538" t="s">
        <v>2681</v>
      </c>
    </row>
    <row r="539" ht="15" customHeight="1">
      <c r="A539" t="e">
        <f t="shared" ca="1" si="529"/>
        <v>#VALUE!</v>
      </c>
      <c r="B539" t="e">
        <f t="array" ref="B539" ca="1">_xlfn.XLOOKUP(Tabelle8[[#This Row],[ExperimentID]]&amp;Tabelle8[[#This Row],[NegotiationID]]&amp;Tabelle8[[#This Row],[MessageID]],ALL_IN_ONE[ExperimentID]&amp;ALL_IN_ONE[NegotiationID]&amp;ALL_IN_ONE[MessageID],ALL_IN_ONE[Gesamt_ID],,0)</f>
        <v>#VALUE!</v>
      </c>
      <c r="C539">
        <v>1500</v>
      </c>
      <c r="D539" t="s">
        <v>1521</v>
      </c>
      <c r="E539">
        <v>65885</v>
      </c>
      <c r="F539">
        <v>1486</v>
      </c>
      <c r="G539">
        <v>1490</v>
      </c>
      <c r="H539" t="s">
        <v>31</v>
      </c>
      <c r="I539" t="str">
        <f t="array" ref="I539">IFERROR(_xlfn.XLOOKUP(Tabelle8[[#This Row],[NegotiationID]]&amp;"FinalAccept",Tabelle8[NegotiationID]&amp;Tabelle8[ActionType],Tabelle8[ActionType],,0),_xlfn.XLOOKUP(Tabelle8[[#This Row],[NegotiationID]]&amp;"FinalReject",Tabelle8[NegotiationID]&amp;Tabelle8[ActionType],Tabelle8[ActionType],,0))</f>
        <v>FinalAccept</v>
      </c>
      <c r="J539">
        <v>0.58579999999999999</v>
      </c>
      <c r="K539">
        <v>0.36859999999999998</v>
      </c>
      <c r="L539">
        <v>0.95440000000000003</v>
      </c>
      <c r="M539">
        <v>0.2172</v>
      </c>
      <c r="N539">
        <v>96</v>
      </c>
      <c r="O539">
        <v>3700</v>
      </c>
      <c r="P539">
        <v>20</v>
      </c>
      <c r="Q539" s="3" t="s">
        <v>2682</v>
      </c>
    </row>
    <row r="540" ht="15" customHeight="1">
      <c r="A540" t="e">
        <f t="shared" ca="1" si="529"/>
        <v>#VALUE!</v>
      </c>
      <c r="B540" t="e">
        <f t="array" ref="B540" ca="1">_xlfn.XLOOKUP(Tabelle8[[#This Row],[ExperimentID]]&amp;Tabelle8[[#This Row],[NegotiationID]]&amp;Tabelle8[[#This Row],[MessageID]],ALL_IN_ONE[ExperimentID]&amp;ALL_IN_ONE[NegotiationID]&amp;ALL_IN_ONE[MessageID],ALL_IN_ONE[Gesamt_ID],,0)</f>
        <v>#VALUE!</v>
      </c>
      <c r="C540">
        <v>1500</v>
      </c>
      <c r="D540" t="s">
        <v>1521</v>
      </c>
      <c r="E540">
        <v>65892</v>
      </c>
      <c r="F540">
        <v>1490</v>
      </c>
      <c r="G540">
        <v>1486</v>
      </c>
      <c r="H540" t="s">
        <v>31</v>
      </c>
      <c r="I540" t="str">
        <f t="array" ref="I540">IFERROR(_xlfn.XLOOKUP(Tabelle8[[#This Row],[NegotiationID]]&amp;"FinalAccept",Tabelle8[NegotiationID]&amp;Tabelle8[ActionType],Tabelle8[ActionType],,0),_xlfn.XLOOKUP(Tabelle8[[#This Row],[NegotiationID]]&amp;"FinalReject",Tabelle8[NegotiationID]&amp;Tabelle8[ActionType],Tabelle8[ActionType],,0))</f>
        <v>FinalAccept</v>
      </c>
      <c r="J540">
        <v>0.64359999999999995</v>
      </c>
      <c r="K540">
        <v>0.27639999999999998</v>
      </c>
      <c r="L540">
        <v>0.92000000000000004</v>
      </c>
      <c r="M540">
        <v>0.36720000000000003</v>
      </c>
      <c r="N540">
        <v>63</v>
      </c>
      <c r="O540">
        <v>3700</v>
      </c>
      <c r="P540">
        <v>20</v>
      </c>
      <c r="Q540" s="3" t="s">
        <v>2683</v>
      </c>
    </row>
    <row r="541" ht="15" customHeight="1">
      <c r="A541" t="e">
        <f t="shared" ca="1" si="529"/>
        <v>#VALUE!</v>
      </c>
      <c r="B541" t="e">
        <f t="array" ref="B541" ca="1">_xlfn.XLOOKUP(Tabelle8[[#This Row],[ExperimentID]]&amp;Tabelle8[[#This Row],[NegotiationID]]&amp;Tabelle8[[#This Row],[MessageID]],ALL_IN_ONE[ExperimentID]&amp;ALL_IN_ONE[NegotiationID]&amp;ALL_IN_ONE[MessageID],ALL_IN_ONE[Gesamt_ID],,0)</f>
        <v>#VALUE!</v>
      </c>
      <c r="C541">
        <v>1500</v>
      </c>
      <c r="D541" t="s">
        <v>1521</v>
      </c>
      <c r="E541">
        <v>66122</v>
      </c>
      <c r="F541">
        <v>1486</v>
      </c>
      <c r="G541">
        <v>1490</v>
      </c>
      <c r="H541" t="s">
        <v>31</v>
      </c>
      <c r="I541" t="str">
        <f t="array" ref="I541">IFERROR(_xlfn.XLOOKUP(Tabelle8[[#This Row],[NegotiationID]]&amp;"FinalAccept",Tabelle8[NegotiationID]&amp;Tabelle8[ActionType],Tabelle8[ActionType],,0),_xlfn.XLOOKUP(Tabelle8[[#This Row],[NegotiationID]]&amp;"FinalReject",Tabelle8[NegotiationID]&amp;Tabelle8[ActionType],Tabelle8[ActionType],,0))</f>
        <v>FinalAccept</v>
      </c>
      <c r="J541">
        <v>0.54979999999999996</v>
      </c>
      <c r="K541">
        <v>0.5</v>
      </c>
      <c r="L541">
        <v>1.0498000000000001</v>
      </c>
      <c r="M541">
        <v>0.049799999999999997</v>
      </c>
      <c r="N541">
        <v>98</v>
      </c>
      <c r="O541">
        <v>3700</v>
      </c>
      <c r="P541">
        <v>20</v>
      </c>
      <c r="Q541" s="3" t="s">
        <v>2684</v>
      </c>
    </row>
    <row r="542" ht="15" customHeight="1">
      <c r="A542" t="e">
        <f t="shared" ca="1" si="529"/>
        <v>#VALUE!</v>
      </c>
      <c r="B542" t="e">
        <f t="array" ref="B542" ca="1">_xlfn.XLOOKUP(Tabelle8[[#This Row],[ExperimentID]]&amp;Tabelle8[[#This Row],[NegotiationID]]&amp;Tabelle8[[#This Row],[MessageID]],ALL_IN_ONE[ExperimentID]&amp;ALL_IN_ONE[NegotiationID]&amp;ALL_IN_ONE[MessageID],ALL_IN_ONE[Gesamt_ID],,0)</f>
        <v>#VALUE!</v>
      </c>
      <c r="C542">
        <v>1500</v>
      </c>
      <c r="D542" t="s">
        <v>1521</v>
      </c>
      <c r="E542">
        <v>66303</v>
      </c>
      <c r="F542">
        <v>1490</v>
      </c>
      <c r="G542">
        <v>1486</v>
      </c>
      <c r="H542" t="s">
        <v>31</v>
      </c>
      <c r="I542" t="str">
        <f t="array" ref="I542">IFERROR(_xlfn.XLOOKUP(Tabelle8[[#This Row],[NegotiationID]]&amp;"FinalAccept",Tabelle8[NegotiationID]&amp;Tabelle8[ActionType],Tabelle8[ActionType],,0),_xlfn.XLOOKUP(Tabelle8[[#This Row],[NegotiationID]]&amp;"FinalReject",Tabelle8[NegotiationID]&amp;Tabelle8[ActionType],Tabelle8[ActionType],,0))</f>
        <v>FinalAccept</v>
      </c>
      <c r="J542">
        <v>0.62439999999999996</v>
      </c>
      <c r="K542">
        <v>0.47439999999999999</v>
      </c>
      <c r="L542">
        <v>1.0988</v>
      </c>
      <c r="M542">
        <v>0.14999999999999999</v>
      </c>
      <c r="N542">
        <v>60</v>
      </c>
      <c r="O542">
        <v>3700</v>
      </c>
      <c r="P542">
        <v>20</v>
      </c>
      <c r="Q542" t="s">
        <v>2685</v>
      </c>
    </row>
    <row r="543" ht="15" customHeight="1">
      <c r="A543" t="e">
        <f t="shared" ca="1" si="529"/>
        <v>#VALUE!</v>
      </c>
      <c r="B543" t="e">
        <f t="array" ref="B543" ca="1">_xlfn.XLOOKUP(Tabelle8[[#This Row],[ExperimentID]]&amp;Tabelle8[[#This Row],[NegotiationID]]&amp;Tabelle8[[#This Row],[MessageID]],ALL_IN_ONE[ExperimentID]&amp;ALL_IN_ONE[NegotiationID]&amp;ALL_IN_ONE[MessageID],ALL_IN_ONE[Gesamt_ID],,0)</f>
        <v>#VALUE!</v>
      </c>
      <c r="C543">
        <v>1500</v>
      </c>
      <c r="D543" t="s">
        <v>1521</v>
      </c>
      <c r="E543">
        <v>66320</v>
      </c>
      <c r="F543">
        <v>1486</v>
      </c>
      <c r="G543">
        <v>1490</v>
      </c>
      <c r="H543" t="s">
        <v>31</v>
      </c>
      <c r="I543" t="str">
        <f t="array" ref="I543">IFERROR(_xlfn.XLOOKUP(Tabelle8[[#This Row],[NegotiationID]]&amp;"FinalAccept",Tabelle8[NegotiationID]&amp;Tabelle8[ActionType],Tabelle8[ActionType],,0),_xlfn.XLOOKUP(Tabelle8[[#This Row],[NegotiationID]]&amp;"FinalReject",Tabelle8[NegotiationID]&amp;Tabelle8[ActionType],Tabelle8[ActionType],,0))</f>
        <v>FinalAccept</v>
      </c>
      <c r="J543">
        <v>0.54959999999999998</v>
      </c>
      <c r="K543">
        <v>0.5444</v>
      </c>
      <c r="L543">
        <v>1.0940000000000001</v>
      </c>
      <c r="M543">
        <v>0.0051999999999999998</v>
      </c>
      <c r="N543">
        <v>112</v>
      </c>
      <c r="O543">
        <v>3700</v>
      </c>
      <c r="P543">
        <v>20</v>
      </c>
      <c r="Q543" s="3" t="s">
        <v>2686</v>
      </c>
    </row>
    <row r="544" ht="15" customHeight="1">
      <c r="A544" t="e">
        <f t="shared" ca="1" si="529"/>
        <v>#VALUE!</v>
      </c>
      <c r="B544" t="e">
        <f t="array" ref="B544" ca="1">_xlfn.XLOOKUP(Tabelle8[[#This Row],[ExperimentID]]&amp;Tabelle8[[#This Row],[NegotiationID]]&amp;Tabelle8[[#This Row],[MessageID]],ALL_IN_ONE[ExperimentID]&amp;ALL_IN_ONE[NegotiationID]&amp;ALL_IN_ONE[MessageID],ALL_IN_ONE[Gesamt_ID],,0)</f>
        <v>#VALUE!</v>
      </c>
      <c r="C544">
        <v>1500</v>
      </c>
      <c r="D544" t="s">
        <v>1521</v>
      </c>
      <c r="E544">
        <v>66778</v>
      </c>
      <c r="F544">
        <v>1490</v>
      </c>
      <c r="G544">
        <v>1486</v>
      </c>
      <c r="H544" t="s">
        <v>31</v>
      </c>
      <c r="I544" t="str">
        <f t="array" ref="I544">IFERROR(_xlfn.XLOOKUP(Tabelle8[[#This Row],[NegotiationID]]&amp;"FinalAccept",Tabelle8[NegotiationID]&amp;Tabelle8[ActionType],Tabelle8[ActionType],,0),_xlfn.XLOOKUP(Tabelle8[[#This Row],[NegotiationID]]&amp;"FinalReject",Tabelle8[NegotiationID]&amp;Tabelle8[ActionType],Tabelle8[ActionType],,0))</f>
        <v>FinalAccept</v>
      </c>
      <c r="J544">
        <v>0.62439999999999996</v>
      </c>
      <c r="K544">
        <v>0.47439999999999999</v>
      </c>
      <c r="L544">
        <v>1.0988</v>
      </c>
      <c r="M544">
        <v>0.14999999999999999</v>
      </c>
      <c r="N544">
        <v>45</v>
      </c>
      <c r="O544">
        <v>3700</v>
      </c>
      <c r="P544">
        <v>20</v>
      </c>
      <c r="Q544" t="s">
        <v>2687</v>
      </c>
    </row>
    <row r="545" ht="15" customHeight="1">
      <c r="A545" t="e">
        <f t="shared" ca="1" si="529"/>
        <v>#VALUE!</v>
      </c>
      <c r="B545" t="e">
        <f t="array" ref="B545" ca="1">_xlfn.XLOOKUP(Tabelle8[[#This Row],[ExperimentID]]&amp;Tabelle8[[#This Row],[NegotiationID]]&amp;Tabelle8[[#This Row],[MessageID]],ALL_IN_ONE[ExperimentID]&amp;ALL_IN_ONE[NegotiationID]&amp;ALL_IN_ONE[MessageID],ALL_IN_ONE[Gesamt_ID],,0)</f>
        <v>#VALUE!</v>
      </c>
      <c r="C545">
        <v>1500</v>
      </c>
      <c r="D545" t="s">
        <v>1521</v>
      </c>
      <c r="E545">
        <v>66820</v>
      </c>
      <c r="F545">
        <v>1486</v>
      </c>
      <c r="G545">
        <v>1490</v>
      </c>
      <c r="H545" t="s">
        <v>31</v>
      </c>
      <c r="I545" t="str">
        <f t="array" ref="I545">IFERROR(_xlfn.XLOOKUP(Tabelle8[[#This Row],[NegotiationID]]&amp;"FinalAccept",Tabelle8[NegotiationID]&amp;Tabelle8[ActionType],Tabelle8[ActionType],,0),_xlfn.XLOOKUP(Tabelle8[[#This Row],[NegotiationID]]&amp;"FinalReject",Tabelle8[NegotiationID]&amp;Tabelle8[ActionType],Tabelle8[ActionType],,0))</f>
        <v>FinalAccept</v>
      </c>
      <c r="J545">
        <v>0.54959999999999998</v>
      </c>
      <c r="K545">
        <v>0.5444</v>
      </c>
      <c r="L545">
        <v>1.0940000000000001</v>
      </c>
      <c r="M545">
        <v>0.0051999999999999998</v>
      </c>
      <c r="N545">
        <v>158</v>
      </c>
      <c r="O545">
        <v>3700</v>
      </c>
      <c r="P545">
        <v>20</v>
      </c>
      <c r="Q545" s="3" t="s">
        <v>2688</v>
      </c>
    </row>
    <row r="546" ht="15" customHeight="1">
      <c r="A546" t="e">
        <f t="shared" ca="1" si="529"/>
        <v>#VALUE!</v>
      </c>
      <c r="B546" t="e">
        <f t="array" ref="B546" ca="1">_xlfn.XLOOKUP(Tabelle8[[#This Row],[ExperimentID]]&amp;Tabelle8[[#This Row],[NegotiationID]]&amp;Tabelle8[[#This Row],[MessageID]],ALL_IN_ONE[ExperimentID]&amp;ALL_IN_ONE[NegotiationID]&amp;ALL_IN_ONE[MessageID],ALL_IN_ONE[Gesamt_ID],,0)</f>
        <v>#VALUE!</v>
      </c>
      <c r="C546">
        <v>1500</v>
      </c>
      <c r="D546" t="s">
        <v>1521</v>
      </c>
      <c r="E546">
        <v>66851</v>
      </c>
      <c r="F546">
        <v>1490</v>
      </c>
      <c r="G546">
        <v>1486</v>
      </c>
      <c r="H546" t="s">
        <v>31</v>
      </c>
      <c r="I546" t="str">
        <f t="array" ref="I546">IFERROR(_xlfn.XLOOKUP(Tabelle8[[#This Row],[NegotiationID]]&amp;"FinalAccept",Tabelle8[NegotiationID]&amp;Tabelle8[ActionType],Tabelle8[ActionType],,0),_xlfn.XLOOKUP(Tabelle8[[#This Row],[NegotiationID]]&amp;"FinalReject",Tabelle8[NegotiationID]&amp;Tabelle8[ActionType],Tabelle8[ActionType],,0))</f>
        <v>FinalAccept</v>
      </c>
      <c r="J546">
        <v>0.62439999999999996</v>
      </c>
      <c r="K546">
        <v>0.47439999999999999</v>
      </c>
      <c r="L546">
        <v>1.0988</v>
      </c>
      <c r="M546">
        <v>0.14999999999999999</v>
      </c>
      <c r="N546">
        <v>57</v>
      </c>
      <c r="O546">
        <v>3700</v>
      </c>
      <c r="P546">
        <v>20</v>
      </c>
      <c r="Q546" t="s">
        <v>2689</v>
      </c>
    </row>
    <row r="547" ht="15" customHeight="1">
      <c r="A547" t="e">
        <f t="shared" ca="1" si="529"/>
        <v>#VALUE!</v>
      </c>
      <c r="B547" t="e">
        <f t="array" ref="B547" ca="1">_xlfn.XLOOKUP(Tabelle8[[#This Row],[ExperimentID]]&amp;Tabelle8[[#This Row],[NegotiationID]]&amp;Tabelle8[[#This Row],[MessageID]],ALL_IN_ONE[ExperimentID]&amp;ALL_IN_ONE[NegotiationID]&amp;ALL_IN_ONE[MessageID],ALL_IN_ONE[Gesamt_ID],,0)</f>
        <v>#VALUE!</v>
      </c>
      <c r="C547">
        <v>1500</v>
      </c>
      <c r="D547" t="s">
        <v>1521</v>
      </c>
      <c r="E547">
        <v>66977</v>
      </c>
      <c r="F547">
        <v>1486</v>
      </c>
      <c r="G547">
        <v>1490</v>
      </c>
      <c r="H547" t="s">
        <v>20</v>
      </c>
      <c r="I547" t="str">
        <f t="array" ref="I547">IFERROR(_xlfn.XLOOKUP(Tabelle8[[#This Row],[NegotiationID]]&amp;"FinalAccept",Tabelle8[NegotiationID]&amp;Tabelle8[ActionType],Tabelle8[ActionType],,0),_xlfn.XLOOKUP(Tabelle8[[#This Row],[NegotiationID]]&amp;"FinalReject",Tabelle8[NegotiationID]&amp;Tabelle8[ActionType],Tabelle8[ActionType],,0))</f>
        <v>FinalAccept</v>
      </c>
      <c r="J547">
        <v>0.47439999999999999</v>
      </c>
      <c r="K547">
        <v>0.62439999999999996</v>
      </c>
      <c r="L547">
        <v>1.0988</v>
      </c>
      <c r="M547">
        <v>0.14999999999999999</v>
      </c>
      <c r="N547">
        <v>22</v>
      </c>
      <c r="O547">
        <v>3700</v>
      </c>
      <c r="P547">
        <v>20</v>
      </c>
      <c r="Q547" s="3" t="s">
        <v>2690</v>
      </c>
    </row>
    <row r="548" ht="14.5" hidden="1">
      <c r="A548" t="e">
        <f t="shared" ca="1" si="529"/>
        <v>#VALUE!</v>
      </c>
      <c r="B548" t="e">
        <f t="array" ref="B548" ca="1">_xlfn.XLOOKUP(Tabelle8[[#This Row],[ExperimentID]]&amp;Tabelle8[[#This Row],[NegotiationID]]&amp;Tabelle8[[#This Row],[MessageID]],ALL_IN_ONE[ExperimentID]&amp;ALL_IN_ONE[NegotiationID]&amp;ALL_IN_ONE[MessageID],ALL_IN_ONE[Gesamt_ID],,0)</f>
        <v>#VALUE!</v>
      </c>
      <c r="C548">
        <v>1529</v>
      </c>
      <c r="D548" t="s">
        <v>1521</v>
      </c>
      <c r="E548">
        <v>1530</v>
      </c>
      <c r="H548" t="s">
        <v>6019</v>
      </c>
      <c r="I548" t="str">
        <f t="array" ref="I548">IFERROR(_xlfn.XLOOKUP(Tabelle8[[#This Row],[NegotiationID]]&amp;"FinalAccept",Tabelle8[NegotiationID]&amp;Tabelle8[ActionType],Tabelle8[ActionType],,0),_xlfn.XLOOKUP(Tabelle8[[#This Row],[NegotiationID]]&amp;"FinalReject",Tabelle8[NegotiationID]&amp;Tabelle8[ActionType],Tabelle8[ActionType],,0))</f>
        <v>FinalAccept</v>
      </c>
      <c r="N548">
        <v>21</v>
      </c>
      <c r="O548">
        <v>777</v>
      </c>
      <c r="P548">
        <v>16</v>
      </c>
      <c r="Q548" t="s">
        <v>6020</v>
      </c>
    </row>
    <row r="549" ht="15" customHeight="1">
      <c r="A549" t="e">
        <f t="shared" ca="1" si="529"/>
        <v>#VALUE!</v>
      </c>
      <c r="B549" t="e">
        <f t="array" ref="B549" ca="1">_xlfn.XLOOKUP(Tabelle8[[#This Row],[ExperimentID]]&amp;Tabelle8[[#This Row],[NegotiationID]]&amp;Tabelle8[[#This Row],[MessageID]],ALL_IN_ONE[ExperimentID]&amp;ALL_IN_ONE[NegotiationID]&amp;ALL_IN_ONE[MessageID],ALL_IN_ONE[Gesamt_ID],,0)</f>
        <v>#VALUE!</v>
      </c>
      <c r="C549">
        <v>1529</v>
      </c>
      <c r="D549" t="s">
        <v>1521</v>
      </c>
      <c r="E549">
        <v>62791</v>
      </c>
      <c r="F549">
        <v>1515</v>
      </c>
      <c r="G549">
        <v>1519</v>
      </c>
      <c r="H549" t="s">
        <v>19</v>
      </c>
      <c r="I549" t="str">
        <f t="array" ref="I549">IFERROR(_xlfn.XLOOKUP(Tabelle8[[#This Row],[NegotiationID]]&amp;"FinalAccept",Tabelle8[NegotiationID]&amp;Tabelle8[ActionType],Tabelle8[ActionType],,0),_xlfn.XLOOKUP(Tabelle8[[#This Row],[NegotiationID]]&amp;"FinalReject",Tabelle8[NegotiationID]&amp;Tabelle8[ActionType],Tabelle8[ActionType],,0))</f>
        <v>FinalAccept</v>
      </c>
      <c r="J549">
        <v>1</v>
      </c>
      <c r="K549">
        <v>0.1084</v>
      </c>
      <c r="L549">
        <v>1.1084000000000001</v>
      </c>
      <c r="M549">
        <v>0.89159999999999995</v>
      </c>
      <c r="N549">
        <v>38</v>
      </c>
      <c r="O549">
        <v>777</v>
      </c>
      <c r="P549">
        <v>16</v>
      </c>
      <c r="Q549" s="3" t="s">
        <v>2691</v>
      </c>
    </row>
    <row r="550" ht="15" customHeight="1">
      <c r="A550" t="e">
        <f t="shared" ca="1" si="529"/>
        <v>#VALUE!</v>
      </c>
      <c r="B550" t="e">
        <f t="array" ref="B550" ca="1">_xlfn.XLOOKUP(Tabelle8[[#This Row],[ExperimentID]]&amp;Tabelle8[[#This Row],[NegotiationID]]&amp;Tabelle8[[#This Row],[MessageID]],ALL_IN_ONE[ExperimentID]&amp;ALL_IN_ONE[NegotiationID]&amp;ALL_IN_ONE[MessageID],ALL_IN_ONE[Gesamt_ID],,0)</f>
        <v>#VALUE!</v>
      </c>
      <c r="C550">
        <v>1529</v>
      </c>
      <c r="D550" t="s">
        <v>1521</v>
      </c>
      <c r="E550">
        <v>64194</v>
      </c>
      <c r="F550">
        <v>1519</v>
      </c>
      <c r="G550">
        <v>1515</v>
      </c>
      <c r="H550" t="s">
        <v>31</v>
      </c>
      <c r="I550" t="str">
        <f t="array" ref="I550">IFERROR(_xlfn.XLOOKUP(Tabelle8[[#This Row],[NegotiationID]]&amp;"FinalAccept",Tabelle8[NegotiationID]&amp;Tabelle8[ActionType],Tabelle8[ActionType],,0),_xlfn.XLOOKUP(Tabelle8[[#This Row],[NegotiationID]]&amp;"FinalReject",Tabelle8[NegotiationID]&amp;Tabelle8[ActionType],Tabelle8[ActionType],,0))</f>
        <v>FinalAccept</v>
      </c>
      <c r="J550">
        <v>1</v>
      </c>
      <c r="K550">
        <v>0.12540000000000001</v>
      </c>
      <c r="L550">
        <v>1.1254</v>
      </c>
      <c r="M550">
        <v>0.87460000000000004</v>
      </c>
      <c r="N550">
        <v>64</v>
      </c>
      <c r="O550">
        <v>777</v>
      </c>
      <c r="P550">
        <v>16</v>
      </c>
      <c r="Q550" t="s">
        <v>2692</v>
      </c>
    </row>
    <row r="551" ht="15" customHeight="1">
      <c r="A551" t="e">
        <f t="shared" ca="1" si="529"/>
        <v>#VALUE!</v>
      </c>
      <c r="B551" t="e">
        <f t="array" ref="B551" ca="1">_xlfn.XLOOKUP(Tabelle8[[#This Row],[ExperimentID]]&amp;Tabelle8[[#This Row],[NegotiationID]]&amp;Tabelle8[[#This Row],[MessageID]],ALL_IN_ONE[ExperimentID]&amp;ALL_IN_ONE[NegotiationID]&amp;ALL_IN_ONE[MessageID],ALL_IN_ONE[Gesamt_ID],,0)</f>
        <v>#VALUE!</v>
      </c>
      <c r="C551">
        <v>1529</v>
      </c>
      <c r="D551" t="s">
        <v>1521</v>
      </c>
      <c r="E551">
        <v>66704</v>
      </c>
      <c r="F551">
        <v>1515</v>
      </c>
      <c r="G551">
        <v>1519</v>
      </c>
      <c r="H551" t="s">
        <v>31</v>
      </c>
      <c r="I551" t="str">
        <f t="array" ref="I551">IFERROR(_xlfn.XLOOKUP(Tabelle8[[#This Row],[NegotiationID]]&amp;"FinalAccept",Tabelle8[NegotiationID]&amp;Tabelle8[ActionType],Tabelle8[ActionType],,0),_xlfn.XLOOKUP(Tabelle8[[#This Row],[NegotiationID]]&amp;"FinalReject",Tabelle8[NegotiationID]&amp;Tabelle8[ActionType],Tabelle8[ActionType],,0))</f>
        <v>FinalAccept</v>
      </c>
      <c r="J551">
        <v>0.76000000000000001</v>
      </c>
      <c r="K551">
        <v>0.20039999999999999</v>
      </c>
      <c r="L551">
        <v>0.96040000000000003</v>
      </c>
      <c r="M551">
        <v>0.55959999999999999</v>
      </c>
      <c r="N551">
        <v>48</v>
      </c>
      <c r="O551">
        <v>777</v>
      </c>
      <c r="P551">
        <v>16</v>
      </c>
      <c r="Q551" s="3" t="s">
        <v>2693</v>
      </c>
    </row>
    <row r="552" ht="15" customHeight="1">
      <c r="A552" t="e">
        <f t="shared" ca="1" si="529"/>
        <v>#VALUE!</v>
      </c>
      <c r="B552" t="e">
        <f t="array" ref="B552" ca="1">_xlfn.XLOOKUP(Tabelle8[[#This Row],[ExperimentID]]&amp;Tabelle8[[#This Row],[NegotiationID]]&amp;Tabelle8[[#This Row],[MessageID]],ALL_IN_ONE[ExperimentID]&amp;ALL_IN_ONE[NegotiationID]&amp;ALL_IN_ONE[MessageID],ALL_IN_ONE[Gesamt_ID],,0)</f>
        <v>#VALUE!</v>
      </c>
      <c r="C552">
        <v>1529</v>
      </c>
      <c r="D552" t="s">
        <v>1521</v>
      </c>
      <c r="E552">
        <v>66824</v>
      </c>
      <c r="F552">
        <v>1519</v>
      </c>
      <c r="G552">
        <v>1515</v>
      </c>
      <c r="H552" t="s">
        <v>31</v>
      </c>
      <c r="I552" t="str">
        <f t="array" ref="I552">IFERROR(_xlfn.XLOOKUP(Tabelle8[[#This Row],[NegotiationID]]&amp;"FinalAccept",Tabelle8[NegotiationID]&amp;Tabelle8[ActionType],Tabelle8[ActionType],,0),_xlfn.XLOOKUP(Tabelle8[[#This Row],[NegotiationID]]&amp;"FinalReject",Tabelle8[NegotiationID]&amp;Tabelle8[ActionType],Tabelle8[ActionType],,0))</f>
        <v>FinalAccept</v>
      </c>
      <c r="J552">
        <v>0.64600000000000002</v>
      </c>
      <c r="K552">
        <v>0.43340000000000001</v>
      </c>
      <c r="L552">
        <v>1.0793999999999999</v>
      </c>
      <c r="M552">
        <v>0.21260000000000001</v>
      </c>
      <c r="N552">
        <v>122</v>
      </c>
      <c r="O552">
        <v>777</v>
      </c>
      <c r="P552">
        <v>16</v>
      </c>
      <c r="Q552" s="3" t="s">
        <v>2694</v>
      </c>
    </row>
    <row r="553" ht="15" customHeight="1">
      <c r="A553" t="e">
        <f t="shared" ca="1" si="529"/>
        <v>#VALUE!</v>
      </c>
      <c r="B553" t="e">
        <f t="array" ref="B553" ca="1">_xlfn.XLOOKUP(Tabelle8[[#This Row],[ExperimentID]]&amp;Tabelle8[[#This Row],[NegotiationID]]&amp;Tabelle8[[#This Row],[MessageID]],ALL_IN_ONE[ExperimentID]&amp;ALL_IN_ONE[NegotiationID]&amp;ALL_IN_ONE[MessageID],ALL_IN_ONE[Gesamt_ID],,0)</f>
        <v>#VALUE!</v>
      </c>
      <c r="C553">
        <v>1529</v>
      </c>
      <c r="D553" t="s">
        <v>1521</v>
      </c>
      <c r="E553">
        <v>66858</v>
      </c>
      <c r="F553">
        <v>1515</v>
      </c>
      <c r="G553">
        <v>1519</v>
      </c>
      <c r="H553" t="s">
        <v>31</v>
      </c>
      <c r="I553" t="str">
        <f t="array" ref="I553">IFERROR(_xlfn.XLOOKUP(Tabelle8[[#This Row],[NegotiationID]]&amp;"FinalAccept",Tabelle8[NegotiationID]&amp;Tabelle8[ActionType],Tabelle8[ActionType],,0),_xlfn.XLOOKUP(Tabelle8[[#This Row],[NegotiationID]]&amp;"FinalReject",Tabelle8[NegotiationID]&amp;Tabelle8[ActionType],Tabelle8[ActionType],,0))</f>
        <v>FinalAccept</v>
      </c>
      <c r="J553">
        <v>0.63219999999999998</v>
      </c>
      <c r="K553">
        <v>0.33000000000000002</v>
      </c>
      <c r="L553">
        <v>0.96220000000000006</v>
      </c>
      <c r="M553">
        <v>0.30220000000000002</v>
      </c>
      <c r="N553">
        <v>82</v>
      </c>
      <c r="O553">
        <v>777</v>
      </c>
      <c r="P553">
        <v>16</v>
      </c>
      <c r="Q553" s="3" t="s">
        <v>2695</v>
      </c>
    </row>
    <row r="554" ht="15" customHeight="1">
      <c r="A554" t="e">
        <f t="shared" ca="1" si="529"/>
        <v>#VALUE!</v>
      </c>
      <c r="B554" t="e">
        <f t="array" ref="B554" ca="1">_xlfn.XLOOKUP(Tabelle8[[#This Row],[ExperimentID]]&amp;Tabelle8[[#This Row],[NegotiationID]]&amp;Tabelle8[[#This Row],[MessageID]],ALL_IN_ONE[ExperimentID]&amp;ALL_IN_ONE[NegotiationID]&amp;ALL_IN_ONE[MessageID],ALL_IN_ONE[Gesamt_ID],,0)</f>
        <v>#VALUE!</v>
      </c>
      <c r="C554">
        <v>1529</v>
      </c>
      <c r="D554" t="s">
        <v>1521</v>
      </c>
      <c r="E554">
        <v>66871</v>
      </c>
      <c r="F554">
        <v>1519</v>
      </c>
      <c r="G554">
        <v>1515</v>
      </c>
      <c r="H554" t="s">
        <v>31</v>
      </c>
      <c r="I554" t="str">
        <f t="array" ref="I554">IFERROR(_xlfn.XLOOKUP(Tabelle8[[#This Row],[NegotiationID]]&amp;"FinalAccept",Tabelle8[NegotiationID]&amp;Tabelle8[ActionType],Tabelle8[ActionType],,0),_xlfn.XLOOKUP(Tabelle8[[#This Row],[NegotiationID]]&amp;"FinalReject",Tabelle8[NegotiationID]&amp;Tabelle8[ActionType],Tabelle8[ActionType],,0))</f>
        <v>FinalAccept</v>
      </c>
      <c r="J554">
        <v>0.57940000000000003</v>
      </c>
      <c r="K554">
        <v>0.40300000000000002</v>
      </c>
      <c r="L554">
        <v>0.98240000000000005</v>
      </c>
      <c r="M554">
        <v>0.1764</v>
      </c>
      <c r="N554">
        <v>43</v>
      </c>
      <c r="O554">
        <v>777</v>
      </c>
      <c r="P554">
        <v>16</v>
      </c>
      <c r="Q554" s="3" t="s">
        <v>2696</v>
      </c>
    </row>
    <row r="555" ht="15" customHeight="1">
      <c r="A555" t="e">
        <f t="shared" ca="1" si="529"/>
        <v>#VALUE!</v>
      </c>
      <c r="B555" t="e">
        <f t="array" ref="B555" ca="1">_xlfn.XLOOKUP(Tabelle8[[#This Row],[ExperimentID]]&amp;Tabelle8[[#This Row],[NegotiationID]]&amp;Tabelle8[[#This Row],[MessageID]],ALL_IN_ONE[ExperimentID]&amp;ALL_IN_ONE[NegotiationID]&amp;ALL_IN_ONE[MessageID],ALL_IN_ONE[Gesamt_ID],,0)</f>
        <v>#VALUE!</v>
      </c>
      <c r="C555">
        <v>1529</v>
      </c>
      <c r="D555" t="s">
        <v>1521</v>
      </c>
      <c r="E555">
        <v>66879</v>
      </c>
      <c r="F555">
        <v>1515</v>
      </c>
      <c r="G555">
        <v>1519</v>
      </c>
      <c r="H555" t="s">
        <v>31</v>
      </c>
      <c r="I555" t="str">
        <f t="array" ref="I555">IFERROR(_xlfn.XLOOKUP(Tabelle8[[#This Row],[NegotiationID]]&amp;"FinalAccept",Tabelle8[NegotiationID]&amp;Tabelle8[ActionType],Tabelle8[ActionType],,0),_xlfn.XLOOKUP(Tabelle8[[#This Row],[NegotiationID]]&amp;"FinalReject",Tabelle8[NegotiationID]&amp;Tabelle8[ActionType],Tabelle8[ActionType],,0))</f>
        <v>FinalAccept</v>
      </c>
      <c r="J555">
        <v>0.65459999999999996</v>
      </c>
      <c r="K555">
        <v>0.40000000000000002</v>
      </c>
      <c r="L555">
        <v>1.0546</v>
      </c>
      <c r="M555">
        <v>0.25459999999999999</v>
      </c>
      <c r="N555">
        <v>42</v>
      </c>
      <c r="O555">
        <v>777</v>
      </c>
      <c r="P555">
        <v>16</v>
      </c>
      <c r="Q555" s="3" t="s">
        <v>2697</v>
      </c>
    </row>
    <row r="556" ht="15" customHeight="1">
      <c r="A556" t="e">
        <f t="shared" ca="1" si="529"/>
        <v>#VALUE!</v>
      </c>
      <c r="B556" t="e">
        <f t="array" ref="B556" ca="1">_xlfn.XLOOKUP(Tabelle8[[#This Row],[ExperimentID]]&amp;Tabelle8[[#This Row],[NegotiationID]]&amp;Tabelle8[[#This Row],[MessageID]],ALL_IN_ONE[ExperimentID]&amp;ALL_IN_ONE[NegotiationID]&amp;ALL_IN_ONE[MessageID],ALL_IN_ONE[Gesamt_ID],,0)</f>
        <v>#VALUE!</v>
      </c>
      <c r="C556">
        <v>1529</v>
      </c>
      <c r="D556" t="s">
        <v>1521</v>
      </c>
      <c r="E556">
        <v>66881</v>
      </c>
      <c r="F556">
        <v>1519</v>
      </c>
      <c r="G556">
        <v>1515</v>
      </c>
      <c r="H556" t="s">
        <v>31</v>
      </c>
      <c r="I556" t="str">
        <f t="array" ref="I556">IFERROR(_xlfn.XLOOKUP(Tabelle8[[#This Row],[NegotiationID]]&amp;"FinalAccept",Tabelle8[NegotiationID]&amp;Tabelle8[ActionType],Tabelle8[ActionType],,0),_xlfn.XLOOKUP(Tabelle8[[#This Row],[NegotiationID]]&amp;"FinalReject",Tabelle8[NegotiationID]&amp;Tabelle8[ActionType],Tabelle8[ActionType],,0))</f>
        <v>FinalAccept</v>
      </c>
      <c r="J556">
        <v>0.64600000000000002</v>
      </c>
      <c r="K556">
        <v>0.30659999999999998</v>
      </c>
      <c r="L556">
        <v>0.9526</v>
      </c>
      <c r="M556">
        <v>0.33939999999999998</v>
      </c>
      <c r="N556">
        <v>29</v>
      </c>
      <c r="O556">
        <v>777</v>
      </c>
      <c r="P556">
        <v>16</v>
      </c>
      <c r="Q556" s="3" t="s">
        <v>2698</v>
      </c>
    </row>
    <row r="557" ht="15" customHeight="1">
      <c r="A557" t="e">
        <f t="shared" ca="1" si="529"/>
        <v>#VALUE!</v>
      </c>
      <c r="B557" t="e">
        <f t="array" ref="B557" ca="1">_xlfn.XLOOKUP(Tabelle8[[#This Row],[ExperimentID]]&amp;Tabelle8[[#This Row],[NegotiationID]]&amp;Tabelle8[[#This Row],[MessageID]],ALL_IN_ONE[ExperimentID]&amp;ALL_IN_ONE[NegotiationID]&amp;ALL_IN_ONE[MessageID],ALL_IN_ONE[Gesamt_ID],,0)</f>
        <v>#VALUE!</v>
      </c>
      <c r="C557">
        <v>1529</v>
      </c>
      <c r="D557" t="s">
        <v>1521</v>
      </c>
      <c r="E557">
        <v>66884</v>
      </c>
      <c r="F557">
        <v>1515</v>
      </c>
      <c r="G557">
        <v>1519</v>
      </c>
      <c r="H557" t="s">
        <v>31</v>
      </c>
      <c r="I557" t="str">
        <f t="array" ref="I557">IFERROR(_xlfn.XLOOKUP(Tabelle8[[#This Row],[NegotiationID]]&amp;"FinalAccept",Tabelle8[NegotiationID]&amp;Tabelle8[ActionType],Tabelle8[ActionType],,0),_xlfn.XLOOKUP(Tabelle8[[#This Row],[NegotiationID]]&amp;"FinalReject",Tabelle8[NegotiationID]&amp;Tabelle8[ActionType],Tabelle8[ActionType],,0))</f>
        <v>FinalAccept</v>
      </c>
      <c r="J557">
        <v>0.56020000000000003</v>
      </c>
      <c r="K557">
        <v>0.35260000000000002</v>
      </c>
      <c r="L557">
        <v>0.91279999999999994</v>
      </c>
      <c r="M557">
        <v>0.20760000000000001</v>
      </c>
      <c r="N557">
        <v>30</v>
      </c>
      <c r="O557">
        <v>777</v>
      </c>
      <c r="P557">
        <v>16</v>
      </c>
      <c r="Q557" s="3" t="s">
        <v>2699</v>
      </c>
    </row>
    <row r="558" ht="15" customHeight="1">
      <c r="A558" t="e">
        <f t="shared" ca="1" si="529"/>
        <v>#VALUE!</v>
      </c>
      <c r="B558" t="e">
        <f t="array" ref="B558" ca="1">_xlfn.XLOOKUP(Tabelle8[[#This Row],[ExperimentID]]&amp;Tabelle8[[#This Row],[NegotiationID]]&amp;Tabelle8[[#This Row],[MessageID]],ALL_IN_ONE[ExperimentID]&amp;ALL_IN_ONE[NegotiationID]&amp;ALL_IN_ONE[MessageID],ALL_IN_ONE[Gesamt_ID],,0)</f>
        <v>#VALUE!</v>
      </c>
      <c r="C558">
        <v>1529</v>
      </c>
      <c r="D558" t="s">
        <v>1521</v>
      </c>
      <c r="E558">
        <v>66888</v>
      </c>
      <c r="F558">
        <v>1519</v>
      </c>
      <c r="G558">
        <v>1515</v>
      </c>
      <c r="H558" t="s">
        <v>31</v>
      </c>
      <c r="I558" t="str">
        <f t="array" ref="I558">IFERROR(_xlfn.XLOOKUP(Tabelle8[[#This Row],[NegotiationID]]&amp;"FinalAccept",Tabelle8[NegotiationID]&amp;Tabelle8[ActionType],Tabelle8[ActionType],,0),_xlfn.XLOOKUP(Tabelle8[[#This Row],[NegotiationID]]&amp;"FinalReject",Tabelle8[NegotiationID]&amp;Tabelle8[ActionType],Tabelle8[ActionType],,0))</f>
        <v>FinalAccept</v>
      </c>
      <c r="J558">
        <v>0.62</v>
      </c>
      <c r="K558">
        <v>0.37859999999999999</v>
      </c>
      <c r="L558">
        <v>0.99860000000000004</v>
      </c>
      <c r="M558">
        <v>0.2414</v>
      </c>
      <c r="N558">
        <v>25</v>
      </c>
      <c r="O558">
        <v>777</v>
      </c>
      <c r="P558">
        <v>16</v>
      </c>
      <c r="Q558" s="3" t="s">
        <v>2700</v>
      </c>
    </row>
    <row r="559" ht="15" customHeight="1">
      <c r="A559" t="e">
        <f t="shared" ca="1" si="529"/>
        <v>#VALUE!</v>
      </c>
      <c r="B559" t="e">
        <f t="array" ref="B559" ca="1">_xlfn.XLOOKUP(Tabelle8[[#This Row],[ExperimentID]]&amp;Tabelle8[[#This Row],[NegotiationID]]&amp;Tabelle8[[#This Row],[MessageID]],ALL_IN_ONE[ExperimentID]&amp;ALL_IN_ONE[NegotiationID]&amp;ALL_IN_ONE[MessageID],ALL_IN_ONE[Gesamt_ID],,0)</f>
        <v>#VALUE!</v>
      </c>
      <c r="C559">
        <v>1529</v>
      </c>
      <c r="D559" t="s">
        <v>1521</v>
      </c>
      <c r="E559">
        <v>66889</v>
      </c>
      <c r="F559">
        <v>1515</v>
      </c>
      <c r="G559">
        <v>1519</v>
      </c>
      <c r="H559" t="s">
        <v>31</v>
      </c>
      <c r="I559" t="str">
        <f t="array" ref="I559">IFERROR(_xlfn.XLOOKUP(Tabelle8[[#This Row],[NegotiationID]]&amp;"FinalAccept",Tabelle8[NegotiationID]&amp;Tabelle8[ActionType],Tabelle8[ActionType],,0),_xlfn.XLOOKUP(Tabelle8[[#This Row],[NegotiationID]]&amp;"FinalReject",Tabelle8[NegotiationID]&amp;Tabelle8[ActionType],Tabelle8[ActionType],,0))</f>
        <v>FinalAccept</v>
      </c>
      <c r="J559">
        <v>0.5282</v>
      </c>
      <c r="K559">
        <v>0.37340000000000001</v>
      </c>
      <c r="L559">
        <v>0.90159999999999996</v>
      </c>
      <c r="M559">
        <v>0.15479999999999999</v>
      </c>
      <c r="N559">
        <v>47</v>
      </c>
      <c r="O559">
        <v>777</v>
      </c>
      <c r="P559">
        <v>16</v>
      </c>
      <c r="Q559" s="3" t="s">
        <v>2701</v>
      </c>
    </row>
    <row r="560" ht="15" customHeight="1">
      <c r="A560" t="e">
        <f t="shared" ca="1" si="529"/>
        <v>#VALUE!</v>
      </c>
      <c r="B560" t="e">
        <f t="array" ref="B560" ca="1">_xlfn.XLOOKUP(Tabelle8[[#This Row],[ExperimentID]]&amp;Tabelle8[[#This Row],[NegotiationID]]&amp;Tabelle8[[#This Row],[MessageID]],ALL_IN_ONE[ExperimentID]&amp;ALL_IN_ONE[NegotiationID]&amp;ALL_IN_ONE[MessageID],ALL_IN_ONE[Gesamt_ID],,0)</f>
        <v>#VALUE!</v>
      </c>
      <c r="C560">
        <v>1529</v>
      </c>
      <c r="D560" t="s">
        <v>1521</v>
      </c>
      <c r="E560">
        <v>66894</v>
      </c>
      <c r="F560">
        <v>1519</v>
      </c>
      <c r="G560">
        <v>1515</v>
      </c>
      <c r="H560" t="s">
        <v>31</v>
      </c>
      <c r="I560" t="str">
        <f t="array" ref="I560">IFERROR(_xlfn.XLOOKUP(Tabelle8[[#This Row],[NegotiationID]]&amp;"FinalAccept",Tabelle8[NegotiationID]&amp;Tabelle8[ActionType],Tabelle8[ActionType],,0),_xlfn.XLOOKUP(Tabelle8[[#This Row],[NegotiationID]]&amp;"FinalReject",Tabelle8[NegotiationID]&amp;Tabelle8[ActionType],Tabelle8[ActionType],,0))</f>
        <v>FinalAccept</v>
      </c>
      <c r="J560">
        <v>0.64000000000000001</v>
      </c>
      <c r="K560">
        <v>0.35859999999999997</v>
      </c>
      <c r="L560">
        <v>0.99860000000000004</v>
      </c>
      <c r="M560">
        <v>0.28139999999999998</v>
      </c>
      <c r="N560">
        <v>66</v>
      </c>
      <c r="O560">
        <v>777</v>
      </c>
      <c r="P560">
        <v>16</v>
      </c>
      <c r="Q560" s="3" t="s">
        <v>2702</v>
      </c>
    </row>
    <row r="561" ht="15" customHeight="1">
      <c r="A561" t="e">
        <f t="shared" ca="1" si="529"/>
        <v>#VALUE!</v>
      </c>
      <c r="B561" t="e">
        <f t="array" ref="B561" ca="1">_xlfn.XLOOKUP(Tabelle8[[#This Row],[ExperimentID]]&amp;Tabelle8[[#This Row],[NegotiationID]]&amp;Tabelle8[[#This Row],[MessageID]],ALL_IN_ONE[ExperimentID]&amp;ALL_IN_ONE[NegotiationID]&amp;ALL_IN_ONE[MessageID],ALL_IN_ONE[Gesamt_ID],,0)</f>
        <v>#VALUE!</v>
      </c>
      <c r="C561">
        <v>1529</v>
      </c>
      <c r="D561" t="s">
        <v>1521</v>
      </c>
      <c r="E561">
        <v>66900</v>
      </c>
      <c r="F561">
        <v>1515</v>
      </c>
      <c r="G561">
        <v>1519</v>
      </c>
      <c r="H561" t="s">
        <v>31</v>
      </c>
      <c r="I561" t="str">
        <f t="array" ref="I561">IFERROR(_xlfn.XLOOKUP(Tabelle8[[#This Row],[NegotiationID]]&amp;"FinalAccept",Tabelle8[NegotiationID]&amp;Tabelle8[ActionType],Tabelle8[ActionType],,0),_xlfn.XLOOKUP(Tabelle8[[#This Row],[NegotiationID]]&amp;"FinalReject",Tabelle8[NegotiationID]&amp;Tabelle8[ActionType],Tabelle8[ActionType],,0))</f>
        <v>FinalAccept</v>
      </c>
      <c r="J561">
        <v>0.50460000000000005</v>
      </c>
      <c r="K561">
        <v>0.30599999999999999</v>
      </c>
      <c r="L561">
        <v>0.81059999999999999</v>
      </c>
      <c r="M561">
        <v>0.1986</v>
      </c>
      <c r="N561">
        <v>24</v>
      </c>
      <c r="O561">
        <v>777</v>
      </c>
      <c r="P561">
        <v>16</v>
      </c>
      <c r="Q561" s="3" t="s">
        <v>2703</v>
      </c>
    </row>
    <row r="562" ht="15" customHeight="1">
      <c r="A562" t="e">
        <f t="shared" ca="1" si="529"/>
        <v>#VALUE!</v>
      </c>
      <c r="B562" t="e">
        <f t="array" ref="B562" ca="1">_xlfn.XLOOKUP(Tabelle8[[#This Row],[ExperimentID]]&amp;Tabelle8[[#This Row],[NegotiationID]]&amp;Tabelle8[[#This Row],[MessageID]],ALL_IN_ONE[ExperimentID]&amp;ALL_IN_ONE[NegotiationID]&amp;ALL_IN_ONE[MessageID],ALL_IN_ONE[Gesamt_ID],,0)</f>
        <v>#VALUE!</v>
      </c>
      <c r="C562">
        <v>1529</v>
      </c>
      <c r="D562" t="s">
        <v>1521</v>
      </c>
      <c r="E562">
        <v>66904</v>
      </c>
      <c r="F562">
        <v>1519</v>
      </c>
      <c r="G562">
        <v>1515</v>
      </c>
      <c r="H562" t="s">
        <v>31</v>
      </c>
      <c r="I562" t="str">
        <f t="array" ref="I562">IFERROR(_xlfn.XLOOKUP(Tabelle8[[#This Row],[NegotiationID]]&amp;"FinalAccept",Tabelle8[NegotiationID]&amp;Tabelle8[ActionType],Tabelle8[ActionType],,0),_xlfn.XLOOKUP(Tabelle8[[#This Row],[NegotiationID]]&amp;"FinalReject",Tabelle8[NegotiationID]&amp;Tabelle8[ActionType],Tabelle8[ActionType],,0))</f>
        <v>FinalAccept</v>
      </c>
      <c r="J562">
        <v>0.57399999999999995</v>
      </c>
      <c r="K562">
        <v>0.52659999999999996</v>
      </c>
      <c r="L562">
        <v>1.1006</v>
      </c>
      <c r="M562">
        <v>0.047399999999999998</v>
      </c>
      <c r="N562">
        <v>53</v>
      </c>
      <c r="O562">
        <v>777</v>
      </c>
      <c r="P562">
        <v>16</v>
      </c>
      <c r="Q562" s="3" t="s">
        <v>2704</v>
      </c>
    </row>
    <row r="563" ht="15" customHeight="1">
      <c r="A563" t="e">
        <f t="shared" ca="1" si="529"/>
        <v>#VALUE!</v>
      </c>
      <c r="B563" t="e">
        <f t="array" ref="B563" ca="1">_xlfn.XLOOKUP(Tabelle8[[#This Row],[ExperimentID]]&amp;Tabelle8[[#This Row],[NegotiationID]]&amp;Tabelle8[[#This Row],[MessageID]],ALL_IN_ONE[ExperimentID]&amp;ALL_IN_ONE[NegotiationID]&amp;ALL_IN_ONE[MessageID],ALL_IN_ONE[Gesamt_ID],,0)</f>
        <v>#VALUE!</v>
      </c>
      <c r="C563">
        <v>1529</v>
      </c>
      <c r="D563" t="s">
        <v>1521</v>
      </c>
      <c r="E563">
        <v>66921</v>
      </c>
      <c r="F563">
        <v>1515</v>
      </c>
      <c r="G563">
        <v>1519</v>
      </c>
      <c r="H563" t="s">
        <v>20</v>
      </c>
      <c r="I563" t="str">
        <f t="array" ref="I563">IFERROR(_xlfn.XLOOKUP(Tabelle8[[#This Row],[NegotiationID]]&amp;"FinalAccept",Tabelle8[NegotiationID]&amp;Tabelle8[ActionType],Tabelle8[ActionType],,0),_xlfn.XLOOKUP(Tabelle8[[#This Row],[NegotiationID]]&amp;"FinalReject",Tabelle8[NegotiationID]&amp;Tabelle8[ActionType],Tabelle8[ActionType],,0))</f>
        <v>FinalAccept</v>
      </c>
      <c r="J563">
        <v>0.52659999999999996</v>
      </c>
      <c r="K563">
        <v>0.57399999999999995</v>
      </c>
      <c r="L563">
        <v>1.1006</v>
      </c>
      <c r="M563">
        <v>0.047399999999999998</v>
      </c>
      <c r="N563">
        <v>43</v>
      </c>
      <c r="O563">
        <v>777</v>
      </c>
      <c r="P563">
        <v>16</v>
      </c>
      <c r="Q563" s="3" t="s">
        <v>2705</v>
      </c>
    </row>
    <row r="564" ht="14.5" hidden="1">
      <c r="A564" t="e">
        <f t="shared" ca="1" si="529"/>
        <v>#VALUE!</v>
      </c>
      <c r="B564" t="e">
        <f t="array" ref="B564" ca="1">_xlfn.XLOOKUP(Tabelle8[[#This Row],[ExperimentID]]&amp;Tabelle8[[#This Row],[NegotiationID]]&amp;Tabelle8[[#This Row],[MessageID]],ALL_IN_ONE[ExperimentID]&amp;ALL_IN_ONE[NegotiationID]&amp;ALL_IN_ONE[MessageID],ALL_IN_ONE[Gesamt_ID],,0)</f>
        <v>#VALUE!</v>
      </c>
      <c r="C564">
        <v>1558</v>
      </c>
      <c r="D564" t="s">
        <v>1521</v>
      </c>
      <c r="E564">
        <v>1559</v>
      </c>
      <c r="H564" t="s">
        <v>6019</v>
      </c>
      <c r="I564" t="str">
        <f t="array" ref="I564">IFERROR(_xlfn.XLOOKUP(Tabelle8[[#This Row],[NegotiationID]]&amp;"FinalAccept",Tabelle8[NegotiationID]&amp;Tabelle8[ActionType],Tabelle8[ActionType],,0),_xlfn.XLOOKUP(Tabelle8[[#This Row],[NegotiationID]]&amp;"FinalReject",Tabelle8[NegotiationID]&amp;Tabelle8[ActionType],Tabelle8[ActionType],,0))</f>
        <v>FinalAccept</v>
      </c>
      <c r="N564">
        <v>21</v>
      </c>
      <c r="O564">
        <v>3931</v>
      </c>
      <c r="P564">
        <v>13</v>
      </c>
      <c r="Q564" t="s">
        <v>6020</v>
      </c>
    </row>
    <row r="565" ht="15" customHeight="1">
      <c r="A565" t="e">
        <f t="shared" ca="1" si="529"/>
        <v>#VALUE!</v>
      </c>
      <c r="B565" t="e">
        <f t="array" ref="B565" ca="1">_xlfn.XLOOKUP(Tabelle8[[#This Row],[ExperimentID]]&amp;Tabelle8[[#This Row],[NegotiationID]]&amp;Tabelle8[[#This Row],[MessageID]],ALL_IN_ONE[ExperimentID]&amp;ALL_IN_ONE[NegotiationID]&amp;ALL_IN_ONE[MessageID],ALL_IN_ONE[Gesamt_ID],,0)</f>
        <v>#VALUE!</v>
      </c>
      <c r="C565">
        <v>1558</v>
      </c>
      <c r="D565" t="s">
        <v>1521</v>
      </c>
      <c r="E565">
        <v>62642</v>
      </c>
      <c r="F565">
        <v>1544</v>
      </c>
      <c r="G565">
        <v>1548</v>
      </c>
      <c r="H565" t="s">
        <v>19</v>
      </c>
      <c r="I565" t="str">
        <f t="array" ref="I565">IFERROR(_xlfn.XLOOKUP(Tabelle8[[#This Row],[NegotiationID]]&amp;"FinalAccept",Tabelle8[NegotiationID]&amp;Tabelle8[ActionType],Tabelle8[ActionType],,0),_xlfn.XLOOKUP(Tabelle8[[#This Row],[NegotiationID]]&amp;"FinalReject",Tabelle8[NegotiationID]&amp;Tabelle8[ActionType],Tabelle8[ActionType],,0))</f>
        <v>FinalAccept</v>
      </c>
      <c r="J565">
        <v>0.92800000000000005</v>
      </c>
      <c r="K565">
        <v>0.27039999999999997</v>
      </c>
      <c r="L565">
        <v>1.1983999999999999</v>
      </c>
      <c r="M565">
        <v>0.65759999999999996</v>
      </c>
      <c r="N565">
        <v>63</v>
      </c>
      <c r="O565">
        <v>3931</v>
      </c>
      <c r="P565">
        <v>13</v>
      </c>
      <c r="Q565" s="3" t="s">
        <v>2706</v>
      </c>
    </row>
    <row r="566" ht="15" customHeight="1">
      <c r="A566" t="e">
        <f t="shared" ca="1" si="529"/>
        <v>#VALUE!</v>
      </c>
      <c r="B566" t="e">
        <f t="array" ref="B566" ca="1">_xlfn.XLOOKUP(Tabelle8[[#This Row],[ExperimentID]]&amp;Tabelle8[[#This Row],[NegotiationID]]&amp;Tabelle8[[#This Row],[MessageID]],ALL_IN_ONE[ExperimentID]&amp;ALL_IN_ONE[NegotiationID]&amp;ALL_IN_ONE[MessageID],ALL_IN_ONE[Gesamt_ID],,0)</f>
        <v>#VALUE!</v>
      </c>
      <c r="C566">
        <v>1558</v>
      </c>
      <c r="D566" t="s">
        <v>1521</v>
      </c>
      <c r="E566">
        <v>62824</v>
      </c>
      <c r="F566">
        <v>1548</v>
      </c>
      <c r="G566">
        <v>1544</v>
      </c>
      <c r="H566" t="s">
        <v>31</v>
      </c>
      <c r="I566" t="str">
        <f t="array" ref="I566">IFERROR(_xlfn.XLOOKUP(Tabelle8[[#This Row],[NegotiationID]]&amp;"FinalAccept",Tabelle8[NegotiationID]&amp;Tabelle8[ActionType],Tabelle8[ActionType],,0),_xlfn.XLOOKUP(Tabelle8[[#This Row],[NegotiationID]]&amp;"FinalReject",Tabelle8[NegotiationID]&amp;Tabelle8[ActionType],Tabelle8[ActionType],,0))</f>
        <v>FinalAccept</v>
      </c>
      <c r="J566">
        <v>0.82599999999999996</v>
      </c>
      <c r="K566">
        <v>0.25340000000000001</v>
      </c>
      <c r="L566">
        <v>1.0793999999999999</v>
      </c>
      <c r="M566">
        <v>0.5726</v>
      </c>
      <c r="N566">
        <v>142</v>
      </c>
      <c r="O566">
        <v>3931</v>
      </c>
      <c r="P566">
        <v>13</v>
      </c>
      <c r="Q566" s="3" t="s">
        <v>2707</v>
      </c>
    </row>
    <row r="567" ht="15" customHeight="1">
      <c r="A567" t="e">
        <f t="shared" ca="1" si="529"/>
        <v>#VALUE!</v>
      </c>
      <c r="B567" t="e">
        <f t="array" ref="B567" ca="1">_xlfn.XLOOKUP(Tabelle8[[#This Row],[ExperimentID]]&amp;Tabelle8[[#This Row],[NegotiationID]]&amp;Tabelle8[[#This Row],[MessageID]],ALL_IN_ONE[ExperimentID]&amp;ALL_IN_ONE[NegotiationID]&amp;ALL_IN_ONE[MessageID],ALL_IN_ONE[Gesamt_ID],,0)</f>
        <v>#VALUE!</v>
      </c>
      <c r="C567">
        <v>1558</v>
      </c>
      <c r="D567" t="s">
        <v>1521</v>
      </c>
      <c r="E567">
        <v>64188</v>
      </c>
      <c r="F567">
        <v>1544</v>
      </c>
      <c r="G567">
        <v>1548</v>
      </c>
      <c r="H567" t="s">
        <v>31</v>
      </c>
      <c r="I567" t="str">
        <f t="array" ref="I567">IFERROR(_xlfn.XLOOKUP(Tabelle8[[#This Row],[NegotiationID]]&amp;"FinalAccept",Tabelle8[NegotiationID]&amp;Tabelle8[ActionType],Tabelle8[ActionType],,0),_xlfn.XLOOKUP(Tabelle8[[#This Row],[NegotiationID]]&amp;"FinalReject",Tabelle8[NegotiationID]&amp;Tabelle8[ActionType],Tabelle8[ActionType],,0))</f>
        <v>FinalAccept</v>
      </c>
      <c r="J567">
        <v>0.78239999999999998</v>
      </c>
      <c r="K567">
        <v>0.57999999999999996</v>
      </c>
      <c r="L567">
        <v>1.3624000000000001</v>
      </c>
      <c r="M567">
        <v>0.2024</v>
      </c>
      <c r="N567">
        <v>373</v>
      </c>
      <c r="O567">
        <v>3931</v>
      </c>
      <c r="P567">
        <v>13</v>
      </c>
      <c r="Q567" s="3" t="s">
        <v>2708</v>
      </c>
    </row>
    <row r="568" ht="15" customHeight="1">
      <c r="A568" t="e">
        <f t="shared" ca="1" si="529"/>
        <v>#VALUE!</v>
      </c>
      <c r="B568" t="e">
        <f t="array" ref="B568" ca="1">_xlfn.XLOOKUP(Tabelle8[[#This Row],[ExperimentID]]&amp;Tabelle8[[#This Row],[NegotiationID]]&amp;Tabelle8[[#This Row],[MessageID]],ALL_IN_ONE[ExperimentID]&amp;ALL_IN_ONE[NegotiationID]&amp;ALL_IN_ONE[MessageID],ALL_IN_ONE[Gesamt_ID],,0)</f>
        <v>#VALUE!</v>
      </c>
      <c r="C568">
        <v>1558</v>
      </c>
      <c r="D568" t="s">
        <v>1521</v>
      </c>
      <c r="E568">
        <v>65377</v>
      </c>
      <c r="F568">
        <v>1548</v>
      </c>
      <c r="G568">
        <v>1544</v>
      </c>
      <c r="H568" t="s">
        <v>31</v>
      </c>
      <c r="I568" t="str">
        <f t="array" ref="I568">IFERROR(_xlfn.XLOOKUP(Tabelle8[[#This Row],[NegotiationID]]&amp;"FinalAccept",Tabelle8[NegotiationID]&amp;Tabelle8[ActionType],Tabelle8[ActionType],,0),_xlfn.XLOOKUP(Tabelle8[[#This Row],[NegotiationID]]&amp;"FinalReject",Tabelle8[NegotiationID]&amp;Tabelle8[ActionType],Tabelle8[ActionType],,0))</f>
        <v>FinalAccept</v>
      </c>
      <c r="J568">
        <v>0.746</v>
      </c>
      <c r="K568">
        <v>0.63639999999999997</v>
      </c>
      <c r="L568">
        <v>1.3824000000000001</v>
      </c>
      <c r="M568">
        <v>0.1096</v>
      </c>
      <c r="N568">
        <v>295</v>
      </c>
      <c r="O568">
        <v>3931</v>
      </c>
      <c r="P568">
        <v>13</v>
      </c>
      <c r="Q568" s="3" t="s">
        <v>2709</v>
      </c>
    </row>
    <row r="569" ht="15" customHeight="1">
      <c r="A569" t="e">
        <f t="shared" ca="1" si="529"/>
        <v>#VALUE!</v>
      </c>
      <c r="B569" t="e">
        <f t="array" ref="B569" ca="1">_xlfn.XLOOKUP(Tabelle8[[#This Row],[ExperimentID]]&amp;Tabelle8[[#This Row],[NegotiationID]]&amp;Tabelle8[[#This Row],[MessageID]],ALL_IN_ONE[ExperimentID]&amp;ALL_IN_ONE[NegotiationID]&amp;ALL_IN_ONE[MessageID],ALL_IN_ONE[Gesamt_ID],,0)</f>
        <v>#VALUE!</v>
      </c>
      <c r="C569">
        <v>1558</v>
      </c>
      <c r="D569" t="s">
        <v>1521</v>
      </c>
      <c r="E569">
        <v>65820</v>
      </c>
      <c r="F569">
        <v>1544</v>
      </c>
      <c r="G569">
        <v>1548</v>
      </c>
      <c r="H569" t="s">
        <v>31</v>
      </c>
      <c r="I569" t="str">
        <f t="array" ref="I569">IFERROR(_xlfn.XLOOKUP(Tabelle8[[#This Row],[NegotiationID]]&amp;"FinalAccept",Tabelle8[NegotiationID]&amp;Tabelle8[ActionType],Tabelle8[ActionType],,0),_xlfn.XLOOKUP(Tabelle8[[#This Row],[NegotiationID]]&amp;"FinalReject",Tabelle8[NegotiationID]&amp;Tabelle8[ActionType],Tabelle8[ActionType],,0))</f>
        <v>FinalAccept</v>
      </c>
      <c r="J569">
        <v>0.89600000000000002</v>
      </c>
      <c r="K569">
        <v>0.46479999999999999</v>
      </c>
      <c r="L569">
        <v>1.3608</v>
      </c>
      <c r="M569">
        <v>0.43120000000000003</v>
      </c>
      <c r="N569">
        <v>520</v>
      </c>
      <c r="O569">
        <v>3931</v>
      </c>
      <c r="P569">
        <v>13</v>
      </c>
      <c r="Q569" s="3" t="s">
        <v>2710</v>
      </c>
    </row>
    <row r="570" ht="15" customHeight="1">
      <c r="A570" t="e">
        <f t="shared" ca="1" si="529"/>
        <v>#VALUE!</v>
      </c>
      <c r="B570" t="e">
        <f t="array" ref="B570" ca="1">_xlfn.XLOOKUP(Tabelle8[[#This Row],[ExperimentID]]&amp;Tabelle8[[#This Row],[NegotiationID]]&amp;Tabelle8[[#This Row],[MessageID]],ALL_IN_ONE[ExperimentID]&amp;ALL_IN_ONE[NegotiationID]&amp;ALL_IN_ONE[MessageID],ALL_IN_ONE[Gesamt_ID],,0)</f>
        <v>#VALUE!</v>
      </c>
      <c r="C570">
        <v>1558</v>
      </c>
      <c r="D570" t="s">
        <v>1521</v>
      </c>
      <c r="E570">
        <v>66008</v>
      </c>
      <c r="F570">
        <v>1548</v>
      </c>
      <c r="G570">
        <v>1544</v>
      </c>
      <c r="H570" t="s">
        <v>31</v>
      </c>
      <c r="I570" t="str">
        <f t="array" ref="I570">IFERROR(_xlfn.XLOOKUP(Tabelle8[[#This Row],[NegotiationID]]&amp;"FinalAccept",Tabelle8[NegotiationID]&amp;Tabelle8[ActionType],Tabelle8[ActionType],,0),_xlfn.XLOOKUP(Tabelle8[[#This Row],[NegotiationID]]&amp;"FinalReject",Tabelle8[NegotiationID]&amp;Tabelle8[ActionType],Tabelle8[ActionType],,0))</f>
        <v>FinalAccept</v>
      </c>
      <c r="J570">
        <v>0.53639999999999999</v>
      </c>
      <c r="K570">
        <v>0.40799999999999997</v>
      </c>
      <c r="L570">
        <v>0.94440000000000002</v>
      </c>
      <c r="M570">
        <v>0.12839999999999999</v>
      </c>
      <c r="N570">
        <v>406</v>
      </c>
      <c r="O570">
        <v>3931</v>
      </c>
      <c r="P570">
        <v>13</v>
      </c>
      <c r="Q570" s="3" t="s">
        <v>2711</v>
      </c>
    </row>
    <row r="571" ht="15" customHeight="1">
      <c r="A571" t="e">
        <f t="shared" ca="1" si="529"/>
        <v>#VALUE!</v>
      </c>
      <c r="B571" t="e">
        <f t="array" ref="B571" ca="1">_xlfn.XLOOKUP(Tabelle8[[#This Row],[ExperimentID]]&amp;Tabelle8[[#This Row],[NegotiationID]]&amp;Tabelle8[[#This Row],[MessageID]],ALL_IN_ONE[ExperimentID]&amp;ALL_IN_ONE[NegotiationID]&amp;ALL_IN_ONE[MessageID],ALL_IN_ONE[Gesamt_ID],,0)</f>
        <v>#VALUE!</v>
      </c>
      <c r="C571">
        <v>1558</v>
      </c>
      <c r="D571" t="s">
        <v>1521</v>
      </c>
      <c r="E571">
        <v>66021</v>
      </c>
      <c r="F571">
        <v>1544</v>
      </c>
      <c r="G571">
        <v>1548</v>
      </c>
      <c r="H571" t="s">
        <v>31</v>
      </c>
      <c r="I571" t="str">
        <f t="array" ref="I571">IFERROR(_xlfn.XLOOKUP(Tabelle8[[#This Row],[NegotiationID]]&amp;"FinalAccept",Tabelle8[NegotiationID]&amp;Tabelle8[ActionType],Tabelle8[ActionType],,0),_xlfn.XLOOKUP(Tabelle8[[#This Row],[NegotiationID]]&amp;"FinalReject",Tabelle8[NegotiationID]&amp;Tabelle8[ActionType],Tabelle8[ActionType],,0))</f>
        <v>FinalAccept</v>
      </c>
      <c r="J571">
        <v>0.71599999999999997</v>
      </c>
      <c r="K571">
        <v>0.3352</v>
      </c>
      <c r="L571">
        <v>1.0511999999999999</v>
      </c>
      <c r="M571">
        <v>0.38080000000000003</v>
      </c>
      <c r="N571">
        <v>615</v>
      </c>
      <c r="O571">
        <v>3931</v>
      </c>
      <c r="P571">
        <v>13</v>
      </c>
      <c r="Q571" s="3" t="s">
        <v>2712</v>
      </c>
    </row>
    <row r="572" ht="15" customHeight="1">
      <c r="A572" t="e">
        <f t="shared" ca="1" si="529"/>
        <v>#VALUE!</v>
      </c>
      <c r="B572" t="e">
        <f t="array" ref="B572" ca="1">_xlfn.XLOOKUP(Tabelle8[[#This Row],[ExperimentID]]&amp;Tabelle8[[#This Row],[NegotiationID]]&amp;Tabelle8[[#This Row],[MessageID]],ALL_IN_ONE[ExperimentID]&amp;ALL_IN_ONE[NegotiationID]&amp;ALL_IN_ONE[MessageID],ALL_IN_ONE[Gesamt_ID],,0)</f>
        <v>#VALUE!</v>
      </c>
      <c r="C572">
        <v>1558</v>
      </c>
      <c r="D572" t="s">
        <v>1521</v>
      </c>
      <c r="E572">
        <v>66275</v>
      </c>
      <c r="F572">
        <v>1548</v>
      </c>
      <c r="G572">
        <v>1544</v>
      </c>
      <c r="H572" t="s">
        <v>31</v>
      </c>
      <c r="I572" t="str">
        <f t="array" ref="I572">IFERROR(_xlfn.XLOOKUP(Tabelle8[[#This Row],[NegotiationID]]&amp;"FinalAccept",Tabelle8[NegotiationID]&amp;Tabelle8[ActionType],Tabelle8[ActionType],,0),_xlfn.XLOOKUP(Tabelle8[[#This Row],[NegotiationID]]&amp;"FinalReject",Tabelle8[NegotiationID]&amp;Tabelle8[ActionType],Tabelle8[ActionType],,0))</f>
        <v>FinalAccept</v>
      </c>
      <c r="J572">
        <v>0.53080000000000005</v>
      </c>
      <c r="K572">
        <v>0.42020000000000002</v>
      </c>
      <c r="L572">
        <v>0.95099999999999996</v>
      </c>
      <c r="M572">
        <v>0.1106</v>
      </c>
      <c r="N572">
        <v>524</v>
      </c>
      <c r="O572">
        <v>3931</v>
      </c>
      <c r="P572">
        <v>13</v>
      </c>
      <c r="Q572" s="3" t="s">
        <v>2713</v>
      </c>
    </row>
    <row r="573" ht="15" customHeight="1">
      <c r="A573" t="e">
        <f t="shared" ca="1" si="529"/>
        <v>#VALUE!</v>
      </c>
      <c r="B573" t="e">
        <f t="array" ref="B573" ca="1">_xlfn.XLOOKUP(Tabelle8[[#This Row],[ExperimentID]]&amp;Tabelle8[[#This Row],[NegotiationID]]&amp;Tabelle8[[#This Row],[MessageID]],ALL_IN_ONE[ExperimentID]&amp;ALL_IN_ONE[NegotiationID]&amp;ALL_IN_ONE[MessageID],ALL_IN_ONE[Gesamt_ID],,0)</f>
        <v>#VALUE!</v>
      </c>
      <c r="C573">
        <v>1558</v>
      </c>
      <c r="D573" t="s">
        <v>1521</v>
      </c>
      <c r="E573">
        <v>66350</v>
      </c>
      <c r="F573">
        <v>1544</v>
      </c>
      <c r="G573">
        <v>1548</v>
      </c>
      <c r="H573" t="s">
        <v>31</v>
      </c>
      <c r="I573" t="str">
        <f t="array" ref="I573">IFERROR(_xlfn.XLOOKUP(Tabelle8[[#This Row],[NegotiationID]]&amp;"FinalAccept",Tabelle8[NegotiationID]&amp;Tabelle8[ActionType],Tabelle8[ActionType],,0),_xlfn.XLOOKUP(Tabelle8[[#This Row],[NegotiationID]]&amp;"FinalReject",Tabelle8[NegotiationID]&amp;Tabelle8[ActionType],Tabelle8[ActionType],,0))</f>
        <v>FinalAccept</v>
      </c>
      <c r="J573">
        <v>0.67759999999999998</v>
      </c>
      <c r="K573">
        <v>0.37040000000000001</v>
      </c>
      <c r="L573">
        <v>1.048</v>
      </c>
      <c r="M573">
        <v>0.30719999999999997</v>
      </c>
      <c r="N573">
        <v>382</v>
      </c>
      <c r="O573">
        <v>3931</v>
      </c>
      <c r="P573">
        <v>13</v>
      </c>
      <c r="Q573" s="3" t="s">
        <v>2714</v>
      </c>
    </row>
    <row r="574" ht="15" customHeight="1">
      <c r="A574" t="e">
        <f t="shared" ca="1" si="529"/>
        <v>#VALUE!</v>
      </c>
      <c r="B574" t="e">
        <f t="array" ref="B574" ca="1">_xlfn.XLOOKUP(Tabelle8[[#This Row],[ExperimentID]]&amp;Tabelle8[[#This Row],[NegotiationID]]&amp;Tabelle8[[#This Row],[MessageID]],ALL_IN_ONE[ExperimentID]&amp;ALL_IN_ONE[NegotiationID]&amp;ALL_IN_ONE[MessageID],ALL_IN_ONE[Gesamt_ID],,0)</f>
        <v>#VALUE!</v>
      </c>
      <c r="C574">
        <v>1558</v>
      </c>
      <c r="D574" t="s">
        <v>1521</v>
      </c>
      <c r="E574">
        <v>66628</v>
      </c>
      <c r="F574">
        <v>1548</v>
      </c>
      <c r="G574">
        <v>1544</v>
      </c>
      <c r="H574" t="s">
        <v>31</v>
      </c>
      <c r="I574" t="str">
        <f t="array" ref="I574">IFERROR(_xlfn.XLOOKUP(Tabelle8[[#This Row],[NegotiationID]]&amp;"FinalAccept",Tabelle8[NegotiationID]&amp;Tabelle8[ActionType],Tabelle8[ActionType],,0),_xlfn.XLOOKUP(Tabelle8[[#This Row],[NegotiationID]]&amp;"FinalReject",Tabelle8[NegotiationID]&amp;Tabelle8[ActionType],Tabelle8[ActionType],,0))</f>
        <v>FinalAccept</v>
      </c>
      <c r="J574">
        <v>0.46479999999999999</v>
      </c>
      <c r="K574">
        <v>0.58819999999999995</v>
      </c>
      <c r="L574">
        <v>1.0529999999999999</v>
      </c>
      <c r="M574">
        <v>0.1234</v>
      </c>
      <c r="N574">
        <v>326</v>
      </c>
      <c r="O574">
        <v>3931</v>
      </c>
      <c r="P574">
        <v>13</v>
      </c>
      <c r="Q574" s="3" t="s">
        <v>2715</v>
      </c>
    </row>
    <row r="575" ht="15" customHeight="1">
      <c r="A575" t="e">
        <f t="shared" ca="1" si="529"/>
        <v>#VALUE!</v>
      </c>
      <c r="B575" t="e">
        <f t="array" ref="B575" ca="1">_xlfn.XLOOKUP(Tabelle8[[#This Row],[ExperimentID]]&amp;Tabelle8[[#This Row],[NegotiationID]]&amp;Tabelle8[[#This Row],[MessageID]],ALL_IN_ONE[ExperimentID]&amp;ALL_IN_ONE[NegotiationID]&amp;ALL_IN_ONE[MessageID],ALL_IN_ONE[Gesamt_ID],,0)</f>
        <v>#VALUE!</v>
      </c>
      <c r="C575">
        <v>1558</v>
      </c>
      <c r="D575" t="s">
        <v>1521</v>
      </c>
      <c r="E575">
        <v>66955</v>
      </c>
      <c r="F575">
        <v>1544</v>
      </c>
      <c r="G575">
        <v>1548</v>
      </c>
      <c r="H575" t="s">
        <v>31</v>
      </c>
      <c r="I575" t="str">
        <f t="array" ref="I575">IFERROR(_xlfn.XLOOKUP(Tabelle8[[#This Row],[NegotiationID]]&amp;"FinalAccept",Tabelle8[NegotiationID]&amp;Tabelle8[ActionType],Tabelle8[ActionType],,0),_xlfn.XLOOKUP(Tabelle8[[#This Row],[NegotiationID]]&amp;"FinalReject",Tabelle8[NegotiationID]&amp;Tabelle8[ActionType],Tabelle8[ActionType],,0))</f>
        <v>FinalAccept</v>
      </c>
      <c r="J575">
        <v>0.61899999999999999</v>
      </c>
      <c r="K575">
        <v>0.50480000000000003</v>
      </c>
      <c r="L575">
        <v>1.1237999999999999</v>
      </c>
      <c r="M575">
        <v>0.1142</v>
      </c>
      <c r="N575">
        <v>207</v>
      </c>
      <c r="O575">
        <v>3931</v>
      </c>
      <c r="P575">
        <v>13</v>
      </c>
      <c r="Q575" s="3" t="s">
        <v>2716</v>
      </c>
    </row>
    <row r="576" ht="15" customHeight="1">
      <c r="A576" t="e">
        <f t="shared" ca="1" si="529"/>
        <v>#VALUE!</v>
      </c>
      <c r="B576" t="e">
        <f t="array" ref="B576" ca="1">_xlfn.XLOOKUP(Tabelle8[[#This Row],[ExperimentID]]&amp;Tabelle8[[#This Row],[NegotiationID]]&amp;Tabelle8[[#This Row],[MessageID]],ALL_IN_ONE[ExperimentID]&amp;ALL_IN_ONE[NegotiationID]&amp;ALL_IN_ONE[MessageID],ALL_IN_ONE[Gesamt_ID],,0)</f>
        <v>#VALUE!</v>
      </c>
      <c r="C576">
        <v>1558</v>
      </c>
      <c r="D576" t="s">
        <v>1521</v>
      </c>
      <c r="E576">
        <v>67568</v>
      </c>
      <c r="F576">
        <v>1548</v>
      </c>
      <c r="G576">
        <v>1544</v>
      </c>
      <c r="H576" t="s">
        <v>20</v>
      </c>
      <c r="I576" t="str">
        <f t="array" ref="I576">IFERROR(_xlfn.XLOOKUP(Tabelle8[[#This Row],[NegotiationID]]&amp;"FinalAccept",Tabelle8[NegotiationID]&amp;Tabelle8[ActionType],Tabelle8[ActionType],,0),_xlfn.XLOOKUP(Tabelle8[[#This Row],[NegotiationID]]&amp;"FinalReject",Tabelle8[NegotiationID]&amp;Tabelle8[ActionType],Tabelle8[ActionType],,0))</f>
        <v>FinalAccept</v>
      </c>
      <c r="J576">
        <v>0.50480000000000003</v>
      </c>
      <c r="K576">
        <v>0.61899999999999999</v>
      </c>
      <c r="L576">
        <v>1.1237999999999999</v>
      </c>
      <c r="M576">
        <v>0.1142</v>
      </c>
      <c r="N576">
        <v>57</v>
      </c>
      <c r="O576">
        <v>3931</v>
      </c>
      <c r="P576">
        <v>13</v>
      </c>
      <c r="Q576" s="3" t="s">
        <v>2717</v>
      </c>
    </row>
    <row r="577" ht="14.5" hidden="1">
      <c r="A577" t="e">
        <f t="shared" ca="1" si="529"/>
        <v>#VALUE!</v>
      </c>
      <c r="B577" t="e">
        <f t="array" ref="B577" ca="1">_xlfn.XLOOKUP(Tabelle8[[#This Row],[ExperimentID]]&amp;Tabelle8[[#This Row],[NegotiationID]]&amp;Tabelle8[[#This Row],[MessageID]],ALL_IN_ONE[ExperimentID]&amp;ALL_IN_ONE[NegotiationID]&amp;ALL_IN_ONE[MessageID],ALL_IN_ONE[Gesamt_ID],,0)</f>
        <v>#VALUE!</v>
      </c>
      <c r="C577">
        <v>1587</v>
      </c>
      <c r="D577" t="s">
        <v>1521</v>
      </c>
      <c r="E577">
        <v>1588</v>
      </c>
      <c r="H577" t="s">
        <v>6019</v>
      </c>
      <c r="I577" t="str">
        <f t="array" ref="I577">IFERROR(_xlfn.XLOOKUP(Tabelle8[[#This Row],[NegotiationID]]&amp;"FinalAccept",Tabelle8[NegotiationID]&amp;Tabelle8[ActionType],Tabelle8[ActionType],,0),_xlfn.XLOOKUP(Tabelle8[[#This Row],[NegotiationID]]&amp;"FinalReject",Tabelle8[NegotiationID]&amp;Tabelle8[ActionType],Tabelle8[ActionType],,0))</f>
        <v>FinalReject</v>
      </c>
      <c r="N577">
        <v>21</v>
      </c>
      <c r="O577">
        <v>2785</v>
      </c>
      <c r="P577">
        <v>14</v>
      </c>
      <c r="Q577" t="s">
        <v>6020</v>
      </c>
    </row>
    <row r="578" ht="15" customHeight="1">
      <c r="A578" t="e">
        <f t="shared" ref="A578:A641" ca="1" si="530">MID(CELL("Dateiname",$A$1),FIND("]",CELL("Dateiname",$A$1))+1,31)</f>
        <v>#VALUE!</v>
      </c>
      <c r="B578" t="e">
        <f t="array" ref="B578" ca="1">_xlfn.XLOOKUP(Tabelle8[[#This Row],[ExperimentID]]&amp;Tabelle8[[#This Row],[NegotiationID]]&amp;Tabelle8[[#This Row],[MessageID]],ALL_IN_ONE[ExperimentID]&amp;ALL_IN_ONE[NegotiationID]&amp;ALL_IN_ONE[MessageID],ALL_IN_ONE[Gesamt_ID],,0)</f>
        <v>#VALUE!</v>
      </c>
      <c r="C578">
        <v>1587</v>
      </c>
      <c r="D578" t="s">
        <v>1521</v>
      </c>
      <c r="E578">
        <v>62429</v>
      </c>
      <c r="F578">
        <v>1573</v>
      </c>
      <c r="G578">
        <v>1577</v>
      </c>
      <c r="H578" t="s">
        <v>158</v>
      </c>
      <c r="I578" t="str">
        <f t="array" ref="I578">IFERROR(_xlfn.XLOOKUP(Tabelle8[[#This Row],[NegotiationID]]&amp;"FinalAccept",Tabelle8[NegotiationID]&amp;Tabelle8[ActionType],Tabelle8[ActionType],,0),_xlfn.XLOOKUP(Tabelle8[[#This Row],[NegotiationID]]&amp;"FinalReject",Tabelle8[NegotiationID]&amp;Tabelle8[ActionType],Tabelle8[ActionType],,0))</f>
        <v>FinalReject</v>
      </c>
      <c r="J578">
        <v>1</v>
      </c>
      <c r="K578">
        <v>1</v>
      </c>
      <c r="L578">
        <v>2</v>
      </c>
      <c r="M578">
        <v>0</v>
      </c>
      <c r="N578">
        <v>103</v>
      </c>
      <c r="O578">
        <v>2785</v>
      </c>
      <c r="P578">
        <v>14</v>
      </c>
      <c r="Q578" s="3" t="s">
        <v>2718</v>
      </c>
    </row>
    <row r="579" ht="15" customHeight="1">
      <c r="A579" t="e">
        <f t="shared" ca="1" si="530"/>
        <v>#VALUE!</v>
      </c>
      <c r="B579" t="e">
        <f t="array" ref="B579" ca="1">_xlfn.XLOOKUP(Tabelle8[[#This Row],[ExperimentID]]&amp;Tabelle8[[#This Row],[NegotiationID]]&amp;Tabelle8[[#This Row],[MessageID]],ALL_IN_ONE[ExperimentID]&amp;ALL_IN_ONE[NegotiationID]&amp;ALL_IN_ONE[MessageID],ALL_IN_ONE[Gesamt_ID],,0)</f>
        <v>#VALUE!</v>
      </c>
      <c r="C579">
        <v>1587</v>
      </c>
      <c r="D579" t="s">
        <v>1521</v>
      </c>
      <c r="E579">
        <v>64666</v>
      </c>
      <c r="F579">
        <v>1577</v>
      </c>
      <c r="G579">
        <v>1573</v>
      </c>
      <c r="H579" t="s">
        <v>31</v>
      </c>
      <c r="I579" t="str">
        <f t="array" ref="I579">IFERROR(_xlfn.XLOOKUP(Tabelle8[[#This Row],[NegotiationID]]&amp;"FinalAccept",Tabelle8[NegotiationID]&amp;Tabelle8[ActionType],Tabelle8[ActionType],,0),_xlfn.XLOOKUP(Tabelle8[[#This Row],[NegotiationID]]&amp;"FinalReject",Tabelle8[NegotiationID]&amp;Tabelle8[ActionType],Tabelle8[ActionType],,0))</f>
        <v>FinalReject</v>
      </c>
      <c r="J579">
        <v>1</v>
      </c>
      <c r="K579">
        <v>0.85440000000000005</v>
      </c>
      <c r="L579">
        <v>1.8544</v>
      </c>
      <c r="M579">
        <v>0.14560000000000001</v>
      </c>
      <c r="N579">
        <v>88</v>
      </c>
      <c r="O579">
        <v>2785</v>
      </c>
      <c r="P579">
        <v>14</v>
      </c>
      <c r="Q579" s="3" t="s">
        <v>2719</v>
      </c>
    </row>
    <row r="580" ht="15" customHeight="1">
      <c r="A580" t="e">
        <f t="shared" ca="1" si="530"/>
        <v>#VALUE!</v>
      </c>
      <c r="B580" t="e">
        <f t="array" ref="B580" ca="1">_xlfn.XLOOKUP(Tabelle8[[#This Row],[ExperimentID]]&amp;Tabelle8[[#This Row],[NegotiationID]]&amp;Tabelle8[[#This Row],[MessageID]],ALL_IN_ONE[ExperimentID]&amp;ALL_IN_ONE[NegotiationID]&amp;ALL_IN_ONE[MessageID],ALL_IN_ONE[Gesamt_ID],,0)</f>
        <v>#VALUE!</v>
      </c>
      <c r="C580">
        <v>1587</v>
      </c>
      <c r="D580" t="s">
        <v>1521</v>
      </c>
      <c r="E580">
        <v>65576</v>
      </c>
      <c r="F580">
        <v>1573</v>
      </c>
      <c r="G580">
        <v>1577</v>
      </c>
      <c r="H580" t="s">
        <v>31</v>
      </c>
      <c r="I580" t="str">
        <f t="array" ref="I580">IFERROR(_xlfn.XLOOKUP(Tabelle8[[#This Row],[NegotiationID]]&amp;"FinalAccept",Tabelle8[NegotiationID]&amp;Tabelle8[ActionType],Tabelle8[ActionType],,0),_xlfn.XLOOKUP(Tabelle8[[#This Row],[NegotiationID]]&amp;"FinalReject",Tabelle8[NegotiationID]&amp;Tabelle8[ActionType],Tabelle8[ActionType],,0))</f>
        <v>FinalReject</v>
      </c>
      <c r="J580">
        <v>0.96799999999999997</v>
      </c>
      <c r="K580">
        <v>0.75519999999999998</v>
      </c>
      <c r="L580">
        <v>1.7232000000000001</v>
      </c>
      <c r="M580">
        <v>0.21279999999999999</v>
      </c>
      <c r="N580">
        <v>387</v>
      </c>
      <c r="O580">
        <v>2785</v>
      </c>
      <c r="P580">
        <v>14</v>
      </c>
      <c r="Q580" s="3" t="s">
        <v>2720</v>
      </c>
    </row>
    <row r="581" ht="15" customHeight="1">
      <c r="A581" t="e">
        <f t="shared" ca="1" si="530"/>
        <v>#VALUE!</v>
      </c>
      <c r="B581" t="e">
        <f t="array" ref="B581" ca="1">_xlfn.XLOOKUP(Tabelle8[[#This Row],[ExperimentID]]&amp;Tabelle8[[#This Row],[NegotiationID]]&amp;Tabelle8[[#This Row],[MessageID]],ALL_IN_ONE[ExperimentID]&amp;ALL_IN_ONE[NegotiationID]&amp;ALL_IN_ONE[MessageID],ALL_IN_ONE[Gesamt_ID],,0)</f>
        <v>#VALUE!</v>
      </c>
      <c r="C581">
        <v>1587</v>
      </c>
      <c r="D581" t="s">
        <v>1521</v>
      </c>
      <c r="E581">
        <v>65750</v>
      </c>
      <c r="F581">
        <v>1577</v>
      </c>
      <c r="G581">
        <v>1573</v>
      </c>
      <c r="H581" t="s">
        <v>31</v>
      </c>
      <c r="I581" t="str">
        <f t="array" ref="I581">IFERROR(_xlfn.XLOOKUP(Tabelle8[[#This Row],[NegotiationID]]&amp;"FinalAccept",Tabelle8[NegotiationID]&amp;Tabelle8[ActionType],Tabelle8[ActionType],,0),_xlfn.XLOOKUP(Tabelle8[[#This Row],[NegotiationID]]&amp;"FinalReject",Tabelle8[NegotiationID]&amp;Tabelle8[ActionType],Tabelle8[ActionType],,0))</f>
        <v>FinalReject</v>
      </c>
      <c r="J581">
        <v>0.81759999999999999</v>
      </c>
      <c r="K581">
        <v>0.74960000000000004</v>
      </c>
      <c r="L581">
        <v>1.5671999999999999</v>
      </c>
      <c r="M581">
        <v>0.068000000000000005</v>
      </c>
      <c r="N581">
        <v>397</v>
      </c>
      <c r="O581">
        <v>2785</v>
      </c>
      <c r="P581">
        <v>14</v>
      </c>
      <c r="Q581" s="3" t="s">
        <v>2721</v>
      </c>
    </row>
    <row r="582" ht="15" customHeight="1">
      <c r="A582" t="e">
        <f t="shared" ca="1" si="530"/>
        <v>#VALUE!</v>
      </c>
      <c r="B582" t="e">
        <f t="array" ref="B582" ca="1">_xlfn.XLOOKUP(Tabelle8[[#This Row],[ExperimentID]]&amp;Tabelle8[[#This Row],[NegotiationID]]&amp;Tabelle8[[#This Row],[MessageID]],ALL_IN_ONE[ExperimentID]&amp;ALL_IN_ONE[NegotiationID]&amp;ALL_IN_ONE[MessageID],ALL_IN_ONE[Gesamt_ID],,0)</f>
        <v>#VALUE!</v>
      </c>
      <c r="C582">
        <v>1587</v>
      </c>
      <c r="D582" t="s">
        <v>1521</v>
      </c>
      <c r="E582">
        <v>65781</v>
      </c>
      <c r="F582">
        <v>1573</v>
      </c>
      <c r="G582">
        <v>1577</v>
      </c>
      <c r="H582" t="s">
        <v>31</v>
      </c>
      <c r="I582" t="str">
        <f t="array" ref="I582">IFERROR(_xlfn.XLOOKUP(Tabelle8[[#This Row],[NegotiationID]]&amp;"FinalAccept",Tabelle8[NegotiationID]&amp;Tabelle8[ActionType],Tabelle8[ActionType],,0),_xlfn.XLOOKUP(Tabelle8[[#This Row],[NegotiationID]]&amp;"FinalReject",Tabelle8[NegotiationID]&amp;Tabelle8[ActionType],Tabelle8[ActionType],,0))</f>
        <v>FinalReject</v>
      </c>
      <c r="J582">
        <v>0.92959999999999998</v>
      </c>
      <c r="K582">
        <v>0.59040000000000004</v>
      </c>
      <c r="L582">
        <v>1.52</v>
      </c>
      <c r="M582">
        <v>0.3392</v>
      </c>
      <c r="N582">
        <v>296</v>
      </c>
      <c r="O582">
        <v>2785</v>
      </c>
      <c r="P582">
        <v>14</v>
      </c>
      <c r="Q582" s="3" t="s">
        <v>2722</v>
      </c>
    </row>
    <row r="583" ht="15" customHeight="1">
      <c r="A583" t="e">
        <f t="shared" ca="1" si="530"/>
        <v>#VALUE!</v>
      </c>
      <c r="B583" t="e">
        <f t="array" ref="B583" ca="1">_xlfn.XLOOKUP(Tabelle8[[#This Row],[ExperimentID]]&amp;Tabelle8[[#This Row],[NegotiationID]]&amp;Tabelle8[[#This Row],[MessageID]],ALL_IN_ONE[ExperimentID]&amp;ALL_IN_ONE[NegotiationID]&amp;ALL_IN_ONE[MessageID],ALL_IN_ONE[Gesamt_ID],,0)</f>
        <v>#VALUE!</v>
      </c>
      <c r="C583">
        <v>1587</v>
      </c>
      <c r="D583" t="s">
        <v>1521</v>
      </c>
      <c r="E583">
        <v>65831</v>
      </c>
      <c r="F583">
        <v>1577</v>
      </c>
      <c r="G583">
        <v>1573</v>
      </c>
      <c r="H583" t="s">
        <v>31</v>
      </c>
      <c r="I583" t="str">
        <f t="array" ref="I583">IFERROR(_xlfn.XLOOKUP(Tabelle8[[#This Row],[NegotiationID]]&amp;"FinalAccept",Tabelle8[NegotiationID]&amp;Tabelle8[ActionType],Tabelle8[ActionType],,0),_xlfn.XLOOKUP(Tabelle8[[#This Row],[NegotiationID]]&amp;"FinalReject",Tabelle8[NegotiationID]&amp;Tabelle8[ActionType],Tabelle8[ActionType],,0))</f>
        <v>FinalReject</v>
      </c>
      <c r="J583">
        <v>0.79039999999999999</v>
      </c>
      <c r="K583">
        <v>0.70840000000000003</v>
      </c>
      <c r="L583">
        <v>1.4987999999999999</v>
      </c>
      <c r="M583">
        <v>0.082000000000000003</v>
      </c>
      <c r="N583">
        <v>326</v>
      </c>
      <c r="O583">
        <v>2785</v>
      </c>
      <c r="P583">
        <v>14</v>
      </c>
      <c r="Q583" s="3" t="s">
        <v>2723</v>
      </c>
    </row>
    <row r="584" ht="15" customHeight="1">
      <c r="A584" t="e">
        <f t="shared" ca="1" si="530"/>
        <v>#VALUE!</v>
      </c>
      <c r="B584" t="e">
        <f t="array" ref="B584" ca="1">_xlfn.XLOOKUP(Tabelle8[[#This Row],[ExperimentID]]&amp;Tabelle8[[#This Row],[NegotiationID]]&amp;Tabelle8[[#This Row],[MessageID]],ALL_IN_ONE[ExperimentID]&amp;ALL_IN_ONE[NegotiationID]&amp;ALL_IN_ONE[MessageID],ALL_IN_ONE[Gesamt_ID],,0)</f>
        <v>#VALUE!</v>
      </c>
      <c r="C584">
        <v>1587</v>
      </c>
      <c r="D584" t="s">
        <v>1521</v>
      </c>
      <c r="E584">
        <v>65866</v>
      </c>
      <c r="F584">
        <v>1573</v>
      </c>
      <c r="G584">
        <v>1577</v>
      </c>
      <c r="H584" t="s">
        <v>31</v>
      </c>
      <c r="I584" t="str">
        <f t="array" ref="I584">IFERROR(_xlfn.XLOOKUP(Tabelle8[[#This Row],[NegotiationID]]&amp;"FinalAccept",Tabelle8[NegotiationID]&amp;Tabelle8[ActionType],Tabelle8[ActionType],,0),_xlfn.XLOOKUP(Tabelle8[[#This Row],[NegotiationID]]&amp;"FinalReject",Tabelle8[NegotiationID]&amp;Tabelle8[ActionType],Tabelle8[ActionType],,0))</f>
        <v>FinalReject</v>
      </c>
      <c r="J584">
        <v>0.92959999999999998</v>
      </c>
      <c r="K584">
        <v>0.79039999999999999</v>
      </c>
      <c r="L584">
        <v>1.72</v>
      </c>
      <c r="M584">
        <v>0.13919999999999999</v>
      </c>
      <c r="N584">
        <v>322</v>
      </c>
      <c r="O584">
        <v>2785</v>
      </c>
      <c r="P584">
        <v>14</v>
      </c>
      <c r="Q584" s="3" t="s">
        <v>2724</v>
      </c>
    </row>
    <row r="585" ht="15" customHeight="1">
      <c r="A585" t="e">
        <f t="shared" ca="1" si="530"/>
        <v>#VALUE!</v>
      </c>
      <c r="B585" t="e">
        <f t="array" ref="B585" ca="1">_xlfn.XLOOKUP(Tabelle8[[#This Row],[ExperimentID]]&amp;Tabelle8[[#This Row],[NegotiationID]]&amp;Tabelle8[[#This Row],[MessageID]],ALL_IN_ONE[ExperimentID]&amp;ALL_IN_ONE[NegotiationID]&amp;ALL_IN_ONE[MessageID],ALL_IN_ONE[Gesamt_ID],,0)</f>
        <v>#VALUE!</v>
      </c>
      <c r="C585">
        <v>1587</v>
      </c>
      <c r="D585" t="s">
        <v>1521</v>
      </c>
      <c r="E585">
        <v>66338</v>
      </c>
      <c r="F585">
        <v>1577</v>
      </c>
      <c r="G585">
        <v>1573</v>
      </c>
      <c r="H585" t="s">
        <v>31</v>
      </c>
      <c r="I585" t="str">
        <f t="array" ref="I585">IFERROR(_xlfn.XLOOKUP(Tabelle8[[#This Row],[NegotiationID]]&amp;"FinalAccept",Tabelle8[NegotiationID]&amp;Tabelle8[ActionType],Tabelle8[ActionType],,0),_xlfn.XLOOKUP(Tabelle8[[#This Row],[NegotiationID]]&amp;"FinalReject",Tabelle8[NegotiationID]&amp;Tabelle8[ActionType],Tabelle8[ActionType],,0))</f>
        <v>FinalReject</v>
      </c>
      <c r="J585">
        <v>0.61639999999999995</v>
      </c>
      <c r="K585">
        <v>0.45639999999999997</v>
      </c>
      <c r="L585">
        <v>1.0728</v>
      </c>
      <c r="M585">
        <v>0.16</v>
      </c>
      <c r="N585">
        <v>298</v>
      </c>
      <c r="O585">
        <v>2785</v>
      </c>
      <c r="P585">
        <v>14</v>
      </c>
      <c r="Q585" s="3" t="s">
        <v>2725</v>
      </c>
    </row>
    <row r="586" ht="15" customHeight="1">
      <c r="A586" t="e">
        <f t="shared" ca="1" si="530"/>
        <v>#VALUE!</v>
      </c>
      <c r="B586" t="e">
        <f t="array" ref="B586" ca="1">_xlfn.XLOOKUP(Tabelle8[[#This Row],[ExperimentID]]&amp;Tabelle8[[#This Row],[NegotiationID]]&amp;Tabelle8[[#This Row],[MessageID]],ALL_IN_ONE[ExperimentID]&amp;ALL_IN_ONE[NegotiationID]&amp;ALL_IN_ONE[MessageID],ALL_IN_ONE[Gesamt_ID],,0)</f>
        <v>#VALUE!</v>
      </c>
      <c r="C586">
        <v>1587</v>
      </c>
      <c r="D586" t="s">
        <v>1521</v>
      </c>
      <c r="E586">
        <v>67028</v>
      </c>
      <c r="F586">
        <v>1573</v>
      </c>
      <c r="G586">
        <v>1577</v>
      </c>
      <c r="H586" t="s">
        <v>31</v>
      </c>
      <c r="I586" t="str">
        <f t="array" ref="I586">IFERROR(_xlfn.XLOOKUP(Tabelle8[[#This Row],[NegotiationID]]&amp;"FinalAccept",Tabelle8[NegotiationID]&amp;Tabelle8[ActionType],Tabelle8[ActionType],,0),_xlfn.XLOOKUP(Tabelle8[[#This Row],[NegotiationID]]&amp;"FinalReject",Tabelle8[NegotiationID]&amp;Tabelle8[ActionType],Tabelle8[ActionType],,0))</f>
        <v>FinalReject</v>
      </c>
      <c r="J586">
        <v>0.63639999999999997</v>
      </c>
      <c r="K586">
        <v>0.43640000000000001</v>
      </c>
      <c r="L586">
        <v>1.0728</v>
      </c>
      <c r="M586">
        <v>0.20000000000000001</v>
      </c>
      <c r="N586">
        <v>173</v>
      </c>
      <c r="O586">
        <v>2785</v>
      </c>
      <c r="P586">
        <v>14</v>
      </c>
      <c r="Q586" s="3" t="s">
        <v>2726</v>
      </c>
    </row>
    <row r="587" ht="15" customHeight="1">
      <c r="A587" t="e">
        <f t="shared" ca="1" si="530"/>
        <v>#VALUE!</v>
      </c>
      <c r="B587" t="e">
        <f t="array" ref="B587" ca="1">_xlfn.XLOOKUP(Tabelle8[[#This Row],[ExperimentID]]&amp;Tabelle8[[#This Row],[NegotiationID]]&amp;Tabelle8[[#This Row],[MessageID]],ALL_IN_ONE[ExperimentID]&amp;ALL_IN_ONE[NegotiationID]&amp;ALL_IN_ONE[MessageID],ALL_IN_ONE[Gesamt_ID],,0)</f>
        <v>#VALUE!</v>
      </c>
      <c r="C587">
        <v>1587</v>
      </c>
      <c r="D587" t="s">
        <v>1521</v>
      </c>
      <c r="E587">
        <v>67410</v>
      </c>
      <c r="F587">
        <v>1577</v>
      </c>
      <c r="G587">
        <v>1573</v>
      </c>
      <c r="H587" t="s">
        <v>31</v>
      </c>
      <c r="I587" t="str">
        <f t="array" ref="I587">IFERROR(_xlfn.XLOOKUP(Tabelle8[[#This Row],[NegotiationID]]&amp;"FinalAccept",Tabelle8[NegotiationID]&amp;Tabelle8[ActionType],Tabelle8[ActionType],,0),_xlfn.XLOOKUP(Tabelle8[[#This Row],[NegotiationID]]&amp;"FinalReject",Tabelle8[NegotiationID]&amp;Tabelle8[ActionType],Tabelle8[ActionType],,0))</f>
        <v>FinalReject</v>
      </c>
      <c r="J587">
        <v>0.48499999999999999</v>
      </c>
      <c r="K587">
        <v>0.4924</v>
      </c>
      <c r="L587">
        <v>0.97740000000000005</v>
      </c>
      <c r="M587">
        <v>0.0074000000000000003</v>
      </c>
      <c r="N587">
        <v>166</v>
      </c>
      <c r="O587">
        <v>2785</v>
      </c>
      <c r="P587">
        <v>14</v>
      </c>
      <c r="Q587" s="3" t="s">
        <v>2727</v>
      </c>
    </row>
    <row r="588" ht="15" customHeight="1">
      <c r="A588" t="e">
        <f t="shared" ca="1" si="530"/>
        <v>#VALUE!</v>
      </c>
      <c r="B588" t="e">
        <f t="array" ref="B588" ca="1">_xlfn.XLOOKUP(Tabelle8[[#This Row],[ExperimentID]]&amp;Tabelle8[[#This Row],[NegotiationID]]&amp;Tabelle8[[#This Row],[MessageID]],ALL_IN_ONE[ExperimentID]&amp;ALL_IN_ONE[NegotiationID]&amp;ALL_IN_ONE[MessageID],ALL_IN_ONE[Gesamt_ID],,0)</f>
        <v>#VALUE!</v>
      </c>
      <c r="C588">
        <v>1587</v>
      </c>
      <c r="D588" t="s">
        <v>1521</v>
      </c>
      <c r="E588">
        <v>67536</v>
      </c>
      <c r="F588">
        <v>1573</v>
      </c>
      <c r="G588">
        <v>1577</v>
      </c>
      <c r="H588" t="s">
        <v>31</v>
      </c>
      <c r="I588" t="str">
        <f t="array" ref="I588">IFERROR(_xlfn.XLOOKUP(Tabelle8[[#This Row],[NegotiationID]]&amp;"FinalAccept",Tabelle8[NegotiationID]&amp;Tabelle8[ActionType],Tabelle8[ActionType],,0),_xlfn.XLOOKUP(Tabelle8[[#This Row],[NegotiationID]]&amp;"FinalReject",Tabelle8[NegotiationID]&amp;Tabelle8[ActionType],Tabelle8[ActionType],,0))</f>
        <v>FinalReject</v>
      </c>
      <c r="J588">
        <v>0.63639999999999997</v>
      </c>
      <c r="K588">
        <v>0.43640000000000001</v>
      </c>
      <c r="L588">
        <v>1.0728</v>
      </c>
      <c r="M588">
        <v>0.20000000000000001</v>
      </c>
      <c r="N588">
        <v>100</v>
      </c>
      <c r="O588">
        <v>2785</v>
      </c>
      <c r="P588">
        <v>14</v>
      </c>
      <c r="Q588" s="3" t="s">
        <v>2728</v>
      </c>
    </row>
    <row r="589" ht="15" customHeight="1">
      <c r="A589" t="e">
        <f t="shared" ca="1" si="530"/>
        <v>#VALUE!</v>
      </c>
      <c r="B589" t="e">
        <f t="array" ref="B589" ca="1">_xlfn.XLOOKUP(Tabelle8[[#This Row],[ExperimentID]]&amp;Tabelle8[[#This Row],[NegotiationID]]&amp;Tabelle8[[#This Row],[MessageID]],ALL_IN_ONE[ExperimentID]&amp;ALL_IN_ONE[NegotiationID]&amp;ALL_IN_ONE[MessageID],ALL_IN_ONE[Gesamt_ID],,0)</f>
        <v>#VALUE!</v>
      </c>
      <c r="C589">
        <v>1587</v>
      </c>
      <c r="D589" t="s">
        <v>1521</v>
      </c>
      <c r="E589">
        <v>67557</v>
      </c>
      <c r="F589">
        <v>1577</v>
      </c>
      <c r="G589">
        <v>1573</v>
      </c>
      <c r="H589" t="s">
        <v>31</v>
      </c>
      <c r="I589" t="str">
        <f t="array" ref="I589">IFERROR(_xlfn.XLOOKUP(Tabelle8[[#This Row],[NegotiationID]]&amp;"FinalAccept",Tabelle8[NegotiationID]&amp;Tabelle8[ActionType],Tabelle8[ActionType],,0),_xlfn.XLOOKUP(Tabelle8[[#This Row],[NegotiationID]]&amp;"FinalReject",Tabelle8[NegotiationID]&amp;Tabelle8[ActionType],Tabelle8[ActionType],,0))</f>
        <v>FinalReject</v>
      </c>
      <c r="J589">
        <v>0.48499999999999999</v>
      </c>
      <c r="K589">
        <v>0.4924</v>
      </c>
      <c r="L589">
        <v>0.97740000000000005</v>
      </c>
      <c r="M589">
        <v>0.0074000000000000003</v>
      </c>
      <c r="N589">
        <v>74</v>
      </c>
      <c r="O589">
        <v>2785</v>
      </c>
      <c r="P589">
        <v>14</v>
      </c>
      <c r="Q589" s="3" t="s">
        <v>2729</v>
      </c>
    </row>
    <row r="590" ht="15" customHeight="1">
      <c r="A590" t="e">
        <f t="shared" ca="1" si="530"/>
        <v>#VALUE!</v>
      </c>
      <c r="B590" t="e">
        <f t="array" ref="B590" ca="1">_xlfn.XLOOKUP(Tabelle8[[#This Row],[ExperimentID]]&amp;Tabelle8[[#This Row],[NegotiationID]]&amp;Tabelle8[[#This Row],[MessageID]],ALL_IN_ONE[ExperimentID]&amp;ALL_IN_ONE[NegotiationID]&amp;ALL_IN_ONE[MessageID],ALL_IN_ONE[Gesamt_ID],,0)</f>
        <v>#VALUE!</v>
      </c>
      <c r="C590">
        <v>1587</v>
      </c>
      <c r="D590" t="s">
        <v>1521</v>
      </c>
      <c r="E590">
        <v>67813</v>
      </c>
      <c r="F590">
        <v>1573</v>
      </c>
      <c r="G590">
        <v>1577</v>
      </c>
      <c r="H590" t="s">
        <v>40</v>
      </c>
      <c r="I590" t="str">
        <f t="array" ref="I590">IFERROR(_xlfn.XLOOKUP(Tabelle8[[#This Row],[NegotiationID]]&amp;"FinalAccept",Tabelle8[NegotiationID]&amp;Tabelle8[ActionType],Tabelle8[ActionType],,0),_xlfn.XLOOKUP(Tabelle8[[#This Row],[NegotiationID]]&amp;"FinalReject",Tabelle8[NegotiationID]&amp;Tabelle8[ActionType],Tabelle8[ActionType],,0))</f>
        <v>FinalReject</v>
      </c>
      <c r="J590">
        <v>0.4924</v>
      </c>
      <c r="K590">
        <v>0.48499999999999999</v>
      </c>
      <c r="L590">
        <v>0.97740000000000005</v>
      </c>
      <c r="M590">
        <v>0.0074000000000000003</v>
      </c>
      <c r="N590">
        <v>34</v>
      </c>
      <c r="O590">
        <v>2785</v>
      </c>
      <c r="P590">
        <v>14</v>
      </c>
      <c r="Q590" s="3" t="s">
        <v>2730</v>
      </c>
    </row>
    <row r="591" ht="14.5" hidden="1">
      <c r="A591" t="e">
        <f t="shared" ca="1" si="530"/>
        <v>#VALUE!</v>
      </c>
      <c r="B591" t="e">
        <f t="array" ref="B591" ca="1">_xlfn.XLOOKUP(Tabelle8[[#This Row],[ExperimentID]]&amp;Tabelle8[[#This Row],[NegotiationID]]&amp;Tabelle8[[#This Row],[MessageID]],ALL_IN_ONE[ExperimentID]&amp;ALL_IN_ONE[NegotiationID]&amp;ALL_IN_ONE[MessageID],ALL_IN_ONE[Gesamt_ID],,0)</f>
        <v>#VALUE!</v>
      </c>
      <c r="C591">
        <v>1616</v>
      </c>
      <c r="D591" t="s">
        <v>1521</v>
      </c>
      <c r="E591">
        <v>1617</v>
      </c>
      <c r="H591" t="s">
        <v>6019</v>
      </c>
      <c r="I591" t="str">
        <f t="array" ref="I591">IFERROR(_xlfn.XLOOKUP(Tabelle8[[#This Row],[NegotiationID]]&amp;"FinalAccept",Tabelle8[NegotiationID]&amp;Tabelle8[ActionType],Tabelle8[ActionType],,0),_xlfn.XLOOKUP(Tabelle8[[#This Row],[NegotiationID]]&amp;"FinalReject",Tabelle8[NegotiationID]&amp;Tabelle8[ActionType],Tabelle8[ActionType],,0))</f>
        <v>FinalAccept</v>
      </c>
      <c r="N591">
        <v>21</v>
      </c>
      <c r="O591">
        <v>2153</v>
      </c>
      <c r="P591">
        <v>10</v>
      </c>
      <c r="Q591" t="s">
        <v>6020</v>
      </c>
    </row>
    <row r="592" ht="15" customHeight="1">
      <c r="A592" t="e">
        <f t="shared" ca="1" si="530"/>
        <v>#VALUE!</v>
      </c>
      <c r="B592" t="e">
        <f t="array" ref="B592" ca="1">_xlfn.XLOOKUP(Tabelle8[[#This Row],[ExperimentID]]&amp;Tabelle8[[#This Row],[NegotiationID]]&amp;Tabelle8[[#This Row],[MessageID]],ALL_IN_ONE[ExperimentID]&amp;ALL_IN_ONE[NegotiationID]&amp;ALL_IN_ONE[MessageID],ALL_IN_ONE[Gesamt_ID],,0)</f>
        <v>#VALUE!</v>
      </c>
      <c r="C592">
        <v>1616</v>
      </c>
      <c r="D592" t="s">
        <v>1521</v>
      </c>
      <c r="E592">
        <v>62817</v>
      </c>
      <c r="F592">
        <v>1602</v>
      </c>
      <c r="G592">
        <v>1606</v>
      </c>
      <c r="H592" t="s">
        <v>19</v>
      </c>
      <c r="I592" t="str">
        <f t="array" ref="I592">IFERROR(_xlfn.XLOOKUP(Tabelle8[[#This Row],[NegotiationID]]&amp;"FinalAccept",Tabelle8[NegotiationID]&amp;Tabelle8[ActionType],Tabelle8[ActionType],,0),_xlfn.XLOOKUP(Tabelle8[[#This Row],[NegotiationID]]&amp;"FinalReject",Tabelle8[NegotiationID]&amp;Tabelle8[ActionType],Tabelle8[ActionType],,0))</f>
        <v>FinalAccept</v>
      </c>
      <c r="J592">
        <v>0.89019999999999999</v>
      </c>
      <c r="K592">
        <v>0.078</v>
      </c>
      <c r="L592">
        <v>0.96819999999999995</v>
      </c>
      <c r="M592">
        <v>0.81220000000000003</v>
      </c>
      <c r="N592">
        <v>36</v>
      </c>
      <c r="O592">
        <v>2153</v>
      </c>
      <c r="P592">
        <v>10</v>
      </c>
      <c r="Q592" t="s">
        <v>2731</v>
      </c>
    </row>
    <row r="593" ht="15" customHeight="1">
      <c r="A593" t="e">
        <f t="shared" ca="1" si="530"/>
        <v>#VALUE!</v>
      </c>
      <c r="B593" t="e">
        <f t="array" ref="B593" ca="1">_xlfn.XLOOKUP(Tabelle8[[#This Row],[ExperimentID]]&amp;Tabelle8[[#This Row],[NegotiationID]]&amp;Tabelle8[[#This Row],[MessageID]],ALL_IN_ONE[ExperimentID]&amp;ALL_IN_ONE[NegotiationID]&amp;ALL_IN_ONE[MessageID],ALL_IN_ONE[Gesamt_ID],,0)</f>
        <v>#VALUE!</v>
      </c>
      <c r="C593">
        <v>1616</v>
      </c>
      <c r="D593" t="s">
        <v>1521</v>
      </c>
      <c r="E593">
        <v>64132</v>
      </c>
      <c r="F593">
        <v>1606</v>
      </c>
      <c r="G593">
        <v>1602</v>
      </c>
      <c r="H593" t="s">
        <v>31</v>
      </c>
      <c r="I593" t="str">
        <f t="array" ref="I593">IFERROR(_xlfn.XLOOKUP(Tabelle8[[#This Row],[NegotiationID]]&amp;"FinalAccept",Tabelle8[NegotiationID]&amp;Tabelle8[ActionType],Tabelle8[ActionType],,0),_xlfn.XLOOKUP(Tabelle8[[#This Row],[NegotiationID]]&amp;"FinalReject",Tabelle8[NegotiationID]&amp;Tabelle8[ActionType],Tabelle8[ActionType],,0))</f>
        <v>FinalAccept</v>
      </c>
      <c r="J593">
        <v>1</v>
      </c>
      <c r="K593">
        <v>0.12540000000000001</v>
      </c>
      <c r="L593">
        <v>1.1254</v>
      </c>
      <c r="M593">
        <v>0.87460000000000004</v>
      </c>
      <c r="N593">
        <v>570</v>
      </c>
      <c r="O593">
        <v>2153</v>
      </c>
      <c r="P593">
        <v>10</v>
      </c>
      <c r="Q593" s="3" t="s">
        <v>2732</v>
      </c>
    </row>
    <row r="594" ht="15" customHeight="1">
      <c r="A594" t="e">
        <f t="shared" ca="1" si="530"/>
        <v>#VALUE!</v>
      </c>
      <c r="B594" t="e">
        <f t="array" ref="B594" ca="1">_xlfn.XLOOKUP(Tabelle8[[#This Row],[ExperimentID]]&amp;Tabelle8[[#This Row],[NegotiationID]]&amp;Tabelle8[[#This Row],[MessageID]],ALL_IN_ONE[ExperimentID]&amp;ALL_IN_ONE[NegotiationID]&amp;ALL_IN_ONE[MessageID],ALL_IN_ONE[Gesamt_ID],,0)</f>
        <v>#VALUE!</v>
      </c>
      <c r="C594">
        <v>1616</v>
      </c>
      <c r="D594" t="s">
        <v>1521</v>
      </c>
      <c r="E594">
        <v>64670</v>
      </c>
      <c r="F594">
        <v>1602</v>
      </c>
      <c r="G594">
        <v>1606</v>
      </c>
      <c r="H594" t="s">
        <v>31</v>
      </c>
      <c r="I594" t="str">
        <f t="array" ref="I594">IFERROR(_xlfn.XLOOKUP(Tabelle8[[#This Row],[NegotiationID]]&amp;"FinalAccept",Tabelle8[NegotiationID]&amp;Tabelle8[ActionType],Tabelle8[ActionType],,0),_xlfn.XLOOKUP(Tabelle8[[#This Row],[NegotiationID]]&amp;"FinalReject",Tabelle8[NegotiationID]&amp;Tabelle8[ActionType],Tabelle8[ActionType],,0))</f>
        <v>FinalAccept</v>
      </c>
      <c r="J594">
        <v>0.78620000000000001</v>
      </c>
      <c r="K594">
        <v>0.12479999999999999</v>
      </c>
      <c r="L594">
        <v>0.91100000000000003</v>
      </c>
      <c r="M594">
        <v>0.66139999999999999</v>
      </c>
      <c r="N594">
        <v>361</v>
      </c>
      <c r="O594">
        <v>2153</v>
      </c>
      <c r="P594">
        <v>10</v>
      </c>
      <c r="Q594" s="3" t="s">
        <v>2733</v>
      </c>
    </row>
    <row r="595" ht="15" customHeight="1">
      <c r="A595" t="e">
        <f t="shared" ca="1" si="530"/>
        <v>#VALUE!</v>
      </c>
      <c r="B595" t="e">
        <f t="array" ref="B595" ca="1">_xlfn.XLOOKUP(Tabelle8[[#This Row],[ExperimentID]]&amp;Tabelle8[[#This Row],[NegotiationID]]&amp;Tabelle8[[#This Row],[MessageID]],ALL_IN_ONE[ExperimentID]&amp;ALL_IN_ONE[NegotiationID]&amp;ALL_IN_ONE[MessageID],ALL_IN_ONE[Gesamt_ID],,0)</f>
        <v>#VALUE!</v>
      </c>
      <c r="C595">
        <v>1616</v>
      </c>
      <c r="D595" t="s">
        <v>1521</v>
      </c>
      <c r="E595">
        <v>64693</v>
      </c>
      <c r="F595">
        <v>1606</v>
      </c>
      <c r="G595">
        <v>1602</v>
      </c>
      <c r="H595" t="s">
        <v>31</v>
      </c>
      <c r="I595" t="str">
        <f t="array" ref="I595">IFERROR(_xlfn.XLOOKUP(Tabelle8[[#This Row],[NegotiationID]]&amp;"FinalAccept",Tabelle8[NegotiationID]&amp;Tabelle8[ActionType],Tabelle8[ActionType],,0),_xlfn.XLOOKUP(Tabelle8[[#This Row],[NegotiationID]]&amp;"FinalReject",Tabelle8[NegotiationID]&amp;Tabelle8[ActionType],Tabelle8[ActionType],,0))</f>
        <v>FinalAccept</v>
      </c>
      <c r="J595">
        <v>0.746</v>
      </c>
      <c r="K595">
        <v>0.3286</v>
      </c>
      <c r="L595">
        <v>1.0746</v>
      </c>
      <c r="M595">
        <v>0.41739999999999999</v>
      </c>
      <c r="N595">
        <v>423</v>
      </c>
      <c r="O595">
        <v>2153</v>
      </c>
      <c r="P595">
        <v>10</v>
      </c>
      <c r="Q595" s="3" t="s">
        <v>2734</v>
      </c>
    </row>
    <row r="596" ht="15" customHeight="1">
      <c r="A596" t="e">
        <f t="shared" ca="1" si="530"/>
        <v>#VALUE!</v>
      </c>
      <c r="B596" t="e">
        <f t="array" ref="B596" ca="1">_xlfn.XLOOKUP(Tabelle8[[#This Row],[ExperimentID]]&amp;Tabelle8[[#This Row],[NegotiationID]]&amp;Tabelle8[[#This Row],[MessageID]],ALL_IN_ONE[ExperimentID]&amp;ALL_IN_ONE[NegotiationID]&amp;ALL_IN_ONE[MessageID],ALL_IN_ONE[Gesamt_ID],,0)</f>
        <v>#VALUE!</v>
      </c>
      <c r="C596">
        <v>1616</v>
      </c>
      <c r="D596" t="s">
        <v>1521</v>
      </c>
      <c r="E596">
        <v>65815</v>
      </c>
      <c r="F596">
        <v>1602</v>
      </c>
      <c r="G596">
        <v>1606</v>
      </c>
      <c r="H596" t="s">
        <v>31</v>
      </c>
      <c r="I596" t="str">
        <f t="array" ref="I596">IFERROR(_xlfn.XLOOKUP(Tabelle8[[#This Row],[NegotiationID]]&amp;"FinalAccept",Tabelle8[NegotiationID]&amp;Tabelle8[ActionType],Tabelle8[ActionType],,0),_xlfn.XLOOKUP(Tabelle8[[#This Row],[NegotiationID]]&amp;"FinalReject",Tabelle8[NegotiationID]&amp;Tabelle8[ActionType],Tabelle8[ActionType],,0))</f>
        <v>FinalAccept</v>
      </c>
      <c r="J596">
        <v>0.54559999999999997</v>
      </c>
      <c r="K596">
        <v>0.30499999999999999</v>
      </c>
      <c r="L596">
        <v>0.85060000000000002</v>
      </c>
      <c r="M596">
        <v>0.24060000000000001</v>
      </c>
      <c r="N596">
        <v>196</v>
      </c>
      <c r="O596">
        <v>2153</v>
      </c>
      <c r="P596">
        <v>10</v>
      </c>
      <c r="Q596" s="3" t="s">
        <v>2735</v>
      </c>
    </row>
    <row r="597" ht="15" customHeight="1">
      <c r="A597" t="e">
        <f t="shared" ca="1" si="530"/>
        <v>#VALUE!</v>
      </c>
      <c r="B597" t="e">
        <f t="array" ref="B597" ca="1">_xlfn.XLOOKUP(Tabelle8[[#This Row],[ExperimentID]]&amp;Tabelle8[[#This Row],[NegotiationID]]&amp;Tabelle8[[#This Row],[MessageID]],ALL_IN_ONE[ExperimentID]&amp;ALL_IN_ONE[NegotiationID]&amp;ALL_IN_ONE[MessageID],ALL_IN_ONE[Gesamt_ID],,0)</f>
        <v>#VALUE!</v>
      </c>
      <c r="C597">
        <v>1616</v>
      </c>
      <c r="D597" t="s">
        <v>1521</v>
      </c>
      <c r="E597">
        <v>66131</v>
      </c>
      <c r="F597">
        <v>1606</v>
      </c>
      <c r="G597">
        <v>1602</v>
      </c>
      <c r="H597" t="s">
        <v>31</v>
      </c>
      <c r="I597" t="str">
        <f t="array" ref="I597">IFERROR(_xlfn.XLOOKUP(Tabelle8[[#This Row],[NegotiationID]]&amp;"FinalAccept",Tabelle8[NegotiationID]&amp;Tabelle8[ActionType],Tabelle8[ActionType],,0),_xlfn.XLOOKUP(Tabelle8[[#This Row],[NegotiationID]]&amp;"FinalReject",Tabelle8[NegotiationID]&amp;Tabelle8[ActionType],Tabelle8[ActionType],,0))</f>
        <v>FinalAccept</v>
      </c>
      <c r="J597">
        <v>0.61460000000000004</v>
      </c>
      <c r="K597">
        <v>0.36459999999999998</v>
      </c>
      <c r="L597">
        <v>0.97919999999999996</v>
      </c>
      <c r="M597">
        <v>0.25</v>
      </c>
      <c r="N597">
        <v>226</v>
      </c>
      <c r="O597">
        <v>2153</v>
      </c>
      <c r="P597">
        <v>10</v>
      </c>
      <c r="Q597" s="3" t="s">
        <v>2736</v>
      </c>
    </row>
    <row r="598" ht="15" customHeight="1">
      <c r="A598" t="e">
        <f t="shared" ca="1" si="530"/>
        <v>#VALUE!</v>
      </c>
      <c r="B598" t="e">
        <f t="array" ref="B598" ca="1">_xlfn.XLOOKUP(Tabelle8[[#This Row],[ExperimentID]]&amp;Tabelle8[[#This Row],[NegotiationID]]&amp;Tabelle8[[#This Row],[MessageID]],ALL_IN_ONE[ExperimentID]&amp;ALL_IN_ONE[NegotiationID]&amp;ALL_IN_ONE[MessageID],ALL_IN_ONE[Gesamt_ID],,0)</f>
        <v>#VALUE!</v>
      </c>
      <c r="C598">
        <v>1616</v>
      </c>
      <c r="D598" t="s">
        <v>1521</v>
      </c>
      <c r="E598">
        <v>66895</v>
      </c>
      <c r="F598">
        <v>1602</v>
      </c>
      <c r="G598">
        <v>1606</v>
      </c>
      <c r="H598" t="s">
        <v>31</v>
      </c>
      <c r="I598" t="str">
        <f t="array" ref="I598">IFERROR(_xlfn.XLOOKUP(Tabelle8[[#This Row],[NegotiationID]]&amp;"FinalAccept",Tabelle8[NegotiationID]&amp;Tabelle8[ActionType],Tabelle8[ActionType],,0),_xlfn.XLOOKUP(Tabelle8[[#This Row],[NegotiationID]]&amp;"FinalReject",Tabelle8[NegotiationID]&amp;Tabelle8[ActionType],Tabelle8[ActionType],,0))</f>
        <v>FinalAccept</v>
      </c>
      <c r="J598">
        <v>0.58579999999999999</v>
      </c>
      <c r="K598">
        <v>0.36859999999999998</v>
      </c>
      <c r="L598">
        <v>0.95440000000000003</v>
      </c>
      <c r="M598">
        <v>0.2172</v>
      </c>
      <c r="N598">
        <v>170</v>
      </c>
      <c r="O598">
        <v>2153</v>
      </c>
      <c r="P598">
        <v>10</v>
      </c>
      <c r="Q598" s="3" t="s">
        <v>2737</v>
      </c>
    </row>
    <row r="599" ht="15" customHeight="1">
      <c r="A599" t="e">
        <f t="shared" ca="1" si="530"/>
        <v>#VALUE!</v>
      </c>
      <c r="B599" t="e">
        <f t="array" ref="B599" ca="1">_xlfn.XLOOKUP(Tabelle8[[#This Row],[ExperimentID]]&amp;Tabelle8[[#This Row],[NegotiationID]]&amp;Tabelle8[[#This Row],[MessageID]],ALL_IN_ONE[ExperimentID]&amp;ALL_IN_ONE[NegotiationID]&amp;ALL_IN_ONE[MessageID],ALL_IN_ONE[Gesamt_ID],,0)</f>
        <v>#VALUE!</v>
      </c>
      <c r="C599">
        <v>1616</v>
      </c>
      <c r="D599" t="s">
        <v>1521</v>
      </c>
      <c r="E599">
        <v>66982</v>
      </c>
      <c r="F599">
        <v>1606</v>
      </c>
      <c r="G599">
        <v>1602</v>
      </c>
      <c r="H599" t="s">
        <v>31</v>
      </c>
      <c r="I599" t="str">
        <f t="array" ref="I599">IFERROR(_xlfn.XLOOKUP(Tabelle8[[#This Row],[NegotiationID]]&amp;"FinalAccept",Tabelle8[NegotiationID]&amp;Tabelle8[ActionType],Tabelle8[ActionType],,0),_xlfn.XLOOKUP(Tabelle8[[#This Row],[NegotiationID]]&amp;"FinalReject",Tabelle8[NegotiationID]&amp;Tabelle8[ActionType],Tabelle8[ActionType],,0))</f>
        <v>FinalAccept</v>
      </c>
      <c r="J599">
        <v>0.56599999999999995</v>
      </c>
      <c r="K599">
        <v>0.50860000000000005</v>
      </c>
      <c r="L599">
        <v>1.0746</v>
      </c>
      <c r="M599">
        <v>0.0574</v>
      </c>
      <c r="N599">
        <v>133</v>
      </c>
      <c r="O599">
        <v>2153</v>
      </c>
      <c r="P599">
        <v>10</v>
      </c>
      <c r="Q599" s="3" t="s">
        <v>2738</v>
      </c>
    </row>
    <row r="600" ht="15" customHeight="1">
      <c r="A600" t="e">
        <f t="shared" ca="1" si="530"/>
        <v>#VALUE!</v>
      </c>
      <c r="B600" t="e">
        <f t="array" ref="B600" ca="1">_xlfn.XLOOKUP(Tabelle8[[#This Row],[ExperimentID]]&amp;Tabelle8[[#This Row],[NegotiationID]]&amp;Tabelle8[[#This Row],[MessageID]],ALL_IN_ONE[ExperimentID]&amp;ALL_IN_ONE[NegotiationID]&amp;ALL_IN_ONE[MessageID],ALL_IN_ONE[Gesamt_ID],,0)</f>
        <v>#VALUE!</v>
      </c>
      <c r="C600">
        <v>1616</v>
      </c>
      <c r="D600" t="s">
        <v>1521</v>
      </c>
      <c r="E600">
        <v>67788</v>
      </c>
      <c r="F600">
        <v>1602</v>
      </c>
      <c r="G600">
        <v>1606</v>
      </c>
      <c r="H600" t="s">
        <v>20</v>
      </c>
      <c r="I600" t="str">
        <f t="array" ref="I600">IFERROR(_xlfn.XLOOKUP(Tabelle8[[#This Row],[NegotiationID]]&amp;"FinalAccept",Tabelle8[NegotiationID]&amp;Tabelle8[ActionType],Tabelle8[ActionType],,0),_xlfn.XLOOKUP(Tabelle8[[#This Row],[NegotiationID]]&amp;"FinalReject",Tabelle8[NegotiationID]&amp;Tabelle8[ActionType],Tabelle8[ActionType],,0))</f>
        <v>FinalAccept</v>
      </c>
      <c r="J600">
        <v>0.50860000000000005</v>
      </c>
      <c r="K600">
        <v>0.56599999999999995</v>
      </c>
      <c r="L600">
        <v>1.0746</v>
      </c>
      <c r="M600">
        <v>0.0574</v>
      </c>
      <c r="N600">
        <v>17</v>
      </c>
      <c r="O600">
        <v>2153</v>
      </c>
      <c r="P600">
        <v>10</v>
      </c>
      <c r="Q600" s="3" t="s">
        <v>2739</v>
      </c>
    </row>
    <row r="601" ht="14.5" hidden="1">
      <c r="A601" t="e">
        <f t="shared" ca="1" si="530"/>
        <v>#VALUE!</v>
      </c>
      <c r="B601" t="e">
        <f t="array" ref="B601" ca="1">_xlfn.XLOOKUP(Tabelle8[[#This Row],[ExperimentID]]&amp;Tabelle8[[#This Row],[NegotiationID]]&amp;Tabelle8[[#This Row],[MessageID]],ALL_IN_ONE[ExperimentID]&amp;ALL_IN_ONE[NegotiationID]&amp;ALL_IN_ONE[MessageID],ALL_IN_ONE[Gesamt_ID],,0)</f>
        <v>#VALUE!</v>
      </c>
      <c r="C601">
        <v>1645</v>
      </c>
      <c r="D601" t="s">
        <v>1521</v>
      </c>
      <c r="E601">
        <v>1646</v>
      </c>
      <c r="H601" t="s">
        <v>6019</v>
      </c>
      <c r="I601" t="str">
        <f t="array" ref="I601">IFERROR(_xlfn.XLOOKUP(Tabelle8[[#This Row],[NegotiationID]]&amp;"FinalAccept",Tabelle8[NegotiationID]&amp;Tabelle8[ActionType],Tabelle8[ActionType],,0),_xlfn.XLOOKUP(Tabelle8[[#This Row],[NegotiationID]]&amp;"FinalReject",Tabelle8[NegotiationID]&amp;Tabelle8[ActionType],Tabelle8[ActionType],,0))</f>
        <v>FinalAccept</v>
      </c>
      <c r="N601">
        <v>21</v>
      </c>
      <c r="O601">
        <v>4524</v>
      </c>
      <c r="P601">
        <v>14</v>
      </c>
      <c r="Q601" t="s">
        <v>6020</v>
      </c>
    </row>
    <row r="602" ht="15" customHeight="1">
      <c r="A602" t="e">
        <f t="shared" ca="1" si="530"/>
        <v>#VALUE!</v>
      </c>
      <c r="B602" t="e">
        <f t="array" ref="B602" ca="1">_xlfn.XLOOKUP(Tabelle8[[#This Row],[ExperimentID]]&amp;Tabelle8[[#This Row],[NegotiationID]]&amp;Tabelle8[[#This Row],[MessageID]],ALL_IN_ONE[ExperimentID]&amp;ALL_IN_ONE[NegotiationID]&amp;ALL_IN_ONE[MessageID],ALL_IN_ONE[Gesamt_ID],,0)</f>
        <v>#VALUE!</v>
      </c>
      <c r="C602">
        <v>1645</v>
      </c>
      <c r="D602" t="s">
        <v>1521</v>
      </c>
      <c r="E602">
        <v>62164</v>
      </c>
      <c r="F602">
        <v>1631</v>
      </c>
      <c r="G602">
        <v>1635</v>
      </c>
      <c r="H602" t="s">
        <v>19</v>
      </c>
      <c r="I602" t="str">
        <f t="array" ref="I602">IFERROR(_xlfn.XLOOKUP(Tabelle8[[#This Row],[NegotiationID]]&amp;"FinalAccept",Tabelle8[NegotiationID]&amp;Tabelle8[ActionType],Tabelle8[ActionType],,0),_xlfn.XLOOKUP(Tabelle8[[#This Row],[NegotiationID]]&amp;"FinalReject",Tabelle8[NegotiationID]&amp;Tabelle8[ActionType],Tabelle8[ActionType],,0))</f>
        <v>FinalAccept</v>
      </c>
      <c r="J602">
        <v>1</v>
      </c>
      <c r="K602">
        <v>0.61799999999999999</v>
      </c>
      <c r="L602">
        <v>1.6180000000000001</v>
      </c>
      <c r="M602">
        <v>0.38200000000000001</v>
      </c>
      <c r="N602">
        <v>229</v>
      </c>
      <c r="O602">
        <v>4524</v>
      </c>
      <c r="P602">
        <v>14</v>
      </c>
      <c r="Q602" s="3" t="s">
        <v>2740</v>
      </c>
    </row>
    <row r="603" ht="15" customHeight="1">
      <c r="A603" t="e">
        <f t="shared" ca="1" si="530"/>
        <v>#VALUE!</v>
      </c>
      <c r="B603" t="e">
        <f t="array" ref="B603" ca="1">_xlfn.XLOOKUP(Tabelle8[[#This Row],[ExperimentID]]&amp;Tabelle8[[#This Row],[NegotiationID]]&amp;Tabelle8[[#This Row],[MessageID]],ALL_IN_ONE[ExperimentID]&amp;ALL_IN_ONE[NegotiationID]&amp;ALL_IN_ONE[MessageID],ALL_IN_ONE[Gesamt_ID],,0)</f>
        <v>#VALUE!</v>
      </c>
      <c r="C603">
        <v>1645</v>
      </c>
      <c r="D603" t="s">
        <v>1521</v>
      </c>
      <c r="E603">
        <v>64369</v>
      </c>
      <c r="F603">
        <v>1635</v>
      </c>
      <c r="G603">
        <v>1631</v>
      </c>
      <c r="H603" t="s">
        <v>31</v>
      </c>
      <c r="I603" t="str">
        <f t="array" ref="I603">IFERROR(_xlfn.XLOOKUP(Tabelle8[[#This Row],[NegotiationID]]&amp;"FinalAccept",Tabelle8[NegotiationID]&amp;Tabelle8[ActionType],Tabelle8[ActionType],,0),_xlfn.XLOOKUP(Tabelle8[[#This Row],[NegotiationID]]&amp;"FinalReject",Tabelle8[NegotiationID]&amp;Tabelle8[ActionType],Tabelle8[ActionType],,0))</f>
        <v>FinalAccept</v>
      </c>
      <c r="J603">
        <v>0.81759999999999999</v>
      </c>
      <c r="K603">
        <v>0.1484</v>
      </c>
      <c r="L603">
        <v>0.96599999999999997</v>
      </c>
      <c r="M603">
        <v>0.66920000000000002</v>
      </c>
      <c r="N603">
        <v>585</v>
      </c>
      <c r="O603">
        <v>4524</v>
      </c>
      <c r="P603">
        <v>14</v>
      </c>
      <c r="Q603" s="3" t="s">
        <v>2741</v>
      </c>
    </row>
    <row r="604" ht="15" customHeight="1">
      <c r="A604" t="e">
        <f t="shared" ca="1" si="530"/>
        <v>#VALUE!</v>
      </c>
      <c r="B604" t="e">
        <f t="array" ref="B604" ca="1">_xlfn.XLOOKUP(Tabelle8[[#This Row],[ExperimentID]]&amp;Tabelle8[[#This Row],[NegotiationID]]&amp;Tabelle8[[#This Row],[MessageID]],ALL_IN_ONE[ExperimentID]&amp;ALL_IN_ONE[NegotiationID]&amp;ALL_IN_ONE[MessageID],ALL_IN_ONE[Gesamt_ID],,0)</f>
        <v>#VALUE!</v>
      </c>
      <c r="C604">
        <v>1645</v>
      </c>
      <c r="D604" t="s">
        <v>1521</v>
      </c>
      <c r="E604">
        <v>64730</v>
      </c>
      <c r="F604">
        <v>1631</v>
      </c>
      <c r="G604">
        <v>1635</v>
      </c>
      <c r="H604" t="s">
        <v>31</v>
      </c>
      <c r="I604" t="str">
        <f t="array" ref="I604">IFERROR(_xlfn.XLOOKUP(Tabelle8[[#This Row],[NegotiationID]]&amp;"FinalAccept",Tabelle8[NegotiationID]&amp;Tabelle8[ActionType],Tabelle8[ActionType],,0),_xlfn.XLOOKUP(Tabelle8[[#This Row],[NegotiationID]]&amp;"FinalReject",Tabelle8[NegotiationID]&amp;Tabelle8[ActionType],Tabelle8[ActionType],,0))</f>
        <v>FinalAccept</v>
      </c>
      <c r="J604">
        <v>0.81979999999999997</v>
      </c>
      <c r="K604">
        <v>0.13400000000000001</v>
      </c>
      <c r="L604">
        <v>0.95379999999999998</v>
      </c>
      <c r="M604">
        <v>0.68579999999999997</v>
      </c>
      <c r="N604">
        <v>696</v>
      </c>
      <c r="O604">
        <v>4524</v>
      </c>
      <c r="P604">
        <v>14</v>
      </c>
      <c r="Q604" s="3" t="s">
        <v>2742</v>
      </c>
    </row>
    <row r="605" ht="15" customHeight="1">
      <c r="A605" t="e">
        <f t="shared" ca="1" si="530"/>
        <v>#VALUE!</v>
      </c>
      <c r="B605" t="e">
        <f t="array" ref="B605" ca="1">_xlfn.XLOOKUP(Tabelle8[[#This Row],[ExperimentID]]&amp;Tabelle8[[#This Row],[NegotiationID]]&amp;Tabelle8[[#This Row],[MessageID]],ALL_IN_ONE[ExperimentID]&amp;ALL_IN_ONE[NegotiationID]&amp;ALL_IN_ONE[MessageID],ALL_IN_ONE[Gesamt_ID],,0)</f>
        <v>#VALUE!</v>
      </c>
      <c r="C605">
        <v>1645</v>
      </c>
      <c r="D605" t="s">
        <v>1521</v>
      </c>
      <c r="E605">
        <v>65367</v>
      </c>
      <c r="F605">
        <v>1635</v>
      </c>
      <c r="G605">
        <v>1631</v>
      </c>
      <c r="H605" t="s">
        <v>31</v>
      </c>
      <c r="I605" t="str">
        <f t="array" ref="I605">IFERROR(_xlfn.XLOOKUP(Tabelle8[[#This Row],[NegotiationID]]&amp;"FinalAccept",Tabelle8[NegotiationID]&amp;Tabelle8[ActionType],Tabelle8[ActionType],,0),_xlfn.XLOOKUP(Tabelle8[[#This Row],[NegotiationID]]&amp;"FinalReject",Tabelle8[NegotiationID]&amp;Tabelle8[ActionType],Tabelle8[ActionType],,0))</f>
        <v>FinalAccept</v>
      </c>
      <c r="J605">
        <v>0.51219999999999999</v>
      </c>
      <c r="K605">
        <v>0.31240000000000001</v>
      </c>
      <c r="L605">
        <v>0.8246</v>
      </c>
      <c r="M605">
        <v>0.19980000000000001</v>
      </c>
      <c r="N605">
        <v>511</v>
      </c>
      <c r="O605">
        <v>4524</v>
      </c>
      <c r="P605">
        <v>14</v>
      </c>
      <c r="Q605" s="3" t="s">
        <v>2743</v>
      </c>
    </row>
    <row r="606" ht="15" customHeight="1">
      <c r="A606" t="e">
        <f t="shared" ca="1" si="530"/>
        <v>#VALUE!</v>
      </c>
      <c r="B606" t="e">
        <f t="array" ref="B606" ca="1">_xlfn.XLOOKUP(Tabelle8[[#This Row],[ExperimentID]]&amp;Tabelle8[[#This Row],[NegotiationID]]&amp;Tabelle8[[#This Row],[MessageID]],ALL_IN_ONE[ExperimentID]&amp;ALL_IN_ONE[NegotiationID]&amp;ALL_IN_ONE[MessageID],ALL_IN_ONE[Gesamt_ID],,0)</f>
        <v>#VALUE!</v>
      </c>
      <c r="C606">
        <v>1645</v>
      </c>
      <c r="D606" t="s">
        <v>1521</v>
      </c>
      <c r="E606">
        <v>65723</v>
      </c>
      <c r="F606">
        <v>1631</v>
      </c>
      <c r="G606">
        <v>1635</v>
      </c>
      <c r="H606" t="s">
        <v>31</v>
      </c>
      <c r="I606" t="str">
        <f t="array" ref="I606">IFERROR(_xlfn.XLOOKUP(Tabelle8[[#This Row],[NegotiationID]]&amp;"FinalAccept",Tabelle8[NegotiationID]&amp;Tabelle8[ActionType],Tabelle8[ActionType],,0),_xlfn.XLOOKUP(Tabelle8[[#This Row],[NegotiationID]]&amp;"FinalReject",Tabelle8[NegotiationID]&amp;Tabelle8[ActionType],Tabelle8[ActionType],,0))</f>
        <v>FinalAccept</v>
      </c>
      <c r="J606">
        <v>0.7298</v>
      </c>
      <c r="K606">
        <v>0.32000000000000001</v>
      </c>
      <c r="L606">
        <v>1.0498000000000001</v>
      </c>
      <c r="M606">
        <v>0.4098</v>
      </c>
      <c r="N606">
        <v>537</v>
      </c>
      <c r="O606">
        <v>4524</v>
      </c>
      <c r="P606">
        <v>14</v>
      </c>
      <c r="Q606" s="3" t="s">
        <v>2744</v>
      </c>
    </row>
    <row r="607" ht="15" customHeight="1">
      <c r="A607" t="e">
        <f t="shared" ca="1" si="530"/>
        <v>#VALUE!</v>
      </c>
      <c r="B607" t="e">
        <f t="array" ref="B607" ca="1">_xlfn.XLOOKUP(Tabelle8[[#This Row],[ExperimentID]]&amp;Tabelle8[[#This Row],[NegotiationID]]&amp;Tabelle8[[#This Row],[MessageID]],ALL_IN_ONE[ExperimentID]&amp;ALL_IN_ONE[NegotiationID]&amp;ALL_IN_ONE[MessageID],ALL_IN_ONE[Gesamt_ID],,0)</f>
        <v>#VALUE!</v>
      </c>
      <c r="C607">
        <v>1645</v>
      </c>
      <c r="D607" t="s">
        <v>1521</v>
      </c>
      <c r="E607">
        <v>65784</v>
      </c>
      <c r="F607">
        <v>1635</v>
      </c>
      <c r="G607">
        <v>1631</v>
      </c>
      <c r="H607" t="s">
        <v>31</v>
      </c>
      <c r="I607" t="str">
        <f t="array" ref="I607">IFERROR(_xlfn.XLOOKUP(Tabelle8[[#This Row],[NegotiationID]]&amp;"FinalAccept",Tabelle8[NegotiationID]&amp;Tabelle8[ActionType],Tabelle8[ActionType],,0),_xlfn.XLOOKUP(Tabelle8[[#This Row],[NegotiationID]]&amp;"FinalReject",Tabelle8[NegotiationID]&amp;Tabelle8[ActionType],Tabelle8[ActionType],,0))</f>
        <v>FinalAccept</v>
      </c>
      <c r="J607">
        <v>0.5</v>
      </c>
      <c r="K607">
        <v>0.54979999999999996</v>
      </c>
      <c r="L607">
        <v>1.0498000000000001</v>
      </c>
      <c r="M607">
        <v>0.049799999999999997</v>
      </c>
      <c r="N607">
        <v>606</v>
      </c>
      <c r="O607">
        <v>4524</v>
      </c>
      <c r="P607">
        <v>14</v>
      </c>
      <c r="Q607" s="3" t="s">
        <v>2745</v>
      </c>
    </row>
    <row r="608" ht="15" customHeight="1">
      <c r="A608" t="e">
        <f t="shared" ca="1" si="530"/>
        <v>#VALUE!</v>
      </c>
      <c r="B608" t="e">
        <f t="array" ref="B608" ca="1">_xlfn.XLOOKUP(Tabelle8[[#This Row],[ExperimentID]]&amp;Tabelle8[[#This Row],[NegotiationID]]&amp;Tabelle8[[#This Row],[MessageID]],ALL_IN_ONE[ExperimentID]&amp;ALL_IN_ONE[NegotiationID]&amp;ALL_IN_ONE[MessageID],ALL_IN_ONE[Gesamt_ID],,0)</f>
        <v>#VALUE!</v>
      </c>
      <c r="C608">
        <v>1645</v>
      </c>
      <c r="D608" t="s">
        <v>1521</v>
      </c>
      <c r="E608">
        <v>65913</v>
      </c>
      <c r="F608">
        <v>1631</v>
      </c>
      <c r="G608">
        <v>1635</v>
      </c>
      <c r="H608" t="s">
        <v>31</v>
      </c>
      <c r="I608" t="str">
        <f t="array" ref="I608">IFERROR(_xlfn.XLOOKUP(Tabelle8[[#This Row],[NegotiationID]]&amp;"FinalAccept",Tabelle8[NegotiationID]&amp;Tabelle8[ActionType],Tabelle8[ActionType],,0),_xlfn.XLOOKUP(Tabelle8[[#This Row],[NegotiationID]]&amp;"FinalReject",Tabelle8[NegotiationID]&amp;Tabelle8[ActionType],Tabelle8[ActionType],,0))</f>
        <v>FinalAccept</v>
      </c>
      <c r="J608">
        <v>0.62019999999999997</v>
      </c>
      <c r="K608">
        <v>0.44400000000000001</v>
      </c>
      <c r="L608">
        <v>1.0642</v>
      </c>
      <c r="M608">
        <v>0.1762</v>
      </c>
      <c r="N608">
        <v>429</v>
      </c>
      <c r="O608">
        <v>4524</v>
      </c>
      <c r="P608">
        <v>14</v>
      </c>
      <c r="Q608" s="3" t="s">
        <v>2746</v>
      </c>
    </row>
    <row r="609" ht="15" customHeight="1">
      <c r="A609" t="e">
        <f t="shared" ca="1" si="530"/>
        <v>#VALUE!</v>
      </c>
      <c r="B609" t="e">
        <f t="array" ref="B609" ca="1">_xlfn.XLOOKUP(Tabelle8[[#This Row],[ExperimentID]]&amp;Tabelle8[[#This Row],[NegotiationID]]&amp;Tabelle8[[#This Row],[MessageID]],ALL_IN_ONE[ExperimentID]&amp;ALL_IN_ONE[NegotiationID]&amp;ALL_IN_ONE[MessageID],ALL_IN_ONE[Gesamt_ID],,0)</f>
        <v>#VALUE!</v>
      </c>
      <c r="C609">
        <v>1645</v>
      </c>
      <c r="D609" t="s">
        <v>1521</v>
      </c>
      <c r="E609">
        <v>65976</v>
      </c>
      <c r="F609">
        <v>1635</v>
      </c>
      <c r="G609">
        <v>1631</v>
      </c>
      <c r="H609" t="s">
        <v>31</v>
      </c>
      <c r="I609" t="str">
        <f t="array" ref="I609">IFERROR(_xlfn.XLOOKUP(Tabelle8[[#This Row],[NegotiationID]]&amp;"FinalAccept",Tabelle8[NegotiationID]&amp;Tabelle8[ActionType],Tabelle8[ActionType],,0),_xlfn.XLOOKUP(Tabelle8[[#This Row],[NegotiationID]]&amp;"FinalReject",Tabelle8[NegotiationID]&amp;Tabelle8[ActionType],Tabelle8[ActionType],,0))</f>
        <v>FinalAccept</v>
      </c>
      <c r="J609">
        <v>0.57999999999999996</v>
      </c>
      <c r="K609">
        <v>0.47460000000000002</v>
      </c>
      <c r="L609">
        <v>1.0546</v>
      </c>
      <c r="M609">
        <v>0.10539999999999999</v>
      </c>
      <c r="N609">
        <v>134</v>
      </c>
      <c r="O609">
        <v>4524</v>
      </c>
      <c r="P609">
        <v>14</v>
      </c>
      <c r="Q609" s="3" t="s">
        <v>2747</v>
      </c>
    </row>
    <row r="610" ht="15" customHeight="1">
      <c r="A610" t="e">
        <f t="shared" ca="1" si="530"/>
        <v>#VALUE!</v>
      </c>
      <c r="B610" t="e">
        <f t="array" ref="B610" ca="1">_xlfn.XLOOKUP(Tabelle8[[#This Row],[ExperimentID]]&amp;Tabelle8[[#This Row],[NegotiationID]]&amp;Tabelle8[[#This Row],[MessageID]],ALL_IN_ONE[ExperimentID]&amp;ALL_IN_ONE[NegotiationID]&amp;ALL_IN_ONE[MessageID],ALL_IN_ONE[Gesamt_ID],,0)</f>
        <v>#VALUE!</v>
      </c>
      <c r="C610">
        <v>1645</v>
      </c>
      <c r="D610" t="s">
        <v>1521</v>
      </c>
      <c r="E610">
        <v>66005</v>
      </c>
      <c r="F610">
        <v>1631</v>
      </c>
      <c r="G610">
        <v>1635</v>
      </c>
      <c r="H610" t="s">
        <v>31</v>
      </c>
      <c r="I610" t="str">
        <f t="array" ref="I610">IFERROR(_xlfn.XLOOKUP(Tabelle8[[#This Row],[NegotiationID]]&amp;"FinalAccept",Tabelle8[NegotiationID]&amp;Tabelle8[ActionType],Tabelle8[ActionType],,0),_xlfn.XLOOKUP(Tabelle8[[#This Row],[NegotiationID]]&amp;"FinalReject",Tabelle8[NegotiationID]&amp;Tabelle8[ActionType],Tabelle8[ActionType],,0))</f>
        <v>FinalAccept</v>
      </c>
      <c r="J610">
        <v>0.65459999999999996</v>
      </c>
      <c r="K610">
        <v>0.40000000000000002</v>
      </c>
      <c r="L610">
        <v>1.0546</v>
      </c>
      <c r="M610">
        <v>0.25459999999999999</v>
      </c>
      <c r="N610">
        <v>177</v>
      </c>
      <c r="O610">
        <v>4524</v>
      </c>
      <c r="P610">
        <v>14</v>
      </c>
      <c r="Q610" s="3" t="s">
        <v>2748</v>
      </c>
    </row>
    <row r="611" ht="15" customHeight="1">
      <c r="A611" t="e">
        <f t="shared" ca="1" si="530"/>
        <v>#VALUE!</v>
      </c>
      <c r="B611" t="e">
        <f t="array" ref="B611" ca="1">_xlfn.XLOOKUP(Tabelle8[[#This Row],[ExperimentID]]&amp;Tabelle8[[#This Row],[NegotiationID]]&amp;Tabelle8[[#This Row],[MessageID]],ALL_IN_ONE[ExperimentID]&amp;ALL_IN_ONE[NegotiationID]&amp;ALL_IN_ONE[MessageID],ALL_IN_ONE[Gesamt_ID],,0)</f>
        <v>#VALUE!</v>
      </c>
      <c r="C611">
        <v>1645</v>
      </c>
      <c r="D611" t="s">
        <v>1521</v>
      </c>
      <c r="E611">
        <v>66026</v>
      </c>
      <c r="F611">
        <v>1635</v>
      </c>
      <c r="G611">
        <v>1631</v>
      </c>
      <c r="H611" t="s">
        <v>31</v>
      </c>
      <c r="I611" t="str">
        <f t="array" ref="I611">IFERROR(_xlfn.XLOOKUP(Tabelle8[[#This Row],[NegotiationID]]&amp;"FinalAccept",Tabelle8[NegotiationID]&amp;Tabelle8[ActionType],Tabelle8[ActionType],,0),_xlfn.XLOOKUP(Tabelle8[[#This Row],[NegotiationID]]&amp;"FinalReject",Tabelle8[NegotiationID]&amp;Tabelle8[ActionType],Tabelle8[ActionType],,0))</f>
        <v>FinalAccept</v>
      </c>
      <c r="J611">
        <v>0.5</v>
      </c>
      <c r="K611">
        <v>0.54979999999999996</v>
      </c>
      <c r="L611">
        <v>1.0498000000000001</v>
      </c>
      <c r="M611">
        <v>0.049799999999999997</v>
      </c>
      <c r="N611">
        <v>54</v>
      </c>
      <c r="O611">
        <v>4524</v>
      </c>
      <c r="P611">
        <v>14</v>
      </c>
      <c r="Q611" s="3" t="s">
        <v>2749</v>
      </c>
    </row>
    <row r="612" ht="15" customHeight="1">
      <c r="A612" t="e">
        <f t="shared" ca="1" si="530"/>
        <v>#VALUE!</v>
      </c>
      <c r="B612" t="e">
        <f t="array" ref="B612" ca="1">_xlfn.XLOOKUP(Tabelle8[[#This Row],[ExperimentID]]&amp;Tabelle8[[#This Row],[NegotiationID]]&amp;Tabelle8[[#This Row],[MessageID]],ALL_IN_ONE[ExperimentID]&amp;ALL_IN_ONE[NegotiationID]&amp;ALL_IN_ONE[MessageID],ALL_IN_ONE[Gesamt_ID],,0)</f>
        <v>#VALUE!</v>
      </c>
      <c r="C612">
        <v>1645</v>
      </c>
      <c r="D612" t="s">
        <v>1521</v>
      </c>
      <c r="E612">
        <v>66069</v>
      </c>
      <c r="F612">
        <v>1631</v>
      </c>
      <c r="G612">
        <v>1635</v>
      </c>
      <c r="H612" t="s">
        <v>31</v>
      </c>
      <c r="I612" t="str">
        <f t="array" ref="I612">IFERROR(_xlfn.XLOOKUP(Tabelle8[[#This Row],[NegotiationID]]&amp;"FinalAccept",Tabelle8[NegotiationID]&amp;Tabelle8[ActionType],Tabelle8[ActionType],,0),_xlfn.XLOOKUP(Tabelle8[[#This Row],[NegotiationID]]&amp;"FinalReject",Tabelle8[NegotiationID]&amp;Tabelle8[ActionType],Tabelle8[ActionType],,0))</f>
        <v>FinalAccept</v>
      </c>
      <c r="J612">
        <v>0.58579999999999999</v>
      </c>
      <c r="K612">
        <v>0.36859999999999998</v>
      </c>
      <c r="L612">
        <v>0.95440000000000003</v>
      </c>
      <c r="M612">
        <v>0.2172</v>
      </c>
      <c r="N612">
        <v>226</v>
      </c>
      <c r="O612">
        <v>4524</v>
      </c>
      <c r="P612">
        <v>14</v>
      </c>
      <c r="Q612" s="3" t="s">
        <v>2750</v>
      </c>
    </row>
    <row r="613" ht="15" customHeight="1">
      <c r="A613" t="e">
        <f t="shared" ca="1" si="530"/>
        <v>#VALUE!</v>
      </c>
      <c r="B613" t="e">
        <f t="array" ref="B613" ca="1">_xlfn.XLOOKUP(Tabelle8[[#This Row],[ExperimentID]]&amp;Tabelle8[[#This Row],[NegotiationID]]&amp;Tabelle8[[#This Row],[MessageID]],ALL_IN_ONE[ExperimentID]&amp;ALL_IN_ONE[NegotiationID]&amp;ALL_IN_ONE[MessageID],ALL_IN_ONE[Gesamt_ID],,0)</f>
        <v>#VALUE!</v>
      </c>
      <c r="C613">
        <v>1645</v>
      </c>
      <c r="D613" t="s">
        <v>1521</v>
      </c>
      <c r="E613">
        <v>66134</v>
      </c>
      <c r="F613">
        <v>1635</v>
      </c>
      <c r="G613">
        <v>1631</v>
      </c>
      <c r="H613" t="s">
        <v>31</v>
      </c>
      <c r="I613" t="str">
        <f t="array" ref="I613">IFERROR(_xlfn.XLOOKUP(Tabelle8[[#This Row],[NegotiationID]]&amp;"FinalAccept",Tabelle8[NegotiationID]&amp;Tabelle8[ActionType],Tabelle8[ActionType],,0),_xlfn.XLOOKUP(Tabelle8[[#This Row],[NegotiationID]]&amp;"FinalReject",Tabelle8[NegotiationID]&amp;Tabelle8[ActionType],Tabelle8[ActionType],,0))</f>
        <v>FinalAccept</v>
      </c>
      <c r="J613">
        <v>0.44400000000000001</v>
      </c>
      <c r="K613">
        <v>0.62019999999999997</v>
      </c>
      <c r="L613">
        <v>1.0642</v>
      </c>
      <c r="M613">
        <v>0.1762</v>
      </c>
      <c r="N613">
        <v>204</v>
      </c>
      <c r="O613">
        <v>4524</v>
      </c>
      <c r="P613">
        <v>14</v>
      </c>
      <c r="Q613" s="3" t="s">
        <v>2751</v>
      </c>
    </row>
    <row r="614" ht="15" customHeight="1">
      <c r="A614" t="e">
        <f t="shared" ca="1" si="530"/>
        <v>#VALUE!</v>
      </c>
      <c r="B614" t="e">
        <f t="array" ref="B614" ca="1">_xlfn.XLOOKUP(Tabelle8[[#This Row],[ExperimentID]]&amp;Tabelle8[[#This Row],[NegotiationID]]&amp;Tabelle8[[#This Row],[MessageID]],ALL_IN_ONE[ExperimentID]&amp;ALL_IN_ONE[NegotiationID]&amp;ALL_IN_ONE[MessageID],ALL_IN_ONE[Gesamt_ID],,0)</f>
        <v>#VALUE!</v>
      </c>
      <c r="C614">
        <v>1645</v>
      </c>
      <c r="D614" t="s">
        <v>1521</v>
      </c>
      <c r="E614">
        <v>66664</v>
      </c>
      <c r="F614">
        <v>1631</v>
      </c>
      <c r="G614">
        <v>1635</v>
      </c>
      <c r="H614" t="s">
        <v>20</v>
      </c>
      <c r="I614" t="str">
        <f t="array" ref="I614">IFERROR(_xlfn.XLOOKUP(Tabelle8[[#This Row],[NegotiationID]]&amp;"FinalAccept",Tabelle8[NegotiationID]&amp;Tabelle8[ActionType],Tabelle8[ActionType],,0),_xlfn.XLOOKUP(Tabelle8[[#This Row],[NegotiationID]]&amp;"FinalReject",Tabelle8[NegotiationID]&amp;Tabelle8[ActionType],Tabelle8[ActionType],,0))</f>
        <v>FinalAccept</v>
      </c>
      <c r="J614">
        <v>0.62019999999999997</v>
      </c>
      <c r="K614">
        <v>0.44400000000000001</v>
      </c>
      <c r="L614">
        <v>1.0642</v>
      </c>
      <c r="M614">
        <v>0.1762</v>
      </c>
      <c r="N614">
        <v>115</v>
      </c>
      <c r="O614">
        <v>4524</v>
      </c>
      <c r="P614">
        <v>14</v>
      </c>
      <c r="Q614" s="3" t="s">
        <v>2752</v>
      </c>
    </row>
    <row r="615" ht="14.5" hidden="1">
      <c r="A615" t="e">
        <f t="shared" ca="1" si="530"/>
        <v>#VALUE!</v>
      </c>
      <c r="B615" t="e">
        <f t="array" ref="B615" ca="1">_xlfn.XLOOKUP(Tabelle8[[#This Row],[ExperimentID]]&amp;Tabelle8[[#This Row],[NegotiationID]]&amp;Tabelle8[[#This Row],[MessageID]],ALL_IN_ONE[ExperimentID]&amp;ALL_IN_ONE[NegotiationID]&amp;ALL_IN_ONE[MessageID],ALL_IN_ONE[Gesamt_ID],,0)</f>
        <v>#VALUE!</v>
      </c>
      <c r="C615">
        <v>1674</v>
      </c>
      <c r="D615" t="s">
        <v>1521</v>
      </c>
      <c r="E615">
        <v>1675</v>
      </c>
      <c r="H615" t="s">
        <v>6019</v>
      </c>
      <c r="I615" t="str">
        <f t="array" ref="I615">IFERROR(_xlfn.XLOOKUP(Tabelle8[[#This Row],[NegotiationID]]&amp;"FinalAccept",Tabelle8[NegotiationID]&amp;Tabelle8[ActionType],Tabelle8[ActionType],,0),_xlfn.XLOOKUP(Tabelle8[[#This Row],[NegotiationID]]&amp;"FinalReject",Tabelle8[NegotiationID]&amp;Tabelle8[ActionType],Tabelle8[ActionType],,0))</f>
        <v>FinalAccept</v>
      </c>
      <c r="N615">
        <v>21</v>
      </c>
      <c r="O615">
        <v>1670</v>
      </c>
      <c r="P615">
        <v>12</v>
      </c>
      <c r="Q615" t="s">
        <v>6020</v>
      </c>
    </row>
    <row r="616" ht="15" customHeight="1">
      <c r="A616" t="e">
        <f t="shared" ca="1" si="530"/>
        <v>#VALUE!</v>
      </c>
      <c r="B616" t="e">
        <f t="array" ref="B616" ca="1">_xlfn.XLOOKUP(Tabelle8[[#This Row],[ExperimentID]]&amp;Tabelle8[[#This Row],[NegotiationID]]&amp;Tabelle8[[#This Row],[MessageID]],ALL_IN_ONE[ExperimentID]&amp;ALL_IN_ONE[NegotiationID]&amp;ALL_IN_ONE[MessageID],ALL_IN_ONE[Gesamt_ID],,0)</f>
        <v>#VALUE!</v>
      </c>
      <c r="C616">
        <v>1674</v>
      </c>
      <c r="D616" t="s">
        <v>1521</v>
      </c>
      <c r="E616">
        <v>62649</v>
      </c>
      <c r="F616">
        <v>1660</v>
      </c>
      <c r="G616">
        <v>1664</v>
      </c>
      <c r="H616" t="s">
        <v>19</v>
      </c>
      <c r="I616" t="str">
        <f t="array" ref="I616">IFERROR(_xlfn.XLOOKUP(Tabelle8[[#This Row],[NegotiationID]]&amp;"FinalAccept",Tabelle8[NegotiationID]&amp;Tabelle8[ActionType],Tabelle8[ActionType],,0),_xlfn.XLOOKUP(Tabelle8[[#This Row],[NegotiationID]]&amp;"FinalReject",Tabelle8[NegotiationID]&amp;Tabelle8[ActionType],Tabelle8[ActionType],,0))</f>
        <v>FinalAccept</v>
      </c>
      <c r="J616">
        <v>0.89019999999999999</v>
      </c>
      <c r="K616">
        <v>0.078</v>
      </c>
      <c r="L616">
        <v>0.96819999999999995</v>
      </c>
      <c r="M616">
        <v>0.81220000000000003</v>
      </c>
      <c r="N616">
        <v>419</v>
      </c>
      <c r="O616">
        <v>1670</v>
      </c>
      <c r="P616">
        <v>12</v>
      </c>
      <c r="Q616" s="3" t="s">
        <v>2753</v>
      </c>
    </row>
    <row r="617" ht="15" customHeight="1">
      <c r="A617" t="e">
        <f t="shared" ca="1" si="530"/>
        <v>#VALUE!</v>
      </c>
      <c r="B617" t="e">
        <f t="array" ref="B617" ca="1">_xlfn.XLOOKUP(Tabelle8[[#This Row],[ExperimentID]]&amp;Tabelle8[[#This Row],[NegotiationID]]&amp;Tabelle8[[#This Row],[MessageID]],ALL_IN_ONE[ExperimentID]&amp;ALL_IN_ONE[NegotiationID]&amp;ALL_IN_ONE[MessageID],ALL_IN_ONE[Gesamt_ID],,0)</f>
        <v>#VALUE!</v>
      </c>
      <c r="C617">
        <v>1674</v>
      </c>
      <c r="D617" t="s">
        <v>1521</v>
      </c>
      <c r="E617">
        <v>64082</v>
      </c>
      <c r="F617">
        <v>1664</v>
      </c>
      <c r="G617">
        <v>1660</v>
      </c>
      <c r="H617" t="s">
        <v>31</v>
      </c>
      <c r="I617" t="str">
        <f t="array" ref="I617">IFERROR(_xlfn.XLOOKUP(Tabelle8[[#This Row],[NegotiationID]]&amp;"FinalAccept",Tabelle8[NegotiationID]&amp;Tabelle8[ActionType],Tabelle8[ActionType],,0),_xlfn.XLOOKUP(Tabelle8[[#This Row],[NegotiationID]]&amp;"FinalReject",Tabelle8[NegotiationID]&amp;Tabelle8[ActionType],Tabelle8[ActionType],,0))</f>
        <v>FinalAccept</v>
      </c>
      <c r="J617">
        <v>1</v>
      </c>
      <c r="K617">
        <v>0.12540000000000001</v>
      </c>
      <c r="L617">
        <v>1.1254</v>
      </c>
      <c r="M617">
        <v>0.87460000000000004</v>
      </c>
      <c r="N617">
        <v>319</v>
      </c>
      <c r="O617">
        <v>1670</v>
      </c>
      <c r="P617">
        <v>12</v>
      </c>
      <c r="Q617" s="3" t="s">
        <v>2754</v>
      </c>
    </row>
    <row r="618" ht="15" customHeight="1">
      <c r="A618" t="e">
        <f t="shared" ca="1" si="530"/>
        <v>#VALUE!</v>
      </c>
      <c r="B618" t="e">
        <f t="array" ref="B618" ca="1">_xlfn.XLOOKUP(Tabelle8[[#This Row],[ExperimentID]]&amp;Tabelle8[[#This Row],[NegotiationID]]&amp;Tabelle8[[#This Row],[MessageID]],ALL_IN_ONE[ExperimentID]&amp;ALL_IN_ONE[NegotiationID]&amp;ALL_IN_ONE[MessageID],ALL_IN_ONE[Gesamt_ID],,0)</f>
        <v>#VALUE!</v>
      </c>
      <c r="C618">
        <v>1674</v>
      </c>
      <c r="D618" t="s">
        <v>1521</v>
      </c>
      <c r="E618">
        <v>64108</v>
      </c>
      <c r="F618">
        <v>1660</v>
      </c>
      <c r="G618">
        <v>1664</v>
      </c>
      <c r="H618" t="s">
        <v>31</v>
      </c>
      <c r="I618" t="str">
        <f t="array" ref="I618">IFERROR(_xlfn.XLOOKUP(Tabelle8[[#This Row],[NegotiationID]]&amp;"FinalAccept",Tabelle8[NegotiationID]&amp;Tabelle8[ActionType],Tabelle8[ActionType],,0),_xlfn.XLOOKUP(Tabelle8[[#This Row],[NegotiationID]]&amp;"FinalReject",Tabelle8[NegotiationID]&amp;Tabelle8[ActionType],Tabelle8[ActionType],,0))</f>
        <v>FinalAccept</v>
      </c>
      <c r="J618">
        <v>0.80020000000000002</v>
      </c>
      <c r="K618">
        <v>0.26400000000000001</v>
      </c>
      <c r="L618">
        <v>1.0642</v>
      </c>
      <c r="M618">
        <v>0.53620000000000001</v>
      </c>
      <c r="N618">
        <v>222</v>
      </c>
      <c r="O618">
        <v>1670</v>
      </c>
      <c r="P618">
        <v>12</v>
      </c>
      <c r="Q618" s="3" t="s">
        <v>2755</v>
      </c>
    </row>
    <row r="619" ht="15" customHeight="1">
      <c r="A619" t="e">
        <f t="shared" ca="1" si="530"/>
        <v>#VALUE!</v>
      </c>
      <c r="B619" t="e">
        <f t="array" ref="B619" ca="1">_xlfn.XLOOKUP(Tabelle8[[#This Row],[ExperimentID]]&amp;Tabelle8[[#This Row],[NegotiationID]]&amp;Tabelle8[[#This Row],[MessageID]],ALL_IN_ONE[ExperimentID]&amp;ALL_IN_ONE[NegotiationID]&amp;ALL_IN_ONE[MessageID],ALL_IN_ONE[Gesamt_ID],,0)</f>
        <v>#VALUE!</v>
      </c>
      <c r="C619">
        <v>1674</v>
      </c>
      <c r="D619" t="s">
        <v>1521</v>
      </c>
      <c r="E619">
        <v>64368</v>
      </c>
      <c r="F619">
        <v>1664</v>
      </c>
      <c r="G619">
        <v>1660</v>
      </c>
      <c r="H619" t="s">
        <v>31</v>
      </c>
      <c r="I619" t="str">
        <f t="array" ref="I619">IFERROR(_xlfn.XLOOKUP(Tabelle8[[#This Row],[NegotiationID]]&amp;"FinalAccept",Tabelle8[NegotiationID]&amp;Tabelle8[ActionType],Tabelle8[ActionType],,0),_xlfn.XLOOKUP(Tabelle8[[#This Row],[NegotiationID]]&amp;"FinalReject",Tabelle8[NegotiationID]&amp;Tabelle8[ActionType],Tabelle8[ActionType],,0))</f>
        <v>FinalAccept</v>
      </c>
      <c r="J619">
        <v>0.68400000000000005</v>
      </c>
      <c r="K619">
        <v>0.32419999999999999</v>
      </c>
      <c r="L619">
        <v>1.0082</v>
      </c>
      <c r="M619">
        <v>0.35980000000000001</v>
      </c>
      <c r="N619">
        <v>190</v>
      </c>
      <c r="O619">
        <v>1670</v>
      </c>
      <c r="P619">
        <v>12</v>
      </c>
      <c r="Q619" s="3" t="s">
        <v>2756</v>
      </c>
    </row>
    <row r="620" ht="15" customHeight="1">
      <c r="A620" t="e">
        <f t="shared" ca="1" si="530"/>
        <v>#VALUE!</v>
      </c>
      <c r="B620" t="e">
        <f t="array" ref="B620" ca="1">_xlfn.XLOOKUP(Tabelle8[[#This Row],[ExperimentID]]&amp;Tabelle8[[#This Row],[NegotiationID]]&amp;Tabelle8[[#This Row],[MessageID]],ALL_IN_ONE[ExperimentID]&amp;ALL_IN_ONE[NegotiationID]&amp;ALL_IN_ONE[MessageID],ALL_IN_ONE[Gesamt_ID],,0)</f>
        <v>#VALUE!</v>
      </c>
      <c r="C620">
        <v>1674</v>
      </c>
      <c r="D620" t="s">
        <v>1521</v>
      </c>
      <c r="E620">
        <v>64388</v>
      </c>
      <c r="F620">
        <v>1660</v>
      </c>
      <c r="G620">
        <v>1664</v>
      </c>
      <c r="H620" t="s">
        <v>31</v>
      </c>
      <c r="I620" t="str">
        <f t="array" ref="I620">IFERROR(_xlfn.XLOOKUP(Tabelle8[[#This Row],[NegotiationID]]&amp;"FinalAccept",Tabelle8[NegotiationID]&amp;Tabelle8[ActionType],Tabelle8[ActionType],,0),_xlfn.XLOOKUP(Tabelle8[[#This Row],[NegotiationID]]&amp;"FinalReject",Tabelle8[NegotiationID]&amp;Tabelle8[ActionType],Tabelle8[ActionType],,0))</f>
        <v>FinalAccept</v>
      </c>
      <c r="J620">
        <v>0.65100000000000002</v>
      </c>
      <c r="K620">
        <v>0.48399999999999999</v>
      </c>
      <c r="L620">
        <v>1.135</v>
      </c>
      <c r="M620">
        <v>0.16700000000000001</v>
      </c>
      <c r="N620">
        <v>97</v>
      </c>
      <c r="O620">
        <v>1670</v>
      </c>
      <c r="P620">
        <v>12</v>
      </c>
      <c r="Q620" s="3" t="s">
        <v>2757</v>
      </c>
    </row>
    <row r="621" ht="15" customHeight="1">
      <c r="A621" t="e">
        <f t="shared" ca="1" si="530"/>
        <v>#VALUE!</v>
      </c>
      <c r="B621" t="e">
        <f t="array" ref="B621" ca="1">_xlfn.XLOOKUP(Tabelle8[[#This Row],[ExperimentID]]&amp;Tabelle8[[#This Row],[NegotiationID]]&amp;Tabelle8[[#This Row],[MessageID]],ALL_IN_ONE[ExperimentID]&amp;ALL_IN_ONE[NegotiationID]&amp;ALL_IN_ONE[MessageID],ALL_IN_ONE[Gesamt_ID],,0)</f>
        <v>#VALUE!</v>
      </c>
      <c r="C621">
        <v>1674</v>
      </c>
      <c r="D621" t="s">
        <v>1521</v>
      </c>
      <c r="E621">
        <v>64432</v>
      </c>
      <c r="F621">
        <v>1664</v>
      </c>
      <c r="G621">
        <v>1660</v>
      </c>
      <c r="H621" t="s">
        <v>31</v>
      </c>
      <c r="I621" t="str">
        <f t="array" ref="I621">IFERROR(_xlfn.XLOOKUP(Tabelle8[[#This Row],[NegotiationID]]&amp;"FinalAccept",Tabelle8[NegotiationID]&amp;Tabelle8[ActionType],Tabelle8[ActionType],,0),_xlfn.XLOOKUP(Tabelle8[[#This Row],[NegotiationID]]&amp;"FinalReject",Tabelle8[NegotiationID]&amp;Tabelle8[ActionType],Tabelle8[ActionType],,0))</f>
        <v>FinalAccept</v>
      </c>
      <c r="J621">
        <v>0.62</v>
      </c>
      <c r="K621">
        <v>0.50539999999999996</v>
      </c>
      <c r="L621">
        <v>1.1254</v>
      </c>
      <c r="M621">
        <v>0.11459999999999999</v>
      </c>
      <c r="N621">
        <v>119</v>
      </c>
      <c r="O621">
        <v>1670</v>
      </c>
      <c r="P621">
        <v>12</v>
      </c>
      <c r="Q621" s="3" t="s">
        <v>2758</v>
      </c>
    </row>
    <row r="622" ht="15" customHeight="1">
      <c r="A622" t="e">
        <f t="shared" ca="1" si="530"/>
        <v>#VALUE!</v>
      </c>
      <c r="B622" t="e">
        <f t="array" ref="B622" ca="1">_xlfn.XLOOKUP(Tabelle8[[#This Row],[ExperimentID]]&amp;Tabelle8[[#This Row],[NegotiationID]]&amp;Tabelle8[[#This Row],[MessageID]],ALL_IN_ONE[ExperimentID]&amp;ALL_IN_ONE[NegotiationID]&amp;ALL_IN_ONE[MessageID],ALL_IN_ONE[Gesamt_ID],,0)</f>
        <v>#VALUE!</v>
      </c>
      <c r="C622">
        <v>1674</v>
      </c>
      <c r="D622" t="s">
        <v>1521</v>
      </c>
      <c r="E622">
        <v>64505</v>
      </c>
      <c r="F622">
        <v>1660</v>
      </c>
      <c r="G622">
        <v>1664</v>
      </c>
      <c r="H622" t="s">
        <v>31</v>
      </c>
      <c r="I622" t="str">
        <f t="array" ref="I622">IFERROR(_xlfn.XLOOKUP(Tabelle8[[#This Row],[NegotiationID]]&amp;"FinalAccept",Tabelle8[NegotiationID]&amp;Tabelle8[ActionType],Tabelle8[ActionType],,0),_xlfn.XLOOKUP(Tabelle8[[#This Row],[NegotiationID]]&amp;"FinalReject",Tabelle8[NegotiationID]&amp;Tabelle8[ActionType],Tabelle8[ActionType],,0))</f>
        <v>FinalAccept</v>
      </c>
      <c r="J622">
        <v>0.61899999999999999</v>
      </c>
      <c r="K622">
        <v>0.50480000000000003</v>
      </c>
      <c r="L622">
        <v>1.1237999999999999</v>
      </c>
      <c r="M622">
        <v>0.1142</v>
      </c>
      <c r="N622">
        <v>56</v>
      </c>
      <c r="O622">
        <v>1670</v>
      </c>
      <c r="P622">
        <v>12</v>
      </c>
      <c r="Q622" s="3" t="s">
        <v>2759</v>
      </c>
    </row>
    <row r="623" ht="15" customHeight="1">
      <c r="A623" t="e">
        <f t="shared" ca="1" si="530"/>
        <v>#VALUE!</v>
      </c>
      <c r="B623" t="e">
        <f t="array" ref="B623" ca="1">_xlfn.XLOOKUP(Tabelle8[[#This Row],[ExperimentID]]&amp;Tabelle8[[#This Row],[NegotiationID]]&amp;Tabelle8[[#This Row],[MessageID]],ALL_IN_ONE[ExperimentID]&amp;ALL_IN_ONE[NegotiationID]&amp;ALL_IN_ONE[MessageID],ALL_IN_ONE[Gesamt_ID],,0)</f>
        <v>#VALUE!</v>
      </c>
      <c r="C623">
        <v>1674</v>
      </c>
      <c r="D623" t="s">
        <v>1521</v>
      </c>
      <c r="E623">
        <v>64515</v>
      </c>
      <c r="F623">
        <v>1664</v>
      </c>
      <c r="G623">
        <v>1660</v>
      </c>
      <c r="H623" t="s">
        <v>31</v>
      </c>
      <c r="I623" t="str">
        <f t="array" ref="I623">IFERROR(_xlfn.XLOOKUP(Tabelle8[[#This Row],[NegotiationID]]&amp;"FinalAccept",Tabelle8[NegotiationID]&amp;Tabelle8[ActionType],Tabelle8[ActionType],,0),_xlfn.XLOOKUP(Tabelle8[[#This Row],[NegotiationID]]&amp;"FinalReject",Tabelle8[NegotiationID]&amp;Tabelle8[ActionType],Tabelle8[ActionType],,0))</f>
        <v>FinalAccept</v>
      </c>
      <c r="J623">
        <v>0.54000000000000004</v>
      </c>
      <c r="K623">
        <v>0.5806</v>
      </c>
      <c r="L623">
        <v>1.1206</v>
      </c>
      <c r="M623">
        <v>0.040599999999999997</v>
      </c>
      <c r="N623">
        <v>67</v>
      </c>
      <c r="O623">
        <v>1670</v>
      </c>
      <c r="P623">
        <v>12</v>
      </c>
      <c r="Q623" s="3" t="s">
        <v>2760</v>
      </c>
    </row>
    <row r="624" ht="15" customHeight="1">
      <c r="A624" t="e">
        <f t="shared" ca="1" si="530"/>
        <v>#VALUE!</v>
      </c>
      <c r="B624" t="e">
        <f t="array" ref="B624" ca="1">_xlfn.XLOOKUP(Tabelle8[[#This Row],[ExperimentID]]&amp;Tabelle8[[#This Row],[NegotiationID]]&amp;Tabelle8[[#This Row],[MessageID]],ALL_IN_ONE[ExperimentID]&amp;ALL_IN_ONE[NegotiationID]&amp;ALL_IN_ONE[MessageID],ALL_IN_ONE[Gesamt_ID],,0)</f>
        <v>#VALUE!</v>
      </c>
      <c r="C624">
        <v>1674</v>
      </c>
      <c r="D624" t="s">
        <v>1521</v>
      </c>
      <c r="E624">
        <v>65696</v>
      </c>
      <c r="F624">
        <v>1660</v>
      </c>
      <c r="G624">
        <v>1664</v>
      </c>
      <c r="H624" t="s">
        <v>31</v>
      </c>
      <c r="I624" t="str">
        <f t="array" ref="I624">IFERROR(_xlfn.XLOOKUP(Tabelle8[[#This Row],[NegotiationID]]&amp;"FinalAccept",Tabelle8[NegotiationID]&amp;Tabelle8[ActionType],Tabelle8[ActionType],,0),_xlfn.XLOOKUP(Tabelle8[[#This Row],[NegotiationID]]&amp;"FinalReject",Tabelle8[NegotiationID]&amp;Tabelle8[ActionType],Tabelle8[ActionType],,0))</f>
        <v>FinalAccept</v>
      </c>
      <c r="J624">
        <v>0.61899999999999999</v>
      </c>
      <c r="K624">
        <v>0.50480000000000003</v>
      </c>
      <c r="L624">
        <v>1.1237999999999999</v>
      </c>
      <c r="M624">
        <v>0.1142</v>
      </c>
      <c r="N624">
        <v>55</v>
      </c>
      <c r="O624">
        <v>1670</v>
      </c>
      <c r="P624">
        <v>12</v>
      </c>
      <c r="Q624" s="3" t="s">
        <v>2761</v>
      </c>
    </row>
    <row r="625" ht="15" customHeight="1">
      <c r="A625" t="e">
        <f t="shared" ca="1" si="530"/>
        <v>#VALUE!</v>
      </c>
      <c r="B625" t="e">
        <f t="array" ref="B625" ca="1">_xlfn.XLOOKUP(Tabelle8[[#This Row],[ExperimentID]]&amp;Tabelle8[[#This Row],[NegotiationID]]&amp;Tabelle8[[#This Row],[MessageID]],ALL_IN_ONE[ExperimentID]&amp;ALL_IN_ONE[NegotiationID]&amp;ALL_IN_ONE[MessageID],ALL_IN_ONE[Gesamt_ID],,0)</f>
        <v>#VALUE!</v>
      </c>
      <c r="C625">
        <v>1674</v>
      </c>
      <c r="D625" t="s">
        <v>1521</v>
      </c>
      <c r="E625">
        <v>65765</v>
      </c>
      <c r="F625">
        <v>1664</v>
      </c>
      <c r="G625">
        <v>1660</v>
      </c>
      <c r="H625" t="s">
        <v>31</v>
      </c>
      <c r="I625" t="str">
        <f t="array" ref="I625">IFERROR(_xlfn.XLOOKUP(Tabelle8[[#This Row],[NegotiationID]]&amp;"FinalAccept",Tabelle8[NegotiationID]&amp;Tabelle8[ActionType],Tabelle8[ActionType],,0),_xlfn.XLOOKUP(Tabelle8[[#This Row],[NegotiationID]]&amp;"FinalReject",Tabelle8[NegotiationID]&amp;Tabelle8[ActionType],Tabelle8[ActionType],,0))</f>
        <v>FinalAccept</v>
      </c>
      <c r="J625">
        <v>0.54000000000000004</v>
      </c>
      <c r="K625">
        <v>0.5806</v>
      </c>
      <c r="L625">
        <v>1.1206</v>
      </c>
      <c r="M625">
        <v>0.040599999999999997</v>
      </c>
      <c r="N625">
        <v>60</v>
      </c>
      <c r="O625">
        <v>1670</v>
      </c>
      <c r="P625">
        <v>12</v>
      </c>
      <c r="Q625" s="3" t="s">
        <v>2762</v>
      </c>
    </row>
    <row r="626" ht="15" customHeight="1">
      <c r="A626" t="e">
        <f t="shared" ca="1" si="530"/>
        <v>#VALUE!</v>
      </c>
      <c r="B626" t="e">
        <f t="array" ref="B626" ca="1">_xlfn.XLOOKUP(Tabelle8[[#This Row],[ExperimentID]]&amp;Tabelle8[[#This Row],[NegotiationID]]&amp;Tabelle8[[#This Row],[MessageID]],ALL_IN_ONE[ExperimentID]&amp;ALL_IN_ONE[NegotiationID]&amp;ALL_IN_ONE[MessageID],ALL_IN_ONE[Gesamt_ID],,0)</f>
        <v>#VALUE!</v>
      </c>
      <c r="C626">
        <v>1674</v>
      </c>
      <c r="D626" t="s">
        <v>1521</v>
      </c>
      <c r="E626">
        <v>65772</v>
      </c>
      <c r="F626">
        <v>1660</v>
      </c>
      <c r="G626">
        <v>1664</v>
      </c>
      <c r="H626" t="s">
        <v>20</v>
      </c>
      <c r="I626" t="str">
        <f t="array" ref="I626">IFERROR(_xlfn.XLOOKUP(Tabelle8[[#This Row],[NegotiationID]]&amp;"FinalAccept",Tabelle8[NegotiationID]&amp;Tabelle8[ActionType],Tabelle8[ActionType],,0),_xlfn.XLOOKUP(Tabelle8[[#This Row],[NegotiationID]]&amp;"FinalReject",Tabelle8[NegotiationID]&amp;Tabelle8[ActionType],Tabelle8[ActionType],,0))</f>
        <v>FinalAccept</v>
      </c>
      <c r="J626">
        <v>0.5806</v>
      </c>
      <c r="K626">
        <v>0.54000000000000004</v>
      </c>
      <c r="L626">
        <v>1.1206</v>
      </c>
      <c r="M626">
        <v>0.040599999999999997</v>
      </c>
      <c r="N626">
        <v>45</v>
      </c>
      <c r="O626">
        <v>1670</v>
      </c>
      <c r="P626">
        <v>12</v>
      </c>
      <c r="Q626" s="3" t="s">
        <v>2763</v>
      </c>
    </row>
    <row r="627" ht="14.5" hidden="1">
      <c r="A627" t="e">
        <f t="shared" ca="1" si="530"/>
        <v>#VALUE!</v>
      </c>
      <c r="B627" t="e">
        <f t="array" ref="B627" ca="1">_xlfn.XLOOKUP(Tabelle8[[#This Row],[ExperimentID]]&amp;Tabelle8[[#This Row],[NegotiationID]]&amp;Tabelle8[[#This Row],[MessageID]],ALL_IN_ONE[ExperimentID]&amp;ALL_IN_ONE[NegotiationID]&amp;ALL_IN_ONE[MessageID],ALL_IN_ONE[Gesamt_ID],,0)</f>
        <v>#VALUE!</v>
      </c>
      <c r="C627">
        <v>1703</v>
      </c>
      <c r="D627" t="s">
        <v>1521</v>
      </c>
      <c r="E627">
        <v>1704</v>
      </c>
      <c r="H627" t="s">
        <v>6019</v>
      </c>
      <c r="I627" t="str">
        <f t="array" ref="I627">IFERROR(_xlfn.XLOOKUP(Tabelle8[[#This Row],[NegotiationID]]&amp;"FinalAccept",Tabelle8[NegotiationID]&amp;Tabelle8[ActionType],Tabelle8[ActionType],,0),_xlfn.XLOOKUP(Tabelle8[[#This Row],[NegotiationID]]&amp;"FinalReject",Tabelle8[NegotiationID]&amp;Tabelle8[ActionType],Tabelle8[ActionType],,0))</f>
        <v>FinalAccept</v>
      </c>
      <c r="N627">
        <v>21</v>
      </c>
      <c r="O627">
        <v>2731</v>
      </c>
      <c r="P627">
        <v>11</v>
      </c>
      <c r="Q627" t="s">
        <v>6020</v>
      </c>
    </row>
    <row r="628" ht="15" customHeight="1">
      <c r="A628" t="e">
        <f t="shared" ca="1" si="530"/>
        <v>#VALUE!</v>
      </c>
      <c r="B628" t="e">
        <f t="array" ref="B628" ca="1">_xlfn.XLOOKUP(Tabelle8[[#This Row],[ExperimentID]]&amp;Tabelle8[[#This Row],[NegotiationID]]&amp;Tabelle8[[#This Row],[MessageID]],ALL_IN_ONE[ExperimentID]&amp;ALL_IN_ONE[NegotiationID]&amp;ALL_IN_ONE[MessageID],ALL_IN_ONE[Gesamt_ID],,0)</f>
        <v>#VALUE!</v>
      </c>
      <c r="C628">
        <v>1703</v>
      </c>
      <c r="D628" t="s">
        <v>1521</v>
      </c>
      <c r="E628">
        <v>62071</v>
      </c>
      <c r="F628">
        <v>1689</v>
      </c>
      <c r="G628">
        <v>1693</v>
      </c>
      <c r="H628" t="s">
        <v>158</v>
      </c>
      <c r="I628" t="str">
        <f t="array" ref="I628">IFERROR(_xlfn.XLOOKUP(Tabelle8[[#This Row],[NegotiationID]]&amp;"FinalAccept",Tabelle8[NegotiationID]&amp;Tabelle8[ActionType],Tabelle8[ActionType],,0),_xlfn.XLOOKUP(Tabelle8[[#This Row],[NegotiationID]]&amp;"FinalReject",Tabelle8[NegotiationID]&amp;Tabelle8[ActionType],Tabelle8[ActionType],,0))</f>
        <v>FinalAccept</v>
      </c>
      <c r="J628">
        <v>1</v>
      </c>
      <c r="K628">
        <v>0.754</v>
      </c>
      <c r="L628">
        <v>1.754</v>
      </c>
      <c r="M628">
        <v>0.246</v>
      </c>
      <c r="N628">
        <v>190</v>
      </c>
      <c r="O628">
        <v>2731</v>
      </c>
      <c r="P628">
        <v>11</v>
      </c>
      <c r="Q628" s="3" t="s">
        <v>2764</v>
      </c>
    </row>
    <row r="629" ht="15" customHeight="1">
      <c r="A629" t="e">
        <f t="shared" ca="1" si="530"/>
        <v>#VALUE!</v>
      </c>
      <c r="B629" t="e">
        <f t="array" ref="B629" ca="1">_xlfn.XLOOKUP(Tabelle8[[#This Row],[ExperimentID]]&amp;Tabelle8[[#This Row],[NegotiationID]]&amp;Tabelle8[[#This Row],[MessageID]],ALL_IN_ONE[ExperimentID]&amp;ALL_IN_ONE[NegotiationID]&amp;ALL_IN_ONE[MessageID],ALL_IN_ONE[Gesamt_ID],,0)</f>
        <v>#VALUE!</v>
      </c>
      <c r="C629">
        <v>1703</v>
      </c>
      <c r="D629" t="s">
        <v>1521</v>
      </c>
      <c r="E629">
        <v>64429</v>
      </c>
      <c r="F629">
        <v>1693</v>
      </c>
      <c r="G629">
        <v>1689</v>
      </c>
      <c r="H629" t="s">
        <v>31</v>
      </c>
      <c r="I629" t="str">
        <f t="array" ref="I629">IFERROR(_xlfn.XLOOKUP(Tabelle8[[#This Row],[NegotiationID]]&amp;"FinalAccept",Tabelle8[NegotiationID]&amp;Tabelle8[ActionType],Tabelle8[ActionType],,0),_xlfn.XLOOKUP(Tabelle8[[#This Row],[NegotiationID]]&amp;"FinalReject",Tabelle8[NegotiationID]&amp;Tabelle8[ActionType],Tabelle8[ActionType],,0))</f>
        <v>FinalAccept</v>
      </c>
      <c r="J629">
        <v>0.76619999999999999</v>
      </c>
      <c r="K629">
        <v>0.10920000000000001</v>
      </c>
      <c r="L629">
        <v>0.87539999999999996</v>
      </c>
      <c r="M629">
        <v>0.65700000000000003</v>
      </c>
      <c r="N629">
        <v>276</v>
      </c>
      <c r="O629">
        <v>2731</v>
      </c>
      <c r="P629">
        <v>11</v>
      </c>
      <c r="Q629" s="3" t="s">
        <v>2765</v>
      </c>
    </row>
    <row r="630" ht="15" customHeight="1">
      <c r="A630" t="e">
        <f t="shared" ca="1" si="530"/>
        <v>#VALUE!</v>
      </c>
      <c r="B630" t="e">
        <f t="array" ref="B630" ca="1">_xlfn.XLOOKUP(Tabelle8[[#This Row],[ExperimentID]]&amp;Tabelle8[[#This Row],[NegotiationID]]&amp;Tabelle8[[#This Row],[MessageID]],ALL_IN_ONE[ExperimentID]&amp;ALL_IN_ONE[NegotiationID]&amp;ALL_IN_ONE[MessageID],ALL_IN_ONE[Gesamt_ID],,0)</f>
        <v>#VALUE!</v>
      </c>
      <c r="C630">
        <v>1703</v>
      </c>
      <c r="D630" t="s">
        <v>1521</v>
      </c>
      <c r="E630">
        <v>64580</v>
      </c>
      <c r="F630">
        <v>1689</v>
      </c>
      <c r="G630">
        <v>1693</v>
      </c>
      <c r="H630" t="s">
        <v>31</v>
      </c>
      <c r="I630" t="str">
        <f t="array" ref="I630">IFERROR(_xlfn.XLOOKUP(Tabelle8[[#This Row],[NegotiationID]]&amp;"FinalAccept",Tabelle8[NegotiationID]&amp;Tabelle8[ActionType],Tabelle8[ActionType],,0),_xlfn.XLOOKUP(Tabelle8[[#This Row],[NegotiationID]]&amp;"FinalReject",Tabelle8[NegotiationID]&amp;Tabelle8[ActionType],Tabelle8[ActionType],,0))</f>
        <v>FinalAccept</v>
      </c>
      <c r="J630">
        <v>0.85599999999999998</v>
      </c>
      <c r="K630">
        <v>0.62260000000000004</v>
      </c>
      <c r="L630">
        <v>1.4785999999999999</v>
      </c>
      <c r="M630">
        <v>0.2334</v>
      </c>
      <c r="N630">
        <v>211</v>
      </c>
      <c r="O630">
        <v>2731</v>
      </c>
      <c r="P630">
        <v>11</v>
      </c>
      <c r="Q630" s="3" t="s">
        <v>2766</v>
      </c>
    </row>
    <row r="631" ht="15" customHeight="1">
      <c r="A631" t="e">
        <f t="shared" ca="1" si="530"/>
        <v>#VALUE!</v>
      </c>
      <c r="B631" t="e">
        <f t="array" ref="B631" ca="1">_xlfn.XLOOKUP(Tabelle8[[#This Row],[ExperimentID]]&amp;Tabelle8[[#This Row],[NegotiationID]]&amp;Tabelle8[[#This Row],[MessageID]],ALL_IN_ONE[ExperimentID]&amp;ALL_IN_ONE[NegotiationID]&amp;ALL_IN_ONE[MessageID],ALL_IN_ONE[Gesamt_ID],,0)</f>
        <v>#VALUE!</v>
      </c>
      <c r="C631">
        <v>1703</v>
      </c>
      <c r="D631" t="s">
        <v>1521</v>
      </c>
      <c r="E631">
        <v>64916</v>
      </c>
      <c r="F631">
        <v>1693</v>
      </c>
      <c r="G631">
        <v>1689</v>
      </c>
      <c r="H631" t="s">
        <v>31</v>
      </c>
      <c r="I631" t="str">
        <f t="array" ref="I631">IFERROR(_xlfn.XLOOKUP(Tabelle8[[#This Row],[NegotiationID]]&amp;"FinalAccept",Tabelle8[NegotiationID]&amp;Tabelle8[ActionType],Tabelle8[ActionType],,0),_xlfn.XLOOKUP(Tabelle8[[#This Row],[NegotiationID]]&amp;"FinalReject",Tabelle8[NegotiationID]&amp;Tabelle8[ActionType],Tabelle8[ActionType],,0))</f>
        <v>FinalAccept</v>
      </c>
      <c r="J631">
        <v>0.81999999999999995</v>
      </c>
      <c r="K631">
        <v>0.65200000000000002</v>
      </c>
      <c r="L631">
        <v>1.472</v>
      </c>
      <c r="M631">
        <v>0.16800000000000001</v>
      </c>
      <c r="N631">
        <v>350</v>
      </c>
      <c r="O631">
        <v>2731</v>
      </c>
      <c r="P631">
        <v>11</v>
      </c>
      <c r="Q631" s="3" t="s">
        <v>2767</v>
      </c>
    </row>
    <row r="632" ht="15" customHeight="1">
      <c r="A632" t="e">
        <f t="shared" ca="1" si="530"/>
        <v>#VALUE!</v>
      </c>
      <c r="B632" t="e">
        <f t="array" ref="B632" ca="1">_xlfn.XLOOKUP(Tabelle8[[#This Row],[ExperimentID]]&amp;Tabelle8[[#This Row],[NegotiationID]]&amp;Tabelle8[[#This Row],[MessageID]],ALL_IN_ONE[ExperimentID]&amp;ALL_IN_ONE[NegotiationID]&amp;ALL_IN_ONE[MessageID],ALL_IN_ONE[Gesamt_ID],,0)</f>
        <v>#VALUE!</v>
      </c>
      <c r="C632">
        <v>1703</v>
      </c>
      <c r="D632" t="s">
        <v>1521</v>
      </c>
      <c r="E632">
        <v>64985</v>
      </c>
      <c r="F632">
        <v>1689</v>
      </c>
      <c r="G632">
        <v>1693</v>
      </c>
      <c r="H632" t="s">
        <v>31</v>
      </c>
      <c r="I632" t="str">
        <f t="array" ref="I632">IFERROR(_xlfn.XLOOKUP(Tabelle8[[#This Row],[NegotiationID]]&amp;"FinalAccept",Tabelle8[NegotiationID]&amp;Tabelle8[ActionType],Tabelle8[ActionType],,0),_xlfn.XLOOKUP(Tabelle8[[#This Row],[NegotiationID]]&amp;"FinalReject",Tabelle8[NegotiationID]&amp;Tabelle8[ActionType],Tabelle8[ActionType],,0))</f>
        <v>FinalAccept</v>
      </c>
      <c r="J632">
        <v>0.68799999999999994</v>
      </c>
      <c r="K632">
        <v>0.68859999999999999</v>
      </c>
      <c r="L632">
        <v>1.3766</v>
      </c>
      <c r="M632">
        <v>0.00059999999999999995</v>
      </c>
      <c r="N632">
        <v>257</v>
      </c>
      <c r="O632">
        <v>2731</v>
      </c>
      <c r="P632">
        <v>11</v>
      </c>
      <c r="Q632" s="3" t="s">
        <v>2768</v>
      </c>
    </row>
    <row r="633" ht="15" customHeight="1">
      <c r="A633" t="e">
        <f t="shared" ca="1" si="530"/>
        <v>#VALUE!</v>
      </c>
      <c r="B633" t="e">
        <f t="array" ref="B633" ca="1">_xlfn.XLOOKUP(Tabelle8[[#This Row],[ExperimentID]]&amp;Tabelle8[[#This Row],[NegotiationID]]&amp;Tabelle8[[#This Row],[MessageID]],ALL_IN_ONE[ExperimentID]&amp;ALL_IN_ONE[NegotiationID]&amp;ALL_IN_ONE[MessageID],ALL_IN_ONE[Gesamt_ID],,0)</f>
        <v>#VALUE!</v>
      </c>
      <c r="C633">
        <v>1703</v>
      </c>
      <c r="D633" t="s">
        <v>1521</v>
      </c>
      <c r="E633">
        <v>66674</v>
      </c>
      <c r="F633">
        <v>1693</v>
      </c>
      <c r="G633">
        <v>1689</v>
      </c>
      <c r="H633" t="s">
        <v>31</v>
      </c>
      <c r="I633" t="str">
        <f t="array" ref="I633">IFERROR(_xlfn.XLOOKUP(Tabelle8[[#This Row],[NegotiationID]]&amp;"FinalAccept",Tabelle8[NegotiationID]&amp;Tabelle8[ActionType],Tabelle8[ActionType],,0),_xlfn.XLOOKUP(Tabelle8[[#This Row],[NegotiationID]]&amp;"FinalReject",Tabelle8[NegotiationID]&amp;Tabelle8[ActionType],Tabelle8[ActionType],,0))</f>
        <v>FinalAccept</v>
      </c>
      <c r="J633">
        <v>0.58620000000000005</v>
      </c>
      <c r="K633">
        <v>0.16239999999999999</v>
      </c>
      <c r="L633">
        <v>0.74860000000000004</v>
      </c>
      <c r="M633">
        <v>0.42380000000000001</v>
      </c>
      <c r="N633">
        <v>304</v>
      </c>
      <c r="O633">
        <v>2731</v>
      </c>
      <c r="P633">
        <v>11</v>
      </c>
      <c r="Q633" s="3" t="s">
        <v>2769</v>
      </c>
    </row>
    <row r="634" ht="15" customHeight="1">
      <c r="A634" t="e">
        <f t="shared" ca="1" si="530"/>
        <v>#VALUE!</v>
      </c>
      <c r="B634" t="e">
        <f t="array" ref="B634" ca="1">_xlfn.XLOOKUP(Tabelle8[[#This Row],[ExperimentID]]&amp;Tabelle8[[#This Row],[NegotiationID]]&amp;Tabelle8[[#This Row],[MessageID]],ALL_IN_ONE[ExperimentID]&amp;ALL_IN_ONE[NegotiationID]&amp;ALL_IN_ONE[MessageID],ALL_IN_ONE[Gesamt_ID],,0)</f>
        <v>#VALUE!</v>
      </c>
      <c r="C634">
        <v>1703</v>
      </c>
      <c r="D634" t="s">
        <v>1521</v>
      </c>
      <c r="E634">
        <v>66715</v>
      </c>
      <c r="F634">
        <v>1689</v>
      </c>
      <c r="G634">
        <v>1693</v>
      </c>
      <c r="H634" t="s">
        <v>31</v>
      </c>
      <c r="I634" t="str">
        <f t="array" ref="I634">IFERROR(_xlfn.XLOOKUP(Tabelle8[[#This Row],[NegotiationID]]&amp;"FinalAccept",Tabelle8[NegotiationID]&amp;Tabelle8[ActionType],Tabelle8[ActionType],,0),_xlfn.XLOOKUP(Tabelle8[[#This Row],[NegotiationID]]&amp;"FinalReject",Tabelle8[NegotiationID]&amp;Tabelle8[ActionType],Tabelle8[ActionType],,0))</f>
        <v>FinalAccept</v>
      </c>
      <c r="J634">
        <v>0.56020000000000003</v>
      </c>
      <c r="K634">
        <v>0.35260000000000002</v>
      </c>
      <c r="L634">
        <v>0.91279999999999994</v>
      </c>
      <c r="M634">
        <v>0.20760000000000001</v>
      </c>
      <c r="N634">
        <v>423</v>
      </c>
      <c r="O634">
        <v>2731</v>
      </c>
      <c r="P634">
        <v>11</v>
      </c>
      <c r="Q634" s="3" t="s">
        <v>2770</v>
      </c>
    </row>
    <row r="635" ht="15" customHeight="1">
      <c r="A635" t="e">
        <f t="shared" ca="1" si="530"/>
        <v>#VALUE!</v>
      </c>
      <c r="B635" t="e">
        <f t="array" ref="B635" ca="1">_xlfn.XLOOKUP(Tabelle8[[#This Row],[ExperimentID]]&amp;Tabelle8[[#This Row],[NegotiationID]]&amp;Tabelle8[[#This Row],[MessageID]],ALL_IN_ONE[ExperimentID]&amp;ALL_IN_ONE[NegotiationID]&amp;ALL_IN_ONE[MessageID],ALL_IN_ONE[Gesamt_ID],,0)</f>
        <v>#VALUE!</v>
      </c>
      <c r="C635">
        <v>1703</v>
      </c>
      <c r="D635" t="s">
        <v>1521</v>
      </c>
      <c r="E635">
        <v>66777</v>
      </c>
      <c r="F635">
        <v>1693</v>
      </c>
      <c r="G635">
        <v>1689</v>
      </c>
      <c r="H635" t="s">
        <v>31</v>
      </c>
      <c r="I635" t="str">
        <f t="array" ref="I635">IFERROR(_xlfn.XLOOKUP(Tabelle8[[#This Row],[NegotiationID]]&amp;"FinalAccept",Tabelle8[NegotiationID]&amp;Tabelle8[ActionType],Tabelle8[ActionType],,0),_xlfn.XLOOKUP(Tabelle8[[#This Row],[NegotiationID]]&amp;"FinalReject",Tabelle8[NegotiationID]&amp;Tabelle8[ActionType],Tabelle8[ActionType],,0))</f>
        <v>FinalAccept</v>
      </c>
      <c r="J635">
        <v>0.47899999999999998</v>
      </c>
      <c r="K635">
        <v>0.41760000000000003</v>
      </c>
      <c r="L635">
        <v>0.89659999999999995</v>
      </c>
      <c r="M635">
        <v>0.061400000000000003</v>
      </c>
      <c r="N635">
        <v>419</v>
      </c>
      <c r="O635">
        <v>2731</v>
      </c>
      <c r="P635">
        <v>11</v>
      </c>
      <c r="Q635" s="3" t="s">
        <v>2771</v>
      </c>
    </row>
    <row r="636" ht="15" customHeight="1">
      <c r="A636" t="e">
        <f t="shared" ca="1" si="530"/>
        <v>#VALUE!</v>
      </c>
      <c r="B636" t="e">
        <f t="array" ref="B636" ca="1">_xlfn.XLOOKUP(Tabelle8[[#This Row],[ExperimentID]]&amp;Tabelle8[[#This Row],[NegotiationID]]&amp;Tabelle8[[#This Row],[MessageID]],ALL_IN_ONE[ExperimentID]&amp;ALL_IN_ONE[NegotiationID]&amp;ALL_IN_ONE[MessageID],ALL_IN_ONE[Gesamt_ID],,0)</f>
        <v>#VALUE!</v>
      </c>
      <c r="C636">
        <v>1703</v>
      </c>
      <c r="D636" t="s">
        <v>1521</v>
      </c>
      <c r="E636">
        <v>66807</v>
      </c>
      <c r="F636">
        <v>1689</v>
      </c>
      <c r="G636">
        <v>1693</v>
      </c>
      <c r="H636" t="s">
        <v>31</v>
      </c>
      <c r="I636" t="str">
        <f t="array" ref="I636">IFERROR(_xlfn.XLOOKUP(Tabelle8[[#This Row],[NegotiationID]]&amp;"FinalAccept",Tabelle8[NegotiationID]&amp;Tabelle8[ActionType],Tabelle8[ActionType],,0),_xlfn.XLOOKUP(Tabelle8[[#This Row],[NegotiationID]]&amp;"FinalReject",Tabelle8[NegotiationID]&amp;Tabelle8[ActionType],Tabelle8[ActionType],,0))</f>
        <v>FinalAccept</v>
      </c>
      <c r="J636">
        <v>0.54559999999999997</v>
      </c>
      <c r="K636">
        <v>0.30499999999999999</v>
      </c>
      <c r="L636">
        <v>0.85060000000000002</v>
      </c>
      <c r="M636">
        <v>0.24060000000000001</v>
      </c>
      <c r="N636">
        <v>228</v>
      </c>
      <c r="O636">
        <v>2731</v>
      </c>
      <c r="P636">
        <v>11</v>
      </c>
      <c r="Q636" s="3" t="s">
        <v>2772</v>
      </c>
    </row>
    <row r="637" ht="15" customHeight="1">
      <c r="A637" t="e">
        <f t="shared" ca="1" si="530"/>
        <v>#VALUE!</v>
      </c>
      <c r="B637" t="e">
        <f t="array" ref="B637" ca="1">_xlfn.XLOOKUP(Tabelle8[[#This Row],[ExperimentID]]&amp;Tabelle8[[#This Row],[NegotiationID]]&amp;Tabelle8[[#This Row],[MessageID]],ALL_IN_ONE[ExperimentID]&amp;ALL_IN_ONE[NegotiationID]&amp;ALL_IN_ONE[MessageID],ALL_IN_ONE[Gesamt_ID],,0)</f>
        <v>#VALUE!</v>
      </c>
      <c r="C637">
        <v>1703</v>
      </c>
      <c r="D637" t="s">
        <v>1521</v>
      </c>
      <c r="E637">
        <v>66814</v>
      </c>
      <c r="F637">
        <v>1693</v>
      </c>
      <c r="G637">
        <v>1689</v>
      </c>
      <c r="H637" t="s">
        <v>20</v>
      </c>
      <c r="I637" t="str">
        <f t="array" ref="I637">IFERROR(_xlfn.XLOOKUP(Tabelle8[[#This Row],[NegotiationID]]&amp;"FinalAccept",Tabelle8[NegotiationID]&amp;Tabelle8[ActionType],Tabelle8[ActionType],,0),_xlfn.XLOOKUP(Tabelle8[[#This Row],[NegotiationID]]&amp;"FinalReject",Tabelle8[NegotiationID]&amp;Tabelle8[ActionType],Tabelle8[ActionType],,0))</f>
        <v>FinalAccept</v>
      </c>
      <c r="J637">
        <v>0.30499999999999999</v>
      </c>
      <c r="K637">
        <v>0.54559999999999997</v>
      </c>
      <c r="L637">
        <v>0.85060000000000002</v>
      </c>
      <c r="M637">
        <v>0.24060000000000001</v>
      </c>
      <c r="N637">
        <v>52</v>
      </c>
      <c r="O637">
        <v>2731</v>
      </c>
      <c r="P637">
        <v>11</v>
      </c>
      <c r="Q637" s="3" t="s">
        <v>2773</v>
      </c>
    </row>
    <row r="638" ht="14.5" hidden="1">
      <c r="A638" t="e">
        <f t="shared" ca="1" si="530"/>
        <v>#VALUE!</v>
      </c>
      <c r="B638" t="e">
        <f t="array" ref="B638" ca="1">_xlfn.XLOOKUP(Tabelle8[[#This Row],[ExperimentID]]&amp;Tabelle8[[#This Row],[NegotiationID]]&amp;Tabelle8[[#This Row],[MessageID]],ALL_IN_ONE[ExperimentID]&amp;ALL_IN_ONE[NegotiationID]&amp;ALL_IN_ONE[MessageID],ALL_IN_ONE[Gesamt_ID],,0)</f>
        <v>#VALUE!</v>
      </c>
      <c r="C638">
        <v>1732</v>
      </c>
      <c r="D638" t="s">
        <v>1521</v>
      </c>
      <c r="E638">
        <v>1733</v>
      </c>
      <c r="H638" t="s">
        <v>6019</v>
      </c>
      <c r="I638" t="str">
        <f t="array" ref="I638">IFERROR(_xlfn.XLOOKUP(Tabelle8[[#This Row],[NegotiationID]]&amp;"FinalAccept",Tabelle8[NegotiationID]&amp;Tabelle8[ActionType],Tabelle8[ActionType],,0),_xlfn.XLOOKUP(Tabelle8[[#This Row],[NegotiationID]]&amp;"FinalReject",Tabelle8[NegotiationID]&amp;Tabelle8[ActionType],Tabelle8[ActionType],,0))</f>
        <v>FinalAccept</v>
      </c>
      <c r="N638">
        <v>21</v>
      </c>
      <c r="O638">
        <v>4240</v>
      </c>
      <c r="P638">
        <v>8</v>
      </c>
      <c r="Q638" t="s">
        <v>6020</v>
      </c>
    </row>
    <row r="639" ht="15" customHeight="1">
      <c r="A639" t="e">
        <f t="shared" ca="1" si="530"/>
        <v>#VALUE!</v>
      </c>
      <c r="B639" t="e">
        <f t="array" ref="B639" ca="1">_xlfn.XLOOKUP(Tabelle8[[#This Row],[ExperimentID]]&amp;Tabelle8[[#This Row],[NegotiationID]]&amp;Tabelle8[[#This Row],[MessageID]],ALL_IN_ONE[ExperimentID]&amp;ALL_IN_ONE[NegotiationID]&amp;ALL_IN_ONE[MessageID],ALL_IN_ONE[Gesamt_ID],,0)</f>
        <v>#VALUE!</v>
      </c>
      <c r="C639">
        <v>1732</v>
      </c>
      <c r="D639" t="s">
        <v>1521</v>
      </c>
      <c r="E639">
        <v>62456</v>
      </c>
      <c r="F639">
        <v>1718</v>
      </c>
      <c r="G639">
        <v>1722</v>
      </c>
      <c r="H639" t="s">
        <v>158</v>
      </c>
      <c r="I639" t="str">
        <f t="array" ref="I639">IFERROR(_xlfn.XLOOKUP(Tabelle8[[#This Row],[NegotiationID]]&amp;"FinalAccept",Tabelle8[NegotiationID]&amp;Tabelle8[ActionType],Tabelle8[ActionType],,0),_xlfn.XLOOKUP(Tabelle8[[#This Row],[NegotiationID]]&amp;"FinalReject",Tabelle8[NegotiationID]&amp;Tabelle8[ActionType],Tabelle8[ActionType],,0))</f>
        <v>FinalAccept</v>
      </c>
      <c r="J639">
        <v>1</v>
      </c>
      <c r="K639">
        <v>0.44440000000000002</v>
      </c>
      <c r="L639">
        <v>1.4443999999999999</v>
      </c>
      <c r="M639">
        <v>0.55559999999999998</v>
      </c>
      <c r="N639">
        <v>446</v>
      </c>
      <c r="O639">
        <v>4240</v>
      </c>
      <c r="P639">
        <v>8</v>
      </c>
      <c r="Q639" s="3" t="s">
        <v>2774</v>
      </c>
    </row>
    <row r="640" ht="188.5" hidden="1">
      <c r="A640" t="e">
        <f t="shared" ca="1" si="530"/>
        <v>#VALUE!</v>
      </c>
      <c r="B640" t="e">
        <f t="array" ref="B640" ca="1">_xlfn.XLOOKUP(Tabelle8[[#This Row],[ExperimentID]]&amp;Tabelle8[[#This Row],[NegotiationID]]&amp;Tabelle8[[#This Row],[MessageID]],ALL_IN_ONE[ExperimentID]&amp;ALL_IN_ONE[NegotiationID]&amp;ALL_IN_ONE[MessageID],ALL_IN_ONE[Gesamt_ID],,0)</f>
        <v>#VALUE!</v>
      </c>
      <c r="C640">
        <v>1732</v>
      </c>
      <c r="D640" t="s">
        <v>1521</v>
      </c>
      <c r="E640">
        <v>62874</v>
      </c>
      <c r="F640">
        <v>1722</v>
      </c>
      <c r="G640">
        <v>1718</v>
      </c>
      <c r="H640" t="s">
        <v>22</v>
      </c>
      <c r="I640" t="str">
        <f t="array" ref="I640">IFERROR(_xlfn.XLOOKUP(Tabelle8[[#This Row],[NegotiationID]]&amp;"FinalAccept",Tabelle8[NegotiationID]&amp;Tabelle8[ActionType],Tabelle8[ActionType],,0),_xlfn.XLOOKUP(Tabelle8[[#This Row],[NegotiationID]]&amp;"FinalReject",Tabelle8[NegotiationID]&amp;Tabelle8[ActionType],Tabelle8[ActionType],,0))</f>
        <v>FinalAccept</v>
      </c>
      <c r="N640">
        <v>339</v>
      </c>
      <c r="O640">
        <v>4240</v>
      </c>
      <c r="P640">
        <v>8</v>
      </c>
      <c r="Q640" s="3" t="s">
        <v>6549</v>
      </c>
    </row>
    <row r="641" ht="15" customHeight="1">
      <c r="A641" t="e">
        <f t="shared" ca="1" si="530"/>
        <v>#VALUE!</v>
      </c>
      <c r="B641" t="e">
        <f t="array" ref="B641" ca="1">_xlfn.XLOOKUP(Tabelle8[[#This Row],[ExperimentID]]&amp;Tabelle8[[#This Row],[NegotiationID]]&amp;Tabelle8[[#This Row],[MessageID]],ALL_IN_ONE[ExperimentID]&amp;ALL_IN_ONE[NegotiationID]&amp;ALL_IN_ONE[MessageID],ALL_IN_ONE[Gesamt_ID],,0)</f>
        <v>#VALUE!</v>
      </c>
      <c r="C641">
        <v>1732</v>
      </c>
      <c r="D641" t="s">
        <v>1521</v>
      </c>
      <c r="E641">
        <v>64674</v>
      </c>
      <c r="F641">
        <v>1718</v>
      </c>
      <c r="G641">
        <v>1722</v>
      </c>
      <c r="H641" t="s">
        <v>19</v>
      </c>
      <c r="I641" t="str">
        <f t="array" ref="I641">IFERROR(_xlfn.XLOOKUP(Tabelle8[[#This Row],[NegotiationID]]&amp;"FinalAccept",Tabelle8[NegotiationID]&amp;Tabelle8[ActionType],Tabelle8[ActionType],,0),_xlfn.XLOOKUP(Tabelle8[[#This Row],[NegotiationID]]&amp;"FinalReject",Tabelle8[NegotiationID]&amp;Tabelle8[ActionType],Tabelle8[ActionType],,0))</f>
        <v>FinalAccept</v>
      </c>
      <c r="J641">
        <v>1</v>
      </c>
      <c r="K641">
        <v>0.1084</v>
      </c>
      <c r="L641">
        <v>1.1084000000000001</v>
      </c>
      <c r="M641">
        <v>0.89159999999999995</v>
      </c>
      <c r="N641">
        <v>838</v>
      </c>
      <c r="O641">
        <v>4240</v>
      </c>
      <c r="P641">
        <v>8</v>
      </c>
      <c r="Q641" s="3" t="s">
        <v>2775</v>
      </c>
    </row>
    <row r="642" ht="15" customHeight="1">
      <c r="A642" t="e">
        <f t="shared" ref="A642:A705" ca="1" si="531">MID(CELL("Dateiname",$A$1),FIND("]",CELL("Dateiname",$A$1))+1,31)</f>
        <v>#VALUE!</v>
      </c>
      <c r="B642" t="e">
        <f t="array" ref="B642" ca="1">_xlfn.XLOOKUP(Tabelle8[[#This Row],[ExperimentID]]&amp;Tabelle8[[#This Row],[NegotiationID]]&amp;Tabelle8[[#This Row],[MessageID]],ALL_IN_ONE[ExperimentID]&amp;ALL_IN_ONE[NegotiationID]&amp;ALL_IN_ONE[MessageID],ALL_IN_ONE[Gesamt_ID],,0)</f>
        <v>#VALUE!</v>
      </c>
      <c r="C642">
        <v>1732</v>
      </c>
      <c r="D642" t="s">
        <v>1521</v>
      </c>
      <c r="E642">
        <v>65726</v>
      </c>
      <c r="F642">
        <v>1722</v>
      </c>
      <c r="G642">
        <v>1718</v>
      </c>
      <c r="H642" t="s">
        <v>31</v>
      </c>
      <c r="I642" t="str">
        <f t="array" ref="I642">IFERROR(_xlfn.XLOOKUP(Tabelle8[[#This Row],[NegotiationID]]&amp;"FinalAccept",Tabelle8[NegotiationID]&amp;Tabelle8[ActionType],Tabelle8[ActionType],,0),_xlfn.XLOOKUP(Tabelle8[[#This Row],[NegotiationID]]&amp;"FinalReject",Tabelle8[NegotiationID]&amp;Tabelle8[ActionType],Tabelle8[ActionType],,0))</f>
        <v>FinalAccept</v>
      </c>
      <c r="J642">
        <v>0.86860000000000004</v>
      </c>
      <c r="K642">
        <v>0.16139999999999999</v>
      </c>
      <c r="L642">
        <v>1.03</v>
      </c>
      <c r="M642">
        <v>0.70720000000000005</v>
      </c>
      <c r="N642">
        <v>521</v>
      </c>
      <c r="O642">
        <v>4240</v>
      </c>
      <c r="P642">
        <v>8</v>
      </c>
      <c r="Q642" s="3" t="s">
        <v>2776</v>
      </c>
    </row>
    <row r="643" ht="15" customHeight="1">
      <c r="A643" t="e">
        <f t="shared" ca="1" si="531"/>
        <v>#VALUE!</v>
      </c>
      <c r="B643" t="e">
        <f t="array" ref="B643" ca="1">_xlfn.XLOOKUP(Tabelle8[[#This Row],[ExperimentID]]&amp;Tabelle8[[#This Row],[NegotiationID]]&amp;Tabelle8[[#This Row],[MessageID]],ALL_IN_ONE[ExperimentID]&amp;ALL_IN_ONE[NegotiationID]&amp;ALL_IN_ONE[MessageID],ALL_IN_ONE[Gesamt_ID],,0)</f>
        <v>#VALUE!</v>
      </c>
      <c r="C643">
        <v>1732</v>
      </c>
      <c r="D643" t="s">
        <v>1521</v>
      </c>
      <c r="E643">
        <v>66057</v>
      </c>
      <c r="F643">
        <v>1718</v>
      </c>
      <c r="G643">
        <v>1722</v>
      </c>
      <c r="H643" t="s">
        <v>31</v>
      </c>
      <c r="I643" t="str">
        <f t="array" ref="I643">IFERROR(_xlfn.XLOOKUP(Tabelle8[[#This Row],[NegotiationID]]&amp;"FinalAccept",Tabelle8[NegotiationID]&amp;Tabelle8[ActionType],Tabelle8[ActionType],,0),_xlfn.XLOOKUP(Tabelle8[[#This Row],[NegotiationID]]&amp;"FinalReject",Tabelle8[NegotiationID]&amp;Tabelle8[ActionType],Tabelle8[ActionType],,0))</f>
        <v>FinalAccept</v>
      </c>
      <c r="J643">
        <v>0.78400000000000003</v>
      </c>
      <c r="K643">
        <v>0.183</v>
      </c>
      <c r="L643">
        <v>0.96699999999999997</v>
      </c>
      <c r="M643">
        <v>0.60099999999999998</v>
      </c>
      <c r="N643">
        <v>1236</v>
      </c>
      <c r="O643">
        <v>4240</v>
      </c>
      <c r="P643">
        <v>8</v>
      </c>
      <c r="Q643" s="3" t="s">
        <v>2777</v>
      </c>
    </row>
    <row r="644" ht="15" customHeight="1">
      <c r="A644" t="e">
        <f t="shared" ca="1" si="531"/>
        <v>#VALUE!</v>
      </c>
      <c r="B644" t="e">
        <f t="array" ref="B644" ca="1">_xlfn.XLOOKUP(Tabelle8[[#This Row],[ExperimentID]]&amp;Tabelle8[[#This Row],[NegotiationID]]&amp;Tabelle8[[#This Row],[MessageID]],ALL_IN_ONE[ExperimentID]&amp;ALL_IN_ONE[NegotiationID]&amp;ALL_IN_ONE[MessageID],ALL_IN_ONE[Gesamt_ID],,0)</f>
        <v>#VALUE!</v>
      </c>
      <c r="C644">
        <v>1732</v>
      </c>
      <c r="D644" t="s">
        <v>1521</v>
      </c>
      <c r="E644">
        <v>66709</v>
      </c>
      <c r="F644">
        <v>1722</v>
      </c>
      <c r="G644">
        <v>1718</v>
      </c>
      <c r="H644" t="s">
        <v>31</v>
      </c>
      <c r="I644" t="str">
        <f t="array" ref="I644">IFERROR(_xlfn.XLOOKUP(Tabelle8[[#This Row],[NegotiationID]]&amp;"FinalAccept",Tabelle8[NegotiationID]&amp;Tabelle8[ActionType],Tabelle8[ActionType],,0),_xlfn.XLOOKUP(Tabelle8[[#This Row],[NegotiationID]]&amp;"FinalReject",Tabelle8[NegotiationID]&amp;Tabelle8[ActionType],Tabelle8[ActionType],,0))</f>
        <v>FinalAccept</v>
      </c>
      <c r="J644">
        <v>0.43640000000000001</v>
      </c>
      <c r="K644">
        <v>0.63639999999999997</v>
      </c>
      <c r="L644">
        <v>1.0728</v>
      </c>
      <c r="M644">
        <v>0.20000000000000001</v>
      </c>
      <c r="N644">
        <v>346</v>
      </c>
      <c r="O644">
        <v>4240</v>
      </c>
      <c r="P644">
        <v>8</v>
      </c>
      <c r="Q644" s="3" t="s">
        <v>2778</v>
      </c>
    </row>
    <row r="645" ht="15" customHeight="1">
      <c r="A645" t="e">
        <f t="shared" ca="1" si="531"/>
        <v>#VALUE!</v>
      </c>
      <c r="B645" t="e">
        <f t="array" ref="B645" ca="1">_xlfn.XLOOKUP(Tabelle8[[#This Row],[ExperimentID]]&amp;Tabelle8[[#This Row],[NegotiationID]]&amp;Tabelle8[[#This Row],[MessageID]],ALL_IN_ONE[ExperimentID]&amp;ALL_IN_ONE[NegotiationID]&amp;ALL_IN_ONE[MessageID],ALL_IN_ONE[Gesamt_ID],,0)</f>
        <v>#VALUE!</v>
      </c>
      <c r="C645">
        <v>1732</v>
      </c>
      <c r="D645" t="s">
        <v>1521</v>
      </c>
      <c r="E645">
        <v>66825</v>
      </c>
      <c r="F645">
        <v>1718</v>
      </c>
      <c r="G645">
        <v>1722</v>
      </c>
      <c r="H645" t="s">
        <v>20</v>
      </c>
      <c r="I645" t="str">
        <f t="array" ref="I645">IFERROR(_xlfn.XLOOKUP(Tabelle8[[#This Row],[NegotiationID]]&amp;"FinalAccept",Tabelle8[NegotiationID]&amp;Tabelle8[ActionType],Tabelle8[ActionType],,0),_xlfn.XLOOKUP(Tabelle8[[#This Row],[NegotiationID]]&amp;"FinalReject",Tabelle8[NegotiationID]&amp;Tabelle8[ActionType],Tabelle8[ActionType],,0))</f>
        <v>FinalAccept</v>
      </c>
      <c r="J645">
        <v>0.63639999999999997</v>
      </c>
      <c r="K645">
        <v>0.43640000000000001</v>
      </c>
      <c r="L645">
        <v>1.0728</v>
      </c>
      <c r="M645">
        <v>0.20000000000000001</v>
      </c>
      <c r="N645">
        <v>493</v>
      </c>
      <c r="O645">
        <v>4240</v>
      </c>
      <c r="P645">
        <v>8</v>
      </c>
      <c r="Q645" s="3" t="s">
        <v>2779</v>
      </c>
    </row>
    <row r="646" ht="14.5" hidden="1">
      <c r="A646" t="e">
        <f t="shared" ca="1" si="531"/>
        <v>#VALUE!</v>
      </c>
      <c r="B646" t="e">
        <f t="array" ref="B646" ca="1">_xlfn.XLOOKUP(Tabelle8[[#This Row],[ExperimentID]]&amp;Tabelle8[[#This Row],[NegotiationID]]&amp;Tabelle8[[#This Row],[MessageID]],ALL_IN_ONE[ExperimentID]&amp;ALL_IN_ONE[NegotiationID]&amp;ALL_IN_ONE[MessageID],ALL_IN_ONE[Gesamt_ID],,0)</f>
        <v>#VALUE!</v>
      </c>
      <c r="C646">
        <v>1761</v>
      </c>
      <c r="D646" t="s">
        <v>1521</v>
      </c>
      <c r="E646">
        <v>1762</v>
      </c>
      <c r="H646" t="s">
        <v>6019</v>
      </c>
      <c r="I646" t="str">
        <f t="array" ref="I646">IFERROR(_xlfn.XLOOKUP(Tabelle8[[#This Row],[NegotiationID]]&amp;"FinalAccept",Tabelle8[NegotiationID]&amp;Tabelle8[ActionType],Tabelle8[ActionType],,0),_xlfn.XLOOKUP(Tabelle8[[#This Row],[NegotiationID]]&amp;"FinalReject",Tabelle8[NegotiationID]&amp;Tabelle8[ActionType],Tabelle8[ActionType],,0))</f>
        <v>FinalAccept</v>
      </c>
      <c r="N646">
        <v>21</v>
      </c>
      <c r="O646">
        <v>2008</v>
      </c>
      <c r="P646">
        <v>10</v>
      </c>
      <c r="Q646" t="s">
        <v>6020</v>
      </c>
    </row>
    <row r="647" ht="15" customHeight="1">
      <c r="A647" t="e">
        <f t="shared" ca="1" si="531"/>
        <v>#VALUE!</v>
      </c>
      <c r="B647" t="e">
        <f t="array" ref="B647" ca="1">_xlfn.XLOOKUP(Tabelle8[[#This Row],[ExperimentID]]&amp;Tabelle8[[#This Row],[NegotiationID]]&amp;Tabelle8[[#This Row],[MessageID]],ALL_IN_ONE[ExperimentID]&amp;ALL_IN_ONE[NegotiationID]&amp;ALL_IN_ONE[MessageID],ALL_IN_ONE[Gesamt_ID],,0)</f>
        <v>#VALUE!</v>
      </c>
      <c r="C647">
        <v>1761</v>
      </c>
      <c r="D647" t="s">
        <v>1521</v>
      </c>
      <c r="E647">
        <v>62161</v>
      </c>
      <c r="F647">
        <v>1747</v>
      </c>
      <c r="G647">
        <v>1751</v>
      </c>
      <c r="H647" t="s">
        <v>19</v>
      </c>
      <c r="I647" t="str">
        <f t="array" ref="I647">IFERROR(_xlfn.XLOOKUP(Tabelle8[[#This Row],[NegotiationID]]&amp;"FinalAccept",Tabelle8[NegotiationID]&amp;Tabelle8[ActionType],Tabelle8[ActionType],,0),_xlfn.XLOOKUP(Tabelle8[[#This Row],[NegotiationID]]&amp;"FinalReject",Tabelle8[NegotiationID]&amp;Tabelle8[ActionType],Tabelle8[ActionType],,0))</f>
        <v>FinalAccept</v>
      </c>
      <c r="J647">
        <v>1</v>
      </c>
      <c r="K647">
        <v>0.1084</v>
      </c>
      <c r="L647">
        <v>1.1084000000000001</v>
      </c>
      <c r="M647">
        <v>0.89159999999999995</v>
      </c>
      <c r="N647">
        <v>181</v>
      </c>
      <c r="O647">
        <v>2008</v>
      </c>
      <c r="P647">
        <v>10</v>
      </c>
      <c r="Q647" s="3" t="s">
        <v>2780</v>
      </c>
    </row>
    <row r="648" ht="15" customHeight="1">
      <c r="A648" t="e">
        <f t="shared" ca="1" si="531"/>
        <v>#VALUE!</v>
      </c>
      <c r="B648" t="e">
        <f t="array" ref="B648" ca="1">_xlfn.XLOOKUP(Tabelle8[[#This Row],[ExperimentID]]&amp;Tabelle8[[#This Row],[NegotiationID]]&amp;Tabelle8[[#This Row],[MessageID]],ALL_IN_ONE[ExperimentID]&amp;ALL_IN_ONE[NegotiationID]&amp;ALL_IN_ONE[MessageID],ALL_IN_ONE[Gesamt_ID],,0)</f>
        <v>#VALUE!</v>
      </c>
      <c r="C648">
        <v>1761</v>
      </c>
      <c r="D648" t="s">
        <v>1521</v>
      </c>
      <c r="E648">
        <v>64454</v>
      </c>
      <c r="F648">
        <v>1751</v>
      </c>
      <c r="G648">
        <v>1747</v>
      </c>
      <c r="H648" t="s">
        <v>31</v>
      </c>
      <c r="I648" t="str">
        <f t="array" ref="I648">IFERROR(_xlfn.XLOOKUP(Tabelle8[[#This Row],[NegotiationID]]&amp;"FinalAccept",Tabelle8[NegotiationID]&amp;Tabelle8[ActionType],Tabelle8[ActionType],,0),_xlfn.XLOOKUP(Tabelle8[[#This Row],[NegotiationID]]&amp;"FinalReject",Tabelle8[NegotiationID]&amp;Tabelle8[ActionType],Tabelle8[ActionType],,0))</f>
        <v>FinalAccept</v>
      </c>
      <c r="J648">
        <v>0.68620000000000003</v>
      </c>
      <c r="K648">
        <v>0.18440000000000001</v>
      </c>
      <c r="L648">
        <v>0.87060000000000004</v>
      </c>
      <c r="M648">
        <v>0.50180000000000002</v>
      </c>
      <c r="N648">
        <v>238</v>
      </c>
      <c r="O648">
        <v>2008</v>
      </c>
      <c r="P648">
        <v>10</v>
      </c>
      <c r="Q648" s="3" t="s">
        <v>2781</v>
      </c>
    </row>
    <row r="649" ht="15" customHeight="1">
      <c r="A649" t="e">
        <f t="shared" ca="1" si="531"/>
        <v>#VALUE!</v>
      </c>
      <c r="B649" t="e">
        <f t="array" ref="B649" ca="1">_xlfn.XLOOKUP(Tabelle8[[#This Row],[ExperimentID]]&amp;Tabelle8[[#This Row],[NegotiationID]]&amp;Tabelle8[[#This Row],[MessageID]],ALL_IN_ONE[ExperimentID]&amp;ALL_IN_ONE[NegotiationID]&amp;ALL_IN_ONE[MessageID],ALL_IN_ONE[Gesamt_ID],,0)</f>
        <v>#VALUE!</v>
      </c>
      <c r="C649">
        <v>1761</v>
      </c>
      <c r="D649" t="s">
        <v>1521</v>
      </c>
      <c r="E649">
        <v>64993</v>
      </c>
      <c r="F649">
        <v>1747</v>
      </c>
      <c r="G649">
        <v>1751</v>
      </c>
      <c r="H649" t="s">
        <v>31</v>
      </c>
      <c r="I649" t="str">
        <f t="array" ref="I649">IFERROR(_xlfn.XLOOKUP(Tabelle8[[#This Row],[NegotiationID]]&amp;"FinalAccept",Tabelle8[NegotiationID]&amp;Tabelle8[ActionType],Tabelle8[ActionType],,0),_xlfn.XLOOKUP(Tabelle8[[#This Row],[NegotiationID]]&amp;"FinalReject",Tabelle8[NegotiationID]&amp;Tabelle8[ActionType],Tabelle8[ActionType],,0))</f>
        <v>FinalAccept</v>
      </c>
      <c r="J649">
        <v>0.92959999999999998</v>
      </c>
      <c r="K649">
        <v>0.16439999999999999</v>
      </c>
      <c r="L649">
        <v>1.0940000000000001</v>
      </c>
      <c r="M649">
        <v>0.76519999999999999</v>
      </c>
      <c r="N649">
        <v>425</v>
      </c>
      <c r="O649">
        <v>2008</v>
      </c>
      <c r="P649">
        <v>10</v>
      </c>
      <c r="Q649" s="3" t="s">
        <v>2782</v>
      </c>
    </row>
    <row r="650" ht="15" customHeight="1">
      <c r="A650" t="e">
        <f t="shared" ca="1" si="531"/>
        <v>#VALUE!</v>
      </c>
      <c r="B650" t="e">
        <f t="array" ref="B650" ca="1">_xlfn.XLOOKUP(Tabelle8[[#This Row],[ExperimentID]]&amp;Tabelle8[[#This Row],[NegotiationID]]&amp;Tabelle8[[#This Row],[MessageID]],ALL_IN_ONE[ExperimentID]&amp;ALL_IN_ONE[NegotiationID]&amp;ALL_IN_ONE[MessageID],ALL_IN_ONE[Gesamt_ID],,0)</f>
        <v>#VALUE!</v>
      </c>
      <c r="C650">
        <v>1761</v>
      </c>
      <c r="D650" t="s">
        <v>1521</v>
      </c>
      <c r="E650">
        <v>65541</v>
      </c>
      <c r="F650">
        <v>1751</v>
      </c>
      <c r="G650">
        <v>1747</v>
      </c>
      <c r="H650" t="s">
        <v>31</v>
      </c>
      <c r="I650" t="str">
        <f t="array" ref="I650">IFERROR(_xlfn.XLOOKUP(Tabelle8[[#This Row],[NegotiationID]]&amp;"FinalAccept",Tabelle8[NegotiationID]&amp;Tabelle8[ActionType],Tabelle8[ActionType],,0),_xlfn.XLOOKUP(Tabelle8[[#This Row],[NegotiationID]]&amp;"FinalReject",Tabelle8[NegotiationID]&amp;Tabelle8[ActionType],Tabelle8[ActionType],,0))</f>
        <v>FinalAccept</v>
      </c>
      <c r="J650">
        <v>1</v>
      </c>
      <c r="K650">
        <v>1</v>
      </c>
      <c r="L650">
        <v>2</v>
      </c>
      <c r="M650">
        <v>0</v>
      </c>
      <c r="N650">
        <v>318</v>
      </c>
      <c r="O650">
        <v>2008</v>
      </c>
      <c r="P650">
        <v>10</v>
      </c>
      <c r="Q650" s="3" t="s">
        <v>2783</v>
      </c>
    </row>
    <row r="651" ht="15" customHeight="1">
      <c r="A651" t="e">
        <f t="shared" ca="1" si="531"/>
        <v>#VALUE!</v>
      </c>
      <c r="B651" t="e">
        <f t="array" ref="B651" ca="1">_xlfn.XLOOKUP(Tabelle8[[#This Row],[ExperimentID]]&amp;Tabelle8[[#This Row],[NegotiationID]]&amp;Tabelle8[[#This Row],[MessageID]],ALL_IN_ONE[ExperimentID]&amp;ALL_IN_ONE[NegotiationID]&amp;ALL_IN_ONE[MessageID],ALL_IN_ONE[Gesamt_ID],,0)</f>
        <v>#VALUE!</v>
      </c>
      <c r="C651">
        <v>1761</v>
      </c>
      <c r="D651" t="s">
        <v>1521</v>
      </c>
      <c r="E651">
        <v>65795</v>
      </c>
      <c r="F651">
        <v>1747</v>
      </c>
      <c r="G651">
        <v>1751</v>
      </c>
      <c r="H651" t="s">
        <v>31</v>
      </c>
      <c r="I651" t="str">
        <f t="array" ref="I651">IFERROR(_xlfn.XLOOKUP(Tabelle8[[#This Row],[NegotiationID]]&amp;"FinalAccept",Tabelle8[NegotiationID]&amp;Tabelle8[ActionType],Tabelle8[ActionType],,0),_xlfn.XLOOKUP(Tabelle8[[#This Row],[NegotiationID]]&amp;"FinalReject",Tabelle8[NegotiationID]&amp;Tabelle8[ActionType],Tabelle8[ActionType],,0))</f>
        <v>FinalAccept</v>
      </c>
      <c r="J651">
        <v>0.71360000000000001</v>
      </c>
      <c r="K651">
        <v>0.23899999999999999</v>
      </c>
      <c r="L651">
        <v>0.9526</v>
      </c>
      <c r="M651">
        <v>0.47460000000000002</v>
      </c>
      <c r="N651">
        <v>385</v>
      </c>
      <c r="O651">
        <v>2008</v>
      </c>
      <c r="P651">
        <v>10</v>
      </c>
      <c r="Q651" s="3" t="s">
        <v>2784</v>
      </c>
    </row>
    <row r="652" ht="15" customHeight="1">
      <c r="A652" t="e">
        <f t="shared" ca="1" si="531"/>
        <v>#VALUE!</v>
      </c>
      <c r="B652" t="e">
        <f t="array" ref="B652" ca="1">_xlfn.XLOOKUP(Tabelle8[[#This Row],[ExperimentID]]&amp;Tabelle8[[#This Row],[NegotiationID]]&amp;Tabelle8[[#This Row],[MessageID]],ALL_IN_ONE[ExperimentID]&amp;ALL_IN_ONE[NegotiationID]&amp;ALL_IN_ONE[MessageID],ALL_IN_ONE[Gesamt_ID],,0)</f>
        <v>#VALUE!</v>
      </c>
      <c r="C652">
        <v>1761</v>
      </c>
      <c r="D652" t="s">
        <v>1521</v>
      </c>
      <c r="E652">
        <v>66242</v>
      </c>
      <c r="F652">
        <v>1751</v>
      </c>
      <c r="G652">
        <v>1747</v>
      </c>
      <c r="H652" t="s">
        <v>31</v>
      </c>
      <c r="I652" t="str">
        <f t="array" ref="I652">IFERROR(_xlfn.XLOOKUP(Tabelle8[[#This Row],[NegotiationID]]&amp;"FinalAccept",Tabelle8[NegotiationID]&amp;Tabelle8[ActionType],Tabelle8[ActionType],,0),_xlfn.XLOOKUP(Tabelle8[[#This Row],[NegotiationID]]&amp;"FinalReject",Tabelle8[NegotiationID]&amp;Tabelle8[ActionType],Tabelle8[ActionType],,0))</f>
        <v>FinalAccept</v>
      </c>
      <c r="J652">
        <v>1</v>
      </c>
      <c r="K652">
        <v>1</v>
      </c>
      <c r="L652">
        <v>2</v>
      </c>
      <c r="M652">
        <v>0</v>
      </c>
      <c r="N652">
        <v>145</v>
      </c>
      <c r="O652">
        <v>2008</v>
      </c>
      <c r="P652">
        <v>10</v>
      </c>
      <c r="Q652" s="3" t="s">
        <v>2785</v>
      </c>
    </row>
    <row r="653" ht="15" customHeight="1">
      <c r="A653" t="e">
        <f t="shared" ca="1" si="531"/>
        <v>#VALUE!</v>
      </c>
      <c r="B653" t="e">
        <f t="array" ref="B653" ca="1">_xlfn.XLOOKUP(Tabelle8[[#This Row],[ExperimentID]]&amp;Tabelle8[[#This Row],[NegotiationID]]&amp;Tabelle8[[#This Row],[MessageID]],ALL_IN_ONE[ExperimentID]&amp;ALL_IN_ONE[NegotiationID]&amp;ALL_IN_ONE[MessageID],ALL_IN_ONE[Gesamt_ID],,0)</f>
        <v>#VALUE!</v>
      </c>
      <c r="C653">
        <v>1761</v>
      </c>
      <c r="D653" t="s">
        <v>1521</v>
      </c>
      <c r="E653">
        <v>66358</v>
      </c>
      <c r="F653">
        <v>1747</v>
      </c>
      <c r="G653">
        <v>1751</v>
      </c>
      <c r="H653" t="s">
        <v>31</v>
      </c>
      <c r="I653" t="str">
        <f t="array" ref="I653">IFERROR(_xlfn.XLOOKUP(Tabelle8[[#This Row],[NegotiationID]]&amp;"FinalAccept",Tabelle8[NegotiationID]&amp;Tabelle8[ActionType],Tabelle8[ActionType],,0),_xlfn.XLOOKUP(Tabelle8[[#This Row],[NegotiationID]]&amp;"FinalReject",Tabelle8[NegotiationID]&amp;Tabelle8[ActionType],Tabelle8[ActionType],,0))</f>
        <v>FinalAccept</v>
      </c>
      <c r="J653">
        <v>0.58560000000000001</v>
      </c>
      <c r="K653">
        <v>0.41299999999999998</v>
      </c>
      <c r="L653">
        <v>0.99860000000000004</v>
      </c>
      <c r="M653">
        <v>0.1726</v>
      </c>
      <c r="N653">
        <v>190</v>
      </c>
      <c r="O653">
        <v>2008</v>
      </c>
      <c r="P653">
        <v>10</v>
      </c>
      <c r="Q653" s="3" t="s">
        <v>2786</v>
      </c>
    </row>
    <row r="654" ht="15" customHeight="1">
      <c r="A654" t="e">
        <f t="shared" ca="1" si="531"/>
        <v>#VALUE!</v>
      </c>
      <c r="B654" t="e">
        <f t="array" ref="B654" ca="1">_xlfn.XLOOKUP(Tabelle8[[#This Row],[ExperimentID]]&amp;Tabelle8[[#This Row],[NegotiationID]]&amp;Tabelle8[[#This Row],[MessageID]],ALL_IN_ONE[ExperimentID]&amp;ALL_IN_ONE[NegotiationID]&amp;ALL_IN_ONE[MessageID],ALL_IN_ONE[Gesamt_ID],,0)</f>
        <v>#VALUE!</v>
      </c>
      <c r="C654">
        <v>1761</v>
      </c>
      <c r="D654" t="s">
        <v>1521</v>
      </c>
      <c r="E654">
        <v>66475</v>
      </c>
      <c r="F654">
        <v>1751</v>
      </c>
      <c r="G654">
        <v>1747</v>
      </c>
      <c r="H654" t="s">
        <v>31</v>
      </c>
      <c r="I654" t="str">
        <f t="array" ref="I654">IFERROR(_xlfn.XLOOKUP(Tabelle8[[#This Row],[NegotiationID]]&amp;"FinalAccept",Tabelle8[NegotiationID]&amp;Tabelle8[ActionType],Tabelle8[ActionType],,0),_xlfn.XLOOKUP(Tabelle8[[#This Row],[NegotiationID]]&amp;"FinalReject",Tabelle8[NegotiationID]&amp;Tabelle8[ActionType],Tabelle8[ActionType],,0))</f>
        <v>FinalAccept</v>
      </c>
      <c r="J654">
        <v>0.45900000000000002</v>
      </c>
      <c r="K654">
        <v>0.56440000000000001</v>
      </c>
      <c r="L654">
        <v>1.0234000000000001</v>
      </c>
      <c r="M654">
        <v>0.10539999999999999</v>
      </c>
      <c r="N654">
        <v>86</v>
      </c>
      <c r="O654">
        <v>2008</v>
      </c>
      <c r="P654">
        <v>10</v>
      </c>
      <c r="Q654" s="3" t="s">
        <v>2787</v>
      </c>
    </row>
    <row r="655" ht="15" customHeight="1">
      <c r="A655" t="e">
        <f t="shared" ca="1" si="531"/>
        <v>#VALUE!</v>
      </c>
      <c r="B655" t="e">
        <f t="array" ref="B655" ca="1">_xlfn.XLOOKUP(Tabelle8[[#This Row],[ExperimentID]]&amp;Tabelle8[[#This Row],[NegotiationID]]&amp;Tabelle8[[#This Row],[MessageID]],ALL_IN_ONE[ExperimentID]&amp;ALL_IN_ONE[NegotiationID]&amp;ALL_IN_ONE[MessageID],ALL_IN_ONE[Gesamt_ID],,0)</f>
        <v>#VALUE!</v>
      </c>
      <c r="C655">
        <v>1761</v>
      </c>
      <c r="D655" t="s">
        <v>1521</v>
      </c>
      <c r="E655">
        <v>66850</v>
      </c>
      <c r="F655">
        <v>1747</v>
      </c>
      <c r="G655">
        <v>1751</v>
      </c>
      <c r="H655" t="s">
        <v>20</v>
      </c>
      <c r="I655" t="str">
        <f t="array" ref="I655">IFERROR(_xlfn.XLOOKUP(Tabelle8[[#This Row],[NegotiationID]]&amp;"FinalAccept",Tabelle8[NegotiationID]&amp;Tabelle8[ActionType],Tabelle8[ActionType],,0),_xlfn.XLOOKUP(Tabelle8[[#This Row],[NegotiationID]]&amp;"FinalReject",Tabelle8[NegotiationID]&amp;Tabelle8[ActionType],Tabelle8[ActionType],,0))</f>
        <v>FinalAccept</v>
      </c>
      <c r="J655">
        <v>0.56440000000000001</v>
      </c>
      <c r="K655">
        <v>0.45900000000000002</v>
      </c>
      <c r="L655">
        <v>1.0234000000000001</v>
      </c>
      <c r="M655">
        <v>0.10539999999999999</v>
      </c>
      <c r="N655">
        <v>19</v>
      </c>
      <c r="O655">
        <v>2008</v>
      </c>
      <c r="P655">
        <v>10</v>
      </c>
      <c r="Q655" s="3" t="s">
        <v>2788</v>
      </c>
    </row>
    <row r="656" ht="14.5" hidden="1">
      <c r="A656" t="e">
        <f t="shared" ca="1" si="531"/>
        <v>#VALUE!</v>
      </c>
      <c r="B656" t="e">
        <f t="array" ref="B656" ca="1">_xlfn.XLOOKUP(Tabelle8[[#This Row],[ExperimentID]]&amp;Tabelle8[[#This Row],[NegotiationID]]&amp;Tabelle8[[#This Row],[MessageID]],ALL_IN_ONE[ExperimentID]&amp;ALL_IN_ONE[NegotiationID]&amp;ALL_IN_ONE[MessageID],ALL_IN_ONE[Gesamt_ID],,0)</f>
        <v>#VALUE!</v>
      </c>
      <c r="C656">
        <v>1790</v>
      </c>
      <c r="D656" t="s">
        <v>1521</v>
      </c>
      <c r="E656">
        <v>1791</v>
      </c>
      <c r="H656" t="s">
        <v>6019</v>
      </c>
      <c r="I656" t="str">
        <f t="array" ref="I656">IFERROR(_xlfn.XLOOKUP(Tabelle8[[#This Row],[NegotiationID]]&amp;"FinalAccept",Tabelle8[NegotiationID]&amp;Tabelle8[ActionType],Tabelle8[ActionType],,0),_xlfn.XLOOKUP(Tabelle8[[#This Row],[NegotiationID]]&amp;"FinalReject",Tabelle8[NegotiationID]&amp;Tabelle8[ActionType],Tabelle8[ActionType],,0))</f>
        <v>FinalReject</v>
      </c>
      <c r="N656">
        <v>21</v>
      </c>
      <c r="O656">
        <v>2948</v>
      </c>
      <c r="P656">
        <v>12</v>
      </c>
      <c r="Q656" t="s">
        <v>6020</v>
      </c>
    </row>
    <row r="657" ht="15" customHeight="1">
      <c r="A657" t="e">
        <f t="shared" ca="1" si="531"/>
        <v>#VALUE!</v>
      </c>
      <c r="B657" t="e">
        <f t="array" ref="B657" ca="1">_xlfn.XLOOKUP(Tabelle8[[#This Row],[ExperimentID]]&amp;Tabelle8[[#This Row],[NegotiationID]]&amp;Tabelle8[[#This Row],[MessageID]],ALL_IN_ONE[ExperimentID]&amp;ALL_IN_ONE[NegotiationID]&amp;ALL_IN_ONE[MessageID],ALL_IN_ONE[Gesamt_ID],,0)</f>
        <v>#VALUE!</v>
      </c>
      <c r="C657">
        <v>1790</v>
      </c>
      <c r="D657" t="s">
        <v>1521</v>
      </c>
      <c r="E657">
        <v>62811</v>
      </c>
      <c r="F657">
        <v>1776</v>
      </c>
      <c r="G657">
        <v>1780</v>
      </c>
      <c r="H657" t="s">
        <v>19</v>
      </c>
      <c r="I657" t="str">
        <f t="array" ref="I657">IFERROR(_xlfn.XLOOKUP(Tabelle8[[#This Row],[NegotiationID]]&amp;"FinalAccept",Tabelle8[NegotiationID]&amp;Tabelle8[ActionType],Tabelle8[ActionType],,0),_xlfn.XLOOKUP(Tabelle8[[#This Row],[NegotiationID]]&amp;"FinalReject",Tabelle8[NegotiationID]&amp;Tabelle8[ActionType],Tabelle8[ActionType],,0))</f>
        <v>FinalReject</v>
      </c>
      <c r="J657">
        <v>0.78620000000000001</v>
      </c>
      <c r="K657">
        <v>0.12479999999999999</v>
      </c>
      <c r="L657">
        <v>0.91100000000000003</v>
      </c>
      <c r="M657">
        <v>0.66139999999999999</v>
      </c>
      <c r="N657">
        <v>136</v>
      </c>
      <c r="O657">
        <v>2948</v>
      </c>
      <c r="P657">
        <v>12</v>
      </c>
      <c r="Q657" s="3" t="s">
        <v>2789</v>
      </c>
    </row>
    <row r="658" ht="15" customHeight="1">
      <c r="A658" t="e">
        <f t="shared" ca="1" si="531"/>
        <v>#VALUE!</v>
      </c>
      <c r="B658" t="e">
        <f t="array" ref="B658" ca="1">_xlfn.XLOOKUP(Tabelle8[[#This Row],[ExperimentID]]&amp;Tabelle8[[#This Row],[NegotiationID]]&amp;Tabelle8[[#This Row],[MessageID]],ALL_IN_ONE[ExperimentID]&amp;ALL_IN_ONE[NegotiationID]&amp;ALL_IN_ONE[MessageID],ALL_IN_ONE[Gesamt_ID],,0)</f>
        <v>#VALUE!</v>
      </c>
      <c r="C658">
        <v>1790</v>
      </c>
      <c r="D658" t="s">
        <v>1521</v>
      </c>
      <c r="E658">
        <v>63479</v>
      </c>
      <c r="F658">
        <v>1780</v>
      </c>
      <c r="G658">
        <v>1776</v>
      </c>
      <c r="H658" t="s">
        <v>31</v>
      </c>
      <c r="I658" t="str">
        <f t="array" ref="I658">IFERROR(_xlfn.XLOOKUP(Tabelle8[[#This Row],[NegotiationID]]&amp;"FinalAccept",Tabelle8[NegotiationID]&amp;Tabelle8[ActionType],Tabelle8[ActionType],,0),_xlfn.XLOOKUP(Tabelle8[[#This Row],[NegotiationID]]&amp;"FinalReject",Tabelle8[NegotiationID]&amp;Tabelle8[ActionType],Tabelle8[ActionType],,0))</f>
        <v>FinalReject</v>
      </c>
      <c r="J658">
        <v>0.88480000000000003</v>
      </c>
      <c r="K658">
        <v>0.23899999999999999</v>
      </c>
      <c r="L658">
        <v>1.1237999999999999</v>
      </c>
      <c r="M658">
        <v>0.64580000000000004</v>
      </c>
      <c r="N658">
        <v>250</v>
      </c>
      <c r="O658">
        <v>2948</v>
      </c>
      <c r="P658">
        <v>12</v>
      </c>
      <c r="Q658" s="3" t="s">
        <v>2790</v>
      </c>
    </row>
    <row r="659" ht="15" customHeight="1">
      <c r="A659" t="e">
        <f t="shared" ca="1" si="531"/>
        <v>#VALUE!</v>
      </c>
      <c r="B659" t="e">
        <f t="array" ref="B659" ca="1">_xlfn.XLOOKUP(Tabelle8[[#This Row],[ExperimentID]]&amp;Tabelle8[[#This Row],[NegotiationID]]&amp;Tabelle8[[#This Row],[MessageID]],ALL_IN_ONE[ExperimentID]&amp;ALL_IN_ONE[NegotiationID]&amp;ALL_IN_ONE[MessageID],ALL_IN_ONE[Gesamt_ID],,0)</f>
        <v>#VALUE!</v>
      </c>
      <c r="C659">
        <v>1790</v>
      </c>
      <c r="D659" t="s">
        <v>1521</v>
      </c>
      <c r="E659">
        <v>64364</v>
      </c>
      <c r="F659">
        <v>1776</v>
      </c>
      <c r="G659">
        <v>1780</v>
      </c>
      <c r="H659" t="s">
        <v>31</v>
      </c>
      <c r="I659" t="str">
        <f t="array" ref="I659">IFERROR(_xlfn.XLOOKUP(Tabelle8[[#This Row],[NegotiationID]]&amp;"FinalAccept",Tabelle8[NegotiationID]&amp;Tabelle8[ActionType],Tabelle8[ActionType],,0),_xlfn.XLOOKUP(Tabelle8[[#This Row],[NegotiationID]]&amp;"FinalReject",Tabelle8[NegotiationID]&amp;Tabelle8[ActionType],Tabelle8[ActionType],,0))</f>
        <v>FinalReject</v>
      </c>
      <c r="J659">
        <v>0.84019999999999995</v>
      </c>
      <c r="K659">
        <v>0.25879999999999997</v>
      </c>
      <c r="L659">
        <v>1.099</v>
      </c>
      <c r="M659">
        <v>0.58140000000000003</v>
      </c>
      <c r="N659">
        <v>269</v>
      </c>
      <c r="O659">
        <v>2948</v>
      </c>
      <c r="P659">
        <v>12</v>
      </c>
      <c r="Q659" s="3" t="s">
        <v>2791</v>
      </c>
    </row>
    <row r="660" ht="15" customHeight="1">
      <c r="A660" t="e">
        <f t="shared" ca="1" si="531"/>
        <v>#VALUE!</v>
      </c>
      <c r="B660" t="e">
        <f t="array" ref="B660" ca="1">_xlfn.XLOOKUP(Tabelle8[[#This Row],[ExperimentID]]&amp;Tabelle8[[#This Row],[NegotiationID]]&amp;Tabelle8[[#This Row],[MessageID]],ALL_IN_ONE[ExperimentID]&amp;ALL_IN_ONE[NegotiationID]&amp;ALL_IN_ONE[MessageID],ALL_IN_ONE[Gesamt_ID],,0)</f>
        <v>#VALUE!</v>
      </c>
      <c r="C660">
        <v>1790</v>
      </c>
      <c r="D660" t="s">
        <v>1521</v>
      </c>
      <c r="E660">
        <v>64415</v>
      </c>
      <c r="F660">
        <v>1780</v>
      </c>
      <c r="G660">
        <v>1776</v>
      </c>
      <c r="H660" t="s">
        <v>31</v>
      </c>
      <c r="I660" t="str">
        <f t="array" ref="I660">IFERROR(_xlfn.XLOOKUP(Tabelle8[[#This Row],[NegotiationID]]&amp;"FinalAccept",Tabelle8[NegotiationID]&amp;Tabelle8[ActionType],Tabelle8[ActionType],,0),_xlfn.XLOOKUP(Tabelle8[[#This Row],[NegotiationID]]&amp;"FinalReject",Tabelle8[NegotiationID]&amp;Tabelle8[ActionType],Tabelle8[ActionType],,0))</f>
        <v>FinalReject</v>
      </c>
      <c r="J660">
        <v>0.71079999999999999</v>
      </c>
      <c r="K660">
        <v>0.36699999999999999</v>
      </c>
      <c r="L660">
        <v>1.0778000000000001</v>
      </c>
      <c r="M660">
        <v>0.34379999999999999</v>
      </c>
      <c r="N660">
        <v>170</v>
      </c>
      <c r="O660">
        <v>2948</v>
      </c>
      <c r="P660">
        <v>12</v>
      </c>
      <c r="Q660" s="3" t="s">
        <v>2792</v>
      </c>
    </row>
    <row r="661" ht="15" customHeight="1">
      <c r="A661" t="e">
        <f t="shared" ca="1" si="531"/>
        <v>#VALUE!</v>
      </c>
      <c r="B661" t="e">
        <f t="array" ref="B661" ca="1">_xlfn.XLOOKUP(Tabelle8[[#This Row],[ExperimentID]]&amp;Tabelle8[[#This Row],[NegotiationID]]&amp;Tabelle8[[#This Row],[MessageID]],ALL_IN_ONE[ExperimentID]&amp;ALL_IN_ONE[NegotiationID]&amp;ALL_IN_ONE[MessageID],ALL_IN_ONE[Gesamt_ID],,0)</f>
        <v>#VALUE!</v>
      </c>
      <c r="C661">
        <v>1790</v>
      </c>
      <c r="D661" t="s">
        <v>1521</v>
      </c>
      <c r="E661">
        <v>65516</v>
      </c>
      <c r="F661">
        <v>1776</v>
      </c>
      <c r="G661">
        <v>1780</v>
      </c>
      <c r="H661" t="s">
        <v>31</v>
      </c>
      <c r="I661" t="str">
        <f t="array" ref="I661">IFERROR(_xlfn.XLOOKUP(Tabelle8[[#This Row],[NegotiationID]]&amp;"FinalAccept",Tabelle8[NegotiationID]&amp;Tabelle8[ActionType],Tabelle8[ActionType],,0),_xlfn.XLOOKUP(Tabelle8[[#This Row],[NegotiationID]]&amp;"FinalReject",Tabelle8[NegotiationID]&amp;Tabelle8[ActionType],Tabelle8[ActionType],,0))</f>
        <v>FinalReject</v>
      </c>
      <c r="J661">
        <v>0.84019999999999995</v>
      </c>
      <c r="K661">
        <v>0.25879999999999997</v>
      </c>
      <c r="L661">
        <v>1.099</v>
      </c>
      <c r="M661">
        <v>0.58140000000000003</v>
      </c>
      <c r="N661">
        <v>276</v>
      </c>
      <c r="O661">
        <v>2948</v>
      </c>
      <c r="P661">
        <v>12</v>
      </c>
      <c r="Q661" s="3" t="s">
        <v>2793</v>
      </c>
    </row>
    <row r="662" ht="159.5" hidden="1">
      <c r="A662" t="e">
        <f t="shared" ca="1" si="531"/>
        <v>#VALUE!</v>
      </c>
      <c r="B662" t="e">
        <f t="array" ref="B662" ca="1">_xlfn.XLOOKUP(Tabelle8[[#This Row],[ExperimentID]]&amp;Tabelle8[[#This Row],[NegotiationID]]&amp;Tabelle8[[#This Row],[MessageID]],ALL_IN_ONE[ExperimentID]&amp;ALL_IN_ONE[NegotiationID]&amp;ALL_IN_ONE[MessageID],ALL_IN_ONE[Gesamt_ID],,0)</f>
        <v>#VALUE!</v>
      </c>
      <c r="C662">
        <v>1790</v>
      </c>
      <c r="D662" t="s">
        <v>1521</v>
      </c>
      <c r="E662">
        <v>65538</v>
      </c>
      <c r="F662">
        <v>1780</v>
      </c>
      <c r="G662">
        <v>1776</v>
      </c>
      <c r="H662" t="s">
        <v>22</v>
      </c>
      <c r="I662" t="str">
        <f t="array" ref="I662">IFERROR(_xlfn.XLOOKUP(Tabelle8[[#This Row],[NegotiationID]]&amp;"FinalAccept",Tabelle8[NegotiationID]&amp;Tabelle8[ActionType],Tabelle8[ActionType],,0),_xlfn.XLOOKUP(Tabelle8[[#This Row],[NegotiationID]]&amp;"FinalReject",Tabelle8[NegotiationID]&amp;Tabelle8[ActionType],Tabelle8[ActionType],,0))</f>
        <v>FinalReject</v>
      </c>
      <c r="N662">
        <v>293</v>
      </c>
      <c r="O662">
        <v>2948</v>
      </c>
      <c r="P662">
        <v>12</v>
      </c>
      <c r="Q662" s="3" t="s">
        <v>6550</v>
      </c>
    </row>
    <row r="663" ht="203" hidden="1">
      <c r="A663" t="e">
        <f t="shared" ca="1" si="531"/>
        <v>#VALUE!</v>
      </c>
      <c r="B663" t="e">
        <f t="array" ref="B663" ca="1">_xlfn.XLOOKUP(Tabelle8[[#This Row],[ExperimentID]]&amp;Tabelle8[[#This Row],[NegotiationID]]&amp;Tabelle8[[#This Row],[MessageID]],ALL_IN_ONE[ExperimentID]&amp;ALL_IN_ONE[NegotiationID]&amp;ALL_IN_ONE[MessageID],ALL_IN_ONE[Gesamt_ID],,0)</f>
        <v>#VALUE!</v>
      </c>
      <c r="C663">
        <v>1790</v>
      </c>
      <c r="D663" t="s">
        <v>1521</v>
      </c>
      <c r="E663">
        <v>66392</v>
      </c>
      <c r="F663">
        <v>1776</v>
      </c>
      <c r="G663">
        <v>1780</v>
      </c>
      <c r="H663" t="s">
        <v>24</v>
      </c>
      <c r="I663" t="str">
        <f t="array" ref="I663">IFERROR(_xlfn.XLOOKUP(Tabelle8[[#This Row],[NegotiationID]]&amp;"FinalAccept",Tabelle8[NegotiationID]&amp;Tabelle8[ActionType],Tabelle8[ActionType],,0),_xlfn.XLOOKUP(Tabelle8[[#This Row],[NegotiationID]]&amp;"FinalReject",Tabelle8[NegotiationID]&amp;Tabelle8[ActionType],Tabelle8[ActionType],,0))</f>
        <v>FinalReject</v>
      </c>
      <c r="N663">
        <v>336</v>
      </c>
      <c r="O663">
        <v>2948</v>
      </c>
      <c r="P663">
        <v>12</v>
      </c>
      <c r="Q663" s="3" t="s">
        <v>6551</v>
      </c>
    </row>
    <row r="664" ht="15" customHeight="1">
      <c r="A664" t="e">
        <f t="shared" ca="1" si="531"/>
        <v>#VALUE!</v>
      </c>
      <c r="B664" t="e">
        <f t="array" ref="B664" ca="1">_xlfn.XLOOKUP(Tabelle8[[#This Row],[ExperimentID]]&amp;Tabelle8[[#This Row],[NegotiationID]]&amp;Tabelle8[[#This Row],[MessageID]],ALL_IN_ONE[ExperimentID]&amp;ALL_IN_ONE[NegotiationID]&amp;ALL_IN_ONE[MessageID],ALL_IN_ONE[Gesamt_ID],,0)</f>
        <v>#VALUE!</v>
      </c>
      <c r="C664">
        <v>1790</v>
      </c>
      <c r="D664" t="s">
        <v>1521</v>
      </c>
      <c r="E664">
        <v>66436</v>
      </c>
      <c r="F664">
        <v>1780</v>
      </c>
      <c r="G664">
        <v>1776</v>
      </c>
      <c r="H664" t="s">
        <v>31</v>
      </c>
      <c r="I664" t="str">
        <f t="array" ref="I664">IFERROR(_xlfn.XLOOKUP(Tabelle8[[#This Row],[NegotiationID]]&amp;"FinalAccept",Tabelle8[NegotiationID]&amp;Tabelle8[ActionType],Tabelle8[ActionType],,0),_xlfn.XLOOKUP(Tabelle8[[#This Row],[NegotiationID]]&amp;"FinalReject",Tabelle8[NegotiationID]&amp;Tabelle8[ActionType],Tabelle8[ActionType],,0))</f>
        <v>FinalReject</v>
      </c>
      <c r="J664">
        <v>0.68479999999999996</v>
      </c>
      <c r="K664">
        <v>0.439</v>
      </c>
      <c r="L664">
        <v>1.1237999999999999</v>
      </c>
      <c r="M664">
        <v>0.24579999999999999</v>
      </c>
      <c r="N664">
        <v>429</v>
      </c>
      <c r="O664">
        <v>2948</v>
      </c>
      <c r="P664">
        <v>12</v>
      </c>
      <c r="Q664" s="3" t="s">
        <v>2794</v>
      </c>
    </row>
    <row r="665" ht="15" customHeight="1">
      <c r="A665" t="e">
        <f t="shared" ca="1" si="531"/>
        <v>#VALUE!</v>
      </c>
      <c r="B665" t="e">
        <f t="array" ref="B665" ca="1">_xlfn.XLOOKUP(Tabelle8[[#This Row],[ExperimentID]]&amp;Tabelle8[[#This Row],[NegotiationID]]&amp;Tabelle8[[#This Row],[MessageID]],ALL_IN_ONE[ExperimentID]&amp;ALL_IN_ONE[NegotiationID]&amp;ALL_IN_ONE[MessageID],ALL_IN_ONE[Gesamt_ID],,0)</f>
        <v>#VALUE!</v>
      </c>
      <c r="C665">
        <v>1790</v>
      </c>
      <c r="D665" t="s">
        <v>1521</v>
      </c>
      <c r="E665">
        <v>67492</v>
      </c>
      <c r="F665">
        <v>1776</v>
      </c>
      <c r="G665">
        <v>1780</v>
      </c>
      <c r="H665" t="s">
        <v>31</v>
      </c>
      <c r="I665" t="str">
        <f t="array" ref="I665">IFERROR(_xlfn.XLOOKUP(Tabelle8[[#This Row],[NegotiationID]]&amp;"FinalAccept",Tabelle8[NegotiationID]&amp;Tabelle8[ActionType],Tabelle8[ActionType],,0),_xlfn.XLOOKUP(Tabelle8[[#This Row],[NegotiationID]]&amp;"FinalReject",Tabelle8[NegotiationID]&amp;Tabelle8[ActionType],Tabelle8[ActionType],,0))</f>
        <v>FinalReject</v>
      </c>
      <c r="J665">
        <v>0.76819999999999999</v>
      </c>
      <c r="K665">
        <v>0.2848</v>
      </c>
      <c r="L665">
        <v>1.0529999999999999</v>
      </c>
      <c r="M665">
        <v>0.4834</v>
      </c>
      <c r="N665">
        <v>269</v>
      </c>
      <c r="O665">
        <v>2948</v>
      </c>
      <c r="P665">
        <v>12</v>
      </c>
      <c r="Q665" s="3" t="s">
        <v>2795</v>
      </c>
    </row>
    <row r="666" ht="15" customHeight="1">
      <c r="A666" t="e">
        <f t="shared" ca="1" si="531"/>
        <v>#VALUE!</v>
      </c>
      <c r="B666" t="e">
        <f t="array" ref="B666" ca="1">_xlfn.XLOOKUP(Tabelle8[[#This Row],[ExperimentID]]&amp;Tabelle8[[#This Row],[NegotiationID]]&amp;Tabelle8[[#This Row],[MessageID]],ALL_IN_ONE[ExperimentID]&amp;ALL_IN_ONE[NegotiationID]&amp;ALL_IN_ONE[MessageID],ALL_IN_ONE[Gesamt_ID],,0)</f>
        <v>#VALUE!</v>
      </c>
      <c r="C666">
        <v>1790</v>
      </c>
      <c r="D666" t="s">
        <v>1521</v>
      </c>
      <c r="E666">
        <v>67562</v>
      </c>
      <c r="F666">
        <v>1780</v>
      </c>
      <c r="G666">
        <v>1776</v>
      </c>
      <c r="H666" t="s">
        <v>31</v>
      </c>
      <c r="I666" t="str">
        <f t="array" ref="I666">IFERROR(_xlfn.XLOOKUP(Tabelle8[[#This Row],[NegotiationID]]&amp;"FinalAccept",Tabelle8[NegotiationID]&amp;Tabelle8[ActionType],Tabelle8[ActionType],,0),_xlfn.XLOOKUP(Tabelle8[[#This Row],[NegotiationID]]&amp;"FinalReject",Tabelle8[NegotiationID]&amp;Tabelle8[ActionType],Tabelle8[ActionType],,0))</f>
        <v>FinalReject</v>
      </c>
      <c r="J666">
        <v>0.53080000000000005</v>
      </c>
      <c r="K666">
        <v>0.42020000000000002</v>
      </c>
      <c r="L666">
        <v>0.95099999999999996</v>
      </c>
      <c r="M666">
        <v>0.1106</v>
      </c>
      <c r="N666">
        <v>471</v>
      </c>
      <c r="O666">
        <v>2948</v>
      </c>
      <c r="P666">
        <v>12</v>
      </c>
      <c r="Q666" s="3" t="s">
        <v>2796</v>
      </c>
    </row>
    <row r="667" ht="15" customHeight="1">
      <c r="A667" t="e">
        <f t="shared" ca="1" si="531"/>
        <v>#VALUE!</v>
      </c>
      <c r="B667" t="e">
        <f t="array" ref="B667" ca="1">_xlfn.XLOOKUP(Tabelle8[[#This Row],[ExperimentID]]&amp;Tabelle8[[#This Row],[NegotiationID]]&amp;Tabelle8[[#This Row],[MessageID]],ALL_IN_ONE[ExperimentID]&amp;ALL_IN_ONE[NegotiationID]&amp;ALL_IN_ONE[MessageID],ALL_IN_ONE[Gesamt_ID],,0)</f>
        <v>#VALUE!</v>
      </c>
      <c r="C667">
        <v>1790</v>
      </c>
      <c r="D667" t="s">
        <v>1521</v>
      </c>
      <c r="E667">
        <v>68236</v>
      </c>
      <c r="F667">
        <v>1776</v>
      </c>
      <c r="G667">
        <v>1780</v>
      </c>
      <c r="H667" t="s">
        <v>40</v>
      </c>
      <c r="I667" t="str">
        <f t="array" ref="I667">IFERROR(_xlfn.XLOOKUP(Tabelle8[[#This Row],[NegotiationID]]&amp;"FinalAccept",Tabelle8[NegotiationID]&amp;Tabelle8[ActionType],Tabelle8[ActionType],,0),_xlfn.XLOOKUP(Tabelle8[[#This Row],[NegotiationID]]&amp;"FinalReject",Tabelle8[NegotiationID]&amp;Tabelle8[ActionType],Tabelle8[ActionType],,0))</f>
        <v>FinalReject</v>
      </c>
      <c r="J667">
        <v>0.42020000000000002</v>
      </c>
      <c r="K667">
        <v>0.53080000000000005</v>
      </c>
      <c r="L667">
        <v>0.95099999999999996</v>
      </c>
      <c r="M667">
        <v>0.1106</v>
      </c>
      <c r="N667">
        <v>28</v>
      </c>
      <c r="O667">
        <v>2948</v>
      </c>
      <c r="P667">
        <v>12</v>
      </c>
      <c r="Q667" s="3" t="s">
        <v>2797</v>
      </c>
    </row>
    <row r="668" ht="14.5" hidden="1">
      <c r="A668" t="e">
        <f t="shared" ca="1" si="531"/>
        <v>#VALUE!</v>
      </c>
      <c r="B668" t="e">
        <f t="array" ref="B668" ca="1">_xlfn.XLOOKUP(Tabelle8[[#This Row],[ExperimentID]]&amp;Tabelle8[[#This Row],[NegotiationID]]&amp;Tabelle8[[#This Row],[MessageID]],ALL_IN_ONE[ExperimentID]&amp;ALL_IN_ONE[NegotiationID]&amp;ALL_IN_ONE[MessageID],ALL_IN_ONE[Gesamt_ID],,0)</f>
        <v>#VALUE!</v>
      </c>
      <c r="C668">
        <v>1819</v>
      </c>
      <c r="D668" t="s">
        <v>1521</v>
      </c>
      <c r="E668">
        <v>1820</v>
      </c>
      <c r="H668" t="s">
        <v>6019</v>
      </c>
      <c r="I668" t="str">
        <f t="array" ref="I668">IFERROR(_xlfn.XLOOKUP(Tabelle8[[#This Row],[NegotiationID]]&amp;"FinalAccept",Tabelle8[NegotiationID]&amp;Tabelle8[ActionType],Tabelle8[ActionType],,0),_xlfn.XLOOKUP(Tabelle8[[#This Row],[NegotiationID]]&amp;"FinalReject",Tabelle8[NegotiationID]&amp;Tabelle8[ActionType],Tabelle8[ActionType],,0))</f>
        <v>FinalAccept</v>
      </c>
      <c r="N668">
        <v>21</v>
      </c>
      <c r="O668">
        <v>1580</v>
      </c>
      <c r="P668">
        <v>9</v>
      </c>
      <c r="Q668" t="s">
        <v>6020</v>
      </c>
    </row>
    <row r="669" ht="15" customHeight="1">
      <c r="A669" t="e">
        <f t="shared" ca="1" si="531"/>
        <v>#VALUE!</v>
      </c>
      <c r="B669" t="e">
        <f t="array" ref="B669" ca="1">_xlfn.XLOOKUP(Tabelle8[[#This Row],[ExperimentID]]&amp;Tabelle8[[#This Row],[NegotiationID]]&amp;Tabelle8[[#This Row],[MessageID]],ALL_IN_ONE[ExperimentID]&amp;ALL_IN_ONE[NegotiationID]&amp;ALL_IN_ONE[MessageID],ALL_IN_ONE[Gesamt_ID],,0)</f>
        <v>#VALUE!</v>
      </c>
      <c r="C669">
        <v>1819</v>
      </c>
      <c r="D669" t="s">
        <v>1521</v>
      </c>
      <c r="E669">
        <v>62335</v>
      </c>
      <c r="F669">
        <v>1805</v>
      </c>
      <c r="G669">
        <v>1809</v>
      </c>
      <c r="H669" t="s">
        <v>19</v>
      </c>
      <c r="I669" t="str">
        <f t="array" ref="I669">IFERROR(_xlfn.XLOOKUP(Tabelle8[[#This Row],[NegotiationID]]&amp;"FinalAccept",Tabelle8[NegotiationID]&amp;Tabelle8[ActionType],Tabelle8[ActionType],,0),_xlfn.XLOOKUP(Tabelle8[[#This Row],[NegotiationID]]&amp;"FinalReject",Tabelle8[NegotiationID]&amp;Tabelle8[ActionType],Tabelle8[ActionType],,0))</f>
        <v>FinalAccept</v>
      </c>
      <c r="J669">
        <v>1</v>
      </c>
      <c r="K669">
        <v>0.1084</v>
      </c>
      <c r="L669">
        <v>1.1084000000000001</v>
      </c>
      <c r="M669">
        <v>0.89159999999999995</v>
      </c>
      <c r="N669">
        <v>138</v>
      </c>
      <c r="O669">
        <v>1580</v>
      </c>
      <c r="P669">
        <v>9</v>
      </c>
      <c r="Q669" s="3" t="s">
        <v>2798</v>
      </c>
    </row>
    <row r="670" ht="15" customHeight="1">
      <c r="A670" t="e">
        <f t="shared" ca="1" si="531"/>
        <v>#VALUE!</v>
      </c>
      <c r="B670" t="e">
        <f t="array" ref="B670" ca="1">_xlfn.XLOOKUP(Tabelle8[[#This Row],[ExperimentID]]&amp;Tabelle8[[#This Row],[NegotiationID]]&amp;Tabelle8[[#This Row],[MessageID]],ALL_IN_ONE[ExperimentID]&amp;ALL_IN_ONE[NegotiationID]&amp;ALL_IN_ONE[MessageID],ALL_IN_ONE[Gesamt_ID],,0)</f>
        <v>#VALUE!</v>
      </c>
      <c r="C670">
        <v>1819</v>
      </c>
      <c r="D670" t="s">
        <v>1521</v>
      </c>
      <c r="E670">
        <v>64300</v>
      </c>
      <c r="F670">
        <v>1809</v>
      </c>
      <c r="G670">
        <v>1805</v>
      </c>
      <c r="H670" t="s">
        <v>31</v>
      </c>
      <c r="I670" t="str">
        <f t="array" ref="I670">IFERROR(_xlfn.XLOOKUP(Tabelle8[[#This Row],[NegotiationID]]&amp;"FinalAccept",Tabelle8[NegotiationID]&amp;Tabelle8[ActionType],Tabelle8[ActionType],,0),_xlfn.XLOOKUP(Tabelle8[[#This Row],[NegotiationID]]&amp;"FinalReject",Tabelle8[NegotiationID]&amp;Tabelle8[ActionType],Tabelle8[ActionType],,0))</f>
        <v>FinalAccept</v>
      </c>
      <c r="J670">
        <v>1</v>
      </c>
      <c r="K670">
        <v>0.12540000000000001</v>
      </c>
      <c r="L670">
        <v>1.1254</v>
      </c>
      <c r="M670">
        <v>0.87460000000000004</v>
      </c>
      <c r="N670">
        <v>122</v>
      </c>
      <c r="O670">
        <v>1580</v>
      </c>
      <c r="P670">
        <v>9</v>
      </c>
      <c r="Q670" s="3" t="s">
        <v>2799</v>
      </c>
    </row>
    <row r="671" ht="15" customHeight="1">
      <c r="A671" t="e">
        <f t="shared" ca="1" si="531"/>
        <v>#VALUE!</v>
      </c>
      <c r="B671" t="e">
        <f t="array" ref="B671" ca="1">_xlfn.XLOOKUP(Tabelle8[[#This Row],[ExperimentID]]&amp;Tabelle8[[#This Row],[NegotiationID]]&amp;Tabelle8[[#This Row],[MessageID]],ALL_IN_ONE[ExperimentID]&amp;ALL_IN_ONE[NegotiationID]&amp;ALL_IN_ONE[MessageID],ALL_IN_ONE[Gesamt_ID],,0)</f>
        <v>#VALUE!</v>
      </c>
      <c r="C671">
        <v>1819</v>
      </c>
      <c r="D671" t="s">
        <v>1521</v>
      </c>
      <c r="E671">
        <v>64682</v>
      </c>
      <c r="F671">
        <v>1805</v>
      </c>
      <c r="G671">
        <v>1809</v>
      </c>
      <c r="H671" t="s">
        <v>31</v>
      </c>
      <c r="I671" t="str">
        <f t="array" ref="I671">IFERROR(_xlfn.XLOOKUP(Tabelle8[[#This Row],[NegotiationID]]&amp;"FinalAccept",Tabelle8[NegotiationID]&amp;Tabelle8[ActionType],Tabelle8[ActionType],,0),_xlfn.XLOOKUP(Tabelle8[[#This Row],[NegotiationID]]&amp;"FinalReject",Tabelle8[NegotiationID]&amp;Tabelle8[ActionType],Tabelle8[ActionType],,0))</f>
        <v>FinalAccept</v>
      </c>
      <c r="J671">
        <v>0.63839999999999997</v>
      </c>
      <c r="K671">
        <v>0.31900000000000001</v>
      </c>
      <c r="L671">
        <v>0.95740000000000003</v>
      </c>
      <c r="M671">
        <v>0.31940000000000002</v>
      </c>
      <c r="N671">
        <v>333</v>
      </c>
      <c r="O671">
        <v>1580</v>
      </c>
      <c r="P671">
        <v>9</v>
      </c>
      <c r="Q671" s="3" t="s">
        <v>2800</v>
      </c>
    </row>
    <row r="672" ht="15" customHeight="1">
      <c r="A672" t="e">
        <f t="shared" ca="1" si="531"/>
        <v>#VALUE!</v>
      </c>
      <c r="B672" t="e">
        <f t="array" ref="B672" ca="1">_xlfn.XLOOKUP(Tabelle8[[#This Row],[ExperimentID]]&amp;Tabelle8[[#This Row],[NegotiationID]]&amp;Tabelle8[[#This Row],[MessageID]],ALL_IN_ONE[ExperimentID]&amp;ALL_IN_ONE[NegotiationID]&amp;ALL_IN_ONE[MessageID],ALL_IN_ONE[Gesamt_ID],,0)</f>
        <v>#VALUE!</v>
      </c>
      <c r="C672">
        <v>1819</v>
      </c>
      <c r="D672" t="s">
        <v>1521</v>
      </c>
      <c r="E672">
        <v>64696</v>
      </c>
      <c r="F672">
        <v>1809</v>
      </c>
      <c r="G672">
        <v>1805</v>
      </c>
      <c r="H672" t="s">
        <v>31</v>
      </c>
      <c r="I672" t="str">
        <f t="array" ref="I672">IFERROR(_xlfn.XLOOKUP(Tabelle8[[#This Row],[NegotiationID]]&amp;"FinalAccept",Tabelle8[NegotiationID]&amp;Tabelle8[ActionType],Tabelle8[ActionType],,0),_xlfn.XLOOKUP(Tabelle8[[#This Row],[NegotiationID]]&amp;"FinalReject",Tabelle8[NegotiationID]&amp;Tabelle8[ActionType],Tabelle8[ActionType],,0))</f>
        <v>FinalAccept</v>
      </c>
      <c r="J672">
        <v>0.87039999999999995</v>
      </c>
      <c r="K672">
        <v>0.25319999999999998</v>
      </c>
      <c r="L672">
        <v>1.1235999999999999</v>
      </c>
      <c r="M672">
        <v>0.61719999999999997</v>
      </c>
      <c r="N672">
        <v>147</v>
      </c>
      <c r="O672">
        <v>1580</v>
      </c>
      <c r="P672">
        <v>9</v>
      </c>
      <c r="Q672" s="3" t="s">
        <v>2801</v>
      </c>
    </row>
    <row r="673" ht="15" customHeight="1">
      <c r="A673" t="e">
        <f t="shared" ca="1" si="531"/>
        <v>#VALUE!</v>
      </c>
      <c r="B673" t="e">
        <f t="array" ref="B673" ca="1">_xlfn.XLOOKUP(Tabelle8[[#This Row],[ExperimentID]]&amp;Tabelle8[[#This Row],[NegotiationID]]&amp;Tabelle8[[#This Row],[MessageID]],ALL_IN_ONE[ExperimentID]&amp;ALL_IN_ONE[NegotiationID]&amp;ALL_IN_ONE[MessageID],ALL_IN_ONE[Gesamt_ID],,0)</f>
        <v>#VALUE!</v>
      </c>
      <c r="C673">
        <v>1819</v>
      </c>
      <c r="D673" t="s">
        <v>1521</v>
      </c>
      <c r="E673">
        <v>65861</v>
      </c>
      <c r="F673">
        <v>1805</v>
      </c>
      <c r="G673">
        <v>1809</v>
      </c>
      <c r="H673" t="s">
        <v>31</v>
      </c>
      <c r="I673" t="str">
        <f t="array" ref="I673">IFERROR(_xlfn.XLOOKUP(Tabelle8[[#This Row],[NegotiationID]]&amp;"FinalAccept",Tabelle8[NegotiationID]&amp;Tabelle8[ActionType],Tabelle8[ActionType],,0),_xlfn.XLOOKUP(Tabelle8[[#This Row],[NegotiationID]]&amp;"FinalReject",Tabelle8[NegotiationID]&amp;Tabelle8[ActionType],Tabelle8[ActionType],,0))</f>
        <v>FinalAccept</v>
      </c>
      <c r="J673">
        <v>0.60240000000000005</v>
      </c>
      <c r="K673">
        <v>0.45040000000000002</v>
      </c>
      <c r="L673">
        <v>1.0528</v>
      </c>
      <c r="M673">
        <v>0.152</v>
      </c>
      <c r="N673">
        <v>248</v>
      </c>
      <c r="O673">
        <v>1580</v>
      </c>
      <c r="P673">
        <v>9</v>
      </c>
      <c r="Q673" s="3" t="s">
        <v>2802</v>
      </c>
    </row>
    <row r="674" ht="15" customHeight="1">
      <c r="A674" t="e">
        <f t="shared" ca="1" si="531"/>
        <v>#VALUE!</v>
      </c>
      <c r="B674" t="e">
        <f t="array" ref="B674" ca="1">_xlfn.XLOOKUP(Tabelle8[[#This Row],[ExperimentID]]&amp;Tabelle8[[#This Row],[NegotiationID]]&amp;Tabelle8[[#This Row],[MessageID]],ALL_IN_ONE[ExperimentID]&amp;ALL_IN_ONE[NegotiationID]&amp;ALL_IN_ONE[MessageID],ALL_IN_ONE[Gesamt_ID],,0)</f>
        <v>#VALUE!</v>
      </c>
      <c r="C674">
        <v>1819</v>
      </c>
      <c r="D674" t="s">
        <v>1521</v>
      </c>
      <c r="E674">
        <v>65909</v>
      </c>
      <c r="F674">
        <v>1809</v>
      </c>
      <c r="G674">
        <v>1805</v>
      </c>
      <c r="H674" t="s">
        <v>31</v>
      </c>
      <c r="I674" t="str">
        <f t="array" ref="I674">IFERROR(_xlfn.XLOOKUP(Tabelle8[[#This Row],[NegotiationID]]&amp;"FinalAccept",Tabelle8[NegotiationID]&amp;Tabelle8[ActionType],Tabelle8[ActionType],,0),_xlfn.XLOOKUP(Tabelle8[[#This Row],[NegotiationID]]&amp;"FinalReject",Tabelle8[NegotiationID]&amp;Tabelle8[ActionType],Tabelle8[ActionType],,0))</f>
        <v>FinalAccept</v>
      </c>
      <c r="J674">
        <v>0.69640000000000002</v>
      </c>
      <c r="K674">
        <v>0.38119999999999998</v>
      </c>
      <c r="L674">
        <v>1.0775999999999999</v>
      </c>
      <c r="M674">
        <v>0.31519999999999998</v>
      </c>
      <c r="N674">
        <v>221</v>
      </c>
      <c r="O674">
        <v>1580</v>
      </c>
      <c r="P674">
        <v>9</v>
      </c>
      <c r="Q674" s="3" t="s">
        <v>2803</v>
      </c>
    </row>
    <row r="675" ht="15" customHeight="1">
      <c r="A675" t="e">
        <f t="shared" ca="1" si="531"/>
        <v>#VALUE!</v>
      </c>
      <c r="B675" t="e">
        <f t="array" ref="B675" ca="1">_xlfn.XLOOKUP(Tabelle8[[#This Row],[ExperimentID]]&amp;Tabelle8[[#This Row],[NegotiationID]]&amp;Tabelle8[[#This Row],[MessageID]],ALL_IN_ONE[ExperimentID]&amp;ALL_IN_ONE[NegotiationID]&amp;ALL_IN_ONE[MessageID],ALL_IN_ONE[Gesamt_ID],,0)</f>
        <v>#VALUE!</v>
      </c>
      <c r="C675">
        <v>1819</v>
      </c>
      <c r="D675" t="s">
        <v>1521</v>
      </c>
      <c r="E675">
        <v>66693</v>
      </c>
      <c r="F675">
        <v>1805</v>
      </c>
      <c r="G675">
        <v>1809</v>
      </c>
      <c r="H675" t="s">
        <v>31</v>
      </c>
      <c r="I675" t="str">
        <f t="array" ref="I675">IFERROR(_xlfn.XLOOKUP(Tabelle8[[#This Row],[NegotiationID]]&amp;"FinalAccept",Tabelle8[NegotiationID]&amp;Tabelle8[ActionType],Tabelle8[ActionType],,0),_xlfn.XLOOKUP(Tabelle8[[#This Row],[NegotiationID]]&amp;"FinalReject",Tabelle8[NegotiationID]&amp;Tabelle8[ActionType],Tabelle8[ActionType],,0))</f>
        <v>FinalAccept</v>
      </c>
      <c r="J675">
        <v>0.43440000000000001</v>
      </c>
      <c r="K675">
        <v>0.51639999999999997</v>
      </c>
      <c r="L675">
        <v>0.95079999999999998</v>
      </c>
      <c r="M675">
        <v>0.082000000000000003</v>
      </c>
      <c r="N675">
        <v>290</v>
      </c>
      <c r="O675">
        <v>1580</v>
      </c>
      <c r="P675">
        <v>9</v>
      </c>
      <c r="Q675" s="3" t="s">
        <v>2804</v>
      </c>
    </row>
    <row r="676" ht="15" customHeight="1">
      <c r="A676" t="e">
        <f t="shared" ca="1" si="531"/>
        <v>#VALUE!</v>
      </c>
      <c r="B676" t="e">
        <f t="array" ref="B676" ca="1">_xlfn.XLOOKUP(Tabelle8[[#This Row],[ExperimentID]]&amp;Tabelle8[[#This Row],[NegotiationID]]&amp;Tabelle8[[#This Row],[MessageID]],ALL_IN_ONE[ExperimentID]&amp;ALL_IN_ONE[NegotiationID]&amp;ALL_IN_ONE[MessageID],ALL_IN_ONE[Gesamt_ID],,0)</f>
        <v>#VALUE!</v>
      </c>
      <c r="C676">
        <v>1819</v>
      </c>
      <c r="D676" t="s">
        <v>1521</v>
      </c>
      <c r="E676">
        <v>66701</v>
      </c>
      <c r="F676">
        <v>1809</v>
      </c>
      <c r="G676">
        <v>1805</v>
      </c>
      <c r="H676" t="s">
        <v>20</v>
      </c>
      <c r="I676" t="str">
        <f t="array" ref="I676">IFERROR(_xlfn.XLOOKUP(Tabelle8[[#This Row],[NegotiationID]]&amp;"FinalAccept",Tabelle8[NegotiationID]&amp;Tabelle8[ActionType],Tabelle8[ActionType],,0),_xlfn.XLOOKUP(Tabelle8[[#This Row],[NegotiationID]]&amp;"FinalReject",Tabelle8[NegotiationID]&amp;Tabelle8[ActionType],Tabelle8[ActionType],,0))</f>
        <v>FinalAccept</v>
      </c>
      <c r="J676">
        <v>0.51639999999999997</v>
      </c>
      <c r="K676">
        <v>0.43440000000000001</v>
      </c>
      <c r="L676">
        <v>0.95079999999999998</v>
      </c>
      <c r="M676">
        <v>0.082000000000000003</v>
      </c>
      <c r="N676">
        <v>60</v>
      </c>
      <c r="O676">
        <v>1580</v>
      </c>
      <c r="P676">
        <v>9</v>
      </c>
      <c r="Q676" s="3" t="s">
        <v>2805</v>
      </c>
    </row>
    <row r="677" ht="14.5" hidden="1">
      <c r="A677" t="e">
        <f t="shared" ca="1" si="531"/>
        <v>#VALUE!</v>
      </c>
      <c r="B677" t="e">
        <f t="array" ref="B677" ca="1">_xlfn.XLOOKUP(Tabelle8[[#This Row],[ExperimentID]]&amp;Tabelle8[[#This Row],[NegotiationID]]&amp;Tabelle8[[#This Row],[MessageID]],ALL_IN_ONE[ExperimentID]&amp;ALL_IN_ONE[NegotiationID]&amp;ALL_IN_ONE[MessageID],ALL_IN_ONE[Gesamt_ID],,0)</f>
        <v>#VALUE!</v>
      </c>
      <c r="C677">
        <v>1848</v>
      </c>
      <c r="D677" t="s">
        <v>1521</v>
      </c>
      <c r="E677">
        <v>1849</v>
      </c>
      <c r="H677" t="s">
        <v>6019</v>
      </c>
      <c r="I677" t="str">
        <f t="array" ref="I677">IFERROR(_xlfn.XLOOKUP(Tabelle8[[#This Row],[NegotiationID]]&amp;"FinalAccept",Tabelle8[NegotiationID]&amp;Tabelle8[ActionType],Tabelle8[ActionType],,0),_xlfn.XLOOKUP(Tabelle8[[#This Row],[NegotiationID]]&amp;"FinalReject",Tabelle8[NegotiationID]&amp;Tabelle8[ActionType],Tabelle8[ActionType],,0))</f>
        <v>FinalAccept</v>
      </c>
      <c r="N677">
        <v>21</v>
      </c>
      <c r="O677">
        <v>4120</v>
      </c>
      <c r="P677">
        <v>9</v>
      </c>
      <c r="Q677" t="s">
        <v>6020</v>
      </c>
    </row>
    <row r="678" ht="15" customHeight="1">
      <c r="A678" t="e">
        <f t="shared" ca="1" si="531"/>
        <v>#VALUE!</v>
      </c>
      <c r="B678" t="e">
        <f t="array" ref="B678" ca="1">_xlfn.XLOOKUP(Tabelle8[[#This Row],[ExperimentID]]&amp;Tabelle8[[#This Row],[NegotiationID]]&amp;Tabelle8[[#This Row],[MessageID]],ALL_IN_ONE[ExperimentID]&amp;ALL_IN_ONE[NegotiationID]&amp;ALL_IN_ONE[MessageID],ALL_IN_ONE[Gesamt_ID],,0)</f>
        <v>#VALUE!</v>
      </c>
      <c r="C678">
        <v>1848</v>
      </c>
      <c r="D678" t="s">
        <v>1521</v>
      </c>
      <c r="E678">
        <v>62462</v>
      </c>
      <c r="F678">
        <v>1834</v>
      </c>
      <c r="G678">
        <v>1838</v>
      </c>
      <c r="H678" t="s">
        <v>19</v>
      </c>
      <c r="I678" t="str">
        <f t="array" ref="I678">IFERROR(_xlfn.XLOOKUP(Tabelle8[[#This Row],[NegotiationID]]&amp;"FinalAccept",Tabelle8[NegotiationID]&amp;Tabelle8[ActionType],Tabelle8[ActionType],,0),_xlfn.XLOOKUP(Tabelle8[[#This Row],[NegotiationID]]&amp;"FinalReject",Tabelle8[NegotiationID]&amp;Tabelle8[ActionType],Tabelle8[ActionType],,0))</f>
        <v>FinalAccept</v>
      </c>
      <c r="J678">
        <v>1</v>
      </c>
      <c r="K678">
        <v>0.1084</v>
      </c>
      <c r="L678">
        <v>1.1084000000000001</v>
      </c>
      <c r="M678">
        <v>0.89159999999999995</v>
      </c>
      <c r="N678">
        <v>502</v>
      </c>
      <c r="O678">
        <v>4120</v>
      </c>
      <c r="P678">
        <v>9</v>
      </c>
      <c r="Q678" t="s">
        <v>2806</v>
      </c>
    </row>
    <row r="679" ht="15" customHeight="1">
      <c r="A679" t="e">
        <f t="shared" ca="1" si="531"/>
        <v>#VALUE!</v>
      </c>
      <c r="B679" t="e">
        <f t="array" ref="B679" ca="1">_xlfn.XLOOKUP(Tabelle8[[#This Row],[ExperimentID]]&amp;Tabelle8[[#This Row],[NegotiationID]]&amp;Tabelle8[[#This Row],[MessageID]],ALL_IN_ONE[ExperimentID]&amp;ALL_IN_ONE[NegotiationID]&amp;ALL_IN_ONE[MessageID],ALL_IN_ONE[Gesamt_ID],,0)</f>
        <v>#VALUE!</v>
      </c>
      <c r="C679">
        <v>1848</v>
      </c>
      <c r="D679" t="s">
        <v>1521</v>
      </c>
      <c r="E679">
        <v>64486</v>
      </c>
      <c r="F679">
        <v>1838</v>
      </c>
      <c r="G679">
        <v>1834</v>
      </c>
      <c r="H679" t="s">
        <v>31</v>
      </c>
      <c r="I679" t="str">
        <f t="array" ref="I679">IFERROR(_xlfn.XLOOKUP(Tabelle8[[#This Row],[NegotiationID]]&amp;"FinalAccept",Tabelle8[NegotiationID]&amp;Tabelle8[ActionType],Tabelle8[ActionType],,0),_xlfn.XLOOKUP(Tabelle8[[#This Row],[NegotiationID]]&amp;"FinalReject",Tabelle8[NegotiationID]&amp;Tabelle8[ActionType],Tabelle8[ActionType],,0))</f>
        <v>FinalAccept</v>
      </c>
      <c r="J679">
        <v>0.82599999999999996</v>
      </c>
      <c r="K679">
        <v>0.25340000000000001</v>
      </c>
      <c r="L679">
        <v>1.0793999999999999</v>
      </c>
      <c r="M679">
        <v>0.5726</v>
      </c>
      <c r="N679">
        <v>709</v>
      </c>
      <c r="O679">
        <v>4120</v>
      </c>
      <c r="P679">
        <v>9</v>
      </c>
      <c r="Q679" s="3" t="s">
        <v>2807</v>
      </c>
    </row>
    <row r="680" ht="15" customHeight="1">
      <c r="A680" t="e">
        <f t="shared" ca="1" si="531"/>
        <v>#VALUE!</v>
      </c>
      <c r="B680" t="e">
        <f t="array" ref="B680" ca="1">_xlfn.XLOOKUP(Tabelle8[[#This Row],[ExperimentID]]&amp;Tabelle8[[#This Row],[NegotiationID]]&amp;Tabelle8[[#This Row],[MessageID]],ALL_IN_ONE[ExperimentID]&amp;ALL_IN_ONE[NegotiationID]&amp;ALL_IN_ONE[MessageID],ALL_IN_ONE[Gesamt_ID],,0)</f>
        <v>#VALUE!</v>
      </c>
      <c r="C680">
        <v>1848</v>
      </c>
      <c r="D680" t="s">
        <v>1521</v>
      </c>
      <c r="E680">
        <v>64784</v>
      </c>
      <c r="F680">
        <v>1834</v>
      </c>
      <c r="G680">
        <v>1838</v>
      </c>
      <c r="H680" t="s">
        <v>31</v>
      </c>
      <c r="I680" t="str">
        <f t="array" ref="I680">IFERROR(_xlfn.XLOOKUP(Tabelle8[[#This Row],[NegotiationID]]&amp;"FinalAccept",Tabelle8[NegotiationID]&amp;Tabelle8[ActionType],Tabelle8[ActionType],,0),_xlfn.XLOOKUP(Tabelle8[[#This Row],[NegotiationID]]&amp;"FinalReject",Tabelle8[NegotiationID]&amp;Tabelle8[ActionType],Tabelle8[ActionType],,0))</f>
        <v>FinalAccept</v>
      </c>
      <c r="J680">
        <v>0.78620000000000001</v>
      </c>
      <c r="K680">
        <v>0.12479999999999999</v>
      </c>
      <c r="L680">
        <v>0.91100000000000003</v>
      </c>
      <c r="M680">
        <v>0.66139999999999999</v>
      </c>
      <c r="N680">
        <v>678</v>
      </c>
      <c r="O680">
        <v>4120</v>
      </c>
      <c r="P680">
        <v>9</v>
      </c>
      <c r="Q680" s="3" t="s">
        <v>2808</v>
      </c>
    </row>
    <row r="681" ht="15" customHeight="1">
      <c r="A681" t="e">
        <f t="shared" ca="1" si="531"/>
        <v>#VALUE!</v>
      </c>
      <c r="B681" t="e">
        <f t="array" ref="B681" ca="1">_xlfn.XLOOKUP(Tabelle8[[#This Row],[ExperimentID]]&amp;Tabelle8[[#This Row],[NegotiationID]]&amp;Tabelle8[[#This Row],[MessageID]],ALL_IN_ONE[ExperimentID]&amp;ALL_IN_ONE[NegotiationID]&amp;ALL_IN_ONE[MessageID],ALL_IN_ONE[Gesamt_ID],,0)</f>
        <v>#VALUE!</v>
      </c>
      <c r="C681">
        <v>1848</v>
      </c>
      <c r="D681" t="s">
        <v>1521</v>
      </c>
      <c r="E681">
        <v>65664</v>
      </c>
      <c r="F681">
        <v>1838</v>
      </c>
      <c r="G681">
        <v>1834</v>
      </c>
      <c r="H681" t="s">
        <v>31</v>
      </c>
      <c r="I681" t="str">
        <f t="array" ref="I681">IFERROR(_xlfn.XLOOKUP(Tabelle8[[#This Row],[NegotiationID]]&amp;"FinalAccept",Tabelle8[NegotiationID]&amp;Tabelle8[ActionType],Tabelle8[ActionType],,0),_xlfn.XLOOKUP(Tabelle8[[#This Row],[NegotiationID]]&amp;"FinalReject",Tabelle8[NegotiationID]&amp;Tabelle8[ActionType],Tabelle8[ActionType],,0))</f>
        <v>FinalAccept</v>
      </c>
      <c r="J681">
        <v>0.64359999999999995</v>
      </c>
      <c r="K681">
        <v>0.27639999999999998</v>
      </c>
      <c r="L681">
        <v>0.92000000000000004</v>
      </c>
      <c r="M681">
        <v>0.36720000000000003</v>
      </c>
      <c r="N681">
        <v>592</v>
      </c>
      <c r="O681">
        <v>4120</v>
      </c>
      <c r="P681">
        <v>9</v>
      </c>
      <c r="Q681" s="3" t="s">
        <v>2809</v>
      </c>
    </row>
    <row r="682" ht="15" customHeight="1">
      <c r="A682" t="e">
        <f t="shared" ca="1" si="531"/>
        <v>#VALUE!</v>
      </c>
      <c r="B682" t="e">
        <f t="array" ref="B682" ca="1">_xlfn.XLOOKUP(Tabelle8[[#This Row],[ExperimentID]]&amp;Tabelle8[[#This Row],[NegotiationID]]&amp;Tabelle8[[#This Row],[MessageID]],ALL_IN_ONE[ExperimentID]&amp;ALL_IN_ONE[NegotiationID]&amp;ALL_IN_ONE[MessageID],ALL_IN_ONE[Gesamt_ID],,0)</f>
        <v>#VALUE!</v>
      </c>
      <c r="C682">
        <v>1848</v>
      </c>
      <c r="D682" t="s">
        <v>1521</v>
      </c>
      <c r="E682">
        <v>65986</v>
      </c>
      <c r="F682">
        <v>1834</v>
      </c>
      <c r="G682">
        <v>1838</v>
      </c>
      <c r="H682" t="s">
        <v>31</v>
      </c>
      <c r="I682" t="str">
        <f t="array" ref="I682">IFERROR(_xlfn.XLOOKUP(Tabelle8[[#This Row],[NegotiationID]]&amp;"FinalAccept",Tabelle8[NegotiationID]&amp;Tabelle8[ActionType],Tabelle8[ActionType],,0),_xlfn.XLOOKUP(Tabelle8[[#This Row],[NegotiationID]]&amp;"FinalReject",Tabelle8[NegotiationID]&amp;Tabelle8[ActionType],Tabelle8[ActionType],,0))</f>
        <v>FinalAccept</v>
      </c>
      <c r="J682">
        <v>0.61819999999999997</v>
      </c>
      <c r="K682">
        <v>0.1908</v>
      </c>
      <c r="L682">
        <v>0.80900000000000005</v>
      </c>
      <c r="M682">
        <v>0.4274</v>
      </c>
      <c r="N682">
        <v>726</v>
      </c>
      <c r="O682">
        <v>4120</v>
      </c>
      <c r="P682">
        <v>9</v>
      </c>
      <c r="Q682" s="3" t="s">
        <v>2810</v>
      </c>
    </row>
    <row r="683" ht="15" customHeight="1">
      <c r="A683" t="e">
        <f t="shared" ca="1" si="531"/>
        <v>#VALUE!</v>
      </c>
      <c r="B683" t="e">
        <f t="array" ref="B683" ca="1">_xlfn.XLOOKUP(Tabelle8[[#This Row],[ExperimentID]]&amp;Tabelle8[[#This Row],[NegotiationID]]&amp;Tabelle8[[#This Row],[MessageID]],ALL_IN_ONE[ExperimentID]&amp;ALL_IN_ONE[NegotiationID]&amp;ALL_IN_ONE[MessageID],ALL_IN_ONE[Gesamt_ID],,0)</f>
        <v>#VALUE!</v>
      </c>
      <c r="C683">
        <v>1848</v>
      </c>
      <c r="D683" t="s">
        <v>1521</v>
      </c>
      <c r="E683">
        <v>66352</v>
      </c>
      <c r="F683">
        <v>1838</v>
      </c>
      <c r="G683">
        <v>1834</v>
      </c>
      <c r="H683" t="s">
        <v>31</v>
      </c>
      <c r="I683" t="str">
        <f t="array" ref="I683">IFERROR(_xlfn.XLOOKUP(Tabelle8[[#This Row],[NegotiationID]]&amp;"FinalAccept",Tabelle8[NegotiationID]&amp;Tabelle8[ActionType],Tabelle8[ActionType],,0),_xlfn.XLOOKUP(Tabelle8[[#This Row],[NegotiationID]]&amp;"FinalReject",Tabelle8[NegotiationID]&amp;Tabelle8[ActionType],Tabelle8[ActionType],,0))</f>
        <v>FinalAccept</v>
      </c>
      <c r="J683">
        <v>0.56499999999999995</v>
      </c>
      <c r="K683">
        <v>0.41720000000000002</v>
      </c>
      <c r="L683">
        <v>0.98219999999999996</v>
      </c>
      <c r="M683">
        <v>0.14779999999999999</v>
      </c>
      <c r="N683">
        <v>546</v>
      </c>
      <c r="O683">
        <v>4120</v>
      </c>
      <c r="P683">
        <v>9</v>
      </c>
      <c r="Q683" s="3" t="s">
        <v>2811</v>
      </c>
    </row>
    <row r="684" ht="15" customHeight="1">
      <c r="A684" t="e">
        <f t="shared" ca="1" si="531"/>
        <v>#VALUE!</v>
      </c>
      <c r="B684" t="e">
        <f t="array" ref="B684" ca="1">_xlfn.XLOOKUP(Tabelle8[[#This Row],[ExperimentID]]&amp;Tabelle8[[#This Row],[NegotiationID]]&amp;Tabelle8[[#This Row],[MessageID]],ALL_IN_ONE[ExperimentID]&amp;ALL_IN_ONE[NegotiationID]&amp;ALL_IN_ONE[MessageID],ALL_IN_ONE[Gesamt_ID],,0)</f>
        <v>#VALUE!</v>
      </c>
      <c r="C684">
        <v>1848</v>
      </c>
      <c r="D684" t="s">
        <v>1521</v>
      </c>
      <c r="E684">
        <v>66418</v>
      </c>
      <c r="F684">
        <v>1834</v>
      </c>
      <c r="G684">
        <v>1838</v>
      </c>
      <c r="H684" t="s">
        <v>31</v>
      </c>
      <c r="I684" t="str">
        <f t="array" ref="I684">IFERROR(_xlfn.XLOOKUP(Tabelle8[[#This Row],[NegotiationID]]&amp;"FinalAccept",Tabelle8[NegotiationID]&amp;Tabelle8[ActionType],Tabelle8[ActionType],,0),_xlfn.XLOOKUP(Tabelle8[[#This Row],[NegotiationID]]&amp;"FinalReject",Tabelle8[NegotiationID]&amp;Tabelle8[ActionType],Tabelle8[ActionType],,0))</f>
        <v>FinalAccept</v>
      </c>
      <c r="J684">
        <v>0.53080000000000005</v>
      </c>
      <c r="K684">
        <v>0.44979999999999998</v>
      </c>
      <c r="L684">
        <v>0.98060000000000003</v>
      </c>
      <c r="M684">
        <v>0.081000000000000003</v>
      </c>
      <c r="N684">
        <v>308</v>
      </c>
      <c r="O684">
        <v>4120</v>
      </c>
      <c r="P684">
        <v>9</v>
      </c>
      <c r="Q684" s="3" t="s">
        <v>2812</v>
      </c>
    </row>
    <row r="685" ht="15" customHeight="1">
      <c r="A685" t="e">
        <f t="shared" ca="1" si="531"/>
        <v>#VALUE!</v>
      </c>
      <c r="B685" t="e">
        <f t="array" ref="B685" ca="1">_xlfn.XLOOKUP(Tabelle8[[#This Row],[ExperimentID]]&amp;Tabelle8[[#This Row],[NegotiationID]]&amp;Tabelle8[[#This Row],[MessageID]],ALL_IN_ONE[ExperimentID]&amp;ALL_IN_ONE[NegotiationID]&amp;ALL_IN_ONE[MessageID],ALL_IN_ONE[Gesamt_ID],,0)</f>
        <v>#VALUE!</v>
      </c>
      <c r="C685">
        <v>1848</v>
      </c>
      <c r="D685" t="s">
        <v>1521</v>
      </c>
      <c r="E685">
        <v>67086</v>
      </c>
      <c r="F685">
        <v>1838</v>
      </c>
      <c r="G685">
        <v>1834</v>
      </c>
      <c r="H685" t="s">
        <v>20</v>
      </c>
      <c r="I685" t="str">
        <f t="array" ref="I685">IFERROR(_xlfn.XLOOKUP(Tabelle8[[#This Row],[NegotiationID]]&amp;"FinalAccept",Tabelle8[NegotiationID]&amp;Tabelle8[ActionType],Tabelle8[ActionType],,0),_xlfn.XLOOKUP(Tabelle8[[#This Row],[NegotiationID]]&amp;"FinalReject",Tabelle8[NegotiationID]&amp;Tabelle8[ActionType],Tabelle8[ActionType],,0))</f>
        <v>FinalAccept</v>
      </c>
      <c r="J685">
        <v>0.44979999999999998</v>
      </c>
      <c r="K685">
        <v>0.53080000000000005</v>
      </c>
      <c r="L685">
        <v>0.98060000000000003</v>
      </c>
      <c r="M685">
        <v>0.081000000000000003</v>
      </c>
      <c r="N685">
        <v>38</v>
      </c>
      <c r="O685">
        <v>4120</v>
      </c>
      <c r="P685">
        <v>9</v>
      </c>
      <c r="Q685" s="3" t="s">
        <v>2813</v>
      </c>
    </row>
    <row r="686" ht="14.5" hidden="1">
      <c r="A686" t="e">
        <f t="shared" ca="1" si="531"/>
        <v>#VALUE!</v>
      </c>
      <c r="B686" t="e">
        <f t="array" ref="B686" ca="1">_xlfn.XLOOKUP(Tabelle8[[#This Row],[ExperimentID]]&amp;Tabelle8[[#This Row],[NegotiationID]]&amp;Tabelle8[[#This Row],[MessageID]],ALL_IN_ONE[ExperimentID]&amp;ALL_IN_ONE[NegotiationID]&amp;ALL_IN_ONE[MessageID],ALL_IN_ONE[Gesamt_ID],,0)</f>
        <v>#VALUE!</v>
      </c>
      <c r="C686">
        <v>1877</v>
      </c>
      <c r="D686" t="s">
        <v>1521</v>
      </c>
      <c r="E686">
        <v>1878</v>
      </c>
      <c r="H686" t="s">
        <v>6019</v>
      </c>
      <c r="I686" t="str">
        <f t="array" ref="I686">IFERROR(_xlfn.XLOOKUP(Tabelle8[[#This Row],[NegotiationID]]&amp;"FinalAccept",Tabelle8[NegotiationID]&amp;Tabelle8[ActionType],Tabelle8[ActionType],,0),_xlfn.XLOOKUP(Tabelle8[[#This Row],[NegotiationID]]&amp;"FinalReject",Tabelle8[NegotiationID]&amp;Tabelle8[ActionType],Tabelle8[ActionType],,0))</f>
        <v>FinalAccept</v>
      </c>
      <c r="N686">
        <v>21</v>
      </c>
      <c r="O686">
        <v>992</v>
      </c>
      <c r="P686">
        <v>11</v>
      </c>
      <c r="Q686" t="s">
        <v>6020</v>
      </c>
    </row>
    <row r="687" ht="15" customHeight="1">
      <c r="A687" t="e">
        <f t="shared" ca="1" si="531"/>
        <v>#VALUE!</v>
      </c>
      <c r="B687" t="e">
        <f t="array" ref="B687" ca="1">_xlfn.XLOOKUP(Tabelle8[[#This Row],[ExperimentID]]&amp;Tabelle8[[#This Row],[NegotiationID]]&amp;Tabelle8[[#This Row],[MessageID]],ALL_IN_ONE[ExperimentID]&amp;ALL_IN_ONE[NegotiationID]&amp;ALL_IN_ONE[MessageID],ALL_IN_ONE[Gesamt_ID],,0)</f>
        <v>#VALUE!</v>
      </c>
      <c r="C687">
        <v>1877</v>
      </c>
      <c r="D687" t="s">
        <v>1521</v>
      </c>
      <c r="E687">
        <v>62644</v>
      </c>
      <c r="F687">
        <v>1863</v>
      </c>
      <c r="G687">
        <v>1867</v>
      </c>
      <c r="H687" t="s">
        <v>19</v>
      </c>
      <c r="I687" t="str">
        <f t="array" ref="I687">IFERROR(_xlfn.XLOOKUP(Tabelle8[[#This Row],[NegotiationID]]&amp;"FinalAccept",Tabelle8[NegotiationID]&amp;Tabelle8[ActionType],Tabelle8[ActionType],,0),_xlfn.XLOOKUP(Tabelle8[[#This Row],[NegotiationID]]&amp;"FinalReject",Tabelle8[NegotiationID]&amp;Tabelle8[ActionType],Tabelle8[ActionType],,0))</f>
        <v>FinalAccept</v>
      </c>
      <c r="J687">
        <v>1</v>
      </c>
      <c r="K687">
        <v>0.1084</v>
      </c>
      <c r="L687">
        <v>1.1084000000000001</v>
      </c>
      <c r="M687">
        <v>0.89159999999999995</v>
      </c>
      <c r="N687">
        <v>67</v>
      </c>
      <c r="O687">
        <v>992</v>
      </c>
      <c r="P687">
        <v>11</v>
      </c>
      <c r="Q687" s="3" t="s">
        <v>2814</v>
      </c>
    </row>
    <row r="688" ht="15" customHeight="1">
      <c r="A688" t="e">
        <f t="shared" ca="1" si="531"/>
        <v>#VALUE!</v>
      </c>
      <c r="B688" t="e">
        <f t="array" ref="B688" ca="1">_xlfn.XLOOKUP(Tabelle8[[#This Row],[ExperimentID]]&amp;Tabelle8[[#This Row],[NegotiationID]]&amp;Tabelle8[[#This Row],[MessageID]],ALL_IN_ONE[ExperimentID]&amp;ALL_IN_ONE[NegotiationID]&amp;ALL_IN_ONE[MessageID],ALL_IN_ONE[Gesamt_ID],,0)</f>
        <v>#VALUE!</v>
      </c>
      <c r="C688">
        <v>1877</v>
      </c>
      <c r="D688" t="s">
        <v>1521</v>
      </c>
      <c r="E688">
        <v>62845</v>
      </c>
      <c r="F688">
        <v>1867</v>
      </c>
      <c r="G688">
        <v>1863</v>
      </c>
      <c r="H688" t="s">
        <v>31</v>
      </c>
      <c r="I688" t="str">
        <f t="array" ref="I688">IFERROR(_xlfn.XLOOKUP(Tabelle8[[#This Row],[NegotiationID]]&amp;"FinalAccept",Tabelle8[NegotiationID]&amp;Tabelle8[ActionType],Tabelle8[ActionType],,0),_xlfn.XLOOKUP(Tabelle8[[#This Row],[NegotiationID]]&amp;"FinalReject",Tabelle8[NegotiationID]&amp;Tabelle8[ActionType],Tabelle8[ActionType],,0))</f>
        <v>FinalAccept</v>
      </c>
      <c r="J688">
        <v>0.81999999999999995</v>
      </c>
      <c r="K688">
        <v>0.3054</v>
      </c>
      <c r="L688">
        <v>1.1254</v>
      </c>
      <c r="M688">
        <v>0.51459999999999995</v>
      </c>
      <c r="N688">
        <v>101</v>
      </c>
      <c r="O688">
        <v>992</v>
      </c>
      <c r="P688">
        <v>11</v>
      </c>
      <c r="Q688" s="3" t="s">
        <v>2815</v>
      </c>
    </row>
    <row r="689" ht="15" customHeight="1">
      <c r="A689" t="e">
        <f t="shared" ca="1" si="531"/>
        <v>#VALUE!</v>
      </c>
      <c r="B689" t="e">
        <f t="array" ref="B689" ca="1">_xlfn.XLOOKUP(Tabelle8[[#This Row],[ExperimentID]]&amp;Tabelle8[[#This Row],[NegotiationID]]&amp;Tabelle8[[#This Row],[MessageID]],ALL_IN_ONE[ExperimentID]&amp;ALL_IN_ONE[NegotiationID]&amp;ALL_IN_ONE[MessageID],ALL_IN_ONE[Gesamt_ID],,0)</f>
        <v>#VALUE!</v>
      </c>
      <c r="C689">
        <v>1877</v>
      </c>
      <c r="D689" t="s">
        <v>1521</v>
      </c>
      <c r="E689">
        <v>64018</v>
      </c>
      <c r="F689">
        <v>1863</v>
      </c>
      <c r="G689">
        <v>1867</v>
      </c>
      <c r="H689" t="s">
        <v>31</v>
      </c>
      <c r="I689" t="str">
        <f t="array" ref="I689">IFERROR(_xlfn.XLOOKUP(Tabelle8[[#This Row],[NegotiationID]]&amp;"FinalAccept",Tabelle8[NegotiationID]&amp;Tabelle8[ActionType],Tabelle8[ActionType],,0),_xlfn.XLOOKUP(Tabelle8[[#This Row],[NegotiationID]]&amp;"FinalReject",Tabelle8[NegotiationID]&amp;Tabelle8[ActionType],Tabelle8[ActionType],,0))</f>
        <v>FinalAccept</v>
      </c>
      <c r="J689">
        <v>0.80020000000000002</v>
      </c>
      <c r="K689">
        <v>0.26400000000000001</v>
      </c>
      <c r="L689">
        <v>1.0642</v>
      </c>
      <c r="M689">
        <v>0.53620000000000001</v>
      </c>
      <c r="N689">
        <v>143</v>
      </c>
      <c r="O689">
        <v>992</v>
      </c>
      <c r="P689">
        <v>11</v>
      </c>
      <c r="Q689" s="3" t="s">
        <v>2816</v>
      </c>
    </row>
    <row r="690" ht="15" customHeight="1">
      <c r="A690" t="e">
        <f t="shared" ca="1" si="531"/>
        <v>#VALUE!</v>
      </c>
      <c r="B690" t="e">
        <f t="array" ref="B690" ca="1">_xlfn.XLOOKUP(Tabelle8[[#This Row],[ExperimentID]]&amp;Tabelle8[[#This Row],[NegotiationID]]&amp;Tabelle8[[#This Row],[MessageID]],ALL_IN_ONE[ExperimentID]&amp;ALL_IN_ONE[NegotiationID]&amp;ALL_IN_ONE[MessageID],ALL_IN_ONE[Gesamt_ID],,0)</f>
        <v>#VALUE!</v>
      </c>
      <c r="C690">
        <v>1877</v>
      </c>
      <c r="D690" t="s">
        <v>1521</v>
      </c>
      <c r="E690">
        <v>64155</v>
      </c>
      <c r="F690">
        <v>1867</v>
      </c>
      <c r="G690">
        <v>1863</v>
      </c>
      <c r="H690" t="s">
        <v>31</v>
      </c>
      <c r="I690" t="str">
        <f t="array" ref="I690">IFERROR(_xlfn.XLOOKUP(Tabelle8[[#This Row],[NegotiationID]]&amp;"FinalAccept",Tabelle8[NegotiationID]&amp;Tabelle8[ActionType],Tabelle8[ActionType],,0),_xlfn.XLOOKUP(Tabelle8[[#This Row],[NegotiationID]]&amp;"FinalReject",Tabelle8[NegotiationID]&amp;Tabelle8[ActionType],Tabelle8[ActionType],,0))</f>
        <v>FinalAccept</v>
      </c>
      <c r="J690">
        <v>0.67400000000000004</v>
      </c>
      <c r="K690">
        <v>0.42180000000000001</v>
      </c>
      <c r="L690">
        <v>1.0958000000000001</v>
      </c>
      <c r="M690">
        <v>0.25219999999999998</v>
      </c>
      <c r="N690">
        <v>83</v>
      </c>
      <c r="O690">
        <v>992</v>
      </c>
      <c r="P690">
        <v>11</v>
      </c>
      <c r="Q690" s="3" t="s">
        <v>2817</v>
      </c>
    </row>
    <row r="691" ht="15" customHeight="1">
      <c r="A691" t="e">
        <f t="shared" ca="1" si="531"/>
        <v>#VALUE!</v>
      </c>
      <c r="B691" t="e">
        <f t="array" ref="B691" ca="1">_xlfn.XLOOKUP(Tabelle8[[#This Row],[ExperimentID]]&amp;Tabelle8[[#This Row],[NegotiationID]]&amp;Tabelle8[[#This Row],[MessageID]],ALL_IN_ONE[ExperimentID]&amp;ALL_IN_ONE[NegotiationID]&amp;ALL_IN_ONE[MessageID],ALL_IN_ONE[Gesamt_ID],,0)</f>
        <v>#VALUE!</v>
      </c>
      <c r="C691">
        <v>1877</v>
      </c>
      <c r="D691" t="s">
        <v>1521</v>
      </c>
      <c r="E691">
        <v>64298</v>
      </c>
      <c r="F691">
        <v>1863</v>
      </c>
      <c r="G691">
        <v>1867</v>
      </c>
      <c r="H691" t="s">
        <v>31</v>
      </c>
      <c r="I691" t="str">
        <f t="array" ref="I691">IFERROR(_xlfn.XLOOKUP(Tabelle8[[#This Row],[NegotiationID]]&amp;"FinalAccept",Tabelle8[NegotiationID]&amp;Tabelle8[ActionType],Tabelle8[ActionType],,0),_xlfn.XLOOKUP(Tabelle8[[#This Row],[NegotiationID]]&amp;"FinalReject",Tabelle8[NegotiationID]&amp;Tabelle8[ActionType],Tabelle8[ActionType],,0))</f>
        <v>FinalAccept</v>
      </c>
      <c r="J691">
        <v>0.65620000000000001</v>
      </c>
      <c r="K691">
        <v>0.31259999999999999</v>
      </c>
      <c r="L691">
        <v>0.96879999999999999</v>
      </c>
      <c r="M691">
        <v>0.34360000000000002</v>
      </c>
      <c r="N691">
        <v>115</v>
      </c>
      <c r="O691">
        <v>992</v>
      </c>
      <c r="P691">
        <v>11</v>
      </c>
      <c r="Q691" s="3" t="s">
        <v>2818</v>
      </c>
    </row>
    <row r="692" ht="15" customHeight="1">
      <c r="A692" t="e">
        <f t="shared" ca="1" si="531"/>
        <v>#VALUE!</v>
      </c>
      <c r="B692" t="e">
        <f t="array" ref="B692" ca="1">_xlfn.XLOOKUP(Tabelle8[[#This Row],[ExperimentID]]&amp;Tabelle8[[#This Row],[NegotiationID]]&amp;Tabelle8[[#This Row],[MessageID]],ALL_IN_ONE[ExperimentID]&amp;ALL_IN_ONE[NegotiationID]&amp;ALL_IN_ONE[MessageID],ALL_IN_ONE[Gesamt_ID],,0)</f>
        <v>#VALUE!</v>
      </c>
      <c r="C692">
        <v>1877</v>
      </c>
      <c r="D692" t="s">
        <v>1521</v>
      </c>
      <c r="E692">
        <v>64424</v>
      </c>
      <c r="F692">
        <v>1867</v>
      </c>
      <c r="G692">
        <v>1863</v>
      </c>
      <c r="H692" t="s">
        <v>31</v>
      </c>
      <c r="I692" t="str">
        <f t="array" ref="I692">IFERROR(_xlfn.XLOOKUP(Tabelle8[[#This Row],[NegotiationID]]&amp;"FinalAccept",Tabelle8[NegotiationID]&amp;Tabelle8[ActionType],Tabelle8[ActionType],,0),_xlfn.XLOOKUP(Tabelle8[[#This Row],[NegotiationID]]&amp;"FinalReject",Tabelle8[NegotiationID]&amp;Tabelle8[ActionType],Tabelle8[ActionType],,0))</f>
        <v>FinalAccept</v>
      </c>
      <c r="J692">
        <v>0.61799999999999999</v>
      </c>
      <c r="K692">
        <v>0.49220000000000003</v>
      </c>
      <c r="L692">
        <v>1.1102000000000001</v>
      </c>
      <c r="M692">
        <v>0.1258</v>
      </c>
      <c r="N692">
        <v>77</v>
      </c>
      <c r="O692">
        <v>992</v>
      </c>
      <c r="P692">
        <v>11</v>
      </c>
      <c r="Q692" s="3" t="s">
        <v>2819</v>
      </c>
    </row>
    <row r="693" ht="15" customHeight="1">
      <c r="A693" t="e">
        <f t="shared" ca="1" si="531"/>
        <v>#VALUE!</v>
      </c>
      <c r="B693" t="e">
        <f t="array" ref="B693" ca="1">_xlfn.XLOOKUP(Tabelle8[[#This Row],[ExperimentID]]&amp;Tabelle8[[#This Row],[NegotiationID]]&amp;Tabelle8[[#This Row],[MessageID]],ALL_IN_ONE[ExperimentID]&amp;ALL_IN_ONE[NegotiationID]&amp;ALL_IN_ONE[MessageID],ALL_IN_ONE[Gesamt_ID],,0)</f>
        <v>#VALUE!</v>
      </c>
      <c r="C693">
        <v>1877</v>
      </c>
      <c r="D693" t="s">
        <v>1521</v>
      </c>
      <c r="E693">
        <v>64457</v>
      </c>
      <c r="F693">
        <v>1863</v>
      </c>
      <c r="G693">
        <v>1867</v>
      </c>
      <c r="H693" t="s">
        <v>31</v>
      </c>
      <c r="I693" t="str">
        <f t="array" ref="I693">IFERROR(_xlfn.XLOOKUP(Tabelle8[[#This Row],[NegotiationID]]&amp;"FinalAccept",Tabelle8[NegotiationID]&amp;Tabelle8[ActionType],Tabelle8[ActionType],,0),_xlfn.XLOOKUP(Tabelle8[[#This Row],[NegotiationID]]&amp;"FinalReject",Tabelle8[NegotiationID]&amp;Tabelle8[ActionType],Tabelle8[ActionType],,0))</f>
        <v>FinalAccept</v>
      </c>
      <c r="J693">
        <v>0.62</v>
      </c>
      <c r="K693">
        <v>0.4884</v>
      </c>
      <c r="L693">
        <v>1.1084000000000001</v>
      </c>
      <c r="M693">
        <v>0.13159999999999999</v>
      </c>
      <c r="N693">
        <v>89</v>
      </c>
      <c r="O693">
        <v>992</v>
      </c>
      <c r="P693">
        <v>11</v>
      </c>
      <c r="Q693" s="3" t="s">
        <v>2820</v>
      </c>
    </row>
    <row r="694" ht="15" customHeight="1">
      <c r="A694" t="e">
        <f t="shared" ca="1" si="531"/>
        <v>#VALUE!</v>
      </c>
      <c r="B694" t="e">
        <f t="array" ref="B694" ca="1">_xlfn.XLOOKUP(Tabelle8[[#This Row],[ExperimentID]]&amp;Tabelle8[[#This Row],[NegotiationID]]&amp;Tabelle8[[#This Row],[MessageID]],ALL_IN_ONE[ExperimentID]&amp;ALL_IN_ONE[NegotiationID]&amp;ALL_IN_ONE[MessageID],ALL_IN_ONE[Gesamt_ID],,0)</f>
        <v>#VALUE!</v>
      </c>
      <c r="C694">
        <v>1877</v>
      </c>
      <c r="D694" t="s">
        <v>1521</v>
      </c>
      <c r="E694">
        <v>64714</v>
      </c>
      <c r="F694">
        <v>1867</v>
      </c>
      <c r="G694">
        <v>1863</v>
      </c>
      <c r="H694" t="s">
        <v>31</v>
      </c>
      <c r="I694" t="str">
        <f t="array" ref="I694">IFERROR(_xlfn.XLOOKUP(Tabelle8[[#This Row],[NegotiationID]]&amp;"FinalAccept",Tabelle8[NegotiationID]&amp;Tabelle8[ActionType],Tabelle8[ActionType],,0),_xlfn.XLOOKUP(Tabelle8[[#This Row],[NegotiationID]]&amp;"FinalReject",Tabelle8[NegotiationID]&amp;Tabelle8[ActionType],Tabelle8[ActionType],,0))</f>
        <v>FinalAccept</v>
      </c>
      <c r="J694">
        <v>0.73440000000000005</v>
      </c>
      <c r="K694">
        <v>0.39879999999999999</v>
      </c>
      <c r="L694">
        <v>1.1332</v>
      </c>
      <c r="M694">
        <v>0.33560000000000001</v>
      </c>
      <c r="N694">
        <v>95</v>
      </c>
      <c r="O694">
        <v>992</v>
      </c>
      <c r="P694">
        <v>11</v>
      </c>
      <c r="Q694" s="3" t="s">
        <v>2821</v>
      </c>
    </row>
    <row r="695" ht="15" customHeight="1">
      <c r="A695" t="e">
        <f t="shared" ca="1" si="531"/>
        <v>#VALUE!</v>
      </c>
      <c r="B695" t="e">
        <f t="array" ref="B695" ca="1">_xlfn.XLOOKUP(Tabelle8[[#This Row],[ExperimentID]]&amp;Tabelle8[[#This Row],[NegotiationID]]&amp;Tabelle8[[#This Row],[MessageID]],ALL_IN_ONE[ExperimentID]&amp;ALL_IN_ONE[NegotiationID]&amp;ALL_IN_ONE[MessageID],ALL_IN_ONE[Gesamt_ID],,0)</f>
        <v>#VALUE!</v>
      </c>
      <c r="C695">
        <v>1877</v>
      </c>
      <c r="D695" t="s">
        <v>1521</v>
      </c>
      <c r="E695">
        <v>64720</v>
      </c>
      <c r="F695">
        <v>1863</v>
      </c>
      <c r="G695">
        <v>1867</v>
      </c>
      <c r="H695" t="s">
        <v>31</v>
      </c>
      <c r="I695" t="str">
        <f t="array" ref="I695">IFERROR(_xlfn.XLOOKUP(Tabelle8[[#This Row],[NegotiationID]]&amp;"FinalAccept",Tabelle8[NegotiationID]&amp;Tabelle8[ActionType],Tabelle8[ActionType],,0),_xlfn.XLOOKUP(Tabelle8[[#This Row],[NegotiationID]]&amp;"FinalReject",Tabelle8[NegotiationID]&amp;Tabelle8[ActionType],Tabelle8[ActionType],,0))</f>
        <v>FinalAccept</v>
      </c>
      <c r="J695">
        <v>0.49220000000000003</v>
      </c>
      <c r="K695">
        <v>0.61799999999999999</v>
      </c>
      <c r="L695">
        <v>1.1102000000000001</v>
      </c>
      <c r="M695">
        <v>0.1258</v>
      </c>
      <c r="N695">
        <v>134</v>
      </c>
      <c r="O695">
        <v>992</v>
      </c>
      <c r="P695">
        <v>11</v>
      </c>
      <c r="Q695" s="3" t="s">
        <v>2822</v>
      </c>
    </row>
    <row r="696" ht="15" customHeight="1">
      <c r="A696" t="e">
        <f t="shared" ca="1" si="531"/>
        <v>#VALUE!</v>
      </c>
      <c r="B696" t="e">
        <f t="array" ref="B696" ca="1">_xlfn.XLOOKUP(Tabelle8[[#This Row],[ExperimentID]]&amp;Tabelle8[[#This Row],[NegotiationID]]&amp;Tabelle8[[#This Row],[MessageID]],ALL_IN_ONE[ExperimentID]&amp;ALL_IN_ONE[NegotiationID]&amp;ALL_IN_ONE[MessageID],ALL_IN_ONE[Gesamt_ID],,0)</f>
        <v>#VALUE!</v>
      </c>
      <c r="C696">
        <v>1877</v>
      </c>
      <c r="D696" t="s">
        <v>1521</v>
      </c>
      <c r="E696">
        <v>64743</v>
      </c>
      <c r="F696">
        <v>1867</v>
      </c>
      <c r="G696">
        <v>1863</v>
      </c>
      <c r="H696" t="s">
        <v>20</v>
      </c>
      <c r="I696" t="str">
        <f t="array" ref="I696">IFERROR(_xlfn.XLOOKUP(Tabelle8[[#This Row],[NegotiationID]]&amp;"FinalAccept",Tabelle8[NegotiationID]&amp;Tabelle8[ActionType],Tabelle8[ActionType],,0),_xlfn.XLOOKUP(Tabelle8[[#This Row],[NegotiationID]]&amp;"FinalReject",Tabelle8[NegotiationID]&amp;Tabelle8[ActionType],Tabelle8[ActionType],,0))</f>
        <v>FinalAccept</v>
      </c>
      <c r="J696">
        <v>0.61799999999999999</v>
      </c>
      <c r="K696">
        <v>0.49220000000000003</v>
      </c>
      <c r="L696">
        <v>1.1102000000000001</v>
      </c>
      <c r="M696">
        <v>0.1258</v>
      </c>
      <c r="N696">
        <v>67</v>
      </c>
      <c r="O696">
        <v>992</v>
      </c>
      <c r="P696">
        <v>11</v>
      </c>
      <c r="Q696" s="3" t="s">
        <v>2823</v>
      </c>
    </row>
    <row r="697" ht="14.5" hidden="1">
      <c r="A697" t="e">
        <f t="shared" ca="1" si="531"/>
        <v>#VALUE!</v>
      </c>
      <c r="B697" t="e">
        <f t="array" ref="B697" ca="1">_xlfn.XLOOKUP(Tabelle8[[#This Row],[ExperimentID]]&amp;Tabelle8[[#This Row],[NegotiationID]]&amp;Tabelle8[[#This Row],[MessageID]],ALL_IN_ONE[ExperimentID]&amp;ALL_IN_ONE[NegotiationID]&amp;ALL_IN_ONE[MessageID],ALL_IN_ONE[Gesamt_ID],,0)</f>
        <v>#VALUE!</v>
      </c>
      <c r="C697">
        <v>1906</v>
      </c>
      <c r="D697" t="s">
        <v>1521</v>
      </c>
      <c r="E697">
        <v>1907</v>
      </c>
      <c r="H697" t="s">
        <v>6019</v>
      </c>
      <c r="I697" t="str">
        <f t="array" ref="I697">IFERROR(_xlfn.XLOOKUP(Tabelle8[[#This Row],[NegotiationID]]&amp;"FinalAccept",Tabelle8[NegotiationID]&amp;Tabelle8[ActionType],Tabelle8[ActionType],,0),_xlfn.XLOOKUP(Tabelle8[[#This Row],[NegotiationID]]&amp;"FinalReject",Tabelle8[NegotiationID]&amp;Tabelle8[ActionType],Tabelle8[ActionType],,0))</f>
        <v>FinalAccept</v>
      </c>
      <c r="N697">
        <v>21</v>
      </c>
      <c r="O697">
        <v>2649</v>
      </c>
      <c r="P697">
        <v>14</v>
      </c>
      <c r="Q697" t="s">
        <v>6020</v>
      </c>
    </row>
    <row r="698" ht="15" customHeight="1">
      <c r="A698" t="e">
        <f t="shared" ca="1" si="531"/>
        <v>#VALUE!</v>
      </c>
      <c r="B698" t="e">
        <f t="array" ref="B698" ca="1">_xlfn.XLOOKUP(Tabelle8[[#This Row],[ExperimentID]]&amp;Tabelle8[[#This Row],[NegotiationID]]&amp;Tabelle8[[#This Row],[MessageID]],ALL_IN_ONE[ExperimentID]&amp;ALL_IN_ONE[NegotiationID]&amp;ALL_IN_ONE[MessageID],ALL_IN_ONE[Gesamt_ID],,0)</f>
        <v>#VALUE!</v>
      </c>
      <c r="C698">
        <v>1906</v>
      </c>
      <c r="D698" t="s">
        <v>1521</v>
      </c>
      <c r="E698">
        <v>62842</v>
      </c>
      <c r="F698">
        <v>1892</v>
      </c>
      <c r="G698">
        <v>1896</v>
      </c>
      <c r="H698" t="s">
        <v>19</v>
      </c>
      <c r="I698" t="str">
        <f t="array" ref="I698">IFERROR(_xlfn.XLOOKUP(Tabelle8[[#This Row],[NegotiationID]]&amp;"FinalAccept",Tabelle8[NegotiationID]&amp;Tabelle8[ActionType],Tabelle8[ActionType],,0),_xlfn.XLOOKUP(Tabelle8[[#This Row],[NegotiationID]]&amp;"FinalReject",Tabelle8[NegotiationID]&amp;Tabelle8[ActionType],Tabelle8[ActionType],,0))</f>
        <v>FinalAccept</v>
      </c>
      <c r="J698">
        <v>0.89019999999999999</v>
      </c>
      <c r="K698">
        <v>0.078</v>
      </c>
      <c r="L698">
        <v>0.96819999999999995</v>
      </c>
      <c r="M698">
        <v>0.81220000000000003</v>
      </c>
      <c r="N698">
        <v>324</v>
      </c>
      <c r="O698">
        <v>2649</v>
      </c>
      <c r="P698">
        <v>14</v>
      </c>
      <c r="Q698" s="3" t="s">
        <v>2824</v>
      </c>
    </row>
    <row r="699" ht="15" customHeight="1">
      <c r="A699" t="e">
        <f t="shared" ca="1" si="531"/>
        <v>#VALUE!</v>
      </c>
      <c r="B699" t="e">
        <f t="array" ref="B699" ca="1">_xlfn.XLOOKUP(Tabelle8[[#This Row],[ExperimentID]]&amp;Tabelle8[[#This Row],[NegotiationID]]&amp;Tabelle8[[#This Row],[MessageID]],ALL_IN_ONE[ExperimentID]&amp;ALL_IN_ONE[NegotiationID]&amp;ALL_IN_ONE[MessageID],ALL_IN_ONE[Gesamt_ID],,0)</f>
        <v>#VALUE!</v>
      </c>
      <c r="C699">
        <v>1906</v>
      </c>
      <c r="D699" t="s">
        <v>1521</v>
      </c>
      <c r="E699">
        <v>62890</v>
      </c>
      <c r="F699">
        <v>1896</v>
      </c>
      <c r="G699">
        <v>1892</v>
      </c>
      <c r="H699" t="s">
        <v>31</v>
      </c>
      <c r="I699" t="str">
        <f t="array" ref="I699">IFERROR(_xlfn.XLOOKUP(Tabelle8[[#This Row],[NegotiationID]]&amp;"FinalAccept",Tabelle8[NegotiationID]&amp;Tabelle8[ActionType],Tabelle8[ActionType],,0),_xlfn.XLOOKUP(Tabelle8[[#This Row],[NegotiationID]]&amp;"FinalReject",Tabelle8[NegotiationID]&amp;Tabelle8[ActionType],Tabelle8[ActionType],,0))</f>
        <v>FinalAccept</v>
      </c>
      <c r="J699">
        <v>0.89759999999999995</v>
      </c>
      <c r="K699">
        <v>0.073200000000000001</v>
      </c>
      <c r="L699">
        <v>0.9708</v>
      </c>
      <c r="M699">
        <v>0.82440000000000002</v>
      </c>
      <c r="N699">
        <v>474</v>
      </c>
      <c r="O699">
        <v>2649</v>
      </c>
      <c r="P699">
        <v>14</v>
      </c>
      <c r="Q699" s="3" t="s">
        <v>2825</v>
      </c>
    </row>
    <row r="700" ht="15" customHeight="1">
      <c r="A700" t="e">
        <f t="shared" ca="1" si="531"/>
        <v>#VALUE!</v>
      </c>
      <c r="B700" t="e">
        <f t="array" ref="B700" ca="1">_xlfn.XLOOKUP(Tabelle8[[#This Row],[ExperimentID]]&amp;Tabelle8[[#This Row],[NegotiationID]]&amp;Tabelle8[[#This Row],[MessageID]],ALL_IN_ONE[ExperimentID]&amp;ALL_IN_ONE[NegotiationID]&amp;ALL_IN_ONE[MessageID],ALL_IN_ONE[Gesamt_ID],,0)</f>
        <v>#VALUE!</v>
      </c>
      <c r="C700">
        <v>1906</v>
      </c>
      <c r="D700" t="s">
        <v>1521</v>
      </c>
      <c r="E700">
        <v>64508</v>
      </c>
      <c r="F700">
        <v>1892</v>
      </c>
      <c r="G700">
        <v>1896</v>
      </c>
      <c r="H700" t="s">
        <v>31</v>
      </c>
      <c r="I700" t="str">
        <f t="array" ref="I700">IFERROR(_xlfn.XLOOKUP(Tabelle8[[#This Row],[NegotiationID]]&amp;"FinalAccept",Tabelle8[NegotiationID]&amp;Tabelle8[ActionType],Tabelle8[ActionType],,0),_xlfn.XLOOKUP(Tabelle8[[#This Row],[NegotiationID]]&amp;"FinalReject",Tabelle8[NegotiationID]&amp;Tabelle8[ActionType],Tabelle8[ActionType],,0))</f>
        <v>FinalAccept</v>
      </c>
      <c r="J700">
        <v>0.45619999999999999</v>
      </c>
      <c r="K700">
        <v>0.39939999999999998</v>
      </c>
      <c r="L700">
        <v>0.85560000000000003</v>
      </c>
      <c r="M700">
        <v>0.056800000000000003</v>
      </c>
      <c r="N700">
        <v>330</v>
      </c>
      <c r="O700">
        <v>2649</v>
      </c>
      <c r="P700">
        <v>14</v>
      </c>
      <c r="Q700" s="3" t="s">
        <v>2826</v>
      </c>
    </row>
    <row r="701" ht="15" customHeight="1">
      <c r="A701" t="e">
        <f t="shared" ca="1" si="531"/>
        <v>#VALUE!</v>
      </c>
      <c r="B701" t="e">
        <f t="array" ref="B701" ca="1">_xlfn.XLOOKUP(Tabelle8[[#This Row],[ExperimentID]]&amp;Tabelle8[[#This Row],[NegotiationID]]&amp;Tabelle8[[#This Row],[MessageID]],ALL_IN_ONE[ExperimentID]&amp;ALL_IN_ONE[NegotiationID]&amp;ALL_IN_ONE[MessageID],ALL_IN_ONE[Gesamt_ID],,0)</f>
        <v>#VALUE!</v>
      </c>
      <c r="C701">
        <v>1906</v>
      </c>
      <c r="D701" t="s">
        <v>1521</v>
      </c>
      <c r="E701">
        <v>64523</v>
      </c>
      <c r="F701">
        <v>1896</v>
      </c>
      <c r="G701">
        <v>1892</v>
      </c>
      <c r="H701" t="s">
        <v>31</v>
      </c>
      <c r="I701" t="str">
        <f t="array" ref="I701">IFERROR(_xlfn.XLOOKUP(Tabelle8[[#This Row],[NegotiationID]]&amp;"FinalAccept",Tabelle8[NegotiationID]&amp;Tabelle8[ActionType],Tabelle8[ActionType],,0),_xlfn.XLOOKUP(Tabelle8[[#This Row],[NegotiationID]]&amp;"FinalReject",Tabelle8[NegotiationID]&amp;Tabelle8[ActionType],Tabelle8[ActionType],,0))</f>
        <v>FinalAccept</v>
      </c>
      <c r="J701">
        <v>0.71079999999999999</v>
      </c>
      <c r="K701">
        <v>0.36699999999999999</v>
      </c>
      <c r="L701">
        <v>1.0778000000000001</v>
      </c>
      <c r="M701">
        <v>0.34379999999999999</v>
      </c>
      <c r="N701">
        <v>355</v>
      </c>
      <c r="O701">
        <v>2649</v>
      </c>
      <c r="P701">
        <v>14</v>
      </c>
      <c r="Q701" s="3" t="s">
        <v>2827</v>
      </c>
    </row>
    <row r="702" ht="15" customHeight="1">
      <c r="A702" t="e">
        <f t="shared" ca="1" si="531"/>
        <v>#VALUE!</v>
      </c>
      <c r="B702" t="e">
        <f t="array" ref="B702" ca="1">_xlfn.XLOOKUP(Tabelle8[[#This Row],[ExperimentID]]&amp;Tabelle8[[#This Row],[NegotiationID]]&amp;Tabelle8[[#This Row],[MessageID]],ALL_IN_ONE[ExperimentID]&amp;ALL_IN_ONE[NegotiationID]&amp;ALL_IN_ONE[MessageID],ALL_IN_ONE[Gesamt_ID],,0)</f>
        <v>#VALUE!</v>
      </c>
      <c r="C702">
        <v>1906</v>
      </c>
      <c r="D702" t="s">
        <v>1521</v>
      </c>
      <c r="E702">
        <v>64545</v>
      </c>
      <c r="F702">
        <v>1892</v>
      </c>
      <c r="G702">
        <v>1896</v>
      </c>
      <c r="H702" t="s">
        <v>31</v>
      </c>
      <c r="I702" t="str">
        <f t="array" ref="I702">IFERROR(_xlfn.XLOOKUP(Tabelle8[[#This Row],[NegotiationID]]&amp;"FinalAccept",Tabelle8[NegotiationID]&amp;Tabelle8[ActionType],Tabelle8[ActionType],,0),_xlfn.XLOOKUP(Tabelle8[[#This Row],[NegotiationID]]&amp;"FinalReject",Tabelle8[NegotiationID]&amp;Tabelle8[ActionType],Tabelle8[ActionType],,0))</f>
        <v>FinalAccept</v>
      </c>
      <c r="J702">
        <v>0.47220000000000001</v>
      </c>
      <c r="K702">
        <v>0.52480000000000004</v>
      </c>
      <c r="L702">
        <v>0.997</v>
      </c>
      <c r="M702">
        <v>0.052600000000000001</v>
      </c>
      <c r="N702">
        <v>109</v>
      </c>
      <c r="O702">
        <v>2649</v>
      </c>
      <c r="P702">
        <v>14</v>
      </c>
      <c r="Q702" s="3" t="s">
        <v>2828</v>
      </c>
    </row>
    <row r="703" ht="145" hidden="1">
      <c r="A703" t="e">
        <f t="shared" ca="1" si="531"/>
        <v>#VALUE!</v>
      </c>
      <c r="B703" t="e">
        <f t="array" ref="B703" ca="1">_xlfn.XLOOKUP(Tabelle8[[#This Row],[ExperimentID]]&amp;Tabelle8[[#This Row],[NegotiationID]]&amp;Tabelle8[[#This Row],[MessageID]],ALL_IN_ONE[ExperimentID]&amp;ALL_IN_ONE[NegotiationID]&amp;ALL_IN_ONE[MessageID],ALL_IN_ONE[Gesamt_ID],,0)</f>
        <v>#VALUE!</v>
      </c>
      <c r="C703">
        <v>1906</v>
      </c>
      <c r="D703" t="s">
        <v>1521</v>
      </c>
      <c r="E703">
        <v>64560</v>
      </c>
      <c r="F703">
        <v>1896</v>
      </c>
      <c r="G703">
        <v>1892</v>
      </c>
      <c r="H703" t="s">
        <v>22</v>
      </c>
      <c r="I703" t="str">
        <f t="array" ref="I703">IFERROR(_xlfn.XLOOKUP(Tabelle8[[#This Row],[NegotiationID]]&amp;"FinalAccept",Tabelle8[NegotiationID]&amp;Tabelle8[ActionType],Tabelle8[ActionType],,0),_xlfn.XLOOKUP(Tabelle8[[#This Row],[NegotiationID]]&amp;"FinalReject",Tabelle8[NegotiationID]&amp;Tabelle8[ActionType],Tabelle8[ActionType],,0))</f>
        <v>FinalAccept</v>
      </c>
      <c r="N703">
        <v>205</v>
      </c>
      <c r="O703">
        <v>2649</v>
      </c>
      <c r="P703">
        <v>14</v>
      </c>
      <c r="Q703" s="3" t="s">
        <v>6552</v>
      </c>
    </row>
    <row r="704" ht="87" hidden="1">
      <c r="A704" t="e">
        <f t="shared" ca="1" si="531"/>
        <v>#VALUE!</v>
      </c>
      <c r="B704" t="e">
        <f t="array" ref="B704" ca="1">_xlfn.XLOOKUP(Tabelle8[[#This Row],[ExperimentID]]&amp;Tabelle8[[#This Row],[NegotiationID]]&amp;Tabelle8[[#This Row],[MessageID]],ALL_IN_ONE[ExperimentID]&amp;ALL_IN_ONE[NegotiationID]&amp;ALL_IN_ONE[MessageID],ALL_IN_ONE[Gesamt_ID],,0)</f>
        <v>#VALUE!</v>
      </c>
      <c r="C704">
        <v>1906</v>
      </c>
      <c r="D704" t="s">
        <v>1521</v>
      </c>
      <c r="E704">
        <v>64566</v>
      </c>
      <c r="F704">
        <v>1892</v>
      </c>
      <c r="G704">
        <v>1896</v>
      </c>
      <c r="H704" t="s">
        <v>24</v>
      </c>
      <c r="I704" t="str">
        <f t="array" ref="I704">IFERROR(_xlfn.XLOOKUP(Tabelle8[[#This Row],[NegotiationID]]&amp;"FinalAccept",Tabelle8[NegotiationID]&amp;Tabelle8[ActionType],Tabelle8[ActionType],,0),_xlfn.XLOOKUP(Tabelle8[[#This Row],[NegotiationID]]&amp;"FinalReject",Tabelle8[NegotiationID]&amp;Tabelle8[ActionType],Tabelle8[ActionType],,0))</f>
        <v>FinalAccept</v>
      </c>
      <c r="N704">
        <v>66</v>
      </c>
      <c r="O704">
        <v>2649</v>
      </c>
      <c r="P704">
        <v>14</v>
      </c>
      <c r="Q704" s="3" t="s">
        <v>6553</v>
      </c>
    </row>
    <row r="705" ht="87" hidden="1">
      <c r="A705" t="e">
        <f t="shared" ca="1" si="531"/>
        <v>#VALUE!</v>
      </c>
      <c r="B705" t="e">
        <f t="array" ref="B705" ca="1">_xlfn.XLOOKUP(Tabelle8[[#This Row],[ExperimentID]]&amp;Tabelle8[[#This Row],[NegotiationID]]&amp;Tabelle8[[#This Row],[MessageID]],ALL_IN_ONE[ExperimentID]&amp;ALL_IN_ONE[NegotiationID]&amp;ALL_IN_ONE[MessageID],ALL_IN_ONE[Gesamt_ID],,0)</f>
        <v>#VALUE!</v>
      </c>
      <c r="C705">
        <v>1906</v>
      </c>
      <c r="D705" t="s">
        <v>1521</v>
      </c>
      <c r="E705">
        <v>64575</v>
      </c>
      <c r="F705">
        <v>1896</v>
      </c>
      <c r="G705">
        <v>1892</v>
      </c>
      <c r="H705" t="s">
        <v>22</v>
      </c>
      <c r="I705" t="str">
        <f t="array" ref="I705">IFERROR(_xlfn.XLOOKUP(Tabelle8[[#This Row],[NegotiationID]]&amp;"FinalAccept",Tabelle8[NegotiationID]&amp;Tabelle8[ActionType],Tabelle8[ActionType],,0),_xlfn.XLOOKUP(Tabelle8[[#This Row],[NegotiationID]]&amp;"FinalReject",Tabelle8[NegotiationID]&amp;Tabelle8[ActionType],Tabelle8[ActionType],,0))</f>
        <v>FinalAccept</v>
      </c>
      <c r="N705">
        <v>133</v>
      </c>
      <c r="O705">
        <v>2649</v>
      </c>
      <c r="P705">
        <v>14</v>
      </c>
      <c r="Q705" s="3" t="s">
        <v>6554</v>
      </c>
    </row>
    <row r="706" ht="87" hidden="1">
      <c r="A706" t="e">
        <f t="shared" ref="A706:A769" ca="1" si="532">MID(CELL("Dateiname",$A$1),FIND("]",CELL("Dateiname",$A$1))+1,31)</f>
        <v>#VALUE!</v>
      </c>
      <c r="B706" t="e">
        <f t="array" ref="B706" ca="1">_xlfn.XLOOKUP(Tabelle8[[#This Row],[ExperimentID]]&amp;Tabelle8[[#This Row],[NegotiationID]]&amp;Tabelle8[[#This Row],[MessageID]],ALL_IN_ONE[ExperimentID]&amp;ALL_IN_ONE[NegotiationID]&amp;ALL_IN_ONE[MessageID],ALL_IN_ONE[Gesamt_ID],,0)</f>
        <v>#VALUE!</v>
      </c>
      <c r="C706">
        <v>1906</v>
      </c>
      <c r="D706" t="s">
        <v>1521</v>
      </c>
      <c r="E706">
        <v>64639</v>
      </c>
      <c r="F706">
        <v>1892</v>
      </c>
      <c r="G706">
        <v>1896</v>
      </c>
      <c r="H706" t="s">
        <v>24</v>
      </c>
      <c r="I706" t="str">
        <f t="array" ref="I706">IFERROR(_xlfn.XLOOKUP(Tabelle8[[#This Row],[NegotiationID]]&amp;"FinalAccept",Tabelle8[NegotiationID]&amp;Tabelle8[ActionType],Tabelle8[ActionType],,0),_xlfn.XLOOKUP(Tabelle8[[#This Row],[NegotiationID]]&amp;"FinalReject",Tabelle8[NegotiationID]&amp;Tabelle8[ActionType],Tabelle8[ActionType],,0))</f>
        <v>FinalAccept</v>
      </c>
      <c r="N706">
        <v>105</v>
      </c>
      <c r="O706">
        <v>2649</v>
      </c>
      <c r="P706">
        <v>14</v>
      </c>
      <c r="Q706" s="3" t="s">
        <v>6555</v>
      </c>
    </row>
    <row r="707" ht="101.5" hidden="1">
      <c r="A707" t="e">
        <f t="shared" ca="1" si="532"/>
        <v>#VALUE!</v>
      </c>
      <c r="B707" t="e">
        <f t="array" ref="B707" ca="1">_xlfn.XLOOKUP(Tabelle8[[#This Row],[ExperimentID]]&amp;Tabelle8[[#This Row],[NegotiationID]]&amp;Tabelle8[[#This Row],[MessageID]],ALL_IN_ONE[ExperimentID]&amp;ALL_IN_ONE[NegotiationID]&amp;ALL_IN_ONE[MessageID],ALL_IN_ONE[Gesamt_ID],,0)</f>
        <v>#VALUE!</v>
      </c>
      <c r="C707">
        <v>1906</v>
      </c>
      <c r="D707" t="s">
        <v>1521</v>
      </c>
      <c r="E707">
        <v>64689</v>
      </c>
      <c r="F707">
        <v>1896</v>
      </c>
      <c r="G707">
        <v>1892</v>
      </c>
      <c r="H707" t="s">
        <v>22</v>
      </c>
      <c r="I707" t="str">
        <f t="array" ref="I707">IFERROR(_xlfn.XLOOKUP(Tabelle8[[#This Row],[NegotiationID]]&amp;"FinalAccept",Tabelle8[NegotiationID]&amp;Tabelle8[ActionType],Tabelle8[ActionType],,0),_xlfn.XLOOKUP(Tabelle8[[#This Row],[NegotiationID]]&amp;"FinalReject",Tabelle8[NegotiationID]&amp;Tabelle8[ActionType],Tabelle8[ActionType],,0))</f>
        <v>FinalAccept</v>
      </c>
      <c r="N707">
        <v>124</v>
      </c>
      <c r="O707">
        <v>2649</v>
      </c>
      <c r="P707">
        <v>14</v>
      </c>
      <c r="Q707" s="3" t="s">
        <v>6556</v>
      </c>
    </row>
    <row r="708" ht="101.5" hidden="1">
      <c r="A708" t="e">
        <f t="shared" ca="1" si="532"/>
        <v>#VALUE!</v>
      </c>
      <c r="B708" t="e">
        <f t="array" ref="B708" ca="1">_xlfn.XLOOKUP(Tabelle8[[#This Row],[ExperimentID]]&amp;Tabelle8[[#This Row],[NegotiationID]]&amp;Tabelle8[[#This Row],[MessageID]],ALL_IN_ONE[ExperimentID]&amp;ALL_IN_ONE[NegotiationID]&amp;ALL_IN_ONE[MessageID],ALL_IN_ONE[Gesamt_ID],,0)</f>
        <v>#VALUE!</v>
      </c>
      <c r="C708">
        <v>1906</v>
      </c>
      <c r="D708" t="s">
        <v>1521</v>
      </c>
      <c r="E708">
        <v>65685</v>
      </c>
      <c r="F708">
        <v>1892</v>
      </c>
      <c r="G708">
        <v>1896</v>
      </c>
      <c r="H708" t="s">
        <v>24</v>
      </c>
      <c r="I708" t="str">
        <f t="array" ref="I708">IFERROR(_xlfn.XLOOKUP(Tabelle8[[#This Row],[NegotiationID]]&amp;"FinalAccept",Tabelle8[NegotiationID]&amp;Tabelle8[ActionType],Tabelle8[ActionType],,0),_xlfn.XLOOKUP(Tabelle8[[#This Row],[NegotiationID]]&amp;"FinalReject",Tabelle8[NegotiationID]&amp;Tabelle8[ActionType],Tabelle8[ActionType],,0))</f>
        <v>FinalAccept</v>
      </c>
      <c r="N708">
        <v>35</v>
      </c>
      <c r="O708">
        <v>2649</v>
      </c>
      <c r="P708">
        <v>14</v>
      </c>
      <c r="Q708" s="3" t="s">
        <v>6557</v>
      </c>
    </row>
    <row r="709" ht="15" customHeight="1">
      <c r="A709" t="e">
        <f t="shared" ca="1" si="532"/>
        <v>#VALUE!</v>
      </c>
      <c r="B709" t="e">
        <f t="array" ref="B709" ca="1">_xlfn.XLOOKUP(Tabelle8[[#This Row],[ExperimentID]]&amp;Tabelle8[[#This Row],[NegotiationID]]&amp;Tabelle8[[#This Row],[MessageID]],ALL_IN_ONE[ExperimentID]&amp;ALL_IN_ONE[NegotiationID]&amp;ALL_IN_ONE[MessageID],ALL_IN_ONE[Gesamt_ID],,0)</f>
        <v>#VALUE!</v>
      </c>
      <c r="C709">
        <v>1906</v>
      </c>
      <c r="D709" t="s">
        <v>1521</v>
      </c>
      <c r="E709">
        <v>66015</v>
      </c>
      <c r="F709">
        <v>1896</v>
      </c>
      <c r="G709">
        <v>1892</v>
      </c>
      <c r="H709" t="s">
        <v>31</v>
      </c>
      <c r="I709" t="str">
        <f t="array" ref="I709">IFERROR(_xlfn.XLOOKUP(Tabelle8[[#This Row],[NegotiationID]]&amp;"FinalAccept",Tabelle8[NegotiationID]&amp;Tabelle8[ActionType],Tabelle8[ActionType],,0),_xlfn.XLOOKUP(Tabelle8[[#This Row],[NegotiationID]]&amp;"FinalReject",Tabelle8[NegotiationID]&amp;Tabelle8[ActionType],Tabelle8[ActionType],,0))</f>
        <v>FinalAccept</v>
      </c>
      <c r="J709">
        <v>0.68400000000000005</v>
      </c>
      <c r="K709">
        <v>0.32419999999999999</v>
      </c>
      <c r="L709">
        <v>1.0082</v>
      </c>
      <c r="M709">
        <v>0.35980000000000001</v>
      </c>
      <c r="N709">
        <v>291</v>
      </c>
      <c r="O709">
        <v>2649</v>
      </c>
      <c r="P709">
        <v>14</v>
      </c>
      <c r="Q709" s="3" t="s">
        <v>2829</v>
      </c>
    </row>
    <row r="710" ht="15" customHeight="1">
      <c r="A710" t="e">
        <f t="shared" ca="1" si="532"/>
        <v>#VALUE!</v>
      </c>
      <c r="B710" t="e">
        <f t="array" ref="B710" ca="1">_xlfn.XLOOKUP(Tabelle8[[#This Row],[ExperimentID]]&amp;Tabelle8[[#This Row],[NegotiationID]]&amp;Tabelle8[[#This Row],[MessageID]],ALL_IN_ONE[ExperimentID]&amp;ALL_IN_ONE[NegotiationID]&amp;ALL_IN_ONE[MessageID],ALL_IN_ONE[Gesamt_ID],,0)</f>
        <v>#VALUE!</v>
      </c>
      <c r="C710">
        <v>1906</v>
      </c>
      <c r="D710" t="s">
        <v>1521</v>
      </c>
      <c r="E710">
        <v>67581</v>
      </c>
      <c r="F710">
        <v>1892</v>
      </c>
      <c r="G710">
        <v>1896</v>
      </c>
      <c r="H710" t="s">
        <v>20</v>
      </c>
      <c r="I710" t="str">
        <f t="array" ref="I710">IFERROR(_xlfn.XLOOKUP(Tabelle8[[#This Row],[NegotiationID]]&amp;"FinalAccept",Tabelle8[NegotiationID]&amp;Tabelle8[ActionType],Tabelle8[ActionType],,0),_xlfn.XLOOKUP(Tabelle8[[#This Row],[NegotiationID]]&amp;"FinalReject",Tabelle8[NegotiationID]&amp;Tabelle8[ActionType],Tabelle8[ActionType],,0))</f>
        <v>FinalAccept</v>
      </c>
      <c r="J710">
        <v>0.32419999999999999</v>
      </c>
      <c r="K710">
        <v>0.68400000000000005</v>
      </c>
      <c r="L710">
        <v>1.0082</v>
      </c>
      <c r="M710">
        <v>0.35980000000000001</v>
      </c>
      <c r="N710">
        <v>77</v>
      </c>
      <c r="O710">
        <v>2649</v>
      </c>
      <c r="P710">
        <v>14</v>
      </c>
      <c r="Q710" s="3" t="s">
        <v>2830</v>
      </c>
    </row>
    <row r="711" ht="14.5" hidden="1">
      <c r="A711" t="e">
        <f t="shared" ca="1" si="532"/>
        <v>#VALUE!</v>
      </c>
      <c r="B711" t="e">
        <f t="array" ref="B711" ca="1">_xlfn.XLOOKUP(Tabelle8[[#This Row],[ExperimentID]]&amp;Tabelle8[[#This Row],[NegotiationID]]&amp;Tabelle8[[#This Row],[MessageID]],ALL_IN_ONE[ExperimentID]&amp;ALL_IN_ONE[NegotiationID]&amp;ALL_IN_ONE[MessageID],ALL_IN_ONE[Gesamt_ID],,0)</f>
        <v>#VALUE!</v>
      </c>
      <c r="C711">
        <v>1935</v>
      </c>
      <c r="D711" t="s">
        <v>1521</v>
      </c>
      <c r="E711">
        <v>1936</v>
      </c>
      <c r="H711" t="s">
        <v>6019</v>
      </c>
      <c r="I711" t="str">
        <f t="array" ref="I711">IFERROR(_xlfn.XLOOKUP(Tabelle8[[#This Row],[NegotiationID]]&amp;"FinalAccept",Tabelle8[NegotiationID]&amp;Tabelle8[ActionType],Tabelle8[ActionType],,0),_xlfn.XLOOKUP(Tabelle8[[#This Row],[NegotiationID]]&amp;"FinalReject",Tabelle8[NegotiationID]&amp;Tabelle8[ActionType],Tabelle8[ActionType],,0))</f>
        <v>FinalAccept</v>
      </c>
      <c r="N711">
        <v>21</v>
      </c>
      <c r="O711">
        <v>4055</v>
      </c>
      <c r="P711">
        <v>13</v>
      </c>
      <c r="Q711" t="s">
        <v>6020</v>
      </c>
    </row>
    <row r="712" ht="15" customHeight="1">
      <c r="A712" t="e">
        <f t="shared" ca="1" si="532"/>
        <v>#VALUE!</v>
      </c>
      <c r="B712" t="e">
        <f t="array" ref="B712" ca="1">_xlfn.XLOOKUP(Tabelle8[[#This Row],[ExperimentID]]&amp;Tabelle8[[#This Row],[NegotiationID]]&amp;Tabelle8[[#This Row],[MessageID]],ALL_IN_ONE[ExperimentID]&amp;ALL_IN_ONE[NegotiationID]&amp;ALL_IN_ONE[MessageID],ALL_IN_ONE[Gesamt_ID],,0)</f>
        <v>#VALUE!</v>
      </c>
      <c r="C712">
        <v>1935</v>
      </c>
      <c r="D712" t="s">
        <v>1521</v>
      </c>
      <c r="E712">
        <v>63058</v>
      </c>
      <c r="F712">
        <v>1921</v>
      </c>
      <c r="G712">
        <v>1925</v>
      </c>
      <c r="H712" t="s">
        <v>19</v>
      </c>
      <c r="I712" t="str">
        <f t="array" ref="I712">IFERROR(_xlfn.XLOOKUP(Tabelle8[[#This Row],[NegotiationID]]&amp;"FinalAccept",Tabelle8[NegotiationID]&amp;Tabelle8[ActionType],Tabelle8[ActionType],,0),_xlfn.XLOOKUP(Tabelle8[[#This Row],[NegotiationID]]&amp;"FinalReject",Tabelle8[NegotiationID]&amp;Tabelle8[ActionType],Tabelle8[ActionType],,0))</f>
        <v>FinalAccept</v>
      </c>
      <c r="J712">
        <v>0.74619999999999997</v>
      </c>
      <c r="K712">
        <v>0.12659999999999999</v>
      </c>
      <c r="L712">
        <v>0.87280000000000002</v>
      </c>
      <c r="M712">
        <v>0.61960000000000004</v>
      </c>
      <c r="N712">
        <v>378</v>
      </c>
      <c r="O712">
        <v>4055</v>
      </c>
      <c r="P712">
        <v>13</v>
      </c>
      <c r="Q712" s="3" t="s">
        <v>2831</v>
      </c>
    </row>
    <row r="713" ht="15" customHeight="1">
      <c r="A713" t="e">
        <f t="shared" ca="1" si="532"/>
        <v>#VALUE!</v>
      </c>
      <c r="B713" t="e">
        <f t="array" ref="B713" ca="1">_xlfn.XLOOKUP(Tabelle8[[#This Row],[ExperimentID]]&amp;Tabelle8[[#This Row],[NegotiationID]]&amp;Tabelle8[[#This Row],[MessageID]],ALL_IN_ONE[ExperimentID]&amp;ALL_IN_ONE[NegotiationID]&amp;ALL_IN_ONE[MessageID],ALL_IN_ONE[Gesamt_ID],,0)</f>
        <v>#VALUE!</v>
      </c>
      <c r="C713">
        <v>1935</v>
      </c>
      <c r="D713" t="s">
        <v>1521</v>
      </c>
      <c r="E713">
        <v>64154</v>
      </c>
      <c r="F713">
        <v>1925</v>
      </c>
      <c r="G713">
        <v>1921</v>
      </c>
      <c r="H713" t="s">
        <v>31</v>
      </c>
      <c r="I713" t="str">
        <f t="array" ref="I713">IFERROR(_xlfn.XLOOKUP(Tabelle8[[#This Row],[NegotiationID]]&amp;"FinalAccept",Tabelle8[NegotiationID]&amp;Tabelle8[ActionType],Tabelle8[ActionType],,0),_xlfn.XLOOKUP(Tabelle8[[#This Row],[NegotiationID]]&amp;"FinalReject",Tabelle8[NegotiationID]&amp;Tabelle8[ActionType],Tabelle8[ActionType],,0))</f>
        <v>FinalAccept</v>
      </c>
      <c r="J713">
        <v>0.89759999999999995</v>
      </c>
      <c r="K713">
        <v>0.073200000000000001</v>
      </c>
      <c r="L713">
        <v>0.9708</v>
      </c>
      <c r="M713">
        <v>0.82440000000000002</v>
      </c>
      <c r="N713">
        <v>540</v>
      </c>
      <c r="O713">
        <v>4055</v>
      </c>
      <c r="P713">
        <v>13</v>
      </c>
      <c r="Q713" s="3" t="s">
        <v>2832</v>
      </c>
    </row>
    <row r="714" ht="15" customHeight="1">
      <c r="A714" t="e">
        <f t="shared" ca="1" si="532"/>
        <v>#VALUE!</v>
      </c>
      <c r="B714" t="e">
        <f t="array" ref="B714" ca="1">_xlfn.XLOOKUP(Tabelle8[[#This Row],[ExperimentID]]&amp;Tabelle8[[#This Row],[NegotiationID]]&amp;Tabelle8[[#This Row],[MessageID]],ALL_IN_ONE[ExperimentID]&amp;ALL_IN_ONE[NegotiationID]&amp;ALL_IN_ONE[MessageID],ALL_IN_ONE[Gesamt_ID],,0)</f>
        <v>#VALUE!</v>
      </c>
      <c r="C714">
        <v>1935</v>
      </c>
      <c r="D714" t="s">
        <v>1521</v>
      </c>
      <c r="E714">
        <v>64568</v>
      </c>
      <c r="F714">
        <v>1921</v>
      </c>
      <c r="G714">
        <v>1925</v>
      </c>
      <c r="H714" t="s">
        <v>31</v>
      </c>
      <c r="I714" t="str">
        <f t="array" ref="I714">IFERROR(_xlfn.XLOOKUP(Tabelle8[[#This Row],[NegotiationID]]&amp;"FinalAccept",Tabelle8[NegotiationID]&amp;Tabelle8[ActionType],Tabelle8[ActionType],,0),_xlfn.XLOOKUP(Tabelle8[[#This Row],[NegotiationID]]&amp;"FinalReject",Tabelle8[NegotiationID]&amp;Tabelle8[ActionType],Tabelle8[ActionType],,0))</f>
        <v>FinalAccept</v>
      </c>
      <c r="J714">
        <v>0.81820000000000004</v>
      </c>
      <c r="K714">
        <v>0.104</v>
      </c>
      <c r="L714">
        <v>0.92220000000000002</v>
      </c>
      <c r="M714">
        <v>0.71419999999999995</v>
      </c>
      <c r="N714">
        <v>683</v>
      </c>
      <c r="O714">
        <v>4055</v>
      </c>
      <c r="P714">
        <v>13</v>
      </c>
      <c r="Q714" s="3" t="s">
        <v>2833</v>
      </c>
    </row>
    <row r="715" ht="15" customHeight="1">
      <c r="A715" t="e">
        <f t="shared" ca="1" si="532"/>
        <v>#VALUE!</v>
      </c>
      <c r="B715" t="e">
        <f t="array" ref="B715" ca="1">_xlfn.XLOOKUP(Tabelle8[[#This Row],[ExperimentID]]&amp;Tabelle8[[#This Row],[NegotiationID]]&amp;Tabelle8[[#This Row],[MessageID]],ALL_IN_ONE[ExperimentID]&amp;ALL_IN_ONE[NegotiationID]&amp;ALL_IN_ONE[MessageID],ALL_IN_ONE[Gesamt_ID],,0)</f>
        <v>#VALUE!</v>
      </c>
      <c r="C715">
        <v>1935</v>
      </c>
      <c r="D715" t="s">
        <v>1521</v>
      </c>
      <c r="E715">
        <v>65792</v>
      </c>
      <c r="F715">
        <v>1925</v>
      </c>
      <c r="G715">
        <v>1921</v>
      </c>
      <c r="H715" t="s">
        <v>31</v>
      </c>
      <c r="I715" t="str">
        <f t="array" ref="I715">IFERROR(_xlfn.XLOOKUP(Tabelle8[[#This Row],[NegotiationID]]&amp;"FinalAccept",Tabelle8[NegotiationID]&amp;Tabelle8[ActionType],Tabelle8[ActionType],,0),_xlfn.XLOOKUP(Tabelle8[[#This Row],[NegotiationID]]&amp;"FinalReject",Tabelle8[NegotiationID]&amp;Tabelle8[ActionType],Tabelle8[ActionType],,0))</f>
        <v>FinalAccept</v>
      </c>
      <c r="J715">
        <v>0.73999999999999999</v>
      </c>
      <c r="K715">
        <v>0.25380000000000003</v>
      </c>
      <c r="L715">
        <v>0.99380000000000002</v>
      </c>
      <c r="M715">
        <v>0.48620000000000002</v>
      </c>
      <c r="N715">
        <v>496</v>
      </c>
      <c r="O715">
        <v>4055</v>
      </c>
      <c r="P715">
        <v>13</v>
      </c>
      <c r="Q715" s="3" t="s">
        <v>2834</v>
      </c>
    </row>
    <row r="716" ht="15" customHeight="1">
      <c r="A716" t="e">
        <f t="shared" ca="1" si="532"/>
        <v>#VALUE!</v>
      </c>
      <c r="B716" t="e">
        <f t="array" ref="B716" ca="1">_xlfn.XLOOKUP(Tabelle8[[#This Row],[ExperimentID]]&amp;Tabelle8[[#This Row],[NegotiationID]]&amp;Tabelle8[[#This Row],[MessageID]],ALL_IN_ONE[ExperimentID]&amp;ALL_IN_ONE[NegotiationID]&amp;ALL_IN_ONE[MessageID],ALL_IN_ONE[Gesamt_ID],,0)</f>
        <v>#VALUE!</v>
      </c>
      <c r="C716">
        <v>1935</v>
      </c>
      <c r="D716" t="s">
        <v>1521</v>
      </c>
      <c r="E716">
        <v>66405</v>
      </c>
      <c r="F716">
        <v>1921</v>
      </c>
      <c r="G716">
        <v>1925</v>
      </c>
      <c r="H716" t="s">
        <v>31</v>
      </c>
      <c r="I716" t="str">
        <f t="array" ref="I716">IFERROR(_xlfn.XLOOKUP(Tabelle8[[#This Row],[NegotiationID]]&amp;"FinalAccept",Tabelle8[NegotiationID]&amp;Tabelle8[ActionType],Tabelle8[ActionType],,0),_xlfn.XLOOKUP(Tabelle8[[#This Row],[NegotiationID]]&amp;"FinalReject",Tabelle8[NegotiationID]&amp;Tabelle8[ActionType],Tabelle8[ActionType],,0))</f>
        <v>FinalAccept</v>
      </c>
      <c r="J716">
        <v>0.64019999999999999</v>
      </c>
      <c r="K716">
        <v>0.45879999999999999</v>
      </c>
      <c r="L716">
        <v>1.099</v>
      </c>
      <c r="M716">
        <v>0.18140000000000001</v>
      </c>
      <c r="N716">
        <v>431</v>
      </c>
      <c r="O716">
        <v>4055</v>
      </c>
      <c r="P716">
        <v>13</v>
      </c>
      <c r="Q716" s="3" t="s">
        <v>2835</v>
      </c>
    </row>
    <row r="717" ht="15" customHeight="1">
      <c r="A717" t="e">
        <f t="shared" ca="1" si="532"/>
        <v>#VALUE!</v>
      </c>
      <c r="B717" t="e">
        <f t="array" ref="B717" ca="1">_xlfn.XLOOKUP(Tabelle8[[#This Row],[ExperimentID]]&amp;Tabelle8[[#This Row],[NegotiationID]]&amp;Tabelle8[[#This Row],[MessageID]],ALL_IN_ONE[ExperimentID]&amp;ALL_IN_ONE[NegotiationID]&amp;ALL_IN_ONE[MessageID],ALL_IN_ONE[Gesamt_ID],,0)</f>
        <v>#VALUE!</v>
      </c>
      <c r="C717">
        <v>1935</v>
      </c>
      <c r="D717" t="s">
        <v>1521</v>
      </c>
      <c r="E717">
        <v>66707</v>
      </c>
      <c r="F717">
        <v>1925</v>
      </c>
      <c r="G717">
        <v>1921</v>
      </c>
      <c r="H717" t="s">
        <v>31</v>
      </c>
      <c r="I717" t="str">
        <f t="array" ref="I717">IFERROR(_xlfn.XLOOKUP(Tabelle8[[#This Row],[NegotiationID]]&amp;"FinalAccept",Tabelle8[NegotiationID]&amp;Tabelle8[ActionType],Tabelle8[ActionType],,0),_xlfn.XLOOKUP(Tabelle8[[#This Row],[NegotiationID]]&amp;"FinalReject",Tabelle8[NegotiationID]&amp;Tabelle8[ActionType],Tabelle8[ActionType],,0))</f>
        <v>FinalAccept</v>
      </c>
      <c r="J717">
        <v>0.62260000000000004</v>
      </c>
      <c r="K717">
        <v>0.3826</v>
      </c>
      <c r="L717">
        <v>1.0052000000000001</v>
      </c>
      <c r="M717">
        <v>0.23999999999999999</v>
      </c>
      <c r="N717">
        <v>302</v>
      </c>
      <c r="O717">
        <v>4055</v>
      </c>
      <c r="P717">
        <v>13</v>
      </c>
      <c r="Q717" s="3" t="s">
        <v>2836</v>
      </c>
    </row>
    <row r="718" ht="15" customHeight="1">
      <c r="A718" t="e">
        <f t="shared" ca="1" si="532"/>
        <v>#VALUE!</v>
      </c>
      <c r="B718" t="e">
        <f t="array" ref="B718" ca="1">_xlfn.XLOOKUP(Tabelle8[[#This Row],[ExperimentID]]&amp;Tabelle8[[#This Row],[NegotiationID]]&amp;Tabelle8[[#This Row],[MessageID]],ALL_IN_ONE[ExperimentID]&amp;ALL_IN_ONE[NegotiationID]&amp;ALL_IN_ONE[MessageID],ALL_IN_ONE[Gesamt_ID],,0)</f>
        <v>#VALUE!</v>
      </c>
      <c r="C718">
        <v>1935</v>
      </c>
      <c r="D718" t="s">
        <v>1521</v>
      </c>
      <c r="E718">
        <v>67090</v>
      </c>
      <c r="F718">
        <v>1921</v>
      </c>
      <c r="G718">
        <v>1925</v>
      </c>
      <c r="H718" t="s">
        <v>31</v>
      </c>
      <c r="I718" t="str">
        <f t="array" ref="I718">IFERROR(_xlfn.XLOOKUP(Tabelle8[[#This Row],[NegotiationID]]&amp;"FinalAccept",Tabelle8[NegotiationID]&amp;Tabelle8[ActionType],Tabelle8[ActionType],,0),_xlfn.XLOOKUP(Tabelle8[[#This Row],[NegotiationID]]&amp;"FinalReject",Tabelle8[NegotiationID]&amp;Tabelle8[ActionType],Tabelle8[ActionType],,0))</f>
        <v>FinalAccept</v>
      </c>
      <c r="J718">
        <v>0.6018</v>
      </c>
      <c r="K718">
        <v>0.49399999999999999</v>
      </c>
      <c r="L718">
        <v>1.0958000000000001</v>
      </c>
      <c r="M718">
        <v>0.10780000000000001</v>
      </c>
      <c r="N718">
        <v>352</v>
      </c>
      <c r="O718">
        <v>4055</v>
      </c>
      <c r="P718">
        <v>13</v>
      </c>
      <c r="Q718" s="3" t="s">
        <v>2837</v>
      </c>
    </row>
    <row r="719" ht="15" customHeight="1">
      <c r="A719" t="e">
        <f t="shared" ca="1" si="532"/>
        <v>#VALUE!</v>
      </c>
      <c r="B719" t="e">
        <f t="array" ref="B719" ca="1">_xlfn.XLOOKUP(Tabelle8[[#This Row],[ExperimentID]]&amp;Tabelle8[[#This Row],[NegotiationID]]&amp;Tabelle8[[#This Row],[MessageID]],ALL_IN_ONE[ExperimentID]&amp;ALL_IN_ONE[NegotiationID]&amp;ALL_IN_ONE[MessageID],ALL_IN_ONE[Gesamt_ID],,0)</f>
        <v>#VALUE!</v>
      </c>
      <c r="C719">
        <v>1935</v>
      </c>
      <c r="D719" t="s">
        <v>1521</v>
      </c>
      <c r="E719">
        <v>67547</v>
      </c>
      <c r="F719">
        <v>1925</v>
      </c>
      <c r="G719">
        <v>1921</v>
      </c>
      <c r="H719" t="s">
        <v>31</v>
      </c>
      <c r="I719" t="str">
        <f t="array" ref="I719">IFERROR(_xlfn.XLOOKUP(Tabelle8[[#This Row],[NegotiationID]]&amp;"FinalAccept",Tabelle8[NegotiationID]&amp;Tabelle8[ActionType],Tabelle8[ActionType],,0),_xlfn.XLOOKUP(Tabelle8[[#This Row],[NegotiationID]]&amp;"FinalReject",Tabelle8[NegotiationID]&amp;Tabelle8[ActionType],Tabelle8[ActionType],,0))</f>
        <v>FinalAccept</v>
      </c>
      <c r="J719">
        <v>0.54259999999999997</v>
      </c>
      <c r="K719">
        <v>0.45779999999999998</v>
      </c>
      <c r="L719">
        <v>1.0004</v>
      </c>
      <c r="M719">
        <v>0.0848</v>
      </c>
      <c r="N719">
        <v>162</v>
      </c>
      <c r="O719">
        <v>4055</v>
      </c>
      <c r="P719">
        <v>13</v>
      </c>
      <c r="Q719" s="3" t="s">
        <v>2838</v>
      </c>
    </row>
    <row r="720" ht="15" customHeight="1">
      <c r="A720" t="e">
        <f t="shared" ca="1" si="532"/>
        <v>#VALUE!</v>
      </c>
      <c r="B720" t="e">
        <f t="array" ref="B720" ca="1">_xlfn.XLOOKUP(Tabelle8[[#This Row],[ExperimentID]]&amp;Tabelle8[[#This Row],[NegotiationID]]&amp;Tabelle8[[#This Row],[MessageID]],ALL_IN_ONE[ExperimentID]&amp;ALL_IN_ONE[NegotiationID]&amp;ALL_IN_ONE[MessageID],ALL_IN_ONE[Gesamt_ID],,0)</f>
        <v>#VALUE!</v>
      </c>
      <c r="C720">
        <v>1935</v>
      </c>
      <c r="D720" t="s">
        <v>1521</v>
      </c>
      <c r="E720">
        <v>67598</v>
      </c>
      <c r="F720">
        <v>1921</v>
      </c>
      <c r="G720">
        <v>1925</v>
      </c>
      <c r="H720" t="s">
        <v>31</v>
      </c>
      <c r="I720" t="str">
        <f t="array" ref="I720">IFERROR(_xlfn.XLOOKUP(Tabelle8[[#This Row],[NegotiationID]]&amp;"FinalAccept",Tabelle8[NegotiationID]&amp;Tabelle8[ActionType],Tabelle8[ActionType],,0),_xlfn.XLOOKUP(Tabelle8[[#This Row],[NegotiationID]]&amp;"FinalReject",Tabelle8[NegotiationID]&amp;Tabelle8[ActionType],Tabelle8[ActionType],,0))</f>
        <v>FinalAccept</v>
      </c>
      <c r="J720">
        <v>0.6018</v>
      </c>
      <c r="K720">
        <v>0.49399999999999999</v>
      </c>
      <c r="L720">
        <v>1.0958000000000001</v>
      </c>
      <c r="M720">
        <v>0.10780000000000001</v>
      </c>
      <c r="N720">
        <v>275</v>
      </c>
      <c r="O720">
        <v>4055</v>
      </c>
      <c r="P720">
        <v>13</v>
      </c>
      <c r="Q720" s="3" t="s">
        <v>2839</v>
      </c>
    </row>
    <row r="721" ht="15" customHeight="1">
      <c r="A721" t="e">
        <f t="shared" ca="1" si="532"/>
        <v>#VALUE!</v>
      </c>
      <c r="B721" t="e">
        <f t="array" ref="B721" ca="1">_xlfn.XLOOKUP(Tabelle8[[#This Row],[ExperimentID]]&amp;Tabelle8[[#This Row],[NegotiationID]]&amp;Tabelle8[[#This Row],[MessageID]],ALL_IN_ONE[ExperimentID]&amp;ALL_IN_ONE[NegotiationID]&amp;ALL_IN_ONE[MessageID],ALL_IN_ONE[Gesamt_ID],,0)</f>
        <v>#VALUE!</v>
      </c>
      <c r="C721">
        <v>1935</v>
      </c>
      <c r="D721" t="s">
        <v>1521</v>
      </c>
      <c r="E721">
        <v>67891</v>
      </c>
      <c r="F721">
        <v>1925</v>
      </c>
      <c r="G721">
        <v>1921</v>
      </c>
      <c r="H721" t="s">
        <v>31</v>
      </c>
      <c r="I721" t="str">
        <f t="array" ref="I721">IFERROR(_xlfn.XLOOKUP(Tabelle8[[#This Row],[NegotiationID]]&amp;"FinalAccept",Tabelle8[NegotiationID]&amp;Tabelle8[ActionType],Tabelle8[ActionType],,0),_xlfn.XLOOKUP(Tabelle8[[#This Row],[NegotiationID]]&amp;"FinalReject",Tabelle8[NegotiationID]&amp;Tabelle8[ActionType],Tabelle8[ActionType],,0))</f>
        <v>FinalAccept</v>
      </c>
      <c r="J721">
        <v>0.54259999999999997</v>
      </c>
      <c r="K721">
        <v>0.45779999999999998</v>
      </c>
      <c r="L721">
        <v>1.0004</v>
      </c>
      <c r="M721">
        <v>0.0848</v>
      </c>
      <c r="N721">
        <v>149</v>
      </c>
      <c r="O721">
        <v>4055</v>
      </c>
      <c r="P721">
        <v>13</v>
      </c>
      <c r="Q721" s="3" t="s">
        <v>2840</v>
      </c>
    </row>
    <row r="722" ht="15" customHeight="1">
      <c r="A722" t="e">
        <f t="shared" ca="1" si="532"/>
        <v>#VALUE!</v>
      </c>
      <c r="B722" t="e">
        <f t="array" ref="B722" ca="1">_xlfn.XLOOKUP(Tabelle8[[#This Row],[ExperimentID]]&amp;Tabelle8[[#This Row],[NegotiationID]]&amp;Tabelle8[[#This Row],[MessageID]],ALL_IN_ONE[ExperimentID]&amp;ALL_IN_ONE[NegotiationID]&amp;ALL_IN_ONE[MessageID],ALL_IN_ONE[Gesamt_ID],,0)</f>
        <v>#VALUE!</v>
      </c>
      <c r="C722">
        <v>1935</v>
      </c>
      <c r="D722" t="s">
        <v>1521</v>
      </c>
      <c r="E722">
        <v>67974</v>
      </c>
      <c r="F722">
        <v>1921</v>
      </c>
      <c r="G722">
        <v>1925</v>
      </c>
      <c r="H722" t="s">
        <v>31</v>
      </c>
      <c r="I722" t="str">
        <f t="array" ref="I722">IFERROR(_xlfn.XLOOKUP(Tabelle8[[#This Row],[NegotiationID]]&amp;"FinalAccept",Tabelle8[NegotiationID]&amp;Tabelle8[ActionType],Tabelle8[ActionType],,0),_xlfn.XLOOKUP(Tabelle8[[#This Row],[NegotiationID]]&amp;"FinalReject",Tabelle8[NegotiationID]&amp;Tabelle8[ActionType],Tabelle8[ActionType],,0))</f>
        <v>FinalAccept</v>
      </c>
      <c r="J722">
        <v>0.52659999999999996</v>
      </c>
      <c r="K722">
        <v>0.57399999999999995</v>
      </c>
      <c r="L722">
        <v>1.1006</v>
      </c>
      <c r="M722">
        <v>0.047399999999999998</v>
      </c>
      <c r="N722">
        <v>195</v>
      </c>
      <c r="O722">
        <v>4055</v>
      </c>
      <c r="P722">
        <v>13</v>
      </c>
      <c r="Q722" s="3" t="s">
        <v>2841</v>
      </c>
    </row>
    <row r="723" ht="15" customHeight="1">
      <c r="A723" t="e">
        <f t="shared" ca="1" si="532"/>
        <v>#VALUE!</v>
      </c>
      <c r="B723" t="e">
        <f t="array" ref="B723" ca="1">_xlfn.XLOOKUP(Tabelle8[[#This Row],[ExperimentID]]&amp;Tabelle8[[#This Row],[NegotiationID]]&amp;Tabelle8[[#This Row],[MessageID]],ALL_IN_ONE[ExperimentID]&amp;ALL_IN_ONE[NegotiationID]&amp;ALL_IN_ONE[MessageID],ALL_IN_ONE[Gesamt_ID],,0)</f>
        <v>#VALUE!</v>
      </c>
      <c r="C723">
        <v>1935</v>
      </c>
      <c r="D723" t="s">
        <v>1521</v>
      </c>
      <c r="E723">
        <v>67983</v>
      </c>
      <c r="F723">
        <v>1925</v>
      </c>
      <c r="G723">
        <v>1921</v>
      </c>
      <c r="H723" t="s">
        <v>20</v>
      </c>
      <c r="I723" t="str">
        <f t="array" ref="I723">IFERROR(_xlfn.XLOOKUP(Tabelle8[[#This Row],[NegotiationID]]&amp;"FinalAccept",Tabelle8[NegotiationID]&amp;Tabelle8[ActionType],Tabelle8[ActionType],,0),_xlfn.XLOOKUP(Tabelle8[[#This Row],[NegotiationID]]&amp;"FinalReject",Tabelle8[NegotiationID]&amp;Tabelle8[ActionType],Tabelle8[ActionType],,0))</f>
        <v>FinalAccept</v>
      </c>
      <c r="J723">
        <v>0.57399999999999995</v>
      </c>
      <c r="K723">
        <v>0.52659999999999996</v>
      </c>
      <c r="L723">
        <v>1.1006</v>
      </c>
      <c r="M723">
        <v>0.047399999999999998</v>
      </c>
      <c r="N723">
        <v>71</v>
      </c>
      <c r="O723">
        <v>4055</v>
      </c>
      <c r="P723">
        <v>13</v>
      </c>
      <c r="Q723" s="3" t="s">
        <v>2842</v>
      </c>
    </row>
    <row r="724" ht="14.5" hidden="1">
      <c r="A724" t="e">
        <f t="shared" ca="1" si="532"/>
        <v>#VALUE!</v>
      </c>
      <c r="B724" t="e">
        <f t="array" ref="B724" ca="1">_xlfn.XLOOKUP(Tabelle8[[#This Row],[ExperimentID]]&amp;Tabelle8[[#This Row],[NegotiationID]]&amp;Tabelle8[[#This Row],[MessageID]],ALL_IN_ONE[ExperimentID]&amp;ALL_IN_ONE[NegotiationID]&amp;ALL_IN_ONE[MessageID],ALL_IN_ONE[Gesamt_ID],,0)</f>
        <v>#VALUE!</v>
      </c>
      <c r="C724">
        <v>1964</v>
      </c>
      <c r="D724" t="s">
        <v>1521</v>
      </c>
      <c r="E724">
        <v>1965</v>
      </c>
      <c r="H724" t="s">
        <v>6019</v>
      </c>
      <c r="I724" t="str">
        <f t="array" ref="I724">IFERROR(_xlfn.XLOOKUP(Tabelle8[[#This Row],[NegotiationID]]&amp;"FinalAccept",Tabelle8[NegotiationID]&amp;Tabelle8[ActionType],Tabelle8[ActionType],,0),_xlfn.XLOOKUP(Tabelle8[[#This Row],[NegotiationID]]&amp;"FinalReject",Tabelle8[NegotiationID]&amp;Tabelle8[ActionType],Tabelle8[ActionType],,0))</f>
        <v>FinalAccept</v>
      </c>
      <c r="N724">
        <v>21</v>
      </c>
      <c r="O724">
        <v>2231</v>
      </c>
      <c r="P724">
        <v>10</v>
      </c>
      <c r="Q724" t="s">
        <v>6020</v>
      </c>
    </row>
    <row r="725" ht="15" customHeight="1">
      <c r="A725" t="e">
        <f t="shared" ca="1" si="532"/>
        <v>#VALUE!</v>
      </c>
      <c r="B725" t="e">
        <f t="array" ref="B725" ca="1">_xlfn.XLOOKUP(Tabelle8[[#This Row],[ExperimentID]]&amp;Tabelle8[[#This Row],[NegotiationID]]&amp;Tabelle8[[#This Row],[MessageID]],ALL_IN_ONE[ExperimentID]&amp;ALL_IN_ONE[NegotiationID]&amp;ALL_IN_ONE[MessageID],ALL_IN_ONE[Gesamt_ID],,0)</f>
        <v>#VALUE!</v>
      </c>
      <c r="C725">
        <v>1964</v>
      </c>
      <c r="D725" t="s">
        <v>1521</v>
      </c>
      <c r="E725">
        <v>62095</v>
      </c>
      <c r="F725">
        <v>1950</v>
      </c>
      <c r="G725">
        <v>1954</v>
      </c>
      <c r="H725" t="s">
        <v>19</v>
      </c>
      <c r="I725" t="str">
        <f t="array" ref="I725">IFERROR(_xlfn.XLOOKUP(Tabelle8[[#This Row],[NegotiationID]]&amp;"FinalAccept",Tabelle8[NegotiationID]&amp;Tabelle8[ActionType],Tabelle8[ActionType],,0),_xlfn.XLOOKUP(Tabelle8[[#This Row],[NegotiationID]]&amp;"FinalReject",Tabelle8[NegotiationID]&amp;Tabelle8[ActionType],Tabelle8[ActionType],,0))</f>
        <v>FinalAccept</v>
      </c>
      <c r="J725">
        <v>1</v>
      </c>
      <c r="K725">
        <v>0.1084</v>
      </c>
      <c r="L725">
        <v>1.1084000000000001</v>
      </c>
      <c r="M725">
        <v>0.89159999999999995</v>
      </c>
      <c r="N725">
        <v>324</v>
      </c>
      <c r="O725">
        <v>2231</v>
      </c>
      <c r="P725">
        <v>10</v>
      </c>
      <c r="Q725" s="3" t="s">
        <v>2843</v>
      </c>
    </row>
    <row r="726" ht="15" customHeight="1">
      <c r="A726" t="e">
        <f t="shared" ca="1" si="532"/>
        <v>#VALUE!</v>
      </c>
      <c r="B726" t="e">
        <f t="array" ref="B726" ca="1">_xlfn.XLOOKUP(Tabelle8[[#This Row],[ExperimentID]]&amp;Tabelle8[[#This Row],[NegotiationID]]&amp;Tabelle8[[#This Row],[MessageID]],ALL_IN_ONE[ExperimentID]&amp;ALL_IN_ONE[NegotiationID]&amp;ALL_IN_ONE[MessageID],ALL_IN_ONE[Gesamt_ID],,0)</f>
        <v>#VALUE!</v>
      </c>
      <c r="C726">
        <v>1964</v>
      </c>
      <c r="D726" t="s">
        <v>1521</v>
      </c>
      <c r="E726">
        <v>62837</v>
      </c>
      <c r="F726">
        <v>1954</v>
      </c>
      <c r="G726">
        <v>1950</v>
      </c>
      <c r="H726" t="s">
        <v>31</v>
      </c>
      <c r="I726" t="str">
        <f t="array" ref="I726">IFERROR(_xlfn.XLOOKUP(Tabelle8[[#This Row],[NegotiationID]]&amp;"FinalAccept",Tabelle8[NegotiationID]&amp;Tabelle8[ActionType],Tabelle8[ActionType],,0),_xlfn.XLOOKUP(Tabelle8[[#This Row],[NegotiationID]]&amp;"FinalReject",Tabelle8[NegotiationID]&amp;Tabelle8[ActionType],Tabelle8[ActionType],,0))</f>
        <v>FinalAccept</v>
      </c>
      <c r="J726">
        <v>0.79039999999999999</v>
      </c>
      <c r="K726">
        <v>0.32840000000000003</v>
      </c>
      <c r="L726">
        <v>1.1188</v>
      </c>
      <c r="M726">
        <v>0.46200000000000002</v>
      </c>
      <c r="N726">
        <v>518</v>
      </c>
      <c r="O726">
        <v>2231</v>
      </c>
      <c r="P726">
        <v>10</v>
      </c>
      <c r="Q726" s="3" t="s">
        <v>2844</v>
      </c>
    </row>
    <row r="727" ht="15" customHeight="1">
      <c r="A727" t="e">
        <f t="shared" ca="1" si="532"/>
        <v>#VALUE!</v>
      </c>
      <c r="B727" t="e">
        <f t="array" ref="B727" ca="1">_xlfn.XLOOKUP(Tabelle8[[#This Row],[ExperimentID]]&amp;Tabelle8[[#This Row],[NegotiationID]]&amp;Tabelle8[[#This Row],[MessageID]],ALL_IN_ONE[ExperimentID]&amp;ALL_IN_ONE[NegotiationID]&amp;ALL_IN_ONE[MessageID],ALL_IN_ONE[Gesamt_ID],,0)</f>
        <v>#VALUE!</v>
      </c>
      <c r="C727">
        <v>1964</v>
      </c>
      <c r="D727" t="s">
        <v>1521</v>
      </c>
      <c r="E727">
        <v>63375</v>
      </c>
      <c r="F727">
        <v>1950</v>
      </c>
      <c r="G727">
        <v>1954</v>
      </c>
      <c r="H727" t="s">
        <v>31</v>
      </c>
      <c r="I727" t="str">
        <f t="array" ref="I727">IFERROR(_xlfn.XLOOKUP(Tabelle8[[#This Row],[NegotiationID]]&amp;"FinalAccept",Tabelle8[NegotiationID]&amp;Tabelle8[ActionType],Tabelle8[ActionType],,0),_xlfn.XLOOKUP(Tabelle8[[#This Row],[NegotiationID]]&amp;"FinalReject",Tabelle8[NegotiationID]&amp;Tabelle8[ActionType],Tabelle8[ActionType],,0))</f>
        <v>FinalAccept</v>
      </c>
      <c r="J727">
        <v>0.85760000000000003</v>
      </c>
      <c r="K727">
        <v>0.19040000000000001</v>
      </c>
      <c r="L727">
        <v>1.048</v>
      </c>
      <c r="M727">
        <v>0.66720000000000002</v>
      </c>
      <c r="N727">
        <v>343</v>
      </c>
      <c r="O727">
        <v>2231</v>
      </c>
      <c r="P727">
        <v>10</v>
      </c>
      <c r="Q727" s="3" t="s">
        <v>2845</v>
      </c>
    </row>
    <row r="728" ht="15" customHeight="1">
      <c r="A728" t="e">
        <f t="shared" ca="1" si="532"/>
        <v>#VALUE!</v>
      </c>
      <c r="B728" t="e">
        <f t="array" ref="B728" ca="1">_xlfn.XLOOKUP(Tabelle8[[#This Row],[ExperimentID]]&amp;Tabelle8[[#This Row],[NegotiationID]]&amp;Tabelle8[[#This Row],[MessageID]],ALL_IN_ONE[ExperimentID]&amp;ALL_IN_ONE[NegotiationID]&amp;ALL_IN_ONE[MessageID],ALL_IN_ONE[Gesamt_ID],,0)</f>
        <v>#VALUE!</v>
      </c>
      <c r="C728">
        <v>1964</v>
      </c>
      <c r="D728" t="s">
        <v>1521</v>
      </c>
      <c r="E728">
        <v>64390</v>
      </c>
      <c r="F728">
        <v>1954</v>
      </c>
      <c r="G728">
        <v>1950</v>
      </c>
      <c r="H728" t="s">
        <v>31</v>
      </c>
      <c r="I728" t="str">
        <f t="array" ref="I728">IFERROR(_xlfn.XLOOKUP(Tabelle8[[#This Row],[NegotiationID]]&amp;"FinalAccept",Tabelle8[NegotiationID]&amp;Tabelle8[ActionType],Tabelle8[ActionType],,0),_xlfn.XLOOKUP(Tabelle8[[#This Row],[NegotiationID]]&amp;"FinalReject",Tabelle8[NegotiationID]&amp;Tabelle8[ActionType],Tabelle8[ActionType],,0))</f>
        <v>FinalAccept</v>
      </c>
      <c r="J728">
        <v>0.5444</v>
      </c>
      <c r="K728">
        <v>0.54959999999999998</v>
      </c>
      <c r="L728">
        <v>1.0940000000000001</v>
      </c>
      <c r="M728">
        <v>0.0051999999999999998</v>
      </c>
      <c r="N728">
        <v>263</v>
      </c>
      <c r="O728">
        <v>2231</v>
      </c>
      <c r="P728">
        <v>10</v>
      </c>
      <c r="Q728" s="3" t="s">
        <v>2846</v>
      </c>
    </row>
    <row r="729" ht="15" customHeight="1">
      <c r="A729" t="e">
        <f t="shared" ca="1" si="532"/>
        <v>#VALUE!</v>
      </c>
      <c r="B729" t="e">
        <f t="array" ref="B729" ca="1">_xlfn.XLOOKUP(Tabelle8[[#This Row],[ExperimentID]]&amp;Tabelle8[[#This Row],[NegotiationID]]&amp;Tabelle8[[#This Row],[MessageID]],ALL_IN_ONE[ExperimentID]&amp;ALL_IN_ONE[NegotiationID]&amp;ALL_IN_ONE[MessageID],ALL_IN_ONE[Gesamt_ID],,0)</f>
        <v>#VALUE!</v>
      </c>
      <c r="C729">
        <v>1964</v>
      </c>
      <c r="D729" t="s">
        <v>1521</v>
      </c>
      <c r="E729">
        <v>64519</v>
      </c>
      <c r="F729">
        <v>1950</v>
      </c>
      <c r="G729">
        <v>1954</v>
      </c>
      <c r="H729" t="s">
        <v>31</v>
      </c>
      <c r="I729" t="str">
        <f t="array" ref="I729">IFERROR(_xlfn.XLOOKUP(Tabelle8[[#This Row],[NegotiationID]]&amp;"FinalAccept",Tabelle8[NegotiationID]&amp;Tabelle8[ActionType],Tabelle8[ActionType],,0),_xlfn.XLOOKUP(Tabelle8[[#This Row],[NegotiationID]]&amp;"FinalReject",Tabelle8[NegotiationID]&amp;Tabelle8[ActionType],Tabelle8[ActionType],,0))</f>
        <v>FinalAccept</v>
      </c>
      <c r="J729">
        <v>0.67759999999999998</v>
      </c>
      <c r="K729">
        <v>0.37040000000000001</v>
      </c>
      <c r="L729">
        <v>1.048</v>
      </c>
      <c r="M729">
        <v>0.30719999999999997</v>
      </c>
      <c r="N729">
        <v>302</v>
      </c>
      <c r="O729">
        <v>2231</v>
      </c>
      <c r="P729">
        <v>10</v>
      </c>
      <c r="Q729" s="3" t="s">
        <v>2847</v>
      </c>
    </row>
    <row r="730" ht="15" customHeight="1">
      <c r="A730" t="e">
        <f t="shared" ca="1" si="532"/>
        <v>#VALUE!</v>
      </c>
      <c r="B730" t="e">
        <f t="array" ref="B730" ca="1">_xlfn.XLOOKUP(Tabelle8[[#This Row],[ExperimentID]]&amp;Tabelle8[[#This Row],[NegotiationID]]&amp;Tabelle8[[#This Row],[MessageID]],ALL_IN_ONE[ExperimentID]&amp;ALL_IN_ONE[NegotiationID]&amp;ALL_IN_ONE[MessageID],ALL_IN_ONE[Gesamt_ID],,0)</f>
        <v>#VALUE!</v>
      </c>
      <c r="C730">
        <v>1964</v>
      </c>
      <c r="D730" t="s">
        <v>1521</v>
      </c>
      <c r="E730">
        <v>65381</v>
      </c>
      <c r="F730">
        <v>1954</v>
      </c>
      <c r="G730">
        <v>1950</v>
      </c>
      <c r="H730" t="s">
        <v>31</v>
      </c>
      <c r="I730" t="str">
        <f t="array" ref="I730">IFERROR(_xlfn.XLOOKUP(Tabelle8[[#This Row],[NegotiationID]]&amp;"FinalAccept",Tabelle8[NegotiationID]&amp;Tabelle8[ActionType],Tabelle8[ActionType],,0),_xlfn.XLOOKUP(Tabelle8[[#This Row],[NegotiationID]]&amp;"FinalReject",Tabelle8[NegotiationID]&amp;Tabelle8[ActionType],Tabelle8[ActionType],,0))</f>
        <v>FinalAccept</v>
      </c>
      <c r="J730">
        <v>0.41299999999999998</v>
      </c>
      <c r="K730">
        <v>0.58560000000000001</v>
      </c>
      <c r="L730">
        <v>0.99860000000000004</v>
      </c>
      <c r="M730">
        <v>0.1726</v>
      </c>
      <c r="N730">
        <v>162</v>
      </c>
      <c r="O730">
        <v>2231</v>
      </c>
      <c r="P730">
        <v>10</v>
      </c>
      <c r="Q730" s="3" t="s">
        <v>2848</v>
      </c>
    </row>
    <row r="731" ht="130.5" hidden="1">
      <c r="A731" t="e">
        <f t="shared" ca="1" si="532"/>
        <v>#VALUE!</v>
      </c>
      <c r="B731" t="e">
        <f t="array" ref="B731" ca="1">_xlfn.XLOOKUP(Tabelle8[[#This Row],[ExperimentID]]&amp;Tabelle8[[#This Row],[NegotiationID]]&amp;Tabelle8[[#This Row],[MessageID]],ALL_IN_ONE[ExperimentID]&amp;ALL_IN_ONE[NegotiationID]&amp;ALL_IN_ONE[MessageID],ALL_IN_ONE[Gesamt_ID],,0)</f>
        <v>#VALUE!</v>
      </c>
      <c r="C731">
        <v>1964</v>
      </c>
      <c r="D731" t="s">
        <v>1521</v>
      </c>
      <c r="E731">
        <v>65767</v>
      </c>
      <c r="F731">
        <v>1950</v>
      </c>
      <c r="G731">
        <v>1954</v>
      </c>
      <c r="H731" t="s">
        <v>22</v>
      </c>
      <c r="I731" t="str">
        <f t="array" ref="I731">IFERROR(_xlfn.XLOOKUP(Tabelle8[[#This Row],[NegotiationID]]&amp;"FinalAccept",Tabelle8[NegotiationID]&amp;Tabelle8[ActionType],Tabelle8[ActionType],,0),_xlfn.XLOOKUP(Tabelle8[[#This Row],[NegotiationID]]&amp;"FinalReject",Tabelle8[NegotiationID]&amp;Tabelle8[ActionType],Tabelle8[ActionType],,0))</f>
        <v>FinalAccept</v>
      </c>
      <c r="N731">
        <v>144</v>
      </c>
      <c r="O731">
        <v>2231</v>
      </c>
      <c r="P731">
        <v>10</v>
      </c>
      <c r="Q731" s="3" t="s">
        <v>6558</v>
      </c>
    </row>
    <row r="732" ht="72.5" hidden="1">
      <c r="A732" t="e">
        <f t="shared" ca="1" si="532"/>
        <v>#VALUE!</v>
      </c>
      <c r="B732" t="e">
        <f t="array" ref="B732" ca="1">_xlfn.XLOOKUP(Tabelle8[[#This Row],[ExperimentID]]&amp;Tabelle8[[#This Row],[NegotiationID]]&amp;Tabelle8[[#This Row],[MessageID]],ALL_IN_ONE[ExperimentID]&amp;ALL_IN_ONE[NegotiationID]&amp;ALL_IN_ONE[MessageID],ALL_IN_ONE[Gesamt_ID],,0)</f>
        <v>#VALUE!</v>
      </c>
      <c r="C732">
        <v>1964</v>
      </c>
      <c r="D732" t="s">
        <v>1521</v>
      </c>
      <c r="E732">
        <v>66954</v>
      </c>
      <c r="F732">
        <v>1954</v>
      </c>
      <c r="G732">
        <v>1950</v>
      </c>
      <c r="H732" t="s">
        <v>24</v>
      </c>
      <c r="I732" t="str">
        <f t="array" ref="I732">IFERROR(_xlfn.XLOOKUP(Tabelle8[[#This Row],[NegotiationID]]&amp;"FinalAccept",Tabelle8[NegotiationID]&amp;Tabelle8[ActionType],Tabelle8[ActionType],,0),_xlfn.XLOOKUP(Tabelle8[[#This Row],[NegotiationID]]&amp;"FinalReject",Tabelle8[NegotiationID]&amp;Tabelle8[ActionType],Tabelle8[ActionType],,0))</f>
        <v>FinalAccept</v>
      </c>
      <c r="N732">
        <v>88</v>
      </c>
      <c r="O732">
        <v>2231</v>
      </c>
      <c r="P732">
        <v>10</v>
      </c>
      <c r="Q732" s="3" t="s">
        <v>6559</v>
      </c>
    </row>
    <row r="733" ht="15" customHeight="1">
      <c r="A733" t="e">
        <f t="shared" ca="1" si="532"/>
        <v>#VALUE!</v>
      </c>
      <c r="B733" t="e">
        <f t="array" ref="B733" ca="1">_xlfn.XLOOKUP(Tabelle8[[#This Row],[ExperimentID]]&amp;Tabelle8[[#This Row],[NegotiationID]]&amp;Tabelle8[[#This Row],[MessageID]],ALL_IN_ONE[ExperimentID]&amp;ALL_IN_ONE[NegotiationID]&amp;ALL_IN_ONE[MessageID],ALL_IN_ONE[Gesamt_ID],,0)</f>
        <v>#VALUE!</v>
      </c>
      <c r="C733">
        <v>1964</v>
      </c>
      <c r="D733" t="s">
        <v>1521</v>
      </c>
      <c r="E733">
        <v>66964</v>
      </c>
      <c r="F733">
        <v>1950</v>
      </c>
      <c r="G733">
        <v>1954</v>
      </c>
      <c r="H733" t="s">
        <v>20</v>
      </c>
      <c r="I733" t="str">
        <f t="array" ref="I733">IFERROR(_xlfn.XLOOKUP(Tabelle8[[#This Row],[NegotiationID]]&amp;"FinalAccept",Tabelle8[NegotiationID]&amp;Tabelle8[ActionType],Tabelle8[ActionType],,0),_xlfn.XLOOKUP(Tabelle8[[#This Row],[NegotiationID]]&amp;"FinalReject",Tabelle8[NegotiationID]&amp;Tabelle8[ActionType],Tabelle8[ActionType],,0))</f>
        <v>FinalAccept</v>
      </c>
      <c r="J733">
        <v>0.58560000000000001</v>
      </c>
      <c r="K733">
        <v>0.41299999999999998</v>
      </c>
      <c r="L733">
        <v>0.99860000000000004</v>
      </c>
      <c r="M733">
        <v>0.1726</v>
      </c>
      <c r="N733">
        <v>66</v>
      </c>
      <c r="O733">
        <v>2231</v>
      </c>
      <c r="P733">
        <v>10</v>
      </c>
      <c r="Q733" s="3" t="s">
        <v>2849</v>
      </c>
    </row>
    <row r="734" ht="14.5" hidden="1">
      <c r="A734" t="e">
        <f t="shared" ca="1" si="532"/>
        <v>#VALUE!</v>
      </c>
      <c r="B734" t="e">
        <f t="array" ref="B734" ca="1">_xlfn.XLOOKUP(Tabelle8[[#This Row],[ExperimentID]]&amp;Tabelle8[[#This Row],[NegotiationID]]&amp;Tabelle8[[#This Row],[MessageID]],ALL_IN_ONE[ExperimentID]&amp;ALL_IN_ONE[NegotiationID]&amp;ALL_IN_ONE[MessageID],ALL_IN_ONE[Gesamt_ID],,0)</f>
        <v>#VALUE!</v>
      </c>
      <c r="C734">
        <v>1993</v>
      </c>
      <c r="D734" t="s">
        <v>1521</v>
      </c>
      <c r="E734">
        <v>1994</v>
      </c>
      <c r="H734" t="s">
        <v>6019</v>
      </c>
      <c r="I734" t="str">
        <f t="array" ref="I734">IFERROR(_xlfn.XLOOKUP(Tabelle8[[#This Row],[NegotiationID]]&amp;"FinalAccept",Tabelle8[NegotiationID]&amp;Tabelle8[ActionType],Tabelle8[ActionType],,0),_xlfn.XLOOKUP(Tabelle8[[#This Row],[NegotiationID]]&amp;"FinalReject",Tabelle8[NegotiationID]&amp;Tabelle8[ActionType],Tabelle8[ActionType],,0))</f>
        <v>FinalReject</v>
      </c>
      <c r="N734">
        <v>21</v>
      </c>
      <c r="O734">
        <v>2872</v>
      </c>
      <c r="P734">
        <v>12</v>
      </c>
      <c r="Q734" t="s">
        <v>6020</v>
      </c>
    </row>
    <row r="735" ht="15" customHeight="1">
      <c r="A735" t="e">
        <f t="shared" ca="1" si="532"/>
        <v>#VALUE!</v>
      </c>
      <c r="B735" t="e">
        <f t="array" ref="B735" ca="1">_xlfn.XLOOKUP(Tabelle8[[#This Row],[ExperimentID]]&amp;Tabelle8[[#This Row],[NegotiationID]]&amp;Tabelle8[[#This Row],[MessageID]],ALL_IN_ONE[ExperimentID]&amp;ALL_IN_ONE[NegotiationID]&amp;ALL_IN_ONE[MessageID],ALL_IN_ONE[Gesamt_ID],,0)</f>
        <v>#VALUE!</v>
      </c>
      <c r="C735">
        <v>1993</v>
      </c>
      <c r="D735" t="s">
        <v>1521</v>
      </c>
      <c r="E735">
        <v>62648</v>
      </c>
      <c r="F735">
        <v>1979</v>
      </c>
      <c r="G735">
        <v>1983</v>
      </c>
      <c r="H735" t="s">
        <v>19</v>
      </c>
      <c r="I735" t="str">
        <f t="array" ref="I735">IFERROR(_xlfn.XLOOKUP(Tabelle8[[#This Row],[NegotiationID]]&amp;"FinalAccept",Tabelle8[NegotiationID]&amp;Tabelle8[ActionType],Tabelle8[ActionType],,0),_xlfn.XLOOKUP(Tabelle8[[#This Row],[NegotiationID]]&amp;"FinalReject",Tabelle8[NegotiationID]&amp;Tabelle8[ActionType],Tabelle8[ActionType],,0))</f>
        <v>FinalReject</v>
      </c>
      <c r="J735">
        <v>1</v>
      </c>
      <c r="K735">
        <v>0.1084</v>
      </c>
      <c r="L735">
        <v>1.1084000000000001</v>
      </c>
      <c r="M735">
        <v>0.89159999999999995</v>
      </c>
      <c r="N735">
        <v>190</v>
      </c>
      <c r="O735">
        <v>2872</v>
      </c>
      <c r="P735">
        <v>12</v>
      </c>
      <c r="Q735" s="3" t="s">
        <v>2850</v>
      </c>
    </row>
    <row r="736" ht="15" customHeight="1">
      <c r="A736" t="e">
        <f t="shared" ca="1" si="532"/>
        <v>#VALUE!</v>
      </c>
      <c r="B736" t="e">
        <f t="array" ref="B736" ca="1">_xlfn.XLOOKUP(Tabelle8[[#This Row],[ExperimentID]]&amp;Tabelle8[[#This Row],[NegotiationID]]&amp;Tabelle8[[#This Row],[MessageID]],ALL_IN_ONE[ExperimentID]&amp;ALL_IN_ONE[NegotiationID]&amp;ALL_IN_ONE[MessageID],ALL_IN_ONE[Gesamt_ID],,0)</f>
        <v>#VALUE!</v>
      </c>
      <c r="C736">
        <v>1993</v>
      </c>
      <c r="D736" t="s">
        <v>1521</v>
      </c>
      <c r="E736">
        <v>64405</v>
      </c>
      <c r="F736">
        <v>1983</v>
      </c>
      <c r="G736">
        <v>1979</v>
      </c>
      <c r="H736" t="s">
        <v>31</v>
      </c>
      <c r="I736" t="str">
        <f t="array" ref="I736">IFERROR(_xlfn.XLOOKUP(Tabelle8[[#This Row],[NegotiationID]]&amp;"FinalAccept",Tabelle8[NegotiationID]&amp;Tabelle8[ActionType],Tabelle8[ActionType],,0),_xlfn.XLOOKUP(Tabelle8[[#This Row],[NegotiationID]]&amp;"FinalReject",Tabelle8[NegotiationID]&amp;Tabelle8[ActionType],Tabelle8[ActionType],,0))</f>
        <v>FinalReject</v>
      </c>
      <c r="J736">
        <v>1</v>
      </c>
      <c r="K736">
        <v>0.12540000000000001</v>
      </c>
      <c r="L736">
        <v>1.1254</v>
      </c>
      <c r="M736">
        <v>0.87460000000000004</v>
      </c>
      <c r="N736">
        <v>194</v>
      </c>
      <c r="O736">
        <v>2872</v>
      </c>
      <c r="P736">
        <v>12</v>
      </c>
      <c r="Q736" s="3" t="s">
        <v>2851</v>
      </c>
    </row>
    <row r="737" ht="15" customHeight="1">
      <c r="A737" t="e">
        <f t="shared" ca="1" si="532"/>
        <v>#VALUE!</v>
      </c>
      <c r="B737" t="e">
        <f t="array" ref="B737" ca="1">_xlfn.XLOOKUP(Tabelle8[[#This Row],[ExperimentID]]&amp;Tabelle8[[#This Row],[NegotiationID]]&amp;Tabelle8[[#This Row],[MessageID]],ALL_IN_ONE[ExperimentID]&amp;ALL_IN_ONE[NegotiationID]&amp;ALL_IN_ONE[MessageID],ALL_IN_ONE[Gesamt_ID],,0)</f>
        <v>#VALUE!</v>
      </c>
      <c r="C737">
        <v>1993</v>
      </c>
      <c r="D737" t="s">
        <v>1521</v>
      </c>
      <c r="E737">
        <v>64849</v>
      </c>
      <c r="F737">
        <v>1979</v>
      </c>
      <c r="G737">
        <v>1983</v>
      </c>
      <c r="H737" t="s">
        <v>31</v>
      </c>
      <c r="I737" t="str">
        <f t="array" ref="I737">IFERROR(_xlfn.XLOOKUP(Tabelle8[[#This Row],[NegotiationID]]&amp;"FinalAccept",Tabelle8[NegotiationID]&amp;Tabelle8[ActionType],Tabelle8[ActionType],,0),_xlfn.XLOOKUP(Tabelle8[[#This Row],[NegotiationID]]&amp;"FinalReject",Tabelle8[NegotiationID]&amp;Tabelle8[ActionType],Tabelle8[ActionType],,0))</f>
        <v>FinalReject</v>
      </c>
      <c r="J737">
        <v>0.69020000000000004</v>
      </c>
      <c r="K737">
        <v>0.27800000000000002</v>
      </c>
      <c r="L737">
        <v>0.96819999999999995</v>
      </c>
      <c r="M737">
        <v>0.41220000000000001</v>
      </c>
      <c r="N737">
        <v>277</v>
      </c>
      <c r="O737">
        <v>2872</v>
      </c>
      <c r="P737">
        <v>12</v>
      </c>
      <c r="Q737" s="3" t="s">
        <v>2852</v>
      </c>
    </row>
    <row r="738" ht="15" customHeight="1">
      <c r="A738" t="e">
        <f t="shared" ca="1" si="532"/>
        <v>#VALUE!</v>
      </c>
      <c r="B738" t="e">
        <f t="array" ref="B738" ca="1">_xlfn.XLOOKUP(Tabelle8[[#This Row],[ExperimentID]]&amp;Tabelle8[[#This Row],[NegotiationID]]&amp;Tabelle8[[#This Row],[MessageID]],ALL_IN_ONE[ExperimentID]&amp;ALL_IN_ONE[NegotiationID]&amp;ALL_IN_ONE[MessageID],ALL_IN_ONE[Gesamt_ID],,0)</f>
        <v>#VALUE!</v>
      </c>
      <c r="C738">
        <v>1993</v>
      </c>
      <c r="D738" t="s">
        <v>1521</v>
      </c>
      <c r="E738">
        <v>66002</v>
      </c>
      <c r="F738">
        <v>1983</v>
      </c>
      <c r="G738">
        <v>1979</v>
      </c>
      <c r="H738" t="s">
        <v>31</v>
      </c>
      <c r="I738" t="str">
        <f t="array" ref="I738">IFERROR(_xlfn.XLOOKUP(Tabelle8[[#This Row],[NegotiationID]]&amp;"FinalAccept",Tabelle8[NegotiationID]&amp;Tabelle8[ActionType],Tabelle8[ActionType],,0),_xlfn.XLOOKUP(Tabelle8[[#This Row],[NegotiationID]]&amp;"FinalReject",Tabelle8[NegotiationID]&amp;Tabelle8[ActionType],Tabelle8[ActionType],,0))</f>
        <v>FinalReject</v>
      </c>
      <c r="J738">
        <v>0.76619999999999999</v>
      </c>
      <c r="K738">
        <v>0.10920000000000001</v>
      </c>
      <c r="L738">
        <v>0.87539999999999996</v>
      </c>
      <c r="M738">
        <v>0.65700000000000003</v>
      </c>
      <c r="N738">
        <v>280</v>
      </c>
      <c r="O738">
        <v>2872</v>
      </c>
      <c r="P738">
        <v>12</v>
      </c>
      <c r="Q738" s="3" t="s">
        <v>2853</v>
      </c>
    </row>
    <row r="739" ht="15" customHeight="1">
      <c r="A739" t="e">
        <f t="shared" ca="1" si="532"/>
        <v>#VALUE!</v>
      </c>
      <c r="B739" t="e">
        <f t="array" ref="B739" ca="1">_xlfn.XLOOKUP(Tabelle8[[#This Row],[ExperimentID]]&amp;Tabelle8[[#This Row],[NegotiationID]]&amp;Tabelle8[[#This Row],[MessageID]],ALL_IN_ONE[ExperimentID]&amp;ALL_IN_ONE[NegotiationID]&amp;ALL_IN_ONE[MessageID],ALL_IN_ONE[Gesamt_ID],,0)</f>
        <v>#VALUE!</v>
      </c>
      <c r="C739">
        <v>1993</v>
      </c>
      <c r="D739" t="s">
        <v>1521</v>
      </c>
      <c r="E739">
        <v>66798</v>
      </c>
      <c r="F739">
        <v>1979</v>
      </c>
      <c r="G739">
        <v>1983</v>
      </c>
      <c r="H739" t="s">
        <v>31</v>
      </c>
      <c r="I739" t="str">
        <f t="array" ref="I739">IFERROR(_xlfn.XLOOKUP(Tabelle8[[#This Row],[NegotiationID]]&amp;"FinalAccept",Tabelle8[NegotiationID]&amp;Tabelle8[ActionType],Tabelle8[ActionType],,0),_xlfn.XLOOKUP(Tabelle8[[#This Row],[NegotiationID]]&amp;"FinalReject",Tabelle8[NegotiationID]&amp;Tabelle8[ActionType],Tabelle8[ActionType],,0))</f>
        <v>FinalReject</v>
      </c>
      <c r="J739">
        <v>0.50619999999999998</v>
      </c>
      <c r="K739">
        <v>0.21859999999999999</v>
      </c>
      <c r="L739">
        <v>0.7248</v>
      </c>
      <c r="M739">
        <v>0.28760000000000002</v>
      </c>
      <c r="N739">
        <v>247</v>
      </c>
      <c r="O739">
        <v>2872</v>
      </c>
      <c r="P739">
        <v>12</v>
      </c>
      <c r="Q739" s="3" t="s">
        <v>2854</v>
      </c>
    </row>
    <row r="740" ht="15" customHeight="1">
      <c r="A740" t="e">
        <f t="shared" ca="1" si="532"/>
        <v>#VALUE!</v>
      </c>
      <c r="B740" t="e">
        <f t="array" ref="B740" ca="1">_xlfn.XLOOKUP(Tabelle8[[#This Row],[ExperimentID]]&amp;Tabelle8[[#This Row],[NegotiationID]]&amp;Tabelle8[[#This Row],[MessageID]],ALL_IN_ONE[ExperimentID]&amp;ALL_IN_ONE[NegotiationID]&amp;ALL_IN_ONE[MessageID],ALL_IN_ONE[Gesamt_ID],,0)</f>
        <v>#VALUE!</v>
      </c>
      <c r="C740">
        <v>1993</v>
      </c>
      <c r="D740" t="s">
        <v>1521</v>
      </c>
      <c r="E740">
        <v>66852</v>
      </c>
      <c r="F740">
        <v>1983</v>
      </c>
      <c r="G740">
        <v>1979</v>
      </c>
      <c r="H740" t="s">
        <v>31</v>
      </c>
      <c r="I740" t="str">
        <f t="array" ref="I740">IFERROR(_xlfn.XLOOKUP(Tabelle8[[#This Row],[NegotiationID]]&amp;"FinalAccept",Tabelle8[NegotiationID]&amp;Tabelle8[ActionType],Tabelle8[ActionType],,0),_xlfn.XLOOKUP(Tabelle8[[#This Row],[NegotiationID]]&amp;"FinalReject",Tabelle8[NegotiationID]&amp;Tabelle8[ActionType],Tabelle8[ActionType],,0))</f>
        <v>FinalReject</v>
      </c>
      <c r="J740">
        <v>0.76619999999999999</v>
      </c>
      <c r="K740">
        <v>0.10920000000000001</v>
      </c>
      <c r="L740">
        <v>0.87539999999999996</v>
      </c>
      <c r="M740">
        <v>0.65700000000000003</v>
      </c>
      <c r="N740">
        <v>346</v>
      </c>
      <c r="O740">
        <v>2872</v>
      </c>
      <c r="P740">
        <v>12</v>
      </c>
      <c r="Q740" s="3" t="s">
        <v>2855</v>
      </c>
    </row>
    <row r="741" ht="15" customHeight="1">
      <c r="A741" t="e">
        <f t="shared" ca="1" si="532"/>
        <v>#VALUE!</v>
      </c>
      <c r="B741" t="e">
        <f t="array" ref="B741" ca="1">_xlfn.XLOOKUP(Tabelle8[[#This Row],[ExperimentID]]&amp;Tabelle8[[#This Row],[NegotiationID]]&amp;Tabelle8[[#This Row],[MessageID]],ALL_IN_ONE[ExperimentID]&amp;ALL_IN_ONE[NegotiationID]&amp;ALL_IN_ONE[MessageID],ALL_IN_ONE[Gesamt_ID],,0)</f>
        <v>#VALUE!</v>
      </c>
      <c r="C741">
        <v>1993</v>
      </c>
      <c r="D741" t="s">
        <v>1521</v>
      </c>
      <c r="E741">
        <v>66975</v>
      </c>
      <c r="F741">
        <v>1979</v>
      </c>
      <c r="G741">
        <v>1983</v>
      </c>
      <c r="H741" t="s">
        <v>31</v>
      </c>
      <c r="I741" t="str">
        <f t="array" ref="I741">IFERROR(_xlfn.XLOOKUP(Tabelle8[[#This Row],[NegotiationID]]&amp;"FinalAccept",Tabelle8[NegotiationID]&amp;Tabelle8[ActionType],Tabelle8[ActionType],,0),_xlfn.XLOOKUP(Tabelle8[[#This Row],[NegotiationID]]&amp;"FinalReject",Tabelle8[NegotiationID]&amp;Tabelle8[ActionType],Tabelle8[ActionType],,0))</f>
        <v>FinalReject</v>
      </c>
      <c r="J741">
        <v>0.42099999999999999</v>
      </c>
      <c r="K741">
        <v>0.4194</v>
      </c>
      <c r="L741">
        <v>0.84040000000000004</v>
      </c>
      <c r="M741">
        <v>0.0016000000000000001</v>
      </c>
      <c r="N741">
        <v>207</v>
      </c>
      <c r="O741">
        <v>2872</v>
      </c>
      <c r="P741">
        <v>12</v>
      </c>
      <c r="Q741" s="3" t="s">
        <v>2856</v>
      </c>
    </row>
    <row r="742" ht="15" customHeight="1">
      <c r="A742" t="e">
        <f t="shared" ca="1" si="532"/>
        <v>#VALUE!</v>
      </c>
      <c r="B742" t="e">
        <f t="array" ref="B742" ca="1">_xlfn.XLOOKUP(Tabelle8[[#This Row],[ExperimentID]]&amp;Tabelle8[[#This Row],[NegotiationID]]&amp;Tabelle8[[#This Row],[MessageID]],ALL_IN_ONE[ExperimentID]&amp;ALL_IN_ONE[NegotiationID]&amp;ALL_IN_ONE[MessageID],ALL_IN_ONE[Gesamt_ID],,0)</f>
        <v>#VALUE!</v>
      </c>
      <c r="C742">
        <v>1993</v>
      </c>
      <c r="D742" t="s">
        <v>1521</v>
      </c>
      <c r="E742">
        <v>67089</v>
      </c>
      <c r="F742">
        <v>1983</v>
      </c>
      <c r="G742">
        <v>1979</v>
      </c>
      <c r="H742" t="s">
        <v>31</v>
      </c>
      <c r="I742" t="str">
        <f t="array" ref="I742">IFERROR(_xlfn.XLOOKUP(Tabelle8[[#This Row],[NegotiationID]]&amp;"FinalAccept",Tabelle8[NegotiationID]&amp;Tabelle8[ActionType],Tabelle8[ActionType],,0),_xlfn.XLOOKUP(Tabelle8[[#This Row],[NegotiationID]]&amp;"FinalReject",Tabelle8[NegotiationID]&amp;Tabelle8[ActionType],Tabelle8[ActionType],,0))</f>
        <v>FinalReject</v>
      </c>
      <c r="J742">
        <v>0.59219999999999995</v>
      </c>
      <c r="K742">
        <v>0.23719999999999999</v>
      </c>
      <c r="L742">
        <v>0.82940000000000003</v>
      </c>
      <c r="M742">
        <v>0.35499999999999998</v>
      </c>
      <c r="N742">
        <v>190</v>
      </c>
      <c r="O742">
        <v>2872</v>
      </c>
      <c r="P742">
        <v>12</v>
      </c>
      <c r="Q742" s="3" t="s">
        <v>2857</v>
      </c>
    </row>
    <row r="743" ht="15" customHeight="1">
      <c r="A743" t="e">
        <f t="shared" ca="1" si="532"/>
        <v>#VALUE!</v>
      </c>
      <c r="B743" t="e">
        <f t="array" ref="B743" ca="1">_xlfn.XLOOKUP(Tabelle8[[#This Row],[ExperimentID]]&amp;Tabelle8[[#This Row],[NegotiationID]]&amp;Tabelle8[[#This Row],[MessageID]],ALL_IN_ONE[ExperimentID]&amp;ALL_IN_ONE[NegotiationID]&amp;ALL_IN_ONE[MessageID],ALL_IN_ONE[Gesamt_ID],,0)</f>
        <v>#VALUE!</v>
      </c>
      <c r="C743">
        <v>1993</v>
      </c>
      <c r="D743" t="s">
        <v>1521</v>
      </c>
      <c r="E743">
        <v>67242</v>
      </c>
      <c r="F743">
        <v>1979</v>
      </c>
      <c r="G743">
        <v>1983</v>
      </c>
      <c r="H743" t="s">
        <v>31</v>
      </c>
      <c r="I743" t="str">
        <f t="array" ref="I743">IFERROR(_xlfn.XLOOKUP(Tabelle8[[#This Row],[NegotiationID]]&amp;"FinalAccept",Tabelle8[NegotiationID]&amp;Tabelle8[ActionType],Tabelle8[ActionType],,0),_xlfn.XLOOKUP(Tabelle8[[#This Row],[NegotiationID]]&amp;"FinalReject",Tabelle8[NegotiationID]&amp;Tabelle8[ActionType],Tabelle8[ActionType],,0))</f>
        <v>FinalReject</v>
      </c>
      <c r="J743">
        <v>0.48820000000000002</v>
      </c>
      <c r="K743">
        <v>0.37859999999999999</v>
      </c>
      <c r="L743">
        <v>0.86680000000000001</v>
      </c>
      <c r="M743">
        <v>0.1096</v>
      </c>
      <c r="N743">
        <v>326</v>
      </c>
      <c r="O743">
        <v>2872</v>
      </c>
      <c r="P743">
        <v>12</v>
      </c>
      <c r="Q743" s="3" t="s">
        <v>2858</v>
      </c>
    </row>
    <row r="744" ht="15" customHeight="1">
      <c r="A744" t="e">
        <f t="shared" ca="1" si="532"/>
        <v>#VALUE!</v>
      </c>
      <c r="B744" t="e">
        <f t="array" ref="B744" ca="1">_xlfn.XLOOKUP(Tabelle8[[#This Row],[ExperimentID]]&amp;Tabelle8[[#This Row],[NegotiationID]]&amp;Tabelle8[[#This Row],[MessageID]],ALL_IN_ONE[ExperimentID]&amp;ALL_IN_ONE[NegotiationID]&amp;ALL_IN_ONE[MessageID],ALL_IN_ONE[Gesamt_ID],,0)</f>
        <v>#VALUE!</v>
      </c>
      <c r="C744">
        <v>1993</v>
      </c>
      <c r="D744" t="s">
        <v>1521</v>
      </c>
      <c r="E744">
        <v>67544</v>
      </c>
      <c r="F744">
        <v>1983</v>
      </c>
      <c r="G744">
        <v>1979</v>
      </c>
      <c r="H744" t="s">
        <v>31</v>
      </c>
      <c r="I744" t="str">
        <f t="array" ref="I744">IFERROR(_xlfn.XLOOKUP(Tabelle8[[#This Row],[NegotiationID]]&amp;"FinalAccept",Tabelle8[NegotiationID]&amp;Tabelle8[ActionType],Tabelle8[ActionType],,0),_xlfn.XLOOKUP(Tabelle8[[#This Row],[NegotiationID]]&amp;"FinalReject",Tabelle8[NegotiationID]&amp;Tabelle8[ActionType],Tabelle8[ActionType],,0))</f>
        <v>FinalReject</v>
      </c>
      <c r="J744">
        <v>0.6946</v>
      </c>
      <c r="K744">
        <v>0.28939999999999999</v>
      </c>
      <c r="L744">
        <v>0.98399999999999999</v>
      </c>
      <c r="M744">
        <v>0.4052</v>
      </c>
      <c r="N744">
        <v>385</v>
      </c>
      <c r="O744">
        <v>2872</v>
      </c>
      <c r="P744">
        <v>12</v>
      </c>
      <c r="Q744" s="3" t="s">
        <v>2859</v>
      </c>
    </row>
    <row r="745" ht="15" customHeight="1">
      <c r="A745" t="e">
        <f t="shared" ca="1" si="532"/>
        <v>#VALUE!</v>
      </c>
      <c r="B745" t="e">
        <f t="array" ref="B745" ca="1">_xlfn.XLOOKUP(Tabelle8[[#This Row],[ExperimentID]]&amp;Tabelle8[[#This Row],[NegotiationID]]&amp;Tabelle8[[#This Row],[MessageID]],ALL_IN_ONE[ExperimentID]&amp;ALL_IN_ONE[NegotiationID]&amp;ALL_IN_ONE[MessageID],ALL_IN_ONE[Gesamt_ID],,0)</f>
        <v>#VALUE!</v>
      </c>
      <c r="C745">
        <v>1993</v>
      </c>
      <c r="D745" t="s">
        <v>1521</v>
      </c>
      <c r="E745">
        <v>67569</v>
      </c>
      <c r="F745">
        <v>1979</v>
      </c>
      <c r="G745">
        <v>1983</v>
      </c>
      <c r="H745" t="s">
        <v>40</v>
      </c>
      <c r="I745" t="str">
        <f t="array" ref="I745">IFERROR(_xlfn.XLOOKUP(Tabelle8[[#This Row],[NegotiationID]]&amp;"FinalAccept",Tabelle8[NegotiationID]&amp;Tabelle8[ActionType],Tabelle8[ActionType],,0),_xlfn.XLOOKUP(Tabelle8[[#This Row],[NegotiationID]]&amp;"FinalReject",Tabelle8[NegotiationID]&amp;Tabelle8[ActionType],Tabelle8[ActionType],,0))</f>
        <v>FinalReject</v>
      </c>
      <c r="J745">
        <v>0.28939999999999999</v>
      </c>
      <c r="K745">
        <v>0.6946</v>
      </c>
      <c r="L745">
        <v>0.98399999999999999</v>
      </c>
      <c r="M745">
        <v>0.4052</v>
      </c>
      <c r="N745">
        <v>209</v>
      </c>
      <c r="O745">
        <v>2872</v>
      </c>
      <c r="P745">
        <v>12</v>
      </c>
      <c r="Q745" s="3" t="s">
        <v>2860</v>
      </c>
    </row>
    <row r="746" ht="14.5" hidden="1">
      <c r="A746" t="e">
        <f t="shared" ca="1" si="532"/>
        <v>#VALUE!</v>
      </c>
      <c r="B746" t="e">
        <f t="array" ref="B746" ca="1">_xlfn.XLOOKUP(Tabelle8[[#This Row],[ExperimentID]]&amp;Tabelle8[[#This Row],[NegotiationID]]&amp;Tabelle8[[#This Row],[MessageID]],ALL_IN_ONE[ExperimentID]&amp;ALL_IN_ONE[NegotiationID]&amp;ALL_IN_ONE[MessageID],ALL_IN_ONE[Gesamt_ID],,0)</f>
        <v>#VALUE!</v>
      </c>
      <c r="C746">
        <v>2022</v>
      </c>
      <c r="D746" t="s">
        <v>1521</v>
      </c>
      <c r="E746">
        <v>2023</v>
      </c>
      <c r="H746" t="s">
        <v>6019</v>
      </c>
      <c r="I746" t="str">
        <f t="array" ref="I746">IFERROR(_xlfn.XLOOKUP(Tabelle8[[#This Row],[NegotiationID]]&amp;"FinalAccept",Tabelle8[NegotiationID]&amp;Tabelle8[ActionType],Tabelle8[ActionType],,0),_xlfn.XLOOKUP(Tabelle8[[#This Row],[NegotiationID]]&amp;"FinalReject",Tabelle8[NegotiationID]&amp;Tabelle8[ActionType],Tabelle8[ActionType],,0))</f>
        <v>FinalReject</v>
      </c>
      <c r="N746">
        <v>21</v>
      </c>
      <c r="O746">
        <v>8323</v>
      </c>
      <c r="P746">
        <v>16</v>
      </c>
      <c r="Q746" t="s">
        <v>6020</v>
      </c>
    </row>
    <row r="747" ht="15" customHeight="1">
      <c r="A747" t="e">
        <f t="shared" ca="1" si="532"/>
        <v>#VALUE!</v>
      </c>
      <c r="B747" t="e">
        <f t="array" ref="B747" ca="1">_xlfn.XLOOKUP(Tabelle8[[#This Row],[ExperimentID]]&amp;Tabelle8[[#This Row],[NegotiationID]]&amp;Tabelle8[[#This Row],[MessageID]],ALL_IN_ONE[ExperimentID]&amp;ALL_IN_ONE[NegotiationID]&amp;ALL_IN_ONE[MessageID],ALL_IN_ONE[Gesamt_ID],,0)</f>
        <v>#VALUE!</v>
      </c>
      <c r="C747">
        <v>2022</v>
      </c>
      <c r="D747" t="s">
        <v>1521</v>
      </c>
      <c r="E747">
        <v>62168</v>
      </c>
      <c r="F747">
        <v>2008</v>
      </c>
      <c r="G747">
        <v>2012</v>
      </c>
      <c r="H747" t="s">
        <v>19</v>
      </c>
      <c r="I747" t="str">
        <f t="array" ref="I747">IFERROR(_xlfn.XLOOKUP(Tabelle8[[#This Row],[NegotiationID]]&amp;"FinalAccept",Tabelle8[NegotiationID]&amp;Tabelle8[ActionType],Tabelle8[ActionType],,0),_xlfn.XLOOKUP(Tabelle8[[#This Row],[NegotiationID]]&amp;"FinalReject",Tabelle8[NegotiationID]&amp;Tabelle8[ActionType],Tabelle8[ActionType],,0))</f>
        <v>FinalReject</v>
      </c>
      <c r="J747">
        <v>1</v>
      </c>
      <c r="K747">
        <v>0.374</v>
      </c>
      <c r="L747">
        <v>1.3740000000000001</v>
      </c>
      <c r="M747">
        <v>0.626</v>
      </c>
      <c r="N747">
        <v>448</v>
      </c>
      <c r="O747">
        <v>8323</v>
      </c>
      <c r="P747">
        <v>16</v>
      </c>
      <c r="Q747" s="3" t="s">
        <v>2861</v>
      </c>
    </row>
    <row r="748" ht="15" customHeight="1">
      <c r="A748" t="e">
        <f t="shared" ca="1" si="532"/>
        <v>#VALUE!</v>
      </c>
      <c r="B748" t="e">
        <f t="array" ref="B748" ca="1">_xlfn.XLOOKUP(Tabelle8[[#This Row],[ExperimentID]]&amp;Tabelle8[[#This Row],[NegotiationID]]&amp;Tabelle8[[#This Row],[MessageID]],ALL_IN_ONE[ExperimentID]&amp;ALL_IN_ONE[NegotiationID]&amp;ALL_IN_ONE[MessageID],ALL_IN_ONE[Gesamt_ID],,0)</f>
        <v>#VALUE!</v>
      </c>
      <c r="C748">
        <v>2022</v>
      </c>
      <c r="D748" t="s">
        <v>1521</v>
      </c>
      <c r="E748">
        <v>64526</v>
      </c>
      <c r="F748">
        <v>2012</v>
      </c>
      <c r="G748">
        <v>2008</v>
      </c>
      <c r="H748" t="s">
        <v>31</v>
      </c>
      <c r="I748" t="str">
        <f t="array" ref="I748">IFERROR(_xlfn.XLOOKUP(Tabelle8[[#This Row],[NegotiationID]]&amp;"FinalAccept",Tabelle8[NegotiationID]&amp;Tabelle8[ActionType],Tabelle8[ActionType],,0),_xlfn.XLOOKUP(Tabelle8[[#This Row],[NegotiationID]]&amp;"FinalReject",Tabelle8[NegotiationID]&amp;Tabelle8[ActionType],Tabelle8[ActionType],,0))</f>
        <v>FinalReject</v>
      </c>
      <c r="J748">
        <v>1</v>
      </c>
      <c r="K748">
        <v>0.12540000000000001</v>
      </c>
      <c r="L748">
        <v>1.1254</v>
      </c>
      <c r="M748">
        <v>0.87460000000000004</v>
      </c>
      <c r="N748">
        <v>658</v>
      </c>
      <c r="O748">
        <v>8323</v>
      </c>
      <c r="P748">
        <v>16</v>
      </c>
      <c r="Q748" s="3" t="s">
        <v>2862</v>
      </c>
    </row>
    <row r="749" ht="15" customHeight="1">
      <c r="A749" t="e">
        <f t="shared" ca="1" si="532"/>
        <v>#VALUE!</v>
      </c>
      <c r="B749" t="e">
        <f t="array" ref="B749" ca="1">_xlfn.XLOOKUP(Tabelle8[[#This Row],[ExperimentID]]&amp;Tabelle8[[#This Row],[NegotiationID]]&amp;Tabelle8[[#This Row],[MessageID]],ALL_IN_ONE[ExperimentID]&amp;ALL_IN_ONE[NegotiationID]&amp;ALL_IN_ONE[MessageID],ALL_IN_ONE[Gesamt_ID],,0)</f>
        <v>#VALUE!</v>
      </c>
      <c r="C749">
        <v>2022</v>
      </c>
      <c r="D749" t="s">
        <v>1521</v>
      </c>
      <c r="E749">
        <v>64724</v>
      </c>
      <c r="F749">
        <v>2008</v>
      </c>
      <c r="G749">
        <v>2012</v>
      </c>
      <c r="H749" t="s">
        <v>31</v>
      </c>
      <c r="I749" t="str">
        <f t="array" ref="I749">IFERROR(_xlfn.XLOOKUP(Tabelle8[[#This Row],[NegotiationID]]&amp;"FinalAccept",Tabelle8[NegotiationID]&amp;Tabelle8[ActionType],Tabelle8[ActionType],,0),_xlfn.XLOOKUP(Tabelle8[[#This Row],[NegotiationID]]&amp;"FinalReject",Tabelle8[NegotiationID]&amp;Tabelle8[ActionType],Tabelle8[ActionType],,0))</f>
        <v>FinalReject</v>
      </c>
      <c r="J749">
        <v>1</v>
      </c>
      <c r="K749">
        <v>0.1084</v>
      </c>
      <c r="L749">
        <v>1.1084000000000001</v>
      </c>
      <c r="M749">
        <v>0.89159999999999995</v>
      </c>
      <c r="N749">
        <v>782</v>
      </c>
      <c r="O749">
        <v>8323</v>
      </c>
      <c r="P749">
        <v>16</v>
      </c>
      <c r="Q749" s="3" t="s">
        <v>2863</v>
      </c>
    </row>
    <row r="750" ht="15" customHeight="1">
      <c r="A750" t="e">
        <f t="shared" ca="1" si="532"/>
        <v>#VALUE!</v>
      </c>
      <c r="B750" t="e">
        <f t="array" ref="B750" ca="1">_xlfn.XLOOKUP(Tabelle8[[#This Row],[ExperimentID]]&amp;Tabelle8[[#This Row],[NegotiationID]]&amp;Tabelle8[[#This Row],[MessageID]],ALL_IN_ONE[ExperimentID]&amp;ALL_IN_ONE[NegotiationID]&amp;ALL_IN_ONE[MessageID],ALL_IN_ONE[Gesamt_ID],,0)</f>
        <v>#VALUE!</v>
      </c>
      <c r="C750">
        <v>2022</v>
      </c>
      <c r="D750" t="s">
        <v>1521</v>
      </c>
      <c r="E750">
        <v>65680</v>
      </c>
      <c r="F750">
        <v>2012</v>
      </c>
      <c r="G750">
        <v>2008</v>
      </c>
      <c r="H750" t="s">
        <v>31</v>
      </c>
      <c r="I750" t="str">
        <f t="array" ref="I750">IFERROR(_xlfn.XLOOKUP(Tabelle8[[#This Row],[NegotiationID]]&amp;"FinalAccept",Tabelle8[NegotiationID]&amp;Tabelle8[ActionType],Tabelle8[ActionType],,0),_xlfn.XLOOKUP(Tabelle8[[#This Row],[NegotiationID]]&amp;"FinalReject",Tabelle8[NegotiationID]&amp;Tabelle8[ActionType],Tabelle8[ActionType],,0))</f>
        <v>FinalReject</v>
      </c>
      <c r="J750">
        <v>0.81759999999999999</v>
      </c>
      <c r="K750">
        <v>0.1484</v>
      </c>
      <c r="L750">
        <v>0.96599999999999997</v>
      </c>
      <c r="M750">
        <v>0.66920000000000002</v>
      </c>
      <c r="N750">
        <v>668</v>
      </c>
      <c r="O750">
        <v>8323</v>
      </c>
      <c r="P750">
        <v>16</v>
      </c>
      <c r="Q750" s="3" t="s">
        <v>2864</v>
      </c>
    </row>
    <row r="751" ht="15" customHeight="1">
      <c r="A751" t="e">
        <f t="shared" ca="1" si="532"/>
        <v>#VALUE!</v>
      </c>
      <c r="B751" t="e">
        <f t="array" ref="B751" ca="1">_xlfn.XLOOKUP(Tabelle8[[#This Row],[ExperimentID]]&amp;Tabelle8[[#This Row],[NegotiationID]]&amp;Tabelle8[[#This Row],[MessageID]],ALL_IN_ONE[ExperimentID]&amp;ALL_IN_ONE[NegotiationID]&amp;ALL_IN_ONE[MessageID],ALL_IN_ONE[Gesamt_ID],,0)</f>
        <v>#VALUE!</v>
      </c>
      <c r="C751">
        <v>2022</v>
      </c>
      <c r="D751" t="s">
        <v>1521</v>
      </c>
      <c r="E751">
        <v>65803</v>
      </c>
      <c r="F751">
        <v>2008</v>
      </c>
      <c r="G751">
        <v>2012</v>
      </c>
      <c r="H751" t="s">
        <v>31</v>
      </c>
      <c r="I751" t="str">
        <f t="array" ref="I751">IFERROR(_xlfn.XLOOKUP(Tabelle8[[#This Row],[NegotiationID]]&amp;"FinalAccept",Tabelle8[NegotiationID]&amp;Tabelle8[ActionType],Tabelle8[ActionType],,0),_xlfn.XLOOKUP(Tabelle8[[#This Row],[NegotiationID]]&amp;"FinalReject",Tabelle8[NegotiationID]&amp;Tabelle8[ActionType],Tabelle8[ActionType],,0))</f>
        <v>FinalReject</v>
      </c>
      <c r="J751">
        <v>0.87219999999999998</v>
      </c>
      <c r="K751">
        <v>0.23799999999999999</v>
      </c>
      <c r="L751">
        <v>1.1102000000000001</v>
      </c>
      <c r="M751">
        <v>0.63419999999999999</v>
      </c>
      <c r="N751">
        <v>715</v>
      </c>
      <c r="O751">
        <v>8323</v>
      </c>
      <c r="P751">
        <v>16</v>
      </c>
      <c r="Q751" s="3" t="s">
        <v>2865</v>
      </c>
    </row>
    <row r="752" ht="15" customHeight="1">
      <c r="A752" t="e">
        <f t="shared" ca="1" si="532"/>
        <v>#VALUE!</v>
      </c>
      <c r="B752" t="e">
        <f t="array" ref="B752" ca="1">_xlfn.XLOOKUP(Tabelle8[[#This Row],[ExperimentID]]&amp;Tabelle8[[#This Row],[NegotiationID]]&amp;Tabelle8[[#This Row],[MessageID]],ALL_IN_ONE[ExperimentID]&amp;ALL_IN_ONE[NegotiationID]&amp;ALL_IN_ONE[MessageID],ALL_IN_ONE[Gesamt_ID],,0)</f>
        <v>#VALUE!</v>
      </c>
      <c r="C752">
        <v>2022</v>
      </c>
      <c r="D752" t="s">
        <v>1521</v>
      </c>
      <c r="E752">
        <v>65845</v>
      </c>
      <c r="F752">
        <v>2012</v>
      </c>
      <c r="G752">
        <v>2008</v>
      </c>
      <c r="H752" t="s">
        <v>31</v>
      </c>
      <c r="I752" t="str">
        <f t="array" ref="I752">IFERROR(_xlfn.XLOOKUP(Tabelle8[[#This Row],[NegotiationID]]&amp;"FinalAccept",Tabelle8[NegotiationID]&amp;Tabelle8[ActionType],Tabelle8[ActionType],,0),_xlfn.XLOOKUP(Tabelle8[[#This Row],[NegotiationID]]&amp;"FinalReject",Tabelle8[NegotiationID]&amp;Tabelle8[ActionType],Tabelle8[ActionType],,0))</f>
        <v>FinalReject</v>
      </c>
      <c r="J752">
        <v>0.68999999999999995</v>
      </c>
      <c r="K752">
        <v>0.39900000000000002</v>
      </c>
      <c r="L752">
        <v>1.089</v>
      </c>
      <c r="M752">
        <v>0.29099999999999998</v>
      </c>
      <c r="N752">
        <v>804</v>
      </c>
      <c r="O752">
        <v>8323</v>
      </c>
      <c r="P752">
        <v>16</v>
      </c>
      <c r="Q752" s="3" t="s">
        <v>2866</v>
      </c>
    </row>
    <row r="753" ht="15" customHeight="1">
      <c r="A753" t="e">
        <f t="shared" ca="1" si="532"/>
        <v>#VALUE!</v>
      </c>
      <c r="B753" t="e">
        <f t="array" ref="B753" ca="1">_xlfn.XLOOKUP(Tabelle8[[#This Row],[ExperimentID]]&amp;Tabelle8[[#This Row],[NegotiationID]]&amp;Tabelle8[[#This Row],[MessageID]],ALL_IN_ONE[ExperimentID]&amp;ALL_IN_ONE[NegotiationID]&amp;ALL_IN_ONE[MessageID],ALL_IN_ONE[Gesamt_ID],,0)</f>
        <v>#VALUE!</v>
      </c>
      <c r="C753">
        <v>2022</v>
      </c>
      <c r="D753" t="s">
        <v>1521</v>
      </c>
      <c r="E753">
        <v>66081</v>
      </c>
      <c r="F753">
        <v>2008</v>
      </c>
      <c r="G753">
        <v>2012</v>
      </c>
      <c r="H753" t="s">
        <v>31</v>
      </c>
      <c r="I753" t="str">
        <f t="array" ref="I753">IFERROR(_xlfn.XLOOKUP(Tabelle8[[#This Row],[NegotiationID]]&amp;"FinalAccept",Tabelle8[NegotiationID]&amp;Tabelle8[ActionType],Tabelle8[ActionType],,0),_xlfn.XLOOKUP(Tabelle8[[#This Row],[NegotiationID]]&amp;"FinalReject",Tabelle8[NegotiationID]&amp;Tabelle8[ActionType],Tabelle8[ActionType],,0))</f>
        <v>FinalReject</v>
      </c>
      <c r="J753">
        <v>0.76819999999999999</v>
      </c>
      <c r="K753">
        <v>0.2848</v>
      </c>
      <c r="L753">
        <v>1.0529999999999999</v>
      </c>
      <c r="M753">
        <v>0.4834</v>
      </c>
      <c r="N753">
        <v>615</v>
      </c>
      <c r="O753">
        <v>8323</v>
      </c>
      <c r="P753">
        <v>16</v>
      </c>
      <c r="Q753" s="3" t="s">
        <v>2867</v>
      </c>
    </row>
    <row r="754" ht="15" customHeight="1">
      <c r="A754" t="e">
        <f t="shared" ca="1" si="532"/>
        <v>#VALUE!</v>
      </c>
      <c r="B754" t="e">
        <f t="array" ref="B754" ca="1">_xlfn.XLOOKUP(Tabelle8[[#This Row],[ExperimentID]]&amp;Tabelle8[[#This Row],[NegotiationID]]&amp;Tabelle8[[#This Row],[MessageID]],ALL_IN_ONE[ExperimentID]&amp;ALL_IN_ONE[NegotiationID]&amp;ALL_IN_ONE[MessageID],ALL_IN_ONE[Gesamt_ID],,0)</f>
        <v>#VALUE!</v>
      </c>
      <c r="C754">
        <v>2022</v>
      </c>
      <c r="D754" t="s">
        <v>1521</v>
      </c>
      <c r="E754">
        <v>66306</v>
      </c>
      <c r="F754">
        <v>2012</v>
      </c>
      <c r="G754">
        <v>2008</v>
      </c>
      <c r="H754" t="s">
        <v>31</v>
      </c>
      <c r="I754" t="str">
        <f t="array" ref="I754">IFERROR(_xlfn.XLOOKUP(Tabelle8[[#This Row],[NegotiationID]]&amp;"FinalAccept",Tabelle8[NegotiationID]&amp;Tabelle8[ActionType],Tabelle8[ActionType],,0),_xlfn.XLOOKUP(Tabelle8[[#This Row],[NegotiationID]]&amp;"FinalReject",Tabelle8[NegotiationID]&amp;Tabelle8[ActionType],Tabelle8[ActionType],,0))</f>
        <v>FinalReject</v>
      </c>
      <c r="J754">
        <v>0.64600000000000002</v>
      </c>
      <c r="K754">
        <v>0.43340000000000001</v>
      </c>
      <c r="L754">
        <v>1.0793999999999999</v>
      </c>
      <c r="M754">
        <v>0.21260000000000001</v>
      </c>
      <c r="N754">
        <v>343</v>
      </c>
      <c r="O754">
        <v>8323</v>
      </c>
      <c r="P754">
        <v>16</v>
      </c>
      <c r="Q754" s="3" t="s">
        <v>2868</v>
      </c>
    </row>
    <row r="755" ht="15" customHeight="1">
      <c r="A755" t="e">
        <f t="shared" ca="1" si="532"/>
        <v>#VALUE!</v>
      </c>
      <c r="B755" t="e">
        <f t="array" ref="B755" ca="1">_xlfn.XLOOKUP(Tabelle8[[#This Row],[ExperimentID]]&amp;Tabelle8[[#This Row],[NegotiationID]]&amp;Tabelle8[[#This Row],[MessageID]],ALL_IN_ONE[ExperimentID]&amp;ALL_IN_ONE[NegotiationID]&amp;ALL_IN_ONE[MessageID],ALL_IN_ONE[Gesamt_ID],,0)</f>
        <v>#VALUE!</v>
      </c>
      <c r="C755">
        <v>2022</v>
      </c>
      <c r="D755" t="s">
        <v>1521</v>
      </c>
      <c r="E755">
        <v>66426</v>
      </c>
      <c r="F755">
        <v>2008</v>
      </c>
      <c r="G755">
        <v>2012</v>
      </c>
      <c r="H755" t="s">
        <v>31</v>
      </c>
      <c r="I755" t="str">
        <f t="array" ref="I755">IFERROR(_xlfn.XLOOKUP(Tabelle8[[#This Row],[NegotiationID]]&amp;"FinalAccept",Tabelle8[NegotiationID]&amp;Tabelle8[ActionType],Tabelle8[ActionType],,0),_xlfn.XLOOKUP(Tabelle8[[#This Row],[NegotiationID]]&amp;"FinalReject",Tabelle8[NegotiationID]&amp;Tabelle8[ActionType],Tabelle8[ActionType],,0))</f>
        <v>FinalReject</v>
      </c>
      <c r="J755">
        <v>0.7298</v>
      </c>
      <c r="K755">
        <v>0.32000000000000001</v>
      </c>
      <c r="L755">
        <v>1.0498000000000001</v>
      </c>
      <c r="M755">
        <v>0.4098</v>
      </c>
      <c r="N755">
        <v>444</v>
      </c>
      <c r="O755">
        <v>8323</v>
      </c>
      <c r="P755">
        <v>16</v>
      </c>
      <c r="Q755" s="3" t="s">
        <v>2869</v>
      </c>
    </row>
    <row r="756" ht="15" customHeight="1">
      <c r="A756" t="e">
        <f t="shared" ca="1" si="532"/>
        <v>#VALUE!</v>
      </c>
      <c r="B756" t="e">
        <f t="array" ref="B756" ca="1">_xlfn.XLOOKUP(Tabelle8[[#This Row],[ExperimentID]]&amp;Tabelle8[[#This Row],[NegotiationID]]&amp;Tabelle8[[#This Row],[MessageID]],ALL_IN_ONE[ExperimentID]&amp;ALL_IN_ONE[NegotiationID]&amp;ALL_IN_ONE[MessageID],ALL_IN_ONE[Gesamt_ID],,0)</f>
        <v>#VALUE!</v>
      </c>
      <c r="C756">
        <v>2022</v>
      </c>
      <c r="D756" t="s">
        <v>1521</v>
      </c>
      <c r="E756">
        <v>66449</v>
      </c>
      <c r="F756">
        <v>2012</v>
      </c>
      <c r="G756">
        <v>2008</v>
      </c>
      <c r="H756" t="s">
        <v>31</v>
      </c>
      <c r="I756" t="str">
        <f t="array" ref="I756">IFERROR(_xlfn.XLOOKUP(Tabelle8[[#This Row],[NegotiationID]]&amp;"FinalAccept",Tabelle8[NegotiationID]&amp;Tabelle8[ActionType],Tabelle8[ActionType],,0),_xlfn.XLOOKUP(Tabelle8[[#This Row],[NegotiationID]]&amp;"FinalReject",Tabelle8[NegotiationID]&amp;Tabelle8[ActionType],Tabelle8[ActionType],,0))</f>
        <v>FinalReject</v>
      </c>
      <c r="J756">
        <v>0.56599999999999995</v>
      </c>
      <c r="K756">
        <v>0.38179999999999997</v>
      </c>
      <c r="L756">
        <v>0.94779999999999998</v>
      </c>
      <c r="M756">
        <v>0.1842</v>
      </c>
      <c r="N756">
        <v>448</v>
      </c>
      <c r="O756">
        <v>8323</v>
      </c>
      <c r="P756">
        <v>16</v>
      </c>
      <c r="Q756" s="3" t="s">
        <v>2870</v>
      </c>
    </row>
    <row r="757" ht="15" customHeight="1">
      <c r="A757" t="e">
        <f t="shared" ca="1" si="532"/>
        <v>#VALUE!</v>
      </c>
      <c r="B757" t="e">
        <f t="array" ref="B757" ca="1">_xlfn.XLOOKUP(Tabelle8[[#This Row],[ExperimentID]]&amp;Tabelle8[[#This Row],[NegotiationID]]&amp;Tabelle8[[#This Row],[MessageID]],ALL_IN_ONE[ExperimentID]&amp;ALL_IN_ONE[NegotiationID]&amp;ALL_IN_ONE[MessageID],ALL_IN_ONE[Gesamt_ID],,0)</f>
        <v>#VALUE!</v>
      </c>
      <c r="C757">
        <v>2022</v>
      </c>
      <c r="D757" t="s">
        <v>1521</v>
      </c>
      <c r="E757">
        <v>66719</v>
      </c>
      <c r="F757">
        <v>2008</v>
      </c>
      <c r="G757">
        <v>2012</v>
      </c>
      <c r="H757" t="s">
        <v>31</v>
      </c>
      <c r="I757" t="str">
        <f t="array" ref="I757">IFERROR(_xlfn.XLOOKUP(Tabelle8[[#This Row],[NegotiationID]]&amp;"FinalAccept",Tabelle8[NegotiationID]&amp;Tabelle8[ActionType],Tabelle8[ActionType],,0),_xlfn.XLOOKUP(Tabelle8[[#This Row],[NegotiationID]]&amp;"FinalReject",Tabelle8[NegotiationID]&amp;Tabelle8[ActionType],Tabelle8[ActionType],,0))</f>
        <v>FinalReject</v>
      </c>
      <c r="J757">
        <v>0.62019999999999997</v>
      </c>
      <c r="K757">
        <v>0.44400000000000001</v>
      </c>
      <c r="L757">
        <v>1.0642</v>
      </c>
      <c r="M757">
        <v>0.1762</v>
      </c>
      <c r="N757">
        <v>713</v>
      </c>
      <c r="O757">
        <v>8323</v>
      </c>
      <c r="P757">
        <v>16</v>
      </c>
      <c r="Q757" s="3" t="s">
        <v>2871</v>
      </c>
    </row>
    <row r="758" ht="15" customHeight="1">
      <c r="A758" t="e">
        <f t="shared" ca="1" si="532"/>
        <v>#VALUE!</v>
      </c>
      <c r="B758" t="e">
        <f t="array" ref="B758" ca="1">_xlfn.XLOOKUP(Tabelle8[[#This Row],[ExperimentID]]&amp;Tabelle8[[#This Row],[NegotiationID]]&amp;Tabelle8[[#This Row],[MessageID]],ALL_IN_ONE[ExperimentID]&amp;ALL_IN_ONE[NegotiationID]&amp;ALL_IN_ONE[MessageID],ALL_IN_ONE[Gesamt_ID],,0)</f>
        <v>#VALUE!</v>
      </c>
      <c r="C758">
        <v>2022</v>
      </c>
      <c r="D758" t="s">
        <v>1521</v>
      </c>
      <c r="E758">
        <v>66748</v>
      </c>
      <c r="F758">
        <v>2012</v>
      </c>
      <c r="G758">
        <v>2008</v>
      </c>
      <c r="H758" t="s">
        <v>31</v>
      </c>
      <c r="I758" t="str">
        <f t="array" ref="I758">IFERROR(_xlfn.XLOOKUP(Tabelle8[[#This Row],[NegotiationID]]&amp;"FinalAccept",Tabelle8[NegotiationID]&amp;Tabelle8[ActionType],Tabelle8[ActionType],,0),_xlfn.XLOOKUP(Tabelle8[[#This Row],[NegotiationID]]&amp;"FinalReject",Tabelle8[NegotiationID]&amp;Tabelle8[ActionType],Tabelle8[ActionType],,0))</f>
        <v>FinalReject</v>
      </c>
      <c r="J758">
        <v>0.61799999999999999</v>
      </c>
      <c r="K758">
        <v>0.49220000000000003</v>
      </c>
      <c r="L758">
        <v>1.1102000000000001</v>
      </c>
      <c r="M758">
        <v>0.1258</v>
      </c>
      <c r="N758">
        <v>275</v>
      </c>
      <c r="O758">
        <v>8323</v>
      </c>
      <c r="P758">
        <v>16</v>
      </c>
      <c r="Q758" s="3" t="s">
        <v>2872</v>
      </c>
    </row>
    <row r="759" ht="15" customHeight="1">
      <c r="A759" t="e">
        <f t="shared" ca="1" si="532"/>
        <v>#VALUE!</v>
      </c>
      <c r="B759" t="e">
        <f t="array" ref="B759" ca="1">_xlfn.XLOOKUP(Tabelle8[[#This Row],[ExperimentID]]&amp;Tabelle8[[#This Row],[NegotiationID]]&amp;Tabelle8[[#This Row],[MessageID]],ALL_IN_ONE[ExperimentID]&amp;ALL_IN_ONE[NegotiationID]&amp;ALL_IN_ONE[MessageID],ALL_IN_ONE[Gesamt_ID],,0)</f>
        <v>#VALUE!</v>
      </c>
      <c r="C759">
        <v>2022</v>
      </c>
      <c r="D759" t="s">
        <v>1521</v>
      </c>
      <c r="E759">
        <v>66965</v>
      </c>
      <c r="F759">
        <v>2008</v>
      </c>
      <c r="G759">
        <v>2012</v>
      </c>
      <c r="H759" t="s">
        <v>31</v>
      </c>
      <c r="I759" t="str">
        <f t="array" ref="I759">IFERROR(_xlfn.XLOOKUP(Tabelle8[[#This Row],[NegotiationID]]&amp;"FinalAccept",Tabelle8[NegotiationID]&amp;Tabelle8[ActionType],Tabelle8[ActionType],,0),_xlfn.XLOOKUP(Tabelle8[[#This Row],[NegotiationID]]&amp;"FinalReject",Tabelle8[NegotiationID]&amp;Tabelle8[ActionType],Tabelle8[ActionType],,0))</f>
        <v>FinalReject</v>
      </c>
      <c r="J759">
        <v>0.58819999999999995</v>
      </c>
      <c r="K759">
        <v>0.46479999999999999</v>
      </c>
      <c r="L759">
        <v>1.0529999999999999</v>
      </c>
      <c r="M759">
        <v>0.1234</v>
      </c>
      <c r="N759">
        <v>660</v>
      </c>
      <c r="O759">
        <v>8323</v>
      </c>
      <c r="P759">
        <v>16</v>
      </c>
      <c r="Q759" s="3" t="s">
        <v>2873</v>
      </c>
    </row>
    <row r="760" ht="15" customHeight="1">
      <c r="A760" t="e">
        <f t="shared" ca="1" si="532"/>
        <v>#VALUE!</v>
      </c>
      <c r="B760" t="e">
        <f t="array" ref="B760" ca="1">_xlfn.XLOOKUP(Tabelle8[[#This Row],[ExperimentID]]&amp;Tabelle8[[#This Row],[NegotiationID]]&amp;Tabelle8[[#This Row],[MessageID]],ALL_IN_ONE[ExperimentID]&amp;ALL_IN_ONE[NegotiationID]&amp;ALL_IN_ONE[MessageID],ALL_IN_ONE[Gesamt_ID],,0)</f>
        <v>#VALUE!</v>
      </c>
      <c r="C760">
        <v>2022</v>
      </c>
      <c r="D760" t="s">
        <v>1521</v>
      </c>
      <c r="E760">
        <v>67491</v>
      </c>
      <c r="F760">
        <v>2012</v>
      </c>
      <c r="G760">
        <v>2008</v>
      </c>
      <c r="H760" t="s">
        <v>31</v>
      </c>
      <c r="I760" t="str">
        <f t="array" ref="I760">IFERROR(_xlfn.XLOOKUP(Tabelle8[[#This Row],[NegotiationID]]&amp;"FinalAccept",Tabelle8[NegotiationID]&amp;Tabelle8[ActionType],Tabelle8[ActionType],,0),_xlfn.XLOOKUP(Tabelle8[[#This Row],[NegotiationID]]&amp;"FinalReject",Tabelle8[NegotiationID]&amp;Tabelle8[ActionType],Tabelle8[ActionType],,0))</f>
        <v>FinalReject</v>
      </c>
      <c r="J760">
        <v>0.55400000000000005</v>
      </c>
      <c r="K760">
        <v>0.54659999999999997</v>
      </c>
      <c r="L760">
        <v>1.1006</v>
      </c>
      <c r="M760">
        <v>0.0074000000000000003</v>
      </c>
      <c r="N760">
        <v>370</v>
      </c>
      <c r="O760">
        <v>8323</v>
      </c>
      <c r="P760">
        <v>16</v>
      </c>
      <c r="Q760" s="3" t="s">
        <v>2874</v>
      </c>
    </row>
    <row r="761" ht="15" customHeight="1">
      <c r="A761" t="e">
        <f t="shared" ca="1" si="532"/>
        <v>#VALUE!</v>
      </c>
      <c r="B761" t="e">
        <f t="array" ref="B761" ca="1">_xlfn.XLOOKUP(Tabelle8[[#This Row],[ExperimentID]]&amp;Tabelle8[[#This Row],[NegotiationID]]&amp;Tabelle8[[#This Row],[MessageID]],ALL_IN_ONE[ExperimentID]&amp;ALL_IN_ONE[NegotiationID]&amp;ALL_IN_ONE[MessageID],ALL_IN_ONE[Gesamt_ID],,0)</f>
        <v>#VALUE!</v>
      </c>
      <c r="C761">
        <v>2022</v>
      </c>
      <c r="D761" t="s">
        <v>1521</v>
      </c>
      <c r="E761">
        <v>67894</v>
      </c>
      <c r="F761">
        <v>2008</v>
      </c>
      <c r="G761">
        <v>2012</v>
      </c>
      <c r="H761" t="s">
        <v>40</v>
      </c>
      <c r="I761" t="str">
        <f t="array" ref="I761">IFERROR(_xlfn.XLOOKUP(Tabelle8[[#This Row],[NegotiationID]]&amp;"FinalAccept",Tabelle8[NegotiationID]&amp;Tabelle8[ActionType],Tabelle8[ActionType],,0),_xlfn.XLOOKUP(Tabelle8[[#This Row],[NegotiationID]]&amp;"FinalReject",Tabelle8[NegotiationID]&amp;Tabelle8[ActionType],Tabelle8[ActionType],,0))</f>
        <v>FinalReject</v>
      </c>
      <c r="J761">
        <v>0.54659999999999997</v>
      </c>
      <c r="K761">
        <v>0.55400000000000005</v>
      </c>
      <c r="L761">
        <v>1.1006</v>
      </c>
      <c r="M761">
        <v>0.0074000000000000003</v>
      </c>
      <c r="N761">
        <v>359</v>
      </c>
      <c r="O761">
        <v>8323</v>
      </c>
      <c r="P761">
        <v>16</v>
      </c>
      <c r="Q761" s="3" t="s">
        <v>2875</v>
      </c>
    </row>
    <row r="762" ht="14.5" hidden="1">
      <c r="A762" t="e">
        <f t="shared" ca="1" si="532"/>
        <v>#VALUE!</v>
      </c>
      <c r="B762" t="e">
        <f t="array" ref="B762" ca="1">_xlfn.XLOOKUP(Tabelle8[[#This Row],[ExperimentID]]&amp;Tabelle8[[#This Row],[NegotiationID]]&amp;Tabelle8[[#This Row],[MessageID]],ALL_IN_ONE[ExperimentID]&amp;ALL_IN_ONE[NegotiationID]&amp;ALL_IN_ONE[MessageID],ALL_IN_ONE[Gesamt_ID],,0)</f>
        <v>#VALUE!</v>
      </c>
      <c r="C762">
        <v>2051</v>
      </c>
      <c r="D762" t="s">
        <v>1521</v>
      </c>
      <c r="E762">
        <v>2052</v>
      </c>
      <c r="H762" t="s">
        <v>6019</v>
      </c>
      <c r="I762" t="str">
        <f t="array" ref="I762">IFERROR(_xlfn.XLOOKUP(Tabelle8[[#This Row],[NegotiationID]]&amp;"FinalAccept",Tabelle8[NegotiationID]&amp;Tabelle8[ActionType],Tabelle8[ActionType],,0),_xlfn.XLOOKUP(Tabelle8[[#This Row],[NegotiationID]]&amp;"FinalReject",Tabelle8[NegotiationID]&amp;Tabelle8[ActionType],Tabelle8[ActionType],,0))</f>
        <v>FinalAccept</v>
      </c>
      <c r="N762">
        <v>21</v>
      </c>
      <c r="O762">
        <v>2680</v>
      </c>
      <c r="P762">
        <v>11</v>
      </c>
      <c r="Q762" t="s">
        <v>6020</v>
      </c>
    </row>
    <row r="763" ht="15" customHeight="1">
      <c r="A763" t="e">
        <f t="shared" ca="1" si="532"/>
        <v>#VALUE!</v>
      </c>
      <c r="B763" t="e">
        <f t="array" ref="B763" ca="1">_xlfn.XLOOKUP(Tabelle8[[#This Row],[ExperimentID]]&amp;Tabelle8[[#This Row],[NegotiationID]]&amp;Tabelle8[[#This Row],[MessageID]],ALL_IN_ONE[ExperimentID]&amp;ALL_IN_ONE[NegotiationID]&amp;ALL_IN_ONE[MessageID],ALL_IN_ONE[Gesamt_ID],,0)</f>
        <v>#VALUE!</v>
      </c>
      <c r="C763">
        <v>2051</v>
      </c>
      <c r="D763" t="s">
        <v>1521</v>
      </c>
      <c r="E763">
        <v>62652</v>
      </c>
      <c r="F763">
        <v>2037</v>
      </c>
      <c r="G763">
        <v>2041</v>
      </c>
      <c r="H763" t="s">
        <v>19</v>
      </c>
      <c r="I763" t="str">
        <f t="array" ref="I763">IFERROR(_xlfn.XLOOKUP(Tabelle8[[#This Row],[NegotiationID]]&amp;"FinalAccept",Tabelle8[NegotiationID]&amp;Tabelle8[ActionType],Tabelle8[ActionType],,0),_xlfn.XLOOKUP(Tabelle8[[#This Row],[NegotiationID]]&amp;"FinalReject",Tabelle8[NegotiationID]&amp;Tabelle8[ActionType],Tabelle8[ActionType],,0))</f>
        <v>FinalAccept</v>
      </c>
      <c r="J763">
        <v>1</v>
      </c>
      <c r="K763">
        <v>0.1084</v>
      </c>
      <c r="L763">
        <v>1.1084000000000001</v>
      </c>
      <c r="M763">
        <v>0.89159999999999995</v>
      </c>
      <c r="N763">
        <v>256</v>
      </c>
      <c r="O763">
        <v>2680</v>
      </c>
      <c r="P763">
        <v>11</v>
      </c>
      <c r="Q763" s="3" t="s">
        <v>2876</v>
      </c>
    </row>
    <row r="764" ht="15" customHeight="1">
      <c r="A764" t="e">
        <f t="shared" ca="1" si="532"/>
        <v>#VALUE!</v>
      </c>
      <c r="B764" t="e">
        <f t="array" ref="B764" ca="1">_xlfn.XLOOKUP(Tabelle8[[#This Row],[ExperimentID]]&amp;Tabelle8[[#This Row],[NegotiationID]]&amp;Tabelle8[[#This Row],[MessageID]],ALL_IN_ONE[ExperimentID]&amp;ALL_IN_ONE[NegotiationID]&amp;ALL_IN_ONE[MessageID],ALL_IN_ONE[Gesamt_ID],,0)</f>
        <v>#VALUE!</v>
      </c>
      <c r="C764">
        <v>2051</v>
      </c>
      <c r="D764" t="s">
        <v>1521</v>
      </c>
      <c r="E764">
        <v>64501</v>
      </c>
      <c r="F764">
        <v>2041</v>
      </c>
      <c r="G764">
        <v>2037</v>
      </c>
      <c r="H764" t="s">
        <v>31</v>
      </c>
      <c r="I764" t="str">
        <f t="array" ref="I764">IFERROR(_xlfn.XLOOKUP(Tabelle8[[#This Row],[NegotiationID]]&amp;"FinalAccept",Tabelle8[NegotiationID]&amp;Tabelle8[ActionType],Tabelle8[ActionType],,0),_xlfn.XLOOKUP(Tabelle8[[#This Row],[NegotiationID]]&amp;"FinalReject",Tabelle8[NegotiationID]&amp;Tabelle8[ActionType],Tabelle8[ActionType],,0))</f>
        <v>FinalAccept</v>
      </c>
      <c r="J764">
        <v>0.72360000000000002</v>
      </c>
      <c r="K764">
        <v>0.20119999999999999</v>
      </c>
      <c r="L764">
        <v>0.92479999999999996</v>
      </c>
      <c r="M764">
        <v>0.52239999999999998</v>
      </c>
      <c r="N764">
        <v>439</v>
      </c>
      <c r="O764">
        <v>2680</v>
      </c>
      <c r="P764">
        <v>11</v>
      </c>
      <c r="Q764" s="3" t="s">
        <v>2877</v>
      </c>
    </row>
    <row r="765" ht="15" customHeight="1">
      <c r="A765" t="e">
        <f t="shared" ca="1" si="532"/>
        <v>#VALUE!</v>
      </c>
      <c r="B765" t="e">
        <f t="array" ref="B765" ca="1">_xlfn.XLOOKUP(Tabelle8[[#This Row],[ExperimentID]]&amp;Tabelle8[[#This Row],[NegotiationID]]&amp;Tabelle8[[#This Row],[MessageID]],ALL_IN_ONE[ExperimentID]&amp;ALL_IN_ONE[NegotiationID]&amp;ALL_IN_ONE[MessageID],ALL_IN_ONE[Gesamt_ID],,0)</f>
        <v>#VALUE!</v>
      </c>
      <c r="C765">
        <v>2051</v>
      </c>
      <c r="D765" t="s">
        <v>1521</v>
      </c>
      <c r="E765">
        <v>64752</v>
      </c>
      <c r="F765">
        <v>2037</v>
      </c>
      <c r="G765">
        <v>2041</v>
      </c>
      <c r="H765" t="s">
        <v>31</v>
      </c>
      <c r="I765" t="str">
        <f t="array" ref="I765">IFERROR(_xlfn.XLOOKUP(Tabelle8[[#This Row],[NegotiationID]]&amp;"FinalAccept",Tabelle8[NegotiationID]&amp;Tabelle8[ActionType],Tabelle8[ActionType],,0),_xlfn.XLOOKUP(Tabelle8[[#This Row],[NegotiationID]]&amp;"FinalReject",Tabelle8[NegotiationID]&amp;Tabelle8[ActionType],Tabelle8[ActionType],,0))</f>
        <v>FinalAccept</v>
      </c>
      <c r="J765">
        <v>0.81820000000000004</v>
      </c>
      <c r="K765">
        <v>0.104</v>
      </c>
      <c r="L765">
        <v>0.92220000000000002</v>
      </c>
      <c r="M765">
        <v>0.71419999999999995</v>
      </c>
      <c r="N765">
        <v>361</v>
      </c>
      <c r="O765">
        <v>2680</v>
      </c>
      <c r="P765">
        <v>11</v>
      </c>
      <c r="Q765" s="3" t="s">
        <v>2878</v>
      </c>
    </row>
    <row r="766" ht="15" customHeight="1">
      <c r="A766" t="e">
        <f t="shared" ca="1" si="532"/>
        <v>#VALUE!</v>
      </c>
      <c r="B766" t="e">
        <f t="array" ref="B766" ca="1">_xlfn.XLOOKUP(Tabelle8[[#This Row],[ExperimentID]]&amp;Tabelle8[[#This Row],[NegotiationID]]&amp;Tabelle8[[#This Row],[MessageID]],ALL_IN_ONE[ExperimentID]&amp;ALL_IN_ONE[NegotiationID]&amp;ALL_IN_ONE[MessageID],ALL_IN_ONE[Gesamt_ID],,0)</f>
        <v>#VALUE!</v>
      </c>
      <c r="C766">
        <v>2051</v>
      </c>
      <c r="D766" t="s">
        <v>1521</v>
      </c>
      <c r="E766">
        <v>65730</v>
      </c>
      <c r="F766">
        <v>2041</v>
      </c>
      <c r="G766">
        <v>2037</v>
      </c>
      <c r="H766" t="s">
        <v>31</v>
      </c>
      <c r="I766" t="str">
        <f t="array" ref="I766">IFERROR(_xlfn.XLOOKUP(Tabelle8[[#This Row],[NegotiationID]]&amp;"FinalAccept",Tabelle8[NegotiationID]&amp;Tabelle8[ActionType],Tabelle8[ActionType],,0),_xlfn.XLOOKUP(Tabelle8[[#This Row],[NegotiationID]]&amp;"FinalReject",Tabelle8[NegotiationID]&amp;Tabelle8[ActionType],Tabelle8[ActionType],,0))</f>
        <v>FinalAccept</v>
      </c>
      <c r="J766">
        <v>0.51219999999999999</v>
      </c>
      <c r="K766">
        <v>0.31240000000000001</v>
      </c>
      <c r="L766">
        <v>0.8246</v>
      </c>
      <c r="M766">
        <v>0.19980000000000001</v>
      </c>
      <c r="N766">
        <v>613</v>
      </c>
      <c r="O766">
        <v>2680</v>
      </c>
      <c r="P766">
        <v>11</v>
      </c>
      <c r="Q766" s="3" t="s">
        <v>2879</v>
      </c>
    </row>
    <row r="767" ht="15" customHeight="1">
      <c r="A767" t="e">
        <f t="shared" ca="1" si="532"/>
        <v>#VALUE!</v>
      </c>
      <c r="B767" t="e">
        <f t="array" ref="B767" ca="1">_xlfn.XLOOKUP(Tabelle8[[#This Row],[ExperimentID]]&amp;Tabelle8[[#This Row],[NegotiationID]]&amp;Tabelle8[[#This Row],[MessageID]],ALL_IN_ONE[ExperimentID]&amp;ALL_IN_ONE[NegotiationID]&amp;ALL_IN_ONE[MessageID],ALL_IN_ONE[Gesamt_ID],,0)</f>
        <v>#VALUE!</v>
      </c>
      <c r="C767">
        <v>2051</v>
      </c>
      <c r="D767" t="s">
        <v>1521</v>
      </c>
      <c r="E767">
        <v>66085</v>
      </c>
      <c r="F767">
        <v>2037</v>
      </c>
      <c r="G767">
        <v>2041</v>
      </c>
      <c r="H767" t="s">
        <v>31</v>
      </c>
      <c r="I767" t="str">
        <f t="array" ref="I767">IFERROR(_xlfn.XLOOKUP(Tabelle8[[#This Row],[NegotiationID]]&amp;"FinalAccept",Tabelle8[NegotiationID]&amp;Tabelle8[ActionType],Tabelle8[ActionType],,0),_xlfn.XLOOKUP(Tabelle8[[#This Row],[NegotiationID]]&amp;"FinalReject",Tabelle8[NegotiationID]&amp;Tabelle8[ActionType],Tabelle8[ActionType],,0))</f>
        <v>FinalAccept</v>
      </c>
      <c r="J767">
        <v>0.76819999999999999</v>
      </c>
      <c r="K767">
        <v>0.2848</v>
      </c>
      <c r="L767">
        <v>1.0529999999999999</v>
      </c>
      <c r="M767">
        <v>0.4834</v>
      </c>
      <c r="N767">
        <v>344</v>
      </c>
      <c r="O767">
        <v>2680</v>
      </c>
      <c r="P767">
        <v>11</v>
      </c>
      <c r="Q767" s="3" t="s">
        <v>2880</v>
      </c>
    </row>
    <row r="768" ht="15" customHeight="1">
      <c r="A768" t="e">
        <f t="shared" ca="1" si="532"/>
        <v>#VALUE!</v>
      </c>
      <c r="B768" t="e">
        <f t="array" ref="B768" ca="1">_xlfn.XLOOKUP(Tabelle8[[#This Row],[ExperimentID]]&amp;Tabelle8[[#This Row],[NegotiationID]]&amp;Tabelle8[[#This Row],[MessageID]],ALL_IN_ONE[ExperimentID]&amp;ALL_IN_ONE[NegotiationID]&amp;ALL_IN_ONE[MessageID],ALL_IN_ONE[Gesamt_ID],,0)</f>
        <v>#VALUE!</v>
      </c>
      <c r="C768">
        <v>2051</v>
      </c>
      <c r="D768" t="s">
        <v>1521</v>
      </c>
      <c r="E768">
        <v>66658</v>
      </c>
      <c r="F768">
        <v>2041</v>
      </c>
      <c r="G768">
        <v>2037</v>
      </c>
      <c r="H768" t="s">
        <v>31</v>
      </c>
      <c r="I768" t="str">
        <f t="array" ref="I768">IFERROR(_xlfn.XLOOKUP(Tabelle8[[#This Row],[NegotiationID]]&amp;"FinalAccept",Tabelle8[NegotiationID]&amp;Tabelle8[ActionType],Tabelle8[ActionType],,0),_xlfn.XLOOKUP(Tabelle8[[#This Row],[NegotiationID]]&amp;"FinalReject",Tabelle8[NegotiationID]&amp;Tabelle8[ActionType],Tabelle8[ActionType],,0))</f>
        <v>FinalAccept</v>
      </c>
      <c r="J768">
        <v>0.44400000000000001</v>
      </c>
      <c r="K768">
        <v>0.62019999999999997</v>
      </c>
      <c r="L768">
        <v>1.0642</v>
      </c>
      <c r="M768">
        <v>0.1762</v>
      </c>
      <c r="N768">
        <v>202</v>
      </c>
      <c r="O768">
        <v>2680</v>
      </c>
      <c r="P768">
        <v>11</v>
      </c>
      <c r="Q768" s="3" t="s">
        <v>2881</v>
      </c>
    </row>
    <row r="769" ht="15" customHeight="1">
      <c r="A769" t="e">
        <f t="shared" ca="1" si="532"/>
        <v>#VALUE!</v>
      </c>
      <c r="B769" t="e">
        <f t="array" ref="B769" ca="1">_xlfn.XLOOKUP(Tabelle8[[#This Row],[ExperimentID]]&amp;Tabelle8[[#This Row],[NegotiationID]]&amp;Tabelle8[[#This Row],[MessageID]],ALL_IN_ONE[ExperimentID]&amp;ALL_IN_ONE[NegotiationID]&amp;ALL_IN_ONE[MessageID],ALL_IN_ONE[Gesamt_ID],,0)</f>
        <v>#VALUE!</v>
      </c>
      <c r="C769">
        <v>2051</v>
      </c>
      <c r="D769" t="s">
        <v>1521</v>
      </c>
      <c r="E769">
        <v>66794</v>
      </c>
      <c r="F769">
        <v>2037</v>
      </c>
      <c r="G769">
        <v>2041</v>
      </c>
      <c r="H769" t="s">
        <v>31</v>
      </c>
      <c r="I769" t="str">
        <f t="array" ref="I769">IFERROR(_xlfn.XLOOKUP(Tabelle8[[#This Row],[NegotiationID]]&amp;"FinalAccept",Tabelle8[NegotiationID]&amp;Tabelle8[ActionType],Tabelle8[ActionType],,0),_xlfn.XLOOKUP(Tabelle8[[#This Row],[NegotiationID]]&amp;"FinalReject",Tabelle8[NegotiationID]&amp;Tabelle8[ActionType],Tabelle8[ActionType],,0))</f>
        <v>FinalAccept</v>
      </c>
      <c r="J769">
        <v>0.65459999999999996</v>
      </c>
      <c r="K769">
        <v>0.40000000000000002</v>
      </c>
      <c r="L769">
        <v>1.0546</v>
      </c>
      <c r="M769">
        <v>0.25459999999999999</v>
      </c>
      <c r="N769">
        <v>147</v>
      </c>
      <c r="O769">
        <v>2680</v>
      </c>
      <c r="P769">
        <v>11</v>
      </c>
      <c r="Q769" s="3" t="s">
        <v>2882</v>
      </c>
    </row>
    <row r="770" ht="15" customHeight="1">
      <c r="A770" t="e">
        <f t="shared" ref="A770:A833" ca="1" si="533">MID(CELL("Dateiname",$A$1),FIND("]",CELL("Dateiname",$A$1))+1,31)</f>
        <v>#VALUE!</v>
      </c>
      <c r="B770" t="e">
        <f t="array" ref="B770" ca="1">_xlfn.XLOOKUP(Tabelle8[[#This Row],[ExperimentID]]&amp;Tabelle8[[#This Row],[NegotiationID]]&amp;Tabelle8[[#This Row],[MessageID]],ALL_IN_ONE[ExperimentID]&amp;ALL_IN_ONE[NegotiationID]&amp;ALL_IN_ONE[MessageID],ALL_IN_ONE[Gesamt_ID],,0)</f>
        <v>#VALUE!</v>
      </c>
      <c r="C770">
        <v>2051</v>
      </c>
      <c r="D770" t="s">
        <v>1521</v>
      </c>
      <c r="E770">
        <v>66802</v>
      </c>
      <c r="F770">
        <v>2041</v>
      </c>
      <c r="G770">
        <v>2037</v>
      </c>
      <c r="H770" t="s">
        <v>31</v>
      </c>
      <c r="I770" t="str">
        <f t="array" ref="I770">IFERROR(_xlfn.XLOOKUP(Tabelle8[[#This Row],[NegotiationID]]&amp;"FinalAccept",Tabelle8[NegotiationID]&amp;Tabelle8[ActionType],Tabelle8[ActionType],,0),_xlfn.XLOOKUP(Tabelle8[[#This Row],[NegotiationID]]&amp;"FinalReject",Tabelle8[NegotiationID]&amp;Tabelle8[ActionType],Tabelle8[ActionType],,0))</f>
        <v>FinalAccept</v>
      </c>
      <c r="J770">
        <v>0.44400000000000001</v>
      </c>
      <c r="K770">
        <v>0.62019999999999997</v>
      </c>
      <c r="L770">
        <v>1.0642</v>
      </c>
      <c r="M770">
        <v>0.1762</v>
      </c>
      <c r="N770">
        <v>125</v>
      </c>
      <c r="O770">
        <v>2680</v>
      </c>
      <c r="P770">
        <v>11</v>
      </c>
      <c r="Q770" s="3" t="s">
        <v>2883</v>
      </c>
    </row>
    <row r="771" ht="15" customHeight="1">
      <c r="A771" t="e">
        <f t="shared" ca="1" si="533"/>
        <v>#VALUE!</v>
      </c>
      <c r="B771" t="e">
        <f t="array" ref="B771" ca="1">_xlfn.XLOOKUP(Tabelle8[[#This Row],[ExperimentID]]&amp;Tabelle8[[#This Row],[NegotiationID]]&amp;Tabelle8[[#This Row],[MessageID]],ALL_IN_ONE[ExperimentID]&amp;ALL_IN_ONE[NegotiationID]&amp;ALL_IN_ONE[MessageID],ALL_IN_ONE[Gesamt_ID],,0)</f>
        <v>#VALUE!</v>
      </c>
      <c r="C771">
        <v>2051</v>
      </c>
      <c r="D771" t="s">
        <v>1521</v>
      </c>
      <c r="E771">
        <v>66810</v>
      </c>
      <c r="F771">
        <v>2037</v>
      </c>
      <c r="G771">
        <v>2041</v>
      </c>
      <c r="H771" t="s">
        <v>31</v>
      </c>
      <c r="I771" t="str">
        <f t="array" ref="I771">IFERROR(_xlfn.XLOOKUP(Tabelle8[[#This Row],[NegotiationID]]&amp;"FinalAccept",Tabelle8[NegotiationID]&amp;Tabelle8[ActionType],Tabelle8[ActionType],,0),_xlfn.XLOOKUP(Tabelle8[[#This Row],[NegotiationID]]&amp;"FinalReject",Tabelle8[NegotiationID]&amp;Tabelle8[ActionType],Tabelle8[ActionType],,0))</f>
        <v>FinalAccept</v>
      </c>
      <c r="J771">
        <v>0.69220000000000004</v>
      </c>
      <c r="K771">
        <v>0.41799999999999998</v>
      </c>
      <c r="L771">
        <v>1.1102000000000001</v>
      </c>
      <c r="M771">
        <v>0.2742</v>
      </c>
      <c r="N771">
        <v>121</v>
      </c>
      <c r="O771">
        <v>2680</v>
      </c>
      <c r="P771">
        <v>11</v>
      </c>
      <c r="Q771" s="3" t="s">
        <v>2884</v>
      </c>
    </row>
    <row r="772" ht="15" customHeight="1">
      <c r="A772" t="e">
        <f t="shared" ca="1" si="533"/>
        <v>#VALUE!</v>
      </c>
      <c r="B772" t="e">
        <f t="array" ref="B772" ca="1">_xlfn.XLOOKUP(Tabelle8[[#This Row],[ExperimentID]]&amp;Tabelle8[[#This Row],[NegotiationID]]&amp;Tabelle8[[#This Row],[MessageID]],ALL_IN_ONE[ExperimentID]&amp;ALL_IN_ONE[NegotiationID]&amp;ALL_IN_ONE[MessageID],ALL_IN_ONE[Gesamt_ID],,0)</f>
        <v>#VALUE!</v>
      </c>
      <c r="C772">
        <v>2051</v>
      </c>
      <c r="D772" t="s">
        <v>1521</v>
      </c>
      <c r="E772">
        <v>67549</v>
      </c>
      <c r="F772">
        <v>2041</v>
      </c>
      <c r="G772">
        <v>2037</v>
      </c>
      <c r="H772" t="s">
        <v>20</v>
      </c>
      <c r="I772" t="str">
        <f t="array" ref="I772">IFERROR(_xlfn.XLOOKUP(Tabelle8[[#This Row],[NegotiationID]]&amp;"FinalAccept",Tabelle8[NegotiationID]&amp;Tabelle8[ActionType],Tabelle8[ActionType],,0),_xlfn.XLOOKUP(Tabelle8[[#This Row],[NegotiationID]]&amp;"FinalReject",Tabelle8[NegotiationID]&amp;Tabelle8[ActionType],Tabelle8[ActionType],,0))</f>
        <v>FinalAccept</v>
      </c>
      <c r="J772">
        <v>0.41799999999999998</v>
      </c>
      <c r="K772">
        <v>0.69220000000000004</v>
      </c>
      <c r="L772">
        <v>1.1102000000000001</v>
      </c>
      <c r="M772">
        <v>0.2742</v>
      </c>
      <c r="N772">
        <v>51</v>
      </c>
      <c r="O772">
        <v>2680</v>
      </c>
      <c r="P772">
        <v>11</v>
      </c>
      <c r="Q772" s="3" t="s">
        <v>2885</v>
      </c>
    </row>
    <row r="773" ht="14.5" hidden="1">
      <c r="A773" t="e">
        <f t="shared" ca="1" si="533"/>
        <v>#VALUE!</v>
      </c>
      <c r="B773" t="e">
        <f t="array" ref="B773" ca="1">_xlfn.XLOOKUP(Tabelle8[[#This Row],[ExperimentID]]&amp;Tabelle8[[#This Row],[NegotiationID]]&amp;Tabelle8[[#This Row],[MessageID]],ALL_IN_ONE[ExperimentID]&amp;ALL_IN_ONE[NegotiationID]&amp;ALL_IN_ONE[MessageID],ALL_IN_ONE[Gesamt_ID],,0)</f>
        <v>#VALUE!</v>
      </c>
      <c r="C773">
        <v>2080</v>
      </c>
      <c r="D773" t="s">
        <v>1521</v>
      </c>
      <c r="E773">
        <v>2081</v>
      </c>
      <c r="H773" t="s">
        <v>6019</v>
      </c>
      <c r="I773" t="str">
        <f t="array" ref="I773">IFERROR(_xlfn.XLOOKUP(Tabelle8[[#This Row],[NegotiationID]]&amp;"FinalAccept",Tabelle8[NegotiationID]&amp;Tabelle8[ActionType],Tabelle8[ActionType],,0),_xlfn.XLOOKUP(Tabelle8[[#This Row],[NegotiationID]]&amp;"FinalReject",Tabelle8[NegotiationID]&amp;Tabelle8[ActionType],Tabelle8[ActionType],,0))</f>
        <v>FinalAccept</v>
      </c>
      <c r="N773">
        <v>21</v>
      </c>
      <c r="O773">
        <v>4932</v>
      </c>
      <c r="P773">
        <v>12</v>
      </c>
      <c r="Q773" t="s">
        <v>6020</v>
      </c>
    </row>
    <row r="774" ht="15" customHeight="1">
      <c r="A774" t="e">
        <f t="shared" ca="1" si="533"/>
        <v>#VALUE!</v>
      </c>
      <c r="B774" t="e">
        <f t="array" ref="B774" ca="1">_xlfn.XLOOKUP(Tabelle8[[#This Row],[ExperimentID]]&amp;Tabelle8[[#This Row],[NegotiationID]]&amp;Tabelle8[[#This Row],[MessageID]],ALL_IN_ONE[ExperimentID]&amp;ALL_IN_ONE[NegotiationID]&amp;ALL_IN_ONE[MessageID],ALL_IN_ONE[Gesamt_ID],,0)</f>
        <v>#VALUE!</v>
      </c>
      <c r="C774">
        <v>2080</v>
      </c>
      <c r="D774" t="s">
        <v>1521</v>
      </c>
      <c r="E774">
        <v>62100</v>
      </c>
      <c r="F774">
        <v>2066</v>
      </c>
      <c r="G774">
        <v>2070</v>
      </c>
      <c r="H774" t="s">
        <v>19</v>
      </c>
      <c r="I774" t="str">
        <f t="array" ref="I774">IFERROR(_xlfn.XLOOKUP(Tabelle8[[#This Row],[NegotiationID]]&amp;"FinalAccept",Tabelle8[NegotiationID]&amp;Tabelle8[ActionType],Tabelle8[ActionType],,0),_xlfn.XLOOKUP(Tabelle8[[#This Row],[NegotiationID]]&amp;"FinalReject",Tabelle8[NegotiationID]&amp;Tabelle8[ActionType],Tabelle8[ActionType],,0))</f>
        <v>FinalAccept</v>
      </c>
      <c r="J774">
        <v>1</v>
      </c>
      <c r="K774">
        <v>0.1084</v>
      </c>
      <c r="L774">
        <v>1.1084000000000001</v>
      </c>
      <c r="M774">
        <v>0.89159999999999995</v>
      </c>
      <c r="N774">
        <v>779</v>
      </c>
      <c r="O774">
        <v>4932</v>
      </c>
      <c r="P774">
        <v>12</v>
      </c>
      <c r="Q774" s="3" t="s">
        <v>2886</v>
      </c>
    </row>
    <row r="775" ht="15" customHeight="1">
      <c r="A775" t="e">
        <f t="shared" ca="1" si="533"/>
        <v>#VALUE!</v>
      </c>
      <c r="B775" t="e">
        <f t="array" ref="B775" ca="1">_xlfn.XLOOKUP(Tabelle8[[#This Row],[ExperimentID]]&amp;Tabelle8[[#This Row],[NegotiationID]]&amp;Tabelle8[[#This Row],[MessageID]],ALL_IN_ONE[ExperimentID]&amp;ALL_IN_ONE[NegotiationID]&amp;ALL_IN_ONE[MessageID],ALL_IN_ONE[Gesamt_ID],,0)</f>
        <v>#VALUE!</v>
      </c>
      <c r="C775">
        <v>2080</v>
      </c>
      <c r="D775" t="s">
        <v>1521</v>
      </c>
      <c r="E775">
        <v>64092</v>
      </c>
      <c r="F775">
        <v>2070</v>
      </c>
      <c r="G775">
        <v>2066</v>
      </c>
      <c r="H775" t="s">
        <v>31</v>
      </c>
      <c r="I775" t="str">
        <f t="array" ref="I775">IFERROR(_xlfn.XLOOKUP(Tabelle8[[#This Row],[NegotiationID]]&amp;"FinalAccept",Tabelle8[NegotiationID]&amp;Tabelle8[ActionType],Tabelle8[ActionType],,0),_xlfn.XLOOKUP(Tabelle8[[#This Row],[NegotiationID]]&amp;"FinalReject",Tabelle8[NegotiationID]&amp;Tabelle8[ActionType],Tabelle8[ActionType],,0))</f>
        <v>FinalAccept</v>
      </c>
      <c r="J775">
        <v>0.81759999999999999</v>
      </c>
      <c r="K775">
        <v>0.1484</v>
      </c>
      <c r="L775">
        <v>0.96599999999999997</v>
      </c>
      <c r="M775">
        <v>0.66920000000000002</v>
      </c>
      <c r="N775">
        <v>795</v>
      </c>
      <c r="O775">
        <v>4932</v>
      </c>
      <c r="P775">
        <v>12</v>
      </c>
      <c r="Q775" s="3" t="s">
        <v>2887</v>
      </c>
    </row>
    <row r="776" ht="15" customHeight="1">
      <c r="A776" t="e">
        <f t="shared" ca="1" si="533"/>
        <v>#VALUE!</v>
      </c>
      <c r="B776" t="e">
        <f t="array" ref="B776" ca="1">_xlfn.XLOOKUP(Tabelle8[[#This Row],[ExperimentID]]&amp;Tabelle8[[#This Row],[NegotiationID]]&amp;Tabelle8[[#This Row],[MessageID]],ALL_IN_ONE[ExperimentID]&amp;ALL_IN_ONE[NegotiationID]&amp;ALL_IN_ONE[MessageID],ALL_IN_ONE[Gesamt_ID],,0)</f>
        <v>#VALUE!</v>
      </c>
      <c r="C776">
        <v>2080</v>
      </c>
      <c r="D776" t="s">
        <v>1521</v>
      </c>
      <c r="E776">
        <v>64567</v>
      </c>
      <c r="F776">
        <v>2066</v>
      </c>
      <c r="G776">
        <v>2070</v>
      </c>
      <c r="H776" t="s">
        <v>31</v>
      </c>
      <c r="I776" t="str">
        <f t="array" ref="I776">IFERROR(_xlfn.XLOOKUP(Tabelle8[[#This Row],[NegotiationID]]&amp;"FinalAccept",Tabelle8[NegotiationID]&amp;Tabelle8[ActionType],Tabelle8[ActionType],,0),_xlfn.XLOOKUP(Tabelle8[[#This Row],[NegotiationID]]&amp;"FinalReject",Tabelle8[NegotiationID]&amp;Tabelle8[ActionType],Tabelle8[ActionType],,0))</f>
        <v>FinalAccept</v>
      </c>
      <c r="J776">
        <v>0.85760000000000003</v>
      </c>
      <c r="K776">
        <v>0.19040000000000001</v>
      </c>
      <c r="L776">
        <v>1.048</v>
      </c>
      <c r="M776">
        <v>0.66720000000000002</v>
      </c>
      <c r="N776">
        <v>600</v>
      </c>
      <c r="O776">
        <v>4932</v>
      </c>
      <c r="P776">
        <v>12</v>
      </c>
      <c r="Q776" s="3" t="s">
        <v>2888</v>
      </c>
    </row>
    <row r="777" ht="15" customHeight="1">
      <c r="A777" t="e">
        <f t="shared" ca="1" si="533"/>
        <v>#VALUE!</v>
      </c>
      <c r="B777" t="e">
        <f t="array" ref="B777" ca="1">_xlfn.XLOOKUP(Tabelle8[[#This Row],[ExperimentID]]&amp;Tabelle8[[#This Row],[NegotiationID]]&amp;Tabelle8[[#This Row],[MessageID]],ALL_IN_ONE[ExperimentID]&amp;ALL_IN_ONE[NegotiationID]&amp;ALL_IN_ONE[MessageID],ALL_IN_ONE[Gesamt_ID],,0)</f>
        <v>#VALUE!</v>
      </c>
      <c r="C777">
        <v>2080</v>
      </c>
      <c r="D777" t="s">
        <v>1521</v>
      </c>
      <c r="E777">
        <v>64919</v>
      </c>
      <c r="F777">
        <v>2070</v>
      </c>
      <c r="G777">
        <v>2066</v>
      </c>
      <c r="H777" t="s">
        <v>31</v>
      </c>
      <c r="I777" t="str">
        <f t="array" ref="I777">IFERROR(_xlfn.XLOOKUP(Tabelle8[[#This Row],[NegotiationID]]&amp;"FinalAccept",Tabelle8[NegotiationID]&amp;Tabelle8[ActionType],Tabelle8[ActionType],,0),_xlfn.XLOOKUP(Tabelle8[[#This Row],[NegotiationID]]&amp;"FinalReject",Tabelle8[NegotiationID]&amp;Tabelle8[ActionType],Tabelle8[ActionType],,0))</f>
        <v>FinalAccept</v>
      </c>
      <c r="J777">
        <v>0.754</v>
      </c>
      <c r="K777">
        <v>0.34660000000000002</v>
      </c>
      <c r="L777">
        <v>1.1006</v>
      </c>
      <c r="M777">
        <v>0.40739999999999998</v>
      </c>
      <c r="N777">
        <v>529</v>
      </c>
      <c r="O777">
        <v>4932</v>
      </c>
      <c r="P777">
        <v>12</v>
      </c>
      <c r="Q777" s="3" t="s">
        <v>2889</v>
      </c>
    </row>
    <row r="778" ht="15" customHeight="1">
      <c r="A778" t="e">
        <f t="shared" ca="1" si="533"/>
        <v>#VALUE!</v>
      </c>
      <c r="B778" t="e">
        <f t="array" ref="B778" ca="1">_xlfn.XLOOKUP(Tabelle8[[#This Row],[ExperimentID]]&amp;Tabelle8[[#This Row],[NegotiationID]]&amp;Tabelle8[[#This Row],[MessageID]],ALL_IN_ONE[ExperimentID]&amp;ALL_IN_ONE[NegotiationID]&amp;ALL_IN_ONE[MessageID],ALL_IN_ONE[Gesamt_ID],,0)</f>
        <v>#VALUE!</v>
      </c>
      <c r="C778">
        <v>2080</v>
      </c>
      <c r="D778" t="s">
        <v>1521</v>
      </c>
      <c r="E778">
        <v>64978</v>
      </c>
      <c r="F778">
        <v>2066</v>
      </c>
      <c r="G778">
        <v>2070</v>
      </c>
      <c r="H778" t="s">
        <v>31</v>
      </c>
      <c r="I778" t="str">
        <f t="array" ref="I778">IFERROR(_xlfn.XLOOKUP(Tabelle8[[#This Row],[NegotiationID]]&amp;"FinalAccept",Tabelle8[NegotiationID]&amp;Tabelle8[ActionType],Tabelle8[ActionType],,0),_xlfn.XLOOKUP(Tabelle8[[#This Row],[NegotiationID]]&amp;"FinalReject",Tabelle8[NegotiationID]&amp;Tabelle8[ActionType],Tabelle8[ActionType],,0))</f>
        <v>FinalAccept</v>
      </c>
      <c r="J778">
        <v>0.78800000000000003</v>
      </c>
      <c r="K778">
        <v>0.30919999999999997</v>
      </c>
      <c r="L778">
        <v>1.0972</v>
      </c>
      <c r="M778">
        <v>0.4788</v>
      </c>
      <c r="N778">
        <v>369</v>
      </c>
      <c r="O778">
        <v>4932</v>
      </c>
      <c r="P778">
        <v>12</v>
      </c>
      <c r="Q778" s="3" t="s">
        <v>2890</v>
      </c>
    </row>
    <row r="779" ht="15" customHeight="1">
      <c r="A779" t="e">
        <f t="shared" ca="1" si="533"/>
        <v>#VALUE!</v>
      </c>
      <c r="B779" t="e">
        <f t="array" ref="B779" ca="1">_xlfn.XLOOKUP(Tabelle8[[#This Row],[ExperimentID]]&amp;Tabelle8[[#This Row],[NegotiationID]]&amp;Tabelle8[[#This Row],[MessageID]],ALL_IN_ONE[ExperimentID]&amp;ALL_IN_ONE[NegotiationID]&amp;ALL_IN_ONE[MessageID],ALL_IN_ONE[Gesamt_ID],,0)</f>
        <v>#VALUE!</v>
      </c>
      <c r="C779">
        <v>2080</v>
      </c>
      <c r="D779" t="s">
        <v>1521</v>
      </c>
      <c r="E779">
        <v>65029</v>
      </c>
      <c r="F779">
        <v>2070</v>
      </c>
      <c r="G779">
        <v>2066</v>
      </c>
      <c r="H779" t="s">
        <v>31</v>
      </c>
      <c r="I779" t="str">
        <f t="array" ref="I779">IFERROR(_xlfn.XLOOKUP(Tabelle8[[#This Row],[NegotiationID]]&amp;"FinalAccept",Tabelle8[NegotiationID]&amp;Tabelle8[ActionType],Tabelle8[ActionType],,0),_xlfn.XLOOKUP(Tabelle8[[#This Row],[NegotiationID]]&amp;"FinalReject",Tabelle8[NegotiationID]&amp;Tabelle8[ActionType],Tabelle8[ActionType],,0))</f>
        <v>FinalAccept</v>
      </c>
      <c r="J779">
        <v>0.65159999999999996</v>
      </c>
      <c r="K779">
        <v>0.2944</v>
      </c>
      <c r="L779">
        <v>0.94599999999999995</v>
      </c>
      <c r="M779">
        <v>0.35720000000000002</v>
      </c>
      <c r="N779">
        <v>371</v>
      </c>
      <c r="O779">
        <v>4932</v>
      </c>
      <c r="P779">
        <v>12</v>
      </c>
      <c r="Q779" s="3" t="s">
        <v>2891</v>
      </c>
    </row>
    <row r="780" ht="15" customHeight="1">
      <c r="A780" t="e">
        <f t="shared" ca="1" si="533"/>
        <v>#VALUE!</v>
      </c>
      <c r="B780" t="e">
        <f t="array" ref="B780" ca="1">_xlfn.XLOOKUP(Tabelle8[[#This Row],[ExperimentID]]&amp;Tabelle8[[#This Row],[NegotiationID]]&amp;Tabelle8[[#This Row],[MessageID]],ALL_IN_ONE[ExperimentID]&amp;ALL_IN_ONE[NegotiationID]&amp;ALL_IN_ONE[MessageID],ALL_IN_ONE[Gesamt_ID],,0)</f>
        <v>#VALUE!</v>
      </c>
      <c r="C780">
        <v>2080</v>
      </c>
      <c r="D780" t="s">
        <v>1521</v>
      </c>
      <c r="E780">
        <v>65670</v>
      </c>
      <c r="F780">
        <v>2066</v>
      </c>
      <c r="G780">
        <v>2070</v>
      </c>
      <c r="H780" t="s">
        <v>31</v>
      </c>
      <c r="I780" t="str">
        <f t="array" ref="I780">IFERROR(_xlfn.XLOOKUP(Tabelle8[[#This Row],[NegotiationID]]&amp;"FinalAccept",Tabelle8[NegotiationID]&amp;Tabelle8[ActionType],Tabelle8[ActionType],,0),_xlfn.XLOOKUP(Tabelle8[[#This Row],[NegotiationID]]&amp;"FinalReject",Tabelle8[NegotiationID]&amp;Tabelle8[ActionType],Tabelle8[ActionType],,0))</f>
        <v>FinalAccept</v>
      </c>
      <c r="J780">
        <v>0.63980000000000004</v>
      </c>
      <c r="K780">
        <v>0.314</v>
      </c>
      <c r="L780">
        <v>0.95379999999999998</v>
      </c>
      <c r="M780">
        <v>0.32579999999999998</v>
      </c>
      <c r="N780">
        <v>331</v>
      </c>
      <c r="O780">
        <v>4932</v>
      </c>
      <c r="P780">
        <v>12</v>
      </c>
      <c r="Q780" s="3" t="s">
        <v>2892</v>
      </c>
    </row>
    <row r="781" ht="15" customHeight="1">
      <c r="A781" t="e">
        <f t="shared" ca="1" si="533"/>
        <v>#VALUE!</v>
      </c>
      <c r="B781" t="e">
        <f t="array" ref="B781" ca="1">_xlfn.XLOOKUP(Tabelle8[[#This Row],[ExperimentID]]&amp;Tabelle8[[#This Row],[NegotiationID]]&amp;Tabelle8[[#This Row],[MessageID]],ALL_IN_ONE[ExperimentID]&amp;ALL_IN_ONE[NegotiationID]&amp;ALL_IN_ONE[MessageID],ALL_IN_ONE[Gesamt_ID],,0)</f>
        <v>#VALUE!</v>
      </c>
      <c r="C781">
        <v>2080</v>
      </c>
      <c r="D781" t="s">
        <v>1521</v>
      </c>
      <c r="E781">
        <v>66096</v>
      </c>
      <c r="F781">
        <v>2070</v>
      </c>
      <c r="G781">
        <v>2066</v>
      </c>
      <c r="H781" t="s">
        <v>31</v>
      </c>
      <c r="I781" t="str">
        <f t="array" ref="I781">IFERROR(_xlfn.XLOOKUP(Tabelle8[[#This Row],[NegotiationID]]&amp;"FinalAccept",Tabelle8[NegotiationID]&amp;Tabelle8[ActionType],Tabelle8[ActionType],,0),_xlfn.XLOOKUP(Tabelle8[[#This Row],[NegotiationID]]&amp;"FinalReject",Tabelle8[NegotiationID]&amp;Tabelle8[ActionType],Tabelle8[ActionType],,0))</f>
        <v>FinalAccept</v>
      </c>
      <c r="J781">
        <v>0.5716</v>
      </c>
      <c r="K781">
        <v>0.36959999999999998</v>
      </c>
      <c r="L781">
        <v>0.94120000000000004</v>
      </c>
      <c r="M781">
        <v>0.20200000000000001</v>
      </c>
      <c r="N781">
        <v>567</v>
      </c>
      <c r="O781">
        <v>4932</v>
      </c>
      <c r="P781">
        <v>12</v>
      </c>
      <c r="Q781" s="3" t="s">
        <v>2893</v>
      </c>
    </row>
    <row r="782" ht="15" customHeight="1">
      <c r="A782" t="e">
        <f t="shared" ca="1" si="533"/>
        <v>#VALUE!</v>
      </c>
      <c r="B782" t="e">
        <f t="array" ref="B782" ca="1">_xlfn.XLOOKUP(Tabelle8[[#This Row],[ExperimentID]]&amp;Tabelle8[[#This Row],[NegotiationID]]&amp;Tabelle8[[#This Row],[MessageID]],ALL_IN_ONE[ExperimentID]&amp;ALL_IN_ONE[NegotiationID]&amp;ALL_IN_ONE[MessageID],ALL_IN_ONE[Gesamt_ID],,0)</f>
        <v>#VALUE!</v>
      </c>
      <c r="C782">
        <v>2080</v>
      </c>
      <c r="D782" t="s">
        <v>1521</v>
      </c>
      <c r="E782">
        <v>66141</v>
      </c>
      <c r="F782">
        <v>2066</v>
      </c>
      <c r="G782">
        <v>2070</v>
      </c>
      <c r="H782" t="s">
        <v>31</v>
      </c>
      <c r="I782" t="str">
        <f t="array" ref="I782">IFERROR(_xlfn.XLOOKUP(Tabelle8[[#This Row],[NegotiationID]]&amp;"FinalAccept",Tabelle8[NegotiationID]&amp;Tabelle8[ActionType],Tabelle8[ActionType],,0),_xlfn.XLOOKUP(Tabelle8[[#This Row],[NegotiationID]]&amp;"FinalReject",Tabelle8[NegotiationID]&amp;Tabelle8[ActionType],Tabelle8[ActionType],,0))</f>
        <v>FinalAccept</v>
      </c>
      <c r="J782">
        <v>0.5696</v>
      </c>
      <c r="K782">
        <v>0.37159999999999999</v>
      </c>
      <c r="L782">
        <v>0.94120000000000004</v>
      </c>
      <c r="M782">
        <v>0.19800000000000001</v>
      </c>
      <c r="N782">
        <v>231</v>
      </c>
      <c r="O782">
        <v>4932</v>
      </c>
      <c r="P782">
        <v>12</v>
      </c>
      <c r="Q782" s="3" t="s">
        <v>2894</v>
      </c>
    </row>
    <row r="783" ht="15" customHeight="1">
      <c r="A783" t="e">
        <f t="shared" ca="1" si="533"/>
        <v>#VALUE!</v>
      </c>
      <c r="B783" t="e">
        <f t="array" ref="B783" ca="1">_xlfn.XLOOKUP(Tabelle8[[#This Row],[ExperimentID]]&amp;Tabelle8[[#This Row],[NegotiationID]]&amp;Tabelle8[[#This Row],[MessageID]],ALL_IN_ONE[ExperimentID]&amp;ALL_IN_ONE[NegotiationID]&amp;ALL_IN_ONE[MessageID],ALL_IN_ONE[Gesamt_ID],,0)</f>
        <v>#VALUE!</v>
      </c>
      <c r="C783">
        <v>2080</v>
      </c>
      <c r="D783" t="s">
        <v>1521</v>
      </c>
      <c r="E783">
        <v>66622</v>
      </c>
      <c r="F783">
        <v>2070</v>
      </c>
      <c r="G783">
        <v>2066</v>
      </c>
      <c r="H783" t="s">
        <v>31</v>
      </c>
      <c r="I783" t="str">
        <f t="array" ref="I783">IFERROR(_xlfn.XLOOKUP(Tabelle8[[#This Row],[NegotiationID]]&amp;"FinalAccept",Tabelle8[NegotiationID]&amp;Tabelle8[ActionType],Tabelle8[ActionType],,0),_xlfn.XLOOKUP(Tabelle8[[#This Row],[NegotiationID]]&amp;"FinalReject",Tabelle8[NegotiationID]&amp;Tabelle8[ActionType],Tabelle8[ActionType],,0))</f>
        <v>FinalAccept</v>
      </c>
      <c r="J783">
        <v>0.5444</v>
      </c>
      <c r="K783">
        <v>0.54959999999999998</v>
      </c>
      <c r="L783">
        <v>1.0940000000000001</v>
      </c>
      <c r="M783">
        <v>0.0051999999999999998</v>
      </c>
      <c r="N783">
        <v>204</v>
      </c>
      <c r="O783">
        <v>4932</v>
      </c>
      <c r="P783">
        <v>12</v>
      </c>
      <c r="Q783" s="3" t="s">
        <v>2895</v>
      </c>
    </row>
    <row r="784" ht="15" customHeight="1">
      <c r="A784" t="e">
        <f t="shared" ca="1" si="533"/>
        <v>#VALUE!</v>
      </c>
      <c r="B784" t="e">
        <f t="array" ref="B784" ca="1">_xlfn.XLOOKUP(Tabelle8[[#This Row],[ExperimentID]]&amp;Tabelle8[[#This Row],[NegotiationID]]&amp;Tabelle8[[#This Row],[MessageID]],ALL_IN_ONE[ExperimentID]&amp;ALL_IN_ONE[NegotiationID]&amp;ALL_IN_ONE[MessageID],ALL_IN_ONE[Gesamt_ID],,0)</f>
        <v>#VALUE!</v>
      </c>
      <c r="C784">
        <v>2080</v>
      </c>
      <c r="D784" t="s">
        <v>1521</v>
      </c>
      <c r="E784">
        <v>66683</v>
      </c>
      <c r="F784">
        <v>2066</v>
      </c>
      <c r="G784">
        <v>2070</v>
      </c>
      <c r="H784" t="s">
        <v>20</v>
      </c>
      <c r="I784" t="str">
        <f t="array" ref="I784">IFERROR(_xlfn.XLOOKUP(Tabelle8[[#This Row],[NegotiationID]]&amp;"FinalAccept",Tabelle8[NegotiationID]&amp;Tabelle8[ActionType],Tabelle8[ActionType],,0),_xlfn.XLOOKUP(Tabelle8[[#This Row],[NegotiationID]]&amp;"FinalReject",Tabelle8[NegotiationID]&amp;Tabelle8[ActionType],Tabelle8[ActionType],,0))</f>
        <v>FinalAccept</v>
      </c>
      <c r="J784">
        <v>0.54959999999999998</v>
      </c>
      <c r="K784">
        <v>0.5444</v>
      </c>
      <c r="L784">
        <v>1.0940000000000001</v>
      </c>
      <c r="M784">
        <v>0.0051999999999999998</v>
      </c>
      <c r="N784">
        <v>135</v>
      </c>
      <c r="O784">
        <v>4932</v>
      </c>
      <c r="P784">
        <v>12</v>
      </c>
      <c r="Q784" s="3" t="s">
        <v>2896</v>
      </c>
    </row>
    <row r="785" ht="14.5" hidden="1">
      <c r="A785" t="e">
        <f t="shared" ca="1" si="533"/>
        <v>#VALUE!</v>
      </c>
      <c r="B785" t="e">
        <f t="array" ref="B785" ca="1">_xlfn.XLOOKUP(Tabelle8[[#This Row],[ExperimentID]]&amp;Tabelle8[[#This Row],[NegotiationID]]&amp;Tabelle8[[#This Row],[MessageID]],ALL_IN_ONE[ExperimentID]&amp;ALL_IN_ONE[NegotiationID]&amp;ALL_IN_ONE[MessageID],ALL_IN_ONE[Gesamt_ID],,0)</f>
        <v>#VALUE!</v>
      </c>
      <c r="C785">
        <v>2109</v>
      </c>
      <c r="D785" t="s">
        <v>1521</v>
      </c>
      <c r="E785">
        <v>2110</v>
      </c>
      <c r="H785" t="s">
        <v>6019</v>
      </c>
      <c r="I785" t="str">
        <f t="array" ref="I785">IFERROR(_xlfn.XLOOKUP(Tabelle8[[#This Row],[NegotiationID]]&amp;"FinalAccept",Tabelle8[NegotiationID]&amp;Tabelle8[ActionType],Tabelle8[ActionType],,0),_xlfn.XLOOKUP(Tabelle8[[#This Row],[NegotiationID]]&amp;"FinalReject",Tabelle8[NegotiationID]&amp;Tabelle8[ActionType],Tabelle8[ActionType],,0))</f>
        <v>FinalReject</v>
      </c>
      <c r="N785">
        <v>21</v>
      </c>
      <c r="O785">
        <v>4487</v>
      </c>
      <c r="P785">
        <v>18</v>
      </c>
      <c r="Q785" t="s">
        <v>6020</v>
      </c>
    </row>
    <row r="786" ht="15" customHeight="1">
      <c r="A786" t="e">
        <f t="shared" ca="1" si="533"/>
        <v>#VALUE!</v>
      </c>
      <c r="B786" t="e">
        <f t="array" ref="B786" ca="1">_xlfn.XLOOKUP(Tabelle8[[#This Row],[ExperimentID]]&amp;Tabelle8[[#This Row],[NegotiationID]]&amp;Tabelle8[[#This Row],[MessageID]],ALL_IN_ONE[ExperimentID]&amp;ALL_IN_ONE[NegotiationID]&amp;ALL_IN_ONE[MessageID],ALL_IN_ONE[Gesamt_ID],,0)</f>
        <v>#VALUE!</v>
      </c>
      <c r="C786">
        <v>2109</v>
      </c>
      <c r="D786" t="s">
        <v>1521</v>
      </c>
      <c r="E786">
        <v>62102</v>
      </c>
      <c r="F786">
        <v>2095</v>
      </c>
      <c r="G786">
        <v>2099</v>
      </c>
      <c r="H786" t="s">
        <v>19</v>
      </c>
      <c r="I786" t="str">
        <f t="array" ref="I786">IFERROR(_xlfn.XLOOKUP(Tabelle8[[#This Row],[NegotiationID]]&amp;"FinalAccept",Tabelle8[NegotiationID]&amp;Tabelle8[ActionType],Tabelle8[ActionType],,0),_xlfn.XLOOKUP(Tabelle8[[#This Row],[NegotiationID]]&amp;"FinalReject",Tabelle8[NegotiationID]&amp;Tabelle8[ActionType],Tabelle8[ActionType],,0))</f>
        <v>FinalReject</v>
      </c>
      <c r="J786">
        <v>1</v>
      </c>
      <c r="K786">
        <v>0.1084</v>
      </c>
      <c r="L786">
        <v>1.1084000000000001</v>
      </c>
      <c r="M786">
        <v>0.89159999999999995</v>
      </c>
      <c r="N786">
        <v>237</v>
      </c>
      <c r="O786">
        <v>4487</v>
      </c>
      <c r="P786">
        <v>18</v>
      </c>
      <c r="Q786" s="3" t="s">
        <v>2897</v>
      </c>
    </row>
    <row r="787" ht="15" customHeight="1">
      <c r="A787" t="e">
        <f t="shared" ca="1" si="533"/>
        <v>#VALUE!</v>
      </c>
      <c r="B787" t="e">
        <f t="array" ref="B787" ca="1">_xlfn.XLOOKUP(Tabelle8[[#This Row],[ExperimentID]]&amp;Tabelle8[[#This Row],[NegotiationID]]&amp;Tabelle8[[#This Row],[MessageID]],ALL_IN_ONE[ExperimentID]&amp;ALL_IN_ONE[NegotiationID]&amp;ALL_IN_ONE[MessageID],ALL_IN_ONE[Gesamt_ID],,0)</f>
        <v>#VALUE!</v>
      </c>
      <c r="C787">
        <v>2109</v>
      </c>
      <c r="D787" t="s">
        <v>1521</v>
      </c>
      <c r="E787">
        <v>64290</v>
      </c>
      <c r="F787">
        <v>2099</v>
      </c>
      <c r="G787">
        <v>2095</v>
      </c>
      <c r="H787" t="s">
        <v>31</v>
      </c>
      <c r="I787" t="str">
        <f t="array" ref="I787">IFERROR(_xlfn.XLOOKUP(Tabelle8[[#This Row],[NegotiationID]]&amp;"FinalAccept",Tabelle8[NegotiationID]&amp;Tabelle8[ActionType],Tabelle8[ActionType],,0),_xlfn.XLOOKUP(Tabelle8[[#This Row],[NegotiationID]]&amp;"FinalReject",Tabelle8[NegotiationID]&amp;Tabelle8[ActionType],Tabelle8[ActionType],,0))</f>
        <v>FinalReject</v>
      </c>
      <c r="J787">
        <v>1</v>
      </c>
      <c r="K787">
        <v>0.12540000000000001</v>
      </c>
      <c r="L787">
        <v>1.1254</v>
      </c>
      <c r="M787">
        <v>0.87460000000000004</v>
      </c>
      <c r="N787">
        <v>160</v>
      </c>
      <c r="O787">
        <v>4487</v>
      </c>
      <c r="P787">
        <v>18</v>
      </c>
      <c r="Q787" s="3" t="s">
        <v>2898</v>
      </c>
    </row>
    <row r="788" ht="15" customHeight="1">
      <c r="A788" t="e">
        <f t="shared" ca="1" si="533"/>
        <v>#VALUE!</v>
      </c>
      <c r="B788" t="e">
        <f t="array" ref="B788" ca="1">_xlfn.XLOOKUP(Tabelle8[[#This Row],[ExperimentID]]&amp;Tabelle8[[#This Row],[NegotiationID]]&amp;Tabelle8[[#This Row],[MessageID]],ALL_IN_ONE[ExperimentID]&amp;ALL_IN_ONE[NegotiationID]&amp;ALL_IN_ONE[MessageID],ALL_IN_ONE[Gesamt_ID],,0)</f>
        <v>#VALUE!</v>
      </c>
      <c r="C788">
        <v>2109</v>
      </c>
      <c r="D788" t="s">
        <v>1521</v>
      </c>
      <c r="E788">
        <v>64399</v>
      </c>
      <c r="F788">
        <v>2095</v>
      </c>
      <c r="G788">
        <v>2099</v>
      </c>
      <c r="H788" t="s">
        <v>31</v>
      </c>
      <c r="I788" t="str">
        <f t="array" ref="I788">IFERROR(_xlfn.XLOOKUP(Tabelle8[[#This Row],[NegotiationID]]&amp;"FinalAccept",Tabelle8[NegotiationID]&amp;Tabelle8[ActionType],Tabelle8[ActionType],,0),_xlfn.XLOOKUP(Tabelle8[[#This Row],[NegotiationID]]&amp;"FinalReject",Tabelle8[NegotiationID]&amp;Tabelle8[ActionType],Tabelle8[ActionType],,0))</f>
        <v>FinalReject</v>
      </c>
      <c r="J788">
        <v>0.87219999999999998</v>
      </c>
      <c r="K788">
        <v>0.23799999999999999</v>
      </c>
      <c r="L788">
        <v>1.1102000000000001</v>
      </c>
      <c r="M788">
        <v>0.63419999999999999</v>
      </c>
      <c r="N788">
        <v>311</v>
      </c>
      <c r="O788">
        <v>4487</v>
      </c>
      <c r="P788">
        <v>18</v>
      </c>
      <c r="Q788" s="3" t="s">
        <v>2899</v>
      </c>
    </row>
    <row r="789" ht="15" customHeight="1">
      <c r="A789" t="e">
        <f t="shared" ca="1" si="533"/>
        <v>#VALUE!</v>
      </c>
      <c r="B789" t="e">
        <f t="array" ref="B789" ca="1">_xlfn.XLOOKUP(Tabelle8[[#This Row],[ExperimentID]]&amp;Tabelle8[[#This Row],[NegotiationID]]&amp;Tabelle8[[#This Row],[MessageID]],ALL_IN_ONE[ExperimentID]&amp;ALL_IN_ONE[NegotiationID]&amp;ALL_IN_ONE[MessageID],ALL_IN_ONE[Gesamt_ID],,0)</f>
        <v>#VALUE!</v>
      </c>
      <c r="C789">
        <v>2109</v>
      </c>
      <c r="D789" t="s">
        <v>1521</v>
      </c>
      <c r="E789">
        <v>64680</v>
      </c>
      <c r="F789">
        <v>2099</v>
      </c>
      <c r="G789">
        <v>2095</v>
      </c>
      <c r="H789" t="s">
        <v>31</v>
      </c>
      <c r="I789" t="str">
        <f t="array" ref="I789">IFERROR(_xlfn.XLOOKUP(Tabelle8[[#This Row],[NegotiationID]]&amp;"FinalAccept",Tabelle8[NegotiationID]&amp;Tabelle8[ActionType],Tabelle8[ActionType],,0),_xlfn.XLOOKUP(Tabelle8[[#This Row],[NegotiationID]]&amp;"FinalReject",Tabelle8[NegotiationID]&amp;Tabelle8[ActionType],Tabelle8[ActionType],,0))</f>
        <v>FinalReject</v>
      </c>
      <c r="J789">
        <v>0.81999999999999995</v>
      </c>
      <c r="K789">
        <v>0.3054</v>
      </c>
      <c r="L789">
        <v>1.1254</v>
      </c>
      <c r="M789">
        <v>0.51459999999999995</v>
      </c>
      <c r="N789">
        <v>235</v>
      </c>
      <c r="O789">
        <v>4487</v>
      </c>
      <c r="P789">
        <v>18</v>
      </c>
      <c r="Q789" s="3" t="s">
        <v>2900</v>
      </c>
    </row>
    <row r="790" ht="15" customHeight="1">
      <c r="A790" t="e">
        <f t="shared" ca="1" si="533"/>
        <v>#VALUE!</v>
      </c>
      <c r="B790" t="e">
        <f t="array" ref="B790" ca="1">_xlfn.XLOOKUP(Tabelle8[[#This Row],[ExperimentID]]&amp;Tabelle8[[#This Row],[NegotiationID]]&amp;Tabelle8[[#This Row],[MessageID]],ALL_IN_ONE[ExperimentID]&amp;ALL_IN_ONE[NegotiationID]&amp;ALL_IN_ONE[MessageID],ALL_IN_ONE[Gesamt_ID],,0)</f>
        <v>#VALUE!</v>
      </c>
      <c r="C790">
        <v>2109</v>
      </c>
      <c r="D790" t="s">
        <v>1521</v>
      </c>
      <c r="E790">
        <v>64722</v>
      </c>
      <c r="F790">
        <v>2095</v>
      </c>
      <c r="G790">
        <v>2099</v>
      </c>
      <c r="H790" t="s">
        <v>31</v>
      </c>
      <c r="I790" t="str">
        <f t="array" ref="I790">IFERROR(_xlfn.XLOOKUP(Tabelle8[[#This Row],[NegotiationID]]&amp;"FinalAccept",Tabelle8[NegotiationID]&amp;Tabelle8[ActionType],Tabelle8[ActionType],,0),_xlfn.XLOOKUP(Tabelle8[[#This Row],[NegotiationID]]&amp;"FinalReject",Tabelle8[NegotiationID]&amp;Tabelle8[ActionType],Tabelle8[ActionType],,0))</f>
        <v>FinalReject</v>
      </c>
      <c r="J790">
        <v>0.80179999999999996</v>
      </c>
      <c r="K790">
        <v>0.29399999999999998</v>
      </c>
      <c r="L790">
        <v>1.0958000000000001</v>
      </c>
      <c r="M790">
        <v>0.50780000000000003</v>
      </c>
      <c r="N790">
        <v>428</v>
      </c>
      <c r="O790">
        <v>4487</v>
      </c>
      <c r="P790">
        <v>18</v>
      </c>
      <c r="Q790" s="3" t="s">
        <v>2901</v>
      </c>
    </row>
    <row r="791" ht="15" customHeight="1">
      <c r="A791" t="e">
        <f t="shared" ca="1" si="533"/>
        <v>#VALUE!</v>
      </c>
      <c r="B791" t="e">
        <f t="array" ref="B791" ca="1">_xlfn.XLOOKUP(Tabelle8[[#This Row],[ExperimentID]]&amp;Tabelle8[[#This Row],[NegotiationID]]&amp;Tabelle8[[#This Row],[MessageID]],ALL_IN_ONE[ExperimentID]&amp;ALL_IN_ONE[NegotiationID]&amp;ALL_IN_ONE[MessageID],ALL_IN_ONE[Gesamt_ID],,0)</f>
        <v>#VALUE!</v>
      </c>
      <c r="C791">
        <v>2109</v>
      </c>
      <c r="D791" t="s">
        <v>1521</v>
      </c>
      <c r="E791">
        <v>65531</v>
      </c>
      <c r="F791">
        <v>2099</v>
      </c>
      <c r="G791">
        <v>2095</v>
      </c>
      <c r="H791" t="s">
        <v>31</v>
      </c>
      <c r="I791" t="str">
        <f t="array" ref="I791">IFERROR(_xlfn.XLOOKUP(Tabelle8[[#This Row],[NegotiationID]]&amp;"FinalAccept",Tabelle8[NegotiationID]&amp;Tabelle8[ActionType],Tabelle8[ActionType],,0),_xlfn.XLOOKUP(Tabelle8[[#This Row],[NegotiationID]]&amp;"FinalReject",Tabelle8[NegotiationID]&amp;Tabelle8[ActionType],Tabelle8[ActionType],,0))</f>
        <v>FinalReject</v>
      </c>
      <c r="J791">
        <v>0.62</v>
      </c>
      <c r="K791">
        <v>0.50539999999999996</v>
      </c>
      <c r="L791">
        <v>1.1254</v>
      </c>
      <c r="M791">
        <v>0.11459999999999999</v>
      </c>
      <c r="N791">
        <v>142</v>
      </c>
      <c r="O791">
        <v>4487</v>
      </c>
      <c r="P791">
        <v>18</v>
      </c>
      <c r="Q791" s="3" t="s">
        <v>2902</v>
      </c>
    </row>
    <row r="792" ht="15" customHeight="1">
      <c r="A792" t="e">
        <f t="shared" ca="1" si="533"/>
        <v>#VALUE!</v>
      </c>
      <c r="B792" t="e">
        <f t="array" ref="B792" ca="1">_xlfn.XLOOKUP(Tabelle8[[#This Row],[ExperimentID]]&amp;Tabelle8[[#This Row],[NegotiationID]]&amp;Tabelle8[[#This Row],[MessageID]],ALL_IN_ONE[ExperimentID]&amp;ALL_IN_ONE[NegotiationID]&amp;ALL_IN_ONE[MessageID],ALL_IN_ONE[Gesamt_ID],,0)</f>
        <v>#VALUE!</v>
      </c>
      <c r="C792">
        <v>2109</v>
      </c>
      <c r="D792" t="s">
        <v>1521</v>
      </c>
      <c r="E792">
        <v>65734</v>
      </c>
      <c r="F792">
        <v>2095</v>
      </c>
      <c r="G792">
        <v>2099</v>
      </c>
      <c r="H792" t="s">
        <v>31</v>
      </c>
      <c r="I792" t="str">
        <f t="array" ref="I792">IFERROR(_xlfn.XLOOKUP(Tabelle8[[#This Row],[NegotiationID]]&amp;"FinalAccept",Tabelle8[NegotiationID]&amp;Tabelle8[ActionType],Tabelle8[ActionType],,0),_xlfn.XLOOKUP(Tabelle8[[#This Row],[NegotiationID]]&amp;"FinalReject",Tabelle8[NegotiationID]&amp;Tabelle8[ActionType],Tabelle8[ActionType],,0))</f>
        <v>FinalReject</v>
      </c>
      <c r="J792">
        <v>0.70420000000000005</v>
      </c>
      <c r="K792">
        <v>0.30399999999999999</v>
      </c>
      <c r="L792">
        <v>1.0082</v>
      </c>
      <c r="M792">
        <v>0.4002</v>
      </c>
      <c r="N792">
        <v>372</v>
      </c>
      <c r="O792">
        <v>4487</v>
      </c>
      <c r="P792">
        <v>18</v>
      </c>
      <c r="Q792" s="3" t="s">
        <v>2903</v>
      </c>
    </row>
    <row r="793" ht="15" customHeight="1">
      <c r="A793" t="e">
        <f t="shared" ca="1" si="533"/>
        <v>#VALUE!</v>
      </c>
      <c r="B793" t="e">
        <f t="array" ref="B793" ca="1">_xlfn.XLOOKUP(Tabelle8[[#This Row],[ExperimentID]]&amp;Tabelle8[[#This Row],[NegotiationID]]&amp;Tabelle8[[#This Row],[MessageID]],ALL_IN_ONE[ExperimentID]&amp;ALL_IN_ONE[NegotiationID]&amp;ALL_IN_ONE[MessageID],ALL_IN_ONE[Gesamt_ID],,0)</f>
        <v>#VALUE!</v>
      </c>
      <c r="C793">
        <v>2109</v>
      </c>
      <c r="D793" t="s">
        <v>1521</v>
      </c>
      <c r="E793">
        <v>65788</v>
      </c>
      <c r="F793">
        <v>2099</v>
      </c>
      <c r="G793">
        <v>2095</v>
      </c>
      <c r="H793" t="s">
        <v>31</v>
      </c>
      <c r="I793" t="str">
        <f t="array" ref="I793">IFERROR(_xlfn.XLOOKUP(Tabelle8[[#This Row],[NegotiationID]]&amp;"FinalAccept",Tabelle8[NegotiationID]&amp;Tabelle8[ActionType],Tabelle8[ActionType],,0),_xlfn.XLOOKUP(Tabelle8[[#This Row],[NegotiationID]]&amp;"FinalReject",Tabelle8[NegotiationID]&amp;Tabelle8[ActionType],Tabelle8[ActionType],,0))</f>
        <v>FinalReject</v>
      </c>
      <c r="J793">
        <v>0.56000000000000005</v>
      </c>
      <c r="K793">
        <v>0.43380000000000002</v>
      </c>
      <c r="L793">
        <v>0.99380000000000002</v>
      </c>
      <c r="M793">
        <v>0.12620000000000001</v>
      </c>
      <c r="N793">
        <v>332</v>
      </c>
      <c r="O793">
        <v>4487</v>
      </c>
      <c r="P793">
        <v>18</v>
      </c>
      <c r="Q793" s="3" t="s">
        <v>2904</v>
      </c>
    </row>
    <row r="794" ht="15" customHeight="1">
      <c r="A794" t="e">
        <f t="shared" ca="1" si="533"/>
        <v>#VALUE!</v>
      </c>
      <c r="B794" t="e">
        <f t="array" ref="B794" ca="1">_xlfn.XLOOKUP(Tabelle8[[#This Row],[ExperimentID]]&amp;Tabelle8[[#This Row],[NegotiationID]]&amp;Tabelle8[[#This Row],[MessageID]],ALL_IN_ONE[ExperimentID]&amp;ALL_IN_ONE[NegotiationID]&amp;ALL_IN_ONE[MessageID],ALL_IN_ONE[Gesamt_ID],,0)</f>
        <v>#VALUE!</v>
      </c>
      <c r="C794">
        <v>2109</v>
      </c>
      <c r="D794" t="s">
        <v>1521</v>
      </c>
      <c r="E794">
        <v>65881</v>
      </c>
      <c r="F794">
        <v>2095</v>
      </c>
      <c r="G794">
        <v>2099</v>
      </c>
      <c r="H794" t="s">
        <v>31</v>
      </c>
      <c r="I794" t="str">
        <f t="array" ref="I794">IFERROR(_xlfn.XLOOKUP(Tabelle8[[#This Row],[NegotiationID]]&amp;"FinalAccept",Tabelle8[NegotiationID]&amp;Tabelle8[ActionType],Tabelle8[ActionType],,0),_xlfn.XLOOKUP(Tabelle8[[#This Row],[NegotiationID]]&amp;"FinalReject",Tabelle8[NegotiationID]&amp;Tabelle8[ActionType],Tabelle8[ActionType],,0))</f>
        <v>FinalReject</v>
      </c>
      <c r="J794">
        <v>0.67220000000000002</v>
      </c>
      <c r="K794">
        <v>0.32479999999999998</v>
      </c>
      <c r="L794">
        <v>0.997</v>
      </c>
      <c r="M794">
        <v>0.34739999999999999</v>
      </c>
      <c r="N794">
        <v>388</v>
      </c>
      <c r="O794">
        <v>4487</v>
      </c>
      <c r="P794">
        <v>18</v>
      </c>
      <c r="Q794" s="3" t="s">
        <v>2905</v>
      </c>
    </row>
    <row r="795" ht="15" customHeight="1">
      <c r="A795" t="e">
        <f t="shared" ca="1" si="533"/>
        <v>#VALUE!</v>
      </c>
      <c r="B795" t="e">
        <f t="array" ref="B795" ca="1">_xlfn.XLOOKUP(Tabelle8[[#This Row],[ExperimentID]]&amp;Tabelle8[[#This Row],[NegotiationID]]&amp;Tabelle8[[#This Row],[MessageID]],ALL_IN_ONE[ExperimentID]&amp;ALL_IN_ONE[NegotiationID]&amp;ALL_IN_ONE[MessageID],ALL_IN_ONE[Gesamt_ID],,0)</f>
        <v>#VALUE!</v>
      </c>
      <c r="C795">
        <v>2109</v>
      </c>
      <c r="D795" t="s">
        <v>1521</v>
      </c>
      <c r="E795">
        <v>65906</v>
      </c>
      <c r="F795">
        <v>2099</v>
      </c>
      <c r="G795">
        <v>2095</v>
      </c>
      <c r="H795" t="s">
        <v>31</v>
      </c>
      <c r="I795" t="str">
        <f t="array" ref="I795">IFERROR(_xlfn.XLOOKUP(Tabelle8[[#This Row],[NegotiationID]]&amp;"FinalAccept",Tabelle8[NegotiationID]&amp;Tabelle8[ActionType],Tabelle8[ActionType],,0),_xlfn.XLOOKUP(Tabelle8[[#This Row],[NegotiationID]]&amp;"FinalReject",Tabelle8[NegotiationID]&amp;Tabelle8[ActionType],Tabelle8[ActionType],,0))</f>
        <v>FinalReject</v>
      </c>
      <c r="J795">
        <v>0.53080000000000005</v>
      </c>
      <c r="K795">
        <v>0.42020000000000002</v>
      </c>
      <c r="L795">
        <v>0.95099999999999996</v>
      </c>
      <c r="M795">
        <v>0.1106</v>
      </c>
      <c r="N795">
        <v>294</v>
      </c>
      <c r="O795">
        <v>4487</v>
      </c>
      <c r="P795">
        <v>18</v>
      </c>
      <c r="Q795" s="3" t="s">
        <v>2906</v>
      </c>
    </row>
    <row r="796" ht="15" customHeight="1">
      <c r="A796" t="e">
        <f t="shared" ca="1" si="533"/>
        <v>#VALUE!</v>
      </c>
      <c r="B796" t="e">
        <f t="array" ref="B796" ca="1">_xlfn.XLOOKUP(Tabelle8[[#This Row],[ExperimentID]]&amp;Tabelle8[[#This Row],[NegotiationID]]&amp;Tabelle8[[#This Row],[MessageID]],ALL_IN_ONE[ExperimentID]&amp;ALL_IN_ONE[NegotiationID]&amp;ALL_IN_ONE[MessageID],ALL_IN_ONE[Gesamt_ID],,0)</f>
        <v>#VALUE!</v>
      </c>
      <c r="C796">
        <v>2109</v>
      </c>
      <c r="D796" t="s">
        <v>1521</v>
      </c>
      <c r="E796">
        <v>66017</v>
      </c>
      <c r="F796">
        <v>2095</v>
      </c>
      <c r="G796">
        <v>2099</v>
      </c>
      <c r="H796" t="s">
        <v>31</v>
      </c>
      <c r="I796" t="str">
        <f t="array" ref="I796">IFERROR(_xlfn.XLOOKUP(Tabelle8[[#This Row],[NegotiationID]]&amp;"FinalAccept",Tabelle8[NegotiationID]&amp;Tabelle8[ActionType],Tabelle8[ActionType],,0),_xlfn.XLOOKUP(Tabelle8[[#This Row],[NegotiationID]]&amp;"FinalReject",Tabelle8[NegotiationID]&amp;Tabelle8[ActionType],Tabelle8[ActionType],,0))</f>
        <v>FinalReject</v>
      </c>
      <c r="J796">
        <v>0.65100000000000002</v>
      </c>
      <c r="K796">
        <v>0.48399999999999999</v>
      </c>
      <c r="L796">
        <v>1.135</v>
      </c>
      <c r="M796">
        <v>0.16700000000000001</v>
      </c>
      <c r="N796">
        <v>377</v>
      </c>
      <c r="O796">
        <v>4487</v>
      </c>
      <c r="P796">
        <v>18</v>
      </c>
      <c r="Q796" s="3" t="s">
        <v>2907</v>
      </c>
    </row>
    <row r="797" ht="15" customHeight="1">
      <c r="A797" t="e">
        <f t="shared" ca="1" si="533"/>
        <v>#VALUE!</v>
      </c>
      <c r="B797" t="e">
        <f t="array" ref="B797" ca="1">_xlfn.XLOOKUP(Tabelle8[[#This Row],[ExperimentID]]&amp;Tabelle8[[#This Row],[NegotiationID]]&amp;Tabelle8[[#This Row],[MessageID]],ALL_IN_ONE[ExperimentID]&amp;ALL_IN_ONE[NegotiationID]&amp;ALL_IN_ONE[MessageID],ALL_IN_ONE[Gesamt_ID],,0)</f>
        <v>#VALUE!</v>
      </c>
      <c r="C797">
        <v>2109</v>
      </c>
      <c r="D797" t="s">
        <v>1521</v>
      </c>
      <c r="E797">
        <v>66031</v>
      </c>
      <c r="F797">
        <v>2099</v>
      </c>
      <c r="G797">
        <v>2095</v>
      </c>
      <c r="H797" t="s">
        <v>31</v>
      </c>
      <c r="I797" t="str">
        <f t="array" ref="I797">IFERROR(_xlfn.XLOOKUP(Tabelle8[[#This Row],[NegotiationID]]&amp;"FinalAccept",Tabelle8[NegotiationID]&amp;Tabelle8[ActionType],Tabelle8[ActionType],,0),_xlfn.XLOOKUP(Tabelle8[[#This Row],[NegotiationID]]&amp;"FinalReject",Tabelle8[NegotiationID]&amp;Tabelle8[ActionType],Tabelle8[ActionType],,0))</f>
        <v>FinalReject</v>
      </c>
      <c r="J797">
        <v>0.53259999999999996</v>
      </c>
      <c r="K797">
        <v>0.50700000000000001</v>
      </c>
      <c r="L797">
        <v>1.0396000000000001</v>
      </c>
      <c r="M797">
        <v>0.025600000000000001</v>
      </c>
      <c r="N797">
        <v>239</v>
      </c>
      <c r="O797">
        <v>4487</v>
      </c>
      <c r="P797">
        <v>18</v>
      </c>
      <c r="Q797" s="3" t="s">
        <v>2908</v>
      </c>
    </row>
    <row r="798" ht="15" customHeight="1">
      <c r="A798" t="e">
        <f t="shared" ca="1" si="533"/>
        <v>#VALUE!</v>
      </c>
      <c r="B798" t="e">
        <f t="array" ref="B798" ca="1">_xlfn.XLOOKUP(Tabelle8[[#This Row],[ExperimentID]]&amp;Tabelle8[[#This Row],[NegotiationID]]&amp;Tabelle8[[#This Row],[MessageID]],ALL_IN_ONE[ExperimentID]&amp;ALL_IN_ONE[NegotiationID]&amp;ALL_IN_ONE[MessageID],ALL_IN_ONE[Gesamt_ID],,0)</f>
        <v>#VALUE!</v>
      </c>
      <c r="C798">
        <v>2109</v>
      </c>
      <c r="D798" t="s">
        <v>1521</v>
      </c>
      <c r="E798">
        <v>66149</v>
      </c>
      <c r="F798">
        <v>2095</v>
      </c>
      <c r="G798">
        <v>2099</v>
      </c>
      <c r="H798" t="s">
        <v>31</v>
      </c>
      <c r="I798" t="str">
        <f t="array" ref="I798">IFERROR(_xlfn.XLOOKUP(Tabelle8[[#This Row],[NegotiationID]]&amp;"FinalAccept",Tabelle8[NegotiationID]&amp;Tabelle8[ActionType],Tabelle8[ActionType],,0),_xlfn.XLOOKUP(Tabelle8[[#This Row],[NegotiationID]]&amp;"FinalReject",Tabelle8[NegotiationID]&amp;Tabelle8[ActionType],Tabelle8[ActionType],,0))</f>
        <v>FinalReject</v>
      </c>
      <c r="J798">
        <v>0.65100000000000002</v>
      </c>
      <c r="K798">
        <v>0.48399999999999999</v>
      </c>
      <c r="L798">
        <v>1.135</v>
      </c>
      <c r="M798">
        <v>0.16700000000000001</v>
      </c>
      <c r="N798">
        <v>248</v>
      </c>
      <c r="O798">
        <v>4487</v>
      </c>
      <c r="P798">
        <v>18</v>
      </c>
      <c r="Q798" s="3" t="s">
        <v>2909</v>
      </c>
    </row>
    <row r="799" ht="15" customHeight="1">
      <c r="A799" t="e">
        <f t="shared" ca="1" si="533"/>
        <v>#VALUE!</v>
      </c>
      <c r="B799" t="e">
        <f t="array" ref="B799" ca="1">_xlfn.XLOOKUP(Tabelle8[[#This Row],[ExperimentID]]&amp;Tabelle8[[#This Row],[NegotiationID]]&amp;Tabelle8[[#This Row],[MessageID]],ALL_IN_ONE[ExperimentID]&amp;ALL_IN_ONE[NegotiationID]&amp;ALL_IN_ONE[MessageID],ALL_IN_ONE[Gesamt_ID],,0)</f>
        <v>#VALUE!</v>
      </c>
      <c r="C799">
        <v>2109</v>
      </c>
      <c r="D799" t="s">
        <v>1521</v>
      </c>
      <c r="E799">
        <v>66300</v>
      </c>
      <c r="F799">
        <v>2099</v>
      </c>
      <c r="G799">
        <v>2095</v>
      </c>
      <c r="H799" t="s">
        <v>31</v>
      </c>
      <c r="I799" t="str">
        <f t="array" ref="I799">IFERROR(_xlfn.XLOOKUP(Tabelle8[[#This Row],[NegotiationID]]&amp;"FinalAccept",Tabelle8[NegotiationID]&amp;Tabelle8[ActionType],Tabelle8[ActionType],,0),_xlfn.XLOOKUP(Tabelle8[[#This Row],[NegotiationID]]&amp;"FinalReject",Tabelle8[NegotiationID]&amp;Tabelle8[ActionType],Tabelle8[ActionType],,0))</f>
        <v>FinalReject</v>
      </c>
      <c r="J799">
        <v>0.54000000000000004</v>
      </c>
      <c r="K799">
        <v>0.5806</v>
      </c>
      <c r="L799">
        <v>1.1206</v>
      </c>
      <c r="M799">
        <v>0.040599999999999997</v>
      </c>
      <c r="N799">
        <v>336</v>
      </c>
      <c r="O799">
        <v>4487</v>
      </c>
      <c r="P799">
        <v>18</v>
      </c>
      <c r="Q799" s="3" t="s">
        <v>2910</v>
      </c>
    </row>
    <row r="800" ht="15" customHeight="1">
      <c r="A800" t="e">
        <f t="shared" ca="1" si="533"/>
        <v>#VALUE!</v>
      </c>
      <c r="B800" t="e">
        <f t="array" ref="B800" ca="1">_xlfn.XLOOKUP(Tabelle8[[#This Row],[ExperimentID]]&amp;Tabelle8[[#This Row],[NegotiationID]]&amp;Tabelle8[[#This Row],[MessageID]],ALL_IN_ONE[ExperimentID]&amp;ALL_IN_ONE[NegotiationID]&amp;ALL_IN_ONE[MessageID],ALL_IN_ONE[Gesamt_ID],,0)</f>
        <v>#VALUE!</v>
      </c>
      <c r="C800">
        <v>2109</v>
      </c>
      <c r="D800" t="s">
        <v>1521</v>
      </c>
      <c r="E800">
        <v>66581</v>
      </c>
      <c r="F800">
        <v>2095</v>
      </c>
      <c r="G800">
        <v>2099</v>
      </c>
      <c r="H800" t="s">
        <v>31</v>
      </c>
      <c r="I800" t="str">
        <f t="array" ref="I800">IFERROR(_xlfn.XLOOKUP(Tabelle8[[#This Row],[NegotiationID]]&amp;"FinalAccept",Tabelle8[NegotiationID]&amp;Tabelle8[ActionType],Tabelle8[ActionType],,0),_xlfn.XLOOKUP(Tabelle8[[#This Row],[NegotiationID]]&amp;"FinalReject",Tabelle8[NegotiationID]&amp;Tabelle8[ActionType],Tabelle8[ActionType],,0))</f>
        <v>FinalReject</v>
      </c>
      <c r="J800">
        <v>0.61899999999999999</v>
      </c>
      <c r="K800">
        <v>0.50480000000000003</v>
      </c>
      <c r="L800">
        <v>1.1237999999999999</v>
      </c>
      <c r="M800">
        <v>0.1142</v>
      </c>
      <c r="N800">
        <v>151</v>
      </c>
      <c r="O800">
        <v>4487</v>
      </c>
      <c r="P800">
        <v>18</v>
      </c>
      <c r="Q800" s="3" t="s">
        <v>2911</v>
      </c>
    </row>
    <row r="801" ht="15" customHeight="1">
      <c r="A801" t="e">
        <f t="shared" ca="1" si="533"/>
        <v>#VALUE!</v>
      </c>
      <c r="B801" t="e">
        <f t="array" ref="B801" ca="1">_xlfn.XLOOKUP(Tabelle8[[#This Row],[ExperimentID]]&amp;Tabelle8[[#This Row],[NegotiationID]]&amp;Tabelle8[[#This Row],[MessageID]],ALL_IN_ONE[ExperimentID]&amp;ALL_IN_ONE[NegotiationID]&amp;ALL_IN_ONE[MessageID],ALL_IN_ONE[Gesamt_ID],,0)</f>
        <v>#VALUE!</v>
      </c>
      <c r="C801">
        <v>2109</v>
      </c>
      <c r="D801" t="s">
        <v>1521</v>
      </c>
      <c r="E801">
        <v>66624</v>
      </c>
      <c r="F801">
        <v>2099</v>
      </c>
      <c r="G801">
        <v>2095</v>
      </c>
      <c r="H801" t="s">
        <v>31</v>
      </c>
      <c r="I801" t="str">
        <f t="array" ref="I801">IFERROR(_xlfn.XLOOKUP(Tabelle8[[#This Row],[NegotiationID]]&amp;"FinalAccept",Tabelle8[NegotiationID]&amp;Tabelle8[ActionType],Tabelle8[ActionType],,0),_xlfn.XLOOKUP(Tabelle8[[#This Row],[NegotiationID]]&amp;"FinalReject",Tabelle8[NegotiationID]&amp;Tabelle8[ActionType],Tabelle8[ActionType],,0))</f>
        <v>FinalReject</v>
      </c>
      <c r="J801">
        <v>0.5534</v>
      </c>
      <c r="K801">
        <v>0.47499999999999998</v>
      </c>
      <c r="L801">
        <v>1.0284</v>
      </c>
      <c r="M801">
        <v>0.078399999999999997</v>
      </c>
      <c r="N801">
        <v>115</v>
      </c>
      <c r="O801">
        <v>4487</v>
      </c>
      <c r="P801">
        <v>18</v>
      </c>
      <c r="Q801" s="3" t="s">
        <v>2912</v>
      </c>
    </row>
    <row r="802" ht="15" customHeight="1">
      <c r="A802" t="e">
        <f t="shared" ca="1" si="533"/>
        <v>#VALUE!</v>
      </c>
      <c r="B802" t="e">
        <f t="array" ref="B802" ca="1">_xlfn.XLOOKUP(Tabelle8[[#This Row],[ExperimentID]]&amp;Tabelle8[[#This Row],[NegotiationID]]&amp;Tabelle8[[#This Row],[MessageID]],ALL_IN_ONE[ExperimentID]&amp;ALL_IN_ONE[NegotiationID]&amp;ALL_IN_ONE[MessageID],ALL_IN_ONE[Gesamt_ID],,0)</f>
        <v>#VALUE!</v>
      </c>
      <c r="C802">
        <v>2109</v>
      </c>
      <c r="D802" t="s">
        <v>1521</v>
      </c>
      <c r="E802">
        <v>66672</v>
      </c>
      <c r="F802">
        <v>2095</v>
      </c>
      <c r="G802">
        <v>2099</v>
      </c>
      <c r="H802" t="s">
        <v>40</v>
      </c>
      <c r="I802" t="str">
        <f t="array" ref="I802">IFERROR(_xlfn.XLOOKUP(Tabelle8[[#This Row],[NegotiationID]]&amp;"FinalAccept",Tabelle8[NegotiationID]&amp;Tabelle8[ActionType],Tabelle8[ActionType],,0),_xlfn.XLOOKUP(Tabelle8[[#This Row],[NegotiationID]]&amp;"FinalReject",Tabelle8[NegotiationID]&amp;Tabelle8[ActionType],Tabelle8[ActionType],,0))</f>
        <v>FinalReject</v>
      </c>
      <c r="J802">
        <v>0.47499999999999998</v>
      </c>
      <c r="K802">
        <v>0.5534</v>
      </c>
      <c r="L802">
        <v>1.0284</v>
      </c>
      <c r="M802">
        <v>0.078399999999999997</v>
      </c>
      <c r="N802">
        <v>101</v>
      </c>
      <c r="O802">
        <v>4487</v>
      </c>
      <c r="P802">
        <v>18</v>
      </c>
      <c r="Q802" s="3" t="s">
        <v>2913</v>
      </c>
    </row>
    <row r="803" ht="14.5" hidden="1">
      <c r="A803" t="e">
        <f t="shared" ca="1" si="533"/>
        <v>#VALUE!</v>
      </c>
      <c r="B803" t="e">
        <f t="array" ref="B803" ca="1">_xlfn.XLOOKUP(Tabelle8[[#This Row],[ExperimentID]]&amp;Tabelle8[[#This Row],[NegotiationID]]&amp;Tabelle8[[#This Row],[MessageID]],ALL_IN_ONE[ExperimentID]&amp;ALL_IN_ONE[NegotiationID]&amp;ALL_IN_ONE[MessageID],ALL_IN_ONE[Gesamt_ID],,0)</f>
        <v>#VALUE!</v>
      </c>
      <c r="C803">
        <v>2138</v>
      </c>
      <c r="D803" t="s">
        <v>1521</v>
      </c>
      <c r="E803">
        <v>2139</v>
      </c>
      <c r="H803" t="s">
        <v>6019</v>
      </c>
      <c r="I803" t="str">
        <f t="array" ref="I803">IFERROR(_xlfn.XLOOKUP(Tabelle8[[#This Row],[NegotiationID]]&amp;"FinalAccept",Tabelle8[NegotiationID]&amp;Tabelle8[ActionType],Tabelle8[ActionType],,0),_xlfn.XLOOKUP(Tabelle8[[#This Row],[NegotiationID]]&amp;"FinalReject",Tabelle8[NegotiationID]&amp;Tabelle8[ActionType],Tabelle8[ActionType],,0))</f>
        <v>FinalReject</v>
      </c>
      <c r="N803">
        <v>21</v>
      </c>
      <c r="O803">
        <v>3508</v>
      </c>
      <c r="P803">
        <v>12</v>
      </c>
      <c r="Q803" t="s">
        <v>6020</v>
      </c>
    </row>
    <row r="804" ht="15" customHeight="1">
      <c r="A804" t="e">
        <f t="shared" ca="1" si="533"/>
        <v>#VALUE!</v>
      </c>
      <c r="B804" t="e">
        <f t="array" ref="B804" ca="1">_xlfn.XLOOKUP(Tabelle8[[#This Row],[ExperimentID]]&amp;Tabelle8[[#This Row],[NegotiationID]]&amp;Tabelle8[[#This Row],[MessageID]],ALL_IN_ONE[ExperimentID]&amp;ALL_IN_ONE[NegotiationID]&amp;ALL_IN_ONE[MessageID],ALL_IN_ONE[Gesamt_ID],,0)</f>
        <v>#VALUE!</v>
      </c>
      <c r="C804">
        <v>2138</v>
      </c>
      <c r="D804" t="s">
        <v>1521</v>
      </c>
      <c r="E804">
        <v>62854</v>
      </c>
      <c r="F804">
        <v>2124</v>
      </c>
      <c r="G804">
        <v>2128</v>
      </c>
      <c r="H804" t="s">
        <v>19</v>
      </c>
      <c r="I804" t="str">
        <f t="array" ref="I804">IFERROR(_xlfn.XLOOKUP(Tabelle8[[#This Row],[NegotiationID]]&amp;"FinalAccept",Tabelle8[NegotiationID]&amp;Tabelle8[ActionType],Tabelle8[ActionType],,0),_xlfn.XLOOKUP(Tabelle8[[#This Row],[NegotiationID]]&amp;"FinalReject",Tabelle8[NegotiationID]&amp;Tabelle8[ActionType],Tabelle8[ActionType],,0))</f>
        <v>FinalReject</v>
      </c>
      <c r="J804">
        <v>0.85819999999999996</v>
      </c>
      <c r="K804">
        <v>0.098799999999999999</v>
      </c>
      <c r="L804">
        <v>0.95699999999999996</v>
      </c>
      <c r="M804">
        <v>0.75939999999999996</v>
      </c>
      <c r="N804">
        <v>158</v>
      </c>
      <c r="O804">
        <v>3508</v>
      </c>
      <c r="P804">
        <v>12</v>
      </c>
      <c r="Q804" s="3" t="s">
        <v>2914</v>
      </c>
    </row>
    <row r="805" ht="15" customHeight="1">
      <c r="A805" t="e">
        <f t="shared" ca="1" si="533"/>
        <v>#VALUE!</v>
      </c>
      <c r="B805" t="e">
        <f t="array" ref="B805" ca="1">_xlfn.XLOOKUP(Tabelle8[[#This Row],[ExperimentID]]&amp;Tabelle8[[#This Row],[NegotiationID]]&amp;Tabelle8[[#This Row],[MessageID]],ALL_IN_ONE[ExperimentID]&amp;ALL_IN_ONE[NegotiationID]&amp;ALL_IN_ONE[MessageID],ALL_IN_ONE[Gesamt_ID],,0)</f>
        <v>#VALUE!</v>
      </c>
      <c r="C805">
        <v>2138</v>
      </c>
      <c r="D805" t="s">
        <v>1521</v>
      </c>
      <c r="E805">
        <v>64479</v>
      </c>
      <c r="F805">
        <v>2128</v>
      </c>
      <c r="G805">
        <v>2124</v>
      </c>
      <c r="H805" t="s">
        <v>31</v>
      </c>
      <c r="I805" t="str">
        <f t="array" ref="I805">IFERROR(_xlfn.XLOOKUP(Tabelle8[[#This Row],[NegotiationID]]&amp;"FinalAccept",Tabelle8[NegotiationID]&amp;Tabelle8[ActionType],Tabelle8[ActionType],,0),_xlfn.XLOOKUP(Tabelle8[[#This Row],[NegotiationID]]&amp;"FinalReject",Tabelle8[NegotiationID]&amp;Tabelle8[ActionType],Tabelle8[ActionType],,0))</f>
        <v>FinalReject</v>
      </c>
      <c r="J805">
        <v>1</v>
      </c>
      <c r="K805">
        <v>0.12540000000000001</v>
      </c>
      <c r="L805">
        <v>1.1254</v>
      </c>
      <c r="M805">
        <v>0.87460000000000004</v>
      </c>
      <c r="N805">
        <v>219</v>
      </c>
      <c r="O805">
        <v>3508</v>
      </c>
      <c r="P805">
        <v>12</v>
      </c>
      <c r="Q805" s="3" t="s">
        <v>2915</v>
      </c>
    </row>
    <row r="806" ht="15" customHeight="1">
      <c r="A806" t="e">
        <f t="shared" ca="1" si="533"/>
        <v>#VALUE!</v>
      </c>
      <c r="B806" t="e">
        <f t="array" ref="B806" ca="1">_xlfn.XLOOKUP(Tabelle8[[#This Row],[ExperimentID]]&amp;Tabelle8[[#This Row],[NegotiationID]]&amp;Tabelle8[[#This Row],[MessageID]],ALL_IN_ONE[ExperimentID]&amp;ALL_IN_ONE[NegotiationID]&amp;ALL_IN_ONE[MessageID],ALL_IN_ONE[Gesamt_ID],,0)</f>
        <v>#VALUE!</v>
      </c>
      <c r="C806">
        <v>2138</v>
      </c>
      <c r="D806" t="s">
        <v>1521</v>
      </c>
      <c r="E806">
        <v>64569</v>
      </c>
      <c r="F806">
        <v>2124</v>
      </c>
      <c r="G806">
        <v>2128</v>
      </c>
      <c r="H806" t="s">
        <v>31</v>
      </c>
      <c r="I806" t="str">
        <f t="array" ref="I806">IFERROR(_xlfn.XLOOKUP(Tabelle8[[#This Row],[NegotiationID]]&amp;"FinalAccept",Tabelle8[NegotiationID]&amp;Tabelle8[ActionType],Tabelle8[ActionType],,0),_xlfn.XLOOKUP(Tabelle8[[#This Row],[NegotiationID]]&amp;"FinalReject",Tabelle8[NegotiationID]&amp;Tabelle8[ActionType],Tabelle8[ActionType],,0))</f>
        <v>FinalReject</v>
      </c>
      <c r="J806">
        <v>1</v>
      </c>
      <c r="K806">
        <v>0.754</v>
      </c>
      <c r="L806">
        <v>1.754</v>
      </c>
      <c r="M806">
        <v>0.246</v>
      </c>
      <c r="N806">
        <v>328</v>
      </c>
      <c r="O806">
        <v>3508</v>
      </c>
      <c r="P806">
        <v>12</v>
      </c>
      <c r="Q806" s="3" t="s">
        <v>2916</v>
      </c>
    </row>
    <row r="807" ht="15" customHeight="1">
      <c r="A807" t="e">
        <f t="shared" ca="1" si="533"/>
        <v>#VALUE!</v>
      </c>
      <c r="B807" t="e">
        <f t="array" ref="B807" ca="1">_xlfn.XLOOKUP(Tabelle8[[#This Row],[ExperimentID]]&amp;Tabelle8[[#This Row],[NegotiationID]]&amp;Tabelle8[[#This Row],[MessageID]],ALL_IN_ONE[ExperimentID]&amp;ALL_IN_ONE[NegotiationID]&amp;ALL_IN_ONE[MessageID],ALL_IN_ONE[Gesamt_ID],,0)</f>
        <v>#VALUE!</v>
      </c>
      <c r="C807">
        <v>2138</v>
      </c>
      <c r="D807" t="s">
        <v>1521</v>
      </c>
      <c r="E807">
        <v>65392</v>
      </c>
      <c r="F807">
        <v>2128</v>
      </c>
      <c r="G807">
        <v>2124</v>
      </c>
      <c r="H807" t="s">
        <v>31</v>
      </c>
      <c r="I807" t="str">
        <f t="array" ref="I807">IFERROR(_xlfn.XLOOKUP(Tabelle8[[#This Row],[NegotiationID]]&amp;"FinalAccept",Tabelle8[NegotiationID]&amp;Tabelle8[ActionType],Tabelle8[ActionType],,0),_xlfn.XLOOKUP(Tabelle8[[#This Row],[NegotiationID]]&amp;"FinalReject",Tabelle8[NegotiationID]&amp;Tabelle8[ActionType],Tabelle8[ActionType],,0))</f>
        <v>FinalReject</v>
      </c>
      <c r="J807">
        <v>1</v>
      </c>
      <c r="K807">
        <v>0.39879999999999999</v>
      </c>
      <c r="L807">
        <v>1.3988</v>
      </c>
      <c r="M807">
        <v>0.60119999999999996</v>
      </c>
      <c r="N807">
        <v>428</v>
      </c>
      <c r="O807">
        <v>3508</v>
      </c>
      <c r="P807">
        <v>12</v>
      </c>
      <c r="Q807" s="3" t="s">
        <v>2917</v>
      </c>
    </row>
    <row r="808" ht="15" customHeight="1">
      <c r="A808" t="e">
        <f t="shared" ca="1" si="533"/>
        <v>#VALUE!</v>
      </c>
      <c r="B808" t="e">
        <f t="array" ref="B808" ca="1">_xlfn.XLOOKUP(Tabelle8[[#This Row],[ExperimentID]]&amp;Tabelle8[[#This Row],[NegotiationID]]&amp;Tabelle8[[#This Row],[MessageID]],ALL_IN_ONE[ExperimentID]&amp;ALL_IN_ONE[NegotiationID]&amp;ALL_IN_ONE[MessageID],ALL_IN_ONE[Gesamt_ID],,0)</f>
        <v>#VALUE!</v>
      </c>
      <c r="C808">
        <v>2138</v>
      </c>
      <c r="D808" t="s">
        <v>1521</v>
      </c>
      <c r="E808">
        <v>65665</v>
      </c>
      <c r="F808">
        <v>2124</v>
      </c>
      <c r="G808">
        <v>2128</v>
      </c>
      <c r="H808" t="s">
        <v>31</v>
      </c>
      <c r="I808" t="str">
        <f t="array" ref="I808">IFERROR(_xlfn.XLOOKUP(Tabelle8[[#This Row],[NegotiationID]]&amp;"FinalAccept",Tabelle8[NegotiationID]&amp;Tabelle8[ActionType],Tabelle8[ActionType],,0),_xlfn.XLOOKUP(Tabelle8[[#This Row],[NegotiationID]]&amp;"FinalReject",Tabelle8[NegotiationID]&amp;Tabelle8[ActionType],Tabelle8[ActionType],,0))</f>
        <v>FinalReject</v>
      </c>
      <c r="J808">
        <v>0.748</v>
      </c>
      <c r="K808">
        <v>0.57999999999999996</v>
      </c>
      <c r="L808">
        <v>1.3280000000000001</v>
      </c>
      <c r="M808">
        <v>0.16800000000000001</v>
      </c>
      <c r="N808">
        <v>387</v>
      </c>
      <c r="O808">
        <v>3508</v>
      </c>
      <c r="P808">
        <v>12</v>
      </c>
      <c r="Q808" s="3" t="s">
        <v>2918</v>
      </c>
    </row>
    <row r="809" ht="15" customHeight="1">
      <c r="A809" t="e">
        <f t="shared" ca="1" si="533"/>
        <v>#VALUE!</v>
      </c>
      <c r="B809" t="e">
        <f t="array" ref="B809" ca="1">_xlfn.XLOOKUP(Tabelle8[[#This Row],[ExperimentID]]&amp;Tabelle8[[#This Row],[NegotiationID]]&amp;Tabelle8[[#This Row],[MessageID]],ALL_IN_ONE[ExperimentID]&amp;ALL_IN_ONE[NegotiationID]&amp;ALL_IN_ONE[MessageID],ALL_IN_ONE[Gesamt_ID],,0)</f>
        <v>#VALUE!</v>
      </c>
      <c r="C809">
        <v>2138</v>
      </c>
      <c r="D809" t="s">
        <v>1521</v>
      </c>
      <c r="E809">
        <v>65716</v>
      </c>
      <c r="F809">
        <v>2128</v>
      </c>
      <c r="G809">
        <v>2124</v>
      </c>
      <c r="H809" t="s">
        <v>31</v>
      </c>
      <c r="I809" t="str">
        <f t="array" ref="I809">IFERROR(_xlfn.XLOOKUP(Tabelle8[[#This Row],[NegotiationID]]&amp;"FinalAccept",Tabelle8[NegotiationID]&amp;Tabelle8[ActionType],Tabelle8[ActionType],,0),_xlfn.XLOOKUP(Tabelle8[[#This Row],[NegotiationID]]&amp;"FinalReject",Tabelle8[NegotiationID]&amp;Tabelle8[ActionType],Tabelle8[ActionType],,0))</f>
        <v>FinalReject</v>
      </c>
      <c r="J809">
        <v>0.64600000000000002</v>
      </c>
      <c r="K809">
        <v>0.43440000000000001</v>
      </c>
      <c r="L809">
        <v>1.0804</v>
      </c>
      <c r="M809">
        <v>0.21160000000000001</v>
      </c>
      <c r="N809">
        <v>347</v>
      </c>
      <c r="O809">
        <v>3508</v>
      </c>
      <c r="P809">
        <v>12</v>
      </c>
      <c r="Q809" s="3" t="s">
        <v>2919</v>
      </c>
    </row>
    <row r="810" ht="15" customHeight="1">
      <c r="A810" t="e">
        <f t="shared" ca="1" si="533"/>
        <v>#VALUE!</v>
      </c>
      <c r="B810" t="e">
        <f t="array" ref="B810" ca="1">_xlfn.XLOOKUP(Tabelle8[[#This Row],[ExperimentID]]&amp;Tabelle8[[#This Row],[NegotiationID]]&amp;Tabelle8[[#This Row],[MessageID]],ALL_IN_ONE[ExperimentID]&amp;ALL_IN_ONE[NegotiationID]&amp;ALL_IN_ONE[MessageID],ALL_IN_ONE[Gesamt_ID],,0)</f>
        <v>#VALUE!</v>
      </c>
      <c r="C810">
        <v>2138</v>
      </c>
      <c r="D810" t="s">
        <v>1521</v>
      </c>
      <c r="E810">
        <v>65971</v>
      </c>
      <c r="F810">
        <v>2124</v>
      </c>
      <c r="G810">
        <v>2128</v>
      </c>
      <c r="H810" t="s">
        <v>31</v>
      </c>
      <c r="I810" t="str">
        <f t="array" ref="I810">IFERROR(_xlfn.XLOOKUP(Tabelle8[[#This Row],[NegotiationID]]&amp;"FinalAccept",Tabelle8[NegotiationID]&amp;Tabelle8[ActionType],Tabelle8[ActionType],,0),_xlfn.XLOOKUP(Tabelle8[[#This Row],[NegotiationID]]&amp;"FinalReject",Tabelle8[NegotiationID]&amp;Tabelle8[ActionType],Tabelle8[ActionType],,0))</f>
        <v>FinalReject</v>
      </c>
      <c r="J810">
        <v>0.65200000000000002</v>
      </c>
      <c r="K810">
        <v>0.48399999999999999</v>
      </c>
      <c r="L810">
        <v>1.1359999999999999</v>
      </c>
      <c r="M810">
        <v>0.16800000000000001</v>
      </c>
      <c r="N810">
        <v>531</v>
      </c>
      <c r="O810">
        <v>3508</v>
      </c>
      <c r="P810">
        <v>12</v>
      </c>
      <c r="Q810" s="3" t="s">
        <v>2920</v>
      </c>
    </row>
    <row r="811" ht="15" customHeight="1">
      <c r="A811" t="e">
        <f t="shared" ca="1" si="533"/>
        <v>#VALUE!</v>
      </c>
      <c r="B811" t="e">
        <f t="array" ref="B811" ca="1">_xlfn.XLOOKUP(Tabelle8[[#This Row],[ExperimentID]]&amp;Tabelle8[[#This Row],[NegotiationID]]&amp;Tabelle8[[#This Row],[MessageID]],ALL_IN_ONE[ExperimentID]&amp;ALL_IN_ONE[NegotiationID]&amp;ALL_IN_ONE[MessageID],ALL_IN_ONE[Gesamt_ID],,0)</f>
        <v>#VALUE!</v>
      </c>
      <c r="C811">
        <v>2138</v>
      </c>
      <c r="D811" t="s">
        <v>1521</v>
      </c>
      <c r="E811">
        <v>66030</v>
      </c>
      <c r="F811">
        <v>2128</v>
      </c>
      <c r="G811">
        <v>2124</v>
      </c>
      <c r="H811" t="s">
        <v>31</v>
      </c>
      <c r="I811" t="str">
        <f t="array" ref="I811">IFERROR(_xlfn.XLOOKUP(Tabelle8[[#This Row],[NegotiationID]]&amp;"FinalAccept",Tabelle8[NegotiationID]&amp;Tabelle8[ActionType],Tabelle8[ActionType],,0),_xlfn.XLOOKUP(Tabelle8[[#This Row],[NegotiationID]]&amp;"FinalReject",Tabelle8[NegotiationID]&amp;Tabelle8[ActionType],Tabelle8[ActionType],,0))</f>
        <v>FinalReject</v>
      </c>
      <c r="J811">
        <v>0.51559999999999995</v>
      </c>
      <c r="K811">
        <v>0.44</v>
      </c>
      <c r="L811">
        <v>0.9556</v>
      </c>
      <c r="M811">
        <v>0.075600000000000001</v>
      </c>
      <c r="N811">
        <v>227</v>
      </c>
      <c r="O811">
        <v>3508</v>
      </c>
      <c r="P811">
        <v>12</v>
      </c>
      <c r="Q811" s="3" t="s">
        <v>2921</v>
      </c>
    </row>
    <row r="812" ht="15" customHeight="1">
      <c r="A812" t="e">
        <f t="shared" ca="1" si="533"/>
        <v>#VALUE!</v>
      </c>
      <c r="B812" t="e">
        <f t="array" ref="B812" ca="1">_xlfn.XLOOKUP(Tabelle8[[#This Row],[ExperimentID]]&amp;Tabelle8[[#This Row],[NegotiationID]]&amp;Tabelle8[[#This Row],[MessageID]],ALL_IN_ONE[ExperimentID]&amp;ALL_IN_ONE[NegotiationID]&amp;ALL_IN_ONE[MessageID],ALL_IN_ONE[Gesamt_ID],,0)</f>
        <v>#VALUE!</v>
      </c>
      <c r="C812">
        <v>2138</v>
      </c>
      <c r="D812" t="s">
        <v>1521</v>
      </c>
      <c r="E812">
        <v>66882</v>
      </c>
      <c r="F812">
        <v>2124</v>
      </c>
      <c r="G812">
        <v>2128</v>
      </c>
      <c r="H812" t="s">
        <v>31</v>
      </c>
      <c r="I812" t="str">
        <f t="array" ref="I812">IFERROR(_xlfn.XLOOKUP(Tabelle8[[#This Row],[NegotiationID]]&amp;"FinalAccept",Tabelle8[NegotiationID]&amp;Tabelle8[ActionType],Tabelle8[ActionType],,0),_xlfn.XLOOKUP(Tabelle8[[#This Row],[NegotiationID]]&amp;"FinalReject",Tabelle8[NegotiationID]&amp;Tabelle8[ActionType],Tabelle8[ActionType],,0))</f>
        <v>FinalReject</v>
      </c>
      <c r="J812">
        <v>0.62019999999999997</v>
      </c>
      <c r="K812">
        <v>0.44400000000000001</v>
      </c>
      <c r="L812">
        <v>1.0642</v>
      </c>
      <c r="M812">
        <v>0.1762</v>
      </c>
      <c r="N812">
        <v>347</v>
      </c>
      <c r="O812">
        <v>3508</v>
      </c>
      <c r="P812">
        <v>12</v>
      </c>
      <c r="Q812" s="3" t="s">
        <v>2922</v>
      </c>
    </row>
    <row r="813" ht="15" customHeight="1">
      <c r="A813" t="e">
        <f t="shared" ca="1" si="533"/>
        <v>#VALUE!</v>
      </c>
      <c r="B813" t="e">
        <f t="array" ref="B813" ca="1">_xlfn.XLOOKUP(Tabelle8[[#This Row],[ExperimentID]]&amp;Tabelle8[[#This Row],[NegotiationID]]&amp;Tabelle8[[#This Row],[MessageID]],ALL_IN_ONE[ExperimentID]&amp;ALL_IN_ONE[NegotiationID]&amp;ALL_IN_ONE[MessageID],ALL_IN_ONE[Gesamt_ID],,0)</f>
        <v>#VALUE!</v>
      </c>
      <c r="C813">
        <v>2138</v>
      </c>
      <c r="D813" t="s">
        <v>1521</v>
      </c>
      <c r="E813">
        <v>67239</v>
      </c>
      <c r="F813">
        <v>2128</v>
      </c>
      <c r="G813">
        <v>2124</v>
      </c>
      <c r="H813" t="s">
        <v>31</v>
      </c>
      <c r="I813" t="str">
        <f t="array" ref="I813">IFERROR(_xlfn.XLOOKUP(Tabelle8[[#This Row],[NegotiationID]]&amp;"FinalAccept",Tabelle8[NegotiationID]&amp;Tabelle8[ActionType],Tabelle8[ActionType],,0),_xlfn.XLOOKUP(Tabelle8[[#This Row],[NegotiationID]]&amp;"FinalReject",Tabelle8[NegotiationID]&amp;Tabelle8[ActionType],Tabelle8[ActionType],,0))</f>
        <v>FinalReject</v>
      </c>
      <c r="J813">
        <v>0.50739999999999996</v>
      </c>
      <c r="K813">
        <v>0.49619999999999997</v>
      </c>
      <c r="L813">
        <v>1.0036</v>
      </c>
      <c r="M813">
        <v>0.0112</v>
      </c>
      <c r="N813">
        <v>153</v>
      </c>
      <c r="O813">
        <v>3508</v>
      </c>
      <c r="P813">
        <v>12</v>
      </c>
      <c r="Q813" s="3" t="s">
        <v>2923</v>
      </c>
    </row>
    <row r="814" ht="15" customHeight="1">
      <c r="A814" t="e">
        <f t="shared" ca="1" si="533"/>
        <v>#VALUE!</v>
      </c>
      <c r="B814" t="e">
        <f t="array" ref="B814" ca="1">_xlfn.XLOOKUP(Tabelle8[[#This Row],[ExperimentID]]&amp;Tabelle8[[#This Row],[NegotiationID]]&amp;Tabelle8[[#This Row],[MessageID]],ALL_IN_ONE[ExperimentID]&amp;ALL_IN_ONE[NegotiationID]&amp;ALL_IN_ONE[MessageID],ALL_IN_ONE[Gesamt_ID],,0)</f>
        <v>#VALUE!</v>
      </c>
      <c r="C814">
        <v>2138</v>
      </c>
      <c r="D814" t="s">
        <v>1521</v>
      </c>
      <c r="E814">
        <v>67862</v>
      </c>
      <c r="F814">
        <v>2124</v>
      </c>
      <c r="G814">
        <v>2128</v>
      </c>
      <c r="H814" t="s">
        <v>40</v>
      </c>
      <c r="I814" t="str">
        <f t="array" ref="I814">IFERROR(_xlfn.XLOOKUP(Tabelle8[[#This Row],[NegotiationID]]&amp;"FinalAccept",Tabelle8[NegotiationID]&amp;Tabelle8[ActionType],Tabelle8[ActionType],,0),_xlfn.XLOOKUP(Tabelle8[[#This Row],[NegotiationID]]&amp;"FinalReject",Tabelle8[NegotiationID]&amp;Tabelle8[ActionType],Tabelle8[ActionType],,0))</f>
        <v>FinalReject</v>
      </c>
      <c r="J814">
        <v>0.49619999999999997</v>
      </c>
      <c r="K814">
        <v>0.50739999999999996</v>
      </c>
      <c r="L814">
        <v>1.0036</v>
      </c>
      <c r="M814">
        <v>0.0112</v>
      </c>
      <c r="N814">
        <v>362</v>
      </c>
      <c r="O814">
        <v>3508</v>
      </c>
      <c r="P814">
        <v>12</v>
      </c>
      <c r="Q814" s="3" t="s">
        <v>2924</v>
      </c>
    </row>
    <row r="815" ht="14.5" hidden="1">
      <c r="A815" t="e">
        <f t="shared" ca="1" si="533"/>
        <v>#VALUE!</v>
      </c>
      <c r="B815" t="e">
        <f t="array" ref="B815" ca="1">_xlfn.XLOOKUP(Tabelle8[[#This Row],[ExperimentID]]&amp;Tabelle8[[#This Row],[NegotiationID]]&amp;Tabelle8[[#This Row],[MessageID]],ALL_IN_ONE[ExperimentID]&amp;ALL_IN_ONE[NegotiationID]&amp;ALL_IN_ONE[MessageID],ALL_IN_ONE[Gesamt_ID],,0)</f>
        <v>#VALUE!</v>
      </c>
      <c r="C815">
        <v>2167</v>
      </c>
      <c r="D815" t="s">
        <v>1521</v>
      </c>
      <c r="E815">
        <v>2168</v>
      </c>
      <c r="H815" t="s">
        <v>6019</v>
      </c>
      <c r="I815" t="str">
        <f t="array" ref="I815">IFERROR(_xlfn.XLOOKUP(Tabelle8[[#This Row],[NegotiationID]]&amp;"FinalAccept",Tabelle8[NegotiationID]&amp;Tabelle8[ActionType],Tabelle8[ActionType],,0),_xlfn.XLOOKUP(Tabelle8[[#This Row],[NegotiationID]]&amp;"FinalReject",Tabelle8[NegotiationID]&amp;Tabelle8[ActionType],Tabelle8[ActionType],,0))</f>
        <v>FinalAccept</v>
      </c>
      <c r="N815">
        <v>21</v>
      </c>
      <c r="O815">
        <v>7461</v>
      </c>
      <c r="P815">
        <v>14</v>
      </c>
      <c r="Q815" t="s">
        <v>6020</v>
      </c>
    </row>
    <row r="816" ht="15" customHeight="1">
      <c r="A816" t="e">
        <f t="shared" ca="1" si="533"/>
        <v>#VALUE!</v>
      </c>
      <c r="B816" t="e">
        <f t="array" ref="B816" ca="1">_xlfn.XLOOKUP(Tabelle8[[#This Row],[ExperimentID]]&amp;Tabelle8[[#This Row],[NegotiationID]]&amp;Tabelle8[[#This Row],[MessageID]],ALL_IN_ONE[ExperimentID]&amp;ALL_IN_ONE[NegotiationID]&amp;ALL_IN_ONE[MessageID],ALL_IN_ONE[Gesamt_ID],,0)</f>
        <v>#VALUE!</v>
      </c>
      <c r="C816">
        <v>2167</v>
      </c>
      <c r="D816" t="s">
        <v>1521</v>
      </c>
      <c r="E816">
        <v>62853</v>
      </c>
      <c r="F816">
        <v>2153</v>
      </c>
      <c r="G816">
        <v>2157</v>
      </c>
      <c r="H816" t="s">
        <v>19</v>
      </c>
      <c r="I816" t="str">
        <f t="array" ref="I816">IFERROR(_xlfn.XLOOKUP(Tabelle8[[#This Row],[NegotiationID]]&amp;"FinalAccept",Tabelle8[NegotiationID]&amp;Tabelle8[ActionType],Tabelle8[ActionType],,0),_xlfn.XLOOKUP(Tabelle8[[#This Row],[NegotiationID]]&amp;"FinalReject",Tabelle8[NegotiationID]&amp;Tabelle8[ActionType],Tabelle8[ActionType],,0))</f>
        <v>FinalAccept</v>
      </c>
      <c r="J816">
        <v>1</v>
      </c>
      <c r="K816">
        <v>0.1084</v>
      </c>
      <c r="L816">
        <v>1.1084000000000001</v>
      </c>
      <c r="M816">
        <v>0.89159999999999995</v>
      </c>
      <c r="N816">
        <v>321</v>
      </c>
      <c r="O816">
        <v>7461</v>
      </c>
      <c r="P816">
        <v>14</v>
      </c>
      <c r="Q816" s="3" t="s">
        <v>2925</v>
      </c>
    </row>
    <row r="817" ht="15" customHeight="1">
      <c r="A817" t="e">
        <f t="shared" ca="1" si="533"/>
        <v>#VALUE!</v>
      </c>
      <c r="B817" t="e">
        <f t="array" ref="B817" ca="1">_xlfn.XLOOKUP(Tabelle8[[#This Row],[ExperimentID]]&amp;Tabelle8[[#This Row],[NegotiationID]]&amp;Tabelle8[[#This Row],[MessageID]],ALL_IN_ONE[ExperimentID]&amp;ALL_IN_ONE[NegotiationID]&amp;ALL_IN_ONE[MessageID],ALL_IN_ONE[Gesamt_ID],,0)</f>
        <v>#VALUE!</v>
      </c>
      <c r="C817">
        <v>2167</v>
      </c>
      <c r="D817" t="s">
        <v>1521</v>
      </c>
      <c r="E817">
        <v>64117</v>
      </c>
      <c r="F817">
        <v>2157</v>
      </c>
      <c r="G817">
        <v>2153</v>
      </c>
      <c r="H817" t="s">
        <v>31</v>
      </c>
      <c r="I817" t="str">
        <f t="array" ref="I817">IFERROR(_xlfn.XLOOKUP(Tabelle8[[#This Row],[NegotiationID]]&amp;"FinalAccept",Tabelle8[NegotiationID]&amp;Tabelle8[ActionType],Tabelle8[ActionType],,0),_xlfn.XLOOKUP(Tabelle8[[#This Row],[NegotiationID]]&amp;"FinalReject",Tabelle8[NegotiationID]&amp;Tabelle8[ActionType],Tabelle8[ActionType],,0))</f>
        <v>FinalAccept</v>
      </c>
      <c r="J817">
        <v>1</v>
      </c>
      <c r="K817">
        <v>0.12540000000000001</v>
      </c>
      <c r="L817">
        <v>1.1254</v>
      </c>
      <c r="M817">
        <v>0.87460000000000004</v>
      </c>
      <c r="N817">
        <v>509</v>
      </c>
      <c r="O817">
        <v>7461</v>
      </c>
      <c r="P817">
        <v>14</v>
      </c>
      <c r="Q817" s="3" t="s">
        <v>2926</v>
      </c>
    </row>
    <row r="818" ht="15" customHeight="1">
      <c r="A818" t="e">
        <f t="shared" ca="1" si="533"/>
        <v>#VALUE!</v>
      </c>
      <c r="B818" t="e">
        <f t="array" ref="B818" ca="1">_xlfn.XLOOKUP(Tabelle8[[#This Row],[ExperimentID]]&amp;Tabelle8[[#This Row],[NegotiationID]]&amp;Tabelle8[[#This Row],[MessageID]],ALL_IN_ONE[ExperimentID]&amp;ALL_IN_ONE[NegotiationID]&amp;ALL_IN_ONE[MessageID],ALL_IN_ONE[Gesamt_ID],,0)</f>
        <v>#VALUE!</v>
      </c>
      <c r="C818">
        <v>2167</v>
      </c>
      <c r="D818" t="s">
        <v>1521</v>
      </c>
      <c r="E818">
        <v>64582</v>
      </c>
      <c r="F818">
        <v>2153</v>
      </c>
      <c r="G818">
        <v>2157</v>
      </c>
      <c r="H818" t="s">
        <v>31</v>
      </c>
      <c r="I818" t="str">
        <f t="array" ref="I818">IFERROR(_xlfn.XLOOKUP(Tabelle8[[#This Row],[NegotiationID]]&amp;"FinalAccept",Tabelle8[NegotiationID]&amp;Tabelle8[ActionType],Tabelle8[ActionType],,0),_xlfn.XLOOKUP(Tabelle8[[#This Row],[NegotiationID]]&amp;"FinalReject",Tabelle8[NegotiationID]&amp;Tabelle8[ActionType],Tabelle8[ActionType],,0))</f>
        <v>FinalAccept</v>
      </c>
      <c r="J818">
        <v>0.81820000000000004</v>
      </c>
      <c r="K818">
        <v>0.104</v>
      </c>
      <c r="L818">
        <v>0.92220000000000002</v>
      </c>
      <c r="M818">
        <v>0.71419999999999995</v>
      </c>
      <c r="N818">
        <v>672</v>
      </c>
      <c r="O818">
        <v>7461</v>
      </c>
      <c r="P818">
        <v>14</v>
      </c>
      <c r="Q818" s="3" t="s">
        <v>2927</v>
      </c>
    </row>
    <row r="819" ht="15" customHeight="1">
      <c r="A819" t="e">
        <f t="shared" ca="1" si="533"/>
        <v>#VALUE!</v>
      </c>
      <c r="B819" t="e">
        <f t="array" ref="B819" ca="1">_xlfn.XLOOKUP(Tabelle8[[#This Row],[ExperimentID]]&amp;Tabelle8[[#This Row],[NegotiationID]]&amp;Tabelle8[[#This Row],[MessageID]],ALL_IN_ONE[ExperimentID]&amp;ALL_IN_ONE[NegotiationID]&amp;ALL_IN_ONE[MessageID],ALL_IN_ONE[Gesamt_ID],,0)</f>
        <v>#VALUE!</v>
      </c>
      <c r="C819">
        <v>2167</v>
      </c>
      <c r="D819" t="s">
        <v>1521</v>
      </c>
      <c r="E819">
        <v>64701</v>
      </c>
      <c r="F819">
        <v>2157</v>
      </c>
      <c r="G819">
        <v>2153</v>
      </c>
      <c r="H819" t="s">
        <v>31</v>
      </c>
      <c r="I819" t="str">
        <f t="array" ref="I819">IFERROR(_xlfn.XLOOKUP(Tabelle8[[#This Row],[NegotiationID]]&amp;"FinalAccept",Tabelle8[NegotiationID]&amp;Tabelle8[ActionType],Tabelle8[ActionType],,0),_xlfn.XLOOKUP(Tabelle8[[#This Row],[NegotiationID]]&amp;"FinalReject",Tabelle8[NegotiationID]&amp;Tabelle8[ActionType],Tabelle8[ActionType],,0))</f>
        <v>FinalAccept</v>
      </c>
      <c r="J819">
        <v>0.86860000000000004</v>
      </c>
      <c r="K819">
        <v>0.16139999999999999</v>
      </c>
      <c r="L819">
        <v>1.03</v>
      </c>
      <c r="M819">
        <v>0.70720000000000005</v>
      </c>
      <c r="N819">
        <v>994</v>
      </c>
      <c r="O819">
        <v>7461</v>
      </c>
      <c r="P819">
        <v>14</v>
      </c>
      <c r="Q819" s="3" t="s">
        <v>2928</v>
      </c>
    </row>
    <row r="820" ht="15" customHeight="1">
      <c r="A820" t="e">
        <f t="shared" ca="1" si="533"/>
        <v>#VALUE!</v>
      </c>
      <c r="B820" t="e">
        <f t="array" ref="B820" ca="1">_xlfn.XLOOKUP(Tabelle8[[#This Row],[ExperimentID]]&amp;Tabelle8[[#This Row],[NegotiationID]]&amp;Tabelle8[[#This Row],[MessageID]],ALL_IN_ONE[ExperimentID]&amp;ALL_IN_ONE[NegotiationID]&amp;ALL_IN_ONE[MessageID],ALL_IN_ONE[Gesamt_ID],,0)</f>
        <v>#VALUE!</v>
      </c>
      <c r="C820">
        <v>2167</v>
      </c>
      <c r="D820" t="s">
        <v>1521</v>
      </c>
      <c r="E820">
        <v>65335</v>
      </c>
      <c r="F820">
        <v>2153</v>
      </c>
      <c r="G820">
        <v>2157</v>
      </c>
      <c r="H820" t="s">
        <v>31</v>
      </c>
      <c r="I820" t="str">
        <f t="array" ref="I820">IFERROR(_xlfn.XLOOKUP(Tabelle8[[#This Row],[NegotiationID]]&amp;"FinalAccept",Tabelle8[NegotiationID]&amp;Tabelle8[ActionType],Tabelle8[ActionType],,0),_xlfn.XLOOKUP(Tabelle8[[#This Row],[NegotiationID]]&amp;"FinalReject",Tabelle8[NegotiationID]&amp;Tabelle8[ActionType],Tabelle8[ActionType],,0))</f>
        <v>FinalAccept</v>
      </c>
      <c r="J820">
        <v>0.78620000000000001</v>
      </c>
      <c r="K820">
        <v>0.12479999999999999</v>
      </c>
      <c r="L820">
        <v>0.91100000000000003</v>
      </c>
      <c r="M820">
        <v>0.66139999999999999</v>
      </c>
      <c r="N820">
        <v>857</v>
      </c>
      <c r="O820">
        <v>7461</v>
      </c>
      <c r="P820">
        <v>14</v>
      </c>
      <c r="Q820" s="3" t="s">
        <v>2929</v>
      </c>
    </row>
    <row r="821" ht="15" customHeight="1">
      <c r="A821" t="e">
        <f t="shared" ca="1" si="533"/>
        <v>#VALUE!</v>
      </c>
      <c r="B821" t="e">
        <f t="array" ref="B821" ca="1">_xlfn.XLOOKUP(Tabelle8[[#This Row],[ExperimentID]]&amp;Tabelle8[[#This Row],[NegotiationID]]&amp;Tabelle8[[#This Row],[MessageID]],ALL_IN_ONE[ExperimentID]&amp;ALL_IN_ONE[NegotiationID]&amp;ALL_IN_ONE[MessageID],ALL_IN_ONE[Gesamt_ID],,0)</f>
        <v>#VALUE!</v>
      </c>
      <c r="C821">
        <v>2167</v>
      </c>
      <c r="D821" t="s">
        <v>1521</v>
      </c>
      <c r="E821">
        <v>65762</v>
      </c>
      <c r="F821">
        <v>2157</v>
      </c>
      <c r="G821">
        <v>2153</v>
      </c>
      <c r="H821" t="s">
        <v>31</v>
      </c>
      <c r="I821" t="str">
        <f t="array" ref="I821">IFERROR(_xlfn.XLOOKUP(Tabelle8[[#This Row],[NegotiationID]]&amp;"FinalAccept",Tabelle8[NegotiationID]&amp;Tabelle8[ActionType],Tabelle8[ActionType],,0),_xlfn.XLOOKUP(Tabelle8[[#This Row],[NegotiationID]]&amp;"FinalReject",Tabelle8[NegotiationID]&amp;Tabelle8[ActionType],Tabelle8[ActionType],,0))</f>
        <v>FinalAccept</v>
      </c>
      <c r="J821">
        <v>0.60840000000000005</v>
      </c>
      <c r="K821">
        <v>0.31480000000000002</v>
      </c>
      <c r="L821">
        <v>0.92320000000000002</v>
      </c>
      <c r="M821">
        <v>0.29360000000000003</v>
      </c>
      <c r="N821">
        <v>926</v>
      </c>
      <c r="O821">
        <v>7461</v>
      </c>
      <c r="P821">
        <v>14</v>
      </c>
      <c r="Q821" s="3" t="s">
        <v>2930</v>
      </c>
    </row>
    <row r="822" ht="15" customHeight="1">
      <c r="A822" t="e">
        <f t="shared" ca="1" si="533"/>
        <v>#VALUE!</v>
      </c>
      <c r="B822" t="e">
        <f t="array" ref="B822" ca="1">_xlfn.XLOOKUP(Tabelle8[[#This Row],[ExperimentID]]&amp;Tabelle8[[#This Row],[NegotiationID]]&amp;Tabelle8[[#This Row],[MessageID]],ALL_IN_ONE[ExperimentID]&amp;ALL_IN_ONE[NegotiationID]&amp;ALL_IN_ONE[MessageID],ALL_IN_ONE[Gesamt_ID],,0)</f>
        <v>#VALUE!</v>
      </c>
      <c r="C822">
        <v>2167</v>
      </c>
      <c r="D822" t="s">
        <v>1521</v>
      </c>
      <c r="E822">
        <v>66070</v>
      </c>
      <c r="F822">
        <v>2153</v>
      </c>
      <c r="G822">
        <v>2157</v>
      </c>
      <c r="H822" t="s">
        <v>31</v>
      </c>
      <c r="I822" t="str">
        <f t="array" ref="I822">IFERROR(_xlfn.XLOOKUP(Tabelle8[[#This Row],[NegotiationID]]&amp;"FinalAccept",Tabelle8[NegotiationID]&amp;Tabelle8[ActionType],Tabelle8[ActionType],,0),_xlfn.XLOOKUP(Tabelle8[[#This Row],[NegotiationID]]&amp;"FinalReject",Tabelle8[NegotiationID]&amp;Tabelle8[ActionType],Tabelle8[ActionType],,0))</f>
        <v>FinalAccept</v>
      </c>
      <c r="J822">
        <v>0.60019999999999996</v>
      </c>
      <c r="K822">
        <v>0.3508</v>
      </c>
      <c r="L822">
        <v>0.95099999999999996</v>
      </c>
      <c r="M822">
        <v>0.24940000000000001</v>
      </c>
      <c r="N822">
        <v>876</v>
      </c>
      <c r="O822">
        <v>7461</v>
      </c>
      <c r="P822">
        <v>14</v>
      </c>
      <c r="Q822" s="3" t="s">
        <v>2931</v>
      </c>
    </row>
    <row r="823" ht="15" customHeight="1">
      <c r="A823" t="e">
        <f t="shared" ca="1" si="533"/>
        <v>#VALUE!</v>
      </c>
      <c r="B823" t="e">
        <f t="array" ref="B823" ca="1">_xlfn.XLOOKUP(Tabelle8[[#This Row],[ExperimentID]]&amp;Tabelle8[[#This Row],[NegotiationID]]&amp;Tabelle8[[#This Row],[MessageID]],ALL_IN_ONE[ExperimentID]&amp;ALL_IN_ONE[NegotiationID]&amp;ALL_IN_ONE[MessageID],ALL_IN_ONE[Gesamt_ID],,0)</f>
        <v>#VALUE!</v>
      </c>
      <c r="C823">
        <v>2167</v>
      </c>
      <c r="D823" t="s">
        <v>1521</v>
      </c>
      <c r="E823">
        <v>66420</v>
      </c>
      <c r="F823">
        <v>2157</v>
      </c>
      <c r="G823">
        <v>2153</v>
      </c>
      <c r="H823" t="s">
        <v>31</v>
      </c>
      <c r="I823" t="str">
        <f t="array" ref="I823">IFERROR(_xlfn.XLOOKUP(Tabelle8[[#This Row],[NegotiationID]]&amp;"FinalAccept",Tabelle8[NegotiationID]&amp;Tabelle8[ActionType],Tabelle8[ActionType],,0),_xlfn.XLOOKUP(Tabelle8[[#This Row],[NegotiationID]]&amp;"FinalReject",Tabelle8[NegotiationID]&amp;Tabelle8[ActionType],Tabelle8[ActionType],,0))</f>
        <v>FinalAccept</v>
      </c>
      <c r="J823">
        <v>0.51000000000000001</v>
      </c>
      <c r="K823">
        <v>0.45219999999999999</v>
      </c>
      <c r="L823">
        <v>0.96220000000000006</v>
      </c>
      <c r="M823">
        <v>0.057799999999999997</v>
      </c>
      <c r="N823">
        <v>377</v>
      </c>
      <c r="O823">
        <v>7461</v>
      </c>
      <c r="P823">
        <v>14</v>
      </c>
      <c r="Q823" s="3" t="s">
        <v>2932</v>
      </c>
    </row>
    <row r="824" ht="15" customHeight="1">
      <c r="A824" t="e">
        <f t="shared" ca="1" si="533"/>
        <v>#VALUE!</v>
      </c>
      <c r="B824" t="e">
        <f t="array" ref="B824" ca="1">_xlfn.XLOOKUP(Tabelle8[[#This Row],[ExperimentID]]&amp;Tabelle8[[#This Row],[NegotiationID]]&amp;Tabelle8[[#This Row],[MessageID]],ALL_IN_ONE[ExperimentID]&amp;ALL_IN_ONE[NegotiationID]&amp;ALL_IN_ONE[MessageID],ALL_IN_ONE[Gesamt_ID],,0)</f>
        <v>#VALUE!</v>
      </c>
      <c r="C824">
        <v>2167</v>
      </c>
      <c r="D824" t="s">
        <v>1521</v>
      </c>
      <c r="E824">
        <v>66451</v>
      </c>
      <c r="F824">
        <v>2153</v>
      </c>
      <c r="G824">
        <v>2157</v>
      </c>
      <c r="H824" t="s">
        <v>31</v>
      </c>
      <c r="I824" t="str">
        <f t="array" ref="I824">IFERROR(_xlfn.XLOOKUP(Tabelle8[[#This Row],[NegotiationID]]&amp;"FinalAccept",Tabelle8[NegotiationID]&amp;Tabelle8[ActionType],Tabelle8[ActionType],,0),_xlfn.XLOOKUP(Tabelle8[[#This Row],[NegotiationID]]&amp;"FinalReject",Tabelle8[NegotiationID]&amp;Tabelle8[ActionType],Tabelle8[ActionType],,0))</f>
        <v>FinalAccept</v>
      </c>
      <c r="J824">
        <v>0.62019999999999997</v>
      </c>
      <c r="K824">
        <v>0.44400000000000001</v>
      </c>
      <c r="L824">
        <v>1.0642</v>
      </c>
      <c r="M824">
        <v>0.1762</v>
      </c>
      <c r="N824">
        <v>373</v>
      </c>
      <c r="O824">
        <v>7461</v>
      </c>
      <c r="P824">
        <v>14</v>
      </c>
      <c r="Q824" s="3" t="s">
        <v>2933</v>
      </c>
    </row>
    <row r="825" ht="15" customHeight="1">
      <c r="A825" t="e">
        <f t="shared" ca="1" si="533"/>
        <v>#VALUE!</v>
      </c>
      <c r="B825" t="e">
        <f t="array" ref="B825" ca="1">_xlfn.XLOOKUP(Tabelle8[[#This Row],[ExperimentID]]&amp;Tabelle8[[#This Row],[NegotiationID]]&amp;Tabelle8[[#This Row],[MessageID]],ALL_IN_ONE[ExperimentID]&amp;ALL_IN_ONE[NegotiationID]&amp;ALL_IN_ONE[MessageID],ALL_IN_ONE[Gesamt_ID],,0)</f>
        <v>#VALUE!</v>
      </c>
      <c r="C825">
        <v>2167</v>
      </c>
      <c r="D825" t="s">
        <v>1521</v>
      </c>
      <c r="E825">
        <v>66706</v>
      </c>
      <c r="F825">
        <v>2157</v>
      </c>
      <c r="G825">
        <v>2153</v>
      </c>
      <c r="H825" t="s">
        <v>31</v>
      </c>
      <c r="I825" t="str">
        <f t="array" ref="I825">IFERROR(_xlfn.XLOOKUP(Tabelle8[[#This Row],[NegotiationID]]&amp;"FinalAccept",Tabelle8[NegotiationID]&amp;Tabelle8[ActionType],Tabelle8[ActionType],,0),_xlfn.XLOOKUP(Tabelle8[[#This Row],[NegotiationID]]&amp;"FinalReject",Tabelle8[NegotiationID]&amp;Tabelle8[ActionType],Tabelle8[ActionType],,0))</f>
        <v>FinalAccept</v>
      </c>
      <c r="J825">
        <v>0.57999999999999996</v>
      </c>
      <c r="K825">
        <v>0.47460000000000002</v>
      </c>
      <c r="L825">
        <v>1.0546</v>
      </c>
      <c r="M825">
        <v>0.10539999999999999</v>
      </c>
      <c r="N825">
        <v>383</v>
      </c>
      <c r="O825">
        <v>7461</v>
      </c>
      <c r="P825">
        <v>14</v>
      </c>
      <c r="Q825" s="3" t="s">
        <v>2934</v>
      </c>
    </row>
    <row r="826" ht="15" customHeight="1">
      <c r="A826" t="e">
        <f t="shared" ca="1" si="533"/>
        <v>#VALUE!</v>
      </c>
      <c r="B826" t="e">
        <f t="array" ref="B826" ca="1">_xlfn.XLOOKUP(Tabelle8[[#This Row],[ExperimentID]]&amp;Tabelle8[[#This Row],[NegotiationID]]&amp;Tabelle8[[#This Row],[MessageID]],ALL_IN_ONE[ExperimentID]&amp;ALL_IN_ONE[NegotiationID]&amp;ALL_IN_ONE[MessageID],ALL_IN_ONE[Gesamt_ID],,0)</f>
        <v>#VALUE!</v>
      </c>
      <c r="C826">
        <v>2167</v>
      </c>
      <c r="D826" t="s">
        <v>1521</v>
      </c>
      <c r="E826">
        <v>66781</v>
      </c>
      <c r="F826">
        <v>2153</v>
      </c>
      <c r="G826">
        <v>2157</v>
      </c>
      <c r="H826" t="s">
        <v>31</v>
      </c>
      <c r="I826" t="str">
        <f t="array" ref="I826">IFERROR(_xlfn.XLOOKUP(Tabelle8[[#This Row],[NegotiationID]]&amp;"FinalAccept",Tabelle8[NegotiationID]&amp;Tabelle8[ActionType],Tabelle8[ActionType],,0),_xlfn.XLOOKUP(Tabelle8[[#This Row],[NegotiationID]]&amp;"FinalReject",Tabelle8[NegotiationID]&amp;Tabelle8[ActionType],Tabelle8[ActionType],,0))</f>
        <v>FinalAccept</v>
      </c>
      <c r="J826">
        <v>0.62019999999999997</v>
      </c>
      <c r="K826">
        <v>0.44400000000000001</v>
      </c>
      <c r="L826">
        <v>1.0642</v>
      </c>
      <c r="M826">
        <v>0.1762</v>
      </c>
      <c r="N826">
        <v>380</v>
      </c>
      <c r="O826">
        <v>7461</v>
      </c>
      <c r="P826">
        <v>14</v>
      </c>
      <c r="Q826" s="3" t="s">
        <v>2935</v>
      </c>
    </row>
    <row r="827" ht="15" customHeight="1">
      <c r="A827" t="e">
        <f t="shared" ca="1" si="533"/>
        <v>#VALUE!</v>
      </c>
      <c r="B827" t="e">
        <f t="array" ref="B827" ca="1">_xlfn.XLOOKUP(Tabelle8[[#This Row],[ExperimentID]]&amp;Tabelle8[[#This Row],[NegotiationID]]&amp;Tabelle8[[#This Row],[MessageID]],ALL_IN_ONE[ExperimentID]&amp;ALL_IN_ONE[NegotiationID]&amp;ALL_IN_ONE[MessageID],ALL_IN_ONE[Gesamt_ID],,0)</f>
        <v>#VALUE!</v>
      </c>
      <c r="C827">
        <v>2167</v>
      </c>
      <c r="D827" t="s">
        <v>1521</v>
      </c>
      <c r="E827">
        <v>67030</v>
      </c>
      <c r="F827">
        <v>2157</v>
      </c>
      <c r="G827">
        <v>2153</v>
      </c>
      <c r="H827" t="s">
        <v>31</v>
      </c>
      <c r="I827" t="str">
        <f t="array" ref="I827">IFERROR(_xlfn.XLOOKUP(Tabelle8[[#This Row],[NegotiationID]]&amp;"FinalAccept",Tabelle8[NegotiationID]&amp;Tabelle8[ActionType],Tabelle8[ActionType],,0),_xlfn.XLOOKUP(Tabelle8[[#This Row],[NegotiationID]]&amp;"FinalReject",Tabelle8[NegotiationID]&amp;Tabelle8[ActionType],Tabelle8[ActionType],,0))</f>
        <v>FinalAccept</v>
      </c>
      <c r="J827">
        <v>0.55400000000000005</v>
      </c>
      <c r="K827">
        <v>0.54659999999999997</v>
      </c>
      <c r="L827">
        <v>1.1006</v>
      </c>
      <c r="M827">
        <v>0.0074000000000000003</v>
      </c>
      <c r="N827">
        <v>516</v>
      </c>
      <c r="O827">
        <v>7461</v>
      </c>
      <c r="P827">
        <v>14</v>
      </c>
      <c r="Q827" s="3" t="s">
        <v>2936</v>
      </c>
    </row>
    <row r="828" ht="15" customHeight="1">
      <c r="A828" t="e">
        <f t="shared" ca="1" si="533"/>
        <v>#VALUE!</v>
      </c>
      <c r="B828" t="e">
        <f t="array" ref="B828" ca="1">_xlfn.XLOOKUP(Tabelle8[[#This Row],[ExperimentID]]&amp;Tabelle8[[#This Row],[NegotiationID]]&amp;Tabelle8[[#This Row],[MessageID]],ALL_IN_ONE[ExperimentID]&amp;ALL_IN_ONE[NegotiationID]&amp;ALL_IN_ONE[MessageID],ALL_IN_ONE[Gesamt_ID],,0)</f>
        <v>#VALUE!</v>
      </c>
      <c r="C828">
        <v>2167</v>
      </c>
      <c r="D828" t="s">
        <v>1521</v>
      </c>
      <c r="E828">
        <v>67792</v>
      </c>
      <c r="F828">
        <v>2153</v>
      </c>
      <c r="G828">
        <v>2157</v>
      </c>
      <c r="H828" t="s">
        <v>20</v>
      </c>
      <c r="I828" t="str">
        <f t="array" ref="I828">IFERROR(_xlfn.XLOOKUP(Tabelle8[[#This Row],[NegotiationID]]&amp;"FinalAccept",Tabelle8[NegotiationID]&amp;Tabelle8[ActionType],Tabelle8[ActionType],,0),_xlfn.XLOOKUP(Tabelle8[[#This Row],[NegotiationID]]&amp;"FinalReject",Tabelle8[NegotiationID]&amp;Tabelle8[ActionType],Tabelle8[ActionType],,0))</f>
        <v>FinalAccept</v>
      </c>
      <c r="J828">
        <v>0.54659999999999997</v>
      </c>
      <c r="K828">
        <v>0.55400000000000005</v>
      </c>
      <c r="L828">
        <v>1.1006</v>
      </c>
      <c r="M828">
        <v>0.0074000000000000003</v>
      </c>
      <c r="N828">
        <v>256</v>
      </c>
      <c r="O828">
        <v>7461</v>
      </c>
      <c r="P828">
        <v>14</v>
      </c>
      <c r="Q828" s="3" t="s">
        <v>2937</v>
      </c>
    </row>
    <row r="829" ht="14.5" hidden="1">
      <c r="A829" t="e">
        <f t="shared" ca="1" si="533"/>
        <v>#VALUE!</v>
      </c>
      <c r="B829" t="e">
        <f t="array" ref="B829" ca="1">_xlfn.XLOOKUP(Tabelle8[[#This Row],[ExperimentID]]&amp;Tabelle8[[#This Row],[NegotiationID]]&amp;Tabelle8[[#This Row],[MessageID]],ALL_IN_ONE[ExperimentID]&amp;ALL_IN_ONE[NegotiationID]&amp;ALL_IN_ONE[MessageID],ALL_IN_ONE[Gesamt_ID],,0)</f>
        <v>#VALUE!</v>
      </c>
      <c r="C829">
        <v>2196</v>
      </c>
      <c r="D829" t="s">
        <v>1521</v>
      </c>
      <c r="E829">
        <v>2197</v>
      </c>
      <c r="H829" t="s">
        <v>6019</v>
      </c>
      <c r="I829" t="str">
        <f t="array" ref="I829">IFERROR(_xlfn.XLOOKUP(Tabelle8[[#This Row],[NegotiationID]]&amp;"FinalAccept",Tabelle8[NegotiationID]&amp;Tabelle8[ActionType],Tabelle8[ActionType],,0),_xlfn.XLOOKUP(Tabelle8[[#This Row],[NegotiationID]]&amp;"FinalReject",Tabelle8[NegotiationID]&amp;Tabelle8[ActionType],Tabelle8[ActionType],,0))</f>
        <v>FinalAccept</v>
      </c>
      <c r="N829">
        <v>21</v>
      </c>
      <c r="O829">
        <v>6273</v>
      </c>
      <c r="P829">
        <v>10</v>
      </c>
      <c r="Q829" t="s">
        <v>6020</v>
      </c>
    </row>
    <row r="830" ht="15" customHeight="1">
      <c r="A830" t="e">
        <f t="shared" ca="1" si="533"/>
        <v>#VALUE!</v>
      </c>
      <c r="B830" t="e">
        <f t="array" ref="B830" ca="1">_xlfn.XLOOKUP(Tabelle8[[#This Row],[ExperimentID]]&amp;Tabelle8[[#This Row],[NegotiationID]]&amp;Tabelle8[[#This Row],[MessageID]],ALL_IN_ONE[ExperimentID]&amp;ALL_IN_ONE[NegotiationID]&amp;ALL_IN_ONE[MessageID],ALL_IN_ONE[Gesamt_ID],,0)</f>
        <v>#VALUE!</v>
      </c>
      <c r="C830">
        <v>2196</v>
      </c>
      <c r="D830" t="s">
        <v>1521</v>
      </c>
      <c r="E830">
        <v>62785</v>
      </c>
      <c r="F830">
        <v>2182</v>
      </c>
      <c r="G830">
        <v>2186</v>
      </c>
      <c r="H830" t="s">
        <v>19</v>
      </c>
      <c r="I830" t="str">
        <f t="array" ref="I830">IFERROR(_xlfn.XLOOKUP(Tabelle8[[#This Row],[NegotiationID]]&amp;"FinalAccept",Tabelle8[NegotiationID]&amp;Tabelle8[ActionType],Tabelle8[ActionType],,0),_xlfn.XLOOKUP(Tabelle8[[#This Row],[NegotiationID]]&amp;"FinalReject",Tabelle8[NegotiationID]&amp;Tabelle8[ActionType],Tabelle8[ActionType],,0))</f>
        <v>FinalAccept</v>
      </c>
      <c r="J830">
        <v>1</v>
      </c>
      <c r="K830">
        <v>0.1084</v>
      </c>
      <c r="L830">
        <v>1.1084000000000001</v>
      </c>
      <c r="M830">
        <v>0.89159999999999995</v>
      </c>
      <c r="N830">
        <v>791</v>
      </c>
      <c r="O830">
        <v>6273</v>
      </c>
      <c r="P830">
        <v>10</v>
      </c>
      <c r="Q830" t="s">
        <v>2938</v>
      </c>
    </row>
    <row r="831" ht="15" customHeight="1">
      <c r="A831" t="e">
        <f t="shared" ca="1" si="533"/>
        <v>#VALUE!</v>
      </c>
      <c r="B831" t="e">
        <f t="array" ref="B831" ca="1">_xlfn.XLOOKUP(Tabelle8[[#This Row],[ExperimentID]]&amp;Tabelle8[[#This Row],[NegotiationID]]&amp;Tabelle8[[#This Row],[MessageID]],ALL_IN_ONE[ExperimentID]&amp;ALL_IN_ONE[NegotiationID]&amp;ALL_IN_ONE[MessageID],ALL_IN_ONE[Gesamt_ID],,0)</f>
        <v>#VALUE!</v>
      </c>
      <c r="C831">
        <v>2196</v>
      </c>
      <c r="D831" t="s">
        <v>1521</v>
      </c>
      <c r="E831">
        <v>64197</v>
      </c>
      <c r="F831">
        <v>2186</v>
      </c>
      <c r="G831">
        <v>2182</v>
      </c>
      <c r="H831" t="s">
        <v>31</v>
      </c>
      <c r="I831" t="str">
        <f t="array" ref="I831">IFERROR(_xlfn.XLOOKUP(Tabelle8[[#This Row],[NegotiationID]]&amp;"FinalAccept",Tabelle8[NegotiationID]&amp;Tabelle8[ActionType],Tabelle8[ActionType],,0),_xlfn.XLOOKUP(Tabelle8[[#This Row],[NegotiationID]]&amp;"FinalReject",Tabelle8[NegotiationID]&amp;Tabelle8[ActionType],Tabelle8[ActionType],,0))</f>
        <v>FinalAccept</v>
      </c>
      <c r="J831">
        <v>1</v>
      </c>
      <c r="K831">
        <v>0.12540000000000001</v>
      </c>
      <c r="L831">
        <v>1.1254</v>
      </c>
      <c r="M831">
        <v>0.87460000000000004</v>
      </c>
      <c r="N831">
        <v>1236</v>
      </c>
      <c r="O831">
        <v>6273</v>
      </c>
      <c r="P831">
        <v>10</v>
      </c>
      <c r="Q831" s="3" t="s">
        <v>2939</v>
      </c>
    </row>
    <row r="832" ht="15" customHeight="1">
      <c r="A832" t="e">
        <f t="shared" ca="1" si="533"/>
        <v>#VALUE!</v>
      </c>
      <c r="B832" t="e">
        <f t="array" ref="B832" ca="1">_xlfn.XLOOKUP(Tabelle8[[#This Row],[ExperimentID]]&amp;Tabelle8[[#This Row],[NegotiationID]]&amp;Tabelle8[[#This Row],[MessageID]],ALL_IN_ONE[ExperimentID]&amp;ALL_IN_ONE[NegotiationID]&amp;ALL_IN_ONE[MessageID],ALL_IN_ONE[Gesamt_ID],,0)</f>
        <v>#VALUE!</v>
      </c>
      <c r="C832">
        <v>2196</v>
      </c>
      <c r="D832" t="s">
        <v>1521</v>
      </c>
      <c r="E832">
        <v>64650</v>
      </c>
      <c r="F832">
        <v>2182</v>
      </c>
      <c r="G832">
        <v>2186</v>
      </c>
      <c r="H832" t="s">
        <v>31</v>
      </c>
      <c r="I832" t="str">
        <f t="array" ref="I832">IFERROR(_xlfn.XLOOKUP(Tabelle8[[#This Row],[NegotiationID]]&amp;"FinalAccept",Tabelle8[NegotiationID]&amp;Tabelle8[ActionType],Tabelle8[ActionType],,0),_xlfn.XLOOKUP(Tabelle8[[#This Row],[NegotiationID]]&amp;"FinalReject",Tabelle8[NegotiationID]&amp;Tabelle8[ActionType],Tabelle8[ActionType],,0))</f>
        <v>FinalAccept</v>
      </c>
      <c r="J832">
        <v>0.69220000000000004</v>
      </c>
      <c r="K832">
        <v>0.41799999999999998</v>
      </c>
      <c r="L832">
        <v>1.1102000000000001</v>
      </c>
      <c r="M832">
        <v>0.2742</v>
      </c>
      <c r="N832">
        <v>715</v>
      </c>
      <c r="O832">
        <v>6273</v>
      </c>
      <c r="P832">
        <v>10</v>
      </c>
      <c r="Q832" s="3" t="s">
        <v>2940</v>
      </c>
    </row>
    <row r="833" ht="15" customHeight="1">
      <c r="A833" t="e">
        <f t="shared" ca="1" si="533"/>
        <v>#VALUE!</v>
      </c>
      <c r="B833" t="e">
        <f t="array" ref="B833" ca="1">_xlfn.XLOOKUP(Tabelle8[[#This Row],[ExperimentID]]&amp;Tabelle8[[#This Row],[NegotiationID]]&amp;Tabelle8[[#This Row],[MessageID]],ALL_IN_ONE[ExperimentID]&amp;ALL_IN_ONE[NegotiationID]&amp;ALL_IN_ONE[MessageID],ALL_IN_ONE[Gesamt_ID],,0)</f>
        <v>#VALUE!</v>
      </c>
      <c r="C833">
        <v>2196</v>
      </c>
      <c r="D833" t="s">
        <v>1521</v>
      </c>
      <c r="E833">
        <v>65693</v>
      </c>
      <c r="F833">
        <v>2186</v>
      </c>
      <c r="G833">
        <v>2182</v>
      </c>
      <c r="H833" t="s">
        <v>31</v>
      </c>
      <c r="I833" t="str">
        <f t="array" ref="I833">IFERROR(_xlfn.XLOOKUP(Tabelle8[[#This Row],[NegotiationID]]&amp;"FinalAccept",Tabelle8[NegotiationID]&amp;Tabelle8[ActionType],Tabelle8[ActionType],,0),_xlfn.XLOOKUP(Tabelle8[[#This Row],[NegotiationID]]&amp;"FinalReject",Tabelle8[NegotiationID]&amp;Tabelle8[ActionType],Tabelle8[ActionType],,0))</f>
        <v>FinalAccept</v>
      </c>
      <c r="J833">
        <v>0.61639999999999995</v>
      </c>
      <c r="K833">
        <v>0.45639999999999997</v>
      </c>
      <c r="L833">
        <v>1.0728</v>
      </c>
      <c r="M833">
        <v>0.16</v>
      </c>
      <c r="N833">
        <v>689</v>
      </c>
      <c r="O833">
        <v>6273</v>
      </c>
      <c r="P833">
        <v>10</v>
      </c>
      <c r="Q833" s="3" t="s">
        <v>2941</v>
      </c>
    </row>
    <row r="834" ht="15" customHeight="1">
      <c r="A834" t="e">
        <f t="shared" ref="A834:A897" ca="1" si="534">MID(CELL("Dateiname",$A$1),FIND("]",CELL("Dateiname",$A$1))+1,31)</f>
        <v>#VALUE!</v>
      </c>
      <c r="B834" t="e">
        <f t="array" ref="B834" ca="1">_xlfn.XLOOKUP(Tabelle8[[#This Row],[ExperimentID]]&amp;Tabelle8[[#This Row],[NegotiationID]]&amp;Tabelle8[[#This Row],[MessageID]],ALL_IN_ONE[ExperimentID]&amp;ALL_IN_ONE[NegotiationID]&amp;ALL_IN_ONE[MessageID],ALL_IN_ONE[Gesamt_ID],,0)</f>
        <v>#VALUE!</v>
      </c>
      <c r="C834">
        <v>2196</v>
      </c>
      <c r="D834" t="s">
        <v>1521</v>
      </c>
      <c r="E834">
        <v>65995</v>
      </c>
      <c r="F834">
        <v>2182</v>
      </c>
      <c r="G834">
        <v>2186</v>
      </c>
      <c r="H834" t="s">
        <v>31</v>
      </c>
      <c r="I834" t="str">
        <f t="array" ref="I834">IFERROR(_xlfn.XLOOKUP(Tabelle8[[#This Row],[NegotiationID]]&amp;"FinalAccept",Tabelle8[NegotiationID]&amp;Tabelle8[ActionType],Tabelle8[ActionType],,0),_xlfn.XLOOKUP(Tabelle8[[#This Row],[NegotiationID]]&amp;"FinalReject",Tabelle8[NegotiationID]&amp;Tabelle8[ActionType],Tabelle8[ActionType],,0))</f>
        <v>FinalAccept</v>
      </c>
      <c r="J834">
        <v>0.54559999999999997</v>
      </c>
      <c r="K834">
        <v>0.30499999999999999</v>
      </c>
      <c r="L834">
        <v>0.85060000000000002</v>
      </c>
      <c r="M834">
        <v>0.24060000000000001</v>
      </c>
      <c r="N834">
        <v>601</v>
      </c>
      <c r="O834">
        <v>6273</v>
      </c>
      <c r="P834">
        <v>10</v>
      </c>
      <c r="Q834" s="3" t="s">
        <v>2942</v>
      </c>
    </row>
    <row r="835" ht="15" customHeight="1">
      <c r="A835" t="e">
        <f t="shared" ca="1" si="534"/>
        <v>#VALUE!</v>
      </c>
      <c r="B835" t="e">
        <f t="array" ref="B835" ca="1">_xlfn.XLOOKUP(Tabelle8[[#This Row],[ExperimentID]]&amp;Tabelle8[[#This Row],[NegotiationID]]&amp;Tabelle8[[#This Row],[MessageID]],ALL_IN_ONE[ExperimentID]&amp;ALL_IN_ONE[NegotiationID]&amp;ALL_IN_ONE[MessageID],ALL_IN_ONE[Gesamt_ID],,0)</f>
        <v>#VALUE!</v>
      </c>
      <c r="C835">
        <v>2196</v>
      </c>
      <c r="D835" t="s">
        <v>1521</v>
      </c>
      <c r="E835">
        <v>66652</v>
      </c>
      <c r="F835">
        <v>2186</v>
      </c>
      <c r="G835">
        <v>2182</v>
      </c>
      <c r="H835" t="s">
        <v>31</v>
      </c>
      <c r="I835" t="str">
        <f t="array" ref="I835">IFERROR(_xlfn.XLOOKUP(Tabelle8[[#This Row],[NegotiationID]]&amp;"FinalAccept",Tabelle8[NegotiationID]&amp;Tabelle8[ActionType],Tabelle8[ActionType],,0),_xlfn.XLOOKUP(Tabelle8[[#This Row],[NegotiationID]]&amp;"FinalReject",Tabelle8[NegotiationID]&amp;Tabelle8[ActionType],Tabelle8[ActionType],,0))</f>
        <v>FinalAccept</v>
      </c>
      <c r="J835">
        <v>0.59040000000000004</v>
      </c>
      <c r="K835">
        <v>0.52839999999999998</v>
      </c>
      <c r="L835">
        <v>1.1188</v>
      </c>
      <c r="M835">
        <v>0.062</v>
      </c>
      <c r="N835">
        <v>676</v>
      </c>
      <c r="O835">
        <v>6273</v>
      </c>
      <c r="P835">
        <v>10</v>
      </c>
      <c r="Q835" s="3" t="s">
        <v>2943</v>
      </c>
    </row>
    <row r="836" ht="15" customHeight="1">
      <c r="A836" t="e">
        <f t="shared" ca="1" si="534"/>
        <v>#VALUE!</v>
      </c>
      <c r="B836" t="e">
        <f t="array" ref="B836" ca="1">_xlfn.XLOOKUP(Tabelle8[[#This Row],[ExperimentID]]&amp;Tabelle8[[#This Row],[NegotiationID]]&amp;Tabelle8[[#This Row],[MessageID]],ALL_IN_ONE[ExperimentID]&amp;ALL_IN_ONE[NegotiationID]&amp;ALL_IN_ONE[MessageID],ALL_IN_ONE[Gesamt_ID],,0)</f>
        <v>#VALUE!</v>
      </c>
      <c r="C836">
        <v>2196</v>
      </c>
      <c r="D836" t="s">
        <v>1521</v>
      </c>
      <c r="E836">
        <v>67241</v>
      </c>
      <c r="F836">
        <v>2182</v>
      </c>
      <c r="G836">
        <v>2186</v>
      </c>
      <c r="H836" t="s">
        <v>31</v>
      </c>
      <c r="I836" t="str">
        <f t="array" ref="I836">IFERROR(_xlfn.XLOOKUP(Tabelle8[[#This Row],[NegotiationID]]&amp;"FinalAccept",Tabelle8[NegotiationID]&amp;Tabelle8[ActionType],Tabelle8[ActionType],,0),_xlfn.XLOOKUP(Tabelle8[[#This Row],[NegotiationID]]&amp;"FinalReject",Tabelle8[NegotiationID]&amp;Tabelle8[ActionType],Tabelle8[ActionType],,0))</f>
        <v>FinalAccept</v>
      </c>
      <c r="J836">
        <v>0.58160000000000001</v>
      </c>
      <c r="K836">
        <v>0.41039999999999999</v>
      </c>
      <c r="L836">
        <v>0.99199999999999999</v>
      </c>
      <c r="M836">
        <v>0.17119999999999999</v>
      </c>
      <c r="N836">
        <v>528</v>
      </c>
      <c r="O836">
        <v>6273</v>
      </c>
      <c r="P836">
        <v>10</v>
      </c>
      <c r="Q836" s="3" t="s">
        <v>2944</v>
      </c>
    </row>
    <row r="837" ht="15" customHeight="1">
      <c r="A837" t="e">
        <f t="shared" ca="1" si="534"/>
        <v>#VALUE!</v>
      </c>
      <c r="B837" t="e">
        <f t="array" ref="B837" ca="1">_xlfn.XLOOKUP(Tabelle8[[#This Row],[ExperimentID]]&amp;Tabelle8[[#This Row],[NegotiationID]]&amp;Tabelle8[[#This Row],[MessageID]],ALL_IN_ONE[ExperimentID]&amp;ALL_IN_ONE[NegotiationID]&amp;ALL_IN_ONE[MessageID],ALL_IN_ONE[Gesamt_ID],,0)</f>
        <v>#VALUE!</v>
      </c>
      <c r="C837">
        <v>2196</v>
      </c>
      <c r="D837" t="s">
        <v>1521</v>
      </c>
      <c r="E837">
        <v>67538</v>
      </c>
      <c r="F837">
        <v>2186</v>
      </c>
      <c r="G837">
        <v>2182</v>
      </c>
      <c r="H837" t="s">
        <v>31</v>
      </c>
      <c r="I837" t="str">
        <f t="array" ref="I837">IFERROR(_xlfn.XLOOKUP(Tabelle8[[#This Row],[NegotiationID]]&amp;"FinalAccept",Tabelle8[NegotiationID]&amp;Tabelle8[ActionType],Tabelle8[ActionType],,0),_xlfn.XLOOKUP(Tabelle8[[#This Row],[NegotiationID]]&amp;"FinalReject",Tabelle8[NegotiationID]&amp;Tabelle8[ActionType],Tabelle8[ActionType],,0))</f>
        <v>FinalAccept</v>
      </c>
      <c r="J837">
        <v>0.55520000000000003</v>
      </c>
      <c r="K837">
        <v>0.56679999999999997</v>
      </c>
      <c r="L837">
        <v>1.1220000000000001</v>
      </c>
      <c r="M837">
        <v>0.011599999999999999</v>
      </c>
      <c r="N837">
        <v>634</v>
      </c>
      <c r="O837">
        <v>6273</v>
      </c>
      <c r="P837">
        <v>10</v>
      </c>
      <c r="Q837" s="3" t="s">
        <v>2945</v>
      </c>
    </row>
    <row r="838" ht="15" customHeight="1">
      <c r="A838" t="e">
        <f t="shared" ca="1" si="534"/>
        <v>#VALUE!</v>
      </c>
      <c r="B838" t="e">
        <f t="array" ref="B838" ca="1">_xlfn.XLOOKUP(Tabelle8[[#This Row],[ExperimentID]]&amp;Tabelle8[[#This Row],[NegotiationID]]&amp;Tabelle8[[#This Row],[MessageID]],ALL_IN_ONE[ExperimentID]&amp;ALL_IN_ONE[NegotiationID]&amp;ALL_IN_ONE[MessageID],ALL_IN_ONE[Gesamt_ID],,0)</f>
        <v>#VALUE!</v>
      </c>
      <c r="C838">
        <v>2196</v>
      </c>
      <c r="D838" t="s">
        <v>1521</v>
      </c>
      <c r="E838">
        <v>67594</v>
      </c>
      <c r="F838">
        <v>2182</v>
      </c>
      <c r="G838">
        <v>2186</v>
      </c>
      <c r="H838" t="s">
        <v>20</v>
      </c>
      <c r="I838" t="str">
        <f t="array" ref="I838">IFERROR(_xlfn.XLOOKUP(Tabelle8[[#This Row],[NegotiationID]]&amp;"FinalAccept",Tabelle8[NegotiationID]&amp;Tabelle8[ActionType],Tabelle8[ActionType],,0),_xlfn.XLOOKUP(Tabelle8[[#This Row],[NegotiationID]]&amp;"FinalReject",Tabelle8[NegotiationID]&amp;Tabelle8[ActionType],Tabelle8[ActionType],,0))</f>
        <v>FinalAccept</v>
      </c>
      <c r="J838">
        <v>0.56679999999999997</v>
      </c>
      <c r="K838">
        <v>0.55520000000000003</v>
      </c>
      <c r="L838">
        <v>1.1220000000000001</v>
      </c>
      <c r="M838">
        <v>0.011599999999999999</v>
      </c>
      <c r="N838">
        <v>382</v>
      </c>
      <c r="O838">
        <v>6273</v>
      </c>
      <c r="P838">
        <v>10</v>
      </c>
      <c r="Q838" s="3" t="s">
        <v>2946</v>
      </c>
    </row>
    <row r="839" ht="14.5" hidden="1">
      <c r="A839" t="e">
        <f t="shared" ca="1" si="534"/>
        <v>#VALUE!</v>
      </c>
      <c r="B839" t="e">
        <f t="array" ref="B839" ca="1">_xlfn.XLOOKUP(Tabelle8[[#This Row],[ExperimentID]]&amp;Tabelle8[[#This Row],[NegotiationID]]&amp;Tabelle8[[#This Row],[MessageID]],ALL_IN_ONE[ExperimentID]&amp;ALL_IN_ONE[NegotiationID]&amp;ALL_IN_ONE[MessageID],ALL_IN_ONE[Gesamt_ID],,0)</f>
        <v>#VALUE!</v>
      </c>
      <c r="C839">
        <v>2225</v>
      </c>
      <c r="D839" t="s">
        <v>1521</v>
      </c>
      <c r="E839">
        <v>2226</v>
      </c>
      <c r="H839" t="s">
        <v>6019</v>
      </c>
      <c r="I839" t="str">
        <f t="array" ref="I839">IFERROR(_xlfn.XLOOKUP(Tabelle8[[#This Row],[NegotiationID]]&amp;"FinalAccept",Tabelle8[NegotiationID]&amp;Tabelle8[ActionType],Tabelle8[ActionType],,0),_xlfn.XLOOKUP(Tabelle8[[#This Row],[NegotiationID]]&amp;"FinalReject",Tabelle8[NegotiationID]&amp;Tabelle8[ActionType],Tabelle8[ActionType],,0))</f>
        <v>FinalReject</v>
      </c>
      <c r="N839">
        <v>21</v>
      </c>
      <c r="O839">
        <v>3320</v>
      </c>
      <c r="P839">
        <v>5</v>
      </c>
      <c r="Q839" t="s">
        <v>6020</v>
      </c>
    </row>
    <row r="840" ht="15" customHeight="1">
      <c r="A840" t="e">
        <f t="shared" ca="1" si="534"/>
        <v>#VALUE!</v>
      </c>
      <c r="B840" t="e">
        <f t="array" ref="B840" ca="1">_xlfn.XLOOKUP(Tabelle8[[#This Row],[ExperimentID]]&amp;Tabelle8[[#This Row],[NegotiationID]]&amp;Tabelle8[[#This Row],[MessageID]],ALL_IN_ONE[ExperimentID]&amp;ALL_IN_ONE[NegotiationID]&amp;ALL_IN_ONE[MessageID],ALL_IN_ONE[Gesamt_ID],,0)</f>
        <v>#VALUE!</v>
      </c>
      <c r="C840">
        <v>2225</v>
      </c>
      <c r="D840" t="s">
        <v>1521</v>
      </c>
      <c r="E840">
        <v>62082</v>
      </c>
      <c r="F840">
        <v>2211</v>
      </c>
      <c r="G840">
        <v>2215</v>
      </c>
      <c r="H840" t="s">
        <v>19</v>
      </c>
      <c r="I840" t="str">
        <f t="array" ref="I840">IFERROR(_xlfn.XLOOKUP(Tabelle8[[#This Row],[NegotiationID]]&amp;"FinalAccept",Tabelle8[NegotiationID]&amp;Tabelle8[ActionType],Tabelle8[ActionType],,0),_xlfn.XLOOKUP(Tabelle8[[#This Row],[NegotiationID]]&amp;"FinalReject",Tabelle8[NegotiationID]&amp;Tabelle8[ActionType],Tabelle8[ActionType],,0))</f>
        <v>FinalReject</v>
      </c>
      <c r="J840">
        <v>1</v>
      </c>
      <c r="K840">
        <v>0.1084</v>
      </c>
      <c r="L840">
        <v>1.1084000000000001</v>
      </c>
      <c r="M840">
        <v>0.89159999999999995</v>
      </c>
      <c r="N840">
        <v>1093</v>
      </c>
      <c r="O840">
        <v>3320</v>
      </c>
      <c r="P840">
        <v>5</v>
      </c>
      <c r="Q840" s="3" t="s">
        <v>2947</v>
      </c>
    </row>
    <row r="841" ht="15" customHeight="1">
      <c r="A841" t="e">
        <f t="shared" ca="1" si="534"/>
        <v>#VALUE!</v>
      </c>
      <c r="B841" t="e">
        <f t="array" ref="B841" ca="1">_xlfn.XLOOKUP(Tabelle8[[#This Row],[ExperimentID]]&amp;Tabelle8[[#This Row],[NegotiationID]]&amp;Tabelle8[[#This Row],[MessageID]],ALL_IN_ONE[ExperimentID]&amp;ALL_IN_ONE[NegotiationID]&amp;ALL_IN_ONE[MessageID],ALL_IN_ONE[Gesamt_ID],,0)</f>
        <v>#VALUE!</v>
      </c>
      <c r="C841">
        <v>2225</v>
      </c>
      <c r="D841" t="s">
        <v>1521</v>
      </c>
      <c r="E841">
        <v>64398</v>
      </c>
      <c r="F841">
        <v>2215</v>
      </c>
      <c r="G841">
        <v>2211</v>
      </c>
      <c r="H841" t="s">
        <v>31</v>
      </c>
      <c r="I841" t="str">
        <f t="array" ref="I841">IFERROR(_xlfn.XLOOKUP(Tabelle8[[#This Row],[NegotiationID]]&amp;"FinalAccept",Tabelle8[NegotiationID]&amp;Tabelle8[ActionType],Tabelle8[ActionType],,0),_xlfn.XLOOKUP(Tabelle8[[#This Row],[NegotiationID]]&amp;"FinalReject",Tabelle8[NegotiationID]&amp;Tabelle8[ActionType],Tabelle8[ActionType],,0))</f>
        <v>FinalReject</v>
      </c>
      <c r="J841">
        <v>0.71760000000000002</v>
      </c>
      <c r="K841">
        <v>0.12640000000000001</v>
      </c>
      <c r="L841">
        <v>0.84399999999999997</v>
      </c>
      <c r="M841">
        <v>0.59119999999999995</v>
      </c>
      <c r="N841">
        <v>749</v>
      </c>
      <c r="O841">
        <v>3320</v>
      </c>
      <c r="P841">
        <v>5</v>
      </c>
      <c r="Q841" s="3" t="s">
        <v>2948</v>
      </c>
    </row>
    <row r="842" ht="15" customHeight="1">
      <c r="A842" t="e">
        <f t="shared" ca="1" si="534"/>
        <v>#VALUE!</v>
      </c>
      <c r="B842" t="e">
        <f t="array" ref="B842" ca="1">_xlfn.XLOOKUP(Tabelle8[[#This Row],[ExperimentID]]&amp;Tabelle8[[#This Row],[NegotiationID]]&amp;Tabelle8[[#This Row],[MessageID]],ALL_IN_ONE[ExperimentID]&amp;ALL_IN_ONE[NegotiationID]&amp;ALL_IN_ONE[MessageID],ALL_IN_ONE[Gesamt_ID],,0)</f>
        <v>#VALUE!</v>
      </c>
      <c r="C842">
        <v>2225</v>
      </c>
      <c r="D842" t="s">
        <v>1521</v>
      </c>
      <c r="E842">
        <v>64653</v>
      </c>
      <c r="F842">
        <v>2211</v>
      </c>
      <c r="G842">
        <v>2215</v>
      </c>
      <c r="H842" t="s">
        <v>31</v>
      </c>
      <c r="I842" t="str">
        <f t="array" ref="I842">IFERROR(_xlfn.XLOOKUP(Tabelle8[[#This Row],[NegotiationID]]&amp;"FinalAccept",Tabelle8[NegotiationID]&amp;Tabelle8[ActionType],Tabelle8[ActionType],,0),_xlfn.XLOOKUP(Tabelle8[[#This Row],[NegotiationID]]&amp;"FinalReject",Tabelle8[NegotiationID]&amp;Tabelle8[ActionType],Tabelle8[ActionType],,0))</f>
        <v>FinalReject</v>
      </c>
      <c r="J842">
        <v>0.71360000000000001</v>
      </c>
      <c r="K842">
        <v>0.23899999999999999</v>
      </c>
      <c r="L842">
        <v>0.9526</v>
      </c>
      <c r="M842">
        <v>0.47460000000000002</v>
      </c>
      <c r="N842">
        <v>992</v>
      </c>
      <c r="O842">
        <v>3320</v>
      </c>
      <c r="P842">
        <v>5</v>
      </c>
      <c r="Q842" s="3" t="s">
        <v>2949</v>
      </c>
    </row>
    <row r="843" ht="15" customHeight="1">
      <c r="A843" t="e">
        <f t="shared" ca="1" si="534"/>
        <v>#VALUE!</v>
      </c>
      <c r="B843" t="e">
        <f t="array" ref="B843" ca="1">_xlfn.XLOOKUP(Tabelle8[[#This Row],[ExperimentID]]&amp;Tabelle8[[#This Row],[NegotiationID]]&amp;Tabelle8[[#This Row],[MessageID]],ALL_IN_ONE[ExperimentID]&amp;ALL_IN_ONE[NegotiationID]&amp;ALL_IN_ONE[MessageID],ALL_IN_ONE[Gesamt_ID],,0)</f>
        <v>#VALUE!</v>
      </c>
      <c r="C843">
        <v>2225</v>
      </c>
      <c r="D843" t="s">
        <v>1521</v>
      </c>
      <c r="E843">
        <v>65823</v>
      </c>
      <c r="F843">
        <v>2215</v>
      </c>
      <c r="G843">
        <v>2211</v>
      </c>
      <c r="H843" t="s">
        <v>40</v>
      </c>
      <c r="I843" t="str">
        <f t="array" ref="I843">IFERROR(_xlfn.XLOOKUP(Tabelle8[[#This Row],[NegotiationID]]&amp;"FinalAccept",Tabelle8[NegotiationID]&amp;Tabelle8[ActionType],Tabelle8[ActionType],,0),_xlfn.XLOOKUP(Tabelle8[[#This Row],[NegotiationID]]&amp;"FinalReject",Tabelle8[NegotiationID]&amp;Tabelle8[ActionType],Tabelle8[ActionType],,0))</f>
        <v>FinalReject</v>
      </c>
      <c r="J843">
        <v>0.23899999999999999</v>
      </c>
      <c r="K843">
        <v>0.71360000000000001</v>
      </c>
      <c r="L843">
        <v>0.9526</v>
      </c>
      <c r="M843">
        <v>0.47460000000000002</v>
      </c>
      <c r="N843">
        <v>465</v>
      </c>
      <c r="O843">
        <v>3320</v>
      </c>
      <c r="P843">
        <v>5</v>
      </c>
      <c r="Q843" s="3" t="s">
        <v>2950</v>
      </c>
    </row>
    <row r="844" ht="14.5" hidden="1">
      <c r="A844" t="e">
        <f t="shared" ca="1" si="534"/>
        <v>#VALUE!</v>
      </c>
      <c r="B844" t="e">
        <f t="array" ref="B844" ca="1">_xlfn.XLOOKUP(Tabelle8[[#This Row],[ExperimentID]]&amp;Tabelle8[[#This Row],[NegotiationID]]&amp;Tabelle8[[#This Row],[MessageID]],ALL_IN_ONE[ExperimentID]&amp;ALL_IN_ONE[NegotiationID]&amp;ALL_IN_ONE[MessageID],ALL_IN_ONE[Gesamt_ID],,0)</f>
        <v>#VALUE!</v>
      </c>
      <c r="C844">
        <v>2254</v>
      </c>
      <c r="D844" t="s">
        <v>1521</v>
      </c>
      <c r="E844">
        <v>2255</v>
      </c>
      <c r="H844" t="s">
        <v>6019</v>
      </c>
      <c r="I844" t="str">
        <f t="array" ref="I844">IFERROR(_xlfn.XLOOKUP(Tabelle8[[#This Row],[NegotiationID]]&amp;"FinalAccept",Tabelle8[NegotiationID]&amp;Tabelle8[ActionType],Tabelle8[ActionType],,0),_xlfn.XLOOKUP(Tabelle8[[#This Row],[NegotiationID]]&amp;"FinalReject",Tabelle8[NegotiationID]&amp;Tabelle8[ActionType],Tabelle8[ActionType],,0))</f>
        <v>FinalReject</v>
      </c>
      <c r="N844">
        <v>21</v>
      </c>
      <c r="O844">
        <v>6877</v>
      </c>
      <c r="P844">
        <v>14</v>
      </c>
      <c r="Q844" t="s">
        <v>6020</v>
      </c>
    </row>
    <row r="845" ht="15" customHeight="1">
      <c r="A845" t="e">
        <f t="shared" ca="1" si="534"/>
        <v>#VALUE!</v>
      </c>
      <c r="B845" t="e">
        <f t="array" ref="B845" ca="1">_xlfn.XLOOKUP(Tabelle8[[#This Row],[ExperimentID]]&amp;Tabelle8[[#This Row],[NegotiationID]]&amp;Tabelle8[[#This Row],[MessageID]],ALL_IN_ONE[ExperimentID]&amp;ALL_IN_ONE[NegotiationID]&amp;ALL_IN_ONE[MessageID],ALL_IN_ONE[Gesamt_ID],,0)</f>
        <v>#VALUE!</v>
      </c>
      <c r="C845">
        <v>2254</v>
      </c>
      <c r="D845" t="s">
        <v>1521</v>
      </c>
      <c r="E845">
        <v>63000</v>
      </c>
      <c r="F845">
        <v>2240</v>
      </c>
      <c r="G845">
        <v>2244</v>
      </c>
      <c r="H845" t="s">
        <v>19</v>
      </c>
      <c r="I845" t="str">
        <f t="array" ref="I845">IFERROR(_xlfn.XLOOKUP(Tabelle8[[#This Row],[NegotiationID]]&amp;"FinalAccept",Tabelle8[NegotiationID]&amp;Tabelle8[ActionType],Tabelle8[ActionType],,0),_xlfn.XLOOKUP(Tabelle8[[#This Row],[NegotiationID]]&amp;"FinalReject",Tabelle8[NegotiationID]&amp;Tabelle8[ActionType],Tabelle8[ActionType],,0))</f>
        <v>FinalReject</v>
      </c>
      <c r="J845">
        <v>0.92800000000000005</v>
      </c>
      <c r="K845">
        <v>0.13439999999999999</v>
      </c>
      <c r="L845">
        <v>1.0624</v>
      </c>
      <c r="M845">
        <v>0.79359999999999997</v>
      </c>
      <c r="N845">
        <v>492</v>
      </c>
      <c r="O845">
        <v>6877</v>
      </c>
      <c r="P845">
        <v>14</v>
      </c>
      <c r="Q845" s="3" t="s">
        <v>2951</v>
      </c>
    </row>
    <row r="846" ht="101.5" hidden="1">
      <c r="A846" t="e">
        <f t="shared" ca="1" si="534"/>
        <v>#VALUE!</v>
      </c>
      <c r="B846" t="e">
        <f t="array" ref="B846" ca="1">_xlfn.XLOOKUP(Tabelle8[[#This Row],[ExperimentID]]&amp;Tabelle8[[#This Row],[NegotiationID]]&amp;Tabelle8[[#This Row],[MessageID]],ALL_IN_ONE[ExperimentID]&amp;ALL_IN_ONE[NegotiationID]&amp;ALL_IN_ONE[MessageID],ALL_IN_ONE[Gesamt_ID],,0)</f>
        <v>#VALUE!</v>
      </c>
      <c r="C846">
        <v>2254</v>
      </c>
      <c r="D846" t="s">
        <v>1521</v>
      </c>
      <c r="E846">
        <v>63563</v>
      </c>
      <c r="F846">
        <v>2244</v>
      </c>
      <c r="G846">
        <v>2240</v>
      </c>
      <c r="H846" t="s">
        <v>22</v>
      </c>
      <c r="I846" t="str">
        <f t="array" ref="I846">IFERROR(_xlfn.XLOOKUP(Tabelle8[[#This Row],[NegotiationID]]&amp;"FinalAccept",Tabelle8[NegotiationID]&amp;Tabelle8[ActionType],Tabelle8[ActionType],,0),_xlfn.XLOOKUP(Tabelle8[[#This Row],[NegotiationID]]&amp;"FinalReject",Tabelle8[NegotiationID]&amp;Tabelle8[ActionType],Tabelle8[ActionType],,0))</f>
        <v>FinalReject</v>
      </c>
      <c r="N846">
        <v>137</v>
      </c>
      <c r="O846">
        <v>6877</v>
      </c>
      <c r="P846">
        <v>14</v>
      </c>
      <c r="Q846" s="3" t="s">
        <v>6560</v>
      </c>
    </row>
    <row r="847" ht="101.5" hidden="1">
      <c r="A847" t="e">
        <f t="shared" ca="1" si="534"/>
        <v>#VALUE!</v>
      </c>
      <c r="B847" t="e">
        <f t="array" ref="B847" ca="1">_xlfn.XLOOKUP(Tabelle8[[#This Row],[ExperimentID]]&amp;Tabelle8[[#This Row],[NegotiationID]]&amp;Tabelle8[[#This Row],[MessageID]],ALL_IN_ONE[ExperimentID]&amp;ALL_IN_ONE[NegotiationID]&amp;ALL_IN_ONE[MessageID],ALL_IN_ONE[Gesamt_ID],,0)</f>
        <v>#VALUE!</v>
      </c>
      <c r="C847">
        <v>2254</v>
      </c>
      <c r="D847" t="s">
        <v>1521</v>
      </c>
      <c r="E847">
        <v>64080</v>
      </c>
      <c r="F847">
        <v>2240</v>
      </c>
      <c r="G847">
        <v>2244</v>
      </c>
      <c r="H847" t="s">
        <v>24</v>
      </c>
      <c r="I847" t="str">
        <f t="array" ref="I847">IFERROR(_xlfn.XLOOKUP(Tabelle8[[#This Row],[NegotiationID]]&amp;"FinalAccept",Tabelle8[NegotiationID]&amp;Tabelle8[ActionType],Tabelle8[ActionType],,0),_xlfn.XLOOKUP(Tabelle8[[#This Row],[NegotiationID]]&amp;"FinalReject",Tabelle8[NegotiationID]&amp;Tabelle8[ActionType],Tabelle8[ActionType],,0))</f>
        <v>FinalReject</v>
      </c>
      <c r="N847">
        <v>135</v>
      </c>
      <c r="O847">
        <v>6877</v>
      </c>
      <c r="P847">
        <v>14</v>
      </c>
      <c r="Q847" s="3" t="s">
        <v>6561</v>
      </c>
    </row>
    <row r="848" ht="15" customHeight="1">
      <c r="A848" t="e">
        <f t="shared" ca="1" si="534"/>
        <v>#VALUE!</v>
      </c>
      <c r="B848" t="e">
        <f t="array" ref="B848" ca="1">_xlfn.XLOOKUP(Tabelle8[[#This Row],[ExperimentID]]&amp;Tabelle8[[#This Row],[NegotiationID]]&amp;Tabelle8[[#This Row],[MessageID]],ALL_IN_ONE[ExperimentID]&amp;ALL_IN_ONE[NegotiationID]&amp;ALL_IN_ONE[MessageID],ALL_IN_ONE[Gesamt_ID],,0)</f>
        <v>#VALUE!</v>
      </c>
      <c r="C848">
        <v>2254</v>
      </c>
      <c r="D848" t="s">
        <v>1521</v>
      </c>
      <c r="E848">
        <v>64133</v>
      </c>
      <c r="F848">
        <v>2244</v>
      </c>
      <c r="G848">
        <v>2240</v>
      </c>
      <c r="H848" t="s">
        <v>31</v>
      </c>
      <c r="I848" t="str">
        <f t="array" ref="I848">IFERROR(_xlfn.XLOOKUP(Tabelle8[[#This Row],[NegotiationID]]&amp;"FinalAccept",Tabelle8[NegotiationID]&amp;Tabelle8[ActionType],Tabelle8[ActionType],,0),_xlfn.XLOOKUP(Tabelle8[[#This Row],[NegotiationID]]&amp;"FinalReject",Tabelle8[NegotiationID]&amp;Tabelle8[ActionType],Tabelle8[ActionType],,0))</f>
        <v>FinalReject</v>
      </c>
      <c r="J848">
        <v>0.89759999999999995</v>
      </c>
      <c r="K848">
        <v>0.073200000000000001</v>
      </c>
      <c r="L848">
        <v>0.9708</v>
      </c>
      <c r="M848">
        <v>0.82440000000000002</v>
      </c>
      <c r="N848">
        <v>396</v>
      </c>
      <c r="O848">
        <v>6877</v>
      </c>
      <c r="P848">
        <v>14</v>
      </c>
      <c r="Q848" s="3" t="s">
        <v>2952</v>
      </c>
    </row>
    <row r="849" ht="15" customHeight="1">
      <c r="A849" t="e">
        <f t="shared" ca="1" si="534"/>
        <v>#VALUE!</v>
      </c>
      <c r="B849" t="e">
        <f t="array" ref="B849" ca="1">_xlfn.XLOOKUP(Tabelle8[[#This Row],[ExperimentID]]&amp;Tabelle8[[#This Row],[NegotiationID]]&amp;Tabelle8[[#This Row],[MessageID]],ALL_IN_ONE[ExperimentID]&amp;ALL_IN_ONE[NegotiationID]&amp;ALL_IN_ONE[MessageID],ALL_IN_ONE[Gesamt_ID],,0)</f>
        <v>#VALUE!</v>
      </c>
      <c r="C849">
        <v>2254</v>
      </c>
      <c r="D849" t="s">
        <v>1521</v>
      </c>
      <c r="E849">
        <v>64694</v>
      </c>
      <c r="F849">
        <v>2240</v>
      </c>
      <c r="G849">
        <v>2244</v>
      </c>
      <c r="H849" t="s">
        <v>31</v>
      </c>
      <c r="I849" t="str">
        <f t="array" ref="I849">IFERROR(_xlfn.XLOOKUP(Tabelle8[[#This Row],[NegotiationID]]&amp;"FinalAccept",Tabelle8[NegotiationID]&amp;Tabelle8[ActionType],Tabelle8[ActionType],,0),_xlfn.XLOOKUP(Tabelle8[[#This Row],[NegotiationID]]&amp;"FinalReject",Tabelle8[NegotiationID]&amp;Tabelle8[ActionType],Tabelle8[ActionType],,0))</f>
        <v>FinalReject</v>
      </c>
      <c r="J849">
        <v>1</v>
      </c>
      <c r="K849">
        <v>0.1084</v>
      </c>
      <c r="L849">
        <v>1.1084000000000001</v>
      </c>
      <c r="M849">
        <v>0.89159999999999995</v>
      </c>
      <c r="N849">
        <v>787</v>
      </c>
      <c r="O849">
        <v>6877</v>
      </c>
      <c r="P849">
        <v>14</v>
      </c>
      <c r="Q849" s="3" t="s">
        <v>2953</v>
      </c>
    </row>
    <row r="850" ht="15" customHeight="1">
      <c r="A850" t="e">
        <f t="shared" ca="1" si="534"/>
        <v>#VALUE!</v>
      </c>
      <c r="B850" t="e">
        <f t="array" ref="B850" ca="1">_xlfn.XLOOKUP(Tabelle8[[#This Row],[ExperimentID]]&amp;Tabelle8[[#This Row],[NegotiationID]]&amp;Tabelle8[[#This Row],[MessageID]],ALL_IN_ONE[ExperimentID]&amp;ALL_IN_ONE[NegotiationID]&amp;ALL_IN_ONE[MessageID],ALL_IN_ONE[Gesamt_ID],,0)</f>
        <v>#VALUE!</v>
      </c>
      <c r="C850">
        <v>2254</v>
      </c>
      <c r="D850" t="s">
        <v>1521</v>
      </c>
      <c r="E850">
        <v>65034</v>
      </c>
      <c r="F850">
        <v>2244</v>
      </c>
      <c r="G850">
        <v>2240</v>
      </c>
      <c r="H850" t="s">
        <v>31</v>
      </c>
      <c r="I850" t="str">
        <f t="array" ref="I850">IFERROR(_xlfn.XLOOKUP(Tabelle8[[#This Row],[NegotiationID]]&amp;"FinalAccept",Tabelle8[NegotiationID]&amp;Tabelle8[ActionType],Tabelle8[ActionType],,0),_xlfn.XLOOKUP(Tabelle8[[#This Row],[NegotiationID]]&amp;"FinalReject",Tabelle8[NegotiationID]&amp;Tabelle8[ActionType],Tabelle8[ActionType],,0))</f>
        <v>FinalReject</v>
      </c>
      <c r="J850">
        <v>1</v>
      </c>
      <c r="K850">
        <v>0.12540000000000001</v>
      </c>
      <c r="L850">
        <v>1.1254</v>
      </c>
      <c r="M850">
        <v>0.87460000000000004</v>
      </c>
      <c r="N850">
        <v>1118</v>
      </c>
      <c r="O850">
        <v>6877</v>
      </c>
      <c r="P850">
        <v>14</v>
      </c>
      <c r="Q850" s="3" t="s">
        <v>2954</v>
      </c>
    </row>
    <row r="851" ht="15" customHeight="1">
      <c r="A851" t="e">
        <f t="shared" ca="1" si="534"/>
        <v>#VALUE!</v>
      </c>
      <c r="B851" t="e">
        <f t="array" ref="B851" ca="1">_xlfn.XLOOKUP(Tabelle8[[#This Row],[ExperimentID]]&amp;Tabelle8[[#This Row],[NegotiationID]]&amp;Tabelle8[[#This Row],[MessageID]],ALL_IN_ONE[ExperimentID]&amp;ALL_IN_ONE[NegotiationID]&amp;ALL_IN_ONE[MessageID],ALL_IN_ONE[Gesamt_ID],,0)</f>
        <v>#VALUE!</v>
      </c>
      <c r="C851">
        <v>2254</v>
      </c>
      <c r="D851" t="s">
        <v>1521</v>
      </c>
      <c r="E851">
        <v>66000</v>
      </c>
      <c r="F851">
        <v>2240</v>
      </c>
      <c r="G851">
        <v>2244</v>
      </c>
      <c r="H851" t="s">
        <v>31</v>
      </c>
      <c r="I851" t="str">
        <f t="array" ref="I851">IFERROR(_xlfn.XLOOKUP(Tabelle8[[#This Row],[NegotiationID]]&amp;"FinalAccept",Tabelle8[NegotiationID]&amp;Tabelle8[ActionType],Tabelle8[ActionType],,0),_xlfn.XLOOKUP(Tabelle8[[#This Row],[NegotiationID]]&amp;"FinalReject",Tabelle8[NegotiationID]&amp;Tabelle8[ActionType],Tabelle8[ActionType],,0))</f>
        <v>FinalReject</v>
      </c>
      <c r="J851">
        <v>0.84019999999999995</v>
      </c>
      <c r="K851">
        <v>0.25879999999999997</v>
      </c>
      <c r="L851">
        <v>1.099</v>
      </c>
      <c r="M851">
        <v>0.58140000000000003</v>
      </c>
      <c r="N851">
        <v>917</v>
      </c>
      <c r="O851">
        <v>6877</v>
      </c>
      <c r="P851">
        <v>14</v>
      </c>
      <c r="Q851" s="3" t="s">
        <v>2955</v>
      </c>
    </row>
    <row r="852" ht="130.5" hidden="1">
      <c r="A852" t="e">
        <f t="shared" ca="1" si="534"/>
        <v>#VALUE!</v>
      </c>
      <c r="B852" t="e">
        <f t="array" ref="B852" ca="1">_xlfn.XLOOKUP(Tabelle8[[#This Row],[ExperimentID]]&amp;Tabelle8[[#This Row],[NegotiationID]]&amp;Tabelle8[[#This Row],[MessageID]],ALL_IN_ONE[ExperimentID]&amp;ALL_IN_ONE[NegotiationID]&amp;ALL_IN_ONE[MessageID],ALL_IN_ONE[Gesamt_ID],,0)</f>
        <v>#VALUE!</v>
      </c>
      <c r="C852">
        <v>2254</v>
      </c>
      <c r="D852" t="s">
        <v>1521</v>
      </c>
      <c r="E852">
        <v>66042</v>
      </c>
      <c r="F852">
        <v>2244</v>
      </c>
      <c r="G852">
        <v>2240</v>
      </c>
      <c r="H852" t="s">
        <v>22</v>
      </c>
      <c r="I852" t="str">
        <f t="array" ref="I852">IFERROR(_xlfn.XLOOKUP(Tabelle8[[#This Row],[NegotiationID]]&amp;"FinalAccept",Tabelle8[NegotiationID]&amp;Tabelle8[ActionType],Tabelle8[ActionType],,0),_xlfn.XLOOKUP(Tabelle8[[#This Row],[NegotiationID]]&amp;"FinalReject",Tabelle8[NegotiationID]&amp;Tabelle8[ActionType],Tabelle8[ActionType],,0))</f>
        <v>FinalReject</v>
      </c>
      <c r="N852">
        <v>217</v>
      </c>
      <c r="O852">
        <v>6877</v>
      </c>
      <c r="P852">
        <v>14</v>
      </c>
      <c r="Q852" s="3" t="s">
        <v>6562</v>
      </c>
    </row>
    <row r="853" ht="145" hidden="1">
      <c r="A853" t="e">
        <f t="shared" ca="1" si="534"/>
        <v>#VALUE!</v>
      </c>
      <c r="B853" t="e">
        <f t="array" ref="B853" ca="1">_xlfn.XLOOKUP(Tabelle8[[#This Row],[ExperimentID]]&amp;Tabelle8[[#This Row],[NegotiationID]]&amp;Tabelle8[[#This Row],[MessageID]],ALL_IN_ONE[ExperimentID]&amp;ALL_IN_ONE[NegotiationID]&amp;ALL_IN_ONE[MessageID],ALL_IN_ONE[Gesamt_ID],,0)</f>
        <v>#VALUE!</v>
      </c>
      <c r="C853">
        <v>2254</v>
      </c>
      <c r="D853" t="s">
        <v>1521</v>
      </c>
      <c r="E853">
        <v>66093</v>
      </c>
      <c r="F853">
        <v>2240</v>
      </c>
      <c r="G853">
        <v>2244</v>
      </c>
      <c r="H853" t="s">
        <v>24</v>
      </c>
      <c r="I853" t="str">
        <f t="array" ref="I853">IFERROR(_xlfn.XLOOKUP(Tabelle8[[#This Row],[NegotiationID]]&amp;"FinalAccept",Tabelle8[NegotiationID]&amp;Tabelle8[ActionType],Tabelle8[ActionType],,0),_xlfn.XLOOKUP(Tabelle8[[#This Row],[NegotiationID]]&amp;"FinalReject",Tabelle8[NegotiationID]&amp;Tabelle8[ActionType],Tabelle8[ActionType],,0))</f>
        <v>FinalReject</v>
      </c>
      <c r="N853">
        <v>163</v>
      </c>
      <c r="O853">
        <v>6877</v>
      </c>
      <c r="P853">
        <v>14</v>
      </c>
      <c r="Q853" s="3" t="s">
        <v>6563</v>
      </c>
    </row>
    <row r="854" ht="130.5" hidden="1">
      <c r="A854" t="e">
        <f t="shared" ca="1" si="534"/>
        <v>#VALUE!</v>
      </c>
      <c r="B854" t="e">
        <f t="array" ref="B854" ca="1">_xlfn.XLOOKUP(Tabelle8[[#This Row],[ExperimentID]]&amp;Tabelle8[[#This Row],[NegotiationID]]&amp;Tabelle8[[#This Row],[MessageID]],ALL_IN_ONE[ExperimentID]&amp;ALL_IN_ONE[NegotiationID]&amp;ALL_IN_ONE[MessageID],ALL_IN_ONE[Gesamt_ID],,0)</f>
        <v>#VALUE!</v>
      </c>
      <c r="C854">
        <v>2254</v>
      </c>
      <c r="D854" t="s">
        <v>1521</v>
      </c>
      <c r="E854">
        <v>66297</v>
      </c>
      <c r="F854">
        <v>2244</v>
      </c>
      <c r="G854">
        <v>2240</v>
      </c>
      <c r="H854" t="s">
        <v>22</v>
      </c>
      <c r="I854" t="str">
        <f t="array" ref="I854">IFERROR(_xlfn.XLOOKUP(Tabelle8[[#This Row],[NegotiationID]]&amp;"FinalAccept",Tabelle8[NegotiationID]&amp;Tabelle8[ActionType],Tabelle8[ActionType],,0),_xlfn.XLOOKUP(Tabelle8[[#This Row],[NegotiationID]]&amp;"FinalReject",Tabelle8[NegotiationID]&amp;Tabelle8[ActionType],Tabelle8[ActionType],,0))</f>
        <v>FinalReject</v>
      </c>
      <c r="N854">
        <v>239</v>
      </c>
      <c r="O854">
        <v>6877</v>
      </c>
      <c r="P854">
        <v>14</v>
      </c>
      <c r="Q854" s="3" t="s">
        <v>6564</v>
      </c>
    </row>
    <row r="855" ht="290" hidden="1">
      <c r="A855" t="e">
        <f t="shared" ca="1" si="534"/>
        <v>#VALUE!</v>
      </c>
      <c r="B855" t="e">
        <f t="array" ref="B855" ca="1">_xlfn.XLOOKUP(Tabelle8[[#This Row],[ExperimentID]]&amp;Tabelle8[[#This Row],[NegotiationID]]&amp;Tabelle8[[#This Row],[MessageID]],ALL_IN_ONE[ExperimentID]&amp;ALL_IN_ONE[NegotiationID]&amp;ALL_IN_ONE[MessageID],ALL_IN_ONE[Gesamt_ID],,0)</f>
        <v>#VALUE!</v>
      </c>
      <c r="C855">
        <v>2254</v>
      </c>
      <c r="D855" t="s">
        <v>1521</v>
      </c>
      <c r="E855">
        <v>66442</v>
      </c>
      <c r="F855">
        <v>2240</v>
      </c>
      <c r="G855">
        <v>2244</v>
      </c>
      <c r="H855" t="s">
        <v>24</v>
      </c>
      <c r="I855" t="str">
        <f t="array" ref="I855">IFERROR(_xlfn.XLOOKUP(Tabelle8[[#This Row],[NegotiationID]]&amp;"FinalAccept",Tabelle8[NegotiationID]&amp;Tabelle8[ActionType],Tabelle8[ActionType],,0),_xlfn.XLOOKUP(Tabelle8[[#This Row],[NegotiationID]]&amp;"FinalReject",Tabelle8[NegotiationID]&amp;Tabelle8[ActionType],Tabelle8[ActionType],,0))</f>
        <v>FinalReject</v>
      </c>
      <c r="N855">
        <v>654</v>
      </c>
      <c r="O855">
        <v>6877</v>
      </c>
      <c r="P855">
        <v>14</v>
      </c>
      <c r="Q855" s="3" t="s">
        <v>6565</v>
      </c>
    </row>
    <row r="856" ht="15" customHeight="1">
      <c r="A856" t="e">
        <f t="shared" ca="1" si="534"/>
        <v>#VALUE!</v>
      </c>
      <c r="B856" t="e">
        <f t="array" ref="B856" ca="1">_xlfn.XLOOKUP(Tabelle8[[#This Row],[ExperimentID]]&amp;Tabelle8[[#This Row],[NegotiationID]]&amp;Tabelle8[[#This Row],[MessageID]],ALL_IN_ONE[ExperimentID]&amp;ALL_IN_ONE[NegotiationID]&amp;ALL_IN_ONE[MessageID],ALL_IN_ONE[Gesamt_ID],,0)</f>
        <v>#VALUE!</v>
      </c>
      <c r="C856">
        <v>2254</v>
      </c>
      <c r="D856" t="s">
        <v>1521</v>
      </c>
      <c r="E856">
        <v>66761</v>
      </c>
      <c r="F856">
        <v>2244</v>
      </c>
      <c r="G856">
        <v>2240</v>
      </c>
      <c r="H856" t="s">
        <v>31</v>
      </c>
      <c r="I856" t="str">
        <f t="array" ref="I856">IFERROR(_xlfn.XLOOKUP(Tabelle8[[#This Row],[NegotiationID]]&amp;"FinalAccept",Tabelle8[NegotiationID]&amp;Tabelle8[ActionType],Tabelle8[ActionType],,0),_xlfn.XLOOKUP(Tabelle8[[#This Row],[NegotiationID]]&amp;"FinalReject",Tabelle8[NegotiationID]&amp;Tabelle8[ActionType],Tabelle8[ActionType],,0))</f>
        <v>FinalReject</v>
      </c>
      <c r="J856">
        <v>0.52480000000000004</v>
      </c>
      <c r="K856">
        <v>0.47220000000000001</v>
      </c>
      <c r="L856">
        <v>0.997</v>
      </c>
      <c r="M856">
        <v>0.052600000000000001</v>
      </c>
      <c r="N856">
        <v>898</v>
      </c>
      <c r="O856">
        <v>6877</v>
      </c>
      <c r="P856">
        <v>14</v>
      </c>
      <c r="Q856" s="3" t="s">
        <v>2956</v>
      </c>
    </row>
    <row r="857" ht="15" customHeight="1">
      <c r="A857" t="e">
        <f t="shared" ca="1" si="534"/>
        <v>#VALUE!</v>
      </c>
      <c r="B857" t="e">
        <f t="array" ref="B857" ca="1">_xlfn.XLOOKUP(Tabelle8[[#This Row],[ExperimentID]]&amp;Tabelle8[[#This Row],[NegotiationID]]&amp;Tabelle8[[#This Row],[MessageID]],ALL_IN_ONE[ExperimentID]&amp;ALL_IN_ONE[NegotiationID]&amp;ALL_IN_ONE[MessageID],ALL_IN_ONE[Gesamt_ID],,0)</f>
        <v>#VALUE!</v>
      </c>
      <c r="C857">
        <v>2254</v>
      </c>
      <c r="D857" t="s">
        <v>1521</v>
      </c>
      <c r="E857">
        <v>66928</v>
      </c>
      <c r="F857">
        <v>2240</v>
      </c>
      <c r="G857">
        <v>2244</v>
      </c>
      <c r="H857" t="s">
        <v>40</v>
      </c>
      <c r="I857" t="str">
        <f t="array" ref="I857">IFERROR(_xlfn.XLOOKUP(Tabelle8[[#This Row],[NegotiationID]]&amp;"FinalAccept",Tabelle8[NegotiationID]&amp;Tabelle8[ActionType],Tabelle8[ActionType],,0),_xlfn.XLOOKUP(Tabelle8[[#This Row],[NegotiationID]]&amp;"FinalReject",Tabelle8[NegotiationID]&amp;Tabelle8[ActionType],Tabelle8[ActionType],,0))</f>
        <v>FinalReject</v>
      </c>
      <c r="J857">
        <v>0.47220000000000001</v>
      </c>
      <c r="K857">
        <v>0.52480000000000004</v>
      </c>
      <c r="L857">
        <v>0.997</v>
      </c>
      <c r="M857">
        <v>0.052600000000000001</v>
      </c>
      <c r="N857">
        <v>703</v>
      </c>
      <c r="O857">
        <v>6877</v>
      </c>
      <c r="P857">
        <v>14</v>
      </c>
      <c r="Q857" s="3" t="s">
        <v>2957</v>
      </c>
    </row>
    <row r="858" ht="14.5" hidden="1">
      <c r="A858" t="e">
        <f t="shared" ca="1" si="534"/>
        <v>#VALUE!</v>
      </c>
      <c r="B858" t="e">
        <f t="array" ref="B858" ca="1">_xlfn.XLOOKUP(Tabelle8[[#This Row],[ExperimentID]]&amp;Tabelle8[[#This Row],[NegotiationID]]&amp;Tabelle8[[#This Row],[MessageID]],ALL_IN_ONE[ExperimentID]&amp;ALL_IN_ONE[NegotiationID]&amp;ALL_IN_ONE[MessageID],ALL_IN_ONE[Gesamt_ID],,0)</f>
        <v>#VALUE!</v>
      </c>
      <c r="C858">
        <v>2283</v>
      </c>
      <c r="D858" t="s">
        <v>1521</v>
      </c>
      <c r="E858">
        <v>2284</v>
      </c>
      <c r="H858" t="s">
        <v>6019</v>
      </c>
      <c r="I858" t="str">
        <f t="array" ref="I858">IFERROR(_xlfn.XLOOKUP(Tabelle8[[#This Row],[NegotiationID]]&amp;"FinalAccept",Tabelle8[NegotiationID]&amp;Tabelle8[ActionType],Tabelle8[ActionType],,0),_xlfn.XLOOKUP(Tabelle8[[#This Row],[NegotiationID]]&amp;"FinalReject",Tabelle8[NegotiationID]&amp;Tabelle8[ActionType],Tabelle8[ActionType],,0))</f>
        <v>FinalAccept</v>
      </c>
      <c r="N858">
        <v>21</v>
      </c>
      <c r="O858">
        <v>1630</v>
      </c>
      <c r="P858">
        <v>9</v>
      </c>
      <c r="Q858" t="s">
        <v>6020</v>
      </c>
    </row>
    <row r="859" ht="15" customHeight="1">
      <c r="A859" t="e">
        <f t="shared" ca="1" si="534"/>
        <v>#VALUE!</v>
      </c>
      <c r="B859" t="e">
        <f t="array" ref="B859" ca="1">_xlfn.XLOOKUP(Tabelle8[[#This Row],[ExperimentID]]&amp;Tabelle8[[#This Row],[NegotiationID]]&amp;Tabelle8[[#This Row],[MessageID]],ALL_IN_ONE[ExperimentID]&amp;ALL_IN_ONE[NegotiationID]&amp;ALL_IN_ONE[MessageID],ALL_IN_ONE[Gesamt_ID],,0)</f>
        <v>#VALUE!</v>
      </c>
      <c r="C859">
        <v>2283</v>
      </c>
      <c r="D859" t="s">
        <v>1521</v>
      </c>
      <c r="E859">
        <v>63032</v>
      </c>
      <c r="F859">
        <v>2269</v>
      </c>
      <c r="G859">
        <v>2273</v>
      </c>
      <c r="H859" t="s">
        <v>19</v>
      </c>
      <c r="I859" t="str">
        <f t="array" ref="I859">IFERROR(_xlfn.XLOOKUP(Tabelle8[[#This Row],[NegotiationID]]&amp;"FinalAccept",Tabelle8[NegotiationID]&amp;Tabelle8[ActionType],Tabelle8[ActionType],,0),_xlfn.XLOOKUP(Tabelle8[[#This Row],[NegotiationID]]&amp;"FinalReject",Tabelle8[NegotiationID]&amp;Tabelle8[ActionType],Tabelle8[ActionType],,0))</f>
        <v>FinalAccept</v>
      </c>
      <c r="J859">
        <v>1</v>
      </c>
      <c r="K859">
        <v>0.1084</v>
      </c>
      <c r="L859">
        <v>1.1084000000000001</v>
      </c>
      <c r="M859">
        <v>0.89159999999999995</v>
      </c>
      <c r="N859">
        <v>286</v>
      </c>
      <c r="O859">
        <v>1630</v>
      </c>
      <c r="P859">
        <v>9</v>
      </c>
      <c r="Q859" s="3" t="s">
        <v>2958</v>
      </c>
    </row>
    <row r="860" ht="15" customHeight="1">
      <c r="A860" t="e">
        <f t="shared" ca="1" si="534"/>
        <v>#VALUE!</v>
      </c>
      <c r="B860" t="e">
        <f t="array" ref="B860" ca="1">_xlfn.XLOOKUP(Tabelle8[[#This Row],[ExperimentID]]&amp;Tabelle8[[#This Row],[NegotiationID]]&amp;Tabelle8[[#This Row],[MessageID]],ALL_IN_ONE[ExperimentID]&amp;ALL_IN_ONE[NegotiationID]&amp;ALL_IN_ONE[MessageID],ALL_IN_ONE[Gesamt_ID],,0)</f>
        <v>#VALUE!</v>
      </c>
      <c r="C860">
        <v>2283</v>
      </c>
      <c r="D860" t="s">
        <v>1521</v>
      </c>
      <c r="E860">
        <v>64489</v>
      </c>
      <c r="F860">
        <v>2273</v>
      </c>
      <c r="G860">
        <v>2269</v>
      </c>
      <c r="H860" t="s">
        <v>31</v>
      </c>
      <c r="I860" t="str">
        <f t="array" ref="I860">IFERROR(_xlfn.XLOOKUP(Tabelle8[[#This Row],[NegotiationID]]&amp;"FinalAccept",Tabelle8[NegotiationID]&amp;Tabelle8[ActionType],Tabelle8[ActionType],,0),_xlfn.XLOOKUP(Tabelle8[[#This Row],[NegotiationID]]&amp;"FinalReject",Tabelle8[NegotiationID]&amp;Tabelle8[ActionType],Tabelle8[ActionType],,0))</f>
        <v>FinalAccept</v>
      </c>
      <c r="J860">
        <v>0.62</v>
      </c>
      <c r="K860">
        <v>0.50539999999999996</v>
      </c>
      <c r="L860">
        <v>1.1254</v>
      </c>
      <c r="M860">
        <v>0.11459999999999999</v>
      </c>
      <c r="N860">
        <v>270</v>
      </c>
      <c r="O860">
        <v>1630</v>
      </c>
      <c r="P860">
        <v>9</v>
      </c>
      <c r="Q860" t="s">
        <v>2959</v>
      </c>
    </row>
    <row r="861" ht="15" customHeight="1">
      <c r="A861" t="e">
        <f t="shared" ca="1" si="534"/>
        <v>#VALUE!</v>
      </c>
      <c r="B861" t="e">
        <f t="array" ref="B861" ca="1">_xlfn.XLOOKUP(Tabelle8[[#This Row],[ExperimentID]]&amp;Tabelle8[[#This Row],[NegotiationID]]&amp;Tabelle8[[#This Row],[MessageID]],ALL_IN_ONE[ExperimentID]&amp;ALL_IN_ONE[NegotiationID]&amp;ALL_IN_ONE[MessageID],ALL_IN_ONE[Gesamt_ID],,0)</f>
        <v>#VALUE!</v>
      </c>
      <c r="C861">
        <v>2283</v>
      </c>
      <c r="D861" t="s">
        <v>1521</v>
      </c>
      <c r="E861">
        <v>66304</v>
      </c>
      <c r="F861">
        <v>2269</v>
      </c>
      <c r="G861">
        <v>2273</v>
      </c>
      <c r="H861" t="s">
        <v>31</v>
      </c>
      <c r="I861" t="str">
        <f t="array" ref="I861">IFERROR(_xlfn.XLOOKUP(Tabelle8[[#This Row],[NegotiationID]]&amp;"FinalAccept",Tabelle8[NegotiationID]&amp;Tabelle8[ActionType],Tabelle8[ActionType],,0),_xlfn.XLOOKUP(Tabelle8[[#This Row],[NegotiationID]]&amp;"FinalReject",Tabelle8[NegotiationID]&amp;Tabelle8[ActionType],Tabelle8[ActionType],,0))</f>
        <v>FinalAccept</v>
      </c>
      <c r="J861">
        <v>0.76819999999999999</v>
      </c>
      <c r="K861">
        <v>0.2848</v>
      </c>
      <c r="L861">
        <v>1.0529999999999999</v>
      </c>
      <c r="M861">
        <v>0.4834</v>
      </c>
      <c r="N861">
        <v>275</v>
      </c>
      <c r="O861">
        <v>1630</v>
      </c>
      <c r="P861">
        <v>9</v>
      </c>
      <c r="Q861" s="3" t="s">
        <v>2960</v>
      </c>
    </row>
    <row r="862" ht="14.5" hidden="1">
      <c r="A862" t="e">
        <f t="shared" ca="1" si="534"/>
        <v>#VALUE!</v>
      </c>
      <c r="B862" t="e">
        <f t="array" ref="B862" ca="1">_xlfn.XLOOKUP(Tabelle8[[#This Row],[ExperimentID]]&amp;Tabelle8[[#This Row],[NegotiationID]]&amp;Tabelle8[[#This Row],[MessageID]],ALL_IN_ONE[ExperimentID]&amp;ALL_IN_ONE[NegotiationID]&amp;ALL_IN_ONE[MessageID],ALL_IN_ONE[Gesamt_ID],,0)</f>
        <v>#VALUE!</v>
      </c>
      <c r="C862">
        <v>2283</v>
      </c>
      <c r="D862" t="s">
        <v>1521</v>
      </c>
      <c r="E862">
        <v>66438</v>
      </c>
      <c r="F862">
        <v>2273</v>
      </c>
      <c r="G862">
        <v>2269</v>
      </c>
      <c r="H862" t="s">
        <v>22</v>
      </c>
      <c r="I862" t="str">
        <f t="array" ref="I862">IFERROR(_xlfn.XLOOKUP(Tabelle8[[#This Row],[NegotiationID]]&amp;"FinalAccept",Tabelle8[NegotiationID]&amp;Tabelle8[ActionType],Tabelle8[ActionType],,0),_xlfn.XLOOKUP(Tabelle8[[#This Row],[NegotiationID]]&amp;"FinalReject",Tabelle8[NegotiationID]&amp;Tabelle8[ActionType],Tabelle8[ActionType],,0))</f>
        <v>FinalAccept</v>
      </c>
      <c r="N862">
        <v>129</v>
      </c>
      <c r="O862">
        <v>1630</v>
      </c>
      <c r="P862">
        <v>9</v>
      </c>
      <c r="Q862" t="s">
        <v>6566</v>
      </c>
    </row>
    <row r="863" ht="101.5" hidden="1">
      <c r="A863" t="e">
        <f t="shared" ca="1" si="534"/>
        <v>#VALUE!</v>
      </c>
      <c r="B863" t="e">
        <f t="array" ref="B863" ca="1">_xlfn.XLOOKUP(Tabelle8[[#This Row],[ExperimentID]]&amp;Tabelle8[[#This Row],[NegotiationID]]&amp;Tabelle8[[#This Row],[MessageID]],ALL_IN_ONE[ExperimentID]&amp;ALL_IN_ONE[NegotiationID]&amp;ALL_IN_ONE[MessageID],ALL_IN_ONE[Gesamt_ID],,0)</f>
        <v>#VALUE!</v>
      </c>
      <c r="C863">
        <v>2283</v>
      </c>
      <c r="D863" t="s">
        <v>1521</v>
      </c>
      <c r="E863">
        <v>66452</v>
      </c>
      <c r="F863">
        <v>2269</v>
      </c>
      <c r="G863">
        <v>2273</v>
      </c>
      <c r="H863" t="s">
        <v>24</v>
      </c>
      <c r="I863" t="str">
        <f t="array" ref="I863">IFERROR(_xlfn.XLOOKUP(Tabelle8[[#This Row],[NegotiationID]]&amp;"FinalAccept",Tabelle8[NegotiationID]&amp;Tabelle8[ActionType],Tabelle8[ActionType],,0),_xlfn.XLOOKUP(Tabelle8[[#This Row],[NegotiationID]]&amp;"FinalReject",Tabelle8[NegotiationID]&amp;Tabelle8[ActionType],Tabelle8[ActionType],,0))</f>
        <v>FinalAccept</v>
      </c>
      <c r="N863">
        <v>90</v>
      </c>
      <c r="O863">
        <v>1630</v>
      </c>
      <c r="P863">
        <v>9</v>
      </c>
      <c r="Q863" s="3" t="s">
        <v>6567</v>
      </c>
    </row>
    <row r="864" ht="15" customHeight="1">
      <c r="A864" t="e">
        <f t="shared" ca="1" si="534"/>
        <v>#VALUE!</v>
      </c>
      <c r="B864" t="e">
        <f t="array" ref="B864" ca="1">_xlfn.XLOOKUP(Tabelle8[[#This Row],[ExperimentID]]&amp;Tabelle8[[#This Row],[NegotiationID]]&amp;Tabelle8[[#This Row],[MessageID]],ALL_IN_ONE[ExperimentID]&amp;ALL_IN_ONE[NegotiationID]&amp;ALL_IN_ONE[MessageID],ALL_IN_ONE[Gesamt_ID],,0)</f>
        <v>#VALUE!</v>
      </c>
      <c r="C864">
        <v>2283</v>
      </c>
      <c r="D864" t="s">
        <v>1521</v>
      </c>
      <c r="E864">
        <v>66659</v>
      </c>
      <c r="F864">
        <v>2273</v>
      </c>
      <c r="G864">
        <v>2269</v>
      </c>
      <c r="H864" t="s">
        <v>31</v>
      </c>
      <c r="I864" t="str">
        <f t="array" ref="I864">IFERROR(_xlfn.XLOOKUP(Tabelle8[[#This Row],[NegotiationID]]&amp;"FinalAccept",Tabelle8[NegotiationID]&amp;Tabelle8[ActionType],Tabelle8[ActionType],,0),_xlfn.XLOOKUP(Tabelle8[[#This Row],[NegotiationID]]&amp;"FinalReject",Tabelle8[NegotiationID]&amp;Tabelle8[ActionType],Tabelle8[ActionType],,0))</f>
        <v>FinalAccept</v>
      </c>
      <c r="J864">
        <v>0.51459999999999995</v>
      </c>
      <c r="K864">
        <v>0.34260000000000002</v>
      </c>
      <c r="L864">
        <v>0.85719999999999996</v>
      </c>
      <c r="M864">
        <v>0.17199999999999999</v>
      </c>
      <c r="N864">
        <v>177</v>
      </c>
      <c r="O864">
        <v>1630</v>
      </c>
      <c r="P864">
        <v>9</v>
      </c>
      <c r="Q864" t="s">
        <v>2961</v>
      </c>
    </row>
    <row r="865" ht="15" customHeight="1">
      <c r="A865" t="e">
        <f t="shared" ca="1" si="534"/>
        <v>#VALUE!</v>
      </c>
      <c r="B865" t="e">
        <f t="array" ref="B865" ca="1">_xlfn.XLOOKUP(Tabelle8[[#This Row],[ExperimentID]]&amp;Tabelle8[[#This Row],[NegotiationID]]&amp;Tabelle8[[#This Row],[MessageID]],ALL_IN_ONE[ExperimentID]&amp;ALL_IN_ONE[NegotiationID]&amp;ALL_IN_ONE[MessageID],ALL_IN_ONE[Gesamt_ID],,0)</f>
        <v>#VALUE!</v>
      </c>
      <c r="C865">
        <v>2283</v>
      </c>
      <c r="D865" t="s">
        <v>1521</v>
      </c>
      <c r="E865">
        <v>66673</v>
      </c>
      <c r="F865">
        <v>2269</v>
      </c>
      <c r="G865">
        <v>2273</v>
      </c>
      <c r="H865" t="s">
        <v>31</v>
      </c>
      <c r="I865" t="str">
        <f t="array" ref="I865">IFERROR(_xlfn.XLOOKUP(Tabelle8[[#This Row],[NegotiationID]]&amp;"FinalAccept",Tabelle8[NegotiationID]&amp;Tabelle8[ActionType],Tabelle8[ActionType],,0),_xlfn.XLOOKUP(Tabelle8[[#This Row],[NegotiationID]]&amp;"FinalReject",Tabelle8[NegotiationID]&amp;Tabelle8[ActionType],Tabelle8[ActionType],,0))</f>
        <v>FinalAccept</v>
      </c>
      <c r="J865">
        <v>0.5988</v>
      </c>
      <c r="K865">
        <v>0.53439999999999999</v>
      </c>
      <c r="L865">
        <v>1.1332</v>
      </c>
      <c r="M865">
        <v>0.064399999999999999</v>
      </c>
      <c r="N865">
        <v>316</v>
      </c>
      <c r="O865">
        <v>1630</v>
      </c>
      <c r="P865">
        <v>9</v>
      </c>
      <c r="Q865" s="3" t="s">
        <v>2962</v>
      </c>
    </row>
    <row r="866" ht="15" customHeight="1">
      <c r="A866" t="e">
        <f t="shared" ca="1" si="534"/>
        <v>#VALUE!</v>
      </c>
      <c r="B866" t="e">
        <f t="array" ref="B866" ca="1">_xlfn.XLOOKUP(Tabelle8[[#This Row],[ExperimentID]]&amp;Tabelle8[[#This Row],[NegotiationID]]&amp;Tabelle8[[#This Row],[MessageID]],ALL_IN_ONE[ExperimentID]&amp;ALL_IN_ONE[NegotiationID]&amp;ALL_IN_ONE[MessageID],ALL_IN_ONE[Gesamt_ID],,0)</f>
        <v>#VALUE!</v>
      </c>
      <c r="C866">
        <v>2283</v>
      </c>
      <c r="D866" t="s">
        <v>1521</v>
      </c>
      <c r="E866">
        <v>66815</v>
      </c>
      <c r="F866">
        <v>2273</v>
      </c>
      <c r="G866">
        <v>2269</v>
      </c>
      <c r="H866" t="s">
        <v>20</v>
      </c>
      <c r="I866" t="str">
        <f t="array" ref="I866">IFERROR(_xlfn.XLOOKUP(Tabelle8[[#This Row],[NegotiationID]]&amp;"FinalAccept",Tabelle8[NegotiationID]&amp;Tabelle8[ActionType],Tabelle8[ActionType],,0),_xlfn.XLOOKUP(Tabelle8[[#This Row],[NegotiationID]]&amp;"FinalReject",Tabelle8[NegotiationID]&amp;Tabelle8[ActionType],Tabelle8[ActionType],,0))</f>
        <v>FinalAccept</v>
      </c>
      <c r="J866">
        <v>0.53439999999999999</v>
      </c>
      <c r="K866">
        <v>0.5988</v>
      </c>
      <c r="L866">
        <v>1.1332</v>
      </c>
      <c r="M866">
        <v>0.064399999999999999</v>
      </c>
      <c r="N866">
        <v>66</v>
      </c>
      <c r="O866">
        <v>1630</v>
      </c>
      <c r="P866">
        <v>9</v>
      </c>
      <c r="Q866" t="s">
        <v>2963</v>
      </c>
    </row>
    <row r="867" ht="14.5" hidden="1">
      <c r="A867" t="e">
        <f t="shared" ca="1" si="534"/>
        <v>#VALUE!</v>
      </c>
      <c r="B867" t="e">
        <f t="array" ref="B867" ca="1">_xlfn.XLOOKUP(Tabelle8[[#This Row],[ExperimentID]]&amp;Tabelle8[[#This Row],[NegotiationID]]&amp;Tabelle8[[#This Row],[MessageID]],ALL_IN_ONE[ExperimentID]&amp;ALL_IN_ONE[NegotiationID]&amp;ALL_IN_ONE[MessageID],ALL_IN_ONE[Gesamt_ID],,0)</f>
        <v>#VALUE!</v>
      </c>
      <c r="C867">
        <v>2312</v>
      </c>
      <c r="D867" t="s">
        <v>1521</v>
      </c>
      <c r="E867">
        <v>2313</v>
      </c>
      <c r="H867" t="s">
        <v>6019</v>
      </c>
      <c r="I867" t="str">
        <f t="array" ref="I867">IFERROR(_xlfn.XLOOKUP(Tabelle8[[#This Row],[NegotiationID]]&amp;"FinalAccept",Tabelle8[NegotiationID]&amp;Tabelle8[ActionType],Tabelle8[ActionType],,0),_xlfn.XLOOKUP(Tabelle8[[#This Row],[NegotiationID]]&amp;"FinalReject",Tabelle8[NegotiationID]&amp;Tabelle8[ActionType],Tabelle8[ActionType],,0))</f>
        <v>FinalAccept</v>
      </c>
      <c r="N867">
        <v>21</v>
      </c>
      <c r="O867">
        <v>3010</v>
      </c>
      <c r="P867">
        <v>12</v>
      </c>
      <c r="Q867" t="s">
        <v>6020</v>
      </c>
    </row>
    <row r="868" ht="15" customHeight="1">
      <c r="A868" t="e">
        <f t="shared" ca="1" si="534"/>
        <v>#VALUE!</v>
      </c>
      <c r="B868" t="e">
        <f t="array" ref="B868" ca="1">_xlfn.XLOOKUP(Tabelle8[[#This Row],[ExperimentID]]&amp;Tabelle8[[#This Row],[NegotiationID]]&amp;Tabelle8[[#This Row],[MessageID]],ALL_IN_ONE[ExperimentID]&amp;ALL_IN_ONE[NegotiationID]&amp;ALL_IN_ONE[MessageID],ALL_IN_ONE[Gesamt_ID],,0)</f>
        <v>#VALUE!</v>
      </c>
      <c r="C868">
        <v>2312</v>
      </c>
      <c r="D868" t="s">
        <v>1521</v>
      </c>
      <c r="E868">
        <v>62858</v>
      </c>
      <c r="F868">
        <v>2298</v>
      </c>
      <c r="G868">
        <v>2302</v>
      </c>
      <c r="H868" t="s">
        <v>19</v>
      </c>
      <c r="I868" t="str">
        <f t="array" ref="I868">IFERROR(_xlfn.XLOOKUP(Tabelle8[[#This Row],[NegotiationID]]&amp;"FinalAccept",Tabelle8[NegotiationID]&amp;Tabelle8[ActionType],Tabelle8[ActionType],,0),_xlfn.XLOOKUP(Tabelle8[[#This Row],[NegotiationID]]&amp;"FinalReject",Tabelle8[NegotiationID]&amp;Tabelle8[ActionType],Tabelle8[ActionType],,0))</f>
        <v>FinalAccept</v>
      </c>
      <c r="J868">
        <v>1</v>
      </c>
      <c r="K868">
        <v>0.1084</v>
      </c>
      <c r="L868">
        <v>1.1084000000000001</v>
      </c>
      <c r="M868">
        <v>0.89159999999999995</v>
      </c>
      <c r="N868">
        <v>423</v>
      </c>
      <c r="O868">
        <v>3010</v>
      </c>
      <c r="P868">
        <v>12</v>
      </c>
      <c r="Q868" s="3" t="s">
        <v>2964</v>
      </c>
    </row>
    <row r="869" ht="15" customHeight="1">
      <c r="A869" t="e">
        <f t="shared" ca="1" si="534"/>
        <v>#VALUE!</v>
      </c>
      <c r="B869" t="e">
        <f t="array" ref="B869" ca="1">_xlfn.XLOOKUP(Tabelle8[[#This Row],[ExperimentID]]&amp;Tabelle8[[#This Row],[NegotiationID]]&amp;Tabelle8[[#This Row],[MessageID]],ALL_IN_ONE[ExperimentID]&amp;ALL_IN_ONE[NegotiationID]&amp;ALL_IN_ONE[MessageID],ALL_IN_ONE[Gesamt_ID],,0)</f>
        <v>#VALUE!</v>
      </c>
      <c r="C869">
        <v>2312</v>
      </c>
      <c r="D869" t="s">
        <v>1521</v>
      </c>
      <c r="E869">
        <v>64296</v>
      </c>
      <c r="F869">
        <v>2302</v>
      </c>
      <c r="G869">
        <v>2298</v>
      </c>
      <c r="H869" t="s">
        <v>31</v>
      </c>
      <c r="I869" t="str">
        <f t="array" ref="I869">IFERROR(_xlfn.XLOOKUP(Tabelle8[[#This Row],[NegotiationID]]&amp;"FinalAccept",Tabelle8[NegotiationID]&amp;Tabelle8[ActionType],Tabelle8[ActionType],,0),_xlfn.XLOOKUP(Tabelle8[[#This Row],[NegotiationID]]&amp;"FinalReject",Tabelle8[NegotiationID]&amp;Tabelle8[ActionType],Tabelle8[ActionType],,0))</f>
        <v>FinalAccept</v>
      </c>
      <c r="J869">
        <v>0.81759999999999999</v>
      </c>
      <c r="K869">
        <v>0.1484</v>
      </c>
      <c r="L869">
        <v>0.96599999999999997</v>
      </c>
      <c r="M869">
        <v>0.66920000000000002</v>
      </c>
      <c r="N869">
        <v>648</v>
      </c>
      <c r="O869">
        <v>3010</v>
      </c>
      <c r="P869">
        <v>12</v>
      </c>
      <c r="Q869" s="3" t="s">
        <v>2965</v>
      </c>
    </row>
    <row r="870" ht="15" customHeight="1">
      <c r="A870" t="e">
        <f t="shared" ca="1" si="534"/>
        <v>#VALUE!</v>
      </c>
      <c r="B870" t="e">
        <f t="array" ref="B870" ca="1">_xlfn.XLOOKUP(Tabelle8[[#This Row],[ExperimentID]]&amp;Tabelle8[[#This Row],[NegotiationID]]&amp;Tabelle8[[#This Row],[MessageID]],ALL_IN_ONE[ExperimentID]&amp;ALL_IN_ONE[NegotiationID]&amp;ALL_IN_ONE[MessageID],ALL_IN_ONE[Gesamt_ID],,0)</f>
        <v>#VALUE!</v>
      </c>
      <c r="C870">
        <v>2312</v>
      </c>
      <c r="D870" t="s">
        <v>1521</v>
      </c>
      <c r="E870">
        <v>64499</v>
      </c>
      <c r="F870">
        <v>2298</v>
      </c>
      <c r="G870">
        <v>2302</v>
      </c>
      <c r="H870" t="s">
        <v>31</v>
      </c>
      <c r="I870" t="str">
        <f t="array" ref="I870">IFERROR(_xlfn.XLOOKUP(Tabelle8[[#This Row],[NegotiationID]]&amp;"FinalAccept",Tabelle8[NegotiationID]&amp;Tabelle8[ActionType],Tabelle8[ActionType],,0),_xlfn.XLOOKUP(Tabelle8[[#This Row],[NegotiationID]]&amp;"FinalReject",Tabelle8[NegotiationID]&amp;Tabelle8[ActionType],Tabelle8[ActionType],,0))</f>
        <v>FinalAccept</v>
      </c>
      <c r="J870">
        <v>0.78559999999999997</v>
      </c>
      <c r="K870">
        <v>0.21299999999999999</v>
      </c>
      <c r="L870">
        <v>0.99860000000000004</v>
      </c>
      <c r="M870">
        <v>0.5726</v>
      </c>
      <c r="N870">
        <v>418</v>
      </c>
      <c r="O870">
        <v>3010</v>
      </c>
      <c r="P870">
        <v>12</v>
      </c>
      <c r="Q870" s="3" t="s">
        <v>2966</v>
      </c>
    </row>
    <row r="871" ht="15" customHeight="1">
      <c r="A871" t="e">
        <f t="shared" ca="1" si="534"/>
        <v>#VALUE!</v>
      </c>
      <c r="B871" t="e">
        <f t="array" ref="B871" ca="1">_xlfn.XLOOKUP(Tabelle8[[#This Row],[ExperimentID]]&amp;Tabelle8[[#This Row],[NegotiationID]]&amp;Tabelle8[[#This Row],[MessageID]],ALL_IN_ONE[ExperimentID]&amp;ALL_IN_ONE[NegotiationID]&amp;ALL_IN_ONE[MessageID],ALL_IN_ONE[Gesamt_ID],,0)</f>
        <v>#VALUE!</v>
      </c>
      <c r="C871">
        <v>2312</v>
      </c>
      <c r="D871" t="s">
        <v>1521</v>
      </c>
      <c r="E871">
        <v>65342</v>
      </c>
      <c r="F871">
        <v>2302</v>
      </c>
      <c r="G871">
        <v>2298</v>
      </c>
      <c r="H871" t="s">
        <v>31</v>
      </c>
      <c r="I871" t="str">
        <f t="array" ref="I871">IFERROR(_xlfn.XLOOKUP(Tabelle8[[#This Row],[NegotiationID]]&amp;"FinalAccept",Tabelle8[NegotiationID]&amp;Tabelle8[ActionType],Tabelle8[ActionType],,0),_xlfn.XLOOKUP(Tabelle8[[#This Row],[NegotiationID]]&amp;"FinalReject",Tabelle8[NegotiationID]&amp;Tabelle8[ActionType],Tabelle8[ActionType],,0))</f>
        <v>FinalAccept</v>
      </c>
      <c r="J871">
        <v>0.72360000000000002</v>
      </c>
      <c r="K871">
        <v>0.20119999999999999</v>
      </c>
      <c r="L871">
        <v>0.92479999999999996</v>
      </c>
      <c r="M871">
        <v>0.52239999999999998</v>
      </c>
      <c r="N871">
        <v>580</v>
      </c>
      <c r="O871">
        <v>3010</v>
      </c>
      <c r="P871">
        <v>12</v>
      </c>
      <c r="Q871" s="3" t="s">
        <v>2967</v>
      </c>
    </row>
    <row r="872" ht="15" customHeight="1">
      <c r="A872" t="e">
        <f t="shared" ca="1" si="534"/>
        <v>#VALUE!</v>
      </c>
      <c r="B872" t="e">
        <f t="array" ref="B872" ca="1">_xlfn.XLOOKUP(Tabelle8[[#This Row],[ExperimentID]]&amp;Tabelle8[[#This Row],[NegotiationID]]&amp;Tabelle8[[#This Row],[MessageID]],ALL_IN_ONE[ExperimentID]&amp;ALL_IN_ONE[NegotiationID]&amp;ALL_IN_ONE[MessageID],ALL_IN_ONE[Gesamt_ID],,0)</f>
        <v>#VALUE!</v>
      </c>
      <c r="C872">
        <v>2312</v>
      </c>
      <c r="D872" t="s">
        <v>1521</v>
      </c>
      <c r="E872">
        <v>65858</v>
      </c>
      <c r="F872">
        <v>2298</v>
      </c>
      <c r="G872">
        <v>2302</v>
      </c>
      <c r="H872" t="s">
        <v>31</v>
      </c>
      <c r="I872" t="str">
        <f t="array" ref="I872">IFERROR(_xlfn.XLOOKUP(Tabelle8[[#This Row],[NegotiationID]]&amp;"FinalAccept",Tabelle8[NegotiationID]&amp;Tabelle8[ActionType],Tabelle8[ActionType],,0),_xlfn.XLOOKUP(Tabelle8[[#This Row],[NegotiationID]]&amp;"FinalReject",Tabelle8[NegotiationID]&amp;Tabelle8[ActionType],Tabelle8[ActionType],,0))</f>
        <v>FinalAccept</v>
      </c>
      <c r="J872">
        <v>0.54559999999999997</v>
      </c>
      <c r="K872">
        <v>0.30499999999999999</v>
      </c>
      <c r="L872">
        <v>0.85060000000000002</v>
      </c>
      <c r="M872">
        <v>0.24060000000000001</v>
      </c>
      <c r="N872">
        <v>214</v>
      </c>
      <c r="O872">
        <v>3010</v>
      </c>
      <c r="P872">
        <v>12</v>
      </c>
      <c r="Q872" s="3" t="s">
        <v>2968</v>
      </c>
    </row>
    <row r="873" ht="15" customHeight="1">
      <c r="A873" t="e">
        <f t="shared" ca="1" si="534"/>
        <v>#VALUE!</v>
      </c>
      <c r="B873" t="e">
        <f t="array" ref="B873" ca="1">_xlfn.XLOOKUP(Tabelle8[[#This Row],[ExperimentID]]&amp;Tabelle8[[#This Row],[NegotiationID]]&amp;Tabelle8[[#This Row],[MessageID]],ALL_IN_ONE[ExperimentID]&amp;ALL_IN_ONE[NegotiationID]&amp;ALL_IN_ONE[MessageID],ALL_IN_ONE[Gesamt_ID],,0)</f>
        <v>#VALUE!</v>
      </c>
      <c r="C873">
        <v>2312</v>
      </c>
      <c r="D873" t="s">
        <v>1521</v>
      </c>
      <c r="E873">
        <v>66010</v>
      </c>
      <c r="F873">
        <v>2302</v>
      </c>
      <c r="G873">
        <v>2298</v>
      </c>
      <c r="H873" t="s">
        <v>31</v>
      </c>
      <c r="I873" t="str">
        <f t="array" ref="I873">IFERROR(_xlfn.XLOOKUP(Tabelle8[[#This Row],[NegotiationID]]&amp;"FinalAccept",Tabelle8[NegotiationID]&amp;Tabelle8[ActionType],Tabelle8[ActionType],,0),_xlfn.XLOOKUP(Tabelle8[[#This Row],[NegotiationID]]&amp;"FinalReject",Tabelle8[NegotiationID]&amp;Tabelle8[ActionType],Tabelle8[ActionType],,0))</f>
        <v>FinalAccept</v>
      </c>
      <c r="J873">
        <v>0.69040000000000001</v>
      </c>
      <c r="K873">
        <v>0.30640000000000001</v>
      </c>
      <c r="L873">
        <v>0.99680000000000002</v>
      </c>
      <c r="M873">
        <v>0.38400000000000001</v>
      </c>
      <c r="N873">
        <v>248</v>
      </c>
      <c r="O873">
        <v>3010</v>
      </c>
      <c r="P873">
        <v>12</v>
      </c>
      <c r="Q873" s="3" t="s">
        <v>2969</v>
      </c>
    </row>
    <row r="874" ht="15" customHeight="1">
      <c r="A874" t="e">
        <f t="shared" ca="1" si="534"/>
        <v>#VALUE!</v>
      </c>
      <c r="B874" t="e">
        <f t="array" ref="B874" ca="1">_xlfn.XLOOKUP(Tabelle8[[#This Row],[ExperimentID]]&amp;Tabelle8[[#This Row],[NegotiationID]]&amp;Tabelle8[[#This Row],[MessageID]],ALL_IN_ONE[ExperimentID]&amp;ALL_IN_ONE[NegotiationID]&amp;ALL_IN_ONE[MessageID],ALL_IN_ONE[Gesamt_ID],,0)</f>
        <v>#VALUE!</v>
      </c>
      <c r="C874">
        <v>2312</v>
      </c>
      <c r="D874" t="s">
        <v>1521</v>
      </c>
      <c r="E874">
        <v>66115</v>
      </c>
      <c r="F874">
        <v>2298</v>
      </c>
      <c r="G874">
        <v>2302</v>
      </c>
      <c r="H874" t="s">
        <v>31</v>
      </c>
      <c r="I874" t="str">
        <f t="array" ref="I874">IFERROR(_xlfn.XLOOKUP(Tabelle8[[#This Row],[NegotiationID]]&amp;"FinalAccept",Tabelle8[NegotiationID]&amp;Tabelle8[ActionType],Tabelle8[ActionType],,0),_xlfn.XLOOKUP(Tabelle8[[#This Row],[NegotiationID]]&amp;"FinalReject",Tabelle8[NegotiationID]&amp;Tabelle8[ActionType],Tabelle8[ActionType],,0))</f>
        <v>FinalAccept</v>
      </c>
      <c r="J874">
        <v>0.60240000000000005</v>
      </c>
      <c r="K874">
        <v>0.45040000000000002</v>
      </c>
      <c r="L874">
        <v>1.0528</v>
      </c>
      <c r="M874">
        <v>0.152</v>
      </c>
      <c r="N874">
        <v>167</v>
      </c>
      <c r="O874">
        <v>3010</v>
      </c>
      <c r="P874">
        <v>12</v>
      </c>
      <c r="Q874" s="3" t="s">
        <v>2970</v>
      </c>
    </row>
    <row r="875" ht="15" customHeight="1">
      <c r="A875" t="e">
        <f t="shared" ca="1" si="534"/>
        <v>#VALUE!</v>
      </c>
      <c r="B875" t="e">
        <f t="array" ref="B875" ca="1">_xlfn.XLOOKUP(Tabelle8[[#This Row],[ExperimentID]]&amp;Tabelle8[[#This Row],[NegotiationID]]&amp;Tabelle8[[#This Row],[MessageID]],ALL_IN_ONE[ExperimentID]&amp;ALL_IN_ONE[NegotiationID]&amp;ALL_IN_ONE[MessageID],ALL_IN_ONE[Gesamt_ID],,0)</f>
        <v>#VALUE!</v>
      </c>
      <c r="C875">
        <v>2312</v>
      </c>
      <c r="D875" t="s">
        <v>1521</v>
      </c>
      <c r="E875">
        <v>66162</v>
      </c>
      <c r="F875">
        <v>2302</v>
      </c>
      <c r="G875">
        <v>2298</v>
      </c>
      <c r="H875" t="s">
        <v>31</v>
      </c>
      <c r="I875" t="str">
        <f t="array" ref="I875">IFERROR(_xlfn.XLOOKUP(Tabelle8[[#This Row],[NegotiationID]]&amp;"FinalAccept",Tabelle8[NegotiationID]&amp;Tabelle8[ActionType],Tabelle8[ActionType],,0),_xlfn.XLOOKUP(Tabelle8[[#This Row],[NegotiationID]]&amp;"FinalReject",Tabelle8[NegotiationID]&amp;Tabelle8[ActionType],Tabelle8[ActionType],,0))</f>
        <v>FinalAccept</v>
      </c>
      <c r="J875">
        <v>0.61040000000000005</v>
      </c>
      <c r="K875">
        <v>0.38159999999999999</v>
      </c>
      <c r="L875">
        <v>0.99199999999999999</v>
      </c>
      <c r="M875">
        <v>0.2288</v>
      </c>
      <c r="N875">
        <v>143</v>
      </c>
      <c r="O875">
        <v>3010</v>
      </c>
      <c r="P875">
        <v>12</v>
      </c>
      <c r="Q875" s="3" t="s">
        <v>2971</v>
      </c>
    </row>
    <row r="876" ht="15" customHeight="1">
      <c r="A876" t="e">
        <f t="shared" ca="1" si="534"/>
        <v>#VALUE!</v>
      </c>
      <c r="B876" t="e">
        <f t="array" ref="B876" ca="1">_xlfn.XLOOKUP(Tabelle8[[#This Row],[ExperimentID]]&amp;Tabelle8[[#This Row],[NegotiationID]]&amp;Tabelle8[[#This Row],[MessageID]],ALL_IN_ONE[ExperimentID]&amp;ALL_IN_ONE[NegotiationID]&amp;ALL_IN_ONE[MessageID],ALL_IN_ONE[Gesamt_ID],,0)</f>
        <v>#VALUE!</v>
      </c>
      <c r="C876">
        <v>2312</v>
      </c>
      <c r="D876" t="s">
        <v>1521</v>
      </c>
      <c r="E876">
        <v>66277</v>
      </c>
      <c r="F876">
        <v>2298</v>
      </c>
      <c r="G876">
        <v>2302</v>
      </c>
      <c r="H876" t="s">
        <v>31</v>
      </c>
      <c r="I876" t="str">
        <f t="array" ref="I876">IFERROR(_xlfn.XLOOKUP(Tabelle8[[#This Row],[NegotiationID]]&amp;"FinalAccept",Tabelle8[NegotiationID]&amp;Tabelle8[ActionType],Tabelle8[ActionType],,0),_xlfn.XLOOKUP(Tabelle8[[#This Row],[NegotiationID]]&amp;"FinalReject",Tabelle8[NegotiationID]&amp;Tabelle8[ActionType],Tabelle8[ActionType],,0))</f>
        <v>FinalAccept</v>
      </c>
      <c r="J876">
        <v>0.56159999999999999</v>
      </c>
      <c r="K876">
        <v>0.4304</v>
      </c>
      <c r="L876">
        <v>0.99199999999999999</v>
      </c>
      <c r="M876">
        <v>0.13120000000000001</v>
      </c>
      <c r="N876">
        <v>67</v>
      </c>
      <c r="O876">
        <v>3010</v>
      </c>
      <c r="P876">
        <v>12</v>
      </c>
      <c r="Q876" s="3" t="s">
        <v>2972</v>
      </c>
    </row>
    <row r="877" ht="15" customHeight="1">
      <c r="A877" t="e">
        <f t="shared" ca="1" si="534"/>
        <v>#VALUE!</v>
      </c>
      <c r="B877" t="e">
        <f t="array" ref="B877" ca="1">_xlfn.XLOOKUP(Tabelle8[[#This Row],[ExperimentID]]&amp;Tabelle8[[#This Row],[NegotiationID]]&amp;Tabelle8[[#This Row],[MessageID]],ALL_IN_ONE[ExperimentID]&amp;ALL_IN_ONE[NegotiationID]&amp;ALL_IN_ONE[MessageID],ALL_IN_ONE[Gesamt_ID],,0)</f>
        <v>#VALUE!</v>
      </c>
      <c r="C877">
        <v>2312</v>
      </c>
      <c r="D877" t="s">
        <v>1521</v>
      </c>
      <c r="E877">
        <v>66285</v>
      </c>
      <c r="F877">
        <v>2302</v>
      </c>
      <c r="G877">
        <v>2298</v>
      </c>
      <c r="H877" t="s">
        <v>31</v>
      </c>
      <c r="I877" t="str">
        <f t="array" ref="I877">IFERROR(_xlfn.XLOOKUP(Tabelle8[[#This Row],[NegotiationID]]&amp;"FinalAccept",Tabelle8[NegotiationID]&amp;Tabelle8[ActionType],Tabelle8[ActionType],,0),_xlfn.XLOOKUP(Tabelle8[[#This Row],[NegotiationID]]&amp;"FinalReject",Tabelle8[NegotiationID]&amp;Tabelle8[ActionType],Tabelle8[ActionType],,0))</f>
        <v>FinalAccept</v>
      </c>
      <c r="J877">
        <v>0.5444</v>
      </c>
      <c r="K877">
        <v>0.54959999999999998</v>
      </c>
      <c r="L877">
        <v>1.0940000000000001</v>
      </c>
      <c r="M877">
        <v>0.0051999999999999998</v>
      </c>
      <c r="N877">
        <v>54</v>
      </c>
      <c r="O877">
        <v>3010</v>
      </c>
      <c r="P877">
        <v>12</v>
      </c>
      <c r="Q877" s="3" t="s">
        <v>2973</v>
      </c>
    </row>
    <row r="878" ht="15" customHeight="1">
      <c r="A878" t="e">
        <f t="shared" ca="1" si="534"/>
        <v>#VALUE!</v>
      </c>
      <c r="B878" t="e">
        <f t="array" ref="B878" ca="1">_xlfn.XLOOKUP(Tabelle8[[#This Row],[ExperimentID]]&amp;Tabelle8[[#This Row],[NegotiationID]]&amp;Tabelle8[[#This Row],[MessageID]],ALL_IN_ONE[ExperimentID]&amp;ALL_IN_ONE[NegotiationID]&amp;ALL_IN_ONE[MessageID],ALL_IN_ONE[Gesamt_ID],,0)</f>
        <v>#VALUE!</v>
      </c>
      <c r="C878">
        <v>2312</v>
      </c>
      <c r="D878" t="s">
        <v>1521</v>
      </c>
      <c r="E878">
        <v>66353</v>
      </c>
      <c r="F878">
        <v>2298</v>
      </c>
      <c r="G878">
        <v>2302</v>
      </c>
      <c r="H878" t="s">
        <v>20</v>
      </c>
      <c r="I878" t="str">
        <f t="array" ref="I878">IFERROR(_xlfn.XLOOKUP(Tabelle8[[#This Row],[NegotiationID]]&amp;"FinalAccept",Tabelle8[NegotiationID]&amp;Tabelle8[ActionType],Tabelle8[ActionType],,0),_xlfn.XLOOKUP(Tabelle8[[#This Row],[NegotiationID]]&amp;"FinalReject",Tabelle8[NegotiationID]&amp;Tabelle8[ActionType],Tabelle8[ActionType],,0))</f>
        <v>FinalAccept</v>
      </c>
      <c r="J878">
        <v>0.54959999999999998</v>
      </c>
      <c r="K878">
        <v>0.5444</v>
      </c>
      <c r="L878">
        <v>1.0940000000000001</v>
      </c>
      <c r="M878">
        <v>0.0051999999999999998</v>
      </c>
      <c r="N878">
        <v>27</v>
      </c>
      <c r="O878">
        <v>3010</v>
      </c>
      <c r="P878">
        <v>12</v>
      </c>
      <c r="Q878" s="3" t="s">
        <v>2974</v>
      </c>
    </row>
    <row r="879" ht="14.5" hidden="1">
      <c r="A879" t="e">
        <f t="shared" ca="1" si="534"/>
        <v>#VALUE!</v>
      </c>
      <c r="B879" t="e">
        <f t="array" ref="B879" ca="1">_xlfn.XLOOKUP(Tabelle8[[#This Row],[ExperimentID]]&amp;Tabelle8[[#This Row],[NegotiationID]]&amp;Tabelle8[[#This Row],[MessageID]],ALL_IN_ONE[ExperimentID]&amp;ALL_IN_ONE[NegotiationID]&amp;ALL_IN_ONE[MessageID],ALL_IN_ONE[Gesamt_ID],,0)</f>
        <v>#VALUE!</v>
      </c>
      <c r="C879">
        <v>2341</v>
      </c>
      <c r="D879" t="s">
        <v>1521</v>
      </c>
      <c r="E879">
        <v>2342</v>
      </c>
      <c r="H879" t="s">
        <v>6019</v>
      </c>
      <c r="I879" t="str">
        <f t="array" ref="I879">IFERROR(_xlfn.XLOOKUP(Tabelle8[[#This Row],[NegotiationID]]&amp;"FinalAccept",Tabelle8[NegotiationID]&amp;Tabelle8[ActionType],Tabelle8[ActionType],,0),_xlfn.XLOOKUP(Tabelle8[[#This Row],[NegotiationID]]&amp;"FinalReject",Tabelle8[NegotiationID]&amp;Tabelle8[ActionType],Tabelle8[ActionType],,0))</f>
        <v>FinalReject</v>
      </c>
      <c r="N879">
        <v>21</v>
      </c>
      <c r="O879">
        <v>3875</v>
      </c>
      <c r="P879">
        <v>10</v>
      </c>
      <c r="Q879" t="s">
        <v>6020</v>
      </c>
    </row>
    <row r="880" ht="15" customHeight="1">
      <c r="A880" t="e">
        <f t="shared" ca="1" si="534"/>
        <v>#VALUE!</v>
      </c>
      <c r="B880" t="e">
        <f t="array" ref="B880" ca="1">_xlfn.XLOOKUP(Tabelle8[[#This Row],[ExperimentID]]&amp;Tabelle8[[#This Row],[NegotiationID]]&amp;Tabelle8[[#This Row],[MessageID]],ALL_IN_ONE[ExperimentID]&amp;ALL_IN_ONE[NegotiationID]&amp;ALL_IN_ONE[MessageID],ALL_IN_ONE[Gesamt_ID],,0)</f>
        <v>#VALUE!</v>
      </c>
      <c r="C880">
        <v>2341</v>
      </c>
      <c r="D880" t="s">
        <v>1521</v>
      </c>
      <c r="E880">
        <v>62084</v>
      </c>
      <c r="F880">
        <v>2327</v>
      </c>
      <c r="G880">
        <v>2331</v>
      </c>
      <c r="H880" t="s">
        <v>158</v>
      </c>
      <c r="I880" t="str">
        <f t="array" ref="I880">IFERROR(_xlfn.XLOOKUP(Tabelle8[[#This Row],[NegotiationID]]&amp;"FinalAccept",Tabelle8[NegotiationID]&amp;Tabelle8[ActionType],Tabelle8[ActionType],,0),_xlfn.XLOOKUP(Tabelle8[[#This Row],[NegotiationID]]&amp;"FinalReject",Tabelle8[NegotiationID]&amp;Tabelle8[ActionType],Tabelle8[ActionType],,0))</f>
        <v>FinalReject</v>
      </c>
      <c r="J880">
        <v>1</v>
      </c>
      <c r="K880">
        <v>0.1084</v>
      </c>
      <c r="L880">
        <v>1.1084000000000001</v>
      </c>
      <c r="M880">
        <v>0.89159999999999995</v>
      </c>
      <c r="N880">
        <v>428</v>
      </c>
      <c r="O880">
        <v>3875</v>
      </c>
      <c r="P880">
        <v>10</v>
      </c>
      <c r="Q880" s="3" t="s">
        <v>2975</v>
      </c>
    </row>
    <row r="881" ht="15" customHeight="1">
      <c r="A881" t="e">
        <f t="shared" ca="1" si="534"/>
        <v>#VALUE!</v>
      </c>
      <c r="B881" t="e">
        <f t="array" ref="B881" ca="1">_xlfn.XLOOKUP(Tabelle8[[#This Row],[ExperimentID]]&amp;Tabelle8[[#This Row],[NegotiationID]]&amp;Tabelle8[[#This Row],[MessageID]],ALL_IN_ONE[ExperimentID]&amp;ALL_IN_ONE[NegotiationID]&amp;ALL_IN_ONE[MessageID],ALL_IN_ONE[Gesamt_ID],,0)</f>
        <v>#VALUE!</v>
      </c>
      <c r="C881">
        <v>2341</v>
      </c>
      <c r="D881" t="s">
        <v>1521</v>
      </c>
      <c r="E881">
        <v>64093</v>
      </c>
      <c r="F881">
        <v>2331</v>
      </c>
      <c r="G881">
        <v>2327</v>
      </c>
      <c r="H881" t="s">
        <v>31</v>
      </c>
      <c r="I881" t="str">
        <f t="array" ref="I881">IFERROR(_xlfn.XLOOKUP(Tabelle8[[#This Row],[NegotiationID]]&amp;"FinalAccept",Tabelle8[NegotiationID]&amp;Tabelle8[ActionType],Tabelle8[ActionType],,0),_xlfn.XLOOKUP(Tabelle8[[#This Row],[NegotiationID]]&amp;"FinalReject",Tabelle8[NegotiationID]&amp;Tabelle8[ActionType],Tabelle8[ActionType],,0))</f>
        <v>FinalReject</v>
      </c>
      <c r="J881">
        <v>1</v>
      </c>
      <c r="K881">
        <v>0.12540000000000001</v>
      </c>
      <c r="L881">
        <v>1.1254</v>
      </c>
      <c r="M881">
        <v>0.87460000000000004</v>
      </c>
      <c r="N881">
        <v>404</v>
      </c>
      <c r="O881">
        <v>3875</v>
      </c>
      <c r="P881">
        <v>10</v>
      </c>
      <c r="Q881" s="3" t="s">
        <v>2976</v>
      </c>
    </row>
    <row r="882" ht="15" customHeight="1">
      <c r="A882" t="e">
        <f t="shared" ca="1" si="534"/>
        <v>#VALUE!</v>
      </c>
      <c r="B882" t="e">
        <f t="array" ref="B882" ca="1">_xlfn.XLOOKUP(Tabelle8[[#This Row],[ExperimentID]]&amp;Tabelle8[[#This Row],[NegotiationID]]&amp;Tabelle8[[#This Row],[MessageID]],ALL_IN_ONE[ExperimentID]&amp;ALL_IN_ONE[NegotiationID]&amp;ALL_IN_ONE[MessageID],ALL_IN_ONE[Gesamt_ID],,0)</f>
        <v>#VALUE!</v>
      </c>
      <c r="C882">
        <v>2341</v>
      </c>
      <c r="D882" t="s">
        <v>1521</v>
      </c>
      <c r="E882">
        <v>64525</v>
      </c>
      <c r="F882">
        <v>2327</v>
      </c>
      <c r="G882">
        <v>2331</v>
      </c>
      <c r="H882" t="s">
        <v>31</v>
      </c>
      <c r="I882" t="str">
        <f t="array" ref="I882">IFERROR(_xlfn.XLOOKUP(Tabelle8[[#This Row],[NegotiationID]]&amp;"FinalAccept",Tabelle8[NegotiationID]&amp;Tabelle8[ActionType],Tabelle8[ActionType],,0),_xlfn.XLOOKUP(Tabelle8[[#This Row],[NegotiationID]]&amp;"FinalReject",Tabelle8[NegotiationID]&amp;Tabelle8[ActionType],Tabelle8[ActionType],,0))</f>
        <v>FinalReject</v>
      </c>
      <c r="J882">
        <v>0.81820000000000004</v>
      </c>
      <c r="K882">
        <v>0.104</v>
      </c>
      <c r="L882">
        <v>0.92220000000000002</v>
      </c>
      <c r="M882">
        <v>0.71419999999999995</v>
      </c>
      <c r="N882">
        <v>830</v>
      </c>
      <c r="O882">
        <v>3875</v>
      </c>
      <c r="P882">
        <v>10</v>
      </c>
      <c r="Q882" s="3" t="s">
        <v>2977</v>
      </c>
    </row>
    <row r="883" ht="15" customHeight="1">
      <c r="A883" t="e">
        <f t="shared" ca="1" si="534"/>
        <v>#VALUE!</v>
      </c>
      <c r="B883" t="e">
        <f t="array" ref="B883" ca="1">_xlfn.XLOOKUP(Tabelle8[[#This Row],[ExperimentID]]&amp;Tabelle8[[#This Row],[NegotiationID]]&amp;Tabelle8[[#This Row],[MessageID]],ALL_IN_ONE[ExperimentID]&amp;ALL_IN_ONE[NegotiationID]&amp;ALL_IN_ONE[MessageID],ALL_IN_ONE[Gesamt_ID],,0)</f>
        <v>#VALUE!</v>
      </c>
      <c r="C883">
        <v>2341</v>
      </c>
      <c r="D883" t="s">
        <v>1521</v>
      </c>
      <c r="E883">
        <v>64573</v>
      </c>
      <c r="F883">
        <v>2331</v>
      </c>
      <c r="G883">
        <v>2327</v>
      </c>
      <c r="H883" t="s">
        <v>31</v>
      </c>
      <c r="I883" t="str">
        <f t="array" ref="I883">IFERROR(_xlfn.XLOOKUP(Tabelle8[[#This Row],[NegotiationID]]&amp;"FinalAccept",Tabelle8[NegotiationID]&amp;Tabelle8[ActionType],Tabelle8[ActionType],,0),_xlfn.XLOOKUP(Tabelle8[[#This Row],[NegotiationID]]&amp;"FinalReject",Tabelle8[NegotiationID]&amp;Tabelle8[ActionType],Tabelle8[ActionType],,0))</f>
        <v>FinalReject</v>
      </c>
      <c r="J883">
        <v>0.75339999999999996</v>
      </c>
      <c r="K883">
        <v>0.27500000000000002</v>
      </c>
      <c r="L883">
        <v>1.0284</v>
      </c>
      <c r="M883">
        <v>0.47839999999999999</v>
      </c>
      <c r="N883">
        <v>335</v>
      </c>
      <c r="O883">
        <v>3875</v>
      </c>
      <c r="P883">
        <v>10</v>
      </c>
      <c r="Q883" s="3" t="s">
        <v>2978</v>
      </c>
    </row>
    <row r="884" ht="15" customHeight="1">
      <c r="A884" t="e">
        <f t="shared" ca="1" si="534"/>
        <v>#VALUE!</v>
      </c>
      <c r="B884" t="e">
        <f t="array" ref="B884" ca="1">_xlfn.XLOOKUP(Tabelle8[[#This Row],[ExperimentID]]&amp;Tabelle8[[#This Row],[NegotiationID]]&amp;Tabelle8[[#This Row],[MessageID]],ALL_IN_ONE[ExperimentID]&amp;ALL_IN_ONE[NegotiationID]&amp;ALL_IN_ONE[MessageID],ALL_IN_ONE[Gesamt_ID],,0)</f>
        <v>#VALUE!</v>
      </c>
      <c r="C884">
        <v>2341</v>
      </c>
      <c r="D884" t="s">
        <v>1521</v>
      </c>
      <c r="E884">
        <v>64770</v>
      </c>
      <c r="F884">
        <v>2327</v>
      </c>
      <c r="G884">
        <v>2331</v>
      </c>
      <c r="H884" t="s">
        <v>31</v>
      </c>
      <c r="I884" t="str">
        <f t="array" ref="I884">IFERROR(_xlfn.XLOOKUP(Tabelle8[[#This Row],[NegotiationID]]&amp;"FinalAccept",Tabelle8[NegotiationID]&amp;Tabelle8[ActionType],Tabelle8[ActionType],,0),_xlfn.XLOOKUP(Tabelle8[[#This Row],[NegotiationID]]&amp;"FinalReject",Tabelle8[NegotiationID]&amp;Tabelle8[ActionType],Tabelle8[ActionType],,0))</f>
        <v>FinalReject</v>
      </c>
      <c r="J884">
        <v>0.89600000000000002</v>
      </c>
      <c r="K884">
        <v>0.1552</v>
      </c>
      <c r="L884">
        <v>1.0511999999999999</v>
      </c>
      <c r="M884">
        <v>0.74080000000000001</v>
      </c>
      <c r="N884">
        <v>646</v>
      </c>
      <c r="O884">
        <v>3875</v>
      </c>
      <c r="P884">
        <v>10</v>
      </c>
      <c r="Q884" s="3" t="s">
        <v>2979</v>
      </c>
    </row>
    <row r="885" ht="101.5" hidden="1">
      <c r="A885" t="e">
        <f t="shared" ca="1" si="534"/>
        <v>#VALUE!</v>
      </c>
      <c r="B885" t="e">
        <f t="array" ref="B885" ca="1">_xlfn.XLOOKUP(Tabelle8[[#This Row],[ExperimentID]]&amp;Tabelle8[[#This Row],[NegotiationID]]&amp;Tabelle8[[#This Row],[MessageID]],ALL_IN_ONE[ExperimentID]&amp;ALL_IN_ONE[NegotiationID]&amp;ALL_IN_ONE[MessageID],ALL_IN_ONE[Gesamt_ID],,0)</f>
        <v>#VALUE!</v>
      </c>
      <c r="C885">
        <v>2341</v>
      </c>
      <c r="D885" t="s">
        <v>1521</v>
      </c>
      <c r="E885">
        <v>64839</v>
      </c>
      <c r="F885">
        <v>2331</v>
      </c>
      <c r="G885">
        <v>2327</v>
      </c>
      <c r="H885" t="s">
        <v>22</v>
      </c>
      <c r="I885" t="str">
        <f t="array" ref="I885">IFERROR(_xlfn.XLOOKUP(Tabelle8[[#This Row],[NegotiationID]]&amp;"FinalAccept",Tabelle8[NegotiationID]&amp;Tabelle8[ActionType],Tabelle8[ActionType],,0),_xlfn.XLOOKUP(Tabelle8[[#This Row],[NegotiationID]]&amp;"FinalReject",Tabelle8[NegotiationID]&amp;Tabelle8[ActionType],Tabelle8[ActionType],,0))</f>
        <v>FinalReject</v>
      </c>
      <c r="N885">
        <v>154</v>
      </c>
      <c r="O885">
        <v>3875</v>
      </c>
      <c r="P885">
        <v>10</v>
      </c>
      <c r="Q885" s="3" t="s">
        <v>6568</v>
      </c>
    </row>
    <row r="886" ht="15" customHeight="1">
      <c r="A886" t="e">
        <f t="shared" ca="1" si="534"/>
        <v>#VALUE!</v>
      </c>
      <c r="B886" t="e">
        <f t="array" ref="B886" ca="1">_xlfn.XLOOKUP(Tabelle8[[#This Row],[ExperimentID]]&amp;Tabelle8[[#This Row],[NegotiationID]]&amp;Tabelle8[[#This Row],[MessageID]],ALL_IN_ONE[ExperimentID]&amp;ALL_IN_ONE[NegotiationID]&amp;ALL_IN_ONE[MessageID],ALL_IN_ONE[Gesamt_ID],,0)</f>
        <v>#VALUE!</v>
      </c>
      <c r="C886">
        <v>2341</v>
      </c>
      <c r="D886" t="s">
        <v>1521</v>
      </c>
      <c r="E886">
        <v>65675</v>
      </c>
      <c r="F886">
        <v>2327</v>
      </c>
      <c r="G886">
        <v>2331</v>
      </c>
      <c r="H886" t="s">
        <v>31</v>
      </c>
      <c r="I886" t="str">
        <f t="array" ref="I886">IFERROR(_xlfn.XLOOKUP(Tabelle8[[#This Row],[NegotiationID]]&amp;"FinalAccept",Tabelle8[NegotiationID]&amp;Tabelle8[ActionType],Tabelle8[ActionType],,0),_xlfn.XLOOKUP(Tabelle8[[#This Row],[NegotiationID]]&amp;"FinalReject",Tabelle8[NegotiationID]&amp;Tabelle8[ActionType],Tabelle8[ActionType],,0))</f>
        <v>FinalReject</v>
      </c>
      <c r="J886">
        <v>0.71419999999999995</v>
      </c>
      <c r="K886">
        <v>0.1474</v>
      </c>
      <c r="L886">
        <v>0.86160000000000003</v>
      </c>
      <c r="M886">
        <v>0.56679999999999997</v>
      </c>
      <c r="N886">
        <v>426</v>
      </c>
      <c r="O886">
        <v>3875</v>
      </c>
      <c r="P886">
        <v>10</v>
      </c>
      <c r="Q886" s="3" t="s">
        <v>2980</v>
      </c>
    </row>
    <row r="887" ht="15" customHeight="1">
      <c r="A887" t="e">
        <f t="shared" ca="1" si="534"/>
        <v>#VALUE!</v>
      </c>
      <c r="B887" t="e">
        <f t="array" ref="B887" ca="1">_xlfn.XLOOKUP(Tabelle8[[#This Row],[ExperimentID]]&amp;Tabelle8[[#This Row],[NegotiationID]]&amp;Tabelle8[[#This Row],[MessageID]],ALL_IN_ONE[ExperimentID]&amp;ALL_IN_ONE[NegotiationID]&amp;ALL_IN_ONE[MessageID],ALL_IN_ONE[Gesamt_ID],,0)</f>
        <v>#VALUE!</v>
      </c>
      <c r="C887">
        <v>2341</v>
      </c>
      <c r="D887" t="s">
        <v>1521</v>
      </c>
      <c r="E887">
        <v>66076</v>
      </c>
      <c r="F887">
        <v>2331</v>
      </c>
      <c r="G887">
        <v>2327</v>
      </c>
      <c r="H887" t="s">
        <v>31</v>
      </c>
      <c r="I887" t="str">
        <f t="array" ref="I887">IFERROR(_xlfn.XLOOKUP(Tabelle8[[#This Row],[NegotiationID]]&amp;"FinalAccept",Tabelle8[NegotiationID]&amp;Tabelle8[ActionType],Tabelle8[ActionType],,0),_xlfn.XLOOKUP(Tabelle8[[#This Row],[NegotiationID]]&amp;"FinalReject",Tabelle8[NegotiationID]&amp;Tabelle8[ActionType],Tabelle8[ActionType],,0))</f>
        <v>FinalReject</v>
      </c>
      <c r="J887">
        <v>0.60299999999999998</v>
      </c>
      <c r="K887">
        <v>0.43480000000000002</v>
      </c>
      <c r="L887">
        <v>1.0378000000000001</v>
      </c>
      <c r="M887">
        <v>0.16819999999999999</v>
      </c>
      <c r="N887">
        <v>224</v>
      </c>
      <c r="O887">
        <v>3875</v>
      </c>
      <c r="P887">
        <v>10</v>
      </c>
      <c r="Q887" s="3" t="s">
        <v>2981</v>
      </c>
    </row>
    <row r="888" ht="15" customHeight="1">
      <c r="A888" t="e">
        <f t="shared" ca="1" si="534"/>
        <v>#VALUE!</v>
      </c>
      <c r="B888" t="e">
        <f t="array" ref="B888" ca="1">_xlfn.XLOOKUP(Tabelle8[[#This Row],[ExperimentID]]&amp;Tabelle8[[#This Row],[NegotiationID]]&amp;Tabelle8[[#This Row],[MessageID]],ALL_IN_ONE[ExperimentID]&amp;ALL_IN_ONE[NegotiationID]&amp;ALL_IN_ONE[MessageID],ALL_IN_ONE[Gesamt_ID],,0)</f>
        <v>#VALUE!</v>
      </c>
      <c r="C888">
        <v>2341</v>
      </c>
      <c r="D888" t="s">
        <v>1521</v>
      </c>
      <c r="E888">
        <v>66407</v>
      </c>
      <c r="F888">
        <v>2327</v>
      </c>
      <c r="G888">
        <v>2331</v>
      </c>
      <c r="H888" t="s">
        <v>40</v>
      </c>
      <c r="I888" t="str">
        <f t="array" ref="I888">IFERROR(_xlfn.XLOOKUP(Tabelle8[[#This Row],[NegotiationID]]&amp;"FinalAccept",Tabelle8[NegotiationID]&amp;Tabelle8[ActionType],Tabelle8[ActionType],,0),_xlfn.XLOOKUP(Tabelle8[[#This Row],[NegotiationID]]&amp;"FinalReject",Tabelle8[NegotiationID]&amp;Tabelle8[ActionType],Tabelle8[ActionType],,0))</f>
        <v>FinalReject</v>
      </c>
      <c r="J888">
        <v>0.43480000000000002</v>
      </c>
      <c r="K888">
        <v>0.60299999999999998</v>
      </c>
      <c r="L888">
        <v>1.0378000000000001</v>
      </c>
      <c r="M888">
        <v>0.16819999999999999</v>
      </c>
      <c r="N888">
        <v>407</v>
      </c>
      <c r="O888">
        <v>3875</v>
      </c>
      <c r="P888">
        <v>10</v>
      </c>
      <c r="Q888" s="3" t="s">
        <v>2982</v>
      </c>
    </row>
    <row r="889" ht="14.5" hidden="1">
      <c r="A889" t="e">
        <f t="shared" ca="1" si="534"/>
        <v>#VALUE!</v>
      </c>
      <c r="B889" t="e">
        <f t="array" ref="B889" ca="1">_xlfn.XLOOKUP(Tabelle8[[#This Row],[ExperimentID]]&amp;Tabelle8[[#This Row],[NegotiationID]]&amp;Tabelle8[[#This Row],[MessageID]],ALL_IN_ONE[ExperimentID]&amp;ALL_IN_ONE[NegotiationID]&amp;ALL_IN_ONE[MessageID],ALL_IN_ONE[Gesamt_ID],,0)</f>
        <v>#VALUE!</v>
      </c>
      <c r="C889">
        <v>2370</v>
      </c>
      <c r="D889" t="s">
        <v>1521</v>
      </c>
      <c r="E889">
        <v>2371</v>
      </c>
      <c r="H889" t="s">
        <v>6019</v>
      </c>
      <c r="I889" t="str">
        <f t="array" ref="I889">IFERROR(_xlfn.XLOOKUP(Tabelle8[[#This Row],[NegotiationID]]&amp;"FinalAccept",Tabelle8[NegotiationID]&amp;Tabelle8[ActionType],Tabelle8[ActionType],,0),_xlfn.XLOOKUP(Tabelle8[[#This Row],[NegotiationID]]&amp;"FinalReject",Tabelle8[NegotiationID]&amp;Tabelle8[ActionType],Tabelle8[ActionType],,0))</f>
        <v>FinalAccept</v>
      </c>
      <c r="N889">
        <v>21</v>
      </c>
      <c r="O889">
        <v>4656</v>
      </c>
      <c r="P889">
        <v>23</v>
      </c>
      <c r="Q889" t="s">
        <v>6020</v>
      </c>
    </row>
    <row r="890" ht="15" customHeight="1">
      <c r="A890" t="e">
        <f t="shared" ca="1" si="534"/>
        <v>#VALUE!</v>
      </c>
      <c r="B890" t="e">
        <f t="array" ref="B890" ca="1">_xlfn.XLOOKUP(Tabelle8[[#This Row],[ExperimentID]]&amp;Tabelle8[[#This Row],[NegotiationID]]&amp;Tabelle8[[#This Row],[MessageID]],ALL_IN_ONE[ExperimentID]&amp;ALL_IN_ONE[NegotiationID]&amp;ALL_IN_ONE[MessageID],ALL_IN_ONE[Gesamt_ID],,0)</f>
        <v>#VALUE!</v>
      </c>
      <c r="C890">
        <v>2370</v>
      </c>
      <c r="D890" t="s">
        <v>1521</v>
      </c>
      <c r="E890">
        <v>62321</v>
      </c>
      <c r="F890">
        <v>2356</v>
      </c>
      <c r="G890">
        <v>2360</v>
      </c>
      <c r="H890" t="s">
        <v>19</v>
      </c>
      <c r="I890" t="str">
        <f t="array" ref="I890">IFERROR(_xlfn.XLOOKUP(Tabelle8[[#This Row],[NegotiationID]]&amp;"FinalAccept",Tabelle8[NegotiationID]&amp;Tabelle8[ActionType],Tabelle8[ActionType],,0),_xlfn.XLOOKUP(Tabelle8[[#This Row],[NegotiationID]]&amp;"FinalReject",Tabelle8[NegotiationID]&amp;Tabelle8[ActionType],Tabelle8[ActionType],,0))</f>
        <v>FinalAccept</v>
      </c>
      <c r="J890">
        <v>1</v>
      </c>
      <c r="K890">
        <v>0.1084</v>
      </c>
      <c r="L890">
        <v>1.1084000000000001</v>
      </c>
      <c r="M890">
        <v>0.89159999999999995</v>
      </c>
      <c r="N890">
        <v>323</v>
      </c>
      <c r="O890">
        <v>4656</v>
      </c>
      <c r="P890">
        <v>23</v>
      </c>
      <c r="Q890" s="3" t="s">
        <v>2983</v>
      </c>
    </row>
    <row r="891" ht="15" customHeight="1">
      <c r="A891" t="e">
        <f t="shared" ca="1" si="534"/>
        <v>#VALUE!</v>
      </c>
      <c r="B891" t="e">
        <f t="array" ref="B891" ca="1">_xlfn.XLOOKUP(Tabelle8[[#This Row],[ExperimentID]]&amp;Tabelle8[[#This Row],[NegotiationID]]&amp;Tabelle8[[#This Row],[MessageID]],ALL_IN_ONE[ExperimentID]&amp;ALL_IN_ONE[NegotiationID]&amp;ALL_IN_ONE[MessageID],ALL_IN_ONE[Gesamt_ID],,0)</f>
        <v>#VALUE!</v>
      </c>
      <c r="C891">
        <v>2370</v>
      </c>
      <c r="D891" t="s">
        <v>1521</v>
      </c>
      <c r="E891">
        <v>64076</v>
      </c>
      <c r="F891">
        <v>2360</v>
      </c>
      <c r="G891">
        <v>2356</v>
      </c>
      <c r="H891" t="s">
        <v>31</v>
      </c>
      <c r="I891" t="str">
        <f t="array" ref="I891">IFERROR(_xlfn.XLOOKUP(Tabelle8[[#This Row],[NegotiationID]]&amp;"FinalAccept",Tabelle8[NegotiationID]&amp;Tabelle8[ActionType],Tabelle8[ActionType],,0),_xlfn.XLOOKUP(Tabelle8[[#This Row],[NegotiationID]]&amp;"FinalReject",Tabelle8[NegotiationID]&amp;Tabelle8[ActionType],Tabelle8[ActionType],,0))</f>
        <v>FinalAccept</v>
      </c>
      <c r="J891">
        <v>1</v>
      </c>
      <c r="K891">
        <v>0.12540000000000001</v>
      </c>
      <c r="L891">
        <v>1.1254</v>
      </c>
      <c r="M891">
        <v>0.87460000000000004</v>
      </c>
      <c r="N891">
        <v>346</v>
      </c>
      <c r="O891">
        <v>4656</v>
      </c>
      <c r="P891">
        <v>23</v>
      </c>
      <c r="Q891" s="3" t="s">
        <v>2984</v>
      </c>
    </row>
    <row r="892" ht="15" customHeight="1">
      <c r="A892" t="e">
        <f t="shared" ca="1" si="534"/>
        <v>#VALUE!</v>
      </c>
      <c r="B892" t="e">
        <f t="array" ref="B892" ca="1">_xlfn.XLOOKUP(Tabelle8[[#This Row],[ExperimentID]]&amp;Tabelle8[[#This Row],[NegotiationID]]&amp;Tabelle8[[#This Row],[MessageID]],ALL_IN_ONE[ExperimentID]&amp;ALL_IN_ONE[NegotiationID]&amp;ALL_IN_ONE[MessageID],ALL_IN_ONE[Gesamt_ID],,0)</f>
        <v>#VALUE!</v>
      </c>
      <c r="C892">
        <v>2370</v>
      </c>
      <c r="D892" t="s">
        <v>1521</v>
      </c>
      <c r="E892">
        <v>64379</v>
      </c>
      <c r="F892">
        <v>2356</v>
      </c>
      <c r="G892">
        <v>2360</v>
      </c>
      <c r="H892" t="s">
        <v>31</v>
      </c>
      <c r="I892" t="str">
        <f t="array" ref="I892">IFERROR(_xlfn.XLOOKUP(Tabelle8[[#This Row],[NegotiationID]]&amp;"FinalAccept",Tabelle8[NegotiationID]&amp;Tabelle8[ActionType],Tabelle8[ActionType],,0),_xlfn.XLOOKUP(Tabelle8[[#This Row],[NegotiationID]]&amp;"FinalReject",Tabelle8[NegotiationID]&amp;Tabelle8[ActionType],Tabelle8[ActionType],,0))</f>
        <v>FinalAccept</v>
      </c>
      <c r="J892">
        <v>0.81820000000000004</v>
      </c>
      <c r="K892">
        <v>0.104</v>
      </c>
      <c r="L892">
        <v>0.92220000000000002</v>
      </c>
      <c r="M892">
        <v>0.71419999999999995</v>
      </c>
      <c r="N892">
        <v>274</v>
      </c>
      <c r="O892">
        <v>4656</v>
      </c>
      <c r="P892">
        <v>23</v>
      </c>
      <c r="Q892" s="3" t="s">
        <v>2985</v>
      </c>
    </row>
    <row r="893" ht="15" customHeight="1">
      <c r="A893" t="e">
        <f t="shared" ca="1" si="534"/>
        <v>#VALUE!</v>
      </c>
      <c r="B893" t="e">
        <f t="array" ref="B893" ca="1">_xlfn.XLOOKUP(Tabelle8[[#This Row],[ExperimentID]]&amp;Tabelle8[[#This Row],[NegotiationID]]&amp;Tabelle8[[#This Row],[MessageID]],ALL_IN_ONE[ExperimentID]&amp;ALL_IN_ONE[NegotiationID]&amp;ALL_IN_ONE[MessageID],ALL_IN_ONE[Gesamt_ID],,0)</f>
        <v>#VALUE!</v>
      </c>
      <c r="C893">
        <v>2370</v>
      </c>
      <c r="D893" t="s">
        <v>1521</v>
      </c>
      <c r="E893">
        <v>64496</v>
      </c>
      <c r="F893">
        <v>2360</v>
      </c>
      <c r="G893">
        <v>2356</v>
      </c>
      <c r="H893" t="s">
        <v>31</v>
      </c>
      <c r="I893" t="str">
        <f t="array" ref="I893">IFERROR(_xlfn.XLOOKUP(Tabelle8[[#This Row],[NegotiationID]]&amp;"FinalAccept",Tabelle8[NegotiationID]&amp;Tabelle8[ActionType],Tabelle8[ActionType],,0),_xlfn.XLOOKUP(Tabelle8[[#This Row],[NegotiationID]]&amp;"FinalReject",Tabelle8[NegotiationID]&amp;Tabelle8[ActionType],Tabelle8[ActionType],,0))</f>
        <v>FinalAccept</v>
      </c>
      <c r="J893">
        <v>0.83999999999999997</v>
      </c>
      <c r="K893">
        <v>0.1434</v>
      </c>
      <c r="L893">
        <v>0.98340000000000005</v>
      </c>
      <c r="M893">
        <v>0.6966</v>
      </c>
      <c r="N893">
        <v>313</v>
      </c>
      <c r="O893">
        <v>4656</v>
      </c>
      <c r="P893">
        <v>23</v>
      </c>
      <c r="Q893" s="3" t="s">
        <v>2986</v>
      </c>
    </row>
    <row r="894" ht="15" customHeight="1">
      <c r="A894" t="e">
        <f t="shared" ca="1" si="534"/>
        <v>#VALUE!</v>
      </c>
      <c r="B894" t="e">
        <f t="array" ref="B894" ca="1">_xlfn.XLOOKUP(Tabelle8[[#This Row],[ExperimentID]]&amp;Tabelle8[[#This Row],[NegotiationID]]&amp;Tabelle8[[#This Row],[MessageID]],ALL_IN_ONE[ExperimentID]&amp;ALL_IN_ONE[NegotiationID]&amp;ALL_IN_ONE[MessageID],ALL_IN_ONE[Gesamt_ID],,0)</f>
        <v>#VALUE!</v>
      </c>
      <c r="C894">
        <v>2370</v>
      </c>
      <c r="D894" t="s">
        <v>1521</v>
      </c>
      <c r="E894">
        <v>64691</v>
      </c>
      <c r="F894">
        <v>2356</v>
      </c>
      <c r="G894">
        <v>2360</v>
      </c>
      <c r="H894" t="s">
        <v>31</v>
      </c>
      <c r="I894" t="str">
        <f t="array" ref="I894">IFERROR(_xlfn.XLOOKUP(Tabelle8[[#This Row],[NegotiationID]]&amp;"FinalAccept",Tabelle8[NegotiationID]&amp;Tabelle8[ActionType],Tabelle8[ActionType],,0),_xlfn.XLOOKUP(Tabelle8[[#This Row],[NegotiationID]]&amp;"FinalReject",Tabelle8[NegotiationID]&amp;Tabelle8[ActionType],Tabelle8[ActionType],,0))</f>
        <v>FinalAccept</v>
      </c>
      <c r="J894">
        <v>0.78620000000000001</v>
      </c>
      <c r="K894">
        <v>0.12479999999999999</v>
      </c>
      <c r="L894">
        <v>0.91100000000000003</v>
      </c>
      <c r="M894">
        <v>0.66139999999999999</v>
      </c>
      <c r="N894">
        <v>315</v>
      </c>
      <c r="O894">
        <v>4656</v>
      </c>
      <c r="P894">
        <v>23</v>
      </c>
      <c r="Q894" s="3" t="s">
        <v>2987</v>
      </c>
    </row>
    <row r="895" ht="15" customHeight="1">
      <c r="A895" t="e">
        <f t="shared" ca="1" si="534"/>
        <v>#VALUE!</v>
      </c>
      <c r="B895" t="e">
        <f t="array" ref="B895" ca="1">_xlfn.XLOOKUP(Tabelle8[[#This Row],[ExperimentID]]&amp;Tabelle8[[#This Row],[NegotiationID]]&amp;Tabelle8[[#This Row],[MessageID]],ALL_IN_ONE[ExperimentID]&amp;ALL_IN_ONE[NegotiationID]&amp;ALL_IN_ONE[MessageID],ALL_IN_ONE[Gesamt_ID],,0)</f>
        <v>#VALUE!</v>
      </c>
      <c r="C895">
        <v>2370</v>
      </c>
      <c r="D895" t="s">
        <v>1521</v>
      </c>
      <c r="E895">
        <v>64836</v>
      </c>
      <c r="F895">
        <v>2360</v>
      </c>
      <c r="G895">
        <v>2356</v>
      </c>
      <c r="H895" t="s">
        <v>31</v>
      </c>
      <c r="I895" t="str">
        <f t="array" ref="I895">IFERROR(_xlfn.XLOOKUP(Tabelle8[[#This Row],[NegotiationID]]&amp;"FinalAccept",Tabelle8[NegotiationID]&amp;Tabelle8[ActionType],Tabelle8[ActionType],,0),_xlfn.XLOOKUP(Tabelle8[[#This Row],[NegotiationID]]&amp;"FinalReject",Tabelle8[NegotiationID]&amp;Tabelle8[ActionType],Tabelle8[ActionType],,0))</f>
        <v>FinalAccept</v>
      </c>
      <c r="J895">
        <v>0.83999999999999997</v>
      </c>
      <c r="K895">
        <v>0.1434</v>
      </c>
      <c r="L895">
        <v>0.98340000000000005</v>
      </c>
      <c r="M895">
        <v>0.6966</v>
      </c>
      <c r="N895">
        <v>312</v>
      </c>
      <c r="O895">
        <v>4656</v>
      </c>
      <c r="P895">
        <v>23</v>
      </c>
      <c r="Q895" s="3" t="s">
        <v>2988</v>
      </c>
    </row>
    <row r="896" ht="15" customHeight="1">
      <c r="A896" t="e">
        <f t="shared" ca="1" si="534"/>
        <v>#VALUE!</v>
      </c>
      <c r="B896" t="e">
        <f t="array" ref="B896" ca="1">_xlfn.XLOOKUP(Tabelle8[[#This Row],[ExperimentID]]&amp;Tabelle8[[#This Row],[NegotiationID]]&amp;Tabelle8[[#This Row],[MessageID]],ALL_IN_ONE[ExperimentID]&amp;ALL_IN_ONE[NegotiationID]&amp;ALL_IN_ONE[MessageID],ALL_IN_ONE[Gesamt_ID],,0)</f>
        <v>#VALUE!</v>
      </c>
      <c r="C896">
        <v>2370</v>
      </c>
      <c r="D896" t="s">
        <v>1521</v>
      </c>
      <c r="E896">
        <v>65524</v>
      </c>
      <c r="F896">
        <v>2356</v>
      </c>
      <c r="G896">
        <v>2360</v>
      </c>
      <c r="H896" t="s">
        <v>31</v>
      </c>
      <c r="I896" t="str">
        <f t="array" ref="I896">IFERROR(_xlfn.XLOOKUP(Tabelle8[[#This Row],[NegotiationID]]&amp;"FinalAccept",Tabelle8[NegotiationID]&amp;Tabelle8[ActionType],Tabelle8[ActionType],,0),_xlfn.XLOOKUP(Tabelle8[[#This Row],[NegotiationID]]&amp;"FinalReject",Tabelle8[NegotiationID]&amp;Tabelle8[ActionType],Tabelle8[ActionType],,0))</f>
        <v>FinalAccept</v>
      </c>
      <c r="J896">
        <v>0.78620000000000001</v>
      </c>
      <c r="K896">
        <v>0.12479999999999999</v>
      </c>
      <c r="L896">
        <v>0.91100000000000003</v>
      </c>
      <c r="M896">
        <v>0.66139999999999999</v>
      </c>
      <c r="N896">
        <v>331</v>
      </c>
      <c r="O896">
        <v>4656</v>
      </c>
      <c r="P896">
        <v>23</v>
      </c>
      <c r="Q896" s="3" t="s">
        <v>2989</v>
      </c>
    </row>
    <row r="897" ht="15" customHeight="1">
      <c r="A897" t="e">
        <f t="shared" ca="1" si="534"/>
        <v>#VALUE!</v>
      </c>
      <c r="B897" t="e">
        <f t="array" ref="B897" ca="1">_xlfn.XLOOKUP(Tabelle8[[#This Row],[ExperimentID]]&amp;Tabelle8[[#This Row],[NegotiationID]]&amp;Tabelle8[[#This Row],[MessageID]],ALL_IN_ONE[ExperimentID]&amp;ALL_IN_ONE[NegotiationID]&amp;ALL_IN_ONE[MessageID],ALL_IN_ONE[Gesamt_ID],,0)</f>
        <v>#VALUE!</v>
      </c>
      <c r="C897">
        <v>2370</v>
      </c>
      <c r="D897" t="s">
        <v>1521</v>
      </c>
      <c r="E897">
        <v>65989</v>
      </c>
      <c r="F897">
        <v>2360</v>
      </c>
      <c r="G897">
        <v>2356</v>
      </c>
      <c r="H897" t="s">
        <v>31</v>
      </c>
      <c r="I897" t="str">
        <f t="array" ref="I897">IFERROR(_xlfn.XLOOKUP(Tabelle8[[#This Row],[NegotiationID]]&amp;"FinalAccept",Tabelle8[NegotiationID]&amp;Tabelle8[ActionType],Tabelle8[ActionType],,0),_xlfn.XLOOKUP(Tabelle8[[#This Row],[NegotiationID]]&amp;"FinalReject",Tabelle8[NegotiationID]&amp;Tabelle8[ActionType],Tabelle8[ActionType],,0))</f>
        <v>FinalAccept</v>
      </c>
      <c r="J897">
        <v>0.76000000000000001</v>
      </c>
      <c r="K897">
        <v>0.21859999999999999</v>
      </c>
      <c r="L897">
        <v>0.97860000000000003</v>
      </c>
      <c r="M897">
        <v>0.54139999999999999</v>
      </c>
      <c r="N897">
        <v>324</v>
      </c>
      <c r="O897">
        <v>4656</v>
      </c>
      <c r="P897">
        <v>23</v>
      </c>
      <c r="Q897" s="3" t="s">
        <v>2990</v>
      </c>
    </row>
    <row r="898" ht="15" customHeight="1">
      <c r="A898" t="e">
        <f t="shared" ref="A898:A961" ca="1" si="535">MID(CELL("Dateiname",$A$1),FIND("]",CELL("Dateiname",$A$1))+1,31)</f>
        <v>#VALUE!</v>
      </c>
      <c r="B898" t="e">
        <f t="array" ref="B898" ca="1">_xlfn.XLOOKUP(Tabelle8[[#This Row],[ExperimentID]]&amp;Tabelle8[[#This Row],[NegotiationID]]&amp;Tabelle8[[#This Row],[MessageID]],ALL_IN_ONE[ExperimentID]&amp;ALL_IN_ONE[NegotiationID]&amp;ALL_IN_ONE[MessageID],ALL_IN_ONE[Gesamt_ID],,0)</f>
        <v>#VALUE!</v>
      </c>
      <c r="C898">
        <v>2370</v>
      </c>
      <c r="D898" t="s">
        <v>1521</v>
      </c>
      <c r="E898">
        <v>66238</v>
      </c>
      <c r="F898">
        <v>2356</v>
      </c>
      <c r="G898">
        <v>2360</v>
      </c>
      <c r="H898" t="s">
        <v>31</v>
      </c>
      <c r="I898" t="str">
        <f t="array" ref="I898">IFERROR(_xlfn.XLOOKUP(Tabelle8[[#This Row],[NegotiationID]]&amp;"FinalAccept",Tabelle8[NegotiationID]&amp;Tabelle8[ActionType],Tabelle8[ActionType],,0),_xlfn.XLOOKUP(Tabelle8[[#This Row],[NegotiationID]]&amp;"FinalReject",Tabelle8[NegotiationID]&amp;Tabelle8[ActionType],Tabelle8[ActionType],,0))</f>
        <v>FinalAccept</v>
      </c>
      <c r="J898">
        <v>0.74780000000000002</v>
      </c>
      <c r="K898">
        <v>0.16</v>
      </c>
      <c r="L898">
        <v>0.90780000000000005</v>
      </c>
      <c r="M898">
        <v>0.58779999999999999</v>
      </c>
      <c r="N898">
        <v>348</v>
      </c>
      <c r="O898">
        <v>4656</v>
      </c>
      <c r="P898">
        <v>23</v>
      </c>
      <c r="Q898" s="3" t="s">
        <v>2991</v>
      </c>
    </row>
    <row r="899" ht="15" customHeight="1">
      <c r="A899" t="e">
        <f t="shared" ca="1" si="535"/>
        <v>#VALUE!</v>
      </c>
      <c r="B899" t="e">
        <f t="array" ref="B899" ca="1">_xlfn.XLOOKUP(Tabelle8[[#This Row],[ExperimentID]]&amp;Tabelle8[[#This Row],[NegotiationID]]&amp;Tabelle8[[#This Row],[MessageID]],ALL_IN_ONE[ExperimentID]&amp;ALL_IN_ONE[NegotiationID]&amp;ALL_IN_ONE[MessageID],ALL_IN_ONE[Gesamt_ID],,0)</f>
        <v>#VALUE!</v>
      </c>
      <c r="C899">
        <v>2370</v>
      </c>
      <c r="D899" t="s">
        <v>1521</v>
      </c>
      <c r="E899">
        <v>66465</v>
      </c>
      <c r="F899">
        <v>2360</v>
      </c>
      <c r="G899">
        <v>2356</v>
      </c>
      <c r="H899" t="s">
        <v>31</v>
      </c>
      <c r="I899" t="str">
        <f t="array" ref="I899">IFERROR(_xlfn.XLOOKUP(Tabelle8[[#This Row],[NegotiationID]]&amp;"FinalAccept",Tabelle8[NegotiationID]&amp;Tabelle8[ActionType],Tabelle8[ActionType],,0),_xlfn.XLOOKUP(Tabelle8[[#This Row],[NegotiationID]]&amp;"FinalReject",Tabelle8[NegotiationID]&amp;Tabelle8[ActionType],Tabelle8[ActionType],,0))</f>
        <v>FinalAccept</v>
      </c>
      <c r="J899">
        <v>0.76000000000000001</v>
      </c>
      <c r="K899">
        <v>0.21859999999999999</v>
      </c>
      <c r="L899">
        <v>0.97860000000000003</v>
      </c>
      <c r="M899">
        <v>0.54139999999999999</v>
      </c>
      <c r="N899">
        <v>252</v>
      </c>
      <c r="O899">
        <v>4656</v>
      </c>
      <c r="P899">
        <v>23</v>
      </c>
      <c r="Q899" s="3" t="s">
        <v>2992</v>
      </c>
    </row>
    <row r="900" ht="15" customHeight="1">
      <c r="A900" t="e">
        <f t="shared" ca="1" si="535"/>
        <v>#VALUE!</v>
      </c>
      <c r="B900" t="e">
        <f t="array" ref="B900" ca="1">_xlfn.XLOOKUP(Tabelle8[[#This Row],[ExperimentID]]&amp;Tabelle8[[#This Row],[NegotiationID]]&amp;Tabelle8[[#This Row],[MessageID]],ALL_IN_ONE[ExperimentID]&amp;ALL_IN_ONE[NegotiationID]&amp;ALL_IN_ONE[MessageID],ALL_IN_ONE[Gesamt_ID],,0)</f>
        <v>#VALUE!</v>
      </c>
      <c r="C900">
        <v>2370</v>
      </c>
      <c r="D900" t="s">
        <v>1521</v>
      </c>
      <c r="E900">
        <v>66676</v>
      </c>
      <c r="F900">
        <v>2356</v>
      </c>
      <c r="G900">
        <v>2360</v>
      </c>
      <c r="H900" t="s">
        <v>31</v>
      </c>
      <c r="I900" t="str">
        <f t="array" ref="I900">IFERROR(_xlfn.XLOOKUP(Tabelle8[[#This Row],[NegotiationID]]&amp;"FinalAccept",Tabelle8[NegotiationID]&amp;Tabelle8[ActionType],Tabelle8[ActionType],,0),_xlfn.XLOOKUP(Tabelle8[[#This Row],[NegotiationID]]&amp;"FinalReject",Tabelle8[NegotiationID]&amp;Tabelle8[ActionType],Tabelle8[ActionType],,0))</f>
        <v>FinalAccept</v>
      </c>
      <c r="J900">
        <v>0.63980000000000004</v>
      </c>
      <c r="K900">
        <v>0.314</v>
      </c>
      <c r="L900">
        <v>0.95379999999999998</v>
      </c>
      <c r="M900">
        <v>0.32579999999999998</v>
      </c>
      <c r="N900">
        <v>149</v>
      </c>
      <c r="O900">
        <v>4656</v>
      </c>
      <c r="P900">
        <v>23</v>
      </c>
      <c r="Q900" s="3" t="s">
        <v>2993</v>
      </c>
    </row>
    <row r="901" ht="15" customHeight="1">
      <c r="A901" t="e">
        <f t="shared" ca="1" si="535"/>
        <v>#VALUE!</v>
      </c>
      <c r="B901" t="e">
        <f t="array" ref="B901" ca="1">_xlfn.XLOOKUP(Tabelle8[[#This Row],[ExperimentID]]&amp;Tabelle8[[#This Row],[NegotiationID]]&amp;Tabelle8[[#This Row],[MessageID]],ALL_IN_ONE[ExperimentID]&amp;ALL_IN_ONE[NegotiationID]&amp;ALL_IN_ONE[MessageID],ALL_IN_ONE[Gesamt_ID],,0)</f>
        <v>#VALUE!</v>
      </c>
      <c r="C901">
        <v>2370</v>
      </c>
      <c r="D901" t="s">
        <v>1521</v>
      </c>
      <c r="E901">
        <v>66853</v>
      </c>
      <c r="F901">
        <v>2360</v>
      </c>
      <c r="G901">
        <v>2356</v>
      </c>
      <c r="H901" t="s">
        <v>31</v>
      </c>
      <c r="I901" t="str">
        <f t="array" ref="I901">IFERROR(_xlfn.XLOOKUP(Tabelle8[[#This Row],[NegotiationID]]&amp;"FinalAccept",Tabelle8[NegotiationID]&amp;Tabelle8[ActionType],Tabelle8[ActionType],,0),_xlfn.XLOOKUP(Tabelle8[[#This Row],[NegotiationID]]&amp;"FinalReject",Tabelle8[NegotiationID]&amp;Tabelle8[ActionType],Tabelle8[ActionType],,0))</f>
        <v>FinalAccept</v>
      </c>
      <c r="J901">
        <v>0.56000000000000005</v>
      </c>
      <c r="K901">
        <v>0.41860000000000003</v>
      </c>
      <c r="L901">
        <v>0.97860000000000003</v>
      </c>
      <c r="M901">
        <v>0.1414</v>
      </c>
      <c r="N901">
        <v>87</v>
      </c>
      <c r="O901">
        <v>4656</v>
      </c>
      <c r="P901">
        <v>23</v>
      </c>
      <c r="Q901" s="3" t="s">
        <v>2994</v>
      </c>
    </row>
    <row r="902" ht="15" customHeight="1">
      <c r="A902" t="e">
        <f t="shared" ca="1" si="535"/>
        <v>#VALUE!</v>
      </c>
      <c r="B902" t="e">
        <f t="array" ref="B902" ca="1">_xlfn.XLOOKUP(Tabelle8[[#This Row],[ExperimentID]]&amp;Tabelle8[[#This Row],[NegotiationID]]&amp;Tabelle8[[#This Row],[MessageID]],ALL_IN_ONE[ExperimentID]&amp;ALL_IN_ONE[NegotiationID]&amp;ALL_IN_ONE[MessageID],ALL_IN_ONE[Gesamt_ID],,0)</f>
        <v>#VALUE!</v>
      </c>
      <c r="C902">
        <v>2370</v>
      </c>
      <c r="D902" t="s">
        <v>1521</v>
      </c>
      <c r="E902">
        <v>67543</v>
      </c>
      <c r="F902">
        <v>2356</v>
      </c>
      <c r="G902">
        <v>2360</v>
      </c>
      <c r="H902" t="s">
        <v>31</v>
      </c>
      <c r="I902" t="str">
        <f t="array" ref="I902">IFERROR(_xlfn.XLOOKUP(Tabelle8[[#This Row],[NegotiationID]]&amp;"FinalAccept",Tabelle8[NegotiationID]&amp;Tabelle8[ActionType],Tabelle8[ActionType],,0),_xlfn.XLOOKUP(Tabelle8[[#This Row],[NegotiationID]]&amp;"FinalReject",Tabelle8[NegotiationID]&amp;Tabelle8[ActionType],Tabelle8[ActionType],,0))</f>
        <v>FinalAccept</v>
      </c>
      <c r="J902">
        <v>0.62</v>
      </c>
      <c r="K902">
        <v>0.37519999999999998</v>
      </c>
      <c r="L902">
        <v>0.99519999999999997</v>
      </c>
      <c r="M902">
        <v>0.24479999999999999</v>
      </c>
      <c r="N902">
        <v>172</v>
      </c>
      <c r="O902">
        <v>4656</v>
      </c>
      <c r="P902">
        <v>23</v>
      </c>
      <c r="Q902" s="3" t="s">
        <v>2995</v>
      </c>
    </row>
    <row r="903" ht="15" customHeight="1">
      <c r="A903" t="e">
        <f t="shared" ca="1" si="535"/>
        <v>#VALUE!</v>
      </c>
      <c r="B903" t="e">
        <f t="array" ref="B903" ca="1">_xlfn.XLOOKUP(Tabelle8[[#This Row],[ExperimentID]]&amp;Tabelle8[[#This Row],[NegotiationID]]&amp;Tabelle8[[#This Row],[MessageID]],ALL_IN_ONE[ExperimentID]&amp;ALL_IN_ONE[NegotiationID]&amp;ALL_IN_ONE[MessageID],ALL_IN_ONE[Gesamt_ID],,0)</f>
        <v>#VALUE!</v>
      </c>
      <c r="C903">
        <v>2370</v>
      </c>
      <c r="D903" t="s">
        <v>1521</v>
      </c>
      <c r="E903">
        <v>67550</v>
      </c>
      <c r="F903">
        <v>2360</v>
      </c>
      <c r="G903">
        <v>2356</v>
      </c>
      <c r="H903" t="s">
        <v>31</v>
      </c>
      <c r="I903" t="str">
        <f t="array" ref="I903">IFERROR(_xlfn.XLOOKUP(Tabelle8[[#This Row],[NegotiationID]]&amp;"FinalAccept",Tabelle8[NegotiationID]&amp;Tabelle8[ActionType],Tabelle8[ActionType],,0),_xlfn.XLOOKUP(Tabelle8[[#This Row],[NegotiationID]]&amp;"FinalReject",Tabelle8[NegotiationID]&amp;Tabelle8[ActionType],Tabelle8[ActionType],,0))</f>
        <v>FinalAccept</v>
      </c>
      <c r="J903">
        <v>0.43759999999999999</v>
      </c>
      <c r="K903">
        <v>0.40160000000000001</v>
      </c>
      <c r="L903">
        <v>0.83919999999999995</v>
      </c>
      <c r="M903">
        <v>0.035999999999999997</v>
      </c>
      <c r="N903">
        <v>171</v>
      </c>
      <c r="O903">
        <v>4656</v>
      </c>
      <c r="P903">
        <v>23</v>
      </c>
      <c r="Q903" s="3" t="s">
        <v>2996</v>
      </c>
    </row>
    <row r="904" ht="15" customHeight="1">
      <c r="A904" t="e">
        <f t="shared" ca="1" si="535"/>
        <v>#VALUE!</v>
      </c>
      <c r="B904" t="e">
        <f t="array" ref="B904" ca="1">_xlfn.XLOOKUP(Tabelle8[[#This Row],[ExperimentID]]&amp;Tabelle8[[#This Row],[NegotiationID]]&amp;Tabelle8[[#This Row],[MessageID]],ALL_IN_ONE[ExperimentID]&amp;ALL_IN_ONE[NegotiationID]&amp;ALL_IN_ONE[MessageID],ALL_IN_ONE[Gesamt_ID],,0)</f>
        <v>#VALUE!</v>
      </c>
      <c r="C904">
        <v>2370</v>
      </c>
      <c r="D904" t="s">
        <v>1521</v>
      </c>
      <c r="E904">
        <v>67602</v>
      </c>
      <c r="F904">
        <v>2356</v>
      </c>
      <c r="G904">
        <v>2360</v>
      </c>
      <c r="H904" t="s">
        <v>31</v>
      </c>
      <c r="I904" t="str">
        <f t="array" ref="I904">IFERROR(_xlfn.XLOOKUP(Tabelle8[[#This Row],[NegotiationID]]&amp;"FinalAccept",Tabelle8[NegotiationID]&amp;Tabelle8[ActionType],Tabelle8[ActionType],,0),_xlfn.XLOOKUP(Tabelle8[[#This Row],[NegotiationID]]&amp;"FinalReject",Tabelle8[NegotiationID]&amp;Tabelle8[ActionType],Tabelle8[ActionType],,0))</f>
        <v>FinalAccept</v>
      </c>
      <c r="J904">
        <v>0.60799999999999998</v>
      </c>
      <c r="K904">
        <v>0.33639999999999998</v>
      </c>
      <c r="L904">
        <v>0.94440000000000002</v>
      </c>
      <c r="M904">
        <v>0.27160000000000001</v>
      </c>
      <c r="N904">
        <v>99</v>
      </c>
      <c r="O904">
        <v>4656</v>
      </c>
      <c r="P904">
        <v>23</v>
      </c>
      <c r="Q904" s="3" t="s">
        <v>2997</v>
      </c>
    </row>
    <row r="905" ht="15" customHeight="1">
      <c r="A905" t="e">
        <f t="shared" ca="1" si="535"/>
        <v>#VALUE!</v>
      </c>
      <c r="B905" t="e">
        <f t="array" ref="B905" ca="1">_xlfn.XLOOKUP(Tabelle8[[#This Row],[ExperimentID]]&amp;Tabelle8[[#This Row],[NegotiationID]]&amp;Tabelle8[[#This Row],[MessageID]],ALL_IN_ONE[ExperimentID]&amp;ALL_IN_ONE[NegotiationID]&amp;ALL_IN_ONE[MessageID],ALL_IN_ONE[Gesamt_ID],,0)</f>
        <v>#VALUE!</v>
      </c>
      <c r="C905">
        <v>2370</v>
      </c>
      <c r="D905" t="s">
        <v>1521</v>
      </c>
      <c r="E905">
        <v>67837</v>
      </c>
      <c r="F905">
        <v>2360</v>
      </c>
      <c r="G905">
        <v>2356</v>
      </c>
      <c r="H905" t="s">
        <v>31</v>
      </c>
      <c r="I905" t="str">
        <f t="array" ref="I905">IFERROR(_xlfn.XLOOKUP(Tabelle8[[#This Row],[NegotiationID]]&amp;"FinalAccept",Tabelle8[NegotiationID]&amp;Tabelle8[ActionType],Tabelle8[ActionType],,0),_xlfn.XLOOKUP(Tabelle8[[#This Row],[NegotiationID]]&amp;"FinalReject",Tabelle8[NegotiationID]&amp;Tabelle8[ActionType],Tabelle8[ActionType],,0))</f>
        <v>FinalAccept</v>
      </c>
      <c r="J905">
        <v>0.40239999999999998</v>
      </c>
      <c r="K905">
        <v>0.44</v>
      </c>
      <c r="L905">
        <v>0.84240000000000004</v>
      </c>
      <c r="M905">
        <v>0.037600000000000001</v>
      </c>
      <c r="N905">
        <v>128</v>
      </c>
      <c r="O905">
        <v>4656</v>
      </c>
      <c r="P905">
        <v>23</v>
      </c>
      <c r="Q905" s="3" t="s">
        <v>2998</v>
      </c>
    </row>
    <row r="906" ht="15" customHeight="1">
      <c r="A906" t="e">
        <f t="shared" ca="1" si="535"/>
        <v>#VALUE!</v>
      </c>
      <c r="B906" t="e">
        <f t="array" ref="B906" ca="1">_xlfn.XLOOKUP(Tabelle8[[#This Row],[ExperimentID]]&amp;Tabelle8[[#This Row],[NegotiationID]]&amp;Tabelle8[[#This Row],[MessageID]],ALL_IN_ONE[ExperimentID]&amp;ALL_IN_ONE[NegotiationID]&amp;ALL_IN_ONE[MessageID],ALL_IN_ONE[Gesamt_ID],,0)</f>
        <v>#VALUE!</v>
      </c>
      <c r="C906">
        <v>2370</v>
      </c>
      <c r="D906" t="s">
        <v>1521</v>
      </c>
      <c r="E906">
        <v>67895</v>
      </c>
      <c r="F906">
        <v>2356</v>
      </c>
      <c r="G906">
        <v>2360</v>
      </c>
      <c r="H906" t="s">
        <v>31</v>
      </c>
      <c r="I906" t="str">
        <f t="array" ref="I906">IFERROR(_xlfn.XLOOKUP(Tabelle8[[#This Row],[NegotiationID]]&amp;"FinalAccept",Tabelle8[NegotiationID]&amp;Tabelle8[ActionType],Tabelle8[ActionType],,0),_xlfn.XLOOKUP(Tabelle8[[#This Row],[NegotiationID]]&amp;"FinalReject",Tabelle8[NegotiationID]&amp;Tabelle8[ActionType],Tabelle8[ActionType],,0))</f>
        <v>FinalAccept</v>
      </c>
      <c r="J906">
        <v>0.54620000000000002</v>
      </c>
      <c r="K906">
        <v>0.21340000000000001</v>
      </c>
      <c r="L906">
        <v>0.75960000000000005</v>
      </c>
      <c r="M906">
        <v>0.33279999999999998</v>
      </c>
      <c r="N906">
        <v>71</v>
      </c>
      <c r="O906">
        <v>4656</v>
      </c>
      <c r="P906">
        <v>23</v>
      </c>
      <c r="Q906" s="3" t="s">
        <v>2999</v>
      </c>
    </row>
    <row r="907" ht="58" hidden="1">
      <c r="A907" t="e">
        <f t="shared" ca="1" si="535"/>
        <v>#VALUE!</v>
      </c>
      <c r="B907" t="e">
        <f t="array" ref="B907" ca="1">_xlfn.XLOOKUP(Tabelle8[[#This Row],[ExperimentID]]&amp;Tabelle8[[#This Row],[NegotiationID]]&amp;Tabelle8[[#This Row],[MessageID]],ALL_IN_ONE[ExperimentID]&amp;ALL_IN_ONE[NegotiationID]&amp;ALL_IN_ONE[MessageID],ALL_IN_ONE[Gesamt_ID],,0)</f>
        <v>#VALUE!</v>
      </c>
      <c r="C907">
        <v>2370</v>
      </c>
      <c r="D907" t="s">
        <v>1521</v>
      </c>
      <c r="E907">
        <v>67897</v>
      </c>
      <c r="F907">
        <v>2360</v>
      </c>
      <c r="G907">
        <v>2356</v>
      </c>
      <c r="H907" t="s">
        <v>22</v>
      </c>
      <c r="I907" t="str">
        <f t="array" ref="I907">IFERROR(_xlfn.XLOOKUP(Tabelle8[[#This Row],[NegotiationID]]&amp;"FinalAccept",Tabelle8[NegotiationID]&amp;Tabelle8[ActionType],Tabelle8[ActionType],,0),_xlfn.XLOOKUP(Tabelle8[[#This Row],[NegotiationID]]&amp;"FinalReject",Tabelle8[NegotiationID]&amp;Tabelle8[ActionType],Tabelle8[ActionType],,0))</f>
        <v>FinalAccept</v>
      </c>
      <c r="N907">
        <v>34</v>
      </c>
      <c r="O907">
        <v>4656</v>
      </c>
      <c r="P907">
        <v>23</v>
      </c>
      <c r="Q907" s="3" t="s">
        <v>6569</v>
      </c>
    </row>
    <row r="908" ht="409.5" hidden="1">
      <c r="A908" t="e">
        <f t="shared" ca="1" si="535"/>
        <v>#VALUE!</v>
      </c>
      <c r="B908" t="e">
        <f t="array" ref="B908" ca="1">_xlfn.XLOOKUP(Tabelle8[[#This Row],[ExperimentID]]&amp;Tabelle8[[#This Row],[NegotiationID]]&amp;Tabelle8[[#This Row],[MessageID]],ALL_IN_ONE[ExperimentID]&amp;ALL_IN_ONE[NegotiationID]&amp;ALL_IN_ONE[MessageID],ALL_IN_ONE[Gesamt_ID],,0)</f>
        <v>#VALUE!</v>
      </c>
      <c r="C908">
        <v>2370</v>
      </c>
      <c r="D908" t="s">
        <v>1521</v>
      </c>
      <c r="E908">
        <v>67966</v>
      </c>
      <c r="F908">
        <v>2356</v>
      </c>
      <c r="G908">
        <v>2360</v>
      </c>
      <c r="H908" t="s">
        <v>24</v>
      </c>
      <c r="I908" t="str">
        <f t="array" ref="I908">IFERROR(_xlfn.XLOOKUP(Tabelle8[[#This Row],[NegotiationID]]&amp;"FinalAccept",Tabelle8[NegotiationID]&amp;Tabelle8[ActionType],Tabelle8[ActionType],,0),_xlfn.XLOOKUP(Tabelle8[[#This Row],[NegotiationID]]&amp;"FinalReject",Tabelle8[NegotiationID]&amp;Tabelle8[ActionType],Tabelle8[ActionType],,0))</f>
        <v>FinalAccept</v>
      </c>
      <c r="N908">
        <v>367</v>
      </c>
      <c r="O908">
        <v>4656</v>
      </c>
      <c r="P908">
        <v>23</v>
      </c>
      <c r="Q908" s="3" t="s">
        <v>6570</v>
      </c>
    </row>
    <row r="909" ht="217.5" hidden="1">
      <c r="A909" t="e">
        <f t="shared" ca="1" si="535"/>
        <v>#VALUE!</v>
      </c>
      <c r="B909" t="e">
        <f t="array" ref="B909" ca="1">_xlfn.XLOOKUP(Tabelle8[[#This Row],[ExperimentID]]&amp;Tabelle8[[#This Row],[NegotiationID]]&amp;Tabelle8[[#This Row],[MessageID]],ALL_IN_ONE[ExperimentID]&amp;ALL_IN_ONE[NegotiationID]&amp;ALL_IN_ONE[MessageID],ALL_IN_ONE[Gesamt_ID],,0)</f>
        <v>#VALUE!</v>
      </c>
      <c r="C909">
        <v>2370</v>
      </c>
      <c r="D909" t="s">
        <v>1521</v>
      </c>
      <c r="E909">
        <v>67970</v>
      </c>
      <c r="F909">
        <v>2360</v>
      </c>
      <c r="G909">
        <v>2356</v>
      </c>
      <c r="H909" t="s">
        <v>22</v>
      </c>
      <c r="I909" t="str">
        <f t="array" ref="I909">IFERROR(_xlfn.XLOOKUP(Tabelle8[[#This Row],[NegotiationID]]&amp;"FinalAccept",Tabelle8[NegotiationID]&amp;Tabelle8[ActionType],Tabelle8[ActionType],,0),_xlfn.XLOOKUP(Tabelle8[[#This Row],[NegotiationID]]&amp;"FinalReject",Tabelle8[NegotiationID]&amp;Tabelle8[ActionType],Tabelle8[ActionType],,0))</f>
        <v>FinalAccept</v>
      </c>
      <c r="N909">
        <v>123</v>
      </c>
      <c r="O909">
        <v>4656</v>
      </c>
      <c r="P909">
        <v>23</v>
      </c>
      <c r="Q909" s="3" t="s">
        <v>6571</v>
      </c>
    </row>
    <row r="910" ht="15" customHeight="1">
      <c r="A910" t="e">
        <f t="shared" ca="1" si="535"/>
        <v>#VALUE!</v>
      </c>
      <c r="B910" t="e">
        <f t="array" ref="B910" ca="1">_xlfn.XLOOKUP(Tabelle8[[#This Row],[ExperimentID]]&amp;Tabelle8[[#This Row],[NegotiationID]]&amp;Tabelle8[[#This Row],[MessageID]],ALL_IN_ONE[ExperimentID]&amp;ALL_IN_ONE[NegotiationID]&amp;ALL_IN_ONE[MessageID],ALL_IN_ONE[Gesamt_ID],,0)</f>
        <v>#VALUE!</v>
      </c>
      <c r="C910">
        <v>2370</v>
      </c>
      <c r="D910" t="s">
        <v>1521</v>
      </c>
      <c r="E910">
        <v>68103</v>
      </c>
      <c r="F910">
        <v>2356</v>
      </c>
      <c r="G910">
        <v>2360</v>
      </c>
      <c r="H910" t="s">
        <v>31</v>
      </c>
      <c r="I910" t="str">
        <f t="array" ref="I910">IFERROR(_xlfn.XLOOKUP(Tabelle8[[#This Row],[NegotiationID]]&amp;"FinalAccept",Tabelle8[NegotiationID]&amp;Tabelle8[ActionType],Tabelle8[ActionType],,0),_xlfn.XLOOKUP(Tabelle8[[#This Row],[NegotiationID]]&amp;"FinalReject",Tabelle8[NegotiationID]&amp;Tabelle8[ActionType],Tabelle8[ActionType],,0))</f>
        <v>FinalAccept</v>
      </c>
      <c r="J910">
        <v>0.54959999999999998</v>
      </c>
      <c r="K910">
        <v>0.5444</v>
      </c>
      <c r="L910">
        <v>1.0940000000000001</v>
      </c>
      <c r="M910">
        <v>0.0051999999999999998</v>
      </c>
      <c r="N910">
        <v>53</v>
      </c>
      <c r="O910">
        <v>4656</v>
      </c>
      <c r="P910">
        <v>23</v>
      </c>
      <c r="Q910" s="3" t="s">
        <v>3000</v>
      </c>
    </row>
    <row r="911" ht="15" customHeight="1">
      <c r="A911" t="e">
        <f t="shared" ca="1" si="535"/>
        <v>#VALUE!</v>
      </c>
      <c r="B911" t="e">
        <f t="array" ref="B911" ca="1">_xlfn.XLOOKUP(Tabelle8[[#This Row],[ExperimentID]]&amp;Tabelle8[[#This Row],[NegotiationID]]&amp;Tabelle8[[#This Row],[MessageID]],ALL_IN_ONE[ExperimentID]&amp;ALL_IN_ONE[NegotiationID]&amp;ALL_IN_ONE[MessageID],ALL_IN_ONE[Gesamt_ID],,0)</f>
        <v>#VALUE!</v>
      </c>
      <c r="C911">
        <v>2370</v>
      </c>
      <c r="D911" t="s">
        <v>1521</v>
      </c>
      <c r="E911">
        <v>68105</v>
      </c>
      <c r="F911">
        <v>2360</v>
      </c>
      <c r="G911">
        <v>2356</v>
      </c>
      <c r="H911" t="s">
        <v>20</v>
      </c>
      <c r="I911" t="str">
        <f t="array" ref="I911">IFERROR(_xlfn.XLOOKUP(Tabelle8[[#This Row],[NegotiationID]]&amp;"FinalAccept",Tabelle8[NegotiationID]&amp;Tabelle8[ActionType],Tabelle8[ActionType],,0),_xlfn.XLOOKUP(Tabelle8[[#This Row],[NegotiationID]]&amp;"FinalReject",Tabelle8[NegotiationID]&amp;Tabelle8[ActionType],Tabelle8[ActionType],,0))</f>
        <v>FinalAccept</v>
      </c>
      <c r="J911">
        <v>0.5444</v>
      </c>
      <c r="K911">
        <v>0.54959999999999998</v>
      </c>
      <c r="L911">
        <v>1.0940000000000001</v>
      </c>
      <c r="M911">
        <v>0.0051999999999999998</v>
      </c>
      <c r="N911">
        <v>43</v>
      </c>
      <c r="O911">
        <v>4656</v>
      </c>
      <c r="P911">
        <v>23</v>
      </c>
      <c r="Q911" s="3" t="s">
        <v>3001</v>
      </c>
    </row>
    <row r="912" ht="14.5" hidden="1">
      <c r="A912" t="e">
        <f t="shared" ca="1" si="535"/>
        <v>#VALUE!</v>
      </c>
      <c r="B912" t="e">
        <f t="array" ref="B912" ca="1">_xlfn.XLOOKUP(Tabelle8[[#This Row],[ExperimentID]]&amp;Tabelle8[[#This Row],[NegotiationID]]&amp;Tabelle8[[#This Row],[MessageID]],ALL_IN_ONE[ExperimentID]&amp;ALL_IN_ONE[NegotiationID]&amp;ALL_IN_ONE[MessageID],ALL_IN_ONE[Gesamt_ID],,0)</f>
        <v>#VALUE!</v>
      </c>
      <c r="C912">
        <v>2399</v>
      </c>
      <c r="D912" t="s">
        <v>1521</v>
      </c>
      <c r="E912">
        <v>2400</v>
      </c>
      <c r="H912" t="s">
        <v>6019</v>
      </c>
      <c r="I912" t="str">
        <f t="array" ref="I912">IFERROR(_xlfn.XLOOKUP(Tabelle8[[#This Row],[NegotiationID]]&amp;"FinalAccept",Tabelle8[NegotiationID]&amp;Tabelle8[ActionType],Tabelle8[ActionType],,0),_xlfn.XLOOKUP(Tabelle8[[#This Row],[NegotiationID]]&amp;"FinalReject",Tabelle8[NegotiationID]&amp;Tabelle8[ActionType],Tabelle8[ActionType],,0))</f>
        <v>FinalAccept</v>
      </c>
      <c r="N912">
        <v>21</v>
      </c>
      <c r="O912">
        <v>4807</v>
      </c>
      <c r="P912">
        <v>11</v>
      </c>
      <c r="Q912" t="s">
        <v>6020</v>
      </c>
    </row>
    <row r="913" ht="15" customHeight="1">
      <c r="A913" t="e">
        <f t="shared" ca="1" si="535"/>
        <v>#VALUE!</v>
      </c>
      <c r="B913" t="e">
        <f t="array" ref="B913" ca="1">_xlfn.XLOOKUP(Tabelle8[[#This Row],[ExperimentID]]&amp;Tabelle8[[#This Row],[NegotiationID]]&amp;Tabelle8[[#This Row],[MessageID]],ALL_IN_ONE[ExperimentID]&amp;ALL_IN_ONE[NegotiationID]&amp;ALL_IN_ONE[MessageID],ALL_IN_ONE[Gesamt_ID],,0)</f>
        <v>#VALUE!</v>
      </c>
      <c r="C913">
        <v>2399</v>
      </c>
      <c r="D913" t="s">
        <v>1521</v>
      </c>
      <c r="E913">
        <v>62815</v>
      </c>
      <c r="F913">
        <v>2385</v>
      </c>
      <c r="G913">
        <v>2389</v>
      </c>
      <c r="H913" t="s">
        <v>19</v>
      </c>
      <c r="I913" t="str">
        <f t="array" ref="I913">IFERROR(_xlfn.XLOOKUP(Tabelle8[[#This Row],[NegotiationID]]&amp;"FinalAccept",Tabelle8[NegotiationID]&amp;Tabelle8[ActionType],Tabelle8[ActionType],,0),_xlfn.XLOOKUP(Tabelle8[[#This Row],[NegotiationID]]&amp;"FinalReject",Tabelle8[NegotiationID]&amp;Tabelle8[ActionType],Tabelle8[ActionType],,0))</f>
        <v>FinalAccept</v>
      </c>
      <c r="J913">
        <v>1</v>
      </c>
      <c r="K913">
        <v>0.1084</v>
      </c>
      <c r="L913">
        <v>1.1084000000000001</v>
      </c>
      <c r="M913">
        <v>0.89159999999999995</v>
      </c>
      <c r="N913">
        <v>683</v>
      </c>
      <c r="O913">
        <v>4807</v>
      </c>
      <c r="P913">
        <v>11</v>
      </c>
      <c r="Q913" s="3" t="s">
        <v>3002</v>
      </c>
    </row>
    <row r="914" ht="15" customHeight="1">
      <c r="A914" t="e">
        <f t="shared" ca="1" si="535"/>
        <v>#VALUE!</v>
      </c>
      <c r="B914" t="e">
        <f t="array" ref="B914" ca="1">_xlfn.XLOOKUP(Tabelle8[[#This Row],[ExperimentID]]&amp;Tabelle8[[#This Row],[NegotiationID]]&amp;Tabelle8[[#This Row],[MessageID]],ALL_IN_ONE[ExperimentID]&amp;ALL_IN_ONE[NegotiationID]&amp;ALL_IN_ONE[MessageID],ALL_IN_ONE[Gesamt_ID],,0)</f>
        <v>#VALUE!</v>
      </c>
      <c r="C914">
        <v>2399</v>
      </c>
      <c r="D914" t="s">
        <v>1521</v>
      </c>
      <c r="E914">
        <v>64572</v>
      </c>
      <c r="F914">
        <v>2389</v>
      </c>
      <c r="G914">
        <v>2385</v>
      </c>
      <c r="H914" t="s">
        <v>31</v>
      </c>
      <c r="I914" t="str">
        <f t="array" ref="I914">IFERROR(_xlfn.XLOOKUP(Tabelle8[[#This Row],[NegotiationID]]&amp;"FinalAccept",Tabelle8[NegotiationID]&amp;Tabelle8[ActionType],Tabelle8[ActionType],,0),_xlfn.XLOOKUP(Tabelle8[[#This Row],[NegotiationID]]&amp;"FinalReject",Tabelle8[NegotiationID]&amp;Tabelle8[ActionType],Tabelle8[ActionType],,0))</f>
        <v>FinalAccept</v>
      </c>
      <c r="J914">
        <v>0.89759999999999995</v>
      </c>
      <c r="K914">
        <v>0.073200000000000001</v>
      </c>
      <c r="L914">
        <v>0.9708</v>
      </c>
      <c r="M914">
        <v>0.82440000000000002</v>
      </c>
      <c r="N914">
        <v>655</v>
      </c>
      <c r="O914">
        <v>4807</v>
      </c>
      <c r="P914">
        <v>11</v>
      </c>
      <c r="Q914" s="3" t="s">
        <v>3003</v>
      </c>
    </row>
    <row r="915" ht="15" customHeight="1">
      <c r="A915" t="e">
        <f t="shared" ca="1" si="535"/>
        <v>#VALUE!</v>
      </c>
      <c r="B915" t="e">
        <f t="array" ref="B915" ca="1">_xlfn.XLOOKUP(Tabelle8[[#This Row],[ExperimentID]]&amp;Tabelle8[[#This Row],[NegotiationID]]&amp;Tabelle8[[#This Row],[MessageID]],ALL_IN_ONE[ExperimentID]&amp;ALL_IN_ONE[NegotiationID]&amp;ALL_IN_ONE[MessageID],ALL_IN_ONE[Gesamt_ID],,0)</f>
        <v>#VALUE!</v>
      </c>
      <c r="C915">
        <v>2399</v>
      </c>
      <c r="D915" t="s">
        <v>1521</v>
      </c>
      <c r="E915">
        <v>64868</v>
      </c>
      <c r="F915">
        <v>2385</v>
      </c>
      <c r="G915">
        <v>2389</v>
      </c>
      <c r="H915" t="s">
        <v>31</v>
      </c>
      <c r="I915" t="str">
        <f t="array" ref="I915">IFERROR(_xlfn.XLOOKUP(Tabelle8[[#This Row],[NegotiationID]]&amp;"FinalAccept",Tabelle8[NegotiationID]&amp;Tabelle8[ActionType],Tabelle8[ActionType],,0),_xlfn.XLOOKUP(Tabelle8[[#This Row],[NegotiationID]]&amp;"FinalReject",Tabelle8[NegotiationID]&amp;Tabelle8[ActionType],Tabelle8[ActionType],,0))</f>
        <v>FinalAccept</v>
      </c>
      <c r="J915">
        <v>0.74780000000000002</v>
      </c>
      <c r="K915">
        <v>0.16</v>
      </c>
      <c r="L915">
        <v>0.90780000000000005</v>
      </c>
      <c r="M915">
        <v>0.58779999999999999</v>
      </c>
      <c r="N915">
        <v>1136</v>
      </c>
      <c r="O915">
        <v>4807</v>
      </c>
      <c r="P915">
        <v>11</v>
      </c>
      <c r="Q915" s="3" t="s">
        <v>3004</v>
      </c>
    </row>
    <row r="916" ht="15" customHeight="1">
      <c r="A916" t="e">
        <f t="shared" ca="1" si="535"/>
        <v>#VALUE!</v>
      </c>
      <c r="B916" t="e">
        <f t="array" ref="B916" ca="1">_xlfn.XLOOKUP(Tabelle8[[#This Row],[ExperimentID]]&amp;Tabelle8[[#This Row],[NegotiationID]]&amp;Tabelle8[[#This Row],[MessageID]],ALL_IN_ONE[ExperimentID]&amp;ALL_IN_ONE[NegotiationID]&amp;ALL_IN_ONE[MessageID],ALL_IN_ONE[Gesamt_ID],,0)</f>
        <v>#VALUE!</v>
      </c>
      <c r="C916">
        <v>2399</v>
      </c>
      <c r="D916" t="s">
        <v>1521</v>
      </c>
      <c r="E916">
        <v>66976</v>
      </c>
      <c r="F916">
        <v>2389</v>
      </c>
      <c r="G916">
        <v>2385</v>
      </c>
      <c r="H916" t="s">
        <v>31</v>
      </c>
      <c r="I916" t="str">
        <f t="array" ref="I916">IFERROR(_xlfn.XLOOKUP(Tabelle8[[#This Row],[NegotiationID]]&amp;"FinalAccept",Tabelle8[NegotiationID]&amp;Tabelle8[ActionType],Tabelle8[ActionType],,0),_xlfn.XLOOKUP(Tabelle8[[#This Row],[NegotiationID]]&amp;"FinalReject",Tabelle8[NegotiationID]&amp;Tabelle8[ActionType],Tabelle8[ActionType],,0))</f>
        <v>FinalAccept</v>
      </c>
      <c r="J916">
        <v>0.78859999999999997</v>
      </c>
      <c r="K916">
        <v>0.2366</v>
      </c>
      <c r="L916">
        <v>1.0251999999999999</v>
      </c>
      <c r="M916">
        <v>0.55200000000000005</v>
      </c>
      <c r="N916">
        <v>514</v>
      </c>
      <c r="O916">
        <v>4807</v>
      </c>
      <c r="P916">
        <v>11</v>
      </c>
      <c r="Q916" s="3" t="s">
        <v>3005</v>
      </c>
    </row>
    <row r="917" ht="15" customHeight="1">
      <c r="A917" t="e">
        <f t="shared" ca="1" si="535"/>
        <v>#VALUE!</v>
      </c>
      <c r="B917" t="e">
        <f t="array" ref="B917" ca="1">_xlfn.XLOOKUP(Tabelle8[[#This Row],[ExperimentID]]&amp;Tabelle8[[#This Row],[NegotiationID]]&amp;Tabelle8[[#This Row],[MessageID]],ALL_IN_ONE[ExperimentID]&amp;ALL_IN_ONE[NegotiationID]&amp;ALL_IN_ONE[MessageID],ALL_IN_ONE[Gesamt_ID],,0)</f>
        <v>#VALUE!</v>
      </c>
      <c r="C917">
        <v>2399</v>
      </c>
      <c r="D917" t="s">
        <v>1521</v>
      </c>
      <c r="E917">
        <v>67607</v>
      </c>
      <c r="F917">
        <v>2385</v>
      </c>
      <c r="G917">
        <v>2389</v>
      </c>
      <c r="H917" t="s">
        <v>31</v>
      </c>
      <c r="I917" t="str">
        <f t="array" ref="I917">IFERROR(_xlfn.XLOOKUP(Tabelle8[[#This Row],[NegotiationID]]&amp;"FinalAccept",Tabelle8[NegotiationID]&amp;Tabelle8[ActionType],Tabelle8[ActionType],,0),_xlfn.XLOOKUP(Tabelle8[[#This Row],[NegotiationID]]&amp;"FinalReject",Tabelle8[NegotiationID]&amp;Tabelle8[ActionType],Tabelle8[ActionType],,0))</f>
        <v>FinalAccept</v>
      </c>
      <c r="J917">
        <v>0.58579999999999999</v>
      </c>
      <c r="K917">
        <v>0.36859999999999998</v>
      </c>
      <c r="L917">
        <v>0.95440000000000003</v>
      </c>
      <c r="M917">
        <v>0.2172</v>
      </c>
      <c r="N917">
        <v>641</v>
      </c>
      <c r="O917">
        <v>4807</v>
      </c>
      <c r="P917">
        <v>11</v>
      </c>
      <c r="Q917" s="3" t="s">
        <v>3006</v>
      </c>
    </row>
    <row r="918" ht="15" customHeight="1">
      <c r="A918" t="e">
        <f t="shared" ca="1" si="535"/>
        <v>#VALUE!</v>
      </c>
      <c r="B918" t="e">
        <f t="array" ref="B918" ca="1">_xlfn.XLOOKUP(Tabelle8[[#This Row],[ExperimentID]]&amp;Tabelle8[[#This Row],[NegotiationID]]&amp;Tabelle8[[#This Row],[MessageID]],ALL_IN_ONE[ExperimentID]&amp;ALL_IN_ONE[NegotiationID]&amp;ALL_IN_ONE[MessageID],ALL_IN_ONE[Gesamt_ID],,0)</f>
        <v>#VALUE!</v>
      </c>
      <c r="C918">
        <v>2399</v>
      </c>
      <c r="D918" t="s">
        <v>1521</v>
      </c>
      <c r="E918">
        <v>67834</v>
      </c>
      <c r="F918">
        <v>2389</v>
      </c>
      <c r="G918">
        <v>2385</v>
      </c>
      <c r="H918" t="s">
        <v>31</v>
      </c>
      <c r="I918" t="str">
        <f t="array" ref="I918">IFERROR(_xlfn.XLOOKUP(Tabelle8[[#This Row],[NegotiationID]]&amp;"FinalAccept",Tabelle8[NegotiationID]&amp;Tabelle8[ActionType],Tabelle8[ActionType],,0),_xlfn.XLOOKUP(Tabelle8[[#This Row],[NegotiationID]]&amp;"FinalReject",Tabelle8[NegotiationID]&amp;Tabelle8[ActionType],Tabelle8[ActionType],,0))</f>
        <v>FinalAccept</v>
      </c>
      <c r="J918">
        <v>0.61460000000000004</v>
      </c>
      <c r="K918">
        <v>0.36459999999999998</v>
      </c>
      <c r="L918">
        <v>0.97919999999999996</v>
      </c>
      <c r="M918">
        <v>0.25</v>
      </c>
      <c r="N918">
        <v>257</v>
      </c>
      <c r="O918">
        <v>4807</v>
      </c>
      <c r="P918">
        <v>11</v>
      </c>
      <c r="Q918" s="3" t="s">
        <v>3007</v>
      </c>
    </row>
    <row r="919" ht="15" customHeight="1">
      <c r="A919" t="e">
        <f t="shared" ca="1" si="535"/>
        <v>#VALUE!</v>
      </c>
      <c r="B919" t="e">
        <f t="array" ref="B919" ca="1">_xlfn.XLOOKUP(Tabelle8[[#This Row],[ExperimentID]]&amp;Tabelle8[[#This Row],[NegotiationID]]&amp;Tabelle8[[#This Row],[MessageID]],ALL_IN_ONE[ExperimentID]&amp;ALL_IN_ONE[NegotiationID]&amp;ALL_IN_ONE[MessageID],ALL_IN_ONE[Gesamt_ID],,0)</f>
        <v>#VALUE!</v>
      </c>
      <c r="C919">
        <v>2399</v>
      </c>
      <c r="D919" t="s">
        <v>1521</v>
      </c>
      <c r="E919">
        <v>67899</v>
      </c>
      <c r="F919">
        <v>2385</v>
      </c>
      <c r="G919">
        <v>2389</v>
      </c>
      <c r="H919" t="s">
        <v>31</v>
      </c>
      <c r="I919" t="str">
        <f t="array" ref="I919">IFERROR(_xlfn.XLOOKUP(Tabelle8[[#This Row],[NegotiationID]]&amp;"FinalAccept",Tabelle8[NegotiationID]&amp;Tabelle8[ActionType],Tabelle8[ActionType],,0),_xlfn.XLOOKUP(Tabelle8[[#This Row],[NegotiationID]]&amp;"FinalReject",Tabelle8[NegotiationID]&amp;Tabelle8[ActionType],Tabelle8[ActionType],,0))</f>
        <v>FinalAccept</v>
      </c>
      <c r="J919">
        <v>0.5282</v>
      </c>
      <c r="K919">
        <v>0.37340000000000001</v>
      </c>
      <c r="L919">
        <v>0.90159999999999996</v>
      </c>
      <c r="M919">
        <v>0.15479999999999999</v>
      </c>
      <c r="N919">
        <v>389</v>
      </c>
      <c r="O919">
        <v>4807</v>
      </c>
      <c r="P919">
        <v>11</v>
      </c>
      <c r="Q919" s="3" t="s">
        <v>3008</v>
      </c>
    </row>
    <row r="920" ht="15" customHeight="1">
      <c r="A920" t="e">
        <f t="shared" ca="1" si="535"/>
        <v>#VALUE!</v>
      </c>
      <c r="B920" t="e">
        <f t="array" ref="B920" ca="1">_xlfn.XLOOKUP(Tabelle8[[#This Row],[ExperimentID]]&amp;Tabelle8[[#This Row],[NegotiationID]]&amp;Tabelle8[[#This Row],[MessageID]],ALL_IN_ONE[ExperimentID]&amp;ALL_IN_ONE[NegotiationID]&amp;ALL_IN_ONE[MessageID],ALL_IN_ONE[Gesamt_ID],,0)</f>
        <v>#VALUE!</v>
      </c>
      <c r="C920">
        <v>2399</v>
      </c>
      <c r="D920" t="s">
        <v>1521</v>
      </c>
      <c r="E920">
        <v>67978</v>
      </c>
      <c r="F920">
        <v>2389</v>
      </c>
      <c r="G920">
        <v>2385</v>
      </c>
      <c r="H920" t="s">
        <v>31</v>
      </c>
      <c r="I920" t="str">
        <f t="array" ref="I920">IFERROR(_xlfn.XLOOKUP(Tabelle8[[#This Row],[NegotiationID]]&amp;"FinalAccept",Tabelle8[NegotiationID]&amp;Tabelle8[ActionType],Tabelle8[ActionType],,0),_xlfn.XLOOKUP(Tabelle8[[#This Row],[NegotiationID]]&amp;"FinalReject",Tabelle8[NegotiationID]&amp;Tabelle8[ActionType],Tabelle8[ActionType],,0))</f>
        <v>FinalAccept</v>
      </c>
      <c r="J920">
        <v>0.5534</v>
      </c>
      <c r="K920">
        <v>0.47499999999999998</v>
      </c>
      <c r="L920">
        <v>1.0284</v>
      </c>
      <c r="M920">
        <v>0.078399999999999997</v>
      </c>
      <c r="N920">
        <v>159</v>
      </c>
      <c r="O920">
        <v>4807</v>
      </c>
      <c r="P920">
        <v>11</v>
      </c>
      <c r="Q920" s="3" t="s">
        <v>3009</v>
      </c>
    </row>
    <row r="921" ht="15" customHeight="1">
      <c r="A921" t="e">
        <f t="shared" ca="1" si="535"/>
        <v>#VALUE!</v>
      </c>
      <c r="B921" t="e">
        <f t="array" ref="B921" ca="1">_xlfn.XLOOKUP(Tabelle8[[#This Row],[ExperimentID]]&amp;Tabelle8[[#This Row],[NegotiationID]]&amp;Tabelle8[[#This Row],[MessageID]],ALL_IN_ONE[ExperimentID]&amp;ALL_IN_ONE[NegotiationID]&amp;ALL_IN_ONE[MessageID],ALL_IN_ONE[Gesamt_ID],,0)</f>
        <v>#VALUE!</v>
      </c>
      <c r="C921">
        <v>2399</v>
      </c>
      <c r="D921" t="s">
        <v>1521</v>
      </c>
      <c r="E921">
        <v>68104</v>
      </c>
      <c r="F921">
        <v>2385</v>
      </c>
      <c r="G921">
        <v>2389</v>
      </c>
      <c r="H921" t="s">
        <v>31</v>
      </c>
      <c r="I921" t="str">
        <f t="array" ref="I921">IFERROR(_xlfn.XLOOKUP(Tabelle8[[#This Row],[NegotiationID]]&amp;"FinalAccept",Tabelle8[NegotiationID]&amp;Tabelle8[ActionType],Tabelle8[ActionType],,0),_xlfn.XLOOKUP(Tabelle8[[#This Row],[NegotiationID]]&amp;"FinalReject",Tabelle8[NegotiationID]&amp;Tabelle8[ActionType],Tabelle8[ActionType],,0))</f>
        <v>FinalAccept</v>
      </c>
      <c r="J921">
        <v>0.50700000000000001</v>
      </c>
      <c r="K921">
        <v>0.53259999999999996</v>
      </c>
      <c r="L921">
        <v>1.0396000000000001</v>
      </c>
      <c r="M921">
        <v>0.025600000000000001</v>
      </c>
      <c r="N921">
        <v>294</v>
      </c>
      <c r="O921">
        <v>4807</v>
      </c>
      <c r="P921">
        <v>11</v>
      </c>
      <c r="Q921" s="3" t="s">
        <v>3010</v>
      </c>
    </row>
    <row r="922" ht="15" customHeight="1">
      <c r="A922" t="e">
        <f t="shared" ca="1" si="535"/>
        <v>#VALUE!</v>
      </c>
      <c r="B922" t="e">
        <f t="array" ref="B922" ca="1">_xlfn.XLOOKUP(Tabelle8[[#This Row],[ExperimentID]]&amp;Tabelle8[[#This Row],[NegotiationID]]&amp;Tabelle8[[#This Row],[MessageID]],ALL_IN_ONE[ExperimentID]&amp;ALL_IN_ONE[NegotiationID]&amp;ALL_IN_ONE[MessageID],ALL_IN_ONE[Gesamt_ID],,0)</f>
        <v>#VALUE!</v>
      </c>
      <c r="C922">
        <v>2399</v>
      </c>
      <c r="D922" t="s">
        <v>1521</v>
      </c>
      <c r="E922">
        <v>68125</v>
      </c>
      <c r="F922">
        <v>2389</v>
      </c>
      <c r="G922">
        <v>2385</v>
      </c>
      <c r="H922" t="s">
        <v>20</v>
      </c>
      <c r="I922" t="str">
        <f t="array" ref="I922">IFERROR(_xlfn.XLOOKUP(Tabelle8[[#This Row],[NegotiationID]]&amp;"FinalAccept",Tabelle8[NegotiationID]&amp;Tabelle8[ActionType],Tabelle8[ActionType],,0),_xlfn.XLOOKUP(Tabelle8[[#This Row],[NegotiationID]]&amp;"FinalReject",Tabelle8[NegotiationID]&amp;Tabelle8[ActionType],Tabelle8[ActionType],,0))</f>
        <v>FinalAccept</v>
      </c>
      <c r="J922">
        <v>0.53259999999999996</v>
      </c>
      <c r="K922">
        <v>0.50700000000000001</v>
      </c>
      <c r="L922">
        <v>1.0396000000000001</v>
      </c>
      <c r="M922">
        <v>0.025600000000000001</v>
      </c>
      <c r="N922">
        <v>58</v>
      </c>
      <c r="O922">
        <v>4807</v>
      </c>
      <c r="P922">
        <v>11</v>
      </c>
      <c r="Q922" s="3" t="s">
        <v>3011</v>
      </c>
    </row>
    <row r="923" ht="14.5" hidden="1">
      <c r="A923" t="e">
        <f t="shared" ca="1" si="535"/>
        <v>#VALUE!</v>
      </c>
      <c r="B923" t="e">
        <f t="array" ref="B923" ca="1">_xlfn.XLOOKUP(Tabelle8[[#This Row],[ExperimentID]]&amp;Tabelle8[[#This Row],[NegotiationID]]&amp;Tabelle8[[#This Row],[MessageID]],ALL_IN_ONE[ExperimentID]&amp;ALL_IN_ONE[NegotiationID]&amp;ALL_IN_ONE[MessageID],ALL_IN_ONE[Gesamt_ID],,0)</f>
        <v>#VALUE!</v>
      </c>
      <c r="C923">
        <v>2428</v>
      </c>
      <c r="D923" t="s">
        <v>1521</v>
      </c>
      <c r="E923">
        <v>2429</v>
      </c>
      <c r="H923" t="s">
        <v>6019</v>
      </c>
      <c r="I923" t="str">
        <f t="array" ref="I923">IFERROR(_xlfn.XLOOKUP(Tabelle8[[#This Row],[NegotiationID]]&amp;"FinalAccept",Tabelle8[NegotiationID]&amp;Tabelle8[ActionType],Tabelle8[ActionType],,0),_xlfn.XLOOKUP(Tabelle8[[#This Row],[NegotiationID]]&amp;"FinalReject",Tabelle8[NegotiationID]&amp;Tabelle8[ActionType],Tabelle8[ActionType],,0))</f>
        <v>FinalReject</v>
      </c>
      <c r="N923">
        <v>21</v>
      </c>
      <c r="O923">
        <v>4421</v>
      </c>
      <c r="P923">
        <v>24</v>
      </c>
      <c r="Q923" t="s">
        <v>6020</v>
      </c>
    </row>
    <row r="924" ht="15" customHeight="1">
      <c r="A924" t="e">
        <f t="shared" ca="1" si="535"/>
        <v>#VALUE!</v>
      </c>
      <c r="B924" t="e">
        <f t="array" ref="B924" ca="1">_xlfn.XLOOKUP(Tabelle8[[#This Row],[ExperimentID]]&amp;Tabelle8[[#This Row],[NegotiationID]]&amp;Tabelle8[[#This Row],[MessageID]],ALL_IN_ONE[ExperimentID]&amp;ALL_IN_ONE[NegotiationID]&amp;ALL_IN_ONE[MessageID],ALL_IN_ONE[Gesamt_ID],,0)</f>
        <v>#VALUE!</v>
      </c>
      <c r="C924">
        <v>2428</v>
      </c>
      <c r="D924" t="s">
        <v>1521</v>
      </c>
      <c r="E924">
        <v>62125</v>
      </c>
      <c r="F924">
        <v>2414</v>
      </c>
      <c r="G924">
        <v>2418</v>
      </c>
      <c r="H924" t="s">
        <v>158</v>
      </c>
      <c r="I924" t="str">
        <f t="array" ref="I924">IFERROR(_xlfn.XLOOKUP(Tabelle8[[#This Row],[NegotiationID]]&amp;"FinalAccept",Tabelle8[NegotiationID]&amp;Tabelle8[ActionType],Tabelle8[ActionType],,0),_xlfn.XLOOKUP(Tabelle8[[#This Row],[NegotiationID]]&amp;"FinalReject",Tabelle8[NegotiationID]&amp;Tabelle8[ActionType],Tabelle8[ActionType],,0))</f>
        <v>FinalReject</v>
      </c>
      <c r="J924">
        <v>1</v>
      </c>
      <c r="K924">
        <v>1</v>
      </c>
      <c r="L924">
        <v>2</v>
      </c>
      <c r="M924">
        <v>0</v>
      </c>
      <c r="N924">
        <v>71</v>
      </c>
      <c r="O924">
        <v>4421</v>
      </c>
      <c r="P924">
        <v>24</v>
      </c>
      <c r="Q924" s="3" t="s">
        <v>3012</v>
      </c>
    </row>
    <row r="925" ht="15" customHeight="1">
      <c r="A925" t="e">
        <f t="shared" ca="1" si="535"/>
        <v>#VALUE!</v>
      </c>
      <c r="B925" t="e">
        <f t="array" ref="B925" ca="1">_xlfn.XLOOKUP(Tabelle8[[#This Row],[ExperimentID]]&amp;Tabelle8[[#This Row],[NegotiationID]]&amp;Tabelle8[[#This Row],[MessageID]],ALL_IN_ONE[ExperimentID]&amp;ALL_IN_ONE[NegotiationID]&amp;ALL_IN_ONE[MessageID],ALL_IN_ONE[Gesamt_ID],,0)</f>
        <v>#VALUE!</v>
      </c>
      <c r="C925">
        <v>2428</v>
      </c>
      <c r="D925" t="s">
        <v>1521</v>
      </c>
      <c r="E925">
        <v>64237</v>
      </c>
      <c r="F925">
        <v>2418</v>
      </c>
      <c r="G925">
        <v>2414</v>
      </c>
      <c r="H925" t="s">
        <v>31</v>
      </c>
      <c r="I925" t="str">
        <f t="array" ref="I925">IFERROR(_xlfn.XLOOKUP(Tabelle8[[#This Row],[NegotiationID]]&amp;"FinalAccept",Tabelle8[NegotiationID]&amp;Tabelle8[ActionType],Tabelle8[ActionType],,0),_xlfn.XLOOKUP(Tabelle8[[#This Row],[NegotiationID]]&amp;"FinalReject",Tabelle8[NegotiationID]&amp;Tabelle8[ActionType],Tabelle8[ActionType],,0))</f>
        <v>FinalReject</v>
      </c>
      <c r="J925">
        <v>0.89759999999999995</v>
      </c>
      <c r="K925">
        <v>0.073200000000000001</v>
      </c>
      <c r="L925">
        <v>0.9708</v>
      </c>
      <c r="M925">
        <v>0.82440000000000002</v>
      </c>
      <c r="N925">
        <v>366</v>
      </c>
      <c r="O925">
        <v>4421</v>
      </c>
      <c r="P925">
        <v>24</v>
      </c>
      <c r="Q925" s="3" t="s">
        <v>3013</v>
      </c>
    </row>
    <row r="926" ht="15" customHeight="1">
      <c r="A926" t="e">
        <f t="shared" ca="1" si="535"/>
        <v>#VALUE!</v>
      </c>
      <c r="B926" t="e">
        <f t="array" ref="B926" ca="1">_xlfn.XLOOKUP(Tabelle8[[#This Row],[ExperimentID]]&amp;Tabelle8[[#This Row],[NegotiationID]]&amp;Tabelle8[[#This Row],[MessageID]],ALL_IN_ONE[ExperimentID]&amp;ALL_IN_ONE[NegotiationID]&amp;ALL_IN_ONE[MessageID],ALL_IN_ONE[Gesamt_ID],,0)</f>
        <v>#VALUE!</v>
      </c>
      <c r="C926">
        <v>2428</v>
      </c>
      <c r="D926" t="s">
        <v>1521</v>
      </c>
      <c r="E926">
        <v>64725</v>
      </c>
      <c r="F926">
        <v>2414</v>
      </c>
      <c r="G926">
        <v>2418</v>
      </c>
      <c r="H926" t="s">
        <v>31</v>
      </c>
      <c r="I926" t="str">
        <f t="array" ref="I926">IFERROR(_xlfn.XLOOKUP(Tabelle8[[#This Row],[NegotiationID]]&amp;"FinalAccept",Tabelle8[NegotiationID]&amp;Tabelle8[ActionType],Tabelle8[ActionType],,0),_xlfn.XLOOKUP(Tabelle8[[#This Row],[NegotiationID]]&amp;"FinalReject",Tabelle8[NegotiationID]&amp;Tabelle8[ActionType],Tabelle8[ActionType],,0))</f>
        <v>FinalReject</v>
      </c>
      <c r="J926">
        <v>1</v>
      </c>
      <c r="K926">
        <v>0.1084</v>
      </c>
      <c r="L926">
        <v>1.1084000000000001</v>
      </c>
      <c r="M926">
        <v>0.89159999999999995</v>
      </c>
      <c r="N926">
        <v>580</v>
      </c>
      <c r="O926">
        <v>4421</v>
      </c>
      <c r="P926">
        <v>24</v>
      </c>
      <c r="Q926" s="3" t="s">
        <v>3014</v>
      </c>
    </row>
    <row r="927" ht="15" customHeight="1">
      <c r="A927" t="e">
        <f t="shared" ca="1" si="535"/>
        <v>#VALUE!</v>
      </c>
      <c r="B927" t="e">
        <f t="array" ref="B927" ca="1">_xlfn.XLOOKUP(Tabelle8[[#This Row],[ExperimentID]]&amp;Tabelle8[[#This Row],[NegotiationID]]&amp;Tabelle8[[#This Row],[MessageID]],ALL_IN_ONE[ExperimentID]&amp;ALL_IN_ONE[NegotiationID]&amp;ALL_IN_ONE[MessageID],ALL_IN_ONE[Gesamt_ID],,0)</f>
        <v>#VALUE!</v>
      </c>
      <c r="C927">
        <v>2428</v>
      </c>
      <c r="D927" t="s">
        <v>1521</v>
      </c>
      <c r="E927">
        <v>64989</v>
      </c>
      <c r="F927">
        <v>2418</v>
      </c>
      <c r="G927">
        <v>2414</v>
      </c>
      <c r="H927" t="s">
        <v>31</v>
      </c>
      <c r="I927" t="str">
        <f t="array" ref="I927">IFERROR(_xlfn.XLOOKUP(Tabelle8[[#This Row],[NegotiationID]]&amp;"FinalAccept",Tabelle8[NegotiationID]&amp;Tabelle8[ActionType],Tabelle8[ActionType],,0),_xlfn.XLOOKUP(Tabelle8[[#This Row],[NegotiationID]]&amp;"FinalReject",Tabelle8[NegotiationID]&amp;Tabelle8[ActionType],Tabelle8[ActionType],,0))</f>
        <v>FinalReject</v>
      </c>
      <c r="J927">
        <v>0.6976</v>
      </c>
      <c r="K927">
        <v>0.2732</v>
      </c>
      <c r="L927">
        <v>0.9708</v>
      </c>
      <c r="M927">
        <v>0.4244</v>
      </c>
      <c r="N927">
        <v>243</v>
      </c>
      <c r="O927">
        <v>4421</v>
      </c>
      <c r="P927">
        <v>24</v>
      </c>
      <c r="Q927" s="3" t="s">
        <v>3015</v>
      </c>
    </row>
    <row r="928" ht="15" customHeight="1">
      <c r="A928" t="e">
        <f t="shared" ca="1" si="535"/>
        <v>#VALUE!</v>
      </c>
      <c r="B928" t="e">
        <f t="array" ref="B928" ca="1">_xlfn.XLOOKUP(Tabelle8[[#This Row],[ExperimentID]]&amp;Tabelle8[[#This Row],[NegotiationID]]&amp;Tabelle8[[#This Row],[MessageID]],ALL_IN_ONE[ExperimentID]&amp;ALL_IN_ONE[NegotiationID]&amp;ALL_IN_ONE[MessageID],ALL_IN_ONE[Gesamt_ID],,0)</f>
        <v>#VALUE!</v>
      </c>
      <c r="C928">
        <v>2428</v>
      </c>
      <c r="D928" t="s">
        <v>1521</v>
      </c>
      <c r="E928">
        <v>65890</v>
      </c>
      <c r="F928">
        <v>2414</v>
      </c>
      <c r="G928">
        <v>2418</v>
      </c>
      <c r="H928" t="s">
        <v>31</v>
      </c>
      <c r="I928" t="str">
        <f t="array" ref="I928">IFERROR(_xlfn.XLOOKUP(Tabelle8[[#This Row],[NegotiationID]]&amp;"FinalAccept",Tabelle8[NegotiationID]&amp;Tabelle8[ActionType],Tabelle8[ActionType],,0),_xlfn.XLOOKUP(Tabelle8[[#This Row],[NegotiationID]]&amp;"FinalReject",Tabelle8[NegotiationID]&amp;Tabelle8[ActionType],Tabelle8[ActionType],,0))</f>
        <v>FinalReject</v>
      </c>
      <c r="J928">
        <v>0.87219999999999998</v>
      </c>
      <c r="K928">
        <v>0.23799999999999999</v>
      </c>
      <c r="L928">
        <v>1.1102000000000001</v>
      </c>
      <c r="M928">
        <v>0.63419999999999999</v>
      </c>
      <c r="N928">
        <v>414</v>
      </c>
      <c r="O928">
        <v>4421</v>
      </c>
      <c r="P928">
        <v>24</v>
      </c>
      <c r="Q928" s="3" t="s">
        <v>3016</v>
      </c>
    </row>
    <row r="929" ht="15" customHeight="1">
      <c r="A929" t="e">
        <f t="shared" ca="1" si="535"/>
        <v>#VALUE!</v>
      </c>
      <c r="B929" t="e">
        <f t="array" ref="B929" ca="1">_xlfn.XLOOKUP(Tabelle8[[#This Row],[ExperimentID]]&amp;Tabelle8[[#This Row],[NegotiationID]]&amp;Tabelle8[[#This Row],[MessageID]],ALL_IN_ONE[ExperimentID]&amp;ALL_IN_ONE[NegotiationID]&amp;ALL_IN_ONE[MessageID],ALL_IN_ONE[Gesamt_ID],,0)</f>
        <v>#VALUE!</v>
      </c>
      <c r="C929">
        <v>2428</v>
      </c>
      <c r="D929" t="s">
        <v>1521</v>
      </c>
      <c r="E929">
        <v>66251</v>
      </c>
      <c r="F929">
        <v>2418</v>
      </c>
      <c r="G929">
        <v>2414</v>
      </c>
      <c r="H929" t="s">
        <v>31</v>
      </c>
      <c r="I929" t="str">
        <f t="array" ref="I929">IFERROR(_xlfn.XLOOKUP(Tabelle8[[#This Row],[NegotiationID]]&amp;"FinalAccept",Tabelle8[NegotiationID]&amp;Tabelle8[ActionType],Tabelle8[ActionType],,0),_xlfn.XLOOKUP(Tabelle8[[#This Row],[NegotiationID]]&amp;"FinalReject",Tabelle8[NegotiationID]&amp;Tabelle8[ActionType],Tabelle8[ActionType],,0))</f>
        <v>FinalReject</v>
      </c>
      <c r="J929">
        <v>0.58860000000000001</v>
      </c>
      <c r="K929">
        <v>0.43659999999999999</v>
      </c>
      <c r="L929">
        <v>1.0251999999999999</v>
      </c>
      <c r="M929">
        <v>0.152</v>
      </c>
      <c r="N929">
        <v>610</v>
      </c>
      <c r="O929">
        <v>4421</v>
      </c>
      <c r="P929">
        <v>24</v>
      </c>
      <c r="Q929" s="3" t="s">
        <v>3017</v>
      </c>
    </row>
    <row r="930" ht="15" customHeight="1">
      <c r="A930" t="e">
        <f t="shared" ca="1" si="535"/>
        <v>#VALUE!</v>
      </c>
      <c r="B930" t="e">
        <f t="array" ref="B930" ca="1">_xlfn.XLOOKUP(Tabelle8[[#This Row],[ExperimentID]]&amp;Tabelle8[[#This Row],[NegotiationID]]&amp;Tabelle8[[#This Row],[MessageID]],ALL_IN_ONE[ExperimentID]&amp;ALL_IN_ONE[NegotiationID]&amp;ALL_IN_ONE[MessageID],ALL_IN_ONE[Gesamt_ID],,0)</f>
        <v>#VALUE!</v>
      </c>
      <c r="C930">
        <v>2428</v>
      </c>
      <c r="D930" t="s">
        <v>1521</v>
      </c>
      <c r="E930">
        <v>66429</v>
      </c>
      <c r="F930">
        <v>2414</v>
      </c>
      <c r="G930">
        <v>2418</v>
      </c>
      <c r="H930" t="s">
        <v>31</v>
      </c>
      <c r="I930" t="str">
        <f t="array" ref="I930">IFERROR(_xlfn.XLOOKUP(Tabelle8[[#This Row],[NegotiationID]]&amp;"FinalAccept",Tabelle8[NegotiationID]&amp;Tabelle8[ActionType],Tabelle8[ActionType],,0),_xlfn.XLOOKUP(Tabelle8[[#This Row],[NegotiationID]]&amp;"FinalReject",Tabelle8[NegotiationID]&amp;Tabelle8[ActionType],Tabelle8[ActionType],,0))</f>
        <v>FinalReject</v>
      </c>
      <c r="J930">
        <v>0.77880000000000005</v>
      </c>
      <c r="K930">
        <v>0.35439999999999999</v>
      </c>
      <c r="L930">
        <v>1.1332</v>
      </c>
      <c r="M930">
        <v>0.4244</v>
      </c>
      <c r="N930">
        <v>393</v>
      </c>
      <c r="O930">
        <v>4421</v>
      </c>
      <c r="P930">
        <v>24</v>
      </c>
      <c r="Q930" s="3" t="s">
        <v>3018</v>
      </c>
    </row>
    <row r="931" ht="15" customHeight="1">
      <c r="A931" t="e">
        <f t="shared" ca="1" si="535"/>
        <v>#VALUE!</v>
      </c>
      <c r="B931" t="e">
        <f t="array" ref="B931" ca="1">_xlfn.XLOOKUP(Tabelle8[[#This Row],[ExperimentID]]&amp;Tabelle8[[#This Row],[NegotiationID]]&amp;Tabelle8[[#This Row],[MessageID]],ALL_IN_ONE[ExperimentID]&amp;ALL_IN_ONE[NegotiationID]&amp;ALL_IN_ONE[MessageID],ALL_IN_ONE[Gesamt_ID],,0)</f>
        <v>#VALUE!</v>
      </c>
      <c r="C931">
        <v>2428</v>
      </c>
      <c r="D931" t="s">
        <v>1521</v>
      </c>
      <c r="E931">
        <v>66467</v>
      </c>
      <c r="F931">
        <v>2418</v>
      </c>
      <c r="G931">
        <v>2414</v>
      </c>
      <c r="H931" t="s">
        <v>31</v>
      </c>
      <c r="I931" t="str">
        <f t="array" ref="I931">IFERROR(_xlfn.XLOOKUP(Tabelle8[[#This Row],[NegotiationID]]&amp;"FinalAccept",Tabelle8[NegotiationID]&amp;Tabelle8[ActionType],Tabelle8[ActionType],,0),_xlfn.XLOOKUP(Tabelle8[[#This Row],[NegotiationID]]&amp;"FinalReject",Tabelle8[NegotiationID]&amp;Tabelle8[ActionType],Tabelle8[ActionType],,0))</f>
        <v>FinalReject</v>
      </c>
      <c r="J931">
        <v>0.53259999999999996</v>
      </c>
      <c r="K931">
        <v>0.50700000000000001</v>
      </c>
      <c r="L931">
        <v>1.0396000000000001</v>
      </c>
      <c r="M931">
        <v>0.025600000000000001</v>
      </c>
      <c r="N931">
        <v>236</v>
      </c>
      <c r="O931">
        <v>4421</v>
      </c>
      <c r="P931">
        <v>24</v>
      </c>
      <c r="Q931" s="3" t="s">
        <v>3019</v>
      </c>
    </row>
    <row r="932" ht="15" customHeight="1">
      <c r="A932" t="e">
        <f t="shared" ca="1" si="535"/>
        <v>#VALUE!</v>
      </c>
      <c r="B932" t="e">
        <f t="array" ref="B932" ca="1">_xlfn.XLOOKUP(Tabelle8[[#This Row],[ExperimentID]]&amp;Tabelle8[[#This Row],[NegotiationID]]&amp;Tabelle8[[#This Row],[MessageID]],ALL_IN_ONE[ExperimentID]&amp;ALL_IN_ONE[NegotiationID]&amp;ALL_IN_ONE[MessageID],ALL_IN_ONE[Gesamt_ID],,0)</f>
        <v>#VALUE!</v>
      </c>
      <c r="C932">
        <v>2428</v>
      </c>
      <c r="D932" t="s">
        <v>1521</v>
      </c>
      <c r="E932">
        <v>66644</v>
      </c>
      <c r="F932">
        <v>2414</v>
      </c>
      <c r="G932">
        <v>2418</v>
      </c>
      <c r="H932" t="s">
        <v>31</v>
      </c>
      <c r="I932" t="str">
        <f t="array" ref="I932">IFERROR(_xlfn.XLOOKUP(Tabelle8[[#This Row],[NegotiationID]]&amp;"FinalAccept",Tabelle8[NegotiationID]&amp;Tabelle8[ActionType],Tabelle8[ActionType],,0),_xlfn.XLOOKUP(Tabelle8[[#This Row],[NegotiationID]]&amp;"FinalReject",Tabelle8[NegotiationID]&amp;Tabelle8[ActionType],Tabelle8[ActionType],,0))</f>
        <v>FinalReject</v>
      </c>
      <c r="J932">
        <v>0.70679999999999998</v>
      </c>
      <c r="K932">
        <v>0.38040000000000002</v>
      </c>
      <c r="L932">
        <v>1.0871999999999999</v>
      </c>
      <c r="M932">
        <v>0.32640000000000002</v>
      </c>
      <c r="N932">
        <v>174</v>
      </c>
      <c r="O932">
        <v>4421</v>
      </c>
      <c r="P932">
        <v>24</v>
      </c>
      <c r="Q932" s="3" t="s">
        <v>3020</v>
      </c>
    </row>
    <row r="933" ht="15" customHeight="1">
      <c r="A933" t="e">
        <f t="shared" ca="1" si="535"/>
        <v>#VALUE!</v>
      </c>
      <c r="B933" t="e">
        <f t="array" ref="B933" ca="1">_xlfn.XLOOKUP(Tabelle8[[#This Row],[ExperimentID]]&amp;Tabelle8[[#This Row],[NegotiationID]]&amp;Tabelle8[[#This Row],[MessageID]],ALL_IN_ONE[ExperimentID]&amp;ALL_IN_ONE[NegotiationID]&amp;ALL_IN_ONE[MessageID],ALL_IN_ONE[Gesamt_ID],,0)</f>
        <v>#VALUE!</v>
      </c>
      <c r="C933">
        <v>2428</v>
      </c>
      <c r="D933" t="s">
        <v>1521</v>
      </c>
      <c r="E933">
        <v>66723</v>
      </c>
      <c r="F933">
        <v>2418</v>
      </c>
      <c r="G933">
        <v>2414</v>
      </c>
      <c r="H933" t="s">
        <v>31</v>
      </c>
      <c r="I933" t="str">
        <f t="array" ref="I933">IFERROR(_xlfn.XLOOKUP(Tabelle8[[#This Row],[NegotiationID]]&amp;"FinalAccept",Tabelle8[NegotiationID]&amp;Tabelle8[ActionType],Tabelle8[ActionType],,0),_xlfn.XLOOKUP(Tabelle8[[#This Row],[NegotiationID]]&amp;"FinalReject",Tabelle8[NegotiationID]&amp;Tabelle8[ActionType],Tabelle8[ActionType],,0))</f>
        <v>FinalReject</v>
      </c>
      <c r="J933">
        <v>0.57999999999999996</v>
      </c>
      <c r="K933">
        <v>0.47460000000000002</v>
      </c>
      <c r="L933">
        <v>1.0546</v>
      </c>
      <c r="M933">
        <v>0.10539999999999999</v>
      </c>
      <c r="N933">
        <v>100</v>
      </c>
      <c r="O933">
        <v>4421</v>
      </c>
      <c r="P933">
        <v>24</v>
      </c>
      <c r="Q933" s="3" t="s">
        <v>3021</v>
      </c>
    </row>
    <row r="934" ht="15" customHeight="1">
      <c r="A934" t="e">
        <f t="shared" ca="1" si="535"/>
        <v>#VALUE!</v>
      </c>
      <c r="B934" t="e">
        <f t="array" ref="B934" ca="1">_xlfn.XLOOKUP(Tabelle8[[#This Row],[ExperimentID]]&amp;Tabelle8[[#This Row],[NegotiationID]]&amp;Tabelle8[[#This Row],[MessageID]],ALL_IN_ONE[ExperimentID]&amp;ALL_IN_ONE[NegotiationID]&amp;ALL_IN_ONE[MessageID],ALL_IN_ONE[Gesamt_ID],,0)</f>
        <v>#VALUE!</v>
      </c>
      <c r="C934">
        <v>2428</v>
      </c>
      <c r="D934" t="s">
        <v>1521</v>
      </c>
      <c r="E934">
        <v>66773</v>
      </c>
      <c r="F934">
        <v>2414</v>
      </c>
      <c r="G934">
        <v>2418</v>
      </c>
      <c r="H934" t="s">
        <v>31</v>
      </c>
      <c r="I934" t="str">
        <f t="array" ref="I934">IFERROR(_xlfn.XLOOKUP(Tabelle8[[#This Row],[NegotiationID]]&amp;"FinalAccept",Tabelle8[NegotiationID]&amp;Tabelle8[ActionType],Tabelle8[ActionType],,0),_xlfn.XLOOKUP(Tabelle8[[#This Row],[NegotiationID]]&amp;"FinalReject",Tabelle8[NegotiationID]&amp;Tabelle8[ActionType],Tabelle8[ActionType],,0))</f>
        <v>FinalReject</v>
      </c>
      <c r="J934">
        <v>0.7298</v>
      </c>
      <c r="K934">
        <v>0.32000000000000001</v>
      </c>
      <c r="L934">
        <v>1.0498000000000001</v>
      </c>
      <c r="M934">
        <v>0.4098</v>
      </c>
      <c r="N934">
        <v>271</v>
      </c>
      <c r="O934">
        <v>4421</v>
      </c>
      <c r="P934">
        <v>24</v>
      </c>
      <c r="Q934" s="3" t="s">
        <v>3022</v>
      </c>
    </row>
    <row r="935" ht="15" customHeight="1">
      <c r="A935" t="e">
        <f t="shared" ca="1" si="535"/>
        <v>#VALUE!</v>
      </c>
      <c r="B935" t="e">
        <f t="array" ref="B935" ca="1">_xlfn.XLOOKUP(Tabelle8[[#This Row],[ExperimentID]]&amp;Tabelle8[[#This Row],[NegotiationID]]&amp;Tabelle8[[#This Row],[MessageID]],ALL_IN_ONE[ExperimentID]&amp;ALL_IN_ONE[NegotiationID]&amp;ALL_IN_ONE[MessageID],ALL_IN_ONE[Gesamt_ID],,0)</f>
        <v>#VALUE!</v>
      </c>
      <c r="C935">
        <v>2428</v>
      </c>
      <c r="D935" t="s">
        <v>1521</v>
      </c>
      <c r="E935">
        <v>67152</v>
      </c>
      <c r="F935">
        <v>2418</v>
      </c>
      <c r="G935">
        <v>2414</v>
      </c>
      <c r="H935" t="s">
        <v>31</v>
      </c>
      <c r="I935" t="str">
        <f t="array" ref="I935">IFERROR(_xlfn.XLOOKUP(Tabelle8[[#This Row],[NegotiationID]]&amp;"FinalAccept",Tabelle8[NegotiationID]&amp;Tabelle8[ActionType],Tabelle8[ActionType],,0),_xlfn.XLOOKUP(Tabelle8[[#This Row],[NegotiationID]]&amp;"FinalReject",Tabelle8[NegotiationID]&amp;Tabelle8[ActionType],Tabelle8[ActionType],,0))</f>
        <v>FinalReject</v>
      </c>
      <c r="J935">
        <v>0.5</v>
      </c>
      <c r="K935">
        <v>0.54979999999999996</v>
      </c>
      <c r="L935">
        <v>1.0498000000000001</v>
      </c>
      <c r="M935">
        <v>0.049799999999999997</v>
      </c>
      <c r="N935">
        <v>267</v>
      </c>
      <c r="O935">
        <v>4421</v>
      </c>
      <c r="P935">
        <v>24</v>
      </c>
      <c r="Q935" s="3" t="s">
        <v>3023</v>
      </c>
    </row>
    <row r="936" ht="15" customHeight="1">
      <c r="A936" t="e">
        <f t="shared" ca="1" si="535"/>
        <v>#VALUE!</v>
      </c>
      <c r="B936" t="e">
        <f t="array" ref="B936" ca="1">_xlfn.XLOOKUP(Tabelle8[[#This Row],[ExperimentID]]&amp;Tabelle8[[#This Row],[NegotiationID]]&amp;Tabelle8[[#This Row],[MessageID]],ALL_IN_ONE[ExperimentID]&amp;ALL_IN_ONE[NegotiationID]&amp;ALL_IN_ONE[MessageID],ALL_IN_ONE[Gesamt_ID],,0)</f>
        <v>#VALUE!</v>
      </c>
      <c r="C936">
        <v>2428</v>
      </c>
      <c r="D936" t="s">
        <v>1521</v>
      </c>
      <c r="E936">
        <v>67503</v>
      </c>
      <c r="F936">
        <v>2414</v>
      </c>
      <c r="G936">
        <v>2418</v>
      </c>
      <c r="H936" t="s">
        <v>31</v>
      </c>
      <c r="I936" t="str">
        <f t="array" ref="I936">IFERROR(_xlfn.XLOOKUP(Tabelle8[[#This Row],[NegotiationID]]&amp;"FinalAccept",Tabelle8[NegotiationID]&amp;Tabelle8[ActionType],Tabelle8[ActionType],,0),_xlfn.XLOOKUP(Tabelle8[[#This Row],[NegotiationID]]&amp;"FinalReject",Tabelle8[NegotiationID]&amp;Tabelle8[ActionType],Tabelle8[ActionType],,0))</f>
        <v>FinalReject</v>
      </c>
      <c r="J936">
        <v>0.71360000000000001</v>
      </c>
      <c r="K936">
        <v>0.23899999999999999</v>
      </c>
      <c r="L936">
        <v>0.9526</v>
      </c>
      <c r="M936">
        <v>0.47460000000000002</v>
      </c>
      <c r="N936">
        <v>190</v>
      </c>
      <c r="O936">
        <v>4421</v>
      </c>
      <c r="P936">
        <v>24</v>
      </c>
      <c r="Q936" s="3" t="s">
        <v>3024</v>
      </c>
    </row>
    <row r="937" ht="72.5" hidden="1">
      <c r="A937" t="e">
        <f t="shared" ca="1" si="535"/>
        <v>#VALUE!</v>
      </c>
      <c r="B937" t="e">
        <f t="array" ref="B937" ca="1">_xlfn.XLOOKUP(Tabelle8[[#This Row],[ExperimentID]]&amp;Tabelle8[[#This Row],[NegotiationID]]&amp;Tabelle8[[#This Row],[MessageID]],ALL_IN_ONE[ExperimentID]&amp;ALL_IN_ONE[NegotiationID]&amp;ALL_IN_ONE[MessageID],ALL_IN_ONE[Gesamt_ID],,0)</f>
        <v>#VALUE!</v>
      </c>
      <c r="C937">
        <v>2428</v>
      </c>
      <c r="D937" t="s">
        <v>1521</v>
      </c>
      <c r="E937">
        <v>67583</v>
      </c>
      <c r="F937">
        <v>2418</v>
      </c>
      <c r="G937">
        <v>2414</v>
      </c>
      <c r="H937" t="s">
        <v>22</v>
      </c>
      <c r="I937" t="str">
        <f t="array" ref="I937">IFERROR(_xlfn.XLOOKUP(Tabelle8[[#This Row],[NegotiationID]]&amp;"FinalAccept",Tabelle8[NegotiationID]&amp;Tabelle8[ActionType],Tabelle8[ActionType],,0),_xlfn.XLOOKUP(Tabelle8[[#This Row],[NegotiationID]]&amp;"FinalReject",Tabelle8[NegotiationID]&amp;Tabelle8[ActionType],Tabelle8[ActionType],,0))</f>
        <v>FinalReject</v>
      </c>
      <c r="N937">
        <v>27</v>
      </c>
      <c r="O937">
        <v>4421</v>
      </c>
      <c r="P937">
        <v>24</v>
      </c>
      <c r="Q937" s="3" t="s">
        <v>6572</v>
      </c>
    </row>
    <row r="938" ht="159.5" hidden="1">
      <c r="A938" t="e">
        <f t="shared" ca="1" si="535"/>
        <v>#VALUE!</v>
      </c>
      <c r="B938" t="e">
        <f t="array" ref="B938" ca="1">_xlfn.XLOOKUP(Tabelle8[[#This Row],[ExperimentID]]&amp;Tabelle8[[#This Row],[NegotiationID]]&amp;Tabelle8[[#This Row],[MessageID]],ALL_IN_ONE[ExperimentID]&amp;ALL_IN_ONE[NegotiationID]&amp;ALL_IN_ONE[MessageID],ALL_IN_ONE[Gesamt_ID],,0)</f>
        <v>#VALUE!</v>
      </c>
      <c r="C938">
        <v>2428</v>
      </c>
      <c r="D938" t="s">
        <v>1521</v>
      </c>
      <c r="E938">
        <v>67589</v>
      </c>
      <c r="F938">
        <v>2414</v>
      </c>
      <c r="G938">
        <v>2418</v>
      </c>
      <c r="H938" t="s">
        <v>24</v>
      </c>
      <c r="I938" t="str">
        <f t="array" ref="I938">IFERROR(_xlfn.XLOOKUP(Tabelle8[[#This Row],[NegotiationID]]&amp;"FinalAccept",Tabelle8[NegotiationID]&amp;Tabelle8[ActionType],Tabelle8[ActionType],,0),_xlfn.XLOOKUP(Tabelle8[[#This Row],[NegotiationID]]&amp;"FinalReject",Tabelle8[NegotiationID]&amp;Tabelle8[ActionType],Tabelle8[ActionType],,0))</f>
        <v>FinalReject</v>
      </c>
      <c r="N938">
        <v>44</v>
      </c>
      <c r="O938">
        <v>4421</v>
      </c>
      <c r="P938">
        <v>24</v>
      </c>
      <c r="Q938" s="3" t="s">
        <v>6573</v>
      </c>
    </row>
    <row r="939" ht="15" customHeight="1">
      <c r="A939" t="e">
        <f t="shared" ca="1" si="535"/>
        <v>#VALUE!</v>
      </c>
      <c r="B939" t="e">
        <f t="array" ref="B939" ca="1">_xlfn.XLOOKUP(Tabelle8[[#This Row],[ExperimentID]]&amp;Tabelle8[[#This Row],[NegotiationID]]&amp;Tabelle8[[#This Row],[MessageID]],ALL_IN_ONE[ExperimentID]&amp;ALL_IN_ONE[NegotiationID]&amp;ALL_IN_ONE[MessageID],ALL_IN_ONE[Gesamt_ID],,0)</f>
        <v>#VALUE!</v>
      </c>
      <c r="C939">
        <v>2428</v>
      </c>
      <c r="D939" t="s">
        <v>1521</v>
      </c>
      <c r="E939">
        <v>67791</v>
      </c>
      <c r="F939">
        <v>2418</v>
      </c>
      <c r="G939">
        <v>2414</v>
      </c>
      <c r="H939" t="s">
        <v>31</v>
      </c>
      <c r="I939" t="str">
        <f t="array" ref="I939">IFERROR(_xlfn.XLOOKUP(Tabelle8[[#This Row],[NegotiationID]]&amp;"FinalAccept",Tabelle8[NegotiationID]&amp;Tabelle8[ActionType],Tabelle8[ActionType],,0),_xlfn.XLOOKUP(Tabelle8[[#This Row],[NegotiationID]]&amp;"FinalReject",Tabelle8[NegotiationID]&amp;Tabelle8[ActionType],Tabelle8[ActionType],,0))</f>
        <v>FinalReject</v>
      </c>
      <c r="J939">
        <v>0.5544</v>
      </c>
      <c r="K939">
        <v>0.57879999999999998</v>
      </c>
      <c r="L939">
        <v>1.1332</v>
      </c>
      <c r="M939">
        <v>0.024400000000000002</v>
      </c>
      <c r="N939">
        <v>54</v>
      </c>
      <c r="O939">
        <v>4421</v>
      </c>
      <c r="P939">
        <v>24</v>
      </c>
      <c r="Q939" s="3" t="s">
        <v>3025</v>
      </c>
    </row>
    <row r="940" ht="15" customHeight="1">
      <c r="A940" t="e">
        <f t="shared" ca="1" si="535"/>
        <v>#VALUE!</v>
      </c>
      <c r="B940" t="e">
        <f t="array" ref="B940" ca="1">_xlfn.XLOOKUP(Tabelle8[[#This Row],[ExperimentID]]&amp;Tabelle8[[#This Row],[NegotiationID]]&amp;Tabelle8[[#This Row],[MessageID]],ALL_IN_ONE[ExperimentID]&amp;ALL_IN_ONE[NegotiationID]&amp;ALL_IN_ONE[MessageID],ALL_IN_ONE[Gesamt_ID],,0)</f>
        <v>#VALUE!</v>
      </c>
      <c r="C940">
        <v>2428</v>
      </c>
      <c r="D940" t="s">
        <v>1521</v>
      </c>
      <c r="E940">
        <v>67885</v>
      </c>
      <c r="F940">
        <v>2414</v>
      </c>
      <c r="G940">
        <v>2418</v>
      </c>
      <c r="H940" t="s">
        <v>31</v>
      </c>
      <c r="I940" t="str">
        <f t="array" ref="I940">IFERROR(_xlfn.XLOOKUP(Tabelle8[[#This Row],[NegotiationID]]&amp;"FinalAccept",Tabelle8[NegotiationID]&amp;Tabelle8[ActionType],Tabelle8[ActionType],,0),_xlfn.XLOOKUP(Tabelle8[[#This Row],[NegotiationID]]&amp;"FinalReject",Tabelle8[NegotiationID]&amp;Tabelle8[ActionType],Tabelle8[ActionType],,0))</f>
        <v>FinalReject</v>
      </c>
      <c r="J940">
        <v>0.69220000000000004</v>
      </c>
      <c r="K940">
        <v>0.41799999999999998</v>
      </c>
      <c r="L940">
        <v>1.1102000000000001</v>
      </c>
      <c r="M940">
        <v>0.2742</v>
      </c>
      <c r="N940">
        <v>109</v>
      </c>
      <c r="O940">
        <v>4421</v>
      </c>
      <c r="P940">
        <v>24</v>
      </c>
      <c r="Q940" s="3" t="s">
        <v>3026</v>
      </c>
    </row>
    <row r="941" ht="15" customHeight="1">
      <c r="A941" t="e">
        <f t="shared" ca="1" si="535"/>
        <v>#VALUE!</v>
      </c>
      <c r="B941" t="e">
        <f t="array" ref="B941" ca="1">_xlfn.XLOOKUP(Tabelle8[[#This Row],[ExperimentID]]&amp;Tabelle8[[#This Row],[NegotiationID]]&amp;Tabelle8[[#This Row],[MessageID]],ALL_IN_ONE[ExperimentID]&amp;ALL_IN_ONE[NegotiationID]&amp;ALL_IN_ONE[MessageID],ALL_IN_ONE[Gesamt_ID],,0)</f>
        <v>#VALUE!</v>
      </c>
      <c r="C941">
        <v>2428</v>
      </c>
      <c r="D941" t="s">
        <v>1521</v>
      </c>
      <c r="E941">
        <v>68002</v>
      </c>
      <c r="F941">
        <v>2418</v>
      </c>
      <c r="G941">
        <v>2414</v>
      </c>
      <c r="H941" t="s">
        <v>31</v>
      </c>
      <c r="I941" t="str">
        <f t="array" ref="I941">IFERROR(_xlfn.XLOOKUP(Tabelle8[[#This Row],[NegotiationID]]&amp;"FinalAccept",Tabelle8[NegotiationID]&amp;Tabelle8[ActionType],Tabelle8[ActionType],,0),_xlfn.XLOOKUP(Tabelle8[[#This Row],[NegotiationID]]&amp;"FinalReject",Tabelle8[NegotiationID]&amp;Tabelle8[ActionType],Tabelle8[ActionType],,0))</f>
        <v>FinalReject</v>
      </c>
      <c r="J941">
        <v>0.55400000000000005</v>
      </c>
      <c r="K941">
        <v>0.54659999999999997</v>
      </c>
      <c r="L941">
        <v>1.1006</v>
      </c>
      <c r="M941">
        <v>0.0074000000000000003</v>
      </c>
      <c r="N941">
        <v>28</v>
      </c>
      <c r="O941">
        <v>4421</v>
      </c>
      <c r="P941">
        <v>24</v>
      </c>
      <c r="Q941" s="3" t="s">
        <v>3027</v>
      </c>
    </row>
    <row r="942" ht="15" customHeight="1">
      <c r="A942" t="e">
        <f t="shared" ca="1" si="535"/>
        <v>#VALUE!</v>
      </c>
      <c r="B942" t="e">
        <f t="array" ref="B942" ca="1">_xlfn.XLOOKUP(Tabelle8[[#This Row],[ExperimentID]]&amp;Tabelle8[[#This Row],[NegotiationID]]&amp;Tabelle8[[#This Row],[MessageID]],ALL_IN_ONE[ExperimentID]&amp;ALL_IN_ONE[NegotiationID]&amp;ALL_IN_ONE[MessageID],ALL_IN_ONE[Gesamt_ID],,0)</f>
        <v>#VALUE!</v>
      </c>
      <c r="C942">
        <v>2428</v>
      </c>
      <c r="D942" t="s">
        <v>1521</v>
      </c>
      <c r="E942">
        <v>68063</v>
      </c>
      <c r="F942">
        <v>2414</v>
      </c>
      <c r="G942">
        <v>2418</v>
      </c>
      <c r="H942" t="s">
        <v>31</v>
      </c>
      <c r="I942" t="str">
        <f t="array" ref="I942">IFERROR(_xlfn.XLOOKUP(Tabelle8[[#This Row],[NegotiationID]]&amp;"FinalAccept",Tabelle8[NegotiationID]&amp;Tabelle8[ActionType],Tabelle8[ActionType],,0),_xlfn.XLOOKUP(Tabelle8[[#This Row],[NegotiationID]]&amp;"FinalReject",Tabelle8[NegotiationID]&amp;Tabelle8[ActionType],Tabelle8[ActionType],,0))</f>
        <v>FinalReject</v>
      </c>
      <c r="J942">
        <v>0.65600000000000003</v>
      </c>
      <c r="K942">
        <v>0.35699999999999998</v>
      </c>
      <c r="L942">
        <v>1.0129999999999999</v>
      </c>
      <c r="M942">
        <v>0.29899999999999999</v>
      </c>
      <c r="N942">
        <v>21</v>
      </c>
      <c r="O942">
        <v>4421</v>
      </c>
      <c r="P942">
        <v>24</v>
      </c>
      <c r="Q942" s="3" t="s">
        <v>3028</v>
      </c>
    </row>
    <row r="943" ht="15" customHeight="1">
      <c r="A943" t="e">
        <f t="shared" ca="1" si="535"/>
        <v>#VALUE!</v>
      </c>
      <c r="B943" t="e">
        <f t="array" ref="B943" ca="1">_xlfn.XLOOKUP(Tabelle8[[#This Row],[ExperimentID]]&amp;Tabelle8[[#This Row],[NegotiationID]]&amp;Tabelle8[[#This Row],[MessageID]],ALL_IN_ONE[ExperimentID]&amp;ALL_IN_ONE[NegotiationID]&amp;ALL_IN_ONE[MessageID],ALL_IN_ONE[Gesamt_ID],,0)</f>
        <v>#VALUE!</v>
      </c>
      <c r="C943">
        <v>2428</v>
      </c>
      <c r="D943" t="s">
        <v>1521</v>
      </c>
      <c r="E943">
        <v>68124</v>
      </c>
      <c r="F943">
        <v>2418</v>
      </c>
      <c r="G943">
        <v>2414</v>
      </c>
      <c r="H943" t="s">
        <v>31</v>
      </c>
      <c r="I943" t="str">
        <f t="array" ref="I943">IFERROR(_xlfn.XLOOKUP(Tabelle8[[#This Row],[NegotiationID]]&amp;"FinalAccept",Tabelle8[NegotiationID]&amp;Tabelle8[ActionType],Tabelle8[ActionType],,0),_xlfn.XLOOKUP(Tabelle8[[#This Row],[NegotiationID]]&amp;"FinalReject",Tabelle8[NegotiationID]&amp;Tabelle8[ActionType],Tabelle8[ActionType],,0))</f>
        <v>FinalReject</v>
      </c>
      <c r="J943">
        <v>0.53900000000000003</v>
      </c>
      <c r="K943">
        <v>0.48920000000000002</v>
      </c>
      <c r="L943">
        <v>1.0282</v>
      </c>
      <c r="M943">
        <v>0.049799999999999997</v>
      </c>
      <c r="N943">
        <v>37</v>
      </c>
      <c r="O943">
        <v>4421</v>
      </c>
      <c r="P943">
        <v>24</v>
      </c>
      <c r="Q943" s="3" t="s">
        <v>3029</v>
      </c>
    </row>
    <row r="944" ht="15" customHeight="1">
      <c r="A944" t="e">
        <f t="shared" ca="1" si="535"/>
        <v>#VALUE!</v>
      </c>
      <c r="B944" t="e">
        <f t="array" ref="B944" ca="1">_xlfn.XLOOKUP(Tabelle8[[#This Row],[ExperimentID]]&amp;Tabelle8[[#This Row],[NegotiationID]]&amp;Tabelle8[[#This Row],[MessageID]],ALL_IN_ONE[ExperimentID]&amp;ALL_IN_ONE[NegotiationID]&amp;ALL_IN_ONE[MessageID],ALL_IN_ONE[Gesamt_ID],,0)</f>
        <v>#VALUE!</v>
      </c>
      <c r="C944">
        <v>2428</v>
      </c>
      <c r="D944" t="s">
        <v>1521</v>
      </c>
      <c r="E944">
        <v>68144</v>
      </c>
      <c r="F944">
        <v>2414</v>
      </c>
      <c r="G944">
        <v>2418</v>
      </c>
      <c r="H944" t="s">
        <v>31</v>
      </c>
      <c r="I944" t="str">
        <f t="array" ref="I944">IFERROR(_xlfn.XLOOKUP(Tabelle8[[#This Row],[NegotiationID]]&amp;"FinalAccept",Tabelle8[NegotiationID]&amp;Tabelle8[ActionType],Tabelle8[ActionType],,0),_xlfn.XLOOKUP(Tabelle8[[#This Row],[NegotiationID]]&amp;"FinalReject",Tabelle8[NegotiationID]&amp;Tabelle8[ActionType],Tabelle8[ActionType],,0))</f>
        <v>FinalReject</v>
      </c>
      <c r="J944">
        <v>0.6744</v>
      </c>
      <c r="K944">
        <v>0.4244</v>
      </c>
      <c r="L944">
        <v>1.0988</v>
      </c>
      <c r="M944">
        <v>0.25</v>
      </c>
      <c r="N944">
        <v>21</v>
      </c>
      <c r="O944">
        <v>4421</v>
      </c>
      <c r="P944">
        <v>24</v>
      </c>
      <c r="Q944" s="3" t="s">
        <v>3030</v>
      </c>
    </row>
    <row r="945" ht="15" customHeight="1">
      <c r="A945" t="e">
        <f t="shared" ca="1" si="535"/>
        <v>#VALUE!</v>
      </c>
      <c r="B945" t="e">
        <f t="array" ref="B945" ca="1">_xlfn.XLOOKUP(Tabelle8[[#This Row],[ExperimentID]]&amp;Tabelle8[[#This Row],[NegotiationID]]&amp;Tabelle8[[#This Row],[MessageID]],ALL_IN_ONE[ExperimentID]&amp;ALL_IN_ONE[NegotiationID]&amp;ALL_IN_ONE[MessageID],ALL_IN_ONE[Gesamt_ID],,0)</f>
        <v>#VALUE!</v>
      </c>
      <c r="C945">
        <v>2428</v>
      </c>
      <c r="D945" t="s">
        <v>1521</v>
      </c>
      <c r="E945">
        <v>68239</v>
      </c>
      <c r="F945">
        <v>2418</v>
      </c>
      <c r="G945">
        <v>2414</v>
      </c>
      <c r="H945" t="s">
        <v>31</v>
      </c>
      <c r="I945" t="str">
        <f t="array" ref="I945">IFERROR(_xlfn.XLOOKUP(Tabelle8[[#This Row],[NegotiationID]]&amp;"FinalAccept",Tabelle8[NegotiationID]&amp;Tabelle8[ActionType],Tabelle8[ActionType],,0),_xlfn.XLOOKUP(Tabelle8[[#This Row],[NegotiationID]]&amp;"FinalReject",Tabelle8[NegotiationID]&amp;Tabelle8[ActionType],Tabelle8[ActionType],,0))</f>
        <v>FinalReject</v>
      </c>
      <c r="J945">
        <v>0.55400000000000005</v>
      </c>
      <c r="K945">
        <v>0.54659999999999997</v>
      </c>
      <c r="L945">
        <v>1.1006</v>
      </c>
      <c r="M945">
        <v>0.0074000000000000003</v>
      </c>
      <c r="N945">
        <v>64</v>
      </c>
      <c r="O945">
        <v>4421</v>
      </c>
      <c r="P945">
        <v>24</v>
      </c>
      <c r="Q945" s="3" t="s">
        <v>3031</v>
      </c>
    </row>
    <row r="946" ht="15" customHeight="1">
      <c r="A946" t="e">
        <f t="shared" ca="1" si="535"/>
        <v>#VALUE!</v>
      </c>
      <c r="B946" t="e">
        <f t="array" ref="B946" ca="1">_xlfn.XLOOKUP(Tabelle8[[#This Row],[ExperimentID]]&amp;Tabelle8[[#This Row],[NegotiationID]]&amp;Tabelle8[[#This Row],[MessageID]],ALL_IN_ONE[ExperimentID]&amp;ALL_IN_ONE[NegotiationID]&amp;ALL_IN_ONE[MessageID],ALL_IN_ONE[Gesamt_ID],,0)</f>
        <v>#VALUE!</v>
      </c>
      <c r="C946">
        <v>2428</v>
      </c>
      <c r="D946" t="s">
        <v>1521</v>
      </c>
      <c r="E946">
        <v>68264</v>
      </c>
      <c r="F946">
        <v>2414</v>
      </c>
      <c r="G946">
        <v>2418</v>
      </c>
      <c r="H946" t="s">
        <v>40</v>
      </c>
      <c r="I946" t="str">
        <f t="array" ref="I946">IFERROR(_xlfn.XLOOKUP(Tabelle8[[#This Row],[NegotiationID]]&amp;"FinalAccept",Tabelle8[NegotiationID]&amp;Tabelle8[ActionType],Tabelle8[ActionType],,0),_xlfn.XLOOKUP(Tabelle8[[#This Row],[NegotiationID]]&amp;"FinalReject",Tabelle8[NegotiationID]&amp;Tabelle8[ActionType],Tabelle8[ActionType],,0))</f>
        <v>FinalReject</v>
      </c>
      <c r="J946">
        <v>0.54659999999999997</v>
      </c>
      <c r="K946">
        <v>0.55400000000000005</v>
      </c>
      <c r="L946">
        <v>1.1006</v>
      </c>
      <c r="M946">
        <v>0.0074000000000000003</v>
      </c>
      <c r="N946">
        <v>80</v>
      </c>
      <c r="O946">
        <v>4421</v>
      </c>
      <c r="P946">
        <v>24</v>
      </c>
      <c r="Q946" s="3" t="s">
        <v>3032</v>
      </c>
    </row>
    <row r="947" ht="14.5" hidden="1">
      <c r="A947" t="e">
        <f t="shared" ca="1" si="535"/>
        <v>#VALUE!</v>
      </c>
      <c r="B947" t="e">
        <f t="array" ref="B947" ca="1">_xlfn.XLOOKUP(Tabelle8[[#This Row],[ExperimentID]]&amp;Tabelle8[[#This Row],[NegotiationID]]&amp;Tabelle8[[#This Row],[MessageID]],ALL_IN_ONE[ExperimentID]&amp;ALL_IN_ONE[NegotiationID]&amp;ALL_IN_ONE[MessageID],ALL_IN_ONE[Gesamt_ID],,0)</f>
        <v>#VALUE!</v>
      </c>
      <c r="C947">
        <v>2457</v>
      </c>
      <c r="D947" t="s">
        <v>1521</v>
      </c>
      <c r="E947">
        <v>2458</v>
      </c>
      <c r="H947" t="s">
        <v>6019</v>
      </c>
      <c r="I947" t="str">
        <f t="array" ref="I947">IFERROR(_xlfn.XLOOKUP(Tabelle8[[#This Row],[NegotiationID]]&amp;"FinalAccept",Tabelle8[NegotiationID]&amp;Tabelle8[ActionType],Tabelle8[ActionType],,0),_xlfn.XLOOKUP(Tabelle8[[#This Row],[NegotiationID]]&amp;"FinalReject",Tabelle8[NegotiationID]&amp;Tabelle8[ActionType],Tabelle8[ActionType],,0))</f>
        <v>FinalReject</v>
      </c>
      <c r="N947">
        <v>21</v>
      </c>
      <c r="O947">
        <v>8748</v>
      </c>
      <c r="P947">
        <v>6</v>
      </c>
      <c r="Q947" t="s">
        <v>6020</v>
      </c>
    </row>
    <row r="948" ht="15" customHeight="1">
      <c r="A948" t="e">
        <f t="shared" ca="1" si="535"/>
        <v>#VALUE!</v>
      </c>
      <c r="B948" t="e">
        <f t="array" ref="B948" ca="1">_xlfn.XLOOKUP(Tabelle8[[#This Row],[ExperimentID]]&amp;Tabelle8[[#This Row],[NegotiationID]]&amp;Tabelle8[[#This Row],[MessageID]],ALL_IN_ONE[ExperimentID]&amp;ALL_IN_ONE[NegotiationID]&amp;ALL_IN_ONE[MessageID],ALL_IN_ONE[Gesamt_ID],,0)</f>
        <v>#VALUE!</v>
      </c>
      <c r="C948">
        <v>2457</v>
      </c>
      <c r="D948" t="s">
        <v>1521</v>
      </c>
      <c r="E948">
        <v>62532</v>
      </c>
      <c r="F948">
        <v>2443</v>
      </c>
      <c r="G948">
        <v>2447</v>
      </c>
      <c r="H948" t="s">
        <v>19</v>
      </c>
      <c r="I948" t="str">
        <f t="array" ref="I948">IFERROR(_xlfn.XLOOKUP(Tabelle8[[#This Row],[NegotiationID]]&amp;"FinalAccept",Tabelle8[NegotiationID]&amp;Tabelle8[ActionType],Tabelle8[ActionType],,0),_xlfn.XLOOKUP(Tabelle8[[#This Row],[NegotiationID]]&amp;"FinalReject",Tabelle8[NegotiationID]&amp;Tabelle8[ActionType],Tabelle8[ActionType],,0))</f>
        <v>FinalReject</v>
      </c>
      <c r="J948">
        <v>0.89019999999999999</v>
      </c>
      <c r="K948">
        <v>0.078</v>
      </c>
      <c r="L948">
        <v>0.96819999999999995</v>
      </c>
      <c r="M948">
        <v>0.81220000000000003</v>
      </c>
      <c r="N948">
        <v>901</v>
      </c>
      <c r="O948">
        <v>8748</v>
      </c>
      <c r="P948">
        <v>6</v>
      </c>
      <c r="Q948" s="3" t="s">
        <v>3033</v>
      </c>
    </row>
    <row r="949" ht="15" customHeight="1">
      <c r="A949" t="e">
        <f t="shared" ca="1" si="535"/>
        <v>#VALUE!</v>
      </c>
      <c r="B949" t="e">
        <f t="array" ref="B949" ca="1">_xlfn.XLOOKUP(Tabelle8[[#This Row],[ExperimentID]]&amp;Tabelle8[[#This Row],[NegotiationID]]&amp;Tabelle8[[#This Row],[MessageID]],ALL_IN_ONE[ExperimentID]&amp;ALL_IN_ONE[NegotiationID]&amp;ALL_IN_ONE[MessageID],ALL_IN_ONE[Gesamt_ID],,0)</f>
        <v>#VALUE!</v>
      </c>
      <c r="C949">
        <v>2457</v>
      </c>
      <c r="D949" t="s">
        <v>1521</v>
      </c>
      <c r="E949">
        <v>64167</v>
      </c>
      <c r="F949">
        <v>2447</v>
      </c>
      <c r="G949">
        <v>2443</v>
      </c>
      <c r="H949" t="s">
        <v>31</v>
      </c>
      <c r="I949" t="str">
        <f t="array" ref="I949">IFERROR(_xlfn.XLOOKUP(Tabelle8[[#This Row],[NegotiationID]]&amp;"FinalAccept",Tabelle8[NegotiationID]&amp;Tabelle8[ActionType],Tabelle8[ActionType],,0),_xlfn.XLOOKUP(Tabelle8[[#This Row],[NegotiationID]]&amp;"FinalReject",Tabelle8[NegotiationID]&amp;Tabelle8[ActionType],Tabelle8[ActionType],,0))</f>
        <v>FinalReject</v>
      </c>
      <c r="J949">
        <v>1</v>
      </c>
      <c r="K949">
        <v>0.12540000000000001</v>
      </c>
      <c r="L949">
        <v>1.1254</v>
      </c>
      <c r="M949">
        <v>0.87460000000000004</v>
      </c>
      <c r="N949">
        <v>1095</v>
      </c>
      <c r="O949">
        <v>8748</v>
      </c>
      <c r="P949">
        <v>6</v>
      </c>
      <c r="Q949" s="3" t="s">
        <v>3034</v>
      </c>
    </row>
    <row r="950" ht="15" customHeight="1">
      <c r="A950" t="e">
        <f t="shared" ca="1" si="535"/>
        <v>#VALUE!</v>
      </c>
      <c r="B950" t="e">
        <f t="array" ref="B950" ca="1">_xlfn.XLOOKUP(Tabelle8[[#This Row],[ExperimentID]]&amp;Tabelle8[[#This Row],[NegotiationID]]&amp;Tabelle8[[#This Row],[MessageID]],ALL_IN_ONE[ExperimentID]&amp;ALL_IN_ONE[NegotiationID]&amp;ALL_IN_ONE[MessageID],ALL_IN_ONE[Gesamt_ID],,0)</f>
        <v>#VALUE!</v>
      </c>
      <c r="C950">
        <v>2457</v>
      </c>
      <c r="D950" t="s">
        <v>1521</v>
      </c>
      <c r="E950">
        <v>64731</v>
      </c>
      <c r="F950">
        <v>2443</v>
      </c>
      <c r="G950">
        <v>2447</v>
      </c>
      <c r="H950" t="s">
        <v>31</v>
      </c>
      <c r="I950" t="str">
        <f t="array" ref="I950">IFERROR(_xlfn.XLOOKUP(Tabelle8[[#This Row],[NegotiationID]]&amp;"FinalAccept",Tabelle8[NegotiationID]&amp;Tabelle8[ActionType],Tabelle8[ActionType],,0),_xlfn.XLOOKUP(Tabelle8[[#This Row],[NegotiationID]]&amp;"FinalReject",Tabelle8[NegotiationID]&amp;Tabelle8[ActionType],Tabelle8[ActionType],,0))</f>
        <v>FinalReject</v>
      </c>
      <c r="J950">
        <v>0.87219999999999998</v>
      </c>
      <c r="K950">
        <v>0.23799999999999999</v>
      </c>
      <c r="L950">
        <v>1.1102000000000001</v>
      </c>
      <c r="M950">
        <v>0.63419999999999999</v>
      </c>
      <c r="N950">
        <v>3409</v>
      </c>
      <c r="O950">
        <v>8748</v>
      </c>
      <c r="P950">
        <v>6</v>
      </c>
      <c r="Q950" s="3" t="s">
        <v>3035</v>
      </c>
    </row>
    <row r="951" ht="15" customHeight="1">
      <c r="A951" t="e">
        <f t="shared" ca="1" si="535"/>
        <v>#VALUE!</v>
      </c>
      <c r="B951" t="e">
        <f t="array" ref="B951" ca="1">_xlfn.XLOOKUP(Tabelle8[[#This Row],[ExperimentID]]&amp;Tabelle8[[#This Row],[NegotiationID]]&amp;Tabelle8[[#This Row],[MessageID]],ALL_IN_ONE[ExperimentID]&amp;ALL_IN_ONE[NegotiationID]&amp;ALL_IN_ONE[MessageID],ALL_IN_ONE[Gesamt_ID],,0)</f>
        <v>#VALUE!</v>
      </c>
      <c r="C951">
        <v>2457</v>
      </c>
      <c r="D951" t="s">
        <v>1521</v>
      </c>
      <c r="E951">
        <v>66018</v>
      </c>
      <c r="F951">
        <v>2447</v>
      </c>
      <c r="G951">
        <v>2443</v>
      </c>
      <c r="H951" t="s">
        <v>31</v>
      </c>
      <c r="I951" t="str">
        <f t="array" ref="I951">IFERROR(_xlfn.XLOOKUP(Tabelle8[[#This Row],[NegotiationID]]&amp;"FinalAccept",Tabelle8[NegotiationID]&amp;Tabelle8[ActionType],Tabelle8[ActionType],,0),_xlfn.XLOOKUP(Tabelle8[[#This Row],[NegotiationID]]&amp;"FinalReject",Tabelle8[NegotiationID]&amp;Tabelle8[ActionType],Tabelle8[ActionType],,0))</f>
        <v>FinalReject</v>
      </c>
      <c r="J951">
        <v>0.73999999999999999</v>
      </c>
      <c r="K951">
        <v>0.25380000000000003</v>
      </c>
      <c r="L951">
        <v>0.99380000000000002</v>
      </c>
      <c r="M951">
        <v>0.48620000000000002</v>
      </c>
      <c r="N951">
        <v>1579</v>
      </c>
      <c r="O951">
        <v>8748</v>
      </c>
      <c r="P951">
        <v>6</v>
      </c>
      <c r="Q951" s="3" t="s">
        <v>3036</v>
      </c>
    </row>
    <row r="952" ht="15" customHeight="1">
      <c r="A952" t="e">
        <f t="shared" ca="1" si="535"/>
        <v>#VALUE!</v>
      </c>
      <c r="B952" t="e">
        <f t="array" ref="B952" ca="1">_xlfn.XLOOKUP(Tabelle8[[#This Row],[ExperimentID]]&amp;Tabelle8[[#This Row],[NegotiationID]]&amp;Tabelle8[[#This Row],[MessageID]],ALL_IN_ONE[ExperimentID]&amp;ALL_IN_ONE[NegotiationID]&amp;ALL_IN_ONE[MessageID],ALL_IN_ONE[Gesamt_ID],,0)</f>
        <v>#VALUE!</v>
      </c>
      <c r="C952">
        <v>2457</v>
      </c>
      <c r="D952" t="s">
        <v>1521</v>
      </c>
      <c r="E952">
        <v>66932</v>
      </c>
      <c r="F952">
        <v>2443</v>
      </c>
      <c r="G952">
        <v>2447</v>
      </c>
      <c r="H952" t="s">
        <v>40</v>
      </c>
      <c r="I952" t="str">
        <f t="array" ref="I952">IFERROR(_xlfn.XLOOKUP(Tabelle8[[#This Row],[NegotiationID]]&amp;"FinalAccept",Tabelle8[NegotiationID]&amp;Tabelle8[ActionType],Tabelle8[ActionType],,0),_xlfn.XLOOKUP(Tabelle8[[#This Row],[NegotiationID]]&amp;"FinalReject",Tabelle8[NegotiationID]&amp;Tabelle8[ActionType],Tabelle8[ActionType],,0))</f>
        <v>FinalReject</v>
      </c>
      <c r="J952">
        <v>0.25380000000000003</v>
      </c>
      <c r="K952">
        <v>0.73999999999999999</v>
      </c>
      <c r="L952">
        <v>0.99380000000000002</v>
      </c>
      <c r="M952">
        <v>0.48620000000000002</v>
      </c>
      <c r="N952">
        <v>1743</v>
      </c>
      <c r="O952">
        <v>8748</v>
      </c>
      <c r="P952">
        <v>6</v>
      </c>
      <c r="Q952" s="3" t="s">
        <v>3037</v>
      </c>
    </row>
    <row r="953" ht="14.5" hidden="1">
      <c r="A953" t="e">
        <f t="shared" ca="1" si="535"/>
        <v>#VALUE!</v>
      </c>
      <c r="B953" t="e">
        <f t="array" ref="B953" ca="1">_xlfn.XLOOKUP(Tabelle8[[#This Row],[ExperimentID]]&amp;Tabelle8[[#This Row],[NegotiationID]]&amp;Tabelle8[[#This Row],[MessageID]],ALL_IN_ONE[ExperimentID]&amp;ALL_IN_ONE[NegotiationID]&amp;ALL_IN_ONE[MessageID],ALL_IN_ONE[Gesamt_ID],,0)</f>
        <v>#VALUE!</v>
      </c>
      <c r="C953">
        <v>2486</v>
      </c>
      <c r="D953" t="s">
        <v>1521</v>
      </c>
      <c r="E953">
        <v>2487</v>
      </c>
      <c r="H953" t="s">
        <v>6019</v>
      </c>
      <c r="I953" t="e">
        <f t="array" ref="I953">IFERROR(_xlfn.XLOOKUP(Tabelle8[[#This Row],[NegotiationID]]&amp;"FinalAccept",Tabelle8[NegotiationID]&amp;Tabelle8[ActionType],Tabelle8[ActionType],,0),_xlfn.XLOOKUP(Tabelle8[[#This Row],[NegotiationID]]&amp;"FinalReject",Tabelle8[NegotiationID]&amp;Tabelle8[ActionType],Tabelle8[ActionType],,0))</f>
        <v>#N/A</v>
      </c>
      <c r="N953">
        <v>21</v>
      </c>
      <c r="O953">
        <v>21</v>
      </c>
      <c r="P953">
        <v>1</v>
      </c>
      <c r="Q953" t="s">
        <v>6020</v>
      </c>
    </row>
    <row r="954" ht="14.5" hidden="1">
      <c r="A954" t="e">
        <f t="shared" ca="1" si="535"/>
        <v>#VALUE!</v>
      </c>
      <c r="B954" t="e">
        <f t="array" ref="B954" ca="1">_xlfn.XLOOKUP(Tabelle8[[#This Row],[ExperimentID]]&amp;Tabelle8[[#This Row],[NegotiationID]]&amp;Tabelle8[[#This Row],[MessageID]],ALL_IN_ONE[ExperimentID]&amp;ALL_IN_ONE[NegotiationID]&amp;ALL_IN_ONE[MessageID],ALL_IN_ONE[Gesamt_ID],,0)</f>
        <v>#VALUE!</v>
      </c>
      <c r="C954">
        <v>2515</v>
      </c>
      <c r="D954" t="s">
        <v>1521</v>
      </c>
      <c r="E954">
        <v>2516</v>
      </c>
      <c r="H954" t="s">
        <v>6019</v>
      </c>
      <c r="I954" t="str">
        <f t="array" ref="I954">IFERROR(_xlfn.XLOOKUP(Tabelle8[[#This Row],[NegotiationID]]&amp;"FinalAccept",Tabelle8[NegotiationID]&amp;Tabelle8[ActionType],Tabelle8[ActionType],,0),_xlfn.XLOOKUP(Tabelle8[[#This Row],[NegotiationID]]&amp;"FinalReject",Tabelle8[NegotiationID]&amp;Tabelle8[ActionType],Tabelle8[ActionType],,0))</f>
        <v>FinalAccept</v>
      </c>
      <c r="N954">
        <v>21</v>
      </c>
      <c r="O954">
        <v>1894</v>
      </c>
      <c r="P954">
        <v>11</v>
      </c>
      <c r="Q954" t="s">
        <v>6020</v>
      </c>
    </row>
    <row r="955" ht="15" customHeight="1">
      <c r="A955" t="e">
        <f t="shared" ca="1" si="535"/>
        <v>#VALUE!</v>
      </c>
      <c r="B955" t="e">
        <f t="array" ref="B955" ca="1">_xlfn.XLOOKUP(Tabelle8[[#This Row],[ExperimentID]]&amp;Tabelle8[[#This Row],[NegotiationID]]&amp;Tabelle8[[#This Row],[MessageID]],ALL_IN_ONE[ExperimentID]&amp;ALL_IN_ONE[NegotiationID]&amp;ALL_IN_ONE[MessageID],ALL_IN_ONE[Gesamt_ID],,0)</f>
        <v>#VALUE!</v>
      </c>
      <c r="C955">
        <v>2515</v>
      </c>
      <c r="D955" t="s">
        <v>1521</v>
      </c>
      <c r="E955">
        <v>62883</v>
      </c>
      <c r="F955">
        <v>2501</v>
      </c>
      <c r="G955">
        <v>2505</v>
      </c>
      <c r="H955" t="s">
        <v>158</v>
      </c>
      <c r="I955" t="str">
        <f t="array" ref="I955">IFERROR(_xlfn.XLOOKUP(Tabelle8[[#This Row],[NegotiationID]]&amp;"FinalAccept",Tabelle8[NegotiationID]&amp;Tabelle8[ActionType],Tabelle8[ActionType],,0),_xlfn.XLOOKUP(Tabelle8[[#This Row],[NegotiationID]]&amp;"FinalReject",Tabelle8[NegotiationID]&amp;Tabelle8[ActionType],Tabelle8[ActionType],,0))</f>
        <v>FinalAccept</v>
      </c>
      <c r="J955">
        <v>1</v>
      </c>
      <c r="K955">
        <v>1</v>
      </c>
      <c r="L955">
        <v>2</v>
      </c>
      <c r="M955">
        <v>0</v>
      </c>
      <c r="N955">
        <v>103</v>
      </c>
      <c r="O955">
        <v>1894</v>
      </c>
      <c r="P955">
        <v>11</v>
      </c>
      <c r="Q955" s="3" t="s">
        <v>3038</v>
      </c>
    </row>
    <row r="956" ht="15" customHeight="1">
      <c r="A956" t="e">
        <f t="shared" ca="1" si="535"/>
        <v>#VALUE!</v>
      </c>
      <c r="B956" t="e">
        <f t="array" ref="B956" ca="1">_xlfn.XLOOKUP(Tabelle8[[#This Row],[ExperimentID]]&amp;Tabelle8[[#This Row],[NegotiationID]]&amp;Tabelle8[[#This Row],[MessageID]],ALL_IN_ONE[ExperimentID]&amp;ALL_IN_ONE[NegotiationID]&amp;ALL_IN_ONE[MessageID],ALL_IN_ONE[Gesamt_ID],,0)</f>
        <v>#VALUE!</v>
      </c>
      <c r="C956">
        <v>2515</v>
      </c>
      <c r="D956" t="s">
        <v>1521</v>
      </c>
      <c r="E956">
        <v>64382</v>
      </c>
      <c r="F956">
        <v>2505</v>
      </c>
      <c r="G956">
        <v>2501</v>
      </c>
      <c r="H956" t="s">
        <v>31</v>
      </c>
      <c r="I956" t="str">
        <f t="array" ref="I956">IFERROR(_xlfn.XLOOKUP(Tabelle8[[#This Row],[NegotiationID]]&amp;"FinalAccept",Tabelle8[NegotiationID]&amp;Tabelle8[ActionType],Tabelle8[ActionType],,0),_xlfn.XLOOKUP(Tabelle8[[#This Row],[NegotiationID]]&amp;"FinalReject",Tabelle8[NegotiationID]&amp;Tabelle8[ActionType],Tabelle8[ActionType],,0))</f>
        <v>FinalAccept</v>
      </c>
      <c r="J956">
        <v>1</v>
      </c>
      <c r="K956">
        <v>0.77880000000000005</v>
      </c>
      <c r="L956">
        <v>1.7787999999999999</v>
      </c>
      <c r="M956">
        <v>0.22120000000000001</v>
      </c>
      <c r="N956">
        <v>185</v>
      </c>
      <c r="O956">
        <v>1894</v>
      </c>
      <c r="P956">
        <v>11</v>
      </c>
      <c r="Q956" s="3" t="s">
        <v>3039</v>
      </c>
    </row>
    <row r="957" ht="15" customHeight="1">
      <c r="A957" t="e">
        <f t="shared" ca="1" si="535"/>
        <v>#VALUE!</v>
      </c>
      <c r="B957" t="e">
        <f t="array" ref="B957" ca="1">_xlfn.XLOOKUP(Tabelle8[[#This Row],[ExperimentID]]&amp;Tabelle8[[#This Row],[NegotiationID]]&amp;Tabelle8[[#This Row],[MessageID]],ALL_IN_ONE[ExperimentID]&amp;ALL_IN_ONE[NegotiationID]&amp;ALL_IN_ONE[MessageID],ALL_IN_ONE[Gesamt_ID],,0)</f>
        <v>#VALUE!</v>
      </c>
      <c r="C957">
        <v>2515</v>
      </c>
      <c r="D957" t="s">
        <v>1521</v>
      </c>
      <c r="E957">
        <v>66118</v>
      </c>
      <c r="F957">
        <v>2501</v>
      </c>
      <c r="G957">
        <v>2505</v>
      </c>
      <c r="H957" t="s">
        <v>31</v>
      </c>
      <c r="I957" t="str">
        <f t="array" ref="I957">IFERROR(_xlfn.XLOOKUP(Tabelle8[[#This Row],[NegotiationID]]&amp;"FinalAccept",Tabelle8[NegotiationID]&amp;Tabelle8[ActionType],Tabelle8[ActionType],,0),_xlfn.XLOOKUP(Tabelle8[[#This Row],[NegotiationID]]&amp;"FinalReject",Tabelle8[NegotiationID]&amp;Tabelle8[ActionType],Tabelle8[ActionType],,0))</f>
        <v>FinalAccept</v>
      </c>
      <c r="J957">
        <v>1</v>
      </c>
      <c r="K957">
        <v>0.44440000000000002</v>
      </c>
      <c r="L957">
        <v>1.4443999999999999</v>
      </c>
      <c r="M957">
        <v>0.55559999999999998</v>
      </c>
      <c r="N957">
        <v>385</v>
      </c>
      <c r="O957">
        <v>1894</v>
      </c>
      <c r="P957">
        <v>11</v>
      </c>
      <c r="Q957" s="3" t="s">
        <v>3040</v>
      </c>
    </row>
    <row r="958" ht="15" customHeight="1">
      <c r="A958" t="e">
        <f t="shared" ca="1" si="535"/>
        <v>#VALUE!</v>
      </c>
      <c r="B958" t="e">
        <f t="array" ref="B958" ca="1">_xlfn.XLOOKUP(Tabelle8[[#This Row],[ExperimentID]]&amp;Tabelle8[[#This Row],[NegotiationID]]&amp;Tabelle8[[#This Row],[MessageID]],ALL_IN_ONE[ExperimentID]&amp;ALL_IN_ONE[NegotiationID]&amp;ALL_IN_ONE[MessageID],ALL_IN_ONE[Gesamt_ID],,0)</f>
        <v>#VALUE!</v>
      </c>
      <c r="C958">
        <v>2515</v>
      </c>
      <c r="D958" t="s">
        <v>1521</v>
      </c>
      <c r="E958">
        <v>66129</v>
      </c>
      <c r="F958">
        <v>2505</v>
      </c>
      <c r="G958">
        <v>2501</v>
      </c>
      <c r="H958" t="s">
        <v>31</v>
      </c>
      <c r="I958" t="str">
        <f t="array" ref="I958">IFERROR(_xlfn.XLOOKUP(Tabelle8[[#This Row],[NegotiationID]]&amp;"FinalAccept",Tabelle8[NegotiationID]&amp;Tabelle8[ActionType],Tabelle8[ActionType],,0),_xlfn.XLOOKUP(Tabelle8[[#This Row],[NegotiationID]]&amp;"FinalReject",Tabelle8[NegotiationID]&amp;Tabelle8[ActionType],Tabelle8[ActionType],,0))</f>
        <v>FinalAccept</v>
      </c>
      <c r="J958">
        <v>0.69040000000000001</v>
      </c>
      <c r="K958">
        <v>0.57879999999999998</v>
      </c>
      <c r="L958">
        <v>1.2692000000000001</v>
      </c>
      <c r="M958">
        <v>0.1116</v>
      </c>
      <c r="N958">
        <v>437</v>
      </c>
      <c r="O958">
        <v>1894</v>
      </c>
      <c r="P958">
        <v>11</v>
      </c>
      <c r="Q958" s="3" t="s">
        <v>3041</v>
      </c>
    </row>
    <row r="959" ht="15" customHeight="1">
      <c r="A959" t="e">
        <f t="shared" ca="1" si="535"/>
        <v>#VALUE!</v>
      </c>
      <c r="B959" t="e">
        <f t="array" ref="B959" ca="1">_xlfn.XLOOKUP(Tabelle8[[#This Row],[ExperimentID]]&amp;Tabelle8[[#This Row],[NegotiationID]]&amp;Tabelle8[[#This Row],[MessageID]],ALL_IN_ONE[ExperimentID]&amp;ALL_IN_ONE[NegotiationID]&amp;ALL_IN_ONE[MessageID],ALL_IN_ONE[Gesamt_ID],,0)</f>
        <v>#VALUE!</v>
      </c>
      <c r="C959">
        <v>2515</v>
      </c>
      <c r="D959" t="s">
        <v>1521</v>
      </c>
      <c r="E959">
        <v>66751</v>
      </c>
      <c r="F959">
        <v>2501</v>
      </c>
      <c r="G959">
        <v>2505</v>
      </c>
      <c r="H959" t="s">
        <v>31</v>
      </c>
      <c r="I959" t="str">
        <f t="array" ref="I959">IFERROR(_xlfn.XLOOKUP(Tabelle8[[#This Row],[NegotiationID]]&amp;"FinalAccept",Tabelle8[NegotiationID]&amp;Tabelle8[ActionType],Tabelle8[ActionType],,0),_xlfn.XLOOKUP(Tabelle8[[#This Row],[NegotiationID]]&amp;"FinalReject",Tabelle8[NegotiationID]&amp;Tabelle8[ActionType],Tabelle8[ActionType],,0))</f>
        <v>FinalAccept</v>
      </c>
      <c r="J959">
        <v>0.77880000000000005</v>
      </c>
      <c r="K959">
        <v>0.35439999999999999</v>
      </c>
      <c r="L959">
        <v>1.1332</v>
      </c>
      <c r="M959">
        <v>0.4244</v>
      </c>
      <c r="N959">
        <v>448</v>
      </c>
      <c r="O959">
        <v>1894</v>
      </c>
      <c r="P959">
        <v>11</v>
      </c>
      <c r="Q959" s="3" t="s">
        <v>3042</v>
      </c>
    </row>
    <row r="960" ht="15" customHeight="1">
      <c r="A960" t="e">
        <f t="shared" ca="1" si="535"/>
        <v>#VALUE!</v>
      </c>
      <c r="B960" t="e">
        <f t="array" ref="B960" ca="1">_xlfn.XLOOKUP(Tabelle8[[#This Row],[ExperimentID]]&amp;Tabelle8[[#This Row],[NegotiationID]]&amp;Tabelle8[[#This Row],[MessageID]],ALL_IN_ONE[ExperimentID]&amp;ALL_IN_ONE[NegotiationID]&amp;ALL_IN_ONE[MessageID],ALL_IN_ONE[Gesamt_ID],,0)</f>
        <v>#VALUE!</v>
      </c>
      <c r="C960">
        <v>2515</v>
      </c>
      <c r="D960" t="s">
        <v>1521</v>
      </c>
      <c r="E960">
        <v>66943</v>
      </c>
      <c r="F960">
        <v>2505</v>
      </c>
      <c r="G960">
        <v>2501</v>
      </c>
      <c r="H960" t="s">
        <v>31</v>
      </c>
      <c r="I960" t="str">
        <f t="array" ref="I960">IFERROR(_xlfn.XLOOKUP(Tabelle8[[#This Row],[NegotiationID]]&amp;"FinalAccept",Tabelle8[NegotiationID]&amp;Tabelle8[ActionType],Tabelle8[ActionType],,0),_xlfn.XLOOKUP(Tabelle8[[#This Row],[NegotiationID]]&amp;"FinalReject",Tabelle8[NegotiationID]&amp;Tabelle8[ActionType],Tabelle8[ActionType],,0))</f>
        <v>FinalAccept</v>
      </c>
      <c r="J960">
        <v>0.62439999999999996</v>
      </c>
      <c r="K960">
        <v>0.47439999999999999</v>
      </c>
      <c r="L960">
        <v>1.0988</v>
      </c>
      <c r="M960">
        <v>0.14999999999999999</v>
      </c>
      <c r="N960">
        <v>118</v>
      </c>
      <c r="O960">
        <v>1894</v>
      </c>
      <c r="P960">
        <v>11</v>
      </c>
      <c r="Q960" s="3" t="s">
        <v>3043</v>
      </c>
    </row>
    <row r="961" ht="15" customHeight="1">
      <c r="A961" t="e">
        <f t="shared" ca="1" si="535"/>
        <v>#VALUE!</v>
      </c>
      <c r="B961" t="e">
        <f t="array" ref="B961" ca="1">_xlfn.XLOOKUP(Tabelle8[[#This Row],[ExperimentID]]&amp;Tabelle8[[#This Row],[NegotiationID]]&amp;Tabelle8[[#This Row],[MessageID]],ALL_IN_ONE[ExperimentID]&amp;ALL_IN_ONE[NegotiationID]&amp;ALL_IN_ONE[MessageID],ALL_IN_ONE[Gesamt_ID],,0)</f>
        <v>#VALUE!</v>
      </c>
      <c r="C961">
        <v>2515</v>
      </c>
      <c r="D961" t="s">
        <v>1521</v>
      </c>
      <c r="E961">
        <v>67485</v>
      </c>
      <c r="F961">
        <v>2501</v>
      </c>
      <c r="G961">
        <v>2505</v>
      </c>
      <c r="H961" t="s">
        <v>31</v>
      </c>
      <c r="I961" t="str">
        <f t="array" ref="I961">IFERROR(_xlfn.XLOOKUP(Tabelle8[[#This Row],[NegotiationID]]&amp;"FinalAccept",Tabelle8[NegotiationID]&amp;Tabelle8[ActionType],Tabelle8[ActionType],,0),_xlfn.XLOOKUP(Tabelle8[[#This Row],[NegotiationID]]&amp;"FinalReject",Tabelle8[NegotiationID]&amp;Tabelle8[ActionType],Tabelle8[ActionType],,0))</f>
        <v>FinalAccept</v>
      </c>
      <c r="J961">
        <v>0.62</v>
      </c>
      <c r="K961">
        <v>0.4884</v>
      </c>
      <c r="L961">
        <v>1.1084000000000001</v>
      </c>
      <c r="M961">
        <v>0.13159999999999999</v>
      </c>
      <c r="N961">
        <v>92</v>
      </c>
      <c r="O961">
        <v>1894</v>
      </c>
      <c r="P961">
        <v>11</v>
      </c>
      <c r="Q961" s="3" t="s">
        <v>3044</v>
      </c>
    </row>
    <row r="962" ht="15" customHeight="1">
      <c r="A962" t="e">
        <f t="shared" ref="A962:A1025" ca="1" si="536">MID(CELL("Dateiname",$A$1),FIND("]",CELL("Dateiname",$A$1))+1,31)</f>
        <v>#VALUE!</v>
      </c>
      <c r="B962" t="e">
        <f t="array" ref="B962" ca="1">_xlfn.XLOOKUP(Tabelle8[[#This Row],[ExperimentID]]&amp;Tabelle8[[#This Row],[NegotiationID]]&amp;Tabelle8[[#This Row],[MessageID]],ALL_IN_ONE[ExperimentID]&amp;ALL_IN_ONE[NegotiationID]&amp;ALL_IN_ONE[MessageID],ALL_IN_ONE[Gesamt_ID],,0)</f>
        <v>#VALUE!</v>
      </c>
      <c r="C962">
        <v>2515</v>
      </c>
      <c r="D962" t="s">
        <v>1521</v>
      </c>
      <c r="E962">
        <v>67641</v>
      </c>
      <c r="F962">
        <v>2505</v>
      </c>
      <c r="G962">
        <v>2501</v>
      </c>
      <c r="H962" t="s">
        <v>31</v>
      </c>
      <c r="I962" t="str">
        <f t="array" ref="I962">IFERROR(_xlfn.XLOOKUP(Tabelle8[[#This Row],[NegotiationID]]&amp;"FinalAccept",Tabelle8[NegotiationID]&amp;Tabelle8[ActionType],Tabelle8[ActionType],,0),_xlfn.XLOOKUP(Tabelle8[[#This Row],[NegotiationID]]&amp;"FinalReject",Tabelle8[NegotiationID]&amp;Tabelle8[ActionType],Tabelle8[ActionType],,0))</f>
        <v>FinalAccept</v>
      </c>
      <c r="J962">
        <v>0.5444</v>
      </c>
      <c r="K962">
        <v>0.54959999999999998</v>
      </c>
      <c r="L962">
        <v>1.0940000000000001</v>
      </c>
      <c r="M962">
        <v>0.0051999999999999998</v>
      </c>
      <c r="N962">
        <v>75</v>
      </c>
      <c r="O962">
        <v>1894</v>
      </c>
      <c r="P962">
        <v>11</v>
      </c>
      <c r="Q962" s="3" t="s">
        <v>3045</v>
      </c>
    </row>
    <row r="963" ht="15" customHeight="1">
      <c r="A963" t="e">
        <f t="shared" ca="1" si="536"/>
        <v>#VALUE!</v>
      </c>
      <c r="B963" t="e">
        <f t="array" ref="B963" ca="1">_xlfn.XLOOKUP(Tabelle8[[#This Row],[ExperimentID]]&amp;Tabelle8[[#This Row],[NegotiationID]]&amp;Tabelle8[[#This Row],[MessageID]],ALL_IN_ONE[ExperimentID]&amp;ALL_IN_ONE[NegotiationID]&amp;ALL_IN_ONE[MessageID],ALL_IN_ONE[Gesamt_ID],,0)</f>
        <v>#VALUE!</v>
      </c>
      <c r="C963">
        <v>2515</v>
      </c>
      <c r="D963" t="s">
        <v>1521</v>
      </c>
      <c r="E963">
        <v>67907</v>
      </c>
      <c r="F963">
        <v>2501</v>
      </c>
      <c r="G963">
        <v>2505</v>
      </c>
      <c r="H963" t="s">
        <v>31</v>
      </c>
      <c r="I963" t="str">
        <f t="array" ref="I963">IFERROR(_xlfn.XLOOKUP(Tabelle8[[#This Row],[NegotiationID]]&amp;"FinalAccept",Tabelle8[NegotiationID]&amp;Tabelle8[ActionType],Tabelle8[ActionType],,0),_xlfn.XLOOKUP(Tabelle8[[#This Row],[NegotiationID]]&amp;"FinalReject",Tabelle8[NegotiationID]&amp;Tabelle8[ActionType],Tabelle8[ActionType],,0))</f>
        <v>FinalAccept</v>
      </c>
      <c r="J963">
        <v>0.58799999999999997</v>
      </c>
      <c r="K963">
        <v>0.50919999999999999</v>
      </c>
      <c r="L963">
        <v>1.0972</v>
      </c>
      <c r="M963">
        <v>0.078799999999999995</v>
      </c>
      <c r="N963">
        <v>23</v>
      </c>
      <c r="O963">
        <v>1894</v>
      </c>
      <c r="P963">
        <v>11</v>
      </c>
      <c r="Q963" s="3" t="s">
        <v>3046</v>
      </c>
    </row>
    <row r="964" ht="15" customHeight="1">
      <c r="A964" t="e">
        <f t="shared" ca="1" si="536"/>
        <v>#VALUE!</v>
      </c>
      <c r="B964" t="e">
        <f t="array" ref="B964" ca="1">_xlfn.XLOOKUP(Tabelle8[[#This Row],[ExperimentID]]&amp;Tabelle8[[#This Row],[NegotiationID]]&amp;Tabelle8[[#This Row],[MessageID]],ALL_IN_ONE[ExperimentID]&amp;ALL_IN_ONE[NegotiationID]&amp;ALL_IN_ONE[MessageID],ALL_IN_ONE[Gesamt_ID],,0)</f>
        <v>#VALUE!</v>
      </c>
      <c r="C964">
        <v>2515</v>
      </c>
      <c r="D964" t="s">
        <v>1521</v>
      </c>
      <c r="E964">
        <v>68004</v>
      </c>
      <c r="F964">
        <v>2505</v>
      </c>
      <c r="G964">
        <v>2501</v>
      </c>
      <c r="H964" t="s">
        <v>20</v>
      </c>
      <c r="I964" t="str">
        <f t="array" ref="I964">IFERROR(_xlfn.XLOOKUP(Tabelle8[[#This Row],[NegotiationID]]&amp;"FinalAccept",Tabelle8[NegotiationID]&amp;Tabelle8[ActionType],Tabelle8[ActionType],,0),_xlfn.XLOOKUP(Tabelle8[[#This Row],[NegotiationID]]&amp;"FinalReject",Tabelle8[NegotiationID]&amp;Tabelle8[ActionType],Tabelle8[ActionType],,0))</f>
        <v>FinalAccept</v>
      </c>
      <c r="J964">
        <v>0.50919999999999999</v>
      </c>
      <c r="K964">
        <v>0.58799999999999997</v>
      </c>
      <c r="L964">
        <v>1.0972</v>
      </c>
      <c r="M964">
        <v>0.078799999999999995</v>
      </c>
      <c r="N964">
        <v>7</v>
      </c>
      <c r="O964">
        <v>1894</v>
      </c>
      <c r="P964">
        <v>11</v>
      </c>
      <c r="Q964" t="s">
        <v>3047</v>
      </c>
    </row>
    <row r="965" ht="14.5" hidden="1">
      <c r="A965" t="e">
        <f t="shared" ca="1" si="536"/>
        <v>#VALUE!</v>
      </c>
      <c r="B965" t="e">
        <f t="array" ref="B965" ca="1">_xlfn.XLOOKUP(Tabelle8[[#This Row],[ExperimentID]]&amp;Tabelle8[[#This Row],[NegotiationID]]&amp;Tabelle8[[#This Row],[MessageID]],ALL_IN_ONE[ExperimentID]&amp;ALL_IN_ONE[NegotiationID]&amp;ALL_IN_ONE[MessageID],ALL_IN_ONE[Gesamt_ID],,0)</f>
        <v>#VALUE!</v>
      </c>
      <c r="C965">
        <v>2544</v>
      </c>
      <c r="D965" t="s">
        <v>1521</v>
      </c>
      <c r="E965">
        <v>2545</v>
      </c>
      <c r="H965" t="s">
        <v>6019</v>
      </c>
      <c r="I965" t="str">
        <f t="array" ref="I965">IFERROR(_xlfn.XLOOKUP(Tabelle8[[#This Row],[NegotiationID]]&amp;"FinalAccept",Tabelle8[NegotiationID]&amp;Tabelle8[ActionType],Tabelle8[ActionType],,0),_xlfn.XLOOKUP(Tabelle8[[#This Row],[NegotiationID]]&amp;"FinalReject",Tabelle8[NegotiationID]&amp;Tabelle8[ActionType],Tabelle8[ActionType],,0))</f>
        <v>FinalAccept</v>
      </c>
      <c r="N965">
        <v>21</v>
      </c>
      <c r="O965">
        <v>2729</v>
      </c>
      <c r="P965">
        <v>13</v>
      </c>
      <c r="Q965" t="s">
        <v>6020</v>
      </c>
    </row>
    <row r="966" ht="261" hidden="1">
      <c r="A966" t="e">
        <f t="shared" ca="1" si="536"/>
        <v>#VALUE!</v>
      </c>
      <c r="B966" t="e">
        <f t="array" ref="B966" ca="1">_xlfn.XLOOKUP(Tabelle8[[#This Row],[ExperimentID]]&amp;Tabelle8[[#This Row],[NegotiationID]]&amp;Tabelle8[[#This Row],[MessageID]],ALL_IN_ONE[ExperimentID]&amp;ALL_IN_ONE[NegotiationID]&amp;ALL_IN_ONE[MessageID],ALL_IN_ONE[Gesamt_ID],,0)</f>
        <v>#VALUE!</v>
      </c>
      <c r="C966">
        <v>2544</v>
      </c>
      <c r="D966" t="s">
        <v>1521</v>
      </c>
      <c r="E966">
        <v>62218</v>
      </c>
      <c r="F966">
        <v>2530</v>
      </c>
      <c r="G966">
        <v>2534</v>
      </c>
      <c r="H966" t="s">
        <v>22</v>
      </c>
      <c r="I966" t="str">
        <f t="array" ref="I966">IFERROR(_xlfn.XLOOKUP(Tabelle8[[#This Row],[NegotiationID]]&amp;"FinalAccept",Tabelle8[NegotiationID]&amp;Tabelle8[ActionType],Tabelle8[ActionType],,0),_xlfn.XLOOKUP(Tabelle8[[#This Row],[NegotiationID]]&amp;"FinalReject",Tabelle8[NegotiationID]&amp;Tabelle8[ActionType],Tabelle8[ActionType],,0))</f>
        <v>FinalAccept</v>
      </c>
      <c r="N966">
        <v>316</v>
      </c>
      <c r="O966">
        <v>2729</v>
      </c>
      <c r="P966">
        <v>13</v>
      </c>
      <c r="Q966" s="3" t="s">
        <v>6574</v>
      </c>
    </row>
    <row r="967" ht="188.5" hidden="1">
      <c r="A967" t="e">
        <f t="shared" ca="1" si="536"/>
        <v>#VALUE!</v>
      </c>
      <c r="B967" t="e">
        <f t="array" ref="B967" ca="1">_xlfn.XLOOKUP(Tabelle8[[#This Row],[ExperimentID]]&amp;Tabelle8[[#This Row],[NegotiationID]]&amp;Tabelle8[[#This Row],[MessageID]],ALL_IN_ONE[ExperimentID]&amp;ALL_IN_ONE[NegotiationID]&amp;ALL_IN_ONE[MessageID],ALL_IN_ONE[Gesamt_ID],,0)</f>
        <v>#VALUE!</v>
      </c>
      <c r="C967">
        <v>2544</v>
      </c>
      <c r="D967" t="s">
        <v>1521</v>
      </c>
      <c r="E967">
        <v>64389</v>
      </c>
      <c r="F967">
        <v>2534</v>
      </c>
      <c r="G967">
        <v>2530</v>
      </c>
      <c r="H967" t="s">
        <v>24</v>
      </c>
      <c r="I967" t="str">
        <f t="array" ref="I967">IFERROR(_xlfn.XLOOKUP(Tabelle8[[#This Row],[NegotiationID]]&amp;"FinalAccept",Tabelle8[NegotiationID]&amp;Tabelle8[ActionType],Tabelle8[ActionType],,0),_xlfn.XLOOKUP(Tabelle8[[#This Row],[NegotiationID]]&amp;"FinalReject",Tabelle8[NegotiationID]&amp;Tabelle8[ActionType],Tabelle8[ActionType],,0))</f>
        <v>FinalAccept</v>
      </c>
      <c r="N967">
        <v>237</v>
      </c>
      <c r="O967">
        <v>2729</v>
      </c>
      <c r="P967">
        <v>13</v>
      </c>
      <c r="Q967" s="3" t="s">
        <v>6575</v>
      </c>
    </row>
    <row r="968" ht="15" customHeight="1">
      <c r="A968" t="e">
        <f t="shared" ca="1" si="536"/>
        <v>#VALUE!</v>
      </c>
      <c r="B968" t="e">
        <f t="array" ref="B968" ca="1">_xlfn.XLOOKUP(Tabelle8[[#This Row],[ExperimentID]]&amp;Tabelle8[[#This Row],[NegotiationID]]&amp;Tabelle8[[#This Row],[MessageID]],ALL_IN_ONE[ExperimentID]&amp;ALL_IN_ONE[NegotiationID]&amp;ALL_IN_ONE[MessageID],ALL_IN_ONE[Gesamt_ID],,0)</f>
        <v>#VALUE!</v>
      </c>
      <c r="C968">
        <v>2544</v>
      </c>
      <c r="D968" t="s">
        <v>1521</v>
      </c>
      <c r="E968">
        <v>64665</v>
      </c>
      <c r="F968">
        <v>2530</v>
      </c>
      <c r="G968">
        <v>2534</v>
      </c>
      <c r="H968" t="s">
        <v>19</v>
      </c>
      <c r="I968" t="str">
        <f t="array" ref="I968">IFERROR(_xlfn.XLOOKUP(Tabelle8[[#This Row],[NegotiationID]]&amp;"FinalAccept",Tabelle8[NegotiationID]&amp;Tabelle8[ActionType],Tabelle8[ActionType],,0),_xlfn.XLOOKUP(Tabelle8[[#This Row],[NegotiationID]]&amp;"FinalReject",Tabelle8[NegotiationID]&amp;Tabelle8[ActionType],Tabelle8[ActionType],,0))</f>
        <v>FinalAccept</v>
      </c>
      <c r="J968">
        <v>0.81820000000000004</v>
      </c>
      <c r="K968">
        <v>0.104</v>
      </c>
      <c r="L968">
        <v>0.92220000000000002</v>
      </c>
      <c r="M968">
        <v>0.71419999999999995</v>
      </c>
      <c r="N968">
        <v>256</v>
      </c>
      <c r="O968">
        <v>2729</v>
      </c>
      <c r="P968">
        <v>13</v>
      </c>
      <c r="Q968" s="3" t="s">
        <v>3048</v>
      </c>
    </row>
    <row r="969" ht="15" customHeight="1">
      <c r="A969" t="e">
        <f t="shared" ca="1" si="536"/>
        <v>#VALUE!</v>
      </c>
      <c r="B969" t="e">
        <f t="array" ref="B969" ca="1">_xlfn.XLOOKUP(Tabelle8[[#This Row],[ExperimentID]]&amp;Tabelle8[[#This Row],[NegotiationID]]&amp;Tabelle8[[#This Row],[MessageID]],ALL_IN_ONE[ExperimentID]&amp;ALL_IN_ONE[NegotiationID]&amp;ALL_IN_ONE[MessageID],ALL_IN_ONE[Gesamt_ID],,0)</f>
        <v>#VALUE!</v>
      </c>
      <c r="C969">
        <v>2544</v>
      </c>
      <c r="D969" t="s">
        <v>1521</v>
      </c>
      <c r="E969">
        <v>65668</v>
      </c>
      <c r="F969">
        <v>2534</v>
      </c>
      <c r="G969">
        <v>2530</v>
      </c>
      <c r="H969" t="s">
        <v>31</v>
      </c>
      <c r="I969" t="str">
        <f t="array" ref="I969">IFERROR(_xlfn.XLOOKUP(Tabelle8[[#This Row],[NegotiationID]]&amp;"FinalAccept",Tabelle8[NegotiationID]&amp;Tabelle8[ActionType],Tabelle8[ActionType],,0),_xlfn.XLOOKUP(Tabelle8[[#This Row],[NegotiationID]]&amp;"FinalReject",Tabelle8[NegotiationID]&amp;Tabelle8[ActionType],Tabelle8[ActionType],,0))</f>
        <v>FinalAccept</v>
      </c>
      <c r="J969">
        <v>1</v>
      </c>
      <c r="K969">
        <v>0.77880000000000005</v>
      </c>
      <c r="L969">
        <v>1.7787999999999999</v>
      </c>
      <c r="M969">
        <v>0.22120000000000001</v>
      </c>
      <c r="N969">
        <v>268</v>
      </c>
      <c r="O969">
        <v>2729</v>
      </c>
      <c r="P969">
        <v>13</v>
      </c>
      <c r="Q969" s="3" t="s">
        <v>3049</v>
      </c>
    </row>
    <row r="970" ht="188.5" hidden="1">
      <c r="A970" t="e">
        <f t="shared" ca="1" si="536"/>
        <v>#VALUE!</v>
      </c>
      <c r="B970" t="e">
        <f t="array" ref="B970" ca="1">_xlfn.XLOOKUP(Tabelle8[[#This Row],[ExperimentID]]&amp;Tabelle8[[#This Row],[NegotiationID]]&amp;Tabelle8[[#This Row],[MessageID]],ALL_IN_ONE[ExperimentID]&amp;ALL_IN_ONE[NegotiationID]&amp;ALL_IN_ONE[MessageID],ALL_IN_ONE[Gesamt_ID],,0)</f>
        <v>#VALUE!</v>
      </c>
      <c r="C970">
        <v>2544</v>
      </c>
      <c r="D970" t="s">
        <v>1521</v>
      </c>
      <c r="E970">
        <v>65701</v>
      </c>
      <c r="F970">
        <v>2530</v>
      </c>
      <c r="G970">
        <v>2534</v>
      </c>
      <c r="H970" t="s">
        <v>22</v>
      </c>
      <c r="I970" t="str">
        <f t="array" ref="I970">IFERROR(_xlfn.XLOOKUP(Tabelle8[[#This Row],[NegotiationID]]&amp;"FinalAccept",Tabelle8[NegotiationID]&amp;Tabelle8[ActionType],Tabelle8[ActionType],,0),_xlfn.XLOOKUP(Tabelle8[[#This Row],[NegotiationID]]&amp;"FinalReject",Tabelle8[NegotiationID]&amp;Tabelle8[ActionType],Tabelle8[ActionType],,0))</f>
        <v>FinalAccept</v>
      </c>
      <c r="N970">
        <v>400</v>
      </c>
      <c r="O970">
        <v>2729</v>
      </c>
      <c r="P970">
        <v>13</v>
      </c>
      <c r="Q970" s="3" t="s">
        <v>6576</v>
      </c>
    </row>
    <row r="971" ht="15" customHeight="1">
      <c r="A971" t="e">
        <f t="shared" ca="1" si="536"/>
        <v>#VALUE!</v>
      </c>
      <c r="B971" t="e">
        <f t="array" ref="B971" ca="1">_xlfn.XLOOKUP(Tabelle8[[#This Row],[ExperimentID]]&amp;Tabelle8[[#This Row],[NegotiationID]]&amp;Tabelle8[[#This Row],[MessageID]],ALL_IN_ONE[ExperimentID]&amp;ALL_IN_ONE[NegotiationID]&amp;ALL_IN_ONE[MessageID],ALL_IN_ONE[Gesamt_ID],,0)</f>
        <v>#VALUE!</v>
      </c>
      <c r="C971">
        <v>2544</v>
      </c>
      <c r="D971" t="s">
        <v>1521</v>
      </c>
      <c r="E971">
        <v>66123</v>
      </c>
      <c r="F971">
        <v>2534</v>
      </c>
      <c r="G971">
        <v>2530</v>
      </c>
      <c r="H971" t="s">
        <v>31</v>
      </c>
      <c r="I971" t="str">
        <f t="array" ref="I971">IFERROR(_xlfn.XLOOKUP(Tabelle8[[#This Row],[NegotiationID]]&amp;"FinalAccept",Tabelle8[NegotiationID]&amp;Tabelle8[ActionType],Tabelle8[ActionType],,0),_xlfn.XLOOKUP(Tabelle8[[#This Row],[NegotiationID]]&amp;"FinalReject",Tabelle8[NegotiationID]&amp;Tabelle8[ActionType],Tabelle8[ActionType],,0))</f>
        <v>FinalAccept</v>
      </c>
      <c r="J971">
        <v>1</v>
      </c>
      <c r="K971">
        <v>0.57879999999999998</v>
      </c>
      <c r="L971">
        <v>1.5788</v>
      </c>
      <c r="M971">
        <v>0.42120000000000002</v>
      </c>
      <c r="N971">
        <v>459</v>
      </c>
      <c r="O971">
        <v>2729</v>
      </c>
      <c r="P971">
        <v>13</v>
      </c>
      <c r="Q971" s="3" t="s">
        <v>3050</v>
      </c>
    </row>
    <row r="972" ht="15" customHeight="1">
      <c r="A972" t="e">
        <f t="shared" ca="1" si="536"/>
        <v>#VALUE!</v>
      </c>
      <c r="B972" t="e">
        <f t="array" ref="B972" ca="1">_xlfn.XLOOKUP(Tabelle8[[#This Row],[ExperimentID]]&amp;Tabelle8[[#This Row],[NegotiationID]]&amp;Tabelle8[[#This Row],[MessageID]],ALL_IN_ONE[ExperimentID]&amp;ALL_IN_ONE[NegotiationID]&amp;ALL_IN_ONE[MessageID],ALL_IN_ONE[Gesamt_ID],,0)</f>
        <v>#VALUE!</v>
      </c>
      <c r="C972">
        <v>2544</v>
      </c>
      <c r="D972" t="s">
        <v>1521</v>
      </c>
      <c r="E972">
        <v>66172</v>
      </c>
      <c r="F972">
        <v>2530</v>
      </c>
      <c r="G972">
        <v>2534</v>
      </c>
      <c r="H972" t="s">
        <v>31</v>
      </c>
      <c r="I972" t="str">
        <f t="array" ref="I972">IFERROR(_xlfn.XLOOKUP(Tabelle8[[#This Row],[NegotiationID]]&amp;"FinalAccept",Tabelle8[NegotiationID]&amp;Tabelle8[ActionType],Tabelle8[ActionType],,0),_xlfn.XLOOKUP(Tabelle8[[#This Row],[NegotiationID]]&amp;"FinalReject",Tabelle8[NegotiationID]&amp;Tabelle8[ActionType],Tabelle8[ActionType],,0))</f>
        <v>FinalAccept</v>
      </c>
      <c r="J972">
        <v>0.67479999999999996</v>
      </c>
      <c r="K972">
        <v>0.4012</v>
      </c>
      <c r="L972">
        <v>1.0760000000000001</v>
      </c>
      <c r="M972">
        <v>0.27360000000000001</v>
      </c>
      <c r="N972">
        <v>247</v>
      </c>
      <c r="O972">
        <v>2729</v>
      </c>
      <c r="P972">
        <v>13</v>
      </c>
      <c r="Q972" s="3" t="s">
        <v>3051</v>
      </c>
    </row>
    <row r="973" ht="15" customHeight="1">
      <c r="A973" t="e">
        <f t="shared" ca="1" si="536"/>
        <v>#VALUE!</v>
      </c>
      <c r="B973" t="e">
        <f t="array" ref="B973" ca="1">_xlfn.XLOOKUP(Tabelle8[[#This Row],[ExperimentID]]&amp;Tabelle8[[#This Row],[NegotiationID]]&amp;Tabelle8[[#This Row],[MessageID]],ALL_IN_ONE[ExperimentID]&amp;ALL_IN_ONE[NegotiationID]&amp;ALL_IN_ONE[MessageID],ALL_IN_ONE[Gesamt_ID],,0)</f>
        <v>#VALUE!</v>
      </c>
      <c r="C973">
        <v>2544</v>
      </c>
      <c r="D973" t="s">
        <v>1521</v>
      </c>
      <c r="E973">
        <v>66239</v>
      </c>
      <c r="F973">
        <v>2534</v>
      </c>
      <c r="G973">
        <v>2530</v>
      </c>
      <c r="H973" t="s">
        <v>31</v>
      </c>
      <c r="I973" t="str">
        <f t="array" ref="I973">IFERROR(_xlfn.XLOOKUP(Tabelle8[[#This Row],[NegotiationID]]&amp;"FinalAccept",Tabelle8[NegotiationID]&amp;Tabelle8[ActionType],Tabelle8[ActionType],,0),_xlfn.XLOOKUP(Tabelle8[[#This Row],[NegotiationID]]&amp;"FinalReject",Tabelle8[NegotiationID]&amp;Tabelle8[ActionType],Tabelle8[ActionType],,0))</f>
        <v>FinalAccept</v>
      </c>
      <c r="J973">
        <v>0.58120000000000005</v>
      </c>
      <c r="K973">
        <v>0.49480000000000002</v>
      </c>
      <c r="L973">
        <v>1.0760000000000001</v>
      </c>
      <c r="M973">
        <v>0.086400000000000005</v>
      </c>
      <c r="N973">
        <v>48</v>
      </c>
      <c r="O973">
        <v>2729</v>
      </c>
      <c r="P973">
        <v>13</v>
      </c>
      <c r="Q973" s="3" t="s">
        <v>3052</v>
      </c>
    </row>
    <row r="974" ht="15" customHeight="1">
      <c r="A974" t="e">
        <f t="shared" ca="1" si="536"/>
        <v>#VALUE!</v>
      </c>
      <c r="B974" t="e">
        <f t="array" ref="B974" ca="1">_xlfn.XLOOKUP(Tabelle8[[#This Row],[ExperimentID]]&amp;Tabelle8[[#This Row],[NegotiationID]]&amp;Tabelle8[[#This Row],[MessageID]],ALL_IN_ONE[ExperimentID]&amp;ALL_IN_ONE[NegotiationID]&amp;ALL_IN_ONE[MessageID],ALL_IN_ONE[Gesamt_ID],,0)</f>
        <v>#VALUE!</v>
      </c>
      <c r="C974">
        <v>2544</v>
      </c>
      <c r="D974" t="s">
        <v>1521</v>
      </c>
      <c r="E974">
        <v>66264</v>
      </c>
      <c r="F974">
        <v>2530</v>
      </c>
      <c r="G974">
        <v>2534</v>
      </c>
      <c r="H974" t="s">
        <v>31</v>
      </c>
      <c r="I974" t="str">
        <f t="array" ref="I974">IFERROR(_xlfn.XLOOKUP(Tabelle8[[#This Row],[NegotiationID]]&amp;"FinalAccept",Tabelle8[NegotiationID]&amp;Tabelle8[ActionType],Tabelle8[ActionType],,0),_xlfn.XLOOKUP(Tabelle8[[#This Row],[NegotiationID]]&amp;"FinalReject",Tabelle8[NegotiationID]&amp;Tabelle8[ActionType],Tabelle8[ActionType],,0))</f>
        <v>FinalAccept</v>
      </c>
      <c r="J974">
        <v>0.78800000000000003</v>
      </c>
      <c r="K974">
        <v>0.30919999999999997</v>
      </c>
      <c r="L974">
        <v>1.0972</v>
      </c>
      <c r="M974">
        <v>0.4788</v>
      </c>
      <c r="N974">
        <v>127</v>
      </c>
      <c r="O974">
        <v>2729</v>
      </c>
      <c r="P974">
        <v>13</v>
      </c>
      <c r="Q974" s="3" t="s">
        <v>3053</v>
      </c>
    </row>
    <row r="975" ht="15" customHeight="1">
      <c r="A975" t="e">
        <f t="shared" ca="1" si="536"/>
        <v>#VALUE!</v>
      </c>
      <c r="B975" t="e">
        <f t="array" ref="B975" ca="1">_xlfn.XLOOKUP(Tabelle8[[#This Row],[ExperimentID]]&amp;Tabelle8[[#This Row],[NegotiationID]]&amp;Tabelle8[[#This Row],[MessageID]],ALL_IN_ONE[ExperimentID]&amp;ALL_IN_ONE[NegotiationID]&amp;ALL_IN_ONE[MessageID],ALL_IN_ONE[Gesamt_ID],,0)</f>
        <v>#VALUE!</v>
      </c>
      <c r="C975">
        <v>2544</v>
      </c>
      <c r="D975" t="s">
        <v>1521</v>
      </c>
      <c r="E975">
        <v>66301</v>
      </c>
      <c r="F975">
        <v>2534</v>
      </c>
      <c r="G975">
        <v>2530</v>
      </c>
      <c r="H975" t="s">
        <v>31</v>
      </c>
      <c r="I975" t="str">
        <f t="array" ref="I975">IFERROR(_xlfn.XLOOKUP(Tabelle8[[#This Row],[NegotiationID]]&amp;"FinalAccept",Tabelle8[NegotiationID]&amp;Tabelle8[ActionType],Tabelle8[ActionType],,0),_xlfn.XLOOKUP(Tabelle8[[#This Row],[NegotiationID]]&amp;"FinalReject",Tabelle8[NegotiationID]&amp;Tabelle8[ActionType],Tabelle8[ActionType],,0))</f>
        <v>FinalAccept</v>
      </c>
      <c r="J975">
        <v>0.57520000000000004</v>
      </c>
      <c r="K975">
        <v>0.54679999999999995</v>
      </c>
      <c r="L975">
        <v>1.1220000000000001</v>
      </c>
      <c r="M975">
        <v>0.028400000000000002</v>
      </c>
      <c r="N975">
        <v>206</v>
      </c>
      <c r="O975">
        <v>2729</v>
      </c>
      <c r="P975">
        <v>13</v>
      </c>
      <c r="Q975" s="3" t="s">
        <v>3054</v>
      </c>
    </row>
    <row r="976" ht="15" customHeight="1">
      <c r="A976" t="e">
        <f t="shared" ca="1" si="536"/>
        <v>#VALUE!</v>
      </c>
      <c r="B976" t="e">
        <f t="array" ref="B976" ca="1">_xlfn.XLOOKUP(Tabelle8[[#This Row],[ExperimentID]]&amp;Tabelle8[[#This Row],[NegotiationID]]&amp;Tabelle8[[#This Row],[MessageID]],ALL_IN_ONE[ExperimentID]&amp;ALL_IN_ONE[NegotiationID]&amp;ALL_IN_ONE[MessageID],ALL_IN_ONE[Gesamt_ID],,0)</f>
        <v>#VALUE!</v>
      </c>
      <c r="C976">
        <v>2544</v>
      </c>
      <c r="D976" t="s">
        <v>1521</v>
      </c>
      <c r="E976">
        <v>66319</v>
      </c>
      <c r="F976">
        <v>2530</v>
      </c>
      <c r="G976">
        <v>2534</v>
      </c>
      <c r="H976" t="s">
        <v>31</v>
      </c>
      <c r="I976" t="str">
        <f t="array" ref="I976">IFERROR(_xlfn.XLOOKUP(Tabelle8[[#This Row],[NegotiationID]]&amp;"FinalAccept",Tabelle8[NegotiationID]&amp;Tabelle8[ActionType],Tabelle8[ActionType],,0),_xlfn.XLOOKUP(Tabelle8[[#This Row],[NegotiationID]]&amp;"FinalReject",Tabelle8[NegotiationID]&amp;Tabelle8[ActionType],Tabelle8[ActionType],,0))</f>
        <v>FinalAccept</v>
      </c>
      <c r="J976">
        <v>0.56679999999999997</v>
      </c>
      <c r="K976">
        <v>0.55520000000000003</v>
      </c>
      <c r="L976">
        <v>1.1220000000000001</v>
      </c>
      <c r="M976">
        <v>0.011599999999999999</v>
      </c>
      <c r="N976">
        <v>122</v>
      </c>
      <c r="O976">
        <v>2729</v>
      </c>
      <c r="P976">
        <v>13</v>
      </c>
      <c r="Q976" s="3" t="s">
        <v>3055</v>
      </c>
    </row>
    <row r="977" ht="15" customHeight="1">
      <c r="A977" t="e">
        <f t="shared" ca="1" si="536"/>
        <v>#VALUE!</v>
      </c>
      <c r="B977" t="e">
        <f t="array" ref="B977" ca="1">_xlfn.XLOOKUP(Tabelle8[[#This Row],[ExperimentID]]&amp;Tabelle8[[#This Row],[NegotiationID]]&amp;Tabelle8[[#This Row],[MessageID]],ALL_IN_ONE[ExperimentID]&amp;ALL_IN_ONE[NegotiationID]&amp;ALL_IN_ONE[MessageID],ALL_IN_ONE[Gesamt_ID],,0)</f>
        <v>#VALUE!</v>
      </c>
      <c r="C977">
        <v>2544</v>
      </c>
      <c r="D977" t="s">
        <v>1521</v>
      </c>
      <c r="E977">
        <v>66457</v>
      </c>
      <c r="F977">
        <v>2534</v>
      </c>
      <c r="G977">
        <v>2530</v>
      </c>
      <c r="H977" t="s">
        <v>20</v>
      </c>
      <c r="I977" t="str">
        <f t="array" ref="I977">IFERROR(_xlfn.XLOOKUP(Tabelle8[[#This Row],[NegotiationID]]&amp;"FinalAccept",Tabelle8[NegotiationID]&amp;Tabelle8[ActionType],Tabelle8[ActionType],,0),_xlfn.XLOOKUP(Tabelle8[[#This Row],[NegotiationID]]&amp;"FinalReject",Tabelle8[NegotiationID]&amp;Tabelle8[ActionType],Tabelle8[ActionType],,0))</f>
        <v>FinalAccept</v>
      </c>
      <c r="J977">
        <v>0.55520000000000003</v>
      </c>
      <c r="K977">
        <v>0.56679999999999997</v>
      </c>
      <c r="L977">
        <v>1.1220000000000001</v>
      </c>
      <c r="M977">
        <v>0.011599999999999999</v>
      </c>
      <c r="N977">
        <v>22</v>
      </c>
      <c r="O977">
        <v>2729</v>
      </c>
      <c r="P977">
        <v>13</v>
      </c>
      <c r="Q977" s="3" t="s">
        <v>3056</v>
      </c>
    </row>
    <row r="978" ht="14.5" hidden="1">
      <c r="A978" t="e">
        <f t="shared" ca="1" si="536"/>
        <v>#VALUE!</v>
      </c>
      <c r="B978" t="e">
        <f t="array" ref="B978" ca="1">_xlfn.XLOOKUP(Tabelle8[[#This Row],[ExperimentID]]&amp;Tabelle8[[#This Row],[NegotiationID]]&amp;Tabelle8[[#This Row],[MessageID]],ALL_IN_ONE[ExperimentID]&amp;ALL_IN_ONE[NegotiationID]&amp;ALL_IN_ONE[MessageID],ALL_IN_ONE[Gesamt_ID],,0)</f>
        <v>#VALUE!</v>
      </c>
      <c r="C978">
        <v>2573</v>
      </c>
      <c r="D978" t="s">
        <v>1521</v>
      </c>
      <c r="E978">
        <v>2574</v>
      </c>
      <c r="H978" t="s">
        <v>6019</v>
      </c>
      <c r="I978" t="str">
        <f t="array" ref="I978">IFERROR(_xlfn.XLOOKUP(Tabelle8[[#This Row],[NegotiationID]]&amp;"FinalAccept",Tabelle8[NegotiationID]&amp;Tabelle8[ActionType],Tabelle8[ActionType],,0),_xlfn.XLOOKUP(Tabelle8[[#This Row],[NegotiationID]]&amp;"FinalReject",Tabelle8[NegotiationID]&amp;Tabelle8[ActionType],Tabelle8[ActionType],,0))</f>
        <v>FinalAccept</v>
      </c>
      <c r="N978">
        <v>21</v>
      </c>
      <c r="O978">
        <v>2067</v>
      </c>
      <c r="P978">
        <v>13</v>
      </c>
      <c r="Q978" t="s">
        <v>6020</v>
      </c>
    </row>
    <row r="979" ht="15" customHeight="1">
      <c r="A979" t="e">
        <f t="shared" ca="1" si="536"/>
        <v>#VALUE!</v>
      </c>
      <c r="B979" t="e">
        <f t="array" ref="B979" ca="1">_xlfn.XLOOKUP(Tabelle8[[#This Row],[ExperimentID]]&amp;Tabelle8[[#This Row],[NegotiationID]]&amp;Tabelle8[[#This Row],[MessageID]],ALL_IN_ONE[ExperimentID]&amp;ALL_IN_ONE[NegotiationID]&amp;ALL_IN_ONE[MessageID],ALL_IN_ONE[Gesamt_ID],,0)</f>
        <v>#VALUE!</v>
      </c>
      <c r="C979">
        <v>2573</v>
      </c>
      <c r="D979" t="s">
        <v>1521</v>
      </c>
      <c r="E979">
        <v>63276</v>
      </c>
      <c r="F979">
        <v>2559</v>
      </c>
      <c r="G979">
        <v>2563</v>
      </c>
      <c r="H979" t="s">
        <v>19</v>
      </c>
      <c r="I979" t="str">
        <f t="array" ref="I979">IFERROR(_xlfn.XLOOKUP(Tabelle8[[#This Row],[NegotiationID]]&amp;"FinalAccept",Tabelle8[NegotiationID]&amp;Tabelle8[ActionType],Tabelle8[ActionType],,0),_xlfn.XLOOKUP(Tabelle8[[#This Row],[NegotiationID]]&amp;"FinalReject",Tabelle8[NegotiationID]&amp;Tabelle8[ActionType],Tabelle8[ActionType],,0))</f>
        <v>FinalAccept</v>
      </c>
      <c r="J979">
        <v>1</v>
      </c>
      <c r="K979">
        <v>1</v>
      </c>
      <c r="L979">
        <v>2</v>
      </c>
      <c r="M979">
        <v>0</v>
      </c>
      <c r="N979">
        <v>149</v>
      </c>
      <c r="O979">
        <v>2067</v>
      </c>
      <c r="P979">
        <v>13</v>
      </c>
      <c r="Q979" s="3" t="s">
        <v>3057</v>
      </c>
    </row>
    <row r="980" ht="15" customHeight="1">
      <c r="A980" t="e">
        <f t="shared" ca="1" si="536"/>
        <v>#VALUE!</v>
      </c>
      <c r="B980" t="e">
        <f t="array" ref="B980" ca="1">_xlfn.XLOOKUP(Tabelle8[[#This Row],[ExperimentID]]&amp;Tabelle8[[#This Row],[NegotiationID]]&amp;Tabelle8[[#This Row],[MessageID]],ALL_IN_ONE[ExperimentID]&amp;ALL_IN_ONE[NegotiationID]&amp;ALL_IN_ONE[MessageID],ALL_IN_ONE[Gesamt_ID],,0)</f>
        <v>#VALUE!</v>
      </c>
      <c r="C980">
        <v>2573</v>
      </c>
      <c r="D980" t="s">
        <v>1521</v>
      </c>
      <c r="E980">
        <v>63288</v>
      </c>
      <c r="F980">
        <v>2563</v>
      </c>
      <c r="G980">
        <v>2559</v>
      </c>
      <c r="H980" t="s">
        <v>31</v>
      </c>
      <c r="I980" t="str">
        <f t="array" ref="I980">IFERROR(_xlfn.XLOOKUP(Tabelle8[[#This Row],[NegotiationID]]&amp;"FinalAccept",Tabelle8[NegotiationID]&amp;Tabelle8[ActionType],Tabelle8[ActionType],,0),_xlfn.XLOOKUP(Tabelle8[[#This Row],[NegotiationID]]&amp;"FinalReject",Tabelle8[NegotiationID]&amp;Tabelle8[ActionType],Tabelle8[ActionType],,0))</f>
        <v>FinalAccept</v>
      </c>
      <c r="J980">
        <v>1</v>
      </c>
      <c r="K980">
        <v>0.77880000000000005</v>
      </c>
      <c r="L980">
        <v>1.7787999999999999</v>
      </c>
      <c r="M980">
        <v>0.22120000000000001</v>
      </c>
      <c r="N980">
        <v>132</v>
      </c>
      <c r="O980">
        <v>2067</v>
      </c>
      <c r="P980">
        <v>13</v>
      </c>
      <c r="Q980" s="3" t="s">
        <v>3058</v>
      </c>
    </row>
    <row r="981" ht="15" customHeight="1">
      <c r="A981" t="e">
        <f t="shared" ca="1" si="536"/>
        <v>#VALUE!</v>
      </c>
      <c r="B981" t="e">
        <f t="array" ref="B981" ca="1">_xlfn.XLOOKUP(Tabelle8[[#This Row],[ExperimentID]]&amp;Tabelle8[[#This Row],[NegotiationID]]&amp;Tabelle8[[#This Row],[MessageID]],ALL_IN_ONE[ExperimentID]&amp;ALL_IN_ONE[NegotiationID]&amp;ALL_IN_ONE[MessageID],ALL_IN_ONE[Gesamt_ID],,0)</f>
        <v>#VALUE!</v>
      </c>
      <c r="C981">
        <v>2573</v>
      </c>
      <c r="D981" t="s">
        <v>1521</v>
      </c>
      <c r="E981">
        <v>64768</v>
      </c>
      <c r="F981">
        <v>2559</v>
      </c>
      <c r="G981">
        <v>2563</v>
      </c>
      <c r="H981" t="s">
        <v>31</v>
      </c>
      <c r="I981" t="str">
        <f t="array" ref="I981">IFERROR(_xlfn.XLOOKUP(Tabelle8[[#This Row],[NegotiationID]]&amp;"FinalAccept",Tabelle8[NegotiationID]&amp;Tabelle8[ActionType],Tabelle8[ActionType],,0),_xlfn.XLOOKUP(Tabelle8[[#This Row],[NegotiationID]]&amp;"FinalReject",Tabelle8[NegotiationID]&amp;Tabelle8[ActionType],Tabelle8[ActionType],,0))</f>
        <v>FinalAccept</v>
      </c>
      <c r="J981">
        <v>1</v>
      </c>
      <c r="K981">
        <v>0.55400000000000005</v>
      </c>
      <c r="L981">
        <v>1.554</v>
      </c>
      <c r="M981">
        <v>0.44600000000000001</v>
      </c>
      <c r="N981">
        <v>153</v>
      </c>
      <c r="O981">
        <v>2067</v>
      </c>
      <c r="P981">
        <v>13</v>
      </c>
      <c r="Q981" s="3" t="s">
        <v>3059</v>
      </c>
    </row>
    <row r="982" ht="15" customHeight="1">
      <c r="A982" t="e">
        <f t="shared" ca="1" si="536"/>
        <v>#VALUE!</v>
      </c>
      <c r="B982" t="e">
        <f t="array" ref="B982" ca="1">_xlfn.XLOOKUP(Tabelle8[[#This Row],[ExperimentID]]&amp;Tabelle8[[#This Row],[NegotiationID]]&amp;Tabelle8[[#This Row],[MessageID]],ALL_IN_ONE[ExperimentID]&amp;ALL_IN_ONE[NegotiationID]&amp;ALL_IN_ONE[MessageID],ALL_IN_ONE[Gesamt_ID],,0)</f>
        <v>#VALUE!</v>
      </c>
      <c r="C982">
        <v>2573</v>
      </c>
      <c r="D982" t="s">
        <v>1521</v>
      </c>
      <c r="E982">
        <v>64781</v>
      </c>
      <c r="F982">
        <v>2563</v>
      </c>
      <c r="G982">
        <v>2559</v>
      </c>
      <c r="H982" t="s">
        <v>31</v>
      </c>
      <c r="I982" t="str">
        <f t="array" ref="I982">IFERROR(_xlfn.XLOOKUP(Tabelle8[[#This Row],[NegotiationID]]&amp;"FinalAccept",Tabelle8[NegotiationID]&amp;Tabelle8[ActionType],Tabelle8[ActionType],,0),_xlfn.XLOOKUP(Tabelle8[[#This Row],[NegotiationID]]&amp;"FinalReject",Tabelle8[NegotiationID]&amp;Tabelle8[ActionType],Tabelle8[ActionType],,0))</f>
        <v>FinalAccept</v>
      </c>
      <c r="J982">
        <v>0.71760000000000002</v>
      </c>
      <c r="K982">
        <v>0.25319999999999998</v>
      </c>
      <c r="L982">
        <v>0.9708</v>
      </c>
      <c r="M982">
        <v>0.46439999999999998</v>
      </c>
      <c r="N982">
        <v>292</v>
      </c>
      <c r="O982">
        <v>2067</v>
      </c>
      <c r="P982">
        <v>13</v>
      </c>
      <c r="Q982" s="3" t="s">
        <v>3060</v>
      </c>
    </row>
    <row r="983" ht="15" customHeight="1">
      <c r="A983" t="e">
        <f t="shared" ca="1" si="536"/>
        <v>#VALUE!</v>
      </c>
      <c r="B983" t="e">
        <f t="array" ref="B983" ca="1">_xlfn.XLOOKUP(Tabelle8[[#This Row],[ExperimentID]]&amp;Tabelle8[[#This Row],[NegotiationID]]&amp;Tabelle8[[#This Row],[MessageID]],ALL_IN_ONE[ExperimentID]&amp;ALL_IN_ONE[NegotiationID]&amp;ALL_IN_ONE[MessageID],ALL_IN_ONE[Gesamt_ID],,0)</f>
        <v>#VALUE!</v>
      </c>
      <c r="C983">
        <v>2573</v>
      </c>
      <c r="D983" t="s">
        <v>1521</v>
      </c>
      <c r="E983">
        <v>64847</v>
      </c>
      <c r="F983">
        <v>2559</v>
      </c>
      <c r="G983">
        <v>2563</v>
      </c>
      <c r="H983" t="s">
        <v>31</v>
      </c>
      <c r="I983" t="str">
        <f t="array" ref="I983">IFERROR(_xlfn.XLOOKUP(Tabelle8[[#This Row],[NegotiationID]]&amp;"FinalAccept",Tabelle8[NegotiationID]&amp;Tabelle8[ActionType],Tabelle8[ActionType],,0),_xlfn.XLOOKUP(Tabelle8[[#This Row],[NegotiationID]]&amp;"FinalReject",Tabelle8[NegotiationID]&amp;Tabelle8[ActionType],Tabelle8[ActionType],,0))</f>
        <v>FinalAccept</v>
      </c>
      <c r="J983">
        <v>0.80020000000000002</v>
      </c>
      <c r="K983">
        <v>0.26400000000000001</v>
      </c>
      <c r="L983">
        <v>1.0642</v>
      </c>
      <c r="M983">
        <v>0.53620000000000001</v>
      </c>
      <c r="N983">
        <v>280</v>
      </c>
      <c r="O983">
        <v>2067</v>
      </c>
      <c r="P983">
        <v>13</v>
      </c>
      <c r="Q983" s="3" t="s">
        <v>3061</v>
      </c>
    </row>
    <row r="984" ht="15" customHeight="1">
      <c r="A984" t="e">
        <f t="shared" ca="1" si="536"/>
        <v>#VALUE!</v>
      </c>
      <c r="B984" t="e">
        <f t="array" ref="B984" ca="1">_xlfn.XLOOKUP(Tabelle8[[#This Row],[ExperimentID]]&amp;Tabelle8[[#This Row],[NegotiationID]]&amp;Tabelle8[[#This Row],[MessageID]],ALL_IN_ONE[ExperimentID]&amp;ALL_IN_ONE[NegotiationID]&amp;ALL_IN_ONE[MessageID],ALL_IN_ONE[Gesamt_ID],,0)</f>
        <v>#VALUE!</v>
      </c>
      <c r="C984">
        <v>2573</v>
      </c>
      <c r="D984" t="s">
        <v>1521</v>
      </c>
      <c r="E984">
        <v>65676</v>
      </c>
      <c r="F984">
        <v>2563</v>
      </c>
      <c r="G984">
        <v>2559</v>
      </c>
      <c r="H984" t="s">
        <v>31</v>
      </c>
      <c r="I984" t="str">
        <f t="array" ref="I984">IFERROR(_xlfn.XLOOKUP(Tabelle8[[#This Row],[NegotiationID]]&amp;"FinalAccept",Tabelle8[NegotiationID]&amp;Tabelle8[ActionType],Tabelle8[ActionType],,0),_xlfn.XLOOKUP(Tabelle8[[#This Row],[NegotiationID]]&amp;"FinalReject",Tabelle8[NegotiationID]&amp;Tabelle8[ActionType],Tabelle8[ActionType],,0))</f>
        <v>FinalAccept</v>
      </c>
      <c r="J984">
        <v>0.4884</v>
      </c>
      <c r="K984">
        <v>0.62</v>
      </c>
      <c r="L984">
        <v>1.1084000000000001</v>
      </c>
      <c r="M984">
        <v>0.13159999999999999</v>
      </c>
      <c r="N984">
        <v>283</v>
      </c>
      <c r="O984">
        <v>2067</v>
      </c>
      <c r="P984">
        <v>13</v>
      </c>
      <c r="Q984" s="3" t="s">
        <v>3062</v>
      </c>
    </row>
    <row r="985" ht="15" customHeight="1">
      <c r="A985" t="e">
        <f t="shared" ca="1" si="536"/>
        <v>#VALUE!</v>
      </c>
      <c r="B985" t="e">
        <f t="array" ref="B985" ca="1">_xlfn.XLOOKUP(Tabelle8[[#This Row],[ExperimentID]]&amp;Tabelle8[[#This Row],[NegotiationID]]&amp;Tabelle8[[#This Row],[MessageID]],ALL_IN_ONE[ExperimentID]&amp;ALL_IN_ONE[NegotiationID]&amp;ALL_IN_ONE[MessageID],ALL_IN_ONE[Gesamt_ID],,0)</f>
        <v>#VALUE!</v>
      </c>
      <c r="C985">
        <v>2573</v>
      </c>
      <c r="D985" t="s">
        <v>1521</v>
      </c>
      <c r="E985">
        <v>66071</v>
      </c>
      <c r="F985">
        <v>2559</v>
      </c>
      <c r="G985">
        <v>2563</v>
      </c>
      <c r="H985" t="s">
        <v>31</v>
      </c>
      <c r="I985" t="str">
        <f t="array" ref="I985">IFERROR(_xlfn.XLOOKUP(Tabelle8[[#This Row],[NegotiationID]]&amp;"FinalAccept",Tabelle8[NegotiationID]&amp;Tabelle8[ActionType],Tabelle8[ActionType],,0),_xlfn.XLOOKUP(Tabelle8[[#This Row],[NegotiationID]]&amp;"FinalReject",Tabelle8[NegotiationID]&amp;Tabelle8[ActionType],Tabelle8[ActionType],,0))</f>
        <v>FinalAccept</v>
      </c>
      <c r="J985">
        <v>0.752</v>
      </c>
      <c r="K985">
        <v>0.20380000000000001</v>
      </c>
      <c r="L985">
        <v>0.95579999999999998</v>
      </c>
      <c r="M985">
        <v>0.54820000000000002</v>
      </c>
      <c r="N985">
        <v>164</v>
      </c>
      <c r="O985">
        <v>2067</v>
      </c>
      <c r="P985">
        <v>13</v>
      </c>
      <c r="Q985" s="3" t="s">
        <v>3063</v>
      </c>
    </row>
    <row r="986" ht="15" customHeight="1">
      <c r="A986" t="e">
        <f t="shared" ca="1" si="536"/>
        <v>#VALUE!</v>
      </c>
      <c r="B986" t="e">
        <f t="array" ref="B986" ca="1">_xlfn.XLOOKUP(Tabelle8[[#This Row],[ExperimentID]]&amp;Tabelle8[[#This Row],[NegotiationID]]&amp;Tabelle8[[#This Row],[MessageID]],ALL_IN_ONE[ExperimentID]&amp;ALL_IN_ONE[NegotiationID]&amp;ALL_IN_ONE[MessageID],ALL_IN_ONE[Gesamt_ID],,0)</f>
        <v>#VALUE!</v>
      </c>
      <c r="C986">
        <v>2573</v>
      </c>
      <c r="D986" t="s">
        <v>1521</v>
      </c>
      <c r="E986">
        <v>66262</v>
      </c>
      <c r="F986">
        <v>2563</v>
      </c>
      <c r="G986">
        <v>2559</v>
      </c>
      <c r="H986" t="s">
        <v>31</v>
      </c>
      <c r="I986" t="str">
        <f t="array" ref="I986">IFERROR(_xlfn.XLOOKUP(Tabelle8[[#This Row],[NegotiationID]]&amp;"FinalAccept",Tabelle8[NegotiationID]&amp;Tabelle8[ActionType],Tabelle8[ActionType],,0),_xlfn.XLOOKUP(Tabelle8[[#This Row],[NegotiationID]]&amp;"FinalReject",Tabelle8[NegotiationID]&amp;Tabelle8[ActionType],Tabelle8[ActionType],,0))</f>
        <v>FinalAccept</v>
      </c>
      <c r="J986">
        <v>0.4884</v>
      </c>
      <c r="K986">
        <v>0.62</v>
      </c>
      <c r="L986">
        <v>1.1084000000000001</v>
      </c>
      <c r="M986">
        <v>0.13159999999999999</v>
      </c>
      <c r="N986">
        <v>166</v>
      </c>
      <c r="O986">
        <v>2067</v>
      </c>
      <c r="P986">
        <v>13</v>
      </c>
      <c r="Q986" s="3" t="s">
        <v>3064</v>
      </c>
    </row>
    <row r="987" ht="15" customHeight="1">
      <c r="A987" t="e">
        <f t="shared" ca="1" si="536"/>
        <v>#VALUE!</v>
      </c>
      <c r="B987" t="e">
        <f t="array" ref="B987" ca="1">_xlfn.XLOOKUP(Tabelle8[[#This Row],[ExperimentID]]&amp;Tabelle8[[#This Row],[NegotiationID]]&amp;Tabelle8[[#This Row],[MessageID]],ALL_IN_ONE[ExperimentID]&amp;ALL_IN_ONE[NegotiationID]&amp;ALL_IN_ONE[MessageID],ALL_IN_ONE[Gesamt_ID],,0)</f>
        <v>#VALUE!</v>
      </c>
      <c r="C987">
        <v>2573</v>
      </c>
      <c r="D987" t="s">
        <v>1521</v>
      </c>
      <c r="E987">
        <v>66811</v>
      </c>
      <c r="F987">
        <v>2559</v>
      </c>
      <c r="G987">
        <v>2563</v>
      </c>
      <c r="H987" t="s">
        <v>31</v>
      </c>
      <c r="I987" t="str">
        <f t="array" ref="I987">IFERROR(_xlfn.XLOOKUP(Tabelle8[[#This Row],[NegotiationID]]&amp;"FinalAccept",Tabelle8[NegotiationID]&amp;Tabelle8[ActionType],Tabelle8[ActionType],,0),_xlfn.XLOOKUP(Tabelle8[[#This Row],[NegotiationID]]&amp;"FinalReject",Tabelle8[NegotiationID]&amp;Tabelle8[ActionType],Tabelle8[ActionType],,0))</f>
        <v>FinalAccept</v>
      </c>
      <c r="J987">
        <v>0.752</v>
      </c>
      <c r="K987">
        <v>0.20380000000000001</v>
      </c>
      <c r="L987">
        <v>0.95579999999999998</v>
      </c>
      <c r="M987">
        <v>0.54820000000000002</v>
      </c>
      <c r="N987">
        <v>191</v>
      </c>
      <c r="O987">
        <v>2067</v>
      </c>
      <c r="P987">
        <v>13</v>
      </c>
      <c r="Q987" s="3" t="s">
        <v>3065</v>
      </c>
    </row>
    <row r="988" ht="15" customHeight="1">
      <c r="A988" t="e">
        <f t="shared" ca="1" si="536"/>
        <v>#VALUE!</v>
      </c>
      <c r="B988" t="e">
        <f t="array" ref="B988" ca="1">_xlfn.XLOOKUP(Tabelle8[[#This Row],[ExperimentID]]&amp;Tabelle8[[#This Row],[NegotiationID]]&amp;Tabelle8[[#This Row],[MessageID]],ALL_IN_ONE[ExperimentID]&amp;ALL_IN_ONE[NegotiationID]&amp;ALL_IN_ONE[MessageID],ALL_IN_ONE[Gesamt_ID],,0)</f>
        <v>#VALUE!</v>
      </c>
      <c r="C988">
        <v>2573</v>
      </c>
      <c r="D988" t="s">
        <v>1521</v>
      </c>
      <c r="E988">
        <v>66856</v>
      </c>
      <c r="F988">
        <v>2563</v>
      </c>
      <c r="G988">
        <v>2559</v>
      </c>
      <c r="H988" t="s">
        <v>31</v>
      </c>
      <c r="I988" t="str">
        <f t="array" ref="I988">IFERROR(_xlfn.XLOOKUP(Tabelle8[[#This Row],[NegotiationID]]&amp;"FinalAccept",Tabelle8[NegotiationID]&amp;Tabelle8[ActionType],Tabelle8[ActionType],,0),_xlfn.XLOOKUP(Tabelle8[[#This Row],[NegotiationID]]&amp;"FinalReject",Tabelle8[NegotiationID]&amp;Tabelle8[ActionType],Tabelle8[ActionType],,0))</f>
        <v>FinalAccept</v>
      </c>
      <c r="J988">
        <v>0.42899999999999999</v>
      </c>
      <c r="K988">
        <v>0.56279999999999997</v>
      </c>
      <c r="L988">
        <v>0.99180000000000001</v>
      </c>
      <c r="M988">
        <v>0.1338</v>
      </c>
      <c r="N988">
        <v>111</v>
      </c>
      <c r="O988">
        <v>2067</v>
      </c>
      <c r="P988">
        <v>13</v>
      </c>
      <c r="Q988" s="3" t="s">
        <v>3066</v>
      </c>
    </row>
    <row r="989" ht="15" customHeight="1">
      <c r="A989" t="e">
        <f t="shared" ca="1" si="536"/>
        <v>#VALUE!</v>
      </c>
      <c r="B989" t="e">
        <f t="array" ref="B989" ca="1">_xlfn.XLOOKUP(Tabelle8[[#This Row],[ExperimentID]]&amp;Tabelle8[[#This Row],[NegotiationID]]&amp;Tabelle8[[#This Row],[MessageID]],ALL_IN_ONE[ExperimentID]&amp;ALL_IN_ONE[NegotiationID]&amp;ALL_IN_ONE[MessageID],ALL_IN_ONE[Gesamt_ID],,0)</f>
        <v>#VALUE!</v>
      </c>
      <c r="C989">
        <v>2573</v>
      </c>
      <c r="D989" t="s">
        <v>1521</v>
      </c>
      <c r="E989">
        <v>67971</v>
      </c>
      <c r="F989">
        <v>2559</v>
      </c>
      <c r="G989">
        <v>2563</v>
      </c>
      <c r="H989" t="s">
        <v>31</v>
      </c>
      <c r="I989" t="str">
        <f t="array" ref="I989">IFERROR(_xlfn.XLOOKUP(Tabelle8[[#This Row],[NegotiationID]]&amp;"FinalAccept",Tabelle8[NegotiationID]&amp;Tabelle8[ActionType],Tabelle8[ActionType],,0),_xlfn.XLOOKUP(Tabelle8[[#This Row],[NegotiationID]]&amp;"FinalReject",Tabelle8[NegotiationID]&amp;Tabelle8[ActionType],Tabelle8[ActionType],,0))</f>
        <v>FinalAccept</v>
      </c>
      <c r="J989">
        <v>0.62</v>
      </c>
      <c r="K989">
        <v>0.4884</v>
      </c>
      <c r="L989">
        <v>1.1084000000000001</v>
      </c>
      <c r="M989">
        <v>0.13159999999999999</v>
      </c>
      <c r="N989">
        <v>98</v>
      </c>
      <c r="O989">
        <v>2067</v>
      </c>
      <c r="P989">
        <v>13</v>
      </c>
      <c r="Q989" s="3" t="s">
        <v>3067</v>
      </c>
    </row>
    <row r="990" ht="15" customHeight="1">
      <c r="A990" t="e">
        <f t="shared" ca="1" si="536"/>
        <v>#VALUE!</v>
      </c>
      <c r="B990" t="e">
        <f t="array" ref="B990" ca="1">_xlfn.XLOOKUP(Tabelle8[[#This Row],[ExperimentID]]&amp;Tabelle8[[#This Row],[NegotiationID]]&amp;Tabelle8[[#This Row],[MessageID]],ALL_IN_ONE[ExperimentID]&amp;ALL_IN_ONE[NegotiationID]&amp;ALL_IN_ONE[MessageID],ALL_IN_ONE[Gesamt_ID],,0)</f>
        <v>#VALUE!</v>
      </c>
      <c r="C990">
        <v>2573</v>
      </c>
      <c r="D990" t="s">
        <v>1521</v>
      </c>
      <c r="E990">
        <v>68043</v>
      </c>
      <c r="F990">
        <v>2563</v>
      </c>
      <c r="G990">
        <v>2559</v>
      </c>
      <c r="H990" t="s">
        <v>20</v>
      </c>
      <c r="I990" t="str">
        <f t="array" ref="I990">IFERROR(_xlfn.XLOOKUP(Tabelle8[[#This Row],[NegotiationID]]&amp;"FinalAccept",Tabelle8[NegotiationID]&amp;Tabelle8[ActionType],Tabelle8[ActionType],,0),_xlfn.XLOOKUP(Tabelle8[[#This Row],[NegotiationID]]&amp;"FinalReject",Tabelle8[NegotiationID]&amp;Tabelle8[ActionType],Tabelle8[ActionType],,0))</f>
        <v>FinalAccept</v>
      </c>
      <c r="J990">
        <v>0.4884</v>
      </c>
      <c r="K990">
        <v>0.62</v>
      </c>
      <c r="L990">
        <v>1.1084000000000001</v>
      </c>
      <c r="M990">
        <v>0.13159999999999999</v>
      </c>
      <c r="N990">
        <v>27</v>
      </c>
      <c r="O990">
        <v>2067</v>
      </c>
      <c r="P990">
        <v>13</v>
      </c>
      <c r="Q990" s="3" t="s">
        <v>3068</v>
      </c>
    </row>
    <row r="991" ht="14.5" hidden="1">
      <c r="A991" t="e">
        <f t="shared" ca="1" si="536"/>
        <v>#VALUE!</v>
      </c>
      <c r="B991" t="e">
        <f t="array" ref="B991" ca="1">_xlfn.XLOOKUP(Tabelle8[[#This Row],[ExperimentID]]&amp;Tabelle8[[#This Row],[NegotiationID]]&amp;Tabelle8[[#This Row],[MessageID]],ALL_IN_ONE[ExperimentID]&amp;ALL_IN_ONE[NegotiationID]&amp;ALL_IN_ONE[MessageID],ALL_IN_ONE[Gesamt_ID],,0)</f>
        <v>#VALUE!</v>
      </c>
      <c r="C991">
        <v>2602</v>
      </c>
      <c r="D991" t="s">
        <v>1521</v>
      </c>
      <c r="E991">
        <v>2603</v>
      </c>
      <c r="H991" t="s">
        <v>6019</v>
      </c>
      <c r="I991" t="str">
        <f t="array" ref="I991">IFERROR(_xlfn.XLOOKUP(Tabelle8[[#This Row],[NegotiationID]]&amp;"FinalAccept",Tabelle8[NegotiationID]&amp;Tabelle8[ActionType],Tabelle8[ActionType],,0),_xlfn.XLOOKUP(Tabelle8[[#This Row],[NegotiationID]]&amp;"FinalReject",Tabelle8[NegotiationID]&amp;Tabelle8[ActionType],Tabelle8[ActionType],,0))</f>
        <v>FinalAccept</v>
      </c>
      <c r="N991">
        <v>21</v>
      </c>
      <c r="O991">
        <v>3578</v>
      </c>
      <c r="P991">
        <v>21</v>
      </c>
      <c r="Q991" t="s">
        <v>6020</v>
      </c>
    </row>
    <row r="992" ht="15" customHeight="1">
      <c r="A992" t="e">
        <f t="shared" ca="1" si="536"/>
        <v>#VALUE!</v>
      </c>
      <c r="B992" t="e">
        <f t="array" ref="B992" ca="1">_xlfn.XLOOKUP(Tabelle8[[#This Row],[ExperimentID]]&amp;Tabelle8[[#This Row],[NegotiationID]]&amp;Tabelle8[[#This Row],[MessageID]],ALL_IN_ONE[ExperimentID]&amp;ALL_IN_ONE[NegotiationID]&amp;ALL_IN_ONE[MessageID],ALL_IN_ONE[Gesamt_ID],,0)</f>
        <v>#VALUE!</v>
      </c>
      <c r="C992">
        <v>2602</v>
      </c>
      <c r="D992" t="s">
        <v>1521</v>
      </c>
      <c r="E992">
        <v>62468</v>
      </c>
      <c r="F992">
        <v>2588</v>
      </c>
      <c r="G992">
        <v>2592</v>
      </c>
      <c r="H992" t="s">
        <v>158</v>
      </c>
      <c r="I992" t="str">
        <f t="array" ref="I992">IFERROR(_xlfn.XLOOKUP(Tabelle8[[#This Row],[NegotiationID]]&amp;"FinalAccept",Tabelle8[NegotiationID]&amp;Tabelle8[ActionType],Tabelle8[ActionType],,0),_xlfn.XLOOKUP(Tabelle8[[#This Row],[NegotiationID]]&amp;"FinalReject",Tabelle8[NegotiationID]&amp;Tabelle8[ActionType],Tabelle8[ActionType],,0))</f>
        <v>FinalAccept</v>
      </c>
      <c r="J992">
        <v>1</v>
      </c>
      <c r="K992">
        <v>0.1084</v>
      </c>
      <c r="L992">
        <v>1.1084000000000001</v>
      </c>
      <c r="M992">
        <v>0.89159999999999995</v>
      </c>
      <c r="N992">
        <v>88</v>
      </c>
      <c r="O992">
        <v>3578</v>
      </c>
      <c r="P992">
        <v>21</v>
      </c>
      <c r="Q992" s="3" t="s">
        <v>3069</v>
      </c>
    </row>
    <row r="993" ht="15" customHeight="1">
      <c r="A993" t="e">
        <f t="shared" ca="1" si="536"/>
        <v>#VALUE!</v>
      </c>
      <c r="B993" t="e">
        <f t="array" ref="B993" ca="1">_xlfn.XLOOKUP(Tabelle8[[#This Row],[ExperimentID]]&amp;Tabelle8[[#This Row],[NegotiationID]]&amp;Tabelle8[[#This Row],[MessageID]],ALL_IN_ONE[ExperimentID]&amp;ALL_IN_ONE[NegotiationID]&amp;ALL_IN_ONE[MessageID],ALL_IN_ONE[Gesamt_ID],,0)</f>
        <v>#VALUE!</v>
      </c>
      <c r="C993">
        <v>2602</v>
      </c>
      <c r="D993" t="s">
        <v>1521</v>
      </c>
      <c r="E993">
        <v>62812</v>
      </c>
      <c r="F993">
        <v>2592</v>
      </c>
      <c r="G993">
        <v>2588</v>
      </c>
      <c r="H993" t="s">
        <v>31</v>
      </c>
      <c r="I993" t="str">
        <f t="array" ref="I993">IFERROR(_xlfn.XLOOKUP(Tabelle8[[#This Row],[NegotiationID]]&amp;"FinalAccept",Tabelle8[NegotiationID]&amp;Tabelle8[ActionType],Tabelle8[ActionType],,0),_xlfn.XLOOKUP(Tabelle8[[#This Row],[NegotiationID]]&amp;"FinalReject",Tabelle8[NegotiationID]&amp;Tabelle8[ActionType],Tabelle8[ActionType],,0))</f>
        <v>FinalAccept</v>
      </c>
      <c r="J993">
        <v>0.51000000000000001</v>
      </c>
      <c r="K993">
        <v>0.57899999999999996</v>
      </c>
      <c r="L993">
        <v>1.089</v>
      </c>
      <c r="M993">
        <v>0.069000000000000006</v>
      </c>
      <c r="N993">
        <v>226</v>
      </c>
      <c r="O993">
        <v>3578</v>
      </c>
      <c r="P993">
        <v>21</v>
      </c>
      <c r="Q993" s="3" t="s">
        <v>3070</v>
      </c>
    </row>
    <row r="994" ht="15" customHeight="1">
      <c r="A994" t="e">
        <f t="shared" ca="1" si="536"/>
        <v>#VALUE!</v>
      </c>
      <c r="B994" t="e">
        <f t="array" ref="B994" ca="1">_xlfn.XLOOKUP(Tabelle8[[#This Row],[ExperimentID]]&amp;Tabelle8[[#This Row],[NegotiationID]]&amp;Tabelle8[[#This Row],[MessageID]],ALL_IN_ONE[ExperimentID]&amp;ALL_IN_ONE[NegotiationID]&amp;ALL_IN_ONE[MessageID],ALL_IN_ONE[Gesamt_ID],,0)</f>
        <v>#VALUE!</v>
      </c>
      <c r="C994">
        <v>2602</v>
      </c>
      <c r="D994" t="s">
        <v>1521</v>
      </c>
      <c r="E994">
        <v>62849</v>
      </c>
      <c r="F994">
        <v>2588</v>
      </c>
      <c r="G994">
        <v>2592</v>
      </c>
      <c r="H994" t="s">
        <v>31</v>
      </c>
      <c r="I994" t="str">
        <f t="array" ref="I994">IFERROR(_xlfn.XLOOKUP(Tabelle8[[#This Row],[NegotiationID]]&amp;"FinalAccept",Tabelle8[NegotiationID]&amp;Tabelle8[ActionType],Tabelle8[ActionType],,0),_xlfn.XLOOKUP(Tabelle8[[#This Row],[NegotiationID]]&amp;"FinalReject",Tabelle8[NegotiationID]&amp;Tabelle8[ActionType],Tabelle8[ActionType],,0))</f>
        <v>FinalAccept</v>
      </c>
      <c r="J994">
        <v>0.92800000000000005</v>
      </c>
      <c r="K994">
        <v>0.13439999999999999</v>
      </c>
      <c r="L994">
        <v>1.0624</v>
      </c>
      <c r="M994">
        <v>0.79359999999999997</v>
      </c>
      <c r="N994">
        <v>447</v>
      </c>
      <c r="O994">
        <v>3578</v>
      </c>
      <c r="P994">
        <v>21</v>
      </c>
      <c r="Q994" s="3" t="s">
        <v>3071</v>
      </c>
    </row>
    <row r="995" ht="15" customHeight="1">
      <c r="A995" t="e">
        <f t="shared" ca="1" si="536"/>
        <v>#VALUE!</v>
      </c>
      <c r="B995" t="e">
        <f t="array" ref="B995" ca="1">_xlfn.XLOOKUP(Tabelle8[[#This Row],[ExperimentID]]&amp;Tabelle8[[#This Row],[NegotiationID]]&amp;Tabelle8[[#This Row],[MessageID]],ALL_IN_ONE[ExperimentID]&amp;ALL_IN_ONE[NegotiationID]&amp;ALL_IN_ONE[MessageID],ALL_IN_ONE[Gesamt_ID],,0)</f>
        <v>#VALUE!</v>
      </c>
      <c r="C995">
        <v>2602</v>
      </c>
      <c r="D995" t="s">
        <v>1521</v>
      </c>
      <c r="E995">
        <v>63031</v>
      </c>
      <c r="F995">
        <v>2592</v>
      </c>
      <c r="G995">
        <v>2588</v>
      </c>
      <c r="H995" t="s">
        <v>31</v>
      </c>
      <c r="I995" t="str">
        <f t="array" ref="I995">IFERROR(_xlfn.XLOOKUP(Tabelle8[[#This Row],[NegotiationID]]&amp;"FinalAccept",Tabelle8[NegotiationID]&amp;Tabelle8[ActionType],Tabelle8[ActionType],,0),_xlfn.XLOOKUP(Tabelle8[[#This Row],[NegotiationID]]&amp;"FinalReject",Tabelle8[NegotiationID]&amp;Tabelle8[ActionType],Tabelle8[ActionType],,0))</f>
        <v>FinalAccept</v>
      </c>
      <c r="J995">
        <v>0.56040000000000001</v>
      </c>
      <c r="K995">
        <v>0.52680000000000005</v>
      </c>
      <c r="L995">
        <v>1.0871999999999999</v>
      </c>
      <c r="M995">
        <v>0.033599999999999998</v>
      </c>
      <c r="N995">
        <v>358</v>
      </c>
      <c r="O995">
        <v>3578</v>
      </c>
      <c r="P995">
        <v>21</v>
      </c>
      <c r="Q995" s="3" t="s">
        <v>3072</v>
      </c>
    </row>
    <row r="996" ht="159.5" hidden="1">
      <c r="A996" t="e">
        <f t="shared" ca="1" si="536"/>
        <v>#VALUE!</v>
      </c>
      <c r="B996" t="e">
        <f t="array" ref="B996" ca="1">_xlfn.XLOOKUP(Tabelle8[[#This Row],[ExperimentID]]&amp;Tabelle8[[#This Row],[NegotiationID]]&amp;Tabelle8[[#This Row],[MessageID]],ALL_IN_ONE[ExperimentID]&amp;ALL_IN_ONE[NegotiationID]&amp;ALL_IN_ONE[MessageID],ALL_IN_ONE[Gesamt_ID],,0)</f>
        <v>#VALUE!</v>
      </c>
      <c r="C996">
        <v>2602</v>
      </c>
      <c r="D996" t="s">
        <v>1521</v>
      </c>
      <c r="E996">
        <v>63101</v>
      </c>
      <c r="F996">
        <v>2588</v>
      </c>
      <c r="G996">
        <v>2592</v>
      </c>
      <c r="H996" t="s">
        <v>22</v>
      </c>
      <c r="I996" t="str">
        <f t="array" ref="I996">IFERROR(_xlfn.XLOOKUP(Tabelle8[[#This Row],[NegotiationID]]&amp;"FinalAccept",Tabelle8[NegotiationID]&amp;Tabelle8[ActionType],Tabelle8[ActionType],,0),_xlfn.XLOOKUP(Tabelle8[[#This Row],[NegotiationID]]&amp;"FinalReject",Tabelle8[NegotiationID]&amp;Tabelle8[ActionType],Tabelle8[ActionType],,0))</f>
        <v>FinalAccept</v>
      </c>
      <c r="N996">
        <v>168</v>
      </c>
      <c r="O996">
        <v>3578</v>
      </c>
      <c r="P996">
        <v>21</v>
      </c>
      <c r="Q996" s="3" t="s">
        <v>6577</v>
      </c>
    </row>
    <row r="997" ht="145" hidden="1">
      <c r="A997" t="e">
        <f t="shared" ca="1" si="536"/>
        <v>#VALUE!</v>
      </c>
      <c r="B997" t="e">
        <f t="array" ref="B997" ca="1">_xlfn.XLOOKUP(Tabelle8[[#This Row],[ExperimentID]]&amp;Tabelle8[[#This Row],[NegotiationID]]&amp;Tabelle8[[#This Row],[MessageID]],ALL_IN_ONE[ExperimentID]&amp;ALL_IN_ONE[NegotiationID]&amp;ALL_IN_ONE[MessageID],ALL_IN_ONE[Gesamt_ID],,0)</f>
        <v>#VALUE!</v>
      </c>
      <c r="C997">
        <v>2602</v>
      </c>
      <c r="D997" t="s">
        <v>1521</v>
      </c>
      <c r="E997">
        <v>63347</v>
      </c>
      <c r="F997">
        <v>2592</v>
      </c>
      <c r="G997">
        <v>2588</v>
      </c>
      <c r="H997" t="s">
        <v>24</v>
      </c>
      <c r="I997" t="str">
        <f t="array" ref="I997">IFERROR(_xlfn.XLOOKUP(Tabelle8[[#This Row],[NegotiationID]]&amp;"FinalAccept",Tabelle8[NegotiationID]&amp;Tabelle8[ActionType],Tabelle8[ActionType],,0),_xlfn.XLOOKUP(Tabelle8[[#This Row],[NegotiationID]]&amp;"FinalReject",Tabelle8[NegotiationID]&amp;Tabelle8[ActionType],Tabelle8[ActionType],,0))</f>
        <v>FinalAccept</v>
      </c>
      <c r="N997">
        <v>132</v>
      </c>
      <c r="O997">
        <v>3578</v>
      </c>
      <c r="P997">
        <v>21</v>
      </c>
      <c r="Q997" s="3" t="s">
        <v>6578</v>
      </c>
    </row>
    <row r="998" ht="15" customHeight="1">
      <c r="A998" t="e">
        <f t="shared" ca="1" si="536"/>
        <v>#VALUE!</v>
      </c>
      <c r="B998" t="e">
        <f t="array" ref="B998" ca="1">_xlfn.XLOOKUP(Tabelle8[[#This Row],[ExperimentID]]&amp;Tabelle8[[#This Row],[NegotiationID]]&amp;Tabelle8[[#This Row],[MessageID]],ALL_IN_ONE[ExperimentID]&amp;ALL_IN_ONE[NegotiationID]&amp;ALL_IN_ONE[MessageID],ALL_IN_ONE[Gesamt_ID],,0)</f>
        <v>#VALUE!</v>
      </c>
      <c r="C998">
        <v>2602</v>
      </c>
      <c r="D998" t="s">
        <v>1521</v>
      </c>
      <c r="E998">
        <v>63436</v>
      </c>
      <c r="F998">
        <v>2588</v>
      </c>
      <c r="G998">
        <v>2592</v>
      </c>
      <c r="H998" t="s">
        <v>31</v>
      </c>
      <c r="I998" t="str">
        <f t="array" ref="I998">IFERROR(_xlfn.XLOOKUP(Tabelle8[[#This Row],[NegotiationID]]&amp;"FinalAccept",Tabelle8[NegotiationID]&amp;Tabelle8[ActionType],Tabelle8[ActionType],,0),_xlfn.XLOOKUP(Tabelle8[[#This Row],[NegotiationID]]&amp;"FinalReject",Tabelle8[NegotiationID]&amp;Tabelle8[ActionType],Tabelle8[ActionType],,0))</f>
        <v>FinalAccept</v>
      </c>
      <c r="J998">
        <v>0.748</v>
      </c>
      <c r="K998">
        <v>0.31440000000000001</v>
      </c>
      <c r="L998">
        <v>1.0624</v>
      </c>
      <c r="M998">
        <v>0.43359999999999999</v>
      </c>
      <c r="N998">
        <v>432</v>
      </c>
      <c r="O998">
        <v>3578</v>
      </c>
      <c r="P998">
        <v>21</v>
      </c>
      <c r="Q998" s="3" t="s">
        <v>3073</v>
      </c>
    </row>
    <row r="999" ht="15" customHeight="1">
      <c r="A999" t="e">
        <f t="shared" ca="1" si="536"/>
        <v>#VALUE!</v>
      </c>
      <c r="B999" t="e">
        <f t="array" ref="B999" ca="1">_xlfn.XLOOKUP(Tabelle8[[#This Row],[ExperimentID]]&amp;Tabelle8[[#This Row],[NegotiationID]]&amp;Tabelle8[[#This Row],[MessageID]],ALL_IN_ONE[ExperimentID]&amp;ALL_IN_ONE[NegotiationID]&amp;ALL_IN_ONE[MessageID],ALL_IN_ONE[Gesamt_ID],,0)</f>
        <v>#VALUE!</v>
      </c>
      <c r="C999">
        <v>2602</v>
      </c>
      <c r="D999" t="s">
        <v>1521</v>
      </c>
      <c r="E999">
        <v>64360</v>
      </c>
      <c r="F999">
        <v>2592</v>
      </c>
      <c r="G999">
        <v>2588</v>
      </c>
      <c r="H999" t="s">
        <v>31</v>
      </c>
      <c r="I999" t="str">
        <f t="array" ref="I999">IFERROR(_xlfn.XLOOKUP(Tabelle8[[#This Row],[NegotiationID]]&amp;"FinalAccept",Tabelle8[NegotiationID]&amp;Tabelle8[ActionType],Tabelle8[ActionType],,0),_xlfn.XLOOKUP(Tabelle8[[#This Row],[NegotiationID]]&amp;"FinalReject",Tabelle8[NegotiationID]&amp;Tabelle8[ActionType],Tabelle8[ActionType],,0))</f>
        <v>FinalAccept</v>
      </c>
      <c r="J999">
        <v>0.50919999999999999</v>
      </c>
      <c r="K999">
        <v>0.58799999999999997</v>
      </c>
      <c r="L999">
        <v>1.0972</v>
      </c>
      <c r="M999">
        <v>0.078799999999999995</v>
      </c>
      <c r="N999">
        <v>186</v>
      </c>
      <c r="O999">
        <v>3578</v>
      </c>
      <c r="P999">
        <v>21</v>
      </c>
      <c r="Q999" s="3" t="s">
        <v>3074</v>
      </c>
    </row>
    <row r="1000" ht="15" customHeight="1">
      <c r="A1000" t="e">
        <f t="shared" ca="1" si="536"/>
        <v>#VALUE!</v>
      </c>
      <c r="B1000" t="e">
        <f t="array" ref="B1000" ca="1">_xlfn.XLOOKUP(Tabelle8[[#This Row],[ExperimentID]]&amp;Tabelle8[[#This Row],[NegotiationID]]&amp;Tabelle8[[#This Row],[MessageID]],ALL_IN_ONE[ExperimentID]&amp;ALL_IN_ONE[NegotiationID]&amp;ALL_IN_ONE[MessageID],ALL_IN_ONE[Gesamt_ID],,0)</f>
        <v>#VALUE!</v>
      </c>
      <c r="C1000">
        <v>2602</v>
      </c>
      <c r="D1000" t="s">
        <v>1521</v>
      </c>
      <c r="E1000">
        <v>64431</v>
      </c>
      <c r="F1000">
        <v>2588</v>
      </c>
      <c r="G1000">
        <v>2592</v>
      </c>
      <c r="H1000" t="s">
        <v>31</v>
      </c>
      <c r="I1000" t="str">
        <f t="array" ref="I1000">IFERROR(_xlfn.XLOOKUP(Tabelle8[[#This Row],[NegotiationID]]&amp;"FinalAccept",Tabelle8[NegotiationID]&amp;Tabelle8[ActionType],Tabelle8[ActionType],,0),_xlfn.XLOOKUP(Tabelle8[[#This Row],[NegotiationID]]&amp;"FinalReject",Tabelle8[NegotiationID]&amp;Tabelle8[ActionType],Tabelle8[ActionType],,0))</f>
        <v>FinalAccept</v>
      </c>
      <c r="J1000">
        <v>0.76800000000000002</v>
      </c>
      <c r="K1000">
        <v>0.32919999999999999</v>
      </c>
      <c r="L1000">
        <v>1.0972</v>
      </c>
      <c r="M1000">
        <v>0.43880000000000002</v>
      </c>
      <c r="N1000">
        <v>258</v>
      </c>
      <c r="O1000">
        <v>3578</v>
      </c>
      <c r="P1000">
        <v>21</v>
      </c>
      <c r="Q1000" s="3" t="s">
        <v>3075</v>
      </c>
    </row>
    <row r="1001" ht="15" customHeight="1">
      <c r="A1001" t="e">
        <f t="shared" ca="1" si="536"/>
        <v>#VALUE!</v>
      </c>
      <c r="B1001" t="e">
        <f t="array" ref="B1001" ca="1">_xlfn.XLOOKUP(Tabelle8[[#This Row],[ExperimentID]]&amp;Tabelle8[[#This Row],[NegotiationID]]&amp;Tabelle8[[#This Row],[MessageID]],ALL_IN_ONE[ExperimentID]&amp;ALL_IN_ONE[NegotiationID]&amp;ALL_IN_ONE[MessageID],ALL_IN_ONE[Gesamt_ID],,0)</f>
        <v>#VALUE!</v>
      </c>
      <c r="C1001">
        <v>2602</v>
      </c>
      <c r="D1001" t="s">
        <v>1521</v>
      </c>
      <c r="E1001">
        <v>64439</v>
      </c>
      <c r="F1001">
        <v>2592</v>
      </c>
      <c r="G1001">
        <v>2588</v>
      </c>
      <c r="H1001" t="s">
        <v>31</v>
      </c>
      <c r="I1001" t="str">
        <f t="array" ref="I1001">IFERROR(_xlfn.XLOOKUP(Tabelle8[[#This Row],[NegotiationID]]&amp;"FinalAccept",Tabelle8[NegotiationID]&amp;Tabelle8[ActionType],Tabelle8[ActionType],,0),_xlfn.XLOOKUP(Tabelle8[[#This Row],[NegotiationID]]&amp;"FinalReject",Tabelle8[NegotiationID]&amp;Tabelle8[ActionType],Tabelle8[ActionType],,0))</f>
        <v>FinalAccept</v>
      </c>
      <c r="J1001">
        <v>0.4884</v>
      </c>
      <c r="K1001">
        <v>0.62</v>
      </c>
      <c r="L1001">
        <v>1.1084000000000001</v>
      </c>
      <c r="M1001">
        <v>0.13159999999999999</v>
      </c>
      <c r="N1001">
        <v>128</v>
      </c>
      <c r="O1001">
        <v>3578</v>
      </c>
      <c r="P1001">
        <v>21</v>
      </c>
      <c r="Q1001" s="3" t="s">
        <v>3076</v>
      </c>
    </row>
    <row r="1002" ht="15" customHeight="1">
      <c r="A1002" t="e">
        <f t="shared" ca="1" si="536"/>
        <v>#VALUE!</v>
      </c>
      <c r="B1002" t="e">
        <f t="array" ref="B1002" ca="1">_xlfn.XLOOKUP(Tabelle8[[#This Row],[ExperimentID]]&amp;Tabelle8[[#This Row],[NegotiationID]]&amp;Tabelle8[[#This Row],[MessageID]],ALL_IN_ONE[ExperimentID]&amp;ALL_IN_ONE[NegotiationID]&amp;ALL_IN_ONE[MessageID],ALL_IN_ONE[Gesamt_ID],,0)</f>
        <v>#VALUE!</v>
      </c>
      <c r="C1002">
        <v>2602</v>
      </c>
      <c r="D1002" t="s">
        <v>1521</v>
      </c>
      <c r="E1002">
        <v>64506</v>
      </c>
      <c r="F1002">
        <v>2588</v>
      </c>
      <c r="G1002">
        <v>2592</v>
      </c>
      <c r="H1002" t="s">
        <v>31</v>
      </c>
      <c r="I1002" t="str">
        <f t="array" ref="I1002">IFERROR(_xlfn.XLOOKUP(Tabelle8[[#This Row],[NegotiationID]]&amp;"FinalAccept",Tabelle8[NegotiationID]&amp;Tabelle8[ActionType],Tabelle8[ActionType],,0),_xlfn.XLOOKUP(Tabelle8[[#This Row],[NegotiationID]]&amp;"FinalReject",Tabelle8[NegotiationID]&amp;Tabelle8[ActionType],Tabelle8[ActionType],,0))</f>
        <v>FinalAccept</v>
      </c>
      <c r="J1002">
        <v>0.71599999999999997</v>
      </c>
      <c r="K1002">
        <v>0.3352</v>
      </c>
      <c r="L1002">
        <v>1.0511999999999999</v>
      </c>
      <c r="M1002">
        <v>0.38080000000000003</v>
      </c>
      <c r="N1002">
        <v>218</v>
      </c>
      <c r="O1002">
        <v>3578</v>
      </c>
      <c r="P1002">
        <v>21</v>
      </c>
      <c r="Q1002" s="3" t="s">
        <v>3077</v>
      </c>
    </row>
    <row r="1003" ht="15" customHeight="1">
      <c r="A1003" t="e">
        <f t="shared" ca="1" si="536"/>
        <v>#VALUE!</v>
      </c>
      <c r="B1003" t="e">
        <f t="array" ref="B1003" ca="1">_xlfn.XLOOKUP(Tabelle8[[#This Row],[ExperimentID]]&amp;Tabelle8[[#This Row],[NegotiationID]]&amp;Tabelle8[[#This Row],[MessageID]],ALL_IN_ONE[ExperimentID]&amp;ALL_IN_ONE[NegotiationID]&amp;ALL_IN_ONE[MessageID],ALL_IN_ONE[Gesamt_ID],,0)</f>
        <v>#VALUE!</v>
      </c>
      <c r="C1003">
        <v>2602</v>
      </c>
      <c r="D1003" t="s">
        <v>1521</v>
      </c>
      <c r="E1003">
        <v>64830</v>
      </c>
      <c r="F1003">
        <v>2592</v>
      </c>
      <c r="G1003">
        <v>2588</v>
      </c>
      <c r="H1003" t="s">
        <v>31</v>
      </c>
      <c r="I1003" t="str">
        <f t="array" ref="I1003">IFERROR(_xlfn.XLOOKUP(Tabelle8[[#This Row],[NegotiationID]]&amp;"FinalAccept",Tabelle8[NegotiationID]&amp;Tabelle8[ActionType],Tabelle8[ActionType],,0),_xlfn.XLOOKUP(Tabelle8[[#This Row],[NegotiationID]]&amp;"FinalReject",Tabelle8[NegotiationID]&amp;Tabelle8[ActionType],Tabelle8[ActionType],,0))</f>
        <v>FinalAccept</v>
      </c>
      <c r="J1003">
        <v>0.45040000000000002</v>
      </c>
      <c r="K1003">
        <v>0.60240000000000005</v>
      </c>
      <c r="L1003">
        <v>1.0528</v>
      </c>
      <c r="M1003">
        <v>0.152</v>
      </c>
      <c r="N1003">
        <v>71</v>
      </c>
      <c r="O1003">
        <v>3578</v>
      </c>
      <c r="P1003">
        <v>21</v>
      </c>
      <c r="Q1003" s="3" t="s">
        <v>3078</v>
      </c>
    </row>
    <row r="1004" ht="15" customHeight="1">
      <c r="A1004" t="e">
        <f t="shared" ca="1" si="536"/>
        <v>#VALUE!</v>
      </c>
      <c r="B1004" t="e">
        <f t="array" ref="B1004" ca="1">_xlfn.XLOOKUP(Tabelle8[[#This Row],[ExperimentID]]&amp;Tabelle8[[#This Row],[NegotiationID]]&amp;Tabelle8[[#This Row],[MessageID]],ALL_IN_ONE[ExperimentID]&amp;ALL_IN_ONE[NegotiationID]&amp;ALL_IN_ONE[MessageID],ALL_IN_ONE[Gesamt_ID],,0)</f>
        <v>#VALUE!</v>
      </c>
      <c r="C1004">
        <v>2602</v>
      </c>
      <c r="D1004" t="s">
        <v>1521</v>
      </c>
      <c r="E1004">
        <v>64974</v>
      </c>
      <c r="F1004">
        <v>2588</v>
      </c>
      <c r="G1004">
        <v>2592</v>
      </c>
      <c r="H1004" t="s">
        <v>31</v>
      </c>
      <c r="I1004" t="str">
        <f t="array" ref="I1004">IFERROR(_xlfn.XLOOKUP(Tabelle8[[#This Row],[NegotiationID]]&amp;"FinalAccept",Tabelle8[NegotiationID]&amp;Tabelle8[ActionType],Tabelle8[ActionType],,0),_xlfn.XLOOKUP(Tabelle8[[#This Row],[NegotiationID]]&amp;"FinalReject",Tabelle8[NegotiationID]&amp;Tabelle8[ActionType],Tabelle8[ActionType],,0))</f>
        <v>FinalAccept</v>
      </c>
      <c r="J1004">
        <v>0.71599999999999997</v>
      </c>
      <c r="K1004">
        <v>0.3352</v>
      </c>
      <c r="L1004">
        <v>1.0511999999999999</v>
      </c>
      <c r="M1004">
        <v>0.38080000000000003</v>
      </c>
      <c r="N1004">
        <v>81</v>
      </c>
      <c r="O1004">
        <v>3578</v>
      </c>
      <c r="P1004">
        <v>21</v>
      </c>
      <c r="Q1004" s="3" t="s">
        <v>3079</v>
      </c>
    </row>
    <row r="1005" ht="15" customHeight="1">
      <c r="A1005" t="e">
        <f t="shared" ca="1" si="536"/>
        <v>#VALUE!</v>
      </c>
      <c r="B1005" t="e">
        <f t="array" ref="B1005" ca="1">_xlfn.XLOOKUP(Tabelle8[[#This Row],[ExperimentID]]&amp;Tabelle8[[#This Row],[NegotiationID]]&amp;Tabelle8[[#This Row],[MessageID]],ALL_IN_ONE[ExperimentID]&amp;ALL_IN_ONE[NegotiationID]&amp;ALL_IN_ONE[MessageID],ALL_IN_ONE[Gesamt_ID],,0)</f>
        <v>#VALUE!</v>
      </c>
      <c r="C1005">
        <v>2602</v>
      </c>
      <c r="D1005" t="s">
        <v>1521</v>
      </c>
      <c r="E1005">
        <v>65808</v>
      </c>
      <c r="F1005">
        <v>2592</v>
      </c>
      <c r="G1005">
        <v>2588</v>
      </c>
      <c r="H1005" t="s">
        <v>31</v>
      </c>
      <c r="I1005" t="str">
        <f t="array" ref="I1005">IFERROR(_xlfn.XLOOKUP(Tabelle8[[#This Row],[NegotiationID]]&amp;"FinalAccept",Tabelle8[NegotiationID]&amp;Tabelle8[ActionType],Tabelle8[ActionType],,0),_xlfn.XLOOKUP(Tabelle8[[#This Row],[NegotiationID]]&amp;"FinalReject",Tabelle8[NegotiationID]&amp;Tabelle8[ActionType],Tabelle8[ActionType],,0))</f>
        <v>FinalAccept</v>
      </c>
      <c r="J1005">
        <v>0.45040000000000002</v>
      </c>
      <c r="K1005">
        <v>0.60240000000000005</v>
      </c>
      <c r="L1005">
        <v>1.0528</v>
      </c>
      <c r="M1005">
        <v>0.152</v>
      </c>
      <c r="N1005">
        <v>102</v>
      </c>
      <c r="O1005">
        <v>3578</v>
      </c>
      <c r="P1005">
        <v>21</v>
      </c>
      <c r="Q1005" s="3" t="s">
        <v>3080</v>
      </c>
    </row>
    <row r="1006" ht="15" customHeight="1">
      <c r="A1006" t="e">
        <f t="shared" ca="1" si="536"/>
        <v>#VALUE!</v>
      </c>
      <c r="B1006" t="e">
        <f t="array" ref="B1006" ca="1">_xlfn.XLOOKUP(Tabelle8[[#This Row],[ExperimentID]]&amp;Tabelle8[[#This Row],[NegotiationID]]&amp;Tabelle8[[#This Row],[MessageID]],ALL_IN_ONE[ExperimentID]&amp;ALL_IN_ONE[NegotiationID]&amp;ALL_IN_ONE[MessageID],ALL_IN_ONE[Gesamt_ID],,0)</f>
        <v>#VALUE!</v>
      </c>
      <c r="C1006">
        <v>2602</v>
      </c>
      <c r="D1006" t="s">
        <v>1521</v>
      </c>
      <c r="E1006">
        <v>66007</v>
      </c>
      <c r="F1006">
        <v>2588</v>
      </c>
      <c r="G1006">
        <v>2592</v>
      </c>
      <c r="H1006" t="s">
        <v>31</v>
      </c>
      <c r="I1006" t="str">
        <f t="array" ref="I1006">IFERROR(_xlfn.XLOOKUP(Tabelle8[[#This Row],[NegotiationID]]&amp;"FinalAccept",Tabelle8[NegotiationID]&amp;Tabelle8[ActionType],Tabelle8[ActionType],,0),_xlfn.XLOOKUP(Tabelle8[[#This Row],[NegotiationID]]&amp;"FinalReject",Tabelle8[NegotiationID]&amp;Tabelle8[ActionType],Tabelle8[ActionType],,0))</f>
        <v>FinalAccept</v>
      </c>
      <c r="J1006">
        <v>0.67759999999999998</v>
      </c>
      <c r="K1006">
        <v>0.37040000000000001</v>
      </c>
      <c r="L1006">
        <v>1.048</v>
      </c>
      <c r="M1006">
        <v>0.30719999999999997</v>
      </c>
      <c r="N1006">
        <v>82</v>
      </c>
      <c r="O1006">
        <v>3578</v>
      </c>
      <c r="P1006">
        <v>21</v>
      </c>
      <c r="Q1006" s="3" t="s">
        <v>3081</v>
      </c>
    </row>
    <row r="1007" ht="15" customHeight="1">
      <c r="A1007" t="e">
        <f t="shared" ca="1" si="536"/>
        <v>#VALUE!</v>
      </c>
      <c r="B1007" t="e">
        <f t="array" ref="B1007" ca="1">_xlfn.XLOOKUP(Tabelle8[[#This Row],[ExperimentID]]&amp;Tabelle8[[#This Row],[NegotiationID]]&amp;Tabelle8[[#This Row],[MessageID]],ALL_IN_ONE[ExperimentID]&amp;ALL_IN_ONE[NegotiationID]&amp;ALL_IN_ONE[MessageID],ALL_IN_ONE[Gesamt_ID],,0)</f>
        <v>#VALUE!</v>
      </c>
      <c r="C1007">
        <v>2602</v>
      </c>
      <c r="D1007" t="s">
        <v>1521</v>
      </c>
      <c r="E1007">
        <v>66038</v>
      </c>
      <c r="F1007">
        <v>2592</v>
      </c>
      <c r="G1007">
        <v>2588</v>
      </c>
      <c r="H1007" t="s">
        <v>31</v>
      </c>
      <c r="I1007" t="str">
        <f t="array" ref="I1007">IFERROR(_xlfn.XLOOKUP(Tabelle8[[#This Row],[NegotiationID]]&amp;"FinalAccept",Tabelle8[NegotiationID]&amp;Tabelle8[ActionType],Tabelle8[ActionType],,0),_xlfn.XLOOKUP(Tabelle8[[#This Row],[NegotiationID]]&amp;"FinalReject",Tabelle8[NegotiationID]&amp;Tabelle8[ActionType],Tabelle8[ActionType],,0))</f>
        <v>FinalAccept</v>
      </c>
      <c r="J1007">
        <v>0.4884</v>
      </c>
      <c r="K1007">
        <v>0.62</v>
      </c>
      <c r="L1007">
        <v>1.1084000000000001</v>
      </c>
      <c r="M1007">
        <v>0.13159999999999999</v>
      </c>
      <c r="N1007">
        <v>143</v>
      </c>
      <c r="O1007">
        <v>3578</v>
      </c>
      <c r="P1007">
        <v>21</v>
      </c>
      <c r="Q1007" s="3" t="s">
        <v>3082</v>
      </c>
    </row>
    <row r="1008" ht="15" customHeight="1">
      <c r="A1008" t="e">
        <f t="shared" ca="1" si="536"/>
        <v>#VALUE!</v>
      </c>
      <c r="B1008" t="e">
        <f t="array" ref="B1008" ca="1">_xlfn.XLOOKUP(Tabelle8[[#This Row],[ExperimentID]]&amp;Tabelle8[[#This Row],[NegotiationID]]&amp;Tabelle8[[#This Row],[MessageID]],ALL_IN_ONE[ExperimentID]&amp;ALL_IN_ONE[NegotiationID]&amp;ALL_IN_ONE[MessageID],ALL_IN_ONE[Gesamt_ID],,0)</f>
        <v>#VALUE!</v>
      </c>
      <c r="C1008">
        <v>2602</v>
      </c>
      <c r="D1008" t="s">
        <v>1521</v>
      </c>
      <c r="E1008">
        <v>66072</v>
      </c>
      <c r="F1008">
        <v>2588</v>
      </c>
      <c r="G1008">
        <v>2592</v>
      </c>
      <c r="H1008" t="s">
        <v>31</v>
      </c>
      <c r="I1008" t="str">
        <f t="array" ref="I1008">IFERROR(_xlfn.XLOOKUP(Tabelle8[[#This Row],[NegotiationID]]&amp;"FinalAccept",Tabelle8[NegotiationID]&amp;Tabelle8[ActionType],Tabelle8[ActionType],,0),_xlfn.XLOOKUP(Tabelle8[[#This Row],[NegotiationID]]&amp;"FinalReject",Tabelle8[NegotiationID]&amp;Tabelle8[ActionType],Tabelle8[ActionType],,0))</f>
        <v>FinalAccept</v>
      </c>
      <c r="J1008">
        <v>0.71599999999999997</v>
      </c>
      <c r="K1008">
        <v>0.3352</v>
      </c>
      <c r="L1008">
        <v>1.0511999999999999</v>
      </c>
      <c r="M1008">
        <v>0.38080000000000003</v>
      </c>
      <c r="N1008">
        <v>124</v>
      </c>
      <c r="O1008">
        <v>3578</v>
      </c>
      <c r="P1008">
        <v>21</v>
      </c>
      <c r="Q1008" s="3" t="s">
        <v>3083</v>
      </c>
    </row>
    <row r="1009" ht="15" customHeight="1">
      <c r="A1009" t="e">
        <f t="shared" ca="1" si="536"/>
        <v>#VALUE!</v>
      </c>
      <c r="B1009" t="e">
        <f t="array" ref="B1009" ca="1">_xlfn.XLOOKUP(Tabelle8[[#This Row],[ExperimentID]]&amp;Tabelle8[[#This Row],[NegotiationID]]&amp;Tabelle8[[#This Row],[MessageID]],ALL_IN_ONE[ExperimentID]&amp;ALL_IN_ONE[NegotiationID]&amp;ALL_IN_ONE[MessageID],ALL_IN_ONE[Gesamt_ID],,0)</f>
        <v>#VALUE!</v>
      </c>
      <c r="C1009">
        <v>2602</v>
      </c>
      <c r="D1009" t="s">
        <v>1521</v>
      </c>
      <c r="E1009">
        <v>66274</v>
      </c>
      <c r="F1009">
        <v>2592</v>
      </c>
      <c r="G1009">
        <v>2588</v>
      </c>
      <c r="H1009" t="s">
        <v>31</v>
      </c>
      <c r="I1009" t="str">
        <f t="array" ref="I1009">IFERROR(_xlfn.XLOOKUP(Tabelle8[[#This Row],[NegotiationID]]&amp;"FinalAccept",Tabelle8[NegotiationID]&amp;Tabelle8[ActionType],Tabelle8[ActionType],,0),_xlfn.XLOOKUP(Tabelle8[[#This Row],[NegotiationID]]&amp;"FinalReject",Tabelle8[NegotiationID]&amp;Tabelle8[ActionType],Tabelle8[ActionType],,0))</f>
        <v>FinalAccept</v>
      </c>
      <c r="J1009">
        <v>0.53439999999999999</v>
      </c>
      <c r="K1009">
        <v>0.5988</v>
      </c>
      <c r="L1009">
        <v>1.1332</v>
      </c>
      <c r="M1009">
        <v>0.064399999999999999</v>
      </c>
      <c r="N1009">
        <v>209</v>
      </c>
      <c r="O1009">
        <v>3578</v>
      </c>
      <c r="P1009">
        <v>21</v>
      </c>
      <c r="Q1009" s="3" t="s">
        <v>3084</v>
      </c>
    </row>
    <row r="1010" ht="15" customHeight="1">
      <c r="A1010" t="e">
        <f t="shared" ca="1" si="536"/>
        <v>#VALUE!</v>
      </c>
      <c r="B1010" t="e">
        <f t="array" ref="B1010" ca="1">_xlfn.XLOOKUP(Tabelle8[[#This Row],[ExperimentID]]&amp;Tabelle8[[#This Row],[NegotiationID]]&amp;Tabelle8[[#This Row],[MessageID]],ALL_IN_ONE[ExperimentID]&amp;ALL_IN_ONE[NegotiationID]&amp;ALL_IN_ONE[MessageID],ALL_IN_ONE[Gesamt_ID],,0)</f>
        <v>#VALUE!</v>
      </c>
      <c r="C1010">
        <v>2602</v>
      </c>
      <c r="D1010" t="s">
        <v>1521</v>
      </c>
      <c r="E1010">
        <v>66281</v>
      </c>
      <c r="F1010">
        <v>2588</v>
      </c>
      <c r="G1010">
        <v>2592</v>
      </c>
      <c r="H1010" t="s">
        <v>31</v>
      </c>
      <c r="I1010" t="str">
        <f t="array" ref="I1010">IFERROR(_xlfn.XLOOKUP(Tabelle8[[#This Row],[NegotiationID]]&amp;"FinalAccept",Tabelle8[NegotiationID]&amp;Tabelle8[ActionType],Tabelle8[ActionType],,0),_xlfn.XLOOKUP(Tabelle8[[#This Row],[NegotiationID]]&amp;"FinalReject",Tabelle8[NegotiationID]&amp;Tabelle8[ActionType],Tabelle8[ActionType],,0))</f>
        <v>FinalAccept</v>
      </c>
      <c r="J1010">
        <v>0.62</v>
      </c>
      <c r="K1010">
        <v>0.4884</v>
      </c>
      <c r="L1010">
        <v>1.1084000000000001</v>
      </c>
      <c r="M1010">
        <v>0.13159999999999999</v>
      </c>
      <c r="N1010">
        <v>64</v>
      </c>
      <c r="O1010">
        <v>3578</v>
      </c>
      <c r="P1010">
        <v>21</v>
      </c>
      <c r="Q1010" s="3" t="s">
        <v>3085</v>
      </c>
    </row>
    <row r="1011" ht="15" customHeight="1">
      <c r="A1011" t="e">
        <f t="shared" ca="1" si="536"/>
        <v>#VALUE!</v>
      </c>
      <c r="B1011" t="e">
        <f t="array" ref="B1011" ca="1">_xlfn.XLOOKUP(Tabelle8[[#This Row],[ExperimentID]]&amp;Tabelle8[[#This Row],[NegotiationID]]&amp;Tabelle8[[#This Row],[MessageID]],ALL_IN_ONE[ExperimentID]&amp;ALL_IN_ONE[NegotiationID]&amp;ALL_IN_ONE[MessageID],ALL_IN_ONE[Gesamt_ID],,0)</f>
        <v>#VALUE!</v>
      </c>
      <c r="C1011">
        <v>2602</v>
      </c>
      <c r="D1011" t="s">
        <v>1521</v>
      </c>
      <c r="E1011">
        <v>66286</v>
      </c>
      <c r="F1011">
        <v>2592</v>
      </c>
      <c r="G1011">
        <v>2588</v>
      </c>
      <c r="H1011" t="s">
        <v>20</v>
      </c>
      <c r="I1011" t="str">
        <f t="array" ref="I1011">IFERROR(_xlfn.XLOOKUP(Tabelle8[[#This Row],[NegotiationID]]&amp;"FinalAccept",Tabelle8[NegotiationID]&amp;Tabelle8[ActionType],Tabelle8[ActionType],,0),_xlfn.XLOOKUP(Tabelle8[[#This Row],[NegotiationID]]&amp;"FinalReject",Tabelle8[NegotiationID]&amp;Tabelle8[ActionType],Tabelle8[ActionType],,0))</f>
        <v>FinalAccept</v>
      </c>
      <c r="J1011">
        <v>0.4884</v>
      </c>
      <c r="K1011">
        <v>0.62</v>
      </c>
      <c r="L1011">
        <v>1.1084000000000001</v>
      </c>
      <c r="M1011">
        <v>0.13159999999999999</v>
      </c>
      <c r="N1011">
        <v>40</v>
      </c>
      <c r="O1011">
        <v>3578</v>
      </c>
      <c r="P1011">
        <v>21</v>
      </c>
      <c r="Q1011" s="3" t="s">
        <v>3086</v>
      </c>
    </row>
    <row r="1012" ht="14.5" hidden="1">
      <c r="A1012" t="e">
        <f t="shared" ca="1" si="536"/>
        <v>#VALUE!</v>
      </c>
      <c r="B1012" t="e">
        <f t="array" ref="B1012" ca="1">_xlfn.XLOOKUP(Tabelle8[[#This Row],[ExperimentID]]&amp;Tabelle8[[#This Row],[NegotiationID]]&amp;Tabelle8[[#This Row],[MessageID]],ALL_IN_ONE[ExperimentID]&amp;ALL_IN_ONE[NegotiationID]&amp;ALL_IN_ONE[MessageID],ALL_IN_ONE[Gesamt_ID],,0)</f>
        <v>#VALUE!</v>
      </c>
      <c r="C1012">
        <v>2631</v>
      </c>
      <c r="D1012" t="s">
        <v>1521</v>
      </c>
      <c r="E1012">
        <v>2632</v>
      </c>
      <c r="H1012" t="s">
        <v>6019</v>
      </c>
      <c r="I1012" t="str">
        <f t="array" ref="I1012">IFERROR(_xlfn.XLOOKUP(Tabelle8[[#This Row],[NegotiationID]]&amp;"FinalAccept",Tabelle8[NegotiationID]&amp;Tabelle8[ActionType],Tabelle8[ActionType],,0),_xlfn.XLOOKUP(Tabelle8[[#This Row],[NegotiationID]]&amp;"FinalReject",Tabelle8[NegotiationID]&amp;Tabelle8[ActionType],Tabelle8[ActionType],,0))</f>
        <v>FinalAccept</v>
      </c>
      <c r="N1012">
        <v>21</v>
      </c>
      <c r="O1012">
        <v>3586</v>
      </c>
      <c r="P1012">
        <v>17</v>
      </c>
      <c r="Q1012" t="s">
        <v>6020</v>
      </c>
    </row>
    <row r="1013" ht="15" customHeight="1">
      <c r="A1013" t="e">
        <f t="shared" ca="1" si="536"/>
        <v>#VALUE!</v>
      </c>
      <c r="B1013" t="e">
        <f t="array" ref="B1013" ca="1">_xlfn.XLOOKUP(Tabelle8[[#This Row],[ExperimentID]]&amp;Tabelle8[[#This Row],[NegotiationID]]&amp;Tabelle8[[#This Row],[MessageID]],ALL_IN_ONE[ExperimentID]&amp;ALL_IN_ONE[NegotiationID]&amp;ALL_IN_ONE[MessageID],ALL_IN_ONE[Gesamt_ID],,0)</f>
        <v>#VALUE!</v>
      </c>
      <c r="C1013">
        <v>2631</v>
      </c>
      <c r="D1013" t="s">
        <v>1521</v>
      </c>
      <c r="E1013">
        <v>62698</v>
      </c>
      <c r="F1013">
        <v>2617</v>
      </c>
      <c r="G1013">
        <v>2621</v>
      </c>
      <c r="H1013" t="s">
        <v>19</v>
      </c>
      <c r="I1013" t="str">
        <f t="array" ref="I1013">IFERROR(_xlfn.XLOOKUP(Tabelle8[[#This Row],[NegotiationID]]&amp;"FinalAccept",Tabelle8[NegotiationID]&amp;Tabelle8[ActionType],Tabelle8[ActionType],,0),_xlfn.XLOOKUP(Tabelle8[[#This Row],[NegotiationID]]&amp;"FinalReject",Tabelle8[NegotiationID]&amp;Tabelle8[ActionType],Tabelle8[ActionType],,0))</f>
        <v>FinalAccept</v>
      </c>
      <c r="J1013">
        <v>1</v>
      </c>
      <c r="K1013">
        <v>0.1084</v>
      </c>
      <c r="L1013">
        <v>1.1084000000000001</v>
      </c>
      <c r="M1013">
        <v>0.89159999999999995</v>
      </c>
      <c r="N1013">
        <v>810</v>
      </c>
      <c r="O1013">
        <v>3586</v>
      </c>
      <c r="P1013">
        <v>17</v>
      </c>
      <c r="Q1013" s="3" t="s">
        <v>3087</v>
      </c>
    </row>
    <row r="1014" ht="15" customHeight="1">
      <c r="A1014" t="e">
        <f t="shared" ca="1" si="536"/>
        <v>#VALUE!</v>
      </c>
      <c r="B1014" t="e">
        <f t="array" ref="B1014" ca="1">_xlfn.XLOOKUP(Tabelle8[[#This Row],[ExperimentID]]&amp;Tabelle8[[#This Row],[NegotiationID]]&amp;Tabelle8[[#This Row],[MessageID]],ALL_IN_ONE[ExperimentID]&amp;ALL_IN_ONE[NegotiationID]&amp;ALL_IN_ONE[MessageID],ALL_IN_ONE[Gesamt_ID],,0)</f>
        <v>#VALUE!</v>
      </c>
      <c r="C1014">
        <v>2631</v>
      </c>
      <c r="D1014" t="s">
        <v>1521</v>
      </c>
      <c r="E1014">
        <v>62835</v>
      </c>
      <c r="F1014">
        <v>2621</v>
      </c>
      <c r="G1014">
        <v>2617</v>
      </c>
      <c r="H1014" t="s">
        <v>31</v>
      </c>
      <c r="I1014" t="str">
        <f t="array" ref="I1014">IFERROR(_xlfn.XLOOKUP(Tabelle8[[#This Row],[NegotiationID]]&amp;"FinalAccept",Tabelle8[NegotiationID]&amp;Tabelle8[ActionType],Tabelle8[ActionType],,0),_xlfn.XLOOKUP(Tabelle8[[#This Row],[NegotiationID]]&amp;"FinalReject",Tabelle8[NegotiationID]&amp;Tabelle8[ActionType],Tabelle8[ActionType],,0))</f>
        <v>FinalAccept</v>
      </c>
      <c r="J1014">
        <v>0.56040000000000001</v>
      </c>
      <c r="K1014">
        <v>0.52680000000000005</v>
      </c>
      <c r="L1014">
        <v>1.0871999999999999</v>
      </c>
      <c r="M1014">
        <v>0.033599999999999998</v>
      </c>
      <c r="N1014">
        <v>308</v>
      </c>
      <c r="O1014">
        <v>3586</v>
      </c>
      <c r="P1014">
        <v>17</v>
      </c>
      <c r="Q1014" s="3" t="s">
        <v>3088</v>
      </c>
    </row>
    <row r="1015" ht="15" customHeight="1">
      <c r="A1015" t="e">
        <f t="shared" ca="1" si="536"/>
        <v>#VALUE!</v>
      </c>
      <c r="B1015" t="e">
        <f t="array" ref="B1015" ca="1">_xlfn.XLOOKUP(Tabelle8[[#This Row],[ExperimentID]]&amp;Tabelle8[[#This Row],[NegotiationID]]&amp;Tabelle8[[#This Row],[MessageID]],ALL_IN_ONE[ExperimentID]&amp;ALL_IN_ONE[NegotiationID]&amp;ALL_IN_ONE[MessageID],ALL_IN_ONE[Gesamt_ID],,0)</f>
        <v>#VALUE!</v>
      </c>
      <c r="C1015">
        <v>2631</v>
      </c>
      <c r="D1015" t="s">
        <v>1521</v>
      </c>
      <c r="E1015">
        <v>64717</v>
      </c>
      <c r="F1015">
        <v>2617</v>
      </c>
      <c r="G1015">
        <v>2621</v>
      </c>
      <c r="H1015" t="s">
        <v>31</v>
      </c>
      <c r="I1015" t="str">
        <f t="array" ref="I1015">IFERROR(_xlfn.XLOOKUP(Tabelle8[[#This Row],[NegotiationID]]&amp;"FinalAccept",Tabelle8[NegotiationID]&amp;Tabelle8[ActionType],Tabelle8[ActionType],,0),_xlfn.XLOOKUP(Tabelle8[[#This Row],[NegotiationID]]&amp;"FinalReject",Tabelle8[NegotiationID]&amp;Tabelle8[ActionType],Tabelle8[ActionType],,0))</f>
        <v>FinalAccept</v>
      </c>
      <c r="J1015">
        <v>1</v>
      </c>
      <c r="K1015">
        <v>0.1084</v>
      </c>
      <c r="L1015">
        <v>1.1084000000000001</v>
      </c>
      <c r="M1015">
        <v>0.89159999999999995</v>
      </c>
      <c r="N1015">
        <v>569</v>
      </c>
      <c r="O1015">
        <v>3586</v>
      </c>
      <c r="P1015">
        <v>17</v>
      </c>
      <c r="Q1015" s="3" t="s">
        <v>3089</v>
      </c>
    </row>
    <row r="1016" ht="15" customHeight="1">
      <c r="A1016" t="e">
        <f t="shared" ca="1" si="536"/>
        <v>#VALUE!</v>
      </c>
      <c r="B1016" t="e">
        <f t="array" ref="B1016" ca="1">_xlfn.XLOOKUP(Tabelle8[[#This Row],[ExperimentID]]&amp;Tabelle8[[#This Row],[NegotiationID]]&amp;Tabelle8[[#This Row],[MessageID]],ALL_IN_ONE[ExperimentID]&amp;ALL_IN_ONE[NegotiationID]&amp;ALL_IN_ONE[MessageID],ALL_IN_ONE[Gesamt_ID],,0)</f>
        <v>#VALUE!</v>
      </c>
      <c r="C1016">
        <v>2631</v>
      </c>
      <c r="D1016" t="s">
        <v>1521</v>
      </c>
      <c r="E1016">
        <v>64842</v>
      </c>
      <c r="F1016">
        <v>2621</v>
      </c>
      <c r="G1016">
        <v>2617</v>
      </c>
      <c r="H1016" t="s">
        <v>31</v>
      </c>
      <c r="I1016" t="str">
        <f t="array" ref="I1016">IFERROR(_xlfn.XLOOKUP(Tabelle8[[#This Row],[NegotiationID]]&amp;"FinalAccept",Tabelle8[NegotiationID]&amp;Tabelle8[ActionType],Tabelle8[ActionType],,0),_xlfn.XLOOKUP(Tabelle8[[#This Row],[NegotiationID]]&amp;"FinalReject",Tabelle8[NegotiationID]&amp;Tabelle8[ActionType],Tabelle8[ActionType],,0))</f>
        <v>FinalAccept</v>
      </c>
      <c r="J1016">
        <v>0.51559999999999995</v>
      </c>
      <c r="K1016">
        <v>0.44</v>
      </c>
      <c r="L1016">
        <v>0.9556</v>
      </c>
      <c r="M1016">
        <v>0.075600000000000001</v>
      </c>
      <c r="N1016">
        <v>429</v>
      </c>
      <c r="O1016">
        <v>3586</v>
      </c>
      <c r="P1016">
        <v>17</v>
      </c>
      <c r="Q1016" s="3" t="s">
        <v>3090</v>
      </c>
    </row>
    <row r="1017" ht="15" customHeight="1">
      <c r="A1017" t="e">
        <f t="shared" ca="1" si="536"/>
        <v>#VALUE!</v>
      </c>
      <c r="B1017" t="e">
        <f t="array" ref="B1017" ca="1">_xlfn.XLOOKUP(Tabelle8[[#This Row],[ExperimentID]]&amp;Tabelle8[[#This Row],[NegotiationID]]&amp;Tabelle8[[#This Row],[MessageID]],ALL_IN_ONE[ExperimentID]&amp;ALL_IN_ONE[NegotiationID]&amp;ALL_IN_ONE[MessageID],ALL_IN_ONE[Gesamt_ID],,0)</f>
        <v>#VALUE!</v>
      </c>
      <c r="C1017">
        <v>2631</v>
      </c>
      <c r="D1017" t="s">
        <v>1521</v>
      </c>
      <c r="E1017">
        <v>65522</v>
      </c>
      <c r="F1017">
        <v>2617</v>
      </c>
      <c r="G1017">
        <v>2621</v>
      </c>
      <c r="H1017" t="s">
        <v>31</v>
      </c>
      <c r="I1017" t="str">
        <f t="array" ref="I1017">IFERROR(_xlfn.XLOOKUP(Tabelle8[[#This Row],[NegotiationID]]&amp;"FinalAccept",Tabelle8[NegotiationID]&amp;Tabelle8[ActionType],Tabelle8[ActionType],,0),_xlfn.XLOOKUP(Tabelle8[[#This Row],[NegotiationID]]&amp;"FinalReject",Tabelle8[NegotiationID]&amp;Tabelle8[ActionType],Tabelle8[ActionType],,0))</f>
        <v>FinalAccept</v>
      </c>
      <c r="J1017">
        <v>0.81999999999999995</v>
      </c>
      <c r="K1017">
        <v>0.28839999999999999</v>
      </c>
      <c r="L1017">
        <v>1.1084000000000001</v>
      </c>
      <c r="M1017">
        <v>0.53159999999999996</v>
      </c>
      <c r="N1017">
        <v>322</v>
      </c>
      <c r="O1017">
        <v>3586</v>
      </c>
      <c r="P1017">
        <v>17</v>
      </c>
      <c r="Q1017" s="3" t="s">
        <v>3091</v>
      </c>
    </row>
    <row r="1018" ht="15" customHeight="1">
      <c r="A1018" t="e">
        <f t="shared" ca="1" si="536"/>
        <v>#VALUE!</v>
      </c>
      <c r="B1018" t="e">
        <f t="array" ref="B1018" ca="1">_xlfn.XLOOKUP(Tabelle8[[#This Row],[ExperimentID]]&amp;Tabelle8[[#This Row],[NegotiationID]]&amp;Tabelle8[[#This Row],[MessageID]],ALL_IN_ONE[ExperimentID]&amp;ALL_IN_ONE[NegotiationID]&amp;ALL_IN_ONE[MessageID],ALL_IN_ONE[Gesamt_ID],,0)</f>
        <v>#VALUE!</v>
      </c>
      <c r="C1018">
        <v>2631</v>
      </c>
      <c r="D1018" t="s">
        <v>1521</v>
      </c>
      <c r="E1018">
        <v>65812</v>
      </c>
      <c r="F1018">
        <v>2621</v>
      </c>
      <c r="G1018">
        <v>2617</v>
      </c>
      <c r="H1018" t="s">
        <v>31</v>
      </c>
      <c r="I1018" t="str">
        <f t="array" ref="I1018">IFERROR(_xlfn.XLOOKUP(Tabelle8[[#This Row],[NegotiationID]]&amp;"FinalAccept",Tabelle8[NegotiationID]&amp;Tabelle8[ActionType],Tabelle8[ActionType],,0),_xlfn.XLOOKUP(Tabelle8[[#This Row],[NegotiationID]]&amp;"FinalReject",Tabelle8[NegotiationID]&amp;Tabelle8[ActionType],Tabelle8[ActionType],,0))</f>
        <v>FinalAccept</v>
      </c>
      <c r="J1018">
        <v>0.4884</v>
      </c>
      <c r="K1018">
        <v>0.62</v>
      </c>
      <c r="L1018">
        <v>1.1084000000000001</v>
      </c>
      <c r="M1018">
        <v>0.13159999999999999</v>
      </c>
      <c r="N1018">
        <v>126</v>
      </c>
      <c r="O1018">
        <v>3586</v>
      </c>
      <c r="P1018">
        <v>17</v>
      </c>
      <c r="Q1018" s="3" t="s">
        <v>3092</v>
      </c>
    </row>
    <row r="1019" ht="15" customHeight="1">
      <c r="A1019" t="e">
        <f t="shared" ca="1" si="536"/>
        <v>#VALUE!</v>
      </c>
      <c r="B1019" t="e">
        <f t="array" ref="B1019" ca="1">_xlfn.XLOOKUP(Tabelle8[[#This Row],[ExperimentID]]&amp;Tabelle8[[#This Row],[NegotiationID]]&amp;Tabelle8[[#This Row],[MessageID]],ALL_IN_ONE[ExperimentID]&amp;ALL_IN_ONE[NegotiationID]&amp;ALL_IN_ONE[MessageID],ALL_IN_ONE[Gesamt_ID],,0)</f>
        <v>#VALUE!</v>
      </c>
      <c r="C1019">
        <v>2631</v>
      </c>
      <c r="D1019" t="s">
        <v>1521</v>
      </c>
      <c r="E1019">
        <v>65898</v>
      </c>
      <c r="F1019">
        <v>2617</v>
      </c>
      <c r="G1019">
        <v>2621</v>
      </c>
      <c r="H1019" t="s">
        <v>31</v>
      </c>
      <c r="I1019" t="str">
        <f t="array" ref="I1019">IFERROR(_xlfn.XLOOKUP(Tabelle8[[#This Row],[NegotiationID]]&amp;"FinalAccept",Tabelle8[NegotiationID]&amp;Tabelle8[ActionType],Tabelle8[ActionType],,0),_xlfn.XLOOKUP(Tabelle8[[#This Row],[NegotiationID]]&amp;"FinalReject",Tabelle8[NegotiationID]&amp;Tabelle8[ActionType],Tabelle8[ActionType],,0))</f>
        <v>FinalAccept</v>
      </c>
      <c r="J1019">
        <v>0.748</v>
      </c>
      <c r="K1019">
        <v>0.31440000000000001</v>
      </c>
      <c r="L1019">
        <v>1.0624</v>
      </c>
      <c r="M1019">
        <v>0.43359999999999999</v>
      </c>
      <c r="N1019">
        <v>98</v>
      </c>
      <c r="O1019">
        <v>3586</v>
      </c>
      <c r="P1019">
        <v>17</v>
      </c>
      <c r="Q1019" s="3" t="s">
        <v>3093</v>
      </c>
    </row>
    <row r="1020" ht="15" customHeight="1">
      <c r="A1020" t="e">
        <f t="shared" ca="1" si="536"/>
        <v>#VALUE!</v>
      </c>
      <c r="B1020" t="e">
        <f t="array" ref="B1020" ca="1">_xlfn.XLOOKUP(Tabelle8[[#This Row],[ExperimentID]]&amp;Tabelle8[[#This Row],[NegotiationID]]&amp;Tabelle8[[#This Row],[MessageID]],ALL_IN_ONE[ExperimentID]&amp;ALL_IN_ONE[NegotiationID]&amp;ALL_IN_ONE[MessageID],ALL_IN_ONE[Gesamt_ID],,0)</f>
        <v>#VALUE!</v>
      </c>
      <c r="C1020">
        <v>2631</v>
      </c>
      <c r="D1020" t="s">
        <v>1521</v>
      </c>
      <c r="E1020">
        <v>65920</v>
      </c>
      <c r="F1020">
        <v>2621</v>
      </c>
      <c r="G1020">
        <v>2617</v>
      </c>
      <c r="H1020" t="s">
        <v>31</v>
      </c>
      <c r="I1020" t="str">
        <f t="array" ref="I1020">IFERROR(_xlfn.XLOOKUP(Tabelle8[[#This Row],[NegotiationID]]&amp;"FinalAccept",Tabelle8[NegotiationID]&amp;Tabelle8[ActionType],Tabelle8[ActionType],,0),_xlfn.XLOOKUP(Tabelle8[[#This Row],[NegotiationID]]&amp;"FinalReject",Tabelle8[NegotiationID]&amp;Tabelle8[ActionType],Tabelle8[ActionType],,0))</f>
        <v>FinalAccept</v>
      </c>
      <c r="J1020">
        <v>0.4884</v>
      </c>
      <c r="K1020">
        <v>0.62</v>
      </c>
      <c r="L1020">
        <v>1.1084000000000001</v>
      </c>
      <c r="M1020">
        <v>0.13159999999999999</v>
      </c>
      <c r="N1020">
        <v>51</v>
      </c>
      <c r="O1020">
        <v>3586</v>
      </c>
      <c r="P1020">
        <v>17</v>
      </c>
      <c r="Q1020" s="3" t="s">
        <v>3094</v>
      </c>
    </row>
    <row r="1021" ht="15" customHeight="1">
      <c r="A1021" t="e">
        <f t="shared" ca="1" si="536"/>
        <v>#VALUE!</v>
      </c>
      <c r="B1021" t="e">
        <f t="array" ref="B1021" ca="1">_xlfn.XLOOKUP(Tabelle8[[#This Row],[ExperimentID]]&amp;Tabelle8[[#This Row],[NegotiationID]]&amp;Tabelle8[[#This Row],[MessageID]],ALL_IN_ONE[ExperimentID]&amp;ALL_IN_ONE[NegotiationID]&amp;ALL_IN_ONE[MessageID],ALL_IN_ONE[Gesamt_ID],,0)</f>
        <v>#VALUE!</v>
      </c>
      <c r="C1021">
        <v>2631</v>
      </c>
      <c r="D1021" t="s">
        <v>1521</v>
      </c>
      <c r="E1021">
        <v>66259</v>
      </c>
      <c r="F1021">
        <v>2617</v>
      </c>
      <c r="G1021">
        <v>2621</v>
      </c>
      <c r="H1021" t="s">
        <v>31</v>
      </c>
      <c r="I1021" t="str">
        <f t="array" ref="I1021">IFERROR(_xlfn.XLOOKUP(Tabelle8[[#This Row],[NegotiationID]]&amp;"FinalAccept",Tabelle8[NegotiationID]&amp;Tabelle8[ActionType],Tabelle8[ActionType],,0),_xlfn.XLOOKUP(Tabelle8[[#This Row],[NegotiationID]]&amp;"FinalReject",Tabelle8[NegotiationID]&amp;Tabelle8[ActionType],Tabelle8[ActionType],,0))</f>
        <v>FinalAccept</v>
      </c>
      <c r="J1021">
        <v>0.65600000000000003</v>
      </c>
      <c r="K1021">
        <v>0.35699999999999998</v>
      </c>
      <c r="L1021">
        <v>1.0129999999999999</v>
      </c>
      <c r="M1021">
        <v>0.29899999999999999</v>
      </c>
      <c r="N1021">
        <v>300</v>
      </c>
      <c r="O1021">
        <v>3586</v>
      </c>
      <c r="P1021">
        <v>17</v>
      </c>
      <c r="Q1021" s="3" t="s">
        <v>3095</v>
      </c>
    </row>
    <row r="1022" ht="15" customHeight="1">
      <c r="A1022" t="e">
        <f t="shared" ca="1" si="536"/>
        <v>#VALUE!</v>
      </c>
      <c r="B1022" t="e">
        <f t="array" ref="B1022" ca="1">_xlfn.XLOOKUP(Tabelle8[[#This Row],[ExperimentID]]&amp;Tabelle8[[#This Row],[NegotiationID]]&amp;Tabelle8[[#This Row],[MessageID]],ALL_IN_ONE[ExperimentID]&amp;ALL_IN_ONE[NegotiationID]&amp;ALL_IN_ONE[MessageID],ALL_IN_ONE[Gesamt_ID],,0)</f>
        <v>#VALUE!</v>
      </c>
      <c r="C1022">
        <v>2631</v>
      </c>
      <c r="D1022" t="s">
        <v>1521</v>
      </c>
      <c r="E1022">
        <v>66282</v>
      </c>
      <c r="F1022">
        <v>2621</v>
      </c>
      <c r="G1022">
        <v>2617</v>
      </c>
      <c r="H1022" t="s">
        <v>31</v>
      </c>
      <c r="I1022" t="str">
        <f t="array" ref="I1022">IFERROR(_xlfn.XLOOKUP(Tabelle8[[#This Row],[NegotiationID]]&amp;"FinalAccept",Tabelle8[NegotiationID]&amp;Tabelle8[ActionType],Tabelle8[ActionType],,0),_xlfn.XLOOKUP(Tabelle8[[#This Row],[NegotiationID]]&amp;"FinalReject",Tabelle8[NegotiationID]&amp;Tabelle8[ActionType],Tabelle8[ActionType],,0))</f>
        <v>FinalAccept</v>
      </c>
      <c r="J1022">
        <v>0.5544</v>
      </c>
      <c r="K1022">
        <v>0.57879999999999998</v>
      </c>
      <c r="L1022">
        <v>1.1332</v>
      </c>
      <c r="M1022">
        <v>0.024400000000000002</v>
      </c>
      <c r="N1022">
        <v>135</v>
      </c>
      <c r="O1022">
        <v>3586</v>
      </c>
      <c r="P1022">
        <v>17</v>
      </c>
      <c r="Q1022" s="3" t="s">
        <v>3096</v>
      </c>
    </row>
    <row r="1023" ht="15" customHeight="1">
      <c r="A1023" t="e">
        <f t="shared" ca="1" si="536"/>
        <v>#VALUE!</v>
      </c>
      <c r="B1023" t="e">
        <f t="array" ref="B1023" ca="1">_xlfn.XLOOKUP(Tabelle8[[#This Row],[ExperimentID]]&amp;Tabelle8[[#This Row],[NegotiationID]]&amp;Tabelle8[[#This Row],[MessageID]],ALL_IN_ONE[ExperimentID]&amp;ALL_IN_ONE[NegotiationID]&amp;ALL_IN_ONE[MessageID],ALL_IN_ONE[Gesamt_ID],,0)</f>
        <v>#VALUE!</v>
      </c>
      <c r="C1023">
        <v>2631</v>
      </c>
      <c r="D1023" t="s">
        <v>1521</v>
      </c>
      <c r="E1023">
        <v>66293</v>
      </c>
      <c r="F1023">
        <v>2617</v>
      </c>
      <c r="G1023">
        <v>2621</v>
      </c>
      <c r="H1023" t="s">
        <v>31</v>
      </c>
      <c r="I1023" t="str">
        <f t="array" ref="I1023">IFERROR(_xlfn.XLOOKUP(Tabelle8[[#This Row],[NegotiationID]]&amp;"FinalAccept",Tabelle8[NegotiationID]&amp;Tabelle8[ActionType],Tabelle8[ActionType],,0),_xlfn.XLOOKUP(Tabelle8[[#This Row],[NegotiationID]]&amp;"FinalReject",Tabelle8[NegotiationID]&amp;Tabelle8[ActionType],Tabelle8[ActionType],,0))</f>
        <v>FinalAccept</v>
      </c>
      <c r="J1023">
        <v>0.70679999999999998</v>
      </c>
      <c r="K1023">
        <v>0.38040000000000002</v>
      </c>
      <c r="L1023">
        <v>1.0871999999999999</v>
      </c>
      <c r="M1023">
        <v>0.32640000000000002</v>
      </c>
      <c r="N1023">
        <v>48</v>
      </c>
      <c r="O1023">
        <v>3586</v>
      </c>
      <c r="P1023">
        <v>17</v>
      </c>
      <c r="Q1023" s="3" t="s">
        <v>3097</v>
      </c>
    </row>
    <row r="1024" ht="15" customHeight="1">
      <c r="A1024" t="e">
        <f t="shared" ca="1" si="536"/>
        <v>#VALUE!</v>
      </c>
      <c r="B1024" t="e">
        <f t="array" ref="B1024" ca="1">_xlfn.XLOOKUP(Tabelle8[[#This Row],[ExperimentID]]&amp;Tabelle8[[#This Row],[NegotiationID]]&amp;Tabelle8[[#This Row],[MessageID]],ALL_IN_ONE[ExperimentID]&amp;ALL_IN_ONE[NegotiationID]&amp;ALL_IN_ONE[MessageID],ALL_IN_ONE[Gesamt_ID],,0)</f>
        <v>#VALUE!</v>
      </c>
      <c r="C1024">
        <v>2631</v>
      </c>
      <c r="D1024" t="s">
        <v>1521</v>
      </c>
      <c r="E1024">
        <v>66334</v>
      </c>
      <c r="F1024">
        <v>2621</v>
      </c>
      <c r="G1024">
        <v>2617</v>
      </c>
      <c r="H1024" t="s">
        <v>31</v>
      </c>
      <c r="I1024" t="str">
        <f t="array" ref="I1024">IFERROR(_xlfn.XLOOKUP(Tabelle8[[#This Row],[NegotiationID]]&amp;"FinalAccept",Tabelle8[NegotiationID]&amp;Tabelle8[ActionType],Tabelle8[ActionType],,0),_xlfn.XLOOKUP(Tabelle8[[#This Row],[NegotiationID]]&amp;"FinalReject",Tabelle8[NegotiationID]&amp;Tabelle8[ActionType],Tabelle8[ActionType],,0))</f>
        <v>FinalAccept</v>
      </c>
      <c r="J1024">
        <v>0.42899999999999999</v>
      </c>
      <c r="K1024">
        <v>0.56279999999999997</v>
      </c>
      <c r="L1024">
        <v>0.99180000000000001</v>
      </c>
      <c r="M1024">
        <v>0.1338</v>
      </c>
      <c r="N1024">
        <v>88</v>
      </c>
      <c r="O1024">
        <v>3586</v>
      </c>
      <c r="P1024">
        <v>17</v>
      </c>
      <c r="Q1024" s="3" t="s">
        <v>3098</v>
      </c>
    </row>
    <row r="1025" ht="101.5" hidden="1">
      <c r="A1025" t="e">
        <f t="shared" ca="1" si="536"/>
        <v>#VALUE!</v>
      </c>
      <c r="B1025" t="e">
        <f t="array" ref="B1025" ca="1">_xlfn.XLOOKUP(Tabelle8[[#This Row],[ExperimentID]]&amp;Tabelle8[[#This Row],[NegotiationID]]&amp;Tabelle8[[#This Row],[MessageID]],ALL_IN_ONE[ExperimentID]&amp;ALL_IN_ONE[NegotiationID]&amp;ALL_IN_ONE[MessageID],ALL_IN_ONE[Gesamt_ID],,0)</f>
        <v>#VALUE!</v>
      </c>
      <c r="C1025">
        <v>2631</v>
      </c>
      <c r="D1025" t="s">
        <v>1521</v>
      </c>
      <c r="E1025">
        <v>66344</v>
      </c>
      <c r="F1025">
        <v>2617</v>
      </c>
      <c r="G1025">
        <v>2621</v>
      </c>
      <c r="H1025" t="s">
        <v>22</v>
      </c>
      <c r="I1025" t="str">
        <f t="array" ref="I1025">IFERROR(_xlfn.XLOOKUP(Tabelle8[[#This Row],[NegotiationID]]&amp;"FinalAccept",Tabelle8[NegotiationID]&amp;Tabelle8[ActionType],Tabelle8[ActionType],,0),_xlfn.XLOOKUP(Tabelle8[[#This Row],[NegotiationID]]&amp;"FinalReject",Tabelle8[NegotiationID]&amp;Tabelle8[ActionType],Tabelle8[ActionType],,0))</f>
        <v>FinalAccept</v>
      </c>
      <c r="N1025">
        <v>29</v>
      </c>
      <c r="O1025">
        <v>3586</v>
      </c>
      <c r="P1025">
        <v>17</v>
      </c>
      <c r="Q1025" s="3" t="s">
        <v>6579</v>
      </c>
    </row>
    <row r="1026" ht="72.5" hidden="1">
      <c r="A1026" t="e">
        <f t="shared" ref="A1026:A1089" ca="1" si="537">MID(CELL("Dateiname",$A$1),FIND("]",CELL("Dateiname",$A$1))+1,31)</f>
        <v>#VALUE!</v>
      </c>
      <c r="B1026" t="e">
        <f t="array" ref="B1026" ca="1">_xlfn.XLOOKUP(Tabelle8[[#This Row],[ExperimentID]]&amp;Tabelle8[[#This Row],[NegotiationID]]&amp;Tabelle8[[#This Row],[MessageID]],ALL_IN_ONE[ExperimentID]&amp;ALL_IN_ONE[NegotiationID]&amp;ALL_IN_ONE[MessageID],ALL_IN_ONE[Gesamt_ID],,0)</f>
        <v>#VALUE!</v>
      </c>
      <c r="C1026">
        <v>2631</v>
      </c>
      <c r="D1026" t="s">
        <v>1521</v>
      </c>
      <c r="E1026">
        <v>66364</v>
      </c>
      <c r="F1026">
        <v>2621</v>
      </c>
      <c r="G1026">
        <v>2617</v>
      </c>
      <c r="H1026" t="s">
        <v>24</v>
      </c>
      <c r="I1026" t="str">
        <f t="array" ref="I1026">IFERROR(_xlfn.XLOOKUP(Tabelle8[[#This Row],[NegotiationID]]&amp;"FinalAccept",Tabelle8[NegotiationID]&amp;Tabelle8[ActionType],Tabelle8[ActionType],,0),_xlfn.XLOOKUP(Tabelle8[[#This Row],[NegotiationID]]&amp;"FinalReject",Tabelle8[NegotiationID]&amp;Tabelle8[ActionType],Tabelle8[ActionType],,0))</f>
        <v>FinalAccept</v>
      </c>
      <c r="N1026">
        <v>44</v>
      </c>
      <c r="O1026">
        <v>3586</v>
      </c>
      <c r="P1026">
        <v>17</v>
      </c>
      <c r="Q1026" s="3" t="s">
        <v>6580</v>
      </c>
    </row>
    <row r="1027" ht="15" customHeight="1">
      <c r="A1027" t="e">
        <f t="shared" ca="1" si="537"/>
        <v>#VALUE!</v>
      </c>
      <c r="B1027" t="e">
        <f t="array" ref="B1027" ca="1">_xlfn.XLOOKUP(Tabelle8[[#This Row],[ExperimentID]]&amp;Tabelle8[[#This Row],[NegotiationID]]&amp;Tabelle8[[#This Row],[MessageID]],ALL_IN_ONE[ExperimentID]&amp;ALL_IN_ONE[NegotiationID]&amp;ALL_IN_ONE[MessageID],ALL_IN_ONE[Gesamt_ID],,0)</f>
        <v>#VALUE!</v>
      </c>
      <c r="C1027">
        <v>2631</v>
      </c>
      <c r="D1027" t="s">
        <v>1521</v>
      </c>
      <c r="E1027">
        <v>66402</v>
      </c>
      <c r="F1027">
        <v>2617</v>
      </c>
      <c r="G1027">
        <v>2621</v>
      </c>
      <c r="H1027" t="s">
        <v>31</v>
      </c>
      <c r="I1027" t="str">
        <f t="array" ref="I1027">IFERROR(_xlfn.XLOOKUP(Tabelle8[[#This Row],[NegotiationID]]&amp;"FinalAccept",Tabelle8[NegotiationID]&amp;Tabelle8[ActionType],Tabelle8[ActionType],,0),_xlfn.XLOOKUP(Tabelle8[[#This Row],[NegotiationID]]&amp;"FinalReject",Tabelle8[NegotiationID]&amp;Tabelle8[ActionType],Tabelle8[ActionType],,0))</f>
        <v>FinalAccept</v>
      </c>
      <c r="J1027">
        <v>0.66020000000000001</v>
      </c>
      <c r="K1027">
        <v>0.43880000000000002</v>
      </c>
      <c r="L1027">
        <v>1.099</v>
      </c>
      <c r="M1027">
        <v>0.22140000000000001</v>
      </c>
      <c r="N1027">
        <v>174</v>
      </c>
      <c r="O1027">
        <v>3586</v>
      </c>
      <c r="P1027">
        <v>17</v>
      </c>
      <c r="Q1027" s="3" t="s">
        <v>3099</v>
      </c>
    </row>
    <row r="1028" ht="15" customHeight="1">
      <c r="A1028" t="e">
        <f t="shared" ca="1" si="537"/>
        <v>#VALUE!</v>
      </c>
      <c r="B1028" t="e">
        <f t="array" ref="B1028" ca="1">_xlfn.XLOOKUP(Tabelle8[[#This Row],[ExperimentID]]&amp;Tabelle8[[#This Row],[NegotiationID]]&amp;Tabelle8[[#This Row],[MessageID]],ALL_IN_ONE[ExperimentID]&amp;ALL_IN_ONE[NegotiationID]&amp;ALL_IN_ONE[MessageID],ALL_IN_ONE[Gesamt_ID],,0)</f>
        <v>#VALUE!</v>
      </c>
      <c r="C1028">
        <v>2631</v>
      </c>
      <c r="D1028" t="s">
        <v>1521</v>
      </c>
      <c r="E1028">
        <v>66423</v>
      </c>
      <c r="F1028">
        <v>2621</v>
      </c>
      <c r="G1028">
        <v>2617</v>
      </c>
      <c r="H1028" t="s">
        <v>20</v>
      </c>
      <c r="I1028" t="str">
        <f t="array" ref="I1028">IFERROR(_xlfn.XLOOKUP(Tabelle8[[#This Row],[NegotiationID]]&amp;"FinalAccept",Tabelle8[NegotiationID]&amp;Tabelle8[ActionType],Tabelle8[ActionType],,0),_xlfn.XLOOKUP(Tabelle8[[#This Row],[NegotiationID]]&amp;"FinalReject",Tabelle8[NegotiationID]&amp;Tabelle8[ActionType],Tabelle8[ActionType],,0))</f>
        <v>FinalAccept</v>
      </c>
      <c r="J1028">
        <v>0.43880000000000002</v>
      </c>
      <c r="K1028">
        <v>0.66020000000000001</v>
      </c>
      <c r="L1028">
        <v>1.099</v>
      </c>
      <c r="M1028">
        <v>0.22140000000000001</v>
      </c>
      <c r="N1028">
        <v>34</v>
      </c>
      <c r="O1028">
        <v>3586</v>
      </c>
      <c r="P1028">
        <v>17</v>
      </c>
      <c r="Q1028" s="3" t="s">
        <v>3100</v>
      </c>
    </row>
    <row r="1029" ht="14.5" hidden="1">
      <c r="A1029" t="e">
        <f t="shared" ca="1" si="537"/>
        <v>#VALUE!</v>
      </c>
      <c r="B1029" t="e">
        <f t="array" ref="B1029" ca="1">_xlfn.XLOOKUP(Tabelle8[[#This Row],[ExperimentID]]&amp;Tabelle8[[#This Row],[NegotiationID]]&amp;Tabelle8[[#This Row],[MessageID]],ALL_IN_ONE[ExperimentID]&amp;ALL_IN_ONE[NegotiationID]&amp;ALL_IN_ONE[MessageID],ALL_IN_ONE[Gesamt_ID],,0)</f>
        <v>#VALUE!</v>
      </c>
      <c r="C1029">
        <v>2660</v>
      </c>
      <c r="D1029" t="s">
        <v>1521</v>
      </c>
      <c r="E1029">
        <v>2661</v>
      </c>
      <c r="H1029" t="s">
        <v>6019</v>
      </c>
      <c r="I1029" t="e">
        <f t="array" ref="I1029">IFERROR(_xlfn.XLOOKUP(Tabelle8[[#This Row],[NegotiationID]]&amp;"FinalAccept",Tabelle8[NegotiationID]&amp;Tabelle8[ActionType],Tabelle8[ActionType],,0),_xlfn.XLOOKUP(Tabelle8[[#This Row],[NegotiationID]]&amp;"FinalReject",Tabelle8[NegotiationID]&amp;Tabelle8[ActionType],Tabelle8[ActionType],,0))</f>
        <v>#N/A</v>
      </c>
      <c r="N1029">
        <v>21</v>
      </c>
      <c r="O1029">
        <v>21</v>
      </c>
      <c r="P1029">
        <v>1</v>
      </c>
      <c r="Q1029" t="s">
        <v>6020</v>
      </c>
    </row>
    <row r="1030" ht="14.5" hidden="1">
      <c r="A1030" t="e">
        <f t="shared" ca="1" si="537"/>
        <v>#VALUE!</v>
      </c>
      <c r="B1030" t="e">
        <f t="array" ref="B1030" ca="1">_xlfn.XLOOKUP(Tabelle8[[#This Row],[ExperimentID]]&amp;Tabelle8[[#This Row],[NegotiationID]]&amp;Tabelle8[[#This Row],[MessageID]],ALL_IN_ONE[ExperimentID]&amp;ALL_IN_ONE[NegotiationID]&amp;ALL_IN_ONE[MessageID],ALL_IN_ONE[Gesamt_ID],,0)</f>
        <v>#VALUE!</v>
      </c>
      <c r="C1030">
        <v>2689</v>
      </c>
      <c r="D1030" t="s">
        <v>1521</v>
      </c>
      <c r="E1030">
        <v>2690</v>
      </c>
      <c r="H1030" t="s">
        <v>6019</v>
      </c>
      <c r="I1030" t="e">
        <f t="array" ref="I1030">IFERROR(_xlfn.XLOOKUP(Tabelle8[[#This Row],[NegotiationID]]&amp;"FinalAccept",Tabelle8[NegotiationID]&amp;Tabelle8[ActionType],Tabelle8[ActionType],,0),_xlfn.XLOOKUP(Tabelle8[[#This Row],[NegotiationID]]&amp;"FinalReject",Tabelle8[NegotiationID]&amp;Tabelle8[ActionType],Tabelle8[ActionType],,0))</f>
        <v>#N/A</v>
      </c>
      <c r="N1030">
        <v>21</v>
      </c>
      <c r="O1030">
        <v>21</v>
      </c>
      <c r="P1030">
        <v>1</v>
      </c>
      <c r="Q1030" t="s">
        <v>6020</v>
      </c>
    </row>
    <row r="1031" ht="14.5" hidden="1">
      <c r="A1031" t="e">
        <f t="shared" ca="1" si="537"/>
        <v>#VALUE!</v>
      </c>
      <c r="B1031" t="e">
        <f t="array" ref="B1031" ca="1">_xlfn.XLOOKUP(Tabelle8[[#This Row],[ExperimentID]]&amp;Tabelle8[[#This Row],[NegotiationID]]&amp;Tabelle8[[#This Row],[MessageID]],ALL_IN_ONE[ExperimentID]&amp;ALL_IN_ONE[NegotiationID]&amp;ALL_IN_ONE[MessageID],ALL_IN_ONE[Gesamt_ID],,0)</f>
        <v>#VALUE!</v>
      </c>
      <c r="C1031">
        <v>2718</v>
      </c>
      <c r="D1031" t="s">
        <v>1521</v>
      </c>
      <c r="E1031">
        <v>2719</v>
      </c>
      <c r="H1031" t="s">
        <v>6019</v>
      </c>
      <c r="I1031" t="e">
        <f t="array" ref="I1031">IFERROR(_xlfn.XLOOKUP(Tabelle8[[#This Row],[NegotiationID]]&amp;"FinalAccept",Tabelle8[NegotiationID]&amp;Tabelle8[ActionType],Tabelle8[ActionType],,0),_xlfn.XLOOKUP(Tabelle8[[#This Row],[NegotiationID]]&amp;"FinalReject",Tabelle8[NegotiationID]&amp;Tabelle8[ActionType],Tabelle8[ActionType],,0))</f>
        <v>#N/A</v>
      </c>
      <c r="N1031">
        <v>21</v>
      </c>
      <c r="O1031">
        <v>21</v>
      </c>
      <c r="P1031">
        <v>1</v>
      </c>
      <c r="Q1031" t="s">
        <v>6020</v>
      </c>
    </row>
    <row r="1032" ht="14.5" hidden="1">
      <c r="A1032" t="e">
        <f t="shared" ca="1" si="537"/>
        <v>#VALUE!</v>
      </c>
      <c r="B1032" t="e">
        <f t="array" ref="B1032" ca="1">_xlfn.XLOOKUP(Tabelle8[[#This Row],[ExperimentID]]&amp;Tabelle8[[#This Row],[NegotiationID]]&amp;Tabelle8[[#This Row],[MessageID]],ALL_IN_ONE[ExperimentID]&amp;ALL_IN_ONE[NegotiationID]&amp;ALL_IN_ONE[MessageID],ALL_IN_ONE[Gesamt_ID],,0)</f>
        <v>#VALUE!</v>
      </c>
      <c r="C1032">
        <v>2747</v>
      </c>
      <c r="D1032" t="s">
        <v>1521</v>
      </c>
      <c r="E1032">
        <v>2748</v>
      </c>
      <c r="H1032" t="s">
        <v>6019</v>
      </c>
      <c r="I1032" t="e">
        <f t="array" ref="I1032">IFERROR(_xlfn.XLOOKUP(Tabelle8[[#This Row],[NegotiationID]]&amp;"FinalAccept",Tabelle8[NegotiationID]&amp;Tabelle8[ActionType],Tabelle8[ActionType],,0),_xlfn.XLOOKUP(Tabelle8[[#This Row],[NegotiationID]]&amp;"FinalReject",Tabelle8[NegotiationID]&amp;Tabelle8[ActionType],Tabelle8[ActionType],,0))</f>
        <v>#N/A</v>
      </c>
      <c r="N1032">
        <v>21</v>
      </c>
      <c r="O1032">
        <v>21</v>
      </c>
      <c r="P1032">
        <v>1</v>
      </c>
      <c r="Q1032" t="s">
        <v>6020</v>
      </c>
    </row>
    <row r="1033" ht="14.5" hidden="1">
      <c r="A1033" t="e">
        <f t="shared" ca="1" si="537"/>
        <v>#VALUE!</v>
      </c>
      <c r="B1033" t="e">
        <f t="array" ref="B1033" ca="1">_xlfn.XLOOKUP(Tabelle8[[#This Row],[ExperimentID]]&amp;Tabelle8[[#This Row],[NegotiationID]]&amp;Tabelle8[[#This Row],[MessageID]],ALL_IN_ONE[ExperimentID]&amp;ALL_IN_ONE[NegotiationID]&amp;ALL_IN_ONE[MessageID],ALL_IN_ONE[Gesamt_ID],,0)</f>
        <v>#VALUE!</v>
      </c>
      <c r="C1033">
        <v>2776</v>
      </c>
      <c r="D1033" t="s">
        <v>1521</v>
      </c>
      <c r="E1033">
        <v>2777</v>
      </c>
      <c r="H1033" t="s">
        <v>6019</v>
      </c>
      <c r="I1033" t="e">
        <f t="array" ref="I1033">IFERROR(_xlfn.XLOOKUP(Tabelle8[[#This Row],[NegotiationID]]&amp;"FinalAccept",Tabelle8[NegotiationID]&amp;Tabelle8[ActionType],Tabelle8[ActionType],,0),_xlfn.XLOOKUP(Tabelle8[[#This Row],[NegotiationID]]&amp;"FinalReject",Tabelle8[NegotiationID]&amp;Tabelle8[ActionType],Tabelle8[ActionType],,0))</f>
        <v>#N/A</v>
      </c>
      <c r="N1033">
        <v>21</v>
      </c>
      <c r="O1033">
        <v>21</v>
      </c>
      <c r="P1033">
        <v>1</v>
      </c>
      <c r="Q1033" t="s">
        <v>6020</v>
      </c>
    </row>
    <row r="1034" ht="14.5" hidden="1">
      <c r="A1034" t="e">
        <f t="shared" ca="1" si="537"/>
        <v>#VALUE!</v>
      </c>
      <c r="B1034" t="e">
        <f t="array" ref="B1034" ca="1">_xlfn.XLOOKUP(Tabelle8[[#This Row],[ExperimentID]]&amp;Tabelle8[[#This Row],[NegotiationID]]&amp;Tabelle8[[#This Row],[MessageID]],ALL_IN_ONE[ExperimentID]&amp;ALL_IN_ONE[NegotiationID]&amp;ALL_IN_ONE[MessageID],ALL_IN_ONE[Gesamt_ID],,0)</f>
        <v>#VALUE!</v>
      </c>
      <c r="C1034">
        <v>2805</v>
      </c>
      <c r="D1034" t="s">
        <v>1521</v>
      </c>
      <c r="E1034">
        <v>2806</v>
      </c>
      <c r="H1034" t="s">
        <v>6019</v>
      </c>
      <c r="I1034" t="e">
        <f t="array" ref="I1034">IFERROR(_xlfn.XLOOKUP(Tabelle8[[#This Row],[NegotiationID]]&amp;"FinalAccept",Tabelle8[NegotiationID]&amp;Tabelle8[ActionType],Tabelle8[ActionType],,0),_xlfn.XLOOKUP(Tabelle8[[#This Row],[NegotiationID]]&amp;"FinalReject",Tabelle8[NegotiationID]&amp;Tabelle8[ActionType],Tabelle8[ActionType],,0))</f>
        <v>#N/A</v>
      </c>
      <c r="N1034">
        <v>21</v>
      </c>
      <c r="O1034">
        <v>21</v>
      </c>
      <c r="P1034">
        <v>1</v>
      </c>
      <c r="Q1034" t="s">
        <v>6020</v>
      </c>
    </row>
    <row r="1035" ht="14.5" hidden="1">
      <c r="A1035" t="e">
        <f t="shared" ca="1" si="537"/>
        <v>#VALUE!</v>
      </c>
      <c r="B1035" t="e">
        <f t="array" ref="B1035" ca="1">_xlfn.XLOOKUP(Tabelle8[[#This Row],[ExperimentID]]&amp;Tabelle8[[#This Row],[NegotiationID]]&amp;Tabelle8[[#This Row],[MessageID]],ALL_IN_ONE[ExperimentID]&amp;ALL_IN_ONE[NegotiationID]&amp;ALL_IN_ONE[MessageID],ALL_IN_ONE[Gesamt_ID],,0)</f>
        <v>#VALUE!</v>
      </c>
      <c r="C1035">
        <v>2834</v>
      </c>
      <c r="D1035" t="s">
        <v>1521</v>
      </c>
      <c r="E1035">
        <v>2835</v>
      </c>
      <c r="H1035" t="s">
        <v>6019</v>
      </c>
      <c r="I1035" t="e">
        <f t="array" ref="I1035">IFERROR(_xlfn.XLOOKUP(Tabelle8[[#This Row],[NegotiationID]]&amp;"FinalAccept",Tabelle8[NegotiationID]&amp;Tabelle8[ActionType],Tabelle8[ActionType],,0),_xlfn.XLOOKUP(Tabelle8[[#This Row],[NegotiationID]]&amp;"FinalReject",Tabelle8[NegotiationID]&amp;Tabelle8[ActionType],Tabelle8[ActionType],,0))</f>
        <v>#N/A</v>
      </c>
      <c r="N1035">
        <v>21</v>
      </c>
      <c r="O1035">
        <v>21</v>
      </c>
      <c r="P1035">
        <v>1</v>
      </c>
      <c r="Q1035" t="s">
        <v>6020</v>
      </c>
    </row>
    <row r="1036" ht="14.5" hidden="1">
      <c r="A1036" t="e">
        <f t="shared" ca="1" si="537"/>
        <v>#VALUE!</v>
      </c>
      <c r="B1036" t="e">
        <f t="array" ref="B1036" ca="1">_xlfn.XLOOKUP(Tabelle8[[#This Row],[ExperimentID]]&amp;Tabelle8[[#This Row],[NegotiationID]]&amp;Tabelle8[[#This Row],[MessageID]],ALL_IN_ONE[ExperimentID]&amp;ALL_IN_ONE[NegotiationID]&amp;ALL_IN_ONE[MessageID],ALL_IN_ONE[Gesamt_ID],,0)</f>
        <v>#VALUE!</v>
      </c>
      <c r="C1036">
        <v>2863</v>
      </c>
      <c r="D1036" t="s">
        <v>1521</v>
      </c>
      <c r="E1036">
        <v>2864</v>
      </c>
      <c r="H1036" t="s">
        <v>6019</v>
      </c>
      <c r="I1036" t="e">
        <f t="array" ref="I1036">IFERROR(_xlfn.XLOOKUP(Tabelle8[[#This Row],[NegotiationID]]&amp;"FinalAccept",Tabelle8[NegotiationID]&amp;Tabelle8[ActionType],Tabelle8[ActionType],,0),_xlfn.XLOOKUP(Tabelle8[[#This Row],[NegotiationID]]&amp;"FinalReject",Tabelle8[NegotiationID]&amp;Tabelle8[ActionType],Tabelle8[ActionType],,0))</f>
        <v>#N/A</v>
      </c>
      <c r="N1036">
        <v>21</v>
      </c>
      <c r="O1036">
        <v>21</v>
      </c>
      <c r="P1036">
        <v>1</v>
      </c>
      <c r="Q1036" t="s">
        <v>6020</v>
      </c>
    </row>
    <row r="1037" ht="14.5" hidden="1">
      <c r="A1037" t="e">
        <f t="shared" ca="1" si="537"/>
        <v>#VALUE!</v>
      </c>
      <c r="B1037" t="e">
        <f t="array" ref="B1037" ca="1">_xlfn.XLOOKUP(Tabelle8[[#This Row],[ExperimentID]]&amp;Tabelle8[[#This Row],[NegotiationID]]&amp;Tabelle8[[#This Row],[MessageID]],ALL_IN_ONE[ExperimentID]&amp;ALL_IN_ONE[NegotiationID]&amp;ALL_IN_ONE[MessageID],ALL_IN_ONE[Gesamt_ID],,0)</f>
        <v>#VALUE!</v>
      </c>
      <c r="C1037">
        <v>2892</v>
      </c>
      <c r="D1037" t="s">
        <v>1521</v>
      </c>
      <c r="E1037">
        <v>2893</v>
      </c>
      <c r="H1037" t="s">
        <v>6019</v>
      </c>
      <c r="I1037" t="e">
        <f t="array" ref="I1037">IFERROR(_xlfn.XLOOKUP(Tabelle8[[#This Row],[NegotiationID]]&amp;"FinalAccept",Tabelle8[NegotiationID]&amp;Tabelle8[ActionType],Tabelle8[ActionType],,0),_xlfn.XLOOKUP(Tabelle8[[#This Row],[NegotiationID]]&amp;"FinalReject",Tabelle8[NegotiationID]&amp;Tabelle8[ActionType],Tabelle8[ActionType],,0))</f>
        <v>#N/A</v>
      </c>
      <c r="N1037">
        <v>21</v>
      </c>
      <c r="O1037">
        <v>21</v>
      </c>
      <c r="P1037">
        <v>1</v>
      </c>
      <c r="Q1037" t="s">
        <v>6020</v>
      </c>
    </row>
    <row r="1038" ht="14.5" hidden="1">
      <c r="A1038" t="e">
        <f t="shared" ca="1" si="537"/>
        <v>#VALUE!</v>
      </c>
      <c r="B1038" t="e">
        <f t="array" ref="B1038" ca="1">_xlfn.XLOOKUP(Tabelle8[[#This Row],[ExperimentID]]&amp;Tabelle8[[#This Row],[NegotiationID]]&amp;Tabelle8[[#This Row],[MessageID]],ALL_IN_ONE[ExperimentID]&amp;ALL_IN_ONE[NegotiationID]&amp;ALL_IN_ONE[MessageID],ALL_IN_ONE[Gesamt_ID],,0)</f>
        <v>#VALUE!</v>
      </c>
      <c r="C1038">
        <v>2921</v>
      </c>
      <c r="D1038" t="s">
        <v>1521</v>
      </c>
      <c r="E1038">
        <v>2922</v>
      </c>
      <c r="H1038" t="s">
        <v>6019</v>
      </c>
      <c r="I1038" t="e">
        <f t="array" ref="I1038">IFERROR(_xlfn.XLOOKUP(Tabelle8[[#This Row],[NegotiationID]]&amp;"FinalAccept",Tabelle8[NegotiationID]&amp;Tabelle8[ActionType],Tabelle8[ActionType],,0),_xlfn.XLOOKUP(Tabelle8[[#This Row],[NegotiationID]]&amp;"FinalReject",Tabelle8[NegotiationID]&amp;Tabelle8[ActionType],Tabelle8[ActionType],,0))</f>
        <v>#N/A</v>
      </c>
      <c r="N1038">
        <v>21</v>
      </c>
      <c r="O1038">
        <v>21</v>
      </c>
      <c r="P1038">
        <v>1</v>
      </c>
      <c r="Q1038" t="s">
        <v>6020</v>
      </c>
    </row>
    <row r="1039" ht="14.5" hidden="1">
      <c r="A1039" t="e">
        <f t="shared" ca="1" si="537"/>
        <v>#VALUE!</v>
      </c>
      <c r="B1039" t="e">
        <f t="array" ref="B1039" ca="1">_xlfn.XLOOKUP(Tabelle8[[#This Row],[ExperimentID]]&amp;Tabelle8[[#This Row],[NegotiationID]]&amp;Tabelle8[[#This Row],[MessageID]],ALL_IN_ONE[ExperimentID]&amp;ALL_IN_ONE[NegotiationID]&amp;ALL_IN_ONE[MessageID],ALL_IN_ONE[Gesamt_ID],,0)</f>
        <v>#VALUE!</v>
      </c>
      <c r="C1039">
        <v>2950</v>
      </c>
      <c r="D1039" t="s">
        <v>1521</v>
      </c>
      <c r="E1039">
        <v>2951</v>
      </c>
      <c r="H1039" t="s">
        <v>6019</v>
      </c>
      <c r="I1039" t="e">
        <f t="array" ref="I1039">IFERROR(_xlfn.XLOOKUP(Tabelle8[[#This Row],[NegotiationID]]&amp;"FinalAccept",Tabelle8[NegotiationID]&amp;Tabelle8[ActionType],Tabelle8[ActionType],,0),_xlfn.XLOOKUP(Tabelle8[[#This Row],[NegotiationID]]&amp;"FinalReject",Tabelle8[NegotiationID]&amp;Tabelle8[ActionType],Tabelle8[ActionType],,0))</f>
        <v>#N/A</v>
      </c>
      <c r="N1039">
        <v>21</v>
      </c>
      <c r="O1039">
        <v>21</v>
      </c>
      <c r="P1039">
        <v>1</v>
      </c>
      <c r="Q1039" t="s">
        <v>6020</v>
      </c>
    </row>
    <row r="1040" ht="14.5" hidden="1">
      <c r="A1040" t="e">
        <f t="shared" ca="1" si="537"/>
        <v>#VALUE!</v>
      </c>
      <c r="B1040" t="e">
        <f t="array" ref="B1040" ca="1">_xlfn.XLOOKUP(Tabelle8[[#This Row],[ExperimentID]]&amp;Tabelle8[[#This Row],[NegotiationID]]&amp;Tabelle8[[#This Row],[MessageID]],ALL_IN_ONE[ExperimentID]&amp;ALL_IN_ONE[NegotiationID]&amp;ALL_IN_ONE[MessageID],ALL_IN_ONE[Gesamt_ID],,0)</f>
        <v>#VALUE!</v>
      </c>
      <c r="C1040">
        <v>2979</v>
      </c>
      <c r="D1040" t="s">
        <v>1521</v>
      </c>
      <c r="E1040">
        <v>2980</v>
      </c>
      <c r="H1040" t="s">
        <v>6019</v>
      </c>
      <c r="I1040" t="e">
        <f t="array" ref="I1040">IFERROR(_xlfn.XLOOKUP(Tabelle8[[#This Row],[NegotiationID]]&amp;"FinalAccept",Tabelle8[NegotiationID]&amp;Tabelle8[ActionType],Tabelle8[ActionType],,0),_xlfn.XLOOKUP(Tabelle8[[#This Row],[NegotiationID]]&amp;"FinalReject",Tabelle8[NegotiationID]&amp;Tabelle8[ActionType],Tabelle8[ActionType],,0))</f>
        <v>#N/A</v>
      </c>
      <c r="N1040">
        <v>21</v>
      </c>
      <c r="O1040">
        <v>21</v>
      </c>
      <c r="P1040">
        <v>1</v>
      </c>
      <c r="Q1040" t="s">
        <v>6020</v>
      </c>
    </row>
    <row r="1041" ht="14.5" hidden="1">
      <c r="A1041" t="e">
        <f t="shared" ca="1" si="537"/>
        <v>#VALUE!</v>
      </c>
      <c r="B1041" t="e">
        <f t="array" ref="B1041" ca="1">_xlfn.XLOOKUP(Tabelle8[[#This Row],[ExperimentID]]&amp;Tabelle8[[#This Row],[NegotiationID]]&amp;Tabelle8[[#This Row],[MessageID]],ALL_IN_ONE[ExperimentID]&amp;ALL_IN_ONE[NegotiationID]&amp;ALL_IN_ONE[MessageID],ALL_IN_ONE[Gesamt_ID],,0)</f>
        <v>#VALUE!</v>
      </c>
      <c r="C1041">
        <v>3008</v>
      </c>
      <c r="D1041" t="s">
        <v>1521</v>
      </c>
      <c r="E1041">
        <v>3009</v>
      </c>
      <c r="H1041" t="s">
        <v>6019</v>
      </c>
      <c r="I1041" t="e">
        <f t="array" ref="I1041">IFERROR(_xlfn.XLOOKUP(Tabelle8[[#This Row],[NegotiationID]]&amp;"FinalAccept",Tabelle8[NegotiationID]&amp;Tabelle8[ActionType],Tabelle8[ActionType],,0),_xlfn.XLOOKUP(Tabelle8[[#This Row],[NegotiationID]]&amp;"FinalReject",Tabelle8[NegotiationID]&amp;Tabelle8[ActionType],Tabelle8[ActionType],,0))</f>
        <v>#N/A</v>
      </c>
      <c r="N1041">
        <v>21</v>
      </c>
      <c r="O1041">
        <v>21</v>
      </c>
      <c r="P1041">
        <v>1</v>
      </c>
      <c r="Q1041" t="s">
        <v>6020</v>
      </c>
    </row>
    <row r="1042" ht="14.5" hidden="1">
      <c r="A1042" t="e">
        <f t="shared" ca="1" si="537"/>
        <v>#VALUE!</v>
      </c>
      <c r="B1042" t="e">
        <f t="array" ref="B1042" ca="1">_xlfn.XLOOKUP(Tabelle8[[#This Row],[ExperimentID]]&amp;Tabelle8[[#This Row],[NegotiationID]]&amp;Tabelle8[[#This Row],[MessageID]],ALL_IN_ONE[ExperimentID]&amp;ALL_IN_ONE[NegotiationID]&amp;ALL_IN_ONE[MessageID],ALL_IN_ONE[Gesamt_ID],,0)</f>
        <v>#VALUE!</v>
      </c>
      <c r="C1042">
        <v>3037</v>
      </c>
      <c r="D1042" t="s">
        <v>1521</v>
      </c>
      <c r="E1042">
        <v>3038</v>
      </c>
      <c r="H1042" t="s">
        <v>6019</v>
      </c>
      <c r="I1042" t="e">
        <f t="array" ref="I1042">IFERROR(_xlfn.XLOOKUP(Tabelle8[[#This Row],[NegotiationID]]&amp;"FinalAccept",Tabelle8[NegotiationID]&amp;Tabelle8[ActionType],Tabelle8[ActionType],,0),_xlfn.XLOOKUP(Tabelle8[[#This Row],[NegotiationID]]&amp;"FinalReject",Tabelle8[NegotiationID]&amp;Tabelle8[ActionType],Tabelle8[ActionType],,0))</f>
        <v>#N/A</v>
      </c>
      <c r="N1042">
        <v>21</v>
      </c>
      <c r="O1042">
        <v>21</v>
      </c>
      <c r="P1042">
        <v>1</v>
      </c>
      <c r="Q1042" t="s">
        <v>6020</v>
      </c>
    </row>
    <row r="1043" ht="14.5" hidden="1">
      <c r="A1043" t="e">
        <f t="shared" ca="1" si="537"/>
        <v>#VALUE!</v>
      </c>
      <c r="B1043" t="e">
        <f t="array" ref="B1043" ca="1">_xlfn.XLOOKUP(Tabelle8[[#This Row],[ExperimentID]]&amp;Tabelle8[[#This Row],[NegotiationID]]&amp;Tabelle8[[#This Row],[MessageID]],ALL_IN_ONE[ExperimentID]&amp;ALL_IN_ONE[NegotiationID]&amp;ALL_IN_ONE[MessageID],ALL_IN_ONE[Gesamt_ID],,0)</f>
        <v>#VALUE!</v>
      </c>
      <c r="C1043">
        <v>3066</v>
      </c>
      <c r="D1043" t="s">
        <v>1521</v>
      </c>
      <c r="E1043">
        <v>3067</v>
      </c>
      <c r="H1043" t="s">
        <v>6019</v>
      </c>
      <c r="I1043" t="e">
        <f t="array" ref="I1043">IFERROR(_xlfn.XLOOKUP(Tabelle8[[#This Row],[NegotiationID]]&amp;"FinalAccept",Tabelle8[NegotiationID]&amp;Tabelle8[ActionType],Tabelle8[ActionType],,0),_xlfn.XLOOKUP(Tabelle8[[#This Row],[NegotiationID]]&amp;"FinalReject",Tabelle8[NegotiationID]&amp;Tabelle8[ActionType],Tabelle8[ActionType],,0))</f>
        <v>#N/A</v>
      </c>
      <c r="N1043">
        <v>21</v>
      </c>
      <c r="O1043">
        <v>21</v>
      </c>
      <c r="P1043">
        <v>1</v>
      </c>
      <c r="Q1043" t="s">
        <v>6020</v>
      </c>
    </row>
    <row r="1044" ht="14.5" hidden="1">
      <c r="A1044" t="e">
        <f t="shared" ca="1" si="537"/>
        <v>#VALUE!</v>
      </c>
      <c r="B1044" t="e">
        <f t="array" ref="B1044" ca="1">_xlfn.XLOOKUP(Tabelle8[[#This Row],[ExperimentID]]&amp;Tabelle8[[#This Row],[NegotiationID]]&amp;Tabelle8[[#This Row],[MessageID]],ALL_IN_ONE[ExperimentID]&amp;ALL_IN_ONE[NegotiationID]&amp;ALL_IN_ONE[MessageID],ALL_IN_ONE[Gesamt_ID],,0)</f>
        <v>#VALUE!</v>
      </c>
      <c r="C1044">
        <v>3095</v>
      </c>
      <c r="D1044" t="s">
        <v>1521</v>
      </c>
      <c r="E1044">
        <v>3096</v>
      </c>
      <c r="H1044" t="s">
        <v>6019</v>
      </c>
      <c r="I1044" t="e">
        <f t="array" ref="I1044">IFERROR(_xlfn.XLOOKUP(Tabelle8[[#This Row],[NegotiationID]]&amp;"FinalAccept",Tabelle8[NegotiationID]&amp;Tabelle8[ActionType],Tabelle8[ActionType],,0),_xlfn.XLOOKUP(Tabelle8[[#This Row],[NegotiationID]]&amp;"FinalReject",Tabelle8[NegotiationID]&amp;Tabelle8[ActionType],Tabelle8[ActionType],,0))</f>
        <v>#N/A</v>
      </c>
      <c r="N1044">
        <v>21</v>
      </c>
      <c r="O1044">
        <v>21</v>
      </c>
      <c r="P1044">
        <v>1</v>
      </c>
      <c r="Q1044" t="s">
        <v>6020</v>
      </c>
    </row>
    <row r="1045" ht="14.5" hidden="1">
      <c r="A1045" t="e">
        <f t="shared" ca="1" si="537"/>
        <v>#VALUE!</v>
      </c>
      <c r="B1045" t="e">
        <f t="array" ref="B1045" ca="1">_xlfn.XLOOKUP(Tabelle8[[#This Row],[ExperimentID]]&amp;Tabelle8[[#This Row],[NegotiationID]]&amp;Tabelle8[[#This Row],[MessageID]],ALL_IN_ONE[ExperimentID]&amp;ALL_IN_ONE[NegotiationID]&amp;ALL_IN_ONE[MessageID],ALL_IN_ONE[Gesamt_ID],,0)</f>
        <v>#VALUE!</v>
      </c>
      <c r="C1045">
        <v>3124</v>
      </c>
      <c r="D1045" t="s">
        <v>1521</v>
      </c>
      <c r="E1045">
        <v>3125</v>
      </c>
      <c r="H1045" t="s">
        <v>6019</v>
      </c>
      <c r="I1045" t="e">
        <f t="array" ref="I1045">IFERROR(_xlfn.XLOOKUP(Tabelle8[[#This Row],[NegotiationID]]&amp;"FinalAccept",Tabelle8[NegotiationID]&amp;Tabelle8[ActionType],Tabelle8[ActionType],,0),_xlfn.XLOOKUP(Tabelle8[[#This Row],[NegotiationID]]&amp;"FinalReject",Tabelle8[NegotiationID]&amp;Tabelle8[ActionType],Tabelle8[ActionType],,0))</f>
        <v>#N/A</v>
      </c>
      <c r="N1045">
        <v>21</v>
      </c>
      <c r="O1045">
        <v>21</v>
      </c>
      <c r="P1045">
        <v>1</v>
      </c>
      <c r="Q1045" t="s">
        <v>6020</v>
      </c>
    </row>
    <row r="1046" ht="14.5" hidden="1">
      <c r="A1046" t="e">
        <f t="shared" ca="1" si="537"/>
        <v>#VALUE!</v>
      </c>
      <c r="B1046" t="e">
        <f t="array" ref="B1046" ca="1">_xlfn.XLOOKUP(Tabelle8[[#This Row],[ExperimentID]]&amp;Tabelle8[[#This Row],[NegotiationID]]&amp;Tabelle8[[#This Row],[MessageID]],ALL_IN_ONE[ExperimentID]&amp;ALL_IN_ONE[NegotiationID]&amp;ALL_IN_ONE[MessageID],ALL_IN_ONE[Gesamt_ID],,0)</f>
        <v>#VALUE!</v>
      </c>
      <c r="C1046">
        <v>3153</v>
      </c>
      <c r="D1046" t="s">
        <v>1521</v>
      </c>
      <c r="E1046">
        <v>3154</v>
      </c>
      <c r="H1046" t="s">
        <v>6019</v>
      </c>
      <c r="I1046" t="e">
        <f t="array" ref="I1046">IFERROR(_xlfn.XLOOKUP(Tabelle8[[#This Row],[NegotiationID]]&amp;"FinalAccept",Tabelle8[NegotiationID]&amp;Tabelle8[ActionType],Tabelle8[ActionType],,0),_xlfn.XLOOKUP(Tabelle8[[#This Row],[NegotiationID]]&amp;"FinalReject",Tabelle8[NegotiationID]&amp;Tabelle8[ActionType],Tabelle8[ActionType],,0))</f>
        <v>#N/A</v>
      </c>
      <c r="N1046">
        <v>21</v>
      </c>
      <c r="O1046">
        <v>21</v>
      </c>
      <c r="P1046">
        <v>1</v>
      </c>
      <c r="Q1046" t="s">
        <v>6020</v>
      </c>
    </row>
    <row r="1047" ht="14.5" hidden="1">
      <c r="A1047" t="e">
        <f t="shared" ca="1" si="537"/>
        <v>#VALUE!</v>
      </c>
      <c r="B1047" t="e">
        <f t="array" ref="B1047" ca="1">_xlfn.XLOOKUP(Tabelle8[[#This Row],[ExperimentID]]&amp;Tabelle8[[#This Row],[NegotiationID]]&amp;Tabelle8[[#This Row],[MessageID]],ALL_IN_ONE[ExperimentID]&amp;ALL_IN_ONE[NegotiationID]&amp;ALL_IN_ONE[MessageID],ALL_IN_ONE[Gesamt_ID],,0)</f>
        <v>#VALUE!</v>
      </c>
      <c r="C1047">
        <v>3182</v>
      </c>
      <c r="D1047" t="s">
        <v>1521</v>
      </c>
      <c r="E1047">
        <v>3183</v>
      </c>
      <c r="H1047" t="s">
        <v>6019</v>
      </c>
      <c r="I1047" t="e">
        <f t="array" ref="I1047">IFERROR(_xlfn.XLOOKUP(Tabelle8[[#This Row],[NegotiationID]]&amp;"FinalAccept",Tabelle8[NegotiationID]&amp;Tabelle8[ActionType],Tabelle8[ActionType],,0),_xlfn.XLOOKUP(Tabelle8[[#This Row],[NegotiationID]]&amp;"FinalReject",Tabelle8[NegotiationID]&amp;Tabelle8[ActionType],Tabelle8[ActionType],,0))</f>
        <v>#N/A</v>
      </c>
      <c r="N1047">
        <v>21</v>
      </c>
      <c r="O1047">
        <v>21</v>
      </c>
      <c r="P1047">
        <v>1</v>
      </c>
      <c r="Q1047" t="s">
        <v>6020</v>
      </c>
    </row>
    <row r="1048" ht="14.5" hidden="1">
      <c r="A1048" t="e">
        <f t="shared" ca="1" si="537"/>
        <v>#VALUE!</v>
      </c>
      <c r="B1048" t="e">
        <f t="array" ref="B1048" ca="1">_xlfn.XLOOKUP(Tabelle8[[#This Row],[ExperimentID]]&amp;Tabelle8[[#This Row],[NegotiationID]]&amp;Tabelle8[[#This Row],[MessageID]],ALL_IN_ONE[ExperimentID]&amp;ALL_IN_ONE[NegotiationID]&amp;ALL_IN_ONE[MessageID],ALL_IN_ONE[Gesamt_ID],,0)</f>
        <v>#VALUE!</v>
      </c>
      <c r="C1048">
        <v>3211</v>
      </c>
      <c r="D1048" t="s">
        <v>1521</v>
      </c>
      <c r="E1048">
        <v>3212</v>
      </c>
      <c r="H1048" t="s">
        <v>6019</v>
      </c>
      <c r="I1048" t="e">
        <f t="array" ref="I1048">IFERROR(_xlfn.XLOOKUP(Tabelle8[[#This Row],[NegotiationID]]&amp;"FinalAccept",Tabelle8[NegotiationID]&amp;Tabelle8[ActionType],Tabelle8[ActionType],,0),_xlfn.XLOOKUP(Tabelle8[[#This Row],[NegotiationID]]&amp;"FinalReject",Tabelle8[NegotiationID]&amp;Tabelle8[ActionType],Tabelle8[ActionType],,0))</f>
        <v>#N/A</v>
      </c>
      <c r="N1048">
        <v>21</v>
      </c>
      <c r="O1048">
        <v>21</v>
      </c>
      <c r="P1048">
        <v>1</v>
      </c>
      <c r="Q1048" t="s">
        <v>6020</v>
      </c>
    </row>
    <row r="1049" ht="14.5" hidden="1">
      <c r="A1049" t="e">
        <f t="shared" ca="1" si="537"/>
        <v>#VALUE!</v>
      </c>
      <c r="B1049" t="e">
        <f t="array" ref="B1049" ca="1">_xlfn.XLOOKUP(Tabelle8[[#This Row],[ExperimentID]]&amp;Tabelle8[[#This Row],[NegotiationID]]&amp;Tabelle8[[#This Row],[MessageID]],ALL_IN_ONE[ExperimentID]&amp;ALL_IN_ONE[NegotiationID]&amp;ALL_IN_ONE[MessageID],ALL_IN_ONE[Gesamt_ID],,0)</f>
        <v>#VALUE!</v>
      </c>
      <c r="C1049">
        <v>3240</v>
      </c>
      <c r="D1049" t="s">
        <v>1521</v>
      </c>
      <c r="E1049">
        <v>3241</v>
      </c>
      <c r="H1049" t="s">
        <v>6019</v>
      </c>
      <c r="I1049" t="str">
        <f t="array" ref="I1049">IFERROR(_xlfn.XLOOKUP(Tabelle8[[#This Row],[NegotiationID]]&amp;"FinalAccept",Tabelle8[NegotiationID]&amp;Tabelle8[ActionType],Tabelle8[ActionType],,0),_xlfn.XLOOKUP(Tabelle8[[#This Row],[NegotiationID]]&amp;"FinalReject",Tabelle8[NegotiationID]&amp;Tabelle8[ActionType],Tabelle8[ActionType],,0))</f>
        <v>FinalAccept</v>
      </c>
      <c r="N1049">
        <v>21</v>
      </c>
      <c r="O1049">
        <v>2336</v>
      </c>
      <c r="P1049">
        <v>18</v>
      </c>
      <c r="Q1049" t="s">
        <v>6020</v>
      </c>
    </row>
    <row r="1050" ht="15" customHeight="1">
      <c r="A1050" t="e">
        <f t="shared" ca="1" si="537"/>
        <v>#VALUE!</v>
      </c>
      <c r="B1050" t="e">
        <f t="array" ref="B1050" ca="1">_xlfn.XLOOKUP(Tabelle8[[#This Row],[ExperimentID]]&amp;Tabelle8[[#This Row],[NegotiationID]]&amp;Tabelle8[[#This Row],[MessageID]],ALL_IN_ONE[ExperimentID]&amp;ALL_IN_ONE[NegotiationID]&amp;ALL_IN_ONE[MessageID],ALL_IN_ONE[Gesamt_ID],,0)</f>
        <v>#VALUE!</v>
      </c>
      <c r="C1050">
        <v>3240</v>
      </c>
      <c r="D1050" t="s">
        <v>1521</v>
      </c>
      <c r="E1050">
        <v>62227</v>
      </c>
      <c r="F1050">
        <v>3226</v>
      </c>
      <c r="G1050">
        <v>3229</v>
      </c>
      <c r="H1050" t="s">
        <v>158</v>
      </c>
      <c r="I1050" t="str">
        <f t="array" ref="I1050">IFERROR(_xlfn.XLOOKUP(Tabelle8[[#This Row],[NegotiationID]]&amp;"FinalAccept",Tabelle8[NegotiationID]&amp;Tabelle8[ActionType],Tabelle8[ActionType],,0),_xlfn.XLOOKUP(Tabelle8[[#This Row],[NegotiationID]]&amp;"FinalReject",Tabelle8[NegotiationID]&amp;Tabelle8[ActionType],Tabelle8[ActionType],,0))</f>
        <v>FinalAccept</v>
      </c>
      <c r="J1050">
        <v>1</v>
      </c>
      <c r="K1050">
        <v>0.1084</v>
      </c>
      <c r="L1050">
        <v>1.1084000000000001</v>
      </c>
      <c r="M1050">
        <v>0.89159999999999995</v>
      </c>
      <c r="N1050">
        <v>253</v>
      </c>
      <c r="O1050">
        <v>2336</v>
      </c>
      <c r="P1050">
        <v>18</v>
      </c>
      <c r="Q1050" s="3" t="s">
        <v>3101</v>
      </c>
    </row>
    <row r="1051" ht="15" customHeight="1">
      <c r="A1051" t="e">
        <f t="shared" ca="1" si="537"/>
        <v>#VALUE!</v>
      </c>
      <c r="B1051" t="e">
        <f t="array" ref="B1051" ca="1">_xlfn.XLOOKUP(Tabelle8[[#This Row],[ExperimentID]]&amp;Tabelle8[[#This Row],[NegotiationID]]&amp;Tabelle8[[#This Row],[MessageID]],ALL_IN_ONE[ExperimentID]&amp;ALL_IN_ONE[NegotiationID]&amp;ALL_IN_ONE[MessageID],ALL_IN_ONE[Gesamt_ID],,0)</f>
        <v>#VALUE!</v>
      </c>
      <c r="C1051">
        <v>3240</v>
      </c>
      <c r="D1051" t="s">
        <v>1521</v>
      </c>
      <c r="E1051">
        <v>62789</v>
      </c>
      <c r="F1051">
        <v>3229</v>
      </c>
      <c r="G1051">
        <v>3226</v>
      </c>
      <c r="H1051" t="s">
        <v>31</v>
      </c>
      <c r="I1051" t="str">
        <f t="array" ref="I1051">IFERROR(_xlfn.XLOOKUP(Tabelle8[[#This Row],[NegotiationID]]&amp;"FinalAccept",Tabelle8[NegotiationID]&amp;Tabelle8[ActionType],Tabelle8[ActionType],,0),_xlfn.XLOOKUP(Tabelle8[[#This Row],[NegotiationID]]&amp;"FinalReject",Tabelle8[NegotiationID]&amp;Tabelle8[ActionType],Tabelle8[ActionType],,0))</f>
        <v>FinalAccept</v>
      </c>
      <c r="J1051">
        <v>1</v>
      </c>
      <c r="K1051">
        <v>0.12540000000000001</v>
      </c>
      <c r="L1051">
        <v>1.1254</v>
      </c>
      <c r="M1051">
        <v>0.87460000000000004</v>
      </c>
      <c r="N1051">
        <v>220</v>
      </c>
      <c r="O1051">
        <v>2336</v>
      </c>
      <c r="P1051">
        <v>18</v>
      </c>
      <c r="Q1051" s="3" t="s">
        <v>3102</v>
      </c>
    </row>
    <row r="1052" ht="15" customHeight="1">
      <c r="A1052" t="e">
        <f t="shared" ca="1" si="537"/>
        <v>#VALUE!</v>
      </c>
      <c r="B1052" t="e">
        <f t="array" ref="B1052" ca="1">_xlfn.XLOOKUP(Tabelle8[[#This Row],[ExperimentID]]&amp;Tabelle8[[#This Row],[NegotiationID]]&amp;Tabelle8[[#This Row],[MessageID]],ALL_IN_ONE[ExperimentID]&amp;ALL_IN_ONE[NegotiationID]&amp;ALL_IN_ONE[MessageID],ALL_IN_ONE[Gesamt_ID],,0)</f>
        <v>#VALUE!</v>
      </c>
      <c r="C1052">
        <v>3240</v>
      </c>
      <c r="D1052" t="s">
        <v>1521</v>
      </c>
      <c r="E1052">
        <v>64097</v>
      </c>
      <c r="F1052">
        <v>3226</v>
      </c>
      <c r="G1052">
        <v>3229</v>
      </c>
      <c r="H1052" t="s">
        <v>31</v>
      </c>
      <c r="I1052" t="str">
        <f t="array" ref="I1052">IFERROR(_xlfn.XLOOKUP(Tabelle8[[#This Row],[NegotiationID]]&amp;"FinalAccept",Tabelle8[NegotiationID]&amp;Tabelle8[ActionType],Tabelle8[ActionType],,0),_xlfn.XLOOKUP(Tabelle8[[#This Row],[NegotiationID]]&amp;"FinalReject",Tabelle8[NegotiationID]&amp;Tabelle8[ActionType],Tabelle8[ActionType],,0))</f>
        <v>FinalAccept</v>
      </c>
      <c r="J1052">
        <v>0.65100000000000002</v>
      </c>
      <c r="K1052">
        <v>0.48399999999999999</v>
      </c>
      <c r="L1052">
        <v>1.135</v>
      </c>
      <c r="M1052">
        <v>0.16700000000000001</v>
      </c>
      <c r="N1052">
        <v>35</v>
      </c>
      <c r="O1052">
        <v>2336</v>
      </c>
      <c r="P1052">
        <v>18</v>
      </c>
      <c r="Q1052" s="3" t="s">
        <v>3103</v>
      </c>
    </row>
    <row r="1053" ht="15" customHeight="1">
      <c r="A1053" t="e">
        <f t="shared" ca="1" si="537"/>
        <v>#VALUE!</v>
      </c>
      <c r="B1053" t="e">
        <f t="array" ref="B1053" ca="1">_xlfn.XLOOKUP(Tabelle8[[#This Row],[ExperimentID]]&amp;Tabelle8[[#This Row],[NegotiationID]]&amp;Tabelle8[[#This Row],[MessageID]],ALL_IN_ONE[ExperimentID]&amp;ALL_IN_ONE[NegotiationID]&amp;ALL_IN_ONE[MessageID],ALL_IN_ONE[Gesamt_ID],,0)</f>
        <v>#VALUE!</v>
      </c>
      <c r="C1053">
        <v>3240</v>
      </c>
      <c r="D1053" t="s">
        <v>1521</v>
      </c>
      <c r="E1053">
        <v>65336</v>
      </c>
      <c r="F1053">
        <v>3229</v>
      </c>
      <c r="G1053">
        <v>3226</v>
      </c>
      <c r="H1053" t="s">
        <v>31</v>
      </c>
      <c r="I1053" t="str">
        <f t="array" ref="I1053">IFERROR(_xlfn.XLOOKUP(Tabelle8[[#This Row],[NegotiationID]]&amp;"FinalAccept",Tabelle8[NegotiationID]&amp;Tabelle8[ActionType],Tabelle8[ActionType],,0),_xlfn.XLOOKUP(Tabelle8[[#This Row],[NegotiationID]]&amp;"FinalReject",Tabelle8[NegotiationID]&amp;Tabelle8[ActionType],Tabelle8[ActionType],,0))</f>
        <v>FinalAccept</v>
      </c>
      <c r="J1053">
        <v>0.62</v>
      </c>
      <c r="K1053">
        <v>0.50539999999999996</v>
      </c>
      <c r="L1053">
        <v>1.1254</v>
      </c>
      <c r="M1053">
        <v>0.11459999999999999</v>
      </c>
      <c r="N1053">
        <v>69</v>
      </c>
      <c r="O1053">
        <v>2336</v>
      </c>
      <c r="P1053">
        <v>18</v>
      </c>
      <c r="Q1053" s="3" t="s">
        <v>3104</v>
      </c>
    </row>
    <row r="1054" ht="15" customHeight="1">
      <c r="A1054" t="e">
        <f t="shared" ca="1" si="537"/>
        <v>#VALUE!</v>
      </c>
      <c r="B1054" t="e">
        <f t="array" ref="B1054" ca="1">_xlfn.XLOOKUP(Tabelle8[[#This Row],[ExperimentID]]&amp;Tabelle8[[#This Row],[NegotiationID]]&amp;Tabelle8[[#This Row],[MessageID]],ALL_IN_ONE[ExperimentID]&amp;ALL_IN_ONE[NegotiationID]&amp;ALL_IN_ONE[MessageID],ALL_IN_ONE[Gesamt_ID],,0)</f>
        <v>#VALUE!</v>
      </c>
      <c r="C1054">
        <v>3240</v>
      </c>
      <c r="D1054" t="s">
        <v>1521</v>
      </c>
      <c r="E1054">
        <v>65711</v>
      </c>
      <c r="F1054">
        <v>3226</v>
      </c>
      <c r="G1054">
        <v>3229</v>
      </c>
      <c r="H1054" t="s">
        <v>31</v>
      </c>
      <c r="I1054" t="str">
        <f t="array" ref="I1054">IFERROR(_xlfn.XLOOKUP(Tabelle8[[#This Row],[NegotiationID]]&amp;"FinalAccept",Tabelle8[NegotiationID]&amp;Tabelle8[ActionType],Tabelle8[ActionType],,0),_xlfn.XLOOKUP(Tabelle8[[#This Row],[NegotiationID]]&amp;"FinalReject",Tabelle8[NegotiationID]&amp;Tabelle8[ActionType],Tabelle8[ActionType],,0))</f>
        <v>FinalAccept</v>
      </c>
      <c r="J1054">
        <v>0.65439999999999998</v>
      </c>
      <c r="K1054">
        <v>0.44440000000000002</v>
      </c>
      <c r="L1054">
        <v>1.0988</v>
      </c>
      <c r="M1054">
        <v>0.20999999999999999</v>
      </c>
      <c r="N1054">
        <v>49</v>
      </c>
      <c r="O1054">
        <v>2336</v>
      </c>
      <c r="P1054">
        <v>18</v>
      </c>
      <c r="Q1054" s="3" t="s">
        <v>3105</v>
      </c>
    </row>
    <row r="1055" ht="15" customHeight="1">
      <c r="A1055" t="e">
        <f t="shared" ca="1" si="537"/>
        <v>#VALUE!</v>
      </c>
      <c r="B1055" t="e">
        <f t="array" ref="B1055" ca="1">_xlfn.XLOOKUP(Tabelle8[[#This Row],[ExperimentID]]&amp;Tabelle8[[#This Row],[NegotiationID]]&amp;Tabelle8[[#This Row],[MessageID]],ALL_IN_ONE[ExperimentID]&amp;ALL_IN_ONE[NegotiationID]&amp;ALL_IN_ONE[MessageID],ALL_IN_ONE[Gesamt_ID],,0)</f>
        <v>#VALUE!</v>
      </c>
      <c r="C1055">
        <v>3240</v>
      </c>
      <c r="D1055" t="s">
        <v>1521</v>
      </c>
      <c r="E1055">
        <v>65842</v>
      </c>
      <c r="F1055">
        <v>3229</v>
      </c>
      <c r="G1055">
        <v>3226</v>
      </c>
      <c r="H1055" t="s">
        <v>31</v>
      </c>
      <c r="I1055" t="str">
        <f t="array" ref="I1055">IFERROR(_xlfn.XLOOKUP(Tabelle8[[#This Row],[NegotiationID]]&amp;"FinalAccept",Tabelle8[NegotiationID]&amp;Tabelle8[ActionType],Tabelle8[ActionType],,0),_xlfn.XLOOKUP(Tabelle8[[#This Row],[NegotiationID]]&amp;"FinalReject",Tabelle8[NegotiationID]&amp;Tabelle8[ActionType],Tabelle8[ActionType],,0))</f>
        <v>FinalAccept</v>
      </c>
      <c r="J1055">
        <v>0.61799999999999999</v>
      </c>
      <c r="K1055">
        <v>0.49220000000000003</v>
      </c>
      <c r="L1055">
        <v>1.1102000000000001</v>
      </c>
      <c r="M1055">
        <v>0.1258</v>
      </c>
      <c r="N1055">
        <v>144</v>
      </c>
      <c r="O1055">
        <v>2336</v>
      </c>
      <c r="P1055">
        <v>18</v>
      </c>
      <c r="Q1055" s="3" t="s">
        <v>3106</v>
      </c>
    </row>
    <row r="1056" ht="15" customHeight="1">
      <c r="A1056" t="e">
        <f t="shared" ca="1" si="537"/>
        <v>#VALUE!</v>
      </c>
      <c r="B1056" t="e">
        <f t="array" ref="B1056" ca="1">_xlfn.XLOOKUP(Tabelle8[[#This Row],[ExperimentID]]&amp;Tabelle8[[#This Row],[NegotiationID]]&amp;Tabelle8[[#This Row],[MessageID]],ALL_IN_ONE[ExperimentID]&amp;ALL_IN_ONE[NegotiationID]&amp;ALL_IN_ONE[MessageID],ALL_IN_ONE[Gesamt_ID],,0)</f>
        <v>#VALUE!</v>
      </c>
      <c r="C1056">
        <v>3240</v>
      </c>
      <c r="D1056" t="s">
        <v>1521</v>
      </c>
      <c r="E1056">
        <v>65904</v>
      </c>
      <c r="F1056">
        <v>3226</v>
      </c>
      <c r="G1056">
        <v>3229</v>
      </c>
      <c r="H1056" t="s">
        <v>31</v>
      </c>
      <c r="I1056" t="str">
        <f t="array" ref="I1056">IFERROR(_xlfn.XLOOKUP(Tabelle8[[#This Row],[NegotiationID]]&amp;"FinalAccept",Tabelle8[NegotiationID]&amp;Tabelle8[ActionType],Tabelle8[ActionType],,0),_xlfn.XLOOKUP(Tabelle8[[#This Row],[NegotiationID]]&amp;"FinalReject",Tabelle8[NegotiationID]&amp;Tabelle8[ActionType],Tabelle8[ActionType],,0))</f>
        <v>FinalAccept</v>
      </c>
      <c r="J1056">
        <v>0.5988</v>
      </c>
      <c r="K1056">
        <v>0.53439999999999999</v>
      </c>
      <c r="L1056">
        <v>1.1332</v>
      </c>
      <c r="M1056">
        <v>0.064399999999999999</v>
      </c>
      <c r="N1056">
        <v>85</v>
      </c>
      <c r="O1056">
        <v>2336</v>
      </c>
      <c r="P1056">
        <v>18</v>
      </c>
      <c r="Q1056" s="3" t="s">
        <v>3107</v>
      </c>
    </row>
    <row r="1057" ht="15" customHeight="1">
      <c r="A1057" t="e">
        <f t="shared" ca="1" si="537"/>
        <v>#VALUE!</v>
      </c>
      <c r="B1057" t="e">
        <f t="array" ref="B1057" ca="1">_xlfn.XLOOKUP(Tabelle8[[#This Row],[ExperimentID]]&amp;Tabelle8[[#This Row],[NegotiationID]]&amp;Tabelle8[[#This Row],[MessageID]],ALL_IN_ONE[ExperimentID]&amp;ALL_IN_ONE[NegotiationID]&amp;ALL_IN_ONE[MessageID],ALL_IN_ONE[Gesamt_ID],,0)</f>
        <v>#VALUE!</v>
      </c>
      <c r="C1057">
        <v>3240</v>
      </c>
      <c r="D1057" t="s">
        <v>1521</v>
      </c>
      <c r="E1057">
        <v>65914</v>
      </c>
      <c r="F1057">
        <v>3229</v>
      </c>
      <c r="G1057">
        <v>3226</v>
      </c>
      <c r="H1057" t="s">
        <v>31</v>
      </c>
      <c r="I1057" t="str">
        <f t="array" ref="I1057">IFERROR(_xlfn.XLOOKUP(Tabelle8[[#This Row],[NegotiationID]]&amp;"FinalAccept",Tabelle8[NegotiationID]&amp;Tabelle8[ActionType],Tabelle8[ActionType],,0),_xlfn.XLOOKUP(Tabelle8[[#This Row],[NegotiationID]]&amp;"FinalReject",Tabelle8[NegotiationID]&amp;Tabelle8[ActionType],Tabelle8[ActionType],,0))</f>
        <v>FinalAccept</v>
      </c>
      <c r="J1057">
        <v>0.59040000000000004</v>
      </c>
      <c r="K1057">
        <v>0.52839999999999998</v>
      </c>
      <c r="L1057">
        <v>1.1188</v>
      </c>
      <c r="M1057">
        <v>0.062</v>
      </c>
      <c r="N1057">
        <v>73</v>
      </c>
      <c r="O1057">
        <v>2336</v>
      </c>
      <c r="P1057">
        <v>18</v>
      </c>
      <c r="Q1057" s="3" t="s">
        <v>3108</v>
      </c>
    </row>
    <row r="1058" ht="15" customHeight="1">
      <c r="A1058" t="e">
        <f t="shared" ca="1" si="537"/>
        <v>#VALUE!</v>
      </c>
      <c r="B1058" t="e">
        <f t="array" ref="B1058" ca="1">_xlfn.XLOOKUP(Tabelle8[[#This Row],[ExperimentID]]&amp;Tabelle8[[#This Row],[NegotiationID]]&amp;Tabelle8[[#This Row],[MessageID]],ALL_IN_ONE[ExperimentID]&amp;ALL_IN_ONE[NegotiationID]&amp;ALL_IN_ONE[MessageID],ALL_IN_ONE[Gesamt_ID],,0)</f>
        <v>#VALUE!</v>
      </c>
      <c r="C1058">
        <v>3240</v>
      </c>
      <c r="D1058" t="s">
        <v>1521</v>
      </c>
      <c r="E1058">
        <v>66826</v>
      </c>
      <c r="F1058">
        <v>3226</v>
      </c>
      <c r="G1058">
        <v>3229</v>
      </c>
      <c r="H1058" t="s">
        <v>31</v>
      </c>
      <c r="I1058" t="str">
        <f t="array" ref="I1058">IFERROR(_xlfn.XLOOKUP(Tabelle8[[#This Row],[NegotiationID]]&amp;"FinalAccept",Tabelle8[NegotiationID]&amp;Tabelle8[ActionType],Tabelle8[ActionType],,0),_xlfn.XLOOKUP(Tabelle8[[#This Row],[NegotiationID]]&amp;"FinalReject",Tabelle8[NegotiationID]&amp;Tabelle8[ActionType],Tabelle8[ActionType],,0))</f>
        <v>FinalAccept</v>
      </c>
      <c r="J1058">
        <v>0.57879999999999998</v>
      </c>
      <c r="K1058">
        <v>0.5544</v>
      </c>
      <c r="L1058">
        <v>1.1332</v>
      </c>
      <c r="M1058">
        <v>0.024400000000000002</v>
      </c>
      <c r="N1058">
        <v>59</v>
      </c>
      <c r="O1058">
        <v>2336</v>
      </c>
      <c r="P1058">
        <v>18</v>
      </c>
      <c r="Q1058" s="3" t="s">
        <v>3109</v>
      </c>
    </row>
    <row r="1059" ht="15" customHeight="1">
      <c r="A1059" t="e">
        <f t="shared" ca="1" si="537"/>
        <v>#VALUE!</v>
      </c>
      <c r="B1059" t="e">
        <f t="array" ref="B1059" ca="1">_xlfn.XLOOKUP(Tabelle8[[#This Row],[ExperimentID]]&amp;Tabelle8[[#This Row],[NegotiationID]]&amp;Tabelle8[[#This Row],[MessageID]],ALL_IN_ONE[ExperimentID]&amp;ALL_IN_ONE[NegotiationID]&amp;ALL_IN_ONE[MessageID],ALL_IN_ONE[Gesamt_ID],,0)</f>
        <v>#VALUE!</v>
      </c>
      <c r="C1059">
        <v>3240</v>
      </c>
      <c r="D1059" t="s">
        <v>1521</v>
      </c>
      <c r="E1059">
        <v>66959</v>
      </c>
      <c r="F1059">
        <v>3229</v>
      </c>
      <c r="G1059">
        <v>3226</v>
      </c>
      <c r="H1059" t="s">
        <v>31</v>
      </c>
      <c r="I1059" t="str">
        <f t="array" ref="I1059">IFERROR(_xlfn.XLOOKUP(Tabelle8[[#This Row],[NegotiationID]]&amp;"FinalAccept",Tabelle8[NegotiationID]&amp;Tabelle8[ActionType],Tabelle8[ActionType],,0),_xlfn.XLOOKUP(Tabelle8[[#This Row],[NegotiationID]]&amp;"FinalReject",Tabelle8[NegotiationID]&amp;Tabelle8[ActionType],Tabelle8[ActionType],,0))</f>
        <v>FinalAccept</v>
      </c>
      <c r="J1059">
        <v>0.58860000000000001</v>
      </c>
      <c r="K1059">
        <v>0.43659999999999999</v>
      </c>
      <c r="L1059">
        <v>1.0251999999999999</v>
      </c>
      <c r="M1059">
        <v>0.152</v>
      </c>
      <c r="N1059">
        <v>49</v>
      </c>
      <c r="O1059">
        <v>2336</v>
      </c>
      <c r="P1059">
        <v>18</v>
      </c>
      <c r="Q1059" s="3" t="s">
        <v>3110</v>
      </c>
    </row>
    <row r="1060" ht="15" customHeight="1">
      <c r="A1060" t="e">
        <f t="shared" ca="1" si="537"/>
        <v>#VALUE!</v>
      </c>
      <c r="B1060" t="e">
        <f t="array" ref="B1060" ca="1">_xlfn.XLOOKUP(Tabelle8[[#This Row],[ExperimentID]]&amp;Tabelle8[[#This Row],[NegotiationID]]&amp;Tabelle8[[#This Row],[MessageID]],ALL_IN_ONE[ExperimentID]&amp;ALL_IN_ONE[NegotiationID]&amp;ALL_IN_ONE[MessageID],ALL_IN_ONE[Gesamt_ID],,0)</f>
        <v>#VALUE!</v>
      </c>
      <c r="C1060">
        <v>3240</v>
      </c>
      <c r="D1060" t="s">
        <v>1521</v>
      </c>
      <c r="E1060">
        <v>66969</v>
      </c>
      <c r="F1060">
        <v>3226</v>
      </c>
      <c r="G1060">
        <v>3229</v>
      </c>
      <c r="H1060" t="s">
        <v>31</v>
      </c>
      <c r="I1060" t="str">
        <f t="array" ref="I1060">IFERROR(_xlfn.XLOOKUP(Tabelle8[[#This Row],[NegotiationID]]&amp;"FinalAccept",Tabelle8[NegotiationID]&amp;Tabelle8[ActionType],Tabelle8[ActionType],,0),_xlfn.XLOOKUP(Tabelle8[[#This Row],[NegotiationID]]&amp;"FinalReject",Tabelle8[NegotiationID]&amp;Tabelle8[ActionType],Tabelle8[ActionType],,0))</f>
        <v>FinalAccept</v>
      </c>
      <c r="J1060">
        <v>0.57899999999999996</v>
      </c>
      <c r="K1060">
        <v>0.51000000000000001</v>
      </c>
      <c r="L1060">
        <v>1.089</v>
      </c>
      <c r="M1060">
        <v>0.069000000000000006</v>
      </c>
      <c r="N1060">
        <v>30</v>
      </c>
      <c r="O1060">
        <v>2336</v>
      </c>
      <c r="P1060">
        <v>18</v>
      </c>
      <c r="Q1060" s="3" t="s">
        <v>3111</v>
      </c>
    </row>
    <row r="1061" ht="15" customHeight="1">
      <c r="A1061" t="e">
        <f t="shared" ca="1" si="537"/>
        <v>#VALUE!</v>
      </c>
      <c r="B1061" t="e">
        <f t="array" ref="B1061" ca="1">_xlfn.XLOOKUP(Tabelle8[[#This Row],[ExperimentID]]&amp;Tabelle8[[#This Row],[NegotiationID]]&amp;Tabelle8[[#This Row],[MessageID]],ALL_IN_ONE[ExperimentID]&amp;ALL_IN_ONE[NegotiationID]&amp;ALL_IN_ONE[MessageID],ALL_IN_ONE[Gesamt_ID],,0)</f>
        <v>#VALUE!</v>
      </c>
      <c r="C1061">
        <v>3240</v>
      </c>
      <c r="D1061" t="s">
        <v>1521</v>
      </c>
      <c r="E1061">
        <v>66974</v>
      </c>
      <c r="F1061">
        <v>3229</v>
      </c>
      <c r="G1061">
        <v>3226</v>
      </c>
      <c r="H1061" t="s">
        <v>31</v>
      </c>
      <c r="I1061" t="str">
        <f t="array" ref="I1061">IFERROR(_xlfn.XLOOKUP(Tabelle8[[#This Row],[NegotiationID]]&amp;"FinalAccept",Tabelle8[NegotiationID]&amp;Tabelle8[ActionType],Tabelle8[ActionType],,0),_xlfn.XLOOKUP(Tabelle8[[#This Row],[NegotiationID]]&amp;"FinalReject",Tabelle8[NegotiationID]&amp;Tabelle8[ActionType],Tabelle8[ActionType],,0))</f>
        <v>FinalAccept</v>
      </c>
      <c r="J1061">
        <v>0.60299999999999998</v>
      </c>
      <c r="K1061">
        <v>0.43480000000000002</v>
      </c>
      <c r="L1061">
        <v>1.0378000000000001</v>
      </c>
      <c r="M1061">
        <v>0.16819999999999999</v>
      </c>
      <c r="N1061">
        <v>115</v>
      </c>
      <c r="O1061">
        <v>2336</v>
      </c>
      <c r="P1061">
        <v>18</v>
      </c>
      <c r="Q1061" s="3" t="s">
        <v>3112</v>
      </c>
    </row>
    <row r="1062" ht="15" customHeight="1">
      <c r="A1062" t="e">
        <f t="shared" ca="1" si="537"/>
        <v>#VALUE!</v>
      </c>
      <c r="B1062" t="e">
        <f t="array" ref="B1062" ca="1">_xlfn.XLOOKUP(Tabelle8[[#This Row],[ExperimentID]]&amp;Tabelle8[[#This Row],[NegotiationID]]&amp;Tabelle8[[#This Row],[MessageID]],ALL_IN_ONE[ExperimentID]&amp;ALL_IN_ONE[NegotiationID]&amp;ALL_IN_ONE[MessageID],ALL_IN_ONE[Gesamt_ID],,0)</f>
        <v>#VALUE!</v>
      </c>
      <c r="C1062">
        <v>3240</v>
      </c>
      <c r="D1062" t="s">
        <v>1521</v>
      </c>
      <c r="E1062">
        <v>67407</v>
      </c>
      <c r="F1062">
        <v>3226</v>
      </c>
      <c r="G1062">
        <v>3229</v>
      </c>
      <c r="H1062" t="s">
        <v>31</v>
      </c>
      <c r="I1062" t="str">
        <f t="array" ref="I1062">IFERROR(_xlfn.XLOOKUP(Tabelle8[[#This Row],[NegotiationID]]&amp;"FinalAccept",Tabelle8[NegotiationID]&amp;Tabelle8[ActionType],Tabelle8[ActionType],,0),_xlfn.XLOOKUP(Tabelle8[[#This Row],[NegotiationID]]&amp;"FinalReject",Tabelle8[NegotiationID]&amp;Tabelle8[ActionType],Tabelle8[ActionType],,0))</f>
        <v>FinalAccept</v>
      </c>
      <c r="J1062">
        <v>0.56279999999999997</v>
      </c>
      <c r="K1062">
        <v>0.42899999999999999</v>
      </c>
      <c r="L1062">
        <v>0.99180000000000001</v>
      </c>
      <c r="M1062">
        <v>0.1338</v>
      </c>
      <c r="N1062">
        <v>32</v>
      </c>
      <c r="O1062">
        <v>2336</v>
      </c>
      <c r="P1062">
        <v>18</v>
      </c>
      <c r="Q1062" s="3" t="s">
        <v>3113</v>
      </c>
    </row>
    <row r="1063" ht="15" customHeight="1">
      <c r="A1063" t="e">
        <f t="shared" ca="1" si="537"/>
        <v>#VALUE!</v>
      </c>
      <c r="B1063" t="e">
        <f t="array" ref="B1063" ca="1">_xlfn.XLOOKUP(Tabelle8[[#This Row],[ExperimentID]]&amp;Tabelle8[[#This Row],[NegotiationID]]&amp;Tabelle8[[#This Row],[MessageID]],ALL_IN_ONE[ExperimentID]&amp;ALL_IN_ONE[NegotiationID]&amp;ALL_IN_ONE[MessageID],ALL_IN_ONE[Gesamt_ID],,0)</f>
        <v>#VALUE!</v>
      </c>
      <c r="C1063">
        <v>3240</v>
      </c>
      <c r="D1063" t="s">
        <v>1521</v>
      </c>
      <c r="E1063">
        <v>67498</v>
      </c>
      <c r="F1063">
        <v>3229</v>
      </c>
      <c r="G1063">
        <v>3226</v>
      </c>
      <c r="H1063" t="s">
        <v>31</v>
      </c>
      <c r="I1063" t="str">
        <f t="array" ref="I1063">IFERROR(_xlfn.XLOOKUP(Tabelle8[[#This Row],[NegotiationID]]&amp;"FinalAccept",Tabelle8[NegotiationID]&amp;Tabelle8[ActionType],Tabelle8[ActionType],,0),_xlfn.XLOOKUP(Tabelle8[[#This Row],[NegotiationID]]&amp;"FinalReject",Tabelle8[NegotiationID]&amp;Tabelle8[ActionType],Tabelle8[ActionType],,0))</f>
        <v>FinalAccept</v>
      </c>
      <c r="J1063">
        <v>0.61799999999999999</v>
      </c>
      <c r="K1063">
        <v>0.49220000000000003</v>
      </c>
      <c r="L1063">
        <v>1.1102000000000001</v>
      </c>
      <c r="M1063">
        <v>0.1258</v>
      </c>
      <c r="N1063">
        <v>82</v>
      </c>
      <c r="O1063">
        <v>2336</v>
      </c>
      <c r="P1063">
        <v>18</v>
      </c>
      <c r="Q1063" s="3" t="s">
        <v>3114</v>
      </c>
    </row>
    <row r="1064" ht="15" customHeight="1">
      <c r="A1064" t="e">
        <f t="shared" ca="1" si="537"/>
        <v>#VALUE!</v>
      </c>
      <c r="B1064" t="e">
        <f t="array" ref="B1064" ca="1">_xlfn.XLOOKUP(Tabelle8[[#This Row],[ExperimentID]]&amp;Tabelle8[[#This Row],[NegotiationID]]&amp;Tabelle8[[#This Row],[MessageID]],ALL_IN_ONE[ExperimentID]&amp;ALL_IN_ONE[NegotiationID]&amp;ALL_IN_ONE[MessageID],ALL_IN_ONE[Gesamt_ID],,0)</f>
        <v>#VALUE!</v>
      </c>
      <c r="C1064">
        <v>3240</v>
      </c>
      <c r="D1064" t="s">
        <v>1521</v>
      </c>
      <c r="E1064">
        <v>67709</v>
      </c>
      <c r="F1064">
        <v>3226</v>
      </c>
      <c r="G1064">
        <v>3229</v>
      </c>
      <c r="H1064" t="s">
        <v>31</v>
      </c>
      <c r="I1064" t="str">
        <f t="array" ref="I1064">IFERROR(_xlfn.XLOOKUP(Tabelle8[[#This Row],[NegotiationID]]&amp;"FinalAccept",Tabelle8[NegotiationID]&amp;Tabelle8[ActionType],Tabelle8[ActionType],,0),_xlfn.XLOOKUP(Tabelle8[[#This Row],[NegotiationID]]&amp;"FinalReject",Tabelle8[NegotiationID]&amp;Tabelle8[ActionType],Tabelle8[ActionType],,0))</f>
        <v>FinalAccept</v>
      </c>
      <c r="J1064">
        <v>0.54659999999999997</v>
      </c>
      <c r="K1064">
        <v>0.55400000000000005</v>
      </c>
      <c r="L1064">
        <v>1.1006</v>
      </c>
      <c r="M1064">
        <v>0.0074000000000000003</v>
      </c>
      <c r="N1064">
        <v>86</v>
      </c>
      <c r="O1064">
        <v>2336</v>
      </c>
      <c r="P1064">
        <v>18</v>
      </c>
      <c r="Q1064" s="3" t="s">
        <v>3115</v>
      </c>
    </row>
    <row r="1065" ht="15" customHeight="1">
      <c r="A1065" t="e">
        <f t="shared" ca="1" si="537"/>
        <v>#VALUE!</v>
      </c>
      <c r="B1065" t="e">
        <f t="array" ref="B1065" ca="1">_xlfn.XLOOKUP(Tabelle8[[#This Row],[ExperimentID]]&amp;Tabelle8[[#This Row],[NegotiationID]]&amp;Tabelle8[[#This Row],[MessageID]],ALL_IN_ONE[ExperimentID]&amp;ALL_IN_ONE[NegotiationID]&amp;ALL_IN_ONE[MessageID],ALL_IN_ONE[Gesamt_ID],,0)</f>
        <v>#VALUE!</v>
      </c>
      <c r="C1065">
        <v>3240</v>
      </c>
      <c r="D1065" t="s">
        <v>1521</v>
      </c>
      <c r="E1065">
        <v>67746</v>
      </c>
      <c r="F1065">
        <v>3229</v>
      </c>
      <c r="G1065">
        <v>3226</v>
      </c>
      <c r="H1065" t="s">
        <v>31</v>
      </c>
      <c r="I1065" t="str">
        <f t="array" ref="I1065">IFERROR(_xlfn.XLOOKUP(Tabelle8[[#This Row],[NegotiationID]]&amp;"FinalAccept",Tabelle8[NegotiationID]&amp;Tabelle8[ActionType],Tabelle8[ActionType],,0),_xlfn.XLOOKUP(Tabelle8[[#This Row],[NegotiationID]]&amp;"FinalReject",Tabelle8[NegotiationID]&amp;Tabelle8[ActionType],Tabelle8[ActionType],,0))</f>
        <v>FinalAccept</v>
      </c>
      <c r="J1065">
        <v>0.5544</v>
      </c>
      <c r="K1065">
        <v>0.57879999999999998</v>
      </c>
      <c r="L1065">
        <v>1.1332</v>
      </c>
      <c r="M1065">
        <v>0.024400000000000002</v>
      </c>
      <c r="N1065">
        <v>886</v>
      </c>
      <c r="O1065">
        <v>2336</v>
      </c>
      <c r="P1065">
        <v>18</v>
      </c>
      <c r="Q1065" s="3" t="s">
        <v>3116</v>
      </c>
    </row>
    <row r="1066" ht="15" customHeight="1">
      <c r="A1066" t="e">
        <f t="shared" ca="1" si="537"/>
        <v>#VALUE!</v>
      </c>
      <c r="B1066" t="e">
        <f t="array" ref="B1066" ca="1">_xlfn.XLOOKUP(Tabelle8[[#This Row],[ExperimentID]]&amp;Tabelle8[[#This Row],[NegotiationID]]&amp;Tabelle8[[#This Row],[MessageID]],ALL_IN_ONE[ExperimentID]&amp;ALL_IN_ONE[NegotiationID]&amp;ALL_IN_ONE[MessageID],ALL_IN_ONE[Gesamt_ID],,0)</f>
        <v>#VALUE!</v>
      </c>
      <c r="C1066">
        <v>3240</v>
      </c>
      <c r="D1066" t="s">
        <v>1521</v>
      </c>
      <c r="E1066">
        <v>67839</v>
      </c>
      <c r="F1066">
        <v>3226</v>
      </c>
      <c r="G1066">
        <v>3229</v>
      </c>
      <c r="H1066" t="s">
        <v>20</v>
      </c>
      <c r="I1066" t="str">
        <f t="array" ref="I1066">IFERROR(_xlfn.XLOOKUP(Tabelle8[[#This Row],[NegotiationID]]&amp;"FinalAccept",Tabelle8[NegotiationID]&amp;Tabelle8[ActionType],Tabelle8[ActionType],,0),_xlfn.XLOOKUP(Tabelle8[[#This Row],[NegotiationID]]&amp;"FinalReject",Tabelle8[NegotiationID]&amp;Tabelle8[ActionType],Tabelle8[ActionType],,0))</f>
        <v>FinalAccept</v>
      </c>
      <c r="J1066">
        <v>0.57879999999999998</v>
      </c>
      <c r="K1066">
        <v>0.5544</v>
      </c>
      <c r="L1066">
        <v>1.1332</v>
      </c>
      <c r="M1066">
        <v>0.024400000000000002</v>
      </c>
      <c r="N1066">
        <v>48</v>
      </c>
      <c r="O1066">
        <v>2336</v>
      </c>
      <c r="P1066">
        <v>18</v>
      </c>
      <c r="Q1066" s="3" t="s">
        <v>3117</v>
      </c>
    </row>
    <row r="1067" ht="14.5" hidden="1">
      <c r="A1067" t="e">
        <f t="shared" ca="1" si="537"/>
        <v>#VALUE!</v>
      </c>
      <c r="B1067" t="e">
        <f t="array" ref="B1067" ca="1">_xlfn.XLOOKUP(Tabelle8[[#This Row],[ExperimentID]]&amp;Tabelle8[[#This Row],[NegotiationID]]&amp;Tabelle8[[#This Row],[MessageID]],ALL_IN_ONE[ExperimentID]&amp;ALL_IN_ONE[NegotiationID]&amp;ALL_IN_ONE[MessageID],ALL_IN_ONE[Gesamt_ID],,0)</f>
        <v>#VALUE!</v>
      </c>
      <c r="C1067">
        <v>3269</v>
      </c>
      <c r="D1067" t="s">
        <v>1521</v>
      </c>
      <c r="E1067">
        <v>3270</v>
      </c>
      <c r="H1067" t="s">
        <v>6019</v>
      </c>
      <c r="I1067" t="str">
        <f t="array" ref="I1067">IFERROR(_xlfn.XLOOKUP(Tabelle8[[#This Row],[NegotiationID]]&amp;"FinalAccept",Tabelle8[NegotiationID]&amp;Tabelle8[ActionType],Tabelle8[ActionType],,0),_xlfn.XLOOKUP(Tabelle8[[#This Row],[NegotiationID]]&amp;"FinalReject",Tabelle8[NegotiationID]&amp;Tabelle8[ActionType],Tabelle8[ActionType],,0))</f>
        <v>FinalAccept</v>
      </c>
      <c r="N1067">
        <v>21</v>
      </c>
      <c r="O1067">
        <v>3806</v>
      </c>
      <c r="P1067">
        <v>17</v>
      </c>
      <c r="Q1067" t="s">
        <v>6020</v>
      </c>
    </row>
    <row r="1068" ht="15" customHeight="1">
      <c r="A1068" t="e">
        <f t="shared" ca="1" si="537"/>
        <v>#VALUE!</v>
      </c>
      <c r="B1068" t="e">
        <f t="array" ref="B1068" ca="1">_xlfn.XLOOKUP(Tabelle8[[#This Row],[ExperimentID]]&amp;Tabelle8[[#This Row],[NegotiationID]]&amp;Tabelle8[[#This Row],[MessageID]],ALL_IN_ONE[ExperimentID]&amp;ALL_IN_ONE[NegotiationID]&amp;ALL_IN_ONE[MessageID],ALL_IN_ONE[Gesamt_ID],,0)</f>
        <v>#VALUE!</v>
      </c>
      <c r="C1068">
        <v>3269</v>
      </c>
      <c r="D1068" t="s">
        <v>1521</v>
      </c>
      <c r="E1068">
        <v>62869</v>
      </c>
      <c r="F1068">
        <v>3255</v>
      </c>
      <c r="G1068">
        <v>3258</v>
      </c>
      <c r="H1068" t="s">
        <v>19</v>
      </c>
      <c r="I1068" t="str">
        <f t="array" ref="I1068">IFERROR(_xlfn.XLOOKUP(Tabelle8[[#This Row],[NegotiationID]]&amp;"FinalAccept",Tabelle8[NegotiationID]&amp;Tabelle8[ActionType],Tabelle8[ActionType],,0),_xlfn.XLOOKUP(Tabelle8[[#This Row],[NegotiationID]]&amp;"FinalReject",Tabelle8[NegotiationID]&amp;Tabelle8[ActionType],Tabelle8[ActionType],,0))</f>
        <v>FinalAccept</v>
      </c>
      <c r="J1068">
        <v>1</v>
      </c>
      <c r="K1068">
        <v>0.1084</v>
      </c>
      <c r="L1068">
        <v>1.1084000000000001</v>
      </c>
      <c r="M1068">
        <v>0.89159999999999995</v>
      </c>
      <c r="N1068">
        <v>463</v>
      </c>
      <c r="O1068">
        <v>3806</v>
      </c>
      <c r="P1068">
        <v>17</v>
      </c>
      <c r="Q1068" s="3" t="s">
        <v>3118</v>
      </c>
    </row>
    <row r="1069" ht="15" customHeight="1">
      <c r="A1069" t="e">
        <f t="shared" ca="1" si="537"/>
        <v>#VALUE!</v>
      </c>
      <c r="B1069" t="e">
        <f t="array" ref="B1069" ca="1">_xlfn.XLOOKUP(Tabelle8[[#This Row],[ExperimentID]]&amp;Tabelle8[[#This Row],[NegotiationID]]&amp;Tabelle8[[#This Row],[MessageID]],ALL_IN_ONE[ExperimentID]&amp;ALL_IN_ONE[NegotiationID]&amp;ALL_IN_ONE[MessageID],ALL_IN_ONE[Gesamt_ID],,0)</f>
        <v>#VALUE!</v>
      </c>
      <c r="C1069">
        <v>3269</v>
      </c>
      <c r="D1069" t="s">
        <v>1521</v>
      </c>
      <c r="E1069">
        <v>64423</v>
      </c>
      <c r="F1069">
        <v>3258</v>
      </c>
      <c r="G1069">
        <v>3255</v>
      </c>
      <c r="H1069" t="s">
        <v>31</v>
      </c>
      <c r="I1069" t="str">
        <f t="array" ref="I1069">IFERROR(_xlfn.XLOOKUP(Tabelle8[[#This Row],[NegotiationID]]&amp;"FinalAccept",Tabelle8[NegotiationID]&amp;Tabelle8[ActionType],Tabelle8[ActionType],,0),_xlfn.XLOOKUP(Tabelle8[[#This Row],[NegotiationID]]&amp;"FinalReject",Tabelle8[NegotiationID]&amp;Tabelle8[ActionType],Tabelle8[ActionType],,0))</f>
        <v>FinalAccept</v>
      </c>
      <c r="J1069">
        <v>1</v>
      </c>
      <c r="K1069">
        <v>0.12540000000000001</v>
      </c>
      <c r="L1069">
        <v>1.1254</v>
      </c>
      <c r="M1069">
        <v>0.87460000000000004</v>
      </c>
      <c r="N1069">
        <v>437</v>
      </c>
      <c r="O1069">
        <v>3806</v>
      </c>
      <c r="P1069">
        <v>17</v>
      </c>
      <c r="Q1069" s="3" t="s">
        <v>3119</v>
      </c>
    </row>
    <row r="1070" ht="15" customHeight="1">
      <c r="A1070" t="e">
        <f t="shared" ca="1" si="537"/>
        <v>#VALUE!</v>
      </c>
      <c r="B1070" t="e">
        <f t="array" ref="B1070" ca="1">_xlfn.XLOOKUP(Tabelle8[[#This Row],[ExperimentID]]&amp;Tabelle8[[#This Row],[NegotiationID]]&amp;Tabelle8[[#This Row],[MessageID]],ALL_IN_ONE[ExperimentID]&amp;ALL_IN_ONE[NegotiationID]&amp;ALL_IN_ONE[MessageID],ALL_IN_ONE[Gesamt_ID],,0)</f>
        <v>#VALUE!</v>
      </c>
      <c r="C1070">
        <v>3269</v>
      </c>
      <c r="D1070" t="s">
        <v>1521</v>
      </c>
      <c r="E1070">
        <v>64444</v>
      </c>
      <c r="F1070">
        <v>3255</v>
      </c>
      <c r="G1070">
        <v>3258</v>
      </c>
      <c r="H1070" t="s">
        <v>31</v>
      </c>
      <c r="I1070" t="str">
        <f t="array" ref="I1070">IFERROR(_xlfn.XLOOKUP(Tabelle8[[#This Row],[NegotiationID]]&amp;"FinalAccept",Tabelle8[NegotiationID]&amp;Tabelle8[ActionType],Tabelle8[ActionType],,0),_xlfn.XLOOKUP(Tabelle8[[#This Row],[NegotiationID]]&amp;"FinalReject",Tabelle8[NegotiationID]&amp;Tabelle8[ActionType],Tabelle8[ActionType],,0))</f>
        <v>FinalAccept</v>
      </c>
      <c r="J1070">
        <v>0.85819999999999996</v>
      </c>
      <c r="K1070">
        <v>0.098799999999999999</v>
      </c>
      <c r="L1070">
        <v>0.95699999999999996</v>
      </c>
      <c r="M1070">
        <v>0.75939999999999996</v>
      </c>
      <c r="N1070">
        <v>435</v>
      </c>
      <c r="O1070">
        <v>3806</v>
      </c>
      <c r="P1070">
        <v>17</v>
      </c>
      <c r="Q1070" s="3" t="s">
        <v>3120</v>
      </c>
    </row>
    <row r="1071" ht="58" hidden="1">
      <c r="A1071" t="e">
        <f t="shared" ca="1" si="537"/>
        <v>#VALUE!</v>
      </c>
      <c r="B1071" t="e">
        <f t="array" ref="B1071" ca="1">_xlfn.XLOOKUP(Tabelle8[[#This Row],[ExperimentID]]&amp;Tabelle8[[#This Row],[NegotiationID]]&amp;Tabelle8[[#This Row],[MessageID]],ALL_IN_ONE[ExperimentID]&amp;ALL_IN_ONE[NegotiationID]&amp;ALL_IN_ONE[MessageID],ALL_IN_ONE[Gesamt_ID],,0)</f>
        <v>#VALUE!</v>
      </c>
      <c r="C1071">
        <v>3269</v>
      </c>
      <c r="D1071" t="s">
        <v>1521</v>
      </c>
      <c r="E1071">
        <v>64483</v>
      </c>
      <c r="F1071">
        <v>3258</v>
      </c>
      <c r="G1071">
        <v>3255</v>
      </c>
      <c r="H1071" t="s">
        <v>22</v>
      </c>
      <c r="I1071" t="str">
        <f t="array" ref="I1071">IFERROR(_xlfn.XLOOKUP(Tabelle8[[#This Row],[NegotiationID]]&amp;"FinalAccept",Tabelle8[NegotiationID]&amp;Tabelle8[ActionType],Tabelle8[ActionType],,0),_xlfn.XLOOKUP(Tabelle8[[#This Row],[NegotiationID]]&amp;"FinalReject",Tabelle8[NegotiationID]&amp;Tabelle8[ActionType],Tabelle8[ActionType],,0))</f>
        <v>FinalAccept</v>
      </c>
      <c r="N1071">
        <v>99</v>
      </c>
      <c r="O1071">
        <v>3806</v>
      </c>
      <c r="P1071">
        <v>17</v>
      </c>
      <c r="Q1071" s="3" t="s">
        <v>6581</v>
      </c>
    </row>
    <row r="1072" ht="145" hidden="1">
      <c r="A1072" t="e">
        <f t="shared" ca="1" si="537"/>
        <v>#VALUE!</v>
      </c>
      <c r="B1072" t="e">
        <f t="array" ref="B1072" ca="1">_xlfn.XLOOKUP(Tabelle8[[#This Row],[ExperimentID]]&amp;Tabelle8[[#This Row],[NegotiationID]]&amp;Tabelle8[[#This Row],[MessageID]],ALL_IN_ONE[ExperimentID]&amp;ALL_IN_ONE[NegotiationID]&amp;ALL_IN_ONE[MessageID],ALL_IN_ONE[Gesamt_ID],,0)</f>
        <v>#VALUE!</v>
      </c>
      <c r="C1072">
        <v>3269</v>
      </c>
      <c r="D1072" t="s">
        <v>1521</v>
      </c>
      <c r="E1072">
        <v>64637</v>
      </c>
      <c r="F1072">
        <v>3255</v>
      </c>
      <c r="G1072">
        <v>3258</v>
      </c>
      <c r="H1072" t="s">
        <v>24</v>
      </c>
      <c r="I1072" t="str">
        <f t="array" ref="I1072">IFERROR(_xlfn.XLOOKUP(Tabelle8[[#This Row],[NegotiationID]]&amp;"FinalAccept",Tabelle8[NegotiationID]&amp;Tabelle8[ActionType],Tabelle8[ActionType],,0),_xlfn.XLOOKUP(Tabelle8[[#This Row],[NegotiationID]]&amp;"FinalReject",Tabelle8[NegotiationID]&amp;Tabelle8[ActionType],Tabelle8[ActionType],,0))</f>
        <v>FinalAccept</v>
      </c>
      <c r="N1072">
        <v>188</v>
      </c>
      <c r="O1072">
        <v>3806</v>
      </c>
      <c r="P1072">
        <v>17</v>
      </c>
      <c r="Q1072" s="3" t="s">
        <v>6582</v>
      </c>
    </row>
    <row r="1073" ht="87" hidden="1">
      <c r="A1073" t="e">
        <f t="shared" ca="1" si="537"/>
        <v>#VALUE!</v>
      </c>
      <c r="B1073" t="e">
        <f t="array" ref="B1073" ca="1">_xlfn.XLOOKUP(Tabelle8[[#This Row],[ExperimentID]]&amp;Tabelle8[[#This Row],[NegotiationID]]&amp;Tabelle8[[#This Row],[MessageID]],ALL_IN_ONE[ExperimentID]&amp;ALL_IN_ONE[NegotiationID]&amp;ALL_IN_ONE[MessageID],ALL_IN_ONE[Gesamt_ID],,0)</f>
        <v>#VALUE!</v>
      </c>
      <c r="C1073">
        <v>3269</v>
      </c>
      <c r="D1073" t="s">
        <v>1521</v>
      </c>
      <c r="E1073">
        <v>64718</v>
      </c>
      <c r="F1073">
        <v>3258</v>
      </c>
      <c r="G1073">
        <v>3255</v>
      </c>
      <c r="H1073" t="s">
        <v>22</v>
      </c>
      <c r="I1073" t="str">
        <f t="array" ref="I1073">IFERROR(_xlfn.XLOOKUP(Tabelle8[[#This Row],[NegotiationID]]&amp;"FinalAccept",Tabelle8[NegotiationID]&amp;Tabelle8[ActionType],Tabelle8[ActionType],,0),_xlfn.XLOOKUP(Tabelle8[[#This Row],[NegotiationID]]&amp;"FinalReject",Tabelle8[NegotiationID]&amp;Tabelle8[ActionType],Tabelle8[ActionType],,0))</f>
        <v>FinalAccept</v>
      </c>
      <c r="N1073">
        <v>172</v>
      </c>
      <c r="O1073">
        <v>3806</v>
      </c>
      <c r="P1073">
        <v>17</v>
      </c>
      <c r="Q1073" s="3" t="s">
        <v>6583</v>
      </c>
    </row>
    <row r="1074" ht="15" customHeight="1">
      <c r="A1074" t="e">
        <f t="shared" ca="1" si="537"/>
        <v>#VALUE!</v>
      </c>
      <c r="B1074" t="e">
        <f t="array" ref="B1074" ca="1">_xlfn.XLOOKUP(Tabelle8[[#This Row],[ExperimentID]]&amp;Tabelle8[[#This Row],[NegotiationID]]&amp;Tabelle8[[#This Row],[MessageID]],ALL_IN_ONE[ExperimentID]&amp;ALL_IN_ONE[NegotiationID]&amp;ALL_IN_ONE[MessageID],ALL_IN_ONE[Gesamt_ID],,0)</f>
        <v>#VALUE!</v>
      </c>
      <c r="C1074">
        <v>3269</v>
      </c>
      <c r="D1074" t="s">
        <v>1521</v>
      </c>
      <c r="E1074">
        <v>65338</v>
      </c>
      <c r="F1074">
        <v>3255</v>
      </c>
      <c r="G1074">
        <v>3258</v>
      </c>
      <c r="H1074" t="s">
        <v>31</v>
      </c>
      <c r="I1074" t="str">
        <f t="array" ref="I1074">IFERROR(_xlfn.XLOOKUP(Tabelle8[[#This Row],[NegotiationID]]&amp;"FinalAccept",Tabelle8[NegotiationID]&amp;Tabelle8[ActionType],Tabelle8[ActionType],,0),_xlfn.XLOOKUP(Tabelle8[[#This Row],[NegotiationID]]&amp;"FinalReject",Tabelle8[NegotiationID]&amp;Tabelle8[ActionType],Tabelle8[ActionType],,0))</f>
        <v>FinalAccept</v>
      </c>
      <c r="J1074">
        <v>0.61599999999999999</v>
      </c>
      <c r="K1074">
        <v>0.249</v>
      </c>
      <c r="L1074">
        <v>0.86499999999999999</v>
      </c>
      <c r="M1074">
        <v>0.36699999999999999</v>
      </c>
      <c r="N1074">
        <v>233</v>
      </c>
      <c r="O1074">
        <v>3806</v>
      </c>
      <c r="P1074">
        <v>17</v>
      </c>
      <c r="Q1074" s="3" t="s">
        <v>3121</v>
      </c>
    </row>
    <row r="1075" ht="15" customHeight="1">
      <c r="A1075" t="e">
        <f t="shared" ca="1" si="537"/>
        <v>#VALUE!</v>
      </c>
      <c r="B1075" t="e">
        <f t="array" ref="B1075" ca="1">_xlfn.XLOOKUP(Tabelle8[[#This Row],[ExperimentID]]&amp;Tabelle8[[#This Row],[NegotiationID]]&amp;Tabelle8[[#This Row],[MessageID]],ALL_IN_ONE[ExperimentID]&amp;ALL_IN_ONE[NegotiationID]&amp;ALL_IN_ONE[MessageID],ALL_IN_ONE[Gesamt_ID],,0)</f>
        <v>#VALUE!</v>
      </c>
      <c r="C1075">
        <v>3269</v>
      </c>
      <c r="D1075" t="s">
        <v>1521</v>
      </c>
      <c r="E1075">
        <v>66090</v>
      </c>
      <c r="F1075">
        <v>3258</v>
      </c>
      <c r="G1075">
        <v>3255</v>
      </c>
      <c r="H1075" t="s">
        <v>31</v>
      </c>
      <c r="I1075" t="str">
        <f t="array" ref="I1075">IFERROR(_xlfn.XLOOKUP(Tabelle8[[#This Row],[NegotiationID]]&amp;"FinalAccept",Tabelle8[NegotiationID]&amp;Tabelle8[ActionType],Tabelle8[ActionType],,0),_xlfn.XLOOKUP(Tabelle8[[#This Row],[NegotiationID]]&amp;"FinalReject",Tabelle8[NegotiationID]&amp;Tabelle8[ActionType],Tabelle8[ActionType],,0))</f>
        <v>FinalAccept</v>
      </c>
      <c r="J1075">
        <v>0.71999999999999997</v>
      </c>
      <c r="K1075">
        <v>0.40060000000000001</v>
      </c>
      <c r="L1075">
        <v>1.1206</v>
      </c>
      <c r="M1075">
        <v>0.31940000000000002</v>
      </c>
      <c r="N1075">
        <v>316</v>
      </c>
      <c r="O1075">
        <v>3806</v>
      </c>
      <c r="P1075">
        <v>17</v>
      </c>
      <c r="Q1075" s="3" t="s">
        <v>3122</v>
      </c>
    </row>
    <row r="1076" ht="15" customHeight="1">
      <c r="A1076" t="e">
        <f t="shared" ca="1" si="537"/>
        <v>#VALUE!</v>
      </c>
      <c r="B1076" t="e">
        <f t="array" ref="B1076" ca="1">_xlfn.XLOOKUP(Tabelle8[[#This Row],[ExperimentID]]&amp;Tabelle8[[#This Row],[NegotiationID]]&amp;Tabelle8[[#This Row],[MessageID]],ALL_IN_ONE[ExperimentID]&amp;ALL_IN_ONE[NegotiationID]&amp;ALL_IN_ONE[MessageID],ALL_IN_ONE[Gesamt_ID],,0)</f>
        <v>#VALUE!</v>
      </c>
      <c r="C1076">
        <v>3269</v>
      </c>
      <c r="D1076" t="s">
        <v>1521</v>
      </c>
      <c r="E1076">
        <v>66105</v>
      </c>
      <c r="F1076">
        <v>3255</v>
      </c>
      <c r="G1076">
        <v>3258</v>
      </c>
      <c r="H1076" t="s">
        <v>31</v>
      </c>
      <c r="I1076" t="str">
        <f t="array" ref="I1076">IFERROR(_xlfn.XLOOKUP(Tabelle8[[#This Row],[NegotiationID]]&amp;"FinalAccept",Tabelle8[NegotiationID]&amp;Tabelle8[ActionType],Tabelle8[ActionType],,0),_xlfn.XLOOKUP(Tabelle8[[#This Row],[NegotiationID]]&amp;"FinalReject",Tabelle8[NegotiationID]&amp;Tabelle8[ActionType],Tabelle8[ActionType],,0))</f>
        <v>FinalAccept</v>
      </c>
      <c r="J1076">
        <v>0.78559999999999997</v>
      </c>
      <c r="K1076">
        <v>0.21299999999999999</v>
      </c>
      <c r="L1076">
        <v>0.99860000000000004</v>
      </c>
      <c r="M1076">
        <v>0.5726</v>
      </c>
      <c r="N1076">
        <v>259</v>
      </c>
      <c r="O1076">
        <v>3806</v>
      </c>
      <c r="P1076">
        <v>17</v>
      </c>
      <c r="Q1076" s="3" t="s">
        <v>3123</v>
      </c>
    </row>
    <row r="1077" ht="15" customHeight="1">
      <c r="A1077" t="e">
        <f t="shared" ca="1" si="537"/>
        <v>#VALUE!</v>
      </c>
      <c r="B1077" t="e">
        <f t="array" ref="B1077" ca="1">_xlfn.XLOOKUP(Tabelle8[[#This Row],[ExperimentID]]&amp;Tabelle8[[#This Row],[NegotiationID]]&amp;Tabelle8[[#This Row],[MessageID]],ALL_IN_ONE[ExperimentID]&amp;ALL_IN_ONE[NegotiationID]&amp;ALL_IN_ONE[MessageID],ALL_IN_ONE[Gesamt_ID],,0)</f>
        <v>#VALUE!</v>
      </c>
      <c r="C1077">
        <v>3269</v>
      </c>
      <c r="D1077" t="s">
        <v>1521</v>
      </c>
      <c r="E1077">
        <v>66780</v>
      </c>
      <c r="F1077">
        <v>3258</v>
      </c>
      <c r="G1077">
        <v>3255</v>
      </c>
      <c r="H1077" t="s">
        <v>31</v>
      </c>
      <c r="I1077" t="str">
        <f t="array" ref="I1077">IFERROR(_xlfn.XLOOKUP(Tabelle8[[#This Row],[NegotiationID]]&amp;"FinalAccept",Tabelle8[NegotiationID]&amp;Tabelle8[ActionType],Tabelle8[ActionType],,0),_xlfn.XLOOKUP(Tabelle8[[#This Row],[NegotiationID]]&amp;"FinalReject",Tabelle8[NegotiationID]&amp;Tabelle8[ActionType],Tabelle8[ActionType],,0))</f>
        <v>FinalAccept</v>
      </c>
      <c r="J1077">
        <v>0.62439999999999996</v>
      </c>
      <c r="K1077">
        <v>0.47439999999999999</v>
      </c>
      <c r="L1077">
        <v>1.0988</v>
      </c>
      <c r="M1077">
        <v>0.14999999999999999</v>
      </c>
      <c r="N1077">
        <v>207</v>
      </c>
      <c r="O1077">
        <v>3806</v>
      </c>
      <c r="P1077">
        <v>17</v>
      </c>
      <c r="Q1077" s="3" t="s">
        <v>3124</v>
      </c>
    </row>
    <row r="1078" ht="15" customHeight="1">
      <c r="A1078" t="e">
        <f t="shared" ca="1" si="537"/>
        <v>#VALUE!</v>
      </c>
      <c r="B1078" t="e">
        <f t="array" ref="B1078" ca="1">_xlfn.XLOOKUP(Tabelle8[[#This Row],[ExperimentID]]&amp;Tabelle8[[#This Row],[NegotiationID]]&amp;Tabelle8[[#This Row],[MessageID]],ALL_IN_ONE[ExperimentID]&amp;ALL_IN_ONE[NegotiationID]&amp;ALL_IN_ONE[MessageID],ALL_IN_ONE[Gesamt_ID],,0)</f>
        <v>#VALUE!</v>
      </c>
      <c r="C1078">
        <v>3269</v>
      </c>
      <c r="D1078" t="s">
        <v>1521</v>
      </c>
      <c r="E1078">
        <v>66902</v>
      </c>
      <c r="F1078">
        <v>3255</v>
      </c>
      <c r="G1078">
        <v>3258</v>
      </c>
      <c r="H1078" t="s">
        <v>31</v>
      </c>
      <c r="I1078" t="str">
        <f t="array" ref="I1078">IFERROR(_xlfn.XLOOKUP(Tabelle8[[#This Row],[NegotiationID]]&amp;"FinalAccept",Tabelle8[NegotiationID]&amp;Tabelle8[ActionType],Tabelle8[ActionType],,0),_xlfn.XLOOKUP(Tabelle8[[#This Row],[NegotiationID]]&amp;"FinalReject",Tabelle8[NegotiationID]&amp;Tabelle8[ActionType],Tabelle8[ActionType],,0))</f>
        <v>FinalAccept</v>
      </c>
      <c r="J1078">
        <v>0.71599999999999997</v>
      </c>
      <c r="K1078">
        <v>0.3352</v>
      </c>
      <c r="L1078">
        <v>1.0511999999999999</v>
      </c>
      <c r="M1078">
        <v>0.38080000000000003</v>
      </c>
      <c r="N1078">
        <v>162</v>
      </c>
      <c r="O1078">
        <v>3806</v>
      </c>
      <c r="P1078">
        <v>17</v>
      </c>
      <c r="Q1078" s="3" t="s">
        <v>3125</v>
      </c>
    </row>
    <row r="1079" ht="15" customHeight="1">
      <c r="A1079" t="e">
        <f t="shared" ca="1" si="537"/>
        <v>#VALUE!</v>
      </c>
      <c r="B1079" t="e">
        <f t="array" ref="B1079" ca="1">_xlfn.XLOOKUP(Tabelle8[[#This Row],[ExperimentID]]&amp;Tabelle8[[#This Row],[NegotiationID]]&amp;Tabelle8[[#This Row],[MessageID]],ALL_IN_ONE[ExperimentID]&amp;ALL_IN_ONE[NegotiationID]&amp;ALL_IN_ONE[MessageID],ALL_IN_ONE[Gesamt_ID],,0)</f>
        <v>#VALUE!</v>
      </c>
      <c r="C1079">
        <v>3269</v>
      </c>
      <c r="D1079" t="s">
        <v>1521</v>
      </c>
      <c r="E1079">
        <v>66911</v>
      </c>
      <c r="F1079">
        <v>3258</v>
      </c>
      <c r="G1079">
        <v>3255</v>
      </c>
      <c r="H1079" t="s">
        <v>31</v>
      </c>
      <c r="I1079" t="str">
        <f t="array" ref="I1079">IFERROR(_xlfn.XLOOKUP(Tabelle8[[#This Row],[NegotiationID]]&amp;"FinalAccept",Tabelle8[NegotiationID]&amp;Tabelle8[ActionType],Tabelle8[ActionType],,0),_xlfn.XLOOKUP(Tabelle8[[#This Row],[NegotiationID]]&amp;"FinalReject",Tabelle8[NegotiationID]&amp;Tabelle8[ActionType],Tabelle8[ActionType],,0))</f>
        <v>FinalAccept</v>
      </c>
      <c r="J1079">
        <v>0.5444</v>
      </c>
      <c r="K1079">
        <v>0.54959999999999998</v>
      </c>
      <c r="L1079">
        <v>1.0940000000000001</v>
      </c>
      <c r="M1079">
        <v>0.0051999999999999998</v>
      </c>
      <c r="N1079">
        <v>319</v>
      </c>
      <c r="O1079">
        <v>3806</v>
      </c>
      <c r="P1079">
        <v>17</v>
      </c>
      <c r="Q1079" t="s">
        <v>3126</v>
      </c>
    </row>
    <row r="1080" ht="15" customHeight="1">
      <c r="A1080" t="e">
        <f t="shared" ca="1" si="537"/>
        <v>#VALUE!</v>
      </c>
      <c r="B1080" t="e">
        <f t="array" ref="B1080" ca="1">_xlfn.XLOOKUP(Tabelle8[[#This Row],[ExperimentID]]&amp;Tabelle8[[#This Row],[NegotiationID]]&amp;Tabelle8[[#This Row],[MessageID]],ALL_IN_ONE[ExperimentID]&amp;ALL_IN_ONE[NegotiationID]&amp;ALL_IN_ONE[MessageID],ALL_IN_ONE[Gesamt_ID],,0)</f>
        <v>#VALUE!</v>
      </c>
      <c r="C1080">
        <v>3269</v>
      </c>
      <c r="D1080" t="s">
        <v>1521</v>
      </c>
      <c r="E1080">
        <v>66914</v>
      </c>
      <c r="F1080">
        <v>3255</v>
      </c>
      <c r="G1080">
        <v>3258</v>
      </c>
      <c r="H1080" t="s">
        <v>31</v>
      </c>
      <c r="I1080" t="str">
        <f t="array" ref="I1080">IFERROR(_xlfn.XLOOKUP(Tabelle8[[#This Row],[NegotiationID]]&amp;"FinalAccept",Tabelle8[NegotiationID]&amp;Tabelle8[ActionType],Tabelle8[ActionType],,0),_xlfn.XLOOKUP(Tabelle8[[#This Row],[NegotiationID]]&amp;"FinalReject",Tabelle8[NegotiationID]&amp;Tabelle8[ActionType],Tabelle8[ActionType],,0))</f>
        <v>FinalAccept</v>
      </c>
      <c r="J1080">
        <v>0.58799999999999997</v>
      </c>
      <c r="K1080">
        <v>0.50919999999999999</v>
      </c>
      <c r="L1080">
        <v>1.0972</v>
      </c>
      <c r="M1080">
        <v>0.078799999999999995</v>
      </c>
      <c r="N1080">
        <v>78</v>
      </c>
      <c r="O1080">
        <v>3806</v>
      </c>
      <c r="P1080">
        <v>17</v>
      </c>
      <c r="Q1080" s="3" t="s">
        <v>3127</v>
      </c>
    </row>
    <row r="1081" ht="14.5" hidden="1">
      <c r="A1081" t="e">
        <f t="shared" ca="1" si="537"/>
        <v>#VALUE!</v>
      </c>
      <c r="B1081" t="e">
        <f t="array" ref="B1081" ca="1">_xlfn.XLOOKUP(Tabelle8[[#This Row],[ExperimentID]]&amp;Tabelle8[[#This Row],[NegotiationID]]&amp;Tabelle8[[#This Row],[MessageID]],ALL_IN_ONE[ExperimentID]&amp;ALL_IN_ONE[NegotiationID]&amp;ALL_IN_ONE[MessageID],ALL_IN_ONE[Gesamt_ID],,0)</f>
        <v>#VALUE!</v>
      </c>
      <c r="C1081">
        <v>3269</v>
      </c>
      <c r="D1081" t="s">
        <v>1521</v>
      </c>
      <c r="E1081">
        <v>66922</v>
      </c>
      <c r="F1081">
        <v>3258</v>
      </c>
      <c r="G1081">
        <v>3255</v>
      </c>
      <c r="H1081" t="s">
        <v>22</v>
      </c>
      <c r="I1081" t="str">
        <f t="array" ref="I1081">IFERROR(_xlfn.XLOOKUP(Tabelle8[[#This Row],[NegotiationID]]&amp;"FinalAccept",Tabelle8[NegotiationID]&amp;Tabelle8[ActionType],Tabelle8[ActionType],,0),_xlfn.XLOOKUP(Tabelle8[[#This Row],[NegotiationID]]&amp;"FinalReject",Tabelle8[NegotiationID]&amp;Tabelle8[ActionType],Tabelle8[ActionType],,0))</f>
        <v>FinalAccept</v>
      </c>
      <c r="N1081">
        <v>134</v>
      </c>
      <c r="O1081">
        <v>3806</v>
      </c>
      <c r="P1081">
        <v>17</v>
      </c>
      <c r="Q1081" t="s">
        <v>6584</v>
      </c>
    </row>
    <row r="1082" ht="15" customHeight="1">
      <c r="A1082" t="e">
        <f t="shared" ca="1" si="537"/>
        <v>#VALUE!</v>
      </c>
      <c r="B1082" t="e">
        <f t="array" ref="B1082" ca="1">_xlfn.XLOOKUP(Tabelle8[[#This Row],[ExperimentID]]&amp;Tabelle8[[#This Row],[NegotiationID]]&amp;Tabelle8[[#This Row],[MessageID]],ALL_IN_ONE[ExperimentID]&amp;ALL_IN_ONE[NegotiationID]&amp;ALL_IN_ONE[MessageID],ALL_IN_ONE[Gesamt_ID],,0)</f>
        <v>#VALUE!</v>
      </c>
      <c r="C1082">
        <v>3269</v>
      </c>
      <c r="D1082" t="s">
        <v>1521</v>
      </c>
      <c r="E1082">
        <v>66958</v>
      </c>
      <c r="F1082">
        <v>3255</v>
      </c>
      <c r="G1082">
        <v>3258</v>
      </c>
      <c r="H1082" t="s">
        <v>31</v>
      </c>
      <c r="I1082" t="str">
        <f t="array" ref="I1082">IFERROR(_xlfn.XLOOKUP(Tabelle8[[#This Row],[NegotiationID]]&amp;"FinalAccept",Tabelle8[NegotiationID]&amp;Tabelle8[ActionType],Tabelle8[ActionType],,0),_xlfn.XLOOKUP(Tabelle8[[#This Row],[NegotiationID]]&amp;"FinalReject",Tabelle8[NegotiationID]&amp;Tabelle8[ActionType],Tabelle8[ActionType],,0))</f>
        <v>FinalAccept</v>
      </c>
      <c r="J1082">
        <v>0.54959999999999998</v>
      </c>
      <c r="K1082">
        <v>0.5444</v>
      </c>
      <c r="L1082">
        <v>1.0940000000000001</v>
      </c>
      <c r="M1082">
        <v>0.0051999999999999998</v>
      </c>
      <c r="N1082">
        <v>216</v>
      </c>
      <c r="O1082">
        <v>3806</v>
      </c>
      <c r="P1082">
        <v>17</v>
      </c>
      <c r="Q1082" s="3" t="s">
        <v>3128</v>
      </c>
    </row>
    <row r="1083" ht="15" customHeight="1">
      <c r="A1083" t="e">
        <f t="shared" ca="1" si="537"/>
        <v>#VALUE!</v>
      </c>
      <c r="B1083" t="e">
        <f t="array" ref="B1083" ca="1">_xlfn.XLOOKUP(Tabelle8[[#This Row],[ExperimentID]]&amp;Tabelle8[[#This Row],[NegotiationID]]&amp;Tabelle8[[#This Row],[MessageID]],ALL_IN_ONE[ExperimentID]&amp;ALL_IN_ONE[NegotiationID]&amp;ALL_IN_ONE[MessageID],ALL_IN_ONE[Gesamt_ID],,0)</f>
        <v>#VALUE!</v>
      </c>
      <c r="C1083">
        <v>3269</v>
      </c>
      <c r="D1083" t="s">
        <v>1521</v>
      </c>
      <c r="E1083">
        <v>66972</v>
      </c>
      <c r="F1083">
        <v>3258</v>
      </c>
      <c r="G1083">
        <v>3255</v>
      </c>
      <c r="H1083" t="s">
        <v>20</v>
      </c>
      <c r="I1083" t="str">
        <f t="array" ref="I1083">IFERROR(_xlfn.XLOOKUP(Tabelle8[[#This Row],[NegotiationID]]&amp;"FinalAccept",Tabelle8[NegotiationID]&amp;Tabelle8[ActionType],Tabelle8[ActionType],,0),_xlfn.XLOOKUP(Tabelle8[[#This Row],[NegotiationID]]&amp;"FinalReject",Tabelle8[NegotiationID]&amp;Tabelle8[ActionType],Tabelle8[ActionType],,0))</f>
        <v>FinalAccept</v>
      </c>
      <c r="J1083">
        <v>0.5444</v>
      </c>
      <c r="K1083">
        <v>0.54959999999999998</v>
      </c>
      <c r="L1083">
        <v>1.0940000000000001</v>
      </c>
      <c r="M1083">
        <v>0.0051999999999999998</v>
      </c>
      <c r="N1083">
        <v>67</v>
      </c>
      <c r="O1083">
        <v>3806</v>
      </c>
      <c r="P1083">
        <v>17</v>
      </c>
      <c r="Q1083" t="s">
        <v>3129</v>
      </c>
    </row>
    <row r="1084" ht="14.5" hidden="1">
      <c r="A1084" t="e">
        <f t="shared" ca="1" si="537"/>
        <v>#VALUE!</v>
      </c>
      <c r="B1084" t="e">
        <f t="array" ref="B1084" ca="1">_xlfn.XLOOKUP(Tabelle8[[#This Row],[ExperimentID]]&amp;Tabelle8[[#This Row],[NegotiationID]]&amp;Tabelle8[[#This Row],[MessageID]],ALL_IN_ONE[ExperimentID]&amp;ALL_IN_ONE[NegotiationID]&amp;ALL_IN_ONE[MessageID],ALL_IN_ONE[Gesamt_ID],,0)</f>
        <v>#VALUE!</v>
      </c>
      <c r="C1084">
        <v>3298</v>
      </c>
      <c r="D1084" t="s">
        <v>1521</v>
      </c>
      <c r="E1084">
        <v>3299</v>
      </c>
      <c r="H1084" t="s">
        <v>6019</v>
      </c>
      <c r="I1084" t="str">
        <f t="array" ref="I1084">IFERROR(_xlfn.XLOOKUP(Tabelle8[[#This Row],[NegotiationID]]&amp;"FinalAccept",Tabelle8[NegotiationID]&amp;Tabelle8[ActionType],Tabelle8[ActionType],,0),_xlfn.XLOOKUP(Tabelle8[[#This Row],[NegotiationID]]&amp;"FinalReject",Tabelle8[NegotiationID]&amp;Tabelle8[ActionType],Tabelle8[ActionType],,0))</f>
        <v>FinalAccept</v>
      </c>
      <c r="N1084">
        <v>21</v>
      </c>
      <c r="O1084">
        <v>3135</v>
      </c>
      <c r="P1084">
        <v>10</v>
      </c>
      <c r="Q1084" t="s">
        <v>6020</v>
      </c>
    </row>
    <row r="1085" ht="15" customHeight="1">
      <c r="A1085" t="e">
        <f t="shared" ca="1" si="537"/>
        <v>#VALUE!</v>
      </c>
      <c r="B1085" t="e">
        <f t="array" ref="B1085" ca="1">_xlfn.XLOOKUP(Tabelle8[[#This Row],[ExperimentID]]&amp;Tabelle8[[#This Row],[NegotiationID]]&amp;Tabelle8[[#This Row],[MessageID]],ALL_IN_ONE[ExperimentID]&amp;ALL_IN_ONE[NegotiationID]&amp;ALL_IN_ONE[MessageID],ALL_IN_ONE[Gesamt_ID],,0)</f>
        <v>#VALUE!</v>
      </c>
      <c r="C1085">
        <v>3298</v>
      </c>
      <c r="D1085" t="s">
        <v>1521</v>
      </c>
      <c r="E1085">
        <v>62089</v>
      </c>
      <c r="F1085">
        <v>3284</v>
      </c>
      <c r="G1085">
        <v>3287</v>
      </c>
      <c r="H1085" t="s">
        <v>19</v>
      </c>
      <c r="I1085" t="str">
        <f t="array" ref="I1085">IFERROR(_xlfn.XLOOKUP(Tabelle8[[#This Row],[NegotiationID]]&amp;"FinalAccept",Tabelle8[NegotiationID]&amp;Tabelle8[ActionType],Tabelle8[ActionType],,0),_xlfn.XLOOKUP(Tabelle8[[#This Row],[NegotiationID]]&amp;"FinalReject",Tabelle8[NegotiationID]&amp;Tabelle8[ActionType],Tabelle8[ActionType],,0))</f>
        <v>FinalAccept</v>
      </c>
      <c r="J1085">
        <v>0.89019999999999999</v>
      </c>
      <c r="K1085">
        <v>0.078</v>
      </c>
      <c r="L1085">
        <v>0.96819999999999995</v>
      </c>
      <c r="M1085">
        <v>0.81220000000000003</v>
      </c>
      <c r="N1085">
        <v>452</v>
      </c>
      <c r="O1085">
        <v>3135</v>
      </c>
      <c r="P1085">
        <v>10</v>
      </c>
      <c r="Q1085" s="3" t="s">
        <v>3130</v>
      </c>
    </row>
    <row r="1086" ht="15" customHeight="1">
      <c r="A1086" t="e">
        <f t="shared" ca="1" si="537"/>
        <v>#VALUE!</v>
      </c>
      <c r="B1086" t="e">
        <f t="array" ref="B1086" ca="1">_xlfn.XLOOKUP(Tabelle8[[#This Row],[ExperimentID]]&amp;Tabelle8[[#This Row],[NegotiationID]]&amp;Tabelle8[[#This Row],[MessageID]],ALL_IN_ONE[ExperimentID]&amp;ALL_IN_ONE[NegotiationID]&amp;ALL_IN_ONE[MessageID],ALL_IN_ONE[Gesamt_ID],,0)</f>
        <v>#VALUE!</v>
      </c>
      <c r="C1086">
        <v>3298</v>
      </c>
      <c r="D1086" t="s">
        <v>1521</v>
      </c>
      <c r="E1086">
        <v>63057</v>
      </c>
      <c r="F1086">
        <v>3287</v>
      </c>
      <c r="G1086">
        <v>3284</v>
      </c>
      <c r="H1086" t="s">
        <v>31</v>
      </c>
      <c r="I1086" t="str">
        <f t="array" ref="I1086">IFERROR(_xlfn.XLOOKUP(Tabelle8[[#This Row],[NegotiationID]]&amp;"FinalAccept",Tabelle8[NegotiationID]&amp;Tabelle8[ActionType],Tabelle8[ActionType],,0),_xlfn.XLOOKUP(Tabelle8[[#This Row],[NegotiationID]]&amp;"FinalReject",Tabelle8[NegotiationID]&amp;Tabelle8[ActionType],Tabelle8[ActionType],,0))</f>
        <v>FinalAccept</v>
      </c>
      <c r="J1086">
        <v>0.92000000000000004</v>
      </c>
      <c r="K1086">
        <v>0.2006</v>
      </c>
      <c r="L1086">
        <v>1.1206</v>
      </c>
      <c r="M1086">
        <v>0.71940000000000004</v>
      </c>
      <c r="N1086">
        <v>556</v>
      </c>
      <c r="O1086">
        <v>3135</v>
      </c>
      <c r="P1086">
        <v>10</v>
      </c>
      <c r="Q1086" s="3" t="s">
        <v>3131</v>
      </c>
    </row>
    <row r="1087" ht="15" customHeight="1">
      <c r="A1087" t="e">
        <f t="shared" ca="1" si="537"/>
        <v>#VALUE!</v>
      </c>
      <c r="B1087" t="e">
        <f t="array" ref="B1087" ca="1">_xlfn.XLOOKUP(Tabelle8[[#This Row],[ExperimentID]]&amp;Tabelle8[[#This Row],[NegotiationID]]&amp;Tabelle8[[#This Row],[MessageID]],ALL_IN_ONE[ExperimentID]&amp;ALL_IN_ONE[NegotiationID]&amp;ALL_IN_ONE[MessageID],ALL_IN_ONE[Gesamt_ID],,0)</f>
        <v>#VALUE!</v>
      </c>
      <c r="C1087">
        <v>3298</v>
      </c>
      <c r="D1087" t="s">
        <v>1521</v>
      </c>
      <c r="E1087">
        <v>65774</v>
      </c>
      <c r="F1087">
        <v>3284</v>
      </c>
      <c r="G1087">
        <v>3287</v>
      </c>
      <c r="H1087" t="s">
        <v>31</v>
      </c>
      <c r="I1087" t="str">
        <f t="array" ref="I1087">IFERROR(_xlfn.XLOOKUP(Tabelle8[[#This Row],[NegotiationID]]&amp;"FinalAccept",Tabelle8[NegotiationID]&amp;Tabelle8[ActionType],Tabelle8[ActionType],,0),_xlfn.XLOOKUP(Tabelle8[[#This Row],[NegotiationID]]&amp;"FinalReject",Tabelle8[NegotiationID]&amp;Tabelle8[ActionType],Tabelle8[ActionType],,0))</f>
        <v>FinalAccept</v>
      </c>
      <c r="J1087">
        <v>0.67820000000000003</v>
      </c>
      <c r="K1087">
        <v>0.27879999999999999</v>
      </c>
      <c r="L1087">
        <v>0.95699999999999996</v>
      </c>
      <c r="M1087">
        <v>0.39939999999999998</v>
      </c>
      <c r="N1087">
        <v>322</v>
      </c>
      <c r="O1087">
        <v>3135</v>
      </c>
      <c r="P1087">
        <v>10</v>
      </c>
      <c r="Q1087" s="3" t="s">
        <v>3132</v>
      </c>
    </row>
    <row r="1088" ht="15" customHeight="1">
      <c r="A1088" t="e">
        <f t="shared" ca="1" si="537"/>
        <v>#VALUE!</v>
      </c>
      <c r="B1088" t="e">
        <f t="array" ref="B1088" ca="1">_xlfn.XLOOKUP(Tabelle8[[#This Row],[ExperimentID]]&amp;Tabelle8[[#This Row],[NegotiationID]]&amp;Tabelle8[[#This Row],[MessageID]],ALL_IN_ONE[ExperimentID]&amp;ALL_IN_ONE[NegotiationID]&amp;ALL_IN_ONE[MessageID],ALL_IN_ONE[Gesamt_ID],,0)</f>
        <v>#VALUE!</v>
      </c>
      <c r="C1088">
        <v>3298</v>
      </c>
      <c r="D1088" t="s">
        <v>1521</v>
      </c>
      <c r="E1088">
        <v>65840</v>
      </c>
      <c r="F1088">
        <v>3287</v>
      </c>
      <c r="G1088">
        <v>3284</v>
      </c>
      <c r="H1088" t="s">
        <v>31</v>
      </c>
      <c r="I1088" t="str">
        <f t="array" ref="I1088">IFERROR(_xlfn.XLOOKUP(Tabelle8[[#This Row],[NegotiationID]]&amp;"FinalAccept",Tabelle8[NegotiationID]&amp;Tabelle8[ActionType],Tabelle8[ActionType],,0),_xlfn.XLOOKUP(Tabelle8[[#This Row],[NegotiationID]]&amp;"FinalReject",Tabelle8[NegotiationID]&amp;Tabelle8[ActionType],Tabelle8[ActionType],,0))</f>
        <v>FinalAccept</v>
      </c>
      <c r="J1088">
        <v>0.72360000000000002</v>
      </c>
      <c r="K1088">
        <v>0.20119999999999999</v>
      </c>
      <c r="L1088">
        <v>0.92479999999999996</v>
      </c>
      <c r="M1088">
        <v>0.52239999999999998</v>
      </c>
      <c r="N1088">
        <v>351</v>
      </c>
      <c r="O1088">
        <v>3135</v>
      </c>
      <c r="P1088">
        <v>10</v>
      </c>
      <c r="Q1088" s="3" t="s">
        <v>3133</v>
      </c>
    </row>
    <row r="1089" ht="15" customHeight="1">
      <c r="A1089" t="e">
        <f t="shared" ca="1" si="537"/>
        <v>#VALUE!</v>
      </c>
      <c r="B1089" t="e">
        <f t="array" ref="B1089" ca="1">_xlfn.XLOOKUP(Tabelle8[[#This Row],[ExperimentID]]&amp;Tabelle8[[#This Row],[NegotiationID]]&amp;Tabelle8[[#This Row],[MessageID]],ALL_IN_ONE[ExperimentID]&amp;ALL_IN_ONE[NegotiationID]&amp;ALL_IN_ONE[MessageID],ALL_IN_ONE[Gesamt_ID],,0)</f>
        <v>#VALUE!</v>
      </c>
      <c r="C1089">
        <v>3298</v>
      </c>
      <c r="D1089" t="s">
        <v>1521</v>
      </c>
      <c r="E1089">
        <v>66880</v>
      </c>
      <c r="F1089">
        <v>3284</v>
      </c>
      <c r="G1089">
        <v>3287</v>
      </c>
      <c r="H1089" t="s">
        <v>31</v>
      </c>
      <c r="I1089" t="str">
        <f t="array" ref="I1089">IFERROR(_xlfn.XLOOKUP(Tabelle8[[#This Row],[NegotiationID]]&amp;"FinalAccept",Tabelle8[NegotiationID]&amp;Tabelle8[ActionType],Tabelle8[ActionType],,0),_xlfn.XLOOKUP(Tabelle8[[#This Row],[NegotiationID]]&amp;"FinalReject",Tabelle8[NegotiationID]&amp;Tabelle8[ActionType],Tabelle8[ActionType],,0))</f>
        <v>FinalAccept</v>
      </c>
      <c r="J1089">
        <v>0.54800000000000004</v>
      </c>
      <c r="K1089">
        <v>0.4012</v>
      </c>
      <c r="L1089">
        <v>0.94920000000000004</v>
      </c>
      <c r="M1089">
        <v>0.14680000000000001</v>
      </c>
      <c r="N1089">
        <v>832</v>
      </c>
      <c r="O1089">
        <v>3135</v>
      </c>
      <c r="P1089">
        <v>10</v>
      </c>
      <c r="Q1089" s="3" t="s">
        <v>3134</v>
      </c>
    </row>
    <row r="1090" ht="15" customHeight="1">
      <c r="A1090" t="e">
        <f t="shared" ref="A1090:A1153" ca="1" si="538">MID(CELL("Dateiname",$A$1),FIND("]",CELL("Dateiname",$A$1))+1,31)</f>
        <v>#VALUE!</v>
      </c>
      <c r="B1090" t="e">
        <f t="array" ref="B1090" ca="1">_xlfn.XLOOKUP(Tabelle8[[#This Row],[ExperimentID]]&amp;Tabelle8[[#This Row],[NegotiationID]]&amp;Tabelle8[[#This Row],[MessageID]],ALL_IN_ONE[ExperimentID]&amp;ALL_IN_ONE[NegotiationID]&amp;ALL_IN_ONE[MessageID],ALL_IN_ONE[Gesamt_ID],,0)</f>
        <v>#VALUE!</v>
      </c>
      <c r="C1090">
        <v>3298</v>
      </c>
      <c r="D1090" t="s">
        <v>1521</v>
      </c>
      <c r="E1090">
        <v>66917</v>
      </c>
      <c r="F1090">
        <v>3287</v>
      </c>
      <c r="G1090">
        <v>3284</v>
      </c>
      <c r="H1090" t="s">
        <v>31</v>
      </c>
      <c r="I1090" t="str">
        <f t="array" ref="I1090">IFERROR(_xlfn.XLOOKUP(Tabelle8[[#This Row],[NegotiationID]]&amp;"FinalAccept",Tabelle8[NegotiationID]&amp;Tabelle8[ActionType],Tabelle8[ActionType],,0),_xlfn.XLOOKUP(Tabelle8[[#This Row],[NegotiationID]]&amp;"FinalReject",Tabelle8[NegotiationID]&amp;Tabelle8[ActionType],Tabelle8[ActionType],,0))</f>
        <v>FinalAccept</v>
      </c>
      <c r="J1090">
        <v>0.53080000000000005</v>
      </c>
      <c r="K1090">
        <v>0.42020000000000002</v>
      </c>
      <c r="L1090">
        <v>0.95099999999999996</v>
      </c>
      <c r="M1090">
        <v>0.1106</v>
      </c>
      <c r="N1090">
        <v>286</v>
      </c>
      <c r="O1090">
        <v>3135</v>
      </c>
      <c r="P1090">
        <v>10</v>
      </c>
      <c r="Q1090" s="3" t="s">
        <v>3135</v>
      </c>
    </row>
    <row r="1091" ht="15" customHeight="1">
      <c r="A1091" t="e">
        <f t="shared" ca="1" si="538"/>
        <v>#VALUE!</v>
      </c>
      <c r="B1091" t="e">
        <f t="array" ref="B1091" ca="1">_xlfn.XLOOKUP(Tabelle8[[#This Row],[ExperimentID]]&amp;Tabelle8[[#This Row],[NegotiationID]]&amp;Tabelle8[[#This Row],[MessageID]],ALL_IN_ONE[ExperimentID]&amp;ALL_IN_ONE[NegotiationID]&amp;ALL_IN_ONE[MessageID],ALL_IN_ONE[Gesamt_ID],,0)</f>
        <v>#VALUE!</v>
      </c>
      <c r="C1091">
        <v>3298</v>
      </c>
      <c r="D1091" t="s">
        <v>1521</v>
      </c>
      <c r="E1091">
        <v>67707</v>
      </c>
      <c r="F1091">
        <v>3284</v>
      </c>
      <c r="G1091">
        <v>3287</v>
      </c>
      <c r="H1091" t="s">
        <v>31</v>
      </c>
      <c r="I1091" t="str">
        <f t="array" ref="I1091">IFERROR(_xlfn.XLOOKUP(Tabelle8[[#This Row],[NegotiationID]]&amp;"FinalAccept",Tabelle8[NegotiationID]&amp;Tabelle8[ActionType],Tabelle8[ActionType],,0),_xlfn.XLOOKUP(Tabelle8[[#This Row],[NegotiationID]]&amp;"FinalReject",Tabelle8[NegotiationID]&amp;Tabelle8[ActionType],Tabelle8[ActionType],,0))</f>
        <v>FinalAccept</v>
      </c>
      <c r="J1091">
        <v>0.54800000000000004</v>
      </c>
      <c r="K1091">
        <v>0.4012</v>
      </c>
      <c r="L1091">
        <v>0.94920000000000004</v>
      </c>
      <c r="M1091">
        <v>0.14680000000000001</v>
      </c>
      <c r="N1091">
        <v>120</v>
      </c>
      <c r="O1091">
        <v>3135</v>
      </c>
      <c r="P1091">
        <v>10</v>
      </c>
      <c r="Q1091" s="3" t="s">
        <v>3136</v>
      </c>
    </row>
    <row r="1092" ht="15" customHeight="1">
      <c r="A1092" t="e">
        <f t="shared" ca="1" si="538"/>
        <v>#VALUE!</v>
      </c>
      <c r="B1092" t="e">
        <f t="array" ref="B1092" ca="1">_xlfn.XLOOKUP(Tabelle8[[#This Row],[ExperimentID]]&amp;Tabelle8[[#This Row],[NegotiationID]]&amp;Tabelle8[[#This Row],[MessageID]],ALL_IN_ONE[ExperimentID]&amp;ALL_IN_ONE[NegotiationID]&amp;ALL_IN_ONE[MessageID],ALL_IN_ONE[Gesamt_ID],,0)</f>
        <v>#VALUE!</v>
      </c>
      <c r="C1092">
        <v>3298</v>
      </c>
      <c r="D1092" t="s">
        <v>1521</v>
      </c>
      <c r="E1092">
        <v>67745</v>
      </c>
      <c r="F1092">
        <v>3287</v>
      </c>
      <c r="G1092">
        <v>3284</v>
      </c>
      <c r="H1092" t="s">
        <v>31</v>
      </c>
      <c r="I1092" t="str">
        <f t="array" ref="I1092">IFERROR(_xlfn.XLOOKUP(Tabelle8[[#This Row],[NegotiationID]]&amp;"FinalAccept",Tabelle8[NegotiationID]&amp;Tabelle8[ActionType],Tabelle8[ActionType],,0),_xlfn.XLOOKUP(Tabelle8[[#This Row],[NegotiationID]]&amp;"FinalReject",Tabelle8[NegotiationID]&amp;Tabelle8[ActionType],Tabelle8[ActionType],,0))</f>
        <v>FinalAccept</v>
      </c>
      <c r="J1092">
        <v>0.51000000000000001</v>
      </c>
      <c r="K1092">
        <v>0.45219999999999999</v>
      </c>
      <c r="L1092">
        <v>0.96220000000000006</v>
      </c>
      <c r="M1092">
        <v>0.057799999999999997</v>
      </c>
      <c r="N1092">
        <v>174</v>
      </c>
      <c r="O1092">
        <v>3135</v>
      </c>
      <c r="P1092">
        <v>10</v>
      </c>
      <c r="Q1092" s="3" t="s">
        <v>3137</v>
      </c>
    </row>
    <row r="1093" ht="15" customHeight="1">
      <c r="A1093" t="e">
        <f t="shared" ca="1" si="538"/>
        <v>#VALUE!</v>
      </c>
      <c r="B1093" t="e">
        <f t="array" ref="B1093" ca="1">_xlfn.XLOOKUP(Tabelle8[[#This Row],[ExperimentID]]&amp;Tabelle8[[#This Row],[NegotiationID]]&amp;Tabelle8[[#This Row],[MessageID]],ALL_IN_ONE[ExperimentID]&amp;ALL_IN_ONE[NegotiationID]&amp;ALL_IN_ONE[MessageID],ALL_IN_ONE[Gesamt_ID],,0)</f>
        <v>#VALUE!</v>
      </c>
      <c r="C1093">
        <v>3298</v>
      </c>
      <c r="D1093" t="s">
        <v>1521</v>
      </c>
      <c r="E1093">
        <v>67794</v>
      </c>
      <c r="F1093">
        <v>3284</v>
      </c>
      <c r="G1093">
        <v>3287</v>
      </c>
      <c r="H1093" t="s">
        <v>20</v>
      </c>
      <c r="I1093" t="str">
        <f t="array" ref="I1093">IFERROR(_xlfn.XLOOKUP(Tabelle8[[#This Row],[NegotiationID]]&amp;"FinalAccept",Tabelle8[NegotiationID]&amp;Tabelle8[ActionType],Tabelle8[ActionType],,0),_xlfn.XLOOKUP(Tabelle8[[#This Row],[NegotiationID]]&amp;"FinalReject",Tabelle8[NegotiationID]&amp;Tabelle8[ActionType],Tabelle8[ActionType],,0))</f>
        <v>FinalAccept</v>
      </c>
      <c r="J1093">
        <v>0.45219999999999999</v>
      </c>
      <c r="K1093">
        <v>0.51000000000000001</v>
      </c>
      <c r="L1093">
        <v>0.96220000000000006</v>
      </c>
      <c r="M1093">
        <v>0.057799999999999997</v>
      </c>
      <c r="N1093">
        <v>21</v>
      </c>
      <c r="O1093">
        <v>3135</v>
      </c>
      <c r="P1093">
        <v>10</v>
      </c>
      <c r="Q1093" s="3" t="s">
        <v>3138</v>
      </c>
    </row>
    <row r="1094" ht="14.5" hidden="1">
      <c r="A1094" t="e">
        <f t="shared" ca="1" si="538"/>
        <v>#VALUE!</v>
      </c>
      <c r="B1094" t="e">
        <f t="array" ref="B1094" ca="1">_xlfn.XLOOKUP(Tabelle8[[#This Row],[ExperimentID]]&amp;Tabelle8[[#This Row],[NegotiationID]]&amp;Tabelle8[[#This Row],[MessageID]],ALL_IN_ONE[ExperimentID]&amp;ALL_IN_ONE[NegotiationID]&amp;ALL_IN_ONE[MessageID],ALL_IN_ONE[Gesamt_ID],,0)</f>
        <v>#VALUE!</v>
      </c>
      <c r="C1094">
        <v>3327</v>
      </c>
      <c r="D1094" t="s">
        <v>1521</v>
      </c>
      <c r="E1094">
        <v>3328</v>
      </c>
      <c r="H1094" t="s">
        <v>6019</v>
      </c>
      <c r="I1094" t="str">
        <f t="array" ref="I1094">IFERROR(_xlfn.XLOOKUP(Tabelle8[[#This Row],[NegotiationID]]&amp;"FinalAccept",Tabelle8[NegotiationID]&amp;Tabelle8[ActionType],Tabelle8[ActionType],,0),_xlfn.XLOOKUP(Tabelle8[[#This Row],[NegotiationID]]&amp;"FinalReject",Tabelle8[NegotiationID]&amp;Tabelle8[ActionType],Tabelle8[ActionType],,0))</f>
        <v>FinalAccept</v>
      </c>
      <c r="N1094">
        <v>21</v>
      </c>
      <c r="O1094">
        <v>975</v>
      </c>
      <c r="P1094">
        <v>8</v>
      </c>
      <c r="Q1094" t="s">
        <v>6020</v>
      </c>
    </row>
    <row r="1095" ht="58" hidden="1">
      <c r="A1095" t="e">
        <f t="shared" ca="1" si="538"/>
        <v>#VALUE!</v>
      </c>
      <c r="B1095" t="e">
        <f t="array" ref="B1095" ca="1">_xlfn.XLOOKUP(Tabelle8[[#This Row],[ExperimentID]]&amp;Tabelle8[[#This Row],[NegotiationID]]&amp;Tabelle8[[#This Row],[MessageID]],ALL_IN_ONE[ExperimentID]&amp;ALL_IN_ONE[NegotiationID]&amp;ALL_IN_ONE[MessageID],ALL_IN_ONE[Gesamt_ID],,0)</f>
        <v>#VALUE!</v>
      </c>
      <c r="C1095">
        <v>3327</v>
      </c>
      <c r="D1095" t="s">
        <v>1521</v>
      </c>
      <c r="E1095">
        <v>63003</v>
      </c>
      <c r="F1095">
        <v>3313</v>
      </c>
      <c r="G1095">
        <v>3316</v>
      </c>
      <c r="H1095" t="s">
        <v>22</v>
      </c>
      <c r="I1095" t="str">
        <f t="array" ref="I1095">IFERROR(_xlfn.XLOOKUP(Tabelle8[[#This Row],[NegotiationID]]&amp;"FinalAccept",Tabelle8[NegotiationID]&amp;Tabelle8[ActionType],Tabelle8[ActionType],,0),_xlfn.XLOOKUP(Tabelle8[[#This Row],[NegotiationID]]&amp;"FinalReject",Tabelle8[NegotiationID]&amp;Tabelle8[ActionType],Tabelle8[ActionType],,0))</f>
        <v>FinalAccept</v>
      </c>
      <c r="N1095">
        <v>63</v>
      </c>
      <c r="O1095">
        <v>975</v>
      </c>
      <c r="P1095">
        <v>8</v>
      </c>
      <c r="Q1095" s="3" t="s">
        <v>6585</v>
      </c>
    </row>
    <row r="1096" ht="174" hidden="1">
      <c r="A1096" t="e">
        <f t="shared" ca="1" si="538"/>
        <v>#VALUE!</v>
      </c>
      <c r="B1096" t="e">
        <f t="array" ref="B1096" ca="1">_xlfn.XLOOKUP(Tabelle8[[#This Row],[ExperimentID]]&amp;Tabelle8[[#This Row],[NegotiationID]]&amp;Tabelle8[[#This Row],[MessageID]],ALL_IN_ONE[ExperimentID]&amp;ALL_IN_ONE[NegotiationID]&amp;ALL_IN_ONE[MessageID],ALL_IN_ONE[Gesamt_ID],,0)</f>
        <v>#VALUE!</v>
      </c>
      <c r="C1096">
        <v>3327</v>
      </c>
      <c r="D1096" t="s">
        <v>1521</v>
      </c>
      <c r="E1096">
        <v>64864</v>
      </c>
      <c r="F1096">
        <v>3316</v>
      </c>
      <c r="G1096">
        <v>3313</v>
      </c>
      <c r="H1096" t="s">
        <v>24</v>
      </c>
      <c r="I1096" t="str">
        <f t="array" ref="I1096">IFERROR(_xlfn.XLOOKUP(Tabelle8[[#This Row],[NegotiationID]]&amp;"FinalAccept",Tabelle8[NegotiationID]&amp;Tabelle8[ActionType],Tabelle8[ActionType],,0),_xlfn.XLOOKUP(Tabelle8[[#This Row],[NegotiationID]]&amp;"FinalReject",Tabelle8[NegotiationID]&amp;Tabelle8[ActionType],Tabelle8[ActionType],,0))</f>
        <v>FinalAccept</v>
      </c>
      <c r="N1096">
        <v>133</v>
      </c>
      <c r="O1096">
        <v>975</v>
      </c>
      <c r="P1096">
        <v>8</v>
      </c>
      <c r="Q1096" s="3" t="s">
        <v>6586</v>
      </c>
    </row>
    <row r="1097" ht="15" customHeight="1">
      <c r="A1097" t="e">
        <f t="shared" ca="1" si="538"/>
        <v>#VALUE!</v>
      </c>
      <c r="B1097" t="e">
        <f t="array" ref="B1097" ca="1">_xlfn.XLOOKUP(Tabelle8[[#This Row],[ExperimentID]]&amp;Tabelle8[[#This Row],[NegotiationID]]&amp;Tabelle8[[#This Row],[MessageID]],ALL_IN_ONE[ExperimentID]&amp;ALL_IN_ONE[NegotiationID]&amp;ALL_IN_ONE[MessageID],ALL_IN_ONE[Gesamt_ID],,0)</f>
        <v>#VALUE!</v>
      </c>
      <c r="C1097">
        <v>3327</v>
      </c>
      <c r="D1097" t="s">
        <v>1521</v>
      </c>
      <c r="E1097">
        <v>65534</v>
      </c>
      <c r="F1097">
        <v>3313</v>
      </c>
      <c r="G1097">
        <v>3316</v>
      </c>
      <c r="H1097" t="s">
        <v>19</v>
      </c>
      <c r="I1097" t="str">
        <f t="array" ref="I1097">IFERROR(_xlfn.XLOOKUP(Tabelle8[[#This Row],[NegotiationID]]&amp;"FinalAccept",Tabelle8[NegotiationID]&amp;Tabelle8[ActionType],Tabelle8[ActionType],,0),_xlfn.XLOOKUP(Tabelle8[[#This Row],[NegotiationID]]&amp;"FinalReject",Tabelle8[NegotiationID]&amp;Tabelle8[ActionType],Tabelle8[ActionType],,0))</f>
        <v>FinalAccept</v>
      </c>
      <c r="J1097">
        <v>0.80020000000000002</v>
      </c>
      <c r="K1097">
        <v>0.26400000000000001</v>
      </c>
      <c r="L1097">
        <v>1.0642</v>
      </c>
      <c r="M1097">
        <v>0.53620000000000001</v>
      </c>
      <c r="N1097">
        <v>91</v>
      </c>
      <c r="O1097">
        <v>975</v>
      </c>
      <c r="P1097">
        <v>8</v>
      </c>
      <c r="Q1097" s="3" t="s">
        <v>3139</v>
      </c>
    </row>
    <row r="1098" ht="15" customHeight="1">
      <c r="A1098" t="e">
        <f t="shared" ca="1" si="538"/>
        <v>#VALUE!</v>
      </c>
      <c r="B1098" t="e">
        <f t="array" ref="B1098" ca="1">_xlfn.XLOOKUP(Tabelle8[[#This Row],[ExperimentID]]&amp;Tabelle8[[#This Row],[NegotiationID]]&amp;Tabelle8[[#This Row],[MessageID]],ALL_IN_ONE[ExperimentID]&amp;ALL_IN_ONE[NegotiationID]&amp;ALL_IN_ONE[MessageID],ALL_IN_ONE[Gesamt_ID],,0)</f>
        <v>#VALUE!</v>
      </c>
      <c r="C1098">
        <v>3327</v>
      </c>
      <c r="D1098" t="s">
        <v>1521</v>
      </c>
      <c r="E1098">
        <v>65671</v>
      </c>
      <c r="F1098">
        <v>3316</v>
      </c>
      <c r="G1098">
        <v>3313</v>
      </c>
      <c r="H1098" t="s">
        <v>31</v>
      </c>
      <c r="I1098" t="str">
        <f t="array" ref="I1098">IFERROR(_xlfn.XLOOKUP(Tabelle8[[#This Row],[NegotiationID]]&amp;"FinalAccept",Tabelle8[NegotiationID]&amp;Tabelle8[ActionType],Tabelle8[ActionType],,0),_xlfn.XLOOKUP(Tabelle8[[#This Row],[NegotiationID]]&amp;"FinalReject",Tabelle8[NegotiationID]&amp;Tabelle8[ActionType],Tabelle8[ActionType],,0))</f>
        <v>FinalAccept</v>
      </c>
      <c r="J1098">
        <v>0.754</v>
      </c>
      <c r="K1098">
        <v>0.34660000000000002</v>
      </c>
      <c r="L1098">
        <v>1.1006</v>
      </c>
      <c r="M1098">
        <v>0.40739999999999998</v>
      </c>
      <c r="N1098">
        <v>301</v>
      </c>
      <c r="O1098">
        <v>975</v>
      </c>
      <c r="P1098">
        <v>8</v>
      </c>
      <c r="Q1098" s="3" t="s">
        <v>3140</v>
      </c>
    </row>
    <row r="1099" ht="15" customHeight="1">
      <c r="A1099" t="e">
        <f t="shared" ca="1" si="538"/>
        <v>#VALUE!</v>
      </c>
      <c r="B1099" t="e">
        <f t="array" ref="B1099" ca="1">_xlfn.XLOOKUP(Tabelle8[[#This Row],[ExperimentID]]&amp;Tabelle8[[#This Row],[NegotiationID]]&amp;Tabelle8[[#This Row],[MessageID]],ALL_IN_ONE[ExperimentID]&amp;ALL_IN_ONE[NegotiationID]&amp;ALL_IN_ONE[MessageID],ALL_IN_ONE[Gesamt_ID],,0)</f>
        <v>#VALUE!</v>
      </c>
      <c r="C1099">
        <v>3327</v>
      </c>
      <c r="D1099" t="s">
        <v>1521</v>
      </c>
      <c r="E1099">
        <v>66248</v>
      </c>
      <c r="F1099">
        <v>3313</v>
      </c>
      <c r="G1099">
        <v>3316</v>
      </c>
      <c r="H1099" t="s">
        <v>31</v>
      </c>
      <c r="I1099" t="str">
        <f t="array" ref="I1099">IFERROR(_xlfn.XLOOKUP(Tabelle8[[#This Row],[NegotiationID]]&amp;"FinalAccept",Tabelle8[NegotiationID]&amp;Tabelle8[ActionType],Tabelle8[ActionType],,0),_xlfn.XLOOKUP(Tabelle8[[#This Row],[NegotiationID]]&amp;"FinalReject",Tabelle8[NegotiationID]&amp;Tabelle8[ActionType],Tabelle8[ActionType],,0))</f>
        <v>FinalAccept</v>
      </c>
      <c r="J1099">
        <v>0.67259999999999998</v>
      </c>
      <c r="K1099">
        <v>0.23999999999999999</v>
      </c>
      <c r="L1099">
        <v>0.91259999999999997</v>
      </c>
      <c r="M1099">
        <v>0.43259999999999998</v>
      </c>
      <c r="N1099">
        <v>79</v>
      </c>
      <c r="O1099">
        <v>975</v>
      </c>
      <c r="P1099">
        <v>8</v>
      </c>
      <c r="Q1099" s="3" t="s">
        <v>3141</v>
      </c>
    </row>
    <row r="1100" ht="15" customHeight="1">
      <c r="A1100" t="e">
        <f t="shared" ca="1" si="538"/>
        <v>#VALUE!</v>
      </c>
      <c r="B1100" t="e">
        <f t="array" ref="B1100" ca="1">_xlfn.XLOOKUP(Tabelle8[[#This Row],[ExperimentID]]&amp;Tabelle8[[#This Row],[NegotiationID]]&amp;Tabelle8[[#This Row],[MessageID]],ALL_IN_ONE[ExperimentID]&amp;ALL_IN_ONE[NegotiationID]&amp;ALL_IN_ONE[MessageID],ALL_IN_ONE[Gesamt_ID],,0)</f>
        <v>#VALUE!</v>
      </c>
      <c r="C1100">
        <v>3327</v>
      </c>
      <c r="D1100" t="s">
        <v>1521</v>
      </c>
      <c r="E1100">
        <v>66257</v>
      </c>
      <c r="F1100">
        <v>3316</v>
      </c>
      <c r="G1100">
        <v>3313</v>
      </c>
      <c r="H1100" t="s">
        <v>31</v>
      </c>
      <c r="I1100" t="str">
        <f t="array" ref="I1100">IFERROR(_xlfn.XLOOKUP(Tabelle8[[#This Row],[NegotiationID]]&amp;"FinalAccept",Tabelle8[NegotiationID]&amp;Tabelle8[ActionType],Tabelle8[ActionType],,0),_xlfn.XLOOKUP(Tabelle8[[#This Row],[NegotiationID]]&amp;"FinalReject",Tabelle8[NegotiationID]&amp;Tabelle8[ActionType],Tabelle8[ActionType],,0))</f>
        <v>FinalAccept</v>
      </c>
      <c r="J1100">
        <v>0.49299999999999999</v>
      </c>
      <c r="K1100">
        <v>0.51039999999999996</v>
      </c>
      <c r="L1100">
        <v>1.0034000000000001</v>
      </c>
      <c r="M1100">
        <v>0.017399999999999999</v>
      </c>
      <c r="N1100">
        <v>248</v>
      </c>
      <c r="O1100">
        <v>975</v>
      </c>
      <c r="P1100">
        <v>8</v>
      </c>
      <c r="Q1100" s="3" t="s">
        <v>3142</v>
      </c>
    </row>
    <row r="1101" ht="15" customHeight="1">
      <c r="A1101" t="e">
        <f t="shared" ca="1" si="538"/>
        <v>#VALUE!</v>
      </c>
      <c r="B1101" t="e">
        <f t="array" ref="B1101" ca="1">_xlfn.XLOOKUP(Tabelle8[[#This Row],[ExperimentID]]&amp;Tabelle8[[#This Row],[NegotiationID]]&amp;Tabelle8[[#This Row],[MessageID]],ALL_IN_ONE[ExperimentID]&amp;ALL_IN_ONE[NegotiationID]&amp;ALL_IN_ONE[MessageID],ALL_IN_ONE[Gesamt_ID],,0)</f>
        <v>#VALUE!</v>
      </c>
      <c r="C1101">
        <v>3327</v>
      </c>
      <c r="D1101" t="s">
        <v>1521</v>
      </c>
      <c r="E1101">
        <v>66471</v>
      </c>
      <c r="F1101">
        <v>3313</v>
      </c>
      <c r="G1101">
        <v>3316</v>
      </c>
      <c r="H1101" t="s">
        <v>20</v>
      </c>
      <c r="I1101" t="str">
        <f t="array" ref="I1101">IFERROR(_xlfn.XLOOKUP(Tabelle8[[#This Row],[NegotiationID]]&amp;"FinalAccept",Tabelle8[NegotiationID]&amp;Tabelle8[ActionType],Tabelle8[ActionType],,0),_xlfn.XLOOKUP(Tabelle8[[#This Row],[NegotiationID]]&amp;"FinalReject",Tabelle8[NegotiationID]&amp;Tabelle8[ActionType],Tabelle8[ActionType],,0))</f>
        <v>FinalAccept</v>
      </c>
      <c r="J1101">
        <v>0.51039999999999996</v>
      </c>
      <c r="K1101">
        <v>0.49299999999999999</v>
      </c>
      <c r="L1101">
        <v>1.0034000000000001</v>
      </c>
      <c r="M1101">
        <v>0.017399999999999999</v>
      </c>
      <c r="N1101">
        <v>39</v>
      </c>
      <c r="O1101">
        <v>975</v>
      </c>
      <c r="P1101">
        <v>8</v>
      </c>
      <c r="Q1101" s="3" t="s">
        <v>3143</v>
      </c>
    </row>
    <row r="1102" ht="14.5" hidden="1">
      <c r="A1102" t="e">
        <f t="shared" ca="1" si="538"/>
        <v>#VALUE!</v>
      </c>
      <c r="B1102" t="e">
        <f t="array" ref="B1102" ca="1">_xlfn.XLOOKUP(Tabelle8[[#This Row],[ExperimentID]]&amp;Tabelle8[[#This Row],[NegotiationID]]&amp;Tabelle8[[#This Row],[MessageID]],ALL_IN_ONE[ExperimentID]&amp;ALL_IN_ONE[NegotiationID]&amp;ALL_IN_ONE[MessageID],ALL_IN_ONE[Gesamt_ID],,0)</f>
        <v>#VALUE!</v>
      </c>
      <c r="C1102">
        <v>3356</v>
      </c>
      <c r="D1102" t="s">
        <v>1521</v>
      </c>
      <c r="E1102">
        <v>3357</v>
      </c>
      <c r="H1102" t="s">
        <v>6019</v>
      </c>
      <c r="I1102" t="str">
        <f t="array" ref="I1102">IFERROR(_xlfn.XLOOKUP(Tabelle8[[#This Row],[NegotiationID]]&amp;"FinalAccept",Tabelle8[NegotiationID]&amp;Tabelle8[ActionType],Tabelle8[ActionType],,0),_xlfn.XLOOKUP(Tabelle8[[#This Row],[NegotiationID]]&amp;"FinalReject",Tabelle8[NegotiationID]&amp;Tabelle8[ActionType],Tabelle8[ActionType],,0))</f>
        <v>FinalAccept</v>
      </c>
      <c r="N1102">
        <v>21</v>
      </c>
      <c r="O1102">
        <v>1950</v>
      </c>
      <c r="P1102">
        <v>12</v>
      </c>
      <c r="Q1102" t="s">
        <v>6020</v>
      </c>
    </row>
    <row r="1103" ht="15" customHeight="1">
      <c r="A1103" t="e">
        <f t="shared" ca="1" si="538"/>
        <v>#VALUE!</v>
      </c>
      <c r="B1103" t="e">
        <f t="array" ref="B1103" ca="1">_xlfn.XLOOKUP(Tabelle8[[#This Row],[ExperimentID]]&amp;Tabelle8[[#This Row],[NegotiationID]]&amp;Tabelle8[[#This Row],[MessageID]],ALL_IN_ONE[ExperimentID]&amp;ALL_IN_ONE[NegotiationID]&amp;ALL_IN_ONE[MessageID],ALL_IN_ONE[Gesamt_ID],,0)</f>
        <v>#VALUE!</v>
      </c>
      <c r="C1103">
        <v>3356</v>
      </c>
      <c r="D1103" t="s">
        <v>1521</v>
      </c>
      <c r="E1103">
        <v>62070</v>
      </c>
      <c r="F1103">
        <v>3342</v>
      </c>
      <c r="G1103">
        <v>3345</v>
      </c>
      <c r="H1103" t="s">
        <v>19</v>
      </c>
      <c r="I1103" t="str">
        <f t="array" ref="I1103">IFERROR(_xlfn.XLOOKUP(Tabelle8[[#This Row],[NegotiationID]]&amp;"FinalAccept",Tabelle8[NegotiationID]&amp;Tabelle8[ActionType],Tabelle8[ActionType],,0),_xlfn.XLOOKUP(Tabelle8[[#This Row],[NegotiationID]]&amp;"FinalReject",Tabelle8[NegotiationID]&amp;Tabelle8[ActionType],Tabelle8[ActionType],,0))</f>
        <v>FinalAccept</v>
      </c>
      <c r="J1103">
        <v>0.96799999999999997</v>
      </c>
      <c r="K1103">
        <v>0.12920000000000001</v>
      </c>
      <c r="L1103">
        <v>1.0972</v>
      </c>
      <c r="M1103">
        <v>0.83879999999999999</v>
      </c>
      <c r="N1103">
        <v>179</v>
      </c>
      <c r="O1103">
        <v>1950</v>
      </c>
      <c r="P1103">
        <v>12</v>
      </c>
      <c r="Q1103" s="3" t="s">
        <v>3144</v>
      </c>
    </row>
    <row r="1104" ht="15" customHeight="1">
      <c r="A1104" t="e">
        <f t="shared" ca="1" si="538"/>
        <v>#VALUE!</v>
      </c>
      <c r="B1104" t="e">
        <f t="array" ref="B1104" ca="1">_xlfn.XLOOKUP(Tabelle8[[#This Row],[ExperimentID]]&amp;Tabelle8[[#This Row],[NegotiationID]]&amp;Tabelle8[[#This Row],[MessageID]],ALL_IN_ONE[ExperimentID]&amp;ALL_IN_ONE[NegotiationID]&amp;ALL_IN_ONE[MessageID],ALL_IN_ONE[Gesamt_ID],,0)</f>
        <v>#VALUE!</v>
      </c>
      <c r="C1104">
        <v>3356</v>
      </c>
      <c r="D1104" t="s">
        <v>1521</v>
      </c>
      <c r="E1104">
        <v>62239</v>
      </c>
      <c r="F1104">
        <v>3345</v>
      </c>
      <c r="G1104">
        <v>3342</v>
      </c>
      <c r="H1104" t="s">
        <v>31</v>
      </c>
      <c r="I1104" t="str">
        <f t="array" ref="I1104">IFERROR(_xlfn.XLOOKUP(Tabelle8[[#This Row],[NegotiationID]]&amp;"FinalAccept",Tabelle8[NegotiationID]&amp;Tabelle8[ActionType],Tabelle8[ActionType],,0),_xlfn.XLOOKUP(Tabelle8[[#This Row],[NegotiationID]]&amp;"FinalReject",Tabelle8[NegotiationID]&amp;Tabelle8[ActionType],Tabelle8[ActionType],,0))</f>
        <v>FinalAccept</v>
      </c>
      <c r="J1104">
        <v>0.78239999999999998</v>
      </c>
      <c r="K1104">
        <v>0.18679999999999999</v>
      </c>
      <c r="L1104">
        <v>0.96919999999999995</v>
      </c>
      <c r="M1104">
        <v>0.59560000000000002</v>
      </c>
      <c r="N1104">
        <v>396</v>
      </c>
      <c r="O1104">
        <v>1950</v>
      </c>
      <c r="P1104">
        <v>12</v>
      </c>
      <c r="Q1104" s="3" t="s">
        <v>3145</v>
      </c>
    </row>
    <row r="1105" ht="15" customHeight="1">
      <c r="A1105" t="e">
        <f t="shared" ca="1" si="538"/>
        <v>#VALUE!</v>
      </c>
      <c r="B1105" t="e">
        <f t="array" ref="B1105" ca="1">_xlfn.XLOOKUP(Tabelle8[[#This Row],[ExperimentID]]&amp;Tabelle8[[#This Row],[NegotiationID]]&amp;Tabelle8[[#This Row],[MessageID]],ALL_IN_ONE[ExperimentID]&amp;ALL_IN_ONE[NegotiationID]&amp;ALL_IN_ONE[MessageID],ALL_IN_ONE[Gesamt_ID],,0)</f>
        <v>#VALUE!</v>
      </c>
      <c r="C1105">
        <v>3356</v>
      </c>
      <c r="D1105" t="s">
        <v>1521</v>
      </c>
      <c r="E1105">
        <v>63755</v>
      </c>
      <c r="F1105">
        <v>3342</v>
      </c>
      <c r="G1105">
        <v>3345</v>
      </c>
      <c r="H1105" t="s">
        <v>31</v>
      </c>
      <c r="I1105" t="str">
        <f t="array" ref="I1105">IFERROR(_xlfn.XLOOKUP(Tabelle8[[#This Row],[NegotiationID]]&amp;"FinalAccept",Tabelle8[NegotiationID]&amp;Tabelle8[ActionType],Tabelle8[ActionType],,0),_xlfn.XLOOKUP(Tabelle8[[#This Row],[NegotiationID]]&amp;"FinalReject",Tabelle8[NegotiationID]&amp;Tabelle8[ActionType],Tabelle8[ActionType],,0))</f>
        <v>FinalAccept</v>
      </c>
      <c r="J1105">
        <v>0.85599999999999998</v>
      </c>
      <c r="K1105">
        <v>0.157</v>
      </c>
      <c r="L1105">
        <v>1.0129999999999999</v>
      </c>
      <c r="M1105">
        <v>0.69899999999999995</v>
      </c>
      <c r="N1105">
        <v>348</v>
      </c>
      <c r="O1105">
        <v>1950</v>
      </c>
      <c r="P1105">
        <v>12</v>
      </c>
      <c r="Q1105" s="3" t="s">
        <v>3146</v>
      </c>
    </row>
    <row r="1106" ht="15" customHeight="1">
      <c r="A1106" t="e">
        <f t="shared" ca="1" si="538"/>
        <v>#VALUE!</v>
      </c>
      <c r="B1106" t="e">
        <f t="array" ref="B1106" ca="1">_xlfn.XLOOKUP(Tabelle8[[#This Row],[ExperimentID]]&amp;Tabelle8[[#This Row],[NegotiationID]]&amp;Tabelle8[[#This Row],[MessageID]],ALL_IN_ONE[ExperimentID]&amp;ALL_IN_ONE[NegotiationID]&amp;ALL_IN_ONE[MessageID],ALL_IN_ONE[Gesamt_ID],,0)</f>
        <v>#VALUE!</v>
      </c>
      <c r="C1106">
        <v>3356</v>
      </c>
      <c r="D1106" t="s">
        <v>1521</v>
      </c>
      <c r="E1106">
        <v>64109</v>
      </c>
      <c r="F1106">
        <v>3345</v>
      </c>
      <c r="G1106">
        <v>3342</v>
      </c>
      <c r="H1106" t="s">
        <v>31</v>
      </c>
      <c r="I1106" t="str">
        <f t="array" ref="I1106">IFERROR(_xlfn.XLOOKUP(Tabelle8[[#This Row],[NegotiationID]]&amp;"FinalAccept",Tabelle8[NegotiationID]&amp;Tabelle8[ActionType],Tabelle8[ActionType],,0),_xlfn.XLOOKUP(Tabelle8[[#This Row],[NegotiationID]]&amp;"FinalReject",Tabelle8[NegotiationID]&amp;Tabelle8[ActionType],Tabelle8[ActionType],,0))</f>
        <v>FinalAccept</v>
      </c>
      <c r="J1106">
        <v>0.65100000000000002</v>
      </c>
      <c r="K1106">
        <v>0.2228</v>
      </c>
      <c r="L1106">
        <v>0.87380000000000002</v>
      </c>
      <c r="M1106">
        <v>0.42820000000000003</v>
      </c>
      <c r="N1106">
        <v>289</v>
      </c>
      <c r="O1106">
        <v>1950</v>
      </c>
      <c r="P1106">
        <v>12</v>
      </c>
      <c r="Q1106" s="3" t="s">
        <v>3147</v>
      </c>
    </row>
    <row r="1107" ht="15" customHeight="1">
      <c r="A1107" t="e">
        <f t="shared" ca="1" si="538"/>
        <v>#VALUE!</v>
      </c>
      <c r="B1107" t="e">
        <f t="array" ref="B1107" ca="1">_xlfn.XLOOKUP(Tabelle8[[#This Row],[ExperimentID]]&amp;Tabelle8[[#This Row],[NegotiationID]]&amp;Tabelle8[[#This Row],[MessageID]],ALL_IN_ONE[ExperimentID]&amp;ALL_IN_ONE[NegotiationID]&amp;ALL_IN_ONE[MessageID],ALL_IN_ONE[Gesamt_ID],,0)</f>
        <v>#VALUE!</v>
      </c>
      <c r="C1107">
        <v>3356</v>
      </c>
      <c r="D1107" t="s">
        <v>1521</v>
      </c>
      <c r="E1107">
        <v>64180</v>
      </c>
      <c r="F1107">
        <v>3342</v>
      </c>
      <c r="G1107">
        <v>3345</v>
      </c>
      <c r="H1107" t="s">
        <v>31</v>
      </c>
      <c r="I1107" t="str">
        <f t="array" ref="I1107">IFERROR(_xlfn.XLOOKUP(Tabelle8[[#This Row],[NegotiationID]]&amp;"FinalAccept",Tabelle8[NegotiationID]&amp;Tabelle8[ActionType],Tabelle8[ActionType],,0),_xlfn.XLOOKUP(Tabelle8[[#This Row],[NegotiationID]]&amp;"FinalReject",Tabelle8[NegotiationID]&amp;Tabelle8[ActionType],Tabelle8[ActionType],,0))</f>
        <v>FinalAccept</v>
      </c>
      <c r="J1107">
        <v>0.624</v>
      </c>
      <c r="K1107">
        <v>0.37780000000000002</v>
      </c>
      <c r="L1107">
        <v>1.0018</v>
      </c>
      <c r="M1107">
        <v>0.2462</v>
      </c>
      <c r="N1107">
        <v>212</v>
      </c>
      <c r="O1107">
        <v>1950</v>
      </c>
      <c r="P1107">
        <v>12</v>
      </c>
      <c r="Q1107" s="3" t="s">
        <v>3148</v>
      </c>
    </row>
    <row r="1108" ht="15" customHeight="1">
      <c r="A1108" t="e">
        <f t="shared" ca="1" si="538"/>
        <v>#VALUE!</v>
      </c>
      <c r="B1108" t="e">
        <f t="array" ref="B1108" ca="1">_xlfn.XLOOKUP(Tabelle8[[#This Row],[ExperimentID]]&amp;Tabelle8[[#This Row],[NegotiationID]]&amp;Tabelle8[[#This Row],[MessageID]],ALL_IN_ONE[ExperimentID]&amp;ALL_IN_ONE[NegotiationID]&amp;ALL_IN_ONE[MessageID],ALL_IN_ONE[Gesamt_ID],,0)</f>
        <v>#VALUE!</v>
      </c>
      <c r="C1108">
        <v>3356</v>
      </c>
      <c r="D1108" t="s">
        <v>1521</v>
      </c>
      <c r="E1108">
        <v>65982</v>
      </c>
      <c r="F1108">
        <v>3345</v>
      </c>
      <c r="G1108">
        <v>3342</v>
      </c>
      <c r="H1108" t="s">
        <v>31</v>
      </c>
      <c r="I1108" t="str">
        <f t="array" ref="I1108">IFERROR(_xlfn.XLOOKUP(Tabelle8[[#This Row],[NegotiationID]]&amp;"FinalAccept",Tabelle8[NegotiationID]&amp;Tabelle8[ActionType],Tabelle8[ActionType],,0),_xlfn.XLOOKUP(Tabelle8[[#This Row],[NegotiationID]]&amp;"FinalReject",Tabelle8[NegotiationID]&amp;Tabelle8[ActionType],Tabelle8[ActionType],,0))</f>
        <v>FinalAccept</v>
      </c>
      <c r="J1108">
        <v>0.50739999999999996</v>
      </c>
      <c r="K1108">
        <v>0.49619999999999997</v>
      </c>
      <c r="L1108">
        <v>1.0036</v>
      </c>
      <c r="M1108">
        <v>0.0112</v>
      </c>
      <c r="N1108">
        <v>46</v>
      </c>
      <c r="O1108">
        <v>1950</v>
      </c>
      <c r="P1108">
        <v>12</v>
      </c>
      <c r="Q1108" s="3" t="s">
        <v>3149</v>
      </c>
    </row>
    <row r="1109" ht="15" customHeight="1">
      <c r="A1109" t="e">
        <f t="shared" ca="1" si="538"/>
        <v>#VALUE!</v>
      </c>
      <c r="B1109" t="e">
        <f t="array" ref="B1109" ca="1">_xlfn.XLOOKUP(Tabelle8[[#This Row],[ExperimentID]]&amp;Tabelle8[[#This Row],[NegotiationID]]&amp;Tabelle8[[#This Row],[MessageID]],ALL_IN_ONE[ExperimentID]&amp;ALL_IN_ONE[NegotiationID]&amp;ALL_IN_ONE[MessageID],ALL_IN_ONE[Gesamt_ID],,0)</f>
        <v>#VALUE!</v>
      </c>
      <c r="C1109">
        <v>3356</v>
      </c>
      <c r="D1109" t="s">
        <v>1521</v>
      </c>
      <c r="E1109">
        <v>66107</v>
      </c>
      <c r="F1109">
        <v>3342</v>
      </c>
      <c r="G1109">
        <v>3345</v>
      </c>
      <c r="H1109" t="s">
        <v>31</v>
      </c>
      <c r="I1109" t="str">
        <f t="array" ref="I1109">IFERROR(_xlfn.XLOOKUP(Tabelle8[[#This Row],[NegotiationID]]&amp;"FinalAccept",Tabelle8[NegotiationID]&amp;Tabelle8[ActionType],Tabelle8[ActionType],,0),_xlfn.XLOOKUP(Tabelle8[[#This Row],[NegotiationID]]&amp;"FinalReject",Tabelle8[NegotiationID]&amp;Tabelle8[ActionType],Tabelle8[ActionType],,0))</f>
        <v>FinalAccept</v>
      </c>
      <c r="J1109">
        <v>0.64019999999999999</v>
      </c>
      <c r="K1109">
        <v>0.45879999999999999</v>
      </c>
      <c r="L1109">
        <v>1.099</v>
      </c>
      <c r="M1109">
        <v>0.18140000000000001</v>
      </c>
      <c r="N1109">
        <v>80</v>
      </c>
      <c r="O1109">
        <v>1950</v>
      </c>
      <c r="P1109">
        <v>12</v>
      </c>
      <c r="Q1109" s="3" t="s">
        <v>3150</v>
      </c>
    </row>
    <row r="1110" ht="15" customHeight="1">
      <c r="A1110" t="e">
        <f t="shared" ca="1" si="538"/>
        <v>#VALUE!</v>
      </c>
      <c r="B1110" t="e">
        <f t="array" ref="B1110" ca="1">_xlfn.XLOOKUP(Tabelle8[[#This Row],[ExperimentID]]&amp;Tabelle8[[#This Row],[NegotiationID]]&amp;Tabelle8[[#This Row],[MessageID]],ALL_IN_ONE[ExperimentID]&amp;ALL_IN_ONE[NegotiationID]&amp;ALL_IN_ONE[MessageID],ALL_IN_ONE[Gesamt_ID],,0)</f>
        <v>#VALUE!</v>
      </c>
      <c r="C1110">
        <v>3356</v>
      </c>
      <c r="D1110" t="s">
        <v>1521</v>
      </c>
      <c r="E1110">
        <v>66146</v>
      </c>
      <c r="F1110">
        <v>3345</v>
      </c>
      <c r="G1110">
        <v>3342</v>
      </c>
      <c r="H1110" t="s">
        <v>31</v>
      </c>
      <c r="I1110" t="str">
        <f t="array" ref="I1110">IFERROR(_xlfn.XLOOKUP(Tabelle8[[#This Row],[NegotiationID]]&amp;"FinalAccept",Tabelle8[NegotiationID]&amp;Tabelle8[ActionType],Tabelle8[ActionType],,0),_xlfn.XLOOKUP(Tabelle8[[#This Row],[NegotiationID]]&amp;"FinalReject",Tabelle8[NegotiationID]&amp;Tabelle8[ActionType],Tabelle8[ActionType],,0))</f>
        <v>FinalAccept</v>
      </c>
      <c r="J1110">
        <v>0.50739999999999996</v>
      </c>
      <c r="K1110">
        <v>0.49619999999999997</v>
      </c>
      <c r="L1110">
        <v>1.0036</v>
      </c>
      <c r="M1110">
        <v>0.0112</v>
      </c>
      <c r="N1110">
        <v>98</v>
      </c>
      <c r="O1110">
        <v>1950</v>
      </c>
      <c r="P1110">
        <v>12</v>
      </c>
      <c r="Q1110" s="3" t="s">
        <v>3151</v>
      </c>
    </row>
    <row r="1111" ht="15" customHeight="1">
      <c r="A1111" t="e">
        <f t="shared" ca="1" si="538"/>
        <v>#VALUE!</v>
      </c>
      <c r="B1111" t="e">
        <f t="array" ref="B1111" ca="1">_xlfn.XLOOKUP(Tabelle8[[#This Row],[ExperimentID]]&amp;Tabelle8[[#This Row],[NegotiationID]]&amp;Tabelle8[[#This Row],[MessageID]],ALL_IN_ONE[ExperimentID]&amp;ALL_IN_ONE[NegotiationID]&amp;ALL_IN_ONE[MessageID],ALL_IN_ONE[Gesamt_ID],,0)</f>
        <v>#VALUE!</v>
      </c>
      <c r="C1111">
        <v>3356</v>
      </c>
      <c r="D1111" t="s">
        <v>1521</v>
      </c>
      <c r="E1111">
        <v>66156</v>
      </c>
      <c r="F1111">
        <v>3342</v>
      </c>
      <c r="G1111">
        <v>3345</v>
      </c>
      <c r="H1111" t="s">
        <v>31</v>
      </c>
      <c r="I1111" t="str">
        <f t="array" ref="I1111">IFERROR(_xlfn.XLOOKUP(Tabelle8[[#This Row],[NegotiationID]]&amp;"FinalAccept",Tabelle8[NegotiationID]&amp;Tabelle8[ActionType],Tabelle8[ActionType],,0),_xlfn.XLOOKUP(Tabelle8[[#This Row],[NegotiationID]]&amp;"FinalReject",Tabelle8[NegotiationID]&amp;Tabelle8[ActionType],Tabelle8[ActionType],,0))</f>
        <v>FinalAccept</v>
      </c>
      <c r="J1111">
        <v>0.51419999999999999</v>
      </c>
      <c r="K1111">
        <v>0.34739999999999999</v>
      </c>
      <c r="L1111">
        <v>0.86160000000000003</v>
      </c>
      <c r="M1111">
        <v>0.1668</v>
      </c>
      <c r="N1111">
        <v>77</v>
      </c>
      <c r="O1111">
        <v>1950</v>
      </c>
      <c r="P1111">
        <v>12</v>
      </c>
      <c r="Q1111" s="3" t="s">
        <v>3152</v>
      </c>
    </row>
    <row r="1112" ht="15" customHeight="1">
      <c r="A1112" t="e">
        <f t="shared" ca="1" si="538"/>
        <v>#VALUE!</v>
      </c>
      <c r="B1112" t="e">
        <f t="array" ref="B1112" ca="1">_xlfn.XLOOKUP(Tabelle8[[#This Row],[ExperimentID]]&amp;Tabelle8[[#This Row],[NegotiationID]]&amp;Tabelle8[[#This Row],[MessageID]],ALL_IN_ONE[ExperimentID]&amp;ALL_IN_ONE[NegotiationID]&amp;ALL_IN_ONE[MessageID],ALL_IN_ONE[Gesamt_ID],,0)</f>
        <v>#VALUE!</v>
      </c>
      <c r="C1112">
        <v>3356</v>
      </c>
      <c r="D1112" t="s">
        <v>1521</v>
      </c>
      <c r="E1112">
        <v>66682</v>
      </c>
      <c r="F1112">
        <v>3345</v>
      </c>
      <c r="G1112">
        <v>3342</v>
      </c>
      <c r="H1112" t="s">
        <v>31</v>
      </c>
      <c r="I1112" t="str">
        <f t="array" ref="I1112">IFERROR(_xlfn.XLOOKUP(Tabelle8[[#This Row],[NegotiationID]]&amp;"FinalAccept",Tabelle8[NegotiationID]&amp;Tabelle8[ActionType],Tabelle8[ActionType],,0),_xlfn.XLOOKUP(Tabelle8[[#This Row],[NegotiationID]]&amp;"FinalReject",Tabelle8[NegotiationID]&amp;Tabelle8[ActionType],Tabelle8[ActionType],,0))</f>
        <v>FinalAccept</v>
      </c>
      <c r="J1112">
        <v>0.50739999999999996</v>
      </c>
      <c r="K1112">
        <v>0.49619999999999997</v>
      </c>
      <c r="L1112">
        <v>1.0036</v>
      </c>
      <c r="M1112">
        <v>0.0112</v>
      </c>
      <c r="N1112">
        <v>147</v>
      </c>
      <c r="O1112">
        <v>1950</v>
      </c>
      <c r="P1112">
        <v>12</v>
      </c>
      <c r="Q1112" s="3" t="s">
        <v>3153</v>
      </c>
    </row>
    <row r="1113" ht="15" customHeight="1">
      <c r="A1113" t="e">
        <f t="shared" ca="1" si="538"/>
        <v>#VALUE!</v>
      </c>
      <c r="B1113" t="e">
        <f t="array" ref="B1113" ca="1">_xlfn.XLOOKUP(Tabelle8[[#This Row],[ExperimentID]]&amp;Tabelle8[[#This Row],[NegotiationID]]&amp;Tabelle8[[#This Row],[MessageID]],ALL_IN_ONE[ExperimentID]&amp;ALL_IN_ONE[NegotiationID]&amp;ALL_IN_ONE[MessageID],ALL_IN_ONE[Gesamt_ID],,0)</f>
        <v>#VALUE!</v>
      </c>
      <c r="C1113">
        <v>3356</v>
      </c>
      <c r="D1113" t="s">
        <v>1521</v>
      </c>
      <c r="E1113">
        <v>66942</v>
      </c>
      <c r="F1113">
        <v>3342</v>
      </c>
      <c r="G1113">
        <v>3345</v>
      </c>
      <c r="H1113" t="s">
        <v>20</v>
      </c>
      <c r="I1113" t="str">
        <f t="array" ref="I1113">IFERROR(_xlfn.XLOOKUP(Tabelle8[[#This Row],[NegotiationID]]&amp;"FinalAccept",Tabelle8[NegotiationID]&amp;Tabelle8[ActionType],Tabelle8[ActionType],,0),_xlfn.XLOOKUP(Tabelle8[[#This Row],[NegotiationID]]&amp;"FinalReject",Tabelle8[NegotiationID]&amp;Tabelle8[ActionType],Tabelle8[ActionType],,0))</f>
        <v>FinalAccept</v>
      </c>
      <c r="J1113">
        <v>0.49619999999999997</v>
      </c>
      <c r="K1113">
        <v>0.50739999999999996</v>
      </c>
      <c r="L1113">
        <v>1.0036</v>
      </c>
      <c r="M1113">
        <v>0.0112</v>
      </c>
      <c r="N1113">
        <v>57</v>
      </c>
      <c r="O1113">
        <v>1950</v>
      </c>
      <c r="P1113">
        <v>12</v>
      </c>
      <c r="Q1113" s="3" t="s">
        <v>3154</v>
      </c>
    </row>
    <row r="1114" ht="14.5" hidden="1">
      <c r="A1114" t="e">
        <f t="shared" ca="1" si="538"/>
        <v>#VALUE!</v>
      </c>
      <c r="B1114" t="e">
        <f t="array" ref="B1114" ca="1">_xlfn.XLOOKUP(Tabelle8[[#This Row],[ExperimentID]]&amp;Tabelle8[[#This Row],[NegotiationID]]&amp;Tabelle8[[#This Row],[MessageID]],ALL_IN_ONE[ExperimentID]&amp;ALL_IN_ONE[NegotiationID]&amp;ALL_IN_ONE[MessageID],ALL_IN_ONE[Gesamt_ID],,0)</f>
        <v>#VALUE!</v>
      </c>
      <c r="C1114">
        <v>3385</v>
      </c>
      <c r="D1114" t="s">
        <v>1521</v>
      </c>
      <c r="E1114">
        <v>3386</v>
      </c>
      <c r="H1114" t="s">
        <v>6019</v>
      </c>
      <c r="I1114" t="str">
        <f t="array" ref="I1114">IFERROR(_xlfn.XLOOKUP(Tabelle8[[#This Row],[NegotiationID]]&amp;"FinalAccept",Tabelle8[NegotiationID]&amp;Tabelle8[ActionType],Tabelle8[ActionType],,0),_xlfn.XLOOKUP(Tabelle8[[#This Row],[NegotiationID]]&amp;"FinalReject",Tabelle8[NegotiationID]&amp;Tabelle8[ActionType],Tabelle8[ActionType],,0))</f>
        <v>FinalAccept</v>
      </c>
      <c r="N1114">
        <v>21</v>
      </c>
      <c r="O1114">
        <v>995</v>
      </c>
      <c r="P1114">
        <v>6</v>
      </c>
      <c r="Q1114" t="s">
        <v>6020</v>
      </c>
    </row>
    <row r="1115" ht="15" customHeight="1">
      <c r="A1115" t="e">
        <f t="shared" ca="1" si="538"/>
        <v>#VALUE!</v>
      </c>
      <c r="B1115" t="e">
        <f t="array" ref="B1115" ca="1">_xlfn.XLOOKUP(Tabelle8[[#This Row],[ExperimentID]]&amp;Tabelle8[[#This Row],[NegotiationID]]&amp;Tabelle8[[#This Row],[MessageID]],ALL_IN_ONE[ExperimentID]&amp;ALL_IN_ONE[NegotiationID]&amp;ALL_IN_ONE[MessageID],ALL_IN_ONE[Gesamt_ID],,0)</f>
        <v>#VALUE!</v>
      </c>
      <c r="C1115">
        <v>3385</v>
      </c>
      <c r="D1115" t="s">
        <v>1521</v>
      </c>
      <c r="E1115">
        <v>62716</v>
      </c>
      <c r="F1115">
        <v>3371</v>
      </c>
      <c r="G1115">
        <v>3374</v>
      </c>
      <c r="H1115" t="s">
        <v>158</v>
      </c>
      <c r="I1115" t="str">
        <f t="array" ref="I1115">IFERROR(_xlfn.XLOOKUP(Tabelle8[[#This Row],[NegotiationID]]&amp;"FinalAccept",Tabelle8[NegotiationID]&amp;Tabelle8[ActionType],Tabelle8[ActionType],,0),_xlfn.XLOOKUP(Tabelle8[[#This Row],[NegotiationID]]&amp;"FinalReject",Tabelle8[NegotiationID]&amp;Tabelle8[ActionType],Tabelle8[ActionType],,0))</f>
        <v>FinalAccept</v>
      </c>
      <c r="J1115">
        <v>0.71419999999999995</v>
      </c>
      <c r="K1115">
        <v>0.1474</v>
      </c>
      <c r="L1115">
        <v>0.86160000000000003</v>
      </c>
      <c r="M1115">
        <v>0.56679999999999997</v>
      </c>
      <c r="N1115">
        <v>52</v>
      </c>
      <c r="O1115">
        <v>995</v>
      </c>
      <c r="P1115">
        <v>6</v>
      </c>
      <c r="Q1115" s="3" t="s">
        <v>3155</v>
      </c>
    </row>
    <row r="1116" ht="15" customHeight="1">
      <c r="A1116" t="e">
        <f t="shared" ca="1" si="538"/>
        <v>#VALUE!</v>
      </c>
      <c r="B1116" t="e">
        <f t="array" ref="B1116" ca="1">_xlfn.XLOOKUP(Tabelle8[[#This Row],[ExperimentID]]&amp;Tabelle8[[#This Row],[NegotiationID]]&amp;Tabelle8[[#This Row],[MessageID]],ALL_IN_ONE[ExperimentID]&amp;ALL_IN_ONE[NegotiationID]&amp;ALL_IN_ONE[MessageID],ALL_IN_ONE[Gesamt_ID],,0)</f>
        <v>#VALUE!</v>
      </c>
      <c r="C1116">
        <v>3385</v>
      </c>
      <c r="D1116" t="s">
        <v>1521</v>
      </c>
      <c r="E1116">
        <v>64529</v>
      </c>
      <c r="F1116">
        <v>3374</v>
      </c>
      <c r="G1116">
        <v>3371</v>
      </c>
      <c r="H1116" t="s">
        <v>31</v>
      </c>
      <c r="I1116" t="str">
        <f t="array" ref="I1116">IFERROR(_xlfn.XLOOKUP(Tabelle8[[#This Row],[NegotiationID]]&amp;"FinalAccept",Tabelle8[NegotiationID]&amp;Tabelle8[ActionType],Tabelle8[ActionType],,0),_xlfn.XLOOKUP(Tabelle8[[#This Row],[NegotiationID]]&amp;"FinalReject",Tabelle8[NegotiationID]&amp;Tabelle8[ActionType],Tabelle8[ActionType],,0))</f>
        <v>FinalAccept</v>
      </c>
      <c r="J1116">
        <v>0.53900000000000003</v>
      </c>
      <c r="K1116">
        <v>0.48920000000000002</v>
      </c>
      <c r="L1116">
        <v>1.0282</v>
      </c>
      <c r="M1116">
        <v>0.049799999999999997</v>
      </c>
      <c r="N1116">
        <v>67</v>
      </c>
      <c r="O1116">
        <v>995</v>
      </c>
      <c r="P1116">
        <v>6</v>
      </c>
      <c r="Q1116" s="3" t="s">
        <v>3156</v>
      </c>
    </row>
    <row r="1117" ht="15" customHeight="1">
      <c r="A1117" t="e">
        <f t="shared" ca="1" si="538"/>
        <v>#VALUE!</v>
      </c>
      <c r="B1117" t="e">
        <f t="array" ref="B1117" ca="1">_xlfn.XLOOKUP(Tabelle8[[#This Row],[ExperimentID]]&amp;Tabelle8[[#This Row],[NegotiationID]]&amp;Tabelle8[[#This Row],[MessageID]],ALL_IN_ONE[ExperimentID]&amp;ALL_IN_ONE[NegotiationID]&amp;ALL_IN_ONE[MessageID],ALL_IN_ONE[Gesamt_ID],,0)</f>
        <v>#VALUE!</v>
      </c>
      <c r="C1117">
        <v>3385</v>
      </c>
      <c r="D1117" t="s">
        <v>1521</v>
      </c>
      <c r="E1117">
        <v>64918</v>
      </c>
      <c r="F1117">
        <v>3371</v>
      </c>
      <c r="G1117">
        <v>3374</v>
      </c>
      <c r="H1117" t="s">
        <v>31</v>
      </c>
      <c r="I1117" t="str">
        <f t="array" ref="I1117">IFERROR(_xlfn.XLOOKUP(Tabelle8[[#This Row],[NegotiationID]]&amp;"FinalAccept",Tabelle8[NegotiationID]&amp;Tabelle8[ActionType],Tabelle8[ActionType],,0),_xlfn.XLOOKUP(Tabelle8[[#This Row],[NegotiationID]]&amp;"FinalReject",Tabelle8[NegotiationID]&amp;Tabelle8[ActionType],Tabelle8[ActionType],,0))</f>
        <v>FinalAccept</v>
      </c>
      <c r="J1117">
        <v>0.85440000000000005</v>
      </c>
      <c r="K1117">
        <v>0.24440000000000001</v>
      </c>
      <c r="L1117">
        <v>1.0988</v>
      </c>
      <c r="M1117">
        <v>0.60999999999999999</v>
      </c>
      <c r="N1117">
        <v>474</v>
      </c>
      <c r="O1117">
        <v>995</v>
      </c>
      <c r="P1117">
        <v>6</v>
      </c>
      <c r="Q1117" s="3" t="s">
        <v>3157</v>
      </c>
    </row>
    <row r="1118" ht="15" customHeight="1">
      <c r="A1118" t="e">
        <f t="shared" ca="1" si="538"/>
        <v>#VALUE!</v>
      </c>
      <c r="B1118" t="e">
        <f t="array" ref="B1118" ca="1">_xlfn.XLOOKUP(Tabelle8[[#This Row],[ExperimentID]]&amp;Tabelle8[[#This Row],[NegotiationID]]&amp;Tabelle8[[#This Row],[MessageID]],ALL_IN_ONE[ExperimentID]&amp;ALL_IN_ONE[NegotiationID]&amp;ALL_IN_ONE[MessageID],ALL_IN_ONE[Gesamt_ID],,0)</f>
        <v>#VALUE!</v>
      </c>
      <c r="C1118">
        <v>3385</v>
      </c>
      <c r="D1118" t="s">
        <v>1521</v>
      </c>
      <c r="E1118">
        <v>65990</v>
      </c>
      <c r="F1118">
        <v>3374</v>
      </c>
      <c r="G1118">
        <v>3371</v>
      </c>
      <c r="H1118" t="s">
        <v>31</v>
      </c>
      <c r="I1118" t="str">
        <f t="array" ref="I1118">IFERROR(_xlfn.XLOOKUP(Tabelle8[[#This Row],[NegotiationID]]&amp;"FinalAccept",Tabelle8[NegotiationID]&amp;Tabelle8[ActionType],Tabelle8[ActionType],,0),_xlfn.XLOOKUP(Tabelle8[[#This Row],[NegotiationID]]&amp;"FinalReject",Tabelle8[NegotiationID]&amp;Tabelle8[ActionType],Tabelle8[ActionType],,0))</f>
        <v>FinalAccept</v>
      </c>
      <c r="J1118">
        <v>0.29299999999999998</v>
      </c>
      <c r="K1118">
        <v>0.71040000000000003</v>
      </c>
      <c r="L1118">
        <v>1.0034000000000001</v>
      </c>
      <c r="M1118">
        <v>0.41739999999999999</v>
      </c>
      <c r="N1118">
        <v>335</v>
      </c>
      <c r="O1118">
        <v>995</v>
      </c>
      <c r="P1118">
        <v>6</v>
      </c>
      <c r="Q1118" s="3" t="s">
        <v>3158</v>
      </c>
    </row>
    <row r="1119" ht="15" customHeight="1">
      <c r="A1119" t="e">
        <f t="shared" ca="1" si="538"/>
        <v>#VALUE!</v>
      </c>
      <c r="B1119" t="e">
        <f t="array" ref="B1119" ca="1">_xlfn.XLOOKUP(Tabelle8[[#This Row],[ExperimentID]]&amp;Tabelle8[[#This Row],[NegotiationID]]&amp;Tabelle8[[#This Row],[MessageID]],ALL_IN_ONE[ExperimentID]&amp;ALL_IN_ONE[NegotiationID]&amp;ALL_IN_ONE[MessageID],ALL_IN_ONE[Gesamt_ID],,0)</f>
        <v>#VALUE!</v>
      </c>
      <c r="C1119">
        <v>3385</v>
      </c>
      <c r="D1119" t="s">
        <v>1521</v>
      </c>
      <c r="E1119">
        <v>66014</v>
      </c>
      <c r="F1119">
        <v>3371</v>
      </c>
      <c r="G1119">
        <v>3374</v>
      </c>
      <c r="H1119" t="s">
        <v>20</v>
      </c>
      <c r="I1119" t="str">
        <f t="array" ref="I1119">IFERROR(_xlfn.XLOOKUP(Tabelle8[[#This Row],[NegotiationID]]&amp;"FinalAccept",Tabelle8[NegotiationID]&amp;Tabelle8[ActionType],Tabelle8[ActionType],,0),_xlfn.XLOOKUP(Tabelle8[[#This Row],[NegotiationID]]&amp;"FinalReject",Tabelle8[NegotiationID]&amp;Tabelle8[ActionType],Tabelle8[ActionType],,0))</f>
        <v>FinalAccept</v>
      </c>
      <c r="J1119">
        <v>0.71040000000000003</v>
      </c>
      <c r="K1119">
        <v>0.29299999999999998</v>
      </c>
      <c r="L1119">
        <v>1.0034000000000001</v>
      </c>
      <c r="M1119">
        <v>0.41739999999999999</v>
      </c>
      <c r="N1119">
        <v>46</v>
      </c>
      <c r="O1119">
        <v>995</v>
      </c>
      <c r="P1119">
        <v>6</v>
      </c>
      <c r="Q1119" s="3" t="s">
        <v>3159</v>
      </c>
    </row>
    <row r="1120" ht="14.5" hidden="1">
      <c r="A1120" t="e">
        <f t="shared" ca="1" si="538"/>
        <v>#VALUE!</v>
      </c>
      <c r="B1120" t="e">
        <f t="array" ref="B1120" ca="1">_xlfn.XLOOKUP(Tabelle8[[#This Row],[ExperimentID]]&amp;Tabelle8[[#This Row],[NegotiationID]]&amp;Tabelle8[[#This Row],[MessageID]],ALL_IN_ONE[ExperimentID]&amp;ALL_IN_ONE[NegotiationID]&amp;ALL_IN_ONE[MessageID],ALL_IN_ONE[Gesamt_ID],,0)</f>
        <v>#VALUE!</v>
      </c>
      <c r="C1120">
        <v>3414</v>
      </c>
      <c r="D1120" t="s">
        <v>1521</v>
      </c>
      <c r="E1120">
        <v>3415</v>
      </c>
      <c r="H1120" t="s">
        <v>6019</v>
      </c>
      <c r="I1120" t="str">
        <f t="array" ref="I1120">IFERROR(_xlfn.XLOOKUP(Tabelle8[[#This Row],[NegotiationID]]&amp;"FinalAccept",Tabelle8[NegotiationID]&amp;Tabelle8[ActionType],Tabelle8[ActionType],,0),_xlfn.XLOOKUP(Tabelle8[[#This Row],[NegotiationID]]&amp;"FinalReject",Tabelle8[NegotiationID]&amp;Tabelle8[ActionType],Tabelle8[ActionType],,0))</f>
        <v>FinalAccept</v>
      </c>
      <c r="N1120">
        <v>21</v>
      </c>
      <c r="O1120">
        <v>1506</v>
      </c>
      <c r="P1120">
        <v>10</v>
      </c>
      <c r="Q1120" t="s">
        <v>6020</v>
      </c>
    </row>
    <row r="1121" ht="15" customHeight="1">
      <c r="A1121" t="e">
        <f t="shared" ca="1" si="538"/>
        <v>#VALUE!</v>
      </c>
      <c r="B1121" t="e">
        <f t="array" ref="B1121" ca="1">_xlfn.XLOOKUP(Tabelle8[[#This Row],[ExperimentID]]&amp;Tabelle8[[#This Row],[NegotiationID]]&amp;Tabelle8[[#This Row],[MessageID]],ALL_IN_ONE[ExperimentID]&amp;ALL_IN_ONE[NegotiationID]&amp;ALL_IN_ONE[MessageID],ALL_IN_ONE[Gesamt_ID],,0)</f>
        <v>#VALUE!</v>
      </c>
      <c r="C1121">
        <v>3414</v>
      </c>
      <c r="D1121" t="s">
        <v>1521</v>
      </c>
      <c r="E1121">
        <v>62068</v>
      </c>
      <c r="F1121">
        <v>3400</v>
      </c>
      <c r="G1121">
        <v>3403</v>
      </c>
      <c r="H1121" t="s">
        <v>19</v>
      </c>
      <c r="I1121" t="str">
        <f t="array" ref="I1121">IFERROR(_xlfn.XLOOKUP(Tabelle8[[#This Row],[NegotiationID]]&amp;"FinalAccept",Tabelle8[NegotiationID]&amp;Tabelle8[ActionType],Tabelle8[ActionType],,0),_xlfn.XLOOKUP(Tabelle8[[#This Row],[NegotiationID]]&amp;"FinalReject",Tabelle8[NegotiationID]&amp;Tabelle8[ActionType],Tabelle8[ActionType],,0))</f>
        <v>FinalAccept</v>
      </c>
      <c r="J1121">
        <v>1</v>
      </c>
      <c r="K1121">
        <v>0.1084</v>
      </c>
      <c r="L1121">
        <v>1.1084000000000001</v>
      </c>
      <c r="M1121">
        <v>0.89159999999999995</v>
      </c>
      <c r="N1121">
        <v>53</v>
      </c>
      <c r="O1121">
        <v>1506</v>
      </c>
      <c r="P1121">
        <v>10</v>
      </c>
      <c r="Q1121" s="3" t="s">
        <v>3160</v>
      </c>
    </row>
    <row r="1122" ht="15" customHeight="1">
      <c r="A1122" t="e">
        <f t="shared" ca="1" si="538"/>
        <v>#VALUE!</v>
      </c>
      <c r="B1122" t="e">
        <f t="array" ref="B1122" ca="1">_xlfn.XLOOKUP(Tabelle8[[#This Row],[ExperimentID]]&amp;Tabelle8[[#This Row],[NegotiationID]]&amp;Tabelle8[[#This Row],[MessageID]],ALL_IN_ONE[ExperimentID]&amp;ALL_IN_ONE[NegotiationID]&amp;ALL_IN_ONE[MessageID],ALL_IN_ONE[Gesamt_ID],,0)</f>
        <v>#VALUE!</v>
      </c>
      <c r="C1122">
        <v>3414</v>
      </c>
      <c r="D1122" t="s">
        <v>1521</v>
      </c>
      <c r="E1122">
        <v>65315</v>
      </c>
      <c r="F1122">
        <v>3403</v>
      </c>
      <c r="G1122">
        <v>3400</v>
      </c>
      <c r="H1122" t="s">
        <v>31</v>
      </c>
      <c r="I1122" t="str">
        <f t="array" ref="I1122">IFERROR(_xlfn.XLOOKUP(Tabelle8[[#This Row],[NegotiationID]]&amp;"FinalAccept",Tabelle8[NegotiationID]&amp;Tabelle8[ActionType],Tabelle8[ActionType],,0),_xlfn.XLOOKUP(Tabelle8[[#This Row],[NegotiationID]]&amp;"FinalReject",Tabelle8[NegotiationID]&amp;Tabelle8[ActionType],Tabelle8[ActionType],,0))</f>
        <v>FinalAccept</v>
      </c>
      <c r="J1122">
        <v>0.73440000000000005</v>
      </c>
      <c r="K1122">
        <v>0.39879999999999999</v>
      </c>
      <c r="L1122">
        <v>1.1332</v>
      </c>
      <c r="M1122">
        <v>0.33560000000000001</v>
      </c>
      <c r="N1122">
        <v>528</v>
      </c>
      <c r="O1122">
        <v>1506</v>
      </c>
      <c r="P1122">
        <v>10</v>
      </c>
      <c r="Q1122" s="3" t="s">
        <v>3161</v>
      </c>
    </row>
    <row r="1123" ht="15" customHeight="1">
      <c r="A1123" t="e">
        <f t="shared" ca="1" si="538"/>
        <v>#VALUE!</v>
      </c>
      <c r="B1123" t="e">
        <f t="array" ref="B1123" ca="1">_xlfn.XLOOKUP(Tabelle8[[#This Row],[ExperimentID]]&amp;Tabelle8[[#This Row],[NegotiationID]]&amp;Tabelle8[[#This Row],[MessageID]],ALL_IN_ONE[ExperimentID]&amp;ALL_IN_ONE[NegotiationID]&amp;ALL_IN_ONE[MessageID],ALL_IN_ONE[Gesamt_ID],,0)</f>
        <v>#VALUE!</v>
      </c>
      <c r="C1123">
        <v>3414</v>
      </c>
      <c r="D1123" t="s">
        <v>1521</v>
      </c>
      <c r="E1123">
        <v>65325</v>
      </c>
      <c r="F1123">
        <v>3400</v>
      </c>
      <c r="G1123">
        <v>3403</v>
      </c>
      <c r="H1123" t="s">
        <v>31</v>
      </c>
      <c r="I1123" t="str">
        <f t="array" ref="I1123">IFERROR(_xlfn.XLOOKUP(Tabelle8[[#This Row],[NegotiationID]]&amp;"FinalAccept",Tabelle8[NegotiationID]&amp;Tabelle8[ActionType],Tabelle8[ActionType],,0),_xlfn.XLOOKUP(Tabelle8[[#This Row],[NegotiationID]]&amp;"FinalReject",Tabelle8[NegotiationID]&amp;Tabelle8[ActionType],Tabelle8[ActionType],,0))</f>
        <v>FinalAccept</v>
      </c>
      <c r="J1123">
        <v>0.65600000000000003</v>
      </c>
      <c r="K1123">
        <v>0.35699999999999998</v>
      </c>
      <c r="L1123">
        <v>1.0129999999999999</v>
      </c>
      <c r="M1123">
        <v>0.29899999999999999</v>
      </c>
      <c r="N1123">
        <v>249</v>
      </c>
      <c r="O1123">
        <v>1506</v>
      </c>
      <c r="P1123">
        <v>10</v>
      </c>
      <c r="Q1123" s="3" t="s">
        <v>3162</v>
      </c>
    </row>
    <row r="1124" ht="15" customHeight="1">
      <c r="A1124" t="e">
        <f t="shared" ca="1" si="538"/>
        <v>#VALUE!</v>
      </c>
      <c r="B1124" t="e">
        <f t="array" ref="B1124" ca="1">_xlfn.XLOOKUP(Tabelle8[[#This Row],[ExperimentID]]&amp;Tabelle8[[#This Row],[NegotiationID]]&amp;Tabelle8[[#This Row],[MessageID]],ALL_IN_ONE[ExperimentID]&amp;ALL_IN_ONE[NegotiationID]&amp;ALL_IN_ONE[MessageID],ALL_IN_ONE[Gesamt_ID],,0)</f>
        <v>#VALUE!</v>
      </c>
      <c r="C1124">
        <v>3414</v>
      </c>
      <c r="D1124" t="s">
        <v>1521</v>
      </c>
      <c r="E1124">
        <v>65984</v>
      </c>
      <c r="F1124">
        <v>3403</v>
      </c>
      <c r="G1124">
        <v>3400</v>
      </c>
      <c r="H1124" t="s">
        <v>31</v>
      </c>
      <c r="I1124" t="str">
        <f t="array" ref="I1124">IFERROR(_xlfn.XLOOKUP(Tabelle8[[#This Row],[NegotiationID]]&amp;"FinalAccept",Tabelle8[NegotiationID]&amp;Tabelle8[ActionType],Tabelle8[ActionType],,0),_xlfn.XLOOKUP(Tabelle8[[#This Row],[NegotiationID]]&amp;"FinalReject",Tabelle8[NegotiationID]&amp;Tabelle8[ActionType],Tabelle8[ActionType],,0))</f>
        <v>FinalAccept</v>
      </c>
      <c r="J1124">
        <v>0.60299999999999998</v>
      </c>
      <c r="K1124">
        <v>0.43480000000000002</v>
      </c>
      <c r="L1124">
        <v>1.0378000000000001</v>
      </c>
      <c r="M1124">
        <v>0.16819999999999999</v>
      </c>
      <c r="N1124">
        <v>25</v>
      </c>
      <c r="O1124">
        <v>1506</v>
      </c>
      <c r="P1124">
        <v>10</v>
      </c>
      <c r="Q1124" s="3" t="s">
        <v>3163</v>
      </c>
    </row>
    <row r="1125" ht="15" customHeight="1">
      <c r="A1125" t="e">
        <f t="shared" ca="1" si="538"/>
        <v>#VALUE!</v>
      </c>
      <c r="B1125" t="e">
        <f t="array" ref="B1125" ca="1">_xlfn.XLOOKUP(Tabelle8[[#This Row],[ExperimentID]]&amp;Tabelle8[[#This Row],[NegotiationID]]&amp;Tabelle8[[#This Row],[MessageID]],ALL_IN_ONE[ExperimentID]&amp;ALL_IN_ONE[NegotiationID]&amp;ALL_IN_ONE[MessageID],ALL_IN_ONE[Gesamt_ID],,0)</f>
        <v>#VALUE!</v>
      </c>
      <c r="C1125">
        <v>3414</v>
      </c>
      <c r="D1125" t="s">
        <v>1521</v>
      </c>
      <c r="E1125">
        <v>65998</v>
      </c>
      <c r="F1125">
        <v>3400</v>
      </c>
      <c r="G1125">
        <v>3403</v>
      </c>
      <c r="H1125" t="s">
        <v>31</v>
      </c>
      <c r="I1125" t="str">
        <f t="array" ref="I1125">IFERROR(_xlfn.XLOOKUP(Tabelle8[[#This Row],[NegotiationID]]&amp;"FinalAccept",Tabelle8[NegotiationID]&amp;Tabelle8[ActionType],Tabelle8[ActionType],,0),_xlfn.XLOOKUP(Tabelle8[[#This Row],[NegotiationID]]&amp;"FinalReject",Tabelle8[NegotiationID]&amp;Tabelle8[ActionType],Tabelle8[ActionType],,0))</f>
        <v>FinalAccept</v>
      </c>
      <c r="J1125">
        <v>0.62</v>
      </c>
      <c r="K1125">
        <v>0.4884</v>
      </c>
      <c r="L1125">
        <v>1.1084000000000001</v>
      </c>
      <c r="M1125">
        <v>0.13159999999999999</v>
      </c>
      <c r="N1125">
        <v>122</v>
      </c>
      <c r="O1125">
        <v>1506</v>
      </c>
      <c r="P1125">
        <v>10</v>
      </c>
      <c r="Q1125" s="3" t="s">
        <v>3164</v>
      </c>
    </row>
    <row r="1126" ht="15" customHeight="1">
      <c r="A1126" t="e">
        <f t="shared" ca="1" si="538"/>
        <v>#VALUE!</v>
      </c>
      <c r="B1126" t="e">
        <f t="array" ref="B1126" ca="1">_xlfn.XLOOKUP(Tabelle8[[#This Row],[ExperimentID]]&amp;Tabelle8[[#This Row],[NegotiationID]]&amp;Tabelle8[[#This Row],[MessageID]],ALL_IN_ONE[ExperimentID]&amp;ALL_IN_ONE[NegotiationID]&amp;ALL_IN_ONE[MessageID],ALL_IN_ONE[Gesamt_ID],,0)</f>
        <v>#VALUE!</v>
      </c>
      <c r="C1126">
        <v>3414</v>
      </c>
      <c r="D1126" t="s">
        <v>1521</v>
      </c>
      <c r="E1126">
        <v>66065</v>
      </c>
      <c r="F1126">
        <v>3403</v>
      </c>
      <c r="G1126">
        <v>3400</v>
      </c>
      <c r="H1126" t="s">
        <v>31</v>
      </c>
      <c r="I1126" t="str">
        <f t="array" ref="I1126">IFERROR(_xlfn.XLOOKUP(Tabelle8[[#This Row],[NegotiationID]]&amp;"FinalAccept",Tabelle8[NegotiationID]&amp;Tabelle8[ActionType],Tabelle8[ActionType],,0),_xlfn.XLOOKUP(Tabelle8[[#This Row],[NegotiationID]]&amp;"FinalReject",Tabelle8[NegotiationID]&amp;Tabelle8[ActionType],Tabelle8[ActionType],,0))</f>
        <v>FinalAccept</v>
      </c>
      <c r="J1126">
        <v>0.55859999999999999</v>
      </c>
      <c r="K1126">
        <v>0.435</v>
      </c>
      <c r="L1126">
        <v>0.99360000000000004</v>
      </c>
      <c r="M1126">
        <v>0.1236</v>
      </c>
      <c r="N1126">
        <v>158</v>
      </c>
      <c r="O1126">
        <v>1506</v>
      </c>
      <c r="P1126">
        <v>10</v>
      </c>
      <c r="Q1126" s="3" t="s">
        <v>3165</v>
      </c>
    </row>
    <row r="1127" ht="15" customHeight="1">
      <c r="A1127" t="e">
        <f t="shared" ca="1" si="538"/>
        <v>#VALUE!</v>
      </c>
      <c r="B1127" t="e">
        <f t="array" ref="B1127" ca="1">_xlfn.XLOOKUP(Tabelle8[[#This Row],[ExperimentID]]&amp;Tabelle8[[#This Row],[NegotiationID]]&amp;Tabelle8[[#This Row],[MessageID]],ALL_IN_ONE[ExperimentID]&amp;ALL_IN_ONE[NegotiationID]&amp;ALL_IN_ONE[MessageID],ALL_IN_ONE[Gesamt_ID],,0)</f>
        <v>#VALUE!</v>
      </c>
      <c r="C1127">
        <v>3414</v>
      </c>
      <c r="D1127" t="s">
        <v>1521</v>
      </c>
      <c r="E1127">
        <v>66124</v>
      </c>
      <c r="F1127">
        <v>3400</v>
      </c>
      <c r="G1127">
        <v>3403</v>
      </c>
      <c r="H1127" t="s">
        <v>31</v>
      </c>
      <c r="I1127" t="str">
        <f t="array" ref="I1127">IFERROR(_xlfn.XLOOKUP(Tabelle8[[#This Row],[NegotiationID]]&amp;"FinalAccept",Tabelle8[NegotiationID]&amp;Tabelle8[ActionType],Tabelle8[ActionType],,0),_xlfn.XLOOKUP(Tabelle8[[#This Row],[NegotiationID]]&amp;"FinalReject",Tabelle8[NegotiationID]&amp;Tabelle8[ActionType],Tabelle8[ActionType],,0))</f>
        <v>FinalAccept</v>
      </c>
      <c r="J1127">
        <v>0.65100000000000002</v>
      </c>
      <c r="K1127">
        <v>0.48399999999999999</v>
      </c>
      <c r="L1127">
        <v>1.135</v>
      </c>
      <c r="M1127">
        <v>0.16700000000000001</v>
      </c>
      <c r="N1127">
        <v>99</v>
      </c>
      <c r="O1127">
        <v>1506</v>
      </c>
      <c r="P1127">
        <v>10</v>
      </c>
      <c r="Q1127" s="3" t="s">
        <v>3166</v>
      </c>
    </row>
    <row r="1128" ht="15" customHeight="1">
      <c r="A1128" t="e">
        <f t="shared" ca="1" si="538"/>
        <v>#VALUE!</v>
      </c>
      <c r="B1128" t="e">
        <f t="array" ref="B1128" ca="1">_xlfn.XLOOKUP(Tabelle8[[#This Row],[ExperimentID]]&amp;Tabelle8[[#This Row],[NegotiationID]]&amp;Tabelle8[[#This Row],[MessageID]],ALL_IN_ONE[ExperimentID]&amp;ALL_IN_ONE[NegotiationID]&amp;ALL_IN_ONE[MessageID],ALL_IN_ONE[Gesamt_ID],,0)</f>
        <v>#VALUE!</v>
      </c>
      <c r="C1128">
        <v>3414</v>
      </c>
      <c r="D1128" t="s">
        <v>1521</v>
      </c>
      <c r="E1128">
        <v>66754</v>
      </c>
      <c r="F1128">
        <v>3403</v>
      </c>
      <c r="G1128">
        <v>3400</v>
      </c>
      <c r="H1128" t="s">
        <v>31</v>
      </c>
      <c r="I1128" t="str">
        <f t="array" ref="I1128">IFERROR(_xlfn.XLOOKUP(Tabelle8[[#This Row],[NegotiationID]]&amp;"FinalAccept",Tabelle8[NegotiationID]&amp;Tabelle8[ActionType],Tabelle8[ActionType],,0),_xlfn.XLOOKUP(Tabelle8[[#This Row],[NegotiationID]]&amp;"FinalReject",Tabelle8[NegotiationID]&amp;Tabelle8[ActionType],Tabelle8[ActionType],,0))</f>
        <v>FinalAccept</v>
      </c>
      <c r="J1128">
        <v>0.53259999999999996</v>
      </c>
      <c r="K1128">
        <v>0.50700000000000001</v>
      </c>
      <c r="L1128">
        <v>1.0396000000000001</v>
      </c>
      <c r="M1128">
        <v>0.025600000000000001</v>
      </c>
      <c r="N1128">
        <v>217</v>
      </c>
      <c r="O1128">
        <v>1506</v>
      </c>
      <c r="P1128">
        <v>10</v>
      </c>
      <c r="Q1128" s="3" t="s">
        <v>3167</v>
      </c>
    </row>
    <row r="1129" ht="15" customHeight="1">
      <c r="A1129" t="e">
        <f t="shared" ca="1" si="538"/>
        <v>#VALUE!</v>
      </c>
      <c r="B1129" t="e">
        <f t="array" ref="B1129" ca="1">_xlfn.XLOOKUP(Tabelle8[[#This Row],[ExperimentID]]&amp;Tabelle8[[#This Row],[NegotiationID]]&amp;Tabelle8[[#This Row],[MessageID]],ALL_IN_ONE[ExperimentID]&amp;ALL_IN_ONE[NegotiationID]&amp;ALL_IN_ONE[MessageID],ALL_IN_ONE[Gesamt_ID],,0)</f>
        <v>#VALUE!</v>
      </c>
      <c r="C1129">
        <v>3414</v>
      </c>
      <c r="D1129" t="s">
        <v>1521</v>
      </c>
      <c r="E1129">
        <v>67560</v>
      </c>
      <c r="F1129">
        <v>3400</v>
      </c>
      <c r="G1129">
        <v>3403</v>
      </c>
      <c r="H1129" t="s">
        <v>20</v>
      </c>
      <c r="I1129" t="str">
        <f t="array" ref="I1129">IFERROR(_xlfn.XLOOKUP(Tabelle8[[#This Row],[NegotiationID]]&amp;"FinalAccept",Tabelle8[NegotiationID]&amp;Tabelle8[ActionType],Tabelle8[ActionType],,0),_xlfn.XLOOKUP(Tabelle8[[#This Row],[NegotiationID]]&amp;"FinalReject",Tabelle8[NegotiationID]&amp;Tabelle8[ActionType],Tabelle8[ActionType],,0))</f>
        <v>FinalAccept</v>
      </c>
      <c r="J1129">
        <v>0.50700000000000001</v>
      </c>
      <c r="K1129">
        <v>0.53259999999999996</v>
      </c>
      <c r="L1129">
        <v>1.0396000000000001</v>
      </c>
      <c r="M1129">
        <v>0.025600000000000001</v>
      </c>
      <c r="N1129">
        <v>34</v>
      </c>
      <c r="O1129">
        <v>1506</v>
      </c>
      <c r="P1129">
        <v>10</v>
      </c>
      <c r="Q1129" s="3" t="s">
        <v>3168</v>
      </c>
    </row>
    <row r="1130" ht="14.5" hidden="1">
      <c r="A1130" t="e">
        <f t="shared" ca="1" si="538"/>
        <v>#VALUE!</v>
      </c>
      <c r="B1130" t="e">
        <f t="array" ref="B1130" ca="1">_xlfn.XLOOKUP(Tabelle8[[#This Row],[ExperimentID]]&amp;Tabelle8[[#This Row],[NegotiationID]]&amp;Tabelle8[[#This Row],[MessageID]],ALL_IN_ONE[ExperimentID]&amp;ALL_IN_ONE[NegotiationID]&amp;ALL_IN_ONE[MessageID],ALL_IN_ONE[Gesamt_ID],,0)</f>
        <v>#VALUE!</v>
      </c>
      <c r="C1130">
        <v>3443</v>
      </c>
      <c r="D1130" t="s">
        <v>1521</v>
      </c>
      <c r="E1130">
        <v>3444</v>
      </c>
      <c r="H1130" t="s">
        <v>6019</v>
      </c>
      <c r="I1130" t="str">
        <f t="array" ref="I1130">IFERROR(_xlfn.XLOOKUP(Tabelle8[[#This Row],[NegotiationID]]&amp;"FinalAccept",Tabelle8[NegotiationID]&amp;Tabelle8[ActionType],Tabelle8[ActionType],,0),_xlfn.XLOOKUP(Tabelle8[[#This Row],[NegotiationID]]&amp;"FinalReject",Tabelle8[NegotiationID]&amp;Tabelle8[ActionType],Tabelle8[ActionType],,0))</f>
        <v>FinalAccept</v>
      </c>
      <c r="N1130">
        <v>21</v>
      </c>
      <c r="O1130">
        <v>1556</v>
      </c>
      <c r="P1130">
        <v>12</v>
      </c>
      <c r="Q1130" t="s">
        <v>6020</v>
      </c>
    </row>
    <row r="1131" ht="15" customHeight="1">
      <c r="A1131" t="e">
        <f t="shared" ca="1" si="538"/>
        <v>#VALUE!</v>
      </c>
      <c r="B1131" t="e">
        <f t="array" ref="B1131" ca="1">_xlfn.XLOOKUP(Tabelle8[[#This Row],[ExperimentID]]&amp;Tabelle8[[#This Row],[NegotiationID]]&amp;Tabelle8[[#This Row],[MessageID]],ALL_IN_ONE[ExperimentID]&amp;ALL_IN_ONE[NegotiationID]&amp;ALL_IN_ONE[MessageID],ALL_IN_ONE[Gesamt_ID],,0)</f>
        <v>#VALUE!</v>
      </c>
      <c r="C1131">
        <v>3443</v>
      </c>
      <c r="D1131" t="s">
        <v>1521</v>
      </c>
      <c r="E1131">
        <v>62165</v>
      </c>
      <c r="F1131">
        <v>3429</v>
      </c>
      <c r="G1131">
        <v>3432</v>
      </c>
      <c r="H1131" t="s">
        <v>19</v>
      </c>
      <c r="I1131" t="str">
        <f t="array" ref="I1131">IFERROR(_xlfn.XLOOKUP(Tabelle8[[#This Row],[NegotiationID]]&amp;"FinalAccept",Tabelle8[NegotiationID]&amp;Tabelle8[ActionType],Tabelle8[ActionType],,0),_xlfn.XLOOKUP(Tabelle8[[#This Row],[NegotiationID]]&amp;"FinalReject",Tabelle8[NegotiationID]&amp;Tabelle8[ActionType],Tabelle8[ActionType],,0))</f>
        <v>FinalAccept</v>
      </c>
      <c r="J1131">
        <v>1</v>
      </c>
      <c r="K1131">
        <v>0.1084</v>
      </c>
      <c r="L1131">
        <v>1.1084000000000001</v>
      </c>
      <c r="M1131">
        <v>0.89159999999999995</v>
      </c>
      <c r="N1131">
        <v>61</v>
      </c>
      <c r="O1131">
        <v>1556</v>
      </c>
      <c r="P1131">
        <v>12</v>
      </c>
      <c r="Q1131" s="3" t="s">
        <v>3169</v>
      </c>
    </row>
    <row r="1132" ht="15" customHeight="1">
      <c r="A1132" t="e">
        <f t="shared" ca="1" si="538"/>
        <v>#VALUE!</v>
      </c>
      <c r="B1132" t="e">
        <f t="array" ref="B1132" ca="1">_xlfn.XLOOKUP(Tabelle8[[#This Row],[ExperimentID]]&amp;Tabelle8[[#This Row],[NegotiationID]]&amp;Tabelle8[[#This Row],[MessageID]],ALL_IN_ONE[ExperimentID]&amp;ALL_IN_ONE[NegotiationID]&amp;ALL_IN_ONE[MessageID],ALL_IN_ONE[Gesamt_ID],,0)</f>
        <v>#VALUE!</v>
      </c>
      <c r="C1132">
        <v>3443</v>
      </c>
      <c r="D1132" t="s">
        <v>1521</v>
      </c>
      <c r="E1132">
        <v>62641</v>
      </c>
      <c r="F1132">
        <v>3432</v>
      </c>
      <c r="G1132">
        <v>3429</v>
      </c>
      <c r="H1132" t="s">
        <v>31</v>
      </c>
      <c r="I1132" t="str">
        <f t="array" ref="I1132">IFERROR(_xlfn.XLOOKUP(Tabelle8[[#This Row],[NegotiationID]]&amp;"FinalAccept",Tabelle8[NegotiationID]&amp;Tabelle8[ActionType],Tabelle8[ActionType],,0),_xlfn.XLOOKUP(Tabelle8[[#This Row],[NegotiationID]]&amp;"FinalReject",Tabelle8[NegotiationID]&amp;Tabelle8[ActionType],Tabelle8[ActionType],,0))</f>
        <v>FinalAccept</v>
      </c>
      <c r="J1132">
        <v>0.87039999999999995</v>
      </c>
      <c r="K1132">
        <v>0.25319999999999998</v>
      </c>
      <c r="L1132">
        <v>1.1235999999999999</v>
      </c>
      <c r="M1132">
        <v>0.61719999999999997</v>
      </c>
      <c r="N1132">
        <v>253</v>
      </c>
      <c r="O1132">
        <v>1556</v>
      </c>
      <c r="P1132">
        <v>12</v>
      </c>
      <c r="Q1132" s="3" t="s">
        <v>3170</v>
      </c>
    </row>
    <row r="1133" ht="15" customHeight="1">
      <c r="A1133" t="e">
        <f t="shared" ca="1" si="538"/>
        <v>#VALUE!</v>
      </c>
      <c r="B1133" t="e">
        <f t="array" ref="B1133" ca="1">_xlfn.XLOOKUP(Tabelle8[[#This Row],[ExperimentID]]&amp;Tabelle8[[#This Row],[NegotiationID]]&amp;Tabelle8[[#This Row],[MessageID]],ALL_IN_ONE[ExperimentID]&amp;ALL_IN_ONE[NegotiationID]&amp;ALL_IN_ONE[MessageID],ALL_IN_ONE[Gesamt_ID],,0)</f>
        <v>#VALUE!</v>
      </c>
      <c r="C1133">
        <v>3443</v>
      </c>
      <c r="D1133" t="s">
        <v>1521</v>
      </c>
      <c r="E1133">
        <v>62879</v>
      </c>
      <c r="F1133">
        <v>3429</v>
      </c>
      <c r="G1133">
        <v>3432</v>
      </c>
      <c r="H1133" t="s">
        <v>31</v>
      </c>
      <c r="I1133" t="str">
        <f t="array" ref="I1133">IFERROR(_xlfn.XLOOKUP(Tabelle8[[#This Row],[NegotiationID]]&amp;"FinalAccept",Tabelle8[NegotiationID]&amp;Tabelle8[ActionType],Tabelle8[ActionType],,0),_xlfn.XLOOKUP(Tabelle8[[#This Row],[NegotiationID]]&amp;"FinalReject",Tabelle8[NegotiationID]&amp;Tabelle8[ActionType],Tabelle8[ActionType],,0))</f>
        <v>FinalAccept</v>
      </c>
      <c r="J1133">
        <v>0.76000000000000001</v>
      </c>
      <c r="K1133">
        <v>0.20039999999999999</v>
      </c>
      <c r="L1133">
        <v>0.96040000000000003</v>
      </c>
      <c r="M1133">
        <v>0.55959999999999999</v>
      </c>
      <c r="N1133">
        <v>262</v>
      </c>
      <c r="O1133">
        <v>1556</v>
      </c>
      <c r="P1133">
        <v>12</v>
      </c>
      <c r="Q1133" s="3" t="s">
        <v>3171</v>
      </c>
    </row>
    <row r="1134" ht="15" customHeight="1">
      <c r="A1134" t="e">
        <f t="shared" ca="1" si="538"/>
        <v>#VALUE!</v>
      </c>
      <c r="B1134" t="e">
        <f t="array" ref="B1134" ca="1">_xlfn.XLOOKUP(Tabelle8[[#This Row],[ExperimentID]]&amp;Tabelle8[[#This Row],[NegotiationID]]&amp;Tabelle8[[#This Row],[MessageID]],ALL_IN_ONE[ExperimentID]&amp;ALL_IN_ONE[NegotiationID]&amp;ALL_IN_ONE[MessageID],ALL_IN_ONE[Gesamt_ID],,0)</f>
        <v>#VALUE!</v>
      </c>
      <c r="C1134">
        <v>3443</v>
      </c>
      <c r="D1134" t="s">
        <v>1521</v>
      </c>
      <c r="E1134">
        <v>63298</v>
      </c>
      <c r="F1134">
        <v>3432</v>
      </c>
      <c r="G1134">
        <v>3429</v>
      </c>
      <c r="H1134" t="s">
        <v>31</v>
      </c>
      <c r="I1134" t="str">
        <f t="array" ref="I1134">IFERROR(_xlfn.XLOOKUP(Tabelle8[[#This Row],[NegotiationID]]&amp;"FinalAccept",Tabelle8[NegotiationID]&amp;Tabelle8[ActionType],Tabelle8[ActionType],,0),_xlfn.XLOOKUP(Tabelle8[[#This Row],[NegotiationID]]&amp;"FinalReject",Tabelle8[NegotiationID]&amp;Tabelle8[ActionType],Tabelle8[ActionType],,0))</f>
        <v>FinalAccept</v>
      </c>
      <c r="J1134">
        <v>0.73899999999999999</v>
      </c>
      <c r="K1134">
        <v>0.28920000000000001</v>
      </c>
      <c r="L1134">
        <v>1.0282</v>
      </c>
      <c r="M1134">
        <v>0.44979999999999998</v>
      </c>
      <c r="N1134">
        <v>306</v>
      </c>
      <c r="O1134">
        <v>1556</v>
      </c>
      <c r="P1134">
        <v>12</v>
      </c>
      <c r="Q1134" s="3" t="s">
        <v>3172</v>
      </c>
    </row>
    <row r="1135" ht="15" customHeight="1">
      <c r="A1135" t="e">
        <f t="shared" ca="1" si="538"/>
        <v>#VALUE!</v>
      </c>
      <c r="B1135" t="e">
        <f t="array" ref="B1135" ca="1">_xlfn.XLOOKUP(Tabelle8[[#This Row],[ExperimentID]]&amp;Tabelle8[[#This Row],[NegotiationID]]&amp;Tabelle8[[#This Row],[MessageID]],ALL_IN_ONE[ExperimentID]&amp;ALL_IN_ONE[NegotiationID]&amp;ALL_IN_ONE[MessageID],ALL_IN_ONE[Gesamt_ID],,0)</f>
        <v>#VALUE!</v>
      </c>
      <c r="C1135">
        <v>3443</v>
      </c>
      <c r="D1135" t="s">
        <v>1521</v>
      </c>
      <c r="E1135">
        <v>65360</v>
      </c>
      <c r="F1135">
        <v>3429</v>
      </c>
      <c r="G1135">
        <v>3432</v>
      </c>
      <c r="H1135" t="s">
        <v>31</v>
      </c>
      <c r="I1135" t="str">
        <f t="array" ref="I1135">IFERROR(_xlfn.XLOOKUP(Tabelle8[[#This Row],[NegotiationID]]&amp;"FinalAccept",Tabelle8[NegotiationID]&amp;Tabelle8[ActionType],Tabelle8[ActionType],,0),_xlfn.XLOOKUP(Tabelle8[[#This Row],[NegotiationID]]&amp;"FinalReject",Tabelle8[NegotiationID]&amp;Tabelle8[ActionType],Tabelle8[ActionType],,0))</f>
        <v>FinalAccept</v>
      </c>
      <c r="J1135">
        <v>0.53080000000000005</v>
      </c>
      <c r="K1135">
        <v>0.44979999999999998</v>
      </c>
      <c r="L1135">
        <v>0.98060000000000003</v>
      </c>
      <c r="M1135">
        <v>0.081000000000000003</v>
      </c>
      <c r="N1135">
        <v>123</v>
      </c>
      <c r="O1135">
        <v>1556</v>
      </c>
      <c r="P1135">
        <v>12</v>
      </c>
      <c r="Q1135" s="3" t="s">
        <v>3173</v>
      </c>
    </row>
    <row r="1136" ht="15" customHeight="1">
      <c r="A1136" t="e">
        <f t="shared" ca="1" si="538"/>
        <v>#VALUE!</v>
      </c>
      <c r="B1136" t="e">
        <f t="array" ref="B1136" ca="1">_xlfn.XLOOKUP(Tabelle8[[#This Row],[ExperimentID]]&amp;Tabelle8[[#This Row],[NegotiationID]]&amp;Tabelle8[[#This Row],[MessageID]],ALL_IN_ONE[ExperimentID]&amp;ALL_IN_ONE[NegotiationID]&amp;ALL_IN_ONE[MessageID],ALL_IN_ONE[Gesamt_ID],,0)</f>
        <v>#VALUE!</v>
      </c>
      <c r="C1136">
        <v>3443</v>
      </c>
      <c r="D1136" t="s">
        <v>1521</v>
      </c>
      <c r="E1136">
        <v>66013</v>
      </c>
      <c r="F1136">
        <v>3432</v>
      </c>
      <c r="G1136">
        <v>3429</v>
      </c>
      <c r="H1136" t="s">
        <v>31</v>
      </c>
      <c r="I1136" t="str">
        <f t="array" ref="I1136">IFERROR(_xlfn.XLOOKUP(Tabelle8[[#This Row],[NegotiationID]]&amp;"FinalAccept",Tabelle8[NegotiationID]&amp;Tabelle8[ActionType],Tabelle8[ActionType],,0),_xlfn.XLOOKUP(Tabelle8[[#This Row],[NegotiationID]]&amp;"FinalReject",Tabelle8[NegotiationID]&amp;Tabelle8[ActionType],Tabelle8[ActionType],,0))</f>
        <v>FinalAccept</v>
      </c>
      <c r="J1136">
        <v>0.56499999999999995</v>
      </c>
      <c r="K1136">
        <v>0.41720000000000002</v>
      </c>
      <c r="L1136">
        <v>0.98219999999999996</v>
      </c>
      <c r="M1136">
        <v>0.14779999999999999</v>
      </c>
      <c r="N1136">
        <v>158</v>
      </c>
      <c r="O1136">
        <v>1556</v>
      </c>
      <c r="P1136">
        <v>12</v>
      </c>
      <c r="Q1136" s="3" t="s">
        <v>3174</v>
      </c>
    </row>
    <row r="1137" ht="15" customHeight="1">
      <c r="A1137" t="e">
        <f t="shared" ca="1" si="538"/>
        <v>#VALUE!</v>
      </c>
      <c r="B1137" t="e">
        <f t="array" ref="B1137" ca="1">_xlfn.XLOOKUP(Tabelle8[[#This Row],[ExperimentID]]&amp;Tabelle8[[#This Row],[NegotiationID]]&amp;Tabelle8[[#This Row],[MessageID]],ALL_IN_ONE[ExperimentID]&amp;ALL_IN_ONE[NegotiationID]&amp;ALL_IN_ONE[MessageID],ALL_IN_ONE[Gesamt_ID],,0)</f>
        <v>#VALUE!</v>
      </c>
      <c r="C1137">
        <v>3443</v>
      </c>
      <c r="D1137" t="s">
        <v>1521</v>
      </c>
      <c r="E1137">
        <v>66074</v>
      </c>
      <c r="F1137">
        <v>3429</v>
      </c>
      <c r="G1137">
        <v>3432</v>
      </c>
      <c r="H1137" t="s">
        <v>31</v>
      </c>
      <c r="I1137" t="str">
        <f t="array" ref="I1137">IFERROR(_xlfn.XLOOKUP(Tabelle8[[#This Row],[NegotiationID]]&amp;"FinalAccept",Tabelle8[NegotiationID]&amp;Tabelle8[ActionType],Tabelle8[ActionType],,0),_xlfn.XLOOKUP(Tabelle8[[#This Row],[NegotiationID]]&amp;"FinalReject",Tabelle8[NegotiationID]&amp;Tabelle8[ActionType],Tabelle8[ActionType],,0))</f>
        <v>FinalAccept</v>
      </c>
      <c r="J1137">
        <v>1</v>
      </c>
      <c r="K1137">
        <v>1</v>
      </c>
      <c r="L1137">
        <v>2</v>
      </c>
      <c r="M1137">
        <v>0</v>
      </c>
      <c r="N1137">
        <v>45</v>
      </c>
      <c r="O1137">
        <v>1556</v>
      </c>
      <c r="P1137">
        <v>12</v>
      </c>
      <c r="Q1137" s="3" t="s">
        <v>3175</v>
      </c>
    </row>
    <row r="1138" ht="15" customHeight="1">
      <c r="A1138" t="e">
        <f t="shared" ca="1" si="538"/>
        <v>#VALUE!</v>
      </c>
      <c r="B1138" t="e">
        <f t="array" ref="B1138" ca="1">_xlfn.XLOOKUP(Tabelle8[[#This Row],[ExperimentID]]&amp;Tabelle8[[#This Row],[NegotiationID]]&amp;Tabelle8[[#This Row],[MessageID]],ALL_IN_ONE[ExperimentID]&amp;ALL_IN_ONE[NegotiationID]&amp;ALL_IN_ONE[MessageID],ALL_IN_ONE[Gesamt_ID],,0)</f>
        <v>#VALUE!</v>
      </c>
      <c r="C1138">
        <v>3443</v>
      </c>
      <c r="D1138" t="s">
        <v>1521</v>
      </c>
      <c r="E1138">
        <v>66078</v>
      </c>
      <c r="F1138">
        <v>3432</v>
      </c>
      <c r="G1138">
        <v>3429</v>
      </c>
      <c r="H1138" t="s">
        <v>31</v>
      </c>
      <c r="I1138" t="str">
        <f t="array" ref="I1138">IFERROR(_xlfn.XLOOKUP(Tabelle8[[#This Row],[NegotiationID]]&amp;"FinalAccept",Tabelle8[NegotiationID]&amp;Tabelle8[ActionType],Tabelle8[ActionType],,0),_xlfn.XLOOKUP(Tabelle8[[#This Row],[NegotiationID]]&amp;"FinalReject",Tabelle8[NegotiationID]&amp;Tabelle8[ActionType],Tabelle8[ActionType],,0))</f>
        <v>FinalAccept</v>
      </c>
      <c r="J1138">
        <v>0.68859999999999999</v>
      </c>
      <c r="K1138">
        <v>0.21460000000000001</v>
      </c>
      <c r="L1138">
        <v>0.9032</v>
      </c>
      <c r="M1138">
        <v>0.47399999999999998</v>
      </c>
      <c r="N1138">
        <v>56</v>
      </c>
      <c r="O1138">
        <v>1556</v>
      </c>
      <c r="P1138">
        <v>12</v>
      </c>
      <c r="Q1138" s="3" t="s">
        <v>3176</v>
      </c>
    </row>
    <row r="1139" ht="15" customHeight="1">
      <c r="A1139" t="e">
        <f t="shared" ca="1" si="538"/>
        <v>#VALUE!</v>
      </c>
      <c r="B1139" t="e">
        <f t="array" ref="B1139" ca="1">_xlfn.XLOOKUP(Tabelle8[[#This Row],[ExperimentID]]&amp;Tabelle8[[#This Row],[NegotiationID]]&amp;Tabelle8[[#This Row],[MessageID]],ALL_IN_ONE[ExperimentID]&amp;ALL_IN_ONE[NegotiationID]&amp;ALL_IN_ONE[MessageID],ALL_IN_ONE[Gesamt_ID],,0)</f>
        <v>#VALUE!</v>
      </c>
      <c r="C1139">
        <v>3443</v>
      </c>
      <c r="D1139" t="s">
        <v>1521</v>
      </c>
      <c r="E1139">
        <v>67343</v>
      </c>
      <c r="F1139">
        <v>3429</v>
      </c>
      <c r="G1139">
        <v>3432</v>
      </c>
      <c r="H1139" t="s">
        <v>31</v>
      </c>
      <c r="I1139" t="str">
        <f t="array" ref="I1139">IFERROR(_xlfn.XLOOKUP(Tabelle8[[#This Row],[NegotiationID]]&amp;"FinalAccept",Tabelle8[NegotiationID]&amp;Tabelle8[ActionType],Tabelle8[ActionType],,0),_xlfn.XLOOKUP(Tabelle8[[#This Row],[NegotiationID]]&amp;"FinalReject",Tabelle8[NegotiationID]&amp;Tabelle8[ActionType],Tabelle8[ActionType],,0))</f>
        <v>FinalAccept</v>
      </c>
      <c r="J1139">
        <v>0.47039999999999998</v>
      </c>
      <c r="K1139">
        <v>0.38500000000000001</v>
      </c>
      <c r="L1139">
        <v>0.85540000000000005</v>
      </c>
      <c r="M1139">
        <v>0.085400000000000004</v>
      </c>
      <c r="N1139">
        <v>133</v>
      </c>
      <c r="O1139">
        <v>1556</v>
      </c>
      <c r="P1139">
        <v>12</v>
      </c>
      <c r="Q1139" s="3" t="s">
        <v>3177</v>
      </c>
    </row>
    <row r="1140" ht="15" customHeight="1">
      <c r="A1140" t="e">
        <f t="shared" ca="1" si="538"/>
        <v>#VALUE!</v>
      </c>
      <c r="B1140" t="e">
        <f t="array" ref="B1140" ca="1">_xlfn.XLOOKUP(Tabelle8[[#This Row],[ExperimentID]]&amp;Tabelle8[[#This Row],[NegotiationID]]&amp;Tabelle8[[#This Row],[MessageID]],ALL_IN_ONE[ExperimentID]&amp;ALL_IN_ONE[NegotiationID]&amp;ALL_IN_ONE[MessageID],ALL_IN_ONE[Gesamt_ID],,0)</f>
        <v>#VALUE!</v>
      </c>
      <c r="C1140">
        <v>3443</v>
      </c>
      <c r="D1140" t="s">
        <v>1521</v>
      </c>
      <c r="E1140">
        <v>67540</v>
      </c>
      <c r="F1140">
        <v>3432</v>
      </c>
      <c r="G1140">
        <v>3429</v>
      </c>
      <c r="H1140" t="s">
        <v>31</v>
      </c>
      <c r="I1140" t="str">
        <f t="array" ref="I1140">IFERROR(_xlfn.XLOOKUP(Tabelle8[[#This Row],[NegotiationID]]&amp;"FinalAccept",Tabelle8[NegotiationID]&amp;Tabelle8[ActionType],Tabelle8[ActionType],,0),_xlfn.XLOOKUP(Tabelle8[[#This Row],[NegotiationID]]&amp;"FinalReject",Tabelle8[NegotiationID]&amp;Tabelle8[ActionType],Tabelle8[ActionType],,0))</f>
        <v>FinalAccept</v>
      </c>
      <c r="J1140">
        <v>0.61460000000000004</v>
      </c>
      <c r="K1140">
        <v>0.36459999999999998</v>
      </c>
      <c r="L1140">
        <v>0.97919999999999996</v>
      </c>
      <c r="M1140">
        <v>0.25</v>
      </c>
      <c r="N1140">
        <v>109</v>
      </c>
      <c r="O1140">
        <v>1556</v>
      </c>
      <c r="P1140">
        <v>12</v>
      </c>
      <c r="Q1140" s="3" t="s">
        <v>3178</v>
      </c>
    </row>
    <row r="1141" ht="15" customHeight="1">
      <c r="A1141" t="e">
        <f t="shared" ca="1" si="538"/>
        <v>#VALUE!</v>
      </c>
      <c r="B1141" t="e">
        <f t="array" ref="B1141" ca="1">_xlfn.XLOOKUP(Tabelle8[[#This Row],[ExperimentID]]&amp;Tabelle8[[#This Row],[NegotiationID]]&amp;Tabelle8[[#This Row],[MessageID]],ALL_IN_ONE[ExperimentID]&amp;ALL_IN_ONE[NegotiationID]&amp;ALL_IN_ONE[MessageID],ALL_IN_ONE[Gesamt_ID],,0)</f>
        <v>#VALUE!</v>
      </c>
      <c r="C1141">
        <v>3443</v>
      </c>
      <c r="D1141" t="s">
        <v>1521</v>
      </c>
      <c r="E1141">
        <v>67582</v>
      </c>
      <c r="F1141">
        <v>3429</v>
      </c>
      <c r="G1141">
        <v>3432</v>
      </c>
      <c r="H1141" t="s">
        <v>20</v>
      </c>
      <c r="I1141" t="str">
        <f t="array" ref="I1141">IFERROR(_xlfn.XLOOKUP(Tabelle8[[#This Row],[NegotiationID]]&amp;"FinalAccept",Tabelle8[NegotiationID]&amp;Tabelle8[ActionType],Tabelle8[ActionType],,0),_xlfn.XLOOKUP(Tabelle8[[#This Row],[NegotiationID]]&amp;"FinalReject",Tabelle8[NegotiationID]&amp;Tabelle8[ActionType],Tabelle8[ActionType],,0))</f>
        <v>FinalAccept</v>
      </c>
      <c r="J1141">
        <v>0.36459999999999998</v>
      </c>
      <c r="K1141">
        <v>0.61460000000000004</v>
      </c>
      <c r="L1141">
        <v>0.97919999999999996</v>
      </c>
      <c r="M1141">
        <v>0.25</v>
      </c>
      <c r="N1141">
        <v>29</v>
      </c>
      <c r="O1141">
        <v>1556</v>
      </c>
      <c r="P1141">
        <v>12</v>
      </c>
      <c r="Q1141" s="3" t="s">
        <v>3179</v>
      </c>
    </row>
    <row r="1142" ht="14.5" hidden="1">
      <c r="A1142" t="e">
        <f t="shared" ca="1" si="538"/>
        <v>#VALUE!</v>
      </c>
      <c r="B1142" t="e">
        <f t="array" ref="B1142" ca="1">_xlfn.XLOOKUP(Tabelle8[[#This Row],[ExperimentID]]&amp;Tabelle8[[#This Row],[NegotiationID]]&amp;Tabelle8[[#This Row],[MessageID]],ALL_IN_ONE[ExperimentID]&amp;ALL_IN_ONE[NegotiationID]&amp;ALL_IN_ONE[MessageID],ALL_IN_ONE[Gesamt_ID],,0)</f>
        <v>#VALUE!</v>
      </c>
      <c r="C1142">
        <v>3472</v>
      </c>
      <c r="D1142" t="s">
        <v>1521</v>
      </c>
      <c r="E1142">
        <v>3473</v>
      </c>
      <c r="H1142" t="s">
        <v>6019</v>
      </c>
      <c r="I1142" t="str">
        <f t="array" ref="I1142">IFERROR(_xlfn.XLOOKUP(Tabelle8[[#This Row],[NegotiationID]]&amp;"FinalAccept",Tabelle8[NegotiationID]&amp;Tabelle8[ActionType],Tabelle8[ActionType],,0),_xlfn.XLOOKUP(Tabelle8[[#This Row],[NegotiationID]]&amp;"FinalReject",Tabelle8[NegotiationID]&amp;Tabelle8[ActionType],Tabelle8[ActionType],,0))</f>
        <v>FinalAccept</v>
      </c>
      <c r="N1142">
        <v>21</v>
      </c>
      <c r="O1142">
        <v>2891</v>
      </c>
      <c r="P1142">
        <v>17</v>
      </c>
      <c r="Q1142" t="s">
        <v>6020</v>
      </c>
    </row>
    <row r="1143" ht="15" customHeight="1">
      <c r="A1143" t="e">
        <f t="shared" ca="1" si="538"/>
        <v>#VALUE!</v>
      </c>
      <c r="B1143" t="e">
        <f t="array" ref="B1143" ca="1">_xlfn.XLOOKUP(Tabelle8[[#This Row],[ExperimentID]]&amp;Tabelle8[[#This Row],[NegotiationID]]&amp;Tabelle8[[#This Row],[MessageID]],ALL_IN_ONE[ExperimentID]&amp;ALL_IN_ONE[NegotiationID]&amp;ALL_IN_ONE[MessageID],ALL_IN_ONE[Gesamt_ID],,0)</f>
        <v>#VALUE!</v>
      </c>
      <c r="C1143">
        <v>3472</v>
      </c>
      <c r="D1143" t="s">
        <v>1521</v>
      </c>
      <c r="E1143">
        <v>62237</v>
      </c>
      <c r="F1143">
        <v>3458</v>
      </c>
      <c r="G1143">
        <v>3461</v>
      </c>
      <c r="H1143" t="s">
        <v>19</v>
      </c>
      <c r="I1143" t="str">
        <f t="array" ref="I1143">IFERROR(_xlfn.XLOOKUP(Tabelle8[[#This Row],[NegotiationID]]&amp;"FinalAccept",Tabelle8[NegotiationID]&amp;Tabelle8[ActionType],Tabelle8[ActionType],,0),_xlfn.XLOOKUP(Tabelle8[[#This Row],[NegotiationID]]&amp;"FinalReject",Tabelle8[NegotiationID]&amp;Tabelle8[ActionType],Tabelle8[ActionType],,0))</f>
        <v>FinalAccept</v>
      </c>
      <c r="J1143">
        <v>1</v>
      </c>
      <c r="K1143">
        <v>0.1084</v>
      </c>
      <c r="L1143">
        <v>1.1084000000000001</v>
      </c>
      <c r="M1143">
        <v>0.89159999999999995</v>
      </c>
      <c r="N1143">
        <v>98</v>
      </c>
      <c r="O1143">
        <v>2891</v>
      </c>
      <c r="P1143">
        <v>17</v>
      </c>
      <c r="Q1143" s="3" t="s">
        <v>3180</v>
      </c>
    </row>
    <row r="1144" ht="15" customHeight="1">
      <c r="A1144" t="e">
        <f t="shared" ca="1" si="538"/>
        <v>#VALUE!</v>
      </c>
      <c r="B1144" t="e">
        <f t="array" ref="B1144" ca="1">_xlfn.XLOOKUP(Tabelle8[[#This Row],[ExperimentID]]&amp;Tabelle8[[#This Row],[NegotiationID]]&amp;Tabelle8[[#This Row],[MessageID]],ALL_IN_ONE[ExperimentID]&amp;ALL_IN_ONE[NegotiationID]&amp;ALL_IN_ONE[MessageID],ALL_IN_ONE[Gesamt_ID],,0)</f>
        <v>#VALUE!</v>
      </c>
      <c r="C1144">
        <v>3472</v>
      </c>
      <c r="D1144" t="s">
        <v>1521</v>
      </c>
      <c r="E1144">
        <v>63134</v>
      </c>
      <c r="F1144">
        <v>3461</v>
      </c>
      <c r="G1144">
        <v>3458</v>
      </c>
      <c r="H1144" t="s">
        <v>31</v>
      </c>
      <c r="I1144" t="str">
        <f t="array" ref="I1144">IFERROR(_xlfn.XLOOKUP(Tabelle8[[#This Row],[NegotiationID]]&amp;"FinalAccept",Tabelle8[NegotiationID]&amp;Tabelle8[ActionType],Tabelle8[ActionType],,0),_xlfn.XLOOKUP(Tabelle8[[#This Row],[NegotiationID]]&amp;"FinalReject",Tabelle8[NegotiationID]&amp;Tabelle8[ActionType],Tabelle8[ActionType],,0))</f>
        <v>FinalAccept</v>
      </c>
      <c r="J1144">
        <v>0.76619999999999999</v>
      </c>
      <c r="K1144">
        <v>0.10920000000000001</v>
      </c>
      <c r="L1144">
        <v>0.87539999999999996</v>
      </c>
      <c r="M1144">
        <v>0.65700000000000003</v>
      </c>
      <c r="N1144">
        <v>520</v>
      </c>
      <c r="O1144">
        <v>2891</v>
      </c>
      <c r="P1144">
        <v>17</v>
      </c>
      <c r="Q1144" s="3" t="s">
        <v>3181</v>
      </c>
    </row>
    <row r="1145" ht="15" customHeight="1">
      <c r="A1145" t="e">
        <f t="shared" ca="1" si="538"/>
        <v>#VALUE!</v>
      </c>
      <c r="B1145" t="e">
        <f t="array" ref="B1145" ca="1">_xlfn.XLOOKUP(Tabelle8[[#This Row],[ExperimentID]]&amp;Tabelle8[[#This Row],[NegotiationID]]&amp;Tabelle8[[#This Row],[MessageID]],ALL_IN_ONE[ExperimentID]&amp;ALL_IN_ONE[NegotiationID]&amp;ALL_IN_ONE[MessageID],ALL_IN_ONE[Gesamt_ID],,0)</f>
        <v>#VALUE!</v>
      </c>
      <c r="C1145">
        <v>3472</v>
      </c>
      <c r="D1145" t="s">
        <v>1521</v>
      </c>
      <c r="E1145">
        <v>64078</v>
      </c>
      <c r="F1145">
        <v>3458</v>
      </c>
      <c r="G1145">
        <v>3461</v>
      </c>
      <c r="H1145" t="s">
        <v>31</v>
      </c>
      <c r="I1145" t="str">
        <f t="array" ref="I1145">IFERROR(_xlfn.XLOOKUP(Tabelle8[[#This Row],[NegotiationID]]&amp;"FinalAccept",Tabelle8[NegotiationID]&amp;Tabelle8[ActionType],Tabelle8[ActionType],,0),_xlfn.XLOOKUP(Tabelle8[[#This Row],[NegotiationID]]&amp;"FinalReject",Tabelle8[NegotiationID]&amp;Tabelle8[ActionType],Tabelle8[ActionType],,0))</f>
        <v>FinalAccept</v>
      </c>
      <c r="J1145">
        <v>0.85819999999999996</v>
      </c>
      <c r="K1145">
        <v>0.098799999999999999</v>
      </c>
      <c r="L1145">
        <v>0.95699999999999996</v>
      </c>
      <c r="M1145">
        <v>0.75939999999999996</v>
      </c>
      <c r="N1145">
        <v>532</v>
      </c>
      <c r="O1145">
        <v>2891</v>
      </c>
      <c r="P1145">
        <v>17</v>
      </c>
      <c r="Q1145" s="3" t="s">
        <v>3182</v>
      </c>
    </row>
    <row r="1146" ht="15" customHeight="1">
      <c r="A1146" t="e">
        <f t="shared" ca="1" si="538"/>
        <v>#VALUE!</v>
      </c>
      <c r="B1146" t="e">
        <f t="array" ref="B1146" ca="1">_xlfn.XLOOKUP(Tabelle8[[#This Row],[ExperimentID]]&amp;Tabelle8[[#This Row],[NegotiationID]]&amp;Tabelle8[[#This Row],[MessageID]],ALL_IN_ONE[ExperimentID]&amp;ALL_IN_ONE[NegotiationID]&amp;ALL_IN_ONE[MessageID],ALL_IN_ONE[Gesamt_ID],,0)</f>
        <v>#VALUE!</v>
      </c>
      <c r="C1146">
        <v>3472</v>
      </c>
      <c r="D1146" t="s">
        <v>1521</v>
      </c>
      <c r="E1146">
        <v>64111</v>
      </c>
      <c r="F1146">
        <v>3461</v>
      </c>
      <c r="G1146">
        <v>3458</v>
      </c>
      <c r="H1146" t="s">
        <v>31</v>
      </c>
      <c r="I1146" t="str">
        <f t="array" ref="I1146">IFERROR(_xlfn.XLOOKUP(Tabelle8[[#This Row],[NegotiationID]]&amp;"FinalAccept",Tabelle8[NegotiationID]&amp;Tabelle8[ActionType],Tabelle8[ActionType],,0),_xlfn.XLOOKUP(Tabelle8[[#This Row],[NegotiationID]]&amp;"FinalReject",Tabelle8[NegotiationID]&amp;Tabelle8[ActionType],Tabelle8[ActionType],,0))</f>
        <v>FinalAccept</v>
      </c>
      <c r="J1146">
        <v>0.65159999999999996</v>
      </c>
      <c r="K1146">
        <v>0.2944</v>
      </c>
      <c r="L1146">
        <v>0.94599999999999995</v>
      </c>
      <c r="M1146">
        <v>0.35720000000000002</v>
      </c>
      <c r="N1146">
        <v>241</v>
      </c>
      <c r="O1146">
        <v>2891</v>
      </c>
      <c r="P1146">
        <v>17</v>
      </c>
      <c r="Q1146" s="3" t="s">
        <v>3183</v>
      </c>
    </row>
    <row r="1147" ht="15" customHeight="1">
      <c r="A1147" t="e">
        <f t="shared" ca="1" si="538"/>
        <v>#VALUE!</v>
      </c>
      <c r="B1147" t="e">
        <f t="array" ref="B1147" ca="1">_xlfn.XLOOKUP(Tabelle8[[#This Row],[ExperimentID]]&amp;Tabelle8[[#This Row],[NegotiationID]]&amp;Tabelle8[[#This Row],[MessageID]],ALL_IN_ONE[ExperimentID]&amp;ALL_IN_ONE[NegotiationID]&amp;ALL_IN_ONE[MessageID],ALL_IN_ONE[Gesamt_ID],,0)</f>
        <v>#VALUE!</v>
      </c>
      <c r="C1147">
        <v>3472</v>
      </c>
      <c r="D1147" t="s">
        <v>1521</v>
      </c>
      <c r="E1147">
        <v>64123</v>
      </c>
      <c r="F1147">
        <v>3458</v>
      </c>
      <c r="G1147">
        <v>3461</v>
      </c>
      <c r="H1147" t="s">
        <v>31</v>
      </c>
      <c r="I1147" t="str">
        <f t="array" ref="I1147">IFERROR(_xlfn.XLOOKUP(Tabelle8[[#This Row],[NegotiationID]]&amp;"FinalAccept",Tabelle8[NegotiationID]&amp;Tabelle8[ActionType],Tabelle8[ActionType],,0),_xlfn.XLOOKUP(Tabelle8[[#This Row],[NegotiationID]]&amp;"FinalReject",Tabelle8[NegotiationID]&amp;Tabelle8[ActionType],Tabelle8[ActionType],,0))</f>
        <v>FinalAccept</v>
      </c>
      <c r="J1147">
        <v>0.748</v>
      </c>
      <c r="K1147">
        <v>0.31440000000000001</v>
      </c>
      <c r="L1147">
        <v>1.0624</v>
      </c>
      <c r="M1147">
        <v>0.43359999999999999</v>
      </c>
      <c r="N1147">
        <v>205</v>
      </c>
      <c r="O1147">
        <v>2891</v>
      </c>
      <c r="P1147">
        <v>17</v>
      </c>
      <c r="Q1147" s="3" t="s">
        <v>3184</v>
      </c>
    </row>
    <row r="1148" ht="15" customHeight="1">
      <c r="A1148" t="e">
        <f t="shared" ca="1" si="538"/>
        <v>#VALUE!</v>
      </c>
      <c r="B1148" t="e">
        <f t="array" ref="B1148" ca="1">_xlfn.XLOOKUP(Tabelle8[[#This Row],[ExperimentID]]&amp;Tabelle8[[#This Row],[NegotiationID]]&amp;Tabelle8[[#This Row],[MessageID]],ALL_IN_ONE[ExperimentID]&amp;ALL_IN_ONE[NegotiationID]&amp;ALL_IN_ONE[MessageID],ALL_IN_ONE[Gesamt_ID],,0)</f>
        <v>#VALUE!</v>
      </c>
      <c r="C1148">
        <v>3472</v>
      </c>
      <c r="D1148" t="s">
        <v>1521</v>
      </c>
      <c r="E1148">
        <v>64136</v>
      </c>
      <c r="F1148">
        <v>3461</v>
      </c>
      <c r="G1148">
        <v>3458</v>
      </c>
      <c r="H1148" t="s">
        <v>31</v>
      </c>
      <c r="I1148" t="str">
        <f t="array" ref="I1148">IFERROR(_xlfn.XLOOKUP(Tabelle8[[#This Row],[NegotiationID]]&amp;"FinalAccept",Tabelle8[NegotiationID]&amp;Tabelle8[ActionType],Tabelle8[ActionType],,0),_xlfn.XLOOKUP(Tabelle8[[#This Row],[NegotiationID]]&amp;"FinalReject",Tabelle8[NegotiationID]&amp;Tabelle8[ActionType],Tabelle8[ActionType],,0))</f>
        <v>FinalAccept</v>
      </c>
      <c r="J1148">
        <v>0.47760000000000002</v>
      </c>
      <c r="K1148">
        <v>0.4224</v>
      </c>
      <c r="L1148">
        <v>0.90000000000000002</v>
      </c>
      <c r="M1148">
        <v>0.055199999999999999</v>
      </c>
      <c r="N1148">
        <v>204</v>
      </c>
      <c r="O1148">
        <v>2891</v>
      </c>
      <c r="P1148">
        <v>17</v>
      </c>
      <c r="Q1148" s="3" t="s">
        <v>3185</v>
      </c>
    </row>
    <row r="1149" ht="15" customHeight="1">
      <c r="A1149" t="e">
        <f t="shared" ca="1" si="538"/>
        <v>#VALUE!</v>
      </c>
      <c r="B1149" t="e">
        <f t="array" ref="B1149" ca="1">_xlfn.XLOOKUP(Tabelle8[[#This Row],[ExperimentID]]&amp;Tabelle8[[#This Row],[NegotiationID]]&amp;Tabelle8[[#This Row],[MessageID]],ALL_IN_ONE[ExperimentID]&amp;ALL_IN_ONE[NegotiationID]&amp;ALL_IN_ONE[MessageID],ALL_IN_ONE[Gesamt_ID],,0)</f>
        <v>#VALUE!</v>
      </c>
      <c r="C1149">
        <v>3472</v>
      </c>
      <c r="D1149" t="s">
        <v>1521</v>
      </c>
      <c r="E1149">
        <v>64144</v>
      </c>
      <c r="F1149">
        <v>3458</v>
      </c>
      <c r="G1149">
        <v>3461</v>
      </c>
      <c r="H1149" t="s">
        <v>31</v>
      </c>
      <c r="I1149" t="str">
        <f t="array" ref="I1149">IFERROR(_xlfn.XLOOKUP(Tabelle8[[#This Row],[NegotiationID]]&amp;"FinalAccept",Tabelle8[NegotiationID]&amp;Tabelle8[ActionType],Tabelle8[ActionType],,0),_xlfn.XLOOKUP(Tabelle8[[#This Row],[NegotiationID]]&amp;"FinalReject",Tabelle8[NegotiationID]&amp;Tabelle8[ActionType],Tabelle8[ActionType],,0))</f>
        <v>FinalAccept</v>
      </c>
      <c r="J1149">
        <v>0.62019999999999997</v>
      </c>
      <c r="K1149">
        <v>0.44400000000000001</v>
      </c>
      <c r="L1149">
        <v>1.0642</v>
      </c>
      <c r="M1149">
        <v>0.1762</v>
      </c>
      <c r="N1149">
        <v>65</v>
      </c>
      <c r="O1149">
        <v>2891</v>
      </c>
      <c r="P1149">
        <v>17</v>
      </c>
      <c r="Q1149" t="s">
        <v>3186</v>
      </c>
    </row>
    <row r="1150" ht="15" customHeight="1">
      <c r="A1150" t="e">
        <f t="shared" ca="1" si="538"/>
        <v>#VALUE!</v>
      </c>
      <c r="B1150" t="e">
        <f t="array" ref="B1150" ca="1">_xlfn.XLOOKUP(Tabelle8[[#This Row],[ExperimentID]]&amp;Tabelle8[[#This Row],[NegotiationID]]&amp;Tabelle8[[#This Row],[MessageID]],ALL_IN_ONE[ExperimentID]&amp;ALL_IN_ONE[NegotiationID]&amp;ALL_IN_ONE[MessageID],ALL_IN_ONE[Gesamt_ID],,0)</f>
        <v>#VALUE!</v>
      </c>
      <c r="C1150">
        <v>3472</v>
      </c>
      <c r="D1150" t="s">
        <v>1521</v>
      </c>
      <c r="E1150">
        <v>64159</v>
      </c>
      <c r="F1150">
        <v>3461</v>
      </c>
      <c r="G1150">
        <v>3458</v>
      </c>
      <c r="H1150" t="s">
        <v>31</v>
      </c>
      <c r="I1150" t="str">
        <f t="array" ref="I1150">IFERROR(_xlfn.XLOOKUP(Tabelle8[[#This Row],[NegotiationID]]&amp;"FinalAccept",Tabelle8[NegotiationID]&amp;Tabelle8[ActionType],Tabelle8[ActionType],,0),_xlfn.XLOOKUP(Tabelle8[[#This Row],[NegotiationID]]&amp;"FinalReject",Tabelle8[NegotiationID]&amp;Tabelle8[ActionType],Tabelle8[ActionType],,0))</f>
        <v>FinalAccept</v>
      </c>
      <c r="J1150">
        <v>0.47760000000000002</v>
      </c>
      <c r="K1150">
        <v>0.4224</v>
      </c>
      <c r="L1150">
        <v>0.90000000000000002</v>
      </c>
      <c r="M1150">
        <v>0.055199999999999999</v>
      </c>
      <c r="N1150">
        <v>157</v>
      </c>
      <c r="O1150">
        <v>2891</v>
      </c>
      <c r="P1150">
        <v>17</v>
      </c>
      <c r="Q1150" s="3" t="s">
        <v>3187</v>
      </c>
    </row>
    <row r="1151" ht="87" hidden="1">
      <c r="A1151" t="e">
        <f t="shared" ca="1" si="538"/>
        <v>#VALUE!</v>
      </c>
      <c r="B1151" t="e">
        <f t="array" ref="B1151" ca="1">_xlfn.XLOOKUP(Tabelle8[[#This Row],[ExperimentID]]&amp;Tabelle8[[#This Row],[NegotiationID]]&amp;Tabelle8[[#This Row],[MessageID]],ALL_IN_ONE[ExperimentID]&amp;ALL_IN_ONE[NegotiationID]&amp;ALL_IN_ONE[MessageID],ALL_IN_ONE[Gesamt_ID],,0)</f>
        <v>#VALUE!</v>
      </c>
      <c r="C1151">
        <v>3472</v>
      </c>
      <c r="D1151" t="s">
        <v>1521</v>
      </c>
      <c r="E1151">
        <v>64175</v>
      </c>
      <c r="F1151">
        <v>3458</v>
      </c>
      <c r="G1151">
        <v>3461</v>
      </c>
      <c r="H1151" t="s">
        <v>22</v>
      </c>
      <c r="I1151" t="str">
        <f t="array" ref="I1151">IFERROR(_xlfn.XLOOKUP(Tabelle8[[#This Row],[NegotiationID]]&amp;"FinalAccept",Tabelle8[NegotiationID]&amp;Tabelle8[ActionType],Tabelle8[ActionType],,0),_xlfn.XLOOKUP(Tabelle8[[#This Row],[NegotiationID]]&amp;"FinalReject",Tabelle8[NegotiationID]&amp;Tabelle8[ActionType],Tabelle8[ActionType],,0))</f>
        <v>FinalAccept</v>
      </c>
      <c r="N1151">
        <v>155</v>
      </c>
      <c r="O1151">
        <v>2891</v>
      </c>
      <c r="P1151">
        <v>17</v>
      </c>
      <c r="Q1151" s="3" t="s">
        <v>6587</v>
      </c>
    </row>
    <row r="1152" ht="29" hidden="1">
      <c r="A1152" t="e">
        <f t="shared" ca="1" si="538"/>
        <v>#VALUE!</v>
      </c>
      <c r="B1152" t="e">
        <f t="array" ref="B1152" ca="1">_xlfn.XLOOKUP(Tabelle8[[#This Row],[ExperimentID]]&amp;Tabelle8[[#This Row],[NegotiationID]]&amp;Tabelle8[[#This Row],[MessageID]],ALL_IN_ONE[ExperimentID]&amp;ALL_IN_ONE[NegotiationID]&amp;ALL_IN_ONE[MessageID],ALL_IN_ONE[Gesamt_ID],,0)</f>
        <v>#VALUE!</v>
      </c>
      <c r="C1152">
        <v>3472</v>
      </c>
      <c r="D1152" t="s">
        <v>1521</v>
      </c>
      <c r="E1152">
        <v>64184</v>
      </c>
      <c r="F1152">
        <v>3461</v>
      </c>
      <c r="G1152">
        <v>3458</v>
      </c>
      <c r="H1152" t="s">
        <v>24</v>
      </c>
      <c r="I1152" t="str">
        <f t="array" ref="I1152">IFERROR(_xlfn.XLOOKUP(Tabelle8[[#This Row],[NegotiationID]]&amp;"FinalAccept",Tabelle8[NegotiationID]&amp;Tabelle8[ActionType],Tabelle8[ActionType],,0),_xlfn.XLOOKUP(Tabelle8[[#This Row],[NegotiationID]]&amp;"FinalReject",Tabelle8[NegotiationID]&amp;Tabelle8[ActionType],Tabelle8[ActionType],,0))</f>
        <v>FinalAccept</v>
      </c>
      <c r="N1152">
        <v>110</v>
      </c>
      <c r="O1152">
        <v>2891</v>
      </c>
      <c r="P1152">
        <v>17</v>
      </c>
      <c r="Q1152" s="3" t="s">
        <v>6588</v>
      </c>
    </row>
    <row r="1153" ht="15" customHeight="1">
      <c r="A1153" t="e">
        <f t="shared" ca="1" si="538"/>
        <v>#VALUE!</v>
      </c>
      <c r="B1153" t="e">
        <f t="array" ref="B1153" ca="1">_xlfn.XLOOKUP(Tabelle8[[#This Row],[ExperimentID]]&amp;Tabelle8[[#This Row],[NegotiationID]]&amp;Tabelle8[[#This Row],[MessageID]],ALL_IN_ONE[ExperimentID]&amp;ALL_IN_ONE[NegotiationID]&amp;ALL_IN_ONE[MessageID],ALL_IN_ONE[Gesamt_ID],,0)</f>
        <v>#VALUE!</v>
      </c>
      <c r="C1153">
        <v>3472</v>
      </c>
      <c r="D1153" t="s">
        <v>1521</v>
      </c>
      <c r="E1153">
        <v>64231</v>
      </c>
      <c r="F1153">
        <v>3458</v>
      </c>
      <c r="G1153">
        <v>3461</v>
      </c>
      <c r="H1153" t="s">
        <v>31</v>
      </c>
      <c r="I1153" t="str">
        <f t="array" ref="I1153">IFERROR(_xlfn.XLOOKUP(Tabelle8[[#This Row],[NegotiationID]]&amp;"FinalAccept",Tabelle8[NegotiationID]&amp;Tabelle8[ActionType],Tabelle8[ActionType],,0),_xlfn.XLOOKUP(Tabelle8[[#This Row],[NegotiationID]]&amp;"FinalReject",Tabelle8[NegotiationID]&amp;Tabelle8[ActionType],Tabelle8[ActionType],,0))</f>
        <v>FinalAccept</v>
      </c>
      <c r="J1153">
        <v>0.62019999999999997</v>
      </c>
      <c r="K1153">
        <v>0.44400000000000001</v>
      </c>
      <c r="L1153">
        <v>1.0642</v>
      </c>
      <c r="M1153">
        <v>0.1762</v>
      </c>
      <c r="N1153">
        <v>70</v>
      </c>
      <c r="O1153">
        <v>2891</v>
      </c>
      <c r="P1153">
        <v>17</v>
      </c>
      <c r="Q1153" s="3" t="s">
        <v>3188</v>
      </c>
    </row>
    <row r="1154" ht="29" hidden="1">
      <c r="A1154" t="e">
        <f t="shared" ref="A1154:A1217" ca="1" si="539">MID(CELL("Dateiname",$A$1),FIND("]",CELL("Dateiname",$A$1))+1,31)</f>
        <v>#VALUE!</v>
      </c>
      <c r="B1154" t="e">
        <f t="array" ref="B1154" ca="1">_xlfn.XLOOKUP(Tabelle8[[#This Row],[ExperimentID]]&amp;Tabelle8[[#This Row],[NegotiationID]]&amp;Tabelle8[[#This Row],[MessageID]],ALL_IN_ONE[ExperimentID]&amp;ALL_IN_ONE[NegotiationID]&amp;ALL_IN_ONE[MessageID],ALL_IN_ONE[Gesamt_ID],,0)</f>
        <v>#VALUE!</v>
      </c>
      <c r="C1154">
        <v>3472</v>
      </c>
      <c r="D1154" t="s">
        <v>1521</v>
      </c>
      <c r="E1154">
        <v>64279</v>
      </c>
      <c r="F1154">
        <v>3461</v>
      </c>
      <c r="G1154">
        <v>3458</v>
      </c>
      <c r="H1154" t="s">
        <v>22</v>
      </c>
      <c r="I1154" t="str">
        <f t="array" ref="I1154">IFERROR(_xlfn.XLOOKUP(Tabelle8[[#This Row],[NegotiationID]]&amp;"FinalAccept",Tabelle8[NegotiationID]&amp;Tabelle8[ActionType],Tabelle8[ActionType],,0),_xlfn.XLOOKUP(Tabelle8[[#This Row],[NegotiationID]]&amp;"FinalReject",Tabelle8[NegotiationID]&amp;Tabelle8[ActionType],Tabelle8[ActionType],,0))</f>
        <v>FinalAccept</v>
      </c>
      <c r="N1154">
        <v>58</v>
      </c>
      <c r="O1154">
        <v>2891</v>
      </c>
      <c r="P1154">
        <v>17</v>
      </c>
      <c r="Q1154" s="3" t="s">
        <v>6589</v>
      </c>
    </row>
    <row r="1155" ht="72.5" hidden="1">
      <c r="A1155" t="e">
        <f t="shared" ca="1" si="539"/>
        <v>#VALUE!</v>
      </c>
      <c r="B1155" t="e">
        <f t="array" ref="B1155" ca="1">_xlfn.XLOOKUP(Tabelle8[[#This Row],[ExperimentID]]&amp;Tabelle8[[#This Row],[NegotiationID]]&amp;Tabelle8[[#This Row],[MessageID]],ALL_IN_ONE[ExperimentID]&amp;ALL_IN_ONE[NegotiationID]&amp;ALL_IN_ONE[MessageID],ALL_IN_ONE[Gesamt_ID],,0)</f>
        <v>#VALUE!</v>
      </c>
      <c r="C1155">
        <v>3472</v>
      </c>
      <c r="D1155" t="s">
        <v>1521</v>
      </c>
      <c r="E1155">
        <v>64303</v>
      </c>
      <c r="F1155">
        <v>3458</v>
      </c>
      <c r="G1155">
        <v>3461</v>
      </c>
      <c r="H1155" t="s">
        <v>24</v>
      </c>
      <c r="I1155" t="str">
        <f t="array" ref="I1155">IFERROR(_xlfn.XLOOKUP(Tabelle8[[#This Row],[NegotiationID]]&amp;"FinalAccept",Tabelle8[NegotiationID]&amp;Tabelle8[ActionType],Tabelle8[ActionType],,0),_xlfn.XLOOKUP(Tabelle8[[#This Row],[NegotiationID]]&amp;"FinalReject",Tabelle8[NegotiationID]&amp;Tabelle8[ActionType],Tabelle8[ActionType],,0))</f>
        <v>FinalAccept</v>
      </c>
      <c r="N1155">
        <v>146</v>
      </c>
      <c r="O1155">
        <v>2891</v>
      </c>
      <c r="P1155">
        <v>17</v>
      </c>
      <c r="Q1155" s="3" t="s">
        <v>6590</v>
      </c>
    </row>
    <row r="1156" ht="101.5" hidden="1">
      <c r="A1156" t="e">
        <f t="shared" ca="1" si="539"/>
        <v>#VALUE!</v>
      </c>
      <c r="B1156" t="e">
        <f t="array" ref="B1156" ca="1">_xlfn.XLOOKUP(Tabelle8[[#This Row],[ExperimentID]]&amp;Tabelle8[[#This Row],[NegotiationID]]&amp;Tabelle8[[#This Row],[MessageID]],ALL_IN_ONE[ExperimentID]&amp;ALL_IN_ONE[NegotiationID]&amp;ALL_IN_ONE[MessageID],ALL_IN_ONE[Gesamt_ID],,0)</f>
        <v>#VALUE!</v>
      </c>
      <c r="C1156">
        <v>3472</v>
      </c>
      <c r="D1156" t="s">
        <v>1521</v>
      </c>
      <c r="E1156">
        <v>64438</v>
      </c>
      <c r="F1156">
        <v>3461</v>
      </c>
      <c r="G1156">
        <v>3458</v>
      </c>
      <c r="H1156" t="s">
        <v>22</v>
      </c>
      <c r="I1156" t="str">
        <f t="array" ref="I1156">IFERROR(_xlfn.XLOOKUP(Tabelle8[[#This Row],[NegotiationID]]&amp;"FinalAccept",Tabelle8[NegotiationID]&amp;Tabelle8[ActionType],Tabelle8[ActionType],,0),_xlfn.XLOOKUP(Tabelle8[[#This Row],[NegotiationID]]&amp;"FinalReject",Tabelle8[NegotiationID]&amp;Tabelle8[ActionType],Tabelle8[ActionType],,0))</f>
        <v>FinalAccept</v>
      </c>
      <c r="N1156">
        <v>173</v>
      </c>
      <c r="O1156">
        <v>2891</v>
      </c>
      <c r="P1156">
        <v>17</v>
      </c>
      <c r="Q1156" s="3" t="s">
        <v>6591</v>
      </c>
    </row>
    <row r="1157" ht="15" customHeight="1">
      <c r="A1157" t="e">
        <f t="shared" ca="1" si="539"/>
        <v>#VALUE!</v>
      </c>
      <c r="B1157" t="e">
        <f t="array" ref="B1157" ca="1">_xlfn.XLOOKUP(Tabelle8[[#This Row],[ExperimentID]]&amp;Tabelle8[[#This Row],[NegotiationID]]&amp;Tabelle8[[#This Row],[MessageID]],ALL_IN_ONE[ExperimentID]&amp;ALL_IN_ONE[NegotiationID]&amp;ALL_IN_ONE[MessageID],ALL_IN_ONE[Gesamt_ID],,0)</f>
        <v>#VALUE!</v>
      </c>
      <c r="C1157">
        <v>3472</v>
      </c>
      <c r="D1157" t="s">
        <v>1521</v>
      </c>
      <c r="E1157">
        <v>64450</v>
      </c>
      <c r="F1157">
        <v>3458</v>
      </c>
      <c r="G1157">
        <v>3461</v>
      </c>
      <c r="H1157" t="s">
        <v>31</v>
      </c>
      <c r="I1157" t="str">
        <f t="array" ref="I1157">IFERROR(_xlfn.XLOOKUP(Tabelle8[[#This Row],[NegotiationID]]&amp;"FinalAccept",Tabelle8[NegotiationID]&amp;Tabelle8[ActionType],Tabelle8[ActionType],,0),_xlfn.XLOOKUP(Tabelle8[[#This Row],[NegotiationID]]&amp;"FinalReject",Tabelle8[NegotiationID]&amp;Tabelle8[ActionType],Tabelle8[ActionType],,0))</f>
        <v>FinalAccept</v>
      </c>
      <c r="J1157">
        <v>0.54979999999999996</v>
      </c>
      <c r="K1157">
        <v>0.5</v>
      </c>
      <c r="L1157">
        <v>1.0498000000000001</v>
      </c>
      <c r="M1157">
        <v>0.049799999999999997</v>
      </c>
      <c r="N1157">
        <v>94</v>
      </c>
      <c r="O1157">
        <v>2891</v>
      </c>
      <c r="P1157">
        <v>17</v>
      </c>
      <c r="Q1157" s="3" t="s">
        <v>3189</v>
      </c>
    </row>
    <row r="1158" ht="15" customHeight="1">
      <c r="A1158" t="e">
        <f t="shared" ca="1" si="539"/>
        <v>#VALUE!</v>
      </c>
      <c r="B1158" t="e">
        <f t="array" ref="B1158" ca="1">_xlfn.XLOOKUP(Tabelle8[[#This Row],[ExperimentID]]&amp;Tabelle8[[#This Row],[NegotiationID]]&amp;Tabelle8[[#This Row],[MessageID]],ALL_IN_ONE[ExperimentID]&amp;ALL_IN_ONE[NegotiationID]&amp;ALL_IN_ONE[MessageID],ALL_IN_ONE[Gesamt_ID],,0)</f>
        <v>#VALUE!</v>
      </c>
      <c r="C1158">
        <v>3472</v>
      </c>
      <c r="D1158" t="s">
        <v>1521</v>
      </c>
      <c r="E1158">
        <v>64455</v>
      </c>
      <c r="F1158">
        <v>3461</v>
      </c>
      <c r="G1158">
        <v>3458</v>
      </c>
      <c r="H1158" t="s">
        <v>20</v>
      </c>
      <c r="I1158" t="str">
        <f t="array" ref="I1158">IFERROR(_xlfn.XLOOKUP(Tabelle8[[#This Row],[NegotiationID]]&amp;"FinalAccept",Tabelle8[NegotiationID]&amp;Tabelle8[ActionType],Tabelle8[ActionType],,0),_xlfn.XLOOKUP(Tabelle8[[#This Row],[NegotiationID]]&amp;"FinalReject",Tabelle8[NegotiationID]&amp;Tabelle8[ActionType],Tabelle8[ActionType],,0))</f>
        <v>FinalAccept</v>
      </c>
      <c r="J1158">
        <v>0.5</v>
      </c>
      <c r="K1158">
        <v>0.54979999999999996</v>
      </c>
      <c r="L1158">
        <v>1.0498000000000001</v>
      </c>
      <c r="M1158">
        <v>0.049799999999999997</v>
      </c>
      <c r="N1158">
        <v>42</v>
      </c>
      <c r="O1158">
        <v>2891</v>
      </c>
      <c r="P1158">
        <v>17</v>
      </c>
      <c r="Q1158" s="3" t="s">
        <v>3190</v>
      </c>
    </row>
    <row r="1159" ht="14.5" hidden="1">
      <c r="A1159" t="e">
        <f t="shared" ca="1" si="539"/>
        <v>#VALUE!</v>
      </c>
      <c r="B1159" t="e">
        <f t="array" ref="B1159" ca="1">_xlfn.XLOOKUP(Tabelle8[[#This Row],[ExperimentID]]&amp;Tabelle8[[#This Row],[NegotiationID]]&amp;Tabelle8[[#This Row],[MessageID]],ALL_IN_ONE[ExperimentID]&amp;ALL_IN_ONE[NegotiationID]&amp;ALL_IN_ONE[MessageID],ALL_IN_ONE[Gesamt_ID],,0)</f>
        <v>#VALUE!</v>
      </c>
      <c r="C1159">
        <v>3501</v>
      </c>
      <c r="D1159" t="s">
        <v>1521</v>
      </c>
      <c r="E1159">
        <v>3502</v>
      </c>
      <c r="H1159" t="s">
        <v>6019</v>
      </c>
      <c r="I1159" t="e">
        <f t="array" ref="I1159">IFERROR(_xlfn.XLOOKUP(Tabelle8[[#This Row],[NegotiationID]]&amp;"FinalAccept",Tabelle8[NegotiationID]&amp;Tabelle8[ActionType],Tabelle8[ActionType],,0),_xlfn.XLOOKUP(Tabelle8[[#This Row],[NegotiationID]]&amp;"FinalReject",Tabelle8[NegotiationID]&amp;Tabelle8[ActionType],Tabelle8[ActionType],,0))</f>
        <v>#N/A</v>
      </c>
      <c r="N1159">
        <v>21</v>
      </c>
      <c r="O1159">
        <v>304</v>
      </c>
      <c r="P1159">
        <v>3</v>
      </c>
      <c r="Q1159" t="s">
        <v>6020</v>
      </c>
    </row>
    <row r="1160" ht="15" hidden="1" customHeight="1">
      <c r="A1160" t="e">
        <f t="shared" ca="1" si="539"/>
        <v>#VALUE!</v>
      </c>
      <c r="B1160" t="e">
        <f t="array" ref="B1160" ca="1">_xlfn.XLOOKUP(Tabelle8[[#This Row],[ExperimentID]]&amp;Tabelle8[[#This Row],[NegotiationID]]&amp;Tabelle8[[#This Row],[MessageID]],ALL_IN_ONE[ExperimentID]&amp;ALL_IN_ONE[NegotiationID]&amp;ALL_IN_ONE[MessageID],ALL_IN_ONE[Gesamt_ID],,0)</f>
        <v>#VALUE!</v>
      </c>
      <c r="C1160">
        <v>3501</v>
      </c>
      <c r="D1160" t="s">
        <v>1521</v>
      </c>
      <c r="E1160">
        <v>62896</v>
      </c>
      <c r="F1160">
        <v>3487</v>
      </c>
      <c r="G1160">
        <v>3490</v>
      </c>
      <c r="H1160" t="s">
        <v>19</v>
      </c>
      <c r="I1160" t="e">
        <f t="array" ref="I1160">IFERROR(_xlfn.XLOOKUP(Tabelle8[[#This Row],[NegotiationID]]&amp;"FinalAccept",Tabelle8[NegotiationID]&amp;Tabelle8[ActionType],Tabelle8[ActionType],,0),_xlfn.XLOOKUP(Tabelle8[[#This Row],[NegotiationID]]&amp;"FinalReject",Tabelle8[NegotiationID]&amp;Tabelle8[ActionType],Tabelle8[ActionType],,0))</f>
        <v>#N/A</v>
      </c>
      <c r="J1160">
        <v>1</v>
      </c>
      <c r="K1160">
        <v>0.1084</v>
      </c>
      <c r="L1160">
        <v>1.1084000000000001</v>
      </c>
      <c r="M1160">
        <v>0.89159999999999995</v>
      </c>
      <c r="N1160">
        <v>21</v>
      </c>
      <c r="O1160">
        <v>304</v>
      </c>
      <c r="P1160">
        <v>3</v>
      </c>
      <c r="Q1160" s="3" t="s">
        <v>6592</v>
      </c>
    </row>
    <row r="1161" ht="15" hidden="1" customHeight="1">
      <c r="A1161" t="e">
        <f t="shared" ca="1" si="539"/>
        <v>#VALUE!</v>
      </c>
      <c r="B1161" t="e">
        <f t="array" ref="B1161" ca="1">_xlfn.XLOOKUP(Tabelle8[[#This Row],[ExperimentID]]&amp;Tabelle8[[#This Row],[NegotiationID]]&amp;Tabelle8[[#This Row],[MessageID]],ALL_IN_ONE[ExperimentID]&amp;ALL_IN_ONE[NegotiationID]&amp;ALL_IN_ONE[MessageID],ALL_IN_ONE[Gesamt_ID],,0)</f>
        <v>#VALUE!</v>
      </c>
      <c r="C1161">
        <v>3501</v>
      </c>
      <c r="D1161" t="s">
        <v>1521</v>
      </c>
      <c r="E1161">
        <v>63292</v>
      </c>
      <c r="F1161">
        <v>3490</v>
      </c>
      <c r="G1161">
        <v>3487</v>
      </c>
      <c r="H1161" t="s">
        <v>31</v>
      </c>
      <c r="I1161" t="e">
        <f t="array" ref="I1161">IFERROR(_xlfn.XLOOKUP(Tabelle8[[#This Row],[NegotiationID]]&amp;"FinalAccept",Tabelle8[NegotiationID]&amp;Tabelle8[ActionType],Tabelle8[ActionType],,0),_xlfn.XLOOKUP(Tabelle8[[#This Row],[NegotiationID]]&amp;"FinalReject",Tabelle8[NegotiationID]&amp;Tabelle8[ActionType],Tabelle8[ActionType],,0))</f>
        <v>#N/A</v>
      </c>
      <c r="J1161">
        <v>0.89759999999999995</v>
      </c>
      <c r="K1161">
        <v>0.073200000000000001</v>
      </c>
      <c r="L1161">
        <v>0.9708</v>
      </c>
      <c r="M1161">
        <v>0.82440000000000002</v>
      </c>
      <c r="N1161">
        <v>262</v>
      </c>
      <c r="O1161">
        <v>304</v>
      </c>
      <c r="P1161">
        <v>3</v>
      </c>
      <c r="Q1161" s="3" t="s">
        <v>6593</v>
      </c>
    </row>
    <row r="1162" ht="14.5" hidden="1">
      <c r="A1162" t="e">
        <f t="shared" ca="1" si="539"/>
        <v>#VALUE!</v>
      </c>
      <c r="B1162" t="e">
        <f t="array" ref="B1162" ca="1">_xlfn.XLOOKUP(Tabelle8[[#This Row],[ExperimentID]]&amp;Tabelle8[[#This Row],[NegotiationID]]&amp;Tabelle8[[#This Row],[MessageID]],ALL_IN_ONE[ExperimentID]&amp;ALL_IN_ONE[NegotiationID]&amp;ALL_IN_ONE[MessageID],ALL_IN_ONE[Gesamt_ID],,0)</f>
        <v>#VALUE!</v>
      </c>
      <c r="C1162">
        <v>3530</v>
      </c>
      <c r="D1162" t="s">
        <v>1521</v>
      </c>
      <c r="E1162">
        <v>3531</v>
      </c>
      <c r="H1162" t="s">
        <v>6019</v>
      </c>
      <c r="I1162" t="str">
        <f t="array" ref="I1162">IFERROR(_xlfn.XLOOKUP(Tabelle8[[#This Row],[NegotiationID]]&amp;"FinalAccept",Tabelle8[NegotiationID]&amp;Tabelle8[ActionType],Tabelle8[ActionType],,0),_xlfn.XLOOKUP(Tabelle8[[#This Row],[NegotiationID]]&amp;"FinalReject",Tabelle8[NegotiationID]&amp;Tabelle8[ActionType],Tabelle8[ActionType],,0))</f>
        <v>FinalAccept</v>
      </c>
      <c r="N1162">
        <v>21</v>
      </c>
      <c r="O1162">
        <v>2129</v>
      </c>
      <c r="P1162">
        <v>16</v>
      </c>
      <c r="Q1162" t="s">
        <v>6020</v>
      </c>
    </row>
    <row r="1163" ht="15" customHeight="1">
      <c r="A1163" t="e">
        <f t="shared" ca="1" si="539"/>
        <v>#VALUE!</v>
      </c>
      <c r="B1163" t="e">
        <f t="array" ref="B1163" ca="1">_xlfn.XLOOKUP(Tabelle8[[#This Row],[ExperimentID]]&amp;Tabelle8[[#This Row],[NegotiationID]]&amp;Tabelle8[[#This Row],[MessageID]],ALL_IN_ONE[ExperimentID]&amp;ALL_IN_ONE[NegotiationID]&amp;ALL_IN_ONE[MessageID],ALL_IN_ONE[Gesamt_ID],,0)</f>
        <v>#VALUE!</v>
      </c>
      <c r="C1163">
        <v>3530</v>
      </c>
      <c r="D1163" t="s">
        <v>1521</v>
      </c>
      <c r="E1163">
        <v>62807</v>
      </c>
      <c r="F1163">
        <v>3516</v>
      </c>
      <c r="G1163">
        <v>3519</v>
      </c>
      <c r="H1163" t="s">
        <v>19</v>
      </c>
      <c r="I1163" t="str">
        <f t="array" ref="I1163">IFERROR(_xlfn.XLOOKUP(Tabelle8[[#This Row],[NegotiationID]]&amp;"FinalAccept",Tabelle8[NegotiationID]&amp;Tabelle8[ActionType],Tabelle8[ActionType],,0),_xlfn.XLOOKUP(Tabelle8[[#This Row],[NegotiationID]]&amp;"FinalReject",Tabelle8[NegotiationID]&amp;Tabelle8[ActionType],Tabelle8[ActionType],,0))</f>
        <v>FinalAccept</v>
      </c>
      <c r="J1163">
        <v>1</v>
      </c>
      <c r="K1163">
        <v>0.1084</v>
      </c>
      <c r="L1163">
        <v>1.1084000000000001</v>
      </c>
      <c r="M1163">
        <v>0.89159999999999995</v>
      </c>
      <c r="N1163">
        <v>110</v>
      </c>
      <c r="O1163">
        <v>2129</v>
      </c>
      <c r="P1163">
        <v>16</v>
      </c>
      <c r="Q1163" s="3" t="s">
        <v>3191</v>
      </c>
    </row>
    <row r="1164" ht="15" customHeight="1">
      <c r="A1164" t="e">
        <f t="shared" ca="1" si="539"/>
        <v>#VALUE!</v>
      </c>
      <c r="B1164" t="e">
        <f t="array" ref="B1164" ca="1">_xlfn.XLOOKUP(Tabelle8[[#This Row],[ExperimentID]]&amp;Tabelle8[[#This Row],[NegotiationID]]&amp;Tabelle8[[#This Row],[MessageID]],ALL_IN_ONE[ExperimentID]&amp;ALL_IN_ONE[NegotiationID]&amp;ALL_IN_ONE[MessageID],ALL_IN_ONE[Gesamt_ID],,0)</f>
        <v>#VALUE!</v>
      </c>
      <c r="C1164">
        <v>3530</v>
      </c>
      <c r="D1164" t="s">
        <v>1521</v>
      </c>
      <c r="E1164">
        <v>62885</v>
      </c>
      <c r="F1164">
        <v>3519</v>
      </c>
      <c r="G1164">
        <v>3516</v>
      </c>
      <c r="H1164" t="s">
        <v>31</v>
      </c>
      <c r="I1164" t="str">
        <f t="array" ref="I1164">IFERROR(_xlfn.XLOOKUP(Tabelle8[[#This Row],[NegotiationID]]&amp;"FinalAccept",Tabelle8[NegotiationID]&amp;Tabelle8[ActionType],Tabelle8[ActionType],,0),_xlfn.XLOOKUP(Tabelle8[[#This Row],[NegotiationID]]&amp;"FinalReject",Tabelle8[NegotiationID]&amp;Tabelle8[ActionType],Tabelle8[ActionType],,0))</f>
        <v>FinalAccept</v>
      </c>
      <c r="J1164">
        <v>1</v>
      </c>
      <c r="K1164">
        <v>0.50539999999999996</v>
      </c>
      <c r="L1164">
        <v>1.5054000000000001</v>
      </c>
      <c r="M1164">
        <v>0.49459999999999998</v>
      </c>
      <c r="N1164">
        <v>145</v>
      </c>
      <c r="O1164">
        <v>2129</v>
      </c>
      <c r="P1164">
        <v>16</v>
      </c>
      <c r="Q1164" s="3" t="s">
        <v>3192</v>
      </c>
    </row>
    <row r="1165" ht="15" customHeight="1">
      <c r="A1165" t="e">
        <f t="shared" ca="1" si="539"/>
        <v>#VALUE!</v>
      </c>
      <c r="B1165" t="e">
        <f t="array" ref="B1165" ca="1">_xlfn.XLOOKUP(Tabelle8[[#This Row],[ExperimentID]]&amp;Tabelle8[[#This Row],[NegotiationID]]&amp;Tabelle8[[#This Row],[MessageID]],ALL_IN_ONE[ExperimentID]&amp;ALL_IN_ONE[NegotiationID]&amp;ALL_IN_ONE[MessageID],ALL_IN_ONE[Gesamt_ID],,0)</f>
        <v>#VALUE!</v>
      </c>
      <c r="C1165">
        <v>3530</v>
      </c>
      <c r="D1165" t="s">
        <v>1521</v>
      </c>
      <c r="E1165">
        <v>63946</v>
      </c>
      <c r="F1165">
        <v>3516</v>
      </c>
      <c r="G1165">
        <v>3519</v>
      </c>
      <c r="H1165" t="s">
        <v>31</v>
      </c>
      <c r="I1165" t="str">
        <f t="array" ref="I1165">IFERROR(_xlfn.XLOOKUP(Tabelle8[[#This Row],[NegotiationID]]&amp;"FinalAccept",Tabelle8[NegotiationID]&amp;Tabelle8[ActionType],Tabelle8[ActionType],,0),_xlfn.XLOOKUP(Tabelle8[[#This Row],[NegotiationID]]&amp;"FinalReject",Tabelle8[NegotiationID]&amp;Tabelle8[ActionType],Tabelle8[ActionType],,0))</f>
        <v>FinalAccept</v>
      </c>
      <c r="J1165">
        <v>1</v>
      </c>
      <c r="K1165">
        <v>0.80000000000000004</v>
      </c>
      <c r="L1165">
        <v>1.8</v>
      </c>
      <c r="M1165">
        <v>0.20000000000000001</v>
      </c>
      <c r="N1165">
        <v>172</v>
      </c>
      <c r="O1165">
        <v>2129</v>
      </c>
      <c r="P1165">
        <v>16</v>
      </c>
      <c r="Q1165" s="3" t="s">
        <v>3193</v>
      </c>
    </row>
    <row r="1166" ht="15" customHeight="1">
      <c r="A1166" t="e">
        <f t="shared" ca="1" si="539"/>
        <v>#VALUE!</v>
      </c>
      <c r="B1166" t="e">
        <f t="array" ref="B1166" ca="1">_xlfn.XLOOKUP(Tabelle8[[#This Row],[ExperimentID]]&amp;Tabelle8[[#This Row],[NegotiationID]]&amp;Tabelle8[[#This Row],[MessageID]],ALL_IN_ONE[ExperimentID]&amp;ALL_IN_ONE[NegotiationID]&amp;ALL_IN_ONE[MessageID],ALL_IN_ONE[Gesamt_ID],,0)</f>
        <v>#VALUE!</v>
      </c>
      <c r="C1166">
        <v>3530</v>
      </c>
      <c r="D1166" t="s">
        <v>1521</v>
      </c>
      <c r="E1166">
        <v>64166</v>
      </c>
      <c r="F1166">
        <v>3519</v>
      </c>
      <c r="G1166">
        <v>3516</v>
      </c>
      <c r="H1166" t="s">
        <v>31</v>
      </c>
      <c r="I1166" t="str">
        <f t="array" ref="I1166">IFERROR(_xlfn.XLOOKUP(Tabelle8[[#This Row],[NegotiationID]]&amp;"FinalAccept",Tabelle8[NegotiationID]&amp;Tabelle8[ActionType],Tabelle8[ActionType],,0),_xlfn.XLOOKUP(Tabelle8[[#This Row],[NegotiationID]]&amp;"FinalReject",Tabelle8[NegotiationID]&amp;Tabelle8[ActionType],Tabelle8[ActionType],,0))</f>
        <v>FinalAccept</v>
      </c>
      <c r="J1166">
        <v>1</v>
      </c>
      <c r="K1166">
        <v>0.65439999999999998</v>
      </c>
      <c r="L1166">
        <v>1.6544000000000001</v>
      </c>
      <c r="M1166">
        <v>0.34560000000000002</v>
      </c>
      <c r="N1166">
        <v>304</v>
      </c>
      <c r="O1166">
        <v>2129</v>
      </c>
      <c r="P1166">
        <v>16</v>
      </c>
      <c r="Q1166" s="3" t="s">
        <v>3194</v>
      </c>
    </row>
    <row r="1167" ht="15" customHeight="1">
      <c r="A1167" t="e">
        <f t="shared" ca="1" si="539"/>
        <v>#VALUE!</v>
      </c>
      <c r="B1167" t="e">
        <f t="array" ref="B1167" ca="1">_xlfn.XLOOKUP(Tabelle8[[#This Row],[ExperimentID]]&amp;Tabelle8[[#This Row],[NegotiationID]]&amp;Tabelle8[[#This Row],[MessageID]],ALL_IN_ONE[ExperimentID]&amp;ALL_IN_ONE[NegotiationID]&amp;ALL_IN_ONE[MessageID],ALL_IN_ONE[Gesamt_ID],,0)</f>
        <v>#VALUE!</v>
      </c>
      <c r="C1167">
        <v>3530</v>
      </c>
      <c r="D1167" t="s">
        <v>1521</v>
      </c>
      <c r="E1167">
        <v>64289</v>
      </c>
      <c r="F1167">
        <v>3516</v>
      </c>
      <c r="G1167">
        <v>3519</v>
      </c>
      <c r="H1167" t="s">
        <v>31</v>
      </c>
      <c r="I1167" t="str">
        <f t="array" ref="I1167">IFERROR(_xlfn.XLOOKUP(Tabelle8[[#This Row],[NegotiationID]]&amp;"FinalAccept",Tabelle8[NegotiationID]&amp;Tabelle8[ActionType],Tabelle8[ActionType],,0),_xlfn.XLOOKUP(Tabelle8[[#This Row],[NegotiationID]]&amp;"FinalReject",Tabelle8[NegotiationID]&amp;Tabelle8[ActionType],Tabelle8[ActionType],,0))</f>
        <v>FinalAccept</v>
      </c>
      <c r="J1167">
        <v>1</v>
      </c>
      <c r="K1167">
        <v>0.66400000000000003</v>
      </c>
      <c r="L1167">
        <v>1.6639999999999999</v>
      </c>
      <c r="M1167">
        <v>0.33600000000000002</v>
      </c>
      <c r="N1167">
        <v>249</v>
      </c>
      <c r="O1167">
        <v>2129</v>
      </c>
      <c r="P1167">
        <v>16</v>
      </c>
      <c r="Q1167" s="3" t="s">
        <v>3195</v>
      </c>
    </row>
    <row r="1168" ht="15" customHeight="1">
      <c r="A1168" t="e">
        <f t="shared" ca="1" si="539"/>
        <v>#VALUE!</v>
      </c>
      <c r="B1168" t="e">
        <f t="array" ref="B1168" ca="1">_xlfn.XLOOKUP(Tabelle8[[#This Row],[ExperimentID]]&amp;Tabelle8[[#This Row],[NegotiationID]]&amp;Tabelle8[[#This Row],[MessageID]],ALL_IN_ONE[ExperimentID]&amp;ALL_IN_ONE[NegotiationID]&amp;ALL_IN_ONE[MessageID],ALL_IN_ONE[Gesamt_ID],,0)</f>
        <v>#VALUE!</v>
      </c>
      <c r="C1168">
        <v>3530</v>
      </c>
      <c r="D1168" t="s">
        <v>1521</v>
      </c>
      <c r="E1168">
        <v>64426</v>
      </c>
      <c r="F1168">
        <v>3519</v>
      </c>
      <c r="G1168">
        <v>3516</v>
      </c>
      <c r="H1168" t="s">
        <v>31</v>
      </c>
      <c r="I1168" t="str">
        <f t="array" ref="I1168">IFERROR(_xlfn.XLOOKUP(Tabelle8[[#This Row],[NegotiationID]]&amp;"FinalAccept",Tabelle8[NegotiationID]&amp;Tabelle8[ActionType],Tabelle8[ActionType],,0),_xlfn.XLOOKUP(Tabelle8[[#This Row],[NegotiationID]]&amp;"FinalReject",Tabelle8[NegotiationID]&amp;Tabelle8[ActionType],Tabelle8[ActionType],,0))</f>
        <v>FinalAccept</v>
      </c>
      <c r="J1168">
        <v>0.86399999999999999</v>
      </c>
      <c r="K1168">
        <v>0.80000000000000004</v>
      </c>
      <c r="L1168">
        <v>1.6639999999999999</v>
      </c>
      <c r="M1168">
        <v>0.064000000000000001</v>
      </c>
      <c r="N1168">
        <v>178</v>
      </c>
      <c r="O1168">
        <v>2129</v>
      </c>
      <c r="P1168">
        <v>16</v>
      </c>
      <c r="Q1168" s="3" t="s">
        <v>3196</v>
      </c>
    </row>
    <row r="1169" ht="15" customHeight="1">
      <c r="A1169" t="e">
        <f t="shared" ca="1" si="539"/>
        <v>#VALUE!</v>
      </c>
      <c r="B1169" t="e">
        <f t="array" ref="B1169" ca="1">_xlfn.XLOOKUP(Tabelle8[[#This Row],[ExperimentID]]&amp;Tabelle8[[#This Row],[NegotiationID]]&amp;Tabelle8[[#This Row],[MessageID]],ALL_IN_ONE[ExperimentID]&amp;ALL_IN_ONE[NegotiationID]&amp;ALL_IN_ONE[MessageID],ALL_IN_ONE[Gesamt_ID],,0)</f>
        <v>#VALUE!</v>
      </c>
      <c r="C1169">
        <v>3530</v>
      </c>
      <c r="D1169" t="s">
        <v>1521</v>
      </c>
      <c r="E1169">
        <v>64750</v>
      </c>
      <c r="F1169">
        <v>3516</v>
      </c>
      <c r="G1169">
        <v>3519</v>
      </c>
      <c r="H1169" t="s">
        <v>31</v>
      </c>
      <c r="I1169" t="str">
        <f t="array" ref="I1169">IFERROR(_xlfn.XLOOKUP(Tabelle8[[#This Row],[NegotiationID]]&amp;"FinalAccept",Tabelle8[NegotiationID]&amp;Tabelle8[ActionType],Tabelle8[ActionType],,0),_xlfn.XLOOKUP(Tabelle8[[#This Row],[NegotiationID]]&amp;"FinalReject",Tabelle8[NegotiationID]&amp;Tabelle8[ActionType],Tabelle8[ActionType],,0))</f>
        <v>FinalAccept</v>
      </c>
      <c r="J1169">
        <v>0.92800000000000005</v>
      </c>
      <c r="K1169">
        <v>0.51000000000000001</v>
      </c>
      <c r="L1169">
        <v>1.4379999999999999</v>
      </c>
      <c r="M1169">
        <v>0.41799999999999998</v>
      </c>
      <c r="N1169">
        <v>95</v>
      </c>
      <c r="O1169">
        <v>2129</v>
      </c>
      <c r="P1169">
        <v>16</v>
      </c>
      <c r="Q1169" s="3" t="s">
        <v>3197</v>
      </c>
    </row>
    <row r="1170" ht="15" customHeight="1">
      <c r="A1170" t="e">
        <f t="shared" ca="1" si="539"/>
        <v>#VALUE!</v>
      </c>
      <c r="B1170" t="e">
        <f t="array" ref="B1170" ca="1">_xlfn.XLOOKUP(Tabelle8[[#This Row],[ExperimentID]]&amp;Tabelle8[[#This Row],[NegotiationID]]&amp;Tabelle8[[#This Row],[MessageID]],ALL_IN_ONE[ExperimentID]&amp;ALL_IN_ONE[NegotiationID]&amp;ALL_IN_ONE[MessageID],ALL_IN_ONE[Gesamt_ID],,0)</f>
        <v>#VALUE!</v>
      </c>
      <c r="C1170">
        <v>3530</v>
      </c>
      <c r="D1170" t="s">
        <v>1521</v>
      </c>
      <c r="E1170">
        <v>64760</v>
      </c>
      <c r="F1170">
        <v>3519</v>
      </c>
      <c r="G1170">
        <v>3516</v>
      </c>
      <c r="H1170" t="s">
        <v>31</v>
      </c>
      <c r="I1170" t="str">
        <f t="array" ref="I1170">IFERROR(_xlfn.XLOOKUP(Tabelle8[[#This Row],[NegotiationID]]&amp;"FinalAccept",Tabelle8[NegotiationID]&amp;Tabelle8[ActionType],Tabelle8[ActionType],,0),_xlfn.XLOOKUP(Tabelle8[[#This Row],[NegotiationID]]&amp;"FinalReject",Tabelle8[NegotiationID]&amp;Tabelle8[ActionType],Tabelle8[ActionType],,0))</f>
        <v>FinalAccept</v>
      </c>
      <c r="J1170">
        <v>0.86399999999999999</v>
      </c>
      <c r="K1170">
        <v>0.57879999999999998</v>
      </c>
      <c r="L1170">
        <v>1.4428000000000001</v>
      </c>
      <c r="M1170">
        <v>0.28520000000000001</v>
      </c>
      <c r="N1170">
        <v>137</v>
      </c>
      <c r="O1170">
        <v>2129</v>
      </c>
      <c r="P1170">
        <v>16</v>
      </c>
      <c r="Q1170" s="3" t="s">
        <v>3198</v>
      </c>
    </row>
    <row r="1171" ht="15" customHeight="1">
      <c r="A1171" t="e">
        <f t="shared" ca="1" si="539"/>
        <v>#VALUE!</v>
      </c>
      <c r="B1171" t="e">
        <f t="array" ref="B1171" ca="1">_xlfn.XLOOKUP(Tabelle8[[#This Row],[ExperimentID]]&amp;Tabelle8[[#This Row],[NegotiationID]]&amp;Tabelle8[[#This Row],[MessageID]],ALL_IN_ONE[ExperimentID]&amp;ALL_IN_ONE[NegotiationID]&amp;ALL_IN_ONE[MessageID],ALL_IN_ONE[Gesamt_ID],,0)</f>
        <v>#VALUE!</v>
      </c>
      <c r="C1171">
        <v>3530</v>
      </c>
      <c r="D1171" t="s">
        <v>1521</v>
      </c>
      <c r="E1171">
        <v>64777</v>
      </c>
      <c r="F1171">
        <v>3516</v>
      </c>
      <c r="G1171">
        <v>3519</v>
      </c>
      <c r="H1171" t="s">
        <v>31</v>
      </c>
      <c r="I1171" t="str">
        <f t="array" ref="I1171">IFERROR(_xlfn.XLOOKUP(Tabelle8[[#This Row],[NegotiationID]]&amp;"FinalAccept",Tabelle8[NegotiationID]&amp;Tabelle8[ActionType],Tabelle8[ActionType],,0),_xlfn.XLOOKUP(Tabelle8[[#This Row],[NegotiationID]]&amp;"FinalReject",Tabelle8[NegotiationID]&amp;Tabelle8[ActionType],Tabelle8[ActionType],,0))</f>
        <v>FinalAccept</v>
      </c>
      <c r="J1171">
        <v>0.80000000000000004</v>
      </c>
      <c r="K1171">
        <v>0.68400000000000005</v>
      </c>
      <c r="L1171">
        <v>1.484</v>
      </c>
      <c r="M1171">
        <v>0.11600000000000001</v>
      </c>
      <c r="N1171">
        <v>69</v>
      </c>
      <c r="O1171">
        <v>2129</v>
      </c>
      <c r="P1171">
        <v>16</v>
      </c>
      <c r="Q1171" s="3" t="s">
        <v>3199</v>
      </c>
    </row>
    <row r="1172" ht="15" customHeight="1">
      <c r="A1172" t="e">
        <f t="shared" ca="1" si="539"/>
        <v>#VALUE!</v>
      </c>
      <c r="B1172" t="e">
        <f t="array" ref="B1172" ca="1">_xlfn.XLOOKUP(Tabelle8[[#This Row],[ExperimentID]]&amp;Tabelle8[[#This Row],[NegotiationID]]&amp;Tabelle8[[#This Row],[MessageID]],ALL_IN_ONE[ExperimentID]&amp;ALL_IN_ONE[NegotiationID]&amp;ALL_IN_ONE[MessageID],ALL_IN_ONE[Gesamt_ID],,0)</f>
        <v>#VALUE!</v>
      </c>
      <c r="C1172">
        <v>3530</v>
      </c>
      <c r="D1172" t="s">
        <v>1521</v>
      </c>
      <c r="E1172">
        <v>64853</v>
      </c>
      <c r="F1172">
        <v>3519</v>
      </c>
      <c r="G1172">
        <v>3516</v>
      </c>
      <c r="H1172" t="s">
        <v>31</v>
      </c>
      <c r="I1172" t="str">
        <f t="array" ref="I1172">IFERROR(_xlfn.XLOOKUP(Tabelle8[[#This Row],[NegotiationID]]&amp;"FinalAccept",Tabelle8[NegotiationID]&amp;Tabelle8[ActionType],Tabelle8[ActionType],,0),_xlfn.XLOOKUP(Tabelle8[[#This Row],[NegotiationID]]&amp;"FinalReject",Tabelle8[NegotiationID]&amp;Tabelle8[ActionType],Tabelle8[ActionType],,0))</f>
        <v>FinalAccept</v>
      </c>
      <c r="J1172">
        <v>0.86399999999999999</v>
      </c>
      <c r="K1172">
        <v>0.62</v>
      </c>
      <c r="L1172">
        <v>1.484</v>
      </c>
      <c r="M1172">
        <v>0.24399999999999999</v>
      </c>
      <c r="N1172">
        <v>147</v>
      </c>
      <c r="O1172">
        <v>2129</v>
      </c>
      <c r="P1172">
        <v>16</v>
      </c>
      <c r="Q1172" s="3" t="s">
        <v>3200</v>
      </c>
    </row>
    <row r="1173" ht="15" customHeight="1">
      <c r="A1173" t="e">
        <f t="shared" ca="1" si="539"/>
        <v>#VALUE!</v>
      </c>
      <c r="B1173" t="e">
        <f t="array" ref="B1173" ca="1">_xlfn.XLOOKUP(Tabelle8[[#This Row],[ExperimentID]]&amp;Tabelle8[[#This Row],[NegotiationID]]&amp;Tabelle8[[#This Row],[MessageID]],ALL_IN_ONE[ExperimentID]&amp;ALL_IN_ONE[NegotiationID]&amp;ALL_IN_ONE[MessageID],ALL_IN_ONE[Gesamt_ID],,0)</f>
        <v>#VALUE!</v>
      </c>
      <c r="C1173">
        <v>3530</v>
      </c>
      <c r="D1173" t="s">
        <v>1521</v>
      </c>
      <c r="E1173">
        <v>64865</v>
      </c>
      <c r="F1173">
        <v>3516</v>
      </c>
      <c r="G1173">
        <v>3519</v>
      </c>
      <c r="H1173" t="s">
        <v>31</v>
      </c>
      <c r="I1173" t="str">
        <f t="array" ref="I1173">IFERROR(_xlfn.XLOOKUP(Tabelle8[[#This Row],[NegotiationID]]&amp;"FinalAccept",Tabelle8[NegotiationID]&amp;Tabelle8[ActionType],Tabelle8[ActionType],,0),_xlfn.XLOOKUP(Tabelle8[[#This Row],[NegotiationID]]&amp;"FinalReject",Tabelle8[NegotiationID]&amp;Tabelle8[ActionType],Tabelle8[ActionType],,0))</f>
        <v>FinalAccept</v>
      </c>
      <c r="J1173">
        <v>0.65600000000000003</v>
      </c>
      <c r="K1173">
        <v>0.73260000000000003</v>
      </c>
      <c r="L1173">
        <v>1.3886000000000001</v>
      </c>
      <c r="M1173">
        <v>0.076600000000000001</v>
      </c>
      <c r="N1173">
        <v>119</v>
      </c>
      <c r="O1173">
        <v>2129</v>
      </c>
      <c r="P1173">
        <v>16</v>
      </c>
      <c r="Q1173" s="3" t="s">
        <v>3201</v>
      </c>
    </row>
    <row r="1174" ht="15" customHeight="1">
      <c r="A1174" t="e">
        <f t="shared" ca="1" si="539"/>
        <v>#VALUE!</v>
      </c>
      <c r="B1174" t="e">
        <f t="array" ref="B1174" ca="1">_xlfn.XLOOKUP(Tabelle8[[#This Row],[ExperimentID]]&amp;Tabelle8[[#This Row],[NegotiationID]]&amp;Tabelle8[[#This Row],[MessageID]],ALL_IN_ONE[ExperimentID]&amp;ALL_IN_ONE[NegotiationID]&amp;ALL_IN_ONE[MessageID],ALL_IN_ONE[Gesamt_ID],,0)</f>
        <v>#VALUE!</v>
      </c>
      <c r="C1174">
        <v>3530</v>
      </c>
      <c r="D1174" t="s">
        <v>1521</v>
      </c>
      <c r="E1174">
        <v>65035</v>
      </c>
      <c r="F1174">
        <v>3519</v>
      </c>
      <c r="G1174">
        <v>3516</v>
      </c>
      <c r="H1174" t="s">
        <v>31</v>
      </c>
      <c r="I1174" t="str">
        <f t="array" ref="I1174">IFERROR(_xlfn.XLOOKUP(Tabelle8[[#This Row],[NegotiationID]]&amp;"FinalAccept",Tabelle8[NegotiationID]&amp;Tabelle8[ActionType],Tabelle8[ActionType],,0),_xlfn.XLOOKUP(Tabelle8[[#This Row],[NegotiationID]]&amp;"FinalReject",Tabelle8[NegotiationID]&amp;Tabelle8[ActionType],Tabelle8[ActionType],,0))</f>
        <v>FinalAccept</v>
      </c>
      <c r="J1174">
        <v>0.86399999999999999</v>
      </c>
      <c r="K1174">
        <v>0.57879999999999998</v>
      </c>
      <c r="L1174">
        <v>1.4428000000000001</v>
      </c>
      <c r="M1174">
        <v>0.28520000000000001</v>
      </c>
      <c r="N1174">
        <v>130</v>
      </c>
      <c r="O1174">
        <v>2129</v>
      </c>
      <c r="P1174">
        <v>16</v>
      </c>
      <c r="Q1174" s="3" t="s">
        <v>3202</v>
      </c>
    </row>
    <row r="1175" ht="15" customHeight="1">
      <c r="A1175" t="e">
        <f t="shared" ca="1" si="539"/>
        <v>#VALUE!</v>
      </c>
      <c r="B1175" t="e">
        <f t="array" ref="B1175" ca="1">_xlfn.XLOOKUP(Tabelle8[[#This Row],[ExperimentID]]&amp;Tabelle8[[#This Row],[NegotiationID]]&amp;Tabelle8[[#This Row],[MessageID]],ALL_IN_ONE[ExperimentID]&amp;ALL_IN_ONE[NegotiationID]&amp;ALL_IN_ONE[MessageID],ALL_IN_ONE[Gesamt_ID],,0)</f>
        <v>#VALUE!</v>
      </c>
      <c r="C1175">
        <v>3530</v>
      </c>
      <c r="D1175" t="s">
        <v>1521</v>
      </c>
      <c r="E1175">
        <v>65333</v>
      </c>
      <c r="F1175">
        <v>3516</v>
      </c>
      <c r="G1175">
        <v>3519</v>
      </c>
      <c r="H1175" t="s">
        <v>31</v>
      </c>
      <c r="I1175" t="str">
        <f t="array" ref="I1175">IFERROR(_xlfn.XLOOKUP(Tabelle8[[#This Row],[NegotiationID]]&amp;"FinalAccept",Tabelle8[NegotiationID]&amp;Tabelle8[ActionType],Tabelle8[ActionType],,0),_xlfn.XLOOKUP(Tabelle8[[#This Row],[NegotiationID]]&amp;"FinalReject",Tabelle8[NegotiationID]&amp;Tabelle8[ActionType],Tabelle8[ActionType],,0))</f>
        <v>FinalAccept</v>
      </c>
      <c r="J1175">
        <v>0.57879999999999998</v>
      </c>
      <c r="K1175">
        <v>0.73440000000000005</v>
      </c>
      <c r="L1175">
        <v>1.3131999999999999</v>
      </c>
      <c r="M1175">
        <v>0.15559999999999999</v>
      </c>
      <c r="N1175">
        <v>66</v>
      </c>
      <c r="O1175">
        <v>2129</v>
      </c>
      <c r="P1175">
        <v>16</v>
      </c>
      <c r="Q1175" s="3" t="s">
        <v>3203</v>
      </c>
    </row>
    <row r="1176" ht="15" customHeight="1">
      <c r="A1176" t="e">
        <f t="shared" ca="1" si="539"/>
        <v>#VALUE!</v>
      </c>
      <c r="B1176" t="e">
        <f t="array" ref="B1176" ca="1">_xlfn.XLOOKUP(Tabelle8[[#This Row],[ExperimentID]]&amp;Tabelle8[[#This Row],[NegotiationID]]&amp;Tabelle8[[#This Row],[MessageID]],ALL_IN_ONE[ExperimentID]&amp;ALL_IN_ONE[NegotiationID]&amp;ALL_IN_ONE[MessageID],ALL_IN_ONE[Gesamt_ID],,0)</f>
        <v>#VALUE!</v>
      </c>
      <c r="C1176">
        <v>3530</v>
      </c>
      <c r="D1176" t="s">
        <v>1521</v>
      </c>
      <c r="E1176">
        <v>65519</v>
      </c>
      <c r="F1176">
        <v>3519</v>
      </c>
      <c r="G1176">
        <v>3516</v>
      </c>
      <c r="H1176" t="s">
        <v>31</v>
      </c>
      <c r="I1176" t="str">
        <f t="array" ref="I1176">IFERROR(_xlfn.XLOOKUP(Tabelle8[[#This Row],[NegotiationID]]&amp;"FinalAccept",Tabelle8[NegotiationID]&amp;Tabelle8[ActionType],Tabelle8[ActionType],,0),_xlfn.XLOOKUP(Tabelle8[[#This Row],[NegotiationID]]&amp;"FinalReject",Tabelle8[NegotiationID]&amp;Tabelle8[ActionType],Tabelle8[ActionType],,0))</f>
        <v>FinalAccept</v>
      </c>
      <c r="J1176">
        <v>0.60299999999999998</v>
      </c>
      <c r="K1176">
        <v>0.43480000000000002</v>
      </c>
      <c r="L1176">
        <v>1.0378000000000001</v>
      </c>
      <c r="M1176">
        <v>0.16819999999999999</v>
      </c>
      <c r="N1176">
        <v>126</v>
      </c>
      <c r="O1176">
        <v>2129</v>
      </c>
      <c r="P1176">
        <v>16</v>
      </c>
      <c r="Q1176" s="3" t="s">
        <v>3204</v>
      </c>
    </row>
    <row r="1177" ht="15" customHeight="1">
      <c r="A1177" t="e">
        <f t="shared" ca="1" si="539"/>
        <v>#VALUE!</v>
      </c>
      <c r="B1177" t="e">
        <f t="array" ref="B1177" ca="1">_xlfn.XLOOKUP(Tabelle8[[#This Row],[ExperimentID]]&amp;Tabelle8[[#This Row],[NegotiationID]]&amp;Tabelle8[[#This Row],[MessageID]],ALL_IN_ONE[ExperimentID]&amp;ALL_IN_ONE[NegotiationID]&amp;ALL_IN_ONE[MessageID],ALL_IN_ONE[Gesamt_ID],,0)</f>
        <v>#VALUE!</v>
      </c>
      <c r="C1177">
        <v>3530</v>
      </c>
      <c r="D1177" t="s">
        <v>1521</v>
      </c>
      <c r="E1177">
        <v>65847</v>
      </c>
      <c r="F1177">
        <v>3516</v>
      </c>
      <c r="G1177">
        <v>3519</v>
      </c>
      <c r="H1177" t="s">
        <v>20</v>
      </c>
      <c r="I1177" t="str">
        <f t="array" ref="I1177">IFERROR(_xlfn.XLOOKUP(Tabelle8[[#This Row],[NegotiationID]]&amp;"FinalAccept",Tabelle8[NegotiationID]&amp;Tabelle8[ActionType],Tabelle8[ActionType],,0),_xlfn.XLOOKUP(Tabelle8[[#This Row],[NegotiationID]]&amp;"FinalReject",Tabelle8[NegotiationID]&amp;Tabelle8[ActionType],Tabelle8[ActionType],,0))</f>
        <v>FinalAccept</v>
      </c>
      <c r="J1177">
        <v>0.43480000000000002</v>
      </c>
      <c r="K1177">
        <v>0.60299999999999998</v>
      </c>
      <c r="L1177">
        <v>1.0378000000000001</v>
      </c>
      <c r="M1177">
        <v>0.16819999999999999</v>
      </c>
      <c r="N1177">
        <v>61</v>
      </c>
      <c r="O1177">
        <v>2129</v>
      </c>
      <c r="P1177">
        <v>16</v>
      </c>
      <c r="Q1177" s="3" t="s">
        <v>3205</v>
      </c>
    </row>
    <row r="1178" ht="14.5" hidden="1">
      <c r="A1178" t="e">
        <f t="shared" ca="1" si="539"/>
        <v>#VALUE!</v>
      </c>
      <c r="B1178" t="e">
        <f t="array" ref="B1178" ca="1">_xlfn.XLOOKUP(Tabelle8[[#This Row],[ExperimentID]]&amp;Tabelle8[[#This Row],[NegotiationID]]&amp;Tabelle8[[#This Row],[MessageID]],ALL_IN_ONE[ExperimentID]&amp;ALL_IN_ONE[NegotiationID]&amp;ALL_IN_ONE[MessageID],ALL_IN_ONE[Gesamt_ID],,0)</f>
        <v>#VALUE!</v>
      </c>
      <c r="C1178">
        <v>3559</v>
      </c>
      <c r="D1178" t="s">
        <v>1521</v>
      </c>
      <c r="E1178">
        <v>3560</v>
      </c>
      <c r="H1178" t="s">
        <v>6019</v>
      </c>
      <c r="I1178" t="e">
        <f t="array" ref="I1178">IFERROR(_xlfn.XLOOKUP(Tabelle8[[#This Row],[NegotiationID]]&amp;"FinalAccept",Tabelle8[NegotiationID]&amp;Tabelle8[ActionType],Tabelle8[ActionType],,0),_xlfn.XLOOKUP(Tabelle8[[#This Row],[NegotiationID]]&amp;"FinalReject",Tabelle8[NegotiationID]&amp;Tabelle8[ActionType],Tabelle8[ActionType],,0))</f>
        <v>#N/A</v>
      </c>
      <c r="N1178">
        <v>21</v>
      </c>
      <c r="O1178">
        <v>2231</v>
      </c>
      <c r="P1178">
        <v>9</v>
      </c>
      <c r="Q1178" t="s">
        <v>6020</v>
      </c>
    </row>
    <row r="1179" ht="15" hidden="1" customHeight="1">
      <c r="A1179" t="e">
        <f t="shared" ca="1" si="539"/>
        <v>#VALUE!</v>
      </c>
      <c r="B1179" t="e">
        <f t="array" ref="B1179" ca="1">_xlfn.XLOOKUP(Tabelle8[[#This Row],[ExperimentID]]&amp;Tabelle8[[#This Row],[NegotiationID]]&amp;Tabelle8[[#This Row],[MessageID]],ALL_IN_ONE[ExperimentID]&amp;ALL_IN_ONE[NegotiationID]&amp;ALL_IN_ONE[MessageID],ALL_IN_ONE[Gesamt_ID],,0)</f>
        <v>#VALUE!</v>
      </c>
      <c r="C1179">
        <v>3559</v>
      </c>
      <c r="D1179" t="s">
        <v>1521</v>
      </c>
      <c r="E1179">
        <v>62877</v>
      </c>
      <c r="F1179">
        <v>3545</v>
      </c>
      <c r="G1179">
        <v>3548</v>
      </c>
      <c r="H1179" t="s">
        <v>19</v>
      </c>
      <c r="I1179" t="e">
        <f t="array" ref="I1179">IFERROR(_xlfn.XLOOKUP(Tabelle8[[#This Row],[NegotiationID]]&amp;"FinalAccept",Tabelle8[NegotiationID]&amp;Tabelle8[ActionType],Tabelle8[ActionType],,0),_xlfn.XLOOKUP(Tabelle8[[#This Row],[NegotiationID]]&amp;"FinalReject",Tabelle8[NegotiationID]&amp;Tabelle8[ActionType],Tabelle8[ActionType],,0))</f>
        <v>#N/A</v>
      </c>
      <c r="J1179">
        <v>0.89019999999999999</v>
      </c>
      <c r="K1179">
        <v>0.078</v>
      </c>
      <c r="L1179">
        <v>0.96819999999999995</v>
      </c>
      <c r="M1179">
        <v>0.81220000000000003</v>
      </c>
      <c r="N1179">
        <v>109</v>
      </c>
      <c r="O1179">
        <v>2231</v>
      </c>
      <c r="P1179">
        <v>9</v>
      </c>
      <c r="Q1179" s="3" t="s">
        <v>6594</v>
      </c>
    </row>
    <row r="1180" ht="15" hidden="1" customHeight="1">
      <c r="A1180" t="e">
        <f t="shared" ca="1" si="539"/>
        <v>#VALUE!</v>
      </c>
      <c r="B1180" t="e">
        <f t="array" ref="B1180" ca="1">_xlfn.XLOOKUP(Tabelle8[[#This Row],[ExperimentID]]&amp;Tabelle8[[#This Row],[NegotiationID]]&amp;Tabelle8[[#This Row],[MessageID]],ALL_IN_ONE[ExperimentID]&amp;ALL_IN_ONE[NegotiationID]&amp;ALL_IN_ONE[MessageID],ALL_IN_ONE[Gesamt_ID],,0)</f>
        <v>#VALUE!</v>
      </c>
      <c r="C1180">
        <v>3559</v>
      </c>
      <c r="D1180" t="s">
        <v>1521</v>
      </c>
      <c r="E1180">
        <v>64105</v>
      </c>
      <c r="F1180">
        <v>3548</v>
      </c>
      <c r="G1180">
        <v>3545</v>
      </c>
      <c r="H1180" t="s">
        <v>31</v>
      </c>
      <c r="I1180" t="e">
        <f t="array" ref="I1180">IFERROR(_xlfn.XLOOKUP(Tabelle8[[#This Row],[NegotiationID]]&amp;"FinalAccept",Tabelle8[NegotiationID]&amp;Tabelle8[ActionType],Tabelle8[ActionType],,0),_xlfn.XLOOKUP(Tabelle8[[#This Row],[NegotiationID]]&amp;"FinalReject",Tabelle8[NegotiationID]&amp;Tabelle8[ActionType],Tabelle8[ActionType],,0))</f>
        <v>#N/A</v>
      </c>
      <c r="J1180">
        <v>0.59219999999999995</v>
      </c>
      <c r="K1180">
        <v>0.23719999999999999</v>
      </c>
      <c r="L1180">
        <v>0.82940000000000003</v>
      </c>
      <c r="M1180">
        <v>0.35499999999999998</v>
      </c>
      <c r="N1180">
        <v>370</v>
      </c>
      <c r="O1180">
        <v>2231</v>
      </c>
      <c r="P1180">
        <v>9</v>
      </c>
      <c r="Q1180" s="3" t="s">
        <v>6595</v>
      </c>
    </row>
    <row r="1181" ht="15" hidden="1" customHeight="1">
      <c r="A1181" t="e">
        <f t="shared" ca="1" si="539"/>
        <v>#VALUE!</v>
      </c>
      <c r="B1181" t="e">
        <f t="array" ref="B1181" ca="1">_xlfn.XLOOKUP(Tabelle8[[#This Row],[ExperimentID]]&amp;Tabelle8[[#This Row],[NegotiationID]]&amp;Tabelle8[[#This Row],[MessageID]],ALL_IN_ONE[ExperimentID]&amp;ALL_IN_ONE[NegotiationID]&amp;ALL_IN_ONE[MessageID],ALL_IN_ONE[Gesamt_ID],,0)</f>
        <v>#VALUE!</v>
      </c>
      <c r="C1181">
        <v>3559</v>
      </c>
      <c r="D1181" t="s">
        <v>1521</v>
      </c>
      <c r="E1181">
        <v>66968</v>
      </c>
      <c r="F1181">
        <v>3545</v>
      </c>
      <c r="G1181">
        <v>3548</v>
      </c>
      <c r="H1181" t="s">
        <v>31</v>
      </c>
      <c r="I1181" t="e">
        <f t="array" ref="I1181">IFERROR(_xlfn.XLOOKUP(Tabelle8[[#This Row],[NegotiationID]]&amp;"FinalAccept",Tabelle8[NegotiationID]&amp;Tabelle8[ActionType],Tabelle8[ActionType],,0),_xlfn.XLOOKUP(Tabelle8[[#This Row],[NegotiationID]]&amp;"FinalReject",Tabelle8[NegotiationID]&amp;Tabelle8[ActionType],Tabelle8[ActionType],,0))</f>
        <v>#N/A</v>
      </c>
      <c r="J1181">
        <v>0.71599999999999997</v>
      </c>
      <c r="K1181">
        <v>0.18240000000000001</v>
      </c>
      <c r="L1181">
        <v>0.89839999999999998</v>
      </c>
      <c r="M1181">
        <v>0.53359999999999996</v>
      </c>
      <c r="N1181">
        <v>424</v>
      </c>
      <c r="O1181">
        <v>2231</v>
      </c>
      <c r="P1181">
        <v>9</v>
      </c>
      <c r="Q1181" s="3" t="s">
        <v>6596</v>
      </c>
    </row>
    <row r="1182" ht="15" hidden="1" customHeight="1">
      <c r="A1182" t="e">
        <f t="shared" ca="1" si="539"/>
        <v>#VALUE!</v>
      </c>
      <c r="B1182" t="e">
        <f t="array" ref="B1182" ca="1">_xlfn.XLOOKUP(Tabelle8[[#This Row],[ExperimentID]]&amp;Tabelle8[[#This Row],[NegotiationID]]&amp;Tabelle8[[#This Row],[MessageID]],ALL_IN_ONE[ExperimentID]&amp;ALL_IN_ONE[NegotiationID]&amp;ALL_IN_ONE[MessageID],ALL_IN_ONE[Gesamt_ID],,0)</f>
        <v>#VALUE!</v>
      </c>
      <c r="C1182">
        <v>3559</v>
      </c>
      <c r="D1182" t="s">
        <v>1521</v>
      </c>
      <c r="E1182">
        <v>67238</v>
      </c>
      <c r="F1182">
        <v>3548</v>
      </c>
      <c r="G1182">
        <v>3545</v>
      </c>
      <c r="H1182" t="s">
        <v>31</v>
      </c>
      <c r="I1182" t="e">
        <f t="array" ref="I1182">IFERROR(_xlfn.XLOOKUP(Tabelle8[[#This Row],[NegotiationID]]&amp;"FinalAccept",Tabelle8[NegotiationID]&amp;Tabelle8[ActionType],Tabelle8[ActionType],,0),_xlfn.XLOOKUP(Tabelle8[[#This Row],[NegotiationID]]&amp;"FinalReject",Tabelle8[NegotiationID]&amp;Tabelle8[ActionType],Tabelle8[ActionType],,0))</f>
        <v>#N/A</v>
      </c>
      <c r="J1182">
        <v>0.51219999999999999</v>
      </c>
      <c r="K1182">
        <v>0.31240000000000001</v>
      </c>
      <c r="L1182">
        <v>0.8246</v>
      </c>
      <c r="M1182">
        <v>0.19980000000000001</v>
      </c>
      <c r="N1182">
        <v>450</v>
      </c>
      <c r="O1182">
        <v>2231</v>
      </c>
      <c r="P1182">
        <v>9</v>
      </c>
      <c r="Q1182" s="3" t="s">
        <v>6597</v>
      </c>
    </row>
    <row r="1183" ht="15" hidden="1" customHeight="1">
      <c r="A1183" t="e">
        <f t="shared" ca="1" si="539"/>
        <v>#VALUE!</v>
      </c>
      <c r="B1183" t="e">
        <f t="array" ref="B1183" ca="1">_xlfn.XLOOKUP(Tabelle8[[#This Row],[ExperimentID]]&amp;Tabelle8[[#This Row],[NegotiationID]]&amp;Tabelle8[[#This Row],[MessageID]],ALL_IN_ONE[ExperimentID]&amp;ALL_IN_ONE[NegotiationID]&amp;ALL_IN_ONE[MessageID],ALL_IN_ONE[Gesamt_ID],,0)</f>
        <v>#VALUE!</v>
      </c>
      <c r="C1183">
        <v>3559</v>
      </c>
      <c r="D1183" t="s">
        <v>1521</v>
      </c>
      <c r="E1183">
        <v>67307</v>
      </c>
      <c r="F1183">
        <v>3545</v>
      </c>
      <c r="G1183">
        <v>3548</v>
      </c>
      <c r="H1183" t="s">
        <v>31</v>
      </c>
      <c r="I1183" t="e">
        <f t="array" ref="I1183">IFERROR(_xlfn.XLOOKUP(Tabelle8[[#This Row],[NegotiationID]]&amp;"FinalAccept",Tabelle8[NegotiationID]&amp;Tabelle8[ActionType],Tabelle8[ActionType],,0),_xlfn.XLOOKUP(Tabelle8[[#This Row],[NegotiationID]]&amp;"FinalReject",Tabelle8[NegotiationID]&amp;Tabelle8[ActionType],Tabelle8[ActionType],,0))</f>
        <v>#N/A</v>
      </c>
      <c r="J1183">
        <v>0.71360000000000001</v>
      </c>
      <c r="K1183">
        <v>0.23899999999999999</v>
      </c>
      <c r="L1183">
        <v>0.9526</v>
      </c>
      <c r="M1183">
        <v>0.47460000000000002</v>
      </c>
      <c r="N1183">
        <v>153</v>
      </c>
      <c r="O1183">
        <v>2231</v>
      </c>
      <c r="P1183">
        <v>9</v>
      </c>
      <c r="Q1183" s="3" t="s">
        <v>6598</v>
      </c>
    </row>
    <row r="1184" ht="15" hidden="1" customHeight="1">
      <c r="A1184" t="e">
        <f t="shared" ca="1" si="539"/>
        <v>#VALUE!</v>
      </c>
      <c r="B1184" t="e">
        <f t="array" ref="B1184" ca="1">_xlfn.XLOOKUP(Tabelle8[[#This Row],[ExperimentID]]&amp;Tabelle8[[#This Row],[NegotiationID]]&amp;Tabelle8[[#This Row],[MessageID]],ALL_IN_ONE[ExperimentID]&amp;ALL_IN_ONE[NegotiationID]&amp;ALL_IN_ONE[MessageID],ALL_IN_ONE[Gesamt_ID],,0)</f>
        <v>#VALUE!</v>
      </c>
      <c r="C1184">
        <v>3559</v>
      </c>
      <c r="D1184" t="s">
        <v>1521</v>
      </c>
      <c r="E1184">
        <v>67440</v>
      </c>
      <c r="F1184">
        <v>3548</v>
      </c>
      <c r="G1184">
        <v>3545</v>
      </c>
      <c r="H1184" t="s">
        <v>31</v>
      </c>
      <c r="I1184" t="e">
        <f t="array" ref="I1184">IFERROR(_xlfn.XLOOKUP(Tabelle8[[#This Row],[NegotiationID]]&amp;"FinalAccept",Tabelle8[NegotiationID]&amp;Tabelle8[ActionType],Tabelle8[ActionType],,0),_xlfn.XLOOKUP(Tabelle8[[#This Row],[NegotiationID]]&amp;"FinalReject",Tabelle8[NegotiationID]&amp;Tabelle8[ActionType],Tabelle8[ActionType],,0))</f>
        <v>#N/A</v>
      </c>
      <c r="J1184">
        <v>0.47899999999999998</v>
      </c>
      <c r="K1184">
        <v>0.41760000000000003</v>
      </c>
      <c r="L1184">
        <v>0.89659999999999995</v>
      </c>
      <c r="M1184">
        <v>0.061400000000000003</v>
      </c>
      <c r="N1184">
        <v>273</v>
      </c>
      <c r="O1184">
        <v>2231</v>
      </c>
      <c r="P1184">
        <v>9</v>
      </c>
      <c r="Q1184" s="3" t="s">
        <v>6599</v>
      </c>
    </row>
    <row r="1185" ht="15" hidden="1" customHeight="1">
      <c r="A1185" t="e">
        <f t="shared" ca="1" si="539"/>
        <v>#VALUE!</v>
      </c>
      <c r="B1185" t="e">
        <f t="array" ref="B1185" ca="1">_xlfn.XLOOKUP(Tabelle8[[#This Row],[ExperimentID]]&amp;Tabelle8[[#This Row],[NegotiationID]]&amp;Tabelle8[[#This Row],[MessageID]],ALL_IN_ONE[ExperimentID]&amp;ALL_IN_ONE[NegotiationID]&amp;ALL_IN_ONE[MessageID],ALL_IN_ONE[Gesamt_ID],,0)</f>
        <v>#VALUE!</v>
      </c>
      <c r="C1185">
        <v>3559</v>
      </c>
      <c r="D1185" t="s">
        <v>1521</v>
      </c>
      <c r="E1185">
        <v>67537</v>
      </c>
      <c r="F1185">
        <v>3545</v>
      </c>
      <c r="G1185">
        <v>3548</v>
      </c>
      <c r="H1185" t="s">
        <v>31</v>
      </c>
      <c r="I1185" t="e">
        <f t="array" ref="I1185">IFERROR(_xlfn.XLOOKUP(Tabelle8[[#This Row],[NegotiationID]]&amp;"FinalAccept",Tabelle8[NegotiationID]&amp;Tabelle8[ActionType],Tabelle8[ActionType],,0),_xlfn.XLOOKUP(Tabelle8[[#This Row],[NegotiationID]]&amp;"FinalReject",Tabelle8[NegotiationID]&amp;Tabelle8[ActionType],Tabelle8[ActionType],,0))</f>
        <v>#N/A</v>
      </c>
      <c r="J1185">
        <v>0.61760000000000004</v>
      </c>
      <c r="K1185">
        <v>0.27900000000000003</v>
      </c>
      <c r="L1185">
        <v>0.89659999999999995</v>
      </c>
      <c r="M1185">
        <v>0.33860000000000001</v>
      </c>
      <c r="N1185">
        <v>231</v>
      </c>
      <c r="O1185">
        <v>2231</v>
      </c>
      <c r="P1185">
        <v>9</v>
      </c>
      <c r="Q1185" s="3" t="s">
        <v>6600</v>
      </c>
    </row>
    <row r="1186" ht="15" hidden="1" customHeight="1">
      <c r="A1186" t="e">
        <f t="shared" ca="1" si="539"/>
        <v>#VALUE!</v>
      </c>
      <c r="B1186" t="e">
        <f t="array" ref="B1186" ca="1">_xlfn.XLOOKUP(Tabelle8[[#This Row],[ExperimentID]]&amp;Tabelle8[[#This Row],[NegotiationID]]&amp;Tabelle8[[#This Row],[MessageID]],ALL_IN_ONE[ExperimentID]&amp;ALL_IN_ONE[NegotiationID]&amp;ALL_IN_ONE[MessageID],ALL_IN_ONE[Gesamt_ID],,0)</f>
        <v>#VALUE!</v>
      </c>
      <c r="C1186">
        <v>3559</v>
      </c>
      <c r="D1186" t="s">
        <v>1521</v>
      </c>
      <c r="E1186">
        <v>67859</v>
      </c>
      <c r="F1186">
        <v>3548</v>
      </c>
      <c r="G1186">
        <v>3545</v>
      </c>
      <c r="H1186" t="s">
        <v>31</v>
      </c>
      <c r="I1186" t="e">
        <f t="array" ref="I1186">IFERROR(_xlfn.XLOOKUP(Tabelle8[[#This Row],[NegotiationID]]&amp;"FinalAccept",Tabelle8[NegotiationID]&amp;Tabelle8[ActionType],Tabelle8[ActionType],,0),_xlfn.XLOOKUP(Tabelle8[[#This Row],[NegotiationID]]&amp;"FinalReject",Tabelle8[NegotiationID]&amp;Tabelle8[ActionType],Tabelle8[ActionType],,0))</f>
        <v>#N/A</v>
      </c>
      <c r="J1186">
        <v>0.47899999999999998</v>
      </c>
      <c r="K1186">
        <v>0.41760000000000003</v>
      </c>
      <c r="L1186">
        <v>0.89659999999999995</v>
      </c>
      <c r="M1186">
        <v>0.061400000000000003</v>
      </c>
      <c r="N1186">
        <v>200</v>
      </c>
      <c r="O1186">
        <v>2231</v>
      </c>
      <c r="P1186">
        <v>9</v>
      </c>
      <c r="Q1186" s="3" t="s">
        <v>6601</v>
      </c>
    </row>
    <row r="1187" ht="14.5" hidden="1">
      <c r="A1187" t="e">
        <f t="shared" ca="1" si="539"/>
        <v>#VALUE!</v>
      </c>
      <c r="B1187" t="e">
        <f t="array" ref="B1187" ca="1">_xlfn.XLOOKUP(Tabelle8[[#This Row],[ExperimentID]]&amp;Tabelle8[[#This Row],[NegotiationID]]&amp;Tabelle8[[#This Row],[MessageID]],ALL_IN_ONE[ExperimentID]&amp;ALL_IN_ONE[NegotiationID]&amp;ALL_IN_ONE[MessageID],ALL_IN_ONE[Gesamt_ID],,0)</f>
        <v>#VALUE!</v>
      </c>
      <c r="C1187">
        <v>3588</v>
      </c>
      <c r="D1187" t="s">
        <v>1521</v>
      </c>
      <c r="E1187">
        <v>3589</v>
      </c>
      <c r="H1187" t="s">
        <v>6019</v>
      </c>
      <c r="I1187" t="str">
        <f t="array" ref="I1187">IFERROR(_xlfn.XLOOKUP(Tabelle8[[#This Row],[NegotiationID]]&amp;"FinalAccept",Tabelle8[NegotiationID]&amp;Tabelle8[ActionType],Tabelle8[ActionType],,0),_xlfn.XLOOKUP(Tabelle8[[#This Row],[NegotiationID]]&amp;"FinalReject",Tabelle8[NegotiationID]&amp;Tabelle8[ActionType],Tabelle8[ActionType],,0))</f>
        <v>FinalAccept</v>
      </c>
      <c r="N1187">
        <v>21</v>
      </c>
      <c r="O1187">
        <v>855</v>
      </c>
      <c r="P1187">
        <v>14</v>
      </c>
      <c r="Q1187" t="s">
        <v>6020</v>
      </c>
    </row>
    <row r="1188" ht="58" hidden="1">
      <c r="A1188" t="e">
        <f t="shared" ca="1" si="539"/>
        <v>#VALUE!</v>
      </c>
      <c r="B1188" t="e">
        <f t="array" ref="B1188" ca="1">_xlfn.XLOOKUP(Tabelle8[[#This Row],[ExperimentID]]&amp;Tabelle8[[#This Row],[NegotiationID]]&amp;Tabelle8[[#This Row],[MessageID]],ALL_IN_ONE[ExperimentID]&amp;ALL_IN_ONE[NegotiationID]&amp;ALL_IN_ONE[MessageID],ALL_IN_ONE[Gesamt_ID],,0)</f>
        <v>#VALUE!</v>
      </c>
      <c r="C1188">
        <v>3588</v>
      </c>
      <c r="D1188" t="s">
        <v>1521</v>
      </c>
      <c r="E1188">
        <v>62903</v>
      </c>
      <c r="F1188">
        <v>3574</v>
      </c>
      <c r="G1188">
        <v>3577</v>
      </c>
      <c r="H1188" t="s">
        <v>22</v>
      </c>
      <c r="I1188" t="str">
        <f t="array" ref="I1188">IFERROR(_xlfn.XLOOKUP(Tabelle8[[#This Row],[NegotiationID]]&amp;"FinalAccept",Tabelle8[NegotiationID]&amp;Tabelle8[ActionType],Tabelle8[ActionType],,0),_xlfn.XLOOKUP(Tabelle8[[#This Row],[NegotiationID]]&amp;"FinalReject",Tabelle8[NegotiationID]&amp;Tabelle8[ActionType],Tabelle8[ActionType],,0))</f>
        <v>FinalAccept</v>
      </c>
      <c r="N1188">
        <v>58</v>
      </c>
      <c r="O1188">
        <v>855</v>
      </c>
      <c r="P1188">
        <v>14</v>
      </c>
      <c r="Q1188" s="3" t="s">
        <v>6602</v>
      </c>
    </row>
    <row r="1189" ht="15" customHeight="1">
      <c r="A1189" t="e">
        <f t="shared" ca="1" si="539"/>
        <v>#VALUE!</v>
      </c>
      <c r="B1189" t="e">
        <f t="array" ref="B1189" ca="1">_xlfn.XLOOKUP(Tabelle8[[#This Row],[ExperimentID]]&amp;Tabelle8[[#This Row],[NegotiationID]]&amp;Tabelle8[[#This Row],[MessageID]],ALL_IN_ONE[ExperimentID]&amp;ALL_IN_ONE[NegotiationID]&amp;ALL_IN_ONE[MessageID],ALL_IN_ONE[Gesamt_ID],,0)</f>
        <v>#VALUE!</v>
      </c>
      <c r="C1189">
        <v>3588</v>
      </c>
      <c r="D1189" t="s">
        <v>1521</v>
      </c>
      <c r="E1189">
        <v>64134</v>
      </c>
      <c r="F1189">
        <v>3577</v>
      </c>
      <c r="G1189">
        <v>3574</v>
      </c>
      <c r="H1189" t="s">
        <v>158</v>
      </c>
      <c r="I1189" t="str">
        <f t="array" ref="I1189">IFERROR(_xlfn.XLOOKUP(Tabelle8[[#This Row],[NegotiationID]]&amp;"FinalAccept",Tabelle8[NegotiationID]&amp;Tabelle8[ActionType],Tabelle8[ActionType],,0),_xlfn.XLOOKUP(Tabelle8[[#This Row],[NegotiationID]]&amp;"FinalReject",Tabelle8[NegotiationID]&amp;Tabelle8[ActionType],Tabelle8[ActionType],,0))</f>
        <v>FinalAccept</v>
      </c>
      <c r="J1189">
        <v>1</v>
      </c>
      <c r="K1189">
        <v>0.12540000000000001</v>
      </c>
      <c r="L1189">
        <v>1.1254</v>
      </c>
      <c r="M1189">
        <v>0.87460000000000004</v>
      </c>
      <c r="N1189">
        <v>69</v>
      </c>
      <c r="O1189">
        <v>855</v>
      </c>
      <c r="P1189">
        <v>14</v>
      </c>
      <c r="Q1189" t="s">
        <v>3206</v>
      </c>
    </row>
    <row r="1190" ht="15" customHeight="1">
      <c r="A1190" t="e">
        <f t="shared" ca="1" si="539"/>
        <v>#VALUE!</v>
      </c>
      <c r="B1190" t="e">
        <f t="array" ref="B1190" ca="1">_xlfn.XLOOKUP(Tabelle8[[#This Row],[ExperimentID]]&amp;Tabelle8[[#This Row],[NegotiationID]]&amp;Tabelle8[[#This Row],[MessageID]],ALL_IN_ONE[ExperimentID]&amp;ALL_IN_ONE[NegotiationID]&amp;ALL_IN_ONE[MessageID],ALL_IN_ONE[Gesamt_ID],,0)</f>
        <v>#VALUE!</v>
      </c>
      <c r="C1190">
        <v>3588</v>
      </c>
      <c r="D1190" t="s">
        <v>1521</v>
      </c>
      <c r="E1190">
        <v>64897</v>
      </c>
      <c r="F1190">
        <v>3574</v>
      </c>
      <c r="G1190">
        <v>3577</v>
      </c>
      <c r="H1190" t="s">
        <v>31</v>
      </c>
      <c r="I1190" t="str">
        <f t="array" ref="I1190">IFERROR(_xlfn.XLOOKUP(Tabelle8[[#This Row],[NegotiationID]]&amp;"FinalAccept",Tabelle8[NegotiationID]&amp;Tabelle8[ActionType],Tabelle8[ActionType],,0),_xlfn.XLOOKUP(Tabelle8[[#This Row],[NegotiationID]]&amp;"FinalReject",Tabelle8[NegotiationID]&amp;Tabelle8[ActionType],Tabelle8[ActionType],,0))</f>
        <v>FinalAccept</v>
      </c>
      <c r="J1190">
        <v>0.71419999999999995</v>
      </c>
      <c r="K1190">
        <v>0.1474</v>
      </c>
      <c r="L1190">
        <v>0.86160000000000003</v>
      </c>
      <c r="M1190">
        <v>0.56679999999999997</v>
      </c>
      <c r="N1190">
        <v>244</v>
      </c>
      <c r="O1190">
        <v>855</v>
      </c>
      <c r="P1190">
        <v>14</v>
      </c>
      <c r="Q1190" s="3" t="s">
        <v>3207</v>
      </c>
    </row>
    <row r="1191" ht="15" customHeight="1">
      <c r="A1191" t="e">
        <f t="shared" ca="1" si="539"/>
        <v>#VALUE!</v>
      </c>
      <c r="B1191" t="e">
        <f t="array" ref="B1191" ca="1">_xlfn.XLOOKUP(Tabelle8[[#This Row],[ExperimentID]]&amp;Tabelle8[[#This Row],[NegotiationID]]&amp;Tabelle8[[#This Row],[MessageID]],ALL_IN_ONE[ExperimentID]&amp;ALL_IN_ONE[NegotiationID]&amp;ALL_IN_ONE[MessageID],ALL_IN_ONE[Gesamt_ID],,0)</f>
        <v>#VALUE!</v>
      </c>
      <c r="C1191">
        <v>3588</v>
      </c>
      <c r="D1191" t="s">
        <v>1521</v>
      </c>
      <c r="E1191">
        <v>66774</v>
      </c>
      <c r="F1191">
        <v>3577</v>
      </c>
      <c r="G1191">
        <v>3574</v>
      </c>
      <c r="H1191" t="s">
        <v>31</v>
      </c>
      <c r="I1191" t="str">
        <f t="array" ref="I1191">IFERROR(_xlfn.XLOOKUP(Tabelle8[[#This Row],[NegotiationID]]&amp;"FinalAccept",Tabelle8[NegotiationID]&amp;Tabelle8[ActionType],Tabelle8[ActionType],,0),_xlfn.XLOOKUP(Tabelle8[[#This Row],[NegotiationID]]&amp;"FinalReject",Tabelle8[NegotiationID]&amp;Tabelle8[ActionType],Tabelle8[ActionType],,0))</f>
        <v>FinalAccept</v>
      </c>
      <c r="J1191">
        <v>0.59340000000000004</v>
      </c>
      <c r="K1191">
        <v>0.29299999999999998</v>
      </c>
      <c r="L1191">
        <v>0.88639999999999997</v>
      </c>
      <c r="M1191">
        <v>0.3004</v>
      </c>
      <c r="N1191">
        <v>56</v>
      </c>
      <c r="O1191">
        <v>855</v>
      </c>
      <c r="P1191">
        <v>14</v>
      </c>
      <c r="Q1191" t="s">
        <v>3208</v>
      </c>
    </row>
    <row r="1192" ht="15" customHeight="1">
      <c r="A1192" t="e">
        <f t="shared" ca="1" si="539"/>
        <v>#VALUE!</v>
      </c>
      <c r="B1192" t="e">
        <f t="array" ref="B1192" ca="1">_xlfn.XLOOKUP(Tabelle8[[#This Row],[ExperimentID]]&amp;Tabelle8[[#This Row],[NegotiationID]]&amp;Tabelle8[[#This Row],[MessageID]],ALL_IN_ONE[ExperimentID]&amp;ALL_IN_ONE[NegotiationID]&amp;ALL_IN_ONE[MessageID],ALL_IN_ONE[Gesamt_ID],,0)</f>
        <v>#VALUE!</v>
      </c>
      <c r="C1192">
        <v>3588</v>
      </c>
      <c r="D1192" t="s">
        <v>1521</v>
      </c>
      <c r="E1192">
        <v>67344</v>
      </c>
      <c r="F1192">
        <v>3574</v>
      </c>
      <c r="G1192">
        <v>3577</v>
      </c>
      <c r="H1192" t="s">
        <v>31</v>
      </c>
      <c r="I1192" t="str">
        <f t="array" ref="I1192">IFERROR(_xlfn.XLOOKUP(Tabelle8[[#This Row],[NegotiationID]]&amp;"FinalAccept",Tabelle8[NegotiationID]&amp;Tabelle8[ActionType],Tabelle8[ActionType],,0),_xlfn.XLOOKUP(Tabelle8[[#This Row],[NegotiationID]]&amp;"FinalReject",Tabelle8[NegotiationID]&amp;Tabelle8[ActionType],Tabelle8[ActionType],,0))</f>
        <v>FinalAccept</v>
      </c>
      <c r="J1192">
        <v>0.64219999999999999</v>
      </c>
      <c r="K1192">
        <v>0.1734</v>
      </c>
      <c r="L1192">
        <v>0.81559999999999999</v>
      </c>
      <c r="M1192">
        <v>0.46879999999999999</v>
      </c>
      <c r="N1192">
        <v>57</v>
      </c>
      <c r="O1192">
        <v>855</v>
      </c>
      <c r="P1192">
        <v>14</v>
      </c>
      <c r="Q1192" s="3" t="s">
        <v>3209</v>
      </c>
    </row>
    <row r="1193" ht="15" customHeight="1">
      <c r="A1193" t="e">
        <f t="shared" ca="1" si="539"/>
        <v>#VALUE!</v>
      </c>
      <c r="B1193" t="e">
        <f t="array" ref="B1193" ca="1">_xlfn.XLOOKUP(Tabelle8[[#This Row],[ExperimentID]]&amp;Tabelle8[[#This Row],[NegotiationID]]&amp;Tabelle8[[#This Row],[MessageID]],ALL_IN_ONE[ExperimentID]&amp;ALL_IN_ONE[NegotiationID]&amp;ALL_IN_ONE[MessageID],ALL_IN_ONE[Gesamt_ID],,0)</f>
        <v>#VALUE!</v>
      </c>
      <c r="C1193">
        <v>3588</v>
      </c>
      <c r="D1193" t="s">
        <v>1521</v>
      </c>
      <c r="E1193">
        <v>67505</v>
      </c>
      <c r="F1193">
        <v>3577</v>
      </c>
      <c r="G1193">
        <v>3574</v>
      </c>
      <c r="H1193" t="s">
        <v>31</v>
      </c>
      <c r="I1193" t="str">
        <f t="array" ref="I1193">IFERROR(_xlfn.XLOOKUP(Tabelle8[[#This Row],[NegotiationID]]&amp;"FinalAccept",Tabelle8[NegotiationID]&amp;Tabelle8[ActionType],Tabelle8[ActionType],,0),_xlfn.XLOOKUP(Tabelle8[[#This Row],[NegotiationID]]&amp;"FinalReject",Tabelle8[NegotiationID]&amp;Tabelle8[ActionType],Tabelle8[ActionType],,0))</f>
        <v>FinalAccept</v>
      </c>
      <c r="J1193">
        <v>0.41339999999999999</v>
      </c>
      <c r="K1193">
        <v>0.34620000000000001</v>
      </c>
      <c r="L1193">
        <v>0.75960000000000005</v>
      </c>
      <c r="M1193">
        <v>0.067199999999999996</v>
      </c>
      <c r="N1193">
        <v>73</v>
      </c>
      <c r="O1193">
        <v>855</v>
      </c>
      <c r="P1193">
        <v>14</v>
      </c>
      <c r="Q1193" t="s">
        <v>3210</v>
      </c>
    </row>
    <row r="1194" ht="15" customHeight="1">
      <c r="A1194" t="e">
        <f t="shared" ca="1" si="539"/>
        <v>#VALUE!</v>
      </c>
      <c r="B1194" t="e">
        <f t="array" ref="B1194" ca="1">_xlfn.XLOOKUP(Tabelle8[[#This Row],[ExperimentID]]&amp;Tabelle8[[#This Row],[NegotiationID]]&amp;Tabelle8[[#This Row],[MessageID]],ALL_IN_ONE[ExperimentID]&amp;ALL_IN_ONE[NegotiationID]&amp;ALL_IN_ONE[MessageID],ALL_IN_ONE[Gesamt_ID],,0)</f>
        <v>#VALUE!</v>
      </c>
      <c r="C1194">
        <v>3588</v>
      </c>
      <c r="D1194" t="s">
        <v>1521</v>
      </c>
      <c r="E1194">
        <v>67532</v>
      </c>
      <c r="F1194">
        <v>3574</v>
      </c>
      <c r="G1194">
        <v>3577</v>
      </c>
      <c r="H1194" t="s">
        <v>31</v>
      </c>
      <c r="I1194" t="str">
        <f t="array" ref="I1194">IFERROR(_xlfn.XLOOKUP(Tabelle8[[#This Row],[NegotiationID]]&amp;"FinalAccept",Tabelle8[NegotiationID]&amp;Tabelle8[ActionType],Tabelle8[ActionType],,0),_xlfn.XLOOKUP(Tabelle8[[#This Row],[NegotiationID]]&amp;"FinalReject",Tabelle8[NegotiationID]&amp;Tabelle8[ActionType],Tabelle8[ActionType],,0))</f>
        <v>FinalAccept</v>
      </c>
      <c r="J1194">
        <v>0.50619999999999998</v>
      </c>
      <c r="K1194">
        <v>0.21859999999999999</v>
      </c>
      <c r="L1194">
        <v>0.7248</v>
      </c>
      <c r="M1194">
        <v>0.28760000000000002</v>
      </c>
      <c r="N1194">
        <v>20</v>
      </c>
      <c r="O1194">
        <v>855</v>
      </c>
      <c r="P1194">
        <v>14</v>
      </c>
      <c r="Q1194" s="3" t="s">
        <v>3211</v>
      </c>
    </row>
    <row r="1195" ht="15" customHeight="1">
      <c r="A1195" t="e">
        <f t="shared" ca="1" si="539"/>
        <v>#VALUE!</v>
      </c>
      <c r="B1195" t="e">
        <f t="array" ref="B1195" ca="1">_xlfn.XLOOKUP(Tabelle8[[#This Row],[ExperimentID]]&amp;Tabelle8[[#This Row],[NegotiationID]]&amp;Tabelle8[[#This Row],[MessageID]],ALL_IN_ONE[ExperimentID]&amp;ALL_IN_ONE[NegotiationID]&amp;ALL_IN_ONE[MessageID],ALL_IN_ONE[Gesamt_ID],,0)</f>
        <v>#VALUE!</v>
      </c>
      <c r="C1195">
        <v>3588</v>
      </c>
      <c r="D1195" t="s">
        <v>1521</v>
      </c>
      <c r="E1195">
        <v>67584</v>
      </c>
      <c r="F1195">
        <v>3577</v>
      </c>
      <c r="G1195">
        <v>3574</v>
      </c>
      <c r="H1195" t="s">
        <v>31</v>
      </c>
      <c r="I1195" t="str">
        <f t="array" ref="I1195">IFERROR(_xlfn.XLOOKUP(Tabelle8[[#This Row],[NegotiationID]]&amp;"FinalAccept",Tabelle8[NegotiationID]&amp;Tabelle8[ActionType],Tabelle8[ActionType],,0),_xlfn.XLOOKUP(Tabelle8[[#This Row],[NegotiationID]]&amp;"FinalReject",Tabelle8[NegotiationID]&amp;Tabelle8[ActionType],Tabelle8[ActionType],,0))</f>
        <v>FinalAccept</v>
      </c>
      <c r="J1195">
        <v>0.41339999999999999</v>
      </c>
      <c r="K1195">
        <v>0.34620000000000001</v>
      </c>
      <c r="L1195">
        <v>0.75960000000000005</v>
      </c>
      <c r="M1195">
        <v>0.067199999999999996</v>
      </c>
      <c r="N1195">
        <v>26</v>
      </c>
      <c r="O1195">
        <v>855</v>
      </c>
      <c r="P1195">
        <v>14</v>
      </c>
      <c r="Q1195" t="s">
        <v>3212</v>
      </c>
    </row>
    <row r="1196" ht="15" customHeight="1">
      <c r="A1196" t="e">
        <f t="shared" ca="1" si="539"/>
        <v>#VALUE!</v>
      </c>
      <c r="B1196" t="e">
        <f t="array" ref="B1196" ca="1">_xlfn.XLOOKUP(Tabelle8[[#This Row],[ExperimentID]]&amp;Tabelle8[[#This Row],[NegotiationID]]&amp;Tabelle8[[#This Row],[MessageID]],ALL_IN_ONE[ExperimentID]&amp;ALL_IN_ONE[NegotiationID]&amp;ALL_IN_ONE[MessageID],ALL_IN_ONE[Gesamt_ID],,0)</f>
        <v>#VALUE!</v>
      </c>
      <c r="C1196">
        <v>3588</v>
      </c>
      <c r="D1196" t="s">
        <v>1521</v>
      </c>
      <c r="E1196">
        <v>67593</v>
      </c>
      <c r="F1196">
        <v>3574</v>
      </c>
      <c r="G1196">
        <v>3577</v>
      </c>
      <c r="H1196" t="s">
        <v>31</v>
      </c>
      <c r="I1196" t="str">
        <f t="array" ref="I1196">IFERROR(_xlfn.XLOOKUP(Tabelle8[[#This Row],[NegotiationID]]&amp;"FinalAccept",Tabelle8[NegotiationID]&amp;Tabelle8[ActionType],Tabelle8[ActionType],,0),_xlfn.XLOOKUP(Tabelle8[[#This Row],[NegotiationID]]&amp;"FinalReject",Tabelle8[NegotiationID]&amp;Tabelle8[ActionType],Tabelle8[ActionType],,0))</f>
        <v>FinalAccept</v>
      </c>
      <c r="J1196">
        <v>0.50619999999999998</v>
      </c>
      <c r="K1196">
        <v>0.21859999999999999</v>
      </c>
      <c r="L1196">
        <v>0.7248</v>
      </c>
      <c r="M1196">
        <v>0.28760000000000002</v>
      </c>
      <c r="N1196">
        <v>30</v>
      </c>
      <c r="O1196">
        <v>855</v>
      </c>
      <c r="P1196">
        <v>14</v>
      </c>
      <c r="Q1196" t="s">
        <v>3213</v>
      </c>
    </row>
    <row r="1197" ht="15" customHeight="1">
      <c r="A1197" t="e">
        <f t="shared" ca="1" si="539"/>
        <v>#VALUE!</v>
      </c>
      <c r="B1197" t="e">
        <f t="array" ref="B1197" ca="1">_xlfn.XLOOKUP(Tabelle8[[#This Row],[ExperimentID]]&amp;Tabelle8[[#This Row],[NegotiationID]]&amp;Tabelle8[[#This Row],[MessageID]],ALL_IN_ONE[ExperimentID]&amp;ALL_IN_ONE[NegotiationID]&amp;ALL_IN_ONE[MessageID],ALL_IN_ONE[Gesamt_ID],,0)</f>
        <v>#VALUE!</v>
      </c>
      <c r="C1197">
        <v>3588</v>
      </c>
      <c r="D1197" t="s">
        <v>1521</v>
      </c>
      <c r="E1197">
        <v>67687</v>
      </c>
      <c r="F1197">
        <v>3577</v>
      </c>
      <c r="G1197">
        <v>3574</v>
      </c>
      <c r="H1197" t="s">
        <v>31</v>
      </c>
      <c r="I1197" t="str">
        <f t="array" ref="I1197">IFERROR(_xlfn.XLOOKUP(Tabelle8[[#This Row],[NegotiationID]]&amp;"FinalAccept",Tabelle8[NegotiationID]&amp;Tabelle8[ActionType],Tabelle8[ActionType],,0),_xlfn.XLOOKUP(Tabelle8[[#This Row],[NegotiationID]]&amp;"FinalReject",Tabelle8[NegotiationID]&amp;Tabelle8[ActionType],Tabelle8[ActionType],,0))</f>
        <v>FinalAccept</v>
      </c>
      <c r="J1197">
        <v>0.37859999999999999</v>
      </c>
      <c r="K1197">
        <v>0.48820000000000002</v>
      </c>
      <c r="L1197">
        <v>0.86680000000000001</v>
      </c>
      <c r="M1197">
        <v>0.1096</v>
      </c>
      <c r="N1197">
        <v>35</v>
      </c>
      <c r="O1197">
        <v>855</v>
      </c>
      <c r="P1197">
        <v>14</v>
      </c>
      <c r="Q1197" t="s">
        <v>3214</v>
      </c>
    </row>
    <row r="1198" ht="15" customHeight="1">
      <c r="A1198" t="e">
        <f t="shared" ca="1" si="539"/>
        <v>#VALUE!</v>
      </c>
      <c r="B1198" t="e">
        <f t="array" ref="B1198" ca="1">_xlfn.XLOOKUP(Tabelle8[[#This Row],[ExperimentID]]&amp;Tabelle8[[#This Row],[NegotiationID]]&amp;Tabelle8[[#This Row],[MessageID]],ALL_IN_ONE[ExperimentID]&amp;ALL_IN_ONE[NegotiationID]&amp;ALL_IN_ONE[MessageID],ALL_IN_ONE[Gesamt_ID],,0)</f>
        <v>#VALUE!</v>
      </c>
      <c r="C1198">
        <v>3588</v>
      </c>
      <c r="D1198" t="s">
        <v>1521</v>
      </c>
      <c r="E1198">
        <v>67882</v>
      </c>
      <c r="F1198">
        <v>3574</v>
      </c>
      <c r="G1198">
        <v>3577</v>
      </c>
      <c r="H1198" t="s">
        <v>31</v>
      </c>
      <c r="I1198" t="str">
        <f t="array" ref="I1198">IFERROR(_xlfn.XLOOKUP(Tabelle8[[#This Row],[NegotiationID]]&amp;"FinalAccept",Tabelle8[NegotiationID]&amp;Tabelle8[ActionType],Tabelle8[ActionType],,0),_xlfn.XLOOKUP(Tabelle8[[#This Row],[NegotiationID]]&amp;"FinalReject",Tabelle8[NegotiationID]&amp;Tabelle8[ActionType],Tabelle8[ActionType],,0))</f>
        <v>FinalAccept</v>
      </c>
      <c r="J1198">
        <v>0.50619999999999998</v>
      </c>
      <c r="K1198">
        <v>0.21859999999999999</v>
      </c>
      <c r="L1198">
        <v>0.7248</v>
      </c>
      <c r="M1198">
        <v>0.28760000000000002</v>
      </c>
      <c r="N1198">
        <v>28</v>
      </c>
      <c r="O1198">
        <v>855</v>
      </c>
      <c r="P1198">
        <v>14</v>
      </c>
      <c r="Q1198" s="3" t="s">
        <v>3215</v>
      </c>
    </row>
    <row r="1199" ht="15" customHeight="1">
      <c r="A1199" t="e">
        <f t="shared" ca="1" si="539"/>
        <v>#VALUE!</v>
      </c>
      <c r="B1199" t="e">
        <f t="array" ref="B1199" ca="1">_xlfn.XLOOKUP(Tabelle8[[#This Row],[ExperimentID]]&amp;Tabelle8[[#This Row],[NegotiationID]]&amp;Tabelle8[[#This Row],[MessageID]],ALL_IN_ONE[ExperimentID]&amp;ALL_IN_ONE[NegotiationID]&amp;ALL_IN_ONE[MessageID],ALL_IN_ONE[Gesamt_ID],,0)</f>
        <v>#VALUE!</v>
      </c>
      <c r="C1199">
        <v>3588</v>
      </c>
      <c r="D1199" t="s">
        <v>1521</v>
      </c>
      <c r="E1199">
        <v>67902</v>
      </c>
      <c r="F1199">
        <v>3577</v>
      </c>
      <c r="G1199">
        <v>3574</v>
      </c>
      <c r="H1199" t="s">
        <v>31</v>
      </c>
      <c r="I1199" t="str">
        <f t="array" ref="I1199">IFERROR(_xlfn.XLOOKUP(Tabelle8[[#This Row],[NegotiationID]]&amp;"FinalAccept",Tabelle8[NegotiationID]&amp;Tabelle8[ActionType],Tabelle8[ActionType],,0),_xlfn.XLOOKUP(Tabelle8[[#This Row],[NegotiationID]]&amp;"FinalReject",Tabelle8[NegotiationID]&amp;Tabelle8[ActionType],Tabelle8[ActionType],,0))</f>
        <v>FinalAccept</v>
      </c>
      <c r="J1199">
        <v>0.21859999999999999</v>
      </c>
      <c r="K1199">
        <v>0.50619999999999998</v>
      </c>
      <c r="L1199">
        <v>0.7248</v>
      </c>
      <c r="M1199">
        <v>0.28760000000000002</v>
      </c>
      <c r="N1199">
        <v>84</v>
      </c>
      <c r="O1199">
        <v>855</v>
      </c>
      <c r="P1199">
        <v>14</v>
      </c>
      <c r="Q1199" t="s">
        <v>3216</v>
      </c>
    </row>
    <row r="1200" ht="15" customHeight="1">
      <c r="A1200" t="e">
        <f t="shared" ca="1" si="539"/>
        <v>#VALUE!</v>
      </c>
      <c r="B1200" t="e">
        <f t="array" ref="B1200" ca="1">_xlfn.XLOOKUP(Tabelle8[[#This Row],[ExperimentID]]&amp;Tabelle8[[#This Row],[NegotiationID]]&amp;Tabelle8[[#This Row],[MessageID]],ALL_IN_ONE[ExperimentID]&amp;ALL_IN_ONE[NegotiationID]&amp;ALL_IN_ONE[MessageID],ALL_IN_ONE[Gesamt_ID],,0)</f>
        <v>#VALUE!</v>
      </c>
      <c r="C1200">
        <v>3588</v>
      </c>
      <c r="D1200" t="s">
        <v>1521</v>
      </c>
      <c r="E1200">
        <v>67908</v>
      </c>
      <c r="F1200">
        <v>3574</v>
      </c>
      <c r="G1200">
        <v>3577</v>
      </c>
      <c r="H1200" t="s">
        <v>20</v>
      </c>
      <c r="I1200" t="str">
        <f t="array" ref="I1200">IFERROR(_xlfn.XLOOKUP(Tabelle8[[#This Row],[NegotiationID]]&amp;"FinalAccept",Tabelle8[NegotiationID]&amp;Tabelle8[ActionType],Tabelle8[ActionType],,0),_xlfn.XLOOKUP(Tabelle8[[#This Row],[NegotiationID]]&amp;"FinalReject",Tabelle8[NegotiationID]&amp;Tabelle8[ActionType],Tabelle8[ActionType],,0))</f>
        <v>FinalAccept</v>
      </c>
      <c r="J1200">
        <v>0.50619999999999998</v>
      </c>
      <c r="K1200">
        <v>0.21859999999999999</v>
      </c>
      <c r="L1200">
        <v>0.7248</v>
      </c>
      <c r="M1200">
        <v>0.28760000000000002</v>
      </c>
      <c r="N1200">
        <v>54</v>
      </c>
      <c r="O1200">
        <v>855</v>
      </c>
      <c r="P1200">
        <v>14</v>
      </c>
      <c r="Q1200" s="3" t="s">
        <v>3217</v>
      </c>
    </row>
    <row r="1201" ht="14.5" hidden="1">
      <c r="A1201" t="e">
        <f t="shared" ca="1" si="539"/>
        <v>#VALUE!</v>
      </c>
      <c r="B1201" t="e">
        <f t="array" ref="B1201" ca="1">_xlfn.XLOOKUP(Tabelle8[[#This Row],[ExperimentID]]&amp;Tabelle8[[#This Row],[NegotiationID]]&amp;Tabelle8[[#This Row],[MessageID]],ALL_IN_ONE[ExperimentID]&amp;ALL_IN_ONE[NegotiationID]&amp;ALL_IN_ONE[MessageID],ALL_IN_ONE[Gesamt_ID],,0)</f>
        <v>#VALUE!</v>
      </c>
      <c r="C1201">
        <v>3617</v>
      </c>
      <c r="D1201" t="s">
        <v>1521</v>
      </c>
      <c r="E1201">
        <v>3618</v>
      </c>
      <c r="H1201" t="s">
        <v>6019</v>
      </c>
      <c r="I1201" t="str">
        <f t="array" ref="I1201">IFERROR(_xlfn.XLOOKUP(Tabelle8[[#This Row],[NegotiationID]]&amp;"FinalAccept",Tabelle8[NegotiationID]&amp;Tabelle8[ActionType],Tabelle8[ActionType],,0),_xlfn.XLOOKUP(Tabelle8[[#This Row],[NegotiationID]]&amp;"FinalReject",Tabelle8[NegotiationID]&amp;Tabelle8[ActionType],Tabelle8[ActionType],,0))</f>
        <v>FinalAccept</v>
      </c>
      <c r="N1201">
        <v>21</v>
      </c>
      <c r="O1201">
        <v>3368</v>
      </c>
      <c r="P1201">
        <v>9</v>
      </c>
      <c r="Q1201" t="s">
        <v>6020</v>
      </c>
    </row>
    <row r="1202" ht="15" customHeight="1">
      <c r="A1202" t="e">
        <f t="shared" ca="1" si="539"/>
        <v>#VALUE!</v>
      </c>
      <c r="B1202" t="e">
        <f t="array" ref="B1202" ca="1">_xlfn.XLOOKUP(Tabelle8[[#This Row],[ExperimentID]]&amp;Tabelle8[[#This Row],[NegotiationID]]&amp;Tabelle8[[#This Row],[MessageID]],ALL_IN_ONE[ExperimentID]&amp;ALL_IN_ONE[NegotiationID]&amp;ALL_IN_ONE[MessageID],ALL_IN_ONE[Gesamt_ID],,0)</f>
        <v>#VALUE!</v>
      </c>
      <c r="C1202">
        <v>3617</v>
      </c>
      <c r="D1202" t="s">
        <v>1521</v>
      </c>
      <c r="E1202">
        <v>62542</v>
      </c>
      <c r="F1202">
        <v>3603</v>
      </c>
      <c r="G1202">
        <v>3606</v>
      </c>
      <c r="H1202" t="s">
        <v>19</v>
      </c>
      <c r="I1202" t="str">
        <f t="array" ref="I1202">IFERROR(_xlfn.XLOOKUP(Tabelle8[[#This Row],[NegotiationID]]&amp;"FinalAccept",Tabelle8[NegotiationID]&amp;Tabelle8[ActionType],Tabelle8[ActionType],,0),_xlfn.XLOOKUP(Tabelle8[[#This Row],[NegotiationID]]&amp;"FinalReject",Tabelle8[NegotiationID]&amp;Tabelle8[ActionType],Tabelle8[ActionType],,0))</f>
        <v>FinalAccept</v>
      </c>
      <c r="J1202">
        <v>1</v>
      </c>
      <c r="K1202">
        <v>0.1084</v>
      </c>
      <c r="L1202">
        <v>1.1084000000000001</v>
      </c>
      <c r="M1202">
        <v>0.89159999999999995</v>
      </c>
      <c r="N1202">
        <v>293</v>
      </c>
      <c r="O1202">
        <v>3368</v>
      </c>
      <c r="P1202">
        <v>9</v>
      </c>
      <c r="Q1202" s="3" t="s">
        <v>3218</v>
      </c>
    </row>
    <row r="1203" ht="15" customHeight="1">
      <c r="A1203" t="e">
        <f t="shared" ca="1" si="539"/>
        <v>#VALUE!</v>
      </c>
      <c r="B1203" t="e">
        <f t="array" ref="B1203" ca="1">_xlfn.XLOOKUP(Tabelle8[[#This Row],[ExperimentID]]&amp;Tabelle8[[#This Row],[NegotiationID]]&amp;Tabelle8[[#This Row],[MessageID]],ALL_IN_ONE[ExperimentID]&amp;ALL_IN_ONE[NegotiationID]&amp;ALL_IN_ONE[MessageID],ALL_IN_ONE[Gesamt_ID],,0)</f>
        <v>#VALUE!</v>
      </c>
      <c r="C1203">
        <v>3617</v>
      </c>
      <c r="D1203" t="s">
        <v>1521</v>
      </c>
      <c r="E1203">
        <v>64161</v>
      </c>
      <c r="F1203">
        <v>3606</v>
      </c>
      <c r="G1203">
        <v>3603</v>
      </c>
      <c r="H1203" t="s">
        <v>31</v>
      </c>
      <c r="I1203" t="str">
        <f t="array" ref="I1203">IFERROR(_xlfn.XLOOKUP(Tabelle8[[#This Row],[NegotiationID]]&amp;"FinalAccept",Tabelle8[NegotiationID]&amp;Tabelle8[ActionType],Tabelle8[ActionType],,0),_xlfn.XLOOKUP(Tabelle8[[#This Row],[NegotiationID]]&amp;"FinalReject",Tabelle8[NegotiationID]&amp;Tabelle8[ActionType],Tabelle8[ActionType],,0))</f>
        <v>FinalAccept</v>
      </c>
      <c r="J1203">
        <v>0.89759999999999995</v>
      </c>
      <c r="K1203">
        <v>0.073200000000000001</v>
      </c>
      <c r="L1203">
        <v>0.9708</v>
      </c>
      <c r="M1203">
        <v>0.82440000000000002</v>
      </c>
      <c r="N1203">
        <v>654</v>
      </c>
      <c r="O1203">
        <v>3368</v>
      </c>
      <c r="P1203">
        <v>9</v>
      </c>
      <c r="Q1203" s="3" t="s">
        <v>3219</v>
      </c>
    </row>
    <row r="1204" ht="15" customHeight="1">
      <c r="A1204" t="e">
        <f t="shared" ca="1" si="539"/>
        <v>#VALUE!</v>
      </c>
      <c r="B1204" t="e">
        <f t="array" ref="B1204" ca="1">_xlfn.XLOOKUP(Tabelle8[[#This Row],[ExperimentID]]&amp;Tabelle8[[#This Row],[NegotiationID]]&amp;Tabelle8[[#This Row],[MessageID]],ALL_IN_ONE[ExperimentID]&amp;ALL_IN_ONE[NegotiationID]&amp;ALL_IN_ONE[MessageID],ALL_IN_ONE[Gesamt_ID],,0)</f>
        <v>#VALUE!</v>
      </c>
      <c r="C1204">
        <v>3617</v>
      </c>
      <c r="D1204" t="s">
        <v>1521</v>
      </c>
      <c r="E1204">
        <v>64709</v>
      </c>
      <c r="F1204">
        <v>3603</v>
      </c>
      <c r="G1204">
        <v>3606</v>
      </c>
      <c r="H1204" t="s">
        <v>31</v>
      </c>
      <c r="I1204" t="str">
        <f t="array" ref="I1204">IFERROR(_xlfn.XLOOKUP(Tabelle8[[#This Row],[NegotiationID]]&amp;"FinalAccept",Tabelle8[NegotiationID]&amp;Tabelle8[ActionType],Tabelle8[ActionType],,0),_xlfn.XLOOKUP(Tabelle8[[#This Row],[NegotiationID]]&amp;"FinalReject",Tabelle8[NegotiationID]&amp;Tabelle8[ActionType],Tabelle8[ActionType],,0))</f>
        <v>FinalAccept</v>
      </c>
      <c r="J1204">
        <v>0.65620000000000001</v>
      </c>
      <c r="K1204">
        <v>0.31259999999999999</v>
      </c>
      <c r="L1204">
        <v>0.96879999999999999</v>
      </c>
      <c r="M1204">
        <v>0.34360000000000002</v>
      </c>
      <c r="N1204">
        <v>794</v>
      </c>
      <c r="O1204">
        <v>3368</v>
      </c>
      <c r="P1204">
        <v>9</v>
      </c>
      <c r="Q1204" s="3" t="s">
        <v>3220</v>
      </c>
    </row>
    <row r="1205" ht="15" customHeight="1">
      <c r="A1205" t="e">
        <f t="shared" ca="1" si="539"/>
        <v>#VALUE!</v>
      </c>
      <c r="B1205" t="e">
        <f t="array" ref="B1205" ca="1">_xlfn.XLOOKUP(Tabelle8[[#This Row],[ExperimentID]]&amp;Tabelle8[[#This Row],[NegotiationID]]&amp;Tabelle8[[#This Row],[MessageID]],ALL_IN_ONE[ExperimentID]&amp;ALL_IN_ONE[NegotiationID]&amp;ALL_IN_ONE[MessageID],ALL_IN_ONE[Gesamt_ID],,0)</f>
        <v>#VALUE!</v>
      </c>
      <c r="C1205">
        <v>3617</v>
      </c>
      <c r="D1205" t="s">
        <v>1521</v>
      </c>
      <c r="E1205">
        <v>65044</v>
      </c>
      <c r="F1205">
        <v>3606</v>
      </c>
      <c r="G1205">
        <v>3603</v>
      </c>
      <c r="H1205" t="s">
        <v>31</v>
      </c>
      <c r="I1205" t="str">
        <f t="array" ref="I1205">IFERROR(_xlfn.XLOOKUP(Tabelle8[[#This Row],[NegotiationID]]&amp;"FinalAccept",Tabelle8[NegotiationID]&amp;Tabelle8[ActionType],Tabelle8[ActionType],,0),_xlfn.XLOOKUP(Tabelle8[[#This Row],[NegotiationID]]&amp;"FinalReject",Tabelle8[NegotiationID]&amp;Tabelle8[ActionType],Tabelle8[ActionType],,0))</f>
        <v>FinalAccept</v>
      </c>
      <c r="J1205">
        <v>0.746</v>
      </c>
      <c r="K1205">
        <v>0.3286</v>
      </c>
      <c r="L1205">
        <v>1.0746</v>
      </c>
      <c r="M1205">
        <v>0.41739999999999999</v>
      </c>
      <c r="N1205">
        <v>784</v>
      </c>
      <c r="O1205">
        <v>3368</v>
      </c>
      <c r="P1205">
        <v>9</v>
      </c>
      <c r="Q1205" s="3" t="s">
        <v>3221</v>
      </c>
    </row>
    <row r="1206" ht="15" customHeight="1">
      <c r="A1206" t="e">
        <f t="shared" ca="1" si="539"/>
        <v>#VALUE!</v>
      </c>
      <c r="B1206" t="e">
        <f t="array" ref="B1206" ca="1">_xlfn.XLOOKUP(Tabelle8[[#This Row],[ExperimentID]]&amp;Tabelle8[[#This Row],[NegotiationID]]&amp;Tabelle8[[#This Row],[MessageID]],ALL_IN_ONE[ExperimentID]&amp;ALL_IN_ONE[NegotiationID]&amp;ALL_IN_ONE[MessageID],ALL_IN_ONE[Gesamt_ID],,0)</f>
        <v>#VALUE!</v>
      </c>
      <c r="C1206">
        <v>3617</v>
      </c>
      <c r="D1206" t="s">
        <v>1521</v>
      </c>
      <c r="E1206">
        <v>65702</v>
      </c>
      <c r="F1206">
        <v>3603</v>
      </c>
      <c r="G1206">
        <v>3606</v>
      </c>
      <c r="H1206" t="s">
        <v>31</v>
      </c>
      <c r="I1206" t="str">
        <f t="array" ref="I1206">IFERROR(_xlfn.XLOOKUP(Tabelle8[[#This Row],[NegotiationID]]&amp;"FinalAccept",Tabelle8[NegotiationID]&amp;Tabelle8[ActionType],Tabelle8[ActionType],,0),_xlfn.XLOOKUP(Tabelle8[[#This Row],[NegotiationID]]&amp;"FinalReject",Tabelle8[NegotiationID]&amp;Tabelle8[ActionType],Tabelle8[ActionType],,0))</f>
        <v>FinalAccept</v>
      </c>
      <c r="J1206">
        <v>0.54979999999999996</v>
      </c>
      <c r="K1206">
        <v>0.5</v>
      </c>
      <c r="L1206">
        <v>1.0498000000000001</v>
      </c>
      <c r="M1206">
        <v>0.049799999999999997</v>
      </c>
      <c r="N1206">
        <v>463</v>
      </c>
      <c r="O1206">
        <v>3368</v>
      </c>
      <c r="P1206">
        <v>9</v>
      </c>
      <c r="Q1206" s="3" t="s">
        <v>3222</v>
      </c>
    </row>
    <row r="1207" ht="15" customHeight="1">
      <c r="A1207" t="e">
        <f t="shared" ca="1" si="539"/>
        <v>#VALUE!</v>
      </c>
      <c r="B1207" t="e">
        <f t="array" ref="B1207" ca="1">_xlfn.XLOOKUP(Tabelle8[[#This Row],[ExperimentID]]&amp;Tabelle8[[#This Row],[NegotiationID]]&amp;Tabelle8[[#This Row],[MessageID]],ALL_IN_ONE[ExperimentID]&amp;ALL_IN_ONE[NegotiationID]&amp;ALL_IN_ONE[MessageID],ALL_IN_ONE[Gesamt_ID],,0)</f>
        <v>#VALUE!</v>
      </c>
      <c r="C1207">
        <v>3617</v>
      </c>
      <c r="D1207" t="s">
        <v>1521</v>
      </c>
      <c r="E1207">
        <v>66641</v>
      </c>
      <c r="F1207">
        <v>3606</v>
      </c>
      <c r="G1207">
        <v>3603</v>
      </c>
      <c r="H1207" t="s">
        <v>31</v>
      </c>
      <c r="I1207" t="str">
        <f t="array" ref="I1207">IFERROR(_xlfn.XLOOKUP(Tabelle8[[#This Row],[NegotiationID]]&amp;"FinalAccept",Tabelle8[NegotiationID]&amp;Tabelle8[ActionType],Tabelle8[ActionType],,0),_xlfn.XLOOKUP(Tabelle8[[#This Row],[NegotiationID]]&amp;"FinalReject",Tabelle8[NegotiationID]&amp;Tabelle8[ActionType],Tabelle8[ActionType],,0))</f>
        <v>FinalAccept</v>
      </c>
      <c r="J1207">
        <v>0.61460000000000004</v>
      </c>
      <c r="K1207">
        <v>0.36459999999999998</v>
      </c>
      <c r="L1207">
        <v>0.97919999999999996</v>
      </c>
      <c r="M1207">
        <v>0.25</v>
      </c>
      <c r="N1207">
        <v>155</v>
      </c>
      <c r="O1207">
        <v>3368</v>
      </c>
      <c r="P1207">
        <v>9</v>
      </c>
      <c r="Q1207" s="3" t="s">
        <v>3223</v>
      </c>
    </row>
    <row r="1208" ht="15" customHeight="1">
      <c r="A1208" t="e">
        <f t="shared" ca="1" si="539"/>
        <v>#VALUE!</v>
      </c>
      <c r="B1208" t="e">
        <f t="array" ref="B1208" ca="1">_xlfn.XLOOKUP(Tabelle8[[#This Row],[ExperimentID]]&amp;Tabelle8[[#This Row],[NegotiationID]]&amp;Tabelle8[[#This Row],[MessageID]],ALL_IN_ONE[ExperimentID]&amp;ALL_IN_ONE[NegotiationID]&amp;ALL_IN_ONE[MessageID],ALL_IN_ONE[Gesamt_ID],,0)</f>
        <v>#VALUE!</v>
      </c>
      <c r="C1208">
        <v>3617</v>
      </c>
      <c r="D1208" t="s">
        <v>1521</v>
      </c>
      <c r="E1208">
        <v>66929</v>
      </c>
      <c r="F1208">
        <v>3603</v>
      </c>
      <c r="G1208">
        <v>3606</v>
      </c>
      <c r="H1208" t="s">
        <v>31</v>
      </c>
      <c r="I1208" t="str">
        <f t="array" ref="I1208">IFERROR(_xlfn.XLOOKUP(Tabelle8[[#This Row],[NegotiationID]]&amp;"FinalAccept",Tabelle8[NegotiationID]&amp;Tabelle8[ActionType],Tabelle8[ActionType],,0),_xlfn.XLOOKUP(Tabelle8[[#This Row],[NegotiationID]]&amp;"FinalReject",Tabelle8[NegotiationID]&amp;Tabelle8[ActionType],Tabelle8[ActionType],,0))</f>
        <v>FinalAccept</v>
      </c>
      <c r="J1208">
        <v>0.50860000000000005</v>
      </c>
      <c r="K1208">
        <v>0.56599999999999995</v>
      </c>
      <c r="L1208">
        <v>1.0746</v>
      </c>
      <c r="M1208">
        <v>0.0574</v>
      </c>
      <c r="N1208">
        <v>155</v>
      </c>
      <c r="O1208">
        <v>3368</v>
      </c>
      <c r="P1208">
        <v>9</v>
      </c>
      <c r="Q1208" s="3" t="s">
        <v>3224</v>
      </c>
    </row>
    <row r="1209" ht="15" customHeight="1">
      <c r="A1209" t="e">
        <f t="shared" ca="1" si="539"/>
        <v>#VALUE!</v>
      </c>
      <c r="B1209" t="e">
        <f t="array" ref="B1209" ca="1">_xlfn.XLOOKUP(Tabelle8[[#This Row],[ExperimentID]]&amp;Tabelle8[[#This Row],[NegotiationID]]&amp;Tabelle8[[#This Row],[MessageID]],ALL_IN_ONE[ExperimentID]&amp;ALL_IN_ONE[NegotiationID]&amp;ALL_IN_ONE[MessageID],ALL_IN_ONE[Gesamt_ID],,0)</f>
        <v>#VALUE!</v>
      </c>
      <c r="C1209">
        <v>3617</v>
      </c>
      <c r="D1209" t="s">
        <v>1521</v>
      </c>
      <c r="E1209">
        <v>67051</v>
      </c>
      <c r="F1209">
        <v>3606</v>
      </c>
      <c r="G1209">
        <v>3603</v>
      </c>
      <c r="H1209" t="s">
        <v>20</v>
      </c>
      <c r="I1209" t="str">
        <f t="array" ref="I1209">IFERROR(_xlfn.XLOOKUP(Tabelle8[[#This Row],[NegotiationID]]&amp;"FinalAccept",Tabelle8[NegotiationID]&amp;Tabelle8[ActionType],Tabelle8[ActionType],,0),_xlfn.XLOOKUP(Tabelle8[[#This Row],[NegotiationID]]&amp;"FinalReject",Tabelle8[NegotiationID]&amp;Tabelle8[ActionType],Tabelle8[ActionType],,0))</f>
        <v>FinalAccept</v>
      </c>
      <c r="J1209">
        <v>0.56599999999999995</v>
      </c>
      <c r="K1209">
        <v>0.50860000000000005</v>
      </c>
      <c r="L1209">
        <v>1.0746</v>
      </c>
      <c r="M1209">
        <v>0.0574</v>
      </c>
      <c r="N1209">
        <v>49</v>
      </c>
      <c r="O1209">
        <v>3368</v>
      </c>
      <c r="P1209">
        <v>9</v>
      </c>
      <c r="Q1209" s="3" t="s">
        <v>3225</v>
      </c>
    </row>
    <row r="1210" ht="14.5" hidden="1">
      <c r="A1210" t="e">
        <f t="shared" ca="1" si="539"/>
        <v>#VALUE!</v>
      </c>
      <c r="B1210" t="e">
        <f t="array" ref="B1210" ca="1">_xlfn.XLOOKUP(Tabelle8[[#This Row],[ExperimentID]]&amp;Tabelle8[[#This Row],[NegotiationID]]&amp;Tabelle8[[#This Row],[MessageID]],ALL_IN_ONE[ExperimentID]&amp;ALL_IN_ONE[NegotiationID]&amp;ALL_IN_ONE[MessageID],ALL_IN_ONE[Gesamt_ID],,0)</f>
        <v>#VALUE!</v>
      </c>
      <c r="C1210">
        <v>3646</v>
      </c>
      <c r="D1210" t="s">
        <v>1521</v>
      </c>
      <c r="E1210">
        <v>3647</v>
      </c>
      <c r="H1210" t="s">
        <v>6019</v>
      </c>
      <c r="I1210" t="str">
        <f t="array" ref="I1210">IFERROR(_xlfn.XLOOKUP(Tabelle8[[#This Row],[NegotiationID]]&amp;"FinalAccept",Tabelle8[NegotiationID]&amp;Tabelle8[ActionType],Tabelle8[ActionType],,0),_xlfn.XLOOKUP(Tabelle8[[#This Row],[NegotiationID]]&amp;"FinalReject",Tabelle8[NegotiationID]&amp;Tabelle8[ActionType],Tabelle8[ActionType],,0))</f>
        <v>FinalAccept</v>
      </c>
      <c r="N1210">
        <v>21</v>
      </c>
      <c r="O1210">
        <v>1093</v>
      </c>
      <c r="P1210">
        <v>8</v>
      </c>
      <c r="Q1210" t="s">
        <v>6020</v>
      </c>
    </row>
    <row r="1211" ht="15" customHeight="1">
      <c r="A1211" t="e">
        <f t="shared" ca="1" si="539"/>
        <v>#VALUE!</v>
      </c>
      <c r="B1211" t="e">
        <f t="array" ref="B1211" ca="1">_xlfn.XLOOKUP(Tabelle8[[#This Row],[ExperimentID]]&amp;Tabelle8[[#This Row],[NegotiationID]]&amp;Tabelle8[[#This Row],[MessageID]],ALL_IN_ONE[ExperimentID]&amp;ALL_IN_ONE[NegotiationID]&amp;ALL_IN_ONE[MessageID],ALL_IN_ONE[Gesamt_ID],,0)</f>
        <v>#VALUE!</v>
      </c>
      <c r="C1211">
        <v>3646</v>
      </c>
      <c r="D1211" t="s">
        <v>1521</v>
      </c>
      <c r="E1211">
        <v>62455</v>
      </c>
      <c r="F1211">
        <v>3632</v>
      </c>
      <c r="G1211">
        <v>3635</v>
      </c>
      <c r="H1211" t="s">
        <v>19</v>
      </c>
      <c r="I1211" t="str">
        <f t="array" ref="I1211">IFERROR(_xlfn.XLOOKUP(Tabelle8[[#This Row],[NegotiationID]]&amp;"FinalAccept",Tabelle8[NegotiationID]&amp;Tabelle8[ActionType],Tabelle8[ActionType],,0),_xlfn.XLOOKUP(Tabelle8[[#This Row],[NegotiationID]]&amp;"FinalReject",Tabelle8[NegotiationID]&amp;Tabelle8[ActionType],Tabelle8[ActionType],,0))</f>
        <v>FinalAccept</v>
      </c>
      <c r="J1211">
        <v>1</v>
      </c>
      <c r="K1211">
        <v>0.1084</v>
      </c>
      <c r="L1211">
        <v>1.1084000000000001</v>
      </c>
      <c r="M1211">
        <v>0.89159999999999995</v>
      </c>
      <c r="N1211">
        <v>73</v>
      </c>
      <c r="O1211">
        <v>1093</v>
      </c>
      <c r="P1211">
        <v>8</v>
      </c>
      <c r="Q1211" s="3" t="s">
        <v>3226</v>
      </c>
    </row>
    <row r="1212" ht="15" customHeight="1">
      <c r="A1212" t="e">
        <f t="shared" ca="1" si="539"/>
        <v>#VALUE!</v>
      </c>
      <c r="B1212" t="e">
        <f t="array" ref="B1212" ca="1">_xlfn.XLOOKUP(Tabelle8[[#This Row],[ExperimentID]]&amp;Tabelle8[[#This Row],[NegotiationID]]&amp;Tabelle8[[#This Row],[MessageID]],ALL_IN_ONE[ExperimentID]&amp;ALL_IN_ONE[NegotiationID]&amp;ALL_IN_ONE[MessageID],ALL_IN_ONE[Gesamt_ID],,0)</f>
        <v>#VALUE!</v>
      </c>
      <c r="C1212">
        <v>3646</v>
      </c>
      <c r="D1212" t="s">
        <v>1521</v>
      </c>
      <c r="E1212">
        <v>63426</v>
      </c>
      <c r="F1212">
        <v>3635</v>
      </c>
      <c r="G1212">
        <v>3632</v>
      </c>
      <c r="H1212" t="s">
        <v>31</v>
      </c>
      <c r="I1212" t="str">
        <f t="array" ref="I1212">IFERROR(_xlfn.XLOOKUP(Tabelle8[[#This Row],[NegotiationID]]&amp;"FinalAccept",Tabelle8[NegotiationID]&amp;Tabelle8[ActionType],Tabelle8[ActionType],,0),_xlfn.XLOOKUP(Tabelle8[[#This Row],[NegotiationID]]&amp;"FinalReject",Tabelle8[NegotiationID]&amp;Tabelle8[ActionType],Tabelle8[ActionType],,0))</f>
        <v>FinalAccept</v>
      </c>
      <c r="J1212">
        <v>0.71760000000000002</v>
      </c>
      <c r="K1212">
        <v>0.12640000000000001</v>
      </c>
      <c r="L1212">
        <v>0.84399999999999997</v>
      </c>
      <c r="M1212">
        <v>0.59119999999999995</v>
      </c>
      <c r="N1212">
        <v>223</v>
      </c>
      <c r="O1212">
        <v>1093</v>
      </c>
      <c r="P1212">
        <v>8</v>
      </c>
      <c r="Q1212" s="3" t="s">
        <v>3227</v>
      </c>
    </row>
    <row r="1213" ht="15" customHeight="1">
      <c r="A1213" t="e">
        <f t="shared" ca="1" si="539"/>
        <v>#VALUE!</v>
      </c>
      <c r="B1213" t="e">
        <f t="array" ref="B1213" ca="1">_xlfn.XLOOKUP(Tabelle8[[#This Row],[ExperimentID]]&amp;Tabelle8[[#This Row],[NegotiationID]]&amp;Tabelle8[[#This Row],[MessageID]],ALL_IN_ONE[ExperimentID]&amp;ALL_IN_ONE[NegotiationID]&amp;ALL_IN_ONE[MessageID],ALL_IN_ONE[Gesamt_ID],,0)</f>
        <v>#VALUE!</v>
      </c>
      <c r="C1213">
        <v>3646</v>
      </c>
      <c r="D1213" t="s">
        <v>1521</v>
      </c>
      <c r="E1213">
        <v>65994</v>
      </c>
      <c r="F1213">
        <v>3632</v>
      </c>
      <c r="G1213">
        <v>3635</v>
      </c>
      <c r="H1213" t="s">
        <v>31</v>
      </c>
      <c r="I1213" t="str">
        <f t="array" ref="I1213">IFERROR(_xlfn.XLOOKUP(Tabelle8[[#This Row],[NegotiationID]]&amp;"FinalAccept",Tabelle8[NegotiationID]&amp;Tabelle8[ActionType],Tabelle8[ActionType],,0),_xlfn.XLOOKUP(Tabelle8[[#This Row],[NegotiationID]]&amp;"FinalReject",Tabelle8[NegotiationID]&amp;Tabelle8[ActionType],Tabelle8[ActionType],,0))</f>
        <v>FinalAccept</v>
      </c>
      <c r="J1213">
        <v>0.89600000000000002</v>
      </c>
      <c r="K1213">
        <v>0.1552</v>
      </c>
      <c r="L1213">
        <v>1.0511999999999999</v>
      </c>
      <c r="M1213">
        <v>0.74080000000000001</v>
      </c>
      <c r="N1213">
        <v>455</v>
      </c>
      <c r="O1213">
        <v>1093</v>
      </c>
      <c r="P1213">
        <v>8</v>
      </c>
      <c r="Q1213" s="3" t="s">
        <v>3228</v>
      </c>
    </row>
    <row r="1214" ht="15" customHeight="1">
      <c r="A1214" t="e">
        <f t="shared" ca="1" si="539"/>
        <v>#VALUE!</v>
      </c>
      <c r="B1214" t="e">
        <f t="array" ref="B1214" ca="1">_xlfn.XLOOKUP(Tabelle8[[#This Row],[ExperimentID]]&amp;Tabelle8[[#This Row],[NegotiationID]]&amp;Tabelle8[[#This Row],[MessageID]],ALL_IN_ONE[ExperimentID]&amp;ALL_IN_ONE[NegotiationID]&amp;ALL_IN_ONE[MessageID],ALL_IN_ONE[Gesamt_ID],,0)</f>
        <v>#VALUE!</v>
      </c>
      <c r="C1214">
        <v>3646</v>
      </c>
      <c r="D1214" t="s">
        <v>1521</v>
      </c>
      <c r="E1214">
        <v>66356</v>
      </c>
      <c r="F1214">
        <v>3635</v>
      </c>
      <c r="G1214">
        <v>3632</v>
      </c>
      <c r="H1214" t="s">
        <v>31</v>
      </c>
      <c r="I1214" t="str">
        <f t="array" ref="I1214">IFERROR(_xlfn.XLOOKUP(Tabelle8[[#This Row],[NegotiationID]]&amp;"FinalAccept",Tabelle8[NegotiationID]&amp;Tabelle8[ActionType],Tabelle8[ActionType],,0),_xlfn.XLOOKUP(Tabelle8[[#This Row],[NegotiationID]]&amp;"FinalReject",Tabelle8[NegotiationID]&amp;Tabelle8[ActionType],Tabelle8[ActionType],,0))</f>
        <v>FinalAccept</v>
      </c>
      <c r="J1214">
        <v>0.39939999999999998</v>
      </c>
      <c r="K1214">
        <v>0.45619999999999999</v>
      </c>
      <c r="L1214">
        <v>0.85560000000000003</v>
      </c>
      <c r="M1214">
        <v>0.056800000000000003</v>
      </c>
      <c r="N1214">
        <v>168</v>
      </c>
      <c r="O1214">
        <v>1093</v>
      </c>
      <c r="P1214">
        <v>8</v>
      </c>
      <c r="Q1214" s="3" t="s">
        <v>3229</v>
      </c>
    </row>
    <row r="1215" ht="15" customHeight="1">
      <c r="A1215" t="e">
        <f t="shared" ca="1" si="539"/>
        <v>#VALUE!</v>
      </c>
      <c r="B1215" t="e">
        <f t="array" ref="B1215" ca="1">_xlfn.XLOOKUP(Tabelle8[[#This Row],[ExperimentID]]&amp;Tabelle8[[#This Row],[NegotiationID]]&amp;Tabelle8[[#This Row],[MessageID]],ALL_IN_ONE[ExperimentID]&amp;ALL_IN_ONE[NegotiationID]&amp;ALL_IN_ONE[MessageID],ALL_IN_ONE[Gesamt_ID],,0)</f>
        <v>#VALUE!</v>
      </c>
      <c r="C1215">
        <v>3646</v>
      </c>
      <c r="D1215" t="s">
        <v>1521</v>
      </c>
      <c r="E1215">
        <v>66428</v>
      </c>
      <c r="F1215">
        <v>3632</v>
      </c>
      <c r="G1215">
        <v>3635</v>
      </c>
      <c r="H1215" t="s">
        <v>31</v>
      </c>
      <c r="I1215" t="str">
        <f t="array" ref="I1215">IFERROR(_xlfn.XLOOKUP(Tabelle8[[#This Row],[NegotiationID]]&amp;"FinalAccept",Tabelle8[NegotiationID]&amp;Tabelle8[ActionType],Tabelle8[ActionType],,0),_xlfn.XLOOKUP(Tabelle8[[#This Row],[NegotiationID]]&amp;"FinalReject",Tabelle8[NegotiationID]&amp;Tabelle8[ActionType],Tabelle8[ActionType],,0))</f>
        <v>FinalAccept</v>
      </c>
      <c r="J1215">
        <v>0.60019999999999996</v>
      </c>
      <c r="K1215">
        <v>0.3508</v>
      </c>
      <c r="L1215">
        <v>0.95099999999999996</v>
      </c>
      <c r="M1215">
        <v>0.24940000000000001</v>
      </c>
      <c r="N1215">
        <v>91</v>
      </c>
      <c r="O1215">
        <v>1093</v>
      </c>
      <c r="P1215">
        <v>8</v>
      </c>
      <c r="Q1215" s="3" t="s">
        <v>3230</v>
      </c>
    </row>
    <row r="1216" ht="15" customHeight="1">
      <c r="A1216" t="e">
        <f t="shared" ca="1" si="539"/>
        <v>#VALUE!</v>
      </c>
      <c r="B1216" t="e">
        <f t="array" ref="B1216" ca="1">_xlfn.XLOOKUP(Tabelle8[[#This Row],[ExperimentID]]&amp;Tabelle8[[#This Row],[NegotiationID]]&amp;Tabelle8[[#This Row],[MessageID]],ALL_IN_ONE[ExperimentID]&amp;ALL_IN_ONE[NegotiationID]&amp;ALL_IN_ONE[MessageID],ALL_IN_ONE[Gesamt_ID],,0)</f>
        <v>#VALUE!</v>
      </c>
      <c r="C1216">
        <v>3646</v>
      </c>
      <c r="D1216" t="s">
        <v>1521</v>
      </c>
      <c r="E1216">
        <v>66708</v>
      </c>
      <c r="F1216">
        <v>3635</v>
      </c>
      <c r="G1216">
        <v>3632</v>
      </c>
      <c r="H1216" t="s">
        <v>31</v>
      </c>
      <c r="I1216" t="str">
        <f t="array" ref="I1216">IFERROR(_xlfn.XLOOKUP(Tabelle8[[#This Row],[NegotiationID]]&amp;"FinalAccept",Tabelle8[NegotiationID]&amp;Tabelle8[ActionType],Tabelle8[ActionType],,0),_xlfn.XLOOKUP(Tabelle8[[#This Row],[NegotiationID]]&amp;"FinalReject",Tabelle8[NegotiationID]&amp;Tabelle8[ActionType],Tabelle8[ActionType],,0))</f>
        <v>FinalAccept</v>
      </c>
      <c r="J1216">
        <v>0.3508</v>
      </c>
      <c r="K1216">
        <v>0.60019999999999996</v>
      </c>
      <c r="L1216">
        <v>0.95099999999999996</v>
      </c>
      <c r="M1216">
        <v>0.24940000000000001</v>
      </c>
      <c r="N1216">
        <v>32</v>
      </c>
      <c r="O1216">
        <v>1093</v>
      </c>
      <c r="P1216">
        <v>8</v>
      </c>
      <c r="Q1216" s="3" t="s">
        <v>3231</v>
      </c>
    </row>
    <row r="1217" ht="15" customHeight="1">
      <c r="A1217" t="e">
        <f t="shared" ca="1" si="539"/>
        <v>#VALUE!</v>
      </c>
      <c r="B1217" t="e">
        <f t="array" ref="B1217" ca="1">_xlfn.XLOOKUP(Tabelle8[[#This Row],[ExperimentID]]&amp;Tabelle8[[#This Row],[NegotiationID]]&amp;Tabelle8[[#This Row],[MessageID]],ALL_IN_ONE[ExperimentID]&amp;ALL_IN_ONE[NegotiationID]&amp;ALL_IN_ONE[MessageID],ALL_IN_ONE[Gesamt_ID],,0)</f>
        <v>#VALUE!</v>
      </c>
      <c r="C1217">
        <v>3646</v>
      </c>
      <c r="D1217" t="s">
        <v>1521</v>
      </c>
      <c r="E1217">
        <v>66713</v>
      </c>
      <c r="F1217">
        <v>3632</v>
      </c>
      <c r="G1217">
        <v>3635</v>
      </c>
      <c r="H1217" t="s">
        <v>20</v>
      </c>
      <c r="I1217" t="str">
        <f t="array" ref="I1217">IFERROR(_xlfn.XLOOKUP(Tabelle8[[#This Row],[NegotiationID]]&amp;"FinalAccept",Tabelle8[NegotiationID]&amp;Tabelle8[ActionType],Tabelle8[ActionType],,0),_xlfn.XLOOKUP(Tabelle8[[#This Row],[NegotiationID]]&amp;"FinalReject",Tabelle8[NegotiationID]&amp;Tabelle8[ActionType],Tabelle8[ActionType],,0))</f>
        <v>FinalAccept</v>
      </c>
      <c r="J1217">
        <v>0.60019999999999996</v>
      </c>
      <c r="K1217">
        <v>0.3508</v>
      </c>
      <c r="L1217">
        <v>0.95099999999999996</v>
      </c>
      <c r="M1217">
        <v>0.24940000000000001</v>
      </c>
      <c r="N1217">
        <v>30</v>
      </c>
      <c r="O1217">
        <v>1093</v>
      </c>
      <c r="P1217">
        <v>8</v>
      </c>
      <c r="Q1217" s="3" t="s">
        <v>3232</v>
      </c>
    </row>
    <row r="1218" ht="14.5" hidden="1">
      <c r="A1218" t="e">
        <f t="shared" ref="A1218:A1281" ca="1" si="540">MID(CELL("Dateiname",$A$1),FIND("]",CELL("Dateiname",$A$1))+1,31)</f>
        <v>#VALUE!</v>
      </c>
      <c r="B1218" t="e">
        <f t="array" ref="B1218" ca="1">_xlfn.XLOOKUP(Tabelle8[[#This Row],[ExperimentID]]&amp;Tabelle8[[#This Row],[NegotiationID]]&amp;Tabelle8[[#This Row],[MessageID]],ALL_IN_ONE[ExperimentID]&amp;ALL_IN_ONE[NegotiationID]&amp;ALL_IN_ONE[MessageID],ALL_IN_ONE[Gesamt_ID],,0)</f>
        <v>#VALUE!</v>
      </c>
      <c r="C1218">
        <v>3675</v>
      </c>
      <c r="D1218" t="s">
        <v>1521</v>
      </c>
      <c r="E1218">
        <v>3676</v>
      </c>
      <c r="H1218" t="s">
        <v>6019</v>
      </c>
      <c r="I1218" t="str">
        <f t="array" ref="I1218">IFERROR(_xlfn.XLOOKUP(Tabelle8[[#This Row],[NegotiationID]]&amp;"FinalAccept",Tabelle8[NegotiationID]&amp;Tabelle8[ActionType],Tabelle8[ActionType],,0),_xlfn.XLOOKUP(Tabelle8[[#This Row],[NegotiationID]]&amp;"FinalReject",Tabelle8[NegotiationID]&amp;Tabelle8[ActionType],Tabelle8[ActionType],,0))</f>
        <v>FinalAccept</v>
      </c>
      <c r="N1218">
        <v>21</v>
      </c>
      <c r="O1218">
        <v>2007</v>
      </c>
      <c r="P1218">
        <v>14</v>
      </c>
      <c r="Q1218" t="s">
        <v>6020</v>
      </c>
    </row>
    <row r="1219" ht="58" hidden="1">
      <c r="A1219" t="e">
        <f t="shared" ca="1" si="540"/>
        <v>#VALUE!</v>
      </c>
      <c r="B1219" t="e">
        <f t="array" ref="B1219" ca="1">_xlfn.XLOOKUP(Tabelle8[[#This Row],[ExperimentID]]&amp;Tabelle8[[#This Row],[NegotiationID]]&amp;Tabelle8[[#This Row],[MessageID]],ALL_IN_ONE[ExperimentID]&amp;ALL_IN_ONE[NegotiationID]&amp;ALL_IN_ONE[MessageID],ALL_IN_ONE[Gesamt_ID],,0)</f>
        <v>#VALUE!</v>
      </c>
      <c r="C1219">
        <v>3675</v>
      </c>
      <c r="D1219" t="s">
        <v>1521</v>
      </c>
      <c r="E1219">
        <v>62169</v>
      </c>
      <c r="F1219">
        <v>3661</v>
      </c>
      <c r="G1219">
        <v>3664</v>
      </c>
      <c r="H1219" t="s">
        <v>22</v>
      </c>
      <c r="I1219" t="str">
        <f t="array" ref="I1219">IFERROR(_xlfn.XLOOKUP(Tabelle8[[#This Row],[NegotiationID]]&amp;"FinalAccept",Tabelle8[NegotiationID]&amp;Tabelle8[ActionType],Tabelle8[ActionType],,0),_xlfn.XLOOKUP(Tabelle8[[#This Row],[NegotiationID]]&amp;"FinalReject",Tabelle8[NegotiationID]&amp;Tabelle8[ActionType],Tabelle8[ActionType],,0))</f>
        <v>FinalAccept</v>
      </c>
      <c r="N1219">
        <v>44</v>
      </c>
      <c r="O1219">
        <v>2007</v>
      </c>
      <c r="P1219">
        <v>14</v>
      </c>
      <c r="Q1219" s="3" t="s">
        <v>6603</v>
      </c>
    </row>
    <row r="1220" ht="174" hidden="1">
      <c r="A1220" t="e">
        <f t="shared" ca="1" si="540"/>
        <v>#VALUE!</v>
      </c>
      <c r="B1220" t="e">
        <f t="array" ref="B1220" ca="1">_xlfn.XLOOKUP(Tabelle8[[#This Row],[ExperimentID]]&amp;Tabelle8[[#This Row],[NegotiationID]]&amp;Tabelle8[[#This Row],[MessageID]],ALL_IN_ONE[ExperimentID]&amp;ALL_IN_ONE[NegotiationID]&amp;ALL_IN_ONE[MessageID],ALL_IN_ONE[Gesamt_ID],,0)</f>
        <v>#VALUE!</v>
      </c>
      <c r="C1220">
        <v>3675</v>
      </c>
      <c r="D1220" t="s">
        <v>1521</v>
      </c>
      <c r="E1220">
        <v>62782</v>
      </c>
      <c r="F1220">
        <v>3664</v>
      </c>
      <c r="G1220">
        <v>3661</v>
      </c>
      <c r="H1220" t="s">
        <v>24</v>
      </c>
      <c r="I1220" t="str">
        <f t="array" ref="I1220">IFERROR(_xlfn.XLOOKUP(Tabelle8[[#This Row],[NegotiationID]]&amp;"FinalAccept",Tabelle8[NegotiationID]&amp;Tabelle8[ActionType],Tabelle8[ActionType],,0),_xlfn.XLOOKUP(Tabelle8[[#This Row],[NegotiationID]]&amp;"FinalReject",Tabelle8[NegotiationID]&amp;Tabelle8[ActionType],Tabelle8[ActionType],,0))</f>
        <v>FinalAccept</v>
      </c>
      <c r="N1220">
        <v>163</v>
      </c>
      <c r="O1220">
        <v>2007</v>
      </c>
      <c r="P1220">
        <v>14</v>
      </c>
      <c r="Q1220" s="3" t="s">
        <v>6604</v>
      </c>
    </row>
    <row r="1221" ht="217.5" hidden="1">
      <c r="A1221" t="e">
        <f t="shared" ca="1" si="540"/>
        <v>#VALUE!</v>
      </c>
      <c r="B1221" t="e">
        <f t="array" ref="B1221" ca="1">_xlfn.XLOOKUP(Tabelle8[[#This Row],[ExperimentID]]&amp;Tabelle8[[#This Row],[NegotiationID]]&amp;Tabelle8[[#This Row],[MessageID]],ALL_IN_ONE[ExperimentID]&amp;ALL_IN_ONE[NegotiationID]&amp;ALL_IN_ONE[MessageID],ALL_IN_ONE[Gesamt_ID],,0)</f>
        <v>#VALUE!</v>
      </c>
      <c r="C1221">
        <v>3675</v>
      </c>
      <c r="D1221" t="s">
        <v>1521</v>
      </c>
      <c r="E1221">
        <v>63371</v>
      </c>
      <c r="F1221">
        <v>3661</v>
      </c>
      <c r="G1221">
        <v>3664</v>
      </c>
      <c r="H1221" t="s">
        <v>22</v>
      </c>
      <c r="I1221" t="str">
        <f t="array" ref="I1221">IFERROR(_xlfn.XLOOKUP(Tabelle8[[#This Row],[NegotiationID]]&amp;"FinalAccept",Tabelle8[NegotiationID]&amp;Tabelle8[ActionType],Tabelle8[ActionType],,0),_xlfn.XLOOKUP(Tabelle8[[#This Row],[NegotiationID]]&amp;"FinalReject",Tabelle8[NegotiationID]&amp;Tabelle8[ActionType],Tabelle8[ActionType],,0))</f>
        <v>FinalAccept</v>
      </c>
      <c r="N1221">
        <v>221</v>
      </c>
      <c r="O1221">
        <v>2007</v>
      </c>
      <c r="P1221">
        <v>14</v>
      </c>
      <c r="Q1221" s="3" t="s">
        <v>6605</v>
      </c>
    </row>
    <row r="1222" ht="15" customHeight="1">
      <c r="A1222" t="e">
        <f t="shared" ca="1" si="540"/>
        <v>#VALUE!</v>
      </c>
      <c r="B1222" t="e">
        <f t="array" ref="B1222" ca="1">_xlfn.XLOOKUP(Tabelle8[[#This Row],[ExperimentID]]&amp;Tabelle8[[#This Row],[NegotiationID]]&amp;Tabelle8[[#This Row],[MessageID]],ALL_IN_ONE[ExperimentID]&amp;ALL_IN_ONE[NegotiationID]&amp;ALL_IN_ONE[MessageID],ALL_IN_ONE[Gesamt_ID],,0)</f>
        <v>#VALUE!</v>
      </c>
      <c r="C1222">
        <v>3675</v>
      </c>
      <c r="D1222" t="s">
        <v>1521</v>
      </c>
      <c r="E1222">
        <v>64148</v>
      </c>
      <c r="F1222">
        <v>3664</v>
      </c>
      <c r="G1222">
        <v>3661</v>
      </c>
      <c r="H1222" t="s">
        <v>19</v>
      </c>
      <c r="I1222" t="str">
        <f t="array" ref="I1222">IFERROR(_xlfn.XLOOKUP(Tabelle8[[#This Row],[NegotiationID]]&amp;"FinalAccept",Tabelle8[NegotiationID]&amp;Tabelle8[ActionType],Tabelle8[ActionType],,0),_xlfn.XLOOKUP(Tabelle8[[#This Row],[NegotiationID]]&amp;"FinalReject",Tabelle8[NegotiationID]&amp;Tabelle8[ActionType],Tabelle8[ActionType],,0))</f>
        <v>FinalAccept</v>
      </c>
      <c r="J1222">
        <v>0.81759999999999999</v>
      </c>
      <c r="K1222">
        <v>0.1484</v>
      </c>
      <c r="L1222">
        <v>0.96599999999999997</v>
      </c>
      <c r="M1222">
        <v>0.66920000000000002</v>
      </c>
      <c r="N1222">
        <v>461</v>
      </c>
      <c r="O1222">
        <v>2007</v>
      </c>
      <c r="P1222">
        <v>14</v>
      </c>
      <c r="Q1222" s="3" t="s">
        <v>3233</v>
      </c>
    </row>
    <row r="1223" ht="15" customHeight="1">
      <c r="A1223" t="e">
        <f t="shared" ca="1" si="540"/>
        <v>#VALUE!</v>
      </c>
      <c r="B1223" t="e">
        <f t="array" ref="B1223" ca="1">_xlfn.XLOOKUP(Tabelle8[[#This Row],[ExperimentID]]&amp;Tabelle8[[#This Row],[NegotiationID]]&amp;Tabelle8[[#This Row],[MessageID]],ALL_IN_ONE[ExperimentID]&amp;ALL_IN_ONE[NegotiationID]&amp;ALL_IN_ONE[MessageID],ALL_IN_ONE[Gesamt_ID],,0)</f>
        <v>#VALUE!</v>
      </c>
      <c r="C1223">
        <v>3675</v>
      </c>
      <c r="D1223" t="s">
        <v>1521</v>
      </c>
      <c r="E1223">
        <v>64668</v>
      </c>
      <c r="F1223">
        <v>3661</v>
      </c>
      <c r="G1223">
        <v>3664</v>
      </c>
      <c r="H1223" t="s">
        <v>31</v>
      </c>
      <c r="I1223" t="str">
        <f t="array" ref="I1223">IFERROR(_xlfn.XLOOKUP(Tabelle8[[#This Row],[NegotiationID]]&amp;"FinalAccept",Tabelle8[NegotiationID]&amp;Tabelle8[ActionType],Tabelle8[ActionType],,0),_xlfn.XLOOKUP(Tabelle8[[#This Row],[NegotiationID]]&amp;"FinalReject",Tabelle8[NegotiationID]&amp;Tabelle8[ActionType],Tabelle8[ActionType],,0))</f>
        <v>FinalAccept</v>
      </c>
      <c r="J1223">
        <v>0.71020000000000005</v>
      </c>
      <c r="K1223">
        <v>0.25800000000000001</v>
      </c>
      <c r="L1223">
        <v>0.96819999999999995</v>
      </c>
      <c r="M1223">
        <v>0.45219999999999999</v>
      </c>
      <c r="N1223">
        <v>134</v>
      </c>
      <c r="O1223">
        <v>2007</v>
      </c>
      <c r="P1223">
        <v>14</v>
      </c>
      <c r="Q1223" s="3" t="s">
        <v>3234</v>
      </c>
    </row>
    <row r="1224" ht="15" customHeight="1">
      <c r="A1224" t="e">
        <f t="shared" ca="1" si="540"/>
        <v>#VALUE!</v>
      </c>
      <c r="B1224" t="e">
        <f t="array" ref="B1224" ca="1">_xlfn.XLOOKUP(Tabelle8[[#This Row],[ExperimentID]]&amp;Tabelle8[[#This Row],[NegotiationID]]&amp;Tabelle8[[#This Row],[MessageID]],ALL_IN_ONE[ExperimentID]&amp;ALL_IN_ONE[NegotiationID]&amp;ALL_IN_ONE[MessageID],ALL_IN_ONE[Gesamt_ID],,0)</f>
        <v>#VALUE!</v>
      </c>
      <c r="C1224">
        <v>3675</v>
      </c>
      <c r="D1224" t="s">
        <v>1521</v>
      </c>
      <c r="E1224">
        <v>64975</v>
      </c>
      <c r="F1224">
        <v>3664</v>
      </c>
      <c r="G1224">
        <v>3661</v>
      </c>
      <c r="H1224" t="s">
        <v>31</v>
      </c>
      <c r="I1224" t="str">
        <f t="array" ref="I1224">IFERROR(_xlfn.XLOOKUP(Tabelle8[[#This Row],[NegotiationID]]&amp;"FinalAccept",Tabelle8[NegotiationID]&amp;Tabelle8[ActionType],Tabelle8[ActionType],,0),_xlfn.XLOOKUP(Tabelle8[[#This Row],[NegotiationID]]&amp;"FinalReject",Tabelle8[NegotiationID]&amp;Tabelle8[ActionType],Tabelle8[ActionType],,0))</f>
        <v>FinalAccept</v>
      </c>
      <c r="J1224">
        <v>0.71760000000000002</v>
      </c>
      <c r="K1224">
        <v>0.12640000000000001</v>
      </c>
      <c r="L1224">
        <v>0.84399999999999997</v>
      </c>
      <c r="M1224">
        <v>0.59119999999999995</v>
      </c>
      <c r="N1224">
        <v>175</v>
      </c>
      <c r="O1224">
        <v>2007</v>
      </c>
      <c r="P1224">
        <v>14</v>
      </c>
      <c r="Q1224" s="3" t="s">
        <v>3235</v>
      </c>
    </row>
    <row r="1225" ht="145" hidden="1">
      <c r="A1225" t="e">
        <f t="shared" ca="1" si="540"/>
        <v>#VALUE!</v>
      </c>
      <c r="B1225" t="e">
        <f t="array" ref="B1225" ca="1">_xlfn.XLOOKUP(Tabelle8[[#This Row],[ExperimentID]]&amp;Tabelle8[[#This Row],[NegotiationID]]&amp;Tabelle8[[#This Row],[MessageID]],ALL_IN_ONE[ExperimentID]&amp;ALL_IN_ONE[NegotiationID]&amp;ALL_IN_ONE[MessageID],ALL_IN_ONE[Gesamt_ID],,0)</f>
        <v>#VALUE!</v>
      </c>
      <c r="C1225">
        <v>3675</v>
      </c>
      <c r="D1225" t="s">
        <v>1521</v>
      </c>
      <c r="E1225">
        <v>65979</v>
      </c>
      <c r="F1225">
        <v>3661</v>
      </c>
      <c r="G1225">
        <v>3664</v>
      </c>
      <c r="H1225" t="s">
        <v>22</v>
      </c>
      <c r="I1225" t="str">
        <f t="array" ref="I1225">IFERROR(_xlfn.XLOOKUP(Tabelle8[[#This Row],[NegotiationID]]&amp;"FinalAccept",Tabelle8[NegotiationID]&amp;Tabelle8[ActionType],Tabelle8[ActionType],,0),_xlfn.XLOOKUP(Tabelle8[[#This Row],[NegotiationID]]&amp;"FinalReject",Tabelle8[NegotiationID]&amp;Tabelle8[ActionType],Tabelle8[ActionType],,0))</f>
        <v>FinalAccept</v>
      </c>
      <c r="N1225">
        <v>114</v>
      </c>
      <c r="O1225">
        <v>2007</v>
      </c>
      <c r="P1225">
        <v>14</v>
      </c>
      <c r="Q1225" s="3" t="s">
        <v>6606</v>
      </c>
    </row>
    <row r="1226" ht="15" customHeight="1">
      <c r="A1226" t="e">
        <f t="shared" ca="1" si="540"/>
        <v>#VALUE!</v>
      </c>
      <c r="B1226" t="e">
        <f t="array" ref="B1226" ca="1">_xlfn.XLOOKUP(Tabelle8[[#This Row],[ExperimentID]]&amp;Tabelle8[[#This Row],[NegotiationID]]&amp;Tabelle8[[#This Row],[MessageID]],ALL_IN_ONE[ExperimentID]&amp;ALL_IN_ONE[NegotiationID]&amp;ALL_IN_ONE[MessageID],ALL_IN_ONE[Gesamt_ID],,0)</f>
        <v>#VALUE!</v>
      </c>
      <c r="C1226">
        <v>3675</v>
      </c>
      <c r="D1226" t="s">
        <v>1521</v>
      </c>
      <c r="E1226">
        <v>66003</v>
      </c>
      <c r="F1226">
        <v>3664</v>
      </c>
      <c r="G1226">
        <v>3661</v>
      </c>
      <c r="H1226" t="s">
        <v>31</v>
      </c>
      <c r="I1226" t="str">
        <f t="array" ref="I1226">IFERROR(_xlfn.XLOOKUP(Tabelle8[[#This Row],[NegotiationID]]&amp;"FinalAccept",Tabelle8[NegotiationID]&amp;Tabelle8[ActionType],Tabelle8[ActionType],,0),_xlfn.XLOOKUP(Tabelle8[[#This Row],[NegotiationID]]&amp;"FinalReject",Tabelle8[NegotiationID]&amp;Tabelle8[ActionType],Tabelle8[ActionType],,0))</f>
        <v>FinalAccept</v>
      </c>
      <c r="J1226">
        <v>0.78859999999999997</v>
      </c>
      <c r="K1226">
        <v>0.2366</v>
      </c>
      <c r="L1226">
        <v>1.0251999999999999</v>
      </c>
      <c r="M1226">
        <v>0.55200000000000005</v>
      </c>
      <c r="N1226">
        <v>134</v>
      </c>
      <c r="O1226">
        <v>2007</v>
      </c>
      <c r="P1226">
        <v>14</v>
      </c>
      <c r="Q1226" s="3" t="s">
        <v>3236</v>
      </c>
    </row>
    <row r="1227" ht="15" customHeight="1">
      <c r="A1227" t="e">
        <f t="shared" ca="1" si="540"/>
        <v>#VALUE!</v>
      </c>
      <c r="B1227" t="e">
        <f t="array" ref="B1227" ca="1">_xlfn.XLOOKUP(Tabelle8[[#This Row],[ExperimentID]]&amp;Tabelle8[[#This Row],[NegotiationID]]&amp;Tabelle8[[#This Row],[MessageID]],ALL_IN_ONE[ExperimentID]&amp;ALL_IN_ONE[NegotiationID]&amp;ALL_IN_ONE[MessageID],ALL_IN_ONE[Gesamt_ID],,0)</f>
        <v>#VALUE!</v>
      </c>
      <c r="C1227">
        <v>3675</v>
      </c>
      <c r="D1227" t="s">
        <v>1521</v>
      </c>
      <c r="E1227">
        <v>66468</v>
      </c>
      <c r="F1227">
        <v>3661</v>
      </c>
      <c r="G1227">
        <v>3664</v>
      </c>
      <c r="H1227" t="s">
        <v>31</v>
      </c>
      <c r="I1227" t="str">
        <f t="array" ref="I1227">IFERROR(_xlfn.XLOOKUP(Tabelle8[[#This Row],[NegotiationID]]&amp;"FinalAccept",Tabelle8[NegotiationID]&amp;Tabelle8[ActionType],Tabelle8[ActionType],,0),_xlfn.XLOOKUP(Tabelle8[[#This Row],[NegotiationID]]&amp;"FinalReject",Tabelle8[NegotiationID]&amp;Tabelle8[ActionType],Tabelle8[ActionType],,0))</f>
        <v>FinalAccept</v>
      </c>
      <c r="J1227">
        <v>0.59999999999999998</v>
      </c>
      <c r="K1227">
        <v>0.3952</v>
      </c>
      <c r="L1227">
        <v>0.99519999999999997</v>
      </c>
      <c r="M1227">
        <v>0.20480000000000001</v>
      </c>
      <c r="N1227">
        <v>152</v>
      </c>
      <c r="O1227">
        <v>2007</v>
      </c>
      <c r="P1227">
        <v>14</v>
      </c>
      <c r="Q1227" s="3" t="s">
        <v>3237</v>
      </c>
    </row>
    <row r="1228" ht="15" customHeight="1">
      <c r="A1228" t="e">
        <f t="shared" ca="1" si="540"/>
        <v>#VALUE!</v>
      </c>
      <c r="B1228" t="e">
        <f t="array" ref="B1228" ca="1">_xlfn.XLOOKUP(Tabelle8[[#This Row],[ExperimentID]]&amp;Tabelle8[[#This Row],[NegotiationID]]&amp;Tabelle8[[#This Row],[MessageID]],ALL_IN_ONE[ExperimentID]&amp;ALL_IN_ONE[NegotiationID]&amp;ALL_IN_ONE[MessageID],ALL_IN_ONE[Gesamt_ID],,0)</f>
        <v>#VALUE!</v>
      </c>
      <c r="C1228">
        <v>3675</v>
      </c>
      <c r="D1228" t="s">
        <v>1521</v>
      </c>
      <c r="E1228">
        <v>66680</v>
      </c>
      <c r="F1228">
        <v>3664</v>
      </c>
      <c r="G1228">
        <v>3661</v>
      </c>
      <c r="H1228" t="s">
        <v>31</v>
      </c>
      <c r="I1228" t="str">
        <f t="array" ref="I1228">IFERROR(_xlfn.XLOOKUP(Tabelle8[[#This Row],[NegotiationID]]&amp;"FinalAccept",Tabelle8[NegotiationID]&amp;Tabelle8[ActionType],Tabelle8[ActionType],,0),_xlfn.XLOOKUP(Tabelle8[[#This Row],[NegotiationID]]&amp;"FinalReject",Tabelle8[NegotiationID]&amp;Tabelle8[ActionType],Tabelle8[ActionType],,0))</f>
        <v>FinalAccept</v>
      </c>
      <c r="J1228">
        <v>0.73899999999999999</v>
      </c>
      <c r="K1228">
        <v>0.28920000000000001</v>
      </c>
      <c r="L1228">
        <v>1.0282</v>
      </c>
      <c r="M1228">
        <v>0.44979999999999998</v>
      </c>
      <c r="N1228">
        <v>193</v>
      </c>
      <c r="O1228">
        <v>2007</v>
      </c>
      <c r="P1228">
        <v>14</v>
      </c>
      <c r="Q1228" s="3" t="s">
        <v>3238</v>
      </c>
    </row>
    <row r="1229" ht="15" customHeight="1">
      <c r="A1229" t="e">
        <f t="shared" ca="1" si="540"/>
        <v>#VALUE!</v>
      </c>
      <c r="B1229" t="e">
        <f t="array" ref="B1229" ca="1">_xlfn.XLOOKUP(Tabelle8[[#This Row],[ExperimentID]]&amp;Tabelle8[[#This Row],[NegotiationID]]&amp;Tabelle8[[#This Row],[MessageID]],ALL_IN_ONE[ExperimentID]&amp;ALL_IN_ONE[NegotiationID]&amp;ALL_IN_ONE[MessageID],ALL_IN_ONE[Gesamt_ID],,0)</f>
        <v>#VALUE!</v>
      </c>
      <c r="C1229">
        <v>3675</v>
      </c>
      <c r="D1229" t="s">
        <v>1521</v>
      </c>
      <c r="E1229">
        <v>66784</v>
      </c>
      <c r="F1229">
        <v>3661</v>
      </c>
      <c r="G1229">
        <v>3664</v>
      </c>
      <c r="H1229" t="s">
        <v>31</v>
      </c>
      <c r="I1229" t="str">
        <f t="array" ref="I1229">IFERROR(_xlfn.XLOOKUP(Tabelle8[[#This Row],[NegotiationID]]&amp;"FinalAccept",Tabelle8[NegotiationID]&amp;Tabelle8[ActionType],Tabelle8[ActionType],,0),_xlfn.XLOOKUP(Tabelle8[[#This Row],[NegotiationID]]&amp;"FinalReject",Tabelle8[NegotiationID]&amp;Tabelle8[ActionType],Tabelle8[ActionType],,0))</f>
        <v>FinalAccept</v>
      </c>
      <c r="J1229">
        <v>0.48799999999999999</v>
      </c>
      <c r="K1229">
        <v>0.42299999999999999</v>
      </c>
      <c r="L1229">
        <v>0.91100000000000003</v>
      </c>
      <c r="M1229">
        <v>0.065000000000000002</v>
      </c>
      <c r="N1229">
        <v>110</v>
      </c>
      <c r="O1229">
        <v>2007</v>
      </c>
      <c r="P1229">
        <v>14</v>
      </c>
      <c r="Q1229" s="3" t="s">
        <v>3239</v>
      </c>
    </row>
    <row r="1230" ht="15" customHeight="1">
      <c r="A1230" t="e">
        <f t="shared" ca="1" si="540"/>
        <v>#VALUE!</v>
      </c>
      <c r="B1230" t="e">
        <f t="array" ref="B1230" ca="1">_xlfn.XLOOKUP(Tabelle8[[#This Row],[ExperimentID]]&amp;Tabelle8[[#This Row],[NegotiationID]]&amp;Tabelle8[[#This Row],[MessageID]],ALL_IN_ONE[ExperimentID]&amp;ALL_IN_ONE[NegotiationID]&amp;ALL_IN_ONE[MessageID],ALL_IN_ONE[Gesamt_ID],,0)</f>
        <v>#VALUE!</v>
      </c>
      <c r="C1230">
        <v>3675</v>
      </c>
      <c r="D1230" t="s">
        <v>1521</v>
      </c>
      <c r="E1230">
        <v>66867</v>
      </c>
      <c r="F1230">
        <v>3664</v>
      </c>
      <c r="G1230">
        <v>3661</v>
      </c>
      <c r="H1230" t="s">
        <v>31</v>
      </c>
      <c r="I1230" t="str">
        <f t="array" ref="I1230">IFERROR(_xlfn.XLOOKUP(Tabelle8[[#This Row],[NegotiationID]]&amp;"FinalAccept",Tabelle8[NegotiationID]&amp;Tabelle8[ActionType],Tabelle8[ActionType],,0),_xlfn.XLOOKUP(Tabelle8[[#This Row],[NegotiationID]]&amp;"FinalReject",Tabelle8[NegotiationID]&amp;Tabelle8[ActionType],Tabelle8[ActionType],,0))</f>
        <v>FinalAccept</v>
      </c>
      <c r="J1230">
        <v>0.60299999999999998</v>
      </c>
      <c r="K1230">
        <v>0.43480000000000002</v>
      </c>
      <c r="L1230">
        <v>1.0378000000000001</v>
      </c>
      <c r="M1230">
        <v>0.16819999999999999</v>
      </c>
      <c r="N1230">
        <v>62</v>
      </c>
      <c r="O1230">
        <v>2007</v>
      </c>
      <c r="P1230">
        <v>14</v>
      </c>
      <c r="Q1230" s="3" t="s">
        <v>3240</v>
      </c>
    </row>
    <row r="1231" ht="15" customHeight="1">
      <c r="A1231" t="e">
        <f t="shared" ca="1" si="540"/>
        <v>#VALUE!</v>
      </c>
      <c r="B1231" t="e">
        <f t="array" ref="B1231" ca="1">_xlfn.XLOOKUP(Tabelle8[[#This Row],[ExperimentID]]&amp;Tabelle8[[#This Row],[NegotiationID]]&amp;Tabelle8[[#This Row],[MessageID]],ALL_IN_ONE[ExperimentID]&amp;ALL_IN_ONE[NegotiationID]&amp;ALL_IN_ONE[MessageID],ALL_IN_ONE[Gesamt_ID],,0)</f>
        <v>#VALUE!</v>
      </c>
      <c r="C1231">
        <v>3675</v>
      </c>
      <c r="D1231" t="s">
        <v>1521</v>
      </c>
      <c r="E1231">
        <v>66893</v>
      </c>
      <c r="F1231">
        <v>3661</v>
      </c>
      <c r="G1231">
        <v>3664</v>
      </c>
      <c r="H1231" t="s">
        <v>20</v>
      </c>
      <c r="I1231" t="str">
        <f t="array" ref="I1231">IFERROR(_xlfn.XLOOKUP(Tabelle8[[#This Row],[NegotiationID]]&amp;"FinalAccept",Tabelle8[NegotiationID]&amp;Tabelle8[ActionType],Tabelle8[ActionType],,0),_xlfn.XLOOKUP(Tabelle8[[#This Row],[NegotiationID]]&amp;"FinalReject",Tabelle8[NegotiationID]&amp;Tabelle8[ActionType],Tabelle8[ActionType],,0))</f>
        <v>FinalAccept</v>
      </c>
      <c r="J1231">
        <v>0.43480000000000002</v>
      </c>
      <c r="K1231">
        <v>0.60299999999999998</v>
      </c>
      <c r="L1231">
        <v>1.0378000000000001</v>
      </c>
      <c r="M1231">
        <v>0.16819999999999999</v>
      </c>
      <c r="N1231">
        <v>23</v>
      </c>
      <c r="O1231">
        <v>2007</v>
      </c>
      <c r="P1231">
        <v>14</v>
      </c>
      <c r="Q1231" s="3" t="s">
        <v>3241</v>
      </c>
    </row>
    <row r="1232" ht="14.5" hidden="1">
      <c r="A1232" t="e">
        <f t="shared" ca="1" si="540"/>
        <v>#VALUE!</v>
      </c>
      <c r="B1232" t="e">
        <f t="array" ref="B1232" ca="1">_xlfn.XLOOKUP(Tabelle8[[#This Row],[ExperimentID]]&amp;Tabelle8[[#This Row],[NegotiationID]]&amp;Tabelle8[[#This Row],[MessageID]],ALL_IN_ONE[ExperimentID]&amp;ALL_IN_ONE[NegotiationID]&amp;ALL_IN_ONE[MessageID],ALL_IN_ONE[Gesamt_ID],,0)</f>
        <v>#VALUE!</v>
      </c>
      <c r="C1232">
        <v>3704</v>
      </c>
      <c r="D1232" t="s">
        <v>1521</v>
      </c>
      <c r="E1232">
        <v>3705</v>
      </c>
      <c r="H1232" t="s">
        <v>6019</v>
      </c>
      <c r="I1232" t="str">
        <f t="array" ref="I1232">IFERROR(_xlfn.XLOOKUP(Tabelle8[[#This Row],[NegotiationID]]&amp;"FinalAccept",Tabelle8[NegotiationID]&amp;Tabelle8[ActionType],Tabelle8[ActionType],,0),_xlfn.XLOOKUP(Tabelle8[[#This Row],[NegotiationID]]&amp;"FinalReject",Tabelle8[NegotiationID]&amp;Tabelle8[ActionType],Tabelle8[ActionType],,0))</f>
        <v>FinalAccept</v>
      </c>
      <c r="N1232">
        <v>21</v>
      </c>
      <c r="O1232">
        <v>2091</v>
      </c>
      <c r="P1232">
        <v>15</v>
      </c>
      <c r="Q1232" t="s">
        <v>6020</v>
      </c>
    </row>
    <row r="1233" ht="15" customHeight="1">
      <c r="A1233" t="e">
        <f t="shared" ca="1" si="540"/>
        <v>#VALUE!</v>
      </c>
      <c r="B1233" t="e">
        <f t="array" ref="B1233" ca="1">_xlfn.XLOOKUP(Tabelle8[[#This Row],[ExperimentID]]&amp;Tabelle8[[#This Row],[NegotiationID]]&amp;Tabelle8[[#This Row],[MessageID]],ALL_IN_ONE[ExperimentID]&amp;ALL_IN_ONE[NegotiationID]&amp;ALL_IN_ONE[MessageID],ALL_IN_ONE[Gesamt_ID],,0)</f>
        <v>#VALUE!</v>
      </c>
      <c r="C1233">
        <v>3704</v>
      </c>
      <c r="D1233" t="s">
        <v>1521</v>
      </c>
      <c r="E1233">
        <v>62810</v>
      </c>
      <c r="F1233">
        <v>3690</v>
      </c>
      <c r="G1233">
        <v>3693</v>
      </c>
      <c r="H1233" t="s">
        <v>19</v>
      </c>
      <c r="I1233" t="str">
        <f t="array" ref="I1233">IFERROR(_xlfn.XLOOKUP(Tabelle8[[#This Row],[NegotiationID]]&amp;"FinalAccept",Tabelle8[NegotiationID]&amp;Tabelle8[ActionType],Tabelle8[ActionType],,0),_xlfn.XLOOKUP(Tabelle8[[#This Row],[NegotiationID]]&amp;"FinalReject",Tabelle8[NegotiationID]&amp;Tabelle8[ActionType],Tabelle8[ActionType],,0))</f>
        <v>FinalAccept</v>
      </c>
      <c r="J1233">
        <v>0.89019999999999999</v>
      </c>
      <c r="K1233">
        <v>0.078</v>
      </c>
      <c r="L1233">
        <v>0.96819999999999995</v>
      </c>
      <c r="M1233">
        <v>0.81220000000000003</v>
      </c>
      <c r="N1233">
        <v>175</v>
      </c>
      <c r="O1233">
        <v>2091</v>
      </c>
      <c r="P1233">
        <v>15</v>
      </c>
      <c r="Q1233" s="3" t="s">
        <v>3242</v>
      </c>
    </row>
    <row r="1234" ht="15" customHeight="1">
      <c r="A1234" t="e">
        <f t="shared" ca="1" si="540"/>
        <v>#VALUE!</v>
      </c>
      <c r="B1234" t="e">
        <f t="array" ref="B1234" ca="1">_xlfn.XLOOKUP(Tabelle8[[#This Row],[ExperimentID]]&amp;Tabelle8[[#This Row],[NegotiationID]]&amp;Tabelle8[[#This Row],[MessageID]],ALL_IN_ONE[ExperimentID]&amp;ALL_IN_ONE[NegotiationID]&amp;ALL_IN_ONE[MessageID],ALL_IN_ONE[Gesamt_ID],,0)</f>
        <v>#VALUE!</v>
      </c>
      <c r="C1234">
        <v>3704</v>
      </c>
      <c r="D1234" t="s">
        <v>1521</v>
      </c>
      <c r="E1234">
        <v>64066</v>
      </c>
      <c r="F1234">
        <v>3693</v>
      </c>
      <c r="G1234">
        <v>3690</v>
      </c>
      <c r="H1234" t="s">
        <v>31</v>
      </c>
      <c r="I1234" t="str">
        <f t="array" ref="I1234">IFERROR(_xlfn.XLOOKUP(Tabelle8[[#This Row],[NegotiationID]]&amp;"FinalAccept",Tabelle8[NegotiationID]&amp;Tabelle8[ActionType],Tabelle8[ActionType],,0),_xlfn.XLOOKUP(Tabelle8[[#This Row],[NegotiationID]]&amp;"FinalReject",Tabelle8[NegotiationID]&amp;Tabelle8[ActionType],Tabelle8[ActionType],,0))</f>
        <v>FinalAccept</v>
      </c>
      <c r="J1234">
        <v>0.89759999999999995</v>
      </c>
      <c r="K1234">
        <v>0.073200000000000001</v>
      </c>
      <c r="L1234">
        <v>0.9708</v>
      </c>
      <c r="M1234">
        <v>0.82440000000000002</v>
      </c>
      <c r="N1234">
        <v>392</v>
      </c>
      <c r="O1234">
        <v>2091</v>
      </c>
      <c r="P1234">
        <v>15</v>
      </c>
      <c r="Q1234" s="3" t="s">
        <v>3243</v>
      </c>
    </row>
    <row r="1235" ht="15" customHeight="1">
      <c r="A1235" t="e">
        <f t="shared" ca="1" si="540"/>
        <v>#VALUE!</v>
      </c>
      <c r="B1235" t="e">
        <f t="array" ref="B1235" ca="1">_xlfn.XLOOKUP(Tabelle8[[#This Row],[ExperimentID]]&amp;Tabelle8[[#This Row],[NegotiationID]]&amp;Tabelle8[[#This Row],[MessageID]],ALL_IN_ONE[ExperimentID]&amp;ALL_IN_ONE[NegotiationID]&amp;ALL_IN_ONE[MessageID],ALL_IN_ONE[Gesamt_ID],,0)</f>
        <v>#VALUE!</v>
      </c>
      <c r="C1235">
        <v>3704</v>
      </c>
      <c r="D1235" t="s">
        <v>1521</v>
      </c>
      <c r="E1235">
        <v>64679</v>
      </c>
      <c r="F1235">
        <v>3690</v>
      </c>
      <c r="G1235">
        <v>3693</v>
      </c>
      <c r="H1235" t="s">
        <v>31</v>
      </c>
      <c r="I1235" t="str">
        <f t="array" ref="I1235">IFERROR(_xlfn.XLOOKUP(Tabelle8[[#This Row],[NegotiationID]]&amp;"FinalAccept",Tabelle8[NegotiationID]&amp;Tabelle8[ActionType],Tabelle8[ActionType],,0),_xlfn.XLOOKUP(Tabelle8[[#This Row],[NegotiationID]]&amp;"FinalReject",Tabelle8[NegotiationID]&amp;Tabelle8[ActionType],Tabelle8[ActionType],,0))</f>
        <v>FinalAccept</v>
      </c>
      <c r="J1235">
        <v>0.80179999999999996</v>
      </c>
      <c r="K1235">
        <v>0.29399999999999998</v>
      </c>
      <c r="L1235">
        <v>1.0958000000000001</v>
      </c>
      <c r="M1235">
        <v>0.50780000000000003</v>
      </c>
      <c r="N1235">
        <v>352</v>
      </c>
      <c r="O1235">
        <v>2091</v>
      </c>
      <c r="P1235">
        <v>15</v>
      </c>
      <c r="Q1235" s="3" t="s">
        <v>3244</v>
      </c>
    </row>
    <row r="1236" ht="15" customHeight="1">
      <c r="A1236" t="e">
        <f t="shared" ca="1" si="540"/>
        <v>#VALUE!</v>
      </c>
      <c r="B1236" t="e">
        <f t="array" ref="B1236" ca="1">_xlfn.XLOOKUP(Tabelle8[[#This Row],[ExperimentID]]&amp;Tabelle8[[#This Row],[NegotiationID]]&amp;Tabelle8[[#This Row],[MessageID]],ALL_IN_ONE[ExperimentID]&amp;ALL_IN_ONE[NegotiationID]&amp;ALL_IN_ONE[MessageID],ALL_IN_ONE[Gesamt_ID],,0)</f>
        <v>#VALUE!</v>
      </c>
      <c r="C1236">
        <v>3704</v>
      </c>
      <c r="D1236" t="s">
        <v>1521</v>
      </c>
      <c r="E1236">
        <v>64749</v>
      </c>
      <c r="F1236">
        <v>3693</v>
      </c>
      <c r="G1236">
        <v>3690</v>
      </c>
      <c r="H1236" t="s">
        <v>31</v>
      </c>
      <c r="I1236" t="str">
        <f t="array" ref="I1236">IFERROR(_xlfn.XLOOKUP(Tabelle8[[#This Row],[NegotiationID]]&amp;"FinalAccept",Tabelle8[NegotiationID]&amp;Tabelle8[ActionType],Tabelle8[ActionType],,0),_xlfn.XLOOKUP(Tabelle8[[#This Row],[NegotiationID]]&amp;"FinalReject",Tabelle8[NegotiationID]&amp;Tabelle8[ActionType],Tabelle8[ActionType],,0))</f>
        <v>FinalAccept</v>
      </c>
      <c r="J1236">
        <v>0.78859999999999997</v>
      </c>
      <c r="K1236">
        <v>0.2366</v>
      </c>
      <c r="L1236">
        <v>1.0251999999999999</v>
      </c>
      <c r="M1236">
        <v>0.55200000000000005</v>
      </c>
      <c r="N1236">
        <v>234</v>
      </c>
      <c r="O1236">
        <v>2091</v>
      </c>
      <c r="P1236">
        <v>15</v>
      </c>
      <c r="Q1236" s="3" t="s">
        <v>3245</v>
      </c>
    </row>
    <row r="1237" ht="15" customHeight="1">
      <c r="A1237" t="e">
        <f t="shared" ca="1" si="540"/>
        <v>#VALUE!</v>
      </c>
      <c r="B1237" t="e">
        <f t="array" ref="B1237" ca="1">_xlfn.XLOOKUP(Tabelle8[[#This Row],[ExperimentID]]&amp;Tabelle8[[#This Row],[NegotiationID]]&amp;Tabelle8[[#This Row],[MessageID]],ALL_IN_ONE[ExperimentID]&amp;ALL_IN_ONE[NegotiationID]&amp;ALL_IN_ONE[MessageID],ALL_IN_ONE[Gesamt_ID],,0)</f>
        <v>#VALUE!</v>
      </c>
      <c r="C1237">
        <v>3704</v>
      </c>
      <c r="D1237" t="s">
        <v>1521</v>
      </c>
      <c r="E1237">
        <v>64856</v>
      </c>
      <c r="F1237">
        <v>3690</v>
      </c>
      <c r="G1237">
        <v>3693</v>
      </c>
      <c r="H1237" t="s">
        <v>31</v>
      </c>
      <c r="I1237" t="str">
        <f t="array" ref="I1237">IFERROR(_xlfn.XLOOKUP(Tabelle8[[#This Row],[NegotiationID]]&amp;"FinalAccept",Tabelle8[NegotiationID]&amp;Tabelle8[ActionType],Tabelle8[ActionType],,0),_xlfn.XLOOKUP(Tabelle8[[#This Row],[NegotiationID]]&amp;"FinalReject",Tabelle8[NegotiationID]&amp;Tabelle8[ActionType],Tabelle8[ActionType],,0))</f>
        <v>FinalAccept</v>
      </c>
      <c r="J1237">
        <v>0.80179999999999996</v>
      </c>
      <c r="K1237">
        <v>0.29399999999999998</v>
      </c>
      <c r="L1237">
        <v>1.0958000000000001</v>
      </c>
      <c r="M1237">
        <v>0.50780000000000003</v>
      </c>
      <c r="N1237">
        <v>149</v>
      </c>
      <c r="O1237">
        <v>2091</v>
      </c>
      <c r="P1237">
        <v>15</v>
      </c>
      <c r="Q1237" s="3" t="s">
        <v>3246</v>
      </c>
    </row>
    <row r="1238" ht="15" customHeight="1">
      <c r="A1238" t="e">
        <f t="shared" ca="1" si="540"/>
        <v>#VALUE!</v>
      </c>
      <c r="B1238" t="e">
        <f t="array" ref="B1238" ca="1">_xlfn.XLOOKUP(Tabelle8[[#This Row],[ExperimentID]]&amp;Tabelle8[[#This Row],[NegotiationID]]&amp;Tabelle8[[#This Row],[MessageID]],ALL_IN_ONE[ExperimentID]&amp;ALL_IN_ONE[NegotiationID]&amp;ALL_IN_ONE[MessageID],ALL_IN_ONE[Gesamt_ID],,0)</f>
        <v>#VALUE!</v>
      </c>
      <c r="C1238">
        <v>3704</v>
      </c>
      <c r="D1238" t="s">
        <v>1521</v>
      </c>
      <c r="E1238">
        <v>64972</v>
      </c>
      <c r="F1238">
        <v>3693</v>
      </c>
      <c r="G1238">
        <v>3690</v>
      </c>
      <c r="H1238" t="s">
        <v>31</v>
      </c>
      <c r="I1238" t="str">
        <f t="array" ref="I1238">IFERROR(_xlfn.XLOOKUP(Tabelle8[[#This Row],[NegotiationID]]&amp;"FinalAccept",Tabelle8[NegotiationID]&amp;Tabelle8[ActionType],Tabelle8[ActionType],,0),_xlfn.XLOOKUP(Tabelle8[[#This Row],[NegotiationID]]&amp;"FinalReject",Tabelle8[NegotiationID]&amp;Tabelle8[ActionType],Tabelle8[ActionType],,0))</f>
        <v>FinalAccept</v>
      </c>
      <c r="J1238">
        <v>0.78859999999999997</v>
      </c>
      <c r="K1238">
        <v>0.2366</v>
      </c>
      <c r="L1238">
        <v>1.0251999999999999</v>
      </c>
      <c r="M1238">
        <v>0.55200000000000005</v>
      </c>
      <c r="N1238">
        <v>111</v>
      </c>
      <c r="O1238">
        <v>2091</v>
      </c>
      <c r="P1238">
        <v>15</v>
      </c>
      <c r="Q1238" s="3" t="s">
        <v>3247</v>
      </c>
    </row>
    <row r="1239" ht="15" customHeight="1">
      <c r="A1239" t="e">
        <f t="shared" ca="1" si="540"/>
        <v>#VALUE!</v>
      </c>
      <c r="B1239" t="e">
        <f t="array" ref="B1239" ca="1">_xlfn.XLOOKUP(Tabelle8[[#This Row],[ExperimentID]]&amp;Tabelle8[[#This Row],[NegotiationID]]&amp;Tabelle8[[#This Row],[MessageID]],ALL_IN_ONE[ExperimentID]&amp;ALL_IN_ONE[NegotiationID]&amp;ALL_IN_ONE[MessageID],ALL_IN_ONE[Gesamt_ID],,0)</f>
        <v>#VALUE!</v>
      </c>
      <c r="C1239">
        <v>3704</v>
      </c>
      <c r="D1239" t="s">
        <v>1521</v>
      </c>
      <c r="E1239">
        <v>65683</v>
      </c>
      <c r="F1239">
        <v>3690</v>
      </c>
      <c r="G1239">
        <v>3693</v>
      </c>
      <c r="H1239" t="s">
        <v>31</v>
      </c>
      <c r="I1239" t="str">
        <f t="array" ref="I1239">IFERROR(_xlfn.XLOOKUP(Tabelle8[[#This Row],[NegotiationID]]&amp;"FinalAccept",Tabelle8[NegotiationID]&amp;Tabelle8[ActionType],Tabelle8[ActionType],,0),_xlfn.XLOOKUP(Tabelle8[[#This Row],[NegotiationID]]&amp;"FinalReject",Tabelle8[NegotiationID]&amp;Tabelle8[ActionType],Tabelle8[ActionType],,0))</f>
        <v>FinalAccept</v>
      </c>
      <c r="J1239">
        <v>0.65780000000000005</v>
      </c>
      <c r="K1239">
        <v>0.34260000000000002</v>
      </c>
      <c r="L1239">
        <v>1.0004</v>
      </c>
      <c r="M1239">
        <v>0.31519999999999998</v>
      </c>
      <c r="N1239">
        <v>55</v>
      </c>
      <c r="O1239">
        <v>2091</v>
      </c>
      <c r="P1239">
        <v>15</v>
      </c>
      <c r="Q1239" s="3" t="s">
        <v>3248</v>
      </c>
    </row>
    <row r="1240" ht="15" customHeight="1">
      <c r="A1240" t="e">
        <f t="shared" ca="1" si="540"/>
        <v>#VALUE!</v>
      </c>
      <c r="B1240" t="e">
        <f t="array" ref="B1240" ca="1">_xlfn.XLOOKUP(Tabelle8[[#This Row],[ExperimentID]]&amp;Tabelle8[[#This Row],[NegotiationID]]&amp;Tabelle8[[#This Row],[MessageID]],ALL_IN_ONE[ExperimentID]&amp;ALL_IN_ONE[NegotiationID]&amp;ALL_IN_ONE[MessageID],ALL_IN_ONE[Gesamt_ID],,0)</f>
        <v>#VALUE!</v>
      </c>
      <c r="C1240">
        <v>3704</v>
      </c>
      <c r="D1240" t="s">
        <v>1521</v>
      </c>
      <c r="E1240">
        <v>65980</v>
      </c>
      <c r="F1240">
        <v>3693</v>
      </c>
      <c r="G1240">
        <v>3690</v>
      </c>
      <c r="H1240" t="s">
        <v>31</v>
      </c>
      <c r="I1240" t="str">
        <f t="array" ref="I1240">IFERROR(_xlfn.XLOOKUP(Tabelle8[[#This Row],[NegotiationID]]&amp;"FinalAccept",Tabelle8[NegotiationID]&amp;Tabelle8[ActionType],Tabelle8[ActionType],,0),_xlfn.XLOOKUP(Tabelle8[[#This Row],[NegotiationID]]&amp;"FinalReject",Tabelle8[NegotiationID]&amp;Tabelle8[ActionType],Tabelle8[ActionType],,0))</f>
        <v>FinalAccept</v>
      </c>
      <c r="J1240">
        <v>0.61460000000000004</v>
      </c>
      <c r="K1240">
        <v>0.36459999999999998</v>
      </c>
      <c r="L1240">
        <v>0.97919999999999996</v>
      </c>
      <c r="M1240">
        <v>0.25</v>
      </c>
      <c r="N1240">
        <v>150</v>
      </c>
      <c r="O1240">
        <v>2091</v>
      </c>
      <c r="P1240">
        <v>15</v>
      </c>
      <c r="Q1240" s="3" t="s">
        <v>3249</v>
      </c>
    </row>
    <row r="1241" ht="15" customHeight="1">
      <c r="A1241" t="e">
        <f t="shared" ca="1" si="540"/>
        <v>#VALUE!</v>
      </c>
      <c r="B1241" t="e">
        <f t="array" ref="B1241" ca="1">_xlfn.XLOOKUP(Tabelle8[[#This Row],[ExperimentID]]&amp;Tabelle8[[#This Row],[NegotiationID]]&amp;Tabelle8[[#This Row],[MessageID]],ALL_IN_ONE[ExperimentID]&amp;ALL_IN_ONE[NegotiationID]&amp;ALL_IN_ONE[MessageID],ALL_IN_ONE[Gesamt_ID],,0)</f>
        <v>#VALUE!</v>
      </c>
      <c r="C1241">
        <v>3704</v>
      </c>
      <c r="D1241" t="s">
        <v>1521</v>
      </c>
      <c r="E1241">
        <v>66087</v>
      </c>
      <c r="F1241">
        <v>3690</v>
      </c>
      <c r="G1241">
        <v>3693</v>
      </c>
      <c r="H1241" t="s">
        <v>31</v>
      </c>
      <c r="I1241" t="str">
        <f t="array" ref="I1241">IFERROR(_xlfn.XLOOKUP(Tabelle8[[#This Row],[NegotiationID]]&amp;"FinalAccept",Tabelle8[NegotiationID]&amp;Tabelle8[ActionType],Tabelle8[ActionType],,0),_xlfn.XLOOKUP(Tabelle8[[#This Row],[NegotiationID]]&amp;"FinalReject",Tabelle8[NegotiationID]&amp;Tabelle8[ActionType],Tabelle8[ActionType],,0))</f>
        <v>FinalAccept</v>
      </c>
      <c r="J1241">
        <v>0.65459999999999996</v>
      </c>
      <c r="K1241">
        <v>0.40000000000000002</v>
      </c>
      <c r="L1241">
        <v>1.0546</v>
      </c>
      <c r="M1241">
        <v>0.25459999999999999</v>
      </c>
      <c r="N1241">
        <v>113</v>
      </c>
      <c r="O1241">
        <v>2091</v>
      </c>
      <c r="P1241">
        <v>15</v>
      </c>
      <c r="Q1241" s="3" t="s">
        <v>3250</v>
      </c>
    </row>
    <row r="1242" ht="15" customHeight="1">
      <c r="A1242" t="e">
        <f t="shared" ca="1" si="540"/>
        <v>#VALUE!</v>
      </c>
      <c r="B1242" t="e">
        <f t="array" ref="B1242" ca="1">_xlfn.XLOOKUP(Tabelle8[[#This Row],[ExperimentID]]&amp;Tabelle8[[#This Row],[NegotiationID]]&amp;Tabelle8[[#This Row],[MessageID]],ALL_IN_ONE[ExperimentID]&amp;ALL_IN_ONE[NegotiationID]&amp;ALL_IN_ONE[MessageID],ALL_IN_ONE[Gesamt_ID],,0)</f>
        <v>#VALUE!</v>
      </c>
      <c r="C1242">
        <v>3704</v>
      </c>
      <c r="D1242" t="s">
        <v>1521</v>
      </c>
      <c r="E1242">
        <v>66311</v>
      </c>
      <c r="F1242">
        <v>3693</v>
      </c>
      <c r="G1242">
        <v>3690</v>
      </c>
      <c r="H1242" t="s">
        <v>31</v>
      </c>
      <c r="I1242" t="str">
        <f t="array" ref="I1242">IFERROR(_xlfn.XLOOKUP(Tabelle8[[#This Row],[NegotiationID]]&amp;"FinalAccept",Tabelle8[NegotiationID]&amp;Tabelle8[ActionType],Tabelle8[ActionType],,0),_xlfn.XLOOKUP(Tabelle8[[#This Row],[NegotiationID]]&amp;"FinalReject",Tabelle8[NegotiationID]&amp;Tabelle8[ActionType],Tabelle8[ActionType],,0))</f>
        <v>FinalAccept</v>
      </c>
      <c r="J1242">
        <v>0.54000000000000004</v>
      </c>
      <c r="K1242">
        <v>0.5806</v>
      </c>
      <c r="L1242">
        <v>1.1206</v>
      </c>
      <c r="M1242">
        <v>0.040599999999999997</v>
      </c>
      <c r="N1242">
        <v>119</v>
      </c>
      <c r="O1242">
        <v>2091</v>
      </c>
      <c r="P1242">
        <v>15</v>
      </c>
      <c r="Q1242" s="3" t="s">
        <v>3251</v>
      </c>
    </row>
    <row r="1243" ht="15" customHeight="1">
      <c r="A1243" t="e">
        <f t="shared" ca="1" si="540"/>
        <v>#VALUE!</v>
      </c>
      <c r="B1243" t="e">
        <f t="array" ref="B1243" ca="1">_xlfn.XLOOKUP(Tabelle8[[#This Row],[ExperimentID]]&amp;Tabelle8[[#This Row],[NegotiationID]]&amp;Tabelle8[[#This Row],[MessageID]],ALL_IN_ONE[ExperimentID]&amp;ALL_IN_ONE[NegotiationID]&amp;ALL_IN_ONE[MessageID],ALL_IN_ONE[Gesamt_ID],,0)</f>
        <v>#VALUE!</v>
      </c>
      <c r="C1243">
        <v>3704</v>
      </c>
      <c r="D1243" t="s">
        <v>1521</v>
      </c>
      <c r="E1243">
        <v>66687</v>
      </c>
      <c r="F1243">
        <v>3690</v>
      </c>
      <c r="G1243">
        <v>3693</v>
      </c>
      <c r="H1243" t="s">
        <v>31</v>
      </c>
      <c r="I1243" t="str">
        <f t="array" ref="I1243">IFERROR(_xlfn.XLOOKUP(Tabelle8[[#This Row],[NegotiationID]]&amp;"FinalAccept",Tabelle8[NegotiationID]&amp;Tabelle8[ActionType],Tabelle8[ActionType],,0),_xlfn.XLOOKUP(Tabelle8[[#This Row],[NegotiationID]]&amp;"FinalReject",Tabelle8[NegotiationID]&amp;Tabelle8[ActionType],Tabelle8[ActionType],,0))</f>
        <v>FinalAccept</v>
      </c>
      <c r="J1243">
        <v>0.63319999999999999</v>
      </c>
      <c r="K1243">
        <v>0.4904</v>
      </c>
      <c r="L1243">
        <v>1.1235999999999999</v>
      </c>
      <c r="M1243">
        <v>0.14280000000000001</v>
      </c>
      <c r="N1243">
        <v>137</v>
      </c>
      <c r="O1243">
        <v>2091</v>
      </c>
      <c r="P1243">
        <v>15</v>
      </c>
      <c r="Q1243" s="3" t="s">
        <v>3252</v>
      </c>
    </row>
    <row r="1244" ht="15" customHeight="1">
      <c r="A1244" t="e">
        <f t="shared" ca="1" si="540"/>
        <v>#VALUE!</v>
      </c>
      <c r="B1244" t="e">
        <f t="array" ref="B1244" ca="1">_xlfn.XLOOKUP(Tabelle8[[#This Row],[ExperimentID]]&amp;Tabelle8[[#This Row],[NegotiationID]]&amp;Tabelle8[[#This Row],[MessageID]],ALL_IN_ONE[ExperimentID]&amp;ALL_IN_ONE[NegotiationID]&amp;ALL_IN_ONE[MessageID],ALL_IN_ONE[Gesamt_ID],,0)</f>
        <v>#VALUE!</v>
      </c>
      <c r="C1244">
        <v>3704</v>
      </c>
      <c r="D1244" t="s">
        <v>1521</v>
      </c>
      <c r="E1244">
        <v>66733</v>
      </c>
      <c r="F1244">
        <v>3693</v>
      </c>
      <c r="G1244">
        <v>3690</v>
      </c>
      <c r="H1244" t="s">
        <v>31</v>
      </c>
      <c r="I1244" t="str">
        <f t="array" ref="I1244">IFERROR(_xlfn.XLOOKUP(Tabelle8[[#This Row],[NegotiationID]]&amp;"FinalAccept",Tabelle8[NegotiationID]&amp;Tabelle8[ActionType],Tabelle8[ActionType],,0),_xlfn.XLOOKUP(Tabelle8[[#This Row],[NegotiationID]]&amp;"FinalReject",Tabelle8[NegotiationID]&amp;Tabelle8[ActionType],Tabelle8[ActionType],,0))</f>
        <v>FinalAccept</v>
      </c>
      <c r="J1244">
        <v>0.51759999999999995</v>
      </c>
      <c r="K1244">
        <v>0.45319999999999999</v>
      </c>
      <c r="L1244">
        <v>0.9708</v>
      </c>
      <c r="M1244">
        <v>0.064399999999999999</v>
      </c>
      <c r="N1244">
        <v>41</v>
      </c>
      <c r="O1244">
        <v>2091</v>
      </c>
      <c r="P1244">
        <v>15</v>
      </c>
      <c r="Q1244" s="3" t="s">
        <v>3253</v>
      </c>
    </row>
    <row r="1245" ht="15" customHeight="1">
      <c r="A1245" t="e">
        <f t="shared" ca="1" si="540"/>
        <v>#VALUE!</v>
      </c>
      <c r="B1245" t="e">
        <f t="array" ref="B1245" ca="1">_xlfn.XLOOKUP(Tabelle8[[#This Row],[ExperimentID]]&amp;Tabelle8[[#This Row],[NegotiationID]]&amp;Tabelle8[[#This Row],[MessageID]],ALL_IN_ONE[ExperimentID]&amp;ALL_IN_ONE[NegotiationID]&amp;ALL_IN_ONE[MessageID],ALL_IN_ONE[Gesamt_ID],,0)</f>
        <v>#VALUE!</v>
      </c>
      <c r="C1245">
        <v>3704</v>
      </c>
      <c r="D1245" t="s">
        <v>1521</v>
      </c>
      <c r="E1245">
        <v>66738</v>
      </c>
      <c r="F1245">
        <v>3690</v>
      </c>
      <c r="G1245">
        <v>3693</v>
      </c>
      <c r="H1245" t="s">
        <v>31</v>
      </c>
      <c r="I1245" t="str">
        <f t="array" ref="I1245">IFERROR(_xlfn.XLOOKUP(Tabelle8[[#This Row],[NegotiationID]]&amp;"FinalAccept",Tabelle8[NegotiationID]&amp;Tabelle8[ActionType],Tabelle8[ActionType],,0),_xlfn.XLOOKUP(Tabelle8[[#This Row],[NegotiationID]]&amp;"FinalReject",Tabelle8[NegotiationID]&amp;Tabelle8[ActionType],Tabelle8[ActionType],,0))</f>
        <v>FinalAccept</v>
      </c>
      <c r="J1245">
        <v>0.5806</v>
      </c>
      <c r="K1245">
        <v>0.54000000000000004</v>
      </c>
      <c r="L1245">
        <v>1.1206</v>
      </c>
      <c r="M1245">
        <v>0.040599999999999997</v>
      </c>
      <c r="N1245">
        <v>29</v>
      </c>
      <c r="O1245">
        <v>2091</v>
      </c>
      <c r="P1245">
        <v>15</v>
      </c>
      <c r="Q1245" s="3" t="s">
        <v>3254</v>
      </c>
    </row>
    <row r="1246" ht="15" customHeight="1">
      <c r="A1246" t="e">
        <f t="shared" ca="1" si="540"/>
        <v>#VALUE!</v>
      </c>
      <c r="B1246" t="e">
        <f t="array" ref="B1246" ca="1">_xlfn.XLOOKUP(Tabelle8[[#This Row],[ExperimentID]]&amp;Tabelle8[[#This Row],[NegotiationID]]&amp;Tabelle8[[#This Row],[MessageID]],ALL_IN_ONE[ExperimentID]&amp;ALL_IN_ONE[NegotiationID]&amp;ALL_IN_ONE[MessageID],ALL_IN_ONE[Gesamt_ID],,0)</f>
        <v>#VALUE!</v>
      </c>
      <c r="C1246">
        <v>3704</v>
      </c>
      <c r="D1246" t="s">
        <v>1521</v>
      </c>
      <c r="E1246">
        <v>66746</v>
      </c>
      <c r="F1246">
        <v>3693</v>
      </c>
      <c r="G1246">
        <v>3690</v>
      </c>
      <c r="H1246" t="s">
        <v>20</v>
      </c>
      <c r="I1246" t="str">
        <f t="array" ref="I1246">IFERROR(_xlfn.XLOOKUP(Tabelle8[[#This Row],[NegotiationID]]&amp;"FinalAccept",Tabelle8[NegotiationID]&amp;Tabelle8[ActionType],Tabelle8[ActionType],,0),_xlfn.XLOOKUP(Tabelle8[[#This Row],[NegotiationID]]&amp;"FinalReject",Tabelle8[NegotiationID]&amp;Tabelle8[ActionType],Tabelle8[ActionType],,0))</f>
        <v>FinalAccept</v>
      </c>
      <c r="J1246">
        <v>0.54000000000000004</v>
      </c>
      <c r="K1246">
        <v>0.5806</v>
      </c>
      <c r="L1246">
        <v>1.1206</v>
      </c>
      <c r="M1246">
        <v>0.040599999999999997</v>
      </c>
      <c r="N1246">
        <v>13</v>
      </c>
      <c r="O1246">
        <v>2091</v>
      </c>
      <c r="P1246">
        <v>15</v>
      </c>
      <c r="Q1246" s="3" t="s">
        <v>3255</v>
      </c>
    </row>
    <row r="1247" ht="14.5" hidden="1">
      <c r="A1247" t="e">
        <f t="shared" ca="1" si="540"/>
        <v>#VALUE!</v>
      </c>
      <c r="B1247" t="e">
        <f t="array" ref="B1247" ca="1">_xlfn.XLOOKUP(Tabelle8[[#This Row],[ExperimentID]]&amp;Tabelle8[[#This Row],[NegotiationID]]&amp;Tabelle8[[#This Row],[MessageID]],ALL_IN_ONE[ExperimentID]&amp;ALL_IN_ONE[NegotiationID]&amp;ALL_IN_ONE[MessageID],ALL_IN_ONE[Gesamt_ID],,0)</f>
        <v>#VALUE!</v>
      </c>
      <c r="C1247">
        <v>3733</v>
      </c>
      <c r="D1247" t="s">
        <v>1521</v>
      </c>
      <c r="E1247">
        <v>3734</v>
      </c>
      <c r="H1247" t="s">
        <v>6019</v>
      </c>
      <c r="I1247" t="str">
        <f t="array" ref="I1247">IFERROR(_xlfn.XLOOKUP(Tabelle8[[#This Row],[NegotiationID]]&amp;"FinalAccept",Tabelle8[NegotiationID]&amp;Tabelle8[ActionType],Tabelle8[ActionType],,0),_xlfn.XLOOKUP(Tabelle8[[#This Row],[NegotiationID]]&amp;"FinalReject",Tabelle8[NegotiationID]&amp;Tabelle8[ActionType],Tabelle8[ActionType],,0))</f>
        <v>FinalAccept</v>
      </c>
      <c r="N1247">
        <v>21</v>
      </c>
      <c r="O1247">
        <v>3040</v>
      </c>
      <c r="P1247">
        <v>13</v>
      </c>
      <c r="Q1247" t="s">
        <v>6020</v>
      </c>
    </row>
    <row r="1248" ht="15" customHeight="1">
      <c r="A1248" t="e">
        <f t="shared" ca="1" si="540"/>
        <v>#VALUE!</v>
      </c>
      <c r="B1248" t="e">
        <f t="array" ref="B1248" ca="1">_xlfn.XLOOKUP(Tabelle8[[#This Row],[ExperimentID]]&amp;Tabelle8[[#This Row],[NegotiationID]]&amp;Tabelle8[[#This Row],[MessageID]],ALL_IN_ONE[ExperimentID]&amp;ALL_IN_ONE[NegotiationID]&amp;ALL_IN_ONE[MessageID],ALL_IN_ONE[Gesamt_ID],,0)</f>
        <v>#VALUE!</v>
      </c>
      <c r="C1248">
        <v>3733</v>
      </c>
      <c r="D1248" t="s">
        <v>1521</v>
      </c>
      <c r="E1248">
        <v>62826</v>
      </c>
      <c r="F1248">
        <v>3719</v>
      </c>
      <c r="G1248">
        <v>3722</v>
      </c>
      <c r="H1248" t="s">
        <v>158</v>
      </c>
      <c r="I1248" t="str">
        <f t="array" ref="I1248">IFERROR(_xlfn.XLOOKUP(Tabelle8[[#This Row],[NegotiationID]]&amp;"FinalAccept",Tabelle8[NegotiationID]&amp;Tabelle8[ActionType],Tabelle8[ActionType],,0),_xlfn.XLOOKUP(Tabelle8[[#This Row],[NegotiationID]]&amp;"FinalReject",Tabelle8[NegotiationID]&amp;Tabelle8[ActionType],Tabelle8[ActionType],,0))</f>
        <v>FinalAccept</v>
      </c>
      <c r="J1248">
        <v>1</v>
      </c>
      <c r="K1248">
        <v>1</v>
      </c>
      <c r="L1248">
        <v>2</v>
      </c>
      <c r="M1248">
        <v>0</v>
      </c>
      <c r="N1248">
        <v>60</v>
      </c>
      <c r="O1248">
        <v>3040</v>
      </c>
      <c r="P1248">
        <v>13</v>
      </c>
      <c r="Q1248" s="3" t="s">
        <v>3256</v>
      </c>
    </row>
    <row r="1249" ht="15" customHeight="1">
      <c r="A1249" t="e">
        <f t="shared" ca="1" si="540"/>
        <v>#VALUE!</v>
      </c>
      <c r="B1249" t="e">
        <f t="array" ref="B1249" ca="1">_xlfn.XLOOKUP(Tabelle8[[#This Row],[ExperimentID]]&amp;Tabelle8[[#This Row],[NegotiationID]]&amp;Tabelle8[[#This Row],[MessageID]],ALL_IN_ONE[ExperimentID]&amp;ALL_IN_ONE[NegotiationID]&amp;ALL_IN_ONE[MessageID],ALL_IN_ONE[Gesamt_ID],,0)</f>
        <v>#VALUE!</v>
      </c>
      <c r="C1249">
        <v>3733</v>
      </c>
      <c r="D1249" t="s">
        <v>1521</v>
      </c>
      <c r="E1249">
        <v>64305</v>
      </c>
      <c r="F1249">
        <v>3722</v>
      </c>
      <c r="G1249">
        <v>3719</v>
      </c>
      <c r="H1249" t="s">
        <v>31</v>
      </c>
      <c r="I1249" t="str">
        <f t="array" ref="I1249">IFERROR(_xlfn.XLOOKUP(Tabelle8[[#This Row],[NegotiationID]]&amp;"FinalAccept",Tabelle8[NegotiationID]&amp;Tabelle8[ActionType],Tabelle8[ActionType],,0),_xlfn.XLOOKUP(Tabelle8[[#This Row],[NegotiationID]]&amp;"FinalReject",Tabelle8[NegotiationID]&amp;Tabelle8[ActionType],Tabelle8[ActionType],,0))</f>
        <v>FinalAccept</v>
      </c>
      <c r="J1249">
        <v>1</v>
      </c>
      <c r="K1249">
        <v>0.12540000000000001</v>
      </c>
      <c r="L1249">
        <v>1.1254</v>
      </c>
      <c r="M1249">
        <v>0.87460000000000004</v>
      </c>
      <c r="N1249">
        <v>406</v>
      </c>
      <c r="O1249">
        <v>3040</v>
      </c>
      <c r="P1249">
        <v>13</v>
      </c>
      <c r="Q1249" s="3" t="s">
        <v>3257</v>
      </c>
    </row>
    <row r="1250" ht="15" customHeight="1">
      <c r="A1250" t="e">
        <f t="shared" ca="1" si="540"/>
        <v>#VALUE!</v>
      </c>
      <c r="B1250" t="e">
        <f t="array" ref="B1250" ca="1">_xlfn.XLOOKUP(Tabelle8[[#This Row],[ExperimentID]]&amp;Tabelle8[[#This Row],[NegotiationID]]&amp;Tabelle8[[#This Row],[MessageID]],ALL_IN_ONE[ExperimentID]&amp;ALL_IN_ONE[NegotiationID]&amp;ALL_IN_ONE[MessageID],ALL_IN_ONE[Gesamt_ID],,0)</f>
        <v>#VALUE!</v>
      </c>
      <c r="C1250">
        <v>3733</v>
      </c>
      <c r="D1250" t="s">
        <v>1521</v>
      </c>
      <c r="E1250">
        <v>64848</v>
      </c>
      <c r="F1250">
        <v>3719</v>
      </c>
      <c r="G1250">
        <v>3722</v>
      </c>
      <c r="H1250" t="s">
        <v>31</v>
      </c>
      <c r="I1250" t="str">
        <f t="array" ref="I1250">IFERROR(_xlfn.XLOOKUP(Tabelle8[[#This Row],[NegotiationID]]&amp;"FinalAccept",Tabelle8[NegotiationID]&amp;Tabelle8[ActionType],Tabelle8[ActionType],,0),_xlfn.XLOOKUP(Tabelle8[[#This Row],[NegotiationID]]&amp;"FinalReject",Tabelle8[NegotiationID]&amp;Tabelle8[ActionType],Tabelle8[ActionType],,0))</f>
        <v>FinalAccept</v>
      </c>
      <c r="J1250">
        <v>0.82399999999999995</v>
      </c>
      <c r="K1250">
        <v>0.17780000000000001</v>
      </c>
      <c r="L1250">
        <v>1.0018</v>
      </c>
      <c r="M1250">
        <v>0.6462</v>
      </c>
      <c r="N1250">
        <v>329</v>
      </c>
      <c r="O1250">
        <v>3040</v>
      </c>
      <c r="P1250">
        <v>13</v>
      </c>
      <c r="Q1250" s="3" t="s">
        <v>3258</v>
      </c>
    </row>
    <row r="1251" ht="15" customHeight="1">
      <c r="A1251" t="e">
        <f t="shared" ca="1" si="540"/>
        <v>#VALUE!</v>
      </c>
      <c r="B1251" t="e">
        <f t="array" ref="B1251" ca="1">_xlfn.XLOOKUP(Tabelle8[[#This Row],[ExperimentID]]&amp;Tabelle8[[#This Row],[NegotiationID]]&amp;Tabelle8[[#This Row],[MessageID]],ALL_IN_ONE[ExperimentID]&amp;ALL_IN_ONE[NegotiationID]&amp;ALL_IN_ONE[MessageID],ALL_IN_ONE[Gesamt_ID],,0)</f>
        <v>#VALUE!</v>
      </c>
      <c r="C1251">
        <v>3733</v>
      </c>
      <c r="D1251" t="s">
        <v>1521</v>
      </c>
      <c r="E1251">
        <v>65770</v>
      </c>
      <c r="F1251">
        <v>3722</v>
      </c>
      <c r="G1251">
        <v>3719</v>
      </c>
      <c r="H1251" t="s">
        <v>31</v>
      </c>
      <c r="I1251" t="str">
        <f t="array" ref="I1251">IFERROR(_xlfn.XLOOKUP(Tabelle8[[#This Row],[NegotiationID]]&amp;"FinalAccept",Tabelle8[NegotiationID]&amp;Tabelle8[ActionType],Tabelle8[ActionType],,0),_xlfn.XLOOKUP(Tabelle8[[#This Row],[NegotiationID]]&amp;"FinalReject",Tabelle8[NegotiationID]&amp;Tabelle8[ActionType],Tabelle8[ActionType],,0))</f>
        <v>FinalAccept</v>
      </c>
      <c r="J1251">
        <v>0.76619999999999999</v>
      </c>
      <c r="K1251">
        <v>0.10920000000000001</v>
      </c>
      <c r="L1251">
        <v>0.87539999999999996</v>
      </c>
      <c r="M1251">
        <v>0.65700000000000003</v>
      </c>
      <c r="N1251">
        <v>419</v>
      </c>
      <c r="O1251">
        <v>3040</v>
      </c>
      <c r="P1251">
        <v>13</v>
      </c>
      <c r="Q1251" s="3" t="s">
        <v>3259</v>
      </c>
    </row>
    <row r="1252" ht="15" customHeight="1">
      <c r="A1252" t="e">
        <f t="shared" ca="1" si="540"/>
        <v>#VALUE!</v>
      </c>
      <c r="B1252" t="e">
        <f t="array" ref="B1252" ca="1">_xlfn.XLOOKUP(Tabelle8[[#This Row],[ExperimentID]]&amp;Tabelle8[[#This Row],[NegotiationID]]&amp;Tabelle8[[#This Row],[MessageID]],ALL_IN_ONE[ExperimentID]&amp;ALL_IN_ONE[NegotiationID]&amp;ALL_IN_ONE[MessageID],ALL_IN_ONE[Gesamt_ID],,0)</f>
        <v>#VALUE!</v>
      </c>
      <c r="C1252">
        <v>3733</v>
      </c>
      <c r="D1252" t="s">
        <v>1521</v>
      </c>
      <c r="E1252">
        <v>66054</v>
      </c>
      <c r="F1252">
        <v>3719</v>
      </c>
      <c r="G1252">
        <v>3722</v>
      </c>
      <c r="H1252" t="s">
        <v>31</v>
      </c>
      <c r="I1252" t="str">
        <f t="array" ref="I1252">IFERROR(_xlfn.XLOOKUP(Tabelle8[[#This Row],[NegotiationID]]&amp;"FinalAccept",Tabelle8[NegotiationID]&amp;Tabelle8[ActionType],Tabelle8[ActionType],,0),_xlfn.XLOOKUP(Tabelle8[[#This Row],[NegotiationID]]&amp;"FinalReject",Tabelle8[NegotiationID]&amp;Tabelle8[ActionType],Tabelle8[ActionType],,0))</f>
        <v>FinalAccept</v>
      </c>
      <c r="J1252">
        <v>0.71419999999999995</v>
      </c>
      <c r="K1252">
        <v>0.1474</v>
      </c>
      <c r="L1252">
        <v>0.86160000000000003</v>
      </c>
      <c r="M1252">
        <v>0.56679999999999997</v>
      </c>
      <c r="N1252">
        <v>311</v>
      </c>
      <c r="O1252">
        <v>3040</v>
      </c>
      <c r="P1252">
        <v>13</v>
      </c>
      <c r="Q1252" s="3" t="s">
        <v>3260</v>
      </c>
    </row>
    <row r="1253" ht="15" customHeight="1">
      <c r="A1253" t="e">
        <f t="shared" ca="1" si="540"/>
        <v>#VALUE!</v>
      </c>
      <c r="B1253" t="e">
        <f t="array" ref="B1253" ca="1">_xlfn.XLOOKUP(Tabelle8[[#This Row],[ExperimentID]]&amp;Tabelle8[[#This Row],[NegotiationID]]&amp;Tabelle8[[#This Row],[MessageID]],ALL_IN_ONE[ExperimentID]&amp;ALL_IN_ONE[NegotiationID]&amp;ALL_IN_ONE[MessageID],ALL_IN_ONE[Gesamt_ID],,0)</f>
        <v>#VALUE!</v>
      </c>
      <c r="C1253">
        <v>3733</v>
      </c>
      <c r="D1253" t="s">
        <v>1521</v>
      </c>
      <c r="E1253">
        <v>66176</v>
      </c>
      <c r="F1253">
        <v>3722</v>
      </c>
      <c r="G1253">
        <v>3719</v>
      </c>
      <c r="H1253" t="s">
        <v>31</v>
      </c>
      <c r="I1253" t="str">
        <f t="array" ref="I1253">IFERROR(_xlfn.XLOOKUP(Tabelle8[[#This Row],[NegotiationID]]&amp;"FinalAccept",Tabelle8[NegotiationID]&amp;Tabelle8[ActionType],Tabelle8[ActionType],,0),_xlfn.XLOOKUP(Tabelle8[[#This Row],[NegotiationID]]&amp;"FinalReject",Tabelle8[NegotiationID]&amp;Tabelle8[ActionType],Tabelle8[ActionType],,0))</f>
        <v>FinalAccept</v>
      </c>
      <c r="J1253">
        <v>0.6946</v>
      </c>
      <c r="K1253">
        <v>0.28939999999999999</v>
      </c>
      <c r="L1253">
        <v>0.98399999999999999</v>
      </c>
      <c r="M1253">
        <v>0.4052</v>
      </c>
      <c r="N1253">
        <v>424</v>
      </c>
      <c r="O1253">
        <v>3040</v>
      </c>
      <c r="P1253">
        <v>13</v>
      </c>
      <c r="Q1253" s="3" t="s">
        <v>3261</v>
      </c>
    </row>
    <row r="1254" ht="15" customHeight="1">
      <c r="A1254" t="e">
        <f t="shared" ca="1" si="540"/>
        <v>#VALUE!</v>
      </c>
      <c r="B1254" t="e">
        <f t="array" ref="B1254" ca="1">_xlfn.XLOOKUP(Tabelle8[[#This Row],[ExperimentID]]&amp;Tabelle8[[#This Row],[NegotiationID]]&amp;Tabelle8[[#This Row],[MessageID]],ALL_IN_ONE[ExperimentID]&amp;ALL_IN_ONE[NegotiationID]&amp;ALL_IN_ONE[MessageID],ALL_IN_ONE[Gesamt_ID],,0)</f>
        <v>#VALUE!</v>
      </c>
      <c r="C1254">
        <v>3733</v>
      </c>
      <c r="D1254" t="s">
        <v>1521</v>
      </c>
      <c r="E1254">
        <v>66419</v>
      </c>
      <c r="F1254">
        <v>3719</v>
      </c>
      <c r="G1254">
        <v>3722</v>
      </c>
      <c r="H1254" t="s">
        <v>31</v>
      </c>
      <c r="I1254" t="str">
        <f t="array" ref="I1254">IFERROR(_xlfn.XLOOKUP(Tabelle8[[#This Row],[NegotiationID]]&amp;"FinalAccept",Tabelle8[NegotiationID]&amp;Tabelle8[ActionType],Tabelle8[ActionType],,0),_xlfn.XLOOKUP(Tabelle8[[#This Row],[NegotiationID]]&amp;"FinalReject",Tabelle8[NegotiationID]&amp;Tabelle8[ActionType],Tabelle8[ActionType],,0))</f>
        <v>FinalAccept</v>
      </c>
      <c r="J1254">
        <v>0.71360000000000001</v>
      </c>
      <c r="K1254">
        <v>0.23899999999999999</v>
      </c>
      <c r="L1254">
        <v>0.9526</v>
      </c>
      <c r="M1254">
        <v>0.47460000000000002</v>
      </c>
      <c r="N1254">
        <v>199</v>
      </c>
      <c r="O1254">
        <v>3040</v>
      </c>
      <c r="P1254">
        <v>13</v>
      </c>
      <c r="Q1254" s="3" t="s">
        <v>3262</v>
      </c>
    </row>
    <row r="1255" ht="15" customHeight="1">
      <c r="A1255" t="e">
        <f t="shared" ca="1" si="540"/>
        <v>#VALUE!</v>
      </c>
      <c r="B1255" t="e">
        <f t="array" ref="B1255" ca="1">_xlfn.XLOOKUP(Tabelle8[[#This Row],[ExperimentID]]&amp;Tabelle8[[#This Row],[NegotiationID]]&amp;Tabelle8[[#This Row],[MessageID]],ALL_IN_ONE[ExperimentID]&amp;ALL_IN_ONE[NegotiationID]&amp;ALL_IN_ONE[MessageID],ALL_IN_ONE[Gesamt_ID],,0)</f>
        <v>#VALUE!</v>
      </c>
      <c r="C1255">
        <v>3733</v>
      </c>
      <c r="D1255" t="s">
        <v>1521</v>
      </c>
      <c r="E1255">
        <v>66472</v>
      </c>
      <c r="F1255">
        <v>3722</v>
      </c>
      <c r="G1255">
        <v>3719</v>
      </c>
      <c r="H1255" t="s">
        <v>31</v>
      </c>
      <c r="I1255" t="str">
        <f t="array" ref="I1255">IFERROR(_xlfn.XLOOKUP(Tabelle8[[#This Row],[NegotiationID]]&amp;"FinalAccept",Tabelle8[NegotiationID]&amp;Tabelle8[ActionType],Tabelle8[ActionType],,0),_xlfn.XLOOKUP(Tabelle8[[#This Row],[NegotiationID]]&amp;"FinalReject",Tabelle8[NegotiationID]&amp;Tabelle8[ActionType],Tabelle8[ActionType],,0))</f>
        <v>FinalAccept</v>
      </c>
      <c r="J1255">
        <v>0.61460000000000004</v>
      </c>
      <c r="K1255">
        <v>0.36459999999999998</v>
      </c>
      <c r="L1255">
        <v>0.97919999999999996</v>
      </c>
      <c r="M1255">
        <v>0.25</v>
      </c>
      <c r="N1255">
        <v>237</v>
      </c>
      <c r="O1255">
        <v>3040</v>
      </c>
      <c r="P1255">
        <v>13</v>
      </c>
      <c r="Q1255" s="3" t="s">
        <v>3263</v>
      </c>
    </row>
    <row r="1256" ht="15" customHeight="1">
      <c r="A1256" t="e">
        <f t="shared" ca="1" si="540"/>
        <v>#VALUE!</v>
      </c>
      <c r="B1256" t="e">
        <f t="array" ref="B1256" ca="1">_xlfn.XLOOKUP(Tabelle8[[#This Row],[ExperimentID]]&amp;Tabelle8[[#This Row],[NegotiationID]]&amp;Tabelle8[[#This Row],[MessageID]],ALL_IN_ONE[ExperimentID]&amp;ALL_IN_ONE[NegotiationID]&amp;ALL_IN_ONE[MessageID],ALL_IN_ONE[Gesamt_ID],,0)</f>
        <v>#VALUE!</v>
      </c>
      <c r="C1256">
        <v>3733</v>
      </c>
      <c r="D1256" t="s">
        <v>1521</v>
      </c>
      <c r="E1256">
        <v>66640</v>
      </c>
      <c r="F1256">
        <v>3719</v>
      </c>
      <c r="G1256">
        <v>3722</v>
      </c>
      <c r="H1256" t="s">
        <v>31</v>
      </c>
      <c r="I1256" t="str">
        <f t="array" ref="I1256">IFERROR(_xlfn.XLOOKUP(Tabelle8[[#This Row],[NegotiationID]]&amp;"FinalAccept",Tabelle8[NegotiationID]&amp;Tabelle8[ActionType],Tabelle8[ActionType],,0),_xlfn.XLOOKUP(Tabelle8[[#This Row],[NegotiationID]]&amp;"FinalReject",Tabelle8[NegotiationID]&amp;Tabelle8[ActionType],Tabelle8[ActionType],,0))</f>
        <v>FinalAccept</v>
      </c>
      <c r="J1256">
        <v>0.58579999999999999</v>
      </c>
      <c r="K1256">
        <v>0.36859999999999998</v>
      </c>
      <c r="L1256">
        <v>0.95440000000000003</v>
      </c>
      <c r="M1256">
        <v>0.2172</v>
      </c>
      <c r="N1256">
        <v>83</v>
      </c>
      <c r="O1256">
        <v>3040</v>
      </c>
      <c r="P1256">
        <v>13</v>
      </c>
      <c r="Q1256" s="3" t="s">
        <v>3264</v>
      </c>
    </row>
    <row r="1257" ht="15" customHeight="1">
      <c r="A1257" t="e">
        <f t="shared" ca="1" si="540"/>
        <v>#VALUE!</v>
      </c>
      <c r="B1257" t="e">
        <f t="array" ref="B1257" ca="1">_xlfn.XLOOKUP(Tabelle8[[#This Row],[ExperimentID]]&amp;Tabelle8[[#This Row],[NegotiationID]]&amp;Tabelle8[[#This Row],[MessageID]],ALL_IN_ONE[ExperimentID]&amp;ALL_IN_ONE[NegotiationID]&amp;ALL_IN_ONE[MessageID],ALL_IN_ONE[Gesamt_ID],,0)</f>
        <v>#VALUE!</v>
      </c>
      <c r="C1257">
        <v>3733</v>
      </c>
      <c r="D1257" t="s">
        <v>1521</v>
      </c>
      <c r="E1257">
        <v>66688</v>
      </c>
      <c r="F1257">
        <v>3722</v>
      </c>
      <c r="G1257">
        <v>3719</v>
      </c>
      <c r="H1257" t="s">
        <v>31</v>
      </c>
      <c r="I1257" t="str">
        <f t="array" ref="I1257">IFERROR(_xlfn.XLOOKUP(Tabelle8[[#This Row],[NegotiationID]]&amp;"FinalAccept",Tabelle8[NegotiationID]&amp;Tabelle8[ActionType],Tabelle8[ActionType],,0),_xlfn.XLOOKUP(Tabelle8[[#This Row],[NegotiationID]]&amp;"FinalReject",Tabelle8[NegotiationID]&amp;Tabelle8[ActionType],Tabelle8[ActionType],,0))</f>
        <v>FinalAccept</v>
      </c>
      <c r="J1257">
        <v>0.48499999999999999</v>
      </c>
      <c r="K1257">
        <v>0.4924</v>
      </c>
      <c r="L1257">
        <v>0.97740000000000005</v>
      </c>
      <c r="M1257">
        <v>0.0074000000000000003</v>
      </c>
      <c r="N1257">
        <v>248</v>
      </c>
      <c r="O1257">
        <v>3040</v>
      </c>
      <c r="P1257">
        <v>13</v>
      </c>
      <c r="Q1257" s="3" t="s">
        <v>3265</v>
      </c>
    </row>
    <row r="1258" ht="15" customHeight="1">
      <c r="A1258" t="e">
        <f t="shared" ca="1" si="540"/>
        <v>#VALUE!</v>
      </c>
      <c r="B1258" t="e">
        <f t="array" ref="B1258" ca="1">_xlfn.XLOOKUP(Tabelle8[[#This Row],[ExperimentID]]&amp;Tabelle8[[#This Row],[NegotiationID]]&amp;Tabelle8[[#This Row],[MessageID]],ALL_IN_ONE[ExperimentID]&amp;ALL_IN_ONE[NegotiationID]&amp;ALL_IN_ONE[MessageID],ALL_IN_ONE[Gesamt_ID],,0)</f>
        <v>#VALUE!</v>
      </c>
      <c r="C1258">
        <v>3733</v>
      </c>
      <c r="D1258" t="s">
        <v>1521</v>
      </c>
      <c r="E1258">
        <v>66870</v>
      </c>
      <c r="F1258">
        <v>3719</v>
      </c>
      <c r="G1258">
        <v>3722</v>
      </c>
      <c r="H1258" t="s">
        <v>31</v>
      </c>
      <c r="I1258" t="str">
        <f t="array" ref="I1258">IFERROR(_xlfn.XLOOKUP(Tabelle8[[#This Row],[NegotiationID]]&amp;"FinalAccept",Tabelle8[NegotiationID]&amp;Tabelle8[ActionType],Tabelle8[ActionType],,0),_xlfn.XLOOKUP(Tabelle8[[#This Row],[NegotiationID]]&amp;"FinalReject",Tabelle8[NegotiationID]&amp;Tabelle8[ActionType],Tabelle8[ActionType],,0))</f>
        <v>FinalAccept</v>
      </c>
      <c r="J1258">
        <v>0.4178</v>
      </c>
      <c r="K1258">
        <v>0.43459999999999999</v>
      </c>
      <c r="L1258">
        <v>0.85240000000000005</v>
      </c>
      <c r="M1258">
        <v>0.016799999999999999</v>
      </c>
      <c r="N1258">
        <v>111</v>
      </c>
      <c r="O1258">
        <v>3040</v>
      </c>
      <c r="P1258">
        <v>13</v>
      </c>
      <c r="Q1258" s="3" t="s">
        <v>3266</v>
      </c>
    </row>
    <row r="1259" ht="15" customHeight="1">
      <c r="A1259" t="e">
        <f t="shared" ca="1" si="540"/>
        <v>#VALUE!</v>
      </c>
      <c r="B1259" t="e">
        <f t="array" ref="B1259" ca="1">_xlfn.XLOOKUP(Tabelle8[[#This Row],[ExperimentID]]&amp;Tabelle8[[#This Row],[NegotiationID]]&amp;Tabelle8[[#This Row],[MessageID]],ALL_IN_ONE[ExperimentID]&amp;ALL_IN_ONE[NegotiationID]&amp;ALL_IN_ONE[MessageID],ALL_IN_ONE[Gesamt_ID],,0)</f>
        <v>#VALUE!</v>
      </c>
      <c r="C1259">
        <v>3733</v>
      </c>
      <c r="D1259" t="s">
        <v>1521</v>
      </c>
      <c r="E1259">
        <v>66983</v>
      </c>
      <c r="F1259">
        <v>3722</v>
      </c>
      <c r="G1259">
        <v>3719</v>
      </c>
      <c r="H1259" t="s">
        <v>20</v>
      </c>
      <c r="I1259" t="str">
        <f t="array" ref="I1259">IFERROR(_xlfn.XLOOKUP(Tabelle8[[#This Row],[NegotiationID]]&amp;"FinalAccept",Tabelle8[NegotiationID]&amp;Tabelle8[ActionType],Tabelle8[ActionType],,0),_xlfn.XLOOKUP(Tabelle8[[#This Row],[NegotiationID]]&amp;"FinalReject",Tabelle8[NegotiationID]&amp;Tabelle8[ActionType],Tabelle8[ActionType],,0))</f>
        <v>FinalAccept</v>
      </c>
      <c r="J1259">
        <v>0.43459999999999999</v>
      </c>
      <c r="K1259">
        <v>0.4178</v>
      </c>
      <c r="L1259">
        <v>0.85240000000000005</v>
      </c>
      <c r="M1259">
        <v>0.016799999999999999</v>
      </c>
      <c r="N1259">
        <v>192</v>
      </c>
      <c r="O1259">
        <v>3040</v>
      </c>
      <c r="P1259">
        <v>13</v>
      </c>
      <c r="Q1259" s="3" t="s">
        <v>3267</v>
      </c>
    </row>
    <row r="1260" ht="14.5" hidden="1">
      <c r="A1260" t="e">
        <f t="shared" ca="1" si="540"/>
        <v>#VALUE!</v>
      </c>
      <c r="B1260" t="e">
        <f t="array" ref="B1260" ca="1">_xlfn.XLOOKUP(Tabelle8[[#This Row],[ExperimentID]]&amp;Tabelle8[[#This Row],[NegotiationID]]&amp;Tabelle8[[#This Row],[MessageID]],ALL_IN_ONE[ExperimentID]&amp;ALL_IN_ONE[NegotiationID]&amp;ALL_IN_ONE[MessageID],ALL_IN_ONE[Gesamt_ID],,0)</f>
        <v>#VALUE!</v>
      </c>
      <c r="C1260">
        <v>3762</v>
      </c>
      <c r="D1260" t="s">
        <v>1521</v>
      </c>
      <c r="E1260">
        <v>3763</v>
      </c>
      <c r="H1260" t="s">
        <v>6019</v>
      </c>
      <c r="I1260" t="str">
        <f t="array" ref="I1260">IFERROR(_xlfn.XLOOKUP(Tabelle8[[#This Row],[NegotiationID]]&amp;"FinalAccept",Tabelle8[NegotiationID]&amp;Tabelle8[ActionType],Tabelle8[ActionType],,0),_xlfn.XLOOKUP(Tabelle8[[#This Row],[NegotiationID]]&amp;"FinalReject",Tabelle8[NegotiationID]&amp;Tabelle8[ActionType],Tabelle8[ActionType],,0))</f>
        <v>FinalReject</v>
      </c>
      <c r="N1260">
        <v>21</v>
      </c>
      <c r="O1260">
        <v>985</v>
      </c>
      <c r="P1260">
        <v>10</v>
      </c>
      <c r="Q1260" t="s">
        <v>6020</v>
      </c>
    </row>
    <row r="1261" ht="15" customHeight="1">
      <c r="A1261" t="e">
        <f t="shared" ca="1" si="540"/>
        <v>#VALUE!</v>
      </c>
      <c r="B1261" t="e">
        <f t="array" ref="B1261" ca="1">_xlfn.XLOOKUP(Tabelle8[[#This Row],[ExperimentID]]&amp;Tabelle8[[#This Row],[NegotiationID]]&amp;Tabelle8[[#This Row],[MessageID]],ALL_IN_ONE[ExperimentID]&amp;ALL_IN_ONE[NegotiationID]&amp;ALL_IN_ONE[MessageID],ALL_IN_ONE[Gesamt_ID],,0)</f>
        <v>#VALUE!</v>
      </c>
      <c r="C1261">
        <v>3762</v>
      </c>
      <c r="D1261" t="s">
        <v>1521</v>
      </c>
      <c r="E1261">
        <v>62079</v>
      </c>
      <c r="F1261">
        <v>3748</v>
      </c>
      <c r="G1261">
        <v>3751</v>
      </c>
      <c r="H1261" t="s">
        <v>19</v>
      </c>
      <c r="I1261" t="str">
        <f t="array" ref="I1261">IFERROR(_xlfn.XLOOKUP(Tabelle8[[#This Row],[NegotiationID]]&amp;"FinalAccept",Tabelle8[NegotiationID]&amp;Tabelle8[ActionType],Tabelle8[ActionType],,0),_xlfn.XLOOKUP(Tabelle8[[#This Row],[NegotiationID]]&amp;"FinalReject",Tabelle8[NegotiationID]&amp;Tabelle8[ActionType],Tabelle8[ActionType],,0))</f>
        <v>FinalReject</v>
      </c>
      <c r="J1261">
        <v>1</v>
      </c>
      <c r="K1261">
        <v>0.1084</v>
      </c>
      <c r="L1261">
        <v>1.1084000000000001</v>
      </c>
      <c r="M1261">
        <v>0.89159999999999995</v>
      </c>
      <c r="N1261">
        <v>28</v>
      </c>
      <c r="O1261">
        <v>985</v>
      </c>
      <c r="P1261">
        <v>10</v>
      </c>
      <c r="Q1261" s="3" t="s">
        <v>3268</v>
      </c>
    </row>
    <row r="1262" ht="116" hidden="1">
      <c r="A1262" t="e">
        <f t="shared" ca="1" si="540"/>
        <v>#VALUE!</v>
      </c>
      <c r="B1262" t="e">
        <f t="array" ref="B1262" ca="1">_xlfn.XLOOKUP(Tabelle8[[#This Row],[ExperimentID]]&amp;Tabelle8[[#This Row],[NegotiationID]]&amp;Tabelle8[[#This Row],[MessageID]],ALL_IN_ONE[ExperimentID]&amp;ALL_IN_ONE[NegotiationID]&amp;ALL_IN_ONE[MessageID],ALL_IN_ONE[Gesamt_ID],,0)</f>
        <v>#VALUE!</v>
      </c>
      <c r="C1262">
        <v>3762</v>
      </c>
      <c r="D1262" t="s">
        <v>1521</v>
      </c>
      <c r="E1262">
        <v>62242</v>
      </c>
      <c r="F1262">
        <v>3751</v>
      </c>
      <c r="G1262">
        <v>3748</v>
      </c>
      <c r="H1262" t="s">
        <v>22</v>
      </c>
      <c r="I1262" t="str">
        <f t="array" ref="I1262">IFERROR(_xlfn.XLOOKUP(Tabelle8[[#This Row],[NegotiationID]]&amp;"FinalAccept",Tabelle8[NegotiationID]&amp;Tabelle8[ActionType],Tabelle8[ActionType],,0),_xlfn.XLOOKUP(Tabelle8[[#This Row],[NegotiationID]]&amp;"FinalReject",Tabelle8[NegotiationID]&amp;Tabelle8[ActionType],Tabelle8[ActionType],,0))</f>
        <v>FinalReject</v>
      </c>
      <c r="N1262">
        <v>118</v>
      </c>
      <c r="O1262">
        <v>985</v>
      </c>
      <c r="P1262">
        <v>10</v>
      </c>
      <c r="Q1262" s="3" t="s">
        <v>6607</v>
      </c>
    </row>
    <row r="1263" ht="116" hidden="1">
      <c r="A1263" t="e">
        <f t="shared" ca="1" si="540"/>
        <v>#VALUE!</v>
      </c>
      <c r="B1263" t="e">
        <f t="array" ref="B1263" ca="1">_xlfn.XLOOKUP(Tabelle8[[#This Row],[ExperimentID]]&amp;Tabelle8[[#This Row],[NegotiationID]]&amp;Tabelle8[[#This Row],[MessageID]],ALL_IN_ONE[ExperimentID]&amp;ALL_IN_ONE[NegotiationID]&amp;ALL_IN_ONE[MessageID],ALL_IN_ONE[Gesamt_ID],,0)</f>
        <v>#VALUE!</v>
      </c>
      <c r="C1263">
        <v>3762</v>
      </c>
      <c r="D1263" t="s">
        <v>1521</v>
      </c>
      <c r="E1263">
        <v>64727</v>
      </c>
      <c r="F1263">
        <v>3748</v>
      </c>
      <c r="G1263">
        <v>3751</v>
      </c>
      <c r="H1263" t="s">
        <v>24</v>
      </c>
      <c r="I1263" t="str">
        <f t="array" ref="I1263">IFERROR(_xlfn.XLOOKUP(Tabelle8[[#This Row],[NegotiationID]]&amp;"FinalAccept",Tabelle8[NegotiationID]&amp;Tabelle8[ActionType],Tabelle8[ActionType],,0),_xlfn.XLOOKUP(Tabelle8[[#This Row],[NegotiationID]]&amp;"FinalReject",Tabelle8[NegotiationID]&amp;Tabelle8[ActionType],Tabelle8[ActionType],,0))</f>
        <v>FinalReject</v>
      </c>
      <c r="N1263">
        <v>70</v>
      </c>
      <c r="O1263">
        <v>985</v>
      </c>
      <c r="P1263">
        <v>10</v>
      </c>
      <c r="Q1263" s="3" t="s">
        <v>6608</v>
      </c>
    </row>
    <row r="1264" ht="15" customHeight="1">
      <c r="A1264" t="e">
        <f t="shared" ca="1" si="540"/>
        <v>#VALUE!</v>
      </c>
      <c r="B1264" t="e">
        <f t="array" ref="B1264" ca="1">_xlfn.XLOOKUP(Tabelle8[[#This Row],[ExperimentID]]&amp;Tabelle8[[#This Row],[NegotiationID]]&amp;Tabelle8[[#This Row],[MessageID]],ALL_IN_ONE[ExperimentID]&amp;ALL_IN_ONE[NegotiationID]&amp;ALL_IN_ONE[MessageID],ALL_IN_ONE[Gesamt_ID],,0)</f>
        <v>#VALUE!</v>
      </c>
      <c r="C1264">
        <v>3762</v>
      </c>
      <c r="D1264" t="s">
        <v>1521</v>
      </c>
      <c r="E1264">
        <v>65545</v>
      </c>
      <c r="F1264">
        <v>3751</v>
      </c>
      <c r="G1264">
        <v>3748</v>
      </c>
      <c r="H1264" t="s">
        <v>31</v>
      </c>
      <c r="I1264" t="str">
        <f t="array" ref="I1264">IFERROR(_xlfn.XLOOKUP(Tabelle8[[#This Row],[NegotiationID]]&amp;"FinalAccept",Tabelle8[NegotiationID]&amp;Tabelle8[ActionType],Tabelle8[ActionType],,0),_xlfn.XLOOKUP(Tabelle8[[#This Row],[NegotiationID]]&amp;"FinalReject",Tabelle8[NegotiationID]&amp;Tabelle8[ActionType],Tabelle8[ActionType],,0))</f>
        <v>FinalReject</v>
      </c>
      <c r="J1264">
        <v>0.73999999999999999</v>
      </c>
      <c r="K1264">
        <v>0.25380000000000003</v>
      </c>
      <c r="L1264">
        <v>0.99380000000000002</v>
      </c>
      <c r="M1264">
        <v>0.48620000000000002</v>
      </c>
      <c r="N1264">
        <v>171</v>
      </c>
      <c r="O1264">
        <v>985</v>
      </c>
      <c r="P1264">
        <v>10</v>
      </c>
      <c r="Q1264" s="3" t="s">
        <v>3269</v>
      </c>
    </row>
    <row r="1265" ht="15" customHeight="1">
      <c r="A1265" t="e">
        <f t="shared" ca="1" si="540"/>
        <v>#VALUE!</v>
      </c>
      <c r="B1265" t="e">
        <f t="array" ref="B1265" ca="1">_xlfn.XLOOKUP(Tabelle8[[#This Row],[ExperimentID]]&amp;Tabelle8[[#This Row],[NegotiationID]]&amp;Tabelle8[[#This Row],[MessageID]],ALL_IN_ONE[ExperimentID]&amp;ALL_IN_ONE[NegotiationID]&amp;ALL_IN_ONE[MessageID],ALL_IN_ONE[Gesamt_ID],,0)</f>
        <v>#VALUE!</v>
      </c>
      <c r="C1265">
        <v>3762</v>
      </c>
      <c r="D1265" t="s">
        <v>1521</v>
      </c>
      <c r="E1265">
        <v>66037</v>
      </c>
      <c r="F1265">
        <v>3748</v>
      </c>
      <c r="G1265">
        <v>3751</v>
      </c>
      <c r="H1265" t="s">
        <v>31</v>
      </c>
      <c r="I1265" t="str">
        <f t="array" ref="I1265">IFERROR(_xlfn.XLOOKUP(Tabelle8[[#This Row],[NegotiationID]]&amp;"FinalAccept",Tabelle8[NegotiationID]&amp;Tabelle8[ActionType],Tabelle8[ActionType],,0),_xlfn.XLOOKUP(Tabelle8[[#This Row],[NegotiationID]]&amp;"FinalReject",Tabelle8[NegotiationID]&amp;Tabelle8[ActionType],Tabelle8[ActionType],,0))</f>
        <v>FinalReject</v>
      </c>
      <c r="J1265">
        <v>0.74960000000000004</v>
      </c>
      <c r="K1265">
        <v>0.34439999999999998</v>
      </c>
      <c r="L1265">
        <v>1.0940000000000001</v>
      </c>
      <c r="M1265">
        <v>0.4052</v>
      </c>
      <c r="N1265">
        <v>56</v>
      </c>
      <c r="O1265">
        <v>985</v>
      </c>
      <c r="P1265">
        <v>10</v>
      </c>
      <c r="Q1265" s="3" t="s">
        <v>3270</v>
      </c>
    </row>
    <row r="1266" ht="15" customHeight="1">
      <c r="A1266" t="e">
        <f t="shared" ca="1" si="540"/>
        <v>#VALUE!</v>
      </c>
      <c r="B1266" t="e">
        <f t="array" ref="B1266" ca="1">_xlfn.XLOOKUP(Tabelle8[[#This Row],[ExperimentID]]&amp;Tabelle8[[#This Row],[NegotiationID]]&amp;Tabelle8[[#This Row],[MessageID]],ALL_IN_ONE[ExperimentID]&amp;ALL_IN_ONE[NegotiationID]&amp;ALL_IN_ONE[MessageID],ALL_IN_ONE[Gesamt_ID],,0)</f>
        <v>#VALUE!</v>
      </c>
      <c r="C1266">
        <v>3762</v>
      </c>
      <c r="D1266" t="s">
        <v>1521</v>
      </c>
      <c r="E1266">
        <v>66469</v>
      </c>
      <c r="F1266">
        <v>3751</v>
      </c>
      <c r="G1266">
        <v>3748</v>
      </c>
      <c r="H1266" t="s">
        <v>31</v>
      </c>
      <c r="I1266" t="str">
        <f t="array" ref="I1266">IFERROR(_xlfn.XLOOKUP(Tabelle8[[#This Row],[NegotiationID]]&amp;"FinalAccept",Tabelle8[NegotiationID]&amp;Tabelle8[ActionType],Tabelle8[ActionType],,0),_xlfn.XLOOKUP(Tabelle8[[#This Row],[NegotiationID]]&amp;"FinalReject",Tabelle8[NegotiationID]&amp;Tabelle8[ActionType],Tabelle8[ActionType],,0))</f>
        <v>FinalReject</v>
      </c>
      <c r="J1266">
        <v>0.61760000000000004</v>
      </c>
      <c r="K1266">
        <v>0.34839999999999999</v>
      </c>
      <c r="L1266">
        <v>0.96599999999999997</v>
      </c>
      <c r="M1266">
        <v>0.26919999999999999</v>
      </c>
      <c r="N1266">
        <v>196</v>
      </c>
      <c r="O1266">
        <v>985</v>
      </c>
      <c r="P1266">
        <v>10</v>
      </c>
      <c r="Q1266" s="3" t="s">
        <v>3271</v>
      </c>
    </row>
    <row r="1267" ht="15" customHeight="1">
      <c r="A1267" t="e">
        <f t="shared" ca="1" si="540"/>
        <v>#VALUE!</v>
      </c>
      <c r="B1267" t="e">
        <f t="array" ref="B1267" ca="1">_xlfn.XLOOKUP(Tabelle8[[#This Row],[ExperimentID]]&amp;Tabelle8[[#This Row],[NegotiationID]]&amp;Tabelle8[[#This Row],[MessageID]],ALL_IN_ONE[ExperimentID]&amp;ALL_IN_ONE[NegotiationID]&amp;ALL_IN_ONE[MessageID],ALL_IN_ONE[Gesamt_ID],,0)</f>
        <v>#VALUE!</v>
      </c>
      <c r="C1267">
        <v>3762</v>
      </c>
      <c r="D1267" t="s">
        <v>1521</v>
      </c>
      <c r="E1267">
        <v>66633</v>
      </c>
      <c r="F1267">
        <v>3748</v>
      </c>
      <c r="G1267">
        <v>3751</v>
      </c>
      <c r="H1267" t="s">
        <v>31</v>
      </c>
      <c r="I1267" t="str">
        <f t="array" ref="I1267">IFERROR(_xlfn.XLOOKUP(Tabelle8[[#This Row],[NegotiationID]]&amp;"FinalAccept",Tabelle8[NegotiationID]&amp;Tabelle8[ActionType],Tabelle8[ActionType],,0),_xlfn.XLOOKUP(Tabelle8[[#This Row],[NegotiationID]]&amp;"FinalReject",Tabelle8[NegotiationID]&amp;Tabelle8[ActionType],Tabelle8[ActionType],,0))</f>
        <v>FinalReject</v>
      </c>
      <c r="J1267">
        <v>0.63980000000000004</v>
      </c>
      <c r="K1267">
        <v>0.314</v>
      </c>
      <c r="L1267">
        <v>0.95379999999999998</v>
      </c>
      <c r="M1267">
        <v>0.32579999999999998</v>
      </c>
      <c r="N1267">
        <v>102</v>
      </c>
      <c r="O1267">
        <v>985</v>
      </c>
      <c r="P1267">
        <v>10</v>
      </c>
      <c r="Q1267" s="3" t="s">
        <v>3272</v>
      </c>
    </row>
    <row r="1268" ht="15" customHeight="1">
      <c r="A1268" t="e">
        <f t="shared" ca="1" si="540"/>
        <v>#VALUE!</v>
      </c>
      <c r="B1268" t="e">
        <f t="array" ref="B1268" ca="1">_xlfn.XLOOKUP(Tabelle8[[#This Row],[ExperimentID]]&amp;Tabelle8[[#This Row],[NegotiationID]]&amp;Tabelle8[[#This Row],[MessageID]],ALL_IN_ONE[ExperimentID]&amp;ALL_IN_ONE[NegotiationID]&amp;ALL_IN_ONE[MessageID],ALL_IN_ONE[Gesamt_ID],,0)</f>
        <v>#VALUE!</v>
      </c>
      <c r="C1268">
        <v>3762</v>
      </c>
      <c r="D1268" t="s">
        <v>1521</v>
      </c>
      <c r="E1268">
        <v>66686</v>
      </c>
      <c r="F1268">
        <v>3751</v>
      </c>
      <c r="G1268">
        <v>3748</v>
      </c>
      <c r="H1268" t="s">
        <v>31</v>
      </c>
      <c r="I1268" t="str">
        <f t="array" ref="I1268">IFERROR(_xlfn.XLOOKUP(Tabelle8[[#This Row],[NegotiationID]]&amp;"FinalAccept",Tabelle8[NegotiationID]&amp;Tabelle8[ActionType],Tabelle8[ActionType],,0),_xlfn.XLOOKUP(Tabelle8[[#This Row],[NegotiationID]]&amp;"FinalReject",Tabelle8[NegotiationID]&amp;Tabelle8[ActionType],Tabelle8[ActionType],,0))</f>
        <v>FinalReject</v>
      </c>
      <c r="J1268">
        <v>0.5716</v>
      </c>
      <c r="K1268">
        <v>0.36959999999999998</v>
      </c>
      <c r="L1268">
        <v>0.94120000000000004</v>
      </c>
      <c r="M1268">
        <v>0.20200000000000001</v>
      </c>
      <c r="N1268">
        <v>168</v>
      </c>
      <c r="O1268">
        <v>985</v>
      </c>
      <c r="P1268">
        <v>10</v>
      </c>
      <c r="Q1268" s="3" t="s">
        <v>3273</v>
      </c>
    </row>
    <row r="1269" ht="15" customHeight="1">
      <c r="A1269" t="e">
        <f t="shared" ca="1" si="540"/>
        <v>#VALUE!</v>
      </c>
      <c r="B1269" t="e">
        <f t="array" ref="B1269" ca="1">_xlfn.XLOOKUP(Tabelle8[[#This Row],[ExperimentID]]&amp;Tabelle8[[#This Row],[NegotiationID]]&amp;Tabelle8[[#This Row],[MessageID]],ALL_IN_ONE[ExperimentID]&amp;ALL_IN_ONE[NegotiationID]&amp;ALL_IN_ONE[MessageID],ALL_IN_ONE[Gesamt_ID],,0)</f>
        <v>#VALUE!</v>
      </c>
      <c r="C1269">
        <v>3762</v>
      </c>
      <c r="D1269" t="s">
        <v>1521</v>
      </c>
      <c r="E1269">
        <v>66699</v>
      </c>
      <c r="F1269">
        <v>3748</v>
      </c>
      <c r="G1269">
        <v>3751</v>
      </c>
      <c r="H1269" t="s">
        <v>40</v>
      </c>
      <c r="I1269" t="str">
        <f t="array" ref="I1269">IFERROR(_xlfn.XLOOKUP(Tabelle8[[#This Row],[NegotiationID]]&amp;"FinalAccept",Tabelle8[NegotiationID]&amp;Tabelle8[ActionType],Tabelle8[ActionType],,0),_xlfn.XLOOKUP(Tabelle8[[#This Row],[NegotiationID]]&amp;"FinalReject",Tabelle8[NegotiationID]&amp;Tabelle8[ActionType],Tabelle8[ActionType],,0))</f>
        <v>FinalReject</v>
      </c>
      <c r="J1269">
        <v>0.36959999999999998</v>
      </c>
      <c r="K1269">
        <v>0.5716</v>
      </c>
      <c r="L1269">
        <v>0.94120000000000004</v>
      </c>
      <c r="M1269">
        <v>0.20200000000000001</v>
      </c>
      <c r="N1269">
        <v>55</v>
      </c>
      <c r="O1269">
        <v>985</v>
      </c>
      <c r="P1269">
        <v>10</v>
      </c>
      <c r="Q1269" s="3" t="s">
        <v>3274</v>
      </c>
    </row>
    <row r="1270" ht="14.5" hidden="1">
      <c r="A1270" t="e">
        <f t="shared" ca="1" si="540"/>
        <v>#VALUE!</v>
      </c>
      <c r="B1270" t="e">
        <f t="array" ref="B1270" ca="1">_xlfn.XLOOKUP(Tabelle8[[#This Row],[ExperimentID]]&amp;Tabelle8[[#This Row],[NegotiationID]]&amp;Tabelle8[[#This Row],[MessageID]],ALL_IN_ONE[ExperimentID]&amp;ALL_IN_ONE[NegotiationID]&amp;ALL_IN_ONE[MessageID],ALL_IN_ONE[Gesamt_ID],,0)</f>
        <v>#VALUE!</v>
      </c>
      <c r="C1270">
        <v>3791</v>
      </c>
      <c r="D1270" t="s">
        <v>1521</v>
      </c>
      <c r="E1270">
        <v>3792</v>
      </c>
      <c r="H1270" t="s">
        <v>6019</v>
      </c>
      <c r="I1270" t="str">
        <f t="array" ref="I1270">IFERROR(_xlfn.XLOOKUP(Tabelle8[[#This Row],[NegotiationID]]&amp;"FinalAccept",Tabelle8[NegotiationID]&amp;Tabelle8[ActionType],Tabelle8[ActionType],,0),_xlfn.XLOOKUP(Tabelle8[[#This Row],[NegotiationID]]&amp;"FinalReject",Tabelle8[NegotiationID]&amp;Tabelle8[ActionType],Tabelle8[ActionType],,0))</f>
        <v>FinalAccept</v>
      </c>
      <c r="N1270">
        <v>21</v>
      </c>
      <c r="O1270">
        <v>2372</v>
      </c>
      <c r="P1270">
        <v>12</v>
      </c>
      <c r="Q1270" t="s">
        <v>6020</v>
      </c>
    </row>
    <row r="1271" ht="15" customHeight="1">
      <c r="A1271" t="e">
        <f t="shared" ca="1" si="540"/>
        <v>#VALUE!</v>
      </c>
      <c r="B1271" t="e">
        <f t="array" ref="B1271" ca="1">_xlfn.XLOOKUP(Tabelle8[[#This Row],[ExperimentID]]&amp;Tabelle8[[#This Row],[NegotiationID]]&amp;Tabelle8[[#This Row],[MessageID]],ALL_IN_ONE[ExperimentID]&amp;ALL_IN_ONE[NegotiationID]&amp;ALL_IN_ONE[MessageID],ALL_IN_ONE[Gesamt_ID],,0)</f>
        <v>#VALUE!</v>
      </c>
      <c r="C1271">
        <v>3791</v>
      </c>
      <c r="D1271" t="s">
        <v>1521</v>
      </c>
      <c r="E1271">
        <v>62632</v>
      </c>
      <c r="F1271">
        <v>3777</v>
      </c>
      <c r="G1271">
        <v>3780</v>
      </c>
      <c r="H1271" t="s">
        <v>19</v>
      </c>
      <c r="I1271" t="str">
        <f t="array" ref="I1271">IFERROR(_xlfn.XLOOKUP(Tabelle8[[#This Row],[NegotiationID]]&amp;"FinalAccept",Tabelle8[NegotiationID]&amp;Tabelle8[ActionType],Tabelle8[ActionType],,0),_xlfn.XLOOKUP(Tabelle8[[#This Row],[NegotiationID]]&amp;"FinalReject",Tabelle8[NegotiationID]&amp;Tabelle8[ActionType],Tabelle8[ActionType],,0))</f>
        <v>FinalAccept</v>
      </c>
      <c r="J1271">
        <v>0.92959999999999998</v>
      </c>
      <c r="K1271">
        <v>0.16439999999999999</v>
      </c>
      <c r="L1271">
        <v>1.0940000000000001</v>
      </c>
      <c r="M1271">
        <v>0.76519999999999999</v>
      </c>
      <c r="N1271">
        <v>77</v>
      </c>
      <c r="O1271">
        <v>2372</v>
      </c>
      <c r="P1271">
        <v>12</v>
      </c>
      <c r="Q1271" s="3" t="s">
        <v>3275</v>
      </c>
    </row>
    <row r="1272" ht="174" hidden="1">
      <c r="A1272" t="e">
        <f t="shared" ca="1" si="540"/>
        <v>#VALUE!</v>
      </c>
      <c r="B1272" t="e">
        <f t="array" ref="B1272" ca="1">_xlfn.XLOOKUP(Tabelle8[[#This Row],[ExperimentID]]&amp;Tabelle8[[#This Row],[NegotiationID]]&amp;Tabelle8[[#This Row],[MessageID]],ALL_IN_ONE[ExperimentID]&amp;ALL_IN_ONE[NegotiationID]&amp;ALL_IN_ONE[MessageID],ALL_IN_ONE[Gesamt_ID],,0)</f>
        <v>#VALUE!</v>
      </c>
      <c r="C1272">
        <v>3791</v>
      </c>
      <c r="D1272" t="s">
        <v>1521</v>
      </c>
      <c r="E1272">
        <v>64067</v>
      </c>
      <c r="F1272">
        <v>3780</v>
      </c>
      <c r="G1272">
        <v>3777</v>
      </c>
      <c r="H1272" t="s">
        <v>22</v>
      </c>
      <c r="I1272" t="str">
        <f t="array" ref="I1272">IFERROR(_xlfn.XLOOKUP(Tabelle8[[#This Row],[NegotiationID]]&amp;"FinalAccept",Tabelle8[NegotiationID]&amp;Tabelle8[ActionType],Tabelle8[ActionType],,0),_xlfn.XLOOKUP(Tabelle8[[#This Row],[NegotiationID]]&amp;"FinalReject",Tabelle8[NegotiationID]&amp;Tabelle8[ActionType],Tabelle8[ActionType],,0))</f>
        <v>FinalAccept</v>
      </c>
      <c r="N1272">
        <v>218</v>
      </c>
      <c r="O1272">
        <v>2372</v>
      </c>
      <c r="P1272">
        <v>12</v>
      </c>
      <c r="Q1272" s="3" t="s">
        <v>6609</v>
      </c>
    </row>
    <row r="1273" ht="87" hidden="1">
      <c r="A1273" t="e">
        <f t="shared" ca="1" si="540"/>
        <v>#VALUE!</v>
      </c>
      <c r="B1273" t="e">
        <f t="array" ref="B1273" ca="1">_xlfn.XLOOKUP(Tabelle8[[#This Row],[ExperimentID]]&amp;Tabelle8[[#This Row],[NegotiationID]]&amp;Tabelle8[[#This Row],[MessageID]],ALL_IN_ONE[ExperimentID]&amp;ALL_IN_ONE[NegotiationID]&amp;ALL_IN_ONE[MessageID],ALL_IN_ONE[Gesamt_ID],,0)</f>
        <v>#VALUE!</v>
      </c>
      <c r="C1273">
        <v>3791</v>
      </c>
      <c r="D1273" t="s">
        <v>1521</v>
      </c>
      <c r="E1273">
        <v>64676</v>
      </c>
      <c r="F1273">
        <v>3777</v>
      </c>
      <c r="G1273">
        <v>3780</v>
      </c>
      <c r="H1273" t="s">
        <v>24</v>
      </c>
      <c r="I1273" t="str">
        <f t="array" ref="I1273">IFERROR(_xlfn.XLOOKUP(Tabelle8[[#This Row],[NegotiationID]]&amp;"FinalAccept",Tabelle8[NegotiationID]&amp;Tabelle8[ActionType],Tabelle8[ActionType],,0),_xlfn.XLOOKUP(Tabelle8[[#This Row],[NegotiationID]]&amp;"FinalReject",Tabelle8[NegotiationID]&amp;Tabelle8[ActionType],Tabelle8[ActionType],,0))</f>
        <v>FinalAccept</v>
      </c>
      <c r="N1273">
        <v>74</v>
      </c>
      <c r="O1273">
        <v>2372</v>
      </c>
      <c r="P1273">
        <v>12</v>
      </c>
      <c r="Q1273" s="3" t="s">
        <v>6610</v>
      </c>
    </row>
    <row r="1274" ht="15" customHeight="1">
      <c r="A1274" t="e">
        <f t="shared" ca="1" si="540"/>
        <v>#VALUE!</v>
      </c>
      <c r="B1274" t="e">
        <f t="array" ref="B1274" ca="1">_xlfn.XLOOKUP(Tabelle8[[#This Row],[ExperimentID]]&amp;Tabelle8[[#This Row],[NegotiationID]]&amp;Tabelle8[[#This Row],[MessageID]],ALL_IN_ONE[ExperimentID]&amp;ALL_IN_ONE[NegotiationID]&amp;ALL_IN_ONE[MessageID],ALL_IN_ONE[Gesamt_ID],,0)</f>
        <v>#VALUE!</v>
      </c>
      <c r="C1274">
        <v>3791</v>
      </c>
      <c r="D1274" t="s">
        <v>1521</v>
      </c>
      <c r="E1274">
        <v>64697</v>
      </c>
      <c r="F1274">
        <v>3780</v>
      </c>
      <c r="G1274">
        <v>3777</v>
      </c>
      <c r="H1274" t="s">
        <v>31</v>
      </c>
      <c r="I1274" t="str">
        <f t="array" ref="I1274">IFERROR(_xlfn.XLOOKUP(Tabelle8[[#This Row],[NegotiationID]]&amp;"FinalAccept",Tabelle8[NegotiationID]&amp;Tabelle8[ActionType],Tabelle8[ActionType],,0),_xlfn.XLOOKUP(Tabelle8[[#This Row],[NegotiationID]]&amp;"FinalReject",Tabelle8[NegotiationID]&amp;Tabelle8[ActionType],Tabelle8[ActionType],,0))</f>
        <v>FinalAccept</v>
      </c>
      <c r="J1274">
        <v>0.67400000000000004</v>
      </c>
      <c r="K1274">
        <v>0.42180000000000001</v>
      </c>
      <c r="L1274">
        <v>1.0958000000000001</v>
      </c>
      <c r="M1274">
        <v>0.25219999999999998</v>
      </c>
      <c r="N1274">
        <v>334</v>
      </c>
      <c r="O1274">
        <v>2372</v>
      </c>
      <c r="P1274">
        <v>12</v>
      </c>
      <c r="Q1274" s="3" t="s">
        <v>3276</v>
      </c>
    </row>
    <row r="1275" ht="15" customHeight="1">
      <c r="A1275" t="e">
        <f t="shared" ca="1" si="540"/>
        <v>#VALUE!</v>
      </c>
      <c r="B1275" t="e">
        <f t="array" ref="B1275" ca="1">_xlfn.XLOOKUP(Tabelle8[[#This Row],[ExperimentID]]&amp;Tabelle8[[#This Row],[NegotiationID]]&amp;Tabelle8[[#This Row],[MessageID]],ALL_IN_ONE[ExperimentID]&amp;ALL_IN_ONE[NegotiationID]&amp;ALL_IN_ONE[MessageID],ALL_IN_ONE[Gesamt_ID],,0)</f>
        <v>#VALUE!</v>
      </c>
      <c r="C1275">
        <v>3791</v>
      </c>
      <c r="D1275" t="s">
        <v>1521</v>
      </c>
      <c r="E1275">
        <v>64737</v>
      </c>
      <c r="F1275">
        <v>3777</v>
      </c>
      <c r="G1275">
        <v>3780</v>
      </c>
      <c r="H1275" t="s">
        <v>31</v>
      </c>
      <c r="I1275" t="str">
        <f t="array" ref="I1275">IFERROR(_xlfn.XLOOKUP(Tabelle8[[#This Row],[NegotiationID]]&amp;"FinalAccept",Tabelle8[NegotiationID]&amp;Tabelle8[ActionType],Tabelle8[ActionType],,0),_xlfn.XLOOKUP(Tabelle8[[#This Row],[NegotiationID]]&amp;"FinalReject",Tabelle8[NegotiationID]&amp;Tabelle8[ActionType],Tabelle8[ActionType],,0))</f>
        <v>FinalAccept</v>
      </c>
      <c r="J1275">
        <v>0.69220000000000004</v>
      </c>
      <c r="K1275">
        <v>0.41799999999999998</v>
      </c>
      <c r="L1275">
        <v>1.1102000000000001</v>
      </c>
      <c r="M1275">
        <v>0.2742</v>
      </c>
      <c r="N1275">
        <v>142</v>
      </c>
      <c r="O1275">
        <v>2372</v>
      </c>
      <c r="P1275">
        <v>12</v>
      </c>
      <c r="Q1275" s="3" t="s">
        <v>3277</v>
      </c>
    </row>
    <row r="1276" ht="15" customHeight="1">
      <c r="A1276" t="e">
        <f t="shared" ca="1" si="540"/>
        <v>#VALUE!</v>
      </c>
      <c r="B1276" t="e">
        <f t="array" ref="B1276" ca="1">_xlfn.XLOOKUP(Tabelle8[[#This Row],[ExperimentID]]&amp;Tabelle8[[#This Row],[NegotiationID]]&amp;Tabelle8[[#This Row],[MessageID]],ALL_IN_ONE[ExperimentID]&amp;ALL_IN_ONE[NegotiationID]&amp;ALL_IN_ONE[MessageID],ALL_IN_ONE[Gesamt_ID],,0)</f>
        <v>#VALUE!</v>
      </c>
      <c r="C1276">
        <v>3791</v>
      </c>
      <c r="D1276" t="s">
        <v>1521</v>
      </c>
      <c r="E1276">
        <v>64778</v>
      </c>
      <c r="F1276">
        <v>3780</v>
      </c>
      <c r="G1276">
        <v>3777</v>
      </c>
      <c r="H1276" t="s">
        <v>31</v>
      </c>
      <c r="I1276" t="str">
        <f t="array" ref="I1276">IFERROR(_xlfn.XLOOKUP(Tabelle8[[#This Row],[NegotiationID]]&amp;"FinalAccept",Tabelle8[NegotiationID]&amp;Tabelle8[ActionType],Tabelle8[ActionType],,0),_xlfn.XLOOKUP(Tabelle8[[#This Row],[NegotiationID]]&amp;"FinalReject",Tabelle8[NegotiationID]&amp;Tabelle8[ActionType],Tabelle8[ActionType],,0))</f>
        <v>FinalAccept</v>
      </c>
      <c r="J1276">
        <v>0.65159999999999996</v>
      </c>
      <c r="K1276">
        <v>0.2944</v>
      </c>
      <c r="L1276">
        <v>0.94599999999999995</v>
      </c>
      <c r="M1276">
        <v>0.35720000000000002</v>
      </c>
      <c r="N1276">
        <v>381</v>
      </c>
      <c r="O1276">
        <v>2372</v>
      </c>
      <c r="P1276">
        <v>12</v>
      </c>
      <c r="Q1276" s="3" t="s">
        <v>3278</v>
      </c>
    </row>
    <row r="1277" ht="15" customHeight="1">
      <c r="A1277" t="e">
        <f t="shared" ca="1" si="540"/>
        <v>#VALUE!</v>
      </c>
      <c r="B1277" t="e">
        <f t="array" ref="B1277" ca="1">_xlfn.XLOOKUP(Tabelle8[[#This Row],[ExperimentID]]&amp;Tabelle8[[#This Row],[NegotiationID]]&amp;Tabelle8[[#This Row],[MessageID]],ALL_IN_ONE[ExperimentID]&amp;ALL_IN_ONE[NegotiationID]&amp;ALL_IN_ONE[MessageID],ALL_IN_ONE[Gesamt_ID],,0)</f>
        <v>#VALUE!</v>
      </c>
      <c r="C1277">
        <v>3791</v>
      </c>
      <c r="D1277" t="s">
        <v>1521</v>
      </c>
      <c r="E1277">
        <v>65358</v>
      </c>
      <c r="F1277">
        <v>3777</v>
      </c>
      <c r="G1277">
        <v>3780</v>
      </c>
      <c r="H1277" t="s">
        <v>31</v>
      </c>
      <c r="I1277" t="str">
        <f t="array" ref="I1277">IFERROR(_xlfn.XLOOKUP(Tabelle8[[#This Row],[NegotiationID]]&amp;"FinalAccept",Tabelle8[NegotiationID]&amp;Tabelle8[ActionType],Tabelle8[ActionType],,0),_xlfn.XLOOKUP(Tabelle8[[#This Row],[NegotiationID]]&amp;"FinalReject",Tabelle8[NegotiationID]&amp;Tabelle8[ActionType],Tabelle8[ActionType],,0))</f>
        <v>FinalAccept</v>
      </c>
      <c r="J1277">
        <v>0.64019999999999999</v>
      </c>
      <c r="K1277">
        <v>0.45879999999999999</v>
      </c>
      <c r="L1277">
        <v>1.099</v>
      </c>
      <c r="M1277">
        <v>0.18140000000000001</v>
      </c>
      <c r="N1277">
        <v>385</v>
      </c>
      <c r="O1277">
        <v>2372</v>
      </c>
      <c r="P1277">
        <v>12</v>
      </c>
      <c r="Q1277" s="3" t="s">
        <v>3279</v>
      </c>
    </row>
    <row r="1278" ht="15" customHeight="1">
      <c r="A1278" t="e">
        <f t="shared" ca="1" si="540"/>
        <v>#VALUE!</v>
      </c>
      <c r="B1278" t="e">
        <f t="array" ref="B1278" ca="1">_xlfn.XLOOKUP(Tabelle8[[#This Row],[ExperimentID]]&amp;Tabelle8[[#This Row],[NegotiationID]]&amp;Tabelle8[[#This Row],[MessageID]],ALL_IN_ONE[ExperimentID]&amp;ALL_IN_ONE[NegotiationID]&amp;ALL_IN_ONE[MessageID],ALL_IN_ONE[Gesamt_ID],,0)</f>
        <v>#VALUE!</v>
      </c>
      <c r="C1278">
        <v>3791</v>
      </c>
      <c r="D1278" t="s">
        <v>1521</v>
      </c>
      <c r="E1278">
        <v>65574</v>
      </c>
      <c r="F1278">
        <v>3780</v>
      </c>
      <c r="G1278">
        <v>3777</v>
      </c>
      <c r="H1278" t="s">
        <v>31</v>
      </c>
      <c r="I1278" t="str">
        <f t="array" ref="I1278">IFERROR(_xlfn.XLOOKUP(Tabelle8[[#This Row],[NegotiationID]]&amp;"FinalAccept",Tabelle8[NegotiationID]&amp;Tabelle8[ActionType],Tabelle8[ActionType],,0),_xlfn.XLOOKUP(Tabelle8[[#This Row],[NegotiationID]]&amp;"FinalReject",Tabelle8[NegotiationID]&amp;Tabelle8[ActionType],Tabelle8[ActionType],,0))</f>
        <v>FinalAccept</v>
      </c>
      <c r="J1278">
        <v>0.5716</v>
      </c>
      <c r="K1278">
        <v>0.36959999999999998</v>
      </c>
      <c r="L1278">
        <v>0.94120000000000004</v>
      </c>
      <c r="M1278">
        <v>0.20200000000000001</v>
      </c>
      <c r="N1278">
        <v>230</v>
      </c>
      <c r="O1278">
        <v>2372</v>
      </c>
      <c r="P1278">
        <v>12</v>
      </c>
      <c r="Q1278" s="3" t="s">
        <v>3280</v>
      </c>
    </row>
    <row r="1279" ht="15" customHeight="1">
      <c r="A1279" t="e">
        <f t="shared" ca="1" si="540"/>
        <v>#VALUE!</v>
      </c>
      <c r="B1279" t="e">
        <f t="array" ref="B1279" ca="1">_xlfn.XLOOKUP(Tabelle8[[#This Row],[ExperimentID]]&amp;Tabelle8[[#This Row],[NegotiationID]]&amp;Tabelle8[[#This Row],[MessageID]],ALL_IN_ONE[ExperimentID]&amp;ALL_IN_ONE[NegotiationID]&amp;ALL_IN_ONE[MessageID],ALL_IN_ONE[Gesamt_ID],,0)</f>
        <v>#VALUE!</v>
      </c>
      <c r="C1279">
        <v>3791</v>
      </c>
      <c r="D1279" t="s">
        <v>1521</v>
      </c>
      <c r="E1279">
        <v>65672</v>
      </c>
      <c r="F1279">
        <v>3777</v>
      </c>
      <c r="G1279">
        <v>3780</v>
      </c>
      <c r="H1279" t="s">
        <v>31</v>
      </c>
      <c r="I1279" t="str">
        <f t="array" ref="I1279">IFERROR(_xlfn.XLOOKUP(Tabelle8[[#This Row],[NegotiationID]]&amp;"FinalAccept",Tabelle8[NegotiationID]&amp;Tabelle8[ActionType],Tabelle8[ActionType],,0),_xlfn.XLOOKUP(Tabelle8[[#This Row],[NegotiationID]]&amp;"FinalReject",Tabelle8[NegotiationID]&amp;Tabelle8[ActionType],Tabelle8[ActionType],,0))</f>
        <v>FinalAccept</v>
      </c>
      <c r="J1279">
        <v>0.58799999999999997</v>
      </c>
      <c r="K1279">
        <v>0.50919999999999999</v>
      </c>
      <c r="L1279">
        <v>1.0972</v>
      </c>
      <c r="M1279">
        <v>0.078799999999999995</v>
      </c>
      <c r="N1279">
        <v>251</v>
      </c>
      <c r="O1279">
        <v>2372</v>
      </c>
      <c r="P1279">
        <v>12</v>
      </c>
      <c r="Q1279" s="3" t="s">
        <v>3281</v>
      </c>
    </row>
    <row r="1280" ht="15" customHeight="1">
      <c r="A1280" t="e">
        <f t="shared" ca="1" si="540"/>
        <v>#VALUE!</v>
      </c>
      <c r="B1280" t="e">
        <f t="array" ref="B1280" ca="1">_xlfn.XLOOKUP(Tabelle8[[#This Row],[ExperimentID]]&amp;Tabelle8[[#This Row],[NegotiationID]]&amp;Tabelle8[[#This Row],[MessageID]],ALL_IN_ONE[ExperimentID]&amp;ALL_IN_ONE[NegotiationID]&amp;ALL_IN_ONE[MessageID],ALL_IN_ONE[Gesamt_ID],,0)</f>
        <v>#VALUE!</v>
      </c>
      <c r="C1280">
        <v>3791</v>
      </c>
      <c r="D1280" t="s">
        <v>1521</v>
      </c>
      <c r="E1280">
        <v>65854</v>
      </c>
      <c r="F1280">
        <v>3780</v>
      </c>
      <c r="G1280">
        <v>3777</v>
      </c>
      <c r="H1280" t="s">
        <v>31</v>
      </c>
      <c r="I1280" t="str">
        <f t="array" ref="I1280">IFERROR(_xlfn.XLOOKUP(Tabelle8[[#This Row],[NegotiationID]]&amp;"FinalAccept",Tabelle8[NegotiationID]&amp;Tabelle8[ActionType],Tabelle8[ActionType],,0),_xlfn.XLOOKUP(Tabelle8[[#This Row],[NegotiationID]]&amp;"FinalReject",Tabelle8[NegotiationID]&amp;Tabelle8[ActionType],Tabelle8[ActionType],,0))</f>
        <v>FinalAccept</v>
      </c>
      <c r="J1280">
        <v>0.5444</v>
      </c>
      <c r="K1280">
        <v>0.54959999999999998</v>
      </c>
      <c r="L1280">
        <v>1.0940000000000001</v>
      </c>
      <c r="M1280">
        <v>0.0051999999999999998</v>
      </c>
      <c r="N1280">
        <v>180</v>
      </c>
      <c r="O1280">
        <v>2372</v>
      </c>
      <c r="P1280">
        <v>12</v>
      </c>
      <c r="Q1280" s="3" t="s">
        <v>3282</v>
      </c>
    </row>
    <row r="1281" ht="15" customHeight="1">
      <c r="A1281" t="e">
        <f t="shared" ca="1" si="540"/>
        <v>#VALUE!</v>
      </c>
      <c r="B1281" t="e">
        <f t="array" ref="B1281" ca="1">_xlfn.XLOOKUP(Tabelle8[[#This Row],[ExperimentID]]&amp;Tabelle8[[#This Row],[NegotiationID]]&amp;Tabelle8[[#This Row],[MessageID]],ALL_IN_ONE[ExperimentID]&amp;ALL_IN_ONE[NegotiationID]&amp;ALL_IN_ONE[MessageID],ALL_IN_ONE[Gesamt_ID],,0)</f>
        <v>#VALUE!</v>
      </c>
      <c r="C1281">
        <v>3791</v>
      </c>
      <c r="D1281" t="s">
        <v>1521</v>
      </c>
      <c r="E1281">
        <v>65983</v>
      </c>
      <c r="F1281">
        <v>3777</v>
      </c>
      <c r="G1281">
        <v>3780</v>
      </c>
      <c r="H1281" t="s">
        <v>20</v>
      </c>
      <c r="I1281" t="str">
        <f t="array" ref="I1281">IFERROR(_xlfn.XLOOKUP(Tabelle8[[#This Row],[NegotiationID]]&amp;"FinalAccept",Tabelle8[NegotiationID]&amp;Tabelle8[ActionType],Tabelle8[ActionType],,0),_xlfn.XLOOKUP(Tabelle8[[#This Row],[NegotiationID]]&amp;"FinalReject",Tabelle8[NegotiationID]&amp;Tabelle8[ActionType],Tabelle8[ActionType],,0))</f>
        <v>FinalAccept</v>
      </c>
      <c r="J1281">
        <v>0.54959999999999998</v>
      </c>
      <c r="K1281">
        <v>0.5444</v>
      </c>
      <c r="L1281">
        <v>1.0940000000000001</v>
      </c>
      <c r="M1281">
        <v>0.0051999999999999998</v>
      </c>
      <c r="N1281">
        <v>79</v>
      </c>
      <c r="O1281">
        <v>2372</v>
      </c>
      <c r="P1281">
        <v>12</v>
      </c>
      <c r="Q1281" s="3" t="s">
        <v>3283</v>
      </c>
    </row>
    <row r="1282" ht="14.5" hidden="1">
      <c r="A1282" t="e">
        <f t="shared" ref="A1282:A1345" ca="1" si="541">MID(CELL("Dateiname",$A$1),FIND("]",CELL("Dateiname",$A$1))+1,31)</f>
        <v>#VALUE!</v>
      </c>
      <c r="B1282" t="e">
        <f t="array" ref="B1282" ca="1">_xlfn.XLOOKUP(Tabelle8[[#This Row],[ExperimentID]]&amp;Tabelle8[[#This Row],[NegotiationID]]&amp;Tabelle8[[#This Row],[MessageID]],ALL_IN_ONE[ExperimentID]&amp;ALL_IN_ONE[NegotiationID]&amp;ALL_IN_ONE[MessageID],ALL_IN_ONE[Gesamt_ID],,0)</f>
        <v>#VALUE!</v>
      </c>
      <c r="C1282">
        <v>3820</v>
      </c>
      <c r="D1282" t="s">
        <v>1521</v>
      </c>
      <c r="E1282">
        <v>3821</v>
      </c>
      <c r="H1282" t="s">
        <v>6019</v>
      </c>
      <c r="I1282" t="str">
        <f t="array" ref="I1282">IFERROR(_xlfn.XLOOKUP(Tabelle8[[#This Row],[NegotiationID]]&amp;"FinalAccept",Tabelle8[NegotiationID]&amp;Tabelle8[ActionType],Tabelle8[ActionType],,0),_xlfn.XLOOKUP(Tabelle8[[#This Row],[NegotiationID]]&amp;"FinalReject",Tabelle8[NegotiationID]&amp;Tabelle8[ActionType],Tabelle8[ActionType],,0))</f>
        <v>FinalReject</v>
      </c>
      <c r="N1282">
        <v>21</v>
      </c>
      <c r="O1282">
        <v>1051</v>
      </c>
      <c r="P1282">
        <v>5</v>
      </c>
      <c r="Q1282" t="s">
        <v>6020</v>
      </c>
    </row>
    <row r="1283" ht="15" customHeight="1">
      <c r="A1283" t="e">
        <f t="shared" ca="1" si="541"/>
        <v>#VALUE!</v>
      </c>
      <c r="B1283" t="e">
        <f t="array" ref="B1283" ca="1">_xlfn.XLOOKUP(Tabelle8[[#This Row],[ExperimentID]]&amp;Tabelle8[[#This Row],[NegotiationID]]&amp;Tabelle8[[#This Row],[MessageID]],ALL_IN_ONE[ExperimentID]&amp;ALL_IN_ONE[NegotiationID]&amp;ALL_IN_ONE[MessageID],ALL_IN_ONE[Gesamt_ID],,0)</f>
        <v>#VALUE!</v>
      </c>
      <c r="C1283">
        <v>3820</v>
      </c>
      <c r="D1283" t="s">
        <v>1521</v>
      </c>
      <c r="E1283">
        <v>62163</v>
      </c>
      <c r="F1283">
        <v>3806</v>
      </c>
      <c r="G1283">
        <v>3809</v>
      </c>
      <c r="H1283" t="s">
        <v>19</v>
      </c>
      <c r="I1283" t="str">
        <f t="array" ref="I1283">IFERROR(_xlfn.XLOOKUP(Tabelle8[[#This Row],[NegotiationID]]&amp;"FinalAccept",Tabelle8[NegotiationID]&amp;Tabelle8[ActionType],Tabelle8[ActionType],,0),_xlfn.XLOOKUP(Tabelle8[[#This Row],[NegotiationID]]&amp;"FinalReject",Tabelle8[NegotiationID]&amp;Tabelle8[ActionType],Tabelle8[ActionType],,0))</f>
        <v>FinalReject</v>
      </c>
      <c r="J1283">
        <v>1</v>
      </c>
      <c r="K1283">
        <v>0.1084</v>
      </c>
      <c r="L1283">
        <v>1.1084000000000001</v>
      </c>
      <c r="M1283">
        <v>0.89159999999999995</v>
      </c>
      <c r="N1283">
        <v>73</v>
      </c>
      <c r="O1283">
        <v>1051</v>
      </c>
      <c r="P1283">
        <v>5</v>
      </c>
      <c r="Q1283" s="3" t="s">
        <v>3284</v>
      </c>
    </row>
    <row r="1284" ht="15" customHeight="1">
      <c r="A1284" t="e">
        <f t="shared" ca="1" si="541"/>
        <v>#VALUE!</v>
      </c>
      <c r="B1284" t="e">
        <f t="array" ref="B1284" ca="1">_xlfn.XLOOKUP(Tabelle8[[#This Row],[ExperimentID]]&amp;Tabelle8[[#This Row],[NegotiationID]]&amp;Tabelle8[[#This Row],[MessageID]],ALL_IN_ONE[ExperimentID]&amp;ALL_IN_ONE[NegotiationID]&amp;ALL_IN_ONE[MessageID],ALL_IN_ONE[Gesamt_ID],,0)</f>
        <v>#VALUE!</v>
      </c>
      <c r="C1284">
        <v>3820</v>
      </c>
      <c r="D1284" t="s">
        <v>1521</v>
      </c>
      <c r="E1284">
        <v>62329</v>
      </c>
      <c r="F1284">
        <v>3809</v>
      </c>
      <c r="G1284">
        <v>3806</v>
      </c>
      <c r="H1284" t="s">
        <v>31</v>
      </c>
      <c r="I1284" t="str">
        <f t="array" ref="I1284">IFERROR(_xlfn.XLOOKUP(Tabelle8[[#This Row],[NegotiationID]]&amp;"FinalAccept",Tabelle8[NegotiationID]&amp;Tabelle8[ActionType],Tabelle8[ActionType],,0),_xlfn.XLOOKUP(Tabelle8[[#This Row],[NegotiationID]]&amp;"FinalReject",Tabelle8[NegotiationID]&amp;Tabelle8[ActionType],Tabelle8[ActionType],,0))</f>
        <v>FinalReject</v>
      </c>
      <c r="J1284">
        <v>0.53439999999999999</v>
      </c>
      <c r="K1284">
        <v>0.77880000000000005</v>
      </c>
      <c r="L1284">
        <v>1.3131999999999999</v>
      </c>
      <c r="M1284">
        <v>0.24440000000000001</v>
      </c>
      <c r="N1284">
        <v>717</v>
      </c>
      <c r="O1284">
        <v>1051</v>
      </c>
      <c r="P1284">
        <v>5</v>
      </c>
      <c r="Q1284" s="3" t="s">
        <v>3285</v>
      </c>
    </row>
    <row r="1285" ht="15" customHeight="1">
      <c r="A1285" t="e">
        <f t="shared" ca="1" si="541"/>
        <v>#VALUE!</v>
      </c>
      <c r="B1285" t="e">
        <f t="array" ref="B1285" ca="1">_xlfn.XLOOKUP(Tabelle8[[#This Row],[ExperimentID]]&amp;Tabelle8[[#This Row],[NegotiationID]]&amp;Tabelle8[[#This Row],[MessageID]],ALL_IN_ONE[ExperimentID]&amp;ALL_IN_ONE[NegotiationID]&amp;ALL_IN_ONE[MessageID],ALL_IN_ONE[Gesamt_ID],,0)</f>
        <v>#VALUE!</v>
      </c>
      <c r="C1285">
        <v>3820</v>
      </c>
      <c r="D1285" t="s">
        <v>1521</v>
      </c>
      <c r="E1285">
        <v>66366</v>
      </c>
      <c r="F1285">
        <v>3806</v>
      </c>
      <c r="G1285">
        <v>3809</v>
      </c>
      <c r="H1285" t="s">
        <v>31</v>
      </c>
      <c r="I1285" t="str">
        <f t="array" ref="I1285">IFERROR(_xlfn.XLOOKUP(Tabelle8[[#This Row],[NegotiationID]]&amp;"FinalAccept",Tabelle8[NegotiationID]&amp;Tabelle8[ActionType],Tabelle8[ActionType],,0),_xlfn.XLOOKUP(Tabelle8[[#This Row],[NegotiationID]]&amp;"FinalReject",Tabelle8[NegotiationID]&amp;Tabelle8[ActionType],Tabelle8[ActionType],,0))</f>
        <v>FinalReject</v>
      </c>
      <c r="J1285">
        <v>0.5988</v>
      </c>
      <c r="K1285">
        <v>0.53439999999999999</v>
      </c>
      <c r="L1285">
        <v>1.1332</v>
      </c>
      <c r="M1285">
        <v>0.064399999999999999</v>
      </c>
      <c r="N1285">
        <v>14</v>
      </c>
      <c r="O1285">
        <v>1051</v>
      </c>
      <c r="P1285">
        <v>5</v>
      </c>
      <c r="Q1285" s="3" t="s">
        <v>3286</v>
      </c>
    </row>
    <row r="1286" ht="15" customHeight="1">
      <c r="A1286" t="e">
        <f t="shared" ca="1" si="541"/>
        <v>#VALUE!</v>
      </c>
      <c r="B1286" t="e">
        <f t="array" ref="B1286" ca="1">_xlfn.XLOOKUP(Tabelle8[[#This Row],[ExperimentID]]&amp;Tabelle8[[#This Row],[NegotiationID]]&amp;Tabelle8[[#This Row],[MessageID]],ALL_IN_ONE[ExperimentID]&amp;ALL_IN_ONE[NegotiationID]&amp;ALL_IN_ONE[MessageID],ALL_IN_ONE[Gesamt_ID],,0)</f>
        <v>#VALUE!</v>
      </c>
      <c r="C1286">
        <v>3820</v>
      </c>
      <c r="D1286" t="s">
        <v>1521</v>
      </c>
      <c r="E1286">
        <v>66819</v>
      </c>
      <c r="F1286">
        <v>3809</v>
      </c>
      <c r="G1286">
        <v>3806</v>
      </c>
      <c r="H1286" t="s">
        <v>40</v>
      </c>
      <c r="I1286" t="str">
        <f t="array" ref="I1286">IFERROR(_xlfn.XLOOKUP(Tabelle8[[#This Row],[NegotiationID]]&amp;"FinalAccept",Tabelle8[NegotiationID]&amp;Tabelle8[ActionType],Tabelle8[ActionType],,0),_xlfn.XLOOKUP(Tabelle8[[#This Row],[NegotiationID]]&amp;"FinalReject",Tabelle8[NegotiationID]&amp;Tabelle8[ActionType],Tabelle8[ActionType],,0))</f>
        <v>FinalReject</v>
      </c>
      <c r="J1286">
        <v>0.53439999999999999</v>
      </c>
      <c r="K1286">
        <v>0.5988</v>
      </c>
      <c r="L1286">
        <v>1.1332</v>
      </c>
      <c r="M1286">
        <v>0.064399999999999999</v>
      </c>
      <c r="N1286">
        <v>226</v>
      </c>
      <c r="O1286">
        <v>1051</v>
      </c>
      <c r="P1286">
        <v>5</v>
      </c>
      <c r="Q1286" s="3" t="s">
        <v>3287</v>
      </c>
    </row>
    <row r="1287" ht="14.5" hidden="1">
      <c r="A1287" t="e">
        <f t="shared" ca="1" si="541"/>
        <v>#VALUE!</v>
      </c>
      <c r="B1287" t="e">
        <f t="array" ref="B1287" ca="1">_xlfn.XLOOKUP(Tabelle8[[#This Row],[ExperimentID]]&amp;Tabelle8[[#This Row],[NegotiationID]]&amp;Tabelle8[[#This Row],[MessageID]],ALL_IN_ONE[ExperimentID]&amp;ALL_IN_ONE[NegotiationID]&amp;ALL_IN_ONE[MessageID],ALL_IN_ONE[Gesamt_ID],,0)</f>
        <v>#VALUE!</v>
      </c>
      <c r="C1287">
        <v>3849</v>
      </c>
      <c r="D1287" t="s">
        <v>1521</v>
      </c>
      <c r="E1287">
        <v>3850</v>
      </c>
      <c r="H1287" t="s">
        <v>6019</v>
      </c>
      <c r="I1287" t="str">
        <f t="array" ref="I1287">IFERROR(_xlfn.XLOOKUP(Tabelle8[[#This Row],[NegotiationID]]&amp;"FinalAccept",Tabelle8[NegotiationID]&amp;Tabelle8[ActionType],Tabelle8[ActionType],,0),_xlfn.XLOOKUP(Tabelle8[[#This Row],[NegotiationID]]&amp;"FinalReject",Tabelle8[NegotiationID]&amp;Tabelle8[ActionType],Tabelle8[ActionType],,0))</f>
        <v>FinalAccept</v>
      </c>
      <c r="N1287">
        <v>21</v>
      </c>
      <c r="O1287">
        <v>3613</v>
      </c>
      <c r="P1287">
        <v>9</v>
      </c>
      <c r="Q1287" t="s">
        <v>6020</v>
      </c>
    </row>
    <row r="1288" ht="87" hidden="1">
      <c r="A1288" t="e">
        <f t="shared" ca="1" si="541"/>
        <v>#VALUE!</v>
      </c>
      <c r="B1288" t="e">
        <f t="array" ref="B1288" ca="1">_xlfn.XLOOKUP(Tabelle8[[#This Row],[ExperimentID]]&amp;Tabelle8[[#This Row],[NegotiationID]]&amp;Tabelle8[[#This Row],[MessageID]],ALL_IN_ONE[ExperimentID]&amp;ALL_IN_ONE[NegotiationID]&amp;ALL_IN_ONE[MessageID],ALL_IN_ONE[Gesamt_ID],,0)</f>
        <v>#VALUE!</v>
      </c>
      <c r="C1288">
        <v>3849</v>
      </c>
      <c r="D1288" t="s">
        <v>1521</v>
      </c>
      <c r="E1288">
        <v>62463</v>
      </c>
      <c r="F1288">
        <v>3835</v>
      </c>
      <c r="G1288">
        <v>3838</v>
      </c>
      <c r="H1288" t="s">
        <v>22</v>
      </c>
      <c r="I1288" t="str">
        <f t="array" ref="I1288">IFERROR(_xlfn.XLOOKUP(Tabelle8[[#This Row],[NegotiationID]]&amp;"FinalAccept",Tabelle8[NegotiationID]&amp;Tabelle8[ActionType],Tabelle8[ActionType],,0),_xlfn.XLOOKUP(Tabelle8[[#This Row],[NegotiationID]]&amp;"FinalReject",Tabelle8[NegotiationID]&amp;Tabelle8[ActionType],Tabelle8[ActionType],,0))</f>
        <v>FinalAccept</v>
      </c>
      <c r="N1288">
        <v>72</v>
      </c>
      <c r="O1288">
        <v>3613</v>
      </c>
      <c r="P1288">
        <v>9</v>
      </c>
      <c r="Q1288" s="3" t="s">
        <v>6611</v>
      </c>
    </row>
    <row r="1289" ht="15" customHeight="1">
      <c r="A1289" t="e">
        <f t="shared" ca="1" si="541"/>
        <v>#VALUE!</v>
      </c>
      <c r="B1289" t="e">
        <f t="array" ref="B1289" ca="1">_xlfn.XLOOKUP(Tabelle8[[#This Row],[ExperimentID]]&amp;Tabelle8[[#This Row],[NegotiationID]]&amp;Tabelle8[[#This Row],[MessageID]],ALL_IN_ONE[ExperimentID]&amp;ALL_IN_ONE[NegotiationID]&amp;ALL_IN_ONE[MessageID],ALL_IN_ONE[Gesamt_ID],,0)</f>
        <v>#VALUE!</v>
      </c>
      <c r="C1289">
        <v>3849</v>
      </c>
      <c r="D1289" t="s">
        <v>1521</v>
      </c>
      <c r="E1289">
        <v>62582</v>
      </c>
      <c r="F1289">
        <v>3838</v>
      </c>
      <c r="G1289">
        <v>3835</v>
      </c>
      <c r="H1289" t="s">
        <v>19</v>
      </c>
      <c r="I1289" t="str">
        <f t="array" ref="I1289">IFERROR(_xlfn.XLOOKUP(Tabelle8[[#This Row],[NegotiationID]]&amp;"FinalAccept",Tabelle8[NegotiationID]&amp;Tabelle8[ActionType],Tabelle8[ActionType],,0),_xlfn.XLOOKUP(Tabelle8[[#This Row],[NegotiationID]]&amp;"FinalReject",Tabelle8[NegotiationID]&amp;Tabelle8[ActionType],Tabelle8[ActionType],,0))</f>
        <v>FinalAccept</v>
      </c>
      <c r="J1289">
        <v>0.66400000000000003</v>
      </c>
      <c r="K1289">
        <v>0.65100000000000002</v>
      </c>
      <c r="L1289">
        <v>1.3149999999999999</v>
      </c>
      <c r="M1289">
        <v>0.012999999999999999</v>
      </c>
      <c r="N1289">
        <v>732</v>
      </c>
      <c r="O1289">
        <v>3613</v>
      </c>
      <c r="P1289">
        <v>9</v>
      </c>
      <c r="Q1289" s="3" t="s">
        <v>3288</v>
      </c>
    </row>
    <row r="1290" ht="15" customHeight="1">
      <c r="A1290" t="e">
        <f t="shared" ca="1" si="541"/>
        <v>#VALUE!</v>
      </c>
      <c r="B1290" t="e">
        <f t="array" ref="B1290" ca="1">_xlfn.XLOOKUP(Tabelle8[[#This Row],[ExperimentID]]&amp;Tabelle8[[#This Row],[NegotiationID]]&amp;Tabelle8[[#This Row],[MessageID]],ALL_IN_ONE[ExperimentID]&amp;ALL_IN_ONE[NegotiationID]&amp;ALL_IN_ONE[MessageID],ALL_IN_ONE[Gesamt_ID],,0)</f>
        <v>#VALUE!</v>
      </c>
      <c r="C1290">
        <v>3849</v>
      </c>
      <c r="D1290" t="s">
        <v>1521</v>
      </c>
      <c r="E1290">
        <v>64409</v>
      </c>
      <c r="F1290">
        <v>3835</v>
      </c>
      <c r="G1290">
        <v>3838</v>
      </c>
      <c r="H1290" t="s">
        <v>31</v>
      </c>
      <c r="I1290" t="str">
        <f t="array" ref="I1290">IFERROR(_xlfn.XLOOKUP(Tabelle8[[#This Row],[NegotiationID]]&amp;"FinalAccept",Tabelle8[NegotiationID]&amp;Tabelle8[ActionType],Tabelle8[ActionType],,0),_xlfn.XLOOKUP(Tabelle8[[#This Row],[NegotiationID]]&amp;"FinalReject",Tabelle8[NegotiationID]&amp;Tabelle8[ActionType],Tabelle8[ActionType],,0))</f>
        <v>FinalAccept</v>
      </c>
      <c r="J1290">
        <v>0.5242</v>
      </c>
      <c r="K1290">
        <v>0.48399999999999999</v>
      </c>
      <c r="L1290">
        <v>1.0082</v>
      </c>
      <c r="M1290">
        <v>0.0402</v>
      </c>
      <c r="N1290">
        <v>770</v>
      </c>
      <c r="O1290">
        <v>3613</v>
      </c>
      <c r="P1290">
        <v>9</v>
      </c>
      <c r="Q1290" s="3" t="s">
        <v>3289</v>
      </c>
    </row>
    <row r="1291" ht="15" customHeight="1">
      <c r="A1291" t="e">
        <f t="shared" ca="1" si="541"/>
        <v>#VALUE!</v>
      </c>
      <c r="B1291" t="e">
        <f t="array" ref="B1291" ca="1">_xlfn.XLOOKUP(Tabelle8[[#This Row],[ExperimentID]]&amp;Tabelle8[[#This Row],[NegotiationID]]&amp;Tabelle8[[#This Row],[MessageID]],ALL_IN_ONE[ExperimentID]&amp;ALL_IN_ONE[NegotiationID]&amp;ALL_IN_ONE[MessageID],ALL_IN_ONE[Gesamt_ID],,0)</f>
        <v>#VALUE!</v>
      </c>
      <c r="C1291">
        <v>3849</v>
      </c>
      <c r="D1291" t="s">
        <v>1521</v>
      </c>
      <c r="E1291">
        <v>64478</v>
      </c>
      <c r="F1291">
        <v>3838</v>
      </c>
      <c r="G1291">
        <v>3835</v>
      </c>
      <c r="H1291" t="s">
        <v>31</v>
      </c>
      <c r="I1291" t="str">
        <f t="array" ref="I1291">IFERROR(_xlfn.XLOOKUP(Tabelle8[[#This Row],[NegotiationID]]&amp;"FinalAccept",Tabelle8[NegotiationID]&amp;Tabelle8[ActionType],Tabelle8[ActionType],,0),_xlfn.XLOOKUP(Tabelle8[[#This Row],[NegotiationID]]&amp;"FinalReject",Tabelle8[NegotiationID]&amp;Tabelle8[ActionType],Tabelle8[ActionType],,0))</f>
        <v>FinalAccept</v>
      </c>
      <c r="J1291">
        <v>0.6704</v>
      </c>
      <c r="K1291">
        <v>0.5988</v>
      </c>
      <c r="L1291">
        <v>1.2692000000000001</v>
      </c>
      <c r="M1291">
        <v>0.071599999999999997</v>
      </c>
      <c r="N1291">
        <v>1016</v>
      </c>
      <c r="O1291">
        <v>3613</v>
      </c>
      <c r="P1291">
        <v>9</v>
      </c>
      <c r="Q1291" s="3" t="s">
        <v>3290</v>
      </c>
    </row>
    <row r="1292" ht="15" customHeight="1">
      <c r="A1292" t="e">
        <f t="shared" ca="1" si="541"/>
        <v>#VALUE!</v>
      </c>
      <c r="B1292" t="e">
        <f t="array" ref="B1292" ca="1">_xlfn.XLOOKUP(Tabelle8[[#This Row],[ExperimentID]]&amp;Tabelle8[[#This Row],[NegotiationID]]&amp;Tabelle8[[#This Row],[MessageID]],ALL_IN_ONE[ExperimentID]&amp;ALL_IN_ONE[NegotiationID]&amp;ALL_IN_ONE[MessageID],ALL_IN_ONE[Gesamt_ID],,0)</f>
        <v>#VALUE!</v>
      </c>
      <c r="C1292">
        <v>3849</v>
      </c>
      <c r="D1292" t="s">
        <v>1521</v>
      </c>
      <c r="E1292">
        <v>65768</v>
      </c>
      <c r="F1292">
        <v>3835</v>
      </c>
      <c r="G1292">
        <v>3838</v>
      </c>
      <c r="H1292" t="s">
        <v>31</v>
      </c>
      <c r="I1292" t="str">
        <f t="array" ref="I1292">IFERROR(_xlfn.XLOOKUP(Tabelle8[[#This Row],[NegotiationID]]&amp;"FinalAccept",Tabelle8[NegotiationID]&amp;Tabelle8[ActionType],Tabelle8[ActionType],,0),_xlfn.XLOOKUP(Tabelle8[[#This Row],[NegotiationID]]&amp;"FinalReject",Tabelle8[NegotiationID]&amp;Tabelle8[ActionType],Tabelle8[ActionType],,0))</f>
        <v>FinalAccept</v>
      </c>
      <c r="J1292">
        <v>0.5988</v>
      </c>
      <c r="K1292">
        <v>0.53439999999999999</v>
      </c>
      <c r="L1292">
        <v>1.1332</v>
      </c>
      <c r="M1292">
        <v>0.064399999999999999</v>
      </c>
      <c r="N1292">
        <v>103</v>
      </c>
      <c r="O1292">
        <v>3613</v>
      </c>
      <c r="P1292">
        <v>9</v>
      </c>
      <c r="Q1292" s="3" t="s">
        <v>3291</v>
      </c>
    </row>
    <row r="1293" ht="15" customHeight="1">
      <c r="A1293" t="e">
        <f t="shared" ca="1" si="541"/>
        <v>#VALUE!</v>
      </c>
      <c r="B1293" t="e">
        <f t="array" ref="B1293" ca="1">_xlfn.XLOOKUP(Tabelle8[[#This Row],[ExperimentID]]&amp;Tabelle8[[#This Row],[NegotiationID]]&amp;Tabelle8[[#This Row],[MessageID]],ALL_IN_ONE[ExperimentID]&amp;ALL_IN_ONE[NegotiationID]&amp;ALL_IN_ONE[MessageID],ALL_IN_ONE[Gesamt_ID],,0)</f>
        <v>#VALUE!</v>
      </c>
      <c r="C1293">
        <v>3849</v>
      </c>
      <c r="D1293" t="s">
        <v>1521</v>
      </c>
      <c r="E1293">
        <v>65841</v>
      </c>
      <c r="F1293">
        <v>3838</v>
      </c>
      <c r="G1293">
        <v>3835</v>
      </c>
      <c r="H1293" t="s">
        <v>31</v>
      </c>
      <c r="I1293" t="str">
        <f t="array" ref="I1293">IFERROR(_xlfn.XLOOKUP(Tabelle8[[#This Row],[NegotiationID]]&amp;"FinalAccept",Tabelle8[NegotiationID]&amp;Tabelle8[ActionType],Tabelle8[ActionType],,0),_xlfn.XLOOKUP(Tabelle8[[#This Row],[NegotiationID]]&amp;"FinalReject",Tabelle8[NegotiationID]&amp;Tabelle8[ActionType],Tabelle8[ActionType],,0))</f>
        <v>FinalAccept</v>
      </c>
      <c r="J1293">
        <v>0.73440000000000005</v>
      </c>
      <c r="K1293">
        <v>0.57879999999999998</v>
      </c>
      <c r="L1293">
        <v>1.3131999999999999</v>
      </c>
      <c r="M1293">
        <v>0.15559999999999999</v>
      </c>
      <c r="N1293">
        <v>468</v>
      </c>
      <c r="O1293">
        <v>3613</v>
      </c>
      <c r="P1293">
        <v>9</v>
      </c>
      <c r="Q1293" s="3" t="s">
        <v>3292</v>
      </c>
    </row>
    <row r="1294" ht="15" customHeight="1">
      <c r="A1294" t="e">
        <f t="shared" ca="1" si="541"/>
        <v>#VALUE!</v>
      </c>
      <c r="B1294" t="e">
        <f t="array" ref="B1294" ca="1">_xlfn.XLOOKUP(Tabelle8[[#This Row],[ExperimentID]]&amp;Tabelle8[[#This Row],[NegotiationID]]&amp;Tabelle8[[#This Row],[MessageID]],ALL_IN_ONE[ExperimentID]&amp;ALL_IN_ONE[NegotiationID]&amp;ALL_IN_ONE[MessageID],ALL_IN_ONE[Gesamt_ID],,0)</f>
        <v>#VALUE!</v>
      </c>
      <c r="C1294">
        <v>3849</v>
      </c>
      <c r="D1294" t="s">
        <v>1521</v>
      </c>
      <c r="E1294">
        <v>66142</v>
      </c>
      <c r="F1294">
        <v>3835</v>
      </c>
      <c r="G1294">
        <v>3838</v>
      </c>
      <c r="H1294" t="s">
        <v>31</v>
      </c>
      <c r="I1294" t="str">
        <f t="array" ref="I1294">IFERROR(_xlfn.XLOOKUP(Tabelle8[[#This Row],[NegotiationID]]&amp;"FinalAccept",Tabelle8[NegotiationID]&amp;Tabelle8[ActionType],Tabelle8[ActionType],,0),_xlfn.XLOOKUP(Tabelle8[[#This Row],[NegotiationID]]&amp;"FinalReject",Tabelle8[NegotiationID]&amp;Tabelle8[ActionType],Tabelle8[ActionType],,0))</f>
        <v>FinalAccept</v>
      </c>
      <c r="J1294">
        <v>0.57879999999999998</v>
      </c>
      <c r="K1294">
        <v>0.5544</v>
      </c>
      <c r="L1294">
        <v>1.1332</v>
      </c>
      <c r="M1294">
        <v>0.024400000000000002</v>
      </c>
      <c r="N1294">
        <v>96</v>
      </c>
      <c r="O1294">
        <v>3613</v>
      </c>
      <c r="P1294">
        <v>9</v>
      </c>
      <c r="Q1294" s="3" t="s">
        <v>3293</v>
      </c>
    </row>
    <row r="1295" ht="15" customHeight="1">
      <c r="A1295" t="e">
        <f t="shared" ca="1" si="541"/>
        <v>#VALUE!</v>
      </c>
      <c r="B1295" t="e">
        <f t="array" ref="B1295" ca="1">_xlfn.XLOOKUP(Tabelle8[[#This Row],[ExperimentID]]&amp;Tabelle8[[#This Row],[NegotiationID]]&amp;Tabelle8[[#This Row],[MessageID]],ALL_IN_ONE[ExperimentID]&amp;ALL_IN_ONE[NegotiationID]&amp;ALL_IN_ONE[MessageID],ALL_IN_ONE[Gesamt_ID],,0)</f>
        <v>#VALUE!</v>
      </c>
      <c r="C1295">
        <v>3849</v>
      </c>
      <c r="D1295" t="s">
        <v>1521</v>
      </c>
      <c r="E1295">
        <v>66324</v>
      </c>
      <c r="F1295">
        <v>3838</v>
      </c>
      <c r="G1295">
        <v>3835</v>
      </c>
      <c r="H1295" t="s">
        <v>20</v>
      </c>
      <c r="I1295" t="str">
        <f t="array" ref="I1295">IFERROR(_xlfn.XLOOKUP(Tabelle8[[#This Row],[NegotiationID]]&amp;"FinalAccept",Tabelle8[NegotiationID]&amp;Tabelle8[ActionType],Tabelle8[ActionType],,0),_xlfn.XLOOKUP(Tabelle8[[#This Row],[NegotiationID]]&amp;"FinalReject",Tabelle8[NegotiationID]&amp;Tabelle8[ActionType],Tabelle8[ActionType],,0))</f>
        <v>FinalAccept</v>
      </c>
      <c r="J1295">
        <v>0.5544</v>
      </c>
      <c r="K1295">
        <v>0.57879999999999998</v>
      </c>
      <c r="L1295">
        <v>1.1332</v>
      </c>
      <c r="M1295">
        <v>0.024400000000000002</v>
      </c>
      <c r="N1295">
        <v>335</v>
      </c>
      <c r="O1295">
        <v>3613</v>
      </c>
      <c r="P1295">
        <v>9</v>
      </c>
      <c r="Q1295" s="3" t="s">
        <v>3294</v>
      </c>
    </row>
    <row r="1296" ht="14.5" hidden="1">
      <c r="A1296" t="e">
        <f t="shared" ca="1" si="541"/>
        <v>#VALUE!</v>
      </c>
      <c r="B1296" t="e">
        <f t="array" ref="B1296" ca="1">_xlfn.XLOOKUP(Tabelle8[[#This Row],[ExperimentID]]&amp;Tabelle8[[#This Row],[NegotiationID]]&amp;Tabelle8[[#This Row],[MessageID]],ALL_IN_ONE[ExperimentID]&amp;ALL_IN_ONE[NegotiationID]&amp;ALL_IN_ONE[MessageID],ALL_IN_ONE[Gesamt_ID],,0)</f>
        <v>#VALUE!</v>
      </c>
      <c r="C1296">
        <v>3878</v>
      </c>
      <c r="D1296" t="s">
        <v>1521</v>
      </c>
      <c r="E1296">
        <v>3879</v>
      </c>
      <c r="H1296" t="s">
        <v>6019</v>
      </c>
      <c r="I1296" t="str">
        <f t="array" ref="I1296">IFERROR(_xlfn.XLOOKUP(Tabelle8[[#This Row],[NegotiationID]]&amp;"FinalAccept",Tabelle8[NegotiationID]&amp;Tabelle8[ActionType],Tabelle8[ActionType],,0),_xlfn.XLOOKUP(Tabelle8[[#This Row],[NegotiationID]]&amp;"FinalReject",Tabelle8[NegotiationID]&amp;Tabelle8[ActionType],Tabelle8[ActionType],,0))</f>
        <v>FinalReject</v>
      </c>
      <c r="N1296">
        <v>21</v>
      </c>
      <c r="O1296">
        <v>1182</v>
      </c>
      <c r="P1296">
        <v>5</v>
      </c>
      <c r="Q1296" t="s">
        <v>6020</v>
      </c>
    </row>
    <row r="1297" ht="14.5" hidden="1">
      <c r="A1297" t="e">
        <f t="shared" ca="1" si="541"/>
        <v>#VALUE!</v>
      </c>
      <c r="B1297" t="e">
        <f t="array" ref="B1297" ca="1">_xlfn.XLOOKUP(Tabelle8[[#This Row],[ExperimentID]]&amp;Tabelle8[[#This Row],[NegotiationID]]&amp;Tabelle8[[#This Row],[MessageID]],ALL_IN_ONE[ExperimentID]&amp;ALL_IN_ONE[NegotiationID]&amp;ALL_IN_ONE[MessageID],ALL_IN_ONE[Gesamt_ID],,0)</f>
        <v>#VALUE!</v>
      </c>
      <c r="C1297">
        <v>3878</v>
      </c>
      <c r="D1297" t="s">
        <v>1521</v>
      </c>
      <c r="E1297">
        <v>62873</v>
      </c>
      <c r="F1297">
        <v>3864</v>
      </c>
      <c r="G1297">
        <v>3867</v>
      </c>
      <c r="H1297" t="s">
        <v>22</v>
      </c>
      <c r="I1297" t="str">
        <f t="array" ref="I1297">IFERROR(_xlfn.XLOOKUP(Tabelle8[[#This Row],[NegotiationID]]&amp;"FinalAccept",Tabelle8[NegotiationID]&amp;Tabelle8[ActionType],Tabelle8[ActionType],,0),_xlfn.XLOOKUP(Tabelle8[[#This Row],[NegotiationID]]&amp;"FinalReject",Tabelle8[NegotiationID]&amp;Tabelle8[ActionType],Tabelle8[ActionType],,0))</f>
        <v>FinalReject</v>
      </c>
      <c r="N1297">
        <v>75</v>
      </c>
      <c r="O1297">
        <v>1182</v>
      </c>
      <c r="P1297">
        <v>5</v>
      </c>
      <c r="Q1297" t="s">
        <v>6612</v>
      </c>
    </row>
    <row r="1298" ht="15" customHeight="1">
      <c r="A1298" t="e">
        <f t="shared" ca="1" si="541"/>
        <v>#VALUE!</v>
      </c>
      <c r="B1298" t="e">
        <f t="array" ref="B1298" ca="1">_xlfn.XLOOKUP(Tabelle8[[#This Row],[ExperimentID]]&amp;Tabelle8[[#This Row],[NegotiationID]]&amp;Tabelle8[[#This Row],[MessageID]],ALL_IN_ONE[ExperimentID]&amp;ALL_IN_ONE[NegotiationID]&amp;ALL_IN_ONE[MessageID],ALL_IN_ONE[Gesamt_ID],,0)</f>
        <v>#VALUE!</v>
      </c>
      <c r="C1298">
        <v>3878</v>
      </c>
      <c r="D1298" t="s">
        <v>1521</v>
      </c>
      <c r="E1298">
        <v>62891</v>
      </c>
      <c r="F1298">
        <v>3867</v>
      </c>
      <c r="G1298">
        <v>3864</v>
      </c>
      <c r="H1298" t="s">
        <v>19</v>
      </c>
      <c r="I1298" t="str">
        <f t="array" ref="I1298">IFERROR(_xlfn.XLOOKUP(Tabelle8[[#This Row],[NegotiationID]]&amp;"FinalAccept",Tabelle8[NegotiationID]&amp;Tabelle8[ActionType],Tabelle8[ActionType],,0),_xlfn.XLOOKUP(Tabelle8[[#This Row],[NegotiationID]]&amp;"FinalReject",Tabelle8[NegotiationID]&amp;Tabelle8[ActionType],Tabelle8[ActionType],,0))</f>
        <v>FinalReject</v>
      </c>
      <c r="J1298">
        <v>0.53439999999999999</v>
      </c>
      <c r="K1298">
        <v>0.77880000000000005</v>
      </c>
      <c r="L1298">
        <v>1.3131999999999999</v>
      </c>
      <c r="M1298">
        <v>0.24440000000000001</v>
      </c>
      <c r="N1298">
        <v>730</v>
      </c>
      <c r="O1298">
        <v>1182</v>
      </c>
      <c r="P1298">
        <v>5</v>
      </c>
      <c r="Q1298" s="3" t="s">
        <v>3295</v>
      </c>
    </row>
    <row r="1299" ht="15" customHeight="1">
      <c r="A1299" t="e">
        <f t="shared" ca="1" si="541"/>
        <v>#VALUE!</v>
      </c>
      <c r="B1299" t="e">
        <f t="array" ref="B1299" ca="1">_xlfn.XLOOKUP(Tabelle8[[#This Row],[ExperimentID]]&amp;Tabelle8[[#This Row],[NegotiationID]]&amp;Tabelle8[[#This Row],[MessageID]],ALL_IN_ONE[ExperimentID]&amp;ALL_IN_ONE[NegotiationID]&amp;ALL_IN_ONE[MessageID],ALL_IN_ONE[Gesamt_ID],,0)</f>
        <v>#VALUE!</v>
      </c>
      <c r="C1299">
        <v>3878</v>
      </c>
      <c r="D1299" t="s">
        <v>1521</v>
      </c>
      <c r="E1299">
        <v>66910</v>
      </c>
      <c r="F1299">
        <v>3864</v>
      </c>
      <c r="G1299">
        <v>3867</v>
      </c>
      <c r="H1299" t="s">
        <v>31</v>
      </c>
      <c r="I1299" t="str">
        <f t="array" ref="I1299">IFERROR(_xlfn.XLOOKUP(Tabelle8[[#This Row],[NegotiationID]]&amp;"FinalAccept",Tabelle8[NegotiationID]&amp;Tabelle8[ActionType],Tabelle8[ActionType],,0),_xlfn.XLOOKUP(Tabelle8[[#This Row],[NegotiationID]]&amp;"FinalReject",Tabelle8[NegotiationID]&amp;Tabelle8[ActionType],Tabelle8[ActionType],,0))</f>
        <v>FinalReject</v>
      </c>
      <c r="J1299">
        <v>0.77880000000000005</v>
      </c>
      <c r="K1299">
        <v>0.35439999999999999</v>
      </c>
      <c r="L1299">
        <v>1.1332</v>
      </c>
      <c r="M1299">
        <v>0.4244</v>
      </c>
      <c r="N1299">
        <v>130</v>
      </c>
      <c r="O1299">
        <v>1182</v>
      </c>
      <c r="P1299">
        <v>5</v>
      </c>
      <c r="Q1299" s="3" t="s">
        <v>3296</v>
      </c>
    </row>
    <row r="1300" ht="15" customHeight="1">
      <c r="A1300" t="e">
        <f t="shared" ca="1" si="541"/>
        <v>#VALUE!</v>
      </c>
      <c r="B1300" t="e">
        <f t="array" ref="B1300" ca="1">_xlfn.XLOOKUP(Tabelle8[[#This Row],[ExperimentID]]&amp;Tabelle8[[#This Row],[NegotiationID]]&amp;Tabelle8[[#This Row],[MessageID]],ALL_IN_ONE[ExperimentID]&amp;ALL_IN_ONE[NegotiationID]&amp;ALL_IN_ONE[MessageID],ALL_IN_ONE[Gesamt_ID],,0)</f>
        <v>#VALUE!</v>
      </c>
      <c r="C1300">
        <v>3878</v>
      </c>
      <c r="D1300" t="s">
        <v>1521</v>
      </c>
      <c r="E1300">
        <v>66913</v>
      </c>
      <c r="F1300">
        <v>3867</v>
      </c>
      <c r="G1300">
        <v>3864</v>
      </c>
      <c r="H1300" t="s">
        <v>40</v>
      </c>
      <c r="I1300" t="str">
        <f t="array" ref="I1300">IFERROR(_xlfn.XLOOKUP(Tabelle8[[#This Row],[NegotiationID]]&amp;"FinalAccept",Tabelle8[NegotiationID]&amp;Tabelle8[ActionType],Tabelle8[ActionType],,0),_xlfn.XLOOKUP(Tabelle8[[#This Row],[NegotiationID]]&amp;"FinalReject",Tabelle8[NegotiationID]&amp;Tabelle8[ActionType],Tabelle8[ActionType],,0))</f>
        <v>FinalReject</v>
      </c>
      <c r="J1300">
        <v>0.35439999999999999</v>
      </c>
      <c r="K1300">
        <v>0.77880000000000005</v>
      </c>
      <c r="L1300">
        <v>1.1332</v>
      </c>
      <c r="M1300">
        <v>0.4244</v>
      </c>
      <c r="N1300">
        <v>226</v>
      </c>
      <c r="O1300">
        <v>1182</v>
      </c>
      <c r="P1300">
        <v>5</v>
      </c>
      <c r="Q1300" s="3" t="s">
        <v>3287</v>
      </c>
    </row>
    <row r="1301" ht="14.5" hidden="1">
      <c r="A1301" t="e">
        <f t="shared" ca="1" si="541"/>
        <v>#VALUE!</v>
      </c>
      <c r="B1301" t="e">
        <f t="array" ref="B1301" ca="1">_xlfn.XLOOKUP(Tabelle8[[#This Row],[ExperimentID]]&amp;Tabelle8[[#This Row],[NegotiationID]]&amp;Tabelle8[[#This Row],[MessageID]],ALL_IN_ONE[ExperimentID]&amp;ALL_IN_ONE[NegotiationID]&amp;ALL_IN_ONE[MessageID],ALL_IN_ONE[Gesamt_ID],,0)</f>
        <v>#VALUE!</v>
      </c>
      <c r="C1301">
        <v>3907</v>
      </c>
      <c r="D1301" t="s">
        <v>1521</v>
      </c>
      <c r="E1301">
        <v>3908</v>
      </c>
      <c r="H1301" t="s">
        <v>6019</v>
      </c>
      <c r="I1301" t="e">
        <f t="array" ref="I1301">IFERROR(_xlfn.XLOOKUP(Tabelle8[[#This Row],[NegotiationID]]&amp;"FinalAccept",Tabelle8[NegotiationID]&amp;Tabelle8[ActionType],Tabelle8[ActionType],,0),_xlfn.XLOOKUP(Tabelle8[[#This Row],[NegotiationID]]&amp;"FinalReject",Tabelle8[NegotiationID]&amp;Tabelle8[ActionType],Tabelle8[ActionType],,0))</f>
        <v>#N/A</v>
      </c>
      <c r="N1301">
        <v>21</v>
      </c>
      <c r="O1301">
        <v>21</v>
      </c>
      <c r="P1301">
        <v>1</v>
      </c>
      <c r="Q1301" t="s">
        <v>6020</v>
      </c>
    </row>
    <row r="1302" ht="14.5" hidden="1">
      <c r="A1302" t="e">
        <f t="shared" ca="1" si="541"/>
        <v>#VALUE!</v>
      </c>
      <c r="B1302" t="e">
        <f t="array" ref="B1302" ca="1">_xlfn.XLOOKUP(Tabelle8[[#This Row],[ExperimentID]]&amp;Tabelle8[[#This Row],[NegotiationID]]&amp;Tabelle8[[#This Row],[MessageID]],ALL_IN_ONE[ExperimentID]&amp;ALL_IN_ONE[NegotiationID]&amp;ALL_IN_ONE[MessageID],ALL_IN_ONE[Gesamt_ID],,0)</f>
        <v>#VALUE!</v>
      </c>
      <c r="C1302">
        <v>3936</v>
      </c>
      <c r="D1302" t="s">
        <v>1521</v>
      </c>
      <c r="E1302">
        <v>3937</v>
      </c>
      <c r="H1302" t="s">
        <v>6019</v>
      </c>
      <c r="I1302" t="str">
        <f t="array" ref="I1302">IFERROR(_xlfn.XLOOKUP(Tabelle8[[#This Row],[NegotiationID]]&amp;"FinalAccept",Tabelle8[NegotiationID]&amp;Tabelle8[ActionType],Tabelle8[ActionType],,0),_xlfn.XLOOKUP(Tabelle8[[#This Row],[NegotiationID]]&amp;"FinalReject",Tabelle8[NegotiationID]&amp;Tabelle8[ActionType],Tabelle8[ActionType],,0))</f>
        <v>FinalAccept</v>
      </c>
      <c r="N1302">
        <v>21</v>
      </c>
      <c r="O1302">
        <v>1193</v>
      </c>
      <c r="P1302">
        <v>13</v>
      </c>
      <c r="Q1302" t="s">
        <v>6020</v>
      </c>
    </row>
    <row r="1303" ht="101.5" hidden="1">
      <c r="A1303" t="e">
        <f t="shared" ca="1" si="541"/>
        <v>#VALUE!</v>
      </c>
      <c r="B1303" t="e">
        <f t="array" ref="B1303" ca="1">_xlfn.XLOOKUP(Tabelle8[[#This Row],[ExperimentID]]&amp;Tabelle8[[#This Row],[NegotiationID]]&amp;Tabelle8[[#This Row],[MessageID]],ALL_IN_ONE[ExperimentID]&amp;ALL_IN_ONE[NegotiationID]&amp;ALL_IN_ONE[MessageID],ALL_IN_ONE[Gesamt_ID],,0)</f>
        <v>#VALUE!</v>
      </c>
      <c r="C1303">
        <v>3936</v>
      </c>
      <c r="D1303" t="s">
        <v>1521</v>
      </c>
      <c r="E1303">
        <v>62465</v>
      </c>
      <c r="F1303">
        <v>3922</v>
      </c>
      <c r="G1303">
        <v>3925</v>
      </c>
      <c r="H1303" t="s">
        <v>22</v>
      </c>
      <c r="I1303" t="str">
        <f t="array" ref="I1303">IFERROR(_xlfn.XLOOKUP(Tabelle8[[#This Row],[NegotiationID]]&amp;"FinalAccept",Tabelle8[NegotiationID]&amp;Tabelle8[ActionType],Tabelle8[ActionType],,0),_xlfn.XLOOKUP(Tabelle8[[#This Row],[NegotiationID]]&amp;"FinalReject",Tabelle8[NegotiationID]&amp;Tabelle8[ActionType],Tabelle8[ActionType],,0))</f>
        <v>FinalAccept</v>
      </c>
      <c r="N1303">
        <v>145</v>
      </c>
      <c r="O1303">
        <v>1193</v>
      </c>
      <c r="P1303">
        <v>13</v>
      </c>
      <c r="Q1303" s="3" t="s">
        <v>6613</v>
      </c>
    </row>
    <row r="1304" ht="15" customHeight="1">
      <c r="A1304" t="e">
        <f t="shared" ca="1" si="541"/>
        <v>#VALUE!</v>
      </c>
      <c r="B1304" t="e">
        <f t="array" ref="B1304" ca="1">_xlfn.XLOOKUP(Tabelle8[[#This Row],[ExperimentID]]&amp;Tabelle8[[#This Row],[NegotiationID]]&amp;Tabelle8[[#This Row],[MessageID]],ALL_IN_ONE[ExperimentID]&amp;ALL_IN_ONE[NegotiationID]&amp;ALL_IN_ONE[MessageID],ALL_IN_ONE[Gesamt_ID],,0)</f>
        <v>#VALUE!</v>
      </c>
      <c r="C1304">
        <v>3936</v>
      </c>
      <c r="D1304" t="s">
        <v>1521</v>
      </c>
      <c r="E1304">
        <v>62583</v>
      </c>
      <c r="F1304">
        <v>3925</v>
      </c>
      <c r="G1304">
        <v>3922</v>
      </c>
      <c r="H1304" t="s">
        <v>19</v>
      </c>
      <c r="I1304" t="str">
        <f t="array" ref="I1304">IFERROR(_xlfn.XLOOKUP(Tabelle8[[#This Row],[NegotiationID]]&amp;"FinalAccept",Tabelle8[NegotiationID]&amp;Tabelle8[ActionType],Tabelle8[ActionType],,0),_xlfn.XLOOKUP(Tabelle8[[#This Row],[NegotiationID]]&amp;"FinalReject",Tabelle8[NegotiationID]&amp;Tabelle8[ActionType],Tabelle8[ActionType],,0))</f>
        <v>FinalAccept</v>
      </c>
      <c r="J1304">
        <v>0.68999999999999995</v>
      </c>
      <c r="K1304">
        <v>0.52680000000000005</v>
      </c>
      <c r="L1304">
        <v>1.2168000000000001</v>
      </c>
      <c r="M1304">
        <v>0.16320000000000001</v>
      </c>
      <c r="N1304">
        <v>95</v>
      </c>
      <c r="O1304">
        <v>1193</v>
      </c>
      <c r="P1304">
        <v>13</v>
      </c>
      <c r="Q1304" s="3" t="s">
        <v>3297</v>
      </c>
    </row>
    <row r="1305" ht="15" customHeight="1">
      <c r="A1305" t="e">
        <f t="shared" ca="1" si="541"/>
        <v>#VALUE!</v>
      </c>
      <c r="B1305" t="e">
        <f t="array" ref="B1305" ca="1">_xlfn.XLOOKUP(Tabelle8[[#This Row],[ExperimentID]]&amp;Tabelle8[[#This Row],[NegotiationID]]&amp;Tabelle8[[#This Row],[MessageID]],ALL_IN_ONE[ExperimentID]&amp;ALL_IN_ONE[NegotiationID]&amp;ALL_IN_ONE[MessageID],ALL_IN_ONE[Gesamt_ID],,0)</f>
        <v>#VALUE!</v>
      </c>
      <c r="C1305">
        <v>3936</v>
      </c>
      <c r="D1305" t="s">
        <v>1521</v>
      </c>
      <c r="E1305">
        <v>63093</v>
      </c>
      <c r="F1305">
        <v>3922</v>
      </c>
      <c r="G1305">
        <v>3925</v>
      </c>
      <c r="H1305" t="s">
        <v>31</v>
      </c>
      <c r="I1305" t="str">
        <f t="array" ref="I1305">IFERROR(_xlfn.XLOOKUP(Tabelle8[[#This Row],[NegotiationID]]&amp;"FinalAccept",Tabelle8[NegotiationID]&amp;Tabelle8[ActionType],Tabelle8[ActionType],,0),_xlfn.XLOOKUP(Tabelle8[[#This Row],[NegotiationID]]&amp;"FinalReject",Tabelle8[NegotiationID]&amp;Tabelle8[ActionType],Tabelle8[ActionType],,0))</f>
        <v>FinalAccept</v>
      </c>
      <c r="J1305">
        <v>0.92800000000000005</v>
      </c>
      <c r="K1305">
        <v>0.13439999999999999</v>
      </c>
      <c r="L1305">
        <v>1.0624</v>
      </c>
      <c r="M1305">
        <v>0.79359999999999997</v>
      </c>
      <c r="N1305">
        <v>145</v>
      </c>
      <c r="O1305">
        <v>1193</v>
      </c>
      <c r="P1305">
        <v>13</v>
      </c>
      <c r="Q1305" s="3" t="s">
        <v>3298</v>
      </c>
    </row>
    <row r="1306" ht="15" customHeight="1">
      <c r="A1306" t="e">
        <f t="shared" ca="1" si="541"/>
        <v>#VALUE!</v>
      </c>
      <c r="B1306" t="e">
        <f t="array" ref="B1306" ca="1">_xlfn.XLOOKUP(Tabelle8[[#This Row],[ExperimentID]]&amp;Tabelle8[[#This Row],[NegotiationID]]&amp;Tabelle8[[#This Row],[MessageID]],ALL_IN_ONE[ExperimentID]&amp;ALL_IN_ONE[NegotiationID]&amp;ALL_IN_ONE[MessageID],ALL_IN_ONE[Gesamt_ID],,0)</f>
        <v>#VALUE!</v>
      </c>
      <c r="C1306">
        <v>3936</v>
      </c>
      <c r="D1306" t="s">
        <v>1521</v>
      </c>
      <c r="E1306">
        <v>64287</v>
      </c>
      <c r="F1306">
        <v>3925</v>
      </c>
      <c r="G1306">
        <v>3922</v>
      </c>
      <c r="H1306" t="s">
        <v>31</v>
      </c>
      <c r="I1306" t="str">
        <f t="array" ref="I1306">IFERROR(_xlfn.XLOOKUP(Tabelle8[[#This Row],[NegotiationID]]&amp;"FinalAccept",Tabelle8[NegotiationID]&amp;Tabelle8[ActionType],Tabelle8[ActionType],,0),_xlfn.XLOOKUP(Tabelle8[[#This Row],[NegotiationID]]&amp;"FinalReject",Tabelle8[NegotiationID]&amp;Tabelle8[ActionType],Tabelle8[ActionType],,0))</f>
        <v>FinalAccept</v>
      </c>
      <c r="J1306">
        <v>0.56040000000000001</v>
      </c>
      <c r="K1306">
        <v>0.52680000000000005</v>
      </c>
      <c r="L1306">
        <v>1.0871999999999999</v>
      </c>
      <c r="M1306">
        <v>0.033599999999999998</v>
      </c>
      <c r="N1306">
        <v>186</v>
      </c>
      <c r="O1306">
        <v>1193</v>
      </c>
      <c r="P1306">
        <v>13</v>
      </c>
      <c r="Q1306" s="3" t="s">
        <v>3299</v>
      </c>
    </row>
    <row r="1307" ht="15" customHeight="1">
      <c r="A1307" t="e">
        <f t="shared" ca="1" si="541"/>
        <v>#VALUE!</v>
      </c>
      <c r="B1307" t="e">
        <f t="array" ref="B1307" ca="1">_xlfn.XLOOKUP(Tabelle8[[#This Row],[ExperimentID]]&amp;Tabelle8[[#This Row],[NegotiationID]]&amp;Tabelle8[[#This Row],[MessageID]],ALL_IN_ONE[ExperimentID]&amp;ALL_IN_ONE[NegotiationID]&amp;ALL_IN_ONE[MessageID],ALL_IN_ONE[Gesamt_ID],,0)</f>
        <v>#VALUE!</v>
      </c>
      <c r="C1307">
        <v>3936</v>
      </c>
      <c r="D1307" t="s">
        <v>1521</v>
      </c>
      <c r="E1307">
        <v>64397</v>
      </c>
      <c r="F1307">
        <v>3922</v>
      </c>
      <c r="G1307">
        <v>3925</v>
      </c>
      <c r="H1307" t="s">
        <v>31</v>
      </c>
      <c r="I1307" t="str">
        <f t="array" ref="I1307">IFERROR(_xlfn.XLOOKUP(Tabelle8[[#This Row],[NegotiationID]]&amp;"FinalAccept",Tabelle8[NegotiationID]&amp;Tabelle8[ActionType],Tabelle8[ActionType],,0),_xlfn.XLOOKUP(Tabelle8[[#This Row],[NegotiationID]]&amp;"FinalReject",Tabelle8[NegotiationID]&amp;Tabelle8[ActionType],Tabelle8[ActionType],,0))</f>
        <v>FinalAccept</v>
      </c>
      <c r="J1307">
        <v>0.70679999999999998</v>
      </c>
      <c r="K1307">
        <v>0.38040000000000002</v>
      </c>
      <c r="L1307">
        <v>1.0871999999999999</v>
      </c>
      <c r="M1307">
        <v>0.32640000000000002</v>
      </c>
      <c r="N1307">
        <v>129</v>
      </c>
      <c r="O1307">
        <v>1193</v>
      </c>
      <c r="P1307">
        <v>13</v>
      </c>
      <c r="Q1307" s="3" t="s">
        <v>3300</v>
      </c>
    </row>
    <row r="1308" ht="15" customHeight="1">
      <c r="A1308" t="e">
        <f t="shared" ca="1" si="541"/>
        <v>#VALUE!</v>
      </c>
      <c r="B1308" t="e">
        <f t="array" ref="B1308" ca="1">_xlfn.XLOOKUP(Tabelle8[[#This Row],[ExperimentID]]&amp;Tabelle8[[#This Row],[NegotiationID]]&amp;Tabelle8[[#This Row],[MessageID]],ALL_IN_ONE[ExperimentID]&amp;ALL_IN_ONE[NegotiationID]&amp;ALL_IN_ONE[MessageID],ALL_IN_ONE[Gesamt_ID],,0)</f>
        <v>#VALUE!</v>
      </c>
      <c r="C1308">
        <v>3936</v>
      </c>
      <c r="D1308" t="s">
        <v>1521</v>
      </c>
      <c r="E1308">
        <v>65033</v>
      </c>
      <c r="F1308">
        <v>3925</v>
      </c>
      <c r="G1308">
        <v>3922</v>
      </c>
      <c r="H1308" t="s">
        <v>31</v>
      </c>
      <c r="I1308" t="str">
        <f t="array" ref="I1308">IFERROR(_xlfn.XLOOKUP(Tabelle8[[#This Row],[NegotiationID]]&amp;"FinalAccept",Tabelle8[NegotiationID]&amp;Tabelle8[ActionType],Tabelle8[ActionType],,0),_xlfn.XLOOKUP(Tabelle8[[#This Row],[NegotiationID]]&amp;"FinalReject",Tabelle8[NegotiationID]&amp;Tabelle8[ActionType],Tabelle8[ActionType],,0))</f>
        <v>FinalAccept</v>
      </c>
      <c r="J1308">
        <v>0.62</v>
      </c>
      <c r="K1308">
        <v>0.50539999999999996</v>
      </c>
      <c r="L1308">
        <v>1.1254</v>
      </c>
      <c r="M1308">
        <v>0.11459999999999999</v>
      </c>
      <c r="N1308">
        <v>87</v>
      </c>
      <c r="O1308">
        <v>1193</v>
      </c>
      <c r="P1308">
        <v>13</v>
      </c>
      <c r="Q1308" s="3" t="s">
        <v>3301</v>
      </c>
    </row>
    <row r="1309" ht="15" customHeight="1">
      <c r="A1309" t="e">
        <f t="shared" ca="1" si="541"/>
        <v>#VALUE!</v>
      </c>
      <c r="B1309" t="e">
        <f t="array" ref="B1309" ca="1">_xlfn.XLOOKUP(Tabelle8[[#This Row],[ExperimentID]]&amp;Tabelle8[[#This Row],[NegotiationID]]&amp;Tabelle8[[#This Row],[MessageID]],ALL_IN_ONE[ExperimentID]&amp;ALL_IN_ONE[NegotiationID]&amp;ALL_IN_ONE[MessageID],ALL_IN_ONE[Gesamt_ID],,0)</f>
        <v>#VALUE!</v>
      </c>
      <c r="C1309">
        <v>3936</v>
      </c>
      <c r="D1309" t="s">
        <v>1521</v>
      </c>
      <c r="E1309">
        <v>65139</v>
      </c>
      <c r="F1309">
        <v>3922</v>
      </c>
      <c r="G1309">
        <v>3925</v>
      </c>
      <c r="H1309" t="s">
        <v>31</v>
      </c>
      <c r="I1309" t="str">
        <f t="array" ref="I1309">IFERROR(_xlfn.XLOOKUP(Tabelle8[[#This Row],[NegotiationID]]&amp;"FinalAccept",Tabelle8[NegotiationID]&amp;Tabelle8[ActionType],Tabelle8[ActionType],,0),_xlfn.XLOOKUP(Tabelle8[[#This Row],[NegotiationID]]&amp;"FinalReject",Tabelle8[NegotiationID]&amp;Tabelle8[ActionType],Tabelle8[ActionType],,0))</f>
        <v>FinalAccept</v>
      </c>
      <c r="J1309">
        <v>0.65100000000000002</v>
      </c>
      <c r="K1309">
        <v>0.48399999999999999</v>
      </c>
      <c r="L1309">
        <v>1.135</v>
      </c>
      <c r="M1309">
        <v>0.16700000000000001</v>
      </c>
      <c r="N1309">
        <v>58</v>
      </c>
      <c r="O1309">
        <v>1193</v>
      </c>
      <c r="P1309">
        <v>13</v>
      </c>
      <c r="Q1309" s="3" t="s">
        <v>3302</v>
      </c>
    </row>
    <row r="1310" ht="15" customHeight="1">
      <c r="A1310" t="e">
        <f t="shared" ca="1" si="541"/>
        <v>#VALUE!</v>
      </c>
      <c r="B1310" t="e">
        <f t="array" ref="B1310" ca="1">_xlfn.XLOOKUP(Tabelle8[[#This Row],[ExperimentID]]&amp;Tabelle8[[#This Row],[NegotiationID]]&amp;Tabelle8[[#This Row],[MessageID]],ALL_IN_ONE[ExperimentID]&amp;ALL_IN_ONE[NegotiationID]&amp;ALL_IN_ONE[MessageID],ALL_IN_ONE[Gesamt_ID],,0)</f>
        <v>#VALUE!</v>
      </c>
      <c r="C1310">
        <v>3936</v>
      </c>
      <c r="D1310" t="s">
        <v>1521</v>
      </c>
      <c r="E1310">
        <v>65918</v>
      </c>
      <c r="F1310">
        <v>3925</v>
      </c>
      <c r="G1310">
        <v>3922</v>
      </c>
      <c r="H1310" t="s">
        <v>31</v>
      </c>
      <c r="I1310" t="str">
        <f t="array" ref="I1310">IFERROR(_xlfn.XLOOKUP(Tabelle8[[#This Row],[NegotiationID]]&amp;"FinalAccept",Tabelle8[NegotiationID]&amp;Tabelle8[ActionType],Tabelle8[ActionType],,0),_xlfn.XLOOKUP(Tabelle8[[#This Row],[NegotiationID]]&amp;"FinalReject",Tabelle8[NegotiationID]&amp;Tabelle8[ActionType],Tabelle8[ActionType],,0))</f>
        <v>FinalAccept</v>
      </c>
      <c r="J1310">
        <v>0.54000000000000004</v>
      </c>
      <c r="K1310">
        <v>0.5806</v>
      </c>
      <c r="L1310">
        <v>1.1206</v>
      </c>
      <c r="M1310">
        <v>0.040599999999999997</v>
      </c>
      <c r="N1310">
        <v>74</v>
      </c>
      <c r="O1310">
        <v>1193</v>
      </c>
      <c r="P1310">
        <v>13</v>
      </c>
      <c r="Q1310" s="3" t="s">
        <v>3303</v>
      </c>
    </row>
    <row r="1311" ht="15" customHeight="1">
      <c r="A1311" t="e">
        <f t="shared" ca="1" si="541"/>
        <v>#VALUE!</v>
      </c>
      <c r="B1311" t="e">
        <f t="array" ref="B1311" ca="1">_xlfn.XLOOKUP(Tabelle8[[#This Row],[ExperimentID]]&amp;Tabelle8[[#This Row],[NegotiationID]]&amp;Tabelle8[[#This Row],[MessageID]],ALL_IN_ONE[ExperimentID]&amp;ALL_IN_ONE[NegotiationID]&amp;ALL_IN_ONE[MessageID],ALL_IN_ONE[Gesamt_ID],,0)</f>
        <v>#VALUE!</v>
      </c>
      <c r="C1311">
        <v>3936</v>
      </c>
      <c r="D1311" t="s">
        <v>1521</v>
      </c>
      <c r="E1311">
        <v>65996</v>
      </c>
      <c r="F1311">
        <v>3922</v>
      </c>
      <c r="G1311">
        <v>3925</v>
      </c>
      <c r="H1311" t="s">
        <v>31</v>
      </c>
      <c r="I1311" t="str">
        <f t="array" ref="I1311">IFERROR(_xlfn.XLOOKUP(Tabelle8[[#This Row],[NegotiationID]]&amp;"FinalAccept",Tabelle8[NegotiationID]&amp;Tabelle8[ActionType],Tabelle8[ActionType],,0),_xlfn.XLOOKUP(Tabelle8[[#This Row],[NegotiationID]]&amp;"FinalReject",Tabelle8[NegotiationID]&amp;Tabelle8[ActionType],Tabelle8[ActionType],,0))</f>
        <v>FinalAccept</v>
      </c>
      <c r="J1311">
        <v>0.61899999999999999</v>
      </c>
      <c r="K1311">
        <v>0.50480000000000003</v>
      </c>
      <c r="L1311">
        <v>1.1237999999999999</v>
      </c>
      <c r="M1311">
        <v>0.1142</v>
      </c>
      <c r="N1311">
        <v>74</v>
      </c>
      <c r="O1311">
        <v>1193</v>
      </c>
      <c r="P1311">
        <v>13</v>
      </c>
      <c r="Q1311" s="3" t="s">
        <v>3304</v>
      </c>
    </row>
    <row r="1312" ht="15" customHeight="1">
      <c r="A1312" t="e">
        <f t="shared" ca="1" si="541"/>
        <v>#VALUE!</v>
      </c>
      <c r="B1312" t="e">
        <f t="array" ref="B1312" ca="1">_xlfn.XLOOKUP(Tabelle8[[#This Row],[ExperimentID]]&amp;Tabelle8[[#This Row],[NegotiationID]]&amp;Tabelle8[[#This Row],[MessageID]],ALL_IN_ONE[ExperimentID]&amp;ALL_IN_ONE[NegotiationID]&amp;ALL_IN_ONE[MessageID],ALL_IN_ONE[Gesamt_ID],,0)</f>
        <v>#VALUE!</v>
      </c>
      <c r="C1312">
        <v>3936</v>
      </c>
      <c r="D1312" t="s">
        <v>1521</v>
      </c>
      <c r="E1312">
        <v>66718</v>
      </c>
      <c r="F1312">
        <v>3925</v>
      </c>
      <c r="G1312">
        <v>3922</v>
      </c>
      <c r="H1312" t="s">
        <v>31</v>
      </c>
      <c r="I1312" t="str">
        <f t="array" ref="I1312">IFERROR(_xlfn.XLOOKUP(Tabelle8[[#This Row],[NegotiationID]]&amp;"FinalAccept",Tabelle8[NegotiationID]&amp;Tabelle8[ActionType],Tabelle8[ActionType],,0),_xlfn.XLOOKUP(Tabelle8[[#This Row],[NegotiationID]]&amp;"FinalReject",Tabelle8[NegotiationID]&amp;Tabelle8[ActionType],Tabelle8[ActionType],,0))</f>
        <v>FinalAccept</v>
      </c>
      <c r="J1312">
        <v>0.56000000000000005</v>
      </c>
      <c r="K1312">
        <v>0.43380000000000002</v>
      </c>
      <c r="L1312">
        <v>0.99380000000000002</v>
      </c>
      <c r="M1312">
        <v>0.12620000000000001</v>
      </c>
      <c r="N1312">
        <v>117</v>
      </c>
      <c r="O1312">
        <v>1193</v>
      </c>
      <c r="P1312">
        <v>13</v>
      </c>
      <c r="Q1312" s="3" t="s">
        <v>3305</v>
      </c>
    </row>
    <row r="1313" ht="15" customHeight="1">
      <c r="A1313" t="e">
        <f t="shared" ca="1" si="541"/>
        <v>#VALUE!</v>
      </c>
      <c r="B1313" t="e">
        <f t="array" ref="B1313" ca="1">_xlfn.XLOOKUP(Tabelle8[[#This Row],[ExperimentID]]&amp;Tabelle8[[#This Row],[NegotiationID]]&amp;Tabelle8[[#This Row],[MessageID]],ALL_IN_ONE[ExperimentID]&amp;ALL_IN_ONE[NegotiationID]&amp;ALL_IN_ONE[MessageID],ALL_IN_ONE[Gesamt_ID],,0)</f>
        <v>#VALUE!</v>
      </c>
      <c r="C1313">
        <v>3936</v>
      </c>
      <c r="D1313" t="s">
        <v>1521</v>
      </c>
      <c r="E1313">
        <v>66729</v>
      </c>
      <c r="F1313">
        <v>3922</v>
      </c>
      <c r="G1313">
        <v>3925</v>
      </c>
      <c r="H1313" t="s">
        <v>31</v>
      </c>
      <c r="I1313" t="str">
        <f t="array" ref="I1313">IFERROR(_xlfn.XLOOKUP(Tabelle8[[#This Row],[NegotiationID]]&amp;"FinalAccept",Tabelle8[NegotiationID]&amp;Tabelle8[ActionType],Tabelle8[ActionType],,0),_xlfn.XLOOKUP(Tabelle8[[#This Row],[NegotiationID]]&amp;"FinalReject",Tabelle8[NegotiationID]&amp;Tabelle8[ActionType],Tabelle8[ActionType],,0))</f>
        <v>FinalAccept</v>
      </c>
      <c r="J1313">
        <v>0.5806</v>
      </c>
      <c r="K1313">
        <v>0.54000000000000004</v>
      </c>
      <c r="L1313">
        <v>1.1206</v>
      </c>
      <c r="M1313">
        <v>0.040599999999999997</v>
      </c>
      <c r="N1313">
        <v>45</v>
      </c>
      <c r="O1313">
        <v>1193</v>
      </c>
      <c r="P1313">
        <v>13</v>
      </c>
      <c r="Q1313" s="3" t="s">
        <v>3306</v>
      </c>
    </row>
    <row r="1314" ht="15" customHeight="1">
      <c r="A1314" t="e">
        <f t="shared" ca="1" si="541"/>
        <v>#VALUE!</v>
      </c>
      <c r="B1314" t="e">
        <f t="array" ref="B1314" ca="1">_xlfn.XLOOKUP(Tabelle8[[#This Row],[ExperimentID]]&amp;Tabelle8[[#This Row],[NegotiationID]]&amp;Tabelle8[[#This Row],[MessageID]],ALL_IN_ONE[ExperimentID]&amp;ALL_IN_ONE[NegotiationID]&amp;ALL_IN_ONE[MessageID],ALL_IN_ONE[Gesamt_ID],,0)</f>
        <v>#VALUE!</v>
      </c>
      <c r="C1314">
        <v>3936</v>
      </c>
      <c r="D1314" t="s">
        <v>1521</v>
      </c>
      <c r="E1314">
        <v>66745</v>
      </c>
      <c r="F1314">
        <v>3925</v>
      </c>
      <c r="G1314">
        <v>3922</v>
      </c>
      <c r="H1314" t="s">
        <v>20</v>
      </c>
      <c r="I1314" t="str">
        <f t="array" ref="I1314">IFERROR(_xlfn.XLOOKUP(Tabelle8[[#This Row],[NegotiationID]]&amp;"FinalAccept",Tabelle8[NegotiationID]&amp;Tabelle8[ActionType],Tabelle8[ActionType],,0),_xlfn.XLOOKUP(Tabelle8[[#This Row],[NegotiationID]]&amp;"FinalReject",Tabelle8[NegotiationID]&amp;Tabelle8[ActionType],Tabelle8[ActionType],,0))</f>
        <v>FinalAccept</v>
      </c>
      <c r="J1314">
        <v>0.54000000000000004</v>
      </c>
      <c r="K1314">
        <v>0.5806</v>
      </c>
      <c r="L1314">
        <v>1.1206</v>
      </c>
      <c r="M1314">
        <v>0.040599999999999997</v>
      </c>
      <c r="N1314">
        <v>17</v>
      </c>
      <c r="O1314">
        <v>1193</v>
      </c>
      <c r="P1314">
        <v>13</v>
      </c>
      <c r="Q1314" s="3" t="s">
        <v>3307</v>
      </c>
    </row>
    <row r="1315" ht="14.5" hidden="1">
      <c r="A1315" t="e">
        <f t="shared" ca="1" si="541"/>
        <v>#VALUE!</v>
      </c>
      <c r="B1315" t="e">
        <f t="array" ref="B1315" ca="1">_xlfn.XLOOKUP(Tabelle8[[#This Row],[ExperimentID]]&amp;Tabelle8[[#This Row],[NegotiationID]]&amp;Tabelle8[[#This Row],[MessageID]],ALL_IN_ONE[ExperimentID]&amp;ALL_IN_ONE[NegotiationID]&amp;ALL_IN_ONE[MessageID],ALL_IN_ONE[Gesamt_ID],,0)</f>
        <v>#VALUE!</v>
      </c>
      <c r="C1315">
        <v>3965</v>
      </c>
      <c r="D1315" t="s">
        <v>1521</v>
      </c>
      <c r="E1315">
        <v>3966</v>
      </c>
      <c r="H1315" t="s">
        <v>6019</v>
      </c>
      <c r="I1315" t="str">
        <f t="array" ref="I1315">IFERROR(_xlfn.XLOOKUP(Tabelle8[[#This Row],[NegotiationID]]&amp;"FinalAccept",Tabelle8[NegotiationID]&amp;Tabelle8[ActionType],Tabelle8[ActionType],,0),_xlfn.XLOOKUP(Tabelle8[[#This Row],[NegotiationID]]&amp;"FinalReject",Tabelle8[NegotiationID]&amp;Tabelle8[ActionType],Tabelle8[ActionType],,0))</f>
        <v>FinalAccept</v>
      </c>
      <c r="N1315">
        <v>21</v>
      </c>
      <c r="O1315">
        <v>704</v>
      </c>
      <c r="P1315">
        <v>8</v>
      </c>
      <c r="Q1315" t="s">
        <v>6020</v>
      </c>
    </row>
    <row r="1316" ht="15" customHeight="1">
      <c r="A1316" t="e">
        <f t="shared" ca="1" si="541"/>
        <v>#VALUE!</v>
      </c>
      <c r="B1316" t="e">
        <f t="array" ref="B1316" ca="1">_xlfn.XLOOKUP(Tabelle8[[#This Row],[ExperimentID]]&amp;Tabelle8[[#This Row],[NegotiationID]]&amp;Tabelle8[[#This Row],[MessageID]],ALL_IN_ONE[ExperimentID]&amp;ALL_IN_ONE[NegotiationID]&amp;ALL_IN_ONE[MessageID],ALL_IN_ONE[Gesamt_ID],,0)</f>
        <v>#VALUE!</v>
      </c>
      <c r="C1316">
        <v>3965</v>
      </c>
      <c r="D1316" t="s">
        <v>1521</v>
      </c>
      <c r="E1316">
        <v>62841</v>
      </c>
      <c r="F1316">
        <v>3951</v>
      </c>
      <c r="G1316">
        <v>3954</v>
      </c>
      <c r="H1316" t="s">
        <v>19</v>
      </c>
      <c r="I1316" t="str">
        <f t="array" ref="I1316">IFERROR(_xlfn.XLOOKUP(Tabelle8[[#This Row],[NegotiationID]]&amp;"FinalAccept",Tabelle8[NegotiationID]&amp;Tabelle8[ActionType],Tabelle8[ActionType],,0),_xlfn.XLOOKUP(Tabelle8[[#This Row],[NegotiationID]]&amp;"FinalReject",Tabelle8[NegotiationID]&amp;Tabelle8[ActionType],Tabelle8[ActionType],,0))</f>
        <v>FinalAccept</v>
      </c>
      <c r="J1316">
        <v>1</v>
      </c>
      <c r="K1316">
        <v>0.1084</v>
      </c>
      <c r="L1316">
        <v>1.1084000000000001</v>
      </c>
      <c r="M1316">
        <v>0.89159999999999995</v>
      </c>
      <c r="N1316">
        <v>50</v>
      </c>
      <c r="O1316">
        <v>704</v>
      </c>
      <c r="P1316">
        <v>8</v>
      </c>
      <c r="Q1316" s="3" t="s">
        <v>3308</v>
      </c>
    </row>
    <row r="1317" ht="15" customHeight="1">
      <c r="A1317" t="e">
        <f t="shared" ca="1" si="541"/>
        <v>#VALUE!</v>
      </c>
      <c r="B1317" t="e">
        <f t="array" ref="B1317" ca="1">_xlfn.XLOOKUP(Tabelle8[[#This Row],[ExperimentID]]&amp;Tabelle8[[#This Row],[NegotiationID]]&amp;Tabelle8[[#This Row],[MessageID]],ALL_IN_ONE[ExperimentID]&amp;ALL_IN_ONE[NegotiationID]&amp;ALL_IN_ONE[MessageID],ALL_IN_ONE[Gesamt_ID],,0)</f>
        <v>#VALUE!</v>
      </c>
      <c r="C1317">
        <v>3965</v>
      </c>
      <c r="D1317" t="s">
        <v>1521</v>
      </c>
      <c r="E1317">
        <v>64294</v>
      </c>
      <c r="F1317">
        <v>3954</v>
      </c>
      <c r="G1317">
        <v>3951</v>
      </c>
      <c r="H1317" t="s">
        <v>31</v>
      </c>
      <c r="I1317" t="str">
        <f t="array" ref="I1317">IFERROR(_xlfn.XLOOKUP(Tabelle8[[#This Row],[NegotiationID]]&amp;"FinalAccept",Tabelle8[NegotiationID]&amp;Tabelle8[ActionType],Tabelle8[ActionType],,0),_xlfn.XLOOKUP(Tabelle8[[#This Row],[NegotiationID]]&amp;"FinalReject",Tabelle8[NegotiationID]&amp;Tabelle8[ActionType],Tabelle8[ActionType],,0))</f>
        <v>FinalAccept</v>
      </c>
      <c r="J1317">
        <v>0.81759999999999999</v>
      </c>
      <c r="K1317">
        <v>0.1484</v>
      </c>
      <c r="L1317">
        <v>0.96599999999999997</v>
      </c>
      <c r="M1317">
        <v>0.66920000000000002</v>
      </c>
      <c r="N1317">
        <v>66</v>
      </c>
      <c r="O1317">
        <v>704</v>
      </c>
      <c r="P1317">
        <v>8</v>
      </c>
      <c r="Q1317" s="3" t="s">
        <v>3309</v>
      </c>
    </row>
    <row r="1318" ht="15" customHeight="1">
      <c r="A1318" t="e">
        <f t="shared" ca="1" si="541"/>
        <v>#VALUE!</v>
      </c>
      <c r="B1318" t="e">
        <f t="array" ref="B1318" ca="1">_xlfn.XLOOKUP(Tabelle8[[#This Row],[ExperimentID]]&amp;Tabelle8[[#This Row],[NegotiationID]]&amp;Tabelle8[[#This Row],[MessageID]],ALL_IN_ONE[ExperimentID]&amp;ALL_IN_ONE[NegotiationID]&amp;ALL_IN_ONE[MessageID],ALL_IN_ONE[Gesamt_ID],,0)</f>
        <v>#VALUE!</v>
      </c>
      <c r="C1318">
        <v>3965</v>
      </c>
      <c r="D1318" t="s">
        <v>1521</v>
      </c>
      <c r="E1318">
        <v>64425</v>
      </c>
      <c r="F1318">
        <v>3951</v>
      </c>
      <c r="G1318">
        <v>3954</v>
      </c>
      <c r="H1318" t="s">
        <v>31</v>
      </c>
      <c r="I1318" t="str">
        <f t="array" ref="I1318">IFERROR(_xlfn.XLOOKUP(Tabelle8[[#This Row],[NegotiationID]]&amp;"FinalAccept",Tabelle8[NegotiationID]&amp;Tabelle8[ActionType],Tabelle8[ActionType],,0),_xlfn.XLOOKUP(Tabelle8[[#This Row],[NegotiationID]]&amp;"FinalReject",Tabelle8[NegotiationID]&amp;Tabelle8[ActionType],Tabelle8[ActionType],,0))</f>
        <v>FinalAccept</v>
      </c>
      <c r="J1318">
        <v>0.85760000000000003</v>
      </c>
      <c r="K1318">
        <v>0.19040000000000001</v>
      </c>
      <c r="L1318">
        <v>1.048</v>
      </c>
      <c r="M1318">
        <v>0.66720000000000002</v>
      </c>
      <c r="N1318">
        <v>192</v>
      </c>
      <c r="O1318">
        <v>704</v>
      </c>
      <c r="P1318">
        <v>8</v>
      </c>
      <c r="Q1318" s="3" t="s">
        <v>3310</v>
      </c>
    </row>
    <row r="1319" ht="15" customHeight="1">
      <c r="A1319" t="e">
        <f t="shared" ca="1" si="541"/>
        <v>#VALUE!</v>
      </c>
      <c r="B1319" t="e">
        <f t="array" ref="B1319" ca="1">_xlfn.XLOOKUP(Tabelle8[[#This Row],[ExperimentID]]&amp;Tabelle8[[#This Row],[NegotiationID]]&amp;Tabelle8[[#This Row],[MessageID]],ALL_IN_ONE[ExperimentID]&amp;ALL_IN_ONE[NegotiationID]&amp;ALL_IN_ONE[MessageID],ALL_IN_ONE[Gesamt_ID],,0)</f>
        <v>#VALUE!</v>
      </c>
      <c r="C1319">
        <v>3965</v>
      </c>
      <c r="D1319" t="s">
        <v>1521</v>
      </c>
      <c r="E1319">
        <v>65045</v>
      </c>
      <c r="F1319">
        <v>3954</v>
      </c>
      <c r="G1319">
        <v>3951</v>
      </c>
      <c r="H1319" t="s">
        <v>31</v>
      </c>
      <c r="I1319" t="str">
        <f t="array" ref="I1319">IFERROR(_xlfn.XLOOKUP(Tabelle8[[#This Row],[NegotiationID]]&amp;"FinalAccept",Tabelle8[NegotiationID]&amp;Tabelle8[ActionType],Tabelle8[ActionType],,0),_xlfn.XLOOKUP(Tabelle8[[#This Row],[NegotiationID]]&amp;"FinalReject",Tabelle8[NegotiationID]&amp;Tabelle8[ActionType],Tabelle8[ActionType],,0))</f>
        <v>FinalAccept</v>
      </c>
      <c r="J1319">
        <v>0.64600000000000002</v>
      </c>
      <c r="K1319">
        <v>0.43340000000000001</v>
      </c>
      <c r="L1319">
        <v>1.0793999999999999</v>
      </c>
      <c r="M1319">
        <v>0.21260000000000001</v>
      </c>
      <c r="N1319">
        <v>131</v>
      </c>
      <c r="O1319">
        <v>704</v>
      </c>
      <c r="P1319">
        <v>8</v>
      </c>
      <c r="Q1319" s="3" t="s">
        <v>3311</v>
      </c>
    </row>
    <row r="1320" ht="15" customHeight="1">
      <c r="A1320" t="e">
        <f t="shared" ca="1" si="541"/>
        <v>#VALUE!</v>
      </c>
      <c r="B1320" t="e">
        <f t="array" ref="B1320" ca="1">_xlfn.XLOOKUP(Tabelle8[[#This Row],[ExperimentID]]&amp;Tabelle8[[#This Row],[NegotiationID]]&amp;Tabelle8[[#This Row],[MessageID]],ALL_IN_ONE[ExperimentID]&amp;ALL_IN_ONE[NegotiationID]&amp;ALL_IN_ONE[MessageID],ALL_IN_ONE[Gesamt_ID],,0)</f>
        <v>#VALUE!</v>
      </c>
      <c r="C1320">
        <v>3965</v>
      </c>
      <c r="D1320" t="s">
        <v>1521</v>
      </c>
      <c r="E1320">
        <v>66032</v>
      </c>
      <c r="F1320">
        <v>3951</v>
      </c>
      <c r="G1320">
        <v>3954</v>
      </c>
      <c r="H1320" t="s">
        <v>31</v>
      </c>
      <c r="I1320" t="str">
        <f t="array" ref="I1320">IFERROR(_xlfn.XLOOKUP(Tabelle8[[#This Row],[NegotiationID]]&amp;"FinalAccept",Tabelle8[NegotiationID]&amp;Tabelle8[ActionType],Tabelle8[ActionType],,0),_xlfn.XLOOKUP(Tabelle8[[#This Row],[NegotiationID]]&amp;"FinalReject",Tabelle8[NegotiationID]&amp;Tabelle8[ActionType],Tabelle8[ActionType],,0))</f>
        <v>FinalAccept</v>
      </c>
      <c r="J1320">
        <v>0.57899999999999996</v>
      </c>
      <c r="K1320">
        <v>0.51000000000000001</v>
      </c>
      <c r="L1320">
        <v>1.089</v>
      </c>
      <c r="M1320">
        <v>0.069000000000000006</v>
      </c>
      <c r="N1320">
        <v>83</v>
      </c>
      <c r="O1320">
        <v>704</v>
      </c>
      <c r="P1320">
        <v>8</v>
      </c>
      <c r="Q1320" s="3" t="s">
        <v>3312</v>
      </c>
    </row>
    <row r="1321" ht="15" customHeight="1">
      <c r="A1321" t="e">
        <f t="shared" ca="1" si="541"/>
        <v>#VALUE!</v>
      </c>
      <c r="B1321" t="e">
        <f t="array" ref="B1321" ca="1">_xlfn.XLOOKUP(Tabelle8[[#This Row],[ExperimentID]]&amp;Tabelle8[[#This Row],[NegotiationID]]&amp;Tabelle8[[#This Row],[MessageID]],ALL_IN_ONE[ExperimentID]&amp;ALL_IN_ONE[NegotiationID]&amp;ALL_IN_ONE[MessageID],ALL_IN_ONE[Gesamt_ID],,0)</f>
        <v>#VALUE!</v>
      </c>
      <c r="C1321">
        <v>3965</v>
      </c>
      <c r="D1321" t="s">
        <v>1521</v>
      </c>
      <c r="E1321">
        <v>66743</v>
      </c>
      <c r="F1321">
        <v>3954</v>
      </c>
      <c r="G1321">
        <v>3951</v>
      </c>
      <c r="H1321" t="s">
        <v>31</v>
      </c>
      <c r="I1321" t="str">
        <f t="array" ref="I1321">IFERROR(_xlfn.XLOOKUP(Tabelle8[[#This Row],[NegotiationID]]&amp;"FinalAccept",Tabelle8[NegotiationID]&amp;Tabelle8[ActionType],Tabelle8[ActionType],,0),_xlfn.XLOOKUP(Tabelle8[[#This Row],[NegotiationID]]&amp;"FinalReject",Tabelle8[NegotiationID]&amp;Tabelle8[ActionType],Tabelle8[ActionType],,0))</f>
        <v>FinalAccept</v>
      </c>
      <c r="J1321">
        <v>0.56599999999999995</v>
      </c>
      <c r="K1321">
        <v>0.50860000000000005</v>
      </c>
      <c r="L1321">
        <v>1.0746</v>
      </c>
      <c r="M1321">
        <v>0.0574</v>
      </c>
      <c r="N1321">
        <v>95</v>
      </c>
      <c r="O1321">
        <v>704</v>
      </c>
      <c r="P1321">
        <v>8</v>
      </c>
      <c r="Q1321" s="3" t="s">
        <v>3313</v>
      </c>
    </row>
    <row r="1322" ht="15" customHeight="1">
      <c r="A1322" t="e">
        <f t="shared" ca="1" si="541"/>
        <v>#VALUE!</v>
      </c>
      <c r="B1322" t="e">
        <f t="array" ref="B1322" ca="1">_xlfn.XLOOKUP(Tabelle8[[#This Row],[ExperimentID]]&amp;Tabelle8[[#This Row],[NegotiationID]]&amp;Tabelle8[[#This Row],[MessageID]],ALL_IN_ONE[ExperimentID]&amp;ALL_IN_ONE[NegotiationID]&amp;ALL_IN_ONE[MessageID],ALL_IN_ONE[Gesamt_ID],,0)</f>
        <v>#VALUE!</v>
      </c>
      <c r="C1322">
        <v>3965</v>
      </c>
      <c r="D1322" t="s">
        <v>1521</v>
      </c>
      <c r="E1322">
        <v>67650</v>
      </c>
      <c r="F1322">
        <v>3951</v>
      </c>
      <c r="G1322">
        <v>3954</v>
      </c>
      <c r="H1322" t="s">
        <v>20</v>
      </c>
      <c r="I1322" t="str">
        <f t="array" ref="I1322">IFERROR(_xlfn.XLOOKUP(Tabelle8[[#This Row],[NegotiationID]]&amp;"FinalAccept",Tabelle8[NegotiationID]&amp;Tabelle8[ActionType],Tabelle8[ActionType],,0),_xlfn.XLOOKUP(Tabelle8[[#This Row],[NegotiationID]]&amp;"FinalReject",Tabelle8[NegotiationID]&amp;Tabelle8[ActionType],Tabelle8[ActionType],,0))</f>
        <v>FinalAccept</v>
      </c>
      <c r="J1322">
        <v>0.50860000000000005</v>
      </c>
      <c r="K1322">
        <v>0.56599999999999995</v>
      </c>
      <c r="L1322">
        <v>1.0746</v>
      </c>
      <c r="M1322">
        <v>0.0574</v>
      </c>
      <c r="N1322">
        <v>66</v>
      </c>
      <c r="O1322">
        <v>704</v>
      </c>
      <c r="P1322">
        <v>8</v>
      </c>
      <c r="Q1322" s="3" t="s">
        <v>3314</v>
      </c>
    </row>
    <row r="1323" ht="14.5" hidden="1">
      <c r="A1323" t="e">
        <f t="shared" ca="1" si="541"/>
        <v>#VALUE!</v>
      </c>
      <c r="B1323" t="e">
        <f t="array" ref="B1323" ca="1">_xlfn.XLOOKUP(Tabelle8[[#This Row],[ExperimentID]]&amp;Tabelle8[[#This Row],[NegotiationID]]&amp;Tabelle8[[#This Row],[MessageID]],ALL_IN_ONE[ExperimentID]&amp;ALL_IN_ONE[NegotiationID]&amp;ALL_IN_ONE[MessageID],ALL_IN_ONE[Gesamt_ID],,0)</f>
        <v>#VALUE!</v>
      </c>
      <c r="C1323">
        <v>3994</v>
      </c>
      <c r="D1323" t="s">
        <v>1521</v>
      </c>
      <c r="E1323">
        <v>3995</v>
      </c>
      <c r="H1323" t="s">
        <v>6019</v>
      </c>
      <c r="I1323" t="str">
        <f t="array" ref="I1323">IFERROR(_xlfn.XLOOKUP(Tabelle8[[#This Row],[NegotiationID]]&amp;"FinalAccept",Tabelle8[NegotiationID]&amp;Tabelle8[ActionType],Tabelle8[ActionType],,0),_xlfn.XLOOKUP(Tabelle8[[#This Row],[NegotiationID]]&amp;"FinalReject",Tabelle8[NegotiationID]&amp;Tabelle8[ActionType],Tabelle8[ActionType],,0))</f>
        <v>FinalAccept</v>
      </c>
      <c r="N1323">
        <v>21</v>
      </c>
      <c r="O1323">
        <v>1269</v>
      </c>
      <c r="P1323">
        <v>9</v>
      </c>
      <c r="Q1323" t="s">
        <v>6020</v>
      </c>
    </row>
    <row r="1324" ht="15" customHeight="1">
      <c r="A1324" t="e">
        <f t="shared" ca="1" si="541"/>
        <v>#VALUE!</v>
      </c>
      <c r="B1324" t="e">
        <f t="array" ref="B1324" ca="1">_xlfn.XLOOKUP(Tabelle8[[#This Row],[ExperimentID]]&amp;Tabelle8[[#This Row],[NegotiationID]]&amp;Tabelle8[[#This Row],[MessageID]],ALL_IN_ONE[ExperimentID]&amp;ALL_IN_ONE[NegotiationID]&amp;ALL_IN_ONE[MessageID],ALL_IN_ONE[Gesamt_ID],,0)</f>
        <v>#VALUE!</v>
      </c>
      <c r="C1324">
        <v>3994</v>
      </c>
      <c r="D1324" t="s">
        <v>1521</v>
      </c>
      <c r="E1324">
        <v>62226</v>
      </c>
      <c r="F1324">
        <v>3980</v>
      </c>
      <c r="G1324">
        <v>3983</v>
      </c>
      <c r="H1324" t="s">
        <v>19</v>
      </c>
      <c r="I1324" t="str">
        <f t="array" ref="I1324">IFERROR(_xlfn.XLOOKUP(Tabelle8[[#This Row],[NegotiationID]]&amp;"FinalAccept",Tabelle8[NegotiationID]&amp;Tabelle8[ActionType],Tabelle8[ActionType],,0),_xlfn.XLOOKUP(Tabelle8[[#This Row],[NegotiationID]]&amp;"FinalReject",Tabelle8[NegotiationID]&amp;Tabelle8[ActionType],Tabelle8[ActionType],,0))</f>
        <v>FinalAccept</v>
      </c>
      <c r="J1324">
        <v>1</v>
      </c>
      <c r="K1324">
        <v>0.1084</v>
      </c>
      <c r="L1324">
        <v>1.1084000000000001</v>
      </c>
      <c r="M1324">
        <v>0.89159999999999995</v>
      </c>
      <c r="N1324">
        <v>85</v>
      </c>
      <c r="O1324">
        <v>1269</v>
      </c>
      <c r="P1324">
        <v>9</v>
      </c>
      <c r="Q1324" s="3" t="s">
        <v>3315</v>
      </c>
    </row>
    <row r="1325" ht="15" customHeight="1">
      <c r="A1325" t="e">
        <f t="shared" ca="1" si="541"/>
        <v>#VALUE!</v>
      </c>
      <c r="B1325" t="e">
        <f t="array" ref="B1325" ca="1">_xlfn.XLOOKUP(Tabelle8[[#This Row],[ExperimentID]]&amp;Tabelle8[[#This Row],[NegotiationID]]&amp;Tabelle8[[#This Row],[MessageID]],ALL_IN_ONE[ExperimentID]&amp;ALL_IN_ONE[NegotiationID]&amp;ALL_IN_ONE[MessageID],ALL_IN_ONE[Gesamt_ID],,0)</f>
        <v>#VALUE!</v>
      </c>
      <c r="C1325">
        <v>3994</v>
      </c>
      <c r="D1325" t="s">
        <v>1521</v>
      </c>
      <c r="E1325">
        <v>64165</v>
      </c>
      <c r="F1325">
        <v>3983</v>
      </c>
      <c r="G1325">
        <v>3980</v>
      </c>
      <c r="H1325" t="s">
        <v>31</v>
      </c>
      <c r="I1325" t="str">
        <f t="array" ref="I1325">IFERROR(_xlfn.XLOOKUP(Tabelle8[[#This Row],[NegotiationID]]&amp;"FinalAccept",Tabelle8[NegotiationID]&amp;Tabelle8[ActionType],Tabelle8[ActionType],,0),_xlfn.XLOOKUP(Tabelle8[[#This Row],[NegotiationID]]&amp;"FinalReject",Tabelle8[NegotiationID]&amp;Tabelle8[ActionType],Tabelle8[ActionType],,0))</f>
        <v>FinalAccept</v>
      </c>
      <c r="J1325">
        <v>0.87039999999999995</v>
      </c>
      <c r="K1325">
        <v>0.80000000000000004</v>
      </c>
      <c r="L1325">
        <v>1.6704000000000001</v>
      </c>
      <c r="M1325">
        <v>0.070400000000000004</v>
      </c>
      <c r="N1325">
        <v>249</v>
      </c>
      <c r="O1325">
        <v>1269</v>
      </c>
      <c r="P1325">
        <v>9</v>
      </c>
      <c r="Q1325" s="3" t="s">
        <v>3316</v>
      </c>
    </row>
    <row r="1326" ht="15" customHeight="1">
      <c r="A1326" t="e">
        <f t="shared" ca="1" si="541"/>
        <v>#VALUE!</v>
      </c>
      <c r="B1326" t="e">
        <f t="array" ref="B1326" ca="1">_xlfn.XLOOKUP(Tabelle8[[#This Row],[ExperimentID]]&amp;Tabelle8[[#This Row],[NegotiationID]]&amp;Tabelle8[[#This Row],[MessageID]],ALL_IN_ONE[ExperimentID]&amp;ALL_IN_ONE[NegotiationID]&amp;ALL_IN_ONE[MessageID],ALL_IN_ONE[Gesamt_ID],,0)</f>
        <v>#VALUE!</v>
      </c>
      <c r="C1326">
        <v>3994</v>
      </c>
      <c r="D1326" t="s">
        <v>1521</v>
      </c>
      <c r="E1326">
        <v>64861</v>
      </c>
      <c r="F1326">
        <v>3980</v>
      </c>
      <c r="G1326">
        <v>3983</v>
      </c>
      <c r="H1326" t="s">
        <v>31</v>
      </c>
      <c r="I1326" t="str">
        <f t="array" ref="I1326">IFERROR(_xlfn.XLOOKUP(Tabelle8[[#This Row],[NegotiationID]]&amp;"FinalAccept",Tabelle8[NegotiationID]&amp;Tabelle8[ActionType],Tabelle8[ActionType],,0),_xlfn.XLOOKUP(Tabelle8[[#This Row],[NegotiationID]]&amp;"FinalReject",Tabelle8[NegotiationID]&amp;Tabelle8[ActionType],Tabelle8[ActionType],,0))</f>
        <v>FinalAccept</v>
      </c>
      <c r="J1326">
        <v>0.87219999999999998</v>
      </c>
      <c r="K1326">
        <v>0.23799999999999999</v>
      </c>
      <c r="L1326">
        <v>1.1102000000000001</v>
      </c>
      <c r="M1326">
        <v>0.63419999999999999</v>
      </c>
      <c r="N1326">
        <v>97</v>
      </c>
      <c r="O1326">
        <v>1269</v>
      </c>
      <c r="P1326">
        <v>9</v>
      </c>
      <c r="Q1326" s="3" t="s">
        <v>3317</v>
      </c>
    </row>
    <row r="1327" ht="15" customHeight="1">
      <c r="A1327" t="e">
        <f t="shared" ca="1" si="541"/>
        <v>#VALUE!</v>
      </c>
      <c r="B1327" t="e">
        <f t="array" ref="B1327" ca="1">_xlfn.XLOOKUP(Tabelle8[[#This Row],[ExperimentID]]&amp;Tabelle8[[#This Row],[NegotiationID]]&amp;Tabelle8[[#This Row],[MessageID]],ALL_IN_ONE[ExperimentID]&amp;ALL_IN_ONE[NegotiationID]&amp;ALL_IN_ONE[MessageID],ALL_IN_ONE[Gesamt_ID],,0)</f>
        <v>#VALUE!</v>
      </c>
      <c r="C1327">
        <v>3994</v>
      </c>
      <c r="D1327" t="s">
        <v>1521</v>
      </c>
      <c r="E1327">
        <v>66089</v>
      </c>
      <c r="F1327">
        <v>3983</v>
      </c>
      <c r="G1327">
        <v>3980</v>
      </c>
      <c r="H1327" t="s">
        <v>31</v>
      </c>
      <c r="I1327" t="str">
        <f t="array" ref="I1327">IFERROR(_xlfn.XLOOKUP(Tabelle8[[#This Row],[NegotiationID]]&amp;"FinalAccept",Tabelle8[NegotiationID]&amp;Tabelle8[ActionType],Tabelle8[ActionType],,0),_xlfn.XLOOKUP(Tabelle8[[#This Row],[NegotiationID]]&amp;"FinalReject",Tabelle8[NegotiationID]&amp;Tabelle8[ActionType],Tabelle8[ActionType],,0))</f>
        <v>FinalAccept</v>
      </c>
      <c r="J1327">
        <v>0.81999999999999995</v>
      </c>
      <c r="K1327">
        <v>0.3054</v>
      </c>
      <c r="L1327">
        <v>1.1254</v>
      </c>
      <c r="M1327">
        <v>0.51459999999999995</v>
      </c>
      <c r="N1327">
        <v>223</v>
      </c>
      <c r="O1327">
        <v>1269</v>
      </c>
      <c r="P1327">
        <v>9</v>
      </c>
      <c r="Q1327" s="3" t="s">
        <v>3318</v>
      </c>
    </row>
    <row r="1328" ht="15" customHeight="1">
      <c r="A1328" t="e">
        <f t="shared" ca="1" si="541"/>
        <v>#VALUE!</v>
      </c>
      <c r="B1328" t="e">
        <f t="array" ref="B1328" ca="1">_xlfn.XLOOKUP(Tabelle8[[#This Row],[ExperimentID]]&amp;Tabelle8[[#This Row],[NegotiationID]]&amp;Tabelle8[[#This Row],[MessageID]],ALL_IN_ONE[ExperimentID]&amp;ALL_IN_ONE[NegotiationID]&amp;ALL_IN_ONE[MessageID],ALL_IN_ONE[Gesamt_ID],,0)</f>
        <v>#VALUE!</v>
      </c>
      <c r="C1328">
        <v>3994</v>
      </c>
      <c r="D1328" t="s">
        <v>1521</v>
      </c>
      <c r="E1328">
        <v>66243</v>
      </c>
      <c r="F1328">
        <v>3980</v>
      </c>
      <c r="G1328">
        <v>3983</v>
      </c>
      <c r="H1328" t="s">
        <v>31</v>
      </c>
      <c r="I1328" t="str">
        <f t="array" ref="I1328">IFERROR(_xlfn.XLOOKUP(Tabelle8[[#This Row],[NegotiationID]]&amp;"FinalAccept",Tabelle8[NegotiationID]&amp;Tabelle8[ActionType],Tabelle8[ActionType],,0),_xlfn.XLOOKUP(Tabelle8[[#This Row],[NegotiationID]]&amp;"FinalReject",Tabelle8[NegotiationID]&amp;Tabelle8[ActionType],Tabelle8[ActionType],,0))</f>
        <v>FinalAccept</v>
      </c>
      <c r="J1328">
        <v>0.89600000000000002</v>
      </c>
      <c r="K1328">
        <v>0.1552</v>
      </c>
      <c r="L1328">
        <v>1.0511999999999999</v>
      </c>
      <c r="M1328">
        <v>0.74080000000000001</v>
      </c>
      <c r="N1328">
        <v>168</v>
      </c>
      <c r="O1328">
        <v>1269</v>
      </c>
      <c r="P1328">
        <v>9</v>
      </c>
      <c r="Q1328" s="3" t="s">
        <v>3319</v>
      </c>
    </row>
    <row r="1329" ht="15" customHeight="1">
      <c r="A1329" t="e">
        <f t="shared" ca="1" si="541"/>
        <v>#VALUE!</v>
      </c>
      <c r="B1329" t="e">
        <f t="array" ref="B1329" ca="1">_xlfn.XLOOKUP(Tabelle8[[#This Row],[ExperimentID]]&amp;Tabelle8[[#This Row],[NegotiationID]]&amp;Tabelle8[[#This Row],[MessageID]],ALL_IN_ONE[ExperimentID]&amp;ALL_IN_ONE[NegotiationID]&amp;ALL_IN_ONE[MessageID],ALL_IN_ONE[Gesamt_ID],,0)</f>
        <v>#VALUE!</v>
      </c>
      <c r="C1329">
        <v>3994</v>
      </c>
      <c r="D1329" t="s">
        <v>1521</v>
      </c>
      <c r="E1329">
        <v>66284</v>
      </c>
      <c r="F1329">
        <v>3983</v>
      </c>
      <c r="G1329">
        <v>3980</v>
      </c>
      <c r="H1329" t="s">
        <v>31</v>
      </c>
      <c r="I1329" t="str">
        <f t="array" ref="I1329">IFERROR(_xlfn.XLOOKUP(Tabelle8[[#This Row],[NegotiationID]]&amp;"FinalAccept",Tabelle8[NegotiationID]&amp;Tabelle8[ActionType],Tabelle8[ActionType],,0),_xlfn.XLOOKUP(Tabelle8[[#This Row],[NegotiationID]]&amp;"FinalReject",Tabelle8[NegotiationID]&amp;Tabelle8[ActionType],Tabelle8[ActionType],,0))</f>
        <v>FinalAccept</v>
      </c>
      <c r="J1329">
        <v>0.58860000000000001</v>
      </c>
      <c r="K1329">
        <v>0.43659999999999999</v>
      </c>
      <c r="L1329">
        <v>1.0251999999999999</v>
      </c>
      <c r="M1329">
        <v>0.152</v>
      </c>
      <c r="N1329">
        <v>310</v>
      </c>
      <c r="O1329">
        <v>1269</v>
      </c>
      <c r="P1329">
        <v>9</v>
      </c>
      <c r="Q1329" s="3" t="s">
        <v>3320</v>
      </c>
    </row>
    <row r="1330" ht="15" customHeight="1">
      <c r="A1330" t="e">
        <f t="shared" ca="1" si="541"/>
        <v>#VALUE!</v>
      </c>
      <c r="B1330" t="e">
        <f t="array" ref="B1330" ca="1">_xlfn.XLOOKUP(Tabelle8[[#This Row],[ExperimentID]]&amp;Tabelle8[[#This Row],[NegotiationID]]&amp;Tabelle8[[#This Row],[MessageID]],ALL_IN_ONE[ExperimentID]&amp;ALL_IN_ONE[NegotiationID]&amp;ALL_IN_ONE[MessageID],ALL_IN_ONE[Gesamt_ID],,0)</f>
        <v>#VALUE!</v>
      </c>
      <c r="C1330">
        <v>3994</v>
      </c>
      <c r="D1330" t="s">
        <v>1521</v>
      </c>
      <c r="E1330">
        <v>67605</v>
      </c>
      <c r="F1330">
        <v>3980</v>
      </c>
      <c r="G1330">
        <v>3983</v>
      </c>
      <c r="H1330" t="s">
        <v>31</v>
      </c>
      <c r="I1330" t="str">
        <f t="array" ref="I1330">IFERROR(_xlfn.XLOOKUP(Tabelle8[[#This Row],[NegotiationID]]&amp;"FinalAccept",Tabelle8[NegotiationID]&amp;Tabelle8[ActionType],Tabelle8[ActionType],,0),_xlfn.XLOOKUP(Tabelle8[[#This Row],[NegotiationID]]&amp;"FinalReject",Tabelle8[NegotiationID]&amp;Tabelle8[ActionType],Tabelle8[ActionType],,0))</f>
        <v>FinalAccept</v>
      </c>
      <c r="J1330">
        <v>0.5806</v>
      </c>
      <c r="K1330">
        <v>0.54000000000000004</v>
      </c>
      <c r="L1330">
        <v>1.1206</v>
      </c>
      <c r="M1330">
        <v>0.040599999999999997</v>
      </c>
      <c r="N1330">
        <v>74</v>
      </c>
      <c r="O1330">
        <v>1269</v>
      </c>
      <c r="P1330">
        <v>9</v>
      </c>
      <c r="Q1330" s="3" t="s">
        <v>3321</v>
      </c>
    </row>
    <row r="1331" ht="15" customHeight="1">
      <c r="A1331" t="e">
        <f t="shared" ca="1" si="541"/>
        <v>#VALUE!</v>
      </c>
      <c r="B1331" t="e">
        <f t="array" ref="B1331" ca="1">_xlfn.XLOOKUP(Tabelle8[[#This Row],[ExperimentID]]&amp;Tabelle8[[#This Row],[NegotiationID]]&amp;Tabelle8[[#This Row],[MessageID]],ALL_IN_ONE[ExperimentID]&amp;ALL_IN_ONE[NegotiationID]&amp;ALL_IN_ONE[MessageID],ALL_IN_ONE[Gesamt_ID],,0)</f>
        <v>#VALUE!</v>
      </c>
      <c r="C1331">
        <v>3994</v>
      </c>
      <c r="D1331" t="s">
        <v>1521</v>
      </c>
      <c r="E1331">
        <v>67736</v>
      </c>
      <c r="F1331">
        <v>3983</v>
      </c>
      <c r="G1331">
        <v>3980</v>
      </c>
      <c r="H1331" t="s">
        <v>20</v>
      </c>
      <c r="I1331" t="str">
        <f t="array" ref="I1331">IFERROR(_xlfn.XLOOKUP(Tabelle8[[#This Row],[NegotiationID]]&amp;"FinalAccept",Tabelle8[NegotiationID]&amp;Tabelle8[ActionType],Tabelle8[ActionType],,0),_xlfn.XLOOKUP(Tabelle8[[#This Row],[NegotiationID]]&amp;"FinalReject",Tabelle8[NegotiationID]&amp;Tabelle8[ActionType],Tabelle8[ActionType],,0))</f>
        <v>FinalAccept</v>
      </c>
      <c r="J1331">
        <v>0.54000000000000004</v>
      </c>
      <c r="K1331">
        <v>0.5806</v>
      </c>
      <c r="L1331">
        <v>1.1206</v>
      </c>
      <c r="M1331">
        <v>0.040599999999999997</v>
      </c>
      <c r="N1331">
        <v>42</v>
      </c>
      <c r="O1331">
        <v>1269</v>
      </c>
      <c r="P1331">
        <v>9</v>
      </c>
      <c r="Q1331" s="3" t="s">
        <v>3322</v>
      </c>
    </row>
    <row r="1332" ht="14.5" hidden="1">
      <c r="A1332" t="e">
        <f t="shared" ca="1" si="541"/>
        <v>#VALUE!</v>
      </c>
      <c r="B1332" t="e">
        <f t="array" ref="B1332" ca="1">_xlfn.XLOOKUP(Tabelle8[[#This Row],[ExperimentID]]&amp;Tabelle8[[#This Row],[NegotiationID]]&amp;Tabelle8[[#This Row],[MessageID]],ALL_IN_ONE[ExperimentID]&amp;ALL_IN_ONE[NegotiationID]&amp;ALL_IN_ONE[MessageID],ALL_IN_ONE[Gesamt_ID],,0)</f>
        <v>#VALUE!</v>
      </c>
      <c r="C1332">
        <v>4023</v>
      </c>
      <c r="D1332" t="s">
        <v>1521</v>
      </c>
      <c r="E1332">
        <v>4024</v>
      </c>
      <c r="H1332" t="s">
        <v>6019</v>
      </c>
      <c r="I1332" t="str">
        <f t="array" ref="I1332">IFERROR(_xlfn.XLOOKUP(Tabelle8[[#This Row],[NegotiationID]]&amp;"FinalAccept",Tabelle8[NegotiationID]&amp;Tabelle8[ActionType],Tabelle8[ActionType],,0),_xlfn.XLOOKUP(Tabelle8[[#This Row],[NegotiationID]]&amp;"FinalReject",Tabelle8[NegotiationID]&amp;Tabelle8[ActionType],Tabelle8[ActionType],,0))</f>
        <v>FinalAccept</v>
      </c>
      <c r="N1332">
        <v>21</v>
      </c>
      <c r="O1332">
        <v>2044</v>
      </c>
      <c r="P1332">
        <v>12</v>
      </c>
      <c r="Q1332" t="s">
        <v>6020</v>
      </c>
    </row>
    <row r="1333" ht="15" customHeight="1">
      <c r="A1333" t="e">
        <f t="shared" ca="1" si="541"/>
        <v>#VALUE!</v>
      </c>
      <c r="B1333" t="e">
        <f t="array" ref="B1333" ca="1">_xlfn.XLOOKUP(Tabelle8[[#This Row],[ExperimentID]]&amp;Tabelle8[[#This Row],[NegotiationID]]&amp;Tabelle8[[#This Row],[MessageID]],ALL_IN_ONE[ExperimentID]&amp;ALL_IN_ONE[NegotiationID]&amp;ALL_IN_ONE[MessageID],ALL_IN_ONE[Gesamt_ID],,0)</f>
        <v>#VALUE!</v>
      </c>
      <c r="C1333">
        <v>4023</v>
      </c>
      <c r="D1333" t="s">
        <v>1521</v>
      </c>
      <c r="E1333">
        <v>62524</v>
      </c>
      <c r="F1333">
        <v>4009</v>
      </c>
      <c r="G1333">
        <v>4012</v>
      </c>
      <c r="H1333" t="s">
        <v>19</v>
      </c>
      <c r="I1333" t="str">
        <f t="array" ref="I1333">IFERROR(_xlfn.XLOOKUP(Tabelle8[[#This Row],[NegotiationID]]&amp;"FinalAccept",Tabelle8[NegotiationID]&amp;Tabelle8[ActionType],Tabelle8[ActionType],,0),_xlfn.XLOOKUP(Tabelle8[[#This Row],[NegotiationID]]&amp;"FinalReject",Tabelle8[NegotiationID]&amp;Tabelle8[ActionType],Tabelle8[ActionType],,0))</f>
        <v>FinalAccept</v>
      </c>
      <c r="J1333">
        <v>0.85440000000000005</v>
      </c>
      <c r="K1333">
        <v>0.24440000000000001</v>
      </c>
      <c r="L1333">
        <v>1.0988</v>
      </c>
      <c r="M1333">
        <v>0.60999999999999999</v>
      </c>
      <c r="N1333">
        <v>41</v>
      </c>
      <c r="O1333">
        <v>2044</v>
      </c>
      <c r="P1333">
        <v>12</v>
      </c>
      <c r="Q1333" s="3" t="s">
        <v>3323</v>
      </c>
    </row>
    <row r="1334" ht="15" customHeight="1">
      <c r="A1334" t="e">
        <f t="shared" ca="1" si="541"/>
        <v>#VALUE!</v>
      </c>
      <c r="B1334" t="e">
        <f t="array" ref="B1334" ca="1">_xlfn.XLOOKUP(Tabelle8[[#This Row],[ExperimentID]]&amp;Tabelle8[[#This Row],[NegotiationID]]&amp;Tabelle8[[#This Row],[MessageID]],ALL_IN_ONE[ExperimentID]&amp;ALL_IN_ONE[NegotiationID]&amp;ALL_IN_ONE[MessageID],ALL_IN_ONE[Gesamt_ID],,0)</f>
        <v>#VALUE!</v>
      </c>
      <c r="C1334">
        <v>4023</v>
      </c>
      <c r="D1334" t="s">
        <v>1521</v>
      </c>
      <c r="E1334">
        <v>64157</v>
      </c>
      <c r="F1334">
        <v>4012</v>
      </c>
      <c r="G1334">
        <v>4009</v>
      </c>
      <c r="H1334" t="s">
        <v>31</v>
      </c>
      <c r="I1334" t="str">
        <f t="array" ref="I1334">IFERROR(_xlfn.XLOOKUP(Tabelle8[[#This Row],[NegotiationID]]&amp;"FinalAccept",Tabelle8[NegotiationID]&amp;Tabelle8[ActionType],Tabelle8[ActionType],,0),_xlfn.XLOOKUP(Tabelle8[[#This Row],[NegotiationID]]&amp;"FinalReject",Tabelle8[NegotiationID]&amp;Tabelle8[ActionType],Tabelle8[ActionType],,0))</f>
        <v>FinalAccept</v>
      </c>
      <c r="J1334">
        <v>0.69040000000000001</v>
      </c>
      <c r="K1334">
        <v>0.4864</v>
      </c>
      <c r="L1334">
        <v>1.1768000000000001</v>
      </c>
      <c r="M1334">
        <v>0.20399999999999999</v>
      </c>
      <c r="N1334">
        <v>246</v>
      </c>
      <c r="O1334">
        <v>2044</v>
      </c>
      <c r="P1334">
        <v>12</v>
      </c>
      <c r="Q1334" s="3" t="s">
        <v>3324</v>
      </c>
    </row>
    <row r="1335" ht="15" customHeight="1">
      <c r="A1335" t="e">
        <f t="shared" ca="1" si="541"/>
        <v>#VALUE!</v>
      </c>
      <c r="B1335" t="e">
        <f t="array" ref="B1335" ca="1">_xlfn.XLOOKUP(Tabelle8[[#This Row],[ExperimentID]]&amp;Tabelle8[[#This Row],[NegotiationID]]&amp;Tabelle8[[#This Row],[MessageID]],ALL_IN_ONE[ExperimentID]&amp;ALL_IN_ONE[NegotiationID]&amp;ALL_IN_ONE[MessageID],ALL_IN_ONE[Gesamt_ID],,0)</f>
        <v>#VALUE!</v>
      </c>
      <c r="C1335">
        <v>4023</v>
      </c>
      <c r="D1335" t="s">
        <v>1521</v>
      </c>
      <c r="E1335">
        <v>64746</v>
      </c>
      <c r="F1335">
        <v>4009</v>
      </c>
      <c r="G1335">
        <v>4012</v>
      </c>
      <c r="H1335" t="s">
        <v>31</v>
      </c>
      <c r="I1335" t="str">
        <f t="array" ref="I1335">IFERROR(_xlfn.XLOOKUP(Tabelle8[[#This Row],[NegotiationID]]&amp;"FinalAccept",Tabelle8[NegotiationID]&amp;Tabelle8[ActionType],Tabelle8[ActionType],,0),_xlfn.XLOOKUP(Tabelle8[[#This Row],[NegotiationID]]&amp;"FinalReject",Tabelle8[NegotiationID]&amp;Tabelle8[ActionType],Tabelle8[ActionType],,0))</f>
        <v>FinalAccept</v>
      </c>
      <c r="J1335">
        <v>0.92800000000000005</v>
      </c>
      <c r="K1335">
        <v>0.13439999999999999</v>
      </c>
      <c r="L1335">
        <v>1.0624</v>
      </c>
      <c r="M1335">
        <v>0.79359999999999997</v>
      </c>
      <c r="N1335">
        <v>177</v>
      </c>
      <c r="O1335">
        <v>2044</v>
      </c>
      <c r="P1335">
        <v>12</v>
      </c>
      <c r="Q1335" s="3" t="s">
        <v>3325</v>
      </c>
    </row>
    <row r="1336" ht="15" customHeight="1">
      <c r="A1336" t="e">
        <f t="shared" ca="1" si="541"/>
        <v>#VALUE!</v>
      </c>
      <c r="B1336" t="e">
        <f t="array" ref="B1336" ca="1">_xlfn.XLOOKUP(Tabelle8[[#This Row],[ExperimentID]]&amp;Tabelle8[[#This Row],[NegotiationID]]&amp;Tabelle8[[#This Row],[MessageID]],ALL_IN_ONE[ExperimentID]&amp;ALL_IN_ONE[NegotiationID]&amp;ALL_IN_ONE[MessageID],ALL_IN_ONE[Gesamt_ID],,0)</f>
        <v>#VALUE!</v>
      </c>
      <c r="C1336">
        <v>4023</v>
      </c>
      <c r="D1336" t="s">
        <v>1521</v>
      </c>
      <c r="E1336">
        <v>65673</v>
      </c>
      <c r="F1336">
        <v>4012</v>
      </c>
      <c r="G1336">
        <v>4009</v>
      </c>
      <c r="H1336" t="s">
        <v>31</v>
      </c>
      <c r="I1336" t="str">
        <f t="array" ref="I1336">IFERROR(_xlfn.XLOOKUP(Tabelle8[[#This Row],[NegotiationID]]&amp;"FinalAccept",Tabelle8[NegotiationID]&amp;Tabelle8[ActionType],Tabelle8[ActionType],,0),_xlfn.XLOOKUP(Tabelle8[[#This Row],[NegotiationID]]&amp;"FinalReject",Tabelle8[NegotiationID]&amp;Tabelle8[ActionType],Tabelle8[ActionType],,0))</f>
        <v>FinalAccept</v>
      </c>
      <c r="J1336">
        <v>0.60299999999999998</v>
      </c>
      <c r="K1336">
        <v>0.43480000000000002</v>
      </c>
      <c r="L1336">
        <v>1.0378000000000001</v>
      </c>
      <c r="M1336">
        <v>0.16819999999999999</v>
      </c>
      <c r="N1336">
        <v>301</v>
      </c>
      <c r="O1336">
        <v>2044</v>
      </c>
      <c r="P1336">
        <v>12</v>
      </c>
      <c r="Q1336" s="3" t="s">
        <v>3326</v>
      </c>
    </row>
    <row r="1337" ht="15" customHeight="1">
      <c r="A1337" t="e">
        <f t="shared" ca="1" si="541"/>
        <v>#VALUE!</v>
      </c>
      <c r="B1337" t="e">
        <f t="array" ref="B1337" ca="1">_xlfn.XLOOKUP(Tabelle8[[#This Row],[ExperimentID]]&amp;Tabelle8[[#This Row],[NegotiationID]]&amp;Tabelle8[[#This Row],[MessageID]],ALL_IN_ONE[ExperimentID]&amp;ALL_IN_ONE[NegotiationID]&amp;ALL_IN_ONE[MessageID],ALL_IN_ONE[Gesamt_ID],,0)</f>
        <v>#VALUE!</v>
      </c>
      <c r="C1337">
        <v>4023</v>
      </c>
      <c r="D1337" t="s">
        <v>1521</v>
      </c>
      <c r="E1337">
        <v>65722</v>
      </c>
      <c r="F1337">
        <v>4009</v>
      </c>
      <c r="G1337">
        <v>4012</v>
      </c>
      <c r="H1337" t="s">
        <v>31</v>
      </c>
      <c r="I1337" t="str">
        <f t="array" ref="I1337">IFERROR(_xlfn.XLOOKUP(Tabelle8[[#This Row],[NegotiationID]]&amp;"FinalAccept",Tabelle8[NegotiationID]&amp;Tabelle8[ActionType],Tabelle8[ActionType],,0),_xlfn.XLOOKUP(Tabelle8[[#This Row],[NegotiationID]]&amp;"FinalReject",Tabelle8[NegotiationID]&amp;Tabelle8[ActionType],Tabelle8[ActionType],,0))</f>
        <v>FinalAccept</v>
      </c>
      <c r="J1337">
        <v>0.752</v>
      </c>
      <c r="K1337">
        <v>0.20380000000000001</v>
      </c>
      <c r="L1337">
        <v>0.95579999999999998</v>
      </c>
      <c r="M1337">
        <v>0.54820000000000002</v>
      </c>
      <c r="N1337">
        <v>229</v>
      </c>
      <c r="O1337">
        <v>2044</v>
      </c>
      <c r="P1337">
        <v>12</v>
      </c>
      <c r="Q1337" s="3" t="s">
        <v>3327</v>
      </c>
    </row>
    <row r="1338" ht="15" customHeight="1">
      <c r="A1338" t="e">
        <f t="shared" ca="1" si="541"/>
        <v>#VALUE!</v>
      </c>
      <c r="B1338" t="e">
        <f t="array" ref="B1338" ca="1">_xlfn.XLOOKUP(Tabelle8[[#This Row],[ExperimentID]]&amp;Tabelle8[[#This Row],[NegotiationID]]&amp;Tabelle8[[#This Row],[MessageID]],ALL_IN_ONE[ExperimentID]&amp;ALL_IN_ONE[NegotiationID]&amp;ALL_IN_ONE[MessageID],ALL_IN_ONE[Gesamt_ID],,0)</f>
        <v>#VALUE!</v>
      </c>
      <c r="C1338">
        <v>4023</v>
      </c>
      <c r="D1338" t="s">
        <v>1521</v>
      </c>
      <c r="E1338">
        <v>66307</v>
      </c>
      <c r="F1338">
        <v>4012</v>
      </c>
      <c r="G1338">
        <v>4009</v>
      </c>
      <c r="H1338" t="s">
        <v>31</v>
      </c>
      <c r="I1338" t="str">
        <f t="array" ref="I1338">IFERROR(_xlfn.XLOOKUP(Tabelle8[[#This Row],[NegotiationID]]&amp;"FinalAccept",Tabelle8[NegotiationID]&amp;Tabelle8[ActionType],Tabelle8[ActionType],,0),_xlfn.XLOOKUP(Tabelle8[[#This Row],[NegotiationID]]&amp;"FinalReject",Tabelle8[NegotiationID]&amp;Tabelle8[ActionType],Tabelle8[ActionType],,0))</f>
        <v>FinalAccept</v>
      </c>
      <c r="J1338">
        <v>0.54000000000000004</v>
      </c>
      <c r="K1338">
        <v>0.5806</v>
      </c>
      <c r="L1338">
        <v>1.1206</v>
      </c>
      <c r="M1338">
        <v>0.040599999999999997</v>
      </c>
      <c r="N1338">
        <v>382</v>
      </c>
      <c r="O1338">
        <v>2044</v>
      </c>
      <c r="P1338">
        <v>12</v>
      </c>
      <c r="Q1338" s="3" t="s">
        <v>3328</v>
      </c>
    </row>
    <row r="1339" ht="15" customHeight="1">
      <c r="A1339" t="e">
        <f t="shared" ca="1" si="541"/>
        <v>#VALUE!</v>
      </c>
      <c r="B1339" t="e">
        <f t="array" ref="B1339" ca="1">_xlfn.XLOOKUP(Tabelle8[[#This Row],[ExperimentID]]&amp;Tabelle8[[#This Row],[NegotiationID]]&amp;Tabelle8[[#This Row],[MessageID]],ALL_IN_ONE[ExperimentID]&amp;ALL_IN_ONE[NegotiationID]&amp;ALL_IN_ONE[MessageID],ALL_IN_ONE[Gesamt_ID],,0)</f>
        <v>#VALUE!</v>
      </c>
      <c r="C1339">
        <v>4023</v>
      </c>
      <c r="D1339" t="s">
        <v>1521</v>
      </c>
      <c r="E1339">
        <v>66920</v>
      </c>
      <c r="F1339">
        <v>4009</v>
      </c>
      <c r="G1339">
        <v>4012</v>
      </c>
      <c r="H1339" t="s">
        <v>31</v>
      </c>
      <c r="I1339" t="str">
        <f t="array" ref="I1339">IFERROR(_xlfn.XLOOKUP(Tabelle8[[#This Row],[NegotiationID]]&amp;"FinalAccept",Tabelle8[NegotiationID]&amp;Tabelle8[ActionType],Tabelle8[ActionType],,0),_xlfn.XLOOKUP(Tabelle8[[#This Row],[NegotiationID]]&amp;"FinalReject",Tabelle8[NegotiationID]&amp;Tabelle8[ActionType],Tabelle8[ActionType],,0))</f>
        <v>FinalAccept</v>
      </c>
      <c r="J1339">
        <v>0.63380000000000003</v>
      </c>
      <c r="K1339">
        <v>0.35999999999999999</v>
      </c>
      <c r="L1339">
        <v>0.99380000000000002</v>
      </c>
      <c r="M1339">
        <v>0.27379999999999999</v>
      </c>
      <c r="N1339">
        <v>152</v>
      </c>
      <c r="O1339">
        <v>2044</v>
      </c>
      <c r="P1339">
        <v>12</v>
      </c>
      <c r="Q1339" s="3" t="s">
        <v>3329</v>
      </c>
    </row>
    <row r="1340" ht="15" customHeight="1">
      <c r="A1340" t="e">
        <f t="shared" ca="1" si="541"/>
        <v>#VALUE!</v>
      </c>
      <c r="B1340" t="e">
        <f t="array" ref="B1340" ca="1">_xlfn.XLOOKUP(Tabelle8[[#This Row],[ExperimentID]]&amp;Tabelle8[[#This Row],[NegotiationID]]&amp;Tabelle8[[#This Row],[MessageID]],ALL_IN_ONE[ExperimentID]&amp;ALL_IN_ONE[NegotiationID]&amp;ALL_IN_ONE[MessageID],ALL_IN_ONE[Gesamt_ID],,0)</f>
        <v>#VALUE!</v>
      </c>
      <c r="C1340">
        <v>4023</v>
      </c>
      <c r="D1340" t="s">
        <v>1521</v>
      </c>
      <c r="E1340">
        <v>67596</v>
      </c>
      <c r="F1340">
        <v>4012</v>
      </c>
      <c r="G1340">
        <v>4009</v>
      </c>
      <c r="H1340" t="s">
        <v>31</v>
      </c>
      <c r="I1340" t="str">
        <f t="array" ref="I1340">IFERROR(_xlfn.XLOOKUP(Tabelle8[[#This Row],[NegotiationID]]&amp;"FinalAccept",Tabelle8[NegotiationID]&amp;Tabelle8[ActionType],Tabelle8[ActionType],,0),_xlfn.XLOOKUP(Tabelle8[[#This Row],[NegotiationID]]&amp;"FinalReject",Tabelle8[NegotiationID]&amp;Tabelle8[ActionType],Tabelle8[ActionType],,0))</f>
        <v>FinalAccept</v>
      </c>
      <c r="J1340">
        <v>0.57520000000000004</v>
      </c>
      <c r="K1340">
        <v>0.54679999999999995</v>
      </c>
      <c r="L1340">
        <v>1.1220000000000001</v>
      </c>
      <c r="M1340">
        <v>0.028400000000000002</v>
      </c>
      <c r="N1340">
        <v>282</v>
      </c>
      <c r="O1340">
        <v>2044</v>
      </c>
      <c r="P1340">
        <v>12</v>
      </c>
      <c r="Q1340" s="3" t="s">
        <v>3330</v>
      </c>
    </row>
    <row r="1341" ht="15" customHeight="1">
      <c r="A1341" t="e">
        <f t="shared" ca="1" si="541"/>
        <v>#VALUE!</v>
      </c>
      <c r="B1341" t="e">
        <f t="array" ref="B1341" ca="1">_xlfn.XLOOKUP(Tabelle8[[#This Row],[ExperimentID]]&amp;Tabelle8[[#This Row],[NegotiationID]]&amp;Tabelle8[[#This Row],[MessageID]],ALL_IN_ONE[ExperimentID]&amp;ALL_IN_ONE[NegotiationID]&amp;ALL_IN_ONE[MessageID],ALL_IN_ONE[Gesamt_ID],,0)</f>
        <v>#VALUE!</v>
      </c>
      <c r="C1341">
        <v>4023</v>
      </c>
      <c r="D1341" t="s">
        <v>1521</v>
      </c>
      <c r="E1341">
        <v>67743</v>
      </c>
      <c r="F1341">
        <v>4009</v>
      </c>
      <c r="G1341">
        <v>4012</v>
      </c>
      <c r="H1341" t="s">
        <v>31</v>
      </c>
      <c r="I1341" t="str">
        <f t="array" ref="I1341">IFERROR(_xlfn.XLOOKUP(Tabelle8[[#This Row],[NegotiationID]]&amp;"FinalAccept",Tabelle8[NegotiationID]&amp;Tabelle8[ActionType],Tabelle8[ActionType],,0),_xlfn.XLOOKUP(Tabelle8[[#This Row],[NegotiationID]]&amp;"FinalReject",Tabelle8[NegotiationID]&amp;Tabelle8[ActionType],Tabelle8[ActionType],,0))</f>
        <v>FinalAccept</v>
      </c>
      <c r="J1341">
        <v>0.54559999999999997</v>
      </c>
      <c r="K1341">
        <v>0.30499999999999999</v>
      </c>
      <c r="L1341">
        <v>0.85060000000000002</v>
      </c>
      <c r="M1341">
        <v>0.24060000000000001</v>
      </c>
      <c r="N1341">
        <v>61</v>
      </c>
      <c r="O1341">
        <v>2044</v>
      </c>
      <c r="P1341">
        <v>12</v>
      </c>
      <c r="Q1341" s="3" t="s">
        <v>3331</v>
      </c>
    </row>
    <row r="1342" ht="15" customHeight="1">
      <c r="A1342" t="e">
        <f t="shared" ca="1" si="541"/>
        <v>#VALUE!</v>
      </c>
      <c r="B1342" t="e">
        <f t="array" ref="B1342" ca="1">_xlfn.XLOOKUP(Tabelle8[[#This Row],[ExperimentID]]&amp;Tabelle8[[#This Row],[NegotiationID]]&amp;Tabelle8[[#This Row],[MessageID]],ALL_IN_ONE[ExperimentID]&amp;ALL_IN_ONE[NegotiationID]&amp;ALL_IN_ONE[MessageID],ALL_IN_ONE[Gesamt_ID],,0)</f>
        <v>#VALUE!</v>
      </c>
      <c r="C1342">
        <v>4023</v>
      </c>
      <c r="D1342" t="s">
        <v>1521</v>
      </c>
      <c r="E1342">
        <v>67888</v>
      </c>
      <c r="F1342">
        <v>4012</v>
      </c>
      <c r="G1342">
        <v>4009</v>
      </c>
      <c r="H1342" t="s">
        <v>31</v>
      </c>
      <c r="I1342" t="str">
        <f t="array" ref="I1342">IFERROR(_xlfn.XLOOKUP(Tabelle8[[#This Row],[NegotiationID]]&amp;"FinalAccept",Tabelle8[NegotiationID]&amp;Tabelle8[ActionType],Tabelle8[ActionType],,0),_xlfn.XLOOKUP(Tabelle8[[#This Row],[NegotiationID]]&amp;"FinalReject",Tabelle8[NegotiationID]&amp;Tabelle8[ActionType],Tabelle8[ActionType],,0))</f>
        <v>FinalAccept</v>
      </c>
      <c r="J1342">
        <v>0.57520000000000004</v>
      </c>
      <c r="K1342">
        <v>0.54679999999999995</v>
      </c>
      <c r="L1342">
        <v>1.1220000000000001</v>
      </c>
      <c r="M1342">
        <v>0.028400000000000002</v>
      </c>
      <c r="N1342">
        <v>148</v>
      </c>
      <c r="O1342">
        <v>2044</v>
      </c>
      <c r="P1342">
        <v>12</v>
      </c>
      <c r="Q1342" s="3" t="s">
        <v>3332</v>
      </c>
    </row>
    <row r="1343" ht="15" customHeight="1">
      <c r="A1343" t="e">
        <f t="shared" ca="1" si="541"/>
        <v>#VALUE!</v>
      </c>
      <c r="B1343" t="e">
        <f t="array" ref="B1343" ca="1">_xlfn.XLOOKUP(Tabelle8[[#This Row],[ExperimentID]]&amp;Tabelle8[[#This Row],[NegotiationID]]&amp;Tabelle8[[#This Row],[MessageID]],ALL_IN_ONE[ExperimentID]&amp;ALL_IN_ONE[NegotiationID]&amp;ALL_IN_ONE[MessageID],ALL_IN_ONE[Gesamt_ID],,0)</f>
        <v>#VALUE!</v>
      </c>
      <c r="C1343">
        <v>4023</v>
      </c>
      <c r="D1343" t="s">
        <v>1521</v>
      </c>
      <c r="E1343">
        <v>67982</v>
      </c>
      <c r="F1343">
        <v>4009</v>
      </c>
      <c r="G1343">
        <v>4012</v>
      </c>
      <c r="H1343" t="s">
        <v>20</v>
      </c>
      <c r="I1343" t="str">
        <f t="array" ref="I1343">IFERROR(_xlfn.XLOOKUP(Tabelle8[[#This Row],[NegotiationID]]&amp;"FinalAccept",Tabelle8[NegotiationID]&amp;Tabelle8[ActionType],Tabelle8[ActionType],,0),_xlfn.XLOOKUP(Tabelle8[[#This Row],[NegotiationID]]&amp;"FinalReject",Tabelle8[NegotiationID]&amp;Tabelle8[ActionType],Tabelle8[ActionType],,0))</f>
        <v>FinalAccept</v>
      </c>
      <c r="J1343">
        <v>0.54679999999999995</v>
      </c>
      <c r="K1343">
        <v>0.57520000000000004</v>
      </c>
      <c r="L1343">
        <v>1.1220000000000001</v>
      </c>
      <c r="M1343">
        <v>0.028400000000000002</v>
      </c>
      <c r="N1343">
        <v>4</v>
      </c>
      <c r="O1343">
        <v>2044</v>
      </c>
      <c r="P1343">
        <v>12</v>
      </c>
      <c r="Q1343" t="s">
        <v>3333</v>
      </c>
    </row>
    <row r="1344" ht="14.5" hidden="1">
      <c r="A1344" t="e">
        <f t="shared" ca="1" si="541"/>
        <v>#VALUE!</v>
      </c>
      <c r="B1344" t="e">
        <f t="array" ref="B1344" ca="1">_xlfn.XLOOKUP(Tabelle8[[#This Row],[ExperimentID]]&amp;Tabelle8[[#This Row],[NegotiationID]]&amp;Tabelle8[[#This Row],[MessageID]],ALL_IN_ONE[ExperimentID]&amp;ALL_IN_ONE[NegotiationID]&amp;ALL_IN_ONE[MessageID],ALL_IN_ONE[Gesamt_ID],,0)</f>
        <v>#VALUE!</v>
      </c>
      <c r="C1344">
        <v>4052</v>
      </c>
      <c r="D1344" t="s">
        <v>1521</v>
      </c>
      <c r="E1344">
        <v>4053</v>
      </c>
      <c r="H1344" t="s">
        <v>6019</v>
      </c>
      <c r="I1344" t="str">
        <f t="array" ref="I1344">IFERROR(_xlfn.XLOOKUP(Tabelle8[[#This Row],[NegotiationID]]&amp;"FinalAccept",Tabelle8[NegotiationID]&amp;Tabelle8[ActionType],Tabelle8[ActionType],,0),_xlfn.XLOOKUP(Tabelle8[[#This Row],[NegotiationID]]&amp;"FinalReject",Tabelle8[NegotiationID]&amp;Tabelle8[ActionType],Tabelle8[ActionType],,0))</f>
        <v>FinalAccept</v>
      </c>
      <c r="N1344">
        <v>21</v>
      </c>
      <c r="O1344">
        <v>949</v>
      </c>
      <c r="P1344">
        <v>10</v>
      </c>
      <c r="Q1344" t="s">
        <v>6020</v>
      </c>
    </row>
    <row r="1345" ht="15" customHeight="1">
      <c r="A1345" t="e">
        <f t="shared" ca="1" si="541"/>
        <v>#VALUE!</v>
      </c>
      <c r="B1345" t="e">
        <f t="array" ref="B1345" ca="1">_xlfn.XLOOKUP(Tabelle8[[#This Row],[ExperimentID]]&amp;Tabelle8[[#This Row],[NegotiationID]]&amp;Tabelle8[[#This Row],[MessageID]],ALL_IN_ONE[ExperimentID]&amp;ALL_IN_ONE[NegotiationID]&amp;ALL_IN_ONE[MessageID],ALL_IN_ONE[Gesamt_ID],,0)</f>
        <v>#VALUE!</v>
      </c>
      <c r="C1345">
        <v>4052</v>
      </c>
      <c r="D1345" t="s">
        <v>1521</v>
      </c>
      <c r="E1345">
        <v>62159</v>
      </c>
      <c r="F1345">
        <v>4038</v>
      </c>
      <c r="G1345">
        <v>4041</v>
      </c>
      <c r="H1345" t="s">
        <v>19</v>
      </c>
      <c r="I1345" t="str">
        <f t="array" ref="I1345">IFERROR(_xlfn.XLOOKUP(Tabelle8[[#This Row],[NegotiationID]]&amp;"FinalAccept",Tabelle8[NegotiationID]&amp;Tabelle8[ActionType],Tabelle8[ActionType],,0),_xlfn.XLOOKUP(Tabelle8[[#This Row],[NegotiationID]]&amp;"FinalReject",Tabelle8[NegotiationID]&amp;Tabelle8[ActionType],Tabelle8[ActionType],,0))</f>
        <v>FinalAccept</v>
      </c>
      <c r="J1345">
        <v>1</v>
      </c>
      <c r="K1345">
        <v>0.1084</v>
      </c>
      <c r="L1345">
        <v>1.1084000000000001</v>
      </c>
      <c r="M1345">
        <v>0.89159999999999995</v>
      </c>
      <c r="N1345">
        <v>76</v>
      </c>
      <c r="O1345">
        <v>949</v>
      </c>
      <c r="P1345">
        <v>10</v>
      </c>
      <c r="Q1345" s="3" t="s">
        <v>3334</v>
      </c>
    </row>
    <row r="1346" ht="15" customHeight="1">
      <c r="A1346" t="e">
        <f t="shared" ref="A1346:A1409" ca="1" si="542">MID(CELL("Dateiname",$A$1),FIND("]",CELL("Dateiname",$A$1))+1,31)</f>
        <v>#VALUE!</v>
      </c>
      <c r="B1346" t="e">
        <f t="array" ref="B1346" ca="1">_xlfn.XLOOKUP(Tabelle8[[#This Row],[ExperimentID]]&amp;Tabelle8[[#This Row],[NegotiationID]]&amp;Tabelle8[[#This Row],[MessageID]],ALL_IN_ONE[ExperimentID]&amp;ALL_IN_ONE[NegotiationID]&amp;ALL_IN_ONE[MessageID],ALL_IN_ONE[Gesamt_ID],,0)</f>
        <v>#VALUE!</v>
      </c>
      <c r="C1346">
        <v>4052</v>
      </c>
      <c r="D1346" t="s">
        <v>1521</v>
      </c>
      <c r="E1346">
        <v>64149</v>
      </c>
      <c r="F1346">
        <v>4041</v>
      </c>
      <c r="G1346">
        <v>4038</v>
      </c>
      <c r="H1346" t="s">
        <v>31</v>
      </c>
      <c r="I1346" t="str">
        <f t="array" ref="I1346">IFERROR(_xlfn.XLOOKUP(Tabelle8[[#This Row],[NegotiationID]]&amp;"FinalAccept",Tabelle8[NegotiationID]&amp;Tabelle8[ActionType],Tabelle8[ActionType],,0),_xlfn.XLOOKUP(Tabelle8[[#This Row],[NegotiationID]]&amp;"FinalReject",Tabelle8[NegotiationID]&amp;Tabelle8[ActionType],Tabelle8[ActionType],,0))</f>
        <v>FinalAccept</v>
      </c>
      <c r="J1346">
        <v>1</v>
      </c>
      <c r="K1346">
        <v>0.12540000000000001</v>
      </c>
      <c r="L1346">
        <v>1.1254</v>
      </c>
      <c r="M1346">
        <v>0.87460000000000004</v>
      </c>
      <c r="N1346">
        <v>77</v>
      </c>
      <c r="O1346">
        <v>949</v>
      </c>
      <c r="P1346">
        <v>10</v>
      </c>
      <c r="Q1346" s="3" t="s">
        <v>3335</v>
      </c>
    </row>
    <row r="1347" ht="15" customHeight="1">
      <c r="A1347" t="e">
        <f t="shared" ca="1" si="542"/>
        <v>#VALUE!</v>
      </c>
      <c r="B1347" t="e">
        <f t="array" ref="B1347" ca="1">_xlfn.XLOOKUP(Tabelle8[[#This Row],[ExperimentID]]&amp;Tabelle8[[#This Row],[NegotiationID]]&amp;Tabelle8[[#This Row],[MessageID]],ALL_IN_ONE[ExperimentID]&amp;ALL_IN_ONE[NegotiationID]&amp;ALL_IN_ONE[MessageID],ALL_IN_ONE[Gesamt_ID],,0)</f>
        <v>#VALUE!</v>
      </c>
      <c r="C1347">
        <v>4052</v>
      </c>
      <c r="D1347" t="s">
        <v>1521</v>
      </c>
      <c r="E1347">
        <v>64291</v>
      </c>
      <c r="F1347">
        <v>4038</v>
      </c>
      <c r="G1347">
        <v>4041</v>
      </c>
      <c r="H1347" t="s">
        <v>31</v>
      </c>
      <c r="I1347" t="str">
        <f t="array" ref="I1347">IFERROR(_xlfn.XLOOKUP(Tabelle8[[#This Row],[NegotiationID]]&amp;"FinalAccept",Tabelle8[NegotiationID]&amp;Tabelle8[ActionType],Tabelle8[ActionType],,0),_xlfn.XLOOKUP(Tabelle8[[#This Row],[NegotiationID]]&amp;"FinalReject",Tabelle8[NegotiationID]&amp;Tabelle8[ActionType],Tabelle8[ActionType],,0))</f>
        <v>FinalAccept</v>
      </c>
      <c r="J1347">
        <v>0.76819999999999999</v>
      </c>
      <c r="K1347">
        <v>0.2848</v>
      </c>
      <c r="L1347">
        <v>1.0529999999999999</v>
      </c>
      <c r="M1347">
        <v>0.4834</v>
      </c>
      <c r="N1347">
        <v>41</v>
      </c>
      <c r="O1347">
        <v>949</v>
      </c>
      <c r="P1347">
        <v>10</v>
      </c>
      <c r="Q1347" s="3" t="s">
        <v>3336</v>
      </c>
    </row>
    <row r="1348" ht="15" customHeight="1">
      <c r="A1348" t="e">
        <f t="shared" ca="1" si="542"/>
        <v>#VALUE!</v>
      </c>
      <c r="B1348" t="e">
        <f t="array" ref="B1348" ca="1">_xlfn.XLOOKUP(Tabelle8[[#This Row],[ExperimentID]]&amp;Tabelle8[[#This Row],[NegotiationID]]&amp;Tabelle8[[#This Row],[MessageID]],ALL_IN_ONE[ExperimentID]&amp;ALL_IN_ONE[NegotiationID]&amp;ALL_IN_ONE[MessageID],ALL_IN_ONE[Gesamt_ID],,0)</f>
        <v>#VALUE!</v>
      </c>
      <c r="C1348">
        <v>4052</v>
      </c>
      <c r="D1348" t="s">
        <v>1521</v>
      </c>
      <c r="E1348">
        <v>65684</v>
      </c>
      <c r="F1348">
        <v>4041</v>
      </c>
      <c r="G1348">
        <v>4038</v>
      </c>
      <c r="H1348" t="s">
        <v>31</v>
      </c>
      <c r="I1348" t="str">
        <f t="array" ref="I1348">IFERROR(_xlfn.XLOOKUP(Tabelle8[[#This Row],[NegotiationID]]&amp;"FinalAccept",Tabelle8[NegotiationID]&amp;Tabelle8[ActionType],Tabelle8[ActionType],,0),_xlfn.XLOOKUP(Tabelle8[[#This Row],[NegotiationID]]&amp;"FinalReject",Tabelle8[NegotiationID]&amp;Tabelle8[ActionType],Tabelle8[ActionType],,0))</f>
        <v>FinalAccept</v>
      </c>
      <c r="J1348">
        <v>0.69040000000000001</v>
      </c>
      <c r="K1348">
        <v>0.43319999999999997</v>
      </c>
      <c r="L1348">
        <v>1.1235999999999999</v>
      </c>
      <c r="M1348">
        <v>0.25719999999999998</v>
      </c>
      <c r="N1348">
        <v>292</v>
      </c>
      <c r="O1348">
        <v>949</v>
      </c>
      <c r="P1348">
        <v>10</v>
      </c>
      <c r="Q1348" s="3" t="s">
        <v>3337</v>
      </c>
    </row>
    <row r="1349" ht="15" customHeight="1">
      <c r="A1349" t="e">
        <f t="shared" ca="1" si="542"/>
        <v>#VALUE!</v>
      </c>
      <c r="B1349" t="e">
        <f t="array" ref="B1349" ca="1">_xlfn.XLOOKUP(Tabelle8[[#This Row],[ExperimentID]]&amp;Tabelle8[[#This Row],[NegotiationID]]&amp;Tabelle8[[#This Row],[MessageID]],ALL_IN_ONE[ExperimentID]&amp;ALL_IN_ONE[NegotiationID]&amp;ALL_IN_ONE[MessageID],ALL_IN_ONE[Gesamt_ID],,0)</f>
        <v>#VALUE!</v>
      </c>
      <c r="C1349">
        <v>4052</v>
      </c>
      <c r="D1349" t="s">
        <v>1521</v>
      </c>
      <c r="E1349">
        <v>66127</v>
      </c>
      <c r="F1349">
        <v>4038</v>
      </c>
      <c r="G1349">
        <v>4041</v>
      </c>
      <c r="H1349" t="s">
        <v>31</v>
      </c>
      <c r="I1349" t="str">
        <f t="array" ref="I1349">IFERROR(_xlfn.XLOOKUP(Tabelle8[[#This Row],[NegotiationID]]&amp;"FinalAccept",Tabelle8[NegotiationID]&amp;Tabelle8[ActionType],Tabelle8[ActionType],,0),_xlfn.XLOOKUP(Tabelle8[[#This Row],[NegotiationID]]&amp;"FinalReject",Tabelle8[NegotiationID]&amp;Tabelle8[ActionType],Tabelle8[ActionType],,0))</f>
        <v>FinalAccept</v>
      </c>
      <c r="J1349">
        <v>0.56279999999999997</v>
      </c>
      <c r="K1349">
        <v>0.42899999999999999</v>
      </c>
      <c r="L1349">
        <v>0.99180000000000001</v>
      </c>
      <c r="M1349">
        <v>0.1338</v>
      </c>
      <c r="N1349">
        <v>49</v>
      </c>
      <c r="O1349">
        <v>949</v>
      </c>
      <c r="P1349">
        <v>10</v>
      </c>
      <c r="Q1349" s="3" t="s">
        <v>3338</v>
      </c>
    </row>
    <row r="1350" ht="15" customHeight="1">
      <c r="A1350" t="e">
        <f t="shared" ca="1" si="542"/>
        <v>#VALUE!</v>
      </c>
      <c r="B1350" t="e">
        <f t="array" ref="B1350" ca="1">_xlfn.XLOOKUP(Tabelle8[[#This Row],[ExperimentID]]&amp;Tabelle8[[#This Row],[NegotiationID]]&amp;Tabelle8[[#This Row],[MessageID]],ALL_IN_ONE[ExperimentID]&amp;ALL_IN_ONE[NegotiationID]&amp;ALL_IN_ONE[MessageID],ALL_IN_ONE[Gesamt_ID],,0)</f>
        <v>#VALUE!</v>
      </c>
      <c r="C1350">
        <v>4052</v>
      </c>
      <c r="D1350" t="s">
        <v>1521</v>
      </c>
      <c r="E1350">
        <v>66312</v>
      </c>
      <c r="F1350">
        <v>4041</v>
      </c>
      <c r="G1350">
        <v>4038</v>
      </c>
      <c r="H1350" t="s">
        <v>31</v>
      </c>
      <c r="I1350" t="str">
        <f t="array" ref="I1350">IFERROR(_xlfn.XLOOKUP(Tabelle8[[#This Row],[NegotiationID]]&amp;"FinalAccept",Tabelle8[NegotiationID]&amp;Tabelle8[ActionType],Tabelle8[ActionType],,0),_xlfn.XLOOKUP(Tabelle8[[#This Row],[NegotiationID]]&amp;"FinalReject",Tabelle8[NegotiationID]&amp;Tabelle8[ActionType],Tabelle8[ActionType],,0))</f>
        <v>FinalAccept</v>
      </c>
      <c r="J1350">
        <v>0.60299999999999998</v>
      </c>
      <c r="K1350">
        <v>0.43480000000000002</v>
      </c>
      <c r="L1350">
        <v>1.0378000000000001</v>
      </c>
      <c r="M1350">
        <v>0.16819999999999999</v>
      </c>
      <c r="N1350">
        <v>165</v>
      </c>
      <c r="O1350">
        <v>949</v>
      </c>
      <c r="P1350">
        <v>10</v>
      </c>
      <c r="Q1350" s="3" t="s">
        <v>3339</v>
      </c>
    </row>
    <row r="1351" ht="15" customHeight="1">
      <c r="A1351" t="e">
        <f t="shared" ca="1" si="542"/>
        <v>#VALUE!</v>
      </c>
      <c r="B1351" t="e">
        <f t="array" ref="B1351" ca="1">_xlfn.XLOOKUP(Tabelle8[[#This Row],[ExperimentID]]&amp;Tabelle8[[#This Row],[NegotiationID]]&amp;Tabelle8[[#This Row],[MessageID]],ALL_IN_ONE[ExperimentID]&amp;ALL_IN_ONE[NegotiationID]&amp;ALL_IN_ONE[MessageID],ALL_IN_ONE[Gesamt_ID],,0)</f>
        <v>#VALUE!</v>
      </c>
      <c r="C1351">
        <v>4052</v>
      </c>
      <c r="D1351" t="s">
        <v>1521</v>
      </c>
      <c r="E1351">
        <v>66980</v>
      </c>
      <c r="F1351">
        <v>4038</v>
      </c>
      <c r="G1351">
        <v>4041</v>
      </c>
      <c r="H1351" t="s">
        <v>31</v>
      </c>
      <c r="I1351" t="str">
        <f t="array" ref="I1351">IFERROR(_xlfn.XLOOKUP(Tabelle8[[#This Row],[NegotiationID]]&amp;"FinalAccept",Tabelle8[NegotiationID]&amp;Tabelle8[ActionType],Tabelle8[ActionType],,0),_xlfn.XLOOKUP(Tabelle8[[#This Row],[NegotiationID]]&amp;"FinalReject",Tabelle8[NegotiationID]&amp;Tabelle8[ActionType],Tabelle8[ActionType],,0))</f>
        <v>FinalAccept</v>
      </c>
      <c r="J1351">
        <v>0.56440000000000001</v>
      </c>
      <c r="K1351">
        <v>0.45900000000000002</v>
      </c>
      <c r="L1351">
        <v>1.0234000000000001</v>
      </c>
      <c r="M1351">
        <v>0.10539999999999999</v>
      </c>
      <c r="N1351">
        <v>98</v>
      </c>
      <c r="O1351">
        <v>949</v>
      </c>
      <c r="P1351">
        <v>10</v>
      </c>
      <c r="Q1351" s="3" t="s">
        <v>3340</v>
      </c>
    </row>
    <row r="1352" ht="15" customHeight="1">
      <c r="A1352" t="e">
        <f t="shared" ca="1" si="542"/>
        <v>#VALUE!</v>
      </c>
      <c r="B1352" t="e">
        <f t="array" ref="B1352" ca="1">_xlfn.XLOOKUP(Tabelle8[[#This Row],[ExperimentID]]&amp;Tabelle8[[#This Row],[NegotiationID]]&amp;Tabelle8[[#This Row],[MessageID]],ALL_IN_ONE[ExperimentID]&amp;ALL_IN_ONE[NegotiationID]&amp;ALL_IN_ONE[MessageID],ALL_IN_ONE[Gesamt_ID],,0)</f>
        <v>#VALUE!</v>
      </c>
      <c r="C1352">
        <v>4052</v>
      </c>
      <c r="D1352" t="s">
        <v>1521</v>
      </c>
      <c r="E1352">
        <v>67558</v>
      </c>
      <c r="F1352">
        <v>4041</v>
      </c>
      <c r="G1352">
        <v>4038</v>
      </c>
      <c r="H1352" t="s">
        <v>31</v>
      </c>
      <c r="I1352" t="str">
        <f t="array" ref="I1352">IFERROR(_xlfn.XLOOKUP(Tabelle8[[#This Row],[NegotiationID]]&amp;"FinalAccept",Tabelle8[NegotiationID]&amp;Tabelle8[ActionType],Tabelle8[ActionType],,0),_xlfn.XLOOKUP(Tabelle8[[#This Row],[NegotiationID]]&amp;"FinalReject",Tabelle8[NegotiationID]&amp;Tabelle8[ActionType],Tabelle8[ActionType],,0))</f>
        <v>FinalAccept</v>
      </c>
      <c r="J1352">
        <v>0.5544</v>
      </c>
      <c r="K1352">
        <v>0.57879999999999998</v>
      </c>
      <c r="L1352">
        <v>1.1332</v>
      </c>
      <c r="M1352">
        <v>0.024400000000000002</v>
      </c>
      <c r="N1352">
        <v>102</v>
      </c>
      <c r="O1352">
        <v>949</v>
      </c>
      <c r="P1352">
        <v>10</v>
      </c>
      <c r="Q1352" s="3" t="s">
        <v>3341</v>
      </c>
    </row>
    <row r="1353" ht="15" customHeight="1">
      <c r="A1353" t="e">
        <f t="shared" ca="1" si="542"/>
        <v>#VALUE!</v>
      </c>
      <c r="B1353" t="e">
        <f t="array" ref="B1353" ca="1">_xlfn.XLOOKUP(Tabelle8[[#This Row],[ExperimentID]]&amp;Tabelle8[[#This Row],[NegotiationID]]&amp;Tabelle8[[#This Row],[MessageID]],ALL_IN_ONE[ExperimentID]&amp;ALL_IN_ONE[NegotiationID]&amp;ALL_IN_ONE[MessageID],ALL_IN_ONE[Gesamt_ID],,0)</f>
        <v>#VALUE!</v>
      </c>
      <c r="C1353">
        <v>4052</v>
      </c>
      <c r="D1353" t="s">
        <v>1521</v>
      </c>
      <c r="E1353">
        <v>67608</v>
      </c>
      <c r="F1353">
        <v>4038</v>
      </c>
      <c r="G1353">
        <v>4041</v>
      </c>
      <c r="H1353" t="s">
        <v>20</v>
      </c>
      <c r="I1353" t="str">
        <f t="array" ref="I1353">IFERROR(_xlfn.XLOOKUP(Tabelle8[[#This Row],[NegotiationID]]&amp;"FinalAccept",Tabelle8[NegotiationID]&amp;Tabelle8[ActionType],Tabelle8[ActionType],,0),_xlfn.XLOOKUP(Tabelle8[[#This Row],[NegotiationID]]&amp;"FinalReject",Tabelle8[NegotiationID]&amp;Tabelle8[ActionType],Tabelle8[ActionType],,0))</f>
        <v>FinalAccept</v>
      </c>
      <c r="J1353">
        <v>0.57879999999999998</v>
      </c>
      <c r="K1353">
        <v>0.5544</v>
      </c>
      <c r="L1353">
        <v>1.1332</v>
      </c>
      <c r="M1353">
        <v>0.024400000000000002</v>
      </c>
      <c r="N1353">
        <v>28</v>
      </c>
      <c r="O1353">
        <v>949</v>
      </c>
      <c r="P1353">
        <v>10</v>
      </c>
      <c r="Q1353" s="3" t="s">
        <v>3342</v>
      </c>
    </row>
    <row r="1354" ht="14.5" hidden="1">
      <c r="A1354" t="e">
        <f t="shared" ca="1" si="542"/>
        <v>#VALUE!</v>
      </c>
      <c r="B1354" t="e">
        <f t="array" ref="B1354" ca="1">_xlfn.XLOOKUP(Tabelle8[[#This Row],[ExperimentID]]&amp;Tabelle8[[#This Row],[NegotiationID]]&amp;Tabelle8[[#This Row],[MessageID]],ALL_IN_ONE[ExperimentID]&amp;ALL_IN_ONE[NegotiationID]&amp;ALL_IN_ONE[MessageID],ALL_IN_ONE[Gesamt_ID],,0)</f>
        <v>#VALUE!</v>
      </c>
      <c r="C1354">
        <v>4081</v>
      </c>
      <c r="D1354" t="s">
        <v>1521</v>
      </c>
      <c r="E1354">
        <v>4082</v>
      </c>
      <c r="H1354" t="s">
        <v>6019</v>
      </c>
      <c r="I1354" t="str">
        <f t="array" ref="I1354">IFERROR(_xlfn.XLOOKUP(Tabelle8[[#This Row],[NegotiationID]]&amp;"FinalAccept",Tabelle8[NegotiationID]&amp;Tabelle8[ActionType],Tabelle8[ActionType],,0),_xlfn.XLOOKUP(Tabelle8[[#This Row],[NegotiationID]]&amp;"FinalReject",Tabelle8[NegotiationID]&amp;Tabelle8[ActionType],Tabelle8[ActionType],,0))</f>
        <v>FinalAccept</v>
      </c>
      <c r="N1354">
        <v>21</v>
      </c>
      <c r="O1354">
        <v>966</v>
      </c>
      <c r="P1354">
        <v>9</v>
      </c>
      <c r="Q1354" t="s">
        <v>6020</v>
      </c>
    </row>
    <row r="1355" ht="116" hidden="1">
      <c r="A1355" t="e">
        <f t="shared" ca="1" si="542"/>
        <v>#VALUE!</v>
      </c>
      <c r="B1355" t="e">
        <f t="array" ref="B1355" ca="1">_xlfn.XLOOKUP(Tabelle8[[#This Row],[ExperimentID]]&amp;Tabelle8[[#This Row],[NegotiationID]]&amp;Tabelle8[[#This Row],[MessageID]],ALL_IN_ONE[ExperimentID]&amp;ALL_IN_ONE[NegotiationID]&amp;ALL_IN_ONE[MessageID],ALL_IN_ONE[Gesamt_ID],,0)</f>
        <v>#VALUE!</v>
      </c>
      <c r="C1355">
        <v>4081</v>
      </c>
      <c r="D1355" t="s">
        <v>1521</v>
      </c>
      <c r="E1355">
        <v>63417</v>
      </c>
      <c r="F1355">
        <v>4067</v>
      </c>
      <c r="G1355">
        <v>4070</v>
      </c>
      <c r="H1355" t="s">
        <v>22</v>
      </c>
      <c r="I1355" t="str">
        <f t="array" ref="I1355">IFERROR(_xlfn.XLOOKUP(Tabelle8[[#This Row],[NegotiationID]]&amp;"FinalAccept",Tabelle8[NegotiationID]&amp;Tabelle8[ActionType],Tabelle8[ActionType],,0),_xlfn.XLOOKUP(Tabelle8[[#This Row],[NegotiationID]]&amp;"FinalReject",Tabelle8[NegotiationID]&amp;Tabelle8[ActionType],Tabelle8[ActionType],,0))</f>
        <v>FinalAccept</v>
      </c>
      <c r="N1355">
        <v>110</v>
      </c>
      <c r="O1355">
        <v>966</v>
      </c>
      <c r="P1355">
        <v>9</v>
      </c>
      <c r="Q1355" s="3" t="s">
        <v>6614</v>
      </c>
    </row>
    <row r="1356" ht="116" hidden="1">
      <c r="A1356" t="e">
        <f t="shared" ca="1" si="542"/>
        <v>#VALUE!</v>
      </c>
      <c r="B1356" t="e">
        <f t="array" ref="B1356" ca="1">_xlfn.XLOOKUP(Tabelle8[[#This Row],[ExperimentID]]&amp;Tabelle8[[#This Row],[NegotiationID]]&amp;Tabelle8[[#This Row],[MessageID]],ALL_IN_ONE[ExperimentID]&amp;ALL_IN_ONE[NegotiationID]&amp;ALL_IN_ONE[MessageID],ALL_IN_ONE[Gesamt_ID],,0)</f>
        <v>#VALUE!</v>
      </c>
      <c r="C1356">
        <v>4081</v>
      </c>
      <c r="D1356" t="s">
        <v>1521</v>
      </c>
      <c r="E1356">
        <v>64556</v>
      </c>
      <c r="F1356">
        <v>4070</v>
      </c>
      <c r="G1356">
        <v>4067</v>
      </c>
      <c r="H1356" t="s">
        <v>24</v>
      </c>
      <c r="I1356" t="str">
        <f t="array" ref="I1356">IFERROR(_xlfn.XLOOKUP(Tabelle8[[#This Row],[NegotiationID]]&amp;"FinalAccept",Tabelle8[NegotiationID]&amp;Tabelle8[ActionType],Tabelle8[ActionType],,0),_xlfn.XLOOKUP(Tabelle8[[#This Row],[NegotiationID]]&amp;"FinalReject",Tabelle8[NegotiationID]&amp;Tabelle8[ActionType],Tabelle8[ActionType],,0))</f>
        <v>FinalAccept</v>
      </c>
      <c r="N1356">
        <v>79</v>
      </c>
      <c r="O1356">
        <v>966</v>
      </c>
      <c r="P1356">
        <v>9</v>
      </c>
      <c r="Q1356" s="3" t="s">
        <v>6615</v>
      </c>
    </row>
    <row r="1357" ht="15" customHeight="1">
      <c r="A1357" t="e">
        <f t="shared" ca="1" si="542"/>
        <v>#VALUE!</v>
      </c>
      <c r="B1357" t="e">
        <f t="array" ref="B1357" ca="1">_xlfn.XLOOKUP(Tabelle8[[#This Row],[ExperimentID]]&amp;Tabelle8[[#This Row],[NegotiationID]]&amp;Tabelle8[[#This Row],[MessageID]],ALL_IN_ONE[ExperimentID]&amp;ALL_IN_ONE[NegotiationID]&amp;ALL_IN_ONE[MessageID],ALL_IN_ONE[Gesamt_ID],,0)</f>
        <v>#VALUE!</v>
      </c>
      <c r="C1357">
        <v>4081</v>
      </c>
      <c r="D1357" t="s">
        <v>1521</v>
      </c>
      <c r="E1357">
        <v>65349</v>
      </c>
      <c r="F1357">
        <v>4067</v>
      </c>
      <c r="G1357">
        <v>4070</v>
      </c>
      <c r="H1357" t="s">
        <v>19</v>
      </c>
      <c r="I1357" t="str">
        <f t="array" ref="I1357">IFERROR(_xlfn.XLOOKUP(Tabelle8[[#This Row],[NegotiationID]]&amp;"FinalAccept",Tabelle8[NegotiationID]&amp;Tabelle8[ActionType],Tabelle8[ActionType],,0),_xlfn.XLOOKUP(Tabelle8[[#This Row],[NegotiationID]]&amp;"FinalReject",Tabelle8[NegotiationID]&amp;Tabelle8[ActionType],Tabelle8[ActionType],,0))</f>
        <v>FinalAccept</v>
      </c>
      <c r="J1357">
        <v>0.71419999999999995</v>
      </c>
      <c r="K1357">
        <v>0.1474</v>
      </c>
      <c r="L1357">
        <v>0.86160000000000003</v>
      </c>
      <c r="M1357">
        <v>0.56679999999999997</v>
      </c>
      <c r="N1357">
        <v>209</v>
      </c>
      <c r="O1357">
        <v>966</v>
      </c>
      <c r="P1357">
        <v>9</v>
      </c>
      <c r="Q1357" s="3" t="s">
        <v>3343</v>
      </c>
    </row>
    <row r="1358" ht="15" customHeight="1">
      <c r="A1358" t="e">
        <f t="shared" ca="1" si="542"/>
        <v>#VALUE!</v>
      </c>
      <c r="B1358" t="e">
        <f t="array" ref="B1358" ca="1">_xlfn.XLOOKUP(Tabelle8[[#This Row],[ExperimentID]]&amp;Tabelle8[[#This Row],[NegotiationID]]&amp;Tabelle8[[#This Row],[MessageID]],ALL_IN_ONE[ExperimentID]&amp;ALL_IN_ONE[NegotiationID]&amp;ALL_IN_ONE[MessageID],ALL_IN_ONE[Gesamt_ID],,0)</f>
        <v>#VALUE!</v>
      </c>
      <c r="C1358">
        <v>4081</v>
      </c>
      <c r="D1358" t="s">
        <v>1521</v>
      </c>
      <c r="E1358">
        <v>66053</v>
      </c>
      <c r="F1358">
        <v>4070</v>
      </c>
      <c r="G1358">
        <v>4067</v>
      </c>
      <c r="H1358" t="s">
        <v>31</v>
      </c>
      <c r="I1358" t="str">
        <f t="array" ref="I1358">IFERROR(_xlfn.XLOOKUP(Tabelle8[[#This Row],[NegotiationID]]&amp;"FinalAccept",Tabelle8[NegotiationID]&amp;Tabelle8[ActionType],Tabelle8[ActionType],,0),_xlfn.XLOOKUP(Tabelle8[[#This Row],[NegotiationID]]&amp;"FinalReject",Tabelle8[NegotiationID]&amp;Tabelle8[ActionType],Tabelle8[ActionType],,0))</f>
        <v>FinalAccept</v>
      </c>
      <c r="J1358">
        <v>1</v>
      </c>
      <c r="K1358">
        <v>0.12540000000000001</v>
      </c>
      <c r="L1358">
        <v>1.1254</v>
      </c>
      <c r="M1358">
        <v>0.87460000000000004</v>
      </c>
      <c r="N1358">
        <v>214</v>
      </c>
      <c r="O1358">
        <v>966</v>
      </c>
      <c r="P1358">
        <v>9</v>
      </c>
      <c r="Q1358" s="3" t="s">
        <v>3344</v>
      </c>
    </row>
    <row r="1359" ht="15" customHeight="1">
      <c r="A1359" t="e">
        <f t="shared" ca="1" si="542"/>
        <v>#VALUE!</v>
      </c>
      <c r="B1359" t="e">
        <f t="array" ref="B1359" ca="1">_xlfn.XLOOKUP(Tabelle8[[#This Row],[ExperimentID]]&amp;Tabelle8[[#This Row],[NegotiationID]]&amp;Tabelle8[[#This Row],[MessageID]],ALL_IN_ONE[ExperimentID]&amp;ALL_IN_ONE[NegotiationID]&amp;ALL_IN_ONE[MessageID],ALL_IN_ONE[Gesamt_ID],,0)</f>
        <v>#VALUE!</v>
      </c>
      <c r="C1359">
        <v>4081</v>
      </c>
      <c r="D1359" t="s">
        <v>1521</v>
      </c>
      <c r="E1359">
        <v>66175</v>
      </c>
      <c r="F1359">
        <v>4067</v>
      </c>
      <c r="G1359">
        <v>4070</v>
      </c>
      <c r="H1359" t="s">
        <v>31</v>
      </c>
      <c r="I1359" t="str">
        <f t="array" ref="I1359">IFERROR(_xlfn.XLOOKUP(Tabelle8[[#This Row],[NegotiationID]]&amp;"FinalAccept",Tabelle8[NegotiationID]&amp;Tabelle8[ActionType],Tabelle8[ActionType],,0),_xlfn.XLOOKUP(Tabelle8[[#This Row],[NegotiationID]]&amp;"FinalReject",Tabelle8[NegotiationID]&amp;Tabelle8[ActionType],Tabelle8[ActionType],,0))</f>
        <v>FinalAccept</v>
      </c>
      <c r="J1359">
        <v>0.5282</v>
      </c>
      <c r="K1359">
        <v>0.37340000000000001</v>
      </c>
      <c r="L1359">
        <v>0.90159999999999996</v>
      </c>
      <c r="M1359">
        <v>0.15479999999999999</v>
      </c>
      <c r="N1359">
        <v>146</v>
      </c>
      <c r="O1359">
        <v>966</v>
      </c>
      <c r="P1359">
        <v>9</v>
      </c>
      <c r="Q1359" s="3" t="s">
        <v>3345</v>
      </c>
    </row>
    <row r="1360" ht="15" customHeight="1">
      <c r="A1360" t="e">
        <f t="shared" ca="1" si="542"/>
        <v>#VALUE!</v>
      </c>
      <c r="B1360" t="e">
        <f t="array" ref="B1360" ca="1">_xlfn.XLOOKUP(Tabelle8[[#This Row],[ExperimentID]]&amp;Tabelle8[[#This Row],[NegotiationID]]&amp;Tabelle8[[#This Row],[MessageID]],ALL_IN_ONE[ExperimentID]&amp;ALL_IN_ONE[NegotiationID]&amp;ALL_IN_ONE[MessageID],ALL_IN_ONE[Gesamt_ID],,0)</f>
        <v>#VALUE!</v>
      </c>
      <c r="C1360">
        <v>4081</v>
      </c>
      <c r="D1360" t="s">
        <v>1521</v>
      </c>
      <c r="E1360">
        <v>66933</v>
      </c>
      <c r="F1360">
        <v>4070</v>
      </c>
      <c r="G1360">
        <v>4067</v>
      </c>
      <c r="H1360" t="s">
        <v>31</v>
      </c>
      <c r="I1360" t="str">
        <f t="array" ref="I1360">IFERROR(_xlfn.XLOOKUP(Tabelle8[[#This Row],[NegotiationID]]&amp;"FinalAccept",Tabelle8[NegotiationID]&amp;Tabelle8[ActionType],Tabelle8[ActionType],,0),_xlfn.XLOOKUP(Tabelle8[[#This Row],[NegotiationID]]&amp;"FinalReject",Tabelle8[NegotiationID]&amp;Tabelle8[ActionType],Tabelle8[ActionType],,0))</f>
        <v>FinalAccept</v>
      </c>
      <c r="J1360">
        <v>0.75339999999999996</v>
      </c>
      <c r="K1360">
        <v>0.27500000000000002</v>
      </c>
      <c r="L1360">
        <v>1.0284</v>
      </c>
      <c r="M1360">
        <v>0.47839999999999999</v>
      </c>
      <c r="N1360">
        <v>100</v>
      </c>
      <c r="O1360">
        <v>966</v>
      </c>
      <c r="P1360">
        <v>9</v>
      </c>
      <c r="Q1360" s="3" t="s">
        <v>3346</v>
      </c>
    </row>
    <row r="1361" ht="15" customHeight="1">
      <c r="A1361" t="e">
        <f t="shared" ca="1" si="542"/>
        <v>#VALUE!</v>
      </c>
      <c r="B1361" t="e">
        <f t="array" ref="B1361" ca="1">_xlfn.XLOOKUP(Tabelle8[[#This Row],[ExperimentID]]&amp;Tabelle8[[#This Row],[NegotiationID]]&amp;Tabelle8[[#This Row],[MessageID]],ALL_IN_ONE[ExperimentID]&amp;ALL_IN_ONE[NegotiationID]&amp;ALL_IN_ONE[MessageID],ALL_IN_ONE[Gesamt_ID],,0)</f>
        <v>#VALUE!</v>
      </c>
      <c r="C1361">
        <v>4081</v>
      </c>
      <c r="D1361" t="s">
        <v>1521</v>
      </c>
      <c r="E1361">
        <v>67592</v>
      </c>
      <c r="F1361">
        <v>4067</v>
      </c>
      <c r="G1361">
        <v>4070</v>
      </c>
      <c r="H1361" t="s">
        <v>31</v>
      </c>
      <c r="I1361" t="str">
        <f t="array" ref="I1361">IFERROR(_xlfn.XLOOKUP(Tabelle8[[#This Row],[NegotiationID]]&amp;"FinalAccept",Tabelle8[NegotiationID]&amp;Tabelle8[ActionType],Tabelle8[ActionType],,0),_xlfn.XLOOKUP(Tabelle8[[#This Row],[NegotiationID]]&amp;"FinalReject",Tabelle8[NegotiationID]&amp;Tabelle8[ActionType],Tabelle8[ActionType],,0))</f>
        <v>FinalAccept</v>
      </c>
      <c r="J1361">
        <v>0.50700000000000001</v>
      </c>
      <c r="K1361">
        <v>0.53259999999999996</v>
      </c>
      <c r="L1361">
        <v>1.0396000000000001</v>
      </c>
      <c r="M1361">
        <v>0.025600000000000001</v>
      </c>
      <c r="N1361">
        <v>56</v>
      </c>
      <c r="O1361">
        <v>966</v>
      </c>
      <c r="P1361">
        <v>9</v>
      </c>
      <c r="Q1361" s="3" t="s">
        <v>3347</v>
      </c>
    </row>
    <row r="1362" ht="15" customHeight="1">
      <c r="A1362" t="e">
        <f t="shared" ca="1" si="542"/>
        <v>#VALUE!</v>
      </c>
      <c r="B1362" t="e">
        <f t="array" ref="B1362" ca="1">_xlfn.XLOOKUP(Tabelle8[[#This Row],[ExperimentID]]&amp;Tabelle8[[#This Row],[NegotiationID]]&amp;Tabelle8[[#This Row],[MessageID]],ALL_IN_ONE[ExperimentID]&amp;ALL_IN_ONE[NegotiationID]&amp;ALL_IN_ONE[MessageID],ALL_IN_ONE[Gesamt_ID],,0)</f>
        <v>#VALUE!</v>
      </c>
      <c r="C1362">
        <v>4081</v>
      </c>
      <c r="D1362" t="s">
        <v>1521</v>
      </c>
      <c r="E1362">
        <v>67814</v>
      </c>
      <c r="F1362">
        <v>4070</v>
      </c>
      <c r="G1362">
        <v>4067</v>
      </c>
      <c r="H1362" t="s">
        <v>20</v>
      </c>
      <c r="I1362" t="str">
        <f t="array" ref="I1362">IFERROR(_xlfn.XLOOKUP(Tabelle8[[#This Row],[NegotiationID]]&amp;"FinalAccept",Tabelle8[NegotiationID]&amp;Tabelle8[ActionType],Tabelle8[ActionType],,0),_xlfn.XLOOKUP(Tabelle8[[#This Row],[NegotiationID]]&amp;"FinalReject",Tabelle8[NegotiationID]&amp;Tabelle8[ActionType],Tabelle8[ActionType],,0))</f>
        <v>FinalAccept</v>
      </c>
      <c r="J1362">
        <v>0.53259999999999996</v>
      </c>
      <c r="K1362">
        <v>0.50700000000000001</v>
      </c>
      <c r="L1362">
        <v>1.0396000000000001</v>
      </c>
      <c r="M1362">
        <v>0.025600000000000001</v>
      </c>
      <c r="N1362">
        <v>31</v>
      </c>
      <c r="O1362">
        <v>966</v>
      </c>
      <c r="P1362">
        <v>9</v>
      </c>
      <c r="Q1362" s="3" t="s">
        <v>3348</v>
      </c>
    </row>
    <row r="1363" ht="14.5" hidden="1">
      <c r="A1363" t="e">
        <f t="shared" ca="1" si="542"/>
        <v>#VALUE!</v>
      </c>
      <c r="B1363" t="e">
        <f t="array" ref="B1363" ca="1">_xlfn.XLOOKUP(Tabelle8[[#This Row],[ExperimentID]]&amp;Tabelle8[[#This Row],[NegotiationID]]&amp;Tabelle8[[#This Row],[MessageID]],ALL_IN_ONE[ExperimentID]&amp;ALL_IN_ONE[NegotiationID]&amp;ALL_IN_ONE[MessageID],ALL_IN_ONE[Gesamt_ID],,0)</f>
        <v>#VALUE!</v>
      </c>
      <c r="C1363">
        <v>4110</v>
      </c>
      <c r="D1363" t="s">
        <v>1521</v>
      </c>
      <c r="E1363">
        <v>4111</v>
      </c>
      <c r="H1363" t="s">
        <v>6019</v>
      </c>
      <c r="I1363" t="str">
        <f t="array" ref="I1363">IFERROR(_xlfn.XLOOKUP(Tabelle8[[#This Row],[NegotiationID]]&amp;"FinalAccept",Tabelle8[NegotiationID]&amp;Tabelle8[ActionType],Tabelle8[ActionType],,0),_xlfn.XLOOKUP(Tabelle8[[#This Row],[NegotiationID]]&amp;"FinalReject",Tabelle8[NegotiationID]&amp;Tabelle8[ActionType],Tabelle8[ActionType],,0))</f>
        <v>FinalAccept</v>
      </c>
      <c r="N1363">
        <v>21</v>
      </c>
      <c r="O1363">
        <v>1717</v>
      </c>
      <c r="P1363">
        <v>13</v>
      </c>
      <c r="Q1363" t="s">
        <v>6020</v>
      </c>
    </row>
    <row r="1364" ht="15" customHeight="1">
      <c r="A1364" t="e">
        <f t="shared" ca="1" si="542"/>
        <v>#VALUE!</v>
      </c>
      <c r="B1364" t="e">
        <f t="array" ref="B1364" ca="1">_xlfn.XLOOKUP(Tabelle8[[#This Row],[ExperimentID]]&amp;Tabelle8[[#This Row],[NegotiationID]]&amp;Tabelle8[[#This Row],[MessageID]],ALL_IN_ONE[ExperimentID]&amp;ALL_IN_ONE[NegotiationID]&amp;ALL_IN_ONE[MessageID],ALL_IN_ONE[Gesamt_ID],,0)</f>
        <v>#VALUE!</v>
      </c>
      <c r="C1364">
        <v>4110</v>
      </c>
      <c r="D1364" t="s">
        <v>1521</v>
      </c>
      <c r="E1364">
        <v>62069</v>
      </c>
      <c r="F1364">
        <v>4096</v>
      </c>
      <c r="G1364">
        <v>4099</v>
      </c>
      <c r="H1364" t="s">
        <v>19</v>
      </c>
      <c r="I1364" t="str">
        <f t="array" ref="I1364">IFERROR(_xlfn.XLOOKUP(Tabelle8[[#This Row],[NegotiationID]]&amp;"FinalAccept",Tabelle8[NegotiationID]&amp;Tabelle8[ActionType],Tabelle8[ActionType],,0),_xlfn.XLOOKUP(Tabelle8[[#This Row],[NegotiationID]]&amp;"FinalReject",Tabelle8[NegotiationID]&amp;Tabelle8[ActionType],Tabelle8[ActionType],,0))</f>
        <v>FinalAccept</v>
      </c>
      <c r="J1364">
        <v>1</v>
      </c>
      <c r="K1364">
        <v>0.1084</v>
      </c>
      <c r="L1364">
        <v>1.1084000000000001</v>
      </c>
      <c r="M1364">
        <v>0.89159999999999995</v>
      </c>
      <c r="N1364">
        <v>52</v>
      </c>
      <c r="O1364">
        <v>1717</v>
      </c>
      <c r="P1364">
        <v>13</v>
      </c>
      <c r="Q1364" s="3" t="s">
        <v>3349</v>
      </c>
    </row>
    <row r="1365" ht="15" customHeight="1">
      <c r="A1365" t="e">
        <f t="shared" ca="1" si="542"/>
        <v>#VALUE!</v>
      </c>
      <c r="B1365" t="e">
        <f t="array" ref="B1365" ca="1">_xlfn.XLOOKUP(Tabelle8[[#This Row],[ExperimentID]]&amp;Tabelle8[[#This Row],[NegotiationID]]&amp;Tabelle8[[#This Row],[MessageID]],ALL_IN_ONE[ExperimentID]&amp;ALL_IN_ONE[NegotiationID]&amp;ALL_IN_ONE[MessageID],ALL_IN_ONE[Gesamt_ID],,0)</f>
        <v>#VALUE!</v>
      </c>
      <c r="C1365">
        <v>4110</v>
      </c>
      <c r="D1365" t="s">
        <v>1521</v>
      </c>
      <c r="E1365">
        <v>62110</v>
      </c>
      <c r="F1365">
        <v>4099</v>
      </c>
      <c r="G1365">
        <v>4096</v>
      </c>
      <c r="H1365" t="s">
        <v>31</v>
      </c>
      <c r="I1365" t="str">
        <f t="array" ref="I1365">IFERROR(_xlfn.XLOOKUP(Tabelle8[[#This Row],[NegotiationID]]&amp;"FinalAccept",Tabelle8[NegotiationID]&amp;Tabelle8[ActionType],Tabelle8[ActionType],,0),_xlfn.XLOOKUP(Tabelle8[[#This Row],[NegotiationID]]&amp;"FinalReject",Tabelle8[NegotiationID]&amp;Tabelle8[ActionType],Tabelle8[ActionType],,0))</f>
        <v>FinalAccept</v>
      </c>
      <c r="J1365">
        <v>1</v>
      </c>
      <c r="K1365">
        <v>0.12540000000000001</v>
      </c>
      <c r="L1365">
        <v>1.1254</v>
      </c>
      <c r="M1365">
        <v>0.87460000000000004</v>
      </c>
      <c r="N1365">
        <v>34</v>
      </c>
      <c r="O1365">
        <v>1717</v>
      </c>
      <c r="P1365">
        <v>13</v>
      </c>
      <c r="Q1365" s="3" t="s">
        <v>3350</v>
      </c>
    </row>
    <row r="1366" ht="15" customHeight="1">
      <c r="A1366" t="e">
        <f t="shared" ca="1" si="542"/>
        <v>#VALUE!</v>
      </c>
      <c r="B1366" t="e">
        <f t="array" ref="B1366" ca="1">_xlfn.XLOOKUP(Tabelle8[[#This Row],[ExperimentID]]&amp;Tabelle8[[#This Row],[NegotiationID]]&amp;Tabelle8[[#This Row],[MessageID]],ALL_IN_ONE[ExperimentID]&amp;ALL_IN_ONE[NegotiationID]&amp;ALL_IN_ONE[MessageID],ALL_IN_ONE[Gesamt_ID],,0)</f>
        <v>#VALUE!</v>
      </c>
      <c r="C1366">
        <v>4110</v>
      </c>
      <c r="D1366" t="s">
        <v>1521</v>
      </c>
      <c r="E1366">
        <v>63647</v>
      </c>
      <c r="F1366">
        <v>4096</v>
      </c>
      <c r="G1366">
        <v>4099</v>
      </c>
      <c r="H1366" t="s">
        <v>31</v>
      </c>
      <c r="I1366" t="str">
        <f t="array" ref="I1366">IFERROR(_xlfn.XLOOKUP(Tabelle8[[#This Row],[NegotiationID]]&amp;"FinalAccept",Tabelle8[NegotiationID]&amp;Tabelle8[ActionType],Tabelle8[ActionType],,0),_xlfn.XLOOKUP(Tabelle8[[#This Row],[NegotiationID]]&amp;"FinalReject",Tabelle8[NegotiationID]&amp;Tabelle8[ActionType],Tabelle8[ActionType],,0))</f>
        <v>FinalAccept</v>
      </c>
      <c r="J1366">
        <v>0.96799999999999997</v>
      </c>
      <c r="K1366">
        <v>0.12920000000000001</v>
      </c>
      <c r="L1366">
        <v>1.0972</v>
      </c>
      <c r="M1366">
        <v>0.83879999999999999</v>
      </c>
      <c r="N1366">
        <v>274</v>
      </c>
      <c r="O1366">
        <v>1717</v>
      </c>
      <c r="P1366">
        <v>13</v>
      </c>
      <c r="Q1366" s="3" t="s">
        <v>3351</v>
      </c>
    </row>
    <row r="1367" ht="15" customHeight="1">
      <c r="A1367" t="e">
        <f t="shared" ca="1" si="542"/>
        <v>#VALUE!</v>
      </c>
      <c r="B1367" t="e">
        <f t="array" ref="B1367" ca="1">_xlfn.XLOOKUP(Tabelle8[[#This Row],[ExperimentID]]&amp;Tabelle8[[#This Row],[NegotiationID]]&amp;Tabelle8[[#This Row],[MessageID]],ALL_IN_ONE[ExperimentID]&amp;ALL_IN_ONE[NegotiationID]&amp;ALL_IN_ONE[MessageID],ALL_IN_ONE[Gesamt_ID],,0)</f>
        <v>#VALUE!</v>
      </c>
      <c r="C1367">
        <v>4110</v>
      </c>
      <c r="D1367" t="s">
        <v>1521</v>
      </c>
      <c r="E1367">
        <v>64102</v>
      </c>
      <c r="F1367">
        <v>4099</v>
      </c>
      <c r="G1367">
        <v>4096</v>
      </c>
      <c r="H1367" t="s">
        <v>31</v>
      </c>
      <c r="I1367" t="str">
        <f t="array" ref="I1367">IFERROR(_xlfn.XLOOKUP(Tabelle8[[#This Row],[NegotiationID]]&amp;"FinalAccept",Tabelle8[NegotiationID]&amp;Tabelle8[ActionType],Tabelle8[ActionType],,0),_xlfn.XLOOKUP(Tabelle8[[#This Row],[NegotiationID]]&amp;"FinalReject",Tabelle8[NegotiationID]&amp;Tabelle8[ActionType],Tabelle8[ActionType],,0))</f>
        <v>FinalAccept</v>
      </c>
      <c r="J1367">
        <v>0.89759999999999995</v>
      </c>
      <c r="K1367">
        <v>0.073200000000000001</v>
      </c>
      <c r="L1367">
        <v>0.9708</v>
      </c>
      <c r="M1367">
        <v>0.82440000000000002</v>
      </c>
      <c r="N1367">
        <v>301</v>
      </c>
      <c r="O1367">
        <v>1717</v>
      </c>
      <c r="P1367">
        <v>13</v>
      </c>
      <c r="Q1367" s="3" t="s">
        <v>3352</v>
      </c>
    </row>
    <row r="1368" ht="15" customHeight="1">
      <c r="A1368" t="e">
        <f t="shared" ca="1" si="542"/>
        <v>#VALUE!</v>
      </c>
      <c r="B1368" t="e">
        <f t="array" ref="B1368" ca="1">_xlfn.XLOOKUP(Tabelle8[[#This Row],[ExperimentID]]&amp;Tabelle8[[#This Row],[NegotiationID]]&amp;Tabelle8[[#This Row],[MessageID]],ALL_IN_ONE[ExperimentID]&amp;ALL_IN_ONE[NegotiationID]&amp;ALL_IN_ONE[MessageID],ALL_IN_ONE[Gesamt_ID],,0)</f>
        <v>#VALUE!</v>
      </c>
      <c r="C1368">
        <v>4110</v>
      </c>
      <c r="D1368" t="s">
        <v>1521</v>
      </c>
      <c r="E1368">
        <v>64145</v>
      </c>
      <c r="F1368">
        <v>4096</v>
      </c>
      <c r="G1368">
        <v>4099</v>
      </c>
      <c r="H1368" t="s">
        <v>31</v>
      </c>
      <c r="I1368" t="str">
        <f t="array" ref="I1368">IFERROR(_xlfn.XLOOKUP(Tabelle8[[#This Row],[NegotiationID]]&amp;"FinalAccept",Tabelle8[NegotiationID]&amp;Tabelle8[ActionType],Tabelle8[ActionType],,0),_xlfn.XLOOKUP(Tabelle8[[#This Row],[NegotiationID]]&amp;"FinalReject",Tabelle8[NegotiationID]&amp;Tabelle8[ActionType],Tabelle8[ActionType],,0))</f>
        <v>FinalAccept</v>
      </c>
      <c r="J1368">
        <v>0.85760000000000003</v>
      </c>
      <c r="K1368">
        <v>0.19040000000000001</v>
      </c>
      <c r="L1368">
        <v>1.048</v>
      </c>
      <c r="M1368">
        <v>0.66720000000000002</v>
      </c>
      <c r="N1368">
        <v>319</v>
      </c>
      <c r="O1368">
        <v>1717</v>
      </c>
      <c r="P1368">
        <v>13</v>
      </c>
      <c r="Q1368" s="3" t="s">
        <v>3353</v>
      </c>
    </row>
    <row r="1369" ht="15" customHeight="1">
      <c r="A1369" t="e">
        <f t="shared" ca="1" si="542"/>
        <v>#VALUE!</v>
      </c>
      <c r="B1369" t="e">
        <f t="array" ref="B1369" ca="1">_xlfn.XLOOKUP(Tabelle8[[#This Row],[ExperimentID]]&amp;Tabelle8[[#This Row],[NegotiationID]]&amp;Tabelle8[[#This Row],[MessageID]],ALL_IN_ONE[ExperimentID]&amp;ALL_IN_ONE[NegotiationID]&amp;ALL_IN_ONE[MessageID],ALL_IN_ONE[Gesamt_ID],,0)</f>
        <v>#VALUE!</v>
      </c>
      <c r="C1369">
        <v>4110</v>
      </c>
      <c r="D1369" t="s">
        <v>1521</v>
      </c>
      <c r="E1369">
        <v>64151</v>
      </c>
      <c r="F1369">
        <v>4099</v>
      </c>
      <c r="G1369">
        <v>4096</v>
      </c>
      <c r="H1369" t="s">
        <v>31</v>
      </c>
      <c r="I1369" t="str">
        <f t="array" ref="I1369">IFERROR(_xlfn.XLOOKUP(Tabelle8[[#This Row],[NegotiationID]]&amp;"FinalAccept",Tabelle8[NegotiationID]&amp;Tabelle8[ActionType],Tabelle8[ActionType],,0),_xlfn.XLOOKUP(Tabelle8[[#This Row],[NegotiationID]]&amp;"FinalReject",Tabelle8[NegotiationID]&amp;Tabelle8[ActionType],Tabelle8[ActionType],,0))</f>
        <v>FinalAccept</v>
      </c>
      <c r="J1369">
        <v>0.79039999999999999</v>
      </c>
      <c r="K1369">
        <v>0.32840000000000003</v>
      </c>
      <c r="L1369">
        <v>1.1188</v>
      </c>
      <c r="M1369">
        <v>0.46200000000000002</v>
      </c>
      <c r="N1369">
        <v>111</v>
      </c>
      <c r="O1369">
        <v>1717</v>
      </c>
      <c r="P1369">
        <v>13</v>
      </c>
      <c r="Q1369" s="3" t="s">
        <v>3354</v>
      </c>
    </row>
    <row r="1370" ht="15" customHeight="1">
      <c r="A1370" t="e">
        <f t="shared" ca="1" si="542"/>
        <v>#VALUE!</v>
      </c>
      <c r="B1370" t="e">
        <f t="array" ref="B1370" ca="1">_xlfn.XLOOKUP(Tabelle8[[#This Row],[ExperimentID]]&amp;Tabelle8[[#This Row],[NegotiationID]]&amp;Tabelle8[[#This Row],[MessageID]],ALL_IN_ONE[ExperimentID]&amp;ALL_IN_ONE[NegotiationID]&amp;ALL_IN_ONE[MessageID],ALL_IN_ONE[Gesamt_ID],,0)</f>
        <v>#VALUE!</v>
      </c>
      <c r="C1370">
        <v>4110</v>
      </c>
      <c r="D1370" t="s">
        <v>1521</v>
      </c>
      <c r="E1370">
        <v>65540</v>
      </c>
      <c r="F1370">
        <v>4096</v>
      </c>
      <c r="G1370">
        <v>4099</v>
      </c>
      <c r="H1370" t="s">
        <v>31</v>
      </c>
      <c r="I1370" t="str">
        <f t="array" ref="I1370">IFERROR(_xlfn.XLOOKUP(Tabelle8[[#This Row],[NegotiationID]]&amp;"FinalAccept",Tabelle8[NegotiationID]&amp;Tabelle8[ActionType],Tabelle8[ActionType],,0),_xlfn.XLOOKUP(Tabelle8[[#This Row],[NegotiationID]]&amp;"FinalReject",Tabelle8[NegotiationID]&amp;Tabelle8[ActionType],Tabelle8[ActionType],,0))</f>
        <v>FinalAccept</v>
      </c>
      <c r="J1370">
        <v>0.68959999999999999</v>
      </c>
      <c r="K1370">
        <v>0.25640000000000002</v>
      </c>
      <c r="L1370">
        <v>0.94599999999999995</v>
      </c>
      <c r="M1370">
        <v>0.43319999999999997</v>
      </c>
      <c r="N1370">
        <v>217</v>
      </c>
      <c r="O1370">
        <v>1717</v>
      </c>
      <c r="P1370">
        <v>13</v>
      </c>
      <c r="Q1370" s="3" t="s">
        <v>3355</v>
      </c>
    </row>
    <row r="1371" ht="15" customHeight="1">
      <c r="A1371" t="e">
        <f t="shared" ca="1" si="542"/>
        <v>#VALUE!</v>
      </c>
      <c r="B1371" t="e">
        <f t="array" ref="B1371" ca="1">_xlfn.XLOOKUP(Tabelle8[[#This Row],[ExperimentID]]&amp;Tabelle8[[#This Row],[NegotiationID]]&amp;Tabelle8[[#This Row],[MessageID]],ALL_IN_ONE[ExperimentID]&amp;ALL_IN_ONE[NegotiationID]&amp;ALL_IN_ONE[MessageID],ALL_IN_ONE[Gesamt_ID],,0)</f>
        <v>#VALUE!</v>
      </c>
      <c r="C1371">
        <v>4110</v>
      </c>
      <c r="D1371" t="s">
        <v>1521</v>
      </c>
      <c r="E1371">
        <v>65837</v>
      </c>
      <c r="F1371">
        <v>4099</v>
      </c>
      <c r="G1371">
        <v>4096</v>
      </c>
      <c r="H1371" t="s">
        <v>31</v>
      </c>
      <c r="I1371" t="str">
        <f t="array" ref="I1371">IFERROR(_xlfn.XLOOKUP(Tabelle8[[#This Row],[NegotiationID]]&amp;"FinalAccept",Tabelle8[NegotiationID]&amp;Tabelle8[ActionType],Tabelle8[ActionType],,0),_xlfn.XLOOKUP(Tabelle8[[#This Row],[NegotiationID]]&amp;"FinalReject",Tabelle8[NegotiationID]&amp;Tabelle8[ActionType],Tabelle8[ActionType],,0))</f>
        <v>FinalAccept</v>
      </c>
      <c r="J1371">
        <v>0.61040000000000005</v>
      </c>
      <c r="K1371">
        <v>0.38159999999999999</v>
      </c>
      <c r="L1371">
        <v>0.99199999999999999</v>
      </c>
      <c r="M1371">
        <v>0.2288</v>
      </c>
      <c r="N1371">
        <v>74</v>
      </c>
      <c r="O1371">
        <v>1717</v>
      </c>
      <c r="P1371">
        <v>13</v>
      </c>
      <c r="Q1371" s="3" t="s">
        <v>3356</v>
      </c>
    </row>
    <row r="1372" ht="15" customHeight="1">
      <c r="A1372" t="e">
        <f t="shared" ca="1" si="542"/>
        <v>#VALUE!</v>
      </c>
      <c r="B1372" t="e">
        <f t="array" ref="B1372" ca="1">_xlfn.XLOOKUP(Tabelle8[[#This Row],[ExperimentID]]&amp;Tabelle8[[#This Row],[NegotiationID]]&amp;Tabelle8[[#This Row],[MessageID]],ALL_IN_ONE[ExperimentID]&amp;ALL_IN_ONE[NegotiationID]&amp;ALL_IN_ONE[MessageID],ALL_IN_ONE[Gesamt_ID],,0)</f>
        <v>#VALUE!</v>
      </c>
      <c r="C1372">
        <v>4110</v>
      </c>
      <c r="D1372" t="s">
        <v>1521</v>
      </c>
      <c r="E1372">
        <v>66101</v>
      </c>
      <c r="F1372">
        <v>4096</v>
      </c>
      <c r="G1372">
        <v>4099</v>
      </c>
      <c r="H1372" t="s">
        <v>31</v>
      </c>
      <c r="I1372" t="str">
        <f t="array" ref="I1372">IFERROR(_xlfn.XLOOKUP(Tabelle8[[#This Row],[NegotiationID]]&amp;"FinalAccept",Tabelle8[NegotiationID]&amp;Tabelle8[ActionType],Tabelle8[ActionType],,0),_xlfn.XLOOKUP(Tabelle8[[#This Row],[NegotiationID]]&amp;"FinalReject",Tabelle8[NegotiationID]&amp;Tabelle8[ActionType],Tabelle8[ActionType],,0))</f>
        <v>FinalAccept</v>
      </c>
      <c r="J1372">
        <v>0.70840000000000003</v>
      </c>
      <c r="K1372">
        <v>0.41039999999999999</v>
      </c>
      <c r="L1372">
        <v>1.1188</v>
      </c>
      <c r="M1372">
        <v>0.29799999999999999</v>
      </c>
      <c r="N1372">
        <v>149</v>
      </c>
      <c r="O1372">
        <v>1717</v>
      </c>
      <c r="P1372">
        <v>13</v>
      </c>
      <c r="Q1372" s="3" t="s">
        <v>3357</v>
      </c>
    </row>
    <row r="1373" ht="15" customHeight="1">
      <c r="A1373" t="e">
        <f t="shared" ca="1" si="542"/>
        <v>#VALUE!</v>
      </c>
      <c r="B1373" t="e">
        <f t="array" ref="B1373" ca="1">_xlfn.XLOOKUP(Tabelle8[[#This Row],[ExperimentID]]&amp;Tabelle8[[#This Row],[NegotiationID]]&amp;Tabelle8[[#This Row],[MessageID]],ALL_IN_ONE[ExperimentID]&amp;ALL_IN_ONE[NegotiationID]&amp;ALL_IN_ONE[MessageID],ALL_IN_ONE[Gesamt_ID],,0)</f>
        <v>#VALUE!</v>
      </c>
      <c r="C1373">
        <v>4110</v>
      </c>
      <c r="D1373" t="s">
        <v>1521</v>
      </c>
      <c r="E1373">
        <v>66133</v>
      </c>
      <c r="F1373">
        <v>4099</v>
      </c>
      <c r="G1373">
        <v>4096</v>
      </c>
      <c r="H1373" t="s">
        <v>31</v>
      </c>
      <c r="I1373" t="str">
        <f t="array" ref="I1373">IFERROR(_xlfn.XLOOKUP(Tabelle8[[#This Row],[NegotiationID]]&amp;"FinalAccept",Tabelle8[NegotiationID]&amp;Tabelle8[ActionType],Tabelle8[ActionType],,0),_xlfn.XLOOKUP(Tabelle8[[#This Row],[NegotiationID]]&amp;"FinalReject",Tabelle8[NegotiationID]&amp;Tabelle8[ActionType],Tabelle8[ActionType],,0))</f>
        <v>FinalAccept</v>
      </c>
      <c r="J1373">
        <v>0.61460000000000004</v>
      </c>
      <c r="K1373">
        <v>0.36459999999999998</v>
      </c>
      <c r="L1373">
        <v>0.97919999999999996</v>
      </c>
      <c r="M1373">
        <v>0.25</v>
      </c>
      <c r="N1373">
        <v>73</v>
      </c>
      <c r="O1373">
        <v>1717</v>
      </c>
      <c r="P1373">
        <v>13</v>
      </c>
      <c r="Q1373" s="3" t="s">
        <v>3358</v>
      </c>
    </row>
    <row r="1374" ht="15" customHeight="1">
      <c r="A1374" t="e">
        <f t="shared" ca="1" si="542"/>
        <v>#VALUE!</v>
      </c>
      <c r="B1374" t="e">
        <f t="array" ref="B1374" ca="1">_xlfn.XLOOKUP(Tabelle8[[#This Row],[ExperimentID]]&amp;Tabelle8[[#This Row],[NegotiationID]]&amp;Tabelle8[[#This Row],[MessageID]],ALL_IN_ONE[ExperimentID]&amp;ALL_IN_ONE[NegotiationID]&amp;ALL_IN_ONE[MessageID],ALL_IN_ONE[Gesamt_ID],,0)</f>
        <v>#VALUE!</v>
      </c>
      <c r="C1374">
        <v>4110</v>
      </c>
      <c r="D1374" t="s">
        <v>1521</v>
      </c>
      <c r="E1374">
        <v>66359</v>
      </c>
      <c r="F1374">
        <v>4096</v>
      </c>
      <c r="G1374">
        <v>4099</v>
      </c>
      <c r="H1374" t="s">
        <v>31</v>
      </c>
      <c r="I1374" t="str">
        <f t="array" ref="I1374">IFERROR(_xlfn.XLOOKUP(Tabelle8[[#This Row],[NegotiationID]]&amp;"FinalAccept",Tabelle8[NegotiationID]&amp;Tabelle8[ActionType],Tabelle8[ActionType],,0),_xlfn.XLOOKUP(Tabelle8[[#This Row],[NegotiationID]]&amp;"FinalReject",Tabelle8[NegotiationID]&amp;Tabelle8[ActionType],Tabelle8[ActionType],,0))</f>
        <v>FinalAccept</v>
      </c>
      <c r="J1374">
        <v>0.50860000000000005</v>
      </c>
      <c r="K1374">
        <v>0.56599999999999995</v>
      </c>
      <c r="L1374">
        <v>1.0746</v>
      </c>
      <c r="M1374">
        <v>0.0574</v>
      </c>
      <c r="N1374">
        <v>73</v>
      </c>
      <c r="O1374">
        <v>1717</v>
      </c>
      <c r="P1374">
        <v>13</v>
      </c>
      <c r="Q1374" s="3" t="s">
        <v>3359</v>
      </c>
    </row>
    <row r="1375" ht="15" customHeight="1">
      <c r="A1375" t="e">
        <f t="shared" ca="1" si="542"/>
        <v>#VALUE!</v>
      </c>
      <c r="B1375" t="e">
        <f t="array" ref="B1375" ca="1">_xlfn.XLOOKUP(Tabelle8[[#This Row],[ExperimentID]]&amp;Tabelle8[[#This Row],[NegotiationID]]&amp;Tabelle8[[#This Row],[MessageID]],ALL_IN_ONE[ExperimentID]&amp;ALL_IN_ONE[NegotiationID]&amp;ALL_IN_ONE[MessageID],ALL_IN_ONE[Gesamt_ID],,0)</f>
        <v>#VALUE!</v>
      </c>
      <c r="C1375">
        <v>4110</v>
      </c>
      <c r="D1375" t="s">
        <v>1521</v>
      </c>
      <c r="E1375">
        <v>66363</v>
      </c>
      <c r="F1375">
        <v>4099</v>
      </c>
      <c r="G1375">
        <v>4096</v>
      </c>
      <c r="H1375" t="s">
        <v>20</v>
      </c>
      <c r="I1375" t="str">
        <f t="array" ref="I1375">IFERROR(_xlfn.XLOOKUP(Tabelle8[[#This Row],[NegotiationID]]&amp;"FinalAccept",Tabelle8[NegotiationID]&amp;Tabelle8[ActionType],Tabelle8[ActionType],,0),_xlfn.XLOOKUP(Tabelle8[[#This Row],[NegotiationID]]&amp;"FinalReject",Tabelle8[NegotiationID]&amp;Tabelle8[ActionType],Tabelle8[ActionType],,0))</f>
        <v>FinalAccept</v>
      </c>
      <c r="J1375">
        <v>0.56599999999999995</v>
      </c>
      <c r="K1375">
        <v>0.50860000000000005</v>
      </c>
      <c r="L1375">
        <v>1.0746</v>
      </c>
      <c r="M1375">
        <v>0.0574</v>
      </c>
      <c r="N1375">
        <v>19</v>
      </c>
      <c r="O1375">
        <v>1717</v>
      </c>
      <c r="P1375">
        <v>13</v>
      </c>
      <c r="Q1375" s="3" t="s">
        <v>3360</v>
      </c>
    </row>
    <row r="1376" ht="14.5" hidden="1">
      <c r="A1376" t="e">
        <f t="shared" ca="1" si="542"/>
        <v>#VALUE!</v>
      </c>
      <c r="B1376" t="e">
        <f t="array" ref="B1376" ca="1">_xlfn.XLOOKUP(Tabelle8[[#This Row],[ExperimentID]]&amp;Tabelle8[[#This Row],[NegotiationID]]&amp;Tabelle8[[#This Row],[MessageID]],ALL_IN_ONE[ExperimentID]&amp;ALL_IN_ONE[NegotiationID]&amp;ALL_IN_ONE[MessageID],ALL_IN_ONE[Gesamt_ID],,0)</f>
        <v>#VALUE!</v>
      </c>
      <c r="C1376">
        <v>4139</v>
      </c>
      <c r="D1376" t="s">
        <v>1521</v>
      </c>
      <c r="E1376">
        <v>4140</v>
      </c>
      <c r="H1376" t="s">
        <v>6019</v>
      </c>
      <c r="I1376" t="str">
        <f t="array" ref="I1376">IFERROR(_xlfn.XLOOKUP(Tabelle8[[#This Row],[NegotiationID]]&amp;"FinalAccept",Tabelle8[NegotiationID]&amp;Tabelle8[ActionType],Tabelle8[ActionType],,0),_xlfn.XLOOKUP(Tabelle8[[#This Row],[NegotiationID]]&amp;"FinalReject",Tabelle8[NegotiationID]&amp;Tabelle8[ActionType],Tabelle8[ActionType],,0))</f>
        <v>FinalAccept</v>
      </c>
      <c r="N1376">
        <v>21</v>
      </c>
      <c r="O1376">
        <v>773</v>
      </c>
      <c r="P1376">
        <v>12</v>
      </c>
      <c r="Q1376" t="s">
        <v>6020</v>
      </c>
    </row>
    <row r="1377" ht="15" customHeight="1">
      <c r="A1377" t="e">
        <f t="shared" ca="1" si="542"/>
        <v>#VALUE!</v>
      </c>
      <c r="B1377" t="e">
        <f t="array" ref="B1377" ca="1">_xlfn.XLOOKUP(Tabelle8[[#This Row],[ExperimentID]]&amp;Tabelle8[[#This Row],[NegotiationID]]&amp;Tabelle8[[#This Row],[MessageID]],ALL_IN_ONE[ExperimentID]&amp;ALL_IN_ONE[NegotiationID]&amp;ALL_IN_ONE[MessageID],ALL_IN_ONE[Gesamt_ID],,0)</f>
        <v>#VALUE!</v>
      </c>
      <c r="C1377">
        <v>4139</v>
      </c>
      <c r="D1377" t="s">
        <v>1521</v>
      </c>
      <c r="E1377">
        <v>62106</v>
      </c>
      <c r="F1377">
        <v>4125</v>
      </c>
      <c r="G1377">
        <v>4128</v>
      </c>
      <c r="H1377" t="s">
        <v>19</v>
      </c>
      <c r="I1377" t="str">
        <f t="array" ref="I1377">IFERROR(_xlfn.XLOOKUP(Tabelle8[[#This Row],[NegotiationID]]&amp;"FinalAccept",Tabelle8[NegotiationID]&amp;Tabelle8[ActionType],Tabelle8[ActionType],,0),_xlfn.XLOOKUP(Tabelle8[[#This Row],[NegotiationID]]&amp;"FinalReject",Tabelle8[NegotiationID]&amp;Tabelle8[ActionType],Tabelle8[ActionType],,0))</f>
        <v>FinalAccept</v>
      </c>
      <c r="J1377">
        <v>0.78559999999999997</v>
      </c>
      <c r="K1377">
        <v>0.21299999999999999</v>
      </c>
      <c r="L1377">
        <v>0.99860000000000004</v>
      </c>
      <c r="M1377">
        <v>0.5726</v>
      </c>
      <c r="N1377">
        <v>54</v>
      </c>
      <c r="O1377">
        <v>773</v>
      </c>
      <c r="P1377">
        <v>12</v>
      </c>
      <c r="Q1377" s="3" t="s">
        <v>3361</v>
      </c>
    </row>
    <row r="1378" ht="15" customHeight="1">
      <c r="A1378" t="e">
        <f t="shared" ca="1" si="542"/>
        <v>#VALUE!</v>
      </c>
      <c r="B1378" t="e">
        <f t="array" ref="B1378" ca="1">_xlfn.XLOOKUP(Tabelle8[[#This Row],[ExperimentID]]&amp;Tabelle8[[#This Row],[NegotiationID]]&amp;Tabelle8[[#This Row],[MessageID]],ALL_IN_ONE[ExperimentID]&amp;ALL_IN_ONE[NegotiationID]&amp;ALL_IN_ONE[MessageID],ALL_IN_ONE[Gesamt_ID],,0)</f>
        <v>#VALUE!</v>
      </c>
      <c r="C1378">
        <v>4139</v>
      </c>
      <c r="D1378" t="s">
        <v>1521</v>
      </c>
      <c r="E1378">
        <v>62241</v>
      </c>
      <c r="F1378">
        <v>4128</v>
      </c>
      <c r="G1378">
        <v>4125</v>
      </c>
      <c r="H1378" t="s">
        <v>31</v>
      </c>
      <c r="I1378" t="str">
        <f t="array" ref="I1378">IFERROR(_xlfn.XLOOKUP(Tabelle8[[#This Row],[NegotiationID]]&amp;"FinalAccept",Tabelle8[NegotiationID]&amp;Tabelle8[ActionType],Tabelle8[ActionType],,0),_xlfn.XLOOKUP(Tabelle8[[#This Row],[NegotiationID]]&amp;"FinalReject",Tabelle8[NegotiationID]&amp;Tabelle8[ActionType],Tabelle8[ActionType],,0))</f>
        <v>FinalAccept</v>
      </c>
      <c r="J1378">
        <v>0.81759999999999999</v>
      </c>
      <c r="K1378">
        <v>0.1484</v>
      </c>
      <c r="L1378">
        <v>0.96599999999999997</v>
      </c>
      <c r="M1378">
        <v>0.66920000000000002</v>
      </c>
      <c r="N1378">
        <v>64</v>
      </c>
      <c r="O1378">
        <v>773</v>
      </c>
      <c r="P1378">
        <v>12</v>
      </c>
      <c r="Q1378" s="3" t="s">
        <v>3362</v>
      </c>
    </row>
    <row r="1379" ht="15" customHeight="1">
      <c r="A1379" t="e">
        <f t="shared" ca="1" si="542"/>
        <v>#VALUE!</v>
      </c>
      <c r="B1379" t="e">
        <f t="array" ref="B1379" ca="1">_xlfn.XLOOKUP(Tabelle8[[#This Row],[ExperimentID]]&amp;Tabelle8[[#This Row],[NegotiationID]]&amp;Tabelle8[[#This Row],[MessageID]],ALL_IN_ONE[ExperimentID]&amp;ALL_IN_ONE[NegotiationID]&amp;ALL_IN_ONE[MessageID],ALL_IN_ONE[Gesamt_ID],,0)</f>
        <v>#VALUE!</v>
      </c>
      <c r="C1379">
        <v>4139</v>
      </c>
      <c r="D1379" t="s">
        <v>1521</v>
      </c>
      <c r="E1379">
        <v>64392</v>
      </c>
      <c r="F1379">
        <v>4125</v>
      </c>
      <c r="G1379">
        <v>4128</v>
      </c>
      <c r="H1379" t="s">
        <v>31</v>
      </c>
      <c r="I1379" t="str">
        <f t="array" ref="I1379">IFERROR(_xlfn.XLOOKUP(Tabelle8[[#This Row],[NegotiationID]]&amp;"FinalAccept",Tabelle8[NegotiationID]&amp;Tabelle8[ActionType],Tabelle8[ActionType],,0),_xlfn.XLOOKUP(Tabelle8[[#This Row],[NegotiationID]]&amp;"FinalReject",Tabelle8[NegotiationID]&amp;Tabelle8[ActionType],Tabelle8[ActionType],,0))</f>
        <v>FinalAccept</v>
      </c>
      <c r="J1379">
        <v>0.67579999999999996</v>
      </c>
      <c r="K1379">
        <v>0.18260000000000001</v>
      </c>
      <c r="L1379">
        <v>0.85840000000000005</v>
      </c>
      <c r="M1379">
        <v>0.49320000000000003</v>
      </c>
      <c r="N1379">
        <v>30</v>
      </c>
      <c r="O1379">
        <v>773</v>
      </c>
      <c r="P1379">
        <v>12</v>
      </c>
      <c r="Q1379" s="3" t="s">
        <v>3363</v>
      </c>
    </row>
    <row r="1380" ht="15" customHeight="1">
      <c r="A1380" t="e">
        <f t="shared" ca="1" si="542"/>
        <v>#VALUE!</v>
      </c>
      <c r="B1380" t="e">
        <f t="array" ref="B1380" ca="1">_xlfn.XLOOKUP(Tabelle8[[#This Row],[ExperimentID]]&amp;Tabelle8[[#This Row],[NegotiationID]]&amp;Tabelle8[[#This Row],[MessageID]],ALL_IN_ONE[ExperimentID]&amp;ALL_IN_ONE[NegotiationID]&amp;ALL_IN_ONE[MessageID],ALL_IN_ONE[Gesamt_ID],,0)</f>
        <v>#VALUE!</v>
      </c>
      <c r="C1380">
        <v>4139</v>
      </c>
      <c r="D1380" t="s">
        <v>1521</v>
      </c>
      <c r="E1380">
        <v>66698</v>
      </c>
      <c r="F1380">
        <v>4128</v>
      </c>
      <c r="G1380">
        <v>4125</v>
      </c>
      <c r="H1380" t="s">
        <v>31</v>
      </c>
      <c r="I1380" t="str">
        <f t="array" ref="I1380">IFERROR(_xlfn.XLOOKUP(Tabelle8[[#This Row],[NegotiationID]]&amp;"FinalAccept",Tabelle8[NegotiationID]&amp;Tabelle8[ActionType],Tabelle8[ActionType],,0),_xlfn.XLOOKUP(Tabelle8[[#This Row],[NegotiationID]]&amp;"FinalReject",Tabelle8[NegotiationID]&amp;Tabelle8[ActionType],Tabelle8[ActionType],,0))</f>
        <v>FinalAccept</v>
      </c>
      <c r="J1380">
        <v>0.78859999999999997</v>
      </c>
      <c r="K1380">
        <v>0.2366</v>
      </c>
      <c r="L1380">
        <v>1.0251999999999999</v>
      </c>
      <c r="M1380">
        <v>0.55200000000000005</v>
      </c>
      <c r="N1380">
        <v>61</v>
      </c>
      <c r="O1380">
        <v>773</v>
      </c>
      <c r="P1380">
        <v>12</v>
      </c>
      <c r="Q1380" s="3" t="s">
        <v>3364</v>
      </c>
    </row>
    <row r="1381" ht="15" customHeight="1">
      <c r="A1381" t="e">
        <f t="shared" ca="1" si="542"/>
        <v>#VALUE!</v>
      </c>
      <c r="B1381" t="e">
        <f t="array" ref="B1381" ca="1">_xlfn.XLOOKUP(Tabelle8[[#This Row],[ExperimentID]]&amp;Tabelle8[[#This Row],[NegotiationID]]&amp;Tabelle8[[#This Row],[MessageID]],ALL_IN_ONE[ExperimentID]&amp;ALL_IN_ONE[NegotiationID]&amp;ALL_IN_ONE[MessageID],ALL_IN_ONE[Gesamt_ID],,0)</f>
        <v>#VALUE!</v>
      </c>
      <c r="C1381">
        <v>4139</v>
      </c>
      <c r="D1381" t="s">
        <v>1521</v>
      </c>
      <c r="E1381">
        <v>67023</v>
      </c>
      <c r="F1381">
        <v>4125</v>
      </c>
      <c r="G1381">
        <v>4128</v>
      </c>
      <c r="H1381" t="s">
        <v>31</v>
      </c>
      <c r="I1381" t="str">
        <f t="array" ref="I1381">IFERROR(_xlfn.XLOOKUP(Tabelle8[[#This Row],[NegotiationID]]&amp;"FinalAccept",Tabelle8[NegotiationID]&amp;Tabelle8[ActionType],Tabelle8[ActionType],,0),_xlfn.XLOOKUP(Tabelle8[[#This Row],[NegotiationID]]&amp;"FinalReject",Tabelle8[NegotiationID]&amp;Tabelle8[ActionType],Tabelle8[ActionType],,0))</f>
        <v>FinalAccept</v>
      </c>
      <c r="J1381">
        <v>0.65780000000000005</v>
      </c>
      <c r="K1381">
        <v>0.34260000000000002</v>
      </c>
      <c r="L1381">
        <v>1.0004</v>
      </c>
      <c r="M1381">
        <v>0.31519999999999998</v>
      </c>
      <c r="N1381">
        <v>122</v>
      </c>
      <c r="O1381">
        <v>773</v>
      </c>
      <c r="P1381">
        <v>12</v>
      </c>
      <c r="Q1381" s="3" t="s">
        <v>3365</v>
      </c>
    </row>
    <row r="1382" ht="15" customHeight="1">
      <c r="A1382" t="e">
        <f t="shared" ca="1" si="542"/>
        <v>#VALUE!</v>
      </c>
      <c r="B1382" t="e">
        <f t="array" ref="B1382" ca="1">_xlfn.XLOOKUP(Tabelle8[[#This Row],[ExperimentID]]&amp;Tabelle8[[#This Row],[NegotiationID]]&amp;Tabelle8[[#This Row],[MessageID]],ALL_IN_ONE[ExperimentID]&amp;ALL_IN_ONE[NegotiationID]&amp;ALL_IN_ONE[MessageID],ALL_IN_ONE[Gesamt_ID],,0)</f>
        <v>#VALUE!</v>
      </c>
      <c r="C1382">
        <v>4139</v>
      </c>
      <c r="D1382" t="s">
        <v>1521</v>
      </c>
      <c r="E1382">
        <v>67117</v>
      </c>
      <c r="F1382">
        <v>4128</v>
      </c>
      <c r="G1382">
        <v>4125</v>
      </c>
      <c r="H1382" t="s">
        <v>31</v>
      </c>
      <c r="I1382" t="str">
        <f t="array" ref="I1382">IFERROR(_xlfn.XLOOKUP(Tabelle8[[#This Row],[NegotiationID]]&amp;"FinalAccept",Tabelle8[NegotiationID]&amp;Tabelle8[ActionType],Tabelle8[ActionType],,0),_xlfn.XLOOKUP(Tabelle8[[#This Row],[NegotiationID]]&amp;"FinalReject",Tabelle8[NegotiationID]&amp;Tabelle8[ActionType],Tabelle8[ActionType],,0))</f>
        <v>FinalAccept</v>
      </c>
      <c r="J1382">
        <v>0.58860000000000001</v>
      </c>
      <c r="K1382">
        <v>0.43659999999999999</v>
      </c>
      <c r="L1382">
        <v>1.0251999999999999</v>
      </c>
      <c r="M1382">
        <v>0.152</v>
      </c>
      <c r="N1382">
        <v>64</v>
      </c>
      <c r="O1382">
        <v>773</v>
      </c>
      <c r="P1382">
        <v>12</v>
      </c>
      <c r="Q1382" s="3" t="s">
        <v>3366</v>
      </c>
    </row>
    <row r="1383" ht="15" customHeight="1">
      <c r="A1383" t="e">
        <f t="shared" ca="1" si="542"/>
        <v>#VALUE!</v>
      </c>
      <c r="B1383" t="e">
        <f t="array" ref="B1383" ca="1">_xlfn.XLOOKUP(Tabelle8[[#This Row],[ExperimentID]]&amp;Tabelle8[[#This Row],[NegotiationID]]&amp;Tabelle8[[#This Row],[MessageID]],ALL_IN_ONE[ExperimentID]&amp;ALL_IN_ONE[NegotiationID]&amp;ALL_IN_ONE[MessageID],ALL_IN_ONE[Gesamt_ID],,0)</f>
        <v>#VALUE!</v>
      </c>
      <c r="C1383">
        <v>4139</v>
      </c>
      <c r="D1383" t="s">
        <v>1521</v>
      </c>
      <c r="E1383">
        <v>67282</v>
      </c>
      <c r="F1383">
        <v>4125</v>
      </c>
      <c r="G1383">
        <v>4128</v>
      </c>
      <c r="H1383" t="s">
        <v>31</v>
      </c>
      <c r="I1383" t="str">
        <f t="array" ref="I1383">IFERROR(_xlfn.XLOOKUP(Tabelle8[[#This Row],[NegotiationID]]&amp;"FinalAccept",Tabelle8[NegotiationID]&amp;Tabelle8[ActionType],Tabelle8[ActionType],,0),_xlfn.XLOOKUP(Tabelle8[[#This Row],[NegotiationID]]&amp;"FinalReject",Tabelle8[NegotiationID]&amp;Tabelle8[ActionType],Tabelle8[ActionType],,0))</f>
        <v>FinalAccept</v>
      </c>
      <c r="J1383">
        <v>0.58579999999999999</v>
      </c>
      <c r="K1383">
        <v>0.36859999999999998</v>
      </c>
      <c r="L1383">
        <v>0.95440000000000003</v>
      </c>
      <c r="M1383">
        <v>0.2172</v>
      </c>
      <c r="N1383">
        <v>41</v>
      </c>
      <c r="O1383">
        <v>773</v>
      </c>
      <c r="P1383">
        <v>12</v>
      </c>
      <c r="Q1383" s="3" t="s">
        <v>3367</v>
      </c>
    </row>
    <row r="1384" ht="15" customHeight="1">
      <c r="A1384" t="e">
        <f t="shared" ca="1" si="542"/>
        <v>#VALUE!</v>
      </c>
      <c r="B1384" t="e">
        <f t="array" ref="B1384" ca="1">_xlfn.XLOOKUP(Tabelle8[[#This Row],[ExperimentID]]&amp;Tabelle8[[#This Row],[NegotiationID]]&amp;Tabelle8[[#This Row],[MessageID]],ALL_IN_ONE[ExperimentID]&amp;ALL_IN_ONE[NegotiationID]&amp;ALL_IN_ONE[MessageID],ALL_IN_ONE[Gesamt_ID],,0)</f>
        <v>#VALUE!</v>
      </c>
      <c r="C1384">
        <v>4139</v>
      </c>
      <c r="D1384" t="s">
        <v>1521</v>
      </c>
      <c r="E1384">
        <v>67484</v>
      </c>
      <c r="F1384">
        <v>4128</v>
      </c>
      <c r="G1384">
        <v>4125</v>
      </c>
      <c r="H1384" t="s">
        <v>31</v>
      </c>
      <c r="I1384" t="str">
        <f t="array" ref="I1384">IFERROR(_xlfn.XLOOKUP(Tabelle8[[#This Row],[NegotiationID]]&amp;"FinalAccept",Tabelle8[NegotiationID]&amp;Tabelle8[ActionType],Tabelle8[ActionType],,0),_xlfn.XLOOKUP(Tabelle8[[#This Row],[NegotiationID]]&amp;"FinalReject",Tabelle8[NegotiationID]&amp;Tabelle8[ActionType],Tabelle8[ActionType],,0))</f>
        <v>FinalAccept</v>
      </c>
      <c r="J1384">
        <v>0.62260000000000004</v>
      </c>
      <c r="K1384">
        <v>0.3826</v>
      </c>
      <c r="L1384">
        <v>1.0052000000000001</v>
      </c>
      <c r="M1384">
        <v>0.23999999999999999</v>
      </c>
      <c r="N1384">
        <v>107</v>
      </c>
      <c r="O1384">
        <v>773</v>
      </c>
      <c r="P1384">
        <v>12</v>
      </c>
      <c r="Q1384" s="3" t="s">
        <v>3368</v>
      </c>
    </row>
    <row r="1385" ht="15" customHeight="1">
      <c r="A1385" t="e">
        <f t="shared" ca="1" si="542"/>
        <v>#VALUE!</v>
      </c>
      <c r="B1385" t="e">
        <f t="array" ref="B1385" ca="1">_xlfn.XLOOKUP(Tabelle8[[#This Row],[ExperimentID]]&amp;Tabelle8[[#This Row],[NegotiationID]]&amp;Tabelle8[[#This Row],[MessageID]],ALL_IN_ONE[ExperimentID]&amp;ALL_IN_ONE[NegotiationID]&amp;ALL_IN_ONE[MessageID],ALL_IN_ONE[Gesamt_ID],,0)</f>
        <v>#VALUE!</v>
      </c>
      <c r="C1385">
        <v>4139</v>
      </c>
      <c r="D1385" t="s">
        <v>1521</v>
      </c>
      <c r="E1385">
        <v>67905</v>
      </c>
      <c r="F1385">
        <v>4125</v>
      </c>
      <c r="G1385">
        <v>4128</v>
      </c>
      <c r="H1385" t="s">
        <v>31</v>
      </c>
      <c r="I1385" t="str">
        <f t="array" ref="I1385">IFERROR(_xlfn.XLOOKUP(Tabelle8[[#This Row],[NegotiationID]]&amp;"FinalAccept",Tabelle8[NegotiationID]&amp;Tabelle8[ActionType],Tabelle8[ActionType],,0),_xlfn.XLOOKUP(Tabelle8[[#This Row],[NegotiationID]]&amp;"FinalReject",Tabelle8[NegotiationID]&amp;Tabelle8[ActionType],Tabelle8[ActionType],,0))</f>
        <v>FinalAccept</v>
      </c>
      <c r="J1385">
        <v>0.54459999999999997</v>
      </c>
      <c r="K1385">
        <v>0.41399999999999998</v>
      </c>
      <c r="L1385">
        <v>0.95860000000000001</v>
      </c>
      <c r="M1385">
        <v>0.13059999999999999</v>
      </c>
      <c r="N1385">
        <v>91</v>
      </c>
      <c r="O1385">
        <v>773</v>
      </c>
      <c r="P1385">
        <v>12</v>
      </c>
      <c r="Q1385" s="3" t="s">
        <v>3369</v>
      </c>
    </row>
    <row r="1386" ht="15" customHeight="1">
      <c r="A1386" t="e">
        <f t="shared" ca="1" si="542"/>
        <v>#VALUE!</v>
      </c>
      <c r="B1386" t="e">
        <f t="array" ref="B1386" ca="1">_xlfn.XLOOKUP(Tabelle8[[#This Row],[ExperimentID]]&amp;Tabelle8[[#This Row],[NegotiationID]]&amp;Tabelle8[[#This Row],[MessageID]],ALL_IN_ONE[ExperimentID]&amp;ALL_IN_ONE[NegotiationID]&amp;ALL_IN_ONE[MessageID],ALL_IN_ONE[Gesamt_ID],,0)</f>
        <v>#VALUE!</v>
      </c>
      <c r="C1386">
        <v>4139</v>
      </c>
      <c r="D1386" t="s">
        <v>1521</v>
      </c>
      <c r="E1386">
        <v>67973</v>
      </c>
      <c r="F1386">
        <v>4128</v>
      </c>
      <c r="G1386">
        <v>4125</v>
      </c>
      <c r="H1386" t="s">
        <v>31</v>
      </c>
      <c r="I1386" t="str">
        <f t="array" ref="I1386">IFERROR(_xlfn.XLOOKUP(Tabelle8[[#This Row],[NegotiationID]]&amp;"FinalAccept",Tabelle8[NegotiationID]&amp;Tabelle8[ActionType],Tabelle8[ActionType],,0),_xlfn.XLOOKUP(Tabelle8[[#This Row],[NegotiationID]]&amp;"FinalReject",Tabelle8[NegotiationID]&amp;Tabelle8[ActionType],Tabelle8[ActionType],,0))</f>
        <v>FinalAccept</v>
      </c>
      <c r="J1386">
        <v>0.57399999999999995</v>
      </c>
      <c r="K1386">
        <v>0.52659999999999996</v>
      </c>
      <c r="L1386">
        <v>1.1006</v>
      </c>
      <c r="M1386">
        <v>0.047399999999999998</v>
      </c>
      <c r="N1386">
        <v>68</v>
      </c>
      <c r="O1386">
        <v>773</v>
      </c>
      <c r="P1386">
        <v>12</v>
      </c>
      <c r="Q1386" s="3" t="s">
        <v>3370</v>
      </c>
    </row>
    <row r="1387" ht="15" customHeight="1">
      <c r="A1387" t="e">
        <f t="shared" ca="1" si="542"/>
        <v>#VALUE!</v>
      </c>
      <c r="B1387" t="e">
        <f t="array" ref="B1387" ca="1">_xlfn.XLOOKUP(Tabelle8[[#This Row],[ExperimentID]]&amp;Tabelle8[[#This Row],[NegotiationID]]&amp;Tabelle8[[#This Row],[MessageID]],ALL_IN_ONE[ExperimentID]&amp;ALL_IN_ONE[NegotiationID]&amp;ALL_IN_ONE[MessageID],ALL_IN_ONE[Gesamt_ID],,0)</f>
        <v>#VALUE!</v>
      </c>
      <c r="C1387">
        <v>4139</v>
      </c>
      <c r="D1387" t="s">
        <v>1521</v>
      </c>
      <c r="E1387">
        <v>68083</v>
      </c>
      <c r="F1387">
        <v>4125</v>
      </c>
      <c r="G1387">
        <v>4128</v>
      </c>
      <c r="H1387" t="s">
        <v>20</v>
      </c>
      <c r="I1387" t="str">
        <f t="array" ref="I1387">IFERROR(_xlfn.XLOOKUP(Tabelle8[[#This Row],[NegotiationID]]&amp;"FinalAccept",Tabelle8[NegotiationID]&amp;Tabelle8[ActionType],Tabelle8[ActionType],,0),_xlfn.XLOOKUP(Tabelle8[[#This Row],[NegotiationID]]&amp;"FinalReject",Tabelle8[NegotiationID]&amp;Tabelle8[ActionType],Tabelle8[ActionType],,0))</f>
        <v>FinalAccept</v>
      </c>
      <c r="J1387">
        <v>0.52659999999999996</v>
      </c>
      <c r="K1387">
        <v>0.57399999999999995</v>
      </c>
      <c r="L1387">
        <v>1.1006</v>
      </c>
      <c r="M1387">
        <v>0.047399999999999998</v>
      </c>
      <c r="N1387">
        <v>50</v>
      </c>
      <c r="O1387">
        <v>773</v>
      </c>
      <c r="P1387">
        <v>12</v>
      </c>
      <c r="Q1387" s="3" t="s">
        <v>3371</v>
      </c>
    </row>
    <row r="1388" ht="14.5" hidden="1">
      <c r="A1388" t="e">
        <f t="shared" ca="1" si="542"/>
        <v>#VALUE!</v>
      </c>
      <c r="B1388" t="e">
        <f t="array" ref="B1388" ca="1">_xlfn.XLOOKUP(Tabelle8[[#This Row],[ExperimentID]]&amp;Tabelle8[[#This Row],[NegotiationID]]&amp;Tabelle8[[#This Row],[MessageID]],ALL_IN_ONE[ExperimentID]&amp;ALL_IN_ONE[NegotiationID]&amp;ALL_IN_ONE[MessageID],ALL_IN_ONE[Gesamt_ID],,0)</f>
        <v>#VALUE!</v>
      </c>
      <c r="C1388">
        <v>4168</v>
      </c>
      <c r="D1388" t="s">
        <v>1521</v>
      </c>
      <c r="E1388">
        <v>4169</v>
      </c>
      <c r="H1388" t="s">
        <v>6019</v>
      </c>
      <c r="I1388" t="str">
        <f t="array" ref="I1388">IFERROR(_xlfn.XLOOKUP(Tabelle8[[#This Row],[NegotiationID]]&amp;"FinalAccept",Tabelle8[NegotiationID]&amp;Tabelle8[ActionType],Tabelle8[ActionType],,0),_xlfn.XLOOKUP(Tabelle8[[#This Row],[NegotiationID]]&amp;"FinalReject",Tabelle8[NegotiationID]&amp;Tabelle8[ActionType],Tabelle8[ActionType],,0))</f>
        <v>FinalAccept</v>
      </c>
      <c r="N1388">
        <v>21</v>
      </c>
      <c r="O1388">
        <v>2260</v>
      </c>
      <c r="P1388">
        <v>14</v>
      </c>
      <c r="Q1388" t="s">
        <v>6020</v>
      </c>
    </row>
    <row r="1389" ht="15" customHeight="1">
      <c r="A1389" t="e">
        <f t="shared" ca="1" si="542"/>
        <v>#VALUE!</v>
      </c>
      <c r="B1389" t="e">
        <f t="array" ref="B1389" ca="1">_xlfn.XLOOKUP(Tabelle8[[#This Row],[ExperimentID]]&amp;Tabelle8[[#This Row],[NegotiationID]]&amp;Tabelle8[[#This Row],[MessageID]],ALL_IN_ONE[ExperimentID]&amp;ALL_IN_ONE[NegotiationID]&amp;ALL_IN_ONE[MessageID],ALL_IN_ONE[Gesamt_ID],,0)</f>
        <v>#VALUE!</v>
      </c>
      <c r="C1389">
        <v>4168</v>
      </c>
      <c r="D1389" t="s">
        <v>1521</v>
      </c>
      <c r="E1389">
        <v>62537</v>
      </c>
      <c r="F1389">
        <v>4154</v>
      </c>
      <c r="G1389">
        <v>4157</v>
      </c>
      <c r="H1389" t="s">
        <v>19</v>
      </c>
      <c r="I1389" t="str">
        <f t="array" ref="I1389">IFERROR(_xlfn.XLOOKUP(Tabelle8[[#This Row],[NegotiationID]]&amp;"FinalAccept",Tabelle8[NegotiationID]&amp;Tabelle8[ActionType],Tabelle8[ActionType],,0),_xlfn.XLOOKUP(Tabelle8[[#This Row],[NegotiationID]]&amp;"FinalReject",Tabelle8[NegotiationID]&amp;Tabelle8[ActionType],Tabelle8[ActionType],,0))</f>
        <v>FinalAccept</v>
      </c>
      <c r="J1389">
        <v>1</v>
      </c>
      <c r="K1389">
        <v>0.1084</v>
      </c>
      <c r="L1389">
        <v>1.1084000000000001</v>
      </c>
      <c r="M1389">
        <v>0.89159999999999995</v>
      </c>
      <c r="N1389">
        <v>34</v>
      </c>
      <c r="O1389">
        <v>2260</v>
      </c>
      <c r="P1389">
        <v>14</v>
      </c>
      <c r="Q1389" s="3" t="s">
        <v>3372</v>
      </c>
    </row>
    <row r="1390" ht="15" customHeight="1">
      <c r="A1390" t="e">
        <f t="shared" ca="1" si="542"/>
        <v>#VALUE!</v>
      </c>
      <c r="B1390" t="e">
        <f t="array" ref="B1390" ca="1">_xlfn.XLOOKUP(Tabelle8[[#This Row],[ExperimentID]]&amp;Tabelle8[[#This Row],[NegotiationID]]&amp;Tabelle8[[#This Row],[MessageID]],ALL_IN_ONE[ExperimentID]&amp;ALL_IN_ONE[NegotiationID]&amp;ALL_IN_ONE[MessageID],ALL_IN_ONE[Gesamt_ID],,0)</f>
        <v>#VALUE!</v>
      </c>
      <c r="C1390">
        <v>4168</v>
      </c>
      <c r="D1390" t="s">
        <v>1521</v>
      </c>
      <c r="E1390">
        <v>64094</v>
      </c>
      <c r="F1390">
        <v>4157</v>
      </c>
      <c r="G1390">
        <v>4154</v>
      </c>
      <c r="H1390" t="s">
        <v>31</v>
      </c>
      <c r="I1390" t="str">
        <f t="array" ref="I1390">IFERROR(_xlfn.XLOOKUP(Tabelle8[[#This Row],[NegotiationID]]&amp;"FinalAccept",Tabelle8[NegotiationID]&amp;Tabelle8[ActionType],Tabelle8[ActionType],,0),_xlfn.XLOOKUP(Tabelle8[[#This Row],[NegotiationID]]&amp;"FinalReject",Tabelle8[NegotiationID]&amp;Tabelle8[ActionType],Tabelle8[ActionType],,0))</f>
        <v>FinalAccept</v>
      </c>
      <c r="J1390">
        <v>0.89759999999999995</v>
      </c>
      <c r="K1390">
        <v>0.073200000000000001</v>
      </c>
      <c r="L1390">
        <v>0.9708</v>
      </c>
      <c r="M1390">
        <v>0.82440000000000002</v>
      </c>
      <c r="N1390">
        <v>674</v>
      </c>
      <c r="O1390">
        <v>2260</v>
      </c>
      <c r="P1390">
        <v>14</v>
      </c>
      <c r="Q1390" s="3" t="s">
        <v>3373</v>
      </c>
    </row>
    <row r="1391" ht="15" customHeight="1">
      <c r="A1391" t="e">
        <f t="shared" ca="1" si="542"/>
        <v>#VALUE!</v>
      </c>
      <c r="B1391" t="e">
        <f t="array" ref="B1391" ca="1">_xlfn.XLOOKUP(Tabelle8[[#This Row],[ExperimentID]]&amp;Tabelle8[[#This Row],[NegotiationID]]&amp;Tabelle8[[#This Row],[MessageID]],ALL_IN_ONE[ExperimentID]&amp;ALL_IN_ONE[NegotiationID]&amp;ALL_IN_ONE[MessageID],ALL_IN_ONE[Gesamt_ID],,0)</f>
        <v>#VALUE!</v>
      </c>
      <c r="C1391">
        <v>4168</v>
      </c>
      <c r="D1391" t="s">
        <v>1521</v>
      </c>
      <c r="E1391">
        <v>65903</v>
      </c>
      <c r="F1391">
        <v>4154</v>
      </c>
      <c r="G1391">
        <v>4157</v>
      </c>
      <c r="H1391" t="s">
        <v>31</v>
      </c>
      <c r="I1391" t="str">
        <f t="array" ref="I1391">IFERROR(_xlfn.XLOOKUP(Tabelle8[[#This Row],[NegotiationID]]&amp;"FinalAccept",Tabelle8[NegotiationID]&amp;Tabelle8[ActionType],Tabelle8[ActionType],,0),_xlfn.XLOOKUP(Tabelle8[[#This Row],[NegotiationID]]&amp;"FinalReject",Tabelle8[NegotiationID]&amp;Tabelle8[ActionType],Tabelle8[ActionType],,0))</f>
        <v>FinalAccept</v>
      </c>
      <c r="J1391">
        <v>0.85819999999999996</v>
      </c>
      <c r="K1391">
        <v>0.098799999999999999</v>
      </c>
      <c r="L1391">
        <v>0.95699999999999996</v>
      </c>
      <c r="M1391">
        <v>0.75939999999999996</v>
      </c>
      <c r="N1391">
        <v>218</v>
      </c>
      <c r="O1391">
        <v>2260</v>
      </c>
      <c r="P1391">
        <v>14</v>
      </c>
      <c r="Q1391" s="3" t="s">
        <v>3374</v>
      </c>
    </row>
    <row r="1392" ht="15" customHeight="1">
      <c r="A1392" t="e">
        <f t="shared" ca="1" si="542"/>
        <v>#VALUE!</v>
      </c>
      <c r="B1392" t="e">
        <f t="array" ref="B1392" ca="1">_xlfn.XLOOKUP(Tabelle8[[#This Row],[ExperimentID]]&amp;Tabelle8[[#This Row],[NegotiationID]]&amp;Tabelle8[[#This Row],[MessageID]],ALL_IN_ONE[ExperimentID]&amp;ALL_IN_ONE[NegotiationID]&amp;ALL_IN_ONE[MessageID],ALL_IN_ONE[Gesamt_ID],,0)</f>
        <v>#VALUE!</v>
      </c>
      <c r="C1392">
        <v>4168</v>
      </c>
      <c r="D1392" t="s">
        <v>1521</v>
      </c>
      <c r="E1392">
        <v>66340</v>
      </c>
      <c r="F1392">
        <v>4157</v>
      </c>
      <c r="G1392">
        <v>4154</v>
      </c>
      <c r="H1392" t="s">
        <v>31</v>
      </c>
      <c r="I1392" t="str">
        <f t="array" ref="I1392">IFERROR(_xlfn.XLOOKUP(Tabelle8[[#This Row],[NegotiationID]]&amp;"FinalAccept",Tabelle8[NegotiationID]&amp;Tabelle8[ActionType],Tabelle8[ActionType],,0),_xlfn.XLOOKUP(Tabelle8[[#This Row],[NegotiationID]]&amp;"FinalReject",Tabelle8[NegotiationID]&amp;Tabelle8[ActionType],Tabelle8[ActionType],,0))</f>
        <v>FinalAccept</v>
      </c>
      <c r="J1392">
        <v>0.61460000000000004</v>
      </c>
      <c r="K1392">
        <v>0.36459999999999998</v>
      </c>
      <c r="L1392">
        <v>0.97919999999999996</v>
      </c>
      <c r="M1392">
        <v>0.25</v>
      </c>
      <c r="N1392">
        <v>454</v>
      </c>
      <c r="O1392">
        <v>2260</v>
      </c>
      <c r="P1392">
        <v>14</v>
      </c>
      <c r="Q1392" s="3" t="s">
        <v>3375</v>
      </c>
    </row>
    <row r="1393" ht="15" customHeight="1">
      <c r="A1393" t="e">
        <f t="shared" ca="1" si="542"/>
        <v>#VALUE!</v>
      </c>
      <c r="B1393" t="e">
        <f t="array" ref="B1393" ca="1">_xlfn.XLOOKUP(Tabelle8[[#This Row],[ExperimentID]]&amp;Tabelle8[[#This Row],[NegotiationID]]&amp;Tabelle8[[#This Row],[MessageID]],ALL_IN_ONE[ExperimentID]&amp;ALL_IN_ONE[NegotiationID]&amp;ALL_IN_ONE[MessageID],ALL_IN_ONE[Gesamt_ID],,0)</f>
        <v>#VALUE!</v>
      </c>
      <c r="C1393">
        <v>4168</v>
      </c>
      <c r="D1393" t="s">
        <v>1521</v>
      </c>
      <c r="E1393">
        <v>66393</v>
      </c>
      <c r="F1393">
        <v>4154</v>
      </c>
      <c r="G1393">
        <v>4157</v>
      </c>
      <c r="H1393" t="s">
        <v>31</v>
      </c>
      <c r="I1393" t="str">
        <f t="array" ref="I1393">IFERROR(_xlfn.XLOOKUP(Tabelle8[[#This Row],[NegotiationID]]&amp;"FinalAccept",Tabelle8[NegotiationID]&amp;Tabelle8[ActionType],Tabelle8[ActionType],,0),_xlfn.XLOOKUP(Tabelle8[[#This Row],[NegotiationID]]&amp;"FinalReject",Tabelle8[NegotiationID]&amp;Tabelle8[ActionType],Tabelle8[ActionType],,0))</f>
        <v>FinalAccept</v>
      </c>
      <c r="J1393">
        <v>0.72799999999999998</v>
      </c>
      <c r="K1393">
        <v>0.22120000000000001</v>
      </c>
      <c r="L1393">
        <v>0.94920000000000004</v>
      </c>
      <c r="M1393">
        <v>0.50680000000000003</v>
      </c>
      <c r="N1393">
        <v>169</v>
      </c>
      <c r="O1393">
        <v>2260</v>
      </c>
      <c r="P1393">
        <v>14</v>
      </c>
      <c r="Q1393" s="3" t="s">
        <v>3376</v>
      </c>
    </row>
    <row r="1394" ht="15" customHeight="1">
      <c r="A1394" t="e">
        <f t="shared" ca="1" si="542"/>
        <v>#VALUE!</v>
      </c>
      <c r="B1394" t="e">
        <f t="array" ref="B1394" ca="1">_xlfn.XLOOKUP(Tabelle8[[#This Row],[ExperimentID]]&amp;Tabelle8[[#This Row],[NegotiationID]]&amp;Tabelle8[[#This Row],[MessageID]],ALL_IN_ONE[ExperimentID]&amp;ALL_IN_ONE[NegotiationID]&amp;ALL_IN_ONE[MessageID],ALL_IN_ONE[Gesamt_ID],,0)</f>
        <v>#VALUE!</v>
      </c>
      <c r="C1394">
        <v>4168</v>
      </c>
      <c r="D1394" t="s">
        <v>1521</v>
      </c>
      <c r="E1394">
        <v>66399</v>
      </c>
      <c r="F1394">
        <v>4157</v>
      </c>
      <c r="G1394">
        <v>4154</v>
      </c>
      <c r="H1394" t="s">
        <v>31</v>
      </c>
      <c r="I1394" t="str">
        <f t="array" ref="I1394">IFERROR(_xlfn.XLOOKUP(Tabelle8[[#This Row],[NegotiationID]]&amp;"FinalAccept",Tabelle8[NegotiationID]&amp;Tabelle8[ActionType],Tabelle8[ActionType],,0),_xlfn.XLOOKUP(Tabelle8[[#This Row],[NegotiationID]]&amp;"FinalReject",Tabelle8[NegotiationID]&amp;Tabelle8[ActionType],Tabelle8[ActionType],,0))</f>
        <v>FinalAccept</v>
      </c>
      <c r="J1394">
        <v>0.48499999999999999</v>
      </c>
      <c r="K1394">
        <v>0.4924</v>
      </c>
      <c r="L1394">
        <v>0.97740000000000005</v>
      </c>
      <c r="M1394">
        <v>0.0074000000000000003</v>
      </c>
      <c r="N1394">
        <v>130</v>
      </c>
      <c r="O1394">
        <v>2260</v>
      </c>
      <c r="P1394">
        <v>14</v>
      </c>
      <c r="Q1394" s="3" t="s">
        <v>3377</v>
      </c>
    </row>
    <row r="1395" ht="15" customHeight="1">
      <c r="A1395" t="e">
        <f t="shared" ca="1" si="542"/>
        <v>#VALUE!</v>
      </c>
      <c r="B1395" t="e">
        <f t="array" ref="B1395" ca="1">_xlfn.XLOOKUP(Tabelle8[[#This Row],[ExperimentID]]&amp;Tabelle8[[#This Row],[NegotiationID]]&amp;Tabelle8[[#This Row],[MessageID]],ALL_IN_ONE[ExperimentID]&amp;ALL_IN_ONE[NegotiationID]&amp;ALL_IN_ONE[MessageID],ALL_IN_ONE[Gesamt_ID],,0)</f>
        <v>#VALUE!</v>
      </c>
      <c r="C1395">
        <v>4168</v>
      </c>
      <c r="D1395" t="s">
        <v>1521</v>
      </c>
      <c r="E1395">
        <v>66439</v>
      </c>
      <c r="F1395">
        <v>4154</v>
      </c>
      <c r="G1395">
        <v>4157</v>
      </c>
      <c r="H1395" t="s">
        <v>31</v>
      </c>
      <c r="I1395" t="str">
        <f t="array" ref="I1395">IFERROR(_xlfn.XLOOKUP(Tabelle8[[#This Row],[NegotiationID]]&amp;"FinalAccept",Tabelle8[NegotiationID]&amp;Tabelle8[ActionType],Tabelle8[ActionType],,0),_xlfn.XLOOKUP(Tabelle8[[#This Row],[NegotiationID]]&amp;"FinalReject",Tabelle8[NegotiationID]&amp;Tabelle8[ActionType],Tabelle8[ActionType],,0))</f>
        <v>FinalAccept</v>
      </c>
      <c r="J1395">
        <v>0.7298</v>
      </c>
      <c r="K1395">
        <v>0.32000000000000001</v>
      </c>
      <c r="L1395">
        <v>1.0498000000000001</v>
      </c>
      <c r="M1395">
        <v>0.4098</v>
      </c>
      <c r="N1395">
        <v>107</v>
      </c>
      <c r="O1395">
        <v>2260</v>
      </c>
      <c r="P1395">
        <v>14</v>
      </c>
      <c r="Q1395" s="3" t="s">
        <v>3378</v>
      </c>
    </row>
    <row r="1396" ht="15" customHeight="1">
      <c r="A1396" t="e">
        <f t="shared" ca="1" si="542"/>
        <v>#VALUE!</v>
      </c>
      <c r="B1396" t="e">
        <f t="array" ref="B1396" ca="1">_xlfn.XLOOKUP(Tabelle8[[#This Row],[ExperimentID]]&amp;Tabelle8[[#This Row],[NegotiationID]]&amp;Tabelle8[[#This Row],[MessageID]],ALL_IN_ONE[ExperimentID]&amp;ALL_IN_ONE[NegotiationID]&amp;ALL_IN_ONE[MessageID],ALL_IN_ONE[Gesamt_ID],,0)</f>
        <v>#VALUE!</v>
      </c>
      <c r="C1396">
        <v>4168</v>
      </c>
      <c r="D1396" t="s">
        <v>1521</v>
      </c>
      <c r="E1396">
        <v>66448</v>
      </c>
      <c r="F1396">
        <v>4157</v>
      </c>
      <c r="G1396">
        <v>4154</v>
      </c>
      <c r="H1396" t="s">
        <v>31</v>
      </c>
      <c r="I1396" t="str">
        <f t="array" ref="I1396">IFERROR(_xlfn.XLOOKUP(Tabelle8[[#This Row],[NegotiationID]]&amp;"FinalAccept",Tabelle8[NegotiationID]&amp;Tabelle8[ActionType],Tabelle8[ActionType],,0),_xlfn.XLOOKUP(Tabelle8[[#This Row],[NegotiationID]]&amp;"FinalReject",Tabelle8[NegotiationID]&amp;Tabelle8[ActionType],Tabelle8[ActionType],,0))</f>
        <v>FinalAccept</v>
      </c>
      <c r="J1396">
        <v>0.56599999999999995</v>
      </c>
      <c r="K1396">
        <v>0.50860000000000005</v>
      </c>
      <c r="L1396">
        <v>1.0746</v>
      </c>
      <c r="M1396">
        <v>0.0574</v>
      </c>
      <c r="N1396">
        <v>127</v>
      </c>
      <c r="O1396">
        <v>2260</v>
      </c>
      <c r="P1396">
        <v>14</v>
      </c>
      <c r="Q1396" s="3" t="s">
        <v>3379</v>
      </c>
    </row>
    <row r="1397" ht="15" customHeight="1">
      <c r="A1397" t="e">
        <f t="shared" ca="1" si="542"/>
        <v>#VALUE!</v>
      </c>
      <c r="B1397" t="e">
        <f t="array" ref="B1397" ca="1">_xlfn.XLOOKUP(Tabelle8[[#This Row],[ExperimentID]]&amp;Tabelle8[[#This Row],[NegotiationID]]&amp;Tabelle8[[#This Row],[MessageID]],ALL_IN_ONE[ExperimentID]&amp;ALL_IN_ONE[NegotiationID]&amp;ALL_IN_ONE[MessageID],ALL_IN_ONE[Gesamt_ID],,0)</f>
        <v>#VALUE!</v>
      </c>
      <c r="C1397">
        <v>4168</v>
      </c>
      <c r="D1397" t="s">
        <v>1521</v>
      </c>
      <c r="E1397">
        <v>66466</v>
      </c>
      <c r="F1397">
        <v>4154</v>
      </c>
      <c r="G1397">
        <v>4157</v>
      </c>
      <c r="H1397" t="s">
        <v>31</v>
      </c>
      <c r="I1397" t="str">
        <f t="array" ref="I1397">IFERROR(_xlfn.XLOOKUP(Tabelle8[[#This Row],[NegotiationID]]&amp;"FinalAccept",Tabelle8[NegotiationID]&amp;Tabelle8[ActionType],Tabelle8[ActionType],,0),_xlfn.XLOOKUP(Tabelle8[[#This Row],[NegotiationID]]&amp;"FinalReject",Tabelle8[NegotiationID]&amp;Tabelle8[ActionType],Tabelle8[ActionType],,0))</f>
        <v>FinalAccept</v>
      </c>
      <c r="J1397">
        <v>0.65100000000000002</v>
      </c>
      <c r="K1397">
        <v>0.48399999999999999</v>
      </c>
      <c r="L1397">
        <v>1.135</v>
      </c>
      <c r="M1397">
        <v>0.16700000000000001</v>
      </c>
      <c r="N1397">
        <v>68</v>
      </c>
      <c r="O1397">
        <v>2260</v>
      </c>
      <c r="P1397">
        <v>14</v>
      </c>
      <c r="Q1397" s="3" t="s">
        <v>3380</v>
      </c>
    </row>
    <row r="1398" ht="15" customHeight="1">
      <c r="A1398" t="e">
        <f t="shared" ca="1" si="542"/>
        <v>#VALUE!</v>
      </c>
      <c r="B1398" t="e">
        <f t="array" ref="B1398" ca="1">_xlfn.XLOOKUP(Tabelle8[[#This Row],[ExperimentID]]&amp;Tabelle8[[#This Row],[NegotiationID]]&amp;Tabelle8[[#This Row],[MessageID]],ALL_IN_ONE[ExperimentID]&amp;ALL_IN_ONE[NegotiationID]&amp;ALL_IN_ONE[MessageID],ALL_IN_ONE[Gesamt_ID],,0)</f>
        <v>#VALUE!</v>
      </c>
      <c r="C1398">
        <v>4168</v>
      </c>
      <c r="D1398" t="s">
        <v>1521</v>
      </c>
      <c r="E1398">
        <v>66522</v>
      </c>
      <c r="F1398">
        <v>4157</v>
      </c>
      <c r="G1398">
        <v>4154</v>
      </c>
      <c r="H1398" t="s">
        <v>31</v>
      </c>
      <c r="I1398" t="str">
        <f t="array" ref="I1398">IFERROR(_xlfn.XLOOKUP(Tabelle8[[#This Row],[NegotiationID]]&amp;"FinalAccept",Tabelle8[NegotiationID]&amp;Tabelle8[ActionType],Tabelle8[ActionType],,0),_xlfn.XLOOKUP(Tabelle8[[#This Row],[NegotiationID]]&amp;"FinalReject",Tabelle8[NegotiationID]&amp;Tabelle8[ActionType],Tabelle8[ActionType],,0))</f>
        <v>FinalAccept</v>
      </c>
      <c r="J1398">
        <v>0.56599999999999995</v>
      </c>
      <c r="K1398">
        <v>0.50860000000000005</v>
      </c>
      <c r="L1398">
        <v>1.0746</v>
      </c>
      <c r="M1398">
        <v>0.0574</v>
      </c>
      <c r="N1398">
        <v>148</v>
      </c>
      <c r="O1398">
        <v>2260</v>
      </c>
      <c r="P1398">
        <v>14</v>
      </c>
      <c r="Q1398" s="3" t="s">
        <v>3381</v>
      </c>
    </row>
    <row r="1399" ht="15" customHeight="1">
      <c r="A1399" t="e">
        <f t="shared" ca="1" si="542"/>
        <v>#VALUE!</v>
      </c>
      <c r="B1399" t="e">
        <f t="array" ref="B1399" ca="1">_xlfn.XLOOKUP(Tabelle8[[#This Row],[ExperimentID]]&amp;Tabelle8[[#This Row],[NegotiationID]]&amp;Tabelle8[[#This Row],[MessageID]],ALL_IN_ONE[ExperimentID]&amp;ALL_IN_ONE[NegotiationID]&amp;ALL_IN_ONE[MessageID],ALL_IN_ONE[Gesamt_ID],,0)</f>
        <v>#VALUE!</v>
      </c>
      <c r="C1399">
        <v>4168</v>
      </c>
      <c r="D1399" t="s">
        <v>1521</v>
      </c>
      <c r="E1399">
        <v>66588</v>
      </c>
      <c r="F1399">
        <v>4154</v>
      </c>
      <c r="G1399">
        <v>4157</v>
      </c>
      <c r="H1399" t="s">
        <v>31</v>
      </c>
      <c r="I1399" t="str">
        <f t="array" ref="I1399">IFERROR(_xlfn.XLOOKUP(Tabelle8[[#This Row],[NegotiationID]]&amp;"FinalAccept",Tabelle8[NegotiationID]&amp;Tabelle8[ActionType],Tabelle8[ActionType],,0),_xlfn.XLOOKUP(Tabelle8[[#This Row],[NegotiationID]]&amp;"FinalReject",Tabelle8[NegotiationID]&amp;Tabelle8[ActionType],Tabelle8[ActionType],,0))</f>
        <v>FinalAccept</v>
      </c>
      <c r="J1399">
        <v>0.56179999999999997</v>
      </c>
      <c r="K1399">
        <v>0.38600000000000001</v>
      </c>
      <c r="L1399">
        <v>0.94779999999999998</v>
      </c>
      <c r="M1399">
        <v>0.17580000000000001</v>
      </c>
      <c r="N1399">
        <v>34</v>
      </c>
      <c r="O1399">
        <v>2260</v>
      </c>
      <c r="P1399">
        <v>14</v>
      </c>
      <c r="Q1399" s="3" t="s">
        <v>3382</v>
      </c>
    </row>
    <row r="1400" ht="15" customHeight="1">
      <c r="A1400" t="e">
        <f t="shared" ca="1" si="542"/>
        <v>#VALUE!</v>
      </c>
      <c r="B1400" t="e">
        <f t="array" ref="B1400" ca="1">_xlfn.XLOOKUP(Tabelle8[[#This Row],[ExperimentID]]&amp;Tabelle8[[#This Row],[NegotiationID]]&amp;Tabelle8[[#This Row],[MessageID]],ALL_IN_ONE[ExperimentID]&amp;ALL_IN_ONE[NegotiationID]&amp;ALL_IN_ONE[MessageID],ALL_IN_ONE[Gesamt_ID],,0)</f>
        <v>#VALUE!</v>
      </c>
      <c r="C1400">
        <v>4168</v>
      </c>
      <c r="D1400" t="s">
        <v>1521</v>
      </c>
      <c r="E1400">
        <v>66594</v>
      </c>
      <c r="F1400">
        <v>4157</v>
      </c>
      <c r="G1400">
        <v>4154</v>
      </c>
      <c r="H1400" t="s">
        <v>31</v>
      </c>
      <c r="I1400" t="str">
        <f t="array" ref="I1400">IFERROR(_xlfn.XLOOKUP(Tabelle8[[#This Row],[NegotiationID]]&amp;"FinalAccept",Tabelle8[NegotiationID]&amp;Tabelle8[ActionType],Tabelle8[ActionType],,0),_xlfn.XLOOKUP(Tabelle8[[#This Row],[NegotiationID]]&amp;"FinalReject",Tabelle8[NegotiationID]&amp;Tabelle8[ActionType],Tabelle8[ActionType],,0))</f>
        <v>FinalAccept</v>
      </c>
      <c r="J1400">
        <v>0.53080000000000005</v>
      </c>
      <c r="K1400">
        <v>0.54700000000000004</v>
      </c>
      <c r="L1400">
        <v>1.0778000000000001</v>
      </c>
      <c r="M1400">
        <v>0.016199999999999999</v>
      </c>
      <c r="N1400">
        <v>69</v>
      </c>
      <c r="O1400">
        <v>2260</v>
      </c>
      <c r="P1400">
        <v>14</v>
      </c>
      <c r="Q1400" s="3" t="s">
        <v>3383</v>
      </c>
    </row>
    <row r="1401" ht="15" customHeight="1">
      <c r="A1401" t="e">
        <f t="shared" ca="1" si="542"/>
        <v>#VALUE!</v>
      </c>
      <c r="B1401" t="e">
        <f t="array" ref="B1401" ca="1">_xlfn.XLOOKUP(Tabelle8[[#This Row],[ExperimentID]]&amp;Tabelle8[[#This Row],[NegotiationID]]&amp;Tabelle8[[#This Row],[MessageID]],ALL_IN_ONE[ExperimentID]&amp;ALL_IN_ONE[NegotiationID]&amp;ALL_IN_ONE[MessageID],ALL_IN_ONE[Gesamt_ID],,0)</f>
        <v>#VALUE!</v>
      </c>
      <c r="C1401">
        <v>4168</v>
      </c>
      <c r="D1401" t="s">
        <v>1521</v>
      </c>
      <c r="E1401">
        <v>66639</v>
      </c>
      <c r="F1401">
        <v>4154</v>
      </c>
      <c r="G1401">
        <v>4157</v>
      </c>
      <c r="H1401" t="s">
        <v>20</v>
      </c>
      <c r="I1401" t="str">
        <f t="array" ref="I1401">IFERROR(_xlfn.XLOOKUP(Tabelle8[[#This Row],[NegotiationID]]&amp;"FinalAccept",Tabelle8[NegotiationID]&amp;Tabelle8[ActionType],Tabelle8[ActionType],,0),_xlfn.XLOOKUP(Tabelle8[[#This Row],[NegotiationID]]&amp;"FinalReject",Tabelle8[NegotiationID]&amp;Tabelle8[ActionType],Tabelle8[ActionType],,0))</f>
        <v>FinalAccept</v>
      </c>
      <c r="J1401">
        <v>0.54700000000000004</v>
      </c>
      <c r="K1401">
        <v>0.53080000000000005</v>
      </c>
      <c r="L1401">
        <v>1.0778000000000001</v>
      </c>
      <c r="M1401">
        <v>0.016199999999999999</v>
      </c>
      <c r="N1401">
        <v>7</v>
      </c>
      <c r="O1401">
        <v>2260</v>
      </c>
      <c r="P1401">
        <v>14</v>
      </c>
      <c r="Q1401" s="3" t="s">
        <v>3384</v>
      </c>
    </row>
    <row r="1402" ht="14.5" hidden="1">
      <c r="A1402" t="e">
        <f t="shared" ca="1" si="542"/>
        <v>#VALUE!</v>
      </c>
      <c r="B1402" t="e">
        <f t="array" ref="B1402" ca="1">_xlfn.XLOOKUP(Tabelle8[[#This Row],[ExperimentID]]&amp;Tabelle8[[#This Row],[NegotiationID]]&amp;Tabelle8[[#This Row],[MessageID]],ALL_IN_ONE[ExperimentID]&amp;ALL_IN_ONE[NegotiationID]&amp;ALL_IN_ONE[MessageID],ALL_IN_ONE[Gesamt_ID],,0)</f>
        <v>#VALUE!</v>
      </c>
      <c r="C1402">
        <v>4197</v>
      </c>
      <c r="D1402" t="s">
        <v>1521</v>
      </c>
      <c r="E1402">
        <v>4198</v>
      </c>
      <c r="H1402" t="s">
        <v>6019</v>
      </c>
      <c r="I1402" t="str">
        <f t="array" ref="I1402">IFERROR(_xlfn.XLOOKUP(Tabelle8[[#This Row],[NegotiationID]]&amp;"FinalAccept",Tabelle8[NegotiationID]&amp;Tabelle8[ActionType],Tabelle8[ActionType],,0),_xlfn.XLOOKUP(Tabelle8[[#This Row],[NegotiationID]]&amp;"FinalReject",Tabelle8[NegotiationID]&amp;Tabelle8[ActionType],Tabelle8[ActionType],,0))</f>
        <v>FinalReject</v>
      </c>
      <c r="N1402">
        <v>21</v>
      </c>
      <c r="O1402">
        <v>2528</v>
      </c>
      <c r="P1402">
        <v>9</v>
      </c>
      <c r="Q1402" t="s">
        <v>6020</v>
      </c>
    </row>
    <row r="1403" ht="15" customHeight="1">
      <c r="A1403" t="e">
        <f t="shared" ca="1" si="542"/>
        <v>#VALUE!</v>
      </c>
      <c r="B1403" t="e">
        <f t="array" ref="B1403" ca="1">_xlfn.XLOOKUP(Tabelle8[[#This Row],[ExperimentID]]&amp;Tabelle8[[#This Row],[NegotiationID]]&amp;Tabelle8[[#This Row],[MessageID]],ALL_IN_ONE[ExperimentID]&amp;ALL_IN_ONE[NegotiationID]&amp;ALL_IN_ONE[MessageID],ALL_IN_ONE[Gesamt_ID],,0)</f>
        <v>#VALUE!</v>
      </c>
      <c r="C1403">
        <v>4197</v>
      </c>
      <c r="D1403" t="s">
        <v>1521</v>
      </c>
      <c r="E1403">
        <v>62120</v>
      </c>
      <c r="F1403">
        <v>4183</v>
      </c>
      <c r="G1403">
        <v>4186</v>
      </c>
      <c r="H1403" t="s">
        <v>19</v>
      </c>
      <c r="I1403" t="str">
        <f t="array" ref="I1403">IFERROR(_xlfn.XLOOKUP(Tabelle8[[#This Row],[NegotiationID]]&amp;"FinalAccept",Tabelle8[NegotiationID]&amp;Tabelle8[ActionType],Tabelle8[ActionType],,0),_xlfn.XLOOKUP(Tabelle8[[#This Row],[NegotiationID]]&amp;"FinalReject",Tabelle8[NegotiationID]&amp;Tabelle8[ActionType],Tabelle8[ActionType],,0))</f>
        <v>FinalReject</v>
      </c>
      <c r="J1403">
        <v>1</v>
      </c>
      <c r="K1403">
        <v>0.1084</v>
      </c>
      <c r="L1403">
        <v>1.1084000000000001</v>
      </c>
      <c r="M1403">
        <v>0.89159999999999995</v>
      </c>
      <c r="N1403">
        <v>149</v>
      </c>
      <c r="O1403">
        <v>2528</v>
      </c>
      <c r="P1403">
        <v>9</v>
      </c>
      <c r="Q1403" s="3" t="s">
        <v>3385</v>
      </c>
    </row>
    <row r="1404" ht="15" customHeight="1">
      <c r="A1404" t="e">
        <f t="shared" ca="1" si="542"/>
        <v>#VALUE!</v>
      </c>
      <c r="B1404" t="e">
        <f t="array" ref="B1404" ca="1">_xlfn.XLOOKUP(Tabelle8[[#This Row],[ExperimentID]]&amp;Tabelle8[[#This Row],[NegotiationID]]&amp;Tabelle8[[#This Row],[MessageID]],ALL_IN_ONE[ExperimentID]&amp;ALL_IN_ONE[NegotiationID]&amp;ALL_IN_ONE[MessageID],ALL_IN_ONE[Gesamt_ID],,0)</f>
        <v>#VALUE!</v>
      </c>
      <c r="C1404">
        <v>4197</v>
      </c>
      <c r="D1404" t="s">
        <v>1521</v>
      </c>
      <c r="E1404">
        <v>62155</v>
      </c>
      <c r="F1404">
        <v>4186</v>
      </c>
      <c r="G1404">
        <v>4183</v>
      </c>
      <c r="H1404" t="s">
        <v>31</v>
      </c>
      <c r="I1404" t="str">
        <f t="array" ref="I1404">IFERROR(_xlfn.XLOOKUP(Tabelle8[[#This Row],[NegotiationID]]&amp;"FinalAccept",Tabelle8[NegotiationID]&amp;Tabelle8[ActionType],Tabelle8[ActionType],,0),_xlfn.XLOOKUP(Tabelle8[[#This Row],[NegotiationID]]&amp;"FinalReject",Tabelle8[NegotiationID]&amp;Tabelle8[ActionType],Tabelle8[ActionType],,0))</f>
        <v>FinalReject</v>
      </c>
      <c r="J1404">
        <v>0.89759999999999995</v>
      </c>
      <c r="K1404">
        <v>0.073200000000000001</v>
      </c>
      <c r="L1404">
        <v>0.9708</v>
      </c>
      <c r="M1404">
        <v>0.82440000000000002</v>
      </c>
      <c r="N1404">
        <v>306</v>
      </c>
      <c r="O1404">
        <v>2528</v>
      </c>
      <c r="P1404">
        <v>9</v>
      </c>
      <c r="Q1404" s="3" t="s">
        <v>3386</v>
      </c>
    </row>
    <row r="1405" ht="15" customHeight="1">
      <c r="A1405" t="e">
        <f t="shared" ca="1" si="542"/>
        <v>#VALUE!</v>
      </c>
      <c r="B1405" t="e">
        <f t="array" ref="B1405" ca="1">_xlfn.XLOOKUP(Tabelle8[[#This Row],[ExperimentID]]&amp;Tabelle8[[#This Row],[NegotiationID]]&amp;Tabelle8[[#This Row],[MessageID]],ALL_IN_ONE[ExperimentID]&amp;ALL_IN_ONE[NegotiationID]&amp;ALL_IN_ONE[MessageID],ALL_IN_ONE[Gesamt_ID],,0)</f>
        <v>#VALUE!</v>
      </c>
      <c r="C1405">
        <v>4197</v>
      </c>
      <c r="D1405" t="s">
        <v>1521</v>
      </c>
      <c r="E1405">
        <v>64065</v>
      </c>
      <c r="F1405">
        <v>4183</v>
      </c>
      <c r="G1405">
        <v>4186</v>
      </c>
      <c r="H1405" t="s">
        <v>31</v>
      </c>
      <c r="I1405" t="str">
        <f t="array" ref="I1405">IFERROR(_xlfn.XLOOKUP(Tabelle8[[#This Row],[NegotiationID]]&amp;"FinalAccept",Tabelle8[NegotiationID]&amp;Tabelle8[ActionType],Tabelle8[ActionType],,0),_xlfn.XLOOKUP(Tabelle8[[#This Row],[NegotiationID]]&amp;"FinalReject",Tabelle8[NegotiationID]&amp;Tabelle8[ActionType],Tabelle8[ActionType],,0))</f>
        <v>FinalReject</v>
      </c>
      <c r="J1405">
        <v>0.6502</v>
      </c>
      <c r="K1405">
        <v>0.17000000000000001</v>
      </c>
      <c r="L1405">
        <v>0.82020000000000004</v>
      </c>
      <c r="M1405">
        <v>0.48020000000000002</v>
      </c>
      <c r="N1405">
        <v>263</v>
      </c>
      <c r="O1405">
        <v>2528</v>
      </c>
      <c r="P1405">
        <v>9</v>
      </c>
      <c r="Q1405" s="3" t="s">
        <v>3387</v>
      </c>
    </row>
    <row r="1406" ht="15" customHeight="1">
      <c r="A1406" t="e">
        <f t="shared" ca="1" si="542"/>
        <v>#VALUE!</v>
      </c>
      <c r="B1406" t="e">
        <f t="array" ref="B1406" ca="1">_xlfn.XLOOKUP(Tabelle8[[#This Row],[ExperimentID]]&amp;Tabelle8[[#This Row],[NegotiationID]]&amp;Tabelle8[[#This Row],[MessageID]],ALL_IN_ONE[ExperimentID]&amp;ALL_IN_ONE[NegotiationID]&amp;ALL_IN_ONE[MessageID],ALL_IN_ONE[Gesamt_ID],,0)</f>
        <v>#VALUE!</v>
      </c>
      <c r="C1406">
        <v>4197</v>
      </c>
      <c r="D1406" t="s">
        <v>1521</v>
      </c>
      <c r="E1406">
        <v>65694</v>
      </c>
      <c r="F1406">
        <v>4186</v>
      </c>
      <c r="G1406">
        <v>4183</v>
      </c>
      <c r="H1406" t="s">
        <v>31</v>
      </c>
      <c r="I1406" t="str">
        <f t="array" ref="I1406">IFERROR(_xlfn.XLOOKUP(Tabelle8[[#This Row],[NegotiationID]]&amp;"FinalAccept",Tabelle8[NegotiationID]&amp;Tabelle8[ActionType],Tabelle8[ActionType],,0),_xlfn.XLOOKUP(Tabelle8[[#This Row],[NegotiationID]]&amp;"FinalReject",Tabelle8[NegotiationID]&amp;Tabelle8[ActionType],Tabelle8[ActionType],,0))</f>
        <v>FinalReject</v>
      </c>
      <c r="J1406">
        <v>0.60240000000000005</v>
      </c>
      <c r="K1406">
        <v>0.23999999999999999</v>
      </c>
      <c r="L1406">
        <v>0.84240000000000004</v>
      </c>
      <c r="M1406">
        <v>0.3624</v>
      </c>
      <c r="N1406">
        <v>479</v>
      </c>
      <c r="O1406">
        <v>2528</v>
      </c>
      <c r="P1406">
        <v>9</v>
      </c>
      <c r="Q1406" s="3" t="s">
        <v>3388</v>
      </c>
    </row>
    <row r="1407" ht="15" customHeight="1">
      <c r="A1407" t="e">
        <f t="shared" ca="1" si="542"/>
        <v>#VALUE!</v>
      </c>
      <c r="B1407" t="e">
        <f t="array" ref="B1407" ca="1">_xlfn.XLOOKUP(Tabelle8[[#This Row],[ExperimentID]]&amp;Tabelle8[[#This Row],[NegotiationID]]&amp;Tabelle8[[#This Row],[MessageID]],ALL_IN_ONE[ExperimentID]&amp;ALL_IN_ONE[NegotiationID]&amp;ALL_IN_ONE[MessageID],ALL_IN_ONE[Gesamt_ID],,0)</f>
        <v>#VALUE!</v>
      </c>
      <c r="C1407">
        <v>4197</v>
      </c>
      <c r="D1407" t="s">
        <v>1521</v>
      </c>
      <c r="E1407">
        <v>65740</v>
      </c>
      <c r="F1407">
        <v>4183</v>
      </c>
      <c r="G1407">
        <v>4186</v>
      </c>
      <c r="H1407" t="s">
        <v>31</v>
      </c>
      <c r="I1407" t="str">
        <f t="array" ref="I1407">IFERROR(_xlfn.XLOOKUP(Tabelle8[[#This Row],[NegotiationID]]&amp;"FinalAccept",Tabelle8[NegotiationID]&amp;Tabelle8[ActionType],Tabelle8[ActionType],,0),_xlfn.XLOOKUP(Tabelle8[[#This Row],[NegotiationID]]&amp;"FinalReject",Tabelle8[NegotiationID]&amp;Tabelle8[ActionType],Tabelle8[ActionType],,0))</f>
        <v>FinalReject</v>
      </c>
      <c r="J1407">
        <v>0.59999999999999998</v>
      </c>
      <c r="K1407">
        <v>0.3952</v>
      </c>
      <c r="L1407">
        <v>0.99519999999999997</v>
      </c>
      <c r="M1407">
        <v>0.20480000000000001</v>
      </c>
      <c r="N1407">
        <v>724</v>
      </c>
      <c r="O1407">
        <v>2528</v>
      </c>
      <c r="P1407">
        <v>9</v>
      </c>
      <c r="Q1407" s="3" t="s">
        <v>3389</v>
      </c>
    </row>
    <row r="1408" ht="15" customHeight="1">
      <c r="A1408" t="e">
        <f t="shared" ca="1" si="542"/>
        <v>#VALUE!</v>
      </c>
      <c r="B1408" t="e">
        <f t="array" ref="B1408" ca="1">_xlfn.XLOOKUP(Tabelle8[[#This Row],[ExperimentID]]&amp;Tabelle8[[#This Row],[NegotiationID]]&amp;Tabelle8[[#This Row],[MessageID]],ALL_IN_ONE[ExperimentID]&amp;ALL_IN_ONE[NegotiationID]&amp;ALL_IN_ONE[MessageID],ALL_IN_ONE[Gesamt_ID],,0)</f>
        <v>#VALUE!</v>
      </c>
      <c r="C1408">
        <v>4197</v>
      </c>
      <c r="D1408" t="s">
        <v>1521</v>
      </c>
      <c r="E1408">
        <v>66635</v>
      </c>
      <c r="F1408">
        <v>4186</v>
      </c>
      <c r="G1408">
        <v>4183</v>
      </c>
      <c r="H1408" t="s">
        <v>31</v>
      </c>
      <c r="I1408" t="str">
        <f t="array" ref="I1408">IFERROR(_xlfn.XLOOKUP(Tabelle8[[#This Row],[NegotiationID]]&amp;"FinalAccept",Tabelle8[NegotiationID]&amp;Tabelle8[ActionType],Tabelle8[ActionType],,0),_xlfn.XLOOKUP(Tabelle8[[#This Row],[NegotiationID]]&amp;"FinalReject",Tabelle8[NegotiationID]&amp;Tabelle8[ActionType],Tabelle8[ActionType],,0))</f>
        <v>FinalReject</v>
      </c>
      <c r="J1408">
        <v>0.57520000000000004</v>
      </c>
      <c r="K1408">
        <v>0.41999999999999998</v>
      </c>
      <c r="L1408">
        <v>0.99519999999999997</v>
      </c>
      <c r="M1408">
        <v>0.1552</v>
      </c>
      <c r="N1408">
        <v>270</v>
      </c>
      <c r="O1408">
        <v>2528</v>
      </c>
      <c r="P1408">
        <v>9</v>
      </c>
      <c r="Q1408" s="3" t="s">
        <v>3390</v>
      </c>
    </row>
    <row r="1409" ht="15" customHeight="1">
      <c r="A1409" t="e">
        <f t="shared" ca="1" si="542"/>
        <v>#VALUE!</v>
      </c>
      <c r="B1409" t="e">
        <f t="array" ref="B1409" ca="1">_xlfn.XLOOKUP(Tabelle8[[#This Row],[ExperimentID]]&amp;Tabelle8[[#This Row],[NegotiationID]]&amp;Tabelle8[[#This Row],[MessageID]],ALL_IN_ONE[ExperimentID]&amp;ALL_IN_ONE[NegotiationID]&amp;ALL_IN_ONE[MessageID],ALL_IN_ONE[Gesamt_ID],,0)</f>
        <v>#VALUE!</v>
      </c>
      <c r="C1409">
        <v>4197</v>
      </c>
      <c r="D1409" t="s">
        <v>1521</v>
      </c>
      <c r="E1409">
        <v>66735</v>
      </c>
      <c r="F1409">
        <v>4183</v>
      </c>
      <c r="G1409">
        <v>4186</v>
      </c>
      <c r="H1409" t="s">
        <v>31</v>
      </c>
      <c r="I1409" t="str">
        <f t="array" ref="I1409">IFERROR(_xlfn.XLOOKUP(Tabelle8[[#This Row],[NegotiationID]]&amp;"FinalAccept",Tabelle8[NegotiationID]&amp;Tabelle8[ActionType],Tabelle8[ActionType],,0),_xlfn.XLOOKUP(Tabelle8[[#This Row],[NegotiationID]]&amp;"FinalReject",Tabelle8[NegotiationID]&amp;Tabelle8[ActionType],Tabelle8[ActionType],,0))</f>
        <v>FinalReject</v>
      </c>
      <c r="J1409">
        <v>0.62</v>
      </c>
      <c r="K1409">
        <v>0.4884</v>
      </c>
      <c r="L1409">
        <v>1.1084000000000001</v>
      </c>
      <c r="M1409">
        <v>0.13159999999999999</v>
      </c>
      <c r="N1409">
        <v>257</v>
      </c>
      <c r="O1409">
        <v>2528</v>
      </c>
      <c r="P1409">
        <v>9</v>
      </c>
      <c r="Q1409" s="3" t="s">
        <v>3391</v>
      </c>
    </row>
    <row r="1410" ht="15" customHeight="1">
      <c r="A1410" t="e">
        <f t="shared" ref="A1410:A1473" ca="1" si="543">MID(CELL("Dateiname",$A$1),FIND("]",CELL("Dateiname",$A$1))+1,31)</f>
        <v>#VALUE!</v>
      </c>
      <c r="B1410" t="e">
        <f t="array" ref="B1410" ca="1">_xlfn.XLOOKUP(Tabelle8[[#This Row],[ExperimentID]]&amp;Tabelle8[[#This Row],[NegotiationID]]&amp;Tabelle8[[#This Row],[MessageID]],ALL_IN_ONE[ExperimentID]&amp;ALL_IN_ONE[NegotiationID]&amp;ALL_IN_ONE[MessageID],ALL_IN_ONE[Gesamt_ID],,0)</f>
        <v>#VALUE!</v>
      </c>
      <c r="C1410">
        <v>4197</v>
      </c>
      <c r="D1410" t="s">
        <v>1521</v>
      </c>
      <c r="E1410">
        <v>66737</v>
      </c>
      <c r="F1410">
        <v>4186</v>
      </c>
      <c r="G1410">
        <v>4183</v>
      </c>
      <c r="H1410" t="s">
        <v>40</v>
      </c>
      <c r="I1410" t="str">
        <f t="array" ref="I1410">IFERROR(_xlfn.XLOOKUP(Tabelle8[[#This Row],[NegotiationID]]&amp;"FinalAccept",Tabelle8[NegotiationID]&amp;Tabelle8[ActionType],Tabelle8[ActionType],,0),_xlfn.XLOOKUP(Tabelle8[[#This Row],[NegotiationID]]&amp;"FinalReject",Tabelle8[NegotiationID]&amp;Tabelle8[ActionType],Tabelle8[ActionType],,0))</f>
        <v>FinalReject</v>
      </c>
      <c r="J1410">
        <v>0.4884</v>
      </c>
      <c r="K1410">
        <v>0.62</v>
      </c>
      <c r="L1410">
        <v>1.1084000000000001</v>
      </c>
      <c r="M1410">
        <v>0.13159999999999999</v>
      </c>
      <c r="N1410">
        <v>59</v>
      </c>
      <c r="O1410">
        <v>2528</v>
      </c>
      <c r="P1410">
        <v>9</v>
      </c>
      <c r="Q1410" s="3" t="s">
        <v>3392</v>
      </c>
    </row>
    <row r="1411" ht="14.5" hidden="1">
      <c r="A1411" t="e">
        <f t="shared" ca="1" si="543"/>
        <v>#VALUE!</v>
      </c>
      <c r="B1411" t="e">
        <f t="array" ref="B1411" ca="1">_xlfn.XLOOKUP(Tabelle8[[#This Row],[ExperimentID]]&amp;Tabelle8[[#This Row],[NegotiationID]]&amp;Tabelle8[[#This Row],[MessageID]],ALL_IN_ONE[ExperimentID]&amp;ALL_IN_ONE[NegotiationID]&amp;ALL_IN_ONE[MessageID],ALL_IN_ONE[Gesamt_ID],,0)</f>
        <v>#VALUE!</v>
      </c>
      <c r="C1411">
        <v>4226</v>
      </c>
      <c r="D1411" t="s">
        <v>1521</v>
      </c>
      <c r="E1411">
        <v>4227</v>
      </c>
      <c r="H1411" t="s">
        <v>6019</v>
      </c>
      <c r="I1411" t="str">
        <f t="array" ref="I1411">IFERROR(_xlfn.XLOOKUP(Tabelle8[[#This Row],[NegotiationID]]&amp;"FinalAccept",Tabelle8[NegotiationID]&amp;Tabelle8[ActionType],Tabelle8[ActionType],,0),_xlfn.XLOOKUP(Tabelle8[[#This Row],[NegotiationID]]&amp;"FinalReject",Tabelle8[NegotiationID]&amp;Tabelle8[ActionType],Tabelle8[ActionType],,0))</f>
        <v>FinalAccept</v>
      </c>
      <c r="N1411">
        <v>21</v>
      </c>
      <c r="O1411">
        <v>2187</v>
      </c>
      <c r="P1411">
        <v>10</v>
      </c>
      <c r="Q1411" t="s">
        <v>6020</v>
      </c>
    </row>
    <row r="1412" ht="15" customHeight="1">
      <c r="A1412" t="e">
        <f t="shared" ca="1" si="543"/>
        <v>#VALUE!</v>
      </c>
      <c r="B1412" t="e">
        <f t="array" ref="B1412" ca="1">_xlfn.XLOOKUP(Tabelle8[[#This Row],[ExperimentID]]&amp;Tabelle8[[#This Row],[NegotiationID]]&amp;Tabelle8[[#This Row],[MessageID]],ALL_IN_ONE[ExperimentID]&amp;ALL_IN_ONE[NegotiationID]&amp;ALL_IN_ONE[MessageID],ALL_IN_ONE[Gesamt_ID],,0)</f>
        <v>#VALUE!</v>
      </c>
      <c r="C1412">
        <v>4226</v>
      </c>
      <c r="D1412" t="s">
        <v>1521</v>
      </c>
      <c r="E1412">
        <v>62820</v>
      </c>
      <c r="F1412">
        <v>4212</v>
      </c>
      <c r="G1412">
        <v>4215</v>
      </c>
      <c r="H1412" t="s">
        <v>158</v>
      </c>
      <c r="I1412" t="str">
        <f t="array" ref="I1412">IFERROR(_xlfn.XLOOKUP(Tabelle8[[#This Row],[NegotiationID]]&amp;"FinalAccept",Tabelle8[NegotiationID]&amp;Tabelle8[ActionType],Tabelle8[ActionType],,0),_xlfn.XLOOKUP(Tabelle8[[#This Row],[NegotiationID]]&amp;"FinalReject",Tabelle8[NegotiationID]&amp;Tabelle8[ActionType],Tabelle8[ActionType],,0))</f>
        <v>FinalAccept</v>
      </c>
      <c r="J1412">
        <v>1</v>
      </c>
      <c r="K1412">
        <v>1</v>
      </c>
      <c r="L1412">
        <v>2</v>
      </c>
      <c r="M1412">
        <v>0</v>
      </c>
      <c r="N1412">
        <v>317</v>
      </c>
      <c r="O1412">
        <v>2187</v>
      </c>
      <c r="P1412">
        <v>10</v>
      </c>
      <c r="Q1412" s="3" t="s">
        <v>3393</v>
      </c>
    </row>
    <row r="1413" ht="15" customHeight="1">
      <c r="A1413" t="e">
        <f t="shared" ca="1" si="543"/>
        <v>#VALUE!</v>
      </c>
      <c r="B1413" t="e">
        <f t="array" ref="B1413" ca="1">_xlfn.XLOOKUP(Tabelle8[[#This Row],[ExperimentID]]&amp;Tabelle8[[#This Row],[NegotiationID]]&amp;Tabelle8[[#This Row],[MessageID]],ALL_IN_ONE[ExperimentID]&amp;ALL_IN_ONE[NegotiationID]&amp;ALL_IN_ONE[MessageID],ALL_IN_ONE[Gesamt_ID],,0)</f>
        <v>#VALUE!</v>
      </c>
      <c r="C1413">
        <v>4226</v>
      </c>
      <c r="D1413" t="s">
        <v>1521</v>
      </c>
      <c r="E1413">
        <v>62846</v>
      </c>
      <c r="F1413">
        <v>4215</v>
      </c>
      <c r="G1413">
        <v>4212</v>
      </c>
      <c r="H1413" t="s">
        <v>31</v>
      </c>
      <c r="I1413" t="str">
        <f t="array" ref="I1413">IFERROR(_xlfn.XLOOKUP(Tabelle8[[#This Row],[NegotiationID]]&amp;"FinalAccept",Tabelle8[NegotiationID]&amp;Tabelle8[ActionType],Tabelle8[ActionType],,0),_xlfn.XLOOKUP(Tabelle8[[#This Row],[NegotiationID]]&amp;"FinalReject",Tabelle8[NegotiationID]&amp;Tabelle8[ActionType],Tabelle8[ActionType],,0))</f>
        <v>FinalAccept</v>
      </c>
      <c r="J1413">
        <v>1</v>
      </c>
      <c r="K1413">
        <v>1</v>
      </c>
      <c r="L1413">
        <v>2</v>
      </c>
      <c r="M1413">
        <v>0</v>
      </c>
      <c r="N1413">
        <v>205</v>
      </c>
      <c r="O1413">
        <v>2187</v>
      </c>
      <c r="P1413">
        <v>10</v>
      </c>
      <c r="Q1413" s="3" t="s">
        <v>3394</v>
      </c>
    </row>
    <row r="1414" ht="188.5" hidden="1">
      <c r="A1414" t="e">
        <f t="shared" ca="1" si="543"/>
        <v>#VALUE!</v>
      </c>
      <c r="B1414" t="e">
        <f t="array" ref="B1414" ca="1">_xlfn.XLOOKUP(Tabelle8[[#This Row],[ExperimentID]]&amp;Tabelle8[[#This Row],[NegotiationID]]&amp;Tabelle8[[#This Row],[MessageID]],ALL_IN_ONE[ExperimentID]&amp;ALL_IN_ONE[NegotiationID]&amp;ALL_IN_ONE[MessageID],ALL_IN_ONE[Gesamt_ID],,0)</f>
        <v>#VALUE!</v>
      </c>
      <c r="C1414">
        <v>4226</v>
      </c>
      <c r="D1414" t="s">
        <v>1521</v>
      </c>
      <c r="E1414">
        <v>64083</v>
      </c>
      <c r="F1414">
        <v>4212</v>
      </c>
      <c r="G1414">
        <v>4215</v>
      </c>
      <c r="H1414" t="s">
        <v>22</v>
      </c>
      <c r="I1414" t="str">
        <f t="array" ref="I1414">IFERROR(_xlfn.XLOOKUP(Tabelle8[[#This Row],[NegotiationID]]&amp;"FinalAccept",Tabelle8[NegotiationID]&amp;Tabelle8[ActionType],Tabelle8[ActionType],,0),_xlfn.XLOOKUP(Tabelle8[[#This Row],[NegotiationID]]&amp;"FinalReject",Tabelle8[NegotiationID]&amp;Tabelle8[ActionType],Tabelle8[ActionType],,0))</f>
        <v>FinalAccept</v>
      </c>
      <c r="N1414">
        <v>289</v>
      </c>
      <c r="O1414">
        <v>2187</v>
      </c>
      <c r="P1414">
        <v>10</v>
      </c>
      <c r="Q1414" s="3" t="s">
        <v>6616</v>
      </c>
    </row>
    <row r="1415" ht="203" hidden="1">
      <c r="A1415" t="e">
        <f t="shared" ca="1" si="543"/>
        <v>#VALUE!</v>
      </c>
      <c r="B1415" t="e">
        <f t="array" ref="B1415" ca="1">_xlfn.XLOOKUP(Tabelle8[[#This Row],[ExperimentID]]&amp;Tabelle8[[#This Row],[NegotiationID]]&amp;Tabelle8[[#This Row],[MessageID]],ALL_IN_ONE[ExperimentID]&amp;ALL_IN_ONE[NegotiationID]&amp;ALL_IN_ONE[MessageID],ALL_IN_ONE[Gesamt_ID],,0)</f>
        <v>#VALUE!</v>
      </c>
      <c r="C1415">
        <v>4226</v>
      </c>
      <c r="D1415" t="s">
        <v>1521</v>
      </c>
      <c r="E1415">
        <v>64504</v>
      </c>
      <c r="F1415">
        <v>4215</v>
      </c>
      <c r="G1415">
        <v>4212</v>
      </c>
      <c r="H1415" t="s">
        <v>24</v>
      </c>
      <c r="I1415" t="str">
        <f t="array" ref="I1415">IFERROR(_xlfn.XLOOKUP(Tabelle8[[#This Row],[NegotiationID]]&amp;"FinalAccept",Tabelle8[NegotiationID]&amp;Tabelle8[ActionType],Tabelle8[ActionType],,0),_xlfn.XLOOKUP(Tabelle8[[#This Row],[NegotiationID]]&amp;"FinalReject",Tabelle8[NegotiationID]&amp;Tabelle8[ActionType],Tabelle8[ActionType],,0))</f>
        <v>FinalAccept</v>
      </c>
      <c r="N1415">
        <v>262</v>
      </c>
      <c r="O1415">
        <v>2187</v>
      </c>
      <c r="P1415">
        <v>10</v>
      </c>
      <c r="Q1415" s="3" t="s">
        <v>6617</v>
      </c>
    </row>
    <row r="1416" ht="145" hidden="1">
      <c r="A1416" t="e">
        <f t="shared" ca="1" si="543"/>
        <v>#VALUE!</v>
      </c>
      <c r="B1416" t="e">
        <f t="array" ref="B1416" ca="1">_xlfn.XLOOKUP(Tabelle8[[#This Row],[ExperimentID]]&amp;Tabelle8[[#This Row],[NegotiationID]]&amp;Tabelle8[[#This Row],[MessageID]],ALL_IN_ONE[ExperimentID]&amp;ALL_IN_ONE[NegotiationID]&amp;ALL_IN_ONE[MessageID],ALL_IN_ONE[Gesamt_ID],,0)</f>
        <v>#VALUE!</v>
      </c>
      <c r="C1416">
        <v>4226</v>
      </c>
      <c r="D1416" t="s">
        <v>1521</v>
      </c>
      <c r="E1416">
        <v>64636</v>
      </c>
      <c r="F1416">
        <v>4212</v>
      </c>
      <c r="G1416">
        <v>4215</v>
      </c>
      <c r="H1416" t="s">
        <v>22</v>
      </c>
      <c r="I1416" t="str">
        <f t="array" ref="I1416">IFERROR(_xlfn.XLOOKUP(Tabelle8[[#This Row],[NegotiationID]]&amp;"FinalAccept",Tabelle8[NegotiationID]&amp;Tabelle8[ActionType],Tabelle8[ActionType],,0),_xlfn.XLOOKUP(Tabelle8[[#This Row],[NegotiationID]]&amp;"FinalReject",Tabelle8[NegotiationID]&amp;Tabelle8[ActionType],Tabelle8[ActionType],,0))</f>
        <v>FinalAccept</v>
      </c>
      <c r="N1416">
        <v>310</v>
      </c>
      <c r="O1416">
        <v>2187</v>
      </c>
      <c r="P1416">
        <v>10</v>
      </c>
      <c r="Q1416" s="3" t="s">
        <v>6618</v>
      </c>
    </row>
    <row r="1417" ht="15" customHeight="1">
      <c r="A1417" t="e">
        <f t="shared" ca="1" si="543"/>
        <v>#VALUE!</v>
      </c>
      <c r="B1417" t="e">
        <f t="array" ref="B1417" ca="1">_xlfn.XLOOKUP(Tabelle8[[#This Row],[ExperimentID]]&amp;Tabelle8[[#This Row],[NegotiationID]]&amp;Tabelle8[[#This Row],[MessageID]],ALL_IN_ONE[ExperimentID]&amp;ALL_IN_ONE[NegotiationID]&amp;ALL_IN_ONE[MessageID],ALL_IN_ONE[Gesamt_ID],,0)</f>
        <v>#VALUE!</v>
      </c>
      <c r="C1417">
        <v>4226</v>
      </c>
      <c r="D1417" t="s">
        <v>1521</v>
      </c>
      <c r="E1417">
        <v>65037</v>
      </c>
      <c r="F1417">
        <v>4215</v>
      </c>
      <c r="G1417">
        <v>4212</v>
      </c>
      <c r="H1417" t="s">
        <v>31</v>
      </c>
      <c r="I1417" t="str">
        <f t="array" ref="I1417">IFERROR(_xlfn.XLOOKUP(Tabelle8[[#This Row],[NegotiationID]]&amp;"FinalAccept",Tabelle8[NegotiationID]&amp;Tabelle8[ActionType],Tabelle8[ActionType],,0),_xlfn.XLOOKUP(Tabelle8[[#This Row],[NegotiationID]]&amp;"FinalReject",Tabelle8[NegotiationID]&amp;Tabelle8[ActionType],Tabelle8[ActionType],,0))</f>
        <v>FinalAccept</v>
      </c>
      <c r="J1417">
        <v>0.54359999999999997</v>
      </c>
      <c r="K1417">
        <v>0.25440000000000002</v>
      </c>
      <c r="L1417">
        <v>0.79800000000000004</v>
      </c>
      <c r="M1417">
        <v>0.28920000000000001</v>
      </c>
      <c r="N1417">
        <v>378</v>
      </c>
      <c r="O1417">
        <v>2187</v>
      </c>
      <c r="P1417">
        <v>10</v>
      </c>
      <c r="Q1417" s="3" t="s">
        <v>3395</v>
      </c>
    </row>
    <row r="1418" ht="15" customHeight="1">
      <c r="A1418" t="e">
        <f t="shared" ca="1" si="543"/>
        <v>#VALUE!</v>
      </c>
      <c r="B1418" t="e">
        <f t="array" ref="B1418" ca="1">_xlfn.XLOOKUP(Tabelle8[[#This Row],[ExperimentID]]&amp;Tabelle8[[#This Row],[NegotiationID]]&amp;Tabelle8[[#This Row],[MessageID]],ALL_IN_ONE[ExperimentID]&amp;ALL_IN_ONE[NegotiationID]&amp;ALL_IN_ONE[MessageID],ALL_IN_ONE[Gesamt_ID],,0)</f>
        <v>#VALUE!</v>
      </c>
      <c r="C1418">
        <v>4226</v>
      </c>
      <c r="D1418" t="s">
        <v>1521</v>
      </c>
      <c r="E1418">
        <v>65754</v>
      </c>
      <c r="F1418">
        <v>4212</v>
      </c>
      <c r="G1418">
        <v>4215</v>
      </c>
      <c r="H1418" t="s">
        <v>31</v>
      </c>
      <c r="I1418" t="str">
        <f t="array" ref="I1418">IFERROR(_xlfn.XLOOKUP(Tabelle8[[#This Row],[NegotiationID]]&amp;"FinalAccept",Tabelle8[NegotiationID]&amp;Tabelle8[ActionType],Tabelle8[ActionType],,0),_xlfn.XLOOKUP(Tabelle8[[#This Row],[NegotiationID]]&amp;"FinalReject",Tabelle8[NegotiationID]&amp;Tabelle8[ActionType],Tabelle8[ActionType],,0))</f>
        <v>FinalAccept</v>
      </c>
      <c r="J1418">
        <v>0.57999999999999996</v>
      </c>
      <c r="K1418">
        <v>0.2276</v>
      </c>
      <c r="L1418">
        <v>0.80759999999999998</v>
      </c>
      <c r="M1418">
        <v>0.35239999999999999</v>
      </c>
      <c r="N1418">
        <v>152</v>
      </c>
      <c r="O1418">
        <v>2187</v>
      </c>
      <c r="P1418">
        <v>10</v>
      </c>
      <c r="Q1418" s="3" t="s">
        <v>3396</v>
      </c>
    </row>
    <row r="1419" ht="15" customHeight="1">
      <c r="A1419" t="e">
        <f t="shared" ca="1" si="543"/>
        <v>#VALUE!</v>
      </c>
      <c r="B1419" t="e">
        <f t="array" ref="B1419" ca="1">_xlfn.XLOOKUP(Tabelle8[[#This Row],[ExperimentID]]&amp;Tabelle8[[#This Row],[NegotiationID]]&amp;Tabelle8[[#This Row],[MessageID]],ALL_IN_ONE[ExperimentID]&amp;ALL_IN_ONE[NegotiationID]&amp;ALL_IN_ONE[MessageID],ALL_IN_ONE[Gesamt_ID],,0)</f>
        <v>#VALUE!</v>
      </c>
      <c r="C1419">
        <v>4226</v>
      </c>
      <c r="D1419" t="s">
        <v>1521</v>
      </c>
      <c r="E1419">
        <v>65833</v>
      </c>
      <c r="F1419">
        <v>4215</v>
      </c>
      <c r="G1419">
        <v>4212</v>
      </c>
      <c r="H1419" t="s">
        <v>31</v>
      </c>
      <c r="I1419" t="str">
        <f t="array" ref="I1419">IFERROR(_xlfn.XLOOKUP(Tabelle8[[#This Row],[NegotiationID]]&amp;"FinalAccept",Tabelle8[NegotiationID]&amp;Tabelle8[ActionType],Tabelle8[ActionType],,0),_xlfn.XLOOKUP(Tabelle8[[#This Row],[NegotiationID]]&amp;"FinalReject",Tabelle8[NegotiationID]&amp;Tabelle8[ActionType],Tabelle8[ActionType],,0))</f>
        <v>FinalAccept</v>
      </c>
      <c r="J1419">
        <v>0.504</v>
      </c>
      <c r="K1419">
        <v>0.50419999999999998</v>
      </c>
      <c r="L1419">
        <v>1.0082</v>
      </c>
      <c r="M1419">
        <v>0.00020000000000000001</v>
      </c>
      <c r="N1419">
        <v>214</v>
      </c>
      <c r="O1419">
        <v>2187</v>
      </c>
      <c r="P1419">
        <v>10</v>
      </c>
      <c r="Q1419" s="3" t="s">
        <v>3397</v>
      </c>
    </row>
    <row r="1420" ht="15" customHeight="1">
      <c r="A1420" t="e">
        <f t="shared" ca="1" si="543"/>
        <v>#VALUE!</v>
      </c>
      <c r="B1420" t="e">
        <f t="array" ref="B1420" ca="1">_xlfn.XLOOKUP(Tabelle8[[#This Row],[ExperimentID]]&amp;Tabelle8[[#This Row],[NegotiationID]]&amp;Tabelle8[[#This Row],[MessageID]],ALL_IN_ONE[ExperimentID]&amp;ALL_IN_ONE[NegotiationID]&amp;ALL_IN_ONE[MessageID],ALL_IN_ONE[Gesamt_ID],,0)</f>
        <v>#VALUE!</v>
      </c>
      <c r="C1420">
        <v>4226</v>
      </c>
      <c r="D1420" t="s">
        <v>1521</v>
      </c>
      <c r="E1420">
        <v>65846</v>
      </c>
      <c r="F1420">
        <v>4212</v>
      </c>
      <c r="G1420">
        <v>4215</v>
      </c>
      <c r="H1420" t="s">
        <v>20</v>
      </c>
      <c r="I1420" t="str">
        <f t="array" ref="I1420">IFERROR(_xlfn.XLOOKUP(Tabelle8[[#This Row],[NegotiationID]]&amp;"FinalAccept",Tabelle8[NegotiationID]&amp;Tabelle8[ActionType],Tabelle8[ActionType],,0),_xlfn.XLOOKUP(Tabelle8[[#This Row],[NegotiationID]]&amp;"FinalReject",Tabelle8[NegotiationID]&amp;Tabelle8[ActionType],Tabelle8[ActionType],,0))</f>
        <v>FinalAccept</v>
      </c>
      <c r="J1420">
        <v>0.50419999999999998</v>
      </c>
      <c r="K1420">
        <v>0.504</v>
      </c>
      <c r="L1420">
        <v>1.0082</v>
      </c>
      <c r="M1420">
        <v>0.00020000000000000001</v>
      </c>
      <c r="N1420">
        <v>39</v>
      </c>
      <c r="O1420">
        <v>2187</v>
      </c>
      <c r="P1420">
        <v>10</v>
      </c>
      <c r="Q1420" s="3" t="s">
        <v>3398</v>
      </c>
    </row>
    <row r="1421" ht="14.5" hidden="1">
      <c r="A1421" t="e">
        <f t="shared" ca="1" si="543"/>
        <v>#VALUE!</v>
      </c>
      <c r="B1421" t="e">
        <f t="array" ref="B1421" ca="1">_xlfn.XLOOKUP(Tabelle8[[#This Row],[ExperimentID]]&amp;Tabelle8[[#This Row],[NegotiationID]]&amp;Tabelle8[[#This Row],[MessageID]],ALL_IN_ONE[ExperimentID]&amp;ALL_IN_ONE[NegotiationID]&amp;ALL_IN_ONE[MessageID],ALL_IN_ONE[Gesamt_ID],,0)</f>
        <v>#VALUE!</v>
      </c>
      <c r="C1421">
        <v>4255</v>
      </c>
      <c r="D1421" t="s">
        <v>1521</v>
      </c>
      <c r="E1421">
        <v>4256</v>
      </c>
      <c r="H1421" t="s">
        <v>6019</v>
      </c>
      <c r="I1421" t="str">
        <f t="array" ref="I1421">IFERROR(_xlfn.XLOOKUP(Tabelle8[[#This Row],[NegotiationID]]&amp;"FinalAccept",Tabelle8[NegotiationID]&amp;Tabelle8[ActionType],Tabelle8[ActionType],,0),_xlfn.XLOOKUP(Tabelle8[[#This Row],[NegotiationID]]&amp;"FinalReject",Tabelle8[NegotiationID]&amp;Tabelle8[ActionType],Tabelle8[ActionType],,0))</f>
        <v>FinalAccept</v>
      </c>
      <c r="N1421">
        <v>21</v>
      </c>
      <c r="O1421">
        <v>2096</v>
      </c>
      <c r="P1421">
        <v>14</v>
      </c>
      <c r="Q1421" t="s">
        <v>6020</v>
      </c>
    </row>
    <row r="1422" ht="15" customHeight="1">
      <c r="A1422" t="e">
        <f t="shared" ca="1" si="543"/>
        <v>#VALUE!</v>
      </c>
      <c r="B1422" t="e">
        <f t="array" ref="B1422" ca="1">_xlfn.XLOOKUP(Tabelle8[[#This Row],[ExperimentID]]&amp;Tabelle8[[#This Row],[NegotiationID]]&amp;Tabelle8[[#This Row],[MessageID]],ALL_IN_ONE[ExperimentID]&amp;ALL_IN_ONE[NegotiationID]&amp;ALL_IN_ONE[MessageID],ALL_IN_ONE[Gesamt_ID],,0)</f>
        <v>#VALUE!</v>
      </c>
      <c r="C1422">
        <v>4255</v>
      </c>
      <c r="D1422" t="s">
        <v>1521</v>
      </c>
      <c r="E1422">
        <v>62517</v>
      </c>
      <c r="F1422">
        <v>4241</v>
      </c>
      <c r="G1422">
        <v>4244</v>
      </c>
      <c r="H1422" t="s">
        <v>19</v>
      </c>
      <c r="I1422" t="str">
        <f t="array" ref="I1422">IFERROR(_xlfn.XLOOKUP(Tabelle8[[#This Row],[NegotiationID]]&amp;"FinalAccept",Tabelle8[NegotiationID]&amp;Tabelle8[ActionType],Tabelle8[ActionType],,0),_xlfn.XLOOKUP(Tabelle8[[#This Row],[NegotiationID]]&amp;"FinalReject",Tabelle8[NegotiationID]&amp;Tabelle8[ActionType],Tabelle8[ActionType],,0))</f>
        <v>FinalAccept</v>
      </c>
      <c r="J1422">
        <v>1</v>
      </c>
      <c r="K1422">
        <v>0.1084</v>
      </c>
      <c r="L1422">
        <v>1.1084000000000001</v>
      </c>
      <c r="M1422">
        <v>0.89159999999999995</v>
      </c>
      <c r="N1422">
        <v>68</v>
      </c>
      <c r="O1422">
        <v>2096</v>
      </c>
      <c r="P1422">
        <v>14</v>
      </c>
      <c r="Q1422" s="3" t="s">
        <v>3399</v>
      </c>
    </row>
    <row r="1423" ht="15" customHeight="1">
      <c r="A1423" t="e">
        <f t="shared" ca="1" si="543"/>
        <v>#VALUE!</v>
      </c>
      <c r="B1423" t="e">
        <f t="array" ref="B1423" ca="1">_xlfn.XLOOKUP(Tabelle8[[#This Row],[ExperimentID]]&amp;Tabelle8[[#This Row],[NegotiationID]]&amp;Tabelle8[[#This Row],[MessageID]],ALL_IN_ONE[ExperimentID]&amp;ALL_IN_ONE[NegotiationID]&amp;ALL_IN_ONE[MessageID],ALL_IN_ONE[Gesamt_ID],,0)</f>
        <v>#VALUE!</v>
      </c>
      <c r="C1423">
        <v>4255</v>
      </c>
      <c r="D1423" t="s">
        <v>1521</v>
      </c>
      <c r="E1423">
        <v>62819</v>
      </c>
      <c r="F1423">
        <v>4244</v>
      </c>
      <c r="G1423">
        <v>4241</v>
      </c>
      <c r="H1423" t="s">
        <v>31</v>
      </c>
      <c r="I1423" t="str">
        <f t="array" ref="I1423">IFERROR(_xlfn.XLOOKUP(Tabelle8[[#This Row],[NegotiationID]]&amp;"FinalAccept",Tabelle8[NegotiationID]&amp;Tabelle8[ActionType],Tabelle8[ActionType],,0),_xlfn.XLOOKUP(Tabelle8[[#This Row],[NegotiationID]]&amp;"FinalReject",Tabelle8[NegotiationID]&amp;Tabelle8[ActionType],Tabelle8[ActionType],,0))</f>
        <v>FinalAccept</v>
      </c>
      <c r="J1423">
        <v>0.73899999999999999</v>
      </c>
      <c r="K1423">
        <v>0.28920000000000001</v>
      </c>
      <c r="L1423">
        <v>1.0282</v>
      </c>
      <c r="M1423">
        <v>0.44979999999999998</v>
      </c>
      <c r="N1423">
        <v>273</v>
      </c>
      <c r="O1423">
        <v>2096</v>
      </c>
      <c r="P1423">
        <v>14</v>
      </c>
      <c r="Q1423" s="3" t="s">
        <v>3400</v>
      </c>
    </row>
    <row r="1424" ht="15" customHeight="1">
      <c r="A1424" t="e">
        <f t="shared" ca="1" si="543"/>
        <v>#VALUE!</v>
      </c>
      <c r="B1424" t="e">
        <f t="array" ref="B1424" ca="1">_xlfn.XLOOKUP(Tabelle8[[#This Row],[ExperimentID]]&amp;Tabelle8[[#This Row],[NegotiationID]]&amp;Tabelle8[[#This Row],[MessageID]],ALL_IN_ONE[ExperimentID]&amp;ALL_IN_ONE[NegotiationID]&amp;ALL_IN_ONE[MessageID],ALL_IN_ONE[Gesamt_ID],,0)</f>
        <v>#VALUE!</v>
      </c>
      <c r="C1424">
        <v>4255</v>
      </c>
      <c r="D1424" t="s">
        <v>1521</v>
      </c>
      <c r="E1424">
        <v>62856</v>
      </c>
      <c r="F1424">
        <v>4241</v>
      </c>
      <c r="G1424">
        <v>4244</v>
      </c>
      <c r="H1424" t="s">
        <v>31</v>
      </c>
      <c r="I1424" t="str">
        <f t="array" ref="I1424">IFERROR(_xlfn.XLOOKUP(Tabelle8[[#This Row],[NegotiationID]]&amp;"FinalAccept",Tabelle8[NegotiationID]&amp;Tabelle8[ActionType],Tabelle8[ActionType],,0),_xlfn.XLOOKUP(Tabelle8[[#This Row],[NegotiationID]]&amp;"FinalReject",Tabelle8[NegotiationID]&amp;Tabelle8[ActionType],Tabelle8[ActionType],,0))</f>
        <v>FinalAccept</v>
      </c>
      <c r="J1424">
        <v>0.78239999999999998</v>
      </c>
      <c r="K1424">
        <v>0.27039999999999997</v>
      </c>
      <c r="L1424">
        <v>1.0528</v>
      </c>
      <c r="M1424">
        <v>0.51200000000000001</v>
      </c>
      <c r="N1424">
        <v>125</v>
      </c>
      <c r="O1424">
        <v>2096</v>
      </c>
      <c r="P1424">
        <v>14</v>
      </c>
      <c r="Q1424" s="3" t="s">
        <v>3401</v>
      </c>
    </row>
    <row r="1425" ht="15" customHeight="1">
      <c r="A1425" t="e">
        <f t="shared" ca="1" si="543"/>
        <v>#VALUE!</v>
      </c>
      <c r="B1425" t="e">
        <f t="array" ref="B1425" ca="1">_xlfn.XLOOKUP(Tabelle8[[#This Row],[ExperimentID]]&amp;Tabelle8[[#This Row],[NegotiationID]]&amp;Tabelle8[[#This Row],[MessageID]],ALL_IN_ONE[ExperimentID]&amp;ALL_IN_ONE[NegotiationID]&amp;ALL_IN_ONE[MessageID],ALL_IN_ONE[Gesamt_ID],,0)</f>
        <v>#VALUE!</v>
      </c>
      <c r="C1425">
        <v>4255</v>
      </c>
      <c r="D1425" t="s">
        <v>1521</v>
      </c>
      <c r="E1425">
        <v>64061</v>
      </c>
      <c r="F1425">
        <v>4244</v>
      </c>
      <c r="G1425">
        <v>4241</v>
      </c>
      <c r="H1425" t="s">
        <v>31</v>
      </c>
      <c r="I1425" t="str">
        <f t="array" ref="I1425">IFERROR(_xlfn.XLOOKUP(Tabelle8[[#This Row],[NegotiationID]]&amp;"FinalAccept",Tabelle8[NegotiationID]&amp;Tabelle8[ActionType],Tabelle8[ActionType],,0),_xlfn.XLOOKUP(Tabelle8[[#This Row],[NegotiationID]]&amp;"FinalReject",Tabelle8[NegotiationID]&amp;Tabelle8[ActionType],Tabelle8[ActionType],,0))</f>
        <v>FinalAccept</v>
      </c>
      <c r="J1425">
        <v>0.62439999999999996</v>
      </c>
      <c r="K1425">
        <v>0.47439999999999999</v>
      </c>
      <c r="L1425">
        <v>1.0988</v>
      </c>
      <c r="M1425">
        <v>0.14999999999999999</v>
      </c>
      <c r="N1425">
        <v>167</v>
      </c>
      <c r="O1425">
        <v>2096</v>
      </c>
      <c r="P1425">
        <v>14</v>
      </c>
      <c r="Q1425" s="3" t="s">
        <v>3402</v>
      </c>
    </row>
    <row r="1426" ht="15" customHeight="1">
      <c r="A1426" t="e">
        <f t="shared" ca="1" si="543"/>
        <v>#VALUE!</v>
      </c>
      <c r="B1426" t="e">
        <f t="array" ref="B1426" ca="1">_xlfn.XLOOKUP(Tabelle8[[#This Row],[ExperimentID]]&amp;Tabelle8[[#This Row],[NegotiationID]]&amp;Tabelle8[[#This Row],[MessageID]],ALL_IN_ONE[ExperimentID]&amp;ALL_IN_ONE[NegotiationID]&amp;ALL_IN_ONE[MessageID],ALL_IN_ONE[Gesamt_ID],,0)</f>
        <v>#VALUE!</v>
      </c>
      <c r="C1426">
        <v>4255</v>
      </c>
      <c r="D1426" t="s">
        <v>1521</v>
      </c>
      <c r="E1426">
        <v>64531</v>
      </c>
      <c r="F1426">
        <v>4241</v>
      </c>
      <c r="G1426">
        <v>4244</v>
      </c>
      <c r="H1426" t="s">
        <v>31</v>
      </c>
      <c r="I1426" t="str">
        <f t="array" ref="I1426">IFERROR(_xlfn.XLOOKUP(Tabelle8[[#This Row],[NegotiationID]]&amp;"FinalAccept",Tabelle8[NegotiationID]&amp;Tabelle8[ActionType],Tabelle8[ActionType],,0),_xlfn.XLOOKUP(Tabelle8[[#This Row],[NegotiationID]]&amp;"FinalReject",Tabelle8[NegotiationID]&amp;Tabelle8[ActionType],Tabelle8[ActionType],,0))</f>
        <v>FinalAccept</v>
      </c>
      <c r="J1426">
        <v>0.60240000000000005</v>
      </c>
      <c r="K1426">
        <v>0.45040000000000002</v>
      </c>
      <c r="L1426">
        <v>1.0528</v>
      </c>
      <c r="M1426">
        <v>0.152</v>
      </c>
      <c r="N1426">
        <v>124</v>
      </c>
      <c r="O1426">
        <v>2096</v>
      </c>
      <c r="P1426">
        <v>14</v>
      </c>
      <c r="Q1426" s="3" t="s">
        <v>3403</v>
      </c>
    </row>
    <row r="1427" ht="15" customHeight="1">
      <c r="A1427" t="e">
        <f t="shared" ca="1" si="543"/>
        <v>#VALUE!</v>
      </c>
      <c r="B1427" t="e">
        <f t="array" ref="B1427" ca="1">_xlfn.XLOOKUP(Tabelle8[[#This Row],[ExperimentID]]&amp;Tabelle8[[#This Row],[NegotiationID]]&amp;Tabelle8[[#This Row],[MessageID]],ALL_IN_ONE[ExperimentID]&amp;ALL_IN_ONE[NegotiationID]&amp;ALL_IN_ONE[MessageID],ALL_IN_ONE[Gesamt_ID],,0)</f>
        <v>#VALUE!</v>
      </c>
      <c r="C1427">
        <v>4255</v>
      </c>
      <c r="D1427" t="s">
        <v>1521</v>
      </c>
      <c r="E1427">
        <v>64988</v>
      </c>
      <c r="F1427">
        <v>4244</v>
      </c>
      <c r="G1427">
        <v>4241</v>
      </c>
      <c r="H1427" t="s">
        <v>31</v>
      </c>
      <c r="I1427" t="str">
        <f t="array" ref="I1427">IFERROR(_xlfn.XLOOKUP(Tabelle8[[#This Row],[NegotiationID]]&amp;"FinalAccept",Tabelle8[NegotiationID]&amp;Tabelle8[ActionType],Tabelle8[ActionType],,0),_xlfn.XLOOKUP(Tabelle8[[#This Row],[NegotiationID]]&amp;"FinalReject",Tabelle8[NegotiationID]&amp;Tabelle8[ActionType],Tabelle8[ActionType],,0))</f>
        <v>FinalAccept</v>
      </c>
      <c r="J1427">
        <v>0.51639999999999997</v>
      </c>
      <c r="K1427">
        <v>0.43440000000000001</v>
      </c>
      <c r="L1427">
        <v>0.95079999999999998</v>
      </c>
      <c r="M1427">
        <v>0.082000000000000003</v>
      </c>
      <c r="N1427">
        <v>213</v>
      </c>
      <c r="O1427">
        <v>2096</v>
      </c>
      <c r="P1427">
        <v>14</v>
      </c>
      <c r="Q1427" s="3" t="s">
        <v>3404</v>
      </c>
    </row>
    <row r="1428" ht="15" customHeight="1">
      <c r="A1428" t="e">
        <f t="shared" ca="1" si="543"/>
        <v>#VALUE!</v>
      </c>
      <c r="B1428" t="e">
        <f t="array" ref="B1428" ca="1">_xlfn.XLOOKUP(Tabelle8[[#This Row],[ExperimentID]]&amp;Tabelle8[[#This Row],[NegotiationID]]&amp;Tabelle8[[#This Row],[MessageID]],ALL_IN_ONE[ExperimentID]&amp;ALL_IN_ONE[NegotiationID]&amp;ALL_IN_ONE[MessageID],ALL_IN_ONE[Gesamt_ID],,0)</f>
        <v>#VALUE!</v>
      </c>
      <c r="C1428">
        <v>4255</v>
      </c>
      <c r="D1428" t="s">
        <v>1521</v>
      </c>
      <c r="E1428">
        <v>65208</v>
      </c>
      <c r="F1428">
        <v>4241</v>
      </c>
      <c r="G1428">
        <v>4244</v>
      </c>
      <c r="H1428" t="s">
        <v>31</v>
      </c>
      <c r="I1428" t="str">
        <f t="array" ref="I1428">IFERROR(_xlfn.XLOOKUP(Tabelle8[[#This Row],[NegotiationID]]&amp;"FinalAccept",Tabelle8[NegotiationID]&amp;Tabelle8[ActionType],Tabelle8[ActionType],,0),_xlfn.XLOOKUP(Tabelle8[[#This Row],[NegotiationID]]&amp;"FinalReject",Tabelle8[NegotiationID]&amp;Tabelle8[ActionType],Tabelle8[ActionType],,0))</f>
        <v>FinalAccept</v>
      </c>
      <c r="J1428">
        <v>0.65600000000000003</v>
      </c>
      <c r="K1428">
        <v>0.35699999999999998</v>
      </c>
      <c r="L1428">
        <v>1.0129999999999999</v>
      </c>
      <c r="M1428">
        <v>0.29899999999999999</v>
      </c>
      <c r="N1428">
        <v>219</v>
      </c>
      <c r="O1428">
        <v>2096</v>
      </c>
      <c r="P1428">
        <v>14</v>
      </c>
      <c r="Q1428" s="3" t="s">
        <v>3405</v>
      </c>
    </row>
    <row r="1429" ht="15" customHeight="1">
      <c r="A1429" t="e">
        <f t="shared" ca="1" si="543"/>
        <v>#VALUE!</v>
      </c>
      <c r="B1429" t="e">
        <f t="array" ref="B1429" ca="1">_xlfn.XLOOKUP(Tabelle8[[#This Row],[ExperimentID]]&amp;Tabelle8[[#This Row],[NegotiationID]]&amp;Tabelle8[[#This Row],[MessageID]],ALL_IN_ONE[ExperimentID]&amp;ALL_IN_ONE[NegotiationID]&amp;ALL_IN_ONE[MessageID],ALL_IN_ONE[Gesamt_ID],,0)</f>
        <v>#VALUE!</v>
      </c>
      <c r="C1429">
        <v>4255</v>
      </c>
      <c r="D1429" t="s">
        <v>1521</v>
      </c>
      <c r="E1429">
        <v>65376</v>
      </c>
      <c r="F1429">
        <v>4244</v>
      </c>
      <c r="G1429">
        <v>4241</v>
      </c>
      <c r="H1429" t="s">
        <v>31</v>
      </c>
      <c r="I1429" t="str">
        <f t="array" ref="I1429">IFERROR(_xlfn.XLOOKUP(Tabelle8[[#This Row],[NegotiationID]]&amp;"FinalAccept",Tabelle8[NegotiationID]&amp;Tabelle8[ActionType],Tabelle8[ActionType],,0),_xlfn.XLOOKUP(Tabelle8[[#This Row],[NegotiationID]]&amp;"FinalReject",Tabelle8[NegotiationID]&amp;Tabelle8[ActionType],Tabelle8[ActionType],,0))</f>
        <v>FinalAccept</v>
      </c>
      <c r="J1429">
        <v>0.5</v>
      </c>
      <c r="K1429">
        <v>0.54979999999999996</v>
      </c>
      <c r="L1429">
        <v>1.0498000000000001</v>
      </c>
      <c r="M1429">
        <v>0.049799999999999997</v>
      </c>
      <c r="N1429">
        <v>504</v>
      </c>
      <c r="O1429">
        <v>2096</v>
      </c>
      <c r="P1429">
        <v>14</v>
      </c>
      <c r="Q1429" s="3" t="s">
        <v>3406</v>
      </c>
    </row>
    <row r="1430" ht="15" customHeight="1">
      <c r="A1430" t="e">
        <f t="shared" ca="1" si="543"/>
        <v>#VALUE!</v>
      </c>
      <c r="B1430" t="e">
        <f t="array" ref="B1430" ca="1">_xlfn.XLOOKUP(Tabelle8[[#This Row],[ExperimentID]]&amp;Tabelle8[[#This Row],[NegotiationID]]&amp;Tabelle8[[#This Row],[MessageID]],ALL_IN_ONE[ExperimentID]&amp;ALL_IN_ONE[NegotiationID]&amp;ALL_IN_ONE[MessageID],ALL_IN_ONE[Gesamt_ID],,0)</f>
        <v>#VALUE!</v>
      </c>
      <c r="C1430">
        <v>4255</v>
      </c>
      <c r="D1430" t="s">
        <v>1521</v>
      </c>
      <c r="E1430">
        <v>65511</v>
      </c>
      <c r="F1430">
        <v>4241</v>
      </c>
      <c r="G1430">
        <v>4244</v>
      </c>
      <c r="H1430" t="s">
        <v>31</v>
      </c>
      <c r="I1430" t="str">
        <f t="array" ref="I1430">IFERROR(_xlfn.XLOOKUP(Tabelle8[[#This Row],[NegotiationID]]&amp;"FinalAccept",Tabelle8[NegotiationID]&amp;Tabelle8[ActionType],Tabelle8[ActionType],,0),_xlfn.XLOOKUP(Tabelle8[[#This Row],[NegotiationID]]&amp;"FinalReject",Tabelle8[NegotiationID]&amp;Tabelle8[ActionType],Tabelle8[ActionType],,0))</f>
        <v>FinalAccept</v>
      </c>
      <c r="J1430">
        <v>0.58819999999999995</v>
      </c>
      <c r="K1430">
        <v>0.46479999999999999</v>
      </c>
      <c r="L1430">
        <v>1.0529999999999999</v>
      </c>
      <c r="M1430">
        <v>0.1234</v>
      </c>
      <c r="N1430">
        <v>87</v>
      </c>
      <c r="O1430">
        <v>2096</v>
      </c>
      <c r="P1430">
        <v>14</v>
      </c>
      <c r="Q1430" s="3" t="s">
        <v>3407</v>
      </c>
    </row>
    <row r="1431" ht="15" customHeight="1">
      <c r="A1431" t="e">
        <f t="shared" ca="1" si="543"/>
        <v>#VALUE!</v>
      </c>
      <c r="B1431" t="e">
        <f t="array" ref="B1431" ca="1">_xlfn.XLOOKUP(Tabelle8[[#This Row],[ExperimentID]]&amp;Tabelle8[[#This Row],[NegotiationID]]&amp;Tabelle8[[#This Row],[MessageID]],ALL_IN_ONE[ExperimentID]&amp;ALL_IN_ONE[NegotiationID]&amp;ALL_IN_ONE[MessageID],ALL_IN_ONE[Gesamt_ID],,0)</f>
        <v>#VALUE!</v>
      </c>
      <c r="C1431">
        <v>4255</v>
      </c>
      <c r="D1431" t="s">
        <v>1521</v>
      </c>
      <c r="E1431">
        <v>65712</v>
      </c>
      <c r="F1431">
        <v>4244</v>
      </c>
      <c r="G1431">
        <v>4241</v>
      </c>
      <c r="H1431" t="s">
        <v>31</v>
      </c>
      <c r="I1431" t="str">
        <f t="array" ref="I1431">IFERROR(_xlfn.XLOOKUP(Tabelle8[[#This Row],[NegotiationID]]&amp;"FinalAccept",Tabelle8[NegotiationID]&amp;Tabelle8[ActionType],Tabelle8[ActionType],,0),_xlfn.XLOOKUP(Tabelle8[[#This Row],[NegotiationID]]&amp;"FinalReject",Tabelle8[NegotiationID]&amp;Tabelle8[ActionType],Tabelle8[ActionType],,0))</f>
        <v>FinalAccept</v>
      </c>
      <c r="J1431">
        <v>0.50739999999999996</v>
      </c>
      <c r="K1431">
        <v>0.49619999999999997</v>
      </c>
      <c r="L1431">
        <v>1.0036</v>
      </c>
      <c r="M1431">
        <v>0.0112</v>
      </c>
      <c r="N1431">
        <v>140</v>
      </c>
      <c r="O1431">
        <v>2096</v>
      </c>
      <c r="P1431">
        <v>14</v>
      </c>
      <c r="Q1431" s="3" t="s">
        <v>3408</v>
      </c>
    </row>
    <row r="1432" ht="15" customHeight="1">
      <c r="A1432" t="e">
        <f t="shared" ca="1" si="543"/>
        <v>#VALUE!</v>
      </c>
      <c r="B1432" t="e">
        <f t="array" ref="B1432" ca="1">_xlfn.XLOOKUP(Tabelle8[[#This Row],[ExperimentID]]&amp;Tabelle8[[#This Row],[NegotiationID]]&amp;Tabelle8[[#This Row],[MessageID]],ALL_IN_ONE[ExperimentID]&amp;ALL_IN_ONE[NegotiationID]&amp;ALL_IN_ONE[MessageID],ALL_IN_ONE[Gesamt_ID],,0)</f>
        <v>#VALUE!</v>
      </c>
      <c r="C1432">
        <v>4255</v>
      </c>
      <c r="D1432" t="s">
        <v>1521</v>
      </c>
      <c r="E1432">
        <v>65721</v>
      </c>
      <c r="F1432">
        <v>4241</v>
      </c>
      <c r="G1432">
        <v>4244</v>
      </c>
      <c r="H1432" t="s">
        <v>31</v>
      </c>
      <c r="I1432" t="str">
        <f t="array" ref="I1432">IFERROR(_xlfn.XLOOKUP(Tabelle8[[#This Row],[NegotiationID]]&amp;"FinalAccept",Tabelle8[NegotiationID]&amp;Tabelle8[ActionType],Tabelle8[ActionType],,0),_xlfn.XLOOKUP(Tabelle8[[#This Row],[NegotiationID]]&amp;"FinalReject",Tabelle8[NegotiationID]&amp;Tabelle8[ActionType],Tabelle8[ActionType],,0))</f>
        <v>FinalAccept</v>
      </c>
      <c r="J1432">
        <v>0.64019999999999999</v>
      </c>
      <c r="K1432">
        <v>0.45879999999999999</v>
      </c>
      <c r="L1432">
        <v>1.099</v>
      </c>
      <c r="M1432">
        <v>0.18140000000000001</v>
      </c>
      <c r="N1432">
        <v>45</v>
      </c>
      <c r="O1432">
        <v>2096</v>
      </c>
      <c r="P1432">
        <v>14</v>
      </c>
      <c r="Q1432" s="3" t="s">
        <v>3409</v>
      </c>
    </row>
    <row r="1433" ht="15" customHeight="1">
      <c r="A1433" t="e">
        <f t="shared" ca="1" si="543"/>
        <v>#VALUE!</v>
      </c>
      <c r="B1433" t="e">
        <f t="array" ref="B1433" ca="1">_xlfn.XLOOKUP(Tabelle8[[#This Row],[ExperimentID]]&amp;Tabelle8[[#This Row],[NegotiationID]]&amp;Tabelle8[[#This Row],[MessageID]],ALL_IN_ONE[ExperimentID]&amp;ALL_IN_ONE[NegotiationID]&amp;ALL_IN_ONE[MessageID],ALL_IN_ONE[Gesamt_ID],,0)</f>
        <v>#VALUE!</v>
      </c>
      <c r="C1433">
        <v>4255</v>
      </c>
      <c r="D1433" t="s">
        <v>1521</v>
      </c>
      <c r="E1433">
        <v>65731</v>
      </c>
      <c r="F1433">
        <v>4244</v>
      </c>
      <c r="G1433">
        <v>4241</v>
      </c>
      <c r="H1433" t="s">
        <v>31</v>
      </c>
      <c r="I1433" t="str">
        <f t="array" ref="I1433">IFERROR(_xlfn.XLOOKUP(Tabelle8[[#This Row],[NegotiationID]]&amp;"FinalAccept",Tabelle8[NegotiationID]&amp;Tabelle8[ActionType],Tabelle8[ActionType],,0),_xlfn.XLOOKUP(Tabelle8[[#This Row],[NegotiationID]]&amp;"FinalReject",Tabelle8[NegotiationID]&amp;Tabelle8[ActionType],Tabelle8[ActionType],,0))</f>
        <v>FinalAccept</v>
      </c>
      <c r="J1433">
        <v>0.49399999999999999</v>
      </c>
      <c r="K1433">
        <v>0.6018</v>
      </c>
      <c r="L1433">
        <v>1.0958000000000001</v>
      </c>
      <c r="M1433">
        <v>0.10780000000000001</v>
      </c>
      <c r="N1433">
        <v>69</v>
      </c>
      <c r="O1433">
        <v>2096</v>
      </c>
      <c r="P1433">
        <v>14</v>
      </c>
      <c r="Q1433" s="3" t="s">
        <v>3410</v>
      </c>
    </row>
    <row r="1434" ht="15" customHeight="1">
      <c r="A1434" t="e">
        <f t="shared" ca="1" si="543"/>
        <v>#VALUE!</v>
      </c>
      <c r="B1434" t="e">
        <f t="array" ref="B1434" ca="1">_xlfn.XLOOKUP(Tabelle8[[#This Row],[ExperimentID]]&amp;Tabelle8[[#This Row],[NegotiationID]]&amp;Tabelle8[[#This Row],[MessageID]],ALL_IN_ONE[ExperimentID]&amp;ALL_IN_ONE[NegotiationID]&amp;ALL_IN_ONE[MessageID],ALL_IN_ONE[Gesamt_ID],,0)</f>
        <v>#VALUE!</v>
      </c>
      <c r="C1434">
        <v>4255</v>
      </c>
      <c r="D1434" t="s">
        <v>1521</v>
      </c>
      <c r="E1434">
        <v>65745</v>
      </c>
      <c r="F1434">
        <v>4241</v>
      </c>
      <c r="G1434">
        <v>4244</v>
      </c>
      <c r="H1434" t="s">
        <v>20</v>
      </c>
      <c r="I1434" t="str">
        <f t="array" ref="I1434">IFERROR(_xlfn.XLOOKUP(Tabelle8[[#This Row],[NegotiationID]]&amp;"FinalAccept",Tabelle8[NegotiationID]&amp;Tabelle8[ActionType],Tabelle8[ActionType],,0),_xlfn.XLOOKUP(Tabelle8[[#This Row],[NegotiationID]]&amp;"FinalReject",Tabelle8[NegotiationID]&amp;Tabelle8[ActionType],Tabelle8[ActionType],,0))</f>
        <v>FinalAccept</v>
      </c>
      <c r="J1434">
        <v>0.6018</v>
      </c>
      <c r="K1434">
        <v>0.49399999999999999</v>
      </c>
      <c r="L1434">
        <v>1.0958000000000001</v>
      </c>
      <c r="M1434">
        <v>0.10780000000000001</v>
      </c>
      <c r="N1434">
        <v>41</v>
      </c>
      <c r="O1434">
        <v>2096</v>
      </c>
      <c r="P1434">
        <v>14</v>
      </c>
      <c r="Q1434" s="3" t="s">
        <v>3411</v>
      </c>
    </row>
    <row r="1435" ht="14.5" hidden="1">
      <c r="A1435" t="e">
        <f t="shared" ca="1" si="543"/>
        <v>#VALUE!</v>
      </c>
      <c r="B1435" t="e">
        <f t="array" ref="B1435" ca="1">_xlfn.XLOOKUP(Tabelle8[[#This Row],[ExperimentID]]&amp;Tabelle8[[#This Row],[NegotiationID]]&amp;Tabelle8[[#This Row],[MessageID]],ALL_IN_ONE[ExperimentID]&amp;ALL_IN_ONE[NegotiationID]&amp;ALL_IN_ONE[MessageID],ALL_IN_ONE[Gesamt_ID],,0)</f>
        <v>#VALUE!</v>
      </c>
      <c r="C1435">
        <v>4284</v>
      </c>
      <c r="D1435" t="s">
        <v>1521</v>
      </c>
      <c r="E1435">
        <v>4285</v>
      </c>
      <c r="H1435" t="s">
        <v>6019</v>
      </c>
      <c r="I1435" t="str">
        <f t="array" ref="I1435">IFERROR(_xlfn.XLOOKUP(Tabelle8[[#This Row],[NegotiationID]]&amp;"FinalAccept",Tabelle8[NegotiationID]&amp;Tabelle8[ActionType],Tabelle8[ActionType],,0),_xlfn.XLOOKUP(Tabelle8[[#This Row],[NegotiationID]]&amp;"FinalReject",Tabelle8[NegotiationID]&amp;Tabelle8[ActionType],Tabelle8[ActionType],,0))</f>
        <v>FinalAccept</v>
      </c>
      <c r="N1435">
        <v>21</v>
      </c>
      <c r="O1435">
        <v>2017</v>
      </c>
      <c r="P1435">
        <v>10</v>
      </c>
      <c r="Q1435" t="s">
        <v>6020</v>
      </c>
    </row>
    <row r="1436" ht="15" customHeight="1">
      <c r="A1436" t="e">
        <f t="shared" ca="1" si="543"/>
        <v>#VALUE!</v>
      </c>
      <c r="B1436" t="e">
        <f t="array" ref="B1436" ca="1">_xlfn.XLOOKUP(Tabelle8[[#This Row],[ExperimentID]]&amp;Tabelle8[[#This Row],[NegotiationID]]&amp;Tabelle8[[#This Row],[MessageID]],ALL_IN_ONE[ExperimentID]&amp;ALL_IN_ONE[NegotiationID]&amp;ALL_IN_ONE[MessageID],ALL_IN_ONE[Gesamt_ID],,0)</f>
        <v>#VALUE!</v>
      </c>
      <c r="C1436">
        <v>4284</v>
      </c>
      <c r="D1436" t="s">
        <v>1521</v>
      </c>
      <c r="E1436">
        <v>62338</v>
      </c>
      <c r="F1436">
        <v>4270</v>
      </c>
      <c r="G1436">
        <v>4273</v>
      </c>
      <c r="H1436" t="s">
        <v>19</v>
      </c>
      <c r="I1436" t="str">
        <f t="array" ref="I1436">IFERROR(_xlfn.XLOOKUP(Tabelle8[[#This Row],[NegotiationID]]&amp;"FinalAccept",Tabelle8[NegotiationID]&amp;Tabelle8[ActionType],Tabelle8[ActionType],,0),_xlfn.XLOOKUP(Tabelle8[[#This Row],[NegotiationID]]&amp;"FinalReject",Tabelle8[NegotiationID]&amp;Tabelle8[ActionType],Tabelle8[ActionType],,0))</f>
        <v>FinalAccept</v>
      </c>
      <c r="J1436">
        <v>0.81979999999999997</v>
      </c>
      <c r="K1436">
        <v>0.13400000000000001</v>
      </c>
      <c r="L1436">
        <v>0.95379999999999998</v>
      </c>
      <c r="M1436">
        <v>0.68579999999999997</v>
      </c>
      <c r="N1436">
        <v>159</v>
      </c>
      <c r="O1436">
        <v>2017</v>
      </c>
      <c r="P1436">
        <v>10</v>
      </c>
      <c r="Q1436" s="3" t="s">
        <v>3412</v>
      </c>
    </row>
    <row r="1437" ht="15" customHeight="1">
      <c r="A1437" t="e">
        <f t="shared" ca="1" si="543"/>
        <v>#VALUE!</v>
      </c>
      <c r="B1437" t="e">
        <f t="array" ref="B1437" ca="1">_xlfn.XLOOKUP(Tabelle8[[#This Row],[ExperimentID]]&amp;Tabelle8[[#This Row],[NegotiationID]]&amp;Tabelle8[[#This Row],[MessageID]],ALL_IN_ONE[ExperimentID]&amp;ALL_IN_ONE[NegotiationID]&amp;ALL_IN_ONE[MessageID],ALL_IN_ONE[Gesamt_ID],,0)</f>
        <v>#VALUE!</v>
      </c>
      <c r="C1437">
        <v>4284</v>
      </c>
      <c r="D1437" t="s">
        <v>1521</v>
      </c>
      <c r="E1437">
        <v>62804</v>
      </c>
      <c r="F1437">
        <v>4273</v>
      </c>
      <c r="G1437">
        <v>4270</v>
      </c>
      <c r="H1437" t="s">
        <v>31</v>
      </c>
      <c r="I1437" t="str">
        <f t="array" ref="I1437">IFERROR(_xlfn.XLOOKUP(Tabelle8[[#This Row],[NegotiationID]]&amp;"FinalAccept",Tabelle8[NegotiationID]&amp;Tabelle8[ActionType],Tabelle8[ActionType],,0),_xlfn.XLOOKUP(Tabelle8[[#This Row],[NegotiationID]]&amp;"FinalReject",Tabelle8[NegotiationID]&amp;Tabelle8[ActionType],Tabelle8[ActionType],,0))</f>
        <v>FinalAccept</v>
      </c>
      <c r="J1437">
        <v>0.79039999999999999</v>
      </c>
      <c r="K1437">
        <v>0.32840000000000003</v>
      </c>
      <c r="L1437">
        <v>1.1188</v>
      </c>
      <c r="M1437">
        <v>0.46200000000000002</v>
      </c>
      <c r="N1437">
        <v>232</v>
      </c>
      <c r="O1437">
        <v>2017</v>
      </c>
      <c r="P1437">
        <v>10</v>
      </c>
      <c r="Q1437" s="3" t="s">
        <v>3413</v>
      </c>
    </row>
    <row r="1438" ht="15" customHeight="1">
      <c r="A1438" t="e">
        <f t="shared" ca="1" si="543"/>
        <v>#VALUE!</v>
      </c>
      <c r="B1438" t="e">
        <f t="array" ref="B1438" ca="1">_xlfn.XLOOKUP(Tabelle8[[#This Row],[ExperimentID]]&amp;Tabelle8[[#This Row],[NegotiationID]]&amp;Tabelle8[[#This Row],[MessageID]],ALL_IN_ONE[ExperimentID]&amp;ALL_IN_ONE[NegotiationID]&amp;ALL_IN_ONE[MessageID],ALL_IN_ONE[Gesamt_ID],,0)</f>
        <v>#VALUE!</v>
      </c>
      <c r="C1438">
        <v>4284</v>
      </c>
      <c r="D1438" t="s">
        <v>1521</v>
      </c>
      <c r="E1438">
        <v>64222</v>
      </c>
      <c r="F1438">
        <v>4270</v>
      </c>
      <c r="G1438">
        <v>4273</v>
      </c>
      <c r="H1438" t="s">
        <v>31</v>
      </c>
      <c r="I1438" t="str">
        <f t="array" ref="I1438">IFERROR(_xlfn.XLOOKUP(Tabelle8[[#This Row],[NegotiationID]]&amp;"FinalAccept",Tabelle8[NegotiationID]&amp;Tabelle8[ActionType],Tabelle8[ActionType],,0),_xlfn.XLOOKUP(Tabelle8[[#This Row],[NegotiationID]]&amp;"FinalReject",Tabelle8[NegotiationID]&amp;Tabelle8[ActionType],Tabelle8[ActionType],,0))</f>
        <v>FinalAccept</v>
      </c>
      <c r="J1438">
        <v>1</v>
      </c>
      <c r="K1438">
        <v>0.1084</v>
      </c>
      <c r="L1438">
        <v>1.1084000000000001</v>
      </c>
      <c r="M1438">
        <v>0.89159999999999995</v>
      </c>
      <c r="N1438">
        <v>350</v>
      </c>
      <c r="O1438">
        <v>2017</v>
      </c>
      <c r="P1438">
        <v>10</v>
      </c>
      <c r="Q1438" s="3" t="s">
        <v>3414</v>
      </c>
    </row>
    <row r="1439" ht="15" customHeight="1">
      <c r="A1439" t="e">
        <f t="shared" ca="1" si="543"/>
        <v>#VALUE!</v>
      </c>
      <c r="B1439" t="e">
        <f t="array" ref="B1439" ca="1">_xlfn.XLOOKUP(Tabelle8[[#This Row],[ExperimentID]]&amp;Tabelle8[[#This Row],[NegotiationID]]&amp;Tabelle8[[#This Row],[MessageID]],ALL_IN_ONE[ExperimentID]&amp;ALL_IN_ONE[NegotiationID]&amp;ALL_IN_ONE[MessageID],ALL_IN_ONE[Gesamt_ID],,0)</f>
        <v>#VALUE!</v>
      </c>
      <c r="C1439">
        <v>4284</v>
      </c>
      <c r="D1439" t="s">
        <v>1521</v>
      </c>
      <c r="E1439">
        <v>64404</v>
      </c>
      <c r="F1439">
        <v>4273</v>
      </c>
      <c r="G1439">
        <v>4270</v>
      </c>
      <c r="H1439" t="s">
        <v>31</v>
      </c>
      <c r="I1439" t="str">
        <f t="array" ref="I1439">IFERROR(_xlfn.XLOOKUP(Tabelle8[[#This Row],[NegotiationID]]&amp;"FinalAccept",Tabelle8[NegotiationID]&amp;Tabelle8[ActionType],Tabelle8[ActionType],,0),_xlfn.XLOOKUP(Tabelle8[[#This Row],[NegotiationID]]&amp;"FinalReject",Tabelle8[NegotiationID]&amp;Tabelle8[ActionType],Tabelle8[ActionType],,0))</f>
        <v>FinalAccept</v>
      </c>
      <c r="J1439">
        <v>0.58160000000000001</v>
      </c>
      <c r="K1439">
        <v>0.39879999999999999</v>
      </c>
      <c r="L1439">
        <v>0.98040000000000005</v>
      </c>
      <c r="M1439">
        <v>0.18279999999999999</v>
      </c>
      <c r="N1439">
        <v>239</v>
      </c>
      <c r="O1439">
        <v>2017</v>
      </c>
      <c r="P1439">
        <v>10</v>
      </c>
      <c r="Q1439" s="3" t="s">
        <v>3415</v>
      </c>
    </row>
    <row r="1440" ht="15" customHeight="1">
      <c r="A1440" t="e">
        <f t="shared" ca="1" si="543"/>
        <v>#VALUE!</v>
      </c>
      <c r="B1440" t="e">
        <f t="array" ref="B1440" ca="1">_xlfn.XLOOKUP(Tabelle8[[#This Row],[ExperimentID]]&amp;Tabelle8[[#This Row],[NegotiationID]]&amp;Tabelle8[[#This Row],[MessageID]],ALL_IN_ONE[ExperimentID]&amp;ALL_IN_ONE[NegotiationID]&amp;ALL_IN_ONE[MessageID],ALL_IN_ONE[Gesamt_ID],,0)</f>
        <v>#VALUE!</v>
      </c>
      <c r="C1440">
        <v>4284</v>
      </c>
      <c r="D1440" t="s">
        <v>1521</v>
      </c>
      <c r="E1440">
        <v>65364</v>
      </c>
      <c r="F1440">
        <v>4270</v>
      </c>
      <c r="G1440">
        <v>4273</v>
      </c>
      <c r="H1440" t="s">
        <v>31</v>
      </c>
      <c r="I1440" t="str">
        <f t="array" ref="I1440">IFERROR(_xlfn.XLOOKUP(Tabelle8[[#This Row],[NegotiationID]]&amp;"FinalAccept",Tabelle8[NegotiationID]&amp;Tabelle8[ActionType],Tabelle8[ActionType],,0),_xlfn.XLOOKUP(Tabelle8[[#This Row],[NegotiationID]]&amp;"FinalReject",Tabelle8[NegotiationID]&amp;Tabelle8[ActionType],Tabelle8[ActionType],,0))</f>
        <v>FinalAccept</v>
      </c>
      <c r="J1440">
        <v>0.76000000000000001</v>
      </c>
      <c r="K1440">
        <v>0.20039999999999999</v>
      </c>
      <c r="L1440">
        <v>0.96040000000000003</v>
      </c>
      <c r="M1440">
        <v>0.55959999999999999</v>
      </c>
      <c r="N1440">
        <v>273</v>
      </c>
      <c r="O1440">
        <v>2017</v>
      </c>
      <c r="P1440">
        <v>10</v>
      </c>
      <c r="Q1440" s="3" t="s">
        <v>3416</v>
      </c>
    </row>
    <row r="1441" ht="15" customHeight="1">
      <c r="A1441" t="e">
        <f t="shared" ca="1" si="543"/>
        <v>#VALUE!</v>
      </c>
      <c r="B1441" t="e">
        <f t="array" ref="B1441" ca="1">_xlfn.XLOOKUP(Tabelle8[[#This Row],[ExperimentID]]&amp;Tabelle8[[#This Row],[NegotiationID]]&amp;Tabelle8[[#This Row],[MessageID]],ALL_IN_ONE[ExperimentID]&amp;ALL_IN_ONE[NegotiationID]&amp;ALL_IN_ONE[MessageID],ALL_IN_ONE[Gesamt_ID],,0)</f>
        <v>#VALUE!</v>
      </c>
      <c r="C1441">
        <v>4284</v>
      </c>
      <c r="D1441" t="s">
        <v>1521</v>
      </c>
      <c r="E1441">
        <v>65506</v>
      </c>
      <c r="F1441">
        <v>4273</v>
      </c>
      <c r="G1441">
        <v>4270</v>
      </c>
      <c r="H1441" t="s">
        <v>31</v>
      </c>
      <c r="I1441" t="str">
        <f t="array" ref="I1441">IFERROR(_xlfn.XLOOKUP(Tabelle8[[#This Row],[NegotiationID]]&amp;"FinalAccept",Tabelle8[NegotiationID]&amp;Tabelle8[ActionType],Tabelle8[ActionType],,0),_xlfn.XLOOKUP(Tabelle8[[#This Row],[NegotiationID]]&amp;"FinalReject",Tabelle8[NegotiationID]&amp;Tabelle8[ActionType],Tabelle8[ActionType],,0))</f>
        <v>FinalAccept</v>
      </c>
      <c r="J1441">
        <v>0.51639999999999997</v>
      </c>
      <c r="K1441">
        <v>0.43440000000000001</v>
      </c>
      <c r="L1441">
        <v>0.95079999999999998</v>
      </c>
      <c r="M1441">
        <v>0.082000000000000003</v>
      </c>
      <c r="N1441">
        <v>317</v>
      </c>
      <c r="O1441">
        <v>2017</v>
      </c>
      <c r="P1441">
        <v>10</v>
      </c>
      <c r="Q1441" s="3" t="s">
        <v>3417</v>
      </c>
    </row>
    <row r="1442" ht="15" customHeight="1">
      <c r="A1442" t="e">
        <f t="shared" ca="1" si="543"/>
        <v>#VALUE!</v>
      </c>
      <c r="B1442" t="e">
        <f t="array" ref="B1442" ca="1">_xlfn.XLOOKUP(Tabelle8[[#This Row],[ExperimentID]]&amp;Tabelle8[[#This Row],[NegotiationID]]&amp;Tabelle8[[#This Row],[MessageID]],ALL_IN_ONE[ExperimentID]&amp;ALL_IN_ONE[NegotiationID]&amp;ALL_IN_ONE[MessageID],ALL_IN_ONE[Gesamt_ID],,0)</f>
        <v>#VALUE!</v>
      </c>
      <c r="C1442">
        <v>4284</v>
      </c>
      <c r="D1442" t="s">
        <v>1521</v>
      </c>
      <c r="E1442">
        <v>65978</v>
      </c>
      <c r="F1442">
        <v>4270</v>
      </c>
      <c r="G1442">
        <v>4273</v>
      </c>
      <c r="H1442" t="s">
        <v>31</v>
      </c>
      <c r="I1442" t="str">
        <f t="array" ref="I1442">IFERROR(_xlfn.XLOOKUP(Tabelle8[[#This Row],[NegotiationID]]&amp;"FinalAccept",Tabelle8[NegotiationID]&amp;Tabelle8[ActionType],Tabelle8[ActionType],,0),_xlfn.XLOOKUP(Tabelle8[[#This Row],[NegotiationID]]&amp;"FinalReject",Tabelle8[NegotiationID]&amp;Tabelle8[ActionType],Tabelle8[ActionType],,0))</f>
        <v>FinalAccept</v>
      </c>
      <c r="J1442">
        <v>0.70679999999999998</v>
      </c>
      <c r="K1442">
        <v>0.38040000000000002</v>
      </c>
      <c r="L1442">
        <v>1.0871999999999999</v>
      </c>
      <c r="M1442">
        <v>0.32640000000000002</v>
      </c>
      <c r="N1442">
        <v>247</v>
      </c>
      <c r="O1442">
        <v>2017</v>
      </c>
      <c r="P1442">
        <v>10</v>
      </c>
      <c r="Q1442" s="3" t="s">
        <v>3418</v>
      </c>
    </row>
    <row r="1443" ht="15" customHeight="1">
      <c r="A1443" t="e">
        <f t="shared" ca="1" si="543"/>
        <v>#VALUE!</v>
      </c>
      <c r="B1443" t="e">
        <f t="array" ref="B1443" ca="1">_xlfn.XLOOKUP(Tabelle8[[#This Row],[ExperimentID]]&amp;Tabelle8[[#This Row],[NegotiationID]]&amp;Tabelle8[[#This Row],[MessageID]],ALL_IN_ONE[ExperimentID]&amp;ALL_IN_ONE[NegotiationID]&amp;ALL_IN_ONE[MessageID],ALL_IN_ONE[Gesamt_ID],,0)</f>
        <v>#VALUE!</v>
      </c>
      <c r="C1443">
        <v>4284</v>
      </c>
      <c r="D1443" t="s">
        <v>1521</v>
      </c>
      <c r="E1443">
        <v>66299</v>
      </c>
      <c r="F1443">
        <v>4273</v>
      </c>
      <c r="G1443">
        <v>4270</v>
      </c>
      <c r="H1443" t="s">
        <v>31</v>
      </c>
      <c r="I1443" t="str">
        <f t="array" ref="I1443">IFERROR(_xlfn.XLOOKUP(Tabelle8[[#This Row],[NegotiationID]]&amp;"FinalAccept",Tabelle8[NegotiationID]&amp;Tabelle8[ActionType],Tabelle8[ActionType],,0),_xlfn.XLOOKUP(Tabelle8[[#This Row],[NegotiationID]]&amp;"FinalReject",Tabelle8[NegotiationID]&amp;Tabelle8[ActionType],Tabelle8[ActionType],,0))</f>
        <v>FinalAccept</v>
      </c>
      <c r="J1443">
        <v>0.5544</v>
      </c>
      <c r="K1443">
        <v>0.57879999999999998</v>
      </c>
      <c r="L1443">
        <v>1.1332</v>
      </c>
      <c r="M1443">
        <v>0.024400000000000002</v>
      </c>
      <c r="N1443">
        <v>163</v>
      </c>
      <c r="O1443">
        <v>2017</v>
      </c>
      <c r="P1443">
        <v>10</v>
      </c>
      <c r="Q1443" s="3" t="s">
        <v>3419</v>
      </c>
    </row>
    <row r="1444" ht="15" customHeight="1">
      <c r="A1444" t="e">
        <f t="shared" ca="1" si="543"/>
        <v>#VALUE!</v>
      </c>
      <c r="B1444" t="e">
        <f t="array" ref="B1444" ca="1">_xlfn.XLOOKUP(Tabelle8[[#This Row],[ExperimentID]]&amp;Tabelle8[[#This Row],[NegotiationID]]&amp;Tabelle8[[#This Row],[MessageID]],ALL_IN_ONE[ExperimentID]&amp;ALL_IN_ONE[NegotiationID]&amp;ALL_IN_ONE[MessageID],ALL_IN_ONE[Gesamt_ID],,0)</f>
        <v>#VALUE!</v>
      </c>
      <c r="C1444">
        <v>4284</v>
      </c>
      <c r="D1444" t="s">
        <v>1521</v>
      </c>
      <c r="E1444">
        <v>67838</v>
      </c>
      <c r="F1444">
        <v>4270</v>
      </c>
      <c r="G1444">
        <v>4273</v>
      </c>
      <c r="H1444" t="s">
        <v>20</v>
      </c>
      <c r="I1444" t="str">
        <f t="array" ref="I1444">IFERROR(_xlfn.XLOOKUP(Tabelle8[[#This Row],[NegotiationID]]&amp;"FinalAccept",Tabelle8[NegotiationID]&amp;Tabelle8[ActionType],Tabelle8[ActionType],,0),_xlfn.XLOOKUP(Tabelle8[[#This Row],[NegotiationID]]&amp;"FinalReject",Tabelle8[NegotiationID]&amp;Tabelle8[ActionType],Tabelle8[ActionType],,0))</f>
        <v>FinalAccept</v>
      </c>
      <c r="J1444">
        <v>0.57879999999999998</v>
      </c>
      <c r="K1444">
        <v>0.5544</v>
      </c>
      <c r="L1444">
        <v>1.1332</v>
      </c>
      <c r="M1444">
        <v>0.024400000000000002</v>
      </c>
      <c r="N1444">
        <v>16</v>
      </c>
      <c r="O1444">
        <v>2017</v>
      </c>
      <c r="P1444">
        <v>10</v>
      </c>
      <c r="Q1444" s="3" t="s">
        <v>3420</v>
      </c>
    </row>
    <row r="1445" ht="14.5" hidden="1">
      <c r="A1445" t="e">
        <f t="shared" ca="1" si="543"/>
        <v>#VALUE!</v>
      </c>
      <c r="B1445" t="e">
        <f t="array" ref="B1445" ca="1">_xlfn.XLOOKUP(Tabelle8[[#This Row],[ExperimentID]]&amp;Tabelle8[[#This Row],[NegotiationID]]&amp;Tabelle8[[#This Row],[MessageID]],ALL_IN_ONE[ExperimentID]&amp;ALL_IN_ONE[NegotiationID]&amp;ALL_IN_ONE[MessageID],ALL_IN_ONE[Gesamt_ID],,0)</f>
        <v>#VALUE!</v>
      </c>
      <c r="C1445">
        <v>4313</v>
      </c>
      <c r="D1445" t="s">
        <v>1521</v>
      </c>
      <c r="E1445">
        <v>4314</v>
      </c>
      <c r="H1445" t="s">
        <v>6019</v>
      </c>
      <c r="I1445" t="str">
        <f t="array" ref="I1445">IFERROR(_xlfn.XLOOKUP(Tabelle8[[#This Row],[NegotiationID]]&amp;"FinalAccept",Tabelle8[NegotiationID]&amp;Tabelle8[ActionType],Tabelle8[ActionType],,0),_xlfn.XLOOKUP(Tabelle8[[#This Row],[NegotiationID]]&amp;"FinalReject",Tabelle8[NegotiationID]&amp;Tabelle8[ActionType],Tabelle8[ActionType],,0))</f>
        <v>FinalAccept</v>
      </c>
      <c r="N1445">
        <v>21</v>
      </c>
      <c r="O1445">
        <v>763</v>
      </c>
      <c r="P1445">
        <v>7</v>
      </c>
      <c r="Q1445" t="s">
        <v>6020</v>
      </c>
    </row>
    <row r="1446" ht="15" customHeight="1">
      <c r="A1446" t="e">
        <f t="shared" ca="1" si="543"/>
        <v>#VALUE!</v>
      </c>
      <c r="B1446" t="e">
        <f t="array" ref="B1446" ca="1">_xlfn.XLOOKUP(Tabelle8[[#This Row],[ExperimentID]]&amp;Tabelle8[[#This Row],[NegotiationID]]&amp;Tabelle8[[#This Row],[MessageID]],ALL_IN_ONE[ExperimentID]&amp;ALL_IN_ONE[NegotiationID]&amp;ALL_IN_ONE[MessageID],ALL_IN_ONE[Gesamt_ID],,0)</f>
        <v>#VALUE!</v>
      </c>
      <c r="C1446">
        <v>4313</v>
      </c>
      <c r="D1446" t="s">
        <v>1521</v>
      </c>
      <c r="E1446">
        <v>62650</v>
      </c>
      <c r="F1446">
        <v>4299</v>
      </c>
      <c r="G1446">
        <v>4302</v>
      </c>
      <c r="H1446" t="s">
        <v>19</v>
      </c>
      <c r="I1446" t="str">
        <f t="array" ref="I1446">IFERROR(_xlfn.XLOOKUP(Tabelle8[[#This Row],[NegotiationID]]&amp;"FinalAccept",Tabelle8[NegotiationID]&amp;Tabelle8[ActionType],Tabelle8[ActionType],,0),_xlfn.XLOOKUP(Tabelle8[[#This Row],[NegotiationID]]&amp;"FinalReject",Tabelle8[NegotiationID]&amp;Tabelle8[ActionType],Tabelle8[ActionType],,0))</f>
        <v>FinalAccept</v>
      </c>
      <c r="J1446">
        <v>1</v>
      </c>
      <c r="K1446">
        <v>0.1084</v>
      </c>
      <c r="L1446">
        <v>1.1084000000000001</v>
      </c>
      <c r="M1446">
        <v>0.89159999999999995</v>
      </c>
      <c r="N1446">
        <v>214</v>
      </c>
      <c r="O1446">
        <v>763</v>
      </c>
      <c r="P1446">
        <v>7</v>
      </c>
      <c r="Q1446" s="3" t="s">
        <v>3421</v>
      </c>
    </row>
    <row r="1447" ht="15" customHeight="1">
      <c r="A1447" t="e">
        <f t="shared" ca="1" si="543"/>
        <v>#VALUE!</v>
      </c>
      <c r="B1447" t="e">
        <f t="array" ref="B1447" ca="1">_xlfn.XLOOKUP(Tabelle8[[#This Row],[ExperimentID]]&amp;Tabelle8[[#This Row],[NegotiationID]]&amp;Tabelle8[[#This Row],[MessageID]],ALL_IN_ONE[ExperimentID]&amp;ALL_IN_ONE[NegotiationID]&amp;ALL_IN_ONE[MessageID],ALL_IN_ONE[Gesamt_ID],,0)</f>
        <v>#VALUE!</v>
      </c>
      <c r="C1447">
        <v>4313</v>
      </c>
      <c r="D1447" t="s">
        <v>1521</v>
      </c>
      <c r="E1447">
        <v>64555</v>
      </c>
      <c r="F1447">
        <v>4302</v>
      </c>
      <c r="G1447">
        <v>4299</v>
      </c>
      <c r="H1447" t="s">
        <v>31</v>
      </c>
      <c r="I1447" t="str">
        <f t="array" ref="I1447">IFERROR(_xlfn.XLOOKUP(Tabelle8[[#This Row],[NegotiationID]]&amp;"FinalAccept",Tabelle8[NegotiationID]&amp;Tabelle8[ActionType],Tabelle8[ActionType],,0),_xlfn.XLOOKUP(Tabelle8[[#This Row],[NegotiationID]]&amp;"FinalReject",Tabelle8[NegotiationID]&amp;Tabelle8[ActionType],Tabelle8[ActionType],,0))</f>
        <v>FinalAccept</v>
      </c>
      <c r="J1447">
        <v>0.65159999999999996</v>
      </c>
      <c r="K1447">
        <v>0.2944</v>
      </c>
      <c r="L1447">
        <v>0.94599999999999995</v>
      </c>
      <c r="M1447">
        <v>0.35720000000000002</v>
      </c>
      <c r="N1447">
        <v>147</v>
      </c>
      <c r="O1447">
        <v>763</v>
      </c>
      <c r="P1447">
        <v>7</v>
      </c>
      <c r="Q1447" s="3" t="s">
        <v>3422</v>
      </c>
    </row>
    <row r="1448" ht="15" customHeight="1">
      <c r="A1448" t="e">
        <f t="shared" ca="1" si="543"/>
        <v>#VALUE!</v>
      </c>
      <c r="B1448" t="e">
        <f t="array" ref="B1448" ca="1">_xlfn.XLOOKUP(Tabelle8[[#This Row],[ExperimentID]]&amp;Tabelle8[[#This Row],[NegotiationID]]&amp;Tabelle8[[#This Row],[MessageID]],ALL_IN_ONE[ExperimentID]&amp;ALL_IN_ONE[NegotiationID]&amp;ALL_IN_ONE[MessageID],ALL_IN_ONE[Gesamt_ID],,0)</f>
        <v>#VALUE!</v>
      </c>
      <c r="C1448">
        <v>4313</v>
      </c>
      <c r="D1448" t="s">
        <v>1521</v>
      </c>
      <c r="E1448">
        <v>65343</v>
      </c>
      <c r="F1448">
        <v>4299</v>
      </c>
      <c r="G1448">
        <v>4302</v>
      </c>
      <c r="H1448" t="s">
        <v>31</v>
      </c>
      <c r="I1448" t="str">
        <f t="array" ref="I1448">IFERROR(_xlfn.XLOOKUP(Tabelle8[[#This Row],[NegotiationID]]&amp;"FinalAccept",Tabelle8[NegotiationID]&amp;Tabelle8[ActionType],Tabelle8[ActionType],,0),_xlfn.XLOOKUP(Tabelle8[[#This Row],[NegotiationID]]&amp;"FinalReject",Tabelle8[NegotiationID]&amp;Tabelle8[ActionType],Tabelle8[ActionType],,0))</f>
        <v>FinalAccept</v>
      </c>
      <c r="J1448">
        <v>0.76800000000000002</v>
      </c>
      <c r="K1448">
        <v>0.32919999999999999</v>
      </c>
      <c r="L1448">
        <v>1.0972</v>
      </c>
      <c r="M1448">
        <v>0.43880000000000002</v>
      </c>
      <c r="N1448">
        <v>137</v>
      </c>
      <c r="O1448">
        <v>763</v>
      </c>
      <c r="P1448">
        <v>7</v>
      </c>
      <c r="Q1448" s="3" t="s">
        <v>3423</v>
      </c>
    </row>
    <row r="1449" ht="15" customHeight="1">
      <c r="A1449" t="e">
        <f t="shared" ca="1" si="543"/>
        <v>#VALUE!</v>
      </c>
      <c r="B1449" t="e">
        <f t="array" ref="B1449" ca="1">_xlfn.XLOOKUP(Tabelle8[[#This Row],[ExperimentID]]&amp;Tabelle8[[#This Row],[NegotiationID]]&amp;Tabelle8[[#This Row],[MessageID]],ALL_IN_ONE[ExperimentID]&amp;ALL_IN_ONE[NegotiationID]&amp;ALL_IN_ONE[MessageID],ALL_IN_ONE[Gesamt_ID],,0)</f>
        <v>#VALUE!</v>
      </c>
      <c r="C1449">
        <v>4313</v>
      </c>
      <c r="D1449" t="s">
        <v>1521</v>
      </c>
      <c r="E1449">
        <v>66049</v>
      </c>
      <c r="F1449">
        <v>4302</v>
      </c>
      <c r="G1449">
        <v>4299</v>
      </c>
      <c r="H1449" t="s">
        <v>31</v>
      </c>
      <c r="I1449" t="str">
        <f t="array" ref="I1449">IFERROR(_xlfn.XLOOKUP(Tabelle8[[#This Row],[NegotiationID]]&amp;"FinalAccept",Tabelle8[NegotiationID]&amp;Tabelle8[ActionType],Tabelle8[ActionType],,0),_xlfn.XLOOKUP(Tabelle8[[#This Row],[NegotiationID]]&amp;"FinalReject",Tabelle8[NegotiationID]&amp;Tabelle8[ActionType],Tabelle8[ActionType],,0))</f>
        <v>FinalAccept</v>
      </c>
      <c r="J1449">
        <v>0.57520000000000004</v>
      </c>
      <c r="K1449">
        <v>0.54679999999999995</v>
      </c>
      <c r="L1449">
        <v>1.1220000000000001</v>
      </c>
      <c r="M1449">
        <v>0.028400000000000002</v>
      </c>
      <c r="N1449">
        <v>175</v>
      </c>
      <c r="O1449">
        <v>763</v>
      </c>
      <c r="P1449">
        <v>7</v>
      </c>
      <c r="Q1449" s="3" t="s">
        <v>3424</v>
      </c>
    </row>
    <row r="1450" ht="15" customHeight="1">
      <c r="A1450" t="e">
        <f t="shared" ca="1" si="543"/>
        <v>#VALUE!</v>
      </c>
      <c r="B1450" t="e">
        <f t="array" ref="B1450" ca="1">_xlfn.XLOOKUP(Tabelle8[[#This Row],[ExperimentID]]&amp;Tabelle8[[#This Row],[NegotiationID]]&amp;Tabelle8[[#This Row],[MessageID]],ALL_IN_ONE[ExperimentID]&amp;ALL_IN_ONE[NegotiationID]&amp;ALL_IN_ONE[MessageID],ALL_IN_ONE[Gesamt_ID],,0)</f>
        <v>#VALUE!</v>
      </c>
      <c r="C1450">
        <v>4313</v>
      </c>
      <c r="D1450" t="s">
        <v>1521</v>
      </c>
      <c r="E1450">
        <v>66075</v>
      </c>
      <c r="F1450">
        <v>4299</v>
      </c>
      <c r="G1450">
        <v>4302</v>
      </c>
      <c r="H1450" t="s">
        <v>31</v>
      </c>
      <c r="I1450" t="str">
        <f t="array" ref="I1450">IFERROR(_xlfn.XLOOKUP(Tabelle8[[#This Row],[NegotiationID]]&amp;"FinalAccept",Tabelle8[NegotiationID]&amp;Tabelle8[ActionType],Tabelle8[ActionType],,0),_xlfn.XLOOKUP(Tabelle8[[#This Row],[NegotiationID]]&amp;"FinalReject",Tabelle8[NegotiationID]&amp;Tabelle8[ActionType],Tabelle8[ActionType],,0))</f>
        <v>FinalAccept</v>
      </c>
      <c r="J1450">
        <v>0.57879999999999998</v>
      </c>
      <c r="K1450">
        <v>0.5544</v>
      </c>
      <c r="L1450">
        <v>1.1332</v>
      </c>
      <c r="M1450">
        <v>0.024400000000000002</v>
      </c>
      <c r="N1450">
        <v>47</v>
      </c>
      <c r="O1450">
        <v>763</v>
      </c>
      <c r="P1450">
        <v>7</v>
      </c>
      <c r="Q1450" s="3" t="s">
        <v>3425</v>
      </c>
    </row>
    <row r="1451" ht="15" customHeight="1">
      <c r="A1451" t="e">
        <f t="shared" ca="1" si="543"/>
        <v>#VALUE!</v>
      </c>
      <c r="B1451" t="e">
        <f t="array" ref="B1451" ca="1">_xlfn.XLOOKUP(Tabelle8[[#This Row],[ExperimentID]]&amp;Tabelle8[[#This Row],[NegotiationID]]&amp;Tabelle8[[#This Row],[MessageID]],ALL_IN_ONE[ExperimentID]&amp;ALL_IN_ONE[NegotiationID]&amp;ALL_IN_ONE[MessageID],ALL_IN_ONE[Gesamt_ID],,0)</f>
        <v>#VALUE!</v>
      </c>
      <c r="C1451">
        <v>4313</v>
      </c>
      <c r="D1451" t="s">
        <v>1521</v>
      </c>
      <c r="E1451">
        <v>66934</v>
      </c>
      <c r="F1451">
        <v>4302</v>
      </c>
      <c r="G1451">
        <v>4299</v>
      </c>
      <c r="H1451" t="s">
        <v>20</v>
      </c>
      <c r="I1451" t="str">
        <f t="array" ref="I1451">IFERROR(_xlfn.XLOOKUP(Tabelle8[[#This Row],[NegotiationID]]&amp;"FinalAccept",Tabelle8[NegotiationID]&amp;Tabelle8[ActionType],Tabelle8[ActionType],,0),_xlfn.XLOOKUP(Tabelle8[[#This Row],[NegotiationID]]&amp;"FinalReject",Tabelle8[NegotiationID]&amp;Tabelle8[ActionType],Tabelle8[ActionType],,0))</f>
        <v>FinalAccept</v>
      </c>
      <c r="J1451">
        <v>0.5544</v>
      </c>
      <c r="K1451">
        <v>0.57879999999999998</v>
      </c>
      <c r="L1451">
        <v>1.1332</v>
      </c>
      <c r="M1451">
        <v>0.024400000000000002</v>
      </c>
      <c r="N1451">
        <v>22</v>
      </c>
      <c r="O1451">
        <v>763</v>
      </c>
      <c r="P1451">
        <v>7</v>
      </c>
      <c r="Q1451" s="3" t="s">
        <v>3426</v>
      </c>
    </row>
    <row r="1452" ht="14.5" hidden="1">
      <c r="A1452" t="e">
        <f t="shared" ca="1" si="543"/>
        <v>#VALUE!</v>
      </c>
      <c r="B1452" t="e">
        <f t="array" ref="B1452" ca="1">_xlfn.XLOOKUP(Tabelle8[[#This Row],[ExperimentID]]&amp;Tabelle8[[#This Row],[NegotiationID]]&amp;Tabelle8[[#This Row],[MessageID]],ALL_IN_ONE[ExperimentID]&amp;ALL_IN_ONE[NegotiationID]&amp;ALL_IN_ONE[MessageID],ALL_IN_ONE[Gesamt_ID],,0)</f>
        <v>#VALUE!</v>
      </c>
      <c r="C1452">
        <v>4342</v>
      </c>
      <c r="D1452" t="s">
        <v>1521</v>
      </c>
      <c r="E1452">
        <v>4343</v>
      </c>
      <c r="H1452" t="s">
        <v>6019</v>
      </c>
      <c r="I1452" t="e">
        <f t="array" ref="I1452">IFERROR(_xlfn.XLOOKUP(Tabelle8[[#This Row],[NegotiationID]]&amp;"FinalAccept",Tabelle8[NegotiationID]&amp;Tabelle8[ActionType],Tabelle8[ActionType],,0),_xlfn.XLOOKUP(Tabelle8[[#This Row],[NegotiationID]]&amp;"FinalReject",Tabelle8[NegotiationID]&amp;Tabelle8[ActionType],Tabelle8[ActionType],,0))</f>
        <v>#N/A</v>
      </c>
      <c r="N1452">
        <v>21</v>
      </c>
      <c r="O1452">
        <v>870</v>
      </c>
      <c r="P1452">
        <v>8</v>
      </c>
      <c r="Q1452" t="s">
        <v>6020</v>
      </c>
    </row>
    <row r="1453" ht="15" hidden="1" customHeight="1">
      <c r="A1453" t="e">
        <f t="shared" ca="1" si="543"/>
        <v>#VALUE!</v>
      </c>
      <c r="B1453" t="e">
        <f t="array" ref="B1453" ca="1">_xlfn.XLOOKUP(Tabelle8[[#This Row],[ExperimentID]]&amp;Tabelle8[[#This Row],[NegotiationID]]&amp;Tabelle8[[#This Row],[MessageID]],ALL_IN_ONE[ExperimentID]&amp;ALL_IN_ONE[NegotiationID]&amp;ALL_IN_ONE[MessageID],ALL_IN_ONE[Gesamt_ID],,0)</f>
        <v>#VALUE!</v>
      </c>
      <c r="C1453">
        <v>4342</v>
      </c>
      <c r="D1453" t="s">
        <v>1521</v>
      </c>
      <c r="E1453">
        <v>62905</v>
      </c>
      <c r="F1453">
        <v>4328</v>
      </c>
      <c r="G1453">
        <v>4331</v>
      </c>
      <c r="H1453" t="s">
        <v>19</v>
      </c>
      <c r="I1453" t="e">
        <f t="array" ref="I1453">IFERROR(_xlfn.XLOOKUP(Tabelle8[[#This Row],[NegotiationID]]&amp;"FinalAccept",Tabelle8[NegotiationID]&amp;Tabelle8[ActionType],Tabelle8[ActionType],,0),_xlfn.XLOOKUP(Tabelle8[[#This Row],[NegotiationID]]&amp;"FinalReject",Tabelle8[NegotiationID]&amp;Tabelle8[ActionType],Tabelle8[ActionType],,0))</f>
        <v>#N/A</v>
      </c>
      <c r="J1453">
        <v>1</v>
      </c>
      <c r="K1453">
        <v>0.1084</v>
      </c>
      <c r="L1453">
        <v>1.1084000000000001</v>
      </c>
      <c r="M1453">
        <v>0.89159999999999995</v>
      </c>
      <c r="N1453">
        <v>97</v>
      </c>
      <c r="O1453">
        <v>870</v>
      </c>
      <c r="P1453">
        <v>8</v>
      </c>
      <c r="Q1453" s="3" t="s">
        <v>6619</v>
      </c>
    </row>
    <row r="1454" ht="15" hidden="1" customHeight="1">
      <c r="A1454" t="e">
        <f t="shared" ca="1" si="543"/>
        <v>#VALUE!</v>
      </c>
      <c r="B1454" t="e">
        <f t="array" ref="B1454" ca="1">_xlfn.XLOOKUP(Tabelle8[[#This Row],[ExperimentID]]&amp;Tabelle8[[#This Row],[NegotiationID]]&amp;Tabelle8[[#This Row],[MessageID]],ALL_IN_ONE[ExperimentID]&amp;ALL_IN_ONE[NegotiationID]&amp;ALL_IN_ONE[MessageID],ALL_IN_ONE[Gesamt_ID],,0)</f>
        <v>#VALUE!</v>
      </c>
      <c r="C1454">
        <v>4342</v>
      </c>
      <c r="D1454" t="s">
        <v>1521</v>
      </c>
      <c r="E1454">
        <v>64558</v>
      </c>
      <c r="F1454">
        <v>4331</v>
      </c>
      <c r="G1454">
        <v>4328</v>
      </c>
      <c r="H1454" t="s">
        <v>31</v>
      </c>
      <c r="I1454" t="e">
        <f t="array" ref="I1454">IFERROR(_xlfn.XLOOKUP(Tabelle8[[#This Row],[NegotiationID]]&amp;"FinalAccept",Tabelle8[NegotiationID]&amp;Tabelle8[ActionType],Tabelle8[ActionType],,0),_xlfn.XLOOKUP(Tabelle8[[#This Row],[NegotiationID]]&amp;"FinalReject",Tabelle8[NegotiationID]&amp;Tabelle8[ActionType],Tabelle8[ActionType],,0))</f>
        <v>#N/A</v>
      </c>
      <c r="J1454">
        <v>1</v>
      </c>
      <c r="K1454">
        <v>1</v>
      </c>
      <c r="L1454">
        <v>2</v>
      </c>
      <c r="M1454">
        <v>0</v>
      </c>
      <c r="N1454">
        <v>154</v>
      </c>
      <c r="O1454">
        <v>870</v>
      </c>
      <c r="P1454">
        <v>8</v>
      </c>
      <c r="Q1454" s="3" t="s">
        <v>6620</v>
      </c>
    </row>
    <row r="1455" ht="15" hidden="1" customHeight="1">
      <c r="A1455" t="e">
        <f t="shared" ca="1" si="543"/>
        <v>#VALUE!</v>
      </c>
      <c r="B1455" t="e">
        <f t="array" ref="B1455" ca="1">_xlfn.XLOOKUP(Tabelle8[[#This Row],[ExperimentID]]&amp;Tabelle8[[#This Row],[NegotiationID]]&amp;Tabelle8[[#This Row],[MessageID]],ALL_IN_ONE[ExperimentID]&amp;ALL_IN_ONE[NegotiationID]&amp;ALL_IN_ONE[MessageID],ALL_IN_ONE[Gesamt_ID],,0)</f>
        <v>#VALUE!</v>
      </c>
      <c r="C1455">
        <v>4342</v>
      </c>
      <c r="D1455" t="s">
        <v>1521</v>
      </c>
      <c r="E1455">
        <v>64917</v>
      </c>
      <c r="F1455">
        <v>4328</v>
      </c>
      <c r="G1455">
        <v>4331</v>
      </c>
      <c r="H1455" t="s">
        <v>31</v>
      </c>
      <c r="I1455" t="e">
        <f t="array" ref="I1455">IFERROR(_xlfn.XLOOKUP(Tabelle8[[#This Row],[NegotiationID]]&amp;"FinalAccept",Tabelle8[NegotiationID]&amp;Tabelle8[ActionType],Tabelle8[ActionType],,0),_xlfn.XLOOKUP(Tabelle8[[#This Row],[NegotiationID]]&amp;"FinalReject",Tabelle8[NegotiationID]&amp;Tabelle8[ActionType],Tabelle8[ActionType],,0))</f>
        <v>#N/A</v>
      </c>
      <c r="J1455">
        <v>0.89600000000000002</v>
      </c>
      <c r="K1455">
        <v>0.1552</v>
      </c>
      <c r="L1455">
        <v>1.0511999999999999</v>
      </c>
      <c r="M1455">
        <v>0.74080000000000001</v>
      </c>
      <c r="N1455">
        <v>174</v>
      </c>
      <c r="O1455">
        <v>870</v>
      </c>
      <c r="P1455">
        <v>8</v>
      </c>
      <c r="Q1455" s="3" t="s">
        <v>6621</v>
      </c>
    </row>
    <row r="1456" ht="15" hidden="1" customHeight="1">
      <c r="A1456" t="e">
        <f t="shared" ca="1" si="543"/>
        <v>#VALUE!</v>
      </c>
      <c r="B1456" t="e">
        <f t="array" ref="B1456" ca="1">_xlfn.XLOOKUP(Tabelle8[[#This Row],[ExperimentID]]&amp;Tabelle8[[#This Row],[NegotiationID]]&amp;Tabelle8[[#This Row],[MessageID]],ALL_IN_ONE[ExperimentID]&amp;ALL_IN_ONE[NegotiationID]&amp;ALL_IN_ONE[MessageID],ALL_IN_ONE[Gesamt_ID],,0)</f>
        <v>#VALUE!</v>
      </c>
      <c r="C1456">
        <v>4342</v>
      </c>
      <c r="D1456" t="s">
        <v>1521</v>
      </c>
      <c r="E1456">
        <v>66047</v>
      </c>
      <c r="F1456">
        <v>4331</v>
      </c>
      <c r="G1456">
        <v>4328</v>
      </c>
      <c r="H1456" t="s">
        <v>31</v>
      </c>
      <c r="I1456" t="e">
        <f t="array" ref="I1456">IFERROR(_xlfn.XLOOKUP(Tabelle8[[#This Row],[NegotiationID]]&amp;"FinalAccept",Tabelle8[NegotiationID]&amp;Tabelle8[ActionType],Tabelle8[ActionType],,0),_xlfn.XLOOKUP(Tabelle8[[#This Row],[NegotiationID]]&amp;"FinalReject",Tabelle8[NegotiationID]&amp;Tabelle8[ActionType],Tabelle8[ActionType],,0))</f>
        <v>#N/A</v>
      </c>
      <c r="J1456">
        <v>0.57520000000000004</v>
      </c>
      <c r="K1456">
        <v>0.54679999999999995</v>
      </c>
      <c r="L1456">
        <v>1.1220000000000001</v>
      </c>
      <c r="M1456">
        <v>0.028400000000000002</v>
      </c>
      <c r="N1456">
        <v>175</v>
      </c>
      <c r="O1456">
        <v>870</v>
      </c>
      <c r="P1456">
        <v>8</v>
      </c>
      <c r="Q1456" s="3" t="s">
        <v>3424</v>
      </c>
    </row>
    <row r="1457" ht="43.5" hidden="1">
      <c r="A1457" t="e">
        <f t="shared" ca="1" si="543"/>
        <v>#VALUE!</v>
      </c>
      <c r="B1457" t="e">
        <f t="array" ref="B1457" ca="1">_xlfn.XLOOKUP(Tabelle8[[#This Row],[ExperimentID]]&amp;Tabelle8[[#This Row],[NegotiationID]]&amp;Tabelle8[[#This Row],[MessageID]],ALL_IN_ONE[ExperimentID]&amp;ALL_IN_ONE[NegotiationID]&amp;ALL_IN_ONE[MessageID],ALL_IN_ONE[Gesamt_ID],,0)</f>
        <v>#VALUE!</v>
      </c>
      <c r="C1457">
        <v>4342</v>
      </c>
      <c r="D1457" t="s">
        <v>1521</v>
      </c>
      <c r="E1457">
        <v>66155</v>
      </c>
      <c r="F1457">
        <v>4328</v>
      </c>
      <c r="G1457">
        <v>4331</v>
      </c>
      <c r="H1457" t="s">
        <v>22</v>
      </c>
      <c r="I1457" t="e">
        <f t="array" ref="I1457">IFERROR(_xlfn.XLOOKUP(Tabelle8[[#This Row],[NegotiationID]]&amp;"FinalAccept",Tabelle8[NegotiationID]&amp;Tabelle8[ActionType],Tabelle8[ActionType],,0),_xlfn.XLOOKUP(Tabelle8[[#This Row],[NegotiationID]]&amp;"FinalReject",Tabelle8[NegotiationID]&amp;Tabelle8[ActionType],Tabelle8[ActionType],,0))</f>
        <v>#N/A</v>
      </c>
      <c r="N1457">
        <v>35</v>
      </c>
      <c r="O1457">
        <v>870</v>
      </c>
      <c r="P1457">
        <v>8</v>
      </c>
      <c r="Q1457" s="3" t="s">
        <v>6622</v>
      </c>
    </row>
    <row r="1458" ht="101.5" hidden="1">
      <c r="A1458" t="e">
        <f t="shared" ca="1" si="543"/>
        <v>#VALUE!</v>
      </c>
      <c r="B1458" t="e">
        <f t="array" ref="B1458" ca="1">_xlfn.XLOOKUP(Tabelle8[[#This Row],[ExperimentID]]&amp;Tabelle8[[#This Row],[NegotiationID]]&amp;Tabelle8[[#This Row],[MessageID]],ALL_IN_ONE[ExperimentID]&amp;ALL_IN_ONE[NegotiationID]&amp;ALL_IN_ONE[MessageID],ALL_IN_ONE[Gesamt_ID],,0)</f>
        <v>#VALUE!</v>
      </c>
      <c r="C1458">
        <v>4342</v>
      </c>
      <c r="D1458" t="s">
        <v>1521</v>
      </c>
      <c r="E1458">
        <v>66936</v>
      </c>
      <c r="F1458">
        <v>4331</v>
      </c>
      <c r="G1458">
        <v>4328</v>
      </c>
      <c r="H1458" t="s">
        <v>24</v>
      </c>
      <c r="I1458" t="e">
        <f t="array" ref="I1458">IFERROR(_xlfn.XLOOKUP(Tabelle8[[#This Row],[NegotiationID]]&amp;"FinalAccept",Tabelle8[NegotiationID]&amp;Tabelle8[ActionType],Tabelle8[ActionType],,0),_xlfn.XLOOKUP(Tabelle8[[#This Row],[NegotiationID]]&amp;"FinalReject",Tabelle8[NegotiationID]&amp;Tabelle8[ActionType],Tabelle8[ActionType],,0))</f>
        <v>#N/A</v>
      </c>
      <c r="N1458">
        <v>83</v>
      </c>
      <c r="O1458">
        <v>870</v>
      </c>
      <c r="P1458">
        <v>8</v>
      </c>
      <c r="Q1458" s="3" t="s">
        <v>6623</v>
      </c>
    </row>
    <row r="1459" ht="15" hidden="1" customHeight="1">
      <c r="A1459" t="e">
        <f t="shared" ca="1" si="543"/>
        <v>#VALUE!</v>
      </c>
      <c r="B1459" t="e">
        <f t="array" ref="B1459" ca="1">_xlfn.XLOOKUP(Tabelle8[[#This Row],[ExperimentID]]&amp;Tabelle8[[#This Row],[NegotiationID]]&amp;Tabelle8[[#This Row],[MessageID]],ALL_IN_ONE[ExperimentID]&amp;ALL_IN_ONE[NegotiationID]&amp;ALL_IN_ONE[MessageID],ALL_IN_ONE[Gesamt_ID],,0)</f>
        <v>#VALUE!</v>
      </c>
      <c r="C1459">
        <v>4342</v>
      </c>
      <c r="D1459" t="s">
        <v>1521</v>
      </c>
      <c r="E1459">
        <v>66941</v>
      </c>
      <c r="F1459">
        <v>4328</v>
      </c>
      <c r="G1459">
        <v>4331</v>
      </c>
      <c r="H1459" t="s">
        <v>31</v>
      </c>
      <c r="I1459" t="e">
        <f t="array" ref="I1459">IFERROR(_xlfn.XLOOKUP(Tabelle8[[#This Row],[NegotiationID]]&amp;"FinalAccept",Tabelle8[NegotiationID]&amp;Tabelle8[ActionType],Tabelle8[ActionType],,0),_xlfn.XLOOKUP(Tabelle8[[#This Row],[NegotiationID]]&amp;"FinalReject",Tabelle8[NegotiationID]&amp;Tabelle8[ActionType],Tabelle8[ActionType],,0))</f>
        <v>#N/A</v>
      </c>
      <c r="J1459">
        <v>0.65439999999999998</v>
      </c>
      <c r="K1459">
        <v>0.44440000000000002</v>
      </c>
      <c r="L1459">
        <v>1.0988</v>
      </c>
      <c r="M1459">
        <v>0.20999999999999999</v>
      </c>
      <c r="N1459">
        <v>131</v>
      </c>
      <c r="O1459">
        <v>870</v>
      </c>
      <c r="P1459">
        <v>8</v>
      </c>
      <c r="Q1459" s="3" t="s">
        <v>6624</v>
      </c>
    </row>
    <row r="1460" ht="14.5" hidden="1">
      <c r="A1460" t="e">
        <f t="shared" ca="1" si="543"/>
        <v>#VALUE!</v>
      </c>
      <c r="B1460" t="e">
        <f t="array" ref="B1460" ca="1">_xlfn.XLOOKUP(Tabelle8[[#This Row],[ExperimentID]]&amp;Tabelle8[[#This Row],[NegotiationID]]&amp;Tabelle8[[#This Row],[MessageID]],ALL_IN_ONE[ExperimentID]&amp;ALL_IN_ONE[NegotiationID]&amp;ALL_IN_ONE[MessageID],ALL_IN_ONE[Gesamt_ID],,0)</f>
        <v>#VALUE!</v>
      </c>
      <c r="C1460">
        <v>4371</v>
      </c>
      <c r="D1460" t="s">
        <v>1521</v>
      </c>
      <c r="E1460">
        <v>4372</v>
      </c>
      <c r="H1460" t="s">
        <v>6019</v>
      </c>
      <c r="I1460" t="e">
        <f t="array" ref="I1460">IFERROR(_xlfn.XLOOKUP(Tabelle8[[#This Row],[NegotiationID]]&amp;"FinalAccept",Tabelle8[NegotiationID]&amp;Tabelle8[ActionType],Tabelle8[ActionType],,0),_xlfn.XLOOKUP(Tabelle8[[#This Row],[NegotiationID]]&amp;"FinalReject",Tabelle8[NegotiationID]&amp;Tabelle8[ActionType],Tabelle8[ActionType],,0))</f>
        <v>#N/A</v>
      </c>
      <c r="N1460">
        <v>21</v>
      </c>
      <c r="O1460">
        <v>245</v>
      </c>
      <c r="P1460">
        <v>3</v>
      </c>
      <c r="Q1460" t="s">
        <v>6020</v>
      </c>
    </row>
    <row r="1461" ht="15" hidden="1" customHeight="1">
      <c r="A1461" t="e">
        <f t="shared" ca="1" si="543"/>
        <v>#VALUE!</v>
      </c>
      <c r="B1461" t="e">
        <f t="array" ref="B1461" ca="1">_xlfn.XLOOKUP(Tabelle8[[#This Row],[ExperimentID]]&amp;Tabelle8[[#This Row],[NegotiationID]]&amp;Tabelle8[[#This Row],[MessageID]],ALL_IN_ONE[ExperimentID]&amp;ALL_IN_ONE[NegotiationID]&amp;ALL_IN_ONE[MessageID],ALL_IN_ONE[Gesamt_ID],,0)</f>
        <v>#VALUE!</v>
      </c>
      <c r="C1461">
        <v>4371</v>
      </c>
      <c r="D1461" t="s">
        <v>1521</v>
      </c>
      <c r="E1461">
        <v>63912</v>
      </c>
      <c r="F1461">
        <v>4357</v>
      </c>
      <c r="G1461">
        <v>4360</v>
      </c>
      <c r="H1461" t="s">
        <v>19</v>
      </c>
      <c r="I1461" t="e">
        <f t="array" ref="I1461">IFERROR(_xlfn.XLOOKUP(Tabelle8[[#This Row],[NegotiationID]]&amp;"FinalAccept",Tabelle8[NegotiationID]&amp;Tabelle8[ActionType],Tabelle8[ActionType],,0),_xlfn.XLOOKUP(Tabelle8[[#This Row],[NegotiationID]]&amp;"FinalReject",Tabelle8[NegotiationID]&amp;Tabelle8[ActionType],Tabelle8[ActionType],,0))</f>
        <v>#N/A</v>
      </c>
      <c r="J1461">
        <v>1</v>
      </c>
      <c r="K1461">
        <v>0.1084</v>
      </c>
      <c r="L1461">
        <v>1.1084000000000001</v>
      </c>
      <c r="M1461">
        <v>0.89159999999999995</v>
      </c>
      <c r="N1461">
        <v>30</v>
      </c>
      <c r="O1461">
        <v>245</v>
      </c>
      <c r="P1461">
        <v>3</v>
      </c>
      <c r="Q1461" s="3" t="s">
        <v>6625</v>
      </c>
    </row>
    <row r="1462" ht="15" hidden="1" customHeight="1">
      <c r="A1462" t="e">
        <f t="shared" ca="1" si="543"/>
        <v>#VALUE!</v>
      </c>
      <c r="B1462" t="e">
        <f t="array" ref="B1462" ca="1">_xlfn.XLOOKUP(Tabelle8[[#This Row],[ExperimentID]]&amp;Tabelle8[[#This Row],[NegotiationID]]&amp;Tabelle8[[#This Row],[MessageID]],ALL_IN_ONE[ExperimentID]&amp;ALL_IN_ONE[NegotiationID]&amp;ALL_IN_ONE[MessageID],ALL_IN_ONE[Gesamt_ID],,0)</f>
        <v>#VALUE!</v>
      </c>
      <c r="C1462">
        <v>4371</v>
      </c>
      <c r="D1462" t="s">
        <v>1521</v>
      </c>
      <c r="E1462">
        <v>64182</v>
      </c>
      <c r="F1462">
        <v>4360</v>
      </c>
      <c r="G1462">
        <v>4357</v>
      </c>
      <c r="H1462" t="s">
        <v>31</v>
      </c>
      <c r="I1462" t="e">
        <f t="array" ref="I1462">IFERROR(_xlfn.XLOOKUP(Tabelle8[[#This Row],[NegotiationID]]&amp;"FinalAccept",Tabelle8[NegotiationID]&amp;Tabelle8[ActionType],Tabelle8[ActionType],,0),_xlfn.XLOOKUP(Tabelle8[[#This Row],[NegotiationID]]&amp;"FinalReject",Tabelle8[NegotiationID]&amp;Tabelle8[ActionType],Tabelle8[ActionType],,0))</f>
        <v>#N/A</v>
      </c>
      <c r="J1462">
        <v>1</v>
      </c>
      <c r="K1462">
        <v>0.12540000000000001</v>
      </c>
      <c r="L1462">
        <v>1.1254</v>
      </c>
      <c r="M1462">
        <v>0.87460000000000004</v>
      </c>
      <c r="N1462">
        <v>194</v>
      </c>
      <c r="O1462">
        <v>245</v>
      </c>
      <c r="P1462">
        <v>3</v>
      </c>
      <c r="Q1462" s="3" t="s">
        <v>6626</v>
      </c>
    </row>
    <row r="1463" ht="14.5" hidden="1">
      <c r="A1463" t="e">
        <f t="shared" ca="1" si="543"/>
        <v>#VALUE!</v>
      </c>
      <c r="B1463" t="e">
        <f t="array" ref="B1463" ca="1">_xlfn.XLOOKUP(Tabelle8[[#This Row],[ExperimentID]]&amp;Tabelle8[[#This Row],[NegotiationID]]&amp;Tabelle8[[#This Row],[MessageID]],ALL_IN_ONE[ExperimentID]&amp;ALL_IN_ONE[NegotiationID]&amp;ALL_IN_ONE[MessageID],ALL_IN_ONE[Gesamt_ID],,0)</f>
        <v>#VALUE!</v>
      </c>
      <c r="C1463">
        <v>4400</v>
      </c>
      <c r="D1463" t="s">
        <v>1521</v>
      </c>
      <c r="E1463">
        <v>4401</v>
      </c>
      <c r="H1463" t="s">
        <v>6019</v>
      </c>
      <c r="I1463" t="str">
        <f t="array" ref="I1463">IFERROR(_xlfn.XLOOKUP(Tabelle8[[#This Row],[NegotiationID]]&amp;"FinalAccept",Tabelle8[NegotiationID]&amp;Tabelle8[ActionType],Tabelle8[ActionType],,0),_xlfn.XLOOKUP(Tabelle8[[#This Row],[NegotiationID]]&amp;"FinalReject",Tabelle8[NegotiationID]&amp;Tabelle8[ActionType],Tabelle8[ActionType],,0))</f>
        <v>FinalAccept</v>
      </c>
      <c r="N1463">
        <v>21</v>
      </c>
      <c r="O1463">
        <v>1070</v>
      </c>
      <c r="P1463">
        <v>6</v>
      </c>
      <c r="Q1463" t="s">
        <v>6020</v>
      </c>
    </row>
    <row r="1464" ht="15" customHeight="1">
      <c r="A1464" t="e">
        <f t="shared" ca="1" si="543"/>
        <v>#VALUE!</v>
      </c>
      <c r="B1464" t="e">
        <f t="array" ref="B1464" ca="1">_xlfn.XLOOKUP(Tabelle8[[#This Row],[ExperimentID]]&amp;Tabelle8[[#This Row],[NegotiationID]]&amp;Tabelle8[[#This Row],[MessageID]],ALL_IN_ONE[ExperimentID]&amp;ALL_IN_ONE[NegotiationID]&amp;ALL_IN_ONE[MessageID],ALL_IN_ONE[Gesamt_ID],,0)</f>
        <v>#VALUE!</v>
      </c>
      <c r="C1464">
        <v>4400</v>
      </c>
      <c r="D1464" t="s">
        <v>1521</v>
      </c>
      <c r="E1464">
        <v>62322</v>
      </c>
      <c r="F1464">
        <v>4386</v>
      </c>
      <c r="G1464">
        <v>4389</v>
      </c>
      <c r="H1464" t="s">
        <v>19</v>
      </c>
      <c r="I1464" t="str">
        <f t="array" ref="I1464">IFERROR(_xlfn.XLOOKUP(Tabelle8[[#This Row],[NegotiationID]]&amp;"FinalAccept",Tabelle8[NegotiationID]&amp;Tabelle8[ActionType],Tabelle8[ActionType],,0),_xlfn.XLOOKUP(Tabelle8[[#This Row],[NegotiationID]]&amp;"FinalReject",Tabelle8[NegotiationID]&amp;Tabelle8[ActionType],Tabelle8[ActionType],,0))</f>
        <v>FinalAccept</v>
      </c>
      <c r="J1464">
        <v>0.92800000000000005</v>
      </c>
      <c r="K1464">
        <v>0.13439999999999999</v>
      </c>
      <c r="L1464">
        <v>1.0624</v>
      </c>
      <c r="M1464">
        <v>0.79359999999999997</v>
      </c>
      <c r="N1464">
        <v>61</v>
      </c>
      <c r="O1464">
        <v>1070</v>
      </c>
      <c r="P1464">
        <v>6</v>
      </c>
      <c r="Q1464" s="3" t="s">
        <v>3427</v>
      </c>
    </row>
    <row r="1465" ht="15" customHeight="1">
      <c r="A1465" t="e">
        <f t="shared" ca="1" si="543"/>
        <v>#VALUE!</v>
      </c>
      <c r="B1465" t="e">
        <f t="array" ref="B1465" ca="1">_xlfn.XLOOKUP(Tabelle8[[#This Row],[ExperimentID]]&amp;Tabelle8[[#This Row],[NegotiationID]]&amp;Tabelle8[[#This Row],[MessageID]],ALL_IN_ONE[ExperimentID]&amp;ALL_IN_ONE[NegotiationID]&amp;ALL_IN_ONE[MessageID],ALL_IN_ONE[Gesamt_ID],,0)</f>
        <v>#VALUE!</v>
      </c>
      <c r="C1465">
        <v>4400</v>
      </c>
      <c r="D1465" t="s">
        <v>1521</v>
      </c>
      <c r="E1465">
        <v>62535</v>
      </c>
      <c r="F1465">
        <v>4389</v>
      </c>
      <c r="G1465">
        <v>4386</v>
      </c>
      <c r="H1465" t="s">
        <v>31</v>
      </c>
      <c r="I1465" t="str">
        <f t="array" ref="I1465">IFERROR(_xlfn.XLOOKUP(Tabelle8[[#This Row],[NegotiationID]]&amp;"FinalAccept",Tabelle8[NegotiationID]&amp;Tabelle8[ActionType],Tabelle8[ActionType],,0),_xlfn.XLOOKUP(Tabelle8[[#This Row],[NegotiationID]]&amp;"FinalReject",Tabelle8[NegotiationID]&amp;Tabelle8[ActionType],Tabelle8[ActionType],,0))</f>
        <v>FinalAccept</v>
      </c>
      <c r="J1465">
        <v>0.73899999999999999</v>
      </c>
      <c r="K1465">
        <v>0.28920000000000001</v>
      </c>
      <c r="L1465">
        <v>1.0282</v>
      </c>
      <c r="M1465">
        <v>0.44979999999999998</v>
      </c>
      <c r="N1465">
        <v>287</v>
      </c>
      <c r="O1465">
        <v>1070</v>
      </c>
      <c r="P1465">
        <v>6</v>
      </c>
      <c r="Q1465" s="3" t="s">
        <v>3428</v>
      </c>
    </row>
    <row r="1466" ht="15" customHeight="1">
      <c r="A1466" t="e">
        <f t="shared" ca="1" si="543"/>
        <v>#VALUE!</v>
      </c>
      <c r="B1466" t="e">
        <f t="array" ref="B1466" ca="1">_xlfn.XLOOKUP(Tabelle8[[#This Row],[ExperimentID]]&amp;Tabelle8[[#This Row],[NegotiationID]]&amp;Tabelle8[[#This Row],[MessageID]],ALL_IN_ONE[ExperimentID]&amp;ALL_IN_ONE[NegotiationID]&amp;ALL_IN_ONE[MessageID],ALL_IN_ONE[Gesamt_ID],,0)</f>
        <v>#VALUE!</v>
      </c>
      <c r="C1466">
        <v>4400</v>
      </c>
      <c r="D1466" t="s">
        <v>1521</v>
      </c>
      <c r="E1466">
        <v>64015</v>
      </c>
      <c r="F1466">
        <v>4386</v>
      </c>
      <c r="G1466">
        <v>4389</v>
      </c>
      <c r="H1466" t="s">
        <v>31</v>
      </c>
      <c r="I1466" t="str">
        <f t="array" ref="I1466">IFERROR(_xlfn.XLOOKUP(Tabelle8[[#This Row],[NegotiationID]]&amp;"FinalAccept",Tabelle8[NegotiationID]&amp;Tabelle8[ActionType],Tabelle8[ActionType],,0),_xlfn.XLOOKUP(Tabelle8[[#This Row],[NegotiationID]]&amp;"FinalReject",Tabelle8[NegotiationID]&amp;Tabelle8[ActionType],Tabelle8[ActionType],,0))</f>
        <v>FinalAccept</v>
      </c>
      <c r="J1466">
        <v>0.65439999999999998</v>
      </c>
      <c r="K1466">
        <v>0.44440000000000002</v>
      </c>
      <c r="L1466">
        <v>1.0988</v>
      </c>
      <c r="M1466">
        <v>0.20999999999999999</v>
      </c>
      <c r="N1466">
        <v>372</v>
      </c>
      <c r="O1466">
        <v>1070</v>
      </c>
      <c r="P1466">
        <v>6</v>
      </c>
      <c r="Q1466" s="3" t="s">
        <v>3429</v>
      </c>
    </row>
    <row r="1467" ht="15" customHeight="1">
      <c r="A1467" t="e">
        <f t="shared" ca="1" si="543"/>
        <v>#VALUE!</v>
      </c>
      <c r="B1467" t="e">
        <f t="array" ref="B1467" ca="1">_xlfn.XLOOKUP(Tabelle8[[#This Row],[ExperimentID]]&amp;Tabelle8[[#This Row],[NegotiationID]]&amp;Tabelle8[[#This Row],[MessageID]],ALL_IN_ONE[ExperimentID]&amp;ALL_IN_ONE[NegotiationID]&amp;ALL_IN_ONE[MessageID],ALL_IN_ONE[Gesamt_ID],,0)</f>
        <v>#VALUE!</v>
      </c>
      <c r="C1467">
        <v>4400</v>
      </c>
      <c r="D1467" t="s">
        <v>1521</v>
      </c>
      <c r="E1467">
        <v>64179</v>
      </c>
      <c r="F1467">
        <v>4389</v>
      </c>
      <c r="G1467">
        <v>4386</v>
      </c>
      <c r="H1467" t="s">
        <v>31</v>
      </c>
      <c r="I1467" t="str">
        <f t="array" ref="I1467">IFERROR(_xlfn.XLOOKUP(Tabelle8[[#This Row],[NegotiationID]]&amp;"FinalAccept",Tabelle8[NegotiationID]&amp;Tabelle8[ActionType],Tabelle8[ActionType],,0),_xlfn.XLOOKUP(Tabelle8[[#This Row],[NegotiationID]]&amp;"FinalReject",Tabelle8[NegotiationID]&amp;Tabelle8[ActionType],Tabelle8[ActionType],,0))</f>
        <v>FinalAccept</v>
      </c>
      <c r="J1467">
        <v>0.57520000000000004</v>
      </c>
      <c r="K1467">
        <v>0.54679999999999995</v>
      </c>
      <c r="L1467">
        <v>1.1220000000000001</v>
      </c>
      <c r="M1467">
        <v>0.028400000000000002</v>
      </c>
      <c r="N1467">
        <v>142</v>
      </c>
      <c r="O1467">
        <v>1070</v>
      </c>
      <c r="P1467">
        <v>6</v>
      </c>
      <c r="Q1467" s="3" t="s">
        <v>3430</v>
      </c>
    </row>
    <row r="1468" ht="15" customHeight="1">
      <c r="A1468" t="e">
        <f t="shared" ca="1" si="543"/>
        <v>#VALUE!</v>
      </c>
      <c r="B1468" t="e">
        <f t="array" ref="B1468" ca="1">_xlfn.XLOOKUP(Tabelle8[[#This Row],[ExperimentID]]&amp;Tabelle8[[#This Row],[NegotiationID]]&amp;Tabelle8[[#This Row],[MessageID]],ALL_IN_ONE[ExperimentID]&amp;ALL_IN_ONE[NegotiationID]&amp;ALL_IN_ONE[MessageID],ALL_IN_ONE[Gesamt_ID],,0)</f>
        <v>#VALUE!</v>
      </c>
      <c r="C1468">
        <v>4400</v>
      </c>
      <c r="D1468" t="s">
        <v>1521</v>
      </c>
      <c r="E1468">
        <v>64295</v>
      </c>
      <c r="F1468">
        <v>4386</v>
      </c>
      <c r="G1468">
        <v>4389</v>
      </c>
      <c r="H1468" t="s">
        <v>20</v>
      </c>
      <c r="I1468" t="str">
        <f t="array" ref="I1468">IFERROR(_xlfn.XLOOKUP(Tabelle8[[#This Row],[NegotiationID]]&amp;"FinalAccept",Tabelle8[NegotiationID]&amp;Tabelle8[ActionType],Tabelle8[ActionType],,0),_xlfn.XLOOKUP(Tabelle8[[#This Row],[NegotiationID]]&amp;"FinalReject",Tabelle8[NegotiationID]&amp;Tabelle8[ActionType],Tabelle8[ActionType],,0))</f>
        <v>FinalAccept</v>
      </c>
      <c r="J1468">
        <v>0.54679999999999995</v>
      </c>
      <c r="K1468">
        <v>0.57520000000000004</v>
      </c>
      <c r="L1468">
        <v>1.1220000000000001</v>
      </c>
      <c r="M1468">
        <v>0.028400000000000002</v>
      </c>
      <c r="N1468">
        <v>187</v>
      </c>
      <c r="O1468">
        <v>1070</v>
      </c>
      <c r="P1468">
        <v>6</v>
      </c>
      <c r="Q1468" s="3" t="s">
        <v>3431</v>
      </c>
    </row>
    <row r="1469" ht="14.5" hidden="1">
      <c r="A1469" t="e">
        <f t="shared" ca="1" si="543"/>
        <v>#VALUE!</v>
      </c>
      <c r="B1469" t="e">
        <f t="array" ref="B1469" ca="1">_xlfn.XLOOKUP(Tabelle8[[#This Row],[ExperimentID]]&amp;Tabelle8[[#This Row],[NegotiationID]]&amp;Tabelle8[[#This Row],[MessageID]],ALL_IN_ONE[ExperimentID]&amp;ALL_IN_ONE[NegotiationID]&amp;ALL_IN_ONE[MessageID],ALL_IN_ONE[Gesamt_ID],,0)</f>
        <v>#VALUE!</v>
      </c>
      <c r="C1469">
        <v>4429</v>
      </c>
      <c r="D1469" t="s">
        <v>1521</v>
      </c>
      <c r="E1469">
        <v>4430</v>
      </c>
      <c r="H1469" t="s">
        <v>6019</v>
      </c>
      <c r="I1469" t="str">
        <f t="array" ref="I1469">IFERROR(_xlfn.XLOOKUP(Tabelle8[[#This Row],[NegotiationID]]&amp;"FinalAccept",Tabelle8[NegotiationID]&amp;Tabelle8[ActionType],Tabelle8[ActionType],,0),_xlfn.XLOOKUP(Tabelle8[[#This Row],[NegotiationID]]&amp;"FinalReject",Tabelle8[NegotiationID]&amp;Tabelle8[ActionType],Tabelle8[ActionType],,0))</f>
        <v>FinalAccept</v>
      </c>
      <c r="N1469">
        <v>21</v>
      </c>
      <c r="O1469">
        <v>1350</v>
      </c>
      <c r="P1469">
        <v>7</v>
      </c>
      <c r="Q1469" t="s">
        <v>6020</v>
      </c>
    </row>
    <row r="1470" ht="15" customHeight="1">
      <c r="A1470" t="e">
        <f t="shared" ca="1" si="543"/>
        <v>#VALUE!</v>
      </c>
      <c r="B1470" t="e">
        <f t="array" ref="B1470" ca="1">_xlfn.XLOOKUP(Tabelle8[[#This Row],[ExperimentID]]&amp;Tabelle8[[#This Row],[NegotiationID]]&amp;Tabelle8[[#This Row],[MessageID]],ALL_IN_ONE[ExperimentID]&amp;ALL_IN_ONE[NegotiationID]&amp;ALL_IN_ONE[MessageID],ALL_IN_ONE[Gesamt_ID],,0)</f>
        <v>#VALUE!</v>
      </c>
      <c r="C1470">
        <v>4429</v>
      </c>
      <c r="D1470" t="s">
        <v>1521</v>
      </c>
      <c r="E1470">
        <v>62859</v>
      </c>
      <c r="F1470">
        <v>4415</v>
      </c>
      <c r="G1470">
        <v>4418</v>
      </c>
      <c r="H1470" t="s">
        <v>158</v>
      </c>
      <c r="I1470" t="str">
        <f t="array" ref="I1470">IFERROR(_xlfn.XLOOKUP(Tabelle8[[#This Row],[NegotiationID]]&amp;"FinalAccept",Tabelle8[NegotiationID]&amp;Tabelle8[ActionType],Tabelle8[ActionType],,0),_xlfn.XLOOKUP(Tabelle8[[#This Row],[NegotiationID]]&amp;"FinalReject",Tabelle8[NegotiationID]&amp;Tabelle8[ActionType],Tabelle8[ActionType],,0))</f>
        <v>FinalAccept</v>
      </c>
      <c r="J1470">
        <v>1</v>
      </c>
      <c r="K1470">
        <v>0.1084</v>
      </c>
      <c r="L1470">
        <v>1.1084000000000001</v>
      </c>
      <c r="M1470">
        <v>0.89159999999999995</v>
      </c>
      <c r="N1470">
        <v>137</v>
      </c>
      <c r="O1470">
        <v>1350</v>
      </c>
      <c r="P1470">
        <v>7</v>
      </c>
      <c r="Q1470" s="3" t="s">
        <v>3432</v>
      </c>
    </row>
    <row r="1471" ht="15" customHeight="1">
      <c r="A1471" t="e">
        <f t="shared" ca="1" si="543"/>
        <v>#VALUE!</v>
      </c>
      <c r="B1471" t="e">
        <f t="array" ref="B1471" ca="1">_xlfn.XLOOKUP(Tabelle8[[#This Row],[ExperimentID]]&amp;Tabelle8[[#This Row],[NegotiationID]]&amp;Tabelle8[[#This Row],[MessageID]],ALL_IN_ONE[ExperimentID]&amp;ALL_IN_ONE[NegotiationID]&amp;ALL_IN_ONE[MessageID],ALL_IN_ONE[Gesamt_ID],,0)</f>
        <v>#VALUE!</v>
      </c>
      <c r="C1471">
        <v>4429</v>
      </c>
      <c r="D1471" t="s">
        <v>1521</v>
      </c>
      <c r="E1471">
        <v>63478</v>
      </c>
      <c r="F1471">
        <v>4418</v>
      </c>
      <c r="G1471">
        <v>4415</v>
      </c>
      <c r="H1471" t="s">
        <v>31</v>
      </c>
      <c r="I1471" t="str">
        <f t="array" ref="I1471">IFERROR(_xlfn.XLOOKUP(Tabelle8[[#This Row],[NegotiationID]]&amp;"FinalAccept",Tabelle8[NegotiationID]&amp;Tabelle8[ActionType],Tabelle8[ActionType],,0),_xlfn.XLOOKUP(Tabelle8[[#This Row],[NegotiationID]]&amp;"FinalReject",Tabelle8[NegotiationID]&amp;Tabelle8[ActionType],Tabelle8[ActionType],,0))</f>
        <v>FinalAccept</v>
      </c>
      <c r="J1471">
        <v>1</v>
      </c>
      <c r="K1471">
        <v>0.12540000000000001</v>
      </c>
      <c r="L1471">
        <v>1.1254</v>
      </c>
      <c r="M1471">
        <v>0.87460000000000004</v>
      </c>
      <c r="N1471">
        <v>222</v>
      </c>
      <c r="O1471">
        <v>1350</v>
      </c>
      <c r="P1471">
        <v>7</v>
      </c>
      <c r="Q1471" s="3" t="s">
        <v>3433</v>
      </c>
    </row>
    <row r="1472" ht="15" customHeight="1">
      <c r="A1472" t="e">
        <f t="shared" ca="1" si="543"/>
        <v>#VALUE!</v>
      </c>
      <c r="B1472" t="e">
        <f t="array" ref="B1472" ca="1">_xlfn.XLOOKUP(Tabelle8[[#This Row],[ExperimentID]]&amp;Tabelle8[[#This Row],[NegotiationID]]&amp;Tabelle8[[#This Row],[MessageID]],ALL_IN_ONE[ExperimentID]&amp;ALL_IN_ONE[NegotiationID]&amp;ALL_IN_ONE[MessageID],ALL_IN_ONE[Gesamt_ID],,0)</f>
        <v>#VALUE!</v>
      </c>
      <c r="C1472">
        <v>4429</v>
      </c>
      <c r="D1472" t="s">
        <v>1521</v>
      </c>
      <c r="E1472">
        <v>65743</v>
      </c>
      <c r="F1472">
        <v>4415</v>
      </c>
      <c r="G1472">
        <v>4418</v>
      </c>
      <c r="H1472" t="s">
        <v>31</v>
      </c>
      <c r="I1472" t="str">
        <f t="array" ref="I1472">IFERROR(_xlfn.XLOOKUP(Tabelle8[[#This Row],[NegotiationID]]&amp;"FinalAccept",Tabelle8[NegotiationID]&amp;Tabelle8[ActionType],Tabelle8[ActionType],,0),_xlfn.XLOOKUP(Tabelle8[[#This Row],[NegotiationID]]&amp;"FinalReject",Tabelle8[NegotiationID]&amp;Tabelle8[ActionType],Tabelle8[ActionType],,0))</f>
        <v>FinalAccept</v>
      </c>
      <c r="J1472">
        <v>0.69620000000000004</v>
      </c>
      <c r="K1472">
        <v>0.30740000000000001</v>
      </c>
      <c r="L1472">
        <v>1.0036</v>
      </c>
      <c r="M1472">
        <v>0.38879999999999998</v>
      </c>
      <c r="N1472">
        <v>532</v>
      </c>
      <c r="O1472">
        <v>1350</v>
      </c>
      <c r="P1472">
        <v>7</v>
      </c>
      <c r="Q1472" s="3" t="s">
        <v>3434</v>
      </c>
    </row>
    <row r="1473" ht="15" customHeight="1">
      <c r="A1473" t="e">
        <f t="shared" ca="1" si="543"/>
        <v>#VALUE!</v>
      </c>
      <c r="B1473" t="e">
        <f t="array" ref="B1473" ca="1">_xlfn.XLOOKUP(Tabelle8[[#This Row],[ExperimentID]]&amp;Tabelle8[[#This Row],[NegotiationID]]&amp;Tabelle8[[#This Row],[MessageID]],ALL_IN_ONE[ExperimentID]&amp;ALL_IN_ONE[NegotiationID]&amp;ALL_IN_ONE[MessageID],ALL_IN_ONE[Gesamt_ID],,0)</f>
        <v>#VALUE!</v>
      </c>
      <c r="C1473">
        <v>4429</v>
      </c>
      <c r="D1473" t="s">
        <v>1521</v>
      </c>
      <c r="E1473">
        <v>66280</v>
      </c>
      <c r="F1473">
        <v>4418</v>
      </c>
      <c r="G1473">
        <v>4415</v>
      </c>
      <c r="H1473" t="s">
        <v>31</v>
      </c>
      <c r="I1473" t="str">
        <f t="array" ref="I1473">IFERROR(_xlfn.XLOOKUP(Tabelle8[[#This Row],[NegotiationID]]&amp;"FinalAccept",Tabelle8[NegotiationID]&amp;Tabelle8[ActionType],Tabelle8[ActionType],,0),_xlfn.XLOOKUP(Tabelle8[[#This Row],[NegotiationID]]&amp;"FinalReject",Tabelle8[NegotiationID]&amp;Tabelle8[ActionType],Tabelle8[ActionType],,0))</f>
        <v>FinalAccept</v>
      </c>
      <c r="J1473">
        <v>0.63880000000000003</v>
      </c>
      <c r="K1473">
        <v>0.4602</v>
      </c>
      <c r="L1473">
        <v>1.099</v>
      </c>
      <c r="M1473">
        <v>0.17860000000000001</v>
      </c>
      <c r="N1473">
        <v>94</v>
      </c>
      <c r="O1473">
        <v>1350</v>
      </c>
      <c r="P1473">
        <v>7</v>
      </c>
      <c r="Q1473" s="3" t="s">
        <v>3435</v>
      </c>
    </row>
    <row r="1474" ht="15" customHeight="1">
      <c r="A1474" t="e">
        <f t="shared" ref="A1474:A1533" ca="1" si="544">MID(CELL("Dateiname",$A$1),FIND("]",CELL("Dateiname",$A$1))+1,31)</f>
        <v>#VALUE!</v>
      </c>
      <c r="B1474" t="e">
        <f t="array" ref="B1474" ca="1">_xlfn.XLOOKUP(Tabelle8[[#This Row],[ExperimentID]]&amp;Tabelle8[[#This Row],[NegotiationID]]&amp;Tabelle8[[#This Row],[MessageID]],ALL_IN_ONE[ExperimentID]&amp;ALL_IN_ONE[NegotiationID]&amp;ALL_IN_ONE[MessageID],ALL_IN_ONE[Gesamt_ID],,0)</f>
        <v>#VALUE!</v>
      </c>
      <c r="C1474">
        <v>4429</v>
      </c>
      <c r="D1474" t="s">
        <v>1521</v>
      </c>
      <c r="E1474">
        <v>66760</v>
      </c>
      <c r="F1474">
        <v>4415</v>
      </c>
      <c r="G1474">
        <v>4418</v>
      </c>
      <c r="H1474" t="s">
        <v>31</v>
      </c>
      <c r="I1474" t="str">
        <f t="array" ref="I1474">IFERROR(_xlfn.XLOOKUP(Tabelle8[[#This Row],[NegotiationID]]&amp;"FinalAccept",Tabelle8[NegotiationID]&amp;Tabelle8[ActionType],Tabelle8[ActionType],,0),_xlfn.XLOOKUP(Tabelle8[[#This Row],[NegotiationID]]&amp;"FinalReject",Tabelle8[NegotiationID]&amp;Tabelle8[ActionType],Tabelle8[ActionType],,0))</f>
        <v>FinalAccept</v>
      </c>
      <c r="J1474">
        <v>0.58819999999999995</v>
      </c>
      <c r="K1474">
        <v>0.46479999999999999</v>
      </c>
      <c r="L1474">
        <v>1.0529999999999999</v>
      </c>
      <c r="M1474">
        <v>0.1234</v>
      </c>
      <c r="N1474">
        <v>302</v>
      </c>
      <c r="O1474">
        <v>1350</v>
      </c>
      <c r="P1474">
        <v>7</v>
      </c>
      <c r="Q1474" s="3" t="s">
        <v>3436</v>
      </c>
    </row>
    <row r="1475" ht="15" customHeight="1">
      <c r="A1475" t="e">
        <f t="shared" ca="1" si="544"/>
        <v>#VALUE!</v>
      </c>
      <c r="B1475" t="e">
        <f t="array" ref="B1475" ca="1">_xlfn.XLOOKUP(Tabelle8[[#This Row],[ExperimentID]]&amp;Tabelle8[[#This Row],[NegotiationID]]&amp;Tabelle8[[#This Row],[MessageID]],ALL_IN_ONE[ExperimentID]&amp;ALL_IN_ONE[NegotiationID]&amp;ALL_IN_ONE[MessageID],ALL_IN_ONE[Gesamt_ID],,0)</f>
        <v>#VALUE!</v>
      </c>
      <c r="C1475">
        <v>4429</v>
      </c>
      <c r="D1475" t="s">
        <v>1521</v>
      </c>
      <c r="E1475">
        <v>66764</v>
      </c>
      <c r="F1475">
        <v>4418</v>
      </c>
      <c r="G1475">
        <v>4415</v>
      </c>
      <c r="H1475" t="s">
        <v>20</v>
      </c>
      <c r="I1475" t="str">
        <f t="array" ref="I1475">IFERROR(_xlfn.XLOOKUP(Tabelle8[[#This Row],[NegotiationID]]&amp;"FinalAccept",Tabelle8[NegotiationID]&amp;Tabelle8[ActionType],Tabelle8[ActionType],,0),_xlfn.XLOOKUP(Tabelle8[[#This Row],[NegotiationID]]&amp;"FinalReject",Tabelle8[NegotiationID]&amp;Tabelle8[ActionType],Tabelle8[ActionType],,0))</f>
        <v>FinalAccept</v>
      </c>
      <c r="J1475">
        <v>0.46479999999999999</v>
      </c>
      <c r="K1475">
        <v>0.58819999999999995</v>
      </c>
      <c r="L1475">
        <v>1.0529999999999999</v>
      </c>
      <c r="M1475">
        <v>0.1234</v>
      </c>
      <c r="N1475">
        <v>42</v>
      </c>
      <c r="O1475">
        <v>1350</v>
      </c>
      <c r="P1475">
        <v>7</v>
      </c>
      <c r="Q1475" s="3" t="s">
        <v>3437</v>
      </c>
    </row>
    <row r="1476" ht="14.5" hidden="1">
      <c r="A1476" t="e">
        <f t="shared" ca="1" si="544"/>
        <v>#VALUE!</v>
      </c>
      <c r="B1476" t="e">
        <f t="array" ref="B1476" ca="1">_xlfn.XLOOKUP(Tabelle8[[#This Row],[ExperimentID]]&amp;Tabelle8[[#This Row],[NegotiationID]]&amp;Tabelle8[[#This Row],[MessageID]],ALL_IN_ONE[ExperimentID]&amp;ALL_IN_ONE[NegotiationID]&amp;ALL_IN_ONE[MessageID],ALL_IN_ONE[Gesamt_ID],,0)</f>
        <v>#VALUE!</v>
      </c>
      <c r="C1476">
        <v>4458</v>
      </c>
      <c r="D1476" t="s">
        <v>1521</v>
      </c>
      <c r="E1476">
        <v>4459</v>
      </c>
      <c r="H1476" t="s">
        <v>6019</v>
      </c>
      <c r="I1476" t="e">
        <f t="array" ref="I1476">IFERROR(_xlfn.XLOOKUP(Tabelle8[[#This Row],[NegotiationID]]&amp;"FinalAccept",Tabelle8[NegotiationID]&amp;Tabelle8[ActionType],Tabelle8[ActionType],,0),_xlfn.XLOOKUP(Tabelle8[[#This Row],[NegotiationID]]&amp;"FinalReject",Tabelle8[NegotiationID]&amp;Tabelle8[ActionType],Tabelle8[ActionType],,0))</f>
        <v>#N/A</v>
      </c>
      <c r="N1476">
        <v>21</v>
      </c>
      <c r="O1476">
        <v>21</v>
      </c>
      <c r="P1476">
        <v>1</v>
      </c>
      <c r="Q1476" t="s">
        <v>6020</v>
      </c>
    </row>
    <row r="1477" ht="14.5" hidden="1">
      <c r="A1477" t="e">
        <f t="shared" ca="1" si="544"/>
        <v>#VALUE!</v>
      </c>
      <c r="B1477" t="e">
        <f t="array" ref="B1477" ca="1">_xlfn.XLOOKUP(Tabelle8[[#This Row],[ExperimentID]]&amp;Tabelle8[[#This Row],[NegotiationID]]&amp;Tabelle8[[#This Row],[MessageID]],ALL_IN_ONE[ExperimentID]&amp;ALL_IN_ONE[NegotiationID]&amp;ALL_IN_ONE[MessageID],ALL_IN_ONE[Gesamt_ID],,0)</f>
        <v>#VALUE!</v>
      </c>
      <c r="C1477">
        <v>4487</v>
      </c>
      <c r="D1477" t="s">
        <v>1521</v>
      </c>
      <c r="E1477">
        <v>4488</v>
      </c>
      <c r="H1477" t="s">
        <v>6019</v>
      </c>
      <c r="I1477" t="e">
        <f t="array" ref="I1477">IFERROR(_xlfn.XLOOKUP(Tabelle8[[#This Row],[NegotiationID]]&amp;"FinalAccept",Tabelle8[NegotiationID]&amp;Tabelle8[ActionType],Tabelle8[ActionType],,0),_xlfn.XLOOKUP(Tabelle8[[#This Row],[NegotiationID]]&amp;"FinalReject",Tabelle8[NegotiationID]&amp;Tabelle8[ActionType],Tabelle8[ActionType],,0))</f>
        <v>#N/A</v>
      </c>
      <c r="N1477">
        <v>21</v>
      </c>
      <c r="O1477">
        <v>21</v>
      </c>
      <c r="P1477">
        <v>1</v>
      </c>
      <c r="Q1477" t="s">
        <v>6020</v>
      </c>
    </row>
    <row r="1478" ht="14.5" hidden="1">
      <c r="A1478" t="e">
        <f t="shared" ca="1" si="544"/>
        <v>#VALUE!</v>
      </c>
      <c r="B1478" t="e">
        <f t="array" ref="B1478" ca="1">_xlfn.XLOOKUP(Tabelle8[[#This Row],[ExperimentID]]&amp;Tabelle8[[#This Row],[NegotiationID]]&amp;Tabelle8[[#This Row],[MessageID]],ALL_IN_ONE[ExperimentID]&amp;ALL_IN_ONE[NegotiationID]&amp;ALL_IN_ONE[MessageID],ALL_IN_ONE[Gesamt_ID],,0)</f>
        <v>#VALUE!</v>
      </c>
      <c r="C1478">
        <v>4516</v>
      </c>
      <c r="D1478" t="s">
        <v>1521</v>
      </c>
      <c r="E1478">
        <v>4517</v>
      </c>
      <c r="H1478" t="s">
        <v>6019</v>
      </c>
      <c r="I1478" t="e">
        <f t="array" ref="I1478">IFERROR(_xlfn.XLOOKUP(Tabelle8[[#This Row],[NegotiationID]]&amp;"FinalAccept",Tabelle8[NegotiationID]&amp;Tabelle8[ActionType],Tabelle8[ActionType],,0),_xlfn.XLOOKUP(Tabelle8[[#This Row],[NegotiationID]]&amp;"FinalReject",Tabelle8[NegotiationID]&amp;Tabelle8[ActionType],Tabelle8[ActionType],,0))</f>
        <v>#N/A</v>
      </c>
      <c r="N1478">
        <v>21</v>
      </c>
      <c r="O1478">
        <v>21</v>
      </c>
      <c r="P1478">
        <v>1</v>
      </c>
      <c r="Q1478" t="s">
        <v>6020</v>
      </c>
    </row>
    <row r="1479" ht="14.5" hidden="1">
      <c r="A1479" t="e">
        <f t="shared" ca="1" si="544"/>
        <v>#VALUE!</v>
      </c>
      <c r="B1479" t="e">
        <f t="array" ref="B1479" ca="1">_xlfn.XLOOKUP(Tabelle8[[#This Row],[ExperimentID]]&amp;Tabelle8[[#This Row],[NegotiationID]]&amp;Tabelle8[[#This Row],[MessageID]],ALL_IN_ONE[ExperimentID]&amp;ALL_IN_ONE[NegotiationID]&amp;ALL_IN_ONE[MessageID],ALL_IN_ONE[Gesamt_ID],,0)</f>
        <v>#VALUE!</v>
      </c>
      <c r="C1479">
        <v>4545</v>
      </c>
      <c r="D1479" t="s">
        <v>1521</v>
      </c>
      <c r="E1479">
        <v>4546</v>
      </c>
      <c r="H1479" t="s">
        <v>6019</v>
      </c>
      <c r="I1479" t="e">
        <f t="array" ref="I1479">IFERROR(_xlfn.XLOOKUP(Tabelle8[[#This Row],[NegotiationID]]&amp;"FinalAccept",Tabelle8[NegotiationID]&amp;Tabelle8[ActionType],Tabelle8[ActionType],,0),_xlfn.XLOOKUP(Tabelle8[[#This Row],[NegotiationID]]&amp;"FinalReject",Tabelle8[NegotiationID]&amp;Tabelle8[ActionType],Tabelle8[ActionType],,0))</f>
        <v>#N/A</v>
      </c>
      <c r="N1479">
        <v>21</v>
      </c>
      <c r="O1479">
        <v>21</v>
      </c>
      <c r="P1479">
        <v>1</v>
      </c>
      <c r="Q1479" t="s">
        <v>6020</v>
      </c>
    </row>
    <row r="1480" ht="14.5" hidden="1">
      <c r="A1480" t="e">
        <f t="shared" ca="1" si="544"/>
        <v>#VALUE!</v>
      </c>
      <c r="B1480" t="e">
        <f t="array" ref="B1480" ca="1">_xlfn.XLOOKUP(Tabelle8[[#This Row],[ExperimentID]]&amp;Tabelle8[[#This Row],[NegotiationID]]&amp;Tabelle8[[#This Row],[MessageID]],ALL_IN_ONE[ExperimentID]&amp;ALL_IN_ONE[NegotiationID]&amp;ALL_IN_ONE[MessageID],ALL_IN_ONE[Gesamt_ID],,0)</f>
        <v>#VALUE!</v>
      </c>
      <c r="C1480">
        <v>4574</v>
      </c>
      <c r="D1480" t="s">
        <v>1521</v>
      </c>
      <c r="E1480">
        <v>4575</v>
      </c>
      <c r="H1480" t="s">
        <v>6019</v>
      </c>
      <c r="I1480" t="e">
        <f t="array" ref="I1480">IFERROR(_xlfn.XLOOKUP(Tabelle8[[#This Row],[NegotiationID]]&amp;"FinalAccept",Tabelle8[NegotiationID]&amp;Tabelle8[ActionType],Tabelle8[ActionType],,0),_xlfn.XLOOKUP(Tabelle8[[#This Row],[NegotiationID]]&amp;"FinalReject",Tabelle8[NegotiationID]&amp;Tabelle8[ActionType],Tabelle8[ActionType],,0))</f>
        <v>#N/A</v>
      </c>
      <c r="N1480">
        <v>21</v>
      </c>
      <c r="O1480">
        <v>21</v>
      </c>
      <c r="P1480">
        <v>1</v>
      </c>
      <c r="Q1480" t="s">
        <v>6020</v>
      </c>
    </row>
    <row r="1481" ht="14.5" hidden="1">
      <c r="A1481" t="e">
        <f t="shared" ca="1" si="544"/>
        <v>#VALUE!</v>
      </c>
      <c r="B1481" t="e">
        <f t="array" ref="B1481" ca="1">_xlfn.XLOOKUP(Tabelle8[[#This Row],[ExperimentID]]&amp;Tabelle8[[#This Row],[NegotiationID]]&amp;Tabelle8[[#This Row],[MessageID]],ALL_IN_ONE[ExperimentID]&amp;ALL_IN_ONE[NegotiationID]&amp;ALL_IN_ONE[MessageID],ALL_IN_ONE[Gesamt_ID],,0)</f>
        <v>#VALUE!</v>
      </c>
      <c r="C1481">
        <v>4603</v>
      </c>
      <c r="D1481" t="s">
        <v>1521</v>
      </c>
      <c r="E1481">
        <v>4604</v>
      </c>
      <c r="H1481" t="s">
        <v>6019</v>
      </c>
      <c r="I1481" t="e">
        <f t="array" ref="I1481">IFERROR(_xlfn.XLOOKUP(Tabelle8[[#This Row],[NegotiationID]]&amp;"FinalAccept",Tabelle8[NegotiationID]&amp;Tabelle8[ActionType],Tabelle8[ActionType],,0),_xlfn.XLOOKUP(Tabelle8[[#This Row],[NegotiationID]]&amp;"FinalReject",Tabelle8[NegotiationID]&amp;Tabelle8[ActionType],Tabelle8[ActionType],,0))</f>
        <v>#N/A</v>
      </c>
      <c r="N1481">
        <v>21</v>
      </c>
      <c r="O1481">
        <v>21</v>
      </c>
      <c r="P1481">
        <v>1</v>
      </c>
      <c r="Q1481" t="s">
        <v>6020</v>
      </c>
    </row>
    <row r="1482" ht="14.5" hidden="1">
      <c r="A1482" t="e">
        <f t="shared" ca="1" si="544"/>
        <v>#VALUE!</v>
      </c>
      <c r="B1482" t="e">
        <f t="array" ref="B1482" ca="1">_xlfn.XLOOKUP(Tabelle8[[#This Row],[ExperimentID]]&amp;Tabelle8[[#This Row],[NegotiationID]]&amp;Tabelle8[[#This Row],[MessageID]],ALL_IN_ONE[ExperimentID]&amp;ALL_IN_ONE[NegotiationID]&amp;ALL_IN_ONE[MessageID],ALL_IN_ONE[Gesamt_ID],,0)</f>
        <v>#VALUE!</v>
      </c>
      <c r="C1482">
        <v>4632</v>
      </c>
      <c r="D1482" t="s">
        <v>1521</v>
      </c>
      <c r="E1482">
        <v>4633</v>
      </c>
      <c r="H1482" t="s">
        <v>6019</v>
      </c>
      <c r="I1482" t="e">
        <f t="array" ref="I1482">IFERROR(_xlfn.XLOOKUP(Tabelle8[[#This Row],[NegotiationID]]&amp;"FinalAccept",Tabelle8[NegotiationID]&amp;Tabelle8[ActionType],Tabelle8[ActionType],,0),_xlfn.XLOOKUP(Tabelle8[[#This Row],[NegotiationID]]&amp;"FinalReject",Tabelle8[NegotiationID]&amp;Tabelle8[ActionType],Tabelle8[ActionType],,0))</f>
        <v>#N/A</v>
      </c>
      <c r="N1482">
        <v>21</v>
      </c>
      <c r="O1482">
        <v>21</v>
      </c>
      <c r="P1482">
        <v>1</v>
      </c>
      <c r="Q1482" t="s">
        <v>6020</v>
      </c>
    </row>
    <row r="1483" ht="14.5" hidden="1">
      <c r="A1483" t="e">
        <f t="shared" ca="1" si="544"/>
        <v>#VALUE!</v>
      </c>
      <c r="B1483" t="e">
        <f t="array" ref="B1483" ca="1">_xlfn.XLOOKUP(Tabelle8[[#This Row],[ExperimentID]]&amp;Tabelle8[[#This Row],[NegotiationID]]&amp;Tabelle8[[#This Row],[MessageID]],ALL_IN_ONE[ExperimentID]&amp;ALL_IN_ONE[NegotiationID]&amp;ALL_IN_ONE[MessageID],ALL_IN_ONE[Gesamt_ID],,0)</f>
        <v>#VALUE!</v>
      </c>
      <c r="C1483">
        <v>4661</v>
      </c>
      <c r="D1483" t="s">
        <v>1521</v>
      </c>
      <c r="E1483">
        <v>4662</v>
      </c>
      <c r="H1483" t="s">
        <v>6019</v>
      </c>
      <c r="I1483" t="e">
        <f t="array" ref="I1483">IFERROR(_xlfn.XLOOKUP(Tabelle8[[#This Row],[NegotiationID]]&amp;"FinalAccept",Tabelle8[NegotiationID]&amp;Tabelle8[ActionType],Tabelle8[ActionType],,0),_xlfn.XLOOKUP(Tabelle8[[#This Row],[NegotiationID]]&amp;"FinalReject",Tabelle8[NegotiationID]&amp;Tabelle8[ActionType],Tabelle8[ActionType],,0))</f>
        <v>#N/A</v>
      </c>
      <c r="N1483">
        <v>21</v>
      </c>
      <c r="O1483">
        <v>21</v>
      </c>
      <c r="P1483">
        <v>1</v>
      </c>
      <c r="Q1483" t="s">
        <v>6020</v>
      </c>
    </row>
    <row r="1484" ht="14.5" hidden="1">
      <c r="A1484" t="e">
        <f t="shared" ca="1" si="544"/>
        <v>#VALUE!</v>
      </c>
      <c r="B1484" t="e">
        <f t="array" ref="B1484" ca="1">_xlfn.XLOOKUP(Tabelle8[[#This Row],[ExperimentID]]&amp;Tabelle8[[#This Row],[NegotiationID]]&amp;Tabelle8[[#This Row],[MessageID]],ALL_IN_ONE[ExperimentID]&amp;ALL_IN_ONE[NegotiationID]&amp;ALL_IN_ONE[MessageID],ALL_IN_ONE[Gesamt_ID],,0)</f>
        <v>#VALUE!</v>
      </c>
      <c r="C1484">
        <v>4690</v>
      </c>
      <c r="D1484" t="s">
        <v>1521</v>
      </c>
      <c r="E1484">
        <v>4691</v>
      </c>
      <c r="H1484" t="s">
        <v>6019</v>
      </c>
      <c r="I1484" t="e">
        <f t="array" ref="I1484">IFERROR(_xlfn.XLOOKUP(Tabelle8[[#This Row],[NegotiationID]]&amp;"FinalAccept",Tabelle8[NegotiationID]&amp;Tabelle8[ActionType],Tabelle8[ActionType],,0),_xlfn.XLOOKUP(Tabelle8[[#This Row],[NegotiationID]]&amp;"FinalReject",Tabelle8[NegotiationID]&amp;Tabelle8[ActionType],Tabelle8[ActionType],,0))</f>
        <v>#N/A</v>
      </c>
      <c r="N1484">
        <v>21</v>
      </c>
      <c r="O1484">
        <v>21</v>
      </c>
      <c r="P1484">
        <v>1</v>
      </c>
      <c r="Q1484" t="s">
        <v>6020</v>
      </c>
    </row>
    <row r="1485" ht="14.5" hidden="1">
      <c r="A1485" t="e">
        <f t="shared" ca="1" si="544"/>
        <v>#VALUE!</v>
      </c>
      <c r="B1485" t="e">
        <f t="array" ref="B1485" ca="1">_xlfn.XLOOKUP(Tabelle8[[#This Row],[ExperimentID]]&amp;Tabelle8[[#This Row],[NegotiationID]]&amp;Tabelle8[[#This Row],[MessageID]],ALL_IN_ONE[ExperimentID]&amp;ALL_IN_ONE[NegotiationID]&amp;ALL_IN_ONE[MessageID],ALL_IN_ONE[Gesamt_ID],,0)</f>
        <v>#VALUE!</v>
      </c>
      <c r="C1485">
        <v>4719</v>
      </c>
      <c r="D1485" t="s">
        <v>1521</v>
      </c>
      <c r="E1485">
        <v>4720</v>
      </c>
      <c r="H1485" t="s">
        <v>6019</v>
      </c>
      <c r="I1485" t="e">
        <f t="array" ref="I1485">IFERROR(_xlfn.XLOOKUP(Tabelle8[[#This Row],[NegotiationID]]&amp;"FinalAccept",Tabelle8[NegotiationID]&amp;Tabelle8[ActionType],Tabelle8[ActionType],,0),_xlfn.XLOOKUP(Tabelle8[[#This Row],[NegotiationID]]&amp;"FinalReject",Tabelle8[NegotiationID]&amp;Tabelle8[ActionType],Tabelle8[ActionType],,0))</f>
        <v>#N/A</v>
      </c>
      <c r="N1485">
        <v>21</v>
      </c>
      <c r="O1485">
        <v>21</v>
      </c>
      <c r="P1485">
        <v>1</v>
      </c>
      <c r="Q1485" t="s">
        <v>6020</v>
      </c>
    </row>
    <row r="1486" ht="14.5" hidden="1">
      <c r="A1486" t="e">
        <f t="shared" ca="1" si="544"/>
        <v>#VALUE!</v>
      </c>
      <c r="B1486" t="e">
        <f t="array" ref="B1486" ca="1">_xlfn.XLOOKUP(Tabelle8[[#This Row],[ExperimentID]]&amp;Tabelle8[[#This Row],[NegotiationID]]&amp;Tabelle8[[#This Row],[MessageID]],ALL_IN_ONE[ExperimentID]&amp;ALL_IN_ONE[NegotiationID]&amp;ALL_IN_ONE[MessageID],ALL_IN_ONE[Gesamt_ID],,0)</f>
        <v>#VALUE!</v>
      </c>
      <c r="C1486">
        <v>4748</v>
      </c>
      <c r="D1486" t="s">
        <v>1521</v>
      </c>
      <c r="E1486">
        <v>4749</v>
      </c>
      <c r="H1486" t="s">
        <v>6019</v>
      </c>
      <c r="I1486" t="e">
        <f t="array" ref="I1486">IFERROR(_xlfn.XLOOKUP(Tabelle8[[#This Row],[NegotiationID]]&amp;"FinalAccept",Tabelle8[NegotiationID]&amp;Tabelle8[ActionType],Tabelle8[ActionType],,0),_xlfn.XLOOKUP(Tabelle8[[#This Row],[NegotiationID]]&amp;"FinalReject",Tabelle8[NegotiationID]&amp;Tabelle8[ActionType],Tabelle8[ActionType],,0))</f>
        <v>#N/A</v>
      </c>
      <c r="N1486">
        <v>21</v>
      </c>
      <c r="O1486">
        <v>21</v>
      </c>
      <c r="P1486">
        <v>1</v>
      </c>
      <c r="Q1486" t="s">
        <v>6020</v>
      </c>
    </row>
    <row r="1487" ht="14.5" hidden="1">
      <c r="A1487" t="e">
        <f t="shared" ca="1" si="544"/>
        <v>#VALUE!</v>
      </c>
      <c r="B1487" t="e">
        <f t="array" ref="B1487" ca="1">_xlfn.XLOOKUP(Tabelle8[[#This Row],[ExperimentID]]&amp;Tabelle8[[#This Row],[NegotiationID]]&amp;Tabelle8[[#This Row],[MessageID]],ALL_IN_ONE[ExperimentID]&amp;ALL_IN_ONE[NegotiationID]&amp;ALL_IN_ONE[MessageID],ALL_IN_ONE[Gesamt_ID],,0)</f>
        <v>#VALUE!</v>
      </c>
      <c r="C1487">
        <v>4777</v>
      </c>
      <c r="D1487" t="s">
        <v>1521</v>
      </c>
      <c r="E1487">
        <v>4778</v>
      </c>
      <c r="H1487" t="s">
        <v>6019</v>
      </c>
      <c r="I1487" t="e">
        <f t="array" ref="I1487">IFERROR(_xlfn.XLOOKUP(Tabelle8[[#This Row],[NegotiationID]]&amp;"FinalAccept",Tabelle8[NegotiationID]&amp;Tabelle8[ActionType],Tabelle8[ActionType],,0),_xlfn.XLOOKUP(Tabelle8[[#This Row],[NegotiationID]]&amp;"FinalReject",Tabelle8[NegotiationID]&amp;Tabelle8[ActionType],Tabelle8[ActionType],,0))</f>
        <v>#N/A</v>
      </c>
      <c r="N1487">
        <v>21</v>
      </c>
      <c r="O1487">
        <v>21</v>
      </c>
      <c r="P1487">
        <v>1</v>
      </c>
      <c r="Q1487" t="s">
        <v>6020</v>
      </c>
    </row>
    <row r="1488" ht="14.5" hidden="1">
      <c r="A1488" t="e">
        <f t="shared" ca="1" si="544"/>
        <v>#VALUE!</v>
      </c>
      <c r="B1488" t="e">
        <f t="array" ref="B1488" ca="1">_xlfn.XLOOKUP(Tabelle8[[#This Row],[ExperimentID]]&amp;Tabelle8[[#This Row],[NegotiationID]]&amp;Tabelle8[[#This Row],[MessageID]],ALL_IN_ONE[ExperimentID]&amp;ALL_IN_ONE[NegotiationID]&amp;ALL_IN_ONE[MessageID],ALL_IN_ONE[Gesamt_ID],,0)</f>
        <v>#VALUE!</v>
      </c>
      <c r="C1488">
        <v>4806</v>
      </c>
      <c r="D1488" t="s">
        <v>1521</v>
      </c>
      <c r="E1488">
        <v>4807</v>
      </c>
      <c r="H1488" t="s">
        <v>6019</v>
      </c>
      <c r="I1488" t="e">
        <f t="array" ref="I1488">IFERROR(_xlfn.XLOOKUP(Tabelle8[[#This Row],[NegotiationID]]&amp;"FinalAccept",Tabelle8[NegotiationID]&amp;Tabelle8[ActionType],Tabelle8[ActionType],,0),_xlfn.XLOOKUP(Tabelle8[[#This Row],[NegotiationID]]&amp;"FinalReject",Tabelle8[NegotiationID]&amp;Tabelle8[ActionType],Tabelle8[ActionType],,0))</f>
        <v>#N/A</v>
      </c>
      <c r="N1488">
        <v>21</v>
      </c>
      <c r="O1488">
        <v>21</v>
      </c>
      <c r="P1488">
        <v>1</v>
      </c>
      <c r="Q1488" t="s">
        <v>6020</v>
      </c>
    </row>
    <row r="1489" ht="14.5" hidden="1">
      <c r="A1489" t="e">
        <f t="shared" ca="1" si="544"/>
        <v>#VALUE!</v>
      </c>
      <c r="B1489" t="e">
        <f t="array" ref="B1489" ca="1">_xlfn.XLOOKUP(Tabelle8[[#This Row],[ExperimentID]]&amp;Tabelle8[[#This Row],[NegotiationID]]&amp;Tabelle8[[#This Row],[MessageID]],ALL_IN_ONE[ExperimentID]&amp;ALL_IN_ONE[NegotiationID]&amp;ALL_IN_ONE[MessageID],ALL_IN_ONE[Gesamt_ID],,0)</f>
        <v>#VALUE!</v>
      </c>
      <c r="C1489">
        <v>4835</v>
      </c>
      <c r="D1489" t="s">
        <v>1521</v>
      </c>
      <c r="E1489">
        <v>4836</v>
      </c>
      <c r="H1489" t="s">
        <v>6019</v>
      </c>
      <c r="I1489" t="e">
        <f t="array" ref="I1489">IFERROR(_xlfn.XLOOKUP(Tabelle8[[#This Row],[NegotiationID]]&amp;"FinalAccept",Tabelle8[NegotiationID]&amp;Tabelle8[ActionType],Tabelle8[ActionType],,0),_xlfn.XLOOKUP(Tabelle8[[#This Row],[NegotiationID]]&amp;"FinalReject",Tabelle8[NegotiationID]&amp;Tabelle8[ActionType],Tabelle8[ActionType],,0))</f>
        <v>#N/A</v>
      </c>
      <c r="N1489">
        <v>21</v>
      </c>
      <c r="O1489">
        <v>21</v>
      </c>
      <c r="P1489">
        <v>1</v>
      </c>
      <c r="Q1489" t="s">
        <v>6020</v>
      </c>
    </row>
    <row r="1490" ht="14.5" hidden="1">
      <c r="A1490" t="e">
        <f t="shared" ca="1" si="544"/>
        <v>#VALUE!</v>
      </c>
      <c r="B1490" t="e">
        <f t="array" ref="B1490" ca="1">_xlfn.XLOOKUP(Tabelle8[[#This Row],[ExperimentID]]&amp;Tabelle8[[#This Row],[NegotiationID]]&amp;Tabelle8[[#This Row],[MessageID]],ALL_IN_ONE[ExperimentID]&amp;ALL_IN_ONE[NegotiationID]&amp;ALL_IN_ONE[MessageID],ALL_IN_ONE[Gesamt_ID],,0)</f>
        <v>#VALUE!</v>
      </c>
      <c r="C1490">
        <v>4864</v>
      </c>
      <c r="D1490" t="s">
        <v>1521</v>
      </c>
      <c r="E1490">
        <v>4865</v>
      </c>
      <c r="H1490" t="s">
        <v>6019</v>
      </c>
      <c r="I1490" t="e">
        <f t="array" ref="I1490">IFERROR(_xlfn.XLOOKUP(Tabelle8[[#This Row],[NegotiationID]]&amp;"FinalAccept",Tabelle8[NegotiationID]&amp;Tabelle8[ActionType],Tabelle8[ActionType],,0),_xlfn.XLOOKUP(Tabelle8[[#This Row],[NegotiationID]]&amp;"FinalReject",Tabelle8[NegotiationID]&amp;Tabelle8[ActionType],Tabelle8[ActionType],,0))</f>
        <v>#N/A</v>
      </c>
      <c r="N1490">
        <v>21</v>
      </c>
      <c r="O1490">
        <v>21</v>
      </c>
      <c r="P1490">
        <v>1</v>
      </c>
      <c r="Q1490" t="s">
        <v>6020</v>
      </c>
    </row>
    <row r="1491" ht="14.5" hidden="1">
      <c r="A1491" t="e">
        <f t="shared" ca="1" si="544"/>
        <v>#VALUE!</v>
      </c>
      <c r="B1491" t="e">
        <f t="array" ref="B1491" ca="1">_xlfn.XLOOKUP(Tabelle8[[#This Row],[ExperimentID]]&amp;Tabelle8[[#This Row],[NegotiationID]]&amp;Tabelle8[[#This Row],[MessageID]],ALL_IN_ONE[ExperimentID]&amp;ALL_IN_ONE[NegotiationID]&amp;ALL_IN_ONE[MessageID],ALL_IN_ONE[Gesamt_ID],,0)</f>
        <v>#VALUE!</v>
      </c>
      <c r="C1491">
        <v>4893</v>
      </c>
      <c r="D1491" t="s">
        <v>1521</v>
      </c>
      <c r="E1491">
        <v>4894</v>
      </c>
      <c r="H1491" t="s">
        <v>6019</v>
      </c>
      <c r="I1491" t="e">
        <f t="array" ref="I1491">IFERROR(_xlfn.XLOOKUP(Tabelle8[[#This Row],[NegotiationID]]&amp;"FinalAccept",Tabelle8[NegotiationID]&amp;Tabelle8[ActionType],Tabelle8[ActionType],,0),_xlfn.XLOOKUP(Tabelle8[[#This Row],[NegotiationID]]&amp;"FinalReject",Tabelle8[NegotiationID]&amp;Tabelle8[ActionType],Tabelle8[ActionType],,0))</f>
        <v>#N/A</v>
      </c>
      <c r="N1491">
        <v>21</v>
      </c>
      <c r="O1491">
        <v>21</v>
      </c>
      <c r="P1491">
        <v>1</v>
      </c>
      <c r="Q1491" t="s">
        <v>6020</v>
      </c>
    </row>
    <row r="1492" ht="14.5" hidden="1">
      <c r="A1492" t="e">
        <f t="shared" ca="1" si="544"/>
        <v>#VALUE!</v>
      </c>
      <c r="B1492" t="e">
        <f t="array" ref="B1492" ca="1">_xlfn.XLOOKUP(Tabelle8[[#This Row],[ExperimentID]]&amp;Tabelle8[[#This Row],[NegotiationID]]&amp;Tabelle8[[#This Row],[MessageID]],ALL_IN_ONE[ExperimentID]&amp;ALL_IN_ONE[NegotiationID]&amp;ALL_IN_ONE[MessageID],ALL_IN_ONE[Gesamt_ID],,0)</f>
        <v>#VALUE!</v>
      </c>
      <c r="C1492">
        <v>4922</v>
      </c>
      <c r="D1492" t="s">
        <v>1521</v>
      </c>
      <c r="E1492">
        <v>4923</v>
      </c>
      <c r="H1492" t="s">
        <v>6019</v>
      </c>
      <c r="I1492" t="e">
        <f t="array" ref="I1492">IFERROR(_xlfn.XLOOKUP(Tabelle8[[#This Row],[NegotiationID]]&amp;"FinalAccept",Tabelle8[NegotiationID]&amp;Tabelle8[ActionType],Tabelle8[ActionType],,0),_xlfn.XLOOKUP(Tabelle8[[#This Row],[NegotiationID]]&amp;"FinalReject",Tabelle8[NegotiationID]&amp;Tabelle8[ActionType],Tabelle8[ActionType],,0))</f>
        <v>#N/A</v>
      </c>
      <c r="N1492">
        <v>21</v>
      </c>
      <c r="O1492">
        <v>21</v>
      </c>
      <c r="P1492">
        <v>1</v>
      </c>
      <c r="Q1492" t="s">
        <v>6020</v>
      </c>
    </row>
    <row r="1493" ht="14.5" hidden="1">
      <c r="A1493" t="e">
        <f t="shared" ca="1" si="544"/>
        <v>#VALUE!</v>
      </c>
      <c r="B1493" t="e">
        <f t="array" ref="B1493" ca="1">_xlfn.XLOOKUP(Tabelle8[[#This Row],[ExperimentID]]&amp;Tabelle8[[#This Row],[NegotiationID]]&amp;Tabelle8[[#This Row],[MessageID]],ALL_IN_ONE[ExperimentID]&amp;ALL_IN_ONE[NegotiationID]&amp;ALL_IN_ONE[MessageID],ALL_IN_ONE[Gesamt_ID],,0)</f>
        <v>#VALUE!</v>
      </c>
      <c r="C1493">
        <v>4951</v>
      </c>
      <c r="D1493" t="s">
        <v>1521</v>
      </c>
      <c r="E1493">
        <v>4952</v>
      </c>
      <c r="H1493" t="s">
        <v>6019</v>
      </c>
      <c r="I1493" t="e">
        <f t="array" ref="I1493">IFERROR(_xlfn.XLOOKUP(Tabelle8[[#This Row],[NegotiationID]]&amp;"FinalAccept",Tabelle8[NegotiationID]&amp;Tabelle8[ActionType],Tabelle8[ActionType],,0),_xlfn.XLOOKUP(Tabelle8[[#This Row],[NegotiationID]]&amp;"FinalReject",Tabelle8[NegotiationID]&amp;Tabelle8[ActionType],Tabelle8[ActionType],,0))</f>
        <v>#N/A</v>
      </c>
      <c r="N1493">
        <v>21</v>
      </c>
      <c r="O1493">
        <v>21</v>
      </c>
      <c r="P1493">
        <v>1</v>
      </c>
      <c r="Q1493" t="s">
        <v>6020</v>
      </c>
    </row>
    <row r="1494" ht="14.5" hidden="1">
      <c r="A1494" t="e">
        <f t="shared" ca="1" si="544"/>
        <v>#VALUE!</v>
      </c>
      <c r="B1494" t="e">
        <f t="array" ref="B1494" ca="1">_xlfn.XLOOKUP(Tabelle8[[#This Row],[ExperimentID]]&amp;Tabelle8[[#This Row],[NegotiationID]]&amp;Tabelle8[[#This Row],[MessageID]],ALL_IN_ONE[ExperimentID]&amp;ALL_IN_ONE[NegotiationID]&amp;ALL_IN_ONE[MessageID],ALL_IN_ONE[Gesamt_ID],,0)</f>
        <v>#VALUE!</v>
      </c>
      <c r="C1494">
        <v>4980</v>
      </c>
      <c r="D1494" t="s">
        <v>1521</v>
      </c>
      <c r="E1494">
        <v>4981</v>
      </c>
      <c r="H1494" t="s">
        <v>6019</v>
      </c>
      <c r="I1494" t="e">
        <f t="array" ref="I1494">IFERROR(_xlfn.XLOOKUP(Tabelle8[[#This Row],[NegotiationID]]&amp;"FinalAccept",Tabelle8[NegotiationID]&amp;Tabelle8[ActionType],Tabelle8[ActionType],,0),_xlfn.XLOOKUP(Tabelle8[[#This Row],[NegotiationID]]&amp;"FinalReject",Tabelle8[NegotiationID]&amp;Tabelle8[ActionType],Tabelle8[ActionType],,0))</f>
        <v>#N/A</v>
      </c>
      <c r="N1494">
        <v>21</v>
      </c>
      <c r="O1494">
        <v>21</v>
      </c>
      <c r="P1494">
        <v>1</v>
      </c>
      <c r="Q1494" t="s">
        <v>6020</v>
      </c>
    </row>
    <row r="1495" ht="14.5" hidden="1">
      <c r="A1495" t="e">
        <f t="shared" ca="1" si="544"/>
        <v>#VALUE!</v>
      </c>
      <c r="B1495" t="e">
        <f t="array" ref="B1495" ca="1">_xlfn.XLOOKUP(Tabelle8[[#This Row],[ExperimentID]]&amp;Tabelle8[[#This Row],[NegotiationID]]&amp;Tabelle8[[#This Row],[MessageID]],ALL_IN_ONE[ExperimentID]&amp;ALL_IN_ONE[NegotiationID]&amp;ALL_IN_ONE[MessageID],ALL_IN_ONE[Gesamt_ID],,0)</f>
        <v>#VALUE!</v>
      </c>
      <c r="C1495">
        <v>5009</v>
      </c>
      <c r="D1495" t="s">
        <v>1521</v>
      </c>
      <c r="E1495">
        <v>5010</v>
      </c>
      <c r="H1495" t="s">
        <v>6019</v>
      </c>
      <c r="I1495" t="e">
        <f t="array" ref="I1495">IFERROR(_xlfn.XLOOKUP(Tabelle8[[#This Row],[NegotiationID]]&amp;"FinalAccept",Tabelle8[NegotiationID]&amp;Tabelle8[ActionType],Tabelle8[ActionType],,0),_xlfn.XLOOKUP(Tabelle8[[#This Row],[NegotiationID]]&amp;"FinalReject",Tabelle8[NegotiationID]&amp;Tabelle8[ActionType],Tabelle8[ActionType],,0))</f>
        <v>#N/A</v>
      </c>
      <c r="N1495">
        <v>21</v>
      </c>
      <c r="O1495">
        <v>21</v>
      </c>
      <c r="P1495">
        <v>1</v>
      </c>
      <c r="Q1495" t="s">
        <v>6020</v>
      </c>
    </row>
    <row r="1496" ht="14.5" hidden="1">
      <c r="A1496" t="e">
        <f t="shared" ca="1" si="544"/>
        <v>#VALUE!</v>
      </c>
      <c r="B1496" t="e">
        <f t="array" ref="B1496" ca="1">_xlfn.XLOOKUP(Tabelle8[[#This Row],[ExperimentID]]&amp;Tabelle8[[#This Row],[NegotiationID]]&amp;Tabelle8[[#This Row],[MessageID]],ALL_IN_ONE[ExperimentID]&amp;ALL_IN_ONE[NegotiationID]&amp;ALL_IN_ONE[MessageID],ALL_IN_ONE[Gesamt_ID],,0)</f>
        <v>#VALUE!</v>
      </c>
      <c r="C1496">
        <v>5038</v>
      </c>
      <c r="D1496" t="s">
        <v>1521</v>
      </c>
      <c r="E1496">
        <v>5039</v>
      </c>
      <c r="H1496" t="s">
        <v>6019</v>
      </c>
      <c r="I1496" t="e">
        <f t="array" ref="I1496">IFERROR(_xlfn.XLOOKUP(Tabelle8[[#This Row],[NegotiationID]]&amp;"FinalAccept",Tabelle8[NegotiationID]&amp;Tabelle8[ActionType],Tabelle8[ActionType],,0),_xlfn.XLOOKUP(Tabelle8[[#This Row],[NegotiationID]]&amp;"FinalReject",Tabelle8[NegotiationID]&amp;Tabelle8[ActionType],Tabelle8[ActionType],,0))</f>
        <v>#N/A</v>
      </c>
      <c r="N1496">
        <v>21</v>
      </c>
      <c r="O1496">
        <v>21</v>
      </c>
      <c r="P1496">
        <v>1</v>
      </c>
      <c r="Q1496" t="s">
        <v>6020</v>
      </c>
    </row>
    <row r="1497" ht="14.5" hidden="1">
      <c r="A1497" t="e">
        <f t="shared" ca="1" si="544"/>
        <v>#VALUE!</v>
      </c>
      <c r="B1497" t="e">
        <f t="array" ref="B1497" ca="1">_xlfn.XLOOKUP(Tabelle8[[#This Row],[ExperimentID]]&amp;Tabelle8[[#This Row],[NegotiationID]]&amp;Tabelle8[[#This Row],[MessageID]],ALL_IN_ONE[ExperimentID]&amp;ALL_IN_ONE[NegotiationID]&amp;ALL_IN_ONE[MessageID],ALL_IN_ONE[Gesamt_ID],,0)</f>
        <v>#VALUE!</v>
      </c>
      <c r="C1497">
        <v>5067</v>
      </c>
      <c r="D1497" t="s">
        <v>1521</v>
      </c>
      <c r="E1497">
        <v>5068</v>
      </c>
      <c r="H1497" t="s">
        <v>6019</v>
      </c>
      <c r="I1497" t="e">
        <f t="array" ref="I1497">IFERROR(_xlfn.XLOOKUP(Tabelle8[[#This Row],[NegotiationID]]&amp;"FinalAccept",Tabelle8[NegotiationID]&amp;Tabelle8[ActionType],Tabelle8[ActionType],,0),_xlfn.XLOOKUP(Tabelle8[[#This Row],[NegotiationID]]&amp;"FinalReject",Tabelle8[NegotiationID]&amp;Tabelle8[ActionType],Tabelle8[ActionType],,0))</f>
        <v>#N/A</v>
      </c>
      <c r="N1497">
        <v>21</v>
      </c>
      <c r="O1497">
        <v>21</v>
      </c>
      <c r="P1497">
        <v>1</v>
      </c>
      <c r="Q1497" t="s">
        <v>6020</v>
      </c>
    </row>
    <row r="1498" ht="14.5" hidden="1">
      <c r="A1498" t="e">
        <f t="shared" ca="1" si="544"/>
        <v>#VALUE!</v>
      </c>
      <c r="B1498" t="e">
        <f t="array" ref="B1498" ca="1">_xlfn.XLOOKUP(Tabelle8[[#This Row],[ExperimentID]]&amp;Tabelle8[[#This Row],[NegotiationID]]&amp;Tabelle8[[#This Row],[MessageID]],ALL_IN_ONE[ExperimentID]&amp;ALL_IN_ONE[NegotiationID]&amp;ALL_IN_ONE[MessageID],ALL_IN_ONE[Gesamt_ID],,0)</f>
        <v>#VALUE!</v>
      </c>
      <c r="C1498">
        <v>5096</v>
      </c>
      <c r="D1498" t="s">
        <v>1521</v>
      </c>
      <c r="E1498">
        <v>5097</v>
      </c>
      <c r="H1498" t="s">
        <v>6019</v>
      </c>
      <c r="I1498" t="e">
        <f t="array" ref="I1498">IFERROR(_xlfn.XLOOKUP(Tabelle8[[#This Row],[NegotiationID]]&amp;"FinalAccept",Tabelle8[NegotiationID]&amp;Tabelle8[ActionType],Tabelle8[ActionType],,0),_xlfn.XLOOKUP(Tabelle8[[#This Row],[NegotiationID]]&amp;"FinalReject",Tabelle8[NegotiationID]&amp;Tabelle8[ActionType],Tabelle8[ActionType],,0))</f>
        <v>#N/A</v>
      </c>
      <c r="N1498">
        <v>21</v>
      </c>
      <c r="O1498">
        <v>21</v>
      </c>
      <c r="P1498">
        <v>1</v>
      </c>
      <c r="Q1498" t="s">
        <v>6020</v>
      </c>
    </row>
    <row r="1499" ht="14.5" hidden="1">
      <c r="A1499" t="e">
        <f t="shared" ca="1" si="544"/>
        <v>#VALUE!</v>
      </c>
      <c r="B1499" t="e">
        <f t="array" ref="B1499" ca="1">_xlfn.XLOOKUP(Tabelle8[[#This Row],[ExperimentID]]&amp;Tabelle8[[#This Row],[NegotiationID]]&amp;Tabelle8[[#This Row],[MessageID]],ALL_IN_ONE[ExperimentID]&amp;ALL_IN_ONE[NegotiationID]&amp;ALL_IN_ONE[MessageID],ALL_IN_ONE[Gesamt_ID],,0)</f>
        <v>#VALUE!</v>
      </c>
      <c r="C1499">
        <v>5125</v>
      </c>
      <c r="D1499" t="s">
        <v>1521</v>
      </c>
      <c r="E1499">
        <v>5126</v>
      </c>
      <c r="H1499" t="s">
        <v>6019</v>
      </c>
      <c r="I1499" t="e">
        <f t="array" ref="I1499">IFERROR(_xlfn.XLOOKUP(Tabelle8[[#This Row],[NegotiationID]]&amp;"FinalAccept",Tabelle8[NegotiationID]&amp;Tabelle8[ActionType],Tabelle8[ActionType],,0),_xlfn.XLOOKUP(Tabelle8[[#This Row],[NegotiationID]]&amp;"FinalReject",Tabelle8[NegotiationID]&amp;Tabelle8[ActionType],Tabelle8[ActionType],,0))</f>
        <v>#N/A</v>
      </c>
      <c r="N1499">
        <v>21</v>
      </c>
      <c r="O1499">
        <v>21</v>
      </c>
      <c r="P1499">
        <v>1</v>
      </c>
      <c r="Q1499" t="s">
        <v>6020</v>
      </c>
    </row>
    <row r="1500" ht="14.5" hidden="1">
      <c r="A1500" t="e">
        <f t="shared" ca="1" si="544"/>
        <v>#VALUE!</v>
      </c>
      <c r="B1500" t="e">
        <f t="array" ref="B1500" ca="1">_xlfn.XLOOKUP(Tabelle8[[#This Row],[ExperimentID]]&amp;Tabelle8[[#This Row],[NegotiationID]]&amp;Tabelle8[[#This Row],[MessageID]],ALL_IN_ONE[ExperimentID]&amp;ALL_IN_ONE[NegotiationID]&amp;ALL_IN_ONE[MessageID],ALL_IN_ONE[Gesamt_ID],,0)</f>
        <v>#VALUE!</v>
      </c>
      <c r="C1500">
        <v>5154</v>
      </c>
      <c r="D1500" t="s">
        <v>1521</v>
      </c>
      <c r="E1500">
        <v>5155</v>
      </c>
      <c r="H1500" t="s">
        <v>6019</v>
      </c>
      <c r="I1500" t="e">
        <f t="array" ref="I1500">IFERROR(_xlfn.XLOOKUP(Tabelle8[[#This Row],[NegotiationID]]&amp;"FinalAccept",Tabelle8[NegotiationID]&amp;Tabelle8[ActionType],Tabelle8[ActionType],,0),_xlfn.XLOOKUP(Tabelle8[[#This Row],[NegotiationID]]&amp;"FinalReject",Tabelle8[NegotiationID]&amp;Tabelle8[ActionType],Tabelle8[ActionType],,0))</f>
        <v>#N/A</v>
      </c>
      <c r="N1500">
        <v>21</v>
      </c>
      <c r="O1500">
        <v>21</v>
      </c>
      <c r="P1500">
        <v>1</v>
      </c>
      <c r="Q1500" t="s">
        <v>6020</v>
      </c>
    </row>
    <row r="1501" ht="14.5" hidden="1">
      <c r="A1501" t="e">
        <f t="shared" ca="1" si="544"/>
        <v>#VALUE!</v>
      </c>
      <c r="B1501" t="e">
        <f t="array" ref="B1501" ca="1">_xlfn.XLOOKUP(Tabelle8[[#This Row],[ExperimentID]]&amp;Tabelle8[[#This Row],[NegotiationID]]&amp;Tabelle8[[#This Row],[MessageID]],ALL_IN_ONE[ExperimentID]&amp;ALL_IN_ONE[NegotiationID]&amp;ALL_IN_ONE[MessageID],ALL_IN_ONE[Gesamt_ID],,0)</f>
        <v>#VALUE!</v>
      </c>
      <c r="C1501">
        <v>5183</v>
      </c>
      <c r="D1501" t="s">
        <v>1521</v>
      </c>
      <c r="E1501">
        <v>5184</v>
      </c>
      <c r="H1501" t="s">
        <v>6019</v>
      </c>
      <c r="I1501" t="e">
        <f t="array" ref="I1501">IFERROR(_xlfn.XLOOKUP(Tabelle8[[#This Row],[NegotiationID]]&amp;"FinalAccept",Tabelle8[NegotiationID]&amp;Tabelle8[ActionType],Tabelle8[ActionType],,0),_xlfn.XLOOKUP(Tabelle8[[#This Row],[NegotiationID]]&amp;"FinalReject",Tabelle8[NegotiationID]&amp;Tabelle8[ActionType],Tabelle8[ActionType],,0))</f>
        <v>#N/A</v>
      </c>
      <c r="N1501">
        <v>21</v>
      </c>
      <c r="O1501">
        <v>21</v>
      </c>
      <c r="P1501">
        <v>1</v>
      </c>
      <c r="Q1501" t="s">
        <v>6020</v>
      </c>
    </row>
    <row r="1502" ht="14.5" hidden="1">
      <c r="A1502" t="e">
        <f t="shared" ca="1" si="544"/>
        <v>#VALUE!</v>
      </c>
      <c r="B1502" t="e">
        <f t="array" ref="B1502" ca="1">_xlfn.XLOOKUP(Tabelle8[[#This Row],[ExperimentID]]&amp;Tabelle8[[#This Row],[NegotiationID]]&amp;Tabelle8[[#This Row],[MessageID]],ALL_IN_ONE[ExperimentID]&amp;ALL_IN_ONE[NegotiationID]&amp;ALL_IN_ONE[MessageID],ALL_IN_ONE[Gesamt_ID],,0)</f>
        <v>#VALUE!</v>
      </c>
      <c r="C1502">
        <v>5212</v>
      </c>
      <c r="D1502" t="s">
        <v>1521</v>
      </c>
      <c r="E1502">
        <v>5213</v>
      </c>
      <c r="H1502" t="s">
        <v>6019</v>
      </c>
      <c r="I1502" t="e">
        <f t="array" ref="I1502">IFERROR(_xlfn.XLOOKUP(Tabelle8[[#This Row],[NegotiationID]]&amp;"FinalAccept",Tabelle8[NegotiationID]&amp;Tabelle8[ActionType],Tabelle8[ActionType],,0),_xlfn.XLOOKUP(Tabelle8[[#This Row],[NegotiationID]]&amp;"FinalReject",Tabelle8[NegotiationID]&amp;Tabelle8[ActionType],Tabelle8[ActionType],,0))</f>
        <v>#N/A</v>
      </c>
      <c r="N1502">
        <v>21</v>
      </c>
      <c r="O1502">
        <v>21</v>
      </c>
      <c r="P1502">
        <v>1</v>
      </c>
      <c r="Q1502" t="s">
        <v>6020</v>
      </c>
    </row>
    <row r="1503" ht="14.5" hidden="1">
      <c r="A1503" t="e">
        <f t="shared" ca="1" si="544"/>
        <v>#VALUE!</v>
      </c>
      <c r="B1503" t="e">
        <f t="array" ref="B1503" ca="1">_xlfn.XLOOKUP(Tabelle8[[#This Row],[ExperimentID]]&amp;Tabelle8[[#This Row],[NegotiationID]]&amp;Tabelle8[[#This Row],[MessageID]],ALL_IN_ONE[ExperimentID]&amp;ALL_IN_ONE[NegotiationID]&amp;ALL_IN_ONE[MessageID],ALL_IN_ONE[Gesamt_ID],,0)</f>
        <v>#VALUE!</v>
      </c>
      <c r="C1503">
        <v>5241</v>
      </c>
      <c r="D1503" t="s">
        <v>1521</v>
      </c>
      <c r="E1503">
        <v>5242</v>
      </c>
      <c r="H1503" t="s">
        <v>6019</v>
      </c>
      <c r="I1503" t="e">
        <f t="array" ref="I1503">IFERROR(_xlfn.XLOOKUP(Tabelle8[[#This Row],[NegotiationID]]&amp;"FinalAccept",Tabelle8[NegotiationID]&amp;Tabelle8[ActionType],Tabelle8[ActionType],,0),_xlfn.XLOOKUP(Tabelle8[[#This Row],[NegotiationID]]&amp;"FinalReject",Tabelle8[NegotiationID]&amp;Tabelle8[ActionType],Tabelle8[ActionType],,0))</f>
        <v>#N/A</v>
      </c>
      <c r="N1503">
        <v>21</v>
      </c>
      <c r="O1503">
        <v>21</v>
      </c>
      <c r="P1503">
        <v>1</v>
      </c>
      <c r="Q1503" t="s">
        <v>6020</v>
      </c>
    </row>
    <row r="1504" ht="14.5" hidden="1">
      <c r="A1504" t="e">
        <f t="shared" ca="1" si="544"/>
        <v>#VALUE!</v>
      </c>
      <c r="B1504" t="e">
        <f t="array" ref="B1504" ca="1">_xlfn.XLOOKUP(Tabelle8[[#This Row],[ExperimentID]]&amp;Tabelle8[[#This Row],[NegotiationID]]&amp;Tabelle8[[#This Row],[MessageID]],ALL_IN_ONE[ExperimentID]&amp;ALL_IN_ONE[NegotiationID]&amp;ALL_IN_ONE[MessageID],ALL_IN_ONE[Gesamt_ID],,0)</f>
        <v>#VALUE!</v>
      </c>
      <c r="C1504">
        <v>5270</v>
      </c>
      <c r="D1504" t="s">
        <v>1521</v>
      </c>
      <c r="E1504">
        <v>5271</v>
      </c>
      <c r="H1504" t="s">
        <v>6019</v>
      </c>
      <c r="I1504" t="e">
        <f t="array" ref="I1504">IFERROR(_xlfn.XLOOKUP(Tabelle8[[#This Row],[NegotiationID]]&amp;"FinalAccept",Tabelle8[NegotiationID]&amp;Tabelle8[ActionType],Tabelle8[ActionType],,0),_xlfn.XLOOKUP(Tabelle8[[#This Row],[NegotiationID]]&amp;"FinalReject",Tabelle8[NegotiationID]&amp;Tabelle8[ActionType],Tabelle8[ActionType],,0))</f>
        <v>#N/A</v>
      </c>
      <c r="N1504">
        <v>21</v>
      </c>
      <c r="O1504">
        <v>21</v>
      </c>
      <c r="P1504">
        <v>1</v>
      </c>
      <c r="Q1504" t="s">
        <v>6020</v>
      </c>
    </row>
    <row r="1505" ht="14.5" hidden="1">
      <c r="A1505" t="e">
        <f t="shared" ca="1" si="544"/>
        <v>#VALUE!</v>
      </c>
      <c r="B1505" t="e">
        <f t="array" ref="B1505" ca="1">_xlfn.XLOOKUP(Tabelle8[[#This Row],[ExperimentID]]&amp;Tabelle8[[#This Row],[NegotiationID]]&amp;Tabelle8[[#This Row],[MessageID]],ALL_IN_ONE[ExperimentID]&amp;ALL_IN_ONE[NegotiationID]&amp;ALL_IN_ONE[MessageID],ALL_IN_ONE[Gesamt_ID],,0)</f>
        <v>#VALUE!</v>
      </c>
      <c r="C1505">
        <v>5299</v>
      </c>
      <c r="D1505" t="s">
        <v>1521</v>
      </c>
      <c r="E1505">
        <v>5300</v>
      </c>
      <c r="H1505" t="s">
        <v>6019</v>
      </c>
      <c r="I1505" t="e">
        <f t="array" ref="I1505">IFERROR(_xlfn.XLOOKUP(Tabelle8[[#This Row],[NegotiationID]]&amp;"FinalAccept",Tabelle8[NegotiationID]&amp;Tabelle8[ActionType],Tabelle8[ActionType],,0),_xlfn.XLOOKUP(Tabelle8[[#This Row],[NegotiationID]]&amp;"FinalReject",Tabelle8[NegotiationID]&amp;Tabelle8[ActionType],Tabelle8[ActionType],,0))</f>
        <v>#N/A</v>
      </c>
      <c r="N1505">
        <v>21</v>
      </c>
      <c r="O1505">
        <v>21</v>
      </c>
      <c r="P1505">
        <v>1</v>
      </c>
      <c r="Q1505" t="s">
        <v>6020</v>
      </c>
    </row>
    <row r="1506" ht="14.5" hidden="1">
      <c r="A1506" t="e">
        <f t="shared" ca="1" si="544"/>
        <v>#VALUE!</v>
      </c>
      <c r="B1506" t="e">
        <f t="array" ref="B1506" ca="1">_xlfn.XLOOKUP(Tabelle8[[#This Row],[ExperimentID]]&amp;Tabelle8[[#This Row],[NegotiationID]]&amp;Tabelle8[[#This Row],[MessageID]],ALL_IN_ONE[ExperimentID]&amp;ALL_IN_ONE[NegotiationID]&amp;ALL_IN_ONE[MessageID],ALL_IN_ONE[Gesamt_ID],,0)</f>
        <v>#VALUE!</v>
      </c>
      <c r="C1506">
        <v>5328</v>
      </c>
      <c r="D1506" t="s">
        <v>1521</v>
      </c>
      <c r="E1506">
        <v>5329</v>
      </c>
      <c r="H1506" t="s">
        <v>6019</v>
      </c>
      <c r="I1506" t="e">
        <f t="array" ref="I1506">IFERROR(_xlfn.XLOOKUP(Tabelle8[[#This Row],[NegotiationID]]&amp;"FinalAccept",Tabelle8[NegotiationID]&amp;Tabelle8[ActionType],Tabelle8[ActionType],,0),_xlfn.XLOOKUP(Tabelle8[[#This Row],[NegotiationID]]&amp;"FinalReject",Tabelle8[NegotiationID]&amp;Tabelle8[ActionType],Tabelle8[ActionType],,0))</f>
        <v>#N/A</v>
      </c>
      <c r="N1506">
        <v>21</v>
      </c>
      <c r="O1506">
        <v>21</v>
      </c>
      <c r="P1506">
        <v>1</v>
      </c>
      <c r="Q1506" t="s">
        <v>6020</v>
      </c>
    </row>
    <row r="1507" ht="14.5" hidden="1">
      <c r="A1507" t="e">
        <f t="shared" ca="1" si="544"/>
        <v>#VALUE!</v>
      </c>
      <c r="B1507" t="e">
        <f t="array" ref="B1507" ca="1">_xlfn.XLOOKUP(Tabelle8[[#This Row],[ExperimentID]]&amp;Tabelle8[[#This Row],[NegotiationID]]&amp;Tabelle8[[#This Row],[MessageID]],ALL_IN_ONE[ExperimentID]&amp;ALL_IN_ONE[NegotiationID]&amp;ALL_IN_ONE[MessageID],ALL_IN_ONE[Gesamt_ID],,0)</f>
        <v>#VALUE!</v>
      </c>
      <c r="C1507">
        <v>5357</v>
      </c>
      <c r="D1507" t="s">
        <v>1521</v>
      </c>
      <c r="E1507">
        <v>5358</v>
      </c>
      <c r="H1507" t="s">
        <v>6019</v>
      </c>
      <c r="I1507" t="e">
        <f t="array" ref="I1507">IFERROR(_xlfn.XLOOKUP(Tabelle8[[#This Row],[NegotiationID]]&amp;"FinalAccept",Tabelle8[NegotiationID]&amp;Tabelle8[ActionType],Tabelle8[ActionType],,0),_xlfn.XLOOKUP(Tabelle8[[#This Row],[NegotiationID]]&amp;"FinalReject",Tabelle8[NegotiationID]&amp;Tabelle8[ActionType],Tabelle8[ActionType],,0))</f>
        <v>#N/A</v>
      </c>
      <c r="N1507">
        <v>21</v>
      </c>
      <c r="O1507">
        <v>21</v>
      </c>
      <c r="P1507">
        <v>1</v>
      </c>
      <c r="Q1507" t="s">
        <v>6020</v>
      </c>
    </row>
    <row r="1508" ht="14.5" hidden="1">
      <c r="A1508" t="e">
        <f t="shared" ca="1" si="544"/>
        <v>#VALUE!</v>
      </c>
      <c r="B1508" t="e">
        <f t="array" ref="B1508" ca="1">_xlfn.XLOOKUP(Tabelle8[[#This Row],[ExperimentID]]&amp;Tabelle8[[#This Row],[NegotiationID]]&amp;Tabelle8[[#This Row],[MessageID]],ALL_IN_ONE[ExperimentID]&amp;ALL_IN_ONE[NegotiationID]&amp;ALL_IN_ONE[MessageID],ALL_IN_ONE[Gesamt_ID],,0)</f>
        <v>#VALUE!</v>
      </c>
      <c r="C1508">
        <v>5386</v>
      </c>
      <c r="D1508" t="s">
        <v>1521</v>
      </c>
      <c r="E1508">
        <v>5387</v>
      </c>
      <c r="H1508" t="s">
        <v>6019</v>
      </c>
      <c r="I1508" t="e">
        <f t="array" ref="I1508">IFERROR(_xlfn.XLOOKUP(Tabelle8[[#This Row],[NegotiationID]]&amp;"FinalAccept",Tabelle8[NegotiationID]&amp;Tabelle8[ActionType],Tabelle8[ActionType],,0),_xlfn.XLOOKUP(Tabelle8[[#This Row],[NegotiationID]]&amp;"FinalReject",Tabelle8[NegotiationID]&amp;Tabelle8[ActionType],Tabelle8[ActionType],,0))</f>
        <v>#N/A</v>
      </c>
      <c r="N1508">
        <v>21</v>
      </c>
      <c r="O1508">
        <v>21</v>
      </c>
      <c r="P1508">
        <v>1</v>
      </c>
      <c r="Q1508" t="s">
        <v>6020</v>
      </c>
    </row>
    <row r="1509" ht="14.5" hidden="1">
      <c r="A1509" t="e">
        <f t="shared" ca="1" si="544"/>
        <v>#VALUE!</v>
      </c>
      <c r="B1509" t="e">
        <f t="array" ref="B1509" ca="1">_xlfn.XLOOKUP(Tabelle8[[#This Row],[ExperimentID]]&amp;Tabelle8[[#This Row],[NegotiationID]]&amp;Tabelle8[[#This Row],[MessageID]],ALL_IN_ONE[ExperimentID]&amp;ALL_IN_ONE[NegotiationID]&amp;ALL_IN_ONE[MessageID],ALL_IN_ONE[Gesamt_ID],,0)</f>
        <v>#VALUE!</v>
      </c>
      <c r="C1509">
        <v>5415</v>
      </c>
      <c r="D1509" t="s">
        <v>1521</v>
      </c>
      <c r="E1509">
        <v>5416</v>
      </c>
      <c r="H1509" t="s">
        <v>6019</v>
      </c>
      <c r="I1509" t="e">
        <f t="array" ref="I1509">IFERROR(_xlfn.XLOOKUP(Tabelle8[[#This Row],[NegotiationID]]&amp;"FinalAccept",Tabelle8[NegotiationID]&amp;Tabelle8[ActionType],Tabelle8[ActionType],,0),_xlfn.XLOOKUP(Tabelle8[[#This Row],[NegotiationID]]&amp;"FinalReject",Tabelle8[NegotiationID]&amp;Tabelle8[ActionType],Tabelle8[ActionType],,0))</f>
        <v>#N/A</v>
      </c>
      <c r="N1509">
        <v>21</v>
      </c>
      <c r="O1509">
        <v>21</v>
      </c>
      <c r="P1509">
        <v>1</v>
      </c>
      <c r="Q1509" t="s">
        <v>6020</v>
      </c>
    </row>
    <row r="1510" ht="14.5" hidden="1">
      <c r="A1510" t="e">
        <f t="shared" ca="1" si="544"/>
        <v>#VALUE!</v>
      </c>
      <c r="B1510" t="e">
        <f t="array" ref="B1510" ca="1">_xlfn.XLOOKUP(Tabelle8[[#This Row],[ExperimentID]]&amp;Tabelle8[[#This Row],[NegotiationID]]&amp;Tabelle8[[#This Row],[MessageID]],ALL_IN_ONE[ExperimentID]&amp;ALL_IN_ONE[NegotiationID]&amp;ALL_IN_ONE[MessageID],ALL_IN_ONE[Gesamt_ID],,0)</f>
        <v>#VALUE!</v>
      </c>
      <c r="C1510">
        <v>5444</v>
      </c>
      <c r="D1510" t="s">
        <v>1521</v>
      </c>
      <c r="E1510">
        <v>5445</v>
      </c>
      <c r="H1510" t="s">
        <v>6019</v>
      </c>
      <c r="I1510" t="e">
        <f t="array" ref="I1510">IFERROR(_xlfn.XLOOKUP(Tabelle8[[#This Row],[NegotiationID]]&amp;"FinalAccept",Tabelle8[NegotiationID]&amp;Tabelle8[ActionType],Tabelle8[ActionType],,0),_xlfn.XLOOKUP(Tabelle8[[#This Row],[NegotiationID]]&amp;"FinalReject",Tabelle8[NegotiationID]&amp;Tabelle8[ActionType],Tabelle8[ActionType],,0))</f>
        <v>#N/A</v>
      </c>
      <c r="N1510">
        <v>21</v>
      </c>
      <c r="O1510">
        <v>21</v>
      </c>
      <c r="P1510">
        <v>1</v>
      </c>
      <c r="Q1510" t="s">
        <v>6020</v>
      </c>
    </row>
    <row r="1511" ht="14.5" hidden="1">
      <c r="A1511" t="e">
        <f t="shared" ca="1" si="544"/>
        <v>#VALUE!</v>
      </c>
      <c r="B1511" t="e">
        <f t="array" ref="B1511" ca="1">_xlfn.XLOOKUP(Tabelle8[[#This Row],[ExperimentID]]&amp;Tabelle8[[#This Row],[NegotiationID]]&amp;Tabelle8[[#This Row],[MessageID]],ALL_IN_ONE[ExperimentID]&amp;ALL_IN_ONE[NegotiationID]&amp;ALL_IN_ONE[MessageID],ALL_IN_ONE[Gesamt_ID],,0)</f>
        <v>#VALUE!</v>
      </c>
      <c r="C1511">
        <v>5473</v>
      </c>
      <c r="D1511" t="s">
        <v>1521</v>
      </c>
      <c r="E1511">
        <v>5474</v>
      </c>
      <c r="H1511" t="s">
        <v>6019</v>
      </c>
      <c r="I1511" t="e">
        <f t="array" ref="I1511">IFERROR(_xlfn.XLOOKUP(Tabelle8[[#This Row],[NegotiationID]]&amp;"FinalAccept",Tabelle8[NegotiationID]&amp;Tabelle8[ActionType],Tabelle8[ActionType],,0),_xlfn.XLOOKUP(Tabelle8[[#This Row],[NegotiationID]]&amp;"FinalReject",Tabelle8[NegotiationID]&amp;Tabelle8[ActionType],Tabelle8[ActionType],,0))</f>
        <v>#N/A</v>
      </c>
      <c r="N1511">
        <v>21</v>
      </c>
      <c r="O1511">
        <v>21</v>
      </c>
      <c r="P1511">
        <v>1</v>
      </c>
      <c r="Q1511" t="s">
        <v>6020</v>
      </c>
    </row>
    <row r="1512" ht="14.5" hidden="1">
      <c r="A1512" t="e">
        <f t="shared" ca="1" si="544"/>
        <v>#VALUE!</v>
      </c>
      <c r="B1512" t="e">
        <f t="array" ref="B1512" ca="1">_xlfn.XLOOKUP(Tabelle8[[#This Row],[ExperimentID]]&amp;Tabelle8[[#This Row],[NegotiationID]]&amp;Tabelle8[[#This Row],[MessageID]],ALL_IN_ONE[ExperimentID]&amp;ALL_IN_ONE[NegotiationID]&amp;ALL_IN_ONE[MessageID],ALL_IN_ONE[Gesamt_ID],,0)</f>
        <v>#VALUE!</v>
      </c>
      <c r="C1512">
        <v>5502</v>
      </c>
      <c r="D1512" t="s">
        <v>1521</v>
      </c>
      <c r="E1512">
        <v>5503</v>
      </c>
      <c r="H1512" t="s">
        <v>6019</v>
      </c>
      <c r="I1512" t="e">
        <f t="array" ref="I1512">IFERROR(_xlfn.XLOOKUP(Tabelle8[[#This Row],[NegotiationID]]&amp;"FinalAccept",Tabelle8[NegotiationID]&amp;Tabelle8[ActionType],Tabelle8[ActionType],,0),_xlfn.XLOOKUP(Tabelle8[[#This Row],[NegotiationID]]&amp;"FinalReject",Tabelle8[NegotiationID]&amp;Tabelle8[ActionType],Tabelle8[ActionType],,0))</f>
        <v>#N/A</v>
      </c>
      <c r="N1512">
        <v>21</v>
      </c>
      <c r="O1512">
        <v>21</v>
      </c>
      <c r="P1512">
        <v>1</v>
      </c>
      <c r="Q1512" t="s">
        <v>6020</v>
      </c>
    </row>
    <row r="1513" ht="14.5" hidden="1">
      <c r="A1513" t="e">
        <f t="shared" ca="1" si="544"/>
        <v>#VALUE!</v>
      </c>
      <c r="B1513" t="e">
        <f t="array" ref="B1513" ca="1">_xlfn.XLOOKUP(Tabelle8[[#This Row],[ExperimentID]]&amp;Tabelle8[[#This Row],[NegotiationID]]&amp;Tabelle8[[#This Row],[MessageID]],ALL_IN_ONE[ExperimentID]&amp;ALL_IN_ONE[NegotiationID]&amp;ALL_IN_ONE[MessageID],ALL_IN_ONE[Gesamt_ID],,0)</f>
        <v>#VALUE!</v>
      </c>
      <c r="C1513">
        <v>5531</v>
      </c>
      <c r="D1513" t="s">
        <v>1521</v>
      </c>
      <c r="E1513">
        <v>5532</v>
      </c>
      <c r="H1513" t="s">
        <v>6019</v>
      </c>
      <c r="I1513" t="e">
        <f t="array" ref="I1513">IFERROR(_xlfn.XLOOKUP(Tabelle8[[#This Row],[NegotiationID]]&amp;"FinalAccept",Tabelle8[NegotiationID]&amp;Tabelle8[ActionType],Tabelle8[ActionType],,0),_xlfn.XLOOKUP(Tabelle8[[#This Row],[NegotiationID]]&amp;"FinalReject",Tabelle8[NegotiationID]&amp;Tabelle8[ActionType],Tabelle8[ActionType],,0))</f>
        <v>#N/A</v>
      </c>
      <c r="N1513">
        <v>21</v>
      </c>
      <c r="O1513">
        <v>21</v>
      </c>
      <c r="P1513">
        <v>1</v>
      </c>
      <c r="Q1513" t="s">
        <v>6020</v>
      </c>
    </row>
    <row r="1514" ht="14.5" hidden="1">
      <c r="A1514" t="e">
        <f t="shared" ca="1" si="544"/>
        <v>#VALUE!</v>
      </c>
      <c r="B1514" t="e">
        <f t="array" ref="B1514" ca="1">_xlfn.XLOOKUP(Tabelle8[[#This Row],[ExperimentID]]&amp;Tabelle8[[#This Row],[NegotiationID]]&amp;Tabelle8[[#This Row],[MessageID]],ALL_IN_ONE[ExperimentID]&amp;ALL_IN_ONE[NegotiationID]&amp;ALL_IN_ONE[MessageID],ALL_IN_ONE[Gesamt_ID],,0)</f>
        <v>#VALUE!</v>
      </c>
      <c r="C1514">
        <v>5560</v>
      </c>
      <c r="D1514" t="s">
        <v>1521</v>
      </c>
      <c r="E1514">
        <v>5561</v>
      </c>
      <c r="H1514" t="s">
        <v>6019</v>
      </c>
      <c r="I1514" t="e">
        <f t="array" ref="I1514">IFERROR(_xlfn.XLOOKUP(Tabelle8[[#This Row],[NegotiationID]]&amp;"FinalAccept",Tabelle8[NegotiationID]&amp;Tabelle8[ActionType],Tabelle8[ActionType],,0),_xlfn.XLOOKUP(Tabelle8[[#This Row],[NegotiationID]]&amp;"FinalReject",Tabelle8[NegotiationID]&amp;Tabelle8[ActionType],Tabelle8[ActionType],,0))</f>
        <v>#N/A</v>
      </c>
      <c r="N1514">
        <v>21</v>
      </c>
      <c r="O1514">
        <v>21</v>
      </c>
      <c r="P1514">
        <v>1</v>
      </c>
      <c r="Q1514" t="s">
        <v>6020</v>
      </c>
    </row>
    <row r="1515" ht="14.5" hidden="1">
      <c r="A1515" t="e">
        <f t="shared" ca="1" si="544"/>
        <v>#VALUE!</v>
      </c>
      <c r="B1515" t="e">
        <f t="array" ref="B1515" ca="1">_xlfn.XLOOKUP(Tabelle8[[#This Row],[ExperimentID]]&amp;Tabelle8[[#This Row],[NegotiationID]]&amp;Tabelle8[[#This Row],[MessageID]],ALL_IN_ONE[ExperimentID]&amp;ALL_IN_ONE[NegotiationID]&amp;ALL_IN_ONE[MessageID],ALL_IN_ONE[Gesamt_ID],,0)</f>
        <v>#VALUE!</v>
      </c>
      <c r="C1515">
        <v>5589</v>
      </c>
      <c r="D1515" t="s">
        <v>1521</v>
      </c>
      <c r="E1515">
        <v>5590</v>
      </c>
      <c r="H1515" t="s">
        <v>6019</v>
      </c>
      <c r="I1515" t="e">
        <f t="array" ref="I1515">IFERROR(_xlfn.XLOOKUP(Tabelle8[[#This Row],[NegotiationID]]&amp;"FinalAccept",Tabelle8[NegotiationID]&amp;Tabelle8[ActionType],Tabelle8[ActionType],,0),_xlfn.XLOOKUP(Tabelle8[[#This Row],[NegotiationID]]&amp;"FinalReject",Tabelle8[NegotiationID]&amp;Tabelle8[ActionType],Tabelle8[ActionType],,0))</f>
        <v>#N/A</v>
      </c>
      <c r="N1515">
        <v>21</v>
      </c>
      <c r="O1515">
        <v>21</v>
      </c>
      <c r="P1515">
        <v>1</v>
      </c>
      <c r="Q1515" t="s">
        <v>6020</v>
      </c>
    </row>
    <row r="1516" ht="14.5" hidden="1">
      <c r="A1516" t="e">
        <f t="shared" ca="1" si="544"/>
        <v>#VALUE!</v>
      </c>
      <c r="B1516" t="e">
        <f t="array" ref="B1516" ca="1">_xlfn.XLOOKUP(Tabelle8[[#This Row],[ExperimentID]]&amp;Tabelle8[[#This Row],[NegotiationID]]&amp;Tabelle8[[#This Row],[MessageID]],ALL_IN_ONE[ExperimentID]&amp;ALL_IN_ONE[NegotiationID]&amp;ALL_IN_ONE[MessageID],ALL_IN_ONE[Gesamt_ID],,0)</f>
        <v>#VALUE!</v>
      </c>
      <c r="C1516">
        <v>5618</v>
      </c>
      <c r="D1516" t="s">
        <v>1521</v>
      </c>
      <c r="E1516">
        <v>5619</v>
      </c>
      <c r="H1516" t="s">
        <v>6019</v>
      </c>
      <c r="I1516" t="e">
        <f t="array" ref="I1516">IFERROR(_xlfn.XLOOKUP(Tabelle8[[#This Row],[NegotiationID]]&amp;"FinalAccept",Tabelle8[NegotiationID]&amp;Tabelle8[ActionType],Tabelle8[ActionType],,0),_xlfn.XLOOKUP(Tabelle8[[#This Row],[NegotiationID]]&amp;"FinalReject",Tabelle8[NegotiationID]&amp;Tabelle8[ActionType],Tabelle8[ActionType],,0))</f>
        <v>#N/A</v>
      </c>
      <c r="N1516">
        <v>21</v>
      </c>
      <c r="O1516">
        <v>21</v>
      </c>
      <c r="P1516">
        <v>1</v>
      </c>
      <c r="Q1516" t="s">
        <v>6020</v>
      </c>
    </row>
    <row r="1517" ht="14.5" hidden="1">
      <c r="A1517" t="e">
        <f t="shared" ca="1" si="544"/>
        <v>#VALUE!</v>
      </c>
      <c r="B1517" t="e">
        <f t="array" ref="B1517" ca="1">_xlfn.XLOOKUP(Tabelle8[[#This Row],[ExperimentID]]&amp;Tabelle8[[#This Row],[NegotiationID]]&amp;Tabelle8[[#This Row],[MessageID]],ALL_IN_ONE[ExperimentID]&amp;ALL_IN_ONE[NegotiationID]&amp;ALL_IN_ONE[MessageID],ALL_IN_ONE[Gesamt_ID],,0)</f>
        <v>#VALUE!</v>
      </c>
      <c r="C1517">
        <v>5647</v>
      </c>
      <c r="D1517" t="s">
        <v>1521</v>
      </c>
      <c r="E1517">
        <v>5648</v>
      </c>
      <c r="H1517" t="s">
        <v>6019</v>
      </c>
      <c r="I1517" t="e">
        <f t="array" ref="I1517">IFERROR(_xlfn.XLOOKUP(Tabelle8[[#This Row],[NegotiationID]]&amp;"FinalAccept",Tabelle8[NegotiationID]&amp;Tabelle8[ActionType],Tabelle8[ActionType],,0),_xlfn.XLOOKUP(Tabelle8[[#This Row],[NegotiationID]]&amp;"FinalReject",Tabelle8[NegotiationID]&amp;Tabelle8[ActionType],Tabelle8[ActionType],,0))</f>
        <v>#N/A</v>
      </c>
      <c r="N1517">
        <v>21</v>
      </c>
      <c r="O1517">
        <v>21</v>
      </c>
      <c r="P1517">
        <v>1</v>
      </c>
      <c r="Q1517" t="s">
        <v>6020</v>
      </c>
    </row>
    <row r="1518" ht="14.5" hidden="1">
      <c r="A1518" t="e">
        <f t="shared" ca="1" si="544"/>
        <v>#VALUE!</v>
      </c>
      <c r="B1518" t="e">
        <f t="array" ref="B1518" ca="1">_xlfn.XLOOKUP(Tabelle8[[#This Row],[ExperimentID]]&amp;Tabelle8[[#This Row],[NegotiationID]]&amp;Tabelle8[[#This Row],[MessageID]],ALL_IN_ONE[ExperimentID]&amp;ALL_IN_ONE[NegotiationID]&amp;ALL_IN_ONE[MessageID],ALL_IN_ONE[Gesamt_ID],,0)</f>
        <v>#VALUE!</v>
      </c>
      <c r="C1518">
        <v>5676</v>
      </c>
      <c r="D1518" t="s">
        <v>1521</v>
      </c>
      <c r="E1518">
        <v>5677</v>
      </c>
      <c r="H1518" t="s">
        <v>6019</v>
      </c>
      <c r="I1518" t="e">
        <f t="array" ref="I1518">IFERROR(_xlfn.XLOOKUP(Tabelle8[[#This Row],[NegotiationID]]&amp;"FinalAccept",Tabelle8[NegotiationID]&amp;Tabelle8[ActionType],Tabelle8[ActionType],,0),_xlfn.XLOOKUP(Tabelle8[[#This Row],[NegotiationID]]&amp;"FinalReject",Tabelle8[NegotiationID]&amp;Tabelle8[ActionType],Tabelle8[ActionType],,0))</f>
        <v>#N/A</v>
      </c>
      <c r="N1518">
        <v>21</v>
      </c>
      <c r="O1518">
        <v>21</v>
      </c>
      <c r="P1518">
        <v>1</v>
      </c>
      <c r="Q1518" t="s">
        <v>6020</v>
      </c>
    </row>
    <row r="1519" ht="14.5" hidden="1">
      <c r="A1519" t="e">
        <f t="shared" ca="1" si="544"/>
        <v>#VALUE!</v>
      </c>
      <c r="B1519" t="e">
        <f t="array" ref="B1519" ca="1">_xlfn.XLOOKUP(Tabelle8[[#This Row],[ExperimentID]]&amp;Tabelle8[[#This Row],[NegotiationID]]&amp;Tabelle8[[#This Row],[MessageID]],ALL_IN_ONE[ExperimentID]&amp;ALL_IN_ONE[NegotiationID]&amp;ALL_IN_ONE[MessageID],ALL_IN_ONE[Gesamt_ID],,0)</f>
        <v>#VALUE!</v>
      </c>
      <c r="C1519">
        <v>5705</v>
      </c>
      <c r="D1519" t="s">
        <v>1521</v>
      </c>
      <c r="E1519">
        <v>5706</v>
      </c>
      <c r="H1519" t="s">
        <v>6019</v>
      </c>
      <c r="I1519" t="e">
        <f t="array" ref="I1519">IFERROR(_xlfn.XLOOKUP(Tabelle8[[#This Row],[NegotiationID]]&amp;"FinalAccept",Tabelle8[NegotiationID]&amp;Tabelle8[ActionType],Tabelle8[ActionType],,0),_xlfn.XLOOKUP(Tabelle8[[#This Row],[NegotiationID]]&amp;"FinalReject",Tabelle8[NegotiationID]&amp;Tabelle8[ActionType],Tabelle8[ActionType],,0))</f>
        <v>#N/A</v>
      </c>
      <c r="N1519">
        <v>21</v>
      </c>
      <c r="O1519">
        <v>21</v>
      </c>
      <c r="P1519">
        <v>1</v>
      </c>
      <c r="Q1519" t="s">
        <v>6020</v>
      </c>
    </row>
    <row r="1520" ht="14.5" hidden="1">
      <c r="A1520" t="e">
        <f t="shared" ca="1" si="544"/>
        <v>#VALUE!</v>
      </c>
      <c r="B1520" t="e">
        <f t="array" ref="B1520" ca="1">_xlfn.XLOOKUP(Tabelle8[[#This Row],[ExperimentID]]&amp;Tabelle8[[#This Row],[NegotiationID]]&amp;Tabelle8[[#This Row],[MessageID]],ALL_IN_ONE[ExperimentID]&amp;ALL_IN_ONE[NegotiationID]&amp;ALL_IN_ONE[MessageID],ALL_IN_ONE[Gesamt_ID],,0)</f>
        <v>#VALUE!</v>
      </c>
      <c r="C1520">
        <v>5734</v>
      </c>
      <c r="D1520" t="s">
        <v>1521</v>
      </c>
      <c r="E1520">
        <v>5735</v>
      </c>
      <c r="H1520" t="s">
        <v>6019</v>
      </c>
      <c r="I1520" t="e">
        <f t="array" ref="I1520">IFERROR(_xlfn.XLOOKUP(Tabelle8[[#This Row],[NegotiationID]]&amp;"FinalAccept",Tabelle8[NegotiationID]&amp;Tabelle8[ActionType],Tabelle8[ActionType],,0),_xlfn.XLOOKUP(Tabelle8[[#This Row],[NegotiationID]]&amp;"FinalReject",Tabelle8[NegotiationID]&amp;Tabelle8[ActionType],Tabelle8[ActionType],,0))</f>
        <v>#N/A</v>
      </c>
      <c r="N1520">
        <v>21</v>
      </c>
      <c r="O1520">
        <v>21</v>
      </c>
      <c r="P1520">
        <v>1</v>
      </c>
      <c r="Q1520" t="s">
        <v>6020</v>
      </c>
    </row>
    <row r="1521" ht="14.5" hidden="1">
      <c r="A1521" t="e">
        <f t="shared" ca="1" si="544"/>
        <v>#VALUE!</v>
      </c>
      <c r="B1521" t="e">
        <f t="array" ref="B1521" ca="1">_xlfn.XLOOKUP(Tabelle8[[#This Row],[ExperimentID]]&amp;Tabelle8[[#This Row],[NegotiationID]]&amp;Tabelle8[[#This Row],[MessageID]],ALL_IN_ONE[ExperimentID]&amp;ALL_IN_ONE[NegotiationID]&amp;ALL_IN_ONE[MessageID],ALL_IN_ONE[Gesamt_ID],,0)</f>
        <v>#VALUE!</v>
      </c>
      <c r="C1521">
        <v>5763</v>
      </c>
      <c r="D1521" t="s">
        <v>1521</v>
      </c>
      <c r="E1521">
        <v>5764</v>
      </c>
      <c r="H1521" t="s">
        <v>6019</v>
      </c>
      <c r="I1521" t="e">
        <f t="array" ref="I1521">IFERROR(_xlfn.XLOOKUP(Tabelle8[[#This Row],[NegotiationID]]&amp;"FinalAccept",Tabelle8[NegotiationID]&amp;Tabelle8[ActionType],Tabelle8[ActionType],,0),_xlfn.XLOOKUP(Tabelle8[[#This Row],[NegotiationID]]&amp;"FinalReject",Tabelle8[NegotiationID]&amp;Tabelle8[ActionType],Tabelle8[ActionType],,0))</f>
        <v>#N/A</v>
      </c>
      <c r="N1521">
        <v>21</v>
      </c>
      <c r="O1521">
        <v>21</v>
      </c>
      <c r="P1521">
        <v>1</v>
      </c>
      <c r="Q1521" t="s">
        <v>6020</v>
      </c>
    </row>
    <row r="1522" ht="14.5" hidden="1">
      <c r="A1522" t="e">
        <f t="shared" ca="1" si="544"/>
        <v>#VALUE!</v>
      </c>
      <c r="B1522" t="e">
        <f t="array" ref="B1522" ca="1">_xlfn.XLOOKUP(Tabelle8[[#This Row],[ExperimentID]]&amp;Tabelle8[[#This Row],[NegotiationID]]&amp;Tabelle8[[#This Row],[MessageID]],ALL_IN_ONE[ExperimentID]&amp;ALL_IN_ONE[NegotiationID]&amp;ALL_IN_ONE[MessageID],ALL_IN_ONE[Gesamt_ID],,0)</f>
        <v>#VALUE!</v>
      </c>
      <c r="C1522">
        <v>5792</v>
      </c>
      <c r="D1522" t="s">
        <v>1521</v>
      </c>
      <c r="E1522">
        <v>5793</v>
      </c>
      <c r="H1522" t="s">
        <v>6019</v>
      </c>
      <c r="I1522" t="e">
        <f t="array" ref="I1522">IFERROR(_xlfn.XLOOKUP(Tabelle8[[#This Row],[NegotiationID]]&amp;"FinalAccept",Tabelle8[NegotiationID]&amp;Tabelle8[ActionType],Tabelle8[ActionType],,0),_xlfn.XLOOKUP(Tabelle8[[#This Row],[NegotiationID]]&amp;"FinalReject",Tabelle8[NegotiationID]&amp;Tabelle8[ActionType],Tabelle8[ActionType],,0))</f>
        <v>#N/A</v>
      </c>
      <c r="N1522">
        <v>21</v>
      </c>
      <c r="O1522">
        <v>21</v>
      </c>
      <c r="P1522">
        <v>1</v>
      </c>
      <c r="Q1522" t="s">
        <v>6020</v>
      </c>
    </row>
    <row r="1523" ht="14.5" hidden="1">
      <c r="A1523" t="e">
        <f t="shared" ca="1" si="544"/>
        <v>#VALUE!</v>
      </c>
      <c r="B1523" t="e">
        <f t="array" ref="B1523" ca="1">_xlfn.XLOOKUP(Tabelle8[[#This Row],[ExperimentID]]&amp;Tabelle8[[#This Row],[NegotiationID]]&amp;Tabelle8[[#This Row],[MessageID]],ALL_IN_ONE[ExperimentID]&amp;ALL_IN_ONE[NegotiationID]&amp;ALL_IN_ONE[MessageID],ALL_IN_ONE[Gesamt_ID],,0)</f>
        <v>#VALUE!</v>
      </c>
      <c r="C1523">
        <v>5821</v>
      </c>
      <c r="D1523" t="s">
        <v>1521</v>
      </c>
      <c r="E1523">
        <v>5822</v>
      </c>
      <c r="H1523" t="s">
        <v>6019</v>
      </c>
      <c r="I1523" t="e">
        <f t="array" ref="I1523">IFERROR(_xlfn.XLOOKUP(Tabelle8[[#This Row],[NegotiationID]]&amp;"FinalAccept",Tabelle8[NegotiationID]&amp;Tabelle8[ActionType],Tabelle8[ActionType],,0),_xlfn.XLOOKUP(Tabelle8[[#This Row],[NegotiationID]]&amp;"FinalReject",Tabelle8[NegotiationID]&amp;Tabelle8[ActionType],Tabelle8[ActionType],,0))</f>
        <v>#N/A</v>
      </c>
      <c r="N1523">
        <v>21</v>
      </c>
      <c r="O1523">
        <v>21</v>
      </c>
      <c r="P1523">
        <v>1</v>
      </c>
      <c r="Q1523" t="s">
        <v>6020</v>
      </c>
    </row>
    <row r="1524" ht="14.5" hidden="1">
      <c r="A1524" t="e">
        <f t="shared" ca="1" si="544"/>
        <v>#VALUE!</v>
      </c>
      <c r="B1524" t="e">
        <f t="array" ref="B1524" ca="1">_xlfn.XLOOKUP(Tabelle8[[#This Row],[ExperimentID]]&amp;Tabelle8[[#This Row],[NegotiationID]]&amp;Tabelle8[[#This Row],[MessageID]],ALL_IN_ONE[ExperimentID]&amp;ALL_IN_ONE[NegotiationID]&amp;ALL_IN_ONE[MessageID],ALL_IN_ONE[Gesamt_ID],,0)</f>
        <v>#VALUE!</v>
      </c>
      <c r="C1524">
        <v>5850</v>
      </c>
      <c r="D1524" t="s">
        <v>1521</v>
      </c>
      <c r="E1524">
        <v>5851</v>
      </c>
      <c r="H1524" t="s">
        <v>6019</v>
      </c>
      <c r="I1524" t="e">
        <f t="array" ref="I1524">IFERROR(_xlfn.XLOOKUP(Tabelle8[[#This Row],[NegotiationID]]&amp;"FinalAccept",Tabelle8[NegotiationID]&amp;Tabelle8[ActionType],Tabelle8[ActionType],,0),_xlfn.XLOOKUP(Tabelle8[[#This Row],[NegotiationID]]&amp;"FinalReject",Tabelle8[NegotiationID]&amp;Tabelle8[ActionType],Tabelle8[ActionType],,0))</f>
        <v>#N/A</v>
      </c>
      <c r="N1524">
        <v>21</v>
      </c>
      <c r="O1524">
        <v>21</v>
      </c>
      <c r="P1524">
        <v>1</v>
      </c>
      <c r="Q1524" t="s">
        <v>6020</v>
      </c>
    </row>
    <row r="1525" ht="14.5" hidden="1">
      <c r="A1525" t="e">
        <f t="shared" ca="1" si="544"/>
        <v>#VALUE!</v>
      </c>
      <c r="B1525" t="e">
        <f t="array" ref="B1525" ca="1">_xlfn.XLOOKUP(Tabelle8[[#This Row],[ExperimentID]]&amp;Tabelle8[[#This Row],[NegotiationID]]&amp;Tabelle8[[#This Row],[MessageID]],ALL_IN_ONE[ExperimentID]&amp;ALL_IN_ONE[NegotiationID]&amp;ALL_IN_ONE[MessageID],ALL_IN_ONE[Gesamt_ID],,0)</f>
        <v>#VALUE!</v>
      </c>
      <c r="C1525">
        <v>5879</v>
      </c>
      <c r="D1525" t="s">
        <v>1521</v>
      </c>
      <c r="E1525">
        <v>5880</v>
      </c>
      <c r="H1525" t="s">
        <v>6019</v>
      </c>
      <c r="I1525" t="e">
        <f t="array" ref="I1525">IFERROR(_xlfn.XLOOKUP(Tabelle8[[#This Row],[NegotiationID]]&amp;"FinalAccept",Tabelle8[NegotiationID]&amp;Tabelle8[ActionType],Tabelle8[ActionType],,0),_xlfn.XLOOKUP(Tabelle8[[#This Row],[NegotiationID]]&amp;"FinalReject",Tabelle8[NegotiationID]&amp;Tabelle8[ActionType],Tabelle8[ActionType],,0))</f>
        <v>#N/A</v>
      </c>
      <c r="N1525">
        <v>21</v>
      </c>
      <c r="O1525">
        <v>21</v>
      </c>
      <c r="P1525">
        <v>1</v>
      </c>
      <c r="Q1525" t="s">
        <v>6020</v>
      </c>
    </row>
    <row r="1526" ht="14.5" hidden="1">
      <c r="A1526" t="e">
        <f t="shared" ca="1" si="544"/>
        <v>#VALUE!</v>
      </c>
      <c r="B1526" t="e">
        <f t="array" ref="B1526" ca="1">_xlfn.XLOOKUP(Tabelle8[[#This Row],[ExperimentID]]&amp;Tabelle8[[#This Row],[NegotiationID]]&amp;Tabelle8[[#This Row],[MessageID]],ALL_IN_ONE[ExperimentID]&amp;ALL_IN_ONE[NegotiationID]&amp;ALL_IN_ONE[MessageID],ALL_IN_ONE[Gesamt_ID],,0)</f>
        <v>#VALUE!</v>
      </c>
      <c r="C1526">
        <v>5908</v>
      </c>
      <c r="D1526" t="s">
        <v>1521</v>
      </c>
      <c r="E1526">
        <v>5909</v>
      </c>
      <c r="H1526" t="s">
        <v>6019</v>
      </c>
      <c r="I1526" t="e">
        <f t="array" ref="I1526">IFERROR(_xlfn.XLOOKUP(Tabelle8[[#This Row],[NegotiationID]]&amp;"FinalAccept",Tabelle8[NegotiationID]&amp;Tabelle8[ActionType],Tabelle8[ActionType],,0),_xlfn.XLOOKUP(Tabelle8[[#This Row],[NegotiationID]]&amp;"FinalReject",Tabelle8[NegotiationID]&amp;Tabelle8[ActionType],Tabelle8[ActionType],,0))</f>
        <v>#N/A</v>
      </c>
      <c r="N1526">
        <v>21</v>
      </c>
      <c r="O1526">
        <v>21</v>
      </c>
      <c r="P1526">
        <v>1</v>
      </c>
      <c r="Q1526" t="s">
        <v>6020</v>
      </c>
    </row>
    <row r="1527" ht="14.5" hidden="1">
      <c r="A1527" t="e">
        <f t="shared" ca="1" si="544"/>
        <v>#VALUE!</v>
      </c>
      <c r="B1527" t="e">
        <f t="array" ref="B1527" ca="1">_xlfn.XLOOKUP(Tabelle8[[#This Row],[ExperimentID]]&amp;Tabelle8[[#This Row],[NegotiationID]]&amp;Tabelle8[[#This Row],[MessageID]],ALL_IN_ONE[ExperimentID]&amp;ALL_IN_ONE[NegotiationID]&amp;ALL_IN_ONE[MessageID],ALL_IN_ONE[Gesamt_ID],,0)</f>
        <v>#VALUE!</v>
      </c>
      <c r="C1527">
        <v>5937</v>
      </c>
      <c r="D1527" t="s">
        <v>1521</v>
      </c>
      <c r="E1527">
        <v>5938</v>
      </c>
      <c r="H1527" t="s">
        <v>6019</v>
      </c>
      <c r="I1527" t="e">
        <f t="array" ref="I1527">IFERROR(_xlfn.XLOOKUP(Tabelle8[[#This Row],[NegotiationID]]&amp;"FinalAccept",Tabelle8[NegotiationID]&amp;Tabelle8[ActionType],Tabelle8[ActionType],,0),_xlfn.XLOOKUP(Tabelle8[[#This Row],[NegotiationID]]&amp;"FinalReject",Tabelle8[NegotiationID]&amp;Tabelle8[ActionType],Tabelle8[ActionType],,0))</f>
        <v>#N/A</v>
      </c>
      <c r="N1527">
        <v>21</v>
      </c>
      <c r="O1527">
        <v>21</v>
      </c>
      <c r="P1527">
        <v>1</v>
      </c>
      <c r="Q1527" t="s">
        <v>6020</v>
      </c>
    </row>
    <row r="1528" ht="14.5" hidden="1">
      <c r="A1528" t="e">
        <f t="shared" ca="1" si="544"/>
        <v>#VALUE!</v>
      </c>
      <c r="B1528" t="e">
        <f t="array" ref="B1528" ca="1">_xlfn.XLOOKUP(Tabelle8[[#This Row],[ExperimentID]]&amp;Tabelle8[[#This Row],[NegotiationID]]&amp;Tabelle8[[#This Row],[MessageID]],ALL_IN_ONE[ExperimentID]&amp;ALL_IN_ONE[NegotiationID]&amp;ALL_IN_ONE[MessageID],ALL_IN_ONE[Gesamt_ID],,0)</f>
        <v>#VALUE!</v>
      </c>
      <c r="C1528">
        <v>5966</v>
      </c>
      <c r="D1528" t="s">
        <v>1521</v>
      </c>
      <c r="E1528">
        <v>5967</v>
      </c>
      <c r="H1528" t="s">
        <v>6019</v>
      </c>
      <c r="I1528" t="e">
        <f t="array" ref="I1528">IFERROR(_xlfn.XLOOKUP(Tabelle8[[#This Row],[NegotiationID]]&amp;"FinalAccept",Tabelle8[NegotiationID]&amp;Tabelle8[ActionType],Tabelle8[ActionType],,0),_xlfn.XLOOKUP(Tabelle8[[#This Row],[NegotiationID]]&amp;"FinalReject",Tabelle8[NegotiationID]&amp;Tabelle8[ActionType],Tabelle8[ActionType],,0))</f>
        <v>#N/A</v>
      </c>
      <c r="N1528">
        <v>21</v>
      </c>
      <c r="O1528">
        <v>21</v>
      </c>
      <c r="P1528">
        <v>1</v>
      </c>
      <c r="Q1528" t="s">
        <v>6020</v>
      </c>
    </row>
    <row r="1529" ht="14.5" hidden="1">
      <c r="A1529" t="e">
        <f t="shared" ca="1" si="544"/>
        <v>#VALUE!</v>
      </c>
      <c r="B1529" t="e">
        <f t="array" ref="B1529" ca="1">_xlfn.XLOOKUP(Tabelle8[[#This Row],[ExperimentID]]&amp;Tabelle8[[#This Row],[NegotiationID]]&amp;Tabelle8[[#This Row],[MessageID]],ALL_IN_ONE[ExperimentID]&amp;ALL_IN_ONE[NegotiationID]&amp;ALL_IN_ONE[MessageID],ALL_IN_ONE[Gesamt_ID],,0)</f>
        <v>#VALUE!</v>
      </c>
      <c r="C1529">
        <v>5995</v>
      </c>
      <c r="D1529" t="s">
        <v>1521</v>
      </c>
      <c r="E1529">
        <v>5996</v>
      </c>
      <c r="H1529" t="s">
        <v>6019</v>
      </c>
      <c r="I1529" t="e">
        <f t="array" ref="I1529">IFERROR(_xlfn.XLOOKUP(Tabelle8[[#This Row],[NegotiationID]]&amp;"FinalAccept",Tabelle8[NegotiationID]&amp;Tabelle8[ActionType],Tabelle8[ActionType],,0),_xlfn.XLOOKUP(Tabelle8[[#This Row],[NegotiationID]]&amp;"FinalReject",Tabelle8[NegotiationID]&amp;Tabelle8[ActionType],Tabelle8[ActionType],,0))</f>
        <v>#N/A</v>
      </c>
      <c r="N1529">
        <v>21</v>
      </c>
      <c r="O1529">
        <v>21</v>
      </c>
      <c r="P1529">
        <v>1</v>
      </c>
      <c r="Q1529" t="s">
        <v>6020</v>
      </c>
    </row>
    <row r="1530" ht="14.5" hidden="1">
      <c r="A1530" t="e">
        <f t="shared" ca="1" si="544"/>
        <v>#VALUE!</v>
      </c>
      <c r="B1530" t="e">
        <f t="array" ref="B1530" ca="1">_xlfn.XLOOKUP(Tabelle8[[#This Row],[ExperimentID]]&amp;Tabelle8[[#This Row],[NegotiationID]]&amp;Tabelle8[[#This Row],[MessageID]],ALL_IN_ONE[ExperimentID]&amp;ALL_IN_ONE[NegotiationID]&amp;ALL_IN_ONE[MessageID],ALL_IN_ONE[Gesamt_ID],,0)</f>
        <v>#VALUE!</v>
      </c>
      <c r="C1530">
        <v>6024</v>
      </c>
      <c r="D1530" t="s">
        <v>1521</v>
      </c>
      <c r="E1530">
        <v>6025</v>
      </c>
      <c r="H1530" t="s">
        <v>6019</v>
      </c>
      <c r="I1530" t="e">
        <f t="array" ref="I1530">IFERROR(_xlfn.XLOOKUP(Tabelle8[[#This Row],[NegotiationID]]&amp;"FinalAccept",Tabelle8[NegotiationID]&amp;Tabelle8[ActionType],Tabelle8[ActionType],,0),_xlfn.XLOOKUP(Tabelle8[[#This Row],[NegotiationID]]&amp;"FinalReject",Tabelle8[NegotiationID]&amp;Tabelle8[ActionType],Tabelle8[ActionType],,0))</f>
        <v>#N/A</v>
      </c>
      <c r="N1530">
        <v>21</v>
      </c>
      <c r="O1530">
        <v>21</v>
      </c>
      <c r="P1530">
        <v>1</v>
      </c>
      <c r="Q1530" t="s">
        <v>6020</v>
      </c>
    </row>
    <row r="1531" ht="14.5" hidden="1">
      <c r="A1531" t="e">
        <f t="shared" ca="1" si="544"/>
        <v>#VALUE!</v>
      </c>
      <c r="B1531" t="e">
        <f t="array" ref="B1531" ca="1">_xlfn.XLOOKUP(Tabelle8[[#This Row],[ExperimentID]]&amp;Tabelle8[[#This Row],[NegotiationID]]&amp;Tabelle8[[#This Row],[MessageID]],ALL_IN_ONE[ExperimentID]&amp;ALL_IN_ONE[NegotiationID]&amp;ALL_IN_ONE[MessageID],ALL_IN_ONE[Gesamt_ID],,0)</f>
        <v>#VALUE!</v>
      </c>
      <c r="C1531">
        <v>6053</v>
      </c>
      <c r="D1531" t="s">
        <v>1521</v>
      </c>
      <c r="E1531">
        <v>6054</v>
      </c>
      <c r="H1531" t="s">
        <v>6019</v>
      </c>
      <c r="I1531" t="e">
        <f t="array" ref="I1531">IFERROR(_xlfn.XLOOKUP(Tabelle8[[#This Row],[NegotiationID]]&amp;"FinalAccept",Tabelle8[NegotiationID]&amp;Tabelle8[ActionType],Tabelle8[ActionType],,0),_xlfn.XLOOKUP(Tabelle8[[#This Row],[NegotiationID]]&amp;"FinalReject",Tabelle8[NegotiationID]&amp;Tabelle8[ActionType],Tabelle8[ActionType],,0))</f>
        <v>#N/A</v>
      </c>
      <c r="N1531">
        <v>21</v>
      </c>
      <c r="O1531">
        <v>21</v>
      </c>
      <c r="P1531">
        <v>1</v>
      </c>
      <c r="Q1531" t="s">
        <v>6020</v>
      </c>
    </row>
    <row r="1532" ht="14.5" hidden="1">
      <c r="A1532" t="e">
        <f t="shared" ca="1" si="544"/>
        <v>#VALUE!</v>
      </c>
      <c r="B1532" t="e">
        <f t="array" ref="B1532" ca="1">_xlfn.XLOOKUP(Tabelle8[[#This Row],[ExperimentID]]&amp;Tabelle8[[#This Row],[NegotiationID]]&amp;Tabelle8[[#This Row],[MessageID]],ALL_IN_ONE[ExperimentID]&amp;ALL_IN_ONE[NegotiationID]&amp;ALL_IN_ONE[MessageID],ALL_IN_ONE[Gesamt_ID],,0)</f>
        <v>#VALUE!</v>
      </c>
      <c r="C1532">
        <v>6082</v>
      </c>
      <c r="D1532" t="s">
        <v>1521</v>
      </c>
      <c r="E1532">
        <v>6083</v>
      </c>
      <c r="H1532" t="s">
        <v>6019</v>
      </c>
      <c r="I1532" t="e">
        <f t="array" ref="I1532">IFERROR(_xlfn.XLOOKUP(Tabelle8[[#This Row],[NegotiationID]]&amp;"FinalAccept",Tabelle8[NegotiationID]&amp;Tabelle8[ActionType],Tabelle8[ActionType],,0),_xlfn.XLOOKUP(Tabelle8[[#This Row],[NegotiationID]]&amp;"FinalReject",Tabelle8[NegotiationID]&amp;Tabelle8[ActionType],Tabelle8[ActionType],,0))</f>
        <v>#N/A</v>
      </c>
      <c r="N1532">
        <v>21</v>
      </c>
      <c r="O1532">
        <v>21</v>
      </c>
      <c r="P1532">
        <v>1</v>
      </c>
      <c r="Q1532" t="s">
        <v>6020</v>
      </c>
    </row>
    <row r="1533" ht="14.5" hidden="1">
      <c r="A1533" t="e">
        <f t="shared" ca="1" si="544"/>
        <v>#VALUE!</v>
      </c>
      <c r="B1533" t="e">
        <f t="array" ref="B1533" ca="1">_xlfn.XLOOKUP(Tabelle8[[#This Row],[ExperimentID]]&amp;Tabelle8[[#This Row],[NegotiationID]]&amp;Tabelle8[[#This Row],[MessageID]],ALL_IN_ONE[ExperimentID]&amp;ALL_IN_ONE[NegotiationID]&amp;ALL_IN_ONE[MessageID],ALL_IN_ONE[Gesamt_ID],,0)</f>
        <v>#VALUE!</v>
      </c>
      <c r="C1533">
        <v>6111</v>
      </c>
      <c r="D1533" t="s">
        <v>1521</v>
      </c>
      <c r="E1533">
        <v>6112</v>
      </c>
      <c r="H1533" t="s">
        <v>6019</v>
      </c>
      <c r="I1533" t="e">
        <f t="array" ref="I1533">IFERROR(_xlfn.XLOOKUP(Tabelle8[[#This Row],[NegotiationID]]&amp;"FinalAccept",Tabelle8[NegotiationID]&amp;Tabelle8[ActionType],Tabelle8[ActionType],,0),_xlfn.XLOOKUP(Tabelle8[[#This Row],[NegotiationID]]&amp;"FinalReject",Tabelle8[NegotiationID]&amp;Tabelle8[ActionType],Tabelle8[ActionType],,0))</f>
        <v>#N/A</v>
      </c>
      <c r="N1533">
        <v>21</v>
      </c>
      <c r="O1533">
        <v>21</v>
      </c>
      <c r="P1533">
        <v>1</v>
      </c>
      <c r="Q1533" t="s">
        <v>6020</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9">
    <outlinePr applyStyles="0" summaryBelow="1" summaryRight="1" showOutlineSymbols="1"/>
    <pageSetUpPr autoPageBreaks="1" fitToPage="0"/>
  </sheetPr>
  <sheetViews>
    <sheetView zoomScale="100" workbookViewId="0">
      <selection activeCell="A1" activeCellId="0" sqref="A1"/>
    </sheetView>
  </sheetViews>
  <sheetFormatPr baseColWidth="10" defaultRowHeight="15" customHeight="1"/>
  <cols>
    <col bestFit="1" customWidth="1" min="1" max="1" width="15.453125"/>
    <col bestFit="1" customWidth="1" min="2" max="2" width="13"/>
    <col bestFit="1" customWidth="1" min="3" max="3" width="15.7265625"/>
    <col bestFit="1" customWidth="1" min="4" max="4" width="31"/>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8" width="255"/>
    <col customWidth="1" min="19" max="19" width="19.179687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4.5" hidden="1">
      <c r="A2" t="e">
        <f t="shared" ref="A2:A65" ca="1" si="545">MID(CELL("Dateiname",$A$1),FIND("]",CELL("Dateiname",$A$1))+1,31)</f>
        <v>#VALUE!</v>
      </c>
      <c r="B2" t="e">
        <f t="array" ref="B2" ca="1">_xlfn.XLOOKUP(Tabelle9[[#This Row],[ExperimentID]]&amp;Tabelle9[[#This Row],[NegotiationID]]&amp;Tabelle9[[#This Row],[MessageID]],ALL_IN_ONE[ExperimentID]&amp;ALL_IN_ONE[NegotiationID]&amp;ALL_IN_ONE[MessageID],ALL_IN_ONE[Gesamt_ID],,0)</f>
        <v>#VALUE!</v>
      </c>
      <c r="C2">
        <v>356</v>
      </c>
      <c r="D2" t="s">
        <v>1521</v>
      </c>
      <c r="E2">
        <v>357</v>
      </c>
      <c r="H2" t="s">
        <v>6019</v>
      </c>
      <c r="I2" t="str">
        <f t="array" ref="I2">IFERROR(_xlfn.XLOOKUP(Tabelle9[[#This Row],[NegotiationID]]&amp;"FinalAccept",Tabelle9[NegotiationID]&amp;Tabelle9[ActionType],Tabelle9[ActionType],,0),_xlfn.XLOOKUP(Tabelle9[[#This Row],[NegotiationID]]&amp;"FinalReject",Tabelle9[NegotiationID]&amp;Tabelle9[ActionType],Tabelle9[ActionType],,0))</f>
        <v>FinalAccept</v>
      </c>
      <c r="N2">
        <v>21</v>
      </c>
      <c r="O2">
        <v>5383</v>
      </c>
      <c r="P2">
        <v>9</v>
      </c>
      <c r="Q2" t="s">
        <v>6020</v>
      </c>
    </row>
    <row r="3" ht="15" customHeight="1">
      <c r="A3" t="e">
        <f t="shared" ca="1" si="545"/>
        <v>#VALUE!</v>
      </c>
      <c r="B3" t="e">
        <f t="array" ref="B3" ca="1">_xlfn.XLOOKUP(Tabelle9[[#This Row],[ExperimentID]]&amp;Tabelle9[[#This Row],[NegotiationID]]&amp;Tabelle9[[#This Row],[MessageID]],ALL_IN_ONE[ExperimentID]&amp;ALL_IN_ONE[NegotiationID]&amp;ALL_IN_ONE[MessageID],ALL_IN_ONE[Gesamt_ID],,0)</f>
        <v>#VALUE!</v>
      </c>
      <c r="C3">
        <v>356</v>
      </c>
      <c r="D3" t="s">
        <v>1521</v>
      </c>
      <c r="E3">
        <v>30609</v>
      </c>
      <c r="F3">
        <v>341</v>
      </c>
      <c r="G3">
        <v>346</v>
      </c>
      <c r="H3" t="s">
        <v>158</v>
      </c>
      <c r="I3" t="str">
        <f t="array" ref="I3">IFERROR(_xlfn.XLOOKUP(Tabelle9[[#This Row],[NegotiationID]]&amp;"FinalAccept",Tabelle9[NegotiationID]&amp;Tabelle9[ActionType],Tabelle9[ActionType],,0),_xlfn.XLOOKUP(Tabelle9[[#This Row],[NegotiationID]]&amp;"FinalReject",Tabelle9[NegotiationID]&amp;Tabelle9[ActionType],Tabelle9[ActionType],,0))</f>
        <v>FinalAccept</v>
      </c>
      <c r="J3">
        <v>0.89019999999999999</v>
      </c>
      <c r="K3">
        <v>0.078</v>
      </c>
      <c r="L3">
        <v>0.96819999999999995</v>
      </c>
      <c r="M3">
        <v>0.81220000000000003</v>
      </c>
      <c r="N3">
        <v>198</v>
      </c>
      <c r="O3">
        <v>5383</v>
      </c>
      <c r="P3">
        <v>9</v>
      </c>
      <c r="Q3" s="3" t="s">
        <v>3439</v>
      </c>
    </row>
    <row r="4" ht="15" customHeight="1">
      <c r="A4" t="e">
        <f t="shared" ca="1" si="545"/>
        <v>#VALUE!</v>
      </c>
      <c r="B4" t="e">
        <f t="array" ref="B4" ca="1">_xlfn.XLOOKUP(Tabelle9[[#This Row],[ExperimentID]]&amp;Tabelle9[[#This Row],[NegotiationID]]&amp;Tabelle9[[#This Row],[MessageID]],ALL_IN_ONE[ExperimentID]&amp;ALL_IN_ONE[NegotiationID]&amp;ALL_IN_ONE[MessageID],ALL_IN_ONE[Gesamt_ID],,0)</f>
        <v>#VALUE!</v>
      </c>
      <c r="C4">
        <v>356</v>
      </c>
      <c r="D4" t="s">
        <v>1521</v>
      </c>
      <c r="E4">
        <v>31440</v>
      </c>
      <c r="F4">
        <v>346</v>
      </c>
      <c r="G4">
        <v>341</v>
      </c>
      <c r="H4" t="s">
        <v>31</v>
      </c>
      <c r="I4" t="str">
        <f t="array" ref="I4">IFERROR(_xlfn.XLOOKUP(Tabelle9[[#This Row],[NegotiationID]]&amp;"FinalAccept",Tabelle9[NegotiationID]&amp;Tabelle9[ActionType],Tabelle9[ActionType],,0),_xlfn.XLOOKUP(Tabelle9[[#This Row],[NegotiationID]]&amp;"FinalReject",Tabelle9[NegotiationID]&amp;Tabelle9[ActionType],Tabelle9[ActionType],,0))</f>
        <v>FinalAccept</v>
      </c>
      <c r="J4">
        <v>0.89759999999999995</v>
      </c>
      <c r="K4">
        <v>0.073200000000000001</v>
      </c>
      <c r="L4">
        <v>0.9708</v>
      </c>
      <c r="M4">
        <v>0.82440000000000002</v>
      </c>
      <c r="N4">
        <v>944</v>
      </c>
      <c r="O4">
        <v>5383</v>
      </c>
      <c r="P4">
        <v>9</v>
      </c>
      <c r="Q4" s="3" t="s">
        <v>3440</v>
      </c>
    </row>
    <row r="5" ht="15" customHeight="1">
      <c r="A5" t="e">
        <f t="shared" ca="1" si="545"/>
        <v>#VALUE!</v>
      </c>
      <c r="B5" t="e">
        <f t="array" ref="B5" ca="1">_xlfn.XLOOKUP(Tabelle9[[#This Row],[ExperimentID]]&amp;Tabelle9[[#This Row],[NegotiationID]]&amp;Tabelle9[[#This Row],[MessageID]],ALL_IN_ONE[ExperimentID]&amp;ALL_IN_ONE[NegotiationID]&amp;ALL_IN_ONE[MessageID],ALL_IN_ONE[Gesamt_ID],,0)</f>
        <v>#VALUE!</v>
      </c>
      <c r="C5">
        <v>356</v>
      </c>
      <c r="D5" t="s">
        <v>1521</v>
      </c>
      <c r="E5">
        <v>31732</v>
      </c>
      <c r="F5">
        <v>341</v>
      </c>
      <c r="G5">
        <v>346</v>
      </c>
      <c r="H5" t="s">
        <v>31</v>
      </c>
      <c r="I5" t="str">
        <f t="array" ref="I5">IFERROR(_xlfn.XLOOKUP(Tabelle9[[#This Row],[NegotiationID]]&amp;"FinalAccept",Tabelle9[NegotiationID]&amp;Tabelle9[ActionType],Tabelle9[ActionType],,0),_xlfn.XLOOKUP(Tabelle9[[#This Row],[NegotiationID]]&amp;"FinalReject",Tabelle9[NegotiationID]&amp;Tabelle9[ActionType],Tabelle9[ActionType],,0))</f>
        <v>FinalAccept</v>
      </c>
      <c r="J5">
        <v>0.76819999999999999</v>
      </c>
      <c r="K5">
        <v>0.2848</v>
      </c>
      <c r="L5">
        <v>1.0529999999999999</v>
      </c>
      <c r="M5">
        <v>0.4834</v>
      </c>
      <c r="N5">
        <v>945</v>
      </c>
      <c r="O5">
        <v>5383</v>
      </c>
      <c r="P5">
        <v>9</v>
      </c>
      <c r="Q5" s="3" t="s">
        <v>3441</v>
      </c>
    </row>
    <row r="6" ht="15" customHeight="1">
      <c r="A6" t="e">
        <f t="shared" ca="1" si="545"/>
        <v>#VALUE!</v>
      </c>
      <c r="B6" t="e">
        <f t="array" ref="B6" ca="1">_xlfn.XLOOKUP(Tabelle9[[#This Row],[ExperimentID]]&amp;Tabelle9[[#This Row],[NegotiationID]]&amp;Tabelle9[[#This Row],[MessageID]],ALL_IN_ONE[ExperimentID]&amp;ALL_IN_ONE[NegotiationID]&amp;ALL_IN_ONE[MessageID],ALL_IN_ONE[Gesamt_ID],,0)</f>
        <v>#VALUE!</v>
      </c>
      <c r="C6">
        <v>356</v>
      </c>
      <c r="D6" t="s">
        <v>1521</v>
      </c>
      <c r="E6">
        <v>32009</v>
      </c>
      <c r="F6">
        <v>346</v>
      </c>
      <c r="G6">
        <v>341</v>
      </c>
      <c r="H6" t="s">
        <v>31</v>
      </c>
      <c r="I6" t="str">
        <f t="array" ref="I6">IFERROR(_xlfn.XLOOKUP(Tabelle9[[#This Row],[NegotiationID]]&amp;"FinalAccept",Tabelle9[NegotiationID]&amp;Tabelle9[ActionType],Tabelle9[ActionType],,0),_xlfn.XLOOKUP(Tabelle9[[#This Row],[NegotiationID]]&amp;"FinalReject",Tabelle9[NegotiationID]&amp;Tabelle9[ActionType],Tabelle9[ActionType],,0))</f>
        <v>FinalAccept</v>
      </c>
      <c r="J6">
        <v>0.73999999999999999</v>
      </c>
      <c r="K6">
        <v>0.25380000000000003</v>
      </c>
      <c r="L6">
        <v>0.99380000000000002</v>
      </c>
      <c r="M6">
        <v>0.48620000000000002</v>
      </c>
      <c r="N6">
        <v>971</v>
      </c>
      <c r="O6">
        <v>5383</v>
      </c>
      <c r="P6">
        <v>9</v>
      </c>
      <c r="Q6" s="3" t="s">
        <v>3442</v>
      </c>
    </row>
    <row r="7" ht="15" customHeight="1">
      <c r="A7" t="e">
        <f t="shared" ca="1" si="545"/>
        <v>#VALUE!</v>
      </c>
      <c r="B7" t="e">
        <f t="array" ref="B7" ca="1">_xlfn.XLOOKUP(Tabelle9[[#This Row],[ExperimentID]]&amp;Tabelle9[[#This Row],[NegotiationID]]&amp;Tabelle9[[#This Row],[MessageID]],ALL_IN_ONE[ExperimentID]&amp;ALL_IN_ONE[NegotiationID]&amp;ALL_IN_ONE[MessageID],ALL_IN_ONE[Gesamt_ID],,0)</f>
        <v>#VALUE!</v>
      </c>
      <c r="C7">
        <v>356</v>
      </c>
      <c r="D7" t="s">
        <v>1521</v>
      </c>
      <c r="E7">
        <v>32072</v>
      </c>
      <c r="F7">
        <v>341</v>
      </c>
      <c r="G7">
        <v>346</v>
      </c>
      <c r="H7" t="s">
        <v>31</v>
      </c>
      <c r="I7" t="str">
        <f t="array" ref="I7">IFERROR(_xlfn.XLOOKUP(Tabelle9[[#This Row],[NegotiationID]]&amp;"FinalAccept",Tabelle9[NegotiationID]&amp;Tabelle9[ActionType],Tabelle9[ActionType],,0),_xlfn.XLOOKUP(Tabelle9[[#This Row],[NegotiationID]]&amp;"FinalReject",Tabelle9[NegotiationID]&amp;Tabelle9[ActionType],Tabelle9[ActionType],,0))</f>
        <v>FinalAccept</v>
      </c>
      <c r="J7">
        <v>0.6018</v>
      </c>
      <c r="K7">
        <v>0.49399999999999999</v>
      </c>
      <c r="L7">
        <v>1.0958000000000001</v>
      </c>
      <c r="M7">
        <v>0.10780000000000001</v>
      </c>
      <c r="N7">
        <v>1107</v>
      </c>
      <c r="O7">
        <v>5383</v>
      </c>
      <c r="P7">
        <v>9</v>
      </c>
      <c r="Q7" s="3" t="s">
        <v>3443</v>
      </c>
    </row>
    <row r="8" ht="15" customHeight="1">
      <c r="A8" t="e">
        <f t="shared" ca="1" si="545"/>
        <v>#VALUE!</v>
      </c>
      <c r="B8" t="e">
        <f t="array" ref="B8" ca="1">_xlfn.XLOOKUP(Tabelle9[[#This Row],[ExperimentID]]&amp;Tabelle9[[#This Row],[NegotiationID]]&amp;Tabelle9[[#This Row],[MessageID]],ALL_IN_ONE[ExperimentID]&amp;ALL_IN_ONE[NegotiationID]&amp;ALL_IN_ONE[MessageID],ALL_IN_ONE[Gesamt_ID],,0)</f>
        <v>#VALUE!</v>
      </c>
      <c r="C8">
        <v>356</v>
      </c>
      <c r="D8" t="s">
        <v>1521</v>
      </c>
      <c r="E8">
        <v>32273</v>
      </c>
      <c r="F8">
        <v>346</v>
      </c>
      <c r="G8">
        <v>341</v>
      </c>
      <c r="H8" t="s">
        <v>31</v>
      </c>
      <c r="I8" t="str">
        <f t="array" ref="I8">IFERROR(_xlfn.XLOOKUP(Tabelle9[[#This Row],[NegotiationID]]&amp;"FinalAccept",Tabelle9[NegotiationID]&amp;Tabelle9[ActionType],Tabelle9[ActionType],,0),_xlfn.XLOOKUP(Tabelle9[[#This Row],[NegotiationID]]&amp;"FinalReject",Tabelle9[NegotiationID]&amp;Tabelle9[ActionType],Tabelle9[ActionType],,0))</f>
        <v>FinalAccept</v>
      </c>
      <c r="J8">
        <v>0.54259999999999997</v>
      </c>
      <c r="K8">
        <v>0.45779999999999998</v>
      </c>
      <c r="L8">
        <v>1.0004</v>
      </c>
      <c r="M8">
        <v>0.0848</v>
      </c>
      <c r="N8">
        <v>753</v>
      </c>
      <c r="O8">
        <v>5383</v>
      </c>
      <c r="P8">
        <v>9</v>
      </c>
      <c r="Q8" s="3" t="s">
        <v>3444</v>
      </c>
    </row>
    <row r="9" ht="15" customHeight="1">
      <c r="A9" t="e">
        <f t="shared" ca="1" si="545"/>
        <v>#VALUE!</v>
      </c>
      <c r="B9" t="e">
        <f t="array" ref="B9" ca="1">_xlfn.XLOOKUP(Tabelle9[[#This Row],[ExperimentID]]&amp;Tabelle9[[#This Row],[NegotiationID]]&amp;Tabelle9[[#This Row],[MessageID]],ALL_IN_ONE[ExperimentID]&amp;ALL_IN_ONE[NegotiationID]&amp;ALL_IN_ONE[MessageID],ALL_IN_ONE[Gesamt_ID],,0)</f>
        <v>#VALUE!</v>
      </c>
      <c r="C9">
        <v>356</v>
      </c>
      <c r="D9" t="s">
        <v>1521</v>
      </c>
      <c r="E9">
        <v>32297</v>
      </c>
      <c r="F9">
        <v>341</v>
      </c>
      <c r="G9">
        <v>346</v>
      </c>
      <c r="H9" t="s">
        <v>31</v>
      </c>
      <c r="I9" t="str">
        <f t="array" ref="I9">IFERROR(_xlfn.XLOOKUP(Tabelle9[[#This Row],[NegotiationID]]&amp;"FinalAccept",Tabelle9[NegotiationID]&amp;Tabelle9[ActionType],Tabelle9[ActionType],,0),_xlfn.XLOOKUP(Tabelle9[[#This Row],[NegotiationID]]&amp;"FinalReject",Tabelle9[NegotiationID]&amp;Tabelle9[ActionType],Tabelle9[ActionType],,0))</f>
        <v>FinalAccept</v>
      </c>
      <c r="J9">
        <v>0.54979999999999996</v>
      </c>
      <c r="K9">
        <v>0.5</v>
      </c>
      <c r="L9">
        <v>1.0498000000000001</v>
      </c>
      <c r="M9">
        <v>0.049799999999999997</v>
      </c>
      <c r="N9">
        <v>336</v>
      </c>
      <c r="O9">
        <v>5383</v>
      </c>
      <c r="P9">
        <v>9</v>
      </c>
      <c r="Q9" s="3" t="s">
        <v>3445</v>
      </c>
    </row>
    <row r="10" ht="15" customHeight="1">
      <c r="A10" t="e">
        <f t="shared" ca="1" si="545"/>
        <v>#VALUE!</v>
      </c>
      <c r="B10" t="e">
        <f t="array" ref="B10" ca="1">_xlfn.XLOOKUP(Tabelle9[[#This Row],[ExperimentID]]&amp;Tabelle9[[#This Row],[NegotiationID]]&amp;Tabelle9[[#This Row],[MessageID]],ALL_IN_ONE[ExperimentID]&amp;ALL_IN_ONE[NegotiationID]&amp;ALL_IN_ONE[MessageID],ALL_IN_ONE[Gesamt_ID],,0)</f>
        <v>#VALUE!</v>
      </c>
      <c r="C10">
        <v>356</v>
      </c>
      <c r="D10" t="s">
        <v>1521</v>
      </c>
      <c r="E10">
        <v>32355</v>
      </c>
      <c r="F10">
        <v>346</v>
      </c>
      <c r="G10">
        <v>341</v>
      </c>
      <c r="H10" t="s">
        <v>20</v>
      </c>
      <c r="I10" t="str">
        <f t="array" ref="I10">IFERROR(_xlfn.XLOOKUP(Tabelle9[[#This Row],[NegotiationID]]&amp;"FinalAccept",Tabelle9[NegotiationID]&amp;Tabelle9[ActionType],Tabelle9[ActionType],,0),_xlfn.XLOOKUP(Tabelle9[[#This Row],[NegotiationID]]&amp;"FinalReject",Tabelle9[NegotiationID]&amp;Tabelle9[ActionType],Tabelle9[ActionType],,0))</f>
        <v>FinalAccept</v>
      </c>
      <c r="J10">
        <v>0.5</v>
      </c>
      <c r="K10">
        <v>0.54979999999999996</v>
      </c>
      <c r="L10">
        <v>1.0498000000000001</v>
      </c>
      <c r="M10">
        <v>0.049799999999999997</v>
      </c>
      <c r="N10">
        <v>108</v>
      </c>
      <c r="O10">
        <v>5383</v>
      </c>
      <c r="P10">
        <v>9</v>
      </c>
      <c r="Q10" s="3" t="s">
        <v>3446</v>
      </c>
    </row>
    <row r="11" ht="14.5" hidden="1">
      <c r="A11" t="e">
        <f t="shared" ca="1" si="545"/>
        <v>#VALUE!</v>
      </c>
      <c r="B11" t="e">
        <f t="array" ref="B11" ca="1">_xlfn.XLOOKUP(Tabelle9[[#This Row],[ExperimentID]]&amp;Tabelle9[[#This Row],[NegotiationID]]&amp;Tabelle9[[#This Row],[MessageID]],ALL_IN_ONE[ExperimentID]&amp;ALL_IN_ONE[NegotiationID]&amp;ALL_IN_ONE[MessageID],ALL_IN_ONE[Gesamt_ID],,0)</f>
        <v>#VALUE!</v>
      </c>
      <c r="C11">
        <v>386</v>
      </c>
      <c r="D11" t="s">
        <v>1521</v>
      </c>
      <c r="E11">
        <v>387</v>
      </c>
      <c r="H11" t="s">
        <v>6019</v>
      </c>
      <c r="I11" t="str">
        <f t="array" ref="I11">IFERROR(_xlfn.XLOOKUP(Tabelle9[[#This Row],[NegotiationID]]&amp;"FinalAccept",Tabelle9[NegotiationID]&amp;Tabelle9[ActionType],Tabelle9[ActionType],,0),_xlfn.XLOOKUP(Tabelle9[[#This Row],[NegotiationID]]&amp;"FinalReject",Tabelle9[NegotiationID]&amp;Tabelle9[ActionType],Tabelle9[ActionType],,0))</f>
        <v>FinalAccept</v>
      </c>
      <c r="N11">
        <v>21</v>
      </c>
      <c r="O11">
        <v>1664</v>
      </c>
      <c r="P11">
        <v>6</v>
      </c>
      <c r="Q11" t="s">
        <v>6020</v>
      </c>
    </row>
    <row r="12" ht="15" customHeight="1">
      <c r="A12" t="e">
        <f t="shared" ca="1" si="545"/>
        <v>#VALUE!</v>
      </c>
      <c r="B12" t="e">
        <f t="array" ref="B12" ca="1">_xlfn.XLOOKUP(Tabelle9[[#This Row],[ExperimentID]]&amp;Tabelle9[[#This Row],[NegotiationID]]&amp;Tabelle9[[#This Row],[MessageID]],ALL_IN_ONE[ExperimentID]&amp;ALL_IN_ONE[NegotiationID]&amp;ALL_IN_ONE[MessageID],ALL_IN_ONE[Gesamt_ID],,0)</f>
        <v>#VALUE!</v>
      </c>
      <c r="C12">
        <v>386</v>
      </c>
      <c r="D12" t="s">
        <v>1521</v>
      </c>
      <c r="E12">
        <v>30777</v>
      </c>
      <c r="F12">
        <v>371</v>
      </c>
      <c r="G12">
        <v>376</v>
      </c>
      <c r="H12" t="s">
        <v>19</v>
      </c>
      <c r="I12" t="str">
        <f t="array" ref="I12">IFERROR(_xlfn.XLOOKUP(Tabelle9[[#This Row],[NegotiationID]]&amp;"FinalAccept",Tabelle9[NegotiationID]&amp;Tabelle9[ActionType],Tabelle9[ActionType],,0),_xlfn.XLOOKUP(Tabelle9[[#This Row],[NegotiationID]]&amp;"FinalReject",Tabelle9[NegotiationID]&amp;Tabelle9[ActionType],Tabelle9[ActionType],,0))</f>
        <v>FinalAccept</v>
      </c>
      <c r="J12">
        <v>0.81979999999999997</v>
      </c>
      <c r="K12">
        <v>0.13400000000000001</v>
      </c>
      <c r="L12">
        <v>0.95379999999999998</v>
      </c>
      <c r="M12">
        <v>0.68579999999999997</v>
      </c>
      <c r="N12">
        <v>418</v>
      </c>
      <c r="O12">
        <v>1664</v>
      </c>
      <c r="P12">
        <v>6</v>
      </c>
      <c r="Q12" s="3" t="s">
        <v>3447</v>
      </c>
    </row>
    <row r="13" ht="15" customHeight="1">
      <c r="A13" t="e">
        <f t="shared" ca="1" si="545"/>
        <v>#VALUE!</v>
      </c>
      <c r="B13" t="e">
        <f t="array" ref="B13" ca="1">_xlfn.XLOOKUP(Tabelle9[[#This Row],[ExperimentID]]&amp;Tabelle9[[#This Row],[NegotiationID]]&amp;Tabelle9[[#This Row],[MessageID]],ALL_IN_ONE[ExperimentID]&amp;ALL_IN_ONE[NegotiationID]&amp;ALL_IN_ONE[MessageID],ALL_IN_ONE[Gesamt_ID],,0)</f>
        <v>#VALUE!</v>
      </c>
      <c r="C13">
        <v>386</v>
      </c>
      <c r="D13" t="s">
        <v>1521</v>
      </c>
      <c r="E13">
        <v>31140</v>
      </c>
      <c r="F13">
        <v>376</v>
      </c>
      <c r="G13">
        <v>371</v>
      </c>
      <c r="H13" t="s">
        <v>31</v>
      </c>
      <c r="I13" t="str">
        <f t="array" ref="I13">IFERROR(_xlfn.XLOOKUP(Tabelle9[[#This Row],[NegotiationID]]&amp;"FinalAccept",Tabelle9[NegotiationID]&amp;Tabelle9[ActionType],Tabelle9[ActionType],,0),_xlfn.XLOOKUP(Tabelle9[[#This Row],[NegotiationID]]&amp;"FinalReject",Tabelle9[NegotiationID]&amp;Tabelle9[ActionType],Tabelle9[ActionType],,0))</f>
        <v>FinalAccept</v>
      </c>
      <c r="J13">
        <v>0.81759999999999999</v>
      </c>
      <c r="K13">
        <v>0.1484</v>
      </c>
      <c r="L13">
        <v>0.96599999999999997</v>
      </c>
      <c r="M13">
        <v>0.66920000000000002</v>
      </c>
      <c r="N13">
        <v>427</v>
      </c>
      <c r="O13">
        <v>1664</v>
      </c>
      <c r="P13">
        <v>6</v>
      </c>
      <c r="Q13" s="3" t="s">
        <v>3448</v>
      </c>
    </row>
    <row r="14" ht="15" customHeight="1">
      <c r="A14" t="e">
        <f t="shared" ca="1" si="545"/>
        <v>#VALUE!</v>
      </c>
      <c r="B14" t="e">
        <f t="array" ref="B14" ca="1">_xlfn.XLOOKUP(Tabelle9[[#This Row],[ExperimentID]]&amp;Tabelle9[[#This Row],[NegotiationID]]&amp;Tabelle9[[#This Row],[MessageID]],ALL_IN_ONE[ExperimentID]&amp;ALL_IN_ONE[NegotiationID]&amp;ALL_IN_ONE[MessageID],ALL_IN_ONE[Gesamt_ID],,0)</f>
        <v>#VALUE!</v>
      </c>
      <c r="C14">
        <v>386</v>
      </c>
      <c r="D14" t="s">
        <v>1521</v>
      </c>
      <c r="E14">
        <v>31429</v>
      </c>
      <c r="F14">
        <v>371</v>
      </c>
      <c r="G14">
        <v>376</v>
      </c>
      <c r="H14" t="s">
        <v>31</v>
      </c>
      <c r="I14" t="str">
        <f t="array" ref="I14">IFERROR(_xlfn.XLOOKUP(Tabelle9[[#This Row],[NegotiationID]]&amp;"FinalAccept",Tabelle9[NegotiationID]&amp;Tabelle9[ActionType],Tabelle9[ActionType],,0),_xlfn.XLOOKUP(Tabelle9[[#This Row],[NegotiationID]]&amp;"FinalReject",Tabelle9[NegotiationID]&amp;Tabelle9[ActionType],Tabelle9[ActionType],,0))</f>
        <v>FinalAccept</v>
      </c>
      <c r="J14">
        <v>0.56179999999999997</v>
      </c>
      <c r="K14">
        <v>0.38600000000000001</v>
      </c>
      <c r="L14">
        <v>0.94779999999999998</v>
      </c>
      <c r="M14">
        <v>0.17580000000000001</v>
      </c>
      <c r="N14">
        <v>406</v>
      </c>
      <c r="O14">
        <v>1664</v>
      </c>
      <c r="P14">
        <v>6</v>
      </c>
      <c r="Q14" s="3" t="s">
        <v>3449</v>
      </c>
    </row>
    <row r="15" ht="15" customHeight="1">
      <c r="A15" t="e">
        <f t="shared" ca="1" si="545"/>
        <v>#VALUE!</v>
      </c>
      <c r="B15" t="e">
        <f t="array" ref="B15" ca="1">_xlfn.XLOOKUP(Tabelle9[[#This Row],[ExperimentID]]&amp;Tabelle9[[#This Row],[NegotiationID]]&amp;Tabelle9[[#This Row],[MessageID]],ALL_IN_ONE[ExperimentID]&amp;ALL_IN_ONE[NegotiationID]&amp;ALL_IN_ONE[MessageID],ALL_IN_ONE[Gesamt_ID],,0)</f>
        <v>#VALUE!</v>
      </c>
      <c r="C15">
        <v>386</v>
      </c>
      <c r="D15" t="s">
        <v>1521</v>
      </c>
      <c r="E15">
        <v>31815</v>
      </c>
      <c r="F15">
        <v>376</v>
      </c>
      <c r="G15">
        <v>371</v>
      </c>
      <c r="H15" t="s">
        <v>31</v>
      </c>
      <c r="I15" t="str">
        <f t="array" ref="I15">IFERROR(_xlfn.XLOOKUP(Tabelle9[[#This Row],[NegotiationID]]&amp;"FinalAccept",Tabelle9[NegotiationID]&amp;Tabelle9[ActionType],Tabelle9[ActionType],,0),_xlfn.XLOOKUP(Tabelle9[[#This Row],[NegotiationID]]&amp;"FinalReject",Tabelle9[NegotiationID]&amp;Tabelle9[ActionType],Tabelle9[ActionType],,0))</f>
        <v>FinalAccept</v>
      </c>
      <c r="J15">
        <v>0.54000000000000004</v>
      </c>
      <c r="K15">
        <v>0.5806</v>
      </c>
      <c r="L15">
        <v>1.1206</v>
      </c>
      <c r="M15">
        <v>0.040599999999999997</v>
      </c>
      <c r="N15">
        <v>190</v>
      </c>
      <c r="O15">
        <v>1664</v>
      </c>
      <c r="P15">
        <v>6</v>
      </c>
      <c r="Q15" s="3" t="s">
        <v>3450</v>
      </c>
    </row>
    <row r="16" ht="15" customHeight="1">
      <c r="A16" t="e">
        <f t="shared" ca="1" si="545"/>
        <v>#VALUE!</v>
      </c>
      <c r="B16" t="e">
        <f t="array" ref="B16" ca="1">_xlfn.XLOOKUP(Tabelle9[[#This Row],[ExperimentID]]&amp;Tabelle9[[#This Row],[NegotiationID]]&amp;Tabelle9[[#This Row],[MessageID]],ALL_IN_ONE[ExperimentID]&amp;ALL_IN_ONE[NegotiationID]&amp;ALL_IN_ONE[MessageID],ALL_IN_ONE[Gesamt_ID],,0)</f>
        <v>#VALUE!</v>
      </c>
      <c r="C16">
        <v>386</v>
      </c>
      <c r="D16" t="s">
        <v>1521</v>
      </c>
      <c r="E16">
        <v>32011</v>
      </c>
      <c r="F16">
        <v>371</v>
      </c>
      <c r="G16">
        <v>376</v>
      </c>
      <c r="H16" t="s">
        <v>20</v>
      </c>
      <c r="I16" t="str">
        <f t="array" ref="I16">IFERROR(_xlfn.XLOOKUP(Tabelle9[[#This Row],[NegotiationID]]&amp;"FinalAccept",Tabelle9[NegotiationID]&amp;Tabelle9[ActionType],Tabelle9[ActionType],,0),_xlfn.XLOOKUP(Tabelle9[[#This Row],[NegotiationID]]&amp;"FinalReject",Tabelle9[NegotiationID]&amp;Tabelle9[ActionType],Tabelle9[ActionType],,0))</f>
        <v>FinalAccept</v>
      </c>
      <c r="J16">
        <v>0.5806</v>
      </c>
      <c r="K16">
        <v>0.54000000000000004</v>
      </c>
      <c r="L16">
        <v>1.1206</v>
      </c>
      <c r="M16">
        <v>0.040599999999999997</v>
      </c>
      <c r="N16">
        <v>202</v>
      </c>
      <c r="O16">
        <v>1664</v>
      </c>
      <c r="P16">
        <v>6</v>
      </c>
      <c r="Q16" s="3" t="s">
        <v>3451</v>
      </c>
    </row>
    <row r="17" ht="14.5" hidden="1">
      <c r="A17" t="e">
        <f t="shared" ca="1" si="545"/>
        <v>#VALUE!</v>
      </c>
      <c r="B17" t="e">
        <f t="array" ref="B17" ca="1">_xlfn.XLOOKUP(Tabelle9[[#This Row],[ExperimentID]]&amp;Tabelle9[[#This Row],[NegotiationID]]&amp;Tabelle9[[#This Row],[MessageID]],ALL_IN_ONE[ExperimentID]&amp;ALL_IN_ONE[NegotiationID]&amp;ALL_IN_ONE[MessageID],ALL_IN_ONE[Gesamt_ID],,0)</f>
        <v>#VALUE!</v>
      </c>
      <c r="C17">
        <v>416</v>
      </c>
      <c r="D17" t="s">
        <v>1521</v>
      </c>
      <c r="E17">
        <v>417</v>
      </c>
      <c r="H17" t="s">
        <v>6019</v>
      </c>
      <c r="I17" t="str">
        <f t="array" ref="I17">IFERROR(_xlfn.XLOOKUP(Tabelle9[[#This Row],[NegotiationID]]&amp;"FinalAccept",Tabelle9[NegotiationID]&amp;Tabelle9[ActionType],Tabelle9[ActionType],,0),_xlfn.XLOOKUP(Tabelle9[[#This Row],[NegotiationID]]&amp;"FinalReject",Tabelle9[NegotiationID]&amp;Tabelle9[ActionType],Tabelle9[ActionType],,0))</f>
        <v>FinalAccept</v>
      </c>
      <c r="N17">
        <v>21</v>
      </c>
      <c r="O17">
        <v>2434</v>
      </c>
      <c r="P17">
        <v>8</v>
      </c>
      <c r="Q17" t="s">
        <v>6020</v>
      </c>
    </row>
    <row r="18" ht="15" customHeight="1">
      <c r="A18" t="e">
        <f t="shared" ca="1" si="545"/>
        <v>#VALUE!</v>
      </c>
      <c r="B18" t="e">
        <f t="array" ref="B18" ca="1">_xlfn.XLOOKUP(Tabelle9[[#This Row],[ExperimentID]]&amp;Tabelle9[[#This Row],[NegotiationID]]&amp;Tabelle9[[#This Row],[MessageID]],ALL_IN_ONE[ExperimentID]&amp;ALL_IN_ONE[NegotiationID]&amp;ALL_IN_ONE[MessageID],ALL_IN_ONE[Gesamt_ID],,0)</f>
        <v>#VALUE!</v>
      </c>
      <c r="C18">
        <v>416</v>
      </c>
      <c r="D18" t="s">
        <v>1521</v>
      </c>
      <c r="E18">
        <v>30703</v>
      </c>
      <c r="F18">
        <v>401</v>
      </c>
      <c r="G18">
        <v>406</v>
      </c>
      <c r="H18" t="s">
        <v>19</v>
      </c>
      <c r="I18" t="str">
        <f t="array" ref="I18">IFERROR(_xlfn.XLOOKUP(Tabelle9[[#This Row],[NegotiationID]]&amp;"FinalAccept",Tabelle9[NegotiationID]&amp;Tabelle9[ActionType],Tabelle9[ActionType],,0),_xlfn.XLOOKUP(Tabelle9[[#This Row],[NegotiationID]]&amp;"FinalReject",Tabelle9[NegotiationID]&amp;Tabelle9[ActionType],Tabelle9[ActionType],,0))</f>
        <v>FinalAccept</v>
      </c>
      <c r="J18">
        <v>1</v>
      </c>
      <c r="K18">
        <v>0.1084</v>
      </c>
      <c r="L18">
        <v>1.1084000000000001</v>
      </c>
      <c r="M18">
        <v>0.89159999999999995</v>
      </c>
      <c r="N18">
        <v>342</v>
      </c>
      <c r="O18">
        <v>2434</v>
      </c>
      <c r="P18">
        <v>8</v>
      </c>
      <c r="Q18" s="3" t="s">
        <v>3452</v>
      </c>
    </row>
    <row r="19" ht="15" customHeight="1">
      <c r="A19" t="e">
        <f t="shared" ca="1" si="545"/>
        <v>#VALUE!</v>
      </c>
      <c r="B19" t="e">
        <f t="array" ref="B19" ca="1">_xlfn.XLOOKUP(Tabelle9[[#This Row],[ExperimentID]]&amp;Tabelle9[[#This Row],[NegotiationID]]&amp;Tabelle9[[#This Row],[MessageID]],ALL_IN_ONE[ExperimentID]&amp;ALL_IN_ONE[NegotiationID]&amp;ALL_IN_ONE[MessageID],ALL_IN_ONE[Gesamt_ID],,0)</f>
        <v>#VALUE!</v>
      </c>
      <c r="C19">
        <v>416</v>
      </c>
      <c r="D19" t="s">
        <v>1521</v>
      </c>
      <c r="E19">
        <v>31032</v>
      </c>
      <c r="F19">
        <v>406</v>
      </c>
      <c r="G19">
        <v>401</v>
      </c>
      <c r="H19" t="s">
        <v>31</v>
      </c>
      <c r="I19" t="str">
        <f t="array" ref="I19">IFERROR(_xlfn.XLOOKUP(Tabelle9[[#This Row],[NegotiationID]]&amp;"FinalAccept",Tabelle9[NegotiationID]&amp;Tabelle9[ActionType],Tabelle9[ActionType],,0),_xlfn.XLOOKUP(Tabelle9[[#This Row],[NegotiationID]]&amp;"FinalReject",Tabelle9[NegotiationID]&amp;Tabelle9[ActionType],Tabelle9[ActionType],,0))</f>
        <v>FinalAccept</v>
      </c>
      <c r="J19">
        <v>1</v>
      </c>
      <c r="K19">
        <v>0.12540000000000001</v>
      </c>
      <c r="L19">
        <v>1.1254</v>
      </c>
      <c r="M19">
        <v>0.87460000000000004</v>
      </c>
      <c r="N19">
        <v>523</v>
      </c>
      <c r="O19">
        <v>2434</v>
      </c>
      <c r="P19">
        <v>8</v>
      </c>
      <c r="Q19" s="3" t="s">
        <v>3453</v>
      </c>
    </row>
    <row r="20" ht="15" customHeight="1">
      <c r="A20" t="e">
        <f t="shared" ca="1" si="545"/>
        <v>#VALUE!</v>
      </c>
      <c r="B20" t="e">
        <f t="array" ref="B20" ca="1">_xlfn.XLOOKUP(Tabelle9[[#This Row],[ExperimentID]]&amp;Tabelle9[[#This Row],[NegotiationID]]&amp;Tabelle9[[#This Row],[MessageID]],ALL_IN_ONE[ExperimentID]&amp;ALL_IN_ONE[NegotiationID]&amp;ALL_IN_ONE[MessageID],ALL_IN_ONE[Gesamt_ID],,0)</f>
        <v>#VALUE!</v>
      </c>
      <c r="C20">
        <v>416</v>
      </c>
      <c r="D20" t="s">
        <v>1521</v>
      </c>
      <c r="E20">
        <v>31056</v>
      </c>
      <c r="F20">
        <v>401</v>
      </c>
      <c r="G20">
        <v>406</v>
      </c>
      <c r="H20" t="s">
        <v>31</v>
      </c>
      <c r="I20" t="str">
        <f t="array" ref="I20">IFERROR(_xlfn.XLOOKUP(Tabelle9[[#This Row],[NegotiationID]]&amp;"FinalAccept",Tabelle9[NegotiationID]&amp;Tabelle9[ActionType],Tabelle9[ActionType],,0),_xlfn.XLOOKUP(Tabelle9[[#This Row],[NegotiationID]]&amp;"FinalReject",Tabelle9[NegotiationID]&amp;Tabelle9[ActionType],Tabelle9[ActionType],,0))</f>
        <v>FinalAccept</v>
      </c>
      <c r="J20">
        <v>0.78620000000000001</v>
      </c>
      <c r="K20">
        <v>0.12479999999999999</v>
      </c>
      <c r="L20">
        <v>0.91100000000000003</v>
      </c>
      <c r="M20">
        <v>0.66139999999999999</v>
      </c>
      <c r="N20">
        <v>524</v>
      </c>
      <c r="O20">
        <v>2434</v>
      </c>
      <c r="P20">
        <v>8</v>
      </c>
      <c r="Q20" s="3" t="s">
        <v>3454</v>
      </c>
    </row>
    <row r="21" ht="15" customHeight="1">
      <c r="A21" t="e">
        <f t="shared" ca="1" si="545"/>
        <v>#VALUE!</v>
      </c>
      <c r="B21" t="e">
        <f t="array" ref="B21" ca="1">_xlfn.XLOOKUP(Tabelle9[[#This Row],[ExperimentID]]&amp;Tabelle9[[#This Row],[NegotiationID]]&amp;Tabelle9[[#This Row],[MessageID]],ALL_IN_ONE[ExperimentID]&amp;ALL_IN_ONE[NegotiationID]&amp;ALL_IN_ONE[MessageID],ALL_IN_ONE[Gesamt_ID],,0)</f>
        <v>#VALUE!</v>
      </c>
      <c r="C21">
        <v>416</v>
      </c>
      <c r="D21" t="s">
        <v>1521</v>
      </c>
      <c r="E21">
        <v>31131</v>
      </c>
      <c r="F21">
        <v>406</v>
      </c>
      <c r="G21">
        <v>401</v>
      </c>
      <c r="H21" t="s">
        <v>31</v>
      </c>
      <c r="I21" t="str">
        <f t="array" ref="I21">IFERROR(_xlfn.XLOOKUP(Tabelle9[[#This Row],[NegotiationID]]&amp;"FinalAccept",Tabelle9[NegotiationID]&amp;Tabelle9[ActionType],Tabelle9[ActionType],,0),_xlfn.XLOOKUP(Tabelle9[[#This Row],[NegotiationID]]&amp;"FinalReject",Tabelle9[NegotiationID]&amp;Tabelle9[ActionType],Tabelle9[ActionType],,0))</f>
        <v>FinalAccept</v>
      </c>
      <c r="J21">
        <v>0.60860000000000003</v>
      </c>
      <c r="K21">
        <v>0.61760000000000004</v>
      </c>
      <c r="L21">
        <v>1.2262</v>
      </c>
      <c r="M21">
        <v>0.0089999999999999993</v>
      </c>
      <c r="N21">
        <v>395</v>
      </c>
      <c r="O21">
        <v>2434</v>
      </c>
      <c r="P21">
        <v>8</v>
      </c>
      <c r="Q21" s="3" t="s">
        <v>3455</v>
      </c>
    </row>
    <row r="22" ht="15" customHeight="1">
      <c r="A22" t="e">
        <f t="shared" ca="1" si="545"/>
        <v>#VALUE!</v>
      </c>
      <c r="B22" t="e">
        <f t="array" ref="B22" ca="1">_xlfn.XLOOKUP(Tabelle9[[#This Row],[ExperimentID]]&amp;Tabelle9[[#This Row],[NegotiationID]]&amp;Tabelle9[[#This Row],[MessageID]],ALL_IN_ONE[ExperimentID]&amp;ALL_IN_ONE[NegotiationID]&amp;ALL_IN_ONE[MessageID],ALL_IN_ONE[Gesamt_ID],,0)</f>
        <v>#VALUE!</v>
      </c>
      <c r="C22">
        <v>416</v>
      </c>
      <c r="D22" t="s">
        <v>1521</v>
      </c>
      <c r="E22">
        <v>31179</v>
      </c>
      <c r="F22">
        <v>401</v>
      </c>
      <c r="G22">
        <v>406</v>
      </c>
      <c r="H22" t="s">
        <v>31</v>
      </c>
      <c r="I22" t="str">
        <f t="array" ref="I22">IFERROR(_xlfn.XLOOKUP(Tabelle9[[#This Row],[NegotiationID]]&amp;"FinalAccept",Tabelle9[NegotiationID]&amp;Tabelle9[ActionType],Tabelle9[ActionType],,0),_xlfn.XLOOKUP(Tabelle9[[#This Row],[NegotiationID]]&amp;"FinalReject",Tabelle9[NegotiationID]&amp;Tabelle9[ActionType],Tabelle9[ActionType],,0))</f>
        <v>FinalAccept</v>
      </c>
      <c r="J22">
        <v>0.65459999999999996</v>
      </c>
      <c r="K22">
        <v>0.40000000000000002</v>
      </c>
      <c r="L22">
        <v>1.0546</v>
      </c>
      <c r="M22">
        <v>0.25459999999999999</v>
      </c>
      <c r="N22">
        <v>366</v>
      </c>
      <c r="O22">
        <v>2434</v>
      </c>
      <c r="P22">
        <v>8</v>
      </c>
      <c r="Q22" s="3" t="s">
        <v>3456</v>
      </c>
    </row>
    <row r="23" ht="15" customHeight="1">
      <c r="A23" t="e">
        <f t="shared" ca="1" si="545"/>
        <v>#VALUE!</v>
      </c>
      <c r="B23" t="e">
        <f t="array" ref="B23" ca="1">_xlfn.XLOOKUP(Tabelle9[[#This Row],[ExperimentID]]&amp;Tabelle9[[#This Row],[NegotiationID]]&amp;Tabelle9[[#This Row],[MessageID]],ALL_IN_ONE[ExperimentID]&amp;ALL_IN_ONE[NegotiationID]&amp;ALL_IN_ONE[MessageID],ALL_IN_ONE[Gesamt_ID],,0)</f>
        <v>#VALUE!</v>
      </c>
      <c r="C23">
        <v>416</v>
      </c>
      <c r="D23" t="s">
        <v>1521</v>
      </c>
      <c r="E23">
        <v>31223</v>
      </c>
      <c r="F23">
        <v>406</v>
      </c>
      <c r="G23">
        <v>401</v>
      </c>
      <c r="H23" t="s">
        <v>31</v>
      </c>
      <c r="I23" t="str">
        <f t="array" ref="I23">IFERROR(_xlfn.XLOOKUP(Tabelle9[[#This Row],[NegotiationID]]&amp;"FinalAccept",Tabelle9[NegotiationID]&amp;Tabelle9[ActionType],Tabelle9[ActionType],,0),_xlfn.XLOOKUP(Tabelle9[[#This Row],[NegotiationID]]&amp;"FinalReject",Tabelle9[NegotiationID]&amp;Tabelle9[ActionType],Tabelle9[ActionType],,0))</f>
        <v>FinalAccept</v>
      </c>
      <c r="J23">
        <v>0.40000000000000002</v>
      </c>
      <c r="K23">
        <v>0.65459999999999996</v>
      </c>
      <c r="L23">
        <v>1.0546</v>
      </c>
      <c r="M23">
        <v>0.25459999999999999</v>
      </c>
      <c r="N23">
        <v>207</v>
      </c>
      <c r="O23">
        <v>2434</v>
      </c>
      <c r="P23">
        <v>8</v>
      </c>
      <c r="Q23" s="3" t="s">
        <v>3457</v>
      </c>
    </row>
    <row r="24" ht="15" customHeight="1">
      <c r="A24" t="e">
        <f t="shared" ca="1" si="545"/>
        <v>#VALUE!</v>
      </c>
      <c r="B24" t="e">
        <f t="array" ref="B24" ca="1">_xlfn.XLOOKUP(Tabelle9[[#This Row],[ExperimentID]]&amp;Tabelle9[[#This Row],[NegotiationID]]&amp;Tabelle9[[#This Row],[MessageID]],ALL_IN_ONE[ExperimentID]&amp;ALL_IN_ONE[NegotiationID]&amp;ALL_IN_ONE[MessageID],ALL_IN_ONE[Gesamt_ID],,0)</f>
        <v>#VALUE!</v>
      </c>
      <c r="C24">
        <v>416</v>
      </c>
      <c r="D24" t="s">
        <v>1521</v>
      </c>
      <c r="E24">
        <v>31404</v>
      </c>
      <c r="F24">
        <v>401</v>
      </c>
      <c r="G24">
        <v>406</v>
      </c>
      <c r="H24" t="s">
        <v>20</v>
      </c>
      <c r="I24" t="str">
        <f t="array" ref="I24">IFERROR(_xlfn.XLOOKUP(Tabelle9[[#This Row],[NegotiationID]]&amp;"FinalAccept",Tabelle9[NegotiationID]&amp;Tabelle9[ActionType],Tabelle9[ActionType],,0),_xlfn.XLOOKUP(Tabelle9[[#This Row],[NegotiationID]]&amp;"FinalReject",Tabelle9[NegotiationID]&amp;Tabelle9[ActionType],Tabelle9[ActionType],,0))</f>
        <v>FinalAccept</v>
      </c>
      <c r="J24">
        <v>0.65459999999999996</v>
      </c>
      <c r="K24">
        <v>0.40000000000000002</v>
      </c>
      <c r="L24">
        <v>1.0546</v>
      </c>
      <c r="M24">
        <v>0.25459999999999999</v>
      </c>
      <c r="N24">
        <v>56</v>
      </c>
      <c r="O24">
        <v>2434</v>
      </c>
      <c r="P24">
        <v>8</v>
      </c>
      <c r="Q24" s="3" t="s">
        <v>3458</v>
      </c>
    </row>
    <row r="25" ht="14.5" hidden="1">
      <c r="A25" t="e">
        <f t="shared" ca="1" si="545"/>
        <v>#VALUE!</v>
      </c>
      <c r="B25" t="e">
        <f t="array" ref="B25" ca="1">_xlfn.XLOOKUP(Tabelle9[[#This Row],[ExperimentID]]&amp;Tabelle9[[#This Row],[NegotiationID]]&amp;Tabelle9[[#This Row],[MessageID]],ALL_IN_ONE[ExperimentID]&amp;ALL_IN_ONE[NegotiationID]&amp;ALL_IN_ONE[MessageID],ALL_IN_ONE[Gesamt_ID],,0)</f>
        <v>#VALUE!</v>
      </c>
      <c r="C25">
        <v>446</v>
      </c>
      <c r="D25" t="s">
        <v>1521</v>
      </c>
      <c r="E25">
        <v>447</v>
      </c>
      <c r="H25" t="s">
        <v>6019</v>
      </c>
      <c r="I25" t="str">
        <f t="array" ref="I25">IFERROR(_xlfn.XLOOKUP(Tabelle9[[#This Row],[NegotiationID]]&amp;"FinalAccept",Tabelle9[NegotiationID]&amp;Tabelle9[ActionType],Tabelle9[ActionType],,0),_xlfn.XLOOKUP(Tabelle9[[#This Row],[NegotiationID]]&amp;"FinalReject",Tabelle9[NegotiationID]&amp;Tabelle9[ActionType],Tabelle9[ActionType],,0))</f>
        <v>FinalAccept</v>
      </c>
      <c r="N25">
        <v>21</v>
      </c>
      <c r="O25">
        <v>3094</v>
      </c>
      <c r="P25">
        <v>16</v>
      </c>
      <c r="Q25" t="s">
        <v>6020</v>
      </c>
    </row>
    <row r="26" ht="348" hidden="1">
      <c r="A26" t="e">
        <f t="shared" ca="1" si="545"/>
        <v>#VALUE!</v>
      </c>
      <c r="B26" t="e">
        <f t="array" ref="B26" ca="1">_xlfn.XLOOKUP(Tabelle9[[#This Row],[ExperimentID]]&amp;Tabelle9[[#This Row],[NegotiationID]]&amp;Tabelle9[[#This Row],[MessageID]],ALL_IN_ONE[ExperimentID]&amp;ALL_IN_ONE[NegotiationID]&amp;ALL_IN_ONE[MessageID],ALL_IN_ONE[Gesamt_ID],,0)</f>
        <v>#VALUE!</v>
      </c>
      <c r="C26">
        <v>446</v>
      </c>
      <c r="D26" t="s">
        <v>1521</v>
      </c>
      <c r="E26">
        <v>31037</v>
      </c>
      <c r="F26">
        <v>431</v>
      </c>
      <c r="G26">
        <v>436</v>
      </c>
      <c r="H26" t="s">
        <v>22</v>
      </c>
      <c r="I26" t="str">
        <f t="array" ref="I26">IFERROR(_xlfn.XLOOKUP(Tabelle9[[#This Row],[NegotiationID]]&amp;"FinalAccept",Tabelle9[NegotiationID]&amp;Tabelle9[ActionType],Tabelle9[ActionType],,0),_xlfn.XLOOKUP(Tabelle9[[#This Row],[NegotiationID]]&amp;"FinalReject",Tabelle9[NegotiationID]&amp;Tabelle9[ActionType],Tabelle9[ActionType],,0))</f>
        <v>FinalAccept</v>
      </c>
      <c r="N26">
        <v>406</v>
      </c>
      <c r="O26">
        <v>3094</v>
      </c>
      <c r="P26">
        <v>16</v>
      </c>
      <c r="Q26" s="3" t="s">
        <v>6627</v>
      </c>
    </row>
    <row r="27" ht="304.5" hidden="1">
      <c r="A27" t="e">
        <f t="shared" ca="1" si="545"/>
        <v>#VALUE!</v>
      </c>
      <c r="B27" t="e">
        <f t="array" ref="B27" ca="1">_xlfn.XLOOKUP(Tabelle9[[#This Row],[ExperimentID]]&amp;Tabelle9[[#This Row],[NegotiationID]]&amp;Tabelle9[[#This Row],[MessageID]],ALL_IN_ONE[ExperimentID]&amp;ALL_IN_ONE[NegotiationID]&amp;ALL_IN_ONE[MessageID],ALL_IN_ONE[Gesamt_ID],,0)</f>
        <v>#VALUE!</v>
      </c>
      <c r="C27">
        <v>446</v>
      </c>
      <c r="D27" t="s">
        <v>1521</v>
      </c>
      <c r="E27">
        <v>31058</v>
      </c>
      <c r="F27">
        <v>436</v>
      </c>
      <c r="G27">
        <v>431</v>
      </c>
      <c r="H27" t="s">
        <v>24</v>
      </c>
      <c r="I27" t="str">
        <f t="array" ref="I27">IFERROR(_xlfn.XLOOKUP(Tabelle9[[#This Row],[NegotiationID]]&amp;"FinalAccept",Tabelle9[NegotiationID]&amp;Tabelle9[ActionType],Tabelle9[ActionType],,0),_xlfn.XLOOKUP(Tabelle9[[#This Row],[NegotiationID]]&amp;"FinalReject",Tabelle9[NegotiationID]&amp;Tabelle9[ActionType],Tabelle9[ActionType],,0))</f>
        <v>FinalAccept</v>
      </c>
      <c r="N27">
        <v>337</v>
      </c>
      <c r="O27">
        <v>3094</v>
      </c>
      <c r="P27">
        <v>16</v>
      </c>
      <c r="Q27" s="3" t="s">
        <v>6628</v>
      </c>
    </row>
    <row r="28" ht="15" customHeight="1">
      <c r="A28" t="e">
        <f t="shared" ca="1" si="545"/>
        <v>#VALUE!</v>
      </c>
      <c r="B28" t="e">
        <f t="array" ref="B28" ca="1">_xlfn.XLOOKUP(Tabelle9[[#This Row],[ExperimentID]]&amp;Tabelle9[[#This Row],[NegotiationID]]&amp;Tabelle9[[#This Row],[MessageID]],ALL_IN_ONE[ExperimentID]&amp;ALL_IN_ONE[NegotiationID]&amp;ALL_IN_ONE[MessageID],ALL_IN_ONE[Gesamt_ID],,0)</f>
        <v>#VALUE!</v>
      </c>
      <c r="C28">
        <v>446</v>
      </c>
      <c r="D28" t="s">
        <v>1521</v>
      </c>
      <c r="E28">
        <v>31062</v>
      </c>
      <c r="F28">
        <v>431</v>
      </c>
      <c r="G28">
        <v>436</v>
      </c>
      <c r="H28" t="s">
        <v>158</v>
      </c>
      <c r="I28" t="str">
        <f t="array" ref="I28">IFERROR(_xlfn.XLOOKUP(Tabelle9[[#This Row],[NegotiationID]]&amp;"FinalAccept",Tabelle9[NegotiationID]&amp;Tabelle9[ActionType],Tabelle9[ActionType],,0),_xlfn.XLOOKUP(Tabelle9[[#This Row],[NegotiationID]]&amp;"FinalReject",Tabelle9[NegotiationID]&amp;Tabelle9[ActionType],Tabelle9[ActionType],,0))</f>
        <v>FinalAccept</v>
      </c>
      <c r="J28">
        <v>1</v>
      </c>
      <c r="K28">
        <v>0.61799999999999999</v>
      </c>
      <c r="L28">
        <v>1.6180000000000001</v>
      </c>
      <c r="M28">
        <v>0.38200000000000001</v>
      </c>
      <c r="N28">
        <v>153</v>
      </c>
      <c r="O28">
        <v>3094</v>
      </c>
      <c r="P28">
        <v>16</v>
      </c>
      <c r="Q28" s="3" t="s">
        <v>3459</v>
      </c>
    </row>
    <row r="29" ht="15" customHeight="1">
      <c r="A29" t="e">
        <f t="shared" ca="1" si="545"/>
        <v>#VALUE!</v>
      </c>
      <c r="B29" t="e">
        <f t="array" ref="B29" ca="1">_xlfn.XLOOKUP(Tabelle9[[#This Row],[ExperimentID]]&amp;Tabelle9[[#This Row],[NegotiationID]]&amp;Tabelle9[[#This Row],[MessageID]],ALL_IN_ONE[ExperimentID]&amp;ALL_IN_ONE[NegotiationID]&amp;ALL_IN_ONE[MessageID],ALL_IN_ONE[Gesamt_ID],,0)</f>
        <v>#VALUE!</v>
      </c>
      <c r="C29">
        <v>446</v>
      </c>
      <c r="D29" t="s">
        <v>1521</v>
      </c>
      <c r="E29">
        <v>31117</v>
      </c>
      <c r="F29">
        <v>436</v>
      </c>
      <c r="G29">
        <v>431</v>
      </c>
      <c r="H29" t="s">
        <v>31</v>
      </c>
      <c r="I29" t="str">
        <f t="array" ref="I29">IFERROR(_xlfn.XLOOKUP(Tabelle9[[#This Row],[NegotiationID]]&amp;"FinalAccept",Tabelle9[NegotiationID]&amp;Tabelle9[ActionType],Tabelle9[ActionType],,0),_xlfn.XLOOKUP(Tabelle9[[#This Row],[NegotiationID]]&amp;"FinalReject",Tabelle9[NegotiationID]&amp;Tabelle9[ActionType],Tabelle9[ActionType],,0))</f>
        <v>FinalAccept</v>
      </c>
      <c r="J29">
        <v>1</v>
      </c>
      <c r="K29">
        <v>0.63319999999999999</v>
      </c>
      <c r="L29">
        <v>1.6332</v>
      </c>
      <c r="M29">
        <v>0.36680000000000001</v>
      </c>
      <c r="N29">
        <v>280</v>
      </c>
      <c r="O29">
        <v>3094</v>
      </c>
      <c r="P29">
        <v>16</v>
      </c>
      <c r="Q29" s="3" t="s">
        <v>3460</v>
      </c>
    </row>
    <row r="30" ht="87" hidden="1">
      <c r="A30" t="e">
        <f t="shared" ca="1" si="545"/>
        <v>#VALUE!</v>
      </c>
      <c r="B30" t="e">
        <f t="array" ref="B30" ca="1">_xlfn.XLOOKUP(Tabelle9[[#This Row],[ExperimentID]]&amp;Tabelle9[[#This Row],[NegotiationID]]&amp;Tabelle9[[#This Row],[MessageID]],ALL_IN_ONE[ExperimentID]&amp;ALL_IN_ONE[NegotiationID]&amp;ALL_IN_ONE[MessageID],ALL_IN_ONE[Gesamt_ID],,0)</f>
        <v>#VALUE!</v>
      </c>
      <c r="C30">
        <v>446</v>
      </c>
      <c r="D30" t="s">
        <v>1521</v>
      </c>
      <c r="E30">
        <v>31132</v>
      </c>
      <c r="F30">
        <v>431</v>
      </c>
      <c r="G30">
        <v>436</v>
      </c>
      <c r="H30" t="s">
        <v>22</v>
      </c>
      <c r="I30" t="str">
        <f t="array" ref="I30">IFERROR(_xlfn.XLOOKUP(Tabelle9[[#This Row],[NegotiationID]]&amp;"FinalAccept",Tabelle9[NegotiationID]&amp;Tabelle9[ActionType],Tabelle9[ActionType],,0),_xlfn.XLOOKUP(Tabelle9[[#This Row],[NegotiationID]]&amp;"FinalReject",Tabelle9[NegotiationID]&amp;Tabelle9[ActionType],Tabelle9[ActionType],,0))</f>
        <v>FinalAccept</v>
      </c>
      <c r="N30">
        <v>66</v>
      </c>
      <c r="O30">
        <v>3094</v>
      </c>
      <c r="P30">
        <v>16</v>
      </c>
      <c r="Q30" s="3" t="s">
        <v>6629</v>
      </c>
    </row>
    <row r="31" ht="116" hidden="1">
      <c r="A31" t="e">
        <f t="shared" ca="1" si="545"/>
        <v>#VALUE!</v>
      </c>
      <c r="B31" t="e">
        <f t="array" ref="B31" ca="1">_xlfn.XLOOKUP(Tabelle9[[#This Row],[ExperimentID]]&amp;Tabelle9[[#This Row],[NegotiationID]]&amp;Tabelle9[[#This Row],[MessageID]],ALL_IN_ONE[ExperimentID]&amp;ALL_IN_ONE[NegotiationID]&amp;ALL_IN_ONE[MessageID],ALL_IN_ONE[Gesamt_ID],,0)</f>
        <v>#VALUE!</v>
      </c>
      <c r="C31">
        <v>446</v>
      </c>
      <c r="D31" t="s">
        <v>1521</v>
      </c>
      <c r="E31">
        <v>31138</v>
      </c>
      <c r="F31">
        <v>436</v>
      </c>
      <c r="G31">
        <v>431</v>
      </c>
      <c r="H31" t="s">
        <v>24</v>
      </c>
      <c r="I31" t="str">
        <f t="array" ref="I31">IFERROR(_xlfn.XLOOKUP(Tabelle9[[#This Row],[NegotiationID]]&amp;"FinalAccept",Tabelle9[NegotiationID]&amp;Tabelle9[ActionType],Tabelle9[ActionType],,0),_xlfn.XLOOKUP(Tabelle9[[#This Row],[NegotiationID]]&amp;"FinalReject",Tabelle9[NegotiationID]&amp;Tabelle9[ActionType],Tabelle9[ActionType],,0))</f>
        <v>FinalAccept</v>
      </c>
      <c r="N31">
        <v>91</v>
      </c>
      <c r="O31">
        <v>3094</v>
      </c>
      <c r="P31">
        <v>16</v>
      </c>
      <c r="Q31" s="3" t="s">
        <v>6630</v>
      </c>
    </row>
    <row r="32" ht="15" customHeight="1">
      <c r="A32" t="e">
        <f t="shared" ca="1" si="545"/>
        <v>#VALUE!</v>
      </c>
      <c r="B32" t="e">
        <f t="array" ref="B32" ca="1">_xlfn.XLOOKUP(Tabelle9[[#This Row],[ExperimentID]]&amp;Tabelle9[[#This Row],[NegotiationID]]&amp;Tabelle9[[#This Row],[MessageID]],ALL_IN_ONE[ExperimentID]&amp;ALL_IN_ONE[NegotiationID]&amp;ALL_IN_ONE[MessageID],ALL_IN_ONE[Gesamt_ID],,0)</f>
        <v>#VALUE!</v>
      </c>
      <c r="C32">
        <v>446</v>
      </c>
      <c r="D32" t="s">
        <v>1521</v>
      </c>
      <c r="E32">
        <v>31175</v>
      </c>
      <c r="F32">
        <v>431</v>
      </c>
      <c r="G32">
        <v>436</v>
      </c>
      <c r="H32" t="s">
        <v>31</v>
      </c>
      <c r="I32" t="str">
        <f t="array" ref="I32">IFERROR(_xlfn.XLOOKUP(Tabelle9[[#This Row],[NegotiationID]]&amp;"FinalAccept",Tabelle9[NegotiationID]&amp;Tabelle9[ActionType],Tabelle9[ActionType],,0),_xlfn.XLOOKUP(Tabelle9[[#This Row],[NegotiationID]]&amp;"FinalReject",Tabelle9[NegotiationID]&amp;Tabelle9[ActionType],Tabelle9[ActionType],,0))</f>
        <v>FinalAccept</v>
      </c>
      <c r="J32">
        <v>0.80000000000000004</v>
      </c>
      <c r="K32">
        <v>0.70479999999999998</v>
      </c>
      <c r="L32">
        <v>1.5047999999999999</v>
      </c>
      <c r="M32">
        <v>0.095200000000000007</v>
      </c>
      <c r="N32">
        <v>202</v>
      </c>
      <c r="O32">
        <v>3094</v>
      </c>
      <c r="P32">
        <v>16</v>
      </c>
      <c r="Q32" s="3" t="s">
        <v>3461</v>
      </c>
    </row>
    <row r="33" ht="15" customHeight="1">
      <c r="A33" t="e">
        <f t="shared" ca="1" si="545"/>
        <v>#VALUE!</v>
      </c>
      <c r="B33" t="e">
        <f t="array" ref="B33" ca="1">_xlfn.XLOOKUP(Tabelle9[[#This Row],[ExperimentID]]&amp;Tabelle9[[#This Row],[NegotiationID]]&amp;Tabelle9[[#This Row],[MessageID]],ALL_IN_ONE[ExperimentID]&amp;ALL_IN_ONE[NegotiationID]&amp;ALL_IN_ONE[MessageID],ALL_IN_ONE[Gesamt_ID],,0)</f>
        <v>#VALUE!</v>
      </c>
      <c r="C33">
        <v>446</v>
      </c>
      <c r="D33" t="s">
        <v>1521</v>
      </c>
      <c r="E33">
        <v>31241</v>
      </c>
      <c r="F33">
        <v>436</v>
      </c>
      <c r="G33">
        <v>431</v>
      </c>
      <c r="H33" t="s">
        <v>31</v>
      </c>
      <c r="I33" t="str">
        <f t="array" ref="I33">IFERROR(_xlfn.XLOOKUP(Tabelle9[[#This Row],[NegotiationID]]&amp;"FinalAccept",Tabelle9[NegotiationID]&amp;Tabelle9[ActionType],Tabelle9[ActionType],,0),_xlfn.XLOOKUP(Tabelle9[[#This Row],[NegotiationID]]&amp;"FinalReject",Tabelle9[NegotiationID]&amp;Tabelle9[ActionType],Tabelle9[ActionType],,0))</f>
        <v>FinalAccept</v>
      </c>
      <c r="J33">
        <v>0.73999999999999999</v>
      </c>
      <c r="K33">
        <v>0.76160000000000005</v>
      </c>
      <c r="L33">
        <v>1.5016</v>
      </c>
      <c r="M33">
        <v>0.021600000000000001</v>
      </c>
      <c r="N33">
        <v>153</v>
      </c>
      <c r="O33">
        <v>3094</v>
      </c>
      <c r="P33">
        <v>16</v>
      </c>
      <c r="Q33" s="3" t="s">
        <v>3462</v>
      </c>
    </row>
    <row r="34" ht="15" customHeight="1">
      <c r="A34" t="e">
        <f t="shared" ca="1" si="545"/>
        <v>#VALUE!</v>
      </c>
      <c r="B34" t="e">
        <f t="array" ref="B34" ca="1">_xlfn.XLOOKUP(Tabelle9[[#This Row],[ExperimentID]]&amp;Tabelle9[[#This Row],[NegotiationID]]&amp;Tabelle9[[#This Row],[MessageID]],ALL_IN_ONE[ExperimentID]&amp;ALL_IN_ONE[NegotiationID]&amp;ALL_IN_ONE[MessageID],ALL_IN_ONE[Gesamt_ID],,0)</f>
        <v>#VALUE!</v>
      </c>
      <c r="C34">
        <v>446</v>
      </c>
      <c r="D34" t="s">
        <v>1521</v>
      </c>
      <c r="E34">
        <v>31373</v>
      </c>
      <c r="F34">
        <v>431</v>
      </c>
      <c r="G34">
        <v>436</v>
      </c>
      <c r="H34" t="s">
        <v>31</v>
      </c>
      <c r="I34" t="str">
        <f t="array" ref="I34">IFERROR(_xlfn.XLOOKUP(Tabelle9[[#This Row],[NegotiationID]]&amp;"FinalAccept",Tabelle9[NegotiationID]&amp;Tabelle9[ActionType],Tabelle9[ActionType],,0),_xlfn.XLOOKUP(Tabelle9[[#This Row],[NegotiationID]]&amp;"FinalReject",Tabelle9[NegotiationID]&amp;Tabelle9[ActionType],Tabelle9[ActionType],,0))</f>
        <v>FinalAccept</v>
      </c>
      <c r="J34">
        <v>0.76160000000000005</v>
      </c>
      <c r="K34">
        <v>0.73999999999999999</v>
      </c>
      <c r="L34">
        <v>1.5016</v>
      </c>
      <c r="M34">
        <v>0.021600000000000001</v>
      </c>
      <c r="N34">
        <v>98</v>
      </c>
      <c r="O34">
        <v>3094</v>
      </c>
      <c r="P34">
        <v>16</v>
      </c>
      <c r="Q34" s="3" t="s">
        <v>3463</v>
      </c>
    </row>
    <row r="35" ht="15" customHeight="1">
      <c r="A35" t="e">
        <f t="shared" ca="1" si="545"/>
        <v>#VALUE!</v>
      </c>
      <c r="B35" t="e">
        <f t="array" ref="B35" ca="1">_xlfn.XLOOKUP(Tabelle9[[#This Row],[ExperimentID]]&amp;Tabelle9[[#This Row],[NegotiationID]]&amp;Tabelle9[[#This Row],[MessageID]],ALL_IN_ONE[ExperimentID]&amp;ALL_IN_ONE[NegotiationID]&amp;ALL_IN_ONE[MessageID],ALL_IN_ONE[Gesamt_ID],,0)</f>
        <v>#VALUE!</v>
      </c>
      <c r="C35">
        <v>446</v>
      </c>
      <c r="D35" t="s">
        <v>1521</v>
      </c>
      <c r="E35">
        <v>31442</v>
      </c>
      <c r="F35">
        <v>436</v>
      </c>
      <c r="G35">
        <v>431</v>
      </c>
      <c r="H35" t="s">
        <v>31</v>
      </c>
      <c r="I35" t="str">
        <f t="array" ref="I35">IFERROR(_xlfn.XLOOKUP(Tabelle9[[#This Row],[NegotiationID]]&amp;"FinalAccept",Tabelle9[NegotiationID]&amp;Tabelle9[ActionType],Tabelle9[ActionType],,0),_xlfn.XLOOKUP(Tabelle9[[#This Row],[NegotiationID]]&amp;"FinalReject",Tabelle9[NegotiationID]&amp;Tabelle9[ActionType],Tabelle9[ActionType],,0))</f>
        <v>FinalAccept</v>
      </c>
      <c r="J35">
        <v>0.63759999999999994</v>
      </c>
      <c r="K35">
        <v>0.2016</v>
      </c>
      <c r="L35">
        <v>0.83919999999999995</v>
      </c>
      <c r="M35">
        <v>0.436</v>
      </c>
      <c r="N35">
        <v>284</v>
      </c>
      <c r="O35">
        <v>3094</v>
      </c>
      <c r="P35">
        <v>16</v>
      </c>
      <c r="Q35" s="3" t="s">
        <v>3464</v>
      </c>
    </row>
    <row r="36" ht="15" customHeight="1">
      <c r="A36" t="e">
        <f t="shared" ca="1" si="545"/>
        <v>#VALUE!</v>
      </c>
      <c r="B36" t="e">
        <f t="array" ref="B36" ca="1">_xlfn.XLOOKUP(Tabelle9[[#This Row],[ExperimentID]]&amp;Tabelle9[[#This Row],[NegotiationID]]&amp;Tabelle9[[#This Row],[MessageID]],ALL_IN_ONE[ExperimentID]&amp;ALL_IN_ONE[NegotiationID]&amp;ALL_IN_ONE[MessageID],ALL_IN_ONE[Gesamt_ID],,0)</f>
        <v>#VALUE!</v>
      </c>
      <c r="C36">
        <v>446</v>
      </c>
      <c r="D36" t="s">
        <v>1521</v>
      </c>
      <c r="E36">
        <v>31625</v>
      </c>
      <c r="F36">
        <v>431</v>
      </c>
      <c r="G36">
        <v>436</v>
      </c>
      <c r="H36" t="s">
        <v>31</v>
      </c>
      <c r="I36" t="str">
        <f t="array" ref="I36">IFERROR(_xlfn.XLOOKUP(Tabelle9[[#This Row],[NegotiationID]]&amp;"FinalAccept",Tabelle9[NegotiationID]&amp;Tabelle9[ActionType],Tabelle9[ActionType],,0),_xlfn.XLOOKUP(Tabelle9[[#This Row],[NegotiationID]]&amp;"FinalReject",Tabelle9[NegotiationID]&amp;Tabelle9[ActionType],Tabelle9[ActionType],,0))</f>
        <v>FinalAccept</v>
      </c>
      <c r="J36">
        <v>0.76160000000000005</v>
      </c>
      <c r="K36">
        <v>0.23039999999999999</v>
      </c>
      <c r="L36">
        <v>0.99199999999999999</v>
      </c>
      <c r="M36">
        <v>0.53120000000000001</v>
      </c>
      <c r="N36">
        <v>241</v>
      </c>
      <c r="O36">
        <v>3094</v>
      </c>
      <c r="P36">
        <v>16</v>
      </c>
      <c r="Q36" s="3" t="s">
        <v>3465</v>
      </c>
    </row>
    <row r="37" ht="15" customHeight="1">
      <c r="A37" t="e">
        <f t="shared" ca="1" si="545"/>
        <v>#VALUE!</v>
      </c>
      <c r="B37" t="e">
        <f t="array" ref="B37" ca="1">_xlfn.XLOOKUP(Tabelle9[[#This Row],[ExperimentID]]&amp;Tabelle9[[#This Row],[NegotiationID]]&amp;Tabelle9[[#This Row],[MessageID]],ALL_IN_ONE[ExperimentID]&amp;ALL_IN_ONE[NegotiationID]&amp;ALL_IN_ONE[MessageID],ALL_IN_ONE[Gesamt_ID],,0)</f>
        <v>#VALUE!</v>
      </c>
      <c r="C37">
        <v>446</v>
      </c>
      <c r="D37" t="s">
        <v>1521</v>
      </c>
      <c r="E37">
        <v>31810</v>
      </c>
      <c r="F37">
        <v>436</v>
      </c>
      <c r="G37">
        <v>431</v>
      </c>
      <c r="H37" t="s">
        <v>31</v>
      </c>
      <c r="I37" t="str">
        <f t="array" ref="I37">IFERROR(_xlfn.XLOOKUP(Tabelle9[[#This Row],[NegotiationID]]&amp;"FinalAccept",Tabelle9[NegotiationID]&amp;Tabelle9[ActionType],Tabelle9[ActionType],,0),_xlfn.XLOOKUP(Tabelle9[[#This Row],[NegotiationID]]&amp;"FinalReject",Tabelle9[NegotiationID]&amp;Tabelle9[ActionType],Tabelle9[ActionType],,0))</f>
        <v>FinalAccept</v>
      </c>
      <c r="J37">
        <v>0.43640000000000001</v>
      </c>
      <c r="K37">
        <v>0.50960000000000005</v>
      </c>
      <c r="L37">
        <v>0.94599999999999995</v>
      </c>
      <c r="M37">
        <v>0.073200000000000001</v>
      </c>
      <c r="N37">
        <v>385</v>
      </c>
      <c r="O37">
        <v>3094</v>
      </c>
      <c r="P37">
        <v>16</v>
      </c>
      <c r="Q37" s="3" t="s">
        <v>3466</v>
      </c>
    </row>
    <row r="38" ht="15" customHeight="1">
      <c r="A38" t="e">
        <f t="shared" ca="1" si="545"/>
        <v>#VALUE!</v>
      </c>
      <c r="B38" t="e">
        <f t="array" ref="B38" ca="1">_xlfn.XLOOKUP(Tabelle9[[#This Row],[ExperimentID]]&amp;Tabelle9[[#This Row],[NegotiationID]]&amp;Tabelle9[[#This Row],[MessageID]],ALL_IN_ONE[ExperimentID]&amp;ALL_IN_ONE[NegotiationID]&amp;ALL_IN_ONE[MessageID],ALL_IN_ONE[Gesamt_ID],,0)</f>
        <v>#VALUE!</v>
      </c>
      <c r="C38">
        <v>446</v>
      </c>
      <c r="D38" t="s">
        <v>1521</v>
      </c>
      <c r="E38">
        <v>31826</v>
      </c>
      <c r="F38">
        <v>431</v>
      </c>
      <c r="G38">
        <v>436</v>
      </c>
      <c r="H38" t="s">
        <v>31</v>
      </c>
      <c r="I38" t="str">
        <f t="array" ref="I38">IFERROR(_xlfn.XLOOKUP(Tabelle9[[#This Row],[NegotiationID]]&amp;"FinalAccept",Tabelle9[NegotiationID]&amp;Tabelle9[ActionType],Tabelle9[ActionType],,0),_xlfn.XLOOKUP(Tabelle9[[#This Row],[NegotiationID]]&amp;"FinalReject",Tabelle9[NegotiationID]&amp;Tabelle9[ActionType],Tabelle9[ActionType],,0))</f>
        <v>FinalAccept</v>
      </c>
      <c r="J38">
        <v>0.54559999999999997</v>
      </c>
      <c r="K38">
        <v>0.30499999999999999</v>
      </c>
      <c r="L38">
        <v>0.85060000000000002</v>
      </c>
      <c r="M38">
        <v>0.24060000000000001</v>
      </c>
      <c r="N38">
        <v>134</v>
      </c>
      <c r="O38">
        <v>3094</v>
      </c>
      <c r="P38">
        <v>16</v>
      </c>
      <c r="Q38" s="3" t="s">
        <v>3467</v>
      </c>
    </row>
    <row r="39" ht="15" customHeight="1">
      <c r="A39" t="e">
        <f t="shared" ca="1" si="545"/>
        <v>#VALUE!</v>
      </c>
      <c r="B39" t="e">
        <f t="array" ref="B39" ca="1">_xlfn.XLOOKUP(Tabelle9[[#This Row],[ExperimentID]]&amp;Tabelle9[[#This Row],[NegotiationID]]&amp;Tabelle9[[#This Row],[MessageID]],ALL_IN_ONE[ExperimentID]&amp;ALL_IN_ONE[NegotiationID]&amp;ALL_IN_ONE[MessageID],ALL_IN_ONE[Gesamt_ID],,0)</f>
        <v>#VALUE!</v>
      </c>
      <c r="C39">
        <v>446</v>
      </c>
      <c r="D39" t="s">
        <v>1521</v>
      </c>
      <c r="E39">
        <v>31835</v>
      </c>
      <c r="F39">
        <v>436</v>
      </c>
      <c r="G39">
        <v>431</v>
      </c>
      <c r="H39" t="s">
        <v>31</v>
      </c>
      <c r="I39" t="str">
        <f t="array" ref="I39">IFERROR(_xlfn.XLOOKUP(Tabelle9[[#This Row],[NegotiationID]]&amp;"FinalAccept",Tabelle9[NegotiationID]&amp;Tabelle9[ActionType],Tabelle9[ActionType],,0),_xlfn.XLOOKUP(Tabelle9[[#This Row],[NegotiationID]]&amp;"FinalReject",Tabelle9[NegotiationID]&amp;Tabelle9[ActionType],Tabelle9[ActionType],,0))</f>
        <v>FinalAccept</v>
      </c>
      <c r="J39">
        <v>0.43640000000000001</v>
      </c>
      <c r="K39">
        <v>0.50960000000000005</v>
      </c>
      <c r="L39">
        <v>0.94599999999999995</v>
      </c>
      <c r="M39">
        <v>0.073200000000000001</v>
      </c>
      <c r="N39">
        <v>196</v>
      </c>
      <c r="O39">
        <v>3094</v>
      </c>
      <c r="P39">
        <v>16</v>
      </c>
      <c r="Q39" s="3" t="s">
        <v>3468</v>
      </c>
    </row>
    <row r="40" ht="15" customHeight="1">
      <c r="A40" t="e">
        <f t="shared" ca="1" si="545"/>
        <v>#VALUE!</v>
      </c>
      <c r="B40" t="e">
        <f t="array" ref="B40" ca="1">_xlfn.XLOOKUP(Tabelle9[[#This Row],[ExperimentID]]&amp;Tabelle9[[#This Row],[NegotiationID]]&amp;Tabelle9[[#This Row],[MessageID]],ALL_IN_ONE[ExperimentID]&amp;ALL_IN_ONE[NegotiationID]&amp;ALL_IN_ONE[MessageID],ALL_IN_ONE[Gesamt_ID],,0)</f>
        <v>#VALUE!</v>
      </c>
      <c r="C40">
        <v>446</v>
      </c>
      <c r="D40" t="s">
        <v>1521</v>
      </c>
      <c r="E40">
        <v>31840</v>
      </c>
      <c r="F40">
        <v>431</v>
      </c>
      <c r="G40">
        <v>436</v>
      </c>
      <c r="H40" t="s">
        <v>20</v>
      </c>
      <c r="I40" t="str">
        <f t="array" ref="I40">IFERROR(_xlfn.XLOOKUP(Tabelle9[[#This Row],[NegotiationID]]&amp;"FinalAccept",Tabelle9[NegotiationID]&amp;Tabelle9[ActionType],Tabelle9[ActionType],,0),_xlfn.XLOOKUP(Tabelle9[[#This Row],[NegotiationID]]&amp;"FinalReject",Tabelle9[NegotiationID]&amp;Tabelle9[ActionType],Tabelle9[ActionType],,0))</f>
        <v>FinalAccept</v>
      </c>
      <c r="J40">
        <v>0.50960000000000005</v>
      </c>
      <c r="K40">
        <v>0.43640000000000001</v>
      </c>
      <c r="L40">
        <v>0.94599999999999995</v>
      </c>
      <c r="M40">
        <v>0.073200000000000001</v>
      </c>
      <c r="N40">
        <v>47</v>
      </c>
      <c r="O40">
        <v>3094</v>
      </c>
      <c r="P40">
        <v>16</v>
      </c>
      <c r="Q40" s="3" t="s">
        <v>3469</v>
      </c>
    </row>
    <row r="41" ht="14.5" hidden="1">
      <c r="A41" t="e">
        <f t="shared" ca="1" si="545"/>
        <v>#VALUE!</v>
      </c>
      <c r="B41" t="e">
        <f t="array" ref="B41" ca="1">_xlfn.XLOOKUP(Tabelle9[[#This Row],[ExperimentID]]&amp;Tabelle9[[#This Row],[NegotiationID]]&amp;Tabelle9[[#This Row],[MessageID]],ALL_IN_ONE[ExperimentID]&amp;ALL_IN_ONE[NegotiationID]&amp;ALL_IN_ONE[MessageID],ALL_IN_ONE[Gesamt_ID],,0)</f>
        <v>#VALUE!</v>
      </c>
      <c r="C41">
        <v>476</v>
      </c>
      <c r="D41" t="s">
        <v>1521</v>
      </c>
      <c r="E41">
        <v>477</v>
      </c>
      <c r="H41" t="s">
        <v>6019</v>
      </c>
      <c r="I41" t="str">
        <f t="array" ref="I41">IFERROR(_xlfn.XLOOKUP(Tabelle9[[#This Row],[NegotiationID]]&amp;"FinalAccept",Tabelle9[NegotiationID]&amp;Tabelle9[ActionType],Tabelle9[ActionType],,0),_xlfn.XLOOKUP(Tabelle9[[#This Row],[NegotiationID]]&amp;"FinalReject",Tabelle9[NegotiationID]&amp;Tabelle9[ActionType],Tabelle9[ActionType],,0))</f>
        <v>FinalAccept</v>
      </c>
      <c r="N41">
        <v>21</v>
      </c>
      <c r="O41">
        <v>2092</v>
      </c>
      <c r="P41">
        <v>10</v>
      </c>
      <c r="Q41" t="s">
        <v>6020</v>
      </c>
    </row>
    <row r="42" ht="15" customHeight="1">
      <c r="A42" t="e">
        <f t="shared" ca="1" si="545"/>
        <v>#VALUE!</v>
      </c>
      <c r="B42" t="e">
        <f t="array" ref="B42" ca="1">_xlfn.XLOOKUP(Tabelle9[[#This Row],[ExperimentID]]&amp;Tabelle9[[#This Row],[NegotiationID]]&amp;Tabelle9[[#This Row],[MessageID]],ALL_IN_ONE[ExperimentID]&amp;ALL_IN_ONE[NegotiationID]&amp;ALL_IN_ONE[MessageID],ALL_IN_ONE[Gesamt_ID],,0)</f>
        <v>#VALUE!</v>
      </c>
      <c r="C42">
        <v>476</v>
      </c>
      <c r="D42" t="s">
        <v>1521</v>
      </c>
      <c r="E42">
        <v>30711</v>
      </c>
      <c r="F42">
        <v>461</v>
      </c>
      <c r="G42">
        <v>466</v>
      </c>
      <c r="H42" t="s">
        <v>19</v>
      </c>
      <c r="I42" t="str">
        <f t="array" ref="I42">IFERROR(_xlfn.XLOOKUP(Tabelle9[[#This Row],[NegotiationID]]&amp;"FinalAccept",Tabelle9[NegotiationID]&amp;Tabelle9[ActionType],Tabelle9[ActionType],,0),_xlfn.XLOOKUP(Tabelle9[[#This Row],[NegotiationID]]&amp;"FinalReject",Tabelle9[NegotiationID]&amp;Tabelle9[ActionType],Tabelle9[ActionType],,0))</f>
        <v>FinalAccept</v>
      </c>
      <c r="J42">
        <v>0.89019999999999999</v>
      </c>
      <c r="K42">
        <v>0.078</v>
      </c>
      <c r="L42">
        <v>0.96819999999999995</v>
      </c>
      <c r="M42">
        <v>0.81220000000000003</v>
      </c>
      <c r="N42">
        <v>312</v>
      </c>
      <c r="O42">
        <v>2092</v>
      </c>
      <c r="P42">
        <v>10</v>
      </c>
      <c r="Q42" s="3" t="s">
        <v>3470</v>
      </c>
    </row>
    <row r="43" ht="15" customHeight="1">
      <c r="A43" t="e">
        <f t="shared" ca="1" si="545"/>
        <v>#VALUE!</v>
      </c>
      <c r="B43" t="e">
        <f t="array" ref="B43" ca="1">_xlfn.XLOOKUP(Tabelle9[[#This Row],[ExperimentID]]&amp;Tabelle9[[#This Row],[NegotiationID]]&amp;Tabelle9[[#This Row],[MessageID]],ALL_IN_ONE[ExperimentID]&amp;ALL_IN_ONE[NegotiationID]&amp;ALL_IN_ONE[MessageID],ALL_IN_ONE[Gesamt_ID],,0)</f>
        <v>#VALUE!</v>
      </c>
      <c r="C43">
        <v>476</v>
      </c>
      <c r="D43" t="s">
        <v>1521</v>
      </c>
      <c r="E43">
        <v>31114</v>
      </c>
      <c r="F43">
        <v>466</v>
      </c>
      <c r="G43">
        <v>461</v>
      </c>
      <c r="H43" t="s">
        <v>31</v>
      </c>
      <c r="I43" t="str">
        <f t="array" ref="I43">IFERROR(_xlfn.XLOOKUP(Tabelle9[[#This Row],[NegotiationID]]&amp;"FinalAccept",Tabelle9[NegotiationID]&amp;Tabelle9[ActionType],Tabelle9[ActionType],,0),_xlfn.XLOOKUP(Tabelle9[[#This Row],[NegotiationID]]&amp;"FinalReject",Tabelle9[NegotiationID]&amp;Tabelle9[ActionType],Tabelle9[ActionType],,0))</f>
        <v>FinalAccept</v>
      </c>
      <c r="J43">
        <v>1</v>
      </c>
      <c r="K43">
        <v>0.12540000000000001</v>
      </c>
      <c r="L43">
        <v>1.1254</v>
      </c>
      <c r="M43">
        <v>0.87460000000000004</v>
      </c>
      <c r="N43">
        <v>368</v>
      </c>
      <c r="O43">
        <v>2092</v>
      </c>
      <c r="P43">
        <v>10</v>
      </c>
      <c r="Q43" s="3" t="s">
        <v>3471</v>
      </c>
    </row>
    <row r="44" ht="15" customHeight="1">
      <c r="A44" t="e">
        <f t="shared" ca="1" si="545"/>
        <v>#VALUE!</v>
      </c>
      <c r="B44" t="e">
        <f t="array" ref="B44" ca="1">_xlfn.XLOOKUP(Tabelle9[[#This Row],[ExperimentID]]&amp;Tabelle9[[#This Row],[NegotiationID]]&amp;Tabelle9[[#This Row],[MessageID]],ALL_IN_ONE[ExperimentID]&amp;ALL_IN_ONE[NegotiationID]&amp;ALL_IN_ONE[MessageID],ALL_IN_ONE[Gesamt_ID],,0)</f>
        <v>#VALUE!</v>
      </c>
      <c r="C44">
        <v>476</v>
      </c>
      <c r="D44" t="s">
        <v>1521</v>
      </c>
      <c r="E44">
        <v>31228</v>
      </c>
      <c r="F44">
        <v>461</v>
      </c>
      <c r="G44">
        <v>466</v>
      </c>
      <c r="H44" t="s">
        <v>31</v>
      </c>
      <c r="I44" t="str">
        <f t="array" ref="I44">IFERROR(_xlfn.XLOOKUP(Tabelle9[[#This Row],[NegotiationID]]&amp;"FinalAccept",Tabelle9[NegotiationID]&amp;Tabelle9[ActionType],Tabelle9[ActionType],,0),_xlfn.XLOOKUP(Tabelle9[[#This Row],[NegotiationID]]&amp;"FinalReject",Tabelle9[NegotiationID]&amp;Tabelle9[ActionType],Tabelle9[ActionType],,0))</f>
        <v>FinalAccept</v>
      </c>
      <c r="J44">
        <v>0.64219999999999999</v>
      </c>
      <c r="K44">
        <v>0.1734</v>
      </c>
      <c r="L44">
        <v>0.81559999999999999</v>
      </c>
      <c r="M44">
        <v>0.46879999999999999</v>
      </c>
      <c r="N44">
        <v>276</v>
      </c>
      <c r="O44">
        <v>2092</v>
      </c>
      <c r="P44">
        <v>10</v>
      </c>
      <c r="Q44" s="3" t="s">
        <v>3472</v>
      </c>
    </row>
    <row r="45" ht="15" customHeight="1">
      <c r="A45" t="e">
        <f t="shared" ca="1" si="545"/>
        <v>#VALUE!</v>
      </c>
      <c r="B45" t="e">
        <f t="array" ref="B45" ca="1">_xlfn.XLOOKUP(Tabelle9[[#This Row],[ExperimentID]]&amp;Tabelle9[[#This Row],[NegotiationID]]&amp;Tabelle9[[#This Row],[MessageID]],ALL_IN_ONE[ExperimentID]&amp;ALL_IN_ONE[NegotiationID]&amp;ALL_IN_ONE[MessageID],ALL_IN_ONE[Gesamt_ID],,0)</f>
        <v>#VALUE!</v>
      </c>
      <c r="C45">
        <v>476</v>
      </c>
      <c r="D45" t="s">
        <v>1521</v>
      </c>
      <c r="E45">
        <v>31665</v>
      </c>
      <c r="F45">
        <v>466</v>
      </c>
      <c r="G45">
        <v>461</v>
      </c>
      <c r="H45" t="s">
        <v>31</v>
      </c>
      <c r="I45" t="str">
        <f t="array" ref="I45">IFERROR(_xlfn.XLOOKUP(Tabelle9[[#This Row],[NegotiationID]]&amp;"FinalAccept",Tabelle9[NegotiationID]&amp;Tabelle9[ActionType],Tabelle9[ActionType],,0),_xlfn.XLOOKUP(Tabelle9[[#This Row],[NegotiationID]]&amp;"FinalReject",Tabelle9[NegotiationID]&amp;Tabelle9[ActionType],Tabelle9[ActionType],,0))</f>
        <v>FinalAccept</v>
      </c>
      <c r="J45">
        <v>0.78239999999999998</v>
      </c>
      <c r="K45">
        <v>0.18679999999999999</v>
      </c>
      <c r="L45">
        <v>0.96919999999999995</v>
      </c>
      <c r="M45">
        <v>0.59560000000000002</v>
      </c>
      <c r="N45">
        <v>224</v>
      </c>
      <c r="O45">
        <v>2092</v>
      </c>
      <c r="P45">
        <v>10</v>
      </c>
      <c r="Q45" s="3" t="s">
        <v>3473</v>
      </c>
    </row>
    <row r="46" ht="15" customHeight="1">
      <c r="A46" t="e">
        <f t="shared" ca="1" si="545"/>
        <v>#VALUE!</v>
      </c>
      <c r="B46" t="e">
        <f t="array" ref="B46" ca="1">_xlfn.XLOOKUP(Tabelle9[[#This Row],[ExperimentID]]&amp;Tabelle9[[#This Row],[NegotiationID]]&amp;Tabelle9[[#This Row],[MessageID]],ALL_IN_ONE[ExperimentID]&amp;ALL_IN_ONE[NegotiationID]&amp;ALL_IN_ONE[MessageID],ALL_IN_ONE[Gesamt_ID],,0)</f>
        <v>#VALUE!</v>
      </c>
      <c r="C46">
        <v>476</v>
      </c>
      <c r="D46" t="s">
        <v>1521</v>
      </c>
      <c r="E46">
        <v>31781</v>
      </c>
      <c r="F46">
        <v>461</v>
      </c>
      <c r="G46">
        <v>466</v>
      </c>
      <c r="H46" t="s">
        <v>31</v>
      </c>
      <c r="I46" t="str">
        <f t="array" ref="I46">IFERROR(_xlfn.XLOOKUP(Tabelle9[[#This Row],[NegotiationID]]&amp;"FinalAccept",Tabelle9[NegotiationID]&amp;Tabelle9[ActionType],Tabelle9[ActionType],,0),_xlfn.XLOOKUP(Tabelle9[[#This Row],[NegotiationID]]&amp;"FinalReject",Tabelle9[NegotiationID]&amp;Tabelle9[ActionType],Tabelle9[ActionType],,0))</f>
        <v>FinalAccept</v>
      </c>
      <c r="J46">
        <v>0.62419999999999998</v>
      </c>
      <c r="K46">
        <v>0.33339999999999997</v>
      </c>
      <c r="L46">
        <v>0.95760000000000001</v>
      </c>
      <c r="M46">
        <v>0.2908</v>
      </c>
      <c r="N46">
        <v>210</v>
      </c>
      <c r="O46">
        <v>2092</v>
      </c>
      <c r="P46">
        <v>10</v>
      </c>
      <c r="Q46" s="3" t="s">
        <v>3474</v>
      </c>
    </row>
    <row r="47" ht="15" customHeight="1">
      <c r="A47" t="e">
        <f t="shared" ca="1" si="545"/>
        <v>#VALUE!</v>
      </c>
      <c r="B47" t="e">
        <f t="array" ref="B47" ca="1">_xlfn.XLOOKUP(Tabelle9[[#This Row],[ExperimentID]]&amp;Tabelle9[[#This Row],[NegotiationID]]&amp;Tabelle9[[#This Row],[MessageID]],ALL_IN_ONE[ExperimentID]&amp;ALL_IN_ONE[NegotiationID]&amp;ALL_IN_ONE[MessageID],ALL_IN_ONE[Gesamt_ID],,0)</f>
        <v>#VALUE!</v>
      </c>
      <c r="C47">
        <v>476</v>
      </c>
      <c r="D47" t="s">
        <v>1521</v>
      </c>
      <c r="E47">
        <v>31785</v>
      </c>
      <c r="F47">
        <v>466</v>
      </c>
      <c r="G47">
        <v>461</v>
      </c>
      <c r="H47" t="s">
        <v>31</v>
      </c>
      <c r="I47" t="str">
        <f t="array" ref="I47">IFERROR(_xlfn.XLOOKUP(Tabelle9[[#This Row],[NegotiationID]]&amp;"FinalAccept",Tabelle9[NegotiationID]&amp;Tabelle9[ActionType],Tabelle9[ActionType],,0),_xlfn.XLOOKUP(Tabelle9[[#This Row],[NegotiationID]]&amp;"FinalReject",Tabelle9[NegotiationID]&amp;Tabelle9[ActionType],Tabelle9[ActionType],,0))</f>
        <v>FinalAccept</v>
      </c>
      <c r="J47">
        <v>0.53639999999999999</v>
      </c>
      <c r="K47">
        <v>0.40799999999999997</v>
      </c>
      <c r="L47">
        <v>0.94440000000000002</v>
      </c>
      <c r="M47">
        <v>0.12839999999999999</v>
      </c>
      <c r="N47">
        <v>282</v>
      </c>
      <c r="O47">
        <v>2092</v>
      </c>
      <c r="P47">
        <v>10</v>
      </c>
      <c r="Q47" s="3" t="s">
        <v>3475</v>
      </c>
    </row>
    <row r="48" ht="15" customHeight="1">
      <c r="A48" t="e">
        <f t="shared" ca="1" si="545"/>
        <v>#VALUE!</v>
      </c>
      <c r="B48" t="e">
        <f t="array" ref="B48" ca="1">_xlfn.XLOOKUP(Tabelle9[[#This Row],[ExperimentID]]&amp;Tabelle9[[#This Row],[NegotiationID]]&amp;Tabelle9[[#This Row],[MessageID]],ALL_IN_ONE[ExperimentID]&amp;ALL_IN_ONE[NegotiationID]&amp;ALL_IN_ONE[MessageID],ALL_IN_ONE[Gesamt_ID],,0)</f>
        <v>#VALUE!</v>
      </c>
      <c r="C48">
        <v>476</v>
      </c>
      <c r="D48" t="s">
        <v>1521</v>
      </c>
      <c r="E48">
        <v>31880</v>
      </c>
      <c r="F48">
        <v>461</v>
      </c>
      <c r="G48">
        <v>466</v>
      </c>
      <c r="H48" t="s">
        <v>31</v>
      </c>
      <c r="I48" t="str">
        <f t="array" ref="I48">IFERROR(_xlfn.XLOOKUP(Tabelle9[[#This Row],[NegotiationID]]&amp;"FinalAccept",Tabelle9[NegotiationID]&amp;Tabelle9[ActionType],Tabelle9[ActionType],,0),_xlfn.XLOOKUP(Tabelle9[[#This Row],[NegotiationID]]&amp;"FinalReject",Tabelle9[NegotiationID]&amp;Tabelle9[ActionType],Tabelle9[ActionType],,0))</f>
        <v>FinalAccept</v>
      </c>
      <c r="J48">
        <v>0.58819999999999995</v>
      </c>
      <c r="K48">
        <v>0.46479999999999999</v>
      </c>
      <c r="L48">
        <v>1.0529999999999999</v>
      </c>
      <c r="M48">
        <v>0.1234</v>
      </c>
      <c r="N48">
        <v>169</v>
      </c>
      <c r="O48">
        <v>2092</v>
      </c>
      <c r="P48">
        <v>10</v>
      </c>
      <c r="Q48" s="3" t="s">
        <v>3476</v>
      </c>
    </row>
    <row r="49" ht="15" customHeight="1">
      <c r="A49" t="e">
        <f t="shared" ca="1" si="545"/>
        <v>#VALUE!</v>
      </c>
      <c r="B49" t="e">
        <f t="array" ref="B49" ca="1">_xlfn.XLOOKUP(Tabelle9[[#This Row],[ExperimentID]]&amp;Tabelle9[[#This Row],[NegotiationID]]&amp;Tabelle9[[#This Row],[MessageID]],ALL_IN_ONE[ExperimentID]&amp;ALL_IN_ONE[NegotiationID]&amp;ALL_IN_ONE[MessageID],ALL_IN_ONE[Gesamt_ID],,0)</f>
        <v>#VALUE!</v>
      </c>
      <c r="C49">
        <v>476</v>
      </c>
      <c r="D49" t="s">
        <v>1521</v>
      </c>
      <c r="E49">
        <v>31889</v>
      </c>
      <c r="F49">
        <v>466</v>
      </c>
      <c r="G49">
        <v>461</v>
      </c>
      <c r="H49" t="s">
        <v>31</v>
      </c>
      <c r="I49" t="str">
        <f t="array" ref="I49">IFERROR(_xlfn.XLOOKUP(Tabelle9[[#This Row],[NegotiationID]]&amp;"FinalAccept",Tabelle9[NegotiationID]&amp;Tabelle9[ActionType],Tabelle9[ActionType],,0),_xlfn.XLOOKUP(Tabelle9[[#This Row],[NegotiationID]]&amp;"FinalReject",Tabelle9[NegotiationID]&amp;Tabelle9[ActionType],Tabelle9[ActionType],,0))</f>
        <v>FinalAccept</v>
      </c>
      <c r="J49">
        <v>0.5</v>
      </c>
      <c r="K49">
        <v>0.54979999999999996</v>
      </c>
      <c r="L49">
        <v>1.0498000000000001</v>
      </c>
      <c r="M49">
        <v>0.049799999999999997</v>
      </c>
      <c r="N49">
        <v>175</v>
      </c>
      <c r="O49">
        <v>2092</v>
      </c>
      <c r="P49">
        <v>10</v>
      </c>
      <c r="Q49" s="3" t="s">
        <v>3477</v>
      </c>
    </row>
    <row r="50" ht="15" customHeight="1">
      <c r="A50" t="e">
        <f t="shared" ca="1" si="545"/>
        <v>#VALUE!</v>
      </c>
      <c r="B50" t="e">
        <f t="array" ref="B50" ca="1">_xlfn.XLOOKUP(Tabelle9[[#This Row],[ExperimentID]]&amp;Tabelle9[[#This Row],[NegotiationID]]&amp;Tabelle9[[#This Row],[MessageID]],ALL_IN_ONE[ExperimentID]&amp;ALL_IN_ONE[NegotiationID]&amp;ALL_IN_ONE[MessageID],ALL_IN_ONE[Gesamt_ID],,0)</f>
        <v>#VALUE!</v>
      </c>
      <c r="C50">
        <v>476</v>
      </c>
      <c r="D50" t="s">
        <v>1521</v>
      </c>
      <c r="E50">
        <v>31893</v>
      </c>
      <c r="F50">
        <v>461</v>
      </c>
      <c r="G50">
        <v>466</v>
      </c>
      <c r="H50" t="s">
        <v>20</v>
      </c>
      <c r="I50" t="str">
        <f t="array" ref="I50">IFERROR(_xlfn.XLOOKUP(Tabelle9[[#This Row],[NegotiationID]]&amp;"FinalAccept",Tabelle9[NegotiationID]&amp;Tabelle9[ActionType],Tabelle9[ActionType],,0),_xlfn.XLOOKUP(Tabelle9[[#This Row],[NegotiationID]]&amp;"FinalReject",Tabelle9[NegotiationID]&amp;Tabelle9[ActionType],Tabelle9[ActionType],,0))</f>
        <v>FinalAccept</v>
      </c>
      <c r="J50">
        <v>0.54979999999999996</v>
      </c>
      <c r="K50">
        <v>0.5</v>
      </c>
      <c r="L50">
        <v>1.0498000000000001</v>
      </c>
      <c r="M50">
        <v>0.049799999999999997</v>
      </c>
      <c r="N50">
        <v>55</v>
      </c>
      <c r="O50">
        <v>2092</v>
      </c>
      <c r="P50">
        <v>10</v>
      </c>
      <c r="Q50" s="3" t="s">
        <v>3478</v>
      </c>
    </row>
    <row r="51" ht="14.5" hidden="1">
      <c r="A51" t="e">
        <f t="shared" ca="1" si="545"/>
        <v>#VALUE!</v>
      </c>
      <c r="B51" t="e">
        <f t="array" ref="B51" ca="1">_xlfn.XLOOKUP(Tabelle9[[#This Row],[ExperimentID]]&amp;Tabelle9[[#This Row],[NegotiationID]]&amp;Tabelle9[[#This Row],[MessageID]],ALL_IN_ONE[ExperimentID]&amp;ALL_IN_ONE[NegotiationID]&amp;ALL_IN_ONE[MessageID],ALL_IN_ONE[Gesamt_ID],,0)</f>
        <v>#VALUE!</v>
      </c>
      <c r="C51">
        <v>506</v>
      </c>
      <c r="D51" t="s">
        <v>1521</v>
      </c>
      <c r="E51">
        <v>507</v>
      </c>
      <c r="H51" t="s">
        <v>6019</v>
      </c>
      <c r="I51" t="str">
        <f t="array" ref="I51">IFERROR(_xlfn.XLOOKUP(Tabelle9[[#This Row],[NegotiationID]]&amp;"FinalAccept",Tabelle9[NegotiationID]&amp;Tabelle9[ActionType],Tabelle9[ActionType],,0),_xlfn.XLOOKUP(Tabelle9[[#This Row],[NegotiationID]]&amp;"FinalReject",Tabelle9[NegotiationID]&amp;Tabelle9[ActionType],Tabelle9[ActionType],,0))</f>
        <v>FinalAccept</v>
      </c>
      <c r="N51">
        <v>21</v>
      </c>
      <c r="O51">
        <v>4401</v>
      </c>
      <c r="P51">
        <v>14</v>
      </c>
      <c r="Q51" t="s">
        <v>6020</v>
      </c>
    </row>
    <row r="52" ht="15" customHeight="1">
      <c r="A52" t="e">
        <f t="shared" ca="1" si="545"/>
        <v>#VALUE!</v>
      </c>
      <c r="B52" t="e">
        <f t="array" ref="B52" ca="1">_xlfn.XLOOKUP(Tabelle9[[#This Row],[ExperimentID]]&amp;Tabelle9[[#This Row],[NegotiationID]]&amp;Tabelle9[[#This Row],[MessageID]],ALL_IN_ONE[ExperimentID]&amp;ALL_IN_ONE[NegotiationID]&amp;ALL_IN_ONE[MessageID],ALL_IN_ONE[Gesamt_ID],,0)</f>
        <v>#VALUE!</v>
      </c>
      <c r="C52">
        <v>506</v>
      </c>
      <c r="D52" t="s">
        <v>1521</v>
      </c>
      <c r="E52">
        <v>30878</v>
      </c>
      <c r="F52">
        <v>491</v>
      </c>
      <c r="G52">
        <v>496</v>
      </c>
      <c r="H52" t="s">
        <v>19</v>
      </c>
      <c r="I52" t="str">
        <f t="array" ref="I52">IFERROR(_xlfn.XLOOKUP(Tabelle9[[#This Row],[NegotiationID]]&amp;"FinalAccept",Tabelle9[NegotiationID]&amp;Tabelle9[ActionType],Tabelle9[ActionType],,0),_xlfn.XLOOKUP(Tabelle9[[#This Row],[NegotiationID]]&amp;"FinalReject",Tabelle9[NegotiationID]&amp;Tabelle9[ActionType],Tabelle9[ActionType],,0))</f>
        <v>FinalAccept</v>
      </c>
      <c r="J52">
        <v>0.89600000000000002</v>
      </c>
      <c r="K52">
        <v>0.1552</v>
      </c>
      <c r="L52">
        <v>1.0511999999999999</v>
      </c>
      <c r="M52">
        <v>0.74080000000000001</v>
      </c>
      <c r="N52">
        <v>85</v>
      </c>
      <c r="O52">
        <v>4401</v>
      </c>
      <c r="P52">
        <v>14</v>
      </c>
      <c r="Q52" s="3" t="s">
        <v>3479</v>
      </c>
    </row>
    <row r="53" ht="15" customHeight="1">
      <c r="A53" t="e">
        <f t="shared" ca="1" si="545"/>
        <v>#VALUE!</v>
      </c>
      <c r="B53" t="e">
        <f t="array" ref="B53" ca="1">_xlfn.XLOOKUP(Tabelle9[[#This Row],[ExperimentID]]&amp;Tabelle9[[#This Row],[NegotiationID]]&amp;Tabelle9[[#This Row],[MessageID]],ALL_IN_ONE[ExperimentID]&amp;ALL_IN_ONE[NegotiationID]&amp;ALL_IN_ONE[MessageID],ALL_IN_ONE[Gesamt_ID],,0)</f>
        <v>#VALUE!</v>
      </c>
      <c r="C53">
        <v>506</v>
      </c>
      <c r="D53" t="s">
        <v>1521</v>
      </c>
      <c r="E53">
        <v>31051</v>
      </c>
      <c r="F53">
        <v>496</v>
      </c>
      <c r="G53">
        <v>491</v>
      </c>
      <c r="H53" t="s">
        <v>31</v>
      </c>
      <c r="I53" t="str">
        <f t="array" ref="I53">IFERROR(_xlfn.XLOOKUP(Tabelle9[[#This Row],[NegotiationID]]&amp;"FinalAccept",Tabelle9[NegotiationID]&amp;Tabelle9[ActionType],Tabelle9[ActionType],,0),_xlfn.XLOOKUP(Tabelle9[[#This Row],[NegotiationID]]&amp;"FinalReject",Tabelle9[NegotiationID]&amp;Tabelle9[ActionType],Tabelle9[ActionType],,0))</f>
        <v>FinalAccept</v>
      </c>
      <c r="J53">
        <v>0.72360000000000002</v>
      </c>
      <c r="K53">
        <v>0.20119999999999999</v>
      </c>
      <c r="L53">
        <v>0.92479999999999996</v>
      </c>
      <c r="M53">
        <v>0.52239999999999998</v>
      </c>
      <c r="N53">
        <v>465</v>
      </c>
      <c r="O53">
        <v>4401</v>
      </c>
      <c r="P53">
        <v>14</v>
      </c>
      <c r="Q53" s="3" t="s">
        <v>3480</v>
      </c>
    </row>
    <row r="54" ht="15" customHeight="1">
      <c r="A54" t="e">
        <f t="shared" ca="1" si="545"/>
        <v>#VALUE!</v>
      </c>
      <c r="B54" t="e">
        <f t="array" ref="B54" ca="1">_xlfn.XLOOKUP(Tabelle9[[#This Row],[ExperimentID]]&amp;Tabelle9[[#This Row],[NegotiationID]]&amp;Tabelle9[[#This Row],[MessageID]],ALL_IN_ONE[ExperimentID]&amp;ALL_IN_ONE[NegotiationID]&amp;ALL_IN_ONE[MessageID],ALL_IN_ONE[Gesamt_ID],,0)</f>
        <v>#VALUE!</v>
      </c>
      <c r="C54">
        <v>506</v>
      </c>
      <c r="D54" t="s">
        <v>1521</v>
      </c>
      <c r="E54">
        <v>31100</v>
      </c>
      <c r="F54">
        <v>491</v>
      </c>
      <c r="G54">
        <v>496</v>
      </c>
      <c r="H54" t="s">
        <v>31</v>
      </c>
      <c r="I54" t="str">
        <f t="array" ref="I54">IFERROR(_xlfn.XLOOKUP(Tabelle9[[#This Row],[NegotiationID]]&amp;"FinalAccept",Tabelle9[NegotiationID]&amp;Tabelle9[ActionType],Tabelle9[ActionType],,0),_xlfn.XLOOKUP(Tabelle9[[#This Row],[NegotiationID]]&amp;"FinalReject",Tabelle9[NegotiationID]&amp;Tabelle9[ActionType],Tabelle9[ActionType],,0))</f>
        <v>FinalAccept</v>
      </c>
      <c r="J54">
        <v>0.67420000000000002</v>
      </c>
      <c r="K54">
        <v>0.15260000000000001</v>
      </c>
      <c r="L54">
        <v>0.82679999999999998</v>
      </c>
      <c r="M54">
        <v>0.52159999999999995</v>
      </c>
      <c r="N54">
        <v>836</v>
      </c>
      <c r="O54">
        <v>4401</v>
      </c>
      <c r="P54">
        <v>14</v>
      </c>
      <c r="Q54" s="3" t="s">
        <v>3481</v>
      </c>
    </row>
    <row r="55" ht="15" customHeight="1">
      <c r="A55" t="e">
        <f t="shared" ca="1" si="545"/>
        <v>#VALUE!</v>
      </c>
      <c r="B55" t="e">
        <f t="array" ref="B55" ca="1">_xlfn.XLOOKUP(Tabelle9[[#This Row],[ExperimentID]]&amp;Tabelle9[[#This Row],[NegotiationID]]&amp;Tabelle9[[#This Row],[MessageID]],ALL_IN_ONE[ExperimentID]&amp;ALL_IN_ONE[NegotiationID]&amp;ALL_IN_ONE[MessageID],ALL_IN_ONE[Gesamt_ID],,0)</f>
        <v>#VALUE!</v>
      </c>
      <c r="C55">
        <v>506</v>
      </c>
      <c r="D55" t="s">
        <v>1521</v>
      </c>
      <c r="E55">
        <v>31116</v>
      </c>
      <c r="F55">
        <v>496</v>
      </c>
      <c r="G55">
        <v>491</v>
      </c>
      <c r="H55" t="s">
        <v>31</v>
      </c>
      <c r="I55" t="str">
        <f t="array" ref="I55">IFERROR(_xlfn.XLOOKUP(Tabelle9[[#This Row],[NegotiationID]]&amp;"FinalAccept",Tabelle9[NegotiationID]&amp;Tabelle9[ActionType],Tabelle9[ActionType],,0),_xlfn.XLOOKUP(Tabelle9[[#This Row],[NegotiationID]]&amp;"FinalReject",Tabelle9[NegotiationID]&amp;Tabelle9[ActionType],Tabelle9[ActionType],,0))</f>
        <v>FinalAccept</v>
      </c>
      <c r="J55">
        <v>0.51759999999999995</v>
      </c>
      <c r="K55">
        <v>0.32640000000000002</v>
      </c>
      <c r="L55">
        <v>0.84399999999999997</v>
      </c>
      <c r="M55">
        <v>0.19120000000000001</v>
      </c>
      <c r="N55">
        <v>609</v>
      </c>
      <c r="O55">
        <v>4401</v>
      </c>
      <c r="P55">
        <v>14</v>
      </c>
      <c r="Q55" s="3" t="s">
        <v>3482</v>
      </c>
    </row>
    <row r="56" ht="15" customHeight="1">
      <c r="A56" t="e">
        <f t="shared" ca="1" si="545"/>
        <v>#VALUE!</v>
      </c>
      <c r="B56" t="e">
        <f t="array" ref="B56" ca="1">_xlfn.XLOOKUP(Tabelle9[[#This Row],[ExperimentID]]&amp;Tabelle9[[#This Row],[NegotiationID]]&amp;Tabelle9[[#This Row],[MessageID]],ALL_IN_ONE[ExperimentID]&amp;ALL_IN_ONE[NegotiationID]&amp;ALL_IN_ONE[MessageID],ALL_IN_ONE[Gesamt_ID],,0)</f>
        <v>#VALUE!</v>
      </c>
      <c r="C56">
        <v>506</v>
      </c>
      <c r="D56" t="s">
        <v>1521</v>
      </c>
      <c r="E56">
        <v>31122</v>
      </c>
      <c r="F56">
        <v>491</v>
      </c>
      <c r="G56">
        <v>496</v>
      </c>
      <c r="H56" t="s">
        <v>31</v>
      </c>
      <c r="I56" t="str">
        <f t="array" ref="I56">IFERROR(_xlfn.XLOOKUP(Tabelle9[[#This Row],[NegotiationID]]&amp;"FinalAccept",Tabelle9[NegotiationID]&amp;Tabelle9[ActionType],Tabelle9[ActionType],,0),_xlfn.XLOOKUP(Tabelle9[[#This Row],[NegotiationID]]&amp;"FinalReject",Tabelle9[NegotiationID]&amp;Tabelle9[ActionType],Tabelle9[ActionType],,0))</f>
        <v>FinalAccept</v>
      </c>
      <c r="J56">
        <v>0.54239999999999999</v>
      </c>
      <c r="K56">
        <v>0.35899999999999999</v>
      </c>
      <c r="L56">
        <v>0.90139999999999998</v>
      </c>
      <c r="M56">
        <v>0.18340000000000001</v>
      </c>
      <c r="N56">
        <v>319</v>
      </c>
      <c r="O56">
        <v>4401</v>
      </c>
      <c r="P56">
        <v>14</v>
      </c>
      <c r="Q56" s="3" t="s">
        <v>3483</v>
      </c>
    </row>
    <row r="57" ht="15" customHeight="1">
      <c r="A57" t="e">
        <f t="shared" ca="1" si="545"/>
        <v>#VALUE!</v>
      </c>
      <c r="B57" t="e">
        <f t="array" ref="B57" ca="1">_xlfn.XLOOKUP(Tabelle9[[#This Row],[ExperimentID]]&amp;Tabelle9[[#This Row],[NegotiationID]]&amp;Tabelle9[[#This Row],[MessageID]],ALL_IN_ONE[ExperimentID]&amp;ALL_IN_ONE[NegotiationID]&amp;ALL_IN_ONE[MessageID],ALL_IN_ONE[Gesamt_ID],,0)</f>
        <v>#VALUE!</v>
      </c>
      <c r="C57">
        <v>506</v>
      </c>
      <c r="D57" t="s">
        <v>1521</v>
      </c>
      <c r="E57">
        <v>31127</v>
      </c>
      <c r="F57">
        <v>496</v>
      </c>
      <c r="G57">
        <v>491</v>
      </c>
      <c r="H57" t="s">
        <v>31</v>
      </c>
      <c r="I57" t="str">
        <f t="array" ref="I57">IFERROR(_xlfn.XLOOKUP(Tabelle9[[#This Row],[NegotiationID]]&amp;"FinalAccept",Tabelle9[NegotiationID]&amp;Tabelle9[ActionType],Tabelle9[ActionType],,0),_xlfn.XLOOKUP(Tabelle9[[#This Row],[NegotiationID]]&amp;"FinalReject",Tabelle9[NegotiationID]&amp;Tabelle9[ActionType],Tabelle9[ActionType],,0))</f>
        <v>FinalAccept</v>
      </c>
      <c r="J57">
        <v>0.4904</v>
      </c>
      <c r="K57">
        <v>0.50639999999999996</v>
      </c>
      <c r="L57">
        <v>0.99680000000000002</v>
      </c>
      <c r="M57">
        <v>0.016</v>
      </c>
      <c r="N57">
        <v>396</v>
      </c>
      <c r="O57">
        <v>4401</v>
      </c>
      <c r="P57">
        <v>14</v>
      </c>
      <c r="Q57" s="3" t="s">
        <v>3484</v>
      </c>
    </row>
    <row r="58" ht="15" customHeight="1">
      <c r="A58" t="e">
        <f t="shared" ca="1" si="545"/>
        <v>#VALUE!</v>
      </c>
      <c r="B58" t="e">
        <f t="array" ref="B58" ca="1">_xlfn.XLOOKUP(Tabelle9[[#This Row],[ExperimentID]]&amp;Tabelle9[[#This Row],[NegotiationID]]&amp;Tabelle9[[#This Row],[MessageID]],ALL_IN_ONE[ExperimentID]&amp;ALL_IN_ONE[NegotiationID]&amp;ALL_IN_ONE[MessageID],ALL_IN_ONE[Gesamt_ID],,0)</f>
        <v>#VALUE!</v>
      </c>
      <c r="C58">
        <v>506</v>
      </c>
      <c r="D58" t="s">
        <v>1521</v>
      </c>
      <c r="E58">
        <v>31133</v>
      </c>
      <c r="F58">
        <v>491</v>
      </c>
      <c r="G58">
        <v>496</v>
      </c>
      <c r="H58" t="s">
        <v>31</v>
      </c>
      <c r="I58" t="str">
        <f t="array" ref="I58">IFERROR(_xlfn.XLOOKUP(Tabelle9[[#This Row],[NegotiationID]]&amp;"FinalAccept",Tabelle9[NegotiationID]&amp;Tabelle9[ActionType],Tabelle9[ActionType],,0),_xlfn.XLOOKUP(Tabelle9[[#This Row],[NegotiationID]]&amp;"FinalReject",Tabelle9[NegotiationID]&amp;Tabelle9[ActionType],Tabelle9[ActionType],,0))</f>
        <v>FinalAccept</v>
      </c>
      <c r="J58">
        <v>0.6744</v>
      </c>
      <c r="K58">
        <v>0.4244</v>
      </c>
      <c r="L58">
        <v>1.0988</v>
      </c>
      <c r="M58">
        <v>0.25</v>
      </c>
      <c r="N58">
        <v>478</v>
      </c>
      <c r="O58">
        <v>4401</v>
      </c>
      <c r="P58">
        <v>14</v>
      </c>
      <c r="Q58" s="3" t="s">
        <v>3485</v>
      </c>
    </row>
    <row r="59" ht="15" customHeight="1">
      <c r="A59" t="e">
        <f t="shared" ca="1" si="545"/>
        <v>#VALUE!</v>
      </c>
      <c r="B59" t="e">
        <f t="array" ref="B59" ca="1">_xlfn.XLOOKUP(Tabelle9[[#This Row],[ExperimentID]]&amp;Tabelle9[[#This Row],[NegotiationID]]&amp;Tabelle9[[#This Row],[MessageID]],ALL_IN_ONE[ExperimentID]&amp;ALL_IN_ONE[NegotiationID]&amp;ALL_IN_ONE[MessageID],ALL_IN_ONE[Gesamt_ID],,0)</f>
        <v>#VALUE!</v>
      </c>
      <c r="C59">
        <v>506</v>
      </c>
      <c r="D59" t="s">
        <v>1521</v>
      </c>
      <c r="E59">
        <v>31135</v>
      </c>
      <c r="F59">
        <v>496</v>
      </c>
      <c r="G59">
        <v>491</v>
      </c>
      <c r="H59" t="s">
        <v>31</v>
      </c>
      <c r="I59" t="str">
        <f t="array" ref="I59">IFERROR(_xlfn.XLOOKUP(Tabelle9[[#This Row],[NegotiationID]]&amp;"FinalAccept",Tabelle9[NegotiationID]&amp;Tabelle9[ActionType],Tabelle9[ActionType],,0),_xlfn.XLOOKUP(Tabelle9[[#This Row],[NegotiationID]]&amp;"FinalReject",Tabelle9[NegotiationID]&amp;Tabelle9[ActionType],Tabelle9[ActionType],,0))</f>
        <v>FinalAccept</v>
      </c>
      <c r="J59">
        <v>0.4904</v>
      </c>
      <c r="K59">
        <v>0.50639999999999996</v>
      </c>
      <c r="L59">
        <v>0.99680000000000002</v>
      </c>
      <c r="M59">
        <v>0.016</v>
      </c>
      <c r="N59">
        <v>118</v>
      </c>
      <c r="O59">
        <v>4401</v>
      </c>
      <c r="P59">
        <v>14</v>
      </c>
      <c r="Q59" s="3" t="s">
        <v>3486</v>
      </c>
    </row>
    <row r="60" ht="15" customHeight="1">
      <c r="A60" t="e">
        <f t="shared" ca="1" si="545"/>
        <v>#VALUE!</v>
      </c>
      <c r="B60" t="e">
        <f t="array" ref="B60" ca="1">_xlfn.XLOOKUP(Tabelle9[[#This Row],[ExperimentID]]&amp;Tabelle9[[#This Row],[NegotiationID]]&amp;Tabelle9[[#This Row],[MessageID]],ALL_IN_ONE[ExperimentID]&amp;ALL_IN_ONE[NegotiationID]&amp;ALL_IN_ONE[MessageID],ALL_IN_ONE[Gesamt_ID],,0)</f>
        <v>#VALUE!</v>
      </c>
      <c r="C60">
        <v>506</v>
      </c>
      <c r="D60" t="s">
        <v>1521</v>
      </c>
      <c r="E60">
        <v>31168</v>
      </c>
      <c r="F60">
        <v>491</v>
      </c>
      <c r="G60">
        <v>496</v>
      </c>
      <c r="H60" t="s">
        <v>31</v>
      </c>
      <c r="I60" t="str">
        <f t="array" ref="I60">IFERROR(_xlfn.XLOOKUP(Tabelle9[[#This Row],[NegotiationID]]&amp;"FinalAccept",Tabelle9[NegotiationID]&amp;Tabelle9[ActionType],Tabelle9[ActionType],,0),_xlfn.XLOOKUP(Tabelle9[[#This Row],[NegotiationID]]&amp;"FinalReject",Tabelle9[NegotiationID]&amp;Tabelle9[ActionType],Tabelle9[ActionType],,0))</f>
        <v>FinalAccept</v>
      </c>
      <c r="J60">
        <v>0.58160000000000001</v>
      </c>
      <c r="K60">
        <v>0.41039999999999999</v>
      </c>
      <c r="L60">
        <v>0.99199999999999999</v>
      </c>
      <c r="M60">
        <v>0.17119999999999999</v>
      </c>
      <c r="N60">
        <v>286</v>
      </c>
      <c r="O60">
        <v>4401</v>
      </c>
      <c r="P60">
        <v>14</v>
      </c>
      <c r="Q60" s="3" t="s">
        <v>3487</v>
      </c>
    </row>
    <row r="61" ht="15" customHeight="1">
      <c r="A61" t="e">
        <f t="shared" ca="1" si="545"/>
        <v>#VALUE!</v>
      </c>
      <c r="B61" t="e">
        <f t="array" ref="B61" ca="1">_xlfn.XLOOKUP(Tabelle9[[#This Row],[ExperimentID]]&amp;Tabelle9[[#This Row],[NegotiationID]]&amp;Tabelle9[[#This Row],[MessageID]],ALL_IN_ONE[ExperimentID]&amp;ALL_IN_ONE[NegotiationID]&amp;ALL_IN_ONE[MessageID],ALL_IN_ONE[Gesamt_ID],,0)</f>
        <v>#VALUE!</v>
      </c>
      <c r="C61">
        <v>506</v>
      </c>
      <c r="D61" t="s">
        <v>1521</v>
      </c>
      <c r="E61">
        <v>31172</v>
      </c>
      <c r="F61">
        <v>496</v>
      </c>
      <c r="G61">
        <v>491</v>
      </c>
      <c r="H61" t="s">
        <v>31</v>
      </c>
      <c r="I61" t="str">
        <f t="array" ref="I61">IFERROR(_xlfn.XLOOKUP(Tabelle9[[#This Row],[NegotiationID]]&amp;"FinalAccept",Tabelle9[NegotiationID]&amp;Tabelle9[ActionType],Tabelle9[ActionType],,0),_xlfn.XLOOKUP(Tabelle9[[#This Row],[NegotiationID]]&amp;"FinalReject",Tabelle9[NegotiationID]&amp;Tabelle9[ActionType],Tabelle9[ActionType],,0))</f>
        <v>FinalAccept</v>
      </c>
      <c r="J61">
        <v>0.43759999999999999</v>
      </c>
      <c r="K61">
        <v>0.40160000000000001</v>
      </c>
      <c r="L61">
        <v>0.83919999999999995</v>
      </c>
      <c r="M61">
        <v>0.035999999999999997</v>
      </c>
      <c r="N61">
        <v>233</v>
      </c>
      <c r="O61">
        <v>4401</v>
      </c>
      <c r="P61">
        <v>14</v>
      </c>
      <c r="Q61" s="3" t="s">
        <v>3488</v>
      </c>
    </row>
    <row r="62" ht="15" customHeight="1">
      <c r="A62" t="e">
        <f t="shared" ca="1" si="545"/>
        <v>#VALUE!</v>
      </c>
      <c r="B62" t="e">
        <f t="array" ref="B62" ca="1">_xlfn.XLOOKUP(Tabelle9[[#This Row],[ExperimentID]]&amp;Tabelle9[[#This Row],[NegotiationID]]&amp;Tabelle9[[#This Row],[MessageID]],ALL_IN_ONE[ExperimentID]&amp;ALL_IN_ONE[NegotiationID]&amp;ALL_IN_ONE[MessageID],ALL_IN_ONE[Gesamt_ID],,0)</f>
        <v>#VALUE!</v>
      </c>
      <c r="C62">
        <v>506</v>
      </c>
      <c r="D62" t="s">
        <v>1521</v>
      </c>
      <c r="E62">
        <v>31176</v>
      </c>
      <c r="F62">
        <v>491</v>
      </c>
      <c r="G62">
        <v>496</v>
      </c>
      <c r="H62" t="s">
        <v>31</v>
      </c>
      <c r="I62" t="str">
        <f t="array" ref="I62">IFERROR(_xlfn.XLOOKUP(Tabelle9[[#This Row],[NegotiationID]]&amp;"FinalAccept",Tabelle9[NegotiationID]&amp;Tabelle9[ActionType],Tabelle9[ActionType],,0),_xlfn.XLOOKUP(Tabelle9[[#This Row],[NegotiationID]]&amp;"FinalReject",Tabelle9[NegotiationID]&amp;Tabelle9[ActionType],Tabelle9[ActionType],,0))</f>
        <v>FinalAccept</v>
      </c>
      <c r="J62">
        <v>0.5696</v>
      </c>
      <c r="K62">
        <v>0.37159999999999999</v>
      </c>
      <c r="L62">
        <v>0.94120000000000004</v>
      </c>
      <c r="M62">
        <v>0.19800000000000001</v>
      </c>
      <c r="N62">
        <v>340</v>
      </c>
      <c r="O62">
        <v>4401</v>
      </c>
      <c r="P62">
        <v>14</v>
      </c>
      <c r="Q62" s="3" t="s">
        <v>3489</v>
      </c>
    </row>
    <row r="63" ht="15" customHeight="1">
      <c r="A63" t="e">
        <f t="shared" ca="1" si="545"/>
        <v>#VALUE!</v>
      </c>
      <c r="B63" t="e">
        <f t="array" ref="B63" ca="1">_xlfn.XLOOKUP(Tabelle9[[#This Row],[ExperimentID]]&amp;Tabelle9[[#This Row],[NegotiationID]]&amp;Tabelle9[[#This Row],[MessageID]],ALL_IN_ONE[ExperimentID]&amp;ALL_IN_ONE[NegotiationID]&amp;ALL_IN_ONE[MessageID],ALL_IN_ONE[Gesamt_ID],,0)</f>
        <v>#VALUE!</v>
      </c>
      <c r="C63">
        <v>506</v>
      </c>
      <c r="D63" t="s">
        <v>1521</v>
      </c>
      <c r="E63">
        <v>31177</v>
      </c>
      <c r="F63">
        <v>496</v>
      </c>
      <c r="G63">
        <v>491</v>
      </c>
      <c r="H63" t="s">
        <v>31</v>
      </c>
      <c r="I63" t="str">
        <f t="array" ref="I63">IFERROR(_xlfn.XLOOKUP(Tabelle9[[#This Row],[NegotiationID]]&amp;"FinalAccept",Tabelle9[NegotiationID]&amp;Tabelle9[ActionType],Tabelle9[ActionType],,0),_xlfn.XLOOKUP(Tabelle9[[#This Row],[NegotiationID]]&amp;"FinalReject",Tabelle9[NegotiationID]&amp;Tabelle9[ActionType],Tabelle9[ActionType],,0))</f>
        <v>FinalAccept</v>
      </c>
      <c r="J63">
        <v>0.41039999999999999</v>
      </c>
      <c r="K63">
        <v>0.58160000000000001</v>
      </c>
      <c r="L63">
        <v>0.99199999999999999</v>
      </c>
      <c r="M63">
        <v>0.17119999999999999</v>
      </c>
      <c r="N63">
        <v>87</v>
      </c>
      <c r="O63">
        <v>4401</v>
      </c>
      <c r="P63">
        <v>14</v>
      </c>
      <c r="Q63" s="3" t="s">
        <v>3490</v>
      </c>
    </row>
    <row r="64" ht="15" customHeight="1">
      <c r="A64" t="e">
        <f t="shared" ca="1" si="545"/>
        <v>#VALUE!</v>
      </c>
      <c r="B64" t="e">
        <f t="array" ref="B64" ca="1">_xlfn.XLOOKUP(Tabelle9[[#This Row],[ExperimentID]]&amp;Tabelle9[[#This Row],[NegotiationID]]&amp;Tabelle9[[#This Row],[MessageID]],ALL_IN_ONE[ExperimentID]&amp;ALL_IN_ONE[NegotiationID]&amp;ALL_IN_ONE[MessageID],ALL_IN_ONE[Gesamt_ID],,0)</f>
        <v>#VALUE!</v>
      </c>
      <c r="C64">
        <v>506</v>
      </c>
      <c r="D64" t="s">
        <v>1521</v>
      </c>
      <c r="E64">
        <v>31180</v>
      </c>
      <c r="F64">
        <v>491</v>
      </c>
      <c r="G64">
        <v>496</v>
      </c>
      <c r="H64" t="s">
        <v>20</v>
      </c>
      <c r="I64" t="str">
        <f t="array" ref="I64">IFERROR(_xlfn.XLOOKUP(Tabelle9[[#This Row],[NegotiationID]]&amp;"FinalAccept",Tabelle9[NegotiationID]&amp;Tabelle9[ActionType],Tabelle9[ActionType],,0),_xlfn.XLOOKUP(Tabelle9[[#This Row],[NegotiationID]]&amp;"FinalReject",Tabelle9[NegotiationID]&amp;Tabelle9[ActionType],Tabelle9[ActionType],,0))</f>
        <v>FinalAccept</v>
      </c>
      <c r="J64">
        <v>0.58160000000000001</v>
      </c>
      <c r="K64">
        <v>0.41039999999999999</v>
      </c>
      <c r="L64">
        <v>0.99199999999999999</v>
      </c>
      <c r="M64">
        <v>0.17119999999999999</v>
      </c>
      <c r="N64">
        <v>128</v>
      </c>
      <c r="O64">
        <v>4401</v>
      </c>
      <c r="P64">
        <v>14</v>
      </c>
      <c r="Q64" s="3" t="s">
        <v>3491</v>
      </c>
    </row>
    <row r="65" ht="14.5" hidden="1">
      <c r="A65" t="e">
        <f t="shared" ca="1" si="545"/>
        <v>#VALUE!</v>
      </c>
      <c r="B65" t="e">
        <f t="array" ref="B65" ca="1">_xlfn.XLOOKUP(Tabelle9[[#This Row],[ExperimentID]]&amp;Tabelle9[[#This Row],[NegotiationID]]&amp;Tabelle9[[#This Row],[MessageID]],ALL_IN_ONE[ExperimentID]&amp;ALL_IN_ONE[NegotiationID]&amp;ALL_IN_ONE[MessageID],ALL_IN_ONE[Gesamt_ID],,0)</f>
        <v>#VALUE!</v>
      </c>
      <c r="C65">
        <v>536</v>
      </c>
      <c r="D65" t="s">
        <v>1521</v>
      </c>
      <c r="E65">
        <v>537</v>
      </c>
      <c r="H65" t="s">
        <v>6019</v>
      </c>
      <c r="I65" t="str">
        <f t="array" ref="I65">IFERROR(_xlfn.XLOOKUP(Tabelle9[[#This Row],[NegotiationID]]&amp;"FinalAccept",Tabelle9[NegotiationID]&amp;Tabelle9[ActionType],Tabelle9[ActionType],,0),_xlfn.XLOOKUP(Tabelle9[[#This Row],[NegotiationID]]&amp;"FinalReject",Tabelle9[NegotiationID]&amp;Tabelle9[ActionType],Tabelle9[ActionType],,0))</f>
        <v>FinalAccept</v>
      </c>
      <c r="N65">
        <v>21</v>
      </c>
      <c r="O65">
        <v>2136</v>
      </c>
      <c r="P65">
        <v>9</v>
      </c>
      <c r="Q65" t="s">
        <v>6020</v>
      </c>
    </row>
    <row r="66" ht="15" customHeight="1">
      <c r="A66" t="e">
        <f t="shared" ref="A66:A129" ca="1" si="546">MID(CELL("Dateiname",$A$1),FIND("]",CELL("Dateiname",$A$1))+1,31)</f>
        <v>#VALUE!</v>
      </c>
      <c r="B66" t="e">
        <f t="array" ref="B66" ca="1">_xlfn.XLOOKUP(Tabelle9[[#This Row],[ExperimentID]]&amp;Tabelle9[[#This Row],[NegotiationID]]&amp;Tabelle9[[#This Row],[MessageID]],ALL_IN_ONE[ExperimentID]&amp;ALL_IN_ONE[NegotiationID]&amp;ALL_IN_ONE[MessageID],ALL_IN_ONE[Gesamt_ID],,0)</f>
        <v>#VALUE!</v>
      </c>
      <c r="C66">
        <v>536</v>
      </c>
      <c r="D66" t="s">
        <v>1521</v>
      </c>
      <c r="E66">
        <v>31045</v>
      </c>
      <c r="F66">
        <v>521</v>
      </c>
      <c r="G66">
        <v>526</v>
      </c>
      <c r="H66" t="s">
        <v>19</v>
      </c>
      <c r="I66" t="str">
        <f t="array" ref="I66">IFERROR(_xlfn.XLOOKUP(Tabelle9[[#This Row],[NegotiationID]]&amp;"FinalAccept",Tabelle9[NegotiationID]&amp;Tabelle9[ActionType],Tabelle9[ActionType],,0),_xlfn.XLOOKUP(Tabelle9[[#This Row],[NegotiationID]]&amp;"FinalReject",Tabelle9[NegotiationID]&amp;Tabelle9[ActionType],Tabelle9[ActionType],,0))</f>
        <v>FinalAccept</v>
      </c>
      <c r="J66">
        <v>1</v>
      </c>
      <c r="K66">
        <v>0.1084</v>
      </c>
      <c r="L66">
        <v>1.1084000000000001</v>
      </c>
      <c r="M66">
        <v>0.89159999999999995</v>
      </c>
      <c r="N66">
        <v>75</v>
      </c>
      <c r="O66">
        <v>2136</v>
      </c>
      <c r="P66">
        <v>9</v>
      </c>
      <c r="Q66" s="3" t="s">
        <v>3492</v>
      </c>
    </row>
    <row r="67" ht="15" customHeight="1">
      <c r="A67" t="e">
        <f t="shared" ca="1" si="546"/>
        <v>#VALUE!</v>
      </c>
      <c r="B67" t="e">
        <f t="array" ref="B67" ca="1">_xlfn.XLOOKUP(Tabelle9[[#This Row],[ExperimentID]]&amp;Tabelle9[[#This Row],[NegotiationID]]&amp;Tabelle9[[#This Row],[MessageID]],ALL_IN_ONE[ExperimentID]&amp;ALL_IN_ONE[NegotiationID]&amp;ALL_IN_ONE[MessageID],ALL_IN_ONE[Gesamt_ID],,0)</f>
        <v>#VALUE!</v>
      </c>
      <c r="C67">
        <v>536</v>
      </c>
      <c r="D67" t="s">
        <v>1521</v>
      </c>
      <c r="E67">
        <v>31259</v>
      </c>
      <c r="F67">
        <v>526</v>
      </c>
      <c r="G67">
        <v>521</v>
      </c>
      <c r="H67" t="s">
        <v>31</v>
      </c>
      <c r="I67" t="str">
        <f t="array" ref="I67">IFERROR(_xlfn.XLOOKUP(Tabelle9[[#This Row],[NegotiationID]]&amp;"FinalAccept",Tabelle9[NegotiationID]&amp;Tabelle9[ActionType],Tabelle9[ActionType],,0),_xlfn.XLOOKUP(Tabelle9[[#This Row],[NegotiationID]]&amp;"FinalReject",Tabelle9[NegotiationID]&amp;Tabelle9[ActionType],Tabelle9[ActionType],,0))</f>
        <v>FinalAccept</v>
      </c>
      <c r="J67">
        <v>1</v>
      </c>
      <c r="K67">
        <v>0.12540000000000001</v>
      </c>
      <c r="L67">
        <v>1.1254</v>
      </c>
      <c r="M67">
        <v>0.87460000000000004</v>
      </c>
      <c r="N67">
        <v>291</v>
      </c>
      <c r="O67">
        <v>2136</v>
      </c>
      <c r="P67">
        <v>9</v>
      </c>
      <c r="Q67" s="3" t="s">
        <v>3493</v>
      </c>
    </row>
    <row r="68" ht="15" customHeight="1">
      <c r="A68" t="e">
        <f t="shared" ca="1" si="546"/>
        <v>#VALUE!</v>
      </c>
      <c r="B68" t="e">
        <f t="array" ref="B68" ca="1">_xlfn.XLOOKUP(Tabelle9[[#This Row],[ExperimentID]]&amp;Tabelle9[[#This Row],[NegotiationID]]&amp;Tabelle9[[#This Row],[MessageID]],ALL_IN_ONE[ExperimentID]&amp;ALL_IN_ONE[NegotiationID]&amp;ALL_IN_ONE[MessageID],ALL_IN_ONE[Gesamt_ID],,0)</f>
        <v>#VALUE!</v>
      </c>
      <c r="C68">
        <v>536</v>
      </c>
      <c r="D68" t="s">
        <v>1521</v>
      </c>
      <c r="E68">
        <v>31718</v>
      </c>
      <c r="F68">
        <v>521</v>
      </c>
      <c r="G68">
        <v>526</v>
      </c>
      <c r="H68" t="s">
        <v>31</v>
      </c>
      <c r="I68" t="str">
        <f t="array" ref="I68">IFERROR(_xlfn.XLOOKUP(Tabelle9[[#This Row],[NegotiationID]]&amp;"FinalAccept",Tabelle9[NegotiationID]&amp;Tabelle9[ActionType],Tabelle9[ActionType],,0),_xlfn.XLOOKUP(Tabelle9[[#This Row],[NegotiationID]]&amp;"FinalReject",Tabelle9[NegotiationID]&amp;Tabelle9[ActionType],Tabelle9[ActionType],,0))</f>
        <v>FinalAccept</v>
      </c>
      <c r="J68">
        <v>0.78400000000000003</v>
      </c>
      <c r="K68">
        <v>0.183</v>
      </c>
      <c r="L68">
        <v>0.96699999999999997</v>
      </c>
      <c r="M68">
        <v>0.60099999999999998</v>
      </c>
      <c r="N68">
        <v>653</v>
      </c>
      <c r="O68">
        <v>2136</v>
      </c>
      <c r="P68">
        <v>9</v>
      </c>
      <c r="Q68" s="3" t="s">
        <v>3494</v>
      </c>
    </row>
    <row r="69" ht="15" customHeight="1">
      <c r="A69" t="e">
        <f t="shared" ca="1" si="546"/>
        <v>#VALUE!</v>
      </c>
      <c r="B69" t="e">
        <f t="array" ref="B69" ca="1">_xlfn.XLOOKUP(Tabelle9[[#This Row],[ExperimentID]]&amp;Tabelle9[[#This Row],[NegotiationID]]&amp;Tabelle9[[#This Row],[MessageID]],ALL_IN_ONE[ExperimentID]&amp;ALL_IN_ONE[NegotiationID]&amp;ALL_IN_ONE[MessageID],ALL_IN_ONE[Gesamt_ID],,0)</f>
        <v>#VALUE!</v>
      </c>
      <c r="C69">
        <v>536</v>
      </c>
      <c r="D69" t="s">
        <v>1521</v>
      </c>
      <c r="E69">
        <v>31814</v>
      </c>
      <c r="F69">
        <v>526</v>
      </c>
      <c r="G69">
        <v>521</v>
      </c>
      <c r="H69" t="s">
        <v>31</v>
      </c>
      <c r="I69" t="str">
        <f t="array" ref="I69">IFERROR(_xlfn.XLOOKUP(Tabelle9[[#This Row],[NegotiationID]]&amp;"FinalAccept",Tabelle9[NegotiationID]&amp;Tabelle9[ActionType],Tabelle9[ActionType],,0),_xlfn.XLOOKUP(Tabelle9[[#This Row],[NegotiationID]]&amp;"FinalReject",Tabelle9[NegotiationID]&amp;Tabelle9[ActionType],Tabelle9[ActionType],,0))</f>
        <v>FinalAccept</v>
      </c>
      <c r="J69">
        <v>0.73899999999999999</v>
      </c>
      <c r="K69">
        <v>0.28920000000000001</v>
      </c>
      <c r="L69">
        <v>1.0282</v>
      </c>
      <c r="M69">
        <v>0.44979999999999998</v>
      </c>
      <c r="N69">
        <v>252</v>
      </c>
      <c r="O69">
        <v>2136</v>
      </c>
      <c r="P69">
        <v>9</v>
      </c>
      <c r="Q69" s="3" t="s">
        <v>3495</v>
      </c>
    </row>
    <row r="70" ht="15" customHeight="1">
      <c r="A70" t="e">
        <f t="shared" ca="1" si="546"/>
        <v>#VALUE!</v>
      </c>
      <c r="B70" t="e">
        <f t="array" ref="B70" ca="1">_xlfn.XLOOKUP(Tabelle9[[#This Row],[ExperimentID]]&amp;Tabelle9[[#This Row],[NegotiationID]]&amp;Tabelle9[[#This Row],[MessageID]],ALL_IN_ONE[ExperimentID]&amp;ALL_IN_ONE[NegotiationID]&amp;ALL_IN_ONE[MessageID],ALL_IN_ONE[Gesamt_ID],,0)</f>
        <v>#VALUE!</v>
      </c>
      <c r="C70">
        <v>536</v>
      </c>
      <c r="D70" t="s">
        <v>1521</v>
      </c>
      <c r="E70">
        <v>32059</v>
      </c>
      <c r="F70">
        <v>521</v>
      </c>
      <c r="G70">
        <v>526</v>
      </c>
      <c r="H70" t="s">
        <v>31</v>
      </c>
      <c r="I70" t="str">
        <f t="array" ref="I70">IFERROR(_xlfn.XLOOKUP(Tabelle9[[#This Row],[NegotiationID]]&amp;"FinalAccept",Tabelle9[NegotiationID]&amp;Tabelle9[ActionType],Tabelle9[ActionType],,0),_xlfn.XLOOKUP(Tabelle9[[#This Row],[NegotiationID]]&amp;"FinalReject",Tabelle9[NegotiationID]&amp;Tabelle9[ActionType],Tabelle9[ActionType],,0))</f>
        <v>FinalAccept</v>
      </c>
      <c r="J70">
        <v>0.56679999999999997</v>
      </c>
      <c r="K70">
        <v>0.55520000000000003</v>
      </c>
      <c r="L70">
        <v>1.1220000000000001</v>
      </c>
      <c r="M70">
        <v>0.011599999999999999</v>
      </c>
      <c r="N70">
        <v>412</v>
      </c>
      <c r="O70">
        <v>2136</v>
      </c>
      <c r="P70">
        <v>9</v>
      </c>
      <c r="Q70" s="3" t="s">
        <v>3496</v>
      </c>
    </row>
    <row r="71" ht="15" customHeight="1">
      <c r="A71" t="e">
        <f t="shared" ca="1" si="546"/>
        <v>#VALUE!</v>
      </c>
      <c r="B71" t="e">
        <f t="array" ref="B71" ca="1">_xlfn.XLOOKUP(Tabelle9[[#This Row],[ExperimentID]]&amp;Tabelle9[[#This Row],[NegotiationID]]&amp;Tabelle9[[#This Row],[MessageID]],ALL_IN_ONE[ExperimentID]&amp;ALL_IN_ONE[NegotiationID]&amp;ALL_IN_ONE[MessageID],ALL_IN_ONE[Gesamt_ID],,0)</f>
        <v>#VALUE!</v>
      </c>
      <c r="C71">
        <v>536</v>
      </c>
      <c r="D71" t="s">
        <v>1521</v>
      </c>
      <c r="E71">
        <v>32078</v>
      </c>
      <c r="F71">
        <v>526</v>
      </c>
      <c r="G71">
        <v>521</v>
      </c>
      <c r="H71" t="s">
        <v>31</v>
      </c>
      <c r="I71" t="str">
        <f t="array" ref="I71">IFERROR(_xlfn.XLOOKUP(Tabelle9[[#This Row],[NegotiationID]]&amp;"FinalAccept",Tabelle9[NegotiationID]&amp;Tabelle9[ActionType],Tabelle9[ActionType],,0),_xlfn.XLOOKUP(Tabelle9[[#This Row],[NegotiationID]]&amp;"FinalReject",Tabelle9[NegotiationID]&amp;Tabelle9[ActionType],Tabelle9[ActionType],,0))</f>
        <v>FinalAccept</v>
      </c>
      <c r="J71">
        <v>0.61040000000000005</v>
      </c>
      <c r="K71">
        <v>0.50839999999999996</v>
      </c>
      <c r="L71">
        <v>1.1188</v>
      </c>
      <c r="M71">
        <v>0.10199999999999999</v>
      </c>
      <c r="N71">
        <v>184</v>
      </c>
      <c r="O71">
        <v>2136</v>
      </c>
      <c r="P71">
        <v>9</v>
      </c>
      <c r="Q71" s="3" t="s">
        <v>3497</v>
      </c>
    </row>
    <row r="72" ht="15" customHeight="1">
      <c r="A72" t="e">
        <f t="shared" ca="1" si="546"/>
        <v>#VALUE!</v>
      </c>
      <c r="B72" t="e">
        <f t="array" ref="B72" ca="1">_xlfn.XLOOKUP(Tabelle9[[#This Row],[ExperimentID]]&amp;Tabelle9[[#This Row],[NegotiationID]]&amp;Tabelle9[[#This Row],[MessageID]],ALL_IN_ONE[ExperimentID]&amp;ALL_IN_ONE[NegotiationID]&amp;ALL_IN_ONE[MessageID],ALL_IN_ONE[Gesamt_ID],,0)</f>
        <v>#VALUE!</v>
      </c>
      <c r="C72">
        <v>536</v>
      </c>
      <c r="D72" t="s">
        <v>1521</v>
      </c>
      <c r="E72">
        <v>32101</v>
      </c>
      <c r="F72">
        <v>521</v>
      </c>
      <c r="G72">
        <v>526</v>
      </c>
      <c r="H72" t="s">
        <v>31</v>
      </c>
      <c r="I72" t="str">
        <f t="array" ref="I72">IFERROR(_xlfn.XLOOKUP(Tabelle9[[#This Row],[NegotiationID]]&amp;"FinalAccept",Tabelle9[NegotiationID]&amp;Tabelle9[ActionType],Tabelle9[ActionType],,0),_xlfn.XLOOKUP(Tabelle9[[#This Row],[NegotiationID]]&amp;"FinalReject",Tabelle9[NegotiationID]&amp;Tabelle9[ActionType],Tabelle9[ActionType],,0))</f>
        <v>FinalAccept</v>
      </c>
      <c r="J72">
        <v>0.52839999999999998</v>
      </c>
      <c r="K72">
        <v>0.59040000000000004</v>
      </c>
      <c r="L72">
        <v>1.1188</v>
      </c>
      <c r="M72">
        <v>0.062</v>
      </c>
      <c r="N72">
        <v>198</v>
      </c>
      <c r="O72">
        <v>2136</v>
      </c>
      <c r="P72">
        <v>9</v>
      </c>
      <c r="Q72" s="3" t="s">
        <v>3498</v>
      </c>
    </row>
    <row r="73" ht="15" customHeight="1">
      <c r="A73" t="e">
        <f t="shared" ca="1" si="546"/>
        <v>#VALUE!</v>
      </c>
      <c r="B73" t="e">
        <f t="array" ref="B73" ca="1">_xlfn.XLOOKUP(Tabelle9[[#This Row],[ExperimentID]]&amp;Tabelle9[[#This Row],[NegotiationID]]&amp;Tabelle9[[#This Row],[MessageID]],ALL_IN_ONE[ExperimentID]&amp;ALL_IN_ONE[NegotiationID]&amp;ALL_IN_ONE[MessageID],ALL_IN_ONE[Gesamt_ID],,0)</f>
        <v>#VALUE!</v>
      </c>
      <c r="C73">
        <v>536</v>
      </c>
      <c r="D73" t="s">
        <v>1521</v>
      </c>
      <c r="E73">
        <v>32146</v>
      </c>
      <c r="F73">
        <v>526</v>
      </c>
      <c r="G73">
        <v>521</v>
      </c>
      <c r="H73" t="s">
        <v>20</v>
      </c>
      <c r="I73" t="str">
        <f t="array" ref="I73">IFERROR(_xlfn.XLOOKUP(Tabelle9[[#This Row],[NegotiationID]]&amp;"FinalAccept",Tabelle9[NegotiationID]&amp;Tabelle9[ActionType],Tabelle9[ActionType],,0),_xlfn.XLOOKUP(Tabelle9[[#This Row],[NegotiationID]]&amp;"FinalReject",Tabelle9[NegotiationID]&amp;Tabelle9[ActionType],Tabelle9[ActionType],,0))</f>
        <v>FinalAccept</v>
      </c>
      <c r="J73">
        <v>0.59040000000000004</v>
      </c>
      <c r="K73">
        <v>0.52839999999999998</v>
      </c>
      <c r="L73">
        <v>1.1188</v>
      </c>
      <c r="M73">
        <v>0.062</v>
      </c>
      <c r="N73">
        <v>50</v>
      </c>
      <c r="O73">
        <v>2136</v>
      </c>
      <c r="P73">
        <v>9</v>
      </c>
      <c r="Q73" s="3" t="s">
        <v>3499</v>
      </c>
    </row>
    <row r="74" ht="14.5" hidden="1">
      <c r="A74" t="e">
        <f t="shared" ca="1" si="546"/>
        <v>#VALUE!</v>
      </c>
      <c r="B74" t="e">
        <f t="array" ref="B74" ca="1">_xlfn.XLOOKUP(Tabelle9[[#This Row],[ExperimentID]]&amp;Tabelle9[[#This Row],[NegotiationID]]&amp;Tabelle9[[#This Row],[MessageID]],ALL_IN_ONE[ExperimentID]&amp;ALL_IN_ONE[NegotiationID]&amp;ALL_IN_ONE[MessageID],ALL_IN_ONE[Gesamt_ID],,0)</f>
        <v>#VALUE!</v>
      </c>
      <c r="C74">
        <v>566</v>
      </c>
      <c r="D74" t="s">
        <v>1521</v>
      </c>
      <c r="E74">
        <v>567</v>
      </c>
      <c r="H74" t="s">
        <v>6019</v>
      </c>
      <c r="I74" t="str">
        <f t="array" ref="I74">IFERROR(_xlfn.XLOOKUP(Tabelle9[[#This Row],[NegotiationID]]&amp;"FinalAccept",Tabelle9[NegotiationID]&amp;Tabelle9[ActionType],Tabelle9[ActionType],,0),_xlfn.XLOOKUP(Tabelle9[[#This Row],[NegotiationID]]&amp;"FinalReject",Tabelle9[NegotiationID]&amp;Tabelle9[ActionType],Tabelle9[ActionType],,0))</f>
        <v>FinalAccept</v>
      </c>
      <c r="N74">
        <v>21</v>
      </c>
      <c r="O74">
        <v>2432</v>
      </c>
      <c r="P74">
        <v>11</v>
      </c>
      <c r="Q74" t="s">
        <v>6020</v>
      </c>
    </row>
    <row r="75" ht="15" customHeight="1">
      <c r="A75" t="e">
        <f t="shared" ca="1" si="546"/>
        <v>#VALUE!</v>
      </c>
      <c r="B75" t="e">
        <f t="array" ref="B75" ca="1">_xlfn.XLOOKUP(Tabelle9[[#This Row],[ExperimentID]]&amp;Tabelle9[[#This Row],[NegotiationID]]&amp;Tabelle9[[#This Row],[MessageID]],ALL_IN_ONE[ExperimentID]&amp;ALL_IN_ONE[NegotiationID]&amp;ALL_IN_ONE[MessageID],ALL_IN_ONE[Gesamt_ID],,0)</f>
        <v>#VALUE!</v>
      </c>
      <c r="C75">
        <v>566</v>
      </c>
      <c r="D75" t="s">
        <v>1521</v>
      </c>
      <c r="E75">
        <v>30747</v>
      </c>
      <c r="F75">
        <v>551</v>
      </c>
      <c r="G75">
        <v>556</v>
      </c>
      <c r="H75" t="s">
        <v>19</v>
      </c>
      <c r="I75" t="str">
        <f t="array" ref="I75">IFERROR(_xlfn.XLOOKUP(Tabelle9[[#This Row],[NegotiationID]]&amp;"FinalAccept",Tabelle9[NegotiationID]&amp;Tabelle9[ActionType],Tabelle9[ActionType],,0),_xlfn.XLOOKUP(Tabelle9[[#This Row],[NegotiationID]]&amp;"FinalReject",Tabelle9[NegotiationID]&amp;Tabelle9[ActionType],Tabelle9[ActionType],,0))</f>
        <v>FinalAccept</v>
      </c>
      <c r="J75">
        <v>0.81820000000000004</v>
      </c>
      <c r="K75">
        <v>0.104</v>
      </c>
      <c r="L75">
        <v>0.92220000000000002</v>
      </c>
      <c r="M75">
        <v>0.71419999999999995</v>
      </c>
      <c r="N75">
        <v>144</v>
      </c>
      <c r="O75">
        <v>2432</v>
      </c>
      <c r="P75">
        <v>11</v>
      </c>
      <c r="Q75" s="3" t="s">
        <v>3500</v>
      </c>
    </row>
    <row r="76" ht="15" customHeight="1">
      <c r="A76" t="e">
        <f t="shared" ca="1" si="546"/>
        <v>#VALUE!</v>
      </c>
      <c r="B76" t="e">
        <f t="array" ref="B76" ca="1">_xlfn.XLOOKUP(Tabelle9[[#This Row],[ExperimentID]]&amp;Tabelle9[[#This Row],[NegotiationID]]&amp;Tabelle9[[#This Row],[MessageID]],ALL_IN_ONE[ExperimentID]&amp;ALL_IN_ONE[NegotiationID]&amp;ALL_IN_ONE[MessageID],ALL_IN_ONE[Gesamt_ID],,0)</f>
        <v>#VALUE!</v>
      </c>
      <c r="C76">
        <v>566</v>
      </c>
      <c r="D76" t="s">
        <v>1521</v>
      </c>
      <c r="E76">
        <v>31097</v>
      </c>
      <c r="F76">
        <v>556</v>
      </c>
      <c r="G76">
        <v>551</v>
      </c>
      <c r="H76" t="s">
        <v>31</v>
      </c>
      <c r="I76" t="str">
        <f t="array" ref="I76">IFERROR(_xlfn.XLOOKUP(Tabelle9[[#This Row],[NegotiationID]]&amp;"FinalAccept",Tabelle9[NegotiationID]&amp;Tabelle9[ActionType],Tabelle9[ActionType],,0),_xlfn.XLOOKUP(Tabelle9[[#This Row],[NegotiationID]]&amp;"FinalReject",Tabelle9[NegotiationID]&amp;Tabelle9[ActionType],Tabelle9[ActionType],,0))</f>
        <v>FinalAccept</v>
      </c>
      <c r="J76">
        <v>0.73899999999999999</v>
      </c>
      <c r="K76">
        <v>0.28920000000000001</v>
      </c>
      <c r="L76">
        <v>1.0282</v>
      </c>
      <c r="M76">
        <v>0.44979999999999998</v>
      </c>
      <c r="N76">
        <v>252</v>
      </c>
      <c r="O76">
        <v>2432</v>
      </c>
      <c r="P76">
        <v>11</v>
      </c>
      <c r="Q76" s="3" t="s">
        <v>3501</v>
      </c>
    </row>
    <row r="77" ht="15" customHeight="1">
      <c r="A77" t="e">
        <f t="shared" ca="1" si="546"/>
        <v>#VALUE!</v>
      </c>
      <c r="B77" t="e">
        <f t="array" ref="B77" ca="1">_xlfn.XLOOKUP(Tabelle9[[#This Row],[ExperimentID]]&amp;Tabelle9[[#This Row],[NegotiationID]]&amp;Tabelle9[[#This Row],[MessageID]],ALL_IN_ONE[ExperimentID]&amp;ALL_IN_ONE[NegotiationID]&amp;ALL_IN_ONE[MessageID],ALL_IN_ONE[Gesamt_ID],,0)</f>
        <v>#VALUE!</v>
      </c>
      <c r="C77">
        <v>566</v>
      </c>
      <c r="D77" t="s">
        <v>1521</v>
      </c>
      <c r="E77">
        <v>31204</v>
      </c>
      <c r="F77">
        <v>551</v>
      </c>
      <c r="G77">
        <v>556</v>
      </c>
      <c r="H77" t="s">
        <v>31</v>
      </c>
      <c r="I77" t="str">
        <f t="array" ref="I77">IFERROR(_xlfn.XLOOKUP(Tabelle9[[#This Row],[NegotiationID]]&amp;"FinalAccept",Tabelle9[NegotiationID]&amp;Tabelle9[ActionType],Tabelle9[ActionType],,0),_xlfn.XLOOKUP(Tabelle9[[#This Row],[NegotiationID]]&amp;"FinalReject",Tabelle9[NegotiationID]&amp;Tabelle9[ActionType],Tabelle9[ActionType],,0))</f>
        <v>FinalAccept</v>
      </c>
      <c r="J77">
        <v>0.70679999999999998</v>
      </c>
      <c r="K77">
        <v>0.38040000000000002</v>
      </c>
      <c r="L77">
        <v>1.0871999999999999</v>
      </c>
      <c r="M77">
        <v>0.32640000000000002</v>
      </c>
      <c r="N77">
        <v>332</v>
      </c>
      <c r="O77">
        <v>2432</v>
      </c>
      <c r="P77">
        <v>11</v>
      </c>
      <c r="Q77" s="3" t="s">
        <v>3502</v>
      </c>
    </row>
    <row r="78" ht="15" customHeight="1">
      <c r="A78" t="e">
        <f t="shared" ca="1" si="546"/>
        <v>#VALUE!</v>
      </c>
      <c r="B78" t="e">
        <f t="array" ref="B78" ca="1">_xlfn.XLOOKUP(Tabelle9[[#This Row],[ExperimentID]]&amp;Tabelle9[[#This Row],[NegotiationID]]&amp;Tabelle9[[#This Row],[MessageID]],ALL_IN_ONE[ExperimentID]&amp;ALL_IN_ONE[NegotiationID]&amp;ALL_IN_ONE[MessageID],ALL_IN_ONE[Gesamt_ID],,0)</f>
        <v>#VALUE!</v>
      </c>
      <c r="C78">
        <v>566</v>
      </c>
      <c r="D78" t="s">
        <v>1521</v>
      </c>
      <c r="E78">
        <v>31545</v>
      </c>
      <c r="F78">
        <v>556</v>
      </c>
      <c r="G78">
        <v>551</v>
      </c>
      <c r="H78" t="s">
        <v>31</v>
      </c>
      <c r="I78" t="str">
        <f t="array" ref="I78">IFERROR(_xlfn.XLOOKUP(Tabelle9[[#This Row],[NegotiationID]]&amp;"FinalAccept",Tabelle9[NegotiationID]&amp;Tabelle9[ActionType],Tabelle9[ActionType],,0),_xlfn.XLOOKUP(Tabelle9[[#This Row],[NegotiationID]]&amp;"FinalReject",Tabelle9[NegotiationID]&amp;Tabelle9[ActionType],Tabelle9[ActionType],,0))</f>
        <v>FinalAccept</v>
      </c>
      <c r="J78">
        <v>0.64600000000000002</v>
      </c>
      <c r="K78">
        <v>0.43340000000000001</v>
      </c>
      <c r="L78">
        <v>1.0793999999999999</v>
      </c>
      <c r="M78">
        <v>0.21260000000000001</v>
      </c>
      <c r="N78">
        <v>368</v>
      </c>
      <c r="O78">
        <v>2432</v>
      </c>
      <c r="P78">
        <v>11</v>
      </c>
      <c r="Q78" s="3" t="s">
        <v>3503</v>
      </c>
    </row>
    <row r="79" ht="15" customHeight="1">
      <c r="A79" t="e">
        <f t="shared" ca="1" si="546"/>
        <v>#VALUE!</v>
      </c>
      <c r="B79" t="e">
        <f t="array" ref="B79" ca="1">_xlfn.XLOOKUP(Tabelle9[[#This Row],[ExperimentID]]&amp;Tabelle9[[#This Row],[NegotiationID]]&amp;Tabelle9[[#This Row],[MessageID]],ALL_IN_ONE[ExperimentID]&amp;ALL_IN_ONE[NegotiationID]&amp;ALL_IN_ONE[MessageID],ALL_IN_ONE[Gesamt_ID],,0)</f>
        <v>#VALUE!</v>
      </c>
      <c r="C79">
        <v>566</v>
      </c>
      <c r="D79" t="s">
        <v>1521</v>
      </c>
      <c r="E79">
        <v>31691</v>
      </c>
      <c r="F79">
        <v>551</v>
      </c>
      <c r="G79">
        <v>556</v>
      </c>
      <c r="H79" t="s">
        <v>31</v>
      </c>
      <c r="I79" t="str">
        <f t="array" ref="I79">IFERROR(_xlfn.XLOOKUP(Tabelle9[[#This Row],[NegotiationID]]&amp;"FinalAccept",Tabelle9[NegotiationID]&amp;Tabelle9[ActionType],Tabelle9[ActionType],,0),_xlfn.XLOOKUP(Tabelle9[[#This Row],[NegotiationID]]&amp;"FinalReject",Tabelle9[NegotiationID]&amp;Tabelle9[ActionType],Tabelle9[ActionType],,0))</f>
        <v>FinalAccept</v>
      </c>
      <c r="J79">
        <v>0.61819999999999997</v>
      </c>
      <c r="K79">
        <v>0.1908</v>
      </c>
      <c r="L79">
        <v>0.80900000000000005</v>
      </c>
      <c r="M79">
        <v>0.4274</v>
      </c>
      <c r="N79">
        <v>391</v>
      </c>
      <c r="O79">
        <v>2432</v>
      </c>
      <c r="P79">
        <v>11</v>
      </c>
      <c r="Q79" s="3" t="s">
        <v>3504</v>
      </c>
    </row>
    <row r="80" ht="15" customHeight="1">
      <c r="A80" t="e">
        <f t="shared" ca="1" si="546"/>
        <v>#VALUE!</v>
      </c>
      <c r="B80" t="e">
        <f t="array" ref="B80" ca="1">_xlfn.XLOOKUP(Tabelle9[[#This Row],[ExperimentID]]&amp;Tabelle9[[#This Row],[NegotiationID]]&amp;Tabelle9[[#This Row],[MessageID]],ALL_IN_ONE[ExperimentID]&amp;ALL_IN_ONE[NegotiationID]&amp;ALL_IN_ONE[MessageID],ALL_IN_ONE[Gesamt_ID],,0)</f>
        <v>#VALUE!</v>
      </c>
      <c r="C80">
        <v>566</v>
      </c>
      <c r="D80" t="s">
        <v>1521</v>
      </c>
      <c r="E80">
        <v>32166</v>
      </c>
      <c r="F80">
        <v>556</v>
      </c>
      <c r="G80">
        <v>551</v>
      </c>
      <c r="H80" t="s">
        <v>31</v>
      </c>
      <c r="I80" t="str">
        <f t="array" ref="I80">IFERROR(_xlfn.XLOOKUP(Tabelle9[[#This Row],[NegotiationID]]&amp;"FinalAccept",Tabelle9[NegotiationID]&amp;Tabelle9[ActionType],Tabelle9[ActionType],,0),_xlfn.XLOOKUP(Tabelle9[[#This Row],[NegotiationID]]&amp;"FinalReject",Tabelle9[NegotiationID]&amp;Tabelle9[ActionType],Tabelle9[ActionType],,0))</f>
        <v>FinalAccept</v>
      </c>
      <c r="J80">
        <v>0.57940000000000003</v>
      </c>
      <c r="K80">
        <v>0.40300000000000002</v>
      </c>
      <c r="L80">
        <v>0.98240000000000005</v>
      </c>
      <c r="M80">
        <v>0.1764</v>
      </c>
      <c r="N80">
        <v>224</v>
      </c>
      <c r="O80">
        <v>2432</v>
      </c>
      <c r="P80">
        <v>11</v>
      </c>
      <c r="Q80" s="3" t="s">
        <v>3505</v>
      </c>
    </row>
    <row r="81" ht="15" customHeight="1">
      <c r="A81" t="e">
        <f t="shared" ca="1" si="546"/>
        <v>#VALUE!</v>
      </c>
      <c r="B81" t="e">
        <f t="array" ref="B81" ca="1">_xlfn.XLOOKUP(Tabelle9[[#This Row],[ExperimentID]]&amp;Tabelle9[[#This Row],[NegotiationID]]&amp;Tabelle9[[#This Row],[MessageID]],ALL_IN_ONE[ExperimentID]&amp;ALL_IN_ONE[NegotiationID]&amp;ALL_IN_ONE[MessageID],ALL_IN_ONE[Gesamt_ID],,0)</f>
        <v>#VALUE!</v>
      </c>
      <c r="C81">
        <v>566</v>
      </c>
      <c r="D81" t="s">
        <v>1521</v>
      </c>
      <c r="E81">
        <v>32240</v>
      </c>
      <c r="F81">
        <v>551</v>
      </c>
      <c r="G81">
        <v>556</v>
      </c>
      <c r="H81" t="s">
        <v>31</v>
      </c>
      <c r="I81" t="str">
        <f t="array" ref="I81">IFERROR(_xlfn.XLOOKUP(Tabelle9[[#This Row],[NegotiationID]]&amp;"FinalAccept",Tabelle9[NegotiationID]&amp;Tabelle9[ActionType],Tabelle9[ActionType],,0),_xlfn.XLOOKUP(Tabelle9[[#This Row],[NegotiationID]]&amp;"FinalReject",Tabelle9[NegotiationID]&amp;Tabelle9[ActionType],Tabelle9[ActionType],,0))</f>
        <v>FinalAccept</v>
      </c>
      <c r="J81">
        <v>0.56499999999999995</v>
      </c>
      <c r="K81">
        <v>0.37080000000000002</v>
      </c>
      <c r="L81">
        <v>0.93579999999999997</v>
      </c>
      <c r="M81">
        <v>0.19420000000000001</v>
      </c>
      <c r="N81">
        <v>260</v>
      </c>
      <c r="O81">
        <v>2432</v>
      </c>
      <c r="P81">
        <v>11</v>
      </c>
      <c r="Q81" s="3" t="s">
        <v>3506</v>
      </c>
    </row>
    <row r="82" ht="15" customHeight="1">
      <c r="A82" t="e">
        <f t="shared" ca="1" si="546"/>
        <v>#VALUE!</v>
      </c>
      <c r="B82" t="e">
        <f t="array" ref="B82" ca="1">_xlfn.XLOOKUP(Tabelle9[[#This Row],[ExperimentID]]&amp;Tabelle9[[#This Row],[NegotiationID]]&amp;Tabelle9[[#This Row],[MessageID]],ALL_IN_ONE[ExperimentID]&amp;ALL_IN_ONE[NegotiationID]&amp;ALL_IN_ONE[MessageID],ALL_IN_ONE[Gesamt_ID],,0)</f>
        <v>#VALUE!</v>
      </c>
      <c r="C82">
        <v>566</v>
      </c>
      <c r="D82" t="s">
        <v>1521</v>
      </c>
      <c r="E82">
        <v>32245</v>
      </c>
      <c r="F82">
        <v>556</v>
      </c>
      <c r="G82">
        <v>551</v>
      </c>
      <c r="H82" t="s">
        <v>31</v>
      </c>
      <c r="I82" t="str">
        <f t="array" ref="I82">IFERROR(_xlfn.XLOOKUP(Tabelle9[[#This Row],[NegotiationID]]&amp;"FinalAccept",Tabelle9[NegotiationID]&amp;Tabelle9[ActionType],Tabelle9[ActionType],,0),_xlfn.XLOOKUP(Tabelle9[[#This Row],[NegotiationID]]&amp;"FinalReject",Tabelle9[NegotiationID]&amp;Tabelle9[ActionType],Tabelle9[ActionType],,0))</f>
        <v>FinalAccept</v>
      </c>
      <c r="J82">
        <v>0.5534</v>
      </c>
      <c r="K82">
        <v>0.47499999999999998</v>
      </c>
      <c r="L82">
        <v>1.0284</v>
      </c>
      <c r="M82">
        <v>0.078399999999999997</v>
      </c>
      <c r="N82">
        <v>118</v>
      </c>
      <c r="O82">
        <v>2432</v>
      </c>
      <c r="P82">
        <v>11</v>
      </c>
      <c r="Q82" s="3" t="s">
        <v>3507</v>
      </c>
    </row>
    <row r="83" ht="15" customHeight="1">
      <c r="A83" t="e">
        <f t="shared" ca="1" si="546"/>
        <v>#VALUE!</v>
      </c>
      <c r="B83" t="e">
        <f t="array" ref="B83" ca="1">_xlfn.XLOOKUP(Tabelle9[[#This Row],[ExperimentID]]&amp;Tabelle9[[#This Row],[NegotiationID]]&amp;Tabelle9[[#This Row],[MessageID]],ALL_IN_ONE[ExperimentID]&amp;ALL_IN_ONE[NegotiationID]&amp;ALL_IN_ONE[MessageID],ALL_IN_ONE[Gesamt_ID],,0)</f>
        <v>#VALUE!</v>
      </c>
      <c r="C83">
        <v>566</v>
      </c>
      <c r="D83" t="s">
        <v>1521</v>
      </c>
      <c r="E83">
        <v>32247</v>
      </c>
      <c r="F83">
        <v>551</v>
      </c>
      <c r="G83">
        <v>556</v>
      </c>
      <c r="H83" t="s">
        <v>31</v>
      </c>
      <c r="I83" t="str">
        <f t="array" ref="I83">IFERROR(_xlfn.XLOOKUP(Tabelle9[[#This Row],[NegotiationID]]&amp;"FinalAccept",Tabelle9[NegotiationID]&amp;Tabelle9[ActionType],Tabelle9[ActionType],,0),_xlfn.XLOOKUP(Tabelle9[[#This Row],[NegotiationID]]&amp;"FinalReject",Tabelle9[NegotiationID]&amp;Tabelle9[ActionType],Tabelle9[ActionType],,0))</f>
        <v>FinalAccept</v>
      </c>
      <c r="J83">
        <v>0.52339999999999998</v>
      </c>
      <c r="K83">
        <v>0.46000000000000002</v>
      </c>
      <c r="L83">
        <v>0.98340000000000005</v>
      </c>
      <c r="M83">
        <v>0.063399999999999998</v>
      </c>
      <c r="N83">
        <v>272</v>
      </c>
      <c r="O83">
        <v>2432</v>
      </c>
      <c r="P83">
        <v>11</v>
      </c>
      <c r="Q83" s="3" t="s">
        <v>3508</v>
      </c>
    </row>
    <row r="84" ht="15" customHeight="1">
      <c r="A84" t="e">
        <f t="shared" ca="1" si="546"/>
        <v>#VALUE!</v>
      </c>
      <c r="B84" t="e">
        <f t="array" ref="B84" ca="1">_xlfn.XLOOKUP(Tabelle9[[#This Row],[ExperimentID]]&amp;Tabelle9[[#This Row],[NegotiationID]]&amp;Tabelle9[[#This Row],[MessageID]],ALL_IN_ONE[ExperimentID]&amp;ALL_IN_ONE[NegotiationID]&amp;ALL_IN_ONE[MessageID],ALL_IN_ONE[Gesamt_ID],,0)</f>
        <v>#VALUE!</v>
      </c>
      <c r="C84">
        <v>566</v>
      </c>
      <c r="D84" t="s">
        <v>1521</v>
      </c>
      <c r="E84">
        <v>32278</v>
      </c>
      <c r="F84">
        <v>556</v>
      </c>
      <c r="G84">
        <v>551</v>
      </c>
      <c r="H84" t="s">
        <v>20</v>
      </c>
      <c r="I84" t="str">
        <f t="array" ref="I84">IFERROR(_xlfn.XLOOKUP(Tabelle9[[#This Row],[NegotiationID]]&amp;"FinalAccept",Tabelle9[NegotiationID]&amp;Tabelle9[ActionType],Tabelle9[ActionType],,0),_xlfn.XLOOKUP(Tabelle9[[#This Row],[NegotiationID]]&amp;"FinalReject",Tabelle9[NegotiationID]&amp;Tabelle9[ActionType],Tabelle9[ActionType],,0))</f>
        <v>FinalAccept</v>
      </c>
      <c r="J84">
        <v>0.46000000000000002</v>
      </c>
      <c r="K84">
        <v>0.52339999999999998</v>
      </c>
      <c r="L84">
        <v>0.98340000000000005</v>
      </c>
      <c r="M84">
        <v>0.063399999999999998</v>
      </c>
      <c r="N84">
        <v>50</v>
      </c>
      <c r="O84">
        <v>2432</v>
      </c>
      <c r="P84">
        <v>11</v>
      </c>
      <c r="Q84" s="3" t="s">
        <v>3509</v>
      </c>
    </row>
    <row r="85" ht="14.5" hidden="1">
      <c r="A85" t="e">
        <f t="shared" ca="1" si="546"/>
        <v>#VALUE!</v>
      </c>
      <c r="B85" t="e">
        <f t="array" ref="B85" ca="1">_xlfn.XLOOKUP(Tabelle9[[#This Row],[ExperimentID]]&amp;Tabelle9[[#This Row],[NegotiationID]]&amp;Tabelle9[[#This Row],[MessageID]],ALL_IN_ONE[ExperimentID]&amp;ALL_IN_ONE[NegotiationID]&amp;ALL_IN_ONE[MessageID],ALL_IN_ONE[Gesamt_ID],,0)</f>
        <v>#VALUE!</v>
      </c>
      <c r="C85">
        <v>596</v>
      </c>
      <c r="D85" t="s">
        <v>1521</v>
      </c>
      <c r="E85">
        <v>597</v>
      </c>
      <c r="H85" t="s">
        <v>6019</v>
      </c>
      <c r="I85" t="str">
        <f t="array" ref="I85">IFERROR(_xlfn.XLOOKUP(Tabelle9[[#This Row],[NegotiationID]]&amp;"FinalAccept",Tabelle9[NegotiationID]&amp;Tabelle9[ActionType],Tabelle9[ActionType],,0),_xlfn.XLOOKUP(Tabelle9[[#This Row],[NegotiationID]]&amp;"FinalReject",Tabelle9[NegotiationID]&amp;Tabelle9[ActionType],Tabelle9[ActionType],,0))</f>
        <v>FinalAccept</v>
      </c>
      <c r="N85">
        <v>21</v>
      </c>
      <c r="O85">
        <v>2220</v>
      </c>
      <c r="P85">
        <v>9</v>
      </c>
      <c r="Q85" t="s">
        <v>6020</v>
      </c>
    </row>
    <row r="86" ht="15" customHeight="1">
      <c r="A86" t="e">
        <f t="shared" ca="1" si="546"/>
        <v>#VALUE!</v>
      </c>
      <c r="B86" t="e">
        <f t="array" ref="B86" ca="1">_xlfn.XLOOKUP(Tabelle9[[#This Row],[ExperimentID]]&amp;Tabelle9[[#This Row],[NegotiationID]]&amp;Tabelle9[[#This Row],[MessageID]],ALL_IN_ONE[ExperimentID]&amp;ALL_IN_ONE[NegotiationID]&amp;ALL_IN_ONE[MessageID],ALL_IN_ONE[Gesamt_ID],,0)</f>
        <v>#VALUE!</v>
      </c>
      <c r="C86">
        <v>596</v>
      </c>
      <c r="D86" t="s">
        <v>1521</v>
      </c>
      <c r="E86">
        <v>30595</v>
      </c>
      <c r="F86">
        <v>581</v>
      </c>
      <c r="G86">
        <v>586</v>
      </c>
      <c r="H86" t="s">
        <v>19</v>
      </c>
      <c r="I86" t="str">
        <f t="array" ref="I86">IFERROR(_xlfn.XLOOKUP(Tabelle9[[#This Row],[NegotiationID]]&amp;"FinalAccept",Tabelle9[NegotiationID]&amp;Tabelle9[ActionType],Tabelle9[ActionType],,0),_xlfn.XLOOKUP(Tabelle9[[#This Row],[NegotiationID]]&amp;"FinalReject",Tabelle9[NegotiationID]&amp;Tabelle9[ActionType],Tabelle9[ActionType],,0))</f>
        <v>FinalAccept</v>
      </c>
      <c r="J86">
        <v>1</v>
      </c>
      <c r="K86">
        <v>0.1084</v>
      </c>
      <c r="L86">
        <v>1.1084000000000001</v>
      </c>
      <c r="M86">
        <v>0.89159999999999995</v>
      </c>
      <c r="N86">
        <v>140</v>
      </c>
      <c r="O86">
        <v>2220</v>
      </c>
      <c r="P86">
        <v>9</v>
      </c>
      <c r="Q86" s="3" t="s">
        <v>3510</v>
      </c>
    </row>
    <row r="87" ht="15" customHeight="1">
      <c r="A87" t="e">
        <f t="shared" ca="1" si="546"/>
        <v>#VALUE!</v>
      </c>
      <c r="B87" t="e">
        <f t="array" ref="B87" ca="1">_xlfn.XLOOKUP(Tabelle9[[#This Row],[ExperimentID]]&amp;Tabelle9[[#This Row],[NegotiationID]]&amp;Tabelle9[[#This Row],[MessageID]],ALL_IN_ONE[ExperimentID]&amp;ALL_IN_ONE[NegotiationID]&amp;ALL_IN_ONE[MessageID],ALL_IN_ONE[Gesamt_ID],,0)</f>
        <v>#VALUE!</v>
      </c>
      <c r="C87">
        <v>596</v>
      </c>
      <c r="D87" t="s">
        <v>1521</v>
      </c>
      <c r="E87">
        <v>31086</v>
      </c>
      <c r="F87">
        <v>586</v>
      </c>
      <c r="G87">
        <v>581</v>
      </c>
      <c r="H87" t="s">
        <v>31</v>
      </c>
      <c r="I87" t="str">
        <f t="array" ref="I87">IFERROR(_xlfn.XLOOKUP(Tabelle9[[#This Row],[NegotiationID]]&amp;"FinalAccept",Tabelle9[NegotiationID]&amp;Tabelle9[ActionType],Tabelle9[ActionType],,0),_xlfn.XLOOKUP(Tabelle9[[#This Row],[NegotiationID]]&amp;"FinalReject",Tabelle9[NegotiationID]&amp;Tabelle9[ActionType],Tabelle9[ActionType],,0))</f>
        <v>FinalAccept</v>
      </c>
      <c r="J87">
        <v>0.81759999999999999</v>
      </c>
      <c r="K87">
        <v>0.1484</v>
      </c>
      <c r="L87">
        <v>0.96599999999999997</v>
      </c>
      <c r="M87">
        <v>0.66920000000000002</v>
      </c>
      <c r="N87">
        <v>134</v>
      </c>
      <c r="O87">
        <v>2220</v>
      </c>
      <c r="P87">
        <v>9</v>
      </c>
      <c r="Q87" s="3" t="s">
        <v>3511</v>
      </c>
    </row>
    <row r="88" ht="15" customHeight="1">
      <c r="A88" t="e">
        <f t="shared" ca="1" si="546"/>
        <v>#VALUE!</v>
      </c>
      <c r="B88" t="e">
        <f t="array" ref="B88" ca="1">_xlfn.XLOOKUP(Tabelle9[[#This Row],[ExperimentID]]&amp;Tabelle9[[#This Row],[NegotiationID]]&amp;Tabelle9[[#This Row],[MessageID]],ALL_IN_ONE[ExperimentID]&amp;ALL_IN_ONE[NegotiationID]&amp;ALL_IN_ONE[MessageID],ALL_IN_ONE[Gesamt_ID],,0)</f>
        <v>#VALUE!</v>
      </c>
      <c r="C88">
        <v>596</v>
      </c>
      <c r="D88" t="s">
        <v>1521</v>
      </c>
      <c r="E88">
        <v>31102</v>
      </c>
      <c r="F88">
        <v>581</v>
      </c>
      <c r="G88">
        <v>586</v>
      </c>
      <c r="H88" t="s">
        <v>31</v>
      </c>
      <c r="I88" t="str">
        <f t="array" ref="I88">IFERROR(_xlfn.XLOOKUP(Tabelle9[[#This Row],[NegotiationID]]&amp;"FinalAccept",Tabelle9[NegotiationID]&amp;Tabelle9[ActionType],Tabelle9[ActionType],,0),_xlfn.XLOOKUP(Tabelle9[[#This Row],[NegotiationID]]&amp;"FinalReject",Tabelle9[NegotiationID]&amp;Tabelle9[ActionType],Tabelle9[ActionType],,0))</f>
        <v>FinalAccept</v>
      </c>
      <c r="J88">
        <v>0.54620000000000002</v>
      </c>
      <c r="K88">
        <v>0.21340000000000001</v>
      </c>
      <c r="L88">
        <v>0.75960000000000005</v>
      </c>
      <c r="M88">
        <v>0.33279999999999998</v>
      </c>
      <c r="N88">
        <v>178</v>
      </c>
      <c r="O88">
        <v>2220</v>
      </c>
      <c r="P88">
        <v>9</v>
      </c>
      <c r="Q88" s="3" t="s">
        <v>3512</v>
      </c>
    </row>
    <row r="89" ht="15" customHeight="1">
      <c r="A89" t="e">
        <f t="shared" ca="1" si="546"/>
        <v>#VALUE!</v>
      </c>
      <c r="B89" t="e">
        <f t="array" ref="B89" ca="1">_xlfn.XLOOKUP(Tabelle9[[#This Row],[ExperimentID]]&amp;Tabelle9[[#This Row],[NegotiationID]]&amp;Tabelle9[[#This Row],[MessageID]],ALL_IN_ONE[ExperimentID]&amp;ALL_IN_ONE[NegotiationID]&amp;ALL_IN_ONE[MessageID],ALL_IN_ONE[Gesamt_ID],,0)</f>
        <v>#VALUE!</v>
      </c>
      <c r="C89">
        <v>596</v>
      </c>
      <c r="D89" t="s">
        <v>1521</v>
      </c>
      <c r="E89">
        <v>31213</v>
      </c>
      <c r="F89">
        <v>586</v>
      </c>
      <c r="G89">
        <v>581</v>
      </c>
      <c r="H89" t="s">
        <v>31</v>
      </c>
      <c r="I89" t="str">
        <f t="array" ref="I89">IFERROR(_xlfn.XLOOKUP(Tabelle9[[#This Row],[NegotiationID]]&amp;"FinalAccept",Tabelle9[NegotiationID]&amp;Tabelle9[ActionType],Tabelle9[ActionType],,0),_xlfn.XLOOKUP(Tabelle9[[#This Row],[NegotiationID]]&amp;"FinalReject",Tabelle9[NegotiationID]&amp;Tabelle9[ActionType],Tabelle9[ActionType],,0))</f>
        <v>FinalAccept</v>
      </c>
      <c r="J89">
        <v>0.68620000000000003</v>
      </c>
      <c r="K89">
        <v>0.18440000000000001</v>
      </c>
      <c r="L89">
        <v>0.87060000000000004</v>
      </c>
      <c r="M89">
        <v>0.50180000000000002</v>
      </c>
      <c r="N89">
        <v>493</v>
      </c>
      <c r="O89">
        <v>2220</v>
      </c>
      <c r="P89">
        <v>9</v>
      </c>
      <c r="Q89" s="3" t="s">
        <v>3513</v>
      </c>
    </row>
    <row r="90" ht="15" customHeight="1">
      <c r="A90" t="e">
        <f t="shared" ca="1" si="546"/>
        <v>#VALUE!</v>
      </c>
      <c r="B90" t="e">
        <f t="array" ref="B90" ca="1">_xlfn.XLOOKUP(Tabelle9[[#This Row],[ExperimentID]]&amp;Tabelle9[[#This Row],[NegotiationID]]&amp;Tabelle9[[#This Row],[MessageID]],ALL_IN_ONE[ExperimentID]&amp;ALL_IN_ONE[NegotiationID]&amp;ALL_IN_ONE[MessageID],ALL_IN_ONE[Gesamt_ID],,0)</f>
        <v>#VALUE!</v>
      </c>
      <c r="C90">
        <v>596</v>
      </c>
      <c r="D90" t="s">
        <v>1521</v>
      </c>
      <c r="E90">
        <v>31226</v>
      </c>
      <c r="F90">
        <v>581</v>
      </c>
      <c r="G90">
        <v>586</v>
      </c>
      <c r="H90" t="s">
        <v>31</v>
      </c>
      <c r="I90" t="str">
        <f t="array" ref="I90">IFERROR(_xlfn.XLOOKUP(Tabelle9[[#This Row],[NegotiationID]]&amp;"FinalAccept",Tabelle9[NegotiationID]&amp;Tabelle9[ActionType],Tabelle9[ActionType],,0),_xlfn.XLOOKUP(Tabelle9[[#This Row],[NegotiationID]]&amp;"FinalReject",Tabelle9[NegotiationID]&amp;Tabelle9[ActionType],Tabelle9[ActionType],,0))</f>
        <v>FinalAccept</v>
      </c>
      <c r="J90">
        <v>0.78559999999999997</v>
      </c>
      <c r="K90">
        <v>0.21299999999999999</v>
      </c>
      <c r="L90">
        <v>0.99860000000000004</v>
      </c>
      <c r="M90">
        <v>0.5726</v>
      </c>
      <c r="N90">
        <v>558</v>
      </c>
      <c r="O90">
        <v>2220</v>
      </c>
      <c r="P90">
        <v>9</v>
      </c>
      <c r="Q90" s="3" t="s">
        <v>3514</v>
      </c>
    </row>
    <row r="91" ht="15" customHeight="1">
      <c r="A91" t="e">
        <f t="shared" ca="1" si="546"/>
        <v>#VALUE!</v>
      </c>
      <c r="B91" t="e">
        <f t="array" ref="B91" ca="1">_xlfn.XLOOKUP(Tabelle9[[#This Row],[ExperimentID]]&amp;Tabelle9[[#This Row],[NegotiationID]]&amp;Tabelle9[[#This Row],[MessageID]],ALL_IN_ONE[ExperimentID]&amp;ALL_IN_ONE[NegotiationID]&amp;ALL_IN_ONE[MessageID],ALL_IN_ONE[Gesamt_ID],,0)</f>
        <v>#VALUE!</v>
      </c>
      <c r="C91">
        <v>596</v>
      </c>
      <c r="D91" t="s">
        <v>1521</v>
      </c>
      <c r="E91">
        <v>31361</v>
      </c>
      <c r="F91">
        <v>586</v>
      </c>
      <c r="G91">
        <v>581</v>
      </c>
      <c r="H91" t="s">
        <v>31</v>
      </c>
      <c r="I91" t="str">
        <f t="array" ref="I91">IFERROR(_xlfn.XLOOKUP(Tabelle9[[#This Row],[NegotiationID]]&amp;"FinalAccept",Tabelle9[NegotiationID]&amp;Tabelle9[ActionType],Tabelle9[ActionType],,0),_xlfn.XLOOKUP(Tabelle9[[#This Row],[NegotiationID]]&amp;"FinalReject",Tabelle9[NegotiationID]&amp;Tabelle9[ActionType],Tabelle9[ActionType],,0))</f>
        <v>FinalAccept</v>
      </c>
      <c r="J91">
        <v>0.61760000000000004</v>
      </c>
      <c r="K91">
        <v>0.34839999999999999</v>
      </c>
      <c r="L91">
        <v>0.96599999999999997</v>
      </c>
      <c r="M91">
        <v>0.26919999999999999</v>
      </c>
      <c r="N91">
        <v>305</v>
      </c>
      <c r="O91">
        <v>2220</v>
      </c>
      <c r="P91">
        <v>9</v>
      </c>
      <c r="Q91" s="3" t="s">
        <v>3515</v>
      </c>
    </row>
    <row r="92" ht="15" customHeight="1">
      <c r="A92" t="e">
        <f t="shared" ca="1" si="546"/>
        <v>#VALUE!</v>
      </c>
      <c r="B92" t="e">
        <f t="array" ref="B92" ca="1">_xlfn.XLOOKUP(Tabelle9[[#This Row],[ExperimentID]]&amp;Tabelle9[[#This Row],[NegotiationID]]&amp;Tabelle9[[#This Row],[MessageID]],ALL_IN_ONE[ExperimentID]&amp;ALL_IN_ONE[NegotiationID]&amp;ALL_IN_ONE[MessageID],ALL_IN_ONE[Gesamt_ID],,0)</f>
        <v>#VALUE!</v>
      </c>
      <c r="C92">
        <v>596</v>
      </c>
      <c r="D92" t="s">
        <v>1521</v>
      </c>
      <c r="E92">
        <v>31371</v>
      </c>
      <c r="F92">
        <v>581</v>
      </c>
      <c r="G92">
        <v>586</v>
      </c>
      <c r="H92" t="s">
        <v>31</v>
      </c>
      <c r="I92" t="str">
        <f t="array" ref="I92">IFERROR(_xlfn.XLOOKUP(Tabelle9[[#This Row],[NegotiationID]]&amp;"FinalAccept",Tabelle9[NegotiationID]&amp;Tabelle9[ActionType],Tabelle9[ActionType],,0),_xlfn.XLOOKUP(Tabelle9[[#This Row],[NegotiationID]]&amp;"FinalReject",Tabelle9[NegotiationID]&amp;Tabelle9[ActionType],Tabelle9[ActionType],,0))</f>
        <v>FinalAccept</v>
      </c>
      <c r="J92">
        <v>0.52839999999999998</v>
      </c>
      <c r="K92">
        <v>0.59040000000000004</v>
      </c>
      <c r="L92">
        <v>1.1188</v>
      </c>
      <c r="M92">
        <v>0.062</v>
      </c>
      <c r="N92">
        <v>173</v>
      </c>
      <c r="O92">
        <v>2220</v>
      </c>
      <c r="P92">
        <v>9</v>
      </c>
      <c r="Q92" s="3" t="s">
        <v>3516</v>
      </c>
    </row>
    <row r="93" ht="15" customHeight="1">
      <c r="A93" t="e">
        <f t="shared" ca="1" si="546"/>
        <v>#VALUE!</v>
      </c>
      <c r="B93" t="e">
        <f t="array" ref="B93" ca="1">_xlfn.XLOOKUP(Tabelle9[[#This Row],[ExperimentID]]&amp;Tabelle9[[#This Row],[NegotiationID]]&amp;Tabelle9[[#This Row],[MessageID]],ALL_IN_ONE[ExperimentID]&amp;ALL_IN_ONE[NegotiationID]&amp;ALL_IN_ONE[MessageID],ALL_IN_ONE[Gesamt_ID],,0)</f>
        <v>#VALUE!</v>
      </c>
      <c r="C93">
        <v>596</v>
      </c>
      <c r="D93" t="s">
        <v>1521</v>
      </c>
      <c r="E93">
        <v>31379</v>
      </c>
      <c r="F93">
        <v>586</v>
      </c>
      <c r="G93">
        <v>581</v>
      </c>
      <c r="H93" t="s">
        <v>20</v>
      </c>
      <c r="I93" t="str">
        <f t="array" ref="I93">IFERROR(_xlfn.XLOOKUP(Tabelle9[[#This Row],[NegotiationID]]&amp;"FinalAccept",Tabelle9[NegotiationID]&amp;Tabelle9[ActionType],Tabelle9[ActionType],,0),_xlfn.XLOOKUP(Tabelle9[[#This Row],[NegotiationID]]&amp;"FinalReject",Tabelle9[NegotiationID]&amp;Tabelle9[ActionType],Tabelle9[ActionType],,0))</f>
        <v>FinalAccept</v>
      </c>
      <c r="J93">
        <v>0.59040000000000004</v>
      </c>
      <c r="K93">
        <v>0.52839999999999998</v>
      </c>
      <c r="L93">
        <v>1.1188</v>
      </c>
      <c r="M93">
        <v>0.062</v>
      </c>
      <c r="N93">
        <v>218</v>
      </c>
      <c r="O93">
        <v>2220</v>
      </c>
      <c r="P93">
        <v>9</v>
      </c>
      <c r="Q93" s="3" t="s">
        <v>3517</v>
      </c>
    </row>
    <row r="94" ht="14.5" hidden="1">
      <c r="A94" t="e">
        <f t="shared" ca="1" si="546"/>
        <v>#VALUE!</v>
      </c>
      <c r="B94" t="e">
        <f t="array" ref="B94" ca="1">_xlfn.XLOOKUP(Tabelle9[[#This Row],[ExperimentID]]&amp;Tabelle9[[#This Row],[NegotiationID]]&amp;Tabelle9[[#This Row],[MessageID]],ALL_IN_ONE[ExperimentID]&amp;ALL_IN_ONE[NegotiationID]&amp;ALL_IN_ONE[MessageID],ALL_IN_ONE[Gesamt_ID],,0)</f>
        <v>#VALUE!</v>
      </c>
      <c r="C94">
        <v>626</v>
      </c>
      <c r="D94" t="s">
        <v>1521</v>
      </c>
      <c r="E94">
        <v>627</v>
      </c>
      <c r="H94" t="s">
        <v>6019</v>
      </c>
      <c r="I94" t="str">
        <f t="array" ref="I94">IFERROR(_xlfn.XLOOKUP(Tabelle9[[#This Row],[NegotiationID]]&amp;"FinalAccept",Tabelle9[NegotiationID]&amp;Tabelle9[ActionType],Tabelle9[ActionType],,0),_xlfn.XLOOKUP(Tabelle9[[#This Row],[NegotiationID]]&amp;"FinalReject",Tabelle9[NegotiationID]&amp;Tabelle9[ActionType],Tabelle9[ActionType],,0))</f>
        <v>FinalReject</v>
      </c>
      <c r="N94">
        <v>21</v>
      </c>
      <c r="O94">
        <v>3119</v>
      </c>
      <c r="P94">
        <v>11</v>
      </c>
      <c r="Q94" t="s">
        <v>6020</v>
      </c>
    </row>
    <row r="95" ht="15" customHeight="1">
      <c r="A95" t="e">
        <f t="shared" ca="1" si="546"/>
        <v>#VALUE!</v>
      </c>
      <c r="B95" t="e">
        <f t="array" ref="B95" ca="1">_xlfn.XLOOKUP(Tabelle9[[#This Row],[ExperimentID]]&amp;Tabelle9[[#This Row],[NegotiationID]]&amp;Tabelle9[[#This Row],[MessageID]],ALL_IN_ONE[ExperimentID]&amp;ALL_IN_ONE[NegotiationID]&amp;ALL_IN_ONE[MessageID],ALL_IN_ONE[Gesamt_ID],,0)</f>
        <v>#VALUE!</v>
      </c>
      <c r="C95">
        <v>626</v>
      </c>
      <c r="D95" t="s">
        <v>1521</v>
      </c>
      <c r="E95">
        <v>30510</v>
      </c>
      <c r="F95">
        <v>611</v>
      </c>
      <c r="G95">
        <v>616</v>
      </c>
      <c r="H95" t="s">
        <v>19</v>
      </c>
      <c r="I95" t="str">
        <f t="array" ref="I95">IFERROR(_xlfn.XLOOKUP(Tabelle9[[#This Row],[NegotiationID]]&amp;"FinalAccept",Tabelle9[NegotiationID]&amp;Tabelle9[ActionType],Tabelle9[ActionType],,0),_xlfn.XLOOKUP(Tabelle9[[#This Row],[NegotiationID]]&amp;"FinalReject",Tabelle9[NegotiationID]&amp;Tabelle9[ActionType],Tabelle9[ActionType],,0))</f>
        <v>FinalReject</v>
      </c>
      <c r="J95">
        <v>0.74619999999999997</v>
      </c>
      <c r="K95">
        <v>0.12659999999999999</v>
      </c>
      <c r="L95">
        <v>0.87280000000000002</v>
      </c>
      <c r="M95">
        <v>0.61960000000000004</v>
      </c>
      <c r="N95">
        <v>55</v>
      </c>
      <c r="O95">
        <v>3119</v>
      </c>
      <c r="P95">
        <v>11</v>
      </c>
      <c r="Q95" s="3" t="s">
        <v>3518</v>
      </c>
    </row>
    <row r="96" ht="15" customHeight="1">
      <c r="A96" t="e">
        <f t="shared" ca="1" si="546"/>
        <v>#VALUE!</v>
      </c>
      <c r="B96" t="e">
        <f t="array" ref="B96" ca="1">_xlfn.XLOOKUP(Tabelle9[[#This Row],[ExperimentID]]&amp;Tabelle9[[#This Row],[NegotiationID]]&amp;Tabelle9[[#This Row],[MessageID]],ALL_IN_ONE[ExperimentID]&amp;ALL_IN_ONE[NegotiationID]&amp;ALL_IN_ONE[MessageID],ALL_IN_ONE[Gesamt_ID],,0)</f>
        <v>#VALUE!</v>
      </c>
      <c r="C96">
        <v>626</v>
      </c>
      <c r="D96" t="s">
        <v>1521</v>
      </c>
      <c r="E96">
        <v>30604</v>
      </c>
      <c r="F96">
        <v>616</v>
      </c>
      <c r="G96">
        <v>611</v>
      </c>
      <c r="H96" t="s">
        <v>31</v>
      </c>
      <c r="I96" t="str">
        <f t="array" ref="I96">IFERROR(_xlfn.XLOOKUP(Tabelle9[[#This Row],[NegotiationID]]&amp;"FinalAccept",Tabelle9[NegotiationID]&amp;Tabelle9[ActionType],Tabelle9[ActionType],,0),_xlfn.XLOOKUP(Tabelle9[[#This Row],[NegotiationID]]&amp;"FinalReject",Tabelle9[NegotiationID]&amp;Tabelle9[ActionType],Tabelle9[ActionType],,0))</f>
        <v>FinalReject</v>
      </c>
      <c r="J96">
        <v>1</v>
      </c>
      <c r="K96">
        <v>0.12540000000000001</v>
      </c>
      <c r="L96">
        <v>1.1254</v>
      </c>
      <c r="M96">
        <v>0.87460000000000004</v>
      </c>
      <c r="N96">
        <v>563</v>
      </c>
      <c r="O96">
        <v>3119</v>
      </c>
      <c r="P96">
        <v>11</v>
      </c>
      <c r="Q96" s="3" t="s">
        <v>3519</v>
      </c>
    </row>
    <row r="97" ht="15" customHeight="1">
      <c r="A97" t="e">
        <f t="shared" ca="1" si="546"/>
        <v>#VALUE!</v>
      </c>
      <c r="B97" t="e">
        <f t="array" ref="B97" ca="1">_xlfn.XLOOKUP(Tabelle9[[#This Row],[ExperimentID]]&amp;Tabelle9[[#This Row],[NegotiationID]]&amp;Tabelle9[[#This Row],[MessageID]],ALL_IN_ONE[ExperimentID]&amp;ALL_IN_ONE[NegotiationID]&amp;ALL_IN_ONE[MessageID],ALL_IN_ONE[Gesamt_ID],,0)</f>
        <v>#VALUE!</v>
      </c>
      <c r="C97">
        <v>626</v>
      </c>
      <c r="D97" t="s">
        <v>1521</v>
      </c>
      <c r="E97">
        <v>30722</v>
      </c>
      <c r="F97">
        <v>611</v>
      </c>
      <c r="G97">
        <v>616</v>
      </c>
      <c r="H97" t="s">
        <v>31</v>
      </c>
      <c r="I97" t="str">
        <f t="array" ref="I97">IFERROR(_xlfn.XLOOKUP(Tabelle9[[#This Row],[NegotiationID]]&amp;"FinalAccept",Tabelle9[NegotiationID]&amp;Tabelle9[ActionType],Tabelle9[ActionType],,0),_xlfn.XLOOKUP(Tabelle9[[#This Row],[NegotiationID]]&amp;"FinalReject",Tabelle9[NegotiationID]&amp;Tabelle9[ActionType],Tabelle9[ActionType],,0))</f>
        <v>FinalReject</v>
      </c>
      <c r="J97">
        <v>0.64019999999999999</v>
      </c>
      <c r="K97">
        <v>0.45879999999999999</v>
      </c>
      <c r="L97">
        <v>1.099</v>
      </c>
      <c r="M97">
        <v>0.18140000000000001</v>
      </c>
      <c r="N97">
        <v>385</v>
      </c>
      <c r="O97">
        <v>3119</v>
      </c>
      <c r="P97">
        <v>11</v>
      </c>
      <c r="Q97" s="3" t="s">
        <v>3520</v>
      </c>
    </row>
    <row r="98" ht="15" customHeight="1">
      <c r="A98" t="e">
        <f t="shared" ca="1" si="546"/>
        <v>#VALUE!</v>
      </c>
      <c r="B98" t="e">
        <f t="array" ref="B98" ca="1">_xlfn.XLOOKUP(Tabelle9[[#This Row],[ExperimentID]]&amp;Tabelle9[[#This Row],[NegotiationID]]&amp;Tabelle9[[#This Row],[MessageID]],ALL_IN_ONE[ExperimentID]&amp;ALL_IN_ONE[NegotiationID]&amp;ALL_IN_ONE[MessageID],ALL_IN_ONE[Gesamt_ID],,0)</f>
        <v>#VALUE!</v>
      </c>
      <c r="C98">
        <v>626</v>
      </c>
      <c r="D98" t="s">
        <v>1521</v>
      </c>
      <c r="E98">
        <v>31039</v>
      </c>
      <c r="F98">
        <v>616</v>
      </c>
      <c r="G98">
        <v>611</v>
      </c>
      <c r="H98" t="s">
        <v>31</v>
      </c>
      <c r="I98" t="str">
        <f t="array" ref="I98">IFERROR(_xlfn.XLOOKUP(Tabelle9[[#This Row],[NegotiationID]]&amp;"FinalAccept",Tabelle9[NegotiationID]&amp;Tabelle9[ActionType],Tabelle9[ActionType],,0),_xlfn.XLOOKUP(Tabelle9[[#This Row],[NegotiationID]]&amp;"FinalReject",Tabelle9[NegotiationID]&amp;Tabelle9[ActionType],Tabelle9[ActionType],,0))</f>
        <v>FinalReject</v>
      </c>
      <c r="J98">
        <v>0.63880000000000003</v>
      </c>
      <c r="K98">
        <v>0.4602</v>
      </c>
      <c r="L98">
        <v>1.099</v>
      </c>
      <c r="M98">
        <v>0.17860000000000001</v>
      </c>
      <c r="N98">
        <v>354</v>
      </c>
      <c r="O98">
        <v>3119</v>
      </c>
      <c r="P98">
        <v>11</v>
      </c>
      <c r="Q98" s="3" t="s">
        <v>3521</v>
      </c>
    </row>
    <row r="99" ht="15" customHeight="1">
      <c r="A99" t="e">
        <f t="shared" ca="1" si="546"/>
        <v>#VALUE!</v>
      </c>
      <c r="B99" t="e">
        <f t="array" ref="B99" ca="1">_xlfn.XLOOKUP(Tabelle9[[#This Row],[ExperimentID]]&amp;Tabelle9[[#This Row],[NegotiationID]]&amp;Tabelle9[[#This Row],[MessageID]],ALL_IN_ONE[ExperimentID]&amp;ALL_IN_ONE[NegotiationID]&amp;ALL_IN_ONE[MessageID],ALL_IN_ONE[Gesamt_ID],,0)</f>
        <v>#VALUE!</v>
      </c>
      <c r="C99">
        <v>626</v>
      </c>
      <c r="D99" t="s">
        <v>1521</v>
      </c>
      <c r="E99">
        <v>31055</v>
      </c>
      <c r="F99">
        <v>611</v>
      </c>
      <c r="G99">
        <v>616</v>
      </c>
      <c r="H99" t="s">
        <v>31</v>
      </c>
      <c r="I99" t="str">
        <f t="array" ref="I99">IFERROR(_xlfn.XLOOKUP(Tabelle9[[#This Row],[NegotiationID]]&amp;"FinalAccept",Tabelle9[NegotiationID]&amp;Tabelle9[ActionType],Tabelle9[ActionType],,0),_xlfn.XLOOKUP(Tabelle9[[#This Row],[NegotiationID]]&amp;"FinalReject",Tabelle9[NegotiationID]&amp;Tabelle9[ActionType],Tabelle9[ActionType],,0))</f>
        <v>FinalReject</v>
      </c>
      <c r="J99">
        <v>0.76800000000000002</v>
      </c>
      <c r="K99">
        <v>0.32919999999999999</v>
      </c>
      <c r="L99">
        <v>1.0972</v>
      </c>
      <c r="M99">
        <v>0.43880000000000002</v>
      </c>
      <c r="N99">
        <v>197</v>
      </c>
      <c r="O99">
        <v>3119</v>
      </c>
      <c r="P99">
        <v>11</v>
      </c>
      <c r="Q99" s="3" t="s">
        <v>3522</v>
      </c>
    </row>
    <row r="100" ht="15" customHeight="1">
      <c r="A100" t="e">
        <f t="shared" ca="1" si="546"/>
        <v>#VALUE!</v>
      </c>
      <c r="B100" t="e">
        <f t="array" ref="B100" ca="1">_xlfn.XLOOKUP(Tabelle9[[#This Row],[ExperimentID]]&amp;Tabelle9[[#This Row],[NegotiationID]]&amp;Tabelle9[[#This Row],[MessageID]],ALL_IN_ONE[ExperimentID]&amp;ALL_IN_ONE[NegotiationID]&amp;ALL_IN_ONE[MessageID],ALL_IN_ONE[Gesamt_ID],,0)</f>
        <v>#VALUE!</v>
      </c>
      <c r="C100">
        <v>626</v>
      </c>
      <c r="D100" t="s">
        <v>1521</v>
      </c>
      <c r="E100">
        <v>31101</v>
      </c>
      <c r="F100">
        <v>616</v>
      </c>
      <c r="G100">
        <v>611</v>
      </c>
      <c r="H100" t="s">
        <v>31</v>
      </c>
      <c r="I100" t="str">
        <f t="array" ref="I100">IFERROR(_xlfn.XLOOKUP(Tabelle9[[#This Row],[NegotiationID]]&amp;"FinalAccept",Tabelle9[NegotiationID]&amp;Tabelle9[ActionType],Tabelle9[ActionType],,0),_xlfn.XLOOKUP(Tabelle9[[#This Row],[NegotiationID]]&amp;"FinalReject",Tabelle9[NegotiationID]&amp;Tabelle9[ActionType],Tabelle9[ActionType],,0))</f>
        <v>FinalReject</v>
      </c>
      <c r="J100">
        <v>0.57399999999999995</v>
      </c>
      <c r="K100">
        <v>0.52659999999999996</v>
      </c>
      <c r="L100">
        <v>1.1006</v>
      </c>
      <c r="M100">
        <v>0.047399999999999998</v>
      </c>
      <c r="N100">
        <v>220</v>
      </c>
      <c r="O100">
        <v>3119</v>
      </c>
      <c r="P100">
        <v>11</v>
      </c>
      <c r="Q100" s="3" t="s">
        <v>3523</v>
      </c>
    </row>
    <row r="101" ht="15" customHeight="1">
      <c r="A101" t="e">
        <f t="shared" ca="1" si="546"/>
        <v>#VALUE!</v>
      </c>
      <c r="B101" t="e">
        <f t="array" ref="B101" ca="1">_xlfn.XLOOKUP(Tabelle9[[#This Row],[ExperimentID]]&amp;Tabelle9[[#This Row],[NegotiationID]]&amp;Tabelle9[[#This Row],[MessageID]],ALL_IN_ONE[ExperimentID]&amp;ALL_IN_ONE[NegotiationID]&amp;ALL_IN_ONE[MessageID],ALL_IN_ONE[Gesamt_ID],,0)</f>
        <v>#VALUE!</v>
      </c>
      <c r="C101">
        <v>626</v>
      </c>
      <c r="D101" t="s">
        <v>1521</v>
      </c>
      <c r="E101">
        <v>31221</v>
      </c>
      <c r="F101">
        <v>611</v>
      </c>
      <c r="G101">
        <v>616</v>
      </c>
      <c r="H101" t="s">
        <v>31</v>
      </c>
      <c r="I101" t="str">
        <f t="array" ref="I101">IFERROR(_xlfn.XLOOKUP(Tabelle9[[#This Row],[NegotiationID]]&amp;"FinalAccept",Tabelle9[NegotiationID]&amp;Tabelle9[ActionType],Tabelle9[ActionType],,0),_xlfn.XLOOKUP(Tabelle9[[#This Row],[NegotiationID]]&amp;"FinalReject",Tabelle9[NegotiationID]&amp;Tabelle9[ActionType],Tabelle9[ActionType],,0))</f>
        <v>FinalReject</v>
      </c>
      <c r="J101">
        <v>0.6018</v>
      </c>
      <c r="K101">
        <v>0.49399999999999999</v>
      </c>
      <c r="L101">
        <v>1.0958000000000001</v>
      </c>
      <c r="M101">
        <v>0.10780000000000001</v>
      </c>
      <c r="N101">
        <v>163</v>
      </c>
      <c r="O101">
        <v>3119</v>
      </c>
      <c r="P101">
        <v>11</v>
      </c>
      <c r="Q101" s="3" t="s">
        <v>3524</v>
      </c>
    </row>
    <row r="102" ht="15" customHeight="1">
      <c r="A102" t="e">
        <f t="shared" ca="1" si="546"/>
        <v>#VALUE!</v>
      </c>
      <c r="B102" t="e">
        <f t="array" ref="B102" ca="1">_xlfn.XLOOKUP(Tabelle9[[#This Row],[ExperimentID]]&amp;Tabelle9[[#This Row],[NegotiationID]]&amp;Tabelle9[[#This Row],[MessageID]],ALL_IN_ONE[ExperimentID]&amp;ALL_IN_ONE[NegotiationID]&amp;ALL_IN_ONE[MessageID],ALL_IN_ONE[Gesamt_ID],,0)</f>
        <v>#VALUE!</v>
      </c>
      <c r="C102">
        <v>626</v>
      </c>
      <c r="D102" t="s">
        <v>1521</v>
      </c>
      <c r="E102">
        <v>31500</v>
      </c>
      <c r="F102">
        <v>616</v>
      </c>
      <c r="G102">
        <v>611</v>
      </c>
      <c r="H102" t="s">
        <v>31</v>
      </c>
      <c r="I102" t="str">
        <f t="array" ref="I102">IFERROR(_xlfn.XLOOKUP(Tabelle9[[#This Row],[NegotiationID]]&amp;"FinalAccept",Tabelle9[NegotiationID]&amp;Tabelle9[ActionType],Tabelle9[ActionType],,0),_xlfn.XLOOKUP(Tabelle9[[#This Row],[NegotiationID]]&amp;"FinalReject",Tabelle9[NegotiationID]&amp;Tabelle9[ActionType],Tabelle9[ActionType],,0))</f>
        <v>FinalReject</v>
      </c>
      <c r="J102">
        <v>0.54259999999999997</v>
      </c>
      <c r="K102">
        <v>0.45779999999999998</v>
      </c>
      <c r="L102">
        <v>1.0004</v>
      </c>
      <c r="M102">
        <v>0.0848</v>
      </c>
      <c r="N102">
        <v>685</v>
      </c>
      <c r="O102">
        <v>3119</v>
      </c>
      <c r="P102">
        <v>11</v>
      </c>
      <c r="Q102" s="3" t="s">
        <v>3525</v>
      </c>
    </row>
    <row r="103" ht="15" customHeight="1">
      <c r="A103" t="e">
        <f t="shared" ca="1" si="546"/>
        <v>#VALUE!</v>
      </c>
      <c r="B103" t="e">
        <f t="array" ref="B103" ca="1">_xlfn.XLOOKUP(Tabelle9[[#This Row],[ExperimentID]]&amp;Tabelle9[[#This Row],[NegotiationID]]&amp;Tabelle9[[#This Row],[MessageID]],ALL_IN_ONE[ExperimentID]&amp;ALL_IN_ONE[NegotiationID]&amp;ALL_IN_ONE[MessageID],ALL_IN_ONE[Gesamt_ID],,0)</f>
        <v>#VALUE!</v>
      </c>
      <c r="C103">
        <v>626</v>
      </c>
      <c r="D103" t="s">
        <v>1521</v>
      </c>
      <c r="E103">
        <v>31519</v>
      </c>
      <c r="F103">
        <v>611</v>
      </c>
      <c r="G103">
        <v>616</v>
      </c>
      <c r="H103" t="s">
        <v>31</v>
      </c>
      <c r="I103" t="str">
        <f t="array" ref="I103">IFERROR(_xlfn.XLOOKUP(Tabelle9[[#This Row],[NegotiationID]]&amp;"FinalAccept",Tabelle9[NegotiationID]&amp;Tabelle9[ActionType],Tabelle9[ActionType],,0),_xlfn.XLOOKUP(Tabelle9[[#This Row],[NegotiationID]]&amp;"FinalReject",Tabelle9[NegotiationID]&amp;Tabelle9[ActionType],Tabelle9[ActionType],,0))</f>
        <v>FinalReject</v>
      </c>
      <c r="J103">
        <v>0.6018</v>
      </c>
      <c r="K103">
        <v>0.49399999999999999</v>
      </c>
      <c r="L103">
        <v>1.0958000000000001</v>
      </c>
      <c r="M103">
        <v>0.10780000000000001</v>
      </c>
      <c r="N103">
        <v>265</v>
      </c>
      <c r="O103">
        <v>3119</v>
      </c>
      <c r="P103">
        <v>11</v>
      </c>
      <c r="Q103" s="3" t="s">
        <v>3526</v>
      </c>
    </row>
    <row r="104" ht="15" customHeight="1">
      <c r="A104" t="e">
        <f t="shared" ca="1" si="546"/>
        <v>#VALUE!</v>
      </c>
      <c r="B104" t="e">
        <f t="array" ref="B104" ca="1">_xlfn.XLOOKUP(Tabelle9[[#This Row],[ExperimentID]]&amp;Tabelle9[[#This Row],[NegotiationID]]&amp;Tabelle9[[#This Row],[MessageID]],ALL_IN_ONE[ExperimentID]&amp;ALL_IN_ONE[NegotiationID]&amp;ALL_IN_ONE[MessageID],ALL_IN_ONE[Gesamt_ID],,0)</f>
        <v>#VALUE!</v>
      </c>
      <c r="C104">
        <v>626</v>
      </c>
      <c r="D104" t="s">
        <v>1521</v>
      </c>
      <c r="E104">
        <v>32051</v>
      </c>
      <c r="F104">
        <v>616</v>
      </c>
      <c r="G104">
        <v>611</v>
      </c>
      <c r="H104" t="s">
        <v>40</v>
      </c>
      <c r="I104" t="str">
        <f t="array" ref="I104">IFERROR(_xlfn.XLOOKUP(Tabelle9[[#This Row],[NegotiationID]]&amp;"FinalAccept",Tabelle9[NegotiationID]&amp;Tabelle9[ActionType],Tabelle9[ActionType],,0),_xlfn.XLOOKUP(Tabelle9[[#This Row],[NegotiationID]]&amp;"FinalReject",Tabelle9[NegotiationID]&amp;Tabelle9[ActionType],Tabelle9[ActionType],,0))</f>
        <v>FinalReject</v>
      </c>
      <c r="J104">
        <v>0.49399999999999999</v>
      </c>
      <c r="K104">
        <v>0.6018</v>
      </c>
      <c r="L104">
        <v>1.0958000000000001</v>
      </c>
      <c r="M104">
        <v>0.10780000000000001</v>
      </c>
      <c r="N104">
        <v>211</v>
      </c>
      <c r="O104">
        <v>3119</v>
      </c>
      <c r="P104">
        <v>11</v>
      </c>
      <c r="Q104" s="3" t="s">
        <v>3527</v>
      </c>
    </row>
    <row r="105" ht="14.5" hidden="1">
      <c r="A105" t="e">
        <f t="shared" ca="1" si="546"/>
        <v>#VALUE!</v>
      </c>
      <c r="B105" t="e">
        <f t="array" ref="B105" ca="1">_xlfn.XLOOKUP(Tabelle9[[#This Row],[ExperimentID]]&amp;Tabelle9[[#This Row],[NegotiationID]]&amp;Tabelle9[[#This Row],[MessageID]],ALL_IN_ONE[ExperimentID]&amp;ALL_IN_ONE[NegotiationID]&amp;ALL_IN_ONE[MessageID],ALL_IN_ONE[Gesamt_ID],,0)</f>
        <v>#VALUE!</v>
      </c>
      <c r="C105">
        <v>656</v>
      </c>
      <c r="D105" t="s">
        <v>1521</v>
      </c>
      <c r="E105">
        <v>657</v>
      </c>
      <c r="H105" t="s">
        <v>6019</v>
      </c>
      <c r="I105" t="str">
        <f t="array" ref="I105">IFERROR(_xlfn.XLOOKUP(Tabelle9[[#This Row],[NegotiationID]]&amp;"FinalAccept",Tabelle9[NegotiationID]&amp;Tabelle9[ActionType],Tabelle9[ActionType],,0),_xlfn.XLOOKUP(Tabelle9[[#This Row],[NegotiationID]]&amp;"FinalReject",Tabelle9[NegotiationID]&amp;Tabelle9[ActionType],Tabelle9[ActionType],,0))</f>
        <v>FinalAccept</v>
      </c>
      <c r="N105">
        <v>21</v>
      </c>
      <c r="O105">
        <v>2148</v>
      </c>
      <c r="P105">
        <v>10</v>
      </c>
      <c r="Q105" t="s">
        <v>6020</v>
      </c>
    </row>
    <row r="106" ht="15" customHeight="1">
      <c r="A106" t="e">
        <f t="shared" ca="1" si="546"/>
        <v>#VALUE!</v>
      </c>
      <c r="B106" t="e">
        <f t="array" ref="B106" ca="1">_xlfn.XLOOKUP(Tabelle9[[#This Row],[ExperimentID]]&amp;Tabelle9[[#This Row],[NegotiationID]]&amp;Tabelle9[[#This Row],[MessageID]],ALL_IN_ONE[ExperimentID]&amp;ALL_IN_ONE[NegotiationID]&amp;ALL_IN_ONE[MessageID],ALL_IN_ONE[Gesamt_ID],,0)</f>
        <v>#VALUE!</v>
      </c>
      <c r="C106">
        <v>656</v>
      </c>
      <c r="D106" t="s">
        <v>1521</v>
      </c>
      <c r="E106">
        <v>30616</v>
      </c>
      <c r="F106">
        <v>641</v>
      </c>
      <c r="G106">
        <v>646</v>
      </c>
      <c r="H106" t="s">
        <v>19</v>
      </c>
      <c r="I106" t="str">
        <f t="array" ref="I106">IFERROR(_xlfn.XLOOKUP(Tabelle9[[#This Row],[NegotiationID]]&amp;"FinalAccept",Tabelle9[NegotiationID]&amp;Tabelle9[ActionType],Tabelle9[ActionType],,0),_xlfn.XLOOKUP(Tabelle9[[#This Row],[NegotiationID]]&amp;"FinalReject",Tabelle9[NegotiationID]&amp;Tabelle9[ActionType],Tabelle9[ActionType],,0))</f>
        <v>FinalAccept</v>
      </c>
      <c r="J106">
        <v>1</v>
      </c>
      <c r="K106">
        <v>0.1084</v>
      </c>
      <c r="L106">
        <v>1.1084000000000001</v>
      </c>
      <c r="M106">
        <v>0.89159999999999995</v>
      </c>
      <c r="N106">
        <v>97</v>
      </c>
      <c r="O106">
        <v>2148</v>
      </c>
      <c r="P106">
        <v>10</v>
      </c>
      <c r="Q106" s="3" t="s">
        <v>3528</v>
      </c>
    </row>
    <row r="107" ht="15" customHeight="1">
      <c r="A107" t="e">
        <f t="shared" ca="1" si="546"/>
        <v>#VALUE!</v>
      </c>
      <c r="B107" t="e">
        <f t="array" ref="B107" ca="1">_xlfn.XLOOKUP(Tabelle9[[#This Row],[ExperimentID]]&amp;Tabelle9[[#This Row],[NegotiationID]]&amp;Tabelle9[[#This Row],[MessageID]],ALL_IN_ONE[ExperimentID]&amp;ALL_IN_ONE[NegotiationID]&amp;ALL_IN_ONE[MessageID],ALL_IN_ONE[Gesamt_ID],,0)</f>
        <v>#VALUE!</v>
      </c>
      <c r="C107">
        <v>656</v>
      </c>
      <c r="D107" t="s">
        <v>1521</v>
      </c>
      <c r="E107">
        <v>31103</v>
      </c>
      <c r="F107">
        <v>646</v>
      </c>
      <c r="G107">
        <v>641</v>
      </c>
      <c r="H107" t="s">
        <v>31</v>
      </c>
      <c r="I107" t="str">
        <f t="array" ref="I107">IFERROR(_xlfn.XLOOKUP(Tabelle9[[#This Row],[NegotiationID]]&amp;"FinalAccept",Tabelle9[NegotiationID]&amp;Tabelle9[ActionType],Tabelle9[ActionType],,0),_xlfn.XLOOKUP(Tabelle9[[#This Row],[NegotiationID]]&amp;"FinalReject",Tabelle9[NegotiationID]&amp;Tabelle9[ActionType],Tabelle9[ActionType],,0))</f>
        <v>FinalAccept</v>
      </c>
      <c r="J107">
        <v>0.89759999999999995</v>
      </c>
      <c r="K107">
        <v>0.073200000000000001</v>
      </c>
      <c r="L107">
        <v>0.9708</v>
      </c>
      <c r="M107">
        <v>0.82440000000000002</v>
      </c>
      <c r="N107">
        <v>509</v>
      </c>
      <c r="O107">
        <v>2148</v>
      </c>
      <c r="P107">
        <v>10</v>
      </c>
      <c r="Q107" s="3" t="s">
        <v>3529</v>
      </c>
    </row>
    <row r="108" ht="15" customHeight="1">
      <c r="A108" t="e">
        <f t="shared" ca="1" si="546"/>
        <v>#VALUE!</v>
      </c>
      <c r="B108" t="e">
        <f t="array" ref="B108" ca="1">_xlfn.XLOOKUP(Tabelle9[[#This Row],[ExperimentID]]&amp;Tabelle9[[#This Row],[NegotiationID]]&amp;Tabelle9[[#This Row],[MessageID]],ALL_IN_ONE[ExperimentID]&amp;ALL_IN_ONE[NegotiationID]&amp;ALL_IN_ONE[MessageID],ALL_IN_ONE[Gesamt_ID],,0)</f>
        <v>#VALUE!</v>
      </c>
      <c r="C108">
        <v>656</v>
      </c>
      <c r="D108" t="s">
        <v>1521</v>
      </c>
      <c r="E108">
        <v>31121</v>
      </c>
      <c r="F108">
        <v>641</v>
      </c>
      <c r="G108">
        <v>646</v>
      </c>
      <c r="H108" t="s">
        <v>31</v>
      </c>
      <c r="I108" t="str">
        <f t="array" ref="I108">IFERROR(_xlfn.XLOOKUP(Tabelle9[[#This Row],[NegotiationID]]&amp;"FinalAccept",Tabelle9[NegotiationID]&amp;Tabelle9[ActionType],Tabelle9[ActionType],,0),_xlfn.XLOOKUP(Tabelle9[[#This Row],[NegotiationID]]&amp;"FinalReject",Tabelle9[NegotiationID]&amp;Tabelle9[ActionType],Tabelle9[ActionType],,0))</f>
        <v>FinalAccept</v>
      </c>
      <c r="J108">
        <v>0.64219999999999999</v>
      </c>
      <c r="K108">
        <v>0.1734</v>
      </c>
      <c r="L108">
        <v>0.81559999999999999</v>
      </c>
      <c r="M108">
        <v>0.46879999999999999</v>
      </c>
      <c r="N108">
        <v>464</v>
      </c>
      <c r="O108">
        <v>2148</v>
      </c>
      <c r="P108">
        <v>10</v>
      </c>
      <c r="Q108" s="3" t="s">
        <v>3530</v>
      </c>
    </row>
    <row r="109" ht="15" customHeight="1">
      <c r="A109" t="e">
        <f t="shared" ca="1" si="546"/>
        <v>#VALUE!</v>
      </c>
      <c r="B109" t="e">
        <f t="array" ref="B109" ca="1">_xlfn.XLOOKUP(Tabelle9[[#This Row],[ExperimentID]]&amp;Tabelle9[[#This Row],[NegotiationID]]&amp;Tabelle9[[#This Row],[MessageID]],ALL_IN_ONE[ExperimentID]&amp;ALL_IN_ONE[NegotiationID]&amp;ALL_IN_ONE[MessageID],ALL_IN_ONE[Gesamt_ID],,0)</f>
        <v>#VALUE!</v>
      </c>
      <c r="C109">
        <v>656</v>
      </c>
      <c r="D109" t="s">
        <v>1521</v>
      </c>
      <c r="E109">
        <v>31215</v>
      </c>
      <c r="F109">
        <v>646</v>
      </c>
      <c r="G109">
        <v>641</v>
      </c>
      <c r="H109" t="s">
        <v>31</v>
      </c>
      <c r="I109" t="str">
        <f t="array" ref="I109">IFERROR(_xlfn.XLOOKUP(Tabelle9[[#This Row],[NegotiationID]]&amp;"FinalAccept",Tabelle9[NegotiationID]&amp;Tabelle9[ActionType],Tabelle9[ActionType],,0),_xlfn.XLOOKUP(Tabelle9[[#This Row],[NegotiationID]]&amp;"FinalReject",Tabelle9[NegotiationID]&amp;Tabelle9[ActionType],Tabelle9[ActionType],,0))</f>
        <v>FinalAccept</v>
      </c>
      <c r="J109">
        <v>0.61460000000000004</v>
      </c>
      <c r="K109">
        <v>0.36459999999999998</v>
      </c>
      <c r="L109">
        <v>0.97919999999999996</v>
      </c>
      <c r="M109">
        <v>0.25</v>
      </c>
      <c r="N109">
        <v>338</v>
      </c>
      <c r="O109">
        <v>2148</v>
      </c>
      <c r="P109">
        <v>10</v>
      </c>
      <c r="Q109" s="3" t="s">
        <v>3531</v>
      </c>
    </row>
    <row r="110" ht="15" customHeight="1">
      <c r="A110" t="e">
        <f t="shared" ca="1" si="546"/>
        <v>#VALUE!</v>
      </c>
      <c r="B110" t="e">
        <f t="array" ref="B110" ca="1">_xlfn.XLOOKUP(Tabelle9[[#This Row],[ExperimentID]]&amp;Tabelle9[[#This Row],[NegotiationID]]&amp;Tabelle9[[#This Row],[MessageID]],ALL_IN_ONE[ExperimentID]&amp;ALL_IN_ONE[NegotiationID]&amp;ALL_IN_ONE[MessageID],ALL_IN_ONE[Gesamt_ID],,0)</f>
        <v>#VALUE!</v>
      </c>
      <c r="C110">
        <v>656</v>
      </c>
      <c r="D110" t="s">
        <v>1521</v>
      </c>
      <c r="E110">
        <v>31448</v>
      </c>
      <c r="F110">
        <v>641</v>
      </c>
      <c r="G110">
        <v>646</v>
      </c>
      <c r="H110" t="s">
        <v>31</v>
      </c>
      <c r="I110" t="str">
        <f t="array" ref="I110">IFERROR(_xlfn.XLOOKUP(Tabelle9[[#This Row],[NegotiationID]]&amp;"FinalAccept",Tabelle9[NegotiationID]&amp;Tabelle9[ActionType],Tabelle9[ActionType],,0),_xlfn.XLOOKUP(Tabelle9[[#This Row],[NegotiationID]]&amp;"FinalReject",Tabelle9[NegotiationID]&amp;Tabelle9[ActionType],Tabelle9[ActionType],,0))</f>
        <v>FinalAccept</v>
      </c>
      <c r="J110">
        <v>0.54979999999999996</v>
      </c>
      <c r="K110">
        <v>0.5</v>
      </c>
      <c r="L110">
        <v>1.0498000000000001</v>
      </c>
      <c r="M110">
        <v>0.049799999999999997</v>
      </c>
      <c r="N110">
        <v>222</v>
      </c>
      <c r="O110">
        <v>2148</v>
      </c>
      <c r="P110">
        <v>10</v>
      </c>
      <c r="Q110" s="3" t="s">
        <v>3532</v>
      </c>
    </row>
    <row r="111" ht="101.5" hidden="1">
      <c r="A111" t="e">
        <f t="shared" ca="1" si="546"/>
        <v>#VALUE!</v>
      </c>
      <c r="B111" t="e">
        <f t="array" ref="B111" ca="1">_xlfn.XLOOKUP(Tabelle9[[#This Row],[ExperimentID]]&amp;Tabelle9[[#This Row],[NegotiationID]]&amp;Tabelle9[[#This Row],[MessageID]],ALL_IN_ONE[ExperimentID]&amp;ALL_IN_ONE[NegotiationID]&amp;ALL_IN_ONE[MessageID],ALL_IN_ONE[Gesamt_ID],,0)</f>
        <v>#VALUE!</v>
      </c>
      <c r="C111">
        <v>656</v>
      </c>
      <c r="D111" t="s">
        <v>1521</v>
      </c>
      <c r="E111">
        <v>31502</v>
      </c>
      <c r="F111">
        <v>646</v>
      </c>
      <c r="G111">
        <v>641</v>
      </c>
      <c r="H111" t="s">
        <v>22</v>
      </c>
      <c r="I111" t="str">
        <f t="array" ref="I111">IFERROR(_xlfn.XLOOKUP(Tabelle9[[#This Row],[NegotiationID]]&amp;"FinalAccept",Tabelle9[NegotiationID]&amp;Tabelle9[ActionType],Tabelle9[ActionType],,0),_xlfn.XLOOKUP(Tabelle9[[#This Row],[NegotiationID]]&amp;"FinalReject",Tabelle9[NegotiationID]&amp;Tabelle9[ActionType],Tabelle9[ActionType],,0))</f>
        <v>FinalAccept</v>
      </c>
      <c r="N111">
        <v>54</v>
      </c>
      <c r="O111">
        <v>2148</v>
      </c>
      <c r="P111">
        <v>10</v>
      </c>
      <c r="Q111" s="3" t="s">
        <v>6631</v>
      </c>
    </row>
    <row r="112" ht="101.5" hidden="1">
      <c r="A112" t="e">
        <f t="shared" ca="1" si="546"/>
        <v>#VALUE!</v>
      </c>
      <c r="B112" t="e">
        <f t="array" ref="B112" ca="1">_xlfn.XLOOKUP(Tabelle9[[#This Row],[ExperimentID]]&amp;Tabelle9[[#This Row],[NegotiationID]]&amp;Tabelle9[[#This Row],[MessageID]],ALL_IN_ONE[ExperimentID]&amp;ALL_IN_ONE[NegotiationID]&amp;ALL_IN_ONE[MessageID],ALL_IN_ONE[Gesamt_ID],,0)</f>
        <v>#VALUE!</v>
      </c>
      <c r="C112">
        <v>656</v>
      </c>
      <c r="D112" t="s">
        <v>1521</v>
      </c>
      <c r="E112">
        <v>31504</v>
      </c>
      <c r="F112">
        <v>641</v>
      </c>
      <c r="G112">
        <v>646</v>
      </c>
      <c r="H112" t="s">
        <v>24</v>
      </c>
      <c r="I112" t="str">
        <f t="array" ref="I112">IFERROR(_xlfn.XLOOKUP(Tabelle9[[#This Row],[NegotiationID]]&amp;"FinalAccept",Tabelle9[NegotiationID]&amp;Tabelle9[ActionType],Tabelle9[ActionType],,0),_xlfn.XLOOKUP(Tabelle9[[#This Row],[NegotiationID]]&amp;"FinalReject",Tabelle9[NegotiationID]&amp;Tabelle9[ActionType],Tabelle9[ActionType],,0))</f>
        <v>FinalAccept</v>
      </c>
      <c r="N112">
        <v>41</v>
      </c>
      <c r="O112">
        <v>2148</v>
      </c>
      <c r="P112">
        <v>10</v>
      </c>
      <c r="Q112" s="3" t="s">
        <v>6632</v>
      </c>
    </row>
    <row r="113" ht="15" customHeight="1">
      <c r="A113" t="e">
        <f t="shared" ca="1" si="546"/>
        <v>#VALUE!</v>
      </c>
      <c r="B113" t="e">
        <f t="array" ref="B113" ca="1">_xlfn.XLOOKUP(Tabelle9[[#This Row],[ExperimentID]]&amp;Tabelle9[[#This Row],[NegotiationID]]&amp;Tabelle9[[#This Row],[MessageID]],ALL_IN_ONE[ExperimentID]&amp;ALL_IN_ONE[NegotiationID]&amp;ALL_IN_ONE[MessageID],ALL_IN_ONE[Gesamt_ID],,0)</f>
        <v>#VALUE!</v>
      </c>
      <c r="C113">
        <v>656</v>
      </c>
      <c r="D113" t="s">
        <v>1521</v>
      </c>
      <c r="E113">
        <v>31513</v>
      </c>
      <c r="F113">
        <v>646</v>
      </c>
      <c r="G113">
        <v>641</v>
      </c>
      <c r="H113" t="s">
        <v>31</v>
      </c>
      <c r="I113" t="str">
        <f t="array" ref="I113">IFERROR(_xlfn.XLOOKUP(Tabelle9[[#This Row],[NegotiationID]]&amp;"FinalAccept",Tabelle9[NegotiationID]&amp;Tabelle9[ActionType],Tabelle9[ActionType],,0),_xlfn.XLOOKUP(Tabelle9[[#This Row],[NegotiationID]]&amp;"FinalReject",Tabelle9[NegotiationID]&amp;Tabelle9[ActionType],Tabelle9[ActionType],,0))</f>
        <v>FinalAccept</v>
      </c>
      <c r="J113">
        <v>0.56000000000000005</v>
      </c>
      <c r="K113">
        <v>0.43380000000000002</v>
      </c>
      <c r="L113">
        <v>0.99380000000000002</v>
      </c>
      <c r="M113">
        <v>0.12620000000000001</v>
      </c>
      <c r="N113">
        <v>303</v>
      </c>
      <c r="O113">
        <v>2148</v>
      </c>
      <c r="P113">
        <v>10</v>
      </c>
      <c r="Q113" s="3" t="s">
        <v>3533</v>
      </c>
    </row>
    <row r="114" ht="15" customHeight="1">
      <c r="A114" t="e">
        <f t="shared" ca="1" si="546"/>
        <v>#VALUE!</v>
      </c>
      <c r="B114" t="e">
        <f t="array" ref="B114" ca="1">_xlfn.XLOOKUP(Tabelle9[[#This Row],[ExperimentID]]&amp;Tabelle9[[#This Row],[NegotiationID]]&amp;Tabelle9[[#This Row],[MessageID]],ALL_IN_ONE[ExperimentID]&amp;ALL_IN_ONE[NegotiationID]&amp;ALL_IN_ONE[MessageID],ALL_IN_ONE[Gesamt_ID],,0)</f>
        <v>#VALUE!</v>
      </c>
      <c r="C114">
        <v>656</v>
      </c>
      <c r="D114" t="s">
        <v>1521</v>
      </c>
      <c r="E114">
        <v>31524</v>
      </c>
      <c r="F114">
        <v>641</v>
      </c>
      <c r="G114">
        <v>646</v>
      </c>
      <c r="H114" t="s">
        <v>20</v>
      </c>
      <c r="I114" t="str">
        <f t="array" ref="I114">IFERROR(_xlfn.XLOOKUP(Tabelle9[[#This Row],[NegotiationID]]&amp;"FinalAccept",Tabelle9[NegotiationID]&amp;Tabelle9[ActionType],Tabelle9[ActionType],,0),_xlfn.XLOOKUP(Tabelle9[[#This Row],[NegotiationID]]&amp;"FinalReject",Tabelle9[NegotiationID]&amp;Tabelle9[ActionType],Tabelle9[ActionType],,0))</f>
        <v>FinalAccept</v>
      </c>
      <c r="J114">
        <v>0.43380000000000002</v>
      </c>
      <c r="K114">
        <v>0.56000000000000005</v>
      </c>
      <c r="L114">
        <v>0.99380000000000002</v>
      </c>
      <c r="M114">
        <v>0.12620000000000001</v>
      </c>
      <c r="N114">
        <v>99</v>
      </c>
      <c r="O114">
        <v>2148</v>
      </c>
      <c r="P114">
        <v>10</v>
      </c>
      <c r="Q114" s="3" t="s">
        <v>3534</v>
      </c>
    </row>
    <row r="115" ht="14.5" hidden="1">
      <c r="A115" t="e">
        <f t="shared" ca="1" si="546"/>
        <v>#VALUE!</v>
      </c>
      <c r="B115" t="e">
        <f t="array" ref="B115" ca="1">_xlfn.XLOOKUP(Tabelle9[[#This Row],[ExperimentID]]&amp;Tabelle9[[#This Row],[NegotiationID]]&amp;Tabelle9[[#This Row],[MessageID]],ALL_IN_ONE[ExperimentID]&amp;ALL_IN_ONE[NegotiationID]&amp;ALL_IN_ONE[MessageID],ALL_IN_ONE[Gesamt_ID],,0)</f>
        <v>#VALUE!</v>
      </c>
      <c r="C115">
        <v>686</v>
      </c>
      <c r="D115" t="s">
        <v>1521</v>
      </c>
      <c r="E115">
        <v>687</v>
      </c>
      <c r="H115" t="s">
        <v>6019</v>
      </c>
      <c r="I115" t="str">
        <f t="array" ref="I115">IFERROR(_xlfn.XLOOKUP(Tabelle9[[#This Row],[NegotiationID]]&amp;"FinalAccept",Tabelle9[NegotiationID]&amp;Tabelle9[ActionType],Tabelle9[ActionType],,0),_xlfn.XLOOKUP(Tabelle9[[#This Row],[NegotiationID]]&amp;"FinalReject",Tabelle9[NegotiationID]&amp;Tabelle9[ActionType],Tabelle9[ActionType],,0))</f>
        <v>FinalAccept</v>
      </c>
      <c r="N115">
        <v>21</v>
      </c>
      <c r="O115">
        <v>4104</v>
      </c>
      <c r="P115">
        <v>15</v>
      </c>
      <c r="Q115" t="s">
        <v>6020</v>
      </c>
    </row>
    <row r="116" ht="15" customHeight="1">
      <c r="A116" t="e">
        <f t="shared" ca="1" si="546"/>
        <v>#VALUE!</v>
      </c>
      <c r="B116" t="e">
        <f t="array" ref="B116" ca="1">_xlfn.XLOOKUP(Tabelle9[[#This Row],[ExperimentID]]&amp;Tabelle9[[#This Row],[NegotiationID]]&amp;Tabelle9[[#This Row],[MessageID]],ALL_IN_ONE[ExperimentID]&amp;ALL_IN_ONE[NegotiationID]&amp;ALL_IN_ONE[MessageID],ALL_IN_ONE[Gesamt_ID],,0)</f>
        <v>#VALUE!</v>
      </c>
      <c r="C116">
        <v>686</v>
      </c>
      <c r="D116" t="s">
        <v>1521</v>
      </c>
      <c r="E116">
        <v>30843</v>
      </c>
      <c r="F116">
        <v>671</v>
      </c>
      <c r="G116">
        <v>676</v>
      </c>
      <c r="H116" t="s">
        <v>19</v>
      </c>
      <c r="I116" t="str">
        <f t="array" ref="I116">IFERROR(_xlfn.XLOOKUP(Tabelle9[[#This Row],[NegotiationID]]&amp;"FinalAccept",Tabelle9[NegotiationID]&amp;Tabelle9[ActionType],Tabelle9[ActionType],,0),_xlfn.XLOOKUP(Tabelle9[[#This Row],[NegotiationID]]&amp;"FinalReject",Tabelle9[NegotiationID]&amp;Tabelle9[ActionType],Tabelle9[ActionType],,0))</f>
        <v>FinalAccept</v>
      </c>
      <c r="J116">
        <v>1</v>
      </c>
      <c r="K116">
        <v>0.41799999999999998</v>
      </c>
      <c r="L116">
        <v>1.4179999999999999</v>
      </c>
      <c r="M116">
        <v>0.58199999999999996</v>
      </c>
      <c r="N116">
        <v>407</v>
      </c>
      <c r="O116">
        <v>4104</v>
      </c>
      <c r="P116">
        <v>15</v>
      </c>
      <c r="Q116" s="3" t="s">
        <v>3535</v>
      </c>
    </row>
    <row r="117" ht="15" customHeight="1">
      <c r="A117" t="e">
        <f t="shared" ca="1" si="546"/>
        <v>#VALUE!</v>
      </c>
      <c r="B117" t="e">
        <f t="array" ref="B117" ca="1">_xlfn.XLOOKUP(Tabelle9[[#This Row],[ExperimentID]]&amp;Tabelle9[[#This Row],[NegotiationID]]&amp;Tabelle9[[#This Row],[MessageID]],ALL_IN_ONE[ExperimentID]&amp;ALL_IN_ONE[NegotiationID]&amp;ALL_IN_ONE[MessageID],ALL_IN_ONE[Gesamt_ID],,0)</f>
        <v>#VALUE!</v>
      </c>
      <c r="C117">
        <v>686</v>
      </c>
      <c r="D117" t="s">
        <v>1521</v>
      </c>
      <c r="E117">
        <v>31108</v>
      </c>
      <c r="F117">
        <v>676</v>
      </c>
      <c r="G117">
        <v>671</v>
      </c>
      <c r="H117" t="s">
        <v>31</v>
      </c>
      <c r="I117" t="str">
        <f t="array" ref="I117">IFERROR(_xlfn.XLOOKUP(Tabelle9[[#This Row],[NegotiationID]]&amp;"FinalAccept",Tabelle9[NegotiationID]&amp;Tabelle9[ActionType],Tabelle9[ActionType],,0),_xlfn.XLOOKUP(Tabelle9[[#This Row],[NegotiationID]]&amp;"FinalReject",Tabelle9[NegotiationID]&amp;Tabelle9[ActionType],Tabelle9[ActionType],,0))</f>
        <v>FinalAccept</v>
      </c>
      <c r="J117">
        <v>0.89759999999999995</v>
      </c>
      <c r="K117">
        <v>0.073200000000000001</v>
      </c>
      <c r="L117">
        <v>0.9708</v>
      </c>
      <c r="M117">
        <v>0.82440000000000002</v>
      </c>
      <c r="N117">
        <v>502</v>
      </c>
      <c r="O117">
        <v>4104</v>
      </c>
      <c r="P117">
        <v>15</v>
      </c>
      <c r="Q117" s="3" t="s">
        <v>3536</v>
      </c>
    </row>
    <row r="118" ht="15" customHeight="1">
      <c r="A118" t="e">
        <f t="shared" ca="1" si="546"/>
        <v>#VALUE!</v>
      </c>
      <c r="B118" t="e">
        <f t="array" ref="B118" ca="1">_xlfn.XLOOKUP(Tabelle9[[#This Row],[ExperimentID]]&amp;Tabelle9[[#This Row],[NegotiationID]]&amp;Tabelle9[[#This Row],[MessageID]],ALL_IN_ONE[ExperimentID]&amp;ALL_IN_ONE[NegotiationID]&amp;ALL_IN_ONE[MessageID],ALL_IN_ONE[Gesamt_ID],,0)</f>
        <v>#VALUE!</v>
      </c>
      <c r="C118">
        <v>686</v>
      </c>
      <c r="D118" t="s">
        <v>1521</v>
      </c>
      <c r="E118">
        <v>31401</v>
      </c>
      <c r="F118">
        <v>671</v>
      </c>
      <c r="G118">
        <v>676</v>
      </c>
      <c r="H118" t="s">
        <v>31</v>
      </c>
      <c r="I118" t="str">
        <f t="array" ref="I118">IFERROR(_xlfn.XLOOKUP(Tabelle9[[#This Row],[NegotiationID]]&amp;"FinalAccept",Tabelle9[NegotiationID]&amp;Tabelle9[ActionType],Tabelle9[ActionType],,0),_xlfn.XLOOKUP(Tabelle9[[#This Row],[NegotiationID]]&amp;"FinalReject",Tabelle9[NegotiationID]&amp;Tabelle9[ActionType],Tabelle9[ActionType],,0))</f>
        <v>FinalAccept</v>
      </c>
      <c r="J118">
        <v>0.6038</v>
      </c>
      <c r="K118">
        <v>0.20860000000000001</v>
      </c>
      <c r="L118">
        <v>0.81240000000000001</v>
      </c>
      <c r="M118">
        <v>0.3952</v>
      </c>
      <c r="N118">
        <v>489</v>
      </c>
      <c r="O118">
        <v>4104</v>
      </c>
      <c r="P118">
        <v>15</v>
      </c>
      <c r="Q118" s="3" t="s">
        <v>3537</v>
      </c>
    </row>
    <row r="119" ht="15" customHeight="1">
      <c r="A119" t="e">
        <f t="shared" ca="1" si="546"/>
        <v>#VALUE!</v>
      </c>
      <c r="B119" t="e">
        <f t="array" ref="B119" ca="1">_xlfn.XLOOKUP(Tabelle9[[#This Row],[ExperimentID]]&amp;Tabelle9[[#This Row],[NegotiationID]]&amp;Tabelle9[[#This Row],[MessageID]],ALL_IN_ONE[ExperimentID]&amp;ALL_IN_ONE[NegotiationID]&amp;ALL_IN_ONE[MessageID],ALL_IN_ONE[Gesamt_ID],,0)</f>
        <v>#VALUE!</v>
      </c>
      <c r="C119">
        <v>686</v>
      </c>
      <c r="D119" t="s">
        <v>1521</v>
      </c>
      <c r="E119">
        <v>31436</v>
      </c>
      <c r="F119">
        <v>676</v>
      </c>
      <c r="G119">
        <v>671</v>
      </c>
      <c r="H119" t="s">
        <v>31</v>
      </c>
      <c r="I119" t="str">
        <f t="array" ref="I119">IFERROR(_xlfn.XLOOKUP(Tabelle9[[#This Row],[NegotiationID]]&amp;"FinalAccept",Tabelle9[NegotiationID]&amp;Tabelle9[ActionType],Tabelle9[ActionType],,0),_xlfn.XLOOKUP(Tabelle9[[#This Row],[NegotiationID]]&amp;"FinalReject",Tabelle9[NegotiationID]&amp;Tabelle9[ActionType],Tabelle9[ActionType],,0))</f>
        <v>FinalAccept</v>
      </c>
      <c r="J119">
        <v>0.61460000000000004</v>
      </c>
      <c r="K119">
        <v>0.36459999999999998</v>
      </c>
      <c r="L119">
        <v>0.97919999999999996</v>
      </c>
      <c r="M119">
        <v>0.25</v>
      </c>
      <c r="N119">
        <v>336</v>
      </c>
      <c r="O119">
        <v>4104</v>
      </c>
      <c r="P119">
        <v>15</v>
      </c>
      <c r="Q119" s="3" t="s">
        <v>3538</v>
      </c>
    </row>
    <row r="120" ht="116" hidden="1">
      <c r="A120" t="e">
        <f t="shared" ca="1" si="546"/>
        <v>#VALUE!</v>
      </c>
      <c r="B120" t="e">
        <f t="array" ref="B120" ca="1">_xlfn.XLOOKUP(Tabelle9[[#This Row],[ExperimentID]]&amp;Tabelle9[[#This Row],[NegotiationID]]&amp;Tabelle9[[#This Row],[MessageID]],ALL_IN_ONE[ExperimentID]&amp;ALL_IN_ONE[NegotiationID]&amp;ALL_IN_ONE[MessageID],ALL_IN_ONE[Gesamt_ID],,0)</f>
        <v>#VALUE!</v>
      </c>
      <c r="C120">
        <v>686</v>
      </c>
      <c r="D120" t="s">
        <v>1521</v>
      </c>
      <c r="E120">
        <v>31834</v>
      </c>
      <c r="F120">
        <v>671</v>
      </c>
      <c r="G120">
        <v>676</v>
      </c>
      <c r="H120" t="s">
        <v>22</v>
      </c>
      <c r="I120" t="str">
        <f t="array" ref="I120">IFERROR(_xlfn.XLOOKUP(Tabelle9[[#This Row],[NegotiationID]]&amp;"FinalAccept",Tabelle9[NegotiationID]&amp;Tabelle9[ActionType],Tabelle9[ActionType],,0),_xlfn.XLOOKUP(Tabelle9[[#This Row],[NegotiationID]]&amp;"FinalReject",Tabelle9[NegotiationID]&amp;Tabelle9[ActionType],Tabelle9[ActionType],,0))</f>
        <v>FinalAccept</v>
      </c>
      <c r="N120">
        <v>231</v>
      </c>
      <c r="O120">
        <v>4104</v>
      </c>
      <c r="P120">
        <v>15</v>
      </c>
      <c r="Q120" s="3" t="s">
        <v>6633</v>
      </c>
    </row>
    <row r="121" ht="174" hidden="1">
      <c r="A121" t="e">
        <f t="shared" ca="1" si="546"/>
        <v>#VALUE!</v>
      </c>
      <c r="B121" t="e">
        <f t="array" ref="B121" ca="1">_xlfn.XLOOKUP(Tabelle9[[#This Row],[ExperimentID]]&amp;Tabelle9[[#This Row],[NegotiationID]]&amp;Tabelle9[[#This Row],[MessageID]],ALL_IN_ONE[ExperimentID]&amp;ALL_IN_ONE[NegotiationID]&amp;ALL_IN_ONE[MessageID],ALL_IN_ONE[Gesamt_ID],,0)</f>
        <v>#VALUE!</v>
      </c>
      <c r="C121">
        <v>686</v>
      </c>
      <c r="D121" t="s">
        <v>1521</v>
      </c>
      <c r="E121">
        <v>31881</v>
      </c>
      <c r="F121">
        <v>676</v>
      </c>
      <c r="G121">
        <v>671</v>
      </c>
      <c r="H121" t="s">
        <v>24</v>
      </c>
      <c r="I121" t="str">
        <f t="array" ref="I121">IFERROR(_xlfn.XLOOKUP(Tabelle9[[#This Row],[NegotiationID]]&amp;"FinalAccept",Tabelle9[NegotiationID]&amp;Tabelle9[ActionType],Tabelle9[ActionType],,0),_xlfn.XLOOKUP(Tabelle9[[#This Row],[NegotiationID]]&amp;"FinalReject",Tabelle9[NegotiationID]&amp;Tabelle9[ActionType],Tabelle9[ActionType],,0))</f>
        <v>FinalAccept</v>
      </c>
      <c r="N121">
        <v>189</v>
      </c>
      <c r="O121">
        <v>4104</v>
      </c>
      <c r="P121">
        <v>15</v>
      </c>
      <c r="Q121" s="3" t="s">
        <v>6634</v>
      </c>
    </row>
    <row r="122" ht="174" hidden="1">
      <c r="A122" t="e">
        <f t="shared" ca="1" si="546"/>
        <v>#VALUE!</v>
      </c>
      <c r="B122" t="e">
        <f t="array" ref="B122" ca="1">_xlfn.XLOOKUP(Tabelle9[[#This Row],[ExperimentID]]&amp;Tabelle9[[#This Row],[NegotiationID]]&amp;Tabelle9[[#This Row],[MessageID]],ALL_IN_ONE[ExperimentID]&amp;ALL_IN_ONE[NegotiationID]&amp;ALL_IN_ONE[MessageID],ALL_IN_ONE[Gesamt_ID],,0)</f>
        <v>#VALUE!</v>
      </c>
      <c r="C122">
        <v>686</v>
      </c>
      <c r="D122" t="s">
        <v>1521</v>
      </c>
      <c r="E122">
        <v>31959</v>
      </c>
      <c r="F122">
        <v>671</v>
      </c>
      <c r="G122">
        <v>676</v>
      </c>
      <c r="H122" t="s">
        <v>22</v>
      </c>
      <c r="I122" t="str">
        <f t="array" ref="I122">IFERROR(_xlfn.XLOOKUP(Tabelle9[[#This Row],[NegotiationID]]&amp;"FinalAccept",Tabelle9[NegotiationID]&amp;Tabelle9[ActionType],Tabelle9[ActionType],,0),_xlfn.XLOOKUP(Tabelle9[[#This Row],[NegotiationID]]&amp;"FinalReject",Tabelle9[NegotiationID]&amp;Tabelle9[ActionType],Tabelle9[ActionType],,0))</f>
        <v>FinalAccept</v>
      </c>
      <c r="N122">
        <v>339</v>
      </c>
      <c r="O122">
        <v>4104</v>
      </c>
      <c r="P122">
        <v>15</v>
      </c>
      <c r="Q122" s="3" t="s">
        <v>6635</v>
      </c>
    </row>
    <row r="123" ht="174" hidden="1">
      <c r="A123" t="e">
        <f t="shared" ca="1" si="546"/>
        <v>#VALUE!</v>
      </c>
      <c r="B123" t="e">
        <f t="array" ref="B123" ca="1">_xlfn.XLOOKUP(Tabelle9[[#This Row],[ExperimentID]]&amp;Tabelle9[[#This Row],[NegotiationID]]&amp;Tabelle9[[#This Row],[MessageID]],ALL_IN_ONE[ExperimentID]&amp;ALL_IN_ONE[NegotiationID]&amp;ALL_IN_ONE[MessageID],ALL_IN_ONE[Gesamt_ID],,0)</f>
        <v>#VALUE!</v>
      </c>
      <c r="C123">
        <v>686</v>
      </c>
      <c r="D123" t="s">
        <v>1521</v>
      </c>
      <c r="E123">
        <v>31984</v>
      </c>
      <c r="F123">
        <v>676</v>
      </c>
      <c r="G123">
        <v>671</v>
      </c>
      <c r="H123" t="s">
        <v>24</v>
      </c>
      <c r="I123" t="str">
        <f t="array" ref="I123">IFERROR(_xlfn.XLOOKUP(Tabelle9[[#This Row],[NegotiationID]]&amp;"FinalAccept",Tabelle9[NegotiationID]&amp;Tabelle9[ActionType],Tabelle9[ActionType],,0),_xlfn.XLOOKUP(Tabelle9[[#This Row],[NegotiationID]]&amp;"FinalReject",Tabelle9[NegotiationID]&amp;Tabelle9[ActionType],Tabelle9[ActionType],,0))</f>
        <v>FinalAccept</v>
      </c>
      <c r="N123">
        <v>212</v>
      </c>
      <c r="O123">
        <v>4104</v>
      </c>
      <c r="P123">
        <v>15</v>
      </c>
      <c r="Q123" s="3" t="s">
        <v>6636</v>
      </c>
    </row>
    <row r="124" ht="15" customHeight="1">
      <c r="A124" t="e">
        <f t="shared" ca="1" si="546"/>
        <v>#VALUE!</v>
      </c>
      <c r="B124" t="e">
        <f t="array" ref="B124" ca="1">_xlfn.XLOOKUP(Tabelle9[[#This Row],[ExperimentID]]&amp;Tabelle9[[#This Row],[NegotiationID]]&amp;Tabelle9[[#This Row],[MessageID]],ALL_IN_ONE[ExperimentID]&amp;ALL_IN_ONE[NegotiationID]&amp;ALL_IN_ONE[MessageID],ALL_IN_ONE[Gesamt_ID],,0)</f>
        <v>#VALUE!</v>
      </c>
      <c r="C124">
        <v>686</v>
      </c>
      <c r="D124" t="s">
        <v>1521</v>
      </c>
      <c r="E124">
        <v>32053</v>
      </c>
      <c r="F124">
        <v>671</v>
      </c>
      <c r="G124">
        <v>676</v>
      </c>
      <c r="H124" t="s">
        <v>31</v>
      </c>
      <c r="I124" t="str">
        <f t="array" ref="I124">IFERROR(_xlfn.XLOOKUP(Tabelle9[[#This Row],[NegotiationID]]&amp;"FinalAccept",Tabelle9[NegotiationID]&amp;Tabelle9[ActionType],Tabelle9[ActionType],,0),_xlfn.XLOOKUP(Tabelle9[[#This Row],[NegotiationID]]&amp;"FinalReject",Tabelle9[NegotiationID]&amp;Tabelle9[ActionType],Tabelle9[ActionType],,0))</f>
        <v>FinalAccept</v>
      </c>
      <c r="J124">
        <v>0.47039999999999998</v>
      </c>
      <c r="K124">
        <v>0.38500000000000001</v>
      </c>
      <c r="L124">
        <v>0.85540000000000005</v>
      </c>
      <c r="M124">
        <v>0.085400000000000004</v>
      </c>
      <c r="N124">
        <v>263</v>
      </c>
      <c r="O124">
        <v>4104</v>
      </c>
      <c r="P124">
        <v>15</v>
      </c>
      <c r="Q124" s="3" t="s">
        <v>3539</v>
      </c>
    </row>
    <row r="125" ht="15" customHeight="1">
      <c r="A125" t="e">
        <f t="shared" ca="1" si="546"/>
        <v>#VALUE!</v>
      </c>
      <c r="B125" t="e">
        <f t="array" ref="B125" ca="1">_xlfn.XLOOKUP(Tabelle9[[#This Row],[ExperimentID]]&amp;Tabelle9[[#This Row],[NegotiationID]]&amp;Tabelle9[[#This Row],[MessageID]],ALL_IN_ONE[ExperimentID]&amp;ALL_IN_ONE[NegotiationID]&amp;ALL_IN_ONE[MessageID],ALL_IN_ONE[Gesamt_ID],,0)</f>
        <v>#VALUE!</v>
      </c>
      <c r="C125">
        <v>686</v>
      </c>
      <c r="D125" t="s">
        <v>1521</v>
      </c>
      <c r="E125">
        <v>32058</v>
      </c>
      <c r="F125">
        <v>676</v>
      </c>
      <c r="G125">
        <v>671</v>
      </c>
      <c r="H125" t="s">
        <v>31</v>
      </c>
      <c r="I125" t="str">
        <f t="array" ref="I125">IFERROR(_xlfn.XLOOKUP(Tabelle9[[#This Row],[NegotiationID]]&amp;"FinalAccept",Tabelle9[NegotiationID]&amp;Tabelle9[ActionType],Tabelle9[ActionType],,0),_xlfn.XLOOKUP(Tabelle9[[#This Row],[NegotiationID]]&amp;"FinalReject",Tabelle9[NegotiationID]&amp;Tabelle9[ActionType],Tabelle9[ActionType],,0))</f>
        <v>FinalAccept</v>
      </c>
      <c r="J125">
        <v>0.60860000000000003</v>
      </c>
      <c r="K125">
        <v>0.2898</v>
      </c>
      <c r="L125">
        <v>0.89839999999999998</v>
      </c>
      <c r="M125">
        <v>0.31879999999999997</v>
      </c>
      <c r="N125">
        <v>407</v>
      </c>
      <c r="O125">
        <v>4104</v>
      </c>
      <c r="P125">
        <v>15</v>
      </c>
      <c r="Q125" s="3" t="s">
        <v>3540</v>
      </c>
    </row>
    <row r="126" ht="15" customHeight="1">
      <c r="A126" t="e">
        <f t="shared" ca="1" si="546"/>
        <v>#VALUE!</v>
      </c>
      <c r="B126" t="e">
        <f t="array" ref="B126" ca="1">_xlfn.XLOOKUP(Tabelle9[[#This Row],[ExperimentID]]&amp;Tabelle9[[#This Row],[NegotiationID]]&amp;Tabelle9[[#This Row],[MessageID]],ALL_IN_ONE[ExperimentID]&amp;ALL_IN_ONE[NegotiationID]&amp;ALL_IN_ONE[MessageID],ALL_IN_ONE[Gesamt_ID],,0)</f>
        <v>#VALUE!</v>
      </c>
      <c r="C126">
        <v>686</v>
      </c>
      <c r="D126" t="s">
        <v>1521</v>
      </c>
      <c r="E126">
        <v>32064</v>
      </c>
      <c r="F126">
        <v>671</v>
      </c>
      <c r="G126">
        <v>676</v>
      </c>
      <c r="H126" t="s">
        <v>31</v>
      </c>
      <c r="I126" t="str">
        <f t="array" ref="I126">IFERROR(_xlfn.XLOOKUP(Tabelle9[[#This Row],[NegotiationID]]&amp;"FinalAccept",Tabelle9[NegotiationID]&amp;Tabelle9[ActionType],Tabelle9[ActionType],,0),_xlfn.XLOOKUP(Tabelle9[[#This Row],[NegotiationID]]&amp;"FinalReject",Tabelle9[NegotiationID]&amp;Tabelle9[ActionType],Tabelle9[ActionType],,0))</f>
        <v>FinalAccept</v>
      </c>
      <c r="J126">
        <v>0.50839999999999996</v>
      </c>
      <c r="K126">
        <v>0.61040000000000005</v>
      </c>
      <c r="L126">
        <v>1.1188</v>
      </c>
      <c r="M126">
        <v>0.10199999999999999</v>
      </c>
      <c r="N126">
        <v>292</v>
      </c>
      <c r="O126">
        <v>4104</v>
      </c>
      <c r="P126">
        <v>15</v>
      </c>
      <c r="Q126" s="3" t="s">
        <v>3541</v>
      </c>
    </row>
    <row r="127" ht="15" customHeight="1">
      <c r="A127" t="e">
        <f t="shared" ca="1" si="546"/>
        <v>#VALUE!</v>
      </c>
      <c r="B127" t="e">
        <f t="array" ref="B127" ca="1">_xlfn.XLOOKUP(Tabelle9[[#This Row],[ExperimentID]]&amp;Tabelle9[[#This Row],[NegotiationID]]&amp;Tabelle9[[#This Row],[MessageID]],ALL_IN_ONE[ExperimentID]&amp;ALL_IN_ONE[NegotiationID]&amp;ALL_IN_ONE[MessageID],ALL_IN_ONE[Gesamt_ID],,0)</f>
        <v>#VALUE!</v>
      </c>
      <c r="C127">
        <v>686</v>
      </c>
      <c r="D127" t="s">
        <v>1521</v>
      </c>
      <c r="E127">
        <v>32074</v>
      </c>
      <c r="F127">
        <v>676</v>
      </c>
      <c r="G127">
        <v>671</v>
      </c>
      <c r="H127" t="s">
        <v>31</v>
      </c>
      <c r="I127" t="str">
        <f t="array" ref="I127">IFERROR(_xlfn.XLOOKUP(Tabelle9[[#This Row],[NegotiationID]]&amp;"FinalAccept",Tabelle9[NegotiationID]&amp;Tabelle9[ActionType],Tabelle9[ActionType],,0),_xlfn.XLOOKUP(Tabelle9[[#This Row],[NegotiationID]]&amp;"FinalReject",Tabelle9[NegotiationID]&amp;Tabelle9[ActionType],Tabelle9[ActionType],,0))</f>
        <v>FinalAccept</v>
      </c>
      <c r="J127">
        <v>0.63759999999999994</v>
      </c>
      <c r="K127">
        <v>0.32840000000000003</v>
      </c>
      <c r="L127">
        <v>0.96599999999999997</v>
      </c>
      <c r="M127">
        <v>0.30919999999999997</v>
      </c>
      <c r="N127">
        <v>252</v>
      </c>
      <c r="O127">
        <v>4104</v>
      </c>
      <c r="P127">
        <v>15</v>
      </c>
      <c r="Q127" s="3" t="s">
        <v>3542</v>
      </c>
    </row>
    <row r="128" ht="15" customHeight="1">
      <c r="A128" t="e">
        <f t="shared" ca="1" si="546"/>
        <v>#VALUE!</v>
      </c>
      <c r="B128" t="e">
        <f t="array" ref="B128" ca="1">_xlfn.XLOOKUP(Tabelle9[[#This Row],[ExperimentID]]&amp;Tabelle9[[#This Row],[NegotiationID]]&amp;Tabelle9[[#This Row],[MessageID]],ALL_IN_ONE[ExperimentID]&amp;ALL_IN_ONE[NegotiationID]&amp;ALL_IN_ONE[MessageID],ALL_IN_ONE[Gesamt_ID],,0)</f>
        <v>#VALUE!</v>
      </c>
      <c r="C128">
        <v>686</v>
      </c>
      <c r="D128" t="s">
        <v>1521</v>
      </c>
      <c r="E128">
        <v>32100</v>
      </c>
      <c r="F128">
        <v>671</v>
      </c>
      <c r="G128">
        <v>676</v>
      </c>
      <c r="H128" t="s">
        <v>31</v>
      </c>
      <c r="I128" t="str">
        <f t="array" ref="I128">IFERROR(_xlfn.XLOOKUP(Tabelle9[[#This Row],[NegotiationID]]&amp;"FinalAccept",Tabelle9[NegotiationID]&amp;Tabelle9[ActionType],Tabelle9[ActionType],,0),_xlfn.XLOOKUP(Tabelle9[[#This Row],[NegotiationID]]&amp;"FinalReject",Tabelle9[NegotiationID]&amp;Tabelle9[ActionType],Tabelle9[ActionType],,0))</f>
        <v>FinalAccept</v>
      </c>
      <c r="J128">
        <v>0.50839999999999996</v>
      </c>
      <c r="K128">
        <v>0.61040000000000005</v>
      </c>
      <c r="L128">
        <v>1.1188</v>
      </c>
      <c r="M128">
        <v>0.10199999999999999</v>
      </c>
      <c r="N128">
        <v>110</v>
      </c>
      <c r="O128">
        <v>4104</v>
      </c>
      <c r="P128">
        <v>15</v>
      </c>
      <c r="Q128" t="s">
        <v>3543</v>
      </c>
    </row>
    <row r="129" ht="15" customHeight="1">
      <c r="A129" t="e">
        <f t="shared" ca="1" si="546"/>
        <v>#VALUE!</v>
      </c>
      <c r="B129" t="e">
        <f t="array" ref="B129" ca="1">_xlfn.XLOOKUP(Tabelle9[[#This Row],[ExperimentID]]&amp;Tabelle9[[#This Row],[NegotiationID]]&amp;Tabelle9[[#This Row],[MessageID]],ALL_IN_ONE[ExperimentID]&amp;ALL_IN_ONE[NegotiationID]&amp;ALL_IN_ONE[MessageID],ALL_IN_ONE[Gesamt_ID],,0)</f>
        <v>#VALUE!</v>
      </c>
      <c r="C129">
        <v>686</v>
      </c>
      <c r="D129" t="s">
        <v>1521</v>
      </c>
      <c r="E129">
        <v>32124</v>
      </c>
      <c r="F129">
        <v>676</v>
      </c>
      <c r="G129">
        <v>671</v>
      </c>
      <c r="H129" t="s">
        <v>20</v>
      </c>
      <c r="I129" t="str">
        <f t="array" ref="I129">IFERROR(_xlfn.XLOOKUP(Tabelle9[[#This Row],[NegotiationID]]&amp;"FinalAccept",Tabelle9[NegotiationID]&amp;Tabelle9[ActionType],Tabelle9[ActionType],,0),_xlfn.XLOOKUP(Tabelle9[[#This Row],[NegotiationID]]&amp;"FinalReject",Tabelle9[NegotiationID]&amp;Tabelle9[ActionType],Tabelle9[ActionType],,0))</f>
        <v>FinalAccept</v>
      </c>
      <c r="J129">
        <v>0.61040000000000005</v>
      </c>
      <c r="K129">
        <v>0.50839999999999996</v>
      </c>
      <c r="L129">
        <v>1.1188</v>
      </c>
      <c r="M129">
        <v>0.10199999999999999</v>
      </c>
      <c r="N129">
        <v>54</v>
      </c>
      <c r="O129">
        <v>4104</v>
      </c>
      <c r="P129">
        <v>15</v>
      </c>
      <c r="Q129" s="3" t="s">
        <v>3544</v>
      </c>
    </row>
    <row r="130" ht="14.5" hidden="1">
      <c r="A130" t="e">
        <f t="shared" ref="A130:A193" ca="1" si="547">MID(CELL("Dateiname",$A$1),FIND("]",CELL("Dateiname",$A$1))+1,31)</f>
        <v>#VALUE!</v>
      </c>
      <c r="B130" t="e">
        <f t="array" ref="B130" ca="1">_xlfn.XLOOKUP(Tabelle9[[#This Row],[ExperimentID]]&amp;Tabelle9[[#This Row],[NegotiationID]]&amp;Tabelle9[[#This Row],[MessageID]],ALL_IN_ONE[ExperimentID]&amp;ALL_IN_ONE[NegotiationID]&amp;ALL_IN_ONE[MessageID],ALL_IN_ONE[Gesamt_ID],,0)</f>
        <v>#VALUE!</v>
      </c>
      <c r="C130">
        <v>716</v>
      </c>
      <c r="D130" t="s">
        <v>1521</v>
      </c>
      <c r="E130">
        <v>717</v>
      </c>
      <c r="H130" t="s">
        <v>6019</v>
      </c>
      <c r="I130" t="str">
        <f t="array" ref="I130">IFERROR(_xlfn.XLOOKUP(Tabelle9[[#This Row],[NegotiationID]]&amp;"FinalAccept",Tabelle9[NegotiationID]&amp;Tabelle9[ActionType],Tabelle9[ActionType],,0),_xlfn.XLOOKUP(Tabelle9[[#This Row],[NegotiationID]]&amp;"FinalReject",Tabelle9[NegotiationID]&amp;Tabelle9[ActionType],Tabelle9[ActionType],,0))</f>
        <v>FinalAccept</v>
      </c>
      <c r="N130">
        <v>21</v>
      </c>
      <c r="O130">
        <v>4747</v>
      </c>
      <c r="P130">
        <v>11</v>
      </c>
      <c r="Q130" t="s">
        <v>6020</v>
      </c>
    </row>
    <row r="131" ht="15" customHeight="1">
      <c r="A131" t="e">
        <f t="shared" ca="1" si="547"/>
        <v>#VALUE!</v>
      </c>
      <c r="B131" t="e">
        <f t="array" ref="B131" ca="1">_xlfn.XLOOKUP(Tabelle9[[#This Row],[ExperimentID]]&amp;Tabelle9[[#This Row],[NegotiationID]]&amp;Tabelle9[[#This Row],[MessageID]],ALL_IN_ONE[ExperimentID]&amp;ALL_IN_ONE[NegotiationID]&amp;ALL_IN_ONE[MessageID],ALL_IN_ONE[Gesamt_ID],,0)</f>
        <v>#VALUE!</v>
      </c>
      <c r="C131">
        <v>716</v>
      </c>
      <c r="D131" t="s">
        <v>1521</v>
      </c>
      <c r="E131">
        <v>30797</v>
      </c>
      <c r="F131">
        <v>701</v>
      </c>
      <c r="G131">
        <v>706</v>
      </c>
      <c r="H131" t="s">
        <v>158</v>
      </c>
      <c r="I131" t="str">
        <f t="array" ref="I131">IFERROR(_xlfn.XLOOKUP(Tabelle9[[#This Row],[NegotiationID]]&amp;"FinalAccept",Tabelle9[NegotiationID]&amp;Tabelle9[ActionType],Tabelle9[ActionType],,0),_xlfn.XLOOKUP(Tabelle9[[#This Row],[NegotiationID]]&amp;"FinalReject",Tabelle9[NegotiationID]&amp;Tabelle9[ActionType],Tabelle9[ActionType],,0))</f>
        <v>FinalAccept</v>
      </c>
      <c r="J131">
        <v>1</v>
      </c>
      <c r="K131">
        <v>0.1084</v>
      </c>
      <c r="L131">
        <v>1.1084000000000001</v>
      </c>
      <c r="M131">
        <v>0.89159999999999995</v>
      </c>
      <c r="N131">
        <v>688</v>
      </c>
      <c r="O131">
        <v>4747</v>
      </c>
      <c r="P131">
        <v>11</v>
      </c>
      <c r="Q131" s="3" t="s">
        <v>3545</v>
      </c>
    </row>
    <row r="132" ht="15" customHeight="1">
      <c r="A132" t="e">
        <f t="shared" ca="1" si="547"/>
        <v>#VALUE!</v>
      </c>
      <c r="B132" t="e">
        <f t="array" ref="B132" ca="1">_xlfn.XLOOKUP(Tabelle9[[#This Row],[ExperimentID]]&amp;Tabelle9[[#This Row],[NegotiationID]]&amp;Tabelle9[[#This Row],[MessageID]],ALL_IN_ONE[ExperimentID]&amp;ALL_IN_ONE[NegotiationID]&amp;ALL_IN_ONE[MessageID],ALL_IN_ONE[Gesamt_ID],,0)</f>
        <v>#VALUE!</v>
      </c>
      <c r="C132">
        <v>716</v>
      </c>
      <c r="D132" t="s">
        <v>1521</v>
      </c>
      <c r="E132">
        <v>31171</v>
      </c>
      <c r="F132">
        <v>706</v>
      </c>
      <c r="G132">
        <v>701</v>
      </c>
      <c r="H132" t="s">
        <v>31</v>
      </c>
      <c r="I132" t="str">
        <f t="array" ref="I132">IFERROR(_xlfn.XLOOKUP(Tabelle9[[#This Row],[NegotiationID]]&amp;"FinalAccept",Tabelle9[NegotiationID]&amp;Tabelle9[ActionType],Tabelle9[ActionType],,0),_xlfn.XLOOKUP(Tabelle9[[#This Row],[NegotiationID]]&amp;"FinalReject",Tabelle9[NegotiationID]&amp;Tabelle9[ActionType],Tabelle9[ActionType],,0))</f>
        <v>FinalAccept</v>
      </c>
      <c r="J132">
        <v>1</v>
      </c>
      <c r="K132">
        <v>0.12540000000000001</v>
      </c>
      <c r="L132">
        <v>1.1254</v>
      </c>
      <c r="M132">
        <v>0.87460000000000004</v>
      </c>
      <c r="N132">
        <v>629</v>
      </c>
      <c r="O132">
        <v>4747</v>
      </c>
      <c r="P132">
        <v>11</v>
      </c>
      <c r="Q132" s="3" t="s">
        <v>3546</v>
      </c>
    </row>
    <row r="133" ht="15" customHeight="1">
      <c r="A133" t="e">
        <f t="shared" ca="1" si="547"/>
        <v>#VALUE!</v>
      </c>
      <c r="B133" t="e">
        <f t="array" ref="B133" ca="1">_xlfn.XLOOKUP(Tabelle9[[#This Row],[ExperimentID]]&amp;Tabelle9[[#This Row],[NegotiationID]]&amp;Tabelle9[[#This Row],[MessageID]],ALL_IN_ONE[ExperimentID]&amp;ALL_IN_ONE[NegotiationID]&amp;ALL_IN_ONE[MessageID],ALL_IN_ONE[Gesamt_ID],,0)</f>
        <v>#VALUE!</v>
      </c>
      <c r="C133">
        <v>716</v>
      </c>
      <c r="D133" t="s">
        <v>1521</v>
      </c>
      <c r="E133">
        <v>31514</v>
      </c>
      <c r="F133">
        <v>701</v>
      </c>
      <c r="G133">
        <v>706</v>
      </c>
      <c r="H133" t="s">
        <v>31</v>
      </c>
      <c r="I133" t="str">
        <f t="array" ref="I133">IFERROR(_xlfn.XLOOKUP(Tabelle9[[#This Row],[NegotiationID]]&amp;"FinalAccept",Tabelle9[NegotiationID]&amp;Tabelle9[ActionType],Tabelle9[ActionType],,0),_xlfn.XLOOKUP(Tabelle9[[#This Row],[NegotiationID]]&amp;"FinalReject",Tabelle9[NegotiationID]&amp;Tabelle9[ActionType],Tabelle9[ActionType],,0))</f>
        <v>FinalAccept</v>
      </c>
      <c r="J133">
        <v>0.85819999999999996</v>
      </c>
      <c r="K133">
        <v>0.098799999999999999</v>
      </c>
      <c r="L133">
        <v>0.95699999999999996</v>
      </c>
      <c r="M133">
        <v>0.75939999999999996</v>
      </c>
      <c r="N133">
        <v>816</v>
      </c>
      <c r="O133">
        <v>4747</v>
      </c>
      <c r="P133">
        <v>11</v>
      </c>
      <c r="Q133" s="3" t="s">
        <v>3547</v>
      </c>
    </row>
    <row r="134" ht="15" customHeight="1">
      <c r="A134" t="e">
        <f t="shared" ca="1" si="547"/>
        <v>#VALUE!</v>
      </c>
      <c r="B134" t="e">
        <f t="array" ref="B134" ca="1">_xlfn.XLOOKUP(Tabelle9[[#This Row],[ExperimentID]]&amp;Tabelle9[[#This Row],[NegotiationID]]&amp;Tabelle9[[#This Row],[MessageID]],ALL_IN_ONE[ExperimentID]&amp;ALL_IN_ONE[NegotiationID]&amp;ALL_IN_ONE[MessageID],ALL_IN_ONE[Gesamt_ID],,0)</f>
        <v>#VALUE!</v>
      </c>
      <c r="C134">
        <v>716</v>
      </c>
      <c r="D134" t="s">
        <v>1521</v>
      </c>
      <c r="E134">
        <v>32049</v>
      </c>
      <c r="F134">
        <v>706</v>
      </c>
      <c r="G134">
        <v>701</v>
      </c>
      <c r="H134" t="s">
        <v>31</v>
      </c>
      <c r="I134" t="str">
        <f t="array" ref="I134">IFERROR(_xlfn.XLOOKUP(Tabelle9[[#This Row],[NegotiationID]]&amp;"FinalAccept",Tabelle9[NegotiationID]&amp;Tabelle9[ActionType],Tabelle9[ActionType],,0),_xlfn.XLOOKUP(Tabelle9[[#This Row],[NegotiationID]]&amp;"FinalReject",Tabelle9[NegotiationID]&amp;Tabelle9[ActionType],Tabelle9[ActionType],,0))</f>
        <v>FinalAccept</v>
      </c>
      <c r="J134">
        <v>0.51219999999999999</v>
      </c>
      <c r="K134">
        <v>0.31240000000000001</v>
      </c>
      <c r="L134">
        <v>0.8246</v>
      </c>
      <c r="M134">
        <v>0.19980000000000001</v>
      </c>
      <c r="N134">
        <v>635</v>
      </c>
      <c r="O134">
        <v>4747</v>
      </c>
      <c r="P134">
        <v>11</v>
      </c>
      <c r="Q134" s="3" t="s">
        <v>3548</v>
      </c>
    </row>
    <row r="135" ht="15" customHeight="1">
      <c r="A135" t="e">
        <f t="shared" ca="1" si="547"/>
        <v>#VALUE!</v>
      </c>
      <c r="B135" t="e">
        <f t="array" ref="B135" ca="1">_xlfn.XLOOKUP(Tabelle9[[#This Row],[ExperimentID]]&amp;Tabelle9[[#This Row],[NegotiationID]]&amp;Tabelle9[[#This Row],[MessageID]],ALL_IN_ONE[ExperimentID]&amp;ALL_IN_ONE[NegotiationID]&amp;ALL_IN_ONE[MessageID],ALL_IN_ONE[Gesamt_ID],,0)</f>
        <v>#VALUE!</v>
      </c>
      <c r="C135">
        <v>716</v>
      </c>
      <c r="D135" t="s">
        <v>1521</v>
      </c>
      <c r="E135">
        <v>32077</v>
      </c>
      <c r="F135">
        <v>701</v>
      </c>
      <c r="G135">
        <v>706</v>
      </c>
      <c r="H135" t="s">
        <v>31</v>
      </c>
      <c r="I135" t="str">
        <f t="array" ref="I135">IFERROR(_xlfn.XLOOKUP(Tabelle9[[#This Row],[NegotiationID]]&amp;"FinalAccept",Tabelle9[NegotiationID]&amp;Tabelle9[ActionType],Tabelle9[ActionType],,0),_xlfn.XLOOKUP(Tabelle9[[#This Row],[NegotiationID]]&amp;"FinalReject",Tabelle9[NegotiationID]&amp;Tabelle9[ActionType],Tabelle9[ActionType],,0))</f>
        <v>FinalAccept</v>
      </c>
      <c r="J135">
        <v>0.7298</v>
      </c>
      <c r="K135">
        <v>0.32000000000000001</v>
      </c>
      <c r="L135">
        <v>1.0498000000000001</v>
      </c>
      <c r="M135">
        <v>0.4098</v>
      </c>
      <c r="N135">
        <v>734</v>
      </c>
      <c r="O135">
        <v>4747</v>
      </c>
      <c r="P135">
        <v>11</v>
      </c>
      <c r="Q135" s="3" t="s">
        <v>3549</v>
      </c>
    </row>
    <row r="136" ht="159.5" hidden="1">
      <c r="A136" t="e">
        <f t="shared" ca="1" si="547"/>
        <v>#VALUE!</v>
      </c>
      <c r="B136" t="e">
        <f t="array" ref="B136" ca="1">_xlfn.XLOOKUP(Tabelle9[[#This Row],[ExperimentID]]&amp;Tabelle9[[#This Row],[NegotiationID]]&amp;Tabelle9[[#This Row],[MessageID]],ALL_IN_ONE[ExperimentID]&amp;ALL_IN_ONE[NegotiationID]&amp;ALL_IN_ONE[MessageID],ALL_IN_ONE[Gesamt_ID],,0)</f>
        <v>#VALUE!</v>
      </c>
      <c r="C136">
        <v>716</v>
      </c>
      <c r="D136" t="s">
        <v>1521</v>
      </c>
      <c r="E136">
        <v>32235</v>
      </c>
      <c r="F136">
        <v>706</v>
      </c>
      <c r="G136">
        <v>701</v>
      </c>
      <c r="H136" t="s">
        <v>22</v>
      </c>
      <c r="I136" t="str">
        <f t="array" ref="I136">IFERROR(_xlfn.XLOOKUP(Tabelle9[[#This Row],[NegotiationID]]&amp;"FinalAccept",Tabelle9[NegotiationID]&amp;Tabelle9[ActionType],Tabelle9[ActionType],,0),_xlfn.XLOOKUP(Tabelle9[[#This Row],[NegotiationID]]&amp;"FinalReject",Tabelle9[NegotiationID]&amp;Tabelle9[ActionType],Tabelle9[ActionType],,0))</f>
        <v>FinalAccept</v>
      </c>
      <c r="N136">
        <v>228</v>
      </c>
      <c r="O136">
        <v>4747</v>
      </c>
      <c r="P136">
        <v>11</v>
      </c>
      <c r="Q136" s="3" t="s">
        <v>6637</v>
      </c>
    </row>
    <row r="137" ht="217.5" hidden="1">
      <c r="A137" t="e">
        <f t="shared" ca="1" si="547"/>
        <v>#VALUE!</v>
      </c>
      <c r="B137" t="e">
        <f t="array" ref="B137" ca="1">_xlfn.XLOOKUP(Tabelle9[[#This Row],[ExperimentID]]&amp;Tabelle9[[#This Row],[NegotiationID]]&amp;Tabelle9[[#This Row],[MessageID]],ALL_IN_ONE[ExperimentID]&amp;ALL_IN_ONE[NegotiationID]&amp;ALL_IN_ONE[MessageID],ALL_IN_ONE[Gesamt_ID],,0)</f>
        <v>#VALUE!</v>
      </c>
      <c r="C137">
        <v>716</v>
      </c>
      <c r="D137" t="s">
        <v>1521</v>
      </c>
      <c r="E137">
        <v>32248</v>
      </c>
      <c r="F137">
        <v>701</v>
      </c>
      <c r="G137">
        <v>706</v>
      </c>
      <c r="H137" t="s">
        <v>24</v>
      </c>
      <c r="I137" t="str">
        <f t="array" ref="I137">IFERROR(_xlfn.XLOOKUP(Tabelle9[[#This Row],[NegotiationID]]&amp;"FinalAccept",Tabelle9[NegotiationID]&amp;Tabelle9[ActionType],Tabelle9[ActionType],,0),_xlfn.XLOOKUP(Tabelle9[[#This Row],[NegotiationID]]&amp;"FinalReject",Tabelle9[NegotiationID]&amp;Tabelle9[ActionType],Tabelle9[ActionType],,0))</f>
        <v>FinalAccept</v>
      </c>
      <c r="N137">
        <v>438</v>
      </c>
      <c r="O137">
        <v>4747</v>
      </c>
      <c r="P137">
        <v>11</v>
      </c>
      <c r="Q137" s="3" t="s">
        <v>6638</v>
      </c>
    </row>
    <row r="138" ht="15" customHeight="1">
      <c r="A138" t="e">
        <f t="shared" ca="1" si="547"/>
        <v>#VALUE!</v>
      </c>
      <c r="B138" t="e">
        <f t="array" ref="B138" ca="1">_xlfn.XLOOKUP(Tabelle9[[#This Row],[ExperimentID]]&amp;Tabelle9[[#This Row],[NegotiationID]]&amp;Tabelle9[[#This Row],[MessageID]],ALL_IN_ONE[ExperimentID]&amp;ALL_IN_ONE[NegotiationID]&amp;ALL_IN_ONE[MessageID],ALL_IN_ONE[Gesamt_ID],,0)</f>
        <v>#VALUE!</v>
      </c>
      <c r="C138">
        <v>716</v>
      </c>
      <c r="D138" t="s">
        <v>1521</v>
      </c>
      <c r="E138">
        <v>32274</v>
      </c>
      <c r="F138">
        <v>706</v>
      </c>
      <c r="G138">
        <v>701</v>
      </c>
      <c r="H138" t="s">
        <v>31</v>
      </c>
      <c r="I138" t="str">
        <f t="array" ref="I138">IFERROR(_xlfn.XLOOKUP(Tabelle9[[#This Row],[NegotiationID]]&amp;"FinalAccept",Tabelle9[NegotiationID]&amp;Tabelle9[ActionType],Tabelle9[ActionType],,0),_xlfn.XLOOKUP(Tabelle9[[#This Row],[NegotiationID]]&amp;"FinalReject",Tabelle9[NegotiationID]&amp;Tabelle9[ActionType],Tabelle9[ActionType],,0))</f>
        <v>FinalAccept</v>
      </c>
      <c r="J138">
        <v>0.55400000000000005</v>
      </c>
      <c r="K138">
        <v>0.54659999999999997</v>
      </c>
      <c r="L138">
        <v>1.1006</v>
      </c>
      <c r="M138">
        <v>0.0074000000000000003</v>
      </c>
      <c r="N138">
        <v>229</v>
      </c>
      <c r="O138">
        <v>4747</v>
      </c>
      <c r="P138">
        <v>11</v>
      </c>
      <c r="Q138" s="3" t="s">
        <v>3550</v>
      </c>
    </row>
    <row r="139" ht="15" customHeight="1">
      <c r="A139" t="e">
        <f t="shared" ca="1" si="547"/>
        <v>#VALUE!</v>
      </c>
      <c r="B139" t="e">
        <f t="array" ref="B139" ca="1">_xlfn.XLOOKUP(Tabelle9[[#This Row],[ExperimentID]]&amp;Tabelle9[[#This Row],[NegotiationID]]&amp;Tabelle9[[#This Row],[MessageID]],ALL_IN_ONE[ExperimentID]&amp;ALL_IN_ONE[NegotiationID]&amp;ALL_IN_ONE[MessageID],ALL_IN_ONE[Gesamt_ID],,0)</f>
        <v>#VALUE!</v>
      </c>
      <c r="C139">
        <v>716</v>
      </c>
      <c r="D139" t="s">
        <v>1521</v>
      </c>
      <c r="E139">
        <v>32277</v>
      </c>
      <c r="F139">
        <v>701</v>
      </c>
      <c r="G139">
        <v>706</v>
      </c>
      <c r="H139" t="s">
        <v>31</v>
      </c>
      <c r="I139" t="str">
        <f t="array" ref="I139">IFERROR(_xlfn.XLOOKUP(Tabelle9[[#This Row],[NegotiationID]]&amp;"FinalAccept",Tabelle9[NegotiationID]&amp;Tabelle9[ActionType],Tabelle9[ActionType],,0),_xlfn.XLOOKUP(Tabelle9[[#This Row],[NegotiationID]]&amp;"FinalReject",Tabelle9[NegotiationID]&amp;Tabelle9[ActionType],Tabelle9[ActionType],,0))</f>
        <v>FinalAccept</v>
      </c>
      <c r="J139">
        <v>0.62180000000000002</v>
      </c>
      <c r="K139">
        <v>0.47399999999999998</v>
      </c>
      <c r="L139">
        <v>1.0958000000000001</v>
      </c>
      <c r="M139">
        <v>0.14779999999999999</v>
      </c>
      <c r="N139">
        <v>267</v>
      </c>
      <c r="O139">
        <v>4747</v>
      </c>
      <c r="P139">
        <v>11</v>
      </c>
      <c r="Q139" s="3" t="s">
        <v>3551</v>
      </c>
    </row>
    <row r="140" ht="15" customHeight="1">
      <c r="A140" t="e">
        <f t="shared" ca="1" si="547"/>
        <v>#VALUE!</v>
      </c>
      <c r="B140" t="e">
        <f t="array" ref="B140" ca="1">_xlfn.XLOOKUP(Tabelle9[[#This Row],[ExperimentID]]&amp;Tabelle9[[#This Row],[NegotiationID]]&amp;Tabelle9[[#This Row],[MessageID]],ALL_IN_ONE[ExperimentID]&amp;ALL_IN_ONE[NegotiationID]&amp;ALL_IN_ONE[MessageID],ALL_IN_ONE[Gesamt_ID],,0)</f>
        <v>#VALUE!</v>
      </c>
      <c r="C140">
        <v>716</v>
      </c>
      <c r="D140" t="s">
        <v>1521</v>
      </c>
      <c r="E140">
        <v>32336</v>
      </c>
      <c r="F140">
        <v>706</v>
      </c>
      <c r="G140">
        <v>701</v>
      </c>
      <c r="H140" t="s">
        <v>20</v>
      </c>
      <c r="I140" t="str">
        <f t="array" ref="I140">IFERROR(_xlfn.XLOOKUP(Tabelle9[[#This Row],[NegotiationID]]&amp;"FinalAccept",Tabelle9[NegotiationID]&amp;Tabelle9[ActionType],Tabelle9[ActionType],,0),_xlfn.XLOOKUP(Tabelle9[[#This Row],[NegotiationID]]&amp;"FinalReject",Tabelle9[NegotiationID]&amp;Tabelle9[ActionType],Tabelle9[ActionType],,0))</f>
        <v>FinalAccept</v>
      </c>
      <c r="J140">
        <v>0.47399999999999998</v>
      </c>
      <c r="K140">
        <v>0.62180000000000002</v>
      </c>
      <c r="L140">
        <v>1.0958000000000001</v>
      </c>
      <c r="M140">
        <v>0.14779999999999999</v>
      </c>
      <c r="N140">
        <v>62</v>
      </c>
      <c r="O140">
        <v>4747</v>
      </c>
      <c r="P140">
        <v>11</v>
      </c>
      <c r="Q140" s="3" t="s">
        <v>3552</v>
      </c>
    </row>
    <row r="141" ht="14.5" hidden="1">
      <c r="A141" t="e">
        <f t="shared" ca="1" si="547"/>
        <v>#VALUE!</v>
      </c>
      <c r="B141" t="e">
        <f t="array" ref="B141" ca="1">_xlfn.XLOOKUP(Tabelle9[[#This Row],[ExperimentID]]&amp;Tabelle9[[#This Row],[NegotiationID]]&amp;Tabelle9[[#This Row],[MessageID]],ALL_IN_ONE[ExperimentID]&amp;ALL_IN_ONE[NegotiationID]&amp;ALL_IN_ONE[MessageID],ALL_IN_ONE[Gesamt_ID],,0)</f>
        <v>#VALUE!</v>
      </c>
      <c r="C141">
        <v>746</v>
      </c>
      <c r="D141" t="s">
        <v>1521</v>
      </c>
      <c r="E141">
        <v>747</v>
      </c>
      <c r="H141" t="s">
        <v>6019</v>
      </c>
      <c r="I141" t="str">
        <f t="array" ref="I141">IFERROR(_xlfn.XLOOKUP(Tabelle9[[#This Row],[NegotiationID]]&amp;"FinalAccept",Tabelle9[NegotiationID]&amp;Tabelle9[ActionType],Tabelle9[ActionType],,0),_xlfn.XLOOKUP(Tabelle9[[#This Row],[NegotiationID]]&amp;"FinalReject",Tabelle9[NegotiationID]&amp;Tabelle9[ActionType],Tabelle9[ActionType],,0))</f>
        <v>FinalAccept</v>
      </c>
      <c r="N141">
        <v>21</v>
      </c>
      <c r="O141">
        <v>2850</v>
      </c>
      <c r="P141">
        <v>10</v>
      </c>
      <c r="Q141" t="s">
        <v>6020</v>
      </c>
    </row>
    <row r="142" ht="15" customHeight="1">
      <c r="A142" t="e">
        <f t="shared" ca="1" si="547"/>
        <v>#VALUE!</v>
      </c>
      <c r="B142" t="e">
        <f t="array" ref="B142" ca="1">_xlfn.XLOOKUP(Tabelle9[[#This Row],[ExperimentID]]&amp;Tabelle9[[#This Row],[NegotiationID]]&amp;Tabelle9[[#This Row],[MessageID]],ALL_IN_ONE[ExperimentID]&amp;ALL_IN_ONE[NegotiationID]&amp;ALL_IN_ONE[MessageID],ALL_IN_ONE[Gesamt_ID],,0)</f>
        <v>#VALUE!</v>
      </c>
      <c r="C142">
        <v>746</v>
      </c>
      <c r="D142" t="s">
        <v>1521</v>
      </c>
      <c r="E142">
        <v>30707</v>
      </c>
      <c r="F142">
        <v>731</v>
      </c>
      <c r="G142">
        <v>736</v>
      </c>
      <c r="H142" t="s">
        <v>19</v>
      </c>
      <c r="I142" t="str">
        <f t="array" ref="I142">IFERROR(_xlfn.XLOOKUP(Tabelle9[[#This Row],[NegotiationID]]&amp;"FinalAccept",Tabelle9[NegotiationID]&amp;Tabelle9[ActionType],Tabelle9[ActionType],,0),_xlfn.XLOOKUP(Tabelle9[[#This Row],[NegotiationID]]&amp;"FinalReject",Tabelle9[NegotiationID]&amp;Tabelle9[ActionType],Tabelle9[ActionType],,0))</f>
        <v>FinalAccept</v>
      </c>
      <c r="J142">
        <v>0.89019999999999999</v>
      </c>
      <c r="K142">
        <v>0.078</v>
      </c>
      <c r="L142">
        <v>0.96819999999999995</v>
      </c>
      <c r="M142">
        <v>0.81220000000000003</v>
      </c>
      <c r="N142">
        <v>620</v>
      </c>
      <c r="O142">
        <v>2850</v>
      </c>
      <c r="P142">
        <v>10</v>
      </c>
      <c r="Q142" s="3" t="s">
        <v>3553</v>
      </c>
    </row>
    <row r="143" ht="15" customHeight="1">
      <c r="A143" t="e">
        <f t="shared" ca="1" si="547"/>
        <v>#VALUE!</v>
      </c>
      <c r="B143" t="e">
        <f t="array" ref="B143" ca="1">_xlfn.XLOOKUP(Tabelle9[[#This Row],[ExperimentID]]&amp;Tabelle9[[#This Row],[NegotiationID]]&amp;Tabelle9[[#This Row],[MessageID]],ALL_IN_ONE[ExperimentID]&amp;ALL_IN_ONE[NegotiationID]&amp;ALL_IN_ONE[MessageID],ALL_IN_ONE[Gesamt_ID],,0)</f>
        <v>#VALUE!</v>
      </c>
      <c r="C143">
        <v>746</v>
      </c>
      <c r="D143" t="s">
        <v>1521</v>
      </c>
      <c r="E143">
        <v>31054</v>
      </c>
      <c r="F143">
        <v>736</v>
      </c>
      <c r="G143">
        <v>731</v>
      </c>
      <c r="H143" t="s">
        <v>31</v>
      </c>
      <c r="I143" t="str">
        <f t="array" ref="I143">IFERROR(_xlfn.XLOOKUP(Tabelle9[[#This Row],[NegotiationID]]&amp;"FinalAccept",Tabelle9[NegotiationID]&amp;Tabelle9[ActionType],Tabelle9[ActionType],,0),_xlfn.XLOOKUP(Tabelle9[[#This Row],[NegotiationID]]&amp;"FinalReject",Tabelle9[NegotiationID]&amp;Tabelle9[ActionType],Tabelle9[ActionType],,0))</f>
        <v>FinalAccept</v>
      </c>
      <c r="J143">
        <v>0.78859999999999997</v>
      </c>
      <c r="K143">
        <v>0.2366</v>
      </c>
      <c r="L143">
        <v>1.0251999999999999</v>
      </c>
      <c r="M143">
        <v>0.55200000000000005</v>
      </c>
      <c r="N143">
        <v>585</v>
      </c>
      <c r="O143">
        <v>2850</v>
      </c>
      <c r="P143">
        <v>10</v>
      </c>
      <c r="Q143" s="3" t="s">
        <v>3554</v>
      </c>
    </row>
    <row r="144" ht="15" customHeight="1">
      <c r="A144" t="e">
        <f t="shared" ca="1" si="547"/>
        <v>#VALUE!</v>
      </c>
      <c r="B144" t="e">
        <f t="array" ref="B144" ca="1">_xlfn.XLOOKUP(Tabelle9[[#This Row],[ExperimentID]]&amp;Tabelle9[[#This Row],[NegotiationID]]&amp;Tabelle9[[#This Row],[MessageID]],ALL_IN_ONE[ExperimentID]&amp;ALL_IN_ONE[NegotiationID]&amp;ALL_IN_ONE[MessageID],ALL_IN_ONE[Gesamt_ID],,0)</f>
        <v>#VALUE!</v>
      </c>
      <c r="C144">
        <v>746</v>
      </c>
      <c r="D144" t="s">
        <v>1521</v>
      </c>
      <c r="E144">
        <v>31098</v>
      </c>
      <c r="F144">
        <v>731</v>
      </c>
      <c r="G144">
        <v>736</v>
      </c>
      <c r="H144" t="s">
        <v>31</v>
      </c>
      <c r="I144" t="str">
        <f t="array" ref="I144">IFERROR(_xlfn.XLOOKUP(Tabelle9[[#This Row],[NegotiationID]]&amp;"FinalAccept",Tabelle9[NegotiationID]&amp;Tabelle9[ActionType],Tabelle9[ActionType],,0),_xlfn.XLOOKUP(Tabelle9[[#This Row],[NegotiationID]]&amp;"FinalReject",Tabelle9[NegotiationID]&amp;Tabelle9[ActionType],Tabelle9[ActionType],,0))</f>
        <v>FinalAccept</v>
      </c>
      <c r="J144">
        <v>0.4178</v>
      </c>
      <c r="K144">
        <v>0.43459999999999999</v>
      </c>
      <c r="L144">
        <v>0.85240000000000005</v>
      </c>
      <c r="M144">
        <v>0.016799999999999999</v>
      </c>
      <c r="N144">
        <v>422</v>
      </c>
      <c r="O144">
        <v>2850</v>
      </c>
      <c r="P144">
        <v>10</v>
      </c>
      <c r="Q144" s="3" t="s">
        <v>3555</v>
      </c>
    </row>
    <row r="145" ht="15" customHeight="1">
      <c r="A145" t="e">
        <f t="shared" ca="1" si="547"/>
        <v>#VALUE!</v>
      </c>
      <c r="B145" t="e">
        <f t="array" ref="B145" ca="1">_xlfn.XLOOKUP(Tabelle9[[#This Row],[ExperimentID]]&amp;Tabelle9[[#This Row],[NegotiationID]]&amp;Tabelle9[[#This Row],[MessageID]],ALL_IN_ONE[ExperimentID]&amp;ALL_IN_ONE[NegotiationID]&amp;ALL_IN_ONE[MessageID],ALL_IN_ONE[Gesamt_ID],,0)</f>
        <v>#VALUE!</v>
      </c>
      <c r="C145">
        <v>746</v>
      </c>
      <c r="D145" t="s">
        <v>1521</v>
      </c>
      <c r="E145">
        <v>31109</v>
      </c>
      <c r="F145">
        <v>736</v>
      </c>
      <c r="G145">
        <v>731</v>
      </c>
      <c r="H145" t="s">
        <v>31</v>
      </c>
      <c r="I145" t="str">
        <f t="array" ref="I145">IFERROR(_xlfn.XLOOKUP(Tabelle9[[#This Row],[NegotiationID]]&amp;"FinalAccept",Tabelle9[NegotiationID]&amp;Tabelle9[ActionType],Tabelle9[ActionType],,0),_xlfn.XLOOKUP(Tabelle9[[#This Row],[NegotiationID]]&amp;"FinalReject",Tabelle9[NegotiationID]&amp;Tabelle9[ActionType],Tabelle9[ActionType],,0))</f>
        <v>FinalAccept</v>
      </c>
      <c r="J145">
        <v>0.51459999999999995</v>
      </c>
      <c r="K145">
        <v>0.34260000000000002</v>
      </c>
      <c r="L145">
        <v>0.85719999999999996</v>
      </c>
      <c r="M145">
        <v>0.17199999999999999</v>
      </c>
      <c r="N145">
        <v>223</v>
      </c>
      <c r="O145">
        <v>2850</v>
      </c>
      <c r="P145">
        <v>10</v>
      </c>
      <c r="Q145" s="3" t="s">
        <v>3556</v>
      </c>
    </row>
    <row r="146" ht="15" customHeight="1">
      <c r="A146" t="e">
        <f t="shared" ca="1" si="547"/>
        <v>#VALUE!</v>
      </c>
      <c r="B146" t="e">
        <f t="array" ref="B146" ca="1">_xlfn.XLOOKUP(Tabelle9[[#This Row],[ExperimentID]]&amp;Tabelle9[[#This Row],[NegotiationID]]&amp;Tabelle9[[#This Row],[MessageID]],ALL_IN_ONE[ExperimentID]&amp;ALL_IN_ONE[NegotiationID]&amp;ALL_IN_ONE[MessageID],ALL_IN_ONE[Gesamt_ID],,0)</f>
        <v>#VALUE!</v>
      </c>
      <c r="C146">
        <v>746</v>
      </c>
      <c r="D146" t="s">
        <v>1521</v>
      </c>
      <c r="E146">
        <v>31230</v>
      </c>
      <c r="F146">
        <v>731</v>
      </c>
      <c r="G146">
        <v>736</v>
      </c>
      <c r="H146" t="s">
        <v>31</v>
      </c>
      <c r="I146" t="str">
        <f t="array" ref="I146">IFERROR(_xlfn.XLOOKUP(Tabelle9[[#This Row],[NegotiationID]]&amp;"FinalAccept",Tabelle9[NegotiationID]&amp;Tabelle9[ActionType],Tabelle9[ActionType],,0),_xlfn.XLOOKUP(Tabelle9[[#This Row],[NegotiationID]]&amp;"FinalReject",Tabelle9[NegotiationID]&amp;Tabelle9[ActionType],Tabelle9[ActionType],,0))</f>
        <v>FinalAccept</v>
      </c>
      <c r="J146">
        <v>0.45619999999999999</v>
      </c>
      <c r="K146">
        <v>0.39939999999999998</v>
      </c>
      <c r="L146">
        <v>0.85560000000000003</v>
      </c>
      <c r="M146">
        <v>0.056800000000000003</v>
      </c>
      <c r="N146">
        <v>279</v>
      </c>
      <c r="O146">
        <v>2850</v>
      </c>
      <c r="P146">
        <v>10</v>
      </c>
      <c r="Q146" s="3" t="s">
        <v>3557</v>
      </c>
    </row>
    <row r="147" ht="15" customHeight="1">
      <c r="A147" t="e">
        <f t="shared" ca="1" si="547"/>
        <v>#VALUE!</v>
      </c>
      <c r="B147" t="e">
        <f t="array" ref="B147" ca="1">_xlfn.XLOOKUP(Tabelle9[[#This Row],[ExperimentID]]&amp;Tabelle9[[#This Row],[NegotiationID]]&amp;Tabelle9[[#This Row],[MessageID]],ALL_IN_ONE[ExperimentID]&amp;ALL_IN_ONE[NegotiationID]&amp;ALL_IN_ONE[MessageID],ALL_IN_ONE[Gesamt_ID],,0)</f>
        <v>#VALUE!</v>
      </c>
      <c r="C147">
        <v>746</v>
      </c>
      <c r="D147" t="s">
        <v>1521</v>
      </c>
      <c r="E147">
        <v>31518</v>
      </c>
      <c r="F147">
        <v>736</v>
      </c>
      <c r="G147">
        <v>731</v>
      </c>
      <c r="H147" t="s">
        <v>31</v>
      </c>
      <c r="I147" t="str">
        <f t="array" ref="I147">IFERROR(_xlfn.XLOOKUP(Tabelle9[[#This Row],[NegotiationID]]&amp;"FinalAccept",Tabelle9[NegotiationID]&amp;Tabelle9[ActionType],Tabelle9[ActionType],,0),_xlfn.XLOOKUP(Tabelle9[[#This Row],[NegotiationID]]&amp;"FinalReject",Tabelle9[NegotiationID]&amp;Tabelle9[ActionType],Tabelle9[ActionType],,0))</f>
        <v>FinalAccept</v>
      </c>
      <c r="J147">
        <v>0.50619999999999998</v>
      </c>
      <c r="K147">
        <v>0.23760000000000001</v>
      </c>
      <c r="L147">
        <v>0.74380000000000002</v>
      </c>
      <c r="M147">
        <v>0.26860000000000001</v>
      </c>
      <c r="N147">
        <v>194</v>
      </c>
      <c r="O147">
        <v>2850</v>
      </c>
      <c r="P147">
        <v>10</v>
      </c>
      <c r="Q147" s="3" t="s">
        <v>3558</v>
      </c>
    </row>
    <row r="148" ht="15" customHeight="1">
      <c r="A148" t="e">
        <f t="shared" ca="1" si="547"/>
        <v>#VALUE!</v>
      </c>
      <c r="B148" t="e">
        <f t="array" ref="B148" ca="1">_xlfn.XLOOKUP(Tabelle9[[#This Row],[ExperimentID]]&amp;Tabelle9[[#This Row],[NegotiationID]]&amp;Tabelle9[[#This Row],[MessageID]],ALL_IN_ONE[ExperimentID]&amp;ALL_IN_ONE[NegotiationID]&amp;ALL_IN_ONE[MessageID],ALL_IN_ONE[Gesamt_ID],,0)</f>
        <v>#VALUE!</v>
      </c>
      <c r="C148">
        <v>746</v>
      </c>
      <c r="D148" t="s">
        <v>1521</v>
      </c>
      <c r="E148">
        <v>31523</v>
      </c>
      <c r="F148">
        <v>731</v>
      </c>
      <c r="G148">
        <v>736</v>
      </c>
      <c r="H148" t="s">
        <v>31</v>
      </c>
      <c r="I148" t="str">
        <f t="array" ref="I148">IFERROR(_xlfn.XLOOKUP(Tabelle9[[#This Row],[NegotiationID]]&amp;"FinalAccept",Tabelle9[NegotiationID]&amp;Tabelle9[ActionType],Tabelle9[ActionType],,0),_xlfn.XLOOKUP(Tabelle9[[#This Row],[NegotiationID]]&amp;"FinalReject",Tabelle9[NegotiationID]&amp;Tabelle9[ActionType],Tabelle9[ActionType],,0))</f>
        <v>FinalAccept</v>
      </c>
      <c r="J148">
        <v>0.4178</v>
      </c>
      <c r="K148">
        <v>0.43459999999999999</v>
      </c>
      <c r="L148">
        <v>0.85240000000000005</v>
      </c>
      <c r="M148">
        <v>0.016799999999999999</v>
      </c>
      <c r="N148">
        <v>170</v>
      </c>
      <c r="O148">
        <v>2850</v>
      </c>
      <c r="P148">
        <v>10</v>
      </c>
      <c r="Q148" s="3" t="s">
        <v>3559</v>
      </c>
    </row>
    <row r="149" ht="15" customHeight="1">
      <c r="A149" t="e">
        <f t="shared" ca="1" si="547"/>
        <v>#VALUE!</v>
      </c>
      <c r="B149" t="e">
        <f t="array" ref="B149" ca="1">_xlfn.XLOOKUP(Tabelle9[[#This Row],[ExperimentID]]&amp;Tabelle9[[#This Row],[NegotiationID]]&amp;Tabelle9[[#This Row],[MessageID]],ALL_IN_ONE[ExperimentID]&amp;ALL_IN_ONE[NegotiationID]&amp;ALL_IN_ONE[MessageID],ALL_IN_ONE[Gesamt_ID],,0)</f>
        <v>#VALUE!</v>
      </c>
      <c r="C149">
        <v>746</v>
      </c>
      <c r="D149" t="s">
        <v>1521</v>
      </c>
      <c r="E149">
        <v>31686</v>
      </c>
      <c r="F149">
        <v>736</v>
      </c>
      <c r="G149">
        <v>731</v>
      </c>
      <c r="H149" t="s">
        <v>31</v>
      </c>
      <c r="I149" t="str">
        <f t="array" ref="I149">IFERROR(_xlfn.XLOOKUP(Tabelle9[[#This Row],[NegotiationID]]&amp;"FinalAccept",Tabelle9[NegotiationID]&amp;Tabelle9[ActionType],Tabelle9[ActionType],,0),_xlfn.XLOOKUP(Tabelle9[[#This Row],[NegotiationID]]&amp;"FinalReject",Tabelle9[NegotiationID]&amp;Tabelle9[ActionType],Tabelle9[ActionType],,0))</f>
        <v>FinalAccept</v>
      </c>
      <c r="J149">
        <v>0.57999999999999996</v>
      </c>
      <c r="K149">
        <v>0.47460000000000002</v>
      </c>
      <c r="L149">
        <v>1.0546</v>
      </c>
      <c r="M149">
        <v>0.10539999999999999</v>
      </c>
      <c r="N149">
        <v>261</v>
      </c>
      <c r="O149">
        <v>2850</v>
      </c>
      <c r="P149">
        <v>10</v>
      </c>
      <c r="Q149" s="3" t="s">
        <v>3560</v>
      </c>
    </row>
    <row r="150" ht="15" customHeight="1">
      <c r="A150" t="e">
        <f t="shared" ca="1" si="547"/>
        <v>#VALUE!</v>
      </c>
      <c r="B150" t="e">
        <f t="array" ref="B150" ca="1">_xlfn.XLOOKUP(Tabelle9[[#This Row],[ExperimentID]]&amp;Tabelle9[[#This Row],[NegotiationID]]&amp;Tabelle9[[#This Row],[MessageID]],ALL_IN_ONE[ExperimentID]&amp;ALL_IN_ONE[NegotiationID]&amp;ALL_IN_ONE[MessageID],ALL_IN_ONE[Gesamt_ID],,0)</f>
        <v>#VALUE!</v>
      </c>
      <c r="C150">
        <v>746</v>
      </c>
      <c r="D150" t="s">
        <v>1521</v>
      </c>
      <c r="E150">
        <v>31758</v>
      </c>
      <c r="F150">
        <v>731</v>
      </c>
      <c r="G150">
        <v>736</v>
      </c>
      <c r="H150" t="s">
        <v>20</v>
      </c>
      <c r="I150" t="str">
        <f t="array" ref="I150">IFERROR(_xlfn.XLOOKUP(Tabelle9[[#This Row],[NegotiationID]]&amp;"FinalAccept",Tabelle9[NegotiationID]&amp;Tabelle9[ActionType],Tabelle9[ActionType],,0),_xlfn.XLOOKUP(Tabelle9[[#This Row],[NegotiationID]]&amp;"FinalReject",Tabelle9[NegotiationID]&amp;Tabelle9[ActionType],Tabelle9[ActionType],,0))</f>
        <v>FinalAccept</v>
      </c>
      <c r="J150">
        <v>0.47460000000000002</v>
      </c>
      <c r="K150">
        <v>0.57999999999999996</v>
      </c>
      <c r="L150">
        <v>1.0546</v>
      </c>
      <c r="M150">
        <v>0.10539999999999999</v>
      </c>
      <c r="N150">
        <v>75</v>
      </c>
      <c r="O150">
        <v>2850</v>
      </c>
      <c r="P150">
        <v>10</v>
      </c>
      <c r="Q150" s="3" t="s">
        <v>3561</v>
      </c>
    </row>
    <row r="151" ht="14.5" hidden="1">
      <c r="A151" t="e">
        <f t="shared" ca="1" si="547"/>
        <v>#VALUE!</v>
      </c>
      <c r="B151" t="e">
        <f t="array" ref="B151" ca="1">_xlfn.XLOOKUP(Tabelle9[[#This Row],[ExperimentID]]&amp;Tabelle9[[#This Row],[NegotiationID]]&amp;Tabelle9[[#This Row],[MessageID]],ALL_IN_ONE[ExperimentID]&amp;ALL_IN_ONE[NegotiationID]&amp;ALL_IN_ONE[MessageID],ALL_IN_ONE[Gesamt_ID],,0)</f>
        <v>#VALUE!</v>
      </c>
      <c r="C151">
        <v>776</v>
      </c>
      <c r="D151" t="s">
        <v>1521</v>
      </c>
      <c r="E151">
        <v>777</v>
      </c>
      <c r="H151" t="s">
        <v>6019</v>
      </c>
      <c r="I151" t="str">
        <f t="array" ref="I151">IFERROR(_xlfn.XLOOKUP(Tabelle9[[#This Row],[NegotiationID]]&amp;"FinalAccept",Tabelle9[NegotiationID]&amp;Tabelle9[ActionType],Tabelle9[ActionType],,0),_xlfn.XLOOKUP(Tabelle9[[#This Row],[NegotiationID]]&amp;"FinalReject",Tabelle9[NegotiationID]&amp;Tabelle9[ActionType],Tabelle9[ActionType],,0))</f>
        <v>FinalReject</v>
      </c>
      <c r="N151">
        <v>21</v>
      </c>
      <c r="O151">
        <v>3942</v>
      </c>
      <c r="P151">
        <v>8</v>
      </c>
      <c r="Q151" t="s">
        <v>6020</v>
      </c>
    </row>
    <row r="152" ht="15" customHeight="1">
      <c r="A152" t="e">
        <f t="shared" ca="1" si="547"/>
        <v>#VALUE!</v>
      </c>
      <c r="B152" t="e">
        <f t="array" ref="B152" ca="1">_xlfn.XLOOKUP(Tabelle9[[#This Row],[ExperimentID]]&amp;Tabelle9[[#This Row],[NegotiationID]]&amp;Tabelle9[[#This Row],[MessageID]],ALL_IN_ONE[ExperimentID]&amp;ALL_IN_ONE[NegotiationID]&amp;ALL_IN_ONE[MessageID],ALL_IN_ONE[Gesamt_ID],,0)</f>
        <v>#VALUE!</v>
      </c>
      <c r="C152">
        <v>776</v>
      </c>
      <c r="D152" t="s">
        <v>1521</v>
      </c>
      <c r="E152">
        <v>30842</v>
      </c>
      <c r="F152">
        <v>761</v>
      </c>
      <c r="G152">
        <v>766</v>
      </c>
      <c r="H152" t="s">
        <v>158</v>
      </c>
      <c r="I152" t="str">
        <f t="array" ref="I152">IFERROR(_xlfn.XLOOKUP(Tabelle9[[#This Row],[NegotiationID]]&amp;"FinalAccept",Tabelle9[NegotiationID]&amp;Tabelle9[ActionType],Tabelle9[ActionType],,0),_xlfn.XLOOKUP(Tabelle9[[#This Row],[NegotiationID]]&amp;"FinalReject",Tabelle9[NegotiationID]&amp;Tabelle9[ActionType],Tabelle9[ActionType],,0))</f>
        <v>FinalReject</v>
      </c>
      <c r="J152">
        <v>0.80020000000000002</v>
      </c>
      <c r="K152">
        <v>0.26400000000000001</v>
      </c>
      <c r="L152">
        <v>1.0642</v>
      </c>
      <c r="M152">
        <v>0.53620000000000001</v>
      </c>
      <c r="N152">
        <v>452</v>
      </c>
      <c r="O152">
        <v>3942</v>
      </c>
      <c r="P152">
        <v>8</v>
      </c>
      <c r="Q152" s="3" t="s">
        <v>3562</v>
      </c>
    </row>
    <row r="153" ht="15" customHeight="1">
      <c r="A153" t="e">
        <f t="shared" ca="1" si="547"/>
        <v>#VALUE!</v>
      </c>
      <c r="B153" t="e">
        <f t="array" ref="B153" ca="1">_xlfn.XLOOKUP(Tabelle9[[#This Row],[ExperimentID]]&amp;Tabelle9[[#This Row],[NegotiationID]]&amp;Tabelle9[[#This Row],[MessageID]],ALL_IN_ONE[ExperimentID]&amp;ALL_IN_ONE[NegotiationID]&amp;ALL_IN_ONE[MessageID],ALL_IN_ONE[Gesamt_ID],,0)</f>
        <v>#VALUE!</v>
      </c>
      <c r="C153">
        <v>776</v>
      </c>
      <c r="D153" t="s">
        <v>1521</v>
      </c>
      <c r="E153">
        <v>31217</v>
      </c>
      <c r="F153">
        <v>766</v>
      </c>
      <c r="G153">
        <v>761</v>
      </c>
      <c r="H153" t="s">
        <v>31</v>
      </c>
      <c r="I153" t="str">
        <f t="array" ref="I153">IFERROR(_xlfn.XLOOKUP(Tabelle9[[#This Row],[NegotiationID]]&amp;"FinalAccept",Tabelle9[NegotiationID]&amp;Tabelle9[ActionType],Tabelle9[ActionType],,0),_xlfn.XLOOKUP(Tabelle9[[#This Row],[NegotiationID]]&amp;"FinalReject",Tabelle9[NegotiationID]&amp;Tabelle9[ActionType],Tabelle9[ActionType],,0))</f>
        <v>FinalReject</v>
      </c>
      <c r="J153">
        <v>0.72360000000000002</v>
      </c>
      <c r="K153">
        <v>0.20119999999999999</v>
      </c>
      <c r="L153">
        <v>0.92479999999999996</v>
      </c>
      <c r="M153">
        <v>0.52239999999999998</v>
      </c>
      <c r="N153">
        <v>642</v>
      </c>
      <c r="O153">
        <v>3942</v>
      </c>
      <c r="P153">
        <v>8</v>
      </c>
      <c r="Q153" s="3" t="s">
        <v>3563</v>
      </c>
    </row>
    <row r="154" ht="15" customHeight="1">
      <c r="A154" t="e">
        <f t="shared" ca="1" si="547"/>
        <v>#VALUE!</v>
      </c>
      <c r="B154" t="e">
        <f t="array" ref="B154" ca="1">_xlfn.XLOOKUP(Tabelle9[[#This Row],[ExperimentID]]&amp;Tabelle9[[#This Row],[NegotiationID]]&amp;Tabelle9[[#This Row],[MessageID]],ALL_IN_ONE[ExperimentID]&amp;ALL_IN_ONE[NegotiationID]&amp;ALL_IN_ONE[MessageID],ALL_IN_ONE[Gesamt_ID],,0)</f>
        <v>#VALUE!</v>
      </c>
      <c r="C154">
        <v>776</v>
      </c>
      <c r="D154" t="s">
        <v>1521</v>
      </c>
      <c r="E154">
        <v>31726</v>
      </c>
      <c r="F154">
        <v>761</v>
      </c>
      <c r="G154">
        <v>766</v>
      </c>
      <c r="H154" t="s">
        <v>31</v>
      </c>
      <c r="I154" t="str">
        <f t="array" ref="I154">IFERROR(_xlfn.XLOOKUP(Tabelle9[[#This Row],[NegotiationID]]&amp;"FinalAccept",Tabelle9[NegotiationID]&amp;Tabelle9[ActionType],Tabelle9[ActionType],,0),_xlfn.XLOOKUP(Tabelle9[[#This Row],[NegotiationID]]&amp;"FinalReject",Tabelle9[NegotiationID]&amp;Tabelle9[ActionType],Tabelle9[ActionType],,0))</f>
        <v>FinalReject</v>
      </c>
      <c r="J154">
        <v>0.69220000000000004</v>
      </c>
      <c r="K154">
        <v>0.41799999999999998</v>
      </c>
      <c r="L154">
        <v>1.1102000000000001</v>
      </c>
      <c r="M154">
        <v>0.2742</v>
      </c>
      <c r="N154">
        <v>628</v>
      </c>
      <c r="O154">
        <v>3942</v>
      </c>
      <c r="P154">
        <v>8</v>
      </c>
      <c r="Q154" s="3" t="s">
        <v>3564</v>
      </c>
    </row>
    <row r="155" ht="15" customHeight="1">
      <c r="A155" t="e">
        <f t="shared" ca="1" si="547"/>
        <v>#VALUE!</v>
      </c>
      <c r="B155" t="e">
        <f t="array" ref="B155" ca="1">_xlfn.XLOOKUP(Tabelle9[[#This Row],[ExperimentID]]&amp;Tabelle9[[#This Row],[NegotiationID]]&amp;Tabelle9[[#This Row],[MessageID]],ALL_IN_ONE[ExperimentID]&amp;ALL_IN_ONE[NegotiationID]&amp;ALL_IN_ONE[MessageID],ALL_IN_ONE[Gesamt_ID],,0)</f>
        <v>#VALUE!</v>
      </c>
      <c r="C155">
        <v>776</v>
      </c>
      <c r="D155" t="s">
        <v>1521</v>
      </c>
      <c r="E155">
        <v>31885</v>
      </c>
      <c r="F155">
        <v>766</v>
      </c>
      <c r="G155">
        <v>761</v>
      </c>
      <c r="H155" t="s">
        <v>31</v>
      </c>
      <c r="I155" t="str">
        <f t="array" ref="I155">IFERROR(_xlfn.XLOOKUP(Tabelle9[[#This Row],[NegotiationID]]&amp;"FinalAccept",Tabelle9[NegotiationID]&amp;Tabelle9[ActionType],Tabelle9[ActionType],,0),_xlfn.XLOOKUP(Tabelle9[[#This Row],[NegotiationID]]&amp;"FinalReject",Tabelle9[NegotiationID]&amp;Tabelle9[ActionType],Tabelle9[ActionType],,0))</f>
        <v>FinalReject</v>
      </c>
      <c r="J155">
        <v>0.66400000000000003</v>
      </c>
      <c r="K155">
        <v>0.47099999999999997</v>
      </c>
      <c r="L155">
        <v>1.135</v>
      </c>
      <c r="M155">
        <v>0.193</v>
      </c>
      <c r="N155">
        <v>688</v>
      </c>
      <c r="O155">
        <v>3942</v>
      </c>
      <c r="P155">
        <v>8</v>
      </c>
      <c r="Q155" s="3" t="s">
        <v>3565</v>
      </c>
    </row>
    <row r="156" ht="15" customHeight="1">
      <c r="A156" t="e">
        <f t="shared" ca="1" si="547"/>
        <v>#VALUE!</v>
      </c>
      <c r="B156" t="e">
        <f t="array" ref="B156" ca="1">_xlfn.XLOOKUP(Tabelle9[[#This Row],[ExperimentID]]&amp;Tabelle9[[#This Row],[NegotiationID]]&amp;Tabelle9[[#This Row],[MessageID]],ALL_IN_ONE[ExperimentID]&amp;ALL_IN_ONE[NegotiationID]&amp;ALL_IN_ONE[MessageID],ALL_IN_ONE[Gesamt_ID],,0)</f>
        <v>#VALUE!</v>
      </c>
      <c r="C156">
        <v>776</v>
      </c>
      <c r="D156" t="s">
        <v>1521</v>
      </c>
      <c r="E156">
        <v>32068</v>
      </c>
      <c r="F156">
        <v>761</v>
      </c>
      <c r="G156">
        <v>766</v>
      </c>
      <c r="H156" t="s">
        <v>31</v>
      </c>
      <c r="I156" t="str">
        <f t="array" ref="I156">IFERROR(_xlfn.XLOOKUP(Tabelle9[[#This Row],[NegotiationID]]&amp;"FinalAccept",Tabelle9[NegotiationID]&amp;Tabelle9[ActionType],Tabelle9[ActionType],,0),_xlfn.XLOOKUP(Tabelle9[[#This Row],[NegotiationID]]&amp;"FinalReject",Tabelle9[NegotiationID]&amp;Tabelle9[ActionType],Tabelle9[ActionType],,0))</f>
        <v>FinalReject</v>
      </c>
      <c r="J156">
        <v>0.62180000000000002</v>
      </c>
      <c r="K156">
        <v>0.47399999999999998</v>
      </c>
      <c r="L156">
        <v>1.0958000000000001</v>
      </c>
      <c r="M156">
        <v>0.14779999999999999</v>
      </c>
      <c r="N156">
        <v>547</v>
      </c>
      <c r="O156">
        <v>3942</v>
      </c>
      <c r="P156">
        <v>8</v>
      </c>
      <c r="Q156" s="3" t="s">
        <v>3566</v>
      </c>
    </row>
    <row r="157" ht="15" customHeight="1">
      <c r="A157" t="e">
        <f t="shared" ca="1" si="547"/>
        <v>#VALUE!</v>
      </c>
      <c r="B157" t="e">
        <f t="array" ref="B157" ca="1">_xlfn.XLOOKUP(Tabelle9[[#This Row],[ExperimentID]]&amp;Tabelle9[[#This Row],[NegotiationID]]&amp;Tabelle9[[#This Row],[MessageID]],ALL_IN_ONE[ExperimentID]&amp;ALL_IN_ONE[NegotiationID]&amp;ALL_IN_ONE[MessageID],ALL_IN_ONE[Gesamt_ID],,0)</f>
        <v>#VALUE!</v>
      </c>
      <c r="C157">
        <v>776</v>
      </c>
      <c r="D157" t="s">
        <v>1521</v>
      </c>
      <c r="E157">
        <v>32241</v>
      </c>
      <c r="F157">
        <v>766</v>
      </c>
      <c r="G157">
        <v>761</v>
      </c>
      <c r="H157" t="s">
        <v>31</v>
      </c>
      <c r="I157" t="str">
        <f t="array" ref="I157">IFERROR(_xlfn.XLOOKUP(Tabelle9[[#This Row],[NegotiationID]]&amp;"FinalAccept",Tabelle9[NegotiationID]&amp;Tabelle9[ActionType],Tabelle9[ActionType],,0),_xlfn.XLOOKUP(Tabelle9[[#This Row],[NegotiationID]]&amp;"FinalReject",Tabelle9[NegotiationID]&amp;Tabelle9[ActionType],Tabelle9[ActionType],,0))</f>
        <v>FinalReject</v>
      </c>
      <c r="J157">
        <v>0.56599999999999995</v>
      </c>
      <c r="K157">
        <v>0.38179999999999997</v>
      </c>
      <c r="L157">
        <v>0.94779999999999998</v>
      </c>
      <c r="M157">
        <v>0.1842</v>
      </c>
      <c r="N157">
        <v>828</v>
      </c>
      <c r="O157">
        <v>3942</v>
      </c>
      <c r="P157">
        <v>8</v>
      </c>
      <c r="Q157" s="3" t="s">
        <v>3567</v>
      </c>
    </row>
    <row r="158" ht="15" customHeight="1">
      <c r="A158" t="e">
        <f t="shared" ca="1" si="547"/>
        <v>#VALUE!</v>
      </c>
      <c r="B158" t="e">
        <f t="array" ref="B158" ca="1">_xlfn.XLOOKUP(Tabelle9[[#This Row],[ExperimentID]]&amp;Tabelle9[[#This Row],[NegotiationID]]&amp;Tabelle9[[#This Row],[MessageID]],ALL_IN_ONE[ExperimentID]&amp;ALL_IN_ONE[NegotiationID]&amp;ALL_IN_ONE[MessageID],ALL_IN_ONE[Gesamt_ID],,0)</f>
        <v>#VALUE!</v>
      </c>
      <c r="C158">
        <v>776</v>
      </c>
      <c r="D158" t="s">
        <v>1521</v>
      </c>
      <c r="E158">
        <v>32270</v>
      </c>
      <c r="F158">
        <v>761</v>
      </c>
      <c r="G158">
        <v>766</v>
      </c>
      <c r="H158" t="s">
        <v>40</v>
      </c>
      <c r="I158" t="str">
        <f t="array" ref="I158">IFERROR(_xlfn.XLOOKUP(Tabelle9[[#This Row],[NegotiationID]]&amp;"FinalAccept",Tabelle9[NegotiationID]&amp;Tabelle9[ActionType],Tabelle9[ActionType],,0),_xlfn.XLOOKUP(Tabelle9[[#This Row],[NegotiationID]]&amp;"FinalReject",Tabelle9[NegotiationID]&amp;Tabelle9[ActionType],Tabelle9[ActionType],,0))</f>
        <v>FinalReject</v>
      </c>
      <c r="J158">
        <v>0.38179999999999997</v>
      </c>
      <c r="K158">
        <v>0.56599999999999995</v>
      </c>
      <c r="L158">
        <v>0.94779999999999998</v>
      </c>
      <c r="M158">
        <v>0.1842</v>
      </c>
      <c r="N158">
        <v>136</v>
      </c>
      <c r="O158">
        <v>3942</v>
      </c>
      <c r="P158">
        <v>8</v>
      </c>
      <c r="Q158" s="3" t="s">
        <v>3568</v>
      </c>
    </row>
    <row r="159" ht="14.5" hidden="1">
      <c r="A159" t="e">
        <f t="shared" ca="1" si="547"/>
        <v>#VALUE!</v>
      </c>
      <c r="B159" t="e">
        <f t="array" ref="B159" ca="1">_xlfn.XLOOKUP(Tabelle9[[#This Row],[ExperimentID]]&amp;Tabelle9[[#This Row],[NegotiationID]]&amp;Tabelle9[[#This Row],[MessageID]],ALL_IN_ONE[ExperimentID]&amp;ALL_IN_ONE[NegotiationID]&amp;ALL_IN_ONE[MessageID],ALL_IN_ONE[Gesamt_ID],,0)</f>
        <v>#VALUE!</v>
      </c>
      <c r="C159">
        <v>806</v>
      </c>
      <c r="D159" t="s">
        <v>1521</v>
      </c>
      <c r="E159">
        <v>807</v>
      </c>
      <c r="H159" t="s">
        <v>6019</v>
      </c>
      <c r="I159" t="str">
        <f t="array" ref="I159">IFERROR(_xlfn.XLOOKUP(Tabelle9[[#This Row],[NegotiationID]]&amp;"FinalAccept",Tabelle9[NegotiationID]&amp;Tabelle9[ActionType],Tabelle9[ActionType],,0),_xlfn.XLOOKUP(Tabelle9[[#This Row],[NegotiationID]]&amp;"FinalReject",Tabelle9[NegotiationID]&amp;Tabelle9[ActionType],Tabelle9[ActionType],,0))</f>
        <v>FinalAccept</v>
      </c>
      <c r="N159">
        <v>21</v>
      </c>
      <c r="O159">
        <v>1864</v>
      </c>
      <c r="P159">
        <v>11</v>
      </c>
      <c r="Q159" t="s">
        <v>6020</v>
      </c>
    </row>
    <row r="160" ht="15" customHeight="1">
      <c r="A160" t="e">
        <f t="shared" ca="1" si="547"/>
        <v>#VALUE!</v>
      </c>
      <c r="B160" t="e">
        <f t="array" ref="B160" ca="1">_xlfn.XLOOKUP(Tabelle9[[#This Row],[ExperimentID]]&amp;Tabelle9[[#This Row],[NegotiationID]]&amp;Tabelle9[[#This Row],[MessageID]],ALL_IN_ONE[ExperimentID]&amp;ALL_IN_ONE[NegotiationID]&amp;ALL_IN_ONE[MessageID],ALL_IN_ONE[Gesamt_ID],,0)</f>
        <v>#VALUE!</v>
      </c>
      <c r="C160">
        <v>806</v>
      </c>
      <c r="D160" t="s">
        <v>1521</v>
      </c>
      <c r="E160">
        <v>30612</v>
      </c>
      <c r="F160">
        <v>791</v>
      </c>
      <c r="G160">
        <v>796</v>
      </c>
      <c r="H160" t="s">
        <v>19</v>
      </c>
      <c r="I160" t="str">
        <f t="array" ref="I160">IFERROR(_xlfn.XLOOKUP(Tabelle9[[#This Row],[NegotiationID]]&amp;"FinalAccept",Tabelle9[NegotiationID]&amp;Tabelle9[ActionType],Tabelle9[ActionType],,0),_xlfn.XLOOKUP(Tabelle9[[#This Row],[NegotiationID]]&amp;"FinalReject",Tabelle9[NegotiationID]&amp;Tabelle9[ActionType],Tabelle9[ActionType],,0))</f>
        <v>FinalAccept</v>
      </c>
      <c r="J160">
        <v>1</v>
      </c>
      <c r="K160">
        <v>0.1084</v>
      </c>
      <c r="L160">
        <v>1.1084000000000001</v>
      </c>
      <c r="M160">
        <v>0.89159999999999995</v>
      </c>
      <c r="N160">
        <v>220</v>
      </c>
      <c r="O160">
        <v>1864</v>
      </c>
      <c r="P160">
        <v>11</v>
      </c>
      <c r="Q160" s="3" t="s">
        <v>3569</v>
      </c>
    </row>
    <row r="161" ht="15" customHeight="1">
      <c r="A161" t="e">
        <f t="shared" ca="1" si="547"/>
        <v>#VALUE!</v>
      </c>
      <c r="B161" t="e">
        <f t="array" ref="B161" ca="1">_xlfn.XLOOKUP(Tabelle9[[#This Row],[ExperimentID]]&amp;Tabelle9[[#This Row],[NegotiationID]]&amp;Tabelle9[[#This Row],[MessageID]],ALL_IN_ONE[ExperimentID]&amp;ALL_IN_ONE[NegotiationID]&amp;ALL_IN_ONE[MessageID],ALL_IN_ONE[Gesamt_ID],,0)</f>
        <v>#VALUE!</v>
      </c>
      <c r="C161">
        <v>806</v>
      </c>
      <c r="D161" t="s">
        <v>1521</v>
      </c>
      <c r="E161">
        <v>31059</v>
      </c>
      <c r="F161">
        <v>796</v>
      </c>
      <c r="G161">
        <v>791</v>
      </c>
      <c r="H161" t="s">
        <v>31</v>
      </c>
      <c r="I161" t="str">
        <f t="array" ref="I161">IFERROR(_xlfn.XLOOKUP(Tabelle9[[#This Row],[NegotiationID]]&amp;"FinalAccept",Tabelle9[NegotiationID]&amp;Tabelle9[ActionType],Tabelle9[ActionType],,0),_xlfn.XLOOKUP(Tabelle9[[#This Row],[NegotiationID]]&amp;"FinalReject",Tabelle9[NegotiationID]&amp;Tabelle9[ActionType],Tabelle9[ActionType],,0))</f>
        <v>FinalAccept</v>
      </c>
      <c r="J161">
        <v>0.87039999999999995</v>
      </c>
      <c r="K161">
        <v>0.25319999999999998</v>
      </c>
      <c r="L161">
        <v>1.1235999999999999</v>
      </c>
      <c r="M161">
        <v>0.61719999999999997</v>
      </c>
      <c r="N161">
        <v>166</v>
      </c>
      <c r="O161">
        <v>1864</v>
      </c>
      <c r="P161">
        <v>11</v>
      </c>
      <c r="Q161" s="3" t="s">
        <v>3570</v>
      </c>
    </row>
    <row r="162" ht="15" customHeight="1">
      <c r="A162" t="e">
        <f t="shared" ca="1" si="547"/>
        <v>#VALUE!</v>
      </c>
      <c r="B162" t="e">
        <f t="array" ref="B162" ca="1">_xlfn.XLOOKUP(Tabelle9[[#This Row],[ExperimentID]]&amp;Tabelle9[[#This Row],[NegotiationID]]&amp;Tabelle9[[#This Row],[MessageID]],ALL_IN_ONE[ExperimentID]&amp;ALL_IN_ONE[NegotiationID]&amp;ALL_IN_ONE[MessageID],ALL_IN_ONE[Gesamt_ID],,0)</f>
        <v>#VALUE!</v>
      </c>
      <c r="C162">
        <v>806</v>
      </c>
      <c r="D162" t="s">
        <v>1521</v>
      </c>
      <c r="E162">
        <v>31368</v>
      </c>
      <c r="F162">
        <v>791</v>
      </c>
      <c r="G162">
        <v>796</v>
      </c>
      <c r="H162" t="s">
        <v>31</v>
      </c>
      <c r="I162" t="str">
        <f t="array" ref="I162">IFERROR(_xlfn.XLOOKUP(Tabelle9[[#This Row],[NegotiationID]]&amp;"FinalAccept",Tabelle9[NegotiationID]&amp;Tabelle9[ActionType],Tabelle9[ActionType],,0),_xlfn.XLOOKUP(Tabelle9[[#This Row],[NegotiationID]]&amp;"FinalReject",Tabelle9[NegotiationID]&amp;Tabelle9[ActionType],Tabelle9[ActionType],,0))</f>
        <v>FinalAccept</v>
      </c>
      <c r="J162">
        <v>0.63200000000000001</v>
      </c>
      <c r="K162">
        <v>0.37440000000000001</v>
      </c>
      <c r="L162">
        <v>1.0064</v>
      </c>
      <c r="M162">
        <v>0.2576</v>
      </c>
      <c r="N162">
        <v>190</v>
      </c>
      <c r="O162">
        <v>1864</v>
      </c>
      <c r="P162">
        <v>11</v>
      </c>
      <c r="Q162" s="3" t="s">
        <v>3571</v>
      </c>
    </row>
    <row r="163" ht="15" customHeight="1">
      <c r="A163" t="e">
        <f t="shared" ca="1" si="547"/>
        <v>#VALUE!</v>
      </c>
      <c r="B163" t="e">
        <f t="array" ref="B163" ca="1">_xlfn.XLOOKUP(Tabelle9[[#This Row],[ExperimentID]]&amp;Tabelle9[[#This Row],[NegotiationID]]&amp;Tabelle9[[#This Row],[MessageID]],ALL_IN_ONE[ExperimentID]&amp;ALL_IN_ONE[NegotiationID]&amp;ALL_IN_ONE[MessageID],ALL_IN_ONE[Gesamt_ID],,0)</f>
        <v>#VALUE!</v>
      </c>
      <c r="C163">
        <v>806</v>
      </c>
      <c r="D163" t="s">
        <v>1521</v>
      </c>
      <c r="E163">
        <v>31426</v>
      </c>
      <c r="F163">
        <v>796</v>
      </c>
      <c r="G163">
        <v>791</v>
      </c>
      <c r="H163" t="s">
        <v>31</v>
      </c>
      <c r="I163" t="str">
        <f t="array" ref="I163">IFERROR(_xlfn.XLOOKUP(Tabelle9[[#This Row],[NegotiationID]]&amp;"FinalAccept",Tabelle9[NegotiationID]&amp;Tabelle9[ActionType],Tabelle9[ActionType],,0),_xlfn.XLOOKUP(Tabelle9[[#This Row],[NegotiationID]]&amp;"FinalReject",Tabelle9[NegotiationID]&amp;Tabelle9[ActionType],Tabelle9[ActionType],,0))</f>
        <v>FinalAccept</v>
      </c>
      <c r="J163">
        <v>0.81999999999999995</v>
      </c>
      <c r="K163">
        <v>0.17860000000000001</v>
      </c>
      <c r="L163">
        <v>0.99860000000000004</v>
      </c>
      <c r="M163">
        <v>0.64139999999999997</v>
      </c>
      <c r="N163">
        <v>315</v>
      </c>
      <c r="O163">
        <v>1864</v>
      </c>
      <c r="P163">
        <v>11</v>
      </c>
      <c r="Q163" s="3" t="s">
        <v>3572</v>
      </c>
    </row>
    <row r="164" ht="15" customHeight="1">
      <c r="A164" t="e">
        <f t="shared" ca="1" si="547"/>
        <v>#VALUE!</v>
      </c>
      <c r="B164" t="e">
        <f t="array" ref="B164" ca="1">_xlfn.XLOOKUP(Tabelle9[[#This Row],[ExperimentID]]&amp;Tabelle9[[#This Row],[NegotiationID]]&amp;Tabelle9[[#This Row],[MessageID]],ALL_IN_ONE[ExperimentID]&amp;ALL_IN_ONE[NegotiationID]&amp;ALL_IN_ONE[MessageID],ALL_IN_ONE[Gesamt_ID],,0)</f>
        <v>#VALUE!</v>
      </c>
      <c r="C164">
        <v>806</v>
      </c>
      <c r="D164" t="s">
        <v>1521</v>
      </c>
      <c r="E164">
        <v>31554</v>
      </c>
      <c r="F164">
        <v>791</v>
      </c>
      <c r="G164">
        <v>796</v>
      </c>
      <c r="H164" t="s">
        <v>31</v>
      </c>
      <c r="I164" t="str">
        <f t="array" ref="I164">IFERROR(_xlfn.XLOOKUP(Tabelle9[[#This Row],[NegotiationID]]&amp;"FinalAccept",Tabelle9[NegotiationID]&amp;Tabelle9[ActionType],Tabelle9[ActionType],,0),_xlfn.XLOOKUP(Tabelle9[[#This Row],[NegotiationID]]&amp;"FinalReject",Tabelle9[NegotiationID]&amp;Tabelle9[ActionType],Tabelle9[ActionType],,0))</f>
        <v>FinalAccept</v>
      </c>
      <c r="J164">
        <v>0.63200000000000001</v>
      </c>
      <c r="K164">
        <v>0.37440000000000001</v>
      </c>
      <c r="L164">
        <v>1.0064</v>
      </c>
      <c r="M164">
        <v>0.2576</v>
      </c>
      <c r="N164">
        <v>161</v>
      </c>
      <c r="O164">
        <v>1864</v>
      </c>
      <c r="P164">
        <v>11</v>
      </c>
      <c r="Q164" s="3" t="s">
        <v>3573</v>
      </c>
    </row>
    <row r="165" ht="15" customHeight="1">
      <c r="A165" t="e">
        <f t="shared" ca="1" si="547"/>
        <v>#VALUE!</v>
      </c>
      <c r="B165" t="e">
        <f t="array" ref="B165" ca="1">_xlfn.XLOOKUP(Tabelle9[[#This Row],[ExperimentID]]&amp;Tabelle9[[#This Row],[NegotiationID]]&amp;Tabelle9[[#This Row],[MessageID]],ALL_IN_ONE[ExperimentID]&amp;ALL_IN_ONE[NegotiationID]&amp;ALL_IN_ONE[MessageID],ALL_IN_ONE[Gesamt_ID],,0)</f>
        <v>#VALUE!</v>
      </c>
      <c r="C165">
        <v>806</v>
      </c>
      <c r="D165" t="s">
        <v>1521</v>
      </c>
      <c r="E165">
        <v>31779</v>
      </c>
      <c r="F165">
        <v>796</v>
      </c>
      <c r="G165">
        <v>791</v>
      </c>
      <c r="H165" t="s">
        <v>31</v>
      </c>
      <c r="I165" t="str">
        <f t="array" ref="I165">IFERROR(_xlfn.XLOOKUP(Tabelle9[[#This Row],[NegotiationID]]&amp;"FinalAccept",Tabelle9[NegotiationID]&amp;Tabelle9[ActionType],Tabelle9[ActionType],,0),_xlfn.XLOOKUP(Tabelle9[[#This Row],[NegotiationID]]&amp;"FinalReject",Tabelle9[NegotiationID]&amp;Tabelle9[ActionType],Tabelle9[ActionType],,0))</f>
        <v>FinalAccept</v>
      </c>
      <c r="J165">
        <v>0.55900000000000005</v>
      </c>
      <c r="K165">
        <v>0.34239999999999998</v>
      </c>
      <c r="L165">
        <v>0.90139999999999998</v>
      </c>
      <c r="M165">
        <v>0.21659999999999999</v>
      </c>
      <c r="N165">
        <v>195</v>
      </c>
      <c r="O165">
        <v>1864</v>
      </c>
      <c r="P165">
        <v>11</v>
      </c>
      <c r="Q165" s="3" t="s">
        <v>3574</v>
      </c>
    </row>
    <row r="166" ht="15" customHeight="1">
      <c r="A166" t="e">
        <f t="shared" ca="1" si="547"/>
        <v>#VALUE!</v>
      </c>
      <c r="B166" t="e">
        <f t="array" ref="B166" ca="1">_xlfn.XLOOKUP(Tabelle9[[#This Row],[ExperimentID]]&amp;Tabelle9[[#This Row],[NegotiationID]]&amp;Tabelle9[[#This Row],[MessageID]],ALL_IN_ONE[ExperimentID]&amp;ALL_IN_ONE[NegotiationID]&amp;ALL_IN_ONE[MessageID],ALL_IN_ONE[Gesamt_ID],,0)</f>
        <v>#VALUE!</v>
      </c>
      <c r="C166">
        <v>806</v>
      </c>
      <c r="D166" t="s">
        <v>1521</v>
      </c>
      <c r="E166">
        <v>31823</v>
      </c>
      <c r="F166">
        <v>791</v>
      </c>
      <c r="G166">
        <v>796</v>
      </c>
      <c r="H166" t="s">
        <v>31</v>
      </c>
      <c r="I166" t="str">
        <f t="array" ref="I166">IFERROR(_xlfn.XLOOKUP(Tabelle9[[#This Row],[NegotiationID]]&amp;"FinalAccept",Tabelle9[NegotiationID]&amp;Tabelle9[ActionType],Tabelle9[ActionType],,0),_xlfn.XLOOKUP(Tabelle9[[#This Row],[NegotiationID]]&amp;"FinalReject",Tabelle9[NegotiationID]&amp;Tabelle9[ActionType],Tabelle9[ActionType],,0))</f>
        <v>FinalAccept</v>
      </c>
      <c r="J166">
        <v>0.48799999999999999</v>
      </c>
      <c r="K166">
        <v>0.42299999999999999</v>
      </c>
      <c r="L166">
        <v>0.91100000000000003</v>
      </c>
      <c r="M166">
        <v>0.065000000000000002</v>
      </c>
      <c r="N166">
        <v>260</v>
      </c>
      <c r="O166">
        <v>1864</v>
      </c>
      <c r="P166">
        <v>11</v>
      </c>
      <c r="Q166" s="3" t="s">
        <v>3575</v>
      </c>
    </row>
    <row r="167" ht="15" customHeight="1">
      <c r="A167" t="e">
        <f t="shared" ca="1" si="547"/>
        <v>#VALUE!</v>
      </c>
      <c r="B167" t="e">
        <f t="array" ref="B167" ca="1">_xlfn.XLOOKUP(Tabelle9[[#This Row],[ExperimentID]]&amp;Tabelle9[[#This Row],[NegotiationID]]&amp;Tabelle9[[#This Row],[MessageID]],ALL_IN_ONE[ExperimentID]&amp;ALL_IN_ONE[NegotiationID]&amp;ALL_IN_ONE[MessageID],ALL_IN_ONE[Gesamt_ID],,0)</f>
        <v>#VALUE!</v>
      </c>
      <c r="C167">
        <v>806</v>
      </c>
      <c r="D167" t="s">
        <v>1521</v>
      </c>
      <c r="E167">
        <v>31886</v>
      </c>
      <c r="F167">
        <v>796</v>
      </c>
      <c r="G167">
        <v>791</v>
      </c>
      <c r="H167" t="s">
        <v>31</v>
      </c>
      <c r="I167" t="str">
        <f t="array" ref="I167">IFERROR(_xlfn.XLOOKUP(Tabelle9[[#This Row],[NegotiationID]]&amp;"FinalAccept",Tabelle9[NegotiationID]&amp;Tabelle9[ActionType],Tabelle9[ActionType],,0),_xlfn.XLOOKUP(Tabelle9[[#This Row],[NegotiationID]]&amp;"FinalReject",Tabelle9[NegotiationID]&amp;Tabelle9[ActionType],Tabelle9[ActionType],,0))</f>
        <v>FinalAccept</v>
      </c>
      <c r="J167">
        <v>0.47899999999999998</v>
      </c>
      <c r="K167">
        <v>0.41760000000000003</v>
      </c>
      <c r="L167">
        <v>0.89659999999999995</v>
      </c>
      <c r="M167">
        <v>0.061400000000000003</v>
      </c>
      <c r="N167">
        <v>181</v>
      </c>
      <c r="O167">
        <v>1864</v>
      </c>
      <c r="P167">
        <v>11</v>
      </c>
      <c r="Q167" s="3" t="s">
        <v>3576</v>
      </c>
    </row>
    <row r="168" ht="15" customHeight="1">
      <c r="A168" t="e">
        <f t="shared" ca="1" si="547"/>
        <v>#VALUE!</v>
      </c>
      <c r="B168" t="e">
        <f t="array" ref="B168" ca="1">_xlfn.XLOOKUP(Tabelle9[[#This Row],[ExperimentID]]&amp;Tabelle9[[#This Row],[NegotiationID]]&amp;Tabelle9[[#This Row],[MessageID]],ALL_IN_ONE[ExperimentID]&amp;ALL_IN_ONE[NegotiationID]&amp;ALL_IN_ONE[MessageID],ALL_IN_ONE[Gesamt_ID],,0)</f>
        <v>#VALUE!</v>
      </c>
      <c r="C168">
        <v>806</v>
      </c>
      <c r="D168" t="s">
        <v>1521</v>
      </c>
      <c r="E168">
        <v>31937</v>
      </c>
      <c r="F168">
        <v>791</v>
      </c>
      <c r="G168">
        <v>796</v>
      </c>
      <c r="H168" t="s">
        <v>31</v>
      </c>
      <c r="I168" t="str">
        <f t="array" ref="I168">IFERROR(_xlfn.XLOOKUP(Tabelle9[[#This Row],[NegotiationID]]&amp;"FinalAccept",Tabelle9[NegotiationID]&amp;Tabelle9[ActionType],Tabelle9[ActionType],,0),_xlfn.XLOOKUP(Tabelle9[[#This Row],[NegotiationID]]&amp;"FinalReject",Tabelle9[NegotiationID]&amp;Tabelle9[ActionType],Tabelle9[ActionType],,0))</f>
        <v>FinalAccept</v>
      </c>
      <c r="J168">
        <v>0.45600000000000002</v>
      </c>
      <c r="K168">
        <v>0.44379999999999997</v>
      </c>
      <c r="L168">
        <v>0.89980000000000004</v>
      </c>
      <c r="M168">
        <v>0.012200000000000001</v>
      </c>
      <c r="N168">
        <v>117</v>
      </c>
      <c r="O168">
        <v>1864</v>
      </c>
      <c r="P168">
        <v>11</v>
      </c>
      <c r="Q168" s="3" t="s">
        <v>3577</v>
      </c>
    </row>
    <row r="169" ht="15" customHeight="1">
      <c r="A169" t="e">
        <f t="shared" ca="1" si="547"/>
        <v>#VALUE!</v>
      </c>
      <c r="B169" t="e">
        <f t="array" ref="B169" ca="1">_xlfn.XLOOKUP(Tabelle9[[#This Row],[ExperimentID]]&amp;Tabelle9[[#This Row],[NegotiationID]]&amp;Tabelle9[[#This Row],[MessageID]],ALL_IN_ONE[ExperimentID]&amp;ALL_IN_ONE[NegotiationID]&amp;ALL_IN_ONE[MessageID],ALL_IN_ONE[Gesamt_ID],,0)</f>
        <v>#VALUE!</v>
      </c>
      <c r="C169">
        <v>806</v>
      </c>
      <c r="D169" t="s">
        <v>1521</v>
      </c>
      <c r="E169">
        <v>31990</v>
      </c>
      <c r="F169">
        <v>796</v>
      </c>
      <c r="G169">
        <v>791</v>
      </c>
      <c r="H169" t="s">
        <v>20</v>
      </c>
      <c r="I169" t="str">
        <f t="array" ref="I169">IFERROR(_xlfn.XLOOKUP(Tabelle9[[#This Row],[NegotiationID]]&amp;"FinalAccept",Tabelle9[NegotiationID]&amp;Tabelle9[ActionType],Tabelle9[ActionType],,0),_xlfn.XLOOKUP(Tabelle9[[#This Row],[NegotiationID]]&amp;"FinalReject",Tabelle9[NegotiationID]&amp;Tabelle9[ActionType],Tabelle9[ActionType],,0))</f>
        <v>FinalAccept</v>
      </c>
      <c r="J169">
        <v>0.44379999999999997</v>
      </c>
      <c r="K169">
        <v>0.45600000000000002</v>
      </c>
      <c r="L169">
        <v>0.89980000000000004</v>
      </c>
      <c r="M169">
        <v>0.012200000000000001</v>
      </c>
      <c r="N169">
        <v>38</v>
      </c>
      <c r="O169">
        <v>1864</v>
      </c>
      <c r="P169">
        <v>11</v>
      </c>
      <c r="Q169" s="3" t="s">
        <v>3578</v>
      </c>
    </row>
    <row r="170" ht="14.5" hidden="1">
      <c r="A170" t="e">
        <f t="shared" ca="1" si="547"/>
        <v>#VALUE!</v>
      </c>
      <c r="B170" t="e">
        <f t="array" ref="B170" ca="1">_xlfn.XLOOKUP(Tabelle9[[#This Row],[ExperimentID]]&amp;Tabelle9[[#This Row],[NegotiationID]]&amp;Tabelle9[[#This Row],[MessageID]],ALL_IN_ONE[ExperimentID]&amp;ALL_IN_ONE[NegotiationID]&amp;ALL_IN_ONE[MessageID],ALL_IN_ONE[Gesamt_ID],,0)</f>
        <v>#VALUE!</v>
      </c>
      <c r="C170">
        <v>836</v>
      </c>
      <c r="D170" t="s">
        <v>1521</v>
      </c>
      <c r="E170">
        <v>837</v>
      </c>
      <c r="H170" t="s">
        <v>6019</v>
      </c>
      <c r="I170" t="str">
        <f t="array" ref="I170">IFERROR(_xlfn.XLOOKUP(Tabelle9[[#This Row],[NegotiationID]]&amp;"FinalAccept",Tabelle9[NegotiationID]&amp;Tabelle9[ActionType],Tabelle9[ActionType],,0),_xlfn.XLOOKUP(Tabelle9[[#This Row],[NegotiationID]]&amp;"FinalReject",Tabelle9[NegotiationID]&amp;Tabelle9[ActionType],Tabelle9[ActionType],,0))</f>
        <v>FinalAccept</v>
      </c>
      <c r="N170">
        <v>21</v>
      </c>
      <c r="O170">
        <v>1239</v>
      </c>
      <c r="P170">
        <v>8</v>
      </c>
      <c r="Q170" t="s">
        <v>6020</v>
      </c>
    </row>
    <row r="171" ht="15" customHeight="1">
      <c r="A171" t="e">
        <f t="shared" ca="1" si="547"/>
        <v>#VALUE!</v>
      </c>
      <c r="B171" t="e">
        <f t="array" ref="B171" ca="1">_xlfn.XLOOKUP(Tabelle9[[#This Row],[ExperimentID]]&amp;Tabelle9[[#This Row],[NegotiationID]]&amp;Tabelle9[[#This Row],[MessageID]],ALL_IN_ONE[ExperimentID]&amp;ALL_IN_ONE[NegotiationID]&amp;ALL_IN_ONE[MessageID],ALL_IN_ONE[Gesamt_ID],,0)</f>
        <v>#VALUE!</v>
      </c>
      <c r="C171">
        <v>836</v>
      </c>
      <c r="D171" t="s">
        <v>1521</v>
      </c>
      <c r="E171">
        <v>30712</v>
      </c>
      <c r="F171">
        <v>821</v>
      </c>
      <c r="G171">
        <v>826</v>
      </c>
      <c r="H171" t="s">
        <v>19</v>
      </c>
      <c r="I171" t="str">
        <f t="array" ref="I171">IFERROR(_xlfn.XLOOKUP(Tabelle9[[#This Row],[NegotiationID]]&amp;"FinalAccept",Tabelle9[NegotiationID]&amp;Tabelle9[ActionType],Tabelle9[ActionType],,0),_xlfn.XLOOKUP(Tabelle9[[#This Row],[NegotiationID]]&amp;"FinalReject",Tabelle9[NegotiationID]&amp;Tabelle9[ActionType],Tabelle9[ActionType],,0))</f>
        <v>FinalAccept</v>
      </c>
      <c r="J171">
        <v>1</v>
      </c>
      <c r="K171">
        <v>0.1084</v>
      </c>
      <c r="L171">
        <v>1.1084000000000001</v>
      </c>
      <c r="M171">
        <v>0.89159999999999995</v>
      </c>
      <c r="N171">
        <v>217</v>
      </c>
      <c r="O171">
        <v>1239</v>
      </c>
      <c r="P171">
        <v>8</v>
      </c>
      <c r="Q171" s="3" t="s">
        <v>3579</v>
      </c>
    </row>
    <row r="172" ht="15" customHeight="1">
      <c r="A172" t="e">
        <f t="shared" ca="1" si="547"/>
        <v>#VALUE!</v>
      </c>
      <c r="B172" t="e">
        <f t="array" ref="B172" ca="1">_xlfn.XLOOKUP(Tabelle9[[#This Row],[ExperimentID]]&amp;Tabelle9[[#This Row],[NegotiationID]]&amp;Tabelle9[[#This Row],[MessageID]],ALL_IN_ONE[ExperimentID]&amp;ALL_IN_ONE[NegotiationID]&amp;ALL_IN_ONE[MessageID],ALL_IN_ONE[Gesamt_ID],,0)</f>
        <v>#VALUE!</v>
      </c>
      <c r="C172">
        <v>836</v>
      </c>
      <c r="D172" t="s">
        <v>1521</v>
      </c>
      <c r="E172">
        <v>31040</v>
      </c>
      <c r="F172">
        <v>826</v>
      </c>
      <c r="G172">
        <v>821</v>
      </c>
      <c r="H172" t="s">
        <v>31</v>
      </c>
      <c r="I172" t="str">
        <f t="array" ref="I172">IFERROR(_xlfn.XLOOKUP(Tabelle9[[#This Row],[NegotiationID]]&amp;"FinalAccept",Tabelle9[NegotiationID]&amp;Tabelle9[ActionType],Tabelle9[ActionType],,0),_xlfn.XLOOKUP(Tabelle9[[#This Row],[NegotiationID]]&amp;"FinalReject",Tabelle9[NegotiationID]&amp;Tabelle9[ActionType],Tabelle9[ActionType],,0))</f>
        <v>FinalAccept</v>
      </c>
      <c r="J172">
        <v>1</v>
      </c>
      <c r="K172">
        <v>0.12540000000000001</v>
      </c>
      <c r="L172">
        <v>1.1254</v>
      </c>
      <c r="M172">
        <v>0.87460000000000004</v>
      </c>
      <c r="N172">
        <v>311</v>
      </c>
      <c r="O172">
        <v>1239</v>
      </c>
      <c r="P172">
        <v>8</v>
      </c>
      <c r="Q172" s="3" t="s">
        <v>3580</v>
      </c>
    </row>
    <row r="173" ht="15" customHeight="1">
      <c r="A173" t="e">
        <f t="shared" ca="1" si="547"/>
        <v>#VALUE!</v>
      </c>
      <c r="B173" t="e">
        <f t="array" ref="B173" ca="1">_xlfn.XLOOKUP(Tabelle9[[#This Row],[ExperimentID]]&amp;Tabelle9[[#This Row],[NegotiationID]]&amp;Tabelle9[[#This Row],[MessageID]],ALL_IN_ONE[ExperimentID]&amp;ALL_IN_ONE[NegotiationID]&amp;ALL_IN_ONE[MessageID],ALL_IN_ONE[Gesamt_ID],,0)</f>
        <v>#VALUE!</v>
      </c>
      <c r="C173">
        <v>836</v>
      </c>
      <c r="D173" t="s">
        <v>1521</v>
      </c>
      <c r="E173">
        <v>31451</v>
      </c>
      <c r="F173">
        <v>821</v>
      </c>
      <c r="G173">
        <v>826</v>
      </c>
      <c r="H173" t="s">
        <v>31</v>
      </c>
      <c r="I173" t="str">
        <f t="array" ref="I173">IFERROR(_xlfn.XLOOKUP(Tabelle9[[#This Row],[NegotiationID]]&amp;"FinalAccept",Tabelle9[NegotiationID]&amp;Tabelle9[ActionType],Tabelle9[ActionType],,0),_xlfn.XLOOKUP(Tabelle9[[#This Row],[NegotiationID]]&amp;"FinalReject",Tabelle9[NegotiationID]&amp;Tabelle9[ActionType],Tabelle9[ActionType],,0))</f>
        <v>FinalAccept</v>
      </c>
      <c r="J173">
        <v>0.70420000000000005</v>
      </c>
      <c r="K173">
        <v>0.30399999999999999</v>
      </c>
      <c r="L173">
        <v>1.0082</v>
      </c>
      <c r="M173">
        <v>0.4002</v>
      </c>
      <c r="N173">
        <v>207</v>
      </c>
      <c r="O173">
        <v>1239</v>
      </c>
      <c r="P173">
        <v>8</v>
      </c>
      <c r="Q173" s="3" t="s">
        <v>3581</v>
      </c>
    </row>
    <row r="174" ht="15" customHeight="1">
      <c r="A174" t="e">
        <f t="shared" ca="1" si="547"/>
        <v>#VALUE!</v>
      </c>
      <c r="B174" t="e">
        <f t="array" ref="B174" ca="1">_xlfn.XLOOKUP(Tabelle9[[#This Row],[ExperimentID]]&amp;Tabelle9[[#This Row],[NegotiationID]]&amp;Tabelle9[[#This Row],[MessageID]],ALL_IN_ONE[ExperimentID]&amp;ALL_IN_ONE[NegotiationID]&amp;ALL_IN_ONE[MessageID],ALL_IN_ONE[Gesamt_ID],,0)</f>
        <v>#VALUE!</v>
      </c>
      <c r="C174">
        <v>836</v>
      </c>
      <c r="D174" t="s">
        <v>1521</v>
      </c>
      <c r="E174">
        <v>31713</v>
      </c>
      <c r="F174">
        <v>826</v>
      </c>
      <c r="G174">
        <v>821</v>
      </c>
      <c r="H174" t="s">
        <v>31</v>
      </c>
      <c r="I174" t="str">
        <f t="array" ref="I174">IFERROR(_xlfn.XLOOKUP(Tabelle9[[#This Row],[NegotiationID]]&amp;"FinalAccept",Tabelle9[NegotiationID]&amp;Tabelle9[ActionType],Tabelle9[ActionType],,0),_xlfn.XLOOKUP(Tabelle9[[#This Row],[NegotiationID]]&amp;"FinalReject",Tabelle9[NegotiationID]&amp;Tabelle9[ActionType],Tabelle9[ActionType],,0))</f>
        <v>FinalAccept</v>
      </c>
      <c r="J174">
        <v>0.73999999999999999</v>
      </c>
      <c r="K174">
        <v>0.25380000000000003</v>
      </c>
      <c r="L174">
        <v>0.99380000000000002</v>
      </c>
      <c r="M174">
        <v>0.48620000000000002</v>
      </c>
      <c r="N174">
        <v>197</v>
      </c>
      <c r="O174">
        <v>1239</v>
      </c>
      <c r="P174">
        <v>8</v>
      </c>
      <c r="Q174" s="3" t="s">
        <v>3582</v>
      </c>
    </row>
    <row r="175" ht="15" customHeight="1">
      <c r="A175" t="e">
        <f t="shared" ca="1" si="547"/>
        <v>#VALUE!</v>
      </c>
      <c r="B175" t="e">
        <f t="array" ref="B175" ca="1">_xlfn.XLOOKUP(Tabelle9[[#This Row],[ExperimentID]]&amp;Tabelle9[[#This Row],[NegotiationID]]&amp;Tabelle9[[#This Row],[MessageID]],ALL_IN_ONE[ExperimentID]&amp;ALL_IN_ONE[NegotiationID]&amp;ALL_IN_ONE[MessageID],ALL_IN_ONE[Gesamt_ID],,0)</f>
        <v>#VALUE!</v>
      </c>
      <c r="C175">
        <v>836</v>
      </c>
      <c r="D175" t="s">
        <v>1521</v>
      </c>
      <c r="E175">
        <v>31716</v>
      </c>
      <c r="F175">
        <v>821</v>
      </c>
      <c r="G175">
        <v>826</v>
      </c>
      <c r="H175" t="s">
        <v>31</v>
      </c>
      <c r="I175" t="str">
        <f t="array" ref="I175">IFERROR(_xlfn.XLOOKUP(Tabelle9[[#This Row],[NegotiationID]]&amp;"FinalAccept",Tabelle9[NegotiationID]&amp;Tabelle9[ActionType],Tabelle9[ActionType],,0),_xlfn.XLOOKUP(Tabelle9[[#This Row],[NegotiationID]]&amp;"FinalReject",Tabelle9[NegotiationID]&amp;Tabelle9[ActionType],Tabelle9[ActionType],,0))</f>
        <v>FinalAccept</v>
      </c>
      <c r="J175">
        <v>0.63380000000000003</v>
      </c>
      <c r="K175">
        <v>0.35999999999999999</v>
      </c>
      <c r="L175">
        <v>0.99380000000000002</v>
      </c>
      <c r="M175">
        <v>0.27379999999999999</v>
      </c>
      <c r="N175">
        <v>160</v>
      </c>
      <c r="O175">
        <v>1239</v>
      </c>
      <c r="P175">
        <v>8</v>
      </c>
      <c r="Q175" s="3" t="s">
        <v>3583</v>
      </c>
    </row>
    <row r="176" ht="15" customHeight="1">
      <c r="A176" t="e">
        <f t="shared" ca="1" si="547"/>
        <v>#VALUE!</v>
      </c>
      <c r="B176" t="e">
        <f t="array" ref="B176" ca="1">_xlfn.XLOOKUP(Tabelle9[[#This Row],[ExperimentID]]&amp;Tabelle9[[#This Row],[NegotiationID]]&amp;Tabelle9[[#This Row],[MessageID]],ALL_IN_ONE[ExperimentID]&amp;ALL_IN_ONE[NegotiationID]&amp;ALL_IN_ONE[MessageID],ALL_IN_ONE[Gesamt_ID],,0)</f>
        <v>#VALUE!</v>
      </c>
      <c r="C176">
        <v>836</v>
      </c>
      <c r="D176" t="s">
        <v>1521</v>
      </c>
      <c r="E176">
        <v>31784</v>
      </c>
      <c r="F176">
        <v>826</v>
      </c>
      <c r="G176">
        <v>821</v>
      </c>
      <c r="H176" t="s">
        <v>31</v>
      </c>
      <c r="I176" t="str">
        <f t="array" ref="I176">IFERROR(_xlfn.XLOOKUP(Tabelle9[[#This Row],[NegotiationID]]&amp;"FinalAccept",Tabelle9[NegotiationID]&amp;Tabelle9[ActionType],Tabelle9[ActionType],,0),_xlfn.XLOOKUP(Tabelle9[[#This Row],[NegotiationID]]&amp;"FinalReject",Tabelle9[NegotiationID]&amp;Tabelle9[ActionType],Tabelle9[ActionType],,0))</f>
        <v>FinalAccept</v>
      </c>
      <c r="J176">
        <v>0.56000000000000005</v>
      </c>
      <c r="K176">
        <v>0.43380000000000002</v>
      </c>
      <c r="L176">
        <v>0.99380000000000002</v>
      </c>
      <c r="M176">
        <v>0.12620000000000001</v>
      </c>
      <c r="N176">
        <v>77</v>
      </c>
      <c r="O176">
        <v>1239</v>
      </c>
      <c r="P176">
        <v>8</v>
      </c>
      <c r="Q176" s="3" t="s">
        <v>3584</v>
      </c>
    </row>
    <row r="177" ht="15" customHeight="1">
      <c r="A177" t="e">
        <f t="shared" ca="1" si="547"/>
        <v>#VALUE!</v>
      </c>
      <c r="B177" t="e">
        <f t="array" ref="B177" ca="1">_xlfn.XLOOKUP(Tabelle9[[#This Row],[ExperimentID]]&amp;Tabelle9[[#This Row],[NegotiationID]]&amp;Tabelle9[[#This Row],[MessageID]],ALL_IN_ONE[ExperimentID]&amp;ALL_IN_ONE[NegotiationID]&amp;ALL_IN_ONE[MessageID],ALL_IN_ONE[Gesamt_ID],,0)</f>
        <v>#VALUE!</v>
      </c>
      <c r="C177">
        <v>836</v>
      </c>
      <c r="D177" t="s">
        <v>1521</v>
      </c>
      <c r="E177">
        <v>31791</v>
      </c>
      <c r="F177">
        <v>821</v>
      </c>
      <c r="G177">
        <v>826</v>
      </c>
      <c r="H177" t="s">
        <v>20</v>
      </c>
      <c r="I177" t="str">
        <f t="array" ref="I177">IFERROR(_xlfn.XLOOKUP(Tabelle9[[#This Row],[NegotiationID]]&amp;"FinalAccept",Tabelle9[NegotiationID]&amp;Tabelle9[ActionType],Tabelle9[ActionType],,0),_xlfn.XLOOKUP(Tabelle9[[#This Row],[NegotiationID]]&amp;"FinalReject",Tabelle9[NegotiationID]&amp;Tabelle9[ActionType],Tabelle9[ActionType],,0))</f>
        <v>FinalAccept</v>
      </c>
      <c r="J177">
        <v>0.43380000000000002</v>
      </c>
      <c r="K177">
        <v>0.56000000000000005</v>
      </c>
      <c r="L177">
        <v>0.99380000000000002</v>
      </c>
      <c r="M177">
        <v>0.12620000000000001</v>
      </c>
      <c r="N177">
        <v>49</v>
      </c>
      <c r="O177">
        <v>1239</v>
      </c>
      <c r="P177">
        <v>8</v>
      </c>
      <c r="Q177" s="3" t="s">
        <v>3585</v>
      </c>
    </row>
    <row r="178" ht="14.5" hidden="1">
      <c r="A178" t="e">
        <f t="shared" ca="1" si="547"/>
        <v>#VALUE!</v>
      </c>
      <c r="B178" t="e">
        <f t="array" ref="B178" ca="1">_xlfn.XLOOKUP(Tabelle9[[#This Row],[ExperimentID]]&amp;Tabelle9[[#This Row],[NegotiationID]]&amp;Tabelle9[[#This Row],[MessageID]],ALL_IN_ONE[ExperimentID]&amp;ALL_IN_ONE[NegotiationID]&amp;ALL_IN_ONE[MessageID],ALL_IN_ONE[Gesamt_ID],,0)</f>
        <v>#VALUE!</v>
      </c>
      <c r="C178">
        <v>866</v>
      </c>
      <c r="D178" t="s">
        <v>1521</v>
      </c>
      <c r="E178">
        <v>867</v>
      </c>
      <c r="H178" t="s">
        <v>6019</v>
      </c>
      <c r="I178" t="str">
        <f t="array" ref="I178">IFERROR(_xlfn.XLOOKUP(Tabelle9[[#This Row],[NegotiationID]]&amp;"FinalAccept",Tabelle9[NegotiationID]&amp;Tabelle9[ActionType],Tabelle9[ActionType],,0),_xlfn.XLOOKUP(Tabelle9[[#This Row],[NegotiationID]]&amp;"FinalReject",Tabelle9[NegotiationID]&amp;Tabelle9[ActionType],Tabelle9[ActionType],,0))</f>
        <v>FinalReject</v>
      </c>
      <c r="N178">
        <v>21</v>
      </c>
      <c r="O178">
        <v>3402</v>
      </c>
      <c r="P178">
        <v>12</v>
      </c>
      <c r="Q178" t="s">
        <v>6020</v>
      </c>
    </row>
    <row r="179" ht="15" customHeight="1">
      <c r="A179" t="e">
        <f t="shared" ca="1" si="547"/>
        <v>#VALUE!</v>
      </c>
      <c r="B179" t="e">
        <f t="array" ref="B179" ca="1">_xlfn.XLOOKUP(Tabelle9[[#This Row],[ExperimentID]]&amp;Tabelle9[[#This Row],[NegotiationID]]&amp;Tabelle9[[#This Row],[MessageID]],ALL_IN_ONE[ExperimentID]&amp;ALL_IN_ONE[NegotiationID]&amp;ALL_IN_ONE[MessageID],ALL_IN_ONE[Gesamt_ID],,0)</f>
        <v>#VALUE!</v>
      </c>
      <c r="C179">
        <v>866</v>
      </c>
      <c r="D179" t="s">
        <v>1521</v>
      </c>
      <c r="E179">
        <v>30596</v>
      </c>
      <c r="F179">
        <v>851</v>
      </c>
      <c r="G179">
        <v>856</v>
      </c>
      <c r="H179" t="s">
        <v>19</v>
      </c>
      <c r="I179" t="str">
        <f t="array" ref="I179">IFERROR(_xlfn.XLOOKUP(Tabelle9[[#This Row],[NegotiationID]]&amp;"FinalAccept",Tabelle9[NegotiationID]&amp;Tabelle9[ActionType],Tabelle9[ActionType],,0),_xlfn.XLOOKUP(Tabelle9[[#This Row],[NegotiationID]]&amp;"FinalReject",Tabelle9[NegotiationID]&amp;Tabelle9[ActionType],Tabelle9[ActionType],,0))</f>
        <v>FinalReject</v>
      </c>
      <c r="J179">
        <v>1</v>
      </c>
      <c r="K179">
        <v>0.1084</v>
      </c>
      <c r="L179">
        <v>1.1084000000000001</v>
      </c>
      <c r="M179">
        <v>0.89159999999999995</v>
      </c>
      <c r="N179">
        <v>374</v>
      </c>
      <c r="O179">
        <v>3402</v>
      </c>
      <c r="P179">
        <v>12</v>
      </c>
      <c r="Q179" s="3" t="s">
        <v>3586</v>
      </c>
    </row>
    <row r="180" ht="15" customHeight="1">
      <c r="A180" t="e">
        <f t="shared" ca="1" si="547"/>
        <v>#VALUE!</v>
      </c>
      <c r="B180" t="e">
        <f t="array" ref="B180" ca="1">_xlfn.XLOOKUP(Tabelle9[[#This Row],[ExperimentID]]&amp;Tabelle9[[#This Row],[NegotiationID]]&amp;Tabelle9[[#This Row],[MessageID]],ALL_IN_ONE[ExperimentID]&amp;ALL_IN_ONE[NegotiationID]&amp;ALL_IN_ONE[MessageID],ALL_IN_ONE[Gesamt_ID],,0)</f>
        <v>#VALUE!</v>
      </c>
      <c r="C180">
        <v>866</v>
      </c>
      <c r="D180" t="s">
        <v>1521</v>
      </c>
      <c r="E180">
        <v>31115</v>
      </c>
      <c r="F180">
        <v>856</v>
      </c>
      <c r="G180">
        <v>851</v>
      </c>
      <c r="H180" t="s">
        <v>31</v>
      </c>
      <c r="I180" t="str">
        <f t="array" ref="I180">IFERROR(_xlfn.XLOOKUP(Tabelle9[[#This Row],[NegotiationID]]&amp;"FinalAccept",Tabelle9[NegotiationID]&amp;Tabelle9[ActionType],Tabelle9[ActionType],,0),_xlfn.XLOOKUP(Tabelle9[[#This Row],[NegotiationID]]&amp;"FinalReject",Tabelle9[NegotiationID]&amp;Tabelle9[ActionType],Tabelle9[ActionType],,0))</f>
        <v>FinalReject</v>
      </c>
      <c r="J180">
        <v>0.89759999999999995</v>
      </c>
      <c r="K180">
        <v>0.073200000000000001</v>
      </c>
      <c r="L180">
        <v>0.9708</v>
      </c>
      <c r="M180">
        <v>0.82440000000000002</v>
      </c>
      <c r="N180">
        <v>516</v>
      </c>
      <c r="O180">
        <v>3402</v>
      </c>
      <c r="P180">
        <v>12</v>
      </c>
      <c r="Q180" s="3" t="s">
        <v>3587</v>
      </c>
    </row>
    <row r="181" ht="15" customHeight="1">
      <c r="A181" t="e">
        <f t="shared" ca="1" si="547"/>
        <v>#VALUE!</v>
      </c>
      <c r="B181" t="e">
        <f t="array" ref="B181" ca="1">_xlfn.XLOOKUP(Tabelle9[[#This Row],[ExperimentID]]&amp;Tabelle9[[#This Row],[NegotiationID]]&amp;Tabelle9[[#This Row],[MessageID]],ALL_IN_ONE[ExperimentID]&amp;ALL_IN_ONE[NegotiationID]&amp;ALL_IN_ONE[MessageID],ALL_IN_ONE[Gesamt_ID],,0)</f>
        <v>#VALUE!</v>
      </c>
      <c r="C181">
        <v>866</v>
      </c>
      <c r="D181" t="s">
        <v>1521</v>
      </c>
      <c r="E181">
        <v>31235</v>
      </c>
      <c r="F181">
        <v>851</v>
      </c>
      <c r="G181">
        <v>856</v>
      </c>
      <c r="H181" t="s">
        <v>31</v>
      </c>
      <c r="I181" t="str">
        <f t="array" ref="I181">IFERROR(_xlfn.XLOOKUP(Tabelle9[[#This Row],[NegotiationID]]&amp;"FinalAccept",Tabelle9[NegotiationID]&amp;Tabelle9[ActionType],Tabelle9[ActionType],,0),_xlfn.XLOOKUP(Tabelle9[[#This Row],[NegotiationID]]&amp;"FinalReject",Tabelle9[NegotiationID]&amp;Tabelle9[ActionType],Tabelle9[ActionType],,0))</f>
        <v>FinalReject</v>
      </c>
      <c r="J181">
        <v>0.61819999999999997</v>
      </c>
      <c r="K181">
        <v>0.1908</v>
      </c>
      <c r="L181">
        <v>0.80900000000000005</v>
      </c>
      <c r="M181">
        <v>0.4274</v>
      </c>
      <c r="N181">
        <v>506</v>
      </c>
      <c r="O181">
        <v>3402</v>
      </c>
      <c r="P181">
        <v>12</v>
      </c>
      <c r="Q181" s="3" t="s">
        <v>3588</v>
      </c>
    </row>
    <row r="182" ht="15" customHeight="1">
      <c r="A182" t="e">
        <f t="shared" ca="1" si="547"/>
        <v>#VALUE!</v>
      </c>
      <c r="B182" t="e">
        <f t="array" ref="B182" ca="1">_xlfn.XLOOKUP(Tabelle9[[#This Row],[ExperimentID]]&amp;Tabelle9[[#This Row],[NegotiationID]]&amp;Tabelle9[[#This Row],[MessageID]],ALL_IN_ONE[ExperimentID]&amp;ALL_IN_ONE[NegotiationID]&amp;ALL_IN_ONE[MessageID],ALL_IN_ONE[Gesamt_ID],,0)</f>
        <v>#VALUE!</v>
      </c>
      <c r="C182">
        <v>866</v>
      </c>
      <c r="D182" t="s">
        <v>1521</v>
      </c>
      <c r="E182">
        <v>31623</v>
      </c>
      <c r="F182">
        <v>856</v>
      </c>
      <c r="G182">
        <v>851</v>
      </c>
      <c r="H182" t="s">
        <v>31</v>
      </c>
      <c r="I182" t="str">
        <f t="array" ref="I182">IFERROR(_xlfn.XLOOKUP(Tabelle9[[#This Row],[NegotiationID]]&amp;"FinalAccept",Tabelle9[NegotiationID]&amp;Tabelle9[ActionType],Tabelle9[ActionType],,0),_xlfn.XLOOKUP(Tabelle9[[#This Row],[NegotiationID]]&amp;"FinalReject",Tabelle9[NegotiationID]&amp;Tabelle9[ActionType],Tabelle9[ActionType],,0))</f>
        <v>FinalReject</v>
      </c>
      <c r="J182">
        <v>0.58620000000000005</v>
      </c>
      <c r="K182">
        <v>0.16239999999999999</v>
      </c>
      <c r="L182">
        <v>0.74860000000000004</v>
      </c>
      <c r="M182">
        <v>0.42380000000000001</v>
      </c>
      <c r="N182">
        <v>603</v>
      </c>
      <c r="O182">
        <v>3402</v>
      </c>
      <c r="P182">
        <v>12</v>
      </c>
      <c r="Q182" s="3" t="s">
        <v>3589</v>
      </c>
    </row>
    <row r="183" ht="15" customHeight="1">
      <c r="A183" t="e">
        <f t="shared" ca="1" si="547"/>
        <v>#VALUE!</v>
      </c>
      <c r="B183" t="e">
        <f t="array" ref="B183" ca="1">_xlfn.XLOOKUP(Tabelle9[[#This Row],[ExperimentID]]&amp;Tabelle9[[#This Row],[NegotiationID]]&amp;Tabelle9[[#This Row],[MessageID]],ALL_IN_ONE[ExperimentID]&amp;ALL_IN_ONE[NegotiationID]&amp;ALL_IN_ONE[MessageID],ALL_IN_ONE[Gesamt_ID],,0)</f>
        <v>#VALUE!</v>
      </c>
      <c r="C183">
        <v>866</v>
      </c>
      <c r="D183" t="s">
        <v>1521</v>
      </c>
      <c r="E183">
        <v>31688</v>
      </c>
      <c r="F183">
        <v>851</v>
      </c>
      <c r="G183">
        <v>856</v>
      </c>
      <c r="H183" t="s">
        <v>31</v>
      </c>
      <c r="I183" t="str">
        <f t="array" ref="I183">IFERROR(_xlfn.XLOOKUP(Tabelle9[[#This Row],[NegotiationID]]&amp;"FinalAccept",Tabelle9[NegotiationID]&amp;Tabelle9[ActionType],Tabelle9[ActionType],,0),_xlfn.XLOOKUP(Tabelle9[[#This Row],[NegotiationID]]&amp;"FinalReject",Tabelle9[NegotiationID]&amp;Tabelle9[ActionType],Tabelle9[ActionType],,0))</f>
        <v>FinalReject</v>
      </c>
      <c r="J183">
        <v>0.4178</v>
      </c>
      <c r="K183">
        <v>0.43459999999999999</v>
      </c>
      <c r="L183">
        <v>0.85240000000000005</v>
      </c>
      <c r="M183">
        <v>0.016799999999999999</v>
      </c>
      <c r="N183">
        <v>415</v>
      </c>
      <c r="O183">
        <v>3402</v>
      </c>
      <c r="P183">
        <v>12</v>
      </c>
      <c r="Q183" s="3" t="s">
        <v>3590</v>
      </c>
    </row>
    <row r="184" ht="15" customHeight="1">
      <c r="A184" t="e">
        <f t="shared" ca="1" si="547"/>
        <v>#VALUE!</v>
      </c>
      <c r="B184" t="e">
        <f t="array" ref="B184" ca="1">_xlfn.XLOOKUP(Tabelle9[[#This Row],[ExperimentID]]&amp;Tabelle9[[#This Row],[NegotiationID]]&amp;Tabelle9[[#This Row],[MessageID]],ALL_IN_ONE[ExperimentID]&amp;ALL_IN_ONE[NegotiationID]&amp;ALL_IN_ONE[MessageID],ALL_IN_ONE[Gesamt_ID],,0)</f>
        <v>#VALUE!</v>
      </c>
      <c r="C184">
        <v>866</v>
      </c>
      <c r="D184" t="s">
        <v>1521</v>
      </c>
      <c r="E184">
        <v>31813</v>
      </c>
      <c r="F184">
        <v>856</v>
      </c>
      <c r="G184">
        <v>851</v>
      </c>
      <c r="H184" t="s">
        <v>31</v>
      </c>
      <c r="I184" t="str">
        <f t="array" ref="I184">IFERROR(_xlfn.XLOOKUP(Tabelle9[[#This Row],[NegotiationID]]&amp;"FinalAccept",Tabelle9[NegotiationID]&amp;Tabelle9[ActionType],Tabelle9[ActionType],,0),_xlfn.XLOOKUP(Tabelle9[[#This Row],[NegotiationID]]&amp;"FinalReject",Tabelle9[NegotiationID]&amp;Tabelle9[ActionType],Tabelle9[ActionType],,0))</f>
        <v>FinalReject</v>
      </c>
      <c r="J184">
        <v>0.60860000000000003</v>
      </c>
      <c r="K184">
        <v>0.2898</v>
      </c>
      <c r="L184">
        <v>0.89839999999999998</v>
      </c>
      <c r="M184">
        <v>0.31879999999999997</v>
      </c>
      <c r="N184">
        <v>307</v>
      </c>
      <c r="O184">
        <v>3402</v>
      </c>
      <c r="P184">
        <v>12</v>
      </c>
      <c r="Q184" s="3" t="s">
        <v>3591</v>
      </c>
    </row>
    <row r="185" ht="15" customHeight="1">
      <c r="A185" t="e">
        <f t="shared" ca="1" si="547"/>
        <v>#VALUE!</v>
      </c>
      <c r="B185" t="e">
        <f t="array" ref="B185" ca="1">_xlfn.XLOOKUP(Tabelle9[[#This Row],[ExperimentID]]&amp;Tabelle9[[#This Row],[NegotiationID]]&amp;Tabelle9[[#This Row],[MessageID]],ALL_IN_ONE[ExperimentID]&amp;ALL_IN_ONE[NegotiationID]&amp;ALL_IN_ONE[MessageID],ALL_IN_ONE[Gesamt_ID],,0)</f>
        <v>#VALUE!</v>
      </c>
      <c r="C185">
        <v>866</v>
      </c>
      <c r="D185" t="s">
        <v>1521</v>
      </c>
      <c r="E185">
        <v>31884</v>
      </c>
      <c r="F185">
        <v>851</v>
      </c>
      <c r="G185">
        <v>856</v>
      </c>
      <c r="H185" t="s">
        <v>31</v>
      </c>
      <c r="I185" t="str">
        <f t="array" ref="I185">IFERROR(_xlfn.XLOOKUP(Tabelle9[[#This Row],[NegotiationID]]&amp;"FinalAccept",Tabelle9[NegotiationID]&amp;Tabelle9[ActionType],Tabelle9[ActionType],,0),_xlfn.XLOOKUP(Tabelle9[[#This Row],[NegotiationID]]&amp;"FinalReject",Tabelle9[NegotiationID]&amp;Tabelle9[ActionType],Tabelle9[ActionType],,0))</f>
        <v>FinalReject</v>
      </c>
      <c r="J185">
        <v>0.4178</v>
      </c>
      <c r="K185">
        <v>0.43459999999999999</v>
      </c>
      <c r="L185">
        <v>0.85240000000000005</v>
      </c>
      <c r="M185">
        <v>0.016799999999999999</v>
      </c>
      <c r="N185">
        <v>144</v>
      </c>
      <c r="O185">
        <v>3402</v>
      </c>
      <c r="P185">
        <v>12</v>
      </c>
      <c r="Q185" s="3" t="s">
        <v>3592</v>
      </c>
    </row>
    <row r="186" ht="116" hidden="1">
      <c r="A186" t="e">
        <f t="shared" ca="1" si="547"/>
        <v>#VALUE!</v>
      </c>
      <c r="B186" t="e">
        <f t="array" ref="B186" ca="1">_xlfn.XLOOKUP(Tabelle9[[#This Row],[ExperimentID]]&amp;Tabelle9[[#This Row],[NegotiationID]]&amp;Tabelle9[[#This Row],[MessageID]],ALL_IN_ONE[ExperimentID]&amp;ALL_IN_ONE[NegotiationID]&amp;ALL_IN_ONE[MessageID],ALL_IN_ONE[Gesamt_ID],,0)</f>
        <v>#VALUE!</v>
      </c>
      <c r="C186">
        <v>866</v>
      </c>
      <c r="D186" t="s">
        <v>1521</v>
      </c>
      <c r="E186">
        <v>31981</v>
      </c>
      <c r="F186">
        <v>856</v>
      </c>
      <c r="G186">
        <v>851</v>
      </c>
      <c r="H186" t="s">
        <v>22</v>
      </c>
      <c r="I186" t="str">
        <f t="array" ref="I186">IFERROR(_xlfn.XLOOKUP(Tabelle9[[#This Row],[NegotiationID]]&amp;"FinalAccept",Tabelle9[NegotiationID]&amp;Tabelle9[ActionType],Tabelle9[ActionType],,0),_xlfn.XLOOKUP(Tabelle9[[#This Row],[NegotiationID]]&amp;"FinalReject",Tabelle9[NegotiationID]&amp;Tabelle9[ActionType],Tabelle9[ActionType],,0))</f>
        <v>FinalReject</v>
      </c>
      <c r="N186">
        <v>167</v>
      </c>
      <c r="O186">
        <v>3402</v>
      </c>
      <c r="P186">
        <v>12</v>
      </c>
      <c r="Q186" s="3" t="s">
        <v>6639</v>
      </c>
    </row>
    <row r="187" ht="72.5" hidden="1">
      <c r="A187" t="e">
        <f t="shared" ca="1" si="547"/>
        <v>#VALUE!</v>
      </c>
      <c r="B187" t="e">
        <f t="array" ref="B187" ca="1">_xlfn.XLOOKUP(Tabelle9[[#This Row],[ExperimentID]]&amp;Tabelle9[[#This Row],[NegotiationID]]&amp;Tabelle9[[#This Row],[MessageID]],ALL_IN_ONE[ExperimentID]&amp;ALL_IN_ONE[NegotiationID]&amp;ALL_IN_ONE[MessageID],ALL_IN_ONE[Gesamt_ID],,0)</f>
        <v>#VALUE!</v>
      </c>
      <c r="C187">
        <v>866</v>
      </c>
      <c r="D187" t="s">
        <v>1521</v>
      </c>
      <c r="E187">
        <v>32242</v>
      </c>
      <c r="F187">
        <v>851</v>
      </c>
      <c r="G187">
        <v>856</v>
      </c>
      <c r="H187" t="s">
        <v>24</v>
      </c>
      <c r="I187" t="str">
        <f t="array" ref="I187">IFERROR(_xlfn.XLOOKUP(Tabelle9[[#This Row],[NegotiationID]]&amp;"FinalAccept",Tabelle9[NegotiationID]&amp;Tabelle9[ActionType],Tabelle9[ActionType],,0),_xlfn.XLOOKUP(Tabelle9[[#This Row],[NegotiationID]]&amp;"FinalReject",Tabelle9[NegotiationID]&amp;Tabelle9[ActionType],Tabelle9[ActionType],,0))</f>
        <v>FinalReject</v>
      </c>
      <c r="N187">
        <v>74</v>
      </c>
      <c r="O187">
        <v>3402</v>
      </c>
      <c r="P187">
        <v>12</v>
      </c>
      <c r="Q187" s="3" t="s">
        <v>6640</v>
      </c>
    </row>
    <row r="188" ht="15" customHeight="1">
      <c r="A188" t="e">
        <f t="shared" ca="1" si="547"/>
        <v>#VALUE!</v>
      </c>
      <c r="B188" t="e">
        <f t="array" ref="B188" ca="1">_xlfn.XLOOKUP(Tabelle9[[#This Row],[ExperimentID]]&amp;Tabelle9[[#This Row],[NegotiationID]]&amp;Tabelle9[[#This Row],[MessageID]],ALL_IN_ONE[ExperimentID]&amp;ALL_IN_ONE[NegotiationID]&amp;ALL_IN_ONE[MessageID],ALL_IN_ONE[Gesamt_ID],,0)</f>
        <v>#VALUE!</v>
      </c>
      <c r="C188">
        <v>866</v>
      </c>
      <c r="D188" t="s">
        <v>1521</v>
      </c>
      <c r="E188">
        <v>32276</v>
      </c>
      <c r="F188">
        <v>856</v>
      </c>
      <c r="G188">
        <v>851</v>
      </c>
      <c r="H188" t="s">
        <v>31</v>
      </c>
      <c r="I188" t="str">
        <f t="array" ref="I188">IFERROR(_xlfn.XLOOKUP(Tabelle9[[#This Row],[NegotiationID]]&amp;"FinalAccept",Tabelle9[NegotiationID]&amp;Tabelle9[ActionType],Tabelle9[ActionType],,0),_xlfn.XLOOKUP(Tabelle9[[#This Row],[NegotiationID]]&amp;"FinalReject",Tabelle9[NegotiationID]&amp;Tabelle9[ActionType],Tabelle9[ActionType],,0))</f>
        <v>FinalReject</v>
      </c>
      <c r="J188">
        <v>0.56599999999999995</v>
      </c>
      <c r="K188">
        <v>0.38179999999999997</v>
      </c>
      <c r="L188">
        <v>0.94779999999999998</v>
      </c>
      <c r="M188">
        <v>0.1842</v>
      </c>
      <c r="N188">
        <v>217</v>
      </c>
      <c r="O188">
        <v>3402</v>
      </c>
      <c r="P188">
        <v>12</v>
      </c>
      <c r="Q188" s="3" t="s">
        <v>3593</v>
      </c>
    </row>
    <row r="189" ht="15" customHeight="1">
      <c r="A189" t="e">
        <f t="shared" ca="1" si="547"/>
        <v>#VALUE!</v>
      </c>
      <c r="B189" t="e">
        <f t="array" ref="B189" ca="1">_xlfn.XLOOKUP(Tabelle9[[#This Row],[ExperimentID]]&amp;Tabelle9[[#This Row],[NegotiationID]]&amp;Tabelle9[[#This Row],[MessageID]],ALL_IN_ONE[ExperimentID]&amp;ALL_IN_ONE[NegotiationID]&amp;ALL_IN_ONE[MessageID],ALL_IN_ONE[Gesamt_ID],,0)</f>
        <v>#VALUE!</v>
      </c>
      <c r="C189">
        <v>866</v>
      </c>
      <c r="D189" t="s">
        <v>1521</v>
      </c>
      <c r="E189">
        <v>32334</v>
      </c>
      <c r="F189">
        <v>851</v>
      </c>
      <c r="G189">
        <v>856</v>
      </c>
      <c r="H189" t="s">
        <v>40</v>
      </c>
      <c r="I189" t="str">
        <f t="array" ref="I189">IFERROR(_xlfn.XLOOKUP(Tabelle9[[#This Row],[NegotiationID]]&amp;"FinalAccept",Tabelle9[NegotiationID]&amp;Tabelle9[ActionType],Tabelle9[ActionType],,0),_xlfn.XLOOKUP(Tabelle9[[#This Row],[NegotiationID]]&amp;"FinalReject",Tabelle9[NegotiationID]&amp;Tabelle9[ActionType],Tabelle9[ActionType],,0))</f>
        <v>FinalReject</v>
      </c>
      <c r="J189">
        <v>0.38179999999999997</v>
      </c>
      <c r="K189">
        <v>0.56599999999999995</v>
      </c>
      <c r="L189">
        <v>0.94779999999999998</v>
      </c>
      <c r="M189">
        <v>0.1842</v>
      </c>
      <c r="N189">
        <v>58</v>
      </c>
      <c r="O189">
        <v>3402</v>
      </c>
      <c r="P189">
        <v>12</v>
      </c>
      <c r="Q189" s="3" t="s">
        <v>3594</v>
      </c>
    </row>
    <row r="190" ht="14.5" hidden="1">
      <c r="A190" t="e">
        <f t="shared" ca="1" si="547"/>
        <v>#VALUE!</v>
      </c>
      <c r="B190" t="e">
        <f t="array" ref="B190" ca="1">_xlfn.XLOOKUP(Tabelle9[[#This Row],[ExperimentID]]&amp;Tabelle9[[#This Row],[NegotiationID]]&amp;Tabelle9[[#This Row],[MessageID]],ALL_IN_ONE[ExperimentID]&amp;ALL_IN_ONE[NegotiationID]&amp;ALL_IN_ONE[MessageID],ALL_IN_ONE[Gesamt_ID],,0)</f>
        <v>#VALUE!</v>
      </c>
      <c r="C190">
        <v>896</v>
      </c>
      <c r="D190" t="s">
        <v>1521</v>
      </c>
      <c r="E190">
        <v>897</v>
      </c>
      <c r="H190" t="s">
        <v>6019</v>
      </c>
      <c r="I190" t="str">
        <f t="array" ref="I190">IFERROR(_xlfn.XLOOKUP(Tabelle9[[#This Row],[NegotiationID]]&amp;"FinalAccept",Tabelle9[NegotiationID]&amp;Tabelle9[ActionType],Tabelle9[ActionType],,0),_xlfn.XLOOKUP(Tabelle9[[#This Row],[NegotiationID]]&amp;"FinalReject",Tabelle9[NegotiationID]&amp;Tabelle9[ActionType],Tabelle9[ActionType],,0))</f>
        <v>FinalReject</v>
      </c>
      <c r="N190">
        <v>21</v>
      </c>
      <c r="O190">
        <v>3141</v>
      </c>
      <c r="P190">
        <v>11</v>
      </c>
      <c r="Q190" t="s">
        <v>6020</v>
      </c>
    </row>
    <row r="191" ht="15" customHeight="1">
      <c r="A191" t="e">
        <f t="shared" ca="1" si="547"/>
        <v>#VALUE!</v>
      </c>
      <c r="B191" t="e">
        <f t="array" ref="B191" ca="1">_xlfn.XLOOKUP(Tabelle9[[#This Row],[ExperimentID]]&amp;Tabelle9[[#This Row],[NegotiationID]]&amp;Tabelle9[[#This Row],[MessageID]],ALL_IN_ONE[ExperimentID]&amp;ALL_IN_ONE[NegotiationID]&amp;ALL_IN_ONE[MessageID],ALL_IN_ONE[Gesamt_ID],,0)</f>
        <v>#VALUE!</v>
      </c>
      <c r="C191">
        <v>896</v>
      </c>
      <c r="D191" t="s">
        <v>1521</v>
      </c>
      <c r="E191">
        <v>30741</v>
      </c>
      <c r="F191">
        <v>881</v>
      </c>
      <c r="G191">
        <v>886</v>
      </c>
      <c r="H191" t="s">
        <v>19</v>
      </c>
      <c r="I191" t="str">
        <f t="array" ref="I191">IFERROR(_xlfn.XLOOKUP(Tabelle9[[#This Row],[NegotiationID]]&amp;"FinalAccept",Tabelle9[NegotiationID]&amp;Tabelle9[ActionType],Tabelle9[ActionType],,0),_xlfn.XLOOKUP(Tabelle9[[#This Row],[NegotiationID]]&amp;"FinalReject",Tabelle9[NegotiationID]&amp;Tabelle9[ActionType],Tabelle9[ActionType],,0))</f>
        <v>FinalReject</v>
      </c>
      <c r="J191">
        <v>0.96799999999999997</v>
      </c>
      <c r="K191">
        <v>0.12920000000000001</v>
      </c>
      <c r="L191">
        <v>1.0972</v>
      </c>
      <c r="M191">
        <v>0.83879999999999999</v>
      </c>
      <c r="N191">
        <v>168</v>
      </c>
      <c r="O191">
        <v>3141</v>
      </c>
      <c r="P191">
        <v>11</v>
      </c>
      <c r="Q191" s="3" t="s">
        <v>3595</v>
      </c>
    </row>
    <row r="192" ht="15" customHeight="1">
      <c r="A192" t="e">
        <f t="shared" ca="1" si="547"/>
        <v>#VALUE!</v>
      </c>
      <c r="B192" t="e">
        <f t="array" ref="B192" ca="1">_xlfn.XLOOKUP(Tabelle9[[#This Row],[ExperimentID]]&amp;Tabelle9[[#This Row],[NegotiationID]]&amp;Tabelle9[[#This Row],[MessageID]],ALL_IN_ONE[ExperimentID]&amp;ALL_IN_ONE[NegotiationID]&amp;ALL_IN_ONE[MessageID],ALL_IN_ONE[Gesamt_ID],,0)</f>
        <v>#VALUE!</v>
      </c>
      <c r="C192">
        <v>896</v>
      </c>
      <c r="D192" t="s">
        <v>1521</v>
      </c>
      <c r="E192">
        <v>31205</v>
      </c>
      <c r="F192">
        <v>886</v>
      </c>
      <c r="G192">
        <v>881</v>
      </c>
      <c r="H192" t="s">
        <v>31</v>
      </c>
      <c r="I192" t="str">
        <f t="array" ref="I192">IFERROR(_xlfn.XLOOKUP(Tabelle9[[#This Row],[NegotiationID]]&amp;"FinalAccept",Tabelle9[NegotiationID]&amp;Tabelle9[ActionType],Tabelle9[ActionType],,0),_xlfn.XLOOKUP(Tabelle9[[#This Row],[NegotiationID]]&amp;"FinalReject",Tabelle9[NegotiationID]&amp;Tabelle9[ActionType],Tabelle9[ActionType],,0))</f>
        <v>FinalReject</v>
      </c>
      <c r="J192">
        <v>1</v>
      </c>
      <c r="K192">
        <v>0.12540000000000001</v>
      </c>
      <c r="L192">
        <v>1.1254</v>
      </c>
      <c r="M192">
        <v>0.87460000000000004</v>
      </c>
      <c r="N192">
        <v>345</v>
      </c>
      <c r="O192">
        <v>3141</v>
      </c>
      <c r="P192">
        <v>11</v>
      </c>
      <c r="Q192" s="3" t="s">
        <v>3596</v>
      </c>
    </row>
    <row r="193" ht="15" customHeight="1">
      <c r="A193" t="e">
        <f t="shared" ca="1" si="547"/>
        <v>#VALUE!</v>
      </c>
      <c r="B193" t="e">
        <f t="array" ref="B193" ca="1">_xlfn.XLOOKUP(Tabelle9[[#This Row],[ExperimentID]]&amp;Tabelle9[[#This Row],[NegotiationID]]&amp;Tabelle9[[#This Row],[MessageID]],ALL_IN_ONE[ExperimentID]&amp;ALL_IN_ONE[NegotiationID]&amp;ALL_IN_ONE[MessageID],ALL_IN_ONE[Gesamt_ID],,0)</f>
        <v>#VALUE!</v>
      </c>
      <c r="C193">
        <v>896</v>
      </c>
      <c r="D193" t="s">
        <v>1521</v>
      </c>
      <c r="E193">
        <v>31544</v>
      </c>
      <c r="F193">
        <v>881</v>
      </c>
      <c r="G193">
        <v>886</v>
      </c>
      <c r="H193" t="s">
        <v>31</v>
      </c>
      <c r="I193" t="str">
        <f t="array" ref="I193">IFERROR(_xlfn.XLOOKUP(Tabelle9[[#This Row],[NegotiationID]]&amp;"FinalAccept",Tabelle9[NegotiationID]&amp;Tabelle9[ActionType],Tabelle9[ActionType],,0),_xlfn.XLOOKUP(Tabelle9[[#This Row],[NegotiationID]]&amp;"FinalReject",Tabelle9[NegotiationID]&amp;Tabelle9[ActionType],Tabelle9[ActionType],,0))</f>
        <v>FinalReject</v>
      </c>
      <c r="J193">
        <v>0.74460000000000004</v>
      </c>
      <c r="K193">
        <v>0.214</v>
      </c>
      <c r="L193">
        <v>0.95860000000000001</v>
      </c>
      <c r="M193">
        <v>0.53059999999999996</v>
      </c>
      <c r="N193">
        <v>415</v>
      </c>
      <c r="O193">
        <v>3141</v>
      </c>
      <c r="P193">
        <v>11</v>
      </c>
      <c r="Q193" s="3" t="s">
        <v>3597</v>
      </c>
    </row>
    <row r="194" ht="15" customHeight="1">
      <c r="A194" t="e">
        <f t="shared" ref="A194:A257" ca="1" si="548">MID(CELL("Dateiname",$A$1),FIND("]",CELL("Dateiname",$A$1))+1,31)</f>
        <v>#VALUE!</v>
      </c>
      <c r="B194" t="e">
        <f t="array" ref="B194" ca="1">_xlfn.XLOOKUP(Tabelle9[[#This Row],[ExperimentID]]&amp;Tabelle9[[#This Row],[NegotiationID]]&amp;Tabelle9[[#This Row],[MessageID]],ALL_IN_ONE[ExperimentID]&amp;ALL_IN_ONE[NegotiationID]&amp;ALL_IN_ONE[MessageID],ALL_IN_ONE[Gesamt_ID],,0)</f>
        <v>#VALUE!</v>
      </c>
      <c r="C194">
        <v>896</v>
      </c>
      <c r="D194" t="s">
        <v>1521</v>
      </c>
      <c r="E194">
        <v>31728</v>
      </c>
      <c r="F194">
        <v>886</v>
      </c>
      <c r="G194">
        <v>881</v>
      </c>
      <c r="H194" t="s">
        <v>31</v>
      </c>
      <c r="I194" t="str">
        <f t="array" ref="I194">IFERROR(_xlfn.XLOOKUP(Tabelle9[[#This Row],[NegotiationID]]&amp;"FinalAccept",Tabelle9[NegotiationID]&amp;Tabelle9[ActionType],Tabelle9[ActionType],,0),_xlfn.XLOOKUP(Tabelle9[[#This Row],[NegotiationID]]&amp;"FinalReject",Tabelle9[NegotiationID]&amp;Tabelle9[ActionType],Tabelle9[ActionType],,0))</f>
        <v>FinalReject</v>
      </c>
      <c r="J194">
        <v>0.56499999999999995</v>
      </c>
      <c r="K194">
        <v>0.41720000000000002</v>
      </c>
      <c r="L194">
        <v>0.98219999999999996</v>
      </c>
      <c r="M194">
        <v>0.14779999999999999</v>
      </c>
      <c r="N194">
        <v>644</v>
      </c>
      <c r="O194">
        <v>3141</v>
      </c>
      <c r="P194">
        <v>11</v>
      </c>
      <c r="Q194" s="3" t="s">
        <v>3598</v>
      </c>
    </row>
    <row r="195" ht="15" customHeight="1">
      <c r="A195" t="e">
        <f t="shared" ca="1" si="548"/>
        <v>#VALUE!</v>
      </c>
      <c r="B195" t="e">
        <f t="array" ref="B195" ca="1">_xlfn.XLOOKUP(Tabelle9[[#This Row],[ExperimentID]]&amp;Tabelle9[[#This Row],[NegotiationID]]&amp;Tabelle9[[#This Row],[MessageID]],ALL_IN_ONE[ExperimentID]&amp;ALL_IN_ONE[NegotiationID]&amp;ALL_IN_ONE[MessageID],ALL_IN_ONE[Gesamt_ID],,0)</f>
        <v>#VALUE!</v>
      </c>
      <c r="C195">
        <v>896</v>
      </c>
      <c r="D195" t="s">
        <v>1521</v>
      </c>
      <c r="E195">
        <v>31938</v>
      </c>
      <c r="F195">
        <v>881</v>
      </c>
      <c r="G195">
        <v>886</v>
      </c>
      <c r="H195" t="s">
        <v>31</v>
      </c>
      <c r="I195" t="str">
        <f t="array" ref="I195">IFERROR(_xlfn.XLOOKUP(Tabelle9[[#This Row],[NegotiationID]]&amp;"FinalAccept",Tabelle9[NegotiationID]&amp;Tabelle9[ActionType],Tabelle9[ActionType],,0),_xlfn.XLOOKUP(Tabelle9[[#This Row],[NegotiationID]]&amp;"FinalReject",Tabelle9[NegotiationID]&amp;Tabelle9[ActionType],Tabelle9[ActionType],,0))</f>
        <v>FinalReject</v>
      </c>
      <c r="J195">
        <v>0.61439999999999995</v>
      </c>
      <c r="K195">
        <v>0.33639999999999998</v>
      </c>
      <c r="L195">
        <v>0.95079999999999998</v>
      </c>
      <c r="M195">
        <v>0.27800000000000002</v>
      </c>
      <c r="N195">
        <v>399</v>
      </c>
      <c r="O195">
        <v>3141</v>
      </c>
      <c r="P195">
        <v>11</v>
      </c>
      <c r="Q195" s="3" t="s">
        <v>3599</v>
      </c>
    </row>
    <row r="196" ht="15" customHeight="1">
      <c r="A196" t="e">
        <f t="shared" ca="1" si="548"/>
        <v>#VALUE!</v>
      </c>
      <c r="B196" t="e">
        <f t="array" ref="B196" ca="1">_xlfn.XLOOKUP(Tabelle9[[#This Row],[ExperimentID]]&amp;Tabelle9[[#This Row],[NegotiationID]]&amp;Tabelle9[[#This Row],[MessageID]],ALL_IN_ONE[ExperimentID]&amp;ALL_IN_ONE[NegotiationID]&amp;ALL_IN_ONE[MessageID],ALL_IN_ONE[Gesamt_ID],,0)</f>
        <v>#VALUE!</v>
      </c>
      <c r="C196">
        <v>896</v>
      </c>
      <c r="D196" t="s">
        <v>1521</v>
      </c>
      <c r="E196">
        <v>31985</v>
      </c>
      <c r="F196">
        <v>886</v>
      </c>
      <c r="G196">
        <v>881</v>
      </c>
      <c r="H196" t="s">
        <v>31</v>
      </c>
      <c r="I196" t="str">
        <f t="array" ref="I196">IFERROR(_xlfn.XLOOKUP(Tabelle9[[#This Row],[NegotiationID]]&amp;"FinalAccept",Tabelle9[NegotiationID]&amp;Tabelle9[ActionType],Tabelle9[ActionType],,0),_xlfn.XLOOKUP(Tabelle9[[#This Row],[NegotiationID]]&amp;"FinalReject",Tabelle9[NegotiationID]&amp;Tabelle9[ActionType],Tabelle9[ActionType],,0))</f>
        <v>FinalReject</v>
      </c>
      <c r="J196">
        <v>0.46600000000000003</v>
      </c>
      <c r="K196">
        <v>0.48659999999999998</v>
      </c>
      <c r="L196">
        <v>0.9526</v>
      </c>
      <c r="M196">
        <v>0.0206</v>
      </c>
      <c r="N196">
        <v>201</v>
      </c>
      <c r="O196">
        <v>3141</v>
      </c>
      <c r="P196">
        <v>11</v>
      </c>
      <c r="Q196" s="3" t="s">
        <v>3600</v>
      </c>
    </row>
    <row r="197" ht="15" customHeight="1">
      <c r="A197" t="e">
        <f t="shared" ca="1" si="548"/>
        <v>#VALUE!</v>
      </c>
      <c r="B197" t="e">
        <f t="array" ref="B197" ca="1">_xlfn.XLOOKUP(Tabelle9[[#This Row],[ExperimentID]]&amp;Tabelle9[[#This Row],[NegotiationID]]&amp;Tabelle9[[#This Row],[MessageID]],ALL_IN_ONE[ExperimentID]&amp;ALL_IN_ONE[NegotiationID]&amp;ALL_IN_ONE[MessageID],ALL_IN_ONE[Gesamt_ID],,0)</f>
        <v>#VALUE!</v>
      </c>
      <c r="C197">
        <v>896</v>
      </c>
      <c r="D197" t="s">
        <v>1521</v>
      </c>
      <c r="E197">
        <v>32056</v>
      </c>
      <c r="F197">
        <v>881</v>
      </c>
      <c r="G197">
        <v>886</v>
      </c>
      <c r="H197" t="s">
        <v>31</v>
      </c>
      <c r="I197" t="str">
        <f t="array" ref="I197">IFERROR(_xlfn.XLOOKUP(Tabelle9[[#This Row],[NegotiationID]]&amp;"FinalAccept",Tabelle9[NegotiationID]&amp;Tabelle9[ActionType],Tabelle9[ActionType],,0),_xlfn.XLOOKUP(Tabelle9[[#This Row],[NegotiationID]]&amp;"FinalReject",Tabelle9[NegotiationID]&amp;Tabelle9[ActionType],Tabelle9[ActionType],,0))</f>
        <v>FinalReject</v>
      </c>
      <c r="J197">
        <v>0.56179999999999997</v>
      </c>
      <c r="K197">
        <v>0.38600000000000001</v>
      </c>
      <c r="L197">
        <v>0.94779999999999998</v>
      </c>
      <c r="M197">
        <v>0.17580000000000001</v>
      </c>
      <c r="N197">
        <v>320</v>
      </c>
      <c r="O197">
        <v>3141</v>
      </c>
      <c r="P197">
        <v>11</v>
      </c>
      <c r="Q197" s="3" t="s">
        <v>3601</v>
      </c>
    </row>
    <row r="198" ht="15" customHeight="1">
      <c r="A198" t="e">
        <f t="shared" ca="1" si="548"/>
        <v>#VALUE!</v>
      </c>
      <c r="B198" t="e">
        <f t="array" ref="B198" ca="1">_xlfn.XLOOKUP(Tabelle9[[#This Row],[ExperimentID]]&amp;Tabelle9[[#This Row],[NegotiationID]]&amp;Tabelle9[[#This Row],[MessageID]],ALL_IN_ONE[ExperimentID]&amp;ALL_IN_ONE[NegotiationID]&amp;ALL_IN_ONE[MessageID],ALL_IN_ONE[Gesamt_ID],,0)</f>
        <v>#VALUE!</v>
      </c>
      <c r="C198">
        <v>896</v>
      </c>
      <c r="D198" t="s">
        <v>1521</v>
      </c>
      <c r="E198">
        <v>32066</v>
      </c>
      <c r="F198">
        <v>886</v>
      </c>
      <c r="G198">
        <v>881</v>
      </c>
      <c r="H198" t="s">
        <v>31</v>
      </c>
      <c r="I198" t="str">
        <f t="array" ref="I198">IFERROR(_xlfn.XLOOKUP(Tabelle9[[#This Row],[NegotiationID]]&amp;"FinalAccept",Tabelle9[NegotiationID]&amp;Tabelle9[ActionType],Tabelle9[ActionType],,0),_xlfn.XLOOKUP(Tabelle9[[#This Row],[NegotiationID]]&amp;"FinalReject",Tabelle9[NegotiationID]&amp;Tabelle9[ActionType],Tabelle9[ActionType],,0))</f>
        <v>FinalReject</v>
      </c>
      <c r="J198">
        <v>0.46600000000000003</v>
      </c>
      <c r="K198">
        <v>0.48659999999999998</v>
      </c>
      <c r="L198">
        <v>0.9526</v>
      </c>
      <c r="M198">
        <v>0.0206</v>
      </c>
      <c r="N198">
        <v>121</v>
      </c>
      <c r="O198">
        <v>3141</v>
      </c>
      <c r="P198">
        <v>11</v>
      </c>
      <c r="Q198" s="3" t="s">
        <v>3602</v>
      </c>
    </row>
    <row r="199" ht="15" customHeight="1">
      <c r="A199" t="e">
        <f t="shared" ca="1" si="548"/>
        <v>#VALUE!</v>
      </c>
      <c r="B199" t="e">
        <f t="array" ref="B199" ca="1">_xlfn.XLOOKUP(Tabelle9[[#This Row],[ExperimentID]]&amp;Tabelle9[[#This Row],[NegotiationID]]&amp;Tabelle9[[#This Row],[MessageID]],ALL_IN_ONE[ExperimentID]&amp;ALL_IN_ONE[NegotiationID]&amp;ALL_IN_ONE[MessageID],ALL_IN_ONE[Gesamt_ID],,0)</f>
        <v>#VALUE!</v>
      </c>
      <c r="C199">
        <v>896</v>
      </c>
      <c r="D199" t="s">
        <v>1521</v>
      </c>
      <c r="E199">
        <v>32244</v>
      </c>
      <c r="F199">
        <v>881</v>
      </c>
      <c r="G199">
        <v>886</v>
      </c>
      <c r="H199" t="s">
        <v>31</v>
      </c>
      <c r="I199" t="str">
        <f t="array" ref="I199">IFERROR(_xlfn.XLOOKUP(Tabelle9[[#This Row],[NegotiationID]]&amp;"FinalAccept",Tabelle9[NegotiationID]&amp;Tabelle9[ActionType],Tabelle9[ActionType],,0),_xlfn.XLOOKUP(Tabelle9[[#This Row],[NegotiationID]]&amp;"FinalReject",Tabelle9[NegotiationID]&amp;Tabelle9[ActionType],Tabelle9[ActionType],,0))</f>
        <v>FinalReject</v>
      </c>
      <c r="J199">
        <v>0.50460000000000005</v>
      </c>
      <c r="K199">
        <v>0.30599999999999999</v>
      </c>
      <c r="L199">
        <v>0.81059999999999999</v>
      </c>
      <c r="M199">
        <v>0.1986</v>
      </c>
      <c r="N199">
        <v>332</v>
      </c>
      <c r="O199">
        <v>3141</v>
      </c>
      <c r="P199">
        <v>11</v>
      </c>
      <c r="Q199" s="3" t="s">
        <v>3603</v>
      </c>
    </row>
    <row r="200" ht="15" customHeight="1">
      <c r="A200" t="e">
        <f t="shared" ca="1" si="548"/>
        <v>#VALUE!</v>
      </c>
      <c r="B200" t="e">
        <f t="array" ref="B200" ca="1">_xlfn.XLOOKUP(Tabelle9[[#This Row],[ExperimentID]]&amp;Tabelle9[[#This Row],[NegotiationID]]&amp;Tabelle9[[#This Row],[MessageID]],ALL_IN_ONE[ExperimentID]&amp;ALL_IN_ONE[NegotiationID]&amp;ALL_IN_ONE[MessageID],ALL_IN_ONE[Gesamt_ID],,0)</f>
        <v>#VALUE!</v>
      </c>
      <c r="C200">
        <v>896</v>
      </c>
      <c r="D200" t="s">
        <v>1521</v>
      </c>
      <c r="E200">
        <v>32267</v>
      </c>
      <c r="F200">
        <v>886</v>
      </c>
      <c r="G200">
        <v>881</v>
      </c>
      <c r="H200" t="s">
        <v>40</v>
      </c>
      <c r="I200" t="str">
        <f t="array" ref="I200">IFERROR(_xlfn.XLOOKUP(Tabelle9[[#This Row],[NegotiationID]]&amp;"FinalAccept",Tabelle9[NegotiationID]&amp;Tabelle9[ActionType],Tabelle9[ActionType],,0),_xlfn.XLOOKUP(Tabelle9[[#This Row],[NegotiationID]]&amp;"FinalReject",Tabelle9[NegotiationID]&amp;Tabelle9[ActionType],Tabelle9[ActionType],,0))</f>
        <v>FinalReject</v>
      </c>
      <c r="J200">
        <v>0.30599999999999999</v>
      </c>
      <c r="K200">
        <v>0.50460000000000005</v>
      </c>
      <c r="L200">
        <v>0.81059999999999999</v>
      </c>
      <c r="M200">
        <v>0.1986</v>
      </c>
      <c r="N200">
        <v>175</v>
      </c>
      <c r="O200">
        <v>3141</v>
      </c>
      <c r="P200">
        <v>11</v>
      </c>
      <c r="Q200" s="3" t="s">
        <v>3604</v>
      </c>
    </row>
    <row r="201" ht="14.5" hidden="1">
      <c r="A201" t="e">
        <f t="shared" ca="1" si="548"/>
        <v>#VALUE!</v>
      </c>
      <c r="B201" t="e">
        <f t="array" ref="B201" ca="1">_xlfn.XLOOKUP(Tabelle9[[#This Row],[ExperimentID]]&amp;Tabelle9[[#This Row],[NegotiationID]]&amp;Tabelle9[[#This Row],[MessageID]],ALL_IN_ONE[ExperimentID]&amp;ALL_IN_ONE[NegotiationID]&amp;ALL_IN_ONE[MessageID],ALL_IN_ONE[Gesamt_ID],,0)</f>
        <v>#VALUE!</v>
      </c>
      <c r="C201">
        <v>926</v>
      </c>
      <c r="D201" t="s">
        <v>1521</v>
      </c>
      <c r="E201">
        <v>927</v>
      </c>
      <c r="H201" t="s">
        <v>6019</v>
      </c>
      <c r="I201" t="str">
        <f t="array" ref="I201">IFERROR(_xlfn.XLOOKUP(Tabelle9[[#This Row],[NegotiationID]]&amp;"FinalAccept",Tabelle9[NegotiationID]&amp;Tabelle9[ActionType],Tabelle9[ActionType],,0),_xlfn.XLOOKUP(Tabelle9[[#This Row],[NegotiationID]]&amp;"FinalReject",Tabelle9[NegotiationID]&amp;Tabelle9[ActionType],Tabelle9[ActionType],,0))</f>
        <v>FinalAccept</v>
      </c>
      <c r="N201">
        <v>21</v>
      </c>
      <c r="O201">
        <v>1782</v>
      </c>
      <c r="P201">
        <v>8</v>
      </c>
      <c r="Q201" t="s">
        <v>6020</v>
      </c>
    </row>
    <row r="202" ht="15" customHeight="1">
      <c r="A202" t="e">
        <f t="shared" ca="1" si="548"/>
        <v>#VALUE!</v>
      </c>
      <c r="B202" t="e">
        <f t="array" ref="B202" ca="1">_xlfn.XLOOKUP(Tabelle9[[#This Row],[ExperimentID]]&amp;Tabelle9[[#This Row],[NegotiationID]]&amp;Tabelle9[[#This Row],[MessageID]],ALL_IN_ONE[ExperimentID]&amp;ALL_IN_ONE[NegotiationID]&amp;ALL_IN_ONE[MessageID],ALL_IN_ONE[Gesamt_ID],,0)</f>
        <v>#VALUE!</v>
      </c>
      <c r="C202">
        <v>926</v>
      </c>
      <c r="D202" t="s">
        <v>1521</v>
      </c>
      <c r="E202">
        <v>30614</v>
      </c>
      <c r="F202">
        <v>911</v>
      </c>
      <c r="G202">
        <v>916</v>
      </c>
      <c r="H202" t="s">
        <v>19</v>
      </c>
      <c r="I202" t="str">
        <f t="array" ref="I202">IFERROR(_xlfn.XLOOKUP(Tabelle9[[#This Row],[NegotiationID]]&amp;"FinalAccept",Tabelle9[NegotiationID]&amp;Tabelle9[ActionType],Tabelle9[ActionType],,0),_xlfn.XLOOKUP(Tabelle9[[#This Row],[NegotiationID]]&amp;"FinalReject",Tabelle9[NegotiationID]&amp;Tabelle9[ActionType],Tabelle9[ActionType],,0))</f>
        <v>FinalAccept</v>
      </c>
      <c r="J202">
        <v>1</v>
      </c>
      <c r="K202">
        <v>0.1084</v>
      </c>
      <c r="L202">
        <v>1.1084000000000001</v>
      </c>
      <c r="M202">
        <v>0.89159999999999995</v>
      </c>
      <c r="N202">
        <v>65</v>
      </c>
      <c r="O202">
        <v>1782</v>
      </c>
      <c r="P202">
        <v>8</v>
      </c>
      <c r="Q202" s="3" t="s">
        <v>3605</v>
      </c>
    </row>
    <row r="203" ht="15" customHeight="1">
      <c r="A203" t="e">
        <f t="shared" ca="1" si="548"/>
        <v>#VALUE!</v>
      </c>
      <c r="B203" t="e">
        <f t="array" ref="B203" ca="1">_xlfn.XLOOKUP(Tabelle9[[#This Row],[ExperimentID]]&amp;Tabelle9[[#This Row],[NegotiationID]]&amp;Tabelle9[[#This Row],[MessageID]],ALL_IN_ONE[ExperimentID]&amp;ALL_IN_ONE[NegotiationID]&amp;ALL_IN_ONE[MessageID],ALL_IN_ONE[Gesamt_ID],,0)</f>
        <v>#VALUE!</v>
      </c>
      <c r="C203">
        <v>926</v>
      </c>
      <c r="D203" t="s">
        <v>1521</v>
      </c>
      <c r="E203">
        <v>31212</v>
      </c>
      <c r="F203">
        <v>916</v>
      </c>
      <c r="G203">
        <v>911</v>
      </c>
      <c r="H203" t="s">
        <v>31</v>
      </c>
      <c r="I203" t="str">
        <f t="array" ref="I203">IFERROR(_xlfn.XLOOKUP(Tabelle9[[#This Row],[NegotiationID]]&amp;"FinalAccept",Tabelle9[NegotiationID]&amp;Tabelle9[ActionType],Tabelle9[ActionType],,0),_xlfn.XLOOKUP(Tabelle9[[#This Row],[NegotiationID]]&amp;"FinalReject",Tabelle9[NegotiationID]&amp;Tabelle9[ActionType],Tabelle9[ActionType],,0))</f>
        <v>FinalAccept</v>
      </c>
      <c r="J203">
        <v>0.82599999999999996</v>
      </c>
      <c r="K203">
        <v>0.25340000000000001</v>
      </c>
      <c r="L203">
        <v>1.0793999999999999</v>
      </c>
      <c r="M203">
        <v>0.5726</v>
      </c>
      <c r="N203">
        <v>150</v>
      </c>
      <c r="O203">
        <v>1782</v>
      </c>
      <c r="P203">
        <v>8</v>
      </c>
      <c r="Q203" s="3" t="s">
        <v>3606</v>
      </c>
    </row>
    <row r="204" ht="15" customHeight="1">
      <c r="A204" t="e">
        <f t="shared" ca="1" si="548"/>
        <v>#VALUE!</v>
      </c>
      <c r="B204" t="e">
        <f t="array" ref="B204" ca="1">_xlfn.XLOOKUP(Tabelle9[[#This Row],[ExperimentID]]&amp;Tabelle9[[#This Row],[NegotiationID]]&amp;Tabelle9[[#This Row],[MessageID]],ALL_IN_ONE[ExperimentID]&amp;ALL_IN_ONE[NegotiationID]&amp;ALL_IN_ONE[MessageID],ALL_IN_ONE[Gesamt_ID],,0)</f>
        <v>#VALUE!</v>
      </c>
      <c r="C204">
        <v>926</v>
      </c>
      <c r="D204" t="s">
        <v>1521</v>
      </c>
      <c r="E204">
        <v>31363</v>
      </c>
      <c r="F204">
        <v>911</v>
      </c>
      <c r="G204">
        <v>916</v>
      </c>
      <c r="H204" t="s">
        <v>31</v>
      </c>
      <c r="I204" t="str">
        <f t="array" ref="I204">IFERROR(_xlfn.XLOOKUP(Tabelle9[[#This Row],[NegotiationID]]&amp;"FinalAccept",Tabelle9[NegotiationID]&amp;Tabelle9[ActionType],Tabelle9[ActionType],,0),_xlfn.XLOOKUP(Tabelle9[[#This Row],[NegotiationID]]&amp;"FinalReject",Tabelle9[NegotiationID]&amp;Tabelle9[ActionType],Tabelle9[ActionType],,0))</f>
        <v>FinalAccept</v>
      </c>
      <c r="J204">
        <v>0.78620000000000001</v>
      </c>
      <c r="K204">
        <v>0.12479999999999999</v>
      </c>
      <c r="L204">
        <v>0.91100000000000003</v>
      </c>
      <c r="M204">
        <v>0.66139999999999999</v>
      </c>
      <c r="N204">
        <v>418</v>
      </c>
      <c r="O204">
        <v>1782</v>
      </c>
      <c r="P204">
        <v>8</v>
      </c>
      <c r="Q204" s="3" t="s">
        <v>3607</v>
      </c>
    </row>
    <row r="205" ht="15" customHeight="1">
      <c r="A205" t="e">
        <f t="shared" ca="1" si="548"/>
        <v>#VALUE!</v>
      </c>
      <c r="B205" t="e">
        <f t="array" ref="B205" ca="1">_xlfn.XLOOKUP(Tabelle9[[#This Row],[ExperimentID]]&amp;Tabelle9[[#This Row],[NegotiationID]]&amp;Tabelle9[[#This Row],[MessageID]],ALL_IN_ONE[ExperimentID]&amp;ALL_IN_ONE[NegotiationID]&amp;ALL_IN_ONE[MessageID],ALL_IN_ONE[Gesamt_ID],,0)</f>
        <v>#VALUE!</v>
      </c>
      <c r="C205">
        <v>926</v>
      </c>
      <c r="D205" t="s">
        <v>1521</v>
      </c>
      <c r="E205">
        <v>31506</v>
      </c>
      <c r="F205">
        <v>916</v>
      </c>
      <c r="G205">
        <v>911</v>
      </c>
      <c r="H205" t="s">
        <v>31</v>
      </c>
      <c r="I205" t="str">
        <f t="array" ref="I205">IFERROR(_xlfn.XLOOKUP(Tabelle9[[#This Row],[NegotiationID]]&amp;"FinalAccept",Tabelle9[NegotiationID]&amp;Tabelle9[ActionType],Tabelle9[ActionType],,0),_xlfn.XLOOKUP(Tabelle9[[#This Row],[NegotiationID]]&amp;"FinalReject",Tabelle9[NegotiationID]&amp;Tabelle9[ActionType],Tabelle9[ActionType],,0))</f>
        <v>FinalAccept</v>
      </c>
      <c r="J205">
        <v>0.61639999999999995</v>
      </c>
      <c r="K205">
        <v>0.45639999999999997</v>
      </c>
      <c r="L205">
        <v>1.0728</v>
      </c>
      <c r="M205">
        <v>0.16</v>
      </c>
      <c r="N205">
        <v>444</v>
      </c>
      <c r="O205">
        <v>1782</v>
      </c>
      <c r="P205">
        <v>8</v>
      </c>
      <c r="Q205" s="3" t="s">
        <v>3608</v>
      </c>
    </row>
    <row r="206" ht="15" customHeight="1">
      <c r="A206" t="e">
        <f t="shared" ca="1" si="548"/>
        <v>#VALUE!</v>
      </c>
      <c r="B206" t="e">
        <f t="array" ref="B206" ca="1">_xlfn.XLOOKUP(Tabelle9[[#This Row],[ExperimentID]]&amp;Tabelle9[[#This Row],[NegotiationID]]&amp;Tabelle9[[#This Row],[MessageID]],ALL_IN_ONE[ExperimentID]&amp;ALL_IN_ONE[NegotiationID]&amp;ALL_IN_ONE[MessageID],ALL_IN_ONE[Gesamt_ID],,0)</f>
        <v>#VALUE!</v>
      </c>
      <c r="C206">
        <v>926</v>
      </c>
      <c r="D206" t="s">
        <v>1521</v>
      </c>
      <c r="E206">
        <v>31575</v>
      </c>
      <c r="F206">
        <v>911</v>
      </c>
      <c r="G206">
        <v>916</v>
      </c>
      <c r="H206" t="s">
        <v>31</v>
      </c>
      <c r="I206" t="str">
        <f t="array" ref="I206">IFERROR(_xlfn.XLOOKUP(Tabelle9[[#This Row],[NegotiationID]]&amp;"FinalAccept",Tabelle9[NegotiationID]&amp;Tabelle9[ActionType],Tabelle9[ActionType],,0),_xlfn.XLOOKUP(Tabelle9[[#This Row],[NegotiationID]]&amp;"FinalReject",Tabelle9[NegotiationID]&amp;Tabelle9[ActionType],Tabelle9[ActionType],,0))</f>
        <v>FinalAccept</v>
      </c>
      <c r="J206">
        <v>0.54559999999999997</v>
      </c>
      <c r="K206">
        <v>0.30499999999999999</v>
      </c>
      <c r="L206">
        <v>0.85060000000000002</v>
      </c>
      <c r="M206">
        <v>0.24060000000000001</v>
      </c>
      <c r="N206">
        <v>410</v>
      </c>
      <c r="O206">
        <v>1782</v>
      </c>
      <c r="P206">
        <v>8</v>
      </c>
      <c r="Q206" s="3" t="s">
        <v>3609</v>
      </c>
    </row>
    <row r="207" ht="15" customHeight="1">
      <c r="A207" t="e">
        <f t="shared" ca="1" si="548"/>
        <v>#VALUE!</v>
      </c>
      <c r="B207" t="e">
        <f t="array" ref="B207" ca="1">_xlfn.XLOOKUP(Tabelle9[[#This Row],[ExperimentID]]&amp;Tabelle9[[#This Row],[NegotiationID]]&amp;Tabelle9[[#This Row],[MessageID]],ALL_IN_ONE[ExperimentID]&amp;ALL_IN_ONE[NegotiationID]&amp;ALL_IN_ONE[MessageID],ALL_IN_ONE[Gesamt_ID],,0)</f>
        <v>#VALUE!</v>
      </c>
      <c r="C207">
        <v>926</v>
      </c>
      <c r="D207" t="s">
        <v>1521</v>
      </c>
      <c r="E207">
        <v>31644</v>
      </c>
      <c r="F207">
        <v>916</v>
      </c>
      <c r="G207">
        <v>911</v>
      </c>
      <c r="H207" t="s">
        <v>31</v>
      </c>
      <c r="I207" t="str">
        <f t="array" ref="I207">IFERROR(_xlfn.XLOOKUP(Tabelle9[[#This Row],[NegotiationID]]&amp;"FinalAccept",Tabelle9[NegotiationID]&amp;Tabelle9[ActionType],Tabelle9[ActionType],,0),_xlfn.XLOOKUP(Tabelle9[[#This Row],[NegotiationID]]&amp;"FinalReject",Tabelle9[NegotiationID]&amp;Tabelle9[ActionType],Tabelle9[ActionType],,0))</f>
        <v>FinalAccept</v>
      </c>
      <c r="J207">
        <v>0.43640000000000001</v>
      </c>
      <c r="K207">
        <v>0.50960000000000005</v>
      </c>
      <c r="L207">
        <v>0.94599999999999995</v>
      </c>
      <c r="M207">
        <v>0.073200000000000001</v>
      </c>
      <c r="N207">
        <v>141</v>
      </c>
      <c r="O207">
        <v>1782</v>
      </c>
      <c r="P207">
        <v>8</v>
      </c>
      <c r="Q207" s="3" t="s">
        <v>3610</v>
      </c>
    </row>
    <row r="208" ht="15" customHeight="1">
      <c r="A208" t="e">
        <f t="shared" ca="1" si="548"/>
        <v>#VALUE!</v>
      </c>
      <c r="B208" t="e">
        <f t="array" ref="B208" ca="1">_xlfn.XLOOKUP(Tabelle9[[#This Row],[ExperimentID]]&amp;Tabelle9[[#This Row],[NegotiationID]]&amp;Tabelle9[[#This Row],[MessageID]],ALL_IN_ONE[ExperimentID]&amp;ALL_IN_ONE[NegotiationID]&amp;ALL_IN_ONE[MessageID],ALL_IN_ONE[Gesamt_ID],,0)</f>
        <v>#VALUE!</v>
      </c>
      <c r="C208">
        <v>926</v>
      </c>
      <c r="D208" t="s">
        <v>1521</v>
      </c>
      <c r="E208">
        <v>31940</v>
      </c>
      <c r="F208">
        <v>911</v>
      </c>
      <c r="G208">
        <v>916</v>
      </c>
      <c r="H208" t="s">
        <v>20</v>
      </c>
      <c r="I208" t="str">
        <f t="array" ref="I208">IFERROR(_xlfn.XLOOKUP(Tabelle9[[#This Row],[NegotiationID]]&amp;"FinalAccept",Tabelle9[NegotiationID]&amp;Tabelle9[ActionType],Tabelle9[ActionType],,0),_xlfn.XLOOKUP(Tabelle9[[#This Row],[NegotiationID]]&amp;"FinalReject",Tabelle9[NegotiationID]&amp;Tabelle9[ActionType],Tabelle9[ActionType],,0))</f>
        <v>FinalAccept</v>
      </c>
      <c r="J208">
        <v>0.50960000000000005</v>
      </c>
      <c r="K208">
        <v>0.43640000000000001</v>
      </c>
      <c r="L208">
        <v>0.94599999999999995</v>
      </c>
      <c r="M208">
        <v>0.073200000000000001</v>
      </c>
      <c r="N208">
        <v>133</v>
      </c>
      <c r="O208">
        <v>1782</v>
      </c>
      <c r="P208">
        <v>8</v>
      </c>
      <c r="Q208" s="3" t="s">
        <v>3611</v>
      </c>
    </row>
    <row r="209" ht="14.5" hidden="1">
      <c r="A209" t="e">
        <f t="shared" ca="1" si="548"/>
        <v>#VALUE!</v>
      </c>
      <c r="B209" t="e">
        <f t="array" ref="B209" ca="1">_xlfn.XLOOKUP(Tabelle9[[#This Row],[ExperimentID]]&amp;Tabelle9[[#This Row],[NegotiationID]]&amp;Tabelle9[[#This Row],[MessageID]],ALL_IN_ONE[ExperimentID]&amp;ALL_IN_ONE[NegotiationID]&amp;ALL_IN_ONE[MessageID],ALL_IN_ONE[Gesamt_ID],,0)</f>
        <v>#VALUE!</v>
      </c>
      <c r="C209">
        <v>956</v>
      </c>
      <c r="D209" t="s">
        <v>1521</v>
      </c>
      <c r="E209">
        <v>957</v>
      </c>
      <c r="H209" t="s">
        <v>6019</v>
      </c>
      <c r="I209" t="str">
        <f t="array" ref="I209">IFERROR(_xlfn.XLOOKUP(Tabelle9[[#This Row],[NegotiationID]]&amp;"FinalAccept",Tabelle9[NegotiationID]&amp;Tabelle9[ActionType],Tabelle9[ActionType],,0),_xlfn.XLOOKUP(Tabelle9[[#This Row],[NegotiationID]]&amp;"FinalReject",Tabelle9[NegotiationID]&amp;Tabelle9[ActionType],Tabelle9[ActionType],,0))</f>
        <v>FinalAccept</v>
      </c>
      <c r="N209">
        <v>21</v>
      </c>
      <c r="O209">
        <v>1471</v>
      </c>
      <c r="P209">
        <v>8</v>
      </c>
      <c r="Q209" t="s">
        <v>6020</v>
      </c>
    </row>
    <row r="210" ht="15" customHeight="1">
      <c r="A210" t="e">
        <f t="shared" ca="1" si="548"/>
        <v>#VALUE!</v>
      </c>
      <c r="B210" t="e">
        <f t="array" ref="B210" ca="1">_xlfn.XLOOKUP(Tabelle9[[#This Row],[ExperimentID]]&amp;Tabelle9[[#This Row],[NegotiationID]]&amp;Tabelle9[[#This Row],[MessageID]],ALL_IN_ONE[ExperimentID]&amp;ALL_IN_ONE[NegotiationID]&amp;ALL_IN_ONE[MessageID],ALL_IN_ONE[Gesamt_ID],,0)</f>
        <v>#VALUE!</v>
      </c>
      <c r="C210">
        <v>956</v>
      </c>
      <c r="D210" t="s">
        <v>1521</v>
      </c>
      <c r="E210">
        <v>30606</v>
      </c>
      <c r="F210">
        <v>941</v>
      </c>
      <c r="G210">
        <v>946</v>
      </c>
      <c r="H210" t="s">
        <v>19</v>
      </c>
      <c r="I210" t="str">
        <f t="array" ref="I210">IFERROR(_xlfn.XLOOKUP(Tabelle9[[#This Row],[NegotiationID]]&amp;"FinalAccept",Tabelle9[NegotiationID]&amp;Tabelle9[ActionType],Tabelle9[ActionType],,0),_xlfn.XLOOKUP(Tabelle9[[#This Row],[NegotiationID]]&amp;"FinalReject",Tabelle9[NegotiationID]&amp;Tabelle9[ActionType],Tabelle9[ActionType],,0))</f>
        <v>FinalAccept</v>
      </c>
      <c r="J210">
        <v>0.81820000000000004</v>
      </c>
      <c r="K210">
        <v>0.104</v>
      </c>
      <c r="L210">
        <v>0.92220000000000002</v>
      </c>
      <c r="M210">
        <v>0.71419999999999995</v>
      </c>
      <c r="N210">
        <v>47</v>
      </c>
      <c r="O210">
        <v>1471</v>
      </c>
      <c r="P210">
        <v>8</v>
      </c>
      <c r="Q210" s="3" t="s">
        <v>3612</v>
      </c>
    </row>
    <row r="211" ht="15" customHeight="1">
      <c r="A211" t="e">
        <f t="shared" ca="1" si="548"/>
        <v>#VALUE!</v>
      </c>
      <c r="B211" t="e">
        <f t="array" ref="B211" ca="1">_xlfn.XLOOKUP(Tabelle9[[#This Row],[ExperimentID]]&amp;Tabelle9[[#This Row],[NegotiationID]]&amp;Tabelle9[[#This Row],[MessageID]],ALL_IN_ONE[ExperimentID]&amp;ALL_IN_ONE[NegotiationID]&amp;ALL_IN_ONE[MessageID],ALL_IN_ONE[Gesamt_ID],,0)</f>
        <v>#VALUE!</v>
      </c>
      <c r="C211">
        <v>956</v>
      </c>
      <c r="D211" t="s">
        <v>1521</v>
      </c>
      <c r="E211">
        <v>30713</v>
      </c>
      <c r="F211">
        <v>946</v>
      </c>
      <c r="G211">
        <v>941</v>
      </c>
      <c r="H211" t="s">
        <v>31</v>
      </c>
      <c r="I211" t="str">
        <f t="array" ref="I211">IFERROR(_xlfn.XLOOKUP(Tabelle9[[#This Row],[NegotiationID]]&amp;"FinalAccept",Tabelle9[NegotiationID]&amp;Tabelle9[ActionType],Tabelle9[ActionType],,0),_xlfn.XLOOKUP(Tabelle9[[#This Row],[NegotiationID]]&amp;"FinalReject",Tabelle9[NegotiationID]&amp;Tabelle9[ActionType],Tabelle9[ActionType],,0))</f>
        <v>FinalAccept</v>
      </c>
      <c r="J211">
        <v>0.78859999999999997</v>
      </c>
      <c r="K211">
        <v>0.2366</v>
      </c>
      <c r="L211">
        <v>1.0251999999999999</v>
      </c>
      <c r="M211">
        <v>0.55200000000000005</v>
      </c>
      <c r="N211">
        <v>164</v>
      </c>
      <c r="O211">
        <v>1471</v>
      </c>
      <c r="P211">
        <v>8</v>
      </c>
      <c r="Q211" s="3" t="s">
        <v>3613</v>
      </c>
    </row>
    <row r="212" ht="15" customHeight="1">
      <c r="A212" t="e">
        <f t="shared" ca="1" si="548"/>
        <v>#VALUE!</v>
      </c>
      <c r="B212" t="e">
        <f t="array" ref="B212" ca="1">_xlfn.XLOOKUP(Tabelle9[[#This Row],[ExperimentID]]&amp;Tabelle9[[#This Row],[NegotiationID]]&amp;Tabelle9[[#This Row],[MessageID]],ALL_IN_ONE[ExperimentID]&amp;ALL_IN_ONE[NegotiationID]&amp;ALL_IN_ONE[MessageID],ALL_IN_ONE[Gesamt_ID],,0)</f>
        <v>#VALUE!</v>
      </c>
      <c r="C212">
        <v>956</v>
      </c>
      <c r="D212" t="s">
        <v>1521</v>
      </c>
      <c r="E212">
        <v>31365</v>
      </c>
      <c r="F212">
        <v>941</v>
      </c>
      <c r="G212">
        <v>946</v>
      </c>
      <c r="H212" t="s">
        <v>31</v>
      </c>
      <c r="I212" t="str">
        <f t="array" ref="I212">IFERROR(_xlfn.XLOOKUP(Tabelle9[[#This Row],[NegotiationID]]&amp;"FinalAccept",Tabelle9[NegotiationID]&amp;Tabelle9[ActionType],Tabelle9[ActionType],,0),_xlfn.XLOOKUP(Tabelle9[[#This Row],[NegotiationID]]&amp;"FinalReject",Tabelle9[NegotiationID]&amp;Tabelle9[ActionType],Tabelle9[ActionType],,0))</f>
        <v>FinalAccept</v>
      </c>
      <c r="J212">
        <v>0.72819999999999996</v>
      </c>
      <c r="K212">
        <v>0.28660000000000002</v>
      </c>
      <c r="L212">
        <v>1.0147999999999999</v>
      </c>
      <c r="M212">
        <v>0.44159999999999999</v>
      </c>
      <c r="N212">
        <v>168</v>
      </c>
      <c r="O212">
        <v>1471</v>
      </c>
      <c r="P212">
        <v>8</v>
      </c>
      <c r="Q212" s="3" t="s">
        <v>3614</v>
      </c>
    </row>
    <row r="213" ht="15" customHeight="1">
      <c r="A213" t="e">
        <f t="shared" ca="1" si="548"/>
        <v>#VALUE!</v>
      </c>
      <c r="B213" t="e">
        <f t="array" ref="B213" ca="1">_xlfn.XLOOKUP(Tabelle9[[#This Row],[ExperimentID]]&amp;Tabelle9[[#This Row],[NegotiationID]]&amp;Tabelle9[[#This Row],[MessageID]],ALL_IN_ONE[ExperimentID]&amp;ALL_IN_ONE[NegotiationID]&amp;ALL_IN_ONE[MessageID],ALL_IN_ONE[Gesamt_ID],,0)</f>
        <v>#VALUE!</v>
      </c>
      <c r="C213">
        <v>956</v>
      </c>
      <c r="D213" t="s">
        <v>1521</v>
      </c>
      <c r="E213">
        <v>31423</v>
      </c>
      <c r="F213">
        <v>946</v>
      </c>
      <c r="G213">
        <v>941</v>
      </c>
      <c r="H213" t="s">
        <v>31</v>
      </c>
      <c r="I213" t="str">
        <f t="array" ref="I213">IFERROR(_xlfn.XLOOKUP(Tabelle9[[#This Row],[NegotiationID]]&amp;"FinalAccept",Tabelle9[NegotiationID]&amp;Tabelle9[ActionType],Tabelle9[ActionType],,0),_xlfn.XLOOKUP(Tabelle9[[#This Row],[NegotiationID]]&amp;"FinalReject",Tabelle9[NegotiationID]&amp;Tabelle9[ActionType],Tabelle9[ActionType],,0))</f>
        <v>FinalAccept</v>
      </c>
      <c r="J213">
        <v>0.73899999999999999</v>
      </c>
      <c r="K213">
        <v>0.28920000000000001</v>
      </c>
      <c r="L213">
        <v>1.0282</v>
      </c>
      <c r="M213">
        <v>0.44979999999999998</v>
      </c>
      <c r="N213">
        <v>424</v>
      </c>
      <c r="O213">
        <v>1471</v>
      </c>
      <c r="P213">
        <v>8</v>
      </c>
      <c r="Q213" s="3" t="s">
        <v>3615</v>
      </c>
    </row>
    <row r="214" ht="15" customHeight="1">
      <c r="A214" t="e">
        <f t="shared" ca="1" si="548"/>
        <v>#VALUE!</v>
      </c>
      <c r="B214" t="e">
        <f t="array" ref="B214" ca="1">_xlfn.XLOOKUP(Tabelle9[[#This Row],[ExperimentID]]&amp;Tabelle9[[#This Row],[NegotiationID]]&amp;Tabelle9[[#This Row],[MessageID]],ALL_IN_ONE[ExperimentID]&amp;ALL_IN_ONE[NegotiationID]&amp;ALL_IN_ONE[MessageID],ALL_IN_ONE[Gesamt_ID],,0)</f>
        <v>#VALUE!</v>
      </c>
      <c r="C214">
        <v>956</v>
      </c>
      <c r="D214" t="s">
        <v>1521</v>
      </c>
      <c r="E214">
        <v>31450</v>
      </c>
      <c r="F214">
        <v>941</v>
      </c>
      <c r="G214">
        <v>946</v>
      </c>
      <c r="H214" t="s">
        <v>31</v>
      </c>
      <c r="I214" t="str">
        <f t="array" ref="I214">IFERROR(_xlfn.XLOOKUP(Tabelle9[[#This Row],[NegotiationID]]&amp;"FinalAccept",Tabelle9[NegotiationID]&amp;Tabelle9[ActionType],Tabelle9[ActionType],,0),_xlfn.XLOOKUP(Tabelle9[[#This Row],[NegotiationID]]&amp;"FinalReject",Tabelle9[NegotiationID]&amp;Tabelle9[ActionType],Tabelle9[ActionType],,0))</f>
        <v>FinalAccept</v>
      </c>
      <c r="J214">
        <v>0.63639999999999997</v>
      </c>
      <c r="K214">
        <v>0.43640000000000001</v>
      </c>
      <c r="L214">
        <v>1.0728</v>
      </c>
      <c r="M214">
        <v>0.20000000000000001</v>
      </c>
      <c r="N214">
        <v>263</v>
      </c>
      <c r="O214">
        <v>1471</v>
      </c>
      <c r="P214">
        <v>8</v>
      </c>
      <c r="Q214" s="3" t="s">
        <v>3616</v>
      </c>
    </row>
    <row r="215" ht="15" customHeight="1">
      <c r="A215" t="e">
        <f t="shared" ca="1" si="548"/>
        <v>#VALUE!</v>
      </c>
      <c r="B215" t="e">
        <f t="array" ref="B215" ca="1">_xlfn.XLOOKUP(Tabelle9[[#This Row],[ExperimentID]]&amp;Tabelle9[[#This Row],[NegotiationID]]&amp;Tabelle9[[#This Row],[MessageID]],ALL_IN_ONE[ExperimentID]&amp;ALL_IN_ONE[NegotiationID]&amp;ALL_IN_ONE[MessageID],ALL_IN_ONE[Gesamt_ID],,0)</f>
        <v>#VALUE!</v>
      </c>
      <c r="C215">
        <v>956</v>
      </c>
      <c r="D215" t="s">
        <v>1521</v>
      </c>
      <c r="E215">
        <v>31549</v>
      </c>
      <c r="F215">
        <v>946</v>
      </c>
      <c r="G215">
        <v>941</v>
      </c>
      <c r="H215" t="s">
        <v>31</v>
      </c>
      <c r="I215" t="str">
        <f t="array" ref="I215">IFERROR(_xlfn.XLOOKUP(Tabelle9[[#This Row],[NegotiationID]]&amp;"FinalAccept",Tabelle9[NegotiationID]&amp;Tabelle9[ActionType],Tabelle9[ActionType],,0),_xlfn.XLOOKUP(Tabelle9[[#This Row],[NegotiationID]]&amp;"FinalReject",Tabelle9[NegotiationID]&amp;Tabelle9[ActionType],Tabelle9[ActionType],,0))</f>
        <v>FinalAccept</v>
      </c>
      <c r="J215">
        <v>0.61040000000000005</v>
      </c>
      <c r="K215">
        <v>0.50839999999999996</v>
      </c>
      <c r="L215">
        <v>1.1188</v>
      </c>
      <c r="M215">
        <v>0.10199999999999999</v>
      </c>
      <c r="N215">
        <v>333</v>
      </c>
      <c r="O215">
        <v>1471</v>
      </c>
      <c r="P215">
        <v>8</v>
      </c>
      <c r="Q215" s="3" t="s">
        <v>3617</v>
      </c>
    </row>
    <row r="216" ht="15" customHeight="1">
      <c r="A216" t="e">
        <f t="shared" ca="1" si="548"/>
        <v>#VALUE!</v>
      </c>
      <c r="B216" t="e">
        <f t="array" ref="B216" ca="1">_xlfn.XLOOKUP(Tabelle9[[#This Row],[ExperimentID]]&amp;Tabelle9[[#This Row],[NegotiationID]]&amp;Tabelle9[[#This Row],[MessageID]],ALL_IN_ONE[ExperimentID]&amp;ALL_IN_ONE[NegotiationID]&amp;ALL_IN_ONE[MessageID],ALL_IN_ONE[Gesamt_ID],,0)</f>
        <v>#VALUE!</v>
      </c>
      <c r="C216">
        <v>956</v>
      </c>
      <c r="D216" t="s">
        <v>1521</v>
      </c>
      <c r="E216">
        <v>31556</v>
      </c>
      <c r="F216">
        <v>941</v>
      </c>
      <c r="G216">
        <v>946</v>
      </c>
      <c r="H216" t="s">
        <v>20</v>
      </c>
      <c r="I216" t="str">
        <f t="array" ref="I216">IFERROR(_xlfn.XLOOKUP(Tabelle9[[#This Row],[NegotiationID]]&amp;"FinalAccept",Tabelle9[NegotiationID]&amp;Tabelle9[ActionType],Tabelle9[ActionType],,0),_xlfn.XLOOKUP(Tabelle9[[#This Row],[NegotiationID]]&amp;"FinalReject",Tabelle9[NegotiationID]&amp;Tabelle9[ActionType],Tabelle9[ActionType],,0))</f>
        <v>FinalAccept</v>
      </c>
      <c r="J216">
        <v>0.50839999999999996</v>
      </c>
      <c r="K216">
        <v>0.61040000000000005</v>
      </c>
      <c r="L216">
        <v>1.1188</v>
      </c>
      <c r="M216">
        <v>0.10199999999999999</v>
      </c>
      <c r="N216">
        <v>51</v>
      </c>
      <c r="O216">
        <v>1471</v>
      </c>
      <c r="P216">
        <v>8</v>
      </c>
      <c r="Q216" s="3" t="s">
        <v>3618</v>
      </c>
    </row>
    <row r="217" ht="14.5" hidden="1">
      <c r="A217" t="e">
        <f t="shared" ca="1" si="548"/>
        <v>#VALUE!</v>
      </c>
      <c r="B217" t="e">
        <f t="array" ref="B217" ca="1">_xlfn.XLOOKUP(Tabelle9[[#This Row],[ExperimentID]]&amp;Tabelle9[[#This Row],[NegotiationID]]&amp;Tabelle9[[#This Row],[MessageID]],ALL_IN_ONE[ExperimentID]&amp;ALL_IN_ONE[NegotiationID]&amp;ALL_IN_ONE[MessageID],ALL_IN_ONE[Gesamt_ID],,0)</f>
        <v>#VALUE!</v>
      </c>
      <c r="C217">
        <v>986</v>
      </c>
      <c r="D217" t="s">
        <v>1521</v>
      </c>
      <c r="E217">
        <v>987</v>
      </c>
      <c r="H217" t="s">
        <v>6019</v>
      </c>
      <c r="I217" t="str">
        <f t="array" ref="I217">IFERROR(_xlfn.XLOOKUP(Tabelle9[[#This Row],[NegotiationID]]&amp;"FinalAccept",Tabelle9[NegotiationID]&amp;Tabelle9[ActionType],Tabelle9[ActionType],,0),_xlfn.XLOOKUP(Tabelle9[[#This Row],[NegotiationID]]&amp;"FinalReject",Tabelle9[NegotiationID]&amp;Tabelle9[ActionType],Tabelle9[ActionType],,0))</f>
        <v>FinalAccept</v>
      </c>
      <c r="N217">
        <v>21</v>
      </c>
      <c r="O217">
        <v>4157</v>
      </c>
      <c r="P217">
        <v>9</v>
      </c>
      <c r="Q217" t="s">
        <v>6020</v>
      </c>
    </row>
    <row r="218" ht="15" customHeight="1">
      <c r="A218" t="e">
        <f t="shared" ca="1" si="548"/>
        <v>#VALUE!</v>
      </c>
      <c r="B218" t="e">
        <f t="array" ref="B218" ca="1">_xlfn.XLOOKUP(Tabelle9[[#This Row],[ExperimentID]]&amp;Tabelle9[[#This Row],[NegotiationID]]&amp;Tabelle9[[#This Row],[MessageID]],ALL_IN_ONE[ExperimentID]&amp;ALL_IN_ONE[NegotiationID]&amp;ALL_IN_ONE[MessageID],ALL_IN_ONE[Gesamt_ID],,0)</f>
        <v>#VALUE!</v>
      </c>
      <c r="C218">
        <v>986</v>
      </c>
      <c r="D218" t="s">
        <v>1521</v>
      </c>
      <c r="E218">
        <v>30744</v>
      </c>
      <c r="F218">
        <v>971</v>
      </c>
      <c r="G218">
        <v>976</v>
      </c>
      <c r="H218" t="s">
        <v>19</v>
      </c>
      <c r="I218" t="str">
        <f t="array" ref="I218">IFERROR(_xlfn.XLOOKUP(Tabelle9[[#This Row],[NegotiationID]]&amp;"FinalAccept",Tabelle9[NegotiationID]&amp;Tabelle9[ActionType],Tabelle9[ActionType],,0),_xlfn.XLOOKUP(Tabelle9[[#This Row],[NegotiationID]]&amp;"FinalReject",Tabelle9[NegotiationID]&amp;Tabelle9[ActionType],Tabelle9[ActionType],,0))</f>
        <v>FinalAccept</v>
      </c>
      <c r="J218">
        <v>1</v>
      </c>
      <c r="K218">
        <v>0.1084</v>
      </c>
      <c r="L218">
        <v>1.1084000000000001</v>
      </c>
      <c r="M218">
        <v>0.89159999999999995</v>
      </c>
      <c r="N218">
        <v>528</v>
      </c>
      <c r="O218">
        <v>4157</v>
      </c>
      <c r="P218">
        <v>9</v>
      </c>
      <c r="Q218" s="3" t="s">
        <v>3619</v>
      </c>
    </row>
    <row r="219" ht="15" customHeight="1">
      <c r="A219" t="e">
        <f t="shared" ca="1" si="548"/>
        <v>#VALUE!</v>
      </c>
      <c r="B219" t="e">
        <f t="array" ref="B219" ca="1">_xlfn.XLOOKUP(Tabelle9[[#This Row],[ExperimentID]]&amp;Tabelle9[[#This Row],[NegotiationID]]&amp;Tabelle9[[#This Row],[MessageID]],ALL_IN_ONE[ExperimentID]&amp;ALL_IN_ONE[NegotiationID]&amp;ALL_IN_ONE[MessageID],ALL_IN_ONE[Gesamt_ID],,0)</f>
        <v>#VALUE!</v>
      </c>
      <c r="C219">
        <v>986</v>
      </c>
      <c r="D219" t="s">
        <v>1521</v>
      </c>
      <c r="E219">
        <v>31043</v>
      </c>
      <c r="F219">
        <v>976</v>
      </c>
      <c r="G219">
        <v>971</v>
      </c>
      <c r="H219" t="s">
        <v>31</v>
      </c>
      <c r="I219" t="str">
        <f t="array" ref="I219">IFERROR(_xlfn.XLOOKUP(Tabelle9[[#This Row],[NegotiationID]]&amp;"FinalAccept",Tabelle9[NegotiationID]&amp;Tabelle9[ActionType],Tabelle9[ActionType],,0),_xlfn.XLOOKUP(Tabelle9[[#This Row],[NegotiationID]]&amp;"FinalReject",Tabelle9[NegotiationID]&amp;Tabelle9[ActionType],Tabelle9[ActionType],,0))</f>
        <v>FinalAccept</v>
      </c>
      <c r="J219">
        <v>0.89759999999999995</v>
      </c>
      <c r="K219">
        <v>0.073200000000000001</v>
      </c>
      <c r="L219">
        <v>0.9708</v>
      </c>
      <c r="M219">
        <v>0.82440000000000002</v>
      </c>
      <c r="N219">
        <v>608</v>
      </c>
      <c r="O219">
        <v>4157</v>
      </c>
      <c r="P219">
        <v>9</v>
      </c>
      <c r="Q219" s="3" t="s">
        <v>3620</v>
      </c>
    </row>
    <row r="220" ht="15" customHeight="1">
      <c r="A220" t="e">
        <f t="shared" ca="1" si="548"/>
        <v>#VALUE!</v>
      </c>
      <c r="B220" t="e">
        <f t="array" ref="B220" ca="1">_xlfn.XLOOKUP(Tabelle9[[#This Row],[ExperimentID]]&amp;Tabelle9[[#This Row],[NegotiationID]]&amp;Tabelle9[[#This Row],[MessageID]],ALL_IN_ONE[ExperimentID]&amp;ALL_IN_ONE[NegotiationID]&amp;ALL_IN_ONE[MessageID],ALL_IN_ONE[Gesamt_ID],,0)</f>
        <v>#VALUE!</v>
      </c>
      <c r="C220">
        <v>986</v>
      </c>
      <c r="D220" t="s">
        <v>1521</v>
      </c>
      <c r="E220">
        <v>31431</v>
      </c>
      <c r="F220">
        <v>971</v>
      </c>
      <c r="G220">
        <v>976</v>
      </c>
      <c r="H220" t="s">
        <v>31</v>
      </c>
      <c r="I220" t="str">
        <f t="array" ref="I220">IFERROR(_xlfn.XLOOKUP(Tabelle9[[#This Row],[NegotiationID]]&amp;"FinalAccept",Tabelle9[NegotiationID]&amp;Tabelle9[ActionType],Tabelle9[ActionType],,0),_xlfn.XLOOKUP(Tabelle9[[#This Row],[NegotiationID]]&amp;"FinalReject",Tabelle9[NegotiationID]&amp;Tabelle9[ActionType],Tabelle9[ActionType],,0))</f>
        <v>FinalAccept</v>
      </c>
      <c r="J220">
        <v>0.78620000000000001</v>
      </c>
      <c r="K220">
        <v>0.12479999999999999</v>
      </c>
      <c r="L220">
        <v>0.91100000000000003</v>
      </c>
      <c r="M220">
        <v>0.66139999999999999</v>
      </c>
      <c r="N220">
        <v>798</v>
      </c>
      <c r="O220">
        <v>4157</v>
      </c>
      <c r="P220">
        <v>9</v>
      </c>
      <c r="Q220" s="3" t="s">
        <v>3621</v>
      </c>
    </row>
    <row r="221" ht="15" customHeight="1">
      <c r="A221" t="e">
        <f t="shared" ca="1" si="548"/>
        <v>#VALUE!</v>
      </c>
      <c r="B221" t="e">
        <f t="array" ref="B221" ca="1">_xlfn.XLOOKUP(Tabelle9[[#This Row],[ExperimentID]]&amp;Tabelle9[[#This Row],[NegotiationID]]&amp;Tabelle9[[#This Row],[MessageID]],ALL_IN_ONE[ExperimentID]&amp;ALL_IN_ONE[NegotiationID]&amp;ALL_IN_ONE[MessageID],ALL_IN_ONE[Gesamt_ID],,0)</f>
        <v>#VALUE!</v>
      </c>
      <c r="C221">
        <v>986</v>
      </c>
      <c r="D221" t="s">
        <v>1521</v>
      </c>
      <c r="E221">
        <v>31821</v>
      </c>
      <c r="F221">
        <v>976</v>
      </c>
      <c r="G221">
        <v>971</v>
      </c>
      <c r="H221" t="s">
        <v>31</v>
      </c>
      <c r="I221" t="str">
        <f t="array" ref="I221">IFERROR(_xlfn.XLOOKUP(Tabelle9[[#This Row],[NegotiationID]]&amp;"FinalAccept",Tabelle9[NegotiationID]&amp;Tabelle9[ActionType],Tabelle9[ActionType],,0),_xlfn.XLOOKUP(Tabelle9[[#This Row],[NegotiationID]]&amp;"FinalReject",Tabelle9[NegotiationID]&amp;Tabelle9[ActionType],Tabelle9[ActionType],,0))</f>
        <v>FinalAccept</v>
      </c>
      <c r="J221">
        <v>0.56599999999999995</v>
      </c>
      <c r="K221">
        <v>0.38179999999999997</v>
      </c>
      <c r="L221">
        <v>0.94779999999999998</v>
      </c>
      <c r="M221">
        <v>0.1842</v>
      </c>
      <c r="N221">
        <v>568</v>
      </c>
      <c r="O221">
        <v>4157</v>
      </c>
      <c r="P221">
        <v>9</v>
      </c>
      <c r="Q221" s="3" t="s">
        <v>3622</v>
      </c>
    </row>
    <row r="222" ht="15" customHeight="1">
      <c r="A222" t="e">
        <f t="shared" ca="1" si="548"/>
        <v>#VALUE!</v>
      </c>
      <c r="B222" t="e">
        <f t="array" ref="B222" ca="1">_xlfn.XLOOKUP(Tabelle9[[#This Row],[ExperimentID]]&amp;Tabelle9[[#This Row],[NegotiationID]]&amp;Tabelle9[[#This Row],[MessageID]],ALL_IN_ONE[ExperimentID]&amp;ALL_IN_ONE[NegotiationID]&amp;ALL_IN_ONE[MessageID],ALL_IN_ONE[Gesamt_ID],,0)</f>
        <v>#VALUE!</v>
      </c>
      <c r="C222">
        <v>986</v>
      </c>
      <c r="D222" t="s">
        <v>1521</v>
      </c>
      <c r="E222">
        <v>31891</v>
      </c>
      <c r="F222">
        <v>971</v>
      </c>
      <c r="G222">
        <v>976</v>
      </c>
      <c r="H222" t="s">
        <v>31</v>
      </c>
      <c r="I222" t="str">
        <f t="array" ref="I222">IFERROR(_xlfn.XLOOKUP(Tabelle9[[#This Row],[NegotiationID]]&amp;"FinalAccept",Tabelle9[NegotiationID]&amp;Tabelle9[ActionType],Tabelle9[ActionType],,0),_xlfn.XLOOKUP(Tabelle9[[#This Row],[NegotiationID]]&amp;"FinalReject",Tabelle9[NegotiationID]&amp;Tabelle9[ActionType],Tabelle9[ActionType],,0))</f>
        <v>FinalAccept</v>
      </c>
      <c r="J222">
        <v>0.76819999999999999</v>
      </c>
      <c r="K222">
        <v>0.2848</v>
      </c>
      <c r="L222">
        <v>1.0529999999999999</v>
      </c>
      <c r="M222">
        <v>0.4834</v>
      </c>
      <c r="N222">
        <v>691</v>
      </c>
      <c r="O222">
        <v>4157</v>
      </c>
      <c r="P222">
        <v>9</v>
      </c>
      <c r="Q222" s="3" t="s">
        <v>3623</v>
      </c>
    </row>
    <row r="223" ht="15" customHeight="1">
      <c r="A223" t="e">
        <f t="shared" ca="1" si="548"/>
        <v>#VALUE!</v>
      </c>
      <c r="B223" t="e">
        <f t="array" ref="B223" ca="1">_xlfn.XLOOKUP(Tabelle9[[#This Row],[ExperimentID]]&amp;Tabelle9[[#This Row],[NegotiationID]]&amp;Tabelle9[[#This Row],[MessageID]],ALL_IN_ONE[ExperimentID]&amp;ALL_IN_ONE[NegotiationID]&amp;ALL_IN_ONE[MessageID],ALL_IN_ONE[Gesamt_ID],,0)</f>
        <v>#VALUE!</v>
      </c>
      <c r="C223">
        <v>986</v>
      </c>
      <c r="D223" t="s">
        <v>1521</v>
      </c>
      <c r="E223">
        <v>31961</v>
      </c>
      <c r="F223">
        <v>976</v>
      </c>
      <c r="G223">
        <v>971</v>
      </c>
      <c r="H223" t="s">
        <v>31</v>
      </c>
      <c r="I223" t="str">
        <f t="array" ref="I223">IFERROR(_xlfn.XLOOKUP(Tabelle9[[#This Row],[NegotiationID]]&amp;"FinalAccept",Tabelle9[NegotiationID]&amp;Tabelle9[ActionType],Tabelle9[ActionType],,0),_xlfn.XLOOKUP(Tabelle9[[#This Row],[NegotiationID]]&amp;"FinalReject",Tabelle9[NegotiationID]&amp;Tabelle9[ActionType],Tabelle9[ActionType],,0))</f>
        <v>FinalAccept</v>
      </c>
      <c r="J223">
        <v>0.746</v>
      </c>
      <c r="K223">
        <v>0.3286</v>
      </c>
      <c r="L223">
        <v>1.0746</v>
      </c>
      <c r="M223">
        <v>0.41739999999999999</v>
      </c>
      <c r="N223">
        <v>369</v>
      </c>
      <c r="O223">
        <v>4157</v>
      </c>
      <c r="P223">
        <v>9</v>
      </c>
      <c r="Q223" s="3" t="s">
        <v>3624</v>
      </c>
    </row>
    <row r="224" ht="15" customHeight="1">
      <c r="A224" t="e">
        <f t="shared" ca="1" si="548"/>
        <v>#VALUE!</v>
      </c>
      <c r="B224" t="e">
        <f t="array" ref="B224" ca="1">_xlfn.XLOOKUP(Tabelle9[[#This Row],[ExperimentID]]&amp;Tabelle9[[#This Row],[NegotiationID]]&amp;Tabelle9[[#This Row],[MessageID]],ALL_IN_ONE[ExperimentID]&amp;ALL_IN_ONE[NegotiationID]&amp;ALL_IN_ONE[MessageID],ALL_IN_ONE[Gesamt_ID],,0)</f>
        <v>#VALUE!</v>
      </c>
      <c r="C224">
        <v>986</v>
      </c>
      <c r="D224" t="s">
        <v>1521</v>
      </c>
      <c r="E224">
        <v>32069</v>
      </c>
      <c r="F224">
        <v>971</v>
      </c>
      <c r="G224">
        <v>976</v>
      </c>
      <c r="H224" t="s">
        <v>31</v>
      </c>
      <c r="I224" t="str">
        <f t="array" ref="I224">IFERROR(_xlfn.XLOOKUP(Tabelle9[[#This Row],[NegotiationID]]&amp;"FinalAccept",Tabelle9[NegotiationID]&amp;Tabelle9[ActionType],Tabelle9[ActionType],,0),_xlfn.XLOOKUP(Tabelle9[[#This Row],[NegotiationID]]&amp;"FinalReject",Tabelle9[NegotiationID]&amp;Tabelle9[ActionType],Tabelle9[ActionType],,0))</f>
        <v>FinalAccept</v>
      </c>
      <c r="J224">
        <v>0.58819999999999995</v>
      </c>
      <c r="K224">
        <v>0.46479999999999999</v>
      </c>
      <c r="L224">
        <v>1.0529999999999999</v>
      </c>
      <c r="M224">
        <v>0.1234</v>
      </c>
      <c r="N224">
        <v>473</v>
      </c>
      <c r="O224">
        <v>4157</v>
      </c>
      <c r="P224">
        <v>9</v>
      </c>
      <c r="Q224" s="3" t="s">
        <v>3625</v>
      </c>
    </row>
    <row r="225" ht="15" customHeight="1">
      <c r="A225" t="e">
        <f t="shared" ca="1" si="548"/>
        <v>#VALUE!</v>
      </c>
      <c r="B225" t="e">
        <f t="array" ref="B225" ca="1">_xlfn.XLOOKUP(Tabelle9[[#This Row],[ExperimentID]]&amp;Tabelle9[[#This Row],[NegotiationID]]&amp;Tabelle9[[#This Row],[MessageID]],ALL_IN_ONE[ExperimentID]&amp;ALL_IN_ONE[NegotiationID]&amp;ALL_IN_ONE[MessageID],ALL_IN_ONE[Gesamt_ID],,0)</f>
        <v>#VALUE!</v>
      </c>
      <c r="C225">
        <v>986</v>
      </c>
      <c r="D225" t="s">
        <v>1521</v>
      </c>
      <c r="E225">
        <v>32079</v>
      </c>
      <c r="F225">
        <v>976</v>
      </c>
      <c r="G225">
        <v>971</v>
      </c>
      <c r="H225" t="s">
        <v>20</v>
      </c>
      <c r="I225" t="str">
        <f t="array" ref="I225">IFERROR(_xlfn.XLOOKUP(Tabelle9[[#This Row],[NegotiationID]]&amp;"FinalAccept",Tabelle9[NegotiationID]&amp;Tabelle9[ActionType],Tabelle9[ActionType],,0),_xlfn.XLOOKUP(Tabelle9[[#This Row],[NegotiationID]]&amp;"FinalReject",Tabelle9[NegotiationID]&amp;Tabelle9[ActionType],Tabelle9[ActionType],,0))</f>
        <v>FinalAccept</v>
      </c>
      <c r="J225">
        <v>0.46479999999999999</v>
      </c>
      <c r="K225">
        <v>0.58819999999999995</v>
      </c>
      <c r="L225">
        <v>1.0529999999999999</v>
      </c>
      <c r="M225">
        <v>0.1234</v>
      </c>
      <c r="N225">
        <v>101</v>
      </c>
      <c r="O225">
        <v>4157</v>
      </c>
      <c r="P225">
        <v>9</v>
      </c>
      <c r="Q225" s="3" t="s">
        <v>3626</v>
      </c>
    </row>
    <row r="226" ht="14.5" hidden="1">
      <c r="A226" t="e">
        <f t="shared" ca="1" si="548"/>
        <v>#VALUE!</v>
      </c>
      <c r="B226" t="e">
        <f t="array" ref="B226" ca="1">_xlfn.XLOOKUP(Tabelle9[[#This Row],[ExperimentID]]&amp;Tabelle9[[#This Row],[NegotiationID]]&amp;Tabelle9[[#This Row],[MessageID]],ALL_IN_ONE[ExperimentID]&amp;ALL_IN_ONE[NegotiationID]&amp;ALL_IN_ONE[MessageID],ALL_IN_ONE[Gesamt_ID],,0)</f>
        <v>#VALUE!</v>
      </c>
      <c r="C226">
        <v>1016</v>
      </c>
      <c r="D226" t="s">
        <v>1521</v>
      </c>
      <c r="E226">
        <v>1017</v>
      </c>
      <c r="H226" t="s">
        <v>6019</v>
      </c>
      <c r="I226" t="str">
        <f t="array" ref="I226">IFERROR(_xlfn.XLOOKUP(Tabelle9[[#This Row],[NegotiationID]]&amp;"FinalAccept",Tabelle9[NegotiationID]&amp;Tabelle9[ActionType],Tabelle9[ActionType],,0),_xlfn.XLOOKUP(Tabelle9[[#This Row],[NegotiationID]]&amp;"FinalReject",Tabelle9[NegotiationID]&amp;Tabelle9[ActionType],Tabelle9[ActionType],,0))</f>
        <v>FinalAccept</v>
      </c>
      <c r="N226">
        <v>21</v>
      </c>
      <c r="O226">
        <v>6151</v>
      </c>
      <c r="P226">
        <v>10</v>
      </c>
      <c r="Q226" t="s">
        <v>6020</v>
      </c>
    </row>
    <row r="227" ht="15" customHeight="1">
      <c r="A227" t="e">
        <f t="shared" ca="1" si="548"/>
        <v>#VALUE!</v>
      </c>
      <c r="B227" t="e">
        <f t="array" ref="B227" ca="1">_xlfn.XLOOKUP(Tabelle9[[#This Row],[ExperimentID]]&amp;Tabelle9[[#This Row],[NegotiationID]]&amp;Tabelle9[[#This Row],[MessageID]],ALL_IN_ONE[ExperimentID]&amp;ALL_IN_ONE[NegotiationID]&amp;ALL_IN_ONE[MessageID],ALL_IN_ONE[Gesamt_ID],,0)</f>
        <v>#VALUE!</v>
      </c>
      <c r="C227">
        <v>1016</v>
      </c>
      <c r="D227" t="s">
        <v>1521</v>
      </c>
      <c r="E227">
        <v>30599</v>
      </c>
      <c r="F227">
        <v>1001</v>
      </c>
      <c r="G227">
        <v>1006</v>
      </c>
      <c r="H227" t="s">
        <v>19</v>
      </c>
      <c r="I227" t="str">
        <f t="array" ref="I227">IFERROR(_xlfn.XLOOKUP(Tabelle9[[#This Row],[NegotiationID]]&amp;"FinalAccept",Tabelle9[NegotiationID]&amp;Tabelle9[ActionType],Tabelle9[ActionType],,0),_xlfn.XLOOKUP(Tabelle9[[#This Row],[NegotiationID]]&amp;"FinalReject",Tabelle9[NegotiationID]&amp;Tabelle9[ActionType],Tabelle9[ActionType],,0))</f>
        <v>FinalAccept</v>
      </c>
      <c r="J227">
        <v>1</v>
      </c>
      <c r="K227">
        <v>0.55400000000000005</v>
      </c>
      <c r="L227">
        <v>1.554</v>
      </c>
      <c r="M227">
        <v>0.44600000000000001</v>
      </c>
      <c r="N227">
        <v>643</v>
      </c>
      <c r="O227">
        <v>6151</v>
      </c>
      <c r="P227">
        <v>10</v>
      </c>
      <c r="Q227" s="3" t="s">
        <v>3627</v>
      </c>
    </row>
    <row r="228" ht="15" customHeight="1">
      <c r="A228" t="e">
        <f t="shared" ca="1" si="548"/>
        <v>#VALUE!</v>
      </c>
      <c r="B228" t="e">
        <f t="array" ref="B228" ca="1">_xlfn.XLOOKUP(Tabelle9[[#This Row],[ExperimentID]]&amp;Tabelle9[[#This Row],[NegotiationID]]&amp;Tabelle9[[#This Row],[MessageID]],ALL_IN_ONE[ExperimentID]&amp;ALL_IN_ONE[NegotiationID]&amp;ALL_IN_ONE[MessageID],ALL_IN_ONE[Gesamt_ID],,0)</f>
        <v>#VALUE!</v>
      </c>
      <c r="C228">
        <v>1016</v>
      </c>
      <c r="D228" t="s">
        <v>1521</v>
      </c>
      <c r="E228">
        <v>31099</v>
      </c>
      <c r="F228">
        <v>1006</v>
      </c>
      <c r="G228">
        <v>1001</v>
      </c>
      <c r="H228" t="s">
        <v>31</v>
      </c>
      <c r="I228" t="str">
        <f t="array" ref="I228">IFERROR(_xlfn.XLOOKUP(Tabelle9[[#This Row],[NegotiationID]]&amp;"FinalAccept",Tabelle9[NegotiationID]&amp;Tabelle9[ActionType],Tabelle9[ActionType],,0),_xlfn.XLOOKUP(Tabelle9[[#This Row],[NegotiationID]]&amp;"FinalReject",Tabelle9[NegotiationID]&amp;Tabelle9[ActionType],Tabelle9[ActionType],,0))</f>
        <v>FinalAccept</v>
      </c>
      <c r="J228">
        <v>0.86860000000000004</v>
      </c>
      <c r="K228">
        <v>0.16139999999999999</v>
      </c>
      <c r="L228">
        <v>1.03</v>
      </c>
      <c r="M228">
        <v>0.70720000000000005</v>
      </c>
      <c r="N228">
        <v>732</v>
      </c>
      <c r="O228">
        <v>6151</v>
      </c>
      <c r="P228">
        <v>10</v>
      </c>
      <c r="Q228" s="3" t="s">
        <v>3628</v>
      </c>
    </row>
    <row r="229" ht="15" customHeight="1">
      <c r="A229" t="e">
        <f t="shared" ca="1" si="548"/>
        <v>#VALUE!</v>
      </c>
      <c r="B229" t="e">
        <f t="array" ref="B229" ca="1">_xlfn.XLOOKUP(Tabelle9[[#This Row],[ExperimentID]]&amp;Tabelle9[[#This Row],[NegotiationID]]&amp;Tabelle9[[#This Row],[MessageID]],ALL_IN_ONE[ExperimentID]&amp;ALL_IN_ONE[NegotiationID]&amp;ALL_IN_ONE[MessageID],ALL_IN_ONE[Gesamt_ID],,0)</f>
        <v>#VALUE!</v>
      </c>
      <c r="C229">
        <v>1016</v>
      </c>
      <c r="D229" t="s">
        <v>1521</v>
      </c>
      <c r="E229">
        <v>31369</v>
      </c>
      <c r="F229">
        <v>1001</v>
      </c>
      <c r="G229">
        <v>1006</v>
      </c>
      <c r="H229" t="s">
        <v>31</v>
      </c>
      <c r="I229" t="str">
        <f t="array" ref="I229">IFERROR(_xlfn.XLOOKUP(Tabelle9[[#This Row],[NegotiationID]]&amp;"FinalAccept",Tabelle9[NegotiationID]&amp;Tabelle9[ActionType],Tabelle9[ActionType],,0),_xlfn.XLOOKUP(Tabelle9[[#This Row],[NegotiationID]]&amp;"FinalReject",Tabelle9[NegotiationID]&amp;Tabelle9[ActionType],Tabelle9[ActionType],,0))</f>
        <v>FinalAccept</v>
      </c>
      <c r="J229">
        <v>0.85819999999999996</v>
      </c>
      <c r="K229">
        <v>0.098799999999999999</v>
      </c>
      <c r="L229">
        <v>0.95699999999999996</v>
      </c>
      <c r="M229">
        <v>0.75939999999999996</v>
      </c>
      <c r="N229">
        <v>944</v>
      </c>
      <c r="O229">
        <v>6151</v>
      </c>
      <c r="P229">
        <v>10</v>
      </c>
      <c r="Q229" s="3" t="s">
        <v>3629</v>
      </c>
    </row>
    <row r="230" ht="15" customHeight="1">
      <c r="A230" t="e">
        <f t="shared" ca="1" si="548"/>
        <v>#VALUE!</v>
      </c>
      <c r="B230" t="e">
        <f t="array" ref="B230" ca="1">_xlfn.XLOOKUP(Tabelle9[[#This Row],[ExperimentID]]&amp;Tabelle9[[#This Row],[NegotiationID]]&amp;Tabelle9[[#This Row],[MessageID]],ALL_IN_ONE[ExperimentID]&amp;ALL_IN_ONE[NegotiationID]&amp;ALL_IN_ONE[MessageID],ALL_IN_ONE[Gesamt_ID],,0)</f>
        <v>#VALUE!</v>
      </c>
      <c r="C230">
        <v>1016</v>
      </c>
      <c r="D230" t="s">
        <v>1521</v>
      </c>
      <c r="E230">
        <v>31403</v>
      </c>
      <c r="F230">
        <v>1006</v>
      </c>
      <c r="G230">
        <v>1001</v>
      </c>
      <c r="H230" t="s">
        <v>31</v>
      </c>
      <c r="I230" t="str">
        <f t="array" ref="I230">IFERROR(_xlfn.XLOOKUP(Tabelle9[[#This Row],[NegotiationID]]&amp;"FinalAccept",Tabelle9[NegotiationID]&amp;Tabelle9[ActionType],Tabelle9[ActionType],,0),_xlfn.XLOOKUP(Tabelle9[[#This Row],[NegotiationID]]&amp;"FinalReject",Tabelle9[NegotiationID]&amp;Tabelle9[ActionType],Tabelle9[ActionType],,0))</f>
        <v>FinalAccept</v>
      </c>
      <c r="J230">
        <v>0.71760000000000002</v>
      </c>
      <c r="K230">
        <v>0.25319999999999998</v>
      </c>
      <c r="L230">
        <v>0.9708</v>
      </c>
      <c r="M230">
        <v>0.46439999999999998</v>
      </c>
      <c r="N230">
        <v>773</v>
      </c>
      <c r="O230">
        <v>6151</v>
      </c>
      <c r="P230">
        <v>10</v>
      </c>
      <c r="Q230" s="3" t="s">
        <v>3630</v>
      </c>
    </row>
    <row r="231" ht="15" customHeight="1">
      <c r="A231" t="e">
        <f t="shared" ca="1" si="548"/>
        <v>#VALUE!</v>
      </c>
      <c r="B231" t="e">
        <f t="array" ref="B231" ca="1">_xlfn.XLOOKUP(Tabelle9[[#This Row],[ExperimentID]]&amp;Tabelle9[[#This Row],[NegotiationID]]&amp;Tabelle9[[#This Row],[MessageID]],ALL_IN_ONE[ExperimentID]&amp;ALL_IN_ONE[NegotiationID]&amp;ALL_IN_ONE[MessageID],ALL_IN_ONE[Gesamt_ID],,0)</f>
        <v>#VALUE!</v>
      </c>
      <c r="C231">
        <v>1016</v>
      </c>
      <c r="D231" t="s">
        <v>1521</v>
      </c>
      <c r="E231">
        <v>31446</v>
      </c>
      <c r="F231">
        <v>1001</v>
      </c>
      <c r="G231">
        <v>1006</v>
      </c>
      <c r="H231" t="s">
        <v>31</v>
      </c>
      <c r="I231" t="str">
        <f t="array" ref="I231">IFERROR(_xlfn.XLOOKUP(Tabelle9[[#This Row],[NegotiationID]]&amp;"FinalAccept",Tabelle9[NegotiationID]&amp;Tabelle9[ActionType],Tabelle9[ActionType],,0),_xlfn.XLOOKUP(Tabelle9[[#This Row],[NegotiationID]]&amp;"FinalReject",Tabelle9[NegotiationID]&amp;Tabelle9[ActionType],Tabelle9[ActionType],,0))</f>
        <v>FinalAccept</v>
      </c>
      <c r="J231">
        <v>0.52680000000000005</v>
      </c>
      <c r="K231">
        <v>0.40760000000000002</v>
      </c>
      <c r="L231">
        <v>0.93440000000000001</v>
      </c>
      <c r="M231">
        <v>0.1192</v>
      </c>
      <c r="N231">
        <v>768</v>
      </c>
      <c r="O231">
        <v>6151</v>
      </c>
      <c r="P231">
        <v>10</v>
      </c>
      <c r="Q231" s="3" t="s">
        <v>3631</v>
      </c>
    </row>
    <row r="232" ht="15" customHeight="1">
      <c r="A232" t="e">
        <f t="shared" ca="1" si="548"/>
        <v>#VALUE!</v>
      </c>
      <c r="B232" t="e">
        <f t="array" ref="B232" ca="1">_xlfn.XLOOKUP(Tabelle9[[#This Row],[ExperimentID]]&amp;Tabelle9[[#This Row],[NegotiationID]]&amp;Tabelle9[[#This Row],[MessageID]],ALL_IN_ONE[ExperimentID]&amp;ALL_IN_ONE[NegotiationID]&amp;ALL_IN_ONE[MessageID],ALL_IN_ONE[Gesamt_ID],,0)</f>
        <v>#VALUE!</v>
      </c>
      <c r="C232">
        <v>1016</v>
      </c>
      <c r="D232" t="s">
        <v>1521</v>
      </c>
      <c r="E232">
        <v>31548</v>
      </c>
      <c r="F232">
        <v>1006</v>
      </c>
      <c r="G232">
        <v>1001</v>
      </c>
      <c r="H232" t="s">
        <v>31</v>
      </c>
      <c r="I232" t="str">
        <f t="array" ref="I232">IFERROR(_xlfn.XLOOKUP(Tabelle9[[#This Row],[NegotiationID]]&amp;"FinalAccept",Tabelle9[NegotiationID]&amp;Tabelle9[ActionType],Tabelle9[ActionType],,0),_xlfn.XLOOKUP(Tabelle9[[#This Row],[NegotiationID]]&amp;"FinalReject",Tabelle9[NegotiationID]&amp;Tabelle9[ActionType],Tabelle9[ActionType],,0))</f>
        <v>FinalAccept</v>
      </c>
      <c r="J232">
        <v>0.61040000000000005</v>
      </c>
      <c r="K232">
        <v>0.50839999999999996</v>
      </c>
      <c r="L232">
        <v>1.1188</v>
      </c>
      <c r="M232">
        <v>0.10199999999999999</v>
      </c>
      <c r="N232">
        <v>729</v>
      </c>
      <c r="O232">
        <v>6151</v>
      </c>
      <c r="P232">
        <v>10</v>
      </c>
      <c r="Q232" s="3" t="s">
        <v>3632</v>
      </c>
    </row>
    <row r="233" ht="15" customHeight="1">
      <c r="A233" t="e">
        <f t="shared" ca="1" si="548"/>
        <v>#VALUE!</v>
      </c>
      <c r="B233" t="e">
        <f t="array" ref="B233" ca="1">_xlfn.XLOOKUP(Tabelle9[[#This Row],[ExperimentID]]&amp;Tabelle9[[#This Row],[NegotiationID]]&amp;Tabelle9[[#This Row],[MessageID]],ALL_IN_ONE[ExperimentID]&amp;ALL_IN_ONE[NegotiationID]&amp;ALL_IN_ONE[MessageID],ALL_IN_ONE[Gesamt_ID],,0)</f>
        <v>#VALUE!</v>
      </c>
      <c r="C233">
        <v>1016</v>
      </c>
      <c r="D233" t="s">
        <v>1521</v>
      </c>
      <c r="E233">
        <v>31720</v>
      </c>
      <c r="F233">
        <v>1001</v>
      </c>
      <c r="G233">
        <v>1006</v>
      </c>
      <c r="H233" t="s">
        <v>31</v>
      </c>
      <c r="I233" t="str">
        <f t="array" ref="I233">IFERROR(_xlfn.XLOOKUP(Tabelle9[[#This Row],[NegotiationID]]&amp;"FinalAccept",Tabelle9[NegotiationID]&amp;Tabelle9[ActionType],Tabelle9[ActionType],,0),_xlfn.XLOOKUP(Tabelle9[[#This Row],[NegotiationID]]&amp;"FinalReject",Tabelle9[NegotiationID]&amp;Tabelle9[ActionType],Tabelle9[ActionType],,0))</f>
        <v>FinalAccept</v>
      </c>
      <c r="J233">
        <v>0.63639999999999997</v>
      </c>
      <c r="K233">
        <v>0.43640000000000001</v>
      </c>
      <c r="L233">
        <v>1.0728</v>
      </c>
      <c r="M233">
        <v>0.20000000000000001</v>
      </c>
      <c r="N233">
        <v>650</v>
      </c>
      <c r="O233">
        <v>6151</v>
      </c>
      <c r="P233">
        <v>10</v>
      </c>
      <c r="Q233" s="3" t="s">
        <v>3633</v>
      </c>
    </row>
    <row r="234" ht="15" customHeight="1">
      <c r="A234" t="e">
        <f t="shared" ca="1" si="548"/>
        <v>#VALUE!</v>
      </c>
      <c r="B234" t="e">
        <f t="array" ref="B234" ca="1">_xlfn.XLOOKUP(Tabelle9[[#This Row],[ExperimentID]]&amp;Tabelle9[[#This Row],[NegotiationID]]&amp;Tabelle9[[#This Row],[MessageID]],ALL_IN_ONE[ExperimentID]&amp;ALL_IN_ONE[NegotiationID]&amp;ALL_IN_ONE[MessageID],ALL_IN_ONE[Gesamt_ID],,0)</f>
        <v>#VALUE!</v>
      </c>
      <c r="C234">
        <v>1016</v>
      </c>
      <c r="D234" t="s">
        <v>1521</v>
      </c>
      <c r="E234">
        <v>31724</v>
      </c>
      <c r="F234">
        <v>1006</v>
      </c>
      <c r="G234">
        <v>1001</v>
      </c>
      <c r="H234" t="s">
        <v>31</v>
      </c>
      <c r="I234" t="str">
        <f t="array" ref="I234">IFERROR(_xlfn.XLOOKUP(Tabelle9[[#This Row],[NegotiationID]]&amp;"FinalAccept",Tabelle9[NegotiationID]&amp;Tabelle9[ActionType],Tabelle9[ActionType],,0),_xlfn.XLOOKUP(Tabelle9[[#This Row],[NegotiationID]]&amp;"FinalReject",Tabelle9[NegotiationID]&amp;Tabelle9[ActionType],Tabelle9[ActionType],,0))</f>
        <v>FinalAccept</v>
      </c>
      <c r="J234">
        <v>0.57520000000000004</v>
      </c>
      <c r="K234">
        <v>0.54679999999999995</v>
      </c>
      <c r="L234">
        <v>1.1220000000000001</v>
      </c>
      <c r="M234">
        <v>0.028400000000000002</v>
      </c>
      <c r="N234">
        <v>608</v>
      </c>
      <c r="O234">
        <v>6151</v>
      </c>
      <c r="P234">
        <v>10</v>
      </c>
      <c r="Q234" s="3" t="s">
        <v>3634</v>
      </c>
    </row>
    <row r="235" ht="15" customHeight="1">
      <c r="A235" t="e">
        <f t="shared" ca="1" si="548"/>
        <v>#VALUE!</v>
      </c>
      <c r="B235" t="e">
        <f t="array" ref="B235" ca="1">_xlfn.XLOOKUP(Tabelle9[[#This Row],[ExperimentID]]&amp;Tabelle9[[#This Row],[NegotiationID]]&amp;Tabelle9[[#This Row],[MessageID]],ALL_IN_ONE[ExperimentID]&amp;ALL_IN_ONE[NegotiationID]&amp;ALL_IN_ONE[MessageID],ALL_IN_ONE[Gesamt_ID],,0)</f>
        <v>#VALUE!</v>
      </c>
      <c r="C235">
        <v>1016</v>
      </c>
      <c r="D235" t="s">
        <v>1521</v>
      </c>
      <c r="E235">
        <v>31734</v>
      </c>
      <c r="F235">
        <v>1001</v>
      </c>
      <c r="G235">
        <v>1006</v>
      </c>
      <c r="H235" t="s">
        <v>20</v>
      </c>
      <c r="I235" t="str">
        <f t="array" ref="I235">IFERROR(_xlfn.XLOOKUP(Tabelle9[[#This Row],[NegotiationID]]&amp;"FinalAccept",Tabelle9[NegotiationID]&amp;Tabelle9[ActionType],Tabelle9[ActionType],,0),_xlfn.XLOOKUP(Tabelle9[[#This Row],[NegotiationID]]&amp;"FinalReject",Tabelle9[NegotiationID]&amp;Tabelle9[ActionType],Tabelle9[ActionType],,0))</f>
        <v>FinalAccept</v>
      </c>
      <c r="J235">
        <v>0.54679999999999995</v>
      </c>
      <c r="K235">
        <v>0.57520000000000004</v>
      </c>
      <c r="L235">
        <v>1.1220000000000001</v>
      </c>
      <c r="M235">
        <v>0.028400000000000002</v>
      </c>
      <c r="N235">
        <v>283</v>
      </c>
      <c r="O235">
        <v>6151</v>
      </c>
      <c r="P235">
        <v>10</v>
      </c>
      <c r="Q235" s="3" t="s">
        <v>3635</v>
      </c>
    </row>
    <row r="236" ht="14.5" hidden="1">
      <c r="A236" t="e">
        <f t="shared" ca="1" si="548"/>
        <v>#VALUE!</v>
      </c>
      <c r="B236" t="e">
        <f t="array" ref="B236" ca="1">_xlfn.XLOOKUP(Tabelle9[[#This Row],[ExperimentID]]&amp;Tabelle9[[#This Row],[NegotiationID]]&amp;Tabelle9[[#This Row],[MessageID]],ALL_IN_ONE[ExperimentID]&amp;ALL_IN_ONE[NegotiationID]&amp;ALL_IN_ONE[MessageID],ALL_IN_ONE[Gesamt_ID],,0)</f>
        <v>#VALUE!</v>
      </c>
      <c r="C236">
        <v>1046</v>
      </c>
      <c r="D236" t="s">
        <v>1521</v>
      </c>
      <c r="E236">
        <v>1047</v>
      </c>
      <c r="H236" t="s">
        <v>6019</v>
      </c>
      <c r="I236" t="str">
        <f t="array" ref="I236">IFERROR(_xlfn.XLOOKUP(Tabelle9[[#This Row],[NegotiationID]]&amp;"FinalAccept",Tabelle9[NegotiationID]&amp;Tabelle9[ActionType],Tabelle9[ActionType],,0),_xlfn.XLOOKUP(Tabelle9[[#This Row],[NegotiationID]]&amp;"FinalReject",Tabelle9[NegotiationID]&amp;Tabelle9[ActionType],Tabelle9[ActionType],,0))</f>
        <v>FinalAccept</v>
      </c>
      <c r="N236">
        <v>21</v>
      </c>
      <c r="O236">
        <v>3667</v>
      </c>
      <c r="P236">
        <v>8</v>
      </c>
      <c r="Q236" t="s">
        <v>6020</v>
      </c>
    </row>
    <row r="237" ht="15" customHeight="1">
      <c r="A237" t="e">
        <f t="shared" ca="1" si="548"/>
        <v>#VALUE!</v>
      </c>
      <c r="B237" t="e">
        <f t="array" ref="B237" ca="1">_xlfn.XLOOKUP(Tabelle9[[#This Row],[ExperimentID]]&amp;Tabelle9[[#This Row],[NegotiationID]]&amp;Tabelle9[[#This Row],[MessageID]],ALL_IN_ONE[ExperimentID]&amp;ALL_IN_ONE[NegotiationID]&amp;ALL_IN_ONE[MessageID],ALL_IN_ONE[Gesamt_ID],,0)</f>
        <v>#VALUE!</v>
      </c>
      <c r="C237">
        <v>1046</v>
      </c>
      <c r="D237" t="s">
        <v>1521</v>
      </c>
      <c r="E237">
        <v>31034</v>
      </c>
      <c r="F237">
        <v>1031</v>
      </c>
      <c r="G237">
        <v>1036</v>
      </c>
      <c r="H237" t="s">
        <v>19</v>
      </c>
      <c r="I237" t="str">
        <f t="array" ref="I237">IFERROR(_xlfn.XLOOKUP(Tabelle9[[#This Row],[NegotiationID]]&amp;"FinalAccept",Tabelle9[NegotiationID]&amp;Tabelle9[ActionType],Tabelle9[ActionType],,0),_xlfn.XLOOKUP(Tabelle9[[#This Row],[NegotiationID]]&amp;"FinalReject",Tabelle9[NegotiationID]&amp;Tabelle9[ActionType],Tabelle9[ActionType],,0))</f>
        <v>FinalAccept</v>
      </c>
      <c r="J237">
        <v>1</v>
      </c>
      <c r="K237">
        <v>0.1084</v>
      </c>
      <c r="L237">
        <v>1.1084000000000001</v>
      </c>
      <c r="M237">
        <v>0.89159999999999995</v>
      </c>
      <c r="N237">
        <v>811</v>
      </c>
      <c r="O237">
        <v>3667</v>
      </c>
      <c r="P237">
        <v>8</v>
      </c>
      <c r="Q237" s="3" t="s">
        <v>3636</v>
      </c>
    </row>
    <row r="238" ht="15" customHeight="1">
      <c r="A238" t="e">
        <f t="shared" ca="1" si="548"/>
        <v>#VALUE!</v>
      </c>
      <c r="B238" t="e">
        <f t="array" ref="B238" ca="1">_xlfn.XLOOKUP(Tabelle9[[#This Row],[ExperimentID]]&amp;Tabelle9[[#This Row],[NegotiationID]]&amp;Tabelle9[[#This Row],[MessageID]],ALL_IN_ONE[ExperimentID]&amp;ALL_IN_ONE[NegotiationID]&amp;ALL_IN_ONE[MessageID],ALL_IN_ONE[Gesamt_ID],,0)</f>
        <v>#VALUE!</v>
      </c>
      <c r="C238">
        <v>1046</v>
      </c>
      <c r="D238" t="s">
        <v>1521</v>
      </c>
      <c r="E238">
        <v>31124</v>
      </c>
      <c r="F238">
        <v>1036</v>
      </c>
      <c r="G238">
        <v>1031</v>
      </c>
      <c r="H238" t="s">
        <v>31</v>
      </c>
      <c r="I238" t="str">
        <f t="array" ref="I238">IFERROR(_xlfn.XLOOKUP(Tabelle9[[#This Row],[NegotiationID]]&amp;"FinalAccept",Tabelle9[NegotiationID]&amp;Tabelle9[ActionType],Tabelle9[ActionType],,0),_xlfn.XLOOKUP(Tabelle9[[#This Row],[NegotiationID]]&amp;"FinalReject",Tabelle9[NegotiationID]&amp;Tabelle9[ActionType],Tabelle9[ActionType],,0))</f>
        <v>FinalAccept</v>
      </c>
      <c r="J238">
        <v>1</v>
      </c>
      <c r="K238">
        <v>0.12540000000000001</v>
      </c>
      <c r="L238">
        <v>1.1254</v>
      </c>
      <c r="M238">
        <v>0.87460000000000004</v>
      </c>
      <c r="N238">
        <v>621</v>
      </c>
      <c r="O238">
        <v>3667</v>
      </c>
      <c r="P238">
        <v>8</v>
      </c>
      <c r="Q238" s="3" t="s">
        <v>3637</v>
      </c>
    </row>
    <row r="239" ht="15" customHeight="1">
      <c r="A239" t="e">
        <f t="shared" ca="1" si="548"/>
        <v>#VALUE!</v>
      </c>
      <c r="B239" t="e">
        <f t="array" ref="B239" ca="1">_xlfn.XLOOKUP(Tabelle9[[#This Row],[ExperimentID]]&amp;Tabelle9[[#This Row],[NegotiationID]]&amp;Tabelle9[[#This Row],[MessageID]],ALL_IN_ONE[ExperimentID]&amp;ALL_IN_ONE[NegotiationID]&amp;ALL_IN_ONE[MessageID],ALL_IN_ONE[Gesamt_ID],,0)</f>
        <v>#VALUE!</v>
      </c>
      <c r="C239">
        <v>1046</v>
      </c>
      <c r="D239" t="s">
        <v>1521</v>
      </c>
      <c r="E239">
        <v>31427</v>
      </c>
      <c r="F239">
        <v>1031</v>
      </c>
      <c r="G239">
        <v>1036</v>
      </c>
      <c r="H239" t="s">
        <v>31</v>
      </c>
      <c r="I239" t="str">
        <f t="array" ref="I239">IFERROR(_xlfn.XLOOKUP(Tabelle9[[#This Row],[NegotiationID]]&amp;"FinalAccept",Tabelle9[NegotiationID]&amp;Tabelle9[ActionType],Tabelle9[ActionType],,0),_xlfn.XLOOKUP(Tabelle9[[#This Row],[NegotiationID]]&amp;"FinalReject",Tabelle9[NegotiationID]&amp;Tabelle9[ActionType],Tabelle9[ActionType],,0))</f>
        <v>FinalAccept</v>
      </c>
      <c r="J239">
        <v>0.65620000000000001</v>
      </c>
      <c r="K239">
        <v>0.31259999999999999</v>
      </c>
      <c r="L239">
        <v>0.96879999999999999</v>
      </c>
      <c r="M239">
        <v>0.34360000000000002</v>
      </c>
      <c r="N239">
        <v>810</v>
      </c>
      <c r="O239">
        <v>3667</v>
      </c>
      <c r="P239">
        <v>8</v>
      </c>
      <c r="Q239" s="3" t="s">
        <v>3638</v>
      </c>
    </row>
    <row r="240" ht="15" customHeight="1">
      <c r="A240" t="e">
        <f t="shared" ca="1" si="548"/>
        <v>#VALUE!</v>
      </c>
      <c r="B240" t="e">
        <f t="array" ref="B240" ca="1">_xlfn.XLOOKUP(Tabelle9[[#This Row],[ExperimentID]]&amp;Tabelle9[[#This Row],[NegotiationID]]&amp;Tabelle9[[#This Row],[MessageID]],ALL_IN_ONE[ExperimentID]&amp;ALL_IN_ONE[NegotiationID]&amp;ALL_IN_ONE[MessageID],ALL_IN_ONE[Gesamt_ID],,0)</f>
        <v>#VALUE!</v>
      </c>
      <c r="C240">
        <v>1046</v>
      </c>
      <c r="D240" t="s">
        <v>1521</v>
      </c>
      <c r="E240">
        <v>31509</v>
      </c>
      <c r="F240">
        <v>1036</v>
      </c>
      <c r="G240">
        <v>1031</v>
      </c>
      <c r="H240" t="s">
        <v>31</v>
      </c>
      <c r="I240" t="str">
        <f t="array" ref="I240">IFERROR(_xlfn.XLOOKUP(Tabelle9[[#This Row],[NegotiationID]]&amp;"FinalAccept",Tabelle9[NegotiationID]&amp;Tabelle9[ActionType],Tabelle9[ActionType],,0),_xlfn.XLOOKUP(Tabelle9[[#This Row],[NegotiationID]]&amp;"FinalReject",Tabelle9[NegotiationID]&amp;Tabelle9[ActionType],Tabelle9[ActionType],,0))</f>
        <v>FinalAccept</v>
      </c>
      <c r="J240">
        <v>0.68400000000000005</v>
      </c>
      <c r="K240">
        <v>0.45100000000000001</v>
      </c>
      <c r="L240">
        <v>1.135</v>
      </c>
      <c r="M240">
        <v>0.23300000000000001</v>
      </c>
      <c r="N240">
        <v>534</v>
      </c>
      <c r="O240">
        <v>3667</v>
      </c>
      <c r="P240">
        <v>8</v>
      </c>
      <c r="Q240" s="3" t="s">
        <v>3639</v>
      </c>
    </row>
    <row r="241" ht="15" customHeight="1">
      <c r="A241" t="e">
        <f t="shared" ca="1" si="548"/>
        <v>#VALUE!</v>
      </c>
      <c r="B241" t="e">
        <f t="array" ref="B241" ca="1">_xlfn.XLOOKUP(Tabelle9[[#This Row],[ExperimentID]]&amp;Tabelle9[[#This Row],[NegotiationID]]&amp;Tabelle9[[#This Row],[MessageID]],ALL_IN_ONE[ExperimentID]&amp;ALL_IN_ONE[NegotiationID]&amp;ALL_IN_ONE[MessageID],ALL_IN_ONE[Gesamt_ID],,0)</f>
        <v>#VALUE!</v>
      </c>
      <c r="C241">
        <v>1046</v>
      </c>
      <c r="D241" t="s">
        <v>1521</v>
      </c>
      <c r="E241">
        <v>31597</v>
      </c>
      <c r="F241">
        <v>1031</v>
      </c>
      <c r="G241">
        <v>1036</v>
      </c>
      <c r="H241" t="s">
        <v>31</v>
      </c>
      <c r="I241" t="str">
        <f t="array" ref="I241">IFERROR(_xlfn.XLOOKUP(Tabelle9[[#This Row],[NegotiationID]]&amp;"FinalAccept",Tabelle9[NegotiationID]&amp;Tabelle9[ActionType],Tabelle9[ActionType],,0),_xlfn.XLOOKUP(Tabelle9[[#This Row],[NegotiationID]]&amp;"FinalReject",Tabelle9[NegotiationID]&amp;Tabelle9[ActionType],Tabelle9[ActionType],,0))</f>
        <v>FinalAccept</v>
      </c>
      <c r="J241">
        <v>0.67220000000000002</v>
      </c>
      <c r="K241">
        <v>0.438</v>
      </c>
      <c r="L241">
        <v>1.1102000000000001</v>
      </c>
      <c r="M241">
        <v>0.23419999999999999</v>
      </c>
      <c r="N241">
        <v>387</v>
      </c>
      <c r="O241">
        <v>3667</v>
      </c>
      <c r="P241">
        <v>8</v>
      </c>
      <c r="Q241" s="3" t="s">
        <v>3640</v>
      </c>
    </row>
    <row r="242" ht="15" customHeight="1">
      <c r="A242" t="e">
        <f t="shared" ca="1" si="548"/>
        <v>#VALUE!</v>
      </c>
      <c r="B242" t="e">
        <f t="array" ref="B242" ca="1">_xlfn.XLOOKUP(Tabelle9[[#This Row],[ExperimentID]]&amp;Tabelle9[[#This Row],[NegotiationID]]&amp;Tabelle9[[#This Row],[MessageID]],ALL_IN_ONE[ExperimentID]&amp;ALL_IN_ONE[NegotiationID]&amp;ALL_IN_ONE[MessageID],ALL_IN_ONE[Gesamt_ID],,0)</f>
        <v>#VALUE!</v>
      </c>
      <c r="C242">
        <v>1046</v>
      </c>
      <c r="D242" t="s">
        <v>1521</v>
      </c>
      <c r="E242">
        <v>31730</v>
      </c>
      <c r="F242">
        <v>1036</v>
      </c>
      <c r="G242">
        <v>1031</v>
      </c>
      <c r="H242" t="s">
        <v>31</v>
      </c>
      <c r="I242" t="str">
        <f t="array" ref="I242">IFERROR(_xlfn.XLOOKUP(Tabelle9[[#This Row],[NegotiationID]]&amp;"FinalAccept",Tabelle9[NegotiationID]&amp;Tabelle9[ActionType],Tabelle9[ActionType],,0),_xlfn.XLOOKUP(Tabelle9[[#This Row],[NegotiationID]]&amp;"FinalReject",Tabelle9[NegotiationID]&amp;Tabelle9[ActionType],Tabelle9[ActionType],,0))</f>
        <v>FinalAccept</v>
      </c>
      <c r="J242">
        <v>0.5544</v>
      </c>
      <c r="K242">
        <v>0.57879999999999998</v>
      </c>
      <c r="L242">
        <v>1.1332</v>
      </c>
      <c r="M242">
        <v>0.024400000000000002</v>
      </c>
      <c r="N242">
        <v>418</v>
      </c>
      <c r="O242">
        <v>3667</v>
      </c>
      <c r="P242">
        <v>8</v>
      </c>
      <c r="Q242" s="3" t="s">
        <v>3641</v>
      </c>
    </row>
    <row r="243" ht="15" customHeight="1">
      <c r="A243" t="e">
        <f t="shared" ca="1" si="548"/>
        <v>#VALUE!</v>
      </c>
      <c r="B243" t="e">
        <f t="array" ref="B243" ca="1">_xlfn.XLOOKUP(Tabelle9[[#This Row],[ExperimentID]]&amp;Tabelle9[[#This Row],[NegotiationID]]&amp;Tabelle9[[#This Row],[MessageID]],ALL_IN_ONE[ExperimentID]&amp;ALL_IN_ONE[NegotiationID]&amp;ALL_IN_ONE[MessageID],ALL_IN_ONE[Gesamt_ID],,0)</f>
        <v>#VALUE!</v>
      </c>
      <c r="C243">
        <v>1046</v>
      </c>
      <c r="D243" t="s">
        <v>1521</v>
      </c>
      <c r="E243">
        <v>32030</v>
      </c>
      <c r="F243">
        <v>1031</v>
      </c>
      <c r="G243">
        <v>1036</v>
      </c>
      <c r="H243" t="s">
        <v>20</v>
      </c>
      <c r="I243" t="str">
        <f t="array" ref="I243">IFERROR(_xlfn.XLOOKUP(Tabelle9[[#This Row],[NegotiationID]]&amp;"FinalAccept",Tabelle9[NegotiationID]&amp;Tabelle9[ActionType],Tabelle9[ActionType],,0),_xlfn.XLOOKUP(Tabelle9[[#This Row],[NegotiationID]]&amp;"FinalReject",Tabelle9[NegotiationID]&amp;Tabelle9[ActionType],Tabelle9[ActionType],,0))</f>
        <v>FinalAccept</v>
      </c>
      <c r="J243">
        <v>0.57879999999999998</v>
      </c>
      <c r="K243">
        <v>0.5544</v>
      </c>
      <c r="L243">
        <v>1.1332</v>
      </c>
      <c r="M243">
        <v>0.024400000000000002</v>
      </c>
      <c r="N243">
        <v>65</v>
      </c>
      <c r="O243">
        <v>3667</v>
      </c>
      <c r="P243">
        <v>8</v>
      </c>
      <c r="Q243" s="3" t="s">
        <v>3642</v>
      </c>
    </row>
    <row r="244" ht="14.5" hidden="1">
      <c r="A244" t="e">
        <f t="shared" ca="1" si="548"/>
        <v>#VALUE!</v>
      </c>
      <c r="B244" t="e">
        <f t="array" ref="B244" ca="1">_xlfn.XLOOKUP(Tabelle9[[#This Row],[ExperimentID]]&amp;Tabelle9[[#This Row],[NegotiationID]]&amp;Tabelle9[[#This Row],[MessageID]],ALL_IN_ONE[ExperimentID]&amp;ALL_IN_ONE[NegotiationID]&amp;ALL_IN_ONE[MessageID],ALL_IN_ONE[Gesamt_ID],,0)</f>
        <v>#VALUE!</v>
      </c>
      <c r="C244">
        <v>1076</v>
      </c>
      <c r="D244" t="s">
        <v>1521</v>
      </c>
      <c r="E244">
        <v>1077</v>
      </c>
      <c r="H244" t="s">
        <v>6019</v>
      </c>
      <c r="I244" t="str">
        <f t="array" ref="I244">IFERROR(_xlfn.XLOOKUP(Tabelle9[[#This Row],[NegotiationID]]&amp;"FinalAccept",Tabelle9[NegotiationID]&amp;Tabelle9[ActionType],Tabelle9[ActionType],,0),_xlfn.XLOOKUP(Tabelle9[[#This Row],[NegotiationID]]&amp;"FinalReject",Tabelle9[NegotiationID]&amp;Tabelle9[ActionType],Tabelle9[ActionType],,0))</f>
        <v>FinalAccept</v>
      </c>
      <c r="N244">
        <v>21</v>
      </c>
      <c r="O244">
        <v>3524</v>
      </c>
      <c r="P244">
        <v>14</v>
      </c>
      <c r="Q244" t="s">
        <v>6020</v>
      </c>
    </row>
    <row r="245" ht="15" customHeight="1">
      <c r="A245" t="e">
        <f t="shared" ca="1" si="548"/>
        <v>#VALUE!</v>
      </c>
      <c r="B245" t="e">
        <f t="array" ref="B245" ca="1">_xlfn.XLOOKUP(Tabelle9[[#This Row],[ExperimentID]]&amp;Tabelle9[[#This Row],[NegotiationID]]&amp;Tabelle9[[#This Row],[MessageID]],ALL_IN_ONE[ExperimentID]&amp;ALL_IN_ONE[NegotiationID]&amp;ALL_IN_ONE[MessageID],ALL_IN_ONE[Gesamt_ID],,0)</f>
        <v>#VALUE!</v>
      </c>
      <c r="C245">
        <v>1076</v>
      </c>
      <c r="D245" t="s">
        <v>1521</v>
      </c>
      <c r="E245">
        <v>30709</v>
      </c>
      <c r="F245">
        <v>1061</v>
      </c>
      <c r="G245">
        <v>1066</v>
      </c>
      <c r="H245" t="s">
        <v>19</v>
      </c>
      <c r="I245" t="str">
        <f t="array" ref="I245">IFERROR(_xlfn.XLOOKUP(Tabelle9[[#This Row],[NegotiationID]]&amp;"FinalAccept",Tabelle9[NegotiationID]&amp;Tabelle9[ActionType],Tabelle9[ActionType],,0),_xlfn.XLOOKUP(Tabelle9[[#This Row],[NegotiationID]]&amp;"FinalReject",Tabelle9[NegotiationID]&amp;Tabelle9[ActionType],Tabelle9[ActionType],,0))</f>
        <v>FinalAccept</v>
      </c>
      <c r="J245">
        <v>0.74780000000000002</v>
      </c>
      <c r="K245">
        <v>0.16</v>
      </c>
      <c r="L245">
        <v>0.90780000000000005</v>
      </c>
      <c r="M245">
        <v>0.58779999999999999</v>
      </c>
      <c r="N245">
        <v>473</v>
      </c>
      <c r="O245">
        <v>3524</v>
      </c>
      <c r="P245">
        <v>14</v>
      </c>
      <c r="Q245" s="3" t="s">
        <v>3643</v>
      </c>
    </row>
    <row r="246" ht="15" customHeight="1">
      <c r="A246" t="e">
        <f t="shared" ca="1" si="548"/>
        <v>#VALUE!</v>
      </c>
      <c r="B246" t="e">
        <f t="array" ref="B246" ca="1">_xlfn.XLOOKUP(Tabelle9[[#This Row],[ExperimentID]]&amp;Tabelle9[[#This Row],[NegotiationID]]&amp;Tabelle9[[#This Row],[MessageID]],ALL_IN_ONE[ExperimentID]&amp;ALL_IN_ONE[NegotiationID]&amp;ALL_IN_ONE[MessageID],ALL_IN_ONE[Gesamt_ID],,0)</f>
        <v>#VALUE!</v>
      </c>
      <c r="C246">
        <v>1076</v>
      </c>
      <c r="D246" t="s">
        <v>1521</v>
      </c>
      <c r="E246">
        <v>31218</v>
      </c>
      <c r="F246">
        <v>1066</v>
      </c>
      <c r="G246">
        <v>1061</v>
      </c>
      <c r="H246" t="s">
        <v>31</v>
      </c>
      <c r="I246" t="str">
        <f t="array" ref="I246">IFERROR(_xlfn.XLOOKUP(Tabelle9[[#This Row],[NegotiationID]]&amp;"FinalAccept",Tabelle9[NegotiationID]&amp;Tabelle9[ActionType],Tabelle9[ActionType],,0),_xlfn.XLOOKUP(Tabelle9[[#This Row],[NegotiationID]]&amp;"FinalReject",Tabelle9[NegotiationID]&amp;Tabelle9[ActionType],Tabelle9[ActionType],,0))</f>
        <v>FinalAccept</v>
      </c>
      <c r="J246">
        <v>0.81759999999999999</v>
      </c>
      <c r="K246">
        <v>0.1484</v>
      </c>
      <c r="L246">
        <v>0.96599999999999997</v>
      </c>
      <c r="M246">
        <v>0.66920000000000002</v>
      </c>
      <c r="N246">
        <v>597</v>
      </c>
      <c r="O246">
        <v>3524</v>
      </c>
      <c r="P246">
        <v>14</v>
      </c>
      <c r="Q246" s="3" t="s">
        <v>3644</v>
      </c>
    </row>
    <row r="247" ht="15" customHeight="1">
      <c r="A247" t="e">
        <f t="shared" ca="1" si="548"/>
        <v>#VALUE!</v>
      </c>
      <c r="B247" t="e">
        <f t="array" ref="B247" ca="1">_xlfn.XLOOKUP(Tabelle9[[#This Row],[ExperimentID]]&amp;Tabelle9[[#This Row],[NegotiationID]]&amp;Tabelle9[[#This Row],[MessageID]],ALL_IN_ONE[ExperimentID]&amp;ALL_IN_ONE[NegotiationID]&amp;ALL_IN_ONE[MessageID],ALL_IN_ONE[Gesamt_ID],,0)</f>
        <v>#VALUE!</v>
      </c>
      <c r="C247">
        <v>1076</v>
      </c>
      <c r="D247" t="s">
        <v>1521</v>
      </c>
      <c r="E247">
        <v>31236</v>
      </c>
      <c r="F247">
        <v>1061</v>
      </c>
      <c r="G247">
        <v>1066</v>
      </c>
      <c r="H247" t="s">
        <v>31</v>
      </c>
      <c r="I247" t="str">
        <f t="array" ref="I247">IFERROR(_xlfn.XLOOKUP(Tabelle9[[#This Row],[NegotiationID]]&amp;"FinalAccept",Tabelle9[NegotiationID]&amp;Tabelle9[ActionType],Tabelle9[ActionType],,0),_xlfn.XLOOKUP(Tabelle9[[#This Row],[NegotiationID]]&amp;"FinalReject",Tabelle9[NegotiationID]&amp;Tabelle9[ActionType],Tabelle9[ActionType],,0))</f>
        <v>FinalAccept</v>
      </c>
      <c r="J247">
        <v>0.7298</v>
      </c>
      <c r="K247">
        <v>0.32000000000000001</v>
      </c>
      <c r="L247">
        <v>1.0498000000000001</v>
      </c>
      <c r="M247">
        <v>0.4098</v>
      </c>
      <c r="N247">
        <v>472</v>
      </c>
      <c r="O247">
        <v>3524</v>
      </c>
      <c r="P247">
        <v>14</v>
      </c>
      <c r="Q247" s="3" t="s">
        <v>3645</v>
      </c>
    </row>
    <row r="248" ht="87" hidden="1">
      <c r="A248" t="e">
        <f t="shared" ca="1" si="548"/>
        <v>#VALUE!</v>
      </c>
      <c r="B248" t="e">
        <f t="array" ref="B248" ca="1">_xlfn.XLOOKUP(Tabelle9[[#This Row],[ExperimentID]]&amp;Tabelle9[[#This Row],[NegotiationID]]&amp;Tabelle9[[#This Row],[MessageID]],ALL_IN_ONE[ExperimentID]&amp;ALL_IN_ONE[NegotiationID]&amp;ALL_IN_ONE[MessageID],ALL_IN_ONE[Gesamt_ID],,0)</f>
        <v>#VALUE!</v>
      </c>
      <c r="C248">
        <v>1076</v>
      </c>
      <c r="D248" t="s">
        <v>1521</v>
      </c>
      <c r="E248">
        <v>31337</v>
      </c>
      <c r="F248">
        <v>1066</v>
      </c>
      <c r="G248">
        <v>1061</v>
      </c>
      <c r="H248" t="s">
        <v>22</v>
      </c>
      <c r="I248" t="str">
        <f t="array" ref="I248">IFERROR(_xlfn.XLOOKUP(Tabelle9[[#This Row],[NegotiationID]]&amp;"FinalAccept",Tabelle9[NegotiationID]&amp;Tabelle9[ActionType],Tabelle9[ActionType],,0),_xlfn.XLOOKUP(Tabelle9[[#This Row],[NegotiationID]]&amp;"FinalReject",Tabelle9[NegotiationID]&amp;Tabelle9[ActionType],Tabelle9[ActionType],,0))</f>
        <v>FinalAccept</v>
      </c>
      <c r="N248">
        <v>131</v>
      </c>
      <c r="O248">
        <v>3524</v>
      </c>
      <c r="P248">
        <v>14</v>
      </c>
      <c r="Q248" s="3" t="s">
        <v>6641</v>
      </c>
    </row>
    <row r="249" ht="72.5" hidden="1">
      <c r="A249" t="e">
        <f t="shared" ca="1" si="548"/>
        <v>#VALUE!</v>
      </c>
      <c r="B249" t="e">
        <f t="array" ref="B249" ca="1">_xlfn.XLOOKUP(Tabelle9[[#This Row],[ExperimentID]]&amp;Tabelle9[[#This Row],[NegotiationID]]&amp;Tabelle9[[#This Row],[MessageID]],ALL_IN_ONE[ExperimentID]&amp;ALL_IN_ONE[NegotiationID]&amp;ALL_IN_ONE[MessageID],ALL_IN_ONE[Gesamt_ID],,0)</f>
        <v>#VALUE!</v>
      </c>
      <c r="C249">
        <v>1076</v>
      </c>
      <c r="D249" t="s">
        <v>1521</v>
      </c>
      <c r="E249">
        <v>31375</v>
      </c>
      <c r="F249">
        <v>1061</v>
      </c>
      <c r="G249">
        <v>1066</v>
      </c>
      <c r="H249" t="s">
        <v>24</v>
      </c>
      <c r="I249" t="str">
        <f t="array" ref="I249">IFERROR(_xlfn.XLOOKUP(Tabelle9[[#This Row],[NegotiationID]]&amp;"FinalAccept",Tabelle9[NegotiationID]&amp;Tabelle9[ActionType],Tabelle9[ActionType],,0),_xlfn.XLOOKUP(Tabelle9[[#This Row],[NegotiationID]]&amp;"FinalReject",Tabelle9[NegotiationID]&amp;Tabelle9[ActionType],Tabelle9[ActionType],,0))</f>
        <v>FinalAccept</v>
      </c>
      <c r="N249">
        <v>77</v>
      </c>
      <c r="O249">
        <v>3524</v>
      </c>
      <c r="P249">
        <v>14</v>
      </c>
      <c r="Q249" s="3" t="s">
        <v>6642</v>
      </c>
    </row>
    <row r="250" ht="15" customHeight="1">
      <c r="A250" t="e">
        <f t="shared" ca="1" si="548"/>
        <v>#VALUE!</v>
      </c>
      <c r="B250" t="e">
        <f t="array" ref="B250" ca="1">_xlfn.XLOOKUP(Tabelle9[[#This Row],[ExperimentID]]&amp;Tabelle9[[#This Row],[NegotiationID]]&amp;Tabelle9[[#This Row],[MessageID]],ALL_IN_ONE[ExperimentID]&amp;ALL_IN_ONE[NegotiationID]&amp;ALL_IN_ONE[MessageID],ALL_IN_ONE[Gesamt_ID],,0)</f>
        <v>#VALUE!</v>
      </c>
      <c r="C250">
        <v>1076</v>
      </c>
      <c r="D250" t="s">
        <v>1521</v>
      </c>
      <c r="E250">
        <v>31505</v>
      </c>
      <c r="F250">
        <v>1066</v>
      </c>
      <c r="G250">
        <v>1061</v>
      </c>
      <c r="H250" t="s">
        <v>31</v>
      </c>
      <c r="I250" t="str">
        <f t="array" ref="I250">IFERROR(_xlfn.XLOOKUP(Tabelle9[[#This Row],[NegotiationID]]&amp;"FinalAccept",Tabelle9[NegotiationID]&amp;Tabelle9[ActionType],Tabelle9[ActionType],,0),_xlfn.XLOOKUP(Tabelle9[[#This Row],[NegotiationID]]&amp;"FinalReject",Tabelle9[NegotiationID]&amp;Tabelle9[ActionType],Tabelle9[ActionType],,0))</f>
        <v>FinalAccept</v>
      </c>
      <c r="J250">
        <v>0.63759999999999994</v>
      </c>
      <c r="K250">
        <v>0.2016</v>
      </c>
      <c r="L250">
        <v>0.83919999999999995</v>
      </c>
      <c r="M250">
        <v>0.436</v>
      </c>
      <c r="N250">
        <v>481</v>
      </c>
      <c r="O250">
        <v>3524</v>
      </c>
      <c r="P250">
        <v>14</v>
      </c>
      <c r="Q250" s="3" t="s">
        <v>3646</v>
      </c>
    </row>
    <row r="251" ht="15" customHeight="1">
      <c r="A251" t="e">
        <f t="shared" ca="1" si="548"/>
        <v>#VALUE!</v>
      </c>
      <c r="B251" t="e">
        <f t="array" ref="B251" ca="1">_xlfn.XLOOKUP(Tabelle9[[#This Row],[ExperimentID]]&amp;Tabelle9[[#This Row],[NegotiationID]]&amp;Tabelle9[[#This Row],[MessageID]],ALL_IN_ONE[ExperimentID]&amp;ALL_IN_ONE[NegotiationID]&amp;ALL_IN_ONE[MessageID],ALL_IN_ONE[Gesamt_ID],,0)</f>
        <v>#VALUE!</v>
      </c>
      <c r="C251">
        <v>1076</v>
      </c>
      <c r="D251" t="s">
        <v>1521</v>
      </c>
      <c r="E251">
        <v>31551</v>
      </c>
      <c r="F251">
        <v>1061</v>
      </c>
      <c r="G251">
        <v>1066</v>
      </c>
      <c r="H251" t="s">
        <v>31</v>
      </c>
      <c r="I251" t="str">
        <f t="array" ref="I251">IFERROR(_xlfn.XLOOKUP(Tabelle9[[#This Row],[NegotiationID]]&amp;"FinalAccept",Tabelle9[NegotiationID]&amp;Tabelle9[ActionType],Tabelle9[ActionType],,0),_xlfn.XLOOKUP(Tabelle9[[#This Row],[NegotiationID]]&amp;"FinalReject",Tabelle9[NegotiationID]&amp;Tabelle9[ActionType],Tabelle9[ActionType],,0))</f>
        <v>FinalAccept</v>
      </c>
      <c r="J251">
        <v>0.67759999999999998</v>
      </c>
      <c r="K251">
        <v>0.21759999999999999</v>
      </c>
      <c r="L251">
        <v>0.8952</v>
      </c>
      <c r="M251">
        <v>0.46000000000000002</v>
      </c>
      <c r="N251">
        <v>371</v>
      </c>
      <c r="O251">
        <v>3524</v>
      </c>
      <c r="P251">
        <v>14</v>
      </c>
      <c r="Q251" s="3" t="s">
        <v>3647</v>
      </c>
    </row>
    <row r="252" ht="14.5" hidden="1">
      <c r="A252" t="e">
        <f t="shared" ca="1" si="548"/>
        <v>#VALUE!</v>
      </c>
      <c r="B252" t="e">
        <f t="array" ref="B252" ca="1">_xlfn.XLOOKUP(Tabelle9[[#This Row],[ExperimentID]]&amp;Tabelle9[[#This Row],[NegotiationID]]&amp;Tabelle9[[#This Row],[MessageID]],ALL_IN_ONE[ExperimentID]&amp;ALL_IN_ONE[NegotiationID]&amp;ALL_IN_ONE[MessageID],ALL_IN_ONE[Gesamt_ID],,0)</f>
        <v>#VALUE!</v>
      </c>
      <c r="C252">
        <v>1076</v>
      </c>
      <c r="D252" t="s">
        <v>1521</v>
      </c>
      <c r="E252">
        <v>31817</v>
      </c>
      <c r="F252">
        <v>1066</v>
      </c>
      <c r="G252">
        <v>1061</v>
      </c>
      <c r="H252" t="s">
        <v>22</v>
      </c>
      <c r="I252" t="str">
        <f t="array" ref="I252">IFERROR(_xlfn.XLOOKUP(Tabelle9[[#This Row],[NegotiationID]]&amp;"FinalAccept",Tabelle9[NegotiationID]&amp;Tabelle9[ActionType],Tabelle9[ActionType],,0),_xlfn.XLOOKUP(Tabelle9[[#This Row],[NegotiationID]]&amp;"FinalReject",Tabelle9[NegotiationID]&amp;Tabelle9[ActionType],Tabelle9[ActionType],,0))</f>
        <v>FinalAccept</v>
      </c>
      <c r="N252">
        <v>157</v>
      </c>
      <c r="O252">
        <v>3524</v>
      </c>
      <c r="P252">
        <v>14</v>
      </c>
      <c r="Q252" t="s">
        <v>6643</v>
      </c>
    </row>
    <row r="253" ht="130.5" hidden="1">
      <c r="A253" t="e">
        <f t="shared" ca="1" si="548"/>
        <v>#VALUE!</v>
      </c>
      <c r="B253" t="e">
        <f t="array" ref="B253" ca="1">_xlfn.XLOOKUP(Tabelle9[[#This Row],[ExperimentID]]&amp;Tabelle9[[#This Row],[NegotiationID]]&amp;Tabelle9[[#This Row],[MessageID]],ALL_IN_ONE[ExperimentID]&amp;ALL_IN_ONE[NegotiationID]&amp;ALL_IN_ONE[MessageID],ALL_IN_ONE[Gesamt_ID],,0)</f>
        <v>#VALUE!</v>
      </c>
      <c r="C253">
        <v>1076</v>
      </c>
      <c r="D253" t="s">
        <v>1521</v>
      </c>
      <c r="E253">
        <v>31820</v>
      </c>
      <c r="F253">
        <v>1061</v>
      </c>
      <c r="G253">
        <v>1066</v>
      </c>
      <c r="H253" t="s">
        <v>24</v>
      </c>
      <c r="I253" t="str">
        <f t="array" ref="I253">IFERROR(_xlfn.XLOOKUP(Tabelle9[[#This Row],[NegotiationID]]&amp;"FinalAccept",Tabelle9[NegotiationID]&amp;Tabelle9[ActionType],Tabelle9[ActionType],,0),_xlfn.XLOOKUP(Tabelle9[[#This Row],[NegotiationID]]&amp;"FinalReject",Tabelle9[NegotiationID]&amp;Tabelle9[ActionType],Tabelle9[ActionType],,0))</f>
        <v>FinalAccept</v>
      </c>
      <c r="N253">
        <v>155</v>
      </c>
      <c r="O253">
        <v>3524</v>
      </c>
      <c r="P253">
        <v>14</v>
      </c>
      <c r="Q253" s="3" t="s">
        <v>6644</v>
      </c>
    </row>
    <row r="254" ht="14.5" hidden="1">
      <c r="A254" t="e">
        <f t="shared" ca="1" si="548"/>
        <v>#VALUE!</v>
      </c>
      <c r="B254" t="e">
        <f t="array" ref="B254" ca="1">_xlfn.XLOOKUP(Tabelle9[[#This Row],[ExperimentID]]&amp;Tabelle9[[#This Row],[NegotiationID]]&amp;Tabelle9[[#This Row],[MessageID]],ALL_IN_ONE[ExperimentID]&amp;ALL_IN_ONE[NegotiationID]&amp;ALL_IN_ONE[MessageID],ALL_IN_ONE[Gesamt_ID],,0)</f>
        <v>#VALUE!</v>
      </c>
      <c r="C254">
        <v>1076</v>
      </c>
      <c r="D254" t="s">
        <v>1521</v>
      </c>
      <c r="E254">
        <v>31825</v>
      </c>
      <c r="F254">
        <v>1066</v>
      </c>
      <c r="G254">
        <v>1061</v>
      </c>
      <c r="H254" t="s">
        <v>22</v>
      </c>
      <c r="I254" t="str">
        <f t="array" ref="I254">IFERROR(_xlfn.XLOOKUP(Tabelle9[[#This Row],[NegotiationID]]&amp;"FinalAccept",Tabelle9[NegotiationID]&amp;Tabelle9[ActionType],Tabelle9[ActionType],,0),_xlfn.XLOOKUP(Tabelle9[[#This Row],[NegotiationID]]&amp;"FinalReject",Tabelle9[NegotiationID]&amp;Tabelle9[ActionType],Tabelle9[ActionType],,0))</f>
        <v>FinalAccept</v>
      </c>
      <c r="N254">
        <v>133</v>
      </c>
      <c r="O254">
        <v>3524</v>
      </c>
      <c r="P254">
        <v>14</v>
      </c>
      <c r="Q254" t="s">
        <v>6645</v>
      </c>
    </row>
    <row r="255" ht="116" hidden="1">
      <c r="A255" t="e">
        <f t="shared" ca="1" si="548"/>
        <v>#VALUE!</v>
      </c>
      <c r="B255" t="e">
        <f t="array" ref="B255" ca="1">_xlfn.XLOOKUP(Tabelle9[[#This Row],[ExperimentID]]&amp;Tabelle9[[#This Row],[NegotiationID]]&amp;Tabelle9[[#This Row],[MessageID]],ALL_IN_ONE[ExperimentID]&amp;ALL_IN_ONE[NegotiationID]&amp;ALL_IN_ONE[MessageID],ALL_IN_ONE[Gesamt_ID],,0)</f>
        <v>#VALUE!</v>
      </c>
      <c r="C255">
        <v>1076</v>
      </c>
      <c r="D255" t="s">
        <v>1521</v>
      </c>
      <c r="E255">
        <v>31827</v>
      </c>
      <c r="F255">
        <v>1061</v>
      </c>
      <c r="G255">
        <v>1066</v>
      </c>
      <c r="H255" t="s">
        <v>24</v>
      </c>
      <c r="I255" t="str">
        <f t="array" ref="I255">IFERROR(_xlfn.XLOOKUP(Tabelle9[[#This Row],[NegotiationID]]&amp;"FinalAccept",Tabelle9[NegotiationID]&amp;Tabelle9[ActionType],Tabelle9[ActionType],,0),_xlfn.XLOOKUP(Tabelle9[[#This Row],[NegotiationID]]&amp;"FinalReject",Tabelle9[NegotiationID]&amp;Tabelle9[ActionType],Tabelle9[ActionType],,0))</f>
        <v>FinalAccept</v>
      </c>
      <c r="N255">
        <v>186</v>
      </c>
      <c r="O255">
        <v>3524</v>
      </c>
      <c r="P255">
        <v>14</v>
      </c>
      <c r="Q255" s="3" t="s">
        <v>6646</v>
      </c>
    </row>
    <row r="256" ht="15" customHeight="1">
      <c r="A256" t="e">
        <f t="shared" ca="1" si="548"/>
        <v>#VALUE!</v>
      </c>
      <c r="B256" t="e">
        <f t="array" ref="B256" ca="1">_xlfn.XLOOKUP(Tabelle9[[#This Row],[ExperimentID]]&amp;Tabelle9[[#This Row],[NegotiationID]]&amp;Tabelle9[[#This Row],[MessageID]],ALL_IN_ONE[ExperimentID]&amp;ALL_IN_ONE[NegotiationID]&amp;ALL_IN_ONE[MessageID],ALL_IN_ONE[Gesamt_ID],,0)</f>
        <v>#VALUE!</v>
      </c>
      <c r="C256">
        <v>1076</v>
      </c>
      <c r="D256" t="s">
        <v>1521</v>
      </c>
      <c r="E256">
        <v>31839</v>
      </c>
      <c r="F256">
        <v>1066</v>
      </c>
      <c r="G256">
        <v>1061</v>
      </c>
      <c r="H256" t="s">
        <v>31</v>
      </c>
      <c r="I256" t="str">
        <f t="array" ref="I256">IFERROR(_xlfn.XLOOKUP(Tabelle9[[#This Row],[NegotiationID]]&amp;"FinalAccept",Tabelle9[NegotiationID]&amp;Tabelle9[ActionType],Tabelle9[ActionType],,0),_xlfn.XLOOKUP(Tabelle9[[#This Row],[NegotiationID]]&amp;"FinalReject",Tabelle9[NegotiationID]&amp;Tabelle9[ActionType],Tabelle9[ActionType],,0))</f>
        <v>FinalAccept</v>
      </c>
      <c r="J256">
        <v>0.5</v>
      </c>
      <c r="K256">
        <v>0.54979999999999996</v>
      </c>
      <c r="L256">
        <v>1.0498000000000001</v>
      </c>
      <c r="M256">
        <v>0.049799999999999997</v>
      </c>
      <c r="N256">
        <v>202</v>
      </c>
      <c r="O256">
        <v>3524</v>
      </c>
      <c r="P256">
        <v>14</v>
      </c>
      <c r="Q256" t="s">
        <v>3648</v>
      </c>
    </row>
    <row r="257" ht="15" customHeight="1">
      <c r="A257" t="e">
        <f t="shared" ca="1" si="548"/>
        <v>#VALUE!</v>
      </c>
      <c r="B257" t="e">
        <f t="array" ref="B257" ca="1">_xlfn.XLOOKUP(Tabelle9[[#This Row],[ExperimentID]]&amp;Tabelle9[[#This Row],[NegotiationID]]&amp;Tabelle9[[#This Row],[MessageID]],ALL_IN_ONE[ExperimentID]&amp;ALL_IN_ONE[NegotiationID]&amp;ALL_IN_ONE[MessageID],ALL_IN_ONE[Gesamt_ID],,0)</f>
        <v>#VALUE!</v>
      </c>
      <c r="C257">
        <v>1076</v>
      </c>
      <c r="D257" t="s">
        <v>1521</v>
      </c>
      <c r="E257">
        <v>31860</v>
      </c>
      <c r="F257">
        <v>1061</v>
      </c>
      <c r="G257">
        <v>1066</v>
      </c>
      <c r="H257" t="s">
        <v>20</v>
      </c>
      <c r="I257" t="str">
        <f t="array" ref="I257">IFERROR(_xlfn.XLOOKUP(Tabelle9[[#This Row],[NegotiationID]]&amp;"FinalAccept",Tabelle9[NegotiationID]&amp;Tabelle9[ActionType],Tabelle9[ActionType],,0),_xlfn.XLOOKUP(Tabelle9[[#This Row],[NegotiationID]]&amp;"FinalReject",Tabelle9[NegotiationID]&amp;Tabelle9[ActionType],Tabelle9[ActionType],,0))</f>
        <v>FinalAccept</v>
      </c>
      <c r="J257">
        <v>0.54979999999999996</v>
      </c>
      <c r="K257">
        <v>0.5</v>
      </c>
      <c r="L257">
        <v>1.0498000000000001</v>
      </c>
      <c r="M257">
        <v>0.049799999999999997</v>
      </c>
      <c r="N257">
        <v>68</v>
      </c>
      <c r="O257">
        <v>3524</v>
      </c>
      <c r="P257">
        <v>14</v>
      </c>
      <c r="Q257" s="3" t="s">
        <v>3649</v>
      </c>
    </row>
    <row r="258" ht="14.5" hidden="1">
      <c r="A258" t="e">
        <f t="shared" ref="A258:A321" ca="1" si="549">MID(CELL("Dateiname",$A$1),FIND("]",CELL("Dateiname",$A$1))+1,31)</f>
        <v>#VALUE!</v>
      </c>
      <c r="B258" t="e">
        <f t="array" ref="B258" ca="1">_xlfn.XLOOKUP(Tabelle9[[#This Row],[ExperimentID]]&amp;Tabelle9[[#This Row],[NegotiationID]]&amp;Tabelle9[[#This Row],[MessageID]],ALL_IN_ONE[ExperimentID]&amp;ALL_IN_ONE[NegotiationID]&amp;ALL_IN_ONE[MessageID],ALL_IN_ONE[Gesamt_ID],,0)</f>
        <v>#VALUE!</v>
      </c>
      <c r="C258">
        <v>1106</v>
      </c>
      <c r="D258" t="s">
        <v>1521</v>
      </c>
      <c r="E258">
        <v>1107</v>
      </c>
      <c r="H258" t="s">
        <v>6019</v>
      </c>
      <c r="I258" t="str">
        <f t="array" ref="I258">IFERROR(_xlfn.XLOOKUP(Tabelle9[[#This Row],[NegotiationID]]&amp;"FinalAccept",Tabelle9[NegotiationID]&amp;Tabelle9[ActionType],Tabelle9[ActionType],,0),_xlfn.XLOOKUP(Tabelle9[[#This Row],[NegotiationID]]&amp;"FinalReject",Tabelle9[NegotiationID]&amp;Tabelle9[ActionType],Tabelle9[ActionType],,0))</f>
        <v>FinalAccept</v>
      </c>
      <c r="N258">
        <v>21</v>
      </c>
      <c r="O258">
        <v>4230</v>
      </c>
      <c r="P258">
        <v>10</v>
      </c>
      <c r="Q258" t="s">
        <v>6020</v>
      </c>
    </row>
    <row r="259" ht="15" customHeight="1">
      <c r="A259" t="e">
        <f t="shared" ca="1" si="549"/>
        <v>#VALUE!</v>
      </c>
      <c r="B259" t="e">
        <f t="array" ref="B259" ca="1">_xlfn.XLOOKUP(Tabelle9[[#This Row],[ExperimentID]]&amp;Tabelle9[[#This Row],[NegotiationID]]&amp;Tabelle9[[#This Row],[MessageID]],ALL_IN_ONE[ExperimentID]&amp;ALL_IN_ONE[NegotiationID]&amp;ALL_IN_ONE[MessageID],ALL_IN_ONE[Gesamt_ID],,0)</f>
        <v>#VALUE!</v>
      </c>
      <c r="C259">
        <v>1106</v>
      </c>
      <c r="D259" t="s">
        <v>1521</v>
      </c>
      <c r="E259">
        <v>31046</v>
      </c>
      <c r="F259">
        <v>1091</v>
      </c>
      <c r="G259">
        <v>1096</v>
      </c>
      <c r="H259" t="s">
        <v>19</v>
      </c>
      <c r="I259" t="str">
        <f t="array" ref="I259">IFERROR(_xlfn.XLOOKUP(Tabelle9[[#This Row],[NegotiationID]]&amp;"FinalAccept",Tabelle9[NegotiationID]&amp;Tabelle9[ActionType],Tabelle9[ActionType],,0),_xlfn.XLOOKUP(Tabelle9[[#This Row],[NegotiationID]]&amp;"FinalReject",Tabelle9[NegotiationID]&amp;Tabelle9[ActionType],Tabelle9[ActionType],,0))</f>
        <v>FinalAccept</v>
      </c>
      <c r="J259">
        <v>1</v>
      </c>
      <c r="K259">
        <v>0.1084</v>
      </c>
      <c r="L259">
        <v>1.1084000000000001</v>
      </c>
      <c r="M259">
        <v>0.89159999999999995</v>
      </c>
      <c r="N259">
        <v>1041</v>
      </c>
      <c r="O259">
        <v>4230</v>
      </c>
      <c r="P259">
        <v>10</v>
      </c>
      <c r="Q259" s="3" t="s">
        <v>3650</v>
      </c>
    </row>
    <row r="260" ht="15" customHeight="1">
      <c r="A260" t="e">
        <f t="shared" ca="1" si="549"/>
        <v>#VALUE!</v>
      </c>
      <c r="B260" t="e">
        <f t="array" ref="B260" ca="1">_xlfn.XLOOKUP(Tabelle9[[#This Row],[ExperimentID]]&amp;Tabelle9[[#This Row],[NegotiationID]]&amp;Tabelle9[[#This Row],[MessageID]],ALL_IN_ONE[ExperimentID]&amp;ALL_IN_ONE[NegotiationID]&amp;ALL_IN_ONE[MessageID],ALL_IN_ONE[Gesamt_ID],,0)</f>
        <v>#VALUE!</v>
      </c>
      <c r="C260">
        <v>1106</v>
      </c>
      <c r="D260" t="s">
        <v>1521</v>
      </c>
      <c r="E260">
        <v>31129</v>
      </c>
      <c r="F260">
        <v>1096</v>
      </c>
      <c r="G260">
        <v>1091</v>
      </c>
      <c r="H260" t="s">
        <v>31</v>
      </c>
      <c r="I260" t="str">
        <f t="array" ref="I260">IFERROR(_xlfn.XLOOKUP(Tabelle9[[#This Row],[NegotiationID]]&amp;"FinalAccept",Tabelle9[NegotiationID]&amp;Tabelle9[ActionType],Tabelle9[ActionType],,0),_xlfn.XLOOKUP(Tabelle9[[#This Row],[NegotiationID]]&amp;"FinalReject",Tabelle9[NegotiationID]&amp;Tabelle9[ActionType],Tabelle9[ActionType],,0))</f>
        <v>FinalAccept</v>
      </c>
      <c r="J260">
        <v>1</v>
      </c>
      <c r="K260">
        <v>0.12540000000000001</v>
      </c>
      <c r="L260">
        <v>1.1254</v>
      </c>
      <c r="M260">
        <v>0.87460000000000004</v>
      </c>
      <c r="N260">
        <v>752</v>
      </c>
      <c r="O260">
        <v>4230</v>
      </c>
      <c r="P260">
        <v>10</v>
      </c>
      <c r="Q260" s="3" t="s">
        <v>3651</v>
      </c>
    </row>
    <row r="261" ht="15" customHeight="1">
      <c r="A261" t="e">
        <f t="shared" ca="1" si="549"/>
        <v>#VALUE!</v>
      </c>
      <c r="B261" t="e">
        <f t="array" ref="B261" ca="1">_xlfn.XLOOKUP(Tabelle9[[#This Row],[ExperimentID]]&amp;Tabelle9[[#This Row],[NegotiationID]]&amp;Tabelle9[[#This Row],[MessageID]],ALL_IN_ONE[ExperimentID]&amp;ALL_IN_ONE[NegotiationID]&amp;ALL_IN_ONE[MessageID],ALL_IN_ONE[Gesamt_ID],,0)</f>
        <v>#VALUE!</v>
      </c>
      <c r="C261">
        <v>1106</v>
      </c>
      <c r="D261" t="s">
        <v>1521</v>
      </c>
      <c r="E261">
        <v>31441</v>
      </c>
      <c r="F261">
        <v>1091</v>
      </c>
      <c r="G261">
        <v>1096</v>
      </c>
      <c r="H261" t="s">
        <v>31</v>
      </c>
      <c r="I261" t="str">
        <f t="array" ref="I261">IFERROR(_xlfn.XLOOKUP(Tabelle9[[#This Row],[NegotiationID]]&amp;"FinalAccept",Tabelle9[NegotiationID]&amp;Tabelle9[ActionType],Tabelle9[ActionType],,0),_xlfn.XLOOKUP(Tabelle9[[#This Row],[NegotiationID]]&amp;"FinalReject",Tabelle9[NegotiationID]&amp;Tabelle9[ActionType],Tabelle9[ActionType],,0))</f>
        <v>FinalAccept</v>
      </c>
      <c r="J261">
        <v>0.64019999999999999</v>
      </c>
      <c r="K261">
        <v>0.45879999999999999</v>
      </c>
      <c r="L261">
        <v>1.099</v>
      </c>
      <c r="M261">
        <v>0.18140000000000001</v>
      </c>
      <c r="N261">
        <v>677</v>
      </c>
      <c r="O261">
        <v>4230</v>
      </c>
      <c r="P261">
        <v>10</v>
      </c>
      <c r="Q261" s="3" t="s">
        <v>3652</v>
      </c>
    </row>
    <row r="262" ht="15" customHeight="1">
      <c r="A262" t="e">
        <f t="shared" ca="1" si="549"/>
        <v>#VALUE!</v>
      </c>
      <c r="B262" t="e">
        <f t="array" ref="B262" ca="1">_xlfn.XLOOKUP(Tabelle9[[#This Row],[ExperimentID]]&amp;Tabelle9[[#This Row],[NegotiationID]]&amp;Tabelle9[[#This Row],[MessageID]],ALL_IN_ONE[ExperimentID]&amp;ALL_IN_ONE[NegotiationID]&amp;ALL_IN_ONE[MessageID],ALL_IN_ONE[Gesamt_ID],,0)</f>
        <v>#VALUE!</v>
      </c>
      <c r="C262">
        <v>1106</v>
      </c>
      <c r="D262" t="s">
        <v>1521</v>
      </c>
      <c r="E262">
        <v>31521</v>
      </c>
      <c r="F262">
        <v>1096</v>
      </c>
      <c r="G262">
        <v>1091</v>
      </c>
      <c r="H262" t="s">
        <v>31</v>
      </c>
      <c r="I262" t="str">
        <f t="array" ref="I262">IFERROR(_xlfn.XLOOKUP(Tabelle9[[#This Row],[NegotiationID]]&amp;"FinalAccept",Tabelle9[NegotiationID]&amp;Tabelle9[ActionType],Tabelle9[ActionType],,0),_xlfn.XLOOKUP(Tabelle9[[#This Row],[NegotiationID]]&amp;"FinalReject",Tabelle9[NegotiationID]&amp;Tabelle9[ActionType],Tabelle9[ActionType],,0))</f>
        <v>FinalAccept</v>
      </c>
      <c r="J262">
        <v>0.60860000000000003</v>
      </c>
      <c r="K262">
        <v>0.2898</v>
      </c>
      <c r="L262">
        <v>0.89839999999999998</v>
      </c>
      <c r="M262">
        <v>0.31879999999999997</v>
      </c>
      <c r="N262">
        <v>548</v>
      </c>
      <c r="O262">
        <v>4230</v>
      </c>
      <c r="P262">
        <v>10</v>
      </c>
      <c r="Q262" s="3" t="s">
        <v>3653</v>
      </c>
    </row>
    <row r="263" ht="15" customHeight="1">
      <c r="A263" t="e">
        <f t="shared" ca="1" si="549"/>
        <v>#VALUE!</v>
      </c>
      <c r="B263" t="e">
        <f t="array" ref="B263" ca="1">_xlfn.XLOOKUP(Tabelle9[[#This Row],[ExperimentID]]&amp;Tabelle9[[#This Row],[NegotiationID]]&amp;Tabelle9[[#This Row],[MessageID]],ALL_IN_ONE[ExperimentID]&amp;ALL_IN_ONE[NegotiationID]&amp;ALL_IN_ONE[MessageID],ALL_IN_ONE[Gesamt_ID],,0)</f>
        <v>#VALUE!</v>
      </c>
      <c r="C263">
        <v>1106</v>
      </c>
      <c r="D263" t="s">
        <v>1521</v>
      </c>
      <c r="E263">
        <v>31786</v>
      </c>
      <c r="F263">
        <v>1091</v>
      </c>
      <c r="G263">
        <v>1096</v>
      </c>
      <c r="H263" t="s">
        <v>31</v>
      </c>
      <c r="I263" t="str">
        <f t="array" ref="I263">IFERROR(_xlfn.XLOOKUP(Tabelle9[[#This Row],[NegotiationID]]&amp;"FinalAccept",Tabelle9[NegotiationID]&amp;Tabelle9[ActionType],Tabelle9[ActionType],,0),_xlfn.XLOOKUP(Tabelle9[[#This Row],[NegotiationID]]&amp;"FinalReject",Tabelle9[NegotiationID]&amp;Tabelle9[ActionType],Tabelle9[ActionType],,0))</f>
        <v>FinalAccept</v>
      </c>
      <c r="J263">
        <v>0.6018</v>
      </c>
      <c r="K263">
        <v>0.49399999999999999</v>
      </c>
      <c r="L263">
        <v>1.0958000000000001</v>
      </c>
      <c r="M263">
        <v>0.10780000000000001</v>
      </c>
      <c r="N263">
        <v>285</v>
      </c>
      <c r="O263">
        <v>4230</v>
      </c>
      <c r="P263">
        <v>10</v>
      </c>
      <c r="Q263" s="3" t="s">
        <v>3654</v>
      </c>
    </row>
    <row r="264" ht="15" customHeight="1">
      <c r="A264" t="e">
        <f t="shared" ca="1" si="549"/>
        <v>#VALUE!</v>
      </c>
      <c r="B264" t="e">
        <f t="array" ref="B264" ca="1">_xlfn.XLOOKUP(Tabelle9[[#This Row],[ExperimentID]]&amp;Tabelle9[[#This Row],[NegotiationID]]&amp;Tabelle9[[#This Row],[MessageID]],ALL_IN_ONE[ExperimentID]&amp;ALL_IN_ONE[NegotiationID]&amp;ALL_IN_ONE[MessageID],ALL_IN_ONE[Gesamt_ID],,0)</f>
        <v>#VALUE!</v>
      </c>
      <c r="C264">
        <v>1106</v>
      </c>
      <c r="D264" t="s">
        <v>1521</v>
      </c>
      <c r="E264">
        <v>31789</v>
      </c>
      <c r="F264">
        <v>1096</v>
      </c>
      <c r="G264">
        <v>1091</v>
      </c>
      <c r="H264" t="s">
        <v>31</v>
      </c>
      <c r="I264" t="str">
        <f t="array" ref="I264">IFERROR(_xlfn.XLOOKUP(Tabelle9[[#This Row],[NegotiationID]]&amp;"FinalAccept",Tabelle9[NegotiationID]&amp;Tabelle9[ActionType],Tabelle9[ActionType],,0),_xlfn.XLOOKUP(Tabelle9[[#This Row],[NegotiationID]]&amp;"FinalReject",Tabelle9[NegotiationID]&amp;Tabelle9[ActionType],Tabelle9[ActionType],,0))</f>
        <v>FinalAccept</v>
      </c>
      <c r="J264">
        <v>0.54259999999999997</v>
      </c>
      <c r="K264">
        <v>0.45779999999999998</v>
      </c>
      <c r="L264">
        <v>1.0004</v>
      </c>
      <c r="M264">
        <v>0.0848</v>
      </c>
      <c r="N264">
        <v>276</v>
      </c>
      <c r="O264">
        <v>4230</v>
      </c>
      <c r="P264">
        <v>10</v>
      </c>
      <c r="Q264" s="3" t="s">
        <v>3655</v>
      </c>
    </row>
    <row r="265" ht="15" customHeight="1">
      <c r="A265" t="e">
        <f t="shared" ca="1" si="549"/>
        <v>#VALUE!</v>
      </c>
      <c r="B265" t="e">
        <f t="array" ref="B265" ca="1">_xlfn.XLOOKUP(Tabelle9[[#This Row],[ExperimentID]]&amp;Tabelle9[[#This Row],[NegotiationID]]&amp;Tabelle9[[#This Row],[MessageID]],ALL_IN_ONE[ExperimentID]&amp;ALL_IN_ONE[NegotiationID]&amp;ALL_IN_ONE[MessageID],ALL_IN_ONE[Gesamt_ID],,0)</f>
        <v>#VALUE!</v>
      </c>
      <c r="C265">
        <v>1106</v>
      </c>
      <c r="D265" t="s">
        <v>1521</v>
      </c>
      <c r="E265">
        <v>31828</v>
      </c>
      <c r="F265">
        <v>1091</v>
      </c>
      <c r="G265">
        <v>1096</v>
      </c>
      <c r="H265" t="s">
        <v>31</v>
      </c>
      <c r="I265" t="str">
        <f t="array" ref="I265">IFERROR(_xlfn.XLOOKUP(Tabelle9[[#This Row],[NegotiationID]]&amp;"FinalAccept",Tabelle9[NegotiationID]&amp;Tabelle9[ActionType],Tabelle9[ActionType],,0),_xlfn.XLOOKUP(Tabelle9[[#This Row],[NegotiationID]]&amp;"FinalReject",Tabelle9[NegotiationID]&amp;Tabelle9[ActionType],Tabelle9[ActionType],,0))</f>
        <v>FinalAccept</v>
      </c>
      <c r="J265">
        <v>0.6028</v>
      </c>
      <c r="K265">
        <v>0.42380000000000001</v>
      </c>
      <c r="L265">
        <v>1.0266</v>
      </c>
      <c r="M265">
        <v>0.17899999999999999</v>
      </c>
      <c r="N265">
        <v>283</v>
      </c>
      <c r="O265">
        <v>4230</v>
      </c>
      <c r="P265">
        <v>10</v>
      </c>
      <c r="Q265" s="3" t="s">
        <v>3656</v>
      </c>
    </row>
    <row r="266" ht="15" customHeight="1">
      <c r="A266" t="e">
        <f t="shared" ca="1" si="549"/>
        <v>#VALUE!</v>
      </c>
      <c r="B266" t="e">
        <f t="array" ref="B266" ca="1">_xlfn.XLOOKUP(Tabelle9[[#This Row],[ExperimentID]]&amp;Tabelle9[[#This Row],[NegotiationID]]&amp;Tabelle9[[#This Row],[MessageID]],ALL_IN_ONE[ExperimentID]&amp;ALL_IN_ONE[NegotiationID]&amp;ALL_IN_ONE[MessageID],ALL_IN_ONE[Gesamt_ID],,0)</f>
        <v>#VALUE!</v>
      </c>
      <c r="C266">
        <v>1106</v>
      </c>
      <c r="D266" t="s">
        <v>1521</v>
      </c>
      <c r="E266">
        <v>31838</v>
      </c>
      <c r="F266">
        <v>1096</v>
      </c>
      <c r="G266">
        <v>1091</v>
      </c>
      <c r="H266" t="s">
        <v>31</v>
      </c>
      <c r="I266" t="str">
        <f t="array" ref="I266">IFERROR(_xlfn.XLOOKUP(Tabelle9[[#This Row],[NegotiationID]]&amp;"FinalAccept",Tabelle9[NegotiationID]&amp;Tabelle9[ActionType],Tabelle9[ActionType],,0),_xlfn.XLOOKUP(Tabelle9[[#This Row],[NegotiationID]]&amp;"FinalReject",Tabelle9[NegotiationID]&amp;Tabelle9[ActionType],Tabelle9[ActionType],,0))</f>
        <v>FinalAccept</v>
      </c>
      <c r="J266">
        <v>0.55520000000000003</v>
      </c>
      <c r="K266">
        <v>0.56679999999999997</v>
      </c>
      <c r="L266">
        <v>1.1220000000000001</v>
      </c>
      <c r="M266">
        <v>0.011599999999999999</v>
      </c>
      <c r="N266">
        <v>234</v>
      </c>
      <c r="O266">
        <v>4230</v>
      </c>
      <c r="P266">
        <v>10</v>
      </c>
      <c r="Q266" s="3" t="s">
        <v>3657</v>
      </c>
    </row>
    <row r="267" ht="15" customHeight="1">
      <c r="A267" t="e">
        <f t="shared" ca="1" si="549"/>
        <v>#VALUE!</v>
      </c>
      <c r="B267" t="e">
        <f t="array" ref="B267" ca="1">_xlfn.XLOOKUP(Tabelle9[[#This Row],[ExperimentID]]&amp;Tabelle9[[#This Row],[NegotiationID]]&amp;Tabelle9[[#This Row],[MessageID]],ALL_IN_ONE[ExperimentID]&amp;ALL_IN_ONE[NegotiationID]&amp;ALL_IN_ONE[MessageID],ALL_IN_ONE[Gesamt_ID],,0)</f>
        <v>#VALUE!</v>
      </c>
      <c r="C267">
        <v>1106</v>
      </c>
      <c r="D267" t="s">
        <v>1521</v>
      </c>
      <c r="E267">
        <v>31962</v>
      </c>
      <c r="F267">
        <v>1091</v>
      </c>
      <c r="G267">
        <v>1096</v>
      </c>
      <c r="H267" t="s">
        <v>20</v>
      </c>
      <c r="I267" t="str">
        <f t="array" ref="I267">IFERROR(_xlfn.XLOOKUP(Tabelle9[[#This Row],[NegotiationID]]&amp;"FinalAccept",Tabelle9[NegotiationID]&amp;Tabelle9[ActionType],Tabelle9[ActionType],,0),_xlfn.XLOOKUP(Tabelle9[[#This Row],[NegotiationID]]&amp;"FinalReject",Tabelle9[NegotiationID]&amp;Tabelle9[ActionType],Tabelle9[ActionType],,0))</f>
        <v>FinalAccept</v>
      </c>
      <c r="J267">
        <v>0.56679999999999997</v>
      </c>
      <c r="K267">
        <v>0.55520000000000003</v>
      </c>
      <c r="L267">
        <v>1.1220000000000001</v>
      </c>
      <c r="M267">
        <v>0.011599999999999999</v>
      </c>
      <c r="N267">
        <v>113</v>
      </c>
      <c r="O267">
        <v>4230</v>
      </c>
      <c r="P267">
        <v>10</v>
      </c>
      <c r="Q267" s="3" t="s">
        <v>3658</v>
      </c>
    </row>
    <row r="268" ht="14.5" hidden="1">
      <c r="A268" t="e">
        <f t="shared" ca="1" si="549"/>
        <v>#VALUE!</v>
      </c>
      <c r="B268" t="e">
        <f t="array" ref="B268" ca="1">_xlfn.XLOOKUP(Tabelle9[[#This Row],[ExperimentID]]&amp;Tabelle9[[#This Row],[NegotiationID]]&amp;Tabelle9[[#This Row],[MessageID]],ALL_IN_ONE[ExperimentID]&amp;ALL_IN_ONE[NegotiationID]&amp;ALL_IN_ONE[MessageID],ALL_IN_ONE[Gesamt_ID],,0)</f>
        <v>#VALUE!</v>
      </c>
      <c r="C268">
        <v>1136</v>
      </c>
      <c r="D268" t="s">
        <v>1521</v>
      </c>
      <c r="E268">
        <v>1137</v>
      </c>
      <c r="H268" t="s">
        <v>6019</v>
      </c>
      <c r="I268" t="str">
        <f t="array" ref="I268">IFERROR(_xlfn.XLOOKUP(Tabelle9[[#This Row],[NegotiationID]]&amp;"FinalAccept",Tabelle9[NegotiationID]&amp;Tabelle9[ActionType],Tabelle9[ActionType],,0),_xlfn.XLOOKUP(Tabelle9[[#This Row],[NegotiationID]]&amp;"FinalReject",Tabelle9[NegotiationID]&amp;Tabelle9[ActionType],Tabelle9[ActionType],,0))</f>
        <v>FinalAccept</v>
      </c>
      <c r="N268">
        <v>21</v>
      </c>
      <c r="O268">
        <v>2074</v>
      </c>
      <c r="P268">
        <v>9</v>
      </c>
      <c r="Q268" t="s">
        <v>6020</v>
      </c>
    </row>
    <row r="269" ht="15" customHeight="1">
      <c r="A269" t="e">
        <f t="shared" ca="1" si="549"/>
        <v>#VALUE!</v>
      </c>
      <c r="B269" t="e">
        <f t="array" ref="B269" ca="1">_xlfn.XLOOKUP(Tabelle9[[#This Row],[ExperimentID]]&amp;Tabelle9[[#This Row],[NegotiationID]]&amp;Tabelle9[[#This Row],[MessageID]],ALL_IN_ONE[ExperimentID]&amp;ALL_IN_ONE[NegotiationID]&amp;ALL_IN_ONE[MessageID],ALL_IN_ONE[Gesamt_ID],,0)</f>
        <v>#VALUE!</v>
      </c>
      <c r="C269">
        <v>1136</v>
      </c>
      <c r="D269" t="s">
        <v>1521</v>
      </c>
      <c r="E269">
        <v>30601</v>
      </c>
      <c r="F269">
        <v>1121</v>
      </c>
      <c r="G269">
        <v>1126</v>
      </c>
      <c r="H269" t="s">
        <v>19</v>
      </c>
      <c r="I269" t="str">
        <f t="array" ref="I269">IFERROR(_xlfn.XLOOKUP(Tabelle9[[#This Row],[NegotiationID]]&amp;"FinalAccept",Tabelle9[NegotiationID]&amp;Tabelle9[ActionType],Tabelle9[ActionType],,0),_xlfn.XLOOKUP(Tabelle9[[#This Row],[NegotiationID]]&amp;"FinalReject",Tabelle9[NegotiationID]&amp;Tabelle9[ActionType],Tabelle9[ActionType],,0))</f>
        <v>FinalAccept</v>
      </c>
      <c r="J269">
        <v>1</v>
      </c>
      <c r="K269">
        <v>0.1084</v>
      </c>
      <c r="L269">
        <v>1.1084000000000001</v>
      </c>
      <c r="M269">
        <v>0.89159999999999995</v>
      </c>
      <c r="N269">
        <v>129</v>
      </c>
      <c r="O269">
        <v>2074</v>
      </c>
      <c r="P269">
        <v>9</v>
      </c>
      <c r="Q269" s="3" t="s">
        <v>3659</v>
      </c>
    </row>
    <row r="270" ht="15" customHeight="1">
      <c r="A270" t="e">
        <f t="shared" ca="1" si="549"/>
        <v>#VALUE!</v>
      </c>
      <c r="B270" t="e">
        <f t="array" ref="B270" ca="1">_xlfn.XLOOKUP(Tabelle9[[#This Row],[ExperimentID]]&amp;Tabelle9[[#This Row],[NegotiationID]]&amp;Tabelle9[[#This Row],[MessageID]],ALL_IN_ONE[ExperimentID]&amp;ALL_IN_ONE[NegotiationID]&amp;ALL_IN_ONE[MessageID],ALL_IN_ONE[Gesamt_ID],,0)</f>
        <v>#VALUE!</v>
      </c>
      <c r="C270">
        <v>1136</v>
      </c>
      <c r="D270" t="s">
        <v>1521</v>
      </c>
      <c r="E270">
        <v>31035</v>
      </c>
      <c r="F270">
        <v>1126</v>
      </c>
      <c r="G270">
        <v>1121</v>
      </c>
      <c r="H270" t="s">
        <v>31</v>
      </c>
      <c r="I270" t="str">
        <f t="array" ref="I270">IFERROR(_xlfn.XLOOKUP(Tabelle9[[#This Row],[NegotiationID]]&amp;"FinalAccept",Tabelle9[NegotiationID]&amp;Tabelle9[ActionType],Tabelle9[ActionType],,0),_xlfn.XLOOKUP(Tabelle9[[#This Row],[NegotiationID]]&amp;"FinalReject",Tabelle9[NegotiationID]&amp;Tabelle9[ActionType],Tabelle9[ActionType],,0))</f>
        <v>FinalAccept</v>
      </c>
      <c r="J270">
        <v>1</v>
      </c>
      <c r="K270">
        <v>0.12540000000000001</v>
      </c>
      <c r="L270">
        <v>1.1254</v>
      </c>
      <c r="M270">
        <v>0.87460000000000004</v>
      </c>
      <c r="N270">
        <v>175</v>
      </c>
      <c r="O270">
        <v>2074</v>
      </c>
      <c r="P270">
        <v>9</v>
      </c>
      <c r="Q270" s="3" t="s">
        <v>3660</v>
      </c>
    </row>
    <row r="271" ht="15" customHeight="1">
      <c r="A271" t="e">
        <f t="shared" ca="1" si="549"/>
        <v>#VALUE!</v>
      </c>
      <c r="B271" t="e">
        <f t="array" ref="B271" ca="1">_xlfn.XLOOKUP(Tabelle9[[#This Row],[ExperimentID]]&amp;Tabelle9[[#This Row],[NegotiationID]]&amp;Tabelle9[[#This Row],[MessageID]],ALL_IN_ONE[ExperimentID]&amp;ALL_IN_ONE[NegotiationID]&amp;ALL_IN_ONE[MessageID],ALL_IN_ONE[Gesamt_ID],,0)</f>
        <v>#VALUE!</v>
      </c>
      <c r="C271">
        <v>1136</v>
      </c>
      <c r="D271" t="s">
        <v>1521</v>
      </c>
      <c r="E271">
        <v>31088</v>
      </c>
      <c r="F271">
        <v>1121</v>
      </c>
      <c r="G271">
        <v>1126</v>
      </c>
      <c r="H271" t="s">
        <v>31</v>
      </c>
      <c r="I271" t="str">
        <f t="array" ref="I271">IFERROR(_xlfn.XLOOKUP(Tabelle9[[#This Row],[NegotiationID]]&amp;"FinalAccept",Tabelle9[NegotiationID]&amp;Tabelle9[ActionType],Tabelle9[ActionType],,0),_xlfn.XLOOKUP(Tabelle9[[#This Row],[NegotiationID]]&amp;"FinalReject",Tabelle9[NegotiationID]&amp;Tabelle9[ActionType],Tabelle9[ActionType],,0))</f>
        <v>FinalAccept</v>
      </c>
      <c r="J271">
        <v>0.89600000000000002</v>
      </c>
      <c r="K271">
        <v>0.1552</v>
      </c>
      <c r="L271">
        <v>1.0511999999999999</v>
      </c>
      <c r="M271">
        <v>0.74080000000000001</v>
      </c>
      <c r="N271">
        <v>329</v>
      </c>
      <c r="O271">
        <v>2074</v>
      </c>
      <c r="P271">
        <v>9</v>
      </c>
      <c r="Q271" s="3" t="s">
        <v>3661</v>
      </c>
    </row>
    <row r="272" ht="15" customHeight="1">
      <c r="A272" t="e">
        <f t="shared" ca="1" si="549"/>
        <v>#VALUE!</v>
      </c>
      <c r="B272" t="e">
        <f t="array" ref="B272" ca="1">_xlfn.XLOOKUP(Tabelle9[[#This Row],[ExperimentID]]&amp;Tabelle9[[#This Row],[NegotiationID]]&amp;Tabelle9[[#This Row],[MessageID]],ALL_IN_ONE[ExperimentID]&amp;ALL_IN_ONE[NegotiationID]&amp;ALL_IN_ONE[MessageID],ALL_IN_ONE[Gesamt_ID],,0)</f>
        <v>#VALUE!</v>
      </c>
      <c r="C272">
        <v>1136</v>
      </c>
      <c r="D272" t="s">
        <v>1521</v>
      </c>
      <c r="E272">
        <v>31211</v>
      </c>
      <c r="F272">
        <v>1126</v>
      </c>
      <c r="G272">
        <v>1121</v>
      </c>
      <c r="H272" t="s">
        <v>31</v>
      </c>
      <c r="I272" t="str">
        <f t="array" ref="I272">IFERROR(_xlfn.XLOOKUP(Tabelle9[[#This Row],[NegotiationID]]&amp;"FinalAccept",Tabelle9[NegotiationID]&amp;Tabelle9[ActionType],Tabelle9[ActionType],,0),_xlfn.XLOOKUP(Tabelle9[[#This Row],[NegotiationID]]&amp;"FinalReject",Tabelle9[NegotiationID]&amp;Tabelle9[ActionType],Tabelle9[ActionType],,0))</f>
        <v>FinalAccept</v>
      </c>
      <c r="J272">
        <v>0.82599999999999996</v>
      </c>
      <c r="K272">
        <v>0.25340000000000001</v>
      </c>
      <c r="L272">
        <v>1.0793999999999999</v>
      </c>
      <c r="M272">
        <v>0.5726</v>
      </c>
      <c r="N272">
        <v>260</v>
      </c>
      <c r="O272">
        <v>2074</v>
      </c>
      <c r="P272">
        <v>9</v>
      </c>
      <c r="Q272" s="3" t="s">
        <v>3662</v>
      </c>
    </row>
    <row r="273" ht="15" customHeight="1">
      <c r="A273" t="e">
        <f t="shared" ca="1" si="549"/>
        <v>#VALUE!</v>
      </c>
      <c r="B273" t="e">
        <f t="array" ref="B273" ca="1">_xlfn.XLOOKUP(Tabelle9[[#This Row],[ExperimentID]]&amp;Tabelle9[[#This Row],[NegotiationID]]&amp;Tabelle9[[#This Row],[MessageID]],ALL_IN_ONE[ExperimentID]&amp;ALL_IN_ONE[NegotiationID]&amp;ALL_IN_ONE[MessageID],ALL_IN_ONE[Gesamt_ID],,0)</f>
        <v>#VALUE!</v>
      </c>
      <c r="C273">
        <v>1136</v>
      </c>
      <c r="D273" t="s">
        <v>1521</v>
      </c>
      <c r="E273">
        <v>31231</v>
      </c>
      <c r="F273">
        <v>1121</v>
      </c>
      <c r="G273">
        <v>1126</v>
      </c>
      <c r="H273" t="s">
        <v>31</v>
      </c>
      <c r="I273" t="str">
        <f t="array" ref="I273">IFERROR(_xlfn.XLOOKUP(Tabelle9[[#This Row],[NegotiationID]]&amp;"FinalAccept",Tabelle9[NegotiationID]&amp;Tabelle9[ActionType],Tabelle9[ActionType],,0),_xlfn.XLOOKUP(Tabelle9[[#This Row],[NegotiationID]]&amp;"FinalReject",Tabelle9[NegotiationID]&amp;Tabelle9[ActionType],Tabelle9[ActionType],,0))</f>
        <v>FinalAccept</v>
      </c>
      <c r="J273">
        <v>0.748</v>
      </c>
      <c r="K273">
        <v>0.31440000000000001</v>
      </c>
      <c r="L273">
        <v>1.0624</v>
      </c>
      <c r="M273">
        <v>0.43359999999999999</v>
      </c>
      <c r="N273">
        <v>418</v>
      </c>
      <c r="O273">
        <v>2074</v>
      </c>
      <c r="P273">
        <v>9</v>
      </c>
      <c r="Q273" s="3" t="s">
        <v>3663</v>
      </c>
    </row>
    <row r="274" ht="15" customHeight="1">
      <c r="A274" t="e">
        <f t="shared" ca="1" si="549"/>
        <v>#VALUE!</v>
      </c>
      <c r="B274" t="e">
        <f t="array" ref="B274" ca="1">_xlfn.XLOOKUP(Tabelle9[[#This Row],[ExperimentID]]&amp;Tabelle9[[#This Row],[NegotiationID]]&amp;Tabelle9[[#This Row],[MessageID]],ALL_IN_ONE[ExperimentID]&amp;ALL_IN_ONE[NegotiationID]&amp;ALL_IN_ONE[MessageID],ALL_IN_ONE[Gesamt_ID],,0)</f>
        <v>#VALUE!</v>
      </c>
      <c r="C274">
        <v>1136</v>
      </c>
      <c r="D274" t="s">
        <v>1521</v>
      </c>
      <c r="E274">
        <v>31398</v>
      </c>
      <c r="F274">
        <v>1126</v>
      </c>
      <c r="G274">
        <v>1121</v>
      </c>
      <c r="H274" t="s">
        <v>31</v>
      </c>
      <c r="I274" t="str">
        <f t="array" ref="I274">IFERROR(_xlfn.XLOOKUP(Tabelle9[[#This Row],[NegotiationID]]&amp;"FinalAccept",Tabelle9[NegotiationID]&amp;Tabelle9[ActionType],Tabelle9[ActionType],,0),_xlfn.XLOOKUP(Tabelle9[[#This Row],[NegotiationID]]&amp;"FinalReject",Tabelle9[NegotiationID]&amp;Tabelle9[ActionType],Tabelle9[ActionType],,0))</f>
        <v>FinalAccept</v>
      </c>
      <c r="J274">
        <v>0.69640000000000002</v>
      </c>
      <c r="K274">
        <v>0.38119999999999998</v>
      </c>
      <c r="L274">
        <v>1.0775999999999999</v>
      </c>
      <c r="M274">
        <v>0.31519999999999998</v>
      </c>
      <c r="N274">
        <v>372</v>
      </c>
      <c r="O274">
        <v>2074</v>
      </c>
      <c r="P274">
        <v>9</v>
      </c>
      <c r="Q274" s="3" t="s">
        <v>3664</v>
      </c>
    </row>
    <row r="275" ht="15" customHeight="1">
      <c r="A275" t="e">
        <f t="shared" ca="1" si="549"/>
        <v>#VALUE!</v>
      </c>
      <c r="B275" t="e">
        <f t="array" ref="B275" ca="1">_xlfn.XLOOKUP(Tabelle9[[#This Row],[ExperimentID]]&amp;Tabelle9[[#This Row],[NegotiationID]]&amp;Tabelle9[[#This Row],[MessageID]],ALL_IN_ONE[ExperimentID]&amp;ALL_IN_ONE[NegotiationID]&amp;ALL_IN_ONE[MessageID],ALL_IN_ONE[Gesamt_ID],,0)</f>
        <v>#VALUE!</v>
      </c>
      <c r="C275">
        <v>1136</v>
      </c>
      <c r="D275" t="s">
        <v>1521</v>
      </c>
      <c r="E275">
        <v>31622</v>
      </c>
      <c r="F275">
        <v>1121</v>
      </c>
      <c r="G275">
        <v>1126</v>
      </c>
      <c r="H275" t="s">
        <v>31</v>
      </c>
      <c r="I275" t="str">
        <f t="array" ref="I275">IFERROR(_xlfn.XLOOKUP(Tabelle9[[#This Row],[NegotiationID]]&amp;"FinalAccept",Tabelle9[NegotiationID]&amp;Tabelle9[ActionType],Tabelle9[ActionType],,0),_xlfn.XLOOKUP(Tabelle9[[#This Row],[NegotiationID]]&amp;"FinalReject",Tabelle9[NegotiationID]&amp;Tabelle9[ActionType],Tabelle9[ActionType],,0))</f>
        <v>FinalAccept</v>
      </c>
      <c r="J275">
        <v>0.57879999999999998</v>
      </c>
      <c r="K275">
        <v>0.5544</v>
      </c>
      <c r="L275">
        <v>1.1332</v>
      </c>
      <c r="M275">
        <v>0.024400000000000002</v>
      </c>
      <c r="N275">
        <v>249</v>
      </c>
      <c r="O275">
        <v>2074</v>
      </c>
      <c r="P275">
        <v>9</v>
      </c>
      <c r="Q275" s="3" t="s">
        <v>3665</v>
      </c>
    </row>
    <row r="276" ht="15" customHeight="1">
      <c r="A276" t="e">
        <f t="shared" ca="1" si="549"/>
        <v>#VALUE!</v>
      </c>
      <c r="B276" t="e">
        <f t="array" ref="B276" ca="1">_xlfn.XLOOKUP(Tabelle9[[#This Row],[ExperimentID]]&amp;Tabelle9[[#This Row],[NegotiationID]]&amp;Tabelle9[[#This Row],[MessageID]],ALL_IN_ONE[ExperimentID]&amp;ALL_IN_ONE[NegotiationID]&amp;ALL_IN_ONE[MessageID],ALL_IN_ONE[Gesamt_ID],,0)</f>
        <v>#VALUE!</v>
      </c>
      <c r="C276">
        <v>1136</v>
      </c>
      <c r="D276" t="s">
        <v>1521</v>
      </c>
      <c r="E276">
        <v>31667</v>
      </c>
      <c r="F276">
        <v>1126</v>
      </c>
      <c r="G276">
        <v>1121</v>
      </c>
      <c r="H276" t="s">
        <v>20</v>
      </c>
      <c r="I276" t="str">
        <f t="array" ref="I276">IFERROR(_xlfn.XLOOKUP(Tabelle9[[#This Row],[NegotiationID]]&amp;"FinalAccept",Tabelle9[NegotiationID]&amp;Tabelle9[ActionType],Tabelle9[ActionType],,0),_xlfn.XLOOKUP(Tabelle9[[#This Row],[NegotiationID]]&amp;"FinalReject",Tabelle9[NegotiationID]&amp;Tabelle9[ActionType],Tabelle9[ActionType],,0))</f>
        <v>FinalAccept</v>
      </c>
      <c r="J276">
        <v>0.5544</v>
      </c>
      <c r="K276">
        <v>0.57879999999999998</v>
      </c>
      <c r="L276">
        <v>1.1332</v>
      </c>
      <c r="M276">
        <v>0.024400000000000002</v>
      </c>
      <c r="N276">
        <v>121</v>
      </c>
      <c r="O276">
        <v>2074</v>
      </c>
      <c r="P276">
        <v>9</v>
      </c>
      <c r="Q276" s="3" t="s">
        <v>3666</v>
      </c>
    </row>
    <row r="277" ht="14.5" hidden="1">
      <c r="A277" t="e">
        <f t="shared" ca="1" si="549"/>
        <v>#VALUE!</v>
      </c>
      <c r="B277" t="e">
        <f t="array" ref="B277" ca="1">_xlfn.XLOOKUP(Tabelle9[[#This Row],[ExperimentID]]&amp;Tabelle9[[#This Row],[NegotiationID]]&amp;Tabelle9[[#This Row],[MessageID]],ALL_IN_ONE[ExperimentID]&amp;ALL_IN_ONE[NegotiationID]&amp;ALL_IN_ONE[MessageID],ALL_IN_ONE[Gesamt_ID],,0)</f>
        <v>#VALUE!</v>
      </c>
      <c r="C277">
        <v>1166</v>
      </c>
      <c r="D277" t="s">
        <v>1521</v>
      </c>
      <c r="E277">
        <v>1167</v>
      </c>
      <c r="H277" t="s">
        <v>6019</v>
      </c>
      <c r="I277" t="str">
        <f t="array" ref="I277">IFERROR(_xlfn.XLOOKUP(Tabelle9[[#This Row],[NegotiationID]]&amp;"FinalAccept",Tabelle9[NegotiationID]&amp;Tabelle9[ActionType],Tabelle9[ActionType],,0),_xlfn.XLOOKUP(Tabelle9[[#This Row],[NegotiationID]]&amp;"FinalReject",Tabelle9[NegotiationID]&amp;Tabelle9[ActionType],Tabelle9[ActionType],,0))</f>
        <v>FinalAccept</v>
      </c>
      <c r="N277">
        <v>21</v>
      </c>
      <c r="O277">
        <v>2924</v>
      </c>
      <c r="P277">
        <v>12</v>
      </c>
      <c r="Q277" t="s">
        <v>6020</v>
      </c>
    </row>
    <row r="278" ht="15" customHeight="1">
      <c r="A278" t="e">
        <f t="shared" ca="1" si="549"/>
        <v>#VALUE!</v>
      </c>
      <c r="B278" t="e">
        <f t="array" ref="B278" ca="1">_xlfn.XLOOKUP(Tabelle9[[#This Row],[ExperimentID]]&amp;Tabelle9[[#This Row],[NegotiationID]]&amp;Tabelle9[[#This Row],[MessageID]],ALL_IN_ONE[ExperimentID]&amp;ALL_IN_ONE[NegotiationID]&amp;ALL_IN_ONE[MessageID],ALL_IN_ONE[Gesamt_ID],,0)</f>
        <v>#VALUE!</v>
      </c>
      <c r="C278">
        <v>1166</v>
      </c>
      <c r="D278" t="s">
        <v>1521</v>
      </c>
      <c r="E278">
        <v>31042</v>
      </c>
      <c r="F278">
        <v>1151</v>
      </c>
      <c r="G278">
        <v>1156</v>
      </c>
      <c r="H278" t="s">
        <v>19</v>
      </c>
      <c r="I278" t="str">
        <f t="array" ref="I278">IFERROR(_xlfn.XLOOKUP(Tabelle9[[#This Row],[NegotiationID]]&amp;"FinalAccept",Tabelle9[NegotiationID]&amp;Tabelle9[ActionType],Tabelle9[ActionType],,0),_xlfn.XLOOKUP(Tabelle9[[#This Row],[NegotiationID]]&amp;"FinalReject",Tabelle9[NegotiationID]&amp;Tabelle9[ActionType],Tabelle9[ActionType],,0))</f>
        <v>FinalAccept</v>
      </c>
      <c r="J278">
        <v>0.71419999999999995</v>
      </c>
      <c r="K278">
        <v>0.1474</v>
      </c>
      <c r="L278">
        <v>0.86160000000000003</v>
      </c>
      <c r="M278">
        <v>0.56679999999999997</v>
      </c>
      <c r="N278">
        <v>112</v>
      </c>
      <c r="O278">
        <v>2924</v>
      </c>
      <c r="P278">
        <v>12</v>
      </c>
      <c r="Q278" s="3" t="s">
        <v>3667</v>
      </c>
    </row>
    <row r="279" ht="145" hidden="1">
      <c r="A279" t="e">
        <f t="shared" ca="1" si="549"/>
        <v>#VALUE!</v>
      </c>
      <c r="B279" t="e">
        <f t="array" ref="B279" ca="1">_xlfn.XLOOKUP(Tabelle9[[#This Row],[ExperimentID]]&amp;Tabelle9[[#This Row],[NegotiationID]]&amp;Tabelle9[[#This Row],[MessageID]],ALL_IN_ONE[ExperimentID]&amp;ALL_IN_ONE[NegotiationID]&amp;ALL_IN_ONE[MessageID],ALL_IN_ONE[Gesamt_ID],,0)</f>
        <v>#VALUE!</v>
      </c>
      <c r="C279">
        <v>1166</v>
      </c>
      <c r="D279" t="s">
        <v>1521</v>
      </c>
      <c r="E279">
        <v>31233</v>
      </c>
      <c r="F279">
        <v>1156</v>
      </c>
      <c r="G279">
        <v>1151</v>
      </c>
      <c r="H279" t="s">
        <v>22</v>
      </c>
      <c r="I279" t="str">
        <f t="array" ref="I279">IFERROR(_xlfn.XLOOKUP(Tabelle9[[#This Row],[NegotiationID]]&amp;"FinalAccept",Tabelle9[NegotiationID]&amp;Tabelle9[ActionType],Tabelle9[ActionType],,0),_xlfn.XLOOKUP(Tabelle9[[#This Row],[NegotiationID]]&amp;"FinalReject",Tabelle9[NegotiationID]&amp;Tabelle9[ActionType],Tabelle9[ActionType],,0))</f>
        <v>FinalAccept</v>
      </c>
      <c r="N279">
        <v>239</v>
      </c>
      <c r="O279">
        <v>2924</v>
      </c>
      <c r="P279">
        <v>12</v>
      </c>
      <c r="Q279" s="3" t="s">
        <v>6647</v>
      </c>
    </row>
    <row r="280" ht="174" hidden="1">
      <c r="A280" t="e">
        <f t="shared" ca="1" si="549"/>
        <v>#VALUE!</v>
      </c>
      <c r="B280" t="e">
        <f t="array" ref="B280" ca="1">_xlfn.XLOOKUP(Tabelle9[[#This Row],[ExperimentID]]&amp;Tabelle9[[#This Row],[NegotiationID]]&amp;Tabelle9[[#This Row],[MessageID]],ALL_IN_ONE[ExperimentID]&amp;ALL_IN_ONE[NegotiationID]&amp;ALL_IN_ONE[MessageID],ALL_IN_ONE[Gesamt_ID],,0)</f>
        <v>#VALUE!</v>
      </c>
      <c r="C280">
        <v>1166</v>
      </c>
      <c r="D280" t="s">
        <v>1521</v>
      </c>
      <c r="E280">
        <v>31439</v>
      </c>
      <c r="F280">
        <v>1151</v>
      </c>
      <c r="G280">
        <v>1156</v>
      </c>
      <c r="H280" t="s">
        <v>24</v>
      </c>
      <c r="I280" t="str">
        <f t="array" ref="I280">IFERROR(_xlfn.XLOOKUP(Tabelle9[[#This Row],[NegotiationID]]&amp;"FinalAccept",Tabelle9[NegotiationID]&amp;Tabelle9[ActionType],Tabelle9[ActionType],,0),_xlfn.XLOOKUP(Tabelle9[[#This Row],[NegotiationID]]&amp;"FinalReject",Tabelle9[NegotiationID]&amp;Tabelle9[ActionType],Tabelle9[ActionType],,0))</f>
        <v>FinalAccept</v>
      </c>
      <c r="N280">
        <v>152</v>
      </c>
      <c r="O280">
        <v>2924</v>
      </c>
      <c r="P280">
        <v>12</v>
      </c>
      <c r="Q280" s="3" t="s">
        <v>6648</v>
      </c>
    </row>
    <row r="281" ht="15" customHeight="1">
      <c r="A281" t="e">
        <f t="shared" ca="1" si="549"/>
        <v>#VALUE!</v>
      </c>
      <c r="B281" t="e">
        <f t="array" ref="B281" ca="1">_xlfn.XLOOKUP(Tabelle9[[#This Row],[ExperimentID]]&amp;Tabelle9[[#This Row],[NegotiationID]]&amp;Tabelle9[[#This Row],[MessageID]],ALL_IN_ONE[ExperimentID]&amp;ALL_IN_ONE[NegotiationID]&amp;ALL_IN_ONE[MessageID],ALL_IN_ONE[Gesamt_ID],,0)</f>
        <v>#VALUE!</v>
      </c>
      <c r="C281">
        <v>1166</v>
      </c>
      <c r="D281" t="s">
        <v>1521</v>
      </c>
      <c r="E281">
        <v>31501</v>
      </c>
      <c r="F281">
        <v>1156</v>
      </c>
      <c r="G281">
        <v>1151</v>
      </c>
      <c r="H281" t="s">
        <v>31</v>
      </c>
      <c r="I281" t="str">
        <f t="array" ref="I281">IFERROR(_xlfn.XLOOKUP(Tabelle9[[#This Row],[NegotiationID]]&amp;"FinalAccept",Tabelle9[NegotiationID]&amp;Tabelle9[ActionType],Tabelle9[ActionType],,0),_xlfn.XLOOKUP(Tabelle9[[#This Row],[NegotiationID]]&amp;"FinalReject",Tabelle9[NegotiationID]&amp;Tabelle9[ActionType],Tabelle9[ActionType],,0))</f>
        <v>FinalAccept</v>
      </c>
      <c r="J281">
        <v>0.6976</v>
      </c>
      <c r="K281">
        <v>0.2732</v>
      </c>
      <c r="L281">
        <v>0.9708</v>
      </c>
      <c r="M281">
        <v>0.4244</v>
      </c>
      <c r="N281">
        <v>442</v>
      </c>
      <c r="O281">
        <v>2924</v>
      </c>
      <c r="P281">
        <v>12</v>
      </c>
      <c r="Q281" s="3" t="s">
        <v>3668</v>
      </c>
    </row>
    <row r="282" ht="15" customHeight="1">
      <c r="A282" t="e">
        <f t="shared" ca="1" si="549"/>
        <v>#VALUE!</v>
      </c>
      <c r="B282" t="e">
        <f t="array" ref="B282" ca="1">_xlfn.XLOOKUP(Tabelle9[[#This Row],[ExperimentID]]&amp;Tabelle9[[#This Row],[NegotiationID]]&amp;Tabelle9[[#This Row],[MessageID]],ALL_IN_ONE[ExperimentID]&amp;ALL_IN_ONE[NegotiationID]&amp;ALL_IN_ONE[MessageID],ALL_IN_ONE[Gesamt_ID],,0)</f>
        <v>#VALUE!</v>
      </c>
      <c r="C282">
        <v>1166</v>
      </c>
      <c r="D282" t="s">
        <v>1521</v>
      </c>
      <c r="E282">
        <v>31547</v>
      </c>
      <c r="F282">
        <v>1151</v>
      </c>
      <c r="G282">
        <v>1156</v>
      </c>
      <c r="H282" t="s">
        <v>31</v>
      </c>
      <c r="I282" t="str">
        <f t="array" ref="I282">IFERROR(_xlfn.XLOOKUP(Tabelle9[[#This Row],[NegotiationID]]&amp;"FinalAccept",Tabelle9[NegotiationID]&amp;Tabelle9[ActionType],Tabelle9[ActionType],,0),_xlfn.XLOOKUP(Tabelle9[[#This Row],[NegotiationID]]&amp;"FinalReject",Tabelle9[NegotiationID]&amp;Tabelle9[ActionType],Tabelle9[ActionType],,0))</f>
        <v>FinalAccept</v>
      </c>
      <c r="J282">
        <v>0.5988</v>
      </c>
      <c r="K282">
        <v>0.38159999999999999</v>
      </c>
      <c r="L282">
        <v>0.98040000000000005</v>
      </c>
      <c r="M282">
        <v>0.2172</v>
      </c>
      <c r="N282">
        <v>352</v>
      </c>
      <c r="O282">
        <v>2924</v>
      </c>
      <c r="P282">
        <v>12</v>
      </c>
      <c r="Q282" s="3" t="s">
        <v>3669</v>
      </c>
    </row>
    <row r="283" ht="15" customHeight="1">
      <c r="A283" t="e">
        <f t="shared" ca="1" si="549"/>
        <v>#VALUE!</v>
      </c>
      <c r="B283" t="e">
        <f t="array" ref="B283" ca="1">_xlfn.XLOOKUP(Tabelle9[[#This Row],[ExperimentID]]&amp;Tabelle9[[#This Row],[NegotiationID]]&amp;Tabelle9[[#This Row],[MessageID]],ALL_IN_ONE[ExperimentID]&amp;ALL_IN_ONE[NegotiationID]&amp;ALL_IN_ONE[MessageID],ALL_IN_ONE[Gesamt_ID],,0)</f>
        <v>#VALUE!</v>
      </c>
      <c r="C283">
        <v>1166</v>
      </c>
      <c r="D283" t="s">
        <v>1521</v>
      </c>
      <c r="E283">
        <v>31619</v>
      </c>
      <c r="F283">
        <v>1156</v>
      </c>
      <c r="G283">
        <v>1151</v>
      </c>
      <c r="H283" t="s">
        <v>31</v>
      </c>
      <c r="I283" t="str">
        <f t="array" ref="I283">IFERROR(_xlfn.XLOOKUP(Tabelle9[[#This Row],[NegotiationID]]&amp;"FinalAccept",Tabelle9[NegotiationID]&amp;Tabelle9[ActionType],Tabelle9[ActionType],,0),_xlfn.XLOOKUP(Tabelle9[[#This Row],[NegotiationID]]&amp;"FinalReject",Tabelle9[NegotiationID]&amp;Tabelle9[ActionType],Tabelle9[ActionType],,0))</f>
        <v>FinalAccept</v>
      </c>
      <c r="J283">
        <v>0.56620000000000004</v>
      </c>
      <c r="K283">
        <v>0.30919999999999997</v>
      </c>
      <c r="L283">
        <v>0.87539999999999996</v>
      </c>
      <c r="M283">
        <v>0.25700000000000001</v>
      </c>
      <c r="N283">
        <v>275</v>
      </c>
      <c r="O283">
        <v>2924</v>
      </c>
      <c r="P283">
        <v>12</v>
      </c>
      <c r="Q283" s="3" t="s">
        <v>3670</v>
      </c>
    </row>
    <row r="284" ht="15" customHeight="1">
      <c r="A284" t="e">
        <f t="shared" ca="1" si="549"/>
        <v>#VALUE!</v>
      </c>
      <c r="B284" t="e">
        <f t="array" ref="B284" ca="1">_xlfn.XLOOKUP(Tabelle9[[#This Row],[ExperimentID]]&amp;Tabelle9[[#This Row],[NegotiationID]]&amp;Tabelle9[[#This Row],[MessageID]],ALL_IN_ONE[ExperimentID]&amp;ALL_IN_ONE[NegotiationID]&amp;ALL_IN_ONE[MessageID],ALL_IN_ONE[Gesamt_ID],,0)</f>
        <v>#VALUE!</v>
      </c>
      <c r="C284">
        <v>1166</v>
      </c>
      <c r="D284" t="s">
        <v>1521</v>
      </c>
      <c r="E284">
        <v>31626</v>
      </c>
      <c r="F284">
        <v>1151</v>
      </c>
      <c r="G284">
        <v>1156</v>
      </c>
      <c r="H284" t="s">
        <v>31</v>
      </c>
      <c r="I284" t="str">
        <f t="array" ref="I284">IFERROR(_xlfn.XLOOKUP(Tabelle9[[#This Row],[NegotiationID]]&amp;"FinalAccept",Tabelle9[NegotiationID]&amp;Tabelle9[ActionType],Tabelle9[ActionType],,0),_xlfn.XLOOKUP(Tabelle9[[#This Row],[NegotiationID]]&amp;"FinalReject",Tabelle9[NegotiationID]&amp;Tabelle9[ActionType],Tabelle9[ActionType],,0))</f>
        <v>FinalAccept</v>
      </c>
      <c r="J284">
        <v>0.64400000000000002</v>
      </c>
      <c r="K284">
        <v>0.20499999999999999</v>
      </c>
      <c r="L284">
        <v>0.84899999999999998</v>
      </c>
      <c r="M284">
        <v>0.439</v>
      </c>
      <c r="N284">
        <v>289</v>
      </c>
      <c r="O284">
        <v>2924</v>
      </c>
      <c r="P284">
        <v>12</v>
      </c>
      <c r="Q284" s="3" t="s">
        <v>3671</v>
      </c>
    </row>
    <row r="285" ht="174" hidden="1">
      <c r="A285" t="e">
        <f t="shared" ca="1" si="549"/>
        <v>#VALUE!</v>
      </c>
      <c r="B285" t="e">
        <f t="array" ref="B285" ca="1">_xlfn.XLOOKUP(Tabelle9[[#This Row],[ExperimentID]]&amp;Tabelle9[[#This Row],[NegotiationID]]&amp;Tabelle9[[#This Row],[MessageID]],ALL_IN_ONE[ExperimentID]&amp;ALL_IN_ONE[NegotiationID]&amp;ALL_IN_ONE[MessageID],ALL_IN_ONE[Gesamt_ID],,0)</f>
        <v>#VALUE!</v>
      </c>
      <c r="C285">
        <v>1166</v>
      </c>
      <c r="D285" t="s">
        <v>1521</v>
      </c>
      <c r="E285">
        <v>31782</v>
      </c>
      <c r="F285">
        <v>1156</v>
      </c>
      <c r="G285">
        <v>1151</v>
      </c>
      <c r="H285" t="s">
        <v>22</v>
      </c>
      <c r="I285" t="str">
        <f t="array" ref="I285">IFERROR(_xlfn.XLOOKUP(Tabelle9[[#This Row],[NegotiationID]]&amp;"FinalAccept",Tabelle9[NegotiationID]&amp;Tabelle9[ActionType],Tabelle9[ActionType],,0),_xlfn.XLOOKUP(Tabelle9[[#This Row],[NegotiationID]]&amp;"FinalReject",Tabelle9[NegotiationID]&amp;Tabelle9[ActionType],Tabelle9[ActionType],,0))</f>
        <v>FinalAccept</v>
      </c>
      <c r="N285">
        <v>320</v>
      </c>
      <c r="O285">
        <v>2924</v>
      </c>
      <c r="P285">
        <v>12</v>
      </c>
      <c r="Q285" s="3" t="s">
        <v>6649</v>
      </c>
    </row>
    <row r="286" ht="409.5" hidden="1">
      <c r="A286" t="e">
        <f t="shared" ca="1" si="549"/>
        <v>#VALUE!</v>
      </c>
      <c r="B286" t="e">
        <f t="array" ref="B286" ca="1">_xlfn.XLOOKUP(Tabelle9[[#This Row],[ExperimentID]]&amp;Tabelle9[[#This Row],[NegotiationID]]&amp;Tabelle9[[#This Row],[MessageID]],ALL_IN_ONE[ExperimentID]&amp;ALL_IN_ONE[NegotiationID]&amp;ALL_IN_ONE[MessageID],ALL_IN_ONE[Gesamt_ID],,0)</f>
        <v>#VALUE!</v>
      </c>
      <c r="C286">
        <v>1166</v>
      </c>
      <c r="D286" t="s">
        <v>1521</v>
      </c>
      <c r="E286">
        <v>31836</v>
      </c>
      <c r="F286">
        <v>1151</v>
      </c>
      <c r="G286">
        <v>1156</v>
      </c>
      <c r="H286" t="s">
        <v>24</v>
      </c>
      <c r="I286" t="str">
        <f t="array" ref="I286">IFERROR(_xlfn.XLOOKUP(Tabelle9[[#This Row],[NegotiationID]]&amp;"FinalAccept",Tabelle9[NegotiationID]&amp;Tabelle9[ActionType],Tabelle9[ActionType],,0),_xlfn.XLOOKUP(Tabelle9[[#This Row],[NegotiationID]]&amp;"FinalReject",Tabelle9[NegotiationID]&amp;Tabelle9[ActionType],Tabelle9[ActionType],,0))</f>
        <v>FinalAccept</v>
      </c>
      <c r="N286">
        <v>396</v>
      </c>
      <c r="O286">
        <v>2924</v>
      </c>
      <c r="P286">
        <v>12</v>
      </c>
      <c r="Q286" s="3" t="s">
        <v>6650</v>
      </c>
    </row>
    <row r="287" ht="15" customHeight="1">
      <c r="A287" t="e">
        <f t="shared" ca="1" si="549"/>
        <v>#VALUE!</v>
      </c>
      <c r="B287" t="e">
        <f t="array" ref="B287" ca="1">_xlfn.XLOOKUP(Tabelle9[[#This Row],[ExperimentID]]&amp;Tabelle9[[#This Row],[NegotiationID]]&amp;Tabelle9[[#This Row],[MessageID]],ALL_IN_ONE[ExperimentID]&amp;ALL_IN_ONE[NegotiationID]&amp;ALL_IN_ONE[MessageID],ALL_IN_ONE[Gesamt_ID],,0)</f>
        <v>#VALUE!</v>
      </c>
      <c r="C287">
        <v>1166</v>
      </c>
      <c r="D287" t="s">
        <v>1521</v>
      </c>
      <c r="E287">
        <v>31914</v>
      </c>
      <c r="F287">
        <v>1156</v>
      </c>
      <c r="G287">
        <v>1151</v>
      </c>
      <c r="H287" t="s">
        <v>31</v>
      </c>
      <c r="I287" t="str">
        <f t="array" ref="I287">IFERROR(_xlfn.XLOOKUP(Tabelle9[[#This Row],[NegotiationID]]&amp;"FinalAccept",Tabelle9[NegotiationID]&amp;Tabelle9[ActionType],Tabelle9[ActionType],,0),_xlfn.XLOOKUP(Tabelle9[[#This Row],[NegotiationID]]&amp;"FinalReject",Tabelle9[NegotiationID]&amp;Tabelle9[ActionType],Tabelle9[ActionType],,0))</f>
        <v>FinalAccept</v>
      </c>
      <c r="J287">
        <v>0.54000000000000004</v>
      </c>
      <c r="K287">
        <v>0.5806</v>
      </c>
      <c r="L287">
        <v>1.1206</v>
      </c>
      <c r="M287">
        <v>0.040599999999999997</v>
      </c>
      <c r="N287">
        <v>288</v>
      </c>
      <c r="O287">
        <v>2924</v>
      </c>
      <c r="P287">
        <v>12</v>
      </c>
      <c r="Q287" s="3" t="s">
        <v>3672</v>
      </c>
    </row>
    <row r="288" ht="15" customHeight="1">
      <c r="A288" t="e">
        <f t="shared" ca="1" si="549"/>
        <v>#VALUE!</v>
      </c>
      <c r="B288" t="e">
        <f t="array" ref="B288" ca="1">_xlfn.XLOOKUP(Tabelle9[[#This Row],[ExperimentID]]&amp;Tabelle9[[#This Row],[NegotiationID]]&amp;Tabelle9[[#This Row],[MessageID]],ALL_IN_ONE[ExperimentID]&amp;ALL_IN_ONE[NegotiationID]&amp;ALL_IN_ONE[MessageID],ALL_IN_ONE[Gesamt_ID],,0)</f>
        <v>#VALUE!</v>
      </c>
      <c r="C288">
        <v>1166</v>
      </c>
      <c r="D288" t="s">
        <v>1521</v>
      </c>
      <c r="E288">
        <v>31918</v>
      </c>
      <c r="F288">
        <v>1151</v>
      </c>
      <c r="G288">
        <v>1156</v>
      </c>
      <c r="H288" t="s">
        <v>20</v>
      </c>
      <c r="I288" t="str">
        <f t="array" ref="I288">IFERROR(_xlfn.XLOOKUP(Tabelle9[[#This Row],[NegotiationID]]&amp;"FinalAccept",Tabelle9[NegotiationID]&amp;Tabelle9[ActionType],Tabelle9[ActionType],,0),_xlfn.XLOOKUP(Tabelle9[[#This Row],[NegotiationID]]&amp;"FinalReject",Tabelle9[NegotiationID]&amp;Tabelle9[ActionType],Tabelle9[ActionType],,0))</f>
        <v>FinalAccept</v>
      </c>
      <c r="J288">
        <v>0.5806</v>
      </c>
      <c r="K288">
        <v>0.54000000000000004</v>
      </c>
      <c r="L288">
        <v>1.1206</v>
      </c>
      <c r="M288">
        <v>0.040599999999999997</v>
      </c>
      <c r="N288">
        <v>38</v>
      </c>
      <c r="O288">
        <v>2924</v>
      </c>
      <c r="P288">
        <v>12</v>
      </c>
      <c r="Q288" s="3" t="s">
        <v>3673</v>
      </c>
    </row>
    <row r="289" ht="14.5" hidden="1">
      <c r="A289" t="e">
        <f t="shared" ca="1" si="549"/>
        <v>#VALUE!</v>
      </c>
      <c r="B289" t="e">
        <f t="array" ref="B289" ca="1">_xlfn.XLOOKUP(Tabelle9[[#This Row],[ExperimentID]]&amp;Tabelle9[[#This Row],[NegotiationID]]&amp;Tabelle9[[#This Row],[MessageID]],ALL_IN_ONE[ExperimentID]&amp;ALL_IN_ONE[NegotiationID]&amp;ALL_IN_ONE[MessageID],ALL_IN_ONE[Gesamt_ID],,0)</f>
        <v>#VALUE!</v>
      </c>
      <c r="C289">
        <v>1196</v>
      </c>
      <c r="D289" t="s">
        <v>1521</v>
      </c>
      <c r="E289">
        <v>1197</v>
      </c>
      <c r="H289" t="s">
        <v>6019</v>
      </c>
      <c r="I289" t="e">
        <f t="array" ref="I289">IFERROR(_xlfn.XLOOKUP(Tabelle9[[#This Row],[NegotiationID]]&amp;"FinalAccept",Tabelle9[NegotiationID]&amp;Tabelle9[ActionType],Tabelle9[ActionType],,0),_xlfn.XLOOKUP(Tabelle9[[#This Row],[NegotiationID]]&amp;"FinalReject",Tabelle9[NegotiationID]&amp;Tabelle9[ActionType],Tabelle9[ActionType],,0))</f>
        <v>#N/A</v>
      </c>
      <c r="N289">
        <v>21</v>
      </c>
      <c r="O289">
        <v>21</v>
      </c>
      <c r="P289">
        <v>1</v>
      </c>
      <c r="Q289" t="s">
        <v>6020</v>
      </c>
    </row>
    <row r="290" ht="14.5" hidden="1">
      <c r="A290" t="e">
        <f t="shared" ca="1" si="549"/>
        <v>#VALUE!</v>
      </c>
      <c r="B290" t="e">
        <f t="array" ref="B290" ca="1">_xlfn.XLOOKUP(Tabelle9[[#This Row],[ExperimentID]]&amp;Tabelle9[[#This Row],[NegotiationID]]&amp;Tabelle9[[#This Row],[MessageID]],ALL_IN_ONE[ExperimentID]&amp;ALL_IN_ONE[NegotiationID]&amp;ALL_IN_ONE[MessageID],ALL_IN_ONE[Gesamt_ID],,0)</f>
        <v>#VALUE!</v>
      </c>
      <c r="C290">
        <v>1226</v>
      </c>
      <c r="D290" t="s">
        <v>1521</v>
      </c>
      <c r="E290">
        <v>1227</v>
      </c>
      <c r="H290" t="s">
        <v>6019</v>
      </c>
      <c r="I290" t="e">
        <f t="array" ref="I290">IFERROR(_xlfn.XLOOKUP(Tabelle9[[#This Row],[NegotiationID]]&amp;"FinalAccept",Tabelle9[NegotiationID]&amp;Tabelle9[ActionType],Tabelle9[ActionType],,0),_xlfn.XLOOKUP(Tabelle9[[#This Row],[NegotiationID]]&amp;"FinalReject",Tabelle9[NegotiationID]&amp;Tabelle9[ActionType],Tabelle9[ActionType],,0))</f>
        <v>#N/A</v>
      </c>
      <c r="N290">
        <v>21</v>
      </c>
      <c r="O290">
        <v>21</v>
      </c>
      <c r="P290">
        <v>1</v>
      </c>
      <c r="Q290" t="s">
        <v>6020</v>
      </c>
    </row>
    <row r="291" ht="14.5" hidden="1">
      <c r="A291" t="e">
        <f t="shared" ca="1" si="549"/>
        <v>#VALUE!</v>
      </c>
      <c r="B291" t="e">
        <f t="array" ref="B291" ca="1">_xlfn.XLOOKUP(Tabelle9[[#This Row],[ExperimentID]]&amp;Tabelle9[[#This Row],[NegotiationID]]&amp;Tabelle9[[#This Row],[MessageID]],ALL_IN_ONE[ExperimentID]&amp;ALL_IN_ONE[NegotiationID]&amp;ALL_IN_ONE[MessageID],ALL_IN_ONE[Gesamt_ID],,0)</f>
        <v>#VALUE!</v>
      </c>
      <c r="C291">
        <v>1256</v>
      </c>
      <c r="D291" t="s">
        <v>1521</v>
      </c>
      <c r="E291">
        <v>1257</v>
      </c>
      <c r="H291" t="s">
        <v>6019</v>
      </c>
      <c r="I291" t="e">
        <f t="array" ref="I291">IFERROR(_xlfn.XLOOKUP(Tabelle9[[#This Row],[NegotiationID]]&amp;"FinalAccept",Tabelle9[NegotiationID]&amp;Tabelle9[ActionType],Tabelle9[ActionType],,0),_xlfn.XLOOKUP(Tabelle9[[#This Row],[NegotiationID]]&amp;"FinalReject",Tabelle9[NegotiationID]&amp;Tabelle9[ActionType],Tabelle9[ActionType],,0))</f>
        <v>#N/A</v>
      </c>
      <c r="N291">
        <v>21</v>
      </c>
      <c r="O291">
        <v>21</v>
      </c>
      <c r="P291">
        <v>1</v>
      </c>
      <c r="Q291" t="s">
        <v>6020</v>
      </c>
    </row>
    <row r="292" ht="14.5" hidden="1">
      <c r="A292" t="e">
        <f t="shared" ca="1" si="549"/>
        <v>#VALUE!</v>
      </c>
      <c r="B292" t="e">
        <f t="array" ref="B292" ca="1">_xlfn.XLOOKUP(Tabelle9[[#This Row],[ExperimentID]]&amp;Tabelle9[[#This Row],[NegotiationID]]&amp;Tabelle9[[#This Row],[MessageID]],ALL_IN_ONE[ExperimentID]&amp;ALL_IN_ONE[NegotiationID]&amp;ALL_IN_ONE[MessageID],ALL_IN_ONE[Gesamt_ID],,0)</f>
        <v>#VALUE!</v>
      </c>
      <c r="C292">
        <v>1286</v>
      </c>
      <c r="D292" t="s">
        <v>1521</v>
      </c>
      <c r="E292">
        <v>1287</v>
      </c>
      <c r="H292" t="s">
        <v>6019</v>
      </c>
      <c r="I292" t="e">
        <f t="array" ref="I292">IFERROR(_xlfn.XLOOKUP(Tabelle9[[#This Row],[NegotiationID]]&amp;"FinalAccept",Tabelle9[NegotiationID]&amp;Tabelle9[ActionType],Tabelle9[ActionType],,0),_xlfn.XLOOKUP(Tabelle9[[#This Row],[NegotiationID]]&amp;"FinalReject",Tabelle9[NegotiationID]&amp;Tabelle9[ActionType],Tabelle9[ActionType],,0))</f>
        <v>#N/A</v>
      </c>
      <c r="N292">
        <v>21</v>
      </c>
      <c r="O292">
        <v>21</v>
      </c>
      <c r="P292">
        <v>1</v>
      </c>
      <c r="Q292" t="s">
        <v>6020</v>
      </c>
    </row>
    <row r="293" ht="14.5" hidden="1">
      <c r="A293" t="e">
        <f t="shared" ca="1" si="549"/>
        <v>#VALUE!</v>
      </c>
      <c r="B293" t="e">
        <f t="array" ref="B293" ca="1">_xlfn.XLOOKUP(Tabelle9[[#This Row],[ExperimentID]]&amp;Tabelle9[[#This Row],[NegotiationID]]&amp;Tabelle9[[#This Row],[MessageID]],ALL_IN_ONE[ExperimentID]&amp;ALL_IN_ONE[NegotiationID]&amp;ALL_IN_ONE[MessageID],ALL_IN_ONE[Gesamt_ID],,0)</f>
        <v>#VALUE!</v>
      </c>
      <c r="C293">
        <v>1316</v>
      </c>
      <c r="D293" t="s">
        <v>1521</v>
      </c>
      <c r="E293">
        <v>1317</v>
      </c>
      <c r="H293" t="s">
        <v>6019</v>
      </c>
      <c r="I293" t="e">
        <f t="array" ref="I293">IFERROR(_xlfn.XLOOKUP(Tabelle9[[#This Row],[NegotiationID]]&amp;"FinalAccept",Tabelle9[NegotiationID]&amp;Tabelle9[ActionType],Tabelle9[ActionType],,0),_xlfn.XLOOKUP(Tabelle9[[#This Row],[NegotiationID]]&amp;"FinalReject",Tabelle9[NegotiationID]&amp;Tabelle9[ActionType],Tabelle9[ActionType],,0))</f>
        <v>#N/A</v>
      </c>
      <c r="N293">
        <v>21</v>
      </c>
      <c r="O293">
        <v>21</v>
      </c>
      <c r="P293">
        <v>1</v>
      </c>
      <c r="Q293" t="s">
        <v>6020</v>
      </c>
    </row>
    <row r="294" ht="14.5" hidden="1">
      <c r="A294" t="e">
        <f t="shared" ca="1" si="549"/>
        <v>#VALUE!</v>
      </c>
      <c r="B294" t="e">
        <f t="array" ref="B294" ca="1">_xlfn.XLOOKUP(Tabelle9[[#This Row],[ExperimentID]]&amp;Tabelle9[[#This Row],[NegotiationID]]&amp;Tabelle9[[#This Row],[MessageID]],ALL_IN_ONE[ExperimentID]&amp;ALL_IN_ONE[NegotiationID]&amp;ALL_IN_ONE[MessageID],ALL_IN_ONE[Gesamt_ID],,0)</f>
        <v>#VALUE!</v>
      </c>
      <c r="C294">
        <v>1346</v>
      </c>
      <c r="D294" t="s">
        <v>1521</v>
      </c>
      <c r="E294">
        <v>1347</v>
      </c>
      <c r="H294" t="s">
        <v>6019</v>
      </c>
      <c r="I294" t="e">
        <f t="array" ref="I294">IFERROR(_xlfn.XLOOKUP(Tabelle9[[#This Row],[NegotiationID]]&amp;"FinalAccept",Tabelle9[NegotiationID]&amp;Tabelle9[ActionType],Tabelle9[ActionType],,0),_xlfn.XLOOKUP(Tabelle9[[#This Row],[NegotiationID]]&amp;"FinalReject",Tabelle9[NegotiationID]&amp;Tabelle9[ActionType],Tabelle9[ActionType],,0))</f>
        <v>#N/A</v>
      </c>
      <c r="N294">
        <v>21</v>
      </c>
      <c r="O294">
        <v>21</v>
      </c>
      <c r="P294">
        <v>1</v>
      </c>
      <c r="Q294" t="s">
        <v>6020</v>
      </c>
    </row>
    <row r="295" ht="14.5" hidden="1">
      <c r="A295" t="e">
        <f t="shared" ca="1" si="549"/>
        <v>#VALUE!</v>
      </c>
      <c r="B295" t="e">
        <f t="array" ref="B295" ca="1">_xlfn.XLOOKUP(Tabelle9[[#This Row],[ExperimentID]]&amp;Tabelle9[[#This Row],[NegotiationID]]&amp;Tabelle9[[#This Row],[MessageID]],ALL_IN_ONE[ExperimentID]&amp;ALL_IN_ONE[NegotiationID]&amp;ALL_IN_ONE[MessageID],ALL_IN_ONE[Gesamt_ID],,0)</f>
        <v>#VALUE!</v>
      </c>
      <c r="C295">
        <v>1376</v>
      </c>
      <c r="D295" t="s">
        <v>1521</v>
      </c>
      <c r="E295">
        <v>1377</v>
      </c>
      <c r="H295" t="s">
        <v>6019</v>
      </c>
      <c r="I295" t="e">
        <f t="array" ref="I295">IFERROR(_xlfn.XLOOKUP(Tabelle9[[#This Row],[NegotiationID]]&amp;"FinalAccept",Tabelle9[NegotiationID]&amp;Tabelle9[ActionType],Tabelle9[ActionType],,0),_xlfn.XLOOKUP(Tabelle9[[#This Row],[NegotiationID]]&amp;"FinalReject",Tabelle9[NegotiationID]&amp;Tabelle9[ActionType],Tabelle9[ActionType],,0))</f>
        <v>#N/A</v>
      </c>
      <c r="N295">
        <v>21</v>
      </c>
      <c r="O295">
        <v>21</v>
      </c>
      <c r="P295">
        <v>1</v>
      </c>
      <c r="Q295" t="s">
        <v>6020</v>
      </c>
    </row>
    <row r="296" ht="14.5" hidden="1">
      <c r="A296" t="e">
        <f t="shared" ca="1" si="549"/>
        <v>#VALUE!</v>
      </c>
      <c r="B296" t="e">
        <f t="array" ref="B296" ca="1">_xlfn.XLOOKUP(Tabelle9[[#This Row],[ExperimentID]]&amp;Tabelle9[[#This Row],[NegotiationID]]&amp;Tabelle9[[#This Row],[MessageID]],ALL_IN_ONE[ExperimentID]&amp;ALL_IN_ONE[NegotiationID]&amp;ALL_IN_ONE[MessageID],ALL_IN_ONE[Gesamt_ID],,0)</f>
        <v>#VALUE!</v>
      </c>
      <c r="C296">
        <v>1406</v>
      </c>
      <c r="D296" t="s">
        <v>1521</v>
      </c>
      <c r="E296">
        <v>1407</v>
      </c>
      <c r="H296" t="s">
        <v>6019</v>
      </c>
      <c r="I296" t="e">
        <f t="array" ref="I296">IFERROR(_xlfn.XLOOKUP(Tabelle9[[#This Row],[NegotiationID]]&amp;"FinalAccept",Tabelle9[NegotiationID]&amp;Tabelle9[ActionType],Tabelle9[ActionType],,0),_xlfn.XLOOKUP(Tabelle9[[#This Row],[NegotiationID]]&amp;"FinalReject",Tabelle9[NegotiationID]&amp;Tabelle9[ActionType],Tabelle9[ActionType],,0))</f>
        <v>#N/A</v>
      </c>
      <c r="N296">
        <v>21</v>
      </c>
      <c r="O296">
        <v>21</v>
      </c>
      <c r="P296">
        <v>1</v>
      </c>
      <c r="Q296" t="s">
        <v>6020</v>
      </c>
    </row>
    <row r="297" ht="14.5" hidden="1">
      <c r="A297" t="e">
        <f t="shared" ca="1" si="549"/>
        <v>#VALUE!</v>
      </c>
      <c r="B297" t="e">
        <f t="array" ref="B297" ca="1">_xlfn.XLOOKUP(Tabelle9[[#This Row],[ExperimentID]]&amp;Tabelle9[[#This Row],[NegotiationID]]&amp;Tabelle9[[#This Row],[MessageID]],ALL_IN_ONE[ExperimentID]&amp;ALL_IN_ONE[NegotiationID]&amp;ALL_IN_ONE[MessageID],ALL_IN_ONE[Gesamt_ID],,0)</f>
        <v>#VALUE!</v>
      </c>
      <c r="C297">
        <v>1436</v>
      </c>
      <c r="D297" t="s">
        <v>1521</v>
      </c>
      <c r="E297">
        <v>1437</v>
      </c>
      <c r="H297" t="s">
        <v>6019</v>
      </c>
      <c r="I297" t="e">
        <f t="array" ref="I297">IFERROR(_xlfn.XLOOKUP(Tabelle9[[#This Row],[NegotiationID]]&amp;"FinalAccept",Tabelle9[NegotiationID]&amp;Tabelle9[ActionType],Tabelle9[ActionType],,0),_xlfn.XLOOKUP(Tabelle9[[#This Row],[NegotiationID]]&amp;"FinalReject",Tabelle9[NegotiationID]&amp;Tabelle9[ActionType],Tabelle9[ActionType],,0))</f>
        <v>#N/A</v>
      </c>
      <c r="N297">
        <v>21</v>
      </c>
      <c r="O297">
        <v>21</v>
      </c>
      <c r="P297">
        <v>1</v>
      </c>
      <c r="Q297" t="s">
        <v>6020</v>
      </c>
    </row>
    <row r="298" ht="14.5" hidden="1">
      <c r="A298" t="e">
        <f t="shared" ca="1" si="549"/>
        <v>#VALUE!</v>
      </c>
      <c r="B298" t="e">
        <f t="array" ref="B298" ca="1">_xlfn.XLOOKUP(Tabelle9[[#This Row],[ExperimentID]]&amp;Tabelle9[[#This Row],[NegotiationID]]&amp;Tabelle9[[#This Row],[MessageID]],ALL_IN_ONE[ExperimentID]&amp;ALL_IN_ONE[NegotiationID]&amp;ALL_IN_ONE[MessageID],ALL_IN_ONE[Gesamt_ID],,0)</f>
        <v>#VALUE!</v>
      </c>
      <c r="C298">
        <v>1466</v>
      </c>
      <c r="D298" t="s">
        <v>1521</v>
      </c>
      <c r="E298">
        <v>1467</v>
      </c>
      <c r="H298" t="s">
        <v>6019</v>
      </c>
      <c r="I298" t="e">
        <f t="array" ref="I298">IFERROR(_xlfn.XLOOKUP(Tabelle9[[#This Row],[NegotiationID]]&amp;"FinalAccept",Tabelle9[NegotiationID]&amp;Tabelle9[ActionType],Tabelle9[ActionType],,0),_xlfn.XLOOKUP(Tabelle9[[#This Row],[NegotiationID]]&amp;"FinalReject",Tabelle9[NegotiationID]&amp;Tabelle9[ActionType],Tabelle9[ActionType],,0))</f>
        <v>#N/A</v>
      </c>
      <c r="N298">
        <v>21</v>
      </c>
      <c r="O298">
        <v>21</v>
      </c>
      <c r="P298">
        <v>1</v>
      </c>
      <c r="Q298" t="s">
        <v>6020</v>
      </c>
    </row>
    <row r="299" ht="14.5" hidden="1">
      <c r="A299" t="e">
        <f t="shared" ca="1" si="549"/>
        <v>#VALUE!</v>
      </c>
      <c r="B299" t="e">
        <f t="array" ref="B299" ca="1">_xlfn.XLOOKUP(Tabelle9[[#This Row],[ExperimentID]]&amp;Tabelle9[[#This Row],[NegotiationID]]&amp;Tabelle9[[#This Row],[MessageID]],ALL_IN_ONE[ExperimentID]&amp;ALL_IN_ONE[NegotiationID]&amp;ALL_IN_ONE[MessageID],ALL_IN_ONE[Gesamt_ID],,0)</f>
        <v>#VALUE!</v>
      </c>
      <c r="C299">
        <v>1496</v>
      </c>
      <c r="D299" t="s">
        <v>1521</v>
      </c>
      <c r="E299">
        <v>1497</v>
      </c>
      <c r="H299" t="s">
        <v>6019</v>
      </c>
      <c r="I299" t="e">
        <f t="array" ref="I299">IFERROR(_xlfn.XLOOKUP(Tabelle9[[#This Row],[NegotiationID]]&amp;"FinalAccept",Tabelle9[NegotiationID]&amp;Tabelle9[ActionType],Tabelle9[ActionType],,0),_xlfn.XLOOKUP(Tabelle9[[#This Row],[NegotiationID]]&amp;"FinalReject",Tabelle9[NegotiationID]&amp;Tabelle9[ActionType],Tabelle9[ActionType],,0))</f>
        <v>#N/A</v>
      </c>
      <c r="N299">
        <v>21</v>
      </c>
      <c r="O299">
        <v>21</v>
      </c>
      <c r="P299">
        <v>1</v>
      </c>
      <c r="Q299" t="s">
        <v>6020</v>
      </c>
    </row>
    <row r="300" ht="14.5" hidden="1">
      <c r="A300" t="e">
        <f t="shared" ca="1" si="549"/>
        <v>#VALUE!</v>
      </c>
      <c r="B300" t="e">
        <f t="array" ref="B300" ca="1">_xlfn.XLOOKUP(Tabelle9[[#This Row],[ExperimentID]]&amp;Tabelle9[[#This Row],[NegotiationID]]&amp;Tabelle9[[#This Row],[MessageID]],ALL_IN_ONE[ExperimentID]&amp;ALL_IN_ONE[NegotiationID]&amp;ALL_IN_ONE[MessageID],ALL_IN_ONE[Gesamt_ID],,0)</f>
        <v>#VALUE!</v>
      </c>
      <c r="C300">
        <v>1526</v>
      </c>
      <c r="D300" t="s">
        <v>1521</v>
      </c>
      <c r="E300">
        <v>1527</v>
      </c>
      <c r="H300" t="s">
        <v>6019</v>
      </c>
      <c r="I300" t="e">
        <f t="array" ref="I300">IFERROR(_xlfn.XLOOKUP(Tabelle9[[#This Row],[NegotiationID]]&amp;"FinalAccept",Tabelle9[NegotiationID]&amp;Tabelle9[ActionType],Tabelle9[ActionType],,0),_xlfn.XLOOKUP(Tabelle9[[#This Row],[NegotiationID]]&amp;"FinalReject",Tabelle9[NegotiationID]&amp;Tabelle9[ActionType],Tabelle9[ActionType],,0))</f>
        <v>#N/A</v>
      </c>
      <c r="N300">
        <v>21</v>
      </c>
      <c r="O300">
        <v>21</v>
      </c>
      <c r="P300">
        <v>1</v>
      </c>
      <c r="Q300" t="s">
        <v>6020</v>
      </c>
    </row>
    <row r="301" ht="14.5" hidden="1">
      <c r="A301" t="e">
        <f t="shared" ca="1" si="549"/>
        <v>#VALUE!</v>
      </c>
      <c r="B301" t="e">
        <f t="array" ref="B301" ca="1">_xlfn.XLOOKUP(Tabelle9[[#This Row],[ExperimentID]]&amp;Tabelle9[[#This Row],[NegotiationID]]&amp;Tabelle9[[#This Row],[MessageID]],ALL_IN_ONE[ExperimentID]&amp;ALL_IN_ONE[NegotiationID]&amp;ALL_IN_ONE[MessageID],ALL_IN_ONE[Gesamt_ID],,0)</f>
        <v>#VALUE!</v>
      </c>
      <c r="C301">
        <v>1556</v>
      </c>
      <c r="D301" t="s">
        <v>1521</v>
      </c>
      <c r="E301">
        <v>1557</v>
      </c>
      <c r="H301" t="s">
        <v>6019</v>
      </c>
      <c r="I301" t="e">
        <f t="array" ref="I301">IFERROR(_xlfn.XLOOKUP(Tabelle9[[#This Row],[NegotiationID]]&amp;"FinalAccept",Tabelle9[NegotiationID]&amp;Tabelle9[ActionType],Tabelle9[ActionType],,0),_xlfn.XLOOKUP(Tabelle9[[#This Row],[NegotiationID]]&amp;"FinalReject",Tabelle9[NegotiationID]&amp;Tabelle9[ActionType],Tabelle9[ActionType],,0))</f>
        <v>#N/A</v>
      </c>
      <c r="N301">
        <v>21</v>
      </c>
      <c r="O301">
        <v>21</v>
      </c>
      <c r="P301">
        <v>1</v>
      </c>
      <c r="Q301" t="s">
        <v>6020</v>
      </c>
    </row>
    <row r="302" ht="14.5" hidden="1">
      <c r="A302" t="e">
        <f t="shared" ca="1" si="549"/>
        <v>#VALUE!</v>
      </c>
      <c r="B302" t="e">
        <f t="array" ref="B302" ca="1">_xlfn.XLOOKUP(Tabelle9[[#This Row],[ExperimentID]]&amp;Tabelle9[[#This Row],[NegotiationID]]&amp;Tabelle9[[#This Row],[MessageID]],ALL_IN_ONE[ExperimentID]&amp;ALL_IN_ONE[NegotiationID]&amp;ALL_IN_ONE[MessageID],ALL_IN_ONE[Gesamt_ID],,0)</f>
        <v>#VALUE!</v>
      </c>
      <c r="C302">
        <v>1586</v>
      </c>
      <c r="D302" t="s">
        <v>1521</v>
      </c>
      <c r="E302">
        <v>1587</v>
      </c>
      <c r="H302" t="s">
        <v>6019</v>
      </c>
      <c r="I302" t="e">
        <f t="array" ref="I302">IFERROR(_xlfn.XLOOKUP(Tabelle9[[#This Row],[NegotiationID]]&amp;"FinalAccept",Tabelle9[NegotiationID]&amp;Tabelle9[ActionType],Tabelle9[ActionType],,0),_xlfn.XLOOKUP(Tabelle9[[#This Row],[NegotiationID]]&amp;"FinalReject",Tabelle9[NegotiationID]&amp;Tabelle9[ActionType],Tabelle9[ActionType],,0))</f>
        <v>#N/A</v>
      </c>
      <c r="N302">
        <v>21</v>
      </c>
      <c r="O302">
        <v>21</v>
      </c>
      <c r="P302">
        <v>1</v>
      </c>
      <c r="Q302" t="s">
        <v>6020</v>
      </c>
    </row>
    <row r="303" ht="14.5" hidden="1">
      <c r="A303" t="e">
        <f t="shared" ca="1" si="549"/>
        <v>#VALUE!</v>
      </c>
      <c r="B303" t="e">
        <f t="array" ref="B303" ca="1">_xlfn.XLOOKUP(Tabelle9[[#This Row],[ExperimentID]]&amp;Tabelle9[[#This Row],[NegotiationID]]&amp;Tabelle9[[#This Row],[MessageID]],ALL_IN_ONE[ExperimentID]&amp;ALL_IN_ONE[NegotiationID]&amp;ALL_IN_ONE[MessageID],ALL_IN_ONE[Gesamt_ID],,0)</f>
        <v>#VALUE!</v>
      </c>
      <c r="C303">
        <v>1616</v>
      </c>
      <c r="D303" t="s">
        <v>1521</v>
      </c>
      <c r="E303">
        <v>1617</v>
      </c>
      <c r="H303" t="s">
        <v>6019</v>
      </c>
      <c r="I303" t="e">
        <f t="array" ref="I303">IFERROR(_xlfn.XLOOKUP(Tabelle9[[#This Row],[NegotiationID]]&amp;"FinalAccept",Tabelle9[NegotiationID]&amp;Tabelle9[ActionType],Tabelle9[ActionType],,0),_xlfn.XLOOKUP(Tabelle9[[#This Row],[NegotiationID]]&amp;"FinalReject",Tabelle9[NegotiationID]&amp;Tabelle9[ActionType],Tabelle9[ActionType],,0))</f>
        <v>#N/A</v>
      </c>
      <c r="N303">
        <v>21</v>
      </c>
      <c r="O303">
        <v>21</v>
      </c>
      <c r="P303">
        <v>1</v>
      </c>
      <c r="Q303" t="s">
        <v>6020</v>
      </c>
    </row>
    <row r="304" ht="14.5" hidden="1">
      <c r="A304" t="e">
        <f t="shared" ca="1" si="549"/>
        <v>#VALUE!</v>
      </c>
      <c r="B304" t="e">
        <f t="array" ref="B304" ca="1">_xlfn.XLOOKUP(Tabelle9[[#This Row],[ExperimentID]]&amp;Tabelle9[[#This Row],[NegotiationID]]&amp;Tabelle9[[#This Row],[MessageID]],ALL_IN_ONE[ExperimentID]&amp;ALL_IN_ONE[NegotiationID]&amp;ALL_IN_ONE[MessageID],ALL_IN_ONE[Gesamt_ID],,0)</f>
        <v>#VALUE!</v>
      </c>
      <c r="C304">
        <v>1646</v>
      </c>
      <c r="D304" t="s">
        <v>1521</v>
      </c>
      <c r="E304">
        <v>1647</v>
      </c>
      <c r="H304" t="s">
        <v>6019</v>
      </c>
      <c r="I304" t="e">
        <f t="array" ref="I304">IFERROR(_xlfn.XLOOKUP(Tabelle9[[#This Row],[NegotiationID]]&amp;"FinalAccept",Tabelle9[NegotiationID]&amp;Tabelle9[ActionType],Tabelle9[ActionType],,0),_xlfn.XLOOKUP(Tabelle9[[#This Row],[NegotiationID]]&amp;"FinalReject",Tabelle9[NegotiationID]&amp;Tabelle9[ActionType],Tabelle9[ActionType],,0))</f>
        <v>#N/A</v>
      </c>
      <c r="N304">
        <v>21</v>
      </c>
      <c r="O304">
        <v>21</v>
      </c>
      <c r="P304">
        <v>1</v>
      </c>
      <c r="Q304" t="s">
        <v>6020</v>
      </c>
    </row>
    <row r="305" ht="14.5" hidden="1">
      <c r="A305" t="e">
        <f t="shared" ca="1" si="549"/>
        <v>#VALUE!</v>
      </c>
      <c r="B305" t="e">
        <f t="array" ref="B305" ca="1">_xlfn.XLOOKUP(Tabelle9[[#This Row],[ExperimentID]]&amp;Tabelle9[[#This Row],[NegotiationID]]&amp;Tabelle9[[#This Row],[MessageID]],ALL_IN_ONE[ExperimentID]&amp;ALL_IN_ONE[NegotiationID]&amp;ALL_IN_ONE[MessageID],ALL_IN_ONE[Gesamt_ID],,0)</f>
        <v>#VALUE!</v>
      </c>
      <c r="C305">
        <v>1676</v>
      </c>
      <c r="D305" t="s">
        <v>1521</v>
      </c>
      <c r="E305">
        <v>1677</v>
      </c>
      <c r="H305" t="s">
        <v>6019</v>
      </c>
      <c r="I305" t="e">
        <f t="array" ref="I305">IFERROR(_xlfn.XLOOKUP(Tabelle9[[#This Row],[NegotiationID]]&amp;"FinalAccept",Tabelle9[NegotiationID]&amp;Tabelle9[ActionType],Tabelle9[ActionType],,0),_xlfn.XLOOKUP(Tabelle9[[#This Row],[NegotiationID]]&amp;"FinalReject",Tabelle9[NegotiationID]&amp;Tabelle9[ActionType],Tabelle9[ActionType],,0))</f>
        <v>#N/A</v>
      </c>
      <c r="N305">
        <v>21</v>
      </c>
      <c r="O305">
        <v>21</v>
      </c>
      <c r="P305">
        <v>1</v>
      </c>
      <c r="Q305" t="s">
        <v>6020</v>
      </c>
    </row>
    <row r="306" ht="14.5" hidden="1">
      <c r="A306" t="e">
        <f t="shared" ca="1" si="549"/>
        <v>#VALUE!</v>
      </c>
      <c r="B306" t="e">
        <f t="array" ref="B306" ca="1">_xlfn.XLOOKUP(Tabelle9[[#This Row],[ExperimentID]]&amp;Tabelle9[[#This Row],[NegotiationID]]&amp;Tabelle9[[#This Row],[MessageID]],ALL_IN_ONE[ExperimentID]&amp;ALL_IN_ONE[NegotiationID]&amp;ALL_IN_ONE[MessageID],ALL_IN_ONE[Gesamt_ID],,0)</f>
        <v>#VALUE!</v>
      </c>
      <c r="C306">
        <v>1706</v>
      </c>
      <c r="D306" t="s">
        <v>1521</v>
      </c>
      <c r="E306">
        <v>1707</v>
      </c>
      <c r="H306" t="s">
        <v>6019</v>
      </c>
      <c r="I306" t="e">
        <f t="array" ref="I306">IFERROR(_xlfn.XLOOKUP(Tabelle9[[#This Row],[NegotiationID]]&amp;"FinalAccept",Tabelle9[NegotiationID]&amp;Tabelle9[ActionType],Tabelle9[ActionType],,0),_xlfn.XLOOKUP(Tabelle9[[#This Row],[NegotiationID]]&amp;"FinalReject",Tabelle9[NegotiationID]&amp;Tabelle9[ActionType],Tabelle9[ActionType],,0))</f>
        <v>#N/A</v>
      </c>
      <c r="N306">
        <v>21</v>
      </c>
      <c r="O306">
        <v>21</v>
      </c>
      <c r="P306">
        <v>1</v>
      </c>
      <c r="Q306" t="s">
        <v>6020</v>
      </c>
    </row>
    <row r="307" ht="14.5" hidden="1">
      <c r="A307" t="e">
        <f t="shared" ca="1" si="549"/>
        <v>#VALUE!</v>
      </c>
      <c r="B307" t="e">
        <f t="array" ref="B307" ca="1">_xlfn.XLOOKUP(Tabelle9[[#This Row],[ExperimentID]]&amp;Tabelle9[[#This Row],[NegotiationID]]&amp;Tabelle9[[#This Row],[MessageID]],ALL_IN_ONE[ExperimentID]&amp;ALL_IN_ONE[NegotiationID]&amp;ALL_IN_ONE[MessageID],ALL_IN_ONE[Gesamt_ID],,0)</f>
        <v>#VALUE!</v>
      </c>
      <c r="C307">
        <v>1736</v>
      </c>
      <c r="D307" t="s">
        <v>1521</v>
      </c>
      <c r="E307">
        <v>1737</v>
      </c>
      <c r="H307" t="s">
        <v>6019</v>
      </c>
      <c r="I307" t="e">
        <f t="array" ref="I307">IFERROR(_xlfn.XLOOKUP(Tabelle9[[#This Row],[NegotiationID]]&amp;"FinalAccept",Tabelle9[NegotiationID]&amp;Tabelle9[ActionType],Tabelle9[ActionType],,0),_xlfn.XLOOKUP(Tabelle9[[#This Row],[NegotiationID]]&amp;"FinalReject",Tabelle9[NegotiationID]&amp;Tabelle9[ActionType],Tabelle9[ActionType],,0))</f>
        <v>#N/A</v>
      </c>
      <c r="N307">
        <v>21</v>
      </c>
      <c r="O307">
        <v>21</v>
      </c>
      <c r="P307">
        <v>1</v>
      </c>
      <c r="Q307" t="s">
        <v>6020</v>
      </c>
    </row>
    <row r="308" ht="14.5" hidden="1">
      <c r="A308" t="e">
        <f t="shared" ca="1" si="549"/>
        <v>#VALUE!</v>
      </c>
      <c r="B308" t="e">
        <f t="array" ref="B308" ca="1">_xlfn.XLOOKUP(Tabelle9[[#This Row],[ExperimentID]]&amp;Tabelle9[[#This Row],[NegotiationID]]&amp;Tabelle9[[#This Row],[MessageID]],ALL_IN_ONE[ExperimentID]&amp;ALL_IN_ONE[NegotiationID]&amp;ALL_IN_ONE[MessageID],ALL_IN_ONE[Gesamt_ID],,0)</f>
        <v>#VALUE!</v>
      </c>
      <c r="C308">
        <v>1766</v>
      </c>
      <c r="D308" t="s">
        <v>1521</v>
      </c>
      <c r="E308">
        <v>1767</v>
      </c>
      <c r="H308" t="s">
        <v>6019</v>
      </c>
      <c r="I308" t="e">
        <f t="array" ref="I308">IFERROR(_xlfn.XLOOKUP(Tabelle9[[#This Row],[NegotiationID]]&amp;"FinalAccept",Tabelle9[NegotiationID]&amp;Tabelle9[ActionType],Tabelle9[ActionType],,0),_xlfn.XLOOKUP(Tabelle9[[#This Row],[NegotiationID]]&amp;"FinalReject",Tabelle9[NegotiationID]&amp;Tabelle9[ActionType],Tabelle9[ActionType],,0))</f>
        <v>#N/A</v>
      </c>
      <c r="N308">
        <v>21</v>
      </c>
      <c r="O308">
        <v>21</v>
      </c>
      <c r="P308">
        <v>1</v>
      </c>
      <c r="Q308" t="s">
        <v>6020</v>
      </c>
    </row>
    <row r="309" ht="14.5" hidden="1">
      <c r="A309" t="e">
        <f t="shared" ca="1" si="549"/>
        <v>#VALUE!</v>
      </c>
      <c r="B309" t="e">
        <f t="array" ref="B309" ca="1">_xlfn.XLOOKUP(Tabelle9[[#This Row],[ExperimentID]]&amp;Tabelle9[[#This Row],[NegotiationID]]&amp;Tabelle9[[#This Row],[MessageID]],ALL_IN_ONE[ExperimentID]&amp;ALL_IN_ONE[NegotiationID]&amp;ALL_IN_ONE[MessageID],ALL_IN_ONE[Gesamt_ID],,0)</f>
        <v>#VALUE!</v>
      </c>
      <c r="C309">
        <v>1796</v>
      </c>
      <c r="D309" t="s">
        <v>1521</v>
      </c>
      <c r="E309">
        <v>1797</v>
      </c>
      <c r="H309" t="s">
        <v>6019</v>
      </c>
      <c r="I309" t="e">
        <f t="array" ref="I309">IFERROR(_xlfn.XLOOKUP(Tabelle9[[#This Row],[NegotiationID]]&amp;"FinalAccept",Tabelle9[NegotiationID]&amp;Tabelle9[ActionType],Tabelle9[ActionType],,0),_xlfn.XLOOKUP(Tabelle9[[#This Row],[NegotiationID]]&amp;"FinalReject",Tabelle9[NegotiationID]&amp;Tabelle9[ActionType],Tabelle9[ActionType],,0))</f>
        <v>#N/A</v>
      </c>
      <c r="N309">
        <v>21</v>
      </c>
      <c r="O309">
        <v>21</v>
      </c>
      <c r="P309">
        <v>1</v>
      </c>
      <c r="Q309" t="s">
        <v>6020</v>
      </c>
    </row>
    <row r="310" ht="14.5" hidden="1">
      <c r="A310" t="e">
        <f t="shared" ca="1" si="549"/>
        <v>#VALUE!</v>
      </c>
      <c r="B310" t="e">
        <f t="array" ref="B310" ca="1">_xlfn.XLOOKUP(Tabelle9[[#This Row],[ExperimentID]]&amp;Tabelle9[[#This Row],[NegotiationID]]&amp;Tabelle9[[#This Row],[MessageID]],ALL_IN_ONE[ExperimentID]&amp;ALL_IN_ONE[NegotiationID]&amp;ALL_IN_ONE[MessageID],ALL_IN_ONE[Gesamt_ID],,0)</f>
        <v>#VALUE!</v>
      </c>
      <c r="C310">
        <v>1826</v>
      </c>
      <c r="D310" t="s">
        <v>1521</v>
      </c>
      <c r="E310">
        <v>1827</v>
      </c>
      <c r="H310" t="s">
        <v>6019</v>
      </c>
      <c r="I310" t="e">
        <f t="array" ref="I310">IFERROR(_xlfn.XLOOKUP(Tabelle9[[#This Row],[NegotiationID]]&amp;"FinalAccept",Tabelle9[NegotiationID]&amp;Tabelle9[ActionType],Tabelle9[ActionType],,0),_xlfn.XLOOKUP(Tabelle9[[#This Row],[NegotiationID]]&amp;"FinalReject",Tabelle9[NegotiationID]&amp;Tabelle9[ActionType],Tabelle9[ActionType],,0))</f>
        <v>#N/A</v>
      </c>
      <c r="N310">
        <v>21</v>
      </c>
      <c r="O310">
        <v>21</v>
      </c>
      <c r="P310">
        <v>1</v>
      </c>
      <c r="Q310" t="s">
        <v>6020</v>
      </c>
    </row>
    <row r="311" ht="14.5" hidden="1">
      <c r="A311" t="e">
        <f t="shared" ca="1" si="549"/>
        <v>#VALUE!</v>
      </c>
      <c r="B311" t="e">
        <f t="array" ref="B311" ca="1">_xlfn.XLOOKUP(Tabelle9[[#This Row],[ExperimentID]]&amp;Tabelle9[[#This Row],[NegotiationID]]&amp;Tabelle9[[#This Row],[MessageID]],ALL_IN_ONE[ExperimentID]&amp;ALL_IN_ONE[NegotiationID]&amp;ALL_IN_ONE[MessageID],ALL_IN_ONE[Gesamt_ID],,0)</f>
        <v>#VALUE!</v>
      </c>
      <c r="C311">
        <v>1856</v>
      </c>
      <c r="D311" t="s">
        <v>1521</v>
      </c>
      <c r="E311">
        <v>1857</v>
      </c>
      <c r="H311" t="s">
        <v>6019</v>
      </c>
      <c r="I311" t="e">
        <f t="array" ref="I311">IFERROR(_xlfn.XLOOKUP(Tabelle9[[#This Row],[NegotiationID]]&amp;"FinalAccept",Tabelle9[NegotiationID]&amp;Tabelle9[ActionType],Tabelle9[ActionType],,0),_xlfn.XLOOKUP(Tabelle9[[#This Row],[NegotiationID]]&amp;"FinalReject",Tabelle9[NegotiationID]&amp;Tabelle9[ActionType],Tabelle9[ActionType],,0))</f>
        <v>#N/A</v>
      </c>
      <c r="N311">
        <v>21</v>
      </c>
      <c r="O311">
        <v>21</v>
      </c>
      <c r="P311">
        <v>1</v>
      </c>
      <c r="Q311" t="s">
        <v>6020</v>
      </c>
    </row>
    <row r="312" ht="14.5" hidden="1">
      <c r="A312" t="e">
        <f t="shared" ca="1" si="549"/>
        <v>#VALUE!</v>
      </c>
      <c r="B312" t="e">
        <f t="array" ref="B312" ca="1">_xlfn.XLOOKUP(Tabelle9[[#This Row],[ExperimentID]]&amp;Tabelle9[[#This Row],[NegotiationID]]&amp;Tabelle9[[#This Row],[MessageID]],ALL_IN_ONE[ExperimentID]&amp;ALL_IN_ONE[NegotiationID]&amp;ALL_IN_ONE[MessageID],ALL_IN_ONE[Gesamt_ID],,0)</f>
        <v>#VALUE!</v>
      </c>
      <c r="C312">
        <v>1886</v>
      </c>
      <c r="D312" t="s">
        <v>1521</v>
      </c>
      <c r="E312">
        <v>1887</v>
      </c>
      <c r="H312" t="s">
        <v>6019</v>
      </c>
      <c r="I312" t="e">
        <f t="array" ref="I312">IFERROR(_xlfn.XLOOKUP(Tabelle9[[#This Row],[NegotiationID]]&amp;"FinalAccept",Tabelle9[NegotiationID]&amp;Tabelle9[ActionType],Tabelle9[ActionType],,0),_xlfn.XLOOKUP(Tabelle9[[#This Row],[NegotiationID]]&amp;"FinalReject",Tabelle9[NegotiationID]&amp;Tabelle9[ActionType],Tabelle9[ActionType],,0))</f>
        <v>#N/A</v>
      </c>
      <c r="N312">
        <v>21</v>
      </c>
      <c r="O312">
        <v>21</v>
      </c>
      <c r="P312">
        <v>1</v>
      </c>
      <c r="Q312" t="s">
        <v>6020</v>
      </c>
    </row>
    <row r="313" ht="14.5" hidden="1">
      <c r="A313" t="e">
        <f t="shared" ca="1" si="549"/>
        <v>#VALUE!</v>
      </c>
      <c r="B313" t="e">
        <f t="array" ref="B313" ca="1">_xlfn.XLOOKUP(Tabelle9[[#This Row],[ExperimentID]]&amp;Tabelle9[[#This Row],[NegotiationID]]&amp;Tabelle9[[#This Row],[MessageID]],ALL_IN_ONE[ExperimentID]&amp;ALL_IN_ONE[NegotiationID]&amp;ALL_IN_ONE[MessageID],ALL_IN_ONE[Gesamt_ID],,0)</f>
        <v>#VALUE!</v>
      </c>
      <c r="C313">
        <v>1916</v>
      </c>
      <c r="D313" t="s">
        <v>1521</v>
      </c>
      <c r="E313">
        <v>1917</v>
      </c>
      <c r="H313" t="s">
        <v>6019</v>
      </c>
      <c r="I313" t="e">
        <f t="array" ref="I313">IFERROR(_xlfn.XLOOKUP(Tabelle9[[#This Row],[NegotiationID]]&amp;"FinalAccept",Tabelle9[NegotiationID]&amp;Tabelle9[ActionType],Tabelle9[ActionType],,0),_xlfn.XLOOKUP(Tabelle9[[#This Row],[NegotiationID]]&amp;"FinalReject",Tabelle9[NegotiationID]&amp;Tabelle9[ActionType],Tabelle9[ActionType],,0))</f>
        <v>#N/A</v>
      </c>
      <c r="N313">
        <v>21</v>
      </c>
      <c r="O313">
        <v>21</v>
      </c>
      <c r="P313">
        <v>1</v>
      </c>
      <c r="Q313" t="s">
        <v>6020</v>
      </c>
    </row>
    <row r="314" ht="14.5" hidden="1">
      <c r="A314" t="e">
        <f t="shared" ca="1" si="549"/>
        <v>#VALUE!</v>
      </c>
      <c r="B314" t="e">
        <f t="array" ref="B314" ca="1">_xlfn.XLOOKUP(Tabelle9[[#This Row],[ExperimentID]]&amp;Tabelle9[[#This Row],[NegotiationID]]&amp;Tabelle9[[#This Row],[MessageID]],ALL_IN_ONE[ExperimentID]&amp;ALL_IN_ONE[NegotiationID]&amp;ALL_IN_ONE[MessageID],ALL_IN_ONE[Gesamt_ID],,0)</f>
        <v>#VALUE!</v>
      </c>
      <c r="C314">
        <v>1946</v>
      </c>
      <c r="D314" t="s">
        <v>1521</v>
      </c>
      <c r="E314">
        <v>1947</v>
      </c>
      <c r="H314" t="s">
        <v>6019</v>
      </c>
      <c r="I314" t="e">
        <f t="array" ref="I314">IFERROR(_xlfn.XLOOKUP(Tabelle9[[#This Row],[NegotiationID]]&amp;"FinalAccept",Tabelle9[NegotiationID]&amp;Tabelle9[ActionType],Tabelle9[ActionType],,0),_xlfn.XLOOKUP(Tabelle9[[#This Row],[NegotiationID]]&amp;"FinalReject",Tabelle9[NegotiationID]&amp;Tabelle9[ActionType],Tabelle9[ActionType],,0))</f>
        <v>#N/A</v>
      </c>
      <c r="N314">
        <v>21</v>
      </c>
      <c r="O314">
        <v>21</v>
      </c>
      <c r="P314">
        <v>1</v>
      </c>
      <c r="Q314" t="s">
        <v>6020</v>
      </c>
    </row>
    <row r="315" ht="14.5" hidden="1">
      <c r="A315" t="e">
        <f t="shared" ca="1" si="549"/>
        <v>#VALUE!</v>
      </c>
      <c r="B315" t="e">
        <f t="array" ref="B315" ca="1">_xlfn.XLOOKUP(Tabelle9[[#This Row],[ExperimentID]]&amp;Tabelle9[[#This Row],[NegotiationID]]&amp;Tabelle9[[#This Row],[MessageID]],ALL_IN_ONE[ExperimentID]&amp;ALL_IN_ONE[NegotiationID]&amp;ALL_IN_ONE[MessageID],ALL_IN_ONE[Gesamt_ID],,0)</f>
        <v>#VALUE!</v>
      </c>
      <c r="C315">
        <v>1976</v>
      </c>
      <c r="D315" t="s">
        <v>1521</v>
      </c>
      <c r="E315">
        <v>1977</v>
      </c>
      <c r="H315" t="s">
        <v>6019</v>
      </c>
      <c r="I315" t="e">
        <f t="array" ref="I315">IFERROR(_xlfn.XLOOKUP(Tabelle9[[#This Row],[NegotiationID]]&amp;"FinalAccept",Tabelle9[NegotiationID]&amp;Tabelle9[ActionType],Tabelle9[ActionType],,0),_xlfn.XLOOKUP(Tabelle9[[#This Row],[NegotiationID]]&amp;"FinalReject",Tabelle9[NegotiationID]&amp;Tabelle9[ActionType],Tabelle9[ActionType],,0))</f>
        <v>#N/A</v>
      </c>
      <c r="N315">
        <v>21</v>
      </c>
      <c r="O315">
        <v>21</v>
      </c>
      <c r="P315">
        <v>1</v>
      </c>
      <c r="Q315" t="s">
        <v>6020</v>
      </c>
    </row>
    <row r="316" ht="14.5" hidden="1">
      <c r="A316" t="e">
        <f t="shared" ca="1" si="549"/>
        <v>#VALUE!</v>
      </c>
      <c r="B316" t="e">
        <f t="array" ref="B316" ca="1">_xlfn.XLOOKUP(Tabelle9[[#This Row],[ExperimentID]]&amp;Tabelle9[[#This Row],[NegotiationID]]&amp;Tabelle9[[#This Row],[MessageID]],ALL_IN_ONE[ExperimentID]&amp;ALL_IN_ONE[NegotiationID]&amp;ALL_IN_ONE[MessageID],ALL_IN_ONE[Gesamt_ID],,0)</f>
        <v>#VALUE!</v>
      </c>
      <c r="C316">
        <v>2006</v>
      </c>
      <c r="D316" t="s">
        <v>1521</v>
      </c>
      <c r="E316">
        <v>2007</v>
      </c>
      <c r="H316" t="s">
        <v>6019</v>
      </c>
      <c r="I316" t="e">
        <f t="array" ref="I316">IFERROR(_xlfn.XLOOKUP(Tabelle9[[#This Row],[NegotiationID]]&amp;"FinalAccept",Tabelle9[NegotiationID]&amp;Tabelle9[ActionType],Tabelle9[ActionType],,0),_xlfn.XLOOKUP(Tabelle9[[#This Row],[NegotiationID]]&amp;"FinalReject",Tabelle9[NegotiationID]&amp;Tabelle9[ActionType],Tabelle9[ActionType],,0))</f>
        <v>#N/A</v>
      </c>
      <c r="N316">
        <v>21</v>
      </c>
      <c r="O316">
        <v>21</v>
      </c>
      <c r="P316">
        <v>1</v>
      </c>
      <c r="Q316" t="s">
        <v>6020</v>
      </c>
    </row>
    <row r="317" ht="14.5" hidden="1">
      <c r="A317" t="e">
        <f t="shared" ca="1" si="549"/>
        <v>#VALUE!</v>
      </c>
      <c r="B317" t="e">
        <f t="array" ref="B317" ca="1">_xlfn.XLOOKUP(Tabelle9[[#This Row],[ExperimentID]]&amp;Tabelle9[[#This Row],[NegotiationID]]&amp;Tabelle9[[#This Row],[MessageID]],ALL_IN_ONE[ExperimentID]&amp;ALL_IN_ONE[NegotiationID]&amp;ALL_IN_ONE[MessageID],ALL_IN_ONE[Gesamt_ID],,0)</f>
        <v>#VALUE!</v>
      </c>
      <c r="C317">
        <v>2036</v>
      </c>
      <c r="D317" t="s">
        <v>1521</v>
      </c>
      <c r="E317">
        <v>2037</v>
      </c>
      <c r="H317" t="s">
        <v>6019</v>
      </c>
      <c r="I317" t="e">
        <f t="array" ref="I317">IFERROR(_xlfn.XLOOKUP(Tabelle9[[#This Row],[NegotiationID]]&amp;"FinalAccept",Tabelle9[NegotiationID]&amp;Tabelle9[ActionType],Tabelle9[ActionType],,0),_xlfn.XLOOKUP(Tabelle9[[#This Row],[NegotiationID]]&amp;"FinalReject",Tabelle9[NegotiationID]&amp;Tabelle9[ActionType],Tabelle9[ActionType],,0))</f>
        <v>#N/A</v>
      </c>
      <c r="N317">
        <v>21</v>
      </c>
      <c r="O317">
        <v>21</v>
      </c>
      <c r="P317">
        <v>1</v>
      </c>
      <c r="Q317" t="s">
        <v>6020</v>
      </c>
    </row>
    <row r="318" ht="14.5" hidden="1">
      <c r="A318" t="e">
        <f t="shared" ca="1" si="549"/>
        <v>#VALUE!</v>
      </c>
      <c r="B318" t="e">
        <f t="array" ref="B318" ca="1">_xlfn.XLOOKUP(Tabelle9[[#This Row],[ExperimentID]]&amp;Tabelle9[[#This Row],[NegotiationID]]&amp;Tabelle9[[#This Row],[MessageID]],ALL_IN_ONE[ExperimentID]&amp;ALL_IN_ONE[NegotiationID]&amp;ALL_IN_ONE[MessageID],ALL_IN_ONE[Gesamt_ID],,0)</f>
        <v>#VALUE!</v>
      </c>
      <c r="C318">
        <v>2066</v>
      </c>
      <c r="D318" t="s">
        <v>1521</v>
      </c>
      <c r="E318">
        <v>2067</v>
      </c>
      <c r="H318" t="s">
        <v>6019</v>
      </c>
      <c r="I318" t="e">
        <f t="array" ref="I318">IFERROR(_xlfn.XLOOKUP(Tabelle9[[#This Row],[NegotiationID]]&amp;"FinalAccept",Tabelle9[NegotiationID]&amp;Tabelle9[ActionType],Tabelle9[ActionType],,0),_xlfn.XLOOKUP(Tabelle9[[#This Row],[NegotiationID]]&amp;"FinalReject",Tabelle9[NegotiationID]&amp;Tabelle9[ActionType],Tabelle9[ActionType],,0))</f>
        <v>#N/A</v>
      </c>
      <c r="N318">
        <v>21</v>
      </c>
      <c r="O318">
        <v>21</v>
      </c>
      <c r="P318">
        <v>1</v>
      </c>
      <c r="Q318" t="s">
        <v>6020</v>
      </c>
    </row>
    <row r="319" ht="14.5" hidden="1">
      <c r="A319" t="e">
        <f t="shared" ca="1" si="549"/>
        <v>#VALUE!</v>
      </c>
      <c r="B319" t="e">
        <f t="array" ref="B319" ca="1">_xlfn.XLOOKUP(Tabelle9[[#This Row],[ExperimentID]]&amp;Tabelle9[[#This Row],[NegotiationID]]&amp;Tabelle9[[#This Row],[MessageID]],ALL_IN_ONE[ExperimentID]&amp;ALL_IN_ONE[NegotiationID]&amp;ALL_IN_ONE[MessageID],ALL_IN_ONE[Gesamt_ID],,0)</f>
        <v>#VALUE!</v>
      </c>
      <c r="C319">
        <v>2096</v>
      </c>
      <c r="D319" t="s">
        <v>1521</v>
      </c>
      <c r="E319">
        <v>2097</v>
      </c>
      <c r="H319" t="s">
        <v>6019</v>
      </c>
      <c r="I319" t="e">
        <f t="array" ref="I319">IFERROR(_xlfn.XLOOKUP(Tabelle9[[#This Row],[NegotiationID]]&amp;"FinalAccept",Tabelle9[NegotiationID]&amp;Tabelle9[ActionType],Tabelle9[ActionType],,0),_xlfn.XLOOKUP(Tabelle9[[#This Row],[NegotiationID]]&amp;"FinalReject",Tabelle9[NegotiationID]&amp;Tabelle9[ActionType],Tabelle9[ActionType],,0))</f>
        <v>#N/A</v>
      </c>
      <c r="N319">
        <v>21</v>
      </c>
      <c r="O319">
        <v>21</v>
      </c>
      <c r="P319">
        <v>1</v>
      </c>
      <c r="Q319" t="s">
        <v>6020</v>
      </c>
    </row>
    <row r="320" ht="14.5" hidden="1">
      <c r="A320" t="e">
        <f t="shared" ca="1" si="549"/>
        <v>#VALUE!</v>
      </c>
      <c r="B320" t="e">
        <f t="array" ref="B320" ca="1">_xlfn.XLOOKUP(Tabelle9[[#This Row],[ExperimentID]]&amp;Tabelle9[[#This Row],[NegotiationID]]&amp;Tabelle9[[#This Row],[MessageID]],ALL_IN_ONE[ExperimentID]&amp;ALL_IN_ONE[NegotiationID]&amp;ALL_IN_ONE[MessageID],ALL_IN_ONE[Gesamt_ID],,0)</f>
        <v>#VALUE!</v>
      </c>
      <c r="C320">
        <v>2126</v>
      </c>
      <c r="D320" t="s">
        <v>1521</v>
      </c>
      <c r="E320">
        <v>2127</v>
      </c>
      <c r="H320" t="s">
        <v>6019</v>
      </c>
      <c r="I320" t="e">
        <f t="array" ref="I320">IFERROR(_xlfn.XLOOKUP(Tabelle9[[#This Row],[NegotiationID]]&amp;"FinalAccept",Tabelle9[NegotiationID]&amp;Tabelle9[ActionType],Tabelle9[ActionType],,0),_xlfn.XLOOKUP(Tabelle9[[#This Row],[NegotiationID]]&amp;"FinalReject",Tabelle9[NegotiationID]&amp;Tabelle9[ActionType],Tabelle9[ActionType],,0))</f>
        <v>#N/A</v>
      </c>
      <c r="N320">
        <v>21</v>
      </c>
      <c r="O320">
        <v>21</v>
      </c>
      <c r="P320">
        <v>1</v>
      </c>
      <c r="Q320" t="s">
        <v>6020</v>
      </c>
    </row>
    <row r="321" ht="14.5" hidden="1">
      <c r="A321" t="e">
        <f t="shared" ca="1" si="549"/>
        <v>#VALUE!</v>
      </c>
      <c r="B321" t="e">
        <f t="array" ref="B321" ca="1">_xlfn.XLOOKUP(Tabelle9[[#This Row],[ExperimentID]]&amp;Tabelle9[[#This Row],[NegotiationID]]&amp;Tabelle9[[#This Row],[MessageID]],ALL_IN_ONE[ExperimentID]&amp;ALL_IN_ONE[NegotiationID]&amp;ALL_IN_ONE[MessageID],ALL_IN_ONE[Gesamt_ID],,0)</f>
        <v>#VALUE!</v>
      </c>
      <c r="C321">
        <v>2156</v>
      </c>
      <c r="D321" t="s">
        <v>1521</v>
      </c>
      <c r="E321">
        <v>2157</v>
      </c>
      <c r="H321" t="s">
        <v>6019</v>
      </c>
      <c r="I321" t="e">
        <f t="array" ref="I321">IFERROR(_xlfn.XLOOKUP(Tabelle9[[#This Row],[NegotiationID]]&amp;"FinalAccept",Tabelle9[NegotiationID]&amp;Tabelle9[ActionType],Tabelle9[ActionType],,0),_xlfn.XLOOKUP(Tabelle9[[#This Row],[NegotiationID]]&amp;"FinalReject",Tabelle9[NegotiationID]&amp;Tabelle9[ActionType],Tabelle9[ActionType],,0))</f>
        <v>#N/A</v>
      </c>
      <c r="N321">
        <v>21</v>
      </c>
      <c r="O321">
        <v>21</v>
      </c>
      <c r="P321">
        <v>1</v>
      </c>
      <c r="Q321" t="s">
        <v>6020</v>
      </c>
    </row>
    <row r="322" ht="14.5" hidden="1">
      <c r="A322" t="e">
        <f t="shared" ref="A322:A340" ca="1" si="550">MID(CELL("Dateiname",$A$1),FIND("]",CELL("Dateiname",$A$1))+1,31)</f>
        <v>#VALUE!</v>
      </c>
      <c r="B322" t="e">
        <f t="array" ref="B322" ca="1">_xlfn.XLOOKUP(Tabelle9[[#This Row],[ExperimentID]]&amp;Tabelle9[[#This Row],[NegotiationID]]&amp;Tabelle9[[#This Row],[MessageID]],ALL_IN_ONE[ExperimentID]&amp;ALL_IN_ONE[NegotiationID]&amp;ALL_IN_ONE[MessageID],ALL_IN_ONE[Gesamt_ID],,0)</f>
        <v>#VALUE!</v>
      </c>
      <c r="C322">
        <v>2186</v>
      </c>
      <c r="D322" t="s">
        <v>1521</v>
      </c>
      <c r="E322">
        <v>2187</v>
      </c>
      <c r="H322" t="s">
        <v>6019</v>
      </c>
      <c r="I322" t="e">
        <f t="array" ref="I322">IFERROR(_xlfn.XLOOKUP(Tabelle9[[#This Row],[NegotiationID]]&amp;"FinalAccept",Tabelle9[NegotiationID]&amp;Tabelle9[ActionType],Tabelle9[ActionType],,0),_xlfn.XLOOKUP(Tabelle9[[#This Row],[NegotiationID]]&amp;"FinalReject",Tabelle9[NegotiationID]&amp;Tabelle9[ActionType],Tabelle9[ActionType],,0))</f>
        <v>#N/A</v>
      </c>
      <c r="N322">
        <v>21</v>
      </c>
      <c r="O322">
        <v>21</v>
      </c>
      <c r="P322">
        <v>1</v>
      </c>
      <c r="Q322" t="s">
        <v>6020</v>
      </c>
    </row>
    <row r="323" ht="14.5" hidden="1">
      <c r="A323" t="e">
        <f t="shared" ca="1" si="550"/>
        <v>#VALUE!</v>
      </c>
      <c r="B323" t="e">
        <f t="array" ref="B323" ca="1">_xlfn.XLOOKUP(Tabelle9[[#This Row],[ExperimentID]]&amp;Tabelle9[[#This Row],[NegotiationID]]&amp;Tabelle9[[#This Row],[MessageID]],ALL_IN_ONE[ExperimentID]&amp;ALL_IN_ONE[NegotiationID]&amp;ALL_IN_ONE[MessageID],ALL_IN_ONE[Gesamt_ID],,0)</f>
        <v>#VALUE!</v>
      </c>
      <c r="C323">
        <v>2216</v>
      </c>
      <c r="D323" t="s">
        <v>1521</v>
      </c>
      <c r="E323">
        <v>2217</v>
      </c>
      <c r="H323" t="s">
        <v>6019</v>
      </c>
      <c r="I323" t="e">
        <f t="array" ref="I323">IFERROR(_xlfn.XLOOKUP(Tabelle9[[#This Row],[NegotiationID]]&amp;"FinalAccept",Tabelle9[NegotiationID]&amp;Tabelle9[ActionType],Tabelle9[ActionType],,0),_xlfn.XLOOKUP(Tabelle9[[#This Row],[NegotiationID]]&amp;"FinalReject",Tabelle9[NegotiationID]&amp;Tabelle9[ActionType],Tabelle9[ActionType],,0))</f>
        <v>#N/A</v>
      </c>
      <c r="N323">
        <v>21</v>
      </c>
      <c r="O323">
        <v>21</v>
      </c>
      <c r="P323">
        <v>1</v>
      </c>
      <c r="Q323" t="s">
        <v>6020</v>
      </c>
    </row>
    <row r="324" ht="14.5" hidden="1">
      <c r="A324" t="e">
        <f t="shared" ca="1" si="550"/>
        <v>#VALUE!</v>
      </c>
      <c r="B324" t="e">
        <f t="array" ref="B324" ca="1">_xlfn.XLOOKUP(Tabelle9[[#This Row],[ExperimentID]]&amp;Tabelle9[[#This Row],[NegotiationID]]&amp;Tabelle9[[#This Row],[MessageID]],ALL_IN_ONE[ExperimentID]&amp;ALL_IN_ONE[NegotiationID]&amp;ALL_IN_ONE[MessageID],ALL_IN_ONE[Gesamt_ID],,0)</f>
        <v>#VALUE!</v>
      </c>
      <c r="C324">
        <v>2246</v>
      </c>
      <c r="D324" t="s">
        <v>1521</v>
      </c>
      <c r="E324">
        <v>2247</v>
      </c>
      <c r="H324" t="s">
        <v>6019</v>
      </c>
      <c r="I324" t="e">
        <f t="array" ref="I324">IFERROR(_xlfn.XLOOKUP(Tabelle9[[#This Row],[NegotiationID]]&amp;"FinalAccept",Tabelle9[NegotiationID]&amp;Tabelle9[ActionType],Tabelle9[ActionType],,0),_xlfn.XLOOKUP(Tabelle9[[#This Row],[NegotiationID]]&amp;"FinalReject",Tabelle9[NegotiationID]&amp;Tabelle9[ActionType],Tabelle9[ActionType],,0))</f>
        <v>#N/A</v>
      </c>
      <c r="N324">
        <v>21</v>
      </c>
      <c r="O324">
        <v>21</v>
      </c>
      <c r="P324">
        <v>1</v>
      </c>
      <c r="Q324" t="s">
        <v>6020</v>
      </c>
    </row>
    <row r="325" ht="14.5" hidden="1">
      <c r="A325" t="e">
        <f t="shared" ca="1" si="550"/>
        <v>#VALUE!</v>
      </c>
      <c r="B325" t="e">
        <f t="array" ref="B325" ca="1">_xlfn.XLOOKUP(Tabelle9[[#This Row],[ExperimentID]]&amp;Tabelle9[[#This Row],[NegotiationID]]&amp;Tabelle9[[#This Row],[MessageID]],ALL_IN_ONE[ExperimentID]&amp;ALL_IN_ONE[NegotiationID]&amp;ALL_IN_ONE[MessageID],ALL_IN_ONE[Gesamt_ID],,0)</f>
        <v>#VALUE!</v>
      </c>
      <c r="C325">
        <v>2276</v>
      </c>
      <c r="D325" t="s">
        <v>1521</v>
      </c>
      <c r="E325">
        <v>2277</v>
      </c>
      <c r="H325" t="s">
        <v>6019</v>
      </c>
      <c r="I325" t="e">
        <f t="array" ref="I325">IFERROR(_xlfn.XLOOKUP(Tabelle9[[#This Row],[NegotiationID]]&amp;"FinalAccept",Tabelle9[NegotiationID]&amp;Tabelle9[ActionType],Tabelle9[ActionType],,0),_xlfn.XLOOKUP(Tabelle9[[#This Row],[NegotiationID]]&amp;"FinalReject",Tabelle9[NegotiationID]&amp;Tabelle9[ActionType],Tabelle9[ActionType],,0))</f>
        <v>#N/A</v>
      </c>
      <c r="N325">
        <v>21</v>
      </c>
      <c r="O325">
        <v>21</v>
      </c>
      <c r="P325">
        <v>1</v>
      </c>
      <c r="Q325" t="s">
        <v>6020</v>
      </c>
    </row>
    <row r="326" ht="14.5" hidden="1">
      <c r="A326" t="e">
        <f t="shared" ca="1" si="550"/>
        <v>#VALUE!</v>
      </c>
      <c r="B326" t="e">
        <f t="array" ref="B326" ca="1">_xlfn.XLOOKUP(Tabelle9[[#This Row],[ExperimentID]]&amp;Tabelle9[[#This Row],[NegotiationID]]&amp;Tabelle9[[#This Row],[MessageID]],ALL_IN_ONE[ExperimentID]&amp;ALL_IN_ONE[NegotiationID]&amp;ALL_IN_ONE[MessageID],ALL_IN_ONE[Gesamt_ID],,0)</f>
        <v>#VALUE!</v>
      </c>
      <c r="C326">
        <v>2306</v>
      </c>
      <c r="D326" t="s">
        <v>1521</v>
      </c>
      <c r="E326">
        <v>2307</v>
      </c>
      <c r="H326" t="s">
        <v>6019</v>
      </c>
      <c r="I326" t="e">
        <f t="array" ref="I326">IFERROR(_xlfn.XLOOKUP(Tabelle9[[#This Row],[NegotiationID]]&amp;"FinalAccept",Tabelle9[NegotiationID]&amp;Tabelle9[ActionType],Tabelle9[ActionType],,0),_xlfn.XLOOKUP(Tabelle9[[#This Row],[NegotiationID]]&amp;"FinalReject",Tabelle9[NegotiationID]&amp;Tabelle9[ActionType],Tabelle9[ActionType],,0))</f>
        <v>#N/A</v>
      </c>
      <c r="N326">
        <v>21</v>
      </c>
      <c r="O326">
        <v>21</v>
      </c>
      <c r="P326">
        <v>1</v>
      </c>
      <c r="Q326" t="s">
        <v>6020</v>
      </c>
    </row>
    <row r="327" ht="14.5" hidden="1">
      <c r="A327" t="e">
        <f t="shared" ca="1" si="550"/>
        <v>#VALUE!</v>
      </c>
      <c r="B327" t="e">
        <f t="array" ref="B327" ca="1">_xlfn.XLOOKUP(Tabelle9[[#This Row],[ExperimentID]]&amp;Tabelle9[[#This Row],[NegotiationID]]&amp;Tabelle9[[#This Row],[MessageID]],ALL_IN_ONE[ExperimentID]&amp;ALL_IN_ONE[NegotiationID]&amp;ALL_IN_ONE[MessageID],ALL_IN_ONE[Gesamt_ID],,0)</f>
        <v>#VALUE!</v>
      </c>
      <c r="C327">
        <v>2336</v>
      </c>
      <c r="D327" t="s">
        <v>1521</v>
      </c>
      <c r="E327">
        <v>2337</v>
      </c>
      <c r="H327" t="s">
        <v>6019</v>
      </c>
      <c r="I327" t="e">
        <f t="array" ref="I327">IFERROR(_xlfn.XLOOKUP(Tabelle9[[#This Row],[NegotiationID]]&amp;"FinalAccept",Tabelle9[NegotiationID]&amp;Tabelle9[ActionType],Tabelle9[ActionType],,0),_xlfn.XLOOKUP(Tabelle9[[#This Row],[NegotiationID]]&amp;"FinalReject",Tabelle9[NegotiationID]&amp;Tabelle9[ActionType],Tabelle9[ActionType],,0))</f>
        <v>#N/A</v>
      </c>
      <c r="N327">
        <v>21</v>
      </c>
      <c r="O327">
        <v>21</v>
      </c>
      <c r="P327">
        <v>1</v>
      </c>
      <c r="Q327" t="s">
        <v>6020</v>
      </c>
    </row>
    <row r="328" ht="14.5" hidden="1">
      <c r="A328" t="e">
        <f t="shared" ca="1" si="550"/>
        <v>#VALUE!</v>
      </c>
      <c r="B328" t="e">
        <f t="array" ref="B328" ca="1">_xlfn.XLOOKUP(Tabelle9[[#This Row],[ExperimentID]]&amp;Tabelle9[[#This Row],[NegotiationID]]&amp;Tabelle9[[#This Row],[MessageID]],ALL_IN_ONE[ExperimentID]&amp;ALL_IN_ONE[NegotiationID]&amp;ALL_IN_ONE[MessageID],ALL_IN_ONE[Gesamt_ID],,0)</f>
        <v>#VALUE!</v>
      </c>
      <c r="C328">
        <v>2366</v>
      </c>
      <c r="D328" t="s">
        <v>1521</v>
      </c>
      <c r="E328">
        <v>2367</v>
      </c>
      <c r="H328" t="s">
        <v>6019</v>
      </c>
      <c r="I328" t="e">
        <f t="array" ref="I328">IFERROR(_xlfn.XLOOKUP(Tabelle9[[#This Row],[NegotiationID]]&amp;"FinalAccept",Tabelle9[NegotiationID]&amp;Tabelle9[ActionType],Tabelle9[ActionType],,0),_xlfn.XLOOKUP(Tabelle9[[#This Row],[NegotiationID]]&amp;"FinalReject",Tabelle9[NegotiationID]&amp;Tabelle9[ActionType],Tabelle9[ActionType],,0))</f>
        <v>#N/A</v>
      </c>
      <c r="N328">
        <v>21</v>
      </c>
      <c r="O328">
        <v>21</v>
      </c>
      <c r="P328">
        <v>1</v>
      </c>
      <c r="Q328" t="s">
        <v>6020</v>
      </c>
    </row>
    <row r="329" ht="14.5" hidden="1">
      <c r="A329" t="e">
        <f t="shared" ca="1" si="550"/>
        <v>#VALUE!</v>
      </c>
      <c r="B329" t="e">
        <f t="array" ref="B329" ca="1">_xlfn.XLOOKUP(Tabelle9[[#This Row],[ExperimentID]]&amp;Tabelle9[[#This Row],[NegotiationID]]&amp;Tabelle9[[#This Row],[MessageID]],ALL_IN_ONE[ExperimentID]&amp;ALL_IN_ONE[NegotiationID]&amp;ALL_IN_ONE[MessageID],ALL_IN_ONE[Gesamt_ID],,0)</f>
        <v>#VALUE!</v>
      </c>
      <c r="C329">
        <v>2396</v>
      </c>
      <c r="D329" t="s">
        <v>1521</v>
      </c>
      <c r="E329">
        <v>2397</v>
      </c>
      <c r="H329" t="s">
        <v>6019</v>
      </c>
      <c r="I329" t="e">
        <f t="array" ref="I329">IFERROR(_xlfn.XLOOKUP(Tabelle9[[#This Row],[NegotiationID]]&amp;"FinalAccept",Tabelle9[NegotiationID]&amp;Tabelle9[ActionType],Tabelle9[ActionType],,0),_xlfn.XLOOKUP(Tabelle9[[#This Row],[NegotiationID]]&amp;"FinalReject",Tabelle9[NegotiationID]&amp;Tabelle9[ActionType],Tabelle9[ActionType],,0))</f>
        <v>#N/A</v>
      </c>
      <c r="N329">
        <v>21</v>
      </c>
      <c r="O329">
        <v>21</v>
      </c>
      <c r="P329">
        <v>1</v>
      </c>
      <c r="Q329" t="s">
        <v>6020</v>
      </c>
    </row>
    <row r="330" ht="14.5" hidden="1">
      <c r="A330" t="e">
        <f t="shared" ca="1" si="550"/>
        <v>#VALUE!</v>
      </c>
      <c r="B330" t="e">
        <f t="array" ref="B330" ca="1">_xlfn.XLOOKUP(Tabelle9[[#This Row],[ExperimentID]]&amp;Tabelle9[[#This Row],[NegotiationID]]&amp;Tabelle9[[#This Row],[MessageID]],ALL_IN_ONE[ExperimentID]&amp;ALL_IN_ONE[NegotiationID]&amp;ALL_IN_ONE[MessageID],ALL_IN_ONE[Gesamt_ID],,0)</f>
        <v>#VALUE!</v>
      </c>
      <c r="C330">
        <v>2426</v>
      </c>
      <c r="D330" t="s">
        <v>1521</v>
      </c>
      <c r="E330">
        <v>2427</v>
      </c>
      <c r="H330" t="s">
        <v>6019</v>
      </c>
      <c r="I330" t="e">
        <f t="array" ref="I330">IFERROR(_xlfn.XLOOKUP(Tabelle9[[#This Row],[NegotiationID]]&amp;"FinalAccept",Tabelle9[NegotiationID]&amp;Tabelle9[ActionType],Tabelle9[ActionType],,0),_xlfn.XLOOKUP(Tabelle9[[#This Row],[NegotiationID]]&amp;"FinalReject",Tabelle9[NegotiationID]&amp;Tabelle9[ActionType],Tabelle9[ActionType],,0))</f>
        <v>#N/A</v>
      </c>
      <c r="N330">
        <v>21</v>
      </c>
      <c r="O330">
        <v>21</v>
      </c>
      <c r="P330">
        <v>1</v>
      </c>
      <c r="Q330" t="s">
        <v>6020</v>
      </c>
    </row>
    <row r="331" ht="14.5" hidden="1">
      <c r="A331" t="e">
        <f t="shared" ca="1" si="550"/>
        <v>#VALUE!</v>
      </c>
      <c r="B331" t="e">
        <f t="array" ref="B331" ca="1">_xlfn.XLOOKUP(Tabelle9[[#This Row],[ExperimentID]]&amp;Tabelle9[[#This Row],[NegotiationID]]&amp;Tabelle9[[#This Row],[MessageID]],ALL_IN_ONE[ExperimentID]&amp;ALL_IN_ONE[NegotiationID]&amp;ALL_IN_ONE[MessageID],ALL_IN_ONE[Gesamt_ID],,0)</f>
        <v>#VALUE!</v>
      </c>
      <c r="C331">
        <v>2456</v>
      </c>
      <c r="D331" t="s">
        <v>1521</v>
      </c>
      <c r="E331">
        <v>2457</v>
      </c>
      <c r="H331" t="s">
        <v>6019</v>
      </c>
      <c r="I331" t="e">
        <f t="array" ref="I331">IFERROR(_xlfn.XLOOKUP(Tabelle9[[#This Row],[NegotiationID]]&amp;"FinalAccept",Tabelle9[NegotiationID]&amp;Tabelle9[ActionType],Tabelle9[ActionType],,0),_xlfn.XLOOKUP(Tabelle9[[#This Row],[NegotiationID]]&amp;"FinalReject",Tabelle9[NegotiationID]&amp;Tabelle9[ActionType],Tabelle9[ActionType],,0))</f>
        <v>#N/A</v>
      </c>
      <c r="N331">
        <v>21</v>
      </c>
      <c r="O331">
        <v>21</v>
      </c>
      <c r="P331">
        <v>1</v>
      </c>
      <c r="Q331" t="s">
        <v>6020</v>
      </c>
    </row>
    <row r="332" ht="14.5" hidden="1">
      <c r="A332" t="e">
        <f t="shared" ca="1" si="550"/>
        <v>#VALUE!</v>
      </c>
      <c r="B332" t="e">
        <f t="array" ref="B332" ca="1">_xlfn.XLOOKUP(Tabelle9[[#This Row],[ExperimentID]]&amp;Tabelle9[[#This Row],[NegotiationID]]&amp;Tabelle9[[#This Row],[MessageID]],ALL_IN_ONE[ExperimentID]&amp;ALL_IN_ONE[NegotiationID]&amp;ALL_IN_ONE[MessageID],ALL_IN_ONE[Gesamt_ID],,0)</f>
        <v>#VALUE!</v>
      </c>
      <c r="C332">
        <v>2486</v>
      </c>
      <c r="D332" t="s">
        <v>1521</v>
      </c>
      <c r="E332">
        <v>2487</v>
      </c>
      <c r="H332" t="s">
        <v>6019</v>
      </c>
      <c r="I332" t="e">
        <f t="array" ref="I332">IFERROR(_xlfn.XLOOKUP(Tabelle9[[#This Row],[NegotiationID]]&amp;"FinalAccept",Tabelle9[NegotiationID]&amp;Tabelle9[ActionType],Tabelle9[ActionType],,0),_xlfn.XLOOKUP(Tabelle9[[#This Row],[NegotiationID]]&amp;"FinalReject",Tabelle9[NegotiationID]&amp;Tabelle9[ActionType],Tabelle9[ActionType],,0))</f>
        <v>#N/A</v>
      </c>
      <c r="N332">
        <v>21</v>
      </c>
      <c r="O332">
        <v>21</v>
      </c>
      <c r="P332">
        <v>1</v>
      </c>
      <c r="Q332" t="s">
        <v>6020</v>
      </c>
    </row>
    <row r="333" ht="14.5" hidden="1">
      <c r="A333" t="e">
        <f t="shared" ca="1" si="550"/>
        <v>#VALUE!</v>
      </c>
      <c r="B333" t="e">
        <f t="array" ref="B333" ca="1">_xlfn.XLOOKUP(Tabelle9[[#This Row],[ExperimentID]]&amp;Tabelle9[[#This Row],[NegotiationID]]&amp;Tabelle9[[#This Row],[MessageID]],ALL_IN_ONE[ExperimentID]&amp;ALL_IN_ONE[NegotiationID]&amp;ALL_IN_ONE[MessageID],ALL_IN_ONE[Gesamt_ID],,0)</f>
        <v>#VALUE!</v>
      </c>
      <c r="C333">
        <v>2516</v>
      </c>
      <c r="D333" t="s">
        <v>1521</v>
      </c>
      <c r="E333">
        <v>2517</v>
      </c>
      <c r="H333" t="s">
        <v>6019</v>
      </c>
      <c r="I333" t="e">
        <f t="array" ref="I333">IFERROR(_xlfn.XLOOKUP(Tabelle9[[#This Row],[NegotiationID]]&amp;"FinalAccept",Tabelle9[NegotiationID]&amp;Tabelle9[ActionType],Tabelle9[ActionType],,0),_xlfn.XLOOKUP(Tabelle9[[#This Row],[NegotiationID]]&amp;"FinalReject",Tabelle9[NegotiationID]&amp;Tabelle9[ActionType],Tabelle9[ActionType],,0))</f>
        <v>#N/A</v>
      </c>
      <c r="N333">
        <v>21</v>
      </c>
      <c r="O333">
        <v>21</v>
      </c>
      <c r="P333">
        <v>1</v>
      </c>
      <c r="Q333" t="s">
        <v>6020</v>
      </c>
    </row>
    <row r="334" ht="14.5" hidden="1">
      <c r="A334" t="e">
        <f t="shared" ca="1" si="550"/>
        <v>#VALUE!</v>
      </c>
      <c r="B334" t="e">
        <f t="array" ref="B334" ca="1">_xlfn.XLOOKUP(Tabelle9[[#This Row],[ExperimentID]]&amp;Tabelle9[[#This Row],[NegotiationID]]&amp;Tabelle9[[#This Row],[MessageID]],ALL_IN_ONE[ExperimentID]&amp;ALL_IN_ONE[NegotiationID]&amp;ALL_IN_ONE[MessageID],ALL_IN_ONE[Gesamt_ID],,0)</f>
        <v>#VALUE!</v>
      </c>
      <c r="C334">
        <v>2546</v>
      </c>
      <c r="D334" t="s">
        <v>1521</v>
      </c>
      <c r="E334">
        <v>2547</v>
      </c>
      <c r="H334" t="s">
        <v>6019</v>
      </c>
      <c r="I334" t="e">
        <f t="array" ref="I334">IFERROR(_xlfn.XLOOKUP(Tabelle9[[#This Row],[NegotiationID]]&amp;"FinalAccept",Tabelle9[NegotiationID]&amp;Tabelle9[ActionType],Tabelle9[ActionType],,0),_xlfn.XLOOKUP(Tabelle9[[#This Row],[NegotiationID]]&amp;"FinalReject",Tabelle9[NegotiationID]&amp;Tabelle9[ActionType],Tabelle9[ActionType],,0))</f>
        <v>#N/A</v>
      </c>
      <c r="N334">
        <v>21</v>
      </c>
      <c r="O334">
        <v>21</v>
      </c>
      <c r="P334">
        <v>1</v>
      </c>
      <c r="Q334" t="s">
        <v>6020</v>
      </c>
    </row>
    <row r="335" ht="14.5" hidden="1">
      <c r="A335" t="e">
        <f t="shared" ca="1" si="550"/>
        <v>#VALUE!</v>
      </c>
      <c r="B335" t="e">
        <f t="array" ref="B335" ca="1">_xlfn.XLOOKUP(Tabelle9[[#This Row],[ExperimentID]]&amp;Tabelle9[[#This Row],[NegotiationID]]&amp;Tabelle9[[#This Row],[MessageID]],ALL_IN_ONE[ExperimentID]&amp;ALL_IN_ONE[NegotiationID]&amp;ALL_IN_ONE[MessageID],ALL_IN_ONE[Gesamt_ID],,0)</f>
        <v>#VALUE!</v>
      </c>
      <c r="C335">
        <v>2576</v>
      </c>
      <c r="D335" t="s">
        <v>1521</v>
      </c>
      <c r="E335">
        <v>2577</v>
      </c>
      <c r="H335" t="s">
        <v>6019</v>
      </c>
      <c r="I335" t="e">
        <f t="array" ref="I335">IFERROR(_xlfn.XLOOKUP(Tabelle9[[#This Row],[NegotiationID]]&amp;"FinalAccept",Tabelle9[NegotiationID]&amp;Tabelle9[ActionType],Tabelle9[ActionType],,0),_xlfn.XLOOKUP(Tabelle9[[#This Row],[NegotiationID]]&amp;"FinalReject",Tabelle9[NegotiationID]&amp;Tabelle9[ActionType],Tabelle9[ActionType],,0))</f>
        <v>#N/A</v>
      </c>
      <c r="N335">
        <v>21</v>
      </c>
      <c r="O335">
        <v>21</v>
      </c>
      <c r="P335">
        <v>1</v>
      </c>
      <c r="Q335" t="s">
        <v>6020</v>
      </c>
    </row>
    <row r="336" ht="14.5" hidden="1">
      <c r="A336" t="e">
        <f t="shared" ca="1" si="550"/>
        <v>#VALUE!</v>
      </c>
      <c r="B336" t="e">
        <f t="array" ref="B336" ca="1">_xlfn.XLOOKUP(Tabelle9[[#This Row],[ExperimentID]]&amp;Tabelle9[[#This Row],[NegotiationID]]&amp;Tabelle9[[#This Row],[MessageID]],ALL_IN_ONE[ExperimentID]&amp;ALL_IN_ONE[NegotiationID]&amp;ALL_IN_ONE[MessageID],ALL_IN_ONE[Gesamt_ID],,0)</f>
        <v>#VALUE!</v>
      </c>
      <c r="C336">
        <v>2606</v>
      </c>
      <c r="D336" t="s">
        <v>1521</v>
      </c>
      <c r="E336">
        <v>2607</v>
      </c>
      <c r="H336" t="s">
        <v>6019</v>
      </c>
      <c r="I336" t="e">
        <f t="array" ref="I336">IFERROR(_xlfn.XLOOKUP(Tabelle9[[#This Row],[NegotiationID]]&amp;"FinalAccept",Tabelle9[NegotiationID]&amp;Tabelle9[ActionType],Tabelle9[ActionType],,0),_xlfn.XLOOKUP(Tabelle9[[#This Row],[NegotiationID]]&amp;"FinalReject",Tabelle9[NegotiationID]&amp;Tabelle9[ActionType],Tabelle9[ActionType],,0))</f>
        <v>#N/A</v>
      </c>
      <c r="N336">
        <v>21</v>
      </c>
      <c r="O336">
        <v>21</v>
      </c>
      <c r="P336">
        <v>1</v>
      </c>
      <c r="Q336" t="s">
        <v>6020</v>
      </c>
    </row>
    <row r="337" ht="14.5" hidden="1">
      <c r="A337" t="e">
        <f t="shared" ca="1" si="550"/>
        <v>#VALUE!</v>
      </c>
      <c r="B337" t="e">
        <f t="array" ref="B337" ca="1">_xlfn.XLOOKUP(Tabelle9[[#This Row],[ExperimentID]]&amp;Tabelle9[[#This Row],[NegotiationID]]&amp;Tabelle9[[#This Row],[MessageID]],ALL_IN_ONE[ExperimentID]&amp;ALL_IN_ONE[NegotiationID]&amp;ALL_IN_ONE[MessageID],ALL_IN_ONE[Gesamt_ID],,0)</f>
        <v>#VALUE!</v>
      </c>
      <c r="C337">
        <v>2636</v>
      </c>
      <c r="D337" t="s">
        <v>1521</v>
      </c>
      <c r="E337">
        <v>2637</v>
      </c>
      <c r="H337" t="s">
        <v>6019</v>
      </c>
      <c r="I337" t="e">
        <f t="array" ref="I337">IFERROR(_xlfn.XLOOKUP(Tabelle9[[#This Row],[NegotiationID]]&amp;"FinalAccept",Tabelle9[NegotiationID]&amp;Tabelle9[ActionType],Tabelle9[ActionType],,0),_xlfn.XLOOKUP(Tabelle9[[#This Row],[NegotiationID]]&amp;"FinalReject",Tabelle9[NegotiationID]&amp;Tabelle9[ActionType],Tabelle9[ActionType],,0))</f>
        <v>#N/A</v>
      </c>
      <c r="N337">
        <v>21</v>
      </c>
      <c r="O337">
        <v>21</v>
      </c>
      <c r="P337">
        <v>1</v>
      </c>
      <c r="Q337" t="s">
        <v>6020</v>
      </c>
    </row>
    <row r="338" ht="14.5" hidden="1">
      <c r="A338" t="e">
        <f t="shared" ca="1" si="550"/>
        <v>#VALUE!</v>
      </c>
      <c r="B338" t="e">
        <f t="array" ref="B338" ca="1">_xlfn.XLOOKUP(Tabelle9[[#This Row],[ExperimentID]]&amp;Tabelle9[[#This Row],[NegotiationID]]&amp;Tabelle9[[#This Row],[MessageID]],ALL_IN_ONE[ExperimentID]&amp;ALL_IN_ONE[NegotiationID]&amp;ALL_IN_ONE[MessageID],ALL_IN_ONE[Gesamt_ID],,0)</f>
        <v>#VALUE!</v>
      </c>
      <c r="C338">
        <v>2666</v>
      </c>
      <c r="D338" t="s">
        <v>1521</v>
      </c>
      <c r="E338">
        <v>2667</v>
      </c>
      <c r="H338" t="s">
        <v>6019</v>
      </c>
      <c r="I338" t="e">
        <f t="array" ref="I338">IFERROR(_xlfn.XLOOKUP(Tabelle9[[#This Row],[NegotiationID]]&amp;"FinalAccept",Tabelle9[NegotiationID]&amp;Tabelle9[ActionType],Tabelle9[ActionType],,0),_xlfn.XLOOKUP(Tabelle9[[#This Row],[NegotiationID]]&amp;"FinalReject",Tabelle9[NegotiationID]&amp;Tabelle9[ActionType],Tabelle9[ActionType],,0))</f>
        <v>#N/A</v>
      </c>
      <c r="N338">
        <v>21</v>
      </c>
      <c r="O338">
        <v>21</v>
      </c>
      <c r="P338">
        <v>1</v>
      </c>
      <c r="Q338" t="s">
        <v>6020</v>
      </c>
    </row>
    <row r="339" ht="14.5" hidden="1">
      <c r="A339" t="e">
        <f t="shared" ca="1" si="550"/>
        <v>#VALUE!</v>
      </c>
      <c r="B339" t="e">
        <f t="array" ref="B339" ca="1">_xlfn.XLOOKUP(Tabelle9[[#This Row],[ExperimentID]]&amp;Tabelle9[[#This Row],[NegotiationID]]&amp;Tabelle9[[#This Row],[MessageID]],ALL_IN_ONE[ExperimentID]&amp;ALL_IN_ONE[NegotiationID]&amp;ALL_IN_ONE[MessageID],ALL_IN_ONE[Gesamt_ID],,0)</f>
        <v>#VALUE!</v>
      </c>
      <c r="C339">
        <v>2696</v>
      </c>
      <c r="D339" t="s">
        <v>1521</v>
      </c>
      <c r="E339">
        <v>2697</v>
      </c>
      <c r="H339" t="s">
        <v>6019</v>
      </c>
      <c r="I339" t="e">
        <f t="array" ref="I339">IFERROR(_xlfn.XLOOKUP(Tabelle9[[#This Row],[NegotiationID]]&amp;"FinalAccept",Tabelle9[NegotiationID]&amp;Tabelle9[ActionType],Tabelle9[ActionType],,0),_xlfn.XLOOKUP(Tabelle9[[#This Row],[NegotiationID]]&amp;"FinalReject",Tabelle9[NegotiationID]&amp;Tabelle9[ActionType],Tabelle9[ActionType],,0))</f>
        <v>#N/A</v>
      </c>
      <c r="N339">
        <v>21</v>
      </c>
      <c r="O339">
        <v>21</v>
      </c>
      <c r="P339">
        <v>1</v>
      </c>
      <c r="Q339" t="s">
        <v>6020</v>
      </c>
    </row>
    <row r="340" ht="14.5" hidden="1">
      <c r="A340" t="e">
        <f t="shared" ca="1" si="550"/>
        <v>#VALUE!</v>
      </c>
      <c r="B340" t="e">
        <f t="array" ref="B340" ca="1">_xlfn.XLOOKUP(Tabelle9[[#This Row],[ExperimentID]]&amp;Tabelle9[[#This Row],[NegotiationID]]&amp;Tabelle9[[#This Row],[MessageID]],ALL_IN_ONE[ExperimentID]&amp;ALL_IN_ONE[NegotiationID]&amp;ALL_IN_ONE[MessageID],ALL_IN_ONE[Gesamt_ID],,0)</f>
        <v>#VALUE!</v>
      </c>
      <c r="C340">
        <v>2726</v>
      </c>
      <c r="D340" t="s">
        <v>1521</v>
      </c>
      <c r="E340">
        <v>2727</v>
      </c>
      <c r="H340" t="s">
        <v>6019</v>
      </c>
      <c r="I340" t="e">
        <f t="array" ref="I340">IFERROR(_xlfn.XLOOKUP(Tabelle9[[#This Row],[NegotiationID]]&amp;"FinalAccept",Tabelle9[NegotiationID]&amp;Tabelle9[ActionType],Tabelle9[ActionType],,0),_xlfn.XLOOKUP(Tabelle9[[#This Row],[NegotiationID]]&amp;"FinalReject",Tabelle9[NegotiationID]&amp;Tabelle9[ActionType],Tabelle9[ActionType],,0))</f>
        <v>#N/A</v>
      </c>
      <c r="N340">
        <v>21</v>
      </c>
      <c r="O340">
        <v>21</v>
      </c>
      <c r="P340">
        <v>1</v>
      </c>
      <c r="Q340" t="s">
        <v>6020</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10">
    <outlinePr applyStyles="0" summaryBelow="1" summaryRight="1" showOutlineSymbols="1"/>
    <pageSetUpPr autoPageBreaks="1" fitToPage="0"/>
  </sheetPr>
  <sheetViews>
    <sheetView zoomScale="100" workbookViewId="0">
      <selection activeCell="B3" activeCellId="0" sqref="B3"/>
    </sheetView>
  </sheetViews>
  <sheetFormatPr baseColWidth="10" defaultRowHeight="15" customHeight="1"/>
  <cols>
    <col bestFit="1" customWidth="1" min="1" max="1" width="15.453125"/>
    <col bestFit="1" customWidth="1" min="2" max="2" width="13"/>
    <col bestFit="1" customWidth="1" min="3" max="3" width="15.7265625"/>
    <col bestFit="1" customWidth="1" min="4" max="4" width="18.453125"/>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7" width="255"/>
    <col customWidth="1" min="18" max="18" width="28.7265625"/>
    <col bestFit="1" customWidth="1" min="19" max="19" width="25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4.5" hidden="1">
      <c r="A2" t="e">
        <f t="shared" ref="A2:A65" ca="1" si="551">MID(CELL("Dateiname",$A$1),FIND("]",CELL("Dateiname",$A$1))+1,31)</f>
        <v>#VALUE!</v>
      </c>
      <c r="B2" t="e">
        <f t="array" ref="B2" ca="1">_xlfn.XLOOKUP(Tabelle10[[#This Row],[ExperimentID]]&amp;Tabelle10[[#This Row],[NegotiationID]]&amp;Tabelle10[[#This Row],[MessageID]],ALL_IN_ONE[ExperimentID]&amp;ALL_IN_ONE[NegotiationID]&amp;ALL_IN_ONE[MessageID],ALL_IN_ONE[Gesamt_ID],,0)</f>
        <v>#VALUE!</v>
      </c>
      <c r="C2">
        <v>65172</v>
      </c>
      <c r="D2" t="s">
        <v>3675</v>
      </c>
      <c r="E2">
        <v>65173</v>
      </c>
      <c r="H2" t="s">
        <v>6019</v>
      </c>
      <c r="I2" t="str">
        <f t="array" ref="I2">IFERROR(_xlfn.XLOOKUP(Tabelle10[[#This Row],[NegotiationID]]&amp;"FinalAccept",Tabelle10[NegotiationID]&amp;Tabelle10[ActionType],Tabelle10[ActionType],,0),_xlfn.XLOOKUP(Tabelle10[[#This Row],[NegotiationID]]&amp;"FinalReject",Tabelle10[NegotiationID]&amp;Tabelle10[ActionType],Tabelle10[ActionType],,0))</f>
        <v>FinalAccept</v>
      </c>
      <c r="N2">
        <v>21</v>
      </c>
      <c r="O2">
        <v>1598</v>
      </c>
      <c r="P2">
        <v>8</v>
      </c>
      <c r="Q2" t="s">
        <v>6020</v>
      </c>
    </row>
    <row r="3" ht="15" customHeight="1">
      <c r="A3" t="e">
        <f t="shared" ca="1" si="551"/>
        <v>#VALUE!</v>
      </c>
      <c r="B3" t="e">
        <f t="array" ref="B3" ca="1">_xlfn.XLOOKUP(Tabelle10[[#This Row],[ExperimentID]]&amp;Tabelle10[[#This Row],[NegotiationID]]&amp;Tabelle10[[#This Row],[MessageID]],ALL_IN_ONE[ExperimentID]&amp;ALL_IN_ONE[NegotiationID]&amp;ALL_IN_ONE[MessageID],ALL_IN_ONE[Gesamt_ID],,0)</f>
        <v>#VALUE!</v>
      </c>
      <c r="C3">
        <v>65172</v>
      </c>
      <c r="D3" t="s">
        <v>3675</v>
      </c>
      <c r="E3">
        <v>73572</v>
      </c>
      <c r="F3">
        <v>65159</v>
      </c>
      <c r="G3">
        <v>65162</v>
      </c>
      <c r="H3" t="s">
        <v>158</v>
      </c>
      <c r="I3" t="str">
        <f t="array" ref="I3">IFERROR(_xlfn.XLOOKUP(Tabelle10[[#This Row],[NegotiationID]]&amp;"FinalAccept",Tabelle10[NegotiationID]&amp;Tabelle10[ActionType],Tabelle10[ActionType],,0),_xlfn.XLOOKUP(Tabelle10[[#This Row],[NegotiationID]]&amp;"FinalReject",Tabelle10[NegotiationID]&amp;Tabelle10[ActionType],Tabelle10[ActionType],,0))</f>
        <v>FinalAccept</v>
      </c>
      <c r="J3">
        <v>1</v>
      </c>
      <c r="K3">
        <v>0.25</v>
      </c>
      <c r="L3">
        <v>1.25</v>
      </c>
      <c r="M3">
        <v>0.75</v>
      </c>
      <c r="N3">
        <v>303</v>
      </c>
      <c r="O3">
        <v>1598</v>
      </c>
      <c r="P3">
        <v>8</v>
      </c>
      <c r="Q3" s="3" t="s">
        <v>3676</v>
      </c>
    </row>
    <row r="4" ht="15" customHeight="1">
      <c r="A4" t="e">
        <f t="shared" ca="1" si="551"/>
        <v>#VALUE!</v>
      </c>
      <c r="B4" t="e">
        <f t="array" ref="B4" ca="1">_xlfn.XLOOKUP(Tabelle10[[#This Row],[ExperimentID]]&amp;Tabelle10[[#This Row],[NegotiationID]]&amp;Tabelle10[[#This Row],[MessageID]],ALL_IN_ONE[ExperimentID]&amp;ALL_IN_ONE[NegotiationID]&amp;ALL_IN_ONE[MessageID],ALL_IN_ONE[Gesamt_ID],,0)</f>
        <v>#VALUE!</v>
      </c>
      <c r="C4">
        <v>65172</v>
      </c>
      <c r="D4" t="s">
        <v>3675</v>
      </c>
      <c r="E4">
        <v>74150</v>
      </c>
      <c r="F4">
        <v>65162</v>
      </c>
      <c r="G4">
        <v>65159</v>
      </c>
      <c r="H4" t="s">
        <v>31</v>
      </c>
      <c r="I4" t="str">
        <f t="array" ref="I4">IFERROR(_xlfn.XLOOKUP(Tabelle10[[#This Row],[NegotiationID]]&amp;"FinalAccept",Tabelle10[NegotiationID]&amp;Tabelle10[ActionType],Tabelle10[ActionType],,0),_xlfn.XLOOKUP(Tabelle10[[#This Row],[NegotiationID]]&amp;"FinalReject",Tabelle10[NegotiationID]&amp;Tabelle10[ActionType],Tabelle10[ActionType],,0))</f>
        <v>FinalAccept</v>
      </c>
      <c r="J4">
        <v>0.85099999999999998</v>
      </c>
      <c r="K4">
        <v>0.41149999999999998</v>
      </c>
      <c r="L4">
        <v>1.2625</v>
      </c>
      <c r="M4">
        <v>0.4395</v>
      </c>
      <c r="N4">
        <v>296</v>
      </c>
      <c r="O4">
        <v>1598</v>
      </c>
      <c r="P4">
        <v>8</v>
      </c>
      <c r="Q4" s="3" t="s">
        <v>3677</v>
      </c>
    </row>
    <row r="5" ht="15" customHeight="1">
      <c r="A5" t="e">
        <f t="shared" ca="1" si="551"/>
        <v>#VALUE!</v>
      </c>
      <c r="B5" t="e">
        <f t="array" ref="B5" ca="1">_xlfn.XLOOKUP(Tabelle10[[#This Row],[ExperimentID]]&amp;Tabelle10[[#This Row],[NegotiationID]]&amp;Tabelle10[[#This Row],[MessageID]],ALL_IN_ONE[ExperimentID]&amp;ALL_IN_ONE[NegotiationID]&amp;ALL_IN_ONE[MessageID],ALL_IN_ONE[Gesamt_ID],,0)</f>
        <v>#VALUE!</v>
      </c>
      <c r="C5">
        <v>65172</v>
      </c>
      <c r="D5" t="s">
        <v>3675</v>
      </c>
      <c r="E5">
        <v>75395</v>
      </c>
      <c r="F5">
        <v>65159</v>
      </c>
      <c r="G5">
        <v>65162</v>
      </c>
      <c r="H5" t="s">
        <v>31</v>
      </c>
      <c r="I5" t="str">
        <f t="array" ref="I5">IFERROR(_xlfn.XLOOKUP(Tabelle10[[#This Row],[NegotiationID]]&amp;"FinalAccept",Tabelle10[NegotiationID]&amp;Tabelle10[ActionType],Tabelle10[ActionType],,0),_xlfn.XLOOKUP(Tabelle10[[#This Row],[NegotiationID]]&amp;"FinalReject",Tabelle10[NegotiationID]&amp;Tabelle10[ActionType],Tabelle10[ActionType],,0))</f>
        <v>FinalAccept</v>
      </c>
      <c r="J5">
        <v>0.73850000000000005</v>
      </c>
      <c r="K5">
        <v>0.46250000000000002</v>
      </c>
      <c r="L5">
        <v>1.2010000000000001</v>
      </c>
      <c r="M5">
        <v>0.27600000000000002</v>
      </c>
      <c r="N5">
        <v>354</v>
      </c>
      <c r="O5">
        <v>1598</v>
      </c>
      <c r="P5">
        <v>8</v>
      </c>
      <c r="Q5" s="3" t="s">
        <v>3678</v>
      </c>
    </row>
    <row r="6" ht="15" customHeight="1">
      <c r="A6" t="e">
        <f t="shared" ca="1" si="551"/>
        <v>#VALUE!</v>
      </c>
      <c r="B6" t="e">
        <f t="array" ref="B6" ca="1">_xlfn.XLOOKUP(Tabelle10[[#This Row],[ExperimentID]]&amp;Tabelle10[[#This Row],[NegotiationID]]&amp;Tabelle10[[#This Row],[MessageID]],ALL_IN_ONE[ExperimentID]&amp;ALL_IN_ONE[NegotiationID]&amp;ALL_IN_ONE[MessageID],ALL_IN_ONE[Gesamt_ID],,0)</f>
        <v>#VALUE!</v>
      </c>
      <c r="C6">
        <v>65172</v>
      </c>
      <c r="D6" t="s">
        <v>3675</v>
      </c>
      <c r="E6">
        <v>75417</v>
      </c>
      <c r="F6">
        <v>65162</v>
      </c>
      <c r="G6">
        <v>65159</v>
      </c>
      <c r="H6" t="s">
        <v>31</v>
      </c>
      <c r="I6" t="str">
        <f t="array" ref="I6">IFERROR(_xlfn.XLOOKUP(Tabelle10[[#This Row],[NegotiationID]]&amp;"FinalAccept",Tabelle10[NegotiationID]&amp;Tabelle10[ActionType],Tabelle10[ActionType],,0),_xlfn.XLOOKUP(Tabelle10[[#This Row],[NegotiationID]]&amp;"FinalReject",Tabelle10[NegotiationID]&amp;Tabelle10[ActionType],Tabelle10[ActionType],,0))</f>
        <v>FinalAccept</v>
      </c>
      <c r="J6">
        <v>0.66200000000000003</v>
      </c>
      <c r="K6">
        <v>0.61850000000000005</v>
      </c>
      <c r="L6">
        <v>1.2805</v>
      </c>
      <c r="M6">
        <v>0.043499999999999997</v>
      </c>
      <c r="N6">
        <v>235</v>
      </c>
      <c r="O6">
        <v>1598</v>
      </c>
      <c r="P6">
        <v>8</v>
      </c>
      <c r="Q6" s="3" t="s">
        <v>3679</v>
      </c>
    </row>
    <row r="7" ht="15" customHeight="1">
      <c r="A7" t="e">
        <f t="shared" ca="1" si="551"/>
        <v>#VALUE!</v>
      </c>
      <c r="B7" t="e">
        <f t="array" ref="B7" ca="1">_xlfn.XLOOKUP(Tabelle10[[#This Row],[ExperimentID]]&amp;Tabelle10[[#This Row],[NegotiationID]]&amp;Tabelle10[[#This Row],[MessageID]],ALL_IN_ONE[ExperimentID]&amp;ALL_IN_ONE[NegotiationID]&amp;ALL_IN_ONE[MessageID],ALL_IN_ONE[Gesamt_ID],,0)</f>
        <v>#VALUE!</v>
      </c>
      <c r="C7">
        <v>65172</v>
      </c>
      <c r="D7" t="s">
        <v>3675</v>
      </c>
      <c r="E7">
        <v>76224</v>
      </c>
      <c r="F7">
        <v>65159</v>
      </c>
      <c r="G7">
        <v>65162</v>
      </c>
      <c r="H7" t="s">
        <v>31</v>
      </c>
      <c r="I7" t="str">
        <f t="array" ref="I7">IFERROR(_xlfn.XLOOKUP(Tabelle10[[#This Row],[NegotiationID]]&amp;"FinalAccept",Tabelle10[NegotiationID]&amp;Tabelle10[ActionType],Tabelle10[ActionType],,0),_xlfn.XLOOKUP(Tabelle10[[#This Row],[NegotiationID]]&amp;"FinalReject",Tabelle10[NegotiationID]&amp;Tabelle10[ActionType],Tabelle10[ActionType],,0))</f>
        <v>FinalAccept</v>
      </c>
      <c r="J7">
        <v>0.73099999999999998</v>
      </c>
      <c r="K7">
        <v>0.50249999999999995</v>
      </c>
      <c r="L7">
        <v>1.2335</v>
      </c>
      <c r="M7">
        <v>0.22850000000000001</v>
      </c>
      <c r="N7">
        <v>181</v>
      </c>
      <c r="O7">
        <v>1598</v>
      </c>
      <c r="P7">
        <v>8</v>
      </c>
      <c r="Q7" s="3" t="s">
        <v>3680</v>
      </c>
    </row>
    <row r="8" ht="15" customHeight="1">
      <c r="A8" t="e">
        <f t="shared" ca="1" si="551"/>
        <v>#VALUE!</v>
      </c>
      <c r="B8" t="e">
        <f t="array" ref="B8" ca="1">_xlfn.XLOOKUP(Tabelle10[[#This Row],[ExperimentID]]&amp;Tabelle10[[#This Row],[NegotiationID]]&amp;Tabelle10[[#This Row],[MessageID]],ALL_IN_ONE[ExperimentID]&amp;ALL_IN_ONE[NegotiationID]&amp;ALL_IN_ONE[MessageID],ALL_IN_ONE[Gesamt_ID],,0)</f>
        <v>#VALUE!</v>
      </c>
      <c r="C8">
        <v>65172</v>
      </c>
      <c r="D8" t="s">
        <v>3675</v>
      </c>
      <c r="E8">
        <v>76231</v>
      </c>
      <c r="F8">
        <v>65162</v>
      </c>
      <c r="G8">
        <v>65159</v>
      </c>
      <c r="H8" t="s">
        <v>31</v>
      </c>
      <c r="I8" t="str">
        <f t="array" ref="I8">IFERROR(_xlfn.XLOOKUP(Tabelle10[[#This Row],[NegotiationID]]&amp;"FinalAccept",Tabelle10[NegotiationID]&amp;Tabelle10[ActionType],Tabelle10[ActionType],,0),_xlfn.XLOOKUP(Tabelle10[[#This Row],[NegotiationID]]&amp;"FinalReject",Tabelle10[NegotiationID]&amp;Tabelle10[ActionType],Tabelle10[ActionType],,0))</f>
        <v>FinalAccept</v>
      </c>
      <c r="J8">
        <v>0.63200000000000001</v>
      </c>
      <c r="K8">
        <v>0.67100000000000004</v>
      </c>
      <c r="L8">
        <v>1.3029999999999999</v>
      </c>
      <c r="M8">
        <v>0.039</v>
      </c>
      <c r="N8">
        <v>121</v>
      </c>
      <c r="O8">
        <v>1598</v>
      </c>
      <c r="P8">
        <v>8</v>
      </c>
      <c r="Q8" s="3" t="s">
        <v>3681</v>
      </c>
    </row>
    <row r="9" ht="15" customHeight="1">
      <c r="A9" t="e">
        <f t="shared" ca="1" si="551"/>
        <v>#VALUE!</v>
      </c>
      <c r="B9" t="e">
        <f t="array" ref="B9" ca="1">_xlfn.XLOOKUP(Tabelle10[[#This Row],[ExperimentID]]&amp;Tabelle10[[#This Row],[NegotiationID]]&amp;Tabelle10[[#This Row],[MessageID]],ALL_IN_ONE[ExperimentID]&amp;ALL_IN_ONE[NegotiationID]&amp;ALL_IN_ONE[MessageID],ALL_IN_ONE[Gesamt_ID],,0)</f>
        <v>#VALUE!</v>
      </c>
      <c r="C9">
        <v>65172</v>
      </c>
      <c r="D9" t="s">
        <v>3675</v>
      </c>
      <c r="E9">
        <v>77274</v>
      </c>
      <c r="F9">
        <v>65159</v>
      </c>
      <c r="G9">
        <v>65162</v>
      </c>
      <c r="H9" t="s">
        <v>20</v>
      </c>
      <c r="I9" t="str">
        <f t="array" ref="I9">IFERROR(_xlfn.XLOOKUP(Tabelle10[[#This Row],[NegotiationID]]&amp;"FinalAccept",Tabelle10[NegotiationID]&amp;Tabelle10[ActionType],Tabelle10[ActionType],,0),_xlfn.XLOOKUP(Tabelle10[[#This Row],[NegotiationID]]&amp;"FinalReject",Tabelle10[NegotiationID]&amp;Tabelle10[ActionType],Tabelle10[ActionType],,0))</f>
        <v>FinalAccept</v>
      </c>
      <c r="J9">
        <v>0.67100000000000004</v>
      </c>
      <c r="K9">
        <v>0.63200000000000001</v>
      </c>
      <c r="L9">
        <v>1.3029999999999999</v>
      </c>
      <c r="M9">
        <v>0.039</v>
      </c>
      <c r="N9">
        <v>87</v>
      </c>
      <c r="O9">
        <v>1598</v>
      </c>
      <c r="P9">
        <v>8</v>
      </c>
      <c r="Q9" s="3" t="s">
        <v>3682</v>
      </c>
    </row>
    <row r="10" ht="14.5" hidden="1">
      <c r="A10" t="e">
        <f t="shared" ca="1" si="551"/>
        <v>#VALUE!</v>
      </c>
      <c r="B10" t="e">
        <f t="array" ref="B10" ca="1">_xlfn.XLOOKUP(Tabelle10[[#This Row],[ExperimentID]]&amp;Tabelle10[[#This Row],[NegotiationID]]&amp;Tabelle10[[#This Row],[MessageID]],ALL_IN_ONE[ExperimentID]&amp;ALL_IN_ONE[NegotiationID]&amp;ALL_IN_ONE[MessageID],ALL_IN_ONE[Gesamt_ID],,0)</f>
        <v>#VALUE!</v>
      </c>
      <c r="C10">
        <v>65200</v>
      </c>
      <c r="D10" t="s">
        <v>3675</v>
      </c>
      <c r="E10">
        <v>65201</v>
      </c>
      <c r="H10" t="s">
        <v>6019</v>
      </c>
      <c r="I10" t="str">
        <f t="array" ref="I10">IFERROR(_xlfn.XLOOKUP(Tabelle10[[#This Row],[NegotiationID]]&amp;"FinalAccept",Tabelle10[NegotiationID]&amp;Tabelle10[ActionType],Tabelle10[ActionType],,0),_xlfn.XLOOKUP(Tabelle10[[#This Row],[NegotiationID]]&amp;"FinalReject",Tabelle10[NegotiationID]&amp;Tabelle10[ActionType],Tabelle10[ActionType],,0))</f>
        <v>FinalAccept</v>
      </c>
      <c r="N10">
        <v>21</v>
      </c>
      <c r="O10">
        <v>915</v>
      </c>
      <c r="P10">
        <v>9</v>
      </c>
      <c r="Q10" t="s">
        <v>6020</v>
      </c>
    </row>
    <row r="11" ht="15" customHeight="1">
      <c r="A11" t="e">
        <f t="shared" ca="1" si="551"/>
        <v>#VALUE!</v>
      </c>
      <c r="B11" t="e">
        <f t="array" ref="B11" ca="1">_xlfn.XLOOKUP(Tabelle10[[#This Row],[ExperimentID]]&amp;Tabelle10[[#This Row],[NegotiationID]]&amp;Tabelle10[[#This Row],[MessageID]],ALL_IN_ONE[ExperimentID]&amp;ALL_IN_ONE[NegotiationID]&amp;ALL_IN_ONE[MessageID],ALL_IN_ONE[Gesamt_ID],,0)</f>
        <v>#VALUE!</v>
      </c>
      <c r="C11">
        <v>65200</v>
      </c>
      <c r="D11" t="s">
        <v>3675</v>
      </c>
      <c r="E11">
        <v>71856</v>
      </c>
      <c r="F11">
        <v>65187</v>
      </c>
      <c r="G11">
        <v>65190</v>
      </c>
      <c r="H11" t="s">
        <v>158</v>
      </c>
      <c r="I11" t="str">
        <f t="array" ref="I11">IFERROR(_xlfn.XLOOKUP(Tabelle10[[#This Row],[NegotiationID]]&amp;"FinalAccept",Tabelle10[NegotiationID]&amp;Tabelle10[ActionType],Tabelle10[ActionType],,0),_xlfn.XLOOKUP(Tabelle10[[#This Row],[NegotiationID]]&amp;"FinalReject",Tabelle10[NegotiationID]&amp;Tabelle10[ActionType],Tabelle10[ActionType],,0))</f>
        <v>FinalAccept</v>
      </c>
      <c r="J11">
        <v>1</v>
      </c>
      <c r="K11">
        <v>0.10050000000000001</v>
      </c>
      <c r="L11">
        <v>1.1005</v>
      </c>
      <c r="M11">
        <v>0.89949999999999997</v>
      </c>
      <c r="N11">
        <v>109</v>
      </c>
      <c r="O11">
        <v>915</v>
      </c>
      <c r="P11">
        <v>9</v>
      </c>
      <c r="Q11" s="3" t="s">
        <v>3683</v>
      </c>
    </row>
    <row r="12" ht="15" customHeight="1">
      <c r="A12" t="e">
        <f t="shared" ca="1" si="551"/>
        <v>#VALUE!</v>
      </c>
      <c r="B12" t="e">
        <f t="array" ref="B12" ca="1">_xlfn.XLOOKUP(Tabelle10[[#This Row],[ExperimentID]]&amp;Tabelle10[[#This Row],[NegotiationID]]&amp;Tabelle10[[#This Row],[MessageID]],ALL_IN_ONE[ExperimentID]&amp;ALL_IN_ONE[NegotiationID]&amp;ALL_IN_ONE[MessageID],ALL_IN_ONE[Gesamt_ID],,0)</f>
        <v>#VALUE!</v>
      </c>
      <c r="C12">
        <v>65200</v>
      </c>
      <c r="D12" t="s">
        <v>3675</v>
      </c>
      <c r="E12">
        <v>73352</v>
      </c>
      <c r="F12">
        <v>65190</v>
      </c>
      <c r="G12">
        <v>65187</v>
      </c>
      <c r="H12" t="s">
        <v>31</v>
      </c>
      <c r="I12" t="str">
        <f t="array" ref="I12">IFERROR(_xlfn.XLOOKUP(Tabelle10[[#This Row],[NegotiationID]]&amp;"FinalAccept",Tabelle10[NegotiationID]&amp;Tabelle10[ActionType],Tabelle10[ActionType],,0),_xlfn.XLOOKUP(Tabelle10[[#This Row],[NegotiationID]]&amp;"FinalReject",Tabelle10[NegotiationID]&amp;Tabelle10[ActionType],Tabelle10[ActionType],,0))</f>
        <v>FinalAccept</v>
      </c>
      <c r="J12">
        <v>0.90000000000000002</v>
      </c>
      <c r="K12">
        <v>0.219</v>
      </c>
      <c r="L12">
        <v>1.119</v>
      </c>
      <c r="M12">
        <v>0.68100000000000005</v>
      </c>
      <c r="N12">
        <v>86</v>
      </c>
      <c r="O12">
        <v>915</v>
      </c>
      <c r="P12">
        <v>9</v>
      </c>
      <c r="Q12" s="3" t="s">
        <v>3684</v>
      </c>
    </row>
    <row r="13" ht="15" customHeight="1">
      <c r="A13" t="e">
        <f t="shared" ca="1" si="551"/>
        <v>#VALUE!</v>
      </c>
      <c r="B13" t="e">
        <f t="array" ref="B13" ca="1">_xlfn.XLOOKUP(Tabelle10[[#This Row],[ExperimentID]]&amp;Tabelle10[[#This Row],[NegotiationID]]&amp;Tabelle10[[#This Row],[MessageID]],ALL_IN_ONE[ExperimentID]&amp;ALL_IN_ONE[NegotiationID]&amp;ALL_IN_ONE[MessageID],ALL_IN_ONE[Gesamt_ID],,0)</f>
        <v>#VALUE!</v>
      </c>
      <c r="C13">
        <v>65200</v>
      </c>
      <c r="D13" t="s">
        <v>3675</v>
      </c>
      <c r="E13">
        <v>73619</v>
      </c>
      <c r="F13">
        <v>65187</v>
      </c>
      <c r="G13">
        <v>65190</v>
      </c>
      <c r="H13" t="s">
        <v>31</v>
      </c>
      <c r="I13" t="str">
        <f t="array" ref="I13">IFERROR(_xlfn.XLOOKUP(Tabelle10[[#This Row],[NegotiationID]]&amp;"FinalAccept",Tabelle10[NegotiationID]&amp;Tabelle10[ActionType],Tabelle10[ActionType],,0),_xlfn.XLOOKUP(Tabelle10[[#This Row],[NegotiationID]]&amp;"FinalReject",Tabelle10[NegotiationID]&amp;Tabelle10[ActionType],Tabelle10[ActionType],,0))</f>
        <v>FinalAccept</v>
      </c>
      <c r="J13">
        <v>0.97999999999999998</v>
      </c>
      <c r="K13">
        <v>0.20200000000000001</v>
      </c>
      <c r="L13">
        <v>1.1819999999999999</v>
      </c>
      <c r="M13">
        <v>0.77800000000000002</v>
      </c>
      <c r="N13">
        <v>118</v>
      </c>
      <c r="O13">
        <v>915</v>
      </c>
      <c r="P13">
        <v>9</v>
      </c>
      <c r="Q13" s="3" t="s">
        <v>3685</v>
      </c>
    </row>
    <row r="14" ht="15" customHeight="1">
      <c r="A14" t="e">
        <f t="shared" ca="1" si="551"/>
        <v>#VALUE!</v>
      </c>
      <c r="B14" t="e">
        <f t="array" ref="B14" ca="1">_xlfn.XLOOKUP(Tabelle10[[#This Row],[ExperimentID]]&amp;Tabelle10[[#This Row],[NegotiationID]]&amp;Tabelle10[[#This Row],[MessageID]],ALL_IN_ONE[ExperimentID]&amp;ALL_IN_ONE[NegotiationID]&amp;ALL_IN_ONE[MessageID],ALL_IN_ONE[Gesamt_ID],,0)</f>
        <v>#VALUE!</v>
      </c>
      <c r="C14">
        <v>65200</v>
      </c>
      <c r="D14" t="s">
        <v>3675</v>
      </c>
      <c r="E14">
        <v>74862</v>
      </c>
      <c r="F14">
        <v>65190</v>
      </c>
      <c r="G14">
        <v>65187</v>
      </c>
      <c r="H14" t="s">
        <v>31</v>
      </c>
      <c r="I14" t="str">
        <f t="array" ref="I14">IFERROR(_xlfn.XLOOKUP(Tabelle10[[#This Row],[NegotiationID]]&amp;"FinalAccept",Tabelle10[NegotiationID]&amp;Tabelle10[ActionType],Tabelle10[ActionType],,0),_xlfn.XLOOKUP(Tabelle10[[#This Row],[NegotiationID]]&amp;"FinalReject",Tabelle10[NegotiationID]&amp;Tabelle10[ActionType],Tabelle10[ActionType],,0))</f>
        <v>FinalAccept</v>
      </c>
      <c r="J14">
        <v>0.76200000000000001</v>
      </c>
      <c r="K14">
        <v>0.43149999999999999</v>
      </c>
      <c r="L14">
        <v>1.1935</v>
      </c>
      <c r="M14">
        <v>0.33050000000000002</v>
      </c>
      <c r="N14">
        <v>127</v>
      </c>
      <c r="O14">
        <v>915</v>
      </c>
      <c r="P14">
        <v>9</v>
      </c>
      <c r="Q14" s="3" t="s">
        <v>3686</v>
      </c>
    </row>
    <row r="15" ht="15" customHeight="1">
      <c r="A15" t="e">
        <f t="shared" ca="1" si="551"/>
        <v>#VALUE!</v>
      </c>
      <c r="B15" t="e">
        <f t="array" ref="B15" ca="1">_xlfn.XLOOKUP(Tabelle10[[#This Row],[ExperimentID]]&amp;Tabelle10[[#This Row],[NegotiationID]]&amp;Tabelle10[[#This Row],[MessageID]],ALL_IN_ONE[ExperimentID]&amp;ALL_IN_ONE[NegotiationID]&amp;ALL_IN_ONE[MessageID],ALL_IN_ONE[Gesamt_ID],,0)</f>
        <v>#VALUE!</v>
      </c>
      <c r="C15">
        <v>65200</v>
      </c>
      <c r="D15" t="s">
        <v>3675</v>
      </c>
      <c r="E15">
        <v>76253</v>
      </c>
      <c r="F15">
        <v>65187</v>
      </c>
      <c r="G15">
        <v>65190</v>
      </c>
      <c r="H15" t="s">
        <v>31</v>
      </c>
      <c r="I15" t="str">
        <f t="array" ref="I15">IFERROR(_xlfn.XLOOKUP(Tabelle10[[#This Row],[NegotiationID]]&amp;"FinalAccept",Tabelle10[NegotiationID]&amp;Tabelle10[ActionType],Tabelle10[ActionType],,0),_xlfn.XLOOKUP(Tabelle10[[#This Row],[NegotiationID]]&amp;"FinalReject",Tabelle10[NegotiationID]&amp;Tabelle10[ActionType],Tabelle10[ActionType],,0))</f>
        <v>FinalAccept</v>
      </c>
      <c r="J15">
        <v>0.81850000000000001</v>
      </c>
      <c r="K15">
        <v>0.33200000000000002</v>
      </c>
      <c r="L15">
        <v>1.1505000000000001</v>
      </c>
      <c r="M15">
        <v>0.48649999999999999</v>
      </c>
      <c r="N15">
        <v>178</v>
      </c>
      <c r="O15">
        <v>915</v>
      </c>
      <c r="P15">
        <v>9</v>
      </c>
      <c r="Q15" s="3" t="s">
        <v>3687</v>
      </c>
    </row>
    <row r="16" ht="15" customHeight="1">
      <c r="A16" t="e">
        <f t="shared" ca="1" si="551"/>
        <v>#VALUE!</v>
      </c>
      <c r="B16" t="e">
        <f t="array" ref="B16" ca="1">_xlfn.XLOOKUP(Tabelle10[[#This Row],[ExperimentID]]&amp;Tabelle10[[#This Row],[NegotiationID]]&amp;Tabelle10[[#This Row],[MessageID]],ALL_IN_ONE[ExperimentID]&amp;ALL_IN_ONE[NegotiationID]&amp;ALL_IN_ONE[MessageID],ALL_IN_ONE[Gesamt_ID],,0)</f>
        <v>#VALUE!</v>
      </c>
      <c r="C16">
        <v>65200</v>
      </c>
      <c r="D16" t="s">
        <v>3675</v>
      </c>
      <c r="E16">
        <v>77303</v>
      </c>
      <c r="F16">
        <v>65190</v>
      </c>
      <c r="G16">
        <v>65187</v>
      </c>
      <c r="H16" t="s">
        <v>31</v>
      </c>
      <c r="I16" t="str">
        <f t="array" ref="I16">IFERROR(_xlfn.XLOOKUP(Tabelle10[[#This Row],[NegotiationID]]&amp;"FinalAccept",Tabelle10[NegotiationID]&amp;Tabelle10[ActionType],Tabelle10[ActionType],,0),_xlfn.XLOOKUP(Tabelle10[[#This Row],[NegotiationID]]&amp;"FinalReject",Tabelle10[NegotiationID]&amp;Tabelle10[ActionType],Tabelle10[ActionType],,0))</f>
        <v>FinalAccept</v>
      </c>
      <c r="J16">
        <v>0.50149999999999995</v>
      </c>
      <c r="K16">
        <v>0.66049999999999998</v>
      </c>
      <c r="L16">
        <v>1.1619999999999999</v>
      </c>
      <c r="M16">
        <v>0.159</v>
      </c>
      <c r="N16">
        <v>107</v>
      </c>
      <c r="O16">
        <v>915</v>
      </c>
      <c r="P16">
        <v>9</v>
      </c>
      <c r="Q16" s="3" t="s">
        <v>3688</v>
      </c>
    </row>
    <row r="17" ht="15" customHeight="1">
      <c r="A17" t="e">
        <f t="shared" ca="1" si="551"/>
        <v>#VALUE!</v>
      </c>
      <c r="B17" t="e">
        <f t="array" ref="B17" ca="1">_xlfn.XLOOKUP(Tabelle10[[#This Row],[ExperimentID]]&amp;Tabelle10[[#This Row],[NegotiationID]]&amp;Tabelle10[[#This Row],[MessageID]],ALL_IN_ONE[ExperimentID]&amp;ALL_IN_ONE[NegotiationID]&amp;ALL_IN_ONE[MessageID],ALL_IN_ONE[Gesamt_ID],,0)</f>
        <v>#VALUE!</v>
      </c>
      <c r="C17">
        <v>65200</v>
      </c>
      <c r="D17" t="s">
        <v>3675</v>
      </c>
      <c r="E17">
        <v>77317</v>
      </c>
      <c r="F17">
        <v>65187</v>
      </c>
      <c r="G17">
        <v>65190</v>
      </c>
      <c r="H17" t="s">
        <v>31</v>
      </c>
      <c r="I17" t="str">
        <f t="array" ref="I17">IFERROR(_xlfn.XLOOKUP(Tabelle10[[#This Row],[NegotiationID]]&amp;"FinalAccept",Tabelle10[NegotiationID]&amp;Tabelle10[ActionType],Tabelle10[ActionType],,0),_xlfn.XLOOKUP(Tabelle10[[#This Row],[NegotiationID]]&amp;"FinalReject",Tabelle10[NegotiationID]&amp;Tabelle10[ActionType],Tabelle10[ActionType],,0))</f>
        <v>FinalAccept</v>
      </c>
      <c r="J17">
        <v>0.75849999999999995</v>
      </c>
      <c r="K17">
        <v>0.46150000000000002</v>
      </c>
      <c r="L17">
        <v>1.22</v>
      </c>
      <c r="M17">
        <v>0.29699999999999999</v>
      </c>
      <c r="N17">
        <v>72</v>
      </c>
      <c r="O17">
        <v>915</v>
      </c>
      <c r="P17">
        <v>9</v>
      </c>
      <c r="Q17" s="3" t="s">
        <v>3689</v>
      </c>
    </row>
    <row r="18" ht="15" customHeight="1">
      <c r="A18" t="e">
        <f t="shared" ca="1" si="551"/>
        <v>#VALUE!</v>
      </c>
      <c r="B18" t="e">
        <f t="array" ref="B18" ca="1">_xlfn.XLOOKUP(Tabelle10[[#This Row],[ExperimentID]]&amp;Tabelle10[[#This Row],[NegotiationID]]&amp;Tabelle10[[#This Row],[MessageID]],ALL_IN_ONE[ExperimentID]&amp;ALL_IN_ONE[NegotiationID]&amp;ALL_IN_ONE[MessageID],ALL_IN_ONE[Gesamt_ID],,0)</f>
        <v>#VALUE!</v>
      </c>
      <c r="C18">
        <v>65200</v>
      </c>
      <c r="D18" t="s">
        <v>3675</v>
      </c>
      <c r="E18">
        <v>77566</v>
      </c>
      <c r="F18">
        <v>65190</v>
      </c>
      <c r="G18">
        <v>65187</v>
      </c>
      <c r="H18" t="s">
        <v>20</v>
      </c>
      <c r="I18" t="str">
        <f t="array" ref="I18">IFERROR(_xlfn.XLOOKUP(Tabelle10[[#This Row],[NegotiationID]]&amp;"FinalAccept",Tabelle10[NegotiationID]&amp;Tabelle10[ActionType],Tabelle10[ActionType],,0),_xlfn.XLOOKUP(Tabelle10[[#This Row],[NegotiationID]]&amp;"FinalReject",Tabelle10[NegotiationID]&amp;Tabelle10[ActionType],Tabelle10[ActionType],,0))</f>
        <v>FinalAccept</v>
      </c>
      <c r="J18">
        <v>0.46150000000000002</v>
      </c>
      <c r="K18">
        <v>0.75849999999999995</v>
      </c>
      <c r="L18">
        <v>1.22</v>
      </c>
      <c r="M18">
        <v>0.29699999999999999</v>
      </c>
      <c r="N18">
        <v>97</v>
      </c>
      <c r="O18">
        <v>915</v>
      </c>
      <c r="P18">
        <v>9</v>
      </c>
      <c r="Q18" s="3" t="s">
        <v>3690</v>
      </c>
    </row>
    <row r="19" ht="14.5" hidden="1">
      <c r="A19" t="e">
        <f t="shared" ca="1" si="551"/>
        <v>#VALUE!</v>
      </c>
      <c r="B19" t="e">
        <f t="array" ref="B19" ca="1">_xlfn.XLOOKUP(Tabelle10[[#This Row],[ExperimentID]]&amp;Tabelle10[[#This Row],[NegotiationID]]&amp;Tabelle10[[#This Row],[MessageID]],ALL_IN_ONE[ExperimentID]&amp;ALL_IN_ONE[NegotiationID]&amp;ALL_IN_ONE[MessageID],ALL_IN_ONE[Gesamt_ID],,0)</f>
        <v>#VALUE!</v>
      </c>
      <c r="C19">
        <v>65228</v>
      </c>
      <c r="D19" t="s">
        <v>3675</v>
      </c>
      <c r="E19">
        <v>65229</v>
      </c>
      <c r="H19" t="s">
        <v>6019</v>
      </c>
      <c r="I19" t="str">
        <f t="array" ref="I19">IFERROR(_xlfn.XLOOKUP(Tabelle10[[#This Row],[NegotiationID]]&amp;"FinalAccept",Tabelle10[NegotiationID]&amp;Tabelle10[ActionType],Tabelle10[ActionType],,0),_xlfn.XLOOKUP(Tabelle10[[#This Row],[NegotiationID]]&amp;"FinalReject",Tabelle10[NegotiationID]&amp;Tabelle10[ActionType],Tabelle10[ActionType],,0))</f>
        <v>FinalAccept</v>
      </c>
      <c r="N19">
        <v>21</v>
      </c>
      <c r="O19">
        <v>540</v>
      </c>
      <c r="P19">
        <v>5</v>
      </c>
      <c r="Q19" t="s">
        <v>6020</v>
      </c>
    </row>
    <row r="20" ht="15" customHeight="1">
      <c r="A20" t="e">
        <f t="shared" ca="1" si="551"/>
        <v>#VALUE!</v>
      </c>
      <c r="B20" t="e">
        <f t="array" ref="B20" ca="1">_xlfn.XLOOKUP(Tabelle10[[#This Row],[ExperimentID]]&amp;Tabelle10[[#This Row],[NegotiationID]]&amp;Tabelle10[[#This Row],[MessageID]],ALL_IN_ONE[ExperimentID]&amp;ALL_IN_ONE[NegotiationID]&amp;ALL_IN_ONE[MessageID],ALL_IN_ONE[Gesamt_ID],,0)</f>
        <v>#VALUE!</v>
      </c>
      <c r="C20">
        <v>65228</v>
      </c>
      <c r="D20" t="s">
        <v>3675</v>
      </c>
      <c r="E20">
        <v>72323</v>
      </c>
      <c r="F20">
        <v>65215</v>
      </c>
      <c r="G20">
        <v>65218</v>
      </c>
      <c r="H20" t="s">
        <v>158</v>
      </c>
      <c r="I20" t="str">
        <f t="array" ref="I20">IFERROR(_xlfn.XLOOKUP(Tabelle10[[#This Row],[NegotiationID]]&amp;"FinalAccept",Tabelle10[NegotiationID]&amp;Tabelle10[ActionType],Tabelle10[ActionType],,0),_xlfn.XLOOKUP(Tabelle10[[#This Row],[NegotiationID]]&amp;"FinalReject",Tabelle10[NegotiationID]&amp;Tabelle10[ActionType],Tabelle10[ActionType],,0))</f>
        <v>FinalAccept</v>
      </c>
      <c r="J20">
        <v>0.92000000000000004</v>
      </c>
      <c r="K20">
        <v>0.27200000000000002</v>
      </c>
      <c r="L20">
        <v>1.1919999999999999</v>
      </c>
      <c r="M20">
        <v>0.64800000000000002</v>
      </c>
      <c r="N20">
        <v>93</v>
      </c>
      <c r="O20">
        <v>540</v>
      </c>
      <c r="P20">
        <v>5</v>
      </c>
      <c r="Q20" s="3" t="s">
        <v>3691</v>
      </c>
    </row>
    <row r="21" ht="15" customHeight="1">
      <c r="A21" t="e">
        <f t="shared" ca="1" si="551"/>
        <v>#VALUE!</v>
      </c>
      <c r="B21" t="e">
        <f t="array" ref="B21" ca="1">_xlfn.XLOOKUP(Tabelle10[[#This Row],[ExperimentID]]&amp;Tabelle10[[#This Row],[NegotiationID]]&amp;Tabelle10[[#This Row],[MessageID]],ALL_IN_ONE[ExperimentID]&amp;ALL_IN_ONE[NegotiationID]&amp;ALL_IN_ONE[MessageID],ALL_IN_ONE[Gesamt_ID],,0)</f>
        <v>#VALUE!</v>
      </c>
      <c r="C21">
        <v>65228</v>
      </c>
      <c r="D21" t="s">
        <v>3675</v>
      </c>
      <c r="E21">
        <v>72594</v>
      </c>
      <c r="F21">
        <v>65218</v>
      </c>
      <c r="G21">
        <v>65215</v>
      </c>
      <c r="H21" t="s">
        <v>31</v>
      </c>
      <c r="I21" t="str">
        <f t="array" ref="I21">IFERROR(_xlfn.XLOOKUP(Tabelle10[[#This Row],[NegotiationID]]&amp;"FinalAccept",Tabelle10[NegotiationID]&amp;Tabelle10[ActionType],Tabelle10[ActionType],,0),_xlfn.XLOOKUP(Tabelle10[[#This Row],[NegotiationID]]&amp;"FinalReject",Tabelle10[NegotiationID]&amp;Tabelle10[ActionType],Tabelle10[ActionType],,0))</f>
        <v>FinalAccept</v>
      </c>
      <c r="J21">
        <v>0.80200000000000005</v>
      </c>
      <c r="K21">
        <v>0.47149999999999997</v>
      </c>
      <c r="L21">
        <v>1.2735000000000001</v>
      </c>
      <c r="M21">
        <v>0.33050000000000002</v>
      </c>
      <c r="N21">
        <v>152</v>
      </c>
      <c r="O21">
        <v>540</v>
      </c>
      <c r="P21">
        <v>5</v>
      </c>
      <c r="Q21" s="3" t="s">
        <v>3692</v>
      </c>
    </row>
    <row r="22" ht="15" customHeight="1">
      <c r="A22" t="e">
        <f t="shared" ca="1" si="551"/>
        <v>#VALUE!</v>
      </c>
      <c r="B22" t="e">
        <f t="array" ref="B22" ca="1">_xlfn.XLOOKUP(Tabelle10[[#This Row],[ExperimentID]]&amp;Tabelle10[[#This Row],[NegotiationID]]&amp;Tabelle10[[#This Row],[MessageID]],ALL_IN_ONE[ExperimentID]&amp;ALL_IN_ONE[NegotiationID]&amp;ALL_IN_ONE[MessageID],ALL_IN_ONE[Gesamt_ID],,0)</f>
        <v>#VALUE!</v>
      </c>
      <c r="C22">
        <v>65228</v>
      </c>
      <c r="D22" t="s">
        <v>3675</v>
      </c>
      <c r="E22">
        <v>76757</v>
      </c>
      <c r="F22">
        <v>65215</v>
      </c>
      <c r="G22">
        <v>65218</v>
      </c>
      <c r="H22" t="s">
        <v>31</v>
      </c>
      <c r="I22" t="str">
        <f t="array" ref="I22">IFERROR(_xlfn.XLOOKUP(Tabelle10[[#This Row],[NegotiationID]]&amp;"FinalAccept",Tabelle10[NegotiationID]&amp;Tabelle10[ActionType],Tabelle10[ActionType],,0),_xlfn.XLOOKUP(Tabelle10[[#This Row],[NegotiationID]]&amp;"FinalReject",Tabelle10[NegotiationID]&amp;Tabelle10[ActionType],Tabelle10[ActionType],,0))</f>
        <v>FinalAccept</v>
      </c>
      <c r="J22">
        <v>0.61099999999999999</v>
      </c>
      <c r="K22">
        <v>0.68100000000000005</v>
      </c>
      <c r="L22">
        <v>1.292</v>
      </c>
      <c r="M22">
        <v>0.070000000000000007</v>
      </c>
      <c r="N22">
        <v>165</v>
      </c>
      <c r="O22">
        <v>540</v>
      </c>
      <c r="P22">
        <v>5</v>
      </c>
      <c r="Q22" s="3" t="s">
        <v>3693</v>
      </c>
    </row>
    <row r="23" ht="15" customHeight="1">
      <c r="A23" t="e">
        <f t="shared" ca="1" si="551"/>
        <v>#VALUE!</v>
      </c>
      <c r="B23" t="e">
        <f t="array" ref="B23" ca="1">_xlfn.XLOOKUP(Tabelle10[[#This Row],[ExperimentID]]&amp;Tabelle10[[#This Row],[NegotiationID]]&amp;Tabelle10[[#This Row],[MessageID]],ALL_IN_ONE[ExperimentID]&amp;ALL_IN_ONE[NegotiationID]&amp;ALL_IN_ONE[MessageID],ALL_IN_ONE[Gesamt_ID],,0)</f>
        <v>#VALUE!</v>
      </c>
      <c r="C23">
        <v>65228</v>
      </c>
      <c r="D23" t="s">
        <v>3675</v>
      </c>
      <c r="E23">
        <v>76938</v>
      </c>
      <c r="F23">
        <v>65218</v>
      </c>
      <c r="G23">
        <v>65215</v>
      </c>
      <c r="H23" t="s">
        <v>20</v>
      </c>
      <c r="I23" t="str">
        <f t="array" ref="I23">IFERROR(_xlfn.XLOOKUP(Tabelle10[[#This Row],[NegotiationID]]&amp;"FinalAccept",Tabelle10[NegotiationID]&amp;Tabelle10[ActionType],Tabelle10[ActionType],,0),_xlfn.XLOOKUP(Tabelle10[[#This Row],[NegotiationID]]&amp;"FinalReject",Tabelle10[NegotiationID]&amp;Tabelle10[ActionType],Tabelle10[ActionType],,0))</f>
        <v>FinalAccept</v>
      </c>
      <c r="J23">
        <v>0.68100000000000005</v>
      </c>
      <c r="K23">
        <v>0.61099999999999999</v>
      </c>
      <c r="L23">
        <v>1.292</v>
      </c>
      <c r="M23">
        <v>0.070000000000000007</v>
      </c>
      <c r="N23">
        <v>109</v>
      </c>
      <c r="O23">
        <v>540</v>
      </c>
      <c r="P23">
        <v>5</v>
      </c>
      <c r="Q23" s="3" t="s">
        <v>3694</v>
      </c>
    </row>
    <row r="24" ht="14.5" hidden="1">
      <c r="A24" t="e">
        <f t="shared" ca="1" si="551"/>
        <v>#VALUE!</v>
      </c>
      <c r="B24" t="e">
        <f t="array" ref="B24" ca="1">_xlfn.XLOOKUP(Tabelle10[[#This Row],[ExperimentID]]&amp;Tabelle10[[#This Row],[NegotiationID]]&amp;Tabelle10[[#This Row],[MessageID]],ALL_IN_ONE[ExperimentID]&amp;ALL_IN_ONE[NegotiationID]&amp;ALL_IN_ONE[MessageID],ALL_IN_ONE[Gesamt_ID],,0)</f>
        <v>#VALUE!</v>
      </c>
      <c r="C24">
        <v>65256</v>
      </c>
      <c r="D24" t="s">
        <v>3675</v>
      </c>
      <c r="E24">
        <v>65257</v>
      </c>
      <c r="H24" t="s">
        <v>6019</v>
      </c>
      <c r="I24" t="str">
        <f t="array" ref="I24">IFERROR(_xlfn.XLOOKUP(Tabelle10[[#This Row],[NegotiationID]]&amp;"FinalAccept",Tabelle10[NegotiationID]&amp;Tabelle10[ActionType],Tabelle10[ActionType],,0),_xlfn.XLOOKUP(Tabelle10[[#This Row],[NegotiationID]]&amp;"FinalReject",Tabelle10[NegotiationID]&amp;Tabelle10[ActionType],Tabelle10[ActionType],,0))</f>
        <v>FinalAccept</v>
      </c>
      <c r="N24">
        <v>21</v>
      </c>
      <c r="O24">
        <v>646</v>
      </c>
      <c r="P24">
        <v>8</v>
      </c>
      <c r="Q24" t="s">
        <v>6020</v>
      </c>
    </row>
    <row r="25" ht="15" customHeight="1">
      <c r="A25" t="e">
        <f t="shared" ca="1" si="551"/>
        <v>#VALUE!</v>
      </c>
      <c r="B25" t="e">
        <f t="array" ref="B25" ca="1">_xlfn.XLOOKUP(Tabelle10[[#This Row],[ExperimentID]]&amp;Tabelle10[[#This Row],[NegotiationID]]&amp;Tabelle10[[#This Row],[MessageID]],ALL_IN_ONE[ExperimentID]&amp;ALL_IN_ONE[NegotiationID]&amp;ALL_IN_ONE[MessageID],ALL_IN_ONE[Gesamt_ID],,0)</f>
        <v>#VALUE!</v>
      </c>
      <c r="C25">
        <v>65256</v>
      </c>
      <c r="D25" t="s">
        <v>3675</v>
      </c>
      <c r="E25">
        <v>73575</v>
      </c>
      <c r="F25">
        <v>65243</v>
      </c>
      <c r="G25">
        <v>65246</v>
      </c>
      <c r="H25" t="s">
        <v>158</v>
      </c>
      <c r="I25" t="str">
        <f t="array" ref="I25">IFERROR(_xlfn.XLOOKUP(Tabelle10[[#This Row],[NegotiationID]]&amp;"FinalAccept",Tabelle10[NegotiationID]&amp;Tabelle10[ActionType],Tabelle10[ActionType],,0),_xlfn.XLOOKUP(Tabelle10[[#This Row],[NegotiationID]]&amp;"FinalReject",Tabelle10[NegotiationID]&amp;Tabelle10[ActionType],Tabelle10[ActionType],,0))</f>
        <v>FinalAccept</v>
      </c>
      <c r="J25">
        <v>0.93100000000000005</v>
      </c>
      <c r="K25">
        <v>0.23200000000000001</v>
      </c>
      <c r="L25">
        <v>1.163</v>
      </c>
      <c r="M25">
        <v>0.69899999999999995</v>
      </c>
      <c r="N25">
        <v>145</v>
      </c>
      <c r="O25">
        <v>646</v>
      </c>
      <c r="P25">
        <v>8</v>
      </c>
      <c r="Q25" s="3" t="s">
        <v>3695</v>
      </c>
    </row>
    <row r="26" ht="101.5" hidden="1">
      <c r="A26" t="e">
        <f t="shared" ca="1" si="551"/>
        <v>#VALUE!</v>
      </c>
      <c r="B26" t="e">
        <f t="array" ref="B26" ca="1">_xlfn.XLOOKUP(Tabelle10[[#This Row],[ExperimentID]]&amp;Tabelle10[[#This Row],[NegotiationID]]&amp;Tabelle10[[#This Row],[MessageID]],ALL_IN_ONE[ExperimentID]&amp;ALL_IN_ONE[NegotiationID]&amp;ALL_IN_ONE[MessageID],ALL_IN_ONE[Gesamt_ID],,0)</f>
        <v>#VALUE!</v>
      </c>
      <c r="C26">
        <v>65256</v>
      </c>
      <c r="D26" t="s">
        <v>3675</v>
      </c>
      <c r="E26">
        <v>74501</v>
      </c>
      <c r="F26">
        <v>65246</v>
      </c>
      <c r="G26">
        <v>65243</v>
      </c>
      <c r="H26" t="s">
        <v>22</v>
      </c>
      <c r="I26" t="str">
        <f t="array" ref="I26">IFERROR(_xlfn.XLOOKUP(Tabelle10[[#This Row],[NegotiationID]]&amp;"FinalAccept",Tabelle10[NegotiationID]&amp;Tabelle10[ActionType],Tabelle10[ActionType],,0),_xlfn.XLOOKUP(Tabelle10[[#This Row],[NegotiationID]]&amp;"FinalReject",Tabelle10[NegotiationID]&amp;Tabelle10[ActionType],Tabelle10[ActionType],,0))</f>
        <v>FinalAccept</v>
      </c>
      <c r="N26">
        <v>105</v>
      </c>
      <c r="O26">
        <v>646</v>
      </c>
      <c r="P26">
        <v>8</v>
      </c>
      <c r="Q26" s="3" t="s">
        <v>6651</v>
      </c>
    </row>
    <row r="27" ht="15" customHeight="1">
      <c r="A27" t="e">
        <f t="shared" ca="1" si="551"/>
        <v>#VALUE!</v>
      </c>
      <c r="B27" t="e">
        <f t="array" ref="B27" ca="1">_xlfn.XLOOKUP(Tabelle10[[#This Row],[ExperimentID]]&amp;Tabelle10[[#This Row],[NegotiationID]]&amp;Tabelle10[[#This Row],[MessageID]],ALL_IN_ONE[ExperimentID]&amp;ALL_IN_ONE[NegotiationID]&amp;ALL_IN_ONE[MessageID],ALL_IN_ONE[Gesamt_ID],,0)</f>
        <v>#VALUE!</v>
      </c>
      <c r="C27">
        <v>65256</v>
      </c>
      <c r="D27" t="s">
        <v>3675</v>
      </c>
      <c r="E27">
        <v>76114</v>
      </c>
      <c r="F27">
        <v>65243</v>
      </c>
      <c r="G27">
        <v>65246</v>
      </c>
      <c r="H27" t="s">
        <v>19</v>
      </c>
      <c r="I27" t="str">
        <f t="array" ref="I27">IFERROR(_xlfn.XLOOKUP(Tabelle10[[#This Row],[NegotiationID]]&amp;"FinalAccept",Tabelle10[NegotiationID]&amp;Tabelle10[ActionType],Tabelle10[ActionType],,0),_xlfn.XLOOKUP(Tabelle10[[#This Row],[NegotiationID]]&amp;"FinalReject",Tabelle10[NegotiationID]&amp;Tabelle10[ActionType],Tabelle10[ActionType],,0))</f>
        <v>FinalAccept</v>
      </c>
      <c r="J27">
        <v>0.89000000000000001</v>
      </c>
      <c r="K27">
        <v>0.23150000000000001</v>
      </c>
      <c r="L27">
        <v>1.1214999999999999</v>
      </c>
      <c r="M27">
        <v>0.65849999999999997</v>
      </c>
      <c r="N27">
        <v>63</v>
      </c>
      <c r="O27">
        <v>646</v>
      </c>
      <c r="P27">
        <v>8</v>
      </c>
      <c r="Q27" s="3" t="s">
        <v>3696</v>
      </c>
    </row>
    <row r="28" ht="15" customHeight="1">
      <c r="A28" t="e">
        <f t="shared" ca="1" si="551"/>
        <v>#VALUE!</v>
      </c>
      <c r="B28" t="e">
        <f t="array" ref="B28" ca="1">_xlfn.XLOOKUP(Tabelle10[[#This Row],[ExperimentID]]&amp;Tabelle10[[#This Row],[NegotiationID]]&amp;Tabelle10[[#This Row],[MessageID]],ALL_IN_ONE[ExperimentID]&amp;ALL_IN_ONE[NegotiationID]&amp;ALL_IN_ONE[MessageID],ALL_IN_ONE[Gesamt_ID],,0)</f>
        <v>#VALUE!</v>
      </c>
      <c r="C28">
        <v>65256</v>
      </c>
      <c r="D28" t="s">
        <v>3675</v>
      </c>
      <c r="E28">
        <v>76160</v>
      </c>
      <c r="F28">
        <v>65246</v>
      </c>
      <c r="G28">
        <v>65243</v>
      </c>
      <c r="H28" t="s">
        <v>31</v>
      </c>
      <c r="I28" t="str">
        <f t="array" ref="I28">IFERROR(_xlfn.XLOOKUP(Tabelle10[[#This Row],[NegotiationID]]&amp;"FinalAccept",Tabelle10[NegotiationID]&amp;Tabelle10[ActionType],Tabelle10[ActionType],,0),_xlfn.XLOOKUP(Tabelle10[[#This Row],[NegotiationID]]&amp;"FinalReject",Tabelle10[NegotiationID]&amp;Tabelle10[ActionType],Tabelle10[ActionType],,0))</f>
        <v>FinalAccept</v>
      </c>
      <c r="J28">
        <v>0.49199999999999999</v>
      </c>
      <c r="K28">
        <v>0.57050000000000001</v>
      </c>
      <c r="L28">
        <v>1.0625</v>
      </c>
      <c r="M28">
        <v>0.0785</v>
      </c>
      <c r="N28">
        <v>130</v>
      </c>
      <c r="O28">
        <v>646</v>
      </c>
      <c r="P28">
        <v>8</v>
      </c>
      <c r="Q28" s="3" t="s">
        <v>3697</v>
      </c>
    </row>
    <row r="29" ht="15" customHeight="1">
      <c r="A29" t="e">
        <f t="shared" ca="1" si="551"/>
        <v>#VALUE!</v>
      </c>
      <c r="B29" t="e">
        <f t="array" ref="B29" ca="1">_xlfn.XLOOKUP(Tabelle10[[#This Row],[ExperimentID]]&amp;Tabelle10[[#This Row],[NegotiationID]]&amp;Tabelle10[[#This Row],[MessageID]],ALL_IN_ONE[ExperimentID]&amp;ALL_IN_ONE[NegotiationID]&amp;ALL_IN_ONE[MessageID],ALL_IN_ONE[Gesamt_ID],,0)</f>
        <v>#VALUE!</v>
      </c>
      <c r="C29">
        <v>65256</v>
      </c>
      <c r="D29" t="s">
        <v>3675</v>
      </c>
      <c r="E29">
        <v>76295</v>
      </c>
      <c r="F29">
        <v>65243</v>
      </c>
      <c r="G29">
        <v>65246</v>
      </c>
      <c r="H29" t="s">
        <v>31</v>
      </c>
      <c r="I29" t="str">
        <f t="array" ref="I29">IFERROR(_xlfn.XLOOKUP(Tabelle10[[#This Row],[NegotiationID]]&amp;"FinalAccept",Tabelle10[NegotiationID]&amp;Tabelle10[ActionType],Tabelle10[ActionType],,0),_xlfn.XLOOKUP(Tabelle10[[#This Row],[NegotiationID]]&amp;"FinalReject",Tabelle10[NegotiationID]&amp;Tabelle10[ActionType],Tabelle10[ActionType],,0))</f>
        <v>FinalAccept</v>
      </c>
      <c r="J29">
        <v>0.70099999999999996</v>
      </c>
      <c r="K29">
        <v>0.58150000000000002</v>
      </c>
      <c r="L29">
        <v>1.2825</v>
      </c>
      <c r="M29">
        <v>0.1195</v>
      </c>
      <c r="N29">
        <v>80</v>
      </c>
      <c r="O29">
        <v>646</v>
      </c>
      <c r="P29">
        <v>8</v>
      </c>
      <c r="Q29" s="3" t="s">
        <v>3698</v>
      </c>
    </row>
    <row r="30" ht="15" customHeight="1">
      <c r="A30" t="e">
        <f t="shared" ca="1" si="551"/>
        <v>#VALUE!</v>
      </c>
      <c r="B30" t="e">
        <f t="array" ref="B30" ca="1">_xlfn.XLOOKUP(Tabelle10[[#This Row],[ExperimentID]]&amp;Tabelle10[[#This Row],[NegotiationID]]&amp;Tabelle10[[#This Row],[MessageID]],ALL_IN_ONE[ExperimentID]&amp;ALL_IN_ONE[NegotiationID]&amp;ALL_IN_ONE[MessageID],ALL_IN_ONE[Gesamt_ID],,0)</f>
        <v>#VALUE!</v>
      </c>
      <c r="C30">
        <v>65256</v>
      </c>
      <c r="D30" t="s">
        <v>3675</v>
      </c>
      <c r="E30">
        <v>77002</v>
      </c>
      <c r="F30">
        <v>65246</v>
      </c>
      <c r="G30">
        <v>65243</v>
      </c>
      <c r="H30" t="s">
        <v>31</v>
      </c>
      <c r="I30" t="str">
        <f t="array" ref="I30">IFERROR(_xlfn.XLOOKUP(Tabelle10[[#This Row],[NegotiationID]]&amp;"FinalAccept",Tabelle10[NegotiationID]&amp;Tabelle10[ActionType],Tabelle10[ActionType],,0),_xlfn.XLOOKUP(Tabelle10[[#This Row],[NegotiationID]]&amp;"FinalReject",Tabelle10[NegotiationID]&amp;Tabelle10[ActionType],Tabelle10[ActionType],,0))</f>
        <v>FinalAccept</v>
      </c>
      <c r="J30">
        <v>0.61150000000000004</v>
      </c>
      <c r="K30">
        <v>0.64849999999999997</v>
      </c>
      <c r="L30">
        <v>1.26</v>
      </c>
      <c r="M30">
        <v>0.036999999999999998</v>
      </c>
      <c r="N30">
        <v>53</v>
      </c>
      <c r="O30">
        <v>646</v>
      </c>
      <c r="P30">
        <v>8</v>
      </c>
      <c r="Q30" s="3" t="s">
        <v>3699</v>
      </c>
    </row>
    <row r="31" ht="15" customHeight="1">
      <c r="A31" t="e">
        <f t="shared" ca="1" si="551"/>
        <v>#VALUE!</v>
      </c>
      <c r="B31" t="e">
        <f t="array" ref="B31" ca="1">_xlfn.XLOOKUP(Tabelle10[[#This Row],[ExperimentID]]&amp;Tabelle10[[#This Row],[NegotiationID]]&amp;Tabelle10[[#This Row],[MessageID]],ALL_IN_ONE[ExperimentID]&amp;ALL_IN_ONE[NegotiationID]&amp;ALL_IN_ONE[MessageID],ALL_IN_ONE[Gesamt_ID],,0)</f>
        <v>#VALUE!</v>
      </c>
      <c r="C31">
        <v>65256</v>
      </c>
      <c r="D31" t="s">
        <v>3675</v>
      </c>
      <c r="E31">
        <v>77013</v>
      </c>
      <c r="F31">
        <v>65243</v>
      </c>
      <c r="G31">
        <v>65246</v>
      </c>
      <c r="H31" t="s">
        <v>20</v>
      </c>
      <c r="I31" t="str">
        <f t="array" ref="I31">IFERROR(_xlfn.XLOOKUP(Tabelle10[[#This Row],[NegotiationID]]&amp;"FinalAccept",Tabelle10[NegotiationID]&amp;Tabelle10[ActionType],Tabelle10[ActionType],,0),_xlfn.XLOOKUP(Tabelle10[[#This Row],[NegotiationID]]&amp;"FinalReject",Tabelle10[NegotiationID]&amp;Tabelle10[ActionType],Tabelle10[ActionType],,0))</f>
        <v>FinalAccept</v>
      </c>
      <c r="J31">
        <v>0.64849999999999997</v>
      </c>
      <c r="K31">
        <v>0.61150000000000004</v>
      </c>
      <c r="L31">
        <v>1.26</v>
      </c>
      <c r="M31">
        <v>0.036999999999999998</v>
      </c>
      <c r="N31">
        <v>49</v>
      </c>
      <c r="O31">
        <v>646</v>
      </c>
      <c r="P31">
        <v>8</v>
      </c>
      <c r="Q31" s="3" t="s">
        <v>3700</v>
      </c>
    </row>
    <row r="32" ht="14.5" hidden="1">
      <c r="A32" t="e">
        <f t="shared" ca="1" si="551"/>
        <v>#VALUE!</v>
      </c>
      <c r="B32" t="e">
        <f t="array" ref="B32" ca="1">_xlfn.XLOOKUP(Tabelle10[[#This Row],[ExperimentID]]&amp;Tabelle10[[#This Row],[NegotiationID]]&amp;Tabelle10[[#This Row],[MessageID]],ALL_IN_ONE[ExperimentID]&amp;ALL_IN_ONE[NegotiationID]&amp;ALL_IN_ONE[MessageID],ALL_IN_ONE[Gesamt_ID],,0)</f>
        <v>#VALUE!</v>
      </c>
      <c r="C32">
        <v>65284</v>
      </c>
      <c r="D32" t="s">
        <v>3675</v>
      </c>
      <c r="E32">
        <v>65285</v>
      </c>
      <c r="H32" t="s">
        <v>6019</v>
      </c>
      <c r="I32" t="e">
        <f t="array" ref="I32">IFERROR(_xlfn.XLOOKUP(Tabelle10[[#This Row],[NegotiationID]]&amp;"FinalAccept",Tabelle10[NegotiationID]&amp;Tabelle10[ActionType],Tabelle10[ActionType],,0),_xlfn.XLOOKUP(Tabelle10[[#This Row],[NegotiationID]]&amp;"FinalReject",Tabelle10[NegotiationID]&amp;Tabelle10[ActionType],Tabelle10[ActionType],,0))</f>
        <v>#N/A</v>
      </c>
      <c r="N32">
        <v>21</v>
      </c>
      <c r="O32">
        <v>1406</v>
      </c>
      <c r="P32">
        <v>6</v>
      </c>
      <c r="Q32" t="s">
        <v>6020</v>
      </c>
    </row>
    <row r="33" ht="15" hidden="1" customHeight="1">
      <c r="A33" t="e">
        <f t="shared" ca="1" si="551"/>
        <v>#VALUE!</v>
      </c>
      <c r="B33" t="e">
        <f t="array" ref="B33" ca="1">_xlfn.XLOOKUP(Tabelle10[[#This Row],[ExperimentID]]&amp;Tabelle10[[#This Row],[NegotiationID]]&amp;Tabelle10[[#This Row],[MessageID]],ALL_IN_ONE[ExperimentID]&amp;ALL_IN_ONE[NegotiationID]&amp;ALL_IN_ONE[MessageID],ALL_IN_ONE[Gesamt_ID],,0)</f>
        <v>#VALUE!</v>
      </c>
      <c r="C33">
        <v>65284</v>
      </c>
      <c r="D33" t="s">
        <v>3675</v>
      </c>
      <c r="E33">
        <v>72157</v>
      </c>
      <c r="F33">
        <v>65271</v>
      </c>
      <c r="G33">
        <v>65274</v>
      </c>
      <c r="H33" t="s">
        <v>19</v>
      </c>
      <c r="I33" t="e">
        <f t="array" ref="I33">IFERROR(_xlfn.XLOOKUP(Tabelle10[[#This Row],[NegotiationID]]&amp;"FinalAccept",Tabelle10[NegotiationID]&amp;Tabelle10[ActionType],Tabelle10[ActionType],,0),_xlfn.XLOOKUP(Tabelle10[[#This Row],[NegotiationID]]&amp;"FinalReject",Tabelle10[NegotiationID]&amp;Tabelle10[ActionType],Tabelle10[ActionType],,0))</f>
        <v>#N/A</v>
      </c>
      <c r="J33">
        <v>0.90000000000000002</v>
      </c>
      <c r="K33">
        <v>0</v>
      </c>
      <c r="L33">
        <v>0.90000000000000002</v>
      </c>
      <c r="M33">
        <v>0.90000000000000002</v>
      </c>
      <c r="N33">
        <v>214</v>
      </c>
      <c r="O33">
        <v>1406</v>
      </c>
      <c r="P33">
        <v>6</v>
      </c>
      <c r="Q33" s="3" t="s">
        <v>6652</v>
      </c>
    </row>
    <row r="34" ht="15" hidden="1" customHeight="1">
      <c r="A34" t="e">
        <f t="shared" ca="1" si="551"/>
        <v>#VALUE!</v>
      </c>
      <c r="B34" t="e">
        <f t="array" ref="B34" ca="1">_xlfn.XLOOKUP(Tabelle10[[#This Row],[ExperimentID]]&amp;Tabelle10[[#This Row],[NegotiationID]]&amp;Tabelle10[[#This Row],[MessageID]],ALL_IN_ONE[ExperimentID]&amp;ALL_IN_ONE[NegotiationID]&amp;ALL_IN_ONE[MessageID],ALL_IN_ONE[Gesamt_ID],,0)</f>
        <v>#VALUE!</v>
      </c>
      <c r="C34">
        <v>65284</v>
      </c>
      <c r="D34" t="s">
        <v>3675</v>
      </c>
      <c r="E34">
        <v>72462</v>
      </c>
      <c r="F34">
        <v>65274</v>
      </c>
      <c r="G34">
        <v>65271</v>
      </c>
      <c r="H34" t="s">
        <v>31</v>
      </c>
      <c r="I34" t="e">
        <f t="array" ref="I34">IFERROR(_xlfn.XLOOKUP(Tabelle10[[#This Row],[NegotiationID]]&amp;"FinalAccept",Tabelle10[NegotiationID]&amp;Tabelle10[ActionType],Tabelle10[ActionType],,0),_xlfn.XLOOKUP(Tabelle10[[#This Row],[NegotiationID]]&amp;"FinalReject",Tabelle10[NegotiationID]&amp;Tabelle10[ActionType],Tabelle10[ActionType],,0))</f>
        <v>#N/A</v>
      </c>
      <c r="J34">
        <v>0.74099999999999999</v>
      </c>
      <c r="K34">
        <v>0.33150000000000002</v>
      </c>
      <c r="L34">
        <v>1.0725</v>
      </c>
      <c r="M34">
        <v>0.40949999999999998</v>
      </c>
      <c r="N34">
        <v>300</v>
      </c>
      <c r="O34">
        <v>1406</v>
      </c>
      <c r="P34">
        <v>6</v>
      </c>
      <c r="Q34" s="3" t="s">
        <v>6653</v>
      </c>
    </row>
    <row r="35" ht="15" hidden="1" customHeight="1">
      <c r="A35" t="e">
        <f t="shared" ca="1" si="551"/>
        <v>#VALUE!</v>
      </c>
      <c r="B35" t="e">
        <f t="array" ref="B35" ca="1">_xlfn.XLOOKUP(Tabelle10[[#This Row],[ExperimentID]]&amp;Tabelle10[[#This Row],[NegotiationID]]&amp;Tabelle10[[#This Row],[MessageID]],ALL_IN_ONE[ExperimentID]&amp;ALL_IN_ONE[NegotiationID]&amp;ALL_IN_ONE[MessageID],ALL_IN_ONE[Gesamt_ID],,0)</f>
        <v>#VALUE!</v>
      </c>
      <c r="C35">
        <v>65284</v>
      </c>
      <c r="D35" t="s">
        <v>3675</v>
      </c>
      <c r="E35">
        <v>72617</v>
      </c>
      <c r="F35">
        <v>65271</v>
      </c>
      <c r="G35">
        <v>65274</v>
      </c>
      <c r="H35" t="s">
        <v>31</v>
      </c>
      <c r="I35" t="e">
        <f t="array" ref="I35">IFERROR(_xlfn.XLOOKUP(Tabelle10[[#This Row],[NegotiationID]]&amp;"FinalAccept",Tabelle10[NegotiationID]&amp;Tabelle10[ActionType],Tabelle10[ActionType],,0),_xlfn.XLOOKUP(Tabelle10[[#This Row],[NegotiationID]]&amp;"FinalReject",Tabelle10[NegotiationID]&amp;Tabelle10[ActionType],Tabelle10[ActionType],,0))</f>
        <v>#N/A</v>
      </c>
      <c r="J35">
        <v>0.89000000000000001</v>
      </c>
      <c r="K35">
        <v>0.35149999999999998</v>
      </c>
      <c r="L35">
        <v>1.2415</v>
      </c>
      <c r="M35">
        <v>0.53849999999999998</v>
      </c>
      <c r="N35">
        <v>275</v>
      </c>
      <c r="O35">
        <v>1406</v>
      </c>
      <c r="P35">
        <v>6</v>
      </c>
      <c r="Q35" s="3" t="s">
        <v>6654</v>
      </c>
    </row>
    <row r="36" ht="15" hidden="1" customHeight="1">
      <c r="A36" t="e">
        <f t="shared" ca="1" si="551"/>
        <v>#VALUE!</v>
      </c>
      <c r="B36" t="e">
        <f t="array" ref="B36" ca="1">_xlfn.XLOOKUP(Tabelle10[[#This Row],[ExperimentID]]&amp;Tabelle10[[#This Row],[NegotiationID]]&amp;Tabelle10[[#This Row],[MessageID]],ALL_IN_ONE[ExperimentID]&amp;ALL_IN_ONE[NegotiationID]&amp;ALL_IN_ONE[MessageID],ALL_IN_ONE[Gesamt_ID],,0)</f>
        <v>#VALUE!</v>
      </c>
      <c r="C36">
        <v>65284</v>
      </c>
      <c r="D36" t="s">
        <v>3675</v>
      </c>
      <c r="E36">
        <v>77113</v>
      </c>
      <c r="F36">
        <v>65274</v>
      </c>
      <c r="G36">
        <v>65271</v>
      </c>
      <c r="H36" t="s">
        <v>31</v>
      </c>
      <c r="I36" t="e">
        <f t="array" ref="I36">IFERROR(_xlfn.XLOOKUP(Tabelle10[[#This Row],[NegotiationID]]&amp;"FinalAccept",Tabelle10[NegotiationID]&amp;Tabelle10[ActionType],Tabelle10[ActionType],,0),_xlfn.XLOOKUP(Tabelle10[[#This Row],[NegotiationID]]&amp;"FinalReject",Tabelle10[NegotiationID]&amp;Tabelle10[ActionType],Tabelle10[ActionType],,0))</f>
        <v>#N/A</v>
      </c>
      <c r="J36">
        <v>0.61099999999999999</v>
      </c>
      <c r="K36">
        <v>0.66849999999999998</v>
      </c>
      <c r="L36">
        <v>1.2795000000000001</v>
      </c>
      <c r="M36">
        <v>0.057500000000000002</v>
      </c>
      <c r="N36">
        <v>283</v>
      </c>
      <c r="O36">
        <v>1406</v>
      </c>
      <c r="P36">
        <v>6</v>
      </c>
      <c r="Q36" s="3" t="s">
        <v>6655</v>
      </c>
    </row>
    <row r="37" ht="15" hidden="1" customHeight="1">
      <c r="A37" t="e">
        <f t="shared" ca="1" si="551"/>
        <v>#VALUE!</v>
      </c>
      <c r="B37" t="e">
        <f t="array" ref="B37" ca="1">_xlfn.XLOOKUP(Tabelle10[[#This Row],[ExperimentID]]&amp;Tabelle10[[#This Row],[NegotiationID]]&amp;Tabelle10[[#This Row],[MessageID]],ALL_IN_ONE[ExperimentID]&amp;ALL_IN_ONE[NegotiationID]&amp;ALL_IN_ONE[MessageID],ALL_IN_ONE[Gesamt_ID],,0)</f>
        <v>#VALUE!</v>
      </c>
      <c r="C37">
        <v>65284</v>
      </c>
      <c r="D37" t="s">
        <v>3675</v>
      </c>
      <c r="E37">
        <v>77331</v>
      </c>
      <c r="F37">
        <v>65271</v>
      </c>
      <c r="G37">
        <v>65274</v>
      </c>
      <c r="H37" t="s">
        <v>31</v>
      </c>
      <c r="I37" t="e">
        <f t="array" ref="I37">IFERROR(_xlfn.XLOOKUP(Tabelle10[[#This Row],[NegotiationID]]&amp;"FinalAccept",Tabelle10[NegotiationID]&amp;Tabelle10[ActionType],Tabelle10[ActionType],,0),_xlfn.XLOOKUP(Tabelle10[[#This Row],[NegotiationID]]&amp;"FinalReject",Tabelle10[NegotiationID]&amp;Tabelle10[ActionType],Tabelle10[ActionType],,0))</f>
        <v>#N/A</v>
      </c>
      <c r="J37">
        <v>0.78100000000000003</v>
      </c>
      <c r="K37">
        <v>0.48099999999999998</v>
      </c>
      <c r="L37">
        <v>1.262</v>
      </c>
      <c r="M37">
        <v>0.29999999999999999</v>
      </c>
      <c r="N37">
        <v>313</v>
      </c>
      <c r="O37">
        <v>1406</v>
      </c>
      <c r="P37">
        <v>6</v>
      </c>
      <c r="Q37" s="3" t="s">
        <v>6656</v>
      </c>
    </row>
    <row r="38" ht="14.5" hidden="1">
      <c r="A38" t="e">
        <f t="shared" ca="1" si="551"/>
        <v>#VALUE!</v>
      </c>
      <c r="B38" t="e">
        <f t="array" ref="B38" ca="1">_xlfn.XLOOKUP(Tabelle10[[#This Row],[ExperimentID]]&amp;Tabelle10[[#This Row],[NegotiationID]]&amp;Tabelle10[[#This Row],[MessageID]],ALL_IN_ONE[ExperimentID]&amp;ALL_IN_ONE[NegotiationID]&amp;ALL_IN_ONE[MessageID],ALL_IN_ONE[Gesamt_ID],,0)</f>
        <v>#VALUE!</v>
      </c>
      <c r="C38">
        <v>65312</v>
      </c>
      <c r="D38" t="s">
        <v>3675</v>
      </c>
      <c r="E38">
        <v>65313</v>
      </c>
      <c r="H38" t="s">
        <v>6019</v>
      </c>
      <c r="I38" t="str">
        <f t="array" ref="I38">IFERROR(_xlfn.XLOOKUP(Tabelle10[[#This Row],[NegotiationID]]&amp;"FinalAccept",Tabelle10[NegotiationID]&amp;Tabelle10[ActionType],Tabelle10[ActionType],,0),_xlfn.XLOOKUP(Tabelle10[[#This Row],[NegotiationID]]&amp;"FinalReject",Tabelle10[NegotiationID]&amp;Tabelle10[ActionType],Tabelle10[ActionType],,0))</f>
        <v>FinalAccept</v>
      </c>
      <c r="N38">
        <v>21</v>
      </c>
      <c r="O38">
        <v>1381</v>
      </c>
      <c r="P38">
        <v>8</v>
      </c>
      <c r="Q38" t="s">
        <v>6020</v>
      </c>
    </row>
    <row r="39" ht="15" customHeight="1">
      <c r="A39" t="e">
        <f t="shared" ca="1" si="551"/>
        <v>#VALUE!</v>
      </c>
      <c r="B39" t="e">
        <f t="array" ref="B39" ca="1">_xlfn.XLOOKUP(Tabelle10[[#This Row],[ExperimentID]]&amp;Tabelle10[[#This Row],[NegotiationID]]&amp;Tabelle10[[#This Row],[MessageID]],ALL_IN_ONE[ExperimentID]&amp;ALL_IN_ONE[NegotiationID]&amp;ALL_IN_ONE[MessageID],ALL_IN_ONE[Gesamt_ID],,0)</f>
        <v>#VALUE!</v>
      </c>
      <c r="C39">
        <v>65312</v>
      </c>
      <c r="D39" t="s">
        <v>3675</v>
      </c>
      <c r="E39">
        <v>72471</v>
      </c>
      <c r="F39">
        <v>65299</v>
      </c>
      <c r="G39">
        <v>65302</v>
      </c>
      <c r="H39" t="s">
        <v>19</v>
      </c>
      <c r="I39" t="str">
        <f t="array" ref="I39">IFERROR(_xlfn.XLOOKUP(Tabelle10[[#This Row],[NegotiationID]]&amp;"FinalAccept",Tabelle10[NegotiationID]&amp;Tabelle10[ActionType],Tabelle10[ActionType],,0),_xlfn.XLOOKUP(Tabelle10[[#This Row],[NegotiationID]]&amp;"FinalReject",Tabelle10[NegotiationID]&amp;Tabelle10[ActionType],Tabelle10[ActionType],,0))</f>
        <v>FinalAccept</v>
      </c>
      <c r="J39">
        <v>0.89100000000000001</v>
      </c>
      <c r="K39">
        <v>0.23050000000000001</v>
      </c>
      <c r="L39">
        <v>1.1214999999999999</v>
      </c>
      <c r="M39">
        <v>0.66049999999999998</v>
      </c>
      <c r="N39">
        <v>366</v>
      </c>
      <c r="O39">
        <v>1381</v>
      </c>
      <c r="P39">
        <v>8</v>
      </c>
      <c r="Q39" s="3" t="s">
        <v>3701</v>
      </c>
    </row>
    <row r="40" ht="15" customHeight="1">
      <c r="A40" t="e">
        <f t="shared" ca="1" si="551"/>
        <v>#VALUE!</v>
      </c>
      <c r="B40" t="e">
        <f t="array" ref="B40" ca="1">_xlfn.XLOOKUP(Tabelle10[[#This Row],[ExperimentID]]&amp;Tabelle10[[#This Row],[NegotiationID]]&amp;Tabelle10[[#This Row],[MessageID]],ALL_IN_ONE[ExperimentID]&amp;ALL_IN_ONE[NegotiationID]&amp;ALL_IN_ONE[MessageID],ALL_IN_ONE[Gesamt_ID],,0)</f>
        <v>#VALUE!</v>
      </c>
      <c r="C40">
        <v>65312</v>
      </c>
      <c r="D40" t="s">
        <v>3675</v>
      </c>
      <c r="E40">
        <v>72599</v>
      </c>
      <c r="F40">
        <v>65302</v>
      </c>
      <c r="G40">
        <v>65299</v>
      </c>
      <c r="H40" t="s">
        <v>31</v>
      </c>
      <c r="I40" t="str">
        <f t="array" ref="I40">IFERROR(_xlfn.XLOOKUP(Tabelle10[[#This Row],[NegotiationID]]&amp;"FinalAccept",Tabelle10[NegotiationID]&amp;Tabelle10[ActionType],Tabelle10[ActionType],,0),_xlfn.XLOOKUP(Tabelle10[[#This Row],[NegotiationID]]&amp;"FinalReject",Tabelle10[NegotiationID]&amp;Tabelle10[ActionType],Tabelle10[ActionType],,0))</f>
        <v>FinalAccept</v>
      </c>
      <c r="J40">
        <v>0.95050000000000001</v>
      </c>
      <c r="K40">
        <v>0.14000000000000001</v>
      </c>
      <c r="L40">
        <v>1.0905</v>
      </c>
      <c r="M40">
        <v>0.8105</v>
      </c>
      <c r="N40">
        <v>234</v>
      </c>
      <c r="O40">
        <v>1381</v>
      </c>
      <c r="P40">
        <v>8</v>
      </c>
      <c r="Q40" s="3" t="s">
        <v>3702</v>
      </c>
    </row>
    <row r="41" ht="15" customHeight="1">
      <c r="A41" t="e">
        <f t="shared" ca="1" si="551"/>
        <v>#VALUE!</v>
      </c>
      <c r="B41" t="e">
        <f t="array" ref="B41" ca="1">_xlfn.XLOOKUP(Tabelle10[[#This Row],[ExperimentID]]&amp;Tabelle10[[#This Row],[NegotiationID]]&amp;Tabelle10[[#This Row],[MessageID]],ALL_IN_ONE[ExperimentID]&amp;ALL_IN_ONE[NegotiationID]&amp;ALL_IN_ONE[MessageID],ALL_IN_ONE[Gesamt_ID],,0)</f>
        <v>#VALUE!</v>
      </c>
      <c r="C41">
        <v>65312</v>
      </c>
      <c r="D41" t="s">
        <v>3675</v>
      </c>
      <c r="E41">
        <v>74271</v>
      </c>
      <c r="F41">
        <v>65299</v>
      </c>
      <c r="G41">
        <v>65302</v>
      </c>
      <c r="H41" t="s">
        <v>31</v>
      </c>
      <c r="I41" t="str">
        <f t="array" ref="I41">IFERROR(_xlfn.XLOOKUP(Tabelle10[[#This Row],[NegotiationID]]&amp;"FinalAccept",Tabelle10[NegotiationID]&amp;Tabelle10[ActionType],Tabelle10[ActionType],,0),_xlfn.XLOOKUP(Tabelle10[[#This Row],[NegotiationID]]&amp;"FinalReject",Tabelle10[NegotiationID]&amp;Tabelle10[ActionType],Tabelle10[ActionType],,0))</f>
        <v>FinalAccept</v>
      </c>
      <c r="J41">
        <v>0.73850000000000005</v>
      </c>
      <c r="K41">
        <v>0.46250000000000002</v>
      </c>
      <c r="L41">
        <v>1.2010000000000001</v>
      </c>
      <c r="M41">
        <v>0.27600000000000002</v>
      </c>
      <c r="N41">
        <v>250</v>
      </c>
      <c r="O41">
        <v>1381</v>
      </c>
      <c r="P41">
        <v>8</v>
      </c>
      <c r="Q41" s="3" t="s">
        <v>3703</v>
      </c>
    </row>
    <row r="42" ht="15" customHeight="1">
      <c r="A42" t="e">
        <f t="shared" ca="1" si="551"/>
        <v>#VALUE!</v>
      </c>
      <c r="B42" t="e">
        <f t="array" ref="B42" ca="1">_xlfn.XLOOKUP(Tabelle10[[#This Row],[ExperimentID]]&amp;Tabelle10[[#This Row],[NegotiationID]]&amp;Tabelle10[[#This Row],[MessageID]],ALL_IN_ONE[ExperimentID]&amp;ALL_IN_ONE[NegotiationID]&amp;ALL_IN_ONE[MessageID],ALL_IN_ONE[Gesamt_ID],,0)</f>
        <v>#VALUE!</v>
      </c>
      <c r="C42">
        <v>65312</v>
      </c>
      <c r="D42" t="s">
        <v>3675</v>
      </c>
      <c r="E42">
        <v>74366</v>
      </c>
      <c r="F42">
        <v>65302</v>
      </c>
      <c r="G42">
        <v>65299</v>
      </c>
      <c r="H42" t="s">
        <v>31</v>
      </c>
      <c r="I42" t="str">
        <f t="array" ref="I42">IFERROR(_xlfn.XLOOKUP(Tabelle10[[#This Row],[NegotiationID]]&amp;"FinalAccept",Tabelle10[NegotiationID]&amp;Tabelle10[ActionType],Tabelle10[ActionType],,0),_xlfn.XLOOKUP(Tabelle10[[#This Row],[NegotiationID]]&amp;"FinalReject",Tabelle10[NegotiationID]&amp;Tabelle10[ActionType],Tabelle10[ActionType],,0))</f>
        <v>FinalAccept</v>
      </c>
      <c r="J42">
        <v>0.71099999999999997</v>
      </c>
      <c r="K42">
        <v>0.5585</v>
      </c>
      <c r="L42">
        <v>1.2695000000000001</v>
      </c>
      <c r="M42">
        <v>0.1525</v>
      </c>
      <c r="N42">
        <v>187</v>
      </c>
      <c r="O42">
        <v>1381</v>
      </c>
      <c r="P42">
        <v>8</v>
      </c>
      <c r="Q42" s="3" t="s">
        <v>3704</v>
      </c>
    </row>
    <row r="43" ht="15" customHeight="1">
      <c r="A43" t="e">
        <f t="shared" ca="1" si="551"/>
        <v>#VALUE!</v>
      </c>
      <c r="B43" t="e">
        <f t="array" ref="B43" ca="1">_xlfn.XLOOKUP(Tabelle10[[#This Row],[ExperimentID]]&amp;Tabelle10[[#This Row],[NegotiationID]]&amp;Tabelle10[[#This Row],[MessageID]],ALL_IN_ONE[ExperimentID]&amp;ALL_IN_ONE[NegotiationID]&amp;ALL_IN_ONE[MessageID],ALL_IN_ONE[Gesamt_ID],,0)</f>
        <v>#VALUE!</v>
      </c>
      <c r="C43">
        <v>65312</v>
      </c>
      <c r="D43" t="s">
        <v>3675</v>
      </c>
      <c r="E43">
        <v>74950</v>
      </c>
      <c r="F43">
        <v>65299</v>
      </c>
      <c r="G43">
        <v>65302</v>
      </c>
      <c r="H43" t="s">
        <v>31</v>
      </c>
      <c r="I43" t="str">
        <f t="array" ref="I43">IFERROR(_xlfn.XLOOKUP(Tabelle10[[#This Row],[NegotiationID]]&amp;"FinalAccept",Tabelle10[NegotiationID]&amp;Tabelle10[ActionType],Tabelle10[ActionType],,0),_xlfn.XLOOKUP(Tabelle10[[#This Row],[NegotiationID]]&amp;"FinalReject",Tabelle10[NegotiationID]&amp;Tabelle10[ActionType],Tabelle10[ActionType],,0))</f>
        <v>FinalAccept</v>
      </c>
      <c r="J43">
        <v>0.67849999999999999</v>
      </c>
      <c r="K43">
        <v>0.56200000000000006</v>
      </c>
      <c r="L43">
        <v>1.2404999999999999</v>
      </c>
      <c r="M43">
        <v>0.11650000000000001</v>
      </c>
      <c r="N43">
        <v>145</v>
      </c>
      <c r="O43">
        <v>1381</v>
      </c>
      <c r="P43">
        <v>8</v>
      </c>
      <c r="Q43" s="3" t="s">
        <v>3705</v>
      </c>
    </row>
    <row r="44" ht="15" customHeight="1">
      <c r="A44" t="e">
        <f t="shared" ca="1" si="551"/>
        <v>#VALUE!</v>
      </c>
      <c r="B44" t="e">
        <f t="array" ref="B44" ca="1">_xlfn.XLOOKUP(Tabelle10[[#This Row],[ExperimentID]]&amp;Tabelle10[[#This Row],[NegotiationID]]&amp;Tabelle10[[#This Row],[MessageID]],ALL_IN_ONE[ExperimentID]&amp;ALL_IN_ONE[NegotiationID]&amp;ALL_IN_ONE[MessageID],ALL_IN_ONE[Gesamt_ID],,0)</f>
        <v>#VALUE!</v>
      </c>
      <c r="C44">
        <v>65312</v>
      </c>
      <c r="D44" t="s">
        <v>3675</v>
      </c>
      <c r="E44">
        <v>75330</v>
      </c>
      <c r="F44">
        <v>65302</v>
      </c>
      <c r="G44">
        <v>65299</v>
      </c>
      <c r="H44" t="s">
        <v>31</v>
      </c>
      <c r="I44" t="str">
        <f t="array" ref="I44">IFERROR(_xlfn.XLOOKUP(Tabelle10[[#This Row],[NegotiationID]]&amp;"FinalAccept",Tabelle10[NegotiationID]&amp;Tabelle10[ActionType],Tabelle10[ActionType],,0),_xlfn.XLOOKUP(Tabelle10[[#This Row],[NegotiationID]]&amp;"FinalReject",Tabelle10[NegotiationID]&amp;Tabelle10[ActionType],Tabelle10[ActionType],,0))</f>
        <v>FinalAccept</v>
      </c>
      <c r="J44">
        <v>0.66200000000000003</v>
      </c>
      <c r="K44">
        <v>0.61850000000000005</v>
      </c>
      <c r="L44">
        <v>1.2805</v>
      </c>
      <c r="M44">
        <v>0.043499999999999997</v>
      </c>
      <c r="N44">
        <v>124</v>
      </c>
      <c r="O44">
        <v>1381</v>
      </c>
      <c r="P44">
        <v>8</v>
      </c>
      <c r="Q44" s="3" t="s">
        <v>3706</v>
      </c>
    </row>
    <row r="45" ht="15" customHeight="1">
      <c r="A45" t="e">
        <f t="shared" ca="1" si="551"/>
        <v>#VALUE!</v>
      </c>
      <c r="B45" t="e">
        <f t="array" ref="B45" ca="1">_xlfn.XLOOKUP(Tabelle10[[#This Row],[ExperimentID]]&amp;Tabelle10[[#This Row],[NegotiationID]]&amp;Tabelle10[[#This Row],[MessageID]],ALL_IN_ONE[ExperimentID]&amp;ALL_IN_ONE[NegotiationID]&amp;ALL_IN_ONE[MessageID],ALL_IN_ONE[Gesamt_ID],,0)</f>
        <v>#VALUE!</v>
      </c>
      <c r="C45">
        <v>65312</v>
      </c>
      <c r="D45" t="s">
        <v>3675</v>
      </c>
      <c r="E45">
        <v>77279</v>
      </c>
      <c r="F45">
        <v>65299</v>
      </c>
      <c r="G45">
        <v>65302</v>
      </c>
      <c r="H45" t="s">
        <v>20</v>
      </c>
      <c r="I45" t="str">
        <f t="array" ref="I45">IFERROR(_xlfn.XLOOKUP(Tabelle10[[#This Row],[NegotiationID]]&amp;"FinalAccept",Tabelle10[NegotiationID]&amp;Tabelle10[ActionType],Tabelle10[ActionType],,0),_xlfn.XLOOKUP(Tabelle10[[#This Row],[NegotiationID]]&amp;"FinalReject",Tabelle10[NegotiationID]&amp;Tabelle10[ActionType],Tabelle10[ActionType],,0))</f>
        <v>FinalAccept</v>
      </c>
      <c r="J45">
        <v>0.61850000000000005</v>
      </c>
      <c r="K45">
        <v>0.66200000000000003</v>
      </c>
      <c r="L45">
        <v>1.2805</v>
      </c>
      <c r="M45">
        <v>0.043499999999999997</v>
      </c>
      <c r="N45">
        <v>54</v>
      </c>
      <c r="O45">
        <v>1381</v>
      </c>
      <c r="P45">
        <v>8</v>
      </c>
      <c r="Q45" s="3" t="s">
        <v>3707</v>
      </c>
    </row>
    <row r="46" ht="14.5" hidden="1">
      <c r="A46" t="e">
        <f t="shared" ca="1" si="551"/>
        <v>#VALUE!</v>
      </c>
      <c r="B46" t="e">
        <f t="array" ref="B46" ca="1">_xlfn.XLOOKUP(Tabelle10[[#This Row],[ExperimentID]]&amp;Tabelle10[[#This Row],[NegotiationID]]&amp;Tabelle10[[#This Row],[MessageID]],ALL_IN_ONE[ExperimentID]&amp;ALL_IN_ONE[NegotiationID]&amp;ALL_IN_ONE[MessageID],ALL_IN_ONE[Gesamt_ID],,0)</f>
        <v>#VALUE!</v>
      </c>
      <c r="C46">
        <v>65340</v>
      </c>
      <c r="D46" t="s">
        <v>3675</v>
      </c>
      <c r="E46">
        <v>65341</v>
      </c>
      <c r="H46" t="s">
        <v>6019</v>
      </c>
      <c r="I46" t="str">
        <f t="array" ref="I46">IFERROR(_xlfn.XLOOKUP(Tabelle10[[#This Row],[NegotiationID]]&amp;"FinalAccept",Tabelle10[NegotiationID]&amp;Tabelle10[ActionType],Tabelle10[ActionType],,0),_xlfn.XLOOKUP(Tabelle10[[#This Row],[NegotiationID]]&amp;"FinalReject",Tabelle10[NegotiationID]&amp;Tabelle10[ActionType],Tabelle10[ActionType],,0))</f>
        <v>FinalAccept</v>
      </c>
      <c r="N46">
        <v>21</v>
      </c>
      <c r="O46">
        <v>908</v>
      </c>
      <c r="P46">
        <v>10</v>
      </c>
      <c r="Q46" t="s">
        <v>6020</v>
      </c>
    </row>
    <row r="47" ht="15" customHeight="1">
      <c r="A47" t="e">
        <f t="shared" ca="1" si="551"/>
        <v>#VALUE!</v>
      </c>
      <c r="B47" t="e">
        <f t="array" ref="B47" ca="1">_xlfn.XLOOKUP(Tabelle10[[#This Row],[ExperimentID]]&amp;Tabelle10[[#This Row],[NegotiationID]]&amp;Tabelle10[[#This Row],[MessageID]],ALL_IN_ONE[ExperimentID]&amp;ALL_IN_ONE[NegotiationID]&amp;ALL_IN_ONE[MessageID],ALL_IN_ONE[Gesamt_ID],,0)</f>
        <v>#VALUE!</v>
      </c>
      <c r="C47">
        <v>65340</v>
      </c>
      <c r="D47" t="s">
        <v>3675</v>
      </c>
      <c r="E47">
        <v>72235</v>
      </c>
      <c r="F47">
        <v>65327</v>
      </c>
      <c r="G47">
        <v>65330</v>
      </c>
      <c r="H47" t="s">
        <v>19</v>
      </c>
      <c r="I47" t="str">
        <f t="array" ref="I47">IFERROR(_xlfn.XLOOKUP(Tabelle10[[#This Row],[NegotiationID]]&amp;"FinalAccept",Tabelle10[NegotiationID]&amp;Tabelle10[ActionType],Tabelle10[ActionType],,0),_xlfn.XLOOKUP(Tabelle10[[#This Row],[NegotiationID]]&amp;"FinalReject",Tabelle10[NegotiationID]&amp;Tabelle10[ActionType],Tabelle10[ActionType],,0))</f>
        <v>FinalAccept</v>
      </c>
      <c r="J47">
        <v>1</v>
      </c>
      <c r="K47">
        <v>0.10050000000000001</v>
      </c>
      <c r="L47">
        <v>1.1005</v>
      </c>
      <c r="M47">
        <v>0.89949999999999997</v>
      </c>
      <c r="N47">
        <v>165</v>
      </c>
      <c r="O47">
        <v>908</v>
      </c>
      <c r="P47">
        <v>10</v>
      </c>
      <c r="Q47" s="3" t="s">
        <v>3708</v>
      </c>
    </row>
    <row r="48" ht="15" customHeight="1">
      <c r="A48" t="e">
        <f t="shared" ca="1" si="551"/>
        <v>#VALUE!</v>
      </c>
      <c r="B48" t="e">
        <f t="array" ref="B48" ca="1">_xlfn.XLOOKUP(Tabelle10[[#This Row],[ExperimentID]]&amp;Tabelle10[[#This Row],[NegotiationID]]&amp;Tabelle10[[#This Row],[MessageID]],ALL_IN_ONE[ExperimentID]&amp;ALL_IN_ONE[NegotiationID]&amp;ALL_IN_ONE[MessageID],ALL_IN_ONE[Gesamt_ID],,0)</f>
        <v>#VALUE!</v>
      </c>
      <c r="C48">
        <v>65340</v>
      </c>
      <c r="D48" t="s">
        <v>3675</v>
      </c>
      <c r="E48">
        <v>74290</v>
      </c>
      <c r="F48">
        <v>65330</v>
      </c>
      <c r="G48">
        <v>65327</v>
      </c>
      <c r="H48" t="s">
        <v>31</v>
      </c>
      <c r="I48" t="str">
        <f t="array" ref="I48">IFERROR(_xlfn.XLOOKUP(Tabelle10[[#This Row],[NegotiationID]]&amp;"FinalAccept",Tabelle10[NegotiationID]&amp;Tabelle10[ActionType],Tabelle10[ActionType],,0),_xlfn.XLOOKUP(Tabelle10[[#This Row],[NegotiationID]]&amp;"FinalReject",Tabelle10[NegotiationID]&amp;Tabelle10[ActionType],Tabelle10[ActionType],,0))</f>
        <v>FinalAccept</v>
      </c>
      <c r="J48">
        <v>1</v>
      </c>
      <c r="K48">
        <v>0.11</v>
      </c>
      <c r="L48">
        <v>1.1100000000000001</v>
      </c>
      <c r="M48">
        <v>0.89000000000000001</v>
      </c>
      <c r="N48">
        <v>89</v>
      </c>
      <c r="O48">
        <v>908</v>
      </c>
      <c r="P48">
        <v>10</v>
      </c>
      <c r="Q48" s="3" t="s">
        <v>3709</v>
      </c>
    </row>
    <row r="49" ht="15" customHeight="1">
      <c r="A49" t="e">
        <f t="shared" ca="1" si="551"/>
        <v>#VALUE!</v>
      </c>
      <c r="B49" t="e">
        <f t="array" ref="B49" ca="1">_xlfn.XLOOKUP(Tabelle10[[#This Row],[ExperimentID]]&amp;Tabelle10[[#This Row],[NegotiationID]]&amp;Tabelle10[[#This Row],[MessageID]],ALL_IN_ONE[ExperimentID]&amp;ALL_IN_ONE[NegotiationID]&amp;ALL_IN_ONE[MessageID],ALL_IN_ONE[Gesamt_ID],,0)</f>
        <v>#VALUE!</v>
      </c>
      <c r="C49">
        <v>65340</v>
      </c>
      <c r="D49" t="s">
        <v>3675</v>
      </c>
      <c r="E49">
        <v>74355</v>
      </c>
      <c r="F49">
        <v>65327</v>
      </c>
      <c r="G49">
        <v>65330</v>
      </c>
      <c r="H49" t="s">
        <v>31</v>
      </c>
      <c r="I49" t="str">
        <f t="array" ref="I49">IFERROR(_xlfn.XLOOKUP(Tabelle10[[#This Row],[NegotiationID]]&amp;"FinalAccept",Tabelle10[NegotiationID]&amp;Tabelle10[ActionType],Tabelle10[ActionType],,0),_xlfn.XLOOKUP(Tabelle10[[#This Row],[NegotiationID]]&amp;"FinalReject",Tabelle10[NegotiationID]&amp;Tabelle10[ActionType],Tabelle10[ActionType],,0))</f>
        <v>FinalAccept</v>
      </c>
      <c r="J49">
        <v>0.76100000000000001</v>
      </c>
      <c r="K49">
        <v>0.48199999999999998</v>
      </c>
      <c r="L49">
        <v>1.2430000000000001</v>
      </c>
      <c r="M49">
        <v>0.27900000000000003</v>
      </c>
      <c r="N49">
        <v>99</v>
      </c>
      <c r="O49">
        <v>908</v>
      </c>
      <c r="P49">
        <v>10</v>
      </c>
      <c r="Q49" s="3" t="s">
        <v>3710</v>
      </c>
    </row>
    <row r="50" ht="15" customHeight="1">
      <c r="A50" t="e">
        <f t="shared" ca="1" si="551"/>
        <v>#VALUE!</v>
      </c>
      <c r="B50" t="e">
        <f t="array" ref="B50" ca="1">_xlfn.XLOOKUP(Tabelle10[[#This Row],[ExperimentID]]&amp;Tabelle10[[#This Row],[NegotiationID]]&amp;Tabelle10[[#This Row],[MessageID]],ALL_IN_ONE[ExperimentID]&amp;ALL_IN_ONE[NegotiationID]&amp;ALL_IN_ONE[MessageID],ALL_IN_ONE[Gesamt_ID],,0)</f>
        <v>#VALUE!</v>
      </c>
      <c r="C50">
        <v>65340</v>
      </c>
      <c r="D50" t="s">
        <v>3675</v>
      </c>
      <c r="E50">
        <v>76222</v>
      </c>
      <c r="F50">
        <v>65330</v>
      </c>
      <c r="G50">
        <v>65327</v>
      </c>
      <c r="H50" t="s">
        <v>31</v>
      </c>
      <c r="I50" t="str">
        <f t="array" ref="I50">IFERROR(_xlfn.XLOOKUP(Tabelle10[[#This Row],[NegotiationID]]&amp;"FinalAccept",Tabelle10[NegotiationID]&amp;Tabelle10[ActionType],Tabelle10[ActionType],,0),_xlfn.XLOOKUP(Tabelle10[[#This Row],[NegotiationID]]&amp;"FinalReject",Tabelle10[NegotiationID]&amp;Tabelle10[ActionType],Tabelle10[ActionType],,0))</f>
        <v>FinalAccept</v>
      </c>
      <c r="J50">
        <v>0.81999999999999995</v>
      </c>
      <c r="K50">
        <v>0.36049999999999999</v>
      </c>
      <c r="L50">
        <v>1.1805000000000001</v>
      </c>
      <c r="M50">
        <v>0.45950000000000002</v>
      </c>
      <c r="N50">
        <v>145</v>
      </c>
      <c r="O50">
        <v>908</v>
      </c>
      <c r="P50">
        <v>10</v>
      </c>
      <c r="Q50" s="3" t="s">
        <v>3711</v>
      </c>
    </row>
    <row r="51" ht="15" customHeight="1">
      <c r="A51" t="e">
        <f t="shared" ca="1" si="551"/>
        <v>#VALUE!</v>
      </c>
      <c r="B51" t="e">
        <f t="array" ref="B51" ca="1">_xlfn.XLOOKUP(Tabelle10[[#This Row],[ExperimentID]]&amp;Tabelle10[[#This Row],[NegotiationID]]&amp;Tabelle10[[#This Row],[MessageID]],ALL_IN_ONE[ExperimentID]&amp;ALL_IN_ONE[NegotiationID]&amp;ALL_IN_ONE[MessageID],ALL_IN_ONE[Gesamt_ID],,0)</f>
        <v>#VALUE!</v>
      </c>
      <c r="C51">
        <v>65340</v>
      </c>
      <c r="D51" t="s">
        <v>3675</v>
      </c>
      <c r="E51">
        <v>76247</v>
      </c>
      <c r="F51">
        <v>65327</v>
      </c>
      <c r="G51">
        <v>65330</v>
      </c>
      <c r="H51" t="s">
        <v>31</v>
      </c>
      <c r="I51" t="str">
        <f t="array" ref="I51">IFERROR(_xlfn.XLOOKUP(Tabelle10[[#This Row],[NegotiationID]]&amp;"FinalAccept",Tabelle10[NegotiationID]&amp;Tabelle10[ActionType],Tabelle10[ActionType],,0),_xlfn.XLOOKUP(Tabelle10[[#This Row],[NegotiationID]]&amp;"FinalReject",Tabelle10[NegotiationID]&amp;Tabelle10[ActionType],Tabelle10[ActionType],,0))</f>
        <v>FinalAccept</v>
      </c>
      <c r="J51">
        <v>0.64849999999999997</v>
      </c>
      <c r="K51">
        <v>0.58199999999999996</v>
      </c>
      <c r="L51">
        <v>1.2304999999999999</v>
      </c>
      <c r="M51">
        <v>0.066500000000000004</v>
      </c>
      <c r="N51">
        <v>93</v>
      </c>
      <c r="O51">
        <v>908</v>
      </c>
      <c r="P51">
        <v>10</v>
      </c>
      <c r="Q51" s="3" t="s">
        <v>3712</v>
      </c>
    </row>
    <row r="52" ht="15" customHeight="1">
      <c r="A52" t="e">
        <f t="shared" ca="1" si="551"/>
        <v>#VALUE!</v>
      </c>
      <c r="B52" t="e">
        <f t="array" ref="B52" ca="1">_xlfn.XLOOKUP(Tabelle10[[#This Row],[ExperimentID]]&amp;Tabelle10[[#This Row],[NegotiationID]]&amp;Tabelle10[[#This Row],[MessageID]],ALL_IN_ONE[ExperimentID]&amp;ALL_IN_ONE[NegotiationID]&amp;ALL_IN_ONE[MessageID],ALL_IN_ONE[Gesamt_ID],,0)</f>
        <v>#VALUE!</v>
      </c>
      <c r="C52">
        <v>65340</v>
      </c>
      <c r="D52" t="s">
        <v>3675</v>
      </c>
      <c r="E52">
        <v>77039</v>
      </c>
      <c r="F52">
        <v>65330</v>
      </c>
      <c r="G52">
        <v>65327</v>
      </c>
      <c r="H52" t="s">
        <v>31</v>
      </c>
      <c r="I52" t="str">
        <f t="array" ref="I52">IFERROR(_xlfn.XLOOKUP(Tabelle10[[#This Row],[NegotiationID]]&amp;"FinalAccept",Tabelle10[NegotiationID]&amp;Tabelle10[ActionType],Tabelle10[ActionType],,0),_xlfn.XLOOKUP(Tabelle10[[#This Row],[NegotiationID]]&amp;"FinalReject",Tabelle10[NegotiationID]&amp;Tabelle10[ActionType],Tabelle10[ActionType],,0))</f>
        <v>FinalAccept</v>
      </c>
      <c r="J52">
        <v>0.81999999999999995</v>
      </c>
      <c r="K52">
        <v>0.36049999999999999</v>
      </c>
      <c r="L52">
        <v>1.1805000000000001</v>
      </c>
      <c r="M52">
        <v>0.45950000000000002</v>
      </c>
      <c r="N52">
        <v>173</v>
      </c>
      <c r="O52">
        <v>908</v>
      </c>
      <c r="P52">
        <v>10</v>
      </c>
      <c r="Q52" s="3" t="s">
        <v>3713</v>
      </c>
    </row>
    <row r="53" ht="15" customHeight="1">
      <c r="A53" t="e">
        <f t="shared" ca="1" si="551"/>
        <v>#VALUE!</v>
      </c>
      <c r="B53" t="e">
        <f t="array" ref="B53" ca="1">_xlfn.XLOOKUP(Tabelle10[[#This Row],[ExperimentID]]&amp;Tabelle10[[#This Row],[NegotiationID]]&amp;Tabelle10[[#This Row],[MessageID]],ALL_IN_ONE[ExperimentID]&amp;ALL_IN_ONE[NegotiationID]&amp;ALL_IN_ONE[MessageID],ALL_IN_ONE[Gesamt_ID],,0)</f>
        <v>#VALUE!</v>
      </c>
      <c r="C53">
        <v>65340</v>
      </c>
      <c r="D53" t="s">
        <v>3675</v>
      </c>
      <c r="E53">
        <v>77185</v>
      </c>
      <c r="F53">
        <v>65327</v>
      </c>
      <c r="G53">
        <v>65330</v>
      </c>
      <c r="H53" t="s">
        <v>31</v>
      </c>
      <c r="I53" t="str">
        <f t="array" ref="I53">IFERROR(_xlfn.XLOOKUP(Tabelle10[[#This Row],[NegotiationID]]&amp;"FinalAccept",Tabelle10[NegotiationID]&amp;Tabelle10[ActionType],Tabelle10[ActionType],,0),_xlfn.XLOOKUP(Tabelle10[[#This Row],[NegotiationID]]&amp;"FinalReject",Tabelle10[NegotiationID]&amp;Tabelle10[ActionType],Tabelle10[ActionType],,0))</f>
        <v>FinalAccept</v>
      </c>
      <c r="J53">
        <v>0.64849999999999997</v>
      </c>
      <c r="K53">
        <v>0.58199999999999996</v>
      </c>
      <c r="L53">
        <v>1.2304999999999999</v>
      </c>
      <c r="M53">
        <v>0.066500000000000004</v>
      </c>
      <c r="N53">
        <v>92</v>
      </c>
      <c r="O53">
        <v>908</v>
      </c>
      <c r="P53">
        <v>10</v>
      </c>
      <c r="Q53" s="3" t="s">
        <v>3714</v>
      </c>
    </row>
    <row r="54" ht="15" customHeight="1">
      <c r="A54" t="e">
        <f t="shared" ca="1" si="551"/>
        <v>#VALUE!</v>
      </c>
      <c r="B54" t="e">
        <f t="array" ref="B54" ca="1">_xlfn.XLOOKUP(Tabelle10[[#This Row],[ExperimentID]]&amp;Tabelle10[[#This Row],[NegotiationID]]&amp;Tabelle10[[#This Row],[MessageID]],ALL_IN_ONE[ExperimentID]&amp;ALL_IN_ONE[NegotiationID]&amp;ALL_IN_ONE[MessageID],ALL_IN_ONE[Gesamt_ID],,0)</f>
        <v>#VALUE!</v>
      </c>
      <c r="C54">
        <v>65340</v>
      </c>
      <c r="D54" t="s">
        <v>3675</v>
      </c>
      <c r="E54">
        <v>77462</v>
      </c>
      <c r="F54">
        <v>65330</v>
      </c>
      <c r="G54">
        <v>65327</v>
      </c>
      <c r="H54" t="s">
        <v>31</v>
      </c>
      <c r="I54" t="str">
        <f t="array" ref="I54">IFERROR(_xlfn.XLOOKUP(Tabelle10[[#This Row],[NegotiationID]]&amp;"FinalAccept",Tabelle10[NegotiationID]&amp;Tabelle10[ActionType],Tabelle10[ActionType],,0),_xlfn.XLOOKUP(Tabelle10[[#This Row],[NegotiationID]]&amp;"FinalReject",Tabelle10[NegotiationID]&amp;Tabelle10[ActionType],Tabelle10[ActionType],,0))</f>
        <v>FinalAccept</v>
      </c>
      <c r="J54">
        <v>0.73050000000000004</v>
      </c>
      <c r="K54">
        <v>0.48849999999999999</v>
      </c>
      <c r="L54">
        <v>1.2190000000000001</v>
      </c>
      <c r="M54">
        <v>0.24199999999999999</v>
      </c>
      <c r="N54">
        <v>17</v>
      </c>
      <c r="O54">
        <v>908</v>
      </c>
      <c r="P54">
        <v>10</v>
      </c>
      <c r="Q54" s="3" t="s">
        <v>3715</v>
      </c>
    </row>
    <row r="55" ht="15" customHeight="1">
      <c r="A55" t="e">
        <f t="shared" ca="1" si="551"/>
        <v>#VALUE!</v>
      </c>
      <c r="B55" t="e">
        <f t="array" ref="B55" ca="1">_xlfn.XLOOKUP(Tabelle10[[#This Row],[ExperimentID]]&amp;Tabelle10[[#This Row],[NegotiationID]]&amp;Tabelle10[[#This Row],[MessageID]],ALL_IN_ONE[ExperimentID]&amp;ALL_IN_ONE[NegotiationID]&amp;ALL_IN_ONE[MessageID],ALL_IN_ONE[Gesamt_ID],,0)</f>
        <v>#VALUE!</v>
      </c>
      <c r="C55">
        <v>65340</v>
      </c>
      <c r="D55" t="s">
        <v>3675</v>
      </c>
      <c r="E55">
        <v>77561</v>
      </c>
      <c r="F55">
        <v>65327</v>
      </c>
      <c r="G55">
        <v>65330</v>
      </c>
      <c r="H55" t="s">
        <v>20</v>
      </c>
      <c r="I55" t="str">
        <f t="array" ref="I55">IFERROR(_xlfn.XLOOKUP(Tabelle10[[#This Row],[NegotiationID]]&amp;"FinalAccept",Tabelle10[NegotiationID]&amp;Tabelle10[ActionType],Tabelle10[ActionType],,0),_xlfn.XLOOKUP(Tabelle10[[#This Row],[NegotiationID]]&amp;"FinalReject",Tabelle10[NegotiationID]&amp;Tabelle10[ActionType],Tabelle10[ActionType],,0))</f>
        <v>FinalAccept</v>
      </c>
      <c r="J55">
        <v>0.48849999999999999</v>
      </c>
      <c r="K55">
        <v>0.73050000000000004</v>
      </c>
      <c r="L55">
        <v>1.2190000000000001</v>
      </c>
      <c r="M55">
        <v>0.24199999999999999</v>
      </c>
      <c r="N55">
        <v>14</v>
      </c>
      <c r="O55">
        <v>908</v>
      </c>
      <c r="P55">
        <v>10</v>
      </c>
      <c r="Q55" s="3" t="s">
        <v>3716</v>
      </c>
    </row>
    <row r="56" ht="14.5" hidden="1">
      <c r="A56" t="e">
        <f t="shared" ca="1" si="551"/>
        <v>#VALUE!</v>
      </c>
      <c r="B56" t="e">
        <f t="array" ref="B56" ca="1">_xlfn.XLOOKUP(Tabelle10[[#This Row],[ExperimentID]]&amp;Tabelle10[[#This Row],[NegotiationID]]&amp;Tabelle10[[#This Row],[MessageID]],ALL_IN_ONE[ExperimentID]&amp;ALL_IN_ONE[NegotiationID]&amp;ALL_IN_ONE[MessageID],ALL_IN_ONE[Gesamt_ID],,0)</f>
        <v>#VALUE!</v>
      </c>
      <c r="C56">
        <v>65368</v>
      </c>
      <c r="D56" t="s">
        <v>3675</v>
      </c>
      <c r="E56">
        <v>65369</v>
      </c>
      <c r="H56" t="s">
        <v>6019</v>
      </c>
      <c r="I56" t="str">
        <f t="array" ref="I56">IFERROR(_xlfn.XLOOKUP(Tabelle10[[#This Row],[NegotiationID]]&amp;"FinalAccept",Tabelle10[NegotiationID]&amp;Tabelle10[ActionType],Tabelle10[ActionType],,0),_xlfn.XLOOKUP(Tabelle10[[#This Row],[NegotiationID]]&amp;"FinalReject",Tabelle10[NegotiationID]&amp;Tabelle10[ActionType],Tabelle10[ActionType],,0))</f>
        <v>FinalAccept</v>
      </c>
      <c r="N56">
        <v>21</v>
      </c>
      <c r="O56">
        <v>721</v>
      </c>
      <c r="P56">
        <v>9</v>
      </c>
      <c r="Q56" t="s">
        <v>6020</v>
      </c>
    </row>
    <row r="57" ht="15" customHeight="1">
      <c r="A57" t="e">
        <f t="shared" ca="1" si="551"/>
        <v>#VALUE!</v>
      </c>
      <c r="B57" t="e">
        <f t="array" ref="B57" ca="1">_xlfn.XLOOKUP(Tabelle10[[#This Row],[ExperimentID]]&amp;Tabelle10[[#This Row],[NegotiationID]]&amp;Tabelle10[[#This Row],[MessageID]],ALL_IN_ONE[ExperimentID]&amp;ALL_IN_ONE[NegotiationID]&amp;ALL_IN_ONE[MessageID],ALL_IN_ONE[Gesamt_ID],,0)</f>
        <v>#VALUE!</v>
      </c>
      <c r="C57">
        <v>65368</v>
      </c>
      <c r="D57" t="s">
        <v>3675</v>
      </c>
      <c r="E57">
        <v>72124</v>
      </c>
      <c r="F57">
        <v>65355</v>
      </c>
      <c r="G57">
        <v>65358</v>
      </c>
      <c r="H57" t="s">
        <v>158</v>
      </c>
      <c r="I57" t="str">
        <f t="array" ref="I57">IFERROR(_xlfn.XLOOKUP(Tabelle10[[#This Row],[NegotiationID]]&amp;"FinalAccept",Tabelle10[NegotiationID]&amp;Tabelle10[ActionType],Tabelle10[ActionType],,0),_xlfn.XLOOKUP(Tabelle10[[#This Row],[NegotiationID]]&amp;"FinalReject",Tabelle10[NegotiationID]&amp;Tabelle10[ActionType],Tabelle10[ActionType],,0))</f>
        <v>FinalAccept</v>
      </c>
      <c r="J57">
        <v>1</v>
      </c>
      <c r="K57">
        <v>1</v>
      </c>
      <c r="L57">
        <v>2</v>
      </c>
      <c r="M57">
        <v>0</v>
      </c>
      <c r="N57">
        <v>120</v>
      </c>
      <c r="O57">
        <v>721</v>
      </c>
      <c r="P57">
        <v>9</v>
      </c>
      <c r="Q57" s="3" t="s">
        <v>3717</v>
      </c>
    </row>
    <row r="58" ht="15" customHeight="1">
      <c r="A58" t="e">
        <f t="shared" ca="1" si="551"/>
        <v>#VALUE!</v>
      </c>
      <c r="B58" t="e">
        <f t="array" ref="B58" ca="1">_xlfn.XLOOKUP(Tabelle10[[#This Row],[ExperimentID]]&amp;Tabelle10[[#This Row],[NegotiationID]]&amp;Tabelle10[[#This Row],[MessageID]],ALL_IN_ONE[ExperimentID]&amp;ALL_IN_ONE[NegotiationID]&amp;ALL_IN_ONE[MessageID],ALL_IN_ONE[Gesamt_ID],,0)</f>
        <v>#VALUE!</v>
      </c>
      <c r="C58">
        <v>65368</v>
      </c>
      <c r="D58" t="s">
        <v>3675</v>
      </c>
      <c r="E58">
        <v>73523</v>
      </c>
      <c r="F58">
        <v>65358</v>
      </c>
      <c r="G58">
        <v>65355</v>
      </c>
      <c r="H58" t="s">
        <v>31</v>
      </c>
      <c r="I58" t="str">
        <f t="array" ref="I58">IFERROR(_xlfn.XLOOKUP(Tabelle10[[#This Row],[NegotiationID]]&amp;"FinalAccept",Tabelle10[NegotiationID]&amp;Tabelle10[ActionType],Tabelle10[ActionType],,0),_xlfn.XLOOKUP(Tabelle10[[#This Row],[NegotiationID]]&amp;"FinalReject",Tabelle10[NegotiationID]&amp;Tabelle10[ActionType],Tabelle10[ActionType],,0))</f>
        <v>FinalAccept</v>
      </c>
      <c r="J58">
        <v>0.92049999999999998</v>
      </c>
      <c r="K58">
        <v>0.23999999999999999</v>
      </c>
      <c r="L58">
        <v>1.1605000000000001</v>
      </c>
      <c r="M58">
        <v>0.68049999999999999</v>
      </c>
      <c r="N58">
        <v>82</v>
      </c>
      <c r="O58">
        <v>721</v>
      </c>
      <c r="P58">
        <v>9</v>
      </c>
      <c r="Q58" s="3" t="s">
        <v>3718</v>
      </c>
    </row>
    <row r="59" ht="15" customHeight="1">
      <c r="A59" t="e">
        <f t="shared" ca="1" si="551"/>
        <v>#VALUE!</v>
      </c>
      <c r="B59" t="e">
        <f t="array" ref="B59" ca="1">_xlfn.XLOOKUP(Tabelle10[[#This Row],[ExperimentID]]&amp;Tabelle10[[#This Row],[NegotiationID]]&amp;Tabelle10[[#This Row],[MessageID]],ALL_IN_ONE[ExperimentID]&amp;ALL_IN_ONE[NegotiationID]&amp;ALL_IN_ONE[MessageID],ALL_IN_ONE[Gesamt_ID],,0)</f>
        <v>#VALUE!</v>
      </c>
      <c r="C59">
        <v>65368</v>
      </c>
      <c r="D59" t="s">
        <v>3675</v>
      </c>
      <c r="E59">
        <v>73629</v>
      </c>
      <c r="F59">
        <v>65355</v>
      </c>
      <c r="G59">
        <v>65358</v>
      </c>
      <c r="H59" t="s">
        <v>31</v>
      </c>
      <c r="I59" t="str">
        <f t="array" ref="I59">IFERROR(_xlfn.XLOOKUP(Tabelle10[[#This Row],[NegotiationID]]&amp;"FinalAccept",Tabelle10[NegotiationID]&amp;Tabelle10[ActionType],Tabelle10[ActionType],,0),_xlfn.XLOOKUP(Tabelle10[[#This Row],[NegotiationID]]&amp;"FinalReject",Tabelle10[NegotiationID]&amp;Tabelle10[ActionType],Tabelle10[ActionType],,0))</f>
        <v>FinalAccept</v>
      </c>
      <c r="J59">
        <v>0.68100000000000005</v>
      </c>
      <c r="K59">
        <v>0.54100000000000004</v>
      </c>
      <c r="L59">
        <v>1.222</v>
      </c>
      <c r="M59">
        <v>0.14000000000000001</v>
      </c>
      <c r="N59">
        <v>110</v>
      </c>
      <c r="O59">
        <v>721</v>
      </c>
      <c r="P59">
        <v>9</v>
      </c>
      <c r="Q59" s="3" t="s">
        <v>3719</v>
      </c>
    </row>
    <row r="60" ht="15" customHeight="1">
      <c r="A60" t="e">
        <f t="shared" ca="1" si="551"/>
        <v>#VALUE!</v>
      </c>
      <c r="B60" t="e">
        <f t="array" ref="B60" ca="1">_xlfn.XLOOKUP(Tabelle10[[#This Row],[ExperimentID]]&amp;Tabelle10[[#This Row],[NegotiationID]]&amp;Tabelle10[[#This Row],[MessageID]],ALL_IN_ONE[ExperimentID]&amp;ALL_IN_ONE[NegotiationID]&amp;ALL_IN_ONE[MessageID],ALL_IN_ONE[Gesamt_ID],,0)</f>
        <v>#VALUE!</v>
      </c>
      <c r="C60">
        <v>65368</v>
      </c>
      <c r="D60" t="s">
        <v>3675</v>
      </c>
      <c r="E60">
        <v>74808</v>
      </c>
      <c r="F60">
        <v>65358</v>
      </c>
      <c r="G60">
        <v>65355</v>
      </c>
      <c r="H60" t="s">
        <v>31</v>
      </c>
      <c r="I60" t="str">
        <f t="array" ref="I60">IFERROR(_xlfn.XLOOKUP(Tabelle10[[#This Row],[NegotiationID]]&amp;"FinalAccept",Tabelle10[NegotiationID]&amp;Tabelle10[ActionType],Tabelle10[ActionType],,0),_xlfn.XLOOKUP(Tabelle10[[#This Row],[NegotiationID]]&amp;"FinalReject",Tabelle10[NegotiationID]&amp;Tabelle10[ActionType],Tabelle10[ActionType],,0))</f>
        <v>FinalAccept</v>
      </c>
      <c r="J60">
        <v>0.73050000000000004</v>
      </c>
      <c r="K60">
        <v>0.38900000000000001</v>
      </c>
      <c r="L60">
        <v>1.1194999999999999</v>
      </c>
      <c r="M60">
        <v>0.34150000000000003</v>
      </c>
      <c r="N60">
        <v>137</v>
      </c>
      <c r="O60">
        <v>721</v>
      </c>
      <c r="P60">
        <v>9</v>
      </c>
      <c r="Q60" s="3" t="s">
        <v>3720</v>
      </c>
    </row>
    <row r="61" ht="15" customHeight="1">
      <c r="A61" t="e">
        <f t="shared" ca="1" si="551"/>
        <v>#VALUE!</v>
      </c>
      <c r="B61" t="e">
        <f t="array" ref="B61" ca="1">_xlfn.XLOOKUP(Tabelle10[[#This Row],[ExperimentID]]&amp;Tabelle10[[#This Row],[NegotiationID]]&amp;Tabelle10[[#This Row],[MessageID]],ALL_IN_ONE[ExperimentID]&amp;ALL_IN_ONE[NegotiationID]&amp;ALL_IN_ONE[MessageID],ALL_IN_ONE[Gesamt_ID],,0)</f>
        <v>#VALUE!</v>
      </c>
      <c r="C61">
        <v>65368</v>
      </c>
      <c r="D61" t="s">
        <v>3675</v>
      </c>
      <c r="E61">
        <v>74936</v>
      </c>
      <c r="F61">
        <v>65355</v>
      </c>
      <c r="G61">
        <v>65358</v>
      </c>
      <c r="H61" t="s">
        <v>31</v>
      </c>
      <c r="I61" t="str">
        <f t="array" ref="I61">IFERROR(_xlfn.XLOOKUP(Tabelle10[[#This Row],[NegotiationID]]&amp;"FinalAccept",Tabelle10[NegotiationID]&amp;Tabelle10[ActionType],Tabelle10[ActionType],,0),_xlfn.XLOOKUP(Tabelle10[[#This Row],[NegotiationID]]&amp;"FinalReject",Tabelle10[NegotiationID]&amp;Tabelle10[ActionType],Tabelle10[ActionType],,0))</f>
        <v>FinalAccept</v>
      </c>
      <c r="J61">
        <v>0.66849999999999998</v>
      </c>
      <c r="K61">
        <v>0.46999999999999997</v>
      </c>
      <c r="L61">
        <v>1.1385000000000001</v>
      </c>
      <c r="M61">
        <v>0.19850000000000001</v>
      </c>
      <c r="N61">
        <v>100</v>
      </c>
      <c r="O61">
        <v>721</v>
      </c>
      <c r="P61">
        <v>9</v>
      </c>
      <c r="Q61" s="3" t="s">
        <v>3721</v>
      </c>
    </row>
    <row r="62" ht="15" customHeight="1">
      <c r="A62" t="e">
        <f t="shared" ca="1" si="551"/>
        <v>#VALUE!</v>
      </c>
      <c r="B62" t="e">
        <f t="array" ref="B62" ca="1">_xlfn.XLOOKUP(Tabelle10[[#This Row],[ExperimentID]]&amp;Tabelle10[[#This Row],[NegotiationID]]&amp;Tabelle10[[#This Row],[MessageID]],ALL_IN_ONE[ExperimentID]&amp;ALL_IN_ONE[NegotiationID]&amp;ALL_IN_ONE[MessageID],ALL_IN_ONE[Gesamt_ID],,0)</f>
        <v>#VALUE!</v>
      </c>
      <c r="C62">
        <v>65368</v>
      </c>
      <c r="D62" t="s">
        <v>3675</v>
      </c>
      <c r="E62">
        <v>75313</v>
      </c>
      <c r="F62">
        <v>65358</v>
      </c>
      <c r="G62">
        <v>65355</v>
      </c>
      <c r="H62" t="s">
        <v>31</v>
      </c>
      <c r="I62" t="str">
        <f t="array" ref="I62">IFERROR(_xlfn.XLOOKUP(Tabelle10[[#This Row],[NegotiationID]]&amp;"FinalAccept",Tabelle10[NegotiationID]&amp;Tabelle10[ActionType],Tabelle10[ActionType],,0),_xlfn.XLOOKUP(Tabelle10[[#This Row],[NegotiationID]]&amp;"FinalReject",Tabelle10[NegotiationID]&amp;Tabelle10[ActionType],Tabelle10[ActionType],,0))</f>
        <v>FinalAccept</v>
      </c>
      <c r="J62">
        <v>0.55000000000000004</v>
      </c>
      <c r="K62">
        <v>0.45150000000000001</v>
      </c>
      <c r="L62">
        <v>1.0015000000000001</v>
      </c>
      <c r="M62">
        <v>0.098500000000000004</v>
      </c>
      <c r="N62">
        <v>62</v>
      </c>
      <c r="O62">
        <v>721</v>
      </c>
      <c r="P62">
        <v>9</v>
      </c>
      <c r="Q62" s="3" t="s">
        <v>3722</v>
      </c>
    </row>
    <row r="63" ht="15" customHeight="1">
      <c r="A63" t="e">
        <f t="shared" ca="1" si="551"/>
        <v>#VALUE!</v>
      </c>
      <c r="B63" t="e">
        <f t="array" ref="B63" ca="1">_xlfn.XLOOKUP(Tabelle10[[#This Row],[ExperimentID]]&amp;Tabelle10[[#This Row],[NegotiationID]]&amp;Tabelle10[[#This Row],[MessageID]],ALL_IN_ONE[ExperimentID]&amp;ALL_IN_ONE[NegotiationID]&amp;ALL_IN_ONE[MessageID],ALL_IN_ONE[Gesamt_ID],,0)</f>
        <v>#VALUE!</v>
      </c>
      <c r="C63">
        <v>65368</v>
      </c>
      <c r="D63" t="s">
        <v>3675</v>
      </c>
      <c r="E63">
        <v>75322</v>
      </c>
      <c r="F63">
        <v>65355</v>
      </c>
      <c r="G63">
        <v>65358</v>
      </c>
      <c r="H63" t="s">
        <v>31</v>
      </c>
      <c r="I63" t="str">
        <f t="array" ref="I63">IFERROR(_xlfn.XLOOKUP(Tabelle10[[#This Row],[NegotiationID]]&amp;"FinalAccept",Tabelle10[NegotiationID]&amp;Tabelle10[ActionType],Tabelle10[ActionType],,0),_xlfn.XLOOKUP(Tabelle10[[#This Row],[NegotiationID]]&amp;"FinalReject",Tabelle10[NegotiationID]&amp;Tabelle10[ActionType],Tabelle10[ActionType],,0))</f>
        <v>FinalAccept</v>
      </c>
      <c r="J63">
        <v>0.61150000000000004</v>
      </c>
      <c r="K63">
        <v>0.60150000000000003</v>
      </c>
      <c r="L63">
        <v>1.2130000000000001</v>
      </c>
      <c r="M63">
        <v>0.01</v>
      </c>
      <c r="N63">
        <v>48</v>
      </c>
      <c r="O63">
        <v>721</v>
      </c>
      <c r="P63">
        <v>9</v>
      </c>
      <c r="Q63" s="3" t="s">
        <v>3723</v>
      </c>
    </row>
    <row r="64" ht="15" customHeight="1">
      <c r="A64" t="e">
        <f t="shared" ca="1" si="551"/>
        <v>#VALUE!</v>
      </c>
      <c r="B64" t="e">
        <f t="array" ref="B64" ca="1">_xlfn.XLOOKUP(Tabelle10[[#This Row],[ExperimentID]]&amp;Tabelle10[[#This Row],[NegotiationID]]&amp;Tabelle10[[#This Row],[MessageID]],ALL_IN_ONE[ExperimentID]&amp;ALL_IN_ONE[NegotiationID]&amp;ALL_IN_ONE[MessageID],ALL_IN_ONE[Gesamt_ID],,0)</f>
        <v>#VALUE!</v>
      </c>
      <c r="C64">
        <v>65368</v>
      </c>
      <c r="D64" t="s">
        <v>3675</v>
      </c>
      <c r="E64">
        <v>75327</v>
      </c>
      <c r="F64">
        <v>65358</v>
      </c>
      <c r="G64">
        <v>65355</v>
      </c>
      <c r="H64" t="s">
        <v>20</v>
      </c>
      <c r="I64" t="str">
        <f t="array" ref="I64">IFERROR(_xlfn.XLOOKUP(Tabelle10[[#This Row],[NegotiationID]]&amp;"FinalAccept",Tabelle10[NegotiationID]&amp;Tabelle10[ActionType],Tabelle10[ActionType],,0),_xlfn.XLOOKUP(Tabelle10[[#This Row],[NegotiationID]]&amp;"FinalReject",Tabelle10[NegotiationID]&amp;Tabelle10[ActionType],Tabelle10[ActionType],,0))</f>
        <v>FinalAccept</v>
      </c>
      <c r="J64">
        <v>0.60150000000000003</v>
      </c>
      <c r="K64">
        <v>0.61150000000000004</v>
      </c>
      <c r="L64">
        <v>1.2130000000000001</v>
      </c>
      <c r="M64">
        <v>0.01</v>
      </c>
      <c r="N64">
        <v>41</v>
      </c>
      <c r="O64">
        <v>721</v>
      </c>
      <c r="P64">
        <v>9</v>
      </c>
      <c r="Q64" s="3" t="s">
        <v>3724</v>
      </c>
    </row>
    <row r="65" ht="14.5" hidden="1">
      <c r="A65" t="e">
        <f t="shared" ca="1" si="551"/>
        <v>#VALUE!</v>
      </c>
      <c r="B65" t="e">
        <f t="array" ref="B65" ca="1">_xlfn.XLOOKUP(Tabelle10[[#This Row],[ExperimentID]]&amp;Tabelle10[[#This Row],[NegotiationID]]&amp;Tabelle10[[#This Row],[MessageID]],ALL_IN_ONE[ExperimentID]&amp;ALL_IN_ONE[NegotiationID]&amp;ALL_IN_ONE[MessageID],ALL_IN_ONE[Gesamt_ID],,0)</f>
        <v>#VALUE!</v>
      </c>
      <c r="C65">
        <v>65396</v>
      </c>
      <c r="D65" t="s">
        <v>3675</v>
      </c>
      <c r="E65">
        <v>65397</v>
      </c>
      <c r="H65" t="s">
        <v>6019</v>
      </c>
      <c r="I65" t="str">
        <f t="array" ref="I65">IFERROR(_xlfn.XLOOKUP(Tabelle10[[#This Row],[NegotiationID]]&amp;"FinalAccept",Tabelle10[NegotiationID]&amp;Tabelle10[ActionType],Tabelle10[ActionType],,0),_xlfn.XLOOKUP(Tabelle10[[#This Row],[NegotiationID]]&amp;"FinalReject",Tabelle10[NegotiationID]&amp;Tabelle10[ActionType],Tabelle10[ActionType],,0))</f>
        <v>FinalAccept</v>
      </c>
      <c r="N65">
        <v>21</v>
      </c>
      <c r="O65">
        <v>496</v>
      </c>
      <c r="P65">
        <v>5</v>
      </c>
      <c r="Q65" t="s">
        <v>6020</v>
      </c>
    </row>
    <row r="66" ht="15" customHeight="1">
      <c r="A66" t="e">
        <f t="shared" ref="A66:A129" ca="1" si="552">MID(CELL("Dateiname",$A$1),FIND("]",CELL("Dateiname",$A$1))+1,31)</f>
        <v>#VALUE!</v>
      </c>
      <c r="B66" t="e">
        <f t="array" ref="B66" ca="1">_xlfn.XLOOKUP(Tabelle10[[#This Row],[ExperimentID]]&amp;Tabelle10[[#This Row],[NegotiationID]]&amp;Tabelle10[[#This Row],[MessageID]],ALL_IN_ONE[ExperimentID]&amp;ALL_IN_ONE[NegotiationID]&amp;ALL_IN_ONE[MessageID],ALL_IN_ONE[Gesamt_ID],,0)</f>
        <v>#VALUE!</v>
      </c>
      <c r="C66">
        <v>65396</v>
      </c>
      <c r="D66" t="s">
        <v>3675</v>
      </c>
      <c r="E66">
        <v>72351</v>
      </c>
      <c r="F66">
        <v>65383</v>
      </c>
      <c r="G66">
        <v>65386</v>
      </c>
      <c r="H66" t="s">
        <v>158</v>
      </c>
      <c r="I66" t="str">
        <f t="array" ref="I66">IFERROR(_xlfn.XLOOKUP(Tabelle10[[#This Row],[NegotiationID]]&amp;"FinalAccept",Tabelle10[NegotiationID]&amp;Tabelle10[ActionType],Tabelle10[ActionType],,0),_xlfn.XLOOKUP(Tabelle10[[#This Row],[NegotiationID]]&amp;"FinalReject",Tabelle10[NegotiationID]&amp;Tabelle10[ActionType],Tabelle10[ActionType],,0))</f>
        <v>FinalAccept</v>
      </c>
      <c r="J66">
        <v>0.871</v>
      </c>
      <c r="K66">
        <v>0.30199999999999999</v>
      </c>
      <c r="L66">
        <v>1.173</v>
      </c>
      <c r="M66">
        <v>0.56899999999999995</v>
      </c>
      <c r="N66">
        <v>254</v>
      </c>
      <c r="O66">
        <v>496</v>
      </c>
      <c r="P66">
        <v>5</v>
      </c>
      <c r="Q66" s="3" t="s">
        <v>3725</v>
      </c>
    </row>
    <row r="67" ht="15" customHeight="1">
      <c r="A67" t="e">
        <f t="shared" ca="1" si="552"/>
        <v>#VALUE!</v>
      </c>
      <c r="B67" t="e">
        <f t="array" ref="B67" ca="1">_xlfn.XLOOKUP(Tabelle10[[#This Row],[ExperimentID]]&amp;Tabelle10[[#This Row],[NegotiationID]]&amp;Tabelle10[[#This Row],[MessageID]],ALL_IN_ONE[ExperimentID]&amp;ALL_IN_ONE[NegotiationID]&amp;ALL_IN_ONE[MessageID],ALL_IN_ONE[Gesamt_ID],,0)</f>
        <v>#VALUE!</v>
      </c>
      <c r="C67">
        <v>65396</v>
      </c>
      <c r="D67" t="s">
        <v>3675</v>
      </c>
      <c r="E67">
        <v>73543</v>
      </c>
      <c r="F67">
        <v>65386</v>
      </c>
      <c r="G67">
        <v>65383</v>
      </c>
      <c r="H67" t="s">
        <v>31</v>
      </c>
      <c r="I67" t="str">
        <f t="array" ref="I67">IFERROR(_xlfn.XLOOKUP(Tabelle10[[#This Row],[NegotiationID]]&amp;"FinalAccept",Tabelle10[NegotiationID]&amp;Tabelle10[ActionType],Tabelle10[ActionType],,0),_xlfn.XLOOKUP(Tabelle10[[#This Row],[NegotiationID]]&amp;"FinalReject",Tabelle10[NegotiationID]&amp;Tabelle10[ActionType],Tabelle10[ActionType],,0))</f>
        <v>FinalAccept</v>
      </c>
      <c r="J67">
        <v>0.81000000000000005</v>
      </c>
      <c r="K67">
        <v>0.35849999999999999</v>
      </c>
      <c r="L67">
        <v>1.1685000000000001</v>
      </c>
      <c r="M67">
        <v>0.45150000000000001</v>
      </c>
      <c r="N67">
        <v>9</v>
      </c>
      <c r="O67">
        <v>496</v>
      </c>
      <c r="P67">
        <v>5</v>
      </c>
      <c r="Q67" t="s">
        <v>3726</v>
      </c>
    </row>
    <row r="68" ht="15" customHeight="1">
      <c r="A68" t="e">
        <f t="shared" ca="1" si="552"/>
        <v>#VALUE!</v>
      </c>
      <c r="B68" t="e">
        <f t="array" ref="B68" ca="1">_xlfn.XLOOKUP(Tabelle10[[#This Row],[ExperimentID]]&amp;Tabelle10[[#This Row],[NegotiationID]]&amp;Tabelle10[[#This Row],[MessageID]],ALL_IN_ONE[ExperimentID]&amp;ALL_IN_ONE[NegotiationID]&amp;ALL_IN_ONE[MessageID],ALL_IN_ONE[Gesamt_ID],,0)</f>
        <v>#VALUE!</v>
      </c>
      <c r="C68">
        <v>65396</v>
      </c>
      <c r="D68" t="s">
        <v>3675</v>
      </c>
      <c r="E68">
        <v>75366</v>
      </c>
      <c r="F68">
        <v>65383</v>
      </c>
      <c r="G68">
        <v>65386</v>
      </c>
      <c r="H68" t="s">
        <v>31</v>
      </c>
      <c r="I68" t="str">
        <f t="array" ref="I68">IFERROR(_xlfn.XLOOKUP(Tabelle10[[#This Row],[NegotiationID]]&amp;"FinalAccept",Tabelle10[NegotiationID]&amp;Tabelle10[ActionType],Tabelle10[ActionType],,0),_xlfn.XLOOKUP(Tabelle10[[#This Row],[NegotiationID]]&amp;"FinalReject",Tabelle10[NegotiationID]&amp;Tabelle10[ActionType],Tabelle10[ActionType],,0))</f>
        <v>FinalAccept</v>
      </c>
      <c r="J68">
        <v>0.58850000000000002</v>
      </c>
      <c r="K68">
        <v>0.71150000000000002</v>
      </c>
      <c r="L68">
        <v>1.3</v>
      </c>
      <c r="M68">
        <v>0.123</v>
      </c>
      <c r="N68">
        <v>170</v>
      </c>
      <c r="O68">
        <v>496</v>
      </c>
      <c r="P68">
        <v>5</v>
      </c>
      <c r="Q68" s="3" t="s">
        <v>3727</v>
      </c>
    </row>
    <row r="69" ht="15" customHeight="1">
      <c r="A69" t="e">
        <f t="shared" ca="1" si="552"/>
        <v>#VALUE!</v>
      </c>
      <c r="B69" t="e">
        <f t="array" ref="B69" ca="1">_xlfn.XLOOKUP(Tabelle10[[#This Row],[ExperimentID]]&amp;Tabelle10[[#This Row],[NegotiationID]]&amp;Tabelle10[[#This Row],[MessageID]],ALL_IN_ONE[ExperimentID]&amp;ALL_IN_ONE[NegotiationID]&amp;ALL_IN_ONE[MessageID],ALL_IN_ONE[Gesamt_ID],,0)</f>
        <v>#VALUE!</v>
      </c>
      <c r="C69">
        <v>65396</v>
      </c>
      <c r="D69" t="s">
        <v>3675</v>
      </c>
      <c r="E69">
        <v>75440</v>
      </c>
      <c r="F69">
        <v>65386</v>
      </c>
      <c r="G69">
        <v>65383</v>
      </c>
      <c r="H69" t="s">
        <v>20</v>
      </c>
      <c r="I69" t="str">
        <f t="array" ref="I69">IFERROR(_xlfn.XLOOKUP(Tabelle10[[#This Row],[NegotiationID]]&amp;"FinalAccept",Tabelle10[NegotiationID]&amp;Tabelle10[ActionType],Tabelle10[ActionType],,0),_xlfn.XLOOKUP(Tabelle10[[#This Row],[NegotiationID]]&amp;"FinalReject",Tabelle10[NegotiationID]&amp;Tabelle10[ActionType],Tabelle10[ActionType],,0))</f>
        <v>FinalAccept</v>
      </c>
      <c r="J69">
        <v>0.71150000000000002</v>
      </c>
      <c r="K69">
        <v>0.58850000000000002</v>
      </c>
      <c r="L69">
        <v>1.3</v>
      </c>
      <c r="M69">
        <v>0.123</v>
      </c>
      <c r="N69">
        <v>42</v>
      </c>
      <c r="O69">
        <v>496</v>
      </c>
      <c r="P69">
        <v>5</v>
      </c>
      <c r="Q69" t="s">
        <v>3728</v>
      </c>
    </row>
    <row r="70" ht="14.5" hidden="1">
      <c r="A70" t="e">
        <f t="shared" ca="1" si="552"/>
        <v>#VALUE!</v>
      </c>
      <c r="B70" t="e">
        <f t="array" ref="B70" ca="1">_xlfn.XLOOKUP(Tabelle10[[#This Row],[ExperimentID]]&amp;Tabelle10[[#This Row],[NegotiationID]]&amp;Tabelle10[[#This Row],[MessageID]],ALL_IN_ONE[ExperimentID]&amp;ALL_IN_ONE[NegotiationID]&amp;ALL_IN_ONE[MessageID],ALL_IN_ONE[Gesamt_ID],,0)</f>
        <v>#VALUE!</v>
      </c>
      <c r="C70">
        <v>65424</v>
      </c>
      <c r="D70" t="s">
        <v>3675</v>
      </c>
      <c r="E70">
        <v>65425</v>
      </c>
      <c r="H70" t="s">
        <v>6019</v>
      </c>
      <c r="I70" t="str">
        <f t="array" ref="I70">IFERROR(_xlfn.XLOOKUP(Tabelle10[[#This Row],[NegotiationID]]&amp;"FinalAccept",Tabelle10[NegotiationID]&amp;Tabelle10[ActionType],Tabelle10[ActionType],,0),_xlfn.XLOOKUP(Tabelle10[[#This Row],[NegotiationID]]&amp;"FinalReject",Tabelle10[NegotiationID]&amp;Tabelle10[ActionType],Tabelle10[ActionType],,0))</f>
        <v>FinalAccept</v>
      </c>
      <c r="N70">
        <v>21</v>
      </c>
      <c r="O70">
        <v>348</v>
      </c>
      <c r="P70">
        <v>7</v>
      </c>
      <c r="Q70" t="s">
        <v>6020</v>
      </c>
    </row>
    <row r="71" ht="15" customHeight="1">
      <c r="A71" t="e">
        <f t="shared" ca="1" si="552"/>
        <v>#VALUE!</v>
      </c>
      <c r="B71" t="e">
        <f t="array" ref="B71" ca="1">_xlfn.XLOOKUP(Tabelle10[[#This Row],[ExperimentID]]&amp;Tabelle10[[#This Row],[NegotiationID]]&amp;Tabelle10[[#This Row],[MessageID]],ALL_IN_ONE[ExperimentID]&amp;ALL_IN_ONE[NegotiationID]&amp;ALL_IN_ONE[MessageID],ALL_IN_ONE[Gesamt_ID],,0)</f>
        <v>#VALUE!</v>
      </c>
      <c r="C71">
        <v>65424</v>
      </c>
      <c r="D71" t="s">
        <v>3675</v>
      </c>
      <c r="E71">
        <v>71810</v>
      </c>
      <c r="F71">
        <v>65411</v>
      </c>
      <c r="G71">
        <v>65414</v>
      </c>
      <c r="H71" t="s">
        <v>158</v>
      </c>
      <c r="I71" t="str">
        <f t="array" ref="I71">IFERROR(_xlfn.XLOOKUP(Tabelle10[[#This Row],[NegotiationID]]&amp;"FinalAccept",Tabelle10[NegotiationID]&amp;Tabelle10[ActionType],Tabelle10[ActionType],,0),_xlfn.XLOOKUP(Tabelle10[[#This Row],[NegotiationID]]&amp;"FinalReject",Tabelle10[NegotiationID]&amp;Tabelle10[ActionType],Tabelle10[ActionType],,0))</f>
        <v>FinalAccept</v>
      </c>
      <c r="J71">
        <v>0.90000000000000002</v>
      </c>
      <c r="K71">
        <v>0.30249999999999999</v>
      </c>
      <c r="L71">
        <v>1.2024999999999999</v>
      </c>
      <c r="M71">
        <v>0.59750000000000003</v>
      </c>
      <c r="N71">
        <v>75</v>
      </c>
      <c r="O71">
        <v>348</v>
      </c>
      <c r="P71">
        <v>7</v>
      </c>
      <c r="Q71" s="3" t="s">
        <v>3729</v>
      </c>
    </row>
    <row r="72" ht="15" customHeight="1">
      <c r="A72" t="e">
        <f t="shared" ca="1" si="552"/>
        <v>#VALUE!</v>
      </c>
      <c r="B72" t="e">
        <f t="array" ref="B72" ca="1">_xlfn.XLOOKUP(Tabelle10[[#This Row],[ExperimentID]]&amp;Tabelle10[[#This Row],[NegotiationID]]&amp;Tabelle10[[#This Row],[MessageID]],ALL_IN_ONE[ExperimentID]&amp;ALL_IN_ONE[NegotiationID]&amp;ALL_IN_ONE[MessageID],ALL_IN_ONE[Gesamt_ID],,0)</f>
        <v>#VALUE!</v>
      </c>
      <c r="C72">
        <v>65424</v>
      </c>
      <c r="D72" t="s">
        <v>3675</v>
      </c>
      <c r="E72">
        <v>72609</v>
      </c>
      <c r="F72">
        <v>65414</v>
      </c>
      <c r="G72">
        <v>65411</v>
      </c>
      <c r="H72" t="s">
        <v>31</v>
      </c>
      <c r="I72" t="str">
        <f t="array" ref="I72">IFERROR(_xlfn.XLOOKUP(Tabelle10[[#This Row],[NegotiationID]]&amp;"FinalAccept",Tabelle10[NegotiationID]&amp;Tabelle10[ActionType],Tabelle10[ActionType],,0),_xlfn.XLOOKUP(Tabelle10[[#This Row],[NegotiationID]]&amp;"FinalReject",Tabelle10[NegotiationID]&amp;Tabelle10[ActionType],Tabelle10[ActionType],,0))</f>
        <v>FinalAccept</v>
      </c>
      <c r="J72">
        <v>0.83050000000000002</v>
      </c>
      <c r="K72">
        <v>0.30149999999999999</v>
      </c>
      <c r="L72">
        <v>1.1319999999999999</v>
      </c>
      <c r="M72">
        <v>0.52900000000000003</v>
      </c>
      <c r="N72">
        <v>48</v>
      </c>
      <c r="O72">
        <v>348</v>
      </c>
      <c r="P72">
        <v>7</v>
      </c>
      <c r="Q72" s="3" t="s">
        <v>3730</v>
      </c>
    </row>
    <row r="73" ht="15" customHeight="1">
      <c r="A73" t="e">
        <f t="shared" ca="1" si="552"/>
        <v>#VALUE!</v>
      </c>
      <c r="B73" t="e">
        <f t="array" ref="B73" ca="1">_xlfn.XLOOKUP(Tabelle10[[#This Row],[ExperimentID]]&amp;Tabelle10[[#This Row],[NegotiationID]]&amp;Tabelle10[[#This Row],[MessageID]],ALL_IN_ONE[ExperimentID]&amp;ALL_IN_ONE[NegotiationID]&amp;ALL_IN_ONE[MessageID],ALL_IN_ONE[Gesamt_ID],,0)</f>
        <v>#VALUE!</v>
      </c>
      <c r="C73">
        <v>65424</v>
      </c>
      <c r="D73" t="s">
        <v>3675</v>
      </c>
      <c r="E73">
        <v>74129</v>
      </c>
      <c r="F73">
        <v>65411</v>
      </c>
      <c r="G73">
        <v>65414</v>
      </c>
      <c r="H73" t="s">
        <v>31</v>
      </c>
      <c r="I73" t="str">
        <f t="array" ref="I73">IFERROR(_xlfn.XLOOKUP(Tabelle10[[#This Row],[NegotiationID]]&amp;"FinalAccept",Tabelle10[NegotiationID]&amp;Tabelle10[ActionType],Tabelle10[ActionType],,0),_xlfn.XLOOKUP(Tabelle10[[#This Row],[NegotiationID]]&amp;"FinalReject",Tabelle10[NegotiationID]&amp;Tabelle10[ActionType],Tabelle10[ActionType],,0))</f>
        <v>FinalAccept</v>
      </c>
      <c r="J73">
        <v>0.82999999999999996</v>
      </c>
      <c r="K73">
        <v>0.42149999999999999</v>
      </c>
      <c r="L73">
        <v>1.2515000000000001</v>
      </c>
      <c r="M73">
        <v>0.40849999999999997</v>
      </c>
      <c r="N73">
        <v>51</v>
      </c>
      <c r="O73">
        <v>348</v>
      </c>
      <c r="P73">
        <v>7</v>
      </c>
      <c r="Q73" s="3" t="s">
        <v>3731</v>
      </c>
    </row>
    <row r="74" ht="15" customHeight="1">
      <c r="A74" t="e">
        <f t="shared" ca="1" si="552"/>
        <v>#VALUE!</v>
      </c>
      <c r="B74" t="e">
        <f t="array" ref="B74" ca="1">_xlfn.XLOOKUP(Tabelle10[[#This Row],[ExperimentID]]&amp;Tabelle10[[#This Row],[NegotiationID]]&amp;Tabelle10[[#This Row],[MessageID]],ALL_IN_ONE[ExperimentID]&amp;ALL_IN_ONE[NegotiationID]&amp;ALL_IN_ONE[MessageID],ALL_IN_ONE[Gesamt_ID],,0)</f>
        <v>#VALUE!</v>
      </c>
      <c r="C74">
        <v>65424</v>
      </c>
      <c r="D74" t="s">
        <v>3675</v>
      </c>
      <c r="E74">
        <v>74370</v>
      </c>
      <c r="F74">
        <v>65414</v>
      </c>
      <c r="G74">
        <v>65411</v>
      </c>
      <c r="H74" t="s">
        <v>31</v>
      </c>
      <c r="I74" t="str">
        <f t="array" ref="I74">IFERROR(_xlfn.XLOOKUP(Tabelle10[[#This Row],[NegotiationID]]&amp;"FinalAccept",Tabelle10[NegotiationID]&amp;Tabelle10[ActionType],Tabelle10[ActionType],,0),_xlfn.XLOOKUP(Tabelle10[[#This Row],[NegotiationID]]&amp;"FinalReject",Tabelle10[NegotiationID]&amp;Tabelle10[ActionType],Tabelle10[ActionType],,0))</f>
        <v>FinalAccept</v>
      </c>
      <c r="J74">
        <v>0.68149999999999999</v>
      </c>
      <c r="K74">
        <v>0.54849999999999999</v>
      </c>
      <c r="L74">
        <v>1.23</v>
      </c>
      <c r="M74">
        <v>0.13300000000000001</v>
      </c>
      <c r="N74">
        <v>63</v>
      </c>
      <c r="O74">
        <v>348</v>
      </c>
      <c r="P74">
        <v>7</v>
      </c>
      <c r="Q74" s="3" t="s">
        <v>3732</v>
      </c>
    </row>
    <row r="75" ht="15" customHeight="1">
      <c r="A75" t="e">
        <f t="shared" ca="1" si="552"/>
        <v>#VALUE!</v>
      </c>
      <c r="B75" t="e">
        <f t="array" ref="B75" ca="1">_xlfn.XLOOKUP(Tabelle10[[#This Row],[ExperimentID]]&amp;Tabelle10[[#This Row],[NegotiationID]]&amp;Tabelle10[[#This Row],[MessageID]],ALL_IN_ONE[ExperimentID]&amp;ALL_IN_ONE[NegotiationID]&amp;ALL_IN_ONE[MessageID],ALL_IN_ONE[Gesamt_ID],,0)</f>
        <v>#VALUE!</v>
      </c>
      <c r="C75">
        <v>65424</v>
      </c>
      <c r="D75" t="s">
        <v>3675</v>
      </c>
      <c r="E75">
        <v>76297</v>
      </c>
      <c r="F75">
        <v>65411</v>
      </c>
      <c r="G75">
        <v>65414</v>
      </c>
      <c r="H75" t="s">
        <v>31</v>
      </c>
      <c r="I75" t="str">
        <f t="array" ref="I75">IFERROR(_xlfn.XLOOKUP(Tabelle10[[#This Row],[NegotiationID]]&amp;"FinalAccept",Tabelle10[NegotiationID]&amp;Tabelle10[ActionType],Tabelle10[ActionType],,0),_xlfn.XLOOKUP(Tabelle10[[#This Row],[NegotiationID]]&amp;"FinalReject",Tabelle10[NegotiationID]&amp;Tabelle10[ActionType],Tabelle10[ActionType],,0))</f>
        <v>FinalAccept</v>
      </c>
      <c r="J75">
        <v>0.67100000000000004</v>
      </c>
      <c r="K75">
        <v>0.63200000000000001</v>
      </c>
      <c r="L75">
        <v>1.3029999999999999</v>
      </c>
      <c r="M75">
        <v>0.039</v>
      </c>
      <c r="N75">
        <v>38</v>
      </c>
      <c r="O75">
        <v>348</v>
      </c>
      <c r="P75">
        <v>7</v>
      </c>
      <c r="Q75" s="3" t="s">
        <v>3733</v>
      </c>
    </row>
    <row r="76" ht="15" customHeight="1">
      <c r="A76" t="e">
        <f t="shared" ca="1" si="552"/>
        <v>#VALUE!</v>
      </c>
      <c r="B76" t="e">
        <f t="array" ref="B76" ca="1">_xlfn.XLOOKUP(Tabelle10[[#This Row],[ExperimentID]]&amp;Tabelle10[[#This Row],[NegotiationID]]&amp;Tabelle10[[#This Row],[MessageID]],ALL_IN_ONE[ExperimentID]&amp;ALL_IN_ONE[NegotiationID]&amp;ALL_IN_ONE[MessageID],ALL_IN_ONE[Gesamt_ID],,0)</f>
        <v>#VALUE!</v>
      </c>
      <c r="C76">
        <v>65424</v>
      </c>
      <c r="D76" t="s">
        <v>3675</v>
      </c>
      <c r="E76">
        <v>77007</v>
      </c>
      <c r="F76">
        <v>65414</v>
      </c>
      <c r="G76">
        <v>65411</v>
      </c>
      <c r="H76" t="s">
        <v>20</v>
      </c>
      <c r="I76" t="str">
        <f t="array" ref="I76">IFERROR(_xlfn.XLOOKUP(Tabelle10[[#This Row],[NegotiationID]]&amp;"FinalAccept",Tabelle10[NegotiationID]&amp;Tabelle10[ActionType],Tabelle10[ActionType],,0),_xlfn.XLOOKUP(Tabelle10[[#This Row],[NegotiationID]]&amp;"FinalReject",Tabelle10[NegotiationID]&amp;Tabelle10[ActionType],Tabelle10[ActionType],,0))</f>
        <v>FinalAccept</v>
      </c>
      <c r="J76">
        <v>0.63200000000000001</v>
      </c>
      <c r="K76">
        <v>0.67100000000000004</v>
      </c>
      <c r="L76">
        <v>1.3029999999999999</v>
      </c>
      <c r="M76">
        <v>0.039</v>
      </c>
      <c r="N76">
        <v>52</v>
      </c>
      <c r="O76">
        <v>348</v>
      </c>
      <c r="P76">
        <v>7</v>
      </c>
      <c r="Q76" s="3" t="s">
        <v>3734</v>
      </c>
    </row>
    <row r="77" ht="14.5" hidden="1">
      <c r="A77" t="e">
        <f t="shared" ca="1" si="552"/>
        <v>#VALUE!</v>
      </c>
      <c r="B77" t="e">
        <f t="array" ref="B77" ca="1">_xlfn.XLOOKUP(Tabelle10[[#This Row],[ExperimentID]]&amp;Tabelle10[[#This Row],[NegotiationID]]&amp;Tabelle10[[#This Row],[MessageID]],ALL_IN_ONE[ExperimentID]&amp;ALL_IN_ONE[NegotiationID]&amp;ALL_IN_ONE[MessageID],ALL_IN_ONE[Gesamt_ID],,0)</f>
        <v>#VALUE!</v>
      </c>
      <c r="C77">
        <v>65452</v>
      </c>
      <c r="D77" t="s">
        <v>3675</v>
      </c>
      <c r="E77">
        <v>65453</v>
      </c>
      <c r="H77" t="s">
        <v>6019</v>
      </c>
      <c r="I77" t="str">
        <f t="array" ref="I77">IFERROR(_xlfn.XLOOKUP(Tabelle10[[#This Row],[NegotiationID]]&amp;"FinalAccept",Tabelle10[NegotiationID]&amp;Tabelle10[ActionType],Tabelle10[ActionType],,0),_xlfn.XLOOKUP(Tabelle10[[#This Row],[NegotiationID]]&amp;"FinalReject",Tabelle10[NegotiationID]&amp;Tabelle10[ActionType],Tabelle10[ActionType],,0))</f>
        <v>FinalAccept</v>
      </c>
      <c r="N77">
        <v>21</v>
      </c>
      <c r="O77">
        <v>334</v>
      </c>
      <c r="P77">
        <v>5</v>
      </c>
      <c r="Q77" t="s">
        <v>6020</v>
      </c>
    </row>
    <row r="78" ht="15" customHeight="1">
      <c r="A78" t="e">
        <f t="shared" ca="1" si="552"/>
        <v>#VALUE!</v>
      </c>
      <c r="B78" t="e">
        <f t="array" ref="B78" ca="1">_xlfn.XLOOKUP(Tabelle10[[#This Row],[ExperimentID]]&amp;Tabelle10[[#This Row],[NegotiationID]]&amp;Tabelle10[[#This Row],[MessageID]],ALL_IN_ONE[ExperimentID]&amp;ALL_IN_ONE[NegotiationID]&amp;ALL_IN_ONE[MessageID],ALL_IN_ONE[Gesamt_ID],,0)</f>
        <v>#VALUE!</v>
      </c>
      <c r="C78">
        <v>65452</v>
      </c>
      <c r="D78" t="s">
        <v>3675</v>
      </c>
      <c r="E78">
        <v>72468</v>
      </c>
      <c r="F78">
        <v>65439</v>
      </c>
      <c r="G78">
        <v>65442</v>
      </c>
      <c r="H78" t="s">
        <v>158</v>
      </c>
      <c r="I78" t="str">
        <f t="array" ref="I78">IFERROR(_xlfn.XLOOKUP(Tabelle10[[#This Row],[NegotiationID]]&amp;"FinalAccept",Tabelle10[NegotiationID]&amp;Tabelle10[ActionType],Tabelle10[ActionType],,0),_xlfn.XLOOKUP(Tabelle10[[#This Row],[NegotiationID]]&amp;"FinalReject",Tabelle10[NegotiationID]&amp;Tabelle10[ActionType],Tabelle10[ActionType],,0))</f>
        <v>FinalAccept</v>
      </c>
      <c r="J78">
        <v>0.70099999999999996</v>
      </c>
      <c r="K78">
        <v>0.46200000000000002</v>
      </c>
      <c r="L78">
        <v>1.163</v>
      </c>
      <c r="M78">
        <v>0.23899999999999999</v>
      </c>
      <c r="N78">
        <v>136</v>
      </c>
      <c r="O78">
        <v>334</v>
      </c>
      <c r="P78">
        <v>5</v>
      </c>
      <c r="Q78" s="3" t="s">
        <v>3735</v>
      </c>
    </row>
    <row r="79" ht="15" customHeight="1">
      <c r="A79" t="e">
        <f t="shared" ca="1" si="552"/>
        <v>#VALUE!</v>
      </c>
      <c r="B79" t="e">
        <f t="array" ref="B79" ca="1">_xlfn.XLOOKUP(Tabelle10[[#This Row],[ExperimentID]]&amp;Tabelle10[[#This Row],[NegotiationID]]&amp;Tabelle10[[#This Row],[MessageID]],ALL_IN_ONE[ExperimentID]&amp;ALL_IN_ONE[NegotiationID]&amp;ALL_IN_ONE[MessageID],ALL_IN_ONE[Gesamt_ID],,0)</f>
        <v>#VALUE!</v>
      </c>
      <c r="C79">
        <v>65452</v>
      </c>
      <c r="D79" t="s">
        <v>3675</v>
      </c>
      <c r="E79">
        <v>73341</v>
      </c>
      <c r="F79">
        <v>65442</v>
      </c>
      <c r="G79">
        <v>65439</v>
      </c>
      <c r="H79" t="s">
        <v>31</v>
      </c>
      <c r="I79" t="str">
        <f t="array" ref="I79">IFERROR(_xlfn.XLOOKUP(Tabelle10[[#This Row],[NegotiationID]]&amp;"FinalAccept",Tabelle10[NegotiationID]&amp;Tabelle10[ActionType],Tabelle10[ActionType],,0),_xlfn.XLOOKUP(Tabelle10[[#This Row],[NegotiationID]]&amp;"FinalReject",Tabelle10[NegotiationID]&amp;Tabelle10[ActionType],Tabelle10[ActionType],,0))</f>
        <v>FinalAccept</v>
      </c>
      <c r="J79">
        <v>0.77049999999999996</v>
      </c>
      <c r="K79">
        <v>0.34150000000000003</v>
      </c>
      <c r="L79">
        <v>1.1120000000000001</v>
      </c>
      <c r="M79">
        <v>0.42899999999999999</v>
      </c>
      <c r="N79">
        <v>52</v>
      </c>
      <c r="O79">
        <v>334</v>
      </c>
      <c r="P79">
        <v>5</v>
      </c>
      <c r="Q79" s="3" t="s">
        <v>3736</v>
      </c>
    </row>
    <row r="80" ht="15" customHeight="1">
      <c r="A80" t="e">
        <f t="shared" ca="1" si="552"/>
        <v>#VALUE!</v>
      </c>
      <c r="B80" t="e">
        <f t="array" ref="B80" ca="1">_xlfn.XLOOKUP(Tabelle10[[#This Row],[ExperimentID]]&amp;Tabelle10[[#This Row],[NegotiationID]]&amp;Tabelle10[[#This Row],[MessageID]],ALL_IN_ONE[ExperimentID]&amp;ALL_IN_ONE[NegotiationID]&amp;ALL_IN_ONE[MessageID],ALL_IN_ONE[Gesamt_ID],,0)</f>
        <v>#VALUE!</v>
      </c>
      <c r="C80">
        <v>65452</v>
      </c>
      <c r="D80" t="s">
        <v>3675</v>
      </c>
      <c r="E80">
        <v>73554</v>
      </c>
      <c r="F80">
        <v>65439</v>
      </c>
      <c r="G80">
        <v>65442</v>
      </c>
      <c r="H80" t="s">
        <v>31</v>
      </c>
      <c r="I80" t="str">
        <f t="array" ref="I80">IFERROR(_xlfn.XLOOKUP(Tabelle10[[#This Row],[NegotiationID]]&amp;"FinalAccept",Tabelle10[NegotiationID]&amp;Tabelle10[ActionType],Tabelle10[ActionType],,0),_xlfn.XLOOKUP(Tabelle10[[#This Row],[NegotiationID]]&amp;"FinalReject",Tabelle10[NegotiationID]&amp;Tabelle10[ActionType],Tabelle10[ActionType],,0))</f>
        <v>FinalAccept</v>
      </c>
      <c r="J80">
        <v>0.58850000000000002</v>
      </c>
      <c r="K80">
        <v>0.62150000000000005</v>
      </c>
      <c r="L80">
        <v>1.21</v>
      </c>
      <c r="M80">
        <v>0.033000000000000002</v>
      </c>
      <c r="N80">
        <v>85</v>
      </c>
      <c r="O80">
        <v>334</v>
      </c>
      <c r="P80">
        <v>5</v>
      </c>
      <c r="Q80" s="3" t="s">
        <v>3737</v>
      </c>
    </row>
    <row r="81" ht="15" customHeight="1">
      <c r="A81" t="e">
        <f t="shared" ca="1" si="552"/>
        <v>#VALUE!</v>
      </c>
      <c r="B81" t="e">
        <f t="array" ref="B81" ca="1">_xlfn.XLOOKUP(Tabelle10[[#This Row],[ExperimentID]]&amp;Tabelle10[[#This Row],[NegotiationID]]&amp;Tabelle10[[#This Row],[MessageID]],ALL_IN_ONE[ExperimentID]&amp;ALL_IN_ONE[NegotiationID]&amp;ALL_IN_ONE[MessageID],ALL_IN_ONE[Gesamt_ID],,0)</f>
        <v>#VALUE!</v>
      </c>
      <c r="C81">
        <v>65452</v>
      </c>
      <c r="D81" t="s">
        <v>3675</v>
      </c>
      <c r="E81">
        <v>74527</v>
      </c>
      <c r="F81">
        <v>65442</v>
      </c>
      <c r="G81">
        <v>65439</v>
      </c>
      <c r="H81" t="s">
        <v>20</v>
      </c>
      <c r="I81" t="str">
        <f t="array" ref="I81">IFERROR(_xlfn.XLOOKUP(Tabelle10[[#This Row],[NegotiationID]]&amp;"FinalAccept",Tabelle10[NegotiationID]&amp;Tabelle10[ActionType],Tabelle10[ActionType],,0),_xlfn.XLOOKUP(Tabelle10[[#This Row],[NegotiationID]]&amp;"FinalReject",Tabelle10[NegotiationID]&amp;Tabelle10[ActionType],Tabelle10[ActionType],,0))</f>
        <v>FinalAccept</v>
      </c>
      <c r="J81">
        <v>0.62150000000000005</v>
      </c>
      <c r="K81">
        <v>0.58850000000000002</v>
      </c>
      <c r="L81">
        <v>1.21</v>
      </c>
      <c r="M81">
        <v>0.033000000000000002</v>
      </c>
      <c r="N81">
        <v>40</v>
      </c>
      <c r="O81">
        <v>334</v>
      </c>
      <c r="P81">
        <v>5</v>
      </c>
      <c r="Q81" s="3" t="s">
        <v>3738</v>
      </c>
    </row>
    <row r="82" ht="14.5" hidden="1">
      <c r="A82" t="e">
        <f t="shared" ca="1" si="552"/>
        <v>#VALUE!</v>
      </c>
      <c r="B82" t="e">
        <f t="array" ref="B82" ca="1">_xlfn.XLOOKUP(Tabelle10[[#This Row],[ExperimentID]]&amp;Tabelle10[[#This Row],[NegotiationID]]&amp;Tabelle10[[#This Row],[MessageID]],ALL_IN_ONE[ExperimentID]&amp;ALL_IN_ONE[NegotiationID]&amp;ALL_IN_ONE[MessageID],ALL_IN_ONE[Gesamt_ID],,0)</f>
        <v>#VALUE!</v>
      </c>
      <c r="C82">
        <v>65480</v>
      </c>
      <c r="D82" t="s">
        <v>3675</v>
      </c>
      <c r="E82">
        <v>65481</v>
      </c>
      <c r="H82" t="s">
        <v>6019</v>
      </c>
      <c r="I82" t="str">
        <f t="array" ref="I82">IFERROR(_xlfn.XLOOKUP(Tabelle10[[#This Row],[NegotiationID]]&amp;"FinalAccept",Tabelle10[NegotiationID]&amp;Tabelle10[ActionType],Tabelle10[ActionType],,0),_xlfn.XLOOKUP(Tabelle10[[#This Row],[NegotiationID]]&amp;"FinalReject",Tabelle10[NegotiationID]&amp;Tabelle10[ActionType],Tabelle10[ActionType],,0))</f>
        <v>FinalAccept</v>
      </c>
      <c r="N82">
        <v>21</v>
      </c>
      <c r="O82">
        <v>540</v>
      </c>
      <c r="P82">
        <v>6</v>
      </c>
      <c r="Q82" t="s">
        <v>6020</v>
      </c>
    </row>
    <row r="83" ht="15" customHeight="1">
      <c r="A83" t="e">
        <f t="shared" ca="1" si="552"/>
        <v>#VALUE!</v>
      </c>
      <c r="B83" t="e">
        <f t="array" ref="B83" ca="1">_xlfn.XLOOKUP(Tabelle10[[#This Row],[ExperimentID]]&amp;Tabelle10[[#This Row],[NegotiationID]]&amp;Tabelle10[[#This Row],[MessageID]],ALL_IN_ONE[ExperimentID]&amp;ALL_IN_ONE[NegotiationID]&amp;ALL_IN_ONE[MessageID],ALL_IN_ONE[Gesamt_ID],,0)</f>
        <v>#VALUE!</v>
      </c>
      <c r="C83">
        <v>65480</v>
      </c>
      <c r="D83" t="s">
        <v>3675</v>
      </c>
      <c r="E83">
        <v>72620</v>
      </c>
      <c r="F83">
        <v>65467</v>
      </c>
      <c r="G83">
        <v>65470</v>
      </c>
      <c r="H83" t="s">
        <v>158</v>
      </c>
      <c r="I83" t="str">
        <f t="array" ref="I83">IFERROR(_xlfn.XLOOKUP(Tabelle10[[#This Row],[NegotiationID]]&amp;"FinalAccept",Tabelle10[NegotiationID]&amp;Tabelle10[ActionType],Tabelle10[ActionType],,0),_xlfn.XLOOKUP(Tabelle10[[#This Row],[NegotiationID]]&amp;"FinalReject",Tabelle10[NegotiationID]&amp;Tabelle10[ActionType],Tabelle10[ActionType],,0))</f>
        <v>FinalAccept</v>
      </c>
      <c r="J83">
        <v>0.96999999999999997</v>
      </c>
      <c r="K83">
        <v>0.14999999999999999</v>
      </c>
      <c r="L83">
        <v>1.1200000000000001</v>
      </c>
      <c r="M83">
        <v>0.81999999999999995</v>
      </c>
      <c r="N83">
        <v>261</v>
      </c>
      <c r="O83">
        <v>540</v>
      </c>
      <c r="P83">
        <v>6</v>
      </c>
      <c r="Q83" s="3" t="s">
        <v>3739</v>
      </c>
    </row>
    <row r="84" ht="15" customHeight="1">
      <c r="A84" t="e">
        <f t="shared" ca="1" si="552"/>
        <v>#VALUE!</v>
      </c>
      <c r="B84" t="e">
        <f t="array" ref="B84" ca="1">_xlfn.XLOOKUP(Tabelle10[[#This Row],[ExperimentID]]&amp;Tabelle10[[#This Row],[NegotiationID]]&amp;Tabelle10[[#This Row],[MessageID]],ALL_IN_ONE[ExperimentID]&amp;ALL_IN_ONE[NegotiationID]&amp;ALL_IN_ONE[MessageID],ALL_IN_ONE[Gesamt_ID],,0)</f>
        <v>#VALUE!</v>
      </c>
      <c r="C84">
        <v>65480</v>
      </c>
      <c r="D84" t="s">
        <v>3675</v>
      </c>
      <c r="E84">
        <v>73538</v>
      </c>
      <c r="F84">
        <v>65470</v>
      </c>
      <c r="G84">
        <v>65467</v>
      </c>
      <c r="H84" t="s">
        <v>31</v>
      </c>
      <c r="I84" t="str">
        <f t="array" ref="I84">IFERROR(_xlfn.XLOOKUP(Tabelle10[[#This Row],[NegotiationID]]&amp;"FinalAccept",Tabelle10[NegotiationID]&amp;Tabelle10[ActionType],Tabelle10[ActionType],,0),_xlfn.XLOOKUP(Tabelle10[[#This Row],[NegotiationID]]&amp;"FinalReject",Tabelle10[NegotiationID]&amp;Tabelle10[ActionType],Tabelle10[ActionType],,0))</f>
        <v>FinalAccept</v>
      </c>
      <c r="J84">
        <v>0.88100000000000001</v>
      </c>
      <c r="K84">
        <v>0.17899999999999999</v>
      </c>
      <c r="L84">
        <v>1.0600000000000001</v>
      </c>
      <c r="M84">
        <v>0.70199999999999996</v>
      </c>
      <c r="N84">
        <v>88</v>
      </c>
      <c r="O84">
        <v>540</v>
      </c>
      <c r="P84">
        <v>6</v>
      </c>
      <c r="Q84" s="3" t="s">
        <v>3740</v>
      </c>
    </row>
    <row r="85" ht="15" customHeight="1">
      <c r="A85" t="e">
        <f t="shared" ca="1" si="552"/>
        <v>#VALUE!</v>
      </c>
      <c r="B85" t="e">
        <f t="array" ref="B85" ca="1">_xlfn.XLOOKUP(Tabelle10[[#This Row],[ExperimentID]]&amp;Tabelle10[[#This Row],[NegotiationID]]&amp;Tabelle10[[#This Row],[MessageID]],ALL_IN_ONE[ExperimentID]&amp;ALL_IN_ONE[NegotiationID]&amp;ALL_IN_ONE[MessageID],ALL_IN_ONE[Gesamt_ID],,0)</f>
        <v>#VALUE!</v>
      </c>
      <c r="C85">
        <v>65480</v>
      </c>
      <c r="D85" t="s">
        <v>3675</v>
      </c>
      <c r="E85">
        <v>74600</v>
      </c>
      <c r="F85">
        <v>65467</v>
      </c>
      <c r="G85">
        <v>65470</v>
      </c>
      <c r="H85" t="s">
        <v>31</v>
      </c>
      <c r="I85" t="str">
        <f t="array" ref="I85">IFERROR(_xlfn.XLOOKUP(Tabelle10[[#This Row],[NegotiationID]]&amp;"FinalAccept",Tabelle10[NegotiationID]&amp;Tabelle10[ActionType],Tabelle10[ActionType],,0),_xlfn.XLOOKUP(Tabelle10[[#This Row],[NegotiationID]]&amp;"FinalReject",Tabelle10[NegotiationID]&amp;Tabelle10[ActionType],Tabelle10[ActionType],,0))</f>
        <v>FinalAccept</v>
      </c>
      <c r="J85">
        <v>0.82999999999999996</v>
      </c>
      <c r="K85">
        <v>0.42149999999999999</v>
      </c>
      <c r="L85">
        <v>1.2515000000000001</v>
      </c>
      <c r="M85">
        <v>0.40849999999999997</v>
      </c>
      <c r="N85">
        <v>81</v>
      </c>
      <c r="O85">
        <v>540</v>
      </c>
      <c r="P85">
        <v>6</v>
      </c>
      <c r="Q85" s="3" t="s">
        <v>3741</v>
      </c>
    </row>
    <row r="86" ht="15" customHeight="1">
      <c r="A86" t="e">
        <f t="shared" ca="1" si="552"/>
        <v>#VALUE!</v>
      </c>
      <c r="B86" t="e">
        <f t="array" ref="B86" ca="1">_xlfn.XLOOKUP(Tabelle10[[#This Row],[ExperimentID]]&amp;Tabelle10[[#This Row],[NegotiationID]]&amp;Tabelle10[[#This Row],[MessageID]],ALL_IN_ONE[ExperimentID]&amp;ALL_IN_ONE[NegotiationID]&amp;ALL_IN_ONE[MessageID],ALL_IN_ONE[Gesamt_ID],,0)</f>
        <v>#VALUE!</v>
      </c>
      <c r="C86">
        <v>65480</v>
      </c>
      <c r="D86" t="s">
        <v>3675</v>
      </c>
      <c r="E86">
        <v>76233</v>
      </c>
      <c r="F86">
        <v>65470</v>
      </c>
      <c r="G86">
        <v>65467</v>
      </c>
      <c r="H86" t="s">
        <v>31</v>
      </c>
      <c r="I86" t="str">
        <f t="array" ref="I86">IFERROR(_xlfn.XLOOKUP(Tabelle10[[#This Row],[NegotiationID]]&amp;"FinalAccept",Tabelle10[NegotiationID]&amp;Tabelle10[ActionType],Tabelle10[ActionType],,0),_xlfn.XLOOKUP(Tabelle10[[#This Row],[NegotiationID]]&amp;"FinalReject",Tabelle10[NegotiationID]&amp;Tabelle10[ActionType],Tabelle10[ActionType],,0))</f>
        <v>FinalAccept</v>
      </c>
      <c r="J86">
        <v>0.70050000000000001</v>
      </c>
      <c r="K86">
        <v>0.63</v>
      </c>
      <c r="L86">
        <v>1.3305</v>
      </c>
      <c r="M86">
        <v>0.070499999999999993</v>
      </c>
      <c r="N86">
        <v>65</v>
      </c>
      <c r="O86">
        <v>540</v>
      </c>
      <c r="P86">
        <v>6</v>
      </c>
      <c r="Q86" s="3" t="s">
        <v>3742</v>
      </c>
    </row>
    <row r="87" ht="15" customHeight="1">
      <c r="A87" t="e">
        <f t="shared" ca="1" si="552"/>
        <v>#VALUE!</v>
      </c>
      <c r="B87" t="e">
        <f t="array" ref="B87" ca="1">_xlfn.XLOOKUP(Tabelle10[[#This Row],[ExperimentID]]&amp;Tabelle10[[#This Row],[NegotiationID]]&amp;Tabelle10[[#This Row],[MessageID]],ALL_IN_ONE[ExperimentID]&amp;ALL_IN_ONE[NegotiationID]&amp;ALL_IN_ONE[MessageID],ALL_IN_ONE[Gesamt_ID],,0)</f>
        <v>#VALUE!</v>
      </c>
      <c r="C87">
        <v>65480</v>
      </c>
      <c r="D87" t="s">
        <v>3675</v>
      </c>
      <c r="E87">
        <v>76256</v>
      </c>
      <c r="F87">
        <v>65467</v>
      </c>
      <c r="G87">
        <v>65470</v>
      </c>
      <c r="H87" t="s">
        <v>20</v>
      </c>
      <c r="I87" t="str">
        <f t="array" ref="I87">IFERROR(_xlfn.XLOOKUP(Tabelle10[[#This Row],[NegotiationID]]&amp;"FinalAccept",Tabelle10[NegotiationID]&amp;Tabelle10[ActionType],Tabelle10[ActionType],,0),_xlfn.XLOOKUP(Tabelle10[[#This Row],[NegotiationID]]&amp;"FinalReject",Tabelle10[NegotiationID]&amp;Tabelle10[ActionType],Tabelle10[ActionType],,0))</f>
        <v>FinalAccept</v>
      </c>
      <c r="J87">
        <v>0.63</v>
      </c>
      <c r="K87">
        <v>0.70050000000000001</v>
      </c>
      <c r="L87">
        <v>1.3305</v>
      </c>
      <c r="M87">
        <v>0.070499999999999993</v>
      </c>
      <c r="N87">
        <v>24</v>
      </c>
      <c r="O87">
        <v>540</v>
      </c>
      <c r="P87">
        <v>6</v>
      </c>
      <c r="Q87" s="3" t="s">
        <v>3743</v>
      </c>
    </row>
    <row r="88" ht="14.5" hidden="1">
      <c r="A88" t="e">
        <f t="shared" ca="1" si="552"/>
        <v>#VALUE!</v>
      </c>
      <c r="B88" t="e">
        <f t="array" ref="B88" ca="1">_xlfn.XLOOKUP(Tabelle10[[#This Row],[ExperimentID]]&amp;Tabelle10[[#This Row],[NegotiationID]]&amp;Tabelle10[[#This Row],[MessageID]],ALL_IN_ONE[ExperimentID]&amp;ALL_IN_ONE[NegotiationID]&amp;ALL_IN_ONE[MessageID],ALL_IN_ONE[Gesamt_ID],,0)</f>
        <v>#VALUE!</v>
      </c>
      <c r="C88">
        <v>65508</v>
      </c>
      <c r="D88" t="s">
        <v>3675</v>
      </c>
      <c r="E88">
        <v>65509</v>
      </c>
      <c r="H88" t="s">
        <v>6019</v>
      </c>
      <c r="I88" t="str">
        <f t="array" ref="I88">IFERROR(_xlfn.XLOOKUP(Tabelle10[[#This Row],[NegotiationID]]&amp;"FinalAccept",Tabelle10[NegotiationID]&amp;Tabelle10[ActionType],Tabelle10[ActionType],,0),_xlfn.XLOOKUP(Tabelle10[[#This Row],[NegotiationID]]&amp;"FinalReject",Tabelle10[NegotiationID]&amp;Tabelle10[ActionType],Tabelle10[ActionType],,0))</f>
        <v>FinalAccept</v>
      </c>
      <c r="N88">
        <v>21</v>
      </c>
      <c r="O88">
        <v>1081</v>
      </c>
      <c r="P88">
        <v>12</v>
      </c>
      <c r="Q88" t="s">
        <v>6020</v>
      </c>
    </row>
    <row r="89" ht="15" customHeight="1">
      <c r="A89" t="e">
        <f t="shared" ca="1" si="552"/>
        <v>#VALUE!</v>
      </c>
      <c r="B89" t="e">
        <f t="array" ref="B89" ca="1">_xlfn.XLOOKUP(Tabelle10[[#This Row],[ExperimentID]]&amp;Tabelle10[[#This Row],[NegotiationID]]&amp;Tabelle10[[#This Row],[MessageID]],ALL_IN_ONE[ExperimentID]&amp;ALL_IN_ONE[NegotiationID]&amp;ALL_IN_ONE[MessageID],ALL_IN_ONE[Gesamt_ID],,0)</f>
        <v>#VALUE!</v>
      </c>
      <c r="C89">
        <v>65508</v>
      </c>
      <c r="D89" t="s">
        <v>3675</v>
      </c>
      <c r="E89">
        <v>71721</v>
      </c>
      <c r="F89">
        <v>65495</v>
      </c>
      <c r="G89">
        <v>65498</v>
      </c>
      <c r="H89" t="s">
        <v>158</v>
      </c>
      <c r="I89" t="str">
        <f t="array" ref="I89">IFERROR(_xlfn.XLOOKUP(Tabelle10[[#This Row],[NegotiationID]]&amp;"FinalAccept",Tabelle10[NegotiationID]&amp;Tabelle10[ActionType],Tabelle10[ActionType],,0),_xlfn.XLOOKUP(Tabelle10[[#This Row],[NegotiationID]]&amp;"FinalReject",Tabelle10[NegotiationID]&amp;Tabelle10[ActionType],Tabelle10[ActionType],,0))</f>
        <v>FinalAccept</v>
      </c>
      <c r="J89">
        <v>1</v>
      </c>
      <c r="K89">
        <v>0.10050000000000001</v>
      </c>
      <c r="L89">
        <v>1.1005</v>
      </c>
      <c r="M89">
        <v>0.89949999999999997</v>
      </c>
      <c r="N89">
        <v>212</v>
      </c>
      <c r="O89">
        <v>1081</v>
      </c>
      <c r="P89">
        <v>12</v>
      </c>
      <c r="Q89" s="3" t="s">
        <v>3744</v>
      </c>
    </row>
    <row r="90" ht="15" customHeight="1">
      <c r="A90" t="e">
        <f t="shared" ca="1" si="552"/>
        <v>#VALUE!</v>
      </c>
      <c r="B90" t="e">
        <f t="array" ref="B90" ca="1">_xlfn.XLOOKUP(Tabelle10[[#This Row],[ExperimentID]]&amp;Tabelle10[[#This Row],[NegotiationID]]&amp;Tabelle10[[#This Row],[MessageID]],ALL_IN_ONE[ExperimentID]&amp;ALL_IN_ONE[NegotiationID]&amp;ALL_IN_ONE[MessageID],ALL_IN_ONE[Gesamt_ID],,0)</f>
        <v>#VALUE!</v>
      </c>
      <c r="C90">
        <v>65508</v>
      </c>
      <c r="D90" t="s">
        <v>3675</v>
      </c>
      <c r="E90">
        <v>71945</v>
      </c>
      <c r="F90">
        <v>65498</v>
      </c>
      <c r="G90">
        <v>65495</v>
      </c>
      <c r="H90" t="s">
        <v>31</v>
      </c>
      <c r="I90" t="str">
        <f t="array" ref="I90">IFERROR(_xlfn.XLOOKUP(Tabelle10[[#This Row],[NegotiationID]]&amp;"FinalAccept",Tabelle10[NegotiationID]&amp;Tabelle10[ActionType],Tabelle10[ActionType],,0),_xlfn.XLOOKUP(Tabelle10[[#This Row],[NegotiationID]]&amp;"FinalReject",Tabelle10[NegotiationID]&amp;Tabelle10[ActionType],Tabelle10[ActionType],,0))</f>
        <v>FinalAccept</v>
      </c>
      <c r="J90">
        <v>0.96999999999999997</v>
      </c>
      <c r="K90">
        <v>0.20999999999999999</v>
      </c>
      <c r="L90">
        <v>1.1799999999999999</v>
      </c>
      <c r="M90">
        <v>0.76000000000000001</v>
      </c>
      <c r="N90">
        <v>117</v>
      </c>
      <c r="O90">
        <v>1081</v>
      </c>
      <c r="P90">
        <v>12</v>
      </c>
      <c r="Q90" s="3" t="s">
        <v>3745</v>
      </c>
    </row>
    <row r="91" ht="15" customHeight="1">
      <c r="A91" t="e">
        <f t="shared" ca="1" si="552"/>
        <v>#VALUE!</v>
      </c>
      <c r="B91" t="e">
        <f t="array" ref="B91" ca="1">_xlfn.XLOOKUP(Tabelle10[[#This Row],[ExperimentID]]&amp;Tabelle10[[#This Row],[NegotiationID]]&amp;Tabelle10[[#This Row],[MessageID]],ALL_IN_ONE[ExperimentID]&amp;ALL_IN_ONE[NegotiationID]&amp;ALL_IN_ONE[MessageID],ALL_IN_ONE[Gesamt_ID],,0)</f>
        <v>#VALUE!</v>
      </c>
      <c r="C91">
        <v>65508</v>
      </c>
      <c r="D91" t="s">
        <v>3675</v>
      </c>
      <c r="E91">
        <v>72596</v>
      </c>
      <c r="F91">
        <v>65495</v>
      </c>
      <c r="G91">
        <v>65498</v>
      </c>
      <c r="H91" t="s">
        <v>31</v>
      </c>
      <c r="I91" t="str">
        <f t="array" ref="I91">IFERROR(_xlfn.XLOOKUP(Tabelle10[[#This Row],[NegotiationID]]&amp;"FinalAccept",Tabelle10[NegotiationID]&amp;Tabelle10[ActionType],Tabelle10[ActionType],,0),_xlfn.XLOOKUP(Tabelle10[[#This Row],[NegotiationID]]&amp;"FinalReject",Tabelle10[NegotiationID]&amp;Tabelle10[ActionType],Tabelle10[ActionType],,0))</f>
        <v>FinalAccept</v>
      </c>
      <c r="J91">
        <v>0.81000000000000005</v>
      </c>
      <c r="K91">
        <v>0.45200000000000001</v>
      </c>
      <c r="L91">
        <v>1.262</v>
      </c>
      <c r="M91">
        <v>0.35799999999999998</v>
      </c>
      <c r="N91">
        <v>65</v>
      </c>
      <c r="O91">
        <v>1081</v>
      </c>
      <c r="P91">
        <v>12</v>
      </c>
      <c r="Q91" s="3" t="s">
        <v>3746</v>
      </c>
    </row>
    <row r="92" ht="15" customHeight="1">
      <c r="A92" t="e">
        <f t="shared" ca="1" si="552"/>
        <v>#VALUE!</v>
      </c>
      <c r="B92" t="e">
        <f t="array" ref="B92" ca="1">_xlfn.XLOOKUP(Tabelle10[[#This Row],[ExperimentID]]&amp;Tabelle10[[#This Row],[NegotiationID]]&amp;Tabelle10[[#This Row],[MessageID]],ALL_IN_ONE[ExperimentID]&amp;ALL_IN_ONE[NegotiationID]&amp;ALL_IN_ONE[MessageID],ALL_IN_ONE[Gesamt_ID],,0)</f>
        <v>#VALUE!</v>
      </c>
      <c r="C92">
        <v>65508</v>
      </c>
      <c r="D92" t="s">
        <v>3675</v>
      </c>
      <c r="E92">
        <v>72607</v>
      </c>
      <c r="F92">
        <v>65498</v>
      </c>
      <c r="G92">
        <v>65495</v>
      </c>
      <c r="H92" t="s">
        <v>31</v>
      </c>
      <c r="I92" t="str">
        <f t="array" ref="I92">IFERROR(_xlfn.XLOOKUP(Tabelle10[[#This Row],[NegotiationID]]&amp;"FinalAccept",Tabelle10[NegotiationID]&amp;Tabelle10[ActionType],Tabelle10[ActionType],,0),_xlfn.XLOOKUP(Tabelle10[[#This Row],[NegotiationID]]&amp;"FinalReject",Tabelle10[NegotiationID]&amp;Tabelle10[ActionType],Tabelle10[ActionType],,0))</f>
        <v>FinalAccept</v>
      </c>
      <c r="J92">
        <v>0.90049999999999997</v>
      </c>
      <c r="K92">
        <v>0.38150000000000001</v>
      </c>
      <c r="L92">
        <v>1.282</v>
      </c>
      <c r="M92">
        <v>0.51900000000000002</v>
      </c>
      <c r="N92">
        <v>94</v>
      </c>
      <c r="O92">
        <v>1081</v>
      </c>
      <c r="P92">
        <v>12</v>
      </c>
      <c r="Q92" s="3" t="s">
        <v>3747</v>
      </c>
    </row>
    <row r="93" ht="15" customHeight="1">
      <c r="A93" t="e">
        <f t="shared" ca="1" si="552"/>
        <v>#VALUE!</v>
      </c>
      <c r="B93" t="e">
        <f t="array" ref="B93" ca="1">_xlfn.XLOOKUP(Tabelle10[[#This Row],[ExperimentID]]&amp;Tabelle10[[#This Row],[NegotiationID]]&amp;Tabelle10[[#This Row],[MessageID]],ALL_IN_ONE[ExperimentID]&amp;ALL_IN_ONE[NegotiationID]&amp;ALL_IN_ONE[MessageID],ALL_IN_ONE[Gesamt_ID],,0)</f>
        <v>#VALUE!</v>
      </c>
      <c r="C93">
        <v>65508</v>
      </c>
      <c r="D93" t="s">
        <v>3675</v>
      </c>
      <c r="E93">
        <v>73529</v>
      </c>
      <c r="F93">
        <v>65495</v>
      </c>
      <c r="G93">
        <v>65498</v>
      </c>
      <c r="H93" t="s">
        <v>31</v>
      </c>
      <c r="I93" t="str">
        <f t="array" ref="I93">IFERROR(_xlfn.XLOOKUP(Tabelle10[[#This Row],[NegotiationID]]&amp;"FinalAccept",Tabelle10[NegotiationID]&amp;Tabelle10[ActionType],Tabelle10[ActionType],,0),_xlfn.XLOOKUP(Tabelle10[[#This Row],[NegotiationID]]&amp;"FinalReject",Tabelle10[NegotiationID]&amp;Tabelle10[ActionType],Tabelle10[ActionType],,0))</f>
        <v>FinalAccept</v>
      </c>
      <c r="J93">
        <v>0.64849999999999997</v>
      </c>
      <c r="K93">
        <v>0.58199999999999996</v>
      </c>
      <c r="L93">
        <v>1.2304999999999999</v>
      </c>
      <c r="M93">
        <v>0.066500000000000004</v>
      </c>
      <c r="N93">
        <v>131</v>
      </c>
      <c r="O93">
        <v>1081</v>
      </c>
      <c r="P93">
        <v>12</v>
      </c>
      <c r="Q93" s="3" t="s">
        <v>3748</v>
      </c>
    </row>
    <row r="94" ht="15" customHeight="1">
      <c r="A94" t="e">
        <f t="shared" ca="1" si="552"/>
        <v>#VALUE!</v>
      </c>
      <c r="B94" t="e">
        <f t="array" ref="B94" ca="1">_xlfn.XLOOKUP(Tabelle10[[#This Row],[ExperimentID]]&amp;Tabelle10[[#This Row],[NegotiationID]]&amp;Tabelle10[[#This Row],[MessageID]],ALL_IN_ONE[ExperimentID]&amp;ALL_IN_ONE[NegotiationID]&amp;ALL_IN_ONE[MessageID],ALL_IN_ONE[Gesamt_ID],,0)</f>
        <v>#VALUE!</v>
      </c>
      <c r="C94">
        <v>65508</v>
      </c>
      <c r="D94" t="s">
        <v>3675</v>
      </c>
      <c r="E94">
        <v>74142</v>
      </c>
      <c r="F94">
        <v>65498</v>
      </c>
      <c r="G94">
        <v>65495</v>
      </c>
      <c r="H94" t="s">
        <v>31</v>
      </c>
      <c r="I94" t="str">
        <f t="array" ref="I94">IFERROR(_xlfn.XLOOKUP(Tabelle10[[#This Row],[NegotiationID]]&amp;"FinalAccept",Tabelle10[NegotiationID]&amp;Tabelle10[ActionType],Tabelle10[ActionType],,0),_xlfn.XLOOKUP(Tabelle10[[#This Row],[NegotiationID]]&amp;"FinalReject",Tabelle10[NegotiationID]&amp;Tabelle10[ActionType],Tabelle10[ActionType],,0))</f>
        <v>FinalAccept</v>
      </c>
      <c r="J94">
        <v>0.80049999999999999</v>
      </c>
      <c r="K94">
        <v>0.43049999999999999</v>
      </c>
      <c r="L94">
        <v>1.2310000000000001</v>
      </c>
      <c r="M94">
        <v>0.37</v>
      </c>
      <c r="N94">
        <v>100</v>
      </c>
      <c r="O94">
        <v>1081</v>
      </c>
      <c r="P94">
        <v>12</v>
      </c>
      <c r="Q94" s="3" t="s">
        <v>3749</v>
      </c>
    </row>
    <row r="95" ht="15" customHeight="1">
      <c r="A95" t="e">
        <f t="shared" ca="1" si="552"/>
        <v>#VALUE!</v>
      </c>
      <c r="B95" t="e">
        <f t="array" ref="B95" ca="1">_xlfn.XLOOKUP(Tabelle10[[#This Row],[ExperimentID]]&amp;Tabelle10[[#This Row],[NegotiationID]]&amp;Tabelle10[[#This Row],[MessageID]],ALL_IN_ONE[ExperimentID]&amp;ALL_IN_ONE[NegotiationID]&amp;ALL_IN_ONE[MessageID],ALL_IN_ONE[Gesamt_ID],,0)</f>
        <v>#VALUE!</v>
      </c>
      <c r="C95">
        <v>65508</v>
      </c>
      <c r="D95" t="s">
        <v>3675</v>
      </c>
      <c r="E95">
        <v>74155</v>
      </c>
      <c r="F95">
        <v>65495</v>
      </c>
      <c r="G95">
        <v>65498</v>
      </c>
      <c r="H95" t="s">
        <v>31</v>
      </c>
      <c r="I95" t="str">
        <f t="array" ref="I95">IFERROR(_xlfn.XLOOKUP(Tabelle10[[#This Row],[NegotiationID]]&amp;"FinalAccept",Tabelle10[NegotiationID]&amp;Tabelle10[ActionType],Tabelle10[ActionType],,0),_xlfn.XLOOKUP(Tabelle10[[#This Row],[NegotiationID]]&amp;"FinalReject",Tabelle10[NegotiationID]&amp;Tabelle10[ActionType],Tabelle10[ActionType],,0))</f>
        <v>FinalAccept</v>
      </c>
      <c r="J95">
        <v>0.52849999999999997</v>
      </c>
      <c r="K95">
        <v>0.76049999999999995</v>
      </c>
      <c r="L95">
        <v>1.2889999999999999</v>
      </c>
      <c r="M95">
        <v>0.23200000000000001</v>
      </c>
      <c r="N95">
        <v>73</v>
      </c>
      <c r="O95">
        <v>1081</v>
      </c>
      <c r="P95">
        <v>12</v>
      </c>
      <c r="Q95" s="3" t="s">
        <v>3750</v>
      </c>
    </row>
    <row r="96" ht="15" customHeight="1">
      <c r="A96" t="e">
        <f t="shared" ca="1" si="552"/>
        <v>#VALUE!</v>
      </c>
      <c r="B96" t="e">
        <f t="array" ref="B96" ca="1">_xlfn.XLOOKUP(Tabelle10[[#This Row],[ExperimentID]]&amp;Tabelle10[[#This Row],[NegotiationID]]&amp;Tabelle10[[#This Row],[MessageID]],ALL_IN_ONE[ExperimentID]&amp;ALL_IN_ONE[NegotiationID]&amp;ALL_IN_ONE[MessageID],ALL_IN_ONE[Gesamt_ID],,0)</f>
        <v>#VALUE!</v>
      </c>
      <c r="C96">
        <v>65508</v>
      </c>
      <c r="D96" t="s">
        <v>3675</v>
      </c>
      <c r="E96">
        <v>74176</v>
      </c>
      <c r="F96">
        <v>65498</v>
      </c>
      <c r="G96">
        <v>65495</v>
      </c>
      <c r="H96" t="s">
        <v>31</v>
      </c>
      <c r="I96" t="str">
        <f t="array" ref="I96">IFERROR(_xlfn.XLOOKUP(Tabelle10[[#This Row],[NegotiationID]]&amp;"FinalAccept",Tabelle10[NegotiationID]&amp;Tabelle10[ActionType],Tabelle10[ActionType],,0),_xlfn.XLOOKUP(Tabelle10[[#This Row],[NegotiationID]]&amp;"FinalReject",Tabelle10[NegotiationID]&amp;Tabelle10[ActionType],Tabelle10[ActionType],,0))</f>
        <v>FinalAccept</v>
      </c>
      <c r="J96">
        <v>0.78000000000000003</v>
      </c>
      <c r="K96">
        <v>0.45850000000000002</v>
      </c>
      <c r="L96">
        <v>1.2384999999999999</v>
      </c>
      <c r="M96">
        <v>0.32150000000000001</v>
      </c>
      <c r="N96">
        <v>52</v>
      </c>
      <c r="O96">
        <v>1081</v>
      </c>
      <c r="P96">
        <v>12</v>
      </c>
      <c r="Q96" s="3" t="s">
        <v>3751</v>
      </c>
    </row>
    <row r="97" ht="15" customHeight="1">
      <c r="A97" t="e">
        <f t="shared" ca="1" si="552"/>
        <v>#VALUE!</v>
      </c>
      <c r="B97" t="e">
        <f t="array" ref="B97" ca="1">_xlfn.XLOOKUP(Tabelle10[[#This Row],[ExperimentID]]&amp;Tabelle10[[#This Row],[NegotiationID]]&amp;Tabelle10[[#This Row],[MessageID]],ALL_IN_ONE[ExperimentID]&amp;ALL_IN_ONE[NegotiationID]&amp;ALL_IN_ONE[MessageID],ALL_IN_ONE[Gesamt_ID],,0)</f>
        <v>#VALUE!</v>
      </c>
      <c r="C97">
        <v>65508</v>
      </c>
      <c r="D97" t="s">
        <v>3675</v>
      </c>
      <c r="E97">
        <v>74193</v>
      </c>
      <c r="F97">
        <v>65495</v>
      </c>
      <c r="G97">
        <v>65498</v>
      </c>
      <c r="H97" t="s">
        <v>31</v>
      </c>
      <c r="I97" t="str">
        <f t="array" ref="I97">IFERROR(_xlfn.XLOOKUP(Tabelle10[[#This Row],[NegotiationID]]&amp;"FinalAccept",Tabelle10[NegotiationID]&amp;Tabelle10[ActionType],Tabelle10[ActionType],,0),_xlfn.XLOOKUP(Tabelle10[[#This Row],[NegotiationID]]&amp;"FinalReject",Tabelle10[NegotiationID]&amp;Tabelle10[ActionType],Tabelle10[ActionType],,0))</f>
        <v>FinalAccept</v>
      </c>
      <c r="J97">
        <v>0.51849999999999996</v>
      </c>
      <c r="K97">
        <v>0.68000000000000005</v>
      </c>
      <c r="L97">
        <v>1.1984999999999999</v>
      </c>
      <c r="M97">
        <v>0.1615</v>
      </c>
      <c r="N97">
        <v>128</v>
      </c>
      <c r="O97">
        <v>1081</v>
      </c>
      <c r="P97">
        <v>12</v>
      </c>
      <c r="Q97" s="3" t="s">
        <v>3752</v>
      </c>
    </row>
    <row r="98" ht="15" customHeight="1">
      <c r="A98" t="e">
        <f t="shared" ca="1" si="552"/>
        <v>#VALUE!</v>
      </c>
      <c r="B98" t="e">
        <f t="array" ref="B98" ca="1">_xlfn.XLOOKUP(Tabelle10[[#This Row],[ExperimentID]]&amp;Tabelle10[[#This Row],[NegotiationID]]&amp;Tabelle10[[#This Row],[MessageID]],ALL_IN_ONE[ExperimentID]&amp;ALL_IN_ONE[NegotiationID]&amp;ALL_IN_ONE[MessageID],ALL_IN_ONE[Gesamt_ID],,0)</f>
        <v>#VALUE!</v>
      </c>
      <c r="C98">
        <v>65508</v>
      </c>
      <c r="D98" t="s">
        <v>3675</v>
      </c>
      <c r="E98">
        <v>74373</v>
      </c>
      <c r="F98">
        <v>65498</v>
      </c>
      <c r="G98">
        <v>65495</v>
      </c>
      <c r="H98" t="s">
        <v>31</v>
      </c>
      <c r="I98" t="str">
        <f t="array" ref="I98">IFERROR(_xlfn.XLOOKUP(Tabelle10[[#This Row],[NegotiationID]]&amp;"FinalAccept",Tabelle10[NegotiationID]&amp;Tabelle10[ActionType],Tabelle10[ActionType],,0),_xlfn.XLOOKUP(Tabelle10[[#This Row],[NegotiationID]]&amp;"FinalReject",Tabelle10[NegotiationID]&amp;Tabelle10[ActionType],Tabelle10[ActionType],,0))</f>
        <v>FinalAccept</v>
      </c>
      <c r="J98">
        <v>0.76049999999999995</v>
      </c>
      <c r="K98">
        <v>0.52849999999999997</v>
      </c>
      <c r="L98">
        <v>1.2889999999999999</v>
      </c>
      <c r="M98">
        <v>0.23200000000000001</v>
      </c>
      <c r="N98">
        <v>63</v>
      </c>
      <c r="O98">
        <v>1081</v>
      </c>
      <c r="P98">
        <v>12</v>
      </c>
      <c r="Q98" s="3" t="s">
        <v>3753</v>
      </c>
    </row>
    <row r="99" ht="15" customHeight="1">
      <c r="A99" t="e">
        <f t="shared" ca="1" si="552"/>
        <v>#VALUE!</v>
      </c>
      <c r="B99" t="e">
        <f t="array" ref="B99" ca="1">_xlfn.XLOOKUP(Tabelle10[[#This Row],[ExperimentID]]&amp;Tabelle10[[#This Row],[NegotiationID]]&amp;Tabelle10[[#This Row],[MessageID]],ALL_IN_ONE[ExperimentID]&amp;ALL_IN_ONE[NegotiationID]&amp;ALL_IN_ONE[MessageID],ALL_IN_ONE[Gesamt_ID],,0)</f>
        <v>#VALUE!</v>
      </c>
      <c r="C99">
        <v>65508</v>
      </c>
      <c r="D99" t="s">
        <v>3675</v>
      </c>
      <c r="E99">
        <v>74846</v>
      </c>
      <c r="F99">
        <v>65495</v>
      </c>
      <c r="G99">
        <v>65498</v>
      </c>
      <c r="H99" t="s">
        <v>20</v>
      </c>
      <c r="I99" t="str">
        <f t="array" ref="I99">IFERROR(_xlfn.XLOOKUP(Tabelle10[[#This Row],[NegotiationID]]&amp;"FinalAccept",Tabelle10[NegotiationID]&amp;Tabelle10[ActionType],Tabelle10[ActionType],,0),_xlfn.XLOOKUP(Tabelle10[[#This Row],[NegotiationID]]&amp;"FinalReject",Tabelle10[NegotiationID]&amp;Tabelle10[ActionType],Tabelle10[ActionType],,0))</f>
        <v>FinalAccept</v>
      </c>
      <c r="J99">
        <v>0.52849999999999997</v>
      </c>
      <c r="K99">
        <v>0.76049999999999995</v>
      </c>
      <c r="L99">
        <v>1.2889999999999999</v>
      </c>
      <c r="M99">
        <v>0.23200000000000001</v>
      </c>
      <c r="N99">
        <v>25</v>
      </c>
      <c r="O99">
        <v>1081</v>
      </c>
      <c r="P99">
        <v>12</v>
      </c>
      <c r="Q99" s="3" t="s">
        <v>3754</v>
      </c>
    </row>
    <row r="100" ht="14.5" hidden="1">
      <c r="A100" t="e">
        <f t="shared" ca="1" si="552"/>
        <v>#VALUE!</v>
      </c>
      <c r="B100" t="e">
        <f t="array" ref="B100" ca="1">_xlfn.XLOOKUP(Tabelle10[[#This Row],[ExperimentID]]&amp;Tabelle10[[#This Row],[NegotiationID]]&amp;Tabelle10[[#This Row],[MessageID]],ALL_IN_ONE[ExperimentID]&amp;ALL_IN_ONE[NegotiationID]&amp;ALL_IN_ONE[MessageID],ALL_IN_ONE[Gesamt_ID],,0)</f>
        <v>#VALUE!</v>
      </c>
      <c r="C100">
        <v>65536</v>
      </c>
      <c r="D100" t="s">
        <v>3675</v>
      </c>
      <c r="E100">
        <v>65537</v>
      </c>
      <c r="H100" t="s">
        <v>6019</v>
      </c>
      <c r="I100" t="str">
        <f t="array" ref="I100">IFERROR(_xlfn.XLOOKUP(Tabelle10[[#This Row],[NegotiationID]]&amp;"FinalAccept",Tabelle10[NegotiationID]&amp;Tabelle10[ActionType],Tabelle10[ActionType],,0),_xlfn.XLOOKUP(Tabelle10[[#This Row],[NegotiationID]]&amp;"FinalReject",Tabelle10[NegotiationID]&amp;Tabelle10[ActionType],Tabelle10[ActionType],,0))</f>
        <v>FinalAccept</v>
      </c>
      <c r="N100">
        <v>21</v>
      </c>
      <c r="O100">
        <v>1398</v>
      </c>
      <c r="P100">
        <v>9</v>
      </c>
      <c r="Q100" t="s">
        <v>6020</v>
      </c>
    </row>
    <row r="101" ht="15" customHeight="1">
      <c r="A101" t="e">
        <f t="shared" ca="1" si="552"/>
        <v>#VALUE!</v>
      </c>
      <c r="B101" t="e">
        <f t="array" ref="B101" ca="1">_xlfn.XLOOKUP(Tabelle10[[#This Row],[ExperimentID]]&amp;Tabelle10[[#This Row],[NegotiationID]]&amp;Tabelle10[[#This Row],[MessageID]],ALL_IN_ONE[ExperimentID]&amp;ALL_IN_ONE[NegotiationID]&amp;ALL_IN_ONE[MessageID],ALL_IN_ONE[Gesamt_ID],,0)</f>
        <v>#VALUE!</v>
      </c>
      <c r="C101">
        <v>65536</v>
      </c>
      <c r="D101" t="s">
        <v>3675</v>
      </c>
      <c r="E101">
        <v>72232</v>
      </c>
      <c r="F101">
        <v>65523</v>
      </c>
      <c r="G101">
        <v>65526</v>
      </c>
      <c r="H101" t="s">
        <v>19</v>
      </c>
      <c r="I101" t="str">
        <f t="array" ref="I101">IFERROR(_xlfn.XLOOKUP(Tabelle10[[#This Row],[NegotiationID]]&amp;"FinalAccept",Tabelle10[NegotiationID]&amp;Tabelle10[ActionType],Tabelle10[ActionType],,0),_xlfn.XLOOKUP(Tabelle10[[#This Row],[NegotiationID]]&amp;"FinalReject",Tabelle10[NegotiationID]&amp;Tabelle10[ActionType],Tabelle10[ActionType],,0))</f>
        <v>FinalAccept</v>
      </c>
      <c r="J101">
        <v>1</v>
      </c>
      <c r="K101">
        <v>0.10050000000000001</v>
      </c>
      <c r="L101">
        <v>1.1005</v>
      </c>
      <c r="M101">
        <v>0.89949999999999997</v>
      </c>
      <c r="N101">
        <v>332</v>
      </c>
      <c r="O101">
        <v>1398</v>
      </c>
      <c r="P101">
        <v>9</v>
      </c>
      <c r="Q101" s="3" t="s">
        <v>3755</v>
      </c>
    </row>
    <row r="102" ht="15" customHeight="1">
      <c r="A102" t="e">
        <f t="shared" ca="1" si="552"/>
        <v>#VALUE!</v>
      </c>
      <c r="B102" t="e">
        <f t="array" ref="B102" ca="1">_xlfn.XLOOKUP(Tabelle10[[#This Row],[ExperimentID]]&amp;Tabelle10[[#This Row],[NegotiationID]]&amp;Tabelle10[[#This Row],[MessageID]],ALL_IN_ONE[ExperimentID]&amp;ALL_IN_ONE[NegotiationID]&amp;ALL_IN_ONE[MessageID],ALL_IN_ONE[Gesamt_ID],,0)</f>
        <v>#VALUE!</v>
      </c>
      <c r="C102">
        <v>65536</v>
      </c>
      <c r="D102" t="s">
        <v>3675</v>
      </c>
      <c r="E102">
        <v>74144</v>
      </c>
      <c r="F102">
        <v>65526</v>
      </c>
      <c r="G102">
        <v>65523</v>
      </c>
      <c r="H102" t="s">
        <v>31</v>
      </c>
      <c r="I102" t="str">
        <f t="array" ref="I102">IFERROR(_xlfn.XLOOKUP(Tabelle10[[#This Row],[NegotiationID]]&amp;"FinalAccept",Tabelle10[NegotiationID]&amp;Tabelle10[ActionType],Tabelle10[ActionType],,0),_xlfn.XLOOKUP(Tabelle10[[#This Row],[NegotiationID]]&amp;"FinalReject",Tabelle10[NegotiationID]&amp;Tabelle10[ActionType],Tabelle10[ActionType],,0))</f>
        <v>FinalAccept</v>
      </c>
      <c r="J102">
        <v>0.85050000000000003</v>
      </c>
      <c r="K102">
        <v>0.34000000000000002</v>
      </c>
      <c r="L102">
        <v>1.1904999999999999</v>
      </c>
      <c r="M102">
        <v>0.51049999999999995</v>
      </c>
      <c r="N102">
        <v>134</v>
      </c>
      <c r="O102">
        <v>1398</v>
      </c>
      <c r="P102">
        <v>9</v>
      </c>
      <c r="Q102" s="3" t="s">
        <v>3756</v>
      </c>
    </row>
    <row r="103" ht="15" customHeight="1">
      <c r="A103" t="e">
        <f t="shared" ca="1" si="552"/>
        <v>#VALUE!</v>
      </c>
      <c r="B103" t="e">
        <f t="array" ref="B103" ca="1">_xlfn.XLOOKUP(Tabelle10[[#This Row],[ExperimentID]]&amp;Tabelle10[[#This Row],[NegotiationID]]&amp;Tabelle10[[#This Row],[MessageID]],ALL_IN_ONE[ExperimentID]&amp;ALL_IN_ONE[NegotiationID]&amp;ALL_IN_ONE[MessageID],ALL_IN_ONE[Gesamt_ID],,0)</f>
        <v>#VALUE!</v>
      </c>
      <c r="C103">
        <v>65536</v>
      </c>
      <c r="D103" t="s">
        <v>3675</v>
      </c>
      <c r="E103">
        <v>74208</v>
      </c>
      <c r="F103">
        <v>65523</v>
      </c>
      <c r="G103">
        <v>65526</v>
      </c>
      <c r="H103" t="s">
        <v>31</v>
      </c>
      <c r="I103" t="str">
        <f t="array" ref="I103">IFERROR(_xlfn.XLOOKUP(Tabelle10[[#This Row],[NegotiationID]]&amp;"FinalAccept",Tabelle10[NegotiationID]&amp;Tabelle10[ActionType],Tabelle10[ActionType],,0),_xlfn.XLOOKUP(Tabelle10[[#This Row],[NegotiationID]]&amp;"FinalReject",Tabelle10[NegotiationID]&amp;Tabelle10[ActionType],Tabelle10[ActionType],,0))</f>
        <v>FinalAccept</v>
      </c>
      <c r="J103">
        <v>0.97999999999999998</v>
      </c>
      <c r="K103">
        <v>0.20200000000000001</v>
      </c>
      <c r="L103">
        <v>1.1819999999999999</v>
      </c>
      <c r="M103">
        <v>0.77800000000000002</v>
      </c>
      <c r="N103">
        <v>226</v>
      </c>
      <c r="O103">
        <v>1398</v>
      </c>
      <c r="P103">
        <v>9</v>
      </c>
      <c r="Q103" s="3" t="s">
        <v>3757</v>
      </c>
    </row>
    <row r="104" ht="15" customHeight="1">
      <c r="A104" t="e">
        <f t="shared" ca="1" si="552"/>
        <v>#VALUE!</v>
      </c>
      <c r="B104" t="e">
        <f t="array" ref="B104" ca="1">_xlfn.XLOOKUP(Tabelle10[[#This Row],[ExperimentID]]&amp;Tabelle10[[#This Row],[NegotiationID]]&amp;Tabelle10[[#This Row],[MessageID]],ALL_IN_ONE[ExperimentID]&amp;ALL_IN_ONE[NegotiationID]&amp;ALL_IN_ONE[MessageID],ALL_IN_ONE[Gesamt_ID],,0)</f>
        <v>#VALUE!</v>
      </c>
      <c r="C104">
        <v>65536</v>
      </c>
      <c r="D104" t="s">
        <v>3675</v>
      </c>
      <c r="E104">
        <v>74219</v>
      </c>
      <c r="F104">
        <v>65526</v>
      </c>
      <c r="G104">
        <v>65523</v>
      </c>
      <c r="H104" t="s">
        <v>31</v>
      </c>
      <c r="I104" t="str">
        <f t="array" ref="I104">IFERROR(_xlfn.XLOOKUP(Tabelle10[[#This Row],[NegotiationID]]&amp;"FinalAccept",Tabelle10[NegotiationID]&amp;Tabelle10[ActionType],Tabelle10[ActionType],,0),_xlfn.XLOOKUP(Tabelle10[[#This Row],[NegotiationID]]&amp;"FinalReject",Tabelle10[NegotiationID]&amp;Tabelle10[ActionType],Tabelle10[ActionType],,0))</f>
        <v>FinalAccept</v>
      </c>
      <c r="J104">
        <v>0.77049999999999996</v>
      </c>
      <c r="K104">
        <v>0.40150000000000002</v>
      </c>
      <c r="L104">
        <v>1.1719999999999999</v>
      </c>
      <c r="M104">
        <v>0.36899999999999999</v>
      </c>
      <c r="N104">
        <v>210</v>
      </c>
      <c r="O104">
        <v>1398</v>
      </c>
      <c r="P104">
        <v>9</v>
      </c>
      <c r="Q104" t="s">
        <v>3758</v>
      </c>
    </row>
    <row r="105" ht="15" customHeight="1">
      <c r="A105" t="e">
        <f t="shared" ca="1" si="552"/>
        <v>#VALUE!</v>
      </c>
      <c r="B105" t="e">
        <f t="array" ref="B105" ca="1">_xlfn.XLOOKUP(Tabelle10[[#This Row],[ExperimentID]]&amp;Tabelle10[[#This Row],[NegotiationID]]&amp;Tabelle10[[#This Row],[MessageID]],ALL_IN_ONE[ExperimentID]&amp;ALL_IN_ONE[NegotiationID]&amp;ALL_IN_ONE[MessageID],ALL_IN_ONE[Gesamt_ID],,0)</f>
        <v>#VALUE!</v>
      </c>
      <c r="C105">
        <v>65536</v>
      </c>
      <c r="D105" t="s">
        <v>3675</v>
      </c>
      <c r="E105">
        <v>74273</v>
      </c>
      <c r="F105">
        <v>65523</v>
      </c>
      <c r="G105">
        <v>65526</v>
      </c>
      <c r="H105" t="s">
        <v>31</v>
      </c>
      <c r="I105" t="str">
        <f t="array" ref="I105">IFERROR(_xlfn.XLOOKUP(Tabelle10[[#This Row],[NegotiationID]]&amp;"FinalAccept",Tabelle10[NegotiationID]&amp;Tabelle10[ActionType],Tabelle10[ActionType],,0),_xlfn.XLOOKUP(Tabelle10[[#This Row],[NegotiationID]]&amp;"FinalReject",Tabelle10[NegotiationID]&amp;Tabelle10[ActionType],Tabelle10[ActionType],,0))</f>
        <v>FinalAccept</v>
      </c>
      <c r="J105">
        <v>0.76100000000000001</v>
      </c>
      <c r="K105">
        <v>0.36199999999999999</v>
      </c>
      <c r="L105">
        <v>1.123</v>
      </c>
      <c r="M105">
        <v>0.39900000000000002</v>
      </c>
      <c r="N105">
        <v>178</v>
      </c>
      <c r="O105">
        <v>1398</v>
      </c>
      <c r="P105">
        <v>9</v>
      </c>
      <c r="Q105" s="3" t="s">
        <v>3759</v>
      </c>
    </row>
    <row r="106" ht="15" customHeight="1">
      <c r="A106" t="e">
        <f t="shared" ca="1" si="552"/>
        <v>#VALUE!</v>
      </c>
      <c r="B106" t="e">
        <f t="array" ref="B106" ca="1">_xlfn.XLOOKUP(Tabelle10[[#This Row],[ExperimentID]]&amp;Tabelle10[[#This Row],[NegotiationID]]&amp;Tabelle10[[#This Row],[MessageID]],ALL_IN_ONE[ExperimentID]&amp;ALL_IN_ONE[NegotiationID]&amp;ALL_IN_ONE[MessageID],ALL_IN_ONE[Gesamt_ID],,0)</f>
        <v>#VALUE!</v>
      </c>
      <c r="C106">
        <v>65536</v>
      </c>
      <c r="D106" t="s">
        <v>3675</v>
      </c>
      <c r="E106">
        <v>74795</v>
      </c>
      <c r="F106">
        <v>65526</v>
      </c>
      <c r="G106">
        <v>65523</v>
      </c>
      <c r="H106" t="s">
        <v>31</v>
      </c>
      <c r="I106" t="str">
        <f t="array" ref="I106">IFERROR(_xlfn.XLOOKUP(Tabelle10[[#This Row],[NegotiationID]]&amp;"FinalAccept",Tabelle10[NegotiationID]&amp;Tabelle10[ActionType],Tabelle10[ActionType],,0),_xlfn.XLOOKUP(Tabelle10[[#This Row],[NegotiationID]]&amp;"FinalReject",Tabelle10[NegotiationID]&amp;Tabelle10[ActionType],Tabelle10[ActionType],,0))</f>
        <v>FinalAccept</v>
      </c>
      <c r="J106">
        <v>0.57050000000000001</v>
      </c>
      <c r="K106">
        <v>0.58850000000000002</v>
      </c>
      <c r="L106">
        <v>1.159</v>
      </c>
      <c r="M106">
        <v>0.017999999999999999</v>
      </c>
      <c r="N106">
        <v>123</v>
      </c>
      <c r="O106">
        <v>1398</v>
      </c>
      <c r="P106">
        <v>9</v>
      </c>
      <c r="Q106" s="3" t="s">
        <v>3760</v>
      </c>
    </row>
    <row r="107" ht="15" customHeight="1">
      <c r="A107" t="e">
        <f t="shared" ca="1" si="552"/>
        <v>#VALUE!</v>
      </c>
      <c r="B107" t="e">
        <f t="array" ref="B107" ca="1">_xlfn.XLOOKUP(Tabelle10[[#This Row],[ExperimentID]]&amp;Tabelle10[[#This Row],[NegotiationID]]&amp;Tabelle10[[#This Row],[MessageID]],ALL_IN_ONE[ExperimentID]&amp;ALL_IN_ONE[NegotiationID]&amp;ALL_IN_ONE[MessageID],ALL_IN_ONE[Gesamt_ID],,0)</f>
        <v>#VALUE!</v>
      </c>
      <c r="C107">
        <v>65536</v>
      </c>
      <c r="D107" t="s">
        <v>3675</v>
      </c>
      <c r="E107">
        <v>74805</v>
      </c>
      <c r="F107">
        <v>65523</v>
      </c>
      <c r="G107">
        <v>65526</v>
      </c>
      <c r="H107" t="s">
        <v>31</v>
      </c>
      <c r="I107" t="str">
        <f t="array" ref="I107">IFERROR(_xlfn.XLOOKUP(Tabelle10[[#This Row],[NegotiationID]]&amp;"FinalAccept",Tabelle10[NegotiationID]&amp;Tabelle10[ActionType],Tabelle10[ActionType],,0),_xlfn.XLOOKUP(Tabelle10[[#This Row],[NegotiationID]]&amp;"FinalReject",Tabelle10[NegotiationID]&amp;Tabelle10[ActionType],Tabelle10[ActionType],,0))</f>
        <v>FinalAccept</v>
      </c>
      <c r="J107">
        <v>0.64849999999999997</v>
      </c>
      <c r="K107">
        <v>0.61150000000000004</v>
      </c>
      <c r="L107">
        <v>1.26</v>
      </c>
      <c r="M107">
        <v>0.036999999999999998</v>
      </c>
      <c r="N107">
        <v>145</v>
      </c>
      <c r="O107">
        <v>1398</v>
      </c>
      <c r="P107">
        <v>9</v>
      </c>
      <c r="Q107" s="3" t="s">
        <v>3761</v>
      </c>
    </row>
    <row r="108" ht="15" customHeight="1">
      <c r="A108" t="e">
        <f t="shared" ca="1" si="552"/>
        <v>#VALUE!</v>
      </c>
      <c r="B108" t="e">
        <f t="array" ref="B108" ca="1">_xlfn.XLOOKUP(Tabelle10[[#This Row],[ExperimentID]]&amp;Tabelle10[[#This Row],[NegotiationID]]&amp;Tabelle10[[#This Row],[MessageID]],ALL_IN_ONE[ExperimentID]&amp;ALL_IN_ONE[NegotiationID]&amp;ALL_IN_ONE[MessageID],ALL_IN_ONE[Gesamt_ID],,0)</f>
        <v>#VALUE!</v>
      </c>
      <c r="C108">
        <v>65536</v>
      </c>
      <c r="D108" t="s">
        <v>3675</v>
      </c>
      <c r="E108">
        <v>74921</v>
      </c>
      <c r="F108">
        <v>65526</v>
      </c>
      <c r="G108">
        <v>65523</v>
      </c>
      <c r="H108" t="s">
        <v>20</v>
      </c>
      <c r="I108" t="str">
        <f t="array" ref="I108">IFERROR(_xlfn.XLOOKUP(Tabelle10[[#This Row],[NegotiationID]]&amp;"FinalAccept",Tabelle10[NegotiationID]&amp;Tabelle10[ActionType],Tabelle10[ActionType],,0),_xlfn.XLOOKUP(Tabelle10[[#This Row],[NegotiationID]]&amp;"FinalReject",Tabelle10[NegotiationID]&amp;Tabelle10[ActionType],Tabelle10[ActionType],,0))</f>
        <v>FinalAccept</v>
      </c>
      <c r="J108">
        <v>0.61150000000000004</v>
      </c>
      <c r="K108">
        <v>0.64849999999999997</v>
      </c>
      <c r="L108">
        <v>1.26</v>
      </c>
      <c r="M108">
        <v>0.036999999999999998</v>
      </c>
      <c r="N108">
        <v>29</v>
      </c>
      <c r="O108">
        <v>1398</v>
      </c>
      <c r="P108">
        <v>9</v>
      </c>
      <c r="Q108" t="s">
        <v>3762</v>
      </c>
    </row>
    <row r="109" ht="14.5" hidden="1">
      <c r="A109" t="e">
        <f t="shared" ca="1" si="552"/>
        <v>#VALUE!</v>
      </c>
      <c r="B109" t="e">
        <f t="array" ref="B109" ca="1">_xlfn.XLOOKUP(Tabelle10[[#This Row],[ExperimentID]]&amp;Tabelle10[[#This Row],[NegotiationID]]&amp;Tabelle10[[#This Row],[MessageID]],ALL_IN_ONE[ExperimentID]&amp;ALL_IN_ONE[NegotiationID]&amp;ALL_IN_ONE[MessageID],ALL_IN_ONE[Gesamt_ID],,0)</f>
        <v>#VALUE!</v>
      </c>
      <c r="C109">
        <v>65564</v>
      </c>
      <c r="D109" t="s">
        <v>3675</v>
      </c>
      <c r="E109">
        <v>65565</v>
      </c>
      <c r="H109" t="s">
        <v>6019</v>
      </c>
      <c r="I109" t="str">
        <f t="array" ref="I109">IFERROR(_xlfn.XLOOKUP(Tabelle10[[#This Row],[NegotiationID]]&amp;"FinalAccept",Tabelle10[NegotiationID]&amp;Tabelle10[ActionType],Tabelle10[ActionType],,0),_xlfn.XLOOKUP(Tabelle10[[#This Row],[NegotiationID]]&amp;"FinalReject",Tabelle10[NegotiationID]&amp;Tabelle10[ActionType],Tabelle10[ActionType],,0))</f>
        <v>FinalAccept</v>
      </c>
      <c r="N109">
        <v>21</v>
      </c>
      <c r="O109">
        <v>643</v>
      </c>
      <c r="P109">
        <v>11</v>
      </c>
      <c r="Q109" t="s">
        <v>6020</v>
      </c>
    </row>
    <row r="110" ht="15" customHeight="1">
      <c r="A110" t="e">
        <f t="shared" ca="1" si="552"/>
        <v>#VALUE!</v>
      </c>
      <c r="B110" t="e">
        <f t="array" ref="B110" ca="1">_xlfn.XLOOKUP(Tabelle10[[#This Row],[ExperimentID]]&amp;Tabelle10[[#This Row],[NegotiationID]]&amp;Tabelle10[[#This Row],[MessageID]],ALL_IN_ONE[ExperimentID]&amp;ALL_IN_ONE[NegotiationID]&amp;ALL_IN_ONE[MessageID],ALL_IN_ONE[Gesamt_ID],,0)</f>
        <v>#VALUE!</v>
      </c>
      <c r="C110">
        <v>65564</v>
      </c>
      <c r="D110" t="s">
        <v>3675</v>
      </c>
      <c r="E110">
        <v>72205</v>
      </c>
      <c r="F110">
        <v>65551</v>
      </c>
      <c r="G110">
        <v>65554</v>
      </c>
      <c r="H110" t="s">
        <v>158</v>
      </c>
      <c r="I110" t="str">
        <f t="array" ref="I110">IFERROR(_xlfn.XLOOKUP(Tabelle10[[#This Row],[NegotiationID]]&amp;"FinalAccept",Tabelle10[NegotiationID]&amp;Tabelle10[ActionType],Tabelle10[ActionType],,0),_xlfn.XLOOKUP(Tabelle10[[#This Row],[NegotiationID]]&amp;"FinalReject",Tabelle10[NegotiationID]&amp;Tabelle10[ActionType],Tabelle10[ActionType],,0))</f>
        <v>FinalAccept</v>
      </c>
      <c r="J110">
        <v>0.91000000000000003</v>
      </c>
      <c r="K110">
        <v>0.16</v>
      </c>
      <c r="L110">
        <v>1.0700000000000001</v>
      </c>
      <c r="M110">
        <v>0.75</v>
      </c>
      <c r="N110">
        <v>20</v>
      </c>
      <c r="O110">
        <v>643</v>
      </c>
      <c r="P110">
        <v>11</v>
      </c>
      <c r="Q110" s="3" t="s">
        <v>3763</v>
      </c>
    </row>
    <row r="111" ht="15" customHeight="1">
      <c r="A111" t="e">
        <f t="shared" ca="1" si="552"/>
        <v>#VALUE!</v>
      </c>
      <c r="B111" t="e">
        <f t="array" ref="B111" ca="1">_xlfn.XLOOKUP(Tabelle10[[#This Row],[ExperimentID]]&amp;Tabelle10[[#This Row],[NegotiationID]]&amp;Tabelle10[[#This Row],[MessageID]],ALL_IN_ONE[ExperimentID]&amp;ALL_IN_ONE[NegotiationID]&amp;ALL_IN_ONE[MessageID],ALL_IN_ONE[Gesamt_ID],,0)</f>
        <v>#VALUE!</v>
      </c>
      <c r="C111">
        <v>65564</v>
      </c>
      <c r="D111" t="s">
        <v>3675</v>
      </c>
      <c r="E111">
        <v>72662</v>
      </c>
      <c r="F111">
        <v>65554</v>
      </c>
      <c r="G111">
        <v>65551</v>
      </c>
      <c r="H111" t="s">
        <v>31</v>
      </c>
      <c r="I111" t="str">
        <f t="array" ref="I111">IFERROR(_xlfn.XLOOKUP(Tabelle10[[#This Row],[NegotiationID]]&amp;"FinalAccept",Tabelle10[NegotiationID]&amp;Tabelle10[ActionType],Tabelle10[ActionType],,0),_xlfn.XLOOKUP(Tabelle10[[#This Row],[NegotiationID]]&amp;"FinalReject",Tabelle10[NegotiationID]&amp;Tabelle10[ActionType],Tabelle10[ActionType],,0))</f>
        <v>FinalAccept</v>
      </c>
      <c r="J111">
        <v>0.86099999999999999</v>
      </c>
      <c r="K111">
        <v>0.27000000000000002</v>
      </c>
      <c r="L111">
        <v>1.131</v>
      </c>
      <c r="M111">
        <v>0.59099999999999997</v>
      </c>
      <c r="N111">
        <v>65</v>
      </c>
      <c r="O111">
        <v>643</v>
      </c>
      <c r="P111">
        <v>11</v>
      </c>
      <c r="Q111" s="3" t="s">
        <v>3764</v>
      </c>
    </row>
    <row r="112" ht="15" customHeight="1">
      <c r="A112" t="e">
        <f t="shared" ca="1" si="552"/>
        <v>#VALUE!</v>
      </c>
      <c r="B112" t="e">
        <f t="array" ref="B112" ca="1">_xlfn.XLOOKUP(Tabelle10[[#This Row],[ExperimentID]]&amp;Tabelle10[[#This Row],[NegotiationID]]&amp;Tabelle10[[#This Row],[MessageID]],ALL_IN_ONE[ExperimentID]&amp;ALL_IN_ONE[NegotiationID]&amp;ALL_IN_ONE[MessageID],ALL_IN_ONE[Gesamt_ID],,0)</f>
        <v>#VALUE!</v>
      </c>
      <c r="C112">
        <v>65564</v>
      </c>
      <c r="D112" t="s">
        <v>3675</v>
      </c>
      <c r="E112">
        <v>74364</v>
      </c>
      <c r="F112">
        <v>65551</v>
      </c>
      <c r="G112">
        <v>65554</v>
      </c>
      <c r="H112" t="s">
        <v>31</v>
      </c>
      <c r="I112" t="str">
        <f t="array" ref="I112">IFERROR(_xlfn.XLOOKUP(Tabelle10[[#This Row],[NegotiationID]]&amp;"FinalAccept",Tabelle10[NegotiationID]&amp;Tabelle10[ActionType],Tabelle10[ActionType],,0),_xlfn.XLOOKUP(Tabelle10[[#This Row],[NegotiationID]]&amp;"FinalReject",Tabelle10[NegotiationID]&amp;Tabelle10[ActionType],Tabelle10[ActionType],,0))</f>
        <v>FinalAccept</v>
      </c>
      <c r="J112">
        <v>0.88</v>
      </c>
      <c r="K112">
        <v>0.26200000000000001</v>
      </c>
      <c r="L112">
        <v>1.1419999999999999</v>
      </c>
      <c r="M112">
        <v>0.61799999999999999</v>
      </c>
      <c r="N112">
        <v>122</v>
      </c>
      <c r="O112">
        <v>643</v>
      </c>
      <c r="P112">
        <v>11</v>
      </c>
      <c r="Q112" s="3" t="s">
        <v>3765</v>
      </c>
    </row>
    <row r="113" ht="15" customHeight="1">
      <c r="A113" t="e">
        <f t="shared" ca="1" si="552"/>
        <v>#VALUE!</v>
      </c>
      <c r="B113" t="e">
        <f t="array" ref="B113" ca="1">_xlfn.XLOOKUP(Tabelle10[[#This Row],[ExperimentID]]&amp;Tabelle10[[#This Row],[NegotiationID]]&amp;Tabelle10[[#This Row],[MessageID]],ALL_IN_ONE[ExperimentID]&amp;ALL_IN_ONE[NegotiationID]&amp;ALL_IN_ONE[MessageID],ALL_IN_ONE[Gesamt_ID],,0)</f>
        <v>#VALUE!</v>
      </c>
      <c r="C113">
        <v>65564</v>
      </c>
      <c r="D113" t="s">
        <v>3675</v>
      </c>
      <c r="E113">
        <v>74555</v>
      </c>
      <c r="F113">
        <v>65554</v>
      </c>
      <c r="G113">
        <v>65551</v>
      </c>
      <c r="H113" t="s">
        <v>31</v>
      </c>
      <c r="I113" t="str">
        <f t="array" ref="I113">IFERROR(_xlfn.XLOOKUP(Tabelle10[[#This Row],[NegotiationID]]&amp;"FinalAccept",Tabelle10[NegotiationID]&amp;Tabelle10[ActionType],Tabelle10[ActionType],,0),_xlfn.XLOOKUP(Tabelle10[[#This Row],[NegotiationID]]&amp;"FinalReject",Tabelle10[NegotiationID]&amp;Tabelle10[ActionType],Tabelle10[ActionType],,0))</f>
        <v>FinalAccept</v>
      </c>
      <c r="J113">
        <v>0.73050000000000004</v>
      </c>
      <c r="K113">
        <v>0.35049999999999998</v>
      </c>
      <c r="L113">
        <v>1.081</v>
      </c>
      <c r="M113">
        <v>0.38</v>
      </c>
      <c r="N113">
        <v>163</v>
      </c>
      <c r="O113">
        <v>643</v>
      </c>
      <c r="P113">
        <v>11</v>
      </c>
      <c r="Q113" s="3" t="s">
        <v>3766</v>
      </c>
    </row>
    <row r="114" ht="15" customHeight="1">
      <c r="A114" t="e">
        <f t="shared" ca="1" si="552"/>
        <v>#VALUE!</v>
      </c>
      <c r="B114" t="e">
        <f t="array" ref="B114" ca="1">_xlfn.XLOOKUP(Tabelle10[[#This Row],[ExperimentID]]&amp;Tabelle10[[#This Row],[NegotiationID]]&amp;Tabelle10[[#This Row],[MessageID]],ALL_IN_ONE[ExperimentID]&amp;ALL_IN_ONE[NegotiationID]&amp;ALL_IN_ONE[MessageID],ALL_IN_ONE[Gesamt_ID],,0)</f>
        <v>#VALUE!</v>
      </c>
      <c r="C114">
        <v>65564</v>
      </c>
      <c r="D114" t="s">
        <v>3675</v>
      </c>
      <c r="E114">
        <v>75035</v>
      </c>
      <c r="F114">
        <v>65551</v>
      </c>
      <c r="G114">
        <v>65554</v>
      </c>
      <c r="H114" t="s">
        <v>31</v>
      </c>
      <c r="I114" t="str">
        <f t="array" ref="I114">IFERROR(_xlfn.XLOOKUP(Tabelle10[[#This Row],[NegotiationID]]&amp;"FinalAccept",Tabelle10[NegotiationID]&amp;Tabelle10[ActionType],Tabelle10[ActionType],,0),_xlfn.XLOOKUP(Tabelle10[[#This Row],[NegotiationID]]&amp;"FinalReject",Tabelle10[NegotiationID]&amp;Tabelle10[ActionType],Tabelle10[ActionType],,0))</f>
        <v>FinalAccept</v>
      </c>
      <c r="J114">
        <v>0.88</v>
      </c>
      <c r="K114">
        <v>0.26200000000000001</v>
      </c>
      <c r="L114">
        <v>1.1419999999999999</v>
      </c>
      <c r="M114">
        <v>0.61799999999999999</v>
      </c>
      <c r="N114">
        <v>31</v>
      </c>
      <c r="O114">
        <v>643</v>
      </c>
      <c r="P114">
        <v>11</v>
      </c>
      <c r="Q114" s="3" t="s">
        <v>3767</v>
      </c>
    </row>
    <row r="115" ht="15" customHeight="1">
      <c r="A115" t="e">
        <f t="shared" ca="1" si="552"/>
        <v>#VALUE!</v>
      </c>
      <c r="B115" t="e">
        <f t="array" ref="B115" ca="1">_xlfn.XLOOKUP(Tabelle10[[#This Row],[ExperimentID]]&amp;Tabelle10[[#This Row],[NegotiationID]]&amp;Tabelle10[[#This Row],[MessageID]],ALL_IN_ONE[ExperimentID]&amp;ALL_IN_ONE[NegotiationID]&amp;ALL_IN_ONE[MessageID],ALL_IN_ONE[Gesamt_ID],,0)</f>
        <v>#VALUE!</v>
      </c>
      <c r="C115">
        <v>65564</v>
      </c>
      <c r="D115" t="s">
        <v>3675</v>
      </c>
      <c r="E115">
        <v>75074</v>
      </c>
      <c r="F115">
        <v>65554</v>
      </c>
      <c r="G115">
        <v>65551</v>
      </c>
      <c r="H115" t="s">
        <v>31</v>
      </c>
      <c r="I115" t="str">
        <f t="array" ref="I115">IFERROR(_xlfn.XLOOKUP(Tabelle10[[#This Row],[NegotiationID]]&amp;"FinalAccept",Tabelle10[NegotiationID]&amp;Tabelle10[ActionType],Tabelle10[ActionType],,0),_xlfn.XLOOKUP(Tabelle10[[#This Row],[NegotiationID]]&amp;"FinalReject",Tabelle10[NegotiationID]&amp;Tabelle10[ActionType],Tabelle10[ActionType],,0))</f>
        <v>FinalAccept</v>
      </c>
      <c r="J115">
        <v>0.63</v>
      </c>
      <c r="K115">
        <v>0.56000000000000005</v>
      </c>
      <c r="L115">
        <v>1.1899999999999999</v>
      </c>
      <c r="M115">
        <v>0.070000000000000007</v>
      </c>
      <c r="N115">
        <v>46</v>
      </c>
      <c r="O115">
        <v>643</v>
      </c>
      <c r="P115">
        <v>11</v>
      </c>
      <c r="Q115" s="3" t="s">
        <v>3768</v>
      </c>
    </row>
    <row r="116" ht="15" customHeight="1">
      <c r="A116" t="e">
        <f t="shared" ca="1" si="552"/>
        <v>#VALUE!</v>
      </c>
      <c r="B116" t="e">
        <f t="array" ref="B116" ca="1">_xlfn.XLOOKUP(Tabelle10[[#This Row],[ExperimentID]]&amp;Tabelle10[[#This Row],[NegotiationID]]&amp;Tabelle10[[#This Row],[MessageID]],ALL_IN_ONE[ExperimentID]&amp;ALL_IN_ONE[NegotiationID]&amp;ALL_IN_ONE[MessageID],ALL_IN_ONE[Gesamt_ID],,0)</f>
        <v>#VALUE!</v>
      </c>
      <c r="C116">
        <v>65564</v>
      </c>
      <c r="D116" t="s">
        <v>3675</v>
      </c>
      <c r="E116">
        <v>75101</v>
      </c>
      <c r="F116">
        <v>65551</v>
      </c>
      <c r="G116">
        <v>65554</v>
      </c>
      <c r="H116" t="s">
        <v>31</v>
      </c>
      <c r="I116" t="str">
        <f t="array" ref="I116">IFERROR(_xlfn.XLOOKUP(Tabelle10[[#This Row],[NegotiationID]]&amp;"FinalAccept",Tabelle10[NegotiationID]&amp;Tabelle10[ActionType],Tabelle10[ActionType],,0),_xlfn.XLOOKUP(Tabelle10[[#This Row],[NegotiationID]]&amp;"FinalReject",Tabelle10[NegotiationID]&amp;Tabelle10[ActionType],Tabelle10[ActionType],,0))</f>
        <v>FinalAccept</v>
      </c>
      <c r="J116">
        <v>0.69999999999999996</v>
      </c>
      <c r="K116">
        <v>0.51049999999999995</v>
      </c>
      <c r="L116">
        <v>1.2104999999999999</v>
      </c>
      <c r="M116">
        <v>0.1895</v>
      </c>
      <c r="N116">
        <v>39</v>
      </c>
      <c r="O116">
        <v>643</v>
      </c>
      <c r="P116">
        <v>11</v>
      </c>
      <c r="Q116" s="3" t="s">
        <v>3769</v>
      </c>
    </row>
    <row r="117" ht="15" customHeight="1">
      <c r="A117" t="e">
        <f t="shared" ca="1" si="552"/>
        <v>#VALUE!</v>
      </c>
      <c r="B117" t="e">
        <f t="array" ref="B117" ca="1">_xlfn.XLOOKUP(Tabelle10[[#This Row],[ExperimentID]]&amp;Tabelle10[[#This Row],[NegotiationID]]&amp;Tabelle10[[#This Row],[MessageID]],ALL_IN_ONE[ExperimentID]&amp;ALL_IN_ONE[NegotiationID]&amp;ALL_IN_ONE[MessageID],ALL_IN_ONE[Gesamt_ID],,0)</f>
        <v>#VALUE!</v>
      </c>
      <c r="C117">
        <v>65564</v>
      </c>
      <c r="D117" t="s">
        <v>3675</v>
      </c>
      <c r="E117">
        <v>76237</v>
      </c>
      <c r="F117">
        <v>65554</v>
      </c>
      <c r="G117">
        <v>65551</v>
      </c>
      <c r="H117" t="s">
        <v>31</v>
      </c>
      <c r="I117" t="str">
        <f t="array" ref="I117">IFERROR(_xlfn.XLOOKUP(Tabelle10[[#This Row],[NegotiationID]]&amp;"FinalAccept",Tabelle10[NegotiationID]&amp;Tabelle10[ActionType],Tabelle10[ActionType],,0),_xlfn.XLOOKUP(Tabelle10[[#This Row],[NegotiationID]]&amp;"FinalReject",Tabelle10[NegotiationID]&amp;Tabelle10[ActionType],Tabelle10[ActionType],,0))</f>
        <v>FinalAccept</v>
      </c>
      <c r="J117">
        <v>0.61099999999999999</v>
      </c>
      <c r="K117">
        <v>0.62</v>
      </c>
      <c r="L117">
        <v>1.2310000000000001</v>
      </c>
      <c r="M117">
        <v>0.0089999999999999993</v>
      </c>
      <c r="N117">
        <v>72</v>
      </c>
      <c r="O117">
        <v>643</v>
      </c>
      <c r="P117">
        <v>11</v>
      </c>
      <c r="Q117" s="3" t="s">
        <v>3770</v>
      </c>
    </row>
    <row r="118" ht="15" customHeight="1">
      <c r="A118" t="e">
        <f t="shared" ca="1" si="552"/>
        <v>#VALUE!</v>
      </c>
      <c r="B118" t="e">
        <f t="array" ref="B118" ca="1">_xlfn.XLOOKUP(Tabelle10[[#This Row],[ExperimentID]]&amp;Tabelle10[[#This Row],[NegotiationID]]&amp;Tabelle10[[#This Row],[MessageID]],ALL_IN_ONE[ExperimentID]&amp;ALL_IN_ONE[NegotiationID]&amp;ALL_IN_ONE[MessageID],ALL_IN_ONE[Gesamt_ID],,0)</f>
        <v>#VALUE!</v>
      </c>
      <c r="C118">
        <v>65564</v>
      </c>
      <c r="D118" t="s">
        <v>3675</v>
      </c>
      <c r="E118">
        <v>77227</v>
      </c>
      <c r="F118">
        <v>65551</v>
      </c>
      <c r="G118">
        <v>65554</v>
      </c>
      <c r="H118" t="s">
        <v>31</v>
      </c>
      <c r="I118" t="str">
        <f t="array" ref="I118">IFERROR(_xlfn.XLOOKUP(Tabelle10[[#This Row],[NegotiationID]]&amp;"FinalAccept",Tabelle10[NegotiationID]&amp;Tabelle10[ActionType],Tabelle10[ActionType],,0),_xlfn.XLOOKUP(Tabelle10[[#This Row],[NegotiationID]]&amp;"FinalReject",Tabelle10[NegotiationID]&amp;Tabelle10[ActionType],Tabelle10[ActionType],,0))</f>
        <v>FinalAccept</v>
      </c>
      <c r="J118">
        <v>0.66000000000000003</v>
      </c>
      <c r="K118">
        <v>0.65100000000000002</v>
      </c>
      <c r="L118">
        <v>1.3109999999999999</v>
      </c>
      <c r="M118">
        <v>0.0089999999999999993</v>
      </c>
      <c r="N118">
        <v>44</v>
      </c>
      <c r="O118">
        <v>643</v>
      </c>
      <c r="P118">
        <v>11</v>
      </c>
      <c r="Q118" s="3" t="s">
        <v>3771</v>
      </c>
    </row>
    <row r="119" ht="15" customHeight="1">
      <c r="A119" t="e">
        <f t="shared" ca="1" si="552"/>
        <v>#VALUE!</v>
      </c>
      <c r="B119" t="e">
        <f t="array" ref="B119" ca="1">_xlfn.XLOOKUP(Tabelle10[[#This Row],[ExperimentID]]&amp;Tabelle10[[#This Row],[NegotiationID]]&amp;Tabelle10[[#This Row],[MessageID]],ALL_IN_ONE[ExperimentID]&amp;ALL_IN_ONE[NegotiationID]&amp;ALL_IN_ONE[MessageID],ALL_IN_ONE[Gesamt_ID],,0)</f>
        <v>#VALUE!</v>
      </c>
      <c r="C119">
        <v>65564</v>
      </c>
      <c r="D119" t="s">
        <v>3675</v>
      </c>
      <c r="E119">
        <v>77237</v>
      </c>
      <c r="F119">
        <v>65554</v>
      </c>
      <c r="G119">
        <v>65551</v>
      </c>
      <c r="H119" t="s">
        <v>20</v>
      </c>
      <c r="I119" t="str">
        <f t="array" ref="I119">IFERROR(_xlfn.XLOOKUP(Tabelle10[[#This Row],[NegotiationID]]&amp;"FinalAccept",Tabelle10[NegotiationID]&amp;Tabelle10[ActionType],Tabelle10[ActionType],,0),_xlfn.XLOOKUP(Tabelle10[[#This Row],[NegotiationID]]&amp;"FinalReject",Tabelle10[NegotiationID]&amp;Tabelle10[ActionType],Tabelle10[ActionType],,0))</f>
        <v>FinalAccept</v>
      </c>
      <c r="J119">
        <v>0.65100000000000002</v>
      </c>
      <c r="K119">
        <v>0.66000000000000003</v>
      </c>
      <c r="L119">
        <v>1.3109999999999999</v>
      </c>
      <c r="M119">
        <v>0.0089999999999999993</v>
      </c>
      <c r="N119">
        <v>20</v>
      </c>
      <c r="O119">
        <v>643</v>
      </c>
      <c r="P119">
        <v>11</v>
      </c>
      <c r="Q119" t="s">
        <v>3772</v>
      </c>
    </row>
    <row r="120" ht="14.5" hidden="1">
      <c r="A120" t="e">
        <f t="shared" ca="1" si="552"/>
        <v>#VALUE!</v>
      </c>
      <c r="B120" t="e">
        <f t="array" ref="B120" ca="1">_xlfn.XLOOKUP(Tabelle10[[#This Row],[ExperimentID]]&amp;Tabelle10[[#This Row],[NegotiationID]]&amp;Tabelle10[[#This Row],[MessageID]],ALL_IN_ONE[ExperimentID]&amp;ALL_IN_ONE[NegotiationID]&amp;ALL_IN_ONE[MessageID],ALL_IN_ONE[Gesamt_ID],,0)</f>
        <v>#VALUE!</v>
      </c>
      <c r="C120">
        <v>65592</v>
      </c>
      <c r="D120" t="s">
        <v>3675</v>
      </c>
      <c r="E120">
        <v>65593</v>
      </c>
      <c r="H120" t="s">
        <v>6019</v>
      </c>
      <c r="I120" t="str">
        <f t="array" ref="I120">IFERROR(_xlfn.XLOOKUP(Tabelle10[[#This Row],[NegotiationID]]&amp;"FinalAccept",Tabelle10[NegotiationID]&amp;Tabelle10[ActionType],Tabelle10[ActionType],,0),_xlfn.XLOOKUP(Tabelle10[[#This Row],[NegotiationID]]&amp;"FinalReject",Tabelle10[NegotiationID]&amp;Tabelle10[ActionType],Tabelle10[ActionType],,0))</f>
        <v>FinalAccept</v>
      </c>
      <c r="N120">
        <v>21</v>
      </c>
      <c r="O120">
        <v>2078</v>
      </c>
      <c r="P120">
        <v>11</v>
      </c>
      <c r="Q120" t="s">
        <v>6020</v>
      </c>
    </row>
    <row r="121" ht="15" customHeight="1">
      <c r="A121" t="e">
        <f t="shared" ca="1" si="552"/>
        <v>#VALUE!</v>
      </c>
      <c r="B121" t="e">
        <f t="array" ref="B121" ca="1">_xlfn.XLOOKUP(Tabelle10[[#This Row],[ExperimentID]]&amp;Tabelle10[[#This Row],[NegotiationID]]&amp;Tabelle10[[#This Row],[MessageID]],ALL_IN_ONE[ExperimentID]&amp;ALL_IN_ONE[NegotiationID]&amp;ALL_IN_ONE[MessageID],ALL_IN_ONE[Gesamt_ID],,0)</f>
        <v>#VALUE!</v>
      </c>
      <c r="C121">
        <v>65592</v>
      </c>
      <c r="D121" t="s">
        <v>3675</v>
      </c>
      <c r="E121">
        <v>72463</v>
      </c>
      <c r="F121">
        <v>65579</v>
      </c>
      <c r="G121">
        <v>65582</v>
      </c>
      <c r="H121" t="s">
        <v>158</v>
      </c>
      <c r="I121" t="str">
        <f t="array" ref="I121">IFERROR(_xlfn.XLOOKUP(Tabelle10[[#This Row],[NegotiationID]]&amp;"FinalAccept",Tabelle10[NegotiationID]&amp;Tabelle10[ActionType],Tabelle10[ActionType],,0),_xlfn.XLOOKUP(Tabelle10[[#This Row],[NegotiationID]]&amp;"FinalReject",Tabelle10[NegotiationID]&amp;Tabelle10[ActionType],Tabelle10[ActionType],,0))</f>
        <v>FinalAccept</v>
      </c>
      <c r="J121">
        <v>0.96999999999999997</v>
      </c>
      <c r="K121">
        <v>0.14999999999999999</v>
      </c>
      <c r="L121">
        <v>1.1200000000000001</v>
      </c>
      <c r="M121">
        <v>0.81999999999999995</v>
      </c>
      <c r="N121">
        <v>227</v>
      </c>
      <c r="O121">
        <v>2078</v>
      </c>
      <c r="P121">
        <v>11</v>
      </c>
      <c r="Q121" s="3" t="s">
        <v>3773</v>
      </c>
    </row>
    <row r="122" ht="15" customHeight="1">
      <c r="A122" t="e">
        <f t="shared" ca="1" si="552"/>
        <v>#VALUE!</v>
      </c>
      <c r="B122" t="e">
        <f t="array" ref="B122" ca="1">_xlfn.XLOOKUP(Tabelle10[[#This Row],[ExperimentID]]&amp;Tabelle10[[#This Row],[NegotiationID]]&amp;Tabelle10[[#This Row],[MessageID]],ALL_IN_ONE[ExperimentID]&amp;ALL_IN_ONE[NegotiationID]&amp;ALL_IN_ONE[MessageID],ALL_IN_ONE[Gesamt_ID],,0)</f>
        <v>#VALUE!</v>
      </c>
      <c r="C122">
        <v>65592</v>
      </c>
      <c r="D122" t="s">
        <v>3675</v>
      </c>
      <c r="E122">
        <v>72624</v>
      </c>
      <c r="F122">
        <v>65582</v>
      </c>
      <c r="G122">
        <v>65579</v>
      </c>
      <c r="H122" t="s">
        <v>31</v>
      </c>
      <c r="I122" t="str">
        <f t="array" ref="I122">IFERROR(_xlfn.XLOOKUP(Tabelle10[[#This Row],[NegotiationID]]&amp;"FinalAccept",Tabelle10[NegotiationID]&amp;Tabelle10[ActionType],Tabelle10[ActionType],,0),_xlfn.XLOOKUP(Tabelle10[[#This Row],[NegotiationID]]&amp;"FinalReject",Tabelle10[NegotiationID]&amp;Tabelle10[ActionType],Tabelle10[ActionType],,0))</f>
        <v>FinalAccept</v>
      </c>
      <c r="J122">
        <v>0.91100000000000003</v>
      </c>
      <c r="K122">
        <v>0.13</v>
      </c>
      <c r="L122">
        <v>1.0409999999999999</v>
      </c>
      <c r="M122">
        <v>0.78100000000000003</v>
      </c>
      <c r="N122">
        <v>300</v>
      </c>
      <c r="O122">
        <v>2078</v>
      </c>
      <c r="P122">
        <v>11</v>
      </c>
      <c r="Q122" s="3" t="s">
        <v>3774</v>
      </c>
    </row>
    <row r="123" ht="15" customHeight="1">
      <c r="A123" t="e">
        <f t="shared" ca="1" si="552"/>
        <v>#VALUE!</v>
      </c>
      <c r="B123" t="e">
        <f t="array" ref="B123" ca="1">_xlfn.XLOOKUP(Tabelle10[[#This Row],[ExperimentID]]&amp;Tabelle10[[#This Row],[NegotiationID]]&amp;Tabelle10[[#This Row],[MessageID]],ALL_IN_ONE[ExperimentID]&amp;ALL_IN_ONE[NegotiationID]&amp;ALL_IN_ONE[MessageID],ALL_IN_ONE[Gesamt_ID],,0)</f>
        <v>#VALUE!</v>
      </c>
      <c r="C123">
        <v>65592</v>
      </c>
      <c r="D123" t="s">
        <v>3675</v>
      </c>
      <c r="E123">
        <v>74223</v>
      </c>
      <c r="F123">
        <v>65579</v>
      </c>
      <c r="G123">
        <v>65582</v>
      </c>
      <c r="H123" t="s">
        <v>31</v>
      </c>
      <c r="I123" t="str">
        <f t="array" ref="I123">IFERROR(_xlfn.XLOOKUP(Tabelle10[[#This Row],[NegotiationID]]&amp;"FinalAccept",Tabelle10[NegotiationID]&amp;Tabelle10[ActionType],Tabelle10[ActionType],,0),_xlfn.XLOOKUP(Tabelle10[[#This Row],[NegotiationID]]&amp;"FinalReject",Tabelle10[NegotiationID]&amp;Tabelle10[ActionType],Tabelle10[ActionType],,0))</f>
        <v>FinalAccept</v>
      </c>
      <c r="J123">
        <v>0.89000000000000001</v>
      </c>
      <c r="K123">
        <v>0.35149999999999998</v>
      </c>
      <c r="L123">
        <v>1.2415</v>
      </c>
      <c r="M123">
        <v>0.53849999999999998</v>
      </c>
      <c r="N123">
        <v>243</v>
      </c>
      <c r="O123">
        <v>2078</v>
      </c>
      <c r="P123">
        <v>11</v>
      </c>
      <c r="Q123" s="3" t="s">
        <v>3775</v>
      </c>
    </row>
    <row r="124" ht="15" customHeight="1">
      <c r="A124" t="e">
        <f t="shared" ca="1" si="552"/>
        <v>#VALUE!</v>
      </c>
      <c r="B124" t="e">
        <f t="array" ref="B124" ca="1">_xlfn.XLOOKUP(Tabelle10[[#This Row],[ExperimentID]]&amp;Tabelle10[[#This Row],[NegotiationID]]&amp;Tabelle10[[#This Row],[MessageID]],ALL_IN_ONE[ExperimentID]&amp;ALL_IN_ONE[NegotiationID]&amp;ALL_IN_ONE[MessageID],ALL_IN_ONE[Gesamt_ID],,0)</f>
        <v>#VALUE!</v>
      </c>
      <c r="C124">
        <v>65592</v>
      </c>
      <c r="D124" t="s">
        <v>3675</v>
      </c>
      <c r="E124">
        <v>74919</v>
      </c>
      <c r="F124">
        <v>65582</v>
      </c>
      <c r="G124">
        <v>65579</v>
      </c>
      <c r="H124" t="s">
        <v>31</v>
      </c>
      <c r="I124" t="str">
        <f t="array" ref="I124">IFERROR(_xlfn.XLOOKUP(Tabelle10[[#This Row],[NegotiationID]]&amp;"FinalAccept",Tabelle10[NegotiationID]&amp;Tabelle10[ActionType],Tabelle10[ActionType],,0),_xlfn.XLOOKUP(Tabelle10[[#This Row],[NegotiationID]]&amp;"FinalReject",Tabelle10[NegotiationID]&amp;Tabelle10[ActionType],Tabelle10[ActionType],,0))</f>
        <v>FinalAccept</v>
      </c>
      <c r="J124">
        <v>0.75149999999999995</v>
      </c>
      <c r="K124">
        <v>0.49049999999999999</v>
      </c>
      <c r="L124">
        <v>1.242</v>
      </c>
      <c r="M124">
        <v>0.26100000000000001</v>
      </c>
      <c r="N124">
        <v>258</v>
      </c>
      <c r="O124">
        <v>2078</v>
      </c>
      <c r="P124">
        <v>11</v>
      </c>
      <c r="Q124" s="3" t="s">
        <v>3776</v>
      </c>
    </row>
    <row r="125" ht="15" customHeight="1">
      <c r="A125" t="e">
        <f t="shared" ca="1" si="552"/>
        <v>#VALUE!</v>
      </c>
      <c r="B125" t="e">
        <f t="array" ref="B125" ca="1">_xlfn.XLOOKUP(Tabelle10[[#This Row],[ExperimentID]]&amp;Tabelle10[[#This Row],[NegotiationID]]&amp;Tabelle10[[#This Row],[MessageID]],ALL_IN_ONE[ExperimentID]&amp;ALL_IN_ONE[NegotiationID]&amp;ALL_IN_ONE[MessageID],ALL_IN_ONE[Gesamt_ID],,0)</f>
        <v>#VALUE!</v>
      </c>
      <c r="C125">
        <v>65592</v>
      </c>
      <c r="D125" t="s">
        <v>3675</v>
      </c>
      <c r="E125">
        <v>75027</v>
      </c>
      <c r="F125">
        <v>65579</v>
      </c>
      <c r="G125">
        <v>65582</v>
      </c>
      <c r="H125" t="s">
        <v>31</v>
      </c>
      <c r="I125" t="str">
        <f t="array" ref="I125">IFERROR(_xlfn.XLOOKUP(Tabelle10[[#This Row],[NegotiationID]]&amp;"FinalAccept",Tabelle10[NegotiationID]&amp;Tabelle10[ActionType],Tabelle10[ActionType],,0),_xlfn.XLOOKUP(Tabelle10[[#This Row],[NegotiationID]]&amp;"FinalReject",Tabelle10[NegotiationID]&amp;Tabelle10[ActionType],Tabelle10[ActionType],,0))</f>
        <v>FinalAccept</v>
      </c>
      <c r="J125">
        <v>0.76100000000000001</v>
      </c>
      <c r="K125">
        <v>0.48199999999999998</v>
      </c>
      <c r="L125">
        <v>1.2430000000000001</v>
      </c>
      <c r="M125">
        <v>0.27900000000000003</v>
      </c>
      <c r="N125">
        <v>239</v>
      </c>
      <c r="O125">
        <v>2078</v>
      </c>
      <c r="P125">
        <v>11</v>
      </c>
      <c r="Q125" s="3" t="s">
        <v>3777</v>
      </c>
    </row>
    <row r="126" ht="15" customHeight="1">
      <c r="A126" t="e">
        <f t="shared" ca="1" si="552"/>
        <v>#VALUE!</v>
      </c>
      <c r="B126" t="e">
        <f t="array" ref="B126" ca="1">_xlfn.XLOOKUP(Tabelle10[[#This Row],[ExperimentID]]&amp;Tabelle10[[#This Row],[NegotiationID]]&amp;Tabelle10[[#This Row],[MessageID]],ALL_IN_ONE[ExperimentID]&amp;ALL_IN_ONE[NegotiationID]&amp;ALL_IN_ONE[MessageID],ALL_IN_ONE[Gesamt_ID],,0)</f>
        <v>#VALUE!</v>
      </c>
      <c r="C126">
        <v>65592</v>
      </c>
      <c r="D126" t="s">
        <v>3675</v>
      </c>
      <c r="E126">
        <v>75302</v>
      </c>
      <c r="F126">
        <v>65582</v>
      </c>
      <c r="G126">
        <v>65579</v>
      </c>
      <c r="H126" t="s">
        <v>31</v>
      </c>
      <c r="I126" t="str">
        <f t="array" ref="I126">IFERROR(_xlfn.XLOOKUP(Tabelle10[[#This Row],[NegotiationID]]&amp;"FinalAccept",Tabelle10[NegotiationID]&amp;Tabelle10[ActionType],Tabelle10[ActionType],,0),_xlfn.XLOOKUP(Tabelle10[[#This Row],[NegotiationID]]&amp;"FinalReject",Tabelle10[NegotiationID]&amp;Tabelle10[ActionType],Tabelle10[ActionType],,0))</f>
        <v>FinalAccept</v>
      </c>
      <c r="J126">
        <v>0.622</v>
      </c>
      <c r="K126">
        <v>0.55049999999999999</v>
      </c>
      <c r="L126">
        <v>1.1725000000000001</v>
      </c>
      <c r="M126">
        <v>0.071499999999999994</v>
      </c>
      <c r="N126">
        <v>275</v>
      </c>
      <c r="O126">
        <v>2078</v>
      </c>
      <c r="P126">
        <v>11</v>
      </c>
      <c r="Q126" s="3" t="s">
        <v>3778</v>
      </c>
    </row>
    <row r="127" ht="15" customHeight="1">
      <c r="A127" t="e">
        <f t="shared" ca="1" si="552"/>
        <v>#VALUE!</v>
      </c>
      <c r="B127" t="e">
        <f t="array" ref="B127" ca="1">_xlfn.XLOOKUP(Tabelle10[[#This Row],[ExperimentID]]&amp;Tabelle10[[#This Row],[NegotiationID]]&amp;Tabelle10[[#This Row],[MessageID]],ALL_IN_ONE[ExperimentID]&amp;ALL_IN_ONE[NegotiationID]&amp;ALL_IN_ONE[MessageID],ALL_IN_ONE[Gesamt_ID],,0)</f>
        <v>#VALUE!</v>
      </c>
      <c r="C127">
        <v>65592</v>
      </c>
      <c r="D127" t="s">
        <v>3675</v>
      </c>
      <c r="E127">
        <v>76740</v>
      </c>
      <c r="F127">
        <v>65579</v>
      </c>
      <c r="G127">
        <v>65582</v>
      </c>
      <c r="H127" t="s">
        <v>31</v>
      </c>
      <c r="I127" t="str">
        <f t="array" ref="I127">IFERROR(_xlfn.XLOOKUP(Tabelle10[[#This Row],[NegotiationID]]&amp;"FinalAccept",Tabelle10[NegotiationID]&amp;Tabelle10[ActionType],Tabelle10[ActionType],,0),_xlfn.XLOOKUP(Tabelle10[[#This Row],[NegotiationID]]&amp;"FinalReject",Tabelle10[NegotiationID]&amp;Tabelle10[ActionType],Tabelle10[ActionType],,0))</f>
        <v>FinalAccept</v>
      </c>
      <c r="J127">
        <v>0.70850000000000002</v>
      </c>
      <c r="K127">
        <v>0.51200000000000001</v>
      </c>
      <c r="L127">
        <v>1.2204999999999999</v>
      </c>
      <c r="M127">
        <v>0.19650000000000001</v>
      </c>
      <c r="N127">
        <v>209</v>
      </c>
      <c r="O127">
        <v>2078</v>
      </c>
      <c r="P127">
        <v>11</v>
      </c>
      <c r="Q127" s="3" t="s">
        <v>3779</v>
      </c>
    </row>
    <row r="128" ht="15" customHeight="1">
      <c r="A128" t="e">
        <f t="shared" ca="1" si="552"/>
        <v>#VALUE!</v>
      </c>
      <c r="B128" t="e">
        <f t="array" ref="B128" ca="1">_xlfn.XLOOKUP(Tabelle10[[#This Row],[ExperimentID]]&amp;Tabelle10[[#This Row],[NegotiationID]]&amp;Tabelle10[[#This Row],[MessageID]],ALL_IN_ONE[ExperimentID]&amp;ALL_IN_ONE[NegotiationID]&amp;ALL_IN_ONE[MessageID],ALL_IN_ONE[Gesamt_ID],,0)</f>
        <v>#VALUE!</v>
      </c>
      <c r="C128">
        <v>65592</v>
      </c>
      <c r="D128" t="s">
        <v>3675</v>
      </c>
      <c r="E128">
        <v>76908</v>
      </c>
      <c r="F128">
        <v>65582</v>
      </c>
      <c r="G128">
        <v>65579</v>
      </c>
      <c r="H128" t="s">
        <v>31</v>
      </c>
      <c r="I128" t="str">
        <f t="array" ref="I128">IFERROR(_xlfn.XLOOKUP(Tabelle10[[#This Row],[NegotiationID]]&amp;"FinalAccept",Tabelle10[NegotiationID]&amp;Tabelle10[ActionType],Tabelle10[ActionType],,0),_xlfn.XLOOKUP(Tabelle10[[#This Row],[NegotiationID]]&amp;"FinalReject",Tabelle10[NegotiationID]&amp;Tabelle10[ActionType],Tabelle10[ActionType],,0))</f>
        <v>FinalAccept</v>
      </c>
      <c r="J128">
        <v>0.60150000000000003</v>
      </c>
      <c r="K128">
        <v>0.57850000000000001</v>
      </c>
      <c r="L128">
        <v>1.1799999999999999</v>
      </c>
      <c r="M128">
        <v>0.023</v>
      </c>
      <c r="N128">
        <v>120</v>
      </c>
      <c r="O128">
        <v>2078</v>
      </c>
      <c r="P128">
        <v>11</v>
      </c>
      <c r="Q128" s="3" t="s">
        <v>3780</v>
      </c>
    </row>
    <row r="129" ht="15" customHeight="1">
      <c r="A129" t="e">
        <f t="shared" ca="1" si="552"/>
        <v>#VALUE!</v>
      </c>
      <c r="B129" t="e">
        <f t="array" ref="B129" ca="1">_xlfn.XLOOKUP(Tabelle10[[#This Row],[ExperimentID]]&amp;Tabelle10[[#This Row],[NegotiationID]]&amp;Tabelle10[[#This Row],[MessageID]],ALL_IN_ONE[ExperimentID]&amp;ALL_IN_ONE[NegotiationID]&amp;ALL_IN_ONE[MessageID],ALL_IN_ONE[Gesamt_ID],,0)</f>
        <v>#VALUE!</v>
      </c>
      <c r="C129">
        <v>65592</v>
      </c>
      <c r="D129" t="s">
        <v>3675</v>
      </c>
      <c r="E129">
        <v>77050</v>
      </c>
      <c r="F129">
        <v>65579</v>
      </c>
      <c r="G129">
        <v>65582</v>
      </c>
      <c r="H129" t="s">
        <v>31</v>
      </c>
      <c r="I129" t="str">
        <f t="array" ref="I129">IFERROR(_xlfn.XLOOKUP(Tabelle10[[#This Row],[NegotiationID]]&amp;"FinalAccept",Tabelle10[NegotiationID]&amp;Tabelle10[ActionType],Tabelle10[ActionType],,0),_xlfn.XLOOKUP(Tabelle10[[#This Row],[NegotiationID]]&amp;"FinalReject",Tabelle10[NegotiationID]&amp;Tabelle10[ActionType],Tabelle10[ActionType],,0))</f>
        <v>FinalAccept</v>
      </c>
      <c r="J129">
        <v>0.64849999999999997</v>
      </c>
      <c r="K129">
        <v>0.58199999999999996</v>
      </c>
      <c r="L129">
        <v>1.2304999999999999</v>
      </c>
      <c r="M129">
        <v>0.066500000000000004</v>
      </c>
      <c r="N129">
        <v>135</v>
      </c>
      <c r="O129">
        <v>2078</v>
      </c>
      <c r="P129">
        <v>11</v>
      </c>
      <c r="Q129" s="3" t="s">
        <v>3781</v>
      </c>
    </row>
    <row r="130" ht="15" customHeight="1">
      <c r="A130" t="e">
        <f t="shared" ref="A130:A193" ca="1" si="553">MID(CELL("Dateiname",$A$1),FIND("]",CELL("Dateiname",$A$1))+1,31)</f>
        <v>#VALUE!</v>
      </c>
      <c r="B130" t="e">
        <f t="array" ref="B130" ca="1">_xlfn.XLOOKUP(Tabelle10[[#This Row],[ExperimentID]]&amp;Tabelle10[[#This Row],[NegotiationID]]&amp;Tabelle10[[#This Row],[MessageID]],ALL_IN_ONE[ExperimentID]&amp;ALL_IN_ONE[NegotiationID]&amp;ALL_IN_ONE[MessageID],ALL_IN_ONE[Gesamt_ID],,0)</f>
        <v>#VALUE!</v>
      </c>
      <c r="C130">
        <v>65592</v>
      </c>
      <c r="D130" t="s">
        <v>3675</v>
      </c>
      <c r="E130">
        <v>77199</v>
      </c>
      <c r="F130">
        <v>65582</v>
      </c>
      <c r="G130">
        <v>65579</v>
      </c>
      <c r="H130" t="s">
        <v>20</v>
      </c>
      <c r="I130" t="str">
        <f t="array" ref="I130">IFERROR(_xlfn.XLOOKUP(Tabelle10[[#This Row],[NegotiationID]]&amp;"FinalAccept",Tabelle10[NegotiationID]&amp;Tabelle10[ActionType],Tabelle10[ActionType],,0),_xlfn.XLOOKUP(Tabelle10[[#This Row],[NegotiationID]]&amp;"FinalReject",Tabelle10[NegotiationID]&amp;Tabelle10[ActionType],Tabelle10[ActionType],,0))</f>
        <v>FinalAccept</v>
      </c>
      <c r="J130">
        <v>0.58199999999999996</v>
      </c>
      <c r="K130">
        <v>0.64849999999999997</v>
      </c>
      <c r="L130">
        <v>1.2304999999999999</v>
      </c>
      <c r="M130">
        <v>0.066500000000000004</v>
      </c>
      <c r="N130">
        <v>51</v>
      </c>
      <c r="O130">
        <v>2078</v>
      </c>
      <c r="P130">
        <v>11</v>
      </c>
      <c r="Q130" s="3" t="s">
        <v>3782</v>
      </c>
    </row>
    <row r="131" ht="14.5" hidden="1">
      <c r="A131" t="e">
        <f t="shared" ca="1" si="553"/>
        <v>#VALUE!</v>
      </c>
      <c r="B131" t="e">
        <f t="array" ref="B131" ca="1">_xlfn.XLOOKUP(Tabelle10[[#This Row],[ExperimentID]]&amp;Tabelle10[[#This Row],[NegotiationID]]&amp;Tabelle10[[#This Row],[MessageID]],ALL_IN_ONE[ExperimentID]&amp;ALL_IN_ONE[NegotiationID]&amp;ALL_IN_ONE[MessageID],ALL_IN_ONE[Gesamt_ID],,0)</f>
        <v>#VALUE!</v>
      </c>
      <c r="C131">
        <v>65620</v>
      </c>
      <c r="D131" t="s">
        <v>3675</v>
      </c>
      <c r="E131">
        <v>65621</v>
      </c>
      <c r="H131" t="s">
        <v>6019</v>
      </c>
      <c r="I131" t="str">
        <f t="array" ref="I131">IFERROR(_xlfn.XLOOKUP(Tabelle10[[#This Row],[NegotiationID]]&amp;"FinalAccept",Tabelle10[NegotiationID]&amp;Tabelle10[ActionType],Tabelle10[ActionType],,0),_xlfn.XLOOKUP(Tabelle10[[#This Row],[NegotiationID]]&amp;"FinalReject",Tabelle10[NegotiationID]&amp;Tabelle10[ActionType],Tabelle10[ActionType],,0))</f>
        <v>FinalAccept</v>
      </c>
      <c r="N131">
        <v>21</v>
      </c>
      <c r="O131">
        <v>1194</v>
      </c>
      <c r="P131">
        <v>17</v>
      </c>
      <c r="Q131" t="s">
        <v>6020</v>
      </c>
    </row>
    <row r="132" ht="15" customHeight="1">
      <c r="A132" t="e">
        <f t="shared" ca="1" si="553"/>
        <v>#VALUE!</v>
      </c>
      <c r="B132" t="e">
        <f t="array" ref="B132" ca="1">_xlfn.XLOOKUP(Tabelle10[[#This Row],[ExperimentID]]&amp;Tabelle10[[#This Row],[NegotiationID]]&amp;Tabelle10[[#This Row],[MessageID]],ALL_IN_ONE[ExperimentID]&amp;ALL_IN_ONE[NegotiationID]&amp;ALL_IN_ONE[MessageID],ALL_IN_ONE[Gesamt_ID],,0)</f>
        <v>#VALUE!</v>
      </c>
      <c r="C132">
        <v>65620</v>
      </c>
      <c r="D132" t="s">
        <v>3675</v>
      </c>
      <c r="E132">
        <v>72523</v>
      </c>
      <c r="F132">
        <v>65607</v>
      </c>
      <c r="G132">
        <v>65610</v>
      </c>
      <c r="H132" t="s">
        <v>158</v>
      </c>
      <c r="I132" t="str">
        <f t="array" ref="I132">IFERROR(_xlfn.XLOOKUP(Tabelle10[[#This Row],[NegotiationID]]&amp;"FinalAccept",Tabelle10[NegotiationID]&amp;Tabelle10[ActionType],Tabelle10[ActionType],,0),_xlfn.XLOOKUP(Tabelle10[[#This Row],[NegotiationID]]&amp;"FinalReject",Tabelle10[NegotiationID]&amp;Tabelle10[ActionType],Tabelle10[ActionType],,0))</f>
        <v>FinalAccept</v>
      </c>
      <c r="J132">
        <v>1</v>
      </c>
      <c r="K132">
        <v>0.10050000000000001</v>
      </c>
      <c r="L132">
        <v>1.1005</v>
      </c>
      <c r="M132">
        <v>0.89949999999999997</v>
      </c>
      <c r="N132">
        <v>87</v>
      </c>
      <c r="O132">
        <v>1194</v>
      </c>
      <c r="P132">
        <v>17</v>
      </c>
      <c r="Q132" s="3" t="s">
        <v>3783</v>
      </c>
    </row>
    <row r="133" ht="15" customHeight="1">
      <c r="A133" t="e">
        <f t="shared" ca="1" si="553"/>
        <v>#VALUE!</v>
      </c>
      <c r="B133" t="e">
        <f t="array" ref="B133" ca="1">_xlfn.XLOOKUP(Tabelle10[[#This Row],[ExperimentID]]&amp;Tabelle10[[#This Row],[NegotiationID]]&amp;Tabelle10[[#This Row],[MessageID]],ALL_IN_ONE[ExperimentID]&amp;ALL_IN_ONE[NegotiationID]&amp;ALL_IN_ONE[MessageID],ALL_IN_ONE[Gesamt_ID],,0)</f>
        <v>#VALUE!</v>
      </c>
      <c r="C133">
        <v>65620</v>
      </c>
      <c r="D133" t="s">
        <v>3675</v>
      </c>
      <c r="E133">
        <v>72613</v>
      </c>
      <c r="F133">
        <v>65610</v>
      </c>
      <c r="G133">
        <v>65607</v>
      </c>
      <c r="H133" t="s">
        <v>31</v>
      </c>
      <c r="I133" t="str">
        <f t="array" ref="I133">IFERROR(_xlfn.XLOOKUP(Tabelle10[[#This Row],[NegotiationID]]&amp;"FinalAccept",Tabelle10[NegotiationID]&amp;Tabelle10[ActionType],Tabelle10[ActionType],,0),_xlfn.XLOOKUP(Tabelle10[[#This Row],[NegotiationID]]&amp;"FinalReject",Tabelle10[NegotiationID]&amp;Tabelle10[ActionType],Tabelle10[ActionType],,0))</f>
        <v>FinalAccept</v>
      </c>
      <c r="J133">
        <v>0.83099999999999996</v>
      </c>
      <c r="K133">
        <v>0.27000000000000002</v>
      </c>
      <c r="L133">
        <v>1.101</v>
      </c>
      <c r="M133">
        <v>0.56100000000000005</v>
      </c>
      <c r="N133">
        <v>31</v>
      </c>
      <c r="O133">
        <v>1194</v>
      </c>
      <c r="P133">
        <v>17</v>
      </c>
      <c r="Q133" s="3" t="s">
        <v>3784</v>
      </c>
    </row>
    <row r="134" ht="15" customHeight="1">
      <c r="A134" t="e">
        <f t="shared" ca="1" si="553"/>
        <v>#VALUE!</v>
      </c>
      <c r="B134" t="e">
        <f t="array" ref="B134" ca="1">_xlfn.XLOOKUP(Tabelle10[[#This Row],[ExperimentID]]&amp;Tabelle10[[#This Row],[NegotiationID]]&amp;Tabelle10[[#This Row],[MessageID]],ALL_IN_ONE[ExperimentID]&amp;ALL_IN_ONE[NegotiationID]&amp;ALL_IN_ONE[MessageID],ALL_IN_ONE[Gesamt_ID],,0)</f>
        <v>#VALUE!</v>
      </c>
      <c r="C134">
        <v>65620</v>
      </c>
      <c r="D134" t="s">
        <v>3675</v>
      </c>
      <c r="E134">
        <v>72625</v>
      </c>
      <c r="F134">
        <v>65607</v>
      </c>
      <c r="G134">
        <v>65610</v>
      </c>
      <c r="H134" t="s">
        <v>31</v>
      </c>
      <c r="I134" t="str">
        <f t="array" ref="I134">IFERROR(_xlfn.XLOOKUP(Tabelle10[[#This Row],[NegotiationID]]&amp;"FinalAccept",Tabelle10[NegotiationID]&amp;Tabelle10[ActionType],Tabelle10[ActionType],,0),_xlfn.XLOOKUP(Tabelle10[[#This Row],[NegotiationID]]&amp;"FinalReject",Tabelle10[NegotiationID]&amp;Tabelle10[ActionType],Tabelle10[ActionType],,0))</f>
        <v>FinalAccept</v>
      </c>
      <c r="J134">
        <v>0.94999999999999996</v>
      </c>
      <c r="K134">
        <v>0.2515</v>
      </c>
      <c r="L134">
        <v>1.2015</v>
      </c>
      <c r="M134">
        <v>0.69850000000000001</v>
      </c>
      <c r="N134">
        <v>74</v>
      </c>
      <c r="O134">
        <v>1194</v>
      </c>
      <c r="P134">
        <v>17</v>
      </c>
      <c r="Q134" s="3" t="s">
        <v>3785</v>
      </c>
    </row>
    <row r="135" ht="15" customHeight="1">
      <c r="A135" t="e">
        <f t="shared" ca="1" si="553"/>
        <v>#VALUE!</v>
      </c>
      <c r="B135" t="e">
        <f t="array" ref="B135" ca="1">_xlfn.XLOOKUP(Tabelle10[[#This Row],[ExperimentID]]&amp;Tabelle10[[#This Row],[NegotiationID]]&amp;Tabelle10[[#This Row],[MessageID]],ALL_IN_ONE[ExperimentID]&amp;ALL_IN_ONE[NegotiationID]&amp;ALL_IN_ONE[MessageID],ALL_IN_ONE[Gesamt_ID],,0)</f>
        <v>#VALUE!</v>
      </c>
      <c r="C135">
        <v>65620</v>
      </c>
      <c r="D135" t="s">
        <v>3675</v>
      </c>
      <c r="E135">
        <v>73013</v>
      </c>
      <c r="F135">
        <v>65610</v>
      </c>
      <c r="G135">
        <v>65607</v>
      </c>
      <c r="H135" t="s">
        <v>31</v>
      </c>
      <c r="I135" t="str">
        <f t="array" ref="I135">IFERROR(_xlfn.XLOOKUP(Tabelle10[[#This Row],[NegotiationID]]&amp;"FinalAccept",Tabelle10[NegotiationID]&amp;Tabelle10[ActionType],Tabelle10[ActionType],,0),_xlfn.XLOOKUP(Tabelle10[[#This Row],[NegotiationID]]&amp;"FinalReject",Tabelle10[NegotiationID]&amp;Tabelle10[ActionType],Tabelle10[ActionType],,0))</f>
        <v>FinalAccept</v>
      </c>
      <c r="J135">
        <v>0.66149999999999998</v>
      </c>
      <c r="K135">
        <v>0.49049999999999999</v>
      </c>
      <c r="L135">
        <v>1.1519999999999999</v>
      </c>
      <c r="M135">
        <v>0.17100000000000001</v>
      </c>
      <c r="N135">
        <v>73</v>
      </c>
      <c r="O135">
        <v>1194</v>
      </c>
      <c r="P135">
        <v>17</v>
      </c>
      <c r="Q135" s="3" t="s">
        <v>3786</v>
      </c>
    </row>
    <row r="136" ht="15" customHeight="1">
      <c r="A136" t="e">
        <f t="shared" ca="1" si="553"/>
        <v>#VALUE!</v>
      </c>
      <c r="B136" t="e">
        <f t="array" ref="B136" ca="1">_xlfn.XLOOKUP(Tabelle10[[#This Row],[ExperimentID]]&amp;Tabelle10[[#This Row],[NegotiationID]]&amp;Tabelle10[[#This Row],[MessageID]],ALL_IN_ONE[ExperimentID]&amp;ALL_IN_ONE[NegotiationID]&amp;ALL_IN_ONE[MessageID],ALL_IN_ONE[Gesamt_ID],,0)</f>
        <v>#VALUE!</v>
      </c>
      <c r="C136">
        <v>65620</v>
      </c>
      <c r="D136" t="s">
        <v>3675</v>
      </c>
      <c r="E136">
        <v>73328</v>
      </c>
      <c r="F136">
        <v>65607</v>
      </c>
      <c r="G136">
        <v>65610</v>
      </c>
      <c r="H136" t="s">
        <v>31</v>
      </c>
      <c r="I136" t="str">
        <f t="array" ref="I136">IFERROR(_xlfn.XLOOKUP(Tabelle10[[#This Row],[NegotiationID]]&amp;"FinalAccept",Tabelle10[NegotiationID]&amp;Tabelle10[ActionType],Tabelle10[ActionType],,0),_xlfn.XLOOKUP(Tabelle10[[#This Row],[NegotiationID]]&amp;"FinalReject",Tabelle10[NegotiationID]&amp;Tabelle10[ActionType],Tabelle10[ActionType],,0))</f>
        <v>FinalAccept</v>
      </c>
      <c r="J136">
        <v>0.89000000000000001</v>
      </c>
      <c r="K136">
        <v>0.23150000000000001</v>
      </c>
      <c r="L136">
        <v>1.1214999999999999</v>
      </c>
      <c r="M136">
        <v>0.65849999999999997</v>
      </c>
      <c r="N136">
        <v>71</v>
      </c>
      <c r="O136">
        <v>1194</v>
      </c>
      <c r="P136">
        <v>17</v>
      </c>
      <c r="Q136" s="3" t="s">
        <v>3787</v>
      </c>
    </row>
    <row r="137" ht="15" customHeight="1">
      <c r="A137" t="e">
        <f t="shared" ca="1" si="553"/>
        <v>#VALUE!</v>
      </c>
      <c r="B137" t="e">
        <f t="array" ref="B137" ca="1">_xlfn.XLOOKUP(Tabelle10[[#This Row],[ExperimentID]]&amp;Tabelle10[[#This Row],[NegotiationID]]&amp;Tabelle10[[#This Row],[MessageID]],ALL_IN_ONE[ExperimentID]&amp;ALL_IN_ONE[NegotiationID]&amp;ALL_IN_ONE[MessageID],ALL_IN_ONE[Gesamt_ID],,0)</f>
        <v>#VALUE!</v>
      </c>
      <c r="C137">
        <v>65620</v>
      </c>
      <c r="D137" t="s">
        <v>3675</v>
      </c>
      <c r="E137">
        <v>74922</v>
      </c>
      <c r="F137">
        <v>65610</v>
      </c>
      <c r="G137">
        <v>65607</v>
      </c>
      <c r="H137" t="s">
        <v>31</v>
      </c>
      <c r="I137" t="str">
        <f t="array" ref="I137">IFERROR(_xlfn.XLOOKUP(Tabelle10[[#This Row],[NegotiationID]]&amp;"FinalAccept",Tabelle10[NegotiationID]&amp;Tabelle10[ActionType],Tabelle10[ActionType],,0),_xlfn.XLOOKUP(Tabelle10[[#This Row],[NegotiationID]]&amp;"FinalReject",Tabelle10[NegotiationID]&amp;Tabelle10[ActionType],Tabelle10[ActionType],,0))</f>
        <v>FinalAccept</v>
      </c>
      <c r="J137">
        <v>0.5615</v>
      </c>
      <c r="K137">
        <v>0.55049999999999999</v>
      </c>
      <c r="L137">
        <v>1.1120000000000001</v>
      </c>
      <c r="M137">
        <v>0.010999999999999999</v>
      </c>
      <c r="N137">
        <v>65</v>
      </c>
      <c r="O137">
        <v>1194</v>
      </c>
      <c r="P137">
        <v>17</v>
      </c>
      <c r="Q137" s="3" t="s">
        <v>3788</v>
      </c>
    </row>
    <row r="138" ht="15" customHeight="1">
      <c r="A138" t="e">
        <f t="shared" ca="1" si="553"/>
        <v>#VALUE!</v>
      </c>
      <c r="B138" t="e">
        <f t="array" ref="B138" ca="1">_xlfn.XLOOKUP(Tabelle10[[#This Row],[ExperimentID]]&amp;Tabelle10[[#This Row],[NegotiationID]]&amp;Tabelle10[[#This Row],[MessageID]],ALL_IN_ONE[ExperimentID]&amp;ALL_IN_ONE[NegotiationID]&amp;ALL_IN_ONE[MessageID],ALL_IN_ONE[Gesamt_ID],,0)</f>
        <v>#VALUE!</v>
      </c>
      <c r="C138">
        <v>65620</v>
      </c>
      <c r="D138" t="s">
        <v>3675</v>
      </c>
      <c r="E138">
        <v>74933</v>
      </c>
      <c r="F138">
        <v>65607</v>
      </c>
      <c r="G138">
        <v>65610</v>
      </c>
      <c r="H138" t="s">
        <v>31</v>
      </c>
      <c r="I138" t="str">
        <f t="array" ref="I138">IFERROR(_xlfn.XLOOKUP(Tabelle10[[#This Row],[NegotiationID]]&amp;"FinalAccept",Tabelle10[NegotiationID]&amp;Tabelle10[ActionType],Tabelle10[ActionType],,0),_xlfn.XLOOKUP(Tabelle10[[#This Row],[NegotiationID]]&amp;"FinalReject",Tabelle10[NegotiationID]&amp;Tabelle10[ActionType],Tabelle10[ActionType],,0))</f>
        <v>FinalAccept</v>
      </c>
      <c r="J138">
        <v>0.81000000000000005</v>
      </c>
      <c r="K138">
        <v>0.33200000000000002</v>
      </c>
      <c r="L138">
        <v>1.1419999999999999</v>
      </c>
      <c r="M138">
        <v>0.47799999999999998</v>
      </c>
      <c r="N138">
        <v>114</v>
      </c>
      <c r="O138">
        <v>1194</v>
      </c>
      <c r="P138">
        <v>17</v>
      </c>
      <c r="Q138" s="3" t="s">
        <v>3789</v>
      </c>
    </row>
    <row r="139" ht="15" customHeight="1">
      <c r="A139" t="e">
        <f t="shared" ca="1" si="553"/>
        <v>#VALUE!</v>
      </c>
      <c r="B139" t="e">
        <f t="array" ref="B139" ca="1">_xlfn.XLOOKUP(Tabelle10[[#This Row],[ExperimentID]]&amp;Tabelle10[[#This Row],[NegotiationID]]&amp;Tabelle10[[#This Row],[MessageID]],ALL_IN_ONE[ExperimentID]&amp;ALL_IN_ONE[NegotiationID]&amp;ALL_IN_ONE[MessageID],ALL_IN_ONE[Gesamt_ID],,0)</f>
        <v>#VALUE!</v>
      </c>
      <c r="C139">
        <v>65620</v>
      </c>
      <c r="D139" t="s">
        <v>3675</v>
      </c>
      <c r="E139">
        <v>75412</v>
      </c>
      <c r="F139">
        <v>65610</v>
      </c>
      <c r="G139">
        <v>65607</v>
      </c>
      <c r="H139" t="s">
        <v>31</v>
      </c>
      <c r="I139" t="str">
        <f t="array" ref="I139">IFERROR(_xlfn.XLOOKUP(Tabelle10[[#This Row],[NegotiationID]]&amp;"FinalAccept",Tabelle10[NegotiationID]&amp;Tabelle10[ActionType],Tabelle10[ActionType],,0),_xlfn.XLOOKUP(Tabelle10[[#This Row],[NegotiationID]]&amp;"FinalReject",Tabelle10[NegotiationID]&amp;Tabelle10[ActionType],Tabelle10[ActionType],,0))</f>
        <v>FinalAccept</v>
      </c>
      <c r="J139">
        <v>0.52149999999999996</v>
      </c>
      <c r="K139">
        <v>0.64849999999999997</v>
      </c>
      <c r="L139">
        <v>1.1699999999999999</v>
      </c>
      <c r="M139">
        <v>0.127</v>
      </c>
      <c r="N139">
        <v>110</v>
      </c>
      <c r="O139">
        <v>1194</v>
      </c>
      <c r="P139">
        <v>17</v>
      </c>
      <c r="Q139" s="3" t="s">
        <v>3790</v>
      </c>
    </row>
    <row r="140" ht="15" customHeight="1">
      <c r="A140" t="e">
        <f t="shared" ca="1" si="553"/>
        <v>#VALUE!</v>
      </c>
      <c r="B140" t="e">
        <f t="array" ref="B140" ca="1">_xlfn.XLOOKUP(Tabelle10[[#This Row],[ExperimentID]]&amp;Tabelle10[[#This Row],[NegotiationID]]&amp;Tabelle10[[#This Row],[MessageID]],ALL_IN_ONE[ExperimentID]&amp;ALL_IN_ONE[NegotiationID]&amp;ALL_IN_ONE[MessageID],ALL_IN_ONE[Gesamt_ID],,0)</f>
        <v>#VALUE!</v>
      </c>
      <c r="C140">
        <v>65620</v>
      </c>
      <c r="D140" t="s">
        <v>3675</v>
      </c>
      <c r="E140">
        <v>75423</v>
      </c>
      <c r="F140">
        <v>65607</v>
      </c>
      <c r="G140">
        <v>65610</v>
      </c>
      <c r="H140" t="s">
        <v>31</v>
      </c>
      <c r="I140" t="str">
        <f t="array" ref="I140">IFERROR(_xlfn.XLOOKUP(Tabelle10[[#This Row],[NegotiationID]]&amp;"FinalAccept",Tabelle10[NegotiationID]&amp;Tabelle10[ActionType],Tabelle10[ActionType],,0),_xlfn.XLOOKUP(Tabelle10[[#This Row],[NegotiationID]]&amp;"FinalReject",Tabelle10[NegotiationID]&amp;Tabelle10[ActionType],Tabelle10[ActionType],,0))</f>
        <v>FinalAccept</v>
      </c>
      <c r="J140">
        <v>0.76100000000000001</v>
      </c>
      <c r="K140">
        <v>0.36199999999999999</v>
      </c>
      <c r="L140">
        <v>1.123</v>
      </c>
      <c r="M140">
        <v>0.39900000000000002</v>
      </c>
      <c r="N140">
        <v>58</v>
      </c>
      <c r="O140">
        <v>1194</v>
      </c>
      <c r="P140">
        <v>17</v>
      </c>
      <c r="Q140" s="3" t="s">
        <v>3791</v>
      </c>
    </row>
    <row r="141" ht="15" customHeight="1">
      <c r="A141" t="e">
        <f t="shared" ca="1" si="553"/>
        <v>#VALUE!</v>
      </c>
      <c r="B141" t="e">
        <f t="array" ref="B141" ca="1">_xlfn.XLOOKUP(Tabelle10[[#This Row],[ExperimentID]]&amp;Tabelle10[[#This Row],[NegotiationID]]&amp;Tabelle10[[#This Row],[MessageID]],ALL_IN_ONE[ExperimentID]&amp;ALL_IN_ONE[NegotiationID]&amp;ALL_IN_ONE[MessageID],ALL_IN_ONE[Gesamt_ID],,0)</f>
        <v>#VALUE!</v>
      </c>
      <c r="C141">
        <v>65620</v>
      </c>
      <c r="D141" t="s">
        <v>3675</v>
      </c>
      <c r="E141">
        <v>75627</v>
      </c>
      <c r="F141">
        <v>65610</v>
      </c>
      <c r="G141">
        <v>65607</v>
      </c>
      <c r="H141" t="s">
        <v>31</v>
      </c>
      <c r="I141" t="str">
        <f t="array" ref="I141">IFERROR(_xlfn.XLOOKUP(Tabelle10[[#This Row],[NegotiationID]]&amp;"FinalAccept",Tabelle10[NegotiationID]&amp;Tabelle10[ActionType],Tabelle10[ActionType],,0),_xlfn.XLOOKUP(Tabelle10[[#This Row],[NegotiationID]]&amp;"FinalReject",Tabelle10[NegotiationID]&amp;Tabelle10[ActionType],Tabelle10[ActionType],,0))</f>
        <v>FinalAccept</v>
      </c>
      <c r="J141">
        <v>0.54049999999999998</v>
      </c>
      <c r="K141">
        <v>0.64100000000000001</v>
      </c>
      <c r="L141">
        <v>1.1815</v>
      </c>
      <c r="M141">
        <v>0.10050000000000001</v>
      </c>
      <c r="N141">
        <v>92</v>
      </c>
      <c r="O141">
        <v>1194</v>
      </c>
      <c r="P141">
        <v>17</v>
      </c>
      <c r="Q141" s="3" t="s">
        <v>3792</v>
      </c>
    </row>
    <row r="142" ht="15" customHeight="1">
      <c r="A142" t="e">
        <f t="shared" ca="1" si="553"/>
        <v>#VALUE!</v>
      </c>
      <c r="B142" t="e">
        <f t="array" ref="B142" ca="1">_xlfn.XLOOKUP(Tabelle10[[#This Row],[ExperimentID]]&amp;Tabelle10[[#This Row],[NegotiationID]]&amp;Tabelle10[[#This Row],[MessageID]],ALL_IN_ONE[ExperimentID]&amp;ALL_IN_ONE[NegotiationID]&amp;ALL_IN_ONE[MessageID],ALL_IN_ONE[Gesamt_ID],,0)</f>
        <v>#VALUE!</v>
      </c>
      <c r="C142">
        <v>65620</v>
      </c>
      <c r="D142" t="s">
        <v>3675</v>
      </c>
      <c r="E142">
        <v>75810</v>
      </c>
      <c r="F142">
        <v>65607</v>
      </c>
      <c r="G142">
        <v>65610</v>
      </c>
      <c r="H142" t="s">
        <v>31</v>
      </c>
      <c r="I142" t="str">
        <f t="array" ref="I142">IFERROR(_xlfn.XLOOKUP(Tabelle10[[#This Row],[NegotiationID]]&amp;"FinalAccept",Tabelle10[NegotiationID]&amp;Tabelle10[ActionType],Tabelle10[ActionType],,0),_xlfn.XLOOKUP(Tabelle10[[#This Row],[NegotiationID]]&amp;"FinalReject",Tabelle10[NegotiationID]&amp;Tabelle10[ActionType],Tabelle10[ActionType],,0))</f>
        <v>FinalAccept</v>
      </c>
      <c r="J142">
        <v>0.70099999999999996</v>
      </c>
      <c r="K142">
        <v>0.49149999999999999</v>
      </c>
      <c r="L142">
        <v>1.1924999999999999</v>
      </c>
      <c r="M142">
        <v>0.20949999999999999</v>
      </c>
      <c r="N142">
        <v>54</v>
      </c>
      <c r="O142">
        <v>1194</v>
      </c>
      <c r="P142">
        <v>17</v>
      </c>
      <c r="Q142" s="3" t="s">
        <v>3793</v>
      </c>
    </row>
    <row r="143" ht="15" customHeight="1">
      <c r="A143" t="e">
        <f t="shared" ca="1" si="553"/>
        <v>#VALUE!</v>
      </c>
      <c r="B143" t="e">
        <f t="array" ref="B143" ca="1">_xlfn.XLOOKUP(Tabelle10[[#This Row],[ExperimentID]]&amp;Tabelle10[[#This Row],[NegotiationID]]&amp;Tabelle10[[#This Row],[MessageID]],ALL_IN_ONE[ExperimentID]&amp;ALL_IN_ONE[NegotiationID]&amp;ALL_IN_ONE[MessageID],ALL_IN_ONE[Gesamt_ID],,0)</f>
        <v>#VALUE!</v>
      </c>
      <c r="C143">
        <v>65620</v>
      </c>
      <c r="D143" t="s">
        <v>3675</v>
      </c>
      <c r="E143">
        <v>76145</v>
      </c>
      <c r="F143">
        <v>65610</v>
      </c>
      <c r="G143">
        <v>65607</v>
      </c>
      <c r="H143" t="s">
        <v>31</v>
      </c>
      <c r="I143" t="str">
        <f t="array" ref="I143">IFERROR(_xlfn.XLOOKUP(Tabelle10[[#This Row],[NegotiationID]]&amp;"FinalAccept",Tabelle10[NegotiationID]&amp;Tabelle10[ActionType],Tabelle10[ActionType],,0),_xlfn.XLOOKUP(Tabelle10[[#This Row],[NegotiationID]]&amp;"FinalReject",Tabelle10[NegotiationID]&amp;Tabelle10[ActionType],Tabelle10[ActionType],,0))</f>
        <v>FinalAccept</v>
      </c>
      <c r="J143">
        <v>0.68999999999999995</v>
      </c>
      <c r="K143">
        <v>0.45850000000000002</v>
      </c>
      <c r="L143">
        <v>1.1485000000000001</v>
      </c>
      <c r="M143">
        <v>0.23150000000000001</v>
      </c>
      <c r="N143">
        <v>63</v>
      </c>
      <c r="O143">
        <v>1194</v>
      </c>
      <c r="P143">
        <v>17</v>
      </c>
      <c r="Q143" s="3" t="s">
        <v>3794</v>
      </c>
    </row>
    <row r="144" ht="15" customHeight="1">
      <c r="A144" t="e">
        <f t="shared" ca="1" si="553"/>
        <v>#VALUE!</v>
      </c>
      <c r="B144" t="e">
        <f t="array" ref="B144" ca="1">_xlfn.XLOOKUP(Tabelle10[[#This Row],[ExperimentID]]&amp;Tabelle10[[#This Row],[NegotiationID]]&amp;Tabelle10[[#This Row],[MessageID]],ALL_IN_ONE[ExperimentID]&amp;ALL_IN_ONE[NegotiationID]&amp;ALL_IN_ONE[MessageID],ALL_IN_ONE[Gesamt_ID],,0)</f>
        <v>#VALUE!</v>
      </c>
      <c r="C144">
        <v>65620</v>
      </c>
      <c r="D144" t="s">
        <v>3675</v>
      </c>
      <c r="E144">
        <v>76147</v>
      </c>
      <c r="F144">
        <v>65607</v>
      </c>
      <c r="G144">
        <v>65610</v>
      </c>
      <c r="H144" t="s">
        <v>31</v>
      </c>
      <c r="I144" t="str">
        <f t="array" ref="I144">IFERROR(_xlfn.XLOOKUP(Tabelle10[[#This Row],[NegotiationID]]&amp;"FinalAccept",Tabelle10[NegotiationID]&amp;Tabelle10[ActionType],Tabelle10[ActionType],,0),_xlfn.XLOOKUP(Tabelle10[[#This Row],[NegotiationID]]&amp;"FinalReject",Tabelle10[NegotiationID]&amp;Tabelle10[ActionType],Tabelle10[ActionType],,0))</f>
        <v>FinalAccept</v>
      </c>
      <c r="J144">
        <v>0.64100000000000001</v>
      </c>
      <c r="K144">
        <v>0.59150000000000003</v>
      </c>
      <c r="L144">
        <v>1.2324999999999999</v>
      </c>
      <c r="M144">
        <v>0.049500000000000002</v>
      </c>
      <c r="N144">
        <v>75</v>
      </c>
      <c r="O144">
        <v>1194</v>
      </c>
      <c r="P144">
        <v>17</v>
      </c>
      <c r="Q144" s="3" t="s">
        <v>3795</v>
      </c>
    </row>
    <row r="145" ht="15" customHeight="1">
      <c r="A145" t="e">
        <f t="shared" ca="1" si="553"/>
        <v>#VALUE!</v>
      </c>
      <c r="B145" t="e">
        <f t="array" ref="B145" ca="1">_xlfn.XLOOKUP(Tabelle10[[#This Row],[ExperimentID]]&amp;Tabelle10[[#This Row],[NegotiationID]]&amp;Tabelle10[[#This Row],[MessageID]],ALL_IN_ONE[ExperimentID]&amp;ALL_IN_ONE[NegotiationID]&amp;ALL_IN_ONE[MessageID],ALL_IN_ONE[Gesamt_ID],,0)</f>
        <v>#VALUE!</v>
      </c>
      <c r="C145">
        <v>65620</v>
      </c>
      <c r="D145" t="s">
        <v>3675</v>
      </c>
      <c r="E145">
        <v>76235</v>
      </c>
      <c r="F145">
        <v>65610</v>
      </c>
      <c r="G145">
        <v>65607</v>
      </c>
      <c r="H145" t="s">
        <v>31</v>
      </c>
      <c r="I145" t="str">
        <f t="array" ref="I145">IFERROR(_xlfn.XLOOKUP(Tabelle10[[#This Row],[NegotiationID]]&amp;"FinalAccept",Tabelle10[NegotiationID]&amp;Tabelle10[ActionType],Tabelle10[ActionType],,0),_xlfn.XLOOKUP(Tabelle10[[#This Row],[NegotiationID]]&amp;"FinalReject",Tabelle10[NegotiationID]&amp;Tabelle10[ActionType],Tabelle10[ActionType],,0))</f>
        <v>FinalAccept</v>
      </c>
      <c r="J145">
        <v>0.67049999999999998</v>
      </c>
      <c r="K145">
        <v>0.52849999999999997</v>
      </c>
      <c r="L145">
        <v>1.1990000000000001</v>
      </c>
      <c r="M145">
        <v>0.14199999999999999</v>
      </c>
      <c r="N145">
        <v>106</v>
      </c>
      <c r="O145">
        <v>1194</v>
      </c>
      <c r="P145">
        <v>17</v>
      </c>
      <c r="Q145" s="3" t="s">
        <v>3796</v>
      </c>
    </row>
    <row r="146" ht="15" customHeight="1">
      <c r="A146" t="e">
        <f t="shared" ca="1" si="553"/>
        <v>#VALUE!</v>
      </c>
      <c r="B146" t="e">
        <f t="array" ref="B146" ca="1">_xlfn.XLOOKUP(Tabelle10[[#This Row],[ExperimentID]]&amp;Tabelle10[[#This Row],[NegotiationID]]&amp;Tabelle10[[#This Row],[MessageID]],ALL_IN_ONE[ExperimentID]&amp;ALL_IN_ONE[NegotiationID]&amp;ALL_IN_ONE[MessageID],ALL_IN_ONE[Gesamt_ID],,0)</f>
        <v>#VALUE!</v>
      </c>
      <c r="C146">
        <v>65620</v>
      </c>
      <c r="D146" t="s">
        <v>3675</v>
      </c>
      <c r="E146">
        <v>76254</v>
      </c>
      <c r="F146">
        <v>65607</v>
      </c>
      <c r="G146">
        <v>65610</v>
      </c>
      <c r="H146" t="s">
        <v>31</v>
      </c>
      <c r="I146" t="str">
        <f t="array" ref="I146">IFERROR(_xlfn.XLOOKUP(Tabelle10[[#This Row],[NegotiationID]]&amp;"FinalAccept",Tabelle10[NegotiationID]&amp;Tabelle10[ActionType],Tabelle10[ActionType],,0),_xlfn.XLOOKUP(Tabelle10[[#This Row],[NegotiationID]]&amp;"FinalReject",Tabelle10[NegotiationID]&amp;Tabelle10[ActionType],Tabelle10[ActionType],,0))</f>
        <v>FinalAccept</v>
      </c>
      <c r="J146">
        <v>0.58099999999999996</v>
      </c>
      <c r="K146">
        <v>0.64049999999999996</v>
      </c>
      <c r="L146">
        <v>1.2215</v>
      </c>
      <c r="M146">
        <v>0.059499999999999997</v>
      </c>
      <c r="N146">
        <v>80</v>
      </c>
      <c r="O146">
        <v>1194</v>
      </c>
      <c r="P146">
        <v>17</v>
      </c>
      <c r="Q146" s="3" t="s">
        <v>3797</v>
      </c>
    </row>
    <row r="147" ht="15" customHeight="1">
      <c r="A147" t="e">
        <f t="shared" ca="1" si="553"/>
        <v>#VALUE!</v>
      </c>
      <c r="B147" t="e">
        <f t="array" ref="B147" ca="1">_xlfn.XLOOKUP(Tabelle10[[#This Row],[ExperimentID]]&amp;Tabelle10[[#This Row],[NegotiationID]]&amp;Tabelle10[[#This Row],[MessageID]],ALL_IN_ONE[ExperimentID]&amp;ALL_IN_ONE[NegotiationID]&amp;ALL_IN_ONE[MessageID],ALL_IN_ONE[Gesamt_ID],,0)</f>
        <v>#VALUE!</v>
      </c>
      <c r="C147">
        <v>65620</v>
      </c>
      <c r="D147" t="s">
        <v>3675</v>
      </c>
      <c r="E147">
        <v>77281</v>
      </c>
      <c r="F147">
        <v>65610</v>
      </c>
      <c r="G147">
        <v>65607</v>
      </c>
      <c r="H147" t="s">
        <v>20</v>
      </c>
      <c r="I147" t="str">
        <f t="array" ref="I147">IFERROR(_xlfn.XLOOKUP(Tabelle10[[#This Row],[NegotiationID]]&amp;"FinalAccept",Tabelle10[NegotiationID]&amp;Tabelle10[ActionType],Tabelle10[ActionType],,0),_xlfn.XLOOKUP(Tabelle10[[#This Row],[NegotiationID]]&amp;"FinalReject",Tabelle10[NegotiationID]&amp;Tabelle10[ActionType],Tabelle10[ActionType],,0))</f>
        <v>FinalAccept</v>
      </c>
      <c r="J147">
        <v>0.64049999999999996</v>
      </c>
      <c r="K147">
        <v>0.58099999999999996</v>
      </c>
      <c r="L147">
        <v>1.2215</v>
      </c>
      <c r="M147">
        <v>0.059499999999999997</v>
      </c>
      <c r="N147">
        <v>20</v>
      </c>
      <c r="O147">
        <v>1194</v>
      </c>
      <c r="P147">
        <v>17</v>
      </c>
      <c r="Q147" s="3" t="s">
        <v>3798</v>
      </c>
    </row>
    <row r="148" ht="14.5" hidden="1">
      <c r="A148" t="e">
        <f t="shared" ca="1" si="553"/>
        <v>#VALUE!</v>
      </c>
      <c r="B148" t="e">
        <f t="array" ref="B148" ca="1">_xlfn.XLOOKUP(Tabelle10[[#This Row],[ExperimentID]]&amp;Tabelle10[[#This Row],[NegotiationID]]&amp;Tabelle10[[#This Row],[MessageID]],ALL_IN_ONE[ExperimentID]&amp;ALL_IN_ONE[NegotiationID]&amp;ALL_IN_ONE[MessageID],ALL_IN_ONE[Gesamt_ID],,0)</f>
        <v>#VALUE!</v>
      </c>
      <c r="C148">
        <v>65648</v>
      </c>
      <c r="D148" t="s">
        <v>3675</v>
      </c>
      <c r="E148">
        <v>65649</v>
      </c>
      <c r="H148" t="s">
        <v>6019</v>
      </c>
      <c r="I148" t="str">
        <f t="array" ref="I148">IFERROR(_xlfn.XLOOKUP(Tabelle10[[#This Row],[NegotiationID]]&amp;"FinalAccept",Tabelle10[NegotiationID]&amp;Tabelle10[ActionType],Tabelle10[ActionType],,0),_xlfn.XLOOKUP(Tabelle10[[#This Row],[NegotiationID]]&amp;"FinalReject",Tabelle10[NegotiationID]&amp;Tabelle10[ActionType],Tabelle10[ActionType],,0))</f>
        <v>FinalAccept</v>
      </c>
      <c r="N148">
        <v>21</v>
      </c>
      <c r="O148">
        <v>752</v>
      </c>
      <c r="P148">
        <v>10</v>
      </c>
      <c r="Q148" t="s">
        <v>6020</v>
      </c>
    </row>
    <row r="149" ht="15" customHeight="1">
      <c r="A149" t="e">
        <f t="shared" ca="1" si="553"/>
        <v>#VALUE!</v>
      </c>
      <c r="B149" t="e">
        <f t="array" ref="B149" ca="1">_xlfn.XLOOKUP(Tabelle10[[#This Row],[ExperimentID]]&amp;Tabelle10[[#This Row],[NegotiationID]]&amp;Tabelle10[[#This Row],[MessageID]],ALL_IN_ONE[ExperimentID]&amp;ALL_IN_ONE[NegotiationID]&amp;ALL_IN_ONE[MessageID],ALL_IN_ONE[Gesamt_ID],,0)</f>
        <v>#VALUE!</v>
      </c>
      <c r="C149">
        <v>65648</v>
      </c>
      <c r="D149" t="s">
        <v>3675</v>
      </c>
      <c r="E149">
        <v>72053</v>
      </c>
      <c r="F149">
        <v>65635</v>
      </c>
      <c r="G149">
        <v>65638</v>
      </c>
      <c r="H149" t="s">
        <v>158</v>
      </c>
      <c r="I149" t="str">
        <f t="array" ref="I149">IFERROR(_xlfn.XLOOKUP(Tabelle10[[#This Row],[NegotiationID]]&amp;"FinalAccept",Tabelle10[NegotiationID]&amp;Tabelle10[ActionType],Tabelle10[ActionType],,0),_xlfn.XLOOKUP(Tabelle10[[#This Row],[NegotiationID]]&amp;"FinalReject",Tabelle10[NegotiationID]&amp;Tabelle10[ActionType],Tabelle10[ActionType],,0))</f>
        <v>FinalAccept</v>
      </c>
      <c r="J149">
        <v>1</v>
      </c>
      <c r="K149">
        <v>1</v>
      </c>
      <c r="L149">
        <v>2</v>
      </c>
      <c r="M149">
        <v>0</v>
      </c>
      <c r="N149">
        <v>76</v>
      </c>
      <c r="O149">
        <v>752</v>
      </c>
      <c r="P149">
        <v>10</v>
      </c>
      <c r="Q149" s="3" t="s">
        <v>3799</v>
      </c>
    </row>
    <row r="150" ht="15" customHeight="1">
      <c r="A150" t="e">
        <f t="shared" ca="1" si="553"/>
        <v>#VALUE!</v>
      </c>
      <c r="B150" t="e">
        <f t="array" ref="B150" ca="1">_xlfn.XLOOKUP(Tabelle10[[#This Row],[ExperimentID]]&amp;Tabelle10[[#This Row],[NegotiationID]]&amp;Tabelle10[[#This Row],[MessageID]],ALL_IN_ONE[ExperimentID]&amp;ALL_IN_ONE[NegotiationID]&amp;ALL_IN_ONE[MessageID],ALL_IN_ONE[Gesamt_ID],,0)</f>
        <v>#VALUE!</v>
      </c>
      <c r="C150">
        <v>65648</v>
      </c>
      <c r="D150" t="s">
        <v>3675</v>
      </c>
      <c r="E150">
        <v>73545</v>
      </c>
      <c r="F150">
        <v>65638</v>
      </c>
      <c r="G150">
        <v>65635</v>
      </c>
      <c r="H150" t="s">
        <v>31</v>
      </c>
      <c r="I150" t="str">
        <f t="array" ref="I150">IFERROR(_xlfn.XLOOKUP(Tabelle10[[#This Row],[NegotiationID]]&amp;"FinalAccept",Tabelle10[NegotiationID]&amp;Tabelle10[ActionType],Tabelle10[ActionType],,0),_xlfn.XLOOKUP(Tabelle10[[#This Row],[NegotiationID]]&amp;"FinalReject",Tabelle10[NegotiationID]&amp;Tabelle10[ActionType],Tabelle10[ActionType],,0))</f>
        <v>FinalAccept</v>
      </c>
      <c r="J150">
        <v>0.83050000000000002</v>
      </c>
      <c r="K150">
        <v>0.30149999999999999</v>
      </c>
      <c r="L150">
        <v>1.1319999999999999</v>
      </c>
      <c r="M150">
        <v>0.52900000000000003</v>
      </c>
      <c r="N150">
        <v>47</v>
      </c>
      <c r="O150">
        <v>752</v>
      </c>
      <c r="P150">
        <v>10</v>
      </c>
      <c r="Q150" s="3" t="s">
        <v>3800</v>
      </c>
    </row>
    <row r="151" ht="15" customHeight="1">
      <c r="A151" t="e">
        <f t="shared" ca="1" si="553"/>
        <v>#VALUE!</v>
      </c>
      <c r="B151" t="e">
        <f t="array" ref="B151" ca="1">_xlfn.XLOOKUP(Tabelle10[[#This Row],[ExperimentID]]&amp;Tabelle10[[#This Row],[NegotiationID]]&amp;Tabelle10[[#This Row],[MessageID]],ALL_IN_ONE[ExperimentID]&amp;ALL_IN_ONE[NegotiationID]&amp;ALL_IN_ONE[MessageID],ALL_IN_ONE[Gesamt_ID],,0)</f>
        <v>#VALUE!</v>
      </c>
      <c r="C151">
        <v>65648</v>
      </c>
      <c r="D151" t="s">
        <v>3675</v>
      </c>
      <c r="E151">
        <v>74280</v>
      </c>
      <c r="F151">
        <v>65635</v>
      </c>
      <c r="G151">
        <v>65638</v>
      </c>
      <c r="H151" t="s">
        <v>31</v>
      </c>
      <c r="I151" t="str">
        <f t="array" ref="I151">IFERROR(_xlfn.XLOOKUP(Tabelle10[[#This Row],[NegotiationID]]&amp;"FinalAccept",Tabelle10[NegotiationID]&amp;Tabelle10[ActionType],Tabelle10[ActionType],,0),_xlfn.XLOOKUP(Tabelle10[[#This Row],[NegotiationID]]&amp;"FinalReject",Tabelle10[NegotiationID]&amp;Tabelle10[ActionType],Tabelle10[ActionType],,0))</f>
        <v>FinalAccept</v>
      </c>
      <c r="J151">
        <v>0.93999999999999995</v>
      </c>
      <c r="K151">
        <v>0.20050000000000001</v>
      </c>
      <c r="L151">
        <v>1.1405000000000001</v>
      </c>
      <c r="M151">
        <v>0.73950000000000005</v>
      </c>
      <c r="N151">
        <v>179</v>
      </c>
      <c r="O151">
        <v>752</v>
      </c>
      <c r="P151">
        <v>10</v>
      </c>
      <c r="Q151" s="3" t="s">
        <v>3801</v>
      </c>
    </row>
    <row r="152" ht="15" customHeight="1">
      <c r="A152" t="e">
        <f t="shared" ca="1" si="553"/>
        <v>#VALUE!</v>
      </c>
      <c r="B152" t="e">
        <f t="array" ref="B152" ca="1">_xlfn.XLOOKUP(Tabelle10[[#This Row],[ExperimentID]]&amp;Tabelle10[[#This Row],[NegotiationID]]&amp;Tabelle10[[#This Row],[MessageID]],ALL_IN_ONE[ExperimentID]&amp;ALL_IN_ONE[NegotiationID]&amp;ALL_IN_ONE[MessageID],ALL_IN_ONE[Gesamt_ID],,0)</f>
        <v>#VALUE!</v>
      </c>
      <c r="C152">
        <v>65648</v>
      </c>
      <c r="D152" t="s">
        <v>3675</v>
      </c>
      <c r="E152">
        <v>74473</v>
      </c>
      <c r="F152">
        <v>65638</v>
      </c>
      <c r="G152">
        <v>65635</v>
      </c>
      <c r="H152" t="s">
        <v>31</v>
      </c>
      <c r="I152" t="str">
        <f t="array" ref="I152">IFERROR(_xlfn.XLOOKUP(Tabelle10[[#This Row],[NegotiationID]]&amp;"FinalAccept",Tabelle10[NegotiationID]&amp;Tabelle10[ActionType],Tabelle10[ActionType],,0),_xlfn.XLOOKUP(Tabelle10[[#This Row],[NegotiationID]]&amp;"FinalReject",Tabelle10[NegotiationID]&amp;Tabelle10[ActionType],Tabelle10[ActionType],,0))</f>
        <v>FinalAccept</v>
      </c>
      <c r="J152">
        <v>0.70199999999999996</v>
      </c>
      <c r="K152">
        <v>0.52049999999999996</v>
      </c>
      <c r="L152">
        <v>1.2224999999999999</v>
      </c>
      <c r="M152">
        <v>0.18149999999999999</v>
      </c>
      <c r="N152">
        <v>89</v>
      </c>
      <c r="O152">
        <v>752</v>
      </c>
      <c r="P152">
        <v>10</v>
      </c>
      <c r="Q152" s="3" t="s">
        <v>3802</v>
      </c>
    </row>
    <row r="153" ht="15" customHeight="1">
      <c r="A153" t="e">
        <f t="shared" ca="1" si="553"/>
        <v>#VALUE!</v>
      </c>
      <c r="B153" t="e">
        <f t="array" ref="B153" ca="1">_xlfn.XLOOKUP(Tabelle10[[#This Row],[ExperimentID]]&amp;Tabelle10[[#This Row],[NegotiationID]]&amp;Tabelle10[[#This Row],[MessageID]],ALL_IN_ONE[ExperimentID]&amp;ALL_IN_ONE[NegotiationID]&amp;ALL_IN_ONE[MessageID],ALL_IN_ONE[Gesamt_ID],,0)</f>
        <v>#VALUE!</v>
      </c>
      <c r="C153">
        <v>65648</v>
      </c>
      <c r="D153" t="s">
        <v>3675</v>
      </c>
      <c r="E153">
        <v>74729</v>
      </c>
      <c r="F153">
        <v>65635</v>
      </c>
      <c r="G153">
        <v>65638</v>
      </c>
      <c r="H153" t="s">
        <v>31</v>
      </c>
      <c r="I153" t="str">
        <f t="array" ref="I153">IFERROR(_xlfn.XLOOKUP(Tabelle10[[#This Row],[NegotiationID]]&amp;"FinalAccept",Tabelle10[NegotiationID]&amp;Tabelle10[ActionType],Tabelle10[ActionType],,0),_xlfn.XLOOKUP(Tabelle10[[#This Row],[NegotiationID]]&amp;"FinalReject",Tabelle10[NegotiationID]&amp;Tabelle10[ActionType],Tabelle10[ActionType],,0))</f>
        <v>FinalAccept</v>
      </c>
      <c r="J153">
        <v>0.79100000000000004</v>
      </c>
      <c r="K153">
        <v>0.4325</v>
      </c>
      <c r="L153">
        <v>1.2235</v>
      </c>
      <c r="M153">
        <v>0.35849999999999999</v>
      </c>
      <c r="N153">
        <v>82</v>
      </c>
      <c r="O153">
        <v>752</v>
      </c>
      <c r="P153">
        <v>10</v>
      </c>
      <c r="Q153" s="3" t="s">
        <v>3803</v>
      </c>
    </row>
    <row r="154" ht="15" customHeight="1">
      <c r="A154" t="e">
        <f t="shared" ca="1" si="553"/>
        <v>#VALUE!</v>
      </c>
      <c r="B154" t="e">
        <f t="array" ref="B154" ca="1">_xlfn.XLOOKUP(Tabelle10[[#This Row],[ExperimentID]]&amp;Tabelle10[[#This Row],[NegotiationID]]&amp;Tabelle10[[#This Row],[MessageID]],ALL_IN_ONE[ExperimentID]&amp;ALL_IN_ONE[NegotiationID]&amp;ALL_IN_ONE[MessageID],ALL_IN_ONE[Gesamt_ID],,0)</f>
        <v>#VALUE!</v>
      </c>
      <c r="C154">
        <v>65648</v>
      </c>
      <c r="D154" t="s">
        <v>3675</v>
      </c>
      <c r="E154">
        <v>74768</v>
      </c>
      <c r="F154">
        <v>65638</v>
      </c>
      <c r="G154">
        <v>65635</v>
      </c>
      <c r="H154" t="s">
        <v>31</v>
      </c>
      <c r="I154" t="str">
        <f t="array" ref="I154">IFERROR(_xlfn.XLOOKUP(Tabelle10[[#This Row],[NegotiationID]]&amp;"FinalAccept",Tabelle10[NegotiationID]&amp;Tabelle10[ActionType],Tabelle10[ActionType],,0),_xlfn.XLOOKUP(Tabelle10[[#This Row],[NegotiationID]]&amp;"FinalReject",Tabelle10[NegotiationID]&amp;Tabelle10[ActionType],Tabelle10[ActionType],,0))</f>
        <v>FinalAccept</v>
      </c>
      <c r="J154">
        <v>0.63200000000000001</v>
      </c>
      <c r="K154">
        <v>0.67100000000000004</v>
      </c>
      <c r="L154">
        <v>1.3029999999999999</v>
      </c>
      <c r="M154">
        <v>0.039</v>
      </c>
      <c r="N154">
        <v>88</v>
      </c>
      <c r="O154">
        <v>752</v>
      </c>
      <c r="P154">
        <v>10</v>
      </c>
      <c r="Q154" s="3" t="s">
        <v>3804</v>
      </c>
    </row>
    <row r="155" ht="15" customHeight="1">
      <c r="A155" t="e">
        <f t="shared" ca="1" si="553"/>
        <v>#VALUE!</v>
      </c>
      <c r="B155" t="e">
        <f t="array" ref="B155" ca="1">_xlfn.XLOOKUP(Tabelle10[[#This Row],[ExperimentID]]&amp;Tabelle10[[#This Row],[NegotiationID]]&amp;Tabelle10[[#This Row],[MessageID]],ALL_IN_ONE[ExperimentID]&amp;ALL_IN_ONE[NegotiationID]&amp;ALL_IN_ONE[MessageID],ALL_IN_ONE[Gesamt_ID],,0)</f>
        <v>#VALUE!</v>
      </c>
      <c r="C155">
        <v>65648</v>
      </c>
      <c r="D155" t="s">
        <v>3675</v>
      </c>
      <c r="E155">
        <v>77001</v>
      </c>
      <c r="F155">
        <v>65635</v>
      </c>
      <c r="G155">
        <v>65638</v>
      </c>
      <c r="H155" t="s">
        <v>31</v>
      </c>
      <c r="I155" t="str">
        <f t="array" ref="I155">IFERROR(_xlfn.XLOOKUP(Tabelle10[[#This Row],[NegotiationID]]&amp;"FinalAccept",Tabelle10[NegotiationID]&amp;Tabelle10[ActionType],Tabelle10[ActionType],,0),_xlfn.XLOOKUP(Tabelle10[[#This Row],[NegotiationID]]&amp;"FinalReject",Tabelle10[NegotiationID]&amp;Tabelle10[ActionType],Tabelle10[ActionType],,0))</f>
        <v>FinalAccept</v>
      </c>
      <c r="J155">
        <v>0.73099999999999998</v>
      </c>
      <c r="K155">
        <v>0.50249999999999995</v>
      </c>
      <c r="L155">
        <v>1.2335</v>
      </c>
      <c r="M155">
        <v>0.22850000000000001</v>
      </c>
      <c r="N155">
        <v>80</v>
      </c>
      <c r="O155">
        <v>752</v>
      </c>
      <c r="P155">
        <v>10</v>
      </c>
      <c r="Q155" s="3" t="s">
        <v>3805</v>
      </c>
    </row>
    <row r="156" ht="15" customHeight="1">
      <c r="A156" t="e">
        <f t="shared" ca="1" si="553"/>
        <v>#VALUE!</v>
      </c>
      <c r="B156" t="e">
        <f t="array" ref="B156" ca="1">_xlfn.XLOOKUP(Tabelle10[[#This Row],[ExperimentID]]&amp;Tabelle10[[#This Row],[NegotiationID]]&amp;Tabelle10[[#This Row],[MessageID]],ALL_IN_ONE[ExperimentID]&amp;ALL_IN_ONE[NegotiationID]&amp;ALL_IN_ONE[MessageID],ALL_IN_ONE[Gesamt_ID],,0)</f>
        <v>#VALUE!</v>
      </c>
      <c r="C156">
        <v>65648</v>
      </c>
      <c r="D156" t="s">
        <v>3675</v>
      </c>
      <c r="E156">
        <v>77038</v>
      </c>
      <c r="F156">
        <v>65638</v>
      </c>
      <c r="G156">
        <v>65635</v>
      </c>
      <c r="H156" t="s">
        <v>31</v>
      </c>
      <c r="I156" t="str">
        <f t="array" ref="I156">IFERROR(_xlfn.XLOOKUP(Tabelle10[[#This Row],[NegotiationID]]&amp;"FinalAccept",Tabelle10[NegotiationID]&amp;Tabelle10[ActionType],Tabelle10[ActionType],,0),_xlfn.XLOOKUP(Tabelle10[[#This Row],[NegotiationID]]&amp;"FinalReject",Tabelle10[NegotiationID]&amp;Tabelle10[ActionType],Tabelle10[ActionType],,0))</f>
        <v>FinalAccept</v>
      </c>
      <c r="J156">
        <v>0.60199999999999998</v>
      </c>
      <c r="K156">
        <v>0.71999999999999997</v>
      </c>
      <c r="L156">
        <v>1.3220000000000001</v>
      </c>
      <c r="M156">
        <v>0.11799999999999999</v>
      </c>
      <c r="N156">
        <v>52</v>
      </c>
      <c r="O156">
        <v>752</v>
      </c>
      <c r="P156">
        <v>10</v>
      </c>
      <c r="Q156" s="3" t="s">
        <v>3806</v>
      </c>
    </row>
    <row r="157" ht="15" customHeight="1">
      <c r="A157" t="e">
        <f t="shared" ca="1" si="553"/>
        <v>#VALUE!</v>
      </c>
      <c r="B157" t="e">
        <f t="array" ref="B157" ca="1">_xlfn.XLOOKUP(Tabelle10[[#This Row],[ExperimentID]]&amp;Tabelle10[[#This Row],[NegotiationID]]&amp;Tabelle10[[#This Row],[MessageID]],ALL_IN_ONE[ExperimentID]&amp;ALL_IN_ONE[NegotiationID]&amp;ALL_IN_ONE[MessageID],ALL_IN_ONE[Gesamt_ID],,0)</f>
        <v>#VALUE!</v>
      </c>
      <c r="C157">
        <v>65648</v>
      </c>
      <c r="D157" t="s">
        <v>3675</v>
      </c>
      <c r="E157">
        <v>77102</v>
      </c>
      <c r="F157">
        <v>65635</v>
      </c>
      <c r="G157">
        <v>65638</v>
      </c>
      <c r="H157" t="s">
        <v>20</v>
      </c>
      <c r="I157" t="str">
        <f t="array" ref="I157">IFERROR(_xlfn.XLOOKUP(Tabelle10[[#This Row],[NegotiationID]]&amp;"FinalAccept",Tabelle10[NegotiationID]&amp;Tabelle10[ActionType],Tabelle10[ActionType],,0),_xlfn.XLOOKUP(Tabelle10[[#This Row],[NegotiationID]]&amp;"FinalReject",Tabelle10[NegotiationID]&amp;Tabelle10[ActionType],Tabelle10[ActionType],,0))</f>
        <v>FinalAccept</v>
      </c>
      <c r="J157">
        <v>0.71999999999999997</v>
      </c>
      <c r="K157">
        <v>0.60199999999999998</v>
      </c>
      <c r="L157">
        <v>1.3220000000000001</v>
      </c>
      <c r="M157">
        <v>0.11799999999999999</v>
      </c>
      <c r="N157">
        <v>38</v>
      </c>
      <c r="O157">
        <v>752</v>
      </c>
      <c r="P157">
        <v>10</v>
      </c>
      <c r="Q157" s="3" t="s">
        <v>3807</v>
      </c>
    </row>
    <row r="158" ht="14.5" hidden="1">
      <c r="A158" t="e">
        <f t="shared" ca="1" si="553"/>
        <v>#VALUE!</v>
      </c>
      <c r="B158" t="e">
        <f t="array" ref="B158" ca="1">_xlfn.XLOOKUP(Tabelle10[[#This Row],[ExperimentID]]&amp;Tabelle10[[#This Row],[NegotiationID]]&amp;Tabelle10[[#This Row],[MessageID]],ALL_IN_ONE[ExperimentID]&amp;ALL_IN_ONE[NegotiationID]&amp;ALL_IN_ONE[MessageID],ALL_IN_ONE[Gesamt_ID],,0)</f>
        <v>#VALUE!</v>
      </c>
      <c r="C158">
        <v>65676</v>
      </c>
      <c r="D158" t="s">
        <v>3675</v>
      </c>
      <c r="E158">
        <v>65677</v>
      </c>
      <c r="H158" t="s">
        <v>6019</v>
      </c>
      <c r="I158" t="str">
        <f t="array" ref="I158">IFERROR(_xlfn.XLOOKUP(Tabelle10[[#This Row],[NegotiationID]]&amp;"FinalAccept",Tabelle10[NegotiationID]&amp;Tabelle10[ActionType],Tabelle10[ActionType],,0),_xlfn.XLOOKUP(Tabelle10[[#This Row],[NegotiationID]]&amp;"FinalReject",Tabelle10[NegotiationID]&amp;Tabelle10[ActionType],Tabelle10[ActionType],,0))</f>
        <v>FinalAccept</v>
      </c>
      <c r="N158">
        <v>21</v>
      </c>
      <c r="O158">
        <v>898</v>
      </c>
      <c r="P158">
        <v>6</v>
      </c>
      <c r="Q158" t="s">
        <v>6020</v>
      </c>
    </row>
    <row r="159" ht="15" customHeight="1">
      <c r="A159" t="e">
        <f t="shared" ca="1" si="553"/>
        <v>#VALUE!</v>
      </c>
      <c r="B159" t="e">
        <f t="array" ref="B159" ca="1">_xlfn.XLOOKUP(Tabelle10[[#This Row],[ExperimentID]]&amp;Tabelle10[[#This Row],[NegotiationID]]&amp;Tabelle10[[#This Row],[MessageID]],ALL_IN_ONE[ExperimentID]&amp;ALL_IN_ONE[NegotiationID]&amp;ALL_IN_ONE[MessageID],ALL_IN_ONE[Gesamt_ID],,0)</f>
        <v>#VALUE!</v>
      </c>
      <c r="C159">
        <v>65676</v>
      </c>
      <c r="D159" t="s">
        <v>3675</v>
      </c>
      <c r="E159">
        <v>73577</v>
      </c>
      <c r="F159">
        <v>65663</v>
      </c>
      <c r="G159">
        <v>65666</v>
      </c>
      <c r="H159" t="s">
        <v>158</v>
      </c>
      <c r="I159" t="str">
        <f t="array" ref="I159">IFERROR(_xlfn.XLOOKUP(Tabelle10[[#This Row],[NegotiationID]]&amp;"FinalAccept",Tabelle10[NegotiationID]&amp;Tabelle10[ActionType],Tabelle10[ActionType],,0),_xlfn.XLOOKUP(Tabelle10[[#This Row],[NegotiationID]]&amp;"FinalReject",Tabelle10[NegotiationID]&amp;Tabelle10[ActionType],Tabelle10[ActionType],,0))</f>
        <v>FinalAccept</v>
      </c>
      <c r="J159">
        <v>1</v>
      </c>
      <c r="K159">
        <v>0.10050000000000001</v>
      </c>
      <c r="L159">
        <v>1.1005</v>
      </c>
      <c r="M159">
        <v>0.89949999999999997</v>
      </c>
      <c r="N159">
        <v>376</v>
      </c>
      <c r="O159">
        <v>898</v>
      </c>
      <c r="P159">
        <v>6</v>
      </c>
      <c r="Q159" s="3" t="s">
        <v>3808</v>
      </c>
    </row>
    <row r="160" ht="15" customHeight="1">
      <c r="A160" t="e">
        <f t="shared" ca="1" si="553"/>
        <v>#VALUE!</v>
      </c>
      <c r="B160" t="e">
        <f t="array" ref="B160" ca="1">_xlfn.XLOOKUP(Tabelle10[[#This Row],[ExperimentID]]&amp;Tabelle10[[#This Row],[NegotiationID]]&amp;Tabelle10[[#This Row],[MessageID]],ALL_IN_ONE[ExperimentID]&amp;ALL_IN_ONE[NegotiationID]&amp;ALL_IN_ONE[MessageID],ALL_IN_ONE[Gesamt_ID],,0)</f>
        <v>#VALUE!</v>
      </c>
      <c r="C160">
        <v>65676</v>
      </c>
      <c r="D160" t="s">
        <v>3675</v>
      </c>
      <c r="E160">
        <v>74120</v>
      </c>
      <c r="F160">
        <v>65666</v>
      </c>
      <c r="G160">
        <v>65663</v>
      </c>
      <c r="H160" t="s">
        <v>31</v>
      </c>
      <c r="I160" t="str">
        <f t="array" ref="I160">IFERROR(_xlfn.XLOOKUP(Tabelle10[[#This Row],[NegotiationID]]&amp;"FinalAccept",Tabelle10[NegotiationID]&amp;Tabelle10[ActionType],Tabelle10[ActionType],,0),_xlfn.XLOOKUP(Tabelle10[[#This Row],[NegotiationID]]&amp;"FinalReject",Tabelle10[NegotiationID]&amp;Tabelle10[ActionType],Tabelle10[ActionType],,0))</f>
        <v>FinalAccept</v>
      </c>
      <c r="J160">
        <v>0.65049999999999997</v>
      </c>
      <c r="K160">
        <v>0.55149999999999999</v>
      </c>
      <c r="L160">
        <v>1.202</v>
      </c>
      <c r="M160">
        <v>0.099000000000000005</v>
      </c>
      <c r="N160">
        <v>196</v>
      </c>
      <c r="O160">
        <v>898</v>
      </c>
      <c r="P160">
        <v>6</v>
      </c>
      <c r="Q160" s="3" t="s">
        <v>3809</v>
      </c>
    </row>
    <row r="161" ht="15" customHeight="1">
      <c r="A161" t="e">
        <f t="shared" ca="1" si="553"/>
        <v>#VALUE!</v>
      </c>
      <c r="B161" t="e">
        <f t="array" ref="B161" ca="1">_xlfn.XLOOKUP(Tabelle10[[#This Row],[ExperimentID]]&amp;Tabelle10[[#This Row],[NegotiationID]]&amp;Tabelle10[[#This Row],[MessageID]],ALL_IN_ONE[ExperimentID]&amp;ALL_IN_ONE[NegotiationID]&amp;ALL_IN_ONE[MessageID],ALL_IN_ONE[Gesamt_ID],,0)</f>
        <v>#VALUE!</v>
      </c>
      <c r="C161">
        <v>65676</v>
      </c>
      <c r="D161" t="s">
        <v>3675</v>
      </c>
      <c r="E161">
        <v>74153</v>
      </c>
      <c r="F161">
        <v>65663</v>
      </c>
      <c r="G161">
        <v>65666</v>
      </c>
      <c r="H161" t="s">
        <v>31</v>
      </c>
      <c r="I161" t="str">
        <f t="array" ref="I161">IFERROR(_xlfn.XLOOKUP(Tabelle10[[#This Row],[NegotiationID]]&amp;"FinalAccept",Tabelle10[NegotiationID]&amp;Tabelle10[ActionType],Tabelle10[ActionType],,0),_xlfn.XLOOKUP(Tabelle10[[#This Row],[NegotiationID]]&amp;"FinalReject",Tabelle10[NegotiationID]&amp;Tabelle10[ActionType],Tabelle10[ActionType],,0))</f>
        <v>FinalAccept</v>
      </c>
      <c r="J161">
        <v>0.81100000000000005</v>
      </c>
      <c r="K161">
        <v>0.43149999999999999</v>
      </c>
      <c r="L161">
        <v>1.2424999999999999</v>
      </c>
      <c r="M161">
        <v>0.3795</v>
      </c>
      <c r="N161">
        <v>187</v>
      </c>
      <c r="O161">
        <v>898</v>
      </c>
      <c r="P161">
        <v>6</v>
      </c>
      <c r="Q161" s="3" t="s">
        <v>3810</v>
      </c>
    </row>
    <row r="162" ht="15" customHeight="1">
      <c r="A162" t="e">
        <f t="shared" ca="1" si="553"/>
        <v>#VALUE!</v>
      </c>
      <c r="B162" t="e">
        <f t="array" ref="B162" ca="1">_xlfn.XLOOKUP(Tabelle10[[#This Row],[ExperimentID]]&amp;Tabelle10[[#This Row],[NegotiationID]]&amp;Tabelle10[[#This Row],[MessageID]],ALL_IN_ONE[ExperimentID]&amp;ALL_IN_ONE[NegotiationID]&amp;ALL_IN_ONE[MessageID],ALL_IN_ONE[Gesamt_ID],,0)</f>
        <v>#VALUE!</v>
      </c>
      <c r="C162">
        <v>65676</v>
      </c>
      <c r="D162" t="s">
        <v>3675</v>
      </c>
      <c r="E162">
        <v>74762</v>
      </c>
      <c r="F162">
        <v>65666</v>
      </c>
      <c r="G162">
        <v>65663</v>
      </c>
      <c r="H162" t="s">
        <v>31</v>
      </c>
      <c r="I162" t="str">
        <f t="array" ref="I162">IFERROR(_xlfn.XLOOKUP(Tabelle10[[#This Row],[NegotiationID]]&amp;"FinalAccept",Tabelle10[NegotiationID]&amp;Tabelle10[ActionType],Tabelle10[ActionType],,0),_xlfn.XLOOKUP(Tabelle10[[#This Row],[NegotiationID]]&amp;"FinalReject",Tabelle10[NegotiationID]&amp;Tabelle10[ActionType],Tabelle10[ActionType],,0))</f>
        <v>FinalAccept</v>
      </c>
      <c r="J162">
        <v>0.50149999999999995</v>
      </c>
      <c r="K162">
        <v>0.66049999999999998</v>
      </c>
      <c r="L162">
        <v>1.1619999999999999</v>
      </c>
      <c r="M162">
        <v>0.159</v>
      </c>
      <c r="N162">
        <v>75</v>
      </c>
      <c r="O162">
        <v>898</v>
      </c>
      <c r="P162">
        <v>6</v>
      </c>
      <c r="Q162" s="3" t="s">
        <v>3811</v>
      </c>
    </row>
    <row r="163" ht="15" customHeight="1">
      <c r="A163" t="e">
        <f t="shared" ca="1" si="553"/>
        <v>#VALUE!</v>
      </c>
      <c r="B163" t="e">
        <f t="array" ref="B163" ca="1">_xlfn.XLOOKUP(Tabelle10[[#This Row],[ExperimentID]]&amp;Tabelle10[[#This Row],[NegotiationID]]&amp;Tabelle10[[#This Row],[MessageID]],ALL_IN_ONE[ExperimentID]&amp;ALL_IN_ONE[NegotiationID]&amp;ALL_IN_ONE[MessageID],ALL_IN_ONE[Gesamt_ID],,0)</f>
        <v>#VALUE!</v>
      </c>
      <c r="C163">
        <v>65676</v>
      </c>
      <c r="D163" t="s">
        <v>3675</v>
      </c>
      <c r="E163">
        <v>75016</v>
      </c>
      <c r="F163">
        <v>65663</v>
      </c>
      <c r="G163">
        <v>65666</v>
      </c>
      <c r="H163" t="s">
        <v>20</v>
      </c>
      <c r="I163" t="str">
        <f t="array" ref="I163">IFERROR(_xlfn.XLOOKUP(Tabelle10[[#This Row],[NegotiationID]]&amp;"FinalAccept",Tabelle10[NegotiationID]&amp;Tabelle10[ActionType],Tabelle10[ActionType],,0),_xlfn.XLOOKUP(Tabelle10[[#This Row],[NegotiationID]]&amp;"FinalReject",Tabelle10[NegotiationID]&amp;Tabelle10[ActionType],Tabelle10[ActionType],,0))</f>
        <v>FinalAccept</v>
      </c>
      <c r="J163">
        <v>0.66049999999999998</v>
      </c>
      <c r="K163">
        <v>0.50149999999999995</v>
      </c>
      <c r="L163">
        <v>1.1619999999999999</v>
      </c>
      <c r="M163">
        <v>0.159</v>
      </c>
      <c r="N163">
        <v>43</v>
      </c>
      <c r="O163">
        <v>898</v>
      </c>
      <c r="P163">
        <v>6</v>
      </c>
      <c r="Q163" s="3" t="s">
        <v>3812</v>
      </c>
    </row>
    <row r="164" ht="14.5" hidden="1">
      <c r="A164" t="e">
        <f t="shared" ca="1" si="553"/>
        <v>#VALUE!</v>
      </c>
      <c r="B164" t="e">
        <f t="array" ref="B164" ca="1">_xlfn.XLOOKUP(Tabelle10[[#This Row],[ExperimentID]]&amp;Tabelle10[[#This Row],[NegotiationID]]&amp;Tabelle10[[#This Row],[MessageID]],ALL_IN_ONE[ExperimentID]&amp;ALL_IN_ONE[NegotiationID]&amp;ALL_IN_ONE[MessageID],ALL_IN_ONE[Gesamt_ID],,0)</f>
        <v>#VALUE!</v>
      </c>
      <c r="C164">
        <v>65704</v>
      </c>
      <c r="D164" t="s">
        <v>3675</v>
      </c>
      <c r="E164">
        <v>65705</v>
      </c>
      <c r="H164" t="s">
        <v>6019</v>
      </c>
      <c r="I164" t="str">
        <f t="array" ref="I164">IFERROR(_xlfn.XLOOKUP(Tabelle10[[#This Row],[NegotiationID]]&amp;"FinalAccept",Tabelle10[NegotiationID]&amp;Tabelle10[ActionType],Tabelle10[ActionType],,0),_xlfn.XLOOKUP(Tabelle10[[#This Row],[NegotiationID]]&amp;"FinalReject",Tabelle10[NegotiationID]&amp;Tabelle10[ActionType],Tabelle10[ActionType],,0))</f>
        <v>FinalAccept</v>
      </c>
      <c r="N164">
        <v>21</v>
      </c>
      <c r="O164">
        <v>1450</v>
      </c>
      <c r="P164">
        <v>16</v>
      </c>
      <c r="Q164" t="s">
        <v>6020</v>
      </c>
    </row>
    <row r="165" ht="15" customHeight="1">
      <c r="A165" t="e">
        <f t="shared" ca="1" si="553"/>
        <v>#VALUE!</v>
      </c>
      <c r="B165" t="e">
        <f t="array" ref="B165" ca="1">_xlfn.XLOOKUP(Tabelle10[[#This Row],[ExperimentID]]&amp;Tabelle10[[#This Row],[NegotiationID]]&amp;Tabelle10[[#This Row],[MessageID]],ALL_IN_ONE[ExperimentID]&amp;ALL_IN_ONE[NegotiationID]&amp;ALL_IN_ONE[MessageID],ALL_IN_ONE[Gesamt_ID],,0)</f>
        <v>#VALUE!</v>
      </c>
      <c r="C165">
        <v>65704</v>
      </c>
      <c r="D165" t="s">
        <v>3675</v>
      </c>
      <c r="E165">
        <v>71732</v>
      </c>
      <c r="F165">
        <v>65691</v>
      </c>
      <c r="G165">
        <v>65694</v>
      </c>
      <c r="H165" t="s">
        <v>158</v>
      </c>
      <c r="I165" t="str">
        <f t="array" ref="I165">IFERROR(_xlfn.XLOOKUP(Tabelle10[[#This Row],[NegotiationID]]&amp;"FinalAccept",Tabelle10[NegotiationID]&amp;Tabelle10[ActionType],Tabelle10[ActionType],,0),_xlfn.XLOOKUP(Tabelle10[[#This Row],[NegotiationID]]&amp;"FinalReject",Tabelle10[NegotiationID]&amp;Tabelle10[ActionType],Tabelle10[ActionType],,0))</f>
        <v>FinalAccept</v>
      </c>
      <c r="J165">
        <v>1</v>
      </c>
      <c r="K165">
        <v>0.10050000000000001</v>
      </c>
      <c r="L165">
        <v>1.1005</v>
      </c>
      <c r="M165">
        <v>0.89949999999999997</v>
      </c>
      <c r="N165">
        <v>215</v>
      </c>
      <c r="O165">
        <v>1450</v>
      </c>
      <c r="P165">
        <v>16</v>
      </c>
      <c r="Q165" s="3" t="s">
        <v>3813</v>
      </c>
    </row>
    <row r="166" ht="15" customHeight="1">
      <c r="A166" t="e">
        <f t="shared" ca="1" si="553"/>
        <v>#VALUE!</v>
      </c>
      <c r="B166" t="e">
        <f t="array" ref="B166" ca="1">_xlfn.XLOOKUP(Tabelle10[[#This Row],[ExperimentID]]&amp;Tabelle10[[#This Row],[NegotiationID]]&amp;Tabelle10[[#This Row],[MessageID]],ALL_IN_ONE[ExperimentID]&amp;ALL_IN_ONE[NegotiationID]&amp;ALL_IN_ONE[MessageID],ALL_IN_ONE[Gesamt_ID],,0)</f>
        <v>#VALUE!</v>
      </c>
      <c r="C166">
        <v>65704</v>
      </c>
      <c r="D166" t="s">
        <v>3675</v>
      </c>
      <c r="E166">
        <v>73443</v>
      </c>
      <c r="F166">
        <v>65694</v>
      </c>
      <c r="G166">
        <v>65691</v>
      </c>
      <c r="H166" t="s">
        <v>31</v>
      </c>
      <c r="I166" t="str">
        <f t="array" ref="I166">IFERROR(_xlfn.XLOOKUP(Tabelle10[[#This Row],[NegotiationID]]&amp;"FinalAccept",Tabelle10[NegotiationID]&amp;Tabelle10[ActionType],Tabelle10[ActionType],,0),_xlfn.XLOOKUP(Tabelle10[[#This Row],[NegotiationID]]&amp;"FinalReject",Tabelle10[NegotiationID]&amp;Tabelle10[ActionType],Tabelle10[ActionType],,0))</f>
        <v>FinalAccept</v>
      </c>
      <c r="J166">
        <v>0.78000000000000003</v>
      </c>
      <c r="K166">
        <v>0.45850000000000002</v>
      </c>
      <c r="L166">
        <v>1.2384999999999999</v>
      </c>
      <c r="M166">
        <v>0.32150000000000001</v>
      </c>
      <c r="N166">
        <v>62</v>
      </c>
      <c r="O166">
        <v>1450</v>
      </c>
      <c r="P166">
        <v>16</v>
      </c>
      <c r="Q166" s="3" t="s">
        <v>3814</v>
      </c>
    </row>
    <row r="167" ht="58" hidden="1">
      <c r="A167" t="e">
        <f t="shared" ca="1" si="553"/>
        <v>#VALUE!</v>
      </c>
      <c r="B167" t="e">
        <f t="array" ref="B167" ca="1">_xlfn.XLOOKUP(Tabelle10[[#This Row],[ExperimentID]]&amp;Tabelle10[[#This Row],[NegotiationID]]&amp;Tabelle10[[#This Row],[MessageID]],ALL_IN_ONE[ExperimentID]&amp;ALL_IN_ONE[NegotiationID]&amp;ALL_IN_ONE[MessageID],ALL_IN_ONE[Gesamt_ID],,0)</f>
        <v>#VALUE!</v>
      </c>
      <c r="C167">
        <v>65704</v>
      </c>
      <c r="D167" t="s">
        <v>3675</v>
      </c>
      <c r="E167">
        <v>73630</v>
      </c>
      <c r="F167">
        <v>65691</v>
      </c>
      <c r="G167">
        <v>65694</v>
      </c>
      <c r="H167" t="s">
        <v>22</v>
      </c>
      <c r="I167" t="str">
        <f t="array" ref="I167">IFERROR(_xlfn.XLOOKUP(Tabelle10[[#This Row],[NegotiationID]]&amp;"FinalAccept",Tabelle10[NegotiationID]&amp;Tabelle10[ActionType],Tabelle10[ActionType],,0),_xlfn.XLOOKUP(Tabelle10[[#This Row],[NegotiationID]]&amp;"FinalReject",Tabelle10[NegotiationID]&amp;Tabelle10[ActionType],Tabelle10[ActionType],,0))</f>
        <v>FinalAccept</v>
      </c>
      <c r="N167">
        <v>46</v>
      </c>
      <c r="O167">
        <v>1450</v>
      </c>
      <c r="P167">
        <v>16</v>
      </c>
      <c r="Q167" s="3" t="s">
        <v>6657</v>
      </c>
    </row>
    <row r="168" ht="87" hidden="1">
      <c r="A168" t="e">
        <f t="shared" ca="1" si="553"/>
        <v>#VALUE!</v>
      </c>
      <c r="B168" t="e">
        <f t="array" ref="B168" ca="1">_xlfn.XLOOKUP(Tabelle10[[#This Row],[ExperimentID]]&amp;Tabelle10[[#This Row],[NegotiationID]]&amp;Tabelle10[[#This Row],[MessageID]],ALL_IN_ONE[ExperimentID]&amp;ALL_IN_ONE[NegotiationID]&amp;ALL_IN_ONE[MessageID],ALL_IN_ONE[Gesamt_ID],,0)</f>
        <v>#VALUE!</v>
      </c>
      <c r="C168">
        <v>65704</v>
      </c>
      <c r="D168" t="s">
        <v>3675</v>
      </c>
      <c r="E168">
        <v>74267</v>
      </c>
      <c r="F168">
        <v>65694</v>
      </c>
      <c r="G168">
        <v>65691</v>
      </c>
      <c r="H168" t="s">
        <v>24</v>
      </c>
      <c r="I168" t="str">
        <f t="array" ref="I168">IFERROR(_xlfn.XLOOKUP(Tabelle10[[#This Row],[NegotiationID]]&amp;"FinalAccept",Tabelle10[NegotiationID]&amp;Tabelle10[ActionType],Tabelle10[ActionType],,0),_xlfn.XLOOKUP(Tabelle10[[#This Row],[NegotiationID]]&amp;"FinalReject",Tabelle10[NegotiationID]&amp;Tabelle10[ActionType],Tabelle10[ActionType],,0))</f>
        <v>FinalAccept</v>
      </c>
      <c r="N168">
        <v>29</v>
      </c>
      <c r="O168">
        <v>1450</v>
      </c>
      <c r="P168">
        <v>16</v>
      </c>
      <c r="Q168" s="3" t="s">
        <v>6658</v>
      </c>
    </row>
    <row r="169" ht="15" customHeight="1">
      <c r="A169" t="e">
        <f t="shared" ca="1" si="553"/>
        <v>#VALUE!</v>
      </c>
      <c r="B169" t="e">
        <f t="array" ref="B169" ca="1">_xlfn.XLOOKUP(Tabelle10[[#This Row],[ExperimentID]]&amp;Tabelle10[[#This Row],[NegotiationID]]&amp;Tabelle10[[#This Row],[MessageID]],ALL_IN_ONE[ExperimentID]&amp;ALL_IN_ONE[NegotiationID]&amp;ALL_IN_ONE[MessageID],ALL_IN_ONE[Gesamt_ID],,0)</f>
        <v>#VALUE!</v>
      </c>
      <c r="C169">
        <v>65704</v>
      </c>
      <c r="D169" t="s">
        <v>3675</v>
      </c>
      <c r="E169">
        <v>74800</v>
      </c>
      <c r="F169">
        <v>65691</v>
      </c>
      <c r="G169">
        <v>65694</v>
      </c>
      <c r="H169" t="s">
        <v>31</v>
      </c>
      <c r="I169" t="str">
        <f t="array" ref="I169">IFERROR(_xlfn.XLOOKUP(Tabelle10[[#This Row],[NegotiationID]]&amp;"FinalAccept",Tabelle10[NegotiationID]&amp;Tabelle10[ActionType],Tabelle10[ActionType],,0),_xlfn.XLOOKUP(Tabelle10[[#This Row],[NegotiationID]]&amp;"FinalReject",Tabelle10[NegotiationID]&amp;Tabelle10[ActionType],Tabelle10[ActionType],,0))</f>
        <v>FinalAccept</v>
      </c>
      <c r="J169">
        <v>0.92000000000000004</v>
      </c>
      <c r="K169">
        <v>0.30199999999999999</v>
      </c>
      <c r="L169">
        <v>1.222</v>
      </c>
      <c r="M169">
        <v>0.61799999999999999</v>
      </c>
      <c r="N169">
        <v>28</v>
      </c>
      <c r="O169">
        <v>1450</v>
      </c>
      <c r="P169">
        <v>16</v>
      </c>
      <c r="Q169" s="3" t="s">
        <v>3815</v>
      </c>
    </row>
    <row r="170" ht="15" customHeight="1">
      <c r="A170" t="e">
        <f t="shared" ca="1" si="553"/>
        <v>#VALUE!</v>
      </c>
      <c r="B170" t="e">
        <f t="array" ref="B170" ca="1">_xlfn.XLOOKUP(Tabelle10[[#This Row],[ExperimentID]]&amp;Tabelle10[[#This Row],[NegotiationID]]&amp;Tabelle10[[#This Row],[MessageID]],ALL_IN_ONE[ExperimentID]&amp;ALL_IN_ONE[NegotiationID]&amp;ALL_IN_ONE[MessageID],ALL_IN_ONE[Gesamt_ID],,0)</f>
        <v>#VALUE!</v>
      </c>
      <c r="C170">
        <v>65704</v>
      </c>
      <c r="D170" t="s">
        <v>3675</v>
      </c>
      <c r="E170">
        <v>75361</v>
      </c>
      <c r="F170">
        <v>65694</v>
      </c>
      <c r="G170">
        <v>65691</v>
      </c>
      <c r="H170" t="s">
        <v>31</v>
      </c>
      <c r="I170" t="str">
        <f t="array" ref="I170">IFERROR(_xlfn.XLOOKUP(Tabelle10[[#This Row],[NegotiationID]]&amp;"FinalAccept",Tabelle10[NegotiationID]&amp;Tabelle10[ActionType],Tabelle10[ActionType],,0),_xlfn.XLOOKUP(Tabelle10[[#This Row],[NegotiationID]]&amp;"FinalReject",Tabelle10[NegotiationID]&amp;Tabelle10[ActionType],Tabelle10[ActionType],,0))</f>
        <v>FinalAccept</v>
      </c>
      <c r="J170">
        <v>0.871</v>
      </c>
      <c r="K170">
        <v>0.3715</v>
      </c>
      <c r="L170">
        <v>1.2424999999999999</v>
      </c>
      <c r="M170">
        <v>0.4995</v>
      </c>
      <c r="N170">
        <v>20</v>
      </c>
      <c r="O170">
        <v>1450</v>
      </c>
      <c r="P170">
        <v>16</v>
      </c>
      <c r="Q170" s="3" t="s">
        <v>3816</v>
      </c>
    </row>
    <row r="171" ht="15" customHeight="1">
      <c r="A171" t="e">
        <f t="shared" ca="1" si="553"/>
        <v>#VALUE!</v>
      </c>
      <c r="B171" t="e">
        <f t="array" ref="B171" ca="1">_xlfn.XLOOKUP(Tabelle10[[#This Row],[ExperimentID]]&amp;Tabelle10[[#This Row],[NegotiationID]]&amp;Tabelle10[[#This Row],[MessageID]],ALL_IN_ONE[ExperimentID]&amp;ALL_IN_ONE[NegotiationID]&amp;ALL_IN_ONE[MessageID],ALL_IN_ONE[Gesamt_ID],,0)</f>
        <v>#VALUE!</v>
      </c>
      <c r="C171">
        <v>65704</v>
      </c>
      <c r="D171" t="s">
        <v>3675</v>
      </c>
      <c r="E171">
        <v>75410</v>
      </c>
      <c r="F171">
        <v>65691</v>
      </c>
      <c r="G171">
        <v>65694</v>
      </c>
      <c r="H171" t="s">
        <v>31</v>
      </c>
      <c r="I171" t="str">
        <f t="array" ref="I171">IFERROR(_xlfn.XLOOKUP(Tabelle10[[#This Row],[NegotiationID]]&amp;"FinalAccept",Tabelle10[NegotiationID]&amp;Tabelle10[ActionType],Tabelle10[ActionType],,0),_xlfn.XLOOKUP(Tabelle10[[#This Row],[NegotiationID]]&amp;"FinalReject",Tabelle10[NegotiationID]&amp;Tabelle10[ActionType],Tabelle10[ActionType],,0))</f>
        <v>FinalAccept</v>
      </c>
      <c r="J171">
        <v>0.92000000000000004</v>
      </c>
      <c r="K171">
        <v>0.30199999999999999</v>
      </c>
      <c r="L171">
        <v>1.222</v>
      </c>
      <c r="M171">
        <v>0.61799999999999999</v>
      </c>
      <c r="N171">
        <v>33</v>
      </c>
      <c r="O171">
        <v>1450</v>
      </c>
      <c r="P171">
        <v>16</v>
      </c>
      <c r="Q171" s="3" t="s">
        <v>3817</v>
      </c>
    </row>
    <row r="172" ht="15" customHeight="1">
      <c r="A172" t="e">
        <f t="shared" ca="1" si="553"/>
        <v>#VALUE!</v>
      </c>
      <c r="B172" t="e">
        <f t="array" ref="B172" ca="1">_xlfn.XLOOKUP(Tabelle10[[#This Row],[ExperimentID]]&amp;Tabelle10[[#This Row],[NegotiationID]]&amp;Tabelle10[[#This Row],[MessageID]],ALL_IN_ONE[ExperimentID]&amp;ALL_IN_ONE[NegotiationID]&amp;ALL_IN_ONE[MessageID],ALL_IN_ONE[Gesamt_ID],,0)</f>
        <v>#VALUE!</v>
      </c>
      <c r="C172">
        <v>65704</v>
      </c>
      <c r="D172" t="s">
        <v>3675</v>
      </c>
      <c r="E172">
        <v>75929</v>
      </c>
      <c r="F172">
        <v>65694</v>
      </c>
      <c r="G172">
        <v>65691</v>
      </c>
      <c r="H172" t="s">
        <v>31</v>
      </c>
      <c r="I172" t="str">
        <f t="array" ref="I172">IFERROR(_xlfn.XLOOKUP(Tabelle10[[#This Row],[NegotiationID]]&amp;"FinalAccept",Tabelle10[NegotiationID]&amp;Tabelle10[ActionType],Tabelle10[ActionType],,0),_xlfn.XLOOKUP(Tabelle10[[#This Row],[NegotiationID]]&amp;"FinalReject",Tabelle10[NegotiationID]&amp;Tabelle10[ActionType],Tabelle10[ActionType],,0))</f>
        <v>FinalAccept</v>
      </c>
      <c r="J172">
        <v>0.77100000000000002</v>
      </c>
      <c r="K172">
        <v>0.42049999999999998</v>
      </c>
      <c r="L172">
        <v>1.1915</v>
      </c>
      <c r="M172">
        <v>0.35049999999999998</v>
      </c>
      <c r="N172">
        <v>50</v>
      </c>
      <c r="O172">
        <v>1450</v>
      </c>
      <c r="P172">
        <v>16</v>
      </c>
      <c r="Q172" s="3" t="s">
        <v>3818</v>
      </c>
    </row>
    <row r="173" ht="15" customHeight="1">
      <c r="A173" t="e">
        <f t="shared" ca="1" si="553"/>
        <v>#VALUE!</v>
      </c>
      <c r="B173" t="e">
        <f t="array" ref="B173" ca="1">_xlfn.XLOOKUP(Tabelle10[[#This Row],[ExperimentID]]&amp;Tabelle10[[#This Row],[NegotiationID]]&amp;Tabelle10[[#This Row],[MessageID]],ALL_IN_ONE[ExperimentID]&amp;ALL_IN_ONE[NegotiationID]&amp;ALL_IN_ONE[MessageID],ALL_IN_ONE[Gesamt_ID],,0)</f>
        <v>#VALUE!</v>
      </c>
      <c r="C173">
        <v>65704</v>
      </c>
      <c r="D173" t="s">
        <v>3675</v>
      </c>
      <c r="E173">
        <v>76104</v>
      </c>
      <c r="F173">
        <v>65691</v>
      </c>
      <c r="G173">
        <v>65694</v>
      </c>
      <c r="H173" t="s">
        <v>31</v>
      </c>
      <c r="I173" t="str">
        <f t="array" ref="I173">IFERROR(_xlfn.XLOOKUP(Tabelle10[[#This Row],[NegotiationID]]&amp;"FinalAccept",Tabelle10[NegotiationID]&amp;Tabelle10[ActionType],Tabelle10[ActionType],,0),_xlfn.XLOOKUP(Tabelle10[[#This Row],[NegotiationID]]&amp;"FinalReject",Tabelle10[NegotiationID]&amp;Tabelle10[ActionType],Tabelle10[ActionType],,0))</f>
        <v>FinalAccept</v>
      </c>
      <c r="J173">
        <v>0.85999999999999999</v>
      </c>
      <c r="K173">
        <v>0.372</v>
      </c>
      <c r="L173">
        <v>1.232</v>
      </c>
      <c r="M173">
        <v>0.48799999999999999</v>
      </c>
      <c r="N173">
        <v>111</v>
      </c>
      <c r="O173">
        <v>1450</v>
      </c>
      <c r="P173">
        <v>16</v>
      </c>
      <c r="Q173" s="3" t="s">
        <v>3819</v>
      </c>
    </row>
    <row r="174" ht="15" customHeight="1">
      <c r="A174" t="e">
        <f t="shared" ca="1" si="553"/>
        <v>#VALUE!</v>
      </c>
      <c r="B174" t="e">
        <f t="array" ref="B174" ca="1">_xlfn.XLOOKUP(Tabelle10[[#This Row],[ExperimentID]]&amp;Tabelle10[[#This Row],[NegotiationID]]&amp;Tabelle10[[#This Row],[MessageID]],ALL_IN_ONE[ExperimentID]&amp;ALL_IN_ONE[NegotiationID]&amp;ALL_IN_ONE[MessageID],ALL_IN_ONE[Gesamt_ID],,0)</f>
        <v>#VALUE!</v>
      </c>
      <c r="C174">
        <v>65704</v>
      </c>
      <c r="D174" t="s">
        <v>3675</v>
      </c>
      <c r="E174">
        <v>76750</v>
      </c>
      <c r="F174">
        <v>65694</v>
      </c>
      <c r="G174">
        <v>65691</v>
      </c>
      <c r="H174" t="s">
        <v>31</v>
      </c>
      <c r="I174" t="str">
        <f t="array" ref="I174">IFERROR(_xlfn.XLOOKUP(Tabelle10[[#This Row],[NegotiationID]]&amp;"FinalAccept",Tabelle10[NegotiationID]&amp;Tabelle10[ActionType],Tabelle10[ActionType],,0),_xlfn.XLOOKUP(Tabelle10[[#This Row],[NegotiationID]]&amp;"FinalReject",Tabelle10[NegotiationID]&amp;Tabelle10[ActionType],Tabelle10[ActionType],,0))</f>
        <v>FinalAccept</v>
      </c>
      <c r="J174">
        <v>0.69099999999999995</v>
      </c>
      <c r="K174">
        <v>0.47849999999999998</v>
      </c>
      <c r="L174">
        <v>1.1695</v>
      </c>
      <c r="M174">
        <v>0.21249999999999999</v>
      </c>
      <c r="N174">
        <v>126</v>
      </c>
      <c r="O174">
        <v>1450</v>
      </c>
      <c r="P174">
        <v>16</v>
      </c>
      <c r="Q174" s="3" t="s">
        <v>3820</v>
      </c>
    </row>
    <row r="175" ht="15" customHeight="1">
      <c r="A175" t="e">
        <f t="shared" ca="1" si="553"/>
        <v>#VALUE!</v>
      </c>
      <c r="B175" t="e">
        <f t="array" ref="B175" ca="1">_xlfn.XLOOKUP(Tabelle10[[#This Row],[ExperimentID]]&amp;Tabelle10[[#This Row],[NegotiationID]]&amp;Tabelle10[[#This Row],[MessageID]],ALL_IN_ONE[ExperimentID]&amp;ALL_IN_ONE[NegotiationID]&amp;ALL_IN_ONE[MessageID],ALL_IN_ONE[Gesamt_ID],,0)</f>
        <v>#VALUE!</v>
      </c>
      <c r="C175">
        <v>65704</v>
      </c>
      <c r="D175" t="s">
        <v>3675</v>
      </c>
      <c r="E175">
        <v>77003</v>
      </c>
      <c r="F175">
        <v>65691</v>
      </c>
      <c r="G175">
        <v>65694</v>
      </c>
      <c r="H175" t="s">
        <v>31</v>
      </c>
      <c r="I175" t="str">
        <f t="array" ref="I175">IFERROR(_xlfn.XLOOKUP(Tabelle10[[#This Row],[NegotiationID]]&amp;"FinalAccept",Tabelle10[NegotiationID]&amp;Tabelle10[ActionType],Tabelle10[ActionType],,0),_xlfn.XLOOKUP(Tabelle10[[#This Row],[NegotiationID]]&amp;"FinalReject",Tabelle10[NegotiationID]&amp;Tabelle10[ActionType],Tabelle10[ActionType],,0))</f>
        <v>FinalAccept</v>
      </c>
      <c r="J175">
        <v>0.77000000000000002</v>
      </c>
      <c r="K175">
        <v>0.42199999999999999</v>
      </c>
      <c r="L175">
        <v>1.1919999999999999</v>
      </c>
      <c r="M175">
        <v>0.34799999999999998</v>
      </c>
      <c r="N175">
        <v>161</v>
      </c>
      <c r="O175">
        <v>1450</v>
      </c>
      <c r="P175">
        <v>16</v>
      </c>
      <c r="Q175" s="3" t="s">
        <v>3821</v>
      </c>
    </row>
    <row r="176" ht="15" customHeight="1">
      <c r="A176" t="e">
        <f t="shared" ca="1" si="553"/>
        <v>#VALUE!</v>
      </c>
      <c r="B176" t="e">
        <f t="array" ref="B176" ca="1">_xlfn.XLOOKUP(Tabelle10[[#This Row],[ExperimentID]]&amp;Tabelle10[[#This Row],[NegotiationID]]&amp;Tabelle10[[#This Row],[MessageID]],ALL_IN_ONE[ExperimentID]&amp;ALL_IN_ONE[NegotiationID]&amp;ALL_IN_ONE[MessageID],ALL_IN_ONE[Gesamt_ID],,0)</f>
        <v>#VALUE!</v>
      </c>
      <c r="C176">
        <v>65704</v>
      </c>
      <c r="D176" t="s">
        <v>3675</v>
      </c>
      <c r="E176">
        <v>77118</v>
      </c>
      <c r="F176">
        <v>65694</v>
      </c>
      <c r="G176">
        <v>65691</v>
      </c>
      <c r="H176" t="s">
        <v>31</v>
      </c>
      <c r="I176" t="str">
        <f t="array" ref="I176">IFERROR(_xlfn.XLOOKUP(Tabelle10[[#This Row],[NegotiationID]]&amp;"FinalAccept",Tabelle10[NegotiationID]&amp;Tabelle10[ActionType],Tabelle10[ActionType],,0),_xlfn.XLOOKUP(Tabelle10[[#This Row],[NegotiationID]]&amp;"FinalReject",Tabelle10[NegotiationID]&amp;Tabelle10[ActionType],Tabelle10[ActionType],,0))</f>
        <v>FinalAccept</v>
      </c>
      <c r="J176">
        <v>0.68149999999999999</v>
      </c>
      <c r="K176">
        <v>0.54849999999999999</v>
      </c>
      <c r="L176">
        <v>1.23</v>
      </c>
      <c r="M176">
        <v>0.13300000000000001</v>
      </c>
      <c r="N176">
        <v>285</v>
      </c>
      <c r="O176">
        <v>1450</v>
      </c>
      <c r="P176">
        <v>16</v>
      </c>
      <c r="Q176" s="3" t="s">
        <v>3822</v>
      </c>
    </row>
    <row r="177" ht="15" customHeight="1">
      <c r="A177" t="e">
        <f t="shared" ca="1" si="553"/>
        <v>#VALUE!</v>
      </c>
      <c r="B177" t="e">
        <f t="array" ref="B177" ca="1">_xlfn.XLOOKUP(Tabelle10[[#This Row],[ExperimentID]]&amp;Tabelle10[[#This Row],[NegotiationID]]&amp;Tabelle10[[#This Row],[MessageID]],ALL_IN_ONE[ExperimentID]&amp;ALL_IN_ONE[NegotiationID]&amp;ALL_IN_ONE[MessageID],ALL_IN_ONE[Gesamt_ID],,0)</f>
        <v>#VALUE!</v>
      </c>
      <c r="C177">
        <v>65704</v>
      </c>
      <c r="D177" t="s">
        <v>3675</v>
      </c>
      <c r="E177">
        <v>77128</v>
      </c>
      <c r="F177">
        <v>65691</v>
      </c>
      <c r="G177">
        <v>65694</v>
      </c>
      <c r="H177" t="s">
        <v>31</v>
      </c>
      <c r="I177" t="str">
        <f t="array" ref="I177">IFERROR(_xlfn.XLOOKUP(Tabelle10[[#This Row],[NegotiationID]]&amp;"FinalAccept",Tabelle10[NegotiationID]&amp;Tabelle10[ActionType],Tabelle10[ActionType],,0),_xlfn.XLOOKUP(Tabelle10[[#This Row],[NegotiationID]]&amp;"FinalReject",Tabelle10[NegotiationID]&amp;Tabelle10[ActionType],Tabelle10[ActionType],,0))</f>
        <v>FinalAccept</v>
      </c>
      <c r="J177">
        <v>0.60850000000000004</v>
      </c>
      <c r="K177">
        <v>0.55200000000000005</v>
      </c>
      <c r="L177">
        <v>1.1605000000000001</v>
      </c>
      <c r="M177">
        <v>0.056500000000000002</v>
      </c>
      <c r="N177">
        <v>155</v>
      </c>
      <c r="O177">
        <v>1450</v>
      </c>
      <c r="P177">
        <v>16</v>
      </c>
      <c r="Q177" s="3" t="s">
        <v>3823</v>
      </c>
    </row>
    <row r="178" ht="15" customHeight="1">
      <c r="A178" t="e">
        <f t="shared" ca="1" si="553"/>
        <v>#VALUE!</v>
      </c>
      <c r="B178" t="e">
        <f t="array" ref="B178" ca="1">_xlfn.XLOOKUP(Tabelle10[[#This Row],[ExperimentID]]&amp;Tabelle10[[#This Row],[NegotiationID]]&amp;Tabelle10[[#This Row],[MessageID]],ALL_IN_ONE[ExperimentID]&amp;ALL_IN_ONE[NegotiationID]&amp;ALL_IN_ONE[MessageID],ALL_IN_ONE[Gesamt_ID],,0)</f>
        <v>#VALUE!</v>
      </c>
      <c r="C178">
        <v>65704</v>
      </c>
      <c r="D178" t="s">
        <v>3675</v>
      </c>
      <c r="E178">
        <v>77133</v>
      </c>
      <c r="F178">
        <v>65694</v>
      </c>
      <c r="G178">
        <v>65691</v>
      </c>
      <c r="H178" t="s">
        <v>31</v>
      </c>
      <c r="I178" t="str">
        <f t="array" ref="I178">IFERROR(_xlfn.XLOOKUP(Tabelle10[[#This Row],[NegotiationID]]&amp;"FinalAccept",Tabelle10[NegotiationID]&amp;Tabelle10[ActionType],Tabelle10[ActionType],,0),_xlfn.XLOOKUP(Tabelle10[[#This Row],[NegotiationID]]&amp;"FinalReject",Tabelle10[NegotiationID]&amp;Tabelle10[ActionType],Tabelle10[ActionType],,0))</f>
        <v>FinalAccept</v>
      </c>
      <c r="J178">
        <v>0.66200000000000003</v>
      </c>
      <c r="K178">
        <v>0.61850000000000005</v>
      </c>
      <c r="L178">
        <v>1.2805</v>
      </c>
      <c r="M178">
        <v>0.043499999999999997</v>
      </c>
      <c r="N178">
        <v>84</v>
      </c>
      <c r="O178">
        <v>1450</v>
      </c>
      <c r="P178">
        <v>16</v>
      </c>
      <c r="Q178" s="3" t="s">
        <v>3824</v>
      </c>
    </row>
    <row r="179" ht="15" customHeight="1">
      <c r="A179" t="e">
        <f t="shared" ca="1" si="553"/>
        <v>#VALUE!</v>
      </c>
      <c r="B179" t="e">
        <f t="array" ref="B179" ca="1">_xlfn.XLOOKUP(Tabelle10[[#This Row],[ExperimentID]]&amp;Tabelle10[[#This Row],[NegotiationID]]&amp;Tabelle10[[#This Row],[MessageID]],ALL_IN_ONE[ExperimentID]&amp;ALL_IN_ONE[NegotiationID]&amp;ALL_IN_ONE[MessageID],ALL_IN_ONE[Gesamt_ID],,0)</f>
        <v>#VALUE!</v>
      </c>
      <c r="C179">
        <v>65704</v>
      </c>
      <c r="D179" t="s">
        <v>3675</v>
      </c>
      <c r="E179">
        <v>77249</v>
      </c>
      <c r="F179">
        <v>65691</v>
      </c>
      <c r="G179">
        <v>65694</v>
      </c>
      <c r="H179" t="s">
        <v>20</v>
      </c>
      <c r="I179" t="str">
        <f t="array" ref="I179">IFERROR(_xlfn.XLOOKUP(Tabelle10[[#This Row],[NegotiationID]]&amp;"FinalAccept",Tabelle10[NegotiationID]&amp;Tabelle10[ActionType],Tabelle10[ActionType],,0),_xlfn.XLOOKUP(Tabelle10[[#This Row],[NegotiationID]]&amp;"FinalReject",Tabelle10[NegotiationID]&amp;Tabelle10[ActionType],Tabelle10[ActionType],,0))</f>
        <v>FinalAccept</v>
      </c>
      <c r="J179">
        <v>0.61850000000000005</v>
      </c>
      <c r="K179">
        <v>0.66200000000000003</v>
      </c>
      <c r="L179">
        <v>1.2805</v>
      </c>
      <c r="M179">
        <v>0.043499999999999997</v>
      </c>
      <c r="N179">
        <v>24</v>
      </c>
      <c r="O179">
        <v>1450</v>
      </c>
      <c r="P179">
        <v>16</v>
      </c>
      <c r="Q179" s="3" t="s">
        <v>3825</v>
      </c>
    </row>
    <row r="180" ht="14.5" hidden="1">
      <c r="A180" t="e">
        <f t="shared" ca="1" si="553"/>
        <v>#VALUE!</v>
      </c>
      <c r="B180" t="e">
        <f t="array" ref="B180" ca="1">_xlfn.XLOOKUP(Tabelle10[[#This Row],[ExperimentID]]&amp;Tabelle10[[#This Row],[NegotiationID]]&amp;Tabelle10[[#This Row],[MessageID]],ALL_IN_ONE[ExperimentID]&amp;ALL_IN_ONE[NegotiationID]&amp;ALL_IN_ONE[MessageID],ALL_IN_ONE[Gesamt_ID],,0)</f>
        <v>#VALUE!</v>
      </c>
      <c r="C180">
        <v>65732</v>
      </c>
      <c r="D180" t="s">
        <v>3675</v>
      </c>
      <c r="E180">
        <v>65733</v>
      </c>
      <c r="H180" t="s">
        <v>6019</v>
      </c>
      <c r="I180" t="str">
        <f t="array" ref="I180">IFERROR(_xlfn.XLOOKUP(Tabelle10[[#This Row],[NegotiationID]]&amp;"FinalAccept",Tabelle10[NegotiationID]&amp;Tabelle10[ActionType],Tabelle10[ActionType],,0),_xlfn.XLOOKUP(Tabelle10[[#This Row],[NegotiationID]]&amp;"FinalReject",Tabelle10[NegotiationID]&amp;Tabelle10[ActionType],Tabelle10[ActionType],,0))</f>
        <v>FinalAccept</v>
      </c>
      <c r="N180">
        <v>21</v>
      </c>
      <c r="O180">
        <v>1123</v>
      </c>
      <c r="P180">
        <v>7</v>
      </c>
      <c r="Q180" t="s">
        <v>6020</v>
      </c>
    </row>
    <row r="181" ht="15" customHeight="1">
      <c r="A181" t="e">
        <f t="shared" ca="1" si="553"/>
        <v>#VALUE!</v>
      </c>
      <c r="B181" t="e">
        <f t="array" ref="B181" ca="1">_xlfn.XLOOKUP(Tabelle10[[#This Row],[ExperimentID]]&amp;Tabelle10[[#This Row],[NegotiationID]]&amp;Tabelle10[[#This Row],[MessageID]],ALL_IN_ONE[ExperimentID]&amp;ALL_IN_ONE[NegotiationID]&amp;ALL_IN_ONE[MessageID],ALL_IN_ONE[Gesamt_ID],,0)</f>
        <v>#VALUE!</v>
      </c>
      <c r="C181">
        <v>65732</v>
      </c>
      <c r="D181" t="s">
        <v>3675</v>
      </c>
      <c r="E181">
        <v>72040</v>
      </c>
      <c r="F181">
        <v>65719</v>
      </c>
      <c r="G181">
        <v>65722</v>
      </c>
      <c r="H181" t="s">
        <v>19</v>
      </c>
      <c r="I181" t="str">
        <f t="array" ref="I181">IFERROR(_xlfn.XLOOKUP(Tabelle10[[#This Row],[NegotiationID]]&amp;"FinalAccept",Tabelle10[NegotiationID]&amp;Tabelle10[ActionType],Tabelle10[ActionType],,0),_xlfn.XLOOKUP(Tabelle10[[#This Row],[NegotiationID]]&amp;"FinalReject",Tabelle10[NegotiationID]&amp;Tabelle10[ActionType],Tabelle10[ActionType],,0))</f>
        <v>FinalAccept</v>
      </c>
      <c r="J181">
        <v>0.91000000000000003</v>
      </c>
      <c r="K181">
        <v>0.16</v>
      </c>
      <c r="L181">
        <v>1.0700000000000001</v>
      </c>
      <c r="M181">
        <v>0.75</v>
      </c>
      <c r="N181">
        <v>270</v>
      </c>
      <c r="O181">
        <v>1123</v>
      </c>
      <c r="P181">
        <v>7</v>
      </c>
      <c r="Q181" s="3" t="s">
        <v>3826</v>
      </c>
    </row>
    <row r="182" ht="15" customHeight="1">
      <c r="A182" t="e">
        <f t="shared" ca="1" si="553"/>
        <v>#VALUE!</v>
      </c>
      <c r="B182" t="e">
        <f t="array" ref="B182" ca="1">_xlfn.XLOOKUP(Tabelle10[[#This Row],[ExperimentID]]&amp;Tabelle10[[#This Row],[NegotiationID]]&amp;Tabelle10[[#This Row],[MessageID]],ALL_IN_ONE[ExperimentID]&amp;ALL_IN_ONE[NegotiationID]&amp;ALL_IN_ONE[MessageID],ALL_IN_ONE[Gesamt_ID],,0)</f>
        <v>#VALUE!</v>
      </c>
      <c r="C182">
        <v>65732</v>
      </c>
      <c r="D182" t="s">
        <v>3675</v>
      </c>
      <c r="E182">
        <v>72538</v>
      </c>
      <c r="F182">
        <v>65722</v>
      </c>
      <c r="G182">
        <v>65719</v>
      </c>
      <c r="H182" t="s">
        <v>31</v>
      </c>
      <c r="I182" t="str">
        <f t="array" ref="I182">IFERROR(_xlfn.XLOOKUP(Tabelle10[[#This Row],[NegotiationID]]&amp;"FinalAccept",Tabelle10[NegotiationID]&amp;Tabelle10[ActionType],Tabelle10[ActionType],,0),_xlfn.XLOOKUP(Tabelle10[[#This Row],[NegotiationID]]&amp;"FinalReject",Tabelle10[NegotiationID]&amp;Tabelle10[ActionType],Tabelle10[ActionType],,0))</f>
        <v>FinalAccept</v>
      </c>
      <c r="J182">
        <v>0.78100000000000003</v>
      </c>
      <c r="K182">
        <v>0.3715</v>
      </c>
      <c r="L182">
        <v>1.1525000000000001</v>
      </c>
      <c r="M182">
        <v>0.40949999999999998</v>
      </c>
      <c r="N182">
        <v>187</v>
      </c>
      <c r="O182">
        <v>1123</v>
      </c>
      <c r="P182">
        <v>7</v>
      </c>
      <c r="Q182" s="3" t="s">
        <v>3827</v>
      </c>
    </row>
    <row r="183" ht="15" customHeight="1">
      <c r="A183" t="e">
        <f t="shared" ca="1" si="553"/>
        <v>#VALUE!</v>
      </c>
      <c r="B183" t="e">
        <f t="array" ref="B183" ca="1">_xlfn.XLOOKUP(Tabelle10[[#This Row],[ExperimentID]]&amp;Tabelle10[[#This Row],[NegotiationID]]&amp;Tabelle10[[#This Row],[MessageID]],ALL_IN_ONE[ExperimentID]&amp;ALL_IN_ONE[NegotiationID]&amp;ALL_IN_ONE[MessageID],ALL_IN_ONE[Gesamt_ID],,0)</f>
        <v>#VALUE!</v>
      </c>
      <c r="C183">
        <v>65732</v>
      </c>
      <c r="D183" t="s">
        <v>3675</v>
      </c>
      <c r="E183">
        <v>72593</v>
      </c>
      <c r="F183">
        <v>65719</v>
      </c>
      <c r="G183">
        <v>65722</v>
      </c>
      <c r="H183" t="s">
        <v>31</v>
      </c>
      <c r="I183" t="str">
        <f t="array" ref="I183">IFERROR(_xlfn.XLOOKUP(Tabelle10[[#This Row],[NegotiationID]]&amp;"FinalAccept",Tabelle10[NegotiationID]&amp;Tabelle10[ActionType],Tabelle10[ActionType],,0),_xlfn.XLOOKUP(Tabelle10[[#This Row],[NegotiationID]]&amp;"FinalReject",Tabelle10[NegotiationID]&amp;Tabelle10[ActionType],Tabelle10[ActionType],,0))</f>
        <v>FinalAccept</v>
      </c>
      <c r="J183">
        <v>0.77000000000000002</v>
      </c>
      <c r="K183">
        <v>0.46100000000000002</v>
      </c>
      <c r="L183">
        <v>1.2310000000000001</v>
      </c>
      <c r="M183">
        <v>0.309</v>
      </c>
      <c r="N183">
        <v>267</v>
      </c>
      <c r="O183">
        <v>1123</v>
      </c>
      <c r="P183">
        <v>7</v>
      </c>
      <c r="Q183" s="3" t="s">
        <v>3828</v>
      </c>
    </row>
    <row r="184" ht="15" customHeight="1">
      <c r="A184" t="e">
        <f t="shared" ca="1" si="553"/>
        <v>#VALUE!</v>
      </c>
      <c r="B184" t="e">
        <f t="array" ref="B184" ca="1">_xlfn.XLOOKUP(Tabelle10[[#This Row],[ExperimentID]]&amp;Tabelle10[[#This Row],[NegotiationID]]&amp;Tabelle10[[#This Row],[MessageID]],ALL_IN_ONE[ExperimentID]&amp;ALL_IN_ONE[NegotiationID]&amp;ALL_IN_ONE[MessageID],ALL_IN_ONE[Gesamt_ID],,0)</f>
        <v>#VALUE!</v>
      </c>
      <c r="C184">
        <v>65732</v>
      </c>
      <c r="D184" t="s">
        <v>3675</v>
      </c>
      <c r="E184">
        <v>73303</v>
      </c>
      <c r="F184">
        <v>65722</v>
      </c>
      <c r="G184">
        <v>65719</v>
      </c>
      <c r="H184" t="s">
        <v>31</v>
      </c>
      <c r="I184" t="str">
        <f t="array" ref="I184">IFERROR(_xlfn.XLOOKUP(Tabelle10[[#This Row],[NegotiationID]]&amp;"FinalAccept",Tabelle10[NegotiationID]&amp;Tabelle10[ActionType],Tabelle10[ActionType],,0),_xlfn.XLOOKUP(Tabelle10[[#This Row],[NegotiationID]]&amp;"FinalReject",Tabelle10[NegotiationID]&amp;Tabelle10[ActionType],Tabelle10[ActionType],,0))</f>
        <v>FinalAccept</v>
      </c>
      <c r="J184">
        <v>0.61050000000000004</v>
      </c>
      <c r="K184">
        <v>0.63</v>
      </c>
      <c r="L184">
        <v>1.2404999999999999</v>
      </c>
      <c r="M184">
        <v>0.0195</v>
      </c>
      <c r="N184">
        <v>105</v>
      </c>
      <c r="O184">
        <v>1123</v>
      </c>
      <c r="P184">
        <v>7</v>
      </c>
      <c r="Q184" s="3" t="s">
        <v>3829</v>
      </c>
    </row>
    <row r="185" ht="15" customHeight="1">
      <c r="A185" t="e">
        <f t="shared" ca="1" si="553"/>
        <v>#VALUE!</v>
      </c>
      <c r="B185" t="e">
        <f t="array" ref="B185" ca="1">_xlfn.XLOOKUP(Tabelle10[[#This Row],[ExperimentID]]&amp;Tabelle10[[#This Row],[NegotiationID]]&amp;Tabelle10[[#This Row],[MessageID]],ALL_IN_ONE[ExperimentID]&amp;ALL_IN_ONE[NegotiationID]&amp;ALL_IN_ONE[MessageID],ALL_IN_ONE[Gesamt_ID],,0)</f>
        <v>#VALUE!</v>
      </c>
      <c r="C185">
        <v>65732</v>
      </c>
      <c r="D185" t="s">
        <v>3675</v>
      </c>
      <c r="E185">
        <v>74132</v>
      </c>
      <c r="F185">
        <v>65719</v>
      </c>
      <c r="G185">
        <v>65722</v>
      </c>
      <c r="H185" t="s">
        <v>31</v>
      </c>
      <c r="I185" t="str">
        <f t="array" ref="I185">IFERROR(_xlfn.XLOOKUP(Tabelle10[[#This Row],[NegotiationID]]&amp;"FinalAccept",Tabelle10[NegotiationID]&amp;Tabelle10[ActionType],Tabelle10[ActionType],,0),_xlfn.XLOOKUP(Tabelle10[[#This Row],[NegotiationID]]&amp;"FinalReject",Tabelle10[NegotiationID]&amp;Tabelle10[ActionType],Tabelle10[ActionType],,0))</f>
        <v>FinalAccept</v>
      </c>
      <c r="J185">
        <v>0.77000000000000002</v>
      </c>
      <c r="K185">
        <v>0.55100000000000005</v>
      </c>
      <c r="L185">
        <v>1.321</v>
      </c>
      <c r="M185">
        <v>0.219</v>
      </c>
      <c r="N185">
        <v>213</v>
      </c>
      <c r="O185">
        <v>1123</v>
      </c>
      <c r="P185">
        <v>7</v>
      </c>
      <c r="Q185" s="3" t="s">
        <v>3830</v>
      </c>
    </row>
    <row r="186" ht="15" customHeight="1">
      <c r="A186" t="e">
        <f t="shared" ca="1" si="553"/>
        <v>#VALUE!</v>
      </c>
      <c r="B186" t="e">
        <f t="array" ref="B186" ca="1">_xlfn.XLOOKUP(Tabelle10[[#This Row],[ExperimentID]]&amp;Tabelle10[[#This Row],[NegotiationID]]&amp;Tabelle10[[#This Row],[MessageID]],ALL_IN_ONE[ExperimentID]&amp;ALL_IN_ONE[NegotiationID]&amp;ALL_IN_ONE[MessageID],ALL_IN_ONE[Gesamt_ID],,0)</f>
        <v>#VALUE!</v>
      </c>
      <c r="C186">
        <v>65732</v>
      </c>
      <c r="D186" t="s">
        <v>3675</v>
      </c>
      <c r="E186">
        <v>74923</v>
      </c>
      <c r="F186">
        <v>65722</v>
      </c>
      <c r="G186">
        <v>65719</v>
      </c>
      <c r="H186" t="s">
        <v>20</v>
      </c>
      <c r="I186" t="str">
        <f t="array" ref="I186">IFERROR(_xlfn.XLOOKUP(Tabelle10[[#This Row],[NegotiationID]]&amp;"FinalAccept",Tabelle10[NegotiationID]&amp;Tabelle10[ActionType],Tabelle10[ActionType],,0),_xlfn.XLOOKUP(Tabelle10[[#This Row],[NegotiationID]]&amp;"FinalReject",Tabelle10[NegotiationID]&amp;Tabelle10[ActionType],Tabelle10[ActionType],,0))</f>
        <v>FinalAccept</v>
      </c>
      <c r="J186">
        <v>0.55100000000000005</v>
      </c>
      <c r="K186">
        <v>0.77000000000000002</v>
      </c>
      <c r="L186">
        <v>1.321</v>
      </c>
      <c r="M186">
        <v>0.219</v>
      </c>
      <c r="N186">
        <v>60</v>
      </c>
      <c r="O186">
        <v>1123</v>
      </c>
      <c r="P186">
        <v>7</v>
      </c>
      <c r="Q186" s="3" t="s">
        <v>3831</v>
      </c>
    </row>
    <row r="187" ht="14.5" hidden="1">
      <c r="A187" t="e">
        <f t="shared" ca="1" si="553"/>
        <v>#VALUE!</v>
      </c>
      <c r="B187" t="e">
        <f t="array" ref="B187" ca="1">_xlfn.XLOOKUP(Tabelle10[[#This Row],[ExperimentID]]&amp;Tabelle10[[#This Row],[NegotiationID]]&amp;Tabelle10[[#This Row],[MessageID]],ALL_IN_ONE[ExperimentID]&amp;ALL_IN_ONE[NegotiationID]&amp;ALL_IN_ONE[MessageID],ALL_IN_ONE[Gesamt_ID],,0)</f>
        <v>#VALUE!</v>
      </c>
      <c r="C187">
        <v>65760</v>
      </c>
      <c r="D187" t="s">
        <v>3675</v>
      </c>
      <c r="E187">
        <v>65761</v>
      </c>
      <c r="H187" t="s">
        <v>6019</v>
      </c>
      <c r="I187" t="str">
        <f t="array" ref="I187">IFERROR(_xlfn.XLOOKUP(Tabelle10[[#This Row],[NegotiationID]]&amp;"FinalAccept",Tabelle10[NegotiationID]&amp;Tabelle10[ActionType],Tabelle10[ActionType],,0),_xlfn.XLOOKUP(Tabelle10[[#This Row],[NegotiationID]]&amp;"FinalReject",Tabelle10[NegotiationID]&amp;Tabelle10[ActionType],Tabelle10[ActionType],,0))</f>
        <v>FinalAccept</v>
      </c>
      <c r="N187">
        <v>21</v>
      </c>
      <c r="O187">
        <v>799</v>
      </c>
      <c r="P187">
        <v>9</v>
      </c>
      <c r="Q187" t="s">
        <v>6020</v>
      </c>
    </row>
    <row r="188" ht="15" customHeight="1">
      <c r="A188" t="e">
        <f t="shared" ca="1" si="553"/>
        <v>#VALUE!</v>
      </c>
      <c r="B188" t="e">
        <f t="array" ref="B188" ca="1">_xlfn.XLOOKUP(Tabelle10[[#This Row],[ExperimentID]]&amp;Tabelle10[[#This Row],[NegotiationID]]&amp;Tabelle10[[#This Row],[MessageID]],ALL_IN_ONE[ExperimentID]&amp;ALL_IN_ONE[NegotiationID]&amp;ALL_IN_ONE[MessageID],ALL_IN_ONE[Gesamt_ID],,0)</f>
        <v>#VALUE!</v>
      </c>
      <c r="C188">
        <v>65760</v>
      </c>
      <c r="D188" t="s">
        <v>3675</v>
      </c>
      <c r="E188">
        <v>72251</v>
      </c>
      <c r="F188">
        <v>65747</v>
      </c>
      <c r="G188">
        <v>65750</v>
      </c>
      <c r="H188" t="s">
        <v>158</v>
      </c>
      <c r="I188" t="str">
        <f t="array" ref="I188">IFERROR(_xlfn.XLOOKUP(Tabelle10[[#This Row],[NegotiationID]]&amp;"FinalAccept",Tabelle10[NegotiationID]&amp;Tabelle10[ActionType],Tabelle10[ActionType],,0),_xlfn.XLOOKUP(Tabelle10[[#This Row],[NegotiationID]]&amp;"FinalReject",Tabelle10[NegotiationID]&amp;Tabelle10[ActionType],Tabelle10[ActionType],,0))</f>
        <v>FinalAccept</v>
      </c>
      <c r="J188">
        <v>1</v>
      </c>
      <c r="K188">
        <v>0.10050000000000001</v>
      </c>
      <c r="L188">
        <v>1.1005</v>
      </c>
      <c r="M188">
        <v>0.89949999999999997</v>
      </c>
      <c r="N188">
        <v>81</v>
      </c>
      <c r="O188">
        <v>799</v>
      </c>
      <c r="P188">
        <v>9</v>
      </c>
      <c r="Q188" s="3" t="s">
        <v>3832</v>
      </c>
    </row>
    <row r="189" ht="15" customHeight="1">
      <c r="A189" t="e">
        <f t="shared" ca="1" si="553"/>
        <v>#VALUE!</v>
      </c>
      <c r="B189" t="e">
        <f t="array" ref="B189" ca="1">_xlfn.XLOOKUP(Tabelle10[[#This Row],[ExperimentID]]&amp;Tabelle10[[#This Row],[NegotiationID]]&amp;Tabelle10[[#This Row],[MessageID]],ALL_IN_ONE[ExperimentID]&amp;ALL_IN_ONE[NegotiationID]&amp;ALL_IN_ONE[MessageID],ALL_IN_ONE[Gesamt_ID],,0)</f>
        <v>#VALUE!</v>
      </c>
      <c r="C189">
        <v>65760</v>
      </c>
      <c r="D189" t="s">
        <v>3675</v>
      </c>
      <c r="E189">
        <v>72540</v>
      </c>
      <c r="F189">
        <v>65750</v>
      </c>
      <c r="G189">
        <v>65747</v>
      </c>
      <c r="H189" t="s">
        <v>31</v>
      </c>
      <c r="I189" t="str">
        <f t="array" ref="I189">IFERROR(_xlfn.XLOOKUP(Tabelle10[[#This Row],[NegotiationID]]&amp;"FinalAccept",Tabelle10[NegotiationID]&amp;Tabelle10[ActionType],Tabelle10[ActionType],,0),_xlfn.XLOOKUP(Tabelle10[[#This Row],[NegotiationID]]&amp;"FinalReject",Tabelle10[NegotiationID]&amp;Tabelle10[ActionType],Tabelle10[ActionType],,0))</f>
        <v>FinalAccept</v>
      </c>
      <c r="J189">
        <v>0.85050000000000003</v>
      </c>
      <c r="K189">
        <v>0.20000000000000001</v>
      </c>
      <c r="L189">
        <v>1.0505</v>
      </c>
      <c r="M189">
        <v>0.65049999999999997</v>
      </c>
      <c r="N189">
        <v>31</v>
      </c>
      <c r="O189">
        <v>799</v>
      </c>
      <c r="P189">
        <v>9</v>
      </c>
      <c r="Q189" s="3" t="s">
        <v>3833</v>
      </c>
    </row>
    <row r="190" ht="15" customHeight="1">
      <c r="A190" t="e">
        <f t="shared" ca="1" si="553"/>
        <v>#VALUE!</v>
      </c>
      <c r="B190" t="e">
        <f t="array" ref="B190" ca="1">_xlfn.XLOOKUP(Tabelle10[[#This Row],[ExperimentID]]&amp;Tabelle10[[#This Row],[NegotiationID]]&amp;Tabelle10[[#This Row],[MessageID]],ALL_IN_ONE[ExperimentID]&amp;ALL_IN_ONE[NegotiationID]&amp;ALL_IN_ONE[MessageID],ALL_IN_ONE[Gesamt_ID],,0)</f>
        <v>#VALUE!</v>
      </c>
      <c r="C190">
        <v>65760</v>
      </c>
      <c r="D190" t="s">
        <v>3675</v>
      </c>
      <c r="E190">
        <v>73287</v>
      </c>
      <c r="F190">
        <v>65747</v>
      </c>
      <c r="G190">
        <v>65750</v>
      </c>
      <c r="H190" t="s">
        <v>31</v>
      </c>
      <c r="I190" t="str">
        <f t="array" ref="I190">IFERROR(_xlfn.XLOOKUP(Tabelle10[[#This Row],[NegotiationID]]&amp;"FinalAccept",Tabelle10[NegotiationID]&amp;Tabelle10[ActionType],Tabelle10[ActionType],,0),_xlfn.XLOOKUP(Tabelle10[[#This Row],[NegotiationID]]&amp;"FinalReject",Tabelle10[NegotiationID]&amp;Tabelle10[ActionType],Tabelle10[ActionType],,0))</f>
        <v>FinalAccept</v>
      </c>
      <c r="J190">
        <v>0.83999999999999997</v>
      </c>
      <c r="K190">
        <v>0.3725</v>
      </c>
      <c r="L190">
        <v>1.2124999999999999</v>
      </c>
      <c r="M190">
        <v>0.46750000000000003</v>
      </c>
      <c r="N190">
        <v>177</v>
      </c>
      <c r="O190">
        <v>799</v>
      </c>
      <c r="P190">
        <v>9</v>
      </c>
      <c r="Q190" s="3" t="s">
        <v>3834</v>
      </c>
    </row>
    <row r="191" ht="15" customHeight="1">
      <c r="A191" t="e">
        <f t="shared" ca="1" si="553"/>
        <v>#VALUE!</v>
      </c>
      <c r="B191" t="e">
        <f t="array" ref="B191" ca="1">_xlfn.XLOOKUP(Tabelle10[[#This Row],[ExperimentID]]&amp;Tabelle10[[#This Row],[NegotiationID]]&amp;Tabelle10[[#This Row],[MessageID]],ALL_IN_ONE[ExperimentID]&amp;ALL_IN_ONE[NegotiationID]&amp;ALL_IN_ONE[MessageID],ALL_IN_ONE[Gesamt_ID],,0)</f>
        <v>#VALUE!</v>
      </c>
      <c r="C191">
        <v>65760</v>
      </c>
      <c r="D191" t="s">
        <v>3675</v>
      </c>
      <c r="E191">
        <v>73526</v>
      </c>
      <c r="F191">
        <v>65750</v>
      </c>
      <c r="G191">
        <v>65747</v>
      </c>
      <c r="H191" t="s">
        <v>31</v>
      </c>
      <c r="I191" t="str">
        <f t="array" ref="I191">IFERROR(_xlfn.XLOOKUP(Tabelle10[[#This Row],[NegotiationID]]&amp;"FinalAccept",Tabelle10[NegotiationID]&amp;Tabelle10[ActionType],Tabelle10[ActionType],,0),_xlfn.XLOOKUP(Tabelle10[[#This Row],[NegotiationID]]&amp;"FinalReject",Tabelle10[NegotiationID]&amp;Tabelle10[ActionType],Tabelle10[ActionType],,0))</f>
        <v>FinalAccept</v>
      </c>
      <c r="J191">
        <v>0.73050000000000004</v>
      </c>
      <c r="K191">
        <v>0.38900000000000001</v>
      </c>
      <c r="L191">
        <v>1.1194999999999999</v>
      </c>
      <c r="M191">
        <v>0.34150000000000003</v>
      </c>
      <c r="N191">
        <v>82</v>
      </c>
      <c r="O191">
        <v>799</v>
      </c>
      <c r="P191">
        <v>9</v>
      </c>
      <c r="Q191" s="3" t="s">
        <v>3835</v>
      </c>
    </row>
    <row r="192" ht="15" customHeight="1">
      <c r="A192" t="e">
        <f t="shared" ca="1" si="553"/>
        <v>#VALUE!</v>
      </c>
      <c r="B192" t="e">
        <f t="array" ref="B192" ca="1">_xlfn.XLOOKUP(Tabelle10[[#This Row],[ExperimentID]]&amp;Tabelle10[[#This Row],[NegotiationID]]&amp;Tabelle10[[#This Row],[MessageID]],ALL_IN_ONE[ExperimentID]&amp;ALL_IN_ONE[NegotiationID]&amp;ALL_IN_ONE[MessageID],ALL_IN_ONE[Gesamt_ID],,0)</f>
        <v>#VALUE!</v>
      </c>
      <c r="C192">
        <v>65760</v>
      </c>
      <c r="D192" t="s">
        <v>3675</v>
      </c>
      <c r="E192">
        <v>74198</v>
      </c>
      <c r="F192">
        <v>65747</v>
      </c>
      <c r="G192">
        <v>65750</v>
      </c>
      <c r="H192" t="s">
        <v>31</v>
      </c>
      <c r="I192" t="str">
        <f t="array" ref="I192">IFERROR(_xlfn.XLOOKUP(Tabelle10[[#This Row],[NegotiationID]]&amp;"FinalAccept",Tabelle10[NegotiationID]&amp;Tabelle10[ActionType],Tabelle10[ActionType],,0),_xlfn.XLOOKUP(Tabelle10[[#This Row],[NegotiationID]]&amp;"FinalReject",Tabelle10[NegotiationID]&amp;Tabelle10[ActionType],Tabelle10[ActionType],,0))</f>
        <v>FinalAccept</v>
      </c>
      <c r="J192">
        <v>0.78000000000000003</v>
      </c>
      <c r="K192">
        <v>0.502</v>
      </c>
      <c r="L192">
        <v>1.282</v>
      </c>
      <c r="M192">
        <v>0.27800000000000002</v>
      </c>
      <c r="N192">
        <v>222</v>
      </c>
      <c r="O192">
        <v>799</v>
      </c>
      <c r="P192">
        <v>9</v>
      </c>
      <c r="Q192" s="3" t="s">
        <v>3836</v>
      </c>
    </row>
    <row r="193" ht="15" customHeight="1">
      <c r="A193" t="e">
        <f t="shared" ca="1" si="553"/>
        <v>#VALUE!</v>
      </c>
      <c r="B193" t="e">
        <f t="array" ref="B193" ca="1">_xlfn.XLOOKUP(Tabelle10[[#This Row],[ExperimentID]]&amp;Tabelle10[[#This Row],[NegotiationID]]&amp;Tabelle10[[#This Row],[MessageID]],ALL_IN_ONE[ExperimentID]&amp;ALL_IN_ONE[NegotiationID]&amp;ALL_IN_ONE[MessageID],ALL_IN_ONE[Gesamt_ID],,0)</f>
        <v>#VALUE!</v>
      </c>
      <c r="C193">
        <v>65760</v>
      </c>
      <c r="D193" t="s">
        <v>3675</v>
      </c>
      <c r="E193">
        <v>74926</v>
      </c>
      <c r="F193">
        <v>65750</v>
      </c>
      <c r="G193">
        <v>65747</v>
      </c>
      <c r="H193" t="s">
        <v>31</v>
      </c>
      <c r="I193" t="str">
        <f t="array" ref="I193">IFERROR(_xlfn.XLOOKUP(Tabelle10[[#This Row],[NegotiationID]]&amp;"FinalAccept",Tabelle10[NegotiationID]&amp;Tabelle10[ActionType],Tabelle10[ActionType],,0),_xlfn.XLOOKUP(Tabelle10[[#This Row],[NegotiationID]]&amp;"FinalReject",Tabelle10[NegotiationID]&amp;Tabelle10[ActionType],Tabelle10[ActionType],,0))</f>
        <v>FinalAccept</v>
      </c>
      <c r="J193">
        <v>0.56200000000000006</v>
      </c>
      <c r="K193">
        <v>0.67849999999999999</v>
      </c>
      <c r="L193">
        <v>1.2404999999999999</v>
      </c>
      <c r="M193">
        <v>0.11650000000000001</v>
      </c>
      <c r="N193">
        <v>46</v>
      </c>
      <c r="O193">
        <v>799</v>
      </c>
      <c r="P193">
        <v>9</v>
      </c>
      <c r="Q193" s="3" t="s">
        <v>3837</v>
      </c>
    </row>
    <row r="194" ht="15" customHeight="1">
      <c r="A194" t="e">
        <f t="shared" ref="A194:A257" ca="1" si="554">MID(CELL("Dateiname",$A$1),FIND("]",CELL("Dateiname",$A$1))+1,31)</f>
        <v>#VALUE!</v>
      </c>
      <c r="B194" t="e">
        <f t="array" ref="B194" ca="1">_xlfn.XLOOKUP(Tabelle10[[#This Row],[ExperimentID]]&amp;Tabelle10[[#This Row],[NegotiationID]]&amp;Tabelle10[[#This Row],[MessageID]],ALL_IN_ONE[ExperimentID]&amp;ALL_IN_ONE[NegotiationID]&amp;ALL_IN_ONE[MessageID],ALL_IN_ONE[Gesamt_ID],,0)</f>
        <v>#VALUE!</v>
      </c>
      <c r="C194">
        <v>65760</v>
      </c>
      <c r="D194" t="s">
        <v>3675</v>
      </c>
      <c r="E194">
        <v>75050</v>
      </c>
      <c r="F194">
        <v>65747</v>
      </c>
      <c r="G194">
        <v>65750</v>
      </c>
      <c r="H194" t="s">
        <v>31</v>
      </c>
      <c r="I194" t="str">
        <f t="array" ref="I194">IFERROR(_xlfn.XLOOKUP(Tabelle10[[#This Row],[NegotiationID]]&amp;"FinalAccept",Tabelle10[NegotiationID]&amp;Tabelle10[ActionType],Tabelle10[ActionType],,0),_xlfn.XLOOKUP(Tabelle10[[#This Row],[NegotiationID]]&amp;"FinalReject",Tabelle10[NegotiationID]&amp;Tabelle10[ActionType],Tabelle10[ActionType],,0))</f>
        <v>FinalAccept</v>
      </c>
      <c r="J194">
        <v>0.73850000000000005</v>
      </c>
      <c r="K194">
        <v>0.4325</v>
      </c>
      <c r="L194">
        <v>1.171</v>
      </c>
      <c r="M194">
        <v>0.30599999999999999</v>
      </c>
      <c r="N194">
        <v>105</v>
      </c>
      <c r="O194">
        <v>799</v>
      </c>
      <c r="P194">
        <v>9</v>
      </c>
      <c r="Q194" s="3" t="s">
        <v>3838</v>
      </c>
    </row>
    <row r="195" ht="15" customHeight="1">
      <c r="A195" t="e">
        <f t="shared" ca="1" si="554"/>
        <v>#VALUE!</v>
      </c>
      <c r="B195" t="e">
        <f t="array" ref="B195" ca="1">_xlfn.XLOOKUP(Tabelle10[[#This Row],[ExperimentID]]&amp;Tabelle10[[#This Row],[NegotiationID]]&amp;Tabelle10[[#This Row],[MessageID]],ALL_IN_ONE[ExperimentID]&amp;ALL_IN_ONE[NegotiationID]&amp;ALL_IN_ONE[MessageID],ALL_IN_ONE[Gesamt_ID],,0)</f>
        <v>#VALUE!</v>
      </c>
      <c r="C195">
        <v>65760</v>
      </c>
      <c r="D195" t="s">
        <v>3675</v>
      </c>
      <c r="E195">
        <v>75301</v>
      </c>
      <c r="F195">
        <v>65750</v>
      </c>
      <c r="G195">
        <v>65747</v>
      </c>
      <c r="H195" t="s">
        <v>20</v>
      </c>
      <c r="I195" t="str">
        <f t="array" ref="I195">IFERROR(_xlfn.XLOOKUP(Tabelle10[[#This Row],[NegotiationID]]&amp;"FinalAccept",Tabelle10[NegotiationID]&amp;Tabelle10[ActionType],Tabelle10[ActionType],,0),_xlfn.XLOOKUP(Tabelle10[[#This Row],[NegotiationID]]&amp;"FinalReject",Tabelle10[NegotiationID]&amp;Tabelle10[ActionType],Tabelle10[ActionType],,0))</f>
        <v>FinalAccept</v>
      </c>
      <c r="J195">
        <v>0.4325</v>
      </c>
      <c r="K195">
        <v>0.73850000000000005</v>
      </c>
      <c r="L195">
        <v>1.171</v>
      </c>
      <c r="M195">
        <v>0.30599999999999999</v>
      </c>
      <c r="N195">
        <v>34</v>
      </c>
      <c r="O195">
        <v>799</v>
      </c>
      <c r="P195">
        <v>9</v>
      </c>
      <c r="Q195" s="3" t="s">
        <v>3839</v>
      </c>
    </row>
    <row r="196" ht="14.5" hidden="1">
      <c r="A196" t="e">
        <f t="shared" ca="1" si="554"/>
        <v>#VALUE!</v>
      </c>
      <c r="B196" t="e">
        <f t="array" ref="B196" ca="1">_xlfn.XLOOKUP(Tabelle10[[#This Row],[ExperimentID]]&amp;Tabelle10[[#This Row],[NegotiationID]]&amp;Tabelle10[[#This Row],[MessageID]],ALL_IN_ONE[ExperimentID]&amp;ALL_IN_ONE[NegotiationID]&amp;ALL_IN_ONE[MessageID],ALL_IN_ONE[Gesamt_ID],,0)</f>
        <v>#VALUE!</v>
      </c>
      <c r="C196">
        <v>65788</v>
      </c>
      <c r="D196" t="s">
        <v>3675</v>
      </c>
      <c r="E196">
        <v>65789</v>
      </c>
      <c r="H196" t="s">
        <v>6019</v>
      </c>
      <c r="I196" t="str">
        <f t="array" ref="I196">IFERROR(_xlfn.XLOOKUP(Tabelle10[[#This Row],[NegotiationID]]&amp;"FinalAccept",Tabelle10[NegotiationID]&amp;Tabelle10[ActionType],Tabelle10[ActionType],,0),_xlfn.XLOOKUP(Tabelle10[[#This Row],[NegotiationID]]&amp;"FinalReject",Tabelle10[NegotiationID]&amp;Tabelle10[ActionType],Tabelle10[ActionType],,0))</f>
        <v>FinalAccept</v>
      </c>
      <c r="N196">
        <v>21</v>
      </c>
      <c r="O196">
        <v>1591</v>
      </c>
      <c r="P196">
        <v>9</v>
      </c>
      <c r="Q196" t="s">
        <v>6020</v>
      </c>
    </row>
    <row r="197" ht="15" customHeight="1">
      <c r="A197" t="e">
        <f t="shared" ca="1" si="554"/>
        <v>#VALUE!</v>
      </c>
      <c r="B197" t="e">
        <f t="array" ref="B197" ca="1">_xlfn.XLOOKUP(Tabelle10[[#This Row],[ExperimentID]]&amp;Tabelle10[[#This Row],[NegotiationID]]&amp;Tabelle10[[#This Row],[MessageID]],ALL_IN_ONE[ExperimentID]&amp;ALL_IN_ONE[NegotiationID]&amp;ALL_IN_ONE[MessageID],ALL_IN_ONE[Gesamt_ID],,0)</f>
        <v>#VALUE!</v>
      </c>
      <c r="C197">
        <v>65788</v>
      </c>
      <c r="D197" t="s">
        <v>3675</v>
      </c>
      <c r="E197">
        <v>72254</v>
      </c>
      <c r="F197">
        <v>65775</v>
      </c>
      <c r="G197">
        <v>65778</v>
      </c>
      <c r="H197" t="s">
        <v>158</v>
      </c>
      <c r="I197" t="str">
        <f t="array" ref="I197">IFERROR(_xlfn.XLOOKUP(Tabelle10[[#This Row],[NegotiationID]]&amp;"FinalAccept",Tabelle10[NegotiationID]&amp;Tabelle10[ActionType],Tabelle10[ActionType],,0),_xlfn.XLOOKUP(Tabelle10[[#This Row],[NegotiationID]]&amp;"FinalReject",Tabelle10[NegotiationID]&amp;Tabelle10[ActionType],Tabelle10[ActionType],,0))</f>
        <v>FinalAccept</v>
      </c>
      <c r="J197">
        <v>1</v>
      </c>
      <c r="K197">
        <v>0.10050000000000001</v>
      </c>
      <c r="L197">
        <v>1.1005</v>
      </c>
      <c r="M197">
        <v>0.89949999999999997</v>
      </c>
      <c r="N197">
        <v>248</v>
      </c>
      <c r="O197">
        <v>1591</v>
      </c>
      <c r="P197">
        <v>9</v>
      </c>
      <c r="Q197" s="3" t="s">
        <v>3840</v>
      </c>
    </row>
    <row r="198" ht="15" customHeight="1">
      <c r="A198" t="e">
        <f t="shared" ca="1" si="554"/>
        <v>#VALUE!</v>
      </c>
      <c r="B198" t="e">
        <f t="array" ref="B198" ca="1">_xlfn.XLOOKUP(Tabelle10[[#This Row],[ExperimentID]]&amp;Tabelle10[[#This Row],[NegotiationID]]&amp;Tabelle10[[#This Row],[MessageID]],ALL_IN_ONE[ExperimentID]&amp;ALL_IN_ONE[NegotiationID]&amp;ALL_IN_ONE[MessageID],ALL_IN_ONE[Gesamt_ID],,0)</f>
        <v>#VALUE!</v>
      </c>
      <c r="C198">
        <v>65788</v>
      </c>
      <c r="D198" t="s">
        <v>3675</v>
      </c>
      <c r="E198">
        <v>72589</v>
      </c>
      <c r="F198">
        <v>65778</v>
      </c>
      <c r="G198">
        <v>65775</v>
      </c>
      <c r="H198" t="s">
        <v>31</v>
      </c>
      <c r="I198" t="str">
        <f t="array" ref="I198">IFERROR(_xlfn.XLOOKUP(Tabelle10[[#This Row],[NegotiationID]]&amp;"FinalAccept",Tabelle10[NegotiationID]&amp;Tabelle10[ActionType],Tabelle10[ActionType],,0),_xlfn.XLOOKUP(Tabelle10[[#This Row],[NegotiationID]]&amp;"FinalReject",Tabelle10[NegotiationID]&amp;Tabelle10[ActionType],Tabelle10[ActionType],,0))</f>
        <v>FinalAccept</v>
      </c>
      <c r="J198">
        <v>0.85050000000000003</v>
      </c>
      <c r="K198">
        <v>0.249</v>
      </c>
      <c r="L198">
        <v>1.0994999999999999</v>
      </c>
      <c r="M198">
        <v>0.60150000000000003</v>
      </c>
      <c r="N198">
        <v>335</v>
      </c>
      <c r="O198">
        <v>1591</v>
      </c>
      <c r="P198">
        <v>9</v>
      </c>
      <c r="Q198" s="3" t="s">
        <v>3841</v>
      </c>
    </row>
    <row r="199" ht="15" customHeight="1">
      <c r="A199" t="e">
        <f t="shared" ca="1" si="554"/>
        <v>#VALUE!</v>
      </c>
      <c r="B199" t="e">
        <f t="array" ref="B199" ca="1">_xlfn.XLOOKUP(Tabelle10[[#This Row],[ExperimentID]]&amp;Tabelle10[[#This Row],[NegotiationID]]&amp;Tabelle10[[#This Row],[MessageID]],ALL_IN_ONE[ExperimentID]&amp;ALL_IN_ONE[NegotiationID]&amp;ALL_IN_ONE[MessageID],ALL_IN_ONE[Gesamt_ID],,0)</f>
        <v>#VALUE!</v>
      </c>
      <c r="C199">
        <v>65788</v>
      </c>
      <c r="D199" t="s">
        <v>3675</v>
      </c>
      <c r="E199">
        <v>74106</v>
      </c>
      <c r="F199">
        <v>65775</v>
      </c>
      <c r="G199">
        <v>65778</v>
      </c>
      <c r="H199" t="s">
        <v>31</v>
      </c>
      <c r="I199" t="str">
        <f t="array" ref="I199">IFERROR(_xlfn.XLOOKUP(Tabelle10[[#This Row],[NegotiationID]]&amp;"FinalAccept",Tabelle10[NegotiationID]&amp;Tabelle10[ActionType],Tabelle10[ActionType],,0),_xlfn.XLOOKUP(Tabelle10[[#This Row],[NegotiationID]]&amp;"FinalReject",Tabelle10[NegotiationID]&amp;Tabelle10[ActionType],Tabelle10[ActionType],,0))</f>
        <v>FinalAccept</v>
      </c>
      <c r="J199">
        <v>0.79100000000000004</v>
      </c>
      <c r="K199">
        <v>0.4325</v>
      </c>
      <c r="L199">
        <v>1.2235</v>
      </c>
      <c r="M199">
        <v>0.35849999999999999</v>
      </c>
      <c r="N199">
        <v>381</v>
      </c>
      <c r="O199">
        <v>1591</v>
      </c>
      <c r="P199">
        <v>9</v>
      </c>
      <c r="Q199" s="3" t="s">
        <v>3842</v>
      </c>
    </row>
    <row r="200" ht="15" customHeight="1">
      <c r="A200" t="e">
        <f t="shared" ca="1" si="554"/>
        <v>#VALUE!</v>
      </c>
      <c r="B200" t="e">
        <f t="array" ref="B200" ca="1">_xlfn.XLOOKUP(Tabelle10[[#This Row],[ExperimentID]]&amp;Tabelle10[[#This Row],[NegotiationID]]&amp;Tabelle10[[#This Row],[MessageID]],ALL_IN_ONE[ExperimentID]&amp;ALL_IN_ONE[NegotiationID]&amp;ALL_IN_ONE[MessageID],ALL_IN_ONE[Gesamt_ID],,0)</f>
        <v>#VALUE!</v>
      </c>
      <c r="C200">
        <v>65788</v>
      </c>
      <c r="D200" t="s">
        <v>3675</v>
      </c>
      <c r="E200">
        <v>74134</v>
      </c>
      <c r="F200">
        <v>65778</v>
      </c>
      <c r="G200">
        <v>65775</v>
      </c>
      <c r="H200" t="s">
        <v>31</v>
      </c>
      <c r="I200" t="str">
        <f t="array" ref="I200">IFERROR(_xlfn.XLOOKUP(Tabelle10[[#This Row],[NegotiationID]]&amp;"FinalAccept",Tabelle10[NegotiationID]&amp;Tabelle10[ActionType],Tabelle10[ActionType],,0),_xlfn.XLOOKUP(Tabelle10[[#This Row],[NegotiationID]]&amp;"FinalReject",Tabelle10[NegotiationID]&amp;Tabelle10[ActionType],Tabelle10[ActionType],,0))</f>
        <v>FinalAccept</v>
      </c>
      <c r="J200">
        <v>0.70199999999999996</v>
      </c>
      <c r="K200">
        <v>0.52049999999999996</v>
      </c>
      <c r="L200">
        <v>1.2224999999999999</v>
      </c>
      <c r="M200">
        <v>0.18149999999999999</v>
      </c>
      <c r="N200">
        <v>188</v>
      </c>
      <c r="O200">
        <v>1591</v>
      </c>
      <c r="P200">
        <v>9</v>
      </c>
      <c r="Q200" s="3" t="s">
        <v>3843</v>
      </c>
    </row>
    <row r="201" ht="15" customHeight="1">
      <c r="A201" t="e">
        <f t="shared" ca="1" si="554"/>
        <v>#VALUE!</v>
      </c>
      <c r="B201" t="e">
        <f t="array" ref="B201" ca="1">_xlfn.XLOOKUP(Tabelle10[[#This Row],[ExperimentID]]&amp;Tabelle10[[#This Row],[NegotiationID]]&amp;Tabelle10[[#This Row],[MessageID]],ALL_IN_ONE[ExperimentID]&amp;ALL_IN_ONE[NegotiationID]&amp;ALL_IN_ONE[MessageID],ALL_IN_ONE[Gesamt_ID],,0)</f>
        <v>#VALUE!</v>
      </c>
      <c r="C201">
        <v>65788</v>
      </c>
      <c r="D201" t="s">
        <v>3675</v>
      </c>
      <c r="E201">
        <v>74770</v>
      </c>
      <c r="F201">
        <v>65775</v>
      </c>
      <c r="G201">
        <v>65778</v>
      </c>
      <c r="H201" t="s">
        <v>31</v>
      </c>
      <c r="I201" t="str">
        <f t="array" ref="I201">IFERROR(_xlfn.XLOOKUP(Tabelle10[[#This Row],[NegotiationID]]&amp;"FinalAccept",Tabelle10[NegotiationID]&amp;Tabelle10[ActionType],Tabelle10[ActionType],,0),_xlfn.XLOOKUP(Tabelle10[[#This Row],[NegotiationID]]&amp;"FinalReject",Tabelle10[NegotiationID]&amp;Tabelle10[ActionType],Tabelle10[ActionType],,0))</f>
        <v>FinalAccept</v>
      </c>
      <c r="J201">
        <v>0.73099999999999998</v>
      </c>
      <c r="K201">
        <v>0.50249999999999995</v>
      </c>
      <c r="L201">
        <v>1.2335</v>
      </c>
      <c r="M201">
        <v>0.22850000000000001</v>
      </c>
      <c r="N201">
        <v>95</v>
      </c>
      <c r="O201">
        <v>1591</v>
      </c>
      <c r="P201">
        <v>9</v>
      </c>
      <c r="Q201" s="3" t="s">
        <v>3844</v>
      </c>
    </row>
    <row r="202" ht="15" customHeight="1">
      <c r="A202" t="e">
        <f t="shared" ca="1" si="554"/>
        <v>#VALUE!</v>
      </c>
      <c r="B202" t="e">
        <f t="array" ref="B202" ca="1">_xlfn.XLOOKUP(Tabelle10[[#This Row],[ExperimentID]]&amp;Tabelle10[[#This Row],[NegotiationID]]&amp;Tabelle10[[#This Row],[MessageID]],ALL_IN_ONE[ExperimentID]&amp;ALL_IN_ONE[NegotiationID]&amp;ALL_IN_ONE[MessageID],ALL_IN_ONE[Gesamt_ID],,0)</f>
        <v>#VALUE!</v>
      </c>
      <c r="C202">
        <v>65788</v>
      </c>
      <c r="D202" t="s">
        <v>3675</v>
      </c>
      <c r="E202">
        <v>74928</v>
      </c>
      <c r="F202">
        <v>65778</v>
      </c>
      <c r="G202">
        <v>65775</v>
      </c>
      <c r="H202" t="s">
        <v>31</v>
      </c>
      <c r="I202" t="str">
        <f t="array" ref="I202">IFERROR(_xlfn.XLOOKUP(Tabelle10[[#This Row],[NegotiationID]]&amp;"FinalAccept",Tabelle10[NegotiationID]&amp;Tabelle10[ActionType],Tabelle10[ActionType],,0),_xlfn.XLOOKUP(Tabelle10[[#This Row],[NegotiationID]]&amp;"FinalReject",Tabelle10[NegotiationID]&amp;Tabelle10[ActionType],Tabelle10[ActionType],,0))</f>
        <v>FinalAccept</v>
      </c>
      <c r="J202">
        <v>0.66200000000000003</v>
      </c>
      <c r="K202">
        <v>0.61850000000000005</v>
      </c>
      <c r="L202">
        <v>1.2805</v>
      </c>
      <c r="M202">
        <v>0.043499999999999997</v>
      </c>
      <c r="N202">
        <v>189</v>
      </c>
      <c r="O202">
        <v>1591</v>
      </c>
      <c r="P202">
        <v>9</v>
      </c>
      <c r="Q202" s="3" t="s">
        <v>3845</v>
      </c>
    </row>
    <row r="203" ht="15" customHeight="1">
      <c r="A203" t="e">
        <f t="shared" ca="1" si="554"/>
        <v>#VALUE!</v>
      </c>
      <c r="B203" t="e">
        <f t="array" ref="B203" ca="1">_xlfn.XLOOKUP(Tabelle10[[#This Row],[ExperimentID]]&amp;Tabelle10[[#This Row],[NegotiationID]]&amp;Tabelle10[[#This Row],[MessageID]],ALL_IN_ONE[ExperimentID]&amp;ALL_IN_ONE[NegotiationID]&amp;ALL_IN_ONE[MessageID],ALL_IN_ONE[Gesamt_ID],,0)</f>
        <v>#VALUE!</v>
      </c>
      <c r="C203">
        <v>65788</v>
      </c>
      <c r="D203" t="s">
        <v>3675</v>
      </c>
      <c r="E203">
        <v>75296</v>
      </c>
      <c r="F203">
        <v>65775</v>
      </c>
      <c r="G203">
        <v>65778</v>
      </c>
      <c r="H203" t="s">
        <v>31</v>
      </c>
      <c r="I203" t="str">
        <f t="array" ref="I203">IFERROR(_xlfn.XLOOKUP(Tabelle10[[#This Row],[NegotiationID]]&amp;"FinalAccept",Tabelle10[NegotiationID]&amp;Tabelle10[ActionType],Tabelle10[ActionType],,0),_xlfn.XLOOKUP(Tabelle10[[#This Row],[NegotiationID]]&amp;"FinalReject",Tabelle10[NegotiationID]&amp;Tabelle10[ActionType],Tabelle10[ActionType],,0))</f>
        <v>FinalAccept</v>
      </c>
      <c r="J203">
        <v>0.67849999999999999</v>
      </c>
      <c r="K203">
        <v>0.53249999999999997</v>
      </c>
      <c r="L203">
        <v>1.2110000000000001</v>
      </c>
      <c r="M203">
        <v>0.14599999999999999</v>
      </c>
      <c r="N203">
        <v>83</v>
      </c>
      <c r="O203">
        <v>1591</v>
      </c>
      <c r="P203">
        <v>9</v>
      </c>
      <c r="Q203" s="3" t="s">
        <v>3846</v>
      </c>
    </row>
    <row r="204" ht="15" customHeight="1">
      <c r="A204" t="e">
        <f t="shared" ca="1" si="554"/>
        <v>#VALUE!</v>
      </c>
      <c r="B204" t="e">
        <f t="array" ref="B204" ca="1">_xlfn.XLOOKUP(Tabelle10[[#This Row],[ExperimentID]]&amp;Tabelle10[[#This Row],[NegotiationID]]&amp;Tabelle10[[#This Row],[MessageID]],ALL_IN_ONE[ExperimentID]&amp;ALL_IN_ONE[NegotiationID]&amp;ALL_IN_ONE[MessageID],ALL_IN_ONE[Gesamt_ID],,0)</f>
        <v>#VALUE!</v>
      </c>
      <c r="C204">
        <v>65788</v>
      </c>
      <c r="D204" t="s">
        <v>3675</v>
      </c>
      <c r="E204">
        <v>75312</v>
      </c>
      <c r="F204">
        <v>65778</v>
      </c>
      <c r="G204">
        <v>65775</v>
      </c>
      <c r="H204" t="s">
        <v>20</v>
      </c>
      <c r="I204" t="str">
        <f t="array" ref="I204">IFERROR(_xlfn.XLOOKUP(Tabelle10[[#This Row],[NegotiationID]]&amp;"FinalAccept",Tabelle10[NegotiationID]&amp;Tabelle10[ActionType],Tabelle10[ActionType],,0),_xlfn.XLOOKUP(Tabelle10[[#This Row],[NegotiationID]]&amp;"FinalReject",Tabelle10[NegotiationID]&amp;Tabelle10[ActionType],Tabelle10[ActionType],,0))</f>
        <v>FinalAccept</v>
      </c>
      <c r="J204">
        <v>0.53249999999999997</v>
      </c>
      <c r="K204">
        <v>0.67849999999999999</v>
      </c>
      <c r="L204">
        <v>1.2110000000000001</v>
      </c>
      <c r="M204">
        <v>0.14599999999999999</v>
      </c>
      <c r="N204">
        <v>51</v>
      </c>
      <c r="O204">
        <v>1591</v>
      </c>
      <c r="P204">
        <v>9</v>
      </c>
      <c r="Q204" s="3" t="s">
        <v>3847</v>
      </c>
    </row>
    <row r="205" ht="14.5" hidden="1">
      <c r="A205" t="e">
        <f t="shared" ca="1" si="554"/>
        <v>#VALUE!</v>
      </c>
      <c r="B205" t="e">
        <f t="array" ref="B205" ca="1">_xlfn.XLOOKUP(Tabelle10[[#This Row],[ExperimentID]]&amp;Tabelle10[[#This Row],[NegotiationID]]&amp;Tabelle10[[#This Row],[MessageID]],ALL_IN_ONE[ExperimentID]&amp;ALL_IN_ONE[NegotiationID]&amp;ALL_IN_ONE[MessageID],ALL_IN_ONE[Gesamt_ID],,0)</f>
        <v>#VALUE!</v>
      </c>
      <c r="C205">
        <v>65816</v>
      </c>
      <c r="D205" t="s">
        <v>3675</v>
      </c>
      <c r="E205">
        <v>65817</v>
      </c>
      <c r="H205" t="s">
        <v>6019</v>
      </c>
      <c r="I205" t="e">
        <f t="array" ref="I205">IFERROR(_xlfn.XLOOKUP(Tabelle10[[#This Row],[NegotiationID]]&amp;"FinalAccept",Tabelle10[NegotiationID]&amp;Tabelle10[ActionType],Tabelle10[ActionType],,0),_xlfn.XLOOKUP(Tabelle10[[#This Row],[NegotiationID]]&amp;"FinalReject",Tabelle10[NegotiationID]&amp;Tabelle10[ActionType],Tabelle10[ActionType],,0))</f>
        <v>#N/A</v>
      </c>
      <c r="N205">
        <v>21</v>
      </c>
      <c r="O205">
        <v>997</v>
      </c>
      <c r="P205">
        <v>6</v>
      </c>
      <c r="Q205" t="s">
        <v>6020</v>
      </c>
    </row>
    <row r="206" ht="15" hidden="1" customHeight="1">
      <c r="A206" t="e">
        <f t="shared" ca="1" si="554"/>
        <v>#VALUE!</v>
      </c>
      <c r="B206" t="e">
        <f t="array" ref="B206" ca="1">_xlfn.XLOOKUP(Tabelle10[[#This Row],[ExperimentID]]&amp;Tabelle10[[#This Row],[NegotiationID]]&amp;Tabelle10[[#This Row],[MessageID]],ALL_IN_ONE[ExperimentID]&amp;ALL_IN_ONE[NegotiationID]&amp;ALL_IN_ONE[MessageID],ALL_IN_ONE[Gesamt_ID],,0)</f>
        <v>#VALUE!</v>
      </c>
      <c r="C206">
        <v>65816</v>
      </c>
      <c r="D206" t="s">
        <v>3675</v>
      </c>
      <c r="E206">
        <v>73580</v>
      </c>
      <c r="F206">
        <v>65803</v>
      </c>
      <c r="G206">
        <v>65806</v>
      </c>
      <c r="H206" t="s">
        <v>158</v>
      </c>
      <c r="I206" t="e">
        <f t="array" ref="I206">IFERROR(_xlfn.XLOOKUP(Tabelle10[[#This Row],[NegotiationID]]&amp;"FinalAccept",Tabelle10[NegotiationID]&amp;Tabelle10[ActionType],Tabelle10[ActionType],,0),_xlfn.XLOOKUP(Tabelle10[[#This Row],[NegotiationID]]&amp;"FinalReject",Tabelle10[NegotiationID]&amp;Tabelle10[ActionType],Tabelle10[ActionType],,0))</f>
        <v>#N/A</v>
      </c>
      <c r="J206">
        <v>1</v>
      </c>
      <c r="K206">
        <v>0.10050000000000001</v>
      </c>
      <c r="L206">
        <v>1.1005</v>
      </c>
      <c r="M206">
        <v>0.89949999999999997</v>
      </c>
      <c r="N206">
        <v>357</v>
      </c>
      <c r="O206">
        <v>997</v>
      </c>
      <c r="P206">
        <v>6</v>
      </c>
      <c r="Q206" s="3" t="s">
        <v>6659</v>
      </c>
    </row>
    <row r="207" ht="15" hidden="1" customHeight="1">
      <c r="A207" t="e">
        <f t="shared" ca="1" si="554"/>
        <v>#VALUE!</v>
      </c>
      <c r="B207" t="e">
        <f t="array" ref="B207" ca="1">_xlfn.XLOOKUP(Tabelle10[[#This Row],[ExperimentID]]&amp;Tabelle10[[#This Row],[NegotiationID]]&amp;Tabelle10[[#This Row],[MessageID]],ALL_IN_ONE[ExperimentID]&amp;ALL_IN_ONE[NegotiationID]&amp;ALL_IN_ONE[MessageID],ALL_IN_ONE[Gesamt_ID],,0)</f>
        <v>#VALUE!</v>
      </c>
      <c r="C207">
        <v>65816</v>
      </c>
      <c r="D207" t="s">
        <v>3675</v>
      </c>
      <c r="E207">
        <v>74777</v>
      </c>
      <c r="F207">
        <v>65806</v>
      </c>
      <c r="G207">
        <v>65803</v>
      </c>
      <c r="H207" t="s">
        <v>31</v>
      </c>
      <c r="I207" t="e">
        <f t="array" ref="I207">IFERROR(_xlfn.XLOOKUP(Tabelle10[[#This Row],[NegotiationID]]&amp;"FinalAccept",Tabelle10[NegotiationID]&amp;Tabelle10[ActionType],Tabelle10[ActionType],,0),_xlfn.XLOOKUP(Tabelle10[[#This Row],[NegotiationID]]&amp;"FinalReject",Tabelle10[NegotiationID]&amp;Tabelle10[ActionType],Tabelle10[ActionType],,0))</f>
        <v>#N/A</v>
      </c>
      <c r="J207">
        <v>0.87</v>
      </c>
      <c r="K207">
        <v>0.27000000000000002</v>
      </c>
      <c r="L207">
        <v>1.1399999999999999</v>
      </c>
      <c r="M207">
        <v>0.59999999999999998</v>
      </c>
      <c r="N207">
        <v>121</v>
      </c>
      <c r="O207">
        <v>997</v>
      </c>
      <c r="P207">
        <v>6</v>
      </c>
      <c r="Q207" s="3" t="s">
        <v>6660</v>
      </c>
    </row>
    <row r="208" ht="15" hidden="1" customHeight="1">
      <c r="A208" t="e">
        <f t="shared" ca="1" si="554"/>
        <v>#VALUE!</v>
      </c>
      <c r="B208" t="e">
        <f t="array" ref="B208" ca="1">_xlfn.XLOOKUP(Tabelle10[[#This Row],[ExperimentID]]&amp;Tabelle10[[#This Row],[NegotiationID]]&amp;Tabelle10[[#This Row],[MessageID]],ALL_IN_ONE[ExperimentID]&amp;ALL_IN_ONE[NegotiationID]&amp;ALL_IN_ONE[MessageID],ALL_IN_ONE[Gesamt_ID],,0)</f>
        <v>#VALUE!</v>
      </c>
      <c r="C208">
        <v>65816</v>
      </c>
      <c r="D208" t="s">
        <v>3675</v>
      </c>
      <c r="E208">
        <v>76922</v>
      </c>
      <c r="F208">
        <v>65803</v>
      </c>
      <c r="G208">
        <v>65806</v>
      </c>
      <c r="H208" t="s">
        <v>31</v>
      </c>
      <c r="I208" t="e">
        <f t="array" ref="I208">IFERROR(_xlfn.XLOOKUP(Tabelle10[[#This Row],[NegotiationID]]&amp;"FinalAccept",Tabelle10[NegotiationID]&amp;Tabelle10[ActionType],Tabelle10[ActionType],,0),_xlfn.XLOOKUP(Tabelle10[[#This Row],[NegotiationID]]&amp;"FinalReject",Tabelle10[NegotiationID]&amp;Tabelle10[ActionType],Tabelle10[ActionType],,0))</f>
        <v>#N/A</v>
      </c>
      <c r="J208">
        <v>0.67100000000000004</v>
      </c>
      <c r="K208">
        <v>0.58099999999999996</v>
      </c>
      <c r="L208">
        <v>1.252</v>
      </c>
      <c r="M208">
        <v>0.089999999999999997</v>
      </c>
      <c r="N208">
        <v>258</v>
      </c>
      <c r="O208">
        <v>997</v>
      </c>
      <c r="P208">
        <v>6</v>
      </c>
      <c r="Q208" s="3" t="s">
        <v>6661</v>
      </c>
    </row>
    <row r="209" ht="15" hidden="1" customHeight="1">
      <c r="A209" t="e">
        <f t="shared" ca="1" si="554"/>
        <v>#VALUE!</v>
      </c>
      <c r="B209" t="e">
        <f t="array" ref="B209" ca="1">_xlfn.XLOOKUP(Tabelle10[[#This Row],[ExperimentID]]&amp;Tabelle10[[#This Row],[NegotiationID]]&amp;Tabelle10[[#This Row],[MessageID]],ALL_IN_ONE[ExperimentID]&amp;ALL_IN_ONE[NegotiationID]&amp;ALL_IN_ONE[MessageID],ALL_IN_ONE[Gesamt_ID],,0)</f>
        <v>#VALUE!</v>
      </c>
      <c r="C209">
        <v>65816</v>
      </c>
      <c r="D209" t="s">
        <v>3675</v>
      </c>
      <c r="E209">
        <v>77242</v>
      </c>
      <c r="F209">
        <v>65806</v>
      </c>
      <c r="G209">
        <v>65803</v>
      </c>
      <c r="H209" t="s">
        <v>31</v>
      </c>
      <c r="I209" t="e">
        <f t="array" ref="I209">IFERROR(_xlfn.XLOOKUP(Tabelle10[[#This Row],[NegotiationID]]&amp;"FinalAccept",Tabelle10[NegotiationID]&amp;Tabelle10[ActionType],Tabelle10[ActionType],,0),_xlfn.XLOOKUP(Tabelle10[[#This Row],[NegotiationID]]&amp;"FinalReject",Tabelle10[NegotiationID]&amp;Tabelle10[ActionType],Tabelle10[ActionType],,0))</f>
        <v>#N/A</v>
      </c>
      <c r="J209">
        <v>0.77049999999999996</v>
      </c>
      <c r="K209">
        <v>0.439</v>
      </c>
      <c r="L209">
        <v>1.2095</v>
      </c>
      <c r="M209">
        <v>0.33150000000000002</v>
      </c>
      <c r="N209">
        <v>120</v>
      </c>
      <c r="O209">
        <v>997</v>
      </c>
      <c r="P209">
        <v>6</v>
      </c>
      <c r="Q209" s="3" t="s">
        <v>6662</v>
      </c>
    </row>
    <row r="210" ht="15" hidden="1" customHeight="1">
      <c r="A210" t="e">
        <f t="shared" ca="1" si="554"/>
        <v>#VALUE!</v>
      </c>
      <c r="B210" t="e">
        <f t="array" ref="B210" ca="1">_xlfn.XLOOKUP(Tabelle10[[#This Row],[ExperimentID]]&amp;Tabelle10[[#This Row],[NegotiationID]]&amp;Tabelle10[[#This Row],[MessageID]],ALL_IN_ONE[ExperimentID]&amp;ALL_IN_ONE[NegotiationID]&amp;ALL_IN_ONE[MessageID],ALL_IN_ONE[Gesamt_ID],,0)</f>
        <v>#VALUE!</v>
      </c>
      <c r="C210">
        <v>65816</v>
      </c>
      <c r="D210" t="s">
        <v>3675</v>
      </c>
      <c r="E210">
        <v>77254</v>
      </c>
      <c r="F210">
        <v>65803</v>
      </c>
      <c r="G210">
        <v>65806</v>
      </c>
      <c r="H210" t="s">
        <v>31</v>
      </c>
      <c r="I210" t="e">
        <f t="array" ref="I210">IFERROR(_xlfn.XLOOKUP(Tabelle10[[#This Row],[NegotiationID]]&amp;"FinalAccept",Tabelle10[NegotiationID]&amp;Tabelle10[ActionType],Tabelle10[ActionType],,0),_xlfn.XLOOKUP(Tabelle10[[#This Row],[NegotiationID]]&amp;"FinalReject",Tabelle10[NegotiationID]&amp;Tabelle10[ActionType],Tabelle10[ActionType],,0))</f>
        <v>#N/A</v>
      </c>
      <c r="J210">
        <v>0.60050000000000003</v>
      </c>
      <c r="K210">
        <v>0.55049999999999999</v>
      </c>
      <c r="L210">
        <v>1.151</v>
      </c>
      <c r="M210">
        <v>0.050000000000000003</v>
      </c>
      <c r="N210">
        <v>120</v>
      </c>
      <c r="O210">
        <v>997</v>
      </c>
      <c r="P210">
        <v>6</v>
      </c>
      <c r="Q210" s="3" t="s">
        <v>6663</v>
      </c>
    </row>
    <row r="211" ht="14.5" hidden="1">
      <c r="A211" t="e">
        <f t="shared" ca="1" si="554"/>
        <v>#VALUE!</v>
      </c>
      <c r="B211" t="e">
        <f t="array" ref="B211" ca="1">_xlfn.XLOOKUP(Tabelle10[[#This Row],[ExperimentID]]&amp;Tabelle10[[#This Row],[NegotiationID]]&amp;Tabelle10[[#This Row],[MessageID]],ALL_IN_ONE[ExperimentID]&amp;ALL_IN_ONE[NegotiationID]&amp;ALL_IN_ONE[MessageID],ALL_IN_ONE[Gesamt_ID],,0)</f>
        <v>#VALUE!</v>
      </c>
      <c r="C211">
        <v>65844</v>
      </c>
      <c r="D211" t="s">
        <v>3675</v>
      </c>
      <c r="E211">
        <v>65845</v>
      </c>
      <c r="H211" t="s">
        <v>6019</v>
      </c>
      <c r="I211" t="str">
        <f t="array" ref="I211">IFERROR(_xlfn.XLOOKUP(Tabelle10[[#This Row],[NegotiationID]]&amp;"FinalAccept",Tabelle10[NegotiationID]&amp;Tabelle10[ActionType],Tabelle10[ActionType],,0),_xlfn.XLOOKUP(Tabelle10[[#This Row],[NegotiationID]]&amp;"FinalReject",Tabelle10[NegotiationID]&amp;Tabelle10[ActionType],Tabelle10[ActionType],,0))</f>
        <v>FinalAccept</v>
      </c>
      <c r="N211">
        <v>21</v>
      </c>
      <c r="O211">
        <v>1544</v>
      </c>
      <c r="P211">
        <v>7</v>
      </c>
      <c r="Q211" t="s">
        <v>6020</v>
      </c>
    </row>
    <row r="212" ht="15" customHeight="1">
      <c r="A212" t="e">
        <f t="shared" ca="1" si="554"/>
        <v>#VALUE!</v>
      </c>
      <c r="B212" t="e">
        <f t="array" ref="B212" ca="1">_xlfn.XLOOKUP(Tabelle10[[#This Row],[ExperimentID]]&amp;Tabelle10[[#This Row],[NegotiationID]]&amp;Tabelle10[[#This Row],[MessageID]],ALL_IN_ONE[ExperimentID]&amp;ALL_IN_ONE[NegotiationID]&amp;ALL_IN_ONE[MessageID],ALL_IN_ONE[Gesamt_ID],,0)</f>
        <v>#VALUE!</v>
      </c>
      <c r="C212">
        <v>65844</v>
      </c>
      <c r="D212" t="s">
        <v>3675</v>
      </c>
      <c r="E212">
        <v>72255</v>
      </c>
      <c r="F212">
        <v>65831</v>
      </c>
      <c r="G212">
        <v>65834</v>
      </c>
      <c r="H212" t="s">
        <v>158</v>
      </c>
      <c r="I212" t="str">
        <f t="array" ref="I212">IFERROR(_xlfn.XLOOKUP(Tabelle10[[#This Row],[NegotiationID]]&amp;"FinalAccept",Tabelle10[NegotiationID]&amp;Tabelle10[ActionType],Tabelle10[ActionType],,0),_xlfn.XLOOKUP(Tabelle10[[#This Row],[NegotiationID]]&amp;"FinalReject",Tabelle10[NegotiationID]&amp;Tabelle10[ActionType],Tabelle10[ActionType],,0))</f>
        <v>FinalAccept</v>
      </c>
      <c r="J212">
        <v>0.94999999999999996</v>
      </c>
      <c r="K212">
        <v>0.2515</v>
      </c>
      <c r="L212">
        <v>1.2015</v>
      </c>
      <c r="M212">
        <v>0.69850000000000001</v>
      </c>
      <c r="N212">
        <v>435</v>
      </c>
      <c r="O212">
        <v>1544</v>
      </c>
      <c r="P212">
        <v>7</v>
      </c>
      <c r="Q212" s="3" t="s">
        <v>3848</v>
      </c>
    </row>
    <row r="213" ht="15" customHeight="1">
      <c r="A213" t="e">
        <f t="shared" ca="1" si="554"/>
        <v>#VALUE!</v>
      </c>
      <c r="B213" t="e">
        <f t="array" ref="B213" ca="1">_xlfn.XLOOKUP(Tabelle10[[#This Row],[ExperimentID]]&amp;Tabelle10[[#This Row],[NegotiationID]]&amp;Tabelle10[[#This Row],[MessageID]],ALL_IN_ONE[ExperimentID]&amp;ALL_IN_ONE[NegotiationID]&amp;ALL_IN_ONE[MessageID],ALL_IN_ONE[Gesamt_ID],,0)</f>
        <v>#VALUE!</v>
      </c>
      <c r="C213">
        <v>65844</v>
      </c>
      <c r="D213" t="s">
        <v>3675</v>
      </c>
      <c r="E213">
        <v>73536</v>
      </c>
      <c r="F213">
        <v>65834</v>
      </c>
      <c r="G213">
        <v>65831</v>
      </c>
      <c r="H213" t="s">
        <v>31</v>
      </c>
      <c r="I213" t="str">
        <f t="array" ref="I213">IFERROR(_xlfn.XLOOKUP(Tabelle10[[#This Row],[NegotiationID]]&amp;"FinalAccept",Tabelle10[NegotiationID]&amp;Tabelle10[ActionType],Tabelle10[ActionType],,0),_xlfn.XLOOKUP(Tabelle10[[#This Row],[NegotiationID]]&amp;"FinalReject",Tabelle10[NegotiationID]&amp;Tabelle10[ActionType],Tabelle10[ActionType],,0))</f>
        <v>FinalAccept</v>
      </c>
      <c r="J213">
        <v>0.88</v>
      </c>
      <c r="K213">
        <v>0.27150000000000002</v>
      </c>
      <c r="L213">
        <v>1.1515</v>
      </c>
      <c r="M213">
        <v>0.60850000000000004</v>
      </c>
      <c r="N213">
        <v>273</v>
      </c>
      <c r="O213">
        <v>1544</v>
      </c>
      <c r="P213">
        <v>7</v>
      </c>
      <c r="Q213" s="3" t="s">
        <v>3849</v>
      </c>
    </row>
    <row r="214" ht="15" customHeight="1">
      <c r="A214" t="e">
        <f t="shared" ca="1" si="554"/>
        <v>#VALUE!</v>
      </c>
      <c r="B214" t="e">
        <f t="array" ref="B214" ca="1">_xlfn.XLOOKUP(Tabelle10[[#This Row],[ExperimentID]]&amp;Tabelle10[[#This Row],[NegotiationID]]&amp;Tabelle10[[#This Row],[MessageID]],ALL_IN_ONE[ExperimentID]&amp;ALL_IN_ONE[NegotiationID]&amp;ALL_IN_ONE[MessageID],ALL_IN_ONE[Gesamt_ID],,0)</f>
        <v>#VALUE!</v>
      </c>
      <c r="C214">
        <v>65844</v>
      </c>
      <c r="D214" t="s">
        <v>3675</v>
      </c>
      <c r="E214">
        <v>74136</v>
      </c>
      <c r="F214">
        <v>65831</v>
      </c>
      <c r="G214">
        <v>65834</v>
      </c>
      <c r="H214" t="s">
        <v>31</v>
      </c>
      <c r="I214" t="str">
        <f t="array" ref="I214">IFERROR(_xlfn.XLOOKUP(Tabelle10[[#This Row],[NegotiationID]]&amp;"FinalAccept",Tabelle10[NegotiationID]&amp;Tabelle10[ActionType],Tabelle10[ActionType],,0),_xlfn.XLOOKUP(Tabelle10[[#This Row],[NegotiationID]]&amp;"FinalReject",Tabelle10[NegotiationID]&amp;Tabelle10[ActionType],Tabelle10[ActionType],,0))</f>
        <v>FinalAccept</v>
      </c>
      <c r="J214">
        <v>0.82999999999999996</v>
      </c>
      <c r="K214">
        <v>0.42149999999999999</v>
      </c>
      <c r="L214">
        <v>1.2515000000000001</v>
      </c>
      <c r="M214">
        <v>0.40849999999999997</v>
      </c>
      <c r="N214">
        <v>330</v>
      </c>
      <c r="O214">
        <v>1544</v>
      </c>
      <c r="P214">
        <v>7</v>
      </c>
      <c r="Q214" s="3" t="s">
        <v>3850</v>
      </c>
    </row>
    <row r="215" ht="15" customHeight="1">
      <c r="A215" t="e">
        <f t="shared" ca="1" si="554"/>
        <v>#VALUE!</v>
      </c>
      <c r="B215" t="e">
        <f t="array" ref="B215" ca="1">_xlfn.XLOOKUP(Tabelle10[[#This Row],[ExperimentID]]&amp;Tabelle10[[#This Row],[NegotiationID]]&amp;Tabelle10[[#This Row],[MessageID]],ALL_IN_ONE[ExperimentID]&amp;ALL_IN_ONE[NegotiationID]&amp;ALL_IN_ONE[MessageID],ALL_IN_ONE[Gesamt_ID],,0)</f>
        <v>#VALUE!</v>
      </c>
      <c r="C215">
        <v>65844</v>
      </c>
      <c r="D215" t="s">
        <v>3675</v>
      </c>
      <c r="E215">
        <v>74398</v>
      </c>
      <c r="F215">
        <v>65834</v>
      </c>
      <c r="G215">
        <v>65831</v>
      </c>
      <c r="H215" t="s">
        <v>31</v>
      </c>
      <c r="I215" t="str">
        <f t="array" ref="I215">IFERROR(_xlfn.XLOOKUP(Tabelle10[[#This Row],[NegotiationID]]&amp;"FinalAccept",Tabelle10[NegotiationID]&amp;Tabelle10[ActionType],Tabelle10[ActionType],,0),_xlfn.XLOOKUP(Tabelle10[[#This Row],[NegotiationID]]&amp;"FinalReject",Tabelle10[NegotiationID]&amp;Tabelle10[ActionType],Tabelle10[ActionType],,0))</f>
        <v>FinalAccept</v>
      </c>
      <c r="J215">
        <v>0.61099999999999999</v>
      </c>
      <c r="K215">
        <v>0.66849999999999998</v>
      </c>
      <c r="L215">
        <v>1.2795000000000001</v>
      </c>
      <c r="M215">
        <v>0.057500000000000002</v>
      </c>
      <c r="N215">
        <v>249</v>
      </c>
      <c r="O215">
        <v>1544</v>
      </c>
      <c r="P215">
        <v>7</v>
      </c>
      <c r="Q215" s="3" t="s">
        <v>3851</v>
      </c>
    </row>
    <row r="216" ht="15" customHeight="1">
      <c r="A216" t="e">
        <f t="shared" ca="1" si="554"/>
        <v>#VALUE!</v>
      </c>
      <c r="B216" t="e">
        <f t="array" ref="B216" ca="1">_xlfn.XLOOKUP(Tabelle10[[#This Row],[ExperimentID]]&amp;Tabelle10[[#This Row],[NegotiationID]]&amp;Tabelle10[[#This Row],[MessageID]],ALL_IN_ONE[ExperimentID]&amp;ALL_IN_ONE[NegotiationID]&amp;ALL_IN_ONE[MessageID],ALL_IN_ONE[Gesamt_ID],,0)</f>
        <v>#VALUE!</v>
      </c>
      <c r="C216">
        <v>65844</v>
      </c>
      <c r="D216" t="s">
        <v>3675</v>
      </c>
      <c r="E216">
        <v>74475</v>
      </c>
      <c r="F216">
        <v>65831</v>
      </c>
      <c r="G216">
        <v>65834</v>
      </c>
      <c r="H216" t="s">
        <v>31</v>
      </c>
      <c r="I216" t="str">
        <f t="array" ref="I216">IFERROR(_xlfn.XLOOKUP(Tabelle10[[#This Row],[NegotiationID]]&amp;"FinalAccept",Tabelle10[NegotiationID]&amp;Tabelle10[ActionType],Tabelle10[ActionType],,0),_xlfn.XLOOKUP(Tabelle10[[#This Row],[NegotiationID]]&amp;"FinalReject",Tabelle10[NegotiationID]&amp;Tabelle10[ActionType],Tabelle10[ActionType],,0))</f>
        <v>FinalAccept</v>
      </c>
      <c r="J216">
        <v>0.77000000000000002</v>
      </c>
      <c r="K216">
        <v>0.55100000000000005</v>
      </c>
      <c r="L216">
        <v>1.321</v>
      </c>
      <c r="M216">
        <v>0.219</v>
      </c>
      <c r="N216">
        <v>190</v>
      </c>
      <c r="O216">
        <v>1544</v>
      </c>
      <c r="P216">
        <v>7</v>
      </c>
      <c r="Q216" s="3" t="s">
        <v>3852</v>
      </c>
    </row>
    <row r="217" ht="15" customHeight="1">
      <c r="A217" t="e">
        <f t="shared" ca="1" si="554"/>
        <v>#VALUE!</v>
      </c>
      <c r="B217" t="e">
        <f t="array" ref="B217" ca="1">_xlfn.XLOOKUP(Tabelle10[[#This Row],[ExperimentID]]&amp;Tabelle10[[#This Row],[NegotiationID]]&amp;Tabelle10[[#This Row],[MessageID]],ALL_IN_ONE[ExperimentID]&amp;ALL_IN_ONE[NegotiationID]&amp;ALL_IN_ONE[MessageID],ALL_IN_ONE[Gesamt_ID],,0)</f>
        <v>#VALUE!</v>
      </c>
      <c r="C217">
        <v>65844</v>
      </c>
      <c r="D217" t="s">
        <v>3675</v>
      </c>
      <c r="E217">
        <v>74512</v>
      </c>
      <c r="F217">
        <v>65834</v>
      </c>
      <c r="G217">
        <v>65831</v>
      </c>
      <c r="H217" t="s">
        <v>20</v>
      </c>
      <c r="I217" t="str">
        <f t="array" ref="I217">IFERROR(_xlfn.XLOOKUP(Tabelle10[[#This Row],[NegotiationID]]&amp;"FinalAccept",Tabelle10[NegotiationID]&amp;Tabelle10[ActionType],Tabelle10[ActionType],,0),_xlfn.XLOOKUP(Tabelle10[[#This Row],[NegotiationID]]&amp;"FinalReject",Tabelle10[NegotiationID]&amp;Tabelle10[ActionType],Tabelle10[ActionType],,0))</f>
        <v>FinalAccept</v>
      </c>
      <c r="J217">
        <v>0.55100000000000005</v>
      </c>
      <c r="K217">
        <v>0.77000000000000002</v>
      </c>
      <c r="L217">
        <v>1.321</v>
      </c>
      <c r="M217">
        <v>0.219</v>
      </c>
      <c r="N217">
        <v>46</v>
      </c>
      <c r="O217">
        <v>1544</v>
      </c>
      <c r="P217">
        <v>7</v>
      </c>
      <c r="Q217" s="3" t="s">
        <v>3853</v>
      </c>
    </row>
    <row r="218" ht="14.5" hidden="1">
      <c r="A218" t="e">
        <f t="shared" ca="1" si="554"/>
        <v>#VALUE!</v>
      </c>
      <c r="B218" t="e">
        <f t="array" ref="B218" ca="1">_xlfn.XLOOKUP(Tabelle10[[#This Row],[ExperimentID]]&amp;Tabelle10[[#This Row],[NegotiationID]]&amp;Tabelle10[[#This Row],[MessageID]],ALL_IN_ONE[ExperimentID]&amp;ALL_IN_ONE[NegotiationID]&amp;ALL_IN_ONE[MessageID],ALL_IN_ONE[Gesamt_ID],,0)</f>
        <v>#VALUE!</v>
      </c>
      <c r="C218">
        <v>65872</v>
      </c>
      <c r="D218" t="s">
        <v>3675</v>
      </c>
      <c r="E218">
        <v>65873</v>
      </c>
      <c r="H218" t="s">
        <v>6019</v>
      </c>
      <c r="I218" t="str">
        <f t="array" ref="I218">IFERROR(_xlfn.XLOOKUP(Tabelle10[[#This Row],[NegotiationID]]&amp;"FinalAccept",Tabelle10[NegotiationID]&amp;Tabelle10[ActionType],Tabelle10[ActionType],,0),_xlfn.XLOOKUP(Tabelle10[[#This Row],[NegotiationID]]&amp;"FinalReject",Tabelle10[NegotiationID]&amp;Tabelle10[ActionType],Tabelle10[ActionType],,0))</f>
        <v>FinalAccept</v>
      </c>
      <c r="N218">
        <v>21</v>
      </c>
      <c r="O218">
        <v>1089</v>
      </c>
      <c r="P218">
        <v>8</v>
      </c>
      <c r="Q218" t="s">
        <v>6020</v>
      </c>
    </row>
    <row r="219" ht="15" customHeight="1">
      <c r="A219" t="e">
        <f t="shared" ca="1" si="554"/>
        <v>#VALUE!</v>
      </c>
      <c r="B219" t="e">
        <f t="array" ref="B219" ca="1">_xlfn.XLOOKUP(Tabelle10[[#This Row],[ExperimentID]]&amp;Tabelle10[[#This Row],[NegotiationID]]&amp;Tabelle10[[#This Row],[MessageID]],ALL_IN_ONE[ExperimentID]&amp;ALL_IN_ONE[NegotiationID]&amp;ALL_IN_ONE[MessageID],ALL_IN_ONE[Gesamt_ID],,0)</f>
        <v>#VALUE!</v>
      </c>
      <c r="C219">
        <v>65872</v>
      </c>
      <c r="D219" t="s">
        <v>3675</v>
      </c>
      <c r="E219">
        <v>72238</v>
      </c>
      <c r="F219">
        <v>65859</v>
      </c>
      <c r="G219">
        <v>65862</v>
      </c>
      <c r="H219" t="s">
        <v>158</v>
      </c>
      <c r="I219" t="str">
        <f t="array" ref="I219">IFERROR(_xlfn.XLOOKUP(Tabelle10[[#This Row],[NegotiationID]]&amp;"FinalAccept",Tabelle10[NegotiationID]&amp;Tabelle10[ActionType],Tabelle10[ActionType],,0),_xlfn.XLOOKUP(Tabelle10[[#This Row],[NegotiationID]]&amp;"FinalReject",Tabelle10[NegotiationID]&amp;Tabelle10[ActionType],Tabelle10[ActionType],,0))</f>
        <v>FinalAccept</v>
      </c>
      <c r="J219">
        <v>0.92000000000000004</v>
      </c>
      <c r="K219">
        <v>0.32150000000000001</v>
      </c>
      <c r="L219">
        <v>1.2415</v>
      </c>
      <c r="M219">
        <v>0.59850000000000003</v>
      </c>
      <c r="N219">
        <v>257</v>
      </c>
      <c r="O219">
        <v>1089</v>
      </c>
      <c r="P219">
        <v>8</v>
      </c>
      <c r="Q219" s="3" t="s">
        <v>3854</v>
      </c>
    </row>
    <row r="220" ht="15" customHeight="1">
      <c r="A220" t="e">
        <f t="shared" ca="1" si="554"/>
        <v>#VALUE!</v>
      </c>
      <c r="B220" t="e">
        <f t="array" ref="B220" ca="1">_xlfn.XLOOKUP(Tabelle10[[#This Row],[ExperimentID]]&amp;Tabelle10[[#This Row],[NegotiationID]]&amp;Tabelle10[[#This Row],[MessageID]],ALL_IN_ONE[ExperimentID]&amp;ALL_IN_ONE[NegotiationID]&amp;ALL_IN_ONE[MessageID],ALL_IN_ONE[Gesamt_ID],,0)</f>
        <v>#VALUE!</v>
      </c>
      <c r="C220">
        <v>65872</v>
      </c>
      <c r="D220" t="s">
        <v>3675</v>
      </c>
      <c r="E220">
        <v>73534</v>
      </c>
      <c r="F220">
        <v>65862</v>
      </c>
      <c r="G220">
        <v>65859</v>
      </c>
      <c r="H220" t="s">
        <v>31</v>
      </c>
      <c r="I220" t="str">
        <f t="array" ref="I220">IFERROR(_xlfn.XLOOKUP(Tabelle10[[#This Row],[NegotiationID]]&amp;"FinalAccept",Tabelle10[NegotiationID]&amp;Tabelle10[ActionType],Tabelle10[ActionType],,0),_xlfn.XLOOKUP(Tabelle10[[#This Row],[NegotiationID]]&amp;"FinalReject",Tabelle10[NegotiationID]&amp;Tabelle10[ActionType],Tabelle10[ActionType],,0))</f>
        <v>FinalAccept</v>
      </c>
      <c r="J220">
        <v>0.65200000000000002</v>
      </c>
      <c r="K220">
        <v>0.5615</v>
      </c>
      <c r="L220">
        <v>1.2135</v>
      </c>
      <c r="M220">
        <v>0.090499999999999997</v>
      </c>
      <c r="N220">
        <v>183</v>
      </c>
      <c r="O220">
        <v>1089</v>
      </c>
      <c r="P220">
        <v>8</v>
      </c>
      <c r="Q220" s="3" t="s">
        <v>3855</v>
      </c>
    </row>
    <row r="221" ht="116" hidden="1">
      <c r="A221" t="e">
        <f t="shared" ca="1" si="554"/>
        <v>#VALUE!</v>
      </c>
      <c r="B221" t="e">
        <f t="array" ref="B221" ca="1">_xlfn.XLOOKUP(Tabelle10[[#This Row],[ExperimentID]]&amp;Tabelle10[[#This Row],[NegotiationID]]&amp;Tabelle10[[#This Row],[MessageID]],ALL_IN_ONE[ExperimentID]&amp;ALL_IN_ONE[NegotiationID]&amp;ALL_IN_ONE[MessageID],ALL_IN_ONE[Gesamt_ID],,0)</f>
        <v>#VALUE!</v>
      </c>
      <c r="C221">
        <v>65872</v>
      </c>
      <c r="D221" t="s">
        <v>3675</v>
      </c>
      <c r="E221">
        <v>73584</v>
      </c>
      <c r="F221">
        <v>65859</v>
      </c>
      <c r="G221">
        <v>65862</v>
      </c>
      <c r="H221" t="s">
        <v>22</v>
      </c>
      <c r="I221" t="str">
        <f t="array" ref="I221">IFERROR(_xlfn.XLOOKUP(Tabelle10[[#This Row],[NegotiationID]]&amp;"FinalAccept",Tabelle10[NegotiationID]&amp;Tabelle10[ActionType],Tabelle10[ActionType],,0),_xlfn.XLOOKUP(Tabelle10[[#This Row],[NegotiationID]]&amp;"FinalReject",Tabelle10[NegotiationID]&amp;Tabelle10[ActionType],Tabelle10[ActionType],,0))</f>
        <v>FinalAccept</v>
      </c>
      <c r="N221">
        <v>101</v>
      </c>
      <c r="O221">
        <v>1089</v>
      </c>
      <c r="P221">
        <v>8</v>
      </c>
      <c r="Q221" s="3" t="s">
        <v>6664</v>
      </c>
    </row>
    <row r="222" ht="159.5" hidden="1">
      <c r="A222" t="e">
        <f t="shared" ca="1" si="554"/>
        <v>#VALUE!</v>
      </c>
      <c r="B222" t="e">
        <f t="array" ref="B222" ca="1">_xlfn.XLOOKUP(Tabelle10[[#This Row],[ExperimentID]]&amp;Tabelle10[[#This Row],[NegotiationID]]&amp;Tabelle10[[#This Row],[MessageID]],ALL_IN_ONE[ExperimentID]&amp;ALL_IN_ONE[NegotiationID]&amp;ALL_IN_ONE[MessageID],ALL_IN_ONE[Gesamt_ID],,0)</f>
        <v>#VALUE!</v>
      </c>
      <c r="C222">
        <v>65872</v>
      </c>
      <c r="D222" t="s">
        <v>3675</v>
      </c>
      <c r="E222">
        <v>74801</v>
      </c>
      <c r="F222">
        <v>65862</v>
      </c>
      <c r="G222">
        <v>65859</v>
      </c>
      <c r="H222" t="s">
        <v>24</v>
      </c>
      <c r="I222" t="str">
        <f t="array" ref="I222">IFERROR(_xlfn.XLOOKUP(Tabelle10[[#This Row],[NegotiationID]]&amp;"FinalAccept",Tabelle10[NegotiationID]&amp;Tabelle10[ActionType],Tabelle10[ActionType],,0),_xlfn.XLOOKUP(Tabelle10[[#This Row],[NegotiationID]]&amp;"FinalReject",Tabelle10[NegotiationID]&amp;Tabelle10[ActionType],Tabelle10[ActionType],,0))</f>
        <v>FinalAccept</v>
      </c>
      <c r="N222">
        <v>152</v>
      </c>
      <c r="O222">
        <v>1089</v>
      </c>
      <c r="P222">
        <v>8</v>
      </c>
      <c r="Q222" s="3" t="s">
        <v>6665</v>
      </c>
    </row>
    <row r="223" ht="15" customHeight="1">
      <c r="A223" t="e">
        <f t="shared" ca="1" si="554"/>
        <v>#VALUE!</v>
      </c>
      <c r="B223" t="e">
        <f t="array" ref="B223" ca="1">_xlfn.XLOOKUP(Tabelle10[[#This Row],[ExperimentID]]&amp;Tabelle10[[#This Row],[NegotiationID]]&amp;Tabelle10[[#This Row],[MessageID]],ALL_IN_ONE[ExperimentID]&amp;ALL_IN_ONE[NegotiationID]&amp;ALL_IN_ONE[MessageID],ALL_IN_ONE[Gesamt_ID],,0)</f>
        <v>#VALUE!</v>
      </c>
      <c r="C223">
        <v>65872</v>
      </c>
      <c r="D223" t="s">
        <v>3675</v>
      </c>
      <c r="E223">
        <v>75210</v>
      </c>
      <c r="F223">
        <v>65859</v>
      </c>
      <c r="G223">
        <v>65862</v>
      </c>
      <c r="H223" t="s">
        <v>31</v>
      </c>
      <c r="I223" t="str">
        <f t="array" ref="I223">IFERROR(_xlfn.XLOOKUP(Tabelle10[[#This Row],[NegotiationID]]&amp;"FinalAccept",Tabelle10[NegotiationID]&amp;Tabelle10[ActionType],Tabelle10[ActionType],,0),_xlfn.XLOOKUP(Tabelle10[[#This Row],[NegotiationID]]&amp;"FinalReject",Tabelle10[NegotiationID]&amp;Tabelle10[ActionType],Tabelle10[ActionType],,0))</f>
        <v>FinalAccept</v>
      </c>
      <c r="J223">
        <v>0.65149999999999997</v>
      </c>
      <c r="K223">
        <v>0.50249999999999995</v>
      </c>
      <c r="L223">
        <v>1.1539999999999999</v>
      </c>
      <c r="M223">
        <v>0.14899999999999999</v>
      </c>
      <c r="N223">
        <v>201</v>
      </c>
      <c r="O223">
        <v>1089</v>
      </c>
      <c r="P223">
        <v>8</v>
      </c>
      <c r="Q223" s="3" t="s">
        <v>3856</v>
      </c>
    </row>
    <row r="224" ht="15" customHeight="1">
      <c r="A224" t="e">
        <f t="shared" ca="1" si="554"/>
        <v>#VALUE!</v>
      </c>
      <c r="B224" t="e">
        <f t="array" ref="B224" ca="1">_xlfn.XLOOKUP(Tabelle10[[#This Row],[ExperimentID]]&amp;Tabelle10[[#This Row],[NegotiationID]]&amp;Tabelle10[[#This Row],[MessageID]],ALL_IN_ONE[ExperimentID]&amp;ALL_IN_ONE[NegotiationID]&amp;ALL_IN_ONE[MessageID],ALL_IN_ONE[Gesamt_ID],,0)</f>
        <v>#VALUE!</v>
      </c>
      <c r="C224">
        <v>65872</v>
      </c>
      <c r="D224" t="s">
        <v>3675</v>
      </c>
      <c r="E224">
        <v>75388</v>
      </c>
      <c r="F224">
        <v>65862</v>
      </c>
      <c r="G224">
        <v>65859</v>
      </c>
      <c r="H224" t="s">
        <v>31</v>
      </c>
      <c r="I224" t="str">
        <f t="array" ref="I224">IFERROR(_xlfn.XLOOKUP(Tabelle10[[#This Row],[NegotiationID]]&amp;"FinalAccept",Tabelle10[NegotiationID]&amp;Tabelle10[ActionType],Tabelle10[ActionType],,0),_xlfn.XLOOKUP(Tabelle10[[#This Row],[NegotiationID]]&amp;"FinalReject",Tabelle10[NegotiationID]&amp;Tabelle10[ActionType],Tabelle10[ActionType],,0))</f>
        <v>FinalAccept</v>
      </c>
      <c r="J224">
        <v>0.60250000000000004</v>
      </c>
      <c r="K224">
        <v>0.59150000000000003</v>
      </c>
      <c r="L224">
        <v>1.194</v>
      </c>
      <c r="M224">
        <v>0.010999999999999999</v>
      </c>
      <c r="N224">
        <v>149</v>
      </c>
      <c r="O224">
        <v>1089</v>
      </c>
      <c r="P224">
        <v>8</v>
      </c>
      <c r="Q224" s="3" t="s">
        <v>3857</v>
      </c>
    </row>
    <row r="225" ht="15" customHeight="1">
      <c r="A225" t="e">
        <f t="shared" ca="1" si="554"/>
        <v>#VALUE!</v>
      </c>
      <c r="B225" t="e">
        <f t="array" ref="B225" ca="1">_xlfn.XLOOKUP(Tabelle10[[#This Row],[ExperimentID]]&amp;Tabelle10[[#This Row],[NegotiationID]]&amp;Tabelle10[[#This Row],[MessageID]],ALL_IN_ONE[ExperimentID]&amp;ALL_IN_ONE[NegotiationID]&amp;ALL_IN_ONE[MessageID],ALL_IN_ONE[Gesamt_ID],,0)</f>
        <v>#VALUE!</v>
      </c>
      <c r="C225">
        <v>65872</v>
      </c>
      <c r="D225" t="s">
        <v>3675</v>
      </c>
      <c r="E225">
        <v>77120</v>
      </c>
      <c r="F225">
        <v>65859</v>
      </c>
      <c r="G225">
        <v>65862</v>
      </c>
      <c r="H225" t="s">
        <v>20</v>
      </c>
      <c r="I225" t="str">
        <f t="array" ref="I225">IFERROR(_xlfn.XLOOKUP(Tabelle10[[#This Row],[NegotiationID]]&amp;"FinalAccept",Tabelle10[NegotiationID]&amp;Tabelle10[ActionType],Tabelle10[ActionType],,0),_xlfn.XLOOKUP(Tabelle10[[#This Row],[NegotiationID]]&amp;"FinalReject",Tabelle10[NegotiationID]&amp;Tabelle10[ActionType],Tabelle10[ActionType],,0))</f>
        <v>FinalAccept</v>
      </c>
      <c r="J225">
        <v>0.59150000000000003</v>
      </c>
      <c r="K225">
        <v>0.60250000000000004</v>
      </c>
      <c r="L225">
        <v>1.194</v>
      </c>
      <c r="M225">
        <v>0.010999999999999999</v>
      </c>
      <c r="N225">
        <v>25</v>
      </c>
      <c r="O225">
        <v>1089</v>
      </c>
      <c r="P225">
        <v>8</v>
      </c>
      <c r="Q225" s="3" t="s">
        <v>3858</v>
      </c>
    </row>
    <row r="226" ht="14.5" hidden="1">
      <c r="A226" t="e">
        <f t="shared" ca="1" si="554"/>
        <v>#VALUE!</v>
      </c>
      <c r="B226" t="e">
        <f t="array" ref="B226" ca="1">_xlfn.XLOOKUP(Tabelle10[[#This Row],[ExperimentID]]&amp;Tabelle10[[#This Row],[NegotiationID]]&amp;Tabelle10[[#This Row],[MessageID]],ALL_IN_ONE[ExperimentID]&amp;ALL_IN_ONE[NegotiationID]&amp;ALL_IN_ONE[MessageID],ALL_IN_ONE[Gesamt_ID],,0)</f>
        <v>#VALUE!</v>
      </c>
      <c r="C226">
        <v>65900</v>
      </c>
      <c r="D226" t="s">
        <v>3675</v>
      </c>
      <c r="E226">
        <v>65901</v>
      </c>
      <c r="H226" t="s">
        <v>6019</v>
      </c>
      <c r="I226" t="e">
        <f t="array" ref="I226">IFERROR(_xlfn.XLOOKUP(Tabelle10[[#This Row],[NegotiationID]]&amp;"FinalAccept",Tabelle10[NegotiationID]&amp;Tabelle10[ActionType],Tabelle10[ActionType],,0),_xlfn.XLOOKUP(Tabelle10[[#This Row],[NegotiationID]]&amp;"FinalReject",Tabelle10[NegotiationID]&amp;Tabelle10[ActionType],Tabelle10[ActionType],,0))</f>
        <v>#N/A</v>
      </c>
      <c r="N226">
        <v>21</v>
      </c>
      <c r="O226">
        <v>21</v>
      </c>
      <c r="P226">
        <v>1</v>
      </c>
      <c r="Q226" t="s">
        <v>6020</v>
      </c>
    </row>
    <row r="227" ht="14.5" hidden="1">
      <c r="A227" t="e">
        <f t="shared" ca="1" si="554"/>
        <v>#VALUE!</v>
      </c>
      <c r="B227" t="e">
        <f t="array" ref="B227" ca="1">_xlfn.XLOOKUP(Tabelle10[[#This Row],[ExperimentID]]&amp;Tabelle10[[#This Row],[NegotiationID]]&amp;Tabelle10[[#This Row],[MessageID]],ALL_IN_ONE[ExperimentID]&amp;ALL_IN_ONE[NegotiationID]&amp;ALL_IN_ONE[MessageID],ALL_IN_ONE[Gesamt_ID],,0)</f>
        <v>#VALUE!</v>
      </c>
      <c r="C227">
        <v>65928</v>
      </c>
      <c r="D227" t="s">
        <v>3675</v>
      </c>
      <c r="E227">
        <v>65929</v>
      </c>
      <c r="H227" t="s">
        <v>6019</v>
      </c>
      <c r="I227" t="e">
        <f t="array" ref="I227">IFERROR(_xlfn.XLOOKUP(Tabelle10[[#This Row],[NegotiationID]]&amp;"FinalAccept",Tabelle10[NegotiationID]&amp;Tabelle10[ActionType],Tabelle10[ActionType],,0),_xlfn.XLOOKUP(Tabelle10[[#This Row],[NegotiationID]]&amp;"FinalReject",Tabelle10[NegotiationID]&amp;Tabelle10[ActionType],Tabelle10[ActionType],,0))</f>
        <v>#N/A</v>
      </c>
      <c r="N227">
        <v>21</v>
      </c>
      <c r="O227">
        <v>21</v>
      </c>
      <c r="P227">
        <v>1</v>
      </c>
      <c r="Q227" t="s">
        <v>6020</v>
      </c>
    </row>
    <row r="228" ht="14.5" hidden="1">
      <c r="A228" t="e">
        <f t="shared" ca="1" si="554"/>
        <v>#VALUE!</v>
      </c>
      <c r="B228" t="e">
        <f t="array" ref="B228" ca="1">_xlfn.XLOOKUP(Tabelle10[[#This Row],[ExperimentID]]&amp;Tabelle10[[#This Row],[NegotiationID]]&amp;Tabelle10[[#This Row],[MessageID]],ALL_IN_ONE[ExperimentID]&amp;ALL_IN_ONE[NegotiationID]&amp;ALL_IN_ONE[MessageID],ALL_IN_ONE[Gesamt_ID],,0)</f>
        <v>#VALUE!</v>
      </c>
      <c r="C228">
        <v>65956</v>
      </c>
      <c r="D228" t="s">
        <v>3675</v>
      </c>
      <c r="E228">
        <v>65957</v>
      </c>
      <c r="H228" t="s">
        <v>6019</v>
      </c>
      <c r="I228" t="e">
        <f t="array" ref="I228">IFERROR(_xlfn.XLOOKUP(Tabelle10[[#This Row],[NegotiationID]]&amp;"FinalAccept",Tabelle10[NegotiationID]&amp;Tabelle10[ActionType],Tabelle10[ActionType],,0),_xlfn.XLOOKUP(Tabelle10[[#This Row],[NegotiationID]]&amp;"FinalReject",Tabelle10[NegotiationID]&amp;Tabelle10[ActionType],Tabelle10[ActionType],,0))</f>
        <v>#N/A</v>
      </c>
      <c r="N228">
        <v>21</v>
      </c>
      <c r="O228">
        <v>21</v>
      </c>
      <c r="P228">
        <v>1</v>
      </c>
      <c r="Q228" t="s">
        <v>6020</v>
      </c>
    </row>
    <row r="229" ht="14.5" hidden="1">
      <c r="A229" t="e">
        <f t="shared" ca="1" si="554"/>
        <v>#VALUE!</v>
      </c>
      <c r="B229" t="e">
        <f t="array" ref="B229" ca="1">_xlfn.XLOOKUP(Tabelle10[[#This Row],[ExperimentID]]&amp;Tabelle10[[#This Row],[NegotiationID]]&amp;Tabelle10[[#This Row],[MessageID]],ALL_IN_ONE[ExperimentID]&amp;ALL_IN_ONE[NegotiationID]&amp;ALL_IN_ONE[MessageID],ALL_IN_ONE[Gesamt_ID],,0)</f>
        <v>#VALUE!</v>
      </c>
      <c r="C229">
        <v>65984</v>
      </c>
      <c r="D229" t="s">
        <v>3675</v>
      </c>
      <c r="E229">
        <v>65985</v>
      </c>
      <c r="H229" t="s">
        <v>6019</v>
      </c>
      <c r="I229" t="e">
        <f t="array" ref="I229">IFERROR(_xlfn.XLOOKUP(Tabelle10[[#This Row],[NegotiationID]]&amp;"FinalAccept",Tabelle10[NegotiationID]&amp;Tabelle10[ActionType],Tabelle10[ActionType],,0),_xlfn.XLOOKUP(Tabelle10[[#This Row],[NegotiationID]]&amp;"FinalReject",Tabelle10[NegotiationID]&amp;Tabelle10[ActionType],Tabelle10[ActionType],,0))</f>
        <v>#N/A</v>
      </c>
      <c r="N229">
        <v>21</v>
      </c>
      <c r="O229">
        <v>21</v>
      </c>
      <c r="P229">
        <v>1</v>
      </c>
      <c r="Q229" t="s">
        <v>6020</v>
      </c>
    </row>
    <row r="230" ht="14.5" hidden="1">
      <c r="A230" t="e">
        <f t="shared" ca="1" si="554"/>
        <v>#VALUE!</v>
      </c>
      <c r="B230" t="e">
        <f t="array" ref="B230" ca="1">_xlfn.XLOOKUP(Tabelle10[[#This Row],[ExperimentID]]&amp;Tabelle10[[#This Row],[NegotiationID]]&amp;Tabelle10[[#This Row],[MessageID]],ALL_IN_ONE[ExperimentID]&amp;ALL_IN_ONE[NegotiationID]&amp;ALL_IN_ONE[MessageID],ALL_IN_ONE[Gesamt_ID],,0)</f>
        <v>#VALUE!</v>
      </c>
      <c r="C230">
        <v>66012</v>
      </c>
      <c r="D230" t="s">
        <v>3675</v>
      </c>
      <c r="E230">
        <v>66013</v>
      </c>
      <c r="H230" t="s">
        <v>6019</v>
      </c>
      <c r="I230" t="str">
        <f t="array" ref="I230">IFERROR(_xlfn.XLOOKUP(Tabelle10[[#This Row],[NegotiationID]]&amp;"FinalAccept",Tabelle10[NegotiationID]&amp;Tabelle10[ActionType],Tabelle10[ActionType],,0),_xlfn.XLOOKUP(Tabelle10[[#This Row],[NegotiationID]]&amp;"FinalReject",Tabelle10[NegotiationID]&amp;Tabelle10[ActionType],Tabelle10[ActionType],,0))</f>
        <v>FinalReject</v>
      </c>
      <c r="N230">
        <v>21</v>
      </c>
      <c r="O230">
        <v>3208</v>
      </c>
      <c r="P230">
        <v>10</v>
      </c>
      <c r="Q230" t="s">
        <v>6020</v>
      </c>
    </row>
    <row r="231" ht="203" hidden="1">
      <c r="A231" t="e">
        <f t="shared" ca="1" si="554"/>
        <v>#VALUE!</v>
      </c>
      <c r="B231" t="e">
        <f t="array" ref="B231" ca="1">_xlfn.XLOOKUP(Tabelle10[[#This Row],[ExperimentID]]&amp;Tabelle10[[#This Row],[NegotiationID]]&amp;Tabelle10[[#This Row],[MessageID]],ALL_IN_ONE[ExperimentID]&amp;ALL_IN_ONE[NegotiationID]&amp;ALL_IN_ONE[MessageID],ALL_IN_ONE[Gesamt_ID],,0)</f>
        <v>#VALUE!</v>
      </c>
      <c r="C231">
        <v>66012</v>
      </c>
      <c r="D231" t="s">
        <v>3675</v>
      </c>
      <c r="E231">
        <v>72070</v>
      </c>
      <c r="F231">
        <v>65999</v>
      </c>
      <c r="G231">
        <v>66002</v>
      </c>
      <c r="H231" t="s">
        <v>22</v>
      </c>
      <c r="I231" t="str">
        <f t="array" ref="I231">IFERROR(_xlfn.XLOOKUP(Tabelle10[[#This Row],[NegotiationID]]&amp;"FinalAccept",Tabelle10[NegotiationID]&amp;Tabelle10[ActionType],Tabelle10[ActionType],,0),_xlfn.XLOOKUP(Tabelle10[[#This Row],[NegotiationID]]&amp;"FinalReject",Tabelle10[NegotiationID]&amp;Tabelle10[ActionType],Tabelle10[ActionType],,0))</f>
        <v>FinalReject</v>
      </c>
      <c r="N231">
        <v>166</v>
      </c>
      <c r="O231">
        <v>3208</v>
      </c>
      <c r="P231">
        <v>10</v>
      </c>
      <c r="Q231" s="3" t="s">
        <v>6666</v>
      </c>
    </row>
    <row r="232" ht="15" customHeight="1">
      <c r="A232" t="e">
        <f t="shared" ca="1" si="554"/>
        <v>#VALUE!</v>
      </c>
      <c r="B232" t="e">
        <f t="array" ref="B232" ca="1">_xlfn.XLOOKUP(Tabelle10[[#This Row],[ExperimentID]]&amp;Tabelle10[[#This Row],[NegotiationID]]&amp;Tabelle10[[#This Row],[MessageID]],ALL_IN_ONE[ExperimentID]&amp;ALL_IN_ONE[NegotiationID]&amp;ALL_IN_ONE[MessageID],ALL_IN_ONE[Gesamt_ID],,0)</f>
        <v>#VALUE!</v>
      </c>
      <c r="C232">
        <v>66012</v>
      </c>
      <c r="D232" t="s">
        <v>3675</v>
      </c>
      <c r="E232">
        <v>72614</v>
      </c>
      <c r="F232">
        <v>66002</v>
      </c>
      <c r="G232">
        <v>65999</v>
      </c>
      <c r="H232" t="s">
        <v>19</v>
      </c>
      <c r="I232" t="str">
        <f t="array" ref="I232">IFERROR(_xlfn.XLOOKUP(Tabelle10[[#This Row],[NegotiationID]]&amp;"FinalAccept",Tabelle10[NegotiationID]&amp;Tabelle10[ActionType],Tabelle10[ActionType],,0),_xlfn.XLOOKUP(Tabelle10[[#This Row],[NegotiationID]]&amp;"FinalReject",Tabelle10[NegotiationID]&amp;Tabelle10[ActionType],Tabelle10[ActionType],,0))</f>
        <v>FinalReject</v>
      </c>
      <c r="J232">
        <v>0.93000000000000005</v>
      </c>
      <c r="K232">
        <v>0.17000000000000001</v>
      </c>
      <c r="L232">
        <v>1.1000000000000001</v>
      </c>
      <c r="M232">
        <v>0.76000000000000001</v>
      </c>
      <c r="N232">
        <v>102</v>
      </c>
      <c r="O232">
        <v>3208</v>
      </c>
      <c r="P232">
        <v>10</v>
      </c>
      <c r="Q232" s="3" t="s">
        <v>3859</v>
      </c>
    </row>
    <row r="233" ht="15" customHeight="1">
      <c r="A233" t="e">
        <f t="shared" ca="1" si="554"/>
        <v>#VALUE!</v>
      </c>
      <c r="B233" t="e">
        <f t="array" ref="B233" ca="1">_xlfn.XLOOKUP(Tabelle10[[#This Row],[ExperimentID]]&amp;Tabelle10[[#This Row],[NegotiationID]]&amp;Tabelle10[[#This Row],[MessageID]],ALL_IN_ONE[ExperimentID]&amp;ALL_IN_ONE[NegotiationID]&amp;ALL_IN_ONE[MessageID],ALL_IN_ONE[Gesamt_ID],,0)</f>
        <v>#VALUE!</v>
      </c>
      <c r="C233">
        <v>66012</v>
      </c>
      <c r="D233" t="s">
        <v>3675</v>
      </c>
      <c r="E233">
        <v>73698</v>
      </c>
      <c r="F233">
        <v>65999</v>
      </c>
      <c r="G233">
        <v>66002</v>
      </c>
      <c r="H233" t="s">
        <v>31</v>
      </c>
      <c r="I233" t="str">
        <f t="array" ref="I233">IFERROR(_xlfn.XLOOKUP(Tabelle10[[#This Row],[NegotiationID]]&amp;"FinalAccept",Tabelle10[NegotiationID]&amp;Tabelle10[ActionType],Tabelle10[ActionType],,0),_xlfn.XLOOKUP(Tabelle10[[#This Row],[NegotiationID]]&amp;"FinalReject",Tabelle10[NegotiationID]&amp;Tabelle10[ActionType],Tabelle10[ActionType],,0))</f>
        <v>FinalReject</v>
      </c>
      <c r="J233">
        <v>0.87</v>
      </c>
      <c r="K233">
        <v>0.35199999999999998</v>
      </c>
      <c r="L233">
        <v>1.222</v>
      </c>
      <c r="M233">
        <v>0.51800000000000002</v>
      </c>
      <c r="N233">
        <v>520</v>
      </c>
      <c r="O233">
        <v>3208</v>
      </c>
      <c r="P233">
        <v>10</v>
      </c>
      <c r="Q233" s="3" t="s">
        <v>3860</v>
      </c>
    </row>
    <row r="234" ht="15" customHeight="1">
      <c r="A234" t="e">
        <f t="shared" ca="1" si="554"/>
        <v>#VALUE!</v>
      </c>
      <c r="B234" t="e">
        <f t="array" ref="B234" ca="1">_xlfn.XLOOKUP(Tabelle10[[#This Row],[ExperimentID]]&amp;Tabelle10[[#This Row],[NegotiationID]]&amp;Tabelle10[[#This Row],[MessageID]],ALL_IN_ONE[ExperimentID]&amp;ALL_IN_ONE[NegotiationID]&amp;ALL_IN_ONE[MessageID],ALL_IN_ONE[Gesamt_ID],,0)</f>
        <v>#VALUE!</v>
      </c>
      <c r="C234">
        <v>66012</v>
      </c>
      <c r="D234" t="s">
        <v>3675</v>
      </c>
      <c r="E234">
        <v>75304</v>
      </c>
      <c r="F234">
        <v>66002</v>
      </c>
      <c r="G234">
        <v>65999</v>
      </c>
      <c r="H234" t="s">
        <v>31</v>
      </c>
      <c r="I234" t="str">
        <f t="array" ref="I234">IFERROR(_xlfn.XLOOKUP(Tabelle10[[#This Row],[NegotiationID]]&amp;"FinalAccept",Tabelle10[NegotiationID]&amp;Tabelle10[ActionType],Tabelle10[ActionType],,0),_xlfn.XLOOKUP(Tabelle10[[#This Row],[NegotiationID]]&amp;"FinalReject",Tabelle10[NegotiationID]&amp;Tabelle10[ActionType],Tabelle10[ActionType],,0))</f>
        <v>FinalReject</v>
      </c>
      <c r="J234">
        <v>0.83150000000000002</v>
      </c>
      <c r="K234">
        <v>0.34899999999999998</v>
      </c>
      <c r="L234">
        <v>1.1805000000000001</v>
      </c>
      <c r="M234">
        <v>0.48249999999999998</v>
      </c>
      <c r="N234">
        <v>497</v>
      </c>
      <c r="O234">
        <v>3208</v>
      </c>
      <c r="P234">
        <v>10</v>
      </c>
      <c r="Q234" s="3" t="s">
        <v>3861</v>
      </c>
    </row>
    <row r="235" ht="15" customHeight="1">
      <c r="A235" t="e">
        <f t="shared" ca="1" si="554"/>
        <v>#VALUE!</v>
      </c>
      <c r="B235" t="e">
        <f t="array" ref="B235" ca="1">_xlfn.XLOOKUP(Tabelle10[[#This Row],[ExperimentID]]&amp;Tabelle10[[#This Row],[NegotiationID]]&amp;Tabelle10[[#This Row],[MessageID]],ALL_IN_ONE[ExperimentID]&amp;ALL_IN_ONE[NegotiationID]&amp;ALL_IN_ONE[MessageID],ALL_IN_ONE[Gesamt_ID],,0)</f>
        <v>#VALUE!</v>
      </c>
      <c r="C235">
        <v>66012</v>
      </c>
      <c r="D235" t="s">
        <v>3675</v>
      </c>
      <c r="E235">
        <v>75731</v>
      </c>
      <c r="F235">
        <v>65999</v>
      </c>
      <c r="G235">
        <v>66002</v>
      </c>
      <c r="H235" t="s">
        <v>31</v>
      </c>
      <c r="I235" t="str">
        <f t="array" ref="I235">IFERROR(_xlfn.XLOOKUP(Tabelle10[[#This Row],[NegotiationID]]&amp;"FinalAccept",Tabelle10[NegotiationID]&amp;Tabelle10[ActionType],Tabelle10[ActionType],,0),_xlfn.XLOOKUP(Tabelle10[[#This Row],[NegotiationID]]&amp;"FinalReject",Tabelle10[NegotiationID]&amp;Tabelle10[ActionType],Tabelle10[ActionType],,0))</f>
        <v>FinalReject</v>
      </c>
      <c r="J235">
        <v>0.70099999999999996</v>
      </c>
      <c r="K235">
        <v>0.55200000000000005</v>
      </c>
      <c r="L235">
        <v>1.2529999999999999</v>
      </c>
      <c r="M235">
        <v>0.14899999999999999</v>
      </c>
      <c r="N235">
        <v>655</v>
      </c>
      <c r="O235">
        <v>3208</v>
      </c>
      <c r="P235">
        <v>10</v>
      </c>
      <c r="Q235" s="3" t="s">
        <v>3862</v>
      </c>
    </row>
    <row r="236" ht="15" customHeight="1">
      <c r="A236" t="e">
        <f t="shared" ca="1" si="554"/>
        <v>#VALUE!</v>
      </c>
      <c r="B236" t="e">
        <f t="array" ref="B236" ca="1">_xlfn.XLOOKUP(Tabelle10[[#This Row],[ExperimentID]]&amp;Tabelle10[[#This Row],[NegotiationID]]&amp;Tabelle10[[#This Row],[MessageID]],ALL_IN_ONE[ExperimentID]&amp;ALL_IN_ONE[NegotiationID]&amp;ALL_IN_ONE[MessageID],ALL_IN_ONE[Gesamt_ID],,0)</f>
        <v>#VALUE!</v>
      </c>
      <c r="C236">
        <v>66012</v>
      </c>
      <c r="D236" t="s">
        <v>3675</v>
      </c>
      <c r="E236">
        <v>76109</v>
      </c>
      <c r="F236">
        <v>66002</v>
      </c>
      <c r="G236">
        <v>65999</v>
      </c>
      <c r="H236" t="s">
        <v>31</v>
      </c>
      <c r="I236" t="str">
        <f t="array" ref="I236">IFERROR(_xlfn.XLOOKUP(Tabelle10[[#This Row],[NegotiationID]]&amp;"FinalAccept",Tabelle10[NegotiationID]&amp;Tabelle10[ActionType],Tabelle10[ActionType],,0),_xlfn.XLOOKUP(Tabelle10[[#This Row],[NegotiationID]]&amp;"FinalReject",Tabelle10[NegotiationID]&amp;Tabelle10[ActionType],Tabelle10[ActionType],,0))</f>
        <v>FinalReject</v>
      </c>
      <c r="J236">
        <v>0.77100000000000002</v>
      </c>
      <c r="K236">
        <v>0.46899999999999997</v>
      </c>
      <c r="L236">
        <v>1.24</v>
      </c>
      <c r="M236">
        <v>0.30199999999999999</v>
      </c>
      <c r="N236">
        <v>446</v>
      </c>
      <c r="O236">
        <v>3208</v>
      </c>
      <c r="P236">
        <v>10</v>
      </c>
      <c r="Q236" s="3" t="s">
        <v>3863</v>
      </c>
    </row>
    <row r="237" ht="15" customHeight="1">
      <c r="A237" t="e">
        <f t="shared" ca="1" si="554"/>
        <v>#VALUE!</v>
      </c>
      <c r="B237" t="e">
        <f t="array" ref="B237" ca="1">_xlfn.XLOOKUP(Tabelle10[[#This Row],[ExperimentID]]&amp;Tabelle10[[#This Row],[NegotiationID]]&amp;Tabelle10[[#This Row],[MessageID]],ALL_IN_ONE[ExperimentID]&amp;ALL_IN_ONE[NegotiationID]&amp;ALL_IN_ONE[MessageID],ALL_IN_ONE[Gesamt_ID],,0)</f>
        <v>#VALUE!</v>
      </c>
      <c r="C237">
        <v>66012</v>
      </c>
      <c r="D237" t="s">
        <v>3675</v>
      </c>
      <c r="E237">
        <v>76969</v>
      </c>
      <c r="F237">
        <v>65999</v>
      </c>
      <c r="G237">
        <v>66002</v>
      </c>
      <c r="H237" t="s">
        <v>31</v>
      </c>
      <c r="I237" t="str">
        <f t="array" ref="I237">IFERROR(_xlfn.XLOOKUP(Tabelle10[[#This Row],[NegotiationID]]&amp;"FinalAccept",Tabelle10[NegotiationID]&amp;Tabelle10[ActionType],Tabelle10[ActionType],,0),_xlfn.XLOOKUP(Tabelle10[[#This Row],[NegotiationID]]&amp;"FinalReject",Tabelle10[NegotiationID]&amp;Tabelle10[ActionType],Tabelle10[ActionType],,0))</f>
        <v>FinalReject</v>
      </c>
      <c r="J237">
        <v>0.60850000000000004</v>
      </c>
      <c r="K237">
        <v>0.66000000000000003</v>
      </c>
      <c r="L237">
        <v>1.2685</v>
      </c>
      <c r="M237">
        <v>0.051499999999999997</v>
      </c>
      <c r="N237">
        <v>310</v>
      </c>
      <c r="O237">
        <v>3208</v>
      </c>
      <c r="P237">
        <v>10</v>
      </c>
      <c r="Q237" s="3" t="s">
        <v>3864</v>
      </c>
    </row>
    <row r="238" ht="15" customHeight="1">
      <c r="A238" t="e">
        <f t="shared" ca="1" si="554"/>
        <v>#VALUE!</v>
      </c>
      <c r="B238" t="e">
        <f t="array" ref="B238" ca="1">_xlfn.XLOOKUP(Tabelle10[[#This Row],[ExperimentID]]&amp;Tabelle10[[#This Row],[NegotiationID]]&amp;Tabelle10[[#This Row],[MessageID]],ALL_IN_ONE[ExperimentID]&amp;ALL_IN_ONE[NegotiationID]&amp;ALL_IN_ONE[MessageID],ALL_IN_ONE[Gesamt_ID],,0)</f>
        <v>#VALUE!</v>
      </c>
      <c r="C238">
        <v>66012</v>
      </c>
      <c r="D238" t="s">
        <v>3675</v>
      </c>
      <c r="E238">
        <v>77232</v>
      </c>
      <c r="F238">
        <v>66002</v>
      </c>
      <c r="G238">
        <v>65999</v>
      </c>
      <c r="H238" t="s">
        <v>31</v>
      </c>
      <c r="I238" t="str">
        <f t="array" ref="I238">IFERROR(_xlfn.XLOOKUP(Tabelle10[[#This Row],[NegotiationID]]&amp;"FinalAccept",Tabelle10[NegotiationID]&amp;Tabelle10[ActionType],Tabelle10[ActionType],,0),_xlfn.XLOOKUP(Tabelle10[[#This Row],[NegotiationID]]&amp;"FinalReject",Tabelle10[NegotiationID]&amp;Tabelle10[ActionType],Tabelle10[ActionType],,0))</f>
        <v>FinalReject</v>
      </c>
      <c r="J238">
        <v>0.85150000000000003</v>
      </c>
      <c r="K238">
        <v>0.4415</v>
      </c>
      <c r="L238">
        <v>1.2929999999999999</v>
      </c>
      <c r="M238">
        <v>0.40999999999999998</v>
      </c>
      <c r="N238">
        <v>423</v>
      </c>
      <c r="O238">
        <v>3208</v>
      </c>
      <c r="P238">
        <v>10</v>
      </c>
      <c r="Q238" s="3" t="s">
        <v>3865</v>
      </c>
    </row>
    <row r="239" ht="15" customHeight="1">
      <c r="A239" t="e">
        <f t="shared" ca="1" si="554"/>
        <v>#VALUE!</v>
      </c>
      <c r="B239" t="e">
        <f t="array" ref="B239" ca="1">_xlfn.XLOOKUP(Tabelle10[[#This Row],[ExperimentID]]&amp;Tabelle10[[#This Row],[NegotiationID]]&amp;Tabelle10[[#This Row],[MessageID]],ALL_IN_ONE[ExperimentID]&amp;ALL_IN_ONE[NegotiationID]&amp;ALL_IN_ONE[MessageID],ALL_IN_ONE[Gesamt_ID],,0)</f>
        <v>#VALUE!</v>
      </c>
      <c r="C239">
        <v>66012</v>
      </c>
      <c r="D239" t="s">
        <v>3675</v>
      </c>
      <c r="E239">
        <v>77567</v>
      </c>
      <c r="F239">
        <v>65999</v>
      </c>
      <c r="G239">
        <v>66002</v>
      </c>
      <c r="H239" t="s">
        <v>40</v>
      </c>
      <c r="I239" t="str">
        <f t="array" ref="I239">IFERROR(_xlfn.XLOOKUP(Tabelle10[[#This Row],[NegotiationID]]&amp;"FinalAccept",Tabelle10[NegotiationID]&amp;Tabelle10[ActionType],Tabelle10[ActionType],,0),_xlfn.XLOOKUP(Tabelle10[[#This Row],[NegotiationID]]&amp;"FinalReject",Tabelle10[NegotiationID]&amp;Tabelle10[ActionType],Tabelle10[ActionType],,0))</f>
        <v>FinalReject</v>
      </c>
      <c r="J239">
        <v>0.4415</v>
      </c>
      <c r="K239">
        <v>0.85150000000000003</v>
      </c>
      <c r="L239">
        <v>1.2929999999999999</v>
      </c>
      <c r="M239">
        <v>0.40999999999999998</v>
      </c>
      <c r="N239">
        <v>68</v>
      </c>
      <c r="O239">
        <v>3208</v>
      </c>
      <c r="P239">
        <v>10</v>
      </c>
      <c r="Q239" s="3" t="s">
        <v>3866</v>
      </c>
    </row>
    <row r="240" ht="14.5" hidden="1">
      <c r="A240" t="e">
        <f t="shared" ca="1" si="554"/>
        <v>#VALUE!</v>
      </c>
      <c r="B240" t="e">
        <f t="array" ref="B240" ca="1">_xlfn.XLOOKUP(Tabelle10[[#This Row],[ExperimentID]]&amp;Tabelle10[[#This Row],[NegotiationID]]&amp;Tabelle10[[#This Row],[MessageID]],ALL_IN_ONE[ExperimentID]&amp;ALL_IN_ONE[NegotiationID]&amp;ALL_IN_ONE[MessageID],ALL_IN_ONE[Gesamt_ID],,0)</f>
        <v>#VALUE!</v>
      </c>
      <c r="C240">
        <v>66040</v>
      </c>
      <c r="D240" t="s">
        <v>3675</v>
      </c>
      <c r="E240">
        <v>66041</v>
      </c>
      <c r="H240" t="s">
        <v>6019</v>
      </c>
      <c r="I240" t="str">
        <f t="array" ref="I240">IFERROR(_xlfn.XLOOKUP(Tabelle10[[#This Row],[NegotiationID]]&amp;"FinalAccept",Tabelle10[NegotiationID]&amp;Tabelle10[ActionType],Tabelle10[ActionType],,0),_xlfn.XLOOKUP(Tabelle10[[#This Row],[NegotiationID]]&amp;"FinalReject",Tabelle10[NegotiationID]&amp;Tabelle10[ActionType],Tabelle10[ActionType],,0))</f>
        <v>FinalAccept</v>
      </c>
      <c r="N240">
        <v>21</v>
      </c>
      <c r="O240">
        <v>1697</v>
      </c>
      <c r="P240">
        <v>8</v>
      </c>
      <c r="Q240" t="s">
        <v>6020</v>
      </c>
    </row>
    <row r="241" ht="15" customHeight="1">
      <c r="A241" t="e">
        <f t="shared" ca="1" si="554"/>
        <v>#VALUE!</v>
      </c>
      <c r="B241" t="e">
        <f t="array" ref="B241" ca="1">_xlfn.XLOOKUP(Tabelle10[[#This Row],[ExperimentID]]&amp;Tabelle10[[#This Row],[NegotiationID]]&amp;Tabelle10[[#This Row],[MessageID]],ALL_IN_ONE[ExperimentID]&amp;ALL_IN_ONE[NegotiationID]&amp;ALL_IN_ONE[MessageID],ALL_IN_ONE[Gesamt_ID],,0)</f>
        <v>#VALUE!</v>
      </c>
      <c r="C241">
        <v>66040</v>
      </c>
      <c r="D241" t="s">
        <v>3675</v>
      </c>
      <c r="E241">
        <v>71783</v>
      </c>
      <c r="F241">
        <v>66027</v>
      </c>
      <c r="G241">
        <v>66030</v>
      </c>
      <c r="H241" t="s">
        <v>19</v>
      </c>
      <c r="I241" t="str">
        <f t="array" ref="I241">IFERROR(_xlfn.XLOOKUP(Tabelle10[[#This Row],[NegotiationID]]&amp;"FinalAccept",Tabelle10[NegotiationID]&amp;Tabelle10[ActionType],Tabelle10[ActionType],,0),_xlfn.XLOOKUP(Tabelle10[[#This Row],[NegotiationID]]&amp;"FinalReject",Tabelle10[NegotiationID]&amp;Tabelle10[ActionType],Tabelle10[ActionType],,0))</f>
        <v>FinalAccept</v>
      </c>
      <c r="J241">
        <v>1</v>
      </c>
      <c r="K241">
        <v>0.10050000000000001</v>
      </c>
      <c r="L241">
        <v>1.1005</v>
      </c>
      <c r="M241">
        <v>0.89949999999999997</v>
      </c>
      <c r="N241">
        <v>371</v>
      </c>
      <c r="O241">
        <v>1697</v>
      </c>
      <c r="P241">
        <v>8</v>
      </c>
      <c r="Q241" s="3" t="s">
        <v>3867</v>
      </c>
    </row>
    <row r="242" ht="15" customHeight="1">
      <c r="A242" t="e">
        <f t="shared" ca="1" si="554"/>
        <v>#VALUE!</v>
      </c>
      <c r="B242" t="e">
        <f t="array" ref="B242" ca="1">_xlfn.XLOOKUP(Tabelle10[[#This Row],[ExperimentID]]&amp;Tabelle10[[#This Row],[NegotiationID]]&amp;Tabelle10[[#This Row],[MessageID]],ALL_IN_ONE[ExperimentID]&amp;ALL_IN_ONE[NegotiationID]&amp;ALL_IN_ONE[MessageID],ALL_IN_ONE[Gesamt_ID],,0)</f>
        <v>#VALUE!</v>
      </c>
      <c r="C242">
        <v>66040</v>
      </c>
      <c r="D242" t="s">
        <v>3675</v>
      </c>
      <c r="E242">
        <v>74161</v>
      </c>
      <c r="F242">
        <v>66030</v>
      </c>
      <c r="G242">
        <v>66027</v>
      </c>
      <c r="H242" t="s">
        <v>31</v>
      </c>
      <c r="I242" t="str">
        <f t="array" ref="I242">IFERROR(_xlfn.XLOOKUP(Tabelle10[[#This Row],[NegotiationID]]&amp;"FinalAccept",Tabelle10[NegotiationID]&amp;Tabelle10[ActionType],Tabelle10[ActionType],,0),_xlfn.XLOOKUP(Tabelle10[[#This Row],[NegotiationID]]&amp;"FinalReject",Tabelle10[NegotiationID]&amp;Tabelle10[ActionType],Tabelle10[ActionType],,0))</f>
        <v>FinalAccept</v>
      </c>
      <c r="J242">
        <v>0.79100000000000004</v>
      </c>
      <c r="K242">
        <v>0.379</v>
      </c>
      <c r="L242">
        <v>1.1699999999999999</v>
      </c>
      <c r="M242">
        <v>0.41199999999999998</v>
      </c>
      <c r="N242">
        <v>246</v>
      </c>
      <c r="O242">
        <v>1697</v>
      </c>
      <c r="P242">
        <v>8</v>
      </c>
      <c r="Q242" s="3" t="s">
        <v>3868</v>
      </c>
    </row>
    <row r="243" ht="15" customHeight="1">
      <c r="A243" t="e">
        <f t="shared" ca="1" si="554"/>
        <v>#VALUE!</v>
      </c>
      <c r="B243" t="e">
        <f t="array" ref="B243" ca="1">_xlfn.XLOOKUP(Tabelle10[[#This Row],[ExperimentID]]&amp;Tabelle10[[#This Row],[NegotiationID]]&amp;Tabelle10[[#This Row],[MessageID]],ALL_IN_ONE[ExperimentID]&amp;ALL_IN_ONE[NegotiationID]&amp;ALL_IN_ONE[MessageID],ALL_IN_ONE[Gesamt_ID],,0)</f>
        <v>#VALUE!</v>
      </c>
      <c r="C243">
        <v>66040</v>
      </c>
      <c r="D243" t="s">
        <v>3675</v>
      </c>
      <c r="E243">
        <v>74507</v>
      </c>
      <c r="F243">
        <v>66027</v>
      </c>
      <c r="G243">
        <v>66030</v>
      </c>
      <c r="H243" t="s">
        <v>31</v>
      </c>
      <c r="I243" t="str">
        <f t="array" ref="I243">IFERROR(_xlfn.XLOOKUP(Tabelle10[[#This Row],[NegotiationID]]&amp;"FinalAccept",Tabelle10[NegotiationID]&amp;Tabelle10[ActionType],Tabelle10[ActionType],,0),_xlfn.XLOOKUP(Tabelle10[[#This Row],[NegotiationID]]&amp;"FinalReject",Tabelle10[NegotiationID]&amp;Tabelle10[ActionType],Tabelle10[ActionType],,0))</f>
        <v>FinalAccept</v>
      </c>
      <c r="J243">
        <v>0.70850000000000002</v>
      </c>
      <c r="K243">
        <v>0.48199999999999998</v>
      </c>
      <c r="L243">
        <v>1.1904999999999999</v>
      </c>
      <c r="M243">
        <v>0.22650000000000001</v>
      </c>
      <c r="N243">
        <v>376</v>
      </c>
      <c r="O243">
        <v>1697</v>
      </c>
      <c r="P243">
        <v>8</v>
      </c>
      <c r="Q243" s="3" t="s">
        <v>3869</v>
      </c>
    </row>
    <row r="244" ht="15" customHeight="1">
      <c r="A244" t="e">
        <f t="shared" ca="1" si="554"/>
        <v>#VALUE!</v>
      </c>
      <c r="B244" t="e">
        <f t="array" ref="B244" ca="1">_xlfn.XLOOKUP(Tabelle10[[#This Row],[ExperimentID]]&amp;Tabelle10[[#This Row],[NegotiationID]]&amp;Tabelle10[[#This Row],[MessageID]],ALL_IN_ONE[ExperimentID]&amp;ALL_IN_ONE[NegotiationID]&amp;ALL_IN_ONE[MessageID],ALL_IN_ONE[Gesamt_ID],,0)</f>
        <v>#VALUE!</v>
      </c>
      <c r="C244">
        <v>66040</v>
      </c>
      <c r="D244" t="s">
        <v>3675</v>
      </c>
      <c r="E244">
        <v>76121</v>
      </c>
      <c r="F244">
        <v>66030</v>
      </c>
      <c r="G244">
        <v>66027</v>
      </c>
      <c r="H244" t="s">
        <v>31</v>
      </c>
      <c r="I244" t="str">
        <f t="array" ref="I244">IFERROR(_xlfn.XLOOKUP(Tabelle10[[#This Row],[NegotiationID]]&amp;"FinalAccept",Tabelle10[NegotiationID]&amp;Tabelle10[ActionType],Tabelle10[ActionType],,0),_xlfn.XLOOKUP(Tabelle10[[#This Row],[NegotiationID]]&amp;"FinalReject",Tabelle10[NegotiationID]&amp;Tabelle10[ActionType],Tabelle10[ActionType],,0))</f>
        <v>FinalAccept</v>
      </c>
      <c r="J244">
        <v>0.75149999999999995</v>
      </c>
      <c r="K244">
        <v>0.50149999999999995</v>
      </c>
      <c r="L244">
        <v>1.2529999999999999</v>
      </c>
      <c r="M244">
        <v>0.25</v>
      </c>
      <c r="N244">
        <v>222</v>
      </c>
      <c r="O244">
        <v>1697</v>
      </c>
      <c r="P244">
        <v>8</v>
      </c>
      <c r="Q244" s="3" t="s">
        <v>3870</v>
      </c>
    </row>
    <row r="245" ht="15" customHeight="1">
      <c r="A245" t="e">
        <f t="shared" ca="1" si="554"/>
        <v>#VALUE!</v>
      </c>
      <c r="B245" t="e">
        <f t="array" ref="B245" ca="1">_xlfn.XLOOKUP(Tabelle10[[#This Row],[ExperimentID]]&amp;Tabelle10[[#This Row],[NegotiationID]]&amp;Tabelle10[[#This Row],[MessageID]],ALL_IN_ONE[ExperimentID]&amp;ALL_IN_ONE[NegotiationID]&amp;ALL_IN_ONE[MessageID],ALL_IN_ONE[Gesamt_ID],,0)</f>
        <v>#VALUE!</v>
      </c>
      <c r="C245">
        <v>66040</v>
      </c>
      <c r="D245" t="s">
        <v>3675</v>
      </c>
      <c r="E245">
        <v>76248</v>
      </c>
      <c r="F245">
        <v>66027</v>
      </c>
      <c r="G245">
        <v>66030</v>
      </c>
      <c r="H245" t="s">
        <v>31</v>
      </c>
      <c r="I245" t="str">
        <f t="array" ref="I245">IFERROR(_xlfn.XLOOKUP(Tabelle10[[#This Row],[NegotiationID]]&amp;"FinalAccept",Tabelle10[NegotiationID]&amp;Tabelle10[ActionType],Tabelle10[ActionType],,0),_xlfn.XLOOKUP(Tabelle10[[#This Row],[NegotiationID]]&amp;"FinalReject",Tabelle10[NegotiationID]&amp;Tabelle10[ActionType],Tabelle10[ActionType],,0))</f>
        <v>FinalAccept</v>
      </c>
      <c r="J245">
        <v>0.62150000000000005</v>
      </c>
      <c r="K245">
        <v>0.55200000000000005</v>
      </c>
      <c r="L245">
        <v>1.1735</v>
      </c>
      <c r="M245">
        <v>0.069500000000000006</v>
      </c>
      <c r="N245">
        <v>286</v>
      </c>
      <c r="O245">
        <v>1697</v>
      </c>
      <c r="P245">
        <v>8</v>
      </c>
      <c r="Q245" s="3" t="s">
        <v>3871</v>
      </c>
    </row>
    <row r="246" ht="15" customHeight="1">
      <c r="A246" t="e">
        <f t="shared" ca="1" si="554"/>
        <v>#VALUE!</v>
      </c>
      <c r="B246" t="e">
        <f t="array" ref="B246" ca="1">_xlfn.XLOOKUP(Tabelle10[[#This Row],[ExperimentID]]&amp;Tabelle10[[#This Row],[NegotiationID]]&amp;Tabelle10[[#This Row],[MessageID]],ALL_IN_ONE[ExperimentID]&amp;ALL_IN_ONE[NegotiationID]&amp;ALL_IN_ONE[MessageID],ALL_IN_ONE[Gesamt_ID],,0)</f>
        <v>#VALUE!</v>
      </c>
      <c r="C246">
        <v>66040</v>
      </c>
      <c r="D246" t="s">
        <v>3675</v>
      </c>
      <c r="E246">
        <v>76739</v>
      </c>
      <c r="F246">
        <v>66030</v>
      </c>
      <c r="G246">
        <v>66027</v>
      </c>
      <c r="H246" t="s">
        <v>31</v>
      </c>
      <c r="I246" t="str">
        <f t="array" ref="I246">IFERROR(_xlfn.XLOOKUP(Tabelle10[[#This Row],[NegotiationID]]&amp;"FinalAccept",Tabelle10[NegotiationID]&amp;Tabelle10[ActionType],Tabelle10[ActionType],,0),_xlfn.XLOOKUP(Tabelle10[[#This Row],[NegotiationID]]&amp;"FinalReject",Tabelle10[NegotiationID]&amp;Tabelle10[ActionType],Tabelle10[ActionType],,0))</f>
        <v>FinalAccept</v>
      </c>
      <c r="J246">
        <v>0.66049999999999998</v>
      </c>
      <c r="K246">
        <v>0.58850000000000002</v>
      </c>
      <c r="L246">
        <v>1.2490000000000001</v>
      </c>
      <c r="M246">
        <v>0.071999999999999995</v>
      </c>
      <c r="N246">
        <v>133</v>
      </c>
      <c r="O246">
        <v>1697</v>
      </c>
      <c r="P246">
        <v>8</v>
      </c>
      <c r="Q246" s="3" t="s">
        <v>3872</v>
      </c>
    </row>
    <row r="247" ht="15" customHeight="1">
      <c r="A247" t="e">
        <f t="shared" ca="1" si="554"/>
        <v>#VALUE!</v>
      </c>
      <c r="B247" t="e">
        <f t="array" ref="B247" ca="1">_xlfn.XLOOKUP(Tabelle10[[#This Row],[ExperimentID]]&amp;Tabelle10[[#This Row],[NegotiationID]]&amp;Tabelle10[[#This Row],[MessageID]],ALL_IN_ONE[ExperimentID]&amp;ALL_IN_ONE[NegotiationID]&amp;ALL_IN_ONE[MessageID],ALL_IN_ONE[Gesamt_ID],,0)</f>
        <v>#VALUE!</v>
      </c>
      <c r="C247">
        <v>66040</v>
      </c>
      <c r="D247" t="s">
        <v>3675</v>
      </c>
      <c r="E247">
        <v>77047</v>
      </c>
      <c r="F247">
        <v>66027</v>
      </c>
      <c r="G247">
        <v>66030</v>
      </c>
      <c r="H247" t="s">
        <v>20</v>
      </c>
      <c r="I247" t="str">
        <f t="array" ref="I247">IFERROR(_xlfn.XLOOKUP(Tabelle10[[#This Row],[NegotiationID]]&amp;"FinalAccept",Tabelle10[NegotiationID]&amp;Tabelle10[ActionType],Tabelle10[ActionType],,0),_xlfn.XLOOKUP(Tabelle10[[#This Row],[NegotiationID]]&amp;"FinalReject",Tabelle10[NegotiationID]&amp;Tabelle10[ActionType],Tabelle10[ActionType],,0))</f>
        <v>FinalAccept</v>
      </c>
      <c r="J247">
        <v>0.58850000000000002</v>
      </c>
      <c r="K247">
        <v>0.66049999999999998</v>
      </c>
      <c r="L247">
        <v>1.2490000000000001</v>
      </c>
      <c r="M247">
        <v>0.071999999999999995</v>
      </c>
      <c r="N247">
        <v>42</v>
      </c>
      <c r="O247">
        <v>1697</v>
      </c>
      <c r="P247">
        <v>8</v>
      </c>
      <c r="Q247" s="3" t="s">
        <v>3873</v>
      </c>
    </row>
    <row r="248" ht="14.5" hidden="1">
      <c r="A248" t="e">
        <f t="shared" ca="1" si="554"/>
        <v>#VALUE!</v>
      </c>
      <c r="B248" t="e">
        <f t="array" ref="B248" ca="1">_xlfn.XLOOKUP(Tabelle10[[#This Row],[ExperimentID]]&amp;Tabelle10[[#This Row],[NegotiationID]]&amp;Tabelle10[[#This Row],[MessageID]],ALL_IN_ONE[ExperimentID]&amp;ALL_IN_ONE[NegotiationID]&amp;ALL_IN_ONE[MessageID],ALL_IN_ONE[Gesamt_ID],,0)</f>
        <v>#VALUE!</v>
      </c>
      <c r="C248">
        <v>66068</v>
      </c>
      <c r="D248" t="s">
        <v>3675</v>
      </c>
      <c r="E248">
        <v>66069</v>
      </c>
      <c r="H248" t="s">
        <v>6019</v>
      </c>
      <c r="I248" t="str">
        <f t="array" ref="I248">IFERROR(_xlfn.XLOOKUP(Tabelle10[[#This Row],[NegotiationID]]&amp;"FinalAccept",Tabelle10[NegotiationID]&amp;Tabelle10[ActionType],Tabelle10[ActionType],,0),_xlfn.XLOOKUP(Tabelle10[[#This Row],[NegotiationID]]&amp;"FinalReject",Tabelle10[NegotiationID]&amp;Tabelle10[ActionType],Tabelle10[ActionType],,0))</f>
        <v>FinalAccept</v>
      </c>
      <c r="N248">
        <v>21</v>
      </c>
      <c r="O248">
        <v>2296</v>
      </c>
      <c r="P248">
        <v>12</v>
      </c>
      <c r="Q248" t="s">
        <v>6020</v>
      </c>
    </row>
    <row r="249" ht="15" customHeight="1">
      <c r="A249" t="e">
        <f t="shared" ca="1" si="554"/>
        <v>#VALUE!</v>
      </c>
      <c r="B249" t="e">
        <f t="array" ref="B249" ca="1">_xlfn.XLOOKUP(Tabelle10[[#This Row],[ExperimentID]]&amp;Tabelle10[[#This Row],[NegotiationID]]&amp;Tabelle10[[#This Row],[MessageID]],ALL_IN_ONE[ExperimentID]&amp;ALL_IN_ONE[NegotiationID]&amp;ALL_IN_ONE[MessageID],ALL_IN_ONE[Gesamt_ID],,0)</f>
        <v>#VALUE!</v>
      </c>
      <c r="C249">
        <v>66068</v>
      </c>
      <c r="D249" t="s">
        <v>3675</v>
      </c>
      <c r="E249">
        <v>72084</v>
      </c>
      <c r="F249">
        <v>66055</v>
      </c>
      <c r="G249">
        <v>66058</v>
      </c>
      <c r="H249" t="s">
        <v>158</v>
      </c>
      <c r="I249" t="str">
        <f t="array" ref="I249">IFERROR(_xlfn.XLOOKUP(Tabelle10[[#This Row],[NegotiationID]]&amp;"FinalAccept",Tabelle10[NegotiationID]&amp;Tabelle10[ActionType],Tabelle10[ActionType],,0),_xlfn.XLOOKUP(Tabelle10[[#This Row],[NegotiationID]]&amp;"FinalReject",Tabelle10[NegotiationID]&amp;Tabelle10[ActionType],Tabelle10[ActionType],,0))</f>
        <v>FinalAccept</v>
      </c>
      <c r="J249">
        <v>1</v>
      </c>
      <c r="K249">
        <v>0.75</v>
      </c>
      <c r="L249">
        <v>1.75</v>
      </c>
      <c r="M249">
        <v>0.25</v>
      </c>
      <c r="N249">
        <v>125</v>
      </c>
      <c r="O249">
        <v>2296</v>
      </c>
      <c r="P249">
        <v>12</v>
      </c>
      <c r="Q249" s="3" t="s">
        <v>3874</v>
      </c>
    </row>
    <row r="250" ht="15" customHeight="1">
      <c r="A250" t="e">
        <f t="shared" ca="1" si="554"/>
        <v>#VALUE!</v>
      </c>
      <c r="B250" t="e">
        <f t="array" ref="B250" ca="1">_xlfn.XLOOKUP(Tabelle10[[#This Row],[ExperimentID]]&amp;Tabelle10[[#This Row],[NegotiationID]]&amp;Tabelle10[[#This Row],[MessageID]],ALL_IN_ONE[ExperimentID]&amp;ALL_IN_ONE[NegotiationID]&amp;ALL_IN_ONE[MessageID],ALL_IN_ONE[Gesamt_ID],,0)</f>
        <v>#VALUE!</v>
      </c>
      <c r="C250">
        <v>66068</v>
      </c>
      <c r="D250" t="s">
        <v>3675</v>
      </c>
      <c r="E250">
        <v>74185</v>
      </c>
      <c r="F250">
        <v>66058</v>
      </c>
      <c r="G250">
        <v>66055</v>
      </c>
      <c r="H250" t="s">
        <v>31</v>
      </c>
      <c r="I250" t="str">
        <f t="array" ref="I250">IFERROR(_xlfn.XLOOKUP(Tabelle10[[#This Row],[NegotiationID]]&amp;"FinalAccept",Tabelle10[NegotiationID]&amp;Tabelle10[ActionType],Tabelle10[ActionType],,0),_xlfn.XLOOKUP(Tabelle10[[#This Row],[NegotiationID]]&amp;"FinalReject",Tabelle10[NegotiationID]&amp;Tabelle10[ActionType],Tabelle10[ActionType],,0))</f>
        <v>FinalAccept</v>
      </c>
      <c r="J250">
        <v>0.84999999999999998</v>
      </c>
      <c r="K250">
        <v>0.60050000000000003</v>
      </c>
      <c r="L250">
        <v>1.4504999999999999</v>
      </c>
      <c r="M250">
        <v>0.2495</v>
      </c>
      <c r="N250">
        <v>185</v>
      </c>
      <c r="O250">
        <v>2296</v>
      </c>
      <c r="P250">
        <v>12</v>
      </c>
      <c r="Q250" s="3" t="s">
        <v>3875</v>
      </c>
    </row>
    <row r="251" ht="15" customHeight="1">
      <c r="A251" t="e">
        <f t="shared" ca="1" si="554"/>
        <v>#VALUE!</v>
      </c>
      <c r="B251" t="e">
        <f t="array" ref="B251" ca="1">_xlfn.XLOOKUP(Tabelle10[[#This Row],[ExperimentID]]&amp;Tabelle10[[#This Row],[NegotiationID]]&amp;Tabelle10[[#This Row],[MessageID]],ALL_IN_ONE[ExperimentID]&amp;ALL_IN_ONE[NegotiationID]&amp;ALL_IN_ONE[MessageID],ALL_IN_ONE[Gesamt_ID],,0)</f>
        <v>#VALUE!</v>
      </c>
      <c r="C251">
        <v>66068</v>
      </c>
      <c r="D251" t="s">
        <v>3675</v>
      </c>
      <c r="E251">
        <v>74487</v>
      </c>
      <c r="F251">
        <v>66055</v>
      </c>
      <c r="G251">
        <v>66058</v>
      </c>
      <c r="H251" t="s">
        <v>31</v>
      </c>
      <c r="I251" t="str">
        <f t="array" ref="I251">IFERROR(_xlfn.XLOOKUP(Tabelle10[[#This Row],[NegotiationID]]&amp;"FinalAccept",Tabelle10[NegotiationID]&amp;Tabelle10[ActionType],Tabelle10[ActionType],,0),_xlfn.XLOOKUP(Tabelle10[[#This Row],[NegotiationID]]&amp;"FinalReject",Tabelle10[NegotiationID]&amp;Tabelle10[ActionType],Tabelle10[ActionType],,0))</f>
        <v>FinalAccept</v>
      </c>
      <c r="J251">
        <v>0.84099999999999997</v>
      </c>
      <c r="K251">
        <v>0.60150000000000003</v>
      </c>
      <c r="L251">
        <v>1.4424999999999999</v>
      </c>
      <c r="M251">
        <v>0.23949999999999999</v>
      </c>
      <c r="N251">
        <v>327</v>
      </c>
      <c r="O251">
        <v>2296</v>
      </c>
      <c r="P251">
        <v>12</v>
      </c>
      <c r="Q251" s="3" t="s">
        <v>3876</v>
      </c>
    </row>
    <row r="252" ht="15" customHeight="1">
      <c r="A252" t="e">
        <f t="shared" ca="1" si="554"/>
        <v>#VALUE!</v>
      </c>
      <c r="B252" t="e">
        <f t="array" ref="B252" ca="1">_xlfn.XLOOKUP(Tabelle10[[#This Row],[ExperimentID]]&amp;Tabelle10[[#This Row],[NegotiationID]]&amp;Tabelle10[[#This Row],[MessageID]],ALL_IN_ONE[ExperimentID]&amp;ALL_IN_ONE[NegotiationID]&amp;ALL_IN_ONE[MessageID],ALL_IN_ONE[Gesamt_ID],,0)</f>
        <v>#VALUE!</v>
      </c>
      <c r="C252">
        <v>66068</v>
      </c>
      <c r="D252" t="s">
        <v>3675</v>
      </c>
      <c r="E252">
        <v>74643</v>
      </c>
      <c r="F252">
        <v>66058</v>
      </c>
      <c r="G252">
        <v>66055</v>
      </c>
      <c r="H252" t="s">
        <v>31</v>
      </c>
      <c r="I252" t="str">
        <f t="array" ref="I252">IFERROR(_xlfn.XLOOKUP(Tabelle10[[#This Row],[NegotiationID]]&amp;"FinalAccept",Tabelle10[NegotiationID]&amp;Tabelle10[ActionType],Tabelle10[ActionType],,0),_xlfn.XLOOKUP(Tabelle10[[#This Row],[NegotiationID]]&amp;"FinalReject",Tabelle10[NegotiationID]&amp;Tabelle10[ActionType],Tabelle10[ActionType],,0))</f>
        <v>FinalAccept</v>
      </c>
      <c r="J252">
        <v>0.76049999999999995</v>
      </c>
      <c r="K252">
        <v>0.69850000000000001</v>
      </c>
      <c r="L252">
        <v>1.4590000000000001</v>
      </c>
      <c r="M252">
        <v>0.062</v>
      </c>
      <c r="N252">
        <v>260</v>
      </c>
      <c r="O252">
        <v>2296</v>
      </c>
      <c r="P252">
        <v>12</v>
      </c>
      <c r="Q252" s="3" t="s">
        <v>3877</v>
      </c>
    </row>
    <row r="253" ht="15" customHeight="1">
      <c r="A253" t="e">
        <f t="shared" ca="1" si="554"/>
        <v>#VALUE!</v>
      </c>
      <c r="B253" t="e">
        <f t="array" ref="B253" ca="1">_xlfn.XLOOKUP(Tabelle10[[#This Row],[ExperimentID]]&amp;Tabelle10[[#This Row],[NegotiationID]]&amp;Tabelle10[[#This Row],[MessageID]],ALL_IN_ONE[ExperimentID]&amp;ALL_IN_ONE[NegotiationID]&amp;ALL_IN_ONE[MessageID],ALL_IN_ONE[Gesamt_ID],,0)</f>
        <v>#VALUE!</v>
      </c>
      <c r="C253">
        <v>66068</v>
      </c>
      <c r="D253" t="s">
        <v>3675</v>
      </c>
      <c r="E253">
        <v>75332</v>
      </c>
      <c r="F253">
        <v>66055</v>
      </c>
      <c r="G253">
        <v>66058</v>
      </c>
      <c r="H253" t="s">
        <v>31</v>
      </c>
      <c r="I253" t="str">
        <f t="array" ref="I253">IFERROR(_xlfn.XLOOKUP(Tabelle10[[#This Row],[NegotiationID]]&amp;"FinalAccept",Tabelle10[NegotiationID]&amp;Tabelle10[ActionType],Tabelle10[ActionType],,0),_xlfn.XLOOKUP(Tabelle10[[#This Row],[NegotiationID]]&amp;"FinalReject",Tabelle10[NegotiationID]&amp;Tabelle10[ActionType],Tabelle10[ActionType],,0))</f>
        <v>FinalAccept</v>
      </c>
      <c r="J253">
        <v>0.75849999999999995</v>
      </c>
      <c r="K253">
        <v>0.5615</v>
      </c>
      <c r="L253">
        <v>1.3200000000000001</v>
      </c>
      <c r="M253">
        <v>0.19700000000000001</v>
      </c>
      <c r="N253">
        <v>351</v>
      </c>
      <c r="O253">
        <v>2296</v>
      </c>
      <c r="P253">
        <v>12</v>
      </c>
      <c r="Q253" s="3" t="s">
        <v>3878</v>
      </c>
    </row>
    <row r="254" ht="15" customHeight="1">
      <c r="A254" t="e">
        <f t="shared" ca="1" si="554"/>
        <v>#VALUE!</v>
      </c>
      <c r="B254" t="e">
        <f t="array" ref="B254" ca="1">_xlfn.XLOOKUP(Tabelle10[[#This Row],[ExperimentID]]&amp;Tabelle10[[#This Row],[NegotiationID]]&amp;Tabelle10[[#This Row],[MessageID]],ALL_IN_ONE[ExperimentID]&amp;ALL_IN_ONE[NegotiationID]&amp;ALL_IN_ONE[MessageID],ALL_IN_ONE[Gesamt_ID],,0)</f>
        <v>#VALUE!</v>
      </c>
      <c r="C254">
        <v>66068</v>
      </c>
      <c r="D254" t="s">
        <v>3675</v>
      </c>
      <c r="E254">
        <v>75356</v>
      </c>
      <c r="F254">
        <v>66058</v>
      </c>
      <c r="G254">
        <v>66055</v>
      </c>
      <c r="H254" t="s">
        <v>31</v>
      </c>
      <c r="I254" t="str">
        <f t="array" ref="I254">IFERROR(_xlfn.XLOOKUP(Tabelle10[[#This Row],[NegotiationID]]&amp;"FinalAccept",Tabelle10[NegotiationID]&amp;Tabelle10[ActionType],Tabelle10[ActionType],,0),_xlfn.XLOOKUP(Tabelle10[[#This Row],[NegotiationID]]&amp;"FinalReject",Tabelle10[NegotiationID]&amp;Tabelle10[ActionType],Tabelle10[ActionType],,0))</f>
        <v>FinalAccept</v>
      </c>
      <c r="J254">
        <v>0.66200000000000003</v>
      </c>
      <c r="K254">
        <v>0.61850000000000005</v>
      </c>
      <c r="L254">
        <v>1.2805</v>
      </c>
      <c r="M254">
        <v>0.043499999999999997</v>
      </c>
      <c r="N254">
        <v>294</v>
      </c>
      <c r="O254">
        <v>2296</v>
      </c>
      <c r="P254">
        <v>12</v>
      </c>
      <c r="Q254" s="3" t="s">
        <v>3879</v>
      </c>
    </row>
    <row r="255" ht="101.5" hidden="1">
      <c r="A255" t="e">
        <f t="shared" ca="1" si="554"/>
        <v>#VALUE!</v>
      </c>
      <c r="B255" t="e">
        <f t="array" ref="B255" ca="1">_xlfn.XLOOKUP(Tabelle10[[#This Row],[ExperimentID]]&amp;Tabelle10[[#This Row],[NegotiationID]]&amp;Tabelle10[[#This Row],[MessageID]],ALL_IN_ONE[ExperimentID]&amp;ALL_IN_ONE[NegotiationID]&amp;ALL_IN_ONE[MessageID],ALL_IN_ONE[Gesamt_ID],,0)</f>
        <v>#VALUE!</v>
      </c>
      <c r="C255">
        <v>66068</v>
      </c>
      <c r="D255" t="s">
        <v>3675</v>
      </c>
      <c r="E255">
        <v>75372</v>
      </c>
      <c r="F255">
        <v>66055</v>
      </c>
      <c r="G255">
        <v>66058</v>
      </c>
      <c r="H255" t="s">
        <v>22</v>
      </c>
      <c r="I255" t="str">
        <f t="array" ref="I255">IFERROR(_xlfn.XLOOKUP(Tabelle10[[#This Row],[NegotiationID]]&amp;"FinalAccept",Tabelle10[NegotiationID]&amp;Tabelle10[ActionType],Tabelle10[ActionType],,0),_xlfn.XLOOKUP(Tabelle10[[#This Row],[NegotiationID]]&amp;"FinalReject",Tabelle10[NegotiationID]&amp;Tabelle10[ActionType],Tabelle10[ActionType],,0))</f>
        <v>FinalAccept</v>
      </c>
      <c r="N255">
        <v>75</v>
      </c>
      <c r="O255">
        <v>2296</v>
      </c>
      <c r="P255">
        <v>12</v>
      </c>
      <c r="Q255" s="3" t="s">
        <v>6667</v>
      </c>
    </row>
    <row r="256" ht="101.5" hidden="1">
      <c r="A256" t="e">
        <f t="shared" ca="1" si="554"/>
        <v>#VALUE!</v>
      </c>
      <c r="B256" t="e">
        <f t="array" ref="B256" ca="1">_xlfn.XLOOKUP(Tabelle10[[#This Row],[ExperimentID]]&amp;Tabelle10[[#This Row],[NegotiationID]]&amp;Tabelle10[[#This Row],[MessageID]],ALL_IN_ONE[ExperimentID]&amp;ALL_IN_ONE[NegotiationID]&amp;ALL_IN_ONE[MessageID],ALL_IN_ONE[Gesamt_ID],,0)</f>
        <v>#VALUE!</v>
      </c>
      <c r="C256">
        <v>66068</v>
      </c>
      <c r="D256" t="s">
        <v>3675</v>
      </c>
      <c r="E256">
        <v>75391</v>
      </c>
      <c r="F256">
        <v>66058</v>
      </c>
      <c r="G256">
        <v>66055</v>
      </c>
      <c r="H256" t="s">
        <v>24</v>
      </c>
      <c r="I256" t="str">
        <f t="array" ref="I256">IFERROR(_xlfn.XLOOKUP(Tabelle10[[#This Row],[NegotiationID]]&amp;"FinalAccept",Tabelle10[NegotiationID]&amp;Tabelle10[ActionType],Tabelle10[ActionType],,0),_xlfn.XLOOKUP(Tabelle10[[#This Row],[NegotiationID]]&amp;"FinalReject",Tabelle10[NegotiationID]&amp;Tabelle10[ActionType],Tabelle10[ActionType],,0))</f>
        <v>FinalAccept</v>
      </c>
      <c r="N256">
        <v>116</v>
      </c>
      <c r="O256">
        <v>2296</v>
      </c>
      <c r="P256">
        <v>12</v>
      </c>
      <c r="Q256" s="3" t="s">
        <v>6668</v>
      </c>
    </row>
    <row r="257" ht="15" customHeight="1">
      <c r="A257" t="e">
        <f t="shared" ca="1" si="554"/>
        <v>#VALUE!</v>
      </c>
      <c r="B257" t="e">
        <f t="array" ref="B257" ca="1">_xlfn.XLOOKUP(Tabelle10[[#This Row],[ExperimentID]]&amp;Tabelle10[[#This Row],[NegotiationID]]&amp;Tabelle10[[#This Row],[MessageID]],ALL_IN_ONE[ExperimentID]&amp;ALL_IN_ONE[NegotiationID]&amp;ALL_IN_ONE[MessageID],ALL_IN_ONE[Gesamt_ID],,0)</f>
        <v>#VALUE!</v>
      </c>
      <c r="C257">
        <v>66068</v>
      </c>
      <c r="D257" t="s">
        <v>3675</v>
      </c>
      <c r="E257">
        <v>76260</v>
      </c>
      <c r="F257">
        <v>66055</v>
      </c>
      <c r="G257">
        <v>66058</v>
      </c>
      <c r="H257" t="s">
        <v>31</v>
      </c>
      <c r="I257" t="str">
        <f t="array" ref="I257">IFERROR(_xlfn.XLOOKUP(Tabelle10[[#This Row],[NegotiationID]]&amp;"FinalAccept",Tabelle10[NegotiationID]&amp;Tabelle10[ActionType],Tabelle10[ActionType],,0),_xlfn.XLOOKUP(Tabelle10[[#This Row],[NegotiationID]]&amp;"FinalReject",Tabelle10[NegotiationID]&amp;Tabelle10[ActionType],Tabelle10[ActionType],,0))</f>
        <v>FinalAccept</v>
      </c>
      <c r="J257">
        <v>0.65849999999999997</v>
      </c>
      <c r="K257">
        <v>0.52149999999999996</v>
      </c>
      <c r="L257">
        <v>1.1799999999999999</v>
      </c>
      <c r="M257">
        <v>0.13700000000000001</v>
      </c>
      <c r="N257">
        <v>258</v>
      </c>
      <c r="O257">
        <v>2296</v>
      </c>
      <c r="P257">
        <v>12</v>
      </c>
      <c r="Q257" s="3" t="s">
        <v>3880</v>
      </c>
    </row>
    <row r="258" ht="15" customHeight="1">
      <c r="A258" t="e">
        <f t="shared" ref="A258:A321" ca="1" si="555">MID(CELL("Dateiname",$A$1),FIND("]",CELL("Dateiname",$A$1))+1,31)</f>
        <v>#VALUE!</v>
      </c>
      <c r="B258" t="e">
        <f t="array" ref="B258" ca="1">_xlfn.XLOOKUP(Tabelle10[[#This Row],[ExperimentID]]&amp;Tabelle10[[#This Row],[NegotiationID]]&amp;Tabelle10[[#This Row],[MessageID]],ALL_IN_ONE[ExperimentID]&amp;ALL_IN_ONE[NegotiationID]&amp;ALL_IN_ONE[MessageID],ALL_IN_ONE[Gesamt_ID],,0)</f>
        <v>#VALUE!</v>
      </c>
      <c r="C258">
        <v>66068</v>
      </c>
      <c r="D258" t="s">
        <v>3675</v>
      </c>
      <c r="E258">
        <v>76411</v>
      </c>
      <c r="F258">
        <v>66058</v>
      </c>
      <c r="G258">
        <v>66055</v>
      </c>
      <c r="H258" t="s">
        <v>31</v>
      </c>
      <c r="I258" t="str">
        <f t="array" ref="I258">IFERROR(_xlfn.XLOOKUP(Tabelle10[[#This Row],[NegotiationID]]&amp;"FinalAccept",Tabelle10[NegotiationID]&amp;Tabelle10[ActionType],Tabelle10[ActionType],,0),_xlfn.XLOOKUP(Tabelle10[[#This Row],[NegotiationID]]&amp;"FinalReject",Tabelle10[NegotiationID]&amp;Tabelle10[ActionType],Tabelle10[ActionType],,0))</f>
        <v>FinalAccept</v>
      </c>
      <c r="J258">
        <v>0.66200000000000003</v>
      </c>
      <c r="K258">
        <v>0.61850000000000005</v>
      </c>
      <c r="L258">
        <v>1.2805</v>
      </c>
      <c r="M258">
        <v>0.043499999999999997</v>
      </c>
      <c r="N258">
        <v>220</v>
      </c>
      <c r="O258">
        <v>2296</v>
      </c>
      <c r="P258">
        <v>12</v>
      </c>
      <c r="Q258" s="3" t="s">
        <v>3881</v>
      </c>
    </row>
    <row r="259" ht="15" customHeight="1">
      <c r="A259" t="e">
        <f t="shared" ca="1" si="555"/>
        <v>#VALUE!</v>
      </c>
      <c r="B259" t="e">
        <f t="array" ref="B259" ca="1">_xlfn.XLOOKUP(Tabelle10[[#This Row],[ExperimentID]]&amp;Tabelle10[[#This Row],[NegotiationID]]&amp;Tabelle10[[#This Row],[MessageID]],ALL_IN_ONE[ExperimentID]&amp;ALL_IN_ONE[NegotiationID]&amp;ALL_IN_ONE[MessageID],ALL_IN_ONE[Gesamt_ID],,0)</f>
        <v>#VALUE!</v>
      </c>
      <c r="C259">
        <v>66068</v>
      </c>
      <c r="D259" t="s">
        <v>3675</v>
      </c>
      <c r="E259">
        <v>76495</v>
      </c>
      <c r="F259">
        <v>66055</v>
      </c>
      <c r="G259">
        <v>66058</v>
      </c>
      <c r="H259" t="s">
        <v>20</v>
      </c>
      <c r="I259" t="str">
        <f t="array" ref="I259">IFERROR(_xlfn.XLOOKUP(Tabelle10[[#This Row],[NegotiationID]]&amp;"FinalAccept",Tabelle10[NegotiationID]&amp;Tabelle10[ActionType],Tabelle10[ActionType],,0),_xlfn.XLOOKUP(Tabelle10[[#This Row],[NegotiationID]]&amp;"FinalReject",Tabelle10[NegotiationID]&amp;Tabelle10[ActionType],Tabelle10[ActionType],,0))</f>
        <v>FinalAccept</v>
      </c>
      <c r="J259">
        <v>0.61850000000000005</v>
      </c>
      <c r="K259">
        <v>0.66200000000000003</v>
      </c>
      <c r="L259">
        <v>1.2805</v>
      </c>
      <c r="M259">
        <v>0.043499999999999997</v>
      </c>
      <c r="N259">
        <v>64</v>
      </c>
      <c r="O259">
        <v>2296</v>
      </c>
      <c r="P259">
        <v>12</v>
      </c>
      <c r="Q259" s="3" t="s">
        <v>3882</v>
      </c>
    </row>
    <row r="260" ht="14.5" hidden="1">
      <c r="A260" t="e">
        <f t="shared" ca="1" si="555"/>
        <v>#VALUE!</v>
      </c>
      <c r="B260" t="e">
        <f t="array" ref="B260" ca="1">_xlfn.XLOOKUP(Tabelle10[[#This Row],[ExperimentID]]&amp;Tabelle10[[#This Row],[NegotiationID]]&amp;Tabelle10[[#This Row],[MessageID]],ALL_IN_ONE[ExperimentID]&amp;ALL_IN_ONE[NegotiationID]&amp;ALL_IN_ONE[MessageID],ALL_IN_ONE[Gesamt_ID],,0)</f>
        <v>#VALUE!</v>
      </c>
      <c r="C260">
        <v>66096</v>
      </c>
      <c r="D260" t="s">
        <v>3675</v>
      </c>
      <c r="E260">
        <v>66097</v>
      </c>
      <c r="H260" t="s">
        <v>6019</v>
      </c>
      <c r="I260" t="str">
        <f t="array" ref="I260">IFERROR(_xlfn.XLOOKUP(Tabelle10[[#This Row],[NegotiationID]]&amp;"FinalAccept",Tabelle10[NegotiationID]&amp;Tabelle10[ActionType],Tabelle10[ActionType],,0),_xlfn.XLOOKUP(Tabelle10[[#This Row],[NegotiationID]]&amp;"FinalReject",Tabelle10[NegotiationID]&amp;Tabelle10[ActionType],Tabelle10[ActionType],,0))</f>
        <v>FinalAccept</v>
      </c>
      <c r="N260">
        <v>21</v>
      </c>
      <c r="O260">
        <v>1285</v>
      </c>
      <c r="P260">
        <v>10</v>
      </c>
      <c r="Q260" t="s">
        <v>6020</v>
      </c>
    </row>
    <row r="261" ht="15" customHeight="1">
      <c r="A261" t="e">
        <f t="shared" ca="1" si="555"/>
        <v>#VALUE!</v>
      </c>
      <c r="B261" t="e">
        <f t="array" ref="B261" ca="1">_xlfn.XLOOKUP(Tabelle10[[#This Row],[ExperimentID]]&amp;Tabelle10[[#This Row],[NegotiationID]]&amp;Tabelle10[[#This Row],[MessageID]],ALL_IN_ONE[ExperimentID]&amp;ALL_IN_ONE[NegotiationID]&amp;ALL_IN_ONE[MessageID],ALL_IN_ONE[Gesamt_ID],,0)</f>
        <v>#VALUE!</v>
      </c>
      <c r="C261">
        <v>66096</v>
      </c>
      <c r="D261" t="s">
        <v>3675</v>
      </c>
      <c r="E261">
        <v>71723</v>
      </c>
      <c r="F261">
        <v>66083</v>
      </c>
      <c r="G261">
        <v>66086</v>
      </c>
      <c r="H261" t="s">
        <v>19</v>
      </c>
      <c r="I261" t="str">
        <f t="array" ref="I261">IFERROR(_xlfn.XLOOKUP(Tabelle10[[#This Row],[NegotiationID]]&amp;"FinalAccept",Tabelle10[NegotiationID]&amp;Tabelle10[ActionType],Tabelle10[ActionType],,0),_xlfn.XLOOKUP(Tabelle10[[#This Row],[NegotiationID]]&amp;"FinalReject",Tabelle10[NegotiationID]&amp;Tabelle10[ActionType],Tabelle10[ActionType],,0))</f>
        <v>FinalAccept</v>
      </c>
      <c r="J261">
        <v>1</v>
      </c>
      <c r="K261">
        <v>0.10050000000000001</v>
      </c>
      <c r="L261">
        <v>1.1005</v>
      </c>
      <c r="M261">
        <v>0.89949999999999997</v>
      </c>
      <c r="N261">
        <v>111</v>
      </c>
      <c r="O261">
        <v>1285</v>
      </c>
      <c r="P261">
        <v>10</v>
      </c>
      <c r="Q261" s="3" t="s">
        <v>3883</v>
      </c>
    </row>
    <row r="262" ht="15" customHeight="1">
      <c r="A262" t="e">
        <f t="shared" ca="1" si="555"/>
        <v>#VALUE!</v>
      </c>
      <c r="B262" t="e">
        <f t="array" ref="B262" ca="1">_xlfn.XLOOKUP(Tabelle10[[#This Row],[ExperimentID]]&amp;Tabelle10[[#This Row],[NegotiationID]]&amp;Tabelle10[[#This Row],[MessageID]],ALL_IN_ONE[ExperimentID]&amp;ALL_IN_ONE[NegotiationID]&amp;ALL_IN_ONE[MessageID],ALL_IN_ONE[Gesamt_ID],,0)</f>
        <v>#VALUE!</v>
      </c>
      <c r="C262">
        <v>66096</v>
      </c>
      <c r="D262" t="s">
        <v>3675</v>
      </c>
      <c r="E262">
        <v>74224</v>
      </c>
      <c r="F262">
        <v>66086</v>
      </c>
      <c r="G262">
        <v>66083</v>
      </c>
      <c r="H262" t="s">
        <v>31</v>
      </c>
      <c r="I262" t="str">
        <f t="array" ref="I262">IFERROR(_xlfn.XLOOKUP(Tabelle10[[#This Row],[NegotiationID]]&amp;"FinalAccept",Tabelle10[NegotiationID]&amp;Tabelle10[ActionType],Tabelle10[ActionType],,0),_xlfn.XLOOKUP(Tabelle10[[#This Row],[NegotiationID]]&amp;"FinalReject",Tabelle10[NegotiationID]&amp;Tabelle10[ActionType],Tabelle10[ActionType],,0))</f>
        <v>FinalAccept</v>
      </c>
      <c r="J262">
        <v>0.85050000000000003</v>
      </c>
      <c r="K262">
        <v>0.249</v>
      </c>
      <c r="L262">
        <v>1.0994999999999999</v>
      </c>
      <c r="M262">
        <v>0.60150000000000003</v>
      </c>
      <c r="N262">
        <v>125</v>
      </c>
      <c r="O262">
        <v>1285</v>
      </c>
      <c r="P262">
        <v>10</v>
      </c>
      <c r="Q262" s="3" t="s">
        <v>3884</v>
      </c>
    </row>
    <row r="263" ht="15" customHeight="1">
      <c r="A263" t="e">
        <f t="shared" ca="1" si="555"/>
        <v>#VALUE!</v>
      </c>
      <c r="B263" t="e">
        <f t="array" ref="B263" ca="1">_xlfn.XLOOKUP(Tabelle10[[#This Row],[ExperimentID]]&amp;Tabelle10[[#This Row],[NegotiationID]]&amp;Tabelle10[[#This Row],[MessageID]],ALL_IN_ONE[ExperimentID]&amp;ALL_IN_ONE[NegotiationID]&amp;ALL_IN_ONE[MessageID],ALL_IN_ONE[Gesamt_ID],,0)</f>
        <v>#VALUE!</v>
      </c>
      <c r="C263">
        <v>66096</v>
      </c>
      <c r="D263" t="s">
        <v>3675</v>
      </c>
      <c r="E263">
        <v>74291</v>
      </c>
      <c r="F263">
        <v>66083</v>
      </c>
      <c r="G263">
        <v>66086</v>
      </c>
      <c r="H263" t="s">
        <v>31</v>
      </c>
      <c r="I263" t="str">
        <f t="array" ref="I263">IFERROR(_xlfn.XLOOKUP(Tabelle10[[#This Row],[NegotiationID]]&amp;"FinalAccept",Tabelle10[NegotiationID]&amp;Tabelle10[ActionType],Tabelle10[ActionType],,0),_xlfn.XLOOKUP(Tabelle10[[#This Row],[NegotiationID]]&amp;"FinalReject",Tabelle10[NegotiationID]&amp;Tabelle10[ActionType],Tabelle10[ActionType],,0))</f>
        <v>FinalAccept</v>
      </c>
      <c r="J263">
        <v>0.92000000000000004</v>
      </c>
      <c r="K263">
        <v>0.30199999999999999</v>
      </c>
      <c r="L263">
        <v>1.222</v>
      </c>
      <c r="M263">
        <v>0.61799999999999999</v>
      </c>
      <c r="N263">
        <v>247</v>
      </c>
      <c r="O263">
        <v>1285</v>
      </c>
      <c r="P263">
        <v>10</v>
      </c>
      <c r="Q263" s="3" t="s">
        <v>3885</v>
      </c>
    </row>
    <row r="264" ht="15" customHeight="1">
      <c r="A264" t="e">
        <f t="shared" ca="1" si="555"/>
        <v>#VALUE!</v>
      </c>
      <c r="B264" t="e">
        <f t="array" ref="B264" ca="1">_xlfn.XLOOKUP(Tabelle10[[#This Row],[ExperimentID]]&amp;Tabelle10[[#This Row],[NegotiationID]]&amp;Tabelle10[[#This Row],[MessageID]],ALL_IN_ONE[ExperimentID]&amp;ALL_IN_ONE[NegotiationID]&amp;ALL_IN_ONE[MessageID],ALL_IN_ONE[Gesamt_ID],,0)</f>
        <v>#VALUE!</v>
      </c>
      <c r="C264">
        <v>66096</v>
      </c>
      <c r="D264" t="s">
        <v>3675</v>
      </c>
      <c r="E264">
        <v>76099</v>
      </c>
      <c r="F264">
        <v>66086</v>
      </c>
      <c r="G264">
        <v>66083</v>
      </c>
      <c r="H264" t="s">
        <v>31</v>
      </c>
      <c r="I264" t="str">
        <f t="array" ref="I264">IFERROR(_xlfn.XLOOKUP(Tabelle10[[#This Row],[NegotiationID]]&amp;"FinalAccept",Tabelle10[NegotiationID]&amp;Tabelle10[ActionType],Tabelle10[ActionType],,0),_xlfn.XLOOKUP(Tabelle10[[#This Row],[NegotiationID]]&amp;"FinalReject",Tabelle10[NegotiationID]&amp;Tabelle10[ActionType],Tabelle10[ActionType],,0))</f>
        <v>FinalAccept</v>
      </c>
      <c r="J264">
        <v>0.77049999999999996</v>
      </c>
      <c r="K264">
        <v>0.39050000000000001</v>
      </c>
      <c r="L264">
        <v>1.161</v>
      </c>
      <c r="M264">
        <v>0.38</v>
      </c>
      <c r="N264">
        <v>68</v>
      </c>
      <c r="O264">
        <v>1285</v>
      </c>
      <c r="P264">
        <v>10</v>
      </c>
      <c r="Q264" s="3" t="s">
        <v>3886</v>
      </c>
    </row>
    <row r="265" ht="15" customHeight="1">
      <c r="A265" t="e">
        <f t="shared" ca="1" si="555"/>
        <v>#VALUE!</v>
      </c>
      <c r="B265" t="e">
        <f t="array" ref="B265" ca="1">_xlfn.XLOOKUP(Tabelle10[[#This Row],[ExperimentID]]&amp;Tabelle10[[#This Row],[NegotiationID]]&amp;Tabelle10[[#This Row],[MessageID]],ALL_IN_ONE[ExperimentID]&amp;ALL_IN_ONE[NegotiationID]&amp;ALL_IN_ONE[MessageID],ALL_IN_ONE[Gesamt_ID],,0)</f>
        <v>#VALUE!</v>
      </c>
      <c r="C265">
        <v>66096</v>
      </c>
      <c r="D265" t="s">
        <v>3675</v>
      </c>
      <c r="E265">
        <v>76298</v>
      </c>
      <c r="F265">
        <v>66083</v>
      </c>
      <c r="G265">
        <v>66086</v>
      </c>
      <c r="H265" t="s">
        <v>31</v>
      </c>
      <c r="I265" t="str">
        <f t="array" ref="I265">IFERROR(_xlfn.XLOOKUP(Tabelle10[[#This Row],[NegotiationID]]&amp;"FinalAccept",Tabelle10[NegotiationID]&amp;Tabelle10[ActionType],Tabelle10[ActionType],,0),_xlfn.XLOOKUP(Tabelle10[[#This Row],[NegotiationID]]&amp;"FinalReject",Tabelle10[NegotiationID]&amp;Tabelle10[ActionType],Tabelle10[ActionType],,0))</f>
        <v>FinalAccept</v>
      </c>
      <c r="J265">
        <v>0.75849999999999995</v>
      </c>
      <c r="K265">
        <v>0.432</v>
      </c>
      <c r="L265">
        <v>1.1904999999999999</v>
      </c>
      <c r="M265">
        <v>0.32650000000000001</v>
      </c>
      <c r="N265">
        <v>288</v>
      </c>
      <c r="O265">
        <v>1285</v>
      </c>
      <c r="P265">
        <v>10</v>
      </c>
      <c r="Q265" s="3" t="s">
        <v>3887</v>
      </c>
    </row>
    <row r="266" ht="15" customHeight="1">
      <c r="A266" t="e">
        <f t="shared" ca="1" si="555"/>
        <v>#VALUE!</v>
      </c>
      <c r="B266" t="e">
        <f t="array" ref="B266" ca="1">_xlfn.XLOOKUP(Tabelle10[[#This Row],[ExperimentID]]&amp;Tabelle10[[#This Row],[NegotiationID]]&amp;Tabelle10[[#This Row],[MessageID]],ALL_IN_ONE[ExperimentID]&amp;ALL_IN_ONE[NegotiationID]&amp;ALL_IN_ONE[MessageID],ALL_IN_ONE[Gesamt_ID],,0)</f>
        <v>#VALUE!</v>
      </c>
      <c r="C266">
        <v>66096</v>
      </c>
      <c r="D266" t="s">
        <v>3675</v>
      </c>
      <c r="E266">
        <v>77073</v>
      </c>
      <c r="F266">
        <v>66086</v>
      </c>
      <c r="G266">
        <v>66083</v>
      </c>
      <c r="H266" t="s">
        <v>31</v>
      </c>
      <c r="I266" t="str">
        <f t="array" ref="I266">IFERROR(_xlfn.XLOOKUP(Tabelle10[[#This Row],[NegotiationID]]&amp;"FinalAccept",Tabelle10[NegotiationID]&amp;Tabelle10[ActionType],Tabelle10[ActionType],,0),_xlfn.XLOOKUP(Tabelle10[[#This Row],[NegotiationID]]&amp;"FinalReject",Tabelle10[NegotiationID]&amp;Tabelle10[ActionType],Tabelle10[ActionType],,0))</f>
        <v>FinalAccept</v>
      </c>
      <c r="J266">
        <v>0.66200000000000003</v>
      </c>
      <c r="K266">
        <v>0.61850000000000005</v>
      </c>
      <c r="L266">
        <v>1.2805</v>
      </c>
      <c r="M266">
        <v>0.043499999999999997</v>
      </c>
      <c r="N266">
        <v>97</v>
      </c>
      <c r="O266">
        <v>1285</v>
      </c>
      <c r="P266">
        <v>10</v>
      </c>
      <c r="Q266" s="3" t="s">
        <v>3888</v>
      </c>
    </row>
    <row r="267" ht="15" customHeight="1">
      <c r="A267" t="e">
        <f t="shared" ca="1" si="555"/>
        <v>#VALUE!</v>
      </c>
      <c r="B267" t="e">
        <f t="array" ref="B267" ca="1">_xlfn.XLOOKUP(Tabelle10[[#This Row],[ExperimentID]]&amp;Tabelle10[[#This Row],[NegotiationID]]&amp;Tabelle10[[#This Row],[MessageID]],ALL_IN_ONE[ExperimentID]&amp;ALL_IN_ONE[NegotiationID]&amp;ALL_IN_ONE[MessageID],ALL_IN_ONE[Gesamt_ID],,0)</f>
        <v>#VALUE!</v>
      </c>
      <c r="C267">
        <v>66096</v>
      </c>
      <c r="D267" t="s">
        <v>3675</v>
      </c>
      <c r="E267">
        <v>77273</v>
      </c>
      <c r="F267">
        <v>66083</v>
      </c>
      <c r="G267">
        <v>66086</v>
      </c>
      <c r="H267" t="s">
        <v>31</v>
      </c>
      <c r="I267" t="str">
        <f t="array" ref="I267">IFERROR(_xlfn.XLOOKUP(Tabelle10[[#This Row],[NegotiationID]]&amp;"FinalAccept",Tabelle10[NegotiationID]&amp;Tabelle10[ActionType],Tabelle10[ActionType],,0),_xlfn.XLOOKUP(Tabelle10[[#This Row],[NegotiationID]]&amp;"FinalReject",Tabelle10[NegotiationID]&amp;Tabelle10[ActionType],Tabelle10[ActionType],,0))</f>
        <v>FinalAccept</v>
      </c>
      <c r="J267">
        <v>0.69850000000000001</v>
      </c>
      <c r="K267">
        <v>0.5615</v>
      </c>
      <c r="L267">
        <v>1.26</v>
      </c>
      <c r="M267">
        <v>0.13700000000000001</v>
      </c>
      <c r="N267">
        <v>178</v>
      </c>
      <c r="O267">
        <v>1285</v>
      </c>
      <c r="P267">
        <v>10</v>
      </c>
      <c r="Q267" s="3" t="s">
        <v>3889</v>
      </c>
    </row>
    <row r="268" ht="15" customHeight="1">
      <c r="A268" t="e">
        <f t="shared" ca="1" si="555"/>
        <v>#VALUE!</v>
      </c>
      <c r="B268" t="e">
        <f t="array" ref="B268" ca="1">_xlfn.XLOOKUP(Tabelle10[[#This Row],[ExperimentID]]&amp;Tabelle10[[#This Row],[NegotiationID]]&amp;Tabelle10[[#This Row],[MessageID]],ALL_IN_ONE[ExperimentID]&amp;ALL_IN_ONE[NegotiationID]&amp;ALL_IN_ONE[MessageID],ALL_IN_ONE[Gesamt_ID],,0)</f>
        <v>#VALUE!</v>
      </c>
      <c r="C268">
        <v>66096</v>
      </c>
      <c r="D268" t="s">
        <v>3675</v>
      </c>
      <c r="E268">
        <v>77285</v>
      </c>
      <c r="F268">
        <v>66086</v>
      </c>
      <c r="G268">
        <v>66083</v>
      </c>
      <c r="H268" t="s">
        <v>31</v>
      </c>
      <c r="I268" t="str">
        <f t="array" ref="I268">IFERROR(_xlfn.XLOOKUP(Tabelle10[[#This Row],[NegotiationID]]&amp;"FinalAccept",Tabelle10[NegotiationID]&amp;Tabelle10[ActionType],Tabelle10[ActionType],,0),_xlfn.XLOOKUP(Tabelle10[[#This Row],[NegotiationID]]&amp;"FinalReject",Tabelle10[NegotiationID]&amp;Tabelle10[ActionType],Tabelle10[ActionType],,0))</f>
        <v>FinalAccept</v>
      </c>
      <c r="J268">
        <v>0.66200000000000003</v>
      </c>
      <c r="K268">
        <v>0.61850000000000005</v>
      </c>
      <c r="L268">
        <v>1.2805</v>
      </c>
      <c r="M268">
        <v>0.043499999999999997</v>
      </c>
      <c r="N268">
        <v>76</v>
      </c>
      <c r="O268">
        <v>1285</v>
      </c>
      <c r="P268">
        <v>10</v>
      </c>
      <c r="Q268" s="3" t="s">
        <v>3890</v>
      </c>
    </row>
    <row r="269" ht="15" customHeight="1">
      <c r="A269" t="e">
        <f t="shared" ca="1" si="555"/>
        <v>#VALUE!</v>
      </c>
      <c r="B269" t="e">
        <f t="array" ref="B269" ca="1">_xlfn.XLOOKUP(Tabelle10[[#This Row],[ExperimentID]]&amp;Tabelle10[[#This Row],[NegotiationID]]&amp;Tabelle10[[#This Row],[MessageID]],ALL_IN_ONE[ExperimentID]&amp;ALL_IN_ONE[NegotiationID]&amp;ALL_IN_ONE[MessageID],ALL_IN_ONE[Gesamt_ID],,0)</f>
        <v>#VALUE!</v>
      </c>
      <c r="C269">
        <v>66096</v>
      </c>
      <c r="D269" t="s">
        <v>3675</v>
      </c>
      <c r="E269">
        <v>77290</v>
      </c>
      <c r="F269">
        <v>66083</v>
      </c>
      <c r="G269">
        <v>66086</v>
      </c>
      <c r="H269" t="s">
        <v>20</v>
      </c>
      <c r="I269" t="str">
        <f t="array" ref="I269">IFERROR(_xlfn.XLOOKUP(Tabelle10[[#This Row],[NegotiationID]]&amp;"FinalAccept",Tabelle10[NegotiationID]&amp;Tabelle10[ActionType],Tabelle10[ActionType],,0),_xlfn.XLOOKUP(Tabelle10[[#This Row],[NegotiationID]]&amp;"FinalReject",Tabelle10[NegotiationID]&amp;Tabelle10[ActionType],Tabelle10[ActionType],,0))</f>
        <v>FinalAccept</v>
      </c>
      <c r="J269">
        <v>0.61850000000000005</v>
      </c>
      <c r="K269">
        <v>0.66200000000000003</v>
      </c>
      <c r="L269">
        <v>1.2805</v>
      </c>
      <c r="M269">
        <v>0.043499999999999997</v>
      </c>
      <c r="N269">
        <v>74</v>
      </c>
      <c r="O269">
        <v>1285</v>
      </c>
      <c r="P269">
        <v>10</v>
      </c>
      <c r="Q269" s="3" t="s">
        <v>3891</v>
      </c>
    </row>
    <row r="270" ht="14.5" hidden="1">
      <c r="A270" t="e">
        <f t="shared" ca="1" si="555"/>
        <v>#VALUE!</v>
      </c>
      <c r="B270" t="e">
        <f t="array" ref="B270" ca="1">_xlfn.XLOOKUP(Tabelle10[[#This Row],[ExperimentID]]&amp;Tabelle10[[#This Row],[NegotiationID]]&amp;Tabelle10[[#This Row],[MessageID]],ALL_IN_ONE[ExperimentID]&amp;ALL_IN_ONE[NegotiationID]&amp;ALL_IN_ONE[MessageID],ALL_IN_ONE[Gesamt_ID],,0)</f>
        <v>#VALUE!</v>
      </c>
      <c r="C270">
        <v>66124</v>
      </c>
      <c r="D270" t="s">
        <v>3675</v>
      </c>
      <c r="E270">
        <v>66125</v>
      </c>
      <c r="H270" t="s">
        <v>6019</v>
      </c>
      <c r="I270" t="str">
        <f t="array" ref="I270">IFERROR(_xlfn.XLOOKUP(Tabelle10[[#This Row],[NegotiationID]]&amp;"FinalAccept",Tabelle10[NegotiationID]&amp;Tabelle10[ActionType],Tabelle10[ActionType],,0),_xlfn.XLOOKUP(Tabelle10[[#This Row],[NegotiationID]]&amp;"FinalReject",Tabelle10[NegotiationID]&amp;Tabelle10[ActionType],Tabelle10[ActionType],,0))</f>
        <v>FinalAccept</v>
      </c>
      <c r="N270">
        <v>21</v>
      </c>
      <c r="O270">
        <v>1730</v>
      </c>
      <c r="P270">
        <v>8</v>
      </c>
      <c r="Q270" t="s">
        <v>6020</v>
      </c>
    </row>
    <row r="271" ht="15" customHeight="1">
      <c r="A271" t="e">
        <f t="shared" ca="1" si="555"/>
        <v>#VALUE!</v>
      </c>
      <c r="B271" t="e">
        <f t="array" ref="B271" ca="1">_xlfn.XLOOKUP(Tabelle10[[#This Row],[ExperimentID]]&amp;Tabelle10[[#This Row],[NegotiationID]]&amp;Tabelle10[[#This Row],[MessageID]],ALL_IN_ONE[ExperimentID]&amp;ALL_IN_ONE[NegotiationID]&amp;ALL_IN_ONE[MessageID],ALL_IN_ONE[Gesamt_ID],,0)</f>
        <v>#VALUE!</v>
      </c>
      <c r="C271">
        <v>66124</v>
      </c>
      <c r="D271" t="s">
        <v>3675</v>
      </c>
      <c r="E271">
        <v>71720</v>
      </c>
      <c r="F271">
        <v>66111</v>
      </c>
      <c r="G271">
        <v>66114</v>
      </c>
      <c r="H271" t="s">
        <v>158</v>
      </c>
      <c r="I271" t="str">
        <f t="array" ref="I271">IFERROR(_xlfn.XLOOKUP(Tabelle10[[#This Row],[NegotiationID]]&amp;"FinalAccept",Tabelle10[NegotiationID]&amp;Tabelle10[ActionType],Tabelle10[ActionType],,0),_xlfn.XLOOKUP(Tabelle10[[#This Row],[NegotiationID]]&amp;"FinalReject",Tabelle10[NegotiationID]&amp;Tabelle10[ActionType],Tabelle10[ActionType],,0))</f>
        <v>FinalAccept</v>
      </c>
      <c r="J271">
        <v>1</v>
      </c>
      <c r="K271">
        <v>0.10050000000000001</v>
      </c>
      <c r="L271">
        <v>1.1005</v>
      </c>
      <c r="M271">
        <v>0.89949999999999997</v>
      </c>
      <c r="N271">
        <v>359</v>
      </c>
      <c r="O271">
        <v>1730</v>
      </c>
      <c r="P271">
        <v>8</v>
      </c>
      <c r="Q271" s="3" t="s">
        <v>3892</v>
      </c>
    </row>
    <row r="272" ht="15" customHeight="1">
      <c r="A272" t="e">
        <f t="shared" ca="1" si="555"/>
        <v>#VALUE!</v>
      </c>
      <c r="B272" t="e">
        <f t="array" ref="B272" ca="1">_xlfn.XLOOKUP(Tabelle10[[#This Row],[ExperimentID]]&amp;Tabelle10[[#This Row],[NegotiationID]]&amp;Tabelle10[[#This Row],[MessageID]],ALL_IN_ONE[ExperimentID]&amp;ALL_IN_ONE[NegotiationID]&amp;ALL_IN_ONE[MessageID],ALL_IN_ONE[Gesamt_ID],,0)</f>
        <v>#VALUE!</v>
      </c>
      <c r="C272">
        <v>66124</v>
      </c>
      <c r="D272" t="s">
        <v>3675</v>
      </c>
      <c r="E272">
        <v>74231</v>
      </c>
      <c r="F272">
        <v>66114</v>
      </c>
      <c r="G272">
        <v>66111</v>
      </c>
      <c r="H272" t="s">
        <v>31</v>
      </c>
      <c r="I272" t="str">
        <f t="array" ref="I272">IFERROR(_xlfn.XLOOKUP(Tabelle10[[#This Row],[NegotiationID]]&amp;"FinalAccept",Tabelle10[NegotiationID]&amp;Tabelle10[ActionType],Tabelle10[ActionType],,0),_xlfn.XLOOKUP(Tabelle10[[#This Row],[NegotiationID]]&amp;"FinalReject",Tabelle10[NegotiationID]&amp;Tabelle10[ActionType],Tabelle10[ActionType],,0))</f>
        <v>FinalAccept</v>
      </c>
      <c r="J272">
        <v>0.95050000000000001</v>
      </c>
      <c r="K272">
        <v>0.14000000000000001</v>
      </c>
      <c r="L272">
        <v>1.0905</v>
      </c>
      <c r="M272">
        <v>0.8105</v>
      </c>
      <c r="N272">
        <v>420</v>
      </c>
      <c r="O272">
        <v>1730</v>
      </c>
      <c r="P272">
        <v>8</v>
      </c>
      <c r="Q272" s="3" t="s">
        <v>3893</v>
      </c>
    </row>
    <row r="273" ht="15" customHeight="1">
      <c r="A273" t="e">
        <f t="shared" ca="1" si="555"/>
        <v>#VALUE!</v>
      </c>
      <c r="B273" t="e">
        <f t="array" ref="B273" ca="1">_xlfn.XLOOKUP(Tabelle10[[#This Row],[ExperimentID]]&amp;Tabelle10[[#This Row],[NegotiationID]]&amp;Tabelle10[[#This Row],[MessageID]],ALL_IN_ONE[ExperimentID]&amp;ALL_IN_ONE[NegotiationID]&amp;ALL_IN_ONE[MessageID],ALL_IN_ONE[Gesamt_ID],,0)</f>
        <v>#VALUE!</v>
      </c>
      <c r="C273">
        <v>66124</v>
      </c>
      <c r="D273" t="s">
        <v>3675</v>
      </c>
      <c r="E273">
        <v>74940</v>
      </c>
      <c r="F273">
        <v>66111</v>
      </c>
      <c r="G273">
        <v>66114</v>
      </c>
      <c r="H273" t="s">
        <v>31</v>
      </c>
      <c r="I273" t="str">
        <f t="array" ref="I273">IFERROR(_xlfn.XLOOKUP(Tabelle10[[#This Row],[NegotiationID]]&amp;"FinalAccept",Tabelle10[NegotiationID]&amp;Tabelle10[ActionType],Tabelle10[ActionType],,0),_xlfn.XLOOKUP(Tabelle10[[#This Row],[NegotiationID]]&amp;"FinalReject",Tabelle10[NegotiationID]&amp;Tabelle10[ActionType],Tabelle10[ActionType],,0))</f>
        <v>FinalAccept</v>
      </c>
      <c r="J273">
        <v>0.51049999999999995</v>
      </c>
      <c r="K273">
        <v>0.59199999999999997</v>
      </c>
      <c r="L273">
        <v>1.1025</v>
      </c>
      <c r="M273">
        <v>0.081500000000000003</v>
      </c>
      <c r="N273">
        <v>275</v>
      </c>
      <c r="O273">
        <v>1730</v>
      </c>
      <c r="P273">
        <v>8</v>
      </c>
      <c r="Q273" s="3" t="s">
        <v>3894</v>
      </c>
    </row>
    <row r="274" ht="15" customHeight="1">
      <c r="A274" t="e">
        <f t="shared" ca="1" si="555"/>
        <v>#VALUE!</v>
      </c>
      <c r="B274" t="e">
        <f t="array" ref="B274" ca="1">_xlfn.XLOOKUP(Tabelle10[[#This Row],[ExperimentID]]&amp;Tabelle10[[#This Row],[NegotiationID]]&amp;Tabelle10[[#This Row],[MessageID]],ALL_IN_ONE[ExperimentID]&amp;ALL_IN_ONE[NegotiationID]&amp;ALL_IN_ONE[MessageID],ALL_IN_ONE[Gesamt_ID],,0)</f>
        <v>#VALUE!</v>
      </c>
      <c r="C274">
        <v>66124</v>
      </c>
      <c r="D274" t="s">
        <v>3675</v>
      </c>
      <c r="E274">
        <v>75701</v>
      </c>
      <c r="F274">
        <v>66114</v>
      </c>
      <c r="G274">
        <v>66111</v>
      </c>
      <c r="H274" t="s">
        <v>31</v>
      </c>
      <c r="I274" t="str">
        <f t="array" ref="I274">IFERROR(_xlfn.XLOOKUP(Tabelle10[[#This Row],[NegotiationID]]&amp;"FinalAccept",Tabelle10[NegotiationID]&amp;Tabelle10[ActionType],Tabelle10[ActionType],,0),_xlfn.XLOOKUP(Tabelle10[[#This Row],[NegotiationID]]&amp;"FinalReject",Tabelle10[NegotiationID]&amp;Tabelle10[ActionType],Tabelle10[ActionType],,0))</f>
        <v>FinalAccept</v>
      </c>
      <c r="J274">
        <v>0.77049999999999996</v>
      </c>
      <c r="K274">
        <v>0.39050000000000001</v>
      </c>
      <c r="L274">
        <v>1.161</v>
      </c>
      <c r="M274">
        <v>0.38</v>
      </c>
      <c r="N274">
        <v>289</v>
      </c>
      <c r="O274">
        <v>1730</v>
      </c>
      <c r="P274">
        <v>8</v>
      </c>
      <c r="Q274" s="3" t="s">
        <v>3895</v>
      </c>
    </row>
    <row r="275" ht="15" customHeight="1">
      <c r="A275" t="e">
        <f t="shared" ca="1" si="555"/>
        <v>#VALUE!</v>
      </c>
      <c r="B275" t="e">
        <f t="array" ref="B275" ca="1">_xlfn.XLOOKUP(Tabelle10[[#This Row],[ExperimentID]]&amp;Tabelle10[[#This Row],[NegotiationID]]&amp;Tabelle10[[#This Row],[MessageID]],ALL_IN_ONE[ExperimentID]&amp;ALL_IN_ONE[NegotiationID]&amp;ALL_IN_ONE[MessageID],ALL_IN_ONE[Gesamt_ID],,0)</f>
        <v>#VALUE!</v>
      </c>
      <c r="C275">
        <v>66124</v>
      </c>
      <c r="D275" t="s">
        <v>3675</v>
      </c>
      <c r="E275">
        <v>76255</v>
      </c>
      <c r="F275">
        <v>66111</v>
      </c>
      <c r="G275">
        <v>66114</v>
      </c>
      <c r="H275" t="s">
        <v>31</v>
      </c>
      <c r="I275" t="str">
        <f t="array" ref="I275">IFERROR(_xlfn.XLOOKUP(Tabelle10[[#This Row],[NegotiationID]]&amp;"FinalAccept",Tabelle10[NegotiationID]&amp;Tabelle10[ActionType],Tabelle10[ActionType],,0),_xlfn.XLOOKUP(Tabelle10[[#This Row],[NegotiationID]]&amp;"FinalReject",Tabelle10[NegotiationID]&amp;Tabelle10[ActionType],Tabelle10[ActionType],,0))</f>
        <v>FinalAccept</v>
      </c>
      <c r="J275">
        <v>0.48049999999999998</v>
      </c>
      <c r="K275">
        <v>0.64149999999999996</v>
      </c>
      <c r="L275">
        <v>1.1220000000000001</v>
      </c>
      <c r="M275">
        <v>0.161</v>
      </c>
      <c r="N275">
        <v>138</v>
      </c>
      <c r="O275">
        <v>1730</v>
      </c>
      <c r="P275">
        <v>8</v>
      </c>
      <c r="Q275" s="3" t="s">
        <v>3896</v>
      </c>
    </row>
    <row r="276" ht="15" customHeight="1">
      <c r="A276" t="e">
        <f t="shared" ca="1" si="555"/>
        <v>#VALUE!</v>
      </c>
      <c r="B276" t="e">
        <f t="array" ref="B276" ca="1">_xlfn.XLOOKUP(Tabelle10[[#This Row],[ExperimentID]]&amp;Tabelle10[[#This Row],[NegotiationID]]&amp;Tabelle10[[#This Row],[MessageID]],ALL_IN_ONE[ExperimentID]&amp;ALL_IN_ONE[NegotiationID]&amp;ALL_IN_ONE[MessageID],ALL_IN_ONE[Gesamt_ID],,0)</f>
        <v>#VALUE!</v>
      </c>
      <c r="C276">
        <v>66124</v>
      </c>
      <c r="D276" t="s">
        <v>3675</v>
      </c>
      <c r="E276">
        <v>76292</v>
      </c>
      <c r="F276">
        <v>66114</v>
      </c>
      <c r="G276">
        <v>66111</v>
      </c>
      <c r="H276" t="s">
        <v>31</v>
      </c>
      <c r="I276" t="str">
        <f t="array" ref="I276">IFERROR(_xlfn.XLOOKUP(Tabelle10[[#This Row],[NegotiationID]]&amp;"FinalAccept",Tabelle10[NegotiationID]&amp;Tabelle10[ActionType],Tabelle10[ActionType],,0),_xlfn.XLOOKUP(Tabelle10[[#This Row],[NegotiationID]]&amp;"FinalReject",Tabelle10[NegotiationID]&amp;Tabelle10[ActionType],Tabelle10[ActionType],,0))</f>
        <v>FinalAccept</v>
      </c>
      <c r="J276">
        <v>0.75149999999999995</v>
      </c>
      <c r="K276">
        <v>0.49049999999999999</v>
      </c>
      <c r="L276">
        <v>1.242</v>
      </c>
      <c r="M276">
        <v>0.26100000000000001</v>
      </c>
      <c r="N276">
        <v>180</v>
      </c>
      <c r="O276">
        <v>1730</v>
      </c>
      <c r="P276">
        <v>8</v>
      </c>
      <c r="Q276" s="3" t="s">
        <v>3897</v>
      </c>
    </row>
    <row r="277" ht="15" customHeight="1">
      <c r="A277" t="e">
        <f t="shared" ca="1" si="555"/>
        <v>#VALUE!</v>
      </c>
      <c r="B277" t="e">
        <f t="array" ref="B277" ca="1">_xlfn.XLOOKUP(Tabelle10[[#This Row],[ExperimentID]]&amp;Tabelle10[[#This Row],[NegotiationID]]&amp;Tabelle10[[#This Row],[MessageID]],ALL_IN_ONE[ExperimentID]&amp;ALL_IN_ONE[NegotiationID]&amp;ALL_IN_ONE[MessageID],ALL_IN_ONE[Gesamt_ID],,0)</f>
        <v>#VALUE!</v>
      </c>
      <c r="C277">
        <v>66124</v>
      </c>
      <c r="D277" t="s">
        <v>3675</v>
      </c>
      <c r="E277">
        <v>76791</v>
      </c>
      <c r="F277">
        <v>66111</v>
      </c>
      <c r="G277">
        <v>66114</v>
      </c>
      <c r="H277" t="s">
        <v>20</v>
      </c>
      <c r="I277" t="str">
        <f t="array" ref="I277">IFERROR(_xlfn.XLOOKUP(Tabelle10[[#This Row],[NegotiationID]]&amp;"FinalAccept",Tabelle10[NegotiationID]&amp;Tabelle10[ActionType],Tabelle10[ActionType],,0),_xlfn.XLOOKUP(Tabelle10[[#This Row],[NegotiationID]]&amp;"FinalReject",Tabelle10[NegotiationID]&amp;Tabelle10[ActionType],Tabelle10[ActionType],,0))</f>
        <v>FinalAccept</v>
      </c>
      <c r="J277">
        <v>0.49049999999999999</v>
      </c>
      <c r="K277">
        <v>0.75149999999999995</v>
      </c>
      <c r="L277">
        <v>1.242</v>
      </c>
      <c r="M277">
        <v>0.26100000000000001</v>
      </c>
      <c r="N277">
        <v>48</v>
      </c>
      <c r="O277">
        <v>1730</v>
      </c>
      <c r="P277">
        <v>8</v>
      </c>
      <c r="Q277" s="3" t="s">
        <v>3898</v>
      </c>
    </row>
    <row r="278" ht="14.5" hidden="1">
      <c r="A278" t="e">
        <f t="shared" ca="1" si="555"/>
        <v>#VALUE!</v>
      </c>
      <c r="B278" t="e">
        <f t="array" ref="B278" ca="1">_xlfn.XLOOKUP(Tabelle10[[#This Row],[ExperimentID]]&amp;Tabelle10[[#This Row],[NegotiationID]]&amp;Tabelle10[[#This Row],[MessageID]],ALL_IN_ONE[ExperimentID]&amp;ALL_IN_ONE[NegotiationID]&amp;ALL_IN_ONE[MessageID],ALL_IN_ONE[Gesamt_ID],,0)</f>
        <v>#VALUE!</v>
      </c>
      <c r="C278">
        <v>66152</v>
      </c>
      <c r="D278" t="s">
        <v>3675</v>
      </c>
      <c r="E278">
        <v>66153</v>
      </c>
      <c r="H278" t="s">
        <v>6019</v>
      </c>
      <c r="I278" t="str">
        <f t="array" ref="I278">IFERROR(_xlfn.XLOOKUP(Tabelle10[[#This Row],[NegotiationID]]&amp;"FinalAccept",Tabelle10[NegotiationID]&amp;Tabelle10[ActionType],Tabelle10[ActionType],,0),_xlfn.XLOOKUP(Tabelle10[[#This Row],[NegotiationID]]&amp;"FinalReject",Tabelle10[NegotiationID]&amp;Tabelle10[ActionType],Tabelle10[ActionType],,0))</f>
        <v>FinalAccept</v>
      </c>
      <c r="N278">
        <v>21</v>
      </c>
      <c r="O278">
        <v>1808</v>
      </c>
      <c r="P278">
        <v>7</v>
      </c>
      <c r="Q278" t="s">
        <v>6020</v>
      </c>
    </row>
    <row r="279" ht="15" customHeight="1">
      <c r="A279" t="e">
        <f t="shared" ca="1" si="555"/>
        <v>#VALUE!</v>
      </c>
      <c r="B279" t="e">
        <f t="array" ref="B279" ca="1">_xlfn.XLOOKUP(Tabelle10[[#This Row],[ExperimentID]]&amp;Tabelle10[[#This Row],[NegotiationID]]&amp;Tabelle10[[#This Row],[MessageID]],ALL_IN_ONE[ExperimentID]&amp;ALL_IN_ONE[NegotiationID]&amp;ALL_IN_ONE[MessageID],ALL_IN_ONE[Gesamt_ID],,0)</f>
        <v>#VALUE!</v>
      </c>
      <c r="C279">
        <v>66152</v>
      </c>
      <c r="D279" t="s">
        <v>3675</v>
      </c>
      <c r="E279">
        <v>71891</v>
      </c>
      <c r="F279">
        <v>66139</v>
      </c>
      <c r="G279">
        <v>66142</v>
      </c>
      <c r="H279" t="s">
        <v>19</v>
      </c>
      <c r="I279" t="str">
        <f t="array" ref="I279">IFERROR(_xlfn.XLOOKUP(Tabelle10[[#This Row],[NegotiationID]]&amp;"FinalAccept",Tabelle10[NegotiationID]&amp;Tabelle10[ActionType],Tabelle10[ActionType],,0),_xlfn.XLOOKUP(Tabelle10[[#This Row],[NegotiationID]]&amp;"FinalReject",Tabelle10[NegotiationID]&amp;Tabelle10[ActionType],Tabelle10[ActionType],,0))</f>
        <v>FinalAccept</v>
      </c>
      <c r="J279">
        <v>0.78100000000000003</v>
      </c>
      <c r="K279">
        <v>0.48099999999999998</v>
      </c>
      <c r="L279">
        <v>1.262</v>
      </c>
      <c r="M279">
        <v>0.29999999999999999</v>
      </c>
      <c r="N279">
        <v>320</v>
      </c>
      <c r="O279">
        <v>1808</v>
      </c>
      <c r="P279">
        <v>7</v>
      </c>
      <c r="Q279" s="3" t="s">
        <v>3899</v>
      </c>
    </row>
    <row r="280" ht="15" customHeight="1">
      <c r="A280" t="e">
        <f t="shared" ca="1" si="555"/>
        <v>#VALUE!</v>
      </c>
      <c r="B280" t="e">
        <f t="array" ref="B280" ca="1">_xlfn.XLOOKUP(Tabelle10[[#This Row],[ExperimentID]]&amp;Tabelle10[[#This Row],[NegotiationID]]&amp;Tabelle10[[#This Row],[MessageID]],ALL_IN_ONE[ExperimentID]&amp;ALL_IN_ONE[NegotiationID]&amp;ALL_IN_ONE[MessageID],ALL_IN_ONE[Gesamt_ID],,0)</f>
        <v>#VALUE!</v>
      </c>
      <c r="C280">
        <v>66152</v>
      </c>
      <c r="D280" t="s">
        <v>3675</v>
      </c>
      <c r="E280">
        <v>74396</v>
      </c>
      <c r="F280">
        <v>66142</v>
      </c>
      <c r="G280">
        <v>66139</v>
      </c>
      <c r="H280" t="s">
        <v>31</v>
      </c>
      <c r="I280" t="str">
        <f t="array" ref="I280">IFERROR(_xlfn.XLOOKUP(Tabelle10[[#This Row],[NegotiationID]]&amp;"FinalAccept",Tabelle10[NegotiationID]&amp;Tabelle10[ActionType],Tabelle10[ActionType],,0),_xlfn.XLOOKUP(Tabelle10[[#This Row],[NegotiationID]]&amp;"FinalReject",Tabelle10[NegotiationID]&amp;Tabelle10[ActionType],Tabelle10[ActionType],,0))</f>
        <v>FinalAccept</v>
      </c>
      <c r="J280">
        <v>0.89100000000000001</v>
      </c>
      <c r="K280">
        <v>0.31900000000000001</v>
      </c>
      <c r="L280">
        <v>1.21</v>
      </c>
      <c r="M280">
        <v>0.57199999999999995</v>
      </c>
      <c r="N280">
        <v>384</v>
      </c>
      <c r="O280">
        <v>1808</v>
      </c>
      <c r="P280">
        <v>7</v>
      </c>
      <c r="Q280" s="3" t="s">
        <v>3900</v>
      </c>
    </row>
    <row r="281" ht="15" customHeight="1">
      <c r="A281" t="e">
        <f t="shared" ca="1" si="555"/>
        <v>#VALUE!</v>
      </c>
      <c r="B281" t="e">
        <f t="array" ref="B281" ca="1">_xlfn.XLOOKUP(Tabelle10[[#This Row],[ExperimentID]]&amp;Tabelle10[[#This Row],[NegotiationID]]&amp;Tabelle10[[#This Row],[MessageID]],ALL_IN_ONE[ExperimentID]&amp;ALL_IN_ONE[NegotiationID]&amp;ALL_IN_ONE[MessageID],ALL_IN_ONE[Gesamt_ID],,0)</f>
        <v>#VALUE!</v>
      </c>
      <c r="C281">
        <v>66152</v>
      </c>
      <c r="D281" t="s">
        <v>3675</v>
      </c>
      <c r="E281">
        <v>74788</v>
      </c>
      <c r="F281">
        <v>66139</v>
      </c>
      <c r="G281">
        <v>66142</v>
      </c>
      <c r="H281" t="s">
        <v>31</v>
      </c>
      <c r="I281" t="str">
        <f t="array" ref="I281">IFERROR(_xlfn.XLOOKUP(Tabelle10[[#This Row],[NegotiationID]]&amp;"FinalAccept",Tabelle10[NegotiationID]&amp;Tabelle10[ActionType],Tabelle10[ActionType],,0),_xlfn.XLOOKUP(Tabelle10[[#This Row],[NegotiationID]]&amp;"FinalReject",Tabelle10[NegotiationID]&amp;Tabelle10[ActionType],Tabelle10[ActionType],,0))</f>
        <v>FinalAccept</v>
      </c>
      <c r="J281">
        <v>0.63849999999999996</v>
      </c>
      <c r="K281">
        <v>0.53149999999999997</v>
      </c>
      <c r="L281">
        <v>1.1699999999999999</v>
      </c>
      <c r="M281">
        <v>0.107</v>
      </c>
      <c r="N281">
        <v>354</v>
      </c>
      <c r="O281">
        <v>1808</v>
      </c>
      <c r="P281">
        <v>7</v>
      </c>
      <c r="Q281" s="3" t="s">
        <v>3901</v>
      </c>
    </row>
    <row r="282" ht="15" customHeight="1">
      <c r="A282" t="e">
        <f t="shared" ca="1" si="555"/>
        <v>#VALUE!</v>
      </c>
      <c r="B282" t="e">
        <f t="array" ref="B282" ca="1">_xlfn.XLOOKUP(Tabelle10[[#This Row],[ExperimentID]]&amp;Tabelle10[[#This Row],[NegotiationID]]&amp;Tabelle10[[#This Row],[MessageID]],ALL_IN_ONE[ExperimentID]&amp;ALL_IN_ONE[NegotiationID]&amp;ALL_IN_ONE[MessageID],ALL_IN_ONE[Gesamt_ID],,0)</f>
        <v>#VALUE!</v>
      </c>
      <c r="C282">
        <v>66152</v>
      </c>
      <c r="D282" t="s">
        <v>3675</v>
      </c>
      <c r="E282">
        <v>75420</v>
      </c>
      <c r="F282">
        <v>66142</v>
      </c>
      <c r="G282">
        <v>66139</v>
      </c>
      <c r="H282" t="s">
        <v>31</v>
      </c>
      <c r="I282" t="str">
        <f t="array" ref="I282">IFERROR(_xlfn.XLOOKUP(Tabelle10[[#This Row],[NegotiationID]]&amp;"FinalAccept",Tabelle10[NegotiationID]&amp;Tabelle10[ActionType],Tabelle10[ActionType],,0),_xlfn.XLOOKUP(Tabelle10[[#This Row],[NegotiationID]]&amp;"FinalReject",Tabelle10[NegotiationID]&amp;Tabelle10[ActionType],Tabelle10[ActionType],,0))</f>
        <v>FinalAccept</v>
      </c>
      <c r="J282">
        <v>0.75149999999999995</v>
      </c>
      <c r="K282">
        <v>0.49049999999999999</v>
      </c>
      <c r="L282">
        <v>1.242</v>
      </c>
      <c r="M282">
        <v>0.26100000000000001</v>
      </c>
      <c r="N282">
        <v>312</v>
      </c>
      <c r="O282">
        <v>1808</v>
      </c>
      <c r="P282">
        <v>7</v>
      </c>
      <c r="Q282" s="3" t="s">
        <v>3902</v>
      </c>
    </row>
    <row r="283" ht="15" customHeight="1">
      <c r="A283" t="e">
        <f t="shared" ca="1" si="555"/>
        <v>#VALUE!</v>
      </c>
      <c r="B283" t="e">
        <f t="array" ref="B283" ca="1">_xlfn.XLOOKUP(Tabelle10[[#This Row],[ExperimentID]]&amp;Tabelle10[[#This Row],[NegotiationID]]&amp;Tabelle10[[#This Row],[MessageID]],ALL_IN_ONE[ExperimentID]&amp;ALL_IN_ONE[NegotiationID]&amp;ALL_IN_ONE[MessageID],ALL_IN_ONE[Gesamt_ID],,0)</f>
        <v>#VALUE!</v>
      </c>
      <c r="C283">
        <v>66152</v>
      </c>
      <c r="D283" t="s">
        <v>3675</v>
      </c>
      <c r="E283">
        <v>75930</v>
      </c>
      <c r="F283">
        <v>66139</v>
      </c>
      <c r="G283">
        <v>66142</v>
      </c>
      <c r="H283" t="s">
        <v>31</v>
      </c>
      <c r="I283" t="str">
        <f t="array" ref="I283">IFERROR(_xlfn.XLOOKUP(Tabelle10[[#This Row],[NegotiationID]]&amp;"FinalAccept",Tabelle10[NegotiationID]&amp;Tabelle10[ActionType],Tabelle10[ActionType],,0),_xlfn.XLOOKUP(Tabelle10[[#This Row],[NegotiationID]]&amp;"FinalReject",Tabelle10[NegotiationID]&amp;Tabelle10[ActionType],Tabelle10[ActionType],,0))</f>
        <v>FinalAccept</v>
      </c>
      <c r="J283">
        <v>0.58850000000000002</v>
      </c>
      <c r="K283">
        <v>0.71150000000000002</v>
      </c>
      <c r="L283">
        <v>1.3</v>
      </c>
      <c r="M283">
        <v>0.123</v>
      </c>
      <c r="N283">
        <v>270</v>
      </c>
      <c r="O283">
        <v>1808</v>
      </c>
      <c r="P283">
        <v>7</v>
      </c>
      <c r="Q283" s="3" t="s">
        <v>3903</v>
      </c>
    </row>
    <row r="284" ht="15" customHeight="1">
      <c r="A284" t="e">
        <f t="shared" ca="1" si="555"/>
        <v>#VALUE!</v>
      </c>
      <c r="B284" t="e">
        <f t="array" ref="B284" ca="1">_xlfn.XLOOKUP(Tabelle10[[#This Row],[ExperimentID]]&amp;Tabelle10[[#This Row],[NegotiationID]]&amp;Tabelle10[[#This Row],[MessageID]],ALL_IN_ONE[ExperimentID]&amp;ALL_IN_ONE[NegotiationID]&amp;ALL_IN_ONE[MessageID],ALL_IN_ONE[Gesamt_ID],,0)</f>
        <v>#VALUE!</v>
      </c>
      <c r="C284">
        <v>66152</v>
      </c>
      <c r="D284" t="s">
        <v>3675</v>
      </c>
      <c r="E284">
        <v>75993</v>
      </c>
      <c r="F284">
        <v>66142</v>
      </c>
      <c r="G284">
        <v>66139</v>
      </c>
      <c r="H284" t="s">
        <v>20</v>
      </c>
      <c r="I284" t="str">
        <f t="array" ref="I284">IFERROR(_xlfn.XLOOKUP(Tabelle10[[#This Row],[NegotiationID]]&amp;"FinalAccept",Tabelle10[NegotiationID]&amp;Tabelle10[ActionType],Tabelle10[ActionType],,0),_xlfn.XLOOKUP(Tabelle10[[#This Row],[NegotiationID]]&amp;"FinalReject",Tabelle10[NegotiationID]&amp;Tabelle10[ActionType],Tabelle10[ActionType],,0))</f>
        <v>FinalAccept</v>
      </c>
      <c r="J284">
        <v>0.71150000000000002</v>
      </c>
      <c r="K284">
        <v>0.58850000000000002</v>
      </c>
      <c r="L284">
        <v>1.3</v>
      </c>
      <c r="M284">
        <v>0.123</v>
      </c>
      <c r="N284">
        <v>147</v>
      </c>
      <c r="O284">
        <v>1808</v>
      </c>
      <c r="P284">
        <v>7</v>
      </c>
      <c r="Q284" s="3" t="s">
        <v>3904</v>
      </c>
    </row>
    <row r="285" ht="14.5" hidden="1">
      <c r="A285" t="e">
        <f t="shared" ca="1" si="555"/>
        <v>#VALUE!</v>
      </c>
      <c r="B285" t="e">
        <f t="array" ref="B285" ca="1">_xlfn.XLOOKUP(Tabelle10[[#This Row],[ExperimentID]]&amp;Tabelle10[[#This Row],[NegotiationID]]&amp;Tabelle10[[#This Row],[MessageID]],ALL_IN_ONE[ExperimentID]&amp;ALL_IN_ONE[NegotiationID]&amp;ALL_IN_ONE[MessageID],ALL_IN_ONE[Gesamt_ID],,0)</f>
        <v>#VALUE!</v>
      </c>
      <c r="C285">
        <v>66180</v>
      </c>
      <c r="D285" t="s">
        <v>3675</v>
      </c>
      <c r="E285">
        <v>66181</v>
      </c>
      <c r="H285" t="s">
        <v>6019</v>
      </c>
      <c r="I285" t="str">
        <f t="array" ref="I285">IFERROR(_xlfn.XLOOKUP(Tabelle10[[#This Row],[NegotiationID]]&amp;"FinalAccept",Tabelle10[NegotiationID]&amp;Tabelle10[ActionType],Tabelle10[ActionType],,0),_xlfn.XLOOKUP(Tabelle10[[#This Row],[NegotiationID]]&amp;"FinalReject",Tabelle10[NegotiationID]&amp;Tabelle10[ActionType],Tabelle10[ActionType],,0))</f>
        <v>FinalAccept</v>
      </c>
      <c r="N285">
        <v>21</v>
      </c>
      <c r="O285">
        <v>3760</v>
      </c>
      <c r="P285">
        <v>14</v>
      </c>
      <c r="Q285" t="s">
        <v>6020</v>
      </c>
    </row>
    <row r="286" ht="15" customHeight="1">
      <c r="A286" t="e">
        <f t="shared" ca="1" si="555"/>
        <v>#VALUE!</v>
      </c>
      <c r="B286" t="e">
        <f t="array" ref="B286" ca="1">_xlfn.XLOOKUP(Tabelle10[[#This Row],[ExperimentID]]&amp;Tabelle10[[#This Row],[NegotiationID]]&amp;Tabelle10[[#This Row],[MessageID]],ALL_IN_ONE[ExperimentID]&amp;ALL_IN_ONE[NegotiationID]&amp;ALL_IN_ONE[MessageID],ALL_IN_ONE[Gesamt_ID],,0)</f>
        <v>#VALUE!</v>
      </c>
      <c r="C286">
        <v>66180</v>
      </c>
      <c r="D286" t="s">
        <v>3675</v>
      </c>
      <c r="E286">
        <v>73295</v>
      </c>
      <c r="F286">
        <v>66167</v>
      </c>
      <c r="G286">
        <v>66170</v>
      </c>
      <c r="H286" t="s">
        <v>158</v>
      </c>
      <c r="I286" t="str">
        <f t="array" ref="I286">IFERROR(_xlfn.XLOOKUP(Tabelle10[[#This Row],[NegotiationID]]&amp;"FinalAccept",Tabelle10[NegotiationID]&amp;Tabelle10[ActionType],Tabelle10[ActionType],,0),_xlfn.XLOOKUP(Tabelle10[[#This Row],[NegotiationID]]&amp;"FinalReject",Tabelle10[NegotiationID]&amp;Tabelle10[ActionType],Tabelle10[ActionType],,0))</f>
        <v>FinalAccept</v>
      </c>
      <c r="J286">
        <v>0.82999999999999996</v>
      </c>
      <c r="K286">
        <v>0.42149999999999999</v>
      </c>
      <c r="L286">
        <v>1.2515000000000001</v>
      </c>
      <c r="M286">
        <v>0.40849999999999997</v>
      </c>
      <c r="N286">
        <v>592</v>
      </c>
      <c r="O286">
        <v>3760</v>
      </c>
      <c r="P286">
        <v>14</v>
      </c>
      <c r="Q286" s="3" t="s">
        <v>3905</v>
      </c>
    </row>
    <row r="287" ht="15" customHeight="1">
      <c r="A287" t="e">
        <f t="shared" ca="1" si="555"/>
        <v>#VALUE!</v>
      </c>
      <c r="B287" t="e">
        <f t="array" ref="B287" ca="1">_xlfn.XLOOKUP(Tabelle10[[#This Row],[ExperimentID]]&amp;Tabelle10[[#This Row],[NegotiationID]]&amp;Tabelle10[[#This Row],[MessageID]],ALL_IN_ONE[ExperimentID]&amp;ALL_IN_ONE[NegotiationID]&amp;ALL_IN_ONE[MessageID],ALL_IN_ONE[Gesamt_ID],,0)</f>
        <v>#VALUE!</v>
      </c>
      <c r="C287">
        <v>66180</v>
      </c>
      <c r="D287" t="s">
        <v>3675</v>
      </c>
      <c r="E287">
        <v>73570</v>
      </c>
      <c r="F287">
        <v>66170</v>
      </c>
      <c r="G287">
        <v>66167</v>
      </c>
      <c r="H287" t="s">
        <v>31</v>
      </c>
      <c r="I287" t="str">
        <f t="array" ref="I287">IFERROR(_xlfn.XLOOKUP(Tabelle10[[#This Row],[NegotiationID]]&amp;"FinalAccept",Tabelle10[NegotiationID]&amp;Tabelle10[ActionType],Tabelle10[ActionType],,0),_xlfn.XLOOKUP(Tabelle10[[#This Row],[NegotiationID]]&amp;"FinalReject",Tabelle10[NegotiationID]&amp;Tabelle10[ActionType],Tabelle10[ActionType],,0))</f>
        <v>FinalAccept</v>
      </c>
      <c r="J287">
        <v>0.96999999999999997</v>
      </c>
      <c r="K287">
        <v>0.20999999999999999</v>
      </c>
      <c r="L287">
        <v>1.1799999999999999</v>
      </c>
      <c r="M287">
        <v>0.76000000000000001</v>
      </c>
      <c r="N287">
        <v>587</v>
      </c>
      <c r="O287">
        <v>3760</v>
      </c>
      <c r="P287">
        <v>14</v>
      </c>
      <c r="Q287" s="3" t="s">
        <v>3906</v>
      </c>
    </row>
    <row r="288" ht="15" customHeight="1">
      <c r="A288" t="e">
        <f t="shared" ca="1" si="555"/>
        <v>#VALUE!</v>
      </c>
      <c r="B288" t="e">
        <f t="array" ref="B288" ca="1">_xlfn.XLOOKUP(Tabelle10[[#This Row],[ExperimentID]]&amp;Tabelle10[[#This Row],[NegotiationID]]&amp;Tabelle10[[#This Row],[MessageID]],ALL_IN_ONE[ExperimentID]&amp;ALL_IN_ONE[NegotiationID]&amp;ALL_IN_ONE[MessageID],ALL_IN_ONE[Gesamt_ID],,0)</f>
        <v>#VALUE!</v>
      </c>
      <c r="C288">
        <v>66180</v>
      </c>
      <c r="D288" t="s">
        <v>3675</v>
      </c>
      <c r="E288">
        <v>73621</v>
      </c>
      <c r="F288">
        <v>66167</v>
      </c>
      <c r="G288">
        <v>66170</v>
      </c>
      <c r="H288" t="s">
        <v>31</v>
      </c>
      <c r="I288" t="str">
        <f t="array" ref="I288">IFERROR(_xlfn.XLOOKUP(Tabelle10[[#This Row],[NegotiationID]]&amp;"FinalAccept",Tabelle10[NegotiationID]&amp;Tabelle10[ActionType],Tabelle10[ActionType],,0),_xlfn.XLOOKUP(Tabelle10[[#This Row],[NegotiationID]]&amp;"FinalReject",Tabelle10[NegotiationID]&amp;Tabelle10[ActionType],Tabelle10[ActionType],,0))</f>
        <v>FinalAccept</v>
      </c>
      <c r="J288">
        <v>0.63049999999999995</v>
      </c>
      <c r="K288">
        <v>0.55100000000000005</v>
      </c>
      <c r="L288">
        <v>1.1815</v>
      </c>
      <c r="M288">
        <v>0.079500000000000001</v>
      </c>
      <c r="N288">
        <v>481</v>
      </c>
      <c r="O288">
        <v>3760</v>
      </c>
      <c r="P288">
        <v>14</v>
      </c>
      <c r="Q288" s="3" t="s">
        <v>3907</v>
      </c>
    </row>
    <row r="289" ht="15" customHeight="1">
      <c r="A289" t="e">
        <f t="shared" ca="1" si="555"/>
        <v>#VALUE!</v>
      </c>
      <c r="B289" t="e">
        <f t="array" ref="B289" ca="1">_xlfn.XLOOKUP(Tabelle10[[#This Row],[ExperimentID]]&amp;Tabelle10[[#This Row],[NegotiationID]]&amp;Tabelle10[[#This Row],[MessageID]],ALL_IN_ONE[ExperimentID]&amp;ALL_IN_ONE[NegotiationID]&amp;ALL_IN_ONE[MessageID],ALL_IN_ONE[Gesamt_ID],,0)</f>
        <v>#VALUE!</v>
      </c>
      <c r="C289">
        <v>66180</v>
      </c>
      <c r="D289" t="s">
        <v>3675</v>
      </c>
      <c r="E289">
        <v>74787</v>
      </c>
      <c r="F289">
        <v>66170</v>
      </c>
      <c r="G289">
        <v>66167</v>
      </c>
      <c r="H289" t="s">
        <v>31</v>
      </c>
      <c r="I289" t="str">
        <f t="array" ref="I289">IFERROR(_xlfn.XLOOKUP(Tabelle10[[#This Row],[NegotiationID]]&amp;"FinalAccept",Tabelle10[NegotiationID]&amp;Tabelle10[ActionType],Tabelle10[ActionType],,0),_xlfn.XLOOKUP(Tabelle10[[#This Row],[NegotiationID]]&amp;"FinalReject",Tabelle10[NegotiationID]&amp;Tabelle10[ActionType],Tabelle10[ActionType],,0))</f>
        <v>FinalAccept</v>
      </c>
      <c r="J289">
        <v>0.89100000000000001</v>
      </c>
      <c r="K289">
        <v>0.31900000000000001</v>
      </c>
      <c r="L289">
        <v>1.21</v>
      </c>
      <c r="M289">
        <v>0.57199999999999995</v>
      </c>
      <c r="N289">
        <v>430</v>
      </c>
      <c r="O289">
        <v>3760</v>
      </c>
      <c r="P289">
        <v>14</v>
      </c>
      <c r="Q289" s="3" t="s">
        <v>3908</v>
      </c>
    </row>
    <row r="290" ht="15" customHeight="1">
      <c r="A290" t="e">
        <f t="shared" ca="1" si="555"/>
        <v>#VALUE!</v>
      </c>
      <c r="B290" t="e">
        <f t="array" ref="B290" ca="1">_xlfn.XLOOKUP(Tabelle10[[#This Row],[ExperimentID]]&amp;Tabelle10[[#This Row],[NegotiationID]]&amp;Tabelle10[[#This Row],[MessageID]],ALL_IN_ONE[ExperimentID]&amp;ALL_IN_ONE[NegotiationID]&amp;ALL_IN_ONE[MessageID],ALL_IN_ONE[Gesamt_ID],,0)</f>
        <v>#VALUE!</v>
      </c>
      <c r="C290">
        <v>66180</v>
      </c>
      <c r="D290" t="s">
        <v>3675</v>
      </c>
      <c r="E290">
        <v>74951</v>
      </c>
      <c r="F290">
        <v>66167</v>
      </c>
      <c r="G290">
        <v>66170</v>
      </c>
      <c r="H290" t="s">
        <v>31</v>
      </c>
      <c r="I290" t="str">
        <f t="array" ref="I290">IFERROR(_xlfn.XLOOKUP(Tabelle10[[#This Row],[NegotiationID]]&amp;"FinalAccept",Tabelle10[NegotiationID]&amp;Tabelle10[ActionType],Tabelle10[ActionType],,0),_xlfn.XLOOKUP(Tabelle10[[#This Row],[NegotiationID]]&amp;"FinalReject",Tabelle10[NegotiationID]&amp;Tabelle10[ActionType],Tabelle10[ActionType],,0))</f>
        <v>FinalAccept</v>
      </c>
      <c r="J290">
        <v>0.57099999999999995</v>
      </c>
      <c r="K290">
        <v>0.70099999999999996</v>
      </c>
      <c r="L290">
        <v>1.272</v>
      </c>
      <c r="M290">
        <v>0.13</v>
      </c>
      <c r="N290">
        <v>330</v>
      </c>
      <c r="O290">
        <v>3760</v>
      </c>
      <c r="P290">
        <v>14</v>
      </c>
      <c r="Q290" s="3" t="s">
        <v>3909</v>
      </c>
    </row>
    <row r="291" ht="15" customHeight="1">
      <c r="A291" t="e">
        <f t="shared" ca="1" si="555"/>
        <v>#VALUE!</v>
      </c>
      <c r="B291" t="e">
        <f t="array" ref="B291" ca="1">_xlfn.XLOOKUP(Tabelle10[[#This Row],[ExperimentID]]&amp;Tabelle10[[#This Row],[NegotiationID]]&amp;Tabelle10[[#This Row],[MessageID]],ALL_IN_ONE[ExperimentID]&amp;ALL_IN_ONE[NegotiationID]&amp;ALL_IN_ONE[MessageID],ALL_IN_ONE[Gesamt_ID],,0)</f>
        <v>#VALUE!</v>
      </c>
      <c r="C291">
        <v>66180</v>
      </c>
      <c r="D291" t="s">
        <v>3675</v>
      </c>
      <c r="E291">
        <v>75336</v>
      </c>
      <c r="F291">
        <v>66170</v>
      </c>
      <c r="G291">
        <v>66167</v>
      </c>
      <c r="H291" t="s">
        <v>31</v>
      </c>
      <c r="I291" t="str">
        <f t="array" ref="I291">IFERROR(_xlfn.XLOOKUP(Tabelle10[[#This Row],[NegotiationID]]&amp;"FinalAccept",Tabelle10[NegotiationID]&amp;Tabelle10[ActionType],Tabelle10[ActionType],,0),_xlfn.XLOOKUP(Tabelle10[[#This Row],[NegotiationID]]&amp;"FinalReject",Tabelle10[NegotiationID]&amp;Tabelle10[ActionType],Tabelle10[ActionType],,0))</f>
        <v>FinalAccept</v>
      </c>
      <c r="J291">
        <v>0.81999999999999995</v>
      </c>
      <c r="K291">
        <v>0.36049999999999999</v>
      </c>
      <c r="L291">
        <v>1.1805000000000001</v>
      </c>
      <c r="M291">
        <v>0.45950000000000002</v>
      </c>
      <c r="N291">
        <v>187</v>
      </c>
      <c r="O291">
        <v>3760</v>
      </c>
      <c r="P291">
        <v>14</v>
      </c>
      <c r="Q291" s="3" t="s">
        <v>3910</v>
      </c>
    </row>
    <row r="292" ht="15" customHeight="1">
      <c r="A292" t="e">
        <f t="shared" ca="1" si="555"/>
        <v>#VALUE!</v>
      </c>
      <c r="B292" t="e">
        <f t="array" ref="B292" ca="1">_xlfn.XLOOKUP(Tabelle10[[#This Row],[ExperimentID]]&amp;Tabelle10[[#This Row],[NegotiationID]]&amp;Tabelle10[[#This Row],[MessageID]],ALL_IN_ONE[ExperimentID]&amp;ALL_IN_ONE[NegotiationID]&amp;ALL_IN_ONE[MessageID],ALL_IN_ONE[Gesamt_ID],,0)</f>
        <v>#VALUE!</v>
      </c>
      <c r="C292">
        <v>66180</v>
      </c>
      <c r="D292" t="s">
        <v>3675</v>
      </c>
      <c r="E292">
        <v>75363</v>
      </c>
      <c r="F292">
        <v>66167</v>
      </c>
      <c r="G292">
        <v>66170</v>
      </c>
      <c r="H292" t="s">
        <v>31</v>
      </c>
      <c r="I292" t="str">
        <f t="array" ref="I292">IFERROR(_xlfn.XLOOKUP(Tabelle10[[#This Row],[NegotiationID]]&amp;"FinalAccept",Tabelle10[NegotiationID]&amp;Tabelle10[ActionType],Tabelle10[ActionType],,0),_xlfn.XLOOKUP(Tabelle10[[#This Row],[NegotiationID]]&amp;"FinalReject",Tabelle10[NegotiationID]&amp;Tabelle10[ActionType],Tabelle10[ActionType],,0))</f>
        <v>FinalAccept</v>
      </c>
      <c r="J292">
        <v>0.51100000000000001</v>
      </c>
      <c r="K292">
        <v>0.75</v>
      </c>
      <c r="L292">
        <v>1.2609999999999999</v>
      </c>
      <c r="M292">
        <v>0.23899999999999999</v>
      </c>
      <c r="N292">
        <v>197</v>
      </c>
      <c r="O292">
        <v>3760</v>
      </c>
      <c r="P292">
        <v>14</v>
      </c>
      <c r="Q292" s="3" t="s">
        <v>3911</v>
      </c>
    </row>
    <row r="293" ht="15" customHeight="1">
      <c r="A293" t="e">
        <f t="shared" ca="1" si="555"/>
        <v>#VALUE!</v>
      </c>
      <c r="B293" t="e">
        <f t="array" ref="B293" ca="1">_xlfn.XLOOKUP(Tabelle10[[#This Row],[ExperimentID]]&amp;Tabelle10[[#This Row],[NegotiationID]]&amp;Tabelle10[[#This Row],[MessageID]],ALL_IN_ONE[ExperimentID]&amp;ALL_IN_ONE[NegotiationID]&amp;ALL_IN_ONE[MessageID],ALL_IN_ONE[Gesamt_ID],,0)</f>
        <v>#VALUE!</v>
      </c>
      <c r="C293">
        <v>66180</v>
      </c>
      <c r="D293" t="s">
        <v>3675</v>
      </c>
      <c r="E293">
        <v>75381</v>
      </c>
      <c r="F293">
        <v>66170</v>
      </c>
      <c r="G293">
        <v>66167</v>
      </c>
      <c r="H293" t="s">
        <v>31</v>
      </c>
      <c r="I293" t="str">
        <f t="array" ref="I293">IFERROR(_xlfn.XLOOKUP(Tabelle10[[#This Row],[NegotiationID]]&amp;"FinalAccept",Tabelle10[NegotiationID]&amp;Tabelle10[ActionType],Tabelle10[ActionType],,0),_xlfn.XLOOKUP(Tabelle10[[#This Row],[NegotiationID]]&amp;"FinalReject",Tabelle10[NegotiationID]&amp;Tabelle10[ActionType],Tabelle10[ActionType],,0))</f>
        <v>FinalAccept</v>
      </c>
      <c r="J293">
        <v>0.78000000000000003</v>
      </c>
      <c r="K293">
        <v>0.32050000000000001</v>
      </c>
      <c r="L293">
        <v>1.1005</v>
      </c>
      <c r="M293">
        <v>0.45950000000000002</v>
      </c>
      <c r="N293">
        <v>226</v>
      </c>
      <c r="O293">
        <v>3760</v>
      </c>
      <c r="P293">
        <v>14</v>
      </c>
      <c r="Q293" s="3" t="s">
        <v>3912</v>
      </c>
    </row>
    <row r="294" ht="15" customHeight="1">
      <c r="A294" t="e">
        <f t="shared" ca="1" si="555"/>
        <v>#VALUE!</v>
      </c>
      <c r="B294" t="e">
        <f t="array" ref="B294" ca="1">_xlfn.XLOOKUP(Tabelle10[[#This Row],[ExperimentID]]&amp;Tabelle10[[#This Row],[NegotiationID]]&amp;Tabelle10[[#This Row],[MessageID]],ALL_IN_ONE[ExperimentID]&amp;ALL_IN_ONE[NegotiationID]&amp;ALL_IN_ONE[MessageID],ALL_IN_ONE[Gesamt_ID],,0)</f>
        <v>#VALUE!</v>
      </c>
      <c r="C294">
        <v>66180</v>
      </c>
      <c r="D294" t="s">
        <v>3675</v>
      </c>
      <c r="E294">
        <v>77068</v>
      </c>
      <c r="F294">
        <v>66167</v>
      </c>
      <c r="G294">
        <v>66170</v>
      </c>
      <c r="H294" t="s">
        <v>31</v>
      </c>
      <c r="I294" t="str">
        <f t="array" ref="I294">IFERROR(_xlfn.XLOOKUP(Tabelle10[[#This Row],[NegotiationID]]&amp;"FinalAccept",Tabelle10[NegotiationID]&amp;Tabelle10[ActionType],Tabelle10[ActionType],,0),_xlfn.XLOOKUP(Tabelle10[[#This Row],[NegotiationID]]&amp;"FinalReject",Tabelle10[NegotiationID]&amp;Tabelle10[ActionType],Tabelle10[ActionType],,0))</f>
        <v>FinalAccept</v>
      </c>
      <c r="J294">
        <v>0.49049999999999999</v>
      </c>
      <c r="K294">
        <v>0.70050000000000001</v>
      </c>
      <c r="L294">
        <v>1.1910000000000001</v>
      </c>
      <c r="M294">
        <v>0.20999999999999999</v>
      </c>
      <c r="N294">
        <v>243</v>
      </c>
      <c r="O294">
        <v>3760</v>
      </c>
      <c r="P294">
        <v>14</v>
      </c>
      <c r="Q294" s="3" t="s">
        <v>3913</v>
      </c>
    </row>
    <row r="295" ht="15" customHeight="1">
      <c r="A295" t="e">
        <f t="shared" ca="1" si="555"/>
        <v>#VALUE!</v>
      </c>
      <c r="B295" t="e">
        <f t="array" ref="B295" ca="1">_xlfn.XLOOKUP(Tabelle10[[#This Row],[ExperimentID]]&amp;Tabelle10[[#This Row],[NegotiationID]]&amp;Tabelle10[[#This Row],[MessageID]],ALL_IN_ONE[ExperimentID]&amp;ALL_IN_ONE[NegotiationID]&amp;ALL_IN_ONE[MessageID],ALL_IN_ONE[Gesamt_ID],,0)</f>
        <v>#VALUE!</v>
      </c>
      <c r="C295">
        <v>66180</v>
      </c>
      <c r="D295" t="s">
        <v>3675</v>
      </c>
      <c r="E295">
        <v>77111</v>
      </c>
      <c r="F295">
        <v>66170</v>
      </c>
      <c r="G295">
        <v>66167</v>
      </c>
      <c r="H295" t="s">
        <v>31</v>
      </c>
      <c r="I295" t="str">
        <f t="array" ref="I295">IFERROR(_xlfn.XLOOKUP(Tabelle10[[#This Row],[NegotiationID]]&amp;"FinalAccept",Tabelle10[NegotiationID]&amp;Tabelle10[ActionType],Tabelle10[ActionType],,0),_xlfn.XLOOKUP(Tabelle10[[#This Row],[NegotiationID]]&amp;"FinalReject",Tabelle10[NegotiationID]&amp;Tabelle10[ActionType],Tabelle10[ActionType],,0))</f>
        <v>FinalAccept</v>
      </c>
      <c r="J295">
        <v>0.71999999999999997</v>
      </c>
      <c r="K295">
        <v>0.42049999999999998</v>
      </c>
      <c r="L295">
        <v>1.1405000000000001</v>
      </c>
      <c r="M295">
        <v>0.29949999999999999</v>
      </c>
      <c r="N295">
        <v>208</v>
      </c>
      <c r="O295">
        <v>3760</v>
      </c>
      <c r="P295">
        <v>14</v>
      </c>
      <c r="Q295" s="3" t="s">
        <v>3914</v>
      </c>
    </row>
    <row r="296" ht="15" customHeight="1">
      <c r="A296" t="e">
        <f t="shared" ca="1" si="555"/>
        <v>#VALUE!</v>
      </c>
      <c r="B296" t="e">
        <f t="array" ref="B296" ca="1">_xlfn.XLOOKUP(Tabelle10[[#This Row],[ExperimentID]]&amp;Tabelle10[[#This Row],[NegotiationID]]&amp;Tabelle10[[#This Row],[MessageID]],ALL_IN_ONE[ExperimentID]&amp;ALL_IN_ONE[NegotiationID]&amp;ALL_IN_ONE[MessageID],ALL_IN_ONE[Gesamt_ID],,0)</f>
        <v>#VALUE!</v>
      </c>
      <c r="C296">
        <v>66180</v>
      </c>
      <c r="D296" t="s">
        <v>3675</v>
      </c>
      <c r="E296">
        <v>77126</v>
      </c>
      <c r="F296">
        <v>66167</v>
      </c>
      <c r="G296">
        <v>66170</v>
      </c>
      <c r="H296" t="s">
        <v>31</v>
      </c>
      <c r="I296" t="str">
        <f t="array" ref="I296">IFERROR(_xlfn.XLOOKUP(Tabelle10[[#This Row],[NegotiationID]]&amp;"FinalAccept",Tabelle10[NegotiationID]&amp;Tabelle10[ActionType],Tabelle10[ActionType],,0),_xlfn.XLOOKUP(Tabelle10[[#This Row],[NegotiationID]]&amp;"FinalReject",Tabelle10[NegotiationID]&amp;Tabelle10[ActionType],Tabelle10[ActionType],,0))</f>
        <v>FinalAccept</v>
      </c>
      <c r="J296">
        <v>0.45050000000000001</v>
      </c>
      <c r="K296">
        <v>0.67049999999999998</v>
      </c>
      <c r="L296">
        <v>1.121</v>
      </c>
      <c r="M296">
        <v>0.22</v>
      </c>
      <c r="N296">
        <v>150</v>
      </c>
      <c r="O296">
        <v>3760</v>
      </c>
      <c r="P296">
        <v>14</v>
      </c>
      <c r="Q296" s="3" t="s">
        <v>3915</v>
      </c>
    </row>
    <row r="297" ht="15" customHeight="1">
      <c r="A297" t="e">
        <f t="shared" ca="1" si="555"/>
        <v>#VALUE!</v>
      </c>
      <c r="B297" t="e">
        <f t="array" ref="B297" ca="1">_xlfn.XLOOKUP(Tabelle10[[#This Row],[ExperimentID]]&amp;Tabelle10[[#This Row],[NegotiationID]]&amp;Tabelle10[[#This Row],[MessageID]],ALL_IN_ONE[ExperimentID]&amp;ALL_IN_ONE[NegotiationID]&amp;ALL_IN_ONE[MessageID],ALL_IN_ONE[Gesamt_ID],,0)</f>
        <v>#VALUE!</v>
      </c>
      <c r="C297">
        <v>66180</v>
      </c>
      <c r="D297" t="s">
        <v>3675</v>
      </c>
      <c r="E297">
        <v>77244</v>
      </c>
      <c r="F297">
        <v>66170</v>
      </c>
      <c r="G297">
        <v>66167</v>
      </c>
      <c r="H297" t="s">
        <v>31</v>
      </c>
      <c r="I297" t="str">
        <f t="array" ref="I297">IFERROR(_xlfn.XLOOKUP(Tabelle10[[#This Row],[NegotiationID]]&amp;"FinalAccept",Tabelle10[NegotiationID]&amp;Tabelle10[ActionType],Tabelle10[ActionType],,0),_xlfn.XLOOKUP(Tabelle10[[#This Row],[NegotiationID]]&amp;"FinalReject",Tabelle10[NegotiationID]&amp;Tabelle10[ActionType],Tabelle10[ActionType],,0))</f>
        <v>FinalAccept</v>
      </c>
      <c r="J297">
        <v>0.70050000000000001</v>
      </c>
      <c r="K297">
        <v>0.49049999999999999</v>
      </c>
      <c r="L297">
        <v>1.1910000000000001</v>
      </c>
      <c r="M297">
        <v>0.20999999999999999</v>
      </c>
      <c r="N297">
        <v>77</v>
      </c>
      <c r="O297">
        <v>3760</v>
      </c>
      <c r="P297">
        <v>14</v>
      </c>
      <c r="Q297" s="3" t="s">
        <v>3916</v>
      </c>
    </row>
    <row r="298" ht="15" customHeight="1">
      <c r="A298" t="e">
        <f t="shared" ca="1" si="555"/>
        <v>#VALUE!</v>
      </c>
      <c r="B298" t="e">
        <f t="array" ref="B298" ca="1">_xlfn.XLOOKUP(Tabelle10[[#This Row],[ExperimentID]]&amp;Tabelle10[[#This Row],[NegotiationID]]&amp;Tabelle10[[#This Row],[MessageID]],ALL_IN_ONE[ExperimentID]&amp;ALL_IN_ONE[NegotiationID]&amp;ALL_IN_ONE[MessageID],ALL_IN_ONE[Gesamt_ID],,0)</f>
        <v>#VALUE!</v>
      </c>
      <c r="C298">
        <v>66180</v>
      </c>
      <c r="D298" t="s">
        <v>3675</v>
      </c>
      <c r="E298">
        <v>77247</v>
      </c>
      <c r="F298">
        <v>66167</v>
      </c>
      <c r="G298">
        <v>66170</v>
      </c>
      <c r="H298" t="s">
        <v>20</v>
      </c>
      <c r="I298" t="str">
        <f t="array" ref="I298">IFERROR(_xlfn.XLOOKUP(Tabelle10[[#This Row],[NegotiationID]]&amp;"FinalAccept",Tabelle10[NegotiationID]&amp;Tabelle10[ActionType],Tabelle10[ActionType],,0),_xlfn.XLOOKUP(Tabelle10[[#This Row],[NegotiationID]]&amp;"FinalReject",Tabelle10[NegotiationID]&amp;Tabelle10[ActionType],Tabelle10[ActionType],,0))</f>
        <v>FinalAccept</v>
      </c>
      <c r="J298">
        <v>0.49049999999999999</v>
      </c>
      <c r="K298">
        <v>0.70050000000000001</v>
      </c>
      <c r="L298">
        <v>1.1910000000000001</v>
      </c>
      <c r="M298">
        <v>0.20999999999999999</v>
      </c>
      <c r="N298">
        <v>31</v>
      </c>
      <c r="O298">
        <v>3760</v>
      </c>
      <c r="P298">
        <v>14</v>
      </c>
      <c r="Q298" s="3" t="s">
        <v>3917</v>
      </c>
    </row>
    <row r="299" ht="14.5" hidden="1">
      <c r="A299" t="e">
        <f t="shared" ca="1" si="555"/>
        <v>#VALUE!</v>
      </c>
      <c r="B299" t="e">
        <f t="array" ref="B299" ca="1">_xlfn.XLOOKUP(Tabelle10[[#This Row],[ExperimentID]]&amp;Tabelle10[[#This Row],[NegotiationID]]&amp;Tabelle10[[#This Row],[MessageID]],ALL_IN_ONE[ExperimentID]&amp;ALL_IN_ONE[NegotiationID]&amp;ALL_IN_ONE[MessageID],ALL_IN_ONE[Gesamt_ID],,0)</f>
        <v>#VALUE!</v>
      </c>
      <c r="C299">
        <v>66208</v>
      </c>
      <c r="D299" t="s">
        <v>3675</v>
      </c>
      <c r="E299">
        <v>66209</v>
      </c>
      <c r="H299" t="s">
        <v>6019</v>
      </c>
      <c r="I299" t="str">
        <f t="array" ref="I299">IFERROR(_xlfn.XLOOKUP(Tabelle10[[#This Row],[NegotiationID]]&amp;"FinalAccept",Tabelle10[NegotiationID]&amp;Tabelle10[ActionType],Tabelle10[ActionType],,0),_xlfn.XLOOKUP(Tabelle10[[#This Row],[NegotiationID]]&amp;"FinalReject",Tabelle10[NegotiationID]&amp;Tabelle10[ActionType],Tabelle10[ActionType],,0))</f>
        <v>FinalAccept</v>
      </c>
      <c r="N299">
        <v>21</v>
      </c>
      <c r="O299">
        <v>2148</v>
      </c>
      <c r="P299">
        <v>10</v>
      </c>
      <c r="Q299" t="s">
        <v>6020</v>
      </c>
    </row>
    <row r="300" ht="15" customHeight="1">
      <c r="A300" t="e">
        <f t="shared" ca="1" si="555"/>
        <v>#VALUE!</v>
      </c>
      <c r="B300" t="e">
        <f t="array" ref="B300" ca="1">_xlfn.XLOOKUP(Tabelle10[[#This Row],[ExperimentID]]&amp;Tabelle10[[#This Row],[NegotiationID]]&amp;Tabelle10[[#This Row],[MessageID]],ALL_IN_ONE[ExperimentID]&amp;ALL_IN_ONE[NegotiationID]&amp;ALL_IN_ONE[MessageID],ALL_IN_ONE[Gesamt_ID],,0)</f>
        <v>#VALUE!</v>
      </c>
      <c r="C300">
        <v>66208</v>
      </c>
      <c r="D300" t="s">
        <v>3675</v>
      </c>
      <c r="E300">
        <v>72505</v>
      </c>
      <c r="F300">
        <v>66195</v>
      </c>
      <c r="G300">
        <v>66198</v>
      </c>
      <c r="H300" t="s">
        <v>158</v>
      </c>
      <c r="I300" t="str">
        <f t="array" ref="I300">IFERROR(_xlfn.XLOOKUP(Tabelle10[[#This Row],[NegotiationID]]&amp;"FinalAccept",Tabelle10[NegotiationID]&amp;Tabelle10[ActionType],Tabelle10[ActionType],,0),_xlfn.XLOOKUP(Tabelle10[[#This Row],[NegotiationID]]&amp;"FinalReject",Tabelle10[NegotiationID]&amp;Tabelle10[ActionType],Tabelle10[ActionType],,0))</f>
        <v>FinalAccept</v>
      </c>
      <c r="J300">
        <v>1</v>
      </c>
      <c r="K300">
        <v>1</v>
      </c>
      <c r="L300">
        <v>2</v>
      </c>
      <c r="M300">
        <v>0</v>
      </c>
      <c r="N300">
        <v>168</v>
      </c>
      <c r="O300">
        <v>2148</v>
      </c>
      <c r="P300">
        <v>10</v>
      </c>
      <c r="Q300" s="3" t="s">
        <v>3918</v>
      </c>
    </row>
    <row r="301" ht="15" customHeight="1">
      <c r="A301" t="e">
        <f t="shared" ca="1" si="555"/>
        <v>#VALUE!</v>
      </c>
      <c r="B301" t="e">
        <f t="array" ref="B301" ca="1">_xlfn.XLOOKUP(Tabelle10[[#This Row],[ExperimentID]]&amp;Tabelle10[[#This Row],[NegotiationID]]&amp;Tabelle10[[#This Row],[MessageID]],ALL_IN_ONE[ExperimentID]&amp;ALL_IN_ONE[NegotiationID]&amp;ALL_IN_ONE[MessageID],ALL_IN_ONE[Gesamt_ID],,0)</f>
        <v>#VALUE!</v>
      </c>
      <c r="C301">
        <v>66208</v>
      </c>
      <c r="D301" t="s">
        <v>3675</v>
      </c>
      <c r="E301">
        <v>73329</v>
      </c>
      <c r="F301">
        <v>66198</v>
      </c>
      <c r="G301">
        <v>66195</v>
      </c>
      <c r="H301" t="s">
        <v>31</v>
      </c>
      <c r="I301" t="str">
        <f t="array" ref="I301">IFERROR(_xlfn.XLOOKUP(Tabelle10[[#This Row],[NegotiationID]]&amp;"FinalAccept",Tabelle10[NegotiationID]&amp;Tabelle10[ActionType],Tabelle10[ActionType],,0),_xlfn.XLOOKUP(Tabelle10[[#This Row],[NegotiationID]]&amp;"FinalReject",Tabelle10[NegotiationID]&amp;Tabelle10[ActionType],Tabelle10[ActionType],,0))</f>
        <v>FinalAccept</v>
      </c>
      <c r="J301">
        <v>1</v>
      </c>
      <c r="K301">
        <v>0.11</v>
      </c>
      <c r="L301">
        <v>1.1100000000000001</v>
      </c>
      <c r="M301">
        <v>0.89000000000000001</v>
      </c>
      <c r="N301">
        <v>372</v>
      </c>
      <c r="O301">
        <v>2148</v>
      </c>
      <c r="P301">
        <v>10</v>
      </c>
      <c r="Q301" s="3" t="s">
        <v>3919</v>
      </c>
    </row>
    <row r="302" ht="15" customHeight="1">
      <c r="A302" t="e">
        <f t="shared" ca="1" si="555"/>
        <v>#VALUE!</v>
      </c>
      <c r="B302" t="e">
        <f t="array" ref="B302" ca="1">_xlfn.XLOOKUP(Tabelle10[[#This Row],[ExperimentID]]&amp;Tabelle10[[#This Row],[NegotiationID]]&amp;Tabelle10[[#This Row],[MessageID]],ALL_IN_ONE[ExperimentID]&amp;ALL_IN_ONE[NegotiationID]&amp;ALL_IN_ONE[MessageID],ALL_IN_ONE[Gesamt_ID],,0)</f>
        <v>#VALUE!</v>
      </c>
      <c r="C302">
        <v>66208</v>
      </c>
      <c r="D302" t="s">
        <v>3675</v>
      </c>
      <c r="E302">
        <v>74237</v>
      </c>
      <c r="F302">
        <v>66195</v>
      </c>
      <c r="G302">
        <v>66198</v>
      </c>
      <c r="H302" t="s">
        <v>31</v>
      </c>
      <c r="I302" t="str">
        <f t="array" ref="I302">IFERROR(_xlfn.XLOOKUP(Tabelle10[[#This Row],[NegotiationID]]&amp;"FinalAccept",Tabelle10[NegotiationID]&amp;Tabelle10[ActionType],Tabelle10[ActionType],,0),_xlfn.XLOOKUP(Tabelle10[[#This Row],[NegotiationID]]&amp;"FinalReject",Tabelle10[NegotiationID]&amp;Tabelle10[ActionType],Tabelle10[ActionType],,0))</f>
        <v>FinalAccept</v>
      </c>
      <c r="J302">
        <v>0.96999999999999997</v>
      </c>
      <c r="K302">
        <v>0.40000000000000002</v>
      </c>
      <c r="L302">
        <v>1.3700000000000001</v>
      </c>
      <c r="M302">
        <v>0.56999999999999995</v>
      </c>
      <c r="N302">
        <v>514</v>
      </c>
      <c r="O302">
        <v>2148</v>
      </c>
      <c r="P302">
        <v>10</v>
      </c>
      <c r="Q302" s="3" t="s">
        <v>3920</v>
      </c>
    </row>
    <row r="303" ht="15" customHeight="1">
      <c r="A303" t="e">
        <f t="shared" ca="1" si="555"/>
        <v>#VALUE!</v>
      </c>
      <c r="B303" t="e">
        <f t="array" ref="B303" ca="1">_xlfn.XLOOKUP(Tabelle10[[#This Row],[ExperimentID]]&amp;Tabelle10[[#This Row],[NegotiationID]]&amp;Tabelle10[[#This Row],[MessageID]],ALL_IN_ONE[ExperimentID]&amp;ALL_IN_ONE[NegotiationID]&amp;ALL_IN_ONE[MessageID],ALL_IN_ONE[Gesamt_ID],,0)</f>
        <v>#VALUE!</v>
      </c>
      <c r="C303">
        <v>66208</v>
      </c>
      <c r="D303" t="s">
        <v>3675</v>
      </c>
      <c r="E303">
        <v>75306</v>
      </c>
      <c r="F303">
        <v>66198</v>
      </c>
      <c r="G303">
        <v>66195</v>
      </c>
      <c r="H303" t="s">
        <v>31</v>
      </c>
      <c r="I303" t="str">
        <f t="array" ref="I303">IFERROR(_xlfn.XLOOKUP(Tabelle10[[#This Row],[NegotiationID]]&amp;"FinalAccept",Tabelle10[NegotiationID]&amp;Tabelle10[ActionType],Tabelle10[ActionType],,0),_xlfn.XLOOKUP(Tabelle10[[#This Row],[NegotiationID]]&amp;"FinalReject",Tabelle10[NegotiationID]&amp;Tabelle10[ActionType],Tabelle10[ActionType],,0))</f>
        <v>FinalAccept</v>
      </c>
      <c r="J303">
        <v>0.79100000000000004</v>
      </c>
      <c r="K303">
        <v>0.379</v>
      </c>
      <c r="L303">
        <v>1.1699999999999999</v>
      </c>
      <c r="M303">
        <v>0.41199999999999998</v>
      </c>
      <c r="N303">
        <v>247</v>
      </c>
      <c r="O303">
        <v>2148</v>
      </c>
      <c r="P303">
        <v>10</v>
      </c>
      <c r="Q303" s="3" t="s">
        <v>3921</v>
      </c>
    </row>
    <row r="304" ht="15" customHeight="1">
      <c r="A304" t="e">
        <f t="shared" ca="1" si="555"/>
        <v>#VALUE!</v>
      </c>
      <c r="B304" t="e">
        <f t="array" ref="B304" ca="1">_xlfn.XLOOKUP(Tabelle10[[#This Row],[ExperimentID]]&amp;Tabelle10[[#This Row],[NegotiationID]]&amp;Tabelle10[[#This Row],[MessageID]],ALL_IN_ONE[ExperimentID]&amp;ALL_IN_ONE[NegotiationID]&amp;ALL_IN_ONE[MessageID],ALL_IN_ONE[Gesamt_ID],,0)</f>
        <v>#VALUE!</v>
      </c>
      <c r="C304">
        <v>66208</v>
      </c>
      <c r="D304" t="s">
        <v>3675</v>
      </c>
      <c r="E304">
        <v>76580</v>
      </c>
      <c r="F304">
        <v>66195</v>
      </c>
      <c r="G304">
        <v>66198</v>
      </c>
      <c r="H304" t="s">
        <v>31</v>
      </c>
      <c r="I304" t="str">
        <f t="array" ref="I304">IFERROR(_xlfn.XLOOKUP(Tabelle10[[#This Row],[NegotiationID]]&amp;"FinalAccept",Tabelle10[NegotiationID]&amp;Tabelle10[ActionType],Tabelle10[ActionType],,0),_xlfn.XLOOKUP(Tabelle10[[#This Row],[NegotiationID]]&amp;"FinalReject",Tabelle10[NegotiationID]&amp;Tabelle10[ActionType],Tabelle10[ActionType],,0))</f>
        <v>FinalAccept</v>
      </c>
      <c r="J304">
        <v>0.81000000000000005</v>
      </c>
      <c r="K304">
        <v>0.42199999999999999</v>
      </c>
      <c r="L304">
        <v>1.232</v>
      </c>
      <c r="M304">
        <v>0.38800000000000001</v>
      </c>
      <c r="N304">
        <v>239</v>
      </c>
      <c r="O304">
        <v>2148</v>
      </c>
      <c r="P304">
        <v>10</v>
      </c>
      <c r="Q304" s="3" t="s">
        <v>3922</v>
      </c>
    </row>
    <row r="305" ht="15" customHeight="1">
      <c r="A305" t="e">
        <f t="shared" ca="1" si="555"/>
        <v>#VALUE!</v>
      </c>
      <c r="B305" t="e">
        <f t="array" ref="B305" ca="1">_xlfn.XLOOKUP(Tabelle10[[#This Row],[ExperimentID]]&amp;Tabelle10[[#This Row],[NegotiationID]]&amp;Tabelle10[[#This Row],[MessageID]],ALL_IN_ONE[ExperimentID]&amp;ALL_IN_ONE[NegotiationID]&amp;ALL_IN_ONE[MessageID],ALL_IN_ONE[Gesamt_ID],,0)</f>
        <v>#VALUE!</v>
      </c>
      <c r="C305">
        <v>66208</v>
      </c>
      <c r="D305" t="s">
        <v>3675</v>
      </c>
      <c r="E305">
        <v>76624</v>
      </c>
      <c r="F305">
        <v>66198</v>
      </c>
      <c r="G305">
        <v>66195</v>
      </c>
      <c r="H305" t="s">
        <v>31</v>
      </c>
      <c r="I305" t="str">
        <f t="array" ref="I305">IFERROR(_xlfn.XLOOKUP(Tabelle10[[#This Row],[NegotiationID]]&amp;"FinalAccept",Tabelle10[NegotiationID]&amp;Tabelle10[ActionType],Tabelle10[ActionType],,0),_xlfn.XLOOKUP(Tabelle10[[#This Row],[NegotiationID]]&amp;"FinalReject",Tabelle10[NegotiationID]&amp;Tabelle10[ActionType],Tabelle10[ActionType],,0))</f>
        <v>FinalAccept</v>
      </c>
      <c r="J305">
        <v>0.65149999999999997</v>
      </c>
      <c r="K305">
        <v>0.55049999999999999</v>
      </c>
      <c r="L305">
        <v>1.202</v>
      </c>
      <c r="M305">
        <v>0.10100000000000001</v>
      </c>
      <c r="N305">
        <v>202</v>
      </c>
      <c r="O305">
        <v>2148</v>
      </c>
      <c r="P305">
        <v>10</v>
      </c>
      <c r="Q305" s="3" t="s">
        <v>3923</v>
      </c>
    </row>
    <row r="306" ht="15" customHeight="1">
      <c r="A306" t="e">
        <f t="shared" ca="1" si="555"/>
        <v>#VALUE!</v>
      </c>
      <c r="B306" t="e">
        <f t="array" ref="B306" ca="1">_xlfn.XLOOKUP(Tabelle10[[#This Row],[ExperimentID]]&amp;Tabelle10[[#This Row],[NegotiationID]]&amp;Tabelle10[[#This Row],[MessageID]],ALL_IN_ONE[ExperimentID]&amp;ALL_IN_ONE[NegotiationID]&amp;ALL_IN_ONE[MessageID],ALL_IN_ONE[Gesamt_ID],,0)</f>
        <v>#VALUE!</v>
      </c>
      <c r="C306">
        <v>66208</v>
      </c>
      <c r="D306" t="s">
        <v>3675</v>
      </c>
      <c r="E306">
        <v>76916</v>
      </c>
      <c r="F306">
        <v>66195</v>
      </c>
      <c r="G306">
        <v>66198</v>
      </c>
      <c r="H306" t="s">
        <v>31</v>
      </c>
      <c r="I306" t="str">
        <f t="array" ref="I306">IFERROR(_xlfn.XLOOKUP(Tabelle10[[#This Row],[NegotiationID]]&amp;"FinalAccept",Tabelle10[NegotiationID]&amp;Tabelle10[ActionType],Tabelle10[ActionType],,0),_xlfn.XLOOKUP(Tabelle10[[#This Row],[NegotiationID]]&amp;"FinalReject",Tabelle10[NegotiationID]&amp;Tabelle10[ActionType],Tabelle10[ActionType],,0))</f>
        <v>FinalAccept</v>
      </c>
      <c r="J306">
        <v>0.70099999999999996</v>
      </c>
      <c r="K306">
        <v>0.58150000000000002</v>
      </c>
      <c r="L306">
        <v>1.2825</v>
      </c>
      <c r="M306">
        <v>0.1195</v>
      </c>
      <c r="N306">
        <v>160</v>
      </c>
      <c r="O306">
        <v>2148</v>
      </c>
      <c r="P306">
        <v>10</v>
      </c>
      <c r="Q306" s="3" t="s">
        <v>3924</v>
      </c>
    </row>
    <row r="307" ht="15" customHeight="1">
      <c r="A307" t="e">
        <f t="shared" ca="1" si="555"/>
        <v>#VALUE!</v>
      </c>
      <c r="B307" t="e">
        <f t="array" ref="B307" ca="1">_xlfn.XLOOKUP(Tabelle10[[#This Row],[ExperimentID]]&amp;Tabelle10[[#This Row],[NegotiationID]]&amp;Tabelle10[[#This Row],[MessageID]],ALL_IN_ONE[ExperimentID]&amp;ALL_IN_ONE[NegotiationID]&amp;ALL_IN_ONE[MessageID],ALL_IN_ONE[Gesamt_ID],,0)</f>
        <v>#VALUE!</v>
      </c>
      <c r="C307">
        <v>66208</v>
      </c>
      <c r="D307" t="s">
        <v>3675</v>
      </c>
      <c r="E307">
        <v>76932</v>
      </c>
      <c r="F307">
        <v>66198</v>
      </c>
      <c r="G307">
        <v>66195</v>
      </c>
      <c r="H307" t="s">
        <v>31</v>
      </c>
      <c r="I307" t="str">
        <f t="array" ref="I307">IFERROR(_xlfn.XLOOKUP(Tabelle10[[#This Row],[NegotiationID]]&amp;"FinalAccept",Tabelle10[NegotiationID]&amp;Tabelle10[ActionType],Tabelle10[ActionType],,0),_xlfn.XLOOKUP(Tabelle10[[#This Row],[NegotiationID]]&amp;"FinalReject",Tabelle10[NegotiationID]&amp;Tabelle10[ActionType],Tabelle10[ActionType],,0))</f>
        <v>FinalAccept</v>
      </c>
      <c r="J307">
        <v>0.61150000000000004</v>
      </c>
      <c r="K307">
        <v>0.64849999999999997</v>
      </c>
      <c r="L307">
        <v>1.26</v>
      </c>
      <c r="M307">
        <v>0.036999999999999998</v>
      </c>
      <c r="N307">
        <v>117</v>
      </c>
      <c r="O307">
        <v>2148</v>
      </c>
      <c r="P307">
        <v>10</v>
      </c>
      <c r="Q307" s="3" t="s">
        <v>3925</v>
      </c>
    </row>
    <row r="308" ht="15" customHeight="1">
      <c r="A308" t="e">
        <f t="shared" ca="1" si="555"/>
        <v>#VALUE!</v>
      </c>
      <c r="B308" t="e">
        <f t="array" ref="B308" ca="1">_xlfn.XLOOKUP(Tabelle10[[#This Row],[ExperimentID]]&amp;Tabelle10[[#This Row],[NegotiationID]]&amp;Tabelle10[[#This Row],[MessageID]],ALL_IN_ONE[ExperimentID]&amp;ALL_IN_ONE[NegotiationID]&amp;ALL_IN_ONE[MessageID],ALL_IN_ONE[Gesamt_ID],,0)</f>
        <v>#VALUE!</v>
      </c>
      <c r="C308">
        <v>66208</v>
      </c>
      <c r="D308" t="s">
        <v>3675</v>
      </c>
      <c r="E308">
        <v>77006</v>
      </c>
      <c r="F308">
        <v>66195</v>
      </c>
      <c r="G308">
        <v>66198</v>
      </c>
      <c r="H308" t="s">
        <v>20</v>
      </c>
      <c r="I308" t="str">
        <f t="array" ref="I308">IFERROR(_xlfn.XLOOKUP(Tabelle10[[#This Row],[NegotiationID]]&amp;"FinalAccept",Tabelle10[NegotiationID]&amp;Tabelle10[ActionType],Tabelle10[ActionType],,0),_xlfn.XLOOKUP(Tabelle10[[#This Row],[NegotiationID]]&amp;"FinalReject",Tabelle10[NegotiationID]&amp;Tabelle10[ActionType],Tabelle10[ActionType],,0))</f>
        <v>FinalAccept</v>
      </c>
      <c r="J308">
        <v>0.64849999999999997</v>
      </c>
      <c r="K308">
        <v>0.61150000000000004</v>
      </c>
      <c r="L308">
        <v>1.26</v>
      </c>
      <c r="M308">
        <v>0.036999999999999998</v>
      </c>
      <c r="N308">
        <v>108</v>
      </c>
      <c r="O308">
        <v>2148</v>
      </c>
      <c r="P308">
        <v>10</v>
      </c>
      <c r="Q308" s="3" t="s">
        <v>3926</v>
      </c>
    </row>
    <row r="309" ht="14.5" hidden="1">
      <c r="A309" t="e">
        <f t="shared" ca="1" si="555"/>
        <v>#VALUE!</v>
      </c>
      <c r="B309" t="e">
        <f t="array" ref="B309" ca="1">_xlfn.XLOOKUP(Tabelle10[[#This Row],[ExperimentID]]&amp;Tabelle10[[#This Row],[NegotiationID]]&amp;Tabelle10[[#This Row],[MessageID]],ALL_IN_ONE[ExperimentID]&amp;ALL_IN_ONE[NegotiationID]&amp;ALL_IN_ONE[MessageID],ALL_IN_ONE[Gesamt_ID],,0)</f>
        <v>#VALUE!</v>
      </c>
      <c r="C309">
        <v>66236</v>
      </c>
      <c r="D309" t="s">
        <v>3675</v>
      </c>
      <c r="E309">
        <v>66237</v>
      </c>
      <c r="H309" t="s">
        <v>6019</v>
      </c>
      <c r="I309" t="str">
        <f t="array" ref="I309">IFERROR(_xlfn.XLOOKUP(Tabelle10[[#This Row],[NegotiationID]]&amp;"FinalAccept",Tabelle10[NegotiationID]&amp;Tabelle10[ActionType],Tabelle10[ActionType],,0),_xlfn.XLOOKUP(Tabelle10[[#This Row],[NegotiationID]]&amp;"FinalReject",Tabelle10[NegotiationID]&amp;Tabelle10[ActionType],Tabelle10[ActionType],,0))</f>
        <v>FinalAccept</v>
      </c>
      <c r="N309">
        <v>21</v>
      </c>
      <c r="O309">
        <v>3042</v>
      </c>
      <c r="P309">
        <v>8</v>
      </c>
      <c r="Q309" t="s">
        <v>6020</v>
      </c>
    </row>
    <row r="310" ht="15" customHeight="1">
      <c r="A310" t="e">
        <f t="shared" ca="1" si="555"/>
        <v>#VALUE!</v>
      </c>
      <c r="B310" t="e">
        <f t="array" ref="B310" ca="1">_xlfn.XLOOKUP(Tabelle10[[#This Row],[ExperimentID]]&amp;Tabelle10[[#This Row],[NegotiationID]]&amp;Tabelle10[[#This Row],[MessageID]],ALL_IN_ONE[ExperimentID]&amp;ALL_IN_ONE[NegotiationID]&amp;ALL_IN_ONE[MessageID],ALL_IN_ONE[Gesamt_ID],,0)</f>
        <v>#VALUE!</v>
      </c>
      <c r="C310">
        <v>66236</v>
      </c>
      <c r="D310" t="s">
        <v>3675</v>
      </c>
      <c r="E310">
        <v>72503</v>
      </c>
      <c r="F310">
        <v>66223</v>
      </c>
      <c r="G310">
        <v>66226</v>
      </c>
      <c r="H310" t="s">
        <v>19</v>
      </c>
      <c r="I310" t="str">
        <f t="array" ref="I310">IFERROR(_xlfn.XLOOKUP(Tabelle10[[#This Row],[NegotiationID]]&amp;"FinalAccept",Tabelle10[NegotiationID]&amp;Tabelle10[ActionType],Tabelle10[ActionType],,0),_xlfn.XLOOKUP(Tabelle10[[#This Row],[NegotiationID]]&amp;"FinalReject",Tabelle10[NegotiationID]&amp;Tabelle10[ActionType],Tabelle10[ActionType],,0))</f>
        <v>FinalAccept</v>
      </c>
      <c r="J310">
        <v>0.97999999999999998</v>
      </c>
      <c r="K310">
        <v>0.45200000000000001</v>
      </c>
      <c r="L310">
        <v>1.4319999999999999</v>
      </c>
      <c r="M310">
        <v>0.52800000000000002</v>
      </c>
      <c r="N310">
        <v>417</v>
      </c>
      <c r="O310">
        <v>3042</v>
      </c>
      <c r="P310">
        <v>8</v>
      </c>
      <c r="Q310" s="3" t="s">
        <v>3927</v>
      </c>
    </row>
    <row r="311" ht="15" customHeight="1">
      <c r="A311" t="e">
        <f t="shared" ca="1" si="555"/>
        <v>#VALUE!</v>
      </c>
      <c r="B311" t="e">
        <f t="array" ref="B311" ca="1">_xlfn.XLOOKUP(Tabelle10[[#This Row],[ExperimentID]]&amp;Tabelle10[[#This Row],[NegotiationID]]&amp;Tabelle10[[#This Row],[MessageID]],ALL_IN_ONE[ExperimentID]&amp;ALL_IN_ONE[NegotiationID]&amp;ALL_IN_ONE[MessageID],ALL_IN_ONE[Gesamt_ID],,0)</f>
        <v>#VALUE!</v>
      </c>
      <c r="C311">
        <v>66236</v>
      </c>
      <c r="D311" t="s">
        <v>3675</v>
      </c>
      <c r="E311">
        <v>74113</v>
      </c>
      <c r="F311">
        <v>66226</v>
      </c>
      <c r="G311">
        <v>66223</v>
      </c>
      <c r="H311" t="s">
        <v>31</v>
      </c>
      <c r="I311" t="str">
        <f t="array" ref="I311">IFERROR(_xlfn.XLOOKUP(Tabelle10[[#This Row],[NegotiationID]]&amp;"FinalAccept",Tabelle10[NegotiationID]&amp;Tabelle10[ActionType],Tabelle10[ActionType],,0),_xlfn.XLOOKUP(Tabelle10[[#This Row],[NegotiationID]]&amp;"FinalReject",Tabelle10[NegotiationID]&amp;Tabelle10[ActionType],Tabelle10[ActionType],,0))</f>
        <v>FinalAccept</v>
      </c>
      <c r="J311">
        <v>0.90049999999999997</v>
      </c>
      <c r="K311">
        <v>0.55149999999999999</v>
      </c>
      <c r="L311">
        <v>1.452</v>
      </c>
      <c r="M311">
        <v>0.34899999999999998</v>
      </c>
      <c r="N311">
        <v>558</v>
      </c>
      <c r="O311">
        <v>3042</v>
      </c>
      <c r="P311">
        <v>8</v>
      </c>
      <c r="Q311" s="3" t="s">
        <v>3928</v>
      </c>
    </row>
    <row r="312" ht="15" customHeight="1">
      <c r="A312" t="e">
        <f t="shared" ca="1" si="555"/>
        <v>#VALUE!</v>
      </c>
      <c r="B312" t="e">
        <f t="array" ref="B312" ca="1">_xlfn.XLOOKUP(Tabelle10[[#This Row],[ExperimentID]]&amp;Tabelle10[[#This Row],[NegotiationID]]&amp;Tabelle10[[#This Row],[MessageID]],ALL_IN_ONE[ExperimentID]&amp;ALL_IN_ONE[NegotiationID]&amp;ALL_IN_ONE[MessageID],ALL_IN_ONE[Gesamt_ID],,0)</f>
        <v>#VALUE!</v>
      </c>
      <c r="C312">
        <v>66236</v>
      </c>
      <c r="D312" t="s">
        <v>3675</v>
      </c>
      <c r="E312">
        <v>74920</v>
      </c>
      <c r="F312">
        <v>66223</v>
      </c>
      <c r="G312">
        <v>66226</v>
      </c>
      <c r="H312" t="s">
        <v>31</v>
      </c>
      <c r="I312" t="str">
        <f t="array" ref="I312">IFERROR(_xlfn.XLOOKUP(Tabelle10[[#This Row],[NegotiationID]]&amp;"FinalAccept",Tabelle10[NegotiationID]&amp;Tabelle10[ActionType],Tabelle10[ActionType],,0),_xlfn.XLOOKUP(Tabelle10[[#This Row],[NegotiationID]]&amp;"FinalReject",Tabelle10[NegotiationID]&amp;Tabelle10[ActionType],Tabelle10[ActionType],,0))</f>
        <v>FinalAccept</v>
      </c>
      <c r="J312">
        <v>0.81850000000000001</v>
      </c>
      <c r="K312">
        <v>0.58199999999999996</v>
      </c>
      <c r="L312">
        <v>1.4005000000000001</v>
      </c>
      <c r="M312">
        <v>0.23649999999999999</v>
      </c>
      <c r="N312">
        <v>550</v>
      </c>
      <c r="O312">
        <v>3042</v>
      </c>
      <c r="P312">
        <v>8</v>
      </c>
      <c r="Q312" s="3" t="s">
        <v>3929</v>
      </c>
    </row>
    <row r="313" ht="15" customHeight="1">
      <c r="A313" t="e">
        <f t="shared" ca="1" si="555"/>
        <v>#VALUE!</v>
      </c>
      <c r="B313" t="e">
        <f t="array" ref="B313" ca="1">_xlfn.XLOOKUP(Tabelle10[[#This Row],[ExperimentID]]&amp;Tabelle10[[#This Row],[NegotiationID]]&amp;Tabelle10[[#This Row],[MessageID]],ALL_IN_ONE[ExperimentID]&amp;ALL_IN_ONE[NegotiationID]&amp;ALL_IN_ONE[MessageID],ALL_IN_ONE[Gesamt_ID],,0)</f>
        <v>#VALUE!</v>
      </c>
      <c r="C313">
        <v>66236</v>
      </c>
      <c r="D313" t="s">
        <v>3675</v>
      </c>
      <c r="E313">
        <v>75213</v>
      </c>
      <c r="F313">
        <v>66226</v>
      </c>
      <c r="G313">
        <v>66223</v>
      </c>
      <c r="H313" t="s">
        <v>31</v>
      </c>
      <c r="I313" t="str">
        <f t="array" ref="I313">IFERROR(_xlfn.XLOOKUP(Tabelle10[[#This Row],[NegotiationID]]&amp;"FinalAccept",Tabelle10[NegotiationID]&amp;Tabelle10[ActionType],Tabelle10[ActionType],,0),_xlfn.XLOOKUP(Tabelle10[[#This Row],[NegotiationID]]&amp;"FinalReject",Tabelle10[NegotiationID]&amp;Tabelle10[ActionType],Tabelle10[ActionType],,0))</f>
        <v>FinalAccept</v>
      </c>
      <c r="J313">
        <v>0.77049999999999996</v>
      </c>
      <c r="K313">
        <v>0.45050000000000001</v>
      </c>
      <c r="L313">
        <v>1.2210000000000001</v>
      </c>
      <c r="M313">
        <v>0.32000000000000001</v>
      </c>
      <c r="N313">
        <v>497</v>
      </c>
      <c r="O313">
        <v>3042</v>
      </c>
      <c r="P313">
        <v>8</v>
      </c>
      <c r="Q313" s="3" t="s">
        <v>3930</v>
      </c>
    </row>
    <row r="314" ht="15" customHeight="1">
      <c r="A314" t="e">
        <f t="shared" ca="1" si="555"/>
        <v>#VALUE!</v>
      </c>
      <c r="B314" t="e">
        <f t="array" ref="B314" ca="1">_xlfn.XLOOKUP(Tabelle10[[#This Row],[ExperimentID]]&amp;Tabelle10[[#This Row],[NegotiationID]]&amp;Tabelle10[[#This Row],[MessageID]],ALL_IN_ONE[ExperimentID]&amp;ALL_IN_ONE[NegotiationID]&amp;ALL_IN_ONE[MessageID],ALL_IN_ONE[Gesamt_ID],,0)</f>
        <v>#VALUE!</v>
      </c>
      <c r="C314">
        <v>66236</v>
      </c>
      <c r="D314" t="s">
        <v>3675</v>
      </c>
      <c r="E314">
        <v>76611</v>
      </c>
      <c r="F314">
        <v>66223</v>
      </c>
      <c r="G314">
        <v>66226</v>
      </c>
      <c r="H314" t="s">
        <v>31</v>
      </c>
      <c r="I314" t="str">
        <f t="array" ref="I314">IFERROR(_xlfn.XLOOKUP(Tabelle10[[#This Row],[NegotiationID]]&amp;"FinalAccept",Tabelle10[NegotiationID]&amp;Tabelle10[ActionType],Tabelle10[ActionType],,0),_xlfn.XLOOKUP(Tabelle10[[#This Row],[NegotiationID]]&amp;"FinalReject",Tabelle10[NegotiationID]&amp;Tabelle10[ActionType],Tabelle10[ActionType],,0))</f>
        <v>FinalAccept</v>
      </c>
      <c r="J314">
        <v>0.66049999999999998</v>
      </c>
      <c r="K314">
        <v>0.60150000000000003</v>
      </c>
      <c r="L314">
        <v>1.262</v>
      </c>
      <c r="M314">
        <v>0.058999999999999997</v>
      </c>
      <c r="N314">
        <v>494</v>
      </c>
      <c r="O314">
        <v>3042</v>
      </c>
      <c r="P314">
        <v>8</v>
      </c>
      <c r="Q314" s="3" t="s">
        <v>3931</v>
      </c>
    </row>
    <row r="315" ht="15" customHeight="1">
      <c r="A315" t="e">
        <f t="shared" ca="1" si="555"/>
        <v>#VALUE!</v>
      </c>
      <c r="B315" t="e">
        <f t="array" ref="B315" ca="1">_xlfn.XLOOKUP(Tabelle10[[#This Row],[ExperimentID]]&amp;Tabelle10[[#This Row],[NegotiationID]]&amp;Tabelle10[[#This Row],[MessageID]],ALL_IN_ONE[ExperimentID]&amp;ALL_IN_ONE[NegotiationID]&amp;ALL_IN_ONE[MessageID],ALL_IN_ONE[Gesamt_ID],,0)</f>
        <v>#VALUE!</v>
      </c>
      <c r="C315">
        <v>66236</v>
      </c>
      <c r="D315" t="s">
        <v>3675</v>
      </c>
      <c r="E315">
        <v>77008</v>
      </c>
      <c r="F315">
        <v>66226</v>
      </c>
      <c r="G315">
        <v>66223</v>
      </c>
      <c r="H315" t="s">
        <v>31</v>
      </c>
      <c r="I315" t="str">
        <f t="array" ref="I315">IFERROR(_xlfn.XLOOKUP(Tabelle10[[#This Row],[NegotiationID]]&amp;"FinalAccept",Tabelle10[NegotiationID]&amp;Tabelle10[ActionType],Tabelle10[ActionType],,0),_xlfn.XLOOKUP(Tabelle10[[#This Row],[NegotiationID]]&amp;"FinalReject",Tabelle10[NegotiationID]&amp;Tabelle10[ActionType],Tabelle10[ActionType],,0))</f>
        <v>FinalAccept</v>
      </c>
      <c r="J315">
        <v>0.70199999999999996</v>
      </c>
      <c r="K315">
        <v>0.52049999999999996</v>
      </c>
      <c r="L315">
        <v>1.2224999999999999</v>
      </c>
      <c r="M315">
        <v>0.18149999999999999</v>
      </c>
      <c r="N315">
        <v>307</v>
      </c>
      <c r="O315">
        <v>3042</v>
      </c>
      <c r="P315">
        <v>8</v>
      </c>
      <c r="Q315" s="3" t="s">
        <v>3932</v>
      </c>
    </row>
    <row r="316" ht="15" customHeight="1">
      <c r="A316" t="e">
        <f t="shared" ca="1" si="555"/>
        <v>#VALUE!</v>
      </c>
      <c r="B316" t="e">
        <f t="array" ref="B316" ca="1">_xlfn.XLOOKUP(Tabelle10[[#This Row],[ExperimentID]]&amp;Tabelle10[[#This Row],[NegotiationID]]&amp;Tabelle10[[#This Row],[MessageID]],ALL_IN_ONE[ExperimentID]&amp;ALL_IN_ONE[NegotiationID]&amp;ALL_IN_ONE[MessageID],ALL_IN_ONE[Gesamt_ID],,0)</f>
        <v>#VALUE!</v>
      </c>
      <c r="C316">
        <v>66236</v>
      </c>
      <c r="D316" t="s">
        <v>3675</v>
      </c>
      <c r="E316">
        <v>77046</v>
      </c>
      <c r="F316">
        <v>66223</v>
      </c>
      <c r="G316">
        <v>66226</v>
      </c>
      <c r="H316" t="s">
        <v>20</v>
      </c>
      <c r="I316" t="str">
        <f t="array" ref="I316">IFERROR(_xlfn.XLOOKUP(Tabelle10[[#This Row],[NegotiationID]]&amp;"FinalAccept",Tabelle10[NegotiationID]&amp;Tabelle10[ActionType],Tabelle10[ActionType],,0),_xlfn.XLOOKUP(Tabelle10[[#This Row],[NegotiationID]]&amp;"FinalReject",Tabelle10[NegotiationID]&amp;Tabelle10[ActionType],Tabelle10[ActionType],,0))</f>
        <v>FinalAccept</v>
      </c>
      <c r="J316">
        <v>0.52049999999999996</v>
      </c>
      <c r="K316">
        <v>0.70199999999999996</v>
      </c>
      <c r="L316">
        <v>1.2224999999999999</v>
      </c>
      <c r="M316">
        <v>0.18149999999999999</v>
      </c>
      <c r="N316">
        <v>198</v>
      </c>
      <c r="O316">
        <v>3042</v>
      </c>
      <c r="P316">
        <v>8</v>
      </c>
      <c r="Q316" s="3" t="s">
        <v>3933</v>
      </c>
    </row>
    <row r="317" ht="14.5" hidden="1">
      <c r="A317" t="e">
        <f t="shared" ca="1" si="555"/>
        <v>#VALUE!</v>
      </c>
      <c r="B317" t="e">
        <f t="array" ref="B317" ca="1">_xlfn.XLOOKUP(Tabelle10[[#This Row],[ExperimentID]]&amp;Tabelle10[[#This Row],[NegotiationID]]&amp;Tabelle10[[#This Row],[MessageID]],ALL_IN_ONE[ExperimentID]&amp;ALL_IN_ONE[NegotiationID]&amp;ALL_IN_ONE[MessageID],ALL_IN_ONE[Gesamt_ID],,0)</f>
        <v>#VALUE!</v>
      </c>
      <c r="C317">
        <v>66264</v>
      </c>
      <c r="D317" t="s">
        <v>3675</v>
      </c>
      <c r="E317">
        <v>66265</v>
      </c>
      <c r="H317" t="s">
        <v>6019</v>
      </c>
      <c r="I317" t="str">
        <f t="array" ref="I317">IFERROR(_xlfn.XLOOKUP(Tabelle10[[#This Row],[NegotiationID]]&amp;"FinalAccept",Tabelle10[NegotiationID]&amp;Tabelle10[ActionType],Tabelle10[ActionType],,0),_xlfn.XLOOKUP(Tabelle10[[#This Row],[NegotiationID]]&amp;"FinalReject",Tabelle10[NegotiationID]&amp;Tabelle10[ActionType],Tabelle10[ActionType],,0))</f>
        <v>FinalAccept</v>
      </c>
      <c r="N317">
        <v>21</v>
      </c>
      <c r="O317">
        <v>2001</v>
      </c>
      <c r="P317">
        <v>12</v>
      </c>
      <c r="Q317" t="s">
        <v>6020</v>
      </c>
    </row>
    <row r="318" ht="15" customHeight="1">
      <c r="A318" t="e">
        <f t="shared" ca="1" si="555"/>
        <v>#VALUE!</v>
      </c>
      <c r="B318" t="e">
        <f t="array" ref="B318" ca="1">_xlfn.XLOOKUP(Tabelle10[[#This Row],[ExperimentID]]&amp;Tabelle10[[#This Row],[NegotiationID]]&amp;Tabelle10[[#This Row],[MessageID]],ALL_IN_ONE[ExperimentID]&amp;ALL_IN_ONE[NegotiationID]&amp;ALL_IN_ONE[MessageID],ALL_IN_ONE[Gesamt_ID],,0)</f>
        <v>#VALUE!</v>
      </c>
      <c r="C318">
        <v>66264</v>
      </c>
      <c r="D318" t="s">
        <v>3675</v>
      </c>
      <c r="E318">
        <v>71889</v>
      </c>
      <c r="F318">
        <v>66251</v>
      </c>
      <c r="G318">
        <v>66254</v>
      </c>
      <c r="H318" t="s">
        <v>158</v>
      </c>
      <c r="I318" t="str">
        <f t="array" ref="I318">IFERROR(_xlfn.XLOOKUP(Tabelle10[[#This Row],[NegotiationID]]&amp;"FinalAccept",Tabelle10[NegotiationID]&amp;Tabelle10[ActionType],Tabelle10[ActionType],,0),_xlfn.XLOOKUP(Tabelle10[[#This Row],[NegotiationID]]&amp;"FinalReject",Tabelle10[NegotiationID]&amp;Tabelle10[ActionType],Tabelle10[ActionType],,0))</f>
        <v>FinalAccept</v>
      </c>
      <c r="J318">
        <v>1</v>
      </c>
      <c r="K318">
        <v>0.25</v>
      </c>
      <c r="L318">
        <v>1.25</v>
      </c>
      <c r="M318">
        <v>0.75</v>
      </c>
      <c r="N318">
        <v>307</v>
      </c>
      <c r="O318">
        <v>2001</v>
      </c>
      <c r="P318">
        <v>12</v>
      </c>
      <c r="Q318" s="3" t="s">
        <v>3934</v>
      </c>
    </row>
    <row r="319" ht="15" customHeight="1">
      <c r="A319" t="e">
        <f t="shared" ca="1" si="555"/>
        <v>#VALUE!</v>
      </c>
      <c r="B319" t="e">
        <f t="array" ref="B319" ca="1">_xlfn.XLOOKUP(Tabelle10[[#This Row],[ExperimentID]]&amp;Tabelle10[[#This Row],[NegotiationID]]&amp;Tabelle10[[#This Row],[MessageID]],ALL_IN_ONE[ExperimentID]&amp;ALL_IN_ONE[NegotiationID]&amp;ALL_IN_ONE[MessageID],ALL_IN_ONE[Gesamt_ID],,0)</f>
        <v>#VALUE!</v>
      </c>
      <c r="C319">
        <v>66264</v>
      </c>
      <c r="D319" t="s">
        <v>3675</v>
      </c>
      <c r="E319">
        <v>74386</v>
      </c>
      <c r="F319">
        <v>66254</v>
      </c>
      <c r="G319">
        <v>66251</v>
      </c>
      <c r="H319" t="s">
        <v>31</v>
      </c>
      <c r="I319" t="str">
        <f t="array" ref="I319">IFERROR(_xlfn.XLOOKUP(Tabelle10[[#This Row],[NegotiationID]]&amp;"FinalAccept",Tabelle10[NegotiationID]&amp;Tabelle10[ActionType],Tabelle10[ActionType],,0),_xlfn.XLOOKUP(Tabelle10[[#This Row],[NegotiationID]]&amp;"FinalReject",Tabelle10[NegotiationID]&amp;Tabelle10[ActionType],Tabelle10[ActionType],,0))</f>
        <v>FinalAccept</v>
      </c>
      <c r="J319">
        <v>0.751</v>
      </c>
      <c r="K319">
        <v>0.52149999999999996</v>
      </c>
      <c r="L319">
        <v>1.2725</v>
      </c>
      <c r="M319">
        <v>0.22950000000000001</v>
      </c>
      <c r="N319">
        <v>253</v>
      </c>
      <c r="O319">
        <v>2001</v>
      </c>
      <c r="P319">
        <v>12</v>
      </c>
      <c r="Q319" s="3" t="s">
        <v>3935</v>
      </c>
    </row>
    <row r="320" ht="15" customHeight="1">
      <c r="A320" t="e">
        <f t="shared" ca="1" si="555"/>
        <v>#VALUE!</v>
      </c>
      <c r="B320" t="e">
        <f t="array" ref="B320" ca="1">_xlfn.XLOOKUP(Tabelle10[[#This Row],[ExperimentID]]&amp;Tabelle10[[#This Row],[NegotiationID]]&amp;Tabelle10[[#This Row],[MessageID]],ALL_IN_ONE[ExperimentID]&amp;ALL_IN_ONE[NegotiationID]&amp;ALL_IN_ONE[MessageID],ALL_IN_ONE[Gesamt_ID],,0)</f>
        <v>#VALUE!</v>
      </c>
      <c r="C320">
        <v>66264</v>
      </c>
      <c r="D320" t="s">
        <v>3675</v>
      </c>
      <c r="E320">
        <v>74547</v>
      </c>
      <c r="F320">
        <v>66251</v>
      </c>
      <c r="G320">
        <v>66254</v>
      </c>
      <c r="H320" t="s">
        <v>31</v>
      </c>
      <c r="I320" t="str">
        <f t="array" ref="I320">IFERROR(_xlfn.XLOOKUP(Tabelle10[[#This Row],[NegotiationID]]&amp;"FinalAccept",Tabelle10[NegotiationID]&amp;Tabelle10[ActionType],Tabelle10[ActionType],,0),_xlfn.XLOOKUP(Tabelle10[[#This Row],[NegotiationID]]&amp;"FinalReject",Tabelle10[NegotiationID]&amp;Tabelle10[ActionType],Tabelle10[ActionType],,0))</f>
        <v>FinalAccept</v>
      </c>
      <c r="J320">
        <v>0.66849999999999998</v>
      </c>
      <c r="K320">
        <v>0.61099999999999999</v>
      </c>
      <c r="L320">
        <v>1.2795000000000001</v>
      </c>
      <c r="M320">
        <v>0.057500000000000002</v>
      </c>
      <c r="N320">
        <v>191</v>
      </c>
      <c r="O320">
        <v>2001</v>
      </c>
      <c r="P320">
        <v>12</v>
      </c>
      <c r="Q320" s="3" t="s">
        <v>3936</v>
      </c>
    </row>
    <row r="321" ht="15" customHeight="1">
      <c r="A321" t="e">
        <f t="shared" ca="1" si="555"/>
        <v>#VALUE!</v>
      </c>
      <c r="B321" t="e">
        <f t="array" ref="B321" ca="1">_xlfn.XLOOKUP(Tabelle10[[#This Row],[ExperimentID]]&amp;Tabelle10[[#This Row],[NegotiationID]]&amp;Tabelle10[[#This Row],[MessageID]],ALL_IN_ONE[ExperimentID]&amp;ALL_IN_ONE[NegotiationID]&amp;ALL_IN_ONE[MessageID],ALL_IN_ONE[Gesamt_ID],,0)</f>
        <v>#VALUE!</v>
      </c>
      <c r="C321">
        <v>66264</v>
      </c>
      <c r="D321" t="s">
        <v>3675</v>
      </c>
      <c r="E321">
        <v>74802</v>
      </c>
      <c r="F321">
        <v>66254</v>
      </c>
      <c r="G321">
        <v>66251</v>
      </c>
      <c r="H321" t="s">
        <v>31</v>
      </c>
      <c r="I321" t="str">
        <f t="array" ref="I321">IFERROR(_xlfn.XLOOKUP(Tabelle10[[#This Row],[NegotiationID]]&amp;"FinalAccept",Tabelle10[NegotiationID]&amp;Tabelle10[ActionType],Tabelle10[ActionType],,0),_xlfn.XLOOKUP(Tabelle10[[#This Row],[NegotiationID]]&amp;"FinalReject",Tabelle10[NegotiationID]&amp;Tabelle10[ActionType],Tabelle10[ActionType],,0))</f>
        <v>FinalAccept</v>
      </c>
      <c r="J321">
        <v>0.76100000000000001</v>
      </c>
      <c r="K321">
        <v>0.41849999999999998</v>
      </c>
      <c r="L321">
        <v>1.1795</v>
      </c>
      <c r="M321">
        <v>0.34250000000000003</v>
      </c>
      <c r="N321">
        <v>96</v>
      </c>
      <c r="O321">
        <v>2001</v>
      </c>
      <c r="P321">
        <v>12</v>
      </c>
      <c r="Q321" s="3" t="s">
        <v>3937</v>
      </c>
    </row>
    <row r="322" ht="15" customHeight="1">
      <c r="A322" t="e">
        <f t="shared" ref="A322:A385" ca="1" si="556">MID(CELL("Dateiname",$A$1),FIND("]",CELL("Dateiname",$A$1))+1,31)</f>
        <v>#VALUE!</v>
      </c>
      <c r="B322" t="e">
        <f t="array" ref="B322" ca="1">_xlfn.XLOOKUP(Tabelle10[[#This Row],[ExperimentID]]&amp;Tabelle10[[#This Row],[NegotiationID]]&amp;Tabelle10[[#This Row],[MessageID]],ALL_IN_ONE[ExperimentID]&amp;ALL_IN_ONE[NegotiationID]&amp;ALL_IN_ONE[MessageID],ALL_IN_ONE[Gesamt_ID],,0)</f>
        <v>#VALUE!</v>
      </c>
      <c r="C322">
        <v>66264</v>
      </c>
      <c r="D322" t="s">
        <v>3675</v>
      </c>
      <c r="E322">
        <v>75103</v>
      </c>
      <c r="F322">
        <v>66251</v>
      </c>
      <c r="G322">
        <v>66254</v>
      </c>
      <c r="H322" t="s">
        <v>31</v>
      </c>
      <c r="I322" t="str">
        <f t="array" ref="I322">IFERROR(_xlfn.XLOOKUP(Tabelle10[[#This Row],[NegotiationID]]&amp;"FinalAccept",Tabelle10[NegotiationID]&amp;Tabelle10[ActionType],Tabelle10[ActionType],,0),_xlfn.XLOOKUP(Tabelle10[[#This Row],[NegotiationID]]&amp;"FinalReject",Tabelle10[NegotiationID]&amp;Tabelle10[ActionType],Tabelle10[ActionType],,0))</f>
        <v>FinalAccept</v>
      </c>
      <c r="J322">
        <v>0.60850000000000004</v>
      </c>
      <c r="K322">
        <v>0.66000000000000003</v>
      </c>
      <c r="L322">
        <v>1.2685</v>
      </c>
      <c r="M322">
        <v>0.051499999999999997</v>
      </c>
      <c r="N322">
        <v>225</v>
      </c>
      <c r="O322">
        <v>2001</v>
      </c>
      <c r="P322">
        <v>12</v>
      </c>
      <c r="Q322" s="3" t="s">
        <v>3938</v>
      </c>
    </row>
    <row r="323" ht="15" customHeight="1">
      <c r="A323" t="e">
        <f t="shared" ca="1" si="556"/>
        <v>#VALUE!</v>
      </c>
      <c r="B323" t="e">
        <f t="array" ref="B323" ca="1">_xlfn.XLOOKUP(Tabelle10[[#This Row],[ExperimentID]]&amp;Tabelle10[[#This Row],[NegotiationID]]&amp;Tabelle10[[#This Row],[MessageID]],ALL_IN_ONE[ExperimentID]&amp;ALL_IN_ONE[NegotiationID]&amp;ALL_IN_ONE[MessageID],ALL_IN_ONE[Gesamt_ID],,0)</f>
        <v>#VALUE!</v>
      </c>
      <c r="C323">
        <v>66264</v>
      </c>
      <c r="D323" t="s">
        <v>3675</v>
      </c>
      <c r="E323">
        <v>75348</v>
      </c>
      <c r="F323">
        <v>66254</v>
      </c>
      <c r="G323">
        <v>66251</v>
      </c>
      <c r="H323" t="s">
        <v>31</v>
      </c>
      <c r="I323" t="str">
        <f t="array" ref="I323">IFERROR(_xlfn.XLOOKUP(Tabelle10[[#This Row],[NegotiationID]]&amp;"FinalAccept",Tabelle10[NegotiationID]&amp;Tabelle10[ActionType],Tabelle10[ActionType],,0),_xlfn.XLOOKUP(Tabelle10[[#This Row],[NegotiationID]]&amp;"FinalReject",Tabelle10[NegotiationID]&amp;Tabelle10[ActionType],Tabelle10[ActionType],,0))</f>
        <v>FinalAccept</v>
      </c>
      <c r="J323">
        <v>0.76049999999999995</v>
      </c>
      <c r="K323">
        <v>0.52849999999999997</v>
      </c>
      <c r="L323">
        <v>1.2889999999999999</v>
      </c>
      <c r="M323">
        <v>0.23200000000000001</v>
      </c>
      <c r="N323">
        <v>72</v>
      </c>
      <c r="O323">
        <v>2001</v>
      </c>
      <c r="P323">
        <v>12</v>
      </c>
      <c r="Q323" s="3" t="s">
        <v>3939</v>
      </c>
    </row>
    <row r="324" ht="15" customHeight="1">
      <c r="A324" t="e">
        <f t="shared" ca="1" si="556"/>
        <v>#VALUE!</v>
      </c>
      <c r="B324" t="e">
        <f t="array" ref="B324" ca="1">_xlfn.XLOOKUP(Tabelle10[[#This Row],[ExperimentID]]&amp;Tabelle10[[#This Row],[NegotiationID]]&amp;Tabelle10[[#This Row],[MessageID]],ALL_IN_ONE[ExperimentID]&amp;ALL_IN_ONE[NegotiationID]&amp;ALL_IN_ONE[MessageID],ALL_IN_ONE[Gesamt_ID],,0)</f>
        <v>#VALUE!</v>
      </c>
      <c r="C324">
        <v>66264</v>
      </c>
      <c r="D324" t="s">
        <v>3675</v>
      </c>
      <c r="E324">
        <v>76151</v>
      </c>
      <c r="F324">
        <v>66251</v>
      </c>
      <c r="G324">
        <v>66254</v>
      </c>
      <c r="H324" t="s">
        <v>31</v>
      </c>
      <c r="I324" t="str">
        <f t="array" ref="I324">IFERROR(_xlfn.XLOOKUP(Tabelle10[[#This Row],[NegotiationID]]&amp;"FinalAccept",Tabelle10[NegotiationID]&amp;Tabelle10[ActionType],Tabelle10[ActionType],,0),_xlfn.XLOOKUP(Tabelle10[[#This Row],[NegotiationID]]&amp;"FinalReject",Tabelle10[NegotiationID]&amp;Tabelle10[ActionType],Tabelle10[ActionType],,0))</f>
        <v>FinalAccept</v>
      </c>
      <c r="J324">
        <v>0.58850000000000002</v>
      </c>
      <c r="K324">
        <v>0.66049999999999998</v>
      </c>
      <c r="L324">
        <v>1.2490000000000001</v>
      </c>
      <c r="M324">
        <v>0.071999999999999995</v>
      </c>
      <c r="N324">
        <v>248</v>
      </c>
      <c r="O324">
        <v>2001</v>
      </c>
      <c r="P324">
        <v>12</v>
      </c>
      <c r="Q324" s="3" t="s">
        <v>3940</v>
      </c>
    </row>
    <row r="325" ht="15" customHeight="1">
      <c r="A325" t="e">
        <f t="shared" ca="1" si="556"/>
        <v>#VALUE!</v>
      </c>
      <c r="B325" t="e">
        <f t="array" ref="B325" ca="1">_xlfn.XLOOKUP(Tabelle10[[#This Row],[ExperimentID]]&amp;Tabelle10[[#This Row],[NegotiationID]]&amp;Tabelle10[[#This Row],[MessageID]],ALL_IN_ONE[ExperimentID]&amp;ALL_IN_ONE[NegotiationID]&amp;ALL_IN_ONE[MessageID],ALL_IN_ONE[Gesamt_ID],,0)</f>
        <v>#VALUE!</v>
      </c>
      <c r="C325">
        <v>66264</v>
      </c>
      <c r="D325" t="s">
        <v>3675</v>
      </c>
      <c r="E325">
        <v>77034</v>
      </c>
      <c r="F325">
        <v>66254</v>
      </c>
      <c r="G325">
        <v>66251</v>
      </c>
      <c r="H325" t="s">
        <v>31</v>
      </c>
      <c r="I325" t="str">
        <f t="array" ref="I325">IFERROR(_xlfn.XLOOKUP(Tabelle10[[#This Row],[NegotiationID]]&amp;"FinalAccept",Tabelle10[NegotiationID]&amp;Tabelle10[ActionType],Tabelle10[ActionType],,0),_xlfn.XLOOKUP(Tabelle10[[#This Row],[NegotiationID]]&amp;"FinalReject",Tabelle10[NegotiationID]&amp;Tabelle10[ActionType],Tabelle10[ActionType],,0))</f>
        <v>FinalAccept</v>
      </c>
      <c r="J325">
        <v>0.72050000000000003</v>
      </c>
      <c r="K325">
        <v>0.48849999999999999</v>
      </c>
      <c r="L325">
        <v>1.2090000000000001</v>
      </c>
      <c r="M325">
        <v>0.23200000000000001</v>
      </c>
      <c r="N325">
        <v>108</v>
      </c>
      <c r="O325">
        <v>2001</v>
      </c>
      <c r="P325">
        <v>12</v>
      </c>
      <c r="Q325" s="3" t="s">
        <v>3941</v>
      </c>
    </row>
    <row r="326" ht="15" customHeight="1">
      <c r="A326" t="e">
        <f t="shared" ca="1" si="556"/>
        <v>#VALUE!</v>
      </c>
      <c r="B326" t="e">
        <f t="array" ref="B326" ca="1">_xlfn.XLOOKUP(Tabelle10[[#This Row],[ExperimentID]]&amp;Tabelle10[[#This Row],[NegotiationID]]&amp;Tabelle10[[#This Row],[MessageID]],ALL_IN_ONE[ExperimentID]&amp;ALL_IN_ONE[NegotiationID]&amp;ALL_IN_ONE[MessageID],ALL_IN_ONE[Gesamt_ID],,0)</f>
        <v>#VALUE!</v>
      </c>
      <c r="C326">
        <v>66264</v>
      </c>
      <c r="D326" t="s">
        <v>3675</v>
      </c>
      <c r="E326">
        <v>77095</v>
      </c>
      <c r="F326">
        <v>66251</v>
      </c>
      <c r="G326">
        <v>66254</v>
      </c>
      <c r="H326" t="s">
        <v>31</v>
      </c>
      <c r="I326" t="str">
        <f t="array" ref="I326">IFERROR(_xlfn.XLOOKUP(Tabelle10[[#This Row],[NegotiationID]]&amp;"FinalAccept",Tabelle10[NegotiationID]&amp;Tabelle10[ActionType],Tabelle10[ActionType],,0),_xlfn.XLOOKUP(Tabelle10[[#This Row],[NegotiationID]]&amp;"FinalReject",Tabelle10[NegotiationID]&amp;Tabelle10[ActionType],Tabelle10[ActionType],,0))</f>
        <v>FinalAccept</v>
      </c>
      <c r="J326">
        <v>0.57850000000000001</v>
      </c>
      <c r="K326">
        <v>0.622</v>
      </c>
      <c r="L326">
        <v>1.2004999999999999</v>
      </c>
      <c r="M326">
        <v>0.043499999999999997</v>
      </c>
      <c r="N326">
        <v>245</v>
      </c>
      <c r="O326">
        <v>2001</v>
      </c>
      <c r="P326">
        <v>12</v>
      </c>
      <c r="Q326" s="3" t="s">
        <v>3942</v>
      </c>
    </row>
    <row r="327" ht="15" customHeight="1">
      <c r="A327" t="e">
        <f t="shared" ca="1" si="556"/>
        <v>#VALUE!</v>
      </c>
      <c r="B327" t="e">
        <f t="array" ref="B327" ca="1">_xlfn.XLOOKUP(Tabelle10[[#This Row],[ExperimentID]]&amp;Tabelle10[[#This Row],[NegotiationID]]&amp;Tabelle10[[#This Row],[MessageID]],ALL_IN_ONE[ExperimentID]&amp;ALL_IN_ONE[NegotiationID]&amp;ALL_IN_ONE[MessageID],ALL_IN_ONE[Gesamt_ID],,0)</f>
        <v>#VALUE!</v>
      </c>
      <c r="C327">
        <v>66264</v>
      </c>
      <c r="D327" t="s">
        <v>3675</v>
      </c>
      <c r="E327">
        <v>77287</v>
      </c>
      <c r="F327">
        <v>66254</v>
      </c>
      <c r="G327">
        <v>66251</v>
      </c>
      <c r="H327" t="s">
        <v>31</v>
      </c>
      <c r="I327" t="str">
        <f t="array" ref="I327">IFERROR(_xlfn.XLOOKUP(Tabelle10[[#This Row],[NegotiationID]]&amp;"FinalAccept",Tabelle10[NegotiationID]&amp;Tabelle10[ActionType],Tabelle10[ActionType],,0),_xlfn.XLOOKUP(Tabelle10[[#This Row],[NegotiationID]]&amp;"FinalReject",Tabelle10[NegotiationID]&amp;Tabelle10[ActionType],Tabelle10[ActionType],,0))</f>
        <v>FinalAccept</v>
      </c>
      <c r="J327">
        <v>0.73050000000000004</v>
      </c>
      <c r="K327">
        <v>0.58099999999999996</v>
      </c>
      <c r="L327">
        <v>1.3115000000000001</v>
      </c>
      <c r="M327">
        <v>0.14949999999999999</v>
      </c>
      <c r="N327">
        <v>151</v>
      </c>
      <c r="O327">
        <v>2001</v>
      </c>
      <c r="P327">
        <v>12</v>
      </c>
      <c r="Q327" s="3" t="s">
        <v>3943</v>
      </c>
    </row>
    <row r="328" ht="15" customHeight="1">
      <c r="A328" t="e">
        <f t="shared" ca="1" si="556"/>
        <v>#VALUE!</v>
      </c>
      <c r="B328" t="e">
        <f t="array" ref="B328" ca="1">_xlfn.XLOOKUP(Tabelle10[[#This Row],[ExperimentID]]&amp;Tabelle10[[#This Row],[NegotiationID]]&amp;Tabelle10[[#This Row],[MessageID]],ALL_IN_ONE[ExperimentID]&amp;ALL_IN_ONE[NegotiationID]&amp;ALL_IN_ONE[MessageID],ALL_IN_ONE[Gesamt_ID],,0)</f>
        <v>#VALUE!</v>
      </c>
      <c r="C328">
        <v>66264</v>
      </c>
      <c r="D328" t="s">
        <v>3675</v>
      </c>
      <c r="E328">
        <v>77288</v>
      </c>
      <c r="F328">
        <v>66251</v>
      </c>
      <c r="G328">
        <v>66254</v>
      </c>
      <c r="H328" t="s">
        <v>20</v>
      </c>
      <c r="I328" t="str">
        <f t="array" ref="I328">IFERROR(_xlfn.XLOOKUP(Tabelle10[[#This Row],[NegotiationID]]&amp;"FinalAccept",Tabelle10[NegotiationID]&amp;Tabelle10[ActionType],Tabelle10[ActionType],,0),_xlfn.XLOOKUP(Tabelle10[[#This Row],[NegotiationID]]&amp;"FinalReject",Tabelle10[NegotiationID]&amp;Tabelle10[ActionType],Tabelle10[ActionType],,0))</f>
        <v>FinalAccept</v>
      </c>
      <c r="J328">
        <v>0.58099999999999996</v>
      </c>
      <c r="K328">
        <v>0.73050000000000004</v>
      </c>
      <c r="L328">
        <v>1.3115000000000001</v>
      </c>
      <c r="M328">
        <v>0.14949999999999999</v>
      </c>
      <c r="N328">
        <v>84</v>
      </c>
      <c r="O328">
        <v>2001</v>
      </c>
      <c r="P328">
        <v>12</v>
      </c>
      <c r="Q328" s="3" t="s">
        <v>3944</v>
      </c>
    </row>
    <row r="329" ht="14.5" hidden="1">
      <c r="A329" t="e">
        <f t="shared" ca="1" si="556"/>
        <v>#VALUE!</v>
      </c>
      <c r="B329" t="e">
        <f t="array" ref="B329" ca="1">_xlfn.XLOOKUP(Tabelle10[[#This Row],[ExperimentID]]&amp;Tabelle10[[#This Row],[NegotiationID]]&amp;Tabelle10[[#This Row],[MessageID]],ALL_IN_ONE[ExperimentID]&amp;ALL_IN_ONE[NegotiationID]&amp;ALL_IN_ONE[MessageID],ALL_IN_ONE[Gesamt_ID],,0)</f>
        <v>#VALUE!</v>
      </c>
      <c r="C329">
        <v>66292</v>
      </c>
      <c r="D329" t="s">
        <v>3675</v>
      </c>
      <c r="E329">
        <v>66293</v>
      </c>
      <c r="H329" t="s">
        <v>6019</v>
      </c>
      <c r="I329" t="str">
        <f t="array" ref="I329">IFERROR(_xlfn.XLOOKUP(Tabelle10[[#This Row],[NegotiationID]]&amp;"FinalAccept",Tabelle10[NegotiationID]&amp;Tabelle10[ActionType],Tabelle10[ActionType],,0),_xlfn.XLOOKUP(Tabelle10[[#This Row],[NegotiationID]]&amp;"FinalReject",Tabelle10[NegotiationID]&amp;Tabelle10[ActionType],Tabelle10[ActionType],,0))</f>
        <v>FinalAccept</v>
      </c>
      <c r="N329">
        <v>21</v>
      </c>
      <c r="O329">
        <v>3324</v>
      </c>
      <c r="P329">
        <v>14</v>
      </c>
      <c r="Q329" t="s">
        <v>6020</v>
      </c>
    </row>
    <row r="330" ht="15" customHeight="1">
      <c r="A330" t="e">
        <f t="shared" ca="1" si="556"/>
        <v>#VALUE!</v>
      </c>
      <c r="B330" t="e">
        <f t="array" ref="B330" ca="1">_xlfn.XLOOKUP(Tabelle10[[#This Row],[ExperimentID]]&amp;Tabelle10[[#This Row],[NegotiationID]]&amp;Tabelle10[[#This Row],[MessageID]],ALL_IN_ONE[ExperimentID]&amp;ALL_IN_ONE[NegotiationID]&amp;ALL_IN_ONE[MessageID],ALL_IN_ONE[Gesamt_ID],,0)</f>
        <v>#VALUE!</v>
      </c>
      <c r="C330">
        <v>66292</v>
      </c>
      <c r="D330" t="s">
        <v>3675</v>
      </c>
      <c r="E330">
        <v>71790</v>
      </c>
      <c r="F330">
        <v>66279</v>
      </c>
      <c r="G330">
        <v>66282</v>
      </c>
      <c r="H330" t="s">
        <v>158</v>
      </c>
      <c r="I330" t="str">
        <f t="array" ref="I330">IFERROR(_xlfn.XLOOKUP(Tabelle10[[#This Row],[NegotiationID]]&amp;"FinalAccept",Tabelle10[NegotiationID]&amp;Tabelle10[ActionType],Tabelle10[ActionType],,0),_xlfn.XLOOKUP(Tabelle10[[#This Row],[NegotiationID]]&amp;"FinalReject",Tabelle10[NegotiationID]&amp;Tabelle10[ActionType],Tabelle10[ActionType],,0))</f>
        <v>FinalAccept</v>
      </c>
      <c r="J330">
        <v>1</v>
      </c>
      <c r="K330">
        <v>0.10050000000000001</v>
      </c>
      <c r="L330">
        <v>1.1005</v>
      </c>
      <c r="M330">
        <v>0.89949999999999997</v>
      </c>
      <c r="N330">
        <v>399</v>
      </c>
      <c r="O330">
        <v>3324</v>
      </c>
      <c r="P330">
        <v>14</v>
      </c>
      <c r="Q330" s="3" t="s">
        <v>3945</v>
      </c>
    </row>
    <row r="331" ht="15" customHeight="1">
      <c r="A331" t="e">
        <f t="shared" ca="1" si="556"/>
        <v>#VALUE!</v>
      </c>
      <c r="B331" t="e">
        <f t="array" ref="B331" ca="1">_xlfn.XLOOKUP(Tabelle10[[#This Row],[ExperimentID]]&amp;Tabelle10[[#This Row],[NegotiationID]]&amp;Tabelle10[[#This Row],[MessageID]],ALL_IN_ONE[ExperimentID]&amp;ALL_IN_ONE[NegotiationID]&amp;ALL_IN_ONE[MessageID],ALL_IN_ONE[Gesamt_ID],,0)</f>
        <v>#VALUE!</v>
      </c>
      <c r="C331">
        <v>66292</v>
      </c>
      <c r="D331" t="s">
        <v>3675</v>
      </c>
      <c r="E331">
        <v>72454</v>
      </c>
      <c r="F331">
        <v>66282</v>
      </c>
      <c r="G331">
        <v>66279</v>
      </c>
      <c r="H331" t="s">
        <v>31</v>
      </c>
      <c r="I331" t="str">
        <f t="array" ref="I331">IFERROR(_xlfn.XLOOKUP(Tabelle10[[#This Row],[NegotiationID]]&amp;"FinalAccept",Tabelle10[NegotiationID]&amp;Tabelle10[ActionType],Tabelle10[ActionType],,0),_xlfn.XLOOKUP(Tabelle10[[#This Row],[NegotiationID]]&amp;"FinalReject",Tabelle10[NegotiationID]&amp;Tabelle10[ActionType],Tabelle10[ActionType],,0))</f>
        <v>FinalAccept</v>
      </c>
      <c r="J331">
        <v>0.92049999999999998</v>
      </c>
      <c r="K331">
        <v>0.189</v>
      </c>
      <c r="L331">
        <v>1.1094999999999999</v>
      </c>
      <c r="M331">
        <v>0.73150000000000004</v>
      </c>
      <c r="N331">
        <v>300</v>
      </c>
      <c r="O331">
        <v>3324</v>
      </c>
      <c r="P331">
        <v>14</v>
      </c>
      <c r="Q331" s="3" t="s">
        <v>3946</v>
      </c>
    </row>
    <row r="332" ht="15" customHeight="1">
      <c r="A332" t="e">
        <f t="shared" ca="1" si="556"/>
        <v>#VALUE!</v>
      </c>
      <c r="B332" t="e">
        <f t="array" ref="B332" ca="1">_xlfn.XLOOKUP(Tabelle10[[#This Row],[ExperimentID]]&amp;Tabelle10[[#This Row],[NegotiationID]]&amp;Tabelle10[[#This Row],[MessageID]],ALL_IN_ONE[ExperimentID]&amp;ALL_IN_ONE[NegotiationID]&amp;ALL_IN_ONE[MessageID],ALL_IN_ONE[Gesamt_ID],,0)</f>
        <v>#VALUE!</v>
      </c>
      <c r="C332">
        <v>66292</v>
      </c>
      <c r="D332" t="s">
        <v>3675</v>
      </c>
      <c r="E332">
        <v>74361</v>
      </c>
      <c r="F332">
        <v>66279</v>
      </c>
      <c r="G332">
        <v>66282</v>
      </c>
      <c r="H332" t="s">
        <v>31</v>
      </c>
      <c r="I332" t="str">
        <f t="array" ref="I332">IFERROR(_xlfn.XLOOKUP(Tabelle10[[#This Row],[NegotiationID]]&amp;"FinalAccept",Tabelle10[NegotiationID]&amp;Tabelle10[ActionType],Tabelle10[ActionType],,0),_xlfn.XLOOKUP(Tabelle10[[#This Row],[NegotiationID]]&amp;"FinalReject",Tabelle10[NegotiationID]&amp;Tabelle10[ActionType],Tabelle10[ActionType],,0))</f>
        <v>FinalAccept</v>
      </c>
      <c r="J332">
        <v>0.871</v>
      </c>
      <c r="K332">
        <v>0.30199999999999999</v>
      </c>
      <c r="L332">
        <v>1.173</v>
      </c>
      <c r="M332">
        <v>0.56899999999999995</v>
      </c>
      <c r="N332">
        <v>481</v>
      </c>
      <c r="O332">
        <v>3324</v>
      </c>
      <c r="P332">
        <v>14</v>
      </c>
      <c r="Q332" s="3" t="s">
        <v>3947</v>
      </c>
    </row>
    <row r="333" ht="15" customHeight="1">
      <c r="A333" t="e">
        <f t="shared" ca="1" si="556"/>
        <v>#VALUE!</v>
      </c>
      <c r="B333" t="e">
        <f t="array" ref="B333" ca="1">_xlfn.XLOOKUP(Tabelle10[[#This Row],[ExperimentID]]&amp;Tabelle10[[#This Row],[NegotiationID]]&amp;Tabelle10[[#This Row],[MessageID]],ALL_IN_ONE[ExperimentID]&amp;ALL_IN_ONE[NegotiationID]&amp;ALL_IN_ONE[MessageID],ALL_IN_ONE[Gesamt_ID],,0)</f>
        <v>#VALUE!</v>
      </c>
      <c r="C333">
        <v>66292</v>
      </c>
      <c r="D333" t="s">
        <v>3675</v>
      </c>
      <c r="E333">
        <v>74394</v>
      </c>
      <c r="F333">
        <v>66282</v>
      </c>
      <c r="G333">
        <v>66279</v>
      </c>
      <c r="H333" t="s">
        <v>31</v>
      </c>
      <c r="I333" t="str">
        <f t="array" ref="I333">IFERROR(_xlfn.XLOOKUP(Tabelle10[[#This Row],[NegotiationID]]&amp;"FinalAccept",Tabelle10[NegotiationID]&amp;Tabelle10[ActionType],Tabelle10[ActionType],,0),_xlfn.XLOOKUP(Tabelle10[[#This Row],[NegotiationID]]&amp;"FinalReject",Tabelle10[NegotiationID]&amp;Tabelle10[ActionType],Tabelle10[ActionType],,0))</f>
        <v>FinalAccept</v>
      </c>
      <c r="J333">
        <v>0.82150000000000001</v>
      </c>
      <c r="K333">
        <v>0.40150000000000002</v>
      </c>
      <c r="L333">
        <v>1.2230000000000001</v>
      </c>
      <c r="M333">
        <v>0.41999999999999998</v>
      </c>
      <c r="N333">
        <v>235</v>
      </c>
      <c r="O333">
        <v>3324</v>
      </c>
      <c r="P333">
        <v>14</v>
      </c>
      <c r="Q333" s="3" t="s">
        <v>3948</v>
      </c>
    </row>
    <row r="334" ht="15" customHeight="1">
      <c r="A334" t="e">
        <f t="shared" ca="1" si="556"/>
        <v>#VALUE!</v>
      </c>
      <c r="B334" t="e">
        <f t="array" ref="B334" ca="1">_xlfn.XLOOKUP(Tabelle10[[#This Row],[ExperimentID]]&amp;Tabelle10[[#This Row],[NegotiationID]]&amp;Tabelle10[[#This Row],[MessageID]],ALL_IN_ONE[ExperimentID]&amp;ALL_IN_ONE[NegotiationID]&amp;ALL_IN_ONE[MessageID],ALL_IN_ONE[Gesamt_ID],,0)</f>
        <v>#VALUE!</v>
      </c>
      <c r="C334">
        <v>66292</v>
      </c>
      <c r="D334" t="s">
        <v>3675</v>
      </c>
      <c r="E334">
        <v>75032</v>
      </c>
      <c r="F334">
        <v>66279</v>
      </c>
      <c r="G334">
        <v>66282</v>
      </c>
      <c r="H334" t="s">
        <v>31</v>
      </c>
      <c r="I334" t="str">
        <f t="array" ref="I334">IFERROR(_xlfn.XLOOKUP(Tabelle10[[#This Row],[NegotiationID]]&amp;"FinalAccept",Tabelle10[NegotiationID]&amp;Tabelle10[ActionType],Tabelle10[ActionType],,0),_xlfn.XLOOKUP(Tabelle10[[#This Row],[NegotiationID]]&amp;"FinalReject",Tabelle10[NegotiationID]&amp;Tabelle10[ActionType],Tabelle10[ActionType],,0))</f>
        <v>FinalAccept</v>
      </c>
      <c r="J334">
        <v>0.81850000000000001</v>
      </c>
      <c r="K334">
        <v>0.33200000000000002</v>
      </c>
      <c r="L334">
        <v>1.1505000000000001</v>
      </c>
      <c r="M334">
        <v>0.48649999999999999</v>
      </c>
      <c r="N334">
        <v>502</v>
      </c>
      <c r="O334">
        <v>3324</v>
      </c>
      <c r="P334">
        <v>14</v>
      </c>
      <c r="Q334" s="3" t="s">
        <v>3949</v>
      </c>
    </row>
    <row r="335" ht="15" customHeight="1">
      <c r="A335" t="e">
        <f t="shared" ca="1" si="556"/>
        <v>#VALUE!</v>
      </c>
      <c r="B335" t="e">
        <f t="array" ref="B335" ca="1">_xlfn.XLOOKUP(Tabelle10[[#This Row],[ExperimentID]]&amp;Tabelle10[[#This Row],[NegotiationID]]&amp;Tabelle10[[#This Row],[MessageID]],ALL_IN_ONE[ExperimentID]&amp;ALL_IN_ONE[NegotiationID]&amp;ALL_IN_ONE[MessageID],ALL_IN_ONE[Gesamt_ID],,0)</f>
        <v>#VALUE!</v>
      </c>
      <c r="C335">
        <v>66292</v>
      </c>
      <c r="D335" t="s">
        <v>3675</v>
      </c>
      <c r="E335">
        <v>75307</v>
      </c>
      <c r="F335">
        <v>66282</v>
      </c>
      <c r="G335">
        <v>66279</v>
      </c>
      <c r="H335" t="s">
        <v>31</v>
      </c>
      <c r="I335" t="str">
        <f t="array" ref="I335">IFERROR(_xlfn.XLOOKUP(Tabelle10[[#This Row],[NegotiationID]]&amp;"FinalAccept",Tabelle10[NegotiationID]&amp;Tabelle10[ActionType],Tabelle10[ActionType],,0),_xlfn.XLOOKUP(Tabelle10[[#This Row],[NegotiationID]]&amp;"FinalReject",Tabelle10[NegotiationID]&amp;Tabelle10[ActionType],Tabelle10[ActionType],,0))</f>
        <v>FinalAccept</v>
      </c>
      <c r="J335">
        <v>0.68149999999999999</v>
      </c>
      <c r="K335">
        <v>0.54849999999999999</v>
      </c>
      <c r="L335">
        <v>1.23</v>
      </c>
      <c r="M335">
        <v>0.13300000000000001</v>
      </c>
      <c r="N335">
        <v>302</v>
      </c>
      <c r="O335">
        <v>3324</v>
      </c>
      <c r="P335">
        <v>14</v>
      </c>
      <c r="Q335" s="3" t="s">
        <v>3950</v>
      </c>
    </row>
    <row r="336" ht="15" customHeight="1">
      <c r="A336" t="e">
        <f t="shared" ca="1" si="556"/>
        <v>#VALUE!</v>
      </c>
      <c r="B336" t="e">
        <f t="array" ref="B336" ca="1">_xlfn.XLOOKUP(Tabelle10[[#This Row],[ExperimentID]]&amp;Tabelle10[[#This Row],[NegotiationID]]&amp;Tabelle10[[#This Row],[MessageID]],ALL_IN_ONE[ExperimentID]&amp;ALL_IN_ONE[NegotiationID]&amp;ALL_IN_ONE[MessageID],ALL_IN_ONE[Gesamt_ID],,0)</f>
        <v>#VALUE!</v>
      </c>
      <c r="C336">
        <v>66292</v>
      </c>
      <c r="D336" t="s">
        <v>3675</v>
      </c>
      <c r="E336">
        <v>76309</v>
      </c>
      <c r="F336">
        <v>66279</v>
      </c>
      <c r="G336">
        <v>66282</v>
      </c>
      <c r="H336" t="s">
        <v>31</v>
      </c>
      <c r="I336" t="str">
        <f t="array" ref="I336">IFERROR(_xlfn.XLOOKUP(Tabelle10[[#This Row],[NegotiationID]]&amp;"FinalAccept",Tabelle10[NegotiationID]&amp;Tabelle10[ActionType],Tabelle10[ActionType],,0),_xlfn.XLOOKUP(Tabelle10[[#This Row],[NegotiationID]]&amp;"FinalReject",Tabelle10[NegotiationID]&amp;Tabelle10[ActionType],Tabelle10[ActionType],,0))</f>
        <v>FinalAccept</v>
      </c>
      <c r="J336">
        <v>0.75849999999999995</v>
      </c>
      <c r="K336">
        <v>0.46150000000000002</v>
      </c>
      <c r="L336">
        <v>1.22</v>
      </c>
      <c r="M336">
        <v>0.29699999999999999</v>
      </c>
      <c r="N336">
        <v>404</v>
      </c>
      <c r="O336">
        <v>3324</v>
      </c>
      <c r="P336">
        <v>14</v>
      </c>
      <c r="Q336" s="3" t="s">
        <v>3951</v>
      </c>
    </row>
    <row r="337" ht="15" customHeight="1">
      <c r="A337" t="e">
        <f t="shared" ca="1" si="556"/>
        <v>#VALUE!</v>
      </c>
      <c r="B337" t="e">
        <f t="array" ref="B337" ca="1">_xlfn.XLOOKUP(Tabelle10[[#This Row],[ExperimentID]]&amp;Tabelle10[[#This Row],[NegotiationID]]&amp;Tabelle10[[#This Row],[MessageID]],ALL_IN_ONE[ExperimentID]&amp;ALL_IN_ONE[NegotiationID]&amp;ALL_IN_ONE[MessageID],ALL_IN_ONE[Gesamt_ID],,0)</f>
        <v>#VALUE!</v>
      </c>
      <c r="C337">
        <v>66292</v>
      </c>
      <c r="D337" t="s">
        <v>3675</v>
      </c>
      <c r="E337">
        <v>76743</v>
      </c>
      <c r="F337">
        <v>66282</v>
      </c>
      <c r="G337">
        <v>66279</v>
      </c>
      <c r="H337" t="s">
        <v>31</v>
      </c>
      <c r="I337" t="str">
        <f t="array" ref="I337">IFERROR(_xlfn.XLOOKUP(Tabelle10[[#This Row],[NegotiationID]]&amp;"FinalAccept",Tabelle10[NegotiationID]&amp;Tabelle10[ActionType],Tabelle10[ActionType],,0),_xlfn.XLOOKUP(Tabelle10[[#This Row],[NegotiationID]]&amp;"FinalReject",Tabelle10[NegotiationID]&amp;Tabelle10[ActionType],Tabelle10[ActionType],,0))</f>
        <v>FinalAccept</v>
      </c>
      <c r="J337">
        <v>0.66200000000000003</v>
      </c>
      <c r="K337">
        <v>0.61850000000000005</v>
      </c>
      <c r="L337">
        <v>1.2805</v>
      </c>
      <c r="M337">
        <v>0.043499999999999997</v>
      </c>
      <c r="N337">
        <v>186</v>
      </c>
      <c r="O337">
        <v>3324</v>
      </c>
      <c r="P337">
        <v>14</v>
      </c>
      <c r="Q337" s="3" t="s">
        <v>3952</v>
      </c>
    </row>
    <row r="338" ht="15" customHeight="1">
      <c r="A338" t="e">
        <f t="shared" ca="1" si="556"/>
        <v>#VALUE!</v>
      </c>
      <c r="B338" t="e">
        <f t="array" ref="B338" ca="1">_xlfn.XLOOKUP(Tabelle10[[#This Row],[ExperimentID]]&amp;Tabelle10[[#This Row],[NegotiationID]]&amp;Tabelle10[[#This Row],[MessageID]],ALL_IN_ONE[ExperimentID]&amp;ALL_IN_ONE[NegotiationID]&amp;ALL_IN_ONE[MessageID],ALL_IN_ONE[Gesamt_ID],,0)</f>
        <v>#VALUE!</v>
      </c>
      <c r="C338">
        <v>66292</v>
      </c>
      <c r="D338" t="s">
        <v>3675</v>
      </c>
      <c r="E338">
        <v>77332</v>
      </c>
      <c r="F338">
        <v>66279</v>
      </c>
      <c r="G338">
        <v>66282</v>
      </c>
      <c r="H338" t="s">
        <v>31</v>
      </c>
      <c r="I338" t="str">
        <f t="array" ref="I338">IFERROR(_xlfn.XLOOKUP(Tabelle10[[#This Row],[NegotiationID]]&amp;"FinalAccept",Tabelle10[NegotiationID]&amp;Tabelle10[ActionType],Tabelle10[ActionType],,0),_xlfn.XLOOKUP(Tabelle10[[#This Row],[NegotiationID]]&amp;"FinalReject",Tabelle10[NegotiationID]&amp;Tabelle10[ActionType],Tabelle10[ActionType],,0))</f>
        <v>FinalAccept</v>
      </c>
      <c r="J338">
        <v>0.67849999999999999</v>
      </c>
      <c r="K338">
        <v>0.56200000000000006</v>
      </c>
      <c r="L338">
        <v>1.2404999999999999</v>
      </c>
      <c r="M338">
        <v>0.11650000000000001</v>
      </c>
      <c r="N338">
        <v>193</v>
      </c>
      <c r="O338">
        <v>3324</v>
      </c>
      <c r="P338">
        <v>14</v>
      </c>
      <c r="Q338" s="3" t="s">
        <v>3953</v>
      </c>
    </row>
    <row r="339" ht="319" hidden="1">
      <c r="A339" t="e">
        <f t="shared" ca="1" si="556"/>
        <v>#VALUE!</v>
      </c>
      <c r="B339" t="e">
        <f t="array" ref="B339" ca="1">_xlfn.XLOOKUP(Tabelle10[[#This Row],[ExperimentID]]&amp;Tabelle10[[#This Row],[NegotiationID]]&amp;Tabelle10[[#This Row],[MessageID]],ALL_IN_ONE[ExperimentID]&amp;ALL_IN_ONE[NegotiationID]&amp;ALL_IN_ONE[MessageID],ALL_IN_ONE[Gesamt_ID],,0)</f>
        <v>#VALUE!</v>
      </c>
      <c r="C339">
        <v>66292</v>
      </c>
      <c r="D339" t="s">
        <v>3675</v>
      </c>
      <c r="E339">
        <v>77365</v>
      </c>
      <c r="F339">
        <v>66282</v>
      </c>
      <c r="G339">
        <v>66279</v>
      </c>
      <c r="H339" t="s">
        <v>22</v>
      </c>
      <c r="I339" t="str">
        <f t="array" ref="I339">IFERROR(_xlfn.XLOOKUP(Tabelle10[[#This Row],[NegotiationID]]&amp;"FinalAccept",Tabelle10[NegotiationID]&amp;Tabelle10[ActionType],Tabelle10[ActionType],,0),_xlfn.XLOOKUP(Tabelle10[[#This Row],[NegotiationID]]&amp;"FinalReject",Tabelle10[NegotiationID]&amp;Tabelle10[ActionType],Tabelle10[ActionType],,0))</f>
        <v>FinalAccept</v>
      </c>
      <c r="N339">
        <v>126</v>
      </c>
      <c r="O339">
        <v>3324</v>
      </c>
      <c r="P339">
        <v>14</v>
      </c>
      <c r="Q339" s="3" t="s">
        <v>6669</v>
      </c>
    </row>
    <row r="340" ht="87" hidden="1">
      <c r="A340" t="e">
        <f t="shared" ca="1" si="556"/>
        <v>#VALUE!</v>
      </c>
      <c r="B340" t="e">
        <f t="array" ref="B340" ca="1">_xlfn.XLOOKUP(Tabelle10[[#This Row],[ExperimentID]]&amp;Tabelle10[[#This Row],[NegotiationID]]&amp;Tabelle10[[#This Row],[MessageID]],ALL_IN_ONE[ExperimentID]&amp;ALL_IN_ONE[NegotiationID]&amp;ALL_IN_ONE[MessageID],ALL_IN_ONE[Gesamt_ID],,0)</f>
        <v>#VALUE!</v>
      </c>
      <c r="C340">
        <v>66292</v>
      </c>
      <c r="D340" t="s">
        <v>3675</v>
      </c>
      <c r="E340">
        <v>77450</v>
      </c>
      <c r="F340">
        <v>66279</v>
      </c>
      <c r="G340">
        <v>66282</v>
      </c>
      <c r="H340" t="s">
        <v>24</v>
      </c>
      <c r="I340" t="str">
        <f t="array" ref="I340">IFERROR(_xlfn.XLOOKUP(Tabelle10[[#This Row],[NegotiationID]]&amp;"FinalAccept",Tabelle10[NegotiationID]&amp;Tabelle10[ActionType],Tabelle10[ActionType],,0),_xlfn.XLOOKUP(Tabelle10[[#This Row],[NegotiationID]]&amp;"FinalReject",Tabelle10[NegotiationID]&amp;Tabelle10[ActionType],Tabelle10[ActionType],,0))</f>
        <v>FinalAccept</v>
      </c>
      <c r="N340">
        <v>49</v>
      </c>
      <c r="O340">
        <v>3324</v>
      </c>
      <c r="P340">
        <v>14</v>
      </c>
      <c r="Q340" s="3" t="s">
        <v>6670</v>
      </c>
    </row>
    <row r="341" ht="15" customHeight="1">
      <c r="A341" t="e">
        <f t="shared" ca="1" si="556"/>
        <v>#VALUE!</v>
      </c>
      <c r="B341" t="e">
        <f t="array" ref="B341" ca="1">_xlfn.XLOOKUP(Tabelle10[[#This Row],[ExperimentID]]&amp;Tabelle10[[#This Row],[NegotiationID]]&amp;Tabelle10[[#This Row],[MessageID]],ALL_IN_ONE[ExperimentID]&amp;ALL_IN_ONE[NegotiationID]&amp;ALL_IN_ONE[MessageID],ALL_IN_ONE[Gesamt_ID],,0)</f>
        <v>#VALUE!</v>
      </c>
      <c r="C341">
        <v>66292</v>
      </c>
      <c r="D341" t="s">
        <v>3675</v>
      </c>
      <c r="E341">
        <v>77458</v>
      </c>
      <c r="F341">
        <v>66282</v>
      </c>
      <c r="G341">
        <v>66279</v>
      </c>
      <c r="H341" t="s">
        <v>31</v>
      </c>
      <c r="I341" t="str">
        <f t="array" ref="I341">IFERROR(_xlfn.XLOOKUP(Tabelle10[[#This Row],[NegotiationID]]&amp;"FinalAccept",Tabelle10[NegotiationID]&amp;Tabelle10[ActionType],Tabelle10[ActionType],,0),_xlfn.XLOOKUP(Tabelle10[[#This Row],[NegotiationID]]&amp;"FinalReject",Tabelle10[NegotiationID]&amp;Tabelle10[ActionType],Tabelle10[ActionType],,0))</f>
        <v>FinalAccept</v>
      </c>
      <c r="J341">
        <v>0.61150000000000004</v>
      </c>
      <c r="K341">
        <v>0.64849999999999997</v>
      </c>
      <c r="L341">
        <v>1.26</v>
      </c>
      <c r="M341">
        <v>0.036999999999999998</v>
      </c>
      <c r="N341">
        <v>60</v>
      </c>
      <c r="O341">
        <v>3324</v>
      </c>
      <c r="P341">
        <v>14</v>
      </c>
      <c r="Q341" s="3" t="s">
        <v>3954</v>
      </c>
    </row>
    <row r="342" ht="15" customHeight="1">
      <c r="A342" t="e">
        <f t="shared" ca="1" si="556"/>
        <v>#VALUE!</v>
      </c>
      <c r="B342" t="e">
        <f t="array" ref="B342" ca="1">_xlfn.XLOOKUP(Tabelle10[[#This Row],[ExperimentID]]&amp;Tabelle10[[#This Row],[NegotiationID]]&amp;Tabelle10[[#This Row],[MessageID]],ALL_IN_ONE[ExperimentID]&amp;ALL_IN_ONE[NegotiationID]&amp;ALL_IN_ONE[MessageID],ALL_IN_ONE[Gesamt_ID],,0)</f>
        <v>#VALUE!</v>
      </c>
      <c r="C342">
        <v>66292</v>
      </c>
      <c r="D342" t="s">
        <v>3675</v>
      </c>
      <c r="E342">
        <v>77468</v>
      </c>
      <c r="F342">
        <v>66279</v>
      </c>
      <c r="G342">
        <v>66282</v>
      </c>
      <c r="H342" t="s">
        <v>20</v>
      </c>
      <c r="I342" t="str">
        <f t="array" ref="I342">IFERROR(_xlfn.XLOOKUP(Tabelle10[[#This Row],[NegotiationID]]&amp;"FinalAccept",Tabelle10[NegotiationID]&amp;Tabelle10[ActionType],Tabelle10[ActionType],,0),_xlfn.XLOOKUP(Tabelle10[[#This Row],[NegotiationID]]&amp;"FinalReject",Tabelle10[NegotiationID]&amp;Tabelle10[ActionType],Tabelle10[ActionType],,0))</f>
        <v>FinalAccept</v>
      </c>
      <c r="J342">
        <v>0.64849999999999997</v>
      </c>
      <c r="K342">
        <v>0.61150000000000004</v>
      </c>
      <c r="L342">
        <v>1.26</v>
      </c>
      <c r="M342">
        <v>0.036999999999999998</v>
      </c>
      <c r="N342">
        <v>66</v>
      </c>
      <c r="O342">
        <v>3324</v>
      </c>
      <c r="P342">
        <v>14</v>
      </c>
      <c r="Q342" s="3" t="s">
        <v>3955</v>
      </c>
    </row>
    <row r="343" ht="14.5" hidden="1">
      <c r="A343" t="e">
        <f t="shared" ca="1" si="556"/>
        <v>#VALUE!</v>
      </c>
      <c r="B343" t="e">
        <f t="array" ref="B343" ca="1">_xlfn.XLOOKUP(Tabelle10[[#This Row],[ExperimentID]]&amp;Tabelle10[[#This Row],[NegotiationID]]&amp;Tabelle10[[#This Row],[MessageID]],ALL_IN_ONE[ExperimentID]&amp;ALL_IN_ONE[NegotiationID]&amp;ALL_IN_ONE[MessageID],ALL_IN_ONE[Gesamt_ID],,0)</f>
        <v>#VALUE!</v>
      </c>
      <c r="C343">
        <v>66320</v>
      </c>
      <c r="D343" t="s">
        <v>3675</v>
      </c>
      <c r="E343">
        <v>66321</v>
      </c>
      <c r="H343" t="s">
        <v>6019</v>
      </c>
      <c r="I343" t="str">
        <f t="array" ref="I343">IFERROR(_xlfn.XLOOKUP(Tabelle10[[#This Row],[NegotiationID]]&amp;"FinalAccept",Tabelle10[NegotiationID]&amp;Tabelle10[ActionType],Tabelle10[ActionType],,0),_xlfn.XLOOKUP(Tabelle10[[#This Row],[NegotiationID]]&amp;"FinalReject",Tabelle10[NegotiationID]&amp;Tabelle10[ActionType],Tabelle10[ActionType],,0))</f>
        <v>FinalAccept</v>
      </c>
      <c r="N343">
        <v>21</v>
      </c>
      <c r="O343">
        <v>1598</v>
      </c>
      <c r="P343">
        <v>9</v>
      </c>
      <c r="Q343" t="s">
        <v>6020</v>
      </c>
    </row>
    <row r="344" ht="15" customHeight="1">
      <c r="A344" t="e">
        <f t="shared" ca="1" si="556"/>
        <v>#VALUE!</v>
      </c>
      <c r="B344" t="e">
        <f t="array" ref="B344" ca="1">_xlfn.XLOOKUP(Tabelle10[[#This Row],[ExperimentID]]&amp;Tabelle10[[#This Row],[NegotiationID]]&amp;Tabelle10[[#This Row],[MessageID]],ALL_IN_ONE[ExperimentID]&amp;ALL_IN_ONE[NegotiationID]&amp;ALL_IN_ONE[MessageID],ALL_IN_ONE[Gesamt_ID],,0)</f>
        <v>#VALUE!</v>
      </c>
      <c r="C344">
        <v>66320</v>
      </c>
      <c r="D344" t="s">
        <v>3675</v>
      </c>
      <c r="E344">
        <v>72452</v>
      </c>
      <c r="F344">
        <v>66307</v>
      </c>
      <c r="G344">
        <v>66310</v>
      </c>
      <c r="H344" t="s">
        <v>158</v>
      </c>
      <c r="I344" t="str">
        <f t="array" ref="I344">IFERROR(_xlfn.XLOOKUP(Tabelle10[[#This Row],[NegotiationID]]&amp;"FinalAccept",Tabelle10[NegotiationID]&amp;Tabelle10[ActionType],Tabelle10[ActionType],,0),_xlfn.XLOOKUP(Tabelle10[[#This Row],[NegotiationID]]&amp;"FinalReject",Tabelle10[NegotiationID]&amp;Tabelle10[ActionType],Tabelle10[ActionType],,0))</f>
        <v>FinalAccept</v>
      </c>
      <c r="J344">
        <v>0.81100000000000005</v>
      </c>
      <c r="K344">
        <v>0.48099999999999998</v>
      </c>
      <c r="L344">
        <v>1.292</v>
      </c>
      <c r="M344">
        <v>0.33000000000000002</v>
      </c>
      <c r="N344">
        <v>264</v>
      </c>
      <c r="O344">
        <v>1598</v>
      </c>
      <c r="P344">
        <v>9</v>
      </c>
      <c r="Q344" s="3" t="s">
        <v>3956</v>
      </c>
    </row>
    <row r="345" ht="130.5" hidden="1">
      <c r="A345" t="e">
        <f t="shared" ca="1" si="556"/>
        <v>#VALUE!</v>
      </c>
      <c r="B345" t="e">
        <f t="array" ref="B345" ca="1">_xlfn.XLOOKUP(Tabelle10[[#This Row],[ExperimentID]]&amp;Tabelle10[[#This Row],[NegotiationID]]&amp;Tabelle10[[#This Row],[MessageID]],ALL_IN_ONE[ExperimentID]&amp;ALL_IN_ONE[NegotiationID]&amp;ALL_IN_ONE[MessageID],ALL_IN_ONE[Gesamt_ID],,0)</f>
        <v>#VALUE!</v>
      </c>
      <c r="C345">
        <v>66320</v>
      </c>
      <c r="D345" t="s">
        <v>3675</v>
      </c>
      <c r="E345">
        <v>72511</v>
      </c>
      <c r="F345">
        <v>66310</v>
      </c>
      <c r="G345">
        <v>66307</v>
      </c>
      <c r="H345" t="s">
        <v>22</v>
      </c>
      <c r="I345" t="str">
        <f t="array" ref="I345">IFERROR(_xlfn.XLOOKUP(Tabelle10[[#This Row],[NegotiationID]]&amp;"FinalAccept",Tabelle10[NegotiationID]&amp;Tabelle10[ActionType],Tabelle10[ActionType],,0),_xlfn.XLOOKUP(Tabelle10[[#This Row],[NegotiationID]]&amp;"FinalReject",Tabelle10[NegotiationID]&amp;Tabelle10[ActionType],Tabelle10[ActionType],,0))</f>
        <v>FinalAccept</v>
      </c>
      <c r="N345">
        <v>116</v>
      </c>
      <c r="O345">
        <v>1598</v>
      </c>
      <c r="P345">
        <v>9</v>
      </c>
      <c r="Q345" s="3" t="s">
        <v>6671</v>
      </c>
    </row>
    <row r="346" ht="130.5" hidden="1">
      <c r="A346" t="e">
        <f t="shared" ca="1" si="556"/>
        <v>#VALUE!</v>
      </c>
      <c r="B346" t="e">
        <f t="array" ref="B346" ca="1">_xlfn.XLOOKUP(Tabelle10[[#This Row],[ExperimentID]]&amp;Tabelle10[[#This Row],[NegotiationID]]&amp;Tabelle10[[#This Row],[MessageID]],ALL_IN_ONE[ExperimentID]&amp;ALL_IN_ONE[NegotiationID]&amp;ALL_IN_ONE[MessageID],ALL_IN_ONE[Gesamt_ID],,0)</f>
        <v>#VALUE!</v>
      </c>
      <c r="C346">
        <v>66320</v>
      </c>
      <c r="D346" t="s">
        <v>3675</v>
      </c>
      <c r="E346">
        <v>73566</v>
      </c>
      <c r="F346">
        <v>66307</v>
      </c>
      <c r="G346">
        <v>66310</v>
      </c>
      <c r="H346" t="s">
        <v>24</v>
      </c>
      <c r="I346" t="str">
        <f t="array" ref="I346">IFERROR(_xlfn.XLOOKUP(Tabelle10[[#This Row],[NegotiationID]]&amp;"FinalAccept",Tabelle10[NegotiationID]&amp;Tabelle10[ActionType],Tabelle10[ActionType],,0),_xlfn.XLOOKUP(Tabelle10[[#This Row],[NegotiationID]]&amp;"FinalReject",Tabelle10[NegotiationID]&amp;Tabelle10[ActionType],Tabelle10[ActionType],,0))</f>
        <v>FinalAccept</v>
      </c>
      <c r="N346">
        <v>98</v>
      </c>
      <c r="O346">
        <v>1598</v>
      </c>
      <c r="P346">
        <v>9</v>
      </c>
      <c r="Q346" s="3" t="s">
        <v>6672</v>
      </c>
    </row>
    <row r="347" ht="15" customHeight="1">
      <c r="A347" t="e">
        <f t="shared" ca="1" si="556"/>
        <v>#VALUE!</v>
      </c>
      <c r="B347" t="e">
        <f t="array" ref="B347" ca="1">_xlfn.XLOOKUP(Tabelle10[[#This Row],[ExperimentID]]&amp;Tabelle10[[#This Row],[NegotiationID]]&amp;Tabelle10[[#This Row],[MessageID]],ALL_IN_ONE[ExperimentID]&amp;ALL_IN_ONE[NegotiationID]&amp;ALL_IN_ONE[MessageID],ALL_IN_ONE[Gesamt_ID],,0)</f>
        <v>#VALUE!</v>
      </c>
      <c r="C347">
        <v>66320</v>
      </c>
      <c r="D347" t="s">
        <v>3675</v>
      </c>
      <c r="E347">
        <v>73942</v>
      </c>
      <c r="F347">
        <v>66310</v>
      </c>
      <c r="G347">
        <v>66307</v>
      </c>
      <c r="H347" t="s">
        <v>31</v>
      </c>
      <c r="I347" t="str">
        <f t="array" ref="I347">IFERROR(_xlfn.XLOOKUP(Tabelle10[[#This Row],[NegotiationID]]&amp;"FinalAccept",Tabelle10[NegotiationID]&amp;Tabelle10[ActionType],Tabelle10[ActionType],,0),_xlfn.XLOOKUP(Tabelle10[[#This Row],[NegotiationID]]&amp;"FinalReject",Tabelle10[NegotiationID]&amp;Tabelle10[ActionType],Tabelle10[ActionType],,0))</f>
        <v>FinalAccept</v>
      </c>
      <c r="J347">
        <v>0.92049999999999998</v>
      </c>
      <c r="K347">
        <v>0.32900000000000001</v>
      </c>
      <c r="L347">
        <v>1.2495000000000001</v>
      </c>
      <c r="M347">
        <v>0.59150000000000003</v>
      </c>
      <c r="N347">
        <v>469</v>
      </c>
      <c r="O347">
        <v>1598</v>
      </c>
      <c r="P347">
        <v>9</v>
      </c>
      <c r="Q347" s="3" t="s">
        <v>3957</v>
      </c>
    </row>
    <row r="348" ht="15" customHeight="1">
      <c r="A348" t="e">
        <f t="shared" ca="1" si="556"/>
        <v>#VALUE!</v>
      </c>
      <c r="B348" t="e">
        <f t="array" ref="B348" ca="1">_xlfn.XLOOKUP(Tabelle10[[#This Row],[ExperimentID]]&amp;Tabelle10[[#This Row],[NegotiationID]]&amp;Tabelle10[[#This Row],[MessageID]],ALL_IN_ONE[ExperimentID]&amp;ALL_IN_ONE[NegotiationID]&amp;ALL_IN_ONE[MessageID],ALL_IN_ONE[Gesamt_ID],,0)</f>
        <v>#VALUE!</v>
      </c>
      <c r="C348">
        <v>66320</v>
      </c>
      <c r="D348" t="s">
        <v>3675</v>
      </c>
      <c r="E348">
        <v>75378</v>
      </c>
      <c r="F348">
        <v>66307</v>
      </c>
      <c r="G348">
        <v>66310</v>
      </c>
      <c r="H348" t="s">
        <v>31</v>
      </c>
      <c r="I348" t="str">
        <f t="array" ref="I348">IFERROR(_xlfn.XLOOKUP(Tabelle10[[#This Row],[NegotiationID]]&amp;"FinalAccept",Tabelle10[NegotiationID]&amp;Tabelle10[ActionType],Tabelle10[ActionType],,0),_xlfn.XLOOKUP(Tabelle10[[#This Row],[NegotiationID]]&amp;"FinalReject",Tabelle10[NegotiationID]&amp;Tabelle10[ActionType],Tabelle10[ActionType],,0))</f>
        <v>FinalAccept</v>
      </c>
      <c r="J348">
        <v>0.61099999999999999</v>
      </c>
      <c r="K348">
        <v>0.68100000000000005</v>
      </c>
      <c r="L348">
        <v>1.292</v>
      </c>
      <c r="M348">
        <v>0.070000000000000007</v>
      </c>
      <c r="N348">
        <v>181</v>
      </c>
      <c r="O348">
        <v>1598</v>
      </c>
      <c r="P348">
        <v>9</v>
      </c>
      <c r="Q348" s="3" t="s">
        <v>3958</v>
      </c>
    </row>
    <row r="349" ht="15" customHeight="1">
      <c r="A349" t="e">
        <f t="shared" ca="1" si="556"/>
        <v>#VALUE!</v>
      </c>
      <c r="B349" t="e">
        <f t="array" ref="B349" ca="1">_xlfn.XLOOKUP(Tabelle10[[#This Row],[ExperimentID]]&amp;Tabelle10[[#This Row],[NegotiationID]]&amp;Tabelle10[[#This Row],[MessageID]],ALL_IN_ONE[ExperimentID]&amp;ALL_IN_ONE[NegotiationID]&amp;ALL_IN_ONE[MessageID],ALL_IN_ONE[Gesamt_ID],,0)</f>
        <v>#VALUE!</v>
      </c>
      <c r="C349">
        <v>66320</v>
      </c>
      <c r="D349" t="s">
        <v>3675</v>
      </c>
      <c r="E349">
        <v>75442</v>
      </c>
      <c r="F349">
        <v>66310</v>
      </c>
      <c r="G349">
        <v>66307</v>
      </c>
      <c r="H349" t="s">
        <v>31</v>
      </c>
      <c r="I349" t="str">
        <f t="array" ref="I349">IFERROR(_xlfn.XLOOKUP(Tabelle10[[#This Row],[NegotiationID]]&amp;"FinalAccept",Tabelle10[NegotiationID]&amp;Tabelle10[ActionType],Tabelle10[ActionType],,0),_xlfn.XLOOKUP(Tabelle10[[#This Row],[NegotiationID]]&amp;"FinalReject",Tabelle10[NegotiationID]&amp;Tabelle10[ActionType],Tabelle10[ActionType],,0))</f>
        <v>FinalAccept</v>
      </c>
      <c r="J349">
        <v>0.751</v>
      </c>
      <c r="K349">
        <v>0.46050000000000002</v>
      </c>
      <c r="L349">
        <v>1.2115</v>
      </c>
      <c r="M349">
        <v>0.29049999999999998</v>
      </c>
      <c r="N349">
        <v>236</v>
      </c>
      <c r="O349">
        <v>1598</v>
      </c>
      <c r="P349">
        <v>9</v>
      </c>
      <c r="Q349" s="3" t="s">
        <v>3959</v>
      </c>
    </row>
    <row r="350" ht="15" customHeight="1">
      <c r="A350" t="e">
        <f t="shared" ca="1" si="556"/>
        <v>#VALUE!</v>
      </c>
      <c r="B350" t="e">
        <f t="array" ref="B350" ca="1">_xlfn.XLOOKUP(Tabelle10[[#This Row],[ExperimentID]]&amp;Tabelle10[[#This Row],[NegotiationID]]&amp;Tabelle10[[#This Row],[MessageID]],ALL_IN_ONE[ExperimentID]&amp;ALL_IN_ONE[NegotiationID]&amp;ALL_IN_ONE[MessageID],ALL_IN_ONE[Gesamt_ID],,0)</f>
        <v>#VALUE!</v>
      </c>
      <c r="C350">
        <v>66320</v>
      </c>
      <c r="D350" t="s">
        <v>3675</v>
      </c>
      <c r="E350">
        <v>76227</v>
      </c>
      <c r="F350">
        <v>66307</v>
      </c>
      <c r="G350">
        <v>66310</v>
      </c>
      <c r="H350" t="s">
        <v>31</v>
      </c>
      <c r="I350" t="str">
        <f t="array" ref="I350">IFERROR(_xlfn.XLOOKUP(Tabelle10[[#This Row],[NegotiationID]]&amp;"FinalAccept",Tabelle10[NegotiationID]&amp;Tabelle10[ActionType],Tabelle10[ActionType],,0),_xlfn.XLOOKUP(Tabelle10[[#This Row],[NegotiationID]]&amp;"FinalReject",Tabelle10[NegotiationID]&amp;Tabelle10[ActionType],Tabelle10[ActionType],,0))</f>
        <v>FinalAccept</v>
      </c>
      <c r="J350">
        <v>0.52049999999999996</v>
      </c>
      <c r="K350">
        <v>0.70199999999999996</v>
      </c>
      <c r="L350">
        <v>1.2224999999999999</v>
      </c>
      <c r="M350">
        <v>0.18149999999999999</v>
      </c>
      <c r="N350">
        <v>114</v>
      </c>
      <c r="O350">
        <v>1598</v>
      </c>
      <c r="P350">
        <v>9</v>
      </c>
      <c r="Q350" s="3" t="s">
        <v>3960</v>
      </c>
    </row>
    <row r="351" ht="15" customHeight="1">
      <c r="A351" t="e">
        <f t="shared" ca="1" si="556"/>
        <v>#VALUE!</v>
      </c>
      <c r="B351" t="e">
        <f t="array" ref="B351" ca="1">_xlfn.XLOOKUP(Tabelle10[[#This Row],[ExperimentID]]&amp;Tabelle10[[#This Row],[NegotiationID]]&amp;Tabelle10[[#This Row],[MessageID]],ALL_IN_ONE[ExperimentID]&amp;ALL_IN_ONE[NegotiationID]&amp;ALL_IN_ONE[MessageID],ALL_IN_ONE[Gesamt_ID],,0)</f>
        <v>#VALUE!</v>
      </c>
      <c r="C351">
        <v>66320</v>
      </c>
      <c r="D351" t="s">
        <v>3675</v>
      </c>
      <c r="E351">
        <v>76266</v>
      </c>
      <c r="F351">
        <v>66310</v>
      </c>
      <c r="G351">
        <v>66307</v>
      </c>
      <c r="H351" t="s">
        <v>20</v>
      </c>
      <c r="I351" t="str">
        <f t="array" ref="I351">IFERROR(_xlfn.XLOOKUP(Tabelle10[[#This Row],[NegotiationID]]&amp;"FinalAccept",Tabelle10[NegotiationID]&amp;Tabelle10[ActionType],Tabelle10[ActionType],,0),_xlfn.XLOOKUP(Tabelle10[[#This Row],[NegotiationID]]&amp;"FinalReject",Tabelle10[NegotiationID]&amp;Tabelle10[ActionType],Tabelle10[ActionType],,0))</f>
        <v>FinalAccept</v>
      </c>
      <c r="J351">
        <v>0.70199999999999996</v>
      </c>
      <c r="K351">
        <v>0.52049999999999996</v>
      </c>
      <c r="L351">
        <v>1.2224999999999999</v>
      </c>
      <c r="M351">
        <v>0.18149999999999999</v>
      </c>
      <c r="N351">
        <v>99</v>
      </c>
      <c r="O351">
        <v>1598</v>
      </c>
      <c r="P351">
        <v>9</v>
      </c>
      <c r="Q351" s="3" t="s">
        <v>3961</v>
      </c>
    </row>
    <row r="352" ht="14.5" hidden="1">
      <c r="A352" t="e">
        <f t="shared" ca="1" si="556"/>
        <v>#VALUE!</v>
      </c>
      <c r="B352" t="e">
        <f t="array" ref="B352" ca="1">_xlfn.XLOOKUP(Tabelle10[[#This Row],[ExperimentID]]&amp;Tabelle10[[#This Row],[NegotiationID]]&amp;Tabelle10[[#This Row],[MessageID]],ALL_IN_ONE[ExperimentID]&amp;ALL_IN_ONE[NegotiationID]&amp;ALL_IN_ONE[MessageID],ALL_IN_ONE[Gesamt_ID],,0)</f>
        <v>#VALUE!</v>
      </c>
      <c r="C352">
        <v>66348</v>
      </c>
      <c r="D352" t="s">
        <v>3675</v>
      </c>
      <c r="E352">
        <v>66349</v>
      </c>
      <c r="H352" t="s">
        <v>6019</v>
      </c>
      <c r="I352" t="str">
        <f t="array" ref="I352">IFERROR(_xlfn.XLOOKUP(Tabelle10[[#This Row],[NegotiationID]]&amp;"FinalAccept",Tabelle10[NegotiationID]&amp;Tabelle10[ActionType],Tabelle10[ActionType],,0),_xlfn.XLOOKUP(Tabelle10[[#This Row],[NegotiationID]]&amp;"FinalReject",Tabelle10[NegotiationID]&amp;Tabelle10[ActionType],Tabelle10[ActionType],,0))</f>
        <v>FinalAccept</v>
      </c>
      <c r="N352">
        <v>21</v>
      </c>
      <c r="O352">
        <v>2007</v>
      </c>
      <c r="P352">
        <v>14</v>
      </c>
      <c r="Q352" t="s">
        <v>6020</v>
      </c>
    </row>
    <row r="353" ht="15" customHeight="1">
      <c r="A353" t="e">
        <f t="shared" ca="1" si="556"/>
        <v>#VALUE!</v>
      </c>
      <c r="B353" t="e">
        <f t="array" ref="B353" ca="1">_xlfn.XLOOKUP(Tabelle10[[#This Row],[ExperimentID]]&amp;Tabelle10[[#This Row],[NegotiationID]]&amp;Tabelle10[[#This Row],[MessageID]],ALL_IN_ONE[ExperimentID]&amp;ALL_IN_ONE[NegotiationID]&amp;ALL_IN_ONE[MessageID],ALL_IN_ONE[Gesamt_ID],,0)</f>
        <v>#VALUE!</v>
      </c>
      <c r="C353">
        <v>66348</v>
      </c>
      <c r="D353" t="s">
        <v>3675</v>
      </c>
      <c r="E353">
        <v>72078</v>
      </c>
      <c r="F353">
        <v>66335</v>
      </c>
      <c r="G353">
        <v>66338</v>
      </c>
      <c r="H353" t="s">
        <v>158</v>
      </c>
      <c r="I353" t="str">
        <f t="array" ref="I353">IFERROR(_xlfn.XLOOKUP(Tabelle10[[#This Row],[NegotiationID]]&amp;"FinalAccept",Tabelle10[NegotiationID]&amp;Tabelle10[ActionType],Tabelle10[ActionType],,0),_xlfn.XLOOKUP(Tabelle10[[#This Row],[NegotiationID]]&amp;"FinalReject",Tabelle10[NegotiationID]&amp;Tabelle10[ActionType],Tabelle10[ActionType],,0))</f>
        <v>FinalAccept</v>
      </c>
      <c r="J353">
        <v>1</v>
      </c>
      <c r="K353">
        <v>1</v>
      </c>
      <c r="L353">
        <v>2</v>
      </c>
      <c r="M353">
        <v>0</v>
      </c>
      <c r="N353">
        <v>77</v>
      </c>
      <c r="O353">
        <v>2007</v>
      </c>
      <c r="P353">
        <v>14</v>
      </c>
      <c r="Q353" s="3" t="s">
        <v>3962</v>
      </c>
    </row>
    <row r="354" ht="15" customHeight="1">
      <c r="A354" t="e">
        <f t="shared" ca="1" si="556"/>
        <v>#VALUE!</v>
      </c>
      <c r="B354" t="e">
        <f t="array" ref="B354" ca="1">_xlfn.XLOOKUP(Tabelle10[[#This Row],[ExperimentID]]&amp;Tabelle10[[#This Row],[NegotiationID]]&amp;Tabelle10[[#This Row],[MessageID]],ALL_IN_ONE[ExperimentID]&amp;ALL_IN_ONE[NegotiationID]&amp;ALL_IN_ONE[MessageID],ALL_IN_ONE[Gesamt_ID],,0)</f>
        <v>#VALUE!</v>
      </c>
      <c r="C354">
        <v>66348</v>
      </c>
      <c r="D354" t="s">
        <v>3675</v>
      </c>
      <c r="E354">
        <v>72513</v>
      </c>
      <c r="F354">
        <v>66338</v>
      </c>
      <c r="G354">
        <v>66335</v>
      </c>
      <c r="H354" t="s">
        <v>31</v>
      </c>
      <c r="I354" t="str">
        <f t="array" ref="I354">IFERROR(_xlfn.XLOOKUP(Tabelle10[[#This Row],[NegotiationID]]&amp;"FinalAccept",Tabelle10[NegotiationID]&amp;Tabelle10[ActionType],Tabelle10[ActionType],,0),_xlfn.XLOOKUP(Tabelle10[[#This Row],[NegotiationID]]&amp;"FinalReject",Tabelle10[NegotiationID]&amp;Tabelle10[ActionType],Tabelle10[ActionType],,0))</f>
        <v>FinalAccept</v>
      </c>
      <c r="J354">
        <v>1</v>
      </c>
      <c r="K354">
        <v>1</v>
      </c>
      <c r="L354">
        <v>2</v>
      </c>
      <c r="M354">
        <v>0</v>
      </c>
      <c r="N354">
        <v>107</v>
      </c>
      <c r="O354">
        <v>2007</v>
      </c>
      <c r="P354">
        <v>14</v>
      </c>
      <c r="Q354" s="3" t="s">
        <v>3963</v>
      </c>
    </row>
    <row r="355" ht="15" customHeight="1">
      <c r="A355" t="e">
        <f t="shared" ca="1" si="556"/>
        <v>#VALUE!</v>
      </c>
      <c r="B355" t="e">
        <f t="array" ref="B355" ca="1">_xlfn.XLOOKUP(Tabelle10[[#This Row],[ExperimentID]]&amp;Tabelle10[[#This Row],[NegotiationID]]&amp;Tabelle10[[#This Row],[MessageID]],ALL_IN_ONE[ExperimentID]&amp;ALL_IN_ONE[NegotiationID]&amp;ALL_IN_ONE[MessageID],ALL_IN_ONE[Gesamt_ID],,0)</f>
        <v>#VALUE!</v>
      </c>
      <c r="C355">
        <v>66348</v>
      </c>
      <c r="D355" t="s">
        <v>3675</v>
      </c>
      <c r="E355">
        <v>72595</v>
      </c>
      <c r="F355">
        <v>66335</v>
      </c>
      <c r="G355">
        <v>66338</v>
      </c>
      <c r="H355" t="s">
        <v>31</v>
      </c>
      <c r="I355" t="str">
        <f t="array" ref="I355">IFERROR(_xlfn.XLOOKUP(Tabelle10[[#This Row],[NegotiationID]]&amp;"FinalAccept",Tabelle10[NegotiationID]&amp;Tabelle10[ActionType],Tabelle10[ActionType],,0),_xlfn.XLOOKUP(Tabelle10[[#This Row],[NegotiationID]]&amp;"FinalReject",Tabelle10[NegotiationID]&amp;Tabelle10[ActionType],Tabelle10[ActionType],,0))</f>
        <v>FinalAccept</v>
      </c>
      <c r="J355">
        <v>1</v>
      </c>
      <c r="K355">
        <v>0.10050000000000001</v>
      </c>
      <c r="L355">
        <v>1.1005</v>
      </c>
      <c r="M355">
        <v>0.89949999999999997</v>
      </c>
      <c r="N355">
        <v>96</v>
      </c>
      <c r="O355">
        <v>2007</v>
      </c>
      <c r="P355">
        <v>14</v>
      </c>
      <c r="Q355" s="3" t="s">
        <v>3964</v>
      </c>
    </row>
    <row r="356" ht="15" customHeight="1">
      <c r="A356" t="e">
        <f t="shared" ca="1" si="556"/>
        <v>#VALUE!</v>
      </c>
      <c r="B356" t="e">
        <f t="array" ref="B356" ca="1">_xlfn.XLOOKUP(Tabelle10[[#This Row],[ExperimentID]]&amp;Tabelle10[[#This Row],[NegotiationID]]&amp;Tabelle10[[#This Row],[MessageID]],ALL_IN_ONE[ExperimentID]&amp;ALL_IN_ONE[NegotiationID]&amp;ALL_IN_ONE[MessageID],ALL_IN_ONE[Gesamt_ID],,0)</f>
        <v>#VALUE!</v>
      </c>
      <c r="C356">
        <v>66348</v>
      </c>
      <c r="D356" t="s">
        <v>3675</v>
      </c>
      <c r="E356">
        <v>73657</v>
      </c>
      <c r="F356">
        <v>66338</v>
      </c>
      <c r="G356">
        <v>66335</v>
      </c>
      <c r="H356" t="s">
        <v>31</v>
      </c>
      <c r="I356" t="str">
        <f t="array" ref="I356">IFERROR(_xlfn.XLOOKUP(Tabelle10[[#This Row],[NegotiationID]]&amp;"FinalAccept",Tabelle10[NegotiationID]&amp;Tabelle10[ActionType],Tabelle10[ActionType],,0),_xlfn.XLOOKUP(Tabelle10[[#This Row],[NegotiationID]]&amp;"FinalReject",Tabelle10[NegotiationID]&amp;Tabelle10[ActionType],Tabelle10[ActionType],,0))</f>
        <v>FinalAccept</v>
      </c>
      <c r="J356">
        <v>0.77049999999999996</v>
      </c>
      <c r="K356">
        <v>0.40150000000000002</v>
      </c>
      <c r="L356">
        <v>1.1719999999999999</v>
      </c>
      <c r="M356">
        <v>0.36899999999999999</v>
      </c>
      <c r="N356">
        <v>286</v>
      </c>
      <c r="O356">
        <v>2007</v>
      </c>
      <c r="P356">
        <v>14</v>
      </c>
      <c r="Q356" s="3" t="s">
        <v>3965</v>
      </c>
    </row>
    <row r="357" ht="15" customHeight="1">
      <c r="A357" t="e">
        <f t="shared" ca="1" si="556"/>
        <v>#VALUE!</v>
      </c>
      <c r="B357" t="e">
        <f t="array" ref="B357" ca="1">_xlfn.XLOOKUP(Tabelle10[[#This Row],[ExperimentID]]&amp;Tabelle10[[#This Row],[NegotiationID]]&amp;Tabelle10[[#This Row],[MessageID]],ALL_IN_ONE[ExperimentID]&amp;ALL_IN_ONE[NegotiationID]&amp;ALL_IN_ONE[MessageID],ALL_IN_ONE[Gesamt_ID],,0)</f>
        <v>#VALUE!</v>
      </c>
      <c r="C357">
        <v>66348</v>
      </c>
      <c r="D357" t="s">
        <v>3675</v>
      </c>
      <c r="E357">
        <v>74164</v>
      </c>
      <c r="F357">
        <v>66335</v>
      </c>
      <c r="G357">
        <v>66338</v>
      </c>
      <c r="H357" t="s">
        <v>31</v>
      </c>
      <c r="I357" t="str">
        <f t="array" ref="I357">IFERROR(_xlfn.XLOOKUP(Tabelle10[[#This Row],[NegotiationID]]&amp;"FinalAccept",Tabelle10[NegotiationID]&amp;Tabelle10[ActionType],Tabelle10[ActionType],,0),_xlfn.XLOOKUP(Tabelle10[[#This Row],[NegotiationID]]&amp;"FinalReject",Tabelle10[NegotiationID]&amp;Tabelle10[ActionType],Tabelle10[ActionType],,0))</f>
        <v>FinalAccept</v>
      </c>
      <c r="J357">
        <v>0.871</v>
      </c>
      <c r="K357">
        <v>0.30199999999999999</v>
      </c>
      <c r="L357">
        <v>1.173</v>
      </c>
      <c r="M357">
        <v>0.56899999999999995</v>
      </c>
      <c r="N357">
        <v>214</v>
      </c>
      <c r="O357">
        <v>2007</v>
      </c>
      <c r="P357">
        <v>14</v>
      </c>
      <c r="Q357" s="3" t="s">
        <v>3966</v>
      </c>
    </row>
    <row r="358" ht="15" customHeight="1">
      <c r="A358" t="e">
        <f t="shared" ca="1" si="556"/>
        <v>#VALUE!</v>
      </c>
      <c r="B358" t="e">
        <f t="array" ref="B358" ca="1">_xlfn.XLOOKUP(Tabelle10[[#This Row],[ExperimentID]]&amp;Tabelle10[[#This Row],[NegotiationID]]&amp;Tabelle10[[#This Row],[MessageID]],ALL_IN_ONE[ExperimentID]&amp;ALL_IN_ONE[NegotiationID]&amp;ALL_IN_ONE[MessageID],ALL_IN_ONE[Gesamt_ID],,0)</f>
        <v>#VALUE!</v>
      </c>
      <c r="C358">
        <v>66348</v>
      </c>
      <c r="D358" t="s">
        <v>3675</v>
      </c>
      <c r="E358">
        <v>74282</v>
      </c>
      <c r="F358">
        <v>66338</v>
      </c>
      <c r="G358">
        <v>66335</v>
      </c>
      <c r="H358" t="s">
        <v>31</v>
      </c>
      <c r="I358" t="str">
        <f t="array" ref="I358">IFERROR(_xlfn.XLOOKUP(Tabelle10[[#This Row],[NegotiationID]]&amp;"FinalAccept",Tabelle10[NegotiationID]&amp;Tabelle10[ActionType],Tabelle10[ActionType],,0),_xlfn.XLOOKUP(Tabelle10[[#This Row],[NegotiationID]]&amp;"FinalReject",Tabelle10[NegotiationID]&amp;Tabelle10[ActionType],Tabelle10[ActionType],,0))</f>
        <v>FinalAccept</v>
      </c>
      <c r="J358">
        <v>0.65100000000000002</v>
      </c>
      <c r="K358">
        <v>0.52049999999999996</v>
      </c>
      <c r="L358">
        <v>1.1715</v>
      </c>
      <c r="M358">
        <v>0.1305</v>
      </c>
      <c r="N358">
        <v>176</v>
      </c>
      <c r="O358">
        <v>2007</v>
      </c>
      <c r="P358">
        <v>14</v>
      </c>
      <c r="Q358" s="3" t="s">
        <v>3967</v>
      </c>
    </row>
    <row r="359" ht="15" customHeight="1">
      <c r="A359" t="e">
        <f t="shared" ca="1" si="556"/>
        <v>#VALUE!</v>
      </c>
      <c r="B359" t="e">
        <f t="array" ref="B359" ca="1">_xlfn.XLOOKUP(Tabelle10[[#This Row],[ExperimentID]]&amp;Tabelle10[[#This Row],[NegotiationID]]&amp;Tabelle10[[#This Row],[MessageID]],ALL_IN_ONE[ExperimentID]&amp;ALL_IN_ONE[NegotiationID]&amp;ALL_IN_ONE[MessageID],ALL_IN_ONE[Gesamt_ID],,0)</f>
        <v>#VALUE!</v>
      </c>
      <c r="C359">
        <v>66348</v>
      </c>
      <c r="D359" t="s">
        <v>3675</v>
      </c>
      <c r="E359">
        <v>74382</v>
      </c>
      <c r="F359">
        <v>66335</v>
      </c>
      <c r="G359">
        <v>66338</v>
      </c>
      <c r="H359" t="s">
        <v>31</v>
      </c>
      <c r="I359" t="str">
        <f t="array" ref="I359">IFERROR(_xlfn.XLOOKUP(Tabelle10[[#This Row],[NegotiationID]]&amp;"FinalAccept",Tabelle10[NegotiationID]&amp;Tabelle10[ActionType],Tabelle10[ActionType],,0),_xlfn.XLOOKUP(Tabelle10[[#This Row],[NegotiationID]]&amp;"FinalReject",Tabelle10[NegotiationID]&amp;Tabelle10[ActionType],Tabelle10[ActionType],,0))</f>
        <v>FinalAccept</v>
      </c>
      <c r="J359">
        <v>0.73099999999999998</v>
      </c>
      <c r="K359">
        <v>0.53200000000000003</v>
      </c>
      <c r="L359">
        <v>1.2629999999999999</v>
      </c>
      <c r="M359">
        <v>0.19900000000000001</v>
      </c>
      <c r="N359">
        <v>248</v>
      </c>
      <c r="O359">
        <v>2007</v>
      </c>
      <c r="P359">
        <v>14</v>
      </c>
      <c r="Q359" s="3" t="s">
        <v>3968</v>
      </c>
    </row>
    <row r="360" ht="15" customHeight="1">
      <c r="A360" t="e">
        <f t="shared" ca="1" si="556"/>
        <v>#VALUE!</v>
      </c>
      <c r="B360" t="e">
        <f t="array" ref="B360" ca="1">_xlfn.XLOOKUP(Tabelle10[[#This Row],[ExperimentID]]&amp;Tabelle10[[#This Row],[NegotiationID]]&amp;Tabelle10[[#This Row],[MessageID]],ALL_IN_ONE[ExperimentID]&amp;ALL_IN_ONE[NegotiationID]&amp;ALL_IN_ONE[MessageID],ALL_IN_ONE[Gesamt_ID],,0)</f>
        <v>#VALUE!</v>
      </c>
      <c r="C360">
        <v>66348</v>
      </c>
      <c r="D360" t="s">
        <v>3675</v>
      </c>
      <c r="E360">
        <v>74479</v>
      </c>
      <c r="F360">
        <v>66338</v>
      </c>
      <c r="G360">
        <v>66335</v>
      </c>
      <c r="H360" t="s">
        <v>31</v>
      </c>
      <c r="I360" t="str">
        <f t="array" ref="I360">IFERROR(_xlfn.XLOOKUP(Tabelle10[[#This Row],[NegotiationID]]&amp;"FinalAccept",Tabelle10[NegotiationID]&amp;Tabelle10[ActionType],Tabelle10[ActionType],,0),_xlfn.XLOOKUP(Tabelle10[[#This Row],[NegotiationID]]&amp;"FinalReject",Tabelle10[NegotiationID]&amp;Tabelle10[ActionType],Tabelle10[ActionType],,0))</f>
        <v>FinalAccept</v>
      </c>
      <c r="J360">
        <v>0.61099999999999999</v>
      </c>
      <c r="K360">
        <v>0.61850000000000005</v>
      </c>
      <c r="L360">
        <v>1.2295</v>
      </c>
      <c r="M360">
        <v>0.0074999999999999997</v>
      </c>
      <c r="N360">
        <v>300</v>
      </c>
      <c r="O360">
        <v>2007</v>
      </c>
      <c r="P360">
        <v>14</v>
      </c>
      <c r="Q360" s="3" t="s">
        <v>3969</v>
      </c>
    </row>
    <row r="361" ht="15" customHeight="1">
      <c r="A361" t="e">
        <f t="shared" ca="1" si="556"/>
        <v>#VALUE!</v>
      </c>
      <c r="B361" t="e">
        <f t="array" ref="B361" ca="1">_xlfn.XLOOKUP(Tabelle10[[#This Row],[ExperimentID]]&amp;Tabelle10[[#This Row],[NegotiationID]]&amp;Tabelle10[[#This Row],[MessageID]],ALL_IN_ONE[ExperimentID]&amp;ALL_IN_ONE[NegotiationID]&amp;ALL_IN_ONE[MessageID],ALL_IN_ONE[Gesamt_ID],,0)</f>
        <v>#VALUE!</v>
      </c>
      <c r="C361">
        <v>66348</v>
      </c>
      <c r="D361" t="s">
        <v>3675</v>
      </c>
      <c r="E361">
        <v>74491</v>
      </c>
      <c r="F361">
        <v>66335</v>
      </c>
      <c r="G361">
        <v>66338</v>
      </c>
      <c r="H361" t="s">
        <v>31</v>
      </c>
      <c r="I361" t="str">
        <f t="array" ref="I361">IFERROR(_xlfn.XLOOKUP(Tabelle10[[#This Row],[NegotiationID]]&amp;"FinalAccept",Tabelle10[NegotiationID]&amp;Tabelle10[ActionType],Tabelle10[ActionType],,0),_xlfn.XLOOKUP(Tabelle10[[#This Row],[NegotiationID]]&amp;"FinalReject",Tabelle10[NegotiationID]&amp;Tabelle10[ActionType],Tabelle10[ActionType],,0))</f>
        <v>FinalAccept</v>
      </c>
      <c r="J361">
        <v>0.67100000000000004</v>
      </c>
      <c r="K361">
        <v>0.58099999999999996</v>
      </c>
      <c r="L361">
        <v>1.252</v>
      </c>
      <c r="M361">
        <v>0.089999999999999997</v>
      </c>
      <c r="N361">
        <v>136</v>
      </c>
      <c r="O361">
        <v>2007</v>
      </c>
      <c r="P361">
        <v>14</v>
      </c>
      <c r="Q361" s="3" t="s">
        <v>3970</v>
      </c>
    </row>
    <row r="362" ht="15" customHeight="1">
      <c r="A362" t="e">
        <f t="shared" ca="1" si="556"/>
        <v>#VALUE!</v>
      </c>
      <c r="B362" t="e">
        <f t="array" ref="B362" ca="1">_xlfn.XLOOKUP(Tabelle10[[#This Row],[ExperimentID]]&amp;Tabelle10[[#This Row],[NegotiationID]]&amp;Tabelle10[[#This Row],[MessageID]],ALL_IN_ONE[ExperimentID]&amp;ALL_IN_ONE[NegotiationID]&amp;ALL_IN_ONE[MessageID],ALL_IN_ONE[Gesamt_ID],,0)</f>
        <v>#VALUE!</v>
      </c>
      <c r="C362">
        <v>66348</v>
      </c>
      <c r="D362" t="s">
        <v>3675</v>
      </c>
      <c r="E362">
        <v>74503</v>
      </c>
      <c r="F362">
        <v>66338</v>
      </c>
      <c r="G362">
        <v>66335</v>
      </c>
      <c r="H362" t="s">
        <v>31</v>
      </c>
      <c r="I362" t="str">
        <f t="array" ref="I362">IFERROR(_xlfn.XLOOKUP(Tabelle10[[#This Row],[NegotiationID]]&amp;"FinalAccept",Tabelle10[NegotiationID]&amp;Tabelle10[ActionType],Tabelle10[ActionType],,0),_xlfn.XLOOKUP(Tabelle10[[#This Row],[NegotiationID]]&amp;"FinalReject",Tabelle10[NegotiationID]&amp;Tabelle10[ActionType],Tabelle10[ActionType],,0))</f>
        <v>FinalAccept</v>
      </c>
      <c r="J362">
        <v>0.60050000000000003</v>
      </c>
      <c r="K362">
        <v>0.60099999999999998</v>
      </c>
      <c r="L362">
        <v>1.2015</v>
      </c>
      <c r="M362">
        <v>0.00050000000000000001</v>
      </c>
      <c r="N362">
        <v>109</v>
      </c>
      <c r="O362">
        <v>2007</v>
      </c>
      <c r="P362">
        <v>14</v>
      </c>
      <c r="Q362" s="3" t="s">
        <v>3971</v>
      </c>
    </row>
    <row r="363" ht="15" customHeight="1">
      <c r="A363" t="e">
        <f t="shared" ca="1" si="556"/>
        <v>#VALUE!</v>
      </c>
      <c r="B363" t="e">
        <f t="array" ref="B363" ca="1">_xlfn.XLOOKUP(Tabelle10[[#This Row],[ExperimentID]]&amp;Tabelle10[[#This Row],[NegotiationID]]&amp;Tabelle10[[#This Row],[MessageID]],ALL_IN_ONE[ExperimentID]&amp;ALL_IN_ONE[NegotiationID]&amp;ALL_IN_ONE[MessageID],ALL_IN_ONE[Gesamt_ID],,0)</f>
        <v>#VALUE!</v>
      </c>
      <c r="C363">
        <v>66348</v>
      </c>
      <c r="D363" t="s">
        <v>3675</v>
      </c>
      <c r="E363">
        <v>75020</v>
      </c>
      <c r="F363">
        <v>66335</v>
      </c>
      <c r="G363">
        <v>66338</v>
      </c>
      <c r="H363" t="s">
        <v>31</v>
      </c>
      <c r="I363" t="str">
        <f t="array" ref="I363">IFERROR(_xlfn.XLOOKUP(Tabelle10[[#This Row],[NegotiationID]]&amp;"FinalAccept",Tabelle10[NegotiationID]&amp;Tabelle10[ActionType],Tabelle10[ActionType],,0),_xlfn.XLOOKUP(Tabelle10[[#This Row],[NegotiationID]]&amp;"FinalReject",Tabelle10[NegotiationID]&amp;Tabelle10[ActionType],Tabelle10[ActionType],,0))</f>
        <v>FinalAccept</v>
      </c>
      <c r="J363">
        <v>0.64100000000000001</v>
      </c>
      <c r="K363">
        <v>0.63049999999999995</v>
      </c>
      <c r="L363">
        <v>1.2715000000000001</v>
      </c>
      <c r="M363">
        <v>0.010500000000000001</v>
      </c>
      <c r="N363">
        <v>84</v>
      </c>
      <c r="O363">
        <v>2007</v>
      </c>
      <c r="P363">
        <v>14</v>
      </c>
      <c r="Q363" s="3" t="s">
        <v>3972</v>
      </c>
    </row>
    <row r="364" ht="15" customHeight="1">
      <c r="A364" t="e">
        <f t="shared" ca="1" si="556"/>
        <v>#VALUE!</v>
      </c>
      <c r="B364" t="e">
        <f t="array" ref="B364" ca="1">_xlfn.XLOOKUP(Tabelle10[[#This Row],[ExperimentID]]&amp;Tabelle10[[#This Row],[NegotiationID]]&amp;Tabelle10[[#This Row],[MessageID]],ALL_IN_ONE[ExperimentID]&amp;ALL_IN_ONE[NegotiationID]&amp;ALL_IN_ONE[MessageID],ALL_IN_ONE[Gesamt_ID],,0)</f>
        <v>#VALUE!</v>
      </c>
      <c r="C364">
        <v>66348</v>
      </c>
      <c r="D364" t="s">
        <v>3675</v>
      </c>
      <c r="E364">
        <v>75596</v>
      </c>
      <c r="F364">
        <v>66338</v>
      </c>
      <c r="G364">
        <v>66335</v>
      </c>
      <c r="H364" t="s">
        <v>31</v>
      </c>
      <c r="I364" t="str">
        <f t="array" ref="I364">IFERROR(_xlfn.XLOOKUP(Tabelle10[[#This Row],[NegotiationID]]&amp;"FinalAccept",Tabelle10[NegotiationID]&amp;Tabelle10[ActionType],Tabelle10[ActionType],,0),_xlfn.XLOOKUP(Tabelle10[[#This Row],[NegotiationID]]&amp;"FinalReject",Tabelle10[NegotiationID]&amp;Tabelle10[ActionType],Tabelle10[ActionType],,0))</f>
        <v>FinalAccept</v>
      </c>
      <c r="J364">
        <v>0.73050000000000004</v>
      </c>
      <c r="K364">
        <v>0.58099999999999996</v>
      </c>
      <c r="L364">
        <v>1.3115000000000001</v>
      </c>
      <c r="M364">
        <v>0.14949999999999999</v>
      </c>
      <c r="N364">
        <v>125</v>
      </c>
      <c r="O364">
        <v>2007</v>
      </c>
      <c r="P364">
        <v>14</v>
      </c>
      <c r="Q364" s="3" t="s">
        <v>3973</v>
      </c>
    </row>
    <row r="365" ht="15" customHeight="1">
      <c r="A365" t="e">
        <f t="shared" ca="1" si="556"/>
        <v>#VALUE!</v>
      </c>
      <c r="B365" t="e">
        <f t="array" ref="B365" ca="1">_xlfn.XLOOKUP(Tabelle10[[#This Row],[ExperimentID]]&amp;Tabelle10[[#This Row],[NegotiationID]]&amp;Tabelle10[[#This Row],[MessageID]],ALL_IN_ONE[ExperimentID]&amp;ALL_IN_ONE[NegotiationID]&amp;ALL_IN_ONE[MessageID],ALL_IN_ONE[Gesamt_ID],,0)</f>
        <v>#VALUE!</v>
      </c>
      <c r="C365">
        <v>66348</v>
      </c>
      <c r="D365" t="s">
        <v>3675</v>
      </c>
      <c r="E365">
        <v>76241</v>
      </c>
      <c r="F365">
        <v>66335</v>
      </c>
      <c r="G365">
        <v>66338</v>
      </c>
      <c r="H365" t="s">
        <v>20</v>
      </c>
      <c r="I365" t="str">
        <f t="array" ref="I365">IFERROR(_xlfn.XLOOKUP(Tabelle10[[#This Row],[NegotiationID]]&amp;"FinalAccept",Tabelle10[NegotiationID]&amp;Tabelle10[ActionType],Tabelle10[ActionType],,0),_xlfn.XLOOKUP(Tabelle10[[#This Row],[NegotiationID]]&amp;"FinalReject",Tabelle10[NegotiationID]&amp;Tabelle10[ActionType],Tabelle10[ActionType],,0))</f>
        <v>FinalAccept</v>
      </c>
      <c r="J365">
        <v>0.58099999999999996</v>
      </c>
      <c r="K365">
        <v>0.73050000000000004</v>
      </c>
      <c r="L365">
        <v>1.3115000000000001</v>
      </c>
      <c r="M365">
        <v>0.14949999999999999</v>
      </c>
      <c r="N365">
        <v>28</v>
      </c>
      <c r="O365">
        <v>2007</v>
      </c>
      <c r="P365">
        <v>14</v>
      </c>
      <c r="Q365" s="3" t="s">
        <v>3974</v>
      </c>
    </row>
    <row r="366" ht="14.5" hidden="1">
      <c r="A366" t="e">
        <f t="shared" ca="1" si="556"/>
        <v>#VALUE!</v>
      </c>
      <c r="B366" t="e">
        <f t="array" ref="B366" ca="1">_xlfn.XLOOKUP(Tabelle10[[#This Row],[ExperimentID]]&amp;Tabelle10[[#This Row],[NegotiationID]]&amp;Tabelle10[[#This Row],[MessageID]],ALL_IN_ONE[ExperimentID]&amp;ALL_IN_ONE[NegotiationID]&amp;ALL_IN_ONE[MessageID],ALL_IN_ONE[Gesamt_ID],,0)</f>
        <v>#VALUE!</v>
      </c>
      <c r="C366">
        <v>66376</v>
      </c>
      <c r="D366" t="s">
        <v>3675</v>
      </c>
      <c r="E366">
        <v>66377</v>
      </c>
      <c r="H366" t="s">
        <v>6019</v>
      </c>
      <c r="I366" t="e">
        <f t="array" ref="I366">IFERROR(_xlfn.XLOOKUP(Tabelle10[[#This Row],[NegotiationID]]&amp;"FinalAccept",Tabelle10[NegotiationID]&amp;Tabelle10[ActionType],Tabelle10[ActionType],,0),_xlfn.XLOOKUP(Tabelle10[[#This Row],[NegotiationID]]&amp;"FinalReject",Tabelle10[NegotiationID]&amp;Tabelle10[ActionType],Tabelle10[ActionType],,0))</f>
        <v>#N/A</v>
      </c>
      <c r="N366">
        <v>21</v>
      </c>
      <c r="O366">
        <v>1177</v>
      </c>
      <c r="P366">
        <v>5</v>
      </c>
      <c r="Q366" t="s">
        <v>6020</v>
      </c>
    </row>
    <row r="367" ht="15" hidden="1" customHeight="1">
      <c r="A367" t="e">
        <f t="shared" ca="1" si="556"/>
        <v>#VALUE!</v>
      </c>
      <c r="B367" t="e">
        <f t="array" ref="B367" ca="1">_xlfn.XLOOKUP(Tabelle10[[#This Row],[ExperimentID]]&amp;Tabelle10[[#This Row],[NegotiationID]]&amp;Tabelle10[[#This Row],[MessageID]],ALL_IN_ONE[ExperimentID]&amp;ALL_IN_ONE[NegotiationID]&amp;ALL_IN_ONE[MessageID],ALL_IN_ONE[Gesamt_ID],,0)</f>
        <v>#VALUE!</v>
      </c>
      <c r="C367">
        <v>66376</v>
      </c>
      <c r="D367" t="s">
        <v>3675</v>
      </c>
      <c r="E367">
        <v>71683</v>
      </c>
      <c r="F367">
        <v>66363</v>
      </c>
      <c r="G367">
        <v>66366</v>
      </c>
      <c r="H367" t="s">
        <v>158</v>
      </c>
      <c r="I367" t="e">
        <f t="array" ref="I367">IFERROR(_xlfn.XLOOKUP(Tabelle10[[#This Row],[NegotiationID]]&amp;"FinalAccept",Tabelle10[NegotiationID]&amp;Tabelle10[ActionType],Tabelle10[ActionType],,0),_xlfn.XLOOKUP(Tabelle10[[#This Row],[NegotiationID]]&amp;"FinalReject",Tabelle10[NegotiationID]&amp;Tabelle10[ActionType],Tabelle10[ActionType],,0))</f>
        <v>#N/A</v>
      </c>
      <c r="J367">
        <v>1</v>
      </c>
      <c r="K367">
        <v>0.59999999999999998</v>
      </c>
      <c r="L367">
        <v>1.6000000000000001</v>
      </c>
      <c r="M367">
        <v>0.40000000000000002</v>
      </c>
      <c r="N367">
        <v>83</v>
      </c>
      <c r="O367">
        <v>1177</v>
      </c>
      <c r="P367">
        <v>5</v>
      </c>
      <c r="Q367" s="3" t="s">
        <v>6673</v>
      </c>
    </row>
    <row r="368" ht="15" hidden="1" customHeight="1">
      <c r="A368" t="e">
        <f t="shared" ca="1" si="556"/>
        <v>#VALUE!</v>
      </c>
      <c r="B368" t="e">
        <f t="array" ref="B368" ca="1">_xlfn.XLOOKUP(Tabelle10[[#This Row],[ExperimentID]]&amp;Tabelle10[[#This Row],[NegotiationID]]&amp;Tabelle10[[#This Row],[MessageID]],ALL_IN_ONE[ExperimentID]&amp;ALL_IN_ONE[NegotiationID]&amp;ALL_IN_ONE[MessageID],ALL_IN_ONE[Gesamt_ID],,0)</f>
        <v>#VALUE!</v>
      </c>
      <c r="C368">
        <v>66376</v>
      </c>
      <c r="D368" t="s">
        <v>3675</v>
      </c>
      <c r="E368">
        <v>74400</v>
      </c>
      <c r="F368">
        <v>66366</v>
      </c>
      <c r="G368">
        <v>66363</v>
      </c>
      <c r="H368" t="s">
        <v>31</v>
      </c>
      <c r="I368" t="e">
        <f t="array" ref="I368">IFERROR(_xlfn.XLOOKUP(Tabelle10[[#This Row],[NegotiationID]]&amp;"FinalAccept",Tabelle10[NegotiationID]&amp;Tabelle10[ActionType],Tabelle10[ActionType],,0),_xlfn.XLOOKUP(Tabelle10[[#This Row],[NegotiationID]]&amp;"FinalReject",Tabelle10[NegotiationID]&amp;Tabelle10[ActionType],Tabelle10[ActionType],,0))</f>
        <v>#N/A</v>
      </c>
      <c r="J368">
        <v>0.96999999999999997</v>
      </c>
      <c r="K368">
        <v>0.20999999999999999</v>
      </c>
      <c r="L368">
        <v>1.1799999999999999</v>
      </c>
      <c r="M368">
        <v>0.76000000000000001</v>
      </c>
      <c r="N368">
        <v>476</v>
      </c>
      <c r="O368">
        <v>1177</v>
      </c>
      <c r="P368">
        <v>5</v>
      </c>
      <c r="Q368" s="3" t="s">
        <v>6674</v>
      </c>
    </row>
    <row r="369" ht="15" hidden="1" customHeight="1">
      <c r="A369" t="e">
        <f t="shared" ca="1" si="556"/>
        <v>#VALUE!</v>
      </c>
      <c r="B369" t="e">
        <f t="array" ref="B369" ca="1">_xlfn.XLOOKUP(Tabelle10[[#This Row],[ExperimentID]]&amp;Tabelle10[[#This Row],[NegotiationID]]&amp;Tabelle10[[#This Row],[MessageID]],ALL_IN_ONE[ExperimentID]&amp;ALL_IN_ONE[NegotiationID]&amp;ALL_IN_ONE[MessageID],ALL_IN_ONE[Gesamt_ID],,0)</f>
        <v>#VALUE!</v>
      </c>
      <c r="C369">
        <v>66376</v>
      </c>
      <c r="D369" t="s">
        <v>3675</v>
      </c>
      <c r="E369">
        <v>75567</v>
      </c>
      <c r="F369">
        <v>66363</v>
      </c>
      <c r="G369">
        <v>66366</v>
      </c>
      <c r="H369" t="s">
        <v>31</v>
      </c>
      <c r="I369" t="e">
        <f t="array" ref="I369">IFERROR(_xlfn.XLOOKUP(Tabelle10[[#This Row],[NegotiationID]]&amp;"FinalAccept",Tabelle10[NegotiationID]&amp;Tabelle10[ActionType],Tabelle10[ActionType],,0),_xlfn.XLOOKUP(Tabelle10[[#This Row],[NegotiationID]]&amp;"FinalReject",Tabelle10[NegotiationID]&amp;Tabelle10[ActionType],Tabelle10[ActionType],,0))</f>
        <v>#N/A</v>
      </c>
      <c r="J369">
        <v>0.70850000000000002</v>
      </c>
      <c r="K369">
        <v>0.48199999999999998</v>
      </c>
      <c r="L369">
        <v>1.1904999999999999</v>
      </c>
      <c r="M369">
        <v>0.22650000000000001</v>
      </c>
      <c r="N369">
        <v>344</v>
      </c>
      <c r="O369">
        <v>1177</v>
      </c>
      <c r="P369">
        <v>5</v>
      </c>
      <c r="Q369" s="3" t="s">
        <v>6675</v>
      </c>
    </row>
    <row r="370" ht="15" hidden="1" customHeight="1">
      <c r="A370" t="e">
        <f t="shared" ca="1" si="556"/>
        <v>#VALUE!</v>
      </c>
      <c r="B370" t="e">
        <f t="array" ref="B370" ca="1">_xlfn.XLOOKUP(Tabelle10[[#This Row],[ExperimentID]]&amp;Tabelle10[[#This Row],[NegotiationID]]&amp;Tabelle10[[#This Row],[MessageID]],ALL_IN_ONE[ExperimentID]&amp;ALL_IN_ONE[NegotiationID]&amp;ALL_IN_ONE[MessageID],ALL_IN_ONE[Gesamt_ID],,0)</f>
        <v>#VALUE!</v>
      </c>
      <c r="C370">
        <v>66376</v>
      </c>
      <c r="D370" t="s">
        <v>3675</v>
      </c>
      <c r="E370">
        <v>77441</v>
      </c>
      <c r="F370">
        <v>66366</v>
      </c>
      <c r="G370">
        <v>66363</v>
      </c>
      <c r="H370" t="s">
        <v>31</v>
      </c>
      <c r="I370" t="e">
        <f t="array" ref="I370">IFERROR(_xlfn.XLOOKUP(Tabelle10[[#This Row],[NegotiationID]]&amp;"FinalAccept",Tabelle10[NegotiationID]&amp;Tabelle10[ActionType],Tabelle10[ActionType],,0),_xlfn.XLOOKUP(Tabelle10[[#This Row],[NegotiationID]]&amp;"FinalReject",Tabelle10[NegotiationID]&amp;Tabelle10[ActionType],Tabelle10[ActionType],,0))</f>
        <v>#N/A</v>
      </c>
      <c r="J370">
        <v>0.80049999999999999</v>
      </c>
      <c r="K370">
        <v>0.4415</v>
      </c>
      <c r="L370">
        <v>1.242</v>
      </c>
      <c r="M370">
        <v>0.35899999999999999</v>
      </c>
      <c r="N370">
        <v>253</v>
      </c>
      <c r="O370">
        <v>1177</v>
      </c>
      <c r="P370">
        <v>5</v>
      </c>
      <c r="Q370" s="3" t="s">
        <v>6676</v>
      </c>
    </row>
    <row r="371" ht="14.5" hidden="1">
      <c r="A371" t="e">
        <f t="shared" ca="1" si="556"/>
        <v>#VALUE!</v>
      </c>
      <c r="B371" t="e">
        <f t="array" ref="B371" ca="1">_xlfn.XLOOKUP(Tabelle10[[#This Row],[ExperimentID]]&amp;Tabelle10[[#This Row],[NegotiationID]]&amp;Tabelle10[[#This Row],[MessageID]],ALL_IN_ONE[ExperimentID]&amp;ALL_IN_ONE[NegotiationID]&amp;ALL_IN_ONE[MessageID],ALL_IN_ONE[Gesamt_ID],,0)</f>
        <v>#VALUE!</v>
      </c>
      <c r="C371">
        <v>66404</v>
      </c>
      <c r="D371" t="s">
        <v>3675</v>
      </c>
      <c r="E371">
        <v>66405</v>
      </c>
      <c r="H371" t="s">
        <v>6019</v>
      </c>
      <c r="I371" t="str">
        <f t="array" ref="I371">IFERROR(_xlfn.XLOOKUP(Tabelle10[[#This Row],[NegotiationID]]&amp;"FinalAccept",Tabelle10[NegotiationID]&amp;Tabelle10[ActionType],Tabelle10[ActionType],,0),_xlfn.XLOOKUP(Tabelle10[[#This Row],[NegotiationID]]&amp;"FinalReject",Tabelle10[NegotiationID]&amp;Tabelle10[ActionType],Tabelle10[ActionType],,0))</f>
        <v>FinalAccept</v>
      </c>
      <c r="N371">
        <v>21</v>
      </c>
      <c r="O371">
        <v>635</v>
      </c>
      <c r="P371">
        <v>8</v>
      </c>
      <c r="Q371" t="s">
        <v>6020</v>
      </c>
    </row>
    <row r="372" ht="15" customHeight="1">
      <c r="A372" t="e">
        <f t="shared" ca="1" si="556"/>
        <v>#VALUE!</v>
      </c>
      <c r="B372" t="e">
        <f t="array" ref="B372" ca="1">_xlfn.XLOOKUP(Tabelle10[[#This Row],[ExperimentID]]&amp;Tabelle10[[#This Row],[NegotiationID]]&amp;Tabelle10[[#This Row],[MessageID]],ALL_IN_ONE[ExperimentID]&amp;ALL_IN_ONE[NegotiationID]&amp;ALL_IN_ONE[MessageID],ALL_IN_ONE[Gesamt_ID],,0)</f>
        <v>#VALUE!</v>
      </c>
      <c r="C372">
        <v>66404</v>
      </c>
      <c r="D372" t="s">
        <v>3675</v>
      </c>
      <c r="E372">
        <v>71812</v>
      </c>
      <c r="F372">
        <v>66391</v>
      </c>
      <c r="G372">
        <v>66394</v>
      </c>
      <c r="H372" t="s">
        <v>19</v>
      </c>
      <c r="I372" t="str">
        <f t="array" ref="I372">IFERROR(_xlfn.XLOOKUP(Tabelle10[[#This Row],[NegotiationID]]&amp;"FinalAccept",Tabelle10[NegotiationID]&amp;Tabelle10[ActionType],Tabelle10[ActionType],,0),_xlfn.XLOOKUP(Tabelle10[[#This Row],[NegotiationID]]&amp;"FinalReject",Tabelle10[NegotiationID]&amp;Tabelle10[ActionType],Tabelle10[ActionType],,0))</f>
        <v>FinalAccept</v>
      </c>
      <c r="J372">
        <v>0.93100000000000005</v>
      </c>
      <c r="K372">
        <v>0.23200000000000001</v>
      </c>
      <c r="L372">
        <v>1.163</v>
      </c>
      <c r="M372">
        <v>0.69899999999999995</v>
      </c>
      <c r="N372">
        <v>151</v>
      </c>
      <c r="O372">
        <v>635</v>
      </c>
      <c r="P372">
        <v>8</v>
      </c>
      <c r="Q372" s="3" t="s">
        <v>3975</v>
      </c>
    </row>
    <row r="373" ht="15" customHeight="1">
      <c r="A373" t="e">
        <f t="shared" ca="1" si="556"/>
        <v>#VALUE!</v>
      </c>
      <c r="B373" t="e">
        <f t="array" ref="B373" ca="1">_xlfn.XLOOKUP(Tabelle10[[#This Row],[ExperimentID]]&amp;Tabelle10[[#This Row],[NegotiationID]]&amp;Tabelle10[[#This Row],[MessageID]],ALL_IN_ONE[ExperimentID]&amp;ALL_IN_ONE[NegotiationID]&amp;ALL_IN_ONE[MessageID],ALL_IN_ONE[Gesamt_ID],,0)</f>
        <v>#VALUE!</v>
      </c>
      <c r="C373">
        <v>66404</v>
      </c>
      <c r="D373" t="s">
        <v>3675</v>
      </c>
      <c r="E373">
        <v>74402</v>
      </c>
      <c r="F373">
        <v>66394</v>
      </c>
      <c r="G373">
        <v>66391</v>
      </c>
      <c r="H373" t="s">
        <v>31</v>
      </c>
      <c r="I373" t="str">
        <f t="array" ref="I373">IFERROR(_xlfn.XLOOKUP(Tabelle10[[#This Row],[NegotiationID]]&amp;"FinalAccept",Tabelle10[NegotiationID]&amp;Tabelle10[ActionType],Tabelle10[ActionType],,0),_xlfn.XLOOKUP(Tabelle10[[#This Row],[NegotiationID]]&amp;"FinalReject",Tabelle10[NegotiationID]&amp;Tabelle10[ActionType],Tabelle10[ActionType],,0))</f>
        <v>FinalAccept</v>
      </c>
      <c r="J373">
        <v>0.84150000000000003</v>
      </c>
      <c r="K373">
        <v>0.34899999999999998</v>
      </c>
      <c r="L373">
        <v>1.1904999999999999</v>
      </c>
      <c r="M373">
        <v>0.49249999999999999</v>
      </c>
      <c r="N373">
        <v>67</v>
      </c>
      <c r="O373">
        <v>635</v>
      </c>
      <c r="P373">
        <v>8</v>
      </c>
      <c r="Q373" s="3" t="s">
        <v>3976</v>
      </c>
    </row>
    <row r="374" ht="15" customHeight="1">
      <c r="A374" t="e">
        <f t="shared" ca="1" si="556"/>
        <v>#VALUE!</v>
      </c>
      <c r="B374" t="e">
        <f t="array" ref="B374" ca="1">_xlfn.XLOOKUP(Tabelle10[[#This Row],[ExperimentID]]&amp;Tabelle10[[#This Row],[NegotiationID]]&amp;Tabelle10[[#This Row],[MessageID]],ALL_IN_ONE[ExperimentID]&amp;ALL_IN_ONE[NegotiationID]&amp;ALL_IN_ONE[MessageID],ALL_IN_ONE[Gesamt_ID],,0)</f>
        <v>#VALUE!</v>
      </c>
      <c r="C374">
        <v>66404</v>
      </c>
      <c r="D374" t="s">
        <v>3675</v>
      </c>
      <c r="E374">
        <v>75025</v>
      </c>
      <c r="F374">
        <v>66391</v>
      </c>
      <c r="G374">
        <v>66394</v>
      </c>
      <c r="H374" t="s">
        <v>31</v>
      </c>
      <c r="I374" t="str">
        <f t="array" ref="I374">IFERROR(_xlfn.XLOOKUP(Tabelle10[[#This Row],[NegotiationID]]&amp;"FinalAccept",Tabelle10[NegotiationID]&amp;Tabelle10[ActionType],Tabelle10[ActionType],,0),_xlfn.XLOOKUP(Tabelle10[[#This Row],[NegotiationID]]&amp;"FinalReject",Tabelle10[NegotiationID]&amp;Tabelle10[ActionType],Tabelle10[ActionType],,0))</f>
        <v>FinalAccept</v>
      </c>
      <c r="J374">
        <v>0.81850000000000001</v>
      </c>
      <c r="K374">
        <v>0.33200000000000002</v>
      </c>
      <c r="L374">
        <v>1.1505000000000001</v>
      </c>
      <c r="M374">
        <v>0.48649999999999999</v>
      </c>
      <c r="N374">
        <v>49</v>
      </c>
      <c r="O374">
        <v>635</v>
      </c>
      <c r="P374">
        <v>8</v>
      </c>
      <c r="Q374" s="3" t="s">
        <v>3977</v>
      </c>
    </row>
    <row r="375" ht="15" customHeight="1">
      <c r="A375" t="e">
        <f t="shared" ca="1" si="556"/>
        <v>#VALUE!</v>
      </c>
      <c r="B375" t="e">
        <f t="array" ref="B375" ca="1">_xlfn.XLOOKUP(Tabelle10[[#This Row],[ExperimentID]]&amp;Tabelle10[[#This Row],[NegotiationID]]&amp;Tabelle10[[#This Row],[MessageID]],ALL_IN_ONE[ExperimentID]&amp;ALL_IN_ONE[NegotiationID]&amp;ALL_IN_ONE[MessageID],ALL_IN_ONE[Gesamt_ID],,0)</f>
        <v>#VALUE!</v>
      </c>
      <c r="C375">
        <v>66404</v>
      </c>
      <c r="D375" t="s">
        <v>3675</v>
      </c>
      <c r="E375">
        <v>76607</v>
      </c>
      <c r="F375">
        <v>66394</v>
      </c>
      <c r="G375">
        <v>66391</v>
      </c>
      <c r="H375" t="s">
        <v>31</v>
      </c>
      <c r="I375" t="str">
        <f t="array" ref="I375">IFERROR(_xlfn.XLOOKUP(Tabelle10[[#This Row],[NegotiationID]]&amp;"FinalAccept",Tabelle10[NegotiationID]&amp;Tabelle10[ActionType],Tabelle10[ActionType],,0),_xlfn.XLOOKUP(Tabelle10[[#This Row],[NegotiationID]]&amp;"FinalReject",Tabelle10[NegotiationID]&amp;Tabelle10[ActionType],Tabelle10[ActionType],,0))</f>
        <v>FinalAccept</v>
      </c>
      <c r="J375">
        <v>0.70199999999999996</v>
      </c>
      <c r="K375">
        <v>0.53149999999999997</v>
      </c>
      <c r="L375">
        <v>1.2335</v>
      </c>
      <c r="M375">
        <v>0.17050000000000001</v>
      </c>
      <c r="N375">
        <v>144</v>
      </c>
      <c r="O375">
        <v>635</v>
      </c>
      <c r="P375">
        <v>8</v>
      </c>
      <c r="Q375" s="3" t="s">
        <v>3978</v>
      </c>
    </row>
    <row r="376" ht="15" customHeight="1">
      <c r="A376" t="e">
        <f t="shared" ca="1" si="556"/>
        <v>#VALUE!</v>
      </c>
      <c r="B376" t="e">
        <f t="array" ref="B376" ca="1">_xlfn.XLOOKUP(Tabelle10[[#This Row],[ExperimentID]]&amp;Tabelle10[[#This Row],[NegotiationID]]&amp;Tabelle10[[#This Row],[MessageID]],ALL_IN_ONE[ExperimentID]&amp;ALL_IN_ONE[NegotiationID]&amp;ALL_IN_ONE[MessageID],ALL_IN_ONE[Gesamt_ID],,0)</f>
        <v>#VALUE!</v>
      </c>
      <c r="C376">
        <v>66404</v>
      </c>
      <c r="D376" t="s">
        <v>3675</v>
      </c>
      <c r="E376">
        <v>76853</v>
      </c>
      <c r="F376">
        <v>66391</v>
      </c>
      <c r="G376">
        <v>66394</v>
      </c>
      <c r="H376" t="s">
        <v>31</v>
      </c>
      <c r="I376" t="str">
        <f t="array" ref="I376">IFERROR(_xlfn.XLOOKUP(Tabelle10[[#This Row],[NegotiationID]]&amp;"FinalAccept",Tabelle10[NegotiationID]&amp;Tabelle10[ActionType],Tabelle10[ActionType],,0),_xlfn.XLOOKUP(Tabelle10[[#This Row],[NegotiationID]]&amp;"FinalReject",Tabelle10[NegotiationID]&amp;Tabelle10[ActionType],Tabelle10[ActionType],,0))</f>
        <v>FinalAccept</v>
      </c>
      <c r="J376">
        <v>0.66049999999999998</v>
      </c>
      <c r="K376">
        <v>0.50149999999999995</v>
      </c>
      <c r="L376">
        <v>1.1619999999999999</v>
      </c>
      <c r="M376">
        <v>0.159</v>
      </c>
      <c r="N376">
        <v>50</v>
      </c>
      <c r="O376">
        <v>635</v>
      </c>
      <c r="P376">
        <v>8</v>
      </c>
      <c r="Q376" s="3" t="s">
        <v>3979</v>
      </c>
    </row>
    <row r="377" ht="15" customHeight="1">
      <c r="A377" t="e">
        <f t="shared" ca="1" si="556"/>
        <v>#VALUE!</v>
      </c>
      <c r="B377" t="e">
        <f t="array" ref="B377" ca="1">_xlfn.XLOOKUP(Tabelle10[[#This Row],[ExperimentID]]&amp;Tabelle10[[#This Row],[NegotiationID]]&amp;Tabelle10[[#This Row],[MessageID]],ALL_IN_ONE[ExperimentID]&amp;ALL_IN_ONE[NegotiationID]&amp;ALL_IN_ONE[MessageID],ALL_IN_ONE[Gesamt_ID],,0)</f>
        <v>#VALUE!</v>
      </c>
      <c r="C377">
        <v>66404</v>
      </c>
      <c r="D377" t="s">
        <v>3675</v>
      </c>
      <c r="E377">
        <v>77328</v>
      </c>
      <c r="F377">
        <v>66394</v>
      </c>
      <c r="G377">
        <v>66391</v>
      </c>
      <c r="H377" t="s">
        <v>31</v>
      </c>
      <c r="I377" t="str">
        <f t="array" ref="I377">IFERROR(_xlfn.XLOOKUP(Tabelle10[[#This Row],[NegotiationID]]&amp;"FinalAccept",Tabelle10[NegotiationID]&amp;Tabelle10[ActionType],Tabelle10[ActionType],,0),_xlfn.XLOOKUP(Tabelle10[[#This Row],[NegotiationID]]&amp;"FinalReject",Tabelle10[NegotiationID]&amp;Tabelle10[ActionType],Tabelle10[ActionType],,0))</f>
        <v>FinalAccept</v>
      </c>
      <c r="J377">
        <v>0.60199999999999998</v>
      </c>
      <c r="K377">
        <v>0.58050000000000002</v>
      </c>
      <c r="L377">
        <v>1.1825000000000001</v>
      </c>
      <c r="M377">
        <v>0.021499999999999998</v>
      </c>
      <c r="N377">
        <v>137</v>
      </c>
      <c r="O377">
        <v>635</v>
      </c>
      <c r="P377">
        <v>8</v>
      </c>
      <c r="Q377" s="3" t="s">
        <v>3980</v>
      </c>
    </row>
    <row r="378" ht="15" customHeight="1">
      <c r="A378" t="e">
        <f t="shared" ca="1" si="556"/>
        <v>#VALUE!</v>
      </c>
      <c r="B378" t="e">
        <f t="array" ref="B378" ca="1">_xlfn.XLOOKUP(Tabelle10[[#This Row],[ExperimentID]]&amp;Tabelle10[[#This Row],[NegotiationID]]&amp;Tabelle10[[#This Row],[MessageID]],ALL_IN_ONE[ExperimentID]&amp;ALL_IN_ONE[NegotiationID]&amp;ALL_IN_ONE[MessageID],ALL_IN_ONE[Gesamt_ID],,0)</f>
        <v>#VALUE!</v>
      </c>
      <c r="C378">
        <v>66404</v>
      </c>
      <c r="D378" t="s">
        <v>3675</v>
      </c>
      <c r="E378">
        <v>77364</v>
      </c>
      <c r="F378">
        <v>66391</v>
      </c>
      <c r="G378">
        <v>66394</v>
      </c>
      <c r="H378" t="s">
        <v>20</v>
      </c>
      <c r="I378" t="str">
        <f t="array" ref="I378">IFERROR(_xlfn.XLOOKUP(Tabelle10[[#This Row],[NegotiationID]]&amp;"FinalAccept",Tabelle10[NegotiationID]&amp;Tabelle10[ActionType],Tabelle10[ActionType],,0),_xlfn.XLOOKUP(Tabelle10[[#This Row],[NegotiationID]]&amp;"FinalReject",Tabelle10[NegotiationID]&amp;Tabelle10[ActionType],Tabelle10[ActionType],,0))</f>
        <v>FinalAccept</v>
      </c>
      <c r="J378">
        <v>0.58050000000000002</v>
      </c>
      <c r="K378">
        <v>0.60199999999999998</v>
      </c>
      <c r="L378">
        <v>1.1825000000000001</v>
      </c>
      <c r="M378">
        <v>0.021499999999999998</v>
      </c>
      <c r="N378">
        <v>16</v>
      </c>
      <c r="O378">
        <v>635</v>
      </c>
      <c r="P378">
        <v>8</v>
      </c>
      <c r="Q378" s="3" t="s">
        <v>3981</v>
      </c>
    </row>
    <row r="379" ht="14.5" hidden="1">
      <c r="A379" t="e">
        <f t="shared" ca="1" si="556"/>
        <v>#VALUE!</v>
      </c>
      <c r="B379" t="e">
        <f t="array" ref="B379" ca="1">_xlfn.XLOOKUP(Tabelle10[[#This Row],[ExperimentID]]&amp;Tabelle10[[#This Row],[NegotiationID]]&amp;Tabelle10[[#This Row],[MessageID]],ALL_IN_ONE[ExperimentID]&amp;ALL_IN_ONE[NegotiationID]&amp;ALL_IN_ONE[MessageID],ALL_IN_ONE[Gesamt_ID],,0)</f>
        <v>#VALUE!</v>
      </c>
      <c r="C379">
        <v>66432</v>
      </c>
      <c r="D379" t="s">
        <v>3675</v>
      </c>
      <c r="E379">
        <v>66433</v>
      </c>
      <c r="H379" t="s">
        <v>6019</v>
      </c>
      <c r="I379" t="str">
        <f t="array" ref="I379">IFERROR(_xlfn.XLOOKUP(Tabelle10[[#This Row],[NegotiationID]]&amp;"FinalAccept",Tabelle10[NegotiationID]&amp;Tabelle10[ActionType],Tabelle10[ActionType],,0),_xlfn.XLOOKUP(Tabelle10[[#This Row],[NegotiationID]]&amp;"FinalReject",Tabelle10[NegotiationID]&amp;Tabelle10[ActionType],Tabelle10[ActionType],,0))</f>
        <v>FinalAccept</v>
      </c>
      <c r="N379">
        <v>21</v>
      </c>
      <c r="O379">
        <v>1415</v>
      </c>
      <c r="P379">
        <v>7</v>
      </c>
      <c r="Q379" t="s">
        <v>6020</v>
      </c>
    </row>
    <row r="380" ht="15" customHeight="1">
      <c r="A380" t="e">
        <f t="shared" ca="1" si="556"/>
        <v>#VALUE!</v>
      </c>
      <c r="B380" t="e">
        <f t="array" ref="B380" ca="1">_xlfn.XLOOKUP(Tabelle10[[#This Row],[ExperimentID]]&amp;Tabelle10[[#This Row],[NegotiationID]]&amp;Tabelle10[[#This Row],[MessageID]],ALL_IN_ONE[ExperimentID]&amp;ALL_IN_ONE[NegotiationID]&amp;ALL_IN_ONE[MessageID],ALL_IN_ONE[Gesamt_ID],,0)</f>
        <v>#VALUE!</v>
      </c>
      <c r="C380">
        <v>66432</v>
      </c>
      <c r="D380" t="s">
        <v>3675</v>
      </c>
      <c r="E380">
        <v>71954</v>
      </c>
      <c r="F380">
        <v>66419</v>
      </c>
      <c r="G380">
        <v>66422</v>
      </c>
      <c r="H380" t="s">
        <v>19</v>
      </c>
      <c r="I380" t="str">
        <f t="array" ref="I380">IFERROR(_xlfn.XLOOKUP(Tabelle10[[#This Row],[NegotiationID]]&amp;"FinalAccept",Tabelle10[NegotiationID]&amp;Tabelle10[ActionType],Tabelle10[ActionType],,0),_xlfn.XLOOKUP(Tabelle10[[#This Row],[NegotiationID]]&amp;"FinalReject",Tabelle10[NegotiationID]&amp;Tabelle10[ActionType],Tabelle10[ActionType],,0))</f>
        <v>FinalAccept</v>
      </c>
      <c r="J380">
        <v>1</v>
      </c>
      <c r="K380">
        <v>0.10050000000000001</v>
      </c>
      <c r="L380">
        <v>1.1005</v>
      </c>
      <c r="M380">
        <v>0.89949999999999997</v>
      </c>
      <c r="N380">
        <v>215</v>
      </c>
      <c r="O380">
        <v>1415</v>
      </c>
      <c r="P380">
        <v>7</v>
      </c>
      <c r="Q380" s="3" t="s">
        <v>3982</v>
      </c>
    </row>
    <row r="381" ht="15" customHeight="1">
      <c r="A381" t="e">
        <f t="shared" ca="1" si="556"/>
        <v>#VALUE!</v>
      </c>
      <c r="B381" t="e">
        <f t="array" ref="B381" ca="1">_xlfn.XLOOKUP(Tabelle10[[#This Row],[ExperimentID]]&amp;Tabelle10[[#This Row],[NegotiationID]]&amp;Tabelle10[[#This Row],[MessageID]],ALL_IN_ONE[ExperimentID]&amp;ALL_IN_ONE[NegotiationID]&amp;ALL_IN_ONE[MessageID],ALL_IN_ONE[Gesamt_ID],,0)</f>
        <v>#VALUE!</v>
      </c>
      <c r="C381">
        <v>66432</v>
      </c>
      <c r="D381" t="s">
        <v>3675</v>
      </c>
      <c r="E381">
        <v>73342</v>
      </c>
      <c r="F381">
        <v>66422</v>
      </c>
      <c r="G381">
        <v>66419</v>
      </c>
      <c r="H381" t="s">
        <v>31</v>
      </c>
      <c r="I381" t="str">
        <f t="array" ref="I381">IFERROR(_xlfn.XLOOKUP(Tabelle10[[#This Row],[NegotiationID]]&amp;"FinalAccept",Tabelle10[NegotiationID]&amp;Tabelle10[ActionType],Tabelle10[ActionType],,0),_xlfn.XLOOKUP(Tabelle10[[#This Row],[NegotiationID]]&amp;"FinalReject",Tabelle10[NegotiationID]&amp;Tabelle10[ActionType],Tabelle10[ActionType],,0))</f>
        <v>FinalAccept</v>
      </c>
      <c r="J381">
        <v>1</v>
      </c>
      <c r="K381">
        <v>0.11</v>
      </c>
      <c r="L381">
        <v>1.1100000000000001</v>
      </c>
      <c r="M381">
        <v>0.89000000000000001</v>
      </c>
      <c r="N381">
        <v>362</v>
      </c>
      <c r="O381">
        <v>1415</v>
      </c>
      <c r="P381">
        <v>7</v>
      </c>
      <c r="Q381" s="3" t="s">
        <v>3983</v>
      </c>
    </row>
    <row r="382" ht="15" customHeight="1">
      <c r="A382" t="e">
        <f t="shared" ca="1" si="556"/>
        <v>#VALUE!</v>
      </c>
      <c r="B382" t="e">
        <f t="array" ref="B382" ca="1">_xlfn.XLOOKUP(Tabelle10[[#This Row],[ExperimentID]]&amp;Tabelle10[[#This Row],[NegotiationID]]&amp;Tabelle10[[#This Row],[MessageID]],ALL_IN_ONE[ExperimentID]&amp;ALL_IN_ONE[NegotiationID]&amp;ALL_IN_ONE[MessageID],ALL_IN_ONE[Gesamt_ID],,0)</f>
        <v>#VALUE!</v>
      </c>
      <c r="C382">
        <v>66432</v>
      </c>
      <c r="D382" t="s">
        <v>3675</v>
      </c>
      <c r="E382">
        <v>75297</v>
      </c>
      <c r="F382">
        <v>66419</v>
      </c>
      <c r="G382">
        <v>66422</v>
      </c>
      <c r="H382" t="s">
        <v>31</v>
      </c>
      <c r="I382" t="str">
        <f t="array" ref="I382">IFERROR(_xlfn.XLOOKUP(Tabelle10[[#This Row],[NegotiationID]]&amp;"FinalAccept",Tabelle10[NegotiationID]&amp;Tabelle10[ActionType],Tabelle10[ActionType],,0),_xlfn.XLOOKUP(Tabelle10[[#This Row],[NegotiationID]]&amp;"FinalReject",Tabelle10[NegotiationID]&amp;Tabelle10[ActionType],Tabelle10[ActionType],,0))</f>
        <v>FinalAccept</v>
      </c>
      <c r="J382">
        <v>0.61150000000000004</v>
      </c>
      <c r="K382">
        <v>0.57199999999999995</v>
      </c>
      <c r="L382">
        <v>1.1835</v>
      </c>
      <c r="M382">
        <v>0.0395</v>
      </c>
      <c r="N382">
        <v>340</v>
      </c>
      <c r="O382">
        <v>1415</v>
      </c>
      <c r="P382">
        <v>7</v>
      </c>
      <c r="Q382" s="3" t="s">
        <v>3984</v>
      </c>
    </row>
    <row r="383" ht="15" customHeight="1">
      <c r="A383" t="e">
        <f t="shared" ca="1" si="556"/>
        <v>#VALUE!</v>
      </c>
      <c r="B383" t="e">
        <f t="array" ref="B383" ca="1">_xlfn.XLOOKUP(Tabelle10[[#This Row],[ExperimentID]]&amp;Tabelle10[[#This Row],[NegotiationID]]&amp;Tabelle10[[#This Row],[MessageID]],ALL_IN_ONE[ExperimentID]&amp;ALL_IN_ONE[NegotiationID]&amp;ALL_IN_ONE[MessageID],ALL_IN_ONE[Gesamt_ID],,0)</f>
        <v>#VALUE!</v>
      </c>
      <c r="C383">
        <v>66432</v>
      </c>
      <c r="D383" t="s">
        <v>3675</v>
      </c>
      <c r="E383">
        <v>77570</v>
      </c>
      <c r="F383">
        <v>66422</v>
      </c>
      <c r="G383">
        <v>66419</v>
      </c>
      <c r="H383" t="s">
        <v>31</v>
      </c>
      <c r="I383" t="str">
        <f t="array" ref="I383">IFERROR(_xlfn.XLOOKUP(Tabelle10[[#This Row],[NegotiationID]]&amp;"FinalAccept",Tabelle10[NegotiationID]&amp;Tabelle10[ActionType],Tabelle10[ActionType],,0),_xlfn.XLOOKUP(Tabelle10[[#This Row],[NegotiationID]]&amp;"FinalReject",Tabelle10[NegotiationID]&amp;Tabelle10[ActionType],Tabelle10[ActionType],,0))</f>
        <v>FinalAccept</v>
      </c>
      <c r="J383">
        <v>0.80200000000000005</v>
      </c>
      <c r="K383">
        <v>0.47149999999999997</v>
      </c>
      <c r="L383">
        <v>1.2735000000000001</v>
      </c>
      <c r="M383">
        <v>0.33050000000000002</v>
      </c>
      <c r="N383">
        <v>321</v>
      </c>
      <c r="O383">
        <v>1415</v>
      </c>
      <c r="P383">
        <v>7</v>
      </c>
      <c r="Q383" s="3" t="s">
        <v>3985</v>
      </c>
    </row>
    <row r="384" ht="15" customHeight="1">
      <c r="A384" t="e">
        <f t="shared" ca="1" si="556"/>
        <v>#VALUE!</v>
      </c>
      <c r="B384" t="e">
        <f t="array" ref="B384" ca="1">_xlfn.XLOOKUP(Tabelle10[[#This Row],[ExperimentID]]&amp;Tabelle10[[#This Row],[NegotiationID]]&amp;Tabelle10[[#This Row],[MessageID]],ALL_IN_ONE[ExperimentID]&amp;ALL_IN_ONE[NegotiationID]&amp;ALL_IN_ONE[MessageID],ALL_IN_ONE[Gesamt_ID],,0)</f>
        <v>#VALUE!</v>
      </c>
      <c r="C384">
        <v>66432</v>
      </c>
      <c r="D384" t="s">
        <v>3675</v>
      </c>
      <c r="E384">
        <v>77575</v>
      </c>
      <c r="F384">
        <v>66419</v>
      </c>
      <c r="G384">
        <v>66422</v>
      </c>
      <c r="H384" t="s">
        <v>31</v>
      </c>
      <c r="I384" t="str">
        <f t="array" ref="I384">IFERROR(_xlfn.XLOOKUP(Tabelle10[[#This Row],[NegotiationID]]&amp;"FinalAccept",Tabelle10[NegotiationID]&amp;Tabelle10[ActionType],Tabelle10[ActionType],,0),_xlfn.XLOOKUP(Tabelle10[[#This Row],[NegotiationID]]&amp;"FinalReject",Tabelle10[NegotiationID]&amp;Tabelle10[ActionType],Tabelle10[ActionType],,0))</f>
        <v>FinalAccept</v>
      </c>
      <c r="J384">
        <v>0.59150000000000003</v>
      </c>
      <c r="K384">
        <v>0.57250000000000001</v>
      </c>
      <c r="L384">
        <v>1.1639999999999999</v>
      </c>
      <c r="M384">
        <v>0.019</v>
      </c>
      <c r="N384">
        <v>141</v>
      </c>
      <c r="O384">
        <v>1415</v>
      </c>
      <c r="P384">
        <v>7</v>
      </c>
      <c r="Q384" s="3" t="s">
        <v>3986</v>
      </c>
    </row>
    <row r="385" ht="15" customHeight="1">
      <c r="A385" t="e">
        <f t="shared" ca="1" si="556"/>
        <v>#VALUE!</v>
      </c>
      <c r="B385" t="e">
        <f t="array" ref="B385" ca="1">_xlfn.XLOOKUP(Tabelle10[[#This Row],[ExperimentID]]&amp;Tabelle10[[#This Row],[NegotiationID]]&amp;Tabelle10[[#This Row],[MessageID]],ALL_IN_ONE[ExperimentID]&amp;ALL_IN_ONE[NegotiationID]&amp;ALL_IN_ONE[MessageID],ALL_IN_ONE[Gesamt_ID],,0)</f>
        <v>#VALUE!</v>
      </c>
      <c r="C385">
        <v>66432</v>
      </c>
      <c r="D385" t="s">
        <v>3675</v>
      </c>
      <c r="E385">
        <v>77576</v>
      </c>
      <c r="F385">
        <v>66422</v>
      </c>
      <c r="G385">
        <v>66419</v>
      </c>
      <c r="H385" t="s">
        <v>20</v>
      </c>
      <c r="I385" t="str">
        <f t="array" ref="I385">IFERROR(_xlfn.XLOOKUP(Tabelle10[[#This Row],[NegotiationID]]&amp;"FinalAccept",Tabelle10[NegotiationID]&amp;Tabelle10[ActionType],Tabelle10[ActionType],,0),_xlfn.XLOOKUP(Tabelle10[[#This Row],[NegotiationID]]&amp;"FinalReject",Tabelle10[NegotiationID]&amp;Tabelle10[ActionType],Tabelle10[ActionType],,0))</f>
        <v>FinalAccept</v>
      </c>
      <c r="J385">
        <v>0.57250000000000001</v>
      </c>
      <c r="K385">
        <v>0.59150000000000003</v>
      </c>
      <c r="L385">
        <v>1.1639999999999999</v>
      </c>
      <c r="M385">
        <v>0.019</v>
      </c>
      <c r="N385">
        <v>15</v>
      </c>
      <c r="O385">
        <v>1415</v>
      </c>
      <c r="P385">
        <v>7</v>
      </c>
      <c r="Q385" t="s">
        <v>3987</v>
      </c>
    </row>
    <row r="386" ht="14.5" hidden="1">
      <c r="A386" t="e">
        <f t="shared" ref="A386:A449" ca="1" si="557">MID(CELL("Dateiname",$A$1),FIND("]",CELL("Dateiname",$A$1))+1,31)</f>
        <v>#VALUE!</v>
      </c>
      <c r="B386" t="e">
        <f t="array" ref="B386" ca="1">_xlfn.XLOOKUP(Tabelle10[[#This Row],[ExperimentID]]&amp;Tabelle10[[#This Row],[NegotiationID]]&amp;Tabelle10[[#This Row],[MessageID]],ALL_IN_ONE[ExperimentID]&amp;ALL_IN_ONE[NegotiationID]&amp;ALL_IN_ONE[MessageID],ALL_IN_ONE[Gesamt_ID],,0)</f>
        <v>#VALUE!</v>
      </c>
      <c r="C386">
        <v>66460</v>
      </c>
      <c r="D386" t="s">
        <v>3675</v>
      </c>
      <c r="E386">
        <v>66461</v>
      </c>
      <c r="H386" t="s">
        <v>6019</v>
      </c>
      <c r="I386" t="str">
        <f t="array" ref="I386">IFERROR(_xlfn.XLOOKUP(Tabelle10[[#This Row],[NegotiationID]]&amp;"FinalAccept",Tabelle10[NegotiationID]&amp;Tabelle10[ActionType],Tabelle10[ActionType],,0),_xlfn.XLOOKUP(Tabelle10[[#This Row],[NegotiationID]]&amp;"FinalReject",Tabelle10[NegotiationID]&amp;Tabelle10[ActionType],Tabelle10[ActionType],,0))</f>
        <v>FinalAccept</v>
      </c>
      <c r="N386">
        <v>21</v>
      </c>
      <c r="O386">
        <v>1126</v>
      </c>
      <c r="P386">
        <v>9</v>
      </c>
      <c r="Q386" t="s">
        <v>6020</v>
      </c>
    </row>
    <row r="387" ht="15" customHeight="1">
      <c r="A387" t="e">
        <f t="shared" ca="1" si="557"/>
        <v>#VALUE!</v>
      </c>
      <c r="B387" t="e">
        <f t="array" ref="B387" ca="1">_xlfn.XLOOKUP(Tabelle10[[#This Row],[ExperimentID]]&amp;Tabelle10[[#This Row],[NegotiationID]]&amp;Tabelle10[[#This Row],[MessageID]],ALL_IN_ONE[ExperimentID]&amp;ALL_IN_ONE[NegotiationID]&amp;ALL_IN_ONE[MessageID],ALL_IN_ONE[Gesamt_ID],,0)</f>
        <v>#VALUE!</v>
      </c>
      <c r="C387">
        <v>66460</v>
      </c>
      <c r="D387" t="s">
        <v>3675</v>
      </c>
      <c r="E387">
        <v>72068</v>
      </c>
      <c r="F387">
        <v>66447</v>
      </c>
      <c r="G387">
        <v>66450</v>
      </c>
      <c r="H387" t="s">
        <v>19</v>
      </c>
      <c r="I387" t="str">
        <f t="array" ref="I387">IFERROR(_xlfn.XLOOKUP(Tabelle10[[#This Row],[NegotiationID]]&amp;"FinalAccept",Tabelle10[NegotiationID]&amp;Tabelle10[ActionType],Tabelle10[ActionType],,0),_xlfn.XLOOKUP(Tabelle10[[#This Row],[NegotiationID]]&amp;"FinalReject",Tabelle10[NegotiationID]&amp;Tabelle10[ActionType],Tabelle10[ActionType],,0))</f>
        <v>FinalAccept</v>
      </c>
      <c r="J387">
        <v>0.93999999999999995</v>
      </c>
      <c r="K387">
        <v>0.75</v>
      </c>
      <c r="L387">
        <v>1.6899999999999999</v>
      </c>
      <c r="M387">
        <v>0.19</v>
      </c>
      <c r="N387">
        <v>160</v>
      </c>
      <c r="O387">
        <v>1126</v>
      </c>
      <c r="P387">
        <v>9</v>
      </c>
      <c r="Q387" s="3" t="s">
        <v>3988</v>
      </c>
    </row>
    <row r="388" ht="15" customHeight="1">
      <c r="A388" t="e">
        <f t="shared" ca="1" si="557"/>
        <v>#VALUE!</v>
      </c>
      <c r="B388" t="e">
        <f t="array" ref="B388" ca="1">_xlfn.XLOOKUP(Tabelle10[[#This Row],[ExperimentID]]&amp;Tabelle10[[#This Row],[NegotiationID]]&amp;Tabelle10[[#This Row],[MessageID]],ALL_IN_ONE[ExperimentID]&amp;ALL_IN_ONE[NegotiationID]&amp;ALL_IN_ONE[MessageID],ALL_IN_ONE[Gesamt_ID],,0)</f>
        <v>#VALUE!</v>
      </c>
      <c r="C388">
        <v>66460</v>
      </c>
      <c r="D388" t="s">
        <v>3675</v>
      </c>
      <c r="E388">
        <v>73858</v>
      </c>
      <c r="F388">
        <v>66450</v>
      </c>
      <c r="G388">
        <v>66447</v>
      </c>
      <c r="H388" t="s">
        <v>31</v>
      </c>
      <c r="I388" t="str">
        <f t="array" ref="I388">IFERROR(_xlfn.XLOOKUP(Tabelle10[[#This Row],[NegotiationID]]&amp;"FinalAccept",Tabelle10[NegotiationID]&amp;Tabelle10[ActionType],Tabelle10[ActionType],,0),_xlfn.XLOOKUP(Tabelle10[[#This Row],[NegotiationID]]&amp;"FinalReject",Tabelle10[NegotiationID]&amp;Tabelle10[ActionType],Tabelle10[ActionType],,0))</f>
        <v>FinalAccept</v>
      </c>
      <c r="J388">
        <v>1</v>
      </c>
      <c r="K388">
        <v>0.31</v>
      </c>
      <c r="L388">
        <v>1.3100000000000001</v>
      </c>
      <c r="M388">
        <v>0.68999999999999995</v>
      </c>
      <c r="N388">
        <v>230</v>
      </c>
      <c r="O388">
        <v>1126</v>
      </c>
      <c r="P388">
        <v>9</v>
      </c>
      <c r="Q388" s="3" t="s">
        <v>3989</v>
      </c>
    </row>
    <row r="389" ht="15" customHeight="1">
      <c r="A389" t="e">
        <f t="shared" ca="1" si="557"/>
        <v>#VALUE!</v>
      </c>
      <c r="B389" t="e">
        <f t="array" ref="B389" ca="1">_xlfn.XLOOKUP(Tabelle10[[#This Row],[ExperimentID]]&amp;Tabelle10[[#This Row],[NegotiationID]]&amp;Tabelle10[[#This Row],[MessageID]],ALL_IN_ONE[ExperimentID]&amp;ALL_IN_ONE[NegotiationID]&amp;ALL_IN_ONE[MessageID],ALL_IN_ONE[Gesamt_ID],,0)</f>
        <v>#VALUE!</v>
      </c>
      <c r="C389">
        <v>66460</v>
      </c>
      <c r="D389" t="s">
        <v>3675</v>
      </c>
      <c r="E389">
        <v>74138</v>
      </c>
      <c r="F389">
        <v>66447</v>
      </c>
      <c r="G389">
        <v>66450</v>
      </c>
      <c r="H389" t="s">
        <v>31</v>
      </c>
      <c r="I389" t="str">
        <f t="array" ref="I389">IFERROR(_xlfn.XLOOKUP(Tabelle10[[#This Row],[NegotiationID]]&amp;"FinalAccept",Tabelle10[NegotiationID]&amp;Tabelle10[ActionType],Tabelle10[ActionType],,0),_xlfn.XLOOKUP(Tabelle10[[#This Row],[NegotiationID]]&amp;"FinalReject",Tabelle10[NegotiationID]&amp;Tabelle10[ActionType],Tabelle10[ActionType],,0))</f>
        <v>FinalAccept</v>
      </c>
      <c r="J389">
        <v>0.86099999999999999</v>
      </c>
      <c r="K389">
        <v>0.63</v>
      </c>
      <c r="L389">
        <v>1.4910000000000001</v>
      </c>
      <c r="M389">
        <v>0.23100000000000001</v>
      </c>
      <c r="N389">
        <v>150</v>
      </c>
      <c r="O389">
        <v>1126</v>
      </c>
      <c r="P389">
        <v>9</v>
      </c>
      <c r="Q389" s="3" t="s">
        <v>3990</v>
      </c>
    </row>
    <row r="390" ht="15" customHeight="1">
      <c r="A390" t="e">
        <f t="shared" ca="1" si="557"/>
        <v>#VALUE!</v>
      </c>
      <c r="B390" t="e">
        <f t="array" ref="B390" ca="1">_xlfn.XLOOKUP(Tabelle10[[#This Row],[ExperimentID]]&amp;Tabelle10[[#This Row],[NegotiationID]]&amp;Tabelle10[[#This Row],[MessageID]],ALL_IN_ONE[ExperimentID]&amp;ALL_IN_ONE[NegotiationID]&amp;ALL_IN_ONE[MessageID],ALL_IN_ONE[Gesamt_ID],,0)</f>
        <v>#VALUE!</v>
      </c>
      <c r="C390">
        <v>66460</v>
      </c>
      <c r="D390" t="s">
        <v>3675</v>
      </c>
      <c r="E390">
        <v>75394</v>
      </c>
      <c r="F390">
        <v>66450</v>
      </c>
      <c r="G390">
        <v>66447</v>
      </c>
      <c r="H390" t="s">
        <v>31</v>
      </c>
      <c r="I390" t="str">
        <f t="array" ref="I390">IFERROR(_xlfn.XLOOKUP(Tabelle10[[#This Row],[NegotiationID]]&amp;"FinalAccept",Tabelle10[NegotiationID]&amp;Tabelle10[ActionType],Tabelle10[ActionType],,0),_xlfn.XLOOKUP(Tabelle10[[#This Row],[NegotiationID]]&amp;"FinalReject",Tabelle10[NegotiationID]&amp;Tabelle10[ActionType],Tabelle10[ActionType],,0))</f>
        <v>FinalAccept</v>
      </c>
      <c r="J390">
        <v>0.80049999999999999</v>
      </c>
      <c r="K390">
        <v>0.43049999999999999</v>
      </c>
      <c r="L390">
        <v>1.2310000000000001</v>
      </c>
      <c r="M390">
        <v>0.37</v>
      </c>
      <c r="N390">
        <v>189</v>
      </c>
      <c r="O390">
        <v>1126</v>
      </c>
      <c r="P390">
        <v>9</v>
      </c>
      <c r="Q390" s="3" t="s">
        <v>3991</v>
      </c>
    </row>
    <row r="391" ht="15" customHeight="1">
      <c r="A391" t="e">
        <f t="shared" ca="1" si="557"/>
        <v>#VALUE!</v>
      </c>
      <c r="B391" t="e">
        <f t="array" ref="B391" ca="1">_xlfn.XLOOKUP(Tabelle10[[#This Row],[ExperimentID]]&amp;Tabelle10[[#This Row],[NegotiationID]]&amp;Tabelle10[[#This Row],[MessageID]],ALL_IN_ONE[ExperimentID]&amp;ALL_IN_ONE[NegotiationID]&amp;ALL_IN_ONE[MessageID],ALL_IN_ONE[Gesamt_ID],,0)</f>
        <v>#VALUE!</v>
      </c>
      <c r="C391">
        <v>66460</v>
      </c>
      <c r="D391" t="s">
        <v>3675</v>
      </c>
      <c r="E391">
        <v>75411</v>
      </c>
      <c r="F391">
        <v>66447</v>
      </c>
      <c r="G391">
        <v>66450</v>
      </c>
      <c r="H391" t="s">
        <v>31</v>
      </c>
      <c r="I391" t="str">
        <f t="array" ref="I391">IFERROR(_xlfn.XLOOKUP(Tabelle10[[#This Row],[NegotiationID]]&amp;"FinalAccept",Tabelle10[NegotiationID]&amp;Tabelle10[ActionType],Tabelle10[ActionType],,0),_xlfn.XLOOKUP(Tabelle10[[#This Row],[NegotiationID]]&amp;"FinalReject",Tabelle10[NegotiationID]&amp;Tabelle10[ActionType],Tabelle10[ActionType],,0))</f>
        <v>FinalAccept</v>
      </c>
      <c r="J391">
        <v>0.60850000000000004</v>
      </c>
      <c r="K391">
        <v>0.66000000000000003</v>
      </c>
      <c r="L391">
        <v>1.2685</v>
      </c>
      <c r="M391">
        <v>0.051499999999999997</v>
      </c>
      <c r="N391">
        <v>122</v>
      </c>
      <c r="O391">
        <v>1126</v>
      </c>
      <c r="P391">
        <v>9</v>
      </c>
      <c r="Q391" s="3" t="s">
        <v>3992</v>
      </c>
    </row>
    <row r="392" ht="15" customHeight="1">
      <c r="A392" t="e">
        <f t="shared" ca="1" si="557"/>
        <v>#VALUE!</v>
      </c>
      <c r="B392" t="e">
        <f t="array" ref="B392" ca="1">_xlfn.XLOOKUP(Tabelle10[[#This Row],[ExperimentID]]&amp;Tabelle10[[#This Row],[NegotiationID]]&amp;Tabelle10[[#This Row],[MessageID]],ALL_IN_ONE[ExperimentID]&amp;ALL_IN_ONE[NegotiationID]&amp;ALL_IN_ONE[MessageID],ALL_IN_ONE[Gesamt_ID],,0)</f>
        <v>#VALUE!</v>
      </c>
      <c r="C392">
        <v>66460</v>
      </c>
      <c r="D392" t="s">
        <v>3675</v>
      </c>
      <c r="E392">
        <v>76752</v>
      </c>
      <c r="F392">
        <v>66450</v>
      </c>
      <c r="G392">
        <v>66447</v>
      </c>
      <c r="H392" t="s">
        <v>31</v>
      </c>
      <c r="I392" t="str">
        <f t="array" ref="I392">IFERROR(_xlfn.XLOOKUP(Tabelle10[[#This Row],[NegotiationID]]&amp;"FinalAccept",Tabelle10[NegotiationID]&amp;Tabelle10[ActionType],Tabelle10[ActionType],,0),_xlfn.XLOOKUP(Tabelle10[[#This Row],[NegotiationID]]&amp;"FinalReject",Tabelle10[NegotiationID]&amp;Tabelle10[ActionType],Tabelle10[ActionType],,0))</f>
        <v>FinalAccept</v>
      </c>
      <c r="J392">
        <v>0.75149999999999995</v>
      </c>
      <c r="K392">
        <v>0.49049999999999999</v>
      </c>
      <c r="L392">
        <v>1.242</v>
      </c>
      <c r="M392">
        <v>0.26100000000000001</v>
      </c>
      <c r="N392">
        <v>111</v>
      </c>
      <c r="O392">
        <v>1126</v>
      </c>
      <c r="P392">
        <v>9</v>
      </c>
      <c r="Q392" s="3" t="s">
        <v>3993</v>
      </c>
    </row>
    <row r="393" ht="15" customHeight="1">
      <c r="A393" t="e">
        <f t="shared" ca="1" si="557"/>
        <v>#VALUE!</v>
      </c>
      <c r="B393" t="e">
        <f t="array" ref="B393" ca="1">_xlfn.XLOOKUP(Tabelle10[[#This Row],[ExperimentID]]&amp;Tabelle10[[#This Row],[NegotiationID]]&amp;Tabelle10[[#This Row],[MessageID]],ALL_IN_ONE[ExperimentID]&amp;ALL_IN_ONE[NegotiationID]&amp;ALL_IN_ONE[MessageID],ALL_IN_ONE[Gesamt_ID],,0)</f>
        <v>#VALUE!</v>
      </c>
      <c r="C393">
        <v>66460</v>
      </c>
      <c r="D393" t="s">
        <v>3675</v>
      </c>
      <c r="E393">
        <v>76855</v>
      </c>
      <c r="F393">
        <v>66447</v>
      </c>
      <c r="G393">
        <v>66450</v>
      </c>
      <c r="H393" t="s">
        <v>31</v>
      </c>
      <c r="I393" t="str">
        <f t="array" ref="I393">IFERROR(_xlfn.XLOOKUP(Tabelle10[[#This Row],[NegotiationID]]&amp;"FinalAccept",Tabelle10[NegotiationID]&amp;Tabelle10[ActionType],Tabelle10[ActionType],,0),_xlfn.XLOOKUP(Tabelle10[[#This Row],[NegotiationID]]&amp;"FinalReject",Tabelle10[NegotiationID]&amp;Tabelle10[ActionType],Tabelle10[ActionType],,0))</f>
        <v>FinalAccept</v>
      </c>
      <c r="J393">
        <v>0.52849999999999997</v>
      </c>
      <c r="K393">
        <v>0.76049999999999995</v>
      </c>
      <c r="L393">
        <v>1.2889999999999999</v>
      </c>
      <c r="M393">
        <v>0.23200000000000001</v>
      </c>
      <c r="N393">
        <v>106</v>
      </c>
      <c r="O393">
        <v>1126</v>
      </c>
      <c r="P393">
        <v>9</v>
      </c>
      <c r="Q393" s="3" t="s">
        <v>3994</v>
      </c>
    </row>
    <row r="394" ht="15" customHeight="1">
      <c r="A394" t="e">
        <f t="shared" ca="1" si="557"/>
        <v>#VALUE!</v>
      </c>
      <c r="B394" t="e">
        <f t="array" ref="B394" ca="1">_xlfn.XLOOKUP(Tabelle10[[#This Row],[ExperimentID]]&amp;Tabelle10[[#This Row],[NegotiationID]]&amp;Tabelle10[[#This Row],[MessageID]],ALL_IN_ONE[ExperimentID]&amp;ALL_IN_ONE[NegotiationID]&amp;ALL_IN_ONE[MessageID],ALL_IN_ONE[Gesamt_ID],,0)</f>
        <v>#VALUE!</v>
      </c>
      <c r="C394">
        <v>66460</v>
      </c>
      <c r="D394" t="s">
        <v>3675</v>
      </c>
      <c r="E394">
        <v>76923</v>
      </c>
      <c r="F394">
        <v>66450</v>
      </c>
      <c r="G394">
        <v>66447</v>
      </c>
      <c r="H394" t="s">
        <v>20</v>
      </c>
      <c r="I394" t="str">
        <f t="array" ref="I394">IFERROR(_xlfn.XLOOKUP(Tabelle10[[#This Row],[NegotiationID]]&amp;"FinalAccept",Tabelle10[NegotiationID]&amp;Tabelle10[ActionType],Tabelle10[ActionType],,0),_xlfn.XLOOKUP(Tabelle10[[#This Row],[NegotiationID]]&amp;"FinalReject",Tabelle10[NegotiationID]&amp;Tabelle10[ActionType],Tabelle10[ActionType],,0))</f>
        <v>FinalAccept</v>
      </c>
      <c r="J394">
        <v>0.76049999999999995</v>
      </c>
      <c r="K394">
        <v>0.52849999999999997</v>
      </c>
      <c r="L394">
        <v>1.2889999999999999</v>
      </c>
      <c r="M394">
        <v>0.23200000000000001</v>
      </c>
      <c r="N394">
        <v>37</v>
      </c>
      <c r="O394">
        <v>1126</v>
      </c>
      <c r="P394">
        <v>9</v>
      </c>
      <c r="Q394" s="3" t="s">
        <v>3995</v>
      </c>
    </row>
    <row r="395" ht="14.5" hidden="1">
      <c r="A395" t="e">
        <f t="shared" ca="1" si="557"/>
        <v>#VALUE!</v>
      </c>
      <c r="B395" t="e">
        <f t="array" ref="B395" ca="1">_xlfn.XLOOKUP(Tabelle10[[#This Row],[ExperimentID]]&amp;Tabelle10[[#This Row],[NegotiationID]]&amp;Tabelle10[[#This Row],[MessageID]],ALL_IN_ONE[ExperimentID]&amp;ALL_IN_ONE[NegotiationID]&amp;ALL_IN_ONE[MessageID],ALL_IN_ONE[Gesamt_ID],,0)</f>
        <v>#VALUE!</v>
      </c>
      <c r="C395">
        <v>66488</v>
      </c>
      <c r="D395" t="s">
        <v>3675</v>
      </c>
      <c r="E395">
        <v>66489</v>
      </c>
      <c r="H395" t="s">
        <v>6019</v>
      </c>
      <c r="I395" t="str">
        <f t="array" ref="I395">IFERROR(_xlfn.XLOOKUP(Tabelle10[[#This Row],[NegotiationID]]&amp;"FinalAccept",Tabelle10[NegotiationID]&amp;Tabelle10[ActionType],Tabelle10[ActionType],,0),_xlfn.XLOOKUP(Tabelle10[[#This Row],[NegotiationID]]&amp;"FinalReject",Tabelle10[NegotiationID]&amp;Tabelle10[ActionType],Tabelle10[ActionType],,0))</f>
        <v>FinalAccept</v>
      </c>
      <c r="N395">
        <v>21</v>
      </c>
      <c r="O395">
        <v>1964</v>
      </c>
      <c r="P395">
        <v>10</v>
      </c>
      <c r="Q395" t="s">
        <v>6020</v>
      </c>
    </row>
    <row r="396" ht="15" customHeight="1">
      <c r="A396" t="e">
        <f t="shared" ca="1" si="557"/>
        <v>#VALUE!</v>
      </c>
      <c r="B396" t="e">
        <f t="array" ref="B396" ca="1">_xlfn.XLOOKUP(Tabelle10[[#This Row],[ExperimentID]]&amp;Tabelle10[[#This Row],[NegotiationID]]&amp;Tabelle10[[#This Row],[MessageID]],ALL_IN_ONE[ExperimentID]&amp;ALL_IN_ONE[NegotiationID]&amp;ALL_IN_ONE[MessageID],ALL_IN_ONE[Gesamt_ID],,0)</f>
        <v>#VALUE!</v>
      </c>
      <c r="C396">
        <v>66488</v>
      </c>
      <c r="D396" t="s">
        <v>3675</v>
      </c>
      <c r="E396">
        <v>73567</v>
      </c>
      <c r="F396">
        <v>66475</v>
      </c>
      <c r="G396">
        <v>66478</v>
      </c>
      <c r="H396" t="s">
        <v>19</v>
      </c>
      <c r="I396" t="str">
        <f t="array" ref="I396">IFERROR(_xlfn.XLOOKUP(Tabelle10[[#This Row],[NegotiationID]]&amp;"FinalAccept",Tabelle10[NegotiationID]&amp;Tabelle10[ActionType],Tabelle10[ActionType],,0),_xlfn.XLOOKUP(Tabelle10[[#This Row],[NegotiationID]]&amp;"FinalReject",Tabelle10[NegotiationID]&amp;Tabelle10[ActionType],Tabelle10[ActionType],,0))</f>
        <v>FinalAccept</v>
      </c>
      <c r="J396">
        <v>1</v>
      </c>
      <c r="K396">
        <v>0.10050000000000001</v>
      </c>
      <c r="L396">
        <v>1.1005</v>
      </c>
      <c r="M396">
        <v>0.89949999999999997</v>
      </c>
      <c r="N396">
        <v>206</v>
      </c>
      <c r="O396">
        <v>1964</v>
      </c>
      <c r="P396">
        <v>10</v>
      </c>
      <c r="Q396" s="3" t="s">
        <v>3996</v>
      </c>
    </row>
    <row r="397" ht="15" customHeight="1">
      <c r="A397" t="e">
        <f t="shared" ca="1" si="557"/>
        <v>#VALUE!</v>
      </c>
      <c r="B397" t="e">
        <f t="array" ref="B397" ca="1">_xlfn.XLOOKUP(Tabelle10[[#This Row],[ExperimentID]]&amp;Tabelle10[[#This Row],[NegotiationID]]&amp;Tabelle10[[#This Row],[MessageID]],ALL_IN_ONE[ExperimentID]&amp;ALL_IN_ONE[NegotiationID]&amp;ALL_IN_ONE[MessageID],ALL_IN_ONE[Gesamt_ID],,0)</f>
        <v>#VALUE!</v>
      </c>
      <c r="C397">
        <v>66488</v>
      </c>
      <c r="D397" t="s">
        <v>3675</v>
      </c>
      <c r="E397">
        <v>74116</v>
      </c>
      <c r="F397">
        <v>66478</v>
      </c>
      <c r="G397">
        <v>66475</v>
      </c>
      <c r="H397" t="s">
        <v>31</v>
      </c>
      <c r="I397" t="str">
        <f t="array" ref="I397">IFERROR(_xlfn.XLOOKUP(Tabelle10[[#This Row],[NegotiationID]]&amp;"FinalAccept",Tabelle10[NegotiationID]&amp;Tabelle10[ActionType],Tabelle10[ActionType],,0),_xlfn.XLOOKUP(Tabelle10[[#This Row],[NegotiationID]]&amp;"FinalReject",Tabelle10[NegotiationID]&amp;Tabelle10[ActionType],Tabelle10[ActionType],,0))</f>
        <v>FinalAccept</v>
      </c>
      <c r="J397">
        <v>1</v>
      </c>
      <c r="K397">
        <v>0.11</v>
      </c>
      <c r="L397">
        <v>1.1100000000000001</v>
      </c>
      <c r="M397">
        <v>0.89000000000000001</v>
      </c>
      <c r="N397">
        <v>369</v>
      </c>
      <c r="O397">
        <v>1964</v>
      </c>
      <c r="P397">
        <v>10</v>
      </c>
      <c r="Q397" s="3" t="s">
        <v>3997</v>
      </c>
    </row>
    <row r="398" ht="15" customHeight="1">
      <c r="A398" t="e">
        <f t="shared" ca="1" si="557"/>
        <v>#VALUE!</v>
      </c>
      <c r="B398" t="e">
        <f t="array" ref="B398" ca="1">_xlfn.XLOOKUP(Tabelle10[[#This Row],[ExperimentID]]&amp;Tabelle10[[#This Row],[NegotiationID]]&amp;Tabelle10[[#This Row],[MessageID]],ALL_IN_ONE[ExperimentID]&amp;ALL_IN_ONE[NegotiationID]&amp;ALL_IN_ONE[MessageID],ALL_IN_ONE[Gesamt_ID],,0)</f>
        <v>#VALUE!</v>
      </c>
      <c r="C398">
        <v>66488</v>
      </c>
      <c r="D398" t="s">
        <v>3675</v>
      </c>
      <c r="E398">
        <v>74285</v>
      </c>
      <c r="F398">
        <v>66475</v>
      </c>
      <c r="G398">
        <v>66478</v>
      </c>
      <c r="H398" t="s">
        <v>31</v>
      </c>
      <c r="I398" t="str">
        <f t="array" ref="I398">IFERROR(_xlfn.XLOOKUP(Tabelle10[[#This Row],[NegotiationID]]&amp;"FinalAccept",Tabelle10[NegotiationID]&amp;Tabelle10[ActionType],Tabelle10[ActionType],,0),_xlfn.XLOOKUP(Tabelle10[[#This Row],[NegotiationID]]&amp;"FinalReject",Tabelle10[NegotiationID]&amp;Tabelle10[ActionType],Tabelle10[ActionType],,0))</f>
        <v>FinalAccept</v>
      </c>
      <c r="J398">
        <v>0.89000000000000001</v>
      </c>
      <c r="K398">
        <v>0.35149999999999998</v>
      </c>
      <c r="L398">
        <v>1.2415</v>
      </c>
      <c r="M398">
        <v>0.53849999999999998</v>
      </c>
      <c r="N398">
        <v>343</v>
      </c>
      <c r="O398">
        <v>1964</v>
      </c>
      <c r="P398">
        <v>10</v>
      </c>
      <c r="Q398" s="3" t="s">
        <v>3998</v>
      </c>
    </row>
    <row r="399" ht="15" customHeight="1">
      <c r="A399" t="e">
        <f t="shared" ca="1" si="557"/>
        <v>#VALUE!</v>
      </c>
      <c r="B399" t="e">
        <f t="array" ref="B399" ca="1">_xlfn.XLOOKUP(Tabelle10[[#This Row],[ExperimentID]]&amp;Tabelle10[[#This Row],[NegotiationID]]&amp;Tabelle10[[#This Row],[MessageID]],ALL_IN_ONE[ExperimentID]&amp;ALL_IN_ONE[NegotiationID]&amp;ALL_IN_ONE[MessageID],ALL_IN_ONE[Gesamt_ID],,0)</f>
        <v>#VALUE!</v>
      </c>
      <c r="C399">
        <v>66488</v>
      </c>
      <c r="D399" t="s">
        <v>3675</v>
      </c>
      <c r="E399">
        <v>74946</v>
      </c>
      <c r="F399">
        <v>66478</v>
      </c>
      <c r="G399">
        <v>66475</v>
      </c>
      <c r="H399" t="s">
        <v>31</v>
      </c>
      <c r="I399" t="str">
        <f t="array" ref="I399">IFERROR(_xlfn.XLOOKUP(Tabelle10[[#This Row],[NegotiationID]]&amp;"FinalAccept",Tabelle10[NegotiationID]&amp;Tabelle10[ActionType],Tabelle10[ActionType],,0),_xlfn.XLOOKUP(Tabelle10[[#This Row],[NegotiationID]]&amp;"FinalReject",Tabelle10[NegotiationID]&amp;Tabelle10[ActionType],Tabelle10[ActionType],,0))</f>
        <v>FinalAccept</v>
      </c>
      <c r="J399">
        <v>0.78000000000000003</v>
      </c>
      <c r="K399">
        <v>0.41099999999999998</v>
      </c>
      <c r="L399">
        <v>1.1910000000000001</v>
      </c>
      <c r="M399">
        <v>0.36899999999999999</v>
      </c>
      <c r="N399">
        <v>313</v>
      </c>
      <c r="O399">
        <v>1964</v>
      </c>
      <c r="P399">
        <v>10</v>
      </c>
      <c r="Q399" s="3" t="s">
        <v>3999</v>
      </c>
    </row>
    <row r="400" ht="15" customHeight="1">
      <c r="A400" t="e">
        <f t="shared" ca="1" si="557"/>
        <v>#VALUE!</v>
      </c>
      <c r="B400" t="e">
        <f t="array" ref="B400" ca="1">_xlfn.XLOOKUP(Tabelle10[[#This Row],[ExperimentID]]&amp;Tabelle10[[#This Row],[NegotiationID]]&amp;Tabelle10[[#This Row],[MessageID]],ALL_IN_ONE[ExperimentID]&amp;ALL_IN_ONE[NegotiationID]&amp;ALL_IN_ONE[MessageID],ALL_IN_ONE[Gesamt_ID],,0)</f>
        <v>#VALUE!</v>
      </c>
      <c r="C400">
        <v>66488</v>
      </c>
      <c r="D400" t="s">
        <v>3675</v>
      </c>
      <c r="E400">
        <v>76259</v>
      </c>
      <c r="F400">
        <v>66475</v>
      </c>
      <c r="G400">
        <v>66478</v>
      </c>
      <c r="H400" t="s">
        <v>31</v>
      </c>
      <c r="I400" t="str">
        <f t="array" ref="I400">IFERROR(_xlfn.XLOOKUP(Tabelle10[[#This Row],[NegotiationID]]&amp;"FinalAccept",Tabelle10[NegotiationID]&amp;Tabelle10[ActionType],Tabelle10[ActionType],,0),_xlfn.XLOOKUP(Tabelle10[[#This Row],[NegotiationID]]&amp;"FinalReject",Tabelle10[NegotiationID]&amp;Tabelle10[ActionType],Tabelle10[ActionType],,0))</f>
        <v>FinalAccept</v>
      </c>
      <c r="J400">
        <v>0.78849999999999998</v>
      </c>
      <c r="K400">
        <v>0.41149999999999998</v>
      </c>
      <c r="L400">
        <v>1.2</v>
      </c>
      <c r="M400">
        <v>0.377</v>
      </c>
      <c r="N400">
        <v>113</v>
      </c>
      <c r="O400">
        <v>1964</v>
      </c>
      <c r="P400">
        <v>10</v>
      </c>
      <c r="Q400" s="3" t="s">
        <v>4000</v>
      </c>
    </row>
    <row r="401" ht="15" customHeight="1">
      <c r="A401" t="e">
        <f t="shared" ca="1" si="557"/>
        <v>#VALUE!</v>
      </c>
      <c r="B401" t="e">
        <f t="array" ref="B401" ca="1">_xlfn.XLOOKUP(Tabelle10[[#This Row],[ExperimentID]]&amp;Tabelle10[[#This Row],[NegotiationID]]&amp;Tabelle10[[#This Row],[MessageID]],ALL_IN_ONE[ExperimentID]&amp;ALL_IN_ONE[NegotiationID]&amp;ALL_IN_ONE[MessageID],ALL_IN_ONE[Gesamt_ID],,0)</f>
        <v>#VALUE!</v>
      </c>
      <c r="C401">
        <v>66488</v>
      </c>
      <c r="D401" t="s">
        <v>3675</v>
      </c>
      <c r="E401">
        <v>76305</v>
      </c>
      <c r="F401">
        <v>66478</v>
      </c>
      <c r="G401">
        <v>66475</v>
      </c>
      <c r="H401" t="s">
        <v>31</v>
      </c>
      <c r="I401" t="str">
        <f t="array" ref="I401">IFERROR(_xlfn.XLOOKUP(Tabelle10[[#This Row],[NegotiationID]]&amp;"FinalAccept",Tabelle10[NegotiationID]&amp;Tabelle10[ActionType],Tabelle10[ActionType],,0),_xlfn.XLOOKUP(Tabelle10[[#This Row],[NegotiationID]]&amp;"FinalReject",Tabelle10[NegotiationID]&amp;Tabelle10[ActionType],Tabelle10[ActionType],,0))</f>
        <v>FinalAccept</v>
      </c>
      <c r="J401">
        <v>0.71150000000000002</v>
      </c>
      <c r="K401">
        <v>0.58850000000000002</v>
      </c>
      <c r="L401">
        <v>1.3</v>
      </c>
      <c r="M401">
        <v>0.123</v>
      </c>
      <c r="N401">
        <v>263</v>
      </c>
      <c r="O401">
        <v>1964</v>
      </c>
      <c r="P401">
        <v>10</v>
      </c>
      <c r="Q401" s="3" t="s">
        <v>4001</v>
      </c>
    </row>
    <row r="402" ht="15" customHeight="1">
      <c r="A402" t="e">
        <f t="shared" ca="1" si="557"/>
        <v>#VALUE!</v>
      </c>
      <c r="B402" t="e">
        <f t="array" ref="B402" ca="1">_xlfn.XLOOKUP(Tabelle10[[#This Row],[ExperimentID]]&amp;Tabelle10[[#This Row],[NegotiationID]]&amp;Tabelle10[[#This Row],[MessageID]],ALL_IN_ONE[ExperimentID]&amp;ALL_IN_ONE[NegotiationID]&amp;ALL_IN_ONE[MessageID],ALL_IN_ONE[Gesamt_ID],,0)</f>
        <v>#VALUE!</v>
      </c>
      <c r="C402">
        <v>66488</v>
      </c>
      <c r="D402" t="s">
        <v>3675</v>
      </c>
      <c r="E402">
        <v>77019</v>
      </c>
      <c r="F402">
        <v>66475</v>
      </c>
      <c r="G402">
        <v>66478</v>
      </c>
      <c r="H402" t="s">
        <v>31</v>
      </c>
      <c r="I402" t="str">
        <f t="array" ref="I402">IFERROR(_xlfn.XLOOKUP(Tabelle10[[#This Row],[NegotiationID]]&amp;"FinalAccept",Tabelle10[NegotiationID]&amp;Tabelle10[ActionType],Tabelle10[ActionType],,0),_xlfn.XLOOKUP(Tabelle10[[#This Row],[NegotiationID]]&amp;"FinalReject",Tabelle10[NegotiationID]&amp;Tabelle10[ActionType],Tabelle10[ActionType],,0))</f>
        <v>FinalAccept</v>
      </c>
      <c r="J402">
        <v>0.72850000000000004</v>
      </c>
      <c r="K402">
        <v>0.48149999999999998</v>
      </c>
      <c r="L402">
        <v>1.21</v>
      </c>
      <c r="M402">
        <v>0.247</v>
      </c>
      <c r="N402">
        <v>192</v>
      </c>
      <c r="O402">
        <v>1964</v>
      </c>
      <c r="P402">
        <v>10</v>
      </c>
      <c r="Q402" s="3" t="s">
        <v>4002</v>
      </c>
    </row>
    <row r="403" ht="15" customHeight="1">
      <c r="A403" t="e">
        <f t="shared" ca="1" si="557"/>
        <v>#VALUE!</v>
      </c>
      <c r="B403" t="e">
        <f t="array" ref="B403" ca="1">_xlfn.XLOOKUP(Tabelle10[[#This Row],[ExperimentID]]&amp;Tabelle10[[#This Row],[NegotiationID]]&amp;Tabelle10[[#This Row],[MessageID]],ALL_IN_ONE[ExperimentID]&amp;ALL_IN_ONE[NegotiationID]&amp;ALL_IN_ONE[MessageID],ALL_IN_ONE[Gesamt_ID],,0)</f>
        <v>#VALUE!</v>
      </c>
      <c r="C403">
        <v>66488</v>
      </c>
      <c r="D403" t="s">
        <v>3675</v>
      </c>
      <c r="E403">
        <v>77184</v>
      </c>
      <c r="F403">
        <v>66478</v>
      </c>
      <c r="G403">
        <v>66475</v>
      </c>
      <c r="H403" t="s">
        <v>31</v>
      </c>
      <c r="I403" t="str">
        <f t="array" ref="I403">IFERROR(_xlfn.XLOOKUP(Tabelle10[[#This Row],[NegotiationID]]&amp;"FinalAccept",Tabelle10[NegotiationID]&amp;Tabelle10[ActionType],Tabelle10[ActionType],,0),_xlfn.XLOOKUP(Tabelle10[[#This Row],[NegotiationID]]&amp;"FinalReject",Tabelle10[NegotiationID]&amp;Tabelle10[ActionType],Tabelle10[ActionType],,0))</f>
        <v>FinalAccept</v>
      </c>
      <c r="J403">
        <v>0.55100000000000005</v>
      </c>
      <c r="K403">
        <v>0.77000000000000002</v>
      </c>
      <c r="L403">
        <v>1.321</v>
      </c>
      <c r="M403">
        <v>0.219</v>
      </c>
      <c r="N403">
        <v>123</v>
      </c>
      <c r="O403">
        <v>1964</v>
      </c>
      <c r="P403">
        <v>10</v>
      </c>
      <c r="Q403" s="3" t="s">
        <v>4003</v>
      </c>
    </row>
    <row r="404" ht="15" customHeight="1">
      <c r="A404" t="e">
        <f t="shared" ca="1" si="557"/>
        <v>#VALUE!</v>
      </c>
      <c r="B404" t="e">
        <f t="array" ref="B404" ca="1">_xlfn.XLOOKUP(Tabelle10[[#This Row],[ExperimentID]]&amp;Tabelle10[[#This Row],[NegotiationID]]&amp;Tabelle10[[#This Row],[MessageID]],ALL_IN_ONE[ExperimentID]&amp;ALL_IN_ONE[NegotiationID]&amp;ALL_IN_ONE[MessageID],ALL_IN_ONE[Gesamt_ID],,0)</f>
        <v>#VALUE!</v>
      </c>
      <c r="C404">
        <v>66488</v>
      </c>
      <c r="D404" t="s">
        <v>3675</v>
      </c>
      <c r="E404">
        <v>77229</v>
      </c>
      <c r="F404">
        <v>66475</v>
      </c>
      <c r="G404">
        <v>66478</v>
      </c>
      <c r="H404" t="s">
        <v>20</v>
      </c>
      <c r="I404" t="str">
        <f t="array" ref="I404">IFERROR(_xlfn.XLOOKUP(Tabelle10[[#This Row],[NegotiationID]]&amp;"FinalAccept",Tabelle10[NegotiationID]&amp;Tabelle10[ActionType],Tabelle10[ActionType],,0),_xlfn.XLOOKUP(Tabelle10[[#This Row],[NegotiationID]]&amp;"FinalReject",Tabelle10[NegotiationID]&amp;Tabelle10[ActionType],Tabelle10[ActionType],,0))</f>
        <v>FinalAccept</v>
      </c>
      <c r="J404">
        <v>0.77000000000000002</v>
      </c>
      <c r="K404">
        <v>0.55100000000000005</v>
      </c>
      <c r="L404">
        <v>1.321</v>
      </c>
      <c r="M404">
        <v>0.219</v>
      </c>
      <c r="N404">
        <v>21</v>
      </c>
      <c r="O404">
        <v>1964</v>
      </c>
      <c r="P404">
        <v>10</v>
      </c>
      <c r="Q404" s="3" t="s">
        <v>4004</v>
      </c>
    </row>
    <row r="405" ht="14.5" hidden="1">
      <c r="A405" t="e">
        <f t="shared" ca="1" si="557"/>
        <v>#VALUE!</v>
      </c>
      <c r="B405" t="e">
        <f t="array" ref="B405" ca="1">_xlfn.XLOOKUP(Tabelle10[[#This Row],[ExperimentID]]&amp;Tabelle10[[#This Row],[NegotiationID]]&amp;Tabelle10[[#This Row],[MessageID]],ALL_IN_ONE[ExperimentID]&amp;ALL_IN_ONE[NegotiationID]&amp;ALL_IN_ONE[MessageID],ALL_IN_ONE[Gesamt_ID],,0)</f>
        <v>#VALUE!</v>
      </c>
      <c r="C405">
        <v>66516</v>
      </c>
      <c r="D405" t="s">
        <v>3675</v>
      </c>
      <c r="E405">
        <v>66517</v>
      </c>
      <c r="H405" t="s">
        <v>6019</v>
      </c>
      <c r="I405" t="str">
        <f t="array" ref="I405">IFERROR(_xlfn.XLOOKUP(Tabelle10[[#This Row],[NegotiationID]]&amp;"FinalAccept",Tabelle10[NegotiationID]&amp;Tabelle10[ActionType],Tabelle10[ActionType],,0),_xlfn.XLOOKUP(Tabelle10[[#This Row],[NegotiationID]]&amp;"FinalReject",Tabelle10[NegotiationID]&amp;Tabelle10[ActionType],Tabelle10[ActionType],,0))</f>
        <v>FinalAccept</v>
      </c>
      <c r="N405">
        <v>21</v>
      </c>
      <c r="O405">
        <v>1576</v>
      </c>
      <c r="P405">
        <v>17</v>
      </c>
      <c r="Q405" t="s">
        <v>6020</v>
      </c>
    </row>
    <row r="406" ht="15" customHeight="1">
      <c r="A406" t="e">
        <f t="shared" ca="1" si="557"/>
        <v>#VALUE!</v>
      </c>
      <c r="B406" t="e">
        <f t="array" ref="B406" ca="1">_xlfn.XLOOKUP(Tabelle10[[#This Row],[ExperimentID]]&amp;Tabelle10[[#This Row],[NegotiationID]]&amp;Tabelle10[[#This Row],[MessageID]],ALL_IN_ONE[ExperimentID]&amp;ALL_IN_ONE[NegotiationID]&amp;ALL_IN_ONE[MessageID],ALL_IN_ONE[Gesamt_ID],,0)</f>
        <v>#VALUE!</v>
      </c>
      <c r="C406">
        <v>66516</v>
      </c>
      <c r="D406" t="s">
        <v>3675</v>
      </c>
      <c r="E406">
        <v>72041</v>
      </c>
      <c r="F406">
        <v>66503</v>
      </c>
      <c r="G406">
        <v>66506</v>
      </c>
      <c r="H406" t="s">
        <v>158</v>
      </c>
      <c r="I406" t="str">
        <f t="array" ref="I406">IFERROR(_xlfn.XLOOKUP(Tabelle10[[#This Row],[NegotiationID]]&amp;"FinalAccept",Tabelle10[NegotiationID]&amp;Tabelle10[ActionType],Tabelle10[ActionType],,0),_xlfn.XLOOKUP(Tabelle10[[#This Row],[NegotiationID]]&amp;"FinalReject",Tabelle10[NegotiationID]&amp;Tabelle10[ActionType],Tabelle10[ActionType],,0))</f>
        <v>FinalAccept</v>
      </c>
      <c r="J406">
        <v>0.90000000000000002</v>
      </c>
      <c r="K406">
        <v>0</v>
      </c>
      <c r="L406">
        <v>0.90000000000000002</v>
      </c>
      <c r="M406">
        <v>0.90000000000000002</v>
      </c>
      <c r="N406">
        <v>75</v>
      </c>
      <c r="O406">
        <v>1576</v>
      </c>
      <c r="P406">
        <v>17</v>
      </c>
      <c r="Q406" s="3" t="s">
        <v>4005</v>
      </c>
    </row>
    <row r="407" ht="15" customHeight="1">
      <c r="A407" t="e">
        <f t="shared" ca="1" si="557"/>
        <v>#VALUE!</v>
      </c>
      <c r="B407" t="e">
        <f t="array" ref="B407" ca="1">_xlfn.XLOOKUP(Tabelle10[[#This Row],[ExperimentID]]&amp;Tabelle10[[#This Row],[NegotiationID]]&amp;Tabelle10[[#This Row],[MessageID]],ALL_IN_ONE[ExperimentID]&amp;ALL_IN_ONE[NegotiationID]&amp;ALL_IN_ONE[MessageID],ALL_IN_ONE[Gesamt_ID],,0)</f>
        <v>#VALUE!</v>
      </c>
      <c r="C407">
        <v>66516</v>
      </c>
      <c r="D407" t="s">
        <v>3675</v>
      </c>
      <c r="E407">
        <v>72126</v>
      </c>
      <c r="F407">
        <v>66506</v>
      </c>
      <c r="G407">
        <v>66503</v>
      </c>
      <c r="H407" t="s">
        <v>31</v>
      </c>
      <c r="I407" t="str">
        <f t="array" ref="I407">IFERROR(_xlfn.XLOOKUP(Tabelle10[[#This Row],[NegotiationID]]&amp;"FinalAccept",Tabelle10[NegotiationID]&amp;Tabelle10[ActionType],Tabelle10[ActionType],,0),_xlfn.XLOOKUP(Tabelle10[[#This Row],[NegotiationID]]&amp;"FinalReject",Tabelle10[NegotiationID]&amp;Tabelle10[ActionType],Tabelle10[ActionType],,0))</f>
        <v>FinalAccept</v>
      </c>
      <c r="J407">
        <v>0.92000000000000004</v>
      </c>
      <c r="K407">
        <v>0.3115</v>
      </c>
      <c r="L407">
        <v>1.2315</v>
      </c>
      <c r="M407">
        <v>0.60850000000000004</v>
      </c>
      <c r="N407">
        <v>49</v>
      </c>
      <c r="O407">
        <v>1576</v>
      </c>
      <c r="P407">
        <v>17</v>
      </c>
      <c r="Q407" s="3" t="s">
        <v>4006</v>
      </c>
    </row>
    <row r="408" ht="15" customHeight="1">
      <c r="A408" t="e">
        <f t="shared" ca="1" si="557"/>
        <v>#VALUE!</v>
      </c>
      <c r="B408" t="e">
        <f t="array" ref="B408" ca="1">_xlfn.XLOOKUP(Tabelle10[[#This Row],[ExperimentID]]&amp;Tabelle10[[#This Row],[NegotiationID]]&amp;Tabelle10[[#This Row],[MessageID]],ALL_IN_ONE[ExperimentID]&amp;ALL_IN_ONE[NegotiationID]&amp;ALL_IN_ONE[MessageID],ALL_IN_ONE[Gesamt_ID],,0)</f>
        <v>#VALUE!</v>
      </c>
      <c r="C408">
        <v>66516</v>
      </c>
      <c r="D408" t="s">
        <v>3675</v>
      </c>
      <c r="E408">
        <v>72248</v>
      </c>
      <c r="F408">
        <v>66503</v>
      </c>
      <c r="G408">
        <v>66506</v>
      </c>
      <c r="H408" t="s">
        <v>31</v>
      </c>
      <c r="I408" t="str">
        <f t="array" ref="I408">IFERROR(_xlfn.XLOOKUP(Tabelle10[[#This Row],[NegotiationID]]&amp;"FinalAccept",Tabelle10[NegotiationID]&amp;Tabelle10[ActionType],Tabelle10[ActionType],,0),_xlfn.XLOOKUP(Tabelle10[[#This Row],[NegotiationID]]&amp;"FinalReject",Tabelle10[NegotiationID]&amp;Tabelle10[ActionType],Tabelle10[ActionType],,0))</f>
        <v>FinalAccept</v>
      </c>
      <c r="J408">
        <v>0.94999999999999996</v>
      </c>
      <c r="K408">
        <v>0.1615</v>
      </c>
      <c r="L408">
        <v>1.1114999999999999</v>
      </c>
      <c r="M408">
        <v>0.78849999999999998</v>
      </c>
      <c r="N408">
        <v>87</v>
      </c>
      <c r="O408">
        <v>1576</v>
      </c>
      <c r="P408">
        <v>17</v>
      </c>
      <c r="Q408" s="3" t="s">
        <v>4007</v>
      </c>
    </row>
    <row r="409" ht="15" customHeight="1">
      <c r="A409" t="e">
        <f t="shared" ca="1" si="557"/>
        <v>#VALUE!</v>
      </c>
      <c r="B409" t="e">
        <f t="array" ref="B409" ca="1">_xlfn.XLOOKUP(Tabelle10[[#This Row],[ExperimentID]]&amp;Tabelle10[[#This Row],[NegotiationID]]&amp;Tabelle10[[#This Row],[MessageID]],ALL_IN_ONE[ExperimentID]&amp;ALL_IN_ONE[NegotiationID]&amp;ALL_IN_ONE[MessageID],ALL_IN_ONE[Gesamt_ID],,0)</f>
        <v>#VALUE!</v>
      </c>
      <c r="C409">
        <v>66516</v>
      </c>
      <c r="D409" t="s">
        <v>3675</v>
      </c>
      <c r="E409">
        <v>74171</v>
      </c>
      <c r="F409">
        <v>66506</v>
      </c>
      <c r="G409">
        <v>66503</v>
      </c>
      <c r="H409" t="s">
        <v>31</v>
      </c>
      <c r="I409" t="str">
        <f t="array" ref="I409">IFERROR(_xlfn.XLOOKUP(Tabelle10[[#This Row],[NegotiationID]]&amp;"FinalAccept",Tabelle10[NegotiationID]&amp;Tabelle10[ActionType],Tabelle10[ActionType],,0),_xlfn.XLOOKUP(Tabelle10[[#This Row],[NegotiationID]]&amp;"FinalReject",Tabelle10[NegotiationID]&amp;Tabelle10[ActionType],Tabelle10[ActionType],,0))</f>
        <v>FinalAccept</v>
      </c>
      <c r="J409">
        <v>0.65100000000000002</v>
      </c>
      <c r="K409">
        <v>0.52049999999999996</v>
      </c>
      <c r="L409">
        <v>1.1715</v>
      </c>
      <c r="M409">
        <v>0.1305</v>
      </c>
      <c r="N409">
        <v>52</v>
      </c>
      <c r="O409">
        <v>1576</v>
      </c>
      <c r="P409">
        <v>17</v>
      </c>
      <c r="Q409" s="3" t="s">
        <v>4008</v>
      </c>
    </row>
    <row r="410" ht="15" customHeight="1">
      <c r="A410" t="e">
        <f t="shared" ca="1" si="557"/>
        <v>#VALUE!</v>
      </c>
      <c r="B410" t="e">
        <f t="array" ref="B410" ca="1">_xlfn.XLOOKUP(Tabelle10[[#This Row],[ExperimentID]]&amp;Tabelle10[[#This Row],[NegotiationID]]&amp;Tabelle10[[#This Row],[MessageID]],ALL_IN_ONE[ExperimentID]&amp;ALL_IN_ONE[NegotiationID]&amp;ALL_IN_ONE[MessageID],ALL_IN_ONE[Gesamt_ID],,0)</f>
        <v>#VALUE!</v>
      </c>
      <c r="C410">
        <v>66516</v>
      </c>
      <c r="D410" t="s">
        <v>3675</v>
      </c>
      <c r="E410">
        <v>74397</v>
      </c>
      <c r="F410">
        <v>66503</v>
      </c>
      <c r="G410">
        <v>66506</v>
      </c>
      <c r="H410" t="s">
        <v>31</v>
      </c>
      <c r="I410" t="str">
        <f t="array" ref="I410">IFERROR(_xlfn.XLOOKUP(Tabelle10[[#This Row],[NegotiationID]]&amp;"FinalAccept",Tabelle10[NegotiationID]&amp;Tabelle10[ActionType],Tabelle10[ActionType],,0),_xlfn.XLOOKUP(Tabelle10[[#This Row],[NegotiationID]]&amp;"FinalReject",Tabelle10[NegotiationID]&amp;Tabelle10[ActionType],Tabelle10[ActionType],,0))</f>
        <v>FinalAccept</v>
      </c>
      <c r="J410">
        <v>0.92000000000000004</v>
      </c>
      <c r="K410">
        <v>0.27200000000000002</v>
      </c>
      <c r="L410">
        <v>1.1919999999999999</v>
      </c>
      <c r="M410">
        <v>0.64800000000000002</v>
      </c>
      <c r="N410">
        <v>87</v>
      </c>
      <c r="O410">
        <v>1576</v>
      </c>
      <c r="P410">
        <v>17</v>
      </c>
      <c r="Q410" s="3" t="s">
        <v>4009</v>
      </c>
    </row>
    <row r="411" ht="15" customHeight="1">
      <c r="A411" t="e">
        <f t="shared" ca="1" si="557"/>
        <v>#VALUE!</v>
      </c>
      <c r="B411" t="e">
        <f t="array" ref="B411" ca="1">_xlfn.XLOOKUP(Tabelle10[[#This Row],[ExperimentID]]&amp;Tabelle10[[#This Row],[NegotiationID]]&amp;Tabelle10[[#This Row],[MessageID]],ALL_IN_ONE[ExperimentID]&amp;ALL_IN_ONE[NegotiationID]&amp;ALL_IN_ONE[MessageID],ALL_IN_ONE[Gesamt_ID],,0)</f>
        <v>#VALUE!</v>
      </c>
      <c r="C411">
        <v>66516</v>
      </c>
      <c r="D411" t="s">
        <v>3675</v>
      </c>
      <c r="E411">
        <v>74482</v>
      </c>
      <c r="F411">
        <v>66506</v>
      </c>
      <c r="G411">
        <v>66503</v>
      </c>
      <c r="H411" t="s">
        <v>31</v>
      </c>
      <c r="I411" t="str">
        <f t="array" ref="I411">IFERROR(_xlfn.XLOOKUP(Tabelle10[[#This Row],[NegotiationID]]&amp;"FinalAccept",Tabelle10[NegotiationID]&amp;Tabelle10[ActionType],Tabelle10[ActionType],,0),_xlfn.XLOOKUP(Tabelle10[[#This Row],[NegotiationID]]&amp;"FinalReject",Tabelle10[NegotiationID]&amp;Tabelle10[ActionType],Tabelle10[ActionType],,0))</f>
        <v>FinalAccept</v>
      </c>
      <c r="J411">
        <v>0.71050000000000002</v>
      </c>
      <c r="K411">
        <v>0.43049999999999999</v>
      </c>
      <c r="L411">
        <v>1.141</v>
      </c>
      <c r="M411">
        <v>0.28000000000000003</v>
      </c>
      <c r="N411">
        <v>65</v>
      </c>
      <c r="O411">
        <v>1576</v>
      </c>
      <c r="P411">
        <v>17</v>
      </c>
      <c r="Q411" s="3" t="s">
        <v>4010</v>
      </c>
    </row>
    <row r="412" ht="15" customHeight="1">
      <c r="A412" t="e">
        <f t="shared" ca="1" si="557"/>
        <v>#VALUE!</v>
      </c>
      <c r="B412" t="e">
        <f t="array" ref="B412" ca="1">_xlfn.XLOOKUP(Tabelle10[[#This Row],[ExperimentID]]&amp;Tabelle10[[#This Row],[NegotiationID]]&amp;Tabelle10[[#This Row],[MessageID]],ALL_IN_ONE[ExperimentID]&amp;ALL_IN_ONE[NegotiationID]&amp;ALL_IN_ONE[MessageID],ALL_IN_ONE[Gesamt_ID],,0)</f>
        <v>#VALUE!</v>
      </c>
      <c r="C412">
        <v>66516</v>
      </c>
      <c r="D412" t="s">
        <v>3675</v>
      </c>
      <c r="E412">
        <v>74498</v>
      </c>
      <c r="F412">
        <v>66503</v>
      </c>
      <c r="G412">
        <v>66506</v>
      </c>
      <c r="H412" t="s">
        <v>31</v>
      </c>
      <c r="I412" t="str">
        <f t="array" ref="I412">IFERROR(_xlfn.XLOOKUP(Tabelle10[[#This Row],[NegotiationID]]&amp;"FinalAccept",Tabelle10[NegotiationID]&amp;Tabelle10[ActionType],Tabelle10[ActionType],,0),_xlfn.XLOOKUP(Tabelle10[[#This Row],[NegotiationID]]&amp;"FinalReject",Tabelle10[NegotiationID]&amp;Tabelle10[ActionType],Tabelle10[ActionType],,0))</f>
        <v>FinalAccept</v>
      </c>
      <c r="J412">
        <v>0.85999999999999999</v>
      </c>
      <c r="K412">
        <v>0.372</v>
      </c>
      <c r="L412">
        <v>1.232</v>
      </c>
      <c r="M412">
        <v>0.48799999999999999</v>
      </c>
      <c r="N412">
        <v>114</v>
      </c>
      <c r="O412">
        <v>1576</v>
      </c>
      <c r="P412">
        <v>17</v>
      </c>
      <c r="Q412" s="3" t="s">
        <v>4011</v>
      </c>
    </row>
    <row r="413" ht="15" customHeight="1">
      <c r="A413" t="e">
        <f t="shared" ca="1" si="557"/>
        <v>#VALUE!</v>
      </c>
      <c r="B413" t="e">
        <f t="array" ref="B413" ca="1">_xlfn.XLOOKUP(Tabelle10[[#This Row],[ExperimentID]]&amp;Tabelle10[[#This Row],[NegotiationID]]&amp;Tabelle10[[#This Row],[MessageID]],ALL_IN_ONE[ExperimentID]&amp;ALL_IN_ONE[NegotiationID]&amp;ALL_IN_ONE[MessageID],ALL_IN_ONE[Gesamt_ID],,0)</f>
        <v>#VALUE!</v>
      </c>
      <c r="C413">
        <v>66516</v>
      </c>
      <c r="D413" t="s">
        <v>3675</v>
      </c>
      <c r="E413">
        <v>74544</v>
      </c>
      <c r="F413">
        <v>66506</v>
      </c>
      <c r="G413">
        <v>66503</v>
      </c>
      <c r="H413" t="s">
        <v>31</v>
      </c>
      <c r="I413" t="str">
        <f t="array" ref="I413">IFERROR(_xlfn.XLOOKUP(Tabelle10[[#This Row],[NegotiationID]]&amp;"FinalAccept",Tabelle10[NegotiationID]&amp;Tabelle10[ActionType],Tabelle10[ActionType],,0),_xlfn.XLOOKUP(Tabelle10[[#This Row],[NegotiationID]]&amp;"FinalReject",Tabelle10[NegotiationID]&amp;Tabelle10[ActionType],Tabelle10[ActionType],,0))</f>
        <v>FinalAccept</v>
      </c>
      <c r="J413">
        <v>0.67049999999999998</v>
      </c>
      <c r="K413">
        <v>0.45050000000000001</v>
      </c>
      <c r="L413">
        <v>1.121</v>
      </c>
      <c r="M413">
        <v>0.22</v>
      </c>
      <c r="N413">
        <v>95</v>
      </c>
      <c r="O413">
        <v>1576</v>
      </c>
      <c r="P413">
        <v>17</v>
      </c>
      <c r="Q413" s="3" t="s">
        <v>4012</v>
      </c>
    </row>
    <row r="414" ht="15" customHeight="1">
      <c r="A414" t="e">
        <f t="shared" ca="1" si="557"/>
        <v>#VALUE!</v>
      </c>
      <c r="B414" t="e">
        <f t="array" ref="B414" ca="1">_xlfn.XLOOKUP(Tabelle10[[#This Row],[ExperimentID]]&amp;Tabelle10[[#This Row],[NegotiationID]]&amp;Tabelle10[[#This Row],[MessageID]],ALL_IN_ONE[ExperimentID]&amp;ALL_IN_ONE[NegotiationID]&amp;ALL_IN_ONE[MessageID],ALL_IN_ONE[Gesamt_ID],,0)</f>
        <v>#VALUE!</v>
      </c>
      <c r="C414">
        <v>66516</v>
      </c>
      <c r="D414" t="s">
        <v>3675</v>
      </c>
      <c r="E414">
        <v>75216</v>
      </c>
      <c r="F414">
        <v>66503</v>
      </c>
      <c r="G414">
        <v>66506</v>
      </c>
      <c r="H414" t="s">
        <v>31</v>
      </c>
      <c r="I414" t="str">
        <f t="array" ref="I414">IFERROR(_xlfn.XLOOKUP(Tabelle10[[#This Row],[NegotiationID]]&amp;"FinalAccept",Tabelle10[NegotiationID]&amp;Tabelle10[ActionType],Tabelle10[ActionType],,0),_xlfn.XLOOKUP(Tabelle10[[#This Row],[NegotiationID]]&amp;"FinalReject",Tabelle10[NegotiationID]&amp;Tabelle10[ActionType],Tabelle10[ActionType],,0))</f>
        <v>FinalAccept</v>
      </c>
      <c r="J414">
        <v>0.81100000000000005</v>
      </c>
      <c r="K414">
        <v>0.40200000000000002</v>
      </c>
      <c r="L414">
        <v>1.2130000000000001</v>
      </c>
      <c r="M414">
        <v>0.40899999999999997</v>
      </c>
      <c r="N414">
        <v>211</v>
      </c>
      <c r="O414">
        <v>1576</v>
      </c>
      <c r="P414">
        <v>17</v>
      </c>
      <c r="Q414" s="3" t="s">
        <v>4013</v>
      </c>
    </row>
    <row r="415" ht="15" customHeight="1">
      <c r="A415" t="e">
        <f t="shared" ca="1" si="557"/>
        <v>#VALUE!</v>
      </c>
      <c r="B415" t="e">
        <f t="array" ref="B415" ca="1">_xlfn.XLOOKUP(Tabelle10[[#This Row],[ExperimentID]]&amp;Tabelle10[[#This Row],[NegotiationID]]&amp;Tabelle10[[#This Row],[MessageID]],ALL_IN_ONE[ExperimentID]&amp;ALL_IN_ONE[NegotiationID]&amp;ALL_IN_ONE[MessageID],ALL_IN_ONE[Gesamt_ID],,0)</f>
        <v>#VALUE!</v>
      </c>
      <c r="C415">
        <v>66516</v>
      </c>
      <c r="D415" t="s">
        <v>3675</v>
      </c>
      <c r="E415">
        <v>75350</v>
      </c>
      <c r="F415">
        <v>66506</v>
      </c>
      <c r="G415">
        <v>66503</v>
      </c>
      <c r="H415" t="s">
        <v>31</v>
      </c>
      <c r="I415" t="str">
        <f t="array" ref="I415">IFERROR(_xlfn.XLOOKUP(Tabelle10[[#This Row],[NegotiationID]]&amp;"FinalAccept",Tabelle10[NegotiationID]&amp;Tabelle10[ActionType],Tabelle10[ActionType],,0),_xlfn.XLOOKUP(Tabelle10[[#This Row],[NegotiationID]]&amp;"FinalReject",Tabelle10[NegotiationID]&amp;Tabelle10[ActionType],Tabelle10[ActionType],,0))</f>
        <v>FinalAccept</v>
      </c>
      <c r="J415">
        <v>0.71099999999999997</v>
      </c>
      <c r="K415">
        <v>0.5585</v>
      </c>
      <c r="L415">
        <v>1.2695000000000001</v>
      </c>
      <c r="M415">
        <v>0.1525</v>
      </c>
      <c r="N415">
        <v>106</v>
      </c>
      <c r="O415">
        <v>1576</v>
      </c>
      <c r="P415">
        <v>17</v>
      </c>
      <c r="Q415" s="3" t="s">
        <v>4014</v>
      </c>
    </row>
    <row r="416" ht="15" customHeight="1">
      <c r="A416" t="e">
        <f t="shared" ca="1" si="557"/>
        <v>#VALUE!</v>
      </c>
      <c r="B416" t="e">
        <f t="array" ref="B416" ca="1">_xlfn.XLOOKUP(Tabelle10[[#This Row],[ExperimentID]]&amp;Tabelle10[[#This Row],[NegotiationID]]&amp;Tabelle10[[#This Row],[MessageID]],ALL_IN_ONE[ExperimentID]&amp;ALL_IN_ONE[NegotiationID]&amp;ALL_IN_ONE[MessageID],ALL_IN_ONE[Gesamt_ID],,0)</f>
        <v>#VALUE!</v>
      </c>
      <c r="C416">
        <v>66516</v>
      </c>
      <c r="D416" t="s">
        <v>3675</v>
      </c>
      <c r="E416">
        <v>75396</v>
      </c>
      <c r="F416">
        <v>66503</v>
      </c>
      <c r="G416">
        <v>66506</v>
      </c>
      <c r="H416" t="s">
        <v>31</v>
      </c>
      <c r="I416" t="str">
        <f t="array" ref="I416">IFERROR(_xlfn.XLOOKUP(Tabelle10[[#This Row],[NegotiationID]]&amp;"FinalAccept",Tabelle10[NegotiationID]&amp;Tabelle10[ActionType],Tabelle10[ActionType],,0),_xlfn.XLOOKUP(Tabelle10[[#This Row],[NegotiationID]]&amp;"FinalReject",Tabelle10[NegotiationID]&amp;Tabelle10[ActionType],Tabelle10[ActionType],,0))</f>
        <v>FinalAccept</v>
      </c>
      <c r="J416">
        <v>0.71850000000000003</v>
      </c>
      <c r="K416">
        <v>0.39200000000000002</v>
      </c>
      <c r="L416">
        <v>1.1105</v>
      </c>
      <c r="M416">
        <v>0.32650000000000001</v>
      </c>
      <c r="N416">
        <v>169</v>
      </c>
      <c r="O416">
        <v>1576</v>
      </c>
      <c r="P416">
        <v>17</v>
      </c>
      <c r="Q416" s="3" t="s">
        <v>4015</v>
      </c>
    </row>
    <row r="417" ht="15" customHeight="1">
      <c r="A417" t="e">
        <f t="shared" ca="1" si="557"/>
        <v>#VALUE!</v>
      </c>
      <c r="B417" t="e">
        <f t="array" ref="B417" ca="1">_xlfn.XLOOKUP(Tabelle10[[#This Row],[ExperimentID]]&amp;Tabelle10[[#This Row],[NegotiationID]]&amp;Tabelle10[[#This Row],[MessageID]],ALL_IN_ONE[ExperimentID]&amp;ALL_IN_ONE[NegotiationID]&amp;ALL_IN_ONE[MessageID],ALL_IN_ONE[Gesamt_ID],,0)</f>
        <v>#VALUE!</v>
      </c>
      <c r="C417">
        <v>66516</v>
      </c>
      <c r="D417" t="s">
        <v>3675</v>
      </c>
      <c r="E417">
        <v>76102</v>
      </c>
      <c r="F417">
        <v>66506</v>
      </c>
      <c r="G417">
        <v>66503</v>
      </c>
      <c r="H417" t="s">
        <v>31</v>
      </c>
      <c r="I417" t="str">
        <f t="array" ref="I417">IFERROR(_xlfn.XLOOKUP(Tabelle10[[#This Row],[NegotiationID]]&amp;"FinalAccept",Tabelle10[NegotiationID]&amp;Tabelle10[ActionType],Tabelle10[ActionType],,0),_xlfn.XLOOKUP(Tabelle10[[#This Row],[NegotiationID]]&amp;"FinalReject",Tabelle10[NegotiationID]&amp;Tabelle10[ActionType],Tabelle10[ActionType],,0))</f>
        <v>FinalAccept</v>
      </c>
      <c r="J417">
        <v>0.67049999999999998</v>
      </c>
      <c r="K417">
        <v>0.52849999999999997</v>
      </c>
      <c r="L417">
        <v>1.1990000000000001</v>
      </c>
      <c r="M417">
        <v>0.14199999999999999</v>
      </c>
      <c r="N417">
        <v>135</v>
      </c>
      <c r="O417">
        <v>1576</v>
      </c>
      <c r="P417">
        <v>17</v>
      </c>
      <c r="Q417" s="3" t="s">
        <v>4016</v>
      </c>
    </row>
    <row r="418" ht="15" customHeight="1">
      <c r="A418" t="e">
        <f t="shared" ca="1" si="557"/>
        <v>#VALUE!</v>
      </c>
      <c r="B418" t="e">
        <f t="array" ref="B418" ca="1">_xlfn.XLOOKUP(Tabelle10[[#This Row],[ExperimentID]]&amp;Tabelle10[[#This Row],[NegotiationID]]&amp;Tabelle10[[#This Row],[MessageID]],ALL_IN_ONE[ExperimentID]&amp;ALL_IN_ONE[NegotiationID]&amp;ALL_IN_ONE[MessageID],ALL_IN_ONE[Gesamt_ID],,0)</f>
        <v>#VALUE!</v>
      </c>
      <c r="C418">
        <v>66516</v>
      </c>
      <c r="D418" t="s">
        <v>3675</v>
      </c>
      <c r="E418">
        <v>77022</v>
      </c>
      <c r="F418">
        <v>66503</v>
      </c>
      <c r="G418">
        <v>66506</v>
      </c>
      <c r="H418" t="s">
        <v>31</v>
      </c>
      <c r="I418" t="str">
        <f t="array" ref="I418">IFERROR(_xlfn.XLOOKUP(Tabelle10[[#This Row],[NegotiationID]]&amp;"FinalAccept",Tabelle10[NegotiationID]&amp;Tabelle10[ActionType],Tabelle10[ActionType],,0),_xlfn.XLOOKUP(Tabelle10[[#This Row],[NegotiationID]]&amp;"FinalReject",Tabelle10[NegotiationID]&amp;Tabelle10[ActionType],Tabelle10[ActionType],,0))</f>
        <v>FinalAccept</v>
      </c>
      <c r="J418">
        <v>0.67849999999999999</v>
      </c>
      <c r="K418">
        <v>0.53249999999999997</v>
      </c>
      <c r="L418">
        <v>1.2110000000000001</v>
      </c>
      <c r="M418">
        <v>0.14599999999999999</v>
      </c>
      <c r="N418">
        <v>77</v>
      </c>
      <c r="O418">
        <v>1576</v>
      </c>
      <c r="P418">
        <v>17</v>
      </c>
      <c r="Q418" s="3" t="s">
        <v>4017</v>
      </c>
    </row>
    <row r="419" ht="15" customHeight="1">
      <c r="A419" t="e">
        <f t="shared" ca="1" si="557"/>
        <v>#VALUE!</v>
      </c>
      <c r="B419" t="e">
        <f t="array" ref="B419" ca="1">_xlfn.XLOOKUP(Tabelle10[[#This Row],[ExperimentID]]&amp;Tabelle10[[#This Row],[NegotiationID]]&amp;Tabelle10[[#This Row],[MessageID]],ALL_IN_ONE[ExperimentID]&amp;ALL_IN_ONE[NegotiationID]&amp;ALL_IN_ONE[MessageID],ALL_IN_ONE[Gesamt_ID],,0)</f>
        <v>#VALUE!</v>
      </c>
      <c r="C419">
        <v>66516</v>
      </c>
      <c r="D419" t="s">
        <v>3675</v>
      </c>
      <c r="E419">
        <v>77065</v>
      </c>
      <c r="F419">
        <v>66506</v>
      </c>
      <c r="G419">
        <v>66503</v>
      </c>
      <c r="H419" t="s">
        <v>31</v>
      </c>
      <c r="I419" t="str">
        <f t="array" ref="I419">IFERROR(_xlfn.XLOOKUP(Tabelle10[[#This Row],[NegotiationID]]&amp;"FinalAccept",Tabelle10[NegotiationID]&amp;Tabelle10[ActionType],Tabelle10[ActionType],,0),_xlfn.XLOOKUP(Tabelle10[[#This Row],[NegotiationID]]&amp;"FinalReject",Tabelle10[NegotiationID]&amp;Tabelle10[ActionType],Tabelle10[ActionType],,0))</f>
        <v>FinalAccept</v>
      </c>
      <c r="J419">
        <v>0.66200000000000003</v>
      </c>
      <c r="K419">
        <v>0.61850000000000005</v>
      </c>
      <c r="L419">
        <v>1.2805</v>
      </c>
      <c r="M419">
        <v>0.043499999999999997</v>
      </c>
      <c r="N419">
        <v>81</v>
      </c>
      <c r="O419">
        <v>1576</v>
      </c>
      <c r="P419">
        <v>17</v>
      </c>
      <c r="Q419" s="3" t="s">
        <v>4018</v>
      </c>
    </row>
    <row r="420" ht="15" customHeight="1">
      <c r="A420" t="e">
        <f t="shared" ca="1" si="557"/>
        <v>#VALUE!</v>
      </c>
      <c r="B420" t="e">
        <f t="array" ref="B420" ca="1">_xlfn.XLOOKUP(Tabelle10[[#This Row],[ExperimentID]]&amp;Tabelle10[[#This Row],[NegotiationID]]&amp;Tabelle10[[#This Row],[MessageID]],ALL_IN_ONE[ExperimentID]&amp;ALL_IN_ONE[NegotiationID]&amp;ALL_IN_ONE[MessageID],ALL_IN_ONE[Gesamt_ID],,0)</f>
        <v>#VALUE!</v>
      </c>
      <c r="C420">
        <v>66516</v>
      </c>
      <c r="D420" t="s">
        <v>3675</v>
      </c>
      <c r="E420">
        <v>77135</v>
      </c>
      <c r="F420">
        <v>66503</v>
      </c>
      <c r="G420">
        <v>66506</v>
      </c>
      <c r="H420" t="s">
        <v>31</v>
      </c>
      <c r="I420" t="str">
        <f t="array" ref="I420">IFERROR(_xlfn.XLOOKUP(Tabelle10[[#This Row],[NegotiationID]]&amp;"FinalAccept",Tabelle10[NegotiationID]&amp;Tabelle10[ActionType],Tabelle10[ActionType],,0),_xlfn.XLOOKUP(Tabelle10[[#This Row],[NegotiationID]]&amp;"FinalReject",Tabelle10[NegotiationID]&amp;Tabelle10[ActionType],Tabelle10[ActionType],,0))</f>
        <v>FinalAccept</v>
      </c>
      <c r="J420">
        <v>0.67849999999999999</v>
      </c>
      <c r="K420">
        <v>0.56200000000000006</v>
      </c>
      <c r="L420">
        <v>1.2404999999999999</v>
      </c>
      <c r="M420">
        <v>0.11650000000000001</v>
      </c>
      <c r="N420">
        <v>108</v>
      </c>
      <c r="O420">
        <v>1576</v>
      </c>
      <c r="P420">
        <v>17</v>
      </c>
      <c r="Q420" s="3" t="s">
        <v>4019</v>
      </c>
    </row>
    <row r="421" ht="15" customHeight="1">
      <c r="A421" t="e">
        <f t="shared" ca="1" si="557"/>
        <v>#VALUE!</v>
      </c>
      <c r="B421" t="e">
        <f t="array" ref="B421" ca="1">_xlfn.XLOOKUP(Tabelle10[[#This Row],[ExperimentID]]&amp;Tabelle10[[#This Row],[NegotiationID]]&amp;Tabelle10[[#This Row],[MessageID]],ALL_IN_ONE[ExperimentID]&amp;ALL_IN_ONE[NegotiationID]&amp;ALL_IN_ONE[MessageID],ALL_IN_ONE[Gesamt_ID],,0)</f>
        <v>#VALUE!</v>
      </c>
      <c r="C421">
        <v>66516</v>
      </c>
      <c r="D421" t="s">
        <v>3675</v>
      </c>
      <c r="E421">
        <v>77297</v>
      </c>
      <c r="F421">
        <v>66506</v>
      </c>
      <c r="G421">
        <v>66503</v>
      </c>
      <c r="H421" t="s">
        <v>20</v>
      </c>
      <c r="I421" t="str">
        <f t="array" ref="I421">IFERROR(_xlfn.XLOOKUP(Tabelle10[[#This Row],[NegotiationID]]&amp;"FinalAccept",Tabelle10[NegotiationID]&amp;Tabelle10[ActionType],Tabelle10[ActionType],,0),_xlfn.XLOOKUP(Tabelle10[[#This Row],[NegotiationID]]&amp;"FinalReject",Tabelle10[NegotiationID]&amp;Tabelle10[ActionType],Tabelle10[ActionType],,0))</f>
        <v>FinalAccept</v>
      </c>
      <c r="J421">
        <v>0.56200000000000006</v>
      </c>
      <c r="K421">
        <v>0.67849999999999999</v>
      </c>
      <c r="L421">
        <v>1.2404999999999999</v>
      </c>
      <c r="M421">
        <v>0.11650000000000001</v>
      </c>
      <c r="N421">
        <v>44</v>
      </c>
      <c r="O421">
        <v>1576</v>
      </c>
      <c r="P421">
        <v>17</v>
      </c>
      <c r="Q421" s="3" t="s">
        <v>4020</v>
      </c>
    </row>
    <row r="422" ht="14.5" hidden="1">
      <c r="A422" t="e">
        <f t="shared" ca="1" si="557"/>
        <v>#VALUE!</v>
      </c>
      <c r="B422" t="e">
        <f t="array" ref="B422" ca="1">_xlfn.XLOOKUP(Tabelle10[[#This Row],[ExperimentID]]&amp;Tabelle10[[#This Row],[NegotiationID]]&amp;Tabelle10[[#This Row],[MessageID]],ALL_IN_ONE[ExperimentID]&amp;ALL_IN_ONE[NegotiationID]&amp;ALL_IN_ONE[MessageID],ALL_IN_ONE[Gesamt_ID],,0)</f>
        <v>#VALUE!</v>
      </c>
      <c r="C422">
        <v>66544</v>
      </c>
      <c r="D422" t="s">
        <v>3675</v>
      </c>
      <c r="E422">
        <v>66545</v>
      </c>
      <c r="H422" t="s">
        <v>6019</v>
      </c>
      <c r="I422" t="str">
        <f t="array" ref="I422">IFERROR(_xlfn.XLOOKUP(Tabelle10[[#This Row],[NegotiationID]]&amp;"FinalAccept",Tabelle10[NegotiationID]&amp;Tabelle10[ActionType],Tabelle10[ActionType],,0),_xlfn.XLOOKUP(Tabelle10[[#This Row],[NegotiationID]]&amp;"FinalReject",Tabelle10[NegotiationID]&amp;Tabelle10[ActionType],Tabelle10[ActionType],,0))</f>
        <v>FinalAccept</v>
      </c>
      <c r="N422">
        <v>21</v>
      </c>
      <c r="O422">
        <v>1374</v>
      </c>
      <c r="P422">
        <v>7</v>
      </c>
      <c r="Q422" t="s">
        <v>6020</v>
      </c>
    </row>
    <row r="423" ht="15" customHeight="1">
      <c r="A423" t="e">
        <f t="shared" ca="1" si="557"/>
        <v>#VALUE!</v>
      </c>
      <c r="B423" t="e">
        <f t="array" ref="B423" ca="1">_xlfn.XLOOKUP(Tabelle10[[#This Row],[ExperimentID]]&amp;Tabelle10[[#This Row],[NegotiationID]]&amp;Tabelle10[[#This Row],[MessageID]],ALL_IN_ONE[ExperimentID]&amp;ALL_IN_ONE[NegotiationID]&amp;ALL_IN_ONE[MessageID],ALL_IN_ONE[Gesamt_ID],,0)</f>
        <v>#VALUE!</v>
      </c>
      <c r="C423">
        <v>66544</v>
      </c>
      <c r="D423" t="s">
        <v>3675</v>
      </c>
      <c r="E423">
        <v>72042</v>
      </c>
      <c r="F423">
        <v>66531</v>
      </c>
      <c r="G423">
        <v>66534</v>
      </c>
      <c r="H423" t="s">
        <v>19</v>
      </c>
      <c r="I423" t="str">
        <f t="array" ref="I423">IFERROR(_xlfn.XLOOKUP(Tabelle10[[#This Row],[NegotiationID]]&amp;"FinalAccept",Tabelle10[NegotiationID]&amp;Tabelle10[ActionType],Tabelle10[ActionType],,0),_xlfn.XLOOKUP(Tabelle10[[#This Row],[NegotiationID]]&amp;"FinalReject",Tabelle10[NegotiationID]&amp;Tabelle10[ActionType],Tabelle10[ActionType],,0))</f>
        <v>FinalAccept</v>
      </c>
      <c r="J423">
        <v>0.84999999999999998</v>
      </c>
      <c r="K423">
        <v>0.3115</v>
      </c>
      <c r="L423">
        <v>1.1615</v>
      </c>
      <c r="M423">
        <v>0.53849999999999998</v>
      </c>
      <c r="N423">
        <v>410</v>
      </c>
      <c r="O423">
        <v>1374</v>
      </c>
      <c r="P423">
        <v>7</v>
      </c>
      <c r="Q423" s="3" t="s">
        <v>4021</v>
      </c>
    </row>
    <row r="424" ht="15" customHeight="1">
      <c r="A424" t="e">
        <f t="shared" ca="1" si="557"/>
        <v>#VALUE!</v>
      </c>
      <c r="B424" t="e">
        <f t="array" ref="B424" ca="1">_xlfn.XLOOKUP(Tabelle10[[#This Row],[ExperimentID]]&amp;Tabelle10[[#This Row],[NegotiationID]]&amp;Tabelle10[[#This Row],[MessageID]],ALL_IN_ONE[ExperimentID]&amp;ALL_IN_ONE[NegotiationID]&amp;ALL_IN_ONE[MessageID],ALL_IN_ONE[Gesamt_ID],,0)</f>
        <v>#VALUE!</v>
      </c>
      <c r="C424">
        <v>66544</v>
      </c>
      <c r="D424" t="s">
        <v>3675</v>
      </c>
      <c r="E424">
        <v>72352</v>
      </c>
      <c r="F424">
        <v>66534</v>
      </c>
      <c r="G424">
        <v>66531</v>
      </c>
      <c r="H424" t="s">
        <v>31</v>
      </c>
      <c r="I424" t="str">
        <f t="array" ref="I424">IFERROR(_xlfn.XLOOKUP(Tabelle10[[#This Row],[NegotiationID]]&amp;"FinalAccept",Tabelle10[NegotiationID]&amp;Tabelle10[ActionType],Tabelle10[ActionType],,0),_xlfn.XLOOKUP(Tabelle10[[#This Row],[NegotiationID]]&amp;"FinalReject",Tabelle10[NegotiationID]&amp;Tabelle10[ActionType],Tabelle10[ActionType],,0))</f>
        <v>FinalAccept</v>
      </c>
      <c r="J424">
        <v>0.54149999999999998</v>
      </c>
      <c r="K424">
        <v>0.58899999999999997</v>
      </c>
      <c r="L424">
        <v>1.1305000000000001</v>
      </c>
      <c r="M424">
        <v>0.047500000000000001</v>
      </c>
      <c r="N424">
        <v>191</v>
      </c>
      <c r="O424">
        <v>1374</v>
      </c>
      <c r="P424">
        <v>7</v>
      </c>
      <c r="Q424" s="3" t="s">
        <v>4022</v>
      </c>
    </row>
    <row r="425" ht="15" customHeight="1">
      <c r="A425" t="e">
        <f t="shared" ca="1" si="557"/>
        <v>#VALUE!</v>
      </c>
      <c r="B425" t="e">
        <f t="array" ref="B425" ca="1">_xlfn.XLOOKUP(Tabelle10[[#This Row],[ExperimentID]]&amp;Tabelle10[[#This Row],[NegotiationID]]&amp;Tabelle10[[#This Row],[MessageID]],ALL_IN_ONE[ExperimentID]&amp;ALL_IN_ONE[NegotiationID]&amp;ALL_IN_ONE[MessageID],ALL_IN_ONE[Gesamt_ID],,0)</f>
        <v>#VALUE!</v>
      </c>
      <c r="C425">
        <v>66544</v>
      </c>
      <c r="D425" t="s">
        <v>3675</v>
      </c>
      <c r="E425">
        <v>74409</v>
      </c>
      <c r="F425">
        <v>66531</v>
      </c>
      <c r="G425">
        <v>66534</v>
      </c>
      <c r="H425" t="s">
        <v>31</v>
      </c>
      <c r="I425" t="str">
        <f t="array" ref="I425">IFERROR(_xlfn.XLOOKUP(Tabelle10[[#This Row],[NegotiationID]]&amp;"FinalAccept",Tabelle10[NegotiationID]&amp;Tabelle10[ActionType],Tabelle10[ActionType],,0),_xlfn.XLOOKUP(Tabelle10[[#This Row],[NegotiationID]]&amp;"FinalReject",Tabelle10[NegotiationID]&amp;Tabelle10[ActionType],Tabelle10[ActionType],,0))</f>
        <v>FinalAccept</v>
      </c>
      <c r="J425">
        <v>0.63049999999999995</v>
      </c>
      <c r="K425">
        <v>0.55100000000000005</v>
      </c>
      <c r="L425">
        <v>1.1815</v>
      </c>
      <c r="M425">
        <v>0.079500000000000001</v>
      </c>
      <c r="N425">
        <v>285</v>
      </c>
      <c r="O425">
        <v>1374</v>
      </c>
      <c r="P425">
        <v>7</v>
      </c>
      <c r="Q425" s="3" t="s">
        <v>4023</v>
      </c>
    </row>
    <row r="426" ht="15" customHeight="1">
      <c r="A426" t="e">
        <f t="shared" ca="1" si="557"/>
        <v>#VALUE!</v>
      </c>
      <c r="B426" t="e">
        <f t="array" ref="B426" ca="1">_xlfn.XLOOKUP(Tabelle10[[#This Row],[ExperimentID]]&amp;Tabelle10[[#This Row],[NegotiationID]]&amp;Tabelle10[[#This Row],[MessageID]],ALL_IN_ONE[ExperimentID]&amp;ALL_IN_ONE[NegotiationID]&amp;ALL_IN_ONE[MessageID],ALL_IN_ONE[Gesamt_ID],,0)</f>
        <v>#VALUE!</v>
      </c>
      <c r="C426">
        <v>66544</v>
      </c>
      <c r="D426" t="s">
        <v>3675</v>
      </c>
      <c r="E426">
        <v>75036</v>
      </c>
      <c r="F426">
        <v>66534</v>
      </c>
      <c r="G426">
        <v>66531</v>
      </c>
      <c r="H426" t="s">
        <v>31</v>
      </c>
      <c r="I426" t="str">
        <f t="array" ref="I426">IFERROR(_xlfn.XLOOKUP(Tabelle10[[#This Row],[NegotiationID]]&amp;"FinalAccept",Tabelle10[NegotiationID]&amp;Tabelle10[ActionType],Tabelle10[ActionType],,0),_xlfn.XLOOKUP(Tabelle10[[#This Row],[NegotiationID]]&amp;"FinalReject",Tabelle10[NegotiationID]&amp;Tabelle10[ActionType],Tabelle10[ActionType],,0))</f>
        <v>FinalAccept</v>
      </c>
      <c r="J426">
        <v>0.77100000000000002</v>
      </c>
      <c r="K426">
        <v>0.42049999999999998</v>
      </c>
      <c r="L426">
        <v>1.1915</v>
      </c>
      <c r="M426">
        <v>0.35049999999999998</v>
      </c>
      <c r="N426">
        <v>150</v>
      </c>
      <c r="O426">
        <v>1374</v>
      </c>
      <c r="P426">
        <v>7</v>
      </c>
      <c r="Q426" s="3" t="s">
        <v>4024</v>
      </c>
    </row>
    <row r="427" ht="15" customHeight="1">
      <c r="A427" t="e">
        <f t="shared" ca="1" si="557"/>
        <v>#VALUE!</v>
      </c>
      <c r="B427" t="e">
        <f t="array" ref="B427" ca="1">_xlfn.XLOOKUP(Tabelle10[[#This Row],[ExperimentID]]&amp;Tabelle10[[#This Row],[NegotiationID]]&amp;Tabelle10[[#This Row],[MessageID]],ALL_IN_ONE[ExperimentID]&amp;ALL_IN_ONE[NegotiationID]&amp;ALL_IN_ONE[MessageID],ALL_IN_ONE[Gesamt_ID],,0)</f>
        <v>#VALUE!</v>
      </c>
      <c r="C427">
        <v>66544</v>
      </c>
      <c r="D427" t="s">
        <v>3675</v>
      </c>
      <c r="E427">
        <v>75305</v>
      </c>
      <c r="F427">
        <v>66531</v>
      </c>
      <c r="G427">
        <v>66534</v>
      </c>
      <c r="H427" t="s">
        <v>31</v>
      </c>
      <c r="I427" t="str">
        <f t="array" ref="I427">IFERROR(_xlfn.XLOOKUP(Tabelle10[[#This Row],[NegotiationID]]&amp;"FinalAccept",Tabelle10[NegotiationID]&amp;Tabelle10[ActionType],Tabelle10[ActionType],,0),_xlfn.XLOOKUP(Tabelle10[[#This Row],[NegotiationID]]&amp;"FinalReject",Tabelle10[NegotiationID]&amp;Tabelle10[ActionType],Tabelle10[ActionType],,0))</f>
        <v>FinalAccept</v>
      </c>
      <c r="J427">
        <v>0.51849999999999996</v>
      </c>
      <c r="K427">
        <v>0.73099999999999998</v>
      </c>
      <c r="L427">
        <v>1.2495000000000001</v>
      </c>
      <c r="M427">
        <v>0.21249999999999999</v>
      </c>
      <c r="N427">
        <v>253</v>
      </c>
      <c r="O427">
        <v>1374</v>
      </c>
      <c r="P427">
        <v>7</v>
      </c>
      <c r="Q427" s="3" t="s">
        <v>4025</v>
      </c>
    </row>
    <row r="428" ht="15" customHeight="1">
      <c r="A428" t="e">
        <f t="shared" ca="1" si="557"/>
        <v>#VALUE!</v>
      </c>
      <c r="B428" t="e">
        <f t="array" ref="B428" ca="1">_xlfn.XLOOKUP(Tabelle10[[#This Row],[ExperimentID]]&amp;Tabelle10[[#This Row],[NegotiationID]]&amp;Tabelle10[[#This Row],[MessageID]],ALL_IN_ONE[ExperimentID]&amp;ALL_IN_ONE[NegotiationID]&amp;ALL_IN_ONE[MessageID],ALL_IN_ONE[Gesamt_ID],,0)</f>
        <v>#VALUE!</v>
      </c>
      <c r="C428">
        <v>66544</v>
      </c>
      <c r="D428" t="s">
        <v>3675</v>
      </c>
      <c r="E428">
        <v>75364</v>
      </c>
      <c r="F428">
        <v>66534</v>
      </c>
      <c r="G428">
        <v>66531</v>
      </c>
      <c r="H428" t="s">
        <v>20</v>
      </c>
      <c r="I428" t="str">
        <f t="array" ref="I428">IFERROR(_xlfn.XLOOKUP(Tabelle10[[#This Row],[NegotiationID]]&amp;"FinalAccept",Tabelle10[NegotiationID]&amp;Tabelle10[ActionType],Tabelle10[ActionType],,0),_xlfn.XLOOKUP(Tabelle10[[#This Row],[NegotiationID]]&amp;"FinalReject",Tabelle10[NegotiationID]&amp;Tabelle10[ActionType],Tabelle10[ActionType],,0))</f>
        <v>FinalAccept</v>
      </c>
      <c r="J428">
        <v>0.73099999999999998</v>
      </c>
      <c r="K428">
        <v>0.51849999999999996</v>
      </c>
      <c r="L428">
        <v>1.2495000000000001</v>
      </c>
      <c r="M428">
        <v>0.21249999999999999</v>
      </c>
      <c r="N428">
        <v>64</v>
      </c>
      <c r="O428">
        <v>1374</v>
      </c>
      <c r="P428">
        <v>7</v>
      </c>
      <c r="Q428" s="3" t="s">
        <v>4026</v>
      </c>
    </row>
    <row r="429" ht="14.5" hidden="1">
      <c r="A429" t="e">
        <f t="shared" ca="1" si="557"/>
        <v>#VALUE!</v>
      </c>
      <c r="B429" t="e">
        <f t="array" ref="B429" ca="1">_xlfn.XLOOKUP(Tabelle10[[#This Row],[ExperimentID]]&amp;Tabelle10[[#This Row],[NegotiationID]]&amp;Tabelle10[[#This Row],[MessageID]],ALL_IN_ONE[ExperimentID]&amp;ALL_IN_ONE[NegotiationID]&amp;ALL_IN_ONE[MessageID],ALL_IN_ONE[Gesamt_ID],,0)</f>
        <v>#VALUE!</v>
      </c>
      <c r="C429">
        <v>66572</v>
      </c>
      <c r="D429" t="s">
        <v>3675</v>
      </c>
      <c r="E429">
        <v>66573</v>
      </c>
      <c r="H429" t="s">
        <v>6019</v>
      </c>
      <c r="I429" t="e">
        <f t="array" ref="I429">IFERROR(_xlfn.XLOOKUP(Tabelle10[[#This Row],[NegotiationID]]&amp;"FinalAccept",Tabelle10[NegotiationID]&amp;Tabelle10[ActionType],Tabelle10[ActionType],,0),_xlfn.XLOOKUP(Tabelle10[[#This Row],[NegotiationID]]&amp;"FinalReject",Tabelle10[NegotiationID]&amp;Tabelle10[ActionType],Tabelle10[ActionType],,0))</f>
        <v>#N/A</v>
      </c>
      <c r="N429">
        <v>21</v>
      </c>
      <c r="O429">
        <v>264</v>
      </c>
      <c r="P429">
        <v>5</v>
      </c>
      <c r="Q429" t="s">
        <v>6020</v>
      </c>
    </row>
    <row r="430" ht="72.5" hidden="1">
      <c r="A430" t="e">
        <f t="shared" ca="1" si="557"/>
        <v>#VALUE!</v>
      </c>
      <c r="B430" t="e">
        <f t="array" ref="B430" ca="1">_xlfn.XLOOKUP(Tabelle10[[#This Row],[ExperimentID]]&amp;Tabelle10[[#This Row],[NegotiationID]]&amp;Tabelle10[[#This Row],[MessageID]],ALL_IN_ONE[ExperimentID]&amp;ALL_IN_ONE[NegotiationID]&amp;ALL_IN_ONE[MessageID],ALL_IN_ONE[Gesamt_ID],,0)</f>
        <v>#VALUE!</v>
      </c>
      <c r="C430">
        <v>66572</v>
      </c>
      <c r="D430" t="s">
        <v>3675</v>
      </c>
      <c r="E430">
        <v>73418</v>
      </c>
      <c r="F430">
        <v>66559</v>
      </c>
      <c r="G430">
        <v>66562</v>
      </c>
      <c r="H430" t="s">
        <v>22</v>
      </c>
      <c r="I430" t="e">
        <f t="array" ref="I430">IFERROR(_xlfn.XLOOKUP(Tabelle10[[#This Row],[NegotiationID]]&amp;"FinalAccept",Tabelle10[NegotiationID]&amp;Tabelle10[ActionType],Tabelle10[ActionType],,0),_xlfn.XLOOKUP(Tabelle10[[#This Row],[NegotiationID]]&amp;"FinalReject",Tabelle10[NegotiationID]&amp;Tabelle10[ActionType],Tabelle10[ActionType],,0))</f>
        <v>#N/A</v>
      </c>
      <c r="N430">
        <v>26</v>
      </c>
      <c r="O430">
        <v>264</v>
      </c>
      <c r="P430">
        <v>5</v>
      </c>
      <c r="Q430" s="3" t="s">
        <v>6677</v>
      </c>
    </row>
    <row r="431" ht="58" hidden="1">
      <c r="A431" t="e">
        <f t="shared" ca="1" si="557"/>
        <v>#VALUE!</v>
      </c>
      <c r="B431" t="e">
        <f t="array" ref="B431" ca="1">_xlfn.XLOOKUP(Tabelle10[[#This Row],[ExperimentID]]&amp;Tabelle10[[#This Row],[NegotiationID]]&amp;Tabelle10[[#This Row],[MessageID]],ALL_IN_ONE[ExperimentID]&amp;ALL_IN_ONE[NegotiationID]&amp;ALL_IN_ONE[MessageID],ALL_IN_ONE[Gesamt_ID],,0)</f>
        <v>#VALUE!</v>
      </c>
      <c r="C431">
        <v>66572</v>
      </c>
      <c r="D431" t="s">
        <v>3675</v>
      </c>
      <c r="E431">
        <v>73541</v>
      </c>
      <c r="F431">
        <v>66562</v>
      </c>
      <c r="G431">
        <v>66559</v>
      </c>
      <c r="H431" t="s">
        <v>24</v>
      </c>
      <c r="I431" t="e">
        <f t="array" ref="I431">IFERROR(_xlfn.XLOOKUP(Tabelle10[[#This Row],[NegotiationID]]&amp;"FinalAccept",Tabelle10[NegotiationID]&amp;Tabelle10[ActionType],Tabelle10[ActionType],,0),_xlfn.XLOOKUP(Tabelle10[[#This Row],[NegotiationID]]&amp;"FinalReject",Tabelle10[NegotiationID]&amp;Tabelle10[ActionType],Tabelle10[ActionType],,0))</f>
        <v>#N/A</v>
      </c>
      <c r="N431">
        <v>92</v>
      </c>
      <c r="O431">
        <v>264</v>
      </c>
      <c r="P431">
        <v>5</v>
      </c>
      <c r="Q431" s="3" t="s">
        <v>6678</v>
      </c>
    </row>
    <row r="432" ht="15" hidden="1" customHeight="1">
      <c r="A432" t="e">
        <f t="shared" ca="1" si="557"/>
        <v>#VALUE!</v>
      </c>
      <c r="B432" t="e">
        <f t="array" ref="B432" ca="1">_xlfn.XLOOKUP(Tabelle10[[#This Row],[ExperimentID]]&amp;Tabelle10[[#This Row],[NegotiationID]]&amp;Tabelle10[[#This Row],[MessageID]],ALL_IN_ONE[ExperimentID]&amp;ALL_IN_ONE[NegotiationID]&amp;ALL_IN_ONE[MessageID],ALL_IN_ONE[Gesamt_ID],,0)</f>
        <v>#VALUE!</v>
      </c>
      <c r="C432">
        <v>66572</v>
      </c>
      <c r="D432" t="s">
        <v>3675</v>
      </c>
      <c r="E432">
        <v>76226</v>
      </c>
      <c r="F432">
        <v>66559</v>
      </c>
      <c r="G432">
        <v>66562</v>
      </c>
      <c r="H432" t="s">
        <v>19</v>
      </c>
      <c r="I432" t="e">
        <f t="array" ref="I432">IFERROR(_xlfn.XLOOKUP(Tabelle10[[#This Row],[NegotiationID]]&amp;"FinalAccept",Tabelle10[NegotiationID]&amp;Tabelle10[ActionType],Tabelle10[ActionType],,0),_xlfn.XLOOKUP(Tabelle10[[#This Row],[NegotiationID]]&amp;"FinalReject",Tabelle10[NegotiationID]&amp;Tabelle10[ActionType],Tabelle10[ActionType],,0))</f>
        <v>#N/A</v>
      </c>
      <c r="J432">
        <v>0.78000000000000003</v>
      </c>
      <c r="K432">
        <v>0.47249999999999998</v>
      </c>
      <c r="L432">
        <v>1.2524999999999999</v>
      </c>
      <c r="M432">
        <v>0.3075</v>
      </c>
      <c r="N432">
        <v>48</v>
      </c>
      <c r="O432">
        <v>264</v>
      </c>
      <c r="P432">
        <v>5</v>
      </c>
      <c r="Q432" s="3" t="s">
        <v>6679</v>
      </c>
    </row>
    <row r="433" ht="15" hidden="1" customHeight="1">
      <c r="A433" t="e">
        <f t="shared" ca="1" si="557"/>
        <v>#VALUE!</v>
      </c>
      <c r="B433" t="e">
        <f t="array" ref="B433" ca="1">_xlfn.XLOOKUP(Tabelle10[[#This Row],[ExperimentID]]&amp;Tabelle10[[#This Row],[NegotiationID]]&amp;Tabelle10[[#This Row],[MessageID]],ALL_IN_ONE[ExperimentID]&amp;ALL_IN_ONE[NegotiationID]&amp;ALL_IN_ONE[MessageID],ALL_IN_ONE[Gesamt_ID],,0)</f>
        <v>#VALUE!</v>
      </c>
      <c r="C433">
        <v>66572</v>
      </c>
      <c r="D433" t="s">
        <v>3675</v>
      </c>
      <c r="E433">
        <v>77324</v>
      </c>
      <c r="F433">
        <v>66562</v>
      </c>
      <c r="G433">
        <v>66559</v>
      </c>
      <c r="H433" t="s">
        <v>31</v>
      </c>
      <c r="I433" t="e">
        <f t="array" ref="I433">IFERROR(_xlfn.XLOOKUP(Tabelle10[[#This Row],[NegotiationID]]&amp;"FinalAccept",Tabelle10[NegotiationID]&amp;Tabelle10[ActionType],Tabelle10[ActionType],,0),_xlfn.XLOOKUP(Tabelle10[[#This Row],[NegotiationID]]&amp;"FinalReject",Tabelle10[NegotiationID]&amp;Tabelle10[ActionType],Tabelle10[ActionType],,0))</f>
        <v>#N/A</v>
      </c>
      <c r="J433">
        <v>0.61050000000000004</v>
      </c>
      <c r="K433">
        <v>0.49049999999999999</v>
      </c>
      <c r="L433">
        <v>1.101</v>
      </c>
      <c r="M433">
        <v>0.12</v>
      </c>
      <c r="N433">
        <v>77</v>
      </c>
      <c r="O433">
        <v>264</v>
      </c>
      <c r="P433">
        <v>5</v>
      </c>
      <c r="Q433" s="3" t="s">
        <v>6680</v>
      </c>
    </row>
    <row r="434" ht="14.5" hidden="1">
      <c r="A434" t="e">
        <f t="shared" ca="1" si="557"/>
        <v>#VALUE!</v>
      </c>
      <c r="B434" t="e">
        <f t="array" ref="B434" ca="1">_xlfn.XLOOKUP(Tabelle10[[#This Row],[ExperimentID]]&amp;Tabelle10[[#This Row],[NegotiationID]]&amp;Tabelle10[[#This Row],[MessageID]],ALL_IN_ONE[ExperimentID]&amp;ALL_IN_ONE[NegotiationID]&amp;ALL_IN_ONE[MessageID],ALL_IN_ONE[Gesamt_ID],,0)</f>
        <v>#VALUE!</v>
      </c>
      <c r="C434">
        <v>66600</v>
      </c>
      <c r="D434" t="s">
        <v>3675</v>
      </c>
      <c r="E434">
        <v>66601</v>
      </c>
      <c r="H434" t="s">
        <v>6019</v>
      </c>
      <c r="I434" t="str">
        <f t="array" ref="I434">IFERROR(_xlfn.XLOOKUP(Tabelle10[[#This Row],[NegotiationID]]&amp;"FinalAccept",Tabelle10[NegotiationID]&amp;Tabelle10[ActionType],Tabelle10[ActionType],,0),_xlfn.XLOOKUP(Tabelle10[[#This Row],[NegotiationID]]&amp;"FinalReject",Tabelle10[NegotiationID]&amp;Tabelle10[ActionType],Tabelle10[ActionType],,0))</f>
        <v>FinalAccept</v>
      </c>
      <c r="N434">
        <v>21</v>
      </c>
      <c r="O434">
        <v>4379</v>
      </c>
      <c r="P434">
        <v>12</v>
      </c>
      <c r="Q434" t="s">
        <v>6020</v>
      </c>
    </row>
    <row r="435" ht="15" customHeight="1">
      <c r="A435" t="e">
        <f t="shared" ca="1" si="557"/>
        <v>#VALUE!</v>
      </c>
      <c r="B435" t="e">
        <f t="array" ref="B435" ca="1">_xlfn.XLOOKUP(Tabelle10[[#This Row],[ExperimentID]]&amp;Tabelle10[[#This Row],[NegotiationID]]&amp;Tabelle10[[#This Row],[MessageID]],ALL_IN_ONE[ExperimentID]&amp;ALL_IN_ONE[NegotiationID]&amp;ALL_IN_ONE[MessageID],ALL_IN_ONE[Gesamt_ID],,0)</f>
        <v>#VALUE!</v>
      </c>
      <c r="C435">
        <v>66600</v>
      </c>
      <c r="D435" t="s">
        <v>3675</v>
      </c>
      <c r="E435">
        <v>72509</v>
      </c>
      <c r="F435">
        <v>66587</v>
      </c>
      <c r="G435">
        <v>66590</v>
      </c>
      <c r="H435" t="s">
        <v>19</v>
      </c>
      <c r="I435" t="str">
        <f t="array" ref="I435">IFERROR(_xlfn.XLOOKUP(Tabelle10[[#This Row],[NegotiationID]]&amp;"FinalAccept",Tabelle10[NegotiationID]&amp;Tabelle10[ActionType],Tabelle10[ActionType],,0),_xlfn.XLOOKUP(Tabelle10[[#This Row],[NegotiationID]]&amp;"FinalReject",Tabelle10[NegotiationID]&amp;Tabelle10[ActionType],Tabelle10[ActionType],,0))</f>
        <v>FinalAccept</v>
      </c>
      <c r="J435">
        <v>0.96999999999999997</v>
      </c>
      <c r="K435">
        <v>0.059999999999999998</v>
      </c>
      <c r="L435">
        <v>1.03</v>
      </c>
      <c r="M435">
        <v>0.91000000000000003</v>
      </c>
      <c r="N435">
        <v>451</v>
      </c>
      <c r="O435">
        <v>4379</v>
      </c>
      <c r="P435">
        <v>12</v>
      </c>
      <c r="Q435" s="3" t="s">
        <v>4027</v>
      </c>
    </row>
    <row r="436" ht="15" customHeight="1">
      <c r="A436" t="e">
        <f t="shared" ca="1" si="557"/>
        <v>#VALUE!</v>
      </c>
      <c r="B436" t="e">
        <f t="array" ref="B436" ca="1">_xlfn.XLOOKUP(Tabelle10[[#This Row],[ExperimentID]]&amp;Tabelle10[[#This Row],[NegotiationID]]&amp;Tabelle10[[#This Row],[MessageID]],ALL_IN_ONE[ExperimentID]&amp;ALL_IN_ONE[NegotiationID]&amp;ALL_IN_ONE[MessageID],ALL_IN_ONE[Gesamt_ID],,0)</f>
        <v>#VALUE!</v>
      </c>
      <c r="C436">
        <v>66600</v>
      </c>
      <c r="D436" t="s">
        <v>3675</v>
      </c>
      <c r="E436">
        <v>72940</v>
      </c>
      <c r="F436">
        <v>66590</v>
      </c>
      <c r="G436">
        <v>66587</v>
      </c>
      <c r="H436" t="s">
        <v>31</v>
      </c>
      <c r="I436" t="str">
        <f t="array" ref="I436">IFERROR(_xlfn.XLOOKUP(Tabelle10[[#This Row],[NegotiationID]]&amp;"FinalAccept",Tabelle10[NegotiationID]&amp;Tabelle10[ActionType],Tabelle10[ActionType],,0),_xlfn.XLOOKUP(Tabelle10[[#This Row],[NegotiationID]]&amp;"FinalReject",Tabelle10[NegotiationID]&amp;Tabelle10[ActionType],Tabelle10[ActionType],,0))</f>
        <v>FinalAccept</v>
      </c>
      <c r="J436">
        <v>1</v>
      </c>
      <c r="K436">
        <v>0.11</v>
      </c>
      <c r="L436">
        <v>1.1100000000000001</v>
      </c>
      <c r="M436">
        <v>0.89000000000000001</v>
      </c>
      <c r="N436">
        <v>490</v>
      </c>
      <c r="O436">
        <v>4379</v>
      </c>
      <c r="P436">
        <v>12</v>
      </c>
      <c r="Q436" s="3" t="s">
        <v>4028</v>
      </c>
    </row>
    <row r="437" ht="15" customHeight="1">
      <c r="A437" t="e">
        <f t="shared" ca="1" si="557"/>
        <v>#VALUE!</v>
      </c>
      <c r="B437" t="e">
        <f t="array" ref="B437" ca="1">_xlfn.XLOOKUP(Tabelle10[[#This Row],[ExperimentID]]&amp;Tabelle10[[#This Row],[NegotiationID]]&amp;Tabelle10[[#This Row],[MessageID]],ALL_IN_ONE[ExperimentID]&amp;ALL_IN_ONE[NegotiationID]&amp;ALL_IN_ONE[MessageID],ALL_IN_ONE[Gesamt_ID],,0)</f>
        <v>#VALUE!</v>
      </c>
      <c r="C437">
        <v>66600</v>
      </c>
      <c r="D437" t="s">
        <v>3675</v>
      </c>
      <c r="E437">
        <v>74167</v>
      </c>
      <c r="F437">
        <v>66587</v>
      </c>
      <c r="G437">
        <v>66590</v>
      </c>
      <c r="H437" t="s">
        <v>31</v>
      </c>
      <c r="I437" t="str">
        <f t="array" ref="I437">IFERROR(_xlfn.XLOOKUP(Tabelle10[[#This Row],[NegotiationID]]&amp;"FinalAccept",Tabelle10[NegotiationID]&amp;Tabelle10[ActionType],Tabelle10[ActionType],,0),_xlfn.XLOOKUP(Tabelle10[[#This Row],[NegotiationID]]&amp;"FinalReject",Tabelle10[NegotiationID]&amp;Tabelle10[ActionType],Tabelle10[ActionType],,0))</f>
        <v>FinalAccept</v>
      </c>
      <c r="J437">
        <v>0.871</v>
      </c>
      <c r="K437">
        <v>0.33200000000000002</v>
      </c>
      <c r="L437">
        <v>1.2030000000000001</v>
      </c>
      <c r="M437">
        <v>0.53900000000000003</v>
      </c>
      <c r="N437">
        <v>455</v>
      </c>
      <c r="O437">
        <v>4379</v>
      </c>
      <c r="P437">
        <v>12</v>
      </c>
      <c r="Q437" s="3" t="s">
        <v>4029</v>
      </c>
    </row>
    <row r="438" ht="15" customHeight="1">
      <c r="A438" t="e">
        <f t="shared" ca="1" si="557"/>
        <v>#VALUE!</v>
      </c>
      <c r="B438" t="e">
        <f t="array" ref="B438" ca="1">_xlfn.XLOOKUP(Tabelle10[[#This Row],[ExperimentID]]&amp;Tabelle10[[#This Row],[NegotiationID]]&amp;Tabelle10[[#This Row],[MessageID]],ALL_IN_ONE[ExperimentID]&amp;ALL_IN_ONE[NegotiationID]&amp;ALL_IN_ONE[MessageID],ALL_IN_ONE[Gesamt_ID],,0)</f>
        <v>#VALUE!</v>
      </c>
      <c r="C438">
        <v>66600</v>
      </c>
      <c r="D438" t="s">
        <v>3675</v>
      </c>
      <c r="E438">
        <v>74519</v>
      </c>
      <c r="F438">
        <v>66590</v>
      </c>
      <c r="G438">
        <v>66587</v>
      </c>
      <c r="H438" t="s">
        <v>31</v>
      </c>
      <c r="I438" t="str">
        <f t="array" ref="I438">IFERROR(_xlfn.XLOOKUP(Tabelle10[[#This Row],[NegotiationID]]&amp;"FinalAccept",Tabelle10[NegotiationID]&amp;Tabelle10[ActionType],Tabelle10[ActionType],,0),_xlfn.XLOOKUP(Tabelle10[[#This Row],[NegotiationID]]&amp;"FinalReject",Tabelle10[NegotiationID]&amp;Tabelle10[ActionType],Tabelle10[ActionType],,0))</f>
        <v>FinalAccept</v>
      </c>
      <c r="J438">
        <v>0.84150000000000003</v>
      </c>
      <c r="K438">
        <v>0.34899999999999998</v>
      </c>
      <c r="L438">
        <v>1.1904999999999999</v>
      </c>
      <c r="M438">
        <v>0.49249999999999999</v>
      </c>
      <c r="N438">
        <v>397</v>
      </c>
      <c r="O438">
        <v>4379</v>
      </c>
      <c r="P438">
        <v>12</v>
      </c>
      <c r="Q438" s="3" t="s">
        <v>4030</v>
      </c>
    </row>
    <row r="439" ht="15" customHeight="1">
      <c r="A439" t="e">
        <f t="shared" ca="1" si="557"/>
        <v>#VALUE!</v>
      </c>
      <c r="B439" t="e">
        <f t="array" ref="B439" ca="1">_xlfn.XLOOKUP(Tabelle10[[#This Row],[ExperimentID]]&amp;Tabelle10[[#This Row],[NegotiationID]]&amp;Tabelle10[[#This Row],[MessageID]],ALL_IN_ONE[ExperimentID]&amp;ALL_IN_ONE[NegotiationID]&amp;ALL_IN_ONE[MessageID],ALL_IN_ONE[Gesamt_ID],,0)</f>
        <v>#VALUE!</v>
      </c>
      <c r="C439">
        <v>66600</v>
      </c>
      <c r="D439" t="s">
        <v>3675</v>
      </c>
      <c r="E439">
        <v>74645</v>
      </c>
      <c r="F439">
        <v>66587</v>
      </c>
      <c r="G439">
        <v>66590</v>
      </c>
      <c r="H439" t="s">
        <v>31</v>
      </c>
      <c r="I439" t="str">
        <f t="array" ref="I439">IFERROR(_xlfn.XLOOKUP(Tabelle10[[#This Row],[NegotiationID]]&amp;"FinalAccept",Tabelle10[NegotiationID]&amp;Tabelle10[ActionType],Tabelle10[ActionType],,0),_xlfn.XLOOKUP(Tabelle10[[#This Row],[NegotiationID]]&amp;"FinalReject",Tabelle10[NegotiationID]&amp;Tabelle10[ActionType],Tabelle10[ActionType],,0))</f>
        <v>FinalAccept</v>
      </c>
      <c r="J439">
        <v>0.76100000000000001</v>
      </c>
      <c r="K439">
        <v>0.45200000000000001</v>
      </c>
      <c r="L439">
        <v>1.2130000000000001</v>
      </c>
      <c r="M439">
        <v>0.309</v>
      </c>
      <c r="N439">
        <v>474</v>
      </c>
      <c r="O439">
        <v>4379</v>
      </c>
      <c r="P439">
        <v>12</v>
      </c>
      <c r="Q439" s="3" t="s">
        <v>4031</v>
      </c>
    </row>
    <row r="440" ht="15" customHeight="1">
      <c r="A440" t="e">
        <f t="shared" ca="1" si="557"/>
        <v>#VALUE!</v>
      </c>
      <c r="B440" t="e">
        <f t="array" ref="B440" ca="1">_xlfn.XLOOKUP(Tabelle10[[#This Row],[ExperimentID]]&amp;Tabelle10[[#This Row],[NegotiationID]]&amp;Tabelle10[[#This Row],[MessageID]],ALL_IN_ONE[ExperimentID]&amp;ALL_IN_ONE[NegotiationID]&amp;ALL_IN_ONE[MessageID],ALL_IN_ONE[Gesamt_ID],,0)</f>
        <v>#VALUE!</v>
      </c>
      <c r="C440">
        <v>66600</v>
      </c>
      <c r="D440" t="s">
        <v>3675</v>
      </c>
      <c r="E440">
        <v>75355</v>
      </c>
      <c r="F440">
        <v>66590</v>
      </c>
      <c r="G440">
        <v>66587</v>
      </c>
      <c r="H440" t="s">
        <v>31</v>
      </c>
      <c r="I440" t="str">
        <f t="array" ref="I440">IFERROR(_xlfn.XLOOKUP(Tabelle10[[#This Row],[NegotiationID]]&amp;"FinalAccept",Tabelle10[NegotiationID]&amp;Tabelle10[ActionType],Tabelle10[ActionType],,0),_xlfn.XLOOKUP(Tabelle10[[#This Row],[NegotiationID]]&amp;"FinalReject",Tabelle10[NegotiationID]&amp;Tabelle10[ActionType],Tabelle10[ActionType],,0))</f>
        <v>FinalAccept</v>
      </c>
      <c r="J440">
        <v>0.72199999999999998</v>
      </c>
      <c r="K440">
        <v>0.36149999999999999</v>
      </c>
      <c r="L440">
        <v>1.0834999999999999</v>
      </c>
      <c r="M440">
        <v>0.36049999999999999</v>
      </c>
      <c r="N440">
        <v>329</v>
      </c>
      <c r="O440">
        <v>4379</v>
      </c>
      <c r="P440">
        <v>12</v>
      </c>
      <c r="Q440" s="3" t="s">
        <v>4032</v>
      </c>
    </row>
    <row r="441" ht="15" customHeight="1">
      <c r="A441" t="e">
        <f t="shared" ca="1" si="557"/>
        <v>#VALUE!</v>
      </c>
      <c r="B441" t="e">
        <f t="array" ref="B441" ca="1">_xlfn.XLOOKUP(Tabelle10[[#This Row],[ExperimentID]]&amp;Tabelle10[[#This Row],[NegotiationID]]&amp;Tabelle10[[#This Row],[MessageID]],ALL_IN_ONE[ExperimentID]&amp;ALL_IN_ONE[NegotiationID]&amp;ALL_IN_ONE[MessageID],ALL_IN_ONE[Gesamt_ID],,0)</f>
        <v>#VALUE!</v>
      </c>
      <c r="C441">
        <v>66600</v>
      </c>
      <c r="D441" t="s">
        <v>3675</v>
      </c>
      <c r="E441">
        <v>75419</v>
      </c>
      <c r="F441">
        <v>66587</v>
      </c>
      <c r="G441">
        <v>66590</v>
      </c>
      <c r="H441" t="s">
        <v>31</v>
      </c>
      <c r="I441" t="str">
        <f t="array" ref="I441">IFERROR(_xlfn.XLOOKUP(Tabelle10[[#This Row],[NegotiationID]]&amp;"FinalAccept",Tabelle10[NegotiationID]&amp;Tabelle10[ActionType],Tabelle10[ActionType],,0),_xlfn.XLOOKUP(Tabelle10[[#This Row],[NegotiationID]]&amp;"FinalReject",Tabelle10[NegotiationID]&amp;Tabelle10[ActionType],Tabelle10[ActionType],,0))</f>
        <v>FinalAccept</v>
      </c>
      <c r="J441">
        <v>0.73099999999999998</v>
      </c>
      <c r="K441">
        <v>0.50249999999999995</v>
      </c>
      <c r="L441">
        <v>1.2335</v>
      </c>
      <c r="M441">
        <v>0.22850000000000001</v>
      </c>
      <c r="N441">
        <v>251</v>
      </c>
      <c r="O441">
        <v>4379</v>
      </c>
      <c r="P441">
        <v>12</v>
      </c>
      <c r="Q441" s="3" t="s">
        <v>4033</v>
      </c>
    </row>
    <row r="442" ht="15" customHeight="1">
      <c r="A442" t="e">
        <f t="shared" ca="1" si="557"/>
        <v>#VALUE!</v>
      </c>
      <c r="B442" t="e">
        <f t="array" ref="B442" ca="1">_xlfn.XLOOKUP(Tabelle10[[#This Row],[ExperimentID]]&amp;Tabelle10[[#This Row],[NegotiationID]]&amp;Tabelle10[[#This Row],[MessageID]],ALL_IN_ONE[ExperimentID]&amp;ALL_IN_ONE[NegotiationID]&amp;ALL_IN_ONE[MessageID],ALL_IN_ONE[Gesamt_ID],,0)</f>
        <v>#VALUE!</v>
      </c>
      <c r="C442">
        <v>66600</v>
      </c>
      <c r="D442" t="s">
        <v>3675</v>
      </c>
      <c r="E442">
        <v>75815</v>
      </c>
      <c r="F442">
        <v>66590</v>
      </c>
      <c r="G442">
        <v>66587</v>
      </c>
      <c r="H442" t="s">
        <v>31</v>
      </c>
      <c r="I442" t="str">
        <f t="array" ref="I442">IFERROR(_xlfn.XLOOKUP(Tabelle10[[#This Row],[NegotiationID]]&amp;"FinalAccept",Tabelle10[NegotiationID]&amp;Tabelle10[ActionType],Tabelle10[ActionType],,0),_xlfn.XLOOKUP(Tabelle10[[#This Row],[NegotiationID]]&amp;"FinalReject",Tabelle10[NegotiationID]&amp;Tabelle10[ActionType],Tabelle10[ActionType],,0))</f>
        <v>FinalAccept</v>
      </c>
      <c r="J442">
        <v>0.71150000000000002</v>
      </c>
      <c r="K442">
        <v>0.58850000000000002</v>
      </c>
      <c r="L442">
        <v>1.3</v>
      </c>
      <c r="M442">
        <v>0.123</v>
      </c>
      <c r="N442">
        <v>463</v>
      </c>
      <c r="O442">
        <v>4379</v>
      </c>
      <c r="P442">
        <v>12</v>
      </c>
      <c r="Q442" s="3" t="s">
        <v>4034</v>
      </c>
    </row>
    <row r="443" ht="15" customHeight="1">
      <c r="A443" t="e">
        <f t="shared" ca="1" si="557"/>
        <v>#VALUE!</v>
      </c>
      <c r="B443" t="e">
        <f t="array" ref="B443" ca="1">_xlfn.XLOOKUP(Tabelle10[[#This Row],[ExperimentID]]&amp;Tabelle10[[#This Row],[NegotiationID]]&amp;Tabelle10[[#This Row],[MessageID]],ALL_IN_ONE[ExperimentID]&amp;ALL_IN_ONE[NegotiationID]&amp;ALL_IN_ONE[MessageID],ALL_IN_ONE[Gesamt_ID],,0)</f>
        <v>#VALUE!</v>
      </c>
      <c r="C443">
        <v>66600</v>
      </c>
      <c r="D443" t="s">
        <v>3675</v>
      </c>
      <c r="E443">
        <v>76974</v>
      </c>
      <c r="F443">
        <v>66587</v>
      </c>
      <c r="G443">
        <v>66590</v>
      </c>
      <c r="H443" t="s">
        <v>31</v>
      </c>
      <c r="I443" t="str">
        <f t="array" ref="I443">IFERROR(_xlfn.XLOOKUP(Tabelle10[[#This Row],[NegotiationID]]&amp;"FinalAccept",Tabelle10[NegotiationID]&amp;Tabelle10[ActionType],Tabelle10[ActionType],,0),_xlfn.XLOOKUP(Tabelle10[[#This Row],[NegotiationID]]&amp;"FinalReject",Tabelle10[NegotiationID]&amp;Tabelle10[ActionType],Tabelle10[ActionType],,0))</f>
        <v>FinalAccept</v>
      </c>
      <c r="J443">
        <v>0.67849999999999999</v>
      </c>
      <c r="K443">
        <v>0.53249999999999997</v>
      </c>
      <c r="L443">
        <v>1.2110000000000001</v>
      </c>
      <c r="M443">
        <v>0.14599999999999999</v>
      </c>
      <c r="N443">
        <v>527</v>
      </c>
      <c r="O443">
        <v>4379</v>
      </c>
      <c r="P443">
        <v>12</v>
      </c>
      <c r="Q443" s="3" t="s">
        <v>4035</v>
      </c>
    </row>
    <row r="444" ht="15" customHeight="1">
      <c r="A444" t="e">
        <f t="shared" ca="1" si="557"/>
        <v>#VALUE!</v>
      </c>
      <c r="B444" t="e">
        <f t="array" ref="B444" ca="1">_xlfn.XLOOKUP(Tabelle10[[#This Row],[ExperimentID]]&amp;Tabelle10[[#This Row],[NegotiationID]]&amp;Tabelle10[[#This Row],[MessageID]],ALL_IN_ONE[ExperimentID]&amp;ALL_IN_ONE[NegotiationID]&amp;ALL_IN_ONE[MessageID],ALL_IN_ONE[Gesamt_ID],,0)</f>
        <v>#VALUE!</v>
      </c>
      <c r="C444">
        <v>66600</v>
      </c>
      <c r="D444" t="s">
        <v>3675</v>
      </c>
      <c r="E444">
        <v>77071</v>
      </c>
      <c r="F444">
        <v>66590</v>
      </c>
      <c r="G444">
        <v>66587</v>
      </c>
      <c r="H444" t="s">
        <v>31</v>
      </c>
      <c r="I444" t="str">
        <f t="array" ref="I444">IFERROR(_xlfn.XLOOKUP(Tabelle10[[#This Row],[NegotiationID]]&amp;"FinalAccept",Tabelle10[NegotiationID]&amp;Tabelle10[ActionType],Tabelle10[ActionType],,0),_xlfn.XLOOKUP(Tabelle10[[#This Row],[NegotiationID]]&amp;"FinalReject",Tabelle10[NegotiationID]&amp;Tabelle10[ActionType],Tabelle10[ActionType],,0))</f>
        <v>FinalAccept</v>
      </c>
      <c r="J444">
        <v>0.63200000000000001</v>
      </c>
      <c r="K444">
        <v>0.67100000000000004</v>
      </c>
      <c r="L444">
        <v>1.3029999999999999</v>
      </c>
      <c r="M444">
        <v>0.039</v>
      </c>
      <c r="N444">
        <v>416</v>
      </c>
      <c r="O444">
        <v>4379</v>
      </c>
      <c r="P444">
        <v>12</v>
      </c>
      <c r="Q444" s="3" t="s">
        <v>4036</v>
      </c>
    </row>
    <row r="445" ht="15" customHeight="1">
      <c r="A445" t="e">
        <f t="shared" ca="1" si="557"/>
        <v>#VALUE!</v>
      </c>
      <c r="B445" t="e">
        <f t="array" ref="B445" ca="1">_xlfn.XLOOKUP(Tabelle10[[#This Row],[ExperimentID]]&amp;Tabelle10[[#This Row],[NegotiationID]]&amp;Tabelle10[[#This Row],[MessageID]],ALL_IN_ONE[ExperimentID]&amp;ALL_IN_ONE[NegotiationID]&amp;ALL_IN_ONE[MessageID],ALL_IN_ONE[Gesamt_ID],,0)</f>
        <v>#VALUE!</v>
      </c>
      <c r="C445">
        <v>66600</v>
      </c>
      <c r="D445" t="s">
        <v>3675</v>
      </c>
      <c r="E445">
        <v>77454</v>
      </c>
      <c r="F445">
        <v>66587</v>
      </c>
      <c r="G445">
        <v>66590</v>
      </c>
      <c r="H445" t="s">
        <v>20</v>
      </c>
      <c r="I445" t="str">
        <f t="array" ref="I445">IFERROR(_xlfn.XLOOKUP(Tabelle10[[#This Row],[NegotiationID]]&amp;"FinalAccept",Tabelle10[NegotiationID]&amp;Tabelle10[ActionType],Tabelle10[ActionType],,0),_xlfn.XLOOKUP(Tabelle10[[#This Row],[NegotiationID]]&amp;"FinalReject",Tabelle10[NegotiationID]&amp;Tabelle10[ActionType],Tabelle10[ActionType],,0))</f>
        <v>FinalAccept</v>
      </c>
      <c r="J445">
        <v>0.67100000000000004</v>
      </c>
      <c r="K445">
        <v>0.63200000000000001</v>
      </c>
      <c r="L445">
        <v>1.3029999999999999</v>
      </c>
      <c r="M445">
        <v>0.039</v>
      </c>
      <c r="N445">
        <v>105</v>
      </c>
      <c r="O445">
        <v>4379</v>
      </c>
      <c r="P445">
        <v>12</v>
      </c>
      <c r="Q445" s="3" t="s">
        <v>4037</v>
      </c>
    </row>
    <row r="446" ht="14.5" hidden="1">
      <c r="A446" t="e">
        <f t="shared" ca="1" si="557"/>
        <v>#VALUE!</v>
      </c>
      <c r="B446" t="e">
        <f t="array" ref="B446" ca="1">_xlfn.XLOOKUP(Tabelle10[[#This Row],[ExperimentID]]&amp;Tabelle10[[#This Row],[NegotiationID]]&amp;Tabelle10[[#This Row],[MessageID]],ALL_IN_ONE[ExperimentID]&amp;ALL_IN_ONE[NegotiationID]&amp;ALL_IN_ONE[MessageID],ALL_IN_ONE[Gesamt_ID],,0)</f>
        <v>#VALUE!</v>
      </c>
      <c r="C446">
        <v>66628</v>
      </c>
      <c r="D446" t="s">
        <v>3675</v>
      </c>
      <c r="E446">
        <v>66629</v>
      </c>
      <c r="H446" t="s">
        <v>6019</v>
      </c>
      <c r="I446" t="str">
        <f t="array" ref="I446">IFERROR(_xlfn.XLOOKUP(Tabelle10[[#This Row],[NegotiationID]]&amp;"FinalAccept",Tabelle10[NegotiationID]&amp;Tabelle10[ActionType],Tabelle10[ActionType],,0),_xlfn.XLOOKUP(Tabelle10[[#This Row],[NegotiationID]]&amp;"FinalReject",Tabelle10[NegotiationID]&amp;Tabelle10[ActionType],Tabelle10[ActionType],,0))</f>
        <v>FinalAccept</v>
      </c>
      <c r="N446">
        <v>21</v>
      </c>
      <c r="O446">
        <v>2070</v>
      </c>
      <c r="P446">
        <v>8</v>
      </c>
      <c r="Q446" t="s">
        <v>6020</v>
      </c>
    </row>
    <row r="447" ht="15" customHeight="1">
      <c r="A447" t="e">
        <f t="shared" ca="1" si="557"/>
        <v>#VALUE!</v>
      </c>
      <c r="B447" t="e">
        <f t="array" ref="B447" ca="1">_xlfn.XLOOKUP(Tabelle10[[#This Row],[ExperimentID]]&amp;Tabelle10[[#This Row],[NegotiationID]]&amp;Tabelle10[[#This Row],[MessageID]],ALL_IN_ONE[ExperimentID]&amp;ALL_IN_ONE[NegotiationID]&amp;ALL_IN_ONE[MessageID],ALL_IN_ONE[Gesamt_ID],,0)</f>
        <v>#VALUE!</v>
      </c>
      <c r="C447">
        <v>66628</v>
      </c>
      <c r="D447" t="s">
        <v>3675</v>
      </c>
      <c r="E447">
        <v>72155</v>
      </c>
      <c r="F447">
        <v>66615</v>
      </c>
      <c r="G447">
        <v>66618</v>
      </c>
      <c r="H447" t="s">
        <v>19</v>
      </c>
      <c r="I447" t="str">
        <f t="array" ref="I447">IFERROR(_xlfn.XLOOKUP(Tabelle10[[#This Row],[NegotiationID]]&amp;"FinalAccept",Tabelle10[NegotiationID]&amp;Tabelle10[ActionType],Tabelle10[ActionType],,0),_xlfn.XLOOKUP(Tabelle10[[#This Row],[NegotiationID]]&amp;"FinalReject",Tabelle10[NegotiationID]&amp;Tabelle10[ActionType],Tabelle10[ActionType],,0))</f>
        <v>FinalAccept</v>
      </c>
      <c r="J447">
        <v>1</v>
      </c>
      <c r="K447">
        <v>0.10050000000000001</v>
      </c>
      <c r="L447">
        <v>1.1005</v>
      </c>
      <c r="M447">
        <v>0.89949999999999997</v>
      </c>
      <c r="N447">
        <v>87</v>
      </c>
      <c r="O447">
        <v>2070</v>
      </c>
      <c r="P447">
        <v>8</v>
      </c>
      <c r="Q447" s="3" t="s">
        <v>4038</v>
      </c>
    </row>
    <row r="448" ht="15" customHeight="1">
      <c r="A448" t="e">
        <f t="shared" ca="1" si="557"/>
        <v>#VALUE!</v>
      </c>
      <c r="B448" t="e">
        <f t="array" ref="B448" ca="1">_xlfn.XLOOKUP(Tabelle10[[#This Row],[ExperimentID]]&amp;Tabelle10[[#This Row],[NegotiationID]]&amp;Tabelle10[[#This Row],[MessageID]],ALL_IN_ONE[ExperimentID]&amp;ALL_IN_ONE[NegotiationID]&amp;ALL_IN_ONE[MessageID],ALL_IN_ONE[Gesamt_ID],,0)</f>
        <v>#VALUE!</v>
      </c>
      <c r="C448">
        <v>66628</v>
      </c>
      <c r="D448" t="s">
        <v>3675</v>
      </c>
      <c r="E448">
        <v>72545</v>
      </c>
      <c r="F448">
        <v>66618</v>
      </c>
      <c r="G448">
        <v>66615</v>
      </c>
      <c r="H448" t="s">
        <v>31</v>
      </c>
      <c r="I448" t="str">
        <f t="array" ref="I448">IFERROR(_xlfn.XLOOKUP(Tabelle10[[#This Row],[NegotiationID]]&amp;"FinalAccept",Tabelle10[NegotiationID]&amp;Tabelle10[ActionType],Tabelle10[ActionType],,0),_xlfn.XLOOKUP(Tabelle10[[#This Row],[NegotiationID]]&amp;"FinalReject",Tabelle10[NegotiationID]&amp;Tabelle10[ActionType],Tabelle10[ActionType],,0))</f>
        <v>FinalAccept</v>
      </c>
      <c r="J448">
        <v>0.81000000000000005</v>
      </c>
      <c r="K448">
        <v>0.219</v>
      </c>
      <c r="L448">
        <v>1.0289999999999999</v>
      </c>
      <c r="M448">
        <v>0.59099999999999997</v>
      </c>
      <c r="N448">
        <v>113</v>
      </c>
      <c r="O448">
        <v>2070</v>
      </c>
      <c r="P448">
        <v>8</v>
      </c>
      <c r="Q448" s="3" t="s">
        <v>4039</v>
      </c>
    </row>
    <row r="449" ht="15" customHeight="1">
      <c r="A449" t="e">
        <f t="shared" ca="1" si="557"/>
        <v>#VALUE!</v>
      </c>
      <c r="B449" t="e">
        <f t="array" ref="B449" ca="1">_xlfn.XLOOKUP(Tabelle10[[#This Row],[ExperimentID]]&amp;Tabelle10[[#This Row],[NegotiationID]]&amp;Tabelle10[[#This Row],[MessageID]],ALL_IN_ONE[ExperimentID]&amp;ALL_IN_ONE[NegotiationID]&amp;ALL_IN_ONE[MessageID],ALL_IN_ONE[Gesamt_ID],,0)</f>
        <v>#VALUE!</v>
      </c>
      <c r="C449">
        <v>66628</v>
      </c>
      <c r="D449" t="s">
        <v>3675</v>
      </c>
      <c r="E449">
        <v>74379</v>
      </c>
      <c r="F449">
        <v>66615</v>
      </c>
      <c r="G449">
        <v>66618</v>
      </c>
      <c r="H449" t="s">
        <v>31</v>
      </c>
      <c r="I449" t="str">
        <f t="array" ref="I449">IFERROR(_xlfn.XLOOKUP(Tabelle10[[#This Row],[NegotiationID]]&amp;"FinalAccept",Tabelle10[NegotiationID]&amp;Tabelle10[ActionType],Tabelle10[ActionType],,0),_xlfn.XLOOKUP(Tabelle10[[#This Row],[NegotiationID]]&amp;"FinalReject",Tabelle10[NegotiationID]&amp;Tabelle10[ActionType],Tabelle10[ActionType],,0))</f>
        <v>FinalAccept</v>
      </c>
      <c r="J449">
        <v>0.94999999999999996</v>
      </c>
      <c r="K449">
        <v>0.1615</v>
      </c>
      <c r="L449">
        <v>1.1114999999999999</v>
      </c>
      <c r="M449">
        <v>0.78849999999999998</v>
      </c>
      <c r="N449">
        <v>280</v>
      </c>
      <c r="O449">
        <v>2070</v>
      </c>
      <c r="P449">
        <v>8</v>
      </c>
      <c r="Q449" s="3" t="s">
        <v>4040</v>
      </c>
    </row>
    <row r="450" ht="15" customHeight="1">
      <c r="A450" t="e">
        <f t="shared" ref="A450:A513" ca="1" si="558">MID(CELL("Dateiname",$A$1),FIND("]",CELL("Dateiname",$A$1))+1,31)</f>
        <v>#VALUE!</v>
      </c>
      <c r="B450" t="e">
        <f t="array" ref="B450" ca="1">_xlfn.XLOOKUP(Tabelle10[[#This Row],[ExperimentID]]&amp;Tabelle10[[#This Row],[NegotiationID]]&amp;Tabelle10[[#This Row],[MessageID]],ALL_IN_ONE[ExperimentID]&amp;ALL_IN_ONE[NegotiationID]&amp;ALL_IN_ONE[MessageID],ALL_IN_ONE[Gesamt_ID],,0)</f>
        <v>#VALUE!</v>
      </c>
      <c r="C450">
        <v>66628</v>
      </c>
      <c r="D450" t="s">
        <v>3675</v>
      </c>
      <c r="E450">
        <v>74780</v>
      </c>
      <c r="F450">
        <v>66618</v>
      </c>
      <c r="G450">
        <v>66615</v>
      </c>
      <c r="H450" t="s">
        <v>31</v>
      </c>
      <c r="I450" t="str">
        <f t="array" ref="I450">IFERROR(_xlfn.XLOOKUP(Tabelle10[[#This Row],[NegotiationID]]&amp;"FinalAccept",Tabelle10[NegotiationID]&amp;Tabelle10[ActionType],Tabelle10[ActionType],,0),_xlfn.XLOOKUP(Tabelle10[[#This Row],[NegotiationID]]&amp;"FinalReject",Tabelle10[NegotiationID]&amp;Tabelle10[ActionType],Tabelle10[ActionType],,0))</f>
        <v>FinalAccept</v>
      </c>
      <c r="J450">
        <v>0.71099999999999997</v>
      </c>
      <c r="K450">
        <v>0.32050000000000001</v>
      </c>
      <c r="L450">
        <v>1.0315000000000001</v>
      </c>
      <c r="M450">
        <v>0.39050000000000001</v>
      </c>
      <c r="N450">
        <v>456</v>
      </c>
      <c r="O450">
        <v>2070</v>
      </c>
      <c r="P450">
        <v>8</v>
      </c>
      <c r="Q450" s="3" t="s">
        <v>4041</v>
      </c>
    </row>
    <row r="451" ht="15" customHeight="1">
      <c r="A451" t="e">
        <f t="shared" ca="1" si="558"/>
        <v>#VALUE!</v>
      </c>
      <c r="B451" t="e">
        <f t="array" ref="B451" ca="1">_xlfn.XLOOKUP(Tabelle10[[#This Row],[ExperimentID]]&amp;Tabelle10[[#This Row],[NegotiationID]]&amp;Tabelle10[[#This Row],[MessageID]],ALL_IN_ONE[ExperimentID]&amp;ALL_IN_ONE[NegotiationID]&amp;ALL_IN_ONE[MessageID],ALL_IN_ONE[Gesamt_ID],,0)</f>
        <v>#VALUE!</v>
      </c>
      <c r="C451">
        <v>66628</v>
      </c>
      <c r="D451" t="s">
        <v>3675</v>
      </c>
      <c r="E451">
        <v>75206</v>
      </c>
      <c r="F451">
        <v>66615</v>
      </c>
      <c r="G451">
        <v>66618</v>
      </c>
      <c r="H451" t="s">
        <v>31</v>
      </c>
      <c r="I451" t="str">
        <f t="array" ref="I451">IFERROR(_xlfn.XLOOKUP(Tabelle10[[#This Row],[NegotiationID]]&amp;"FinalAccept",Tabelle10[NegotiationID]&amp;Tabelle10[ActionType],Tabelle10[ActionType],,0),_xlfn.XLOOKUP(Tabelle10[[#This Row],[NegotiationID]]&amp;"FinalReject",Tabelle10[NegotiationID]&amp;Tabelle10[ActionType],Tabelle10[ActionType],,0))</f>
        <v>FinalAccept</v>
      </c>
      <c r="J451">
        <v>0.76100000000000001</v>
      </c>
      <c r="K451">
        <v>0.39200000000000002</v>
      </c>
      <c r="L451">
        <v>1.153</v>
      </c>
      <c r="M451">
        <v>0.36899999999999999</v>
      </c>
      <c r="N451">
        <v>519</v>
      </c>
      <c r="O451">
        <v>2070</v>
      </c>
      <c r="P451">
        <v>8</v>
      </c>
      <c r="Q451" s="3" t="s">
        <v>4042</v>
      </c>
    </row>
    <row r="452" ht="15" customHeight="1">
      <c r="A452" t="e">
        <f t="shared" ca="1" si="558"/>
        <v>#VALUE!</v>
      </c>
      <c r="B452" t="e">
        <f t="array" ref="B452" ca="1">_xlfn.XLOOKUP(Tabelle10[[#This Row],[ExperimentID]]&amp;Tabelle10[[#This Row],[NegotiationID]]&amp;Tabelle10[[#This Row],[MessageID]],ALL_IN_ONE[ExperimentID]&amp;ALL_IN_ONE[NegotiationID]&amp;ALL_IN_ONE[MessageID],ALL_IN_ONE[Gesamt_ID],,0)</f>
        <v>#VALUE!</v>
      </c>
      <c r="C452">
        <v>66628</v>
      </c>
      <c r="D452" t="s">
        <v>3675</v>
      </c>
      <c r="E452">
        <v>76921</v>
      </c>
      <c r="F452">
        <v>66618</v>
      </c>
      <c r="G452">
        <v>66615</v>
      </c>
      <c r="H452" t="s">
        <v>31</v>
      </c>
      <c r="I452" t="str">
        <f t="array" ref="I452">IFERROR(_xlfn.XLOOKUP(Tabelle10[[#This Row],[NegotiationID]]&amp;"FinalAccept",Tabelle10[NegotiationID]&amp;Tabelle10[ActionType],Tabelle10[ActionType],,0),_xlfn.XLOOKUP(Tabelle10[[#This Row],[NegotiationID]]&amp;"FinalReject",Tabelle10[NegotiationID]&amp;Tabelle10[ActionType],Tabelle10[ActionType],,0))</f>
        <v>FinalAccept</v>
      </c>
      <c r="J452">
        <v>0.63200000000000001</v>
      </c>
      <c r="K452">
        <v>0.67100000000000004</v>
      </c>
      <c r="L452">
        <v>1.3029999999999999</v>
      </c>
      <c r="M452">
        <v>0.039</v>
      </c>
      <c r="N452">
        <v>460</v>
      </c>
      <c r="O452">
        <v>2070</v>
      </c>
      <c r="P452">
        <v>8</v>
      </c>
      <c r="Q452" s="3" t="s">
        <v>4043</v>
      </c>
    </row>
    <row r="453" ht="15" customHeight="1">
      <c r="A453" t="e">
        <f t="shared" ca="1" si="558"/>
        <v>#VALUE!</v>
      </c>
      <c r="B453" t="e">
        <f t="array" ref="B453" ca="1">_xlfn.XLOOKUP(Tabelle10[[#This Row],[ExperimentID]]&amp;Tabelle10[[#This Row],[NegotiationID]]&amp;Tabelle10[[#This Row],[MessageID]],ALL_IN_ONE[ExperimentID]&amp;ALL_IN_ONE[NegotiationID]&amp;ALL_IN_ONE[MessageID],ALL_IN_ONE[Gesamt_ID],,0)</f>
        <v>#VALUE!</v>
      </c>
      <c r="C453">
        <v>66628</v>
      </c>
      <c r="D453" t="s">
        <v>3675</v>
      </c>
      <c r="E453">
        <v>77023</v>
      </c>
      <c r="F453">
        <v>66615</v>
      </c>
      <c r="G453">
        <v>66618</v>
      </c>
      <c r="H453" t="s">
        <v>20</v>
      </c>
      <c r="I453" t="str">
        <f t="array" ref="I453">IFERROR(_xlfn.XLOOKUP(Tabelle10[[#This Row],[NegotiationID]]&amp;"FinalAccept",Tabelle10[NegotiationID]&amp;Tabelle10[ActionType],Tabelle10[ActionType],,0),_xlfn.XLOOKUP(Tabelle10[[#This Row],[NegotiationID]]&amp;"FinalReject",Tabelle10[NegotiationID]&amp;Tabelle10[ActionType],Tabelle10[ActionType],,0))</f>
        <v>FinalAccept</v>
      </c>
      <c r="J453">
        <v>0.67100000000000004</v>
      </c>
      <c r="K453">
        <v>0.63200000000000001</v>
      </c>
      <c r="L453">
        <v>1.3029999999999999</v>
      </c>
      <c r="M453">
        <v>0.039</v>
      </c>
      <c r="N453">
        <v>134</v>
      </c>
      <c r="O453">
        <v>2070</v>
      </c>
      <c r="P453">
        <v>8</v>
      </c>
      <c r="Q453" s="3" t="s">
        <v>4044</v>
      </c>
    </row>
    <row r="454" ht="14.5" hidden="1">
      <c r="A454" t="e">
        <f t="shared" ca="1" si="558"/>
        <v>#VALUE!</v>
      </c>
      <c r="B454" t="e">
        <f t="array" ref="B454" ca="1">_xlfn.XLOOKUP(Tabelle10[[#This Row],[ExperimentID]]&amp;Tabelle10[[#This Row],[NegotiationID]]&amp;Tabelle10[[#This Row],[MessageID]],ALL_IN_ONE[ExperimentID]&amp;ALL_IN_ONE[NegotiationID]&amp;ALL_IN_ONE[MessageID],ALL_IN_ONE[Gesamt_ID],,0)</f>
        <v>#VALUE!</v>
      </c>
      <c r="C454">
        <v>66656</v>
      </c>
      <c r="D454" t="s">
        <v>3675</v>
      </c>
      <c r="E454">
        <v>66657</v>
      </c>
      <c r="H454" t="s">
        <v>6019</v>
      </c>
      <c r="I454" t="str">
        <f t="array" ref="I454">IFERROR(_xlfn.XLOOKUP(Tabelle10[[#This Row],[NegotiationID]]&amp;"FinalAccept",Tabelle10[NegotiationID]&amp;Tabelle10[ActionType],Tabelle10[ActionType],,0),_xlfn.XLOOKUP(Tabelle10[[#This Row],[NegotiationID]]&amp;"FinalReject",Tabelle10[NegotiationID]&amp;Tabelle10[ActionType],Tabelle10[ActionType],,0))</f>
        <v>FinalAccept</v>
      </c>
      <c r="N454">
        <v>21</v>
      </c>
      <c r="O454">
        <v>852</v>
      </c>
      <c r="P454">
        <v>9</v>
      </c>
      <c r="Q454" t="s">
        <v>6020</v>
      </c>
    </row>
    <row r="455" ht="15" customHeight="1">
      <c r="A455" t="e">
        <f t="shared" ca="1" si="558"/>
        <v>#VALUE!</v>
      </c>
      <c r="B455" t="e">
        <f t="array" ref="B455" ca="1">_xlfn.XLOOKUP(Tabelle10[[#This Row],[ExperimentID]]&amp;Tabelle10[[#This Row],[NegotiationID]]&amp;Tabelle10[[#This Row],[MessageID]],ALL_IN_ONE[ExperimentID]&amp;ALL_IN_ONE[NegotiationID]&amp;ALL_IN_ONE[MessageID],ALL_IN_ONE[Gesamt_ID],,0)</f>
        <v>#VALUE!</v>
      </c>
      <c r="C455">
        <v>66656</v>
      </c>
      <c r="D455" t="s">
        <v>3675</v>
      </c>
      <c r="E455">
        <v>71727</v>
      </c>
      <c r="F455">
        <v>66643</v>
      </c>
      <c r="G455">
        <v>66646</v>
      </c>
      <c r="H455" t="s">
        <v>19</v>
      </c>
      <c r="I455" t="str">
        <f t="array" ref="I455">IFERROR(_xlfn.XLOOKUP(Tabelle10[[#This Row],[NegotiationID]]&amp;"FinalAccept",Tabelle10[NegotiationID]&amp;Tabelle10[ActionType],Tabelle10[ActionType],,0),_xlfn.XLOOKUP(Tabelle10[[#This Row],[NegotiationID]]&amp;"FinalReject",Tabelle10[NegotiationID]&amp;Tabelle10[ActionType],Tabelle10[ActionType],,0))</f>
        <v>FinalAccept</v>
      </c>
      <c r="J455">
        <v>1</v>
      </c>
      <c r="K455">
        <v>0.10050000000000001</v>
      </c>
      <c r="L455">
        <v>1.1005</v>
      </c>
      <c r="M455">
        <v>0.89949999999999997</v>
      </c>
      <c r="N455">
        <v>100</v>
      </c>
      <c r="O455">
        <v>852</v>
      </c>
      <c r="P455">
        <v>9</v>
      </c>
      <c r="Q455" s="3" t="s">
        <v>4045</v>
      </c>
    </row>
    <row r="456" ht="15" customHeight="1">
      <c r="A456" t="e">
        <f t="shared" ca="1" si="558"/>
        <v>#VALUE!</v>
      </c>
      <c r="B456" t="e">
        <f t="array" ref="B456" ca="1">_xlfn.XLOOKUP(Tabelle10[[#This Row],[ExperimentID]]&amp;Tabelle10[[#This Row],[NegotiationID]]&amp;Tabelle10[[#This Row],[MessageID]],ALL_IN_ONE[ExperimentID]&amp;ALL_IN_ONE[NegotiationID]&amp;ALL_IN_ONE[MessageID],ALL_IN_ONE[Gesamt_ID],,0)</f>
        <v>#VALUE!</v>
      </c>
      <c r="C456">
        <v>66656</v>
      </c>
      <c r="D456" t="s">
        <v>3675</v>
      </c>
      <c r="E456">
        <v>74168</v>
      </c>
      <c r="F456">
        <v>66646</v>
      </c>
      <c r="G456">
        <v>66643</v>
      </c>
      <c r="H456" t="s">
        <v>31</v>
      </c>
      <c r="I456" t="str">
        <f t="array" ref="I456">IFERROR(_xlfn.XLOOKUP(Tabelle10[[#This Row],[NegotiationID]]&amp;"FinalAccept",Tabelle10[NegotiationID]&amp;Tabelle10[ActionType],Tabelle10[ActionType],,0),_xlfn.XLOOKUP(Tabelle10[[#This Row],[NegotiationID]]&amp;"FinalReject",Tabelle10[NegotiationID]&amp;Tabelle10[ActionType],Tabelle10[ActionType],,0))</f>
        <v>FinalAccept</v>
      </c>
      <c r="J456">
        <v>0.88049999999999995</v>
      </c>
      <c r="K456">
        <v>0.14899999999999999</v>
      </c>
      <c r="L456">
        <v>1.0295000000000001</v>
      </c>
      <c r="M456">
        <v>0.73150000000000004</v>
      </c>
      <c r="N456">
        <v>89</v>
      </c>
      <c r="O456">
        <v>852</v>
      </c>
      <c r="P456">
        <v>9</v>
      </c>
      <c r="Q456" s="3" t="s">
        <v>4046</v>
      </c>
    </row>
    <row r="457" ht="15" customHeight="1">
      <c r="A457" t="e">
        <f t="shared" ca="1" si="558"/>
        <v>#VALUE!</v>
      </c>
      <c r="B457" t="e">
        <f t="array" ref="B457" ca="1">_xlfn.XLOOKUP(Tabelle10[[#This Row],[ExperimentID]]&amp;Tabelle10[[#This Row],[NegotiationID]]&amp;Tabelle10[[#This Row],[MessageID]],ALL_IN_ONE[ExperimentID]&amp;ALL_IN_ONE[NegotiationID]&amp;ALL_IN_ONE[MessageID],ALL_IN_ONE[Gesamt_ID],,0)</f>
        <v>#VALUE!</v>
      </c>
      <c r="C457">
        <v>66656</v>
      </c>
      <c r="D457" t="s">
        <v>3675</v>
      </c>
      <c r="E457">
        <v>74212</v>
      </c>
      <c r="F457">
        <v>66643</v>
      </c>
      <c r="G457">
        <v>66646</v>
      </c>
      <c r="H457" t="s">
        <v>31</v>
      </c>
      <c r="I457" t="str">
        <f t="array" ref="I457">IFERROR(_xlfn.XLOOKUP(Tabelle10[[#This Row],[NegotiationID]]&amp;"FinalAccept",Tabelle10[NegotiationID]&amp;Tabelle10[ActionType],Tabelle10[ActionType],,0),_xlfn.XLOOKUP(Tabelle10[[#This Row],[NegotiationID]]&amp;"FinalReject",Tabelle10[NegotiationID]&amp;Tabelle10[ActionType],Tabelle10[ActionType],,0))</f>
        <v>FinalAccept</v>
      </c>
      <c r="J457">
        <v>0.97999999999999998</v>
      </c>
      <c r="K457">
        <v>0.20200000000000001</v>
      </c>
      <c r="L457">
        <v>1.1819999999999999</v>
      </c>
      <c r="M457">
        <v>0.77800000000000002</v>
      </c>
      <c r="N457">
        <v>56</v>
      </c>
      <c r="O457">
        <v>852</v>
      </c>
      <c r="P457">
        <v>9</v>
      </c>
      <c r="Q457" s="3" t="s">
        <v>4047</v>
      </c>
    </row>
    <row r="458" ht="15" customHeight="1">
      <c r="A458" t="e">
        <f t="shared" ca="1" si="558"/>
        <v>#VALUE!</v>
      </c>
      <c r="B458" t="e">
        <f t="array" ref="B458" ca="1">_xlfn.XLOOKUP(Tabelle10[[#This Row],[ExperimentID]]&amp;Tabelle10[[#This Row],[NegotiationID]]&amp;Tabelle10[[#This Row],[MessageID]],ALL_IN_ONE[ExperimentID]&amp;ALL_IN_ONE[NegotiationID]&amp;ALL_IN_ONE[MessageID],ALL_IN_ONE[Gesamt_ID],,0)</f>
        <v>#VALUE!</v>
      </c>
      <c r="C458">
        <v>66656</v>
      </c>
      <c r="D458" t="s">
        <v>3675</v>
      </c>
      <c r="E458">
        <v>74629</v>
      </c>
      <c r="F458">
        <v>66646</v>
      </c>
      <c r="G458">
        <v>66643</v>
      </c>
      <c r="H458" t="s">
        <v>31</v>
      </c>
      <c r="I458" t="str">
        <f t="array" ref="I458">IFERROR(_xlfn.XLOOKUP(Tabelle10[[#This Row],[NegotiationID]]&amp;"FinalAccept",Tabelle10[NegotiationID]&amp;Tabelle10[ActionType],Tabelle10[ActionType],,0),_xlfn.XLOOKUP(Tabelle10[[#This Row],[NegotiationID]]&amp;"FinalReject",Tabelle10[NegotiationID]&amp;Tabelle10[ActionType],Tabelle10[ActionType],,0))</f>
        <v>FinalAccept</v>
      </c>
      <c r="J458">
        <v>0.85099999999999998</v>
      </c>
      <c r="K458">
        <v>0.41149999999999998</v>
      </c>
      <c r="L458">
        <v>1.2625</v>
      </c>
      <c r="M458">
        <v>0.4395</v>
      </c>
      <c r="N458">
        <v>155</v>
      </c>
      <c r="O458">
        <v>852</v>
      </c>
      <c r="P458">
        <v>9</v>
      </c>
      <c r="Q458" s="3" t="s">
        <v>4048</v>
      </c>
    </row>
    <row r="459" ht="15" customHeight="1">
      <c r="A459" t="e">
        <f t="shared" ca="1" si="558"/>
        <v>#VALUE!</v>
      </c>
      <c r="B459" t="e">
        <f t="array" ref="B459" ca="1">_xlfn.XLOOKUP(Tabelle10[[#This Row],[ExperimentID]]&amp;Tabelle10[[#This Row],[NegotiationID]]&amp;Tabelle10[[#This Row],[MessageID]],ALL_IN_ONE[ExperimentID]&amp;ALL_IN_ONE[NegotiationID]&amp;ALL_IN_ONE[MessageID],ALL_IN_ONE[Gesamt_ID],,0)</f>
        <v>#VALUE!</v>
      </c>
      <c r="C459">
        <v>66656</v>
      </c>
      <c r="D459" t="s">
        <v>3675</v>
      </c>
      <c r="E459">
        <v>74952</v>
      </c>
      <c r="F459">
        <v>66643</v>
      </c>
      <c r="G459">
        <v>66646</v>
      </c>
      <c r="H459" t="s">
        <v>31</v>
      </c>
      <c r="I459" t="str">
        <f t="array" ref="I459">IFERROR(_xlfn.XLOOKUP(Tabelle10[[#This Row],[NegotiationID]]&amp;"FinalAccept",Tabelle10[NegotiationID]&amp;Tabelle10[ActionType],Tabelle10[ActionType],,0),_xlfn.XLOOKUP(Tabelle10[[#This Row],[NegotiationID]]&amp;"FinalReject",Tabelle10[NegotiationID]&amp;Tabelle10[ActionType],Tabelle10[ActionType],,0))</f>
        <v>FinalAccept</v>
      </c>
      <c r="J459">
        <v>0.80000000000000004</v>
      </c>
      <c r="K459">
        <v>0.50149999999999995</v>
      </c>
      <c r="L459">
        <v>1.3015000000000001</v>
      </c>
      <c r="M459">
        <v>0.29849999999999999</v>
      </c>
      <c r="N459">
        <v>90</v>
      </c>
      <c r="O459">
        <v>852</v>
      </c>
      <c r="P459">
        <v>9</v>
      </c>
      <c r="Q459" s="3" t="s">
        <v>4049</v>
      </c>
    </row>
    <row r="460" ht="15" customHeight="1">
      <c r="A460" t="e">
        <f t="shared" ca="1" si="558"/>
        <v>#VALUE!</v>
      </c>
      <c r="B460" t="e">
        <f t="array" ref="B460" ca="1">_xlfn.XLOOKUP(Tabelle10[[#This Row],[ExperimentID]]&amp;Tabelle10[[#This Row],[NegotiationID]]&amp;Tabelle10[[#This Row],[MessageID]],ALL_IN_ONE[ExperimentID]&amp;ALL_IN_ONE[NegotiationID]&amp;ALL_IN_ONE[MessageID],ALL_IN_ONE[Gesamt_ID],,0)</f>
        <v>#VALUE!</v>
      </c>
      <c r="C460">
        <v>66656</v>
      </c>
      <c r="D460" t="s">
        <v>3675</v>
      </c>
      <c r="E460">
        <v>75021</v>
      </c>
      <c r="F460">
        <v>66646</v>
      </c>
      <c r="G460">
        <v>66643</v>
      </c>
      <c r="H460" t="s">
        <v>31</v>
      </c>
      <c r="I460" t="str">
        <f t="array" ref="I460">IFERROR(_xlfn.XLOOKUP(Tabelle10[[#This Row],[NegotiationID]]&amp;"FinalAccept",Tabelle10[NegotiationID]&amp;Tabelle10[ActionType],Tabelle10[ActionType],,0),_xlfn.XLOOKUP(Tabelle10[[#This Row],[NegotiationID]]&amp;"FinalReject",Tabelle10[NegotiationID]&amp;Tabelle10[ActionType],Tabelle10[ActionType],,0))</f>
        <v>FinalAccept</v>
      </c>
      <c r="J460">
        <v>0.60150000000000003</v>
      </c>
      <c r="K460">
        <v>0.60050000000000003</v>
      </c>
      <c r="L460">
        <v>1.202</v>
      </c>
      <c r="M460">
        <v>0.001</v>
      </c>
      <c r="N460">
        <v>194</v>
      </c>
      <c r="O460">
        <v>852</v>
      </c>
      <c r="P460">
        <v>9</v>
      </c>
      <c r="Q460" s="3" t="s">
        <v>4050</v>
      </c>
    </row>
    <row r="461" ht="15" customHeight="1">
      <c r="A461" t="e">
        <f t="shared" ca="1" si="558"/>
        <v>#VALUE!</v>
      </c>
      <c r="B461" t="e">
        <f t="array" ref="B461" ca="1">_xlfn.XLOOKUP(Tabelle10[[#This Row],[ExperimentID]]&amp;Tabelle10[[#This Row],[NegotiationID]]&amp;Tabelle10[[#This Row],[MessageID]],ALL_IN_ONE[ExperimentID]&amp;ALL_IN_ONE[NegotiationID]&amp;ALL_IN_ONE[MessageID],ALL_IN_ONE[Gesamt_ID],,0)</f>
        <v>#VALUE!</v>
      </c>
      <c r="C461">
        <v>66656</v>
      </c>
      <c r="D461" t="s">
        <v>3675</v>
      </c>
      <c r="E461">
        <v>75223</v>
      </c>
      <c r="F461">
        <v>66643</v>
      </c>
      <c r="G461">
        <v>66646</v>
      </c>
      <c r="H461" t="s">
        <v>31</v>
      </c>
      <c r="I461" t="str">
        <f t="array" ref="I461">IFERROR(_xlfn.XLOOKUP(Tabelle10[[#This Row],[NegotiationID]]&amp;"FinalAccept",Tabelle10[NegotiationID]&amp;Tabelle10[ActionType],Tabelle10[ActionType],,0),_xlfn.XLOOKUP(Tabelle10[[#This Row],[NegotiationID]]&amp;"FinalReject",Tabelle10[NegotiationID]&amp;Tabelle10[ActionType],Tabelle10[ActionType],,0))</f>
        <v>FinalAccept</v>
      </c>
      <c r="J461">
        <v>0.66849999999999998</v>
      </c>
      <c r="K461">
        <v>0.61099999999999999</v>
      </c>
      <c r="L461">
        <v>1.2795000000000001</v>
      </c>
      <c r="M461">
        <v>0.057500000000000002</v>
      </c>
      <c r="N461">
        <v>130</v>
      </c>
      <c r="O461">
        <v>852</v>
      </c>
      <c r="P461">
        <v>9</v>
      </c>
      <c r="Q461" s="3" t="s">
        <v>4051</v>
      </c>
    </row>
    <row r="462" ht="15" customHeight="1">
      <c r="A462" t="e">
        <f t="shared" ca="1" si="558"/>
        <v>#VALUE!</v>
      </c>
      <c r="B462" t="e">
        <f t="array" ref="B462" ca="1">_xlfn.XLOOKUP(Tabelle10[[#This Row],[ExperimentID]]&amp;Tabelle10[[#This Row],[NegotiationID]]&amp;Tabelle10[[#This Row],[MessageID]],ALL_IN_ONE[ExperimentID]&amp;ALL_IN_ONE[NegotiationID]&amp;ALL_IN_ONE[MessageID],ALL_IN_ONE[Gesamt_ID],,0)</f>
        <v>#VALUE!</v>
      </c>
      <c r="C462">
        <v>66656</v>
      </c>
      <c r="D462" t="s">
        <v>3675</v>
      </c>
      <c r="E462">
        <v>76790</v>
      </c>
      <c r="F462">
        <v>66646</v>
      </c>
      <c r="G462">
        <v>66643</v>
      </c>
      <c r="H462" t="s">
        <v>20</v>
      </c>
      <c r="I462" t="str">
        <f t="array" ref="I462">IFERROR(_xlfn.XLOOKUP(Tabelle10[[#This Row],[NegotiationID]]&amp;"FinalAccept",Tabelle10[NegotiationID]&amp;Tabelle10[ActionType],Tabelle10[ActionType],,0),_xlfn.XLOOKUP(Tabelle10[[#This Row],[NegotiationID]]&amp;"FinalReject",Tabelle10[NegotiationID]&amp;Tabelle10[ActionType],Tabelle10[ActionType],,0))</f>
        <v>FinalAccept</v>
      </c>
      <c r="J462">
        <v>0.61099999999999999</v>
      </c>
      <c r="K462">
        <v>0.66849999999999998</v>
      </c>
      <c r="L462">
        <v>1.2795000000000001</v>
      </c>
      <c r="M462">
        <v>0.057500000000000002</v>
      </c>
      <c r="N462">
        <v>17</v>
      </c>
      <c r="O462">
        <v>852</v>
      </c>
      <c r="P462">
        <v>9</v>
      </c>
      <c r="Q462" s="3" t="s">
        <v>4052</v>
      </c>
    </row>
    <row r="463" ht="14.5" hidden="1">
      <c r="A463" t="e">
        <f t="shared" ca="1" si="558"/>
        <v>#VALUE!</v>
      </c>
      <c r="B463" t="e">
        <f t="array" ref="B463" ca="1">_xlfn.XLOOKUP(Tabelle10[[#This Row],[ExperimentID]]&amp;Tabelle10[[#This Row],[NegotiationID]]&amp;Tabelle10[[#This Row],[MessageID]],ALL_IN_ONE[ExperimentID]&amp;ALL_IN_ONE[NegotiationID]&amp;ALL_IN_ONE[MessageID],ALL_IN_ONE[Gesamt_ID],,0)</f>
        <v>#VALUE!</v>
      </c>
      <c r="C463">
        <v>66684</v>
      </c>
      <c r="D463" t="s">
        <v>3675</v>
      </c>
      <c r="E463">
        <v>66685</v>
      </c>
      <c r="H463" t="s">
        <v>6019</v>
      </c>
      <c r="I463" t="str">
        <f t="array" ref="I463">IFERROR(_xlfn.XLOOKUP(Tabelle10[[#This Row],[NegotiationID]]&amp;"FinalAccept",Tabelle10[NegotiationID]&amp;Tabelle10[ActionType],Tabelle10[ActionType],,0),_xlfn.XLOOKUP(Tabelle10[[#This Row],[NegotiationID]]&amp;"FinalReject",Tabelle10[NegotiationID]&amp;Tabelle10[ActionType],Tabelle10[ActionType],,0))</f>
        <v>FinalAccept</v>
      </c>
      <c r="N463">
        <v>21</v>
      </c>
      <c r="O463">
        <v>1125</v>
      </c>
      <c r="P463">
        <v>13</v>
      </c>
      <c r="Q463" t="s">
        <v>6020</v>
      </c>
    </row>
    <row r="464" ht="15" customHeight="1">
      <c r="A464" t="e">
        <f t="shared" ca="1" si="558"/>
        <v>#VALUE!</v>
      </c>
      <c r="B464" t="e">
        <f t="array" ref="B464" ca="1">_xlfn.XLOOKUP(Tabelle10[[#This Row],[ExperimentID]]&amp;Tabelle10[[#This Row],[NegotiationID]]&amp;Tabelle10[[#This Row],[MessageID]],ALL_IN_ONE[ExperimentID]&amp;ALL_IN_ONE[NegotiationID]&amp;ALL_IN_ONE[MessageID],ALL_IN_ONE[Gesamt_ID],,0)</f>
        <v>#VALUE!</v>
      </c>
      <c r="C464">
        <v>66684</v>
      </c>
      <c r="D464" t="s">
        <v>3675</v>
      </c>
      <c r="E464">
        <v>71888</v>
      </c>
      <c r="F464">
        <v>66671</v>
      </c>
      <c r="G464">
        <v>66674</v>
      </c>
      <c r="H464" t="s">
        <v>19</v>
      </c>
      <c r="I464" t="str">
        <f t="array" ref="I464">IFERROR(_xlfn.XLOOKUP(Tabelle10[[#This Row],[NegotiationID]]&amp;"FinalAccept",Tabelle10[NegotiationID]&amp;Tabelle10[ActionType],Tabelle10[ActionType],,0),_xlfn.XLOOKUP(Tabelle10[[#This Row],[NegotiationID]]&amp;"FinalReject",Tabelle10[NegotiationID]&amp;Tabelle10[ActionType],Tabelle10[ActionType],,0))</f>
        <v>FinalAccept</v>
      </c>
      <c r="J464">
        <v>0.89000000000000001</v>
      </c>
      <c r="K464">
        <v>0.35149999999999998</v>
      </c>
      <c r="L464">
        <v>1.2415</v>
      </c>
      <c r="M464">
        <v>0.53849999999999998</v>
      </c>
      <c r="N464">
        <v>142</v>
      </c>
      <c r="O464">
        <v>1125</v>
      </c>
      <c r="P464">
        <v>13</v>
      </c>
      <c r="Q464" s="3" t="s">
        <v>4053</v>
      </c>
    </row>
    <row r="465" ht="15" customHeight="1">
      <c r="A465" t="e">
        <f t="shared" ca="1" si="558"/>
        <v>#VALUE!</v>
      </c>
      <c r="B465" t="e">
        <f t="array" ref="B465" ca="1">_xlfn.XLOOKUP(Tabelle10[[#This Row],[ExperimentID]]&amp;Tabelle10[[#This Row],[NegotiationID]]&amp;Tabelle10[[#This Row],[MessageID]],ALL_IN_ONE[ExperimentID]&amp;ALL_IN_ONE[NegotiationID]&amp;ALL_IN_ONE[MessageID],ALL_IN_ONE[Gesamt_ID],,0)</f>
        <v>#VALUE!</v>
      </c>
      <c r="C465">
        <v>66684</v>
      </c>
      <c r="D465" t="s">
        <v>3675</v>
      </c>
      <c r="E465">
        <v>74371</v>
      </c>
      <c r="F465">
        <v>66674</v>
      </c>
      <c r="G465">
        <v>66671</v>
      </c>
      <c r="H465" t="s">
        <v>31</v>
      </c>
      <c r="I465" t="str">
        <f t="array" ref="I465">IFERROR(_xlfn.XLOOKUP(Tabelle10[[#This Row],[NegotiationID]]&amp;"FinalAccept",Tabelle10[NegotiationID]&amp;Tabelle10[ActionType],Tabelle10[ActionType],,0),_xlfn.XLOOKUP(Tabelle10[[#This Row],[NegotiationID]]&amp;"FinalReject",Tabelle10[NegotiationID]&amp;Tabelle10[ActionType],Tabelle10[ActionType],,0))</f>
        <v>FinalAccept</v>
      </c>
      <c r="J465">
        <v>0.96999999999999997</v>
      </c>
      <c r="K465">
        <v>0.20999999999999999</v>
      </c>
      <c r="L465">
        <v>1.1799999999999999</v>
      </c>
      <c r="M465">
        <v>0.76000000000000001</v>
      </c>
      <c r="N465">
        <v>170</v>
      </c>
      <c r="O465">
        <v>1125</v>
      </c>
      <c r="P465">
        <v>13</v>
      </c>
      <c r="Q465" s="3" t="s">
        <v>4054</v>
      </c>
    </row>
    <row r="466" ht="58" hidden="1">
      <c r="A466" t="e">
        <f t="shared" ca="1" si="558"/>
        <v>#VALUE!</v>
      </c>
      <c r="B466" t="e">
        <f t="array" ref="B466" ca="1">_xlfn.XLOOKUP(Tabelle10[[#This Row],[ExperimentID]]&amp;Tabelle10[[#This Row],[NegotiationID]]&amp;Tabelle10[[#This Row],[MessageID]],ALL_IN_ONE[ExperimentID]&amp;ALL_IN_ONE[NegotiationID]&amp;ALL_IN_ONE[MessageID],ALL_IN_ONE[Gesamt_ID],,0)</f>
        <v>#VALUE!</v>
      </c>
      <c r="C466">
        <v>66684</v>
      </c>
      <c r="D466" t="s">
        <v>3675</v>
      </c>
      <c r="E466">
        <v>74407</v>
      </c>
      <c r="F466">
        <v>66671</v>
      </c>
      <c r="G466">
        <v>66674</v>
      </c>
      <c r="H466" t="s">
        <v>22</v>
      </c>
      <c r="I466" t="str">
        <f t="array" ref="I466">IFERROR(_xlfn.XLOOKUP(Tabelle10[[#This Row],[NegotiationID]]&amp;"FinalAccept",Tabelle10[NegotiationID]&amp;Tabelle10[ActionType],Tabelle10[ActionType],,0),_xlfn.XLOOKUP(Tabelle10[[#This Row],[NegotiationID]]&amp;"FinalReject",Tabelle10[NegotiationID]&amp;Tabelle10[ActionType],Tabelle10[ActionType],,0))</f>
        <v>FinalAccept</v>
      </c>
      <c r="N466">
        <v>112</v>
      </c>
      <c r="O466">
        <v>1125</v>
      </c>
      <c r="P466">
        <v>13</v>
      </c>
      <c r="Q466" s="3" t="s">
        <v>6681</v>
      </c>
    </row>
    <row r="467" ht="101.5" hidden="1">
      <c r="A467" t="e">
        <f t="shared" ca="1" si="558"/>
        <v>#VALUE!</v>
      </c>
      <c r="B467" t="e">
        <f t="array" ref="B467" ca="1">_xlfn.XLOOKUP(Tabelle10[[#This Row],[ExperimentID]]&amp;Tabelle10[[#This Row],[NegotiationID]]&amp;Tabelle10[[#This Row],[MessageID]],ALL_IN_ONE[ExperimentID]&amp;ALL_IN_ONE[NegotiationID]&amp;ALL_IN_ONE[MessageID],ALL_IN_ONE[Gesamt_ID],,0)</f>
        <v>#VALUE!</v>
      </c>
      <c r="C467">
        <v>66684</v>
      </c>
      <c r="D467" t="s">
        <v>3675</v>
      </c>
      <c r="E467">
        <v>74521</v>
      </c>
      <c r="F467">
        <v>66674</v>
      </c>
      <c r="G467">
        <v>66671</v>
      </c>
      <c r="H467" t="s">
        <v>24</v>
      </c>
      <c r="I467" t="str">
        <f t="array" ref="I467">IFERROR(_xlfn.XLOOKUP(Tabelle10[[#This Row],[NegotiationID]]&amp;"FinalAccept",Tabelle10[NegotiationID]&amp;Tabelle10[ActionType],Tabelle10[ActionType],,0),_xlfn.XLOOKUP(Tabelle10[[#This Row],[NegotiationID]]&amp;"FinalReject",Tabelle10[NegotiationID]&amp;Tabelle10[ActionType],Tabelle10[ActionType],,0))</f>
        <v>FinalAccept</v>
      </c>
      <c r="N467">
        <v>68</v>
      </c>
      <c r="O467">
        <v>1125</v>
      </c>
      <c r="P467">
        <v>13</v>
      </c>
      <c r="Q467" s="3" t="s">
        <v>6682</v>
      </c>
    </row>
    <row r="468" ht="15" customHeight="1">
      <c r="A468" t="e">
        <f t="shared" ca="1" si="558"/>
        <v>#VALUE!</v>
      </c>
      <c r="B468" t="e">
        <f t="array" ref="B468" ca="1">_xlfn.XLOOKUP(Tabelle10[[#This Row],[ExperimentID]]&amp;Tabelle10[[#This Row],[NegotiationID]]&amp;Tabelle10[[#This Row],[MessageID]],ALL_IN_ONE[ExperimentID]&amp;ALL_IN_ONE[NegotiationID]&amp;ALL_IN_ONE[MessageID],ALL_IN_ONE[Gesamt_ID],,0)</f>
        <v>#VALUE!</v>
      </c>
      <c r="C468">
        <v>66684</v>
      </c>
      <c r="D468" t="s">
        <v>3675</v>
      </c>
      <c r="E468">
        <v>74540</v>
      </c>
      <c r="F468">
        <v>66671</v>
      </c>
      <c r="G468">
        <v>66674</v>
      </c>
      <c r="H468" t="s">
        <v>31</v>
      </c>
      <c r="I468" t="str">
        <f t="array" ref="I468">IFERROR(_xlfn.XLOOKUP(Tabelle10[[#This Row],[NegotiationID]]&amp;"FinalAccept",Tabelle10[NegotiationID]&amp;Tabelle10[ActionType],Tabelle10[ActionType],,0),_xlfn.XLOOKUP(Tabelle10[[#This Row],[NegotiationID]]&amp;"FinalReject",Tabelle10[NegotiationID]&amp;Tabelle10[ActionType],Tabelle10[ActionType],,0))</f>
        <v>FinalAccept</v>
      </c>
      <c r="J468">
        <v>0.66849999999999998</v>
      </c>
      <c r="K468">
        <v>0.61099999999999999</v>
      </c>
      <c r="L468">
        <v>1.2795000000000001</v>
      </c>
      <c r="M468">
        <v>0.057500000000000002</v>
      </c>
      <c r="N468">
        <v>111</v>
      </c>
      <c r="O468">
        <v>1125</v>
      </c>
      <c r="P468">
        <v>13</v>
      </c>
      <c r="Q468" s="3" t="s">
        <v>4055</v>
      </c>
    </row>
    <row r="469" ht="15" customHeight="1">
      <c r="A469" t="e">
        <f t="shared" ca="1" si="558"/>
        <v>#VALUE!</v>
      </c>
      <c r="B469" t="e">
        <f t="array" ref="B469" ca="1">_xlfn.XLOOKUP(Tabelle10[[#This Row],[ExperimentID]]&amp;Tabelle10[[#This Row],[NegotiationID]]&amp;Tabelle10[[#This Row],[MessageID]],ALL_IN_ONE[ExperimentID]&amp;ALL_IN_ONE[NegotiationID]&amp;ALL_IN_ONE[MessageID],ALL_IN_ONE[Gesamt_ID],,0)</f>
        <v>#VALUE!</v>
      </c>
      <c r="C469">
        <v>66684</v>
      </c>
      <c r="D469" t="s">
        <v>3675</v>
      </c>
      <c r="E469">
        <v>75098</v>
      </c>
      <c r="F469">
        <v>66674</v>
      </c>
      <c r="G469">
        <v>66671</v>
      </c>
      <c r="H469" t="s">
        <v>31</v>
      </c>
      <c r="I469" t="str">
        <f t="array" ref="I469">IFERROR(_xlfn.XLOOKUP(Tabelle10[[#This Row],[NegotiationID]]&amp;"FinalAccept",Tabelle10[NegotiationID]&amp;Tabelle10[ActionType],Tabelle10[ActionType],,0),_xlfn.XLOOKUP(Tabelle10[[#This Row],[NegotiationID]]&amp;"FinalReject",Tabelle10[NegotiationID]&amp;Tabelle10[ActionType],Tabelle10[ActionType],,0))</f>
        <v>FinalAccept</v>
      </c>
      <c r="J469">
        <v>0.69999999999999996</v>
      </c>
      <c r="K469">
        <v>0.51049999999999995</v>
      </c>
      <c r="L469">
        <v>1.2104999999999999</v>
      </c>
      <c r="M469">
        <v>0.1895</v>
      </c>
      <c r="N469">
        <v>97</v>
      </c>
      <c r="O469">
        <v>1125</v>
      </c>
      <c r="P469">
        <v>13</v>
      </c>
      <c r="Q469" s="3" t="s">
        <v>4056</v>
      </c>
    </row>
    <row r="470" ht="15" customHeight="1">
      <c r="A470" t="e">
        <f t="shared" ca="1" si="558"/>
        <v>#VALUE!</v>
      </c>
      <c r="B470" t="e">
        <f t="array" ref="B470" ca="1">_xlfn.XLOOKUP(Tabelle10[[#This Row],[ExperimentID]]&amp;Tabelle10[[#This Row],[NegotiationID]]&amp;Tabelle10[[#This Row],[MessageID]],ALL_IN_ONE[ExperimentID]&amp;ALL_IN_ONE[NegotiationID]&amp;ALL_IN_ONE[MessageID],ALL_IN_ONE[Gesamt_ID],,0)</f>
        <v>#VALUE!</v>
      </c>
      <c r="C470">
        <v>66684</v>
      </c>
      <c r="D470" t="s">
        <v>3675</v>
      </c>
      <c r="E470">
        <v>75224</v>
      </c>
      <c r="F470">
        <v>66671</v>
      </c>
      <c r="G470">
        <v>66674</v>
      </c>
      <c r="H470" t="s">
        <v>31</v>
      </c>
      <c r="I470" t="str">
        <f t="array" ref="I470">IFERROR(_xlfn.XLOOKUP(Tabelle10[[#This Row],[NegotiationID]]&amp;"FinalAccept",Tabelle10[NegotiationID]&amp;Tabelle10[ActionType],Tabelle10[ActionType],,0),_xlfn.XLOOKUP(Tabelle10[[#This Row],[NegotiationID]]&amp;"FinalReject",Tabelle10[NegotiationID]&amp;Tabelle10[ActionType],Tabelle10[ActionType],,0))</f>
        <v>FinalAccept</v>
      </c>
      <c r="J470">
        <v>0.66849999999999998</v>
      </c>
      <c r="K470">
        <v>0.56000000000000005</v>
      </c>
      <c r="L470">
        <v>1.2284999999999999</v>
      </c>
      <c r="M470">
        <v>0.1085</v>
      </c>
      <c r="N470">
        <v>86</v>
      </c>
      <c r="O470">
        <v>1125</v>
      </c>
      <c r="P470">
        <v>13</v>
      </c>
      <c r="Q470" s="3" t="s">
        <v>4057</v>
      </c>
    </row>
    <row r="471" ht="15" customHeight="1">
      <c r="A471" t="e">
        <f t="shared" ca="1" si="558"/>
        <v>#VALUE!</v>
      </c>
      <c r="B471" t="e">
        <f t="array" ref="B471" ca="1">_xlfn.XLOOKUP(Tabelle10[[#This Row],[ExperimentID]]&amp;Tabelle10[[#This Row],[NegotiationID]]&amp;Tabelle10[[#This Row],[MessageID]],ALL_IN_ONE[ExperimentID]&amp;ALL_IN_ONE[NegotiationID]&amp;ALL_IN_ONE[MessageID],ALL_IN_ONE[Gesamt_ID],,0)</f>
        <v>#VALUE!</v>
      </c>
      <c r="C471">
        <v>66684</v>
      </c>
      <c r="D471" t="s">
        <v>3675</v>
      </c>
      <c r="E471">
        <v>75359</v>
      </c>
      <c r="F471">
        <v>66674</v>
      </c>
      <c r="G471">
        <v>66671</v>
      </c>
      <c r="H471" t="s">
        <v>31</v>
      </c>
      <c r="I471" t="str">
        <f t="array" ref="I471">IFERROR(_xlfn.XLOOKUP(Tabelle10[[#This Row],[NegotiationID]]&amp;"FinalAccept",Tabelle10[NegotiationID]&amp;Tabelle10[ActionType],Tabelle10[ActionType],,0),_xlfn.XLOOKUP(Tabelle10[[#This Row],[NegotiationID]]&amp;"FinalReject",Tabelle10[NegotiationID]&amp;Tabelle10[ActionType],Tabelle10[ActionType],,0))</f>
        <v>FinalAccept</v>
      </c>
      <c r="J471">
        <v>0.78000000000000003</v>
      </c>
      <c r="K471">
        <v>0.45850000000000002</v>
      </c>
      <c r="L471">
        <v>1.2384999999999999</v>
      </c>
      <c r="M471">
        <v>0.32150000000000001</v>
      </c>
      <c r="N471">
        <v>77</v>
      </c>
      <c r="O471">
        <v>1125</v>
      </c>
      <c r="P471">
        <v>13</v>
      </c>
      <c r="Q471" s="3" t="s">
        <v>4058</v>
      </c>
    </row>
    <row r="472" ht="15" customHeight="1">
      <c r="A472" t="e">
        <f t="shared" ca="1" si="558"/>
        <v>#VALUE!</v>
      </c>
      <c r="B472" t="e">
        <f t="array" ref="B472" ca="1">_xlfn.XLOOKUP(Tabelle10[[#This Row],[ExperimentID]]&amp;Tabelle10[[#This Row],[NegotiationID]]&amp;Tabelle10[[#This Row],[MessageID]],ALL_IN_ONE[ExperimentID]&amp;ALL_IN_ONE[NegotiationID]&amp;ALL_IN_ONE[MessageID],ALL_IN_ONE[Gesamt_ID],,0)</f>
        <v>#VALUE!</v>
      </c>
      <c r="C472">
        <v>66684</v>
      </c>
      <c r="D472" t="s">
        <v>3675</v>
      </c>
      <c r="E472">
        <v>75380</v>
      </c>
      <c r="F472">
        <v>66671</v>
      </c>
      <c r="G472">
        <v>66674</v>
      </c>
      <c r="H472" t="s">
        <v>31</v>
      </c>
      <c r="I472" t="str">
        <f t="array" ref="I472">IFERROR(_xlfn.XLOOKUP(Tabelle10[[#This Row],[NegotiationID]]&amp;"FinalAccept",Tabelle10[NegotiationID]&amp;Tabelle10[ActionType],Tabelle10[ActionType],,0),_xlfn.XLOOKUP(Tabelle10[[#This Row],[NegotiationID]]&amp;"FinalReject",Tabelle10[NegotiationID]&amp;Tabelle10[ActionType],Tabelle10[ActionType],,0))</f>
        <v>FinalAccept</v>
      </c>
      <c r="J472">
        <v>0.63849999999999996</v>
      </c>
      <c r="K472">
        <v>0.61050000000000004</v>
      </c>
      <c r="L472">
        <v>1.2490000000000001</v>
      </c>
      <c r="M472">
        <v>0.028000000000000001</v>
      </c>
      <c r="N472">
        <v>82</v>
      </c>
      <c r="O472">
        <v>1125</v>
      </c>
      <c r="P472">
        <v>13</v>
      </c>
      <c r="Q472" s="3" t="s">
        <v>4059</v>
      </c>
    </row>
    <row r="473" ht="15" customHeight="1">
      <c r="A473" t="e">
        <f t="shared" ca="1" si="558"/>
        <v>#VALUE!</v>
      </c>
      <c r="B473" t="e">
        <f t="array" ref="B473" ca="1">_xlfn.XLOOKUP(Tabelle10[[#This Row],[ExperimentID]]&amp;Tabelle10[[#This Row],[NegotiationID]]&amp;Tabelle10[[#This Row],[MessageID]],ALL_IN_ONE[ExperimentID]&amp;ALL_IN_ONE[NegotiationID]&amp;ALL_IN_ONE[MessageID],ALL_IN_ONE[Gesamt_ID],,0)</f>
        <v>#VALUE!</v>
      </c>
      <c r="C473">
        <v>66684</v>
      </c>
      <c r="D473" t="s">
        <v>3675</v>
      </c>
      <c r="E473">
        <v>75398</v>
      </c>
      <c r="F473">
        <v>66674</v>
      </c>
      <c r="G473">
        <v>66671</v>
      </c>
      <c r="H473" t="s">
        <v>31</v>
      </c>
      <c r="I473" t="str">
        <f t="array" ref="I473">IFERROR(_xlfn.XLOOKUP(Tabelle10[[#This Row],[NegotiationID]]&amp;"FinalAccept",Tabelle10[NegotiationID]&amp;Tabelle10[ActionType],Tabelle10[ActionType],,0),_xlfn.XLOOKUP(Tabelle10[[#This Row],[NegotiationID]]&amp;"FinalReject",Tabelle10[NegotiationID]&amp;Tabelle10[ActionType],Tabelle10[ActionType],,0))</f>
        <v>FinalAccept</v>
      </c>
      <c r="J473">
        <v>0.76049999999999995</v>
      </c>
      <c r="K473">
        <v>0.52849999999999997</v>
      </c>
      <c r="L473">
        <v>1.2889999999999999</v>
      </c>
      <c r="M473">
        <v>0.23200000000000001</v>
      </c>
      <c r="N473">
        <v>51</v>
      </c>
      <c r="O473">
        <v>1125</v>
      </c>
      <c r="P473">
        <v>13</v>
      </c>
      <c r="Q473" s="3" t="s">
        <v>4060</v>
      </c>
    </row>
    <row r="474" ht="15" customHeight="1">
      <c r="A474" t="e">
        <f t="shared" ca="1" si="558"/>
        <v>#VALUE!</v>
      </c>
      <c r="B474" t="e">
        <f t="array" ref="B474" ca="1">_xlfn.XLOOKUP(Tabelle10[[#This Row],[ExperimentID]]&amp;Tabelle10[[#This Row],[NegotiationID]]&amp;Tabelle10[[#This Row],[MessageID]],ALL_IN_ONE[ExperimentID]&amp;ALL_IN_ONE[NegotiationID]&amp;ALL_IN_ONE[MessageID],ALL_IN_ONE[Gesamt_ID],,0)</f>
        <v>#VALUE!</v>
      </c>
      <c r="C474">
        <v>66684</v>
      </c>
      <c r="D474" t="s">
        <v>3675</v>
      </c>
      <c r="E474">
        <v>76313</v>
      </c>
      <c r="F474">
        <v>66671</v>
      </c>
      <c r="G474">
        <v>66674</v>
      </c>
      <c r="H474" t="s">
        <v>31</v>
      </c>
      <c r="I474" t="str">
        <f t="array" ref="I474">IFERROR(_xlfn.XLOOKUP(Tabelle10[[#This Row],[NegotiationID]]&amp;"FinalAccept",Tabelle10[NegotiationID]&amp;Tabelle10[ActionType],Tabelle10[ActionType],,0),_xlfn.XLOOKUP(Tabelle10[[#This Row],[NegotiationID]]&amp;"FinalReject",Tabelle10[NegotiationID]&amp;Tabelle10[ActionType],Tabelle10[ActionType],,0))</f>
        <v>FinalAccept</v>
      </c>
      <c r="J474">
        <v>0.60850000000000004</v>
      </c>
      <c r="K474">
        <v>0.66000000000000003</v>
      </c>
      <c r="L474">
        <v>1.2685</v>
      </c>
      <c r="M474">
        <v>0.051499999999999997</v>
      </c>
      <c r="N474">
        <v>66</v>
      </c>
      <c r="O474">
        <v>1125</v>
      </c>
      <c r="P474">
        <v>13</v>
      </c>
      <c r="Q474" s="3" t="s">
        <v>4061</v>
      </c>
    </row>
    <row r="475" ht="15" customHeight="1">
      <c r="A475" t="e">
        <f t="shared" ca="1" si="558"/>
        <v>#VALUE!</v>
      </c>
      <c r="B475" t="e">
        <f t="array" ref="B475" ca="1">_xlfn.XLOOKUP(Tabelle10[[#This Row],[ExperimentID]]&amp;Tabelle10[[#This Row],[NegotiationID]]&amp;Tabelle10[[#This Row],[MessageID]],ALL_IN_ONE[ExperimentID]&amp;ALL_IN_ONE[NegotiationID]&amp;ALL_IN_ONE[MessageID],ALL_IN_ONE[Gesamt_ID],,0)</f>
        <v>#VALUE!</v>
      </c>
      <c r="C475">
        <v>66684</v>
      </c>
      <c r="D475" t="s">
        <v>3675</v>
      </c>
      <c r="E475">
        <v>76751</v>
      </c>
      <c r="F475">
        <v>66674</v>
      </c>
      <c r="G475">
        <v>66671</v>
      </c>
      <c r="H475" t="s">
        <v>20</v>
      </c>
      <c r="I475" t="str">
        <f t="array" ref="I475">IFERROR(_xlfn.XLOOKUP(Tabelle10[[#This Row],[NegotiationID]]&amp;"FinalAccept",Tabelle10[NegotiationID]&amp;Tabelle10[ActionType],Tabelle10[ActionType],,0),_xlfn.XLOOKUP(Tabelle10[[#This Row],[NegotiationID]]&amp;"FinalReject",Tabelle10[NegotiationID]&amp;Tabelle10[ActionType],Tabelle10[ActionType],,0))</f>
        <v>FinalAccept</v>
      </c>
      <c r="J475">
        <v>0.66000000000000003</v>
      </c>
      <c r="K475">
        <v>0.60850000000000004</v>
      </c>
      <c r="L475">
        <v>1.2685</v>
      </c>
      <c r="M475">
        <v>0.051499999999999997</v>
      </c>
      <c r="N475">
        <v>42</v>
      </c>
      <c r="O475">
        <v>1125</v>
      </c>
      <c r="P475">
        <v>13</v>
      </c>
      <c r="Q475" s="3" t="s">
        <v>4062</v>
      </c>
    </row>
    <row r="476" ht="14.5" hidden="1">
      <c r="A476" t="e">
        <f t="shared" ca="1" si="558"/>
        <v>#VALUE!</v>
      </c>
      <c r="B476" t="e">
        <f t="array" ref="B476" ca="1">_xlfn.XLOOKUP(Tabelle10[[#This Row],[ExperimentID]]&amp;Tabelle10[[#This Row],[NegotiationID]]&amp;Tabelle10[[#This Row],[MessageID]],ALL_IN_ONE[ExperimentID]&amp;ALL_IN_ONE[NegotiationID]&amp;ALL_IN_ONE[MessageID],ALL_IN_ONE[Gesamt_ID],,0)</f>
        <v>#VALUE!</v>
      </c>
      <c r="C476">
        <v>66712</v>
      </c>
      <c r="D476" t="s">
        <v>3675</v>
      </c>
      <c r="E476">
        <v>66713</v>
      </c>
      <c r="H476" t="s">
        <v>6019</v>
      </c>
      <c r="I476" t="str">
        <f t="array" ref="I476">IFERROR(_xlfn.XLOOKUP(Tabelle10[[#This Row],[NegotiationID]]&amp;"FinalAccept",Tabelle10[NegotiationID]&amp;Tabelle10[ActionType],Tabelle10[ActionType],,0),_xlfn.XLOOKUP(Tabelle10[[#This Row],[NegotiationID]]&amp;"FinalReject",Tabelle10[NegotiationID]&amp;Tabelle10[ActionType],Tabelle10[ActionType],,0))</f>
        <v>FinalAccept</v>
      </c>
      <c r="N476">
        <v>21</v>
      </c>
      <c r="O476">
        <v>876</v>
      </c>
      <c r="P476">
        <v>8</v>
      </c>
      <c r="Q476" t="s">
        <v>6020</v>
      </c>
    </row>
    <row r="477" ht="15" customHeight="1">
      <c r="A477" t="e">
        <f t="shared" ca="1" si="558"/>
        <v>#VALUE!</v>
      </c>
      <c r="B477" t="e">
        <f t="array" ref="B477" ca="1">_xlfn.XLOOKUP(Tabelle10[[#This Row],[ExperimentID]]&amp;Tabelle10[[#This Row],[NegotiationID]]&amp;Tabelle10[[#This Row],[MessageID]],ALL_IN_ONE[ExperimentID]&amp;ALL_IN_ONE[NegotiationID]&amp;ALL_IN_ONE[MessageID],ALL_IN_ONE[Gesamt_ID],,0)</f>
        <v>#VALUE!</v>
      </c>
      <c r="C477">
        <v>66712</v>
      </c>
      <c r="D477" t="s">
        <v>3675</v>
      </c>
      <c r="E477">
        <v>71792</v>
      </c>
      <c r="F477">
        <v>66699</v>
      </c>
      <c r="G477">
        <v>66702</v>
      </c>
      <c r="H477" t="s">
        <v>158</v>
      </c>
      <c r="I477" t="str">
        <f t="array" ref="I477">IFERROR(_xlfn.XLOOKUP(Tabelle10[[#This Row],[NegotiationID]]&amp;"FinalAccept",Tabelle10[NegotiationID]&amp;Tabelle10[ActionType],Tabelle10[ActionType],,0),_xlfn.XLOOKUP(Tabelle10[[#This Row],[NegotiationID]]&amp;"FinalReject",Tabelle10[NegotiationID]&amp;Tabelle10[ActionType],Tabelle10[ActionType],,0))</f>
        <v>FinalAccept</v>
      </c>
      <c r="J477">
        <v>1</v>
      </c>
      <c r="K477">
        <v>1</v>
      </c>
      <c r="L477">
        <v>2</v>
      </c>
      <c r="M477">
        <v>0</v>
      </c>
      <c r="N477">
        <v>162</v>
      </c>
      <c r="O477">
        <v>876</v>
      </c>
      <c r="P477">
        <v>8</v>
      </c>
      <c r="Q477" s="3" t="s">
        <v>4063</v>
      </c>
    </row>
    <row r="478" ht="15" customHeight="1">
      <c r="A478" t="e">
        <f t="shared" ca="1" si="558"/>
        <v>#VALUE!</v>
      </c>
      <c r="B478" t="e">
        <f t="array" ref="B478" ca="1">_xlfn.XLOOKUP(Tabelle10[[#This Row],[ExperimentID]]&amp;Tabelle10[[#This Row],[NegotiationID]]&amp;Tabelle10[[#This Row],[MessageID]],ALL_IN_ONE[ExperimentID]&amp;ALL_IN_ONE[NegotiationID]&amp;ALL_IN_ONE[MessageID],ALL_IN_ONE[Gesamt_ID],,0)</f>
        <v>#VALUE!</v>
      </c>
      <c r="C478">
        <v>66712</v>
      </c>
      <c r="D478" t="s">
        <v>3675</v>
      </c>
      <c r="E478">
        <v>72576</v>
      </c>
      <c r="F478">
        <v>66702</v>
      </c>
      <c r="G478">
        <v>66699</v>
      </c>
      <c r="H478" t="s">
        <v>31</v>
      </c>
      <c r="I478" t="str">
        <f t="array" ref="I478">IFERROR(_xlfn.XLOOKUP(Tabelle10[[#This Row],[NegotiationID]]&amp;"FinalAccept",Tabelle10[NegotiationID]&amp;Tabelle10[ActionType],Tabelle10[ActionType],,0),_xlfn.XLOOKUP(Tabelle10[[#This Row],[NegotiationID]]&amp;"FinalReject",Tabelle10[NegotiationID]&amp;Tabelle10[ActionType],Tabelle10[ActionType],,0))</f>
        <v>FinalAccept</v>
      </c>
      <c r="J478">
        <v>0.92049999999999998</v>
      </c>
      <c r="K478">
        <v>0.23999999999999999</v>
      </c>
      <c r="L478">
        <v>1.1605000000000001</v>
      </c>
      <c r="M478">
        <v>0.68049999999999999</v>
      </c>
      <c r="N478">
        <v>29</v>
      </c>
      <c r="O478">
        <v>876</v>
      </c>
      <c r="P478">
        <v>8</v>
      </c>
      <c r="Q478" s="3" t="s">
        <v>4064</v>
      </c>
    </row>
    <row r="479" ht="15" customHeight="1">
      <c r="A479" t="e">
        <f t="shared" ca="1" si="558"/>
        <v>#VALUE!</v>
      </c>
      <c r="B479" t="e">
        <f t="array" ref="B479" ca="1">_xlfn.XLOOKUP(Tabelle10[[#This Row],[ExperimentID]]&amp;Tabelle10[[#This Row],[NegotiationID]]&amp;Tabelle10[[#This Row],[MessageID]],ALL_IN_ONE[ExperimentID]&amp;ALL_IN_ONE[NegotiationID]&amp;ALL_IN_ONE[MessageID],ALL_IN_ONE[Gesamt_ID],,0)</f>
        <v>#VALUE!</v>
      </c>
      <c r="C479">
        <v>66712</v>
      </c>
      <c r="D479" t="s">
        <v>3675</v>
      </c>
      <c r="E479">
        <v>74529</v>
      </c>
      <c r="F479">
        <v>66699</v>
      </c>
      <c r="G479">
        <v>66702</v>
      </c>
      <c r="H479" t="s">
        <v>31</v>
      </c>
      <c r="I479" t="str">
        <f t="array" ref="I479">IFERROR(_xlfn.XLOOKUP(Tabelle10[[#This Row],[NegotiationID]]&amp;"FinalAccept",Tabelle10[NegotiationID]&amp;Tabelle10[ActionType],Tabelle10[ActionType],,0),_xlfn.XLOOKUP(Tabelle10[[#This Row],[NegotiationID]]&amp;"FinalReject",Tabelle10[NegotiationID]&amp;Tabelle10[ActionType],Tabelle10[ActionType],,0))</f>
        <v>FinalAccept</v>
      </c>
      <c r="J479">
        <v>0.83999999999999997</v>
      </c>
      <c r="K479">
        <v>0.40250000000000002</v>
      </c>
      <c r="L479">
        <v>1.2424999999999999</v>
      </c>
      <c r="M479">
        <v>0.4375</v>
      </c>
      <c r="N479">
        <v>353</v>
      </c>
      <c r="O479">
        <v>876</v>
      </c>
      <c r="P479">
        <v>8</v>
      </c>
      <c r="Q479" s="3" t="s">
        <v>4065</v>
      </c>
    </row>
    <row r="480" ht="15" customHeight="1">
      <c r="A480" t="e">
        <f t="shared" ca="1" si="558"/>
        <v>#VALUE!</v>
      </c>
      <c r="B480" t="e">
        <f t="array" ref="B480" ca="1">_xlfn.XLOOKUP(Tabelle10[[#This Row],[ExperimentID]]&amp;Tabelle10[[#This Row],[NegotiationID]]&amp;Tabelle10[[#This Row],[MessageID]],ALL_IN_ONE[ExperimentID]&amp;ALL_IN_ONE[NegotiationID]&amp;ALL_IN_ONE[MessageID],ALL_IN_ONE[Gesamt_ID],,0)</f>
        <v>#VALUE!</v>
      </c>
      <c r="C480">
        <v>66712</v>
      </c>
      <c r="D480" t="s">
        <v>3675</v>
      </c>
      <c r="E480">
        <v>74774</v>
      </c>
      <c r="F480">
        <v>66702</v>
      </c>
      <c r="G480">
        <v>66699</v>
      </c>
      <c r="H480" t="s">
        <v>31</v>
      </c>
      <c r="I480" t="str">
        <f t="array" ref="I480">IFERROR(_xlfn.XLOOKUP(Tabelle10[[#This Row],[NegotiationID]]&amp;"FinalAccept",Tabelle10[NegotiationID]&amp;Tabelle10[ActionType],Tabelle10[ActionType],,0),_xlfn.XLOOKUP(Tabelle10[[#This Row],[NegotiationID]]&amp;"FinalReject",Tabelle10[NegotiationID]&amp;Tabelle10[ActionType],Tabelle10[ActionType],,0))</f>
        <v>FinalAccept</v>
      </c>
      <c r="J480">
        <v>0.70199999999999996</v>
      </c>
      <c r="K480">
        <v>0.52049999999999996</v>
      </c>
      <c r="L480">
        <v>1.2224999999999999</v>
      </c>
      <c r="M480">
        <v>0.18149999999999999</v>
      </c>
      <c r="N480">
        <v>82</v>
      </c>
      <c r="O480">
        <v>876</v>
      </c>
      <c r="P480">
        <v>8</v>
      </c>
      <c r="Q480" s="3" t="s">
        <v>4066</v>
      </c>
    </row>
    <row r="481" ht="15" customHeight="1">
      <c r="A481" t="e">
        <f t="shared" ca="1" si="558"/>
        <v>#VALUE!</v>
      </c>
      <c r="B481" t="e">
        <f t="array" ref="B481" ca="1">_xlfn.XLOOKUP(Tabelle10[[#This Row],[ExperimentID]]&amp;Tabelle10[[#This Row],[NegotiationID]]&amp;Tabelle10[[#This Row],[MessageID]],ALL_IN_ONE[ExperimentID]&amp;ALL_IN_ONE[NegotiationID]&amp;ALL_IN_ONE[MessageID],ALL_IN_ONE[Gesamt_ID],,0)</f>
        <v>#VALUE!</v>
      </c>
      <c r="C481">
        <v>66712</v>
      </c>
      <c r="D481" t="s">
        <v>3675</v>
      </c>
      <c r="E481">
        <v>74796</v>
      </c>
      <c r="F481">
        <v>66699</v>
      </c>
      <c r="G481">
        <v>66702</v>
      </c>
      <c r="H481" t="s">
        <v>31</v>
      </c>
      <c r="I481" t="str">
        <f t="array" ref="I481">IFERROR(_xlfn.XLOOKUP(Tabelle10[[#This Row],[NegotiationID]]&amp;"FinalAccept",Tabelle10[NegotiationID]&amp;Tabelle10[ActionType],Tabelle10[ActionType],,0),_xlfn.XLOOKUP(Tabelle10[[#This Row],[NegotiationID]]&amp;"FinalReject",Tabelle10[NegotiationID]&amp;Tabelle10[ActionType],Tabelle10[ActionType],,0))</f>
        <v>FinalAccept</v>
      </c>
      <c r="J481">
        <v>0.67849999999999999</v>
      </c>
      <c r="K481">
        <v>0.53249999999999997</v>
      </c>
      <c r="L481">
        <v>1.2110000000000001</v>
      </c>
      <c r="M481">
        <v>0.14599999999999999</v>
      </c>
      <c r="N481">
        <v>160</v>
      </c>
      <c r="O481">
        <v>876</v>
      </c>
      <c r="P481">
        <v>8</v>
      </c>
      <c r="Q481" s="3" t="s">
        <v>4067</v>
      </c>
    </row>
    <row r="482" ht="15" customHeight="1">
      <c r="A482" t="e">
        <f t="shared" ca="1" si="558"/>
        <v>#VALUE!</v>
      </c>
      <c r="B482" t="e">
        <f t="array" ref="B482" ca="1">_xlfn.XLOOKUP(Tabelle10[[#This Row],[ExperimentID]]&amp;Tabelle10[[#This Row],[NegotiationID]]&amp;Tabelle10[[#This Row],[MessageID]],ALL_IN_ONE[ExperimentID]&amp;ALL_IN_ONE[NegotiationID]&amp;ALL_IN_ONE[MessageID],ALL_IN_ONE[Gesamt_ID],,0)</f>
        <v>#VALUE!</v>
      </c>
      <c r="C482">
        <v>66712</v>
      </c>
      <c r="D482" t="s">
        <v>3675</v>
      </c>
      <c r="E482">
        <v>74943</v>
      </c>
      <c r="F482">
        <v>66702</v>
      </c>
      <c r="G482">
        <v>66699</v>
      </c>
      <c r="H482" t="s">
        <v>31</v>
      </c>
      <c r="I482" t="str">
        <f t="array" ref="I482">IFERROR(_xlfn.XLOOKUP(Tabelle10[[#This Row],[NegotiationID]]&amp;"FinalAccept",Tabelle10[NegotiationID]&amp;Tabelle10[ActionType],Tabelle10[ActionType],,0),_xlfn.XLOOKUP(Tabelle10[[#This Row],[NegotiationID]]&amp;"FinalReject",Tabelle10[NegotiationID]&amp;Tabelle10[ActionType],Tabelle10[ActionType],,0))</f>
        <v>FinalAccept</v>
      </c>
      <c r="J482">
        <v>0.66200000000000003</v>
      </c>
      <c r="K482">
        <v>0.61850000000000005</v>
      </c>
      <c r="L482">
        <v>1.2805</v>
      </c>
      <c r="M482">
        <v>0.043499999999999997</v>
      </c>
      <c r="N482">
        <v>49</v>
      </c>
      <c r="O482">
        <v>876</v>
      </c>
      <c r="P482">
        <v>8</v>
      </c>
      <c r="Q482" s="3" t="s">
        <v>4068</v>
      </c>
    </row>
    <row r="483" ht="15" customHeight="1">
      <c r="A483" t="e">
        <f t="shared" ca="1" si="558"/>
        <v>#VALUE!</v>
      </c>
      <c r="B483" t="e">
        <f t="array" ref="B483" ca="1">_xlfn.XLOOKUP(Tabelle10[[#This Row],[ExperimentID]]&amp;Tabelle10[[#This Row],[NegotiationID]]&amp;Tabelle10[[#This Row],[MessageID]],ALL_IN_ONE[ExperimentID]&amp;ALL_IN_ONE[NegotiationID]&amp;ALL_IN_ONE[MessageID],ALL_IN_ONE[Gesamt_ID],,0)</f>
        <v>#VALUE!</v>
      </c>
      <c r="C483">
        <v>66712</v>
      </c>
      <c r="D483" t="s">
        <v>3675</v>
      </c>
      <c r="E483">
        <v>75029</v>
      </c>
      <c r="F483">
        <v>66699</v>
      </c>
      <c r="G483">
        <v>66702</v>
      </c>
      <c r="H483" t="s">
        <v>20</v>
      </c>
      <c r="I483" t="str">
        <f t="array" ref="I483">IFERROR(_xlfn.XLOOKUP(Tabelle10[[#This Row],[NegotiationID]]&amp;"FinalAccept",Tabelle10[NegotiationID]&amp;Tabelle10[ActionType],Tabelle10[ActionType],,0),_xlfn.XLOOKUP(Tabelle10[[#This Row],[NegotiationID]]&amp;"FinalReject",Tabelle10[NegotiationID]&amp;Tabelle10[ActionType],Tabelle10[ActionType],,0))</f>
        <v>FinalAccept</v>
      </c>
      <c r="J483">
        <v>0.61850000000000005</v>
      </c>
      <c r="K483">
        <v>0.66200000000000003</v>
      </c>
      <c r="L483">
        <v>1.2805</v>
      </c>
      <c r="M483">
        <v>0.043499999999999997</v>
      </c>
      <c r="N483">
        <v>20</v>
      </c>
      <c r="O483">
        <v>876</v>
      </c>
      <c r="P483">
        <v>8</v>
      </c>
      <c r="Q483" s="3" t="s">
        <v>4069</v>
      </c>
    </row>
    <row r="484" ht="14.5" hidden="1">
      <c r="A484" t="e">
        <f t="shared" ca="1" si="558"/>
        <v>#VALUE!</v>
      </c>
      <c r="B484" t="e">
        <f t="array" ref="B484" ca="1">_xlfn.XLOOKUP(Tabelle10[[#This Row],[ExperimentID]]&amp;Tabelle10[[#This Row],[NegotiationID]]&amp;Tabelle10[[#This Row],[MessageID]],ALL_IN_ONE[ExperimentID]&amp;ALL_IN_ONE[NegotiationID]&amp;ALL_IN_ONE[MessageID],ALL_IN_ONE[Gesamt_ID],,0)</f>
        <v>#VALUE!</v>
      </c>
      <c r="C484">
        <v>66740</v>
      </c>
      <c r="D484" t="s">
        <v>3675</v>
      </c>
      <c r="E484">
        <v>66741</v>
      </c>
      <c r="H484" t="s">
        <v>6019</v>
      </c>
      <c r="I484" t="str">
        <f t="array" ref="I484">IFERROR(_xlfn.XLOOKUP(Tabelle10[[#This Row],[NegotiationID]]&amp;"FinalAccept",Tabelle10[NegotiationID]&amp;Tabelle10[ActionType],Tabelle10[ActionType],,0),_xlfn.XLOOKUP(Tabelle10[[#This Row],[NegotiationID]]&amp;"FinalReject",Tabelle10[NegotiationID]&amp;Tabelle10[ActionType],Tabelle10[ActionType],,0))</f>
        <v>FinalAccept</v>
      </c>
      <c r="N484">
        <v>21</v>
      </c>
      <c r="O484">
        <v>2165</v>
      </c>
      <c r="P484">
        <v>8</v>
      </c>
      <c r="Q484" t="s">
        <v>6020</v>
      </c>
    </row>
    <row r="485" ht="15" customHeight="1">
      <c r="A485" t="e">
        <f t="shared" ca="1" si="558"/>
        <v>#VALUE!</v>
      </c>
      <c r="B485" t="e">
        <f t="array" ref="B485" ca="1">_xlfn.XLOOKUP(Tabelle10[[#This Row],[ExperimentID]]&amp;Tabelle10[[#This Row],[NegotiationID]]&amp;Tabelle10[[#This Row],[MessageID]],ALL_IN_ONE[ExperimentID]&amp;ALL_IN_ONE[NegotiationID]&amp;ALL_IN_ONE[MessageID],ALL_IN_ONE[Gesamt_ID],,0)</f>
        <v>#VALUE!</v>
      </c>
      <c r="C485">
        <v>66740</v>
      </c>
      <c r="D485" t="s">
        <v>3675</v>
      </c>
      <c r="E485">
        <v>71811</v>
      </c>
      <c r="F485">
        <v>66727</v>
      </c>
      <c r="G485">
        <v>66730</v>
      </c>
      <c r="H485" t="s">
        <v>158</v>
      </c>
      <c r="I485" t="str">
        <f t="array" ref="I485">IFERROR(_xlfn.XLOOKUP(Tabelle10[[#This Row],[NegotiationID]]&amp;"FinalAccept",Tabelle10[NegotiationID]&amp;Tabelle10[ActionType],Tabelle10[ActionType],,0),_xlfn.XLOOKUP(Tabelle10[[#This Row],[NegotiationID]]&amp;"FinalReject",Tabelle10[NegotiationID]&amp;Tabelle10[ActionType],Tabelle10[ActionType],,0))</f>
        <v>FinalAccept</v>
      </c>
      <c r="J485">
        <v>1</v>
      </c>
      <c r="K485">
        <v>1</v>
      </c>
      <c r="L485">
        <v>2</v>
      </c>
      <c r="M485">
        <v>0</v>
      </c>
      <c r="N485">
        <v>179</v>
      </c>
      <c r="O485">
        <v>2165</v>
      </c>
      <c r="P485">
        <v>8</v>
      </c>
      <c r="Q485" s="3" t="s">
        <v>4070</v>
      </c>
    </row>
    <row r="486" ht="15" customHeight="1">
      <c r="A486" t="e">
        <f t="shared" ca="1" si="558"/>
        <v>#VALUE!</v>
      </c>
      <c r="B486" t="e">
        <f t="array" ref="B486" ca="1">_xlfn.XLOOKUP(Tabelle10[[#This Row],[ExperimentID]]&amp;Tabelle10[[#This Row],[NegotiationID]]&amp;Tabelle10[[#This Row],[MessageID]],ALL_IN_ONE[ExperimentID]&amp;ALL_IN_ONE[NegotiationID]&amp;ALL_IN_ONE[MessageID],ALL_IN_ONE[Gesamt_ID],,0)</f>
        <v>#VALUE!</v>
      </c>
      <c r="C486">
        <v>66740</v>
      </c>
      <c r="D486" t="s">
        <v>3675</v>
      </c>
      <c r="E486">
        <v>72499</v>
      </c>
      <c r="F486">
        <v>66730</v>
      </c>
      <c r="G486">
        <v>66727</v>
      </c>
      <c r="H486" t="s">
        <v>31</v>
      </c>
      <c r="I486" t="str">
        <f t="array" ref="I486">IFERROR(_xlfn.XLOOKUP(Tabelle10[[#This Row],[NegotiationID]]&amp;"FinalAccept",Tabelle10[NegotiationID]&amp;Tabelle10[ActionType],Tabelle10[ActionType],,0),_xlfn.XLOOKUP(Tabelle10[[#This Row],[NegotiationID]]&amp;"FinalReject",Tabelle10[NegotiationID]&amp;Tabelle10[ActionType],Tabelle10[ActionType],,0))</f>
        <v>FinalAccept</v>
      </c>
      <c r="J486">
        <v>0.94999999999999996</v>
      </c>
      <c r="K486">
        <v>0.21149999999999999</v>
      </c>
      <c r="L486">
        <v>1.1615</v>
      </c>
      <c r="M486">
        <v>0.73850000000000005</v>
      </c>
      <c r="N486">
        <v>588</v>
      </c>
      <c r="O486">
        <v>2165</v>
      </c>
      <c r="P486">
        <v>8</v>
      </c>
      <c r="Q486" s="3" t="s">
        <v>4071</v>
      </c>
    </row>
    <row r="487" ht="15" customHeight="1">
      <c r="A487" t="e">
        <f t="shared" ca="1" si="558"/>
        <v>#VALUE!</v>
      </c>
      <c r="B487" t="e">
        <f t="array" ref="B487" ca="1">_xlfn.XLOOKUP(Tabelle10[[#This Row],[ExperimentID]]&amp;Tabelle10[[#This Row],[NegotiationID]]&amp;Tabelle10[[#This Row],[MessageID]],ALL_IN_ONE[ExperimentID]&amp;ALL_IN_ONE[NegotiationID]&amp;ALL_IN_ONE[MessageID],ALL_IN_ONE[Gesamt_ID],,0)</f>
        <v>#VALUE!</v>
      </c>
      <c r="C487">
        <v>66740</v>
      </c>
      <c r="D487" t="s">
        <v>3675</v>
      </c>
      <c r="E487">
        <v>74415</v>
      </c>
      <c r="F487">
        <v>66727</v>
      </c>
      <c r="G487">
        <v>66730</v>
      </c>
      <c r="H487" t="s">
        <v>31</v>
      </c>
      <c r="I487" t="str">
        <f t="array" ref="I487">IFERROR(_xlfn.XLOOKUP(Tabelle10[[#This Row],[NegotiationID]]&amp;"FinalAccept",Tabelle10[NegotiationID]&amp;Tabelle10[ActionType],Tabelle10[ActionType],,0),_xlfn.XLOOKUP(Tabelle10[[#This Row],[NegotiationID]]&amp;"FinalReject",Tabelle10[NegotiationID]&amp;Tabelle10[ActionType],Tabelle10[ActionType],,0))</f>
        <v>FinalAccept</v>
      </c>
      <c r="J487">
        <v>0.90100000000000002</v>
      </c>
      <c r="K487">
        <v>0.28149999999999997</v>
      </c>
      <c r="L487">
        <v>1.1825000000000001</v>
      </c>
      <c r="M487">
        <v>0.61950000000000005</v>
      </c>
      <c r="N487">
        <v>528</v>
      </c>
      <c r="O487">
        <v>2165</v>
      </c>
      <c r="P487">
        <v>8</v>
      </c>
      <c r="Q487" s="3" t="s">
        <v>4072</v>
      </c>
    </row>
    <row r="488" ht="15" customHeight="1">
      <c r="A488" t="e">
        <f t="shared" ca="1" si="558"/>
        <v>#VALUE!</v>
      </c>
      <c r="B488" t="e">
        <f t="array" ref="B488" ca="1">_xlfn.XLOOKUP(Tabelle10[[#This Row],[ExperimentID]]&amp;Tabelle10[[#This Row],[NegotiationID]]&amp;Tabelle10[[#This Row],[MessageID]],ALL_IN_ONE[ExperimentID]&amp;ALL_IN_ONE[NegotiationID]&amp;ALL_IN_ONE[MessageID],ALL_IN_ONE[Gesamt_ID],,0)</f>
        <v>#VALUE!</v>
      </c>
      <c r="C488">
        <v>66740</v>
      </c>
      <c r="D488" t="s">
        <v>3675</v>
      </c>
      <c r="E488">
        <v>74644</v>
      </c>
      <c r="F488">
        <v>66730</v>
      </c>
      <c r="G488">
        <v>66727</v>
      </c>
      <c r="H488" t="s">
        <v>31</v>
      </c>
      <c r="I488" t="str">
        <f t="array" ref="I488">IFERROR(_xlfn.XLOOKUP(Tabelle10[[#This Row],[NegotiationID]]&amp;"FinalAccept",Tabelle10[NegotiationID]&amp;Tabelle10[ActionType],Tabelle10[ActionType],,0),_xlfn.XLOOKUP(Tabelle10[[#This Row],[NegotiationID]]&amp;"FinalReject",Tabelle10[NegotiationID]&amp;Tabelle10[ActionType],Tabelle10[ActionType],,0))</f>
        <v>FinalAccept</v>
      </c>
      <c r="J488">
        <v>0.73050000000000004</v>
      </c>
      <c r="K488">
        <v>0.58099999999999996</v>
      </c>
      <c r="L488">
        <v>1.3115000000000001</v>
      </c>
      <c r="M488">
        <v>0.14949999999999999</v>
      </c>
      <c r="N488">
        <v>392</v>
      </c>
      <c r="O488">
        <v>2165</v>
      </c>
      <c r="P488">
        <v>8</v>
      </c>
      <c r="Q488" s="3" t="s">
        <v>4073</v>
      </c>
    </row>
    <row r="489" ht="15" customHeight="1">
      <c r="A489" t="e">
        <f t="shared" ca="1" si="558"/>
        <v>#VALUE!</v>
      </c>
      <c r="B489" t="e">
        <f t="array" ref="B489" ca="1">_xlfn.XLOOKUP(Tabelle10[[#This Row],[ExperimentID]]&amp;Tabelle10[[#This Row],[NegotiationID]]&amp;Tabelle10[[#This Row],[MessageID]],ALL_IN_ONE[ExperimentID]&amp;ALL_IN_ONE[NegotiationID]&amp;ALL_IN_ONE[MessageID],ALL_IN_ONE[Gesamt_ID],,0)</f>
        <v>#VALUE!</v>
      </c>
      <c r="C489">
        <v>66740</v>
      </c>
      <c r="D489" t="s">
        <v>3675</v>
      </c>
      <c r="E489">
        <v>75433</v>
      </c>
      <c r="F489">
        <v>66727</v>
      </c>
      <c r="G489">
        <v>66730</v>
      </c>
      <c r="H489" t="s">
        <v>31</v>
      </c>
      <c r="I489" t="str">
        <f t="array" ref="I489">IFERROR(_xlfn.XLOOKUP(Tabelle10[[#This Row],[NegotiationID]]&amp;"FinalAccept",Tabelle10[NegotiationID]&amp;Tabelle10[ActionType],Tabelle10[ActionType],,0),_xlfn.XLOOKUP(Tabelle10[[#This Row],[NegotiationID]]&amp;"FinalReject",Tabelle10[NegotiationID]&amp;Tabelle10[ActionType],Tabelle10[ActionType],,0))</f>
        <v>FinalAccept</v>
      </c>
      <c r="J489">
        <v>0.64849999999999997</v>
      </c>
      <c r="K489">
        <v>0.58199999999999996</v>
      </c>
      <c r="L489">
        <v>1.2304999999999999</v>
      </c>
      <c r="M489">
        <v>0.066500000000000004</v>
      </c>
      <c r="N489">
        <v>214</v>
      </c>
      <c r="O489">
        <v>2165</v>
      </c>
      <c r="P489">
        <v>8</v>
      </c>
      <c r="Q489" s="3" t="s">
        <v>4074</v>
      </c>
    </row>
    <row r="490" ht="15" customHeight="1">
      <c r="A490" t="e">
        <f t="shared" ca="1" si="558"/>
        <v>#VALUE!</v>
      </c>
      <c r="B490" t="e">
        <f t="array" ref="B490" ca="1">_xlfn.XLOOKUP(Tabelle10[[#This Row],[ExperimentID]]&amp;Tabelle10[[#This Row],[NegotiationID]]&amp;Tabelle10[[#This Row],[MessageID]],ALL_IN_ONE[ExperimentID]&amp;ALL_IN_ONE[NegotiationID]&amp;ALL_IN_ONE[MessageID],ALL_IN_ONE[Gesamt_ID],,0)</f>
        <v>#VALUE!</v>
      </c>
      <c r="C490">
        <v>66740</v>
      </c>
      <c r="D490" t="s">
        <v>3675</v>
      </c>
      <c r="E490">
        <v>76796</v>
      </c>
      <c r="F490">
        <v>66730</v>
      </c>
      <c r="G490">
        <v>66727</v>
      </c>
      <c r="H490" t="s">
        <v>31</v>
      </c>
      <c r="I490" t="str">
        <f t="array" ref="I490">IFERROR(_xlfn.XLOOKUP(Tabelle10[[#This Row],[NegotiationID]]&amp;"FinalAccept",Tabelle10[NegotiationID]&amp;Tabelle10[ActionType],Tabelle10[ActionType],,0),_xlfn.XLOOKUP(Tabelle10[[#This Row],[NegotiationID]]&amp;"FinalReject",Tabelle10[NegotiationID]&amp;Tabelle10[ActionType],Tabelle10[ActionType],,0))</f>
        <v>FinalAccept</v>
      </c>
      <c r="J490">
        <v>0.71150000000000002</v>
      </c>
      <c r="K490">
        <v>0.58850000000000002</v>
      </c>
      <c r="L490">
        <v>1.3</v>
      </c>
      <c r="M490">
        <v>0.123</v>
      </c>
      <c r="N490">
        <v>189</v>
      </c>
      <c r="O490">
        <v>2165</v>
      </c>
      <c r="P490">
        <v>8</v>
      </c>
      <c r="Q490" s="3" t="s">
        <v>4075</v>
      </c>
    </row>
    <row r="491" ht="15" customHeight="1">
      <c r="A491" t="e">
        <f t="shared" ca="1" si="558"/>
        <v>#VALUE!</v>
      </c>
      <c r="B491" t="e">
        <f t="array" ref="B491" ca="1">_xlfn.XLOOKUP(Tabelle10[[#This Row],[ExperimentID]]&amp;Tabelle10[[#This Row],[NegotiationID]]&amp;Tabelle10[[#This Row],[MessageID]],ALL_IN_ONE[ExperimentID]&amp;ALL_IN_ONE[NegotiationID]&amp;ALL_IN_ONE[MessageID],ALL_IN_ONE[Gesamt_ID],,0)</f>
        <v>#VALUE!</v>
      </c>
      <c r="C491">
        <v>66740</v>
      </c>
      <c r="D491" t="s">
        <v>3675</v>
      </c>
      <c r="E491">
        <v>76964</v>
      </c>
      <c r="F491">
        <v>66727</v>
      </c>
      <c r="G491">
        <v>66730</v>
      </c>
      <c r="H491" t="s">
        <v>20</v>
      </c>
      <c r="I491" t="str">
        <f t="array" ref="I491">IFERROR(_xlfn.XLOOKUP(Tabelle10[[#This Row],[NegotiationID]]&amp;"FinalAccept",Tabelle10[NegotiationID]&amp;Tabelle10[ActionType],Tabelle10[ActionType],,0),_xlfn.XLOOKUP(Tabelle10[[#This Row],[NegotiationID]]&amp;"FinalReject",Tabelle10[NegotiationID]&amp;Tabelle10[ActionType],Tabelle10[ActionType],,0))</f>
        <v>FinalAccept</v>
      </c>
      <c r="J491">
        <v>0.58850000000000002</v>
      </c>
      <c r="K491">
        <v>0.71150000000000002</v>
      </c>
      <c r="L491">
        <v>1.3</v>
      </c>
      <c r="M491">
        <v>0.123</v>
      </c>
      <c r="N491">
        <v>54</v>
      </c>
      <c r="O491">
        <v>2165</v>
      </c>
      <c r="P491">
        <v>8</v>
      </c>
      <c r="Q491" s="3" t="s">
        <v>4076</v>
      </c>
    </row>
    <row r="492" ht="14.5" hidden="1">
      <c r="A492" t="e">
        <f t="shared" ca="1" si="558"/>
        <v>#VALUE!</v>
      </c>
      <c r="B492" t="e">
        <f t="array" ref="B492" ca="1">_xlfn.XLOOKUP(Tabelle10[[#This Row],[ExperimentID]]&amp;Tabelle10[[#This Row],[NegotiationID]]&amp;Tabelle10[[#This Row],[MessageID]],ALL_IN_ONE[ExperimentID]&amp;ALL_IN_ONE[NegotiationID]&amp;ALL_IN_ONE[MessageID],ALL_IN_ONE[Gesamt_ID],,0)</f>
        <v>#VALUE!</v>
      </c>
      <c r="C492">
        <v>66768</v>
      </c>
      <c r="D492" t="s">
        <v>3675</v>
      </c>
      <c r="E492">
        <v>66769</v>
      </c>
      <c r="H492" t="s">
        <v>6019</v>
      </c>
      <c r="I492" t="str">
        <f t="array" ref="I492">IFERROR(_xlfn.XLOOKUP(Tabelle10[[#This Row],[NegotiationID]]&amp;"FinalAccept",Tabelle10[NegotiationID]&amp;Tabelle10[ActionType],Tabelle10[ActionType],,0),_xlfn.XLOOKUP(Tabelle10[[#This Row],[NegotiationID]]&amp;"FinalReject",Tabelle10[NegotiationID]&amp;Tabelle10[ActionType],Tabelle10[ActionType],,0))</f>
        <v>FinalAccept</v>
      </c>
      <c r="N492">
        <v>21</v>
      </c>
      <c r="O492">
        <v>647</v>
      </c>
      <c r="P492">
        <v>7</v>
      </c>
      <c r="Q492" t="s">
        <v>6020</v>
      </c>
    </row>
    <row r="493" ht="15" customHeight="1">
      <c r="A493" t="e">
        <f t="shared" ca="1" si="558"/>
        <v>#VALUE!</v>
      </c>
      <c r="B493" t="e">
        <f t="array" ref="B493" ca="1">_xlfn.XLOOKUP(Tabelle10[[#This Row],[ExperimentID]]&amp;Tabelle10[[#This Row],[NegotiationID]]&amp;Tabelle10[[#This Row],[MessageID]],ALL_IN_ONE[ExperimentID]&amp;ALL_IN_ONE[NegotiationID]&amp;ALL_IN_ONE[MessageID],ALL_IN_ONE[Gesamt_ID],,0)</f>
        <v>#VALUE!</v>
      </c>
      <c r="C493">
        <v>66768</v>
      </c>
      <c r="D493" t="s">
        <v>3675</v>
      </c>
      <c r="E493">
        <v>72516</v>
      </c>
      <c r="F493">
        <v>66755</v>
      </c>
      <c r="G493">
        <v>66758</v>
      </c>
      <c r="H493" t="s">
        <v>158</v>
      </c>
      <c r="I493" t="str">
        <f t="array" ref="I493">IFERROR(_xlfn.XLOOKUP(Tabelle10[[#This Row],[NegotiationID]]&amp;"FinalAccept",Tabelle10[NegotiationID]&amp;Tabelle10[ActionType],Tabelle10[ActionType],,0),_xlfn.XLOOKUP(Tabelle10[[#This Row],[NegotiationID]]&amp;"FinalReject",Tabelle10[NegotiationID]&amp;Tabelle10[ActionType],Tabelle10[ActionType],,0))</f>
        <v>FinalAccept</v>
      </c>
      <c r="J493">
        <v>0.871</v>
      </c>
      <c r="K493">
        <v>0.30199999999999999</v>
      </c>
      <c r="L493">
        <v>1.173</v>
      </c>
      <c r="M493">
        <v>0.56899999999999995</v>
      </c>
      <c r="N493">
        <v>85</v>
      </c>
      <c r="O493">
        <v>647</v>
      </c>
      <c r="P493">
        <v>7</v>
      </c>
      <c r="Q493" s="3" t="s">
        <v>4077</v>
      </c>
    </row>
    <row r="494" ht="15" customHeight="1">
      <c r="A494" t="e">
        <f t="shared" ca="1" si="558"/>
        <v>#VALUE!</v>
      </c>
      <c r="B494" t="e">
        <f t="array" ref="B494" ca="1">_xlfn.XLOOKUP(Tabelle10[[#This Row],[ExperimentID]]&amp;Tabelle10[[#This Row],[NegotiationID]]&amp;Tabelle10[[#This Row],[MessageID]],ALL_IN_ONE[ExperimentID]&amp;ALL_IN_ONE[NegotiationID]&amp;ALL_IN_ONE[MessageID],ALL_IN_ONE[Gesamt_ID],,0)</f>
        <v>#VALUE!</v>
      </c>
      <c r="C494">
        <v>66768</v>
      </c>
      <c r="D494" t="s">
        <v>3675</v>
      </c>
      <c r="E494">
        <v>72838</v>
      </c>
      <c r="F494">
        <v>66758</v>
      </c>
      <c r="G494">
        <v>66755</v>
      </c>
      <c r="H494" t="s">
        <v>31</v>
      </c>
      <c r="I494" t="str">
        <f t="array" ref="I494">IFERROR(_xlfn.XLOOKUP(Tabelle10[[#This Row],[NegotiationID]]&amp;"FinalAccept",Tabelle10[NegotiationID]&amp;Tabelle10[ActionType],Tabelle10[ActionType],,0),_xlfn.XLOOKUP(Tabelle10[[#This Row],[NegotiationID]]&amp;"FinalReject",Tabelle10[NegotiationID]&amp;Tabelle10[ActionType],Tabelle10[ActionType],,0))</f>
        <v>FinalAccept</v>
      </c>
      <c r="J494">
        <v>1</v>
      </c>
      <c r="K494">
        <v>0.11</v>
      </c>
      <c r="L494">
        <v>1.1100000000000001</v>
      </c>
      <c r="M494">
        <v>0.89000000000000001</v>
      </c>
      <c r="N494">
        <v>227</v>
      </c>
      <c r="O494">
        <v>647</v>
      </c>
      <c r="P494">
        <v>7</v>
      </c>
      <c r="Q494" s="3" t="s">
        <v>4078</v>
      </c>
    </row>
    <row r="495" ht="15" customHeight="1">
      <c r="A495" t="e">
        <f t="shared" ca="1" si="558"/>
        <v>#VALUE!</v>
      </c>
      <c r="B495" t="e">
        <f t="array" ref="B495" ca="1">_xlfn.XLOOKUP(Tabelle10[[#This Row],[ExperimentID]]&amp;Tabelle10[[#This Row],[NegotiationID]]&amp;Tabelle10[[#This Row],[MessageID]],ALL_IN_ONE[ExperimentID]&amp;ALL_IN_ONE[NegotiationID]&amp;ALL_IN_ONE[MessageID],ALL_IN_ONE[Gesamt_ID],,0)</f>
        <v>#VALUE!</v>
      </c>
      <c r="C495">
        <v>66768</v>
      </c>
      <c r="D495" t="s">
        <v>3675</v>
      </c>
      <c r="E495">
        <v>73628</v>
      </c>
      <c r="F495">
        <v>66755</v>
      </c>
      <c r="G495">
        <v>66758</v>
      </c>
      <c r="H495" t="s">
        <v>31</v>
      </c>
      <c r="I495" t="str">
        <f t="array" ref="I495">IFERROR(_xlfn.XLOOKUP(Tabelle10[[#This Row],[NegotiationID]]&amp;"FinalAccept",Tabelle10[NegotiationID]&amp;Tabelle10[ActionType],Tabelle10[ActionType],,0),_xlfn.XLOOKUP(Tabelle10[[#This Row],[NegotiationID]]&amp;"FinalReject",Tabelle10[NegotiationID]&amp;Tabelle10[ActionType],Tabelle10[ActionType],,0))</f>
        <v>FinalAccept</v>
      </c>
      <c r="J495">
        <v>0.41899999999999998</v>
      </c>
      <c r="K495">
        <v>0.82199999999999995</v>
      </c>
      <c r="L495">
        <v>1.2410000000000001</v>
      </c>
      <c r="M495">
        <v>0.40300000000000002</v>
      </c>
      <c r="N495">
        <v>126</v>
      </c>
      <c r="O495">
        <v>647</v>
      </c>
      <c r="P495">
        <v>7</v>
      </c>
      <c r="Q495" s="3" t="s">
        <v>4079</v>
      </c>
    </row>
    <row r="496" ht="15" customHeight="1">
      <c r="A496" t="e">
        <f t="shared" ca="1" si="558"/>
        <v>#VALUE!</v>
      </c>
      <c r="B496" t="e">
        <f t="array" ref="B496" ca="1">_xlfn.XLOOKUP(Tabelle10[[#This Row],[ExperimentID]]&amp;Tabelle10[[#This Row],[NegotiationID]]&amp;Tabelle10[[#This Row],[MessageID]],ALL_IN_ONE[ExperimentID]&amp;ALL_IN_ONE[NegotiationID]&amp;ALL_IN_ONE[MessageID],ALL_IN_ONE[Gesamt_ID],,0)</f>
        <v>#VALUE!</v>
      </c>
      <c r="C496">
        <v>66768</v>
      </c>
      <c r="D496" t="s">
        <v>3675</v>
      </c>
      <c r="E496">
        <v>74502</v>
      </c>
      <c r="F496">
        <v>66758</v>
      </c>
      <c r="G496">
        <v>66755</v>
      </c>
      <c r="H496" t="s">
        <v>31</v>
      </c>
      <c r="I496" t="str">
        <f t="array" ref="I496">IFERROR(_xlfn.XLOOKUP(Tabelle10[[#This Row],[NegotiationID]]&amp;"FinalAccept",Tabelle10[NegotiationID]&amp;Tabelle10[ActionType],Tabelle10[ActionType],,0),_xlfn.XLOOKUP(Tabelle10[[#This Row],[NegotiationID]]&amp;"FinalReject",Tabelle10[NegotiationID]&amp;Tabelle10[ActionType],Tabelle10[ActionType],,0))</f>
        <v>FinalAccept</v>
      </c>
      <c r="J496">
        <v>0.84150000000000003</v>
      </c>
      <c r="K496">
        <v>0.34899999999999998</v>
      </c>
      <c r="L496">
        <v>1.1904999999999999</v>
      </c>
      <c r="M496">
        <v>0.49249999999999999</v>
      </c>
      <c r="N496">
        <v>80</v>
      </c>
      <c r="O496">
        <v>647</v>
      </c>
      <c r="P496">
        <v>7</v>
      </c>
      <c r="Q496" s="3" t="s">
        <v>4080</v>
      </c>
    </row>
    <row r="497" ht="15" customHeight="1">
      <c r="A497" t="e">
        <f t="shared" ca="1" si="558"/>
        <v>#VALUE!</v>
      </c>
      <c r="B497" t="e">
        <f t="array" ref="B497" ca="1">_xlfn.XLOOKUP(Tabelle10[[#This Row],[ExperimentID]]&amp;Tabelle10[[#This Row],[NegotiationID]]&amp;Tabelle10[[#This Row],[MessageID]],ALL_IN_ONE[ExperimentID]&amp;ALL_IN_ONE[NegotiationID]&amp;ALL_IN_ONE[MessageID],ALL_IN_ONE[Gesamt_ID],,0)</f>
        <v>#VALUE!</v>
      </c>
      <c r="C497">
        <v>66768</v>
      </c>
      <c r="D497" t="s">
        <v>3675</v>
      </c>
      <c r="E497">
        <v>74517</v>
      </c>
      <c r="F497">
        <v>66755</v>
      </c>
      <c r="G497">
        <v>66758</v>
      </c>
      <c r="H497" t="s">
        <v>31</v>
      </c>
      <c r="I497" t="str">
        <f t="array" ref="I497">IFERROR(_xlfn.XLOOKUP(Tabelle10[[#This Row],[NegotiationID]]&amp;"FinalAccept",Tabelle10[NegotiationID]&amp;Tabelle10[ActionType],Tabelle10[ActionType],,0),_xlfn.XLOOKUP(Tabelle10[[#This Row],[NegotiationID]]&amp;"FinalReject",Tabelle10[NegotiationID]&amp;Tabelle10[ActionType],Tabelle10[ActionType],,0))</f>
        <v>FinalAccept</v>
      </c>
      <c r="J497">
        <v>0.499</v>
      </c>
      <c r="K497">
        <v>0.72150000000000003</v>
      </c>
      <c r="L497">
        <v>1.2204999999999999</v>
      </c>
      <c r="M497">
        <v>0.2225</v>
      </c>
      <c r="N497">
        <v>72</v>
      </c>
      <c r="O497">
        <v>647</v>
      </c>
      <c r="P497">
        <v>7</v>
      </c>
      <c r="Q497" s="3" t="s">
        <v>4081</v>
      </c>
    </row>
    <row r="498" ht="15" customHeight="1">
      <c r="A498" t="e">
        <f t="shared" ca="1" si="558"/>
        <v>#VALUE!</v>
      </c>
      <c r="B498" t="e">
        <f t="array" ref="B498" ca="1">_xlfn.XLOOKUP(Tabelle10[[#This Row],[ExperimentID]]&amp;Tabelle10[[#This Row],[NegotiationID]]&amp;Tabelle10[[#This Row],[MessageID]],ALL_IN_ONE[ExperimentID]&amp;ALL_IN_ONE[NegotiationID]&amp;ALL_IN_ONE[MessageID],ALL_IN_ONE[Gesamt_ID],,0)</f>
        <v>#VALUE!</v>
      </c>
      <c r="C498">
        <v>66768</v>
      </c>
      <c r="D498" t="s">
        <v>3675</v>
      </c>
      <c r="E498">
        <v>75345</v>
      </c>
      <c r="F498">
        <v>66758</v>
      </c>
      <c r="G498">
        <v>66755</v>
      </c>
      <c r="H498" t="s">
        <v>20</v>
      </c>
      <c r="I498" t="str">
        <f t="array" ref="I498">IFERROR(_xlfn.XLOOKUP(Tabelle10[[#This Row],[NegotiationID]]&amp;"FinalAccept",Tabelle10[NegotiationID]&amp;Tabelle10[ActionType],Tabelle10[ActionType],,0),_xlfn.XLOOKUP(Tabelle10[[#This Row],[NegotiationID]]&amp;"FinalReject",Tabelle10[NegotiationID]&amp;Tabelle10[ActionType],Tabelle10[ActionType],,0))</f>
        <v>FinalAccept</v>
      </c>
      <c r="J498">
        <v>0.72150000000000003</v>
      </c>
      <c r="K498">
        <v>0.499</v>
      </c>
      <c r="L498">
        <v>1.2204999999999999</v>
      </c>
      <c r="M498">
        <v>0.2225</v>
      </c>
      <c r="N498">
        <v>36</v>
      </c>
      <c r="O498">
        <v>647</v>
      </c>
      <c r="P498">
        <v>7</v>
      </c>
      <c r="Q498" s="3" t="s">
        <v>4082</v>
      </c>
    </row>
    <row r="499" ht="14.5" hidden="1">
      <c r="A499" t="e">
        <f t="shared" ca="1" si="558"/>
        <v>#VALUE!</v>
      </c>
      <c r="B499" t="e">
        <f t="array" ref="B499" ca="1">_xlfn.XLOOKUP(Tabelle10[[#This Row],[ExperimentID]]&amp;Tabelle10[[#This Row],[NegotiationID]]&amp;Tabelle10[[#This Row],[MessageID]],ALL_IN_ONE[ExperimentID]&amp;ALL_IN_ONE[NegotiationID]&amp;ALL_IN_ONE[MessageID],ALL_IN_ONE[Gesamt_ID],,0)</f>
        <v>#VALUE!</v>
      </c>
      <c r="C499">
        <v>66796</v>
      </c>
      <c r="D499" t="s">
        <v>3675</v>
      </c>
      <c r="E499">
        <v>66797</v>
      </c>
      <c r="H499" t="s">
        <v>6019</v>
      </c>
      <c r="I499" t="str">
        <f t="array" ref="I499">IFERROR(_xlfn.XLOOKUP(Tabelle10[[#This Row],[NegotiationID]]&amp;"FinalAccept",Tabelle10[NegotiationID]&amp;Tabelle10[ActionType],Tabelle10[ActionType],,0),_xlfn.XLOOKUP(Tabelle10[[#This Row],[NegotiationID]]&amp;"FinalReject",Tabelle10[NegotiationID]&amp;Tabelle10[ActionType],Tabelle10[ActionType],,0))</f>
        <v>FinalAccept</v>
      </c>
      <c r="N499">
        <v>21</v>
      </c>
      <c r="O499">
        <v>1003</v>
      </c>
      <c r="P499">
        <v>6</v>
      </c>
      <c r="Q499" t="s">
        <v>6020</v>
      </c>
    </row>
    <row r="500" ht="15" customHeight="1">
      <c r="A500" t="e">
        <f t="shared" ca="1" si="558"/>
        <v>#VALUE!</v>
      </c>
      <c r="B500" t="e">
        <f t="array" ref="B500" ca="1">_xlfn.XLOOKUP(Tabelle10[[#This Row],[ExperimentID]]&amp;Tabelle10[[#This Row],[NegotiationID]]&amp;Tabelle10[[#This Row],[MessageID]],ALL_IN_ONE[ExperimentID]&amp;ALL_IN_ONE[NegotiationID]&amp;ALL_IN_ONE[MessageID],ALL_IN_ONE[Gesamt_ID],,0)</f>
        <v>#VALUE!</v>
      </c>
      <c r="C500">
        <v>66796</v>
      </c>
      <c r="D500" t="s">
        <v>3675</v>
      </c>
      <c r="E500">
        <v>71787</v>
      </c>
      <c r="F500">
        <v>66783</v>
      </c>
      <c r="G500">
        <v>66786</v>
      </c>
      <c r="H500" t="s">
        <v>19</v>
      </c>
      <c r="I500" t="str">
        <f t="array" ref="I500">IFERROR(_xlfn.XLOOKUP(Tabelle10[[#This Row],[NegotiationID]]&amp;"FinalAccept",Tabelle10[NegotiationID]&amp;Tabelle10[ActionType],Tabelle10[ActionType],,0),_xlfn.XLOOKUP(Tabelle10[[#This Row],[NegotiationID]]&amp;"FinalReject",Tabelle10[NegotiationID]&amp;Tabelle10[ActionType],Tabelle10[ActionType],,0))</f>
        <v>FinalAccept</v>
      </c>
      <c r="J500">
        <v>0.90000000000000002</v>
      </c>
      <c r="K500">
        <v>0.30249999999999999</v>
      </c>
      <c r="L500">
        <v>1.2024999999999999</v>
      </c>
      <c r="M500">
        <v>0.59750000000000003</v>
      </c>
      <c r="N500">
        <v>243</v>
      </c>
      <c r="O500">
        <v>1003</v>
      </c>
      <c r="P500">
        <v>6</v>
      </c>
      <c r="Q500" s="3" t="s">
        <v>4083</v>
      </c>
    </row>
    <row r="501" ht="15" customHeight="1">
      <c r="A501" t="e">
        <f t="shared" ca="1" si="558"/>
        <v>#VALUE!</v>
      </c>
      <c r="B501" t="e">
        <f t="array" ref="B501" ca="1">_xlfn.XLOOKUP(Tabelle10[[#This Row],[ExperimentID]]&amp;Tabelle10[[#This Row],[NegotiationID]]&amp;Tabelle10[[#This Row],[MessageID]],ALL_IN_ONE[ExperimentID]&amp;ALL_IN_ONE[NegotiationID]&amp;ALL_IN_ONE[MessageID],ALL_IN_ONE[Gesamt_ID],,0)</f>
        <v>#VALUE!</v>
      </c>
      <c r="C501">
        <v>66796</v>
      </c>
      <c r="D501" t="s">
        <v>3675</v>
      </c>
      <c r="E501">
        <v>72354</v>
      </c>
      <c r="F501">
        <v>66786</v>
      </c>
      <c r="G501">
        <v>66783</v>
      </c>
      <c r="H501" t="s">
        <v>31</v>
      </c>
      <c r="I501" t="str">
        <f t="array" ref="I501">IFERROR(_xlfn.XLOOKUP(Tabelle10[[#This Row],[NegotiationID]]&amp;"FinalAccept",Tabelle10[NegotiationID]&amp;Tabelle10[ActionType],Tabelle10[ActionType],,0),_xlfn.XLOOKUP(Tabelle10[[#This Row],[NegotiationID]]&amp;"FinalReject",Tabelle10[NegotiationID]&amp;Tabelle10[ActionType],Tabelle10[ActionType],,0))</f>
        <v>FinalAccept</v>
      </c>
      <c r="J501">
        <v>0.751</v>
      </c>
      <c r="K501">
        <v>0.46050000000000002</v>
      </c>
      <c r="L501">
        <v>1.2115</v>
      </c>
      <c r="M501">
        <v>0.29049999999999998</v>
      </c>
      <c r="N501">
        <v>263</v>
      </c>
      <c r="O501">
        <v>1003</v>
      </c>
      <c r="P501">
        <v>6</v>
      </c>
      <c r="Q501" s="3" t="s">
        <v>4084</v>
      </c>
    </row>
    <row r="502" ht="15" customHeight="1">
      <c r="A502" t="e">
        <f t="shared" ca="1" si="558"/>
        <v>#VALUE!</v>
      </c>
      <c r="B502" t="e">
        <f t="array" ref="B502" ca="1">_xlfn.XLOOKUP(Tabelle10[[#This Row],[ExperimentID]]&amp;Tabelle10[[#This Row],[NegotiationID]]&amp;Tabelle10[[#This Row],[MessageID]],ALL_IN_ONE[ExperimentID]&amp;ALL_IN_ONE[NegotiationID]&amp;ALL_IN_ONE[MessageID],ALL_IN_ONE[Gesamt_ID],,0)</f>
        <v>#VALUE!</v>
      </c>
      <c r="C502">
        <v>66796</v>
      </c>
      <c r="D502" t="s">
        <v>3675</v>
      </c>
      <c r="E502">
        <v>73333</v>
      </c>
      <c r="F502">
        <v>66783</v>
      </c>
      <c r="G502">
        <v>66786</v>
      </c>
      <c r="H502" t="s">
        <v>31</v>
      </c>
      <c r="I502" t="str">
        <f t="array" ref="I502">IFERROR(_xlfn.XLOOKUP(Tabelle10[[#This Row],[NegotiationID]]&amp;"FinalAccept",Tabelle10[NegotiationID]&amp;Tabelle10[ActionType],Tabelle10[ActionType],,0),_xlfn.XLOOKUP(Tabelle10[[#This Row],[NegotiationID]]&amp;"FinalReject",Tabelle10[NegotiationID]&amp;Tabelle10[ActionType],Tabelle10[ActionType],,0))</f>
        <v>FinalAccept</v>
      </c>
      <c r="J502">
        <v>0.58050000000000002</v>
      </c>
      <c r="K502">
        <v>0.57250000000000001</v>
      </c>
      <c r="L502">
        <v>1.153</v>
      </c>
      <c r="M502">
        <v>0.0080000000000000002</v>
      </c>
      <c r="N502">
        <v>161</v>
      </c>
      <c r="O502">
        <v>1003</v>
      </c>
      <c r="P502">
        <v>6</v>
      </c>
      <c r="Q502" s="3" t="s">
        <v>4085</v>
      </c>
    </row>
    <row r="503" ht="15" customHeight="1">
      <c r="A503" t="e">
        <f t="shared" ca="1" si="558"/>
        <v>#VALUE!</v>
      </c>
      <c r="B503" t="e">
        <f t="array" ref="B503" ca="1">_xlfn.XLOOKUP(Tabelle10[[#This Row],[ExperimentID]]&amp;Tabelle10[[#This Row],[NegotiationID]]&amp;Tabelle10[[#This Row],[MessageID]],ALL_IN_ONE[ExperimentID]&amp;ALL_IN_ONE[NegotiationID]&amp;ALL_IN_ONE[MessageID],ALL_IN_ONE[Gesamt_ID],,0)</f>
        <v>#VALUE!</v>
      </c>
      <c r="C503">
        <v>66796</v>
      </c>
      <c r="D503" t="s">
        <v>3675</v>
      </c>
      <c r="E503">
        <v>74410</v>
      </c>
      <c r="F503">
        <v>66786</v>
      </c>
      <c r="G503">
        <v>66783</v>
      </c>
      <c r="H503" t="s">
        <v>31</v>
      </c>
      <c r="I503" t="str">
        <f t="array" ref="I503">IFERROR(_xlfn.XLOOKUP(Tabelle10[[#This Row],[NegotiationID]]&amp;"FinalAccept",Tabelle10[NegotiationID]&amp;Tabelle10[ActionType],Tabelle10[ActionType],,0),_xlfn.XLOOKUP(Tabelle10[[#This Row],[NegotiationID]]&amp;"FinalReject",Tabelle10[NegotiationID]&amp;Tabelle10[ActionType],Tabelle10[ActionType],,0))</f>
        <v>FinalAccept</v>
      </c>
      <c r="J503">
        <v>0.60199999999999998</v>
      </c>
      <c r="K503">
        <v>0.58050000000000002</v>
      </c>
      <c r="L503">
        <v>1.1825000000000001</v>
      </c>
      <c r="M503">
        <v>0.021499999999999998</v>
      </c>
      <c r="N503">
        <v>225</v>
      </c>
      <c r="O503">
        <v>1003</v>
      </c>
      <c r="P503">
        <v>6</v>
      </c>
      <c r="Q503" s="3" t="s">
        <v>4086</v>
      </c>
    </row>
    <row r="504" ht="15" customHeight="1">
      <c r="A504" t="e">
        <f t="shared" ca="1" si="558"/>
        <v>#VALUE!</v>
      </c>
      <c r="B504" t="e">
        <f t="array" ref="B504" ca="1">_xlfn.XLOOKUP(Tabelle10[[#This Row],[ExperimentID]]&amp;Tabelle10[[#This Row],[NegotiationID]]&amp;Tabelle10[[#This Row],[MessageID]],ALL_IN_ONE[ExperimentID]&amp;ALL_IN_ONE[NegotiationID]&amp;ALL_IN_ONE[MessageID],ALL_IN_ONE[Gesamt_ID],,0)</f>
        <v>#VALUE!</v>
      </c>
      <c r="C504">
        <v>66796</v>
      </c>
      <c r="D504" t="s">
        <v>3675</v>
      </c>
      <c r="E504">
        <v>74418</v>
      </c>
      <c r="F504">
        <v>66783</v>
      </c>
      <c r="G504">
        <v>66786</v>
      </c>
      <c r="H504" t="s">
        <v>20</v>
      </c>
      <c r="I504" t="str">
        <f t="array" ref="I504">IFERROR(_xlfn.XLOOKUP(Tabelle10[[#This Row],[NegotiationID]]&amp;"FinalAccept",Tabelle10[NegotiationID]&amp;Tabelle10[ActionType],Tabelle10[ActionType],,0),_xlfn.XLOOKUP(Tabelle10[[#This Row],[NegotiationID]]&amp;"FinalReject",Tabelle10[NegotiationID]&amp;Tabelle10[ActionType],Tabelle10[ActionType],,0))</f>
        <v>FinalAccept</v>
      </c>
      <c r="J504">
        <v>0.58050000000000002</v>
      </c>
      <c r="K504">
        <v>0.60199999999999998</v>
      </c>
      <c r="L504">
        <v>1.1825000000000001</v>
      </c>
      <c r="M504">
        <v>0.021499999999999998</v>
      </c>
      <c r="N504">
        <v>90</v>
      </c>
      <c r="O504">
        <v>1003</v>
      </c>
      <c r="P504">
        <v>6</v>
      </c>
      <c r="Q504" s="3" t="s">
        <v>4087</v>
      </c>
    </row>
    <row r="505" ht="14.5" hidden="1">
      <c r="A505" t="e">
        <f t="shared" ca="1" si="558"/>
        <v>#VALUE!</v>
      </c>
      <c r="B505" t="e">
        <f t="array" ref="B505" ca="1">_xlfn.XLOOKUP(Tabelle10[[#This Row],[ExperimentID]]&amp;Tabelle10[[#This Row],[NegotiationID]]&amp;Tabelle10[[#This Row],[MessageID]],ALL_IN_ONE[ExperimentID]&amp;ALL_IN_ONE[NegotiationID]&amp;ALL_IN_ONE[MessageID],ALL_IN_ONE[Gesamt_ID],,0)</f>
        <v>#VALUE!</v>
      </c>
      <c r="C505">
        <v>66824</v>
      </c>
      <c r="D505" t="s">
        <v>3675</v>
      </c>
      <c r="E505">
        <v>66825</v>
      </c>
      <c r="H505" t="s">
        <v>6019</v>
      </c>
      <c r="I505" t="str">
        <f t="array" ref="I505">IFERROR(_xlfn.XLOOKUP(Tabelle10[[#This Row],[NegotiationID]]&amp;"FinalAccept",Tabelle10[NegotiationID]&amp;Tabelle10[ActionType],Tabelle10[ActionType],,0),_xlfn.XLOOKUP(Tabelle10[[#This Row],[NegotiationID]]&amp;"FinalReject",Tabelle10[NegotiationID]&amp;Tabelle10[ActionType],Tabelle10[ActionType],,0))</f>
        <v>FinalReject</v>
      </c>
      <c r="N505">
        <v>21</v>
      </c>
      <c r="O505">
        <v>1113</v>
      </c>
      <c r="P505">
        <v>8</v>
      </c>
      <c r="Q505" t="s">
        <v>6020</v>
      </c>
    </row>
    <row r="506" ht="15" customHeight="1">
      <c r="A506" t="e">
        <f t="shared" ca="1" si="558"/>
        <v>#VALUE!</v>
      </c>
      <c r="B506" t="e">
        <f t="array" ref="B506" ca="1">_xlfn.XLOOKUP(Tabelle10[[#This Row],[ExperimentID]]&amp;Tabelle10[[#This Row],[NegotiationID]]&amp;Tabelle10[[#This Row],[MessageID]],ALL_IN_ONE[ExperimentID]&amp;ALL_IN_ONE[NegotiationID]&amp;ALL_IN_ONE[MessageID],ALL_IN_ONE[Gesamt_ID],,0)</f>
        <v>#VALUE!</v>
      </c>
      <c r="C506">
        <v>66824</v>
      </c>
      <c r="D506" t="s">
        <v>3675</v>
      </c>
      <c r="E506">
        <v>71797</v>
      </c>
      <c r="F506">
        <v>66811</v>
      </c>
      <c r="G506">
        <v>66814</v>
      </c>
      <c r="H506" t="s">
        <v>19</v>
      </c>
      <c r="I506" t="str">
        <f t="array" ref="I506">IFERROR(_xlfn.XLOOKUP(Tabelle10[[#This Row],[NegotiationID]]&amp;"FinalAccept",Tabelle10[NegotiationID]&amp;Tabelle10[ActionType],Tabelle10[ActionType],,0),_xlfn.XLOOKUP(Tabelle10[[#This Row],[NegotiationID]]&amp;"FinalReject",Tabelle10[NegotiationID]&amp;Tabelle10[ActionType],Tabelle10[ActionType],,0))</f>
        <v>FinalReject</v>
      </c>
      <c r="J506">
        <v>0.97999999999999998</v>
      </c>
      <c r="K506">
        <v>0.20200000000000001</v>
      </c>
      <c r="L506">
        <v>1.1819999999999999</v>
      </c>
      <c r="M506">
        <v>0.77800000000000002</v>
      </c>
      <c r="N506">
        <v>111</v>
      </c>
      <c r="O506">
        <v>1113</v>
      </c>
      <c r="P506">
        <v>8</v>
      </c>
      <c r="Q506" s="3" t="s">
        <v>4088</v>
      </c>
    </row>
    <row r="507" ht="15" customHeight="1">
      <c r="A507" t="e">
        <f t="shared" ca="1" si="558"/>
        <v>#VALUE!</v>
      </c>
      <c r="B507" t="e">
        <f t="array" ref="B507" ca="1">_xlfn.XLOOKUP(Tabelle10[[#This Row],[ExperimentID]]&amp;Tabelle10[[#This Row],[NegotiationID]]&amp;Tabelle10[[#This Row],[MessageID]],ALL_IN_ONE[ExperimentID]&amp;ALL_IN_ONE[NegotiationID]&amp;ALL_IN_ONE[MessageID],ALL_IN_ONE[Gesamt_ID],,0)</f>
        <v>#VALUE!</v>
      </c>
      <c r="C507">
        <v>66824</v>
      </c>
      <c r="D507" t="s">
        <v>3675</v>
      </c>
      <c r="E507">
        <v>72661</v>
      </c>
      <c r="F507">
        <v>66814</v>
      </c>
      <c r="G507">
        <v>66811</v>
      </c>
      <c r="H507" t="s">
        <v>31</v>
      </c>
      <c r="I507" t="str">
        <f t="array" ref="I507">IFERROR(_xlfn.XLOOKUP(Tabelle10[[#This Row],[NegotiationID]]&amp;"FinalAccept",Tabelle10[NegotiationID]&amp;Tabelle10[ActionType],Tabelle10[ActionType],,0),_xlfn.XLOOKUP(Tabelle10[[#This Row],[NegotiationID]]&amp;"FinalReject",Tabelle10[NegotiationID]&amp;Tabelle10[ActionType],Tabelle10[ActionType],,0))</f>
        <v>FinalReject</v>
      </c>
      <c r="J507">
        <v>1</v>
      </c>
      <c r="K507">
        <v>0.11</v>
      </c>
      <c r="L507">
        <v>1.1100000000000001</v>
      </c>
      <c r="M507">
        <v>0.89000000000000001</v>
      </c>
      <c r="N507">
        <v>64</v>
      </c>
      <c r="O507">
        <v>1113</v>
      </c>
      <c r="P507">
        <v>8</v>
      </c>
      <c r="Q507" s="3" t="s">
        <v>4089</v>
      </c>
    </row>
    <row r="508" ht="15" customHeight="1">
      <c r="A508" t="e">
        <f t="shared" ca="1" si="558"/>
        <v>#VALUE!</v>
      </c>
      <c r="B508" t="e">
        <f t="array" ref="B508" ca="1">_xlfn.XLOOKUP(Tabelle10[[#This Row],[ExperimentID]]&amp;Tabelle10[[#This Row],[NegotiationID]]&amp;Tabelle10[[#This Row],[MessageID]],ALL_IN_ONE[ExperimentID]&amp;ALL_IN_ONE[NegotiationID]&amp;ALL_IN_ONE[MessageID],ALL_IN_ONE[Gesamt_ID],,0)</f>
        <v>#VALUE!</v>
      </c>
      <c r="C508">
        <v>66824</v>
      </c>
      <c r="D508" t="s">
        <v>3675</v>
      </c>
      <c r="E508">
        <v>73346</v>
      </c>
      <c r="F508">
        <v>66811</v>
      </c>
      <c r="G508">
        <v>66814</v>
      </c>
      <c r="H508" t="s">
        <v>31</v>
      </c>
      <c r="I508" t="str">
        <f t="array" ref="I508">IFERROR(_xlfn.XLOOKUP(Tabelle10[[#This Row],[NegotiationID]]&amp;"FinalAccept",Tabelle10[NegotiationID]&amp;Tabelle10[ActionType],Tabelle10[ActionType],,0),_xlfn.XLOOKUP(Tabelle10[[#This Row],[NegotiationID]]&amp;"FinalReject",Tabelle10[NegotiationID]&amp;Tabelle10[ActionType],Tabelle10[ActionType],,0))</f>
        <v>FinalReject</v>
      </c>
      <c r="J508">
        <v>0.73999999999999999</v>
      </c>
      <c r="K508">
        <v>0.55049999999999999</v>
      </c>
      <c r="L508">
        <v>1.2905</v>
      </c>
      <c r="M508">
        <v>0.1895</v>
      </c>
      <c r="N508">
        <v>163</v>
      </c>
      <c r="O508">
        <v>1113</v>
      </c>
      <c r="P508">
        <v>8</v>
      </c>
      <c r="Q508" s="3" t="s">
        <v>4090</v>
      </c>
    </row>
    <row r="509" ht="15" customHeight="1">
      <c r="A509" t="e">
        <f t="shared" ca="1" si="558"/>
        <v>#VALUE!</v>
      </c>
      <c r="B509" t="e">
        <f t="array" ref="B509" ca="1">_xlfn.XLOOKUP(Tabelle10[[#This Row],[ExperimentID]]&amp;Tabelle10[[#This Row],[NegotiationID]]&amp;Tabelle10[[#This Row],[MessageID]],ALL_IN_ONE[ExperimentID]&amp;ALL_IN_ONE[NegotiationID]&amp;ALL_IN_ONE[MessageID],ALL_IN_ONE[Gesamt_ID],,0)</f>
        <v>#VALUE!</v>
      </c>
      <c r="C509">
        <v>66824</v>
      </c>
      <c r="D509" t="s">
        <v>3675</v>
      </c>
      <c r="E509">
        <v>74186</v>
      </c>
      <c r="F509">
        <v>66814</v>
      </c>
      <c r="G509">
        <v>66811</v>
      </c>
      <c r="H509" t="s">
        <v>31</v>
      </c>
      <c r="I509" t="str">
        <f t="array" ref="I509">IFERROR(_xlfn.XLOOKUP(Tabelle10[[#This Row],[NegotiationID]]&amp;"FinalAccept",Tabelle10[NegotiationID]&amp;Tabelle10[ActionType],Tabelle10[ActionType],,0),_xlfn.XLOOKUP(Tabelle10[[#This Row],[NegotiationID]]&amp;"FinalReject",Tabelle10[NegotiationID]&amp;Tabelle10[ActionType],Tabelle10[ActionType],,0))</f>
        <v>FinalReject</v>
      </c>
      <c r="J509">
        <v>0.73050000000000004</v>
      </c>
      <c r="K509">
        <v>0.38900000000000001</v>
      </c>
      <c r="L509">
        <v>1.1194999999999999</v>
      </c>
      <c r="M509">
        <v>0.34150000000000003</v>
      </c>
      <c r="N509">
        <v>142</v>
      </c>
      <c r="O509">
        <v>1113</v>
      </c>
      <c r="P509">
        <v>8</v>
      </c>
      <c r="Q509" s="3" t="s">
        <v>4091</v>
      </c>
    </row>
    <row r="510" ht="15" customHeight="1">
      <c r="A510" t="e">
        <f t="shared" ca="1" si="558"/>
        <v>#VALUE!</v>
      </c>
      <c r="B510" t="e">
        <f t="array" ref="B510" ca="1">_xlfn.XLOOKUP(Tabelle10[[#This Row],[ExperimentID]]&amp;Tabelle10[[#This Row],[NegotiationID]]&amp;Tabelle10[[#This Row],[MessageID]],ALL_IN_ONE[ExperimentID]&amp;ALL_IN_ONE[NegotiationID]&amp;ALL_IN_ONE[MessageID],ALL_IN_ONE[Gesamt_ID],,0)</f>
        <v>#VALUE!</v>
      </c>
      <c r="C510">
        <v>66824</v>
      </c>
      <c r="D510" t="s">
        <v>3675</v>
      </c>
      <c r="E510">
        <v>74202</v>
      </c>
      <c r="F510">
        <v>66811</v>
      </c>
      <c r="G510">
        <v>66814</v>
      </c>
      <c r="H510" t="s">
        <v>31</v>
      </c>
      <c r="I510" t="str">
        <f t="array" ref="I510">IFERROR(_xlfn.XLOOKUP(Tabelle10[[#This Row],[NegotiationID]]&amp;"FinalAccept",Tabelle10[NegotiationID]&amp;Tabelle10[ActionType],Tabelle10[ActionType],,0),_xlfn.XLOOKUP(Tabelle10[[#This Row],[NegotiationID]]&amp;"FinalReject",Tabelle10[NegotiationID]&amp;Tabelle10[ActionType],Tabelle10[ActionType],,0))</f>
        <v>FinalReject</v>
      </c>
      <c r="J510">
        <v>0.72099999999999997</v>
      </c>
      <c r="K510">
        <v>0.44</v>
      </c>
      <c r="L510">
        <v>1.161</v>
      </c>
      <c r="M510">
        <v>0.28100000000000003</v>
      </c>
      <c r="N510">
        <v>205</v>
      </c>
      <c r="O510">
        <v>1113</v>
      </c>
      <c r="P510">
        <v>8</v>
      </c>
      <c r="Q510" s="3" t="s">
        <v>4092</v>
      </c>
    </row>
    <row r="511" ht="15" customHeight="1">
      <c r="A511" t="e">
        <f t="shared" ca="1" si="558"/>
        <v>#VALUE!</v>
      </c>
      <c r="B511" t="e">
        <f t="array" ref="B511" ca="1">_xlfn.XLOOKUP(Tabelle10[[#This Row],[ExperimentID]]&amp;Tabelle10[[#This Row],[NegotiationID]]&amp;Tabelle10[[#This Row],[MessageID]],ALL_IN_ONE[ExperimentID]&amp;ALL_IN_ONE[NegotiationID]&amp;ALL_IN_ONE[MessageID],ALL_IN_ONE[Gesamt_ID],,0)</f>
        <v>#VALUE!</v>
      </c>
      <c r="C511">
        <v>66824</v>
      </c>
      <c r="D511" t="s">
        <v>3675</v>
      </c>
      <c r="E511">
        <v>74215</v>
      </c>
      <c r="F511">
        <v>66814</v>
      </c>
      <c r="G511">
        <v>66811</v>
      </c>
      <c r="H511" t="s">
        <v>31</v>
      </c>
      <c r="I511" t="str">
        <f t="array" ref="I511">IFERROR(_xlfn.XLOOKUP(Tabelle10[[#This Row],[NegotiationID]]&amp;"FinalAccept",Tabelle10[NegotiationID]&amp;Tabelle10[ActionType],Tabelle10[ActionType],,0),_xlfn.XLOOKUP(Tabelle10[[#This Row],[NegotiationID]]&amp;"FinalReject",Tabelle10[NegotiationID]&amp;Tabelle10[ActionType],Tabelle10[ActionType],,0))</f>
        <v>FinalReject</v>
      </c>
      <c r="J511">
        <v>0.66149999999999998</v>
      </c>
      <c r="K511">
        <v>0.51149999999999995</v>
      </c>
      <c r="L511">
        <v>1.173</v>
      </c>
      <c r="M511">
        <v>0.14999999999999999</v>
      </c>
      <c r="N511">
        <v>199</v>
      </c>
      <c r="O511">
        <v>1113</v>
      </c>
      <c r="P511">
        <v>8</v>
      </c>
      <c r="Q511" s="3" t="s">
        <v>4093</v>
      </c>
    </row>
    <row r="512" ht="15" customHeight="1">
      <c r="A512" t="e">
        <f t="shared" ca="1" si="558"/>
        <v>#VALUE!</v>
      </c>
      <c r="B512" t="e">
        <f t="array" ref="B512" ca="1">_xlfn.XLOOKUP(Tabelle10[[#This Row],[ExperimentID]]&amp;Tabelle10[[#This Row],[NegotiationID]]&amp;Tabelle10[[#This Row],[MessageID]],ALL_IN_ONE[ExperimentID]&amp;ALL_IN_ONE[NegotiationID]&amp;ALL_IN_ONE[MessageID],ALL_IN_ONE[Gesamt_ID],,0)</f>
        <v>#VALUE!</v>
      </c>
      <c r="C512">
        <v>66824</v>
      </c>
      <c r="D512" t="s">
        <v>3675</v>
      </c>
      <c r="E512">
        <v>74405</v>
      </c>
      <c r="F512">
        <v>66811</v>
      </c>
      <c r="G512">
        <v>66814</v>
      </c>
      <c r="H512" t="s">
        <v>40</v>
      </c>
      <c r="I512" t="str">
        <f t="array" ref="I512">IFERROR(_xlfn.XLOOKUP(Tabelle10[[#This Row],[NegotiationID]]&amp;"FinalAccept",Tabelle10[NegotiationID]&amp;Tabelle10[ActionType],Tabelle10[ActionType],,0),_xlfn.XLOOKUP(Tabelle10[[#This Row],[NegotiationID]]&amp;"FinalReject",Tabelle10[NegotiationID]&amp;Tabelle10[ActionType],Tabelle10[ActionType],,0))</f>
        <v>FinalReject</v>
      </c>
      <c r="J512">
        <v>0.51149999999999995</v>
      </c>
      <c r="K512">
        <v>0.66149999999999998</v>
      </c>
      <c r="L512">
        <v>1.173</v>
      </c>
      <c r="M512">
        <v>0.14999999999999999</v>
      </c>
      <c r="N512">
        <v>208</v>
      </c>
      <c r="O512">
        <v>1113</v>
      </c>
      <c r="P512">
        <v>8</v>
      </c>
      <c r="Q512" s="3" t="s">
        <v>4094</v>
      </c>
    </row>
    <row r="513" ht="14.5" hidden="1">
      <c r="A513" t="e">
        <f t="shared" ca="1" si="558"/>
        <v>#VALUE!</v>
      </c>
      <c r="B513" t="e">
        <f t="array" ref="B513" ca="1">_xlfn.XLOOKUP(Tabelle10[[#This Row],[ExperimentID]]&amp;Tabelle10[[#This Row],[NegotiationID]]&amp;Tabelle10[[#This Row],[MessageID]],ALL_IN_ONE[ExperimentID]&amp;ALL_IN_ONE[NegotiationID]&amp;ALL_IN_ONE[MessageID],ALL_IN_ONE[Gesamt_ID],,0)</f>
        <v>#VALUE!</v>
      </c>
      <c r="C513">
        <v>66852</v>
      </c>
      <c r="D513" t="s">
        <v>3675</v>
      </c>
      <c r="E513">
        <v>66853</v>
      </c>
      <c r="H513" t="s">
        <v>6019</v>
      </c>
      <c r="I513" t="str">
        <f t="array" ref="I513">IFERROR(_xlfn.XLOOKUP(Tabelle10[[#This Row],[NegotiationID]]&amp;"FinalAccept",Tabelle10[NegotiationID]&amp;Tabelle10[ActionType],Tabelle10[ActionType],,0),_xlfn.XLOOKUP(Tabelle10[[#This Row],[NegotiationID]]&amp;"FinalReject",Tabelle10[NegotiationID]&amp;Tabelle10[ActionType],Tabelle10[ActionType],,0))</f>
        <v>FinalAccept</v>
      </c>
      <c r="N513">
        <v>21</v>
      </c>
      <c r="O513">
        <v>5769</v>
      </c>
      <c r="P513">
        <v>16</v>
      </c>
      <c r="Q513" t="s">
        <v>6020</v>
      </c>
    </row>
    <row r="514" ht="43.5" hidden="1">
      <c r="A514" t="e">
        <f t="shared" ref="A514:A577" ca="1" si="559">MID(CELL("Dateiname",$A$1),FIND("]",CELL("Dateiname",$A$1))+1,31)</f>
        <v>#VALUE!</v>
      </c>
      <c r="B514" t="e">
        <f t="array" ref="B514" ca="1">_xlfn.XLOOKUP(Tabelle10[[#This Row],[ExperimentID]]&amp;Tabelle10[[#This Row],[NegotiationID]]&amp;Tabelle10[[#This Row],[MessageID]],ALL_IN_ONE[ExperimentID]&amp;ALL_IN_ONE[NegotiationID]&amp;ALL_IN_ONE[MessageID],ALL_IN_ONE[Gesamt_ID],,0)</f>
        <v>#VALUE!</v>
      </c>
      <c r="C514">
        <v>66852</v>
      </c>
      <c r="D514" t="s">
        <v>3675</v>
      </c>
      <c r="E514">
        <v>72236</v>
      </c>
      <c r="F514">
        <v>66839</v>
      </c>
      <c r="G514">
        <v>66842</v>
      </c>
      <c r="H514" t="s">
        <v>22</v>
      </c>
      <c r="I514" t="str">
        <f t="array" ref="I514">IFERROR(_xlfn.XLOOKUP(Tabelle10[[#This Row],[NegotiationID]]&amp;"FinalAccept",Tabelle10[NegotiationID]&amp;Tabelle10[ActionType],Tabelle10[ActionType],,0),_xlfn.XLOOKUP(Tabelle10[[#This Row],[NegotiationID]]&amp;"FinalReject",Tabelle10[NegotiationID]&amp;Tabelle10[ActionType],Tabelle10[ActionType],,0))</f>
        <v>FinalAccept</v>
      </c>
      <c r="N514">
        <v>69</v>
      </c>
      <c r="O514">
        <v>5769</v>
      </c>
      <c r="P514">
        <v>16</v>
      </c>
      <c r="Q514" s="3" t="s">
        <v>6683</v>
      </c>
    </row>
    <row r="515" ht="130.5" hidden="1">
      <c r="A515" t="e">
        <f t="shared" ca="1" si="559"/>
        <v>#VALUE!</v>
      </c>
      <c r="B515" t="e">
        <f t="array" ref="B515" ca="1">_xlfn.XLOOKUP(Tabelle10[[#This Row],[ExperimentID]]&amp;Tabelle10[[#This Row],[NegotiationID]]&amp;Tabelle10[[#This Row],[MessageID]],ALL_IN_ONE[ExperimentID]&amp;ALL_IN_ONE[NegotiationID]&amp;ALL_IN_ONE[MessageID],ALL_IN_ONE[Gesamt_ID],,0)</f>
        <v>#VALUE!</v>
      </c>
      <c r="C515">
        <v>66852</v>
      </c>
      <c r="D515" t="s">
        <v>3675</v>
      </c>
      <c r="E515">
        <v>74218</v>
      </c>
      <c r="F515">
        <v>66842</v>
      </c>
      <c r="G515">
        <v>66839</v>
      </c>
      <c r="H515" t="s">
        <v>24</v>
      </c>
      <c r="I515" t="str">
        <f t="array" ref="I515">IFERROR(_xlfn.XLOOKUP(Tabelle10[[#This Row],[NegotiationID]]&amp;"FinalAccept",Tabelle10[NegotiationID]&amp;Tabelle10[ActionType],Tabelle10[ActionType],,0),_xlfn.XLOOKUP(Tabelle10[[#This Row],[NegotiationID]]&amp;"FinalReject",Tabelle10[NegotiationID]&amp;Tabelle10[ActionType],Tabelle10[ActionType],,0))</f>
        <v>FinalAccept</v>
      </c>
      <c r="N515">
        <v>227</v>
      </c>
      <c r="O515">
        <v>5769</v>
      </c>
      <c r="P515">
        <v>16</v>
      </c>
      <c r="Q515" s="3" t="s">
        <v>6684</v>
      </c>
    </row>
    <row r="516" ht="174" hidden="1">
      <c r="A516" t="e">
        <f t="shared" ca="1" si="559"/>
        <v>#VALUE!</v>
      </c>
      <c r="B516" t="e">
        <f t="array" ref="B516" ca="1">_xlfn.XLOOKUP(Tabelle10[[#This Row],[ExperimentID]]&amp;Tabelle10[[#This Row],[NegotiationID]]&amp;Tabelle10[[#This Row],[MessageID]],ALL_IN_ONE[ExperimentID]&amp;ALL_IN_ONE[NegotiationID]&amp;ALL_IN_ONE[MessageID],ALL_IN_ONE[Gesamt_ID],,0)</f>
        <v>#VALUE!</v>
      </c>
      <c r="C516">
        <v>66852</v>
      </c>
      <c r="D516" t="s">
        <v>3675</v>
      </c>
      <c r="E516">
        <v>74622</v>
      </c>
      <c r="F516">
        <v>66839</v>
      </c>
      <c r="G516">
        <v>66842</v>
      </c>
      <c r="H516" t="s">
        <v>22</v>
      </c>
      <c r="I516" t="str">
        <f t="array" ref="I516">IFERROR(_xlfn.XLOOKUP(Tabelle10[[#This Row],[NegotiationID]]&amp;"FinalAccept",Tabelle10[NegotiationID]&amp;Tabelle10[ActionType],Tabelle10[ActionType],,0),_xlfn.XLOOKUP(Tabelle10[[#This Row],[NegotiationID]]&amp;"FinalReject",Tabelle10[NegotiationID]&amp;Tabelle10[ActionType],Tabelle10[ActionType],,0))</f>
        <v>FinalAccept</v>
      </c>
      <c r="N516">
        <v>229</v>
      </c>
      <c r="O516">
        <v>5769</v>
      </c>
      <c r="P516">
        <v>16</v>
      </c>
      <c r="Q516" s="3" t="s">
        <v>6685</v>
      </c>
    </row>
    <row r="517" ht="15" customHeight="1">
      <c r="A517" t="e">
        <f t="shared" ca="1" si="559"/>
        <v>#VALUE!</v>
      </c>
      <c r="B517" t="e">
        <f t="array" ref="B517" ca="1">_xlfn.XLOOKUP(Tabelle10[[#This Row],[ExperimentID]]&amp;Tabelle10[[#This Row],[NegotiationID]]&amp;Tabelle10[[#This Row],[MessageID]],ALL_IN_ONE[ExperimentID]&amp;ALL_IN_ONE[NegotiationID]&amp;ALL_IN_ONE[MessageID],ALL_IN_ONE[Gesamt_ID],,0)</f>
        <v>#VALUE!</v>
      </c>
      <c r="C517">
        <v>66852</v>
      </c>
      <c r="D517" t="s">
        <v>3675</v>
      </c>
      <c r="E517">
        <v>75031</v>
      </c>
      <c r="F517">
        <v>66842</v>
      </c>
      <c r="G517">
        <v>66839</v>
      </c>
      <c r="H517" t="s">
        <v>19</v>
      </c>
      <c r="I517" t="str">
        <f t="array" ref="I517">IFERROR(_xlfn.XLOOKUP(Tabelle10[[#This Row],[NegotiationID]]&amp;"FinalAccept",Tabelle10[NegotiationID]&amp;Tabelle10[ActionType],Tabelle10[ActionType],,0),_xlfn.XLOOKUP(Tabelle10[[#This Row],[NegotiationID]]&amp;"FinalReject",Tabelle10[NegotiationID]&amp;Tabelle10[ActionType],Tabelle10[ActionType],,0))</f>
        <v>FinalAccept</v>
      </c>
      <c r="J517">
        <v>0.89049999999999996</v>
      </c>
      <c r="K517">
        <v>0.28899999999999998</v>
      </c>
      <c r="L517">
        <v>1.1795</v>
      </c>
      <c r="M517">
        <v>0.60150000000000003</v>
      </c>
      <c r="N517">
        <v>297</v>
      </c>
      <c r="O517">
        <v>5769</v>
      </c>
      <c r="P517">
        <v>16</v>
      </c>
      <c r="Q517" s="3" t="s">
        <v>4095</v>
      </c>
    </row>
    <row r="518" ht="15" customHeight="1">
      <c r="A518" t="e">
        <f t="shared" ca="1" si="559"/>
        <v>#VALUE!</v>
      </c>
      <c r="B518" t="e">
        <f t="array" ref="B518" ca="1">_xlfn.XLOOKUP(Tabelle10[[#This Row],[ExperimentID]]&amp;Tabelle10[[#This Row],[NegotiationID]]&amp;Tabelle10[[#This Row],[MessageID]],ALL_IN_ONE[ExperimentID]&amp;ALL_IN_ONE[NegotiationID]&amp;ALL_IN_ONE[MessageID],ALL_IN_ONE[Gesamt_ID],,0)</f>
        <v>#VALUE!</v>
      </c>
      <c r="C518">
        <v>66852</v>
      </c>
      <c r="D518" t="s">
        <v>3675</v>
      </c>
      <c r="E518">
        <v>75300</v>
      </c>
      <c r="F518">
        <v>66839</v>
      </c>
      <c r="G518">
        <v>66842</v>
      </c>
      <c r="H518" t="s">
        <v>31</v>
      </c>
      <c r="I518" t="str">
        <f t="array" ref="I518">IFERROR(_xlfn.XLOOKUP(Tabelle10[[#This Row],[NegotiationID]]&amp;"FinalAccept",Tabelle10[NegotiationID]&amp;Tabelle10[ActionType],Tabelle10[ActionType],,0),_xlfn.XLOOKUP(Tabelle10[[#This Row],[NegotiationID]]&amp;"FinalReject",Tabelle10[NegotiationID]&amp;Tabelle10[ActionType],Tabelle10[ActionType],,0))</f>
        <v>FinalAccept</v>
      </c>
      <c r="J518">
        <v>0.96999999999999997</v>
      </c>
      <c r="K518">
        <v>0.059999999999999998</v>
      </c>
      <c r="L518">
        <v>1.03</v>
      </c>
      <c r="M518">
        <v>0.91000000000000003</v>
      </c>
      <c r="N518">
        <v>363</v>
      </c>
      <c r="O518">
        <v>5769</v>
      </c>
      <c r="P518">
        <v>16</v>
      </c>
      <c r="Q518" s="3" t="s">
        <v>4096</v>
      </c>
    </row>
    <row r="519" ht="15" customHeight="1">
      <c r="A519" t="e">
        <f t="shared" ca="1" si="559"/>
        <v>#VALUE!</v>
      </c>
      <c r="B519" t="e">
        <f t="array" ref="B519" ca="1">_xlfn.XLOOKUP(Tabelle10[[#This Row],[ExperimentID]]&amp;Tabelle10[[#This Row],[NegotiationID]]&amp;Tabelle10[[#This Row],[MessageID]],ALL_IN_ONE[ExperimentID]&amp;ALL_IN_ONE[NegotiationID]&amp;ALL_IN_ONE[MessageID],ALL_IN_ONE[Gesamt_ID],,0)</f>
        <v>#VALUE!</v>
      </c>
      <c r="C519">
        <v>66852</v>
      </c>
      <c r="D519" t="s">
        <v>3675</v>
      </c>
      <c r="E519">
        <v>75347</v>
      </c>
      <c r="F519">
        <v>66842</v>
      </c>
      <c r="G519">
        <v>66839</v>
      </c>
      <c r="H519" t="s">
        <v>31</v>
      </c>
      <c r="I519" t="str">
        <f t="array" ref="I519">IFERROR(_xlfn.XLOOKUP(Tabelle10[[#This Row],[NegotiationID]]&amp;"FinalAccept",Tabelle10[NegotiationID]&amp;Tabelle10[ActionType],Tabelle10[ActionType],,0),_xlfn.XLOOKUP(Tabelle10[[#This Row],[NegotiationID]]&amp;"FinalReject",Tabelle10[NegotiationID]&amp;Tabelle10[ActionType],Tabelle10[ActionType],,0))</f>
        <v>FinalAccept</v>
      </c>
      <c r="J519">
        <v>0.76200000000000001</v>
      </c>
      <c r="K519">
        <v>0.43149999999999999</v>
      </c>
      <c r="L519">
        <v>1.1935</v>
      </c>
      <c r="M519">
        <v>0.33050000000000002</v>
      </c>
      <c r="N519">
        <v>381</v>
      </c>
      <c r="O519">
        <v>5769</v>
      </c>
      <c r="P519">
        <v>16</v>
      </c>
      <c r="Q519" s="3" t="s">
        <v>4097</v>
      </c>
    </row>
    <row r="520" ht="15" customHeight="1">
      <c r="A520" t="e">
        <f t="shared" ca="1" si="559"/>
        <v>#VALUE!</v>
      </c>
      <c r="B520" t="e">
        <f t="array" ref="B520" ca="1">_xlfn.XLOOKUP(Tabelle10[[#This Row],[ExperimentID]]&amp;Tabelle10[[#This Row],[NegotiationID]]&amp;Tabelle10[[#This Row],[MessageID]],ALL_IN_ONE[ExperimentID]&amp;ALL_IN_ONE[NegotiationID]&amp;ALL_IN_ONE[MessageID],ALL_IN_ONE[Gesamt_ID],,0)</f>
        <v>#VALUE!</v>
      </c>
      <c r="C520">
        <v>66852</v>
      </c>
      <c r="D520" t="s">
        <v>3675</v>
      </c>
      <c r="E520">
        <v>75431</v>
      </c>
      <c r="F520">
        <v>66839</v>
      </c>
      <c r="G520">
        <v>66842</v>
      </c>
      <c r="H520" t="s">
        <v>31</v>
      </c>
      <c r="I520" t="str">
        <f t="array" ref="I520">IFERROR(_xlfn.XLOOKUP(Tabelle10[[#This Row],[NegotiationID]]&amp;"FinalAccept",Tabelle10[NegotiationID]&amp;Tabelle10[ActionType],Tabelle10[ActionType],,0),_xlfn.XLOOKUP(Tabelle10[[#This Row],[NegotiationID]]&amp;"FinalReject",Tabelle10[NegotiationID]&amp;Tabelle10[ActionType],Tabelle10[ActionType],,0))</f>
        <v>FinalAccept</v>
      </c>
      <c r="J520">
        <v>0.75849999999999995</v>
      </c>
      <c r="K520">
        <v>0.46150000000000002</v>
      </c>
      <c r="L520">
        <v>1.22</v>
      </c>
      <c r="M520">
        <v>0.29699999999999999</v>
      </c>
      <c r="N520">
        <v>510</v>
      </c>
      <c r="O520">
        <v>5769</v>
      </c>
      <c r="P520">
        <v>16</v>
      </c>
      <c r="Q520" s="3" t="s">
        <v>4098</v>
      </c>
    </row>
    <row r="521" ht="15" customHeight="1">
      <c r="A521" t="e">
        <f t="shared" ca="1" si="559"/>
        <v>#VALUE!</v>
      </c>
      <c r="B521" t="e">
        <f t="array" ref="B521" ca="1">_xlfn.XLOOKUP(Tabelle10[[#This Row],[ExperimentID]]&amp;Tabelle10[[#This Row],[NegotiationID]]&amp;Tabelle10[[#This Row],[MessageID]],ALL_IN_ONE[ExperimentID]&amp;ALL_IN_ONE[NegotiationID]&amp;ALL_IN_ONE[MessageID],ALL_IN_ONE[Gesamt_ID],,0)</f>
        <v>#VALUE!</v>
      </c>
      <c r="C521">
        <v>66852</v>
      </c>
      <c r="D521" t="s">
        <v>3675</v>
      </c>
      <c r="E521">
        <v>75459</v>
      </c>
      <c r="F521">
        <v>66842</v>
      </c>
      <c r="G521">
        <v>66839</v>
      </c>
      <c r="H521" t="s">
        <v>31</v>
      </c>
      <c r="I521" t="str">
        <f t="array" ref="I521">IFERROR(_xlfn.XLOOKUP(Tabelle10[[#This Row],[NegotiationID]]&amp;"FinalAccept",Tabelle10[NegotiationID]&amp;Tabelle10[ActionType],Tabelle10[ActionType],,0),_xlfn.XLOOKUP(Tabelle10[[#This Row],[NegotiationID]]&amp;"FinalReject",Tabelle10[NegotiationID]&amp;Tabelle10[ActionType],Tabelle10[ActionType],,0))</f>
        <v>FinalAccept</v>
      </c>
      <c r="J521">
        <v>0.60199999999999998</v>
      </c>
      <c r="K521">
        <v>0.58050000000000002</v>
      </c>
      <c r="L521">
        <v>1.1825000000000001</v>
      </c>
      <c r="M521">
        <v>0.021499999999999998</v>
      </c>
      <c r="N521">
        <v>486</v>
      </c>
      <c r="O521">
        <v>5769</v>
      </c>
      <c r="P521">
        <v>16</v>
      </c>
      <c r="Q521" s="3" t="s">
        <v>4099</v>
      </c>
    </row>
    <row r="522" ht="15" customHeight="1">
      <c r="A522" t="e">
        <f t="shared" ca="1" si="559"/>
        <v>#VALUE!</v>
      </c>
      <c r="B522" t="e">
        <f t="array" ref="B522" ca="1">_xlfn.XLOOKUP(Tabelle10[[#This Row],[ExperimentID]]&amp;Tabelle10[[#This Row],[NegotiationID]]&amp;Tabelle10[[#This Row],[MessageID]],ALL_IN_ONE[ExperimentID]&amp;ALL_IN_ONE[NegotiationID]&amp;ALL_IN_ONE[MessageID],ALL_IN_ONE[Gesamt_ID],,0)</f>
        <v>#VALUE!</v>
      </c>
      <c r="C522">
        <v>66852</v>
      </c>
      <c r="D522" t="s">
        <v>3675</v>
      </c>
      <c r="E522">
        <v>76100</v>
      </c>
      <c r="F522">
        <v>66839</v>
      </c>
      <c r="G522">
        <v>66842</v>
      </c>
      <c r="H522" t="s">
        <v>31</v>
      </c>
      <c r="I522" t="str">
        <f t="array" ref="I522">IFERROR(_xlfn.XLOOKUP(Tabelle10[[#This Row],[NegotiationID]]&amp;"FinalAccept",Tabelle10[NegotiationID]&amp;Tabelle10[ActionType],Tabelle10[ActionType],,0),_xlfn.XLOOKUP(Tabelle10[[#This Row],[NegotiationID]]&amp;"FinalReject",Tabelle10[NegotiationID]&amp;Tabelle10[ActionType],Tabelle10[ActionType],,0))</f>
        <v>FinalAccept</v>
      </c>
      <c r="J522">
        <v>0.75849999999999995</v>
      </c>
      <c r="K522">
        <v>0.432</v>
      </c>
      <c r="L522">
        <v>1.1904999999999999</v>
      </c>
      <c r="M522">
        <v>0.32650000000000001</v>
      </c>
      <c r="N522">
        <v>598</v>
      </c>
      <c r="O522">
        <v>5769</v>
      </c>
      <c r="P522">
        <v>16</v>
      </c>
      <c r="Q522" s="3" t="s">
        <v>4100</v>
      </c>
    </row>
    <row r="523" ht="15" customHeight="1">
      <c r="A523" t="e">
        <f t="shared" ca="1" si="559"/>
        <v>#VALUE!</v>
      </c>
      <c r="B523" t="e">
        <f t="array" ref="B523" ca="1">_xlfn.XLOOKUP(Tabelle10[[#This Row],[ExperimentID]]&amp;Tabelle10[[#This Row],[NegotiationID]]&amp;Tabelle10[[#This Row],[MessageID]],ALL_IN_ONE[ExperimentID]&amp;ALL_IN_ONE[NegotiationID]&amp;ALL_IN_ONE[MessageID],ALL_IN_ONE[Gesamt_ID],,0)</f>
        <v>#VALUE!</v>
      </c>
      <c r="C523">
        <v>66852</v>
      </c>
      <c r="D523" t="s">
        <v>3675</v>
      </c>
      <c r="E523">
        <v>76119</v>
      </c>
      <c r="F523">
        <v>66842</v>
      </c>
      <c r="G523">
        <v>66839</v>
      </c>
      <c r="H523" t="s">
        <v>31</v>
      </c>
      <c r="I523" t="str">
        <f t="array" ref="I523">IFERROR(_xlfn.XLOOKUP(Tabelle10[[#This Row],[NegotiationID]]&amp;"FinalAccept",Tabelle10[NegotiationID]&amp;Tabelle10[ActionType],Tabelle10[ActionType],,0),_xlfn.XLOOKUP(Tabelle10[[#This Row],[NegotiationID]]&amp;"FinalReject",Tabelle10[NegotiationID]&amp;Tabelle10[ActionType],Tabelle10[ActionType],,0))</f>
        <v>FinalAccept</v>
      </c>
      <c r="J523">
        <v>0.63200000000000001</v>
      </c>
      <c r="K523">
        <v>0.67100000000000004</v>
      </c>
      <c r="L523">
        <v>1.3029999999999999</v>
      </c>
      <c r="M523">
        <v>0.039</v>
      </c>
      <c r="N523">
        <v>472</v>
      </c>
      <c r="O523">
        <v>5769</v>
      </c>
      <c r="P523">
        <v>16</v>
      </c>
      <c r="Q523" s="3" t="s">
        <v>4101</v>
      </c>
    </row>
    <row r="524" ht="290" hidden="1">
      <c r="A524" t="e">
        <f t="shared" ca="1" si="559"/>
        <v>#VALUE!</v>
      </c>
      <c r="B524" t="e">
        <f t="array" ref="B524" ca="1">_xlfn.XLOOKUP(Tabelle10[[#This Row],[ExperimentID]]&amp;Tabelle10[[#This Row],[NegotiationID]]&amp;Tabelle10[[#This Row],[MessageID]],ALL_IN_ONE[ExperimentID]&amp;ALL_IN_ONE[NegotiationID]&amp;ALL_IN_ONE[MessageID],ALL_IN_ONE[Gesamt_ID],,0)</f>
        <v>#VALUE!</v>
      </c>
      <c r="C524">
        <v>66852</v>
      </c>
      <c r="D524" t="s">
        <v>3675</v>
      </c>
      <c r="E524">
        <v>76408</v>
      </c>
      <c r="F524">
        <v>66839</v>
      </c>
      <c r="G524">
        <v>66842</v>
      </c>
      <c r="H524" t="s">
        <v>22</v>
      </c>
      <c r="I524" t="str">
        <f t="array" ref="I524">IFERROR(_xlfn.XLOOKUP(Tabelle10[[#This Row],[NegotiationID]]&amp;"FinalAccept",Tabelle10[NegotiationID]&amp;Tabelle10[ActionType],Tabelle10[ActionType],,0),_xlfn.XLOOKUP(Tabelle10[[#This Row],[NegotiationID]]&amp;"FinalReject",Tabelle10[NegotiationID]&amp;Tabelle10[ActionType],Tabelle10[ActionType],,0))</f>
        <v>FinalAccept</v>
      </c>
      <c r="N524">
        <v>676</v>
      </c>
      <c r="O524">
        <v>5769</v>
      </c>
      <c r="P524">
        <v>16</v>
      </c>
      <c r="Q524" s="3" t="s">
        <v>6686</v>
      </c>
    </row>
    <row r="525" ht="377" hidden="1">
      <c r="A525" t="e">
        <f t="shared" ca="1" si="559"/>
        <v>#VALUE!</v>
      </c>
      <c r="B525" t="e">
        <f t="array" ref="B525" ca="1">_xlfn.XLOOKUP(Tabelle10[[#This Row],[ExperimentID]]&amp;Tabelle10[[#This Row],[NegotiationID]]&amp;Tabelle10[[#This Row],[MessageID]],ALL_IN_ONE[ExperimentID]&amp;ALL_IN_ONE[NegotiationID]&amp;ALL_IN_ONE[MessageID],ALL_IN_ONE[Gesamt_ID],,0)</f>
        <v>#VALUE!</v>
      </c>
      <c r="C525">
        <v>66852</v>
      </c>
      <c r="D525" t="s">
        <v>3675</v>
      </c>
      <c r="E525">
        <v>76621</v>
      </c>
      <c r="F525">
        <v>66842</v>
      </c>
      <c r="G525">
        <v>66839</v>
      </c>
      <c r="H525" t="s">
        <v>24</v>
      </c>
      <c r="I525" t="str">
        <f t="array" ref="I525">IFERROR(_xlfn.XLOOKUP(Tabelle10[[#This Row],[NegotiationID]]&amp;"FinalAccept",Tabelle10[NegotiationID]&amp;Tabelle10[ActionType],Tabelle10[ActionType],,0),_xlfn.XLOOKUP(Tabelle10[[#This Row],[NegotiationID]]&amp;"FinalReject",Tabelle10[NegotiationID]&amp;Tabelle10[ActionType],Tabelle10[ActionType],,0))</f>
        <v>FinalAccept</v>
      </c>
      <c r="N525">
        <v>448</v>
      </c>
      <c r="O525">
        <v>5769</v>
      </c>
      <c r="P525">
        <v>16</v>
      </c>
      <c r="Q525" s="3" t="s">
        <v>6687</v>
      </c>
    </row>
    <row r="526" ht="319" hidden="1">
      <c r="A526" t="e">
        <f t="shared" ca="1" si="559"/>
        <v>#VALUE!</v>
      </c>
      <c r="B526" t="e">
        <f t="array" ref="B526" ca="1">_xlfn.XLOOKUP(Tabelle10[[#This Row],[ExperimentID]]&amp;Tabelle10[[#This Row],[NegotiationID]]&amp;Tabelle10[[#This Row],[MessageID]],ALL_IN_ONE[ExperimentID]&amp;ALL_IN_ONE[NegotiationID]&amp;ALL_IN_ONE[MessageID],ALL_IN_ONE[Gesamt_ID],,0)</f>
        <v>#VALUE!</v>
      </c>
      <c r="C526">
        <v>66852</v>
      </c>
      <c r="D526" t="s">
        <v>3675</v>
      </c>
      <c r="E526">
        <v>76979</v>
      </c>
      <c r="F526">
        <v>66839</v>
      </c>
      <c r="G526">
        <v>66842</v>
      </c>
      <c r="H526" t="s">
        <v>22</v>
      </c>
      <c r="I526" t="str">
        <f t="array" ref="I526">IFERROR(_xlfn.XLOOKUP(Tabelle10[[#This Row],[NegotiationID]]&amp;"FinalAccept",Tabelle10[NegotiationID]&amp;Tabelle10[ActionType],Tabelle10[ActionType],,0),_xlfn.XLOOKUP(Tabelle10[[#This Row],[NegotiationID]]&amp;"FinalReject",Tabelle10[NegotiationID]&amp;Tabelle10[ActionType],Tabelle10[ActionType],,0))</f>
        <v>FinalAccept</v>
      </c>
      <c r="N526">
        <v>551</v>
      </c>
      <c r="O526">
        <v>5769</v>
      </c>
      <c r="P526">
        <v>16</v>
      </c>
      <c r="Q526" s="3" t="s">
        <v>6688</v>
      </c>
    </row>
    <row r="527" ht="15" customHeight="1">
      <c r="A527" t="e">
        <f t="shared" ca="1" si="559"/>
        <v>#VALUE!</v>
      </c>
      <c r="B527" t="e">
        <f t="array" ref="B527" ca="1">_xlfn.XLOOKUP(Tabelle10[[#This Row],[ExperimentID]]&amp;Tabelle10[[#This Row],[NegotiationID]]&amp;Tabelle10[[#This Row],[MessageID]],ALL_IN_ONE[ExperimentID]&amp;ALL_IN_ONE[NegotiationID]&amp;ALL_IN_ONE[MessageID],ALL_IN_ONE[Gesamt_ID],,0)</f>
        <v>#VALUE!</v>
      </c>
      <c r="C527">
        <v>66852</v>
      </c>
      <c r="D527" t="s">
        <v>3675</v>
      </c>
      <c r="E527">
        <v>77018</v>
      </c>
      <c r="F527">
        <v>66842</v>
      </c>
      <c r="G527">
        <v>66839</v>
      </c>
      <c r="H527" t="s">
        <v>31</v>
      </c>
      <c r="I527" t="str">
        <f t="array" ref="I527">IFERROR(_xlfn.XLOOKUP(Tabelle10[[#This Row],[NegotiationID]]&amp;"FinalAccept",Tabelle10[NegotiationID]&amp;Tabelle10[ActionType],Tabelle10[ActionType],,0),_xlfn.XLOOKUP(Tabelle10[[#This Row],[NegotiationID]]&amp;"FinalReject",Tabelle10[NegotiationID]&amp;Tabelle10[ActionType],Tabelle10[ActionType],,0))</f>
        <v>FinalAccept</v>
      </c>
      <c r="J527">
        <v>0.58150000000000002</v>
      </c>
      <c r="K527">
        <v>0.70099999999999996</v>
      </c>
      <c r="L527">
        <v>1.2825</v>
      </c>
      <c r="M527">
        <v>0.1195</v>
      </c>
      <c r="N527">
        <v>326</v>
      </c>
      <c r="O527">
        <v>5769</v>
      </c>
      <c r="P527">
        <v>16</v>
      </c>
      <c r="Q527" s="3" t="s">
        <v>4102</v>
      </c>
    </row>
    <row r="528" ht="15" customHeight="1">
      <c r="A528" t="e">
        <f t="shared" ca="1" si="559"/>
        <v>#VALUE!</v>
      </c>
      <c r="B528" t="e">
        <f t="array" ref="B528" ca="1">_xlfn.XLOOKUP(Tabelle10[[#This Row],[ExperimentID]]&amp;Tabelle10[[#This Row],[NegotiationID]]&amp;Tabelle10[[#This Row],[MessageID]],ALL_IN_ONE[ExperimentID]&amp;ALL_IN_ONE[NegotiationID]&amp;ALL_IN_ONE[MessageID],ALL_IN_ONE[Gesamt_ID],,0)</f>
        <v>#VALUE!</v>
      </c>
      <c r="C528">
        <v>66852</v>
      </c>
      <c r="D528" t="s">
        <v>3675</v>
      </c>
      <c r="E528">
        <v>77036</v>
      </c>
      <c r="F528">
        <v>66839</v>
      </c>
      <c r="G528">
        <v>66842</v>
      </c>
      <c r="H528" t="s">
        <v>20</v>
      </c>
      <c r="I528" t="str">
        <f t="array" ref="I528">IFERROR(_xlfn.XLOOKUP(Tabelle10[[#This Row],[NegotiationID]]&amp;"FinalAccept",Tabelle10[NegotiationID]&amp;Tabelle10[ActionType],Tabelle10[ActionType],,0),_xlfn.XLOOKUP(Tabelle10[[#This Row],[NegotiationID]]&amp;"FinalReject",Tabelle10[NegotiationID]&amp;Tabelle10[ActionType],Tabelle10[ActionType],,0))</f>
        <v>FinalAccept</v>
      </c>
      <c r="J528">
        <v>0.70099999999999996</v>
      </c>
      <c r="K528">
        <v>0.58150000000000002</v>
      </c>
      <c r="L528">
        <v>1.2825</v>
      </c>
      <c r="M528">
        <v>0.1195</v>
      </c>
      <c r="N528">
        <v>115</v>
      </c>
      <c r="O528">
        <v>5769</v>
      </c>
      <c r="P528">
        <v>16</v>
      </c>
      <c r="Q528" s="3" t="s">
        <v>4103</v>
      </c>
    </row>
    <row r="529" ht="14.5" hidden="1">
      <c r="A529" t="e">
        <f t="shared" ca="1" si="559"/>
        <v>#VALUE!</v>
      </c>
      <c r="B529" t="e">
        <f t="array" ref="B529" ca="1">_xlfn.XLOOKUP(Tabelle10[[#This Row],[ExperimentID]]&amp;Tabelle10[[#This Row],[NegotiationID]]&amp;Tabelle10[[#This Row],[MessageID]],ALL_IN_ONE[ExperimentID]&amp;ALL_IN_ONE[NegotiationID]&amp;ALL_IN_ONE[MessageID],ALL_IN_ONE[Gesamt_ID],,0)</f>
        <v>#VALUE!</v>
      </c>
      <c r="C529">
        <v>66880</v>
      </c>
      <c r="D529" t="s">
        <v>3675</v>
      </c>
      <c r="E529">
        <v>66881</v>
      </c>
      <c r="H529" t="s">
        <v>6019</v>
      </c>
      <c r="I529" t="str">
        <f t="array" ref="I529">IFERROR(_xlfn.XLOOKUP(Tabelle10[[#This Row],[NegotiationID]]&amp;"FinalAccept",Tabelle10[NegotiationID]&amp;Tabelle10[ActionType],Tabelle10[ActionType],,0),_xlfn.XLOOKUP(Tabelle10[[#This Row],[NegotiationID]]&amp;"FinalReject",Tabelle10[NegotiationID]&amp;Tabelle10[ActionType],Tabelle10[ActionType],,0))</f>
        <v>FinalAccept</v>
      </c>
      <c r="N529">
        <v>21</v>
      </c>
      <c r="O529">
        <v>1515</v>
      </c>
      <c r="P529">
        <v>8</v>
      </c>
      <c r="Q529" t="s">
        <v>6020</v>
      </c>
    </row>
    <row r="530" ht="15" customHeight="1">
      <c r="A530" t="e">
        <f t="shared" ca="1" si="559"/>
        <v>#VALUE!</v>
      </c>
      <c r="B530" t="e">
        <f t="array" ref="B530" ca="1">_xlfn.XLOOKUP(Tabelle10[[#This Row],[ExperimentID]]&amp;Tabelle10[[#This Row],[NegotiationID]]&amp;Tabelle10[[#This Row],[MessageID]],ALL_IN_ONE[ExperimentID]&amp;ALL_IN_ONE[NegotiationID]&amp;ALL_IN_ONE[MessageID],ALL_IN_ONE[Gesamt_ID],,0)</f>
        <v>#VALUE!</v>
      </c>
      <c r="C530">
        <v>66880</v>
      </c>
      <c r="D530" t="s">
        <v>3675</v>
      </c>
      <c r="E530">
        <v>72208</v>
      </c>
      <c r="F530">
        <v>66867</v>
      </c>
      <c r="G530">
        <v>66870</v>
      </c>
      <c r="H530" t="s">
        <v>158</v>
      </c>
      <c r="I530" t="str">
        <f t="array" ref="I530">IFERROR(_xlfn.XLOOKUP(Tabelle10[[#This Row],[NegotiationID]]&amp;"FinalAccept",Tabelle10[NegotiationID]&amp;Tabelle10[ActionType],Tabelle10[ActionType],,0),_xlfn.XLOOKUP(Tabelle10[[#This Row],[NegotiationID]]&amp;"FinalReject",Tabelle10[NegotiationID]&amp;Tabelle10[ActionType],Tabelle10[ActionType],,0))</f>
        <v>FinalAccept</v>
      </c>
      <c r="J530">
        <v>0.92000000000000004</v>
      </c>
      <c r="K530">
        <v>0.30199999999999999</v>
      </c>
      <c r="L530">
        <v>1.222</v>
      </c>
      <c r="M530">
        <v>0.61799999999999999</v>
      </c>
      <c r="N530">
        <v>316</v>
      </c>
      <c r="O530">
        <v>1515</v>
      </c>
      <c r="P530">
        <v>8</v>
      </c>
      <c r="Q530" s="3" t="s">
        <v>4104</v>
      </c>
    </row>
    <row r="531" ht="15" customHeight="1">
      <c r="A531" t="e">
        <f t="shared" ca="1" si="559"/>
        <v>#VALUE!</v>
      </c>
      <c r="B531" t="e">
        <f t="array" ref="B531" ca="1">_xlfn.XLOOKUP(Tabelle10[[#This Row],[ExperimentID]]&amp;Tabelle10[[#This Row],[NegotiationID]]&amp;Tabelle10[[#This Row],[MessageID]],ALL_IN_ONE[ExperimentID]&amp;ALL_IN_ONE[NegotiationID]&amp;ALL_IN_ONE[MessageID],ALL_IN_ONE[Gesamt_ID],,0)</f>
        <v>#VALUE!</v>
      </c>
      <c r="C531">
        <v>66880</v>
      </c>
      <c r="D531" t="s">
        <v>3675</v>
      </c>
      <c r="E531">
        <v>72445</v>
      </c>
      <c r="F531">
        <v>66870</v>
      </c>
      <c r="G531">
        <v>66867</v>
      </c>
      <c r="H531" t="s">
        <v>31</v>
      </c>
      <c r="I531" t="str">
        <f t="array" ref="I531">IFERROR(_xlfn.XLOOKUP(Tabelle10[[#This Row],[NegotiationID]]&amp;"FinalAccept",Tabelle10[NegotiationID]&amp;Tabelle10[ActionType],Tabelle10[ActionType],,0),_xlfn.XLOOKUP(Tabelle10[[#This Row],[NegotiationID]]&amp;"FinalReject",Tabelle10[NegotiationID]&amp;Tabelle10[ActionType],Tabelle10[ActionType],,0))</f>
        <v>FinalAccept</v>
      </c>
      <c r="J531">
        <v>0.89049999999999996</v>
      </c>
      <c r="K531">
        <v>0.28899999999999998</v>
      </c>
      <c r="L531">
        <v>1.1795</v>
      </c>
      <c r="M531">
        <v>0.60150000000000003</v>
      </c>
      <c r="N531">
        <v>307</v>
      </c>
      <c r="O531">
        <v>1515</v>
      </c>
      <c r="P531">
        <v>8</v>
      </c>
      <c r="Q531" s="3" t="s">
        <v>4105</v>
      </c>
    </row>
    <row r="532" ht="15" customHeight="1">
      <c r="A532" t="e">
        <f t="shared" ca="1" si="559"/>
        <v>#VALUE!</v>
      </c>
      <c r="B532" t="e">
        <f t="array" ref="B532" ca="1">_xlfn.XLOOKUP(Tabelle10[[#This Row],[ExperimentID]]&amp;Tabelle10[[#This Row],[NegotiationID]]&amp;Tabelle10[[#This Row],[MessageID]],ALL_IN_ONE[ExperimentID]&amp;ALL_IN_ONE[NegotiationID]&amp;ALL_IN_ONE[MessageID],ALL_IN_ONE[Gesamt_ID],,0)</f>
        <v>#VALUE!</v>
      </c>
      <c r="C532">
        <v>66880</v>
      </c>
      <c r="D532" t="s">
        <v>3675</v>
      </c>
      <c r="E532">
        <v>74197</v>
      </c>
      <c r="F532">
        <v>66867</v>
      </c>
      <c r="G532">
        <v>66870</v>
      </c>
      <c r="H532" t="s">
        <v>31</v>
      </c>
      <c r="I532" t="str">
        <f t="array" ref="I532">IFERROR(_xlfn.XLOOKUP(Tabelle10[[#This Row],[NegotiationID]]&amp;"FinalAccept",Tabelle10[NegotiationID]&amp;Tabelle10[ActionType],Tabelle10[ActionType],,0),_xlfn.XLOOKUP(Tabelle10[[#This Row],[NegotiationID]]&amp;"FinalReject",Tabelle10[NegotiationID]&amp;Tabelle10[ActionType],Tabelle10[ActionType],,0))</f>
        <v>FinalAccept</v>
      </c>
      <c r="J532">
        <v>0.73099999999999998</v>
      </c>
      <c r="K532">
        <v>0.50249999999999995</v>
      </c>
      <c r="L532">
        <v>1.2335</v>
      </c>
      <c r="M532">
        <v>0.22850000000000001</v>
      </c>
      <c r="N532">
        <v>352</v>
      </c>
      <c r="O532">
        <v>1515</v>
      </c>
      <c r="P532">
        <v>8</v>
      </c>
      <c r="Q532" s="3" t="s">
        <v>4106</v>
      </c>
    </row>
    <row r="533" ht="15" customHeight="1">
      <c r="A533" t="e">
        <f t="shared" ca="1" si="559"/>
        <v>#VALUE!</v>
      </c>
      <c r="B533" t="e">
        <f t="array" ref="B533" ca="1">_xlfn.XLOOKUP(Tabelle10[[#This Row],[ExperimentID]]&amp;Tabelle10[[#This Row],[NegotiationID]]&amp;Tabelle10[[#This Row],[MessageID]],ALL_IN_ONE[ExperimentID]&amp;ALL_IN_ONE[NegotiationID]&amp;ALL_IN_ONE[MessageID],ALL_IN_ONE[Gesamt_ID],,0)</f>
        <v>#VALUE!</v>
      </c>
      <c r="C533">
        <v>66880</v>
      </c>
      <c r="D533" t="s">
        <v>3675</v>
      </c>
      <c r="E533">
        <v>74522</v>
      </c>
      <c r="F533">
        <v>66870</v>
      </c>
      <c r="G533">
        <v>66867</v>
      </c>
      <c r="H533" t="s">
        <v>31</v>
      </c>
      <c r="I533" t="str">
        <f t="array" ref="I533">IFERROR(_xlfn.XLOOKUP(Tabelle10[[#This Row],[NegotiationID]]&amp;"FinalAccept",Tabelle10[NegotiationID]&amp;Tabelle10[ActionType],Tabelle10[ActionType],,0),_xlfn.XLOOKUP(Tabelle10[[#This Row],[NegotiationID]]&amp;"FinalReject",Tabelle10[NegotiationID]&amp;Tabelle10[ActionType],Tabelle10[ActionType],,0))</f>
        <v>FinalAccept</v>
      </c>
      <c r="J533">
        <v>0.72150000000000003</v>
      </c>
      <c r="K533">
        <v>0.45050000000000001</v>
      </c>
      <c r="L533">
        <v>1.1719999999999999</v>
      </c>
      <c r="M533">
        <v>0.27100000000000002</v>
      </c>
      <c r="N533">
        <v>253</v>
      </c>
      <c r="O533">
        <v>1515</v>
      </c>
      <c r="P533">
        <v>8</v>
      </c>
      <c r="Q533" s="3" t="s">
        <v>4107</v>
      </c>
    </row>
    <row r="534" ht="15" customHeight="1">
      <c r="A534" t="e">
        <f t="shared" ca="1" si="559"/>
        <v>#VALUE!</v>
      </c>
      <c r="B534" t="e">
        <f t="array" ref="B534" ca="1">_xlfn.XLOOKUP(Tabelle10[[#This Row],[ExperimentID]]&amp;Tabelle10[[#This Row],[NegotiationID]]&amp;Tabelle10[[#This Row],[MessageID]],ALL_IN_ONE[ExperimentID]&amp;ALL_IN_ONE[NegotiationID]&amp;ALL_IN_ONE[MessageID],ALL_IN_ONE[Gesamt_ID],,0)</f>
        <v>#VALUE!</v>
      </c>
      <c r="C534">
        <v>66880</v>
      </c>
      <c r="D534" t="s">
        <v>3675</v>
      </c>
      <c r="E534">
        <v>74537</v>
      </c>
      <c r="F534">
        <v>66867</v>
      </c>
      <c r="G534">
        <v>66870</v>
      </c>
      <c r="H534" t="s">
        <v>31</v>
      </c>
      <c r="I534" t="str">
        <f t="array" ref="I534">IFERROR(_xlfn.XLOOKUP(Tabelle10[[#This Row],[NegotiationID]]&amp;"FinalAccept",Tabelle10[NegotiationID]&amp;Tabelle10[ActionType],Tabelle10[ActionType],,0),_xlfn.XLOOKUP(Tabelle10[[#This Row],[NegotiationID]]&amp;"FinalReject",Tabelle10[NegotiationID]&amp;Tabelle10[ActionType],Tabelle10[ActionType],,0))</f>
        <v>FinalAccept</v>
      </c>
      <c r="J534">
        <v>0.58050000000000002</v>
      </c>
      <c r="K534">
        <v>0.57250000000000001</v>
      </c>
      <c r="L534">
        <v>1.153</v>
      </c>
      <c r="M534">
        <v>0.0080000000000000002</v>
      </c>
      <c r="N534">
        <v>100</v>
      </c>
      <c r="O534">
        <v>1515</v>
      </c>
      <c r="P534">
        <v>8</v>
      </c>
      <c r="Q534" s="3" t="s">
        <v>4108</v>
      </c>
    </row>
    <row r="535" ht="15" customHeight="1">
      <c r="A535" t="e">
        <f t="shared" ca="1" si="559"/>
        <v>#VALUE!</v>
      </c>
      <c r="B535" t="e">
        <f t="array" ref="B535" ca="1">_xlfn.XLOOKUP(Tabelle10[[#This Row],[ExperimentID]]&amp;Tabelle10[[#This Row],[NegotiationID]]&amp;Tabelle10[[#This Row],[MessageID]],ALL_IN_ONE[ExperimentID]&amp;ALL_IN_ONE[NegotiationID]&amp;ALL_IN_ONE[MessageID],ALL_IN_ONE[Gesamt_ID],,0)</f>
        <v>#VALUE!</v>
      </c>
      <c r="C535">
        <v>66880</v>
      </c>
      <c r="D535" t="s">
        <v>3675</v>
      </c>
      <c r="E535">
        <v>74551</v>
      </c>
      <c r="F535">
        <v>66870</v>
      </c>
      <c r="G535">
        <v>66867</v>
      </c>
      <c r="H535" t="s">
        <v>31</v>
      </c>
      <c r="I535" t="str">
        <f t="array" ref="I535">IFERROR(_xlfn.XLOOKUP(Tabelle10[[#This Row],[NegotiationID]]&amp;"FinalAccept",Tabelle10[NegotiationID]&amp;Tabelle10[ActionType],Tabelle10[ActionType],,0),_xlfn.XLOOKUP(Tabelle10[[#This Row],[NegotiationID]]&amp;"FinalReject",Tabelle10[NegotiationID]&amp;Tabelle10[ActionType],Tabelle10[ActionType],,0))</f>
        <v>FinalAccept</v>
      </c>
      <c r="J535">
        <v>0.66200000000000003</v>
      </c>
      <c r="K535">
        <v>0.61850000000000005</v>
      </c>
      <c r="L535">
        <v>1.2805</v>
      </c>
      <c r="M535">
        <v>0.043499999999999997</v>
      </c>
      <c r="N535">
        <v>118</v>
      </c>
      <c r="O535">
        <v>1515</v>
      </c>
      <c r="P535">
        <v>8</v>
      </c>
      <c r="Q535" s="3" t="s">
        <v>4109</v>
      </c>
    </row>
    <row r="536" ht="15" customHeight="1">
      <c r="A536" t="e">
        <f t="shared" ca="1" si="559"/>
        <v>#VALUE!</v>
      </c>
      <c r="B536" t="e">
        <f t="array" ref="B536" ca="1">_xlfn.XLOOKUP(Tabelle10[[#This Row],[ExperimentID]]&amp;Tabelle10[[#This Row],[NegotiationID]]&amp;Tabelle10[[#This Row],[MessageID]],ALL_IN_ONE[ExperimentID]&amp;ALL_IN_ONE[NegotiationID]&amp;ALL_IN_ONE[MessageID],ALL_IN_ONE[Gesamt_ID],,0)</f>
        <v>#VALUE!</v>
      </c>
      <c r="C536">
        <v>66880</v>
      </c>
      <c r="D536" t="s">
        <v>3675</v>
      </c>
      <c r="E536">
        <v>74623</v>
      </c>
      <c r="F536">
        <v>66867</v>
      </c>
      <c r="G536">
        <v>66870</v>
      </c>
      <c r="H536" t="s">
        <v>20</v>
      </c>
      <c r="I536" t="str">
        <f t="array" ref="I536">IFERROR(_xlfn.XLOOKUP(Tabelle10[[#This Row],[NegotiationID]]&amp;"FinalAccept",Tabelle10[NegotiationID]&amp;Tabelle10[ActionType],Tabelle10[ActionType],,0),_xlfn.XLOOKUP(Tabelle10[[#This Row],[NegotiationID]]&amp;"FinalReject",Tabelle10[NegotiationID]&amp;Tabelle10[ActionType],Tabelle10[ActionType],,0))</f>
        <v>FinalAccept</v>
      </c>
      <c r="J536">
        <v>0.61850000000000005</v>
      </c>
      <c r="K536">
        <v>0.66200000000000003</v>
      </c>
      <c r="L536">
        <v>1.2805</v>
      </c>
      <c r="M536">
        <v>0.043499999999999997</v>
      </c>
      <c r="N536">
        <v>48</v>
      </c>
      <c r="O536">
        <v>1515</v>
      </c>
      <c r="P536">
        <v>8</v>
      </c>
      <c r="Q536" s="3" t="s">
        <v>4110</v>
      </c>
    </row>
    <row r="537" ht="14.5" hidden="1">
      <c r="A537" t="e">
        <f t="shared" ca="1" si="559"/>
        <v>#VALUE!</v>
      </c>
      <c r="B537" t="e">
        <f t="array" ref="B537" ca="1">_xlfn.XLOOKUP(Tabelle10[[#This Row],[ExperimentID]]&amp;Tabelle10[[#This Row],[NegotiationID]]&amp;Tabelle10[[#This Row],[MessageID]],ALL_IN_ONE[ExperimentID]&amp;ALL_IN_ONE[NegotiationID]&amp;ALL_IN_ONE[MessageID],ALL_IN_ONE[Gesamt_ID],,0)</f>
        <v>#VALUE!</v>
      </c>
      <c r="C537">
        <v>66908</v>
      </c>
      <c r="D537" t="s">
        <v>3675</v>
      </c>
      <c r="E537">
        <v>66909</v>
      </c>
      <c r="H537" t="s">
        <v>6019</v>
      </c>
      <c r="I537" t="str">
        <f t="array" ref="I537">IFERROR(_xlfn.XLOOKUP(Tabelle10[[#This Row],[NegotiationID]]&amp;"FinalAccept",Tabelle10[NegotiationID]&amp;Tabelle10[ActionType],Tabelle10[ActionType],,0),_xlfn.XLOOKUP(Tabelle10[[#This Row],[NegotiationID]]&amp;"FinalReject",Tabelle10[NegotiationID]&amp;Tabelle10[ActionType],Tabelle10[ActionType],,0))</f>
        <v>FinalAccept</v>
      </c>
      <c r="N537">
        <v>21</v>
      </c>
      <c r="O537">
        <v>1142</v>
      </c>
      <c r="P537">
        <v>11</v>
      </c>
      <c r="Q537" t="s">
        <v>6020</v>
      </c>
    </row>
    <row r="538" ht="15" customHeight="1">
      <c r="A538" t="e">
        <f t="shared" ca="1" si="559"/>
        <v>#VALUE!</v>
      </c>
      <c r="B538" t="e">
        <f t="array" ref="B538" ca="1">_xlfn.XLOOKUP(Tabelle10[[#This Row],[ExperimentID]]&amp;Tabelle10[[#This Row],[NegotiationID]]&amp;Tabelle10[[#This Row],[MessageID]],ALL_IN_ONE[ExperimentID]&amp;ALL_IN_ONE[NegotiationID]&amp;ALL_IN_ONE[MessageID],ALL_IN_ONE[Gesamt_ID],,0)</f>
        <v>#VALUE!</v>
      </c>
      <c r="C538">
        <v>66908</v>
      </c>
      <c r="D538" t="s">
        <v>3675</v>
      </c>
      <c r="E538">
        <v>71895</v>
      </c>
      <c r="F538">
        <v>66895</v>
      </c>
      <c r="G538">
        <v>66898</v>
      </c>
      <c r="H538" t="s">
        <v>19</v>
      </c>
      <c r="I538" t="str">
        <f t="array" ref="I538">IFERROR(_xlfn.XLOOKUP(Tabelle10[[#This Row],[NegotiationID]]&amp;"FinalAccept",Tabelle10[NegotiationID]&amp;Tabelle10[ActionType],Tabelle10[ActionType],,0),_xlfn.XLOOKUP(Tabelle10[[#This Row],[NegotiationID]]&amp;"FinalReject",Tabelle10[NegotiationID]&amp;Tabelle10[ActionType],Tabelle10[ActionType],,0))</f>
        <v>FinalAccept</v>
      </c>
      <c r="J538">
        <v>0.97999999999999998</v>
      </c>
      <c r="K538">
        <v>0.20200000000000001</v>
      </c>
      <c r="L538">
        <v>1.1819999999999999</v>
      </c>
      <c r="M538">
        <v>0.77800000000000002</v>
      </c>
      <c r="N538">
        <v>77</v>
      </c>
      <c r="O538">
        <v>1142</v>
      </c>
      <c r="P538">
        <v>11</v>
      </c>
      <c r="Q538" s="3" t="s">
        <v>4111</v>
      </c>
    </row>
    <row r="539" ht="15" customHeight="1">
      <c r="A539" t="e">
        <f t="shared" ca="1" si="559"/>
        <v>#VALUE!</v>
      </c>
      <c r="B539" t="e">
        <f t="array" ref="B539" ca="1">_xlfn.XLOOKUP(Tabelle10[[#This Row],[ExperimentID]]&amp;Tabelle10[[#This Row],[NegotiationID]]&amp;Tabelle10[[#This Row],[MessageID]],ALL_IN_ONE[ExperimentID]&amp;ALL_IN_ONE[NegotiationID]&amp;ALL_IN_ONE[MessageID],ALL_IN_ONE[Gesamt_ID],,0)</f>
        <v>#VALUE!</v>
      </c>
      <c r="C539">
        <v>66908</v>
      </c>
      <c r="D539" t="s">
        <v>3675</v>
      </c>
      <c r="E539">
        <v>72584</v>
      </c>
      <c r="F539">
        <v>66898</v>
      </c>
      <c r="G539">
        <v>66895</v>
      </c>
      <c r="H539" t="s">
        <v>31</v>
      </c>
      <c r="I539" t="str">
        <f t="array" ref="I539">IFERROR(_xlfn.XLOOKUP(Tabelle10[[#This Row],[NegotiationID]]&amp;"FinalAccept",Tabelle10[NegotiationID]&amp;Tabelle10[ActionType],Tabelle10[ActionType],,0),_xlfn.XLOOKUP(Tabelle10[[#This Row],[NegotiationID]]&amp;"FinalReject",Tabelle10[NegotiationID]&amp;Tabelle10[ActionType],Tabelle10[ActionType],,0))</f>
        <v>FinalAccept</v>
      </c>
      <c r="J539">
        <v>0.90000000000000002</v>
      </c>
      <c r="K539">
        <v>0.17000000000000001</v>
      </c>
      <c r="L539">
        <v>1.0700000000000001</v>
      </c>
      <c r="M539">
        <v>0.72999999999999998</v>
      </c>
      <c r="N539">
        <v>74</v>
      </c>
      <c r="O539">
        <v>1142</v>
      </c>
      <c r="P539">
        <v>11</v>
      </c>
      <c r="Q539" s="3" t="s">
        <v>4112</v>
      </c>
    </row>
    <row r="540" ht="15" customHeight="1">
      <c r="A540" t="e">
        <f t="shared" ca="1" si="559"/>
        <v>#VALUE!</v>
      </c>
      <c r="B540" t="e">
        <f t="array" ref="B540" ca="1">_xlfn.XLOOKUP(Tabelle10[[#This Row],[ExperimentID]]&amp;Tabelle10[[#This Row],[NegotiationID]]&amp;Tabelle10[[#This Row],[MessageID]],ALL_IN_ONE[ExperimentID]&amp;ALL_IN_ONE[NegotiationID]&amp;ALL_IN_ONE[MessageID],ALL_IN_ONE[Gesamt_ID],,0)</f>
        <v>#VALUE!</v>
      </c>
      <c r="C540">
        <v>66908</v>
      </c>
      <c r="D540" t="s">
        <v>3675</v>
      </c>
      <c r="E540">
        <v>72630</v>
      </c>
      <c r="F540">
        <v>66895</v>
      </c>
      <c r="G540">
        <v>66898</v>
      </c>
      <c r="H540" t="s">
        <v>31</v>
      </c>
      <c r="I540" t="str">
        <f t="array" ref="I540">IFERROR(_xlfn.XLOOKUP(Tabelle10[[#This Row],[NegotiationID]]&amp;"FinalAccept",Tabelle10[NegotiationID]&amp;Tabelle10[ActionType],Tabelle10[ActionType],,0),_xlfn.XLOOKUP(Tabelle10[[#This Row],[NegotiationID]]&amp;"FinalReject",Tabelle10[NegotiationID]&amp;Tabelle10[ActionType],Tabelle10[ActionType],,0))</f>
        <v>FinalAccept</v>
      </c>
      <c r="J540">
        <v>0.79100000000000004</v>
      </c>
      <c r="K540">
        <v>0.40250000000000002</v>
      </c>
      <c r="L540">
        <v>1.1935</v>
      </c>
      <c r="M540">
        <v>0.38850000000000001</v>
      </c>
      <c r="N540">
        <v>181</v>
      </c>
      <c r="O540">
        <v>1142</v>
      </c>
      <c r="P540">
        <v>11</v>
      </c>
      <c r="Q540" s="3" t="s">
        <v>4113</v>
      </c>
    </row>
    <row r="541" ht="15" customHeight="1">
      <c r="A541" t="e">
        <f t="shared" ca="1" si="559"/>
        <v>#VALUE!</v>
      </c>
      <c r="B541" t="e">
        <f t="array" ref="B541" ca="1">_xlfn.XLOOKUP(Tabelle10[[#This Row],[ExperimentID]]&amp;Tabelle10[[#This Row],[NegotiationID]]&amp;Tabelle10[[#This Row],[MessageID]],ALL_IN_ONE[ExperimentID]&amp;ALL_IN_ONE[NegotiationID]&amp;ALL_IN_ONE[MessageID],ALL_IN_ONE[Gesamt_ID],,0)</f>
        <v>#VALUE!</v>
      </c>
      <c r="C541">
        <v>66908</v>
      </c>
      <c r="D541" t="s">
        <v>3675</v>
      </c>
      <c r="E541">
        <v>74789</v>
      </c>
      <c r="F541">
        <v>66898</v>
      </c>
      <c r="G541">
        <v>66895</v>
      </c>
      <c r="H541" t="s">
        <v>31</v>
      </c>
      <c r="I541" t="str">
        <f t="array" ref="I541">IFERROR(_xlfn.XLOOKUP(Tabelle10[[#This Row],[NegotiationID]]&amp;"FinalAccept",Tabelle10[NegotiationID]&amp;Tabelle10[ActionType],Tabelle10[ActionType],,0),_xlfn.XLOOKUP(Tabelle10[[#This Row],[NegotiationID]]&amp;"FinalReject",Tabelle10[NegotiationID]&amp;Tabelle10[ActionType],Tabelle10[ActionType],,0))</f>
        <v>FinalAccept</v>
      </c>
      <c r="J541">
        <v>0.83999999999999997</v>
      </c>
      <c r="K541">
        <v>0.31900000000000001</v>
      </c>
      <c r="L541">
        <v>1.159</v>
      </c>
      <c r="M541">
        <v>0.52100000000000002</v>
      </c>
      <c r="N541">
        <v>108</v>
      </c>
      <c r="O541">
        <v>1142</v>
      </c>
      <c r="P541">
        <v>11</v>
      </c>
      <c r="Q541" s="3" t="s">
        <v>4114</v>
      </c>
    </row>
    <row r="542" ht="15" customHeight="1">
      <c r="A542" t="e">
        <f t="shared" ca="1" si="559"/>
        <v>#VALUE!</v>
      </c>
      <c r="B542" t="e">
        <f t="array" ref="B542" ca="1">_xlfn.XLOOKUP(Tabelle10[[#This Row],[ExperimentID]]&amp;Tabelle10[[#This Row],[NegotiationID]]&amp;Tabelle10[[#This Row],[MessageID]],ALL_IN_ONE[ExperimentID]&amp;ALL_IN_ONE[NegotiationID]&amp;ALL_IN_ONE[MessageID],ALL_IN_ONE[Gesamt_ID],,0)</f>
        <v>#VALUE!</v>
      </c>
      <c r="C542">
        <v>66908</v>
      </c>
      <c r="D542" t="s">
        <v>3675</v>
      </c>
      <c r="E542">
        <v>75045</v>
      </c>
      <c r="F542">
        <v>66895</v>
      </c>
      <c r="G542">
        <v>66898</v>
      </c>
      <c r="H542" t="s">
        <v>31</v>
      </c>
      <c r="I542" t="str">
        <f t="array" ref="I542">IFERROR(_xlfn.XLOOKUP(Tabelle10[[#This Row],[NegotiationID]]&amp;"FinalAccept",Tabelle10[NegotiationID]&amp;Tabelle10[ActionType],Tabelle10[ActionType],,0),_xlfn.XLOOKUP(Tabelle10[[#This Row],[NegotiationID]]&amp;"FinalReject",Tabelle10[NegotiationID]&amp;Tabelle10[ActionType],Tabelle10[ActionType],,0))</f>
        <v>FinalAccept</v>
      </c>
      <c r="J542">
        <v>0.69850000000000001</v>
      </c>
      <c r="K542">
        <v>0.43149999999999999</v>
      </c>
      <c r="L542">
        <v>1.1299999999999999</v>
      </c>
      <c r="M542">
        <v>0.26700000000000002</v>
      </c>
      <c r="N542">
        <v>133</v>
      </c>
      <c r="O542">
        <v>1142</v>
      </c>
      <c r="P542">
        <v>11</v>
      </c>
      <c r="Q542" s="3" t="s">
        <v>4115</v>
      </c>
    </row>
    <row r="543" ht="15" customHeight="1">
      <c r="A543" t="e">
        <f t="shared" ca="1" si="559"/>
        <v>#VALUE!</v>
      </c>
      <c r="B543" t="e">
        <f t="array" ref="B543" ca="1">_xlfn.XLOOKUP(Tabelle10[[#This Row],[ExperimentID]]&amp;Tabelle10[[#This Row],[NegotiationID]]&amp;Tabelle10[[#This Row],[MessageID]],ALL_IN_ONE[ExperimentID]&amp;ALL_IN_ONE[NegotiationID]&amp;ALL_IN_ONE[MessageID],ALL_IN_ONE[Gesamt_ID],,0)</f>
        <v>#VALUE!</v>
      </c>
      <c r="C543">
        <v>66908</v>
      </c>
      <c r="D543" t="s">
        <v>3675</v>
      </c>
      <c r="E543">
        <v>75376</v>
      </c>
      <c r="F543">
        <v>66898</v>
      </c>
      <c r="G543">
        <v>66895</v>
      </c>
      <c r="H543" t="s">
        <v>31</v>
      </c>
      <c r="I543" t="str">
        <f t="array" ref="I543">IFERROR(_xlfn.XLOOKUP(Tabelle10[[#This Row],[NegotiationID]]&amp;"FinalAccept",Tabelle10[NegotiationID]&amp;Tabelle10[ActionType],Tabelle10[ActionType],,0),_xlfn.XLOOKUP(Tabelle10[[#This Row],[NegotiationID]]&amp;"FinalReject",Tabelle10[NegotiationID]&amp;Tabelle10[ActionType],Tabelle10[ActionType],,0))</f>
        <v>FinalAccept</v>
      </c>
      <c r="J543">
        <v>0.81999999999999995</v>
      </c>
      <c r="K543">
        <v>0.3715</v>
      </c>
      <c r="L543">
        <v>1.1915</v>
      </c>
      <c r="M543">
        <v>0.44850000000000001</v>
      </c>
      <c r="N543">
        <v>125</v>
      </c>
      <c r="O543">
        <v>1142</v>
      </c>
      <c r="P543">
        <v>11</v>
      </c>
      <c r="Q543" s="3" t="s">
        <v>4116</v>
      </c>
    </row>
    <row r="544" ht="15" customHeight="1">
      <c r="A544" t="e">
        <f t="shared" ca="1" si="559"/>
        <v>#VALUE!</v>
      </c>
      <c r="B544" t="e">
        <f t="array" ref="B544" ca="1">_xlfn.XLOOKUP(Tabelle10[[#This Row],[ExperimentID]]&amp;Tabelle10[[#This Row],[NegotiationID]]&amp;Tabelle10[[#This Row],[MessageID]],ALL_IN_ONE[ExperimentID]&amp;ALL_IN_ONE[NegotiationID]&amp;ALL_IN_ONE[MessageID],ALL_IN_ONE[Gesamt_ID],,0)</f>
        <v>#VALUE!</v>
      </c>
      <c r="C544">
        <v>66908</v>
      </c>
      <c r="D544" t="s">
        <v>3675</v>
      </c>
      <c r="E544">
        <v>75456</v>
      </c>
      <c r="F544">
        <v>66895</v>
      </c>
      <c r="G544">
        <v>66898</v>
      </c>
      <c r="H544" t="s">
        <v>31</v>
      </c>
      <c r="I544" t="str">
        <f t="array" ref="I544">IFERROR(_xlfn.XLOOKUP(Tabelle10[[#This Row],[NegotiationID]]&amp;"FinalAccept",Tabelle10[NegotiationID]&amp;Tabelle10[ActionType],Tabelle10[ActionType],,0),_xlfn.XLOOKUP(Tabelle10[[#This Row],[NegotiationID]]&amp;"FinalReject",Tabelle10[NegotiationID]&amp;Tabelle10[ActionType],Tabelle10[ActionType],,0))</f>
        <v>FinalAccept</v>
      </c>
      <c r="J544">
        <v>0.64100000000000001</v>
      </c>
      <c r="K544">
        <v>0.63049999999999995</v>
      </c>
      <c r="L544">
        <v>1.2715000000000001</v>
      </c>
      <c r="M544">
        <v>0.010500000000000001</v>
      </c>
      <c r="N544">
        <v>130</v>
      </c>
      <c r="O544">
        <v>1142</v>
      </c>
      <c r="P544">
        <v>11</v>
      </c>
      <c r="Q544" s="3" t="s">
        <v>4117</v>
      </c>
    </row>
    <row r="545" ht="15" customHeight="1">
      <c r="A545" t="e">
        <f t="shared" ca="1" si="559"/>
        <v>#VALUE!</v>
      </c>
      <c r="B545" t="e">
        <f t="array" ref="B545" ca="1">_xlfn.XLOOKUP(Tabelle10[[#This Row],[ExperimentID]]&amp;Tabelle10[[#This Row],[NegotiationID]]&amp;Tabelle10[[#This Row],[MessageID]],ALL_IN_ONE[ExperimentID]&amp;ALL_IN_ONE[NegotiationID]&amp;ALL_IN_ONE[MessageID],ALL_IN_ONE[Gesamt_ID],,0)</f>
        <v>#VALUE!</v>
      </c>
      <c r="C545">
        <v>66908</v>
      </c>
      <c r="D545" t="s">
        <v>3675</v>
      </c>
      <c r="E545">
        <v>76307</v>
      </c>
      <c r="F545">
        <v>66898</v>
      </c>
      <c r="G545">
        <v>66895</v>
      </c>
      <c r="H545" t="s">
        <v>31</v>
      </c>
      <c r="I545" t="str">
        <f t="array" ref="I545">IFERROR(_xlfn.XLOOKUP(Tabelle10[[#This Row],[NegotiationID]]&amp;"FinalAccept",Tabelle10[NegotiationID]&amp;Tabelle10[ActionType],Tabelle10[ActionType],,0),_xlfn.XLOOKUP(Tabelle10[[#This Row],[NegotiationID]]&amp;"FinalReject",Tabelle10[NegotiationID]&amp;Tabelle10[ActionType],Tabelle10[ActionType],,0))</f>
        <v>FinalAccept</v>
      </c>
      <c r="J545">
        <v>0.70050000000000001</v>
      </c>
      <c r="K545">
        <v>0.49049999999999999</v>
      </c>
      <c r="L545">
        <v>1.1910000000000001</v>
      </c>
      <c r="M545">
        <v>0.20999999999999999</v>
      </c>
      <c r="N545">
        <v>166</v>
      </c>
      <c r="O545">
        <v>1142</v>
      </c>
      <c r="P545">
        <v>11</v>
      </c>
      <c r="Q545" s="3" t="s">
        <v>4118</v>
      </c>
    </row>
    <row r="546" ht="15" customHeight="1">
      <c r="A546" t="e">
        <f t="shared" ca="1" si="559"/>
        <v>#VALUE!</v>
      </c>
      <c r="B546" t="e">
        <f t="array" ref="B546" ca="1">_xlfn.XLOOKUP(Tabelle10[[#This Row],[ExperimentID]]&amp;Tabelle10[[#This Row],[NegotiationID]]&amp;Tabelle10[[#This Row],[MessageID]],ALL_IN_ONE[ExperimentID]&amp;ALL_IN_ONE[NegotiationID]&amp;ALL_IN_ONE[MessageID],ALL_IN_ONE[Gesamt_ID],,0)</f>
        <v>#VALUE!</v>
      </c>
      <c r="C546">
        <v>66908</v>
      </c>
      <c r="D546" t="s">
        <v>3675</v>
      </c>
      <c r="E546">
        <v>76755</v>
      </c>
      <c r="F546">
        <v>66895</v>
      </c>
      <c r="G546">
        <v>66898</v>
      </c>
      <c r="H546" t="s">
        <v>31</v>
      </c>
      <c r="I546" t="str">
        <f t="array" ref="I546">IFERROR(_xlfn.XLOOKUP(Tabelle10[[#This Row],[NegotiationID]]&amp;"FinalAccept",Tabelle10[NegotiationID]&amp;Tabelle10[ActionType],Tabelle10[ActionType],,0),_xlfn.XLOOKUP(Tabelle10[[#This Row],[NegotiationID]]&amp;"FinalReject",Tabelle10[NegotiationID]&amp;Tabelle10[ActionType],Tabelle10[ActionType],,0))</f>
        <v>FinalAccept</v>
      </c>
      <c r="J546">
        <v>0.54849999999999999</v>
      </c>
      <c r="K546">
        <v>0.63049999999999995</v>
      </c>
      <c r="L546">
        <v>1.179</v>
      </c>
      <c r="M546">
        <v>0.082000000000000003</v>
      </c>
      <c r="N546">
        <v>92</v>
      </c>
      <c r="O546">
        <v>1142</v>
      </c>
      <c r="P546">
        <v>11</v>
      </c>
      <c r="Q546" s="3" t="s">
        <v>4119</v>
      </c>
    </row>
    <row r="547" ht="15" customHeight="1">
      <c r="A547" t="e">
        <f t="shared" ca="1" si="559"/>
        <v>#VALUE!</v>
      </c>
      <c r="B547" t="e">
        <f t="array" ref="B547" ca="1">_xlfn.XLOOKUP(Tabelle10[[#This Row],[ExperimentID]]&amp;Tabelle10[[#This Row],[NegotiationID]]&amp;Tabelle10[[#This Row],[MessageID]],ALL_IN_ONE[ExperimentID]&amp;ALL_IN_ONE[NegotiationID]&amp;ALL_IN_ONE[MessageID],ALL_IN_ONE[Gesamt_ID],,0)</f>
        <v>#VALUE!</v>
      </c>
      <c r="C547">
        <v>66908</v>
      </c>
      <c r="D547" t="s">
        <v>3675</v>
      </c>
      <c r="E547">
        <v>76907</v>
      </c>
      <c r="F547">
        <v>66898</v>
      </c>
      <c r="G547">
        <v>66895</v>
      </c>
      <c r="H547" t="s">
        <v>20</v>
      </c>
      <c r="I547" t="str">
        <f t="array" ref="I547">IFERROR(_xlfn.XLOOKUP(Tabelle10[[#This Row],[NegotiationID]]&amp;"FinalAccept",Tabelle10[NegotiationID]&amp;Tabelle10[ActionType],Tabelle10[ActionType],,0),_xlfn.XLOOKUP(Tabelle10[[#This Row],[NegotiationID]]&amp;"FinalReject",Tabelle10[NegotiationID]&amp;Tabelle10[ActionType],Tabelle10[ActionType],,0))</f>
        <v>FinalAccept</v>
      </c>
      <c r="J547">
        <v>0.63049999999999995</v>
      </c>
      <c r="K547">
        <v>0.54849999999999999</v>
      </c>
      <c r="L547">
        <v>1.179</v>
      </c>
      <c r="M547">
        <v>0.082000000000000003</v>
      </c>
      <c r="N547">
        <v>35</v>
      </c>
      <c r="O547">
        <v>1142</v>
      </c>
      <c r="P547">
        <v>11</v>
      </c>
      <c r="Q547" s="3" t="s">
        <v>4120</v>
      </c>
    </row>
    <row r="548" ht="14.5" hidden="1">
      <c r="A548" t="e">
        <f t="shared" ca="1" si="559"/>
        <v>#VALUE!</v>
      </c>
      <c r="B548" t="e">
        <f t="array" ref="B548" ca="1">_xlfn.XLOOKUP(Tabelle10[[#This Row],[ExperimentID]]&amp;Tabelle10[[#This Row],[NegotiationID]]&amp;Tabelle10[[#This Row],[MessageID]],ALL_IN_ONE[ExperimentID]&amp;ALL_IN_ONE[NegotiationID]&amp;ALL_IN_ONE[MessageID],ALL_IN_ONE[Gesamt_ID],,0)</f>
        <v>#VALUE!</v>
      </c>
      <c r="C548">
        <v>66936</v>
      </c>
      <c r="D548" t="s">
        <v>3675</v>
      </c>
      <c r="E548">
        <v>66937</v>
      </c>
      <c r="H548" t="s">
        <v>6019</v>
      </c>
      <c r="I548" t="str">
        <f t="array" ref="I548">IFERROR(_xlfn.XLOOKUP(Tabelle10[[#This Row],[NegotiationID]]&amp;"FinalAccept",Tabelle10[NegotiationID]&amp;Tabelle10[ActionType],Tabelle10[ActionType],,0),_xlfn.XLOOKUP(Tabelle10[[#This Row],[NegotiationID]]&amp;"FinalReject",Tabelle10[NegotiationID]&amp;Tabelle10[ActionType],Tabelle10[ActionType],,0))</f>
        <v>FinalAccept</v>
      </c>
      <c r="N548">
        <v>21</v>
      </c>
      <c r="O548">
        <v>2296</v>
      </c>
      <c r="P548">
        <v>11</v>
      </c>
      <c r="Q548" t="s">
        <v>6020</v>
      </c>
    </row>
    <row r="549" ht="15" customHeight="1">
      <c r="A549" t="e">
        <f t="shared" ca="1" si="559"/>
        <v>#VALUE!</v>
      </c>
      <c r="B549" t="e">
        <f t="array" ref="B549" ca="1">_xlfn.XLOOKUP(Tabelle10[[#This Row],[ExperimentID]]&amp;Tabelle10[[#This Row],[NegotiationID]]&amp;Tabelle10[[#This Row],[MessageID]],ALL_IN_ONE[ExperimentID]&amp;ALL_IN_ONE[NegotiationID]&amp;ALL_IN_ONE[MessageID],ALL_IN_ONE[Gesamt_ID],,0)</f>
        <v>#VALUE!</v>
      </c>
      <c r="C549">
        <v>66936</v>
      </c>
      <c r="D549" t="s">
        <v>3675</v>
      </c>
      <c r="E549">
        <v>73557</v>
      </c>
      <c r="F549">
        <v>66923</v>
      </c>
      <c r="G549">
        <v>66926</v>
      </c>
      <c r="H549" t="s">
        <v>19</v>
      </c>
      <c r="I549" t="str">
        <f t="array" ref="I549">IFERROR(_xlfn.XLOOKUP(Tabelle10[[#This Row],[NegotiationID]]&amp;"FinalAccept",Tabelle10[NegotiationID]&amp;Tabelle10[ActionType],Tabelle10[ActionType],,0),_xlfn.XLOOKUP(Tabelle10[[#This Row],[NegotiationID]]&amp;"FinalReject",Tabelle10[NegotiationID]&amp;Tabelle10[ActionType],Tabelle10[ActionType],,0))</f>
        <v>FinalAccept</v>
      </c>
      <c r="J549">
        <v>0.92000000000000004</v>
      </c>
      <c r="K549">
        <v>0.30199999999999999</v>
      </c>
      <c r="L549">
        <v>1.222</v>
      </c>
      <c r="M549">
        <v>0.61799999999999999</v>
      </c>
      <c r="N549">
        <v>402</v>
      </c>
      <c r="O549">
        <v>2296</v>
      </c>
      <c r="P549">
        <v>11</v>
      </c>
      <c r="Q549" s="3" t="s">
        <v>4121</v>
      </c>
    </row>
    <row r="550" ht="58" hidden="1">
      <c r="A550" t="e">
        <f t="shared" ca="1" si="559"/>
        <v>#VALUE!</v>
      </c>
      <c r="B550" t="e">
        <f t="array" ref="B550" ca="1">_xlfn.XLOOKUP(Tabelle10[[#This Row],[ExperimentID]]&amp;Tabelle10[[#This Row],[NegotiationID]]&amp;Tabelle10[[#This Row],[MessageID]],ALL_IN_ONE[ExperimentID]&amp;ALL_IN_ONE[NegotiationID]&amp;ALL_IN_ONE[MessageID],ALL_IN_ONE[Gesamt_ID],,0)</f>
        <v>#VALUE!</v>
      </c>
      <c r="C550">
        <v>66936</v>
      </c>
      <c r="D550" t="s">
        <v>3675</v>
      </c>
      <c r="E550">
        <v>74779</v>
      </c>
      <c r="F550">
        <v>66926</v>
      </c>
      <c r="G550">
        <v>66923</v>
      </c>
      <c r="H550" t="s">
        <v>22</v>
      </c>
      <c r="I550" t="str">
        <f t="array" ref="I550">IFERROR(_xlfn.XLOOKUP(Tabelle10[[#This Row],[NegotiationID]]&amp;"FinalAccept",Tabelle10[NegotiationID]&amp;Tabelle10[ActionType],Tabelle10[ActionType],,0),_xlfn.XLOOKUP(Tabelle10[[#This Row],[NegotiationID]]&amp;"FinalReject",Tabelle10[NegotiationID]&amp;Tabelle10[ActionType],Tabelle10[ActionType],,0))</f>
        <v>FinalAccept</v>
      </c>
      <c r="N550">
        <v>42</v>
      </c>
      <c r="O550">
        <v>2296</v>
      </c>
      <c r="P550">
        <v>11</v>
      </c>
      <c r="Q550" s="3" t="s">
        <v>6689</v>
      </c>
    </row>
    <row r="551" ht="116" hidden="1">
      <c r="A551" t="e">
        <f t="shared" ca="1" si="559"/>
        <v>#VALUE!</v>
      </c>
      <c r="B551" t="e">
        <f t="array" ref="B551" ca="1">_xlfn.XLOOKUP(Tabelle10[[#This Row],[ExperimentID]]&amp;Tabelle10[[#This Row],[NegotiationID]]&amp;Tabelle10[[#This Row],[MessageID]],ALL_IN_ONE[ExperimentID]&amp;ALL_IN_ONE[NegotiationID]&amp;ALL_IN_ONE[MessageID],ALL_IN_ONE[Gesamt_ID],,0)</f>
        <v>#VALUE!</v>
      </c>
      <c r="C551">
        <v>66936</v>
      </c>
      <c r="D551" t="s">
        <v>3675</v>
      </c>
      <c r="E551">
        <v>76244</v>
      </c>
      <c r="F551">
        <v>66923</v>
      </c>
      <c r="G551">
        <v>66926</v>
      </c>
      <c r="H551" t="s">
        <v>24</v>
      </c>
      <c r="I551" t="str">
        <f t="array" ref="I551">IFERROR(_xlfn.XLOOKUP(Tabelle10[[#This Row],[NegotiationID]]&amp;"FinalAccept",Tabelle10[NegotiationID]&amp;Tabelle10[ActionType],Tabelle10[ActionType],,0),_xlfn.XLOOKUP(Tabelle10[[#This Row],[NegotiationID]]&amp;"FinalReject",Tabelle10[NegotiationID]&amp;Tabelle10[ActionType],Tabelle10[ActionType],,0))</f>
        <v>FinalAccept</v>
      </c>
      <c r="N551">
        <v>121</v>
      </c>
      <c r="O551">
        <v>2296</v>
      </c>
      <c r="P551">
        <v>11</v>
      </c>
      <c r="Q551" s="3" t="s">
        <v>6690</v>
      </c>
    </row>
    <row r="552" ht="15" customHeight="1">
      <c r="A552" t="e">
        <f t="shared" ca="1" si="559"/>
        <v>#VALUE!</v>
      </c>
      <c r="B552" t="e">
        <f t="array" ref="B552" ca="1">_xlfn.XLOOKUP(Tabelle10[[#This Row],[ExperimentID]]&amp;Tabelle10[[#This Row],[NegotiationID]]&amp;Tabelle10[[#This Row],[MessageID]],ALL_IN_ONE[ExperimentID]&amp;ALL_IN_ONE[NegotiationID]&amp;ALL_IN_ONE[MessageID],ALL_IN_ONE[Gesamt_ID],,0)</f>
        <v>#VALUE!</v>
      </c>
      <c r="C552">
        <v>66936</v>
      </c>
      <c r="D552" t="s">
        <v>3675</v>
      </c>
      <c r="E552">
        <v>77011</v>
      </c>
      <c r="F552">
        <v>66926</v>
      </c>
      <c r="G552">
        <v>66923</v>
      </c>
      <c r="H552" t="s">
        <v>31</v>
      </c>
      <c r="I552" t="str">
        <f t="array" ref="I552">IFERROR(_xlfn.XLOOKUP(Tabelle10[[#This Row],[NegotiationID]]&amp;"FinalAccept",Tabelle10[NegotiationID]&amp;Tabelle10[ActionType],Tabelle10[ActionType],,0),_xlfn.XLOOKUP(Tabelle10[[#This Row],[NegotiationID]]&amp;"FinalReject",Tabelle10[NegotiationID]&amp;Tabelle10[ActionType],Tabelle10[ActionType],,0))</f>
        <v>FinalAccept</v>
      </c>
      <c r="J552">
        <v>0.89049999999999996</v>
      </c>
      <c r="K552">
        <v>0.28899999999999998</v>
      </c>
      <c r="L552">
        <v>1.1795</v>
      </c>
      <c r="M552">
        <v>0.60150000000000003</v>
      </c>
      <c r="N552">
        <v>410</v>
      </c>
      <c r="O552">
        <v>2296</v>
      </c>
      <c r="P552">
        <v>11</v>
      </c>
      <c r="Q552" s="3" t="s">
        <v>4122</v>
      </c>
    </row>
    <row r="553" ht="15" customHeight="1">
      <c r="A553" t="e">
        <f t="shared" ca="1" si="559"/>
        <v>#VALUE!</v>
      </c>
      <c r="B553" t="e">
        <f t="array" ref="B553" ca="1">_xlfn.XLOOKUP(Tabelle10[[#This Row],[ExperimentID]]&amp;Tabelle10[[#This Row],[NegotiationID]]&amp;Tabelle10[[#This Row],[MessageID]],ALL_IN_ONE[ExperimentID]&amp;ALL_IN_ONE[NegotiationID]&amp;ALL_IN_ONE[MessageID],ALL_IN_ONE[Gesamt_ID],,0)</f>
        <v>#VALUE!</v>
      </c>
      <c r="C553">
        <v>66936</v>
      </c>
      <c r="D553" t="s">
        <v>3675</v>
      </c>
      <c r="E553">
        <v>77116</v>
      </c>
      <c r="F553">
        <v>66923</v>
      </c>
      <c r="G553">
        <v>66926</v>
      </c>
      <c r="H553" t="s">
        <v>31</v>
      </c>
      <c r="I553" t="str">
        <f t="array" ref="I553">IFERROR(_xlfn.XLOOKUP(Tabelle10[[#This Row],[NegotiationID]]&amp;"FinalAccept",Tabelle10[NegotiationID]&amp;Tabelle10[ActionType],Tabelle10[ActionType],,0),_xlfn.XLOOKUP(Tabelle10[[#This Row],[NegotiationID]]&amp;"FinalReject",Tabelle10[NegotiationID]&amp;Tabelle10[ActionType],Tabelle10[ActionType],,0))</f>
        <v>FinalAccept</v>
      </c>
      <c r="J553">
        <v>0.61850000000000005</v>
      </c>
      <c r="K553">
        <v>0.66200000000000003</v>
      </c>
      <c r="L553">
        <v>1.2805</v>
      </c>
      <c r="M553">
        <v>0.043499999999999997</v>
      </c>
      <c r="N553">
        <v>314</v>
      </c>
      <c r="O553">
        <v>2296</v>
      </c>
      <c r="P553">
        <v>11</v>
      </c>
      <c r="Q553" s="3" t="s">
        <v>4123</v>
      </c>
    </row>
    <row r="554" ht="15" customHeight="1">
      <c r="A554" t="e">
        <f t="shared" ca="1" si="559"/>
        <v>#VALUE!</v>
      </c>
      <c r="B554" t="e">
        <f t="array" ref="B554" ca="1">_xlfn.XLOOKUP(Tabelle10[[#This Row],[ExperimentID]]&amp;Tabelle10[[#This Row],[NegotiationID]]&amp;Tabelle10[[#This Row],[MessageID]],ALL_IN_ONE[ExperimentID]&amp;ALL_IN_ONE[NegotiationID]&amp;ALL_IN_ONE[MessageID],ALL_IN_ONE[Gesamt_ID],,0)</f>
        <v>#VALUE!</v>
      </c>
      <c r="C554">
        <v>66936</v>
      </c>
      <c r="D554" t="s">
        <v>3675</v>
      </c>
      <c r="E554">
        <v>77449</v>
      </c>
      <c r="F554">
        <v>66926</v>
      </c>
      <c r="G554">
        <v>66923</v>
      </c>
      <c r="H554" t="s">
        <v>31</v>
      </c>
      <c r="I554" t="str">
        <f t="array" ref="I554">IFERROR(_xlfn.XLOOKUP(Tabelle10[[#This Row],[NegotiationID]]&amp;"FinalAccept",Tabelle10[NegotiationID]&amp;Tabelle10[ActionType],Tabelle10[ActionType],,0),_xlfn.XLOOKUP(Tabelle10[[#This Row],[NegotiationID]]&amp;"FinalReject",Tabelle10[NegotiationID]&amp;Tabelle10[ActionType],Tabelle10[ActionType],,0))</f>
        <v>FinalAccept</v>
      </c>
      <c r="J554">
        <v>0.70199999999999996</v>
      </c>
      <c r="K554">
        <v>0.52049999999999996</v>
      </c>
      <c r="L554">
        <v>1.2224999999999999</v>
      </c>
      <c r="M554">
        <v>0.18149999999999999</v>
      </c>
      <c r="N554">
        <v>280</v>
      </c>
      <c r="O554">
        <v>2296</v>
      </c>
      <c r="P554">
        <v>11</v>
      </c>
      <c r="Q554" s="3" t="s">
        <v>4124</v>
      </c>
    </row>
    <row r="555" ht="130.5" hidden="1">
      <c r="A555" t="e">
        <f t="shared" ca="1" si="559"/>
        <v>#VALUE!</v>
      </c>
      <c r="B555" t="e">
        <f t="array" ref="B555" ca="1">_xlfn.XLOOKUP(Tabelle10[[#This Row],[ExperimentID]]&amp;Tabelle10[[#This Row],[NegotiationID]]&amp;Tabelle10[[#This Row],[MessageID]],ALL_IN_ONE[ExperimentID]&amp;ALL_IN_ONE[NegotiationID]&amp;ALL_IN_ONE[MessageID],ALL_IN_ONE[Gesamt_ID],,0)</f>
        <v>#VALUE!</v>
      </c>
      <c r="C555">
        <v>66936</v>
      </c>
      <c r="D555" t="s">
        <v>3675</v>
      </c>
      <c r="E555">
        <v>77464</v>
      </c>
      <c r="F555">
        <v>66923</v>
      </c>
      <c r="G555">
        <v>66926</v>
      </c>
      <c r="H555" t="s">
        <v>22</v>
      </c>
      <c r="I555" t="str">
        <f t="array" ref="I555">IFERROR(_xlfn.XLOOKUP(Tabelle10[[#This Row],[NegotiationID]]&amp;"FinalAccept",Tabelle10[NegotiationID]&amp;Tabelle10[ActionType],Tabelle10[ActionType],,0),_xlfn.XLOOKUP(Tabelle10[[#This Row],[NegotiationID]]&amp;"FinalReject",Tabelle10[NegotiationID]&amp;Tabelle10[ActionType],Tabelle10[ActionType],,0))</f>
        <v>FinalAccept</v>
      </c>
      <c r="N555">
        <v>214</v>
      </c>
      <c r="O555">
        <v>2296</v>
      </c>
      <c r="P555">
        <v>11</v>
      </c>
      <c r="Q555" s="3" t="s">
        <v>6691</v>
      </c>
    </row>
    <row r="556" ht="409.5" hidden="1">
      <c r="A556" t="e">
        <f t="shared" ca="1" si="559"/>
        <v>#VALUE!</v>
      </c>
      <c r="B556" t="e">
        <f t="array" ref="B556" ca="1">_xlfn.XLOOKUP(Tabelle10[[#This Row],[ExperimentID]]&amp;Tabelle10[[#This Row],[NegotiationID]]&amp;Tabelle10[[#This Row],[MessageID]],ALL_IN_ONE[ExperimentID]&amp;ALL_IN_ONE[NegotiationID]&amp;ALL_IN_ONE[MessageID],ALL_IN_ONE[Gesamt_ID],,0)</f>
        <v>#VALUE!</v>
      </c>
      <c r="C556">
        <v>66936</v>
      </c>
      <c r="D556" t="s">
        <v>3675</v>
      </c>
      <c r="E556">
        <v>77470</v>
      </c>
      <c r="F556">
        <v>66926</v>
      </c>
      <c r="G556">
        <v>66923</v>
      </c>
      <c r="H556" t="s">
        <v>24</v>
      </c>
      <c r="I556" t="str">
        <f t="array" ref="I556">IFERROR(_xlfn.XLOOKUP(Tabelle10[[#This Row],[NegotiationID]]&amp;"FinalAccept",Tabelle10[NegotiationID]&amp;Tabelle10[ActionType],Tabelle10[ActionType],,0),_xlfn.XLOOKUP(Tabelle10[[#This Row],[NegotiationID]]&amp;"FinalReject",Tabelle10[NegotiationID]&amp;Tabelle10[ActionType],Tabelle10[ActionType],,0))</f>
        <v>FinalAccept</v>
      </c>
      <c r="N556">
        <v>334</v>
      </c>
      <c r="O556">
        <v>2296</v>
      </c>
      <c r="P556">
        <v>11</v>
      </c>
      <c r="Q556" s="3" t="s">
        <v>6692</v>
      </c>
    </row>
    <row r="557" ht="15" customHeight="1">
      <c r="A557" t="e">
        <f t="shared" ca="1" si="559"/>
        <v>#VALUE!</v>
      </c>
      <c r="B557" t="e">
        <f t="array" ref="B557" ca="1">_xlfn.XLOOKUP(Tabelle10[[#This Row],[ExperimentID]]&amp;Tabelle10[[#This Row],[NegotiationID]]&amp;Tabelle10[[#This Row],[MessageID]],ALL_IN_ONE[ExperimentID]&amp;ALL_IN_ONE[NegotiationID]&amp;ALL_IN_ONE[MessageID],ALL_IN_ONE[Gesamt_ID],,0)</f>
        <v>#VALUE!</v>
      </c>
      <c r="C557">
        <v>66936</v>
      </c>
      <c r="D557" t="s">
        <v>3675</v>
      </c>
      <c r="E557">
        <v>77569</v>
      </c>
      <c r="F557">
        <v>66923</v>
      </c>
      <c r="G557">
        <v>66926</v>
      </c>
      <c r="H557" t="s">
        <v>31</v>
      </c>
      <c r="I557" t="str">
        <f t="array" ref="I557">IFERROR(_xlfn.XLOOKUP(Tabelle10[[#This Row],[NegotiationID]]&amp;"FinalAccept",Tabelle10[NegotiationID]&amp;Tabelle10[ActionType],Tabelle10[ActionType],,0),_xlfn.XLOOKUP(Tabelle10[[#This Row],[NegotiationID]]&amp;"FinalReject",Tabelle10[NegotiationID]&amp;Tabelle10[ActionType],Tabelle10[ActionType],,0))</f>
        <v>FinalAccept</v>
      </c>
      <c r="J557">
        <v>0.61850000000000005</v>
      </c>
      <c r="K557">
        <v>0.66200000000000003</v>
      </c>
      <c r="L557">
        <v>1.2805</v>
      </c>
      <c r="M557">
        <v>0.043499999999999997</v>
      </c>
      <c r="N557">
        <v>129</v>
      </c>
      <c r="O557">
        <v>2296</v>
      </c>
      <c r="P557">
        <v>11</v>
      </c>
      <c r="Q557" s="3" t="s">
        <v>4125</v>
      </c>
    </row>
    <row r="558" ht="15" customHeight="1">
      <c r="A558" t="e">
        <f t="shared" ca="1" si="559"/>
        <v>#VALUE!</v>
      </c>
      <c r="B558" t="e">
        <f t="array" ref="B558" ca="1">_xlfn.XLOOKUP(Tabelle10[[#This Row],[ExperimentID]]&amp;Tabelle10[[#This Row],[NegotiationID]]&amp;Tabelle10[[#This Row],[MessageID]],ALL_IN_ONE[ExperimentID]&amp;ALL_IN_ONE[NegotiationID]&amp;ALL_IN_ONE[MessageID],ALL_IN_ONE[Gesamt_ID],,0)</f>
        <v>#VALUE!</v>
      </c>
      <c r="C558">
        <v>66936</v>
      </c>
      <c r="D558" t="s">
        <v>3675</v>
      </c>
      <c r="E558">
        <v>77574</v>
      </c>
      <c r="F558">
        <v>66926</v>
      </c>
      <c r="G558">
        <v>66923</v>
      </c>
      <c r="H558" t="s">
        <v>20</v>
      </c>
      <c r="I558" t="str">
        <f t="array" ref="I558">IFERROR(_xlfn.XLOOKUP(Tabelle10[[#This Row],[NegotiationID]]&amp;"FinalAccept",Tabelle10[NegotiationID]&amp;Tabelle10[ActionType],Tabelle10[ActionType],,0),_xlfn.XLOOKUP(Tabelle10[[#This Row],[NegotiationID]]&amp;"FinalReject",Tabelle10[NegotiationID]&amp;Tabelle10[ActionType],Tabelle10[ActionType],,0))</f>
        <v>FinalAccept</v>
      </c>
      <c r="J558">
        <v>0.66200000000000003</v>
      </c>
      <c r="K558">
        <v>0.61850000000000005</v>
      </c>
      <c r="L558">
        <v>1.2805</v>
      </c>
      <c r="M558">
        <v>0.043499999999999997</v>
      </c>
      <c r="N558">
        <v>29</v>
      </c>
      <c r="O558">
        <v>2296</v>
      </c>
      <c r="P558">
        <v>11</v>
      </c>
      <c r="Q558" s="3" t="s">
        <v>4126</v>
      </c>
    </row>
    <row r="559" ht="14.5" hidden="1">
      <c r="A559" t="e">
        <f t="shared" ca="1" si="559"/>
        <v>#VALUE!</v>
      </c>
      <c r="B559" t="e">
        <f t="array" ref="B559" ca="1">_xlfn.XLOOKUP(Tabelle10[[#This Row],[ExperimentID]]&amp;Tabelle10[[#This Row],[NegotiationID]]&amp;Tabelle10[[#This Row],[MessageID]],ALL_IN_ONE[ExperimentID]&amp;ALL_IN_ONE[NegotiationID]&amp;ALL_IN_ONE[MessageID],ALL_IN_ONE[Gesamt_ID],,0)</f>
        <v>#VALUE!</v>
      </c>
      <c r="C559">
        <v>66964</v>
      </c>
      <c r="D559" t="s">
        <v>3675</v>
      </c>
      <c r="E559">
        <v>66965</v>
      </c>
      <c r="H559" t="s">
        <v>6019</v>
      </c>
      <c r="I559" t="str">
        <f t="array" ref="I559">IFERROR(_xlfn.XLOOKUP(Tabelle10[[#This Row],[NegotiationID]]&amp;"FinalAccept",Tabelle10[NegotiationID]&amp;Tabelle10[ActionType],Tabelle10[ActionType],,0),_xlfn.XLOOKUP(Tabelle10[[#This Row],[NegotiationID]]&amp;"FinalReject",Tabelle10[NegotiationID]&amp;Tabelle10[ActionType],Tabelle10[ActionType],,0))</f>
        <v>FinalAccept</v>
      </c>
      <c r="N559">
        <v>21</v>
      </c>
      <c r="O559">
        <v>2476</v>
      </c>
      <c r="P559">
        <v>9</v>
      </c>
      <c r="Q559" t="s">
        <v>6020</v>
      </c>
    </row>
    <row r="560" ht="15" customHeight="1">
      <c r="A560" t="e">
        <f t="shared" ca="1" si="559"/>
        <v>#VALUE!</v>
      </c>
      <c r="B560" t="e">
        <f t="array" ref="B560" ca="1">_xlfn.XLOOKUP(Tabelle10[[#This Row],[ExperimentID]]&amp;Tabelle10[[#This Row],[NegotiationID]]&amp;Tabelle10[[#This Row],[MessageID]],ALL_IN_ONE[ExperimentID]&amp;ALL_IN_ONE[NegotiationID]&amp;ALL_IN_ONE[MessageID],ALL_IN_ONE[Gesamt_ID],,0)</f>
        <v>#VALUE!</v>
      </c>
      <c r="C560">
        <v>66964</v>
      </c>
      <c r="D560" t="s">
        <v>3675</v>
      </c>
      <c r="E560">
        <v>71784</v>
      </c>
      <c r="F560">
        <v>66951</v>
      </c>
      <c r="G560">
        <v>66954</v>
      </c>
      <c r="H560" t="s">
        <v>19</v>
      </c>
      <c r="I560" t="str">
        <f t="array" ref="I560">IFERROR(_xlfn.XLOOKUP(Tabelle10[[#This Row],[NegotiationID]]&amp;"FinalAccept",Tabelle10[NegotiationID]&amp;Tabelle10[ActionType],Tabelle10[ActionType],,0),_xlfn.XLOOKUP(Tabelle10[[#This Row],[NegotiationID]]&amp;"FinalReject",Tabelle10[NegotiationID]&amp;Tabelle10[ActionType],Tabelle10[ActionType],,0))</f>
        <v>FinalAccept</v>
      </c>
      <c r="J560">
        <v>0.92000000000000004</v>
      </c>
      <c r="K560">
        <v>0.30199999999999999</v>
      </c>
      <c r="L560">
        <v>1.222</v>
      </c>
      <c r="M560">
        <v>0.61799999999999999</v>
      </c>
      <c r="N560">
        <v>329</v>
      </c>
      <c r="O560">
        <v>2476</v>
      </c>
      <c r="P560">
        <v>9</v>
      </c>
      <c r="Q560" s="3" t="s">
        <v>4127</v>
      </c>
    </row>
    <row r="561" ht="15" customHeight="1">
      <c r="A561" t="e">
        <f t="shared" ca="1" si="559"/>
        <v>#VALUE!</v>
      </c>
      <c r="B561" t="e">
        <f t="array" ref="B561" ca="1">_xlfn.XLOOKUP(Tabelle10[[#This Row],[ExperimentID]]&amp;Tabelle10[[#This Row],[NegotiationID]]&amp;Tabelle10[[#This Row],[MessageID]],ALL_IN_ONE[ExperimentID]&amp;ALL_IN_ONE[NegotiationID]&amp;ALL_IN_ONE[MessageID],ALL_IN_ONE[Gesamt_ID],,0)</f>
        <v>#VALUE!</v>
      </c>
      <c r="C561">
        <v>66964</v>
      </c>
      <c r="D561" t="s">
        <v>3675</v>
      </c>
      <c r="E561">
        <v>74474</v>
      </c>
      <c r="F561">
        <v>66954</v>
      </c>
      <c r="G561">
        <v>66951</v>
      </c>
      <c r="H561" t="s">
        <v>31</v>
      </c>
      <c r="I561" t="str">
        <f t="array" ref="I561">IFERROR(_xlfn.XLOOKUP(Tabelle10[[#This Row],[NegotiationID]]&amp;"FinalAccept",Tabelle10[NegotiationID]&amp;Tabelle10[ActionType],Tabelle10[ActionType],,0),_xlfn.XLOOKUP(Tabelle10[[#This Row],[NegotiationID]]&amp;"FinalReject",Tabelle10[NegotiationID]&amp;Tabelle10[ActionType],Tabelle10[ActionType],,0))</f>
        <v>FinalAccept</v>
      </c>
      <c r="J561">
        <v>0.92049999999999998</v>
      </c>
      <c r="K561">
        <v>0.189</v>
      </c>
      <c r="L561">
        <v>1.1094999999999999</v>
      </c>
      <c r="M561">
        <v>0.73150000000000004</v>
      </c>
      <c r="N561">
        <v>216</v>
      </c>
      <c r="O561">
        <v>2476</v>
      </c>
      <c r="P561">
        <v>9</v>
      </c>
      <c r="Q561" s="3" t="s">
        <v>4128</v>
      </c>
    </row>
    <row r="562" ht="15" customHeight="1">
      <c r="A562" t="e">
        <f t="shared" ca="1" si="559"/>
        <v>#VALUE!</v>
      </c>
      <c r="B562" t="e">
        <f t="array" ref="B562" ca="1">_xlfn.XLOOKUP(Tabelle10[[#This Row],[ExperimentID]]&amp;Tabelle10[[#This Row],[NegotiationID]]&amp;Tabelle10[[#This Row],[MessageID]],ALL_IN_ONE[ExperimentID]&amp;ALL_IN_ONE[NegotiationID]&amp;ALL_IN_ONE[MessageID],ALL_IN_ONE[Gesamt_ID],,0)</f>
        <v>#VALUE!</v>
      </c>
      <c r="C562">
        <v>66964</v>
      </c>
      <c r="D562" t="s">
        <v>3675</v>
      </c>
      <c r="E562">
        <v>74545</v>
      </c>
      <c r="F562">
        <v>66951</v>
      </c>
      <c r="G562">
        <v>66954</v>
      </c>
      <c r="H562" t="s">
        <v>31</v>
      </c>
      <c r="I562" t="str">
        <f t="array" ref="I562">IFERROR(_xlfn.XLOOKUP(Tabelle10[[#This Row],[NegotiationID]]&amp;"FinalAccept",Tabelle10[NegotiationID]&amp;Tabelle10[ActionType],Tabelle10[ActionType],,0),_xlfn.XLOOKUP(Tabelle10[[#This Row],[NegotiationID]]&amp;"FinalReject",Tabelle10[NegotiationID]&amp;Tabelle10[ActionType],Tabelle10[ActionType],,0))</f>
        <v>FinalAccept</v>
      </c>
      <c r="J562">
        <v>0.73099999999999998</v>
      </c>
      <c r="K562">
        <v>0.50249999999999995</v>
      </c>
      <c r="L562">
        <v>1.2335</v>
      </c>
      <c r="M562">
        <v>0.22850000000000001</v>
      </c>
      <c r="N562">
        <v>813</v>
      </c>
      <c r="O562">
        <v>2476</v>
      </c>
      <c r="P562">
        <v>9</v>
      </c>
      <c r="Q562" s="3" t="s">
        <v>4129</v>
      </c>
    </row>
    <row r="563" ht="15" customHeight="1">
      <c r="A563" t="e">
        <f t="shared" ca="1" si="559"/>
        <v>#VALUE!</v>
      </c>
      <c r="B563" t="e">
        <f t="array" ref="B563" ca="1">_xlfn.XLOOKUP(Tabelle10[[#This Row],[ExperimentID]]&amp;Tabelle10[[#This Row],[NegotiationID]]&amp;Tabelle10[[#This Row],[MessageID]],ALL_IN_ONE[ExperimentID]&amp;ALL_IN_ONE[NegotiationID]&amp;ALL_IN_ONE[MessageID],ALL_IN_ONE[Gesamt_ID],,0)</f>
        <v>#VALUE!</v>
      </c>
      <c r="C563">
        <v>66964</v>
      </c>
      <c r="D563" t="s">
        <v>3675</v>
      </c>
      <c r="E563">
        <v>76144</v>
      </c>
      <c r="F563">
        <v>66954</v>
      </c>
      <c r="G563">
        <v>66951</v>
      </c>
      <c r="H563" t="s">
        <v>31</v>
      </c>
      <c r="I563" t="str">
        <f t="array" ref="I563">IFERROR(_xlfn.XLOOKUP(Tabelle10[[#This Row],[NegotiationID]]&amp;"FinalAccept",Tabelle10[NegotiationID]&amp;Tabelle10[ActionType],Tabelle10[ActionType],,0),_xlfn.XLOOKUP(Tabelle10[[#This Row],[NegotiationID]]&amp;"FinalReject",Tabelle10[NegotiationID]&amp;Tabelle10[ActionType],Tabelle10[ActionType],,0))</f>
        <v>FinalAccept</v>
      </c>
      <c r="J563">
        <v>0.90100000000000002</v>
      </c>
      <c r="K563">
        <v>0.27150000000000002</v>
      </c>
      <c r="L563">
        <v>1.1725000000000001</v>
      </c>
      <c r="M563">
        <v>0.62949999999999995</v>
      </c>
      <c r="N563">
        <v>243</v>
      </c>
      <c r="O563">
        <v>2476</v>
      </c>
      <c r="P563">
        <v>9</v>
      </c>
      <c r="Q563" s="3" t="s">
        <v>4130</v>
      </c>
    </row>
    <row r="564" ht="15" customHeight="1">
      <c r="A564" t="e">
        <f t="shared" ca="1" si="559"/>
        <v>#VALUE!</v>
      </c>
      <c r="B564" t="e">
        <f t="array" ref="B564" ca="1">_xlfn.XLOOKUP(Tabelle10[[#This Row],[ExperimentID]]&amp;Tabelle10[[#This Row],[NegotiationID]]&amp;Tabelle10[[#This Row],[MessageID]],ALL_IN_ONE[ExperimentID]&amp;ALL_IN_ONE[NegotiationID]&amp;ALL_IN_ONE[MessageID],ALL_IN_ONE[Gesamt_ID],,0)</f>
        <v>#VALUE!</v>
      </c>
      <c r="C564">
        <v>66964</v>
      </c>
      <c r="D564" t="s">
        <v>3675</v>
      </c>
      <c r="E564">
        <v>76321</v>
      </c>
      <c r="F564">
        <v>66951</v>
      </c>
      <c r="G564">
        <v>66954</v>
      </c>
      <c r="H564" t="s">
        <v>31</v>
      </c>
      <c r="I564" t="str">
        <f t="array" ref="I564">IFERROR(_xlfn.XLOOKUP(Tabelle10[[#This Row],[NegotiationID]]&amp;"FinalAccept",Tabelle10[NegotiationID]&amp;Tabelle10[ActionType],Tabelle10[ActionType],,0),_xlfn.XLOOKUP(Tabelle10[[#This Row],[NegotiationID]]&amp;"FinalReject",Tabelle10[NegotiationID]&amp;Tabelle10[ActionType],Tabelle10[ActionType],,0))</f>
        <v>FinalAccept</v>
      </c>
      <c r="J564">
        <v>0.64849999999999997</v>
      </c>
      <c r="K564">
        <v>0.49199999999999999</v>
      </c>
      <c r="L564">
        <v>1.1405000000000001</v>
      </c>
      <c r="M564">
        <v>0.1565</v>
      </c>
      <c r="N564">
        <v>346</v>
      </c>
      <c r="O564">
        <v>2476</v>
      </c>
      <c r="P564">
        <v>9</v>
      </c>
      <c r="Q564" s="3" t="s">
        <v>4131</v>
      </c>
    </row>
    <row r="565" ht="15" customHeight="1">
      <c r="A565" t="e">
        <f t="shared" ca="1" si="559"/>
        <v>#VALUE!</v>
      </c>
      <c r="B565" t="e">
        <f t="array" ref="B565" ca="1">_xlfn.XLOOKUP(Tabelle10[[#This Row],[ExperimentID]]&amp;Tabelle10[[#This Row],[NegotiationID]]&amp;Tabelle10[[#This Row],[MessageID]],ALL_IN_ONE[ExperimentID]&amp;ALL_IN_ONE[NegotiationID]&amp;ALL_IN_ONE[MessageID],ALL_IN_ONE[Gesamt_ID],,0)</f>
        <v>#VALUE!</v>
      </c>
      <c r="C565">
        <v>66964</v>
      </c>
      <c r="D565" t="s">
        <v>3675</v>
      </c>
      <c r="E565">
        <v>77054</v>
      </c>
      <c r="F565">
        <v>66954</v>
      </c>
      <c r="G565">
        <v>66951</v>
      </c>
      <c r="H565" t="s">
        <v>31</v>
      </c>
      <c r="I565" t="str">
        <f t="array" ref="I565">IFERROR(_xlfn.XLOOKUP(Tabelle10[[#This Row],[NegotiationID]]&amp;"FinalAccept",Tabelle10[NegotiationID]&amp;Tabelle10[ActionType],Tabelle10[ActionType],,0),_xlfn.XLOOKUP(Tabelle10[[#This Row],[NegotiationID]]&amp;"FinalReject",Tabelle10[NegotiationID]&amp;Tabelle10[ActionType],Tabelle10[ActionType],,0))</f>
        <v>FinalAccept</v>
      </c>
      <c r="J565">
        <v>0.72150000000000003</v>
      </c>
      <c r="K565">
        <v>0.45050000000000001</v>
      </c>
      <c r="L565">
        <v>1.1719999999999999</v>
      </c>
      <c r="M565">
        <v>0.27100000000000002</v>
      </c>
      <c r="N565">
        <v>221</v>
      </c>
      <c r="O565">
        <v>2476</v>
      </c>
      <c r="P565">
        <v>9</v>
      </c>
      <c r="Q565" s="3" t="s">
        <v>4132</v>
      </c>
    </row>
    <row r="566" ht="15" customHeight="1">
      <c r="A566" t="e">
        <f t="shared" ca="1" si="559"/>
        <v>#VALUE!</v>
      </c>
      <c r="B566" t="e">
        <f t="array" ref="B566" ca="1">_xlfn.XLOOKUP(Tabelle10[[#This Row],[ExperimentID]]&amp;Tabelle10[[#This Row],[NegotiationID]]&amp;Tabelle10[[#This Row],[MessageID]],ALL_IN_ONE[ExperimentID]&amp;ALL_IN_ONE[NegotiationID]&amp;ALL_IN_ONE[MessageID],ALL_IN_ONE[Gesamt_ID],,0)</f>
        <v>#VALUE!</v>
      </c>
      <c r="C566">
        <v>66964</v>
      </c>
      <c r="D566" t="s">
        <v>3675</v>
      </c>
      <c r="E566">
        <v>77240</v>
      </c>
      <c r="F566">
        <v>66951</v>
      </c>
      <c r="G566">
        <v>66954</v>
      </c>
      <c r="H566" t="s">
        <v>31</v>
      </c>
      <c r="I566" t="str">
        <f t="array" ref="I566">IFERROR(_xlfn.XLOOKUP(Tabelle10[[#This Row],[NegotiationID]]&amp;"FinalAccept",Tabelle10[NegotiationID]&amp;Tabelle10[ActionType],Tabelle10[ActionType],,0),_xlfn.XLOOKUP(Tabelle10[[#This Row],[NegotiationID]]&amp;"FinalReject",Tabelle10[NegotiationID]&amp;Tabelle10[ActionType],Tabelle10[ActionType],,0))</f>
        <v>FinalAccept</v>
      </c>
      <c r="J566">
        <v>0.63849999999999996</v>
      </c>
      <c r="K566">
        <v>0.61050000000000004</v>
      </c>
      <c r="L566">
        <v>1.2490000000000001</v>
      </c>
      <c r="M566">
        <v>0.028000000000000001</v>
      </c>
      <c r="N566">
        <v>210</v>
      </c>
      <c r="O566">
        <v>2476</v>
      </c>
      <c r="P566">
        <v>9</v>
      </c>
      <c r="Q566" s="3" t="s">
        <v>4133</v>
      </c>
    </row>
    <row r="567" ht="15" customHeight="1">
      <c r="A567" t="e">
        <f t="shared" ca="1" si="559"/>
        <v>#VALUE!</v>
      </c>
      <c r="B567" t="e">
        <f t="array" ref="B567" ca="1">_xlfn.XLOOKUP(Tabelle10[[#This Row],[ExperimentID]]&amp;Tabelle10[[#This Row],[NegotiationID]]&amp;Tabelle10[[#This Row],[MessageID]],ALL_IN_ONE[ExperimentID]&amp;ALL_IN_ONE[NegotiationID]&amp;ALL_IN_ONE[MessageID],ALL_IN_ONE[Gesamt_ID],,0)</f>
        <v>#VALUE!</v>
      </c>
      <c r="C567">
        <v>66964</v>
      </c>
      <c r="D567" t="s">
        <v>3675</v>
      </c>
      <c r="E567">
        <v>77456</v>
      </c>
      <c r="F567">
        <v>66954</v>
      </c>
      <c r="G567">
        <v>66951</v>
      </c>
      <c r="H567" t="s">
        <v>20</v>
      </c>
      <c r="I567" t="str">
        <f t="array" ref="I567">IFERROR(_xlfn.XLOOKUP(Tabelle10[[#This Row],[NegotiationID]]&amp;"FinalAccept",Tabelle10[NegotiationID]&amp;Tabelle10[ActionType],Tabelle10[ActionType],,0),_xlfn.XLOOKUP(Tabelle10[[#This Row],[NegotiationID]]&amp;"FinalReject",Tabelle10[NegotiationID]&amp;Tabelle10[ActionType],Tabelle10[ActionType],,0))</f>
        <v>FinalAccept</v>
      </c>
      <c r="J567">
        <v>0.61050000000000004</v>
      </c>
      <c r="K567">
        <v>0.63849999999999996</v>
      </c>
      <c r="L567">
        <v>1.2490000000000001</v>
      </c>
      <c r="M567">
        <v>0.028000000000000001</v>
      </c>
      <c r="N567">
        <v>77</v>
      </c>
      <c r="O567">
        <v>2476</v>
      </c>
      <c r="P567">
        <v>9</v>
      </c>
      <c r="Q567" s="3" t="s">
        <v>4134</v>
      </c>
    </row>
    <row r="568" ht="14.5" hidden="1">
      <c r="A568" t="e">
        <f t="shared" ca="1" si="559"/>
        <v>#VALUE!</v>
      </c>
      <c r="B568" t="e">
        <f t="array" ref="B568" ca="1">_xlfn.XLOOKUP(Tabelle10[[#This Row],[ExperimentID]]&amp;Tabelle10[[#This Row],[NegotiationID]]&amp;Tabelle10[[#This Row],[MessageID]],ALL_IN_ONE[ExperimentID]&amp;ALL_IN_ONE[NegotiationID]&amp;ALL_IN_ONE[MessageID],ALL_IN_ONE[Gesamt_ID],,0)</f>
        <v>#VALUE!</v>
      </c>
      <c r="C568">
        <v>66992</v>
      </c>
      <c r="D568" t="s">
        <v>3675</v>
      </c>
      <c r="E568">
        <v>66993</v>
      </c>
      <c r="H568" t="s">
        <v>6019</v>
      </c>
      <c r="I568" t="str">
        <f t="array" ref="I568">IFERROR(_xlfn.XLOOKUP(Tabelle10[[#This Row],[NegotiationID]]&amp;"FinalAccept",Tabelle10[NegotiationID]&amp;Tabelle10[ActionType],Tabelle10[ActionType],,0),_xlfn.XLOOKUP(Tabelle10[[#This Row],[NegotiationID]]&amp;"FinalReject",Tabelle10[NegotiationID]&amp;Tabelle10[ActionType],Tabelle10[ActionType],,0))</f>
        <v>FinalAccept</v>
      </c>
      <c r="N568">
        <v>21</v>
      </c>
      <c r="O568">
        <v>3551</v>
      </c>
      <c r="P568">
        <v>17</v>
      </c>
      <c r="Q568" t="s">
        <v>6020</v>
      </c>
    </row>
    <row r="569" ht="15" customHeight="1">
      <c r="A569" t="e">
        <f t="shared" ca="1" si="559"/>
        <v>#VALUE!</v>
      </c>
      <c r="B569" t="e">
        <f t="array" ref="B569" ca="1">_xlfn.XLOOKUP(Tabelle10[[#This Row],[ExperimentID]]&amp;Tabelle10[[#This Row],[NegotiationID]]&amp;Tabelle10[[#This Row],[MessageID]],ALL_IN_ONE[ExperimentID]&amp;ALL_IN_ONE[NegotiationID]&amp;ALL_IN_ONE[MessageID],ALL_IN_ONE[Gesamt_ID],,0)</f>
        <v>#VALUE!</v>
      </c>
      <c r="C569">
        <v>66992</v>
      </c>
      <c r="D569" t="s">
        <v>3675</v>
      </c>
      <c r="E569">
        <v>72081</v>
      </c>
      <c r="F569">
        <v>66979</v>
      </c>
      <c r="G569">
        <v>66982</v>
      </c>
      <c r="H569" t="s">
        <v>158</v>
      </c>
      <c r="I569" t="str">
        <f t="array" ref="I569">IFERROR(_xlfn.XLOOKUP(Tabelle10[[#This Row],[NegotiationID]]&amp;"FinalAccept",Tabelle10[NegotiationID]&amp;Tabelle10[ActionType],Tabelle10[ActionType],,0),_xlfn.XLOOKUP(Tabelle10[[#This Row],[NegotiationID]]&amp;"FinalReject",Tabelle10[NegotiationID]&amp;Tabelle10[ActionType],Tabelle10[ActionType],,0))</f>
        <v>FinalAccept</v>
      </c>
      <c r="J569">
        <v>1</v>
      </c>
      <c r="K569">
        <v>1</v>
      </c>
      <c r="L569">
        <v>2</v>
      </c>
      <c r="M569">
        <v>0</v>
      </c>
      <c r="N569">
        <v>405</v>
      </c>
      <c r="O569">
        <v>3551</v>
      </c>
      <c r="P569">
        <v>17</v>
      </c>
      <c r="Q569" s="3" t="s">
        <v>4135</v>
      </c>
    </row>
    <row r="570" ht="15" customHeight="1">
      <c r="A570" t="e">
        <f t="shared" ca="1" si="559"/>
        <v>#VALUE!</v>
      </c>
      <c r="B570" t="e">
        <f t="array" ref="B570" ca="1">_xlfn.XLOOKUP(Tabelle10[[#This Row],[ExperimentID]]&amp;Tabelle10[[#This Row],[NegotiationID]]&amp;Tabelle10[[#This Row],[MessageID]],ALL_IN_ONE[ExperimentID]&amp;ALL_IN_ONE[NegotiationID]&amp;ALL_IN_ONE[MessageID],ALL_IN_ONE[Gesamt_ID],,0)</f>
        <v>#VALUE!</v>
      </c>
      <c r="C570">
        <v>66992</v>
      </c>
      <c r="D570" t="s">
        <v>3675</v>
      </c>
      <c r="E570">
        <v>74111</v>
      </c>
      <c r="F570">
        <v>66982</v>
      </c>
      <c r="G570">
        <v>66979</v>
      </c>
      <c r="H570" t="s">
        <v>31</v>
      </c>
      <c r="I570" t="str">
        <f t="array" ref="I570">IFERROR(_xlfn.XLOOKUP(Tabelle10[[#This Row],[NegotiationID]]&amp;"FinalAccept",Tabelle10[NegotiationID]&amp;Tabelle10[ActionType],Tabelle10[ActionType],,0),_xlfn.XLOOKUP(Tabelle10[[#This Row],[NegotiationID]]&amp;"FinalReject",Tabelle10[NegotiationID]&amp;Tabelle10[ActionType],Tabelle10[ActionType],,0))</f>
        <v>FinalAccept</v>
      </c>
      <c r="J570">
        <v>1</v>
      </c>
      <c r="K570">
        <v>0.11</v>
      </c>
      <c r="L570">
        <v>1.1100000000000001</v>
      </c>
      <c r="M570">
        <v>0.89000000000000001</v>
      </c>
      <c r="N570">
        <v>36</v>
      </c>
      <c r="O570">
        <v>3551</v>
      </c>
      <c r="P570">
        <v>17</v>
      </c>
      <c r="Q570" s="3" t="s">
        <v>4136</v>
      </c>
    </row>
    <row r="571" ht="15" customHeight="1">
      <c r="A571" t="e">
        <f t="shared" ca="1" si="559"/>
        <v>#VALUE!</v>
      </c>
      <c r="B571" t="e">
        <f t="array" ref="B571" ca="1">_xlfn.XLOOKUP(Tabelle10[[#This Row],[ExperimentID]]&amp;Tabelle10[[#This Row],[NegotiationID]]&amp;Tabelle10[[#This Row],[MessageID]],ALL_IN_ONE[ExperimentID]&amp;ALL_IN_ONE[NegotiationID]&amp;ALL_IN_ONE[MessageID],ALL_IN_ONE[Gesamt_ID],,0)</f>
        <v>#VALUE!</v>
      </c>
      <c r="C571">
        <v>66992</v>
      </c>
      <c r="D571" t="s">
        <v>3675</v>
      </c>
      <c r="E571">
        <v>74162</v>
      </c>
      <c r="F571">
        <v>66979</v>
      </c>
      <c r="G571">
        <v>66982</v>
      </c>
      <c r="H571" t="s">
        <v>31</v>
      </c>
      <c r="I571" t="str">
        <f t="array" ref="I571">IFERROR(_xlfn.XLOOKUP(Tabelle10[[#This Row],[NegotiationID]]&amp;"FinalAccept",Tabelle10[NegotiationID]&amp;Tabelle10[ActionType],Tabelle10[ActionType],,0),_xlfn.XLOOKUP(Tabelle10[[#This Row],[NegotiationID]]&amp;"FinalReject",Tabelle10[NegotiationID]&amp;Tabelle10[ActionType],Tabelle10[ActionType],,0))</f>
        <v>FinalAccept</v>
      </c>
      <c r="J571">
        <v>0.72850000000000004</v>
      </c>
      <c r="K571">
        <v>0.48149999999999998</v>
      </c>
      <c r="L571">
        <v>1.21</v>
      </c>
      <c r="M571">
        <v>0.247</v>
      </c>
      <c r="N571">
        <v>326</v>
      </c>
      <c r="O571">
        <v>3551</v>
      </c>
      <c r="P571">
        <v>17</v>
      </c>
      <c r="Q571" s="3" t="s">
        <v>4137</v>
      </c>
    </row>
    <row r="572" ht="15" customHeight="1">
      <c r="A572" t="e">
        <f t="shared" ca="1" si="559"/>
        <v>#VALUE!</v>
      </c>
      <c r="B572" t="e">
        <f t="array" ref="B572" ca="1">_xlfn.XLOOKUP(Tabelle10[[#This Row],[ExperimentID]]&amp;Tabelle10[[#This Row],[NegotiationID]]&amp;Tabelle10[[#This Row],[MessageID]],ALL_IN_ONE[ExperimentID]&amp;ALL_IN_ONE[NegotiationID]&amp;ALL_IN_ONE[MessageID],ALL_IN_ONE[Gesamt_ID],,0)</f>
        <v>#VALUE!</v>
      </c>
      <c r="C572">
        <v>66992</v>
      </c>
      <c r="D572" t="s">
        <v>3675</v>
      </c>
      <c r="E572">
        <v>74229</v>
      </c>
      <c r="F572">
        <v>66982</v>
      </c>
      <c r="G572">
        <v>66979</v>
      </c>
      <c r="H572" t="s">
        <v>31</v>
      </c>
      <c r="I572" t="str">
        <f t="array" ref="I572">IFERROR(_xlfn.XLOOKUP(Tabelle10[[#This Row],[NegotiationID]]&amp;"FinalAccept",Tabelle10[NegotiationID]&amp;Tabelle10[ActionType],Tabelle10[ActionType],,0),_xlfn.XLOOKUP(Tabelle10[[#This Row],[NegotiationID]]&amp;"FinalReject",Tabelle10[NegotiationID]&amp;Tabelle10[ActionType],Tabelle10[ActionType],,0))</f>
        <v>FinalAccept</v>
      </c>
      <c r="J572">
        <v>0.80049999999999999</v>
      </c>
      <c r="K572">
        <v>0.43049999999999999</v>
      </c>
      <c r="L572">
        <v>1.2310000000000001</v>
      </c>
      <c r="M572">
        <v>0.37</v>
      </c>
      <c r="N572">
        <v>102</v>
      </c>
      <c r="O572">
        <v>3551</v>
      </c>
      <c r="P572">
        <v>17</v>
      </c>
      <c r="Q572" s="3" t="s">
        <v>4138</v>
      </c>
    </row>
    <row r="573" ht="174" hidden="1">
      <c r="A573" t="e">
        <f t="shared" ca="1" si="559"/>
        <v>#VALUE!</v>
      </c>
      <c r="B573" t="e">
        <f t="array" ref="B573" ca="1">_xlfn.XLOOKUP(Tabelle10[[#This Row],[ExperimentID]]&amp;Tabelle10[[#This Row],[NegotiationID]]&amp;Tabelle10[[#This Row],[MessageID]],ALL_IN_ONE[ExperimentID]&amp;ALL_IN_ONE[NegotiationID]&amp;ALL_IN_ONE[MessageID],ALL_IN_ONE[Gesamt_ID],,0)</f>
        <v>#VALUE!</v>
      </c>
      <c r="C573">
        <v>66992</v>
      </c>
      <c r="D573" t="s">
        <v>3675</v>
      </c>
      <c r="E573">
        <v>74369</v>
      </c>
      <c r="F573">
        <v>66979</v>
      </c>
      <c r="G573">
        <v>66982</v>
      </c>
      <c r="H573" t="s">
        <v>22</v>
      </c>
      <c r="I573" t="str">
        <f t="array" ref="I573">IFERROR(_xlfn.XLOOKUP(Tabelle10[[#This Row],[NegotiationID]]&amp;"FinalAccept",Tabelle10[NegotiationID]&amp;Tabelle10[ActionType],Tabelle10[ActionType],,0),_xlfn.XLOOKUP(Tabelle10[[#This Row],[NegotiationID]]&amp;"FinalReject",Tabelle10[NegotiationID]&amp;Tabelle10[ActionType],Tabelle10[ActionType],,0))</f>
        <v>FinalAccept</v>
      </c>
      <c r="N573">
        <v>201</v>
      </c>
      <c r="O573">
        <v>3551</v>
      </c>
      <c r="P573">
        <v>17</v>
      </c>
      <c r="Q573" s="3" t="s">
        <v>6693</v>
      </c>
    </row>
    <row r="574" ht="116" hidden="1">
      <c r="A574" t="e">
        <f t="shared" ca="1" si="559"/>
        <v>#VALUE!</v>
      </c>
      <c r="B574" t="e">
        <f t="array" ref="B574" ca="1">_xlfn.XLOOKUP(Tabelle10[[#This Row],[ExperimentID]]&amp;Tabelle10[[#This Row],[NegotiationID]]&amp;Tabelle10[[#This Row],[MessageID]],ALL_IN_ONE[ExperimentID]&amp;ALL_IN_ONE[NegotiationID]&amp;ALL_IN_ONE[MessageID],ALL_IN_ONE[Gesamt_ID],,0)</f>
        <v>#VALUE!</v>
      </c>
      <c r="C574">
        <v>66992</v>
      </c>
      <c r="D574" t="s">
        <v>3675</v>
      </c>
      <c r="E574">
        <v>74493</v>
      </c>
      <c r="F574">
        <v>66982</v>
      </c>
      <c r="G574">
        <v>66979</v>
      </c>
      <c r="H574" t="s">
        <v>24</v>
      </c>
      <c r="I574" t="str">
        <f t="array" ref="I574">IFERROR(_xlfn.XLOOKUP(Tabelle10[[#This Row],[NegotiationID]]&amp;"FinalAccept",Tabelle10[NegotiationID]&amp;Tabelle10[ActionType],Tabelle10[ActionType],,0),_xlfn.XLOOKUP(Tabelle10[[#This Row],[NegotiationID]]&amp;"FinalReject",Tabelle10[NegotiationID]&amp;Tabelle10[ActionType],Tabelle10[ActionType],,0))</f>
        <v>FinalAccept</v>
      </c>
      <c r="N574">
        <v>101</v>
      </c>
      <c r="O574">
        <v>3551</v>
      </c>
      <c r="P574">
        <v>17</v>
      </c>
      <c r="Q574" s="3" t="s">
        <v>6694</v>
      </c>
    </row>
    <row r="575" ht="15" customHeight="1">
      <c r="A575" t="e">
        <f t="shared" ca="1" si="559"/>
        <v>#VALUE!</v>
      </c>
      <c r="B575" t="e">
        <f t="array" ref="B575" ca="1">_xlfn.XLOOKUP(Tabelle10[[#This Row],[ExperimentID]]&amp;Tabelle10[[#This Row],[NegotiationID]]&amp;Tabelle10[[#This Row],[MessageID]],ALL_IN_ONE[ExperimentID]&amp;ALL_IN_ONE[NegotiationID]&amp;ALL_IN_ONE[MessageID],ALL_IN_ONE[Gesamt_ID],,0)</f>
        <v>#VALUE!</v>
      </c>
      <c r="C575">
        <v>66992</v>
      </c>
      <c r="D575" t="s">
        <v>3675</v>
      </c>
      <c r="E575">
        <v>75033</v>
      </c>
      <c r="F575">
        <v>66979</v>
      </c>
      <c r="G575">
        <v>66982</v>
      </c>
      <c r="H575" t="s">
        <v>31</v>
      </c>
      <c r="I575" t="str">
        <f t="array" ref="I575">IFERROR(_xlfn.XLOOKUP(Tabelle10[[#This Row],[NegotiationID]]&amp;"FinalAccept",Tabelle10[NegotiationID]&amp;Tabelle10[ActionType],Tabelle10[ActionType],,0),_xlfn.XLOOKUP(Tabelle10[[#This Row],[NegotiationID]]&amp;"FinalReject",Tabelle10[NegotiationID]&amp;Tabelle10[ActionType],Tabelle10[ActionType],,0))</f>
        <v>FinalAccept</v>
      </c>
      <c r="J575">
        <v>0.67849999999999999</v>
      </c>
      <c r="K575">
        <v>0.58199999999999996</v>
      </c>
      <c r="L575">
        <v>1.2605</v>
      </c>
      <c r="M575">
        <v>0.096500000000000002</v>
      </c>
      <c r="N575">
        <v>423</v>
      </c>
      <c r="O575">
        <v>3551</v>
      </c>
      <c r="P575">
        <v>17</v>
      </c>
      <c r="Q575" s="3" t="s">
        <v>4139</v>
      </c>
    </row>
    <row r="576" ht="15" customHeight="1">
      <c r="A576" t="e">
        <f t="shared" ca="1" si="559"/>
        <v>#VALUE!</v>
      </c>
      <c r="B576" t="e">
        <f t="array" ref="B576" ca="1">_xlfn.XLOOKUP(Tabelle10[[#This Row],[ExperimentID]]&amp;Tabelle10[[#This Row],[NegotiationID]]&amp;Tabelle10[[#This Row],[MessageID]],ALL_IN_ONE[ExperimentID]&amp;ALL_IN_ONE[NegotiationID]&amp;ALL_IN_ONE[MessageID],ALL_IN_ONE[Gesamt_ID],,0)</f>
        <v>#VALUE!</v>
      </c>
      <c r="C576">
        <v>66992</v>
      </c>
      <c r="D576" t="s">
        <v>3675</v>
      </c>
      <c r="E576">
        <v>75318</v>
      </c>
      <c r="F576">
        <v>66982</v>
      </c>
      <c r="G576">
        <v>66979</v>
      </c>
      <c r="H576" t="s">
        <v>31</v>
      </c>
      <c r="I576" t="str">
        <f t="array" ref="I576">IFERROR(_xlfn.XLOOKUP(Tabelle10[[#This Row],[NegotiationID]]&amp;"FinalAccept",Tabelle10[NegotiationID]&amp;Tabelle10[ActionType],Tabelle10[ActionType],,0),_xlfn.XLOOKUP(Tabelle10[[#This Row],[NegotiationID]]&amp;"FinalReject",Tabelle10[NegotiationID]&amp;Tabelle10[ActionType],Tabelle10[ActionType],,0))</f>
        <v>FinalAccept</v>
      </c>
      <c r="J576">
        <v>0.77100000000000002</v>
      </c>
      <c r="K576">
        <v>0.42049999999999998</v>
      </c>
      <c r="L576">
        <v>1.1915</v>
      </c>
      <c r="M576">
        <v>0.35049999999999998</v>
      </c>
      <c r="N576">
        <v>296</v>
      </c>
      <c r="O576">
        <v>3551</v>
      </c>
      <c r="P576">
        <v>17</v>
      </c>
      <c r="Q576" s="3" t="s">
        <v>4140</v>
      </c>
    </row>
    <row r="577" ht="15" customHeight="1">
      <c r="A577" t="e">
        <f t="shared" ca="1" si="559"/>
        <v>#VALUE!</v>
      </c>
      <c r="B577" t="e">
        <f t="array" ref="B577" ca="1">_xlfn.XLOOKUP(Tabelle10[[#This Row],[ExperimentID]]&amp;Tabelle10[[#This Row],[NegotiationID]]&amp;Tabelle10[[#This Row],[MessageID]],ALL_IN_ONE[ExperimentID]&amp;ALL_IN_ONE[NegotiationID]&amp;ALL_IN_ONE[MessageID],ALL_IN_ONE[Gesamt_ID],,0)</f>
        <v>#VALUE!</v>
      </c>
      <c r="C577">
        <v>66992</v>
      </c>
      <c r="D577" t="s">
        <v>3675</v>
      </c>
      <c r="E577">
        <v>76110</v>
      </c>
      <c r="F577">
        <v>66979</v>
      </c>
      <c r="G577">
        <v>66982</v>
      </c>
      <c r="H577" t="s">
        <v>31</v>
      </c>
      <c r="I577" t="str">
        <f t="array" ref="I577">IFERROR(_xlfn.XLOOKUP(Tabelle10[[#This Row],[NegotiationID]]&amp;"FinalAccept",Tabelle10[NegotiationID]&amp;Tabelle10[ActionType],Tabelle10[ActionType],,0),_xlfn.XLOOKUP(Tabelle10[[#This Row],[NegotiationID]]&amp;"FinalReject",Tabelle10[NegotiationID]&amp;Tabelle10[ActionType],Tabelle10[ActionType],,0))</f>
        <v>FinalAccept</v>
      </c>
      <c r="J577">
        <v>0.52049999999999996</v>
      </c>
      <c r="K577">
        <v>0.70199999999999996</v>
      </c>
      <c r="L577">
        <v>1.2224999999999999</v>
      </c>
      <c r="M577">
        <v>0.18149999999999999</v>
      </c>
      <c r="N577">
        <v>419</v>
      </c>
      <c r="O577">
        <v>3551</v>
      </c>
      <c r="P577">
        <v>17</v>
      </c>
      <c r="Q577" s="3" t="s">
        <v>4141</v>
      </c>
    </row>
    <row r="578" ht="15" customHeight="1">
      <c r="A578" t="e">
        <f t="shared" ref="A578:A641" ca="1" si="560">MID(CELL("Dateiname",$A$1),FIND("]",CELL("Dateiname",$A$1))+1,31)</f>
        <v>#VALUE!</v>
      </c>
      <c r="B578" t="e">
        <f t="array" ref="B578" ca="1">_xlfn.XLOOKUP(Tabelle10[[#This Row],[ExperimentID]]&amp;Tabelle10[[#This Row],[NegotiationID]]&amp;Tabelle10[[#This Row],[MessageID]],ALL_IN_ONE[ExperimentID]&amp;ALL_IN_ONE[NegotiationID]&amp;ALL_IN_ONE[MessageID],ALL_IN_ONE[Gesamt_ID],,0)</f>
        <v>#VALUE!</v>
      </c>
      <c r="C578">
        <v>66992</v>
      </c>
      <c r="D578" t="s">
        <v>3675</v>
      </c>
      <c r="E578">
        <v>76245</v>
      </c>
      <c r="F578">
        <v>66982</v>
      </c>
      <c r="G578">
        <v>66979</v>
      </c>
      <c r="H578" t="s">
        <v>31</v>
      </c>
      <c r="I578" t="str">
        <f t="array" ref="I578">IFERROR(_xlfn.XLOOKUP(Tabelle10[[#This Row],[NegotiationID]]&amp;"FinalAccept",Tabelle10[NegotiationID]&amp;Tabelle10[ActionType],Tabelle10[ActionType],,0),_xlfn.XLOOKUP(Tabelle10[[#This Row],[NegotiationID]]&amp;"FinalReject",Tabelle10[NegotiationID]&amp;Tabelle10[ActionType],Tabelle10[ActionType],,0))</f>
        <v>FinalAccept</v>
      </c>
      <c r="J578">
        <v>0.77100000000000002</v>
      </c>
      <c r="K578">
        <v>0.42049999999999998</v>
      </c>
      <c r="L578">
        <v>1.1915</v>
      </c>
      <c r="M578">
        <v>0.35049999999999998</v>
      </c>
      <c r="N578">
        <v>85</v>
      </c>
      <c r="O578">
        <v>3551</v>
      </c>
      <c r="P578">
        <v>17</v>
      </c>
      <c r="Q578" s="3" t="s">
        <v>4142</v>
      </c>
    </row>
    <row r="579" ht="15" customHeight="1">
      <c r="A579" t="e">
        <f t="shared" ca="1" si="560"/>
        <v>#VALUE!</v>
      </c>
      <c r="B579" t="e">
        <f t="array" ref="B579" ca="1">_xlfn.XLOOKUP(Tabelle10[[#This Row],[ExperimentID]]&amp;Tabelle10[[#This Row],[NegotiationID]]&amp;Tabelle10[[#This Row],[MessageID]],ALL_IN_ONE[ExperimentID]&amp;ALL_IN_ONE[NegotiationID]&amp;ALL_IN_ONE[MessageID],ALL_IN_ONE[Gesamt_ID],,0)</f>
        <v>#VALUE!</v>
      </c>
      <c r="C579">
        <v>66992</v>
      </c>
      <c r="D579" t="s">
        <v>3675</v>
      </c>
      <c r="E579">
        <v>76257</v>
      </c>
      <c r="F579">
        <v>66979</v>
      </c>
      <c r="G579">
        <v>66982</v>
      </c>
      <c r="H579" t="s">
        <v>31</v>
      </c>
      <c r="I579" t="str">
        <f t="array" ref="I579">IFERROR(_xlfn.XLOOKUP(Tabelle10[[#This Row],[NegotiationID]]&amp;"FinalAccept",Tabelle10[NegotiationID]&amp;Tabelle10[ActionType],Tabelle10[ActionType],,0),_xlfn.XLOOKUP(Tabelle10[[#This Row],[NegotiationID]]&amp;"FinalReject",Tabelle10[NegotiationID]&amp;Tabelle10[ActionType],Tabelle10[ActionType],,0))</f>
        <v>FinalAccept</v>
      </c>
      <c r="J579">
        <v>0.51049999999999995</v>
      </c>
      <c r="K579">
        <v>0.58199999999999996</v>
      </c>
      <c r="L579">
        <v>1.0925</v>
      </c>
      <c r="M579">
        <v>0.071499999999999994</v>
      </c>
      <c r="N579">
        <v>249</v>
      </c>
      <c r="O579">
        <v>3551</v>
      </c>
      <c r="P579">
        <v>17</v>
      </c>
      <c r="Q579" s="3" t="s">
        <v>4143</v>
      </c>
    </row>
    <row r="580" ht="15" customHeight="1">
      <c r="A580" t="e">
        <f t="shared" ca="1" si="560"/>
        <v>#VALUE!</v>
      </c>
      <c r="B580" t="e">
        <f t="array" ref="B580" ca="1">_xlfn.XLOOKUP(Tabelle10[[#This Row],[ExperimentID]]&amp;Tabelle10[[#This Row],[NegotiationID]]&amp;Tabelle10[[#This Row],[MessageID]],ALL_IN_ONE[ExperimentID]&amp;ALL_IN_ONE[NegotiationID]&amp;ALL_IN_ONE[MessageID],ALL_IN_ONE[Gesamt_ID],,0)</f>
        <v>#VALUE!</v>
      </c>
      <c r="C580">
        <v>66992</v>
      </c>
      <c r="D580" t="s">
        <v>3675</v>
      </c>
      <c r="E580">
        <v>76265</v>
      </c>
      <c r="F580">
        <v>66982</v>
      </c>
      <c r="G580">
        <v>66979</v>
      </c>
      <c r="H580" t="s">
        <v>31</v>
      </c>
      <c r="I580" t="str">
        <f t="array" ref="I580">IFERROR(_xlfn.XLOOKUP(Tabelle10[[#This Row],[NegotiationID]]&amp;"FinalAccept",Tabelle10[NegotiationID]&amp;Tabelle10[ActionType],Tabelle10[ActionType],,0),_xlfn.XLOOKUP(Tabelle10[[#This Row],[NegotiationID]]&amp;"FinalReject",Tabelle10[NegotiationID]&amp;Tabelle10[ActionType],Tabelle10[ActionType],,0))</f>
        <v>FinalAccept</v>
      </c>
      <c r="J580">
        <v>0.72150000000000003</v>
      </c>
      <c r="K580">
        <v>0.45050000000000001</v>
      </c>
      <c r="L580">
        <v>1.1719999999999999</v>
      </c>
      <c r="M580">
        <v>0.27100000000000002</v>
      </c>
      <c r="N580">
        <v>125</v>
      </c>
      <c r="O580">
        <v>3551</v>
      </c>
      <c r="P580">
        <v>17</v>
      </c>
      <c r="Q580" s="3" t="s">
        <v>4144</v>
      </c>
    </row>
    <row r="581" ht="15" customHeight="1">
      <c r="A581" t="e">
        <f t="shared" ca="1" si="560"/>
        <v>#VALUE!</v>
      </c>
      <c r="B581" t="e">
        <f t="array" ref="B581" ca="1">_xlfn.XLOOKUP(Tabelle10[[#This Row],[ExperimentID]]&amp;Tabelle10[[#This Row],[NegotiationID]]&amp;Tabelle10[[#This Row],[MessageID]],ALL_IN_ONE[ExperimentID]&amp;ALL_IN_ONE[NegotiationID]&amp;ALL_IN_ONE[MessageID],ALL_IN_ONE[Gesamt_ID],,0)</f>
        <v>#VALUE!</v>
      </c>
      <c r="C581">
        <v>66992</v>
      </c>
      <c r="D581" t="s">
        <v>3675</v>
      </c>
      <c r="E581">
        <v>76310</v>
      </c>
      <c r="F581">
        <v>66979</v>
      </c>
      <c r="G581">
        <v>66982</v>
      </c>
      <c r="H581" t="s">
        <v>31</v>
      </c>
      <c r="I581" t="str">
        <f t="array" ref="I581">IFERROR(_xlfn.XLOOKUP(Tabelle10[[#This Row],[NegotiationID]]&amp;"FinalAccept",Tabelle10[NegotiationID]&amp;Tabelle10[ActionType],Tabelle10[ActionType],,0),_xlfn.XLOOKUP(Tabelle10[[#This Row],[NegotiationID]]&amp;"FinalReject",Tabelle10[NegotiationID]&amp;Tabelle10[ActionType],Tabelle10[ActionType],,0))</f>
        <v>FinalAccept</v>
      </c>
      <c r="J581">
        <v>0.55049999999999999</v>
      </c>
      <c r="K581">
        <v>0.622</v>
      </c>
      <c r="L581">
        <v>1.1725000000000001</v>
      </c>
      <c r="M581">
        <v>0.071499999999999994</v>
      </c>
      <c r="N581">
        <v>475</v>
      </c>
      <c r="O581">
        <v>3551</v>
      </c>
      <c r="P581">
        <v>17</v>
      </c>
      <c r="Q581" s="3" t="s">
        <v>4145</v>
      </c>
    </row>
    <row r="582" ht="15" customHeight="1">
      <c r="A582" t="e">
        <f t="shared" ca="1" si="560"/>
        <v>#VALUE!</v>
      </c>
      <c r="B582" t="e">
        <f t="array" ref="B582" ca="1">_xlfn.XLOOKUP(Tabelle10[[#This Row],[ExperimentID]]&amp;Tabelle10[[#This Row],[NegotiationID]]&amp;Tabelle10[[#This Row],[MessageID]],ALL_IN_ONE[ExperimentID]&amp;ALL_IN_ONE[NegotiationID]&amp;ALL_IN_ONE[MessageID],ALL_IN_ONE[Gesamt_ID],,0)</f>
        <v>#VALUE!</v>
      </c>
      <c r="C582">
        <v>66992</v>
      </c>
      <c r="D582" t="s">
        <v>3675</v>
      </c>
      <c r="E582">
        <v>76356</v>
      </c>
      <c r="F582">
        <v>66982</v>
      </c>
      <c r="G582">
        <v>66979</v>
      </c>
      <c r="H582" t="s">
        <v>31</v>
      </c>
      <c r="I582" t="str">
        <f t="array" ref="I582">IFERROR(_xlfn.XLOOKUP(Tabelle10[[#This Row],[NegotiationID]]&amp;"FinalAccept",Tabelle10[NegotiationID]&amp;Tabelle10[ActionType],Tabelle10[ActionType],,0),_xlfn.XLOOKUP(Tabelle10[[#This Row],[NegotiationID]]&amp;"FinalReject",Tabelle10[NegotiationID]&amp;Tabelle10[ActionType],Tabelle10[ActionType],,0))</f>
        <v>FinalAccept</v>
      </c>
      <c r="J582">
        <v>0.75149999999999995</v>
      </c>
      <c r="K582">
        <v>0.49049999999999999</v>
      </c>
      <c r="L582">
        <v>1.242</v>
      </c>
      <c r="M582">
        <v>0.26100000000000001</v>
      </c>
      <c r="N582">
        <v>132</v>
      </c>
      <c r="O582">
        <v>3551</v>
      </c>
      <c r="P582">
        <v>17</v>
      </c>
      <c r="Q582" s="3" t="s">
        <v>4146</v>
      </c>
    </row>
    <row r="583" ht="15" customHeight="1">
      <c r="A583" t="e">
        <f t="shared" ca="1" si="560"/>
        <v>#VALUE!</v>
      </c>
      <c r="B583" t="e">
        <f t="array" ref="B583" ca="1">_xlfn.XLOOKUP(Tabelle10[[#This Row],[ExperimentID]]&amp;Tabelle10[[#This Row],[NegotiationID]]&amp;Tabelle10[[#This Row],[MessageID]],ALL_IN_ONE[ExperimentID]&amp;ALL_IN_ONE[NegotiationID]&amp;ALL_IN_ONE[MessageID],ALL_IN_ONE[Gesamt_ID],,0)</f>
        <v>#VALUE!</v>
      </c>
      <c r="C583">
        <v>66992</v>
      </c>
      <c r="D583" t="s">
        <v>3675</v>
      </c>
      <c r="E583">
        <v>77072</v>
      </c>
      <c r="F583">
        <v>66979</v>
      </c>
      <c r="G583">
        <v>66982</v>
      </c>
      <c r="H583" t="s">
        <v>31</v>
      </c>
      <c r="I583" t="str">
        <f t="array" ref="I583">IFERROR(_xlfn.XLOOKUP(Tabelle10[[#This Row],[NegotiationID]]&amp;"FinalAccept",Tabelle10[NegotiationID]&amp;Tabelle10[ActionType],Tabelle10[ActionType],,0),_xlfn.XLOOKUP(Tabelle10[[#This Row],[NegotiationID]]&amp;"FinalReject",Tabelle10[NegotiationID]&amp;Tabelle10[ActionType],Tabelle10[ActionType],,0))</f>
        <v>FinalAccept</v>
      </c>
      <c r="J583">
        <v>0.51049999999999995</v>
      </c>
      <c r="K583">
        <v>0.69999999999999996</v>
      </c>
      <c r="L583">
        <v>1.2104999999999999</v>
      </c>
      <c r="M583">
        <v>0.1895</v>
      </c>
      <c r="N583">
        <v>115</v>
      </c>
      <c r="O583">
        <v>3551</v>
      </c>
      <c r="P583">
        <v>17</v>
      </c>
      <c r="Q583" s="3" t="s">
        <v>4147</v>
      </c>
    </row>
    <row r="584" ht="15" customHeight="1">
      <c r="A584" t="e">
        <f t="shared" ca="1" si="560"/>
        <v>#VALUE!</v>
      </c>
      <c r="B584" t="e">
        <f t="array" ref="B584" ca="1">_xlfn.XLOOKUP(Tabelle10[[#This Row],[ExperimentID]]&amp;Tabelle10[[#This Row],[NegotiationID]]&amp;Tabelle10[[#This Row],[MessageID]],ALL_IN_ONE[ExperimentID]&amp;ALL_IN_ONE[NegotiationID]&amp;ALL_IN_ONE[MessageID],ALL_IN_ONE[Gesamt_ID],,0)</f>
        <v>#VALUE!</v>
      </c>
      <c r="C584">
        <v>66992</v>
      </c>
      <c r="D584" t="s">
        <v>3675</v>
      </c>
      <c r="E584">
        <v>77075</v>
      </c>
      <c r="F584">
        <v>66982</v>
      </c>
      <c r="G584">
        <v>66979</v>
      </c>
      <c r="H584" t="s">
        <v>20</v>
      </c>
      <c r="I584" t="str">
        <f t="array" ref="I584">IFERROR(_xlfn.XLOOKUP(Tabelle10[[#This Row],[NegotiationID]]&amp;"FinalAccept",Tabelle10[NegotiationID]&amp;Tabelle10[ActionType],Tabelle10[ActionType],,0),_xlfn.XLOOKUP(Tabelle10[[#This Row],[NegotiationID]]&amp;"FinalReject",Tabelle10[NegotiationID]&amp;Tabelle10[ActionType],Tabelle10[ActionType],,0))</f>
        <v>FinalAccept</v>
      </c>
      <c r="J584">
        <v>0.69999999999999996</v>
      </c>
      <c r="K584">
        <v>0.51049999999999995</v>
      </c>
      <c r="L584">
        <v>1.2104999999999999</v>
      </c>
      <c r="M584">
        <v>0.1895</v>
      </c>
      <c r="N584">
        <v>40</v>
      </c>
      <c r="O584">
        <v>3551</v>
      </c>
      <c r="P584">
        <v>17</v>
      </c>
      <c r="Q584" s="3" t="s">
        <v>4148</v>
      </c>
    </row>
    <row r="585" ht="14.5" hidden="1">
      <c r="A585" t="e">
        <f t="shared" ca="1" si="560"/>
        <v>#VALUE!</v>
      </c>
      <c r="B585" t="e">
        <f t="array" ref="B585" ca="1">_xlfn.XLOOKUP(Tabelle10[[#This Row],[ExperimentID]]&amp;Tabelle10[[#This Row],[NegotiationID]]&amp;Tabelle10[[#This Row],[MessageID]],ALL_IN_ONE[ExperimentID]&amp;ALL_IN_ONE[NegotiationID]&amp;ALL_IN_ONE[MessageID],ALL_IN_ONE[Gesamt_ID],,0)</f>
        <v>#VALUE!</v>
      </c>
      <c r="C585">
        <v>67020</v>
      </c>
      <c r="D585" t="s">
        <v>3675</v>
      </c>
      <c r="E585">
        <v>67021</v>
      </c>
      <c r="H585" t="s">
        <v>6019</v>
      </c>
      <c r="I585" t="str">
        <f t="array" ref="I585">IFERROR(_xlfn.XLOOKUP(Tabelle10[[#This Row],[NegotiationID]]&amp;"FinalAccept",Tabelle10[NegotiationID]&amp;Tabelle10[ActionType],Tabelle10[ActionType],,0),_xlfn.XLOOKUP(Tabelle10[[#This Row],[NegotiationID]]&amp;"FinalReject",Tabelle10[NegotiationID]&amp;Tabelle10[ActionType],Tabelle10[ActionType],,0))</f>
        <v>FinalAccept</v>
      </c>
      <c r="N585">
        <v>21</v>
      </c>
      <c r="O585">
        <v>1679</v>
      </c>
      <c r="P585">
        <v>13</v>
      </c>
      <c r="Q585" t="s">
        <v>6020</v>
      </c>
    </row>
    <row r="586" ht="15" customHeight="1">
      <c r="A586" t="e">
        <f t="shared" ca="1" si="560"/>
        <v>#VALUE!</v>
      </c>
      <c r="B586" t="e">
        <f t="array" ref="B586" ca="1">_xlfn.XLOOKUP(Tabelle10[[#This Row],[ExperimentID]]&amp;Tabelle10[[#This Row],[NegotiationID]]&amp;Tabelle10[[#This Row],[MessageID]],ALL_IN_ONE[ExperimentID]&amp;ALL_IN_ONE[NegotiationID]&amp;ALL_IN_ONE[MessageID],ALL_IN_ONE[Gesamt_ID],,0)</f>
        <v>#VALUE!</v>
      </c>
      <c r="C586">
        <v>67020</v>
      </c>
      <c r="D586" t="s">
        <v>3675</v>
      </c>
      <c r="E586">
        <v>71669</v>
      </c>
      <c r="F586">
        <v>67007</v>
      </c>
      <c r="G586">
        <v>67010</v>
      </c>
      <c r="H586" t="s">
        <v>158</v>
      </c>
      <c r="I586" t="str">
        <f t="array" ref="I586">IFERROR(_xlfn.XLOOKUP(Tabelle10[[#This Row],[NegotiationID]]&amp;"FinalAccept",Tabelle10[NegotiationID]&amp;Tabelle10[ActionType],Tabelle10[ActionType],,0),_xlfn.XLOOKUP(Tabelle10[[#This Row],[NegotiationID]]&amp;"FinalReject",Tabelle10[NegotiationID]&amp;Tabelle10[ActionType],Tabelle10[ActionType],,0))</f>
        <v>FinalAccept</v>
      </c>
      <c r="J586">
        <v>0.89000000000000001</v>
      </c>
      <c r="K586">
        <v>0.26150000000000001</v>
      </c>
      <c r="L586">
        <v>1.1515</v>
      </c>
      <c r="M586">
        <v>0.62849999999999995</v>
      </c>
      <c r="N586">
        <v>48</v>
      </c>
      <c r="O586">
        <v>1679</v>
      </c>
      <c r="P586">
        <v>13</v>
      </c>
      <c r="Q586" s="3" t="s">
        <v>4149</v>
      </c>
    </row>
    <row r="587" ht="15" customHeight="1">
      <c r="A587" t="e">
        <f t="shared" ca="1" si="560"/>
        <v>#VALUE!</v>
      </c>
      <c r="B587" t="e">
        <f t="array" ref="B587" ca="1">_xlfn.XLOOKUP(Tabelle10[[#This Row],[ExperimentID]]&amp;Tabelle10[[#This Row],[NegotiationID]]&amp;Tabelle10[[#This Row],[MessageID]],ALL_IN_ONE[ExperimentID]&amp;ALL_IN_ONE[NegotiationID]&amp;ALL_IN_ONE[MessageID],ALL_IN_ONE[Gesamt_ID],,0)</f>
        <v>#VALUE!</v>
      </c>
      <c r="C587">
        <v>67020</v>
      </c>
      <c r="D587" t="s">
        <v>3675</v>
      </c>
      <c r="E587">
        <v>74472</v>
      </c>
      <c r="F587">
        <v>67010</v>
      </c>
      <c r="G587">
        <v>67007</v>
      </c>
      <c r="H587" t="s">
        <v>31</v>
      </c>
      <c r="I587" t="str">
        <f t="array" ref="I587">IFERROR(_xlfn.XLOOKUP(Tabelle10[[#This Row],[NegotiationID]]&amp;"FinalAccept",Tabelle10[NegotiationID]&amp;Tabelle10[ActionType],Tabelle10[ActionType],,0),_xlfn.XLOOKUP(Tabelle10[[#This Row],[NegotiationID]]&amp;"FinalReject",Tabelle10[NegotiationID]&amp;Tabelle10[ActionType],Tabelle10[ActionType],,0))</f>
        <v>FinalAccept</v>
      </c>
      <c r="J587">
        <v>0.81999999999999995</v>
      </c>
      <c r="K587">
        <v>0.40899999999999997</v>
      </c>
      <c r="L587">
        <v>1.2290000000000001</v>
      </c>
      <c r="M587">
        <v>0.41099999999999998</v>
      </c>
      <c r="N587">
        <v>411</v>
      </c>
      <c r="O587">
        <v>1679</v>
      </c>
      <c r="P587">
        <v>13</v>
      </c>
      <c r="Q587" s="3" t="s">
        <v>4150</v>
      </c>
    </row>
    <row r="588" ht="15" customHeight="1">
      <c r="A588" t="e">
        <f t="shared" ca="1" si="560"/>
        <v>#VALUE!</v>
      </c>
      <c r="B588" t="e">
        <f t="array" ref="B588" ca="1">_xlfn.XLOOKUP(Tabelle10[[#This Row],[ExperimentID]]&amp;Tabelle10[[#This Row],[NegotiationID]]&amp;Tabelle10[[#This Row],[MessageID]],ALL_IN_ONE[ExperimentID]&amp;ALL_IN_ONE[NegotiationID]&amp;ALL_IN_ONE[MessageID],ALL_IN_ONE[Gesamt_ID],,0)</f>
        <v>#VALUE!</v>
      </c>
      <c r="C588">
        <v>67020</v>
      </c>
      <c r="D588" t="s">
        <v>3675</v>
      </c>
      <c r="E588">
        <v>75323</v>
      </c>
      <c r="F588">
        <v>67007</v>
      </c>
      <c r="G588">
        <v>67010</v>
      </c>
      <c r="H588" t="s">
        <v>31</v>
      </c>
      <c r="I588" t="str">
        <f t="array" ref="I588">IFERROR(_xlfn.XLOOKUP(Tabelle10[[#This Row],[NegotiationID]]&amp;"FinalAccept",Tabelle10[NegotiationID]&amp;Tabelle10[ActionType],Tabelle10[ActionType],,0),_xlfn.XLOOKUP(Tabelle10[[#This Row],[NegotiationID]]&amp;"FinalReject",Tabelle10[NegotiationID]&amp;Tabelle10[ActionType],Tabelle10[ActionType],,0))</f>
        <v>FinalAccept</v>
      </c>
      <c r="J588">
        <v>0.81100000000000005</v>
      </c>
      <c r="K588">
        <v>0.40200000000000002</v>
      </c>
      <c r="L588">
        <v>1.2130000000000001</v>
      </c>
      <c r="M588">
        <v>0.40899999999999997</v>
      </c>
      <c r="N588">
        <v>356</v>
      </c>
      <c r="O588">
        <v>1679</v>
      </c>
      <c r="P588">
        <v>13</v>
      </c>
      <c r="Q588" s="3" t="s">
        <v>4151</v>
      </c>
    </row>
    <row r="589" ht="15" customHeight="1">
      <c r="A589" t="e">
        <f t="shared" ca="1" si="560"/>
        <v>#VALUE!</v>
      </c>
      <c r="B589" t="e">
        <f t="array" ref="B589" ca="1">_xlfn.XLOOKUP(Tabelle10[[#This Row],[ExperimentID]]&amp;Tabelle10[[#This Row],[NegotiationID]]&amp;Tabelle10[[#This Row],[MessageID]],ALL_IN_ONE[ExperimentID]&amp;ALL_IN_ONE[NegotiationID]&amp;ALL_IN_ONE[MessageID],ALL_IN_ONE[Gesamt_ID],,0)</f>
        <v>#VALUE!</v>
      </c>
      <c r="C589">
        <v>67020</v>
      </c>
      <c r="D589" t="s">
        <v>3675</v>
      </c>
      <c r="E589">
        <v>76738</v>
      </c>
      <c r="F589">
        <v>67010</v>
      </c>
      <c r="G589">
        <v>67007</v>
      </c>
      <c r="H589" t="s">
        <v>31</v>
      </c>
      <c r="I589" t="str">
        <f t="array" ref="I589">IFERROR(_xlfn.XLOOKUP(Tabelle10[[#This Row],[NegotiationID]]&amp;"FinalAccept",Tabelle10[NegotiationID]&amp;Tabelle10[ActionType],Tabelle10[ActionType],,0),_xlfn.XLOOKUP(Tabelle10[[#This Row],[NegotiationID]]&amp;"FinalReject",Tabelle10[NegotiationID]&amp;Tabelle10[ActionType],Tabelle10[ActionType],,0))</f>
        <v>FinalAccept</v>
      </c>
      <c r="J589">
        <v>0.78000000000000003</v>
      </c>
      <c r="K589">
        <v>0.41099999999999998</v>
      </c>
      <c r="L589">
        <v>1.1910000000000001</v>
      </c>
      <c r="M589">
        <v>0.36899999999999999</v>
      </c>
      <c r="N589">
        <v>238</v>
      </c>
      <c r="O589">
        <v>1679</v>
      </c>
      <c r="P589">
        <v>13</v>
      </c>
      <c r="Q589" s="3" t="s">
        <v>4152</v>
      </c>
    </row>
    <row r="590" ht="15" customHeight="1">
      <c r="A590" t="e">
        <f t="shared" ca="1" si="560"/>
        <v>#VALUE!</v>
      </c>
      <c r="B590" t="e">
        <f t="array" ref="B590" ca="1">_xlfn.XLOOKUP(Tabelle10[[#This Row],[ExperimentID]]&amp;Tabelle10[[#This Row],[NegotiationID]]&amp;Tabelle10[[#This Row],[MessageID]],ALL_IN_ONE[ExperimentID]&amp;ALL_IN_ONE[NegotiationID]&amp;ALL_IN_ONE[MessageID],ALL_IN_ONE[Gesamt_ID],,0)</f>
        <v>#VALUE!</v>
      </c>
      <c r="C590">
        <v>67020</v>
      </c>
      <c r="D590" t="s">
        <v>3675</v>
      </c>
      <c r="E590">
        <v>77099</v>
      </c>
      <c r="F590">
        <v>67007</v>
      </c>
      <c r="G590">
        <v>67010</v>
      </c>
      <c r="H590" t="s">
        <v>31</v>
      </c>
      <c r="I590" t="str">
        <f t="array" ref="I590">IFERROR(_xlfn.XLOOKUP(Tabelle10[[#This Row],[NegotiationID]]&amp;"FinalAccept",Tabelle10[NegotiationID]&amp;Tabelle10[ActionType],Tabelle10[ActionType],,0),_xlfn.XLOOKUP(Tabelle10[[#This Row],[NegotiationID]]&amp;"FinalReject",Tabelle10[NegotiationID]&amp;Tabelle10[ActionType],Tabelle10[ActionType],,0))</f>
        <v>FinalAccept</v>
      </c>
      <c r="J590">
        <v>0.72099999999999997</v>
      </c>
      <c r="K590">
        <v>0.53000000000000003</v>
      </c>
      <c r="L590">
        <v>1.2509999999999999</v>
      </c>
      <c r="M590">
        <v>0.191</v>
      </c>
      <c r="N590">
        <v>87</v>
      </c>
      <c r="O590">
        <v>1679</v>
      </c>
      <c r="P590">
        <v>13</v>
      </c>
      <c r="Q590" s="3" t="s">
        <v>4153</v>
      </c>
    </row>
    <row r="591" ht="246.5" hidden="1">
      <c r="A591" t="e">
        <f t="shared" ca="1" si="560"/>
        <v>#VALUE!</v>
      </c>
      <c r="B591" t="e">
        <f t="array" ref="B591" ca="1">_xlfn.XLOOKUP(Tabelle10[[#This Row],[ExperimentID]]&amp;Tabelle10[[#This Row],[NegotiationID]]&amp;Tabelle10[[#This Row],[MessageID]],ALL_IN_ONE[ExperimentID]&amp;ALL_IN_ONE[NegotiationID]&amp;ALL_IN_ONE[MessageID],ALL_IN_ONE[Gesamt_ID],,0)</f>
        <v>#VALUE!</v>
      </c>
      <c r="C591">
        <v>67020</v>
      </c>
      <c r="D591" t="s">
        <v>3675</v>
      </c>
      <c r="E591">
        <v>77250</v>
      </c>
      <c r="F591">
        <v>67010</v>
      </c>
      <c r="G591">
        <v>67007</v>
      </c>
      <c r="H591" t="s">
        <v>22</v>
      </c>
      <c r="I591" t="str">
        <f t="array" ref="I591">IFERROR(_xlfn.XLOOKUP(Tabelle10[[#This Row],[NegotiationID]]&amp;"FinalAccept",Tabelle10[NegotiationID]&amp;Tabelle10[ActionType],Tabelle10[ActionType],,0),_xlfn.XLOOKUP(Tabelle10[[#This Row],[NegotiationID]]&amp;"FinalReject",Tabelle10[NegotiationID]&amp;Tabelle10[ActionType],Tabelle10[ActionType],,0))</f>
        <v>FinalAccept</v>
      </c>
      <c r="N591">
        <v>142</v>
      </c>
      <c r="O591">
        <v>1679</v>
      </c>
      <c r="P591">
        <v>13</v>
      </c>
      <c r="Q591" s="3" t="s">
        <v>6695</v>
      </c>
    </row>
    <row r="592" ht="159.5" hidden="1">
      <c r="A592" t="e">
        <f t="shared" ca="1" si="560"/>
        <v>#VALUE!</v>
      </c>
      <c r="B592" t="e">
        <f t="array" ref="B592" ca="1">_xlfn.XLOOKUP(Tabelle10[[#This Row],[ExperimentID]]&amp;Tabelle10[[#This Row],[NegotiationID]]&amp;Tabelle10[[#This Row],[MessageID]],ALL_IN_ONE[ExperimentID]&amp;ALL_IN_ONE[NegotiationID]&amp;ALL_IN_ONE[MessageID],ALL_IN_ONE[Gesamt_ID],,0)</f>
        <v>#VALUE!</v>
      </c>
      <c r="C592">
        <v>67020</v>
      </c>
      <c r="D592" t="s">
        <v>3675</v>
      </c>
      <c r="E592">
        <v>77253</v>
      </c>
      <c r="F592">
        <v>67007</v>
      </c>
      <c r="G592">
        <v>67010</v>
      </c>
      <c r="H592" t="s">
        <v>24</v>
      </c>
      <c r="I592" t="str">
        <f t="array" ref="I592">IFERROR(_xlfn.XLOOKUP(Tabelle10[[#This Row],[NegotiationID]]&amp;"FinalAccept",Tabelle10[NegotiationID]&amp;Tabelle10[ActionType],Tabelle10[ActionType],,0),_xlfn.XLOOKUP(Tabelle10[[#This Row],[NegotiationID]]&amp;"FinalReject",Tabelle10[NegotiationID]&amp;Tabelle10[ActionType],Tabelle10[ActionType],,0))</f>
        <v>FinalAccept</v>
      </c>
      <c r="N592">
        <v>50</v>
      </c>
      <c r="O592">
        <v>1679</v>
      </c>
      <c r="P592">
        <v>13</v>
      </c>
      <c r="Q592" s="3" t="s">
        <v>6696</v>
      </c>
    </row>
    <row r="593" ht="101.5" hidden="1">
      <c r="A593" t="e">
        <f t="shared" ca="1" si="560"/>
        <v>#VALUE!</v>
      </c>
      <c r="B593" t="e">
        <f t="array" ref="B593" ca="1">_xlfn.XLOOKUP(Tabelle10[[#This Row],[ExperimentID]]&amp;Tabelle10[[#This Row],[NegotiationID]]&amp;Tabelle10[[#This Row],[MessageID]],ALL_IN_ONE[ExperimentID]&amp;ALL_IN_ONE[NegotiationID]&amp;ALL_IN_ONE[MessageID],ALL_IN_ONE[Gesamt_ID],,0)</f>
        <v>#VALUE!</v>
      </c>
      <c r="C593">
        <v>67020</v>
      </c>
      <c r="D593" t="s">
        <v>3675</v>
      </c>
      <c r="E593">
        <v>77277</v>
      </c>
      <c r="F593">
        <v>67010</v>
      </c>
      <c r="G593">
        <v>67007</v>
      </c>
      <c r="H593" t="s">
        <v>22</v>
      </c>
      <c r="I593" t="str">
        <f t="array" ref="I593">IFERROR(_xlfn.XLOOKUP(Tabelle10[[#This Row],[NegotiationID]]&amp;"FinalAccept",Tabelle10[NegotiationID]&amp;Tabelle10[ActionType],Tabelle10[ActionType],,0),_xlfn.XLOOKUP(Tabelle10[[#This Row],[NegotiationID]]&amp;"FinalReject",Tabelle10[NegotiationID]&amp;Tabelle10[ActionType],Tabelle10[ActionType],,0))</f>
        <v>FinalAccept</v>
      </c>
      <c r="N593">
        <v>85</v>
      </c>
      <c r="O593">
        <v>1679</v>
      </c>
      <c r="P593">
        <v>13</v>
      </c>
      <c r="Q593" s="3" t="s">
        <v>6697</v>
      </c>
    </row>
    <row r="594" ht="188.5" hidden="1">
      <c r="A594" t="e">
        <f t="shared" ca="1" si="560"/>
        <v>#VALUE!</v>
      </c>
      <c r="B594" t="e">
        <f t="array" ref="B594" ca="1">_xlfn.XLOOKUP(Tabelle10[[#This Row],[ExperimentID]]&amp;Tabelle10[[#This Row],[NegotiationID]]&amp;Tabelle10[[#This Row],[MessageID]],ALL_IN_ONE[ExperimentID]&amp;ALL_IN_ONE[NegotiationID]&amp;ALL_IN_ONE[MessageID],ALL_IN_ONE[Gesamt_ID],,0)</f>
        <v>#VALUE!</v>
      </c>
      <c r="C594">
        <v>67020</v>
      </c>
      <c r="D594" t="s">
        <v>3675</v>
      </c>
      <c r="E594">
        <v>77453</v>
      </c>
      <c r="F594">
        <v>67007</v>
      </c>
      <c r="G594">
        <v>67010</v>
      </c>
      <c r="H594" t="s">
        <v>24</v>
      </c>
      <c r="I594" t="str">
        <f t="array" ref="I594">IFERROR(_xlfn.XLOOKUP(Tabelle10[[#This Row],[NegotiationID]]&amp;"FinalAccept",Tabelle10[NegotiationID]&amp;Tabelle10[ActionType],Tabelle10[ActionType],,0),_xlfn.XLOOKUP(Tabelle10[[#This Row],[NegotiationID]]&amp;"FinalReject",Tabelle10[NegotiationID]&amp;Tabelle10[ActionType],Tabelle10[ActionType],,0))</f>
        <v>FinalAccept</v>
      </c>
      <c r="N594">
        <v>112</v>
      </c>
      <c r="O594">
        <v>1679</v>
      </c>
      <c r="P594">
        <v>13</v>
      </c>
      <c r="Q594" s="3" t="s">
        <v>6698</v>
      </c>
    </row>
    <row r="595" ht="203" hidden="1">
      <c r="A595" t="e">
        <f t="shared" ca="1" si="560"/>
        <v>#VALUE!</v>
      </c>
      <c r="B595" t="e">
        <f t="array" ref="B595" ca="1">_xlfn.XLOOKUP(Tabelle10[[#This Row],[ExperimentID]]&amp;Tabelle10[[#This Row],[NegotiationID]]&amp;Tabelle10[[#This Row],[MessageID]],ALL_IN_ONE[ExperimentID]&amp;ALL_IN_ONE[NegotiationID]&amp;ALL_IN_ONE[MessageID],ALL_IN_ONE[Gesamt_ID],,0)</f>
        <v>#VALUE!</v>
      </c>
      <c r="C595">
        <v>67020</v>
      </c>
      <c r="D595" t="s">
        <v>3675</v>
      </c>
      <c r="E595">
        <v>77466</v>
      </c>
      <c r="F595">
        <v>67010</v>
      </c>
      <c r="G595">
        <v>67007</v>
      </c>
      <c r="H595" t="s">
        <v>22</v>
      </c>
      <c r="I595" t="str">
        <f t="array" ref="I595">IFERROR(_xlfn.XLOOKUP(Tabelle10[[#This Row],[NegotiationID]]&amp;"FinalAccept",Tabelle10[NegotiationID]&amp;Tabelle10[ActionType],Tabelle10[ActionType],,0),_xlfn.XLOOKUP(Tabelle10[[#This Row],[NegotiationID]]&amp;"FinalReject",Tabelle10[NegotiationID]&amp;Tabelle10[ActionType],Tabelle10[ActionType],,0))</f>
        <v>FinalAccept</v>
      </c>
      <c r="N595">
        <v>90</v>
      </c>
      <c r="O595">
        <v>1679</v>
      </c>
      <c r="P595">
        <v>13</v>
      </c>
      <c r="Q595" s="3" t="s">
        <v>6699</v>
      </c>
    </row>
    <row r="596" ht="15" customHeight="1">
      <c r="A596" t="e">
        <f t="shared" ca="1" si="560"/>
        <v>#VALUE!</v>
      </c>
      <c r="B596" t="e">
        <f t="array" ref="B596" ca="1">_xlfn.XLOOKUP(Tabelle10[[#This Row],[ExperimentID]]&amp;Tabelle10[[#This Row],[NegotiationID]]&amp;Tabelle10[[#This Row],[MessageID]],ALL_IN_ONE[ExperimentID]&amp;ALL_IN_ONE[NegotiationID]&amp;ALL_IN_ONE[MessageID],ALL_IN_ONE[Gesamt_ID],,0)</f>
        <v>#VALUE!</v>
      </c>
      <c r="C596">
        <v>67020</v>
      </c>
      <c r="D596" t="s">
        <v>3675</v>
      </c>
      <c r="E596">
        <v>77471</v>
      </c>
      <c r="F596">
        <v>67007</v>
      </c>
      <c r="G596">
        <v>67010</v>
      </c>
      <c r="H596" t="s">
        <v>31</v>
      </c>
      <c r="I596" t="str">
        <f t="array" ref="I596">IFERROR(_xlfn.XLOOKUP(Tabelle10[[#This Row],[NegotiationID]]&amp;"FinalAccept",Tabelle10[NegotiationID]&amp;Tabelle10[ActionType],Tabelle10[ActionType],,0),_xlfn.XLOOKUP(Tabelle10[[#This Row],[NegotiationID]]&amp;"FinalReject",Tabelle10[NegotiationID]&amp;Tabelle10[ActionType],Tabelle10[ActionType],,0))</f>
        <v>FinalAccept</v>
      </c>
      <c r="J596">
        <v>0.63</v>
      </c>
      <c r="K596">
        <v>0.70050000000000001</v>
      </c>
      <c r="L596">
        <v>1.3305</v>
      </c>
      <c r="M596">
        <v>0.070499999999999993</v>
      </c>
      <c r="N596">
        <v>23</v>
      </c>
      <c r="O596">
        <v>1679</v>
      </c>
      <c r="P596">
        <v>13</v>
      </c>
      <c r="Q596" s="3" t="s">
        <v>4154</v>
      </c>
    </row>
    <row r="597" ht="15" customHeight="1">
      <c r="A597" t="e">
        <f t="shared" ca="1" si="560"/>
        <v>#VALUE!</v>
      </c>
      <c r="B597" t="e">
        <f t="array" ref="B597" ca="1">_xlfn.XLOOKUP(Tabelle10[[#This Row],[ExperimentID]]&amp;Tabelle10[[#This Row],[NegotiationID]]&amp;Tabelle10[[#This Row],[MessageID]],ALL_IN_ONE[ExperimentID]&amp;ALL_IN_ONE[NegotiationID]&amp;ALL_IN_ONE[MessageID],ALL_IN_ONE[Gesamt_ID],,0)</f>
        <v>#VALUE!</v>
      </c>
      <c r="C597">
        <v>67020</v>
      </c>
      <c r="D597" t="s">
        <v>3675</v>
      </c>
      <c r="E597">
        <v>77562</v>
      </c>
      <c r="F597">
        <v>67010</v>
      </c>
      <c r="G597">
        <v>67007</v>
      </c>
      <c r="H597" t="s">
        <v>20</v>
      </c>
      <c r="I597" t="str">
        <f t="array" ref="I597">IFERROR(_xlfn.XLOOKUP(Tabelle10[[#This Row],[NegotiationID]]&amp;"FinalAccept",Tabelle10[NegotiationID]&amp;Tabelle10[ActionType],Tabelle10[ActionType],,0),_xlfn.XLOOKUP(Tabelle10[[#This Row],[NegotiationID]]&amp;"FinalReject",Tabelle10[NegotiationID]&amp;Tabelle10[ActionType],Tabelle10[ActionType],,0))</f>
        <v>FinalAccept</v>
      </c>
      <c r="J597">
        <v>0.70050000000000001</v>
      </c>
      <c r="K597">
        <v>0.63</v>
      </c>
      <c r="L597">
        <v>1.3305</v>
      </c>
      <c r="M597">
        <v>0.070499999999999993</v>
      </c>
      <c r="N597">
        <v>16</v>
      </c>
      <c r="O597">
        <v>1679</v>
      </c>
      <c r="P597">
        <v>13</v>
      </c>
      <c r="Q597" s="3" t="s">
        <v>4155</v>
      </c>
    </row>
    <row r="598" ht="14.5" hidden="1">
      <c r="A598" t="e">
        <f t="shared" ca="1" si="560"/>
        <v>#VALUE!</v>
      </c>
      <c r="B598" t="e">
        <f t="array" ref="B598" ca="1">_xlfn.XLOOKUP(Tabelle10[[#This Row],[ExperimentID]]&amp;Tabelle10[[#This Row],[NegotiationID]]&amp;Tabelle10[[#This Row],[MessageID]],ALL_IN_ONE[ExperimentID]&amp;ALL_IN_ONE[NegotiationID]&amp;ALL_IN_ONE[MessageID],ALL_IN_ONE[Gesamt_ID],,0)</f>
        <v>#VALUE!</v>
      </c>
      <c r="C598">
        <v>67048</v>
      </c>
      <c r="D598" t="s">
        <v>3675</v>
      </c>
      <c r="E598">
        <v>67049</v>
      </c>
      <c r="H598" t="s">
        <v>6019</v>
      </c>
      <c r="I598" t="str">
        <f t="array" ref="I598">IFERROR(_xlfn.XLOOKUP(Tabelle10[[#This Row],[NegotiationID]]&amp;"FinalAccept",Tabelle10[NegotiationID]&amp;Tabelle10[ActionType],Tabelle10[ActionType],,0),_xlfn.XLOOKUP(Tabelle10[[#This Row],[NegotiationID]]&amp;"FinalReject",Tabelle10[NegotiationID]&amp;Tabelle10[ActionType],Tabelle10[ActionType],,0))</f>
        <v>FinalAccept</v>
      </c>
      <c r="N598">
        <v>21</v>
      </c>
      <c r="O598">
        <v>2273</v>
      </c>
      <c r="P598">
        <v>16</v>
      </c>
      <c r="Q598" t="s">
        <v>6020</v>
      </c>
    </row>
    <row r="599" ht="15" customHeight="1">
      <c r="A599" t="e">
        <f t="shared" ca="1" si="560"/>
        <v>#VALUE!</v>
      </c>
      <c r="B599" t="e">
        <f t="array" ref="B599" ca="1">_xlfn.XLOOKUP(Tabelle10[[#This Row],[ExperimentID]]&amp;Tabelle10[[#This Row],[NegotiationID]]&amp;Tabelle10[[#This Row],[MessageID]],ALL_IN_ONE[ExperimentID]&amp;ALL_IN_ONE[NegotiationID]&amp;ALL_IN_ONE[MessageID],ALL_IN_ONE[Gesamt_ID],,0)</f>
        <v>#VALUE!</v>
      </c>
      <c r="C599">
        <v>67048</v>
      </c>
      <c r="D599" t="s">
        <v>3675</v>
      </c>
      <c r="E599">
        <v>71731</v>
      </c>
      <c r="F599">
        <v>67035</v>
      </c>
      <c r="G599">
        <v>67038</v>
      </c>
      <c r="H599" t="s">
        <v>158</v>
      </c>
      <c r="I599" t="str">
        <f t="array" ref="I599">IFERROR(_xlfn.XLOOKUP(Tabelle10[[#This Row],[NegotiationID]]&amp;"FinalAccept",Tabelle10[NegotiationID]&amp;Tabelle10[ActionType],Tabelle10[ActionType],,0),_xlfn.XLOOKUP(Tabelle10[[#This Row],[NegotiationID]]&amp;"FinalReject",Tabelle10[NegotiationID]&amp;Tabelle10[ActionType],Tabelle10[ActionType],,0))</f>
        <v>FinalAccept</v>
      </c>
      <c r="J599">
        <v>1</v>
      </c>
      <c r="K599">
        <v>1</v>
      </c>
      <c r="L599">
        <v>2</v>
      </c>
      <c r="M599">
        <v>0</v>
      </c>
      <c r="N599">
        <v>215</v>
      </c>
      <c r="O599">
        <v>2273</v>
      </c>
      <c r="P599">
        <v>16</v>
      </c>
      <c r="Q599" s="3" t="s">
        <v>4156</v>
      </c>
    </row>
    <row r="600" ht="15" customHeight="1">
      <c r="A600" t="e">
        <f t="shared" ca="1" si="560"/>
        <v>#VALUE!</v>
      </c>
      <c r="B600" t="e">
        <f t="array" ref="B600" ca="1">_xlfn.XLOOKUP(Tabelle10[[#This Row],[ExperimentID]]&amp;Tabelle10[[#This Row],[NegotiationID]]&amp;Tabelle10[[#This Row],[MessageID]],ALL_IN_ONE[ExperimentID]&amp;ALL_IN_ONE[NegotiationID]&amp;ALL_IN_ONE[MessageID],ALL_IN_ONE[Gesamt_ID],,0)</f>
        <v>#VALUE!</v>
      </c>
      <c r="C600">
        <v>67048</v>
      </c>
      <c r="D600" t="s">
        <v>3675</v>
      </c>
      <c r="E600">
        <v>72239</v>
      </c>
      <c r="F600">
        <v>67038</v>
      </c>
      <c r="G600">
        <v>67035</v>
      </c>
      <c r="H600" t="s">
        <v>31</v>
      </c>
      <c r="I600" t="str">
        <f t="array" ref="I600">IFERROR(_xlfn.XLOOKUP(Tabelle10[[#This Row],[NegotiationID]]&amp;"FinalAccept",Tabelle10[NegotiationID]&amp;Tabelle10[ActionType],Tabelle10[ActionType],,0),_xlfn.XLOOKUP(Tabelle10[[#This Row],[NegotiationID]]&amp;"FinalReject",Tabelle10[NegotiationID]&amp;Tabelle10[ActionType],Tabelle10[ActionType],,0))</f>
        <v>FinalAccept</v>
      </c>
      <c r="J600">
        <v>1</v>
      </c>
      <c r="K600">
        <v>0.11</v>
      </c>
      <c r="L600">
        <v>1.1100000000000001</v>
      </c>
      <c r="M600">
        <v>0.89000000000000001</v>
      </c>
      <c r="N600">
        <v>157</v>
      </c>
      <c r="O600">
        <v>2273</v>
      </c>
      <c r="P600">
        <v>16</v>
      </c>
      <c r="Q600" s="3" t="s">
        <v>4157</v>
      </c>
    </row>
    <row r="601" ht="15" customHeight="1">
      <c r="A601" t="e">
        <f t="shared" ca="1" si="560"/>
        <v>#VALUE!</v>
      </c>
      <c r="B601" t="e">
        <f t="array" ref="B601" ca="1">_xlfn.XLOOKUP(Tabelle10[[#This Row],[ExperimentID]]&amp;Tabelle10[[#This Row],[NegotiationID]]&amp;Tabelle10[[#This Row],[MessageID]],ALL_IN_ONE[ExperimentID]&amp;ALL_IN_ONE[NegotiationID]&amp;ALL_IN_ONE[MessageID],ALL_IN_ONE[Gesamt_ID],,0)</f>
        <v>#VALUE!</v>
      </c>
      <c r="C601">
        <v>67048</v>
      </c>
      <c r="D601" t="s">
        <v>3675</v>
      </c>
      <c r="E601">
        <v>72361</v>
      </c>
      <c r="F601">
        <v>67035</v>
      </c>
      <c r="G601">
        <v>67038</v>
      </c>
      <c r="H601" t="s">
        <v>31</v>
      </c>
      <c r="I601" t="str">
        <f t="array" ref="I601">IFERROR(_xlfn.XLOOKUP(Tabelle10[[#This Row],[NegotiationID]]&amp;"FinalAccept",Tabelle10[NegotiationID]&amp;Tabelle10[ActionType],Tabelle10[ActionType],,0),_xlfn.XLOOKUP(Tabelle10[[#This Row],[NegotiationID]]&amp;"FinalReject",Tabelle10[NegotiationID]&amp;Tabelle10[ActionType],Tabelle10[ActionType],,0))</f>
        <v>FinalAccept</v>
      </c>
      <c r="J601">
        <v>0.91000000000000003</v>
      </c>
      <c r="K601">
        <v>0.25</v>
      </c>
      <c r="L601">
        <v>1.1599999999999999</v>
      </c>
      <c r="M601">
        <v>0.66000000000000003</v>
      </c>
      <c r="N601">
        <v>246</v>
      </c>
      <c r="O601">
        <v>2273</v>
      </c>
      <c r="P601">
        <v>16</v>
      </c>
      <c r="Q601" s="3" t="s">
        <v>4158</v>
      </c>
    </row>
    <row r="602" ht="15" customHeight="1">
      <c r="A602" t="e">
        <f t="shared" ca="1" si="560"/>
        <v>#VALUE!</v>
      </c>
      <c r="B602" t="e">
        <f t="array" ref="B602" ca="1">_xlfn.XLOOKUP(Tabelle10[[#This Row],[ExperimentID]]&amp;Tabelle10[[#This Row],[NegotiationID]]&amp;Tabelle10[[#This Row],[MessageID]],ALL_IN_ONE[ExperimentID]&amp;ALL_IN_ONE[NegotiationID]&amp;ALL_IN_ONE[MessageID],ALL_IN_ONE[Gesamt_ID],,0)</f>
        <v>#VALUE!</v>
      </c>
      <c r="C602">
        <v>67048</v>
      </c>
      <c r="D602" t="s">
        <v>3675</v>
      </c>
      <c r="E602">
        <v>73351</v>
      </c>
      <c r="F602">
        <v>67038</v>
      </c>
      <c r="G602">
        <v>67035</v>
      </c>
      <c r="H602" t="s">
        <v>31</v>
      </c>
      <c r="I602" t="str">
        <f t="array" ref="I602">IFERROR(_xlfn.XLOOKUP(Tabelle10[[#This Row],[NegotiationID]]&amp;"FinalAccept",Tabelle10[NegotiationID]&amp;Tabelle10[ActionType],Tabelle10[ActionType],,0),_xlfn.XLOOKUP(Tabelle10[[#This Row],[NegotiationID]]&amp;"FinalReject",Tabelle10[NegotiationID]&amp;Tabelle10[ActionType],Tabelle10[ActionType],,0))</f>
        <v>FinalAccept</v>
      </c>
      <c r="J602">
        <v>0.93999999999999995</v>
      </c>
      <c r="K602">
        <v>0.25900000000000001</v>
      </c>
      <c r="L602">
        <v>1.1990000000000001</v>
      </c>
      <c r="M602">
        <v>0.68100000000000005</v>
      </c>
      <c r="N602">
        <v>111</v>
      </c>
      <c r="O602">
        <v>2273</v>
      </c>
      <c r="P602">
        <v>16</v>
      </c>
      <c r="Q602" s="3" t="s">
        <v>4159</v>
      </c>
    </row>
    <row r="603" ht="15" customHeight="1">
      <c r="A603" t="e">
        <f t="shared" ca="1" si="560"/>
        <v>#VALUE!</v>
      </c>
      <c r="B603" t="e">
        <f t="array" ref="B603" ca="1">_xlfn.XLOOKUP(Tabelle10[[#This Row],[ExperimentID]]&amp;Tabelle10[[#This Row],[NegotiationID]]&amp;Tabelle10[[#This Row],[MessageID]],ALL_IN_ONE[ExperimentID]&amp;ALL_IN_ONE[NegotiationID]&amp;ALL_IN_ONE[MessageID],ALL_IN_ONE[Gesamt_ID],,0)</f>
        <v>#VALUE!</v>
      </c>
      <c r="C603">
        <v>67048</v>
      </c>
      <c r="D603" t="s">
        <v>3675</v>
      </c>
      <c r="E603">
        <v>73597</v>
      </c>
      <c r="F603">
        <v>67035</v>
      </c>
      <c r="G603">
        <v>67038</v>
      </c>
      <c r="H603" t="s">
        <v>31</v>
      </c>
      <c r="I603" t="str">
        <f t="array" ref="I603">IFERROR(_xlfn.XLOOKUP(Tabelle10[[#This Row],[NegotiationID]]&amp;"FinalAccept",Tabelle10[NegotiationID]&amp;Tabelle10[ActionType],Tabelle10[ActionType],,0),_xlfn.XLOOKUP(Tabelle10[[#This Row],[NegotiationID]]&amp;"FinalReject",Tabelle10[NegotiationID]&amp;Tabelle10[ActionType],Tabelle10[ActionType],,0))</f>
        <v>FinalAccept</v>
      </c>
      <c r="J603">
        <v>0.82999999999999996</v>
      </c>
      <c r="K603">
        <v>0.42149999999999999</v>
      </c>
      <c r="L603">
        <v>1.2515000000000001</v>
      </c>
      <c r="M603">
        <v>0.40849999999999997</v>
      </c>
      <c r="N603">
        <v>177</v>
      </c>
      <c r="O603">
        <v>2273</v>
      </c>
      <c r="P603">
        <v>16</v>
      </c>
      <c r="Q603" s="3" t="s">
        <v>4160</v>
      </c>
    </row>
    <row r="604" ht="15" customHeight="1">
      <c r="A604" t="e">
        <f t="shared" ca="1" si="560"/>
        <v>#VALUE!</v>
      </c>
      <c r="B604" t="e">
        <f t="array" ref="B604" ca="1">_xlfn.XLOOKUP(Tabelle10[[#This Row],[ExperimentID]]&amp;Tabelle10[[#This Row],[NegotiationID]]&amp;Tabelle10[[#This Row],[MessageID]],ALL_IN_ONE[ExperimentID]&amp;ALL_IN_ONE[NegotiationID]&amp;ALL_IN_ONE[MessageID],ALL_IN_ONE[Gesamt_ID],,0)</f>
        <v>#VALUE!</v>
      </c>
      <c r="C604">
        <v>67048</v>
      </c>
      <c r="D604" t="s">
        <v>3675</v>
      </c>
      <c r="E604">
        <v>74785</v>
      </c>
      <c r="F604">
        <v>67038</v>
      </c>
      <c r="G604">
        <v>67035</v>
      </c>
      <c r="H604" t="s">
        <v>31</v>
      </c>
      <c r="I604" t="str">
        <f t="array" ref="I604">IFERROR(_xlfn.XLOOKUP(Tabelle10[[#This Row],[NegotiationID]]&amp;"FinalAccept",Tabelle10[NegotiationID]&amp;Tabelle10[ActionType],Tabelle10[ActionType],,0),_xlfn.XLOOKUP(Tabelle10[[#This Row],[NegotiationID]]&amp;"FinalReject",Tabelle10[NegotiationID]&amp;Tabelle10[ActionType],Tabelle10[ActionType],,0))</f>
        <v>FinalAccept</v>
      </c>
      <c r="J604">
        <v>0.85150000000000003</v>
      </c>
      <c r="K604">
        <v>0.4415</v>
      </c>
      <c r="L604">
        <v>1.2929999999999999</v>
      </c>
      <c r="M604">
        <v>0.40999999999999998</v>
      </c>
      <c r="N604">
        <v>117</v>
      </c>
      <c r="O604">
        <v>2273</v>
      </c>
      <c r="P604">
        <v>16</v>
      </c>
      <c r="Q604" s="3" t="s">
        <v>4161</v>
      </c>
    </row>
    <row r="605" ht="15" customHeight="1">
      <c r="A605" t="e">
        <f t="shared" ca="1" si="560"/>
        <v>#VALUE!</v>
      </c>
      <c r="B605" t="e">
        <f t="array" ref="B605" ca="1">_xlfn.XLOOKUP(Tabelle10[[#This Row],[ExperimentID]]&amp;Tabelle10[[#This Row],[NegotiationID]]&amp;Tabelle10[[#This Row],[MessageID]],ALL_IN_ONE[ExperimentID]&amp;ALL_IN_ONE[NegotiationID]&amp;ALL_IN_ONE[MessageID],ALL_IN_ONE[Gesamt_ID],,0)</f>
        <v>#VALUE!</v>
      </c>
      <c r="C605">
        <v>67048</v>
      </c>
      <c r="D605" t="s">
        <v>3675</v>
      </c>
      <c r="E605">
        <v>75028</v>
      </c>
      <c r="F605">
        <v>67035</v>
      </c>
      <c r="G605">
        <v>67038</v>
      </c>
      <c r="H605" t="s">
        <v>31</v>
      </c>
      <c r="I605" t="str">
        <f t="array" ref="I605">IFERROR(_xlfn.XLOOKUP(Tabelle10[[#This Row],[NegotiationID]]&amp;"FinalAccept",Tabelle10[NegotiationID]&amp;Tabelle10[ActionType],Tabelle10[ActionType],,0),_xlfn.XLOOKUP(Tabelle10[[#This Row],[NegotiationID]]&amp;"FinalReject",Tabelle10[NegotiationID]&amp;Tabelle10[ActionType],Tabelle10[ActionType],,0))</f>
        <v>FinalAccept</v>
      </c>
      <c r="J605">
        <v>0.70099999999999996</v>
      </c>
      <c r="K605">
        <v>0.55200000000000005</v>
      </c>
      <c r="L605">
        <v>1.2529999999999999</v>
      </c>
      <c r="M605">
        <v>0.14899999999999999</v>
      </c>
      <c r="N605">
        <v>223</v>
      </c>
      <c r="O605">
        <v>2273</v>
      </c>
      <c r="P605">
        <v>16</v>
      </c>
      <c r="Q605" s="3" t="s">
        <v>4162</v>
      </c>
    </row>
    <row r="606" ht="15" customHeight="1">
      <c r="A606" t="e">
        <f t="shared" ca="1" si="560"/>
        <v>#VALUE!</v>
      </c>
      <c r="B606" t="e">
        <f t="array" ref="B606" ca="1">_xlfn.XLOOKUP(Tabelle10[[#This Row],[ExperimentID]]&amp;Tabelle10[[#This Row],[NegotiationID]]&amp;Tabelle10[[#This Row],[MessageID]],ALL_IN_ONE[ExperimentID]&amp;ALL_IN_ONE[NegotiationID]&amp;ALL_IN_ONE[MessageID],ALL_IN_ONE[Gesamt_ID],,0)</f>
        <v>#VALUE!</v>
      </c>
      <c r="C606">
        <v>67048</v>
      </c>
      <c r="D606" t="s">
        <v>3675</v>
      </c>
      <c r="E606">
        <v>75370</v>
      </c>
      <c r="F606">
        <v>67038</v>
      </c>
      <c r="G606">
        <v>67035</v>
      </c>
      <c r="H606" t="s">
        <v>31</v>
      </c>
      <c r="I606" t="str">
        <f t="array" ref="I606">IFERROR(_xlfn.XLOOKUP(Tabelle10[[#This Row],[NegotiationID]]&amp;"FinalAccept",Tabelle10[NegotiationID]&amp;Tabelle10[ActionType],Tabelle10[ActionType],,0),_xlfn.XLOOKUP(Tabelle10[[#This Row],[NegotiationID]]&amp;"FinalReject",Tabelle10[NegotiationID]&amp;Tabelle10[ActionType],Tabelle10[ActionType],,0))</f>
        <v>FinalAccept</v>
      </c>
      <c r="J606">
        <v>0.75149999999999995</v>
      </c>
      <c r="K606">
        <v>0.49049999999999999</v>
      </c>
      <c r="L606">
        <v>1.242</v>
      </c>
      <c r="M606">
        <v>0.26100000000000001</v>
      </c>
      <c r="N606">
        <v>88</v>
      </c>
      <c r="O606">
        <v>2273</v>
      </c>
      <c r="P606">
        <v>16</v>
      </c>
      <c r="Q606" s="3" t="s">
        <v>4163</v>
      </c>
    </row>
    <row r="607" ht="15" customHeight="1">
      <c r="A607" t="e">
        <f t="shared" ca="1" si="560"/>
        <v>#VALUE!</v>
      </c>
      <c r="B607" t="e">
        <f t="array" ref="B607" ca="1">_xlfn.XLOOKUP(Tabelle10[[#This Row],[ExperimentID]]&amp;Tabelle10[[#This Row],[NegotiationID]]&amp;Tabelle10[[#This Row],[MessageID]],ALL_IN_ONE[ExperimentID]&amp;ALL_IN_ONE[NegotiationID]&amp;ALL_IN_ONE[MessageID],ALL_IN_ONE[Gesamt_ID],,0)</f>
        <v>#VALUE!</v>
      </c>
      <c r="C607">
        <v>67048</v>
      </c>
      <c r="D607" t="s">
        <v>3675</v>
      </c>
      <c r="E607">
        <v>75400</v>
      </c>
      <c r="F607">
        <v>67035</v>
      </c>
      <c r="G607">
        <v>67038</v>
      </c>
      <c r="H607" t="s">
        <v>31</v>
      </c>
      <c r="I607" t="str">
        <f t="array" ref="I607">IFERROR(_xlfn.XLOOKUP(Tabelle10[[#This Row],[NegotiationID]]&amp;"FinalAccept",Tabelle10[NegotiationID]&amp;Tabelle10[ActionType],Tabelle10[ActionType],,0),_xlfn.XLOOKUP(Tabelle10[[#This Row],[NegotiationID]]&amp;"FinalReject",Tabelle10[NegotiationID]&amp;Tabelle10[ActionType],Tabelle10[ActionType],,0))</f>
        <v>FinalAccept</v>
      </c>
      <c r="J607">
        <v>0.64849999999999997</v>
      </c>
      <c r="K607">
        <v>0.58199999999999996</v>
      </c>
      <c r="L607">
        <v>1.2304999999999999</v>
      </c>
      <c r="M607">
        <v>0.066500000000000004</v>
      </c>
      <c r="N607">
        <v>188</v>
      </c>
      <c r="O607">
        <v>2273</v>
      </c>
      <c r="P607">
        <v>16</v>
      </c>
      <c r="Q607" s="3" t="s">
        <v>4164</v>
      </c>
    </row>
    <row r="608" ht="15" customHeight="1">
      <c r="A608" t="e">
        <f t="shared" ca="1" si="560"/>
        <v>#VALUE!</v>
      </c>
      <c r="B608" t="e">
        <f t="array" ref="B608" ca="1">_xlfn.XLOOKUP(Tabelle10[[#This Row],[ExperimentID]]&amp;Tabelle10[[#This Row],[NegotiationID]]&amp;Tabelle10[[#This Row],[MessageID]],ALL_IN_ONE[ExperimentID]&amp;ALL_IN_ONE[NegotiationID]&amp;ALL_IN_ONE[MessageID],ALL_IN_ONE[Gesamt_ID],,0)</f>
        <v>#VALUE!</v>
      </c>
      <c r="C608">
        <v>67048</v>
      </c>
      <c r="D608" t="s">
        <v>3675</v>
      </c>
      <c r="E608">
        <v>75864</v>
      </c>
      <c r="F608">
        <v>67038</v>
      </c>
      <c r="G608">
        <v>67035</v>
      </c>
      <c r="H608" t="s">
        <v>31</v>
      </c>
      <c r="I608" t="str">
        <f t="array" ref="I608">IFERROR(_xlfn.XLOOKUP(Tabelle10[[#This Row],[NegotiationID]]&amp;"FinalAccept",Tabelle10[NegotiationID]&amp;Tabelle10[ActionType],Tabelle10[ActionType],,0),_xlfn.XLOOKUP(Tabelle10[[#This Row],[NegotiationID]]&amp;"FinalReject",Tabelle10[NegotiationID]&amp;Tabelle10[ActionType],Tabelle10[ActionType],,0))</f>
        <v>FinalAccept</v>
      </c>
      <c r="J608">
        <v>0.73099999999999998</v>
      </c>
      <c r="K608">
        <v>0.51849999999999996</v>
      </c>
      <c r="L608">
        <v>1.2495000000000001</v>
      </c>
      <c r="M608">
        <v>0.21249999999999999</v>
      </c>
      <c r="N608">
        <v>108</v>
      </c>
      <c r="O608">
        <v>2273</v>
      </c>
      <c r="P608">
        <v>16</v>
      </c>
      <c r="Q608" s="3" t="s">
        <v>4165</v>
      </c>
    </row>
    <row r="609" ht="15" customHeight="1">
      <c r="A609" t="e">
        <f t="shared" ca="1" si="560"/>
        <v>#VALUE!</v>
      </c>
      <c r="B609" t="e">
        <f t="array" ref="B609" ca="1">_xlfn.XLOOKUP(Tabelle10[[#This Row],[ExperimentID]]&amp;Tabelle10[[#This Row],[NegotiationID]]&amp;Tabelle10[[#This Row],[MessageID]],ALL_IN_ONE[ExperimentID]&amp;ALL_IN_ONE[NegotiationID]&amp;ALL_IN_ONE[MessageID],ALL_IN_ONE[Gesamt_ID],,0)</f>
        <v>#VALUE!</v>
      </c>
      <c r="C609">
        <v>67048</v>
      </c>
      <c r="D609" t="s">
        <v>3675</v>
      </c>
      <c r="E609">
        <v>76196</v>
      </c>
      <c r="F609">
        <v>67035</v>
      </c>
      <c r="G609">
        <v>67038</v>
      </c>
      <c r="H609" t="s">
        <v>31</v>
      </c>
      <c r="I609" t="str">
        <f t="array" ref="I609">IFERROR(_xlfn.XLOOKUP(Tabelle10[[#This Row],[NegotiationID]]&amp;"FinalAccept",Tabelle10[NegotiationID]&amp;Tabelle10[ActionType],Tabelle10[ActionType],,0),_xlfn.XLOOKUP(Tabelle10[[#This Row],[NegotiationID]]&amp;"FinalReject",Tabelle10[NegotiationID]&amp;Tabelle10[ActionType],Tabelle10[ActionType],,0))</f>
        <v>FinalAccept</v>
      </c>
      <c r="J609">
        <v>0.64849999999999997</v>
      </c>
      <c r="K609">
        <v>0.61150000000000004</v>
      </c>
      <c r="L609">
        <v>1.26</v>
      </c>
      <c r="M609">
        <v>0.036999999999999998</v>
      </c>
      <c r="N609">
        <v>150</v>
      </c>
      <c r="O609">
        <v>2273</v>
      </c>
      <c r="P609">
        <v>16</v>
      </c>
      <c r="Q609" s="3" t="s">
        <v>4166</v>
      </c>
    </row>
    <row r="610" ht="87" hidden="1">
      <c r="A610" t="e">
        <f t="shared" ca="1" si="560"/>
        <v>#VALUE!</v>
      </c>
      <c r="B610" t="e">
        <f t="array" ref="B610" ca="1">_xlfn.XLOOKUP(Tabelle10[[#This Row],[ExperimentID]]&amp;Tabelle10[[#This Row],[NegotiationID]]&amp;Tabelle10[[#This Row],[MessageID]],ALL_IN_ONE[ExperimentID]&amp;ALL_IN_ONE[NegotiationID]&amp;ALL_IN_ONE[MessageID],ALL_IN_ONE[Gesamt_ID],,0)</f>
        <v>#VALUE!</v>
      </c>
      <c r="C610">
        <v>67048</v>
      </c>
      <c r="D610" t="s">
        <v>3675</v>
      </c>
      <c r="E610">
        <v>76267</v>
      </c>
      <c r="F610">
        <v>67038</v>
      </c>
      <c r="G610">
        <v>67035</v>
      </c>
      <c r="H610" t="s">
        <v>22</v>
      </c>
      <c r="I610" t="str">
        <f t="array" ref="I610">IFERROR(_xlfn.XLOOKUP(Tabelle10[[#This Row],[NegotiationID]]&amp;"FinalAccept",Tabelle10[NegotiationID]&amp;Tabelle10[ActionType],Tabelle10[ActionType],,0),_xlfn.XLOOKUP(Tabelle10[[#This Row],[NegotiationID]]&amp;"FinalReject",Tabelle10[NegotiationID]&amp;Tabelle10[ActionType],Tabelle10[ActionType],,0))</f>
        <v>FinalAccept</v>
      </c>
      <c r="N610">
        <v>123</v>
      </c>
      <c r="O610">
        <v>2273</v>
      </c>
      <c r="P610">
        <v>16</v>
      </c>
      <c r="Q610" s="3" t="s">
        <v>6700</v>
      </c>
    </row>
    <row r="611" ht="87" hidden="1">
      <c r="A611" t="e">
        <f t="shared" ca="1" si="560"/>
        <v>#VALUE!</v>
      </c>
      <c r="B611" t="e">
        <f t="array" ref="B611" ca="1">_xlfn.XLOOKUP(Tabelle10[[#This Row],[ExperimentID]]&amp;Tabelle10[[#This Row],[NegotiationID]]&amp;Tabelle10[[#This Row],[MessageID]],ALL_IN_ONE[ExperimentID]&amp;ALL_IN_ONE[NegotiationID]&amp;ALL_IN_ONE[MessageID],ALL_IN_ONE[Gesamt_ID],,0)</f>
        <v>#VALUE!</v>
      </c>
      <c r="C611">
        <v>67048</v>
      </c>
      <c r="D611" t="s">
        <v>3675</v>
      </c>
      <c r="E611">
        <v>76319</v>
      </c>
      <c r="F611">
        <v>67035</v>
      </c>
      <c r="G611">
        <v>67038</v>
      </c>
      <c r="H611" t="s">
        <v>24</v>
      </c>
      <c r="I611" t="str">
        <f t="array" ref="I611">IFERROR(_xlfn.XLOOKUP(Tabelle10[[#This Row],[NegotiationID]]&amp;"FinalAccept",Tabelle10[NegotiationID]&amp;Tabelle10[ActionType],Tabelle10[ActionType],,0),_xlfn.XLOOKUP(Tabelle10[[#This Row],[NegotiationID]]&amp;"FinalReject",Tabelle10[NegotiationID]&amp;Tabelle10[ActionType],Tabelle10[ActionType],,0))</f>
        <v>FinalAccept</v>
      </c>
      <c r="N611">
        <v>143</v>
      </c>
      <c r="O611">
        <v>2273</v>
      </c>
      <c r="P611">
        <v>16</v>
      </c>
      <c r="Q611" s="3" t="s">
        <v>6701</v>
      </c>
    </row>
    <row r="612" ht="15" customHeight="1">
      <c r="A612" t="e">
        <f t="shared" ca="1" si="560"/>
        <v>#VALUE!</v>
      </c>
      <c r="B612" t="e">
        <f t="array" ref="B612" ca="1">_xlfn.XLOOKUP(Tabelle10[[#This Row],[ExperimentID]]&amp;Tabelle10[[#This Row],[NegotiationID]]&amp;Tabelle10[[#This Row],[MessageID]],ALL_IN_ONE[ExperimentID]&amp;ALL_IN_ONE[NegotiationID]&amp;ALL_IN_ONE[MessageID],ALL_IN_ONE[Gesamt_ID],,0)</f>
        <v>#VALUE!</v>
      </c>
      <c r="C612">
        <v>67048</v>
      </c>
      <c r="D612" t="s">
        <v>3675</v>
      </c>
      <c r="E612">
        <v>76613</v>
      </c>
      <c r="F612">
        <v>67038</v>
      </c>
      <c r="G612">
        <v>67035</v>
      </c>
      <c r="H612" t="s">
        <v>31</v>
      </c>
      <c r="I612" t="str">
        <f t="array" ref="I612">IFERROR(_xlfn.XLOOKUP(Tabelle10[[#This Row],[NegotiationID]]&amp;"FinalAccept",Tabelle10[NegotiationID]&amp;Tabelle10[ActionType],Tabelle10[ActionType],,0),_xlfn.XLOOKUP(Tabelle10[[#This Row],[NegotiationID]]&amp;"FinalReject",Tabelle10[NegotiationID]&amp;Tabelle10[ActionType],Tabelle10[ActionType],,0))</f>
        <v>FinalAccept</v>
      </c>
      <c r="J612">
        <v>0.68149999999999999</v>
      </c>
      <c r="K612">
        <v>0.64100000000000001</v>
      </c>
      <c r="L612">
        <v>1.3225</v>
      </c>
      <c r="M612">
        <v>0.040500000000000001</v>
      </c>
      <c r="N612">
        <v>112</v>
      </c>
      <c r="O612">
        <v>2273</v>
      </c>
      <c r="P612">
        <v>16</v>
      </c>
      <c r="Q612" s="3" t="s">
        <v>4167</v>
      </c>
    </row>
    <row r="613" ht="15" customHeight="1">
      <c r="A613" t="e">
        <f t="shared" ca="1" si="560"/>
        <v>#VALUE!</v>
      </c>
      <c r="B613" t="e">
        <f t="array" ref="B613" ca="1">_xlfn.XLOOKUP(Tabelle10[[#This Row],[ExperimentID]]&amp;Tabelle10[[#This Row],[NegotiationID]]&amp;Tabelle10[[#This Row],[MessageID]],ALL_IN_ONE[ExperimentID]&amp;ALL_IN_ONE[NegotiationID]&amp;ALL_IN_ONE[MessageID],ALL_IN_ONE[Gesamt_ID],,0)</f>
        <v>#VALUE!</v>
      </c>
      <c r="C613">
        <v>67048</v>
      </c>
      <c r="D613" t="s">
        <v>3675</v>
      </c>
      <c r="E613">
        <v>76756</v>
      </c>
      <c r="F613">
        <v>67035</v>
      </c>
      <c r="G613">
        <v>67038</v>
      </c>
      <c r="H613" t="s">
        <v>20</v>
      </c>
      <c r="I613" t="str">
        <f t="array" ref="I613">IFERROR(_xlfn.XLOOKUP(Tabelle10[[#This Row],[NegotiationID]]&amp;"FinalAccept",Tabelle10[NegotiationID]&amp;Tabelle10[ActionType],Tabelle10[ActionType],,0),_xlfn.XLOOKUP(Tabelle10[[#This Row],[NegotiationID]]&amp;"FinalReject",Tabelle10[NegotiationID]&amp;Tabelle10[ActionType],Tabelle10[ActionType],,0))</f>
        <v>FinalAccept</v>
      </c>
      <c r="J613">
        <v>0.64100000000000001</v>
      </c>
      <c r="K613">
        <v>0.68149999999999999</v>
      </c>
      <c r="L613">
        <v>1.3225</v>
      </c>
      <c r="M613">
        <v>0.040500000000000001</v>
      </c>
      <c r="N613">
        <v>94</v>
      </c>
      <c r="O613">
        <v>2273</v>
      </c>
      <c r="P613">
        <v>16</v>
      </c>
      <c r="Q613" s="3" t="s">
        <v>4168</v>
      </c>
    </row>
    <row r="614" ht="14.5" hidden="1">
      <c r="A614" t="e">
        <f t="shared" ca="1" si="560"/>
        <v>#VALUE!</v>
      </c>
      <c r="B614" t="e">
        <f t="array" ref="B614" ca="1">_xlfn.XLOOKUP(Tabelle10[[#This Row],[ExperimentID]]&amp;Tabelle10[[#This Row],[NegotiationID]]&amp;Tabelle10[[#This Row],[MessageID]],ALL_IN_ONE[ExperimentID]&amp;ALL_IN_ONE[NegotiationID]&amp;ALL_IN_ONE[MessageID],ALL_IN_ONE[Gesamt_ID],,0)</f>
        <v>#VALUE!</v>
      </c>
      <c r="C614">
        <v>67076</v>
      </c>
      <c r="D614" t="s">
        <v>3675</v>
      </c>
      <c r="E614">
        <v>67077</v>
      </c>
      <c r="H614" t="s">
        <v>6019</v>
      </c>
      <c r="I614" t="str">
        <f t="array" ref="I614">IFERROR(_xlfn.XLOOKUP(Tabelle10[[#This Row],[NegotiationID]]&amp;"FinalAccept",Tabelle10[NegotiationID]&amp;Tabelle10[ActionType],Tabelle10[ActionType],,0),_xlfn.XLOOKUP(Tabelle10[[#This Row],[NegotiationID]]&amp;"FinalReject",Tabelle10[NegotiationID]&amp;Tabelle10[ActionType],Tabelle10[ActionType],,0))</f>
        <v>FinalAccept</v>
      </c>
      <c r="N614">
        <v>21</v>
      </c>
      <c r="O614">
        <v>1086</v>
      </c>
      <c r="P614">
        <v>7</v>
      </c>
      <c r="Q614" t="s">
        <v>6020</v>
      </c>
    </row>
    <row r="615" ht="145" hidden="1">
      <c r="A615" t="e">
        <f t="shared" ca="1" si="560"/>
        <v>#VALUE!</v>
      </c>
      <c r="B615" t="e">
        <f t="array" ref="B615" ca="1">_xlfn.XLOOKUP(Tabelle10[[#This Row],[ExperimentID]]&amp;Tabelle10[[#This Row],[NegotiationID]]&amp;Tabelle10[[#This Row],[MessageID]],ALL_IN_ONE[ExperimentID]&amp;ALL_IN_ONE[NegotiationID]&amp;ALL_IN_ONE[MessageID],ALL_IN_ONE[Gesamt_ID],,0)</f>
        <v>#VALUE!</v>
      </c>
      <c r="C615">
        <v>67076</v>
      </c>
      <c r="D615" t="s">
        <v>3675</v>
      </c>
      <c r="E615">
        <v>71815</v>
      </c>
      <c r="F615">
        <v>67063</v>
      </c>
      <c r="G615">
        <v>67066</v>
      </c>
      <c r="H615" t="s">
        <v>22</v>
      </c>
      <c r="I615" t="str">
        <f t="array" ref="I615">IFERROR(_xlfn.XLOOKUP(Tabelle10[[#This Row],[NegotiationID]]&amp;"FinalAccept",Tabelle10[NegotiationID]&amp;Tabelle10[ActionType],Tabelle10[ActionType],,0),_xlfn.XLOOKUP(Tabelle10[[#This Row],[NegotiationID]]&amp;"FinalReject",Tabelle10[NegotiationID]&amp;Tabelle10[ActionType],Tabelle10[ActionType],,0))</f>
        <v>FinalAccept</v>
      </c>
      <c r="N615">
        <v>173</v>
      </c>
      <c r="O615">
        <v>1086</v>
      </c>
      <c r="P615">
        <v>7</v>
      </c>
      <c r="Q615" s="3" t="s">
        <v>6702</v>
      </c>
    </row>
    <row r="616" ht="15" customHeight="1">
      <c r="A616" t="e">
        <f t="shared" ca="1" si="560"/>
        <v>#VALUE!</v>
      </c>
      <c r="B616" t="e">
        <f t="array" ref="B616" ca="1">_xlfn.XLOOKUP(Tabelle10[[#This Row],[ExperimentID]]&amp;Tabelle10[[#This Row],[NegotiationID]]&amp;Tabelle10[[#This Row],[MessageID]],ALL_IN_ONE[ExperimentID]&amp;ALL_IN_ONE[NegotiationID]&amp;ALL_IN_ONE[MessageID],ALL_IN_ONE[Gesamt_ID],,0)</f>
        <v>#VALUE!</v>
      </c>
      <c r="C616">
        <v>67076</v>
      </c>
      <c r="D616" t="s">
        <v>3675</v>
      </c>
      <c r="E616">
        <v>72623</v>
      </c>
      <c r="F616">
        <v>67066</v>
      </c>
      <c r="G616">
        <v>67063</v>
      </c>
      <c r="H616" t="s">
        <v>19</v>
      </c>
      <c r="I616" t="str">
        <f t="array" ref="I616">IFERROR(_xlfn.XLOOKUP(Tabelle10[[#This Row],[NegotiationID]]&amp;"FinalAccept",Tabelle10[NegotiationID]&amp;Tabelle10[ActionType],Tabelle10[ActionType],,0),_xlfn.XLOOKUP(Tabelle10[[#This Row],[NegotiationID]]&amp;"FinalReject",Tabelle10[NegotiationID]&amp;Tabelle10[ActionType],Tabelle10[ActionType],,0))</f>
        <v>FinalAccept</v>
      </c>
      <c r="J616">
        <v>0.75</v>
      </c>
      <c r="K616">
        <v>0.41999999999999998</v>
      </c>
      <c r="L616">
        <v>1.1699999999999999</v>
      </c>
      <c r="M616">
        <v>0.33000000000000002</v>
      </c>
      <c r="N616">
        <v>225</v>
      </c>
      <c r="O616">
        <v>1086</v>
      </c>
      <c r="P616">
        <v>7</v>
      </c>
      <c r="Q616" s="3" t="s">
        <v>4169</v>
      </c>
    </row>
    <row r="617" ht="15" customHeight="1">
      <c r="A617" t="e">
        <f t="shared" ca="1" si="560"/>
        <v>#VALUE!</v>
      </c>
      <c r="B617" t="e">
        <f t="array" ref="B617" ca="1">_xlfn.XLOOKUP(Tabelle10[[#This Row],[ExperimentID]]&amp;Tabelle10[[#This Row],[NegotiationID]]&amp;Tabelle10[[#This Row],[MessageID]],ALL_IN_ONE[ExperimentID]&amp;ALL_IN_ONE[NegotiationID]&amp;ALL_IN_ONE[MessageID],ALL_IN_ONE[Gesamt_ID],,0)</f>
        <v>#VALUE!</v>
      </c>
      <c r="C617">
        <v>67076</v>
      </c>
      <c r="D617" t="s">
        <v>3675</v>
      </c>
      <c r="E617">
        <v>73565</v>
      </c>
      <c r="F617">
        <v>67063</v>
      </c>
      <c r="G617">
        <v>67066</v>
      </c>
      <c r="H617" t="s">
        <v>31</v>
      </c>
      <c r="I617" t="str">
        <f t="array" ref="I617">IFERROR(_xlfn.XLOOKUP(Tabelle10[[#This Row],[NegotiationID]]&amp;"FinalAccept",Tabelle10[NegotiationID]&amp;Tabelle10[ActionType],Tabelle10[ActionType],,0),_xlfn.XLOOKUP(Tabelle10[[#This Row],[NegotiationID]]&amp;"FinalReject",Tabelle10[NegotiationID]&amp;Tabelle10[ActionType],Tabelle10[ActionType],,0))</f>
        <v>FinalAccept</v>
      </c>
      <c r="J617">
        <v>0.66849999999999998</v>
      </c>
      <c r="K617">
        <v>0.61099999999999999</v>
      </c>
      <c r="L617">
        <v>1.2795000000000001</v>
      </c>
      <c r="M617">
        <v>0.057500000000000002</v>
      </c>
      <c r="N617">
        <v>175</v>
      </c>
      <c r="O617">
        <v>1086</v>
      </c>
      <c r="P617">
        <v>7</v>
      </c>
      <c r="Q617" s="3" t="s">
        <v>4170</v>
      </c>
    </row>
    <row r="618" ht="15" customHeight="1">
      <c r="A618" t="e">
        <f t="shared" ca="1" si="560"/>
        <v>#VALUE!</v>
      </c>
      <c r="B618" t="e">
        <f t="array" ref="B618" ca="1">_xlfn.XLOOKUP(Tabelle10[[#This Row],[ExperimentID]]&amp;Tabelle10[[#This Row],[NegotiationID]]&amp;Tabelle10[[#This Row],[MessageID]],ALL_IN_ONE[ExperimentID]&amp;ALL_IN_ONE[NegotiationID]&amp;ALL_IN_ONE[MessageID],ALL_IN_ONE[Gesamt_ID],,0)</f>
        <v>#VALUE!</v>
      </c>
      <c r="C618">
        <v>67076</v>
      </c>
      <c r="D618" t="s">
        <v>3675</v>
      </c>
      <c r="E618">
        <v>74538</v>
      </c>
      <c r="F618">
        <v>67066</v>
      </c>
      <c r="G618">
        <v>67063</v>
      </c>
      <c r="H618" t="s">
        <v>31</v>
      </c>
      <c r="I618" t="str">
        <f t="array" ref="I618">IFERROR(_xlfn.XLOOKUP(Tabelle10[[#This Row],[NegotiationID]]&amp;"FinalAccept",Tabelle10[NegotiationID]&amp;Tabelle10[ActionType],Tabelle10[ActionType],,0),_xlfn.XLOOKUP(Tabelle10[[#This Row],[NegotiationID]]&amp;"FinalReject",Tabelle10[NegotiationID]&amp;Tabelle10[ActionType],Tabelle10[ActionType],,0))</f>
        <v>FinalAccept</v>
      </c>
      <c r="J618">
        <v>0.73099999999999998</v>
      </c>
      <c r="K618">
        <v>0.3805</v>
      </c>
      <c r="L618">
        <v>1.1114999999999999</v>
      </c>
      <c r="M618">
        <v>0.35049999999999998</v>
      </c>
      <c r="N618">
        <v>210</v>
      </c>
      <c r="O618">
        <v>1086</v>
      </c>
      <c r="P618">
        <v>7</v>
      </c>
      <c r="Q618" s="3" t="s">
        <v>4171</v>
      </c>
    </row>
    <row r="619" ht="15" customHeight="1">
      <c r="A619" t="e">
        <f t="shared" ca="1" si="560"/>
        <v>#VALUE!</v>
      </c>
      <c r="B619" t="e">
        <f t="array" ref="B619" ca="1">_xlfn.XLOOKUP(Tabelle10[[#This Row],[ExperimentID]]&amp;Tabelle10[[#This Row],[NegotiationID]]&amp;Tabelle10[[#This Row],[MessageID]],ALL_IN_ONE[ExperimentID]&amp;ALL_IN_ONE[NegotiationID]&amp;ALL_IN_ONE[MessageID],ALL_IN_ONE[Gesamt_ID],,0)</f>
        <v>#VALUE!</v>
      </c>
      <c r="C619">
        <v>67076</v>
      </c>
      <c r="D619" t="s">
        <v>3675</v>
      </c>
      <c r="E619">
        <v>74642</v>
      </c>
      <c r="F619">
        <v>67063</v>
      </c>
      <c r="G619">
        <v>67066</v>
      </c>
      <c r="H619" t="s">
        <v>31</v>
      </c>
      <c r="I619" t="str">
        <f t="array" ref="I619">IFERROR(_xlfn.XLOOKUP(Tabelle10[[#This Row],[NegotiationID]]&amp;"FinalAccept",Tabelle10[NegotiationID]&amp;Tabelle10[ActionType],Tabelle10[ActionType],,0),_xlfn.XLOOKUP(Tabelle10[[#This Row],[NegotiationID]]&amp;"FinalReject",Tabelle10[NegotiationID]&amp;Tabelle10[ActionType],Tabelle10[ActionType],,0))</f>
        <v>FinalAccept</v>
      </c>
      <c r="J619">
        <v>0.45850000000000002</v>
      </c>
      <c r="K619">
        <v>0.78000000000000003</v>
      </c>
      <c r="L619">
        <v>1.2384999999999999</v>
      </c>
      <c r="M619">
        <v>0.32150000000000001</v>
      </c>
      <c r="N619">
        <v>256</v>
      </c>
      <c r="O619">
        <v>1086</v>
      </c>
      <c r="P619">
        <v>7</v>
      </c>
      <c r="Q619" s="3" t="s">
        <v>4172</v>
      </c>
    </row>
    <row r="620" ht="15" customHeight="1">
      <c r="A620" t="e">
        <f t="shared" ca="1" si="560"/>
        <v>#VALUE!</v>
      </c>
      <c r="B620" t="e">
        <f t="array" ref="B620" ca="1">_xlfn.XLOOKUP(Tabelle10[[#This Row],[ExperimentID]]&amp;Tabelle10[[#This Row],[NegotiationID]]&amp;Tabelle10[[#This Row],[MessageID]],ALL_IN_ONE[ExperimentID]&amp;ALL_IN_ONE[NegotiationID]&amp;ALL_IN_ONE[MessageID],ALL_IN_ONE[Gesamt_ID],,0)</f>
        <v>#VALUE!</v>
      </c>
      <c r="C620">
        <v>67076</v>
      </c>
      <c r="D620" t="s">
        <v>3675</v>
      </c>
      <c r="E620">
        <v>76153</v>
      </c>
      <c r="F620">
        <v>67066</v>
      </c>
      <c r="G620">
        <v>67063</v>
      </c>
      <c r="H620" t="s">
        <v>20</v>
      </c>
      <c r="I620" t="str">
        <f t="array" ref="I620">IFERROR(_xlfn.XLOOKUP(Tabelle10[[#This Row],[NegotiationID]]&amp;"FinalAccept",Tabelle10[NegotiationID]&amp;Tabelle10[ActionType],Tabelle10[ActionType],,0),_xlfn.XLOOKUP(Tabelle10[[#This Row],[NegotiationID]]&amp;"FinalReject",Tabelle10[NegotiationID]&amp;Tabelle10[ActionType],Tabelle10[ActionType],,0))</f>
        <v>FinalAccept</v>
      </c>
      <c r="J620">
        <v>0.78000000000000003</v>
      </c>
      <c r="K620">
        <v>0.45850000000000002</v>
      </c>
      <c r="L620">
        <v>1.2384999999999999</v>
      </c>
      <c r="M620">
        <v>0.32150000000000001</v>
      </c>
      <c r="N620">
        <v>26</v>
      </c>
      <c r="O620">
        <v>1086</v>
      </c>
      <c r="P620">
        <v>7</v>
      </c>
      <c r="Q620" s="3" t="s">
        <v>4173</v>
      </c>
    </row>
    <row r="621" ht="14.5" hidden="1">
      <c r="A621" t="e">
        <f t="shared" ca="1" si="560"/>
        <v>#VALUE!</v>
      </c>
      <c r="B621" t="e">
        <f t="array" ref="B621" ca="1">_xlfn.XLOOKUP(Tabelle10[[#This Row],[ExperimentID]]&amp;Tabelle10[[#This Row],[NegotiationID]]&amp;Tabelle10[[#This Row],[MessageID]],ALL_IN_ONE[ExperimentID]&amp;ALL_IN_ONE[NegotiationID]&amp;ALL_IN_ONE[MessageID],ALL_IN_ONE[Gesamt_ID],,0)</f>
        <v>#VALUE!</v>
      </c>
      <c r="C621">
        <v>67104</v>
      </c>
      <c r="D621" t="s">
        <v>3675</v>
      </c>
      <c r="E621">
        <v>67105</v>
      </c>
      <c r="H621" t="s">
        <v>6019</v>
      </c>
      <c r="I621" t="str">
        <f t="array" ref="I621">IFERROR(_xlfn.XLOOKUP(Tabelle10[[#This Row],[NegotiationID]]&amp;"FinalAccept",Tabelle10[NegotiationID]&amp;Tabelle10[ActionType],Tabelle10[ActionType],,0),_xlfn.XLOOKUP(Tabelle10[[#This Row],[NegotiationID]]&amp;"FinalReject",Tabelle10[NegotiationID]&amp;Tabelle10[ActionType],Tabelle10[ActionType],,0))</f>
        <v>FinalAccept</v>
      </c>
      <c r="N621">
        <v>21</v>
      </c>
      <c r="O621">
        <v>1528</v>
      </c>
      <c r="P621">
        <v>12</v>
      </c>
      <c r="Q621" t="s">
        <v>6020</v>
      </c>
    </row>
    <row r="622" ht="15" customHeight="1">
      <c r="A622" t="e">
        <f t="shared" ca="1" si="560"/>
        <v>#VALUE!</v>
      </c>
      <c r="B622" t="e">
        <f t="array" ref="B622" ca="1">_xlfn.XLOOKUP(Tabelle10[[#This Row],[ExperimentID]]&amp;Tabelle10[[#This Row],[NegotiationID]]&amp;Tabelle10[[#This Row],[MessageID]],ALL_IN_ONE[ExperimentID]&amp;ALL_IN_ONE[NegotiationID]&amp;ALL_IN_ONE[MessageID],ALL_IN_ONE[Gesamt_ID],,0)</f>
        <v>#VALUE!</v>
      </c>
      <c r="C622">
        <v>67104</v>
      </c>
      <c r="D622" t="s">
        <v>3675</v>
      </c>
      <c r="E622">
        <v>71682</v>
      </c>
      <c r="F622">
        <v>67091</v>
      </c>
      <c r="G622">
        <v>67094</v>
      </c>
      <c r="H622" t="s">
        <v>158</v>
      </c>
      <c r="I622" t="str">
        <f t="array" ref="I622">IFERROR(_xlfn.XLOOKUP(Tabelle10[[#This Row],[NegotiationID]]&amp;"FinalAccept",Tabelle10[NegotiationID]&amp;Tabelle10[ActionType],Tabelle10[ActionType],,0),_xlfn.XLOOKUP(Tabelle10[[#This Row],[NegotiationID]]&amp;"FinalReject",Tabelle10[NegotiationID]&amp;Tabelle10[ActionType],Tabelle10[ActionType],,0))</f>
        <v>FinalAccept</v>
      </c>
      <c r="J622">
        <v>1</v>
      </c>
      <c r="K622">
        <v>0.10050000000000001</v>
      </c>
      <c r="L622">
        <v>1.1005</v>
      </c>
      <c r="M622">
        <v>0.89949999999999997</v>
      </c>
      <c r="N622">
        <v>175</v>
      </c>
      <c r="O622">
        <v>1528</v>
      </c>
      <c r="P622">
        <v>12</v>
      </c>
      <c r="Q622" s="3" t="s">
        <v>4174</v>
      </c>
    </row>
    <row r="623" ht="15" customHeight="1">
      <c r="A623" t="e">
        <f t="shared" ca="1" si="560"/>
        <v>#VALUE!</v>
      </c>
      <c r="B623" t="e">
        <f t="array" ref="B623" ca="1">_xlfn.XLOOKUP(Tabelle10[[#This Row],[ExperimentID]]&amp;Tabelle10[[#This Row],[NegotiationID]]&amp;Tabelle10[[#This Row],[MessageID]],ALL_IN_ONE[ExperimentID]&amp;ALL_IN_ONE[NegotiationID]&amp;ALL_IN_ONE[MessageID],ALL_IN_ONE[Gesamt_ID],,0)</f>
        <v>#VALUE!</v>
      </c>
      <c r="C623">
        <v>67104</v>
      </c>
      <c r="D623" t="s">
        <v>3675</v>
      </c>
      <c r="E623">
        <v>72249</v>
      </c>
      <c r="F623">
        <v>67094</v>
      </c>
      <c r="G623">
        <v>67091</v>
      </c>
      <c r="H623" t="s">
        <v>31</v>
      </c>
      <c r="I623" t="str">
        <f t="array" ref="I623">IFERROR(_xlfn.XLOOKUP(Tabelle10[[#This Row],[NegotiationID]]&amp;"FinalAccept",Tabelle10[NegotiationID]&amp;Tabelle10[ActionType],Tabelle10[ActionType],,0),_xlfn.XLOOKUP(Tabelle10[[#This Row],[NegotiationID]]&amp;"FinalReject",Tabelle10[NegotiationID]&amp;Tabelle10[ActionType],Tabelle10[ActionType],,0))</f>
        <v>FinalAccept</v>
      </c>
      <c r="J623">
        <v>0.75</v>
      </c>
      <c r="K623">
        <v>0.41999999999999998</v>
      </c>
      <c r="L623">
        <v>1.1699999999999999</v>
      </c>
      <c r="M623">
        <v>0.33000000000000002</v>
      </c>
      <c r="N623">
        <v>72</v>
      </c>
      <c r="O623">
        <v>1528</v>
      </c>
      <c r="P623">
        <v>12</v>
      </c>
      <c r="Q623" s="3" t="s">
        <v>4175</v>
      </c>
    </row>
    <row r="624" ht="15" customHeight="1">
      <c r="A624" t="e">
        <f t="shared" ca="1" si="560"/>
        <v>#VALUE!</v>
      </c>
      <c r="B624" t="e">
        <f t="array" ref="B624" ca="1">_xlfn.XLOOKUP(Tabelle10[[#This Row],[ExperimentID]]&amp;Tabelle10[[#This Row],[NegotiationID]]&amp;Tabelle10[[#This Row],[MessageID]],ALL_IN_ONE[ExperimentID]&amp;ALL_IN_ONE[NegotiationID]&amp;ALL_IN_ONE[MessageID],ALL_IN_ONE[Gesamt_ID],,0)</f>
        <v>#VALUE!</v>
      </c>
      <c r="C624">
        <v>67104</v>
      </c>
      <c r="D624" t="s">
        <v>3675</v>
      </c>
      <c r="E624">
        <v>73195</v>
      </c>
      <c r="F624">
        <v>67091</v>
      </c>
      <c r="G624">
        <v>67094</v>
      </c>
      <c r="H624" t="s">
        <v>31</v>
      </c>
      <c r="I624" t="str">
        <f t="array" ref="I624">IFERROR(_xlfn.XLOOKUP(Tabelle10[[#This Row],[NegotiationID]]&amp;"FinalAccept",Tabelle10[NegotiationID]&amp;Tabelle10[ActionType],Tabelle10[ActionType],,0),_xlfn.XLOOKUP(Tabelle10[[#This Row],[NegotiationID]]&amp;"FinalReject",Tabelle10[NegotiationID]&amp;Tabelle10[ActionType],Tabelle10[ActionType],,0))</f>
        <v>FinalAccept</v>
      </c>
      <c r="J624">
        <v>0.92000000000000004</v>
      </c>
      <c r="K624">
        <v>0.27200000000000002</v>
      </c>
      <c r="L624">
        <v>1.1919999999999999</v>
      </c>
      <c r="M624">
        <v>0.64800000000000002</v>
      </c>
      <c r="N624">
        <v>226</v>
      </c>
      <c r="O624">
        <v>1528</v>
      </c>
      <c r="P624">
        <v>12</v>
      </c>
      <c r="Q624" s="3" t="s">
        <v>4176</v>
      </c>
    </row>
    <row r="625" ht="15" customHeight="1">
      <c r="A625" t="e">
        <f t="shared" ca="1" si="560"/>
        <v>#VALUE!</v>
      </c>
      <c r="B625" t="e">
        <f t="array" ref="B625" ca="1">_xlfn.XLOOKUP(Tabelle10[[#This Row],[ExperimentID]]&amp;Tabelle10[[#This Row],[NegotiationID]]&amp;Tabelle10[[#This Row],[MessageID]],ALL_IN_ONE[ExperimentID]&amp;ALL_IN_ONE[NegotiationID]&amp;ALL_IN_ONE[MessageID],ALL_IN_ONE[Gesamt_ID],,0)</f>
        <v>#VALUE!</v>
      </c>
      <c r="C625">
        <v>67104</v>
      </c>
      <c r="D625" t="s">
        <v>3675</v>
      </c>
      <c r="E625">
        <v>73821</v>
      </c>
      <c r="F625">
        <v>67094</v>
      </c>
      <c r="G625">
        <v>67091</v>
      </c>
      <c r="H625" t="s">
        <v>31</v>
      </c>
      <c r="I625" t="str">
        <f t="array" ref="I625">IFERROR(_xlfn.XLOOKUP(Tabelle10[[#This Row],[NegotiationID]]&amp;"FinalAccept",Tabelle10[NegotiationID]&amp;Tabelle10[ActionType],Tabelle10[ActionType],,0),_xlfn.XLOOKUP(Tabelle10[[#This Row],[NegotiationID]]&amp;"FinalReject",Tabelle10[NegotiationID]&amp;Tabelle10[ActionType],Tabelle10[ActionType],,0))</f>
        <v>FinalAccept</v>
      </c>
      <c r="J625">
        <v>0.52149999999999996</v>
      </c>
      <c r="K625">
        <v>0.64149999999999996</v>
      </c>
      <c r="L625">
        <v>1.163</v>
      </c>
      <c r="M625">
        <v>0.12</v>
      </c>
      <c r="N625">
        <v>147</v>
      </c>
      <c r="O625">
        <v>1528</v>
      </c>
      <c r="P625">
        <v>12</v>
      </c>
      <c r="Q625" s="3" t="s">
        <v>4177</v>
      </c>
    </row>
    <row r="626" ht="15" customHeight="1">
      <c r="A626" t="e">
        <f t="shared" ca="1" si="560"/>
        <v>#VALUE!</v>
      </c>
      <c r="B626" t="e">
        <f t="array" ref="B626" ca="1">_xlfn.XLOOKUP(Tabelle10[[#This Row],[ExperimentID]]&amp;Tabelle10[[#This Row],[NegotiationID]]&amp;Tabelle10[[#This Row],[MessageID]],ALL_IN_ONE[ExperimentID]&amp;ALL_IN_ONE[NegotiationID]&amp;ALL_IN_ONE[MessageID],ALL_IN_ONE[Gesamt_ID],,0)</f>
        <v>#VALUE!</v>
      </c>
      <c r="C626">
        <v>67104</v>
      </c>
      <c r="D626" t="s">
        <v>3675</v>
      </c>
      <c r="E626">
        <v>74148</v>
      </c>
      <c r="F626">
        <v>67091</v>
      </c>
      <c r="G626">
        <v>67094</v>
      </c>
      <c r="H626" t="s">
        <v>31</v>
      </c>
      <c r="I626" t="str">
        <f t="array" ref="I626">IFERROR(_xlfn.XLOOKUP(Tabelle10[[#This Row],[NegotiationID]]&amp;"FinalAccept",Tabelle10[NegotiationID]&amp;Tabelle10[ActionType],Tabelle10[ActionType],,0),_xlfn.XLOOKUP(Tabelle10[[#This Row],[NegotiationID]]&amp;"FinalReject",Tabelle10[NegotiationID]&amp;Tabelle10[ActionType],Tabelle10[ActionType],,0))</f>
        <v>FinalAccept</v>
      </c>
      <c r="J626">
        <v>0.78849999999999998</v>
      </c>
      <c r="K626">
        <v>0.38150000000000001</v>
      </c>
      <c r="L626">
        <v>1.1699999999999999</v>
      </c>
      <c r="M626">
        <v>0.40699999999999997</v>
      </c>
      <c r="N626">
        <v>163</v>
      </c>
      <c r="O626">
        <v>1528</v>
      </c>
      <c r="P626">
        <v>12</v>
      </c>
      <c r="Q626" s="3" t="s">
        <v>4178</v>
      </c>
    </row>
    <row r="627" ht="15" customHeight="1">
      <c r="A627" t="e">
        <f t="shared" ca="1" si="560"/>
        <v>#VALUE!</v>
      </c>
      <c r="B627" t="e">
        <f t="array" ref="B627" ca="1">_xlfn.XLOOKUP(Tabelle10[[#This Row],[ExperimentID]]&amp;Tabelle10[[#This Row],[NegotiationID]]&amp;Tabelle10[[#This Row],[MessageID]],ALL_IN_ONE[ExperimentID]&amp;ALL_IN_ONE[NegotiationID]&amp;ALL_IN_ONE[MessageID],ALL_IN_ONE[Gesamt_ID],,0)</f>
        <v>#VALUE!</v>
      </c>
      <c r="C627">
        <v>67104</v>
      </c>
      <c r="D627" t="s">
        <v>3675</v>
      </c>
      <c r="E627">
        <v>74205</v>
      </c>
      <c r="F627">
        <v>67094</v>
      </c>
      <c r="G627">
        <v>67091</v>
      </c>
      <c r="H627" t="s">
        <v>31</v>
      </c>
      <c r="I627" t="str">
        <f t="array" ref="I627">IFERROR(_xlfn.XLOOKUP(Tabelle10[[#This Row],[NegotiationID]]&amp;"FinalAccept",Tabelle10[NegotiationID]&amp;Tabelle10[ActionType],Tabelle10[ActionType],,0),_xlfn.XLOOKUP(Tabelle10[[#This Row],[NegotiationID]]&amp;"FinalReject",Tabelle10[NegotiationID]&amp;Tabelle10[ActionType],Tabelle10[ActionType],,0))</f>
        <v>FinalAccept</v>
      </c>
      <c r="J627">
        <v>0.53149999999999997</v>
      </c>
      <c r="K627">
        <v>0.53849999999999998</v>
      </c>
      <c r="L627">
        <v>1.0700000000000001</v>
      </c>
      <c r="M627">
        <v>0.0070000000000000001</v>
      </c>
      <c r="N627">
        <v>138</v>
      </c>
      <c r="O627">
        <v>1528</v>
      </c>
      <c r="P627">
        <v>12</v>
      </c>
      <c r="Q627" s="3" t="s">
        <v>4179</v>
      </c>
    </row>
    <row r="628" ht="15" customHeight="1">
      <c r="A628" t="e">
        <f t="shared" ca="1" si="560"/>
        <v>#VALUE!</v>
      </c>
      <c r="B628" t="e">
        <f t="array" ref="B628" ca="1">_xlfn.XLOOKUP(Tabelle10[[#This Row],[ExperimentID]]&amp;Tabelle10[[#This Row],[NegotiationID]]&amp;Tabelle10[[#This Row],[MessageID]],ALL_IN_ONE[ExperimentID]&amp;ALL_IN_ONE[NegotiationID]&amp;ALL_IN_ONE[MessageID],ALL_IN_ONE[Gesamt_ID],,0)</f>
        <v>#VALUE!</v>
      </c>
      <c r="C628">
        <v>67104</v>
      </c>
      <c r="D628" t="s">
        <v>3675</v>
      </c>
      <c r="E628">
        <v>74220</v>
      </c>
      <c r="F628">
        <v>67091</v>
      </c>
      <c r="G628">
        <v>67094</v>
      </c>
      <c r="H628" t="s">
        <v>31</v>
      </c>
      <c r="I628" t="str">
        <f t="array" ref="I628">IFERROR(_xlfn.XLOOKUP(Tabelle10[[#This Row],[NegotiationID]]&amp;"FinalAccept",Tabelle10[NegotiationID]&amp;Tabelle10[ActionType],Tabelle10[ActionType],,0),_xlfn.XLOOKUP(Tabelle10[[#This Row],[NegotiationID]]&amp;"FinalReject",Tabelle10[NegotiationID]&amp;Tabelle10[ActionType],Tabelle10[ActionType],,0))</f>
        <v>FinalAccept</v>
      </c>
      <c r="J628">
        <v>0.70850000000000002</v>
      </c>
      <c r="K628">
        <v>0.48199999999999998</v>
      </c>
      <c r="L628">
        <v>1.1904999999999999</v>
      </c>
      <c r="M628">
        <v>0.22650000000000001</v>
      </c>
      <c r="N628">
        <v>177</v>
      </c>
      <c r="O628">
        <v>1528</v>
      </c>
      <c r="P628">
        <v>12</v>
      </c>
      <c r="Q628" s="3" t="s">
        <v>4180</v>
      </c>
    </row>
    <row r="629" ht="15" customHeight="1">
      <c r="A629" t="e">
        <f t="shared" ca="1" si="560"/>
        <v>#VALUE!</v>
      </c>
      <c r="B629" t="e">
        <f t="array" ref="B629" ca="1">_xlfn.XLOOKUP(Tabelle10[[#This Row],[ExperimentID]]&amp;Tabelle10[[#This Row],[NegotiationID]]&amp;Tabelle10[[#This Row],[MessageID]],ALL_IN_ONE[ExperimentID]&amp;ALL_IN_ONE[NegotiationID]&amp;ALL_IN_ONE[MessageID],ALL_IN_ONE[Gesamt_ID],,0)</f>
        <v>#VALUE!</v>
      </c>
      <c r="C629">
        <v>67104</v>
      </c>
      <c r="D629" t="s">
        <v>3675</v>
      </c>
      <c r="E629">
        <v>74225</v>
      </c>
      <c r="F629">
        <v>67094</v>
      </c>
      <c r="G629">
        <v>67091</v>
      </c>
      <c r="H629" t="s">
        <v>31</v>
      </c>
      <c r="I629" t="str">
        <f t="array" ref="I629">IFERROR(_xlfn.XLOOKUP(Tabelle10[[#This Row],[NegotiationID]]&amp;"FinalAccept",Tabelle10[NegotiationID]&amp;Tabelle10[ActionType],Tabelle10[ActionType],,0),_xlfn.XLOOKUP(Tabelle10[[#This Row],[NegotiationID]]&amp;"FinalReject",Tabelle10[NegotiationID]&amp;Tabelle10[ActionType],Tabelle10[ActionType],,0))</f>
        <v>FinalAccept</v>
      </c>
      <c r="J629">
        <v>0.50149999999999995</v>
      </c>
      <c r="K629">
        <v>0.63849999999999996</v>
      </c>
      <c r="L629">
        <v>1.1399999999999999</v>
      </c>
      <c r="M629">
        <v>0.13700000000000001</v>
      </c>
      <c r="N629">
        <v>82</v>
      </c>
      <c r="O629">
        <v>1528</v>
      </c>
      <c r="P629">
        <v>12</v>
      </c>
      <c r="Q629" s="3" t="s">
        <v>4181</v>
      </c>
    </row>
    <row r="630" ht="15" customHeight="1">
      <c r="A630" t="e">
        <f t="shared" ca="1" si="560"/>
        <v>#VALUE!</v>
      </c>
      <c r="B630" t="e">
        <f t="array" ref="B630" ca="1">_xlfn.XLOOKUP(Tabelle10[[#This Row],[ExperimentID]]&amp;Tabelle10[[#This Row],[NegotiationID]]&amp;Tabelle10[[#This Row],[MessageID]],ALL_IN_ONE[ExperimentID]&amp;ALL_IN_ONE[NegotiationID]&amp;ALL_IN_ONE[MessageID],ALL_IN_ONE[Gesamt_ID],,0)</f>
        <v>#VALUE!</v>
      </c>
      <c r="C630">
        <v>67104</v>
      </c>
      <c r="D630" t="s">
        <v>3675</v>
      </c>
      <c r="E630">
        <v>74292</v>
      </c>
      <c r="F630">
        <v>67091</v>
      </c>
      <c r="G630">
        <v>67094</v>
      </c>
      <c r="H630" t="s">
        <v>31</v>
      </c>
      <c r="I630" t="str">
        <f t="array" ref="I630">IFERROR(_xlfn.XLOOKUP(Tabelle10[[#This Row],[NegotiationID]]&amp;"FinalAccept",Tabelle10[NegotiationID]&amp;Tabelle10[ActionType],Tabelle10[ActionType],,0),_xlfn.XLOOKUP(Tabelle10[[#This Row],[NegotiationID]]&amp;"FinalReject",Tabelle10[NegotiationID]&amp;Tabelle10[ActionType],Tabelle10[ActionType],,0))</f>
        <v>FinalAccept</v>
      </c>
      <c r="J630">
        <v>0.70850000000000002</v>
      </c>
      <c r="K630">
        <v>0.48199999999999998</v>
      </c>
      <c r="L630">
        <v>1.1904999999999999</v>
      </c>
      <c r="M630">
        <v>0.22650000000000001</v>
      </c>
      <c r="N630">
        <v>231</v>
      </c>
      <c r="O630">
        <v>1528</v>
      </c>
      <c r="P630">
        <v>12</v>
      </c>
      <c r="Q630" s="3" t="s">
        <v>4182</v>
      </c>
    </row>
    <row r="631" ht="15" customHeight="1">
      <c r="A631" t="e">
        <f t="shared" ca="1" si="560"/>
        <v>#VALUE!</v>
      </c>
      <c r="B631" t="e">
        <f t="array" ref="B631" ca="1">_xlfn.XLOOKUP(Tabelle10[[#This Row],[ExperimentID]]&amp;Tabelle10[[#This Row],[NegotiationID]]&amp;Tabelle10[[#This Row],[MessageID]],ALL_IN_ONE[ExperimentID]&amp;ALL_IN_ONE[NegotiationID]&amp;ALL_IN_ONE[MessageID],ALL_IN_ONE[Gesamt_ID],,0)</f>
        <v>#VALUE!</v>
      </c>
      <c r="C631">
        <v>67104</v>
      </c>
      <c r="D631" t="s">
        <v>3675</v>
      </c>
      <c r="E631">
        <v>74356</v>
      </c>
      <c r="F631">
        <v>67094</v>
      </c>
      <c r="G631">
        <v>67091</v>
      </c>
      <c r="H631" t="s">
        <v>31</v>
      </c>
      <c r="I631" t="str">
        <f t="array" ref="I631">IFERROR(_xlfn.XLOOKUP(Tabelle10[[#This Row],[NegotiationID]]&amp;"FinalAccept",Tabelle10[NegotiationID]&amp;Tabelle10[ActionType],Tabelle10[ActionType],,0),_xlfn.XLOOKUP(Tabelle10[[#This Row],[NegotiationID]]&amp;"FinalReject",Tabelle10[NegotiationID]&amp;Tabelle10[ActionType],Tabelle10[ActionType],,0))</f>
        <v>FinalAccept</v>
      </c>
      <c r="J631">
        <v>0.48199999999999998</v>
      </c>
      <c r="K631">
        <v>0.70850000000000002</v>
      </c>
      <c r="L631">
        <v>1.1904999999999999</v>
      </c>
      <c r="M631">
        <v>0.22650000000000001</v>
      </c>
      <c r="N631">
        <v>42</v>
      </c>
      <c r="O631">
        <v>1528</v>
      </c>
      <c r="P631">
        <v>12</v>
      </c>
      <c r="Q631" s="3" t="s">
        <v>4183</v>
      </c>
    </row>
    <row r="632" ht="15" customHeight="1">
      <c r="A632" t="e">
        <f t="shared" ca="1" si="560"/>
        <v>#VALUE!</v>
      </c>
      <c r="B632" t="e">
        <f t="array" ref="B632" ca="1">_xlfn.XLOOKUP(Tabelle10[[#This Row],[ExperimentID]]&amp;Tabelle10[[#This Row],[NegotiationID]]&amp;Tabelle10[[#This Row],[MessageID]],ALL_IN_ONE[ExperimentID]&amp;ALL_IN_ONE[NegotiationID]&amp;ALL_IN_ONE[MessageID],ALL_IN_ONE[Gesamt_ID],,0)</f>
        <v>#VALUE!</v>
      </c>
      <c r="C632">
        <v>67104</v>
      </c>
      <c r="D632" t="s">
        <v>3675</v>
      </c>
      <c r="E632">
        <v>74484</v>
      </c>
      <c r="F632">
        <v>67091</v>
      </c>
      <c r="G632">
        <v>67094</v>
      </c>
      <c r="H632" t="s">
        <v>20</v>
      </c>
      <c r="I632" t="str">
        <f t="array" ref="I632">IFERROR(_xlfn.XLOOKUP(Tabelle10[[#This Row],[NegotiationID]]&amp;"FinalAccept",Tabelle10[NegotiationID]&amp;Tabelle10[ActionType],Tabelle10[ActionType],,0),_xlfn.XLOOKUP(Tabelle10[[#This Row],[NegotiationID]]&amp;"FinalReject",Tabelle10[NegotiationID]&amp;Tabelle10[ActionType],Tabelle10[ActionType],,0))</f>
        <v>FinalAccept</v>
      </c>
      <c r="J632">
        <v>0.70850000000000002</v>
      </c>
      <c r="K632">
        <v>0.48199999999999998</v>
      </c>
      <c r="L632">
        <v>1.1904999999999999</v>
      </c>
      <c r="M632">
        <v>0.22650000000000001</v>
      </c>
      <c r="N632">
        <v>54</v>
      </c>
      <c r="O632">
        <v>1528</v>
      </c>
      <c r="P632">
        <v>12</v>
      </c>
      <c r="Q632" s="3" t="s">
        <v>4184</v>
      </c>
    </row>
    <row r="633" ht="14.5" hidden="1">
      <c r="A633" t="e">
        <f t="shared" ca="1" si="560"/>
        <v>#VALUE!</v>
      </c>
      <c r="B633" t="e">
        <f t="array" ref="B633" ca="1">_xlfn.XLOOKUP(Tabelle10[[#This Row],[ExperimentID]]&amp;Tabelle10[[#This Row],[NegotiationID]]&amp;Tabelle10[[#This Row],[MessageID]],ALL_IN_ONE[ExperimentID]&amp;ALL_IN_ONE[NegotiationID]&amp;ALL_IN_ONE[MessageID],ALL_IN_ONE[Gesamt_ID],,0)</f>
        <v>#VALUE!</v>
      </c>
      <c r="C633">
        <v>67132</v>
      </c>
      <c r="D633" t="s">
        <v>3675</v>
      </c>
      <c r="E633">
        <v>67133</v>
      </c>
      <c r="H633" t="s">
        <v>6019</v>
      </c>
      <c r="I633" t="str">
        <f t="array" ref="I633">IFERROR(_xlfn.XLOOKUP(Tabelle10[[#This Row],[NegotiationID]]&amp;"FinalAccept",Tabelle10[NegotiationID]&amp;Tabelle10[ActionType],Tabelle10[ActionType],,0),_xlfn.XLOOKUP(Tabelle10[[#This Row],[NegotiationID]]&amp;"FinalReject",Tabelle10[NegotiationID]&amp;Tabelle10[ActionType],Tabelle10[ActionType],,0))</f>
        <v>FinalAccept</v>
      </c>
      <c r="N633">
        <v>21</v>
      </c>
      <c r="O633">
        <v>3313</v>
      </c>
      <c r="P633">
        <v>16</v>
      </c>
      <c r="Q633" t="s">
        <v>6020</v>
      </c>
    </row>
    <row r="634" ht="15" customHeight="1">
      <c r="A634" t="e">
        <f t="shared" ca="1" si="560"/>
        <v>#VALUE!</v>
      </c>
      <c r="B634" t="e">
        <f t="array" ref="B634" ca="1">_xlfn.XLOOKUP(Tabelle10[[#This Row],[ExperimentID]]&amp;Tabelle10[[#This Row],[NegotiationID]]&amp;Tabelle10[[#This Row],[MessageID]],ALL_IN_ONE[ExperimentID]&amp;ALL_IN_ONE[NegotiationID]&amp;ALL_IN_ONE[MessageID],ALL_IN_ONE[Gesamt_ID],,0)</f>
        <v>#VALUE!</v>
      </c>
      <c r="C634">
        <v>67132</v>
      </c>
      <c r="D634" t="s">
        <v>3675</v>
      </c>
      <c r="E634">
        <v>71887</v>
      </c>
      <c r="F634">
        <v>67119</v>
      </c>
      <c r="G634">
        <v>67122</v>
      </c>
      <c r="H634" t="s">
        <v>158</v>
      </c>
      <c r="I634" t="str">
        <f t="array" ref="I634">IFERROR(_xlfn.XLOOKUP(Tabelle10[[#This Row],[NegotiationID]]&amp;"FinalAccept",Tabelle10[NegotiationID]&amp;Tabelle10[ActionType],Tabelle10[ActionType],,0),_xlfn.XLOOKUP(Tabelle10[[#This Row],[NegotiationID]]&amp;"FinalReject",Tabelle10[NegotiationID]&amp;Tabelle10[ActionType],Tabelle10[ActionType],,0))</f>
        <v>FinalAccept</v>
      </c>
      <c r="J634">
        <v>0.96999999999999997</v>
      </c>
      <c r="K634">
        <v>0.14999999999999999</v>
      </c>
      <c r="L634">
        <v>1.1200000000000001</v>
      </c>
      <c r="M634">
        <v>0.81999999999999995</v>
      </c>
      <c r="N634">
        <v>277</v>
      </c>
      <c r="O634">
        <v>3313</v>
      </c>
      <c r="P634">
        <v>16</v>
      </c>
      <c r="Q634" s="3" t="s">
        <v>4185</v>
      </c>
    </row>
    <row r="635" ht="15" customHeight="1">
      <c r="A635" t="e">
        <f t="shared" ca="1" si="560"/>
        <v>#VALUE!</v>
      </c>
      <c r="B635" t="e">
        <f t="array" ref="B635" ca="1">_xlfn.XLOOKUP(Tabelle10[[#This Row],[ExperimentID]]&amp;Tabelle10[[#This Row],[NegotiationID]]&amp;Tabelle10[[#This Row],[MessageID]],ALL_IN_ONE[ExperimentID]&amp;ALL_IN_ONE[NegotiationID]&amp;ALL_IN_ONE[MessageID],ALL_IN_ONE[Gesamt_ID],,0)</f>
        <v>#VALUE!</v>
      </c>
      <c r="C635">
        <v>67132</v>
      </c>
      <c r="D635" t="s">
        <v>3675</v>
      </c>
      <c r="E635">
        <v>72085</v>
      </c>
      <c r="F635">
        <v>67122</v>
      </c>
      <c r="G635">
        <v>67119</v>
      </c>
      <c r="H635" t="s">
        <v>31</v>
      </c>
      <c r="I635" t="str">
        <f t="array" ref="I635">IFERROR(_xlfn.XLOOKUP(Tabelle10[[#This Row],[NegotiationID]]&amp;"FinalAccept",Tabelle10[NegotiationID]&amp;Tabelle10[ActionType],Tabelle10[ActionType],,0),_xlfn.XLOOKUP(Tabelle10[[#This Row],[NegotiationID]]&amp;"FinalReject",Tabelle10[NegotiationID]&amp;Tabelle10[ActionType],Tabelle10[ActionType],,0))</f>
        <v>FinalAccept</v>
      </c>
      <c r="J635">
        <v>1</v>
      </c>
      <c r="K635">
        <v>0.11</v>
      </c>
      <c r="L635">
        <v>1.1100000000000001</v>
      </c>
      <c r="M635">
        <v>0.89000000000000001</v>
      </c>
      <c r="N635">
        <v>375</v>
      </c>
      <c r="O635">
        <v>3313</v>
      </c>
      <c r="P635">
        <v>16</v>
      </c>
      <c r="Q635" s="3" t="s">
        <v>4186</v>
      </c>
    </row>
    <row r="636" ht="15" customHeight="1">
      <c r="A636" t="e">
        <f t="shared" ca="1" si="560"/>
        <v>#VALUE!</v>
      </c>
      <c r="B636" t="e">
        <f t="array" ref="B636" ca="1">_xlfn.XLOOKUP(Tabelle10[[#This Row],[ExperimentID]]&amp;Tabelle10[[#This Row],[NegotiationID]]&amp;Tabelle10[[#This Row],[MessageID]],ALL_IN_ONE[ExperimentID]&amp;ALL_IN_ONE[NegotiationID]&amp;ALL_IN_ONE[MessageID],ALL_IN_ONE[Gesamt_ID],,0)</f>
        <v>#VALUE!</v>
      </c>
      <c r="C636">
        <v>67132</v>
      </c>
      <c r="D636" t="s">
        <v>3675</v>
      </c>
      <c r="E636">
        <v>72448</v>
      </c>
      <c r="F636">
        <v>67119</v>
      </c>
      <c r="G636">
        <v>67122</v>
      </c>
      <c r="H636" t="s">
        <v>31</v>
      </c>
      <c r="I636" t="str">
        <f t="array" ref="I636">IFERROR(_xlfn.XLOOKUP(Tabelle10[[#This Row],[NegotiationID]]&amp;"FinalAccept",Tabelle10[NegotiationID]&amp;Tabelle10[ActionType],Tabelle10[ActionType],,0),_xlfn.XLOOKUP(Tabelle10[[#This Row],[NegotiationID]]&amp;"FinalReject",Tabelle10[NegotiationID]&amp;Tabelle10[ActionType],Tabelle10[ActionType],,0))</f>
        <v>FinalAccept</v>
      </c>
      <c r="J636">
        <v>0.78849999999999998</v>
      </c>
      <c r="K636">
        <v>0.41149999999999998</v>
      </c>
      <c r="L636">
        <v>1.2</v>
      </c>
      <c r="M636">
        <v>0.377</v>
      </c>
      <c r="N636">
        <v>419</v>
      </c>
      <c r="O636">
        <v>3313</v>
      </c>
      <c r="P636">
        <v>16</v>
      </c>
      <c r="Q636" s="3" t="s">
        <v>4187</v>
      </c>
    </row>
    <row r="637" ht="15" customHeight="1">
      <c r="A637" t="e">
        <f t="shared" ca="1" si="560"/>
        <v>#VALUE!</v>
      </c>
      <c r="B637" t="e">
        <f t="array" ref="B637" ca="1">_xlfn.XLOOKUP(Tabelle10[[#This Row],[ExperimentID]]&amp;Tabelle10[[#This Row],[NegotiationID]]&amp;Tabelle10[[#This Row],[MessageID]],ALL_IN_ONE[ExperimentID]&amp;ALL_IN_ONE[NegotiationID]&amp;ALL_IN_ONE[MessageID],ALL_IN_ONE[Gesamt_ID],,0)</f>
        <v>#VALUE!</v>
      </c>
      <c r="C637">
        <v>67132</v>
      </c>
      <c r="D637" t="s">
        <v>3675</v>
      </c>
      <c r="E637">
        <v>74233</v>
      </c>
      <c r="F637">
        <v>67122</v>
      </c>
      <c r="G637">
        <v>67119</v>
      </c>
      <c r="H637" t="s">
        <v>31</v>
      </c>
      <c r="I637" t="str">
        <f t="array" ref="I637">IFERROR(_xlfn.XLOOKUP(Tabelle10[[#This Row],[NegotiationID]]&amp;"FinalAccept",Tabelle10[NegotiationID]&amp;Tabelle10[ActionType],Tabelle10[ActionType],,0),_xlfn.XLOOKUP(Tabelle10[[#This Row],[NegotiationID]]&amp;"FinalReject",Tabelle10[NegotiationID]&amp;Tabelle10[ActionType],Tabelle10[ActionType],,0))</f>
        <v>FinalAccept</v>
      </c>
      <c r="J637">
        <v>0.8105</v>
      </c>
      <c r="K637">
        <v>0.38150000000000001</v>
      </c>
      <c r="L637">
        <v>1.1919999999999999</v>
      </c>
      <c r="M637">
        <v>0.42899999999999999</v>
      </c>
      <c r="N637">
        <v>505</v>
      </c>
      <c r="O637">
        <v>3313</v>
      </c>
      <c r="P637">
        <v>16</v>
      </c>
      <c r="Q637" s="3" t="s">
        <v>4188</v>
      </c>
    </row>
    <row r="638" ht="130.5" hidden="1">
      <c r="A638" t="e">
        <f t="shared" ca="1" si="560"/>
        <v>#VALUE!</v>
      </c>
      <c r="B638" t="e">
        <f t="array" ref="B638" ca="1">_xlfn.XLOOKUP(Tabelle10[[#This Row],[ExperimentID]]&amp;Tabelle10[[#This Row],[NegotiationID]]&amp;Tabelle10[[#This Row],[MessageID]],ALL_IN_ONE[ExperimentID]&amp;ALL_IN_ONE[NegotiationID]&amp;ALL_IN_ONE[MessageID],ALL_IN_ONE[Gesamt_ID],,0)</f>
        <v>#VALUE!</v>
      </c>
      <c r="C638">
        <v>67132</v>
      </c>
      <c r="D638" t="s">
        <v>3675</v>
      </c>
      <c r="E638">
        <v>74485</v>
      </c>
      <c r="F638">
        <v>67119</v>
      </c>
      <c r="G638">
        <v>67122</v>
      </c>
      <c r="H638" t="s">
        <v>22</v>
      </c>
      <c r="I638" t="str">
        <f t="array" ref="I638">IFERROR(_xlfn.XLOOKUP(Tabelle10[[#This Row],[NegotiationID]]&amp;"FinalAccept",Tabelle10[NegotiationID]&amp;Tabelle10[ActionType],Tabelle10[ActionType],,0),_xlfn.XLOOKUP(Tabelle10[[#This Row],[NegotiationID]]&amp;"FinalReject",Tabelle10[NegotiationID]&amp;Tabelle10[ActionType],Tabelle10[ActionType],,0))</f>
        <v>FinalAccept</v>
      </c>
      <c r="N638">
        <v>130</v>
      </c>
      <c r="O638">
        <v>3313</v>
      </c>
      <c r="P638">
        <v>16</v>
      </c>
      <c r="Q638" s="3" t="s">
        <v>6703</v>
      </c>
    </row>
    <row r="639" ht="87" hidden="1">
      <c r="A639" t="e">
        <f t="shared" ca="1" si="560"/>
        <v>#VALUE!</v>
      </c>
      <c r="B639" t="e">
        <f t="array" ref="B639" ca="1">_xlfn.XLOOKUP(Tabelle10[[#This Row],[ExperimentID]]&amp;Tabelle10[[#This Row],[NegotiationID]]&amp;Tabelle10[[#This Row],[MessageID]],ALL_IN_ONE[ExperimentID]&amp;ALL_IN_ONE[NegotiationID]&amp;ALL_IN_ONE[MessageID],ALL_IN_ONE[Gesamt_ID],,0)</f>
        <v>#VALUE!</v>
      </c>
      <c r="C639">
        <v>67132</v>
      </c>
      <c r="D639" t="s">
        <v>3675</v>
      </c>
      <c r="E639">
        <v>75105</v>
      </c>
      <c r="F639">
        <v>67122</v>
      </c>
      <c r="G639">
        <v>67119</v>
      </c>
      <c r="H639" t="s">
        <v>24</v>
      </c>
      <c r="I639" t="str">
        <f t="array" ref="I639">IFERROR(_xlfn.XLOOKUP(Tabelle10[[#This Row],[NegotiationID]]&amp;"FinalAccept",Tabelle10[NegotiationID]&amp;Tabelle10[ActionType],Tabelle10[ActionType],,0),_xlfn.XLOOKUP(Tabelle10[[#This Row],[NegotiationID]]&amp;"FinalReject",Tabelle10[NegotiationID]&amp;Tabelle10[ActionType],Tabelle10[ActionType],,0))</f>
        <v>FinalAccept</v>
      </c>
      <c r="N639">
        <v>76</v>
      </c>
      <c r="O639">
        <v>3313</v>
      </c>
      <c r="P639">
        <v>16</v>
      </c>
      <c r="Q639" s="3" t="s">
        <v>6704</v>
      </c>
    </row>
    <row r="640" ht="15" customHeight="1">
      <c r="A640" t="e">
        <f t="shared" ca="1" si="560"/>
        <v>#VALUE!</v>
      </c>
      <c r="B640" t="e">
        <f t="array" ref="B640" ca="1">_xlfn.XLOOKUP(Tabelle10[[#This Row],[ExperimentID]]&amp;Tabelle10[[#This Row],[NegotiationID]]&amp;Tabelle10[[#This Row],[MessageID]],ALL_IN_ONE[ExperimentID]&amp;ALL_IN_ONE[NegotiationID]&amp;ALL_IN_ONE[MessageID],ALL_IN_ONE[Gesamt_ID],,0)</f>
        <v>#VALUE!</v>
      </c>
      <c r="C640">
        <v>67132</v>
      </c>
      <c r="D640" t="s">
        <v>3675</v>
      </c>
      <c r="E640">
        <v>75221</v>
      </c>
      <c r="F640">
        <v>67119</v>
      </c>
      <c r="G640">
        <v>67122</v>
      </c>
      <c r="H640" t="s">
        <v>31</v>
      </c>
      <c r="I640" t="str">
        <f t="array" ref="I640">IFERROR(_xlfn.XLOOKUP(Tabelle10[[#This Row],[NegotiationID]]&amp;"FinalAccept",Tabelle10[NegotiationID]&amp;Tabelle10[ActionType],Tabelle10[ActionType],,0),_xlfn.XLOOKUP(Tabelle10[[#This Row],[NegotiationID]]&amp;"FinalReject",Tabelle10[NegotiationID]&amp;Tabelle10[ActionType],Tabelle10[ActionType],,0))</f>
        <v>FinalAccept</v>
      </c>
      <c r="J640">
        <v>0.51049999999999995</v>
      </c>
      <c r="K640">
        <v>0.60999999999999999</v>
      </c>
      <c r="L640">
        <v>1.1205000000000001</v>
      </c>
      <c r="M640">
        <v>0.099500000000000005</v>
      </c>
      <c r="N640">
        <v>159</v>
      </c>
      <c r="O640">
        <v>3313</v>
      </c>
      <c r="P640">
        <v>16</v>
      </c>
      <c r="Q640" s="3" t="s">
        <v>4189</v>
      </c>
    </row>
    <row r="641" ht="15" customHeight="1">
      <c r="A641" t="e">
        <f t="shared" ca="1" si="560"/>
        <v>#VALUE!</v>
      </c>
      <c r="B641" t="e">
        <f t="array" ref="B641" ca="1">_xlfn.XLOOKUP(Tabelle10[[#This Row],[ExperimentID]]&amp;Tabelle10[[#This Row],[NegotiationID]]&amp;Tabelle10[[#This Row],[MessageID]],ALL_IN_ONE[ExperimentID]&amp;ALL_IN_ONE[NegotiationID]&amp;ALL_IN_ONE[MessageID],ALL_IN_ONE[Gesamt_ID],,0)</f>
        <v>#VALUE!</v>
      </c>
      <c r="C641">
        <v>67132</v>
      </c>
      <c r="D641" t="s">
        <v>3675</v>
      </c>
      <c r="E641">
        <v>75229</v>
      </c>
      <c r="F641">
        <v>67122</v>
      </c>
      <c r="G641">
        <v>67119</v>
      </c>
      <c r="H641" t="s">
        <v>31</v>
      </c>
      <c r="I641" t="str">
        <f t="array" ref="I641">IFERROR(_xlfn.XLOOKUP(Tabelle10[[#This Row],[NegotiationID]]&amp;"FinalAccept",Tabelle10[NegotiationID]&amp;Tabelle10[ActionType],Tabelle10[ActionType],,0),_xlfn.XLOOKUP(Tabelle10[[#This Row],[NegotiationID]]&amp;"FinalReject",Tabelle10[NegotiationID]&amp;Tabelle10[ActionType],Tabelle10[ActionType],,0))</f>
        <v>FinalAccept</v>
      </c>
      <c r="J641">
        <v>0.66149999999999998</v>
      </c>
      <c r="K641">
        <v>0.49049999999999999</v>
      </c>
      <c r="L641">
        <v>1.1519999999999999</v>
      </c>
      <c r="M641">
        <v>0.17100000000000001</v>
      </c>
      <c r="N641">
        <v>167</v>
      </c>
      <c r="O641">
        <v>3313</v>
      </c>
      <c r="P641">
        <v>16</v>
      </c>
      <c r="Q641" s="3" t="s">
        <v>4190</v>
      </c>
    </row>
    <row r="642" ht="174" hidden="1">
      <c r="A642" t="e">
        <f t="shared" ref="A642:A705" ca="1" si="561">MID(CELL("Dateiname",$A$1),FIND("]",CELL("Dateiname",$A$1))+1,31)</f>
        <v>#VALUE!</v>
      </c>
      <c r="B642" t="e">
        <f t="array" ref="B642" ca="1">_xlfn.XLOOKUP(Tabelle10[[#This Row],[ExperimentID]]&amp;Tabelle10[[#This Row],[NegotiationID]]&amp;Tabelle10[[#This Row],[MessageID]],ALL_IN_ONE[ExperimentID]&amp;ALL_IN_ONE[NegotiationID]&amp;ALL_IN_ONE[MessageID],ALL_IN_ONE[Gesamt_ID],,0)</f>
        <v>#VALUE!</v>
      </c>
      <c r="C642">
        <v>67132</v>
      </c>
      <c r="D642" t="s">
        <v>3675</v>
      </c>
      <c r="E642">
        <v>75314</v>
      </c>
      <c r="F642">
        <v>67119</v>
      </c>
      <c r="G642">
        <v>67122</v>
      </c>
      <c r="H642" t="s">
        <v>22</v>
      </c>
      <c r="I642" t="str">
        <f t="array" ref="I642">IFERROR(_xlfn.XLOOKUP(Tabelle10[[#This Row],[NegotiationID]]&amp;"FinalAccept",Tabelle10[NegotiationID]&amp;Tabelle10[ActionType],Tabelle10[ActionType],,0),_xlfn.XLOOKUP(Tabelle10[[#This Row],[NegotiationID]]&amp;"FinalReject",Tabelle10[NegotiationID]&amp;Tabelle10[ActionType],Tabelle10[ActionType],,0))</f>
        <v>FinalAccept</v>
      </c>
      <c r="N642">
        <v>198</v>
      </c>
      <c r="O642">
        <v>3313</v>
      </c>
      <c r="P642">
        <v>16</v>
      </c>
      <c r="Q642" s="3" t="s">
        <v>6705</v>
      </c>
    </row>
    <row r="643" ht="130.5" hidden="1">
      <c r="A643" t="e">
        <f t="shared" ca="1" si="561"/>
        <v>#VALUE!</v>
      </c>
      <c r="B643" t="e">
        <f t="array" ref="B643" ca="1">_xlfn.XLOOKUP(Tabelle10[[#This Row],[ExperimentID]]&amp;Tabelle10[[#This Row],[NegotiationID]]&amp;Tabelle10[[#This Row],[MessageID]],ALL_IN_ONE[ExperimentID]&amp;ALL_IN_ONE[NegotiationID]&amp;ALL_IN_ONE[MessageID],ALL_IN_ONE[Gesamt_ID],,0)</f>
        <v>#VALUE!</v>
      </c>
      <c r="C643">
        <v>67132</v>
      </c>
      <c r="D643" t="s">
        <v>3675</v>
      </c>
      <c r="E643">
        <v>75432</v>
      </c>
      <c r="F643">
        <v>67122</v>
      </c>
      <c r="G643">
        <v>67119</v>
      </c>
      <c r="H643" t="s">
        <v>24</v>
      </c>
      <c r="I643" t="str">
        <f t="array" ref="I643">IFERROR(_xlfn.XLOOKUP(Tabelle10[[#This Row],[NegotiationID]]&amp;"FinalAccept",Tabelle10[NegotiationID]&amp;Tabelle10[ActionType],Tabelle10[ActionType],,0),_xlfn.XLOOKUP(Tabelle10[[#This Row],[NegotiationID]]&amp;"FinalReject",Tabelle10[NegotiationID]&amp;Tabelle10[ActionType],Tabelle10[ActionType],,0))</f>
        <v>FinalAccept</v>
      </c>
      <c r="N643">
        <v>218</v>
      </c>
      <c r="O643">
        <v>3313</v>
      </c>
      <c r="P643">
        <v>16</v>
      </c>
      <c r="Q643" s="3" t="s">
        <v>6706</v>
      </c>
    </row>
    <row r="644" ht="15" customHeight="1">
      <c r="A644" t="e">
        <f t="shared" ca="1" si="561"/>
        <v>#VALUE!</v>
      </c>
      <c r="B644" t="e">
        <f t="array" ref="B644" ca="1">_xlfn.XLOOKUP(Tabelle10[[#This Row],[ExperimentID]]&amp;Tabelle10[[#This Row],[NegotiationID]]&amp;Tabelle10[[#This Row],[MessageID]],ALL_IN_ONE[ExperimentID]&amp;ALL_IN_ONE[NegotiationID]&amp;ALL_IN_ONE[MessageID],ALL_IN_ONE[Gesamt_ID],,0)</f>
        <v>#VALUE!</v>
      </c>
      <c r="C644">
        <v>67132</v>
      </c>
      <c r="D644" t="s">
        <v>3675</v>
      </c>
      <c r="E644">
        <v>75694</v>
      </c>
      <c r="F644">
        <v>67119</v>
      </c>
      <c r="G644">
        <v>67122</v>
      </c>
      <c r="H644" t="s">
        <v>31</v>
      </c>
      <c r="I644" t="str">
        <f t="array" ref="I644">IFERROR(_xlfn.XLOOKUP(Tabelle10[[#This Row],[NegotiationID]]&amp;"FinalAccept",Tabelle10[NegotiationID]&amp;Tabelle10[ActionType],Tabelle10[ActionType],,0),_xlfn.XLOOKUP(Tabelle10[[#This Row],[NegotiationID]]&amp;"FinalReject",Tabelle10[NegotiationID]&amp;Tabelle10[ActionType],Tabelle10[ActionType],,0))</f>
        <v>FinalAccept</v>
      </c>
      <c r="J644">
        <v>0.57050000000000001</v>
      </c>
      <c r="K644">
        <v>0.51000000000000001</v>
      </c>
      <c r="L644">
        <v>1.0805</v>
      </c>
      <c r="M644">
        <v>0.060499999999999998</v>
      </c>
      <c r="N644">
        <v>241</v>
      </c>
      <c r="O644">
        <v>3313</v>
      </c>
      <c r="P644">
        <v>16</v>
      </c>
      <c r="Q644" s="3" t="s">
        <v>4191</v>
      </c>
    </row>
    <row r="645" ht="15" customHeight="1">
      <c r="A645" t="e">
        <f t="shared" ca="1" si="561"/>
        <v>#VALUE!</v>
      </c>
      <c r="B645" t="e">
        <f t="array" ref="B645" ca="1">_xlfn.XLOOKUP(Tabelle10[[#This Row],[ExperimentID]]&amp;Tabelle10[[#This Row],[NegotiationID]]&amp;Tabelle10[[#This Row],[MessageID]],ALL_IN_ONE[ExperimentID]&amp;ALL_IN_ONE[NegotiationID]&amp;ALL_IN_ONE[MessageID],ALL_IN_ONE[Gesamt_ID],,0)</f>
        <v>#VALUE!</v>
      </c>
      <c r="C645">
        <v>67132</v>
      </c>
      <c r="D645" t="s">
        <v>3675</v>
      </c>
      <c r="E645">
        <v>76311</v>
      </c>
      <c r="F645">
        <v>67122</v>
      </c>
      <c r="G645">
        <v>67119</v>
      </c>
      <c r="H645" t="s">
        <v>31</v>
      </c>
      <c r="I645" t="str">
        <f t="array" ref="I645">IFERROR(_xlfn.XLOOKUP(Tabelle10[[#This Row],[NegotiationID]]&amp;"FinalAccept",Tabelle10[NegotiationID]&amp;Tabelle10[ActionType],Tabelle10[ActionType],,0),_xlfn.XLOOKUP(Tabelle10[[#This Row],[NegotiationID]]&amp;"FinalReject",Tabelle10[NegotiationID]&amp;Tabelle10[ActionType],Tabelle10[ActionType],,0))</f>
        <v>FinalAccept</v>
      </c>
      <c r="J645">
        <v>0.71050000000000002</v>
      </c>
      <c r="K645">
        <v>0.43049999999999999</v>
      </c>
      <c r="L645">
        <v>1.141</v>
      </c>
      <c r="M645">
        <v>0.28000000000000003</v>
      </c>
      <c r="N645">
        <v>252</v>
      </c>
      <c r="O645">
        <v>3313</v>
      </c>
      <c r="P645">
        <v>16</v>
      </c>
      <c r="Q645" s="3" t="s">
        <v>4192</v>
      </c>
    </row>
    <row r="646" ht="15" customHeight="1">
      <c r="A646" t="e">
        <f t="shared" ca="1" si="561"/>
        <v>#VALUE!</v>
      </c>
      <c r="B646" t="e">
        <f t="array" ref="B646" ca="1">_xlfn.XLOOKUP(Tabelle10[[#This Row],[ExperimentID]]&amp;Tabelle10[[#This Row],[NegotiationID]]&amp;Tabelle10[[#This Row],[MessageID]],ALL_IN_ONE[ExperimentID]&amp;ALL_IN_ONE[NegotiationID]&amp;ALL_IN_ONE[MessageID],ALL_IN_ONE[Gesamt_ID],,0)</f>
        <v>#VALUE!</v>
      </c>
      <c r="C646">
        <v>67132</v>
      </c>
      <c r="D646" t="s">
        <v>3675</v>
      </c>
      <c r="E646">
        <v>76404</v>
      </c>
      <c r="F646">
        <v>67119</v>
      </c>
      <c r="G646">
        <v>67122</v>
      </c>
      <c r="H646" t="s">
        <v>31</v>
      </c>
      <c r="I646" t="str">
        <f t="array" ref="I646">IFERROR(_xlfn.XLOOKUP(Tabelle10[[#This Row],[NegotiationID]]&amp;"FinalAccept",Tabelle10[NegotiationID]&amp;Tabelle10[ActionType],Tabelle10[ActionType],,0),_xlfn.XLOOKUP(Tabelle10[[#This Row],[NegotiationID]]&amp;"FinalReject",Tabelle10[NegotiationID]&amp;Tabelle10[ActionType],Tabelle10[ActionType],,0))</f>
        <v>FinalAccept</v>
      </c>
      <c r="J646">
        <v>0.57050000000000001</v>
      </c>
      <c r="K646">
        <v>0.59999999999999998</v>
      </c>
      <c r="L646">
        <v>1.1705000000000001</v>
      </c>
      <c r="M646">
        <v>0.029499999999999998</v>
      </c>
      <c r="N646">
        <v>136</v>
      </c>
      <c r="O646">
        <v>3313</v>
      </c>
      <c r="P646">
        <v>16</v>
      </c>
      <c r="Q646" s="3" t="s">
        <v>4193</v>
      </c>
    </row>
    <row r="647" ht="15" customHeight="1">
      <c r="A647" t="e">
        <f t="shared" ca="1" si="561"/>
        <v>#VALUE!</v>
      </c>
      <c r="B647" t="e">
        <f t="array" ref="B647" ca="1">_xlfn.XLOOKUP(Tabelle10[[#This Row],[ExperimentID]]&amp;Tabelle10[[#This Row],[NegotiationID]]&amp;Tabelle10[[#This Row],[MessageID]],ALL_IN_ONE[ExperimentID]&amp;ALL_IN_ONE[NegotiationID]&amp;ALL_IN_ONE[MessageID],ALL_IN_ONE[Gesamt_ID],,0)</f>
        <v>#VALUE!</v>
      </c>
      <c r="C647">
        <v>67132</v>
      </c>
      <c r="D647" t="s">
        <v>3675</v>
      </c>
      <c r="E647">
        <v>77066</v>
      </c>
      <c r="F647">
        <v>67122</v>
      </c>
      <c r="G647">
        <v>67119</v>
      </c>
      <c r="H647" t="s">
        <v>31</v>
      </c>
      <c r="I647" t="str">
        <f t="array" ref="I647">IFERROR(_xlfn.XLOOKUP(Tabelle10[[#This Row],[NegotiationID]]&amp;"FinalAccept",Tabelle10[NegotiationID]&amp;Tabelle10[ActionType],Tabelle10[ActionType],,0),_xlfn.XLOOKUP(Tabelle10[[#This Row],[NegotiationID]]&amp;"FinalReject",Tabelle10[NegotiationID]&amp;Tabelle10[ActionType],Tabelle10[ActionType],,0))</f>
        <v>FinalAccept</v>
      </c>
      <c r="J647">
        <v>0.65049999999999997</v>
      </c>
      <c r="K647">
        <v>0.54049999999999998</v>
      </c>
      <c r="L647">
        <v>1.1910000000000001</v>
      </c>
      <c r="M647">
        <v>0.11</v>
      </c>
      <c r="N647">
        <v>97</v>
      </c>
      <c r="O647">
        <v>3313</v>
      </c>
      <c r="P647">
        <v>16</v>
      </c>
      <c r="Q647" s="3" t="s">
        <v>4194</v>
      </c>
    </row>
    <row r="648" ht="15" customHeight="1">
      <c r="A648" t="e">
        <f t="shared" ca="1" si="561"/>
        <v>#VALUE!</v>
      </c>
      <c r="B648" t="e">
        <f t="array" ref="B648" ca="1">_xlfn.XLOOKUP(Tabelle10[[#This Row],[ExperimentID]]&amp;Tabelle10[[#This Row],[NegotiationID]]&amp;Tabelle10[[#This Row],[MessageID]],ALL_IN_ONE[ExperimentID]&amp;ALL_IN_ONE[NegotiationID]&amp;ALL_IN_ONE[MessageID],ALL_IN_ONE[Gesamt_ID],,0)</f>
        <v>#VALUE!</v>
      </c>
      <c r="C648">
        <v>67132</v>
      </c>
      <c r="D648" t="s">
        <v>3675</v>
      </c>
      <c r="E648">
        <v>77069</v>
      </c>
      <c r="F648">
        <v>67119</v>
      </c>
      <c r="G648">
        <v>67122</v>
      </c>
      <c r="H648" t="s">
        <v>20</v>
      </c>
      <c r="I648" t="str">
        <f t="array" ref="I648">IFERROR(_xlfn.XLOOKUP(Tabelle10[[#This Row],[NegotiationID]]&amp;"FinalAccept",Tabelle10[NegotiationID]&amp;Tabelle10[ActionType],Tabelle10[ActionType],,0),_xlfn.XLOOKUP(Tabelle10[[#This Row],[NegotiationID]]&amp;"FinalReject",Tabelle10[NegotiationID]&amp;Tabelle10[ActionType],Tabelle10[ActionType],,0))</f>
        <v>FinalAccept</v>
      </c>
      <c r="J648">
        <v>0.54049999999999998</v>
      </c>
      <c r="K648">
        <v>0.65049999999999997</v>
      </c>
      <c r="L648">
        <v>1.1910000000000001</v>
      </c>
      <c r="M648">
        <v>0.11</v>
      </c>
      <c r="N648">
        <v>42</v>
      </c>
      <c r="O648">
        <v>3313</v>
      </c>
      <c r="P648">
        <v>16</v>
      </c>
      <c r="Q648" s="3" t="s">
        <v>4195</v>
      </c>
    </row>
    <row r="649" ht="14.5" hidden="1">
      <c r="A649" t="e">
        <f t="shared" ca="1" si="561"/>
        <v>#VALUE!</v>
      </c>
      <c r="B649" t="e">
        <f t="array" ref="B649" ca="1">_xlfn.XLOOKUP(Tabelle10[[#This Row],[ExperimentID]]&amp;Tabelle10[[#This Row],[NegotiationID]]&amp;Tabelle10[[#This Row],[MessageID]],ALL_IN_ONE[ExperimentID]&amp;ALL_IN_ONE[NegotiationID]&amp;ALL_IN_ONE[MessageID],ALL_IN_ONE[Gesamt_ID],,0)</f>
        <v>#VALUE!</v>
      </c>
      <c r="C649">
        <v>67160</v>
      </c>
      <c r="D649" t="s">
        <v>3675</v>
      </c>
      <c r="E649">
        <v>67161</v>
      </c>
      <c r="H649" t="s">
        <v>6019</v>
      </c>
      <c r="I649" t="str">
        <f t="array" ref="I649">IFERROR(_xlfn.XLOOKUP(Tabelle10[[#This Row],[NegotiationID]]&amp;"FinalAccept",Tabelle10[NegotiationID]&amp;Tabelle10[ActionType],Tabelle10[ActionType],,0),_xlfn.XLOOKUP(Tabelle10[[#This Row],[NegotiationID]]&amp;"FinalReject",Tabelle10[NegotiationID]&amp;Tabelle10[ActionType],Tabelle10[ActionType],,0))</f>
        <v>FinalAccept</v>
      </c>
      <c r="N649">
        <v>21</v>
      </c>
      <c r="O649">
        <v>2795</v>
      </c>
      <c r="P649">
        <v>10</v>
      </c>
      <c r="Q649" t="s">
        <v>6020</v>
      </c>
    </row>
    <row r="650" ht="15" customHeight="1">
      <c r="A650" t="e">
        <f t="shared" ca="1" si="561"/>
        <v>#VALUE!</v>
      </c>
      <c r="B650" t="e">
        <f t="array" ref="B650" ca="1">_xlfn.XLOOKUP(Tabelle10[[#This Row],[ExperimentID]]&amp;Tabelle10[[#This Row],[NegotiationID]]&amp;Tabelle10[[#This Row],[MessageID]],ALL_IN_ONE[ExperimentID]&amp;ALL_IN_ONE[NegotiationID]&amp;ALL_IN_ONE[MessageID],ALL_IN_ONE[Gesamt_ID],,0)</f>
        <v>#VALUE!</v>
      </c>
      <c r="C650">
        <v>67160</v>
      </c>
      <c r="D650" t="s">
        <v>3675</v>
      </c>
      <c r="E650">
        <v>72461</v>
      </c>
      <c r="F650">
        <v>67147</v>
      </c>
      <c r="G650">
        <v>67150</v>
      </c>
      <c r="H650" t="s">
        <v>19</v>
      </c>
      <c r="I650" t="str">
        <f t="array" ref="I650">IFERROR(_xlfn.XLOOKUP(Tabelle10[[#This Row],[NegotiationID]]&amp;"FinalAccept",Tabelle10[NegotiationID]&amp;Tabelle10[ActionType],Tabelle10[ActionType],,0),_xlfn.XLOOKUP(Tabelle10[[#This Row],[NegotiationID]]&amp;"FinalReject",Tabelle10[NegotiationID]&amp;Tabelle10[ActionType],Tabelle10[ActionType],,0))</f>
        <v>FinalAccept</v>
      </c>
      <c r="J650">
        <v>0.871</v>
      </c>
      <c r="K650">
        <v>0.33200000000000002</v>
      </c>
      <c r="L650">
        <v>1.2030000000000001</v>
      </c>
      <c r="M650">
        <v>0.53900000000000003</v>
      </c>
      <c r="N650">
        <v>253</v>
      </c>
      <c r="O650">
        <v>2795</v>
      </c>
      <c r="P650">
        <v>10</v>
      </c>
      <c r="Q650" s="3" t="s">
        <v>4196</v>
      </c>
    </row>
    <row r="651" ht="15" customHeight="1">
      <c r="A651" t="e">
        <f t="shared" ca="1" si="561"/>
        <v>#VALUE!</v>
      </c>
      <c r="B651" t="e">
        <f t="array" ref="B651" ca="1">_xlfn.XLOOKUP(Tabelle10[[#This Row],[ExperimentID]]&amp;Tabelle10[[#This Row],[NegotiationID]]&amp;Tabelle10[[#This Row],[MessageID]],ALL_IN_ONE[ExperimentID]&amp;ALL_IN_ONE[NegotiationID]&amp;ALL_IN_ONE[MessageID],ALL_IN_ONE[Gesamt_ID],,0)</f>
        <v>#VALUE!</v>
      </c>
      <c r="C651">
        <v>67160</v>
      </c>
      <c r="D651" t="s">
        <v>3675</v>
      </c>
      <c r="E651">
        <v>74232</v>
      </c>
      <c r="F651">
        <v>67150</v>
      </c>
      <c r="G651">
        <v>67147</v>
      </c>
      <c r="H651" t="s">
        <v>31</v>
      </c>
      <c r="I651" t="str">
        <f t="array" ref="I651">IFERROR(_xlfn.XLOOKUP(Tabelle10[[#This Row],[NegotiationID]]&amp;"FinalAccept",Tabelle10[NegotiationID]&amp;Tabelle10[ActionType],Tabelle10[ActionType],,0),_xlfn.XLOOKUP(Tabelle10[[#This Row],[NegotiationID]]&amp;"FinalReject",Tabelle10[NegotiationID]&amp;Tabelle10[ActionType],Tabelle10[ActionType],,0))</f>
        <v>FinalAccept</v>
      </c>
      <c r="J651">
        <v>0.82150000000000001</v>
      </c>
      <c r="K651">
        <v>0.40150000000000002</v>
      </c>
      <c r="L651">
        <v>1.2230000000000001</v>
      </c>
      <c r="M651">
        <v>0.41999999999999998</v>
      </c>
      <c r="N651">
        <v>466</v>
      </c>
      <c r="O651">
        <v>2795</v>
      </c>
      <c r="P651">
        <v>10</v>
      </c>
      <c r="Q651" s="3" t="s">
        <v>4197</v>
      </c>
    </row>
    <row r="652" ht="15" customHeight="1">
      <c r="A652" t="e">
        <f t="shared" ca="1" si="561"/>
        <v>#VALUE!</v>
      </c>
      <c r="B652" t="e">
        <f t="array" ref="B652" ca="1">_xlfn.XLOOKUP(Tabelle10[[#This Row],[ExperimentID]]&amp;Tabelle10[[#This Row],[NegotiationID]]&amp;Tabelle10[[#This Row],[MessageID]],ALL_IN_ONE[ExperimentID]&amp;ALL_IN_ONE[NegotiationID]&amp;ALL_IN_ONE[MessageID],ALL_IN_ONE[Gesamt_ID],,0)</f>
        <v>#VALUE!</v>
      </c>
      <c r="C652">
        <v>67160</v>
      </c>
      <c r="D652" t="s">
        <v>3675</v>
      </c>
      <c r="E652">
        <v>74287</v>
      </c>
      <c r="F652">
        <v>67147</v>
      </c>
      <c r="G652">
        <v>67150</v>
      </c>
      <c r="H652" t="s">
        <v>31</v>
      </c>
      <c r="I652" t="str">
        <f t="array" ref="I652">IFERROR(_xlfn.XLOOKUP(Tabelle10[[#This Row],[NegotiationID]]&amp;"FinalAccept",Tabelle10[NegotiationID]&amp;Tabelle10[ActionType],Tabelle10[ActionType],,0),_xlfn.XLOOKUP(Tabelle10[[#This Row],[NegotiationID]]&amp;"FinalReject",Tabelle10[NegotiationID]&amp;Tabelle10[ActionType],Tabelle10[ActionType],,0))</f>
        <v>FinalAccept</v>
      </c>
      <c r="J652">
        <v>0.75849999999999995</v>
      </c>
      <c r="K652">
        <v>0.432</v>
      </c>
      <c r="L652">
        <v>1.1904999999999999</v>
      </c>
      <c r="M652">
        <v>0.32650000000000001</v>
      </c>
      <c r="N652">
        <v>316</v>
      </c>
      <c r="O652">
        <v>2795</v>
      </c>
      <c r="P652">
        <v>10</v>
      </c>
      <c r="Q652" s="3" t="s">
        <v>4198</v>
      </c>
    </row>
    <row r="653" ht="15" customHeight="1">
      <c r="A653" t="e">
        <f t="shared" ca="1" si="561"/>
        <v>#VALUE!</v>
      </c>
      <c r="B653" t="e">
        <f t="array" ref="B653" ca="1">_xlfn.XLOOKUP(Tabelle10[[#This Row],[ExperimentID]]&amp;Tabelle10[[#This Row],[NegotiationID]]&amp;Tabelle10[[#This Row],[MessageID]],ALL_IN_ONE[ExperimentID]&amp;ALL_IN_ONE[NegotiationID]&amp;ALL_IN_ONE[MessageID],ALL_IN_ONE[Gesamt_ID],,0)</f>
        <v>#VALUE!</v>
      </c>
      <c r="C653">
        <v>67160</v>
      </c>
      <c r="D653" t="s">
        <v>3675</v>
      </c>
      <c r="E653">
        <v>74495</v>
      </c>
      <c r="F653">
        <v>67150</v>
      </c>
      <c r="G653">
        <v>67147</v>
      </c>
      <c r="H653" t="s">
        <v>31</v>
      </c>
      <c r="I653" t="str">
        <f t="array" ref="I653">IFERROR(_xlfn.XLOOKUP(Tabelle10[[#This Row],[NegotiationID]]&amp;"FinalAccept",Tabelle10[NegotiationID]&amp;Tabelle10[ActionType],Tabelle10[ActionType],,0),_xlfn.XLOOKUP(Tabelle10[[#This Row],[NegotiationID]]&amp;"FinalReject",Tabelle10[NegotiationID]&amp;Tabelle10[ActionType],Tabelle10[ActionType],,0))</f>
        <v>FinalAccept</v>
      </c>
      <c r="J653">
        <v>0.6925</v>
      </c>
      <c r="K653">
        <v>0.47899999999999998</v>
      </c>
      <c r="L653">
        <v>1.1715</v>
      </c>
      <c r="M653">
        <v>0.2135</v>
      </c>
      <c r="N653">
        <v>373</v>
      </c>
      <c r="O653">
        <v>2795</v>
      </c>
      <c r="P653">
        <v>10</v>
      </c>
      <c r="Q653" s="3" t="s">
        <v>4199</v>
      </c>
    </row>
    <row r="654" ht="15" customHeight="1">
      <c r="A654" t="e">
        <f t="shared" ca="1" si="561"/>
        <v>#VALUE!</v>
      </c>
      <c r="B654" t="e">
        <f t="array" ref="B654" ca="1">_xlfn.XLOOKUP(Tabelle10[[#This Row],[ExperimentID]]&amp;Tabelle10[[#This Row],[NegotiationID]]&amp;Tabelle10[[#This Row],[MessageID]],ALL_IN_ONE[ExperimentID]&amp;ALL_IN_ONE[NegotiationID]&amp;ALL_IN_ONE[MessageID],ALL_IN_ONE[Gesamt_ID],,0)</f>
        <v>#VALUE!</v>
      </c>
      <c r="C654">
        <v>67160</v>
      </c>
      <c r="D654" t="s">
        <v>3675</v>
      </c>
      <c r="E654">
        <v>74903</v>
      </c>
      <c r="F654">
        <v>67147</v>
      </c>
      <c r="G654">
        <v>67150</v>
      </c>
      <c r="H654" t="s">
        <v>31</v>
      </c>
      <c r="I654" t="str">
        <f t="array" ref="I654">IFERROR(_xlfn.XLOOKUP(Tabelle10[[#This Row],[NegotiationID]]&amp;"FinalAccept",Tabelle10[NegotiationID]&amp;Tabelle10[ActionType],Tabelle10[ActionType],,0),_xlfn.XLOOKUP(Tabelle10[[#This Row],[NegotiationID]]&amp;"FinalReject",Tabelle10[NegotiationID]&amp;Tabelle10[ActionType],Tabelle10[ActionType],,0))</f>
        <v>FinalAccept</v>
      </c>
      <c r="J654">
        <v>0.66049999999999998</v>
      </c>
      <c r="K654">
        <v>0.47199999999999998</v>
      </c>
      <c r="L654">
        <v>1.1325000000000001</v>
      </c>
      <c r="M654">
        <v>0.1885</v>
      </c>
      <c r="N654">
        <v>313</v>
      </c>
      <c r="O654">
        <v>2795</v>
      </c>
      <c r="P654">
        <v>10</v>
      </c>
      <c r="Q654" s="3" t="s">
        <v>4200</v>
      </c>
    </row>
    <row r="655" ht="15" customHeight="1">
      <c r="A655" t="e">
        <f t="shared" ca="1" si="561"/>
        <v>#VALUE!</v>
      </c>
      <c r="B655" t="e">
        <f t="array" ref="B655" ca="1">_xlfn.XLOOKUP(Tabelle10[[#This Row],[ExperimentID]]&amp;Tabelle10[[#This Row],[NegotiationID]]&amp;Tabelle10[[#This Row],[MessageID]],ALL_IN_ONE[ExperimentID]&amp;ALL_IN_ONE[NegotiationID]&amp;ALL_IN_ONE[MessageID],ALL_IN_ONE[Gesamt_ID],,0)</f>
        <v>#VALUE!</v>
      </c>
      <c r="C655">
        <v>67160</v>
      </c>
      <c r="D655" t="s">
        <v>3675</v>
      </c>
      <c r="E655">
        <v>75427</v>
      </c>
      <c r="F655">
        <v>67150</v>
      </c>
      <c r="G655">
        <v>67147</v>
      </c>
      <c r="H655" t="s">
        <v>31</v>
      </c>
      <c r="I655" t="str">
        <f t="array" ref="I655">IFERROR(_xlfn.XLOOKUP(Tabelle10[[#This Row],[NegotiationID]]&amp;"FinalAccept",Tabelle10[NegotiationID]&amp;Tabelle10[ActionType],Tabelle10[ActionType],,0),_xlfn.XLOOKUP(Tabelle10[[#This Row],[NegotiationID]]&amp;"FinalReject",Tabelle10[NegotiationID]&amp;Tabelle10[ActionType],Tabelle10[ActionType],,0))</f>
        <v>FinalAccept</v>
      </c>
      <c r="J655">
        <v>0.6925</v>
      </c>
      <c r="K655">
        <v>0.47899999999999998</v>
      </c>
      <c r="L655">
        <v>1.1715</v>
      </c>
      <c r="M655">
        <v>0.2135</v>
      </c>
      <c r="N655">
        <v>359</v>
      </c>
      <c r="O655">
        <v>2795</v>
      </c>
      <c r="P655">
        <v>10</v>
      </c>
      <c r="Q655" s="3" t="s">
        <v>4201</v>
      </c>
    </row>
    <row r="656" ht="15" customHeight="1">
      <c r="A656" t="e">
        <f t="shared" ca="1" si="561"/>
        <v>#VALUE!</v>
      </c>
      <c r="B656" t="e">
        <f t="array" ref="B656" ca="1">_xlfn.XLOOKUP(Tabelle10[[#This Row],[ExperimentID]]&amp;Tabelle10[[#This Row],[NegotiationID]]&amp;Tabelle10[[#This Row],[MessageID]],ALL_IN_ONE[ExperimentID]&amp;ALL_IN_ONE[NegotiationID]&amp;ALL_IN_ONE[MessageID],ALL_IN_ONE[Gesamt_ID],,0)</f>
        <v>#VALUE!</v>
      </c>
      <c r="C656">
        <v>67160</v>
      </c>
      <c r="D656" t="s">
        <v>3675</v>
      </c>
      <c r="E656">
        <v>76417</v>
      </c>
      <c r="F656">
        <v>67147</v>
      </c>
      <c r="G656">
        <v>67150</v>
      </c>
      <c r="H656" t="s">
        <v>31</v>
      </c>
      <c r="I656" t="str">
        <f t="array" ref="I656">IFERROR(_xlfn.XLOOKUP(Tabelle10[[#This Row],[NegotiationID]]&amp;"FinalAccept",Tabelle10[NegotiationID]&amp;Tabelle10[ActionType],Tabelle10[ActionType],,0),_xlfn.XLOOKUP(Tabelle10[[#This Row],[NegotiationID]]&amp;"FinalReject",Tabelle10[NegotiationID]&amp;Tabelle10[ActionType],Tabelle10[ActionType],,0))</f>
        <v>FinalAccept</v>
      </c>
      <c r="J656">
        <v>0.63049999999999995</v>
      </c>
      <c r="K656">
        <v>0.52149999999999996</v>
      </c>
      <c r="L656">
        <v>1.1519999999999999</v>
      </c>
      <c r="M656">
        <v>0.109</v>
      </c>
      <c r="N656">
        <v>299</v>
      </c>
      <c r="O656">
        <v>2795</v>
      </c>
      <c r="P656">
        <v>10</v>
      </c>
      <c r="Q656" s="3" t="s">
        <v>4202</v>
      </c>
    </row>
    <row r="657" ht="15" customHeight="1">
      <c r="A657" t="e">
        <f t="shared" ca="1" si="561"/>
        <v>#VALUE!</v>
      </c>
      <c r="B657" t="e">
        <f t="array" ref="B657" ca="1">_xlfn.XLOOKUP(Tabelle10[[#This Row],[ExperimentID]]&amp;Tabelle10[[#This Row],[NegotiationID]]&amp;Tabelle10[[#This Row],[MessageID]],ALL_IN_ONE[ExperimentID]&amp;ALL_IN_ONE[NegotiationID]&amp;ALL_IN_ONE[MessageID],ALL_IN_ONE[Gesamt_ID],,0)</f>
        <v>#VALUE!</v>
      </c>
      <c r="C657">
        <v>67160</v>
      </c>
      <c r="D657" t="s">
        <v>3675</v>
      </c>
      <c r="E657">
        <v>76931</v>
      </c>
      <c r="F657">
        <v>67150</v>
      </c>
      <c r="G657">
        <v>67147</v>
      </c>
      <c r="H657" t="s">
        <v>31</v>
      </c>
      <c r="I657" t="str">
        <f t="array" ref="I657">IFERROR(_xlfn.XLOOKUP(Tabelle10[[#This Row],[NegotiationID]]&amp;"FinalAccept",Tabelle10[NegotiationID]&amp;Tabelle10[ActionType],Tabelle10[ActionType],,0),_xlfn.XLOOKUP(Tabelle10[[#This Row],[NegotiationID]]&amp;"FinalReject",Tabelle10[NegotiationID]&amp;Tabelle10[ActionType],Tabelle10[ActionType],,0))</f>
        <v>FinalAccept</v>
      </c>
      <c r="J657">
        <v>0.5615</v>
      </c>
      <c r="K657">
        <v>0.69850000000000001</v>
      </c>
      <c r="L657">
        <v>1.26</v>
      </c>
      <c r="M657">
        <v>0.13700000000000001</v>
      </c>
      <c r="N657">
        <v>368</v>
      </c>
      <c r="O657">
        <v>2795</v>
      </c>
      <c r="P657">
        <v>10</v>
      </c>
      <c r="Q657" s="3" t="s">
        <v>4203</v>
      </c>
    </row>
    <row r="658" ht="15" customHeight="1">
      <c r="A658" t="e">
        <f t="shared" ca="1" si="561"/>
        <v>#VALUE!</v>
      </c>
      <c r="B658" t="e">
        <f t="array" ref="B658" ca="1">_xlfn.XLOOKUP(Tabelle10[[#This Row],[ExperimentID]]&amp;Tabelle10[[#This Row],[NegotiationID]]&amp;Tabelle10[[#This Row],[MessageID]],ALL_IN_ONE[ExperimentID]&amp;ALL_IN_ONE[NegotiationID]&amp;ALL_IN_ONE[MessageID],ALL_IN_ONE[Gesamt_ID],,0)</f>
        <v>#VALUE!</v>
      </c>
      <c r="C658">
        <v>67160</v>
      </c>
      <c r="D658" t="s">
        <v>3675</v>
      </c>
      <c r="E658">
        <v>77025</v>
      </c>
      <c r="F658">
        <v>67147</v>
      </c>
      <c r="G658">
        <v>67150</v>
      </c>
      <c r="H658" t="s">
        <v>20</v>
      </c>
      <c r="I658" t="str">
        <f t="array" ref="I658">IFERROR(_xlfn.XLOOKUP(Tabelle10[[#This Row],[NegotiationID]]&amp;"FinalAccept",Tabelle10[NegotiationID]&amp;Tabelle10[ActionType],Tabelle10[ActionType],,0),_xlfn.XLOOKUP(Tabelle10[[#This Row],[NegotiationID]]&amp;"FinalReject",Tabelle10[NegotiationID]&amp;Tabelle10[ActionType],Tabelle10[ActionType],,0))</f>
        <v>FinalAccept</v>
      </c>
      <c r="J658">
        <v>0.69850000000000001</v>
      </c>
      <c r="K658">
        <v>0.5615</v>
      </c>
      <c r="L658">
        <v>1.26</v>
      </c>
      <c r="M658">
        <v>0.13700000000000001</v>
      </c>
      <c r="N658">
        <v>27</v>
      </c>
      <c r="O658">
        <v>2795</v>
      </c>
      <c r="P658">
        <v>10</v>
      </c>
      <c r="Q658" s="3" t="s">
        <v>4204</v>
      </c>
    </row>
    <row r="659" ht="14.5" hidden="1">
      <c r="A659" t="e">
        <f t="shared" ca="1" si="561"/>
        <v>#VALUE!</v>
      </c>
      <c r="B659" t="e">
        <f t="array" ref="B659" ca="1">_xlfn.XLOOKUP(Tabelle10[[#This Row],[ExperimentID]]&amp;Tabelle10[[#This Row],[NegotiationID]]&amp;Tabelle10[[#This Row],[MessageID]],ALL_IN_ONE[ExperimentID]&amp;ALL_IN_ONE[NegotiationID]&amp;ALL_IN_ONE[MessageID],ALL_IN_ONE[Gesamt_ID],,0)</f>
        <v>#VALUE!</v>
      </c>
      <c r="C659">
        <v>67188</v>
      </c>
      <c r="D659" t="s">
        <v>3675</v>
      </c>
      <c r="E659">
        <v>67189</v>
      </c>
      <c r="H659" t="s">
        <v>6019</v>
      </c>
      <c r="I659" t="str">
        <f t="array" ref="I659">IFERROR(_xlfn.XLOOKUP(Tabelle10[[#This Row],[NegotiationID]]&amp;"FinalAccept",Tabelle10[NegotiationID]&amp;Tabelle10[ActionType],Tabelle10[ActionType],,0),_xlfn.XLOOKUP(Tabelle10[[#This Row],[NegotiationID]]&amp;"FinalReject",Tabelle10[NegotiationID]&amp;Tabelle10[ActionType],Tabelle10[ActionType],,0))</f>
        <v>FinalAccept</v>
      </c>
      <c r="N659">
        <v>21</v>
      </c>
      <c r="O659">
        <v>1885</v>
      </c>
      <c r="P659">
        <v>12</v>
      </c>
      <c r="Q659" t="s">
        <v>6020</v>
      </c>
    </row>
    <row r="660" ht="15" customHeight="1">
      <c r="A660" t="e">
        <f t="shared" ca="1" si="561"/>
        <v>#VALUE!</v>
      </c>
      <c r="B660" t="e">
        <f t="array" ref="B660" ca="1">_xlfn.XLOOKUP(Tabelle10[[#This Row],[ExperimentID]]&amp;Tabelle10[[#This Row],[NegotiationID]]&amp;Tabelle10[[#This Row],[MessageID]],ALL_IN_ONE[ExperimentID]&amp;ALL_IN_ONE[NegotiationID]&amp;ALL_IN_ONE[MessageID],ALL_IN_ONE[Gesamt_ID],,0)</f>
        <v>#VALUE!</v>
      </c>
      <c r="C660">
        <v>67188</v>
      </c>
      <c r="D660" t="s">
        <v>3675</v>
      </c>
      <c r="E660">
        <v>72439</v>
      </c>
      <c r="F660">
        <v>67175</v>
      </c>
      <c r="G660">
        <v>67178</v>
      </c>
      <c r="H660" t="s">
        <v>158</v>
      </c>
      <c r="I660" t="str">
        <f t="array" ref="I660">IFERROR(_xlfn.XLOOKUP(Tabelle10[[#This Row],[NegotiationID]]&amp;"FinalAccept",Tabelle10[NegotiationID]&amp;Tabelle10[ActionType],Tabelle10[ActionType],,0),_xlfn.XLOOKUP(Tabelle10[[#This Row],[NegotiationID]]&amp;"FinalReject",Tabelle10[NegotiationID]&amp;Tabelle10[ActionType],Tabelle10[ActionType],,0))</f>
        <v>FinalAccept</v>
      </c>
      <c r="J660">
        <v>0.93999999999999995</v>
      </c>
      <c r="K660">
        <v>0.20050000000000001</v>
      </c>
      <c r="L660">
        <v>1.1405000000000001</v>
      </c>
      <c r="M660">
        <v>0.73950000000000005</v>
      </c>
      <c r="N660">
        <v>116</v>
      </c>
      <c r="O660">
        <v>1885</v>
      </c>
      <c r="P660">
        <v>12</v>
      </c>
      <c r="Q660" s="3" t="s">
        <v>4205</v>
      </c>
    </row>
    <row r="661" ht="15" customHeight="1">
      <c r="A661" t="e">
        <f t="shared" ca="1" si="561"/>
        <v>#VALUE!</v>
      </c>
      <c r="B661" t="e">
        <f t="array" ref="B661" ca="1">_xlfn.XLOOKUP(Tabelle10[[#This Row],[ExperimentID]]&amp;Tabelle10[[#This Row],[NegotiationID]]&amp;Tabelle10[[#This Row],[MessageID]],ALL_IN_ONE[ExperimentID]&amp;ALL_IN_ONE[NegotiationID]&amp;ALL_IN_ONE[MessageID],ALL_IN_ONE[Gesamt_ID],,0)</f>
        <v>#VALUE!</v>
      </c>
      <c r="C661">
        <v>67188</v>
      </c>
      <c r="D661" t="s">
        <v>3675</v>
      </c>
      <c r="E661">
        <v>73564</v>
      </c>
      <c r="F661">
        <v>67178</v>
      </c>
      <c r="G661">
        <v>67175</v>
      </c>
      <c r="H661" t="s">
        <v>31</v>
      </c>
      <c r="I661" t="str">
        <f t="array" ref="I661">IFERROR(_xlfn.XLOOKUP(Tabelle10[[#This Row],[NegotiationID]]&amp;"FinalAccept",Tabelle10[NegotiationID]&amp;Tabelle10[ActionType],Tabelle10[ActionType],,0),_xlfn.XLOOKUP(Tabelle10[[#This Row],[NegotiationID]]&amp;"FinalReject",Tabelle10[NegotiationID]&amp;Tabelle10[ActionType],Tabelle10[ActionType],,0))</f>
        <v>FinalAccept</v>
      </c>
      <c r="J661">
        <v>1</v>
      </c>
      <c r="K661">
        <v>0.11</v>
      </c>
      <c r="L661">
        <v>1.1100000000000001</v>
      </c>
      <c r="M661">
        <v>0.89000000000000001</v>
      </c>
      <c r="N661">
        <v>400</v>
      </c>
      <c r="O661">
        <v>1885</v>
      </c>
      <c r="P661">
        <v>12</v>
      </c>
      <c r="Q661" s="3" t="s">
        <v>4206</v>
      </c>
    </row>
    <row r="662" ht="15" customHeight="1">
      <c r="A662" t="e">
        <f t="shared" ca="1" si="561"/>
        <v>#VALUE!</v>
      </c>
      <c r="B662" t="e">
        <f t="array" ref="B662" ca="1">_xlfn.XLOOKUP(Tabelle10[[#This Row],[ExperimentID]]&amp;Tabelle10[[#This Row],[NegotiationID]]&amp;Tabelle10[[#This Row],[MessageID]],ALL_IN_ONE[ExperimentID]&amp;ALL_IN_ONE[NegotiationID]&amp;ALL_IN_ONE[MessageID],ALL_IN_ONE[Gesamt_ID],,0)</f>
        <v>#VALUE!</v>
      </c>
      <c r="C662">
        <v>67188</v>
      </c>
      <c r="D662" t="s">
        <v>3675</v>
      </c>
      <c r="E662">
        <v>74419</v>
      </c>
      <c r="F662">
        <v>67175</v>
      </c>
      <c r="G662">
        <v>67178</v>
      </c>
      <c r="H662" t="s">
        <v>31</v>
      </c>
      <c r="I662" t="str">
        <f t="array" ref="I662">IFERROR(_xlfn.XLOOKUP(Tabelle10[[#This Row],[NegotiationID]]&amp;"FinalAccept",Tabelle10[NegotiationID]&amp;Tabelle10[ActionType],Tabelle10[ActionType],,0),_xlfn.XLOOKUP(Tabelle10[[#This Row],[NegotiationID]]&amp;"FinalReject",Tabelle10[NegotiationID]&amp;Tabelle10[ActionType],Tabelle10[ActionType],,0))</f>
        <v>FinalAccept</v>
      </c>
      <c r="J662">
        <v>0.81100000000000005</v>
      </c>
      <c r="K662">
        <v>0.40200000000000002</v>
      </c>
      <c r="L662">
        <v>1.2130000000000001</v>
      </c>
      <c r="M662">
        <v>0.40899999999999997</v>
      </c>
      <c r="N662">
        <v>198</v>
      </c>
      <c r="O662">
        <v>1885</v>
      </c>
      <c r="P662">
        <v>12</v>
      </c>
      <c r="Q662" s="3" t="s">
        <v>4207</v>
      </c>
    </row>
    <row r="663" ht="15" customHeight="1">
      <c r="A663" t="e">
        <f t="shared" ca="1" si="561"/>
        <v>#VALUE!</v>
      </c>
      <c r="B663" t="e">
        <f t="array" ref="B663" ca="1">_xlfn.XLOOKUP(Tabelle10[[#This Row],[ExperimentID]]&amp;Tabelle10[[#This Row],[NegotiationID]]&amp;Tabelle10[[#This Row],[MessageID]],ALL_IN_ONE[ExperimentID]&amp;ALL_IN_ONE[NegotiationID]&amp;ALL_IN_ONE[MessageID],ALL_IN_ONE[Gesamt_ID],,0)</f>
        <v>#VALUE!</v>
      </c>
      <c r="C663">
        <v>67188</v>
      </c>
      <c r="D663" t="s">
        <v>3675</v>
      </c>
      <c r="E663">
        <v>74932</v>
      </c>
      <c r="F663">
        <v>67178</v>
      </c>
      <c r="G663">
        <v>67175</v>
      </c>
      <c r="H663" t="s">
        <v>31</v>
      </c>
      <c r="I663" t="str">
        <f t="array" ref="I663">IFERROR(_xlfn.XLOOKUP(Tabelle10[[#This Row],[NegotiationID]]&amp;"FinalAccept",Tabelle10[NegotiationID]&amp;Tabelle10[ActionType],Tabelle10[ActionType],,0),_xlfn.XLOOKUP(Tabelle10[[#This Row],[NegotiationID]]&amp;"FinalReject",Tabelle10[NegotiationID]&amp;Tabelle10[ActionType],Tabelle10[ActionType],,0))</f>
        <v>FinalAccept</v>
      </c>
      <c r="J663">
        <v>0.92049999999999998</v>
      </c>
      <c r="K663">
        <v>0.23999999999999999</v>
      </c>
      <c r="L663">
        <v>1.1605000000000001</v>
      </c>
      <c r="M663">
        <v>0.68049999999999999</v>
      </c>
      <c r="N663">
        <v>180</v>
      </c>
      <c r="O663">
        <v>1885</v>
      </c>
      <c r="P663">
        <v>12</v>
      </c>
      <c r="Q663" s="3" t="s">
        <v>4208</v>
      </c>
    </row>
    <row r="664" ht="15" customHeight="1">
      <c r="A664" t="e">
        <f t="shared" ca="1" si="561"/>
        <v>#VALUE!</v>
      </c>
      <c r="B664" t="e">
        <f t="array" ref="B664" ca="1">_xlfn.XLOOKUP(Tabelle10[[#This Row],[ExperimentID]]&amp;Tabelle10[[#This Row],[NegotiationID]]&amp;Tabelle10[[#This Row],[MessageID]],ALL_IN_ONE[ExperimentID]&amp;ALL_IN_ONE[NegotiationID]&amp;ALL_IN_ONE[MessageID],ALL_IN_ONE[Gesamt_ID],,0)</f>
        <v>#VALUE!</v>
      </c>
      <c r="C664">
        <v>67188</v>
      </c>
      <c r="D664" t="s">
        <v>3675</v>
      </c>
      <c r="E664">
        <v>76143</v>
      </c>
      <c r="F664">
        <v>67175</v>
      </c>
      <c r="G664">
        <v>67178</v>
      </c>
      <c r="H664" t="s">
        <v>31</v>
      </c>
      <c r="I664" t="str">
        <f t="array" ref="I664">IFERROR(_xlfn.XLOOKUP(Tabelle10[[#This Row],[NegotiationID]]&amp;"FinalAccept",Tabelle10[NegotiationID]&amp;Tabelle10[ActionType],Tabelle10[ActionType],,0),_xlfn.XLOOKUP(Tabelle10[[#This Row],[NegotiationID]]&amp;"FinalReject",Tabelle10[NegotiationID]&amp;Tabelle10[ActionType],Tabelle10[ActionType],,0))</f>
        <v>FinalAccept</v>
      </c>
      <c r="J664">
        <v>0.69850000000000001</v>
      </c>
      <c r="K664">
        <v>0.5615</v>
      </c>
      <c r="L664">
        <v>1.26</v>
      </c>
      <c r="M664">
        <v>0.13700000000000001</v>
      </c>
      <c r="N664">
        <v>129</v>
      </c>
      <c r="O664">
        <v>1885</v>
      </c>
      <c r="P664">
        <v>12</v>
      </c>
      <c r="Q664" s="3" t="s">
        <v>4209</v>
      </c>
    </row>
    <row r="665" ht="15" customHeight="1">
      <c r="A665" t="e">
        <f t="shared" ca="1" si="561"/>
        <v>#VALUE!</v>
      </c>
      <c r="B665" t="e">
        <f t="array" ref="B665" ca="1">_xlfn.XLOOKUP(Tabelle10[[#This Row],[ExperimentID]]&amp;Tabelle10[[#This Row],[NegotiationID]]&amp;Tabelle10[[#This Row],[MessageID]],ALL_IN_ONE[ExperimentID]&amp;ALL_IN_ONE[NegotiationID]&amp;ALL_IN_ONE[MessageID],ALL_IN_ONE[Gesamt_ID],,0)</f>
        <v>#VALUE!</v>
      </c>
      <c r="C665">
        <v>67188</v>
      </c>
      <c r="D665" t="s">
        <v>3675</v>
      </c>
      <c r="E665">
        <v>76149</v>
      </c>
      <c r="F665">
        <v>67178</v>
      </c>
      <c r="G665">
        <v>67175</v>
      </c>
      <c r="H665" t="s">
        <v>31</v>
      </c>
      <c r="I665" t="str">
        <f t="array" ref="I665">IFERROR(_xlfn.XLOOKUP(Tabelle10[[#This Row],[NegotiationID]]&amp;"FinalAccept",Tabelle10[NegotiationID]&amp;Tabelle10[ActionType],Tabelle10[ActionType],,0),_xlfn.XLOOKUP(Tabelle10[[#This Row],[NegotiationID]]&amp;"FinalReject",Tabelle10[NegotiationID]&amp;Tabelle10[ActionType],Tabelle10[ActionType],,0))</f>
        <v>FinalAccept</v>
      </c>
      <c r="J665">
        <v>0.80049999999999999</v>
      </c>
      <c r="K665">
        <v>0.39000000000000001</v>
      </c>
      <c r="L665">
        <v>1.1904999999999999</v>
      </c>
      <c r="M665">
        <v>0.41049999999999998</v>
      </c>
      <c r="N665">
        <v>113</v>
      </c>
      <c r="O665">
        <v>1885</v>
      </c>
      <c r="P665">
        <v>12</v>
      </c>
      <c r="Q665" s="3" t="s">
        <v>4210</v>
      </c>
    </row>
    <row r="666" ht="15" customHeight="1">
      <c r="A666" t="e">
        <f t="shared" ca="1" si="561"/>
        <v>#VALUE!</v>
      </c>
      <c r="B666" t="e">
        <f t="array" ref="B666" ca="1">_xlfn.XLOOKUP(Tabelle10[[#This Row],[ExperimentID]]&amp;Tabelle10[[#This Row],[NegotiationID]]&amp;Tabelle10[[#This Row],[MessageID]],ALL_IN_ONE[ExperimentID]&amp;ALL_IN_ONE[NegotiationID]&amp;ALL_IN_ONE[MessageID],ALL_IN_ONE[Gesamt_ID],,0)</f>
        <v>#VALUE!</v>
      </c>
      <c r="C666">
        <v>67188</v>
      </c>
      <c r="D666" t="s">
        <v>3675</v>
      </c>
      <c r="E666">
        <v>76219</v>
      </c>
      <c r="F666">
        <v>67175</v>
      </c>
      <c r="G666">
        <v>67178</v>
      </c>
      <c r="H666" t="s">
        <v>31</v>
      </c>
      <c r="I666" t="str">
        <f t="array" ref="I666">IFERROR(_xlfn.XLOOKUP(Tabelle10[[#This Row],[NegotiationID]]&amp;"FinalAccept",Tabelle10[NegotiationID]&amp;Tabelle10[ActionType],Tabelle10[ActionType],,0),_xlfn.XLOOKUP(Tabelle10[[#This Row],[NegotiationID]]&amp;"FinalReject",Tabelle10[NegotiationID]&amp;Tabelle10[ActionType],Tabelle10[ActionType],,0))</f>
        <v>FinalAccept</v>
      </c>
      <c r="J666">
        <v>0.63849999999999996</v>
      </c>
      <c r="K666">
        <v>0.61050000000000004</v>
      </c>
      <c r="L666">
        <v>1.2490000000000001</v>
      </c>
      <c r="M666">
        <v>0.028000000000000001</v>
      </c>
      <c r="N666">
        <v>101</v>
      </c>
      <c r="O666">
        <v>1885</v>
      </c>
      <c r="P666">
        <v>12</v>
      </c>
      <c r="Q666" s="3" t="s">
        <v>4211</v>
      </c>
    </row>
    <row r="667" ht="15" customHeight="1">
      <c r="A667" t="e">
        <f t="shared" ca="1" si="561"/>
        <v>#VALUE!</v>
      </c>
      <c r="B667" t="e">
        <f t="array" ref="B667" ca="1">_xlfn.XLOOKUP(Tabelle10[[#This Row],[ExperimentID]]&amp;Tabelle10[[#This Row],[NegotiationID]]&amp;Tabelle10[[#This Row],[MessageID]],ALL_IN_ONE[ExperimentID]&amp;ALL_IN_ONE[NegotiationID]&amp;ALL_IN_ONE[MessageID],ALL_IN_ONE[Gesamt_ID],,0)</f>
        <v>#VALUE!</v>
      </c>
      <c r="C667">
        <v>67188</v>
      </c>
      <c r="D667" t="s">
        <v>3675</v>
      </c>
      <c r="E667">
        <v>76239</v>
      </c>
      <c r="F667">
        <v>67178</v>
      </c>
      <c r="G667">
        <v>67175</v>
      </c>
      <c r="H667" t="s">
        <v>31</v>
      </c>
      <c r="I667" t="str">
        <f t="array" ref="I667">IFERROR(_xlfn.XLOOKUP(Tabelle10[[#This Row],[NegotiationID]]&amp;"FinalAccept",Tabelle10[NegotiationID]&amp;Tabelle10[ActionType],Tabelle10[ActionType],,0),_xlfn.XLOOKUP(Tabelle10[[#This Row],[NegotiationID]]&amp;"FinalReject",Tabelle10[NegotiationID]&amp;Tabelle10[ActionType],Tabelle10[ActionType],,0))</f>
        <v>FinalAccept</v>
      </c>
      <c r="J667">
        <v>0.75049999999999994</v>
      </c>
      <c r="K667">
        <v>0.49149999999999999</v>
      </c>
      <c r="L667">
        <v>1.242</v>
      </c>
      <c r="M667">
        <v>0.25900000000000001</v>
      </c>
      <c r="N667">
        <v>190</v>
      </c>
      <c r="O667">
        <v>1885</v>
      </c>
      <c r="P667">
        <v>12</v>
      </c>
      <c r="Q667" s="3" t="s">
        <v>4212</v>
      </c>
    </row>
    <row r="668" ht="15" customHeight="1">
      <c r="A668" t="e">
        <f t="shared" ca="1" si="561"/>
        <v>#VALUE!</v>
      </c>
      <c r="B668" t="e">
        <f t="array" ref="B668" ca="1">_xlfn.XLOOKUP(Tabelle10[[#This Row],[ExperimentID]]&amp;Tabelle10[[#This Row],[NegotiationID]]&amp;Tabelle10[[#This Row],[MessageID]],ALL_IN_ONE[ExperimentID]&amp;ALL_IN_ONE[NegotiationID]&amp;ALL_IN_ONE[MessageID],ALL_IN_ONE[Gesamt_ID],,0)</f>
        <v>#VALUE!</v>
      </c>
      <c r="C668">
        <v>67188</v>
      </c>
      <c r="D668" t="s">
        <v>3675</v>
      </c>
      <c r="E668">
        <v>76935</v>
      </c>
      <c r="F668">
        <v>67175</v>
      </c>
      <c r="G668">
        <v>67178</v>
      </c>
      <c r="H668" t="s">
        <v>31</v>
      </c>
      <c r="I668" t="str">
        <f t="array" ref="I668">IFERROR(_xlfn.XLOOKUP(Tabelle10[[#This Row],[NegotiationID]]&amp;"FinalAccept",Tabelle10[NegotiationID]&amp;Tabelle10[ActionType],Tabelle10[ActionType],,0),_xlfn.XLOOKUP(Tabelle10[[#This Row],[NegotiationID]]&amp;"FinalReject",Tabelle10[NegotiationID]&amp;Tabelle10[ActionType],Tabelle10[ActionType],,0))</f>
        <v>FinalAccept</v>
      </c>
      <c r="J668">
        <v>0.60050000000000003</v>
      </c>
      <c r="K668">
        <v>0.60150000000000003</v>
      </c>
      <c r="L668">
        <v>1.202</v>
      </c>
      <c r="M668">
        <v>0.001</v>
      </c>
      <c r="N668">
        <v>86</v>
      </c>
      <c r="O668">
        <v>1885</v>
      </c>
      <c r="P668">
        <v>12</v>
      </c>
      <c r="Q668" s="3" t="s">
        <v>4213</v>
      </c>
    </row>
    <row r="669" ht="15" customHeight="1">
      <c r="A669" t="e">
        <f t="shared" ca="1" si="561"/>
        <v>#VALUE!</v>
      </c>
      <c r="B669" t="e">
        <f t="array" ref="B669" ca="1">_xlfn.XLOOKUP(Tabelle10[[#This Row],[ExperimentID]]&amp;Tabelle10[[#This Row],[NegotiationID]]&amp;Tabelle10[[#This Row],[MessageID]],ALL_IN_ONE[ExperimentID]&amp;ALL_IN_ONE[NegotiationID]&amp;ALL_IN_ONE[MessageID],ALL_IN_ONE[Gesamt_ID],,0)</f>
        <v>#VALUE!</v>
      </c>
      <c r="C669">
        <v>67188</v>
      </c>
      <c r="D669" t="s">
        <v>3675</v>
      </c>
      <c r="E669">
        <v>77014</v>
      </c>
      <c r="F669">
        <v>67178</v>
      </c>
      <c r="G669">
        <v>67175</v>
      </c>
      <c r="H669" t="s">
        <v>31</v>
      </c>
      <c r="I669" t="str">
        <f t="array" ref="I669">IFERROR(_xlfn.XLOOKUP(Tabelle10[[#This Row],[NegotiationID]]&amp;"FinalAccept",Tabelle10[NegotiationID]&amp;Tabelle10[ActionType],Tabelle10[ActionType],,0),_xlfn.XLOOKUP(Tabelle10[[#This Row],[NegotiationID]]&amp;"FinalReject",Tabelle10[NegotiationID]&amp;Tabelle10[ActionType],Tabelle10[ActionType],,0))</f>
        <v>FinalAccept</v>
      </c>
      <c r="J669">
        <v>0.75049999999999994</v>
      </c>
      <c r="K669">
        <v>0.49149999999999999</v>
      </c>
      <c r="L669">
        <v>1.242</v>
      </c>
      <c r="M669">
        <v>0.25900000000000001</v>
      </c>
      <c r="N669">
        <v>340</v>
      </c>
      <c r="O669">
        <v>1885</v>
      </c>
      <c r="P669">
        <v>12</v>
      </c>
      <c r="Q669" s="3" t="s">
        <v>4214</v>
      </c>
    </row>
    <row r="670" ht="15" customHeight="1">
      <c r="A670" t="e">
        <f t="shared" ca="1" si="561"/>
        <v>#VALUE!</v>
      </c>
      <c r="B670" t="e">
        <f t="array" ref="B670" ca="1">_xlfn.XLOOKUP(Tabelle10[[#This Row],[ExperimentID]]&amp;Tabelle10[[#This Row],[NegotiationID]]&amp;Tabelle10[[#This Row],[MessageID]],ALL_IN_ONE[ExperimentID]&amp;ALL_IN_ONE[NegotiationID]&amp;ALL_IN_ONE[MessageID],ALL_IN_ONE[Gesamt_ID],,0)</f>
        <v>#VALUE!</v>
      </c>
      <c r="C670">
        <v>67188</v>
      </c>
      <c r="D670" t="s">
        <v>3675</v>
      </c>
      <c r="E670">
        <v>77040</v>
      </c>
      <c r="F670">
        <v>67175</v>
      </c>
      <c r="G670">
        <v>67178</v>
      </c>
      <c r="H670" t="s">
        <v>20</v>
      </c>
      <c r="I670" t="str">
        <f t="array" ref="I670">IFERROR(_xlfn.XLOOKUP(Tabelle10[[#This Row],[NegotiationID]]&amp;"FinalAccept",Tabelle10[NegotiationID]&amp;Tabelle10[ActionType],Tabelle10[ActionType],,0),_xlfn.XLOOKUP(Tabelle10[[#This Row],[NegotiationID]]&amp;"FinalReject",Tabelle10[NegotiationID]&amp;Tabelle10[ActionType],Tabelle10[ActionType],,0))</f>
        <v>FinalAccept</v>
      </c>
      <c r="J670">
        <v>0.49149999999999999</v>
      </c>
      <c r="K670">
        <v>0.75049999999999994</v>
      </c>
      <c r="L670">
        <v>1.242</v>
      </c>
      <c r="M670">
        <v>0.25900000000000001</v>
      </c>
      <c r="N670">
        <v>11</v>
      </c>
      <c r="O670">
        <v>1885</v>
      </c>
      <c r="P670">
        <v>12</v>
      </c>
      <c r="Q670" s="3" t="s">
        <v>4215</v>
      </c>
    </row>
    <row r="671" ht="14.5" hidden="1">
      <c r="A671" t="e">
        <f t="shared" ca="1" si="561"/>
        <v>#VALUE!</v>
      </c>
      <c r="B671" t="e">
        <f t="array" ref="B671" ca="1">_xlfn.XLOOKUP(Tabelle10[[#This Row],[ExperimentID]]&amp;Tabelle10[[#This Row],[NegotiationID]]&amp;Tabelle10[[#This Row],[MessageID]],ALL_IN_ONE[ExperimentID]&amp;ALL_IN_ONE[NegotiationID]&amp;ALL_IN_ONE[MessageID],ALL_IN_ONE[Gesamt_ID],,0)</f>
        <v>#VALUE!</v>
      </c>
      <c r="C671">
        <v>67216</v>
      </c>
      <c r="D671" t="s">
        <v>3675</v>
      </c>
      <c r="E671">
        <v>67217</v>
      </c>
      <c r="H671" t="s">
        <v>6019</v>
      </c>
      <c r="I671" t="str">
        <f t="array" ref="I671">IFERROR(_xlfn.XLOOKUP(Tabelle10[[#This Row],[NegotiationID]]&amp;"FinalAccept",Tabelle10[NegotiationID]&amp;Tabelle10[ActionType],Tabelle10[ActionType],,0),_xlfn.XLOOKUP(Tabelle10[[#This Row],[NegotiationID]]&amp;"FinalReject",Tabelle10[NegotiationID]&amp;Tabelle10[ActionType],Tabelle10[ActionType],,0))</f>
        <v>FinalAccept</v>
      </c>
      <c r="N671">
        <v>21</v>
      </c>
      <c r="O671">
        <v>1538</v>
      </c>
      <c r="P671">
        <v>10</v>
      </c>
      <c r="Q671" t="s">
        <v>6020</v>
      </c>
    </row>
    <row r="672" ht="15" customHeight="1">
      <c r="A672" t="e">
        <f t="shared" ca="1" si="561"/>
        <v>#VALUE!</v>
      </c>
      <c r="B672" t="e">
        <f t="array" ref="B672" ca="1">_xlfn.XLOOKUP(Tabelle10[[#This Row],[ExperimentID]]&amp;Tabelle10[[#This Row],[NegotiationID]]&amp;Tabelle10[[#This Row],[MessageID]],ALL_IN_ONE[ExperimentID]&amp;ALL_IN_ONE[NegotiationID]&amp;ALL_IN_ONE[MessageID],ALL_IN_ONE[Gesamt_ID],,0)</f>
        <v>#VALUE!</v>
      </c>
      <c r="C672">
        <v>67216</v>
      </c>
      <c r="D672" t="s">
        <v>3675</v>
      </c>
      <c r="E672">
        <v>72501</v>
      </c>
      <c r="F672">
        <v>67203</v>
      </c>
      <c r="G672">
        <v>67206</v>
      </c>
      <c r="H672" t="s">
        <v>19</v>
      </c>
      <c r="I672" t="str">
        <f t="array" ref="I672">IFERROR(_xlfn.XLOOKUP(Tabelle10[[#This Row],[NegotiationID]]&amp;"FinalAccept",Tabelle10[NegotiationID]&amp;Tabelle10[ActionType],Tabelle10[ActionType],,0),_xlfn.XLOOKUP(Tabelle10[[#This Row],[NegotiationID]]&amp;"FinalReject",Tabelle10[NegotiationID]&amp;Tabelle10[ActionType],Tabelle10[ActionType],,0))</f>
        <v>FinalAccept</v>
      </c>
      <c r="J672">
        <v>1</v>
      </c>
      <c r="K672">
        <v>0.10050000000000001</v>
      </c>
      <c r="L672">
        <v>1.1005</v>
      </c>
      <c r="M672">
        <v>0.89949999999999997</v>
      </c>
      <c r="N672">
        <v>65</v>
      </c>
      <c r="O672">
        <v>1538</v>
      </c>
      <c r="P672">
        <v>10</v>
      </c>
      <c r="Q672" s="3" t="s">
        <v>4216</v>
      </c>
    </row>
    <row r="673" ht="15" customHeight="1">
      <c r="A673" t="e">
        <f t="shared" ca="1" si="561"/>
        <v>#VALUE!</v>
      </c>
      <c r="B673" t="e">
        <f t="array" ref="B673" ca="1">_xlfn.XLOOKUP(Tabelle10[[#This Row],[ExperimentID]]&amp;Tabelle10[[#This Row],[NegotiationID]]&amp;Tabelle10[[#This Row],[MessageID]],ALL_IN_ONE[ExperimentID]&amp;ALL_IN_ONE[NegotiationID]&amp;ALL_IN_ONE[MessageID],ALL_IN_ONE[Gesamt_ID],,0)</f>
        <v>#VALUE!</v>
      </c>
      <c r="C673">
        <v>67216</v>
      </c>
      <c r="D673" t="s">
        <v>3675</v>
      </c>
      <c r="E673">
        <v>73413</v>
      </c>
      <c r="F673">
        <v>67206</v>
      </c>
      <c r="G673">
        <v>67203</v>
      </c>
      <c r="H673" t="s">
        <v>31</v>
      </c>
      <c r="I673" t="str">
        <f t="array" ref="I673">IFERROR(_xlfn.XLOOKUP(Tabelle10[[#This Row],[NegotiationID]]&amp;"FinalAccept",Tabelle10[NegotiationID]&amp;Tabelle10[ActionType],Tabelle10[ActionType],,0),_xlfn.XLOOKUP(Tabelle10[[#This Row],[NegotiationID]]&amp;"FinalReject",Tabelle10[NegotiationID]&amp;Tabelle10[ActionType],Tabelle10[ActionType],,0))</f>
        <v>FinalAccept</v>
      </c>
      <c r="J673">
        <v>0.87050000000000005</v>
      </c>
      <c r="K673">
        <v>0.34150000000000003</v>
      </c>
      <c r="L673">
        <v>1.212</v>
      </c>
      <c r="M673">
        <v>0.52900000000000003</v>
      </c>
      <c r="N673">
        <v>305</v>
      </c>
      <c r="O673">
        <v>1538</v>
      </c>
      <c r="P673">
        <v>10</v>
      </c>
      <c r="Q673" t="s">
        <v>4217</v>
      </c>
    </row>
    <row r="674" ht="15" customHeight="1">
      <c r="A674" t="e">
        <f t="shared" ca="1" si="561"/>
        <v>#VALUE!</v>
      </c>
      <c r="B674" t="e">
        <f t="array" ref="B674" ca="1">_xlfn.XLOOKUP(Tabelle10[[#This Row],[ExperimentID]]&amp;Tabelle10[[#This Row],[NegotiationID]]&amp;Tabelle10[[#This Row],[MessageID]],ALL_IN_ONE[ExperimentID]&amp;ALL_IN_ONE[NegotiationID]&amp;ALL_IN_ONE[MessageID],ALL_IN_ONE[Gesamt_ID],,0)</f>
        <v>#VALUE!</v>
      </c>
      <c r="C674">
        <v>67216</v>
      </c>
      <c r="D674" t="s">
        <v>3675</v>
      </c>
      <c r="E674">
        <v>74924</v>
      </c>
      <c r="F674">
        <v>67203</v>
      </c>
      <c r="G674">
        <v>67206</v>
      </c>
      <c r="H674" t="s">
        <v>31</v>
      </c>
      <c r="I674" t="str">
        <f t="array" ref="I674">IFERROR(_xlfn.XLOOKUP(Tabelle10[[#This Row],[NegotiationID]]&amp;"FinalAccept",Tabelle10[NegotiationID]&amp;Tabelle10[ActionType],Tabelle10[ActionType],,0),_xlfn.XLOOKUP(Tabelle10[[#This Row],[NegotiationID]]&amp;"FinalReject",Tabelle10[NegotiationID]&amp;Tabelle10[ActionType],Tabelle10[ActionType],,0))</f>
        <v>FinalAccept</v>
      </c>
      <c r="J674">
        <v>0.93100000000000005</v>
      </c>
      <c r="K674">
        <v>0.23200000000000001</v>
      </c>
      <c r="L674">
        <v>1.163</v>
      </c>
      <c r="M674">
        <v>0.69899999999999995</v>
      </c>
      <c r="N674">
        <v>94</v>
      </c>
      <c r="O674">
        <v>1538</v>
      </c>
      <c r="P674">
        <v>10</v>
      </c>
      <c r="Q674" s="3" t="s">
        <v>4218</v>
      </c>
    </row>
    <row r="675" ht="15" customHeight="1">
      <c r="A675" t="e">
        <f t="shared" ca="1" si="561"/>
        <v>#VALUE!</v>
      </c>
      <c r="B675" t="e">
        <f t="array" ref="B675" ca="1">_xlfn.XLOOKUP(Tabelle10[[#This Row],[ExperimentID]]&amp;Tabelle10[[#This Row],[NegotiationID]]&amp;Tabelle10[[#This Row],[MessageID]],ALL_IN_ONE[ExperimentID]&amp;ALL_IN_ONE[NegotiationID]&amp;ALL_IN_ONE[MessageID],ALL_IN_ONE[Gesamt_ID],,0)</f>
        <v>#VALUE!</v>
      </c>
      <c r="C675">
        <v>67216</v>
      </c>
      <c r="D675" t="s">
        <v>3675</v>
      </c>
      <c r="E675">
        <v>75222</v>
      </c>
      <c r="F675">
        <v>67206</v>
      </c>
      <c r="G675">
        <v>67203</v>
      </c>
      <c r="H675" t="s">
        <v>31</v>
      </c>
      <c r="I675" t="str">
        <f t="array" ref="I675">IFERROR(_xlfn.XLOOKUP(Tabelle10[[#This Row],[NegotiationID]]&amp;"FinalAccept",Tabelle10[NegotiationID]&amp;Tabelle10[ActionType],Tabelle10[ActionType],,0),_xlfn.XLOOKUP(Tabelle10[[#This Row],[NegotiationID]]&amp;"FinalReject",Tabelle10[NegotiationID]&amp;Tabelle10[ActionType],Tabelle10[ActionType],,0))</f>
        <v>FinalAccept</v>
      </c>
      <c r="J675">
        <v>0.68149999999999999</v>
      </c>
      <c r="K675">
        <v>0.54849999999999999</v>
      </c>
      <c r="L675">
        <v>1.23</v>
      </c>
      <c r="M675">
        <v>0.13300000000000001</v>
      </c>
      <c r="N675">
        <v>227</v>
      </c>
      <c r="O675">
        <v>1538</v>
      </c>
      <c r="P675">
        <v>10</v>
      </c>
      <c r="Q675" t="s">
        <v>4219</v>
      </c>
    </row>
    <row r="676" ht="15" customHeight="1">
      <c r="A676" t="e">
        <f t="shared" ca="1" si="561"/>
        <v>#VALUE!</v>
      </c>
      <c r="B676" t="e">
        <f t="array" ref="B676" ca="1">_xlfn.XLOOKUP(Tabelle10[[#This Row],[ExperimentID]]&amp;Tabelle10[[#This Row],[NegotiationID]]&amp;Tabelle10[[#This Row],[MessageID]],ALL_IN_ONE[ExperimentID]&amp;ALL_IN_ONE[NegotiationID]&amp;ALL_IN_ONE[MessageID],ALL_IN_ONE[Gesamt_ID],,0)</f>
        <v>#VALUE!</v>
      </c>
      <c r="C676">
        <v>67216</v>
      </c>
      <c r="D676" t="s">
        <v>3675</v>
      </c>
      <c r="E676">
        <v>76498</v>
      </c>
      <c r="F676">
        <v>67203</v>
      </c>
      <c r="G676">
        <v>67206</v>
      </c>
      <c r="H676" t="s">
        <v>31</v>
      </c>
      <c r="I676" t="str">
        <f t="array" ref="I676">IFERROR(_xlfn.XLOOKUP(Tabelle10[[#This Row],[NegotiationID]]&amp;"FinalAccept",Tabelle10[NegotiationID]&amp;Tabelle10[ActionType],Tabelle10[ActionType],,0),_xlfn.XLOOKUP(Tabelle10[[#This Row],[NegotiationID]]&amp;"FinalReject",Tabelle10[NegotiationID]&amp;Tabelle10[ActionType],Tabelle10[ActionType],,0))</f>
        <v>FinalAccept</v>
      </c>
      <c r="J676">
        <v>0.73850000000000005</v>
      </c>
      <c r="K676">
        <v>0.4325</v>
      </c>
      <c r="L676">
        <v>1.171</v>
      </c>
      <c r="M676">
        <v>0.30599999999999999</v>
      </c>
      <c r="N676">
        <v>83</v>
      </c>
      <c r="O676">
        <v>1538</v>
      </c>
      <c r="P676">
        <v>10</v>
      </c>
      <c r="Q676" s="3" t="s">
        <v>4220</v>
      </c>
    </row>
    <row r="677" ht="15" customHeight="1">
      <c r="A677" t="e">
        <f t="shared" ca="1" si="561"/>
        <v>#VALUE!</v>
      </c>
      <c r="B677" t="e">
        <f t="array" ref="B677" ca="1">_xlfn.XLOOKUP(Tabelle10[[#This Row],[ExperimentID]]&amp;Tabelle10[[#This Row],[NegotiationID]]&amp;Tabelle10[[#This Row],[MessageID]],ALL_IN_ONE[ExperimentID]&amp;ALL_IN_ONE[NegotiationID]&amp;ALL_IN_ONE[MessageID],ALL_IN_ONE[Gesamt_ID],,0)</f>
        <v>#VALUE!</v>
      </c>
      <c r="C677">
        <v>67216</v>
      </c>
      <c r="D677" t="s">
        <v>3675</v>
      </c>
      <c r="E677">
        <v>77029</v>
      </c>
      <c r="F677">
        <v>67206</v>
      </c>
      <c r="G677">
        <v>67203</v>
      </c>
      <c r="H677" t="s">
        <v>31</v>
      </c>
      <c r="I677" t="str">
        <f t="array" ref="I677">IFERROR(_xlfn.XLOOKUP(Tabelle10[[#This Row],[NegotiationID]]&amp;"FinalAccept",Tabelle10[NegotiationID]&amp;Tabelle10[ActionType],Tabelle10[ActionType],,0),_xlfn.XLOOKUP(Tabelle10[[#This Row],[NegotiationID]]&amp;"FinalReject",Tabelle10[NegotiationID]&amp;Tabelle10[ActionType],Tabelle10[ActionType],,0))</f>
        <v>FinalAccept</v>
      </c>
      <c r="J677">
        <v>0.63200000000000001</v>
      </c>
      <c r="K677">
        <v>0.67100000000000004</v>
      </c>
      <c r="L677">
        <v>1.3029999999999999</v>
      </c>
      <c r="M677">
        <v>0.039</v>
      </c>
      <c r="N677">
        <v>304</v>
      </c>
      <c r="O677">
        <v>1538</v>
      </c>
      <c r="P677">
        <v>10</v>
      </c>
      <c r="Q677" t="s">
        <v>4221</v>
      </c>
    </row>
    <row r="678" ht="15" customHeight="1">
      <c r="A678" t="e">
        <f t="shared" ca="1" si="561"/>
        <v>#VALUE!</v>
      </c>
      <c r="B678" t="e">
        <f t="array" ref="B678" ca="1">_xlfn.XLOOKUP(Tabelle10[[#This Row],[ExperimentID]]&amp;Tabelle10[[#This Row],[NegotiationID]]&amp;Tabelle10[[#This Row],[MessageID]],ALL_IN_ONE[ExperimentID]&amp;ALL_IN_ONE[NegotiationID]&amp;ALL_IN_ONE[MessageID],ALL_IN_ONE[Gesamt_ID],,0)</f>
        <v>#VALUE!</v>
      </c>
      <c r="C678">
        <v>67216</v>
      </c>
      <c r="D678" t="s">
        <v>3675</v>
      </c>
      <c r="E678">
        <v>77280</v>
      </c>
      <c r="F678">
        <v>67203</v>
      </c>
      <c r="G678">
        <v>67206</v>
      </c>
      <c r="H678" t="s">
        <v>31</v>
      </c>
      <c r="I678" t="str">
        <f t="array" ref="I678">IFERROR(_xlfn.XLOOKUP(Tabelle10[[#This Row],[NegotiationID]]&amp;"FinalAccept",Tabelle10[NegotiationID]&amp;Tabelle10[ActionType],Tabelle10[ActionType],,0),_xlfn.XLOOKUP(Tabelle10[[#This Row],[NegotiationID]]&amp;"FinalReject",Tabelle10[NegotiationID]&amp;Tabelle10[ActionType],Tabelle10[ActionType],,0))</f>
        <v>FinalAccept</v>
      </c>
      <c r="J678">
        <v>0.751</v>
      </c>
      <c r="K678">
        <v>0.53149999999999997</v>
      </c>
      <c r="L678">
        <v>1.2825</v>
      </c>
      <c r="M678">
        <v>0.2195</v>
      </c>
      <c r="N678">
        <v>195</v>
      </c>
      <c r="O678">
        <v>1538</v>
      </c>
      <c r="P678">
        <v>10</v>
      </c>
      <c r="Q678" s="3" t="s">
        <v>4222</v>
      </c>
    </row>
    <row r="679" ht="15" customHeight="1">
      <c r="A679" t="e">
        <f t="shared" ca="1" si="561"/>
        <v>#VALUE!</v>
      </c>
      <c r="B679" t="e">
        <f t="array" ref="B679" ca="1">_xlfn.XLOOKUP(Tabelle10[[#This Row],[ExperimentID]]&amp;Tabelle10[[#This Row],[NegotiationID]]&amp;Tabelle10[[#This Row],[MessageID]],ALL_IN_ONE[ExperimentID]&amp;ALL_IN_ONE[NegotiationID]&amp;ALL_IN_ONE[MessageID],ALL_IN_ONE[Gesamt_ID],,0)</f>
        <v>#VALUE!</v>
      </c>
      <c r="C679">
        <v>67216</v>
      </c>
      <c r="D679" t="s">
        <v>3675</v>
      </c>
      <c r="E679">
        <v>77442</v>
      </c>
      <c r="F679">
        <v>67206</v>
      </c>
      <c r="G679">
        <v>67203</v>
      </c>
      <c r="H679" t="s">
        <v>31</v>
      </c>
      <c r="I679" t="str">
        <f t="array" ref="I679">IFERROR(_xlfn.XLOOKUP(Tabelle10[[#This Row],[NegotiationID]]&amp;"FinalAccept",Tabelle10[NegotiationID]&amp;Tabelle10[ActionType],Tabelle10[ActionType],,0),_xlfn.XLOOKUP(Tabelle10[[#This Row],[NegotiationID]]&amp;"FinalReject",Tabelle10[NegotiationID]&amp;Tabelle10[ActionType],Tabelle10[ActionType],,0))</f>
        <v>FinalAccept</v>
      </c>
      <c r="J679">
        <v>0.58099999999999996</v>
      </c>
      <c r="K679">
        <v>0.72099999999999997</v>
      </c>
      <c r="L679">
        <v>1.302</v>
      </c>
      <c r="M679">
        <v>0.14000000000000001</v>
      </c>
      <c r="N679">
        <v>198</v>
      </c>
      <c r="O679">
        <v>1538</v>
      </c>
      <c r="P679">
        <v>10</v>
      </c>
      <c r="Q679" s="3" t="s">
        <v>4223</v>
      </c>
    </row>
    <row r="680" ht="15" customHeight="1">
      <c r="A680" t="e">
        <f t="shared" ca="1" si="561"/>
        <v>#VALUE!</v>
      </c>
      <c r="B680" t="e">
        <f t="array" ref="B680" ca="1">_xlfn.XLOOKUP(Tabelle10[[#This Row],[ExperimentID]]&amp;Tabelle10[[#This Row],[NegotiationID]]&amp;Tabelle10[[#This Row],[MessageID]],ALL_IN_ONE[ExperimentID]&amp;ALL_IN_ONE[NegotiationID]&amp;ALL_IN_ONE[MessageID],ALL_IN_ONE[Gesamt_ID],,0)</f>
        <v>#VALUE!</v>
      </c>
      <c r="C680">
        <v>67216</v>
      </c>
      <c r="D680" t="s">
        <v>3675</v>
      </c>
      <c r="E680">
        <v>77459</v>
      </c>
      <c r="F680">
        <v>67203</v>
      </c>
      <c r="G680">
        <v>67206</v>
      </c>
      <c r="H680" t="s">
        <v>20</v>
      </c>
      <c r="I680" t="str">
        <f t="array" ref="I680">IFERROR(_xlfn.XLOOKUP(Tabelle10[[#This Row],[NegotiationID]]&amp;"FinalAccept",Tabelle10[NegotiationID]&amp;Tabelle10[ActionType],Tabelle10[ActionType],,0),_xlfn.XLOOKUP(Tabelle10[[#This Row],[NegotiationID]]&amp;"FinalReject",Tabelle10[NegotiationID]&amp;Tabelle10[ActionType],Tabelle10[ActionType],,0))</f>
        <v>FinalAccept</v>
      </c>
      <c r="J680">
        <v>0.72099999999999997</v>
      </c>
      <c r="K680">
        <v>0.58099999999999996</v>
      </c>
      <c r="L680">
        <v>1.302</v>
      </c>
      <c r="M680">
        <v>0.14000000000000001</v>
      </c>
      <c r="N680">
        <v>46</v>
      </c>
      <c r="O680">
        <v>1538</v>
      </c>
      <c r="P680">
        <v>10</v>
      </c>
      <c r="Q680" s="3" t="s">
        <v>4224</v>
      </c>
    </row>
    <row r="681" ht="14.5" hidden="1">
      <c r="A681" t="e">
        <f t="shared" ca="1" si="561"/>
        <v>#VALUE!</v>
      </c>
      <c r="B681" t="e">
        <f t="array" ref="B681" ca="1">_xlfn.XLOOKUP(Tabelle10[[#This Row],[ExperimentID]]&amp;Tabelle10[[#This Row],[NegotiationID]]&amp;Tabelle10[[#This Row],[MessageID]],ALL_IN_ONE[ExperimentID]&amp;ALL_IN_ONE[NegotiationID]&amp;ALL_IN_ONE[MessageID],ALL_IN_ONE[Gesamt_ID],,0)</f>
        <v>#VALUE!</v>
      </c>
      <c r="C681">
        <v>67244</v>
      </c>
      <c r="D681" t="s">
        <v>3675</v>
      </c>
      <c r="E681">
        <v>67245</v>
      </c>
      <c r="H681" t="s">
        <v>6019</v>
      </c>
      <c r="I681" t="str">
        <f t="array" ref="I681">IFERROR(_xlfn.XLOOKUP(Tabelle10[[#This Row],[NegotiationID]]&amp;"FinalAccept",Tabelle10[NegotiationID]&amp;Tabelle10[ActionType],Tabelle10[ActionType],,0),_xlfn.XLOOKUP(Tabelle10[[#This Row],[NegotiationID]]&amp;"FinalReject",Tabelle10[NegotiationID]&amp;Tabelle10[ActionType],Tabelle10[ActionType],,0))</f>
        <v>FinalAccept</v>
      </c>
      <c r="N681">
        <v>21</v>
      </c>
      <c r="O681">
        <v>2628</v>
      </c>
      <c r="P681">
        <v>9</v>
      </c>
      <c r="Q681" t="s">
        <v>6020</v>
      </c>
    </row>
    <row r="682" ht="15" customHeight="1">
      <c r="A682" t="e">
        <f t="shared" ca="1" si="561"/>
        <v>#VALUE!</v>
      </c>
      <c r="B682" t="e">
        <f t="array" ref="B682" ca="1">_xlfn.XLOOKUP(Tabelle10[[#This Row],[ExperimentID]]&amp;Tabelle10[[#This Row],[NegotiationID]]&amp;Tabelle10[[#This Row],[MessageID]],ALL_IN_ONE[ExperimentID]&amp;ALL_IN_ONE[NegotiationID]&amp;ALL_IN_ONE[MessageID],ALL_IN_ONE[Gesamt_ID],,0)</f>
        <v>#VALUE!</v>
      </c>
      <c r="C682">
        <v>67244</v>
      </c>
      <c r="D682" t="s">
        <v>3675</v>
      </c>
      <c r="E682">
        <v>72467</v>
      </c>
      <c r="F682">
        <v>67231</v>
      </c>
      <c r="G682">
        <v>67234</v>
      </c>
      <c r="H682" t="s">
        <v>158</v>
      </c>
      <c r="I682" t="str">
        <f t="array" ref="I682">IFERROR(_xlfn.XLOOKUP(Tabelle10[[#This Row],[NegotiationID]]&amp;"FinalAccept",Tabelle10[NegotiationID]&amp;Tabelle10[ActionType],Tabelle10[ActionType],,0),_xlfn.XLOOKUP(Tabelle10[[#This Row],[NegotiationID]]&amp;"FinalReject",Tabelle10[NegotiationID]&amp;Tabelle10[ActionType],Tabelle10[ActionType],,0))</f>
        <v>FinalAccept</v>
      </c>
      <c r="J682">
        <v>1</v>
      </c>
      <c r="K682">
        <v>0.25</v>
      </c>
      <c r="L682">
        <v>1.25</v>
      </c>
      <c r="M682">
        <v>0.75</v>
      </c>
      <c r="N682">
        <v>302</v>
      </c>
      <c r="O682">
        <v>2628</v>
      </c>
      <c r="P682">
        <v>9</v>
      </c>
      <c r="Q682" s="3" t="s">
        <v>4225</v>
      </c>
    </row>
    <row r="683" ht="15" customHeight="1">
      <c r="A683" t="e">
        <f t="shared" ca="1" si="561"/>
        <v>#VALUE!</v>
      </c>
      <c r="B683" t="e">
        <f t="array" ref="B683" ca="1">_xlfn.XLOOKUP(Tabelle10[[#This Row],[ExperimentID]]&amp;Tabelle10[[#This Row],[NegotiationID]]&amp;Tabelle10[[#This Row],[MessageID]],ALL_IN_ONE[ExperimentID]&amp;ALL_IN_ONE[NegotiationID]&amp;ALL_IN_ONE[MessageID],ALL_IN_ONE[Gesamt_ID],,0)</f>
        <v>#VALUE!</v>
      </c>
      <c r="C683">
        <v>67244</v>
      </c>
      <c r="D683" t="s">
        <v>3675</v>
      </c>
      <c r="E683">
        <v>74122</v>
      </c>
      <c r="F683">
        <v>67234</v>
      </c>
      <c r="G683">
        <v>67231</v>
      </c>
      <c r="H683" t="s">
        <v>31</v>
      </c>
      <c r="I683" t="str">
        <f t="array" ref="I683">IFERROR(_xlfn.XLOOKUP(Tabelle10[[#This Row],[NegotiationID]]&amp;"FinalAccept",Tabelle10[NegotiationID]&amp;Tabelle10[ActionType],Tabelle10[ActionType],,0),_xlfn.XLOOKUP(Tabelle10[[#This Row],[NegotiationID]]&amp;"FinalReject",Tabelle10[NegotiationID]&amp;Tabelle10[ActionType],Tabelle10[ActionType],,0))</f>
        <v>FinalAccept</v>
      </c>
      <c r="J683">
        <v>0.80200000000000005</v>
      </c>
      <c r="K683">
        <v>0.47149999999999997</v>
      </c>
      <c r="L683">
        <v>1.2735000000000001</v>
      </c>
      <c r="M683">
        <v>0.33050000000000002</v>
      </c>
      <c r="N683">
        <v>467</v>
      </c>
      <c r="O683">
        <v>2628</v>
      </c>
      <c r="P683">
        <v>9</v>
      </c>
      <c r="Q683" s="3" t="s">
        <v>4226</v>
      </c>
    </row>
    <row r="684" ht="15" customHeight="1">
      <c r="A684" t="e">
        <f t="shared" ca="1" si="561"/>
        <v>#VALUE!</v>
      </c>
      <c r="B684" t="e">
        <f t="array" ref="B684" ca="1">_xlfn.XLOOKUP(Tabelle10[[#This Row],[ExperimentID]]&amp;Tabelle10[[#This Row],[NegotiationID]]&amp;Tabelle10[[#This Row],[MessageID]],ALL_IN_ONE[ExperimentID]&amp;ALL_IN_ONE[NegotiationID]&amp;ALL_IN_ONE[MessageID],ALL_IN_ONE[Gesamt_ID],,0)</f>
        <v>#VALUE!</v>
      </c>
      <c r="C684">
        <v>67244</v>
      </c>
      <c r="D684" t="s">
        <v>3675</v>
      </c>
      <c r="E684">
        <v>74556</v>
      </c>
      <c r="F684">
        <v>67231</v>
      </c>
      <c r="G684">
        <v>67234</v>
      </c>
      <c r="H684" t="s">
        <v>31</v>
      </c>
      <c r="I684" t="str">
        <f t="array" ref="I684">IFERROR(_xlfn.XLOOKUP(Tabelle10[[#This Row],[NegotiationID]]&amp;"FinalAccept",Tabelle10[NegotiationID]&amp;Tabelle10[ActionType],Tabelle10[ActionType],,0),_xlfn.XLOOKUP(Tabelle10[[#This Row],[NegotiationID]]&amp;"FinalReject",Tabelle10[NegotiationID]&amp;Tabelle10[ActionType],Tabelle10[ActionType],,0))</f>
        <v>FinalAccept</v>
      </c>
      <c r="J684">
        <v>0.69850000000000001</v>
      </c>
      <c r="K684">
        <v>0.5615</v>
      </c>
      <c r="L684">
        <v>1.26</v>
      </c>
      <c r="M684">
        <v>0.13700000000000001</v>
      </c>
      <c r="N684">
        <v>324</v>
      </c>
      <c r="O684">
        <v>2628</v>
      </c>
      <c r="P684">
        <v>9</v>
      </c>
      <c r="Q684" s="3" t="s">
        <v>4227</v>
      </c>
    </row>
    <row r="685" ht="15" customHeight="1">
      <c r="A685" t="e">
        <f t="shared" ca="1" si="561"/>
        <v>#VALUE!</v>
      </c>
      <c r="B685" t="e">
        <f t="array" ref="B685" ca="1">_xlfn.XLOOKUP(Tabelle10[[#This Row],[ExperimentID]]&amp;Tabelle10[[#This Row],[NegotiationID]]&amp;Tabelle10[[#This Row],[MessageID]],ALL_IN_ONE[ExperimentID]&amp;ALL_IN_ONE[NegotiationID]&amp;ALL_IN_ONE[MessageID],ALL_IN_ONE[Gesamt_ID],,0)</f>
        <v>#VALUE!</v>
      </c>
      <c r="C685">
        <v>67244</v>
      </c>
      <c r="D685" t="s">
        <v>3675</v>
      </c>
      <c r="E685">
        <v>75319</v>
      </c>
      <c r="F685">
        <v>67234</v>
      </c>
      <c r="G685">
        <v>67231</v>
      </c>
      <c r="H685" t="s">
        <v>31</v>
      </c>
      <c r="I685" t="str">
        <f t="array" ref="I685">IFERROR(_xlfn.XLOOKUP(Tabelle10[[#This Row],[NegotiationID]]&amp;"FinalAccept",Tabelle10[NegotiationID]&amp;Tabelle10[ActionType],Tabelle10[ActionType],,0),_xlfn.XLOOKUP(Tabelle10[[#This Row],[NegotiationID]]&amp;"FinalReject",Tabelle10[NegotiationID]&amp;Tabelle10[ActionType],Tabelle10[ActionType],,0))</f>
        <v>FinalAccept</v>
      </c>
      <c r="J685">
        <v>0.70199999999999996</v>
      </c>
      <c r="K685">
        <v>0.52049999999999996</v>
      </c>
      <c r="L685">
        <v>1.2224999999999999</v>
      </c>
      <c r="M685">
        <v>0.18149999999999999</v>
      </c>
      <c r="N685">
        <v>351</v>
      </c>
      <c r="O685">
        <v>2628</v>
      </c>
      <c r="P685">
        <v>9</v>
      </c>
      <c r="Q685" s="3" t="s">
        <v>4228</v>
      </c>
    </row>
    <row r="686" ht="15" customHeight="1">
      <c r="A686" t="e">
        <f t="shared" ca="1" si="561"/>
        <v>#VALUE!</v>
      </c>
      <c r="B686" t="e">
        <f t="array" ref="B686" ca="1">_xlfn.XLOOKUP(Tabelle10[[#This Row],[ExperimentID]]&amp;Tabelle10[[#This Row],[NegotiationID]]&amp;Tabelle10[[#This Row],[MessageID]],ALL_IN_ONE[ExperimentID]&amp;ALL_IN_ONE[NegotiationID]&amp;ALL_IN_ONE[MessageID],ALL_IN_ONE[Gesamt_ID],,0)</f>
        <v>#VALUE!</v>
      </c>
      <c r="C686">
        <v>67244</v>
      </c>
      <c r="D686" t="s">
        <v>3675</v>
      </c>
      <c r="E686">
        <v>75341</v>
      </c>
      <c r="F686">
        <v>67231</v>
      </c>
      <c r="G686">
        <v>67234</v>
      </c>
      <c r="H686" t="s">
        <v>31</v>
      </c>
      <c r="I686" t="str">
        <f t="array" ref="I686">IFERROR(_xlfn.XLOOKUP(Tabelle10[[#This Row],[NegotiationID]]&amp;"FinalAccept",Tabelle10[NegotiationID]&amp;Tabelle10[ActionType],Tabelle10[ActionType],,0),_xlfn.XLOOKUP(Tabelle10[[#This Row],[NegotiationID]]&amp;"FinalReject",Tabelle10[NegotiationID]&amp;Tabelle10[ActionType],Tabelle10[ActionType],,0))</f>
        <v>FinalAccept</v>
      </c>
      <c r="J686">
        <v>0.60050000000000003</v>
      </c>
      <c r="K686">
        <v>0.55049999999999999</v>
      </c>
      <c r="L686">
        <v>1.151</v>
      </c>
      <c r="M686">
        <v>0.050000000000000003</v>
      </c>
      <c r="N686">
        <v>448</v>
      </c>
      <c r="O686">
        <v>2628</v>
      </c>
      <c r="P686">
        <v>9</v>
      </c>
      <c r="Q686" s="3" t="s">
        <v>4229</v>
      </c>
    </row>
    <row r="687" ht="15" customHeight="1">
      <c r="A687" t="e">
        <f t="shared" ca="1" si="561"/>
        <v>#VALUE!</v>
      </c>
      <c r="B687" t="e">
        <f t="array" ref="B687" ca="1">_xlfn.XLOOKUP(Tabelle10[[#This Row],[ExperimentID]]&amp;Tabelle10[[#This Row],[NegotiationID]]&amp;Tabelle10[[#This Row],[MessageID]],ALL_IN_ONE[ExperimentID]&amp;ALL_IN_ONE[NegotiationID]&amp;ALL_IN_ONE[MessageID],ALL_IN_ONE[Gesamt_ID],,0)</f>
        <v>#VALUE!</v>
      </c>
      <c r="C687">
        <v>67244</v>
      </c>
      <c r="D687" t="s">
        <v>3675</v>
      </c>
      <c r="E687">
        <v>76924</v>
      </c>
      <c r="F687">
        <v>67234</v>
      </c>
      <c r="G687">
        <v>67231</v>
      </c>
      <c r="H687" t="s">
        <v>31</v>
      </c>
      <c r="I687" t="str">
        <f t="array" ref="I687">IFERROR(_xlfn.XLOOKUP(Tabelle10[[#This Row],[NegotiationID]]&amp;"FinalAccept",Tabelle10[NegotiationID]&amp;Tabelle10[ActionType],Tabelle10[ActionType],,0),_xlfn.XLOOKUP(Tabelle10[[#This Row],[NegotiationID]]&amp;"FinalReject",Tabelle10[NegotiationID]&amp;Tabelle10[ActionType],Tabelle10[ActionType],,0))</f>
        <v>FinalAccept</v>
      </c>
      <c r="J687">
        <v>0.65049999999999997</v>
      </c>
      <c r="K687">
        <v>0.54049999999999998</v>
      </c>
      <c r="L687">
        <v>1.1910000000000001</v>
      </c>
      <c r="M687">
        <v>0.11</v>
      </c>
      <c r="N687">
        <v>240</v>
      </c>
      <c r="O687">
        <v>2628</v>
      </c>
      <c r="P687">
        <v>9</v>
      </c>
      <c r="Q687" s="3" t="s">
        <v>4230</v>
      </c>
    </row>
    <row r="688" ht="15" customHeight="1">
      <c r="A688" t="e">
        <f t="shared" ca="1" si="561"/>
        <v>#VALUE!</v>
      </c>
      <c r="B688" t="e">
        <f t="array" ref="B688" ca="1">_xlfn.XLOOKUP(Tabelle10[[#This Row],[ExperimentID]]&amp;Tabelle10[[#This Row],[NegotiationID]]&amp;Tabelle10[[#This Row],[MessageID]],ALL_IN_ONE[ExperimentID]&amp;ALL_IN_ONE[NegotiationID]&amp;ALL_IN_ONE[MessageID],ALL_IN_ONE[Gesamt_ID],,0)</f>
        <v>#VALUE!</v>
      </c>
      <c r="C688">
        <v>67244</v>
      </c>
      <c r="D688" t="s">
        <v>3675</v>
      </c>
      <c r="E688">
        <v>77107</v>
      </c>
      <c r="F688">
        <v>67231</v>
      </c>
      <c r="G688">
        <v>67234</v>
      </c>
      <c r="H688" t="s">
        <v>31</v>
      </c>
      <c r="I688" t="str">
        <f t="array" ref="I688">IFERROR(_xlfn.XLOOKUP(Tabelle10[[#This Row],[NegotiationID]]&amp;"FinalAccept",Tabelle10[NegotiationID]&amp;Tabelle10[ActionType],Tabelle10[ActionType],,0),_xlfn.XLOOKUP(Tabelle10[[#This Row],[NegotiationID]]&amp;"FinalReject",Tabelle10[NegotiationID]&amp;Tabelle10[ActionType],Tabelle10[ActionType],,0))</f>
        <v>FinalAccept</v>
      </c>
      <c r="J688">
        <v>0.60850000000000004</v>
      </c>
      <c r="K688">
        <v>0.66000000000000003</v>
      </c>
      <c r="L688">
        <v>1.2685</v>
      </c>
      <c r="M688">
        <v>0.051499999999999997</v>
      </c>
      <c r="N688">
        <v>325</v>
      </c>
      <c r="O688">
        <v>2628</v>
      </c>
      <c r="P688">
        <v>9</v>
      </c>
      <c r="Q688" s="3" t="s">
        <v>4231</v>
      </c>
    </row>
    <row r="689" ht="15" customHeight="1">
      <c r="A689" t="e">
        <f t="shared" ca="1" si="561"/>
        <v>#VALUE!</v>
      </c>
      <c r="B689" t="e">
        <f t="array" ref="B689" ca="1">_xlfn.XLOOKUP(Tabelle10[[#This Row],[ExperimentID]]&amp;Tabelle10[[#This Row],[NegotiationID]]&amp;Tabelle10[[#This Row],[MessageID]],ALL_IN_ONE[ExperimentID]&amp;ALL_IN_ONE[NegotiationID]&amp;ALL_IN_ONE[MessageID],ALL_IN_ONE[Gesamt_ID],,0)</f>
        <v>#VALUE!</v>
      </c>
      <c r="C689">
        <v>67244</v>
      </c>
      <c r="D689" t="s">
        <v>3675</v>
      </c>
      <c r="E689">
        <v>77248</v>
      </c>
      <c r="F689">
        <v>67234</v>
      </c>
      <c r="G689">
        <v>67231</v>
      </c>
      <c r="H689" t="s">
        <v>20</v>
      </c>
      <c r="I689" t="str">
        <f t="array" ref="I689">IFERROR(_xlfn.XLOOKUP(Tabelle10[[#This Row],[NegotiationID]]&amp;"FinalAccept",Tabelle10[NegotiationID]&amp;Tabelle10[ActionType],Tabelle10[ActionType],,0),_xlfn.XLOOKUP(Tabelle10[[#This Row],[NegotiationID]]&amp;"FinalReject",Tabelle10[NegotiationID]&amp;Tabelle10[ActionType],Tabelle10[ActionType],,0))</f>
        <v>FinalAccept</v>
      </c>
      <c r="J689">
        <v>0.66000000000000003</v>
      </c>
      <c r="K689">
        <v>0.60850000000000004</v>
      </c>
      <c r="L689">
        <v>1.2685</v>
      </c>
      <c r="M689">
        <v>0.051499999999999997</v>
      </c>
      <c r="N689">
        <v>150</v>
      </c>
      <c r="O689">
        <v>2628</v>
      </c>
      <c r="P689">
        <v>9</v>
      </c>
      <c r="Q689" s="3" t="s">
        <v>4232</v>
      </c>
    </row>
    <row r="690" ht="14.5" hidden="1">
      <c r="A690" t="e">
        <f t="shared" ca="1" si="561"/>
        <v>#VALUE!</v>
      </c>
      <c r="B690" t="e">
        <f t="array" ref="B690" ca="1">_xlfn.XLOOKUP(Tabelle10[[#This Row],[ExperimentID]]&amp;Tabelle10[[#This Row],[NegotiationID]]&amp;Tabelle10[[#This Row],[MessageID]],ALL_IN_ONE[ExperimentID]&amp;ALL_IN_ONE[NegotiationID]&amp;ALL_IN_ONE[MessageID],ALL_IN_ONE[Gesamt_ID],,0)</f>
        <v>#VALUE!</v>
      </c>
      <c r="C690">
        <v>67272</v>
      </c>
      <c r="D690" t="s">
        <v>3675</v>
      </c>
      <c r="E690">
        <v>67273</v>
      </c>
      <c r="H690" t="s">
        <v>6019</v>
      </c>
      <c r="I690" t="e">
        <f t="array" ref="I690">IFERROR(_xlfn.XLOOKUP(Tabelle10[[#This Row],[NegotiationID]]&amp;"FinalAccept",Tabelle10[NegotiationID]&amp;Tabelle10[ActionType],Tabelle10[ActionType],,0),_xlfn.XLOOKUP(Tabelle10[[#This Row],[NegotiationID]]&amp;"FinalReject",Tabelle10[NegotiationID]&amp;Tabelle10[ActionType],Tabelle10[ActionType],,0))</f>
        <v>#N/A</v>
      </c>
      <c r="N690">
        <v>21</v>
      </c>
      <c r="O690">
        <v>21</v>
      </c>
      <c r="P690">
        <v>1</v>
      </c>
      <c r="Q690" t="s">
        <v>6020</v>
      </c>
    </row>
    <row r="691" ht="14.5" hidden="1">
      <c r="A691" t="e">
        <f t="shared" ca="1" si="561"/>
        <v>#VALUE!</v>
      </c>
      <c r="B691" t="e">
        <f t="array" ref="B691" ca="1">_xlfn.XLOOKUP(Tabelle10[[#This Row],[ExperimentID]]&amp;Tabelle10[[#This Row],[NegotiationID]]&amp;Tabelle10[[#This Row],[MessageID]],ALL_IN_ONE[ExperimentID]&amp;ALL_IN_ONE[NegotiationID]&amp;ALL_IN_ONE[MessageID],ALL_IN_ONE[Gesamt_ID],,0)</f>
        <v>#VALUE!</v>
      </c>
      <c r="C691">
        <v>67300</v>
      </c>
      <c r="D691" t="s">
        <v>3675</v>
      </c>
      <c r="E691">
        <v>67301</v>
      </c>
      <c r="H691" t="s">
        <v>6019</v>
      </c>
      <c r="I691" t="str">
        <f t="array" ref="I691">IFERROR(_xlfn.XLOOKUP(Tabelle10[[#This Row],[NegotiationID]]&amp;"FinalAccept",Tabelle10[NegotiationID]&amp;Tabelle10[ActionType],Tabelle10[ActionType],,0),_xlfn.XLOOKUP(Tabelle10[[#This Row],[NegotiationID]]&amp;"FinalReject",Tabelle10[NegotiationID]&amp;Tabelle10[ActionType],Tabelle10[ActionType],,0))</f>
        <v>FinalAccept</v>
      </c>
      <c r="N691">
        <v>21</v>
      </c>
      <c r="O691">
        <v>1235</v>
      </c>
      <c r="P691">
        <v>10</v>
      </c>
      <c r="Q691" t="s">
        <v>6020</v>
      </c>
    </row>
    <row r="692" ht="15" customHeight="1">
      <c r="A692" t="e">
        <f t="shared" ca="1" si="561"/>
        <v>#VALUE!</v>
      </c>
      <c r="B692" t="e">
        <f t="array" ref="B692" ca="1">_xlfn.XLOOKUP(Tabelle10[[#This Row],[ExperimentID]]&amp;Tabelle10[[#This Row],[NegotiationID]]&amp;Tabelle10[[#This Row],[MessageID]],ALL_IN_ONE[ExperimentID]&amp;ALL_IN_ONE[NegotiationID]&amp;ALL_IN_ONE[MessageID],ALL_IN_ONE[Gesamt_ID],,0)</f>
        <v>#VALUE!</v>
      </c>
      <c r="C692">
        <v>67300</v>
      </c>
      <c r="D692" t="s">
        <v>3675</v>
      </c>
      <c r="E692">
        <v>72233</v>
      </c>
      <c r="F692">
        <v>67287</v>
      </c>
      <c r="G692">
        <v>67290</v>
      </c>
      <c r="H692" t="s">
        <v>158</v>
      </c>
      <c r="I692" t="str">
        <f t="array" ref="I692">IFERROR(_xlfn.XLOOKUP(Tabelle10[[#This Row],[NegotiationID]]&amp;"FinalAccept",Tabelle10[NegotiationID]&amp;Tabelle10[ActionType],Tabelle10[ActionType],,0),_xlfn.XLOOKUP(Tabelle10[[#This Row],[NegotiationID]]&amp;"FinalReject",Tabelle10[NegotiationID]&amp;Tabelle10[ActionType],Tabelle10[ActionType],,0))</f>
        <v>FinalAccept</v>
      </c>
      <c r="J692">
        <v>1</v>
      </c>
      <c r="K692">
        <v>1</v>
      </c>
      <c r="L692">
        <v>2</v>
      </c>
      <c r="M692">
        <v>0</v>
      </c>
      <c r="N692">
        <v>101</v>
      </c>
      <c r="O692">
        <v>1235</v>
      </c>
      <c r="P692">
        <v>10</v>
      </c>
      <c r="Q692" s="3" t="s">
        <v>4233</v>
      </c>
    </row>
    <row r="693" ht="15" customHeight="1">
      <c r="A693" t="e">
        <f t="shared" ca="1" si="561"/>
        <v>#VALUE!</v>
      </c>
      <c r="B693" t="e">
        <f t="array" ref="B693" ca="1">_xlfn.XLOOKUP(Tabelle10[[#This Row],[ExperimentID]]&amp;Tabelle10[[#This Row],[NegotiationID]]&amp;Tabelle10[[#This Row],[MessageID]],ALL_IN_ONE[ExperimentID]&amp;ALL_IN_ONE[NegotiationID]&amp;ALL_IN_ONE[MessageID],ALL_IN_ONE[Gesamt_ID],,0)</f>
        <v>#VALUE!</v>
      </c>
      <c r="C693">
        <v>67300</v>
      </c>
      <c r="D693" t="s">
        <v>3675</v>
      </c>
      <c r="E693">
        <v>72252</v>
      </c>
      <c r="F693">
        <v>67290</v>
      </c>
      <c r="G693">
        <v>67287</v>
      </c>
      <c r="H693" t="s">
        <v>31</v>
      </c>
      <c r="I693" t="str">
        <f t="array" ref="I693">IFERROR(_xlfn.XLOOKUP(Tabelle10[[#This Row],[NegotiationID]]&amp;"FinalAccept",Tabelle10[NegotiationID]&amp;Tabelle10[ActionType],Tabelle10[ActionType],,0),_xlfn.XLOOKUP(Tabelle10[[#This Row],[NegotiationID]]&amp;"FinalReject",Tabelle10[NegotiationID]&amp;Tabelle10[ActionType],Tabelle10[ActionType],,0))</f>
        <v>FinalAccept</v>
      </c>
      <c r="J693">
        <v>1</v>
      </c>
      <c r="K693">
        <v>0.11</v>
      </c>
      <c r="L693">
        <v>1.1100000000000001</v>
      </c>
      <c r="M693">
        <v>0.89000000000000001</v>
      </c>
      <c r="N693">
        <v>149</v>
      </c>
      <c r="O693">
        <v>1235</v>
      </c>
      <c r="P693">
        <v>10</v>
      </c>
      <c r="Q693" s="3" t="s">
        <v>4234</v>
      </c>
    </row>
    <row r="694" ht="15" customHeight="1">
      <c r="A694" t="e">
        <f t="shared" ca="1" si="561"/>
        <v>#VALUE!</v>
      </c>
      <c r="B694" t="e">
        <f t="array" ref="B694" ca="1">_xlfn.XLOOKUP(Tabelle10[[#This Row],[ExperimentID]]&amp;Tabelle10[[#This Row],[NegotiationID]]&amp;Tabelle10[[#This Row],[MessageID]],ALL_IN_ONE[ExperimentID]&amp;ALL_IN_ONE[NegotiationID]&amp;ALL_IN_ONE[MessageID],ALL_IN_ONE[Gesamt_ID],,0)</f>
        <v>#VALUE!</v>
      </c>
      <c r="C694">
        <v>67300</v>
      </c>
      <c r="D694" t="s">
        <v>3675</v>
      </c>
      <c r="E694">
        <v>73353</v>
      </c>
      <c r="F694">
        <v>67287</v>
      </c>
      <c r="G694">
        <v>67290</v>
      </c>
      <c r="H694" t="s">
        <v>31</v>
      </c>
      <c r="I694" t="str">
        <f t="array" ref="I694">IFERROR(_xlfn.XLOOKUP(Tabelle10[[#This Row],[NegotiationID]]&amp;"FinalAccept",Tabelle10[NegotiationID]&amp;Tabelle10[ActionType],Tabelle10[ActionType],,0),_xlfn.XLOOKUP(Tabelle10[[#This Row],[NegotiationID]]&amp;"FinalReject",Tabelle10[NegotiationID]&amp;Tabelle10[ActionType],Tabelle10[ActionType],,0))</f>
        <v>FinalAccept</v>
      </c>
      <c r="J694">
        <v>0.83999999999999997</v>
      </c>
      <c r="K694">
        <v>0.10000000000000001</v>
      </c>
      <c r="L694">
        <v>0.93999999999999995</v>
      </c>
      <c r="M694">
        <v>0.73999999999999999</v>
      </c>
      <c r="N694">
        <v>260</v>
      </c>
      <c r="O694">
        <v>1235</v>
      </c>
      <c r="P694">
        <v>10</v>
      </c>
      <c r="Q694" s="3" t="s">
        <v>4235</v>
      </c>
    </row>
    <row r="695" ht="15" customHeight="1">
      <c r="A695" t="e">
        <f t="shared" ca="1" si="561"/>
        <v>#VALUE!</v>
      </c>
      <c r="B695" t="e">
        <f t="array" ref="B695" ca="1">_xlfn.XLOOKUP(Tabelle10[[#This Row],[ExperimentID]]&amp;Tabelle10[[#This Row],[NegotiationID]]&amp;Tabelle10[[#This Row],[MessageID]],ALL_IN_ONE[ExperimentID]&amp;ALL_IN_ONE[NegotiationID]&amp;ALL_IN_ONE[MessageID],ALL_IN_ONE[Gesamt_ID],,0)</f>
        <v>#VALUE!</v>
      </c>
      <c r="C695">
        <v>67300</v>
      </c>
      <c r="D695" t="s">
        <v>3675</v>
      </c>
      <c r="E695">
        <v>73558</v>
      </c>
      <c r="F695">
        <v>67290</v>
      </c>
      <c r="G695">
        <v>67287</v>
      </c>
      <c r="H695" t="s">
        <v>31</v>
      </c>
      <c r="I695" t="str">
        <f t="array" ref="I695">IFERROR(_xlfn.XLOOKUP(Tabelle10[[#This Row],[NegotiationID]]&amp;"FinalAccept",Tabelle10[NegotiationID]&amp;Tabelle10[ActionType],Tabelle10[ActionType],,0),_xlfn.XLOOKUP(Tabelle10[[#This Row],[NegotiationID]]&amp;"FinalReject",Tabelle10[NegotiationID]&amp;Tabelle10[ActionType],Tabelle10[ActionType],,0))</f>
        <v>FinalAccept</v>
      </c>
      <c r="J695">
        <v>0.8105</v>
      </c>
      <c r="K695">
        <v>0.38150000000000001</v>
      </c>
      <c r="L695">
        <v>1.1919999999999999</v>
      </c>
      <c r="M695">
        <v>0.42899999999999999</v>
      </c>
      <c r="N695">
        <v>244</v>
      </c>
      <c r="O695">
        <v>1235</v>
      </c>
      <c r="P695">
        <v>10</v>
      </c>
      <c r="Q695" s="3" t="s">
        <v>4236</v>
      </c>
    </row>
    <row r="696" ht="15" customHeight="1">
      <c r="A696" t="e">
        <f t="shared" ca="1" si="561"/>
        <v>#VALUE!</v>
      </c>
      <c r="B696" t="e">
        <f t="array" ref="B696" ca="1">_xlfn.XLOOKUP(Tabelle10[[#This Row],[ExperimentID]]&amp;Tabelle10[[#This Row],[NegotiationID]]&amp;Tabelle10[[#This Row],[MessageID]],ALL_IN_ONE[ExperimentID]&amp;ALL_IN_ONE[NegotiationID]&amp;ALL_IN_ONE[MessageID],ALL_IN_ONE[Gesamt_ID],,0)</f>
        <v>#VALUE!</v>
      </c>
      <c r="C696">
        <v>67300</v>
      </c>
      <c r="D696" t="s">
        <v>3675</v>
      </c>
      <c r="E696">
        <v>74909</v>
      </c>
      <c r="F696">
        <v>67287</v>
      </c>
      <c r="G696">
        <v>67290</v>
      </c>
      <c r="H696" t="s">
        <v>31</v>
      </c>
      <c r="I696" t="str">
        <f t="array" ref="I696">IFERROR(_xlfn.XLOOKUP(Tabelle10[[#This Row],[NegotiationID]]&amp;"FinalAccept",Tabelle10[NegotiationID]&amp;Tabelle10[ActionType],Tabelle10[ActionType],,0),_xlfn.XLOOKUP(Tabelle10[[#This Row],[NegotiationID]]&amp;"FinalReject",Tabelle10[NegotiationID]&amp;Tabelle10[ActionType],Tabelle10[ActionType],,0))</f>
        <v>FinalAccept</v>
      </c>
      <c r="J696">
        <v>0.58099999999999996</v>
      </c>
      <c r="K696">
        <v>0.64049999999999996</v>
      </c>
      <c r="L696">
        <v>1.2215</v>
      </c>
      <c r="M696">
        <v>0.059499999999999997</v>
      </c>
      <c r="N696">
        <v>80</v>
      </c>
      <c r="O696">
        <v>1235</v>
      </c>
      <c r="P696">
        <v>10</v>
      </c>
      <c r="Q696" s="3" t="s">
        <v>4237</v>
      </c>
    </row>
    <row r="697" ht="15" customHeight="1">
      <c r="A697" t="e">
        <f t="shared" ca="1" si="561"/>
        <v>#VALUE!</v>
      </c>
      <c r="B697" t="e">
        <f t="array" ref="B697" ca="1">_xlfn.XLOOKUP(Tabelle10[[#This Row],[ExperimentID]]&amp;Tabelle10[[#This Row],[NegotiationID]]&amp;Tabelle10[[#This Row],[MessageID]],ALL_IN_ONE[ExperimentID]&amp;ALL_IN_ONE[NegotiationID]&amp;ALL_IN_ONE[MessageID],ALL_IN_ONE[Gesamt_ID],,0)</f>
        <v>#VALUE!</v>
      </c>
      <c r="C697">
        <v>67300</v>
      </c>
      <c r="D697" t="s">
        <v>3675</v>
      </c>
      <c r="E697">
        <v>75298</v>
      </c>
      <c r="F697">
        <v>67290</v>
      </c>
      <c r="G697">
        <v>67287</v>
      </c>
      <c r="H697" t="s">
        <v>31</v>
      </c>
      <c r="I697" t="str">
        <f t="array" ref="I697">IFERROR(_xlfn.XLOOKUP(Tabelle10[[#This Row],[NegotiationID]]&amp;"FinalAccept",Tabelle10[NegotiationID]&amp;Tabelle10[ActionType],Tabelle10[ActionType],,0),_xlfn.XLOOKUP(Tabelle10[[#This Row],[NegotiationID]]&amp;"FinalReject",Tabelle10[NegotiationID]&amp;Tabelle10[ActionType],Tabelle10[ActionType],,0))</f>
        <v>FinalAccept</v>
      </c>
      <c r="J697">
        <v>0.71050000000000002</v>
      </c>
      <c r="K697">
        <v>0.43049999999999999</v>
      </c>
      <c r="L697">
        <v>1.141</v>
      </c>
      <c r="M697">
        <v>0.28000000000000003</v>
      </c>
      <c r="N697">
        <v>189</v>
      </c>
      <c r="O697">
        <v>1235</v>
      </c>
      <c r="P697">
        <v>10</v>
      </c>
      <c r="Q697" s="3" t="s">
        <v>4238</v>
      </c>
    </row>
    <row r="698" ht="15" customHeight="1">
      <c r="A698" t="e">
        <f t="shared" ca="1" si="561"/>
        <v>#VALUE!</v>
      </c>
      <c r="B698" t="e">
        <f t="array" ref="B698" ca="1">_xlfn.XLOOKUP(Tabelle10[[#This Row],[ExperimentID]]&amp;Tabelle10[[#This Row],[NegotiationID]]&amp;Tabelle10[[#This Row],[MessageID]],ALL_IN_ONE[ExperimentID]&amp;ALL_IN_ONE[NegotiationID]&amp;ALL_IN_ONE[MessageID],ALL_IN_ONE[Gesamt_ID],,0)</f>
        <v>#VALUE!</v>
      </c>
      <c r="C698">
        <v>67300</v>
      </c>
      <c r="D698" t="s">
        <v>3675</v>
      </c>
      <c r="E698">
        <v>75999</v>
      </c>
      <c r="F698">
        <v>67287</v>
      </c>
      <c r="G698">
        <v>67290</v>
      </c>
      <c r="H698" t="s">
        <v>31</v>
      </c>
      <c r="I698" t="str">
        <f t="array" ref="I698">IFERROR(_xlfn.XLOOKUP(Tabelle10[[#This Row],[NegotiationID]]&amp;"FinalAccept",Tabelle10[NegotiationID]&amp;Tabelle10[ActionType],Tabelle10[ActionType],,0),_xlfn.XLOOKUP(Tabelle10[[#This Row],[NegotiationID]]&amp;"FinalReject",Tabelle10[NegotiationID]&amp;Tabelle10[ActionType],Tabelle10[ActionType],,0))</f>
        <v>FinalAccept</v>
      </c>
      <c r="J698">
        <v>0.48849999999999999</v>
      </c>
      <c r="K698">
        <v>0.63049999999999995</v>
      </c>
      <c r="L698">
        <v>1.119</v>
      </c>
      <c r="M698">
        <v>0.14199999999999999</v>
      </c>
      <c r="N698">
        <v>64</v>
      </c>
      <c r="O698">
        <v>1235</v>
      </c>
      <c r="P698">
        <v>10</v>
      </c>
      <c r="Q698" s="3" t="s">
        <v>4239</v>
      </c>
    </row>
    <row r="699" ht="15" customHeight="1">
      <c r="A699" t="e">
        <f t="shared" ca="1" si="561"/>
        <v>#VALUE!</v>
      </c>
      <c r="B699" t="e">
        <f t="array" ref="B699" ca="1">_xlfn.XLOOKUP(Tabelle10[[#This Row],[ExperimentID]]&amp;Tabelle10[[#This Row],[NegotiationID]]&amp;Tabelle10[[#This Row],[MessageID]],ALL_IN_ONE[ExperimentID]&amp;ALL_IN_ONE[NegotiationID]&amp;ALL_IN_ONE[MessageID],ALL_IN_ONE[Gesamt_ID],,0)</f>
        <v>#VALUE!</v>
      </c>
      <c r="C699">
        <v>67300</v>
      </c>
      <c r="D699" t="s">
        <v>3675</v>
      </c>
      <c r="E699">
        <v>76106</v>
      </c>
      <c r="F699">
        <v>67290</v>
      </c>
      <c r="G699">
        <v>67287</v>
      </c>
      <c r="H699" t="s">
        <v>31</v>
      </c>
      <c r="I699" t="str">
        <f t="array" ref="I699">IFERROR(_xlfn.XLOOKUP(Tabelle10[[#This Row],[NegotiationID]]&amp;"FinalAccept",Tabelle10[NegotiationID]&amp;Tabelle10[ActionType],Tabelle10[ActionType],,0),_xlfn.XLOOKUP(Tabelle10[[#This Row],[NegotiationID]]&amp;"FinalReject",Tabelle10[NegotiationID]&amp;Tabelle10[ActionType],Tabelle10[ActionType],,0))</f>
        <v>FinalAccept</v>
      </c>
      <c r="J699">
        <v>0.68999999999999995</v>
      </c>
      <c r="K699">
        <v>0.45850000000000002</v>
      </c>
      <c r="L699">
        <v>1.1485000000000001</v>
      </c>
      <c r="M699">
        <v>0.23150000000000001</v>
      </c>
      <c r="N699">
        <v>100</v>
      </c>
      <c r="O699">
        <v>1235</v>
      </c>
      <c r="P699">
        <v>10</v>
      </c>
      <c r="Q699" s="3" t="s">
        <v>4240</v>
      </c>
    </row>
    <row r="700" ht="15" customHeight="1">
      <c r="A700" t="e">
        <f t="shared" ca="1" si="561"/>
        <v>#VALUE!</v>
      </c>
      <c r="B700" t="e">
        <f t="array" ref="B700" ca="1">_xlfn.XLOOKUP(Tabelle10[[#This Row],[ExperimentID]]&amp;Tabelle10[[#This Row],[NegotiationID]]&amp;Tabelle10[[#This Row],[MessageID]],ALL_IN_ONE[ExperimentID]&amp;ALL_IN_ONE[NegotiationID]&amp;ALL_IN_ONE[MessageID],ALL_IN_ONE[Gesamt_ID],,0)</f>
        <v>#VALUE!</v>
      </c>
      <c r="C700">
        <v>67300</v>
      </c>
      <c r="D700" t="s">
        <v>3675</v>
      </c>
      <c r="E700">
        <v>76115</v>
      </c>
      <c r="F700">
        <v>67287</v>
      </c>
      <c r="G700">
        <v>67290</v>
      </c>
      <c r="H700" t="s">
        <v>20</v>
      </c>
      <c r="I700" t="str">
        <f t="array" ref="I700">IFERROR(_xlfn.XLOOKUP(Tabelle10[[#This Row],[NegotiationID]]&amp;"FinalAccept",Tabelle10[NegotiationID]&amp;Tabelle10[ActionType],Tabelle10[ActionType],,0),_xlfn.XLOOKUP(Tabelle10[[#This Row],[NegotiationID]]&amp;"FinalReject",Tabelle10[NegotiationID]&amp;Tabelle10[ActionType],Tabelle10[ActionType],,0))</f>
        <v>FinalAccept</v>
      </c>
      <c r="J700">
        <v>0.45850000000000002</v>
      </c>
      <c r="K700">
        <v>0.68999999999999995</v>
      </c>
      <c r="L700">
        <v>1.1485000000000001</v>
      </c>
      <c r="M700">
        <v>0.23150000000000001</v>
      </c>
      <c r="N700">
        <v>27</v>
      </c>
      <c r="O700">
        <v>1235</v>
      </c>
      <c r="P700">
        <v>10</v>
      </c>
      <c r="Q700" s="3" t="s">
        <v>4241</v>
      </c>
    </row>
    <row r="701" ht="14.5" hidden="1">
      <c r="A701" t="e">
        <f t="shared" ca="1" si="561"/>
        <v>#VALUE!</v>
      </c>
      <c r="B701" t="e">
        <f t="array" ref="B701" ca="1">_xlfn.XLOOKUP(Tabelle10[[#This Row],[ExperimentID]]&amp;Tabelle10[[#This Row],[NegotiationID]]&amp;Tabelle10[[#This Row],[MessageID]],ALL_IN_ONE[ExperimentID]&amp;ALL_IN_ONE[NegotiationID]&amp;ALL_IN_ONE[MessageID],ALL_IN_ONE[Gesamt_ID],,0)</f>
        <v>#VALUE!</v>
      </c>
      <c r="C701">
        <v>67328</v>
      </c>
      <c r="D701" t="s">
        <v>3675</v>
      </c>
      <c r="E701">
        <v>67329</v>
      </c>
      <c r="H701" t="s">
        <v>6019</v>
      </c>
      <c r="I701" t="str">
        <f t="array" ref="I701">IFERROR(_xlfn.XLOOKUP(Tabelle10[[#This Row],[NegotiationID]]&amp;"FinalAccept",Tabelle10[NegotiationID]&amp;Tabelle10[ActionType],Tabelle10[ActionType],,0),_xlfn.XLOOKUP(Tabelle10[[#This Row],[NegotiationID]]&amp;"FinalReject",Tabelle10[NegotiationID]&amp;Tabelle10[ActionType],Tabelle10[ActionType],,0))</f>
        <v>FinalAccept</v>
      </c>
      <c r="N701">
        <v>21</v>
      </c>
      <c r="O701">
        <v>649</v>
      </c>
      <c r="P701">
        <v>9</v>
      </c>
      <c r="Q701" t="s">
        <v>6020</v>
      </c>
    </row>
    <row r="702" ht="15" customHeight="1">
      <c r="A702" t="e">
        <f t="shared" ca="1" si="561"/>
        <v>#VALUE!</v>
      </c>
      <c r="B702" t="e">
        <f t="array" ref="B702" ca="1">_xlfn.XLOOKUP(Tabelle10[[#This Row],[ExperimentID]]&amp;Tabelle10[[#This Row],[NegotiationID]]&amp;Tabelle10[[#This Row],[MessageID]],ALL_IN_ONE[ExperimentID]&amp;ALL_IN_ONE[NegotiationID]&amp;ALL_IN_ONE[MessageID],ALL_IN_ONE[Gesamt_ID],,0)</f>
        <v>#VALUE!</v>
      </c>
      <c r="C702">
        <v>67328</v>
      </c>
      <c r="D702" t="s">
        <v>3675</v>
      </c>
      <c r="E702">
        <v>71719</v>
      </c>
      <c r="F702">
        <v>67315</v>
      </c>
      <c r="G702">
        <v>67318</v>
      </c>
      <c r="H702" t="s">
        <v>158</v>
      </c>
      <c r="I702" t="str">
        <f t="array" ref="I702">IFERROR(_xlfn.XLOOKUP(Tabelle10[[#This Row],[NegotiationID]]&amp;"FinalAccept",Tabelle10[NegotiationID]&amp;Tabelle10[ActionType],Tabelle10[ActionType],,0),_xlfn.XLOOKUP(Tabelle10[[#This Row],[NegotiationID]]&amp;"FinalReject",Tabelle10[NegotiationID]&amp;Tabelle10[ActionType],Tabelle10[ActionType],,0))</f>
        <v>FinalAccept</v>
      </c>
      <c r="J702">
        <v>0.80000000000000004</v>
      </c>
      <c r="K702">
        <v>0.36249999999999999</v>
      </c>
      <c r="L702">
        <v>1.1625000000000001</v>
      </c>
      <c r="M702">
        <v>0.4375</v>
      </c>
      <c r="N702">
        <v>122</v>
      </c>
      <c r="O702">
        <v>649</v>
      </c>
      <c r="P702">
        <v>9</v>
      </c>
      <c r="Q702" s="3" t="s">
        <v>4242</v>
      </c>
    </row>
    <row r="703" ht="15" customHeight="1">
      <c r="A703" t="e">
        <f t="shared" ca="1" si="561"/>
        <v>#VALUE!</v>
      </c>
      <c r="B703" t="e">
        <f t="array" ref="B703" ca="1">_xlfn.XLOOKUP(Tabelle10[[#This Row],[ExperimentID]]&amp;Tabelle10[[#This Row],[NegotiationID]]&amp;Tabelle10[[#This Row],[MessageID]],ALL_IN_ONE[ExperimentID]&amp;ALL_IN_ONE[NegotiationID]&amp;ALL_IN_ONE[MessageID],ALL_IN_ONE[Gesamt_ID],,0)</f>
        <v>#VALUE!</v>
      </c>
      <c r="C703">
        <v>67328</v>
      </c>
      <c r="D703" t="s">
        <v>3675</v>
      </c>
      <c r="E703">
        <v>72243</v>
      </c>
      <c r="F703">
        <v>67318</v>
      </c>
      <c r="G703">
        <v>67315</v>
      </c>
      <c r="H703" t="s">
        <v>31</v>
      </c>
      <c r="I703" t="str">
        <f t="array" ref="I703">IFERROR(_xlfn.XLOOKUP(Tabelle10[[#This Row],[NegotiationID]]&amp;"FinalAccept",Tabelle10[NegotiationID]&amp;Tabelle10[ActionType],Tabelle10[ActionType],,0),_xlfn.XLOOKUP(Tabelle10[[#This Row],[NegotiationID]]&amp;"FinalReject",Tabelle10[NegotiationID]&amp;Tabelle10[ActionType],Tabelle10[ActionType],,0))</f>
        <v>FinalAccept</v>
      </c>
      <c r="J703">
        <v>0.92049999999999998</v>
      </c>
      <c r="K703">
        <v>0.23999999999999999</v>
      </c>
      <c r="L703">
        <v>1.1605000000000001</v>
      </c>
      <c r="M703">
        <v>0.68049999999999999</v>
      </c>
      <c r="N703">
        <v>114</v>
      </c>
      <c r="O703">
        <v>649</v>
      </c>
      <c r="P703">
        <v>9</v>
      </c>
      <c r="Q703" s="3" t="s">
        <v>4243</v>
      </c>
    </row>
    <row r="704" ht="15" customHeight="1">
      <c r="A704" t="e">
        <f t="shared" ca="1" si="561"/>
        <v>#VALUE!</v>
      </c>
      <c r="B704" t="e">
        <f t="array" ref="B704" ca="1">_xlfn.XLOOKUP(Tabelle10[[#This Row],[ExperimentID]]&amp;Tabelle10[[#This Row],[NegotiationID]]&amp;Tabelle10[[#This Row],[MessageID]],ALL_IN_ONE[ExperimentID]&amp;ALL_IN_ONE[NegotiationID]&amp;ALL_IN_ONE[MessageID],ALL_IN_ONE[Gesamt_ID],,0)</f>
        <v>#VALUE!</v>
      </c>
      <c r="C704">
        <v>67328</v>
      </c>
      <c r="D704" t="s">
        <v>3675</v>
      </c>
      <c r="E704">
        <v>73294</v>
      </c>
      <c r="F704">
        <v>67315</v>
      </c>
      <c r="G704">
        <v>67318</v>
      </c>
      <c r="H704" t="s">
        <v>31</v>
      </c>
      <c r="I704" t="str">
        <f t="array" ref="I704">IFERROR(_xlfn.XLOOKUP(Tabelle10[[#This Row],[NegotiationID]]&amp;"FinalAccept",Tabelle10[NegotiationID]&amp;Tabelle10[ActionType],Tabelle10[ActionType],,0),_xlfn.XLOOKUP(Tabelle10[[#This Row],[NegotiationID]]&amp;"FinalReject",Tabelle10[NegotiationID]&amp;Tabelle10[ActionType],Tabelle10[ActionType],,0))</f>
        <v>FinalAccept</v>
      </c>
      <c r="J704">
        <v>0.53849999999999998</v>
      </c>
      <c r="K704">
        <v>0.5615</v>
      </c>
      <c r="L704">
        <v>1.1000000000000001</v>
      </c>
      <c r="M704">
        <v>0.023</v>
      </c>
      <c r="N704">
        <v>106</v>
      </c>
      <c r="O704">
        <v>649</v>
      </c>
      <c r="P704">
        <v>9</v>
      </c>
      <c r="Q704" s="3" t="s">
        <v>4244</v>
      </c>
    </row>
    <row r="705" ht="15" customHeight="1">
      <c r="A705" t="e">
        <f t="shared" ca="1" si="561"/>
        <v>#VALUE!</v>
      </c>
      <c r="B705" t="e">
        <f t="array" ref="B705" ca="1">_xlfn.XLOOKUP(Tabelle10[[#This Row],[ExperimentID]]&amp;Tabelle10[[#This Row],[NegotiationID]]&amp;Tabelle10[[#This Row],[MessageID]],ALL_IN_ONE[ExperimentID]&amp;ALL_IN_ONE[NegotiationID]&amp;ALL_IN_ONE[MessageID],ALL_IN_ONE[Gesamt_ID],,0)</f>
        <v>#VALUE!</v>
      </c>
      <c r="C705">
        <v>67328</v>
      </c>
      <c r="D705" t="s">
        <v>3675</v>
      </c>
      <c r="E705">
        <v>73334</v>
      </c>
      <c r="F705">
        <v>67318</v>
      </c>
      <c r="G705">
        <v>67315</v>
      </c>
      <c r="H705" t="s">
        <v>31</v>
      </c>
      <c r="I705" t="str">
        <f t="array" ref="I705">IFERROR(_xlfn.XLOOKUP(Tabelle10[[#This Row],[NegotiationID]]&amp;"FinalAccept",Tabelle10[NegotiationID]&amp;Tabelle10[ActionType],Tabelle10[ActionType],,0),_xlfn.XLOOKUP(Tabelle10[[#This Row],[NegotiationID]]&amp;"FinalReject",Tabelle10[NegotiationID]&amp;Tabelle10[ActionType],Tabelle10[ActionType],,0))</f>
        <v>FinalAccept</v>
      </c>
      <c r="J705">
        <v>0.81999999999999995</v>
      </c>
      <c r="K705">
        <v>0.36049999999999999</v>
      </c>
      <c r="L705">
        <v>1.1805000000000001</v>
      </c>
      <c r="M705">
        <v>0.45950000000000002</v>
      </c>
      <c r="N705">
        <v>85</v>
      </c>
      <c r="O705">
        <v>649</v>
      </c>
      <c r="P705">
        <v>9</v>
      </c>
      <c r="Q705" s="3" t="s">
        <v>4245</v>
      </c>
    </row>
    <row r="706" ht="15" customHeight="1">
      <c r="A706" t="e">
        <f t="shared" ref="A706:A769" ca="1" si="562">MID(CELL("Dateiname",$A$1),FIND("]",CELL("Dateiname",$A$1))+1,31)</f>
        <v>#VALUE!</v>
      </c>
      <c r="B706" t="e">
        <f t="array" ref="B706" ca="1">_xlfn.XLOOKUP(Tabelle10[[#This Row],[ExperimentID]]&amp;Tabelle10[[#This Row],[NegotiationID]]&amp;Tabelle10[[#This Row],[MessageID]],ALL_IN_ONE[ExperimentID]&amp;ALL_IN_ONE[NegotiationID]&amp;ALL_IN_ONE[MessageID],ALL_IN_ONE[Gesamt_ID],,0)</f>
        <v>#VALUE!</v>
      </c>
      <c r="C706">
        <v>67328</v>
      </c>
      <c r="D706" t="s">
        <v>3675</v>
      </c>
      <c r="E706">
        <v>74548</v>
      </c>
      <c r="F706">
        <v>67315</v>
      </c>
      <c r="G706">
        <v>67318</v>
      </c>
      <c r="H706" t="s">
        <v>31</v>
      </c>
      <c r="I706" t="str">
        <f t="array" ref="I706">IFERROR(_xlfn.XLOOKUP(Tabelle10[[#This Row],[NegotiationID]]&amp;"FinalAccept",Tabelle10[NegotiationID]&amp;Tabelle10[ActionType],Tabelle10[ActionType],,0),_xlfn.XLOOKUP(Tabelle10[[#This Row],[NegotiationID]]&amp;"FinalReject",Tabelle10[NegotiationID]&amp;Tabelle10[ActionType],Tabelle10[ActionType],,0))</f>
        <v>FinalAccept</v>
      </c>
      <c r="J706">
        <v>0.51049999999999995</v>
      </c>
      <c r="K706">
        <v>0.69999999999999996</v>
      </c>
      <c r="L706">
        <v>1.2104999999999999</v>
      </c>
      <c r="M706">
        <v>0.1895</v>
      </c>
      <c r="N706">
        <v>94</v>
      </c>
      <c r="O706">
        <v>649</v>
      </c>
      <c r="P706">
        <v>9</v>
      </c>
      <c r="Q706" s="3" t="s">
        <v>4246</v>
      </c>
    </row>
    <row r="707" ht="15" customHeight="1">
      <c r="A707" t="e">
        <f t="shared" ca="1" si="562"/>
        <v>#VALUE!</v>
      </c>
      <c r="B707" t="e">
        <f t="array" ref="B707" ca="1">_xlfn.XLOOKUP(Tabelle10[[#This Row],[ExperimentID]]&amp;Tabelle10[[#This Row],[NegotiationID]]&amp;Tabelle10[[#This Row],[MessageID]],ALL_IN_ONE[ExperimentID]&amp;ALL_IN_ONE[NegotiationID]&amp;ALL_IN_ONE[MessageID],ALL_IN_ONE[Gesamt_ID],,0)</f>
        <v>#VALUE!</v>
      </c>
      <c r="C707">
        <v>67328</v>
      </c>
      <c r="D707" t="s">
        <v>3675</v>
      </c>
      <c r="E707">
        <v>74758</v>
      </c>
      <c r="F707">
        <v>67318</v>
      </c>
      <c r="G707">
        <v>67315</v>
      </c>
      <c r="H707" t="s">
        <v>31</v>
      </c>
      <c r="I707" t="str">
        <f t="array" ref="I707">IFERROR(_xlfn.XLOOKUP(Tabelle10[[#This Row],[NegotiationID]]&amp;"FinalAccept",Tabelle10[NegotiationID]&amp;Tabelle10[ActionType],Tabelle10[ActionType],,0),_xlfn.XLOOKUP(Tabelle10[[#This Row],[NegotiationID]]&amp;"FinalReject",Tabelle10[NegotiationID]&amp;Tabelle10[ActionType],Tabelle10[ActionType],,0))</f>
        <v>FinalAccept</v>
      </c>
      <c r="J707">
        <v>0.80049999999999999</v>
      </c>
      <c r="K707">
        <v>0.43049999999999999</v>
      </c>
      <c r="L707">
        <v>1.2310000000000001</v>
      </c>
      <c r="M707">
        <v>0.37</v>
      </c>
      <c r="N707">
        <v>46</v>
      </c>
      <c r="O707">
        <v>649</v>
      </c>
      <c r="P707">
        <v>9</v>
      </c>
      <c r="Q707" s="3" t="s">
        <v>4247</v>
      </c>
    </row>
    <row r="708" ht="15" customHeight="1">
      <c r="A708" t="e">
        <f t="shared" ca="1" si="562"/>
        <v>#VALUE!</v>
      </c>
      <c r="B708" t="e">
        <f t="array" ref="B708" ca="1">_xlfn.XLOOKUP(Tabelle10[[#This Row],[ExperimentID]]&amp;Tabelle10[[#This Row],[NegotiationID]]&amp;Tabelle10[[#This Row],[MessageID]],ALL_IN_ONE[ExperimentID]&amp;ALL_IN_ONE[NegotiationID]&amp;ALL_IN_ONE[MessageID],ALL_IN_ONE[Gesamt_ID],,0)</f>
        <v>#VALUE!</v>
      </c>
      <c r="C708">
        <v>67328</v>
      </c>
      <c r="D708" t="s">
        <v>3675</v>
      </c>
      <c r="E708">
        <v>74773</v>
      </c>
      <c r="F708">
        <v>67315</v>
      </c>
      <c r="G708">
        <v>67318</v>
      </c>
      <c r="H708" t="s">
        <v>31</v>
      </c>
      <c r="I708" t="str">
        <f t="array" ref="I708">IFERROR(_xlfn.XLOOKUP(Tabelle10[[#This Row],[NegotiationID]]&amp;"FinalAccept",Tabelle10[NegotiationID]&amp;Tabelle10[ActionType],Tabelle10[ActionType],,0),_xlfn.XLOOKUP(Tabelle10[[#This Row],[NegotiationID]]&amp;"FinalReject",Tabelle10[NegotiationID]&amp;Tabelle10[ActionType],Tabelle10[ActionType],,0))</f>
        <v>FinalAccept</v>
      </c>
      <c r="J708">
        <v>0.49049999999999999</v>
      </c>
      <c r="K708">
        <v>0.70050000000000001</v>
      </c>
      <c r="L708">
        <v>1.1910000000000001</v>
      </c>
      <c r="M708">
        <v>0.20999999999999999</v>
      </c>
      <c r="N708">
        <v>40</v>
      </c>
      <c r="O708">
        <v>649</v>
      </c>
      <c r="P708">
        <v>9</v>
      </c>
      <c r="Q708" s="3" t="s">
        <v>4248</v>
      </c>
    </row>
    <row r="709" ht="15" customHeight="1">
      <c r="A709" t="e">
        <f t="shared" ca="1" si="562"/>
        <v>#VALUE!</v>
      </c>
      <c r="B709" t="e">
        <f t="array" ref="B709" ca="1">_xlfn.XLOOKUP(Tabelle10[[#This Row],[ExperimentID]]&amp;Tabelle10[[#This Row],[NegotiationID]]&amp;Tabelle10[[#This Row],[MessageID]],ALL_IN_ONE[ExperimentID]&amp;ALL_IN_ONE[NegotiationID]&amp;ALL_IN_ONE[MessageID],ALL_IN_ONE[Gesamt_ID],,0)</f>
        <v>#VALUE!</v>
      </c>
      <c r="C709">
        <v>67328</v>
      </c>
      <c r="D709" t="s">
        <v>3675</v>
      </c>
      <c r="E709">
        <v>74776</v>
      </c>
      <c r="F709">
        <v>67318</v>
      </c>
      <c r="G709">
        <v>67315</v>
      </c>
      <c r="H709" t="s">
        <v>20</v>
      </c>
      <c r="I709" t="str">
        <f t="array" ref="I709">IFERROR(_xlfn.XLOOKUP(Tabelle10[[#This Row],[NegotiationID]]&amp;"FinalAccept",Tabelle10[NegotiationID]&amp;Tabelle10[ActionType],Tabelle10[ActionType],,0),_xlfn.XLOOKUP(Tabelle10[[#This Row],[NegotiationID]]&amp;"FinalReject",Tabelle10[NegotiationID]&amp;Tabelle10[ActionType],Tabelle10[ActionType],,0))</f>
        <v>FinalAccept</v>
      </c>
      <c r="J709">
        <v>0.70050000000000001</v>
      </c>
      <c r="K709">
        <v>0.49049999999999999</v>
      </c>
      <c r="L709">
        <v>1.1910000000000001</v>
      </c>
      <c r="M709">
        <v>0.20999999999999999</v>
      </c>
      <c r="N709">
        <v>21</v>
      </c>
      <c r="O709">
        <v>649</v>
      </c>
      <c r="P709">
        <v>9</v>
      </c>
      <c r="Q709" s="3" t="s">
        <v>4249</v>
      </c>
    </row>
    <row r="710" ht="14.5" hidden="1">
      <c r="A710" t="e">
        <f t="shared" ca="1" si="562"/>
        <v>#VALUE!</v>
      </c>
      <c r="B710" t="e">
        <f t="array" ref="B710" ca="1">_xlfn.XLOOKUP(Tabelle10[[#This Row],[ExperimentID]]&amp;Tabelle10[[#This Row],[NegotiationID]]&amp;Tabelle10[[#This Row],[MessageID]],ALL_IN_ONE[ExperimentID]&amp;ALL_IN_ONE[NegotiationID]&amp;ALL_IN_ONE[MessageID],ALL_IN_ONE[Gesamt_ID],,0)</f>
        <v>#VALUE!</v>
      </c>
      <c r="C710">
        <v>67356</v>
      </c>
      <c r="D710" t="s">
        <v>3675</v>
      </c>
      <c r="E710">
        <v>67357</v>
      </c>
      <c r="H710" t="s">
        <v>6019</v>
      </c>
      <c r="I710" t="str">
        <f t="array" ref="I710">IFERROR(_xlfn.XLOOKUP(Tabelle10[[#This Row],[NegotiationID]]&amp;"FinalAccept",Tabelle10[NegotiationID]&amp;Tabelle10[ActionType],Tabelle10[ActionType],,0),_xlfn.XLOOKUP(Tabelle10[[#This Row],[NegotiationID]]&amp;"FinalReject",Tabelle10[NegotiationID]&amp;Tabelle10[ActionType],Tabelle10[ActionType],,0))</f>
        <v>FinalAccept</v>
      </c>
      <c r="N710">
        <v>21</v>
      </c>
      <c r="O710">
        <v>2131</v>
      </c>
      <c r="P710">
        <v>9</v>
      </c>
      <c r="Q710" t="s">
        <v>6020</v>
      </c>
    </row>
    <row r="711" ht="15" customHeight="1">
      <c r="A711" t="e">
        <f t="shared" ca="1" si="562"/>
        <v>#VALUE!</v>
      </c>
      <c r="B711" t="e">
        <f t="array" ref="B711" ca="1">_xlfn.XLOOKUP(Tabelle10[[#This Row],[ExperimentID]]&amp;Tabelle10[[#This Row],[NegotiationID]]&amp;Tabelle10[[#This Row],[MessageID]],ALL_IN_ONE[ExperimentID]&amp;ALL_IN_ONE[NegotiationID]&amp;ALL_IN_ONE[MessageID],ALL_IN_ONE[Gesamt_ID],,0)</f>
        <v>#VALUE!</v>
      </c>
      <c r="C711">
        <v>67356</v>
      </c>
      <c r="D711" t="s">
        <v>3675</v>
      </c>
      <c r="E711">
        <v>71942</v>
      </c>
      <c r="F711">
        <v>67343</v>
      </c>
      <c r="G711">
        <v>67346</v>
      </c>
      <c r="H711" t="s">
        <v>158</v>
      </c>
      <c r="I711" t="str">
        <f t="array" ref="I711">IFERROR(_xlfn.XLOOKUP(Tabelle10[[#This Row],[NegotiationID]]&amp;"FinalAccept",Tabelle10[NegotiationID]&amp;Tabelle10[ActionType],Tabelle10[ActionType],,0),_xlfn.XLOOKUP(Tabelle10[[#This Row],[NegotiationID]]&amp;"FinalReject",Tabelle10[NegotiationID]&amp;Tabelle10[ActionType],Tabelle10[ActionType],,0))</f>
        <v>FinalAccept</v>
      </c>
      <c r="J711">
        <v>0.87</v>
      </c>
      <c r="K711">
        <v>0.26200000000000001</v>
      </c>
      <c r="L711">
        <v>1.1319999999999999</v>
      </c>
      <c r="M711">
        <v>0.60799999999999998</v>
      </c>
      <c r="N711">
        <v>303</v>
      </c>
      <c r="O711">
        <v>2131</v>
      </c>
      <c r="P711">
        <v>9</v>
      </c>
      <c r="Q711" s="3" t="s">
        <v>4250</v>
      </c>
    </row>
    <row r="712" ht="15" customHeight="1">
      <c r="A712" t="e">
        <f t="shared" ca="1" si="562"/>
        <v>#VALUE!</v>
      </c>
      <c r="B712" t="e">
        <f t="array" ref="B712" ca="1">_xlfn.XLOOKUP(Tabelle10[[#This Row],[ExperimentID]]&amp;Tabelle10[[#This Row],[NegotiationID]]&amp;Tabelle10[[#This Row],[MessageID]],ALL_IN_ONE[ExperimentID]&amp;ALL_IN_ONE[NegotiationID]&amp;ALL_IN_ONE[MessageID],ALL_IN_ONE[Gesamt_ID],,0)</f>
        <v>#VALUE!</v>
      </c>
      <c r="C712">
        <v>67356</v>
      </c>
      <c r="D712" t="s">
        <v>3675</v>
      </c>
      <c r="E712">
        <v>73326</v>
      </c>
      <c r="F712">
        <v>67346</v>
      </c>
      <c r="G712">
        <v>67343</v>
      </c>
      <c r="H712" t="s">
        <v>31</v>
      </c>
      <c r="I712" t="str">
        <f t="array" ref="I712">IFERROR(_xlfn.XLOOKUP(Tabelle10[[#This Row],[NegotiationID]]&amp;"FinalAccept",Tabelle10[NegotiationID]&amp;Tabelle10[ActionType],Tabelle10[ActionType],,0),_xlfn.XLOOKUP(Tabelle10[[#This Row],[NegotiationID]]&amp;"FinalReject",Tabelle10[NegotiationID]&amp;Tabelle10[ActionType],Tabelle10[ActionType],,0))</f>
        <v>FinalAccept</v>
      </c>
      <c r="J712">
        <v>0.871</v>
      </c>
      <c r="K712">
        <v>0.35899999999999999</v>
      </c>
      <c r="L712">
        <v>1.23</v>
      </c>
      <c r="M712">
        <v>0.51200000000000001</v>
      </c>
      <c r="N712">
        <v>333</v>
      </c>
      <c r="O712">
        <v>2131</v>
      </c>
      <c r="P712">
        <v>9</v>
      </c>
      <c r="Q712" s="3" t="s">
        <v>4251</v>
      </c>
    </row>
    <row r="713" ht="15" customHeight="1">
      <c r="A713" t="e">
        <f t="shared" ca="1" si="562"/>
        <v>#VALUE!</v>
      </c>
      <c r="B713" t="e">
        <f t="array" ref="B713" ca="1">_xlfn.XLOOKUP(Tabelle10[[#This Row],[ExperimentID]]&amp;Tabelle10[[#This Row],[NegotiationID]]&amp;Tabelle10[[#This Row],[MessageID]],ALL_IN_ONE[ExperimentID]&amp;ALL_IN_ONE[NegotiationID]&amp;ALL_IN_ONE[MessageID],ALL_IN_ONE[Gesamt_ID],,0)</f>
        <v>#VALUE!</v>
      </c>
      <c r="C713">
        <v>67356</v>
      </c>
      <c r="D713" t="s">
        <v>3675</v>
      </c>
      <c r="E713">
        <v>74192</v>
      </c>
      <c r="F713">
        <v>67343</v>
      </c>
      <c r="G713">
        <v>67346</v>
      </c>
      <c r="H713" t="s">
        <v>31</v>
      </c>
      <c r="I713" t="str">
        <f t="array" ref="I713">IFERROR(_xlfn.XLOOKUP(Tabelle10[[#This Row],[NegotiationID]]&amp;"FinalAccept",Tabelle10[NegotiationID]&amp;Tabelle10[ActionType],Tabelle10[ActionType],,0),_xlfn.XLOOKUP(Tabelle10[[#This Row],[NegotiationID]]&amp;"FinalReject",Tabelle10[NegotiationID]&amp;Tabelle10[ActionType],Tabelle10[ActionType],,0))</f>
        <v>FinalAccept</v>
      </c>
      <c r="J713">
        <v>0.73099999999999998</v>
      </c>
      <c r="K713">
        <v>0.50249999999999995</v>
      </c>
      <c r="L713">
        <v>1.2335</v>
      </c>
      <c r="M713">
        <v>0.22850000000000001</v>
      </c>
      <c r="N713">
        <v>443</v>
      </c>
      <c r="O713">
        <v>2131</v>
      </c>
      <c r="P713">
        <v>9</v>
      </c>
      <c r="Q713" s="3" t="s">
        <v>4252</v>
      </c>
    </row>
    <row r="714" ht="15" customHeight="1">
      <c r="A714" t="e">
        <f t="shared" ca="1" si="562"/>
        <v>#VALUE!</v>
      </c>
      <c r="B714" t="e">
        <f t="array" ref="B714" ca="1">_xlfn.XLOOKUP(Tabelle10[[#This Row],[ExperimentID]]&amp;Tabelle10[[#This Row],[NegotiationID]]&amp;Tabelle10[[#This Row],[MessageID]],ALL_IN_ONE[ExperimentID]&amp;ALL_IN_ONE[NegotiationID]&amp;ALL_IN_ONE[MessageID],ALL_IN_ONE[Gesamt_ID],,0)</f>
        <v>#VALUE!</v>
      </c>
      <c r="C714">
        <v>67356</v>
      </c>
      <c r="D714" t="s">
        <v>3675</v>
      </c>
      <c r="E714">
        <v>74786</v>
      </c>
      <c r="F714">
        <v>67346</v>
      </c>
      <c r="G714">
        <v>67343</v>
      </c>
      <c r="H714" t="s">
        <v>31</v>
      </c>
      <c r="I714" t="str">
        <f t="array" ref="I714">IFERROR(_xlfn.XLOOKUP(Tabelle10[[#This Row],[NegotiationID]]&amp;"FinalAccept",Tabelle10[NegotiationID]&amp;Tabelle10[ActionType],Tabelle10[ActionType],,0),_xlfn.XLOOKUP(Tabelle10[[#This Row],[NegotiationID]]&amp;"FinalReject",Tabelle10[NegotiationID]&amp;Tabelle10[ActionType],Tabelle10[ActionType],,0))</f>
        <v>FinalAccept</v>
      </c>
      <c r="J714">
        <v>0.751</v>
      </c>
      <c r="K714">
        <v>0.46050000000000002</v>
      </c>
      <c r="L714">
        <v>1.2115</v>
      </c>
      <c r="M714">
        <v>0.29049999999999998</v>
      </c>
      <c r="N714">
        <v>341</v>
      </c>
      <c r="O714">
        <v>2131</v>
      </c>
      <c r="P714">
        <v>9</v>
      </c>
      <c r="Q714" s="3" t="s">
        <v>4253</v>
      </c>
    </row>
    <row r="715" ht="203" hidden="1">
      <c r="A715" t="e">
        <f t="shared" ca="1" si="562"/>
        <v>#VALUE!</v>
      </c>
      <c r="B715" t="e">
        <f t="array" ref="B715" ca="1">_xlfn.XLOOKUP(Tabelle10[[#This Row],[ExperimentID]]&amp;Tabelle10[[#This Row],[NegotiationID]]&amp;Tabelle10[[#This Row],[MessageID]],ALL_IN_ONE[ExperimentID]&amp;ALL_IN_ONE[NegotiationID]&amp;ALL_IN_ONE[MessageID],ALL_IN_ONE[Gesamt_ID],,0)</f>
        <v>#VALUE!</v>
      </c>
      <c r="C715">
        <v>67356</v>
      </c>
      <c r="D715" t="s">
        <v>3675</v>
      </c>
      <c r="E715">
        <v>75315</v>
      </c>
      <c r="F715">
        <v>67343</v>
      </c>
      <c r="G715">
        <v>67346</v>
      </c>
      <c r="H715" t="s">
        <v>22</v>
      </c>
      <c r="I715" t="str">
        <f t="array" ref="I715">IFERROR(_xlfn.XLOOKUP(Tabelle10[[#This Row],[NegotiationID]]&amp;"FinalAccept",Tabelle10[NegotiationID]&amp;Tabelle10[ActionType],Tabelle10[ActionType],,0),_xlfn.XLOOKUP(Tabelle10[[#This Row],[NegotiationID]]&amp;"FinalReject",Tabelle10[NegotiationID]&amp;Tabelle10[ActionType],Tabelle10[ActionType],,0))</f>
        <v>FinalAccept</v>
      </c>
      <c r="N715">
        <v>349</v>
      </c>
      <c r="O715">
        <v>2131</v>
      </c>
      <c r="P715">
        <v>9</v>
      </c>
      <c r="Q715" s="3" t="s">
        <v>6707</v>
      </c>
    </row>
    <row r="716" ht="130.5" hidden="1">
      <c r="A716" t="e">
        <f t="shared" ca="1" si="562"/>
        <v>#VALUE!</v>
      </c>
      <c r="B716" t="e">
        <f t="array" ref="B716" ca="1">_xlfn.XLOOKUP(Tabelle10[[#This Row],[ExperimentID]]&amp;Tabelle10[[#This Row],[NegotiationID]]&amp;Tabelle10[[#This Row],[MessageID]],ALL_IN_ONE[ExperimentID]&amp;ALL_IN_ONE[NegotiationID]&amp;ALL_IN_ONE[MessageID],ALL_IN_ONE[Gesamt_ID],,0)</f>
        <v>#VALUE!</v>
      </c>
      <c r="C716">
        <v>67356</v>
      </c>
      <c r="D716" t="s">
        <v>3675</v>
      </c>
      <c r="E716">
        <v>75458</v>
      </c>
      <c r="F716">
        <v>67346</v>
      </c>
      <c r="G716">
        <v>67343</v>
      </c>
      <c r="H716" t="s">
        <v>24</v>
      </c>
      <c r="I716" t="str">
        <f t="array" ref="I716">IFERROR(_xlfn.XLOOKUP(Tabelle10[[#This Row],[NegotiationID]]&amp;"FinalAccept",Tabelle10[NegotiationID]&amp;Tabelle10[ActionType],Tabelle10[ActionType],,0),_xlfn.XLOOKUP(Tabelle10[[#This Row],[NegotiationID]]&amp;"FinalReject",Tabelle10[NegotiationID]&amp;Tabelle10[ActionType],Tabelle10[ActionType],,0))</f>
        <v>FinalAccept</v>
      </c>
      <c r="N716">
        <v>188</v>
      </c>
      <c r="O716">
        <v>2131</v>
      </c>
      <c r="P716">
        <v>9</v>
      </c>
      <c r="Q716" s="3" t="s">
        <v>6708</v>
      </c>
    </row>
    <row r="717" ht="15" customHeight="1">
      <c r="A717" t="e">
        <f t="shared" ca="1" si="562"/>
        <v>#VALUE!</v>
      </c>
      <c r="B717" t="e">
        <f t="array" ref="B717" ca="1">_xlfn.XLOOKUP(Tabelle10[[#This Row],[ExperimentID]]&amp;Tabelle10[[#This Row],[NegotiationID]]&amp;Tabelle10[[#This Row],[MessageID]],ALL_IN_ONE[ExperimentID]&amp;ALL_IN_ONE[NegotiationID]&amp;ALL_IN_ONE[MessageID],ALL_IN_ONE[Gesamt_ID],,0)</f>
        <v>#VALUE!</v>
      </c>
      <c r="C717">
        <v>67356</v>
      </c>
      <c r="D717" t="s">
        <v>3675</v>
      </c>
      <c r="E717">
        <v>75599</v>
      </c>
      <c r="F717">
        <v>67343</v>
      </c>
      <c r="G717">
        <v>67346</v>
      </c>
      <c r="H717" t="s">
        <v>31</v>
      </c>
      <c r="I717" t="str">
        <f t="array" ref="I717">IFERROR(_xlfn.XLOOKUP(Tabelle10[[#This Row],[NegotiationID]]&amp;"FinalAccept",Tabelle10[NegotiationID]&amp;Tabelle10[ActionType],Tabelle10[ActionType],,0),_xlfn.XLOOKUP(Tabelle10[[#This Row],[NegotiationID]]&amp;"FinalReject",Tabelle10[NegotiationID]&amp;Tabelle10[ActionType],Tabelle10[ActionType],,0))</f>
        <v>FinalAccept</v>
      </c>
      <c r="J717">
        <v>0.5585</v>
      </c>
      <c r="K717">
        <v>0.71099999999999997</v>
      </c>
      <c r="L717">
        <v>1.2695000000000001</v>
      </c>
      <c r="M717">
        <v>0.1525</v>
      </c>
      <c r="N717">
        <v>105</v>
      </c>
      <c r="O717">
        <v>2131</v>
      </c>
      <c r="P717">
        <v>9</v>
      </c>
      <c r="Q717" s="3" t="s">
        <v>4254</v>
      </c>
    </row>
    <row r="718" ht="15" customHeight="1">
      <c r="A718" t="e">
        <f t="shared" ca="1" si="562"/>
        <v>#VALUE!</v>
      </c>
      <c r="B718" t="e">
        <f t="array" ref="B718" ca="1">_xlfn.XLOOKUP(Tabelle10[[#This Row],[ExperimentID]]&amp;Tabelle10[[#This Row],[NegotiationID]]&amp;Tabelle10[[#This Row],[MessageID]],ALL_IN_ONE[ExperimentID]&amp;ALL_IN_ONE[NegotiationID]&amp;ALL_IN_ONE[MessageID],ALL_IN_ONE[Gesamt_ID],,0)</f>
        <v>#VALUE!</v>
      </c>
      <c r="C718">
        <v>67356</v>
      </c>
      <c r="D718" t="s">
        <v>3675</v>
      </c>
      <c r="E718">
        <v>75806</v>
      </c>
      <c r="F718">
        <v>67346</v>
      </c>
      <c r="G718">
        <v>67343</v>
      </c>
      <c r="H718" t="s">
        <v>20</v>
      </c>
      <c r="I718" t="str">
        <f t="array" ref="I718">IFERROR(_xlfn.XLOOKUP(Tabelle10[[#This Row],[NegotiationID]]&amp;"FinalAccept",Tabelle10[NegotiationID]&amp;Tabelle10[ActionType],Tabelle10[ActionType],,0),_xlfn.XLOOKUP(Tabelle10[[#This Row],[NegotiationID]]&amp;"FinalReject",Tabelle10[NegotiationID]&amp;Tabelle10[ActionType],Tabelle10[ActionType],,0))</f>
        <v>FinalAccept</v>
      </c>
      <c r="J718">
        <v>0.71099999999999997</v>
      </c>
      <c r="K718">
        <v>0.5585</v>
      </c>
      <c r="L718">
        <v>1.2695000000000001</v>
      </c>
      <c r="M718">
        <v>0.1525</v>
      </c>
      <c r="N718">
        <v>48</v>
      </c>
      <c r="O718">
        <v>2131</v>
      </c>
      <c r="P718">
        <v>9</v>
      </c>
      <c r="Q718" s="3" t="s">
        <v>4255</v>
      </c>
    </row>
    <row r="719" ht="14.5" hidden="1">
      <c r="A719" t="e">
        <f t="shared" ca="1" si="562"/>
        <v>#VALUE!</v>
      </c>
      <c r="B719" t="e">
        <f t="array" ref="B719" ca="1">_xlfn.XLOOKUP(Tabelle10[[#This Row],[ExperimentID]]&amp;Tabelle10[[#This Row],[NegotiationID]]&amp;Tabelle10[[#This Row],[MessageID]],ALL_IN_ONE[ExperimentID]&amp;ALL_IN_ONE[NegotiationID]&amp;ALL_IN_ONE[MessageID],ALL_IN_ONE[Gesamt_ID],,0)</f>
        <v>#VALUE!</v>
      </c>
      <c r="C719">
        <v>67384</v>
      </c>
      <c r="D719" t="s">
        <v>3675</v>
      </c>
      <c r="E719">
        <v>67385</v>
      </c>
      <c r="H719" t="s">
        <v>6019</v>
      </c>
      <c r="I719" t="str">
        <f t="array" ref="I719">IFERROR(_xlfn.XLOOKUP(Tabelle10[[#This Row],[NegotiationID]]&amp;"FinalAccept",Tabelle10[NegotiationID]&amp;Tabelle10[ActionType],Tabelle10[ActionType],,0),_xlfn.XLOOKUP(Tabelle10[[#This Row],[NegotiationID]]&amp;"FinalReject",Tabelle10[NegotiationID]&amp;Tabelle10[ActionType],Tabelle10[ActionType],,0))</f>
        <v>FinalAccept</v>
      </c>
      <c r="N719">
        <v>21</v>
      </c>
      <c r="O719">
        <v>1778</v>
      </c>
      <c r="P719">
        <v>8</v>
      </c>
      <c r="Q719" t="s">
        <v>6020</v>
      </c>
    </row>
    <row r="720" ht="15" customHeight="1">
      <c r="A720" t="e">
        <f t="shared" ca="1" si="562"/>
        <v>#VALUE!</v>
      </c>
      <c r="B720" t="e">
        <f t="array" ref="B720" ca="1">_xlfn.XLOOKUP(Tabelle10[[#This Row],[ExperimentID]]&amp;Tabelle10[[#This Row],[NegotiationID]]&amp;Tabelle10[[#This Row],[MessageID]],ALL_IN_ONE[ExperimentID]&amp;ALL_IN_ONE[NegotiationID]&amp;ALL_IN_ONE[MessageID],ALL_IN_ONE[Gesamt_ID],,0)</f>
        <v>#VALUE!</v>
      </c>
      <c r="C720">
        <v>67384</v>
      </c>
      <c r="D720" t="s">
        <v>3675</v>
      </c>
      <c r="E720">
        <v>72442</v>
      </c>
      <c r="F720">
        <v>67371</v>
      </c>
      <c r="G720">
        <v>67374</v>
      </c>
      <c r="H720" t="s">
        <v>158</v>
      </c>
      <c r="I720" t="str">
        <f t="array" ref="I720">IFERROR(_xlfn.XLOOKUP(Tabelle10[[#This Row],[NegotiationID]]&amp;"FinalAccept",Tabelle10[NegotiationID]&amp;Tabelle10[ActionType],Tabelle10[ActionType],,0),_xlfn.XLOOKUP(Tabelle10[[#This Row],[NegotiationID]]&amp;"FinalReject",Tabelle10[NegotiationID]&amp;Tabelle10[ActionType],Tabelle10[ActionType],,0))</f>
        <v>FinalAccept</v>
      </c>
      <c r="J720">
        <v>0.93999999999999995</v>
      </c>
      <c r="K720">
        <v>0.20050000000000001</v>
      </c>
      <c r="L720">
        <v>1.1405000000000001</v>
      </c>
      <c r="M720">
        <v>0.73950000000000005</v>
      </c>
      <c r="N720">
        <v>438</v>
      </c>
      <c r="O720">
        <v>1778</v>
      </c>
      <c r="P720">
        <v>8</v>
      </c>
      <c r="Q720" s="3" t="s">
        <v>4256</v>
      </c>
    </row>
    <row r="721" ht="15" customHeight="1">
      <c r="A721" t="e">
        <f t="shared" ca="1" si="562"/>
        <v>#VALUE!</v>
      </c>
      <c r="B721" t="e">
        <f t="array" ref="B721" ca="1">_xlfn.XLOOKUP(Tabelle10[[#This Row],[ExperimentID]]&amp;Tabelle10[[#This Row],[NegotiationID]]&amp;Tabelle10[[#This Row],[MessageID]],ALL_IN_ONE[ExperimentID]&amp;ALL_IN_ONE[NegotiationID]&amp;ALL_IN_ONE[MessageID],ALL_IN_ONE[Gesamt_ID],,0)</f>
        <v>#VALUE!</v>
      </c>
      <c r="C721">
        <v>67384</v>
      </c>
      <c r="D721" t="s">
        <v>3675</v>
      </c>
      <c r="E721">
        <v>73068</v>
      </c>
      <c r="F721">
        <v>67374</v>
      </c>
      <c r="G721">
        <v>67371</v>
      </c>
      <c r="H721" t="s">
        <v>31</v>
      </c>
      <c r="I721" t="str">
        <f t="array" ref="I721">IFERROR(_xlfn.XLOOKUP(Tabelle10[[#This Row],[NegotiationID]]&amp;"FinalAccept",Tabelle10[NegotiationID]&amp;Tabelle10[ActionType],Tabelle10[ActionType],,0),_xlfn.XLOOKUP(Tabelle10[[#This Row],[NegotiationID]]&amp;"FinalReject",Tabelle10[NegotiationID]&amp;Tabelle10[ActionType],Tabelle10[ActionType],,0))</f>
        <v>FinalAccept</v>
      </c>
      <c r="J721">
        <v>1</v>
      </c>
      <c r="K721">
        <v>0.11</v>
      </c>
      <c r="L721">
        <v>1.1100000000000001</v>
      </c>
      <c r="M721">
        <v>0.89000000000000001</v>
      </c>
      <c r="N721">
        <v>375</v>
      </c>
      <c r="O721">
        <v>1778</v>
      </c>
      <c r="P721">
        <v>8</v>
      </c>
      <c r="Q721" s="3" t="s">
        <v>4257</v>
      </c>
    </row>
    <row r="722" ht="15" customHeight="1">
      <c r="A722" t="e">
        <f t="shared" ca="1" si="562"/>
        <v>#VALUE!</v>
      </c>
      <c r="B722" t="e">
        <f t="array" ref="B722" ca="1">_xlfn.XLOOKUP(Tabelle10[[#This Row],[ExperimentID]]&amp;Tabelle10[[#This Row],[NegotiationID]]&amp;Tabelle10[[#This Row],[MessageID]],ALL_IN_ONE[ExperimentID]&amp;ALL_IN_ONE[NegotiationID]&amp;ALL_IN_ONE[MessageID],ALL_IN_ONE[Gesamt_ID],,0)</f>
        <v>#VALUE!</v>
      </c>
      <c r="C722">
        <v>67384</v>
      </c>
      <c r="D722" t="s">
        <v>3675</v>
      </c>
      <c r="E722">
        <v>75114</v>
      </c>
      <c r="F722">
        <v>67371</v>
      </c>
      <c r="G722">
        <v>67374</v>
      </c>
      <c r="H722" t="s">
        <v>31</v>
      </c>
      <c r="I722" t="str">
        <f t="array" ref="I722">IFERROR(_xlfn.XLOOKUP(Tabelle10[[#This Row],[NegotiationID]]&amp;"FinalAccept",Tabelle10[NegotiationID]&amp;Tabelle10[ActionType],Tabelle10[ActionType],,0),_xlfn.XLOOKUP(Tabelle10[[#This Row],[NegotiationID]]&amp;"FinalReject",Tabelle10[NegotiationID]&amp;Tabelle10[ActionType],Tabelle10[ActionType],,0))</f>
        <v>FinalAccept</v>
      </c>
      <c r="J722">
        <v>0.89000000000000001</v>
      </c>
      <c r="K722">
        <v>0.26150000000000001</v>
      </c>
      <c r="L722">
        <v>1.1515</v>
      </c>
      <c r="M722">
        <v>0.62849999999999995</v>
      </c>
      <c r="N722">
        <v>466</v>
      </c>
      <c r="O722">
        <v>1778</v>
      </c>
      <c r="P722">
        <v>8</v>
      </c>
      <c r="Q722" s="3" t="s">
        <v>4258</v>
      </c>
    </row>
    <row r="723" ht="15" customHeight="1">
      <c r="A723" t="e">
        <f t="shared" ca="1" si="562"/>
        <v>#VALUE!</v>
      </c>
      <c r="B723" t="e">
        <f t="array" ref="B723" ca="1">_xlfn.XLOOKUP(Tabelle10[[#This Row],[ExperimentID]]&amp;Tabelle10[[#This Row],[NegotiationID]]&amp;Tabelle10[[#This Row],[MessageID]],ALL_IN_ONE[ExperimentID]&amp;ALL_IN_ONE[NegotiationID]&amp;ALL_IN_ONE[MessageID],ALL_IN_ONE[Gesamt_ID],,0)</f>
        <v>#VALUE!</v>
      </c>
      <c r="C723">
        <v>67384</v>
      </c>
      <c r="D723" t="s">
        <v>3675</v>
      </c>
      <c r="E723">
        <v>76360</v>
      </c>
      <c r="F723">
        <v>67374</v>
      </c>
      <c r="G723">
        <v>67371</v>
      </c>
      <c r="H723" t="s">
        <v>31</v>
      </c>
      <c r="I723" t="str">
        <f t="array" ref="I723">IFERROR(_xlfn.XLOOKUP(Tabelle10[[#This Row],[NegotiationID]]&amp;"FinalAccept",Tabelle10[NegotiationID]&amp;Tabelle10[ActionType],Tabelle10[ActionType],,0),_xlfn.XLOOKUP(Tabelle10[[#This Row],[NegotiationID]]&amp;"FinalReject",Tabelle10[NegotiationID]&amp;Tabelle10[ActionType],Tabelle10[ActionType],,0))</f>
        <v>FinalAccept</v>
      </c>
      <c r="J723">
        <v>0.87050000000000005</v>
      </c>
      <c r="K723">
        <v>0.34150000000000003</v>
      </c>
      <c r="L723">
        <v>1.212</v>
      </c>
      <c r="M723">
        <v>0.52900000000000003</v>
      </c>
      <c r="N723">
        <v>152</v>
      </c>
      <c r="O723">
        <v>1778</v>
      </c>
      <c r="P723">
        <v>8</v>
      </c>
      <c r="Q723" s="3" t="s">
        <v>4259</v>
      </c>
    </row>
    <row r="724" ht="15" customHeight="1">
      <c r="A724" t="e">
        <f t="shared" ca="1" si="562"/>
        <v>#VALUE!</v>
      </c>
      <c r="B724" t="e">
        <f t="array" ref="B724" ca="1">_xlfn.XLOOKUP(Tabelle10[[#This Row],[ExperimentID]]&amp;Tabelle10[[#This Row],[NegotiationID]]&amp;Tabelle10[[#This Row],[MessageID]],ALL_IN_ONE[ExperimentID]&amp;ALL_IN_ONE[NegotiationID]&amp;ALL_IN_ONE[MessageID],ALL_IN_ONE[Gesamt_ID],,0)</f>
        <v>#VALUE!</v>
      </c>
      <c r="C724">
        <v>67384</v>
      </c>
      <c r="D724" t="s">
        <v>3675</v>
      </c>
      <c r="E724">
        <v>77295</v>
      </c>
      <c r="F724">
        <v>67371</v>
      </c>
      <c r="G724">
        <v>67374</v>
      </c>
      <c r="H724" t="s">
        <v>31</v>
      </c>
      <c r="I724" t="str">
        <f t="array" ref="I724">IFERROR(_xlfn.XLOOKUP(Tabelle10[[#This Row],[NegotiationID]]&amp;"FinalAccept",Tabelle10[NegotiationID]&amp;Tabelle10[ActionType],Tabelle10[ActionType],,0),_xlfn.XLOOKUP(Tabelle10[[#This Row],[NegotiationID]]&amp;"FinalReject",Tabelle10[NegotiationID]&amp;Tabelle10[ActionType],Tabelle10[ActionType],,0))</f>
        <v>FinalAccept</v>
      </c>
      <c r="J724">
        <v>0.70099999999999996</v>
      </c>
      <c r="K724">
        <v>0.55200000000000005</v>
      </c>
      <c r="L724">
        <v>1.2529999999999999</v>
      </c>
      <c r="M724">
        <v>0.14899999999999999</v>
      </c>
      <c r="N724">
        <v>214</v>
      </c>
      <c r="O724">
        <v>1778</v>
      </c>
      <c r="P724">
        <v>8</v>
      </c>
      <c r="Q724" s="3" t="s">
        <v>4260</v>
      </c>
    </row>
    <row r="725" ht="15" customHeight="1">
      <c r="A725" t="e">
        <f t="shared" ca="1" si="562"/>
        <v>#VALUE!</v>
      </c>
      <c r="B725" t="e">
        <f t="array" ref="B725" ca="1">_xlfn.XLOOKUP(Tabelle10[[#This Row],[ExperimentID]]&amp;Tabelle10[[#This Row],[NegotiationID]]&amp;Tabelle10[[#This Row],[MessageID]],ALL_IN_ONE[ExperimentID]&amp;ALL_IN_ONE[NegotiationID]&amp;ALL_IN_ONE[MessageID],ALL_IN_ONE[Gesamt_ID],,0)</f>
        <v>#VALUE!</v>
      </c>
      <c r="C725">
        <v>67384</v>
      </c>
      <c r="D725" t="s">
        <v>3675</v>
      </c>
      <c r="E725">
        <v>77309</v>
      </c>
      <c r="F725">
        <v>67374</v>
      </c>
      <c r="G725">
        <v>67371</v>
      </c>
      <c r="H725" t="s">
        <v>31</v>
      </c>
      <c r="I725" t="str">
        <f t="array" ref="I725">IFERROR(_xlfn.XLOOKUP(Tabelle10[[#This Row],[NegotiationID]]&amp;"FinalAccept",Tabelle10[NegotiationID]&amp;Tabelle10[ActionType],Tabelle10[ActionType],,0),_xlfn.XLOOKUP(Tabelle10[[#This Row],[NegotiationID]]&amp;"FinalReject",Tabelle10[NegotiationID]&amp;Tabelle10[ActionType],Tabelle10[ActionType],,0))</f>
        <v>FinalAccept</v>
      </c>
      <c r="J725">
        <v>0.68149999999999999</v>
      </c>
      <c r="K725">
        <v>0.64100000000000001</v>
      </c>
      <c r="L725">
        <v>1.3225</v>
      </c>
      <c r="M725">
        <v>0.040500000000000001</v>
      </c>
      <c r="N725">
        <v>86</v>
      </c>
      <c r="O725">
        <v>1778</v>
      </c>
      <c r="P725">
        <v>8</v>
      </c>
      <c r="Q725" s="3" t="s">
        <v>4261</v>
      </c>
    </row>
    <row r="726" ht="15" customHeight="1">
      <c r="A726" t="e">
        <f t="shared" ca="1" si="562"/>
        <v>#VALUE!</v>
      </c>
      <c r="B726" t="e">
        <f t="array" ref="B726" ca="1">_xlfn.XLOOKUP(Tabelle10[[#This Row],[ExperimentID]]&amp;Tabelle10[[#This Row],[NegotiationID]]&amp;Tabelle10[[#This Row],[MessageID]],ALL_IN_ONE[ExperimentID]&amp;ALL_IN_ONE[NegotiationID]&amp;ALL_IN_ONE[MessageID],ALL_IN_ONE[Gesamt_ID],,0)</f>
        <v>#VALUE!</v>
      </c>
      <c r="C726">
        <v>67384</v>
      </c>
      <c r="D726" t="s">
        <v>3675</v>
      </c>
      <c r="E726">
        <v>77320</v>
      </c>
      <c r="F726">
        <v>67371</v>
      </c>
      <c r="G726">
        <v>67374</v>
      </c>
      <c r="H726" t="s">
        <v>20</v>
      </c>
      <c r="I726" t="str">
        <f t="array" ref="I726">IFERROR(_xlfn.XLOOKUP(Tabelle10[[#This Row],[NegotiationID]]&amp;"FinalAccept",Tabelle10[NegotiationID]&amp;Tabelle10[ActionType],Tabelle10[ActionType],,0),_xlfn.XLOOKUP(Tabelle10[[#This Row],[NegotiationID]]&amp;"FinalReject",Tabelle10[NegotiationID]&amp;Tabelle10[ActionType],Tabelle10[ActionType],,0))</f>
        <v>FinalAccept</v>
      </c>
      <c r="J726">
        <v>0.64100000000000001</v>
      </c>
      <c r="K726">
        <v>0.68149999999999999</v>
      </c>
      <c r="L726">
        <v>1.3225</v>
      </c>
      <c r="M726">
        <v>0.040500000000000001</v>
      </c>
      <c r="N726">
        <v>26</v>
      </c>
      <c r="O726">
        <v>1778</v>
      </c>
      <c r="P726">
        <v>8</v>
      </c>
      <c r="Q726" s="3" t="s">
        <v>4262</v>
      </c>
    </row>
    <row r="727" ht="14.5" hidden="1">
      <c r="A727" t="e">
        <f t="shared" ca="1" si="562"/>
        <v>#VALUE!</v>
      </c>
      <c r="B727" t="e">
        <f t="array" ref="B727" ca="1">_xlfn.XLOOKUP(Tabelle10[[#This Row],[ExperimentID]]&amp;Tabelle10[[#This Row],[NegotiationID]]&amp;Tabelle10[[#This Row],[MessageID]],ALL_IN_ONE[ExperimentID]&amp;ALL_IN_ONE[NegotiationID]&amp;ALL_IN_ONE[MessageID],ALL_IN_ONE[Gesamt_ID],,0)</f>
        <v>#VALUE!</v>
      </c>
      <c r="C727">
        <v>67412</v>
      </c>
      <c r="D727" t="s">
        <v>3675</v>
      </c>
      <c r="E727">
        <v>67413</v>
      </c>
      <c r="H727" t="s">
        <v>6019</v>
      </c>
      <c r="I727" t="str">
        <f t="array" ref="I727">IFERROR(_xlfn.XLOOKUP(Tabelle10[[#This Row],[NegotiationID]]&amp;"FinalAccept",Tabelle10[NegotiationID]&amp;Tabelle10[ActionType],Tabelle10[ActionType],,0),_xlfn.XLOOKUP(Tabelle10[[#This Row],[NegotiationID]]&amp;"FinalReject",Tabelle10[NegotiationID]&amp;Tabelle10[ActionType],Tabelle10[ActionType],,0))</f>
        <v>FinalAccept</v>
      </c>
      <c r="N727">
        <v>21</v>
      </c>
      <c r="O727">
        <v>1030</v>
      </c>
      <c r="P727">
        <v>9</v>
      </c>
      <c r="Q727" t="s">
        <v>6020</v>
      </c>
    </row>
    <row r="728" ht="15" customHeight="1">
      <c r="A728" t="e">
        <f t="shared" ca="1" si="562"/>
        <v>#VALUE!</v>
      </c>
      <c r="B728" t="e">
        <f t="array" ref="B728" ca="1">_xlfn.XLOOKUP(Tabelle10[[#This Row],[ExperimentID]]&amp;Tabelle10[[#This Row],[NegotiationID]]&amp;Tabelle10[[#This Row],[MessageID]],ALL_IN_ONE[ExperimentID]&amp;ALL_IN_ONE[NegotiationID]&amp;ALL_IN_ONE[MessageID],ALL_IN_ONE[Gesamt_ID],,0)</f>
        <v>#VALUE!</v>
      </c>
      <c r="C728">
        <v>67412</v>
      </c>
      <c r="D728" t="s">
        <v>3675</v>
      </c>
      <c r="E728">
        <v>71789</v>
      </c>
      <c r="F728">
        <v>67399</v>
      </c>
      <c r="G728">
        <v>67402</v>
      </c>
      <c r="H728" t="s">
        <v>158</v>
      </c>
      <c r="I728" t="str">
        <f t="array" ref="I728">IFERROR(_xlfn.XLOOKUP(Tabelle10[[#This Row],[NegotiationID]]&amp;"FinalAccept",Tabelle10[NegotiationID]&amp;Tabelle10[ActionType],Tabelle10[ActionType],,0),_xlfn.XLOOKUP(Tabelle10[[#This Row],[NegotiationID]]&amp;"FinalReject",Tabelle10[NegotiationID]&amp;Tabelle10[ActionType],Tabelle10[ActionType],,0))</f>
        <v>FinalAccept</v>
      </c>
      <c r="J728">
        <v>1</v>
      </c>
      <c r="K728">
        <v>0.10050000000000001</v>
      </c>
      <c r="L728">
        <v>1.1005</v>
      </c>
      <c r="M728">
        <v>0.89949999999999997</v>
      </c>
      <c r="N728">
        <v>71</v>
      </c>
      <c r="O728">
        <v>1030</v>
      </c>
      <c r="P728">
        <v>9</v>
      </c>
      <c r="Q728" s="3" t="s">
        <v>4263</v>
      </c>
    </row>
    <row r="729" ht="15" customHeight="1">
      <c r="A729" t="e">
        <f t="shared" ca="1" si="562"/>
        <v>#VALUE!</v>
      </c>
      <c r="B729" t="e">
        <f t="array" ref="B729" ca="1">_xlfn.XLOOKUP(Tabelle10[[#This Row],[ExperimentID]]&amp;Tabelle10[[#This Row],[NegotiationID]]&amp;Tabelle10[[#This Row],[MessageID]],ALL_IN_ONE[ExperimentID]&amp;ALL_IN_ONE[NegotiationID]&amp;ALL_IN_ONE[MessageID],ALL_IN_ONE[Gesamt_ID],,0)</f>
        <v>#VALUE!</v>
      </c>
      <c r="C729">
        <v>67412</v>
      </c>
      <c r="D729" t="s">
        <v>3675</v>
      </c>
      <c r="E729">
        <v>74467</v>
      </c>
      <c r="F729">
        <v>67402</v>
      </c>
      <c r="G729">
        <v>67399</v>
      </c>
      <c r="H729" t="s">
        <v>31</v>
      </c>
      <c r="I729" t="str">
        <f t="array" ref="I729">IFERROR(_xlfn.XLOOKUP(Tabelle10[[#This Row],[NegotiationID]]&amp;"FinalAccept",Tabelle10[NegotiationID]&amp;Tabelle10[ActionType],Tabelle10[ActionType],,0),_xlfn.XLOOKUP(Tabelle10[[#This Row],[NegotiationID]]&amp;"FinalReject",Tabelle10[NegotiationID]&amp;Tabelle10[ActionType],Tabelle10[ActionType],,0))</f>
        <v>FinalAccept</v>
      </c>
      <c r="J729">
        <v>0.95050000000000001</v>
      </c>
      <c r="K729">
        <v>0.28000000000000003</v>
      </c>
      <c r="L729">
        <v>1.2304999999999999</v>
      </c>
      <c r="M729">
        <v>0.67049999999999998</v>
      </c>
      <c r="N729">
        <v>171</v>
      </c>
      <c r="O729">
        <v>1030</v>
      </c>
      <c r="P729">
        <v>9</v>
      </c>
      <c r="Q729" s="3" t="s">
        <v>4264</v>
      </c>
    </row>
    <row r="730" ht="15" customHeight="1">
      <c r="A730" t="e">
        <f t="shared" ca="1" si="562"/>
        <v>#VALUE!</v>
      </c>
      <c r="B730" t="e">
        <f t="array" ref="B730" ca="1">_xlfn.XLOOKUP(Tabelle10[[#This Row],[ExperimentID]]&amp;Tabelle10[[#This Row],[NegotiationID]]&amp;Tabelle10[[#This Row],[MessageID]],ALL_IN_ONE[ExperimentID]&amp;ALL_IN_ONE[NegotiationID]&amp;ALL_IN_ONE[MessageID],ALL_IN_ONE[Gesamt_ID],,0)</f>
        <v>#VALUE!</v>
      </c>
      <c r="C730">
        <v>67412</v>
      </c>
      <c r="D730" t="s">
        <v>3675</v>
      </c>
      <c r="E730">
        <v>74510</v>
      </c>
      <c r="F730">
        <v>67399</v>
      </c>
      <c r="G730">
        <v>67402</v>
      </c>
      <c r="H730" t="s">
        <v>31</v>
      </c>
      <c r="I730" t="str">
        <f t="array" ref="I730">IFERROR(_xlfn.XLOOKUP(Tabelle10[[#This Row],[NegotiationID]]&amp;"FinalAccept",Tabelle10[NegotiationID]&amp;Tabelle10[ActionType],Tabelle10[ActionType],,0),_xlfn.XLOOKUP(Tabelle10[[#This Row],[NegotiationID]]&amp;"FinalReject",Tabelle10[NegotiationID]&amp;Tabelle10[ActionType],Tabelle10[ActionType],,0))</f>
        <v>FinalAccept</v>
      </c>
      <c r="J730">
        <v>1</v>
      </c>
      <c r="K730">
        <v>1</v>
      </c>
      <c r="L730">
        <v>2</v>
      </c>
      <c r="M730">
        <v>0</v>
      </c>
      <c r="N730">
        <v>155</v>
      </c>
      <c r="O730">
        <v>1030</v>
      </c>
      <c r="P730">
        <v>9</v>
      </c>
      <c r="Q730" s="3" t="s">
        <v>4265</v>
      </c>
    </row>
    <row r="731" ht="15" customHeight="1">
      <c r="A731" t="e">
        <f t="shared" ca="1" si="562"/>
        <v>#VALUE!</v>
      </c>
      <c r="B731" t="e">
        <f t="array" ref="B731" ca="1">_xlfn.XLOOKUP(Tabelle10[[#This Row],[ExperimentID]]&amp;Tabelle10[[#This Row],[NegotiationID]]&amp;Tabelle10[[#This Row],[MessageID]],ALL_IN_ONE[ExperimentID]&amp;ALL_IN_ONE[NegotiationID]&amp;ALL_IN_ONE[MessageID],ALL_IN_ONE[Gesamt_ID],,0)</f>
        <v>#VALUE!</v>
      </c>
      <c r="C731">
        <v>67412</v>
      </c>
      <c r="D731" t="s">
        <v>3675</v>
      </c>
      <c r="E731">
        <v>75399</v>
      </c>
      <c r="F731">
        <v>67402</v>
      </c>
      <c r="G731">
        <v>67399</v>
      </c>
      <c r="H731" t="s">
        <v>31</v>
      </c>
      <c r="I731" t="str">
        <f t="array" ref="I731">IFERROR(_xlfn.XLOOKUP(Tabelle10[[#This Row],[NegotiationID]]&amp;"FinalAccept",Tabelle10[NegotiationID]&amp;Tabelle10[ActionType],Tabelle10[ActionType],,0),_xlfn.XLOOKUP(Tabelle10[[#This Row],[NegotiationID]]&amp;"FinalReject",Tabelle10[NegotiationID]&amp;Tabelle10[ActionType],Tabelle10[ActionType],,0))</f>
        <v>FinalAccept</v>
      </c>
      <c r="J731">
        <v>0.871</v>
      </c>
      <c r="K731">
        <v>0.35899999999999999</v>
      </c>
      <c r="L731">
        <v>1.23</v>
      </c>
      <c r="M731">
        <v>0.51200000000000001</v>
      </c>
      <c r="N731">
        <v>192</v>
      </c>
      <c r="O731">
        <v>1030</v>
      </c>
      <c r="P731">
        <v>9</v>
      </c>
      <c r="Q731" s="3" t="s">
        <v>4266</v>
      </c>
    </row>
    <row r="732" ht="15" customHeight="1">
      <c r="A732" t="e">
        <f t="shared" ca="1" si="562"/>
        <v>#VALUE!</v>
      </c>
      <c r="B732" t="e">
        <f t="array" ref="B732" ca="1">_xlfn.XLOOKUP(Tabelle10[[#This Row],[ExperimentID]]&amp;Tabelle10[[#This Row],[NegotiationID]]&amp;Tabelle10[[#This Row],[MessageID]],ALL_IN_ONE[ExperimentID]&amp;ALL_IN_ONE[NegotiationID]&amp;ALL_IN_ONE[MessageID],ALL_IN_ONE[Gesamt_ID],,0)</f>
        <v>#VALUE!</v>
      </c>
      <c r="C732">
        <v>67412</v>
      </c>
      <c r="D732" t="s">
        <v>3675</v>
      </c>
      <c r="E732">
        <v>75460</v>
      </c>
      <c r="F732">
        <v>67399</v>
      </c>
      <c r="G732">
        <v>67402</v>
      </c>
      <c r="H732" t="s">
        <v>31</v>
      </c>
      <c r="I732" t="str">
        <f t="array" ref="I732">IFERROR(_xlfn.XLOOKUP(Tabelle10[[#This Row],[NegotiationID]]&amp;"FinalAccept",Tabelle10[NegotiationID]&amp;Tabelle10[ActionType],Tabelle10[ActionType],,0),_xlfn.XLOOKUP(Tabelle10[[#This Row],[NegotiationID]]&amp;"FinalReject",Tabelle10[NegotiationID]&amp;Tabelle10[ActionType],Tabelle10[ActionType],,0))</f>
        <v>FinalAccept</v>
      </c>
      <c r="J732">
        <v>0.70850000000000002</v>
      </c>
      <c r="K732">
        <v>0.51200000000000001</v>
      </c>
      <c r="L732">
        <v>1.2204999999999999</v>
      </c>
      <c r="M732">
        <v>0.19650000000000001</v>
      </c>
      <c r="N732">
        <v>134</v>
      </c>
      <c r="O732">
        <v>1030</v>
      </c>
      <c r="P732">
        <v>9</v>
      </c>
      <c r="Q732" s="3" t="s">
        <v>4267</v>
      </c>
    </row>
    <row r="733" ht="15" customHeight="1">
      <c r="A733" t="e">
        <f t="shared" ca="1" si="562"/>
        <v>#VALUE!</v>
      </c>
      <c r="B733" t="e">
        <f t="array" ref="B733" ca="1">_xlfn.XLOOKUP(Tabelle10[[#This Row],[ExperimentID]]&amp;Tabelle10[[#This Row],[NegotiationID]]&amp;Tabelle10[[#This Row],[MessageID]],ALL_IN_ONE[ExperimentID]&amp;ALL_IN_ONE[NegotiationID]&amp;ALL_IN_ONE[MessageID],ALL_IN_ONE[Gesamt_ID],,0)</f>
        <v>#VALUE!</v>
      </c>
      <c r="C733">
        <v>67412</v>
      </c>
      <c r="D733" t="s">
        <v>3675</v>
      </c>
      <c r="E733">
        <v>76146</v>
      </c>
      <c r="F733">
        <v>67402</v>
      </c>
      <c r="G733">
        <v>67399</v>
      </c>
      <c r="H733" t="s">
        <v>31</v>
      </c>
      <c r="I733" t="str">
        <f t="array" ref="I733">IFERROR(_xlfn.XLOOKUP(Tabelle10[[#This Row],[NegotiationID]]&amp;"FinalAccept",Tabelle10[NegotiationID]&amp;Tabelle10[ActionType],Tabelle10[ActionType],,0),_xlfn.XLOOKUP(Tabelle10[[#This Row],[NegotiationID]]&amp;"FinalReject",Tabelle10[NegotiationID]&amp;Tabelle10[ActionType],Tabelle10[ActionType],,0))</f>
        <v>FinalAccept</v>
      </c>
      <c r="J733">
        <v>0.85150000000000003</v>
      </c>
      <c r="K733">
        <v>0.4415</v>
      </c>
      <c r="L733">
        <v>1.2929999999999999</v>
      </c>
      <c r="M733">
        <v>0.40999999999999998</v>
      </c>
      <c r="N733">
        <v>135</v>
      </c>
      <c r="O733">
        <v>1030</v>
      </c>
      <c r="P733">
        <v>9</v>
      </c>
      <c r="Q733" s="3" t="s">
        <v>4268</v>
      </c>
    </row>
    <row r="734" ht="15" customHeight="1">
      <c r="A734" t="e">
        <f t="shared" ca="1" si="562"/>
        <v>#VALUE!</v>
      </c>
      <c r="B734" t="e">
        <f t="array" ref="B734" ca="1">_xlfn.XLOOKUP(Tabelle10[[#This Row],[ExperimentID]]&amp;Tabelle10[[#This Row],[NegotiationID]]&amp;Tabelle10[[#This Row],[MessageID]],ALL_IN_ONE[ExperimentID]&amp;ALL_IN_ONE[NegotiationID]&amp;ALL_IN_ONE[MessageID],ALL_IN_ONE[Gesamt_ID],,0)</f>
        <v>#VALUE!</v>
      </c>
      <c r="C734">
        <v>67412</v>
      </c>
      <c r="D734" t="s">
        <v>3675</v>
      </c>
      <c r="E734">
        <v>76618</v>
      </c>
      <c r="F734">
        <v>67399</v>
      </c>
      <c r="G734">
        <v>67402</v>
      </c>
      <c r="H734" t="s">
        <v>31</v>
      </c>
      <c r="I734" t="str">
        <f t="array" ref="I734">IFERROR(_xlfn.XLOOKUP(Tabelle10[[#This Row],[NegotiationID]]&amp;"FinalAccept",Tabelle10[NegotiationID]&amp;Tabelle10[ActionType],Tabelle10[ActionType],,0),_xlfn.XLOOKUP(Tabelle10[[#This Row],[NegotiationID]]&amp;"FinalReject",Tabelle10[NegotiationID]&amp;Tabelle10[ActionType],Tabelle10[ActionType],,0))</f>
        <v>FinalAccept</v>
      </c>
      <c r="J734">
        <v>0.55149999999999999</v>
      </c>
      <c r="K734">
        <v>0.70150000000000001</v>
      </c>
      <c r="L734">
        <v>1.2529999999999999</v>
      </c>
      <c r="M734">
        <v>0.14999999999999999</v>
      </c>
      <c r="N734">
        <v>110</v>
      </c>
      <c r="O734">
        <v>1030</v>
      </c>
      <c r="P734">
        <v>9</v>
      </c>
      <c r="Q734" s="3" t="s">
        <v>4269</v>
      </c>
    </row>
    <row r="735" ht="15" customHeight="1">
      <c r="A735" t="e">
        <f t="shared" ca="1" si="562"/>
        <v>#VALUE!</v>
      </c>
      <c r="B735" t="e">
        <f t="array" ref="B735" ca="1">_xlfn.XLOOKUP(Tabelle10[[#This Row],[ExperimentID]]&amp;Tabelle10[[#This Row],[NegotiationID]]&amp;Tabelle10[[#This Row],[MessageID]],ALL_IN_ONE[ExperimentID]&amp;ALL_IN_ONE[NegotiationID]&amp;ALL_IN_ONE[MessageID],ALL_IN_ONE[Gesamt_ID],,0)</f>
        <v>#VALUE!</v>
      </c>
      <c r="C735">
        <v>67412</v>
      </c>
      <c r="D735" t="s">
        <v>3675</v>
      </c>
      <c r="E735">
        <v>76920</v>
      </c>
      <c r="F735">
        <v>67402</v>
      </c>
      <c r="G735">
        <v>67399</v>
      </c>
      <c r="H735" t="s">
        <v>20</v>
      </c>
      <c r="I735" t="str">
        <f t="array" ref="I735">IFERROR(_xlfn.XLOOKUP(Tabelle10[[#This Row],[NegotiationID]]&amp;"FinalAccept",Tabelle10[NegotiationID]&amp;Tabelle10[ActionType],Tabelle10[ActionType],,0),_xlfn.XLOOKUP(Tabelle10[[#This Row],[NegotiationID]]&amp;"FinalReject",Tabelle10[NegotiationID]&amp;Tabelle10[ActionType],Tabelle10[ActionType],,0))</f>
        <v>FinalAccept</v>
      </c>
      <c r="J735">
        <v>0.70150000000000001</v>
      </c>
      <c r="K735">
        <v>0.55149999999999999</v>
      </c>
      <c r="L735">
        <v>1.2529999999999999</v>
      </c>
      <c r="M735">
        <v>0.14999999999999999</v>
      </c>
      <c r="N735">
        <v>41</v>
      </c>
      <c r="O735">
        <v>1030</v>
      </c>
      <c r="P735">
        <v>9</v>
      </c>
      <c r="Q735" t="s">
        <v>4270</v>
      </c>
    </row>
    <row r="736" ht="14.5" hidden="1">
      <c r="A736" t="e">
        <f t="shared" ca="1" si="562"/>
        <v>#VALUE!</v>
      </c>
      <c r="B736" t="e">
        <f t="array" ref="B736" ca="1">_xlfn.XLOOKUP(Tabelle10[[#This Row],[ExperimentID]]&amp;Tabelle10[[#This Row],[NegotiationID]]&amp;Tabelle10[[#This Row],[MessageID]],ALL_IN_ONE[ExperimentID]&amp;ALL_IN_ONE[NegotiationID]&amp;ALL_IN_ONE[MessageID],ALL_IN_ONE[Gesamt_ID],,0)</f>
        <v>#VALUE!</v>
      </c>
      <c r="C736">
        <v>67440</v>
      </c>
      <c r="D736" t="s">
        <v>3675</v>
      </c>
      <c r="E736">
        <v>67441</v>
      </c>
      <c r="H736" t="s">
        <v>6019</v>
      </c>
      <c r="I736" t="str">
        <f t="array" ref="I736">IFERROR(_xlfn.XLOOKUP(Tabelle10[[#This Row],[NegotiationID]]&amp;"FinalAccept",Tabelle10[NegotiationID]&amp;Tabelle10[ActionType],Tabelle10[ActionType],,0),_xlfn.XLOOKUP(Tabelle10[[#This Row],[NegotiationID]]&amp;"FinalReject",Tabelle10[NegotiationID]&amp;Tabelle10[ActionType],Tabelle10[ActionType],,0))</f>
        <v>FinalAccept</v>
      </c>
      <c r="N736">
        <v>21</v>
      </c>
      <c r="O736">
        <v>1906</v>
      </c>
      <c r="P736">
        <v>7</v>
      </c>
      <c r="Q736" t="s">
        <v>6020</v>
      </c>
    </row>
    <row r="737" ht="15" customHeight="1">
      <c r="A737" t="e">
        <f t="shared" ca="1" si="562"/>
        <v>#VALUE!</v>
      </c>
      <c r="B737" t="e">
        <f t="array" ref="B737" ca="1">_xlfn.XLOOKUP(Tabelle10[[#This Row],[ExperimentID]]&amp;Tabelle10[[#This Row],[NegotiationID]]&amp;Tabelle10[[#This Row],[MessageID]],ALL_IN_ONE[ExperimentID]&amp;ALL_IN_ONE[NegotiationID]&amp;ALL_IN_ONE[MessageID],ALL_IN_ONE[Gesamt_ID],,0)</f>
        <v>#VALUE!</v>
      </c>
      <c r="C737">
        <v>67440</v>
      </c>
      <c r="D737" t="s">
        <v>3675</v>
      </c>
      <c r="E737">
        <v>72500</v>
      </c>
      <c r="F737">
        <v>67427</v>
      </c>
      <c r="G737">
        <v>67430</v>
      </c>
      <c r="H737" t="s">
        <v>158</v>
      </c>
      <c r="I737" t="str">
        <f t="array" ref="I737">IFERROR(_xlfn.XLOOKUP(Tabelle10[[#This Row],[NegotiationID]]&amp;"FinalAccept",Tabelle10[NegotiationID]&amp;Tabelle10[ActionType],Tabelle10[ActionType],,0),_xlfn.XLOOKUP(Tabelle10[[#This Row],[NegotiationID]]&amp;"FinalReject",Tabelle10[NegotiationID]&amp;Tabelle10[ActionType],Tabelle10[ActionType],,0))</f>
        <v>FinalAccept</v>
      </c>
      <c r="J737">
        <v>1</v>
      </c>
      <c r="K737">
        <v>0.10050000000000001</v>
      </c>
      <c r="L737">
        <v>1.1005</v>
      </c>
      <c r="M737">
        <v>0.89949999999999997</v>
      </c>
      <c r="N737">
        <v>527</v>
      </c>
      <c r="O737">
        <v>1906</v>
      </c>
      <c r="P737">
        <v>7</v>
      </c>
      <c r="Q737" s="3" t="s">
        <v>4271</v>
      </c>
    </row>
    <row r="738" ht="15" customHeight="1">
      <c r="A738" t="e">
        <f t="shared" ca="1" si="562"/>
        <v>#VALUE!</v>
      </c>
      <c r="B738" t="e">
        <f t="array" ref="B738" ca="1">_xlfn.XLOOKUP(Tabelle10[[#This Row],[ExperimentID]]&amp;Tabelle10[[#This Row],[NegotiationID]]&amp;Tabelle10[[#This Row],[MessageID]],ALL_IN_ONE[ExperimentID]&amp;ALL_IN_ONE[NegotiationID]&amp;ALL_IN_ONE[MessageID],ALL_IN_ONE[Gesamt_ID],,0)</f>
        <v>#VALUE!</v>
      </c>
      <c r="C738">
        <v>67440</v>
      </c>
      <c r="D738" t="s">
        <v>3675</v>
      </c>
      <c r="E738">
        <v>74226</v>
      </c>
      <c r="F738">
        <v>67430</v>
      </c>
      <c r="G738">
        <v>67427</v>
      </c>
      <c r="H738" t="s">
        <v>31</v>
      </c>
      <c r="I738" t="str">
        <f t="array" ref="I738">IFERROR(_xlfn.XLOOKUP(Tabelle10[[#This Row],[NegotiationID]]&amp;"FinalAccept",Tabelle10[NegotiationID]&amp;Tabelle10[ActionType],Tabelle10[ActionType],,0),_xlfn.XLOOKUP(Tabelle10[[#This Row],[NegotiationID]]&amp;"FinalReject",Tabelle10[NegotiationID]&amp;Tabelle10[ActionType],Tabelle10[ActionType],,0))</f>
        <v>FinalAccept</v>
      </c>
      <c r="J738">
        <v>0.90049999999999997</v>
      </c>
      <c r="K738">
        <v>0.38150000000000001</v>
      </c>
      <c r="L738">
        <v>1.282</v>
      </c>
      <c r="M738">
        <v>0.51900000000000002</v>
      </c>
      <c r="N738">
        <v>565</v>
      </c>
      <c r="O738">
        <v>1906</v>
      </c>
      <c r="P738">
        <v>7</v>
      </c>
      <c r="Q738" s="3" t="s">
        <v>4272</v>
      </c>
    </row>
    <row r="739" ht="15" customHeight="1">
      <c r="A739" t="e">
        <f t="shared" ca="1" si="562"/>
        <v>#VALUE!</v>
      </c>
      <c r="B739" t="e">
        <f t="array" ref="B739" ca="1">_xlfn.XLOOKUP(Tabelle10[[#This Row],[ExperimentID]]&amp;Tabelle10[[#This Row],[NegotiationID]]&amp;Tabelle10[[#This Row],[MessageID]],ALL_IN_ONE[ExperimentID]&amp;ALL_IN_ONE[NegotiationID]&amp;ALL_IN_ONE[MessageID],ALL_IN_ONE[Gesamt_ID],,0)</f>
        <v>#VALUE!</v>
      </c>
      <c r="C739">
        <v>67440</v>
      </c>
      <c r="D739" t="s">
        <v>3675</v>
      </c>
      <c r="E739">
        <v>76748</v>
      </c>
      <c r="F739">
        <v>67427</v>
      </c>
      <c r="G739">
        <v>67430</v>
      </c>
      <c r="H739" t="s">
        <v>31</v>
      </c>
      <c r="I739" t="str">
        <f t="array" ref="I739">IFERROR(_xlfn.XLOOKUP(Tabelle10[[#This Row],[NegotiationID]]&amp;"FinalAccept",Tabelle10[NegotiationID]&amp;Tabelle10[ActionType],Tabelle10[ActionType],,0),_xlfn.XLOOKUP(Tabelle10[[#This Row],[NegotiationID]]&amp;"FinalReject",Tabelle10[NegotiationID]&amp;Tabelle10[ActionType],Tabelle10[ActionType],,0))</f>
        <v>FinalAccept</v>
      </c>
      <c r="J739">
        <v>0.66100000000000003</v>
      </c>
      <c r="K739">
        <v>0.63</v>
      </c>
      <c r="L739">
        <v>1.2909999999999999</v>
      </c>
      <c r="M739">
        <v>0.031</v>
      </c>
      <c r="N739">
        <v>411</v>
      </c>
      <c r="O739">
        <v>1906</v>
      </c>
      <c r="P739">
        <v>7</v>
      </c>
      <c r="Q739" s="3" t="s">
        <v>4273</v>
      </c>
    </row>
    <row r="740" ht="15" customHeight="1">
      <c r="A740" t="e">
        <f t="shared" ca="1" si="562"/>
        <v>#VALUE!</v>
      </c>
      <c r="B740" t="e">
        <f t="array" ref="B740" ca="1">_xlfn.XLOOKUP(Tabelle10[[#This Row],[ExperimentID]]&amp;Tabelle10[[#This Row],[NegotiationID]]&amp;Tabelle10[[#This Row],[MessageID]],ALL_IN_ONE[ExperimentID]&amp;ALL_IN_ONE[NegotiationID]&amp;ALL_IN_ONE[MessageID],ALL_IN_ONE[Gesamt_ID],,0)</f>
        <v>#VALUE!</v>
      </c>
      <c r="C740">
        <v>67440</v>
      </c>
      <c r="D740" t="s">
        <v>3675</v>
      </c>
      <c r="E740">
        <v>77298</v>
      </c>
      <c r="F740">
        <v>67430</v>
      </c>
      <c r="G740">
        <v>67427</v>
      </c>
      <c r="H740" t="s">
        <v>31</v>
      </c>
      <c r="I740" t="str">
        <f t="array" ref="I740">IFERROR(_xlfn.XLOOKUP(Tabelle10[[#This Row],[NegotiationID]]&amp;"FinalAccept",Tabelle10[NegotiationID]&amp;Tabelle10[ActionType],Tabelle10[ActionType],,0),_xlfn.XLOOKUP(Tabelle10[[#This Row],[NegotiationID]]&amp;"FinalReject",Tabelle10[NegotiationID]&amp;Tabelle10[ActionType],Tabelle10[ActionType],,0))</f>
        <v>FinalAccept</v>
      </c>
      <c r="J740">
        <v>0.69999999999999996</v>
      </c>
      <c r="K740">
        <v>0.51049999999999995</v>
      </c>
      <c r="L740">
        <v>1.2104999999999999</v>
      </c>
      <c r="M740">
        <v>0.1895</v>
      </c>
      <c r="N740">
        <v>183</v>
      </c>
      <c r="O740">
        <v>1906</v>
      </c>
      <c r="P740">
        <v>7</v>
      </c>
      <c r="Q740" s="3" t="s">
        <v>4274</v>
      </c>
    </row>
    <row r="741" ht="15" customHeight="1">
      <c r="A741" t="e">
        <f t="shared" ca="1" si="562"/>
        <v>#VALUE!</v>
      </c>
      <c r="B741" t="e">
        <f t="array" ref="B741" ca="1">_xlfn.XLOOKUP(Tabelle10[[#This Row],[ExperimentID]]&amp;Tabelle10[[#This Row],[NegotiationID]]&amp;Tabelle10[[#This Row],[MessageID]],ALL_IN_ONE[ExperimentID]&amp;ALL_IN_ONE[NegotiationID]&amp;ALL_IN_ONE[MessageID],ALL_IN_ONE[Gesamt_ID],,0)</f>
        <v>#VALUE!</v>
      </c>
      <c r="C741">
        <v>67440</v>
      </c>
      <c r="D741" t="s">
        <v>3675</v>
      </c>
      <c r="E741">
        <v>77305</v>
      </c>
      <c r="F741">
        <v>67427</v>
      </c>
      <c r="G741">
        <v>67430</v>
      </c>
      <c r="H741" t="s">
        <v>31</v>
      </c>
      <c r="I741" t="str">
        <f t="array" ref="I741">IFERROR(_xlfn.XLOOKUP(Tabelle10[[#This Row],[NegotiationID]]&amp;"FinalAccept",Tabelle10[NegotiationID]&amp;Tabelle10[ActionType],Tabelle10[ActionType],,0),_xlfn.XLOOKUP(Tabelle10[[#This Row],[NegotiationID]]&amp;"FinalReject",Tabelle10[NegotiationID]&amp;Tabelle10[ActionType],Tabelle10[ActionType],,0))</f>
        <v>FinalAccept</v>
      </c>
      <c r="J741">
        <v>0.57050000000000001</v>
      </c>
      <c r="K741">
        <v>0.65100000000000002</v>
      </c>
      <c r="L741">
        <v>1.2215</v>
      </c>
      <c r="M741">
        <v>0.080500000000000002</v>
      </c>
      <c r="N741">
        <v>130</v>
      </c>
      <c r="O741">
        <v>1906</v>
      </c>
      <c r="P741">
        <v>7</v>
      </c>
      <c r="Q741" s="3" t="s">
        <v>4275</v>
      </c>
    </row>
    <row r="742" ht="15" customHeight="1">
      <c r="A742" t="e">
        <f t="shared" ca="1" si="562"/>
        <v>#VALUE!</v>
      </c>
      <c r="B742" t="e">
        <f t="array" ref="B742" ca="1">_xlfn.XLOOKUP(Tabelle10[[#This Row],[ExperimentID]]&amp;Tabelle10[[#This Row],[NegotiationID]]&amp;Tabelle10[[#This Row],[MessageID]],ALL_IN_ONE[ExperimentID]&amp;ALL_IN_ONE[NegotiationID]&amp;ALL_IN_ONE[MessageID],ALL_IN_ONE[Gesamt_ID],,0)</f>
        <v>#VALUE!</v>
      </c>
      <c r="C742">
        <v>67440</v>
      </c>
      <c r="D742" t="s">
        <v>3675</v>
      </c>
      <c r="E742">
        <v>77362</v>
      </c>
      <c r="F742">
        <v>67430</v>
      </c>
      <c r="G742">
        <v>67427</v>
      </c>
      <c r="H742" t="s">
        <v>20</v>
      </c>
      <c r="I742" t="str">
        <f t="array" ref="I742">IFERROR(_xlfn.XLOOKUP(Tabelle10[[#This Row],[NegotiationID]]&amp;"FinalAccept",Tabelle10[NegotiationID]&amp;Tabelle10[ActionType],Tabelle10[ActionType],,0),_xlfn.XLOOKUP(Tabelle10[[#This Row],[NegotiationID]]&amp;"FinalReject",Tabelle10[NegotiationID]&amp;Tabelle10[ActionType],Tabelle10[ActionType],,0))</f>
        <v>FinalAccept</v>
      </c>
      <c r="J742">
        <v>0.65100000000000002</v>
      </c>
      <c r="K742">
        <v>0.57050000000000001</v>
      </c>
      <c r="L742">
        <v>1.2215</v>
      </c>
      <c r="M742">
        <v>0.080500000000000002</v>
      </c>
      <c r="N742">
        <v>69</v>
      </c>
      <c r="O742">
        <v>1906</v>
      </c>
      <c r="P742">
        <v>7</v>
      </c>
      <c r="Q742" s="3" t="s">
        <v>4276</v>
      </c>
    </row>
    <row r="743" ht="14.5" hidden="1">
      <c r="A743" t="e">
        <f t="shared" ca="1" si="562"/>
        <v>#VALUE!</v>
      </c>
      <c r="B743" t="e">
        <f t="array" ref="B743" ca="1">_xlfn.XLOOKUP(Tabelle10[[#This Row],[ExperimentID]]&amp;Tabelle10[[#This Row],[NegotiationID]]&amp;Tabelle10[[#This Row],[MessageID]],ALL_IN_ONE[ExperimentID]&amp;ALL_IN_ONE[NegotiationID]&amp;ALL_IN_ONE[MessageID],ALL_IN_ONE[Gesamt_ID],,0)</f>
        <v>#VALUE!</v>
      </c>
      <c r="C743">
        <v>67468</v>
      </c>
      <c r="D743" t="s">
        <v>3675</v>
      </c>
      <c r="E743">
        <v>67469</v>
      </c>
      <c r="H743" t="s">
        <v>6019</v>
      </c>
      <c r="I743" t="str">
        <f t="array" ref="I743">IFERROR(_xlfn.XLOOKUP(Tabelle10[[#This Row],[NegotiationID]]&amp;"FinalAccept",Tabelle10[NegotiationID]&amp;Tabelle10[ActionType],Tabelle10[ActionType],,0),_xlfn.XLOOKUP(Tabelle10[[#This Row],[NegotiationID]]&amp;"FinalReject",Tabelle10[NegotiationID]&amp;Tabelle10[ActionType],Tabelle10[ActionType],,0))</f>
        <v>FinalAccept</v>
      </c>
      <c r="N743">
        <v>21</v>
      </c>
      <c r="O743">
        <v>1216</v>
      </c>
      <c r="P743">
        <v>7</v>
      </c>
      <c r="Q743" t="s">
        <v>6020</v>
      </c>
    </row>
    <row r="744" ht="15" customHeight="1">
      <c r="A744" t="e">
        <f t="shared" ca="1" si="562"/>
        <v>#VALUE!</v>
      </c>
      <c r="B744" t="e">
        <f t="array" ref="B744" ca="1">_xlfn.XLOOKUP(Tabelle10[[#This Row],[ExperimentID]]&amp;Tabelle10[[#This Row],[NegotiationID]]&amp;Tabelle10[[#This Row],[MessageID]],ALL_IN_ONE[ExperimentID]&amp;ALL_IN_ONE[NegotiationID]&amp;ALL_IN_ONE[MessageID],ALL_IN_ONE[Gesamt_ID],,0)</f>
        <v>#VALUE!</v>
      </c>
      <c r="C744">
        <v>67468</v>
      </c>
      <c r="D744" t="s">
        <v>3675</v>
      </c>
      <c r="E744">
        <v>72054</v>
      </c>
      <c r="F744">
        <v>67455</v>
      </c>
      <c r="G744">
        <v>67458</v>
      </c>
      <c r="H744" t="s">
        <v>19</v>
      </c>
      <c r="I744" t="str">
        <f t="array" ref="I744">IFERROR(_xlfn.XLOOKUP(Tabelle10[[#This Row],[NegotiationID]]&amp;"FinalAccept",Tabelle10[NegotiationID]&amp;Tabelle10[ActionType],Tabelle10[ActionType],,0),_xlfn.XLOOKUP(Tabelle10[[#This Row],[NegotiationID]]&amp;"FinalReject",Tabelle10[NegotiationID]&amp;Tabelle10[ActionType],Tabelle10[ActionType],,0))</f>
        <v>FinalAccept</v>
      </c>
      <c r="J744">
        <v>0.79849999999999999</v>
      </c>
      <c r="K744">
        <v>0.36249999999999999</v>
      </c>
      <c r="L744">
        <v>1.161</v>
      </c>
      <c r="M744">
        <v>0.436</v>
      </c>
      <c r="N744">
        <v>147</v>
      </c>
      <c r="O744">
        <v>1216</v>
      </c>
      <c r="P744">
        <v>7</v>
      </c>
      <c r="Q744" s="3" t="s">
        <v>4277</v>
      </c>
    </row>
    <row r="745" ht="15" customHeight="1">
      <c r="A745" t="e">
        <f t="shared" ca="1" si="562"/>
        <v>#VALUE!</v>
      </c>
      <c r="B745" t="e">
        <f t="array" ref="B745" ca="1">_xlfn.XLOOKUP(Tabelle10[[#This Row],[ExperimentID]]&amp;Tabelle10[[#This Row],[NegotiationID]]&amp;Tabelle10[[#This Row],[MessageID]],ALL_IN_ONE[ExperimentID]&amp;ALL_IN_ONE[NegotiationID]&amp;ALL_IN_ONE[MessageID],ALL_IN_ONE[Gesamt_ID],,0)</f>
        <v>#VALUE!</v>
      </c>
      <c r="C745">
        <v>67468</v>
      </c>
      <c r="D745" t="s">
        <v>3675</v>
      </c>
      <c r="E745">
        <v>72246</v>
      </c>
      <c r="F745">
        <v>67458</v>
      </c>
      <c r="G745">
        <v>67455</v>
      </c>
      <c r="H745" t="s">
        <v>31</v>
      </c>
      <c r="I745" t="str">
        <f t="array" ref="I745">IFERROR(_xlfn.XLOOKUP(Tabelle10[[#This Row],[NegotiationID]]&amp;"FinalAccept",Tabelle10[NegotiationID]&amp;Tabelle10[ActionType],Tabelle10[ActionType],,0),_xlfn.XLOOKUP(Tabelle10[[#This Row],[NegotiationID]]&amp;"FinalReject",Tabelle10[NegotiationID]&amp;Tabelle10[ActionType],Tabelle10[ActionType],,0))</f>
        <v>FinalAccept</v>
      </c>
      <c r="J745">
        <v>0.82050000000000001</v>
      </c>
      <c r="K745">
        <v>0.29999999999999999</v>
      </c>
      <c r="L745">
        <v>1.1205000000000001</v>
      </c>
      <c r="M745">
        <v>0.52049999999999996</v>
      </c>
      <c r="N745">
        <v>185</v>
      </c>
      <c r="O745">
        <v>1216</v>
      </c>
      <c r="P745">
        <v>7</v>
      </c>
      <c r="Q745" s="3" t="s">
        <v>4278</v>
      </c>
    </row>
    <row r="746" ht="15" customHeight="1">
      <c r="A746" t="e">
        <f t="shared" ca="1" si="562"/>
        <v>#VALUE!</v>
      </c>
      <c r="B746" t="e">
        <f t="array" ref="B746" ca="1">_xlfn.XLOOKUP(Tabelle10[[#This Row],[ExperimentID]]&amp;Tabelle10[[#This Row],[NegotiationID]]&amp;Tabelle10[[#This Row],[MessageID]],ALL_IN_ONE[ExperimentID]&amp;ALL_IN_ONE[NegotiationID]&amp;ALL_IN_ONE[MessageID],ALL_IN_ONE[Gesamt_ID],,0)</f>
        <v>#VALUE!</v>
      </c>
      <c r="C746">
        <v>67468</v>
      </c>
      <c r="D746" t="s">
        <v>3675</v>
      </c>
      <c r="E746">
        <v>74217</v>
      </c>
      <c r="F746">
        <v>67455</v>
      </c>
      <c r="G746">
        <v>67458</v>
      </c>
      <c r="H746" t="s">
        <v>31</v>
      </c>
      <c r="I746" t="str">
        <f t="array" ref="I746">IFERROR(_xlfn.XLOOKUP(Tabelle10[[#This Row],[NegotiationID]]&amp;"FinalAccept",Tabelle10[NegotiationID]&amp;Tabelle10[ActionType],Tabelle10[ActionType],,0),_xlfn.XLOOKUP(Tabelle10[[#This Row],[NegotiationID]]&amp;"FinalReject",Tabelle10[NegotiationID]&amp;Tabelle10[ActionType],Tabelle10[ActionType],,0))</f>
        <v>FinalAccept</v>
      </c>
      <c r="J746">
        <v>0.67849999999999999</v>
      </c>
      <c r="K746">
        <v>0.56200000000000006</v>
      </c>
      <c r="L746">
        <v>1.2404999999999999</v>
      </c>
      <c r="M746">
        <v>0.11650000000000001</v>
      </c>
      <c r="N746">
        <v>280</v>
      </c>
      <c r="O746">
        <v>1216</v>
      </c>
      <c r="P746">
        <v>7</v>
      </c>
      <c r="Q746" s="3" t="s">
        <v>4279</v>
      </c>
    </row>
    <row r="747" ht="15" customHeight="1">
      <c r="A747" t="e">
        <f t="shared" ca="1" si="562"/>
        <v>#VALUE!</v>
      </c>
      <c r="B747" t="e">
        <f t="array" ref="B747" ca="1">_xlfn.XLOOKUP(Tabelle10[[#This Row],[ExperimentID]]&amp;Tabelle10[[#This Row],[NegotiationID]]&amp;Tabelle10[[#This Row],[MessageID]],ALL_IN_ONE[ExperimentID]&amp;ALL_IN_ONE[NegotiationID]&amp;ALL_IN_ONE[MessageID],ALL_IN_ONE[Gesamt_ID],,0)</f>
        <v>#VALUE!</v>
      </c>
      <c r="C747">
        <v>67468</v>
      </c>
      <c r="D747" t="s">
        <v>3675</v>
      </c>
      <c r="E747">
        <v>74504</v>
      </c>
      <c r="F747">
        <v>67458</v>
      </c>
      <c r="G747">
        <v>67455</v>
      </c>
      <c r="H747" t="s">
        <v>31</v>
      </c>
      <c r="I747" t="str">
        <f t="array" ref="I747">IFERROR(_xlfn.XLOOKUP(Tabelle10[[#This Row],[NegotiationID]]&amp;"FinalAccept",Tabelle10[NegotiationID]&amp;Tabelle10[ActionType],Tabelle10[ActionType],,0),_xlfn.XLOOKUP(Tabelle10[[#This Row],[NegotiationID]]&amp;"FinalReject",Tabelle10[NegotiationID]&amp;Tabelle10[ActionType],Tabelle10[ActionType],,0))</f>
        <v>FinalAccept</v>
      </c>
      <c r="J747">
        <v>0.77100000000000002</v>
      </c>
      <c r="K747">
        <v>0.41899999999999998</v>
      </c>
      <c r="L747">
        <v>1.1899999999999999</v>
      </c>
      <c r="M747">
        <v>0.35199999999999998</v>
      </c>
      <c r="N747">
        <v>303</v>
      </c>
      <c r="O747">
        <v>1216</v>
      </c>
      <c r="P747">
        <v>7</v>
      </c>
      <c r="Q747" s="3" t="s">
        <v>4280</v>
      </c>
    </row>
    <row r="748" ht="15" customHeight="1">
      <c r="A748" t="e">
        <f t="shared" ca="1" si="562"/>
        <v>#VALUE!</v>
      </c>
      <c r="B748" t="e">
        <f t="array" ref="B748" ca="1">_xlfn.XLOOKUP(Tabelle10[[#This Row],[ExperimentID]]&amp;Tabelle10[[#This Row],[NegotiationID]]&amp;Tabelle10[[#This Row],[MessageID]],ALL_IN_ONE[ExperimentID]&amp;ALL_IN_ONE[NegotiationID]&amp;ALL_IN_ONE[MessageID],ALL_IN_ONE[Gesamt_ID],,0)</f>
        <v>#VALUE!</v>
      </c>
      <c r="C748">
        <v>67468</v>
      </c>
      <c r="D748" t="s">
        <v>3675</v>
      </c>
      <c r="E748">
        <v>76142</v>
      </c>
      <c r="F748">
        <v>67455</v>
      </c>
      <c r="G748">
        <v>67458</v>
      </c>
      <c r="H748" t="s">
        <v>31</v>
      </c>
      <c r="I748" t="str">
        <f t="array" ref="I748">IFERROR(_xlfn.XLOOKUP(Tabelle10[[#This Row],[NegotiationID]]&amp;"FinalAccept",Tabelle10[NegotiationID]&amp;Tabelle10[ActionType],Tabelle10[ActionType],,0),_xlfn.XLOOKUP(Tabelle10[[#This Row],[NegotiationID]]&amp;"FinalReject",Tabelle10[NegotiationID]&amp;Tabelle10[ActionType],Tabelle10[ActionType],,0))</f>
        <v>FinalAccept</v>
      </c>
      <c r="J748">
        <v>0.52049999999999996</v>
      </c>
      <c r="K748">
        <v>0.65100000000000002</v>
      </c>
      <c r="L748">
        <v>1.1715</v>
      </c>
      <c r="M748">
        <v>0.1305</v>
      </c>
      <c r="N748">
        <v>176</v>
      </c>
      <c r="O748">
        <v>1216</v>
      </c>
      <c r="P748">
        <v>7</v>
      </c>
      <c r="Q748" s="3" t="s">
        <v>4281</v>
      </c>
    </row>
    <row r="749" ht="15" customHeight="1">
      <c r="A749" t="e">
        <f t="shared" ca="1" si="562"/>
        <v>#VALUE!</v>
      </c>
      <c r="B749" t="e">
        <f t="array" ref="B749" ca="1">_xlfn.XLOOKUP(Tabelle10[[#This Row],[ExperimentID]]&amp;Tabelle10[[#This Row],[NegotiationID]]&amp;Tabelle10[[#This Row],[MessageID]],ALL_IN_ONE[ExperimentID]&amp;ALL_IN_ONE[NegotiationID]&amp;ALL_IN_ONE[MessageID],ALL_IN_ONE[Gesamt_ID],,0)</f>
        <v>#VALUE!</v>
      </c>
      <c r="C749">
        <v>67468</v>
      </c>
      <c r="D749" t="s">
        <v>3675</v>
      </c>
      <c r="E749">
        <v>76286</v>
      </c>
      <c r="F749">
        <v>67458</v>
      </c>
      <c r="G749">
        <v>67455</v>
      </c>
      <c r="H749" t="s">
        <v>20</v>
      </c>
      <c r="I749" t="str">
        <f t="array" ref="I749">IFERROR(_xlfn.XLOOKUP(Tabelle10[[#This Row],[NegotiationID]]&amp;"FinalAccept",Tabelle10[NegotiationID]&amp;Tabelle10[ActionType],Tabelle10[ActionType],,0),_xlfn.XLOOKUP(Tabelle10[[#This Row],[NegotiationID]]&amp;"FinalReject",Tabelle10[NegotiationID]&amp;Tabelle10[ActionType],Tabelle10[ActionType],,0))</f>
        <v>FinalAccept</v>
      </c>
      <c r="J749">
        <v>0.65100000000000002</v>
      </c>
      <c r="K749">
        <v>0.52049999999999996</v>
      </c>
      <c r="L749">
        <v>1.1715</v>
      </c>
      <c r="M749">
        <v>0.1305</v>
      </c>
      <c r="N749">
        <v>104</v>
      </c>
      <c r="O749">
        <v>1216</v>
      </c>
      <c r="P749">
        <v>7</v>
      </c>
      <c r="Q749" s="3" t="s">
        <v>4282</v>
      </c>
    </row>
    <row r="750" ht="14.5" hidden="1">
      <c r="A750" t="e">
        <f t="shared" ca="1" si="562"/>
        <v>#VALUE!</v>
      </c>
      <c r="B750" t="e">
        <f t="array" ref="B750" ca="1">_xlfn.XLOOKUP(Tabelle10[[#This Row],[ExperimentID]]&amp;Tabelle10[[#This Row],[NegotiationID]]&amp;Tabelle10[[#This Row],[MessageID]],ALL_IN_ONE[ExperimentID]&amp;ALL_IN_ONE[NegotiationID]&amp;ALL_IN_ONE[MessageID],ALL_IN_ONE[Gesamt_ID],,0)</f>
        <v>#VALUE!</v>
      </c>
      <c r="C750">
        <v>67496</v>
      </c>
      <c r="D750" t="s">
        <v>3675</v>
      </c>
      <c r="E750">
        <v>67497</v>
      </c>
      <c r="H750" t="s">
        <v>6019</v>
      </c>
      <c r="I750" t="str">
        <f t="array" ref="I750">IFERROR(_xlfn.XLOOKUP(Tabelle10[[#This Row],[NegotiationID]]&amp;"FinalAccept",Tabelle10[NegotiationID]&amp;Tabelle10[ActionType],Tabelle10[ActionType],,0),_xlfn.XLOOKUP(Tabelle10[[#This Row],[NegotiationID]]&amp;"FinalReject",Tabelle10[NegotiationID]&amp;Tabelle10[ActionType],Tabelle10[ActionType],,0))</f>
        <v>FinalAccept</v>
      </c>
      <c r="N750">
        <v>21</v>
      </c>
      <c r="O750">
        <v>1167</v>
      </c>
      <c r="P750">
        <v>8</v>
      </c>
      <c r="Q750" t="s">
        <v>6020</v>
      </c>
    </row>
    <row r="751" ht="15" customHeight="1">
      <c r="A751" t="e">
        <f t="shared" ca="1" si="562"/>
        <v>#VALUE!</v>
      </c>
      <c r="B751" t="e">
        <f t="array" ref="B751" ca="1">_xlfn.XLOOKUP(Tabelle10[[#This Row],[ExperimentID]]&amp;Tabelle10[[#This Row],[NegotiationID]]&amp;Tabelle10[[#This Row],[MessageID]],ALL_IN_ONE[ExperimentID]&amp;ALL_IN_ONE[NegotiationID]&amp;ALL_IN_ONE[MessageID],ALL_IN_ONE[Gesamt_ID],,0)</f>
        <v>#VALUE!</v>
      </c>
      <c r="C751">
        <v>67496</v>
      </c>
      <c r="D751" t="s">
        <v>3675</v>
      </c>
      <c r="E751">
        <v>72300</v>
      </c>
      <c r="F751">
        <v>67483</v>
      </c>
      <c r="G751">
        <v>67486</v>
      </c>
      <c r="H751" t="s">
        <v>158</v>
      </c>
      <c r="I751" t="str">
        <f t="array" ref="I751">IFERROR(_xlfn.XLOOKUP(Tabelle10[[#This Row],[NegotiationID]]&amp;"FinalAccept",Tabelle10[NegotiationID]&amp;Tabelle10[ActionType],Tabelle10[ActionType],,0),_xlfn.XLOOKUP(Tabelle10[[#This Row],[NegotiationID]]&amp;"FinalReject",Tabelle10[NegotiationID]&amp;Tabelle10[ActionType],Tabelle10[ActionType],,0))</f>
        <v>FinalAccept</v>
      </c>
      <c r="J751">
        <v>1</v>
      </c>
      <c r="K751">
        <v>0.10050000000000001</v>
      </c>
      <c r="L751">
        <v>1.1005</v>
      </c>
      <c r="M751">
        <v>0.89949999999999997</v>
      </c>
      <c r="N751">
        <v>209</v>
      </c>
      <c r="O751">
        <v>1167</v>
      </c>
      <c r="P751">
        <v>8</v>
      </c>
      <c r="Q751" s="3" t="s">
        <v>4283</v>
      </c>
    </row>
    <row r="752" ht="15" customHeight="1">
      <c r="A752" t="e">
        <f t="shared" ca="1" si="562"/>
        <v>#VALUE!</v>
      </c>
      <c r="B752" t="e">
        <f t="array" ref="B752" ca="1">_xlfn.XLOOKUP(Tabelle10[[#This Row],[ExperimentID]]&amp;Tabelle10[[#This Row],[NegotiationID]]&amp;Tabelle10[[#This Row],[MessageID]],ALL_IN_ONE[ExperimentID]&amp;ALL_IN_ONE[NegotiationID]&amp;ALL_IN_ONE[MessageID],ALL_IN_ONE[Gesamt_ID],,0)</f>
        <v>#VALUE!</v>
      </c>
      <c r="C752">
        <v>67496</v>
      </c>
      <c r="D752" t="s">
        <v>3675</v>
      </c>
      <c r="E752">
        <v>72597</v>
      </c>
      <c r="F752">
        <v>67486</v>
      </c>
      <c r="G752">
        <v>67483</v>
      </c>
      <c r="H752" t="s">
        <v>31</v>
      </c>
      <c r="I752" t="str">
        <f t="array" ref="I752">IFERROR(_xlfn.XLOOKUP(Tabelle10[[#This Row],[NegotiationID]]&amp;"FinalAccept",Tabelle10[NegotiationID]&amp;Tabelle10[ActionType],Tabelle10[ActionType],,0),_xlfn.XLOOKUP(Tabelle10[[#This Row],[NegotiationID]]&amp;"FinalReject",Tabelle10[NegotiationID]&amp;Tabelle10[ActionType],Tabelle10[ActionType],,0))</f>
        <v>FinalAccept</v>
      </c>
      <c r="J752">
        <v>0.80200000000000005</v>
      </c>
      <c r="K752">
        <v>0.47149999999999997</v>
      </c>
      <c r="L752">
        <v>1.2735000000000001</v>
      </c>
      <c r="M752">
        <v>0.33050000000000002</v>
      </c>
      <c r="N752">
        <v>216</v>
      </c>
      <c r="O752">
        <v>1167</v>
      </c>
      <c r="P752">
        <v>8</v>
      </c>
      <c r="Q752" s="3" t="s">
        <v>4284</v>
      </c>
    </row>
    <row r="753" ht="15" customHeight="1">
      <c r="A753" t="e">
        <f t="shared" ca="1" si="562"/>
        <v>#VALUE!</v>
      </c>
      <c r="B753" t="e">
        <f t="array" ref="B753" ca="1">_xlfn.XLOOKUP(Tabelle10[[#This Row],[ExperimentID]]&amp;Tabelle10[[#This Row],[NegotiationID]]&amp;Tabelle10[[#This Row],[MessageID]],ALL_IN_ONE[ExperimentID]&amp;ALL_IN_ONE[NegotiationID]&amp;ALL_IN_ONE[MessageID],ALL_IN_ONE[Gesamt_ID],,0)</f>
        <v>#VALUE!</v>
      </c>
      <c r="C753">
        <v>67496</v>
      </c>
      <c r="D753" t="s">
        <v>3675</v>
      </c>
      <c r="E753">
        <v>73532</v>
      </c>
      <c r="F753">
        <v>67483</v>
      </c>
      <c r="G753">
        <v>67486</v>
      </c>
      <c r="H753" t="s">
        <v>31</v>
      </c>
      <c r="I753" t="str">
        <f t="array" ref="I753">IFERROR(_xlfn.XLOOKUP(Tabelle10[[#This Row],[NegotiationID]]&amp;"FinalAccept",Tabelle10[NegotiationID]&amp;Tabelle10[ActionType],Tabelle10[ActionType],,0),_xlfn.XLOOKUP(Tabelle10[[#This Row],[NegotiationID]]&amp;"FinalReject",Tabelle10[NegotiationID]&amp;Tabelle10[ActionType],Tabelle10[ActionType],,0))</f>
        <v>FinalAccept</v>
      </c>
      <c r="J753">
        <v>0.93999999999999995</v>
      </c>
      <c r="K753">
        <v>0.20050000000000001</v>
      </c>
      <c r="L753">
        <v>1.1405000000000001</v>
      </c>
      <c r="M753">
        <v>0.73950000000000005</v>
      </c>
      <c r="N753">
        <v>225</v>
      </c>
      <c r="O753">
        <v>1167</v>
      </c>
      <c r="P753">
        <v>8</v>
      </c>
      <c r="Q753" s="3" t="s">
        <v>4285</v>
      </c>
    </row>
    <row r="754" ht="15" customHeight="1">
      <c r="A754" t="e">
        <f t="shared" ca="1" si="562"/>
        <v>#VALUE!</v>
      </c>
      <c r="B754" t="e">
        <f t="array" ref="B754" ca="1">_xlfn.XLOOKUP(Tabelle10[[#This Row],[ExperimentID]]&amp;Tabelle10[[#This Row],[NegotiationID]]&amp;Tabelle10[[#This Row],[MessageID]],ALL_IN_ONE[ExperimentID]&amp;ALL_IN_ONE[NegotiationID]&amp;ALL_IN_ONE[MessageID],ALL_IN_ONE[Gesamt_ID],,0)</f>
        <v>#VALUE!</v>
      </c>
      <c r="C754">
        <v>67496</v>
      </c>
      <c r="D754" t="s">
        <v>3675</v>
      </c>
      <c r="E754">
        <v>73542</v>
      </c>
      <c r="F754">
        <v>67486</v>
      </c>
      <c r="G754">
        <v>67483</v>
      </c>
      <c r="H754" t="s">
        <v>31</v>
      </c>
      <c r="I754" t="str">
        <f t="array" ref="I754">IFERROR(_xlfn.XLOOKUP(Tabelle10[[#This Row],[NegotiationID]]&amp;"FinalAccept",Tabelle10[NegotiationID]&amp;Tabelle10[ActionType],Tabelle10[ActionType],,0),_xlfn.XLOOKUP(Tabelle10[[#This Row],[NegotiationID]]&amp;"FinalReject",Tabelle10[NegotiationID]&amp;Tabelle10[ActionType],Tabelle10[ActionType],,0))</f>
        <v>FinalAccept</v>
      </c>
      <c r="J754">
        <v>0.53249999999999997</v>
      </c>
      <c r="K754">
        <v>0.67849999999999999</v>
      </c>
      <c r="L754">
        <v>1.2110000000000001</v>
      </c>
      <c r="M754">
        <v>0.14599999999999999</v>
      </c>
      <c r="N754">
        <v>208</v>
      </c>
      <c r="O754">
        <v>1167</v>
      </c>
      <c r="P754">
        <v>8</v>
      </c>
      <c r="Q754" s="3" t="s">
        <v>4286</v>
      </c>
    </row>
    <row r="755" ht="15" customHeight="1">
      <c r="A755" t="e">
        <f t="shared" ca="1" si="562"/>
        <v>#VALUE!</v>
      </c>
      <c r="B755" t="e">
        <f t="array" ref="B755" ca="1">_xlfn.XLOOKUP(Tabelle10[[#This Row],[ExperimentID]]&amp;Tabelle10[[#This Row],[NegotiationID]]&amp;Tabelle10[[#This Row],[MessageID]],ALL_IN_ONE[ExperimentID]&amp;ALL_IN_ONE[NegotiationID]&amp;ALL_IN_ONE[MessageID],ALL_IN_ONE[Gesamt_ID],,0)</f>
        <v>#VALUE!</v>
      </c>
      <c r="C755">
        <v>67496</v>
      </c>
      <c r="D755" t="s">
        <v>3675</v>
      </c>
      <c r="E755">
        <v>74349</v>
      </c>
      <c r="F755">
        <v>67483</v>
      </c>
      <c r="G755">
        <v>67486</v>
      </c>
      <c r="H755" t="s">
        <v>31</v>
      </c>
      <c r="I755" t="str">
        <f t="array" ref="I755">IFERROR(_xlfn.XLOOKUP(Tabelle10[[#This Row],[NegotiationID]]&amp;"FinalAccept",Tabelle10[NegotiationID]&amp;Tabelle10[ActionType],Tabelle10[ActionType],,0),_xlfn.XLOOKUP(Tabelle10[[#This Row],[NegotiationID]]&amp;"FinalReject",Tabelle10[NegotiationID]&amp;Tabelle10[ActionType],Tabelle10[ActionType],,0))</f>
        <v>FinalAccept</v>
      </c>
      <c r="J755">
        <v>0.85999999999999999</v>
      </c>
      <c r="K755">
        <v>0.372</v>
      </c>
      <c r="L755">
        <v>1.232</v>
      </c>
      <c r="M755">
        <v>0.48799999999999999</v>
      </c>
      <c r="N755">
        <v>88</v>
      </c>
      <c r="O755">
        <v>1167</v>
      </c>
      <c r="P755">
        <v>8</v>
      </c>
      <c r="Q755" s="3" t="s">
        <v>4287</v>
      </c>
    </row>
    <row r="756" ht="15" customHeight="1">
      <c r="A756" t="e">
        <f t="shared" ca="1" si="562"/>
        <v>#VALUE!</v>
      </c>
      <c r="B756" t="e">
        <f t="array" ref="B756" ca="1">_xlfn.XLOOKUP(Tabelle10[[#This Row],[ExperimentID]]&amp;Tabelle10[[#This Row],[NegotiationID]]&amp;Tabelle10[[#This Row],[MessageID]],ALL_IN_ONE[ExperimentID]&amp;ALL_IN_ONE[NegotiationID]&amp;ALL_IN_ONE[MessageID],ALL_IN_ONE[Gesamt_ID],,0)</f>
        <v>#VALUE!</v>
      </c>
      <c r="C756">
        <v>67496</v>
      </c>
      <c r="D756" t="s">
        <v>3675</v>
      </c>
      <c r="E756">
        <v>74480</v>
      </c>
      <c r="F756">
        <v>67486</v>
      </c>
      <c r="G756">
        <v>67483</v>
      </c>
      <c r="H756" t="s">
        <v>31</v>
      </c>
      <c r="I756" t="str">
        <f t="array" ref="I756">IFERROR(_xlfn.XLOOKUP(Tabelle10[[#This Row],[NegotiationID]]&amp;"FinalAccept",Tabelle10[NegotiationID]&amp;Tabelle10[ActionType],Tabelle10[ActionType],,0),_xlfn.XLOOKUP(Tabelle10[[#This Row],[NegotiationID]]&amp;"FinalReject",Tabelle10[NegotiationID]&amp;Tabelle10[ActionType],Tabelle10[ActionType],,0))</f>
        <v>FinalAccept</v>
      </c>
      <c r="J756">
        <v>0.50149999999999995</v>
      </c>
      <c r="K756">
        <v>0.80000000000000004</v>
      </c>
      <c r="L756">
        <v>1.3015000000000001</v>
      </c>
      <c r="M756">
        <v>0.29849999999999999</v>
      </c>
      <c r="N756">
        <v>147</v>
      </c>
      <c r="O756">
        <v>1167</v>
      </c>
      <c r="P756">
        <v>8</v>
      </c>
      <c r="Q756" s="3" t="s">
        <v>4288</v>
      </c>
    </row>
    <row r="757" ht="15" customHeight="1">
      <c r="A757" t="e">
        <f t="shared" ca="1" si="562"/>
        <v>#VALUE!</v>
      </c>
      <c r="B757" t="e">
        <f t="array" ref="B757" ca="1">_xlfn.XLOOKUP(Tabelle10[[#This Row],[ExperimentID]]&amp;Tabelle10[[#This Row],[NegotiationID]]&amp;Tabelle10[[#This Row],[MessageID]],ALL_IN_ONE[ExperimentID]&amp;ALL_IN_ONE[NegotiationID]&amp;ALL_IN_ONE[MessageID],ALL_IN_ONE[Gesamt_ID],,0)</f>
        <v>#VALUE!</v>
      </c>
      <c r="C757">
        <v>67496</v>
      </c>
      <c r="D757" t="s">
        <v>3675</v>
      </c>
      <c r="E757">
        <v>76221</v>
      </c>
      <c r="F757">
        <v>67483</v>
      </c>
      <c r="G757">
        <v>67486</v>
      </c>
      <c r="H757" t="s">
        <v>20</v>
      </c>
      <c r="I757" t="str">
        <f t="array" ref="I757">IFERROR(_xlfn.XLOOKUP(Tabelle10[[#This Row],[NegotiationID]]&amp;"FinalAccept",Tabelle10[NegotiationID]&amp;Tabelle10[ActionType],Tabelle10[ActionType],,0),_xlfn.XLOOKUP(Tabelle10[[#This Row],[NegotiationID]]&amp;"FinalReject",Tabelle10[NegotiationID]&amp;Tabelle10[ActionType],Tabelle10[ActionType],,0))</f>
        <v>FinalAccept</v>
      </c>
      <c r="J757">
        <v>0.80000000000000004</v>
      </c>
      <c r="K757">
        <v>0.50149999999999995</v>
      </c>
      <c r="L757">
        <v>1.3015000000000001</v>
      </c>
      <c r="M757">
        <v>0.29849999999999999</v>
      </c>
      <c r="N757">
        <v>53</v>
      </c>
      <c r="O757">
        <v>1167</v>
      </c>
      <c r="P757">
        <v>8</v>
      </c>
      <c r="Q757" s="3" t="s">
        <v>4289</v>
      </c>
    </row>
    <row r="758" ht="14.5" hidden="1">
      <c r="A758" t="e">
        <f t="shared" ca="1" si="562"/>
        <v>#VALUE!</v>
      </c>
      <c r="B758" t="e">
        <f t="array" ref="B758" ca="1">_xlfn.XLOOKUP(Tabelle10[[#This Row],[ExperimentID]]&amp;Tabelle10[[#This Row],[NegotiationID]]&amp;Tabelle10[[#This Row],[MessageID]],ALL_IN_ONE[ExperimentID]&amp;ALL_IN_ONE[NegotiationID]&amp;ALL_IN_ONE[MessageID],ALL_IN_ONE[Gesamt_ID],,0)</f>
        <v>#VALUE!</v>
      </c>
      <c r="C758">
        <v>67524</v>
      </c>
      <c r="D758" t="s">
        <v>3675</v>
      </c>
      <c r="E758">
        <v>67525</v>
      </c>
      <c r="H758" t="s">
        <v>6019</v>
      </c>
      <c r="I758" t="str">
        <f t="array" ref="I758">IFERROR(_xlfn.XLOOKUP(Tabelle10[[#This Row],[NegotiationID]]&amp;"FinalAccept",Tabelle10[NegotiationID]&amp;Tabelle10[ActionType],Tabelle10[ActionType],,0),_xlfn.XLOOKUP(Tabelle10[[#This Row],[NegotiationID]]&amp;"FinalReject",Tabelle10[NegotiationID]&amp;Tabelle10[ActionType],Tabelle10[ActionType],,0))</f>
        <v>FinalAccept</v>
      </c>
      <c r="N758">
        <v>21</v>
      </c>
      <c r="O758">
        <v>2353</v>
      </c>
      <c r="P758">
        <v>10</v>
      </c>
      <c r="Q758" t="s">
        <v>6020</v>
      </c>
    </row>
    <row r="759" ht="15" customHeight="1">
      <c r="A759" t="e">
        <f t="shared" ca="1" si="562"/>
        <v>#VALUE!</v>
      </c>
      <c r="B759" t="e">
        <f t="array" ref="B759" ca="1">_xlfn.XLOOKUP(Tabelle10[[#This Row],[ExperimentID]]&amp;Tabelle10[[#This Row],[NegotiationID]]&amp;Tabelle10[[#This Row],[MessageID]],ALL_IN_ONE[ExperimentID]&amp;ALL_IN_ONE[NegotiationID]&amp;ALL_IN_ONE[MessageID],ALL_IN_ONE[Gesamt_ID],,0)</f>
        <v>#VALUE!</v>
      </c>
      <c r="C759">
        <v>67524</v>
      </c>
      <c r="D759" t="s">
        <v>3675</v>
      </c>
      <c r="E759">
        <v>71730</v>
      </c>
      <c r="F759">
        <v>67511</v>
      </c>
      <c r="G759">
        <v>67514</v>
      </c>
      <c r="H759" t="s">
        <v>158</v>
      </c>
      <c r="I759" t="str">
        <f t="array" ref="I759">IFERROR(_xlfn.XLOOKUP(Tabelle10[[#This Row],[NegotiationID]]&amp;"FinalAccept",Tabelle10[NegotiationID]&amp;Tabelle10[ActionType],Tabelle10[ActionType],,0),_xlfn.XLOOKUP(Tabelle10[[#This Row],[NegotiationID]]&amp;"FinalReject",Tabelle10[NegotiationID]&amp;Tabelle10[ActionType],Tabelle10[ActionType],,0))</f>
        <v>FinalAccept</v>
      </c>
      <c r="J759">
        <v>1</v>
      </c>
      <c r="K759">
        <v>0.70050000000000001</v>
      </c>
      <c r="L759">
        <v>1.7004999999999999</v>
      </c>
      <c r="M759">
        <v>0.29949999999999999</v>
      </c>
      <c r="N759">
        <v>521</v>
      </c>
      <c r="O759">
        <v>2353</v>
      </c>
      <c r="P759">
        <v>10</v>
      </c>
      <c r="Q759" s="3" t="s">
        <v>4290</v>
      </c>
    </row>
    <row r="760" ht="87" hidden="1">
      <c r="A760" t="e">
        <f t="shared" ca="1" si="562"/>
        <v>#VALUE!</v>
      </c>
      <c r="B760" t="e">
        <f t="array" ref="B760" ca="1">_xlfn.XLOOKUP(Tabelle10[[#This Row],[ExperimentID]]&amp;Tabelle10[[#This Row],[NegotiationID]]&amp;Tabelle10[[#This Row],[MessageID]],ALL_IN_ONE[ExperimentID]&amp;ALL_IN_ONE[NegotiationID]&amp;ALL_IN_ONE[MessageID],ALL_IN_ONE[Gesamt_ID],,0)</f>
        <v>#VALUE!</v>
      </c>
      <c r="C760">
        <v>67524</v>
      </c>
      <c r="D760" t="s">
        <v>3675</v>
      </c>
      <c r="E760">
        <v>72542</v>
      </c>
      <c r="F760">
        <v>67514</v>
      </c>
      <c r="G760">
        <v>67511</v>
      </c>
      <c r="H760" t="s">
        <v>22</v>
      </c>
      <c r="I760" t="str">
        <f t="array" ref="I760">IFERROR(_xlfn.XLOOKUP(Tabelle10[[#This Row],[NegotiationID]]&amp;"FinalAccept",Tabelle10[NegotiationID]&amp;Tabelle10[ActionType],Tabelle10[ActionType],,0),_xlfn.XLOOKUP(Tabelle10[[#This Row],[NegotiationID]]&amp;"FinalReject",Tabelle10[NegotiationID]&amp;Tabelle10[ActionType],Tabelle10[ActionType],,0))</f>
        <v>FinalAccept</v>
      </c>
      <c r="N760">
        <v>68</v>
      </c>
      <c r="O760">
        <v>2353</v>
      </c>
      <c r="P760">
        <v>10</v>
      </c>
      <c r="Q760" s="3" t="s">
        <v>6709</v>
      </c>
    </row>
    <row r="761" ht="72.5" hidden="1">
      <c r="A761" t="e">
        <f t="shared" ca="1" si="562"/>
        <v>#VALUE!</v>
      </c>
      <c r="B761" t="e">
        <f t="array" ref="B761" ca="1">_xlfn.XLOOKUP(Tabelle10[[#This Row],[ExperimentID]]&amp;Tabelle10[[#This Row],[NegotiationID]]&amp;Tabelle10[[#This Row],[MessageID]],ALL_IN_ONE[ExperimentID]&amp;ALL_IN_ONE[NegotiationID]&amp;ALL_IN_ONE[MessageID],ALL_IN_ONE[Gesamt_ID],,0)</f>
        <v>#VALUE!</v>
      </c>
      <c r="C761">
        <v>67524</v>
      </c>
      <c r="D761" t="s">
        <v>3675</v>
      </c>
      <c r="E761">
        <v>72550</v>
      </c>
      <c r="F761">
        <v>67511</v>
      </c>
      <c r="G761">
        <v>67514</v>
      </c>
      <c r="H761" t="s">
        <v>24</v>
      </c>
      <c r="I761" t="str">
        <f t="array" ref="I761">IFERROR(_xlfn.XLOOKUP(Tabelle10[[#This Row],[NegotiationID]]&amp;"FinalAccept",Tabelle10[NegotiationID]&amp;Tabelle10[ActionType],Tabelle10[ActionType],,0),_xlfn.XLOOKUP(Tabelle10[[#This Row],[NegotiationID]]&amp;"FinalReject",Tabelle10[NegotiationID]&amp;Tabelle10[ActionType],Tabelle10[ActionType],,0))</f>
        <v>FinalAccept</v>
      </c>
      <c r="N761">
        <v>19</v>
      </c>
      <c r="O761">
        <v>2353</v>
      </c>
      <c r="P761">
        <v>10</v>
      </c>
      <c r="Q761" s="3" t="s">
        <v>6710</v>
      </c>
    </row>
    <row r="762" ht="15" customHeight="1">
      <c r="A762" t="e">
        <f t="shared" ca="1" si="562"/>
        <v>#VALUE!</v>
      </c>
      <c r="B762" t="e">
        <f t="array" ref="B762" ca="1">_xlfn.XLOOKUP(Tabelle10[[#This Row],[ExperimentID]]&amp;Tabelle10[[#This Row],[NegotiationID]]&amp;Tabelle10[[#This Row],[MessageID]],ALL_IN_ONE[ExperimentID]&amp;ALL_IN_ONE[NegotiationID]&amp;ALL_IN_ONE[MessageID],ALL_IN_ONE[Gesamt_ID],,0)</f>
        <v>#VALUE!</v>
      </c>
      <c r="C762">
        <v>67524</v>
      </c>
      <c r="D762" t="s">
        <v>3675</v>
      </c>
      <c r="E762">
        <v>74778</v>
      </c>
      <c r="F762">
        <v>67514</v>
      </c>
      <c r="G762">
        <v>67511</v>
      </c>
      <c r="H762" t="s">
        <v>31</v>
      </c>
      <c r="I762" t="str">
        <f t="array" ref="I762">IFERROR(_xlfn.XLOOKUP(Tabelle10[[#This Row],[NegotiationID]]&amp;"FinalAccept",Tabelle10[NegotiationID]&amp;Tabelle10[ActionType],Tabelle10[ActionType],,0),_xlfn.XLOOKUP(Tabelle10[[#This Row],[NegotiationID]]&amp;"FinalReject",Tabelle10[NegotiationID]&amp;Tabelle10[ActionType],Tabelle10[ActionType],,0))</f>
        <v>FinalAccept</v>
      </c>
      <c r="J762">
        <v>0.87150000000000005</v>
      </c>
      <c r="K762">
        <v>0.29999999999999999</v>
      </c>
      <c r="L762">
        <v>1.1715</v>
      </c>
      <c r="M762">
        <v>0.57150000000000001</v>
      </c>
      <c r="N762">
        <v>538</v>
      </c>
      <c r="O762">
        <v>2353</v>
      </c>
      <c r="P762">
        <v>10</v>
      </c>
      <c r="Q762" s="3" t="s">
        <v>4291</v>
      </c>
    </row>
    <row r="763" ht="15" customHeight="1">
      <c r="A763" t="e">
        <f t="shared" ca="1" si="562"/>
        <v>#VALUE!</v>
      </c>
      <c r="B763" t="e">
        <f t="array" ref="B763" ca="1">_xlfn.XLOOKUP(Tabelle10[[#This Row],[ExperimentID]]&amp;Tabelle10[[#This Row],[NegotiationID]]&amp;Tabelle10[[#This Row],[MessageID]],ALL_IN_ONE[ExperimentID]&amp;ALL_IN_ONE[NegotiationID]&amp;ALL_IN_ONE[MessageID],ALL_IN_ONE[Gesamt_ID],,0)</f>
        <v>#VALUE!</v>
      </c>
      <c r="C763">
        <v>67524</v>
      </c>
      <c r="D763" t="s">
        <v>3675</v>
      </c>
      <c r="E763">
        <v>75424</v>
      </c>
      <c r="F763">
        <v>67511</v>
      </c>
      <c r="G763">
        <v>67514</v>
      </c>
      <c r="H763" t="s">
        <v>31</v>
      </c>
      <c r="I763" t="str">
        <f t="array" ref="I763">IFERROR(_xlfn.XLOOKUP(Tabelle10[[#This Row],[NegotiationID]]&amp;"FinalAccept",Tabelle10[NegotiationID]&amp;Tabelle10[ActionType],Tabelle10[ActionType],,0),_xlfn.XLOOKUP(Tabelle10[[#This Row],[NegotiationID]]&amp;"FinalReject",Tabelle10[NegotiationID]&amp;Tabelle10[ActionType],Tabelle10[ActionType],,0))</f>
        <v>FinalAccept</v>
      </c>
      <c r="J763">
        <v>0.66100000000000003</v>
      </c>
      <c r="K763">
        <v>0.52200000000000002</v>
      </c>
      <c r="L763">
        <v>1.1830000000000001</v>
      </c>
      <c r="M763">
        <v>0.13900000000000001</v>
      </c>
      <c r="N763">
        <v>291</v>
      </c>
      <c r="O763">
        <v>2353</v>
      </c>
      <c r="P763">
        <v>10</v>
      </c>
      <c r="Q763" s="3" t="s">
        <v>4292</v>
      </c>
    </row>
    <row r="764" ht="15" customHeight="1">
      <c r="A764" t="e">
        <f t="shared" ca="1" si="562"/>
        <v>#VALUE!</v>
      </c>
      <c r="B764" t="e">
        <f t="array" ref="B764" ca="1">_xlfn.XLOOKUP(Tabelle10[[#This Row],[ExperimentID]]&amp;Tabelle10[[#This Row],[NegotiationID]]&amp;Tabelle10[[#This Row],[MessageID]],ALL_IN_ONE[ExperimentID]&amp;ALL_IN_ONE[NegotiationID]&amp;ALL_IN_ONE[MessageID],ALL_IN_ONE[Gesamt_ID],,0)</f>
        <v>#VALUE!</v>
      </c>
      <c r="C764">
        <v>67524</v>
      </c>
      <c r="D764" t="s">
        <v>3675</v>
      </c>
      <c r="E764">
        <v>76108</v>
      </c>
      <c r="F764">
        <v>67514</v>
      </c>
      <c r="G764">
        <v>67511</v>
      </c>
      <c r="H764" t="s">
        <v>31</v>
      </c>
      <c r="I764" t="str">
        <f t="array" ref="I764">IFERROR(_xlfn.XLOOKUP(Tabelle10[[#This Row],[NegotiationID]]&amp;"FinalAccept",Tabelle10[NegotiationID]&amp;Tabelle10[ActionType],Tabelle10[ActionType],,0),_xlfn.XLOOKUP(Tabelle10[[#This Row],[NegotiationID]]&amp;"FinalReject",Tabelle10[NegotiationID]&amp;Tabelle10[ActionType],Tabelle10[ActionType],,0))</f>
        <v>FinalAccept</v>
      </c>
      <c r="J764">
        <v>0.77049999999999996</v>
      </c>
      <c r="K764">
        <v>0.39050000000000001</v>
      </c>
      <c r="L764">
        <v>1.161</v>
      </c>
      <c r="M764">
        <v>0.38</v>
      </c>
      <c r="N764">
        <v>355</v>
      </c>
      <c r="O764">
        <v>2353</v>
      </c>
      <c r="P764">
        <v>10</v>
      </c>
      <c r="Q764" s="3" t="s">
        <v>4293</v>
      </c>
    </row>
    <row r="765" ht="15" customHeight="1">
      <c r="A765" t="e">
        <f t="shared" ca="1" si="562"/>
        <v>#VALUE!</v>
      </c>
      <c r="B765" t="e">
        <f t="array" ref="B765" ca="1">_xlfn.XLOOKUP(Tabelle10[[#This Row],[ExperimentID]]&amp;Tabelle10[[#This Row],[NegotiationID]]&amp;Tabelle10[[#This Row],[MessageID]],ALL_IN_ONE[ExperimentID]&amp;ALL_IN_ONE[NegotiationID]&amp;ALL_IN_ONE[MessageID],ALL_IN_ONE[Gesamt_ID],,0)</f>
        <v>#VALUE!</v>
      </c>
      <c r="C765">
        <v>67524</v>
      </c>
      <c r="D765" t="s">
        <v>3675</v>
      </c>
      <c r="E765">
        <v>76289</v>
      </c>
      <c r="F765">
        <v>67511</v>
      </c>
      <c r="G765">
        <v>67514</v>
      </c>
      <c r="H765" t="s">
        <v>31</v>
      </c>
      <c r="I765" t="str">
        <f t="array" ref="I765">IFERROR(_xlfn.XLOOKUP(Tabelle10[[#This Row],[NegotiationID]]&amp;"FinalAccept",Tabelle10[NegotiationID]&amp;Tabelle10[ActionType],Tabelle10[ActionType],,0),_xlfn.XLOOKUP(Tabelle10[[#This Row],[NegotiationID]]&amp;"FinalReject",Tabelle10[NegotiationID]&amp;Tabelle10[ActionType],Tabelle10[ActionType],,0))</f>
        <v>FinalAccept</v>
      </c>
      <c r="J765">
        <v>0.54849999999999999</v>
      </c>
      <c r="K765">
        <v>0.68149999999999999</v>
      </c>
      <c r="L765">
        <v>1.23</v>
      </c>
      <c r="M765">
        <v>0.13300000000000001</v>
      </c>
      <c r="N765">
        <v>232</v>
      </c>
      <c r="O765">
        <v>2353</v>
      </c>
      <c r="P765">
        <v>10</v>
      </c>
      <c r="Q765" s="3" t="s">
        <v>4294</v>
      </c>
    </row>
    <row r="766" ht="15" customHeight="1">
      <c r="A766" t="e">
        <f t="shared" ca="1" si="562"/>
        <v>#VALUE!</v>
      </c>
      <c r="B766" t="e">
        <f t="array" ref="B766" ca="1">_xlfn.XLOOKUP(Tabelle10[[#This Row],[ExperimentID]]&amp;Tabelle10[[#This Row],[NegotiationID]]&amp;Tabelle10[[#This Row],[MessageID]],ALL_IN_ONE[ExperimentID]&amp;ALL_IN_ONE[NegotiationID]&amp;ALL_IN_ONE[MessageID],ALL_IN_ONE[Gesamt_ID],,0)</f>
        <v>#VALUE!</v>
      </c>
      <c r="C766">
        <v>67524</v>
      </c>
      <c r="D766" t="s">
        <v>3675</v>
      </c>
      <c r="E766">
        <v>76912</v>
      </c>
      <c r="F766">
        <v>67514</v>
      </c>
      <c r="G766">
        <v>67511</v>
      </c>
      <c r="H766" t="s">
        <v>31</v>
      </c>
      <c r="I766" t="str">
        <f t="array" ref="I766">IFERROR(_xlfn.XLOOKUP(Tabelle10[[#This Row],[NegotiationID]]&amp;"FinalAccept",Tabelle10[NegotiationID]&amp;Tabelle10[ActionType],Tabelle10[ActionType],,0),_xlfn.XLOOKUP(Tabelle10[[#This Row],[NegotiationID]]&amp;"FinalReject",Tabelle10[NegotiationID]&amp;Tabelle10[ActionType],Tabelle10[ActionType],,0))</f>
        <v>FinalAccept</v>
      </c>
      <c r="J766">
        <v>0.73050000000000004</v>
      </c>
      <c r="K766">
        <v>0.48849999999999999</v>
      </c>
      <c r="L766">
        <v>1.2190000000000001</v>
      </c>
      <c r="M766">
        <v>0.24199999999999999</v>
      </c>
      <c r="N766">
        <v>260</v>
      </c>
      <c r="O766">
        <v>2353</v>
      </c>
      <c r="P766">
        <v>10</v>
      </c>
      <c r="Q766" s="3" t="s">
        <v>4295</v>
      </c>
    </row>
    <row r="767" ht="15" customHeight="1">
      <c r="A767" t="e">
        <f t="shared" ca="1" si="562"/>
        <v>#VALUE!</v>
      </c>
      <c r="B767" t="e">
        <f t="array" ref="B767" ca="1">_xlfn.XLOOKUP(Tabelle10[[#This Row],[ExperimentID]]&amp;Tabelle10[[#This Row],[NegotiationID]]&amp;Tabelle10[[#This Row],[MessageID]],ALL_IN_ONE[ExperimentID]&amp;ALL_IN_ONE[NegotiationID]&amp;ALL_IN_ONE[MessageID],ALL_IN_ONE[Gesamt_ID],,0)</f>
        <v>#VALUE!</v>
      </c>
      <c r="C767">
        <v>67524</v>
      </c>
      <c r="D767" t="s">
        <v>3675</v>
      </c>
      <c r="E767">
        <v>77333</v>
      </c>
      <c r="F767">
        <v>67511</v>
      </c>
      <c r="G767">
        <v>67514</v>
      </c>
      <c r="H767" t="s">
        <v>20</v>
      </c>
      <c r="I767" t="str">
        <f t="array" ref="I767">IFERROR(_xlfn.XLOOKUP(Tabelle10[[#This Row],[NegotiationID]]&amp;"FinalAccept",Tabelle10[NegotiationID]&amp;Tabelle10[ActionType],Tabelle10[ActionType],,0),_xlfn.XLOOKUP(Tabelle10[[#This Row],[NegotiationID]]&amp;"FinalReject",Tabelle10[NegotiationID]&amp;Tabelle10[ActionType],Tabelle10[ActionType],,0))</f>
        <v>FinalAccept</v>
      </c>
      <c r="J767">
        <v>0.48849999999999999</v>
      </c>
      <c r="K767">
        <v>0.73050000000000004</v>
      </c>
      <c r="L767">
        <v>1.2190000000000001</v>
      </c>
      <c r="M767">
        <v>0.24199999999999999</v>
      </c>
      <c r="N767">
        <v>48</v>
      </c>
      <c r="O767">
        <v>2353</v>
      </c>
      <c r="P767">
        <v>10</v>
      </c>
      <c r="Q767" s="3" t="s">
        <v>4296</v>
      </c>
    </row>
    <row r="768" ht="14.5" hidden="1">
      <c r="A768" t="e">
        <f t="shared" ca="1" si="562"/>
        <v>#VALUE!</v>
      </c>
      <c r="B768" t="e">
        <f t="array" ref="B768" ca="1">_xlfn.XLOOKUP(Tabelle10[[#This Row],[ExperimentID]]&amp;Tabelle10[[#This Row],[NegotiationID]]&amp;Tabelle10[[#This Row],[MessageID]],ALL_IN_ONE[ExperimentID]&amp;ALL_IN_ONE[NegotiationID]&amp;ALL_IN_ONE[MessageID],ALL_IN_ONE[Gesamt_ID],,0)</f>
        <v>#VALUE!</v>
      </c>
      <c r="C768">
        <v>67552</v>
      </c>
      <c r="D768" t="s">
        <v>3675</v>
      </c>
      <c r="E768">
        <v>67553</v>
      </c>
      <c r="H768" t="s">
        <v>6019</v>
      </c>
      <c r="I768" t="str">
        <f t="array" ref="I768">IFERROR(_xlfn.XLOOKUP(Tabelle10[[#This Row],[NegotiationID]]&amp;"FinalAccept",Tabelle10[NegotiationID]&amp;Tabelle10[ActionType],Tabelle10[ActionType],,0),_xlfn.XLOOKUP(Tabelle10[[#This Row],[NegotiationID]]&amp;"FinalReject",Tabelle10[NegotiationID]&amp;Tabelle10[ActionType],Tabelle10[ActionType],,0))</f>
        <v>FinalAccept</v>
      </c>
      <c r="N768">
        <v>21</v>
      </c>
      <c r="O768">
        <v>1264</v>
      </c>
      <c r="P768">
        <v>9</v>
      </c>
      <c r="Q768" t="s">
        <v>6020</v>
      </c>
    </row>
    <row r="769" ht="15" customHeight="1">
      <c r="A769" t="e">
        <f t="shared" ca="1" si="562"/>
        <v>#VALUE!</v>
      </c>
      <c r="B769" t="e">
        <f t="array" ref="B769" ca="1">_xlfn.XLOOKUP(Tabelle10[[#This Row],[ExperimentID]]&amp;Tabelle10[[#This Row],[NegotiationID]]&amp;Tabelle10[[#This Row],[MessageID]],ALL_IN_ONE[ExperimentID]&amp;ALL_IN_ONE[NegotiationID]&amp;ALL_IN_ONE[MessageID],ALL_IN_ONE[Gesamt_ID],,0)</f>
        <v>#VALUE!</v>
      </c>
      <c r="C769">
        <v>67552</v>
      </c>
      <c r="D769" t="s">
        <v>3675</v>
      </c>
      <c r="E769">
        <v>72058</v>
      </c>
      <c r="F769">
        <v>67539</v>
      </c>
      <c r="G769">
        <v>67542</v>
      </c>
      <c r="H769" t="s">
        <v>158</v>
      </c>
      <c r="I769" t="str">
        <f t="array" ref="I769">IFERROR(_xlfn.XLOOKUP(Tabelle10[[#This Row],[NegotiationID]]&amp;"FinalAccept",Tabelle10[NegotiationID]&amp;Tabelle10[ActionType],Tabelle10[ActionType],,0),_xlfn.XLOOKUP(Tabelle10[[#This Row],[NegotiationID]]&amp;"FinalReject",Tabelle10[NegotiationID]&amp;Tabelle10[ActionType],Tabelle10[ActionType],,0))</f>
        <v>FinalAccept</v>
      </c>
      <c r="J769">
        <v>1</v>
      </c>
      <c r="K769">
        <v>0.10050000000000001</v>
      </c>
      <c r="L769">
        <v>1.1005</v>
      </c>
      <c r="M769">
        <v>0.89949999999999997</v>
      </c>
      <c r="N769">
        <v>109</v>
      </c>
      <c r="O769">
        <v>1264</v>
      </c>
      <c r="P769">
        <v>9</v>
      </c>
      <c r="Q769" s="3" t="s">
        <v>4297</v>
      </c>
    </row>
    <row r="770" ht="15" customHeight="1">
      <c r="A770" t="e">
        <f t="shared" ref="A770:A833" ca="1" si="563">MID(CELL("Dateiname",$A$1),FIND("]",CELL("Dateiname",$A$1))+1,31)</f>
        <v>#VALUE!</v>
      </c>
      <c r="B770" t="e">
        <f t="array" ref="B770" ca="1">_xlfn.XLOOKUP(Tabelle10[[#This Row],[ExperimentID]]&amp;Tabelle10[[#This Row],[NegotiationID]]&amp;Tabelle10[[#This Row],[MessageID]],ALL_IN_ONE[ExperimentID]&amp;ALL_IN_ONE[NegotiationID]&amp;ALL_IN_ONE[MessageID],ALL_IN_ONE[Gesamt_ID],,0)</f>
        <v>#VALUE!</v>
      </c>
      <c r="C770">
        <v>67552</v>
      </c>
      <c r="D770" t="s">
        <v>3675</v>
      </c>
      <c r="E770">
        <v>73585</v>
      </c>
      <c r="F770">
        <v>67542</v>
      </c>
      <c r="G770">
        <v>67539</v>
      </c>
      <c r="H770" t="s">
        <v>31</v>
      </c>
      <c r="I770" t="str">
        <f t="array" ref="I770">IFERROR(_xlfn.XLOOKUP(Tabelle10[[#This Row],[NegotiationID]]&amp;"FinalAccept",Tabelle10[NegotiationID]&amp;Tabelle10[ActionType],Tabelle10[ActionType],,0),_xlfn.XLOOKUP(Tabelle10[[#This Row],[NegotiationID]]&amp;"FinalReject",Tabelle10[NegotiationID]&amp;Tabelle10[ActionType],Tabelle10[ActionType],,0))</f>
        <v>FinalAccept</v>
      </c>
      <c r="J770">
        <v>0.65049999999999997</v>
      </c>
      <c r="K770">
        <v>0.55149999999999999</v>
      </c>
      <c r="L770">
        <v>1.202</v>
      </c>
      <c r="M770">
        <v>0.099000000000000005</v>
      </c>
      <c r="N770">
        <v>225</v>
      </c>
      <c r="O770">
        <v>1264</v>
      </c>
      <c r="P770">
        <v>9</v>
      </c>
      <c r="Q770" s="3" t="s">
        <v>4298</v>
      </c>
    </row>
    <row r="771" ht="15" customHeight="1">
      <c r="A771" t="e">
        <f t="shared" ca="1" si="563"/>
        <v>#VALUE!</v>
      </c>
      <c r="B771" t="e">
        <f t="array" ref="B771" ca="1">_xlfn.XLOOKUP(Tabelle10[[#This Row],[ExperimentID]]&amp;Tabelle10[[#This Row],[NegotiationID]]&amp;Tabelle10[[#This Row],[MessageID]],ALL_IN_ONE[ExperimentID]&amp;ALL_IN_ONE[NegotiationID]&amp;ALL_IN_ONE[MessageID],ALL_IN_ONE[Gesamt_ID],,0)</f>
        <v>#VALUE!</v>
      </c>
      <c r="C771">
        <v>67552</v>
      </c>
      <c r="D771" t="s">
        <v>3675</v>
      </c>
      <c r="E771">
        <v>74166</v>
      </c>
      <c r="F771">
        <v>67539</v>
      </c>
      <c r="G771">
        <v>67542</v>
      </c>
      <c r="H771" t="s">
        <v>31</v>
      </c>
      <c r="I771" t="str">
        <f t="array" ref="I771">IFERROR(_xlfn.XLOOKUP(Tabelle10[[#This Row],[NegotiationID]]&amp;"FinalAccept",Tabelle10[NegotiationID]&amp;Tabelle10[ActionType],Tabelle10[ActionType],,0),_xlfn.XLOOKUP(Tabelle10[[#This Row],[NegotiationID]]&amp;"FinalReject",Tabelle10[NegotiationID]&amp;Tabelle10[ActionType],Tabelle10[ActionType],,0))</f>
        <v>FinalAccept</v>
      </c>
      <c r="J771">
        <v>0.93100000000000005</v>
      </c>
      <c r="K771">
        <v>0.28149999999999997</v>
      </c>
      <c r="L771">
        <v>1.2124999999999999</v>
      </c>
      <c r="M771">
        <v>0.64949999999999997</v>
      </c>
      <c r="N771">
        <v>279</v>
      </c>
      <c r="O771">
        <v>1264</v>
      </c>
      <c r="P771">
        <v>9</v>
      </c>
      <c r="Q771" s="3" t="s">
        <v>4299</v>
      </c>
    </row>
    <row r="772" ht="15" customHeight="1">
      <c r="A772" t="e">
        <f t="shared" ca="1" si="563"/>
        <v>#VALUE!</v>
      </c>
      <c r="B772" t="e">
        <f t="array" ref="B772" ca="1">_xlfn.XLOOKUP(Tabelle10[[#This Row],[ExperimentID]]&amp;Tabelle10[[#This Row],[NegotiationID]]&amp;Tabelle10[[#This Row],[MessageID]],ALL_IN_ONE[ExperimentID]&amp;ALL_IN_ONE[NegotiationID]&amp;ALL_IN_ONE[MessageID],ALL_IN_ONE[Gesamt_ID],,0)</f>
        <v>#VALUE!</v>
      </c>
      <c r="C772">
        <v>67552</v>
      </c>
      <c r="D772" t="s">
        <v>3675</v>
      </c>
      <c r="E772">
        <v>74631</v>
      </c>
      <c r="F772">
        <v>67542</v>
      </c>
      <c r="G772">
        <v>67539</v>
      </c>
      <c r="H772" t="s">
        <v>31</v>
      </c>
      <c r="I772" t="str">
        <f t="array" ref="I772">IFERROR(_xlfn.XLOOKUP(Tabelle10[[#This Row],[NegotiationID]]&amp;"FinalAccept",Tabelle10[NegotiationID]&amp;Tabelle10[ActionType],Tabelle10[ActionType],,0),_xlfn.XLOOKUP(Tabelle10[[#This Row],[NegotiationID]]&amp;"FinalReject",Tabelle10[NegotiationID]&amp;Tabelle10[ActionType],Tabelle10[ActionType],,0))</f>
        <v>FinalAccept</v>
      </c>
      <c r="J772">
        <v>0.56000000000000005</v>
      </c>
      <c r="K772">
        <v>0.66849999999999998</v>
      </c>
      <c r="L772">
        <v>1.2284999999999999</v>
      </c>
      <c r="M772">
        <v>0.1085</v>
      </c>
      <c r="N772">
        <v>145</v>
      </c>
      <c r="O772">
        <v>1264</v>
      </c>
      <c r="P772">
        <v>9</v>
      </c>
      <c r="Q772" s="3" t="s">
        <v>4300</v>
      </c>
    </row>
    <row r="773" ht="15" customHeight="1">
      <c r="A773" t="e">
        <f t="shared" ca="1" si="563"/>
        <v>#VALUE!</v>
      </c>
      <c r="B773" t="e">
        <f t="array" ref="B773" ca="1">_xlfn.XLOOKUP(Tabelle10[[#This Row],[ExperimentID]]&amp;Tabelle10[[#This Row],[NegotiationID]]&amp;Tabelle10[[#This Row],[MessageID]],ALL_IN_ONE[ExperimentID]&amp;ALL_IN_ONE[NegotiationID]&amp;ALL_IN_ONE[MessageID],ALL_IN_ONE[Gesamt_ID],,0)</f>
        <v>#VALUE!</v>
      </c>
      <c r="C773">
        <v>67552</v>
      </c>
      <c r="D773" t="s">
        <v>3675</v>
      </c>
      <c r="E773">
        <v>74806</v>
      </c>
      <c r="F773">
        <v>67539</v>
      </c>
      <c r="G773">
        <v>67542</v>
      </c>
      <c r="H773" t="s">
        <v>31</v>
      </c>
      <c r="I773" t="str">
        <f t="array" ref="I773">IFERROR(_xlfn.XLOOKUP(Tabelle10[[#This Row],[NegotiationID]]&amp;"FinalAccept",Tabelle10[NegotiationID]&amp;Tabelle10[ActionType],Tabelle10[ActionType],,0),_xlfn.XLOOKUP(Tabelle10[[#This Row],[NegotiationID]]&amp;"FinalReject",Tabelle10[NegotiationID]&amp;Tabelle10[ActionType],Tabelle10[ActionType],,0))</f>
        <v>FinalAccept</v>
      </c>
      <c r="J773">
        <v>0.75849999999999995</v>
      </c>
      <c r="K773">
        <v>0.46150000000000002</v>
      </c>
      <c r="L773">
        <v>1.22</v>
      </c>
      <c r="M773">
        <v>0.29699999999999999</v>
      </c>
      <c r="N773">
        <v>156</v>
      </c>
      <c r="O773">
        <v>1264</v>
      </c>
      <c r="P773">
        <v>9</v>
      </c>
      <c r="Q773" s="3" t="s">
        <v>4301</v>
      </c>
    </row>
    <row r="774" ht="15" customHeight="1">
      <c r="A774" t="e">
        <f t="shared" ca="1" si="563"/>
        <v>#VALUE!</v>
      </c>
      <c r="B774" t="e">
        <f t="array" ref="B774" ca="1">_xlfn.XLOOKUP(Tabelle10[[#This Row],[ExperimentID]]&amp;Tabelle10[[#This Row],[NegotiationID]]&amp;Tabelle10[[#This Row],[MessageID]],ALL_IN_ONE[ExperimentID]&amp;ALL_IN_ONE[NegotiationID]&amp;ALL_IN_ONE[MessageID],ALL_IN_ONE[Gesamt_ID],,0)</f>
        <v>#VALUE!</v>
      </c>
      <c r="C774">
        <v>67552</v>
      </c>
      <c r="D774" t="s">
        <v>3675</v>
      </c>
      <c r="E774">
        <v>75010</v>
      </c>
      <c r="F774">
        <v>67542</v>
      </c>
      <c r="G774">
        <v>67539</v>
      </c>
      <c r="H774" t="s">
        <v>31</v>
      </c>
      <c r="I774" t="str">
        <f t="array" ref="I774">IFERROR(_xlfn.XLOOKUP(Tabelle10[[#This Row],[NegotiationID]]&amp;"FinalAccept",Tabelle10[NegotiationID]&amp;Tabelle10[ActionType],Tabelle10[ActionType],,0),_xlfn.XLOOKUP(Tabelle10[[#This Row],[NegotiationID]]&amp;"FinalReject",Tabelle10[NegotiationID]&amp;Tabelle10[ActionType],Tabelle10[ActionType],,0))</f>
        <v>FinalAccept</v>
      </c>
      <c r="J774">
        <v>0.56200000000000006</v>
      </c>
      <c r="K774">
        <v>0.67849999999999999</v>
      </c>
      <c r="L774">
        <v>1.2404999999999999</v>
      </c>
      <c r="M774">
        <v>0.11650000000000001</v>
      </c>
      <c r="N774">
        <v>152</v>
      </c>
      <c r="O774">
        <v>1264</v>
      </c>
      <c r="P774">
        <v>9</v>
      </c>
      <c r="Q774" s="3" t="s">
        <v>4302</v>
      </c>
    </row>
    <row r="775" ht="15" customHeight="1">
      <c r="A775" t="e">
        <f t="shared" ca="1" si="563"/>
        <v>#VALUE!</v>
      </c>
      <c r="B775" t="e">
        <f t="array" ref="B775" ca="1">_xlfn.XLOOKUP(Tabelle10[[#This Row],[ExperimentID]]&amp;Tabelle10[[#This Row],[NegotiationID]]&amp;Tabelle10[[#This Row],[MessageID]],ALL_IN_ONE[ExperimentID]&amp;ALL_IN_ONE[NegotiationID]&amp;ALL_IN_ONE[MessageID],ALL_IN_ONE[Gesamt_ID],,0)</f>
        <v>#VALUE!</v>
      </c>
      <c r="C775">
        <v>67552</v>
      </c>
      <c r="D775" t="s">
        <v>3675</v>
      </c>
      <c r="E775">
        <v>75094</v>
      </c>
      <c r="F775">
        <v>67539</v>
      </c>
      <c r="G775">
        <v>67542</v>
      </c>
      <c r="H775" t="s">
        <v>31</v>
      </c>
      <c r="I775" t="str">
        <f t="array" ref="I775">IFERROR(_xlfn.XLOOKUP(Tabelle10[[#This Row],[NegotiationID]]&amp;"FinalAccept",Tabelle10[NegotiationID]&amp;Tabelle10[ActionType],Tabelle10[ActionType],,0),_xlfn.XLOOKUP(Tabelle10[[#This Row],[NegotiationID]]&amp;"FinalReject",Tabelle10[NegotiationID]&amp;Tabelle10[ActionType],Tabelle10[ActionType],,0))</f>
        <v>FinalAccept</v>
      </c>
      <c r="J775">
        <v>0.72850000000000004</v>
      </c>
      <c r="K775">
        <v>0.51100000000000001</v>
      </c>
      <c r="L775">
        <v>1.2395</v>
      </c>
      <c r="M775">
        <v>0.2175</v>
      </c>
      <c r="N775">
        <v>141</v>
      </c>
      <c r="O775">
        <v>1264</v>
      </c>
      <c r="P775">
        <v>9</v>
      </c>
      <c r="Q775" s="3" t="s">
        <v>4303</v>
      </c>
    </row>
    <row r="776" ht="15" customHeight="1">
      <c r="A776" t="e">
        <f t="shared" ca="1" si="563"/>
        <v>#VALUE!</v>
      </c>
      <c r="B776" t="e">
        <f t="array" ref="B776" ca="1">_xlfn.XLOOKUP(Tabelle10[[#This Row],[ExperimentID]]&amp;Tabelle10[[#This Row],[NegotiationID]]&amp;Tabelle10[[#This Row],[MessageID]],ALL_IN_ONE[ExperimentID]&amp;ALL_IN_ONE[NegotiationID]&amp;ALL_IN_ONE[MessageID],ALL_IN_ONE[Gesamt_ID],,0)</f>
        <v>#VALUE!</v>
      </c>
      <c r="C776">
        <v>67552</v>
      </c>
      <c r="D776" t="s">
        <v>3675</v>
      </c>
      <c r="E776">
        <v>75118</v>
      </c>
      <c r="F776">
        <v>67542</v>
      </c>
      <c r="G776">
        <v>67539</v>
      </c>
      <c r="H776" t="s">
        <v>20</v>
      </c>
      <c r="I776" t="str">
        <f t="array" ref="I776">IFERROR(_xlfn.XLOOKUP(Tabelle10[[#This Row],[NegotiationID]]&amp;"FinalAccept",Tabelle10[NegotiationID]&amp;Tabelle10[ActionType],Tabelle10[ActionType],,0),_xlfn.XLOOKUP(Tabelle10[[#This Row],[NegotiationID]]&amp;"FinalReject",Tabelle10[NegotiationID]&amp;Tabelle10[ActionType],Tabelle10[ActionType],,0))</f>
        <v>FinalAccept</v>
      </c>
      <c r="J776">
        <v>0.51100000000000001</v>
      </c>
      <c r="K776">
        <v>0.72850000000000004</v>
      </c>
      <c r="L776">
        <v>1.2395</v>
      </c>
      <c r="M776">
        <v>0.2175</v>
      </c>
      <c r="N776">
        <v>36</v>
      </c>
      <c r="O776">
        <v>1264</v>
      </c>
      <c r="P776">
        <v>9</v>
      </c>
      <c r="Q776" s="3" t="s">
        <v>4304</v>
      </c>
    </row>
    <row r="777" ht="14.5" hidden="1">
      <c r="A777" t="e">
        <f t="shared" ca="1" si="563"/>
        <v>#VALUE!</v>
      </c>
      <c r="B777" t="e">
        <f t="array" ref="B777" ca="1">_xlfn.XLOOKUP(Tabelle10[[#This Row],[ExperimentID]]&amp;Tabelle10[[#This Row],[NegotiationID]]&amp;Tabelle10[[#This Row],[MessageID]],ALL_IN_ONE[ExperimentID]&amp;ALL_IN_ONE[NegotiationID]&amp;ALL_IN_ONE[MessageID],ALL_IN_ONE[Gesamt_ID],,0)</f>
        <v>#VALUE!</v>
      </c>
      <c r="C777">
        <v>67580</v>
      </c>
      <c r="D777" t="s">
        <v>3675</v>
      </c>
      <c r="E777">
        <v>67581</v>
      </c>
      <c r="H777" t="s">
        <v>6019</v>
      </c>
      <c r="I777" t="str">
        <f t="array" ref="I777">IFERROR(_xlfn.XLOOKUP(Tabelle10[[#This Row],[NegotiationID]]&amp;"FinalAccept",Tabelle10[NegotiationID]&amp;Tabelle10[ActionType],Tabelle10[ActionType],,0),_xlfn.XLOOKUP(Tabelle10[[#This Row],[NegotiationID]]&amp;"FinalReject",Tabelle10[NegotiationID]&amp;Tabelle10[ActionType],Tabelle10[ActionType],,0))</f>
        <v>FinalAccept</v>
      </c>
      <c r="N777">
        <v>21</v>
      </c>
      <c r="O777">
        <v>1739</v>
      </c>
      <c r="P777">
        <v>13</v>
      </c>
      <c r="Q777" t="s">
        <v>6020</v>
      </c>
    </row>
    <row r="778" ht="15" customHeight="1">
      <c r="A778" t="e">
        <f t="shared" ca="1" si="563"/>
        <v>#VALUE!</v>
      </c>
      <c r="B778" t="e">
        <f t="array" ref="B778" ca="1">_xlfn.XLOOKUP(Tabelle10[[#This Row],[ExperimentID]]&amp;Tabelle10[[#This Row],[NegotiationID]]&amp;Tabelle10[[#This Row],[MessageID]],ALL_IN_ONE[ExperimentID]&amp;ALL_IN_ONE[NegotiationID]&amp;ALL_IN_ONE[MessageID],ALL_IN_ONE[Gesamt_ID],,0)</f>
        <v>#VALUE!</v>
      </c>
      <c r="C778">
        <v>67580</v>
      </c>
      <c r="D778" t="s">
        <v>3675</v>
      </c>
      <c r="E778">
        <v>71668</v>
      </c>
      <c r="F778">
        <v>67567</v>
      </c>
      <c r="G778">
        <v>67570</v>
      </c>
      <c r="H778" t="s">
        <v>158</v>
      </c>
      <c r="I778" t="str">
        <f t="array" ref="I778">IFERROR(_xlfn.XLOOKUP(Tabelle10[[#This Row],[NegotiationID]]&amp;"FinalAccept",Tabelle10[NegotiationID]&amp;Tabelle10[ActionType],Tabelle10[ActionType],,0),_xlfn.XLOOKUP(Tabelle10[[#This Row],[NegotiationID]]&amp;"FinalReject",Tabelle10[NegotiationID]&amp;Tabelle10[ActionType],Tabelle10[ActionType],,0))</f>
        <v>FinalAccept</v>
      </c>
      <c r="J778">
        <v>1</v>
      </c>
      <c r="K778">
        <v>0.10050000000000001</v>
      </c>
      <c r="L778">
        <v>1.1005</v>
      </c>
      <c r="M778">
        <v>0.89949999999999997</v>
      </c>
      <c r="N778">
        <v>225</v>
      </c>
      <c r="O778">
        <v>1739</v>
      </c>
      <c r="P778">
        <v>13</v>
      </c>
      <c r="Q778" s="3" t="s">
        <v>4305</v>
      </c>
    </row>
    <row r="779" ht="15" customHeight="1">
      <c r="A779" t="e">
        <f t="shared" ca="1" si="563"/>
        <v>#VALUE!</v>
      </c>
      <c r="B779" t="e">
        <f t="array" ref="B779" ca="1">_xlfn.XLOOKUP(Tabelle10[[#This Row],[ExperimentID]]&amp;Tabelle10[[#This Row],[NegotiationID]]&amp;Tabelle10[[#This Row],[MessageID]],ALL_IN_ONE[ExperimentID]&amp;ALL_IN_ONE[NegotiationID]&amp;ALL_IN_ONE[MessageID],ALL_IN_ONE[Gesamt_ID],,0)</f>
        <v>#VALUE!</v>
      </c>
      <c r="C779">
        <v>67580</v>
      </c>
      <c r="D779" t="s">
        <v>3675</v>
      </c>
      <c r="E779">
        <v>71890</v>
      </c>
      <c r="F779">
        <v>67570</v>
      </c>
      <c r="G779">
        <v>67567</v>
      </c>
      <c r="H779" t="s">
        <v>31</v>
      </c>
      <c r="I779" t="str">
        <f t="array" ref="I779">IFERROR(_xlfn.XLOOKUP(Tabelle10[[#This Row],[NegotiationID]]&amp;"FinalAccept",Tabelle10[NegotiationID]&amp;Tabelle10[ActionType],Tabelle10[ActionType],,0),_xlfn.XLOOKUP(Tabelle10[[#This Row],[NegotiationID]]&amp;"FinalReject",Tabelle10[NegotiationID]&amp;Tabelle10[ActionType],Tabelle10[ActionType],,0))</f>
        <v>FinalAccept</v>
      </c>
      <c r="J779">
        <v>0.93999999999999995</v>
      </c>
      <c r="K779">
        <v>0.25900000000000001</v>
      </c>
      <c r="L779">
        <v>1.1990000000000001</v>
      </c>
      <c r="M779">
        <v>0.68100000000000005</v>
      </c>
      <c r="N779">
        <v>331</v>
      </c>
      <c r="O779">
        <v>1739</v>
      </c>
      <c r="P779">
        <v>13</v>
      </c>
      <c r="Q779" s="3" t="s">
        <v>4306</v>
      </c>
    </row>
    <row r="780" ht="15" customHeight="1">
      <c r="A780" t="e">
        <f t="shared" ca="1" si="563"/>
        <v>#VALUE!</v>
      </c>
      <c r="B780" t="e">
        <f t="array" ref="B780" ca="1">_xlfn.XLOOKUP(Tabelle10[[#This Row],[ExperimentID]]&amp;Tabelle10[[#This Row],[NegotiationID]]&amp;Tabelle10[[#This Row],[MessageID]],ALL_IN_ONE[ExperimentID]&amp;ALL_IN_ONE[NegotiationID]&amp;ALL_IN_ONE[MessageID],ALL_IN_ONE[Gesamt_ID],,0)</f>
        <v>#VALUE!</v>
      </c>
      <c r="C780">
        <v>67580</v>
      </c>
      <c r="D780" t="s">
        <v>3675</v>
      </c>
      <c r="E780">
        <v>72621</v>
      </c>
      <c r="F780">
        <v>67567</v>
      </c>
      <c r="G780">
        <v>67570</v>
      </c>
      <c r="H780" t="s">
        <v>31</v>
      </c>
      <c r="I780" t="str">
        <f t="array" ref="I780">IFERROR(_xlfn.XLOOKUP(Tabelle10[[#This Row],[NegotiationID]]&amp;"FinalAccept",Tabelle10[NegotiationID]&amp;Tabelle10[ActionType],Tabelle10[ActionType],,0),_xlfn.XLOOKUP(Tabelle10[[#This Row],[NegotiationID]]&amp;"FinalReject",Tabelle10[NegotiationID]&amp;Tabelle10[ActionType],Tabelle10[ActionType],,0))</f>
        <v>FinalAccept</v>
      </c>
      <c r="J780">
        <v>0.87</v>
      </c>
      <c r="K780">
        <v>0.35199999999999998</v>
      </c>
      <c r="L780">
        <v>1.222</v>
      </c>
      <c r="M780">
        <v>0.51800000000000002</v>
      </c>
      <c r="N780">
        <v>264</v>
      </c>
      <c r="O780">
        <v>1739</v>
      </c>
      <c r="P780">
        <v>13</v>
      </c>
      <c r="Q780" s="3" t="s">
        <v>4307</v>
      </c>
    </row>
    <row r="781" ht="15" customHeight="1">
      <c r="A781" t="e">
        <f t="shared" ca="1" si="563"/>
        <v>#VALUE!</v>
      </c>
      <c r="B781" t="e">
        <f t="array" ref="B781" ca="1">_xlfn.XLOOKUP(Tabelle10[[#This Row],[ExperimentID]]&amp;Tabelle10[[#This Row],[NegotiationID]]&amp;Tabelle10[[#This Row],[MessageID]],ALL_IN_ONE[ExperimentID]&amp;ALL_IN_ONE[NegotiationID]&amp;ALL_IN_ONE[MessageID],ALL_IN_ONE[Gesamt_ID],,0)</f>
        <v>#VALUE!</v>
      </c>
      <c r="C781">
        <v>67580</v>
      </c>
      <c r="D781" t="s">
        <v>3675</v>
      </c>
      <c r="E781">
        <v>72767</v>
      </c>
      <c r="F781">
        <v>67570</v>
      </c>
      <c r="G781">
        <v>67567</v>
      </c>
      <c r="H781" t="s">
        <v>31</v>
      </c>
      <c r="I781" t="str">
        <f t="array" ref="I781">IFERROR(_xlfn.XLOOKUP(Tabelle10[[#This Row],[NegotiationID]]&amp;"FinalAccept",Tabelle10[NegotiationID]&amp;Tabelle10[ActionType],Tabelle10[ActionType],,0),_xlfn.XLOOKUP(Tabelle10[[#This Row],[NegotiationID]]&amp;"FinalReject",Tabelle10[NegotiationID]&amp;Tabelle10[ActionType],Tabelle10[ActionType],,0))</f>
        <v>FinalAccept</v>
      </c>
      <c r="J781">
        <v>0.871</v>
      </c>
      <c r="K781">
        <v>0.3715</v>
      </c>
      <c r="L781">
        <v>1.2424999999999999</v>
      </c>
      <c r="M781">
        <v>0.4995</v>
      </c>
      <c r="N781">
        <v>165</v>
      </c>
      <c r="O781">
        <v>1739</v>
      </c>
      <c r="P781">
        <v>13</v>
      </c>
      <c r="Q781" s="3" t="s">
        <v>4308</v>
      </c>
    </row>
    <row r="782" ht="15" customHeight="1">
      <c r="A782" t="e">
        <f t="shared" ca="1" si="563"/>
        <v>#VALUE!</v>
      </c>
      <c r="B782" t="e">
        <f t="array" ref="B782" ca="1">_xlfn.XLOOKUP(Tabelle10[[#This Row],[ExperimentID]]&amp;Tabelle10[[#This Row],[NegotiationID]]&amp;Tabelle10[[#This Row],[MessageID]],ALL_IN_ONE[ExperimentID]&amp;ALL_IN_ONE[NegotiationID]&amp;ALL_IN_ONE[MessageID],ALL_IN_ONE[Gesamt_ID],,0)</f>
        <v>#VALUE!</v>
      </c>
      <c r="C782">
        <v>67580</v>
      </c>
      <c r="D782" t="s">
        <v>3675</v>
      </c>
      <c r="E782">
        <v>72883</v>
      </c>
      <c r="F782">
        <v>67567</v>
      </c>
      <c r="G782">
        <v>67570</v>
      </c>
      <c r="H782" t="s">
        <v>31</v>
      </c>
      <c r="I782" t="str">
        <f t="array" ref="I782">IFERROR(_xlfn.XLOOKUP(Tabelle10[[#This Row],[NegotiationID]]&amp;"FinalAccept",Tabelle10[NegotiationID]&amp;Tabelle10[ActionType],Tabelle10[ActionType],,0),_xlfn.XLOOKUP(Tabelle10[[#This Row],[NegotiationID]]&amp;"FinalReject",Tabelle10[NegotiationID]&amp;Tabelle10[ActionType],Tabelle10[ActionType],,0))</f>
        <v>FinalAccept</v>
      </c>
      <c r="J782">
        <v>0.70099999999999996</v>
      </c>
      <c r="K782">
        <v>0.55200000000000005</v>
      </c>
      <c r="L782">
        <v>1.2529999999999999</v>
      </c>
      <c r="M782">
        <v>0.14899999999999999</v>
      </c>
      <c r="N782">
        <v>172</v>
      </c>
      <c r="O782">
        <v>1739</v>
      </c>
      <c r="P782">
        <v>13</v>
      </c>
      <c r="Q782" s="3" t="s">
        <v>4309</v>
      </c>
    </row>
    <row r="783" ht="15" customHeight="1">
      <c r="A783" t="e">
        <f t="shared" ca="1" si="563"/>
        <v>#VALUE!</v>
      </c>
      <c r="B783" t="e">
        <f t="array" ref="B783" ca="1">_xlfn.XLOOKUP(Tabelle10[[#This Row],[ExperimentID]]&amp;Tabelle10[[#This Row],[NegotiationID]]&amp;Tabelle10[[#This Row],[MessageID]],ALL_IN_ONE[ExperimentID]&amp;ALL_IN_ONE[NegotiationID]&amp;ALL_IN_ONE[MessageID],ALL_IN_ONE[Gesamt_ID],,0)</f>
        <v>#VALUE!</v>
      </c>
      <c r="C783">
        <v>67580</v>
      </c>
      <c r="D783" t="s">
        <v>3675</v>
      </c>
      <c r="E783">
        <v>72944</v>
      </c>
      <c r="F783">
        <v>67570</v>
      </c>
      <c r="G783">
        <v>67567</v>
      </c>
      <c r="H783" t="s">
        <v>31</v>
      </c>
      <c r="I783" t="str">
        <f t="array" ref="I783">IFERROR(_xlfn.XLOOKUP(Tabelle10[[#This Row],[NegotiationID]]&amp;"FinalAccept",Tabelle10[NegotiationID]&amp;Tabelle10[ActionType],Tabelle10[ActionType],,0),_xlfn.XLOOKUP(Tabelle10[[#This Row],[NegotiationID]]&amp;"FinalReject",Tabelle10[NegotiationID]&amp;Tabelle10[ActionType],Tabelle10[ActionType],,0))</f>
        <v>FinalAccept</v>
      </c>
      <c r="J783">
        <v>0.80049999999999999</v>
      </c>
      <c r="K783">
        <v>0.43049999999999999</v>
      </c>
      <c r="L783">
        <v>1.2310000000000001</v>
      </c>
      <c r="M783">
        <v>0.37</v>
      </c>
      <c r="N783">
        <v>79</v>
      </c>
      <c r="O783">
        <v>1739</v>
      </c>
      <c r="P783">
        <v>13</v>
      </c>
      <c r="Q783" s="3" t="s">
        <v>4310</v>
      </c>
    </row>
    <row r="784" ht="15" customHeight="1">
      <c r="A784" t="e">
        <f t="shared" ca="1" si="563"/>
        <v>#VALUE!</v>
      </c>
      <c r="B784" t="e">
        <f t="array" ref="B784" ca="1">_xlfn.XLOOKUP(Tabelle10[[#This Row],[ExperimentID]]&amp;Tabelle10[[#This Row],[NegotiationID]]&amp;Tabelle10[[#This Row],[MessageID]],ALL_IN_ONE[ExperimentID]&amp;ALL_IN_ONE[NegotiationID]&amp;ALL_IN_ONE[MessageID],ALL_IN_ONE[Gesamt_ID],,0)</f>
        <v>#VALUE!</v>
      </c>
      <c r="C784">
        <v>67580</v>
      </c>
      <c r="D784" t="s">
        <v>3675</v>
      </c>
      <c r="E784">
        <v>73011</v>
      </c>
      <c r="F784">
        <v>67567</v>
      </c>
      <c r="G784">
        <v>67570</v>
      </c>
      <c r="H784" t="s">
        <v>31</v>
      </c>
      <c r="I784" t="str">
        <f t="array" ref="I784">IFERROR(_xlfn.XLOOKUP(Tabelle10[[#This Row],[NegotiationID]]&amp;"FinalAccept",Tabelle10[NegotiationID]&amp;Tabelle10[ActionType],Tabelle10[ActionType],,0),_xlfn.XLOOKUP(Tabelle10[[#This Row],[NegotiationID]]&amp;"FinalReject",Tabelle10[NegotiationID]&amp;Tabelle10[ActionType],Tabelle10[ActionType],,0))</f>
        <v>FinalAccept</v>
      </c>
      <c r="J784">
        <v>0.64849999999999997</v>
      </c>
      <c r="K784">
        <v>0.58199999999999996</v>
      </c>
      <c r="L784">
        <v>1.2304999999999999</v>
      </c>
      <c r="M784">
        <v>0.066500000000000004</v>
      </c>
      <c r="N784">
        <v>107</v>
      </c>
      <c r="O784">
        <v>1739</v>
      </c>
      <c r="P784">
        <v>13</v>
      </c>
      <c r="Q784" s="3" t="s">
        <v>4311</v>
      </c>
    </row>
    <row r="785" ht="15" customHeight="1">
      <c r="A785" t="e">
        <f t="shared" ca="1" si="563"/>
        <v>#VALUE!</v>
      </c>
      <c r="B785" t="e">
        <f t="array" ref="B785" ca="1">_xlfn.XLOOKUP(Tabelle10[[#This Row],[ExperimentID]]&amp;Tabelle10[[#This Row],[NegotiationID]]&amp;Tabelle10[[#This Row],[MessageID]],ALL_IN_ONE[ExperimentID]&amp;ALL_IN_ONE[NegotiationID]&amp;ALL_IN_ONE[MessageID],ALL_IN_ONE[Gesamt_ID],,0)</f>
        <v>#VALUE!</v>
      </c>
      <c r="C785">
        <v>67580</v>
      </c>
      <c r="D785" t="s">
        <v>3675</v>
      </c>
      <c r="E785">
        <v>73017</v>
      </c>
      <c r="F785">
        <v>67570</v>
      </c>
      <c r="G785">
        <v>67567</v>
      </c>
      <c r="H785" t="s">
        <v>31</v>
      </c>
      <c r="I785" t="str">
        <f t="array" ref="I785">IFERROR(_xlfn.XLOOKUP(Tabelle10[[#This Row],[NegotiationID]]&amp;"FinalAccept",Tabelle10[NegotiationID]&amp;Tabelle10[ActionType],Tabelle10[ActionType],,0),_xlfn.XLOOKUP(Tabelle10[[#This Row],[NegotiationID]]&amp;"FinalReject",Tabelle10[NegotiationID]&amp;Tabelle10[ActionType],Tabelle10[ActionType],,0))</f>
        <v>FinalAccept</v>
      </c>
      <c r="J785">
        <v>0.76049999999999995</v>
      </c>
      <c r="K785">
        <v>0.52849999999999997</v>
      </c>
      <c r="L785">
        <v>1.2889999999999999</v>
      </c>
      <c r="M785">
        <v>0.23200000000000001</v>
      </c>
      <c r="N785">
        <v>85</v>
      </c>
      <c r="O785">
        <v>1739</v>
      </c>
      <c r="P785">
        <v>13</v>
      </c>
      <c r="Q785" s="3" t="s">
        <v>4312</v>
      </c>
    </row>
    <row r="786" ht="15" customHeight="1">
      <c r="A786" t="e">
        <f t="shared" ca="1" si="563"/>
        <v>#VALUE!</v>
      </c>
      <c r="B786" t="e">
        <f t="array" ref="B786" ca="1">_xlfn.XLOOKUP(Tabelle10[[#This Row],[ExperimentID]]&amp;Tabelle10[[#This Row],[NegotiationID]]&amp;Tabelle10[[#This Row],[MessageID]],ALL_IN_ONE[ExperimentID]&amp;ALL_IN_ONE[NegotiationID]&amp;ALL_IN_ONE[MessageID],ALL_IN_ONE[Gesamt_ID],,0)</f>
        <v>#VALUE!</v>
      </c>
      <c r="C786">
        <v>67580</v>
      </c>
      <c r="D786" t="s">
        <v>3675</v>
      </c>
      <c r="E786">
        <v>73133</v>
      </c>
      <c r="F786">
        <v>67567</v>
      </c>
      <c r="G786">
        <v>67570</v>
      </c>
      <c r="H786" t="s">
        <v>31</v>
      </c>
      <c r="I786" t="str">
        <f t="array" ref="I786">IFERROR(_xlfn.XLOOKUP(Tabelle10[[#This Row],[NegotiationID]]&amp;"FinalAccept",Tabelle10[NegotiationID]&amp;Tabelle10[ActionType],Tabelle10[ActionType],,0),_xlfn.XLOOKUP(Tabelle10[[#This Row],[NegotiationID]]&amp;"FinalReject",Tabelle10[NegotiationID]&amp;Tabelle10[ActionType],Tabelle10[ActionType],,0))</f>
        <v>FinalAccept</v>
      </c>
      <c r="J786">
        <v>0.58850000000000002</v>
      </c>
      <c r="K786">
        <v>0.71150000000000002</v>
      </c>
      <c r="L786">
        <v>1.3</v>
      </c>
      <c r="M786">
        <v>0.123</v>
      </c>
      <c r="N786">
        <v>140</v>
      </c>
      <c r="O786">
        <v>1739</v>
      </c>
      <c r="P786">
        <v>13</v>
      </c>
      <c r="Q786" s="3" t="s">
        <v>4313</v>
      </c>
    </row>
    <row r="787" ht="15" customHeight="1">
      <c r="A787" t="e">
        <f t="shared" ca="1" si="563"/>
        <v>#VALUE!</v>
      </c>
      <c r="B787" t="e">
        <f t="array" ref="B787" ca="1">_xlfn.XLOOKUP(Tabelle10[[#This Row],[ExperimentID]]&amp;Tabelle10[[#This Row],[NegotiationID]]&amp;Tabelle10[[#This Row],[MessageID]],ALL_IN_ONE[ExperimentID]&amp;ALL_IN_ONE[NegotiationID]&amp;ALL_IN_ONE[MessageID],ALL_IN_ONE[Gesamt_ID],,0)</f>
        <v>#VALUE!</v>
      </c>
      <c r="C787">
        <v>67580</v>
      </c>
      <c r="D787" t="s">
        <v>3675</v>
      </c>
      <c r="E787">
        <v>73138</v>
      </c>
      <c r="F787">
        <v>67570</v>
      </c>
      <c r="G787">
        <v>67567</v>
      </c>
      <c r="H787" t="s">
        <v>31</v>
      </c>
      <c r="I787" t="str">
        <f t="array" ref="I787">IFERROR(_xlfn.XLOOKUP(Tabelle10[[#This Row],[NegotiationID]]&amp;"FinalAccept",Tabelle10[NegotiationID]&amp;Tabelle10[ActionType],Tabelle10[ActionType],,0),_xlfn.XLOOKUP(Tabelle10[[#This Row],[NegotiationID]]&amp;"FinalReject",Tabelle10[NegotiationID]&amp;Tabelle10[ActionType],Tabelle10[ActionType],,0))</f>
        <v>FinalAccept</v>
      </c>
      <c r="J787">
        <v>0.73099999999999998</v>
      </c>
      <c r="K787">
        <v>0.51849999999999996</v>
      </c>
      <c r="L787">
        <v>1.2495000000000001</v>
      </c>
      <c r="M787">
        <v>0.21249999999999999</v>
      </c>
      <c r="N787">
        <v>78</v>
      </c>
      <c r="O787">
        <v>1739</v>
      </c>
      <c r="P787">
        <v>13</v>
      </c>
      <c r="Q787" s="3" t="s">
        <v>4314</v>
      </c>
    </row>
    <row r="788" ht="15" customHeight="1">
      <c r="A788" t="e">
        <f t="shared" ca="1" si="563"/>
        <v>#VALUE!</v>
      </c>
      <c r="B788" t="e">
        <f t="array" ref="B788" ca="1">_xlfn.XLOOKUP(Tabelle10[[#This Row],[ExperimentID]]&amp;Tabelle10[[#This Row],[NegotiationID]]&amp;Tabelle10[[#This Row],[MessageID]],ALL_IN_ONE[ExperimentID]&amp;ALL_IN_ONE[NegotiationID]&amp;ALL_IN_ONE[MessageID],ALL_IN_ONE[Gesamt_ID],,0)</f>
        <v>#VALUE!</v>
      </c>
      <c r="C788">
        <v>67580</v>
      </c>
      <c r="D788" t="s">
        <v>3675</v>
      </c>
      <c r="E788">
        <v>73189</v>
      </c>
      <c r="F788">
        <v>67567</v>
      </c>
      <c r="G788">
        <v>67570</v>
      </c>
      <c r="H788" t="s">
        <v>31</v>
      </c>
      <c r="I788" t="str">
        <f t="array" ref="I788">IFERROR(_xlfn.XLOOKUP(Tabelle10[[#This Row],[NegotiationID]]&amp;"FinalAccept",Tabelle10[NegotiationID]&amp;Tabelle10[ActionType],Tabelle10[ActionType],,0),_xlfn.XLOOKUP(Tabelle10[[#This Row],[NegotiationID]]&amp;"FinalReject",Tabelle10[NegotiationID]&amp;Tabelle10[ActionType],Tabelle10[ActionType],,0))</f>
        <v>FinalAccept</v>
      </c>
      <c r="J788">
        <v>0.52849999999999997</v>
      </c>
      <c r="K788">
        <v>0.76049999999999995</v>
      </c>
      <c r="L788">
        <v>1.2889999999999999</v>
      </c>
      <c r="M788">
        <v>0.23200000000000001</v>
      </c>
      <c r="N788">
        <v>54</v>
      </c>
      <c r="O788">
        <v>1739</v>
      </c>
      <c r="P788">
        <v>13</v>
      </c>
      <c r="Q788" s="3" t="s">
        <v>4315</v>
      </c>
    </row>
    <row r="789" ht="15" customHeight="1">
      <c r="A789" t="e">
        <f t="shared" ca="1" si="563"/>
        <v>#VALUE!</v>
      </c>
      <c r="B789" t="e">
        <f t="array" ref="B789" ca="1">_xlfn.XLOOKUP(Tabelle10[[#This Row],[ExperimentID]]&amp;Tabelle10[[#This Row],[NegotiationID]]&amp;Tabelle10[[#This Row],[MessageID]],ALL_IN_ONE[ExperimentID]&amp;ALL_IN_ONE[NegotiationID]&amp;ALL_IN_ONE[MessageID],ALL_IN_ONE[Gesamt_ID],,0)</f>
        <v>#VALUE!</v>
      </c>
      <c r="C789">
        <v>67580</v>
      </c>
      <c r="D789" t="s">
        <v>3675</v>
      </c>
      <c r="E789">
        <v>73190</v>
      </c>
      <c r="F789">
        <v>67570</v>
      </c>
      <c r="G789">
        <v>67567</v>
      </c>
      <c r="H789" t="s">
        <v>20</v>
      </c>
      <c r="I789" t="str">
        <f t="array" ref="I789">IFERROR(_xlfn.XLOOKUP(Tabelle10[[#This Row],[NegotiationID]]&amp;"FinalAccept",Tabelle10[NegotiationID]&amp;Tabelle10[ActionType],Tabelle10[ActionType],,0),_xlfn.XLOOKUP(Tabelle10[[#This Row],[NegotiationID]]&amp;"FinalReject",Tabelle10[NegotiationID]&amp;Tabelle10[ActionType],Tabelle10[ActionType],,0))</f>
        <v>FinalAccept</v>
      </c>
      <c r="J789">
        <v>0.76049999999999995</v>
      </c>
      <c r="K789">
        <v>0.52849999999999997</v>
      </c>
      <c r="L789">
        <v>1.2889999999999999</v>
      </c>
      <c r="M789">
        <v>0.23200000000000001</v>
      </c>
      <c r="N789">
        <v>18</v>
      </c>
      <c r="O789">
        <v>1739</v>
      </c>
      <c r="P789">
        <v>13</v>
      </c>
      <c r="Q789" s="3" t="s">
        <v>4316</v>
      </c>
    </row>
    <row r="790" ht="14.5" hidden="1">
      <c r="A790" t="e">
        <f t="shared" ca="1" si="563"/>
        <v>#VALUE!</v>
      </c>
      <c r="B790" t="e">
        <f t="array" ref="B790" ca="1">_xlfn.XLOOKUP(Tabelle10[[#This Row],[ExperimentID]]&amp;Tabelle10[[#This Row],[NegotiationID]]&amp;Tabelle10[[#This Row],[MessageID]],ALL_IN_ONE[ExperimentID]&amp;ALL_IN_ONE[NegotiationID]&amp;ALL_IN_ONE[MessageID],ALL_IN_ONE[Gesamt_ID],,0)</f>
        <v>#VALUE!</v>
      </c>
      <c r="C790">
        <v>67608</v>
      </c>
      <c r="D790" t="s">
        <v>3675</v>
      </c>
      <c r="E790">
        <v>67609</v>
      </c>
      <c r="H790" t="s">
        <v>6019</v>
      </c>
      <c r="I790" t="str">
        <f t="array" ref="I790">IFERROR(_xlfn.XLOOKUP(Tabelle10[[#This Row],[NegotiationID]]&amp;"FinalAccept",Tabelle10[NegotiationID]&amp;Tabelle10[ActionType],Tabelle10[ActionType],,0),_xlfn.XLOOKUP(Tabelle10[[#This Row],[NegotiationID]]&amp;"FinalReject",Tabelle10[NegotiationID]&amp;Tabelle10[ActionType],Tabelle10[ActionType],,0))</f>
        <v>FinalAccept</v>
      </c>
      <c r="N790">
        <v>21</v>
      </c>
      <c r="O790">
        <v>2900</v>
      </c>
      <c r="P790">
        <v>14</v>
      </c>
      <c r="Q790" t="s">
        <v>6020</v>
      </c>
    </row>
    <row r="791" ht="15" customHeight="1">
      <c r="A791" t="e">
        <f t="shared" ca="1" si="563"/>
        <v>#VALUE!</v>
      </c>
      <c r="B791" t="e">
        <f t="array" ref="B791" ca="1">_xlfn.XLOOKUP(Tabelle10[[#This Row],[ExperimentID]]&amp;Tabelle10[[#This Row],[NegotiationID]]&amp;Tabelle10[[#This Row],[MessageID]],ALL_IN_ONE[ExperimentID]&amp;ALL_IN_ONE[NegotiationID]&amp;ALL_IN_ONE[MessageID],ALL_IN_ONE[Gesamt_ID],,0)</f>
        <v>#VALUE!</v>
      </c>
      <c r="C791">
        <v>67608</v>
      </c>
      <c r="D791" t="s">
        <v>3675</v>
      </c>
      <c r="E791">
        <v>72438</v>
      </c>
      <c r="F791">
        <v>67595</v>
      </c>
      <c r="G791">
        <v>67598</v>
      </c>
      <c r="H791" t="s">
        <v>158</v>
      </c>
      <c r="I791" t="str">
        <f t="array" ref="I791">IFERROR(_xlfn.XLOOKUP(Tabelle10[[#This Row],[NegotiationID]]&amp;"FinalAccept",Tabelle10[NegotiationID]&amp;Tabelle10[ActionType],Tabelle10[ActionType],,0),_xlfn.XLOOKUP(Tabelle10[[#This Row],[NegotiationID]]&amp;"FinalReject",Tabelle10[NegotiationID]&amp;Tabelle10[ActionType],Tabelle10[ActionType],,0))</f>
        <v>FinalAccept</v>
      </c>
      <c r="J791">
        <v>0.85999999999999999</v>
      </c>
      <c r="K791">
        <v>0.40150000000000002</v>
      </c>
      <c r="L791">
        <v>1.2615000000000001</v>
      </c>
      <c r="M791">
        <v>0.45850000000000002</v>
      </c>
      <c r="N791">
        <v>225</v>
      </c>
      <c r="O791">
        <v>2900</v>
      </c>
      <c r="P791">
        <v>14</v>
      </c>
      <c r="Q791" s="3" t="s">
        <v>4317</v>
      </c>
    </row>
    <row r="792" ht="15" customHeight="1">
      <c r="A792" t="e">
        <f t="shared" ca="1" si="563"/>
        <v>#VALUE!</v>
      </c>
      <c r="B792" t="e">
        <f t="array" ref="B792" ca="1">_xlfn.XLOOKUP(Tabelle10[[#This Row],[ExperimentID]]&amp;Tabelle10[[#This Row],[NegotiationID]]&amp;Tabelle10[[#This Row],[MessageID]],ALL_IN_ONE[ExperimentID]&amp;ALL_IN_ONE[NegotiationID]&amp;ALL_IN_ONE[MessageID],ALL_IN_ONE[Gesamt_ID],,0)</f>
        <v>#VALUE!</v>
      </c>
      <c r="C792">
        <v>67608</v>
      </c>
      <c r="D792" t="s">
        <v>3675</v>
      </c>
      <c r="E792">
        <v>74412</v>
      </c>
      <c r="F792">
        <v>67598</v>
      </c>
      <c r="G792">
        <v>67595</v>
      </c>
      <c r="H792" t="s">
        <v>31</v>
      </c>
      <c r="I792" t="str">
        <f t="array" ref="I792">IFERROR(_xlfn.XLOOKUP(Tabelle10[[#This Row],[NegotiationID]]&amp;"FinalAccept",Tabelle10[NegotiationID]&amp;Tabelle10[ActionType],Tabelle10[ActionType],,0),_xlfn.XLOOKUP(Tabelle10[[#This Row],[NegotiationID]]&amp;"FinalReject",Tabelle10[NegotiationID]&amp;Tabelle10[ActionType],Tabelle10[ActionType],,0))</f>
        <v>FinalAccept</v>
      </c>
      <c r="J792">
        <v>0.82199999999999995</v>
      </c>
      <c r="K792">
        <v>0.41899999999999998</v>
      </c>
      <c r="L792">
        <v>1.2410000000000001</v>
      </c>
      <c r="M792">
        <v>0.40300000000000002</v>
      </c>
      <c r="N792">
        <v>312</v>
      </c>
      <c r="O792">
        <v>2900</v>
      </c>
      <c r="P792">
        <v>14</v>
      </c>
      <c r="Q792" s="3" t="s">
        <v>4318</v>
      </c>
    </row>
    <row r="793" ht="15" customHeight="1">
      <c r="A793" t="e">
        <f t="shared" ca="1" si="563"/>
        <v>#VALUE!</v>
      </c>
      <c r="B793" t="e">
        <f t="array" ref="B793" ca="1">_xlfn.XLOOKUP(Tabelle10[[#This Row],[ExperimentID]]&amp;Tabelle10[[#This Row],[NegotiationID]]&amp;Tabelle10[[#This Row],[MessageID]],ALL_IN_ONE[ExperimentID]&amp;ALL_IN_ONE[NegotiationID]&amp;ALL_IN_ONE[MessageID],ALL_IN_ONE[Gesamt_ID],,0)</f>
        <v>#VALUE!</v>
      </c>
      <c r="C793">
        <v>67608</v>
      </c>
      <c r="D793" t="s">
        <v>3675</v>
      </c>
      <c r="E793">
        <v>74478</v>
      </c>
      <c r="F793">
        <v>67595</v>
      </c>
      <c r="G793">
        <v>67598</v>
      </c>
      <c r="H793" t="s">
        <v>31</v>
      </c>
      <c r="I793" t="str">
        <f t="array" ref="I793">IFERROR(_xlfn.XLOOKUP(Tabelle10[[#This Row],[NegotiationID]]&amp;"FinalAccept",Tabelle10[NegotiationID]&amp;Tabelle10[ActionType],Tabelle10[ActionType],,0),_xlfn.XLOOKUP(Tabelle10[[#This Row],[NegotiationID]]&amp;"FinalReject",Tabelle10[NegotiationID]&amp;Tabelle10[ActionType],Tabelle10[ActionType],,0))</f>
        <v>FinalAccept</v>
      </c>
      <c r="J793">
        <v>0.751</v>
      </c>
      <c r="K793">
        <v>0.53149999999999997</v>
      </c>
      <c r="L793">
        <v>1.2825</v>
      </c>
      <c r="M793">
        <v>0.2195</v>
      </c>
      <c r="N793">
        <v>237</v>
      </c>
      <c r="O793">
        <v>2900</v>
      </c>
      <c r="P793">
        <v>14</v>
      </c>
      <c r="Q793" s="3" t="s">
        <v>4319</v>
      </c>
    </row>
    <row r="794" ht="15" customHeight="1">
      <c r="A794" t="e">
        <f t="shared" ca="1" si="563"/>
        <v>#VALUE!</v>
      </c>
      <c r="B794" t="e">
        <f t="array" ref="B794" ca="1">_xlfn.XLOOKUP(Tabelle10[[#This Row],[ExperimentID]]&amp;Tabelle10[[#This Row],[NegotiationID]]&amp;Tabelle10[[#This Row],[MessageID]],ALL_IN_ONE[ExperimentID]&amp;ALL_IN_ONE[NegotiationID]&amp;ALL_IN_ONE[MessageID],ALL_IN_ONE[Gesamt_ID],,0)</f>
        <v>#VALUE!</v>
      </c>
      <c r="C794">
        <v>67608</v>
      </c>
      <c r="D794" t="s">
        <v>3675</v>
      </c>
      <c r="E794">
        <v>74543</v>
      </c>
      <c r="F794">
        <v>67598</v>
      </c>
      <c r="G794">
        <v>67595</v>
      </c>
      <c r="H794" t="s">
        <v>31</v>
      </c>
      <c r="I794" t="str">
        <f t="array" ref="I794">IFERROR(_xlfn.XLOOKUP(Tabelle10[[#This Row],[NegotiationID]]&amp;"FinalAccept",Tabelle10[NegotiationID]&amp;Tabelle10[ActionType],Tabelle10[ActionType],,0),_xlfn.XLOOKUP(Tabelle10[[#This Row],[NegotiationID]]&amp;"FinalReject",Tabelle10[NegotiationID]&amp;Tabelle10[ActionType],Tabelle10[ActionType],,0))</f>
        <v>FinalAccept</v>
      </c>
      <c r="J794">
        <v>0.82150000000000001</v>
      </c>
      <c r="K794">
        <v>0.40150000000000002</v>
      </c>
      <c r="L794">
        <v>1.2230000000000001</v>
      </c>
      <c r="M794">
        <v>0.41999999999999998</v>
      </c>
      <c r="N794">
        <v>275</v>
      </c>
      <c r="O794">
        <v>2900</v>
      </c>
      <c r="P794">
        <v>14</v>
      </c>
      <c r="Q794" s="3" t="s">
        <v>4320</v>
      </c>
    </row>
    <row r="795" ht="15" customHeight="1">
      <c r="A795" t="e">
        <f t="shared" ca="1" si="563"/>
        <v>#VALUE!</v>
      </c>
      <c r="B795" t="e">
        <f t="array" ref="B795" ca="1">_xlfn.XLOOKUP(Tabelle10[[#This Row],[ExperimentID]]&amp;Tabelle10[[#This Row],[NegotiationID]]&amp;Tabelle10[[#This Row],[MessageID]],ALL_IN_ONE[ExperimentID]&amp;ALL_IN_ONE[NegotiationID]&amp;ALL_IN_ONE[MessageID],ALL_IN_ONE[Gesamt_ID],,0)</f>
        <v>#VALUE!</v>
      </c>
      <c r="C795">
        <v>67608</v>
      </c>
      <c r="D795" t="s">
        <v>3675</v>
      </c>
      <c r="E795">
        <v>74627</v>
      </c>
      <c r="F795">
        <v>67595</v>
      </c>
      <c r="G795">
        <v>67598</v>
      </c>
      <c r="H795" t="s">
        <v>31</v>
      </c>
      <c r="I795" t="str">
        <f t="array" ref="I795">IFERROR(_xlfn.XLOOKUP(Tabelle10[[#This Row],[NegotiationID]]&amp;"FinalAccept",Tabelle10[NegotiationID]&amp;Tabelle10[ActionType],Tabelle10[ActionType],,0),_xlfn.XLOOKUP(Tabelle10[[#This Row],[NegotiationID]]&amp;"FinalReject",Tabelle10[NegotiationID]&amp;Tabelle10[ActionType],Tabelle10[ActionType],,0))</f>
        <v>FinalAccept</v>
      </c>
      <c r="J795">
        <v>0.69850000000000001</v>
      </c>
      <c r="K795">
        <v>0.5615</v>
      </c>
      <c r="L795">
        <v>1.26</v>
      </c>
      <c r="M795">
        <v>0.13700000000000001</v>
      </c>
      <c r="N795">
        <v>172</v>
      </c>
      <c r="O795">
        <v>2900</v>
      </c>
      <c r="P795">
        <v>14</v>
      </c>
      <c r="Q795" s="3" t="s">
        <v>4321</v>
      </c>
    </row>
    <row r="796" ht="15" customHeight="1">
      <c r="A796" t="e">
        <f t="shared" ca="1" si="563"/>
        <v>#VALUE!</v>
      </c>
      <c r="B796" t="e">
        <f t="array" ref="B796" ca="1">_xlfn.XLOOKUP(Tabelle10[[#This Row],[ExperimentID]]&amp;Tabelle10[[#This Row],[NegotiationID]]&amp;Tabelle10[[#This Row],[MessageID]],ALL_IN_ONE[ExperimentID]&amp;ALL_IN_ONE[NegotiationID]&amp;ALL_IN_ONE[MessageID],ALL_IN_ONE[Gesamt_ID],,0)</f>
        <v>#VALUE!</v>
      </c>
      <c r="C796">
        <v>67608</v>
      </c>
      <c r="D796" t="s">
        <v>3675</v>
      </c>
      <c r="E796">
        <v>74713</v>
      </c>
      <c r="F796">
        <v>67598</v>
      </c>
      <c r="G796">
        <v>67595</v>
      </c>
      <c r="H796" t="s">
        <v>31</v>
      </c>
      <c r="I796" t="str">
        <f t="array" ref="I796">IFERROR(_xlfn.XLOOKUP(Tabelle10[[#This Row],[NegotiationID]]&amp;"FinalAccept",Tabelle10[NegotiationID]&amp;Tabelle10[ActionType],Tabelle10[ActionType],,0),_xlfn.XLOOKUP(Tabelle10[[#This Row],[NegotiationID]]&amp;"FinalReject",Tabelle10[NegotiationID]&amp;Tabelle10[ActionType],Tabelle10[ActionType],,0))</f>
        <v>FinalAccept</v>
      </c>
      <c r="J796">
        <v>0.80200000000000005</v>
      </c>
      <c r="K796">
        <v>0.47149999999999997</v>
      </c>
      <c r="L796">
        <v>1.2735000000000001</v>
      </c>
      <c r="M796">
        <v>0.33050000000000002</v>
      </c>
      <c r="N796">
        <v>182</v>
      </c>
      <c r="O796">
        <v>2900</v>
      </c>
      <c r="P796">
        <v>14</v>
      </c>
      <c r="Q796" s="3" t="s">
        <v>4322</v>
      </c>
    </row>
    <row r="797" ht="15" customHeight="1">
      <c r="A797" t="e">
        <f t="shared" ca="1" si="563"/>
        <v>#VALUE!</v>
      </c>
      <c r="B797" t="e">
        <f t="array" ref="B797" ca="1">_xlfn.XLOOKUP(Tabelle10[[#This Row],[ExperimentID]]&amp;Tabelle10[[#This Row],[NegotiationID]]&amp;Tabelle10[[#This Row],[MessageID]],ALL_IN_ONE[ExperimentID]&amp;ALL_IN_ONE[NegotiationID]&amp;ALL_IN_ONE[MessageID],ALL_IN_ONE[Gesamt_ID],,0)</f>
        <v>#VALUE!</v>
      </c>
      <c r="C797">
        <v>67608</v>
      </c>
      <c r="D797" t="s">
        <v>3675</v>
      </c>
      <c r="E797">
        <v>74775</v>
      </c>
      <c r="F797">
        <v>67595</v>
      </c>
      <c r="G797">
        <v>67598</v>
      </c>
      <c r="H797" t="s">
        <v>31</v>
      </c>
      <c r="I797" t="str">
        <f t="array" ref="I797">IFERROR(_xlfn.XLOOKUP(Tabelle10[[#This Row],[NegotiationID]]&amp;"FinalAccept",Tabelle10[NegotiationID]&amp;Tabelle10[ActionType],Tabelle10[ActionType],,0),_xlfn.XLOOKUP(Tabelle10[[#This Row],[NegotiationID]]&amp;"FinalReject",Tabelle10[NegotiationID]&amp;Tabelle10[ActionType],Tabelle10[ActionType],,0))</f>
        <v>FinalAccept</v>
      </c>
      <c r="J797">
        <v>0.70050000000000001</v>
      </c>
      <c r="K797">
        <v>0.40250000000000002</v>
      </c>
      <c r="L797">
        <v>1.103</v>
      </c>
      <c r="M797">
        <v>0.29799999999999999</v>
      </c>
      <c r="N797">
        <v>196</v>
      </c>
      <c r="O797">
        <v>2900</v>
      </c>
      <c r="P797">
        <v>14</v>
      </c>
      <c r="Q797" s="3" t="s">
        <v>4323</v>
      </c>
    </row>
    <row r="798" ht="15" customHeight="1">
      <c r="A798" t="e">
        <f t="shared" ca="1" si="563"/>
        <v>#VALUE!</v>
      </c>
      <c r="B798" t="e">
        <f t="array" ref="B798" ca="1">_xlfn.XLOOKUP(Tabelle10[[#This Row],[ExperimentID]]&amp;Tabelle10[[#This Row],[NegotiationID]]&amp;Tabelle10[[#This Row],[MessageID]],ALL_IN_ONE[ExperimentID]&amp;ALL_IN_ONE[NegotiationID]&amp;ALL_IN_ONE[MessageID],ALL_IN_ONE[Gesamt_ID],,0)</f>
        <v>#VALUE!</v>
      </c>
      <c r="C798">
        <v>67608</v>
      </c>
      <c r="D798" t="s">
        <v>3675</v>
      </c>
      <c r="E798">
        <v>75023</v>
      </c>
      <c r="F798">
        <v>67598</v>
      </c>
      <c r="G798">
        <v>67595</v>
      </c>
      <c r="H798" t="s">
        <v>31</v>
      </c>
      <c r="I798" t="str">
        <f t="array" ref="I798">IFERROR(_xlfn.XLOOKUP(Tabelle10[[#This Row],[NegotiationID]]&amp;"FinalAccept",Tabelle10[NegotiationID]&amp;Tabelle10[ActionType],Tabelle10[ActionType],,0),_xlfn.XLOOKUP(Tabelle10[[#This Row],[NegotiationID]]&amp;"FinalReject",Tabelle10[NegotiationID]&amp;Tabelle10[ActionType],Tabelle10[ActionType],,0))</f>
        <v>FinalAccept</v>
      </c>
      <c r="J798">
        <v>0.76049999999999995</v>
      </c>
      <c r="K798">
        <v>0.52849999999999997</v>
      </c>
      <c r="L798">
        <v>1.2889999999999999</v>
      </c>
      <c r="M798">
        <v>0.23200000000000001</v>
      </c>
      <c r="N798">
        <v>280</v>
      </c>
      <c r="O798">
        <v>2900</v>
      </c>
      <c r="P798">
        <v>14</v>
      </c>
      <c r="Q798" s="3" t="s">
        <v>4324</v>
      </c>
    </row>
    <row r="799" ht="15" customHeight="1">
      <c r="A799" t="e">
        <f t="shared" ca="1" si="563"/>
        <v>#VALUE!</v>
      </c>
      <c r="B799" t="e">
        <f t="array" ref="B799" ca="1">_xlfn.XLOOKUP(Tabelle10[[#This Row],[ExperimentID]]&amp;Tabelle10[[#This Row],[NegotiationID]]&amp;Tabelle10[[#This Row],[MessageID]],ALL_IN_ONE[ExperimentID]&amp;ALL_IN_ONE[NegotiationID]&amp;ALL_IN_ONE[MessageID],ALL_IN_ONE[Gesamt_ID],,0)</f>
        <v>#VALUE!</v>
      </c>
      <c r="C799">
        <v>67608</v>
      </c>
      <c r="D799" t="s">
        <v>3675</v>
      </c>
      <c r="E799">
        <v>75455</v>
      </c>
      <c r="F799">
        <v>67595</v>
      </c>
      <c r="G799">
        <v>67598</v>
      </c>
      <c r="H799" t="s">
        <v>31</v>
      </c>
      <c r="I799" t="str">
        <f t="array" ref="I799">IFERROR(_xlfn.XLOOKUP(Tabelle10[[#This Row],[NegotiationID]]&amp;"FinalAccept",Tabelle10[NegotiationID]&amp;Tabelle10[ActionType],Tabelle10[ActionType],,0),_xlfn.XLOOKUP(Tabelle10[[#This Row],[NegotiationID]]&amp;"FinalReject",Tabelle10[NegotiationID]&amp;Tabelle10[ActionType],Tabelle10[ActionType],,0))</f>
        <v>FinalAccept</v>
      </c>
      <c r="J799">
        <v>0.63849999999999996</v>
      </c>
      <c r="K799">
        <v>0.61050000000000004</v>
      </c>
      <c r="L799">
        <v>1.2490000000000001</v>
      </c>
      <c r="M799">
        <v>0.028000000000000001</v>
      </c>
      <c r="N799">
        <v>178</v>
      </c>
      <c r="O799">
        <v>2900</v>
      </c>
      <c r="P799">
        <v>14</v>
      </c>
      <c r="Q799" s="3" t="s">
        <v>4325</v>
      </c>
    </row>
    <row r="800" ht="15" customHeight="1">
      <c r="A800" t="e">
        <f t="shared" ca="1" si="563"/>
        <v>#VALUE!</v>
      </c>
      <c r="B800" t="e">
        <f t="array" ref="B800" ca="1">_xlfn.XLOOKUP(Tabelle10[[#This Row],[ExperimentID]]&amp;Tabelle10[[#This Row],[NegotiationID]]&amp;Tabelle10[[#This Row],[MessageID]],ALL_IN_ONE[ExperimentID]&amp;ALL_IN_ONE[NegotiationID]&amp;ALL_IN_ONE[MessageID],ALL_IN_ONE[Gesamt_ID],,0)</f>
        <v>#VALUE!</v>
      </c>
      <c r="C800">
        <v>67608</v>
      </c>
      <c r="D800" t="s">
        <v>3675</v>
      </c>
      <c r="E800">
        <v>76901</v>
      </c>
      <c r="F800">
        <v>67598</v>
      </c>
      <c r="G800">
        <v>67595</v>
      </c>
      <c r="H800" t="s">
        <v>31</v>
      </c>
      <c r="I800" t="str">
        <f t="array" ref="I800">IFERROR(_xlfn.XLOOKUP(Tabelle10[[#This Row],[NegotiationID]]&amp;"FinalAccept",Tabelle10[NegotiationID]&amp;Tabelle10[ActionType],Tabelle10[ActionType],,0),_xlfn.XLOOKUP(Tabelle10[[#This Row],[NegotiationID]]&amp;"FinalReject",Tabelle10[NegotiationID]&amp;Tabelle10[ActionType],Tabelle10[ActionType],,0))</f>
        <v>FinalAccept</v>
      </c>
      <c r="J800">
        <v>0.70050000000000001</v>
      </c>
      <c r="K800">
        <v>0.63</v>
      </c>
      <c r="L800">
        <v>1.3305</v>
      </c>
      <c r="M800">
        <v>0.070499999999999993</v>
      </c>
      <c r="N800">
        <v>356</v>
      </c>
      <c r="O800">
        <v>2900</v>
      </c>
      <c r="P800">
        <v>14</v>
      </c>
      <c r="Q800" s="3" t="s">
        <v>4326</v>
      </c>
    </row>
    <row r="801" ht="15" customHeight="1">
      <c r="A801" t="e">
        <f t="shared" ca="1" si="563"/>
        <v>#VALUE!</v>
      </c>
      <c r="B801" t="e">
        <f t="array" ref="B801" ca="1">_xlfn.XLOOKUP(Tabelle10[[#This Row],[ExperimentID]]&amp;Tabelle10[[#This Row],[NegotiationID]]&amp;Tabelle10[[#This Row],[MessageID]],ALL_IN_ONE[ExperimentID]&amp;ALL_IN_ONE[NegotiationID]&amp;ALL_IN_ONE[MessageID],ALL_IN_ONE[Gesamt_ID],,0)</f>
        <v>#VALUE!</v>
      </c>
      <c r="C801">
        <v>67608</v>
      </c>
      <c r="D801" t="s">
        <v>3675</v>
      </c>
      <c r="E801">
        <v>77012</v>
      </c>
      <c r="F801">
        <v>67595</v>
      </c>
      <c r="G801">
        <v>67598</v>
      </c>
      <c r="H801" t="s">
        <v>31</v>
      </c>
      <c r="I801" t="str">
        <f t="array" ref="I801">IFERROR(_xlfn.XLOOKUP(Tabelle10[[#This Row],[NegotiationID]]&amp;"FinalAccept",Tabelle10[NegotiationID]&amp;Tabelle10[ActionType],Tabelle10[ActionType],,0),_xlfn.XLOOKUP(Tabelle10[[#This Row],[NegotiationID]]&amp;"FinalReject",Tabelle10[NegotiationID]&amp;Tabelle10[ActionType],Tabelle10[ActionType],,0))</f>
        <v>FinalAccept</v>
      </c>
      <c r="J801">
        <v>0.66100000000000003</v>
      </c>
      <c r="K801">
        <v>0.63</v>
      </c>
      <c r="L801">
        <v>1.2909999999999999</v>
      </c>
      <c r="M801">
        <v>0.031</v>
      </c>
      <c r="N801">
        <v>182</v>
      </c>
      <c r="O801">
        <v>2900</v>
      </c>
      <c r="P801">
        <v>14</v>
      </c>
      <c r="Q801" s="3" t="s">
        <v>4327</v>
      </c>
    </row>
    <row r="802" ht="15" customHeight="1">
      <c r="A802" t="e">
        <f t="shared" ca="1" si="563"/>
        <v>#VALUE!</v>
      </c>
      <c r="B802" t="e">
        <f t="array" ref="B802" ca="1">_xlfn.XLOOKUP(Tabelle10[[#This Row],[ExperimentID]]&amp;Tabelle10[[#This Row],[NegotiationID]]&amp;Tabelle10[[#This Row],[MessageID]],ALL_IN_ONE[ExperimentID]&amp;ALL_IN_ONE[NegotiationID]&amp;ALL_IN_ONE[MessageID],ALL_IN_ONE[Gesamt_ID],,0)</f>
        <v>#VALUE!</v>
      </c>
      <c r="C802">
        <v>67608</v>
      </c>
      <c r="D802" t="s">
        <v>3675</v>
      </c>
      <c r="E802">
        <v>77108</v>
      </c>
      <c r="F802">
        <v>67598</v>
      </c>
      <c r="G802">
        <v>67595</v>
      </c>
      <c r="H802" t="s">
        <v>31</v>
      </c>
      <c r="I802" t="str">
        <f t="array" ref="I802">IFERROR(_xlfn.XLOOKUP(Tabelle10[[#This Row],[NegotiationID]]&amp;"FinalAccept",Tabelle10[NegotiationID]&amp;Tabelle10[ActionType],Tabelle10[ActionType],,0),_xlfn.XLOOKUP(Tabelle10[[#This Row],[NegotiationID]]&amp;"FinalReject",Tabelle10[NegotiationID]&amp;Tabelle10[ActionType],Tabelle10[ActionType],,0))</f>
        <v>FinalAccept</v>
      </c>
      <c r="J802">
        <v>0.65100000000000002</v>
      </c>
      <c r="K802">
        <v>0.66000000000000003</v>
      </c>
      <c r="L802">
        <v>1.3109999999999999</v>
      </c>
      <c r="M802">
        <v>0.0089999999999999993</v>
      </c>
      <c r="N802">
        <v>193</v>
      </c>
      <c r="O802">
        <v>2900</v>
      </c>
      <c r="P802">
        <v>14</v>
      </c>
      <c r="Q802" s="3" t="s">
        <v>4328</v>
      </c>
    </row>
    <row r="803" ht="15" customHeight="1">
      <c r="A803" t="e">
        <f t="shared" ca="1" si="563"/>
        <v>#VALUE!</v>
      </c>
      <c r="B803" t="e">
        <f t="array" ref="B803" ca="1">_xlfn.XLOOKUP(Tabelle10[[#This Row],[ExperimentID]]&amp;Tabelle10[[#This Row],[NegotiationID]]&amp;Tabelle10[[#This Row],[MessageID]],ALL_IN_ONE[ExperimentID]&amp;ALL_IN_ONE[NegotiationID]&amp;ALL_IN_ONE[MessageID],ALL_IN_ONE[Gesamt_ID],,0)</f>
        <v>#VALUE!</v>
      </c>
      <c r="C803">
        <v>67608</v>
      </c>
      <c r="D803" t="s">
        <v>3675</v>
      </c>
      <c r="E803">
        <v>77117</v>
      </c>
      <c r="F803">
        <v>67595</v>
      </c>
      <c r="G803">
        <v>67598</v>
      </c>
      <c r="H803" t="s">
        <v>20</v>
      </c>
      <c r="I803" t="str">
        <f t="array" ref="I803">IFERROR(_xlfn.XLOOKUP(Tabelle10[[#This Row],[NegotiationID]]&amp;"FinalAccept",Tabelle10[NegotiationID]&amp;Tabelle10[ActionType],Tabelle10[ActionType],,0),_xlfn.XLOOKUP(Tabelle10[[#This Row],[NegotiationID]]&amp;"FinalReject",Tabelle10[NegotiationID]&amp;Tabelle10[ActionType],Tabelle10[ActionType],,0))</f>
        <v>FinalAccept</v>
      </c>
      <c r="J803">
        <v>0.66000000000000003</v>
      </c>
      <c r="K803">
        <v>0.65100000000000002</v>
      </c>
      <c r="L803">
        <v>1.3109999999999999</v>
      </c>
      <c r="M803">
        <v>0.0089999999999999993</v>
      </c>
      <c r="N803">
        <v>91</v>
      </c>
      <c r="O803">
        <v>2900</v>
      </c>
      <c r="P803">
        <v>14</v>
      </c>
      <c r="Q803" s="3" t="s">
        <v>4329</v>
      </c>
    </row>
    <row r="804" ht="14.5" hidden="1">
      <c r="A804" t="e">
        <f t="shared" ca="1" si="563"/>
        <v>#VALUE!</v>
      </c>
      <c r="B804" t="e">
        <f t="array" ref="B804" ca="1">_xlfn.XLOOKUP(Tabelle10[[#This Row],[ExperimentID]]&amp;Tabelle10[[#This Row],[NegotiationID]]&amp;Tabelle10[[#This Row],[MessageID]],ALL_IN_ONE[ExperimentID]&amp;ALL_IN_ONE[NegotiationID]&amp;ALL_IN_ONE[MessageID],ALL_IN_ONE[Gesamt_ID],,0)</f>
        <v>#VALUE!</v>
      </c>
      <c r="C804">
        <v>67636</v>
      </c>
      <c r="D804" t="s">
        <v>3675</v>
      </c>
      <c r="E804">
        <v>67637</v>
      </c>
      <c r="H804" t="s">
        <v>6019</v>
      </c>
      <c r="I804" t="str">
        <f t="array" ref="I804">IFERROR(_xlfn.XLOOKUP(Tabelle10[[#This Row],[NegotiationID]]&amp;"FinalAccept",Tabelle10[NegotiationID]&amp;Tabelle10[ActionType],Tabelle10[ActionType],,0),_xlfn.XLOOKUP(Tabelle10[[#This Row],[NegotiationID]]&amp;"FinalReject",Tabelle10[NegotiationID]&amp;Tabelle10[ActionType],Tabelle10[ActionType],,0))</f>
        <v>FinalAccept</v>
      </c>
      <c r="N804">
        <v>21</v>
      </c>
      <c r="O804">
        <v>1044</v>
      </c>
      <c r="P804">
        <v>10</v>
      </c>
      <c r="Q804" t="s">
        <v>6020</v>
      </c>
    </row>
    <row r="805" ht="15" customHeight="1">
      <c r="A805" t="e">
        <f t="shared" ca="1" si="563"/>
        <v>#VALUE!</v>
      </c>
      <c r="B805" t="e">
        <f t="array" ref="B805" ca="1">_xlfn.XLOOKUP(Tabelle10[[#This Row],[ExperimentID]]&amp;Tabelle10[[#This Row],[NegotiationID]]&amp;Tabelle10[[#This Row],[MessageID]],ALL_IN_ONE[ExperimentID]&amp;ALL_IN_ONE[NegotiationID]&amp;ALL_IN_ONE[MessageID],ALL_IN_ONE[Gesamt_ID],,0)</f>
        <v>#VALUE!</v>
      </c>
      <c r="C805">
        <v>67636</v>
      </c>
      <c r="D805" t="s">
        <v>3675</v>
      </c>
      <c r="E805">
        <v>71809</v>
      </c>
      <c r="F805">
        <v>67623</v>
      </c>
      <c r="G805">
        <v>67626</v>
      </c>
      <c r="H805" t="s">
        <v>158</v>
      </c>
      <c r="I805" t="str">
        <f t="array" ref="I805">IFERROR(_xlfn.XLOOKUP(Tabelle10[[#This Row],[NegotiationID]]&amp;"FinalAccept",Tabelle10[NegotiationID]&amp;Tabelle10[ActionType],Tabelle10[ActionType],,0),_xlfn.XLOOKUP(Tabelle10[[#This Row],[NegotiationID]]&amp;"FinalReject",Tabelle10[NegotiationID]&amp;Tabelle10[ActionType],Tabelle10[ActionType],,0))</f>
        <v>FinalAccept</v>
      </c>
      <c r="J805">
        <v>1</v>
      </c>
      <c r="K805">
        <v>1</v>
      </c>
      <c r="L805">
        <v>2</v>
      </c>
      <c r="M805">
        <v>0</v>
      </c>
      <c r="N805">
        <v>88</v>
      </c>
      <c r="O805">
        <v>1044</v>
      </c>
      <c r="P805">
        <v>10</v>
      </c>
      <c r="Q805" s="3" t="s">
        <v>4330</v>
      </c>
    </row>
    <row r="806" ht="15" customHeight="1">
      <c r="A806" t="e">
        <f t="shared" ca="1" si="563"/>
        <v>#VALUE!</v>
      </c>
      <c r="B806" t="e">
        <f t="array" ref="B806" ca="1">_xlfn.XLOOKUP(Tabelle10[[#This Row],[ExperimentID]]&amp;Tabelle10[[#This Row],[NegotiationID]]&amp;Tabelle10[[#This Row],[MessageID]],ALL_IN_ONE[ExperimentID]&amp;ALL_IN_ONE[NegotiationID]&amp;ALL_IN_ONE[MessageID],ALL_IN_ONE[Gesamt_ID],,0)</f>
        <v>#VALUE!</v>
      </c>
      <c r="C806">
        <v>67636</v>
      </c>
      <c r="D806" t="s">
        <v>3675</v>
      </c>
      <c r="E806">
        <v>73528</v>
      </c>
      <c r="F806">
        <v>67626</v>
      </c>
      <c r="G806">
        <v>67623</v>
      </c>
      <c r="H806" t="s">
        <v>31</v>
      </c>
      <c r="I806" t="str">
        <f t="array" ref="I806">IFERROR(_xlfn.XLOOKUP(Tabelle10[[#This Row],[NegotiationID]]&amp;"FinalAccept",Tabelle10[NegotiationID]&amp;Tabelle10[ActionType],Tabelle10[ActionType],,0),_xlfn.XLOOKUP(Tabelle10[[#This Row],[NegotiationID]]&amp;"FinalReject",Tabelle10[NegotiationID]&amp;Tabelle10[ActionType],Tabelle10[ActionType],,0))</f>
        <v>FinalAccept</v>
      </c>
      <c r="J806">
        <v>0.89049999999999996</v>
      </c>
      <c r="K806">
        <v>0.28899999999999998</v>
      </c>
      <c r="L806">
        <v>1.1795</v>
      </c>
      <c r="M806">
        <v>0.60150000000000003</v>
      </c>
      <c r="N806">
        <v>60</v>
      </c>
      <c r="O806">
        <v>1044</v>
      </c>
      <c r="P806">
        <v>10</v>
      </c>
      <c r="Q806" s="3" t="s">
        <v>4331</v>
      </c>
    </row>
    <row r="807" ht="15" customHeight="1">
      <c r="A807" t="e">
        <f t="shared" ca="1" si="563"/>
        <v>#VALUE!</v>
      </c>
      <c r="B807" t="e">
        <f t="array" ref="B807" ca="1">_xlfn.XLOOKUP(Tabelle10[[#This Row],[ExperimentID]]&amp;Tabelle10[[#This Row],[NegotiationID]]&amp;Tabelle10[[#This Row],[MessageID]],ALL_IN_ONE[ExperimentID]&amp;ALL_IN_ONE[NegotiationID]&amp;ALL_IN_ONE[MessageID],ALL_IN_ONE[Gesamt_ID],,0)</f>
        <v>#VALUE!</v>
      </c>
      <c r="C807">
        <v>67636</v>
      </c>
      <c r="D807" t="s">
        <v>3675</v>
      </c>
      <c r="E807">
        <v>74187</v>
      </c>
      <c r="F807">
        <v>67623</v>
      </c>
      <c r="G807">
        <v>67626</v>
      </c>
      <c r="H807" t="s">
        <v>31</v>
      </c>
      <c r="I807" t="str">
        <f t="array" ref="I807">IFERROR(_xlfn.XLOOKUP(Tabelle10[[#This Row],[NegotiationID]]&amp;"FinalAccept",Tabelle10[NegotiationID]&amp;Tabelle10[ActionType],Tabelle10[ActionType],,0),_xlfn.XLOOKUP(Tabelle10[[#This Row],[NegotiationID]]&amp;"FinalReject",Tabelle10[NegotiationID]&amp;Tabelle10[ActionType],Tabelle10[ActionType],,0))</f>
        <v>FinalAccept</v>
      </c>
      <c r="J807">
        <v>0.70999999999999996</v>
      </c>
      <c r="K807">
        <v>0.49199999999999999</v>
      </c>
      <c r="L807">
        <v>1.202</v>
      </c>
      <c r="M807">
        <v>0.218</v>
      </c>
      <c r="N807">
        <v>193</v>
      </c>
      <c r="O807">
        <v>1044</v>
      </c>
      <c r="P807">
        <v>10</v>
      </c>
      <c r="Q807" s="3" t="s">
        <v>4332</v>
      </c>
    </row>
    <row r="808" ht="15" customHeight="1">
      <c r="A808" t="e">
        <f t="shared" ca="1" si="563"/>
        <v>#VALUE!</v>
      </c>
      <c r="B808" t="e">
        <f t="array" ref="B808" ca="1">_xlfn.XLOOKUP(Tabelle10[[#This Row],[ExperimentID]]&amp;Tabelle10[[#This Row],[NegotiationID]]&amp;Tabelle10[[#This Row],[MessageID]],ALL_IN_ONE[ExperimentID]&amp;ALL_IN_ONE[NegotiationID]&amp;ALL_IN_ONE[MessageID],ALL_IN_ONE[Gesamt_ID],,0)</f>
        <v>#VALUE!</v>
      </c>
      <c r="C808">
        <v>67636</v>
      </c>
      <c r="D808" t="s">
        <v>3675</v>
      </c>
      <c r="E808">
        <v>75339</v>
      </c>
      <c r="F808">
        <v>67626</v>
      </c>
      <c r="G808">
        <v>67623</v>
      </c>
      <c r="H808" t="s">
        <v>31</v>
      </c>
      <c r="I808" t="str">
        <f t="array" ref="I808">IFERROR(_xlfn.XLOOKUP(Tabelle10[[#This Row],[NegotiationID]]&amp;"FinalAccept",Tabelle10[NegotiationID]&amp;Tabelle10[ActionType],Tabelle10[ActionType],,0),_xlfn.XLOOKUP(Tabelle10[[#This Row],[NegotiationID]]&amp;"FinalReject",Tabelle10[NegotiationID]&amp;Tabelle10[ActionType],Tabelle10[ActionType],,0))</f>
        <v>FinalAccept</v>
      </c>
      <c r="J808">
        <v>0.59199999999999997</v>
      </c>
      <c r="K808">
        <v>0.51049999999999995</v>
      </c>
      <c r="L808">
        <v>1.1025</v>
      </c>
      <c r="M808">
        <v>0.081500000000000003</v>
      </c>
      <c r="N808">
        <v>178</v>
      </c>
      <c r="O808">
        <v>1044</v>
      </c>
      <c r="P808">
        <v>10</v>
      </c>
      <c r="Q808" s="3" t="s">
        <v>4333</v>
      </c>
    </row>
    <row r="809" ht="15" customHeight="1">
      <c r="A809" t="e">
        <f t="shared" ca="1" si="563"/>
        <v>#VALUE!</v>
      </c>
      <c r="B809" t="e">
        <f t="array" ref="B809" ca="1">_xlfn.XLOOKUP(Tabelle10[[#This Row],[ExperimentID]]&amp;Tabelle10[[#This Row],[NegotiationID]]&amp;Tabelle10[[#This Row],[MessageID]],ALL_IN_ONE[ExperimentID]&amp;ALL_IN_ONE[NegotiationID]&amp;ALL_IN_ONE[MessageID],ALL_IN_ONE[Gesamt_ID],,0)</f>
        <v>#VALUE!</v>
      </c>
      <c r="C809">
        <v>67636</v>
      </c>
      <c r="D809" t="s">
        <v>3675</v>
      </c>
      <c r="E809">
        <v>76804</v>
      </c>
      <c r="F809">
        <v>67623</v>
      </c>
      <c r="G809">
        <v>67626</v>
      </c>
      <c r="H809" t="s">
        <v>31</v>
      </c>
      <c r="I809" t="str">
        <f t="array" ref="I809">IFERROR(_xlfn.XLOOKUP(Tabelle10[[#This Row],[NegotiationID]]&amp;"FinalAccept",Tabelle10[NegotiationID]&amp;Tabelle10[ActionType],Tabelle10[ActionType],,0),_xlfn.XLOOKUP(Tabelle10[[#This Row],[NegotiationID]]&amp;"FinalReject",Tabelle10[NegotiationID]&amp;Tabelle10[ActionType],Tabelle10[ActionType],,0))</f>
        <v>FinalAccept</v>
      </c>
      <c r="J809">
        <v>0.58050000000000002</v>
      </c>
      <c r="K809">
        <v>0.57250000000000001</v>
      </c>
      <c r="L809">
        <v>1.153</v>
      </c>
      <c r="M809">
        <v>0.0080000000000000002</v>
      </c>
      <c r="N809">
        <v>103</v>
      </c>
      <c r="O809">
        <v>1044</v>
      </c>
      <c r="P809">
        <v>10</v>
      </c>
      <c r="Q809" s="3" t="s">
        <v>4334</v>
      </c>
    </row>
    <row r="810" ht="15" customHeight="1">
      <c r="A810" t="e">
        <f t="shared" ca="1" si="563"/>
        <v>#VALUE!</v>
      </c>
      <c r="B810" t="e">
        <f t="array" ref="B810" ca="1">_xlfn.XLOOKUP(Tabelle10[[#This Row],[ExperimentID]]&amp;Tabelle10[[#This Row],[NegotiationID]]&amp;Tabelle10[[#This Row],[MessageID]],ALL_IN_ONE[ExperimentID]&amp;ALL_IN_ONE[NegotiationID]&amp;ALL_IN_ONE[MessageID],ALL_IN_ONE[Gesamt_ID],,0)</f>
        <v>#VALUE!</v>
      </c>
      <c r="C810">
        <v>67636</v>
      </c>
      <c r="D810" t="s">
        <v>3675</v>
      </c>
      <c r="E810">
        <v>76976</v>
      </c>
      <c r="F810">
        <v>67626</v>
      </c>
      <c r="G810">
        <v>67623</v>
      </c>
      <c r="H810" t="s">
        <v>31</v>
      </c>
      <c r="I810" t="str">
        <f t="array" ref="I810">IFERROR(_xlfn.XLOOKUP(Tabelle10[[#This Row],[NegotiationID]]&amp;"FinalAccept",Tabelle10[NegotiationID]&amp;Tabelle10[ActionType],Tabelle10[ActionType],,0),_xlfn.XLOOKUP(Tabelle10[[#This Row],[NegotiationID]]&amp;"FinalReject",Tabelle10[NegotiationID]&amp;Tabelle10[ActionType],Tabelle10[ActionType],,0))</f>
        <v>FinalAccept</v>
      </c>
      <c r="J810">
        <v>0.70199999999999996</v>
      </c>
      <c r="K810">
        <v>0.52049999999999996</v>
      </c>
      <c r="L810">
        <v>1.2224999999999999</v>
      </c>
      <c r="M810">
        <v>0.18149999999999999</v>
      </c>
      <c r="N810">
        <v>135</v>
      </c>
      <c r="O810">
        <v>1044</v>
      </c>
      <c r="P810">
        <v>10</v>
      </c>
      <c r="Q810" s="3" t="s">
        <v>4335</v>
      </c>
    </row>
    <row r="811" ht="15" customHeight="1">
      <c r="A811" t="e">
        <f t="shared" ca="1" si="563"/>
        <v>#VALUE!</v>
      </c>
      <c r="B811" t="e">
        <f t="array" ref="B811" ca="1">_xlfn.XLOOKUP(Tabelle10[[#This Row],[ExperimentID]]&amp;Tabelle10[[#This Row],[NegotiationID]]&amp;Tabelle10[[#This Row],[MessageID]],ALL_IN_ONE[ExperimentID]&amp;ALL_IN_ONE[NegotiationID]&amp;ALL_IN_ONE[MessageID],ALL_IN_ONE[Gesamt_ID],,0)</f>
        <v>#VALUE!</v>
      </c>
      <c r="C811">
        <v>67636</v>
      </c>
      <c r="D811" t="s">
        <v>3675</v>
      </c>
      <c r="E811">
        <v>77032</v>
      </c>
      <c r="F811">
        <v>67623</v>
      </c>
      <c r="G811">
        <v>67626</v>
      </c>
      <c r="H811" t="s">
        <v>31</v>
      </c>
      <c r="I811" t="str">
        <f t="array" ref="I811">IFERROR(_xlfn.XLOOKUP(Tabelle10[[#This Row],[NegotiationID]]&amp;"FinalAccept",Tabelle10[NegotiationID]&amp;Tabelle10[ActionType],Tabelle10[ActionType],,0),_xlfn.XLOOKUP(Tabelle10[[#This Row],[NegotiationID]]&amp;"FinalReject",Tabelle10[NegotiationID]&amp;Tabelle10[ActionType],Tabelle10[ActionType],,0))</f>
        <v>FinalAccept</v>
      </c>
      <c r="J811">
        <v>0.61850000000000005</v>
      </c>
      <c r="K811">
        <v>0.66200000000000003</v>
      </c>
      <c r="L811">
        <v>1.2805</v>
      </c>
      <c r="M811">
        <v>0.043499999999999997</v>
      </c>
      <c r="N811">
        <v>98</v>
      </c>
      <c r="O811">
        <v>1044</v>
      </c>
      <c r="P811">
        <v>10</v>
      </c>
      <c r="Q811" s="3" t="s">
        <v>4336</v>
      </c>
    </row>
    <row r="812" ht="15" customHeight="1">
      <c r="A812" t="e">
        <f t="shared" ca="1" si="563"/>
        <v>#VALUE!</v>
      </c>
      <c r="B812" t="e">
        <f t="array" ref="B812" ca="1">_xlfn.XLOOKUP(Tabelle10[[#This Row],[ExperimentID]]&amp;Tabelle10[[#This Row],[NegotiationID]]&amp;Tabelle10[[#This Row],[MessageID]],ALL_IN_ONE[ExperimentID]&amp;ALL_IN_ONE[NegotiationID]&amp;ALL_IN_ONE[MessageID],ALL_IN_ONE[Gesamt_ID],,0)</f>
        <v>#VALUE!</v>
      </c>
      <c r="C812">
        <v>67636</v>
      </c>
      <c r="D812" t="s">
        <v>3675</v>
      </c>
      <c r="E812">
        <v>77053</v>
      </c>
      <c r="F812">
        <v>67626</v>
      </c>
      <c r="G812">
        <v>67623</v>
      </c>
      <c r="H812" t="s">
        <v>31</v>
      </c>
      <c r="I812" t="str">
        <f t="array" ref="I812">IFERROR(_xlfn.XLOOKUP(Tabelle10[[#This Row],[NegotiationID]]&amp;"FinalAccept",Tabelle10[NegotiationID]&amp;Tabelle10[ActionType],Tabelle10[ActionType],,0),_xlfn.XLOOKUP(Tabelle10[[#This Row],[NegotiationID]]&amp;"FinalReject",Tabelle10[NegotiationID]&amp;Tabelle10[ActionType],Tabelle10[ActionType],,0))</f>
        <v>FinalAccept</v>
      </c>
      <c r="J812">
        <v>0.622</v>
      </c>
      <c r="K812">
        <v>0.55049999999999999</v>
      </c>
      <c r="L812">
        <v>1.1725000000000001</v>
      </c>
      <c r="M812">
        <v>0.071499999999999994</v>
      </c>
      <c r="N812">
        <v>142</v>
      </c>
      <c r="O812">
        <v>1044</v>
      </c>
      <c r="P812">
        <v>10</v>
      </c>
      <c r="Q812" s="3" t="s">
        <v>4337</v>
      </c>
    </row>
    <row r="813" ht="15" customHeight="1">
      <c r="A813" t="e">
        <f t="shared" ca="1" si="563"/>
        <v>#VALUE!</v>
      </c>
      <c r="B813" t="e">
        <f t="array" ref="B813" ca="1">_xlfn.XLOOKUP(Tabelle10[[#This Row],[ExperimentID]]&amp;Tabelle10[[#This Row],[NegotiationID]]&amp;Tabelle10[[#This Row],[MessageID]],ALL_IN_ONE[ExperimentID]&amp;ALL_IN_ONE[NegotiationID]&amp;ALL_IN_ONE[MessageID],ALL_IN_ONE[Gesamt_ID],,0)</f>
        <v>#VALUE!</v>
      </c>
      <c r="C813">
        <v>67636</v>
      </c>
      <c r="D813" t="s">
        <v>3675</v>
      </c>
      <c r="E813">
        <v>77061</v>
      </c>
      <c r="F813">
        <v>67623</v>
      </c>
      <c r="G813">
        <v>67626</v>
      </c>
      <c r="H813" t="s">
        <v>20</v>
      </c>
      <c r="I813" t="str">
        <f t="array" ref="I813">IFERROR(_xlfn.XLOOKUP(Tabelle10[[#This Row],[NegotiationID]]&amp;"FinalAccept",Tabelle10[NegotiationID]&amp;Tabelle10[ActionType],Tabelle10[ActionType],,0),_xlfn.XLOOKUP(Tabelle10[[#This Row],[NegotiationID]]&amp;"FinalReject",Tabelle10[NegotiationID]&amp;Tabelle10[ActionType],Tabelle10[ActionType],,0))</f>
        <v>FinalAccept</v>
      </c>
      <c r="J813">
        <v>0.55049999999999999</v>
      </c>
      <c r="K813">
        <v>0.622</v>
      </c>
      <c r="L813">
        <v>1.1725000000000001</v>
      </c>
      <c r="M813">
        <v>0.071499999999999994</v>
      </c>
      <c r="N813">
        <v>26</v>
      </c>
      <c r="O813">
        <v>1044</v>
      </c>
      <c r="P813">
        <v>10</v>
      </c>
      <c r="Q813" s="3" t="s">
        <v>4338</v>
      </c>
    </row>
    <row r="814" ht="14.5" hidden="1">
      <c r="A814" t="e">
        <f t="shared" ca="1" si="563"/>
        <v>#VALUE!</v>
      </c>
      <c r="B814" t="e">
        <f t="array" ref="B814" ca="1">_xlfn.XLOOKUP(Tabelle10[[#This Row],[ExperimentID]]&amp;Tabelle10[[#This Row],[NegotiationID]]&amp;Tabelle10[[#This Row],[MessageID]],ALL_IN_ONE[ExperimentID]&amp;ALL_IN_ONE[NegotiationID]&amp;ALL_IN_ONE[MessageID],ALL_IN_ONE[Gesamt_ID],,0)</f>
        <v>#VALUE!</v>
      </c>
      <c r="C814">
        <v>67664</v>
      </c>
      <c r="D814" t="s">
        <v>3675</v>
      </c>
      <c r="E814">
        <v>67665</v>
      </c>
      <c r="H814" t="s">
        <v>6019</v>
      </c>
      <c r="I814" t="str">
        <f t="array" ref="I814">IFERROR(_xlfn.XLOOKUP(Tabelle10[[#This Row],[NegotiationID]]&amp;"FinalAccept",Tabelle10[NegotiationID]&amp;Tabelle10[ActionType],Tabelle10[ActionType],,0),_xlfn.XLOOKUP(Tabelle10[[#This Row],[NegotiationID]]&amp;"FinalReject",Tabelle10[NegotiationID]&amp;Tabelle10[ActionType],Tabelle10[ActionType],,0))</f>
        <v>FinalAccept</v>
      </c>
      <c r="N814">
        <v>21</v>
      </c>
      <c r="O814">
        <v>1580</v>
      </c>
      <c r="P814">
        <v>6</v>
      </c>
      <c r="Q814" t="s">
        <v>6020</v>
      </c>
    </row>
    <row r="815" ht="15" customHeight="1">
      <c r="A815" t="e">
        <f t="shared" ca="1" si="563"/>
        <v>#VALUE!</v>
      </c>
      <c r="B815" t="e">
        <f t="array" ref="B815" ca="1">_xlfn.XLOOKUP(Tabelle10[[#This Row],[ExperimentID]]&amp;Tabelle10[[#This Row],[NegotiationID]]&amp;Tabelle10[[#This Row],[MessageID]],ALL_IN_ONE[ExperimentID]&amp;ALL_IN_ONE[NegotiationID]&amp;ALL_IN_ONE[MessageID],ALL_IN_ONE[Gesamt_ID],,0)</f>
        <v>#VALUE!</v>
      </c>
      <c r="C815">
        <v>67664</v>
      </c>
      <c r="D815" t="s">
        <v>3675</v>
      </c>
      <c r="E815">
        <v>72447</v>
      </c>
      <c r="F815">
        <v>67651</v>
      </c>
      <c r="G815">
        <v>67654</v>
      </c>
      <c r="H815" t="s">
        <v>19</v>
      </c>
      <c r="I815" t="str">
        <f t="array" ref="I815">IFERROR(_xlfn.XLOOKUP(Tabelle10[[#This Row],[NegotiationID]]&amp;"FinalAccept",Tabelle10[NegotiationID]&amp;Tabelle10[ActionType],Tabelle10[ActionType],,0),_xlfn.XLOOKUP(Tabelle10[[#This Row],[NegotiationID]]&amp;"FinalReject",Tabelle10[NegotiationID]&amp;Tabelle10[ActionType],Tabelle10[ActionType],,0))</f>
        <v>FinalAccept</v>
      </c>
      <c r="J815">
        <v>1</v>
      </c>
      <c r="K815">
        <v>0.10050000000000001</v>
      </c>
      <c r="L815">
        <v>1.1005</v>
      </c>
      <c r="M815">
        <v>0.89949999999999997</v>
      </c>
      <c r="N815">
        <v>333</v>
      </c>
      <c r="O815">
        <v>1580</v>
      </c>
      <c r="P815">
        <v>6</v>
      </c>
      <c r="Q815" s="3" t="s">
        <v>4339</v>
      </c>
    </row>
    <row r="816" ht="15" customHeight="1">
      <c r="A816" t="e">
        <f t="shared" ca="1" si="563"/>
        <v>#VALUE!</v>
      </c>
      <c r="B816" t="e">
        <f t="array" ref="B816" ca="1">_xlfn.XLOOKUP(Tabelle10[[#This Row],[ExperimentID]]&amp;Tabelle10[[#This Row],[NegotiationID]]&amp;Tabelle10[[#This Row],[MessageID]],ALL_IN_ONE[ExperimentID]&amp;ALL_IN_ONE[NegotiationID]&amp;ALL_IN_ONE[MessageID],ALL_IN_ONE[Gesamt_ID],,0)</f>
        <v>#VALUE!</v>
      </c>
      <c r="C816">
        <v>67664</v>
      </c>
      <c r="D816" t="s">
        <v>3675</v>
      </c>
      <c r="E816">
        <v>73131</v>
      </c>
      <c r="F816">
        <v>67654</v>
      </c>
      <c r="G816">
        <v>67651</v>
      </c>
      <c r="H816" t="s">
        <v>31</v>
      </c>
      <c r="I816" t="str">
        <f t="array" ref="I816">IFERROR(_xlfn.XLOOKUP(Tabelle10[[#This Row],[NegotiationID]]&amp;"FinalAccept",Tabelle10[NegotiationID]&amp;Tabelle10[ActionType],Tabelle10[ActionType],,0),_xlfn.XLOOKUP(Tabelle10[[#This Row],[NegotiationID]]&amp;"FinalReject",Tabelle10[NegotiationID]&amp;Tabelle10[ActionType],Tabelle10[ActionType],,0))</f>
        <v>FinalAccept</v>
      </c>
      <c r="J816">
        <v>0.96999999999999997</v>
      </c>
      <c r="K816">
        <v>0.20999999999999999</v>
      </c>
      <c r="L816">
        <v>1.1799999999999999</v>
      </c>
      <c r="M816">
        <v>0.76000000000000001</v>
      </c>
      <c r="N816">
        <v>444</v>
      </c>
      <c r="O816">
        <v>1580</v>
      </c>
      <c r="P816">
        <v>6</v>
      </c>
      <c r="Q816" s="3" t="s">
        <v>4340</v>
      </c>
    </row>
    <row r="817" ht="15" customHeight="1">
      <c r="A817" t="e">
        <f t="shared" ca="1" si="563"/>
        <v>#VALUE!</v>
      </c>
      <c r="B817" t="e">
        <f t="array" ref="B817" ca="1">_xlfn.XLOOKUP(Tabelle10[[#This Row],[ExperimentID]]&amp;Tabelle10[[#This Row],[NegotiationID]]&amp;Tabelle10[[#This Row],[MessageID]],ALL_IN_ONE[ExperimentID]&amp;ALL_IN_ONE[NegotiationID]&amp;ALL_IN_ONE[MessageID],ALL_IN_ONE[Gesamt_ID],,0)</f>
        <v>#VALUE!</v>
      </c>
      <c r="C817">
        <v>67664</v>
      </c>
      <c r="D817" t="s">
        <v>3675</v>
      </c>
      <c r="E817">
        <v>77314</v>
      </c>
      <c r="F817">
        <v>67651</v>
      </c>
      <c r="G817">
        <v>67654</v>
      </c>
      <c r="H817" t="s">
        <v>31</v>
      </c>
      <c r="I817" t="str">
        <f t="array" ref="I817">IFERROR(_xlfn.XLOOKUP(Tabelle10[[#This Row],[NegotiationID]]&amp;"FinalAccept",Tabelle10[NegotiationID]&amp;Tabelle10[ActionType],Tabelle10[ActionType],,0),_xlfn.XLOOKUP(Tabelle10[[#This Row],[NegotiationID]]&amp;"FinalReject",Tabelle10[NegotiationID]&amp;Tabelle10[ActionType],Tabelle10[ActionType],,0))</f>
        <v>FinalAccept</v>
      </c>
      <c r="J817">
        <v>0.43149999999999999</v>
      </c>
      <c r="K817">
        <v>0.74150000000000005</v>
      </c>
      <c r="L817">
        <v>1.173</v>
      </c>
      <c r="M817">
        <v>0.31</v>
      </c>
      <c r="N817">
        <v>286</v>
      </c>
      <c r="O817">
        <v>1580</v>
      </c>
      <c r="P817">
        <v>6</v>
      </c>
      <c r="Q817" s="3" t="s">
        <v>4341</v>
      </c>
    </row>
    <row r="818" ht="15" customHeight="1">
      <c r="A818" t="e">
        <f t="shared" ca="1" si="563"/>
        <v>#VALUE!</v>
      </c>
      <c r="B818" t="e">
        <f t="array" ref="B818" ca="1">_xlfn.XLOOKUP(Tabelle10[[#This Row],[ExperimentID]]&amp;Tabelle10[[#This Row],[NegotiationID]]&amp;Tabelle10[[#This Row],[MessageID]],ALL_IN_ONE[ExperimentID]&amp;ALL_IN_ONE[NegotiationID]&amp;ALL_IN_ONE[MessageID],ALL_IN_ONE[Gesamt_ID],,0)</f>
        <v>#VALUE!</v>
      </c>
      <c r="C818">
        <v>67664</v>
      </c>
      <c r="D818" t="s">
        <v>3675</v>
      </c>
      <c r="E818">
        <v>77327</v>
      </c>
      <c r="F818">
        <v>67654</v>
      </c>
      <c r="G818">
        <v>67651</v>
      </c>
      <c r="H818" t="s">
        <v>31</v>
      </c>
      <c r="I818" t="str">
        <f t="array" ref="I818">IFERROR(_xlfn.XLOOKUP(Tabelle10[[#This Row],[NegotiationID]]&amp;"FinalAccept",Tabelle10[NegotiationID]&amp;Tabelle10[ActionType],Tabelle10[ActionType],,0),_xlfn.XLOOKUP(Tabelle10[[#This Row],[NegotiationID]]&amp;"FinalReject",Tabelle10[NegotiationID]&amp;Tabelle10[ActionType],Tabelle10[ActionType],,0))</f>
        <v>FinalAccept</v>
      </c>
      <c r="J818">
        <v>0.92000000000000004</v>
      </c>
      <c r="K818">
        <v>0.3115</v>
      </c>
      <c r="L818">
        <v>1.2315</v>
      </c>
      <c r="M818">
        <v>0.60850000000000004</v>
      </c>
      <c r="N818">
        <v>359</v>
      </c>
      <c r="O818">
        <v>1580</v>
      </c>
      <c r="P818">
        <v>6</v>
      </c>
      <c r="Q818" s="3" t="s">
        <v>4342</v>
      </c>
    </row>
    <row r="819" ht="15" customHeight="1">
      <c r="A819" t="e">
        <f t="shared" ca="1" si="563"/>
        <v>#VALUE!</v>
      </c>
      <c r="B819" t="e">
        <f t="array" ref="B819" ca="1">_xlfn.XLOOKUP(Tabelle10[[#This Row],[ExperimentID]]&amp;Tabelle10[[#This Row],[NegotiationID]]&amp;Tabelle10[[#This Row],[MessageID]],ALL_IN_ONE[ExperimentID]&amp;ALL_IN_ONE[NegotiationID]&amp;ALL_IN_ONE[MessageID],ALL_IN_ONE[Gesamt_ID],,0)</f>
        <v>#VALUE!</v>
      </c>
      <c r="C819">
        <v>67664</v>
      </c>
      <c r="D819" t="s">
        <v>3675</v>
      </c>
      <c r="E819">
        <v>77330</v>
      </c>
      <c r="F819">
        <v>67651</v>
      </c>
      <c r="G819">
        <v>67654</v>
      </c>
      <c r="H819" t="s">
        <v>20</v>
      </c>
      <c r="I819" t="str">
        <f t="array" ref="I819">IFERROR(_xlfn.XLOOKUP(Tabelle10[[#This Row],[NegotiationID]]&amp;"FinalAccept",Tabelle10[NegotiationID]&amp;Tabelle10[ActionType],Tabelle10[ActionType],,0),_xlfn.XLOOKUP(Tabelle10[[#This Row],[NegotiationID]]&amp;"FinalReject",Tabelle10[NegotiationID]&amp;Tabelle10[ActionType],Tabelle10[ActionType],,0))</f>
        <v>FinalAccept</v>
      </c>
      <c r="J819">
        <v>0.3115</v>
      </c>
      <c r="K819">
        <v>0.92000000000000004</v>
      </c>
      <c r="L819">
        <v>1.2315</v>
      </c>
      <c r="M819">
        <v>0.60850000000000004</v>
      </c>
      <c r="N819">
        <v>137</v>
      </c>
      <c r="O819">
        <v>1580</v>
      </c>
      <c r="P819">
        <v>6</v>
      </c>
      <c r="Q819" s="3" t="s">
        <v>4343</v>
      </c>
    </row>
    <row r="820" ht="14.5" hidden="1">
      <c r="A820" t="e">
        <f t="shared" ca="1" si="563"/>
        <v>#VALUE!</v>
      </c>
      <c r="B820" t="e">
        <f t="array" ref="B820" ca="1">_xlfn.XLOOKUP(Tabelle10[[#This Row],[ExperimentID]]&amp;Tabelle10[[#This Row],[NegotiationID]]&amp;Tabelle10[[#This Row],[MessageID]],ALL_IN_ONE[ExperimentID]&amp;ALL_IN_ONE[NegotiationID]&amp;ALL_IN_ONE[MessageID],ALL_IN_ONE[Gesamt_ID],,0)</f>
        <v>#VALUE!</v>
      </c>
      <c r="C820">
        <v>67692</v>
      </c>
      <c r="D820" t="s">
        <v>3675</v>
      </c>
      <c r="E820">
        <v>67693</v>
      </c>
      <c r="H820" t="s">
        <v>6019</v>
      </c>
      <c r="I820" t="str">
        <f t="array" ref="I820">IFERROR(_xlfn.XLOOKUP(Tabelle10[[#This Row],[NegotiationID]]&amp;"FinalAccept",Tabelle10[NegotiationID]&amp;Tabelle10[ActionType],Tabelle10[ActionType],,0),_xlfn.XLOOKUP(Tabelle10[[#This Row],[NegotiationID]]&amp;"FinalReject",Tabelle10[NegotiationID]&amp;Tabelle10[ActionType],Tabelle10[ActionType],,0))</f>
        <v>FinalAccept</v>
      </c>
      <c r="N820">
        <v>21</v>
      </c>
      <c r="O820">
        <v>2143</v>
      </c>
      <c r="P820">
        <v>10</v>
      </c>
      <c r="Q820" t="s">
        <v>6020</v>
      </c>
    </row>
    <row r="821" ht="15" customHeight="1">
      <c r="A821" t="e">
        <f t="shared" ca="1" si="563"/>
        <v>#VALUE!</v>
      </c>
      <c r="B821" t="e">
        <f t="array" ref="B821" ca="1">_xlfn.XLOOKUP(Tabelle10[[#This Row],[ExperimentID]]&amp;Tabelle10[[#This Row],[NegotiationID]]&amp;Tabelle10[[#This Row],[MessageID]],ALL_IN_ONE[ExperimentID]&amp;ALL_IN_ONE[NegotiationID]&amp;ALL_IN_ONE[MessageID],ALL_IN_ONE[Gesamt_ID],,0)</f>
        <v>#VALUE!</v>
      </c>
      <c r="C821">
        <v>67692</v>
      </c>
      <c r="D821" t="s">
        <v>3675</v>
      </c>
      <c r="E821">
        <v>72440</v>
      </c>
      <c r="F821">
        <v>67679</v>
      </c>
      <c r="G821">
        <v>67682</v>
      </c>
      <c r="H821" t="s">
        <v>158</v>
      </c>
      <c r="I821" t="str">
        <f t="array" ref="I821">IFERROR(_xlfn.XLOOKUP(Tabelle10[[#This Row],[NegotiationID]]&amp;"FinalAccept",Tabelle10[NegotiationID]&amp;Tabelle10[ActionType],Tabelle10[ActionType],,0),_xlfn.XLOOKUP(Tabelle10[[#This Row],[NegotiationID]]&amp;"FinalReject",Tabelle10[NegotiationID]&amp;Tabelle10[ActionType],Tabelle10[ActionType],,0))</f>
        <v>FinalAccept</v>
      </c>
      <c r="J821">
        <v>1</v>
      </c>
      <c r="K821">
        <v>0.10050000000000001</v>
      </c>
      <c r="L821">
        <v>1.1005</v>
      </c>
      <c r="M821">
        <v>0.89949999999999997</v>
      </c>
      <c r="N821">
        <v>288</v>
      </c>
      <c r="O821">
        <v>2143</v>
      </c>
      <c r="P821">
        <v>10</v>
      </c>
      <c r="Q821" s="3" t="s">
        <v>4344</v>
      </c>
    </row>
    <row r="822" ht="15" customHeight="1">
      <c r="A822" t="e">
        <f t="shared" ca="1" si="563"/>
        <v>#VALUE!</v>
      </c>
      <c r="B822" t="e">
        <f t="array" ref="B822" ca="1">_xlfn.XLOOKUP(Tabelle10[[#This Row],[ExperimentID]]&amp;Tabelle10[[#This Row],[NegotiationID]]&amp;Tabelle10[[#This Row],[MessageID]],ALL_IN_ONE[ExperimentID]&amp;ALL_IN_ONE[NegotiationID]&amp;ALL_IN_ONE[MessageID],ALL_IN_ONE[Gesamt_ID],,0)</f>
        <v>#VALUE!</v>
      </c>
      <c r="C822">
        <v>67692</v>
      </c>
      <c r="D822" t="s">
        <v>3675</v>
      </c>
      <c r="E822">
        <v>73561</v>
      </c>
      <c r="F822">
        <v>67682</v>
      </c>
      <c r="G822">
        <v>67679</v>
      </c>
      <c r="H822" t="s">
        <v>31</v>
      </c>
      <c r="I822" t="str">
        <f t="array" ref="I822">IFERROR(_xlfn.XLOOKUP(Tabelle10[[#This Row],[NegotiationID]]&amp;"FinalAccept",Tabelle10[NegotiationID]&amp;Tabelle10[ActionType],Tabelle10[ActionType],,0),_xlfn.XLOOKUP(Tabelle10[[#This Row],[NegotiationID]]&amp;"FinalReject",Tabelle10[NegotiationID]&amp;Tabelle10[ActionType],Tabelle10[ActionType],,0))</f>
        <v>FinalAccept</v>
      </c>
      <c r="J822">
        <v>0.92049999999999998</v>
      </c>
      <c r="K822">
        <v>0.23999999999999999</v>
      </c>
      <c r="L822">
        <v>1.1605000000000001</v>
      </c>
      <c r="M822">
        <v>0.68049999999999999</v>
      </c>
      <c r="N822">
        <v>343</v>
      </c>
      <c r="O822">
        <v>2143</v>
      </c>
      <c r="P822">
        <v>10</v>
      </c>
      <c r="Q822" s="3" t="s">
        <v>4345</v>
      </c>
    </row>
    <row r="823" ht="15" customHeight="1">
      <c r="A823" t="e">
        <f t="shared" ca="1" si="563"/>
        <v>#VALUE!</v>
      </c>
      <c r="B823" t="e">
        <f t="array" ref="B823" ca="1">_xlfn.XLOOKUP(Tabelle10[[#This Row],[ExperimentID]]&amp;Tabelle10[[#This Row],[NegotiationID]]&amp;Tabelle10[[#This Row],[MessageID]],ALL_IN_ONE[ExperimentID]&amp;ALL_IN_ONE[NegotiationID]&amp;ALL_IN_ONE[MessageID],ALL_IN_ONE[Gesamt_ID],,0)</f>
        <v>#VALUE!</v>
      </c>
      <c r="C823">
        <v>67692</v>
      </c>
      <c r="D823" t="s">
        <v>3675</v>
      </c>
      <c r="E823">
        <v>74477</v>
      </c>
      <c r="F823">
        <v>67679</v>
      </c>
      <c r="G823">
        <v>67682</v>
      </c>
      <c r="H823" t="s">
        <v>31</v>
      </c>
      <c r="I823" t="str">
        <f t="array" ref="I823">IFERROR(_xlfn.XLOOKUP(Tabelle10[[#This Row],[NegotiationID]]&amp;"FinalAccept",Tabelle10[NegotiationID]&amp;Tabelle10[ActionType],Tabelle10[ActionType],,0),_xlfn.XLOOKUP(Tabelle10[[#This Row],[NegotiationID]]&amp;"FinalReject",Tabelle10[NegotiationID]&amp;Tabelle10[ActionType],Tabelle10[ActionType],,0))</f>
        <v>FinalAccept</v>
      </c>
      <c r="J823">
        <v>0.871</v>
      </c>
      <c r="K823">
        <v>0.33200000000000002</v>
      </c>
      <c r="L823">
        <v>1.2030000000000001</v>
      </c>
      <c r="M823">
        <v>0.53900000000000003</v>
      </c>
      <c r="N823">
        <v>397</v>
      </c>
      <c r="O823">
        <v>2143</v>
      </c>
      <c r="P823">
        <v>10</v>
      </c>
      <c r="Q823" s="3" t="s">
        <v>4346</v>
      </c>
    </row>
    <row r="824" ht="15" customHeight="1">
      <c r="A824" t="e">
        <f t="shared" ca="1" si="563"/>
        <v>#VALUE!</v>
      </c>
      <c r="B824" t="e">
        <f t="array" ref="B824" ca="1">_xlfn.XLOOKUP(Tabelle10[[#This Row],[ExperimentID]]&amp;Tabelle10[[#This Row],[NegotiationID]]&amp;Tabelle10[[#This Row],[MessageID]],ALL_IN_ONE[ExperimentID]&amp;ALL_IN_ONE[NegotiationID]&amp;ALL_IN_ONE[MessageID],ALL_IN_ONE[Gesamt_ID],,0)</f>
        <v>#VALUE!</v>
      </c>
      <c r="C824">
        <v>67692</v>
      </c>
      <c r="D824" t="s">
        <v>3675</v>
      </c>
      <c r="E824">
        <v>74553</v>
      </c>
      <c r="F824">
        <v>67682</v>
      </c>
      <c r="G824">
        <v>67679</v>
      </c>
      <c r="H824" t="s">
        <v>31</v>
      </c>
      <c r="I824" t="str">
        <f t="array" ref="I824">IFERROR(_xlfn.XLOOKUP(Tabelle10[[#This Row],[NegotiationID]]&amp;"FinalAccept",Tabelle10[NegotiationID]&amp;Tabelle10[ActionType],Tabelle10[ActionType],,0),_xlfn.XLOOKUP(Tabelle10[[#This Row],[NegotiationID]]&amp;"FinalReject",Tabelle10[NegotiationID]&amp;Tabelle10[ActionType],Tabelle10[ActionType],,0))</f>
        <v>FinalAccept</v>
      </c>
      <c r="J824">
        <v>0.80200000000000005</v>
      </c>
      <c r="K824">
        <v>0.47149999999999997</v>
      </c>
      <c r="L824">
        <v>1.2735000000000001</v>
      </c>
      <c r="M824">
        <v>0.33050000000000002</v>
      </c>
      <c r="N824">
        <v>364</v>
      </c>
      <c r="O824">
        <v>2143</v>
      </c>
      <c r="P824">
        <v>10</v>
      </c>
      <c r="Q824" s="3" t="s">
        <v>4347</v>
      </c>
    </row>
    <row r="825" ht="15" customHeight="1">
      <c r="A825" t="e">
        <f t="shared" ca="1" si="563"/>
        <v>#VALUE!</v>
      </c>
      <c r="B825" t="e">
        <f t="array" ref="B825" ca="1">_xlfn.XLOOKUP(Tabelle10[[#This Row],[ExperimentID]]&amp;Tabelle10[[#This Row],[NegotiationID]]&amp;Tabelle10[[#This Row],[MessageID]],ALL_IN_ONE[ExperimentID]&amp;ALL_IN_ONE[NegotiationID]&amp;ALL_IN_ONE[MessageID],ALL_IN_ONE[Gesamt_ID],,0)</f>
        <v>#VALUE!</v>
      </c>
      <c r="C825">
        <v>67692</v>
      </c>
      <c r="D825" t="s">
        <v>3675</v>
      </c>
      <c r="E825">
        <v>76293</v>
      </c>
      <c r="F825">
        <v>67679</v>
      </c>
      <c r="G825">
        <v>67682</v>
      </c>
      <c r="H825" t="s">
        <v>31</v>
      </c>
      <c r="I825" t="str">
        <f t="array" ref="I825">IFERROR(_xlfn.XLOOKUP(Tabelle10[[#This Row],[NegotiationID]]&amp;"FinalAccept",Tabelle10[NegotiationID]&amp;Tabelle10[ActionType],Tabelle10[ActionType],,0),_xlfn.XLOOKUP(Tabelle10[[#This Row],[NegotiationID]]&amp;"FinalReject",Tabelle10[NegotiationID]&amp;Tabelle10[ActionType],Tabelle10[ActionType],,0))</f>
        <v>FinalAccept</v>
      </c>
      <c r="J825">
        <v>0.61850000000000005</v>
      </c>
      <c r="K825">
        <v>0.66200000000000003</v>
      </c>
      <c r="L825">
        <v>1.2805</v>
      </c>
      <c r="M825">
        <v>0.043499999999999997</v>
      </c>
      <c r="N825">
        <v>143</v>
      </c>
      <c r="O825">
        <v>2143</v>
      </c>
      <c r="P825">
        <v>10</v>
      </c>
      <c r="Q825" s="3" t="s">
        <v>4348</v>
      </c>
    </row>
    <row r="826" ht="15" customHeight="1">
      <c r="A826" t="e">
        <f t="shared" ca="1" si="563"/>
        <v>#VALUE!</v>
      </c>
      <c r="B826" t="e">
        <f t="array" ref="B826" ca="1">_xlfn.XLOOKUP(Tabelle10[[#This Row],[ExperimentID]]&amp;Tabelle10[[#This Row],[NegotiationID]]&amp;Tabelle10[[#This Row],[MessageID]],ALL_IN_ONE[ExperimentID]&amp;ALL_IN_ONE[NegotiationID]&amp;ALL_IN_ONE[MessageID],ALL_IN_ONE[Gesamt_ID],,0)</f>
        <v>#VALUE!</v>
      </c>
      <c r="C826">
        <v>67692</v>
      </c>
      <c r="D826" t="s">
        <v>3675</v>
      </c>
      <c r="E826">
        <v>76312</v>
      </c>
      <c r="F826">
        <v>67682</v>
      </c>
      <c r="G826">
        <v>67679</v>
      </c>
      <c r="H826" t="s">
        <v>31</v>
      </c>
      <c r="I826" t="str">
        <f t="array" ref="I826">IFERROR(_xlfn.XLOOKUP(Tabelle10[[#This Row],[NegotiationID]]&amp;"FinalAccept",Tabelle10[NegotiationID]&amp;Tabelle10[ActionType],Tabelle10[ActionType],,0),_xlfn.XLOOKUP(Tabelle10[[#This Row],[NegotiationID]]&amp;"FinalReject",Tabelle10[NegotiationID]&amp;Tabelle10[ActionType],Tabelle10[ActionType],,0))</f>
        <v>FinalAccept</v>
      </c>
      <c r="J826">
        <v>0.70199999999999996</v>
      </c>
      <c r="K826">
        <v>0.52049999999999996</v>
      </c>
      <c r="L826">
        <v>1.2224999999999999</v>
      </c>
      <c r="M826">
        <v>0.18149999999999999</v>
      </c>
      <c r="N826">
        <v>118</v>
      </c>
      <c r="O826">
        <v>2143</v>
      </c>
      <c r="P826">
        <v>10</v>
      </c>
      <c r="Q826" s="3" t="s">
        <v>4349</v>
      </c>
    </row>
    <row r="827" ht="15" customHeight="1">
      <c r="A827" t="e">
        <f t="shared" ca="1" si="563"/>
        <v>#VALUE!</v>
      </c>
      <c r="B827" t="e">
        <f t="array" ref="B827" ca="1">_xlfn.XLOOKUP(Tabelle10[[#This Row],[ExperimentID]]&amp;Tabelle10[[#This Row],[NegotiationID]]&amp;Tabelle10[[#This Row],[MessageID]],ALL_IN_ONE[ExperimentID]&amp;ALL_IN_ONE[NegotiationID]&amp;ALL_IN_ONE[MessageID],ALL_IN_ONE[Gesamt_ID],,0)</f>
        <v>#VALUE!</v>
      </c>
      <c r="C827">
        <v>67692</v>
      </c>
      <c r="D827" t="s">
        <v>3675</v>
      </c>
      <c r="E827">
        <v>76402</v>
      </c>
      <c r="F827">
        <v>67679</v>
      </c>
      <c r="G827">
        <v>67682</v>
      </c>
      <c r="H827" t="s">
        <v>31</v>
      </c>
      <c r="I827" t="str">
        <f t="array" ref="I827">IFERROR(_xlfn.XLOOKUP(Tabelle10[[#This Row],[NegotiationID]]&amp;"FinalAccept",Tabelle10[NegotiationID]&amp;Tabelle10[ActionType],Tabelle10[ActionType],,0),_xlfn.XLOOKUP(Tabelle10[[#This Row],[NegotiationID]]&amp;"FinalReject",Tabelle10[NegotiationID]&amp;Tabelle10[ActionType],Tabelle10[ActionType],,0))</f>
        <v>FinalAccept</v>
      </c>
      <c r="J827">
        <v>0.66049999999999998</v>
      </c>
      <c r="K827">
        <v>0.47199999999999998</v>
      </c>
      <c r="L827">
        <v>1.1325000000000001</v>
      </c>
      <c r="M827">
        <v>0.1885</v>
      </c>
      <c r="N827">
        <v>175</v>
      </c>
      <c r="O827">
        <v>2143</v>
      </c>
      <c r="P827">
        <v>10</v>
      </c>
      <c r="Q827" s="3" t="s">
        <v>4350</v>
      </c>
    </row>
    <row r="828" ht="15" customHeight="1">
      <c r="A828" t="e">
        <f t="shared" ca="1" si="563"/>
        <v>#VALUE!</v>
      </c>
      <c r="B828" t="e">
        <f t="array" ref="B828" ca="1">_xlfn.XLOOKUP(Tabelle10[[#This Row],[ExperimentID]]&amp;Tabelle10[[#This Row],[NegotiationID]]&amp;Tabelle10[[#This Row],[MessageID]],ALL_IN_ONE[ExperimentID]&amp;ALL_IN_ONE[NegotiationID]&amp;ALL_IN_ONE[MessageID],ALL_IN_ONE[Gesamt_ID],,0)</f>
        <v>#VALUE!</v>
      </c>
      <c r="C828">
        <v>67692</v>
      </c>
      <c r="D828" t="s">
        <v>3675</v>
      </c>
      <c r="E828">
        <v>76452</v>
      </c>
      <c r="F828">
        <v>67682</v>
      </c>
      <c r="G828">
        <v>67679</v>
      </c>
      <c r="H828" t="s">
        <v>31</v>
      </c>
      <c r="I828" t="str">
        <f t="array" ref="I828">IFERROR(_xlfn.XLOOKUP(Tabelle10[[#This Row],[NegotiationID]]&amp;"FinalAccept",Tabelle10[NegotiationID]&amp;Tabelle10[ActionType],Tabelle10[ActionType],,0),_xlfn.XLOOKUP(Tabelle10[[#This Row],[NegotiationID]]&amp;"FinalReject",Tabelle10[NegotiationID]&amp;Tabelle10[ActionType],Tabelle10[ActionType],,0))</f>
        <v>FinalAccept</v>
      </c>
      <c r="J828">
        <v>0.73099999999999998</v>
      </c>
      <c r="K828">
        <v>0.51849999999999996</v>
      </c>
      <c r="L828">
        <v>1.2495000000000001</v>
      </c>
      <c r="M828">
        <v>0.21249999999999999</v>
      </c>
      <c r="N828">
        <v>279</v>
      </c>
      <c r="O828">
        <v>2143</v>
      </c>
      <c r="P828">
        <v>10</v>
      </c>
      <c r="Q828" s="3" t="s">
        <v>4351</v>
      </c>
    </row>
    <row r="829" ht="15" customHeight="1">
      <c r="A829" t="e">
        <f t="shared" ca="1" si="563"/>
        <v>#VALUE!</v>
      </c>
      <c r="B829" t="e">
        <f t="array" ref="B829" ca="1">_xlfn.XLOOKUP(Tabelle10[[#This Row],[ExperimentID]]&amp;Tabelle10[[#This Row],[NegotiationID]]&amp;Tabelle10[[#This Row],[MessageID]],ALL_IN_ONE[ExperimentID]&amp;ALL_IN_ONE[NegotiationID]&amp;ALL_IN_ONE[MessageID],ALL_IN_ONE[Gesamt_ID],,0)</f>
        <v>#VALUE!</v>
      </c>
      <c r="C829">
        <v>67692</v>
      </c>
      <c r="D829" t="s">
        <v>3675</v>
      </c>
      <c r="E829">
        <v>77312</v>
      </c>
      <c r="F829">
        <v>67679</v>
      </c>
      <c r="G829">
        <v>67682</v>
      </c>
      <c r="H829" t="s">
        <v>20</v>
      </c>
      <c r="I829" t="str">
        <f t="array" ref="I829">IFERROR(_xlfn.XLOOKUP(Tabelle10[[#This Row],[NegotiationID]]&amp;"FinalAccept",Tabelle10[NegotiationID]&amp;Tabelle10[ActionType],Tabelle10[ActionType],,0),_xlfn.XLOOKUP(Tabelle10[[#This Row],[NegotiationID]]&amp;"FinalReject",Tabelle10[NegotiationID]&amp;Tabelle10[ActionType],Tabelle10[ActionType],,0))</f>
        <v>FinalAccept</v>
      </c>
      <c r="J829">
        <v>0.51849999999999996</v>
      </c>
      <c r="K829">
        <v>0.73099999999999998</v>
      </c>
      <c r="L829">
        <v>1.2495000000000001</v>
      </c>
      <c r="M829">
        <v>0.21249999999999999</v>
      </c>
      <c r="N829">
        <v>15</v>
      </c>
      <c r="O829">
        <v>2143</v>
      </c>
      <c r="P829">
        <v>10</v>
      </c>
      <c r="Q829" s="3" t="s">
        <v>4352</v>
      </c>
    </row>
    <row r="830" ht="14.5" hidden="1">
      <c r="A830" t="e">
        <f t="shared" ca="1" si="563"/>
        <v>#VALUE!</v>
      </c>
      <c r="B830" t="e">
        <f t="array" ref="B830" ca="1">_xlfn.XLOOKUP(Tabelle10[[#This Row],[ExperimentID]]&amp;Tabelle10[[#This Row],[NegotiationID]]&amp;Tabelle10[[#This Row],[MessageID]],ALL_IN_ONE[ExperimentID]&amp;ALL_IN_ONE[NegotiationID]&amp;ALL_IN_ONE[MessageID],ALL_IN_ONE[Gesamt_ID],,0)</f>
        <v>#VALUE!</v>
      </c>
      <c r="C830">
        <v>67720</v>
      </c>
      <c r="D830" t="s">
        <v>3675</v>
      </c>
      <c r="E830">
        <v>67721</v>
      </c>
      <c r="H830" t="s">
        <v>6019</v>
      </c>
      <c r="I830" t="str">
        <f t="array" ref="I830">IFERROR(_xlfn.XLOOKUP(Tabelle10[[#This Row],[NegotiationID]]&amp;"FinalAccept",Tabelle10[NegotiationID]&amp;Tabelle10[ActionType],Tabelle10[ActionType],,0),_xlfn.XLOOKUP(Tabelle10[[#This Row],[NegotiationID]]&amp;"FinalReject",Tabelle10[NegotiationID]&amp;Tabelle10[ActionType],Tabelle10[ActionType],,0))</f>
        <v>FinalAccept</v>
      </c>
      <c r="N830">
        <v>21</v>
      </c>
      <c r="O830">
        <v>2112</v>
      </c>
      <c r="P830">
        <v>10</v>
      </c>
      <c r="Q830" t="s">
        <v>6020</v>
      </c>
    </row>
    <row r="831" ht="15" customHeight="1">
      <c r="A831" t="e">
        <f t="shared" ca="1" si="563"/>
        <v>#VALUE!</v>
      </c>
      <c r="B831" t="e">
        <f t="array" ref="B831" ca="1">_xlfn.XLOOKUP(Tabelle10[[#This Row],[ExperimentID]]&amp;Tabelle10[[#This Row],[NegotiationID]]&amp;Tabelle10[[#This Row],[MessageID]],ALL_IN_ONE[ExperimentID]&amp;ALL_IN_ONE[NegotiationID]&amp;ALL_IN_ONE[MessageID],ALL_IN_ONE[Gesamt_ID],,0)</f>
        <v>#VALUE!</v>
      </c>
      <c r="C831">
        <v>67720</v>
      </c>
      <c r="D831" t="s">
        <v>3675</v>
      </c>
      <c r="E831">
        <v>72510</v>
      </c>
      <c r="F831">
        <v>67707</v>
      </c>
      <c r="G831">
        <v>67710</v>
      </c>
      <c r="H831" t="s">
        <v>19</v>
      </c>
      <c r="I831" t="str">
        <f t="array" ref="I831">IFERROR(_xlfn.XLOOKUP(Tabelle10[[#This Row],[NegotiationID]]&amp;"FinalAccept",Tabelle10[NegotiationID]&amp;Tabelle10[ActionType],Tabelle10[ActionType],,0),_xlfn.XLOOKUP(Tabelle10[[#This Row],[NegotiationID]]&amp;"FinalReject",Tabelle10[NegotiationID]&amp;Tabelle10[ActionType],Tabelle10[ActionType],,0))</f>
        <v>FinalAccept</v>
      </c>
      <c r="J831">
        <v>0.96999999999999997</v>
      </c>
      <c r="K831">
        <v>0.14999999999999999</v>
      </c>
      <c r="L831">
        <v>1.1200000000000001</v>
      </c>
      <c r="M831">
        <v>0.81999999999999995</v>
      </c>
      <c r="N831">
        <v>153</v>
      </c>
      <c r="O831">
        <v>2112</v>
      </c>
      <c r="P831">
        <v>10</v>
      </c>
      <c r="Q831" s="3" t="s">
        <v>4353</v>
      </c>
    </row>
    <row r="832" ht="15" customHeight="1">
      <c r="A832" t="e">
        <f t="shared" ca="1" si="563"/>
        <v>#VALUE!</v>
      </c>
      <c r="B832" t="e">
        <f t="array" ref="B832" ca="1">_xlfn.XLOOKUP(Tabelle10[[#This Row],[ExperimentID]]&amp;Tabelle10[[#This Row],[NegotiationID]]&amp;Tabelle10[[#This Row],[MessageID]],ALL_IN_ONE[ExperimentID]&amp;ALL_IN_ONE[NegotiationID]&amp;ALL_IN_ONE[MessageID],ALL_IN_ONE[Gesamt_ID],,0)</f>
        <v>#VALUE!</v>
      </c>
      <c r="C832">
        <v>67720</v>
      </c>
      <c r="D832" t="s">
        <v>3675</v>
      </c>
      <c r="E832">
        <v>74109</v>
      </c>
      <c r="F832">
        <v>67710</v>
      </c>
      <c r="G832">
        <v>67707</v>
      </c>
      <c r="H832" t="s">
        <v>31</v>
      </c>
      <c r="I832" t="str">
        <f t="array" ref="I832">IFERROR(_xlfn.XLOOKUP(Tabelle10[[#This Row],[NegotiationID]]&amp;"FinalAccept",Tabelle10[NegotiationID]&amp;Tabelle10[ActionType],Tabelle10[ActionType],,0),_xlfn.XLOOKUP(Tabelle10[[#This Row],[NegotiationID]]&amp;"FinalReject",Tabelle10[NegotiationID]&amp;Tabelle10[ActionType],Tabelle10[ActionType],,0))</f>
        <v>FinalAccept</v>
      </c>
      <c r="J832">
        <v>1</v>
      </c>
      <c r="K832">
        <v>0.11</v>
      </c>
      <c r="L832">
        <v>1.1100000000000001</v>
      </c>
      <c r="M832">
        <v>0.89000000000000001</v>
      </c>
      <c r="N832">
        <v>298</v>
      </c>
      <c r="O832">
        <v>2112</v>
      </c>
      <c r="P832">
        <v>10</v>
      </c>
      <c r="Q832" s="3" t="s">
        <v>4354</v>
      </c>
    </row>
    <row r="833" ht="15" customHeight="1">
      <c r="A833" t="e">
        <f t="shared" ca="1" si="563"/>
        <v>#VALUE!</v>
      </c>
      <c r="B833" t="e">
        <f t="array" ref="B833" ca="1">_xlfn.XLOOKUP(Tabelle10[[#This Row],[ExperimentID]]&amp;Tabelle10[[#This Row],[NegotiationID]]&amp;Tabelle10[[#This Row],[MessageID]],ALL_IN_ONE[ExperimentID]&amp;ALL_IN_ONE[NegotiationID]&amp;ALL_IN_ONE[MessageID],ALL_IN_ONE[Gesamt_ID],,0)</f>
        <v>#VALUE!</v>
      </c>
      <c r="C833">
        <v>67720</v>
      </c>
      <c r="D833" t="s">
        <v>3675</v>
      </c>
      <c r="E833">
        <v>74528</v>
      </c>
      <c r="F833">
        <v>67707</v>
      </c>
      <c r="G833">
        <v>67710</v>
      </c>
      <c r="H833" t="s">
        <v>31</v>
      </c>
      <c r="I833" t="str">
        <f t="array" ref="I833">IFERROR(_xlfn.XLOOKUP(Tabelle10[[#This Row],[NegotiationID]]&amp;"FinalAccept",Tabelle10[NegotiationID]&amp;Tabelle10[ActionType],Tabelle10[ActionType],,0),_xlfn.XLOOKUP(Tabelle10[[#This Row],[NegotiationID]]&amp;"FinalReject",Tabelle10[NegotiationID]&amp;Tabelle10[ActionType],Tabelle10[ActionType],,0))</f>
        <v>FinalAccept</v>
      </c>
      <c r="J833">
        <v>0.87</v>
      </c>
      <c r="K833">
        <v>0.35199999999999998</v>
      </c>
      <c r="L833">
        <v>1.222</v>
      </c>
      <c r="M833">
        <v>0.51800000000000002</v>
      </c>
      <c r="N833">
        <v>527</v>
      </c>
      <c r="O833">
        <v>2112</v>
      </c>
      <c r="P833">
        <v>10</v>
      </c>
      <c r="Q833" s="3" t="s">
        <v>4355</v>
      </c>
    </row>
    <row r="834" ht="15" customHeight="1">
      <c r="A834" t="e">
        <f t="shared" ref="A834:A897" ca="1" si="564">MID(CELL("Dateiname",$A$1),FIND("]",CELL("Dateiname",$A$1))+1,31)</f>
        <v>#VALUE!</v>
      </c>
      <c r="B834" t="e">
        <f t="array" ref="B834" ca="1">_xlfn.XLOOKUP(Tabelle10[[#This Row],[ExperimentID]]&amp;Tabelle10[[#This Row],[NegotiationID]]&amp;Tabelle10[[#This Row],[MessageID]],ALL_IN_ONE[ExperimentID]&amp;ALL_IN_ONE[NegotiationID]&amp;ALL_IN_ONE[MessageID],ALL_IN_ONE[Gesamt_ID],,0)</f>
        <v>#VALUE!</v>
      </c>
      <c r="C834">
        <v>67720</v>
      </c>
      <c r="D834" t="s">
        <v>3675</v>
      </c>
      <c r="E834">
        <v>75303</v>
      </c>
      <c r="F834">
        <v>67710</v>
      </c>
      <c r="G834">
        <v>67707</v>
      </c>
      <c r="H834" t="s">
        <v>31</v>
      </c>
      <c r="I834" t="str">
        <f t="array" ref="I834">IFERROR(_xlfn.XLOOKUP(Tabelle10[[#This Row],[NegotiationID]]&amp;"FinalAccept",Tabelle10[NegotiationID]&amp;Tabelle10[ActionType],Tabelle10[ActionType],,0),_xlfn.XLOOKUP(Tabelle10[[#This Row],[NegotiationID]]&amp;"FinalReject",Tabelle10[NegotiationID]&amp;Tabelle10[ActionType],Tabelle10[ActionType],,0))</f>
        <v>FinalAccept</v>
      </c>
      <c r="J834">
        <v>0.80049999999999999</v>
      </c>
      <c r="K834">
        <v>0.4415</v>
      </c>
      <c r="L834">
        <v>1.242</v>
      </c>
      <c r="M834">
        <v>0.35899999999999999</v>
      </c>
      <c r="N834">
        <v>401</v>
      </c>
      <c r="O834">
        <v>2112</v>
      </c>
      <c r="P834">
        <v>10</v>
      </c>
      <c r="Q834" s="3" t="s">
        <v>4356</v>
      </c>
    </row>
    <row r="835" ht="15" customHeight="1">
      <c r="A835" t="e">
        <f t="shared" ca="1" si="564"/>
        <v>#VALUE!</v>
      </c>
      <c r="B835" t="e">
        <f t="array" ref="B835" ca="1">_xlfn.XLOOKUP(Tabelle10[[#This Row],[ExperimentID]]&amp;Tabelle10[[#This Row],[NegotiationID]]&amp;Tabelle10[[#This Row],[MessageID]],ALL_IN_ONE[ExperimentID]&amp;ALL_IN_ONE[NegotiationID]&amp;ALL_IN_ONE[MessageID],ALL_IN_ONE[Gesamt_ID],,0)</f>
        <v>#VALUE!</v>
      </c>
      <c r="C835">
        <v>67720</v>
      </c>
      <c r="D835" t="s">
        <v>3675</v>
      </c>
      <c r="E835">
        <v>76112</v>
      </c>
      <c r="F835">
        <v>67707</v>
      </c>
      <c r="G835">
        <v>67710</v>
      </c>
      <c r="H835" t="s">
        <v>31</v>
      </c>
      <c r="I835" t="str">
        <f t="array" ref="I835">IFERROR(_xlfn.XLOOKUP(Tabelle10[[#This Row],[NegotiationID]]&amp;"FinalAccept",Tabelle10[NegotiationID]&amp;Tabelle10[ActionType],Tabelle10[ActionType],,0),_xlfn.XLOOKUP(Tabelle10[[#This Row],[NegotiationID]]&amp;"FinalReject",Tabelle10[NegotiationID]&amp;Tabelle10[ActionType],Tabelle10[ActionType],,0))</f>
        <v>FinalAccept</v>
      </c>
      <c r="J835">
        <v>0.76100000000000001</v>
      </c>
      <c r="K835">
        <v>0.45200000000000001</v>
      </c>
      <c r="L835">
        <v>1.2130000000000001</v>
      </c>
      <c r="M835">
        <v>0.309</v>
      </c>
      <c r="N835">
        <v>262</v>
      </c>
      <c r="O835">
        <v>2112</v>
      </c>
      <c r="P835">
        <v>10</v>
      </c>
      <c r="Q835" s="3" t="s">
        <v>4357</v>
      </c>
    </row>
    <row r="836" ht="15" customHeight="1">
      <c r="A836" t="e">
        <f t="shared" ca="1" si="564"/>
        <v>#VALUE!</v>
      </c>
      <c r="B836" t="e">
        <f t="array" ref="B836" ca="1">_xlfn.XLOOKUP(Tabelle10[[#This Row],[ExperimentID]]&amp;Tabelle10[[#This Row],[NegotiationID]]&amp;Tabelle10[[#This Row],[MessageID]],ALL_IN_ONE[ExperimentID]&amp;ALL_IN_ONE[NegotiationID]&amp;ALL_IN_ONE[MessageID],ALL_IN_ONE[Gesamt_ID],,0)</f>
        <v>#VALUE!</v>
      </c>
      <c r="C836">
        <v>67720</v>
      </c>
      <c r="D836" t="s">
        <v>3675</v>
      </c>
      <c r="E836">
        <v>76942</v>
      </c>
      <c r="F836">
        <v>67710</v>
      </c>
      <c r="G836">
        <v>67707</v>
      </c>
      <c r="H836" t="s">
        <v>31</v>
      </c>
      <c r="I836" t="str">
        <f t="array" ref="I836">IFERROR(_xlfn.XLOOKUP(Tabelle10[[#This Row],[NegotiationID]]&amp;"FinalAccept",Tabelle10[NegotiationID]&amp;Tabelle10[ActionType],Tabelle10[ActionType],,0),_xlfn.XLOOKUP(Tabelle10[[#This Row],[NegotiationID]]&amp;"FinalReject",Tabelle10[NegotiationID]&amp;Tabelle10[ActionType],Tabelle10[ActionType],,0))</f>
        <v>FinalAccept</v>
      </c>
      <c r="J836">
        <v>0.80100000000000005</v>
      </c>
      <c r="K836">
        <v>0.63049999999999995</v>
      </c>
      <c r="L836">
        <v>1.4315</v>
      </c>
      <c r="M836">
        <v>0.17050000000000001</v>
      </c>
      <c r="N836">
        <v>174</v>
      </c>
      <c r="O836">
        <v>2112</v>
      </c>
      <c r="P836">
        <v>10</v>
      </c>
      <c r="Q836" s="3" t="s">
        <v>4358</v>
      </c>
    </row>
    <row r="837" ht="15" customHeight="1">
      <c r="A837" t="e">
        <f t="shared" ca="1" si="564"/>
        <v>#VALUE!</v>
      </c>
      <c r="B837" t="e">
        <f t="array" ref="B837" ca="1">_xlfn.XLOOKUP(Tabelle10[[#This Row],[ExperimentID]]&amp;Tabelle10[[#This Row],[NegotiationID]]&amp;Tabelle10[[#This Row],[MessageID]],ALL_IN_ONE[ExperimentID]&amp;ALL_IN_ONE[NegotiationID]&amp;ALL_IN_ONE[MessageID],ALL_IN_ONE[Gesamt_ID],,0)</f>
        <v>#VALUE!</v>
      </c>
      <c r="C837">
        <v>67720</v>
      </c>
      <c r="D837" t="s">
        <v>3675</v>
      </c>
      <c r="E837">
        <v>77202</v>
      </c>
      <c r="F837">
        <v>67707</v>
      </c>
      <c r="G837">
        <v>67710</v>
      </c>
      <c r="H837" t="s">
        <v>31</v>
      </c>
      <c r="I837" t="str">
        <f t="array" ref="I837">IFERROR(_xlfn.XLOOKUP(Tabelle10[[#This Row],[NegotiationID]]&amp;"FinalAccept",Tabelle10[NegotiationID]&amp;Tabelle10[ActionType],Tabelle10[ActionType],,0),_xlfn.XLOOKUP(Tabelle10[[#This Row],[NegotiationID]]&amp;"FinalReject",Tabelle10[NegotiationID]&amp;Tabelle10[ActionType],Tabelle10[ActionType],,0))</f>
        <v>FinalAccept</v>
      </c>
      <c r="J837">
        <v>0.55049999999999999</v>
      </c>
      <c r="K837">
        <v>0.65149999999999997</v>
      </c>
      <c r="L837">
        <v>1.202</v>
      </c>
      <c r="M837">
        <v>0.10100000000000001</v>
      </c>
      <c r="N837">
        <v>181</v>
      </c>
      <c r="O837">
        <v>2112</v>
      </c>
      <c r="P837">
        <v>10</v>
      </c>
      <c r="Q837" s="3" t="s">
        <v>4359</v>
      </c>
    </row>
    <row r="838" ht="15" customHeight="1">
      <c r="A838" t="e">
        <f t="shared" ca="1" si="564"/>
        <v>#VALUE!</v>
      </c>
      <c r="B838" t="e">
        <f t="array" ref="B838" ca="1">_xlfn.XLOOKUP(Tabelle10[[#This Row],[ExperimentID]]&amp;Tabelle10[[#This Row],[NegotiationID]]&amp;Tabelle10[[#This Row],[MessageID]],ALL_IN_ONE[ExperimentID]&amp;ALL_IN_ONE[NegotiationID]&amp;ALL_IN_ONE[MessageID],ALL_IN_ONE[Gesamt_ID],,0)</f>
        <v>#VALUE!</v>
      </c>
      <c r="C838">
        <v>67720</v>
      </c>
      <c r="D838" t="s">
        <v>3675</v>
      </c>
      <c r="E838">
        <v>77236</v>
      </c>
      <c r="F838">
        <v>67710</v>
      </c>
      <c r="G838">
        <v>67707</v>
      </c>
      <c r="H838" t="s">
        <v>31</v>
      </c>
      <c r="I838" t="str">
        <f t="array" ref="I838">IFERROR(_xlfn.XLOOKUP(Tabelle10[[#This Row],[NegotiationID]]&amp;"FinalAccept",Tabelle10[NegotiationID]&amp;Tabelle10[ActionType],Tabelle10[ActionType],,0),_xlfn.XLOOKUP(Tabelle10[[#This Row],[NegotiationID]]&amp;"FinalReject",Tabelle10[NegotiationID]&amp;Tabelle10[ActionType],Tabelle10[ActionType],,0))</f>
        <v>FinalAccept</v>
      </c>
      <c r="J838">
        <v>0.66049999999999998</v>
      </c>
      <c r="K838">
        <v>0.58850000000000002</v>
      </c>
      <c r="L838">
        <v>1.2490000000000001</v>
      </c>
      <c r="M838">
        <v>0.071999999999999995</v>
      </c>
      <c r="N838">
        <v>64</v>
      </c>
      <c r="O838">
        <v>2112</v>
      </c>
      <c r="P838">
        <v>10</v>
      </c>
      <c r="Q838" s="3" t="s">
        <v>4360</v>
      </c>
    </row>
    <row r="839" ht="15" customHeight="1">
      <c r="A839" t="e">
        <f t="shared" ca="1" si="564"/>
        <v>#VALUE!</v>
      </c>
      <c r="B839" t="e">
        <f t="array" ref="B839" ca="1">_xlfn.XLOOKUP(Tabelle10[[#This Row],[ExperimentID]]&amp;Tabelle10[[#This Row],[NegotiationID]]&amp;Tabelle10[[#This Row],[MessageID]],ALL_IN_ONE[ExperimentID]&amp;ALL_IN_ONE[NegotiationID]&amp;ALL_IN_ONE[MessageID],ALL_IN_ONE[Gesamt_ID],,0)</f>
        <v>#VALUE!</v>
      </c>
      <c r="C839">
        <v>67720</v>
      </c>
      <c r="D839" t="s">
        <v>3675</v>
      </c>
      <c r="E839">
        <v>77278</v>
      </c>
      <c r="F839">
        <v>67707</v>
      </c>
      <c r="G839">
        <v>67710</v>
      </c>
      <c r="H839" t="s">
        <v>20</v>
      </c>
      <c r="I839" t="str">
        <f t="array" ref="I839">IFERROR(_xlfn.XLOOKUP(Tabelle10[[#This Row],[NegotiationID]]&amp;"FinalAccept",Tabelle10[NegotiationID]&amp;Tabelle10[ActionType],Tabelle10[ActionType],,0),_xlfn.XLOOKUP(Tabelle10[[#This Row],[NegotiationID]]&amp;"FinalReject",Tabelle10[NegotiationID]&amp;Tabelle10[ActionType],Tabelle10[ActionType],,0))</f>
        <v>FinalAccept</v>
      </c>
      <c r="J839">
        <v>0.58850000000000002</v>
      </c>
      <c r="K839">
        <v>0.66049999999999998</v>
      </c>
      <c r="L839">
        <v>1.2490000000000001</v>
      </c>
      <c r="M839">
        <v>0.071999999999999995</v>
      </c>
      <c r="N839">
        <v>31</v>
      </c>
      <c r="O839">
        <v>2112</v>
      </c>
      <c r="P839">
        <v>10</v>
      </c>
      <c r="Q839" s="3" t="s">
        <v>4361</v>
      </c>
    </row>
    <row r="840" ht="14.5" hidden="1">
      <c r="A840" t="e">
        <f t="shared" ca="1" si="564"/>
        <v>#VALUE!</v>
      </c>
      <c r="B840" t="e">
        <f t="array" ref="B840" ca="1">_xlfn.XLOOKUP(Tabelle10[[#This Row],[ExperimentID]]&amp;Tabelle10[[#This Row],[NegotiationID]]&amp;Tabelle10[[#This Row],[MessageID]],ALL_IN_ONE[ExperimentID]&amp;ALL_IN_ONE[NegotiationID]&amp;ALL_IN_ONE[MessageID],ALL_IN_ONE[Gesamt_ID],,0)</f>
        <v>#VALUE!</v>
      </c>
      <c r="C840">
        <v>67748</v>
      </c>
      <c r="D840" t="s">
        <v>3675</v>
      </c>
      <c r="E840">
        <v>67749</v>
      </c>
      <c r="H840" t="s">
        <v>6019</v>
      </c>
      <c r="I840" t="str">
        <f t="array" ref="I840">IFERROR(_xlfn.XLOOKUP(Tabelle10[[#This Row],[NegotiationID]]&amp;"FinalAccept",Tabelle10[NegotiationID]&amp;Tabelle10[ActionType],Tabelle10[ActionType],,0),_xlfn.XLOOKUP(Tabelle10[[#This Row],[NegotiationID]]&amp;"FinalReject",Tabelle10[NegotiationID]&amp;Tabelle10[ActionType],Tabelle10[ActionType],,0))</f>
        <v>FinalAccept</v>
      </c>
      <c r="N840">
        <v>21</v>
      </c>
      <c r="O840">
        <v>952</v>
      </c>
      <c r="P840">
        <v>7</v>
      </c>
      <c r="Q840" t="s">
        <v>6020</v>
      </c>
    </row>
    <row r="841" ht="15" customHeight="1">
      <c r="A841" t="e">
        <f t="shared" ca="1" si="564"/>
        <v>#VALUE!</v>
      </c>
      <c r="B841" t="e">
        <f t="array" ref="B841" ca="1">_xlfn.XLOOKUP(Tabelle10[[#This Row],[ExperimentID]]&amp;Tabelle10[[#This Row],[NegotiationID]]&amp;Tabelle10[[#This Row],[MessageID]],ALL_IN_ONE[ExperimentID]&amp;ALL_IN_ONE[NegotiationID]&amp;ALL_IN_ONE[MessageID],ALL_IN_ONE[Gesamt_ID],,0)</f>
        <v>#VALUE!</v>
      </c>
      <c r="C841">
        <v>67748</v>
      </c>
      <c r="D841" t="s">
        <v>3675</v>
      </c>
      <c r="E841">
        <v>73547</v>
      </c>
      <c r="F841">
        <v>67735</v>
      </c>
      <c r="G841">
        <v>67738</v>
      </c>
      <c r="H841" t="s">
        <v>158</v>
      </c>
      <c r="I841" t="str">
        <f t="array" ref="I841">IFERROR(_xlfn.XLOOKUP(Tabelle10[[#This Row],[NegotiationID]]&amp;"FinalAccept",Tabelle10[NegotiationID]&amp;Tabelle10[ActionType],Tabelle10[ActionType],,0),_xlfn.XLOOKUP(Tabelle10[[#This Row],[NegotiationID]]&amp;"FinalReject",Tabelle10[NegotiationID]&amp;Tabelle10[ActionType],Tabelle10[ActionType],,0))</f>
        <v>FinalAccept</v>
      </c>
      <c r="J841">
        <v>1</v>
      </c>
      <c r="K841">
        <v>0.10050000000000001</v>
      </c>
      <c r="L841">
        <v>1.1005</v>
      </c>
      <c r="M841">
        <v>0.89949999999999997</v>
      </c>
      <c r="N841">
        <v>58</v>
      </c>
      <c r="O841">
        <v>952</v>
      </c>
      <c r="P841">
        <v>7</v>
      </c>
      <c r="Q841" s="3" t="s">
        <v>4362</v>
      </c>
    </row>
    <row r="842" ht="15" customHeight="1">
      <c r="A842" t="e">
        <f t="shared" ca="1" si="564"/>
        <v>#VALUE!</v>
      </c>
      <c r="B842" t="e">
        <f t="array" ref="B842" ca="1">_xlfn.XLOOKUP(Tabelle10[[#This Row],[ExperimentID]]&amp;Tabelle10[[#This Row],[NegotiationID]]&amp;Tabelle10[[#This Row],[MessageID]],ALL_IN_ONE[ExperimentID]&amp;ALL_IN_ONE[NegotiationID]&amp;ALL_IN_ONE[MessageID],ALL_IN_ONE[Gesamt_ID],,0)</f>
        <v>#VALUE!</v>
      </c>
      <c r="C842">
        <v>67748</v>
      </c>
      <c r="D842" t="s">
        <v>3675</v>
      </c>
      <c r="E842">
        <v>74390</v>
      </c>
      <c r="F842">
        <v>67738</v>
      </c>
      <c r="G842">
        <v>67735</v>
      </c>
      <c r="H842" t="s">
        <v>31</v>
      </c>
      <c r="I842" t="str">
        <f t="array" ref="I842">IFERROR(_xlfn.XLOOKUP(Tabelle10[[#This Row],[NegotiationID]]&amp;"FinalAccept",Tabelle10[NegotiationID]&amp;Tabelle10[ActionType],Tabelle10[ActionType],,0),_xlfn.XLOOKUP(Tabelle10[[#This Row],[NegotiationID]]&amp;"FinalReject",Tabelle10[NegotiationID]&amp;Tabelle10[ActionType],Tabelle10[ActionType],,0))</f>
        <v>FinalAccept</v>
      </c>
      <c r="J842">
        <v>0.92049999999999998</v>
      </c>
      <c r="K842">
        <v>0.189</v>
      </c>
      <c r="L842">
        <v>1.1094999999999999</v>
      </c>
      <c r="M842">
        <v>0.73150000000000004</v>
      </c>
      <c r="N842">
        <v>325</v>
      </c>
      <c r="O842">
        <v>952</v>
      </c>
      <c r="P842">
        <v>7</v>
      </c>
      <c r="Q842" s="3" t="s">
        <v>4363</v>
      </c>
    </row>
    <row r="843" ht="15" customHeight="1">
      <c r="A843" t="e">
        <f t="shared" ca="1" si="564"/>
        <v>#VALUE!</v>
      </c>
      <c r="B843" t="e">
        <f t="array" ref="B843" ca="1">_xlfn.XLOOKUP(Tabelle10[[#This Row],[ExperimentID]]&amp;Tabelle10[[#This Row],[NegotiationID]]&amp;Tabelle10[[#This Row],[MessageID]],ALL_IN_ONE[ExperimentID]&amp;ALL_IN_ONE[NegotiationID]&amp;ALL_IN_ONE[MessageID],ALL_IN_ONE[Gesamt_ID],,0)</f>
        <v>#VALUE!</v>
      </c>
      <c r="C843">
        <v>67748</v>
      </c>
      <c r="D843" t="s">
        <v>3675</v>
      </c>
      <c r="E843">
        <v>77031</v>
      </c>
      <c r="F843">
        <v>67735</v>
      </c>
      <c r="G843">
        <v>67738</v>
      </c>
      <c r="H843" t="s">
        <v>31</v>
      </c>
      <c r="I843" t="str">
        <f t="array" ref="I843">IFERROR(_xlfn.XLOOKUP(Tabelle10[[#This Row],[NegotiationID]]&amp;"FinalAccept",Tabelle10[NegotiationID]&amp;Tabelle10[ActionType],Tabelle10[ActionType],,0),_xlfn.XLOOKUP(Tabelle10[[#This Row],[NegotiationID]]&amp;"FinalReject",Tabelle10[NegotiationID]&amp;Tabelle10[ActionType],Tabelle10[ActionType],,0))</f>
        <v>FinalAccept</v>
      </c>
      <c r="J843">
        <v>0.871</v>
      </c>
      <c r="K843">
        <v>0.33200000000000002</v>
      </c>
      <c r="L843">
        <v>1.2030000000000001</v>
      </c>
      <c r="M843">
        <v>0.53900000000000003</v>
      </c>
      <c r="N843">
        <v>293</v>
      </c>
      <c r="O843">
        <v>952</v>
      </c>
      <c r="P843">
        <v>7</v>
      </c>
      <c r="Q843" s="3" t="s">
        <v>4364</v>
      </c>
    </row>
    <row r="844" ht="15" customHeight="1">
      <c r="A844" t="e">
        <f t="shared" ca="1" si="564"/>
        <v>#VALUE!</v>
      </c>
      <c r="B844" t="e">
        <f t="array" ref="B844" ca="1">_xlfn.XLOOKUP(Tabelle10[[#This Row],[ExperimentID]]&amp;Tabelle10[[#This Row],[NegotiationID]]&amp;Tabelle10[[#This Row],[MessageID]],ALL_IN_ONE[ExperimentID]&amp;ALL_IN_ONE[NegotiationID]&amp;ALL_IN_ONE[MessageID],ALL_IN_ONE[Gesamt_ID],,0)</f>
        <v>#VALUE!</v>
      </c>
      <c r="C844">
        <v>67748</v>
      </c>
      <c r="D844" t="s">
        <v>3675</v>
      </c>
      <c r="E844">
        <v>77292</v>
      </c>
      <c r="F844">
        <v>67738</v>
      </c>
      <c r="G844">
        <v>67735</v>
      </c>
      <c r="H844" t="s">
        <v>31</v>
      </c>
      <c r="I844" t="str">
        <f t="array" ref="I844">IFERROR(_xlfn.XLOOKUP(Tabelle10[[#This Row],[NegotiationID]]&amp;"FinalAccept",Tabelle10[NegotiationID]&amp;Tabelle10[ActionType],Tabelle10[ActionType],,0),_xlfn.XLOOKUP(Tabelle10[[#This Row],[NegotiationID]]&amp;"FinalReject",Tabelle10[NegotiationID]&amp;Tabelle10[ActionType],Tabelle10[ActionType],,0))</f>
        <v>FinalAccept</v>
      </c>
      <c r="J844">
        <v>0.60250000000000004</v>
      </c>
      <c r="K844">
        <v>0.59150000000000003</v>
      </c>
      <c r="L844">
        <v>1.194</v>
      </c>
      <c r="M844">
        <v>0.010999999999999999</v>
      </c>
      <c r="N844">
        <v>152</v>
      </c>
      <c r="O844">
        <v>952</v>
      </c>
      <c r="P844">
        <v>7</v>
      </c>
      <c r="Q844" s="3" t="s">
        <v>4365</v>
      </c>
    </row>
    <row r="845" ht="15" customHeight="1">
      <c r="A845" t="e">
        <f t="shared" ca="1" si="564"/>
        <v>#VALUE!</v>
      </c>
      <c r="B845" t="e">
        <f t="array" ref="B845" ca="1">_xlfn.XLOOKUP(Tabelle10[[#This Row],[ExperimentID]]&amp;Tabelle10[[#This Row],[NegotiationID]]&amp;Tabelle10[[#This Row],[MessageID]],ALL_IN_ONE[ExperimentID]&amp;ALL_IN_ONE[NegotiationID]&amp;ALL_IN_ONE[MessageID],ALL_IN_ONE[Gesamt_ID],,0)</f>
        <v>#VALUE!</v>
      </c>
      <c r="C845">
        <v>67748</v>
      </c>
      <c r="D845" t="s">
        <v>3675</v>
      </c>
      <c r="E845">
        <v>77321</v>
      </c>
      <c r="F845">
        <v>67735</v>
      </c>
      <c r="G845">
        <v>67738</v>
      </c>
      <c r="H845" t="s">
        <v>31</v>
      </c>
      <c r="I845" t="str">
        <f t="array" ref="I845">IFERROR(_xlfn.XLOOKUP(Tabelle10[[#This Row],[NegotiationID]]&amp;"FinalAccept",Tabelle10[NegotiationID]&amp;Tabelle10[ActionType],Tabelle10[ActionType],,0),_xlfn.XLOOKUP(Tabelle10[[#This Row],[NegotiationID]]&amp;"FinalReject",Tabelle10[NegotiationID]&amp;Tabelle10[ActionType],Tabelle10[ActionType],,0))</f>
        <v>FinalAccept</v>
      </c>
      <c r="J845">
        <v>0.61850000000000005</v>
      </c>
      <c r="K845">
        <v>0.66200000000000003</v>
      </c>
      <c r="L845">
        <v>1.2805</v>
      </c>
      <c r="M845">
        <v>0.043499999999999997</v>
      </c>
      <c r="N845">
        <v>74</v>
      </c>
      <c r="O845">
        <v>952</v>
      </c>
      <c r="P845">
        <v>7</v>
      </c>
      <c r="Q845" s="3" t="s">
        <v>4366</v>
      </c>
    </row>
    <row r="846" ht="15" customHeight="1">
      <c r="A846" t="e">
        <f t="shared" ca="1" si="564"/>
        <v>#VALUE!</v>
      </c>
      <c r="B846" t="e">
        <f t="array" ref="B846" ca="1">_xlfn.XLOOKUP(Tabelle10[[#This Row],[ExperimentID]]&amp;Tabelle10[[#This Row],[NegotiationID]]&amp;Tabelle10[[#This Row],[MessageID]],ALL_IN_ONE[ExperimentID]&amp;ALL_IN_ONE[NegotiationID]&amp;ALL_IN_ONE[MessageID],ALL_IN_ONE[Gesamt_ID],,0)</f>
        <v>#VALUE!</v>
      </c>
      <c r="C846">
        <v>67748</v>
      </c>
      <c r="D846" t="s">
        <v>3675</v>
      </c>
      <c r="E846">
        <v>77339</v>
      </c>
      <c r="F846">
        <v>67738</v>
      </c>
      <c r="G846">
        <v>67735</v>
      </c>
      <c r="H846" t="s">
        <v>20</v>
      </c>
      <c r="I846" t="str">
        <f t="array" ref="I846">IFERROR(_xlfn.XLOOKUP(Tabelle10[[#This Row],[NegotiationID]]&amp;"FinalAccept",Tabelle10[NegotiationID]&amp;Tabelle10[ActionType],Tabelle10[ActionType],,0),_xlfn.XLOOKUP(Tabelle10[[#This Row],[NegotiationID]]&amp;"FinalReject",Tabelle10[NegotiationID]&amp;Tabelle10[ActionType],Tabelle10[ActionType],,0))</f>
        <v>FinalAccept</v>
      </c>
      <c r="J846">
        <v>0.66200000000000003</v>
      </c>
      <c r="K846">
        <v>0.61850000000000005</v>
      </c>
      <c r="L846">
        <v>1.2805</v>
      </c>
      <c r="M846">
        <v>0.043499999999999997</v>
      </c>
      <c r="N846">
        <v>29</v>
      </c>
      <c r="O846">
        <v>952</v>
      </c>
      <c r="P846">
        <v>7</v>
      </c>
      <c r="Q846" s="3" t="s">
        <v>4367</v>
      </c>
    </row>
    <row r="847" ht="14.5" hidden="1">
      <c r="A847" t="e">
        <f t="shared" ca="1" si="564"/>
        <v>#VALUE!</v>
      </c>
      <c r="B847" t="e">
        <f t="array" ref="B847" ca="1">_xlfn.XLOOKUP(Tabelle10[[#This Row],[ExperimentID]]&amp;Tabelle10[[#This Row],[NegotiationID]]&amp;Tabelle10[[#This Row],[MessageID]],ALL_IN_ONE[ExperimentID]&amp;ALL_IN_ONE[NegotiationID]&amp;ALL_IN_ONE[MessageID],ALL_IN_ONE[Gesamt_ID],,0)</f>
        <v>#VALUE!</v>
      </c>
      <c r="C847">
        <v>67776</v>
      </c>
      <c r="D847" t="s">
        <v>3675</v>
      </c>
      <c r="E847">
        <v>67777</v>
      </c>
      <c r="H847" t="s">
        <v>6019</v>
      </c>
      <c r="I847" t="str">
        <f t="array" ref="I847">IFERROR(_xlfn.XLOOKUP(Tabelle10[[#This Row],[NegotiationID]]&amp;"FinalAccept",Tabelle10[NegotiationID]&amp;Tabelle10[ActionType],Tabelle10[ActionType],,0),_xlfn.XLOOKUP(Tabelle10[[#This Row],[NegotiationID]]&amp;"FinalReject",Tabelle10[NegotiationID]&amp;Tabelle10[ActionType],Tabelle10[ActionType],,0))</f>
        <v>FinalReject</v>
      </c>
      <c r="N847">
        <v>21</v>
      </c>
      <c r="O847">
        <v>2141</v>
      </c>
      <c r="P847">
        <v>9</v>
      </c>
      <c r="Q847" t="s">
        <v>6020</v>
      </c>
    </row>
    <row r="848" ht="15" customHeight="1">
      <c r="A848" t="e">
        <f t="shared" ca="1" si="564"/>
        <v>#VALUE!</v>
      </c>
      <c r="B848" t="e">
        <f t="array" ref="B848" ca="1">_xlfn.XLOOKUP(Tabelle10[[#This Row],[ExperimentID]]&amp;Tabelle10[[#This Row],[NegotiationID]]&amp;Tabelle10[[#This Row],[MessageID]],ALL_IN_ONE[ExperimentID]&amp;ALL_IN_ONE[NegotiationID]&amp;ALL_IN_ONE[MessageID],ALL_IN_ONE[Gesamt_ID],,0)</f>
        <v>#VALUE!</v>
      </c>
      <c r="C848">
        <v>67776</v>
      </c>
      <c r="D848" t="s">
        <v>3675</v>
      </c>
      <c r="E848">
        <v>71799</v>
      </c>
      <c r="F848">
        <v>67763</v>
      </c>
      <c r="G848">
        <v>67766</v>
      </c>
      <c r="H848" t="s">
        <v>158</v>
      </c>
      <c r="I848" t="str">
        <f t="array" ref="I848">IFERROR(_xlfn.XLOOKUP(Tabelle10[[#This Row],[NegotiationID]]&amp;"FinalAccept",Tabelle10[NegotiationID]&amp;Tabelle10[ActionType],Tabelle10[ActionType],,0),_xlfn.XLOOKUP(Tabelle10[[#This Row],[NegotiationID]]&amp;"FinalReject",Tabelle10[NegotiationID]&amp;Tabelle10[ActionType],Tabelle10[ActionType],,0))</f>
        <v>FinalReject</v>
      </c>
      <c r="J848">
        <v>0.97999999999999998</v>
      </c>
      <c r="K848">
        <v>0.20200000000000001</v>
      </c>
      <c r="L848">
        <v>1.1819999999999999</v>
      </c>
      <c r="M848">
        <v>0.77800000000000002</v>
      </c>
      <c r="N848">
        <v>508</v>
      </c>
      <c r="O848">
        <v>2141</v>
      </c>
      <c r="P848">
        <v>9</v>
      </c>
      <c r="Q848" s="3" t="s">
        <v>4368</v>
      </c>
    </row>
    <row r="849" ht="15" customHeight="1">
      <c r="A849" t="e">
        <f t="shared" ca="1" si="564"/>
        <v>#VALUE!</v>
      </c>
      <c r="B849" t="e">
        <f t="array" ref="B849" ca="1">_xlfn.XLOOKUP(Tabelle10[[#This Row],[ExperimentID]]&amp;Tabelle10[[#This Row],[NegotiationID]]&amp;Tabelle10[[#This Row],[MessageID]],ALL_IN_ONE[ExperimentID]&amp;ALL_IN_ONE[NegotiationID]&amp;ALL_IN_ONE[MessageID],ALL_IN_ONE[Gesamt_ID],,0)</f>
        <v>#VALUE!</v>
      </c>
      <c r="C849">
        <v>67776</v>
      </c>
      <c r="D849" t="s">
        <v>3675</v>
      </c>
      <c r="E849">
        <v>74238</v>
      </c>
      <c r="F849">
        <v>67766</v>
      </c>
      <c r="G849">
        <v>67763</v>
      </c>
      <c r="H849" t="s">
        <v>31</v>
      </c>
      <c r="I849" t="str">
        <f t="array" ref="I849">IFERROR(_xlfn.XLOOKUP(Tabelle10[[#This Row],[NegotiationID]]&amp;"FinalAccept",Tabelle10[NegotiationID]&amp;Tabelle10[ActionType],Tabelle10[ActionType],,0),_xlfn.XLOOKUP(Tabelle10[[#This Row],[NegotiationID]]&amp;"FinalReject",Tabelle10[NegotiationID]&amp;Tabelle10[ActionType],Tabelle10[ActionType],,0))</f>
        <v>FinalReject</v>
      </c>
      <c r="J849">
        <v>0.92049999999999998</v>
      </c>
      <c r="K849">
        <v>0.23999999999999999</v>
      </c>
      <c r="L849">
        <v>1.1605000000000001</v>
      </c>
      <c r="M849">
        <v>0.68049999999999999</v>
      </c>
      <c r="N849">
        <v>457</v>
      </c>
      <c r="O849">
        <v>2141</v>
      </c>
      <c r="P849">
        <v>9</v>
      </c>
      <c r="Q849" s="3" t="s">
        <v>4369</v>
      </c>
    </row>
    <row r="850" ht="15" customHeight="1">
      <c r="A850" t="e">
        <f t="shared" ca="1" si="564"/>
        <v>#VALUE!</v>
      </c>
      <c r="B850" t="e">
        <f t="array" ref="B850" ca="1">_xlfn.XLOOKUP(Tabelle10[[#This Row],[ExperimentID]]&amp;Tabelle10[[#This Row],[NegotiationID]]&amp;Tabelle10[[#This Row],[MessageID]],ALL_IN_ONE[ExperimentID]&amp;ALL_IN_ONE[NegotiationID]&amp;ALL_IN_ONE[MessageID],ALL_IN_ONE[Gesamt_ID],,0)</f>
        <v>#VALUE!</v>
      </c>
      <c r="C850">
        <v>67776</v>
      </c>
      <c r="D850" t="s">
        <v>3675</v>
      </c>
      <c r="E850">
        <v>75211</v>
      </c>
      <c r="F850">
        <v>67763</v>
      </c>
      <c r="G850">
        <v>67766</v>
      </c>
      <c r="H850" t="s">
        <v>31</v>
      </c>
      <c r="I850" t="str">
        <f t="array" ref="I850">IFERROR(_xlfn.XLOOKUP(Tabelle10[[#This Row],[NegotiationID]]&amp;"FinalAccept",Tabelle10[NegotiationID]&amp;Tabelle10[ActionType],Tabelle10[ActionType],,0),_xlfn.XLOOKUP(Tabelle10[[#This Row],[NegotiationID]]&amp;"FinalReject",Tabelle10[NegotiationID]&amp;Tabelle10[ActionType],Tabelle10[ActionType],,0))</f>
        <v>FinalReject</v>
      </c>
      <c r="J850">
        <v>0.80000000000000004</v>
      </c>
      <c r="K850">
        <v>0.50149999999999995</v>
      </c>
      <c r="L850">
        <v>1.3015000000000001</v>
      </c>
      <c r="M850">
        <v>0.29849999999999999</v>
      </c>
      <c r="N850">
        <v>237</v>
      </c>
      <c r="O850">
        <v>2141</v>
      </c>
      <c r="P850">
        <v>9</v>
      </c>
      <c r="Q850" s="3" t="s">
        <v>4370</v>
      </c>
    </row>
    <row r="851" ht="15" customHeight="1">
      <c r="A851" t="e">
        <f t="shared" ca="1" si="564"/>
        <v>#VALUE!</v>
      </c>
      <c r="B851" t="e">
        <f t="array" ref="B851" ca="1">_xlfn.XLOOKUP(Tabelle10[[#This Row],[ExperimentID]]&amp;Tabelle10[[#This Row],[NegotiationID]]&amp;Tabelle10[[#This Row],[MessageID]],ALL_IN_ONE[ExperimentID]&amp;ALL_IN_ONE[NegotiationID]&amp;ALL_IN_ONE[MessageID],ALL_IN_ONE[Gesamt_ID],,0)</f>
        <v>#VALUE!</v>
      </c>
      <c r="C851">
        <v>67776</v>
      </c>
      <c r="D851" t="s">
        <v>3675</v>
      </c>
      <c r="E851">
        <v>75329</v>
      </c>
      <c r="F851">
        <v>67766</v>
      </c>
      <c r="G851">
        <v>67763</v>
      </c>
      <c r="H851" t="s">
        <v>31</v>
      </c>
      <c r="I851" t="str">
        <f t="array" ref="I851">IFERROR(_xlfn.XLOOKUP(Tabelle10[[#This Row],[NegotiationID]]&amp;"FinalAccept",Tabelle10[NegotiationID]&amp;Tabelle10[ActionType],Tabelle10[ActionType],,0),_xlfn.XLOOKUP(Tabelle10[[#This Row],[NegotiationID]]&amp;"FinalReject",Tabelle10[NegotiationID]&amp;Tabelle10[ActionType],Tabelle10[ActionType],,0))</f>
        <v>FinalReject</v>
      </c>
      <c r="J851">
        <v>0.751</v>
      </c>
      <c r="K851">
        <v>0.46050000000000002</v>
      </c>
      <c r="L851">
        <v>1.2115</v>
      </c>
      <c r="M851">
        <v>0.29049999999999998</v>
      </c>
      <c r="N851">
        <v>217</v>
      </c>
      <c r="O851">
        <v>2141</v>
      </c>
      <c r="P851">
        <v>9</v>
      </c>
      <c r="Q851" s="3" t="s">
        <v>4371</v>
      </c>
    </row>
    <row r="852" ht="15" customHeight="1">
      <c r="A852" t="e">
        <f t="shared" ca="1" si="564"/>
        <v>#VALUE!</v>
      </c>
      <c r="B852" t="e">
        <f t="array" ref="B852" ca="1">_xlfn.XLOOKUP(Tabelle10[[#This Row],[ExperimentID]]&amp;Tabelle10[[#This Row],[NegotiationID]]&amp;Tabelle10[[#This Row],[MessageID]],ALL_IN_ONE[ExperimentID]&amp;ALL_IN_ONE[NegotiationID]&amp;ALL_IN_ONE[MessageID],ALL_IN_ONE[Gesamt_ID],,0)</f>
        <v>#VALUE!</v>
      </c>
      <c r="C852">
        <v>67776</v>
      </c>
      <c r="D852" t="s">
        <v>3675</v>
      </c>
      <c r="E852">
        <v>75984</v>
      </c>
      <c r="F852">
        <v>67763</v>
      </c>
      <c r="G852">
        <v>67766</v>
      </c>
      <c r="H852" t="s">
        <v>31</v>
      </c>
      <c r="I852" t="str">
        <f t="array" ref="I852">IFERROR(_xlfn.XLOOKUP(Tabelle10[[#This Row],[NegotiationID]]&amp;"FinalAccept",Tabelle10[NegotiationID]&amp;Tabelle10[ActionType],Tabelle10[ActionType],,0),_xlfn.XLOOKUP(Tabelle10[[#This Row],[NegotiationID]]&amp;"FinalReject",Tabelle10[NegotiationID]&amp;Tabelle10[ActionType],Tabelle10[ActionType],,0))</f>
        <v>FinalReject</v>
      </c>
      <c r="J852">
        <v>0.73999999999999999</v>
      </c>
      <c r="K852">
        <v>0.55049999999999999</v>
      </c>
      <c r="L852">
        <v>1.2905</v>
      </c>
      <c r="M852">
        <v>0.1895</v>
      </c>
      <c r="N852">
        <v>260</v>
      </c>
      <c r="O852">
        <v>2141</v>
      </c>
      <c r="P852">
        <v>9</v>
      </c>
      <c r="Q852" s="3" t="s">
        <v>4372</v>
      </c>
    </row>
    <row r="853" ht="15" customHeight="1">
      <c r="A853" t="e">
        <f t="shared" ca="1" si="564"/>
        <v>#VALUE!</v>
      </c>
      <c r="B853" t="e">
        <f t="array" ref="B853" ca="1">_xlfn.XLOOKUP(Tabelle10[[#This Row],[ExperimentID]]&amp;Tabelle10[[#This Row],[NegotiationID]]&amp;Tabelle10[[#This Row],[MessageID]],ALL_IN_ONE[ExperimentID]&amp;ALL_IN_ONE[NegotiationID]&amp;ALL_IN_ONE[MessageID],ALL_IN_ONE[Gesamt_ID],,0)</f>
        <v>#VALUE!</v>
      </c>
      <c r="C853">
        <v>67776</v>
      </c>
      <c r="D853" t="s">
        <v>3675</v>
      </c>
      <c r="E853">
        <v>76234</v>
      </c>
      <c r="F853">
        <v>67766</v>
      </c>
      <c r="G853">
        <v>67763</v>
      </c>
      <c r="H853" t="s">
        <v>31</v>
      </c>
      <c r="I853" t="str">
        <f t="array" ref="I853">IFERROR(_xlfn.XLOOKUP(Tabelle10[[#This Row],[NegotiationID]]&amp;"FinalAccept",Tabelle10[NegotiationID]&amp;Tabelle10[ActionType],Tabelle10[ActionType],,0),_xlfn.XLOOKUP(Tabelle10[[#This Row],[NegotiationID]]&amp;"FinalReject",Tabelle10[NegotiationID]&amp;Tabelle10[ActionType],Tabelle10[ActionType],,0))</f>
        <v>FinalReject</v>
      </c>
      <c r="J853">
        <v>0.78000000000000003</v>
      </c>
      <c r="K853">
        <v>0.45850000000000002</v>
      </c>
      <c r="L853">
        <v>1.2384999999999999</v>
      </c>
      <c r="M853">
        <v>0.32150000000000001</v>
      </c>
      <c r="N853">
        <v>191</v>
      </c>
      <c r="O853">
        <v>2141</v>
      </c>
      <c r="P853">
        <v>9</v>
      </c>
      <c r="Q853" s="3" t="s">
        <v>4373</v>
      </c>
    </row>
    <row r="854" ht="15" customHeight="1">
      <c r="A854" t="e">
        <f t="shared" ca="1" si="564"/>
        <v>#VALUE!</v>
      </c>
      <c r="B854" t="e">
        <f t="array" ref="B854" ca="1">_xlfn.XLOOKUP(Tabelle10[[#This Row],[ExperimentID]]&amp;Tabelle10[[#This Row],[NegotiationID]]&amp;Tabelle10[[#This Row],[MessageID]],ALL_IN_ONE[ExperimentID]&amp;ALL_IN_ONE[NegotiationID]&amp;ALL_IN_ONE[MessageID],ALL_IN_ONE[Gesamt_ID],,0)</f>
        <v>#VALUE!</v>
      </c>
      <c r="C854">
        <v>67776</v>
      </c>
      <c r="D854" t="s">
        <v>3675</v>
      </c>
      <c r="E854">
        <v>77037</v>
      </c>
      <c r="F854">
        <v>67763</v>
      </c>
      <c r="G854">
        <v>67766</v>
      </c>
      <c r="H854" t="s">
        <v>31</v>
      </c>
      <c r="I854" t="str">
        <f t="array" ref="I854">IFERROR(_xlfn.XLOOKUP(Tabelle10[[#This Row],[NegotiationID]]&amp;"FinalAccept",Tabelle10[NegotiationID]&amp;Tabelle10[ActionType],Tabelle10[ActionType],,0),_xlfn.XLOOKUP(Tabelle10[[#This Row],[NegotiationID]]&amp;"FinalReject",Tabelle10[NegotiationID]&amp;Tabelle10[ActionType],Tabelle10[ActionType],,0))</f>
        <v>FinalReject</v>
      </c>
      <c r="J854">
        <v>0.71999999999999997</v>
      </c>
      <c r="K854">
        <v>0.60199999999999998</v>
      </c>
      <c r="L854">
        <v>1.3220000000000001</v>
      </c>
      <c r="M854">
        <v>0.11799999999999999</v>
      </c>
      <c r="N854">
        <v>174</v>
      </c>
      <c r="O854">
        <v>2141</v>
      </c>
      <c r="P854">
        <v>9</v>
      </c>
      <c r="Q854" s="3" t="s">
        <v>4374</v>
      </c>
    </row>
    <row r="855" ht="15" customHeight="1">
      <c r="A855" t="e">
        <f t="shared" ca="1" si="564"/>
        <v>#VALUE!</v>
      </c>
      <c r="B855" t="e">
        <f t="array" ref="B855" ca="1">_xlfn.XLOOKUP(Tabelle10[[#This Row],[ExperimentID]]&amp;Tabelle10[[#This Row],[NegotiationID]]&amp;Tabelle10[[#This Row],[MessageID]],ALL_IN_ONE[ExperimentID]&amp;ALL_IN_ONE[NegotiationID]&amp;ALL_IN_ONE[MessageID],ALL_IN_ONE[Gesamt_ID],,0)</f>
        <v>#VALUE!</v>
      </c>
      <c r="C855">
        <v>67776</v>
      </c>
      <c r="D855" t="s">
        <v>3675</v>
      </c>
      <c r="E855">
        <v>77109</v>
      </c>
      <c r="F855">
        <v>67766</v>
      </c>
      <c r="G855">
        <v>67763</v>
      </c>
      <c r="H855" t="s">
        <v>40</v>
      </c>
      <c r="I855" t="str">
        <f t="array" ref="I855">IFERROR(_xlfn.XLOOKUP(Tabelle10[[#This Row],[NegotiationID]]&amp;"FinalAccept",Tabelle10[NegotiationID]&amp;Tabelle10[ActionType],Tabelle10[ActionType],,0),_xlfn.XLOOKUP(Tabelle10[[#This Row],[NegotiationID]]&amp;"FinalReject",Tabelle10[NegotiationID]&amp;Tabelle10[ActionType],Tabelle10[ActionType],,0))</f>
        <v>FinalReject</v>
      </c>
      <c r="J855">
        <v>0.60199999999999998</v>
      </c>
      <c r="K855">
        <v>0.71999999999999997</v>
      </c>
      <c r="L855">
        <v>1.3220000000000001</v>
      </c>
      <c r="M855">
        <v>0.11799999999999999</v>
      </c>
      <c r="N855">
        <v>76</v>
      </c>
      <c r="O855">
        <v>2141</v>
      </c>
      <c r="P855">
        <v>9</v>
      </c>
      <c r="Q855" s="3" t="s">
        <v>4375</v>
      </c>
    </row>
    <row r="856" ht="14.5" hidden="1">
      <c r="A856" t="e">
        <f t="shared" ca="1" si="564"/>
        <v>#VALUE!</v>
      </c>
      <c r="B856" t="e">
        <f t="array" ref="B856" ca="1">_xlfn.XLOOKUP(Tabelle10[[#This Row],[ExperimentID]]&amp;Tabelle10[[#This Row],[NegotiationID]]&amp;Tabelle10[[#This Row],[MessageID]],ALL_IN_ONE[ExperimentID]&amp;ALL_IN_ONE[NegotiationID]&amp;ALL_IN_ONE[MessageID],ALL_IN_ONE[Gesamt_ID],,0)</f>
        <v>#VALUE!</v>
      </c>
      <c r="C856">
        <v>67804</v>
      </c>
      <c r="D856" t="s">
        <v>3675</v>
      </c>
      <c r="E856">
        <v>67805</v>
      </c>
      <c r="H856" t="s">
        <v>6019</v>
      </c>
      <c r="I856" t="str">
        <f t="array" ref="I856">IFERROR(_xlfn.XLOOKUP(Tabelle10[[#This Row],[NegotiationID]]&amp;"FinalAccept",Tabelle10[NegotiationID]&amp;Tabelle10[ActionType],Tabelle10[ActionType],,0),_xlfn.XLOOKUP(Tabelle10[[#This Row],[NegotiationID]]&amp;"FinalReject",Tabelle10[NegotiationID]&amp;Tabelle10[ActionType],Tabelle10[ActionType],,0))</f>
        <v>FinalAccept</v>
      </c>
      <c r="N856">
        <v>21</v>
      </c>
      <c r="O856">
        <v>765</v>
      </c>
      <c r="P856">
        <v>8</v>
      </c>
      <c r="Q856" t="s">
        <v>6020</v>
      </c>
    </row>
    <row r="857" ht="15" customHeight="1">
      <c r="A857" t="e">
        <f t="shared" ca="1" si="564"/>
        <v>#VALUE!</v>
      </c>
      <c r="B857" t="e">
        <f t="array" ref="B857" ca="1">_xlfn.XLOOKUP(Tabelle10[[#This Row],[ExperimentID]]&amp;Tabelle10[[#This Row],[NegotiationID]]&amp;Tabelle10[[#This Row],[MessageID]],ALL_IN_ONE[ExperimentID]&amp;ALL_IN_ONE[NegotiationID]&amp;ALL_IN_ONE[MessageID],ALL_IN_ONE[Gesamt_ID],,0)</f>
        <v>#VALUE!</v>
      </c>
      <c r="C857">
        <v>67804</v>
      </c>
      <c r="D857" t="s">
        <v>3675</v>
      </c>
      <c r="E857">
        <v>71800</v>
      </c>
      <c r="F857">
        <v>67791</v>
      </c>
      <c r="G857">
        <v>67794</v>
      </c>
      <c r="H857" t="s">
        <v>19</v>
      </c>
      <c r="I857" t="str">
        <f t="array" ref="I857">IFERROR(_xlfn.XLOOKUP(Tabelle10[[#This Row],[NegotiationID]]&amp;"FinalAccept",Tabelle10[NegotiationID]&amp;Tabelle10[ActionType],Tabelle10[ActionType],,0),_xlfn.XLOOKUP(Tabelle10[[#This Row],[NegotiationID]]&amp;"FinalReject",Tabelle10[NegotiationID]&amp;Tabelle10[ActionType],Tabelle10[ActionType],,0))</f>
        <v>FinalAccept</v>
      </c>
      <c r="J857">
        <v>1</v>
      </c>
      <c r="K857">
        <v>0.10050000000000001</v>
      </c>
      <c r="L857">
        <v>1.1005</v>
      </c>
      <c r="M857">
        <v>0.89949999999999997</v>
      </c>
      <c r="N857">
        <v>59</v>
      </c>
      <c r="O857">
        <v>765</v>
      </c>
      <c r="P857">
        <v>8</v>
      </c>
      <c r="Q857" s="3" t="s">
        <v>4376</v>
      </c>
    </row>
    <row r="858" ht="15" customHeight="1">
      <c r="A858" t="e">
        <f t="shared" ca="1" si="564"/>
        <v>#VALUE!</v>
      </c>
      <c r="B858" t="e">
        <f t="array" ref="B858" ca="1">_xlfn.XLOOKUP(Tabelle10[[#This Row],[ExperimentID]]&amp;Tabelle10[[#This Row],[NegotiationID]]&amp;Tabelle10[[#This Row],[MessageID]],ALL_IN_ONE[ExperimentID]&amp;ALL_IN_ONE[NegotiationID]&amp;ALL_IN_ONE[MessageID],ALL_IN_ONE[Gesamt_ID],,0)</f>
        <v>#VALUE!</v>
      </c>
      <c r="C858">
        <v>67804</v>
      </c>
      <c r="D858" t="s">
        <v>3675</v>
      </c>
      <c r="E858">
        <v>72605</v>
      </c>
      <c r="F858">
        <v>67794</v>
      </c>
      <c r="G858">
        <v>67791</v>
      </c>
      <c r="H858" t="s">
        <v>31</v>
      </c>
      <c r="I858" t="str">
        <f t="array" ref="I858">IFERROR(_xlfn.XLOOKUP(Tabelle10[[#This Row],[NegotiationID]]&amp;"FinalAccept",Tabelle10[NegotiationID]&amp;Tabelle10[ActionType],Tabelle10[ActionType],,0),_xlfn.XLOOKUP(Tabelle10[[#This Row],[NegotiationID]]&amp;"FinalReject",Tabelle10[NegotiationID]&amp;Tabelle10[ActionType],Tabelle10[ActionType],,0))</f>
        <v>FinalAccept</v>
      </c>
      <c r="J858">
        <v>0.88100000000000001</v>
      </c>
      <c r="K858">
        <v>0.23000000000000001</v>
      </c>
      <c r="L858">
        <v>1.111</v>
      </c>
      <c r="M858">
        <v>0.65100000000000002</v>
      </c>
      <c r="N858">
        <v>174</v>
      </c>
      <c r="O858">
        <v>765</v>
      </c>
      <c r="P858">
        <v>8</v>
      </c>
      <c r="Q858" s="3" t="s">
        <v>4377</v>
      </c>
    </row>
    <row r="859" ht="15" customHeight="1">
      <c r="A859" t="e">
        <f t="shared" ca="1" si="564"/>
        <v>#VALUE!</v>
      </c>
      <c r="B859" t="e">
        <f t="array" ref="B859" ca="1">_xlfn.XLOOKUP(Tabelle10[[#This Row],[ExperimentID]]&amp;Tabelle10[[#This Row],[NegotiationID]]&amp;Tabelle10[[#This Row],[MessageID]],ALL_IN_ONE[ExperimentID]&amp;ALL_IN_ONE[NegotiationID]&amp;ALL_IN_ONE[MessageID],ALL_IN_ONE[Gesamt_ID],,0)</f>
        <v>#VALUE!</v>
      </c>
      <c r="C859">
        <v>67804</v>
      </c>
      <c r="D859" t="s">
        <v>3675</v>
      </c>
      <c r="E859">
        <v>74941</v>
      </c>
      <c r="F859">
        <v>67791</v>
      </c>
      <c r="G859">
        <v>67794</v>
      </c>
      <c r="H859" t="s">
        <v>31</v>
      </c>
      <c r="I859" t="str">
        <f t="array" ref="I859">IFERROR(_xlfn.XLOOKUP(Tabelle10[[#This Row],[NegotiationID]]&amp;"FinalAccept",Tabelle10[NegotiationID]&amp;Tabelle10[ActionType],Tabelle10[ActionType],,0),_xlfn.XLOOKUP(Tabelle10[[#This Row],[NegotiationID]]&amp;"FinalReject",Tabelle10[NegotiationID]&amp;Tabelle10[ActionType],Tabelle10[ActionType],,0))</f>
        <v>FinalAccept</v>
      </c>
      <c r="J859">
        <v>0.79100000000000004</v>
      </c>
      <c r="K859">
        <v>0.4325</v>
      </c>
      <c r="L859">
        <v>1.2235</v>
      </c>
      <c r="M859">
        <v>0.35849999999999999</v>
      </c>
      <c r="N859">
        <v>139</v>
      </c>
      <c r="O859">
        <v>765</v>
      </c>
      <c r="P859">
        <v>8</v>
      </c>
      <c r="Q859" s="3" t="s">
        <v>4378</v>
      </c>
    </row>
    <row r="860" ht="15" customHeight="1">
      <c r="A860" t="e">
        <f t="shared" ca="1" si="564"/>
        <v>#VALUE!</v>
      </c>
      <c r="B860" t="e">
        <f t="array" ref="B860" ca="1">_xlfn.XLOOKUP(Tabelle10[[#This Row],[ExperimentID]]&amp;Tabelle10[[#This Row],[NegotiationID]]&amp;Tabelle10[[#This Row],[MessageID]],ALL_IN_ONE[ExperimentID]&amp;ALL_IN_ONE[NegotiationID]&amp;ALL_IN_ONE[MessageID],ALL_IN_ONE[Gesamt_ID],,0)</f>
        <v>#VALUE!</v>
      </c>
      <c r="C860">
        <v>67804</v>
      </c>
      <c r="D860" t="s">
        <v>3675</v>
      </c>
      <c r="E860">
        <v>75421</v>
      </c>
      <c r="F860">
        <v>67794</v>
      </c>
      <c r="G860">
        <v>67791</v>
      </c>
      <c r="H860" t="s">
        <v>31</v>
      </c>
      <c r="I860" t="str">
        <f t="array" ref="I860">IFERROR(_xlfn.XLOOKUP(Tabelle10[[#This Row],[NegotiationID]]&amp;"FinalAccept",Tabelle10[NegotiationID]&amp;Tabelle10[ActionType],Tabelle10[ActionType],,0),_xlfn.XLOOKUP(Tabelle10[[#This Row],[NegotiationID]]&amp;"FinalReject",Tabelle10[NegotiationID]&amp;Tabelle10[ActionType],Tabelle10[ActionType],,0))</f>
        <v>FinalAccept</v>
      </c>
      <c r="J860">
        <v>0.82150000000000001</v>
      </c>
      <c r="K860">
        <v>0.40150000000000002</v>
      </c>
      <c r="L860">
        <v>1.2230000000000001</v>
      </c>
      <c r="M860">
        <v>0.41999999999999998</v>
      </c>
      <c r="N860">
        <v>163</v>
      </c>
      <c r="O860">
        <v>765</v>
      </c>
      <c r="P860">
        <v>8</v>
      </c>
      <c r="Q860" s="3" t="s">
        <v>4379</v>
      </c>
    </row>
    <row r="861" ht="15" customHeight="1">
      <c r="A861" t="e">
        <f t="shared" ca="1" si="564"/>
        <v>#VALUE!</v>
      </c>
      <c r="B861" t="e">
        <f t="array" ref="B861" ca="1">_xlfn.XLOOKUP(Tabelle10[[#This Row],[ExperimentID]]&amp;Tabelle10[[#This Row],[NegotiationID]]&amp;Tabelle10[[#This Row],[MessageID]],ALL_IN_ONE[ExperimentID]&amp;ALL_IN_ONE[NegotiationID]&amp;ALL_IN_ONE[MessageID],ALL_IN_ONE[Gesamt_ID],,0)</f>
        <v>#VALUE!</v>
      </c>
      <c r="C861">
        <v>67804</v>
      </c>
      <c r="D861" t="s">
        <v>3675</v>
      </c>
      <c r="E861">
        <v>76914</v>
      </c>
      <c r="F861">
        <v>67791</v>
      </c>
      <c r="G861">
        <v>67794</v>
      </c>
      <c r="H861" t="s">
        <v>31</v>
      </c>
      <c r="I861" t="str">
        <f t="array" ref="I861">IFERROR(_xlfn.XLOOKUP(Tabelle10[[#This Row],[NegotiationID]]&amp;"FinalAccept",Tabelle10[NegotiationID]&amp;Tabelle10[ActionType],Tabelle10[ActionType],,0),_xlfn.XLOOKUP(Tabelle10[[#This Row],[NegotiationID]]&amp;"FinalReject",Tabelle10[NegotiationID]&amp;Tabelle10[ActionType],Tabelle10[ActionType],,0))</f>
        <v>FinalAccept</v>
      </c>
      <c r="J861">
        <v>0.51049999999999995</v>
      </c>
      <c r="K861">
        <v>0.59199999999999997</v>
      </c>
      <c r="L861">
        <v>1.1025</v>
      </c>
      <c r="M861">
        <v>0.081500000000000003</v>
      </c>
      <c r="N861">
        <v>118</v>
      </c>
      <c r="O861">
        <v>765</v>
      </c>
      <c r="P861">
        <v>8</v>
      </c>
      <c r="Q861" s="3" t="s">
        <v>4380</v>
      </c>
    </row>
    <row r="862" ht="15" customHeight="1">
      <c r="A862" t="e">
        <f t="shared" ca="1" si="564"/>
        <v>#VALUE!</v>
      </c>
      <c r="B862" t="e">
        <f t="array" ref="B862" ca="1">_xlfn.XLOOKUP(Tabelle10[[#This Row],[ExperimentID]]&amp;Tabelle10[[#This Row],[NegotiationID]]&amp;Tabelle10[[#This Row],[MessageID]],ALL_IN_ONE[ExperimentID]&amp;ALL_IN_ONE[NegotiationID]&amp;ALL_IN_ONE[MessageID],ALL_IN_ONE[Gesamt_ID],,0)</f>
        <v>#VALUE!</v>
      </c>
      <c r="C862">
        <v>67804</v>
      </c>
      <c r="D862" t="s">
        <v>3675</v>
      </c>
      <c r="E862">
        <v>77106</v>
      </c>
      <c r="F862">
        <v>67794</v>
      </c>
      <c r="G862">
        <v>67791</v>
      </c>
      <c r="H862" t="s">
        <v>31</v>
      </c>
      <c r="I862" t="str">
        <f t="array" ref="I862">IFERROR(_xlfn.XLOOKUP(Tabelle10[[#This Row],[NegotiationID]]&amp;"FinalAccept",Tabelle10[NegotiationID]&amp;Tabelle10[ActionType],Tabelle10[ActionType],,0),_xlfn.XLOOKUP(Tabelle10[[#This Row],[NegotiationID]]&amp;"FinalReject",Tabelle10[NegotiationID]&amp;Tabelle10[ActionType],Tabelle10[ActionType],,0))</f>
        <v>FinalAccept</v>
      </c>
      <c r="J862">
        <v>0.72150000000000003</v>
      </c>
      <c r="K862">
        <v>0.45050000000000001</v>
      </c>
      <c r="L862">
        <v>1.1719999999999999</v>
      </c>
      <c r="M862">
        <v>0.27100000000000002</v>
      </c>
      <c r="N862">
        <v>62</v>
      </c>
      <c r="O862">
        <v>765</v>
      </c>
      <c r="P862">
        <v>8</v>
      </c>
      <c r="Q862" s="3" t="s">
        <v>4381</v>
      </c>
    </row>
    <row r="863" ht="15" customHeight="1">
      <c r="A863" t="e">
        <f t="shared" ca="1" si="564"/>
        <v>#VALUE!</v>
      </c>
      <c r="B863" t="e">
        <f t="array" ref="B863" ca="1">_xlfn.XLOOKUP(Tabelle10[[#This Row],[ExperimentID]]&amp;Tabelle10[[#This Row],[NegotiationID]]&amp;Tabelle10[[#This Row],[MessageID]],ALL_IN_ONE[ExperimentID]&amp;ALL_IN_ONE[NegotiationID]&amp;ALL_IN_ONE[MessageID],ALL_IN_ONE[Gesamt_ID],,0)</f>
        <v>#VALUE!</v>
      </c>
      <c r="C863">
        <v>67804</v>
      </c>
      <c r="D863" t="s">
        <v>3675</v>
      </c>
      <c r="E863">
        <v>77189</v>
      </c>
      <c r="F863">
        <v>67791</v>
      </c>
      <c r="G863">
        <v>67794</v>
      </c>
      <c r="H863" t="s">
        <v>20</v>
      </c>
      <c r="I863" t="str">
        <f t="array" ref="I863">IFERROR(_xlfn.XLOOKUP(Tabelle10[[#This Row],[NegotiationID]]&amp;"FinalAccept",Tabelle10[NegotiationID]&amp;Tabelle10[ActionType],Tabelle10[ActionType],,0),_xlfn.XLOOKUP(Tabelle10[[#This Row],[NegotiationID]]&amp;"FinalReject",Tabelle10[NegotiationID]&amp;Tabelle10[ActionType],Tabelle10[ActionType],,0))</f>
        <v>FinalAccept</v>
      </c>
      <c r="J863">
        <v>0.45050000000000001</v>
      </c>
      <c r="K863">
        <v>0.72150000000000003</v>
      </c>
      <c r="L863">
        <v>1.1719999999999999</v>
      </c>
      <c r="M863">
        <v>0.27100000000000002</v>
      </c>
      <c r="N863">
        <v>29</v>
      </c>
      <c r="O863">
        <v>765</v>
      </c>
      <c r="P863">
        <v>8</v>
      </c>
      <c r="Q863" s="3" t="s">
        <v>4382</v>
      </c>
    </row>
    <row r="864" ht="14.5" hidden="1">
      <c r="A864" t="e">
        <f t="shared" ca="1" si="564"/>
        <v>#VALUE!</v>
      </c>
      <c r="B864" t="e">
        <f t="array" ref="B864" ca="1">_xlfn.XLOOKUP(Tabelle10[[#This Row],[ExperimentID]]&amp;Tabelle10[[#This Row],[NegotiationID]]&amp;Tabelle10[[#This Row],[MessageID]],ALL_IN_ONE[ExperimentID]&amp;ALL_IN_ONE[NegotiationID]&amp;ALL_IN_ONE[MessageID],ALL_IN_ONE[Gesamt_ID],,0)</f>
        <v>#VALUE!</v>
      </c>
      <c r="C864">
        <v>67832</v>
      </c>
      <c r="D864" t="s">
        <v>3675</v>
      </c>
      <c r="E864">
        <v>67833</v>
      </c>
      <c r="H864" t="s">
        <v>6019</v>
      </c>
      <c r="I864" t="str">
        <f t="array" ref="I864">IFERROR(_xlfn.XLOOKUP(Tabelle10[[#This Row],[NegotiationID]]&amp;"FinalAccept",Tabelle10[NegotiationID]&amp;Tabelle10[ActionType],Tabelle10[ActionType],,0),_xlfn.XLOOKUP(Tabelle10[[#This Row],[NegotiationID]]&amp;"FinalReject",Tabelle10[NegotiationID]&amp;Tabelle10[ActionType],Tabelle10[ActionType],,0))</f>
        <v>FinalAccept</v>
      </c>
      <c r="N864">
        <v>21</v>
      </c>
      <c r="O864">
        <v>1677</v>
      </c>
      <c r="P864">
        <v>9</v>
      </c>
      <c r="Q864" t="s">
        <v>6020</v>
      </c>
    </row>
    <row r="865" ht="15" customHeight="1">
      <c r="A865" t="e">
        <f t="shared" ca="1" si="564"/>
        <v>#VALUE!</v>
      </c>
      <c r="B865" t="e">
        <f t="array" ref="B865" ca="1">_xlfn.XLOOKUP(Tabelle10[[#This Row],[ExperimentID]]&amp;Tabelle10[[#This Row],[NegotiationID]]&amp;Tabelle10[[#This Row],[MessageID]],ALL_IN_ONE[ExperimentID]&amp;ALL_IN_ONE[NegotiationID]&amp;ALL_IN_ONE[MessageID],ALL_IN_ONE[Gesamt_ID],,0)</f>
        <v>#VALUE!</v>
      </c>
      <c r="C865">
        <v>67832</v>
      </c>
      <c r="D865" t="s">
        <v>3675</v>
      </c>
      <c r="E865">
        <v>71724</v>
      </c>
      <c r="F865">
        <v>67819</v>
      </c>
      <c r="G865">
        <v>67822</v>
      </c>
      <c r="H865" t="s">
        <v>158</v>
      </c>
      <c r="I865" t="str">
        <f t="array" ref="I865">IFERROR(_xlfn.XLOOKUP(Tabelle10[[#This Row],[NegotiationID]]&amp;"FinalAccept",Tabelle10[NegotiationID]&amp;Tabelle10[ActionType],Tabelle10[ActionType],,0),_xlfn.XLOOKUP(Tabelle10[[#This Row],[NegotiationID]]&amp;"FinalReject",Tabelle10[NegotiationID]&amp;Tabelle10[ActionType],Tabelle10[ActionType],,0))</f>
        <v>FinalAccept</v>
      </c>
      <c r="J865">
        <v>1</v>
      </c>
      <c r="K865">
        <v>0.10050000000000001</v>
      </c>
      <c r="L865">
        <v>1.1005</v>
      </c>
      <c r="M865">
        <v>0.89949999999999997</v>
      </c>
      <c r="N865">
        <v>242</v>
      </c>
      <c r="O865">
        <v>1677</v>
      </c>
      <c r="P865">
        <v>9</v>
      </c>
      <c r="Q865" s="3" t="s">
        <v>4383</v>
      </c>
    </row>
    <row r="866" ht="15" customHeight="1">
      <c r="A866" t="e">
        <f t="shared" ca="1" si="564"/>
        <v>#VALUE!</v>
      </c>
      <c r="B866" t="e">
        <f t="array" ref="B866" ca="1">_xlfn.XLOOKUP(Tabelle10[[#This Row],[ExperimentID]]&amp;Tabelle10[[#This Row],[NegotiationID]]&amp;Tabelle10[[#This Row],[MessageID]],ALL_IN_ONE[ExperimentID]&amp;ALL_IN_ONE[NegotiationID]&amp;ALL_IN_ONE[MessageID],ALL_IN_ONE[Gesamt_ID],,0)</f>
        <v>#VALUE!</v>
      </c>
      <c r="C866">
        <v>67832</v>
      </c>
      <c r="D866" t="s">
        <v>3675</v>
      </c>
      <c r="E866">
        <v>72474</v>
      </c>
      <c r="F866">
        <v>67822</v>
      </c>
      <c r="G866">
        <v>67819</v>
      </c>
      <c r="H866" t="s">
        <v>31</v>
      </c>
      <c r="I866" t="str">
        <f t="array" ref="I866">IFERROR(_xlfn.XLOOKUP(Tabelle10[[#This Row],[NegotiationID]]&amp;"FinalAccept",Tabelle10[NegotiationID]&amp;Tabelle10[ActionType],Tabelle10[ActionType],,0),_xlfn.XLOOKUP(Tabelle10[[#This Row],[NegotiationID]]&amp;"FinalReject",Tabelle10[NegotiationID]&amp;Tabelle10[ActionType],Tabelle10[ActionType],,0))</f>
        <v>FinalAccept</v>
      </c>
      <c r="J866">
        <v>0.72250000000000003</v>
      </c>
      <c r="K866">
        <v>0.42999999999999999</v>
      </c>
      <c r="L866">
        <v>1.1525000000000001</v>
      </c>
      <c r="M866">
        <v>0.29249999999999998</v>
      </c>
      <c r="N866">
        <v>302</v>
      </c>
      <c r="O866">
        <v>1677</v>
      </c>
      <c r="P866">
        <v>9</v>
      </c>
      <c r="Q866" s="3" t="s">
        <v>4384</v>
      </c>
    </row>
    <row r="867" ht="15" customHeight="1">
      <c r="A867" t="e">
        <f t="shared" ca="1" si="564"/>
        <v>#VALUE!</v>
      </c>
      <c r="B867" t="e">
        <f t="array" ref="B867" ca="1">_xlfn.XLOOKUP(Tabelle10[[#This Row],[ExperimentID]]&amp;Tabelle10[[#This Row],[NegotiationID]]&amp;Tabelle10[[#This Row],[MessageID]],ALL_IN_ONE[ExperimentID]&amp;ALL_IN_ONE[NegotiationID]&amp;ALL_IN_ONE[MessageID],ALL_IN_ONE[Gesamt_ID],,0)</f>
        <v>#VALUE!</v>
      </c>
      <c r="C867">
        <v>67832</v>
      </c>
      <c r="D867" t="s">
        <v>3675</v>
      </c>
      <c r="E867">
        <v>72622</v>
      </c>
      <c r="F867">
        <v>67819</v>
      </c>
      <c r="G867">
        <v>67822</v>
      </c>
      <c r="H867" t="s">
        <v>31</v>
      </c>
      <c r="I867" t="str">
        <f t="array" ref="I867">IFERROR(_xlfn.XLOOKUP(Tabelle10[[#This Row],[NegotiationID]]&amp;"FinalAccept",Tabelle10[NegotiationID]&amp;Tabelle10[ActionType],Tabelle10[ActionType],,0),_xlfn.XLOOKUP(Tabelle10[[#This Row],[NegotiationID]]&amp;"FinalReject",Tabelle10[NegotiationID]&amp;Tabelle10[ActionType],Tabelle10[ActionType],,0))</f>
        <v>FinalAccept</v>
      </c>
      <c r="J867">
        <v>0.751</v>
      </c>
      <c r="K867">
        <v>0.53149999999999997</v>
      </c>
      <c r="L867">
        <v>1.2825</v>
      </c>
      <c r="M867">
        <v>0.2195</v>
      </c>
      <c r="N867">
        <v>228</v>
      </c>
      <c r="O867">
        <v>1677</v>
      </c>
      <c r="P867">
        <v>9</v>
      </c>
      <c r="Q867" s="3" t="s">
        <v>4385</v>
      </c>
    </row>
    <row r="868" ht="15" customHeight="1">
      <c r="A868" t="e">
        <f t="shared" ca="1" si="564"/>
        <v>#VALUE!</v>
      </c>
      <c r="B868" t="e">
        <f t="array" ref="B868" ca="1">_xlfn.XLOOKUP(Tabelle10[[#This Row],[ExperimentID]]&amp;Tabelle10[[#This Row],[NegotiationID]]&amp;Tabelle10[[#This Row],[MessageID]],ALL_IN_ONE[ExperimentID]&amp;ALL_IN_ONE[NegotiationID]&amp;ALL_IN_ONE[MessageID],ALL_IN_ONE[Gesamt_ID],,0)</f>
        <v>#VALUE!</v>
      </c>
      <c r="C868">
        <v>67832</v>
      </c>
      <c r="D868" t="s">
        <v>3675</v>
      </c>
      <c r="E868">
        <v>74363</v>
      </c>
      <c r="F868">
        <v>67822</v>
      </c>
      <c r="G868">
        <v>67819</v>
      </c>
      <c r="H868" t="s">
        <v>31</v>
      </c>
      <c r="I868" t="str">
        <f t="array" ref="I868">IFERROR(_xlfn.XLOOKUP(Tabelle10[[#This Row],[NegotiationID]]&amp;"FinalAccept",Tabelle10[NegotiationID]&amp;Tabelle10[ActionType],Tabelle10[ActionType],,0),_xlfn.XLOOKUP(Tabelle10[[#This Row],[NegotiationID]]&amp;"FinalReject",Tabelle10[NegotiationID]&amp;Tabelle10[ActionType],Tabelle10[ActionType],,0))</f>
        <v>FinalAccept</v>
      </c>
      <c r="J868">
        <v>0.77049999999999996</v>
      </c>
      <c r="K868">
        <v>0.39050000000000001</v>
      </c>
      <c r="L868">
        <v>1.161</v>
      </c>
      <c r="M868">
        <v>0.38</v>
      </c>
      <c r="N868">
        <v>258</v>
      </c>
      <c r="O868">
        <v>1677</v>
      </c>
      <c r="P868">
        <v>9</v>
      </c>
      <c r="Q868" s="3" t="s">
        <v>4386</v>
      </c>
    </row>
    <row r="869" ht="15" customHeight="1">
      <c r="A869" t="e">
        <f t="shared" ca="1" si="564"/>
        <v>#VALUE!</v>
      </c>
      <c r="B869" t="e">
        <f t="array" ref="B869" ca="1">_xlfn.XLOOKUP(Tabelle10[[#This Row],[ExperimentID]]&amp;Tabelle10[[#This Row],[NegotiationID]]&amp;Tabelle10[[#This Row],[MessageID]],ALL_IN_ONE[ExperimentID]&amp;ALL_IN_ONE[NegotiationID]&amp;ALL_IN_ONE[MessageID],ALL_IN_ONE[Gesamt_ID],,0)</f>
        <v>#VALUE!</v>
      </c>
      <c r="C869">
        <v>67832</v>
      </c>
      <c r="D869" t="s">
        <v>3675</v>
      </c>
      <c r="E869">
        <v>75354</v>
      </c>
      <c r="F869">
        <v>67819</v>
      </c>
      <c r="G869">
        <v>67822</v>
      </c>
      <c r="H869" t="s">
        <v>31</v>
      </c>
      <c r="I869" t="str">
        <f t="array" ref="I869">IFERROR(_xlfn.XLOOKUP(Tabelle10[[#This Row],[NegotiationID]]&amp;"FinalAccept",Tabelle10[NegotiationID]&amp;Tabelle10[ActionType],Tabelle10[ActionType],,0),_xlfn.XLOOKUP(Tabelle10[[#This Row],[NegotiationID]]&amp;"FinalReject",Tabelle10[NegotiationID]&amp;Tabelle10[ActionType],Tabelle10[ActionType],,0))</f>
        <v>FinalAccept</v>
      </c>
      <c r="J869">
        <v>0.61850000000000005</v>
      </c>
      <c r="K869">
        <v>0.66200000000000003</v>
      </c>
      <c r="L869">
        <v>1.2805</v>
      </c>
      <c r="M869">
        <v>0.043499999999999997</v>
      </c>
      <c r="N869">
        <v>174</v>
      </c>
      <c r="O869">
        <v>1677</v>
      </c>
      <c r="P869">
        <v>9</v>
      </c>
      <c r="Q869" s="3" t="s">
        <v>4387</v>
      </c>
    </row>
    <row r="870" ht="15" customHeight="1">
      <c r="A870" t="e">
        <f t="shared" ca="1" si="564"/>
        <v>#VALUE!</v>
      </c>
      <c r="B870" t="e">
        <f t="array" ref="B870" ca="1">_xlfn.XLOOKUP(Tabelle10[[#This Row],[ExperimentID]]&amp;Tabelle10[[#This Row],[NegotiationID]]&amp;Tabelle10[[#This Row],[MessageID]],ALL_IN_ONE[ExperimentID]&amp;ALL_IN_ONE[NegotiationID]&amp;ALL_IN_ONE[MessageID],ALL_IN_ONE[Gesamt_ID],,0)</f>
        <v>#VALUE!</v>
      </c>
      <c r="C870">
        <v>67832</v>
      </c>
      <c r="D870" t="s">
        <v>3675</v>
      </c>
      <c r="E870">
        <v>75392</v>
      </c>
      <c r="F870">
        <v>67822</v>
      </c>
      <c r="G870">
        <v>67819</v>
      </c>
      <c r="H870" t="s">
        <v>31</v>
      </c>
      <c r="I870" t="str">
        <f t="array" ref="I870">IFERROR(_xlfn.XLOOKUP(Tabelle10[[#This Row],[NegotiationID]]&amp;"FinalAccept",Tabelle10[NegotiationID]&amp;Tabelle10[ActionType],Tabelle10[ActionType],,0),_xlfn.XLOOKUP(Tabelle10[[#This Row],[NegotiationID]]&amp;"FinalReject",Tabelle10[NegotiationID]&amp;Tabelle10[ActionType],Tabelle10[ActionType],,0))</f>
        <v>FinalAccept</v>
      </c>
      <c r="J870">
        <v>0.80200000000000005</v>
      </c>
      <c r="K870">
        <v>0.47149999999999997</v>
      </c>
      <c r="L870">
        <v>1.2735000000000001</v>
      </c>
      <c r="M870">
        <v>0.33050000000000002</v>
      </c>
      <c r="N870">
        <v>220</v>
      </c>
      <c r="O870">
        <v>1677</v>
      </c>
      <c r="P870">
        <v>9</v>
      </c>
      <c r="Q870" s="3" t="s">
        <v>4388</v>
      </c>
    </row>
    <row r="871" ht="15" customHeight="1">
      <c r="A871" t="e">
        <f t="shared" ca="1" si="564"/>
        <v>#VALUE!</v>
      </c>
      <c r="B871" t="e">
        <f t="array" ref="B871" ca="1">_xlfn.XLOOKUP(Tabelle10[[#This Row],[ExperimentID]]&amp;Tabelle10[[#This Row],[NegotiationID]]&amp;Tabelle10[[#This Row],[MessageID]],ALL_IN_ONE[ExperimentID]&amp;ALL_IN_ONE[NegotiationID]&amp;ALL_IN_ONE[MessageID],ALL_IN_ONE[Gesamt_ID],,0)</f>
        <v>#VALUE!</v>
      </c>
      <c r="C871">
        <v>67832</v>
      </c>
      <c r="D871" t="s">
        <v>3675</v>
      </c>
      <c r="E871">
        <v>75448</v>
      </c>
      <c r="F871">
        <v>67819</v>
      </c>
      <c r="G871">
        <v>67822</v>
      </c>
      <c r="H871" t="s">
        <v>31</v>
      </c>
      <c r="I871" t="str">
        <f t="array" ref="I871">IFERROR(_xlfn.XLOOKUP(Tabelle10[[#This Row],[NegotiationID]]&amp;"FinalAccept",Tabelle10[NegotiationID]&amp;Tabelle10[ActionType],Tabelle10[ActionType],,0),_xlfn.XLOOKUP(Tabelle10[[#This Row],[NegotiationID]]&amp;"FinalReject",Tabelle10[NegotiationID]&amp;Tabelle10[ActionType],Tabelle10[ActionType],,0))</f>
        <v>FinalAccept</v>
      </c>
      <c r="J871">
        <v>0.52049999999999996</v>
      </c>
      <c r="K871">
        <v>0.70199999999999996</v>
      </c>
      <c r="L871">
        <v>1.2224999999999999</v>
      </c>
      <c r="M871">
        <v>0.18149999999999999</v>
      </c>
      <c r="N871">
        <v>164</v>
      </c>
      <c r="O871">
        <v>1677</v>
      </c>
      <c r="P871">
        <v>9</v>
      </c>
      <c r="Q871" s="3" t="s">
        <v>4389</v>
      </c>
    </row>
    <row r="872" ht="15" customHeight="1">
      <c r="A872" t="e">
        <f t="shared" ca="1" si="564"/>
        <v>#VALUE!</v>
      </c>
      <c r="B872" t="e">
        <f t="array" ref="B872" ca="1">_xlfn.XLOOKUP(Tabelle10[[#This Row],[ExperimentID]]&amp;Tabelle10[[#This Row],[NegotiationID]]&amp;Tabelle10[[#This Row],[MessageID]],ALL_IN_ONE[ExperimentID]&amp;ALL_IN_ONE[NegotiationID]&amp;ALL_IN_ONE[MessageID],ALL_IN_ONE[Gesamt_ID],,0)</f>
        <v>#VALUE!</v>
      </c>
      <c r="C872">
        <v>67832</v>
      </c>
      <c r="D872" t="s">
        <v>3675</v>
      </c>
      <c r="E872">
        <v>75597</v>
      </c>
      <c r="F872">
        <v>67822</v>
      </c>
      <c r="G872">
        <v>67819</v>
      </c>
      <c r="H872" t="s">
        <v>20</v>
      </c>
      <c r="I872" t="str">
        <f t="array" ref="I872">IFERROR(_xlfn.XLOOKUP(Tabelle10[[#This Row],[NegotiationID]]&amp;"FinalAccept",Tabelle10[NegotiationID]&amp;Tabelle10[ActionType],Tabelle10[ActionType],,0),_xlfn.XLOOKUP(Tabelle10[[#This Row],[NegotiationID]]&amp;"FinalReject",Tabelle10[NegotiationID]&amp;Tabelle10[ActionType],Tabelle10[ActionType],,0))</f>
        <v>FinalAccept</v>
      </c>
      <c r="J872">
        <v>0.70199999999999996</v>
      </c>
      <c r="K872">
        <v>0.52049999999999996</v>
      </c>
      <c r="L872">
        <v>1.2224999999999999</v>
      </c>
      <c r="M872">
        <v>0.18149999999999999</v>
      </c>
      <c r="N872">
        <v>68</v>
      </c>
      <c r="O872">
        <v>1677</v>
      </c>
      <c r="P872">
        <v>9</v>
      </c>
      <c r="Q872" s="3" t="s">
        <v>4390</v>
      </c>
    </row>
    <row r="873" ht="14.5" hidden="1">
      <c r="A873" t="e">
        <f t="shared" ca="1" si="564"/>
        <v>#VALUE!</v>
      </c>
      <c r="B873" t="e">
        <f t="array" ref="B873" ca="1">_xlfn.XLOOKUP(Tabelle10[[#This Row],[ExperimentID]]&amp;Tabelle10[[#This Row],[NegotiationID]]&amp;Tabelle10[[#This Row],[MessageID]],ALL_IN_ONE[ExperimentID]&amp;ALL_IN_ONE[NegotiationID]&amp;ALL_IN_ONE[MessageID],ALL_IN_ONE[Gesamt_ID],,0)</f>
        <v>#VALUE!</v>
      </c>
      <c r="C873">
        <v>67860</v>
      </c>
      <c r="D873" t="s">
        <v>3675</v>
      </c>
      <c r="E873">
        <v>67861</v>
      </c>
      <c r="H873" t="s">
        <v>6019</v>
      </c>
      <c r="I873" t="str">
        <f t="array" ref="I873">IFERROR(_xlfn.XLOOKUP(Tabelle10[[#This Row],[NegotiationID]]&amp;"FinalAccept",Tabelle10[NegotiationID]&amp;Tabelle10[ActionType],Tabelle10[ActionType],,0),_xlfn.XLOOKUP(Tabelle10[[#This Row],[NegotiationID]]&amp;"FinalReject",Tabelle10[NegotiationID]&amp;Tabelle10[ActionType],Tabelle10[ActionType],,0))</f>
        <v>FinalAccept</v>
      </c>
      <c r="N873">
        <v>21</v>
      </c>
      <c r="O873">
        <v>1515</v>
      </c>
      <c r="P873">
        <v>14</v>
      </c>
      <c r="Q873" t="s">
        <v>6020</v>
      </c>
    </row>
    <row r="874" ht="15" customHeight="1">
      <c r="A874" t="e">
        <f t="shared" ca="1" si="564"/>
        <v>#VALUE!</v>
      </c>
      <c r="B874" t="e">
        <f t="array" ref="B874" ca="1">_xlfn.XLOOKUP(Tabelle10[[#This Row],[ExperimentID]]&amp;Tabelle10[[#This Row],[NegotiationID]]&amp;Tabelle10[[#This Row],[MessageID]],ALL_IN_ONE[ExperimentID]&amp;ALL_IN_ONE[NegotiationID]&amp;ALL_IN_ONE[MessageID],ALL_IN_ONE[Gesamt_ID],,0)</f>
        <v>#VALUE!</v>
      </c>
      <c r="C874">
        <v>67860</v>
      </c>
      <c r="D874" t="s">
        <v>3675</v>
      </c>
      <c r="E874">
        <v>71796</v>
      </c>
      <c r="F874">
        <v>67847</v>
      </c>
      <c r="G874">
        <v>67850</v>
      </c>
      <c r="H874" t="s">
        <v>158</v>
      </c>
      <c r="I874" t="str">
        <f t="array" ref="I874">IFERROR(_xlfn.XLOOKUP(Tabelle10[[#This Row],[NegotiationID]]&amp;"FinalAccept",Tabelle10[NegotiationID]&amp;Tabelle10[ActionType],Tabelle10[ActionType],,0),_xlfn.XLOOKUP(Tabelle10[[#This Row],[NegotiationID]]&amp;"FinalReject",Tabelle10[NegotiationID]&amp;Tabelle10[ActionType],Tabelle10[ActionType],,0))</f>
        <v>FinalAccept</v>
      </c>
      <c r="J874">
        <v>0.96999999999999997</v>
      </c>
      <c r="K874">
        <v>0.059999999999999998</v>
      </c>
      <c r="L874">
        <v>1.03</v>
      </c>
      <c r="M874">
        <v>0.91000000000000003</v>
      </c>
      <c r="N874">
        <v>312</v>
      </c>
      <c r="O874">
        <v>1515</v>
      </c>
      <c r="P874">
        <v>14</v>
      </c>
      <c r="Q874" s="3" t="s">
        <v>4391</v>
      </c>
    </row>
    <row r="875" ht="15" customHeight="1">
      <c r="A875" t="e">
        <f t="shared" ca="1" si="564"/>
        <v>#VALUE!</v>
      </c>
      <c r="B875" t="e">
        <f t="array" ref="B875" ca="1">_xlfn.XLOOKUP(Tabelle10[[#This Row],[ExperimentID]]&amp;Tabelle10[[#This Row],[NegotiationID]]&amp;Tabelle10[[#This Row],[MessageID]],ALL_IN_ONE[ExperimentID]&amp;ALL_IN_ONE[NegotiationID]&amp;ALL_IN_ONE[MessageID],ALL_IN_ONE[Gesamt_ID],,0)</f>
        <v>#VALUE!</v>
      </c>
      <c r="C875">
        <v>67860</v>
      </c>
      <c r="D875" t="s">
        <v>3675</v>
      </c>
      <c r="E875">
        <v>72601</v>
      </c>
      <c r="F875">
        <v>67850</v>
      </c>
      <c r="G875">
        <v>67847</v>
      </c>
      <c r="H875" t="s">
        <v>31</v>
      </c>
      <c r="I875" t="str">
        <f t="array" ref="I875">IFERROR(_xlfn.XLOOKUP(Tabelle10[[#This Row],[NegotiationID]]&amp;"FinalAccept",Tabelle10[NegotiationID]&amp;Tabelle10[ActionType],Tabelle10[ActionType],,0),_xlfn.XLOOKUP(Tabelle10[[#This Row],[NegotiationID]]&amp;"FinalReject",Tabelle10[NegotiationID]&amp;Tabelle10[ActionType],Tabelle10[ActionType],,0))</f>
        <v>FinalAccept</v>
      </c>
      <c r="J875">
        <v>1</v>
      </c>
      <c r="K875">
        <v>0.11</v>
      </c>
      <c r="L875">
        <v>1.1100000000000001</v>
      </c>
      <c r="M875">
        <v>0.89000000000000001</v>
      </c>
      <c r="N875">
        <v>208</v>
      </c>
      <c r="O875">
        <v>1515</v>
      </c>
      <c r="P875">
        <v>14</v>
      </c>
      <c r="Q875" s="3" t="s">
        <v>4392</v>
      </c>
    </row>
    <row r="876" ht="15" customHeight="1">
      <c r="A876" t="e">
        <f t="shared" ca="1" si="564"/>
        <v>#VALUE!</v>
      </c>
      <c r="B876" t="e">
        <f t="array" ref="B876" ca="1">_xlfn.XLOOKUP(Tabelle10[[#This Row],[ExperimentID]]&amp;Tabelle10[[#This Row],[NegotiationID]]&amp;Tabelle10[[#This Row],[MessageID]],ALL_IN_ONE[ExperimentID]&amp;ALL_IN_ONE[NegotiationID]&amp;ALL_IN_ONE[MessageID],ALL_IN_ONE[Gesamt_ID],,0)</f>
        <v>#VALUE!</v>
      </c>
      <c r="C876">
        <v>67860</v>
      </c>
      <c r="D876" t="s">
        <v>3675</v>
      </c>
      <c r="E876">
        <v>73656</v>
      </c>
      <c r="F876">
        <v>67847</v>
      </c>
      <c r="G876">
        <v>67850</v>
      </c>
      <c r="H876" t="s">
        <v>31</v>
      </c>
      <c r="I876" t="str">
        <f t="array" ref="I876">IFERROR(_xlfn.XLOOKUP(Tabelle10[[#This Row],[NegotiationID]]&amp;"FinalAccept",Tabelle10[NegotiationID]&amp;Tabelle10[ActionType],Tabelle10[ActionType],,0),_xlfn.XLOOKUP(Tabelle10[[#This Row],[NegotiationID]]&amp;"FinalReject",Tabelle10[NegotiationID]&amp;Tabelle10[ActionType],Tabelle10[ActionType],,0))</f>
        <v>FinalAccept</v>
      </c>
      <c r="J876">
        <v>0.85999999999999999</v>
      </c>
      <c r="K876">
        <v>0.372</v>
      </c>
      <c r="L876">
        <v>1.232</v>
      </c>
      <c r="M876">
        <v>0.48799999999999999</v>
      </c>
      <c r="N876">
        <v>124</v>
      </c>
      <c r="O876">
        <v>1515</v>
      </c>
      <c r="P876">
        <v>14</v>
      </c>
      <c r="Q876" s="3" t="s">
        <v>4393</v>
      </c>
    </row>
    <row r="877" ht="15" customHeight="1">
      <c r="A877" t="e">
        <f t="shared" ca="1" si="564"/>
        <v>#VALUE!</v>
      </c>
      <c r="B877" t="e">
        <f t="array" ref="B877" ca="1">_xlfn.XLOOKUP(Tabelle10[[#This Row],[ExperimentID]]&amp;Tabelle10[[#This Row],[NegotiationID]]&amp;Tabelle10[[#This Row],[MessageID]],ALL_IN_ONE[ExperimentID]&amp;ALL_IN_ONE[NegotiationID]&amp;ALL_IN_ONE[MessageID],ALL_IN_ONE[Gesamt_ID],,0)</f>
        <v>#VALUE!</v>
      </c>
      <c r="C877">
        <v>67860</v>
      </c>
      <c r="D877" t="s">
        <v>3675</v>
      </c>
      <c r="E877">
        <v>73853</v>
      </c>
      <c r="F877">
        <v>67850</v>
      </c>
      <c r="G877">
        <v>67847</v>
      </c>
      <c r="H877" t="s">
        <v>31</v>
      </c>
      <c r="I877" t="str">
        <f t="array" ref="I877">IFERROR(_xlfn.XLOOKUP(Tabelle10[[#This Row],[NegotiationID]]&amp;"FinalAccept",Tabelle10[NegotiationID]&amp;Tabelle10[ActionType],Tabelle10[ActionType],,0),_xlfn.XLOOKUP(Tabelle10[[#This Row],[NegotiationID]]&amp;"FinalReject",Tabelle10[NegotiationID]&amp;Tabelle10[ActionType],Tabelle10[ActionType],,0))</f>
        <v>FinalAccept</v>
      </c>
      <c r="J877">
        <v>0.89049999999999996</v>
      </c>
      <c r="K877">
        <v>0.28899999999999998</v>
      </c>
      <c r="L877">
        <v>1.1795</v>
      </c>
      <c r="M877">
        <v>0.60150000000000003</v>
      </c>
      <c r="N877">
        <v>104</v>
      </c>
      <c r="O877">
        <v>1515</v>
      </c>
      <c r="P877">
        <v>14</v>
      </c>
      <c r="Q877" s="3" t="s">
        <v>4394</v>
      </c>
    </row>
    <row r="878" ht="15" customHeight="1">
      <c r="A878" t="e">
        <f t="shared" ca="1" si="564"/>
        <v>#VALUE!</v>
      </c>
      <c r="B878" t="e">
        <f t="array" ref="B878" ca="1">_xlfn.XLOOKUP(Tabelle10[[#This Row],[ExperimentID]]&amp;Tabelle10[[#This Row],[NegotiationID]]&amp;Tabelle10[[#This Row],[MessageID]],ALL_IN_ONE[ExperimentID]&amp;ALL_IN_ONE[NegotiationID]&amp;ALL_IN_ONE[MessageID],ALL_IN_ONE[Gesamt_ID],,0)</f>
        <v>#VALUE!</v>
      </c>
      <c r="C878">
        <v>67860</v>
      </c>
      <c r="D878" t="s">
        <v>3675</v>
      </c>
      <c r="E878">
        <v>74266</v>
      </c>
      <c r="F878">
        <v>67847</v>
      </c>
      <c r="G878">
        <v>67850</v>
      </c>
      <c r="H878" t="s">
        <v>31</v>
      </c>
      <c r="I878" t="str">
        <f t="array" ref="I878">IFERROR(_xlfn.XLOOKUP(Tabelle10[[#This Row],[NegotiationID]]&amp;"FinalAccept",Tabelle10[NegotiationID]&amp;Tabelle10[ActionType],Tabelle10[ActionType],,0),_xlfn.XLOOKUP(Tabelle10[[#This Row],[NegotiationID]]&amp;"FinalReject",Tabelle10[NegotiationID]&amp;Tabelle10[ActionType],Tabelle10[ActionType],,0))</f>
        <v>FinalAccept</v>
      </c>
      <c r="J878">
        <v>0.751</v>
      </c>
      <c r="K878">
        <v>0.53149999999999997</v>
      </c>
      <c r="L878">
        <v>1.2825</v>
      </c>
      <c r="M878">
        <v>0.2195</v>
      </c>
      <c r="N878">
        <v>140</v>
      </c>
      <c r="O878">
        <v>1515</v>
      </c>
      <c r="P878">
        <v>14</v>
      </c>
      <c r="Q878" s="3" t="s">
        <v>4395</v>
      </c>
    </row>
    <row r="879" ht="15" customHeight="1">
      <c r="A879" t="e">
        <f t="shared" ca="1" si="564"/>
        <v>#VALUE!</v>
      </c>
      <c r="B879" t="e">
        <f t="array" ref="B879" ca="1">_xlfn.XLOOKUP(Tabelle10[[#This Row],[ExperimentID]]&amp;Tabelle10[[#This Row],[NegotiationID]]&amp;Tabelle10[[#This Row],[MessageID]],ALL_IN_ONE[ExperimentID]&amp;ALL_IN_ONE[NegotiationID]&amp;ALL_IN_ONE[MessageID],ALL_IN_ONE[Gesamt_ID],,0)</f>
        <v>#VALUE!</v>
      </c>
      <c r="C879">
        <v>67860</v>
      </c>
      <c r="D879" t="s">
        <v>3675</v>
      </c>
      <c r="E879">
        <v>74505</v>
      </c>
      <c r="F879">
        <v>67850</v>
      </c>
      <c r="G879">
        <v>67847</v>
      </c>
      <c r="H879" t="s">
        <v>31</v>
      </c>
      <c r="I879" t="str">
        <f t="array" ref="I879">IFERROR(_xlfn.XLOOKUP(Tabelle10[[#This Row],[NegotiationID]]&amp;"FinalAccept",Tabelle10[NegotiationID]&amp;Tabelle10[ActionType],Tabelle10[ActionType],,0),_xlfn.XLOOKUP(Tabelle10[[#This Row],[NegotiationID]]&amp;"FinalReject",Tabelle10[NegotiationID]&amp;Tabelle10[ActionType],Tabelle10[ActionType],,0))</f>
        <v>FinalAccept</v>
      </c>
      <c r="J879">
        <v>0.72150000000000003</v>
      </c>
      <c r="K879">
        <v>0.45050000000000001</v>
      </c>
      <c r="L879">
        <v>1.1719999999999999</v>
      </c>
      <c r="M879">
        <v>0.27100000000000002</v>
      </c>
      <c r="N879">
        <v>115</v>
      </c>
      <c r="O879">
        <v>1515</v>
      </c>
      <c r="P879">
        <v>14</v>
      </c>
      <c r="Q879" s="3" t="s">
        <v>4396</v>
      </c>
    </row>
    <row r="880" ht="15" customHeight="1">
      <c r="A880" t="e">
        <f t="shared" ca="1" si="564"/>
        <v>#VALUE!</v>
      </c>
      <c r="B880" t="e">
        <f t="array" ref="B880" ca="1">_xlfn.XLOOKUP(Tabelle10[[#This Row],[ExperimentID]]&amp;Tabelle10[[#This Row],[NegotiationID]]&amp;Tabelle10[[#This Row],[MessageID]],ALL_IN_ONE[ExperimentID]&amp;ALL_IN_ONE[NegotiationID]&amp;ALL_IN_ONE[MessageID],ALL_IN_ONE[Gesamt_ID],,0)</f>
        <v>#VALUE!</v>
      </c>
      <c r="C880">
        <v>67860</v>
      </c>
      <c r="D880" t="s">
        <v>3675</v>
      </c>
      <c r="E880">
        <v>74792</v>
      </c>
      <c r="F880">
        <v>67847</v>
      </c>
      <c r="G880">
        <v>67850</v>
      </c>
      <c r="H880" t="s">
        <v>31</v>
      </c>
      <c r="I880" t="str">
        <f t="array" ref="I880">IFERROR(_xlfn.XLOOKUP(Tabelle10[[#This Row],[NegotiationID]]&amp;"FinalAccept",Tabelle10[NegotiationID]&amp;Tabelle10[ActionType],Tabelle10[ActionType],,0),_xlfn.XLOOKUP(Tabelle10[[#This Row],[NegotiationID]]&amp;"FinalReject",Tabelle10[NegotiationID]&amp;Tabelle10[ActionType],Tabelle10[ActionType],,0))</f>
        <v>FinalAccept</v>
      </c>
      <c r="J880">
        <v>0.73850000000000005</v>
      </c>
      <c r="K880">
        <v>0.46250000000000002</v>
      </c>
      <c r="L880">
        <v>1.2010000000000001</v>
      </c>
      <c r="M880">
        <v>0.27600000000000002</v>
      </c>
      <c r="N880">
        <v>84</v>
      </c>
      <c r="O880">
        <v>1515</v>
      </c>
      <c r="P880">
        <v>14</v>
      </c>
      <c r="Q880" s="3" t="s">
        <v>4397</v>
      </c>
    </row>
    <row r="881" ht="15" customHeight="1">
      <c r="A881" t="e">
        <f t="shared" ca="1" si="564"/>
        <v>#VALUE!</v>
      </c>
      <c r="B881" t="e">
        <f t="array" ref="B881" ca="1">_xlfn.XLOOKUP(Tabelle10[[#This Row],[ExperimentID]]&amp;Tabelle10[[#This Row],[NegotiationID]]&amp;Tabelle10[[#This Row],[MessageID]],ALL_IN_ONE[ExperimentID]&amp;ALL_IN_ONE[NegotiationID]&amp;ALL_IN_ONE[MessageID],ALL_IN_ONE[Gesamt_ID],,0)</f>
        <v>#VALUE!</v>
      </c>
      <c r="C881">
        <v>67860</v>
      </c>
      <c r="D881" t="s">
        <v>3675</v>
      </c>
      <c r="E881">
        <v>74930</v>
      </c>
      <c r="F881">
        <v>67850</v>
      </c>
      <c r="G881">
        <v>67847</v>
      </c>
      <c r="H881" t="s">
        <v>31</v>
      </c>
      <c r="I881" t="str">
        <f t="array" ref="I881">IFERROR(_xlfn.XLOOKUP(Tabelle10[[#This Row],[NegotiationID]]&amp;"FinalAccept",Tabelle10[NegotiationID]&amp;Tabelle10[ActionType],Tabelle10[ActionType],,0),_xlfn.XLOOKUP(Tabelle10[[#This Row],[NegotiationID]]&amp;"FinalReject",Tabelle10[NegotiationID]&amp;Tabelle10[ActionType],Tabelle10[ActionType],,0))</f>
        <v>FinalAccept</v>
      </c>
      <c r="J881">
        <v>0.71099999999999997</v>
      </c>
      <c r="K881">
        <v>0.5585</v>
      </c>
      <c r="L881">
        <v>1.2695000000000001</v>
      </c>
      <c r="M881">
        <v>0.1525</v>
      </c>
      <c r="N881">
        <v>76</v>
      </c>
      <c r="O881">
        <v>1515</v>
      </c>
      <c r="P881">
        <v>14</v>
      </c>
      <c r="Q881" s="3" t="s">
        <v>4398</v>
      </c>
    </row>
    <row r="882" ht="15" customHeight="1">
      <c r="A882" t="e">
        <f t="shared" ca="1" si="564"/>
        <v>#VALUE!</v>
      </c>
      <c r="B882" t="e">
        <f t="array" ref="B882" ca="1">_xlfn.XLOOKUP(Tabelle10[[#This Row],[ExperimentID]]&amp;Tabelle10[[#This Row],[NegotiationID]]&amp;Tabelle10[[#This Row],[MessageID]],ALL_IN_ONE[ExperimentID]&amp;ALL_IN_ONE[NegotiationID]&amp;ALL_IN_ONE[MessageID],ALL_IN_ONE[Gesamt_ID],,0)</f>
        <v>#VALUE!</v>
      </c>
      <c r="C882">
        <v>67860</v>
      </c>
      <c r="D882" t="s">
        <v>3675</v>
      </c>
      <c r="E882">
        <v>74954</v>
      </c>
      <c r="F882">
        <v>67847</v>
      </c>
      <c r="G882">
        <v>67850</v>
      </c>
      <c r="H882" t="s">
        <v>31</v>
      </c>
      <c r="I882" t="str">
        <f t="array" ref="I882">IFERROR(_xlfn.XLOOKUP(Tabelle10[[#This Row],[NegotiationID]]&amp;"FinalAccept",Tabelle10[NegotiationID]&amp;Tabelle10[ActionType],Tabelle10[ActionType],,0),_xlfn.XLOOKUP(Tabelle10[[#This Row],[NegotiationID]]&amp;"FinalReject",Tabelle10[NegotiationID]&amp;Tabelle10[ActionType],Tabelle10[ActionType],,0))</f>
        <v>FinalAccept</v>
      </c>
      <c r="J882">
        <v>0.63849999999999996</v>
      </c>
      <c r="K882">
        <v>0.61050000000000004</v>
      </c>
      <c r="L882">
        <v>1.2490000000000001</v>
      </c>
      <c r="M882">
        <v>0.028000000000000001</v>
      </c>
      <c r="N882">
        <v>88</v>
      </c>
      <c r="O882">
        <v>1515</v>
      </c>
      <c r="P882">
        <v>14</v>
      </c>
      <c r="Q882" s="3" t="s">
        <v>4399</v>
      </c>
    </row>
    <row r="883" ht="15" customHeight="1">
      <c r="A883" t="e">
        <f t="shared" ca="1" si="564"/>
        <v>#VALUE!</v>
      </c>
      <c r="B883" t="e">
        <f t="array" ref="B883" ca="1">_xlfn.XLOOKUP(Tabelle10[[#This Row],[ExperimentID]]&amp;Tabelle10[[#This Row],[NegotiationID]]&amp;Tabelle10[[#This Row],[MessageID]],ALL_IN_ONE[ExperimentID]&amp;ALL_IN_ONE[NegotiationID]&amp;ALL_IN_ONE[MessageID],ALL_IN_ONE[Gesamt_ID],,0)</f>
        <v>#VALUE!</v>
      </c>
      <c r="C883">
        <v>67860</v>
      </c>
      <c r="D883" t="s">
        <v>3675</v>
      </c>
      <c r="E883">
        <v>75009</v>
      </c>
      <c r="F883">
        <v>67850</v>
      </c>
      <c r="G883">
        <v>67847</v>
      </c>
      <c r="H883" t="s">
        <v>31</v>
      </c>
      <c r="I883" t="str">
        <f t="array" ref="I883">IFERROR(_xlfn.XLOOKUP(Tabelle10[[#This Row],[NegotiationID]]&amp;"FinalAccept",Tabelle10[NegotiationID]&amp;Tabelle10[ActionType],Tabelle10[ActionType],,0),_xlfn.XLOOKUP(Tabelle10[[#This Row],[NegotiationID]]&amp;"FinalReject",Tabelle10[NegotiationID]&amp;Tabelle10[ActionType],Tabelle10[ActionType],,0))</f>
        <v>FinalAccept</v>
      </c>
      <c r="J883">
        <v>0.66000000000000003</v>
      </c>
      <c r="K883">
        <v>0.60850000000000004</v>
      </c>
      <c r="L883">
        <v>1.2685</v>
      </c>
      <c r="M883">
        <v>0.051499999999999997</v>
      </c>
      <c r="N883">
        <v>103</v>
      </c>
      <c r="O883">
        <v>1515</v>
      </c>
      <c r="P883">
        <v>14</v>
      </c>
      <c r="Q883" s="3" t="s">
        <v>4400</v>
      </c>
    </row>
    <row r="884" ht="15" customHeight="1">
      <c r="A884" t="e">
        <f t="shared" ca="1" si="564"/>
        <v>#VALUE!</v>
      </c>
      <c r="B884" t="e">
        <f t="array" ref="B884" ca="1">_xlfn.XLOOKUP(Tabelle10[[#This Row],[ExperimentID]]&amp;Tabelle10[[#This Row],[NegotiationID]]&amp;Tabelle10[[#This Row],[MessageID]],ALL_IN_ONE[ExperimentID]&amp;ALL_IN_ONE[NegotiationID]&amp;ALL_IN_ONE[MessageID],ALL_IN_ONE[Gesamt_ID],,0)</f>
        <v>#VALUE!</v>
      </c>
      <c r="C884">
        <v>67860</v>
      </c>
      <c r="D884" t="s">
        <v>3675</v>
      </c>
      <c r="E884">
        <v>75012</v>
      </c>
      <c r="F884">
        <v>67847</v>
      </c>
      <c r="G884">
        <v>67850</v>
      </c>
      <c r="H884" t="s">
        <v>31</v>
      </c>
      <c r="I884" t="str">
        <f t="array" ref="I884">IFERROR(_xlfn.XLOOKUP(Tabelle10[[#This Row],[NegotiationID]]&amp;"FinalAccept",Tabelle10[NegotiationID]&amp;Tabelle10[ActionType],Tabelle10[ActionType],,0),_xlfn.XLOOKUP(Tabelle10[[#This Row],[NegotiationID]]&amp;"FinalReject",Tabelle10[NegotiationID]&amp;Tabelle10[ActionType],Tabelle10[ActionType],,0))</f>
        <v>FinalAccept</v>
      </c>
      <c r="J884">
        <v>0.66849999999999998</v>
      </c>
      <c r="K884">
        <v>0.61099999999999999</v>
      </c>
      <c r="L884">
        <v>1.2795000000000001</v>
      </c>
      <c r="M884">
        <v>0.057500000000000002</v>
      </c>
      <c r="N884">
        <v>56</v>
      </c>
      <c r="O884">
        <v>1515</v>
      </c>
      <c r="P884">
        <v>14</v>
      </c>
      <c r="Q884" s="3" t="s">
        <v>4401</v>
      </c>
    </row>
    <row r="885" ht="15" customHeight="1">
      <c r="A885" t="e">
        <f t="shared" ca="1" si="564"/>
        <v>#VALUE!</v>
      </c>
      <c r="B885" t="e">
        <f t="array" ref="B885" ca="1">_xlfn.XLOOKUP(Tabelle10[[#This Row],[ExperimentID]]&amp;Tabelle10[[#This Row],[NegotiationID]]&amp;Tabelle10[[#This Row],[MessageID]],ALL_IN_ONE[ExperimentID]&amp;ALL_IN_ONE[NegotiationID]&amp;ALL_IN_ONE[MessageID],ALL_IN_ONE[Gesamt_ID],,0)</f>
        <v>#VALUE!</v>
      </c>
      <c r="C885">
        <v>67860</v>
      </c>
      <c r="D885" t="s">
        <v>3675</v>
      </c>
      <c r="E885">
        <v>75019</v>
      </c>
      <c r="F885">
        <v>67850</v>
      </c>
      <c r="G885">
        <v>67847</v>
      </c>
      <c r="H885" t="s">
        <v>31</v>
      </c>
      <c r="I885" t="str">
        <f t="array" ref="I885">IFERROR(_xlfn.XLOOKUP(Tabelle10[[#This Row],[NegotiationID]]&amp;"FinalAccept",Tabelle10[NegotiationID]&amp;Tabelle10[ActionType],Tabelle10[ActionType],,0),_xlfn.XLOOKUP(Tabelle10[[#This Row],[NegotiationID]]&amp;"FinalReject",Tabelle10[NegotiationID]&amp;Tabelle10[ActionType],Tabelle10[ActionType],,0))</f>
        <v>FinalAccept</v>
      </c>
      <c r="J885">
        <v>0.66000000000000003</v>
      </c>
      <c r="K885">
        <v>0.60850000000000004</v>
      </c>
      <c r="L885">
        <v>1.2685</v>
      </c>
      <c r="M885">
        <v>0.051499999999999997</v>
      </c>
      <c r="N885">
        <v>55</v>
      </c>
      <c r="O885">
        <v>1515</v>
      </c>
      <c r="P885">
        <v>14</v>
      </c>
      <c r="Q885" s="3" t="s">
        <v>4402</v>
      </c>
    </row>
    <row r="886" ht="15" customHeight="1">
      <c r="A886" t="e">
        <f t="shared" ca="1" si="564"/>
        <v>#VALUE!</v>
      </c>
      <c r="B886" t="e">
        <f t="array" ref="B886" ca="1">_xlfn.XLOOKUP(Tabelle10[[#This Row],[ExperimentID]]&amp;Tabelle10[[#This Row],[NegotiationID]]&amp;Tabelle10[[#This Row],[MessageID]],ALL_IN_ONE[ExperimentID]&amp;ALL_IN_ONE[NegotiationID]&amp;ALL_IN_ONE[MessageID],ALL_IN_ONE[Gesamt_ID],,0)</f>
        <v>#VALUE!</v>
      </c>
      <c r="C886">
        <v>67860</v>
      </c>
      <c r="D886" t="s">
        <v>3675</v>
      </c>
      <c r="E886">
        <v>75205</v>
      </c>
      <c r="F886">
        <v>67847</v>
      </c>
      <c r="G886">
        <v>67850</v>
      </c>
      <c r="H886" t="s">
        <v>20</v>
      </c>
      <c r="I886" t="str">
        <f t="array" ref="I886">IFERROR(_xlfn.XLOOKUP(Tabelle10[[#This Row],[NegotiationID]]&amp;"FinalAccept",Tabelle10[NegotiationID]&amp;Tabelle10[ActionType],Tabelle10[ActionType],,0),_xlfn.XLOOKUP(Tabelle10[[#This Row],[NegotiationID]]&amp;"FinalReject",Tabelle10[NegotiationID]&amp;Tabelle10[ActionType],Tabelle10[ActionType],,0))</f>
        <v>FinalAccept</v>
      </c>
      <c r="J886">
        <v>0.60850000000000004</v>
      </c>
      <c r="K886">
        <v>0.66000000000000003</v>
      </c>
      <c r="L886">
        <v>1.2685</v>
      </c>
      <c r="M886">
        <v>0.051499999999999997</v>
      </c>
      <c r="N886">
        <v>29</v>
      </c>
      <c r="O886">
        <v>1515</v>
      </c>
      <c r="P886">
        <v>14</v>
      </c>
      <c r="Q886" s="3" t="s">
        <v>4403</v>
      </c>
    </row>
    <row r="887" ht="14.5" hidden="1">
      <c r="A887" t="e">
        <f t="shared" ca="1" si="564"/>
        <v>#VALUE!</v>
      </c>
      <c r="B887" t="e">
        <f t="array" ref="B887" ca="1">_xlfn.XLOOKUP(Tabelle10[[#This Row],[ExperimentID]]&amp;Tabelle10[[#This Row],[NegotiationID]]&amp;Tabelle10[[#This Row],[MessageID]],ALL_IN_ONE[ExperimentID]&amp;ALL_IN_ONE[NegotiationID]&amp;ALL_IN_ONE[MessageID],ALL_IN_ONE[Gesamt_ID],,0)</f>
        <v>#VALUE!</v>
      </c>
      <c r="C887">
        <v>67888</v>
      </c>
      <c r="D887" t="s">
        <v>3675</v>
      </c>
      <c r="E887">
        <v>67889</v>
      </c>
      <c r="H887" t="s">
        <v>6019</v>
      </c>
      <c r="I887" t="str">
        <f t="array" ref="I887">IFERROR(_xlfn.XLOOKUP(Tabelle10[[#This Row],[NegotiationID]]&amp;"FinalAccept",Tabelle10[NegotiationID]&amp;Tabelle10[ActionType],Tabelle10[ActionType],,0),_xlfn.XLOOKUP(Tabelle10[[#This Row],[NegotiationID]]&amp;"FinalReject",Tabelle10[NegotiationID]&amp;Tabelle10[ActionType],Tabelle10[ActionType],,0))</f>
        <v>FinalAccept</v>
      </c>
      <c r="N887">
        <v>21</v>
      </c>
      <c r="O887">
        <v>465</v>
      </c>
      <c r="P887">
        <v>5</v>
      </c>
      <c r="Q887" t="s">
        <v>6020</v>
      </c>
    </row>
    <row r="888" ht="15" customHeight="1">
      <c r="A888" t="e">
        <f t="shared" ca="1" si="564"/>
        <v>#VALUE!</v>
      </c>
      <c r="B888" t="e">
        <f t="array" ref="B888" ca="1">_xlfn.XLOOKUP(Tabelle10[[#This Row],[ExperimentID]]&amp;Tabelle10[[#This Row],[NegotiationID]]&amp;Tabelle10[[#This Row],[MessageID]],ALL_IN_ONE[ExperimentID]&amp;ALL_IN_ONE[NegotiationID]&amp;ALL_IN_ONE[MessageID],ALL_IN_ONE[Gesamt_ID],,0)</f>
        <v>#VALUE!</v>
      </c>
      <c r="C888">
        <v>67888</v>
      </c>
      <c r="D888" t="s">
        <v>3675</v>
      </c>
      <c r="E888">
        <v>72245</v>
      </c>
      <c r="F888">
        <v>67875</v>
      </c>
      <c r="G888">
        <v>67878</v>
      </c>
      <c r="H888" t="s">
        <v>158</v>
      </c>
      <c r="I888" t="str">
        <f t="array" ref="I888">IFERROR(_xlfn.XLOOKUP(Tabelle10[[#This Row],[NegotiationID]]&amp;"FinalAccept",Tabelle10[NegotiationID]&amp;Tabelle10[ActionType],Tabelle10[ActionType],,0),_xlfn.XLOOKUP(Tabelle10[[#This Row],[NegotiationID]]&amp;"FinalReject",Tabelle10[NegotiationID]&amp;Tabelle10[ActionType],Tabelle10[ActionType],,0))</f>
        <v>FinalAccept</v>
      </c>
      <c r="J888">
        <v>0.84099999999999997</v>
      </c>
      <c r="K888">
        <v>0.1905</v>
      </c>
      <c r="L888">
        <v>1.0315000000000001</v>
      </c>
      <c r="M888">
        <v>0.65049999999999997</v>
      </c>
      <c r="N888">
        <v>77</v>
      </c>
      <c r="O888">
        <v>465</v>
      </c>
      <c r="P888">
        <v>5</v>
      </c>
      <c r="Q888" s="3" t="s">
        <v>4404</v>
      </c>
    </row>
    <row r="889" ht="15" customHeight="1">
      <c r="A889" t="e">
        <f t="shared" ca="1" si="564"/>
        <v>#VALUE!</v>
      </c>
      <c r="B889" t="e">
        <f t="array" ref="B889" ca="1">_xlfn.XLOOKUP(Tabelle10[[#This Row],[ExperimentID]]&amp;Tabelle10[[#This Row],[NegotiationID]]&amp;Tabelle10[[#This Row],[MessageID]],ALL_IN_ONE[ExperimentID]&amp;ALL_IN_ONE[NegotiationID]&amp;ALL_IN_ONE[MessageID],ALL_IN_ONE[Gesamt_ID],,0)</f>
        <v>#VALUE!</v>
      </c>
      <c r="C889">
        <v>67888</v>
      </c>
      <c r="D889" t="s">
        <v>3675</v>
      </c>
      <c r="E889">
        <v>74494</v>
      </c>
      <c r="F889">
        <v>67878</v>
      </c>
      <c r="G889">
        <v>67875</v>
      </c>
      <c r="H889" t="s">
        <v>31</v>
      </c>
      <c r="I889" t="str">
        <f t="array" ref="I889">IFERROR(_xlfn.XLOOKUP(Tabelle10[[#This Row],[NegotiationID]]&amp;"FinalAccept",Tabelle10[NegotiationID]&amp;Tabelle10[ActionType],Tabelle10[ActionType],,0),_xlfn.XLOOKUP(Tabelle10[[#This Row],[NegotiationID]]&amp;"FinalReject",Tabelle10[NegotiationID]&amp;Tabelle10[ActionType],Tabelle10[ActionType],,0))</f>
        <v>FinalAccept</v>
      </c>
      <c r="J889">
        <v>0.92100000000000004</v>
      </c>
      <c r="K889">
        <v>0.27000000000000002</v>
      </c>
      <c r="L889">
        <v>1.1910000000000001</v>
      </c>
      <c r="M889">
        <v>0.65100000000000002</v>
      </c>
      <c r="N889">
        <v>132</v>
      </c>
      <c r="O889">
        <v>465</v>
      </c>
      <c r="P889">
        <v>5</v>
      </c>
      <c r="Q889" s="3" t="s">
        <v>4405</v>
      </c>
    </row>
    <row r="890" ht="15" customHeight="1">
      <c r="A890" t="e">
        <f t="shared" ca="1" si="564"/>
        <v>#VALUE!</v>
      </c>
      <c r="B890" t="e">
        <f t="array" ref="B890" ca="1">_xlfn.XLOOKUP(Tabelle10[[#This Row],[ExperimentID]]&amp;Tabelle10[[#This Row],[NegotiationID]]&amp;Tabelle10[[#This Row],[MessageID]],ALL_IN_ONE[ExperimentID]&amp;ALL_IN_ONE[NegotiationID]&amp;ALL_IN_ONE[MessageID],ALL_IN_ONE[Gesamt_ID],,0)</f>
        <v>#VALUE!</v>
      </c>
      <c r="C890">
        <v>67888</v>
      </c>
      <c r="D890" t="s">
        <v>3675</v>
      </c>
      <c r="E890">
        <v>74850</v>
      </c>
      <c r="F890">
        <v>67875</v>
      </c>
      <c r="G890">
        <v>67878</v>
      </c>
      <c r="H890" t="s">
        <v>31</v>
      </c>
      <c r="I890" t="str">
        <f t="array" ref="I890">IFERROR(_xlfn.XLOOKUP(Tabelle10[[#This Row],[NegotiationID]]&amp;"FinalAccept",Tabelle10[NegotiationID]&amp;Tabelle10[ActionType],Tabelle10[ActionType],,0),_xlfn.XLOOKUP(Tabelle10[[#This Row],[NegotiationID]]&amp;"FinalReject",Tabelle10[NegotiationID]&amp;Tabelle10[ActionType],Tabelle10[ActionType],,0))</f>
        <v>FinalAccept</v>
      </c>
      <c r="J890">
        <v>0.46050000000000002</v>
      </c>
      <c r="K890">
        <v>0.751</v>
      </c>
      <c r="L890">
        <v>1.2115</v>
      </c>
      <c r="M890">
        <v>0.29049999999999998</v>
      </c>
      <c r="N890">
        <v>200</v>
      </c>
      <c r="O890">
        <v>465</v>
      </c>
      <c r="P890">
        <v>5</v>
      </c>
      <c r="Q890" s="3" t="s">
        <v>4406</v>
      </c>
    </row>
    <row r="891" ht="15" customHeight="1">
      <c r="A891" t="e">
        <f t="shared" ca="1" si="564"/>
        <v>#VALUE!</v>
      </c>
      <c r="B891" t="e">
        <f t="array" ref="B891" ca="1">_xlfn.XLOOKUP(Tabelle10[[#This Row],[ExperimentID]]&amp;Tabelle10[[#This Row],[NegotiationID]]&amp;Tabelle10[[#This Row],[MessageID]],ALL_IN_ONE[ExperimentID]&amp;ALL_IN_ONE[NegotiationID]&amp;ALL_IN_ONE[MessageID],ALL_IN_ONE[Gesamt_ID],,0)</f>
        <v>#VALUE!</v>
      </c>
      <c r="C891">
        <v>67888</v>
      </c>
      <c r="D891" t="s">
        <v>3675</v>
      </c>
      <c r="E891">
        <v>76157</v>
      </c>
      <c r="F891">
        <v>67878</v>
      </c>
      <c r="G891">
        <v>67875</v>
      </c>
      <c r="H891" t="s">
        <v>20</v>
      </c>
      <c r="I891" t="str">
        <f t="array" ref="I891">IFERROR(_xlfn.XLOOKUP(Tabelle10[[#This Row],[NegotiationID]]&amp;"FinalAccept",Tabelle10[NegotiationID]&amp;Tabelle10[ActionType],Tabelle10[ActionType],,0),_xlfn.XLOOKUP(Tabelle10[[#This Row],[NegotiationID]]&amp;"FinalReject",Tabelle10[NegotiationID]&amp;Tabelle10[ActionType],Tabelle10[ActionType],,0))</f>
        <v>FinalAccept</v>
      </c>
      <c r="J891">
        <v>0.751</v>
      </c>
      <c r="K891">
        <v>0.46050000000000002</v>
      </c>
      <c r="L891">
        <v>1.2115</v>
      </c>
      <c r="M891">
        <v>0.29049999999999998</v>
      </c>
      <c r="N891">
        <v>35</v>
      </c>
      <c r="O891">
        <v>465</v>
      </c>
      <c r="P891">
        <v>5</v>
      </c>
      <c r="Q891" s="3" t="s">
        <v>4407</v>
      </c>
    </row>
    <row r="892" ht="14.5" hidden="1">
      <c r="A892" t="e">
        <f t="shared" ca="1" si="564"/>
        <v>#VALUE!</v>
      </c>
      <c r="B892" t="e">
        <f t="array" ref="B892" ca="1">_xlfn.XLOOKUP(Tabelle10[[#This Row],[ExperimentID]]&amp;Tabelle10[[#This Row],[NegotiationID]]&amp;Tabelle10[[#This Row],[MessageID]],ALL_IN_ONE[ExperimentID]&amp;ALL_IN_ONE[NegotiationID]&amp;ALL_IN_ONE[MessageID],ALL_IN_ONE[Gesamt_ID],,0)</f>
        <v>#VALUE!</v>
      </c>
      <c r="C892">
        <v>67916</v>
      </c>
      <c r="D892" t="s">
        <v>3675</v>
      </c>
      <c r="E892">
        <v>67917</v>
      </c>
      <c r="H892" t="s">
        <v>6019</v>
      </c>
      <c r="I892" t="str">
        <f t="array" ref="I892">IFERROR(_xlfn.XLOOKUP(Tabelle10[[#This Row],[NegotiationID]]&amp;"FinalAccept",Tabelle10[NegotiationID]&amp;Tabelle10[ActionType],Tabelle10[ActionType],,0),_xlfn.XLOOKUP(Tabelle10[[#This Row],[NegotiationID]]&amp;"FinalReject",Tabelle10[NegotiationID]&amp;Tabelle10[ActionType],Tabelle10[ActionType],,0))</f>
        <v>FinalAccept</v>
      </c>
      <c r="N892">
        <v>21</v>
      </c>
      <c r="O892">
        <v>1979</v>
      </c>
      <c r="P892">
        <v>8</v>
      </c>
      <c r="Q892" t="s">
        <v>6020</v>
      </c>
    </row>
    <row r="893" ht="15" customHeight="1">
      <c r="A893" t="e">
        <f t="shared" ca="1" si="564"/>
        <v>#VALUE!</v>
      </c>
      <c r="B893" t="e">
        <f t="array" ref="B893" ca="1">_xlfn.XLOOKUP(Tabelle10[[#This Row],[ExperimentID]]&amp;Tabelle10[[#This Row],[NegotiationID]]&amp;Tabelle10[[#This Row],[MessageID]],ALL_IN_ONE[ExperimentID]&amp;ALL_IN_ONE[NegotiationID]&amp;ALL_IN_ONE[MessageID],ALL_IN_ONE[Gesamt_ID],,0)</f>
        <v>#VALUE!</v>
      </c>
      <c r="C893">
        <v>67916</v>
      </c>
      <c r="D893" t="s">
        <v>3675</v>
      </c>
      <c r="E893">
        <v>71836</v>
      </c>
      <c r="F893">
        <v>67903</v>
      </c>
      <c r="G893">
        <v>67906</v>
      </c>
      <c r="H893" t="s">
        <v>158</v>
      </c>
      <c r="I893" t="str">
        <f t="array" ref="I893">IFERROR(_xlfn.XLOOKUP(Tabelle10[[#This Row],[NegotiationID]]&amp;"FinalAccept",Tabelle10[NegotiationID]&amp;Tabelle10[ActionType],Tabelle10[ActionType],,0),_xlfn.XLOOKUP(Tabelle10[[#This Row],[NegotiationID]]&amp;"FinalReject",Tabelle10[NegotiationID]&amp;Tabelle10[ActionType],Tabelle10[ActionType],,0))</f>
        <v>FinalAccept</v>
      </c>
      <c r="J893">
        <v>1</v>
      </c>
      <c r="K893">
        <v>0.10050000000000001</v>
      </c>
      <c r="L893">
        <v>1.1005</v>
      </c>
      <c r="M893">
        <v>0.89949999999999997</v>
      </c>
      <c r="N893">
        <v>397</v>
      </c>
      <c r="O893">
        <v>1979</v>
      </c>
      <c r="P893">
        <v>8</v>
      </c>
      <c r="Q893" s="3" t="s">
        <v>4408</v>
      </c>
    </row>
    <row r="894" ht="15" customHeight="1">
      <c r="A894" t="e">
        <f t="shared" ca="1" si="564"/>
        <v>#VALUE!</v>
      </c>
      <c r="B894" t="e">
        <f t="array" ref="B894" ca="1">_xlfn.XLOOKUP(Tabelle10[[#This Row],[ExperimentID]]&amp;Tabelle10[[#This Row],[NegotiationID]]&amp;Tabelle10[[#This Row],[MessageID]],ALL_IN_ONE[ExperimentID]&amp;ALL_IN_ONE[NegotiationID]&amp;ALL_IN_ONE[MessageID],ALL_IN_ONE[Gesamt_ID],,0)</f>
        <v>#VALUE!</v>
      </c>
      <c r="C894">
        <v>67916</v>
      </c>
      <c r="D894" t="s">
        <v>3675</v>
      </c>
      <c r="E894">
        <v>72160</v>
      </c>
      <c r="F894">
        <v>67906</v>
      </c>
      <c r="G894">
        <v>67903</v>
      </c>
      <c r="H894" t="s">
        <v>31</v>
      </c>
      <c r="I894" t="str">
        <f t="array" ref="I894">IFERROR(_xlfn.XLOOKUP(Tabelle10[[#This Row],[NegotiationID]]&amp;"FinalAccept",Tabelle10[NegotiationID]&amp;Tabelle10[ActionType],Tabelle10[ActionType],,0),_xlfn.XLOOKUP(Tabelle10[[#This Row],[NegotiationID]]&amp;"FinalReject",Tabelle10[NegotiationID]&amp;Tabelle10[ActionType],Tabelle10[ActionType],,0))</f>
        <v>FinalAccept</v>
      </c>
      <c r="J894">
        <v>0.82050000000000001</v>
      </c>
      <c r="K894">
        <v>0.249</v>
      </c>
      <c r="L894">
        <v>1.0694999999999999</v>
      </c>
      <c r="M894">
        <v>0.57150000000000001</v>
      </c>
      <c r="N894">
        <v>482</v>
      </c>
      <c r="O894">
        <v>1979</v>
      </c>
      <c r="P894">
        <v>8</v>
      </c>
      <c r="Q894" s="3" t="s">
        <v>4409</v>
      </c>
    </row>
    <row r="895" ht="15" customHeight="1">
      <c r="A895" t="e">
        <f t="shared" ca="1" si="564"/>
        <v>#VALUE!</v>
      </c>
      <c r="B895" t="e">
        <f t="array" ref="B895" ca="1">_xlfn.XLOOKUP(Tabelle10[[#This Row],[ExperimentID]]&amp;Tabelle10[[#This Row],[NegotiationID]]&amp;Tabelle10[[#This Row],[MessageID]],ALL_IN_ONE[ExperimentID]&amp;ALL_IN_ONE[NegotiationID]&amp;ALL_IN_ONE[MessageID],ALL_IN_ONE[Gesamt_ID],,0)</f>
        <v>#VALUE!</v>
      </c>
      <c r="C895">
        <v>67916</v>
      </c>
      <c r="D895" t="s">
        <v>3675</v>
      </c>
      <c r="E895">
        <v>73354</v>
      </c>
      <c r="F895">
        <v>67903</v>
      </c>
      <c r="G895">
        <v>67906</v>
      </c>
      <c r="H895" t="s">
        <v>31</v>
      </c>
      <c r="I895" t="str">
        <f t="array" ref="I895">IFERROR(_xlfn.XLOOKUP(Tabelle10[[#This Row],[NegotiationID]]&amp;"FinalAccept",Tabelle10[NegotiationID]&amp;Tabelle10[ActionType],Tabelle10[ActionType],,0),_xlfn.XLOOKUP(Tabelle10[[#This Row],[NegotiationID]]&amp;"FinalReject",Tabelle10[NegotiationID]&amp;Tabelle10[ActionType],Tabelle10[ActionType],,0))</f>
        <v>FinalAccept</v>
      </c>
      <c r="J895">
        <v>0.83999999999999997</v>
      </c>
      <c r="K895">
        <v>0.3725</v>
      </c>
      <c r="L895">
        <v>1.2124999999999999</v>
      </c>
      <c r="M895">
        <v>0.46750000000000003</v>
      </c>
      <c r="N895">
        <v>357</v>
      </c>
      <c r="O895">
        <v>1979</v>
      </c>
      <c r="P895">
        <v>8</v>
      </c>
      <c r="Q895" s="3" t="s">
        <v>4410</v>
      </c>
    </row>
    <row r="896" ht="15" customHeight="1">
      <c r="A896" t="e">
        <f t="shared" ca="1" si="564"/>
        <v>#VALUE!</v>
      </c>
      <c r="B896" t="e">
        <f t="array" ref="B896" ca="1">_xlfn.XLOOKUP(Tabelle10[[#This Row],[ExperimentID]]&amp;Tabelle10[[#This Row],[NegotiationID]]&amp;Tabelle10[[#This Row],[MessageID]],ALL_IN_ONE[ExperimentID]&amp;ALL_IN_ONE[NegotiationID]&amp;ALL_IN_ONE[MessageID],ALL_IN_ONE[Gesamt_ID],,0)</f>
        <v>#VALUE!</v>
      </c>
      <c r="C896">
        <v>67916</v>
      </c>
      <c r="D896" t="s">
        <v>3675</v>
      </c>
      <c r="E896">
        <v>75053</v>
      </c>
      <c r="F896">
        <v>67906</v>
      </c>
      <c r="G896">
        <v>67903</v>
      </c>
      <c r="H896" t="s">
        <v>31</v>
      </c>
      <c r="I896" t="str">
        <f t="array" ref="I896">IFERROR(_xlfn.XLOOKUP(Tabelle10[[#This Row],[NegotiationID]]&amp;"FinalAccept",Tabelle10[NegotiationID]&amp;Tabelle10[ActionType],Tabelle10[ActionType],,0),_xlfn.XLOOKUP(Tabelle10[[#This Row],[NegotiationID]]&amp;"FinalReject",Tabelle10[NegotiationID]&amp;Tabelle10[ActionType],Tabelle10[ActionType],,0))</f>
        <v>FinalAccept</v>
      </c>
      <c r="J896">
        <v>0.62150000000000005</v>
      </c>
      <c r="K896">
        <v>0.51049999999999995</v>
      </c>
      <c r="L896">
        <v>1.1319999999999999</v>
      </c>
      <c r="M896">
        <v>0.111</v>
      </c>
      <c r="N896">
        <v>344</v>
      </c>
      <c r="O896">
        <v>1979</v>
      </c>
      <c r="P896">
        <v>8</v>
      </c>
      <c r="Q896" s="3" t="s">
        <v>4411</v>
      </c>
    </row>
    <row r="897" ht="15" customHeight="1">
      <c r="A897" t="e">
        <f t="shared" ca="1" si="564"/>
        <v>#VALUE!</v>
      </c>
      <c r="B897" t="e">
        <f t="array" ref="B897" ca="1">_xlfn.XLOOKUP(Tabelle10[[#This Row],[ExperimentID]]&amp;Tabelle10[[#This Row],[NegotiationID]]&amp;Tabelle10[[#This Row],[MessageID]],ALL_IN_ONE[ExperimentID]&amp;ALL_IN_ONE[NegotiationID]&amp;ALL_IN_ONE[MessageID],ALL_IN_ONE[Gesamt_ID],,0)</f>
        <v>#VALUE!</v>
      </c>
      <c r="C897">
        <v>67916</v>
      </c>
      <c r="D897" t="s">
        <v>3675</v>
      </c>
      <c r="E897">
        <v>75453</v>
      </c>
      <c r="F897">
        <v>67903</v>
      </c>
      <c r="G897">
        <v>67906</v>
      </c>
      <c r="H897" t="s">
        <v>31</v>
      </c>
      <c r="I897" t="str">
        <f t="array" ref="I897">IFERROR(_xlfn.XLOOKUP(Tabelle10[[#This Row],[NegotiationID]]&amp;"FinalAccept",Tabelle10[NegotiationID]&amp;Tabelle10[ActionType],Tabelle10[ActionType],,0),_xlfn.XLOOKUP(Tabelle10[[#This Row],[NegotiationID]]&amp;"FinalReject",Tabelle10[NegotiationID]&amp;Tabelle10[ActionType],Tabelle10[ActionType],,0))</f>
        <v>FinalAccept</v>
      </c>
      <c r="J897">
        <v>0.67849999999999999</v>
      </c>
      <c r="K897">
        <v>0.56200000000000006</v>
      </c>
      <c r="L897">
        <v>1.2404999999999999</v>
      </c>
      <c r="M897">
        <v>0.11650000000000001</v>
      </c>
      <c r="N897">
        <v>224</v>
      </c>
      <c r="O897">
        <v>1979</v>
      </c>
      <c r="P897">
        <v>8</v>
      </c>
      <c r="Q897" t="s">
        <v>4412</v>
      </c>
    </row>
    <row r="898" ht="15" customHeight="1">
      <c r="A898" t="e">
        <f t="shared" ref="A898:A961" ca="1" si="565">MID(CELL("Dateiname",$A$1),FIND("]",CELL("Dateiname",$A$1))+1,31)</f>
        <v>#VALUE!</v>
      </c>
      <c r="B898" t="e">
        <f t="array" ref="B898" ca="1">_xlfn.XLOOKUP(Tabelle10[[#This Row],[ExperimentID]]&amp;Tabelle10[[#This Row],[NegotiationID]]&amp;Tabelle10[[#This Row],[MessageID]],ALL_IN_ONE[ExperimentID]&amp;ALL_IN_ONE[NegotiationID]&amp;ALL_IN_ONE[MessageID],ALL_IN_ONE[Gesamt_ID],,0)</f>
        <v>#VALUE!</v>
      </c>
      <c r="C898">
        <v>67916</v>
      </c>
      <c r="D898" t="s">
        <v>3675</v>
      </c>
      <c r="E898">
        <v>76161</v>
      </c>
      <c r="F898">
        <v>67906</v>
      </c>
      <c r="G898">
        <v>67903</v>
      </c>
      <c r="H898" t="s">
        <v>31</v>
      </c>
      <c r="I898" t="str">
        <f t="array" ref="I898">IFERROR(_xlfn.XLOOKUP(Tabelle10[[#This Row],[NegotiationID]]&amp;"FinalAccept",Tabelle10[NegotiationID]&amp;Tabelle10[ActionType],Tabelle10[ActionType],,0),_xlfn.XLOOKUP(Tabelle10[[#This Row],[NegotiationID]]&amp;"FinalReject",Tabelle10[NegotiationID]&amp;Tabelle10[ActionType],Tabelle10[ActionType],,0))</f>
        <v>FinalAccept</v>
      </c>
      <c r="J898">
        <v>0.60199999999999998</v>
      </c>
      <c r="K898">
        <v>0.58050000000000002</v>
      </c>
      <c r="L898">
        <v>1.1825000000000001</v>
      </c>
      <c r="M898">
        <v>0.021499999999999998</v>
      </c>
      <c r="N898">
        <v>118</v>
      </c>
      <c r="O898">
        <v>1979</v>
      </c>
      <c r="P898">
        <v>8</v>
      </c>
      <c r="Q898" s="3" t="s">
        <v>4413</v>
      </c>
    </row>
    <row r="899" ht="15" customHeight="1">
      <c r="A899" t="e">
        <f t="shared" ca="1" si="565"/>
        <v>#VALUE!</v>
      </c>
      <c r="B899" t="e">
        <f t="array" ref="B899" ca="1">_xlfn.XLOOKUP(Tabelle10[[#This Row],[ExperimentID]]&amp;Tabelle10[[#This Row],[NegotiationID]]&amp;Tabelle10[[#This Row],[MessageID]],ALL_IN_ONE[ExperimentID]&amp;ALL_IN_ONE[NegotiationID]&amp;ALL_IN_ONE[MessageID],ALL_IN_ONE[Gesamt_ID],,0)</f>
        <v>#VALUE!</v>
      </c>
      <c r="C899">
        <v>67916</v>
      </c>
      <c r="D899" t="s">
        <v>3675</v>
      </c>
      <c r="E899">
        <v>76302</v>
      </c>
      <c r="F899">
        <v>67903</v>
      </c>
      <c r="G899">
        <v>67906</v>
      </c>
      <c r="H899" t="s">
        <v>20</v>
      </c>
      <c r="I899" t="str">
        <f t="array" ref="I899">IFERROR(_xlfn.XLOOKUP(Tabelle10[[#This Row],[NegotiationID]]&amp;"FinalAccept",Tabelle10[NegotiationID]&amp;Tabelle10[ActionType],Tabelle10[ActionType],,0),_xlfn.XLOOKUP(Tabelle10[[#This Row],[NegotiationID]]&amp;"FinalReject",Tabelle10[NegotiationID]&amp;Tabelle10[ActionType],Tabelle10[ActionType],,0))</f>
        <v>FinalAccept</v>
      </c>
      <c r="J899">
        <v>0.58050000000000002</v>
      </c>
      <c r="K899">
        <v>0.60199999999999998</v>
      </c>
      <c r="L899">
        <v>1.1825000000000001</v>
      </c>
      <c r="M899">
        <v>0.021499999999999998</v>
      </c>
      <c r="N899">
        <v>36</v>
      </c>
      <c r="O899">
        <v>1979</v>
      </c>
      <c r="P899">
        <v>8</v>
      </c>
      <c r="Q899" t="s">
        <v>4414</v>
      </c>
    </row>
    <row r="900" ht="14.5" hidden="1">
      <c r="A900" t="e">
        <f t="shared" ca="1" si="565"/>
        <v>#VALUE!</v>
      </c>
      <c r="B900" t="e">
        <f t="array" ref="B900" ca="1">_xlfn.XLOOKUP(Tabelle10[[#This Row],[ExperimentID]]&amp;Tabelle10[[#This Row],[NegotiationID]]&amp;Tabelle10[[#This Row],[MessageID]],ALL_IN_ONE[ExperimentID]&amp;ALL_IN_ONE[NegotiationID]&amp;ALL_IN_ONE[MessageID],ALL_IN_ONE[Gesamt_ID],,0)</f>
        <v>#VALUE!</v>
      </c>
      <c r="C900">
        <v>67944</v>
      </c>
      <c r="D900" t="s">
        <v>3675</v>
      </c>
      <c r="E900">
        <v>67945</v>
      </c>
      <c r="H900" t="s">
        <v>6019</v>
      </c>
      <c r="I900" t="str">
        <f t="array" ref="I900">IFERROR(_xlfn.XLOOKUP(Tabelle10[[#This Row],[NegotiationID]]&amp;"FinalAccept",Tabelle10[NegotiationID]&amp;Tabelle10[ActionType],Tabelle10[ActionType],,0),_xlfn.XLOOKUP(Tabelle10[[#This Row],[NegotiationID]]&amp;"FinalReject",Tabelle10[NegotiationID]&amp;Tabelle10[ActionType],Tabelle10[ActionType],,0))</f>
        <v>FinalAccept</v>
      </c>
      <c r="N900">
        <v>21</v>
      </c>
      <c r="O900">
        <v>1519</v>
      </c>
      <c r="P900">
        <v>10</v>
      </c>
      <c r="Q900" t="s">
        <v>6020</v>
      </c>
    </row>
    <row r="901" ht="15" customHeight="1">
      <c r="A901" t="e">
        <f t="shared" ca="1" si="565"/>
        <v>#VALUE!</v>
      </c>
      <c r="B901" t="e">
        <f t="array" ref="B901" ca="1">_xlfn.XLOOKUP(Tabelle10[[#This Row],[ExperimentID]]&amp;Tabelle10[[#This Row],[NegotiationID]]&amp;Tabelle10[[#This Row],[MessageID]],ALL_IN_ONE[ExperimentID]&amp;ALL_IN_ONE[NegotiationID]&amp;ALL_IN_ONE[MessageID],ALL_IN_ONE[Gesamt_ID],,0)</f>
        <v>#VALUE!</v>
      </c>
      <c r="C901">
        <v>67944</v>
      </c>
      <c r="D901" t="s">
        <v>3675</v>
      </c>
      <c r="E901">
        <v>72450</v>
      </c>
      <c r="F901">
        <v>67931</v>
      </c>
      <c r="G901">
        <v>67934</v>
      </c>
      <c r="H901" t="s">
        <v>158</v>
      </c>
      <c r="I901" t="str">
        <f t="array" ref="I901">IFERROR(_xlfn.XLOOKUP(Tabelle10[[#This Row],[NegotiationID]]&amp;"FinalAccept",Tabelle10[NegotiationID]&amp;Tabelle10[ActionType],Tabelle10[ActionType],,0),_xlfn.XLOOKUP(Tabelle10[[#This Row],[NegotiationID]]&amp;"FinalReject",Tabelle10[NegotiationID]&amp;Tabelle10[ActionType],Tabelle10[ActionType],,0))</f>
        <v>FinalAccept</v>
      </c>
      <c r="J901">
        <v>1</v>
      </c>
      <c r="K901">
        <v>0.10050000000000001</v>
      </c>
      <c r="L901">
        <v>1.1005</v>
      </c>
      <c r="M901">
        <v>0.89949999999999997</v>
      </c>
      <c r="N901">
        <v>133</v>
      </c>
      <c r="O901">
        <v>1519</v>
      </c>
      <c r="P901">
        <v>10</v>
      </c>
      <c r="Q901" s="3" t="s">
        <v>4415</v>
      </c>
    </row>
    <row r="902" ht="15" customHeight="1">
      <c r="A902" t="e">
        <f t="shared" ca="1" si="565"/>
        <v>#VALUE!</v>
      </c>
      <c r="B902" t="e">
        <f t="array" ref="B902" ca="1">_xlfn.XLOOKUP(Tabelle10[[#This Row],[ExperimentID]]&amp;Tabelle10[[#This Row],[NegotiationID]]&amp;Tabelle10[[#This Row],[MessageID]],ALL_IN_ONE[ExperimentID]&amp;ALL_IN_ONE[NegotiationID]&amp;ALL_IN_ONE[MessageID],ALL_IN_ONE[Gesamt_ID],,0)</f>
        <v>#VALUE!</v>
      </c>
      <c r="C902">
        <v>67944</v>
      </c>
      <c r="D902" t="s">
        <v>3675</v>
      </c>
      <c r="E902">
        <v>74125</v>
      </c>
      <c r="F902">
        <v>67934</v>
      </c>
      <c r="G902">
        <v>67931</v>
      </c>
      <c r="H902" t="s">
        <v>31</v>
      </c>
      <c r="I902" t="str">
        <f t="array" ref="I902">IFERROR(_xlfn.XLOOKUP(Tabelle10[[#This Row],[NegotiationID]]&amp;"FinalAccept",Tabelle10[NegotiationID]&amp;Tabelle10[ActionType],Tabelle10[ActionType],,0),_xlfn.XLOOKUP(Tabelle10[[#This Row],[NegotiationID]]&amp;"FinalReject",Tabelle10[NegotiationID]&amp;Tabelle10[ActionType],Tabelle10[ActionType],,0))</f>
        <v>FinalAccept</v>
      </c>
      <c r="J902">
        <v>0.87050000000000005</v>
      </c>
      <c r="K902">
        <v>0.34150000000000003</v>
      </c>
      <c r="L902">
        <v>1.212</v>
      </c>
      <c r="M902">
        <v>0.52900000000000003</v>
      </c>
      <c r="N902">
        <v>244</v>
      </c>
      <c r="O902">
        <v>1519</v>
      </c>
      <c r="P902">
        <v>10</v>
      </c>
      <c r="Q902" s="3" t="s">
        <v>4416</v>
      </c>
    </row>
    <row r="903" ht="15" customHeight="1">
      <c r="A903" t="e">
        <f t="shared" ca="1" si="565"/>
        <v>#VALUE!</v>
      </c>
      <c r="B903" t="e">
        <f t="array" ref="B903" ca="1">_xlfn.XLOOKUP(Tabelle10[[#This Row],[ExperimentID]]&amp;Tabelle10[[#This Row],[NegotiationID]]&amp;Tabelle10[[#This Row],[MessageID]],ALL_IN_ONE[ExperimentID]&amp;ALL_IN_ONE[NegotiationID]&amp;ALL_IN_ONE[MessageID],ALL_IN_ONE[Gesamt_ID],,0)</f>
        <v>#VALUE!</v>
      </c>
      <c r="C903">
        <v>67944</v>
      </c>
      <c r="D903" t="s">
        <v>3675</v>
      </c>
      <c r="E903">
        <v>74173</v>
      </c>
      <c r="F903">
        <v>67931</v>
      </c>
      <c r="G903">
        <v>67934</v>
      </c>
      <c r="H903" t="s">
        <v>31</v>
      </c>
      <c r="I903" t="str">
        <f t="array" ref="I903">IFERROR(_xlfn.XLOOKUP(Tabelle10[[#This Row],[NegotiationID]]&amp;"FinalAccept",Tabelle10[NegotiationID]&amp;Tabelle10[ActionType],Tabelle10[ActionType],,0),_xlfn.XLOOKUP(Tabelle10[[#This Row],[NegotiationID]]&amp;"FinalReject",Tabelle10[NegotiationID]&amp;Tabelle10[ActionType],Tabelle10[ActionType],,0))</f>
        <v>FinalAccept</v>
      </c>
      <c r="J903">
        <v>0.92000000000000004</v>
      </c>
      <c r="K903">
        <v>0.30199999999999999</v>
      </c>
      <c r="L903">
        <v>1.222</v>
      </c>
      <c r="M903">
        <v>0.61799999999999999</v>
      </c>
      <c r="N903">
        <v>167</v>
      </c>
      <c r="O903">
        <v>1519</v>
      </c>
      <c r="P903">
        <v>10</v>
      </c>
      <c r="Q903" s="3" t="s">
        <v>4417</v>
      </c>
    </row>
    <row r="904" ht="15" customHeight="1">
      <c r="A904" t="e">
        <f t="shared" ca="1" si="565"/>
        <v>#VALUE!</v>
      </c>
      <c r="B904" t="e">
        <f t="array" ref="B904" ca="1">_xlfn.XLOOKUP(Tabelle10[[#This Row],[ExperimentID]]&amp;Tabelle10[[#This Row],[NegotiationID]]&amp;Tabelle10[[#This Row],[MessageID]],ALL_IN_ONE[ExperimentID]&amp;ALL_IN_ONE[NegotiationID]&amp;ALL_IN_ONE[MessageID],ALL_IN_ONE[Gesamt_ID],,0)</f>
        <v>#VALUE!</v>
      </c>
      <c r="C904">
        <v>67944</v>
      </c>
      <c r="D904" t="s">
        <v>3675</v>
      </c>
      <c r="E904">
        <v>74411</v>
      </c>
      <c r="F904">
        <v>67934</v>
      </c>
      <c r="G904">
        <v>67931</v>
      </c>
      <c r="H904" t="s">
        <v>31</v>
      </c>
      <c r="I904" t="str">
        <f t="array" ref="I904">IFERROR(_xlfn.XLOOKUP(Tabelle10[[#This Row],[NegotiationID]]&amp;"FinalAccept",Tabelle10[NegotiationID]&amp;Tabelle10[ActionType],Tabelle10[ActionType],,0),_xlfn.XLOOKUP(Tabelle10[[#This Row],[NegotiationID]]&amp;"FinalReject",Tabelle10[NegotiationID]&amp;Tabelle10[ActionType],Tabelle10[ActionType],,0))</f>
        <v>FinalAccept</v>
      </c>
      <c r="J904">
        <v>0.85099999999999998</v>
      </c>
      <c r="K904">
        <v>0.41149999999999998</v>
      </c>
      <c r="L904">
        <v>1.2625</v>
      </c>
      <c r="M904">
        <v>0.4395</v>
      </c>
      <c r="N904">
        <v>295</v>
      </c>
      <c r="O904">
        <v>1519</v>
      </c>
      <c r="P904">
        <v>10</v>
      </c>
      <c r="Q904" s="3" t="s">
        <v>4418</v>
      </c>
    </row>
    <row r="905" ht="15" customHeight="1">
      <c r="A905" t="e">
        <f t="shared" ca="1" si="565"/>
        <v>#VALUE!</v>
      </c>
      <c r="B905" t="e">
        <f t="array" ref="B905" ca="1">_xlfn.XLOOKUP(Tabelle10[[#This Row],[ExperimentID]]&amp;Tabelle10[[#This Row],[NegotiationID]]&amp;Tabelle10[[#This Row],[MessageID]],ALL_IN_ONE[ExperimentID]&amp;ALL_IN_ONE[NegotiationID]&amp;ALL_IN_ONE[MessageID],ALL_IN_ONE[Gesamt_ID],,0)</f>
        <v>#VALUE!</v>
      </c>
      <c r="C905">
        <v>67944</v>
      </c>
      <c r="D905" t="s">
        <v>3675</v>
      </c>
      <c r="E905">
        <v>74486</v>
      </c>
      <c r="F905">
        <v>67931</v>
      </c>
      <c r="G905">
        <v>67934</v>
      </c>
      <c r="H905" t="s">
        <v>31</v>
      </c>
      <c r="I905" t="str">
        <f t="array" ref="I905">IFERROR(_xlfn.XLOOKUP(Tabelle10[[#This Row],[NegotiationID]]&amp;"FinalAccept",Tabelle10[NegotiationID]&amp;Tabelle10[ActionType],Tabelle10[ActionType],,0),_xlfn.XLOOKUP(Tabelle10[[#This Row],[NegotiationID]]&amp;"FinalReject",Tabelle10[NegotiationID]&amp;Tabelle10[ActionType],Tabelle10[ActionType],,0))</f>
        <v>FinalAccept</v>
      </c>
      <c r="J905">
        <v>0.81100000000000005</v>
      </c>
      <c r="K905">
        <v>0.40200000000000002</v>
      </c>
      <c r="L905">
        <v>1.2130000000000001</v>
      </c>
      <c r="M905">
        <v>0.40899999999999997</v>
      </c>
      <c r="N905">
        <v>171</v>
      </c>
      <c r="O905">
        <v>1519</v>
      </c>
      <c r="P905">
        <v>10</v>
      </c>
      <c r="Q905" s="3" t="s">
        <v>4419</v>
      </c>
    </row>
    <row r="906" ht="15" customHeight="1">
      <c r="A906" t="e">
        <f t="shared" ca="1" si="565"/>
        <v>#VALUE!</v>
      </c>
      <c r="B906" t="e">
        <f t="array" ref="B906" ca="1">_xlfn.XLOOKUP(Tabelle10[[#This Row],[ExperimentID]]&amp;Tabelle10[[#This Row],[NegotiationID]]&amp;Tabelle10[[#This Row],[MessageID]],ALL_IN_ONE[ExperimentID]&amp;ALL_IN_ONE[NegotiationID]&amp;ALL_IN_ONE[MessageID],ALL_IN_ONE[Gesamt_ID],,0)</f>
        <v>#VALUE!</v>
      </c>
      <c r="C906">
        <v>67944</v>
      </c>
      <c r="D906" t="s">
        <v>3675</v>
      </c>
      <c r="E906">
        <v>74535</v>
      </c>
      <c r="F906">
        <v>67934</v>
      </c>
      <c r="G906">
        <v>67931</v>
      </c>
      <c r="H906" t="s">
        <v>31</v>
      </c>
      <c r="I906" t="str">
        <f t="array" ref="I906">IFERROR(_xlfn.XLOOKUP(Tabelle10[[#This Row],[NegotiationID]]&amp;"FinalAccept",Tabelle10[NegotiationID]&amp;Tabelle10[ActionType],Tabelle10[ActionType],,0),_xlfn.XLOOKUP(Tabelle10[[#This Row],[NegotiationID]]&amp;"FinalReject",Tabelle10[NegotiationID]&amp;Tabelle10[ActionType],Tabelle10[ActionType],,0))</f>
        <v>FinalAccept</v>
      </c>
      <c r="J906">
        <v>0.751</v>
      </c>
      <c r="K906">
        <v>0.46050000000000002</v>
      </c>
      <c r="L906">
        <v>1.2115</v>
      </c>
      <c r="M906">
        <v>0.29049999999999998</v>
      </c>
      <c r="N906">
        <v>159</v>
      </c>
      <c r="O906">
        <v>1519</v>
      </c>
      <c r="P906">
        <v>10</v>
      </c>
      <c r="Q906" s="3" t="s">
        <v>4420</v>
      </c>
    </row>
    <row r="907" ht="15" customHeight="1">
      <c r="A907" t="e">
        <f t="shared" ca="1" si="565"/>
        <v>#VALUE!</v>
      </c>
      <c r="B907" t="e">
        <f t="array" ref="B907" ca="1">_xlfn.XLOOKUP(Tabelle10[[#This Row],[ExperimentID]]&amp;Tabelle10[[#This Row],[NegotiationID]]&amp;Tabelle10[[#This Row],[MessageID]],ALL_IN_ONE[ExperimentID]&amp;ALL_IN_ONE[NegotiationID]&amp;ALL_IN_ONE[MessageID],ALL_IN_ONE[Gesamt_ID],,0)</f>
        <v>#VALUE!</v>
      </c>
      <c r="C907">
        <v>67944</v>
      </c>
      <c r="D907" t="s">
        <v>3675</v>
      </c>
      <c r="E907">
        <v>74609</v>
      </c>
      <c r="F907">
        <v>67931</v>
      </c>
      <c r="G907">
        <v>67934</v>
      </c>
      <c r="H907" t="s">
        <v>31</v>
      </c>
      <c r="I907" t="str">
        <f t="array" ref="I907">IFERROR(_xlfn.XLOOKUP(Tabelle10[[#This Row],[NegotiationID]]&amp;"FinalAccept",Tabelle10[NegotiationID]&amp;Tabelle10[ActionType],Tabelle10[ActionType],,0),_xlfn.XLOOKUP(Tabelle10[[#This Row],[NegotiationID]]&amp;"FinalReject",Tabelle10[NegotiationID]&amp;Tabelle10[ActionType],Tabelle10[ActionType],,0))</f>
        <v>FinalAccept</v>
      </c>
      <c r="J907">
        <v>0.67100000000000004</v>
      </c>
      <c r="K907">
        <v>0.63200000000000001</v>
      </c>
      <c r="L907">
        <v>1.3029999999999999</v>
      </c>
      <c r="M907">
        <v>0.039</v>
      </c>
      <c r="N907">
        <v>78</v>
      </c>
      <c r="O907">
        <v>1519</v>
      </c>
      <c r="P907">
        <v>10</v>
      </c>
      <c r="Q907" s="3" t="s">
        <v>4421</v>
      </c>
    </row>
    <row r="908" ht="15" customHeight="1">
      <c r="A908" t="e">
        <f t="shared" ca="1" si="565"/>
        <v>#VALUE!</v>
      </c>
      <c r="B908" t="e">
        <f t="array" ref="B908" ca="1">_xlfn.XLOOKUP(Tabelle10[[#This Row],[ExperimentID]]&amp;Tabelle10[[#This Row],[NegotiationID]]&amp;Tabelle10[[#This Row],[MessageID]],ALL_IN_ONE[ExperimentID]&amp;ALL_IN_ONE[NegotiationID]&amp;ALL_IN_ONE[MessageID],ALL_IN_ONE[Gesamt_ID],,0)</f>
        <v>#VALUE!</v>
      </c>
      <c r="C908">
        <v>67944</v>
      </c>
      <c r="D908" t="s">
        <v>3675</v>
      </c>
      <c r="E908">
        <v>74616</v>
      </c>
      <c r="F908">
        <v>67934</v>
      </c>
      <c r="G908">
        <v>67931</v>
      </c>
      <c r="H908" t="s">
        <v>31</v>
      </c>
      <c r="I908" t="str">
        <f t="array" ref="I908">IFERROR(_xlfn.XLOOKUP(Tabelle10[[#This Row],[NegotiationID]]&amp;"FinalAccept",Tabelle10[NegotiationID]&amp;Tabelle10[ActionType],Tabelle10[ActionType],,0),_xlfn.XLOOKUP(Tabelle10[[#This Row],[NegotiationID]]&amp;"FinalReject",Tabelle10[NegotiationID]&amp;Tabelle10[ActionType],Tabelle10[ActionType],,0))</f>
        <v>FinalAccept</v>
      </c>
      <c r="J908">
        <v>0.71099999999999997</v>
      </c>
      <c r="K908">
        <v>0.5585</v>
      </c>
      <c r="L908">
        <v>1.2695000000000001</v>
      </c>
      <c r="M908">
        <v>0.1525</v>
      </c>
      <c r="N908">
        <v>221</v>
      </c>
      <c r="O908">
        <v>1519</v>
      </c>
      <c r="P908">
        <v>10</v>
      </c>
      <c r="Q908" s="3" t="s">
        <v>4422</v>
      </c>
    </row>
    <row r="909" ht="15" customHeight="1">
      <c r="A909" t="e">
        <f t="shared" ca="1" si="565"/>
        <v>#VALUE!</v>
      </c>
      <c r="B909" t="e">
        <f t="array" ref="B909" ca="1">_xlfn.XLOOKUP(Tabelle10[[#This Row],[ExperimentID]]&amp;Tabelle10[[#This Row],[NegotiationID]]&amp;Tabelle10[[#This Row],[MessageID]],ALL_IN_ONE[ExperimentID]&amp;ALL_IN_ONE[NegotiationID]&amp;ALL_IN_ONE[MessageID],ALL_IN_ONE[Gesamt_ID],,0)</f>
        <v>#VALUE!</v>
      </c>
      <c r="C909">
        <v>67944</v>
      </c>
      <c r="D909" t="s">
        <v>3675</v>
      </c>
      <c r="E909">
        <v>74937</v>
      </c>
      <c r="F909">
        <v>67931</v>
      </c>
      <c r="G909">
        <v>67934</v>
      </c>
      <c r="H909" t="s">
        <v>20</v>
      </c>
      <c r="I909" t="str">
        <f t="array" ref="I909">IFERROR(_xlfn.XLOOKUP(Tabelle10[[#This Row],[NegotiationID]]&amp;"FinalAccept",Tabelle10[NegotiationID]&amp;Tabelle10[ActionType],Tabelle10[ActionType],,0),_xlfn.XLOOKUP(Tabelle10[[#This Row],[NegotiationID]]&amp;"FinalReject",Tabelle10[NegotiationID]&amp;Tabelle10[ActionType],Tabelle10[ActionType],,0))</f>
        <v>FinalAccept</v>
      </c>
      <c r="J909">
        <v>0.5585</v>
      </c>
      <c r="K909">
        <v>0.71099999999999997</v>
      </c>
      <c r="L909">
        <v>1.2695000000000001</v>
      </c>
      <c r="M909">
        <v>0.1525</v>
      </c>
      <c r="N909">
        <v>30</v>
      </c>
      <c r="O909">
        <v>1519</v>
      </c>
      <c r="P909">
        <v>10</v>
      </c>
      <c r="Q909" s="3" t="s">
        <v>4423</v>
      </c>
    </row>
    <row r="910" ht="14.5" hidden="1">
      <c r="A910" t="e">
        <f t="shared" ca="1" si="565"/>
        <v>#VALUE!</v>
      </c>
      <c r="B910" t="e">
        <f t="array" ref="B910" ca="1">_xlfn.XLOOKUP(Tabelle10[[#This Row],[ExperimentID]]&amp;Tabelle10[[#This Row],[NegotiationID]]&amp;Tabelle10[[#This Row],[MessageID]],ALL_IN_ONE[ExperimentID]&amp;ALL_IN_ONE[NegotiationID]&amp;ALL_IN_ONE[MessageID],ALL_IN_ONE[Gesamt_ID],,0)</f>
        <v>#VALUE!</v>
      </c>
      <c r="C910">
        <v>67972</v>
      </c>
      <c r="D910" t="s">
        <v>3675</v>
      </c>
      <c r="E910">
        <v>67973</v>
      </c>
      <c r="H910" t="s">
        <v>6019</v>
      </c>
      <c r="I910" t="str">
        <f t="array" ref="I910">IFERROR(_xlfn.XLOOKUP(Tabelle10[[#This Row],[NegotiationID]]&amp;"FinalAccept",Tabelle10[NegotiationID]&amp;Tabelle10[ActionType],Tabelle10[ActionType],,0),_xlfn.XLOOKUP(Tabelle10[[#This Row],[NegotiationID]]&amp;"FinalReject",Tabelle10[NegotiationID]&amp;Tabelle10[ActionType],Tabelle10[ActionType],,0))</f>
        <v>FinalAccept</v>
      </c>
      <c r="N910">
        <v>21</v>
      </c>
      <c r="O910">
        <v>1145</v>
      </c>
      <c r="P910">
        <v>8</v>
      </c>
      <c r="Q910" t="s">
        <v>6020</v>
      </c>
    </row>
    <row r="911" ht="15" customHeight="1">
      <c r="A911" t="e">
        <f t="shared" ca="1" si="565"/>
        <v>#VALUE!</v>
      </c>
      <c r="B911" t="e">
        <f t="array" ref="B911" ca="1">_xlfn.XLOOKUP(Tabelle10[[#This Row],[ExperimentID]]&amp;Tabelle10[[#This Row],[NegotiationID]]&amp;Tabelle10[[#This Row],[MessageID]],ALL_IN_ONE[ExperimentID]&amp;ALL_IN_ONE[NegotiationID]&amp;ALL_IN_ONE[MessageID],ALL_IN_ONE[Gesamt_ID],,0)</f>
        <v>#VALUE!</v>
      </c>
      <c r="C911">
        <v>67972</v>
      </c>
      <c r="D911" t="s">
        <v>3675</v>
      </c>
      <c r="E911">
        <v>72299</v>
      </c>
      <c r="F911">
        <v>67959</v>
      </c>
      <c r="G911">
        <v>67962</v>
      </c>
      <c r="H911" t="s">
        <v>19</v>
      </c>
      <c r="I911" t="str">
        <f t="array" ref="I911">IFERROR(_xlfn.XLOOKUP(Tabelle10[[#This Row],[NegotiationID]]&amp;"FinalAccept",Tabelle10[NegotiationID]&amp;Tabelle10[ActionType],Tabelle10[ActionType],,0),_xlfn.XLOOKUP(Tabelle10[[#This Row],[NegotiationID]]&amp;"FinalReject",Tabelle10[NegotiationID]&amp;Tabelle10[ActionType],Tabelle10[ActionType],,0))</f>
        <v>FinalAccept</v>
      </c>
      <c r="J911">
        <v>1</v>
      </c>
      <c r="K911">
        <v>0.10050000000000001</v>
      </c>
      <c r="L911">
        <v>1.1005</v>
      </c>
      <c r="M911">
        <v>0.89949999999999997</v>
      </c>
      <c r="N911">
        <v>40</v>
      </c>
      <c r="O911">
        <v>1145</v>
      </c>
      <c r="P911">
        <v>8</v>
      </c>
      <c r="Q911" s="3" t="s">
        <v>4424</v>
      </c>
    </row>
    <row r="912" ht="15" customHeight="1">
      <c r="A912" t="e">
        <f t="shared" ca="1" si="565"/>
        <v>#VALUE!</v>
      </c>
      <c r="B912" t="e">
        <f t="array" ref="B912" ca="1">_xlfn.XLOOKUP(Tabelle10[[#This Row],[ExperimentID]]&amp;Tabelle10[[#This Row],[NegotiationID]]&amp;Tabelle10[[#This Row],[MessageID]],ALL_IN_ONE[ExperimentID]&amp;ALL_IN_ONE[NegotiationID]&amp;ALL_IN_ONE[MessageID],ALL_IN_ONE[Gesamt_ID],,0)</f>
        <v>#VALUE!</v>
      </c>
      <c r="C912">
        <v>67972</v>
      </c>
      <c r="D912" t="s">
        <v>3675</v>
      </c>
      <c r="E912">
        <v>73336</v>
      </c>
      <c r="F912">
        <v>67962</v>
      </c>
      <c r="G912">
        <v>67959</v>
      </c>
      <c r="H912" t="s">
        <v>31</v>
      </c>
      <c r="I912" t="str">
        <f t="array" ref="I912">IFERROR(_xlfn.XLOOKUP(Tabelle10[[#This Row],[NegotiationID]]&amp;"FinalAccept",Tabelle10[NegotiationID]&amp;Tabelle10[ActionType],Tabelle10[ActionType],,0),_xlfn.XLOOKUP(Tabelle10[[#This Row],[NegotiationID]]&amp;"FinalReject",Tabelle10[NegotiationID]&amp;Tabelle10[ActionType],Tabelle10[ActionType],,0))</f>
        <v>FinalAccept</v>
      </c>
      <c r="J912">
        <v>0.93999999999999995</v>
      </c>
      <c r="K912">
        <v>0.25900000000000001</v>
      </c>
      <c r="L912">
        <v>1.1990000000000001</v>
      </c>
      <c r="M912">
        <v>0.68100000000000005</v>
      </c>
      <c r="N912">
        <v>53</v>
      </c>
      <c r="O912">
        <v>1145</v>
      </c>
      <c r="P912">
        <v>8</v>
      </c>
      <c r="Q912" s="3" t="s">
        <v>4425</v>
      </c>
    </row>
    <row r="913" ht="15" customHeight="1">
      <c r="A913" t="e">
        <f t="shared" ca="1" si="565"/>
        <v>#VALUE!</v>
      </c>
      <c r="B913" t="e">
        <f t="array" ref="B913" ca="1">_xlfn.XLOOKUP(Tabelle10[[#This Row],[ExperimentID]]&amp;Tabelle10[[#This Row],[NegotiationID]]&amp;Tabelle10[[#This Row],[MessageID]],ALL_IN_ONE[ExperimentID]&amp;ALL_IN_ONE[NegotiationID]&amp;ALL_IN_ONE[MessageID],ALL_IN_ONE[Gesamt_ID],,0)</f>
        <v>#VALUE!</v>
      </c>
      <c r="C913">
        <v>67972</v>
      </c>
      <c r="D913" t="s">
        <v>3675</v>
      </c>
      <c r="E913">
        <v>74228</v>
      </c>
      <c r="F913">
        <v>67959</v>
      </c>
      <c r="G913">
        <v>67962</v>
      </c>
      <c r="H913" t="s">
        <v>31</v>
      </c>
      <c r="I913" t="str">
        <f t="array" ref="I913">IFERROR(_xlfn.XLOOKUP(Tabelle10[[#This Row],[NegotiationID]]&amp;"FinalAccept",Tabelle10[NegotiationID]&amp;Tabelle10[ActionType],Tabelle10[ActionType],,0),_xlfn.XLOOKUP(Tabelle10[[#This Row],[NegotiationID]]&amp;"FinalReject",Tabelle10[NegotiationID]&amp;Tabelle10[ActionType],Tabelle10[ActionType],,0))</f>
        <v>FinalAccept</v>
      </c>
      <c r="J913">
        <v>0.85999999999999999</v>
      </c>
      <c r="K913">
        <v>0.372</v>
      </c>
      <c r="L913">
        <v>1.232</v>
      </c>
      <c r="M913">
        <v>0.48799999999999999</v>
      </c>
      <c r="N913">
        <v>151</v>
      </c>
      <c r="O913">
        <v>1145</v>
      </c>
      <c r="P913">
        <v>8</v>
      </c>
      <c r="Q913" s="3" t="s">
        <v>4426</v>
      </c>
    </row>
    <row r="914" ht="15" customHeight="1">
      <c r="A914" t="e">
        <f t="shared" ca="1" si="565"/>
        <v>#VALUE!</v>
      </c>
      <c r="B914" t="e">
        <f t="array" ref="B914" ca="1">_xlfn.XLOOKUP(Tabelle10[[#This Row],[ExperimentID]]&amp;Tabelle10[[#This Row],[NegotiationID]]&amp;Tabelle10[[#This Row],[MessageID]],ALL_IN_ONE[ExperimentID]&amp;ALL_IN_ONE[NegotiationID]&amp;ALL_IN_ONE[MessageID],ALL_IN_ONE[Gesamt_ID],,0)</f>
        <v>#VALUE!</v>
      </c>
      <c r="C914">
        <v>67972</v>
      </c>
      <c r="D914" t="s">
        <v>3675</v>
      </c>
      <c r="E914">
        <v>74617</v>
      </c>
      <c r="F914">
        <v>67962</v>
      </c>
      <c r="G914">
        <v>67959</v>
      </c>
      <c r="H914" t="s">
        <v>31</v>
      </c>
      <c r="I914" t="str">
        <f t="array" ref="I914">IFERROR(_xlfn.XLOOKUP(Tabelle10[[#This Row],[NegotiationID]]&amp;"FinalAccept",Tabelle10[NegotiationID]&amp;Tabelle10[ActionType],Tabelle10[ActionType],,0),_xlfn.XLOOKUP(Tabelle10[[#This Row],[NegotiationID]]&amp;"FinalReject",Tabelle10[NegotiationID]&amp;Tabelle10[ActionType],Tabelle10[ActionType],,0))</f>
        <v>FinalAccept</v>
      </c>
      <c r="J914">
        <v>0.80200000000000005</v>
      </c>
      <c r="K914">
        <v>0.47149999999999997</v>
      </c>
      <c r="L914">
        <v>1.2735000000000001</v>
      </c>
      <c r="M914">
        <v>0.33050000000000002</v>
      </c>
      <c r="N914">
        <v>214</v>
      </c>
      <c r="O914">
        <v>1145</v>
      </c>
      <c r="P914">
        <v>8</v>
      </c>
      <c r="Q914" s="3" t="s">
        <v>4427</v>
      </c>
    </row>
    <row r="915" ht="15" customHeight="1">
      <c r="A915" t="e">
        <f t="shared" ca="1" si="565"/>
        <v>#VALUE!</v>
      </c>
      <c r="B915" t="e">
        <f t="array" ref="B915" ca="1">_xlfn.XLOOKUP(Tabelle10[[#This Row],[ExperimentID]]&amp;Tabelle10[[#This Row],[NegotiationID]]&amp;Tabelle10[[#This Row],[MessageID]],ALL_IN_ONE[ExperimentID]&amp;ALL_IN_ONE[NegotiationID]&amp;ALL_IN_ONE[MessageID],ALL_IN_ONE[Gesamt_ID],,0)</f>
        <v>#VALUE!</v>
      </c>
      <c r="C915">
        <v>67972</v>
      </c>
      <c r="D915" t="s">
        <v>3675</v>
      </c>
      <c r="E915">
        <v>74628</v>
      </c>
      <c r="F915">
        <v>67959</v>
      </c>
      <c r="G915">
        <v>67962</v>
      </c>
      <c r="H915" t="s">
        <v>31</v>
      </c>
      <c r="I915" t="str">
        <f t="array" ref="I915">IFERROR(_xlfn.XLOOKUP(Tabelle10[[#This Row],[NegotiationID]]&amp;"FinalAccept",Tabelle10[NegotiationID]&amp;Tabelle10[ActionType],Tabelle10[ActionType],,0),_xlfn.XLOOKUP(Tabelle10[[#This Row],[NegotiationID]]&amp;"FinalReject",Tabelle10[NegotiationID]&amp;Tabelle10[ActionType],Tabelle10[ActionType],,0))</f>
        <v>FinalAccept</v>
      </c>
      <c r="J915">
        <v>0.67100000000000004</v>
      </c>
      <c r="K915">
        <v>0.63200000000000001</v>
      </c>
      <c r="L915">
        <v>1.3029999999999999</v>
      </c>
      <c r="M915">
        <v>0.039</v>
      </c>
      <c r="N915">
        <v>379</v>
      </c>
      <c r="O915">
        <v>1145</v>
      </c>
      <c r="P915">
        <v>8</v>
      </c>
      <c r="Q915" s="3" t="s">
        <v>4428</v>
      </c>
    </row>
    <row r="916" ht="15" customHeight="1">
      <c r="A916" t="e">
        <f t="shared" ca="1" si="565"/>
        <v>#VALUE!</v>
      </c>
      <c r="B916" t="e">
        <f t="array" ref="B916" ca="1">_xlfn.XLOOKUP(Tabelle10[[#This Row],[ExperimentID]]&amp;Tabelle10[[#This Row],[NegotiationID]]&amp;Tabelle10[[#This Row],[MessageID]],ALL_IN_ONE[ExperimentID]&amp;ALL_IN_ONE[NegotiationID]&amp;ALL_IN_ONE[MessageID],ALL_IN_ONE[Gesamt_ID],,0)</f>
        <v>#VALUE!</v>
      </c>
      <c r="C916">
        <v>67972</v>
      </c>
      <c r="D916" t="s">
        <v>3675</v>
      </c>
      <c r="E916">
        <v>74766</v>
      </c>
      <c r="F916">
        <v>67962</v>
      </c>
      <c r="G916">
        <v>67959</v>
      </c>
      <c r="H916" t="s">
        <v>31</v>
      </c>
      <c r="I916" t="str">
        <f t="array" ref="I916">IFERROR(_xlfn.XLOOKUP(Tabelle10[[#This Row],[NegotiationID]]&amp;"FinalAccept",Tabelle10[NegotiationID]&amp;Tabelle10[ActionType],Tabelle10[ActionType],,0),_xlfn.XLOOKUP(Tabelle10[[#This Row],[NegotiationID]]&amp;"FinalReject",Tabelle10[NegotiationID]&amp;Tabelle10[ActionType],Tabelle10[ActionType],,0))</f>
        <v>FinalAccept</v>
      </c>
      <c r="J916">
        <v>0.70050000000000001</v>
      </c>
      <c r="K916">
        <v>0.54100000000000004</v>
      </c>
      <c r="L916">
        <v>1.2415</v>
      </c>
      <c r="M916">
        <v>0.1595</v>
      </c>
      <c r="N916">
        <v>261</v>
      </c>
      <c r="O916">
        <v>1145</v>
      </c>
      <c r="P916">
        <v>8</v>
      </c>
      <c r="Q916" s="3" t="s">
        <v>4429</v>
      </c>
    </row>
    <row r="917" ht="15" customHeight="1">
      <c r="A917" t="e">
        <f t="shared" ca="1" si="565"/>
        <v>#VALUE!</v>
      </c>
      <c r="B917" t="e">
        <f t="array" ref="B917" ca="1">_xlfn.XLOOKUP(Tabelle10[[#This Row],[ExperimentID]]&amp;Tabelle10[[#This Row],[NegotiationID]]&amp;Tabelle10[[#This Row],[MessageID]],ALL_IN_ONE[ExperimentID]&amp;ALL_IN_ONE[NegotiationID]&amp;ALL_IN_ONE[MessageID],ALL_IN_ONE[Gesamt_ID],,0)</f>
        <v>#VALUE!</v>
      </c>
      <c r="C917">
        <v>67972</v>
      </c>
      <c r="D917" t="s">
        <v>3675</v>
      </c>
      <c r="E917">
        <v>74772</v>
      </c>
      <c r="F917">
        <v>67959</v>
      </c>
      <c r="G917">
        <v>67962</v>
      </c>
      <c r="H917" t="s">
        <v>20</v>
      </c>
      <c r="I917" t="str">
        <f t="array" ref="I917">IFERROR(_xlfn.XLOOKUP(Tabelle10[[#This Row],[NegotiationID]]&amp;"FinalAccept",Tabelle10[NegotiationID]&amp;Tabelle10[ActionType],Tabelle10[ActionType],,0),_xlfn.XLOOKUP(Tabelle10[[#This Row],[NegotiationID]]&amp;"FinalReject",Tabelle10[NegotiationID]&amp;Tabelle10[ActionType],Tabelle10[ActionType],,0))</f>
        <v>FinalAccept</v>
      </c>
      <c r="J917">
        <v>0.54100000000000004</v>
      </c>
      <c r="K917">
        <v>0.70050000000000001</v>
      </c>
      <c r="L917">
        <v>1.2415</v>
      </c>
      <c r="M917">
        <v>0.1595</v>
      </c>
      <c r="N917">
        <v>26</v>
      </c>
      <c r="O917">
        <v>1145</v>
      </c>
      <c r="P917">
        <v>8</v>
      </c>
      <c r="Q917" s="3" t="s">
        <v>4430</v>
      </c>
    </row>
    <row r="918" ht="14.5" hidden="1">
      <c r="A918" t="e">
        <f t="shared" ca="1" si="565"/>
        <v>#VALUE!</v>
      </c>
      <c r="B918" t="e">
        <f t="array" ref="B918" ca="1">_xlfn.XLOOKUP(Tabelle10[[#This Row],[ExperimentID]]&amp;Tabelle10[[#This Row],[NegotiationID]]&amp;Tabelle10[[#This Row],[MessageID]],ALL_IN_ONE[ExperimentID]&amp;ALL_IN_ONE[NegotiationID]&amp;ALL_IN_ONE[MessageID],ALL_IN_ONE[Gesamt_ID],,0)</f>
        <v>#VALUE!</v>
      </c>
      <c r="C918">
        <v>68000</v>
      </c>
      <c r="D918" t="s">
        <v>3675</v>
      </c>
      <c r="E918">
        <v>68001</v>
      </c>
      <c r="H918" t="s">
        <v>6019</v>
      </c>
      <c r="I918" t="str">
        <f t="array" ref="I918">IFERROR(_xlfn.XLOOKUP(Tabelle10[[#This Row],[NegotiationID]]&amp;"FinalAccept",Tabelle10[NegotiationID]&amp;Tabelle10[ActionType],Tabelle10[ActionType],,0),_xlfn.XLOOKUP(Tabelle10[[#This Row],[NegotiationID]]&amp;"FinalReject",Tabelle10[NegotiationID]&amp;Tabelle10[ActionType],Tabelle10[ActionType],,0))</f>
        <v>FinalAccept</v>
      </c>
      <c r="N918">
        <v>21</v>
      </c>
      <c r="O918">
        <v>880</v>
      </c>
      <c r="P918">
        <v>11</v>
      </c>
      <c r="Q918" t="s">
        <v>6020</v>
      </c>
    </row>
    <row r="919" ht="87" hidden="1">
      <c r="A919" t="e">
        <f t="shared" ca="1" si="565"/>
        <v>#VALUE!</v>
      </c>
      <c r="B919" t="e">
        <f t="array" ref="B919" ca="1">_xlfn.XLOOKUP(Tabelle10[[#This Row],[ExperimentID]]&amp;Tabelle10[[#This Row],[NegotiationID]]&amp;Tabelle10[[#This Row],[MessageID]],ALL_IN_ONE[ExperimentID]&amp;ALL_IN_ONE[NegotiationID]&amp;ALL_IN_ONE[MessageID],ALL_IN_ONE[Gesamt_ID],,0)</f>
        <v>#VALUE!</v>
      </c>
      <c r="C919">
        <v>68000</v>
      </c>
      <c r="D919" t="s">
        <v>3675</v>
      </c>
      <c r="E919">
        <v>72073</v>
      </c>
      <c r="F919">
        <v>67987</v>
      </c>
      <c r="G919">
        <v>67990</v>
      </c>
      <c r="H919" t="s">
        <v>22</v>
      </c>
      <c r="I919" t="str">
        <f t="array" ref="I919">IFERROR(_xlfn.XLOOKUP(Tabelle10[[#This Row],[NegotiationID]]&amp;"FinalAccept",Tabelle10[NegotiationID]&amp;Tabelle10[ActionType],Tabelle10[ActionType],,0),_xlfn.XLOOKUP(Tabelle10[[#This Row],[NegotiationID]]&amp;"FinalReject",Tabelle10[NegotiationID]&amp;Tabelle10[ActionType],Tabelle10[ActionType],,0))</f>
        <v>FinalAccept</v>
      </c>
      <c r="N919">
        <v>83</v>
      </c>
      <c r="O919">
        <v>880</v>
      </c>
      <c r="P919">
        <v>11</v>
      </c>
      <c r="Q919" s="3" t="s">
        <v>6711</v>
      </c>
    </row>
    <row r="920" ht="116" hidden="1">
      <c r="A920" t="e">
        <f t="shared" ca="1" si="565"/>
        <v>#VALUE!</v>
      </c>
      <c r="B920" t="e">
        <f t="array" ref="B920" ca="1">_xlfn.XLOOKUP(Tabelle10[[#This Row],[ExperimentID]]&amp;Tabelle10[[#This Row],[NegotiationID]]&amp;Tabelle10[[#This Row],[MessageID]],ALL_IN_ONE[ExperimentID]&amp;ALL_IN_ONE[NegotiationID]&amp;ALL_IN_ONE[MessageID],ALL_IN_ONE[Gesamt_ID],,0)</f>
        <v>#VALUE!</v>
      </c>
      <c r="C920">
        <v>68000</v>
      </c>
      <c r="D920" t="s">
        <v>3675</v>
      </c>
      <c r="E920">
        <v>73591</v>
      </c>
      <c r="F920">
        <v>67990</v>
      </c>
      <c r="G920">
        <v>67987</v>
      </c>
      <c r="H920" t="s">
        <v>24</v>
      </c>
      <c r="I920" t="str">
        <f t="array" ref="I920">IFERROR(_xlfn.XLOOKUP(Tabelle10[[#This Row],[NegotiationID]]&amp;"FinalAccept",Tabelle10[NegotiationID]&amp;Tabelle10[ActionType],Tabelle10[ActionType],,0),_xlfn.XLOOKUP(Tabelle10[[#This Row],[NegotiationID]]&amp;"FinalReject",Tabelle10[NegotiationID]&amp;Tabelle10[ActionType],Tabelle10[ActionType],,0))</f>
        <v>FinalAccept</v>
      </c>
      <c r="N920">
        <v>133</v>
      </c>
      <c r="O920">
        <v>880</v>
      </c>
      <c r="P920">
        <v>11</v>
      </c>
      <c r="Q920" s="3" t="s">
        <v>6712</v>
      </c>
    </row>
    <row r="921" ht="101.5" hidden="1">
      <c r="A921" t="e">
        <f t="shared" ca="1" si="565"/>
        <v>#VALUE!</v>
      </c>
      <c r="B921" t="e">
        <f t="array" ref="B921" ca="1">_xlfn.XLOOKUP(Tabelle10[[#This Row],[ExperimentID]]&amp;Tabelle10[[#This Row],[NegotiationID]]&amp;Tabelle10[[#This Row],[MessageID]],ALL_IN_ONE[ExperimentID]&amp;ALL_IN_ONE[NegotiationID]&amp;ALL_IN_ONE[MessageID],ALL_IN_ONE[Gesamt_ID],,0)</f>
        <v>#VALUE!</v>
      </c>
      <c r="C921">
        <v>68000</v>
      </c>
      <c r="D921" t="s">
        <v>3675</v>
      </c>
      <c r="E921">
        <v>74139</v>
      </c>
      <c r="F921">
        <v>67987</v>
      </c>
      <c r="G921">
        <v>67990</v>
      </c>
      <c r="H921" t="s">
        <v>22</v>
      </c>
      <c r="I921" t="str">
        <f t="array" ref="I921">IFERROR(_xlfn.XLOOKUP(Tabelle10[[#This Row],[NegotiationID]]&amp;"FinalAccept",Tabelle10[NegotiationID]&amp;Tabelle10[ActionType],Tabelle10[ActionType],,0),_xlfn.XLOOKUP(Tabelle10[[#This Row],[NegotiationID]]&amp;"FinalReject",Tabelle10[NegotiationID]&amp;Tabelle10[ActionType],Tabelle10[ActionType],,0))</f>
        <v>FinalAccept</v>
      </c>
      <c r="N921">
        <v>55</v>
      </c>
      <c r="O921">
        <v>880</v>
      </c>
      <c r="P921">
        <v>11</v>
      </c>
      <c r="Q921" s="3" t="s">
        <v>6713</v>
      </c>
    </row>
    <row r="922" ht="101.5" hidden="1">
      <c r="A922" t="e">
        <f t="shared" ca="1" si="565"/>
        <v>#VALUE!</v>
      </c>
      <c r="B922" t="e">
        <f t="array" ref="B922" ca="1">_xlfn.XLOOKUP(Tabelle10[[#This Row],[ExperimentID]]&amp;Tabelle10[[#This Row],[NegotiationID]]&amp;Tabelle10[[#This Row],[MessageID]],ALL_IN_ONE[ExperimentID]&amp;ALL_IN_ONE[NegotiationID]&amp;ALL_IN_ONE[MessageID],ALL_IN_ONE[Gesamt_ID],,0)</f>
        <v>#VALUE!</v>
      </c>
      <c r="C922">
        <v>68000</v>
      </c>
      <c r="D922" t="s">
        <v>3675</v>
      </c>
      <c r="E922">
        <v>74393</v>
      </c>
      <c r="F922">
        <v>67990</v>
      </c>
      <c r="G922">
        <v>67987</v>
      </c>
      <c r="H922" t="s">
        <v>24</v>
      </c>
      <c r="I922" t="str">
        <f t="array" ref="I922">IFERROR(_xlfn.XLOOKUP(Tabelle10[[#This Row],[NegotiationID]]&amp;"FinalAccept",Tabelle10[NegotiationID]&amp;Tabelle10[ActionType],Tabelle10[ActionType],,0),_xlfn.XLOOKUP(Tabelle10[[#This Row],[NegotiationID]]&amp;"FinalReject",Tabelle10[NegotiationID]&amp;Tabelle10[ActionType],Tabelle10[ActionType],,0))</f>
        <v>FinalAccept</v>
      </c>
      <c r="N922">
        <v>87</v>
      </c>
      <c r="O922">
        <v>880</v>
      </c>
      <c r="P922">
        <v>11</v>
      </c>
      <c r="Q922" s="3" t="s">
        <v>6714</v>
      </c>
    </row>
    <row r="923" ht="15" customHeight="1">
      <c r="A923" t="e">
        <f t="shared" ca="1" si="565"/>
        <v>#VALUE!</v>
      </c>
      <c r="B923" t="e">
        <f t="array" ref="B923" ca="1">_xlfn.XLOOKUP(Tabelle10[[#This Row],[ExperimentID]]&amp;Tabelle10[[#This Row],[NegotiationID]]&amp;Tabelle10[[#This Row],[MessageID]],ALL_IN_ONE[ExperimentID]&amp;ALL_IN_ONE[NegotiationID]&amp;ALL_IN_ONE[MessageID],ALL_IN_ONE[Gesamt_ID],,0)</f>
        <v>#VALUE!</v>
      </c>
      <c r="C923">
        <v>68000</v>
      </c>
      <c r="D923" t="s">
        <v>3675</v>
      </c>
      <c r="E923">
        <v>74602</v>
      </c>
      <c r="F923">
        <v>67987</v>
      </c>
      <c r="G923">
        <v>67990</v>
      </c>
      <c r="H923" t="s">
        <v>19</v>
      </c>
      <c r="I923" t="str">
        <f t="array" ref="I923">IFERROR(_xlfn.XLOOKUP(Tabelle10[[#This Row],[NegotiationID]]&amp;"FinalAccept",Tabelle10[NegotiationID]&amp;Tabelle10[ActionType],Tabelle10[ActionType],,0),_xlfn.XLOOKUP(Tabelle10[[#This Row],[NegotiationID]]&amp;"FinalReject",Tabelle10[NegotiationID]&amp;Tabelle10[ActionType],Tabelle10[ActionType],,0))</f>
        <v>FinalAccept</v>
      </c>
      <c r="J923">
        <v>0.81850000000000001</v>
      </c>
      <c r="K923">
        <v>0.41149999999999998</v>
      </c>
      <c r="L923">
        <v>1.23</v>
      </c>
      <c r="M923">
        <v>0.40699999999999997</v>
      </c>
      <c r="N923">
        <v>114</v>
      </c>
      <c r="O923">
        <v>880</v>
      </c>
      <c r="P923">
        <v>11</v>
      </c>
      <c r="Q923" s="3" t="s">
        <v>4431</v>
      </c>
    </row>
    <row r="924" ht="15" customHeight="1">
      <c r="A924" t="e">
        <f t="shared" ca="1" si="565"/>
        <v>#VALUE!</v>
      </c>
      <c r="B924" t="e">
        <f t="array" ref="B924" ca="1">_xlfn.XLOOKUP(Tabelle10[[#This Row],[ExperimentID]]&amp;Tabelle10[[#This Row],[NegotiationID]]&amp;Tabelle10[[#This Row],[MessageID]],ALL_IN_ONE[ExperimentID]&amp;ALL_IN_ONE[NegotiationID]&amp;ALL_IN_ONE[MessageID],ALL_IN_ONE[Gesamt_ID],,0)</f>
        <v>#VALUE!</v>
      </c>
      <c r="C924">
        <v>68000</v>
      </c>
      <c r="D924" t="s">
        <v>3675</v>
      </c>
      <c r="E924">
        <v>74797</v>
      </c>
      <c r="F924">
        <v>67990</v>
      </c>
      <c r="G924">
        <v>67987</v>
      </c>
      <c r="H924" t="s">
        <v>31</v>
      </c>
      <c r="I924" t="str">
        <f t="array" ref="I924">IFERROR(_xlfn.XLOOKUP(Tabelle10[[#This Row],[NegotiationID]]&amp;"FinalAccept",Tabelle10[NegotiationID]&amp;Tabelle10[ActionType],Tabelle10[ActionType],,0),_xlfn.XLOOKUP(Tabelle10[[#This Row],[NegotiationID]]&amp;"FinalReject",Tabelle10[NegotiationID]&amp;Tabelle10[ActionType],Tabelle10[ActionType],,0))</f>
        <v>FinalAccept</v>
      </c>
      <c r="J924">
        <v>0.63</v>
      </c>
      <c r="K924">
        <v>0.66100000000000003</v>
      </c>
      <c r="L924">
        <v>1.2909999999999999</v>
      </c>
      <c r="M924">
        <v>0.031</v>
      </c>
      <c r="N924">
        <v>142</v>
      </c>
      <c r="O924">
        <v>880</v>
      </c>
      <c r="P924">
        <v>11</v>
      </c>
      <c r="Q924" s="3" t="s">
        <v>4432</v>
      </c>
    </row>
    <row r="925" ht="15" customHeight="1">
      <c r="A925" t="e">
        <f t="shared" ca="1" si="565"/>
        <v>#VALUE!</v>
      </c>
      <c r="B925" t="e">
        <f t="array" ref="B925" ca="1">_xlfn.XLOOKUP(Tabelle10[[#This Row],[ExperimentID]]&amp;Tabelle10[[#This Row],[NegotiationID]]&amp;Tabelle10[[#This Row],[MessageID]],ALL_IN_ONE[ExperimentID]&amp;ALL_IN_ONE[NegotiationID]&amp;ALL_IN_ONE[MessageID],ALL_IN_ONE[Gesamt_ID],,0)</f>
        <v>#VALUE!</v>
      </c>
      <c r="C925">
        <v>68000</v>
      </c>
      <c r="D925" t="s">
        <v>3675</v>
      </c>
      <c r="E925">
        <v>74809</v>
      </c>
      <c r="F925">
        <v>67987</v>
      </c>
      <c r="G925">
        <v>67990</v>
      </c>
      <c r="H925" t="s">
        <v>31</v>
      </c>
      <c r="I925" t="str">
        <f t="array" ref="I925">IFERROR(_xlfn.XLOOKUP(Tabelle10[[#This Row],[NegotiationID]]&amp;"FinalAccept",Tabelle10[NegotiationID]&amp;Tabelle10[ActionType],Tabelle10[ActionType],,0),_xlfn.XLOOKUP(Tabelle10[[#This Row],[NegotiationID]]&amp;"FinalReject",Tabelle10[NegotiationID]&amp;Tabelle10[ActionType],Tabelle10[ActionType],,0))</f>
        <v>FinalAccept</v>
      </c>
      <c r="J925">
        <v>0.81100000000000005</v>
      </c>
      <c r="K925">
        <v>0.43149999999999999</v>
      </c>
      <c r="L925">
        <v>1.2424999999999999</v>
      </c>
      <c r="M925">
        <v>0.3795</v>
      </c>
      <c r="N925">
        <v>56</v>
      </c>
      <c r="O925">
        <v>880</v>
      </c>
      <c r="P925">
        <v>11</v>
      </c>
      <c r="Q925" s="3" t="s">
        <v>4433</v>
      </c>
    </row>
    <row r="926" ht="15" customHeight="1">
      <c r="A926" t="e">
        <f t="shared" ca="1" si="565"/>
        <v>#VALUE!</v>
      </c>
      <c r="B926" t="e">
        <f t="array" ref="B926" ca="1">_xlfn.XLOOKUP(Tabelle10[[#This Row],[ExperimentID]]&amp;Tabelle10[[#This Row],[NegotiationID]]&amp;Tabelle10[[#This Row],[MessageID]],ALL_IN_ONE[ExperimentID]&amp;ALL_IN_ONE[NegotiationID]&amp;ALL_IN_ONE[MessageID],ALL_IN_ONE[Gesamt_ID],,0)</f>
        <v>#VALUE!</v>
      </c>
      <c r="C926">
        <v>68000</v>
      </c>
      <c r="D926" t="s">
        <v>3675</v>
      </c>
      <c r="E926">
        <v>75352</v>
      </c>
      <c r="F926">
        <v>67990</v>
      </c>
      <c r="G926">
        <v>67987</v>
      </c>
      <c r="H926" t="s">
        <v>31</v>
      </c>
      <c r="I926" t="str">
        <f t="array" ref="I926">IFERROR(_xlfn.XLOOKUP(Tabelle10[[#This Row],[NegotiationID]]&amp;"FinalAccept",Tabelle10[NegotiationID]&amp;Tabelle10[ActionType],Tabelle10[ActionType],,0),_xlfn.XLOOKUP(Tabelle10[[#This Row],[NegotiationID]]&amp;"FinalReject",Tabelle10[NegotiationID]&amp;Tabelle10[ActionType],Tabelle10[ActionType],,0))</f>
        <v>FinalAccept</v>
      </c>
      <c r="J926">
        <v>0.60199999999999998</v>
      </c>
      <c r="K926">
        <v>0.58050000000000002</v>
      </c>
      <c r="L926">
        <v>1.1825000000000001</v>
      </c>
      <c r="M926">
        <v>0.021499999999999998</v>
      </c>
      <c r="N926">
        <v>58</v>
      </c>
      <c r="O926">
        <v>880</v>
      </c>
      <c r="P926">
        <v>11</v>
      </c>
      <c r="Q926" s="3" t="s">
        <v>4434</v>
      </c>
    </row>
    <row r="927" ht="15" customHeight="1">
      <c r="A927" t="e">
        <f t="shared" ca="1" si="565"/>
        <v>#VALUE!</v>
      </c>
      <c r="B927" t="e">
        <f t="array" ref="B927" ca="1">_xlfn.XLOOKUP(Tabelle10[[#This Row],[ExperimentID]]&amp;Tabelle10[[#This Row],[NegotiationID]]&amp;Tabelle10[[#This Row],[MessageID]],ALL_IN_ONE[ExperimentID]&amp;ALL_IN_ONE[NegotiationID]&amp;ALL_IN_ONE[MessageID],ALL_IN_ONE[Gesamt_ID],,0)</f>
        <v>#VALUE!</v>
      </c>
      <c r="C927">
        <v>68000</v>
      </c>
      <c r="D927" t="s">
        <v>3675</v>
      </c>
      <c r="E927">
        <v>75931</v>
      </c>
      <c r="F927">
        <v>67987</v>
      </c>
      <c r="G927">
        <v>67990</v>
      </c>
      <c r="H927" t="s">
        <v>31</v>
      </c>
      <c r="I927" t="str">
        <f t="array" ref="I927">IFERROR(_xlfn.XLOOKUP(Tabelle10[[#This Row],[NegotiationID]]&amp;"FinalAccept",Tabelle10[NegotiationID]&amp;Tabelle10[ActionType],Tabelle10[ActionType],,0),_xlfn.XLOOKUP(Tabelle10[[#This Row],[NegotiationID]]&amp;"FinalReject",Tabelle10[NegotiationID]&amp;Tabelle10[ActionType],Tabelle10[ActionType],,0))</f>
        <v>FinalAccept</v>
      </c>
      <c r="J927">
        <v>0.751</v>
      </c>
      <c r="K927">
        <v>0.53149999999999997</v>
      </c>
      <c r="L927">
        <v>1.2825</v>
      </c>
      <c r="M927">
        <v>0.2195</v>
      </c>
      <c r="N927">
        <v>89</v>
      </c>
      <c r="O927">
        <v>880</v>
      </c>
      <c r="P927">
        <v>11</v>
      </c>
      <c r="Q927" s="3" t="s">
        <v>4435</v>
      </c>
    </row>
    <row r="928" ht="15" customHeight="1">
      <c r="A928" t="e">
        <f t="shared" ca="1" si="565"/>
        <v>#VALUE!</v>
      </c>
      <c r="B928" t="e">
        <f t="array" ref="B928" ca="1">_xlfn.XLOOKUP(Tabelle10[[#This Row],[ExperimentID]]&amp;Tabelle10[[#This Row],[NegotiationID]]&amp;Tabelle10[[#This Row],[MessageID]],ALL_IN_ONE[ExperimentID]&amp;ALL_IN_ONE[NegotiationID]&amp;ALL_IN_ONE[MessageID],ALL_IN_ONE[Gesamt_ID],,0)</f>
        <v>#VALUE!</v>
      </c>
      <c r="C928">
        <v>68000</v>
      </c>
      <c r="D928" t="s">
        <v>3675</v>
      </c>
      <c r="E928">
        <v>77056</v>
      </c>
      <c r="F928">
        <v>67990</v>
      </c>
      <c r="G928">
        <v>67987</v>
      </c>
      <c r="H928" t="s">
        <v>20</v>
      </c>
      <c r="I928" t="str">
        <f t="array" ref="I928">IFERROR(_xlfn.XLOOKUP(Tabelle10[[#This Row],[NegotiationID]]&amp;"FinalAccept",Tabelle10[NegotiationID]&amp;Tabelle10[ActionType],Tabelle10[ActionType],,0),_xlfn.XLOOKUP(Tabelle10[[#This Row],[NegotiationID]]&amp;"FinalReject",Tabelle10[NegotiationID]&amp;Tabelle10[ActionType],Tabelle10[ActionType],,0))</f>
        <v>FinalAccept</v>
      </c>
      <c r="J928">
        <v>0.53149999999999997</v>
      </c>
      <c r="K928">
        <v>0.751</v>
      </c>
      <c r="L928">
        <v>1.2825</v>
      </c>
      <c r="M928">
        <v>0.2195</v>
      </c>
      <c r="N928">
        <v>42</v>
      </c>
      <c r="O928">
        <v>880</v>
      </c>
      <c r="P928">
        <v>11</v>
      </c>
      <c r="Q928" s="3" t="s">
        <v>4436</v>
      </c>
    </row>
    <row r="929" ht="14.5" hidden="1">
      <c r="A929" t="e">
        <f t="shared" ca="1" si="565"/>
        <v>#VALUE!</v>
      </c>
      <c r="B929" t="e">
        <f t="array" ref="B929" ca="1">_xlfn.XLOOKUP(Tabelle10[[#This Row],[ExperimentID]]&amp;Tabelle10[[#This Row],[NegotiationID]]&amp;Tabelle10[[#This Row],[MessageID]],ALL_IN_ONE[ExperimentID]&amp;ALL_IN_ONE[NegotiationID]&amp;ALL_IN_ONE[MessageID],ALL_IN_ONE[Gesamt_ID],,0)</f>
        <v>#VALUE!</v>
      </c>
      <c r="C929">
        <v>68028</v>
      </c>
      <c r="D929" t="s">
        <v>3675</v>
      </c>
      <c r="E929">
        <v>68029</v>
      </c>
      <c r="H929" t="s">
        <v>6019</v>
      </c>
      <c r="I929" t="str">
        <f t="array" ref="I929">IFERROR(_xlfn.XLOOKUP(Tabelle10[[#This Row],[NegotiationID]]&amp;"FinalAccept",Tabelle10[NegotiationID]&amp;Tabelle10[ActionType],Tabelle10[ActionType],,0),_xlfn.XLOOKUP(Tabelle10[[#This Row],[NegotiationID]]&amp;"FinalReject",Tabelle10[NegotiationID]&amp;Tabelle10[ActionType],Tabelle10[ActionType],,0))</f>
        <v>FinalAccept</v>
      </c>
      <c r="N929">
        <v>21</v>
      </c>
      <c r="O929">
        <v>1421</v>
      </c>
      <c r="P929">
        <v>13</v>
      </c>
      <c r="Q929" t="s">
        <v>6020</v>
      </c>
    </row>
    <row r="930" ht="15" customHeight="1">
      <c r="A930" t="e">
        <f t="shared" ca="1" si="565"/>
        <v>#VALUE!</v>
      </c>
      <c r="B930" t="e">
        <f t="array" ref="B930" ca="1">_xlfn.XLOOKUP(Tabelle10[[#This Row],[ExperimentID]]&amp;Tabelle10[[#This Row],[NegotiationID]]&amp;Tabelle10[[#This Row],[MessageID]],ALL_IN_ONE[ExperimentID]&amp;ALL_IN_ONE[NegotiationID]&amp;ALL_IN_ONE[MessageID],ALL_IN_ONE[Gesamt_ID],,0)</f>
        <v>#VALUE!</v>
      </c>
      <c r="C930">
        <v>68028</v>
      </c>
      <c r="D930" t="s">
        <v>3675</v>
      </c>
      <c r="E930">
        <v>71671</v>
      </c>
      <c r="F930">
        <v>68015</v>
      </c>
      <c r="G930">
        <v>68018</v>
      </c>
      <c r="H930" t="s">
        <v>19</v>
      </c>
      <c r="I930" t="str">
        <f t="array" ref="I930">IFERROR(_xlfn.XLOOKUP(Tabelle10[[#This Row],[NegotiationID]]&amp;"FinalAccept",Tabelle10[NegotiationID]&amp;Tabelle10[ActionType],Tabelle10[ActionType],,0),_xlfn.XLOOKUP(Tabelle10[[#This Row],[NegotiationID]]&amp;"FinalReject",Tabelle10[NegotiationID]&amp;Tabelle10[ActionType],Tabelle10[ActionType],,0))</f>
        <v>FinalAccept</v>
      </c>
      <c r="J930">
        <v>0.82999999999999996</v>
      </c>
      <c r="K930">
        <v>0.42149999999999999</v>
      </c>
      <c r="L930">
        <v>1.2515000000000001</v>
      </c>
      <c r="M930">
        <v>0.40849999999999997</v>
      </c>
      <c r="N930">
        <v>144</v>
      </c>
      <c r="O930">
        <v>1421</v>
      </c>
      <c r="P930">
        <v>13</v>
      </c>
      <c r="Q930" s="3" t="s">
        <v>4437</v>
      </c>
    </row>
    <row r="931" ht="15" customHeight="1">
      <c r="A931" t="e">
        <f t="shared" ca="1" si="565"/>
        <v>#VALUE!</v>
      </c>
      <c r="B931" t="e">
        <f t="array" ref="B931" ca="1">_xlfn.XLOOKUP(Tabelle10[[#This Row],[ExperimentID]]&amp;Tabelle10[[#This Row],[NegotiationID]]&amp;Tabelle10[[#This Row],[MessageID]],ALL_IN_ONE[ExperimentID]&amp;ALL_IN_ONE[NegotiationID]&amp;ALL_IN_ONE[MessageID],ALL_IN_ONE[Gesamt_ID],,0)</f>
        <v>#VALUE!</v>
      </c>
      <c r="C931">
        <v>68028</v>
      </c>
      <c r="D931" t="s">
        <v>3675</v>
      </c>
      <c r="E931">
        <v>72583</v>
      </c>
      <c r="F931">
        <v>68018</v>
      </c>
      <c r="G931">
        <v>68015</v>
      </c>
      <c r="H931" t="s">
        <v>31</v>
      </c>
      <c r="I931" t="str">
        <f t="array" ref="I931">IFERROR(_xlfn.XLOOKUP(Tabelle10[[#This Row],[NegotiationID]]&amp;"FinalAccept",Tabelle10[NegotiationID]&amp;Tabelle10[ActionType],Tabelle10[ActionType],,0),_xlfn.XLOOKUP(Tabelle10[[#This Row],[NegotiationID]]&amp;"FinalReject",Tabelle10[NegotiationID]&amp;Tabelle10[ActionType],Tabelle10[ActionType],,0))</f>
        <v>FinalAccept</v>
      </c>
      <c r="J931">
        <v>0.85050000000000003</v>
      </c>
      <c r="K931">
        <v>0.34000000000000002</v>
      </c>
      <c r="L931">
        <v>1.1904999999999999</v>
      </c>
      <c r="M931">
        <v>0.51049999999999995</v>
      </c>
      <c r="N931">
        <v>170</v>
      </c>
      <c r="O931">
        <v>1421</v>
      </c>
      <c r="P931">
        <v>13</v>
      </c>
      <c r="Q931" s="3" t="s">
        <v>4438</v>
      </c>
    </row>
    <row r="932" ht="15" customHeight="1">
      <c r="A932" t="e">
        <f t="shared" ca="1" si="565"/>
        <v>#VALUE!</v>
      </c>
      <c r="B932" t="e">
        <f t="array" ref="B932" ca="1">_xlfn.XLOOKUP(Tabelle10[[#This Row],[ExperimentID]]&amp;Tabelle10[[#This Row],[NegotiationID]]&amp;Tabelle10[[#This Row],[MessageID]],ALL_IN_ONE[ExperimentID]&amp;ALL_IN_ONE[NegotiationID]&amp;ALL_IN_ONE[MessageID],ALL_IN_ONE[Gesamt_ID],,0)</f>
        <v>#VALUE!</v>
      </c>
      <c r="C932">
        <v>68028</v>
      </c>
      <c r="D932" t="s">
        <v>3675</v>
      </c>
      <c r="E932">
        <v>72598</v>
      </c>
      <c r="F932">
        <v>68015</v>
      </c>
      <c r="G932">
        <v>68018</v>
      </c>
      <c r="H932" t="s">
        <v>31</v>
      </c>
      <c r="I932" t="str">
        <f t="array" ref="I932">IFERROR(_xlfn.XLOOKUP(Tabelle10[[#This Row],[NegotiationID]]&amp;"FinalAccept",Tabelle10[NegotiationID]&amp;Tabelle10[ActionType],Tabelle10[ActionType],,0),_xlfn.XLOOKUP(Tabelle10[[#This Row],[NegotiationID]]&amp;"FinalReject",Tabelle10[NegotiationID]&amp;Tabelle10[ActionType],Tabelle10[ActionType],,0))</f>
        <v>FinalAccept</v>
      </c>
      <c r="J932">
        <v>0.64849999999999997</v>
      </c>
      <c r="K932">
        <v>0.61150000000000004</v>
      </c>
      <c r="L932">
        <v>1.26</v>
      </c>
      <c r="M932">
        <v>0.036999999999999998</v>
      </c>
      <c r="N932">
        <v>95</v>
      </c>
      <c r="O932">
        <v>1421</v>
      </c>
      <c r="P932">
        <v>13</v>
      </c>
      <c r="Q932" s="3" t="s">
        <v>4439</v>
      </c>
    </row>
    <row r="933" ht="15" customHeight="1">
      <c r="A933" t="e">
        <f t="shared" ca="1" si="565"/>
        <v>#VALUE!</v>
      </c>
      <c r="B933" t="e">
        <f t="array" ref="B933" ca="1">_xlfn.XLOOKUP(Tabelle10[[#This Row],[ExperimentID]]&amp;Tabelle10[[#This Row],[NegotiationID]]&amp;Tabelle10[[#This Row],[MessageID]],ALL_IN_ONE[ExperimentID]&amp;ALL_IN_ONE[NegotiationID]&amp;ALL_IN_ONE[MessageID],ALL_IN_ONE[Gesamt_ID],,0)</f>
        <v>#VALUE!</v>
      </c>
      <c r="C933">
        <v>68028</v>
      </c>
      <c r="D933" t="s">
        <v>3675</v>
      </c>
      <c r="E933">
        <v>72611</v>
      </c>
      <c r="F933">
        <v>68018</v>
      </c>
      <c r="G933">
        <v>68015</v>
      </c>
      <c r="H933" t="s">
        <v>31</v>
      </c>
      <c r="I933" t="str">
        <f t="array" ref="I933">IFERROR(_xlfn.XLOOKUP(Tabelle10[[#This Row],[NegotiationID]]&amp;"FinalAccept",Tabelle10[NegotiationID]&amp;Tabelle10[ActionType],Tabelle10[ActionType],,0),_xlfn.XLOOKUP(Tabelle10[[#This Row],[NegotiationID]]&amp;"FinalReject",Tabelle10[NegotiationID]&amp;Tabelle10[ActionType],Tabelle10[ActionType],,0))</f>
        <v>FinalAccept</v>
      </c>
      <c r="J933">
        <v>0.80049999999999999</v>
      </c>
      <c r="K933">
        <v>0.4415</v>
      </c>
      <c r="L933">
        <v>1.242</v>
      </c>
      <c r="M933">
        <v>0.35899999999999999</v>
      </c>
      <c r="N933">
        <v>99</v>
      </c>
      <c r="O933">
        <v>1421</v>
      </c>
      <c r="P933">
        <v>13</v>
      </c>
      <c r="Q933" s="3" t="s">
        <v>4440</v>
      </c>
    </row>
    <row r="934" ht="15" customHeight="1">
      <c r="A934" t="e">
        <f t="shared" ca="1" si="565"/>
        <v>#VALUE!</v>
      </c>
      <c r="B934" t="e">
        <f t="array" ref="B934" ca="1">_xlfn.XLOOKUP(Tabelle10[[#This Row],[ExperimentID]]&amp;Tabelle10[[#This Row],[NegotiationID]]&amp;Tabelle10[[#This Row],[MessageID]],ALL_IN_ONE[ExperimentID]&amp;ALL_IN_ONE[NegotiationID]&amp;ALL_IN_ONE[MessageID],ALL_IN_ONE[Gesamt_ID],,0)</f>
        <v>#VALUE!</v>
      </c>
      <c r="C934">
        <v>68028</v>
      </c>
      <c r="D934" t="s">
        <v>3675</v>
      </c>
      <c r="E934">
        <v>72619</v>
      </c>
      <c r="F934">
        <v>68015</v>
      </c>
      <c r="G934">
        <v>68018</v>
      </c>
      <c r="H934" t="s">
        <v>31</v>
      </c>
      <c r="I934" t="str">
        <f t="array" ref="I934">IFERROR(_xlfn.XLOOKUP(Tabelle10[[#This Row],[NegotiationID]]&amp;"FinalAccept",Tabelle10[NegotiationID]&amp;Tabelle10[ActionType],Tabelle10[ActionType],,0),_xlfn.XLOOKUP(Tabelle10[[#This Row],[NegotiationID]]&amp;"FinalReject",Tabelle10[NegotiationID]&amp;Tabelle10[ActionType],Tabelle10[ActionType],,0))</f>
        <v>FinalAccept</v>
      </c>
      <c r="J934">
        <v>0.57050000000000001</v>
      </c>
      <c r="K934">
        <v>0.59999999999999998</v>
      </c>
      <c r="L934">
        <v>1.1705000000000001</v>
      </c>
      <c r="M934">
        <v>0.029499999999999998</v>
      </c>
      <c r="N934">
        <v>84</v>
      </c>
      <c r="O934">
        <v>1421</v>
      </c>
      <c r="P934">
        <v>13</v>
      </c>
      <c r="Q934" s="3" t="s">
        <v>4441</v>
      </c>
    </row>
    <row r="935" ht="15" customHeight="1">
      <c r="A935" t="e">
        <f t="shared" ca="1" si="565"/>
        <v>#VALUE!</v>
      </c>
      <c r="B935" t="e">
        <f t="array" ref="B935" ca="1">_xlfn.XLOOKUP(Tabelle10[[#This Row],[ExperimentID]]&amp;Tabelle10[[#This Row],[NegotiationID]]&amp;Tabelle10[[#This Row],[MessageID]],ALL_IN_ONE[ExperimentID]&amp;ALL_IN_ONE[NegotiationID]&amp;ALL_IN_ONE[MessageID],ALL_IN_ONE[Gesamt_ID],,0)</f>
        <v>#VALUE!</v>
      </c>
      <c r="C935">
        <v>68028</v>
      </c>
      <c r="D935" t="s">
        <v>3675</v>
      </c>
      <c r="E935">
        <v>72945</v>
      </c>
      <c r="F935">
        <v>68018</v>
      </c>
      <c r="G935">
        <v>68015</v>
      </c>
      <c r="H935" t="s">
        <v>31</v>
      </c>
      <c r="I935" t="str">
        <f t="array" ref="I935">IFERROR(_xlfn.XLOOKUP(Tabelle10[[#This Row],[NegotiationID]]&amp;"FinalAccept",Tabelle10[NegotiationID]&amp;Tabelle10[ActionType],Tabelle10[ActionType],,0),_xlfn.XLOOKUP(Tabelle10[[#This Row],[NegotiationID]]&amp;"FinalReject",Tabelle10[NegotiationID]&amp;Tabelle10[ActionType],Tabelle10[ActionType],,0))</f>
        <v>FinalAccept</v>
      </c>
      <c r="J935">
        <v>0.81999999999999995</v>
      </c>
      <c r="K935">
        <v>0.36049999999999999</v>
      </c>
      <c r="L935">
        <v>1.1805000000000001</v>
      </c>
      <c r="M935">
        <v>0.45950000000000002</v>
      </c>
      <c r="N935">
        <v>168</v>
      </c>
      <c r="O935">
        <v>1421</v>
      </c>
      <c r="P935">
        <v>13</v>
      </c>
      <c r="Q935" s="3" t="s">
        <v>4442</v>
      </c>
    </row>
    <row r="936" ht="15" customHeight="1">
      <c r="A936" t="e">
        <f t="shared" ca="1" si="565"/>
        <v>#VALUE!</v>
      </c>
      <c r="B936" t="e">
        <f t="array" ref="B936" ca="1">_xlfn.XLOOKUP(Tabelle10[[#This Row],[ExperimentID]]&amp;Tabelle10[[#This Row],[NegotiationID]]&amp;Tabelle10[[#This Row],[MessageID]],ALL_IN_ONE[ExperimentID]&amp;ALL_IN_ONE[NegotiationID]&amp;ALL_IN_ONE[MessageID],ALL_IN_ONE[Gesamt_ID],,0)</f>
        <v>#VALUE!</v>
      </c>
      <c r="C936">
        <v>68028</v>
      </c>
      <c r="D936" t="s">
        <v>3675</v>
      </c>
      <c r="E936">
        <v>73339</v>
      </c>
      <c r="F936">
        <v>68015</v>
      </c>
      <c r="G936">
        <v>68018</v>
      </c>
      <c r="H936" t="s">
        <v>31</v>
      </c>
      <c r="I936" t="str">
        <f t="array" ref="I936">IFERROR(_xlfn.XLOOKUP(Tabelle10[[#This Row],[NegotiationID]]&amp;"FinalAccept",Tabelle10[NegotiationID]&amp;Tabelle10[ActionType],Tabelle10[ActionType],,0),_xlfn.XLOOKUP(Tabelle10[[#This Row],[NegotiationID]]&amp;"FinalReject",Tabelle10[NegotiationID]&amp;Tabelle10[ActionType],Tabelle10[ActionType],,0))</f>
        <v>FinalAccept</v>
      </c>
      <c r="J936">
        <v>0.52149999999999996</v>
      </c>
      <c r="K936">
        <v>0.751</v>
      </c>
      <c r="L936">
        <v>1.2725</v>
      </c>
      <c r="M936">
        <v>0.22950000000000001</v>
      </c>
      <c r="N936">
        <v>125</v>
      </c>
      <c r="O936">
        <v>1421</v>
      </c>
      <c r="P936">
        <v>13</v>
      </c>
      <c r="Q936" s="3" t="s">
        <v>4443</v>
      </c>
    </row>
    <row r="937" ht="15" customHeight="1">
      <c r="A937" t="e">
        <f t="shared" ca="1" si="565"/>
        <v>#VALUE!</v>
      </c>
      <c r="B937" t="e">
        <f t="array" ref="B937" ca="1">_xlfn.XLOOKUP(Tabelle10[[#This Row],[ExperimentID]]&amp;Tabelle10[[#This Row],[NegotiationID]]&amp;Tabelle10[[#This Row],[MessageID]],ALL_IN_ONE[ExperimentID]&amp;ALL_IN_ONE[NegotiationID]&amp;ALL_IN_ONE[MessageID],ALL_IN_ONE[Gesamt_ID],,0)</f>
        <v>#VALUE!</v>
      </c>
      <c r="C937">
        <v>68028</v>
      </c>
      <c r="D937" t="s">
        <v>3675</v>
      </c>
      <c r="E937">
        <v>73348</v>
      </c>
      <c r="F937">
        <v>68018</v>
      </c>
      <c r="G937">
        <v>68015</v>
      </c>
      <c r="H937" t="s">
        <v>31</v>
      </c>
      <c r="I937" t="str">
        <f t="array" ref="I937">IFERROR(_xlfn.XLOOKUP(Tabelle10[[#This Row],[NegotiationID]]&amp;"FinalAccept",Tabelle10[NegotiationID]&amp;Tabelle10[ActionType],Tabelle10[ActionType],,0),_xlfn.XLOOKUP(Tabelle10[[#This Row],[NegotiationID]]&amp;"FinalReject",Tabelle10[NegotiationID]&amp;Tabelle10[ActionType],Tabelle10[ActionType],,0))</f>
        <v>FinalAccept</v>
      </c>
      <c r="J937">
        <v>0.80049999999999999</v>
      </c>
      <c r="K937">
        <v>0.43049999999999999</v>
      </c>
      <c r="L937">
        <v>1.2310000000000001</v>
      </c>
      <c r="M937">
        <v>0.37</v>
      </c>
      <c r="N937">
        <v>200</v>
      </c>
      <c r="O937">
        <v>1421</v>
      </c>
      <c r="P937">
        <v>13</v>
      </c>
      <c r="Q937" s="3" t="s">
        <v>4444</v>
      </c>
    </row>
    <row r="938" ht="15" customHeight="1">
      <c r="A938" t="e">
        <f t="shared" ca="1" si="565"/>
        <v>#VALUE!</v>
      </c>
      <c r="B938" t="e">
        <f t="array" ref="B938" ca="1">_xlfn.XLOOKUP(Tabelle10[[#This Row],[ExperimentID]]&amp;Tabelle10[[#This Row],[NegotiationID]]&amp;Tabelle10[[#This Row],[MessageID]],ALL_IN_ONE[ExperimentID]&amp;ALL_IN_ONE[NegotiationID]&amp;ALL_IN_ONE[MessageID],ALL_IN_ONE[Gesamt_ID],,0)</f>
        <v>#VALUE!</v>
      </c>
      <c r="C938">
        <v>68028</v>
      </c>
      <c r="D938" t="s">
        <v>3675</v>
      </c>
      <c r="E938">
        <v>73551</v>
      </c>
      <c r="F938">
        <v>68015</v>
      </c>
      <c r="G938">
        <v>68018</v>
      </c>
      <c r="H938" t="s">
        <v>31</v>
      </c>
      <c r="I938" t="str">
        <f t="array" ref="I938">IFERROR(_xlfn.XLOOKUP(Tabelle10[[#This Row],[NegotiationID]]&amp;"FinalAccept",Tabelle10[NegotiationID]&amp;Tabelle10[ActionType],Tabelle10[ActionType],,0),_xlfn.XLOOKUP(Tabelle10[[#This Row],[NegotiationID]]&amp;"FinalReject",Tabelle10[NegotiationID]&amp;Tabelle10[ActionType],Tabelle10[ActionType],,0))</f>
        <v>FinalAccept</v>
      </c>
      <c r="J938">
        <v>0.49049999999999999</v>
      </c>
      <c r="K938">
        <v>0.70050000000000001</v>
      </c>
      <c r="L938">
        <v>1.1910000000000001</v>
      </c>
      <c r="M938">
        <v>0.20999999999999999</v>
      </c>
      <c r="N938">
        <v>99</v>
      </c>
      <c r="O938">
        <v>1421</v>
      </c>
      <c r="P938">
        <v>13</v>
      </c>
      <c r="Q938" s="3" t="s">
        <v>4445</v>
      </c>
    </row>
    <row r="939" ht="15" customHeight="1">
      <c r="A939" t="e">
        <f t="shared" ca="1" si="565"/>
        <v>#VALUE!</v>
      </c>
      <c r="B939" t="e">
        <f t="array" ref="B939" ca="1">_xlfn.XLOOKUP(Tabelle10[[#This Row],[ExperimentID]]&amp;Tabelle10[[#This Row],[NegotiationID]]&amp;Tabelle10[[#This Row],[MessageID]],ALL_IN_ONE[ExperimentID]&amp;ALL_IN_ONE[NegotiationID]&amp;ALL_IN_ONE[MessageID],ALL_IN_ONE[Gesamt_ID],,0)</f>
        <v>#VALUE!</v>
      </c>
      <c r="C939">
        <v>68028</v>
      </c>
      <c r="D939" t="s">
        <v>3675</v>
      </c>
      <c r="E939">
        <v>73574</v>
      </c>
      <c r="F939">
        <v>68018</v>
      </c>
      <c r="G939">
        <v>68015</v>
      </c>
      <c r="H939" t="s">
        <v>31</v>
      </c>
      <c r="I939" t="str">
        <f t="array" ref="I939">IFERROR(_xlfn.XLOOKUP(Tabelle10[[#This Row],[NegotiationID]]&amp;"FinalAccept",Tabelle10[NegotiationID]&amp;Tabelle10[ActionType],Tabelle10[ActionType],,0),_xlfn.XLOOKUP(Tabelle10[[#This Row],[NegotiationID]]&amp;"FinalReject",Tabelle10[NegotiationID]&amp;Tabelle10[ActionType],Tabelle10[ActionType],,0))</f>
        <v>FinalAccept</v>
      </c>
      <c r="J939">
        <v>0.80049999999999999</v>
      </c>
      <c r="K939">
        <v>0.43049999999999999</v>
      </c>
      <c r="L939">
        <v>1.2310000000000001</v>
      </c>
      <c r="M939">
        <v>0.37</v>
      </c>
      <c r="N939">
        <v>110</v>
      </c>
      <c r="O939">
        <v>1421</v>
      </c>
      <c r="P939">
        <v>13</v>
      </c>
      <c r="Q939" s="3" t="s">
        <v>4446</v>
      </c>
    </row>
    <row r="940" ht="15" customHeight="1">
      <c r="A940" t="e">
        <f t="shared" ca="1" si="565"/>
        <v>#VALUE!</v>
      </c>
      <c r="B940" t="e">
        <f t="array" ref="B940" ca="1">_xlfn.XLOOKUP(Tabelle10[[#This Row],[ExperimentID]]&amp;Tabelle10[[#This Row],[NegotiationID]]&amp;Tabelle10[[#This Row],[MessageID]],ALL_IN_ONE[ExperimentID]&amp;ALL_IN_ONE[NegotiationID]&amp;ALL_IN_ONE[MessageID],ALL_IN_ONE[Gesamt_ID],,0)</f>
        <v>#VALUE!</v>
      </c>
      <c r="C940">
        <v>68028</v>
      </c>
      <c r="D940" t="s">
        <v>3675</v>
      </c>
      <c r="E940">
        <v>74105</v>
      </c>
      <c r="F940">
        <v>68015</v>
      </c>
      <c r="G940">
        <v>68018</v>
      </c>
      <c r="H940" t="s">
        <v>31</v>
      </c>
      <c r="I940" t="str">
        <f t="array" ref="I940">IFERROR(_xlfn.XLOOKUP(Tabelle10[[#This Row],[NegotiationID]]&amp;"FinalAccept",Tabelle10[NegotiationID]&amp;Tabelle10[ActionType],Tabelle10[ActionType],,0),_xlfn.XLOOKUP(Tabelle10[[#This Row],[NegotiationID]]&amp;"FinalReject",Tabelle10[NegotiationID]&amp;Tabelle10[ActionType],Tabelle10[ActionType],,0))</f>
        <v>FinalAccept</v>
      </c>
      <c r="J940">
        <v>0.49049999999999999</v>
      </c>
      <c r="K940">
        <v>0.70050000000000001</v>
      </c>
      <c r="L940">
        <v>1.1910000000000001</v>
      </c>
      <c r="M940">
        <v>0.20999999999999999</v>
      </c>
      <c r="N940">
        <v>78</v>
      </c>
      <c r="O940">
        <v>1421</v>
      </c>
      <c r="P940">
        <v>13</v>
      </c>
      <c r="Q940" s="3" t="s">
        <v>4447</v>
      </c>
    </row>
    <row r="941" ht="15" customHeight="1">
      <c r="A941" t="e">
        <f t="shared" ca="1" si="565"/>
        <v>#VALUE!</v>
      </c>
      <c r="B941" t="e">
        <f t="array" ref="B941" ca="1">_xlfn.XLOOKUP(Tabelle10[[#This Row],[ExperimentID]]&amp;Tabelle10[[#This Row],[NegotiationID]]&amp;Tabelle10[[#This Row],[MessageID]],ALL_IN_ONE[ExperimentID]&amp;ALL_IN_ONE[NegotiationID]&amp;ALL_IN_ONE[MessageID],ALL_IN_ONE[Gesamt_ID],,0)</f>
        <v>#VALUE!</v>
      </c>
      <c r="C941">
        <v>68028</v>
      </c>
      <c r="D941" t="s">
        <v>3675</v>
      </c>
      <c r="E941">
        <v>74123</v>
      </c>
      <c r="F941">
        <v>68018</v>
      </c>
      <c r="G941">
        <v>68015</v>
      </c>
      <c r="H941" t="s">
        <v>20</v>
      </c>
      <c r="I941" t="str">
        <f t="array" ref="I941">IFERROR(_xlfn.XLOOKUP(Tabelle10[[#This Row],[NegotiationID]]&amp;"FinalAccept",Tabelle10[NegotiationID]&amp;Tabelle10[ActionType],Tabelle10[ActionType],,0),_xlfn.XLOOKUP(Tabelle10[[#This Row],[NegotiationID]]&amp;"FinalReject",Tabelle10[NegotiationID]&amp;Tabelle10[ActionType],Tabelle10[ActionType],,0))</f>
        <v>FinalAccept</v>
      </c>
      <c r="J941">
        <v>0.70050000000000001</v>
      </c>
      <c r="K941">
        <v>0.49049999999999999</v>
      </c>
      <c r="L941">
        <v>1.1910000000000001</v>
      </c>
      <c r="M941">
        <v>0.20999999999999999</v>
      </c>
      <c r="N941">
        <v>28</v>
      </c>
      <c r="O941">
        <v>1421</v>
      </c>
      <c r="P941">
        <v>13</v>
      </c>
      <c r="Q941" s="3" t="s">
        <v>4448</v>
      </c>
    </row>
    <row r="942" ht="14.5" hidden="1">
      <c r="A942" t="e">
        <f t="shared" ca="1" si="565"/>
        <v>#VALUE!</v>
      </c>
      <c r="B942" t="e">
        <f t="array" ref="B942" ca="1">_xlfn.XLOOKUP(Tabelle10[[#This Row],[ExperimentID]]&amp;Tabelle10[[#This Row],[NegotiationID]]&amp;Tabelle10[[#This Row],[MessageID]],ALL_IN_ONE[ExperimentID]&amp;ALL_IN_ONE[NegotiationID]&amp;ALL_IN_ONE[MessageID],ALL_IN_ONE[Gesamt_ID],,0)</f>
        <v>#VALUE!</v>
      </c>
      <c r="C942">
        <v>68056</v>
      </c>
      <c r="D942" t="s">
        <v>3675</v>
      </c>
      <c r="E942">
        <v>68057</v>
      </c>
      <c r="H942" t="s">
        <v>6019</v>
      </c>
      <c r="I942" t="str">
        <f t="array" ref="I942">IFERROR(_xlfn.XLOOKUP(Tabelle10[[#This Row],[NegotiationID]]&amp;"FinalAccept",Tabelle10[NegotiationID]&amp;Tabelle10[ActionType],Tabelle10[ActionType],,0),_xlfn.XLOOKUP(Tabelle10[[#This Row],[NegotiationID]]&amp;"FinalReject",Tabelle10[NegotiationID]&amp;Tabelle10[ActionType],Tabelle10[ActionType],,0))</f>
        <v>FinalAccept</v>
      </c>
      <c r="N942">
        <v>21</v>
      </c>
      <c r="O942">
        <v>1077</v>
      </c>
      <c r="P942">
        <v>11</v>
      </c>
      <c r="Q942" t="s">
        <v>6020</v>
      </c>
    </row>
    <row r="943" ht="101.5" hidden="1">
      <c r="A943" t="e">
        <f t="shared" ca="1" si="565"/>
        <v>#VALUE!</v>
      </c>
      <c r="B943" t="e">
        <f t="array" ref="B943" ca="1">_xlfn.XLOOKUP(Tabelle10[[#This Row],[ExperimentID]]&amp;Tabelle10[[#This Row],[NegotiationID]]&amp;Tabelle10[[#This Row],[MessageID]],ALL_IN_ONE[ExperimentID]&amp;ALL_IN_ONE[NegotiationID]&amp;ALL_IN_ONE[MessageID],ALL_IN_ONE[Gesamt_ID],,0)</f>
        <v>#VALUE!</v>
      </c>
      <c r="C943">
        <v>68056</v>
      </c>
      <c r="D943" t="s">
        <v>3675</v>
      </c>
      <c r="E943">
        <v>72477</v>
      </c>
      <c r="F943">
        <v>68043</v>
      </c>
      <c r="G943">
        <v>68046</v>
      </c>
      <c r="H943" t="s">
        <v>22</v>
      </c>
      <c r="I943" t="str">
        <f t="array" ref="I943">IFERROR(_xlfn.XLOOKUP(Tabelle10[[#This Row],[NegotiationID]]&amp;"FinalAccept",Tabelle10[NegotiationID]&amp;Tabelle10[ActionType],Tabelle10[ActionType],,0),_xlfn.XLOOKUP(Tabelle10[[#This Row],[NegotiationID]]&amp;"FinalReject",Tabelle10[NegotiationID]&amp;Tabelle10[ActionType],Tabelle10[ActionType],,0))</f>
        <v>FinalAccept</v>
      </c>
      <c r="N943">
        <v>49</v>
      </c>
      <c r="O943">
        <v>1077</v>
      </c>
      <c r="P943">
        <v>11</v>
      </c>
      <c r="Q943" s="3" t="s">
        <v>6715</v>
      </c>
    </row>
    <row r="944" ht="15" customHeight="1">
      <c r="A944" t="e">
        <f t="shared" ca="1" si="565"/>
        <v>#VALUE!</v>
      </c>
      <c r="B944" t="e">
        <f t="array" ref="B944" ca="1">_xlfn.XLOOKUP(Tabelle10[[#This Row],[ExperimentID]]&amp;Tabelle10[[#This Row],[NegotiationID]]&amp;Tabelle10[[#This Row],[MessageID]],ALL_IN_ONE[ExperimentID]&amp;ALL_IN_ONE[NegotiationID]&amp;ALL_IN_ONE[MessageID],ALL_IN_ONE[Gesamt_ID],,0)</f>
        <v>#VALUE!</v>
      </c>
      <c r="C944">
        <v>68056</v>
      </c>
      <c r="D944" t="s">
        <v>3675</v>
      </c>
      <c r="E944">
        <v>72506</v>
      </c>
      <c r="F944">
        <v>68046</v>
      </c>
      <c r="G944">
        <v>68043</v>
      </c>
      <c r="H944" t="s">
        <v>19</v>
      </c>
      <c r="I944" t="str">
        <f t="array" ref="I944">IFERROR(_xlfn.XLOOKUP(Tabelle10[[#This Row],[NegotiationID]]&amp;"FinalAccept",Tabelle10[NegotiationID]&amp;Tabelle10[ActionType],Tabelle10[ActionType],,0),_xlfn.XLOOKUP(Tabelle10[[#This Row],[NegotiationID]]&amp;"FinalReject",Tabelle10[NegotiationID]&amp;Tabelle10[ActionType],Tabelle10[ActionType],,0))</f>
        <v>FinalAccept</v>
      </c>
      <c r="J944">
        <v>1</v>
      </c>
      <c r="K944">
        <v>0.11</v>
      </c>
      <c r="L944">
        <v>1.1100000000000001</v>
      </c>
      <c r="M944">
        <v>0.89000000000000001</v>
      </c>
      <c r="N944">
        <v>148</v>
      </c>
      <c r="O944">
        <v>1077</v>
      </c>
      <c r="P944">
        <v>11</v>
      </c>
      <c r="Q944" s="3" t="s">
        <v>4449</v>
      </c>
    </row>
    <row r="945" ht="15" customHeight="1">
      <c r="A945" t="e">
        <f t="shared" ca="1" si="565"/>
        <v>#VALUE!</v>
      </c>
      <c r="B945" t="e">
        <f t="array" ref="B945" ca="1">_xlfn.XLOOKUP(Tabelle10[[#This Row],[ExperimentID]]&amp;Tabelle10[[#This Row],[NegotiationID]]&amp;Tabelle10[[#This Row],[MessageID]],ALL_IN_ONE[ExperimentID]&amp;ALL_IN_ONE[NegotiationID]&amp;ALL_IN_ONE[MessageID],ALL_IN_ONE[Gesamt_ID],,0)</f>
        <v>#VALUE!</v>
      </c>
      <c r="C945">
        <v>68056</v>
      </c>
      <c r="D945" t="s">
        <v>3675</v>
      </c>
      <c r="E945">
        <v>74159</v>
      </c>
      <c r="F945">
        <v>68043</v>
      </c>
      <c r="G945">
        <v>68046</v>
      </c>
      <c r="H945" t="s">
        <v>31</v>
      </c>
      <c r="I945" t="str">
        <f t="array" ref="I945">IFERROR(_xlfn.XLOOKUP(Tabelle10[[#This Row],[NegotiationID]]&amp;"FinalAccept",Tabelle10[NegotiationID]&amp;Tabelle10[ActionType],Tabelle10[ActionType],,0),_xlfn.XLOOKUP(Tabelle10[[#This Row],[NegotiationID]]&amp;"FinalReject",Tabelle10[NegotiationID]&amp;Tabelle10[ActionType],Tabelle10[ActionType],,0))</f>
        <v>FinalAccept</v>
      </c>
      <c r="J945">
        <v>0.90000000000000002</v>
      </c>
      <c r="K945">
        <v>0</v>
      </c>
      <c r="L945">
        <v>0.90000000000000002</v>
      </c>
      <c r="M945">
        <v>0.90000000000000002</v>
      </c>
      <c r="N945">
        <v>30</v>
      </c>
      <c r="O945">
        <v>1077</v>
      </c>
      <c r="P945">
        <v>11</v>
      </c>
      <c r="Q945" s="3" t="s">
        <v>4450</v>
      </c>
    </row>
    <row r="946" ht="15" customHeight="1">
      <c r="A946" t="e">
        <f t="shared" ca="1" si="565"/>
        <v>#VALUE!</v>
      </c>
      <c r="B946" t="e">
        <f t="array" ref="B946" ca="1">_xlfn.XLOOKUP(Tabelle10[[#This Row],[ExperimentID]]&amp;Tabelle10[[#This Row],[NegotiationID]]&amp;Tabelle10[[#This Row],[MessageID]],ALL_IN_ONE[ExperimentID]&amp;ALL_IN_ONE[NegotiationID]&amp;ALL_IN_ONE[MessageID],ALL_IN_ONE[Gesamt_ID],,0)</f>
        <v>#VALUE!</v>
      </c>
      <c r="C946">
        <v>68056</v>
      </c>
      <c r="D946" t="s">
        <v>3675</v>
      </c>
      <c r="E946">
        <v>74206</v>
      </c>
      <c r="F946">
        <v>68046</v>
      </c>
      <c r="G946">
        <v>68043</v>
      </c>
      <c r="H946" t="s">
        <v>31</v>
      </c>
      <c r="I946" t="str">
        <f t="array" ref="I946">IFERROR(_xlfn.XLOOKUP(Tabelle10[[#This Row],[NegotiationID]]&amp;"FinalAccept",Tabelle10[NegotiationID]&amp;Tabelle10[ActionType],Tabelle10[ActionType],,0),_xlfn.XLOOKUP(Tabelle10[[#This Row],[NegotiationID]]&amp;"FinalReject",Tabelle10[NegotiationID]&amp;Tabelle10[ActionType],Tabelle10[ActionType],,0))</f>
        <v>FinalAccept</v>
      </c>
      <c r="J946">
        <v>0.82050000000000001</v>
      </c>
      <c r="K946">
        <v>0.29999999999999999</v>
      </c>
      <c r="L946">
        <v>1.1205000000000001</v>
      </c>
      <c r="M946">
        <v>0.52049999999999996</v>
      </c>
      <c r="N946">
        <v>62</v>
      </c>
      <c r="O946">
        <v>1077</v>
      </c>
      <c r="P946">
        <v>11</v>
      </c>
      <c r="Q946" s="3" t="s">
        <v>4451</v>
      </c>
    </row>
    <row r="947" ht="15" customHeight="1">
      <c r="A947" t="e">
        <f t="shared" ca="1" si="565"/>
        <v>#VALUE!</v>
      </c>
      <c r="B947" t="e">
        <f t="array" ref="B947" ca="1">_xlfn.XLOOKUP(Tabelle10[[#This Row],[ExperimentID]]&amp;Tabelle10[[#This Row],[NegotiationID]]&amp;Tabelle10[[#This Row],[MessageID]],ALL_IN_ONE[ExperimentID]&amp;ALL_IN_ONE[NegotiationID]&amp;ALL_IN_ONE[MessageID],ALL_IN_ONE[Gesamt_ID],,0)</f>
        <v>#VALUE!</v>
      </c>
      <c r="C947">
        <v>68056</v>
      </c>
      <c r="D947" t="s">
        <v>3675</v>
      </c>
      <c r="E947">
        <v>74357</v>
      </c>
      <c r="F947">
        <v>68043</v>
      </c>
      <c r="G947">
        <v>68046</v>
      </c>
      <c r="H947" t="s">
        <v>31</v>
      </c>
      <c r="I947" t="str">
        <f t="array" ref="I947">IFERROR(_xlfn.XLOOKUP(Tabelle10[[#This Row],[NegotiationID]]&amp;"FinalAccept",Tabelle10[NegotiationID]&amp;Tabelle10[ActionType],Tabelle10[ActionType],,0),_xlfn.XLOOKUP(Tabelle10[[#This Row],[NegotiationID]]&amp;"FinalReject",Tabelle10[NegotiationID]&amp;Tabelle10[ActionType],Tabelle10[ActionType],,0))</f>
        <v>FinalAccept</v>
      </c>
      <c r="J947">
        <v>0.97999999999999998</v>
      </c>
      <c r="K947">
        <v>0.20200000000000001</v>
      </c>
      <c r="L947">
        <v>1.1819999999999999</v>
      </c>
      <c r="M947">
        <v>0.77800000000000002</v>
      </c>
      <c r="N947">
        <v>70</v>
      </c>
      <c r="O947">
        <v>1077</v>
      </c>
      <c r="P947">
        <v>11</v>
      </c>
      <c r="Q947" s="3" t="s">
        <v>4452</v>
      </c>
    </row>
    <row r="948" ht="15" customHeight="1">
      <c r="A948" t="e">
        <f t="shared" ca="1" si="565"/>
        <v>#VALUE!</v>
      </c>
      <c r="B948" t="e">
        <f t="array" ref="B948" ca="1">_xlfn.XLOOKUP(Tabelle10[[#This Row],[ExperimentID]]&amp;Tabelle10[[#This Row],[NegotiationID]]&amp;Tabelle10[[#This Row],[MessageID]],ALL_IN_ONE[ExperimentID]&amp;ALL_IN_ONE[NegotiationID]&amp;ALL_IN_ONE[MessageID],ALL_IN_ONE[Gesamt_ID],,0)</f>
        <v>#VALUE!</v>
      </c>
      <c r="C948">
        <v>68056</v>
      </c>
      <c r="D948" t="s">
        <v>3675</v>
      </c>
      <c r="E948">
        <v>74408</v>
      </c>
      <c r="F948">
        <v>68046</v>
      </c>
      <c r="G948">
        <v>68043</v>
      </c>
      <c r="H948" t="s">
        <v>31</v>
      </c>
      <c r="I948" t="str">
        <f t="array" ref="I948">IFERROR(_xlfn.XLOOKUP(Tabelle10[[#This Row],[NegotiationID]]&amp;"FinalAccept",Tabelle10[NegotiationID]&amp;Tabelle10[ActionType],Tabelle10[ActionType],,0),_xlfn.XLOOKUP(Tabelle10[[#This Row],[NegotiationID]]&amp;"FinalReject",Tabelle10[NegotiationID]&amp;Tabelle10[ActionType],Tabelle10[ActionType],,0))</f>
        <v>FinalAccept</v>
      </c>
      <c r="J948">
        <v>0.66000000000000003</v>
      </c>
      <c r="K948">
        <v>0.60850000000000004</v>
      </c>
      <c r="L948">
        <v>1.2685</v>
      </c>
      <c r="M948">
        <v>0.051499999999999997</v>
      </c>
      <c r="N948">
        <v>102</v>
      </c>
      <c r="O948">
        <v>1077</v>
      </c>
      <c r="P948">
        <v>11</v>
      </c>
      <c r="Q948" s="3" t="s">
        <v>4453</v>
      </c>
    </row>
    <row r="949" ht="15" customHeight="1">
      <c r="A949" t="e">
        <f t="shared" ca="1" si="565"/>
        <v>#VALUE!</v>
      </c>
      <c r="B949" t="e">
        <f t="array" ref="B949" ca="1">_xlfn.XLOOKUP(Tabelle10[[#This Row],[ExperimentID]]&amp;Tabelle10[[#This Row],[NegotiationID]]&amp;Tabelle10[[#This Row],[MessageID]],ALL_IN_ONE[ExperimentID]&amp;ALL_IN_ONE[NegotiationID]&amp;ALL_IN_ONE[MessageID],ALL_IN_ONE[Gesamt_ID],,0)</f>
        <v>#VALUE!</v>
      </c>
      <c r="C949">
        <v>68056</v>
      </c>
      <c r="D949" t="s">
        <v>3675</v>
      </c>
      <c r="E949">
        <v>74516</v>
      </c>
      <c r="F949">
        <v>68043</v>
      </c>
      <c r="G949">
        <v>68046</v>
      </c>
      <c r="H949" t="s">
        <v>31</v>
      </c>
      <c r="I949" t="str">
        <f t="array" ref="I949">IFERROR(_xlfn.XLOOKUP(Tabelle10[[#This Row],[NegotiationID]]&amp;"FinalAccept",Tabelle10[NegotiationID]&amp;Tabelle10[ActionType],Tabelle10[ActionType],,0),_xlfn.XLOOKUP(Tabelle10[[#This Row],[NegotiationID]]&amp;"FinalReject",Tabelle10[NegotiationID]&amp;Tabelle10[ActionType],Tabelle10[ActionType],,0))</f>
        <v>FinalAccept</v>
      </c>
      <c r="J949">
        <v>0.69850000000000001</v>
      </c>
      <c r="K949">
        <v>0.51049999999999995</v>
      </c>
      <c r="L949">
        <v>1.2090000000000001</v>
      </c>
      <c r="M949">
        <v>0.188</v>
      </c>
      <c r="N949">
        <v>192</v>
      </c>
      <c r="O949">
        <v>1077</v>
      </c>
      <c r="P949">
        <v>11</v>
      </c>
      <c r="Q949" s="3" t="s">
        <v>4454</v>
      </c>
    </row>
    <row r="950" ht="15" customHeight="1">
      <c r="A950" t="e">
        <f t="shared" ca="1" si="565"/>
        <v>#VALUE!</v>
      </c>
      <c r="B950" t="e">
        <f t="array" ref="B950" ca="1">_xlfn.XLOOKUP(Tabelle10[[#This Row],[ExperimentID]]&amp;Tabelle10[[#This Row],[NegotiationID]]&amp;Tabelle10[[#This Row],[MessageID]],ALL_IN_ONE[ExperimentID]&amp;ALL_IN_ONE[NegotiationID]&amp;ALL_IN_ONE[MessageID],ALL_IN_ONE[Gesamt_ID],,0)</f>
        <v>#VALUE!</v>
      </c>
      <c r="C950">
        <v>68056</v>
      </c>
      <c r="D950" t="s">
        <v>3675</v>
      </c>
      <c r="E950">
        <v>75236</v>
      </c>
      <c r="F950">
        <v>68046</v>
      </c>
      <c r="G950">
        <v>68043</v>
      </c>
      <c r="H950" t="s">
        <v>31</v>
      </c>
      <c r="I950" t="str">
        <f t="array" ref="I950">IFERROR(_xlfn.XLOOKUP(Tabelle10[[#This Row],[NegotiationID]]&amp;"FinalAccept",Tabelle10[NegotiationID]&amp;Tabelle10[ActionType],Tabelle10[ActionType],,0),_xlfn.XLOOKUP(Tabelle10[[#This Row],[NegotiationID]]&amp;"FinalReject",Tabelle10[NegotiationID]&amp;Tabelle10[ActionType],Tabelle10[ActionType],,0))</f>
        <v>FinalAccept</v>
      </c>
      <c r="J950">
        <v>0.622</v>
      </c>
      <c r="K950">
        <v>0.57850000000000001</v>
      </c>
      <c r="L950">
        <v>1.2004999999999999</v>
      </c>
      <c r="M950">
        <v>0.043499999999999997</v>
      </c>
      <c r="N950">
        <v>194</v>
      </c>
      <c r="O950">
        <v>1077</v>
      </c>
      <c r="P950">
        <v>11</v>
      </c>
      <c r="Q950" s="3" t="s">
        <v>4455</v>
      </c>
    </row>
    <row r="951" ht="15" customHeight="1">
      <c r="A951" t="e">
        <f t="shared" ca="1" si="565"/>
        <v>#VALUE!</v>
      </c>
      <c r="B951" t="e">
        <f t="array" ref="B951" ca="1">_xlfn.XLOOKUP(Tabelle10[[#This Row],[ExperimentID]]&amp;Tabelle10[[#This Row],[NegotiationID]]&amp;Tabelle10[[#This Row],[MessageID]],ALL_IN_ONE[ExperimentID]&amp;ALL_IN_ONE[NegotiationID]&amp;ALL_IN_ONE[MessageID],ALL_IN_ONE[Gesamt_ID],,0)</f>
        <v>#VALUE!</v>
      </c>
      <c r="C951">
        <v>68056</v>
      </c>
      <c r="D951" t="s">
        <v>3675</v>
      </c>
      <c r="E951">
        <v>75344</v>
      </c>
      <c r="F951">
        <v>68043</v>
      </c>
      <c r="G951">
        <v>68046</v>
      </c>
      <c r="H951" t="s">
        <v>31</v>
      </c>
      <c r="I951" t="str">
        <f t="array" ref="I951">IFERROR(_xlfn.XLOOKUP(Tabelle10[[#This Row],[NegotiationID]]&amp;"FinalAccept",Tabelle10[NegotiationID]&amp;Tabelle10[ActionType],Tabelle10[ActionType],,0),_xlfn.XLOOKUP(Tabelle10[[#This Row],[NegotiationID]]&amp;"FinalReject",Tabelle10[NegotiationID]&amp;Tabelle10[ActionType],Tabelle10[ActionType],,0))</f>
        <v>FinalAccept</v>
      </c>
      <c r="J951">
        <v>0.66849999999999998</v>
      </c>
      <c r="K951">
        <v>0.56000000000000005</v>
      </c>
      <c r="L951">
        <v>1.2284999999999999</v>
      </c>
      <c r="M951">
        <v>0.1085</v>
      </c>
      <c r="N951">
        <v>182</v>
      </c>
      <c r="O951">
        <v>1077</v>
      </c>
      <c r="P951">
        <v>11</v>
      </c>
      <c r="Q951" s="3" t="s">
        <v>4456</v>
      </c>
    </row>
    <row r="952" ht="15" customHeight="1">
      <c r="A952" t="e">
        <f t="shared" ca="1" si="565"/>
        <v>#VALUE!</v>
      </c>
      <c r="B952" t="e">
        <f t="array" ref="B952" ca="1">_xlfn.XLOOKUP(Tabelle10[[#This Row],[ExperimentID]]&amp;Tabelle10[[#This Row],[NegotiationID]]&amp;Tabelle10[[#This Row],[MessageID]],ALL_IN_ONE[ExperimentID]&amp;ALL_IN_ONE[NegotiationID]&amp;ALL_IN_ONE[MessageID],ALL_IN_ONE[Gesamt_ID],,0)</f>
        <v>#VALUE!</v>
      </c>
      <c r="C952">
        <v>68056</v>
      </c>
      <c r="D952" t="s">
        <v>3675</v>
      </c>
      <c r="E952">
        <v>76705</v>
      </c>
      <c r="F952">
        <v>68046</v>
      </c>
      <c r="G952">
        <v>68043</v>
      </c>
      <c r="H952" t="s">
        <v>20</v>
      </c>
      <c r="I952" t="str">
        <f t="array" ref="I952">IFERROR(_xlfn.XLOOKUP(Tabelle10[[#This Row],[NegotiationID]]&amp;"FinalAccept",Tabelle10[NegotiationID]&amp;Tabelle10[ActionType],Tabelle10[ActionType],,0),_xlfn.XLOOKUP(Tabelle10[[#This Row],[NegotiationID]]&amp;"FinalReject",Tabelle10[NegotiationID]&amp;Tabelle10[ActionType],Tabelle10[ActionType],,0))</f>
        <v>FinalAccept</v>
      </c>
      <c r="J952">
        <v>0.56000000000000005</v>
      </c>
      <c r="K952">
        <v>0.66849999999999998</v>
      </c>
      <c r="L952">
        <v>1.2284999999999999</v>
      </c>
      <c r="M952">
        <v>0.1085</v>
      </c>
      <c r="N952">
        <v>27</v>
      </c>
      <c r="O952">
        <v>1077</v>
      </c>
      <c r="P952">
        <v>11</v>
      </c>
      <c r="Q952" s="3" t="s">
        <v>4457</v>
      </c>
    </row>
    <row r="953" ht="14.5" hidden="1">
      <c r="A953" t="e">
        <f t="shared" ca="1" si="565"/>
        <v>#VALUE!</v>
      </c>
      <c r="B953" t="e">
        <f t="array" ref="B953" ca="1">_xlfn.XLOOKUP(Tabelle10[[#This Row],[ExperimentID]]&amp;Tabelle10[[#This Row],[NegotiationID]]&amp;Tabelle10[[#This Row],[MessageID]],ALL_IN_ONE[ExperimentID]&amp;ALL_IN_ONE[NegotiationID]&amp;ALL_IN_ONE[MessageID],ALL_IN_ONE[Gesamt_ID],,0)</f>
        <v>#VALUE!</v>
      </c>
      <c r="C953">
        <v>68084</v>
      </c>
      <c r="D953" t="s">
        <v>3675</v>
      </c>
      <c r="E953">
        <v>68085</v>
      </c>
      <c r="H953" t="s">
        <v>6019</v>
      </c>
      <c r="I953" t="str">
        <f t="array" ref="I953">IFERROR(_xlfn.XLOOKUP(Tabelle10[[#This Row],[NegotiationID]]&amp;"FinalAccept",Tabelle10[NegotiationID]&amp;Tabelle10[ActionType],Tabelle10[ActionType],,0),_xlfn.XLOOKUP(Tabelle10[[#This Row],[NegotiationID]]&amp;"FinalReject",Tabelle10[NegotiationID]&amp;Tabelle10[ActionType],Tabelle10[ActionType],,0))</f>
        <v>FinalAccept</v>
      </c>
      <c r="N953">
        <v>21</v>
      </c>
      <c r="O953">
        <v>509</v>
      </c>
      <c r="P953">
        <v>7</v>
      </c>
      <c r="Q953" t="s">
        <v>6020</v>
      </c>
    </row>
    <row r="954" ht="15" customHeight="1">
      <c r="A954" t="e">
        <f t="shared" ca="1" si="565"/>
        <v>#VALUE!</v>
      </c>
      <c r="B954" t="e">
        <f t="array" ref="B954" ca="1">_xlfn.XLOOKUP(Tabelle10[[#This Row],[ExperimentID]]&amp;Tabelle10[[#This Row],[NegotiationID]]&amp;Tabelle10[[#This Row],[MessageID]],ALL_IN_ONE[ExperimentID]&amp;ALL_IN_ONE[NegotiationID]&amp;ALL_IN_ONE[MessageID],ALL_IN_ONE[Gesamt_ID],,0)</f>
        <v>#VALUE!</v>
      </c>
      <c r="C954">
        <v>68084</v>
      </c>
      <c r="D954" t="s">
        <v>3675</v>
      </c>
      <c r="E954">
        <v>72839</v>
      </c>
      <c r="F954">
        <v>68071</v>
      </c>
      <c r="G954">
        <v>68074</v>
      </c>
      <c r="H954" t="s">
        <v>19</v>
      </c>
      <c r="I954" t="str">
        <f t="array" ref="I954">IFERROR(_xlfn.XLOOKUP(Tabelle10[[#This Row],[NegotiationID]]&amp;"FinalAccept",Tabelle10[NegotiationID]&amp;Tabelle10[ActionType],Tabelle10[ActionType],,0),_xlfn.XLOOKUP(Tabelle10[[#This Row],[NegotiationID]]&amp;"FinalReject",Tabelle10[NegotiationID]&amp;Tabelle10[ActionType],Tabelle10[ActionType],,0))</f>
        <v>FinalAccept</v>
      </c>
      <c r="J954">
        <v>0.96999999999999997</v>
      </c>
      <c r="K954">
        <v>0.14999999999999999</v>
      </c>
      <c r="L954">
        <v>1.1200000000000001</v>
      </c>
      <c r="M954">
        <v>0.81999999999999995</v>
      </c>
      <c r="N954">
        <v>52</v>
      </c>
      <c r="O954">
        <v>509</v>
      </c>
      <c r="P954">
        <v>7</v>
      </c>
      <c r="Q954" s="3" t="s">
        <v>4458</v>
      </c>
    </row>
    <row r="955" ht="15" customHeight="1">
      <c r="A955" t="e">
        <f t="shared" ca="1" si="565"/>
        <v>#VALUE!</v>
      </c>
      <c r="B955" t="e">
        <f t="array" ref="B955" ca="1">_xlfn.XLOOKUP(Tabelle10[[#This Row],[ExperimentID]]&amp;Tabelle10[[#This Row],[NegotiationID]]&amp;Tabelle10[[#This Row],[MessageID]],ALL_IN_ONE[ExperimentID]&amp;ALL_IN_ONE[NegotiationID]&amp;ALL_IN_ONE[MessageID],ALL_IN_ONE[Gesamt_ID],,0)</f>
        <v>#VALUE!</v>
      </c>
      <c r="C955">
        <v>68084</v>
      </c>
      <c r="D955" t="s">
        <v>3675</v>
      </c>
      <c r="E955">
        <v>74147</v>
      </c>
      <c r="F955">
        <v>68074</v>
      </c>
      <c r="G955">
        <v>68071</v>
      </c>
      <c r="H955" t="s">
        <v>31</v>
      </c>
      <c r="I955" t="str">
        <f t="array" ref="I955">IFERROR(_xlfn.XLOOKUP(Tabelle10[[#This Row],[NegotiationID]]&amp;"FinalAccept",Tabelle10[NegotiationID]&amp;Tabelle10[ActionType],Tabelle10[ActionType],,0),_xlfn.XLOOKUP(Tabelle10[[#This Row],[NegotiationID]]&amp;"FinalReject",Tabelle10[NegotiationID]&amp;Tabelle10[ActionType],Tabelle10[ActionType],,0))</f>
        <v>FinalAccept</v>
      </c>
      <c r="J955">
        <v>0.96999999999999997</v>
      </c>
      <c r="K955">
        <v>0.20999999999999999</v>
      </c>
      <c r="L955">
        <v>1.1799999999999999</v>
      </c>
      <c r="M955">
        <v>0.76000000000000001</v>
      </c>
      <c r="N955">
        <v>54</v>
      </c>
      <c r="O955">
        <v>509</v>
      </c>
      <c r="P955">
        <v>7</v>
      </c>
      <c r="Q955" s="3" t="s">
        <v>4459</v>
      </c>
    </row>
    <row r="956" ht="15" customHeight="1">
      <c r="A956" t="e">
        <f t="shared" ca="1" si="565"/>
        <v>#VALUE!</v>
      </c>
      <c r="B956" t="e">
        <f t="array" ref="B956" ca="1">_xlfn.XLOOKUP(Tabelle10[[#This Row],[ExperimentID]]&amp;Tabelle10[[#This Row],[NegotiationID]]&amp;Tabelle10[[#This Row],[MessageID]],ALL_IN_ONE[ExperimentID]&amp;ALL_IN_ONE[NegotiationID]&amp;ALL_IN_ONE[MessageID],ALL_IN_ONE[Gesamt_ID],,0)</f>
        <v>#VALUE!</v>
      </c>
      <c r="C956">
        <v>68084</v>
      </c>
      <c r="D956" t="s">
        <v>3675</v>
      </c>
      <c r="E956">
        <v>74603</v>
      </c>
      <c r="F956">
        <v>68071</v>
      </c>
      <c r="G956">
        <v>68074</v>
      </c>
      <c r="H956" t="s">
        <v>31</v>
      </c>
      <c r="I956" t="str">
        <f t="array" ref="I956">IFERROR(_xlfn.XLOOKUP(Tabelle10[[#This Row],[NegotiationID]]&amp;"FinalAccept",Tabelle10[NegotiationID]&amp;Tabelle10[ActionType],Tabelle10[ActionType],,0),_xlfn.XLOOKUP(Tabelle10[[#This Row],[NegotiationID]]&amp;"FinalReject",Tabelle10[NegotiationID]&amp;Tabelle10[ActionType],Tabelle10[ActionType],,0))</f>
        <v>FinalAccept</v>
      </c>
      <c r="J956">
        <v>0.92000000000000004</v>
      </c>
      <c r="K956">
        <v>0.30199999999999999</v>
      </c>
      <c r="L956">
        <v>1.222</v>
      </c>
      <c r="M956">
        <v>0.61799999999999999</v>
      </c>
      <c r="N956">
        <v>68</v>
      </c>
      <c r="O956">
        <v>509</v>
      </c>
      <c r="P956">
        <v>7</v>
      </c>
      <c r="Q956" s="3" t="s">
        <v>4460</v>
      </c>
    </row>
    <row r="957" ht="15" customHeight="1">
      <c r="A957" t="e">
        <f t="shared" ca="1" si="565"/>
        <v>#VALUE!</v>
      </c>
      <c r="B957" t="e">
        <f t="array" ref="B957" ca="1">_xlfn.XLOOKUP(Tabelle10[[#This Row],[ExperimentID]]&amp;Tabelle10[[#This Row],[NegotiationID]]&amp;Tabelle10[[#This Row],[MessageID]],ALL_IN_ONE[ExperimentID]&amp;ALL_IN_ONE[NegotiationID]&amp;ALL_IN_ONE[MessageID],ALL_IN_ONE[Gesamt_ID],,0)</f>
        <v>#VALUE!</v>
      </c>
      <c r="C957">
        <v>68084</v>
      </c>
      <c r="D957" t="s">
        <v>3675</v>
      </c>
      <c r="E957">
        <v>74761</v>
      </c>
      <c r="F957">
        <v>68074</v>
      </c>
      <c r="G957">
        <v>68071</v>
      </c>
      <c r="H957" t="s">
        <v>31</v>
      </c>
      <c r="I957" t="str">
        <f t="array" ref="I957">IFERROR(_xlfn.XLOOKUP(Tabelle10[[#This Row],[NegotiationID]]&amp;"FinalAccept",Tabelle10[NegotiationID]&amp;Tabelle10[ActionType],Tabelle10[ActionType],,0),_xlfn.XLOOKUP(Tabelle10[[#This Row],[NegotiationID]]&amp;"FinalReject",Tabelle10[NegotiationID]&amp;Tabelle10[ActionType],Tabelle10[ActionType],,0))</f>
        <v>FinalAccept</v>
      </c>
      <c r="J957">
        <v>0.82199999999999995</v>
      </c>
      <c r="K957">
        <v>0.41899999999999998</v>
      </c>
      <c r="L957">
        <v>1.2410000000000001</v>
      </c>
      <c r="M957">
        <v>0.40300000000000002</v>
      </c>
      <c r="N957">
        <v>126</v>
      </c>
      <c r="O957">
        <v>509</v>
      </c>
      <c r="P957">
        <v>7</v>
      </c>
      <c r="Q957" s="3" t="s">
        <v>4461</v>
      </c>
    </row>
    <row r="958" ht="15" customHeight="1">
      <c r="A958" t="e">
        <f t="shared" ca="1" si="565"/>
        <v>#VALUE!</v>
      </c>
      <c r="B958" t="e">
        <f t="array" ref="B958" ca="1">_xlfn.XLOOKUP(Tabelle10[[#This Row],[ExperimentID]]&amp;Tabelle10[[#This Row],[NegotiationID]]&amp;Tabelle10[[#This Row],[MessageID]],ALL_IN_ONE[ExperimentID]&amp;ALL_IN_ONE[NegotiationID]&amp;ALL_IN_ONE[MessageID],ALL_IN_ONE[Gesamt_ID],,0)</f>
        <v>#VALUE!</v>
      </c>
      <c r="C958">
        <v>68084</v>
      </c>
      <c r="D958" t="s">
        <v>3675</v>
      </c>
      <c r="E958">
        <v>75426</v>
      </c>
      <c r="F958">
        <v>68071</v>
      </c>
      <c r="G958">
        <v>68074</v>
      </c>
      <c r="H958" t="s">
        <v>31</v>
      </c>
      <c r="I958" t="str">
        <f t="array" ref="I958">IFERROR(_xlfn.XLOOKUP(Tabelle10[[#This Row],[NegotiationID]]&amp;"FinalAccept",Tabelle10[NegotiationID]&amp;Tabelle10[ActionType],Tabelle10[ActionType],,0),_xlfn.XLOOKUP(Tabelle10[[#This Row],[NegotiationID]]&amp;"FinalReject",Tabelle10[NegotiationID]&amp;Tabelle10[ActionType],Tabelle10[ActionType],,0))</f>
        <v>FinalAccept</v>
      </c>
      <c r="J958">
        <v>0.68999999999999995</v>
      </c>
      <c r="K958">
        <v>0.65149999999999997</v>
      </c>
      <c r="L958">
        <v>1.3414999999999999</v>
      </c>
      <c r="M958">
        <v>0.0385</v>
      </c>
      <c r="N958">
        <v>89</v>
      </c>
      <c r="O958">
        <v>509</v>
      </c>
      <c r="P958">
        <v>7</v>
      </c>
      <c r="Q958" s="3" t="s">
        <v>4462</v>
      </c>
    </row>
    <row r="959" ht="15" customHeight="1">
      <c r="A959" t="e">
        <f t="shared" ca="1" si="565"/>
        <v>#VALUE!</v>
      </c>
      <c r="B959" t="e">
        <f t="array" ref="B959" ca="1">_xlfn.XLOOKUP(Tabelle10[[#This Row],[ExperimentID]]&amp;Tabelle10[[#This Row],[NegotiationID]]&amp;Tabelle10[[#This Row],[MessageID]],ALL_IN_ONE[ExperimentID]&amp;ALL_IN_ONE[NegotiationID]&amp;ALL_IN_ONE[MessageID],ALL_IN_ONE[Gesamt_ID],,0)</f>
        <v>#VALUE!</v>
      </c>
      <c r="C959">
        <v>68084</v>
      </c>
      <c r="D959" t="s">
        <v>3675</v>
      </c>
      <c r="E959">
        <v>75481</v>
      </c>
      <c r="F959">
        <v>68074</v>
      </c>
      <c r="G959">
        <v>68071</v>
      </c>
      <c r="H959" t="s">
        <v>20</v>
      </c>
      <c r="I959" t="str">
        <f t="array" ref="I959">IFERROR(_xlfn.XLOOKUP(Tabelle10[[#This Row],[NegotiationID]]&amp;"FinalAccept",Tabelle10[NegotiationID]&amp;Tabelle10[ActionType],Tabelle10[ActionType],,0),_xlfn.XLOOKUP(Tabelle10[[#This Row],[NegotiationID]]&amp;"FinalReject",Tabelle10[NegotiationID]&amp;Tabelle10[ActionType],Tabelle10[ActionType],,0))</f>
        <v>FinalAccept</v>
      </c>
      <c r="J959">
        <v>0.65149999999999997</v>
      </c>
      <c r="K959">
        <v>0.68999999999999995</v>
      </c>
      <c r="L959">
        <v>1.3414999999999999</v>
      </c>
      <c r="M959">
        <v>0.0385</v>
      </c>
      <c r="N959">
        <v>99</v>
      </c>
      <c r="O959">
        <v>509</v>
      </c>
      <c r="P959">
        <v>7</v>
      </c>
      <c r="Q959" s="3" t="s">
        <v>4463</v>
      </c>
    </row>
    <row r="960" ht="14.5" hidden="1">
      <c r="A960" t="e">
        <f t="shared" ca="1" si="565"/>
        <v>#VALUE!</v>
      </c>
      <c r="B960" t="e">
        <f t="array" ref="B960" ca="1">_xlfn.XLOOKUP(Tabelle10[[#This Row],[ExperimentID]]&amp;Tabelle10[[#This Row],[NegotiationID]]&amp;Tabelle10[[#This Row],[MessageID]],ALL_IN_ONE[ExperimentID]&amp;ALL_IN_ONE[NegotiationID]&amp;ALL_IN_ONE[MessageID],ALL_IN_ONE[Gesamt_ID],,0)</f>
        <v>#VALUE!</v>
      </c>
      <c r="C960">
        <v>68112</v>
      </c>
      <c r="D960" t="s">
        <v>3675</v>
      </c>
      <c r="E960">
        <v>68113</v>
      </c>
      <c r="H960" t="s">
        <v>6019</v>
      </c>
      <c r="I960" t="str">
        <f t="array" ref="I960">IFERROR(_xlfn.XLOOKUP(Tabelle10[[#This Row],[NegotiationID]]&amp;"FinalAccept",Tabelle10[NegotiationID]&amp;Tabelle10[ActionType],Tabelle10[ActionType],,0),_xlfn.XLOOKUP(Tabelle10[[#This Row],[NegotiationID]]&amp;"FinalReject",Tabelle10[NegotiationID]&amp;Tabelle10[ActionType],Tabelle10[ActionType],,0))</f>
        <v>FinalAccept</v>
      </c>
      <c r="N960">
        <v>21</v>
      </c>
      <c r="O960">
        <v>758</v>
      </c>
      <c r="P960">
        <v>13</v>
      </c>
      <c r="Q960" t="s">
        <v>6020</v>
      </c>
    </row>
    <row r="961" ht="15" customHeight="1">
      <c r="A961" t="e">
        <f t="shared" ca="1" si="565"/>
        <v>#VALUE!</v>
      </c>
      <c r="B961" t="e">
        <f t="array" ref="B961" ca="1">_xlfn.XLOOKUP(Tabelle10[[#This Row],[ExperimentID]]&amp;Tabelle10[[#This Row],[NegotiationID]]&amp;Tabelle10[[#This Row],[MessageID]],ALL_IN_ONE[ExperimentID]&amp;ALL_IN_ONE[NegotiationID]&amp;ALL_IN_ONE[MessageID],ALL_IN_ONE[Gesamt_ID],,0)</f>
        <v>#VALUE!</v>
      </c>
      <c r="C961">
        <v>68112</v>
      </c>
      <c r="D961" t="s">
        <v>3675</v>
      </c>
      <c r="E961">
        <v>71674</v>
      </c>
      <c r="F961">
        <v>68099</v>
      </c>
      <c r="G961">
        <v>68102</v>
      </c>
      <c r="H961" t="s">
        <v>19</v>
      </c>
      <c r="I961" t="str">
        <f t="array" ref="I961">IFERROR(_xlfn.XLOOKUP(Tabelle10[[#This Row],[NegotiationID]]&amp;"FinalAccept",Tabelle10[NegotiationID]&amp;Tabelle10[ActionType],Tabelle10[ActionType],,0),_xlfn.XLOOKUP(Tabelle10[[#This Row],[NegotiationID]]&amp;"FinalReject",Tabelle10[NegotiationID]&amp;Tabelle10[ActionType],Tabelle10[ActionType],,0))</f>
        <v>FinalAccept</v>
      </c>
      <c r="J961">
        <v>0.94999999999999996</v>
      </c>
      <c r="K961">
        <v>0.2515</v>
      </c>
      <c r="L961">
        <v>1.2015</v>
      </c>
      <c r="M961">
        <v>0.69850000000000001</v>
      </c>
      <c r="N961">
        <v>42</v>
      </c>
      <c r="O961">
        <v>758</v>
      </c>
      <c r="P961">
        <v>13</v>
      </c>
      <c r="Q961" s="3" t="s">
        <v>4464</v>
      </c>
    </row>
    <row r="962" ht="15" customHeight="1">
      <c r="A962" t="e">
        <f t="shared" ref="A962:A1025" ca="1" si="566">MID(CELL("Dateiname",$A$1),FIND("]",CELL("Dateiname",$A$1))+1,31)</f>
        <v>#VALUE!</v>
      </c>
      <c r="B962" t="e">
        <f t="array" ref="B962" ca="1">_xlfn.XLOOKUP(Tabelle10[[#This Row],[ExperimentID]]&amp;Tabelle10[[#This Row],[NegotiationID]]&amp;Tabelle10[[#This Row],[MessageID]],ALL_IN_ONE[ExperimentID]&amp;ALL_IN_ONE[NegotiationID]&amp;ALL_IN_ONE[MessageID],ALL_IN_ONE[Gesamt_ID],,0)</f>
        <v>#VALUE!</v>
      </c>
      <c r="C962">
        <v>68112</v>
      </c>
      <c r="D962" t="s">
        <v>3675</v>
      </c>
      <c r="E962">
        <v>72573</v>
      </c>
      <c r="F962">
        <v>68102</v>
      </c>
      <c r="G962">
        <v>68099</v>
      </c>
      <c r="H962" t="s">
        <v>31</v>
      </c>
      <c r="I962" t="str">
        <f t="array" ref="I962">IFERROR(_xlfn.XLOOKUP(Tabelle10[[#This Row],[NegotiationID]]&amp;"FinalAccept",Tabelle10[NegotiationID]&amp;Tabelle10[ActionType],Tabelle10[ActionType],,0),_xlfn.XLOOKUP(Tabelle10[[#This Row],[NegotiationID]]&amp;"FinalReject",Tabelle10[NegotiationID]&amp;Tabelle10[ActionType],Tabelle10[ActionType],,0))</f>
        <v>FinalAccept</v>
      </c>
      <c r="J962">
        <v>0.96999999999999997</v>
      </c>
      <c r="K962">
        <v>0.20999999999999999</v>
      </c>
      <c r="L962">
        <v>1.1799999999999999</v>
      </c>
      <c r="M962">
        <v>0.76000000000000001</v>
      </c>
      <c r="N962">
        <v>61</v>
      </c>
      <c r="O962">
        <v>758</v>
      </c>
      <c r="P962">
        <v>13</v>
      </c>
      <c r="Q962" s="3" t="s">
        <v>4465</v>
      </c>
    </row>
    <row r="963" ht="15" customHeight="1">
      <c r="A963" t="e">
        <f t="shared" ca="1" si="566"/>
        <v>#VALUE!</v>
      </c>
      <c r="B963" t="e">
        <f t="array" ref="B963" ca="1">_xlfn.XLOOKUP(Tabelle10[[#This Row],[ExperimentID]]&amp;Tabelle10[[#This Row],[NegotiationID]]&amp;Tabelle10[[#This Row],[MessageID]],ALL_IN_ONE[ExperimentID]&amp;ALL_IN_ONE[NegotiationID]&amp;ALL_IN_ONE[MessageID],ALL_IN_ONE[Gesamt_ID],,0)</f>
        <v>#VALUE!</v>
      </c>
      <c r="C963">
        <v>68112</v>
      </c>
      <c r="D963" t="s">
        <v>3675</v>
      </c>
      <c r="E963">
        <v>72586</v>
      </c>
      <c r="F963">
        <v>68099</v>
      </c>
      <c r="G963">
        <v>68102</v>
      </c>
      <c r="H963" t="s">
        <v>31</v>
      </c>
      <c r="I963" t="str">
        <f t="array" ref="I963">IFERROR(_xlfn.XLOOKUP(Tabelle10[[#This Row],[NegotiationID]]&amp;"FinalAccept",Tabelle10[NegotiationID]&amp;Tabelle10[ActionType],Tabelle10[ActionType],,0),_xlfn.XLOOKUP(Tabelle10[[#This Row],[NegotiationID]]&amp;"FinalReject",Tabelle10[NegotiationID]&amp;Tabelle10[ActionType],Tabelle10[ActionType],,0))</f>
        <v>FinalAccept</v>
      </c>
      <c r="J963">
        <v>0.82999999999999996</v>
      </c>
      <c r="K963">
        <v>0.33150000000000002</v>
      </c>
      <c r="L963">
        <v>1.1615</v>
      </c>
      <c r="M963">
        <v>0.4985</v>
      </c>
      <c r="N963">
        <v>62</v>
      </c>
      <c r="O963">
        <v>758</v>
      </c>
      <c r="P963">
        <v>13</v>
      </c>
      <c r="Q963" s="3" t="s">
        <v>4466</v>
      </c>
    </row>
    <row r="964" ht="15" customHeight="1">
      <c r="A964" t="e">
        <f t="shared" ca="1" si="566"/>
        <v>#VALUE!</v>
      </c>
      <c r="B964" t="e">
        <f t="array" ref="B964" ca="1">_xlfn.XLOOKUP(Tabelle10[[#This Row],[ExperimentID]]&amp;Tabelle10[[#This Row],[NegotiationID]]&amp;Tabelle10[[#This Row],[MessageID]],ALL_IN_ONE[ExperimentID]&amp;ALL_IN_ONE[NegotiationID]&amp;ALL_IN_ONE[MessageID],ALL_IN_ONE[Gesamt_ID],,0)</f>
        <v>#VALUE!</v>
      </c>
      <c r="C964">
        <v>68112</v>
      </c>
      <c r="D964" t="s">
        <v>3675</v>
      </c>
      <c r="E964">
        <v>73583</v>
      </c>
      <c r="F964">
        <v>68102</v>
      </c>
      <c r="G964">
        <v>68099</v>
      </c>
      <c r="H964" t="s">
        <v>31</v>
      </c>
      <c r="I964" t="str">
        <f t="array" ref="I964">IFERROR(_xlfn.XLOOKUP(Tabelle10[[#This Row],[NegotiationID]]&amp;"FinalAccept",Tabelle10[NegotiationID]&amp;Tabelle10[ActionType],Tabelle10[ActionType],,0),_xlfn.XLOOKUP(Tabelle10[[#This Row],[NegotiationID]]&amp;"FinalReject",Tabelle10[NegotiationID]&amp;Tabelle10[ActionType],Tabelle10[ActionType],,0))</f>
        <v>FinalAccept</v>
      </c>
      <c r="J964">
        <v>0.95050000000000001</v>
      </c>
      <c r="K964">
        <v>0.28000000000000003</v>
      </c>
      <c r="L964">
        <v>1.2304999999999999</v>
      </c>
      <c r="M964">
        <v>0.67049999999999998</v>
      </c>
      <c r="N964">
        <v>99</v>
      </c>
      <c r="O964">
        <v>758</v>
      </c>
      <c r="P964">
        <v>13</v>
      </c>
      <c r="Q964" s="3" t="s">
        <v>4467</v>
      </c>
    </row>
    <row r="965" ht="15" customHeight="1">
      <c r="A965" t="e">
        <f t="shared" ca="1" si="566"/>
        <v>#VALUE!</v>
      </c>
      <c r="B965" t="e">
        <f t="array" ref="B965" ca="1">_xlfn.XLOOKUP(Tabelle10[[#This Row],[ExperimentID]]&amp;Tabelle10[[#This Row],[NegotiationID]]&amp;Tabelle10[[#This Row],[MessageID]],ALL_IN_ONE[ExperimentID]&amp;ALL_IN_ONE[NegotiationID]&amp;ALL_IN_ONE[MessageID],ALL_IN_ONE[Gesamt_ID],,0)</f>
        <v>#VALUE!</v>
      </c>
      <c r="C965">
        <v>68112</v>
      </c>
      <c r="D965" t="s">
        <v>3675</v>
      </c>
      <c r="E965">
        <v>73622</v>
      </c>
      <c r="F965">
        <v>68099</v>
      </c>
      <c r="G965">
        <v>68102</v>
      </c>
      <c r="H965" t="s">
        <v>31</v>
      </c>
      <c r="I965" t="str">
        <f t="array" ref="I965">IFERROR(_xlfn.XLOOKUP(Tabelle10[[#This Row],[NegotiationID]]&amp;"FinalAccept",Tabelle10[NegotiationID]&amp;Tabelle10[ActionType],Tabelle10[ActionType],,0),_xlfn.XLOOKUP(Tabelle10[[#This Row],[NegotiationID]]&amp;"FinalReject",Tabelle10[NegotiationID]&amp;Tabelle10[ActionType],Tabelle10[ActionType],,0))</f>
        <v>FinalAccept</v>
      </c>
      <c r="J965">
        <v>0.51049999999999995</v>
      </c>
      <c r="K965">
        <v>0.69999999999999996</v>
      </c>
      <c r="L965">
        <v>1.2104999999999999</v>
      </c>
      <c r="M965">
        <v>0.1895</v>
      </c>
      <c r="N965">
        <v>58</v>
      </c>
      <c r="O965">
        <v>758</v>
      </c>
      <c r="P965">
        <v>13</v>
      </c>
      <c r="Q965" s="3" t="s">
        <v>4468</v>
      </c>
    </row>
    <row r="966" ht="15" customHeight="1">
      <c r="A966" t="e">
        <f t="shared" ca="1" si="566"/>
        <v>#VALUE!</v>
      </c>
      <c r="B966" t="e">
        <f t="array" ref="B966" ca="1">_xlfn.XLOOKUP(Tabelle10[[#This Row],[ExperimentID]]&amp;Tabelle10[[#This Row],[NegotiationID]]&amp;Tabelle10[[#This Row],[MessageID]],ALL_IN_ONE[ExperimentID]&amp;ALL_IN_ONE[NegotiationID]&amp;ALL_IN_ONE[MessageID],ALL_IN_ONE[Gesamt_ID],,0)</f>
        <v>#VALUE!</v>
      </c>
      <c r="C966">
        <v>68112</v>
      </c>
      <c r="D966" t="s">
        <v>3675</v>
      </c>
      <c r="E966">
        <v>74124</v>
      </c>
      <c r="F966">
        <v>68102</v>
      </c>
      <c r="G966">
        <v>68099</v>
      </c>
      <c r="H966" t="s">
        <v>31</v>
      </c>
      <c r="I966" t="str">
        <f t="array" ref="I966">IFERROR(_xlfn.XLOOKUP(Tabelle10[[#This Row],[NegotiationID]]&amp;"FinalAccept",Tabelle10[NegotiationID]&amp;Tabelle10[ActionType],Tabelle10[ActionType],,0),_xlfn.XLOOKUP(Tabelle10[[#This Row],[NegotiationID]]&amp;"FinalReject",Tabelle10[NegotiationID]&amp;Tabelle10[ActionType],Tabelle10[ActionType],,0))</f>
        <v>FinalAccept</v>
      </c>
      <c r="J966">
        <v>0.80000000000000004</v>
      </c>
      <c r="K966">
        <v>0.46150000000000002</v>
      </c>
      <c r="L966">
        <v>1.2615000000000001</v>
      </c>
      <c r="M966">
        <v>0.33850000000000002</v>
      </c>
      <c r="N966">
        <v>106</v>
      </c>
      <c r="O966">
        <v>758</v>
      </c>
      <c r="P966">
        <v>13</v>
      </c>
      <c r="Q966" s="3" t="s">
        <v>4469</v>
      </c>
    </row>
    <row r="967" ht="15" customHeight="1">
      <c r="A967" t="e">
        <f t="shared" ca="1" si="566"/>
        <v>#VALUE!</v>
      </c>
      <c r="B967" t="e">
        <f t="array" ref="B967" ca="1">_xlfn.XLOOKUP(Tabelle10[[#This Row],[ExperimentID]]&amp;Tabelle10[[#This Row],[NegotiationID]]&amp;Tabelle10[[#This Row],[MessageID]],ALL_IN_ONE[ExperimentID]&amp;ALL_IN_ONE[NegotiationID]&amp;ALL_IN_ONE[MessageID],ALL_IN_ONE[Gesamt_ID],,0)</f>
        <v>#VALUE!</v>
      </c>
      <c r="C967">
        <v>68112</v>
      </c>
      <c r="D967" t="s">
        <v>3675</v>
      </c>
      <c r="E967">
        <v>74149</v>
      </c>
      <c r="F967">
        <v>68099</v>
      </c>
      <c r="G967">
        <v>68102</v>
      </c>
      <c r="H967" t="s">
        <v>31</v>
      </c>
      <c r="I967" t="str">
        <f t="array" ref="I967">IFERROR(_xlfn.XLOOKUP(Tabelle10[[#This Row],[NegotiationID]]&amp;"FinalAccept",Tabelle10[NegotiationID]&amp;Tabelle10[ActionType],Tabelle10[ActionType],,0),_xlfn.XLOOKUP(Tabelle10[[#This Row],[NegotiationID]]&amp;"FinalReject",Tabelle10[NegotiationID]&amp;Tabelle10[ActionType],Tabelle10[ActionType],,0))</f>
        <v>FinalAccept</v>
      </c>
      <c r="J967">
        <v>0.52149999999999996</v>
      </c>
      <c r="K967">
        <v>0.69999999999999996</v>
      </c>
      <c r="L967">
        <v>1.2215</v>
      </c>
      <c r="M967">
        <v>0.17849999999999999</v>
      </c>
      <c r="N967">
        <v>37</v>
      </c>
      <c r="O967">
        <v>758</v>
      </c>
      <c r="P967">
        <v>13</v>
      </c>
      <c r="Q967" s="3" t="s">
        <v>4470</v>
      </c>
    </row>
    <row r="968" ht="15" customHeight="1">
      <c r="A968" t="e">
        <f t="shared" ca="1" si="566"/>
        <v>#VALUE!</v>
      </c>
      <c r="B968" t="e">
        <f t="array" ref="B968" ca="1">_xlfn.XLOOKUP(Tabelle10[[#This Row],[ExperimentID]]&amp;Tabelle10[[#This Row],[NegotiationID]]&amp;Tabelle10[[#This Row],[MessageID]],ALL_IN_ONE[ExperimentID]&amp;ALL_IN_ONE[NegotiationID]&amp;ALL_IN_ONE[MessageID],ALL_IN_ONE[Gesamt_ID],,0)</f>
        <v>#VALUE!</v>
      </c>
      <c r="C968">
        <v>68112</v>
      </c>
      <c r="D968" t="s">
        <v>3675</v>
      </c>
      <c r="E968">
        <v>74165</v>
      </c>
      <c r="F968">
        <v>68102</v>
      </c>
      <c r="G968">
        <v>68099</v>
      </c>
      <c r="H968" t="s">
        <v>31</v>
      </c>
      <c r="I968" t="str">
        <f t="array" ref="I968">IFERROR(_xlfn.XLOOKUP(Tabelle10[[#This Row],[NegotiationID]]&amp;"FinalAccept",Tabelle10[NegotiationID]&amp;Tabelle10[ActionType],Tabelle10[ActionType],,0),_xlfn.XLOOKUP(Tabelle10[[#This Row],[NegotiationID]]&amp;"FinalReject",Tabelle10[NegotiationID]&amp;Tabelle10[ActionType],Tabelle10[ActionType],,0))</f>
        <v>FinalAccept</v>
      </c>
      <c r="J968">
        <v>0.76000000000000001</v>
      </c>
      <c r="K968">
        <v>0.42149999999999999</v>
      </c>
      <c r="L968">
        <v>1.1815</v>
      </c>
      <c r="M968">
        <v>0.33850000000000002</v>
      </c>
      <c r="N968">
        <v>63</v>
      </c>
      <c r="O968">
        <v>758</v>
      </c>
      <c r="P968">
        <v>13</v>
      </c>
      <c r="Q968" s="3" t="s">
        <v>4471</v>
      </c>
    </row>
    <row r="969" ht="15" customHeight="1">
      <c r="A969" t="e">
        <f t="shared" ca="1" si="566"/>
        <v>#VALUE!</v>
      </c>
      <c r="B969" t="e">
        <f t="array" ref="B969" ca="1">_xlfn.XLOOKUP(Tabelle10[[#This Row],[ExperimentID]]&amp;Tabelle10[[#This Row],[NegotiationID]]&amp;Tabelle10[[#This Row],[MessageID]],ALL_IN_ONE[ExperimentID]&amp;ALL_IN_ONE[NegotiationID]&amp;ALL_IN_ONE[MessageID],ALL_IN_ONE[Gesamt_ID],,0)</f>
        <v>#VALUE!</v>
      </c>
      <c r="C969">
        <v>68112</v>
      </c>
      <c r="D969" t="s">
        <v>3675</v>
      </c>
      <c r="E969">
        <v>74172</v>
      </c>
      <c r="F969">
        <v>68099</v>
      </c>
      <c r="G969">
        <v>68102</v>
      </c>
      <c r="H969" t="s">
        <v>31</v>
      </c>
      <c r="I969" t="str">
        <f t="array" ref="I969">IFERROR(_xlfn.XLOOKUP(Tabelle10[[#This Row],[NegotiationID]]&amp;"FinalAccept",Tabelle10[NegotiationID]&amp;Tabelle10[ActionType],Tabelle10[ActionType],,0),_xlfn.XLOOKUP(Tabelle10[[#This Row],[NegotiationID]]&amp;"FinalReject",Tabelle10[NegotiationID]&amp;Tabelle10[ActionType],Tabelle10[ActionType],,0))</f>
        <v>FinalAccept</v>
      </c>
      <c r="J969">
        <v>0.52149999999999996</v>
      </c>
      <c r="K969">
        <v>0.60999999999999999</v>
      </c>
      <c r="L969">
        <v>1.1315</v>
      </c>
      <c r="M969">
        <v>0.088499999999999995</v>
      </c>
      <c r="N969">
        <v>45</v>
      </c>
      <c r="O969">
        <v>758</v>
      </c>
      <c r="P969">
        <v>13</v>
      </c>
      <c r="Q969" s="3" t="s">
        <v>4472</v>
      </c>
    </row>
    <row r="970" ht="15" customHeight="1">
      <c r="A970" t="e">
        <f t="shared" ca="1" si="566"/>
        <v>#VALUE!</v>
      </c>
      <c r="B970" t="e">
        <f t="array" ref="B970" ca="1">_xlfn.XLOOKUP(Tabelle10[[#This Row],[ExperimentID]]&amp;Tabelle10[[#This Row],[NegotiationID]]&amp;Tabelle10[[#This Row],[MessageID]],ALL_IN_ONE[ExperimentID]&amp;ALL_IN_ONE[NegotiationID]&amp;ALL_IN_ONE[MessageID],ALL_IN_ONE[Gesamt_ID],,0)</f>
        <v>#VALUE!</v>
      </c>
      <c r="C970">
        <v>68112</v>
      </c>
      <c r="D970" t="s">
        <v>3675</v>
      </c>
      <c r="E970">
        <v>74184</v>
      </c>
      <c r="F970">
        <v>68102</v>
      </c>
      <c r="G970">
        <v>68099</v>
      </c>
      <c r="H970" t="s">
        <v>31</v>
      </c>
      <c r="I970" t="str">
        <f t="array" ref="I970">IFERROR(_xlfn.XLOOKUP(Tabelle10[[#This Row],[NegotiationID]]&amp;"FinalAccept",Tabelle10[NegotiationID]&amp;Tabelle10[ActionType],Tabelle10[ActionType],,0),_xlfn.XLOOKUP(Tabelle10[[#This Row],[NegotiationID]]&amp;"FinalReject",Tabelle10[NegotiationID]&amp;Tabelle10[ActionType],Tabelle10[ActionType],,0))</f>
        <v>FinalAccept</v>
      </c>
      <c r="J970">
        <v>0.80000000000000004</v>
      </c>
      <c r="K970">
        <v>0.46150000000000002</v>
      </c>
      <c r="L970">
        <v>1.2615000000000001</v>
      </c>
      <c r="M970">
        <v>0.33850000000000002</v>
      </c>
      <c r="N970">
        <v>81</v>
      </c>
      <c r="O970">
        <v>758</v>
      </c>
      <c r="P970">
        <v>13</v>
      </c>
      <c r="Q970" s="3" t="s">
        <v>4473</v>
      </c>
    </row>
    <row r="971" ht="15" customHeight="1">
      <c r="A971" t="e">
        <f t="shared" ca="1" si="566"/>
        <v>#VALUE!</v>
      </c>
      <c r="B971" t="e">
        <f t="array" ref="B971" ca="1">_xlfn.XLOOKUP(Tabelle10[[#This Row],[ExperimentID]]&amp;Tabelle10[[#This Row],[NegotiationID]]&amp;Tabelle10[[#This Row],[MessageID]],ALL_IN_ONE[ExperimentID]&amp;ALL_IN_ONE[NegotiationID]&amp;ALL_IN_ONE[MessageID],ALL_IN_ONE[Gesamt_ID],,0)</f>
        <v>#VALUE!</v>
      </c>
      <c r="C971">
        <v>68112</v>
      </c>
      <c r="D971" t="s">
        <v>3675</v>
      </c>
      <c r="E971">
        <v>74200</v>
      </c>
      <c r="F971">
        <v>68099</v>
      </c>
      <c r="G971">
        <v>68102</v>
      </c>
      <c r="H971" t="s">
        <v>31</v>
      </c>
      <c r="I971" t="str">
        <f t="array" ref="I971">IFERROR(_xlfn.XLOOKUP(Tabelle10[[#This Row],[NegotiationID]]&amp;"FinalAccept",Tabelle10[NegotiationID]&amp;Tabelle10[ActionType],Tabelle10[ActionType],,0),_xlfn.XLOOKUP(Tabelle10[[#This Row],[NegotiationID]]&amp;"FinalReject",Tabelle10[NegotiationID]&amp;Tabelle10[ActionType],Tabelle10[ActionType],,0))</f>
        <v>FinalAccept</v>
      </c>
      <c r="J971">
        <v>0.52149999999999996</v>
      </c>
      <c r="K971">
        <v>0.751</v>
      </c>
      <c r="L971">
        <v>1.2725</v>
      </c>
      <c r="M971">
        <v>0.22950000000000001</v>
      </c>
      <c r="N971">
        <v>29</v>
      </c>
      <c r="O971">
        <v>758</v>
      </c>
      <c r="P971">
        <v>13</v>
      </c>
      <c r="Q971" s="3" t="s">
        <v>4474</v>
      </c>
    </row>
    <row r="972" ht="15" customHeight="1">
      <c r="A972" t="e">
        <f t="shared" ca="1" si="566"/>
        <v>#VALUE!</v>
      </c>
      <c r="B972" t="e">
        <f t="array" ref="B972" ca="1">_xlfn.XLOOKUP(Tabelle10[[#This Row],[ExperimentID]]&amp;Tabelle10[[#This Row],[NegotiationID]]&amp;Tabelle10[[#This Row],[MessageID]],ALL_IN_ONE[ExperimentID]&amp;ALL_IN_ONE[NegotiationID]&amp;ALL_IN_ONE[MessageID],ALL_IN_ONE[Gesamt_ID],,0)</f>
        <v>#VALUE!</v>
      </c>
      <c r="C972">
        <v>68112</v>
      </c>
      <c r="D972" t="s">
        <v>3675</v>
      </c>
      <c r="E972">
        <v>74214</v>
      </c>
      <c r="F972">
        <v>68102</v>
      </c>
      <c r="G972">
        <v>68099</v>
      </c>
      <c r="H972" t="s">
        <v>20</v>
      </c>
      <c r="I972" t="str">
        <f t="array" ref="I972">IFERROR(_xlfn.XLOOKUP(Tabelle10[[#This Row],[NegotiationID]]&amp;"FinalAccept",Tabelle10[NegotiationID]&amp;Tabelle10[ActionType],Tabelle10[ActionType],,0),_xlfn.XLOOKUP(Tabelle10[[#This Row],[NegotiationID]]&amp;"FinalReject",Tabelle10[NegotiationID]&amp;Tabelle10[ActionType],Tabelle10[ActionType],,0))</f>
        <v>FinalAccept</v>
      </c>
      <c r="J972">
        <v>0.751</v>
      </c>
      <c r="K972">
        <v>0.52149999999999996</v>
      </c>
      <c r="L972">
        <v>1.2725</v>
      </c>
      <c r="M972">
        <v>0.22950000000000001</v>
      </c>
      <c r="N972">
        <v>54</v>
      </c>
      <c r="O972">
        <v>758</v>
      </c>
      <c r="P972">
        <v>13</v>
      </c>
      <c r="Q972" s="3" t="s">
        <v>4475</v>
      </c>
    </row>
    <row r="973" ht="14.5" hidden="1">
      <c r="A973" t="e">
        <f t="shared" ca="1" si="566"/>
        <v>#VALUE!</v>
      </c>
      <c r="B973" t="e">
        <f t="array" ref="B973" ca="1">_xlfn.XLOOKUP(Tabelle10[[#This Row],[ExperimentID]]&amp;Tabelle10[[#This Row],[NegotiationID]]&amp;Tabelle10[[#This Row],[MessageID]],ALL_IN_ONE[ExperimentID]&amp;ALL_IN_ONE[NegotiationID]&amp;ALL_IN_ONE[MessageID],ALL_IN_ONE[Gesamt_ID],,0)</f>
        <v>#VALUE!</v>
      </c>
      <c r="C973">
        <v>68140</v>
      </c>
      <c r="D973" t="s">
        <v>3675</v>
      </c>
      <c r="E973">
        <v>68141</v>
      </c>
      <c r="H973" t="s">
        <v>6019</v>
      </c>
      <c r="I973" t="str">
        <f t="array" ref="I973">IFERROR(_xlfn.XLOOKUP(Tabelle10[[#This Row],[NegotiationID]]&amp;"FinalAccept",Tabelle10[NegotiationID]&amp;Tabelle10[ActionType],Tabelle10[ActionType],,0),_xlfn.XLOOKUP(Tabelle10[[#This Row],[NegotiationID]]&amp;"FinalReject",Tabelle10[NegotiationID]&amp;Tabelle10[ActionType],Tabelle10[ActionType],,0))</f>
        <v>FinalAccept</v>
      </c>
      <c r="N973">
        <v>21</v>
      </c>
      <c r="O973">
        <v>1512</v>
      </c>
      <c r="P973">
        <v>7</v>
      </c>
      <c r="Q973" t="s">
        <v>6020</v>
      </c>
    </row>
    <row r="974" ht="15" customHeight="1">
      <c r="A974" t="e">
        <f t="shared" ca="1" si="566"/>
        <v>#VALUE!</v>
      </c>
      <c r="B974" t="e">
        <f t="array" ref="B974" ca="1">_xlfn.XLOOKUP(Tabelle10[[#This Row],[ExperimentID]]&amp;Tabelle10[[#This Row],[NegotiationID]]&amp;Tabelle10[[#This Row],[MessageID]],ALL_IN_ONE[ExperimentID]&amp;ALL_IN_ONE[NegotiationID]&amp;ALL_IN_ONE[MessageID],ALL_IN_ONE[Gesamt_ID],,0)</f>
        <v>#VALUE!</v>
      </c>
      <c r="C974">
        <v>68140</v>
      </c>
      <c r="D974" t="s">
        <v>3675</v>
      </c>
      <c r="E974">
        <v>73531</v>
      </c>
      <c r="F974">
        <v>68127</v>
      </c>
      <c r="G974">
        <v>68130</v>
      </c>
      <c r="H974" t="s">
        <v>158</v>
      </c>
      <c r="I974" t="str">
        <f t="array" ref="I974">IFERROR(_xlfn.XLOOKUP(Tabelle10[[#This Row],[NegotiationID]]&amp;"FinalAccept",Tabelle10[NegotiationID]&amp;Tabelle10[ActionType],Tabelle10[ActionType],,0),_xlfn.XLOOKUP(Tabelle10[[#This Row],[NegotiationID]]&amp;"FinalReject",Tabelle10[NegotiationID]&amp;Tabelle10[ActionType],Tabelle10[ActionType],,0))</f>
        <v>FinalAccept</v>
      </c>
      <c r="J974">
        <v>0.97999999999999998</v>
      </c>
      <c r="K974">
        <v>0.20200000000000001</v>
      </c>
      <c r="L974">
        <v>1.1819999999999999</v>
      </c>
      <c r="M974">
        <v>0.77800000000000002</v>
      </c>
      <c r="N974">
        <v>379</v>
      </c>
      <c r="O974">
        <v>1512</v>
      </c>
      <c r="P974">
        <v>7</v>
      </c>
      <c r="Q974" s="3" t="s">
        <v>4476</v>
      </c>
    </row>
    <row r="975" ht="15" customHeight="1">
      <c r="A975" t="e">
        <f t="shared" ca="1" si="566"/>
        <v>#VALUE!</v>
      </c>
      <c r="B975" t="e">
        <f t="array" ref="B975" ca="1">_xlfn.XLOOKUP(Tabelle10[[#This Row],[ExperimentID]]&amp;Tabelle10[[#This Row],[NegotiationID]]&amp;Tabelle10[[#This Row],[MessageID]],ALL_IN_ONE[ExperimentID]&amp;ALL_IN_ONE[NegotiationID]&amp;ALL_IN_ONE[MessageID],ALL_IN_ONE[Gesamt_ID],,0)</f>
        <v>#VALUE!</v>
      </c>
      <c r="C975">
        <v>68140</v>
      </c>
      <c r="D975" t="s">
        <v>3675</v>
      </c>
      <c r="E975">
        <v>74240</v>
      </c>
      <c r="F975">
        <v>68130</v>
      </c>
      <c r="G975">
        <v>68127</v>
      </c>
      <c r="H975" t="s">
        <v>31</v>
      </c>
      <c r="I975" t="str">
        <f t="array" ref="I975">IFERROR(_xlfn.XLOOKUP(Tabelle10[[#This Row],[NegotiationID]]&amp;"FinalAccept",Tabelle10[NegotiationID]&amp;Tabelle10[ActionType],Tabelle10[ActionType],,0),_xlfn.XLOOKUP(Tabelle10[[#This Row],[NegotiationID]]&amp;"FinalReject",Tabelle10[NegotiationID]&amp;Tabelle10[ActionType],Tabelle10[ActionType],,0))</f>
        <v>FinalAccept</v>
      </c>
      <c r="J975">
        <v>0.87050000000000005</v>
      </c>
      <c r="K975">
        <v>0.34150000000000003</v>
      </c>
      <c r="L975">
        <v>1.212</v>
      </c>
      <c r="M975">
        <v>0.52900000000000003</v>
      </c>
      <c r="N975">
        <v>272</v>
      </c>
      <c r="O975">
        <v>1512</v>
      </c>
      <c r="P975">
        <v>7</v>
      </c>
      <c r="Q975" s="3" t="s">
        <v>4477</v>
      </c>
    </row>
    <row r="976" ht="15" customHeight="1">
      <c r="A976" t="e">
        <f t="shared" ca="1" si="566"/>
        <v>#VALUE!</v>
      </c>
      <c r="B976" t="e">
        <f t="array" ref="B976" ca="1">_xlfn.XLOOKUP(Tabelle10[[#This Row],[ExperimentID]]&amp;Tabelle10[[#This Row],[NegotiationID]]&amp;Tabelle10[[#This Row],[MessageID]],ALL_IN_ONE[ExperimentID]&amp;ALL_IN_ONE[NegotiationID]&amp;ALL_IN_ONE[MessageID],ALL_IN_ONE[Gesamt_ID],,0)</f>
        <v>#VALUE!</v>
      </c>
      <c r="C976">
        <v>68140</v>
      </c>
      <c r="D976" t="s">
        <v>3675</v>
      </c>
      <c r="E976">
        <v>76232</v>
      </c>
      <c r="F976">
        <v>68127</v>
      </c>
      <c r="G976">
        <v>68130</v>
      </c>
      <c r="H976" t="s">
        <v>31</v>
      </c>
      <c r="I976" t="str">
        <f t="array" ref="I976">IFERROR(_xlfn.XLOOKUP(Tabelle10[[#This Row],[NegotiationID]]&amp;"FinalAccept",Tabelle10[NegotiationID]&amp;Tabelle10[ActionType],Tabelle10[ActionType],,0),_xlfn.XLOOKUP(Tabelle10[[#This Row],[NegotiationID]]&amp;"FinalReject",Tabelle10[NegotiationID]&amp;Tabelle10[ActionType],Tabelle10[ActionType],,0))</f>
        <v>FinalAccept</v>
      </c>
      <c r="J976">
        <v>0.69850000000000001</v>
      </c>
      <c r="K976">
        <v>0.5615</v>
      </c>
      <c r="L976">
        <v>1.26</v>
      </c>
      <c r="M976">
        <v>0.13700000000000001</v>
      </c>
      <c r="N976">
        <v>364</v>
      </c>
      <c r="O976">
        <v>1512</v>
      </c>
      <c r="P976">
        <v>7</v>
      </c>
      <c r="Q976" s="3" t="s">
        <v>4478</v>
      </c>
    </row>
    <row r="977" ht="15" customHeight="1">
      <c r="A977" t="e">
        <f t="shared" ca="1" si="566"/>
        <v>#VALUE!</v>
      </c>
      <c r="B977" t="e">
        <f t="array" ref="B977" ca="1">_xlfn.XLOOKUP(Tabelle10[[#This Row],[ExperimentID]]&amp;Tabelle10[[#This Row],[NegotiationID]]&amp;Tabelle10[[#This Row],[MessageID]],ALL_IN_ONE[ExperimentID]&amp;ALL_IN_ONE[NegotiationID]&amp;ALL_IN_ONE[MessageID],ALL_IN_ONE[Gesamt_ID],,0)</f>
        <v>#VALUE!</v>
      </c>
      <c r="C977">
        <v>68140</v>
      </c>
      <c r="D977" t="s">
        <v>3675</v>
      </c>
      <c r="E977">
        <v>76251</v>
      </c>
      <c r="F977">
        <v>68130</v>
      </c>
      <c r="G977">
        <v>68127</v>
      </c>
      <c r="H977" t="s">
        <v>31</v>
      </c>
      <c r="I977" t="str">
        <f t="array" ref="I977">IFERROR(_xlfn.XLOOKUP(Tabelle10[[#This Row],[NegotiationID]]&amp;"FinalAccept",Tabelle10[NegotiationID]&amp;Tabelle10[ActionType],Tabelle10[ActionType],,0),_xlfn.XLOOKUP(Tabelle10[[#This Row],[NegotiationID]]&amp;"FinalReject",Tabelle10[NegotiationID]&amp;Tabelle10[ActionType],Tabelle10[ActionType],,0))</f>
        <v>FinalAccept</v>
      </c>
      <c r="J977">
        <v>0.71099999999999997</v>
      </c>
      <c r="K977">
        <v>0.5585</v>
      </c>
      <c r="L977">
        <v>1.2695000000000001</v>
      </c>
      <c r="M977">
        <v>0.1525</v>
      </c>
      <c r="N977">
        <v>220</v>
      </c>
      <c r="O977">
        <v>1512</v>
      </c>
      <c r="P977">
        <v>7</v>
      </c>
      <c r="Q977" s="3" t="s">
        <v>4479</v>
      </c>
    </row>
    <row r="978" ht="15" customHeight="1">
      <c r="A978" t="e">
        <f t="shared" ca="1" si="566"/>
        <v>#VALUE!</v>
      </c>
      <c r="B978" t="e">
        <f t="array" ref="B978" ca="1">_xlfn.XLOOKUP(Tabelle10[[#This Row],[ExperimentID]]&amp;Tabelle10[[#This Row],[NegotiationID]]&amp;Tabelle10[[#This Row],[MessageID]],ALL_IN_ONE[ExperimentID]&amp;ALL_IN_ONE[NegotiationID]&amp;ALL_IN_ONE[MessageID],ALL_IN_ONE[Gesamt_ID],,0)</f>
        <v>#VALUE!</v>
      </c>
      <c r="C978">
        <v>68140</v>
      </c>
      <c r="D978" t="s">
        <v>3675</v>
      </c>
      <c r="E978">
        <v>77301</v>
      </c>
      <c r="F978">
        <v>68127</v>
      </c>
      <c r="G978">
        <v>68130</v>
      </c>
      <c r="H978" t="s">
        <v>31</v>
      </c>
      <c r="I978" t="str">
        <f t="array" ref="I978">IFERROR(_xlfn.XLOOKUP(Tabelle10[[#This Row],[NegotiationID]]&amp;"FinalAccept",Tabelle10[NegotiationID]&amp;Tabelle10[ActionType],Tabelle10[ActionType],,0),_xlfn.XLOOKUP(Tabelle10[[#This Row],[NegotiationID]]&amp;"FinalReject",Tabelle10[NegotiationID]&amp;Tabelle10[ActionType],Tabelle10[ActionType],,0))</f>
        <v>FinalAccept</v>
      </c>
      <c r="J978">
        <v>0.61850000000000005</v>
      </c>
      <c r="K978">
        <v>0.66200000000000003</v>
      </c>
      <c r="L978">
        <v>1.2805</v>
      </c>
      <c r="M978">
        <v>0.043499999999999997</v>
      </c>
      <c r="N978">
        <v>184</v>
      </c>
      <c r="O978">
        <v>1512</v>
      </c>
      <c r="P978">
        <v>7</v>
      </c>
      <c r="Q978" s="3" t="s">
        <v>4480</v>
      </c>
    </row>
    <row r="979" ht="15" customHeight="1">
      <c r="A979" t="e">
        <f t="shared" ca="1" si="566"/>
        <v>#VALUE!</v>
      </c>
      <c r="B979" t="e">
        <f t="array" ref="B979" ca="1">_xlfn.XLOOKUP(Tabelle10[[#This Row],[ExperimentID]]&amp;Tabelle10[[#This Row],[NegotiationID]]&amp;Tabelle10[[#This Row],[MessageID]],ALL_IN_ONE[ExperimentID]&amp;ALL_IN_ONE[NegotiationID]&amp;ALL_IN_ONE[MessageID],ALL_IN_ONE[Gesamt_ID],,0)</f>
        <v>#VALUE!</v>
      </c>
      <c r="C979">
        <v>68140</v>
      </c>
      <c r="D979" t="s">
        <v>3675</v>
      </c>
      <c r="E979">
        <v>77310</v>
      </c>
      <c r="F979">
        <v>68130</v>
      </c>
      <c r="G979">
        <v>68127</v>
      </c>
      <c r="H979" t="s">
        <v>20</v>
      </c>
      <c r="I979" t="str">
        <f t="array" ref="I979">IFERROR(_xlfn.XLOOKUP(Tabelle10[[#This Row],[NegotiationID]]&amp;"FinalAccept",Tabelle10[NegotiationID]&amp;Tabelle10[ActionType],Tabelle10[ActionType],,0),_xlfn.XLOOKUP(Tabelle10[[#This Row],[NegotiationID]]&amp;"FinalReject",Tabelle10[NegotiationID]&amp;Tabelle10[ActionType],Tabelle10[ActionType],,0))</f>
        <v>FinalAccept</v>
      </c>
      <c r="J979">
        <v>0.66200000000000003</v>
      </c>
      <c r="K979">
        <v>0.61850000000000005</v>
      </c>
      <c r="L979">
        <v>1.2805</v>
      </c>
      <c r="M979">
        <v>0.043499999999999997</v>
      </c>
      <c r="N979">
        <v>72</v>
      </c>
      <c r="O979">
        <v>1512</v>
      </c>
      <c r="P979">
        <v>7</v>
      </c>
      <c r="Q979" s="3" t="s">
        <v>4481</v>
      </c>
    </row>
    <row r="980" ht="14.5" hidden="1">
      <c r="A980" t="e">
        <f t="shared" ca="1" si="566"/>
        <v>#VALUE!</v>
      </c>
      <c r="B980" t="e">
        <f t="array" ref="B980" ca="1">_xlfn.XLOOKUP(Tabelle10[[#This Row],[ExperimentID]]&amp;Tabelle10[[#This Row],[NegotiationID]]&amp;Tabelle10[[#This Row],[MessageID]],ALL_IN_ONE[ExperimentID]&amp;ALL_IN_ONE[NegotiationID]&amp;ALL_IN_ONE[MessageID],ALL_IN_ONE[Gesamt_ID],,0)</f>
        <v>#VALUE!</v>
      </c>
      <c r="C980">
        <v>68168</v>
      </c>
      <c r="D980" t="s">
        <v>3675</v>
      </c>
      <c r="E980">
        <v>68169</v>
      </c>
      <c r="H980" t="s">
        <v>6019</v>
      </c>
      <c r="I980" t="str">
        <f t="array" ref="I980">IFERROR(_xlfn.XLOOKUP(Tabelle10[[#This Row],[NegotiationID]]&amp;"FinalAccept",Tabelle10[NegotiationID]&amp;Tabelle10[ActionType],Tabelle10[ActionType],,0),_xlfn.XLOOKUP(Tabelle10[[#This Row],[NegotiationID]]&amp;"FinalReject",Tabelle10[NegotiationID]&amp;Tabelle10[ActionType],Tabelle10[ActionType],,0))</f>
        <v>FinalAccept</v>
      </c>
      <c r="N980">
        <v>21</v>
      </c>
      <c r="O980">
        <v>1183</v>
      </c>
      <c r="P980">
        <v>16</v>
      </c>
      <c r="Q980" t="s">
        <v>6020</v>
      </c>
    </row>
    <row r="981" ht="15" customHeight="1">
      <c r="A981" t="e">
        <f t="shared" ca="1" si="566"/>
        <v>#VALUE!</v>
      </c>
      <c r="B981" t="e">
        <f t="array" ref="B981" ca="1">_xlfn.XLOOKUP(Tabelle10[[#This Row],[ExperimentID]]&amp;Tabelle10[[#This Row],[NegotiationID]]&amp;Tabelle10[[#This Row],[MessageID]],ALL_IN_ONE[ExperimentID]&amp;ALL_IN_ONE[NegotiationID]&amp;ALL_IN_ONE[MessageID],ALL_IN_ONE[Gesamt_ID],,0)</f>
        <v>#VALUE!</v>
      </c>
      <c r="C981">
        <v>68168</v>
      </c>
      <c r="D981" t="s">
        <v>3675</v>
      </c>
      <c r="E981">
        <v>72355</v>
      </c>
      <c r="F981">
        <v>68155</v>
      </c>
      <c r="G981">
        <v>68158</v>
      </c>
      <c r="H981" t="s">
        <v>158</v>
      </c>
      <c r="I981" t="str">
        <f t="array" ref="I981">IFERROR(_xlfn.XLOOKUP(Tabelle10[[#This Row],[NegotiationID]]&amp;"FinalAccept",Tabelle10[NegotiationID]&amp;Tabelle10[ActionType],Tabelle10[ActionType],,0),_xlfn.XLOOKUP(Tabelle10[[#This Row],[NegotiationID]]&amp;"FinalReject",Tabelle10[NegotiationID]&amp;Tabelle10[ActionType],Tabelle10[ActionType],,0))</f>
        <v>FinalAccept</v>
      </c>
      <c r="J981">
        <v>1</v>
      </c>
      <c r="K981">
        <v>0.10050000000000001</v>
      </c>
      <c r="L981">
        <v>1.1005</v>
      </c>
      <c r="M981">
        <v>0.89949999999999997</v>
      </c>
      <c r="N981">
        <v>40</v>
      </c>
      <c r="O981">
        <v>1183</v>
      </c>
      <c r="P981">
        <v>16</v>
      </c>
      <c r="Q981" s="3" t="s">
        <v>4482</v>
      </c>
    </row>
    <row r="982" ht="15" customHeight="1">
      <c r="A982" t="e">
        <f t="shared" ca="1" si="566"/>
        <v>#VALUE!</v>
      </c>
      <c r="B982" t="e">
        <f t="array" ref="B982" ca="1">_xlfn.XLOOKUP(Tabelle10[[#This Row],[ExperimentID]]&amp;Tabelle10[[#This Row],[NegotiationID]]&amp;Tabelle10[[#This Row],[MessageID]],ALL_IN_ONE[ExperimentID]&amp;ALL_IN_ONE[NegotiationID]&amp;ALL_IN_ONE[MessageID],ALL_IN_ONE[Gesamt_ID],,0)</f>
        <v>#VALUE!</v>
      </c>
      <c r="C982">
        <v>68168</v>
      </c>
      <c r="D982" t="s">
        <v>3675</v>
      </c>
      <c r="E982">
        <v>73588</v>
      </c>
      <c r="F982">
        <v>68158</v>
      </c>
      <c r="G982">
        <v>68155</v>
      </c>
      <c r="H982" t="s">
        <v>31</v>
      </c>
      <c r="I982" t="str">
        <f t="array" ref="I982">IFERROR(_xlfn.XLOOKUP(Tabelle10[[#This Row],[NegotiationID]]&amp;"FinalAccept",Tabelle10[NegotiationID]&amp;Tabelle10[ActionType],Tabelle10[ActionType],,0),_xlfn.XLOOKUP(Tabelle10[[#This Row],[NegotiationID]]&amp;"FinalReject",Tabelle10[NegotiationID]&amp;Tabelle10[ActionType],Tabelle10[ActionType],,0))</f>
        <v>FinalAccept</v>
      </c>
      <c r="J982">
        <v>0.92049999999999998</v>
      </c>
      <c r="K982">
        <v>0.23999999999999999</v>
      </c>
      <c r="L982">
        <v>1.1605000000000001</v>
      </c>
      <c r="M982">
        <v>0.68049999999999999</v>
      </c>
      <c r="N982">
        <v>99</v>
      </c>
      <c r="O982">
        <v>1183</v>
      </c>
      <c r="P982">
        <v>16</v>
      </c>
      <c r="Q982" s="3" t="s">
        <v>4483</v>
      </c>
    </row>
    <row r="983" ht="15" customHeight="1">
      <c r="A983" t="e">
        <f t="shared" ca="1" si="566"/>
        <v>#VALUE!</v>
      </c>
      <c r="B983" t="e">
        <f t="array" ref="B983" ca="1">_xlfn.XLOOKUP(Tabelle10[[#This Row],[ExperimentID]]&amp;Tabelle10[[#This Row],[NegotiationID]]&amp;Tabelle10[[#This Row],[MessageID]],ALL_IN_ONE[ExperimentID]&amp;ALL_IN_ONE[NegotiationID]&amp;ALL_IN_ONE[MessageID],ALL_IN_ONE[Gesamt_ID],,0)</f>
        <v>#VALUE!</v>
      </c>
      <c r="C983">
        <v>68168</v>
      </c>
      <c r="D983" t="s">
        <v>3675</v>
      </c>
      <c r="E983">
        <v>73595</v>
      </c>
      <c r="F983">
        <v>68155</v>
      </c>
      <c r="G983">
        <v>68158</v>
      </c>
      <c r="H983" t="s">
        <v>31</v>
      </c>
      <c r="I983" t="str">
        <f t="array" ref="I983">IFERROR(_xlfn.XLOOKUP(Tabelle10[[#This Row],[NegotiationID]]&amp;"FinalAccept",Tabelle10[NegotiationID]&amp;Tabelle10[ActionType],Tabelle10[ActionType],,0),_xlfn.XLOOKUP(Tabelle10[[#This Row],[NegotiationID]]&amp;"FinalReject",Tabelle10[NegotiationID]&amp;Tabelle10[ActionType],Tabelle10[ActionType],,0))</f>
        <v>FinalAccept</v>
      </c>
      <c r="J983">
        <v>0.90000000000000002</v>
      </c>
      <c r="K983">
        <v>0.30249999999999999</v>
      </c>
      <c r="L983">
        <v>1.2024999999999999</v>
      </c>
      <c r="M983">
        <v>0.59750000000000003</v>
      </c>
      <c r="N983">
        <v>126</v>
      </c>
      <c r="O983">
        <v>1183</v>
      </c>
      <c r="P983">
        <v>16</v>
      </c>
      <c r="Q983" s="3" t="s">
        <v>4484</v>
      </c>
    </row>
    <row r="984" ht="15" customHeight="1">
      <c r="A984" t="e">
        <f t="shared" ca="1" si="566"/>
        <v>#VALUE!</v>
      </c>
      <c r="B984" t="e">
        <f t="array" ref="B984" ca="1">_xlfn.XLOOKUP(Tabelle10[[#This Row],[ExperimentID]]&amp;Tabelle10[[#This Row],[NegotiationID]]&amp;Tabelle10[[#This Row],[MessageID]],ALL_IN_ONE[ExperimentID]&amp;ALL_IN_ONE[NegotiationID]&amp;ALL_IN_ONE[MessageID],ALL_IN_ONE[Gesamt_ID],,0)</f>
        <v>#VALUE!</v>
      </c>
      <c r="C984">
        <v>68168</v>
      </c>
      <c r="D984" t="s">
        <v>3675</v>
      </c>
      <c r="E984">
        <v>73632</v>
      </c>
      <c r="F984">
        <v>68158</v>
      </c>
      <c r="G984">
        <v>68155</v>
      </c>
      <c r="H984" t="s">
        <v>31</v>
      </c>
      <c r="I984" t="str">
        <f t="array" ref="I984">IFERROR(_xlfn.XLOOKUP(Tabelle10[[#This Row],[NegotiationID]]&amp;"FinalAccept",Tabelle10[NegotiationID]&amp;Tabelle10[ActionType],Tabelle10[ActionType],,0),_xlfn.XLOOKUP(Tabelle10[[#This Row],[NegotiationID]]&amp;"FinalReject",Tabelle10[NegotiationID]&amp;Tabelle10[ActionType],Tabelle10[ActionType],,0))</f>
        <v>FinalAccept</v>
      </c>
      <c r="J984">
        <v>0.751</v>
      </c>
      <c r="K984">
        <v>0.47149999999999997</v>
      </c>
      <c r="L984">
        <v>1.2224999999999999</v>
      </c>
      <c r="M984">
        <v>0.27950000000000003</v>
      </c>
      <c r="N984">
        <v>109</v>
      </c>
      <c r="O984">
        <v>1183</v>
      </c>
      <c r="P984">
        <v>16</v>
      </c>
      <c r="Q984" s="3" t="s">
        <v>4485</v>
      </c>
    </row>
    <row r="985" ht="15" customHeight="1">
      <c r="A985" t="e">
        <f t="shared" ca="1" si="566"/>
        <v>#VALUE!</v>
      </c>
      <c r="B985" t="e">
        <f t="array" ref="B985" ca="1">_xlfn.XLOOKUP(Tabelle10[[#This Row],[ExperimentID]]&amp;Tabelle10[[#This Row],[NegotiationID]]&amp;Tabelle10[[#This Row],[MessageID]],ALL_IN_ONE[ExperimentID]&amp;ALL_IN_ONE[NegotiationID]&amp;ALL_IN_ONE[MessageID],ALL_IN_ONE[Gesamt_ID],,0)</f>
        <v>#VALUE!</v>
      </c>
      <c r="C985">
        <v>68168</v>
      </c>
      <c r="D985" t="s">
        <v>3675</v>
      </c>
      <c r="E985">
        <v>77114</v>
      </c>
      <c r="F985">
        <v>68155</v>
      </c>
      <c r="G985">
        <v>68158</v>
      </c>
      <c r="H985" t="s">
        <v>31</v>
      </c>
      <c r="I985" t="str">
        <f t="array" ref="I985">IFERROR(_xlfn.XLOOKUP(Tabelle10[[#This Row],[NegotiationID]]&amp;"FinalAccept",Tabelle10[NegotiationID]&amp;Tabelle10[ActionType],Tabelle10[ActionType],,0),_xlfn.XLOOKUP(Tabelle10[[#This Row],[NegotiationID]]&amp;"FinalReject",Tabelle10[NegotiationID]&amp;Tabelle10[ActionType],Tabelle10[ActionType],,0))</f>
        <v>FinalAccept</v>
      </c>
      <c r="J985">
        <v>0.73099999999999998</v>
      </c>
      <c r="K985">
        <v>0.50249999999999995</v>
      </c>
      <c r="L985">
        <v>1.2335</v>
      </c>
      <c r="M985">
        <v>0.22850000000000001</v>
      </c>
      <c r="N985">
        <v>85</v>
      </c>
      <c r="O985">
        <v>1183</v>
      </c>
      <c r="P985">
        <v>16</v>
      </c>
      <c r="Q985" s="3" t="s">
        <v>4486</v>
      </c>
    </row>
    <row r="986" ht="15" customHeight="1">
      <c r="A986" t="e">
        <f t="shared" ca="1" si="566"/>
        <v>#VALUE!</v>
      </c>
      <c r="B986" t="e">
        <f t="array" ref="B986" ca="1">_xlfn.XLOOKUP(Tabelle10[[#This Row],[ExperimentID]]&amp;Tabelle10[[#This Row],[NegotiationID]]&amp;Tabelle10[[#This Row],[MessageID]],ALL_IN_ONE[ExperimentID]&amp;ALL_IN_ONE[NegotiationID]&amp;ALL_IN_ONE[MessageID],ALL_IN_ONE[Gesamt_ID],,0)</f>
        <v>#VALUE!</v>
      </c>
      <c r="C986">
        <v>68168</v>
      </c>
      <c r="D986" t="s">
        <v>3675</v>
      </c>
      <c r="E986">
        <v>77188</v>
      </c>
      <c r="F986">
        <v>68158</v>
      </c>
      <c r="G986">
        <v>68155</v>
      </c>
      <c r="H986" t="s">
        <v>31</v>
      </c>
      <c r="I986" t="str">
        <f t="array" ref="I986">IFERROR(_xlfn.XLOOKUP(Tabelle10[[#This Row],[NegotiationID]]&amp;"FinalAccept",Tabelle10[NegotiationID]&amp;Tabelle10[ActionType],Tabelle10[ActionType],,0),_xlfn.XLOOKUP(Tabelle10[[#This Row],[NegotiationID]]&amp;"FinalReject",Tabelle10[NegotiationID]&amp;Tabelle10[ActionType],Tabelle10[ActionType],,0))</f>
        <v>FinalAccept</v>
      </c>
      <c r="J986">
        <v>0.77049999999999996</v>
      </c>
      <c r="K986">
        <v>0.39050000000000001</v>
      </c>
      <c r="L986">
        <v>1.161</v>
      </c>
      <c r="M986">
        <v>0.38</v>
      </c>
      <c r="N986">
        <v>138</v>
      </c>
      <c r="O986">
        <v>1183</v>
      </c>
      <c r="P986">
        <v>16</v>
      </c>
      <c r="Q986" s="3" t="s">
        <v>4487</v>
      </c>
    </row>
    <row r="987" ht="15" customHeight="1">
      <c r="A987" t="e">
        <f t="shared" ca="1" si="566"/>
        <v>#VALUE!</v>
      </c>
      <c r="B987" t="e">
        <f t="array" ref="B987" ca="1">_xlfn.XLOOKUP(Tabelle10[[#This Row],[ExperimentID]]&amp;Tabelle10[[#This Row],[NegotiationID]]&amp;Tabelle10[[#This Row],[MessageID]],ALL_IN_ONE[ExperimentID]&amp;ALL_IN_ONE[NegotiationID]&amp;ALL_IN_ONE[MessageID],ALL_IN_ONE[Gesamt_ID],,0)</f>
        <v>#VALUE!</v>
      </c>
      <c r="C987">
        <v>68168</v>
      </c>
      <c r="D987" t="s">
        <v>3675</v>
      </c>
      <c r="E987">
        <v>77276</v>
      </c>
      <c r="F987">
        <v>68155</v>
      </c>
      <c r="G987">
        <v>68158</v>
      </c>
      <c r="H987" t="s">
        <v>31</v>
      </c>
      <c r="I987" t="str">
        <f t="array" ref="I987">IFERROR(_xlfn.XLOOKUP(Tabelle10[[#This Row],[NegotiationID]]&amp;"FinalAccept",Tabelle10[NegotiationID]&amp;Tabelle10[ActionType],Tabelle10[ActionType],,0),_xlfn.XLOOKUP(Tabelle10[[#This Row],[NegotiationID]]&amp;"FinalReject",Tabelle10[NegotiationID]&amp;Tabelle10[ActionType],Tabelle10[ActionType],,0))</f>
        <v>FinalAccept</v>
      </c>
      <c r="J987">
        <v>0.60850000000000004</v>
      </c>
      <c r="K987">
        <v>0.55200000000000005</v>
      </c>
      <c r="L987">
        <v>1.1605000000000001</v>
      </c>
      <c r="M987">
        <v>0.056500000000000002</v>
      </c>
      <c r="N987">
        <v>92</v>
      </c>
      <c r="O987">
        <v>1183</v>
      </c>
      <c r="P987">
        <v>16</v>
      </c>
      <c r="Q987" s="3" t="s">
        <v>4488</v>
      </c>
    </row>
    <row r="988" ht="15" customHeight="1">
      <c r="A988" t="e">
        <f t="shared" ca="1" si="566"/>
        <v>#VALUE!</v>
      </c>
      <c r="B988" t="e">
        <f t="array" ref="B988" ca="1">_xlfn.XLOOKUP(Tabelle10[[#This Row],[ExperimentID]]&amp;Tabelle10[[#This Row],[NegotiationID]]&amp;Tabelle10[[#This Row],[MessageID]],ALL_IN_ONE[ExperimentID]&amp;ALL_IN_ONE[NegotiationID]&amp;ALL_IN_ONE[MessageID],ALL_IN_ONE[Gesamt_ID],,0)</f>
        <v>#VALUE!</v>
      </c>
      <c r="C988">
        <v>68168</v>
      </c>
      <c r="D988" t="s">
        <v>3675</v>
      </c>
      <c r="E988">
        <v>77283</v>
      </c>
      <c r="F988">
        <v>68158</v>
      </c>
      <c r="G988">
        <v>68155</v>
      </c>
      <c r="H988" t="s">
        <v>31</v>
      </c>
      <c r="I988" t="str">
        <f t="array" ref="I988">IFERROR(_xlfn.XLOOKUP(Tabelle10[[#This Row],[NegotiationID]]&amp;"FinalAccept",Tabelle10[NegotiationID]&amp;Tabelle10[ActionType],Tabelle10[ActionType],,0),_xlfn.XLOOKUP(Tabelle10[[#This Row],[NegotiationID]]&amp;"FinalReject",Tabelle10[NegotiationID]&amp;Tabelle10[ActionType],Tabelle10[ActionType],,0))</f>
        <v>FinalAccept</v>
      </c>
      <c r="J988">
        <v>0.76049999999999995</v>
      </c>
      <c r="K988">
        <v>0.38850000000000001</v>
      </c>
      <c r="L988">
        <v>1.149</v>
      </c>
      <c r="M988">
        <v>0.372</v>
      </c>
      <c r="N988">
        <v>75</v>
      </c>
      <c r="O988">
        <v>1183</v>
      </c>
      <c r="P988">
        <v>16</v>
      </c>
      <c r="Q988" s="3" t="s">
        <v>4489</v>
      </c>
    </row>
    <row r="989" ht="15" customHeight="1">
      <c r="A989" t="e">
        <f t="shared" ca="1" si="566"/>
        <v>#VALUE!</v>
      </c>
      <c r="B989" t="e">
        <f t="array" ref="B989" ca="1">_xlfn.XLOOKUP(Tabelle10[[#This Row],[ExperimentID]]&amp;Tabelle10[[#This Row],[NegotiationID]]&amp;Tabelle10[[#This Row],[MessageID]],ALL_IN_ONE[ExperimentID]&amp;ALL_IN_ONE[NegotiationID]&amp;ALL_IN_ONE[MessageID],ALL_IN_ONE[Gesamt_ID],,0)</f>
        <v>#VALUE!</v>
      </c>
      <c r="C989">
        <v>68168</v>
      </c>
      <c r="D989" t="s">
        <v>3675</v>
      </c>
      <c r="E989">
        <v>77294</v>
      </c>
      <c r="F989">
        <v>68155</v>
      </c>
      <c r="G989">
        <v>68158</v>
      </c>
      <c r="H989" t="s">
        <v>31</v>
      </c>
      <c r="I989" t="str">
        <f t="array" ref="I989">IFERROR(_xlfn.XLOOKUP(Tabelle10[[#This Row],[NegotiationID]]&amp;"FinalAccept",Tabelle10[NegotiationID]&amp;Tabelle10[ActionType],Tabelle10[ActionType],,0),_xlfn.XLOOKUP(Tabelle10[[#This Row],[NegotiationID]]&amp;"FinalReject",Tabelle10[NegotiationID]&amp;Tabelle10[ActionType],Tabelle10[ActionType],,0))</f>
        <v>FinalAccept</v>
      </c>
      <c r="J989">
        <v>0.60850000000000004</v>
      </c>
      <c r="K989">
        <v>0.55200000000000005</v>
      </c>
      <c r="L989">
        <v>1.1605000000000001</v>
      </c>
      <c r="M989">
        <v>0.056500000000000002</v>
      </c>
      <c r="N989">
        <v>84</v>
      </c>
      <c r="O989">
        <v>1183</v>
      </c>
      <c r="P989">
        <v>16</v>
      </c>
      <c r="Q989" s="3" t="s">
        <v>4490</v>
      </c>
    </row>
    <row r="990" ht="15" customHeight="1">
      <c r="A990" t="e">
        <f t="shared" ca="1" si="566"/>
        <v>#VALUE!</v>
      </c>
      <c r="B990" t="e">
        <f t="array" ref="B990" ca="1">_xlfn.XLOOKUP(Tabelle10[[#This Row],[ExperimentID]]&amp;Tabelle10[[#This Row],[NegotiationID]]&amp;Tabelle10[[#This Row],[MessageID]],ALL_IN_ONE[ExperimentID]&amp;ALL_IN_ONE[NegotiationID]&amp;ALL_IN_ONE[MessageID],ALL_IN_ONE[Gesamt_ID],,0)</f>
        <v>#VALUE!</v>
      </c>
      <c r="C990">
        <v>68168</v>
      </c>
      <c r="D990" t="s">
        <v>3675</v>
      </c>
      <c r="E990">
        <v>77311</v>
      </c>
      <c r="F990">
        <v>68158</v>
      </c>
      <c r="G990">
        <v>68155</v>
      </c>
      <c r="H990" t="s">
        <v>31</v>
      </c>
      <c r="I990" t="str">
        <f t="array" ref="I990">IFERROR(_xlfn.XLOOKUP(Tabelle10[[#This Row],[NegotiationID]]&amp;"FinalAccept",Tabelle10[NegotiationID]&amp;Tabelle10[ActionType],Tabelle10[ActionType],,0),_xlfn.XLOOKUP(Tabelle10[[#This Row],[NegotiationID]]&amp;"FinalReject",Tabelle10[NegotiationID]&amp;Tabelle10[ActionType],Tabelle10[ActionType],,0))</f>
        <v>FinalAccept</v>
      </c>
      <c r="J990">
        <v>0.73050000000000004</v>
      </c>
      <c r="K990">
        <v>0.48849999999999999</v>
      </c>
      <c r="L990">
        <v>1.2190000000000001</v>
      </c>
      <c r="M990">
        <v>0.24199999999999999</v>
      </c>
      <c r="N990">
        <v>57</v>
      </c>
      <c r="O990">
        <v>1183</v>
      </c>
      <c r="P990">
        <v>16</v>
      </c>
      <c r="Q990" s="3" t="s">
        <v>4491</v>
      </c>
    </row>
    <row r="991" ht="15" customHeight="1">
      <c r="A991" t="e">
        <f t="shared" ca="1" si="566"/>
        <v>#VALUE!</v>
      </c>
      <c r="B991" t="e">
        <f t="array" ref="B991" ca="1">_xlfn.XLOOKUP(Tabelle10[[#This Row],[ExperimentID]]&amp;Tabelle10[[#This Row],[NegotiationID]]&amp;Tabelle10[[#This Row],[MessageID]],ALL_IN_ONE[ExperimentID]&amp;ALL_IN_ONE[NegotiationID]&amp;ALL_IN_ONE[MessageID],ALL_IN_ONE[Gesamt_ID],,0)</f>
        <v>#VALUE!</v>
      </c>
      <c r="C991">
        <v>68168</v>
      </c>
      <c r="D991" t="s">
        <v>3675</v>
      </c>
      <c r="E991">
        <v>77444</v>
      </c>
      <c r="F991">
        <v>68155</v>
      </c>
      <c r="G991">
        <v>68158</v>
      </c>
      <c r="H991" t="s">
        <v>31</v>
      </c>
      <c r="I991" t="str">
        <f t="array" ref="I991">IFERROR(_xlfn.XLOOKUP(Tabelle10[[#This Row],[NegotiationID]]&amp;"FinalAccept",Tabelle10[NegotiationID]&amp;Tabelle10[ActionType],Tabelle10[ActionType],,0),_xlfn.XLOOKUP(Tabelle10[[#This Row],[NegotiationID]]&amp;"FinalReject",Tabelle10[NegotiationID]&amp;Tabelle10[ActionType],Tabelle10[ActionType],,0))</f>
        <v>FinalAccept</v>
      </c>
      <c r="J991">
        <v>1</v>
      </c>
      <c r="K991">
        <v>1</v>
      </c>
      <c r="L991">
        <v>2</v>
      </c>
      <c r="M991">
        <v>0</v>
      </c>
      <c r="N991">
        <v>51</v>
      </c>
      <c r="O991">
        <v>1183</v>
      </c>
      <c r="P991">
        <v>16</v>
      </c>
      <c r="Q991" s="3" t="s">
        <v>4492</v>
      </c>
    </row>
    <row r="992" ht="15" customHeight="1">
      <c r="A992" t="e">
        <f t="shared" ca="1" si="566"/>
        <v>#VALUE!</v>
      </c>
      <c r="B992" t="e">
        <f t="array" ref="B992" ca="1">_xlfn.XLOOKUP(Tabelle10[[#This Row],[ExperimentID]]&amp;Tabelle10[[#This Row],[NegotiationID]]&amp;Tabelle10[[#This Row],[MessageID]],ALL_IN_ONE[ExperimentID]&amp;ALL_IN_ONE[NegotiationID]&amp;ALL_IN_ONE[MessageID],ALL_IN_ONE[Gesamt_ID],,0)</f>
        <v>#VALUE!</v>
      </c>
      <c r="C992">
        <v>68168</v>
      </c>
      <c r="D992" t="s">
        <v>3675</v>
      </c>
      <c r="E992">
        <v>77447</v>
      </c>
      <c r="F992">
        <v>68158</v>
      </c>
      <c r="G992">
        <v>68155</v>
      </c>
      <c r="H992" t="s">
        <v>31</v>
      </c>
      <c r="I992" t="str">
        <f t="array" ref="I992">IFERROR(_xlfn.XLOOKUP(Tabelle10[[#This Row],[NegotiationID]]&amp;"FinalAccept",Tabelle10[NegotiationID]&amp;Tabelle10[ActionType],Tabelle10[ActionType],,0),_xlfn.XLOOKUP(Tabelle10[[#This Row],[NegotiationID]]&amp;"FinalReject",Tabelle10[NegotiationID]&amp;Tabelle10[ActionType],Tabelle10[ActionType],,0))</f>
        <v>FinalAccept</v>
      </c>
      <c r="J992">
        <v>0.75149999999999995</v>
      </c>
      <c r="K992">
        <v>0.35049999999999998</v>
      </c>
      <c r="L992">
        <v>1.1020000000000001</v>
      </c>
      <c r="M992">
        <v>0.40100000000000002</v>
      </c>
      <c r="N992">
        <v>22</v>
      </c>
      <c r="O992">
        <v>1183</v>
      </c>
      <c r="P992">
        <v>16</v>
      </c>
      <c r="Q992" s="3" t="s">
        <v>4493</v>
      </c>
    </row>
    <row r="993" ht="15" customHeight="1">
      <c r="A993" t="e">
        <f t="shared" ca="1" si="566"/>
        <v>#VALUE!</v>
      </c>
      <c r="B993" t="e">
        <f t="array" ref="B993" ca="1">_xlfn.XLOOKUP(Tabelle10[[#This Row],[ExperimentID]]&amp;Tabelle10[[#This Row],[NegotiationID]]&amp;Tabelle10[[#This Row],[MessageID]],ALL_IN_ONE[ExperimentID]&amp;ALL_IN_ONE[NegotiationID]&amp;ALL_IN_ONE[MessageID],ALL_IN_ONE[Gesamt_ID],,0)</f>
        <v>#VALUE!</v>
      </c>
      <c r="C993">
        <v>68168</v>
      </c>
      <c r="D993" t="s">
        <v>3675</v>
      </c>
      <c r="E993">
        <v>77452</v>
      </c>
      <c r="F993">
        <v>68155</v>
      </c>
      <c r="G993">
        <v>68158</v>
      </c>
      <c r="H993" t="s">
        <v>31</v>
      </c>
      <c r="I993" t="str">
        <f t="array" ref="I993">IFERROR(_xlfn.XLOOKUP(Tabelle10[[#This Row],[NegotiationID]]&amp;"FinalAccept",Tabelle10[NegotiationID]&amp;Tabelle10[ActionType],Tabelle10[ActionType],,0),_xlfn.XLOOKUP(Tabelle10[[#This Row],[NegotiationID]]&amp;"FinalReject",Tabelle10[NegotiationID]&amp;Tabelle10[ActionType],Tabelle10[ActionType],,0))</f>
        <v>FinalAccept</v>
      </c>
      <c r="J993">
        <v>0.54849999999999999</v>
      </c>
      <c r="K993">
        <v>0.68149999999999999</v>
      </c>
      <c r="L993">
        <v>1.23</v>
      </c>
      <c r="M993">
        <v>0.13300000000000001</v>
      </c>
      <c r="N993">
        <v>27</v>
      </c>
      <c r="O993">
        <v>1183</v>
      </c>
      <c r="P993">
        <v>16</v>
      </c>
      <c r="Q993" s="3" t="s">
        <v>4494</v>
      </c>
    </row>
    <row r="994" ht="15" customHeight="1">
      <c r="A994" t="e">
        <f t="shared" ca="1" si="566"/>
        <v>#VALUE!</v>
      </c>
      <c r="B994" t="e">
        <f t="array" ref="B994" ca="1">_xlfn.XLOOKUP(Tabelle10[[#This Row],[ExperimentID]]&amp;Tabelle10[[#This Row],[NegotiationID]]&amp;Tabelle10[[#This Row],[MessageID]],ALL_IN_ONE[ExperimentID]&amp;ALL_IN_ONE[NegotiationID]&amp;ALL_IN_ONE[MessageID],ALL_IN_ONE[Gesamt_ID],,0)</f>
        <v>#VALUE!</v>
      </c>
      <c r="C994">
        <v>68168</v>
      </c>
      <c r="D994" t="s">
        <v>3675</v>
      </c>
      <c r="E994">
        <v>77465</v>
      </c>
      <c r="F994">
        <v>68158</v>
      </c>
      <c r="G994">
        <v>68155</v>
      </c>
      <c r="H994" t="s">
        <v>31</v>
      </c>
      <c r="I994" t="str">
        <f t="array" ref="I994">IFERROR(_xlfn.XLOOKUP(Tabelle10[[#This Row],[NegotiationID]]&amp;"FinalAccept",Tabelle10[NegotiationID]&amp;Tabelle10[ActionType],Tabelle10[ActionType],,0),_xlfn.XLOOKUP(Tabelle10[[#This Row],[NegotiationID]]&amp;"FinalReject",Tabelle10[NegotiationID]&amp;Tabelle10[ActionType],Tabelle10[ActionType],,0))</f>
        <v>FinalAccept</v>
      </c>
      <c r="J994">
        <v>0.73099999999999998</v>
      </c>
      <c r="K994">
        <v>0.51849999999999996</v>
      </c>
      <c r="L994">
        <v>1.2495000000000001</v>
      </c>
      <c r="M994">
        <v>0.21249999999999999</v>
      </c>
      <c r="N994">
        <v>151</v>
      </c>
      <c r="O994">
        <v>1183</v>
      </c>
      <c r="P994">
        <v>16</v>
      </c>
      <c r="Q994" s="3" t="s">
        <v>4495</v>
      </c>
    </row>
    <row r="995" ht="15" customHeight="1">
      <c r="A995" t="e">
        <f t="shared" ca="1" si="566"/>
        <v>#VALUE!</v>
      </c>
      <c r="B995" t="e">
        <f t="array" ref="B995" ca="1">_xlfn.XLOOKUP(Tabelle10[[#This Row],[ExperimentID]]&amp;Tabelle10[[#This Row],[NegotiationID]]&amp;Tabelle10[[#This Row],[MessageID]],ALL_IN_ONE[ExperimentID]&amp;ALL_IN_ONE[NegotiationID]&amp;ALL_IN_ONE[MessageID],ALL_IN_ONE[Gesamt_ID],,0)</f>
        <v>#VALUE!</v>
      </c>
      <c r="C995">
        <v>68168</v>
      </c>
      <c r="D995" t="s">
        <v>3675</v>
      </c>
      <c r="E995">
        <v>77564</v>
      </c>
      <c r="F995">
        <v>68155</v>
      </c>
      <c r="G995">
        <v>68158</v>
      </c>
      <c r="H995" t="s">
        <v>20</v>
      </c>
      <c r="I995" t="str">
        <f t="array" ref="I995">IFERROR(_xlfn.XLOOKUP(Tabelle10[[#This Row],[NegotiationID]]&amp;"FinalAccept",Tabelle10[NegotiationID]&amp;Tabelle10[ActionType],Tabelle10[ActionType],,0),_xlfn.XLOOKUP(Tabelle10[[#This Row],[NegotiationID]]&amp;"FinalReject",Tabelle10[NegotiationID]&amp;Tabelle10[ActionType],Tabelle10[ActionType],,0))</f>
        <v>FinalAccept</v>
      </c>
      <c r="J995">
        <v>0.51849999999999996</v>
      </c>
      <c r="K995">
        <v>0.73099999999999998</v>
      </c>
      <c r="L995">
        <v>1.2495000000000001</v>
      </c>
      <c r="M995">
        <v>0.21249999999999999</v>
      </c>
      <c r="N995">
        <v>6</v>
      </c>
      <c r="O995">
        <v>1183</v>
      </c>
      <c r="P995">
        <v>16</v>
      </c>
      <c r="Q995" s="3" t="s">
        <v>4496</v>
      </c>
    </row>
    <row r="996" ht="14.5" hidden="1">
      <c r="A996" t="e">
        <f t="shared" ca="1" si="566"/>
        <v>#VALUE!</v>
      </c>
      <c r="B996" t="e">
        <f t="array" ref="B996" ca="1">_xlfn.XLOOKUP(Tabelle10[[#This Row],[ExperimentID]]&amp;Tabelle10[[#This Row],[NegotiationID]]&amp;Tabelle10[[#This Row],[MessageID]],ALL_IN_ONE[ExperimentID]&amp;ALL_IN_ONE[NegotiationID]&amp;ALL_IN_ONE[MessageID],ALL_IN_ONE[Gesamt_ID],,0)</f>
        <v>#VALUE!</v>
      </c>
      <c r="C996">
        <v>68196</v>
      </c>
      <c r="D996" t="s">
        <v>3675</v>
      </c>
      <c r="E996">
        <v>68197</v>
      </c>
      <c r="H996" t="s">
        <v>6019</v>
      </c>
      <c r="I996" t="str">
        <f t="array" ref="I996">IFERROR(_xlfn.XLOOKUP(Tabelle10[[#This Row],[NegotiationID]]&amp;"FinalAccept",Tabelle10[NegotiationID]&amp;Tabelle10[ActionType],Tabelle10[ActionType],,0),_xlfn.XLOOKUP(Tabelle10[[#This Row],[NegotiationID]]&amp;"FinalReject",Tabelle10[NegotiationID]&amp;Tabelle10[ActionType],Tabelle10[ActionType],,0))</f>
        <v>FinalAccept</v>
      </c>
      <c r="N996">
        <v>21</v>
      </c>
      <c r="O996">
        <v>1212</v>
      </c>
      <c r="P996">
        <v>7</v>
      </c>
      <c r="Q996" t="s">
        <v>6020</v>
      </c>
    </row>
    <row r="997" ht="15" customHeight="1">
      <c r="A997" t="e">
        <f t="shared" ca="1" si="566"/>
        <v>#VALUE!</v>
      </c>
      <c r="B997" t="e">
        <f t="array" ref="B997" ca="1">_xlfn.XLOOKUP(Tabelle10[[#This Row],[ExperimentID]]&amp;Tabelle10[[#This Row],[NegotiationID]]&amp;Tabelle10[[#This Row],[MessageID]],ALL_IN_ONE[ExperimentID]&amp;ALL_IN_ONE[NegotiationID]&amp;ALL_IN_ONE[MessageID],ALL_IN_ONE[Gesamt_ID],,0)</f>
        <v>#VALUE!</v>
      </c>
      <c r="C997">
        <v>68196</v>
      </c>
      <c r="D997" t="s">
        <v>3675</v>
      </c>
      <c r="E997">
        <v>72578</v>
      </c>
      <c r="F997">
        <v>68183</v>
      </c>
      <c r="G997">
        <v>68186</v>
      </c>
      <c r="H997" t="s">
        <v>158</v>
      </c>
      <c r="I997" t="str">
        <f t="array" ref="I997">IFERROR(_xlfn.XLOOKUP(Tabelle10[[#This Row],[NegotiationID]]&amp;"FinalAccept",Tabelle10[NegotiationID]&amp;Tabelle10[ActionType],Tabelle10[ActionType],,0),_xlfn.XLOOKUP(Tabelle10[[#This Row],[NegotiationID]]&amp;"FinalReject",Tabelle10[NegotiationID]&amp;Tabelle10[ActionType],Tabelle10[ActionType],,0))</f>
        <v>FinalAccept</v>
      </c>
      <c r="J997">
        <v>0.83999999999999997</v>
      </c>
      <c r="K997">
        <v>0.40250000000000002</v>
      </c>
      <c r="L997">
        <v>1.2424999999999999</v>
      </c>
      <c r="M997">
        <v>0.4375</v>
      </c>
      <c r="N997">
        <v>174</v>
      </c>
      <c r="O997">
        <v>1212</v>
      </c>
      <c r="P997">
        <v>7</v>
      </c>
      <c r="Q997" s="3" t="s">
        <v>4497</v>
      </c>
    </row>
    <row r="998" ht="15" customHeight="1">
      <c r="A998" t="e">
        <f t="shared" ca="1" si="566"/>
        <v>#VALUE!</v>
      </c>
      <c r="B998" t="e">
        <f t="array" ref="B998" ca="1">_xlfn.XLOOKUP(Tabelle10[[#This Row],[ExperimentID]]&amp;Tabelle10[[#This Row],[NegotiationID]]&amp;Tabelle10[[#This Row],[MessageID]],ALL_IN_ONE[ExperimentID]&amp;ALL_IN_ONE[NegotiationID]&amp;ALL_IN_ONE[MessageID],ALL_IN_ONE[Gesamt_ID],,0)</f>
        <v>#VALUE!</v>
      </c>
      <c r="C998">
        <v>68196</v>
      </c>
      <c r="D998" t="s">
        <v>3675</v>
      </c>
      <c r="E998">
        <v>74118</v>
      </c>
      <c r="F998">
        <v>68186</v>
      </c>
      <c r="G998">
        <v>68183</v>
      </c>
      <c r="H998" t="s">
        <v>31</v>
      </c>
      <c r="I998" t="str">
        <f t="array" ref="I998">IFERROR(_xlfn.XLOOKUP(Tabelle10[[#This Row],[NegotiationID]]&amp;"FinalAccept",Tabelle10[NegotiationID]&amp;Tabelle10[ActionType],Tabelle10[ActionType],,0),_xlfn.XLOOKUP(Tabelle10[[#This Row],[NegotiationID]]&amp;"FinalReject",Tabelle10[NegotiationID]&amp;Tabelle10[ActionType],Tabelle10[ActionType],,0))</f>
        <v>FinalAccept</v>
      </c>
      <c r="J998">
        <v>0.96999999999999997</v>
      </c>
      <c r="K998">
        <v>0.20999999999999999</v>
      </c>
      <c r="L998">
        <v>1.1799999999999999</v>
      </c>
      <c r="M998">
        <v>0.76000000000000001</v>
      </c>
      <c r="N998">
        <v>253</v>
      </c>
      <c r="O998">
        <v>1212</v>
      </c>
      <c r="P998">
        <v>7</v>
      </c>
      <c r="Q998" s="3" t="s">
        <v>4498</v>
      </c>
    </row>
    <row r="999" ht="15" customHeight="1">
      <c r="A999" t="e">
        <f t="shared" ca="1" si="566"/>
        <v>#VALUE!</v>
      </c>
      <c r="B999" t="e">
        <f t="array" ref="B999" ca="1">_xlfn.XLOOKUP(Tabelle10[[#This Row],[ExperimentID]]&amp;Tabelle10[[#This Row],[NegotiationID]]&amp;Tabelle10[[#This Row],[MessageID]],ALL_IN_ONE[ExperimentID]&amp;ALL_IN_ONE[NegotiationID]&amp;ALL_IN_ONE[MessageID],ALL_IN_ONE[Gesamt_ID],,0)</f>
        <v>#VALUE!</v>
      </c>
      <c r="C999">
        <v>68196</v>
      </c>
      <c r="D999" t="s">
        <v>3675</v>
      </c>
      <c r="E999">
        <v>74387</v>
      </c>
      <c r="F999">
        <v>68183</v>
      </c>
      <c r="G999">
        <v>68186</v>
      </c>
      <c r="H999" t="s">
        <v>31</v>
      </c>
      <c r="I999" t="str">
        <f t="array" ref="I999">IFERROR(_xlfn.XLOOKUP(Tabelle10[[#This Row],[NegotiationID]]&amp;"FinalAccept",Tabelle10[NegotiationID]&amp;Tabelle10[ActionType],Tabelle10[ActionType],,0),_xlfn.XLOOKUP(Tabelle10[[#This Row],[NegotiationID]]&amp;"FinalReject",Tabelle10[NegotiationID]&amp;Tabelle10[ActionType],Tabelle10[ActionType],,0))</f>
        <v>FinalAccept</v>
      </c>
      <c r="J999">
        <v>0.73099999999999998</v>
      </c>
      <c r="K999">
        <v>0.50249999999999995</v>
      </c>
      <c r="L999">
        <v>1.2335</v>
      </c>
      <c r="M999">
        <v>0.22850000000000001</v>
      </c>
      <c r="N999">
        <v>299</v>
      </c>
      <c r="O999">
        <v>1212</v>
      </c>
      <c r="P999">
        <v>7</v>
      </c>
      <c r="Q999" s="3" t="s">
        <v>4499</v>
      </c>
    </row>
    <row r="1000" ht="15" customHeight="1">
      <c r="A1000" t="e">
        <f t="shared" ca="1" si="566"/>
        <v>#VALUE!</v>
      </c>
      <c r="B1000" t="e">
        <f t="array" ref="B1000" ca="1">_xlfn.XLOOKUP(Tabelle10[[#This Row],[ExperimentID]]&amp;Tabelle10[[#This Row],[NegotiationID]]&amp;Tabelle10[[#This Row],[MessageID]],ALL_IN_ONE[ExperimentID]&amp;ALL_IN_ONE[NegotiationID]&amp;ALL_IN_ONE[MessageID],ALL_IN_ONE[Gesamt_ID],,0)</f>
        <v>#VALUE!</v>
      </c>
      <c r="C1000">
        <v>68196</v>
      </c>
      <c r="D1000" t="s">
        <v>3675</v>
      </c>
      <c r="E1000">
        <v>76150</v>
      </c>
      <c r="F1000">
        <v>68186</v>
      </c>
      <c r="G1000">
        <v>68183</v>
      </c>
      <c r="H1000" t="s">
        <v>31</v>
      </c>
      <c r="I1000" t="str">
        <f t="array" ref="I1000">IFERROR(_xlfn.XLOOKUP(Tabelle10[[#This Row],[NegotiationID]]&amp;"FinalAccept",Tabelle10[NegotiationID]&amp;Tabelle10[ActionType],Tabelle10[ActionType],,0),_xlfn.XLOOKUP(Tabelle10[[#This Row],[NegotiationID]]&amp;"FinalReject",Tabelle10[NegotiationID]&amp;Tabelle10[ActionType],Tabelle10[ActionType],,0))</f>
        <v>FinalAccept</v>
      </c>
      <c r="J1000">
        <v>0.76049999999999995</v>
      </c>
      <c r="K1000">
        <v>0.52849999999999997</v>
      </c>
      <c r="L1000">
        <v>1.2889999999999999</v>
      </c>
      <c r="M1000">
        <v>0.23200000000000001</v>
      </c>
      <c r="N1000">
        <v>201</v>
      </c>
      <c r="O1000">
        <v>1212</v>
      </c>
      <c r="P1000">
        <v>7</v>
      </c>
      <c r="Q1000" s="3" t="s">
        <v>4500</v>
      </c>
    </row>
    <row r="1001" ht="15" customHeight="1">
      <c r="A1001" t="e">
        <f t="shared" ca="1" si="566"/>
        <v>#VALUE!</v>
      </c>
      <c r="B1001" t="e">
        <f t="array" ref="B1001" ca="1">_xlfn.XLOOKUP(Tabelle10[[#This Row],[ExperimentID]]&amp;Tabelle10[[#This Row],[NegotiationID]]&amp;Tabelle10[[#This Row],[MessageID]],ALL_IN_ONE[ExperimentID]&amp;ALL_IN_ONE[NegotiationID]&amp;ALL_IN_ONE[MessageID],ALL_IN_ONE[Gesamt_ID],,0)</f>
        <v>#VALUE!</v>
      </c>
      <c r="C1001">
        <v>68196</v>
      </c>
      <c r="D1001" t="s">
        <v>3675</v>
      </c>
      <c r="E1001">
        <v>76579</v>
      </c>
      <c r="F1001">
        <v>68183</v>
      </c>
      <c r="G1001">
        <v>68186</v>
      </c>
      <c r="H1001" t="s">
        <v>31</v>
      </c>
      <c r="I1001" t="str">
        <f t="array" ref="I1001">IFERROR(_xlfn.XLOOKUP(Tabelle10[[#This Row],[NegotiationID]]&amp;"FinalAccept",Tabelle10[NegotiationID]&amp;Tabelle10[ActionType],Tabelle10[ActionType],,0),_xlfn.XLOOKUP(Tabelle10[[#This Row],[NegotiationID]]&amp;"FinalReject",Tabelle10[NegotiationID]&amp;Tabelle10[ActionType],Tabelle10[ActionType],,0))</f>
        <v>FinalAccept</v>
      </c>
      <c r="J1001">
        <v>0.58850000000000002</v>
      </c>
      <c r="K1001">
        <v>0.71150000000000002</v>
      </c>
      <c r="L1001">
        <v>1.3</v>
      </c>
      <c r="M1001">
        <v>0.123</v>
      </c>
      <c r="N1001">
        <v>180</v>
      </c>
      <c r="O1001">
        <v>1212</v>
      </c>
      <c r="P1001">
        <v>7</v>
      </c>
      <c r="Q1001" s="3" t="s">
        <v>4501</v>
      </c>
    </row>
    <row r="1002" ht="15" customHeight="1">
      <c r="A1002" t="e">
        <f t="shared" ca="1" si="566"/>
        <v>#VALUE!</v>
      </c>
      <c r="B1002" t="e">
        <f t="array" ref="B1002" ca="1">_xlfn.XLOOKUP(Tabelle10[[#This Row],[ExperimentID]]&amp;Tabelle10[[#This Row],[NegotiationID]]&amp;Tabelle10[[#This Row],[MessageID]],ALL_IN_ONE[ExperimentID]&amp;ALL_IN_ONE[NegotiationID]&amp;ALL_IN_ONE[MessageID],ALL_IN_ONE[Gesamt_ID],,0)</f>
        <v>#VALUE!</v>
      </c>
      <c r="C1002">
        <v>68196</v>
      </c>
      <c r="D1002" t="s">
        <v>3675</v>
      </c>
      <c r="E1002">
        <v>77063</v>
      </c>
      <c r="F1002">
        <v>68186</v>
      </c>
      <c r="G1002">
        <v>68183</v>
      </c>
      <c r="H1002" t="s">
        <v>20</v>
      </c>
      <c r="I1002" t="str">
        <f t="array" ref="I1002">IFERROR(_xlfn.XLOOKUP(Tabelle10[[#This Row],[NegotiationID]]&amp;"FinalAccept",Tabelle10[NegotiationID]&amp;Tabelle10[ActionType],Tabelle10[ActionType],,0),_xlfn.XLOOKUP(Tabelle10[[#This Row],[NegotiationID]]&amp;"FinalReject",Tabelle10[NegotiationID]&amp;Tabelle10[ActionType],Tabelle10[ActionType],,0))</f>
        <v>FinalAccept</v>
      </c>
      <c r="J1002">
        <v>0.71150000000000002</v>
      </c>
      <c r="K1002">
        <v>0.58850000000000002</v>
      </c>
      <c r="L1002">
        <v>1.3</v>
      </c>
      <c r="M1002">
        <v>0.123</v>
      </c>
      <c r="N1002">
        <v>84</v>
      </c>
      <c r="O1002">
        <v>1212</v>
      </c>
      <c r="P1002">
        <v>7</v>
      </c>
      <c r="Q1002" s="3" t="s">
        <v>4502</v>
      </c>
    </row>
    <row r="1003" ht="14.5" hidden="1">
      <c r="A1003" t="e">
        <f t="shared" ca="1" si="566"/>
        <v>#VALUE!</v>
      </c>
      <c r="B1003" t="e">
        <f t="array" ref="B1003" ca="1">_xlfn.XLOOKUP(Tabelle10[[#This Row],[ExperimentID]]&amp;Tabelle10[[#This Row],[NegotiationID]]&amp;Tabelle10[[#This Row],[MessageID]],ALL_IN_ONE[ExperimentID]&amp;ALL_IN_ONE[NegotiationID]&amp;ALL_IN_ONE[MessageID],ALL_IN_ONE[Gesamt_ID],,0)</f>
        <v>#VALUE!</v>
      </c>
      <c r="C1003">
        <v>68224</v>
      </c>
      <c r="D1003" t="s">
        <v>3675</v>
      </c>
      <c r="E1003">
        <v>68225</v>
      </c>
      <c r="H1003" t="s">
        <v>6019</v>
      </c>
      <c r="I1003" t="str">
        <f t="array" ref="I1003">IFERROR(_xlfn.XLOOKUP(Tabelle10[[#This Row],[NegotiationID]]&amp;"FinalAccept",Tabelle10[NegotiationID]&amp;Tabelle10[ActionType],Tabelle10[ActionType],,0),_xlfn.XLOOKUP(Tabelle10[[#This Row],[NegotiationID]]&amp;"FinalReject",Tabelle10[NegotiationID]&amp;Tabelle10[ActionType],Tabelle10[ActionType],,0))</f>
        <v>FinalAccept</v>
      </c>
      <c r="N1003">
        <v>21</v>
      </c>
      <c r="O1003">
        <v>550</v>
      </c>
      <c r="P1003">
        <v>8</v>
      </c>
      <c r="Q1003" t="s">
        <v>6020</v>
      </c>
    </row>
    <row r="1004" ht="15" customHeight="1">
      <c r="A1004" t="e">
        <f t="shared" ca="1" si="566"/>
        <v>#VALUE!</v>
      </c>
      <c r="B1004" t="e">
        <f t="array" ref="B1004" ca="1">_xlfn.XLOOKUP(Tabelle10[[#This Row],[ExperimentID]]&amp;Tabelle10[[#This Row],[NegotiationID]]&amp;Tabelle10[[#This Row],[MessageID]],ALL_IN_ONE[ExperimentID]&amp;ALL_IN_ONE[NegotiationID]&amp;ALL_IN_ONE[MessageID],ALL_IN_ONE[Gesamt_ID],,0)</f>
        <v>#VALUE!</v>
      </c>
      <c r="C1004">
        <v>68224</v>
      </c>
      <c r="D1004" t="s">
        <v>3675</v>
      </c>
      <c r="E1004">
        <v>71729</v>
      </c>
      <c r="F1004">
        <v>68211</v>
      </c>
      <c r="G1004">
        <v>68214</v>
      </c>
      <c r="H1004" t="s">
        <v>19</v>
      </c>
      <c r="I1004" t="str">
        <f t="array" ref="I1004">IFERROR(_xlfn.XLOOKUP(Tabelle10[[#This Row],[NegotiationID]]&amp;"FinalAccept",Tabelle10[NegotiationID]&amp;Tabelle10[ActionType],Tabelle10[ActionType],,0),_xlfn.XLOOKUP(Tabelle10[[#This Row],[NegotiationID]]&amp;"FinalReject",Tabelle10[NegotiationID]&amp;Tabelle10[ActionType],Tabelle10[ActionType],,0))</f>
        <v>FinalAccept</v>
      </c>
      <c r="J1004">
        <v>1</v>
      </c>
      <c r="K1004">
        <v>0.10050000000000001</v>
      </c>
      <c r="L1004">
        <v>1.1005</v>
      </c>
      <c r="M1004">
        <v>0.89949999999999997</v>
      </c>
      <c r="N1004">
        <v>23</v>
      </c>
      <c r="O1004">
        <v>550</v>
      </c>
      <c r="P1004">
        <v>8</v>
      </c>
      <c r="Q1004" s="3" t="s">
        <v>4503</v>
      </c>
    </row>
    <row r="1005" ht="15" customHeight="1">
      <c r="A1005" t="e">
        <f t="shared" ca="1" si="566"/>
        <v>#VALUE!</v>
      </c>
      <c r="B1005" t="e">
        <f t="array" ref="B1005" ca="1">_xlfn.XLOOKUP(Tabelle10[[#This Row],[ExperimentID]]&amp;Tabelle10[[#This Row],[NegotiationID]]&amp;Tabelle10[[#This Row],[MessageID]],ALL_IN_ONE[ExperimentID]&amp;ALL_IN_ONE[NegotiationID]&amp;ALL_IN_ONE[MessageID],ALL_IN_ONE[Gesamt_ID],,0)</f>
        <v>#VALUE!</v>
      </c>
      <c r="C1005">
        <v>68224</v>
      </c>
      <c r="D1005" t="s">
        <v>3675</v>
      </c>
      <c r="E1005">
        <v>74262</v>
      </c>
      <c r="F1005">
        <v>68214</v>
      </c>
      <c r="G1005">
        <v>68211</v>
      </c>
      <c r="H1005" t="s">
        <v>31</v>
      </c>
      <c r="I1005" t="str">
        <f t="array" ref="I1005">IFERROR(_xlfn.XLOOKUP(Tabelle10[[#This Row],[NegotiationID]]&amp;"FinalAccept",Tabelle10[NegotiationID]&amp;Tabelle10[ActionType],Tabelle10[ActionType],,0),_xlfn.XLOOKUP(Tabelle10[[#This Row],[NegotiationID]]&amp;"FinalReject",Tabelle10[NegotiationID]&amp;Tabelle10[ActionType],Tabelle10[ActionType],,0))</f>
        <v>FinalAccept</v>
      </c>
      <c r="J1005">
        <v>0.91000000000000003</v>
      </c>
      <c r="K1005">
        <v>0.11</v>
      </c>
      <c r="L1005">
        <v>1.02</v>
      </c>
      <c r="M1005">
        <v>0.80000000000000004</v>
      </c>
      <c r="N1005">
        <v>40</v>
      </c>
      <c r="O1005">
        <v>550</v>
      </c>
      <c r="P1005">
        <v>8</v>
      </c>
      <c r="Q1005" s="3" t="s">
        <v>4504</v>
      </c>
    </row>
    <row r="1006" ht="15" customHeight="1">
      <c r="A1006" t="e">
        <f t="shared" ca="1" si="566"/>
        <v>#VALUE!</v>
      </c>
      <c r="B1006" t="e">
        <f t="array" ref="B1006" ca="1">_xlfn.XLOOKUP(Tabelle10[[#This Row],[ExperimentID]]&amp;Tabelle10[[#This Row],[NegotiationID]]&amp;Tabelle10[[#This Row],[MessageID]],ALL_IN_ONE[ExperimentID]&amp;ALL_IN_ONE[NegotiationID]&amp;ALL_IN_ONE[MessageID],ALL_IN_ONE[Gesamt_ID],,0)</f>
        <v>#VALUE!</v>
      </c>
      <c r="C1006">
        <v>68224</v>
      </c>
      <c r="D1006" t="s">
        <v>3675</v>
      </c>
      <c r="E1006">
        <v>75379</v>
      </c>
      <c r="F1006">
        <v>68211</v>
      </c>
      <c r="G1006">
        <v>68214</v>
      </c>
      <c r="H1006" t="s">
        <v>31</v>
      </c>
      <c r="I1006" t="str">
        <f t="array" ref="I1006">IFERROR(_xlfn.XLOOKUP(Tabelle10[[#This Row],[NegotiationID]]&amp;"FinalAccept",Tabelle10[NegotiationID]&amp;Tabelle10[ActionType],Tabelle10[ActionType],,0),_xlfn.XLOOKUP(Tabelle10[[#This Row],[NegotiationID]]&amp;"FinalReject",Tabelle10[NegotiationID]&amp;Tabelle10[ActionType],Tabelle10[ActionType],,0))</f>
        <v>FinalAccept</v>
      </c>
      <c r="J1006">
        <v>0.81100000000000005</v>
      </c>
      <c r="K1006">
        <v>0.40200000000000002</v>
      </c>
      <c r="L1006">
        <v>1.2130000000000001</v>
      </c>
      <c r="M1006">
        <v>0.40899999999999997</v>
      </c>
      <c r="N1006">
        <v>67</v>
      </c>
      <c r="O1006">
        <v>550</v>
      </c>
      <c r="P1006">
        <v>8</v>
      </c>
      <c r="Q1006" s="3" t="s">
        <v>4505</v>
      </c>
    </row>
    <row r="1007" ht="15" customHeight="1">
      <c r="A1007" t="e">
        <f t="shared" ca="1" si="566"/>
        <v>#VALUE!</v>
      </c>
      <c r="B1007" t="e">
        <f t="array" ref="B1007" ca="1">_xlfn.XLOOKUP(Tabelle10[[#This Row],[ExperimentID]]&amp;Tabelle10[[#This Row],[NegotiationID]]&amp;Tabelle10[[#This Row],[MessageID]],ALL_IN_ONE[ExperimentID]&amp;ALL_IN_ONE[NegotiationID]&amp;ALL_IN_ONE[MessageID],ALL_IN_ONE[Gesamt_ID],,0)</f>
        <v>#VALUE!</v>
      </c>
      <c r="C1007">
        <v>68224</v>
      </c>
      <c r="D1007" t="s">
        <v>3675</v>
      </c>
      <c r="E1007">
        <v>76228</v>
      </c>
      <c r="F1007">
        <v>68214</v>
      </c>
      <c r="G1007">
        <v>68211</v>
      </c>
      <c r="H1007" t="s">
        <v>31</v>
      </c>
      <c r="I1007" t="str">
        <f t="array" ref="I1007">IFERROR(_xlfn.XLOOKUP(Tabelle10[[#This Row],[NegotiationID]]&amp;"FinalAccept",Tabelle10[NegotiationID]&amp;Tabelle10[ActionType],Tabelle10[ActionType],,0),_xlfn.XLOOKUP(Tabelle10[[#This Row],[NegotiationID]]&amp;"FinalReject",Tabelle10[NegotiationID]&amp;Tabelle10[ActionType],Tabelle10[ActionType],,0))</f>
        <v>FinalAccept</v>
      </c>
      <c r="J1007">
        <v>0.72150000000000003</v>
      </c>
      <c r="K1007">
        <v>0.45050000000000001</v>
      </c>
      <c r="L1007">
        <v>1.1719999999999999</v>
      </c>
      <c r="M1007">
        <v>0.27100000000000002</v>
      </c>
      <c r="N1007">
        <v>125</v>
      </c>
      <c r="O1007">
        <v>550</v>
      </c>
      <c r="P1007">
        <v>8</v>
      </c>
      <c r="Q1007" s="3" t="s">
        <v>4506</v>
      </c>
    </row>
    <row r="1008" ht="15" customHeight="1">
      <c r="A1008" t="e">
        <f t="shared" ca="1" si="566"/>
        <v>#VALUE!</v>
      </c>
      <c r="B1008" t="e">
        <f t="array" ref="B1008" ca="1">_xlfn.XLOOKUP(Tabelle10[[#This Row],[ExperimentID]]&amp;Tabelle10[[#This Row],[NegotiationID]]&amp;Tabelle10[[#This Row],[MessageID]],ALL_IN_ONE[ExperimentID]&amp;ALL_IN_ONE[NegotiationID]&amp;ALL_IN_ONE[MessageID],ALL_IN_ONE[Gesamt_ID],,0)</f>
        <v>#VALUE!</v>
      </c>
      <c r="C1008">
        <v>68224</v>
      </c>
      <c r="D1008" t="s">
        <v>3675</v>
      </c>
      <c r="E1008">
        <v>77043</v>
      </c>
      <c r="F1008">
        <v>68211</v>
      </c>
      <c r="G1008">
        <v>68214</v>
      </c>
      <c r="H1008" t="s">
        <v>31</v>
      </c>
      <c r="I1008" t="str">
        <f t="array" ref="I1008">IFERROR(_xlfn.XLOOKUP(Tabelle10[[#This Row],[NegotiationID]]&amp;"FinalAccept",Tabelle10[NegotiationID]&amp;Tabelle10[ActionType],Tabelle10[ActionType],,0),_xlfn.XLOOKUP(Tabelle10[[#This Row],[NegotiationID]]&amp;"FinalReject",Tabelle10[NegotiationID]&amp;Tabelle10[ActionType],Tabelle10[ActionType],,0))</f>
        <v>FinalAccept</v>
      </c>
      <c r="J1008">
        <v>0.67849999999999999</v>
      </c>
      <c r="K1008">
        <v>0.56200000000000006</v>
      </c>
      <c r="L1008">
        <v>1.2404999999999999</v>
      </c>
      <c r="M1008">
        <v>0.11650000000000001</v>
      </c>
      <c r="N1008">
        <v>130</v>
      </c>
      <c r="O1008">
        <v>550</v>
      </c>
      <c r="P1008">
        <v>8</v>
      </c>
      <c r="Q1008" s="3" t="s">
        <v>4507</v>
      </c>
    </row>
    <row r="1009" ht="15" customHeight="1">
      <c r="A1009" t="e">
        <f t="shared" ca="1" si="566"/>
        <v>#VALUE!</v>
      </c>
      <c r="B1009" t="e">
        <f t="array" ref="B1009" ca="1">_xlfn.XLOOKUP(Tabelle10[[#This Row],[ExperimentID]]&amp;Tabelle10[[#This Row],[NegotiationID]]&amp;Tabelle10[[#This Row],[MessageID]],ALL_IN_ONE[ExperimentID]&amp;ALL_IN_ONE[NegotiationID]&amp;ALL_IN_ONE[MessageID],ALL_IN_ONE[Gesamt_ID],,0)</f>
        <v>#VALUE!</v>
      </c>
      <c r="C1009">
        <v>68224</v>
      </c>
      <c r="D1009" t="s">
        <v>3675</v>
      </c>
      <c r="E1009">
        <v>77230</v>
      </c>
      <c r="F1009">
        <v>68214</v>
      </c>
      <c r="G1009">
        <v>68211</v>
      </c>
      <c r="H1009" t="s">
        <v>31</v>
      </c>
      <c r="I1009" t="str">
        <f t="array" ref="I1009">IFERROR(_xlfn.XLOOKUP(Tabelle10[[#This Row],[NegotiationID]]&amp;"FinalAccept",Tabelle10[NegotiationID]&amp;Tabelle10[ActionType],Tabelle10[ActionType],,0),_xlfn.XLOOKUP(Tabelle10[[#This Row],[NegotiationID]]&amp;"FinalReject",Tabelle10[NegotiationID]&amp;Tabelle10[ActionType],Tabelle10[ActionType],,0))</f>
        <v>FinalAccept</v>
      </c>
      <c r="J1009">
        <v>0.66200000000000003</v>
      </c>
      <c r="K1009">
        <v>0.61850000000000005</v>
      </c>
      <c r="L1009">
        <v>1.2805</v>
      </c>
      <c r="M1009">
        <v>0.043499999999999997</v>
      </c>
      <c r="N1009">
        <v>106</v>
      </c>
      <c r="O1009">
        <v>550</v>
      </c>
      <c r="P1009">
        <v>8</v>
      </c>
      <c r="Q1009" s="3" t="s">
        <v>4508</v>
      </c>
    </row>
    <row r="1010" ht="15" customHeight="1">
      <c r="A1010" t="e">
        <f t="shared" ca="1" si="566"/>
        <v>#VALUE!</v>
      </c>
      <c r="B1010" t="e">
        <f t="array" ref="B1010" ca="1">_xlfn.XLOOKUP(Tabelle10[[#This Row],[ExperimentID]]&amp;Tabelle10[[#This Row],[NegotiationID]]&amp;Tabelle10[[#This Row],[MessageID]],ALL_IN_ONE[ExperimentID]&amp;ALL_IN_ONE[NegotiationID]&amp;ALL_IN_ONE[MessageID],ALL_IN_ONE[Gesamt_ID],,0)</f>
        <v>#VALUE!</v>
      </c>
      <c r="C1010">
        <v>68224</v>
      </c>
      <c r="D1010" t="s">
        <v>3675</v>
      </c>
      <c r="E1010">
        <v>77571</v>
      </c>
      <c r="F1010">
        <v>68211</v>
      </c>
      <c r="G1010">
        <v>68214</v>
      </c>
      <c r="H1010" t="s">
        <v>20</v>
      </c>
      <c r="I1010" t="str">
        <f t="array" ref="I1010">IFERROR(_xlfn.XLOOKUP(Tabelle10[[#This Row],[NegotiationID]]&amp;"FinalAccept",Tabelle10[NegotiationID]&amp;Tabelle10[ActionType],Tabelle10[ActionType],,0),_xlfn.XLOOKUP(Tabelle10[[#This Row],[NegotiationID]]&amp;"FinalReject",Tabelle10[NegotiationID]&amp;Tabelle10[ActionType],Tabelle10[ActionType],,0))</f>
        <v>FinalAccept</v>
      </c>
      <c r="J1010">
        <v>0.61850000000000005</v>
      </c>
      <c r="K1010">
        <v>0.66200000000000003</v>
      </c>
      <c r="L1010">
        <v>1.2805</v>
      </c>
      <c r="M1010">
        <v>0.043499999999999997</v>
      </c>
      <c r="N1010">
        <v>38</v>
      </c>
      <c r="O1010">
        <v>550</v>
      </c>
      <c r="P1010">
        <v>8</v>
      </c>
      <c r="Q1010" s="3" t="s">
        <v>4509</v>
      </c>
    </row>
    <row r="1011" ht="14.5" hidden="1">
      <c r="A1011" t="e">
        <f t="shared" ca="1" si="566"/>
        <v>#VALUE!</v>
      </c>
      <c r="B1011" t="e">
        <f t="array" ref="B1011" ca="1">_xlfn.XLOOKUP(Tabelle10[[#This Row],[ExperimentID]]&amp;Tabelle10[[#This Row],[NegotiationID]]&amp;Tabelle10[[#This Row],[MessageID]],ALL_IN_ONE[ExperimentID]&amp;ALL_IN_ONE[NegotiationID]&amp;ALL_IN_ONE[MessageID],ALL_IN_ONE[Gesamt_ID],,0)</f>
        <v>#VALUE!</v>
      </c>
      <c r="C1011">
        <v>68252</v>
      </c>
      <c r="D1011" t="s">
        <v>3675</v>
      </c>
      <c r="E1011">
        <v>68253</v>
      </c>
      <c r="H1011" t="s">
        <v>6019</v>
      </c>
      <c r="I1011" t="str">
        <f t="array" ref="I1011">IFERROR(_xlfn.XLOOKUP(Tabelle10[[#This Row],[NegotiationID]]&amp;"FinalAccept",Tabelle10[NegotiationID]&amp;Tabelle10[ActionType],Tabelle10[ActionType],,0),_xlfn.XLOOKUP(Tabelle10[[#This Row],[NegotiationID]]&amp;"FinalReject",Tabelle10[NegotiationID]&amp;Tabelle10[ActionType],Tabelle10[ActionType],,0))</f>
        <v>FinalAccept</v>
      </c>
      <c r="N1011">
        <v>21</v>
      </c>
      <c r="O1011">
        <v>1326</v>
      </c>
      <c r="P1011">
        <v>16</v>
      </c>
      <c r="Q1011" t="s">
        <v>6020</v>
      </c>
    </row>
    <row r="1012" ht="15" customHeight="1">
      <c r="A1012" t="e">
        <f t="shared" ca="1" si="566"/>
        <v>#VALUE!</v>
      </c>
      <c r="B1012" t="e">
        <f t="array" ref="B1012" ca="1">_xlfn.XLOOKUP(Tabelle10[[#This Row],[ExperimentID]]&amp;Tabelle10[[#This Row],[NegotiationID]]&amp;Tabelle10[[#This Row],[MessageID]],ALL_IN_ONE[ExperimentID]&amp;ALL_IN_ONE[NegotiationID]&amp;ALL_IN_ONE[MessageID],ALL_IN_ONE[Gesamt_ID],,0)</f>
        <v>#VALUE!</v>
      </c>
      <c r="C1012">
        <v>68252</v>
      </c>
      <c r="D1012" t="s">
        <v>3675</v>
      </c>
      <c r="E1012">
        <v>72532</v>
      </c>
      <c r="F1012">
        <v>68239</v>
      </c>
      <c r="G1012">
        <v>68242</v>
      </c>
      <c r="H1012" t="s">
        <v>158</v>
      </c>
      <c r="I1012" t="str">
        <f t="array" ref="I1012">IFERROR(_xlfn.XLOOKUP(Tabelle10[[#This Row],[NegotiationID]]&amp;"FinalAccept",Tabelle10[NegotiationID]&amp;Tabelle10[ActionType],Tabelle10[ActionType],,0),_xlfn.XLOOKUP(Tabelle10[[#This Row],[NegotiationID]]&amp;"FinalReject",Tabelle10[NegotiationID]&amp;Tabelle10[ActionType],Tabelle10[ActionType],,0))</f>
        <v>FinalAccept</v>
      </c>
      <c r="J1012">
        <v>1</v>
      </c>
      <c r="K1012">
        <v>0.75</v>
      </c>
      <c r="L1012">
        <v>1.75</v>
      </c>
      <c r="M1012">
        <v>0.25</v>
      </c>
      <c r="N1012">
        <v>30</v>
      </c>
      <c r="O1012">
        <v>1326</v>
      </c>
      <c r="P1012">
        <v>16</v>
      </c>
      <c r="Q1012" s="3" t="s">
        <v>4510</v>
      </c>
    </row>
    <row r="1013" ht="15" customHeight="1">
      <c r="A1013" t="e">
        <f t="shared" ca="1" si="566"/>
        <v>#VALUE!</v>
      </c>
      <c r="B1013" t="e">
        <f t="array" ref="B1013" ca="1">_xlfn.XLOOKUP(Tabelle10[[#This Row],[ExperimentID]]&amp;Tabelle10[[#This Row],[NegotiationID]]&amp;Tabelle10[[#This Row],[MessageID]],ALL_IN_ONE[ExperimentID]&amp;ALL_IN_ONE[NegotiationID]&amp;ALL_IN_ONE[MessageID],ALL_IN_ONE[Gesamt_ID],,0)</f>
        <v>#VALUE!</v>
      </c>
      <c r="C1013">
        <v>68252</v>
      </c>
      <c r="D1013" t="s">
        <v>3675</v>
      </c>
      <c r="E1013">
        <v>74413</v>
      </c>
      <c r="F1013">
        <v>68242</v>
      </c>
      <c r="G1013">
        <v>68239</v>
      </c>
      <c r="H1013" t="s">
        <v>31</v>
      </c>
      <c r="I1013" t="str">
        <f t="array" ref="I1013">IFERROR(_xlfn.XLOOKUP(Tabelle10[[#This Row],[NegotiationID]]&amp;"FinalAccept",Tabelle10[NegotiationID]&amp;Tabelle10[ActionType],Tabelle10[ActionType],,0),_xlfn.XLOOKUP(Tabelle10[[#This Row],[NegotiationID]]&amp;"FinalReject",Tabelle10[NegotiationID]&amp;Tabelle10[ActionType],Tabelle10[ActionType],,0))</f>
        <v>FinalAccept</v>
      </c>
      <c r="J1013">
        <v>0.95050000000000001</v>
      </c>
      <c r="K1013">
        <v>0.45000000000000001</v>
      </c>
      <c r="L1013">
        <v>1.4005000000000001</v>
      </c>
      <c r="M1013">
        <v>0.50049999999999994</v>
      </c>
      <c r="N1013">
        <v>166</v>
      </c>
      <c r="O1013">
        <v>1326</v>
      </c>
      <c r="P1013">
        <v>16</v>
      </c>
      <c r="Q1013" s="3" t="s">
        <v>4511</v>
      </c>
    </row>
    <row r="1014" ht="15" customHeight="1">
      <c r="A1014" t="e">
        <f t="shared" ca="1" si="566"/>
        <v>#VALUE!</v>
      </c>
      <c r="B1014" t="e">
        <f t="array" ref="B1014" ca="1">_xlfn.XLOOKUP(Tabelle10[[#This Row],[ExperimentID]]&amp;Tabelle10[[#This Row],[NegotiationID]]&amp;Tabelle10[[#This Row],[MessageID]],ALL_IN_ONE[ExperimentID]&amp;ALL_IN_ONE[NegotiationID]&amp;ALL_IN_ONE[MessageID],ALL_IN_ONE[Gesamt_ID],,0)</f>
        <v>#VALUE!</v>
      </c>
      <c r="C1014">
        <v>68252</v>
      </c>
      <c r="D1014" t="s">
        <v>3675</v>
      </c>
      <c r="E1014">
        <v>75106</v>
      </c>
      <c r="F1014">
        <v>68239</v>
      </c>
      <c r="G1014">
        <v>68242</v>
      </c>
      <c r="H1014" t="s">
        <v>31</v>
      </c>
      <c r="I1014" t="str">
        <f t="array" ref="I1014">IFERROR(_xlfn.XLOOKUP(Tabelle10[[#This Row],[NegotiationID]]&amp;"FinalAccept",Tabelle10[NegotiationID]&amp;Tabelle10[ActionType],Tabelle10[ActionType],,0),_xlfn.XLOOKUP(Tabelle10[[#This Row],[NegotiationID]]&amp;"FinalReject",Tabelle10[NegotiationID]&amp;Tabelle10[ActionType],Tabelle10[ActionType],,0))</f>
        <v>FinalAccept</v>
      </c>
      <c r="J1014">
        <v>1</v>
      </c>
      <c r="K1014">
        <v>0.80049999999999999</v>
      </c>
      <c r="L1014">
        <v>1.8005</v>
      </c>
      <c r="M1014">
        <v>0.19950000000000001</v>
      </c>
      <c r="N1014">
        <v>119</v>
      </c>
      <c r="O1014">
        <v>1326</v>
      </c>
      <c r="P1014">
        <v>16</v>
      </c>
      <c r="Q1014" s="3" t="s">
        <v>4512</v>
      </c>
    </row>
    <row r="1015" ht="15" customHeight="1">
      <c r="A1015" t="e">
        <f t="shared" ca="1" si="566"/>
        <v>#VALUE!</v>
      </c>
      <c r="B1015" t="e">
        <f t="array" ref="B1015" ca="1">_xlfn.XLOOKUP(Tabelle10[[#This Row],[ExperimentID]]&amp;Tabelle10[[#This Row],[NegotiationID]]&amp;Tabelle10[[#This Row],[MessageID]],ALL_IN_ONE[ExperimentID]&amp;ALL_IN_ONE[NegotiationID]&amp;ALL_IN_ONE[MessageID],ALL_IN_ONE[Gesamt_ID],,0)</f>
        <v>#VALUE!</v>
      </c>
      <c r="C1015">
        <v>68252</v>
      </c>
      <c r="D1015" t="s">
        <v>3675</v>
      </c>
      <c r="E1015">
        <v>75316</v>
      </c>
      <c r="F1015">
        <v>68242</v>
      </c>
      <c r="G1015">
        <v>68239</v>
      </c>
      <c r="H1015" t="s">
        <v>31</v>
      </c>
      <c r="I1015" t="str">
        <f t="array" ref="I1015">IFERROR(_xlfn.XLOOKUP(Tabelle10[[#This Row],[NegotiationID]]&amp;"FinalAccept",Tabelle10[NegotiationID]&amp;Tabelle10[ActionType],Tabelle10[ActionType],,0),_xlfn.XLOOKUP(Tabelle10[[#This Row],[NegotiationID]]&amp;"FinalReject",Tabelle10[NegotiationID]&amp;Tabelle10[ActionType],Tabelle10[ActionType],,0))</f>
        <v>FinalAccept</v>
      </c>
      <c r="J1015">
        <v>0.78200000000000003</v>
      </c>
      <c r="K1015">
        <v>0.379</v>
      </c>
      <c r="L1015">
        <v>1.161</v>
      </c>
      <c r="M1015">
        <v>0.40300000000000002</v>
      </c>
      <c r="N1015">
        <v>89</v>
      </c>
      <c r="O1015">
        <v>1326</v>
      </c>
      <c r="P1015">
        <v>16</v>
      </c>
      <c r="Q1015" s="3" t="s">
        <v>4513</v>
      </c>
    </row>
    <row r="1016" ht="15" customHeight="1">
      <c r="A1016" t="e">
        <f t="shared" ca="1" si="566"/>
        <v>#VALUE!</v>
      </c>
      <c r="B1016" t="e">
        <f t="array" ref="B1016" ca="1">_xlfn.XLOOKUP(Tabelle10[[#This Row],[ExperimentID]]&amp;Tabelle10[[#This Row],[NegotiationID]]&amp;Tabelle10[[#This Row],[MessageID]],ALL_IN_ONE[ExperimentID]&amp;ALL_IN_ONE[NegotiationID]&amp;ALL_IN_ONE[MessageID],ALL_IN_ONE[Gesamt_ID],,0)</f>
        <v>#VALUE!</v>
      </c>
      <c r="C1016">
        <v>68252</v>
      </c>
      <c r="D1016" t="s">
        <v>3675</v>
      </c>
      <c r="E1016">
        <v>75333</v>
      </c>
      <c r="F1016">
        <v>68239</v>
      </c>
      <c r="G1016">
        <v>68242</v>
      </c>
      <c r="H1016" t="s">
        <v>31</v>
      </c>
      <c r="I1016" t="str">
        <f t="array" ref="I1016">IFERROR(_xlfn.XLOOKUP(Tabelle10[[#This Row],[NegotiationID]]&amp;"FinalAccept",Tabelle10[NegotiationID]&amp;Tabelle10[ActionType],Tabelle10[ActionType],,0),_xlfn.XLOOKUP(Tabelle10[[#This Row],[NegotiationID]]&amp;"FinalReject",Tabelle10[NegotiationID]&amp;Tabelle10[ActionType],Tabelle10[ActionType],,0))</f>
        <v>FinalAccept</v>
      </c>
      <c r="J1016">
        <v>0.81100000000000005</v>
      </c>
      <c r="K1016">
        <v>0.43149999999999999</v>
      </c>
      <c r="L1016">
        <v>1.2424999999999999</v>
      </c>
      <c r="M1016">
        <v>0.3795</v>
      </c>
      <c r="N1016">
        <v>116</v>
      </c>
      <c r="O1016">
        <v>1326</v>
      </c>
      <c r="P1016">
        <v>16</v>
      </c>
      <c r="Q1016" s="3" t="s">
        <v>4514</v>
      </c>
    </row>
    <row r="1017" ht="15" customHeight="1">
      <c r="A1017" t="e">
        <f t="shared" ca="1" si="566"/>
        <v>#VALUE!</v>
      </c>
      <c r="B1017" t="e">
        <f t="array" ref="B1017" ca="1">_xlfn.XLOOKUP(Tabelle10[[#This Row],[ExperimentID]]&amp;Tabelle10[[#This Row],[NegotiationID]]&amp;Tabelle10[[#This Row],[MessageID]],ALL_IN_ONE[ExperimentID]&amp;ALL_IN_ONE[NegotiationID]&amp;ALL_IN_ONE[MessageID],ALL_IN_ONE[Gesamt_ID],,0)</f>
        <v>#VALUE!</v>
      </c>
      <c r="C1017">
        <v>68252</v>
      </c>
      <c r="D1017" t="s">
        <v>3675</v>
      </c>
      <c r="E1017">
        <v>75338</v>
      </c>
      <c r="F1017">
        <v>68242</v>
      </c>
      <c r="G1017">
        <v>68239</v>
      </c>
      <c r="H1017" t="s">
        <v>31</v>
      </c>
      <c r="I1017" t="str">
        <f t="array" ref="I1017">IFERROR(_xlfn.XLOOKUP(Tabelle10[[#This Row],[NegotiationID]]&amp;"FinalAccept",Tabelle10[NegotiationID]&amp;Tabelle10[ActionType],Tabelle10[ActionType],,0),_xlfn.XLOOKUP(Tabelle10[[#This Row],[NegotiationID]]&amp;"FinalReject",Tabelle10[NegotiationID]&amp;Tabelle10[ActionType],Tabelle10[ActionType],,0))</f>
        <v>FinalAccept</v>
      </c>
      <c r="J1017">
        <v>0.66149999999999998</v>
      </c>
      <c r="K1017">
        <v>0.50149999999999995</v>
      </c>
      <c r="L1017">
        <v>1.163</v>
      </c>
      <c r="M1017">
        <v>0.16</v>
      </c>
      <c r="N1017">
        <v>127</v>
      </c>
      <c r="O1017">
        <v>1326</v>
      </c>
      <c r="P1017">
        <v>16</v>
      </c>
      <c r="Q1017" s="3" t="s">
        <v>4515</v>
      </c>
    </row>
    <row r="1018" ht="87" hidden="1">
      <c r="A1018" t="e">
        <f t="shared" ca="1" si="566"/>
        <v>#VALUE!</v>
      </c>
      <c r="B1018" t="e">
        <f t="array" ref="B1018" ca="1">_xlfn.XLOOKUP(Tabelle10[[#This Row],[ExperimentID]]&amp;Tabelle10[[#This Row],[NegotiationID]]&amp;Tabelle10[[#This Row],[MessageID]],ALL_IN_ONE[ExperimentID]&amp;ALL_IN_ONE[NegotiationID]&amp;ALL_IN_ONE[MessageID],ALL_IN_ONE[Gesamt_ID],,0)</f>
        <v>#VALUE!</v>
      </c>
      <c r="C1018">
        <v>68252</v>
      </c>
      <c r="D1018" t="s">
        <v>3675</v>
      </c>
      <c r="E1018">
        <v>75358</v>
      </c>
      <c r="F1018">
        <v>68239</v>
      </c>
      <c r="G1018">
        <v>68242</v>
      </c>
      <c r="H1018" t="s">
        <v>22</v>
      </c>
      <c r="I1018" t="str">
        <f t="array" ref="I1018">IFERROR(_xlfn.XLOOKUP(Tabelle10[[#This Row],[NegotiationID]]&amp;"FinalAccept",Tabelle10[NegotiationID]&amp;Tabelle10[ActionType],Tabelle10[ActionType],,0),_xlfn.XLOOKUP(Tabelle10[[#This Row],[NegotiationID]]&amp;"FinalReject",Tabelle10[NegotiationID]&amp;Tabelle10[ActionType],Tabelle10[ActionType],,0))</f>
        <v>FinalAccept</v>
      </c>
      <c r="N1018">
        <v>62</v>
      </c>
      <c r="O1018">
        <v>1326</v>
      </c>
      <c r="P1018">
        <v>16</v>
      </c>
      <c r="Q1018" s="3" t="s">
        <v>6716</v>
      </c>
    </row>
    <row r="1019" ht="72.5" hidden="1">
      <c r="A1019" t="e">
        <f t="shared" ca="1" si="566"/>
        <v>#VALUE!</v>
      </c>
      <c r="B1019" t="e">
        <f t="array" ref="B1019" ca="1">_xlfn.XLOOKUP(Tabelle10[[#This Row],[ExperimentID]]&amp;Tabelle10[[#This Row],[NegotiationID]]&amp;Tabelle10[[#This Row],[MessageID]],ALL_IN_ONE[ExperimentID]&amp;ALL_IN_ONE[NegotiationID]&amp;ALL_IN_ONE[MessageID],ALL_IN_ONE[Gesamt_ID],,0)</f>
        <v>#VALUE!</v>
      </c>
      <c r="C1019">
        <v>68252</v>
      </c>
      <c r="D1019" t="s">
        <v>3675</v>
      </c>
      <c r="E1019">
        <v>75362</v>
      </c>
      <c r="F1019">
        <v>68242</v>
      </c>
      <c r="G1019">
        <v>68239</v>
      </c>
      <c r="H1019" t="s">
        <v>24</v>
      </c>
      <c r="I1019" t="str">
        <f t="array" ref="I1019">IFERROR(_xlfn.XLOOKUP(Tabelle10[[#This Row],[NegotiationID]]&amp;"FinalAccept",Tabelle10[NegotiationID]&amp;Tabelle10[ActionType],Tabelle10[ActionType],,0),_xlfn.XLOOKUP(Tabelle10[[#This Row],[NegotiationID]]&amp;"FinalReject",Tabelle10[NegotiationID]&amp;Tabelle10[ActionType],Tabelle10[ActionType],,0))</f>
        <v>FinalAccept</v>
      </c>
      <c r="N1019">
        <v>81</v>
      </c>
      <c r="O1019">
        <v>1326</v>
      </c>
      <c r="P1019">
        <v>16</v>
      </c>
      <c r="Q1019" s="3" t="s">
        <v>6717</v>
      </c>
    </row>
    <row r="1020" ht="72.5" hidden="1">
      <c r="A1020" t="e">
        <f t="shared" ca="1" si="566"/>
        <v>#VALUE!</v>
      </c>
      <c r="B1020" t="e">
        <f t="array" ref="B1020" ca="1">_xlfn.XLOOKUP(Tabelle10[[#This Row],[ExperimentID]]&amp;Tabelle10[[#This Row],[NegotiationID]]&amp;Tabelle10[[#This Row],[MessageID]],ALL_IN_ONE[ExperimentID]&amp;ALL_IN_ONE[NegotiationID]&amp;ALL_IN_ONE[MessageID],ALL_IN_ONE[Gesamt_ID],,0)</f>
        <v>#VALUE!</v>
      </c>
      <c r="C1020">
        <v>68252</v>
      </c>
      <c r="D1020" t="s">
        <v>3675</v>
      </c>
      <c r="E1020">
        <v>75375</v>
      </c>
      <c r="F1020">
        <v>68239</v>
      </c>
      <c r="G1020">
        <v>68242</v>
      </c>
      <c r="H1020" t="s">
        <v>22</v>
      </c>
      <c r="I1020" t="str">
        <f t="array" ref="I1020">IFERROR(_xlfn.XLOOKUP(Tabelle10[[#This Row],[NegotiationID]]&amp;"FinalAccept",Tabelle10[NegotiationID]&amp;Tabelle10[ActionType],Tabelle10[ActionType],,0),_xlfn.XLOOKUP(Tabelle10[[#This Row],[NegotiationID]]&amp;"FinalReject",Tabelle10[NegotiationID]&amp;Tabelle10[ActionType],Tabelle10[ActionType],,0))</f>
        <v>FinalAccept</v>
      </c>
      <c r="N1020">
        <v>108</v>
      </c>
      <c r="O1020">
        <v>1326</v>
      </c>
      <c r="P1020">
        <v>16</v>
      </c>
      <c r="Q1020" s="3" t="s">
        <v>6718</v>
      </c>
    </row>
    <row r="1021" ht="87" hidden="1">
      <c r="A1021" t="e">
        <f t="shared" ca="1" si="566"/>
        <v>#VALUE!</v>
      </c>
      <c r="B1021" t="e">
        <f t="array" ref="B1021" ca="1">_xlfn.XLOOKUP(Tabelle10[[#This Row],[ExperimentID]]&amp;Tabelle10[[#This Row],[NegotiationID]]&amp;Tabelle10[[#This Row],[MessageID]],ALL_IN_ONE[ExperimentID]&amp;ALL_IN_ONE[NegotiationID]&amp;ALL_IN_ONE[MessageID],ALL_IN_ONE[Gesamt_ID],,0)</f>
        <v>#VALUE!</v>
      </c>
      <c r="C1021">
        <v>68252</v>
      </c>
      <c r="D1021" t="s">
        <v>3675</v>
      </c>
      <c r="E1021">
        <v>75416</v>
      </c>
      <c r="F1021">
        <v>68242</v>
      </c>
      <c r="G1021">
        <v>68239</v>
      </c>
      <c r="H1021" t="s">
        <v>24</v>
      </c>
      <c r="I1021" t="str">
        <f t="array" ref="I1021">IFERROR(_xlfn.XLOOKUP(Tabelle10[[#This Row],[NegotiationID]]&amp;"FinalAccept",Tabelle10[NegotiationID]&amp;Tabelle10[ActionType],Tabelle10[ActionType],,0),_xlfn.XLOOKUP(Tabelle10[[#This Row],[NegotiationID]]&amp;"FinalReject",Tabelle10[NegotiationID]&amp;Tabelle10[ActionType],Tabelle10[ActionType],,0))</f>
        <v>FinalAccept</v>
      </c>
      <c r="N1021">
        <v>99</v>
      </c>
      <c r="O1021">
        <v>1326</v>
      </c>
      <c r="P1021">
        <v>16</v>
      </c>
      <c r="Q1021" s="3" t="s">
        <v>6719</v>
      </c>
    </row>
    <row r="1022" ht="58" hidden="1">
      <c r="A1022" t="e">
        <f t="shared" ca="1" si="566"/>
        <v>#VALUE!</v>
      </c>
      <c r="B1022" t="e">
        <f t="array" ref="B1022" ca="1">_xlfn.XLOOKUP(Tabelle10[[#This Row],[ExperimentID]]&amp;Tabelle10[[#This Row],[NegotiationID]]&amp;Tabelle10[[#This Row],[MessageID]],ALL_IN_ONE[ExperimentID]&amp;ALL_IN_ONE[NegotiationID]&amp;ALL_IN_ONE[MessageID],ALL_IN_ONE[Gesamt_ID],,0)</f>
        <v>#VALUE!</v>
      </c>
      <c r="C1022">
        <v>68252</v>
      </c>
      <c r="D1022" t="s">
        <v>3675</v>
      </c>
      <c r="E1022">
        <v>75425</v>
      </c>
      <c r="F1022">
        <v>68239</v>
      </c>
      <c r="G1022">
        <v>68242</v>
      </c>
      <c r="H1022" t="s">
        <v>22</v>
      </c>
      <c r="I1022" t="str">
        <f t="array" ref="I1022">IFERROR(_xlfn.XLOOKUP(Tabelle10[[#This Row],[NegotiationID]]&amp;"FinalAccept",Tabelle10[NegotiationID]&amp;Tabelle10[ActionType],Tabelle10[ActionType],,0),_xlfn.XLOOKUP(Tabelle10[[#This Row],[NegotiationID]]&amp;"FinalReject",Tabelle10[NegotiationID]&amp;Tabelle10[ActionType],Tabelle10[ActionType],,0))</f>
        <v>FinalAccept</v>
      </c>
      <c r="N1022">
        <v>27</v>
      </c>
      <c r="O1022">
        <v>1326</v>
      </c>
      <c r="P1022">
        <v>16</v>
      </c>
      <c r="Q1022" s="3" t="s">
        <v>6720</v>
      </c>
    </row>
    <row r="1023" ht="87" hidden="1">
      <c r="A1023" t="e">
        <f t="shared" ca="1" si="566"/>
        <v>#VALUE!</v>
      </c>
      <c r="B1023" t="e">
        <f t="array" ref="B1023" ca="1">_xlfn.XLOOKUP(Tabelle10[[#This Row],[ExperimentID]]&amp;Tabelle10[[#This Row],[NegotiationID]]&amp;Tabelle10[[#This Row],[MessageID]],ALL_IN_ONE[ExperimentID]&amp;ALL_IN_ONE[NegotiationID]&amp;ALL_IN_ONE[MessageID],ALL_IN_ONE[Gesamt_ID],,0)</f>
        <v>#VALUE!</v>
      </c>
      <c r="C1023">
        <v>68252</v>
      </c>
      <c r="D1023" t="s">
        <v>3675</v>
      </c>
      <c r="E1023">
        <v>75430</v>
      </c>
      <c r="F1023">
        <v>68242</v>
      </c>
      <c r="G1023">
        <v>68239</v>
      </c>
      <c r="H1023" t="s">
        <v>24</v>
      </c>
      <c r="I1023" t="str">
        <f t="array" ref="I1023">IFERROR(_xlfn.XLOOKUP(Tabelle10[[#This Row],[NegotiationID]]&amp;"FinalAccept",Tabelle10[NegotiationID]&amp;Tabelle10[ActionType],Tabelle10[ActionType],,0),_xlfn.XLOOKUP(Tabelle10[[#This Row],[NegotiationID]]&amp;"FinalReject",Tabelle10[NegotiationID]&amp;Tabelle10[ActionType],Tabelle10[ActionType],,0))</f>
        <v>FinalAccept</v>
      </c>
      <c r="N1023">
        <v>95</v>
      </c>
      <c r="O1023">
        <v>1326</v>
      </c>
      <c r="P1023">
        <v>16</v>
      </c>
      <c r="Q1023" s="3" t="s">
        <v>6721</v>
      </c>
    </row>
    <row r="1024" ht="15" customHeight="1">
      <c r="A1024" t="e">
        <f t="shared" ca="1" si="566"/>
        <v>#VALUE!</v>
      </c>
      <c r="B1024" t="e">
        <f t="array" ref="B1024" ca="1">_xlfn.XLOOKUP(Tabelle10[[#This Row],[ExperimentID]]&amp;Tabelle10[[#This Row],[NegotiationID]]&amp;Tabelle10[[#This Row],[MessageID]],ALL_IN_ONE[ExperimentID]&amp;ALL_IN_ONE[NegotiationID]&amp;ALL_IN_ONE[MessageID],ALL_IN_ONE[Gesamt_ID],,0)</f>
        <v>#VALUE!</v>
      </c>
      <c r="C1024">
        <v>68252</v>
      </c>
      <c r="D1024" t="s">
        <v>3675</v>
      </c>
      <c r="E1024">
        <v>75443</v>
      </c>
      <c r="F1024">
        <v>68239</v>
      </c>
      <c r="G1024">
        <v>68242</v>
      </c>
      <c r="H1024" t="s">
        <v>31</v>
      </c>
      <c r="I1024" t="str">
        <f t="array" ref="I1024">IFERROR(_xlfn.XLOOKUP(Tabelle10[[#This Row],[NegotiationID]]&amp;"FinalAccept",Tabelle10[NegotiationID]&amp;Tabelle10[ActionType],Tabelle10[ActionType],,0),_xlfn.XLOOKUP(Tabelle10[[#This Row],[NegotiationID]]&amp;"FinalReject",Tabelle10[NegotiationID]&amp;Tabelle10[ActionType],Tabelle10[ActionType],,0))</f>
        <v>FinalAccept</v>
      </c>
      <c r="J1024">
        <v>0.69850000000000001</v>
      </c>
      <c r="K1024">
        <v>0.61050000000000004</v>
      </c>
      <c r="L1024">
        <v>1.3089999999999999</v>
      </c>
      <c r="M1024">
        <v>0.087999999999999995</v>
      </c>
      <c r="N1024">
        <v>89</v>
      </c>
      <c r="O1024">
        <v>1326</v>
      </c>
      <c r="P1024">
        <v>16</v>
      </c>
      <c r="Q1024" s="3" t="s">
        <v>4516</v>
      </c>
    </row>
    <row r="1025" ht="15" customHeight="1">
      <c r="A1025" t="e">
        <f t="shared" ca="1" si="566"/>
        <v>#VALUE!</v>
      </c>
      <c r="B1025" t="e">
        <f t="array" ref="B1025" ca="1">_xlfn.XLOOKUP(Tabelle10[[#This Row],[ExperimentID]]&amp;Tabelle10[[#This Row],[NegotiationID]]&amp;Tabelle10[[#This Row],[MessageID]],ALL_IN_ONE[ExperimentID]&amp;ALL_IN_ONE[NegotiationID]&amp;ALL_IN_ONE[MessageID],ALL_IN_ONE[Gesamt_ID],,0)</f>
        <v>#VALUE!</v>
      </c>
      <c r="C1025">
        <v>68252</v>
      </c>
      <c r="D1025" t="s">
        <v>3675</v>
      </c>
      <c r="E1025">
        <v>75447</v>
      </c>
      <c r="F1025">
        <v>68242</v>
      </c>
      <c r="G1025">
        <v>68239</v>
      </c>
      <c r="H1025" t="s">
        <v>31</v>
      </c>
      <c r="I1025" t="str">
        <f t="array" ref="I1025">IFERROR(_xlfn.XLOOKUP(Tabelle10[[#This Row],[NegotiationID]]&amp;"FinalAccept",Tabelle10[NegotiationID]&amp;Tabelle10[ActionType],Tabelle10[ActionType],,0),_xlfn.XLOOKUP(Tabelle10[[#This Row],[NegotiationID]]&amp;"FinalReject",Tabelle10[NegotiationID]&amp;Tabelle10[ActionType],Tabelle10[ActionType],,0))</f>
        <v>FinalAccept</v>
      </c>
      <c r="J1025">
        <v>0.50149999999999995</v>
      </c>
      <c r="K1025">
        <v>0.66049999999999998</v>
      </c>
      <c r="L1025">
        <v>1.1619999999999999</v>
      </c>
      <c r="M1025">
        <v>0.159</v>
      </c>
      <c r="N1025">
        <v>83</v>
      </c>
      <c r="O1025">
        <v>1326</v>
      </c>
      <c r="P1025">
        <v>16</v>
      </c>
      <c r="Q1025" s="3" t="s">
        <v>4517</v>
      </c>
    </row>
    <row r="1026" ht="15" customHeight="1">
      <c r="A1026" t="e">
        <f t="shared" ref="A1026:A1051" ca="1" si="567">MID(CELL("Dateiname",$A$1),FIND("]",CELL("Dateiname",$A$1))+1,31)</f>
        <v>#VALUE!</v>
      </c>
      <c r="B1026" t="e">
        <f t="array" ref="B1026" ca="1">_xlfn.XLOOKUP(Tabelle10[[#This Row],[ExperimentID]]&amp;Tabelle10[[#This Row],[NegotiationID]]&amp;Tabelle10[[#This Row],[MessageID]],ALL_IN_ONE[ExperimentID]&amp;ALL_IN_ONE[NegotiationID]&amp;ALL_IN_ONE[MessageID],ALL_IN_ONE[Gesamt_ID],,0)</f>
        <v>#VALUE!</v>
      </c>
      <c r="C1026">
        <v>68252</v>
      </c>
      <c r="D1026" t="s">
        <v>3675</v>
      </c>
      <c r="E1026">
        <v>75454</v>
      </c>
      <c r="F1026">
        <v>68239</v>
      </c>
      <c r="G1026">
        <v>68242</v>
      </c>
      <c r="H1026" t="s">
        <v>20</v>
      </c>
      <c r="I1026" t="str">
        <f t="array" ref="I1026">IFERROR(_xlfn.XLOOKUP(Tabelle10[[#This Row],[NegotiationID]]&amp;"FinalAccept",Tabelle10[NegotiationID]&amp;Tabelle10[ActionType],Tabelle10[ActionType],,0),_xlfn.XLOOKUP(Tabelle10[[#This Row],[NegotiationID]]&amp;"FinalReject",Tabelle10[NegotiationID]&amp;Tabelle10[ActionType],Tabelle10[ActionType],,0))</f>
        <v>FinalAccept</v>
      </c>
      <c r="J1026">
        <v>0.66049999999999998</v>
      </c>
      <c r="K1026">
        <v>0.50149999999999995</v>
      </c>
      <c r="L1026">
        <v>1.1619999999999999</v>
      </c>
      <c r="M1026">
        <v>0.159</v>
      </c>
      <c r="N1026">
        <v>14</v>
      </c>
      <c r="O1026">
        <v>1326</v>
      </c>
      <c r="P1026">
        <v>16</v>
      </c>
      <c r="Q1026" s="3" t="s">
        <v>4518</v>
      </c>
    </row>
    <row r="1027" ht="14.5" hidden="1">
      <c r="A1027" t="e">
        <f t="shared" ca="1" si="567"/>
        <v>#VALUE!</v>
      </c>
      <c r="B1027" t="e">
        <f t="array" ref="B1027" ca="1">_xlfn.XLOOKUP(Tabelle10[[#This Row],[ExperimentID]]&amp;Tabelle10[[#This Row],[NegotiationID]]&amp;Tabelle10[[#This Row],[MessageID]],ALL_IN_ONE[ExperimentID]&amp;ALL_IN_ONE[NegotiationID]&amp;ALL_IN_ONE[MessageID],ALL_IN_ONE[Gesamt_ID],,0)</f>
        <v>#VALUE!</v>
      </c>
      <c r="C1027">
        <v>68280</v>
      </c>
      <c r="D1027" t="s">
        <v>3675</v>
      </c>
      <c r="E1027">
        <v>68281</v>
      </c>
      <c r="H1027" t="s">
        <v>6019</v>
      </c>
      <c r="I1027" t="str">
        <f t="array" ref="I1027">IFERROR(_xlfn.XLOOKUP(Tabelle10[[#This Row],[NegotiationID]]&amp;"FinalAccept",Tabelle10[NegotiationID]&amp;Tabelle10[ActionType],Tabelle10[ActionType],,0),_xlfn.XLOOKUP(Tabelle10[[#This Row],[NegotiationID]]&amp;"FinalReject",Tabelle10[NegotiationID]&amp;Tabelle10[ActionType],Tabelle10[ActionType],,0))</f>
        <v>FinalAccept</v>
      </c>
      <c r="N1027">
        <v>21</v>
      </c>
      <c r="O1027">
        <v>1598</v>
      </c>
      <c r="P1027">
        <v>10</v>
      </c>
      <c r="Q1027" t="s">
        <v>6020</v>
      </c>
    </row>
    <row r="1028" ht="130.5" hidden="1">
      <c r="A1028" t="e">
        <f t="shared" ca="1" si="567"/>
        <v>#VALUE!</v>
      </c>
      <c r="B1028" t="e">
        <f t="array" ref="B1028" ca="1">_xlfn.XLOOKUP(Tabelle10[[#This Row],[ExperimentID]]&amp;Tabelle10[[#This Row],[NegotiationID]]&amp;Tabelle10[[#This Row],[MessageID]],ALL_IN_ONE[ExperimentID]&amp;ALL_IN_ONE[NegotiationID]&amp;ALL_IN_ONE[MessageID],ALL_IN_ONE[Gesamt_ID],,0)</f>
        <v>#VALUE!</v>
      </c>
      <c r="C1028">
        <v>68280</v>
      </c>
      <c r="D1028" t="s">
        <v>3675</v>
      </c>
      <c r="E1028">
        <v>72425</v>
      </c>
      <c r="F1028">
        <v>68267</v>
      </c>
      <c r="G1028">
        <v>68270</v>
      </c>
      <c r="H1028" t="s">
        <v>22</v>
      </c>
      <c r="I1028" t="str">
        <f t="array" ref="I1028">IFERROR(_xlfn.XLOOKUP(Tabelle10[[#This Row],[NegotiationID]]&amp;"FinalAccept",Tabelle10[NegotiationID]&amp;Tabelle10[ActionType],Tabelle10[ActionType],,0),_xlfn.XLOOKUP(Tabelle10[[#This Row],[NegotiationID]]&amp;"FinalReject",Tabelle10[NegotiationID]&amp;Tabelle10[ActionType],Tabelle10[ActionType],,0))</f>
        <v>FinalAccept</v>
      </c>
      <c r="N1028">
        <v>157</v>
      </c>
      <c r="O1028">
        <v>1598</v>
      </c>
      <c r="P1028">
        <v>10</v>
      </c>
      <c r="Q1028" s="3" t="s">
        <v>6722</v>
      </c>
    </row>
    <row r="1029" ht="145" hidden="1">
      <c r="A1029" t="e">
        <f t="shared" ca="1" si="567"/>
        <v>#VALUE!</v>
      </c>
      <c r="B1029" t="e">
        <f t="array" ref="B1029" ca="1">_xlfn.XLOOKUP(Tabelle10[[#This Row],[ExperimentID]]&amp;Tabelle10[[#This Row],[NegotiationID]]&amp;Tabelle10[[#This Row],[MessageID]],ALL_IN_ONE[ExperimentID]&amp;ALL_IN_ONE[NegotiationID]&amp;ALL_IN_ONE[MessageID],ALL_IN_ONE[Gesamt_ID],,0)</f>
        <v>#VALUE!</v>
      </c>
      <c r="C1029">
        <v>68280</v>
      </c>
      <c r="D1029" t="s">
        <v>3675</v>
      </c>
      <c r="E1029">
        <v>72541</v>
      </c>
      <c r="F1029">
        <v>68270</v>
      </c>
      <c r="G1029">
        <v>68267</v>
      </c>
      <c r="H1029" t="s">
        <v>24</v>
      </c>
      <c r="I1029" t="str">
        <f t="array" ref="I1029">IFERROR(_xlfn.XLOOKUP(Tabelle10[[#This Row],[NegotiationID]]&amp;"FinalAccept",Tabelle10[NegotiationID]&amp;Tabelle10[ActionType],Tabelle10[ActionType],,0),_xlfn.XLOOKUP(Tabelle10[[#This Row],[NegotiationID]]&amp;"FinalReject",Tabelle10[NegotiationID]&amp;Tabelle10[ActionType],Tabelle10[ActionType],,0))</f>
        <v>FinalAccept</v>
      </c>
      <c r="N1029">
        <v>159</v>
      </c>
      <c r="O1029">
        <v>1598</v>
      </c>
      <c r="P1029">
        <v>10</v>
      </c>
      <c r="Q1029" s="3" t="s">
        <v>6723</v>
      </c>
    </row>
    <row r="1030" ht="15" customHeight="1">
      <c r="A1030" t="e">
        <f t="shared" ca="1" si="567"/>
        <v>#VALUE!</v>
      </c>
      <c r="B1030" t="e">
        <f t="array" ref="B1030" ca="1">_xlfn.XLOOKUP(Tabelle10[[#This Row],[ExperimentID]]&amp;Tabelle10[[#This Row],[NegotiationID]]&amp;Tabelle10[[#This Row],[MessageID]],ALL_IN_ONE[ExperimentID]&amp;ALL_IN_ONE[NegotiationID]&amp;ALL_IN_ONE[MessageID],ALL_IN_ONE[Gesamt_ID],,0)</f>
        <v>#VALUE!</v>
      </c>
      <c r="C1030">
        <v>68280</v>
      </c>
      <c r="D1030" t="s">
        <v>3675</v>
      </c>
      <c r="E1030">
        <v>75418</v>
      </c>
      <c r="F1030">
        <v>68267</v>
      </c>
      <c r="G1030">
        <v>68270</v>
      </c>
      <c r="H1030" t="s">
        <v>19</v>
      </c>
      <c r="I1030" t="str">
        <f t="array" ref="I1030">IFERROR(_xlfn.XLOOKUP(Tabelle10[[#This Row],[NegotiationID]]&amp;"FinalAccept",Tabelle10[NegotiationID]&amp;Tabelle10[ActionType],Tabelle10[ActionType],,0),_xlfn.XLOOKUP(Tabelle10[[#This Row],[NegotiationID]]&amp;"FinalReject",Tabelle10[NegotiationID]&amp;Tabelle10[ActionType],Tabelle10[ActionType],,0))</f>
        <v>FinalAccept</v>
      </c>
      <c r="J1030">
        <v>1</v>
      </c>
      <c r="K1030">
        <v>0.10050000000000001</v>
      </c>
      <c r="L1030">
        <v>1.1005</v>
      </c>
      <c r="M1030">
        <v>0.89949999999999997</v>
      </c>
      <c r="N1030">
        <v>210</v>
      </c>
      <c r="O1030">
        <v>1598</v>
      </c>
      <c r="P1030">
        <v>10</v>
      </c>
      <c r="Q1030" s="3" t="s">
        <v>4519</v>
      </c>
    </row>
    <row r="1031" ht="15" customHeight="1">
      <c r="A1031" t="e">
        <f t="shared" ca="1" si="567"/>
        <v>#VALUE!</v>
      </c>
      <c r="B1031" t="e">
        <f t="array" ref="B1031" ca="1">_xlfn.XLOOKUP(Tabelle10[[#This Row],[ExperimentID]]&amp;Tabelle10[[#This Row],[NegotiationID]]&amp;Tabelle10[[#This Row],[MessageID]],ALL_IN_ONE[ExperimentID]&amp;ALL_IN_ONE[NegotiationID]&amp;ALL_IN_ONE[MessageID],ALL_IN_ONE[Gesamt_ID],,0)</f>
        <v>#VALUE!</v>
      </c>
      <c r="C1031">
        <v>68280</v>
      </c>
      <c r="D1031" t="s">
        <v>3675</v>
      </c>
      <c r="E1031">
        <v>76120</v>
      </c>
      <c r="F1031">
        <v>68270</v>
      </c>
      <c r="G1031">
        <v>68267</v>
      </c>
      <c r="H1031" t="s">
        <v>31</v>
      </c>
      <c r="I1031" t="str">
        <f t="array" ref="I1031">IFERROR(_xlfn.XLOOKUP(Tabelle10[[#This Row],[NegotiationID]]&amp;"FinalAccept",Tabelle10[NegotiationID]&amp;Tabelle10[ActionType],Tabelle10[ActionType],,0),_xlfn.XLOOKUP(Tabelle10[[#This Row],[NegotiationID]]&amp;"FinalReject",Tabelle10[NegotiationID]&amp;Tabelle10[ActionType],Tabelle10[ActionType],,0))</f>
        <v>FinalAccept</v>
      </c>
      <c r="J1031">
        <v>0.93999999999999995</v>
      </c>
      <c r="K1031">
        <v>0.25900000000000001</v>
      </c>
      <c r="L1031">
        <v>1.1990000000000001</v>
      </c>
      <c r="M1031">
        <v>0.68100000000000005</v>
      </c>
      <c r="N1031">
        <v>245</v>
      </c>
      <c r="O1031">
        <v>1598</v>
      </c>
      <c r="P1031">
        <v>10</v>
      </c>
      <c r="Q1031" s="3" t="s">
        <v>4520</v>
      </c>
    </row>
    <row r="1032" ht="15" customHeight="1">
      <c r="A1032" t="e">
        <f t="shared" ca="1" si="567"/>
        <v>#VALUE!</v>
      </c>
      <c r="B1032" t="e">
        <f t="array" ref="B1032" ca="1">_xlfn.XLOOKUP(Tabelle10[[#This Row],[ExperimentID]]&amp;Tabelle10[[#This Row],[NegotiationID]]&amp;Tabelle10[[#This Row],[MessageID]],ALL_IN_ONE[ExperimentID]&amp;ALL_IN_ONE[NegotiationID]&amp;ALL_IN_ONE[MessageID],ALL_IN_ONE[Gesamt_ID],,0)</f>
        <v>#VALUE!</v>
      </c>
      <c r="C1032">
        <v>68280</v>
      </c>
      <c r="D1032" t="s">
        <v>3675</v>
      </c>
      <c r="E1032">
        <v>77059</v>
      </c>
      <c r="F1032">
        <v>68267</v>
      </c>
      <c r="G1032">
        <v>68270</v>
      </c>
      <c r="H1032" t="s">
        <v>31</v>
      </c>
      <c r="I1032" t="str">
        <f t="array" ref="I1032">IFERROR(_xlfn.XLOOKUP(Tabelle10[[#This Row],[NegotiationID]]&amp;"FinalAccept",Tabelle10[NegotiationID]&amp;Tabelle10[ActionType],Tabelle10[ActionType],,0),_xlfn.XLOOKUP(Tabelle10[[#This Row],[NegotiationID]]&amp;"FinalReject",Tabelle10[NegotiationID]&amp;Tabelle10[ActionType],Tabelle10[ActionType],,0))</f>
        <v>FinalAccept</v>
      </c>
      <c r="J1032">
        <v>0.72850000000000004</v>
      </c>
      <c r="K1032">
        <v>0.48149999999999998</v>
      </c>
      <c r="L1032">
        <v>1.21</v>
      </c>
      <c r="M1032">
        <v>0.247</v>
      </c>
      <c r="N1032">
        <v>272</v>
      </c>
      <c r="O1032">
        <v>1598</v>
      </c>
      <c r="P1032">
        <v>10</v>
      </c>
      <c r="Q1032" s="3" t="s">
        <v>4521</v>
      </c>
    </row>
    <row r="1033" ht="15" customHeight="1">
      <c r="A1033" t="e">
        <f t="shared" ca="1" si="567"/>
        <v>#VALUE!</v>
      </c>
      <c r="B1033" t="e">
        <f t="array" ref="B1033" ca="1">_xlfn.XLOOKUP(Tabelle10[[#This Row],[ExperimentID]]&amp;Tabelle10[[#This Row],[NegotiationID]]&amp;Tabelle10[[#This Row],[MessageID]],ALL_IN_ONE[ExperimentID]&amp;ALL_IN_ONE[NegotiationID]&amp;ALL_IN_ONE[MessageID],ALL_IN_ONE[Gesamt_ID],,0)</f>
        <v>#VALUE!</v>
      </c>
      <c r="C1033">
        <v>68280</v>
      </c>
      <c r="D1033" t="s">
        <v>3675</v>
      </c>
      <c r="E1033">
        <v>77096</v>
      </c>
      <c r="F1033">
        <v>68270</v>
      </c>
      <c r="G1033">
        <v>68267</v>
      </c>
      <c r="H1033" t="s">
        <v>31</v>
      </c>
      <c r="I1033" t="str">
        <f t="array" ref="I1033">IFERROR(_xlfn.XLOOKUP(Tabelle10[[#This Row],[NegotiationID]]&amp;"FinalAccept",Tabelle10[NegotiationID]&amp;Tabelle10[ActionType],Tabelle10[ActionType],,0),_xlfn.XLOOKUP(Tabelle10[[#This Row],[NegotiationID]]&amp;"FinalReject",Tabelle10[NegotiationID]&amp;Tabelle10[ActionType],Tabelle10[ActionType],,0))</f>
        <v>FinalAccept</v>
      </c>
      <c r="J1033">
        <v>0.80049999999999999</v>
      </c>
      <c r="K1033">
        <v>0.43049999999999999</v>
      </c>
      <c r="L1033">
        <v>1.2310000000000001</v>
      </c>
      <c r="M1033">
        <v>0.37</v>
      </c>
      <c r="N1033">
        <v>224</v>
      </c>
      <c r="O1033">
        <v>1598</v>
      </c>
      <c r="P1033">
        <v>10</v>
      </c>
      <c r="Q1033" s="3" t="s">
        <v>4522</v>
      </c>
    </row>
    <row r="1034" ht="15" customHeight="1">
      <c r="A1034" t="e">
        <f t="shared" ca="1" si="567"/>
        <v>#VALUE!</v>
      </c>
      <c r="B1034" t="e">
        <f t="array" ref="B1034" ca="1">_xlfn.XLOOKUP(Tabelle10[[#This Row],[ExperimentID]]&amp;Tabelle10[[#This Row],[NegotiationID]]&amp;Tabelle10[[#This Row],[MessageID]],ALL_IN_ONE[ExperimentID]&amp;ALL_IN_ONE[NegotiationID]&amp;ALL_IN_ONE[MessageID],ALL_IN_ONE[Gesamt_ID],,0)</f>
        <v>#VALUE!</v>
      </c>
      <c r="C1034">
        <v>68280</v>
      </c>
      <c r="D1034" t="s">
        <v>3675</v>
      </c>
      <c r="E1034">
        <v>77129</v>
      </c>
      <c r="F1034">
        <v>68267</v>
      </c>
      <c r="G1034">
        <v>68270</v>
      </c>
      <c r="H1034" t="s">
        <v>31</v>
      </c>
      <c r="I1034" t="str">
        <f t="array" ref="I1034">IFERROR(_xlfn.XLOOKUP(Tabelle10[[#This Row],[NegotiationID]]&amp;"FinalAccept",Tabelle10[NegotiationID]&amp;Tabelle10[ActionType],Tabelle10[ActionType],,0),_xlfn.XLOOKUP(Tabelle10[[#This Row],[NegotiationID]]&amp;"FinalReject",Tabelle10[NegotiationID]&amp;Tabelle10[ActionType],Tabelle10[ActionType],,0))</f>
        <v>FinalAccept</v>
      </c>
      <c r="J1034">
        <v>0.54849999999999999</v>
      </c>
      <c r="K1034">
        <v>0.67149999999999999</v>
      </c>
      <c r="L1034">
        <v>1.22</v>
      </c>
      <c r="M1034">
        <v>0.123</v>
      </c>
      <c r="N1034">
        <v>117</v>
      </c>
      <c r="O1034">
        <v>1598</v>
      </c>
      <c r="P1034">
        <v>10</v>
      </c>
      <c r="Q1034" s="3" t="s">
        <v>4523</v>
      </c>
    </row>
    <row r="1035" ht="15" customHeight="1">
      <c r="A1035" t="e">
        <f t="shared" ca="1" si="567"/>
        <v>#VALUE!</v>
      </c>
      <c r="B1035" t="e">
        <f t="array" ref="B1035" ca="1">_xlfn.XLOOKUP(Tabelle10[[#This Row],[ExperimentID]]&amp;Tabelle10[[#This Row],[NegotiationID]]&amp;Tabelle10[[#This Row],[MessageID]],ALL_IN_ONE[ExperimentID]&amp;ALL_IN_ONE[NegotiationID]&amp;ALL_IN_ONE[MessageID],ALL_IN_ONE[Gesamt_ID],,0)</f>
        <v>#VALUE!</v>
      </c>
      <c r="C1035">
        <v>68280</v>
      </c>
      <c r="D1035" t="s">
        <v>3675</v>
      </c>
      <c r="E1035">
        <v>77226</v>
      </c>
      <c r="F1035">
        <v>68270</v>
      </c>
      <c r="G1035">
        <v>68267</v>
      </c>
      <c r="H1035" t="s">
        <v>31</v>
      </c>
      <c r="I1035" t="str">
        <f t="array" ref="I1035">IFERROR(_xlfn.XLOOKUP(Tabelle10[[#This Row],[NegotiationID]]&amp;"FinalAccept",Tabelle10[NegotiationID]&amp;Tabelle10[ActionType],Tabelle10[ActionType],,0),_xlfn.XLOOKUP(Tabelle10[[#This Row],[NegotiationID]]&amp;"FinalReject",Tabelle10[NegotiationID]&amp;Tabelle10[ActionType],Tabelle10[ActionType],,0))</f>
        <v>FinalAccept</v>
      </c>
      <c r="J1035">
        <v>0.72050000000000003</v>
      </c>
      <c r="K1035">
        <v>0.48849999999999999</v>
      </c>
      <c r="L1035">
        <v>1.2090000000000001</v>
      </c>
      <c r="M1035">
        <v>0.23200000000000001</v>
      </c>
      <c r="N1035">
        <v>173</v>
      </c>
      <c r="O1035">
        <v>1598</v>
      </c>
      <c r="P1035">
        <v>10</v>
      </c>
      <c r="Q1035" s="3" t="s">
        <v>4524</v>
      </c>
    </row>
    <row r="1036" ht="15" customHeight="1">
      <c r="A1036" t="e">
        <f t="shared" ca="1" si="567"/>
        <v>#VALUE!</v>
      </c>
      <c r="B1036" t="e">
        <f t="array" ref="B1036" ca="1">_xlfn.XLOOKUP(Tabelle10[[#This Row],[ExperimentID]]&amp;Tabelle10[[#This Row],[NegotiationID]]&amp;Tabelle10[[#This Row],[MessageID]],ALL_IN_ONE[ExperimentID]&amp;ALL_IN_ONE[NegotiationID]&amp;ALL_IN_ONE[MessageID],ALL_IN_ONE[Gesamt_ID],,0)</f>
        <v>#VALUE!</v>
      </c>
      <c r="C1036">
        <v>68280</v>
      </c>
      <c r="D1036" t="s">
        <v>3675</v>
      </c>
      <c r="E1036">
        <v>77245</v>
      </c>
      <c r="F1036">
        <v>68267</v>
      </c>
      <c r="G1036">
        <v>68270</v>
      </c>
      <c r="H1036" t="s">
        <v>20</v>
      </c>
      <c r="I1036" t="str">
        <f t="array" ref="I1036">IFERROR(_xlfn.XLOOKUP(Tabelle10[[#This Row],[NegotiationID]]&amp;"FinalAccept",Tabelle10[NegotiationID]&amp;Tabelle10[ActionType],Tabelle10[ActionType],,0),_xlfn.XLOOKUP(Tabelle10[[#This Row],[NegotiationID]]&amp;"FinalReject",Tabelle10[NegotiationID]&amp;Tabelle10[ActionType],Tabelle10[ActionType],,0))</f>
        <v>FinalAccept</v>
      </c>
      <c r="J1036">
        <v>0.48849999999999999</v>
      </c>
      <c r="K1036">
        <v>0.72050000000000003</v>
      </c>
      <c r="L1036">
        <v>1.2090000000000001</v>
      </c>
      <c r="M1036">
        <v>0.23200000000000001</v>
      </c>
      <c r="N1036">
        <v>20</v>
      </c>
      <c r="O1036">
        <v>1598</v>
      </c>
      <c r="P1036">
        <v>10</v>
      </c>
      <c r="Q1036" s="3" t="s">
        <v>4525</v>
      </c>
    </row>
    <row r="1037" ht="14.5" hidden="1">
      <c r="A1037" t="e">
        <f t="shared" ca="1" si="567"/>
        <v>#VALUE!</v>
      </c>
      <c r="B1037" t="e">
        <f t="array" ref="B1037" ca="1">_xlfn.XLOOKUP(Tabelle10[[#This Row],[ExperimentID]]&amp;Tabelle10[[#This Row],[NegotiationID]]&amp;Tabelle10[[#This Row],[MessageID]],ALL_IN_ONE[ExperimentID]&amp;ALL_IN_ONE[NegotiationID]&amp;ALL_IN_ONE[MessageID],ALL_IN_ONE[Gesamt_ID],,0)</f>
        <v>#VALUE!</v>
      </c>
      <c r="C1037">
        <v>68308</v>
      </c>
      <c r="D1037" t="s">
        <v>3675</v>
      </c>
      <c r="E1037">
        <v>68309</v>
      </c>
      <c r="H1037" t="s">
        <v>6019</v>
      </c>
      <c r="I1037" t="str">
        <f t="array" ref="I1037">IFERROR(_xlfn.XLOOKUP(Tabelle10[[#This Row],[NegotiationID]]&amp;"FinalAccept",Tabelle10[NegotiationID]&amp;Tabelle10[ActionType],Tabelle10[ActionType],,0),_xlfn.XLOOKUP(Tabelle10[[#This Row],[NegotiationID]]&amp;"FinalReject",Tabelle10[NegotiationID]&amp;Tabelle10[ActionType],Tabelle10[ActionType],,0))</f>
        <v>FinalAccept</v>
      </c>
      <c r="N1037">
        <v>21</v>
      </c>
      <c r="O1037">
        <v>948</v>
      </c>
      <c r="P1037">
        <v>8</v>
      </c>
      <c r="Q1037" t="s">
        <v>6020</v>
      </c>
    </row>
    <row r="1038" ht="15" customHeight="1">
      <c r="A1038" t="e">
        <f t="shared" ca="1" si="567"/>
        <v>#VALUE!</v>
      </c>
      <c r="B1038" t="e">
        <f t="array" ref="B1038" ca="1">_xlfn.XLOOKUP(Tabelle10[[#This Row],[ExperimentID]]&amp;Tabelle10[[#This Row],[NegotiationID]]&amp;Tabelle10[[#This Row],[MessageID]],ALL_IN_ONE[ExperimentID]&amp;ALL_IN_ONE[NegotiationID]&amp;ALL_IN_ONE[MessageID],ALL_IN_ONE[Gesamt_ID],,0)</f>
        <v>#VALUE!</v>
      </c>
      <c r="C1038">
        <v>68308</v>
      </c>
      <c r="D1038" t="s">
        <v>3675</v>
      </c>
      <c r="E1038">
        <v>73556</v>
      </c>
      <c r="F1038">
        <v>68295</v>
      </c>
      <c r="G1038">
        <v>68298</v>
      </c>
      <c r="H1038" t="s">
        <v>158</v>
      </c>
      <c r="I1038" t="str">
        <f t="array" ref="I1038">IFERROR(_xlfn.XLOOKUP(Tabelle10[[#This Row],[NegotiationID]]&amp;"FinalAccept",Tabelle10[NegotiationID]&amp;Tabelle10[ActionType],Tabelle10[ActionType],,0),_xlfn.XLOOKUP(Tabelle10[[#This Row],[NegotiationID]]&amp;"FinalReject",Tabelle10[NegotiationID]&amp;Tabelle10[ActionType],Tabelle10[ActionType],,0))</f>
        <v>FinalAccept</v>
      </c>
      <c r="J1038">
        <v>1</v>
      </c>
      <c r="K1038">
        <v>0.10050000000000001</v>
      </c>
      <c r="L1038">
        <v>1.1005</v>
      </c>
      <c r="M1038">
        <v>0.89949999999999997</v>
      </c>
      <c r="N1038">
        <v>87</v>
      </c>
      <c r="O1038">
        <v>948</v>
      </c>
      <c r="P1038">
        <v>8</v>
      </c>
      <c r="Q1038" s="3" t="s">
        <v>4526</v>
      </c>
    </row>
    <row r="1039" ht="15" customHeight="1">
      <c r="A1039" t="e">
        <f t="shared" ca="1" si="567"/>
        <v>#VALUE!</v>
      </c>
      <c r="B1039" t="e">
        <f t="array" ref="B1039" ca="1">_xlfn.XLOOKUP(Tabelle10[[#This Row],[ExperimentID]]&amp;Tabelle10[[#This Row],[NegotiationID]]&amp;Tabelle10[[#This Row],[MessageID]],ALL_IN_ONE[ExperimentID]&amp;ALL_IN_ONE[NegotiationID]&amp;ALL_IN_ONE[MessageID],ALL_IN_ONE[Gesamt_ID],,0)</f>
        <v>#VALUE!</v>
      </c>
      <c r="C1039">
        <v>68308</v>
      </c>
      <c r="D1039" t="s">
        <v>3675</v>
      </c>
      <c r="E1039">
        <v>74141</v>
      </c>
      <c r="F1039">
        <v>68298</v>
      </c>
      <c r="G1039">
        <v>68295</v>
      </c>
      <c r="H1039" t="s">
        <v>31</v>
      </c>
      <c r="I1039" t="str">
        <f t="array" ref="I1039">IFERROR(_xlfn.XLOOKUP(Tabelle10[[#This Row],[NegotiationID]]&amp;"FinalAccept",Tabelle10[NegotiationID]&amp;Tabelle10[ActionType],Tabelle10[ActionType],,0),_xlfn.XLOOKUP(Tabelle10[[#This Row],[NegotiationID]]&amp;"FinalReject",Tabelle10[NegotiationID]&amp;Tabelle10[ActionType],Tabelle10[ActionType],,0))</f>
        <v>FinalAccept</v>
      </c>
      <c r="J1039">
        <v>0.90100000000000002</v>
      </c>
      <c r="K1039">
        <v>0.31</v>
      </c>
      <c r="L1039">
        <v>1.2110000000000001</v>
      </c>
      <c r="M1039">
        <v>0.59099999999999997</v>
      </c>
      <c r="N1039">
        <v>60</v>
      </c>
      <c r="O1039">
        <v>948</v>
      </c>
      <c r="P1039">
        <v>8</v>
      </c>
      <c r="Q1039" s="3" t="s">
        <v>4527</v>
      </c>
    </row>
    <row r="1040" ht="15" customHeight="1">
      <c r="A1040" t="e">
        <f t="shared" ca="1" si="567"/>
        <v>#VALUE!</v>
      </c>
      <c r="B1040" t="e">
        <f t="array" ref="B1040" ca="1">_xlfn.XLOOKUP(Tabelle10[[#This Row],[ExperimentID]]&amp;Tabelle10[[#This Row],[NegotiationID]]&amp;Tabelle10[[#This Row],[MessageID]],ALL_IN_ONE[ExperimentID]&amp;ALL_IN_ONE[NegotiationID]&amp;ALL_IN_ONE[MessageID],ALL_IN_ONE[Gesamt_ID],,0)</f>
        <v>#VALUE!</v>
      </c>
      <c r="C1040">
        <v>68308</v>
      </c>
      <c r="D1040" t="s">
        <v>3675</v>
      </c>
      <c r="E1040">
        <v>74177</v>
      </c>
      <c r="F1040">
        <v>68295</v>
      </c>
      <c r="G1040">
        <v>68298</v>
      </c>
      <c r="H1040" t="s">
        <v>31</v>
      </c>
      <c r="I1040" t="str">
        <f t="array" ref="I1040">IFERROR(_xlfn.XLOOKUP(Tabelle10[[#This Row],[NegotiationID]]&amp;"FinalAccept",Tabelle10[NegotiationID]&amp;Tabelle10[ActionType],Tabelle10[ActionType],,0),_xlfn.XLOOKUP(Tabelle10[[#This Row],[NegotiationID]]&amp;"FinalReject",Tabelle10[NegotiationID]&amp;Tabelle10[ActionType],Tabelle10[ActionType],,0))</f>
        <v>FinalAccept</v>
      </c>
      <c r="J1040">
        <v>0.81100000000000005</v>
      </c>
      <c r="K1040">
        <v>0.40200000000000002</v>
      </c>
      <c r="L1040">
        <v>1.2130000000000001</v>
      </c>
      <c r="M1040">
        <v>0.40899999999999997</v>
      </c>
      <c r="N1040">
        <v>249</v>
      </c>
      <c r="O1040">
        <v>948</v>
      </c>
      <c r="P1040">
        <v>8</v>
      </c>
      <c r="Q1040" s="3" t="s">
        <v>4528</v>
      </c>
    </row>
    <row r="1041" ht="15" customHeight="1">
      <c r="A1041" t="e">
        <f t="shared" ca="1" si="567"/>
        <v>#VALUE!</v>
      </c>
      <c r="B1041" t="e">
        <f t="array" ref="B1041" ca="1">_xlfn.XLOOKUP(Tabelle10[[#This Row],[ExperimentID]]&amp;Tabelle10[[#This Row],[NegotiationID]]&amp;Tabelle10[[#This Row],[MessageID]],ALL_IN_ONE[ExperimentID]&amp;ALL_IN_ONE[NegotiationID]&amp;ALL_IN_ONE[MessageID],ALL_IN_ONE[Gesamt_ID],,0)</f>
        <v>#VALUE!</v>
      </c>
      <c r="C1041">
        <v>68308</v>
      </c>
      <c r="D1041" t="s">
        <v>3675</v>
      </c>
      <c r="E1041">
        <v>75444</v>
      </c>
      <c r="F1041">
        <v>68298</v>
      </c>
      <c r="G1041">
        <v>68295</v>
      </c>
      <c r="H1041" t="s">
        <v>31</v>
      </c>
      <c r="I1041" t="str">
        <f t="array" ref="I1041">IFERROR(_xlfn.XLOOKUP(Tabelle10[[#This Row],[NegotiationID]]&amp;"FinalAccept",Tabelle10[NegotiationID]&amp;Tabelle10[ActionType],Tabelle10[ActionType],,0),_xlfn.XLOOKUP(Tabelle10[[#This Row],[NegotiationID]]&amp;"FinalReject",Tabelle10[NegotiationID]&amp;Tabelle10[ActionType],Tabelle10[ActionType],,0))</f>
        <v>FinalAccept</v>
      </c>
      <c r="J1041">
        <v>0.80200000000000005</v>
      </c>
      <c r="K1041">
        <v>0.47149999999999997</v>
      </c>
      <c r="L1041">
        <v>1.2735000000000001</v>
      </c>
      <c r="M1041">
        <v>0.33050000000000002</v>
      </c>
      <c r="N1041">
        <v>156</v>
      </c>
      <c r="O1041">
        <v>948</v>
      </c>
      <c r="P1041">
        <v>8</v>
      </c>
      <c r="Q1041" s="3" t="s">
        <v>4529</v>
      </c>
    </row>
    <row r="1042" ht="15" customHeight="1">
      <c r="A1042" t="e">
        <f t="shared" ca="1" si="567"/>
        <v>#VALUE!</v>
      </c>
      <c r="B1042" t="e">
        <f t="array" ref="B1042" ca="1">_xlfn.XLOOKUP(Tabelle10[[#This Row],[ExperimentID]]&amp;Tabelle10[[#This Row],[NegotiationID]]&amp;Tabelle10[[#This Row],[MessageID]],ALL_IN_ONE[ExperimentID]&amp;ALL_IN_ONE[NegotiationID]&amp;ALL_IN_ONE[MessageID],ALL_IN_ONE[Gesamt_ID],,0)</f>
        <v>#VALUE!</v>
      </c>
      <c r="C1042">
        <v>68308</v>
      </c>
      <c r="D1042" t="s">
        <v>3675</v>
      </c>
      <c r="E1042">
        <v>77318</v>
      </c>
      <c r="F1042">
        <v>68295</v>
      </c>
      <c r="G1042">
        <v>68298</v>
      </c>
      <c r="H1042" t="s">
        <v>31</v>
      </c>
      <c r="I1042" t="str">
        <f t="array" ref="I1042">IFERROR(_xlfn.XLOOKUP(Tabelle10[[#This Row],[NegotiationID]]&amp;"FinalAccept",Tabelle10[NegotiationID]&amp;Tabelle10[ActionType],Tabelle10[ActionType],,0),_xlfn.XLOOKUP(Tabelle10[[#This Row],[NegotiationID]]&amp;"FinalReject",Tabelle10[NegotiationID]&amp;Tabelle10[ActionType],Tabelle10[ActionType],,0))</f>
        <v>FinalAccept</v>
      </c>
      <c r="J1042">
        <v>0.63849999999999996</v>
      </c>
      <c r="K1042">
        <v>0.61050000000000004</v>
      </c>
      <c r="L1042">
        <v>1.2490000000000001</v>
      </c>
      <c r="M1042">
        <v>0.028000000000000001</v>
      </c>
      <c r="N1042">
        <v>174</v>
      </c>
      <c r="O1042">
        <v>948</v>
      </c>
      <c r="P1042">
        <v>8</v>
      </c>
      <c r="Q1042" s="3" t="s">
        <v>4530</v>
      </c>
    </row>
    <row r="1043" ht="15" customHeight="1">
      <c r="A1043" t="e">
        <f t="shared" ca="1" si="567"/>
        <v>#VALUE!</v>
      </c>
      <c r="B1043" t="e">
        <f t="array" ref="B1043" ca="1">_xlfn.XLOOKUP(Tabelle10[[#This Row],[ExperimentID]]&amp;Tabelle10[[#This Row],[NegotiationID]]&amp;Tabelle10[[#This Row],[MessageID]],ALL_IN_ONE[ExperimentID]&amp;ALL_IN_ONE[NegotiationID]&amp;ALL_IN_ONE[MessageID],ALL_IN_ONE[Gesamt_ID],,0)</f>
        <v>#VALUE!</v>
      </c>
      <c r="C1043">
        <v>68308</v>
      </c>
      <c r="D1043" t="s">
        <v>3675</v>
      </c>
      <c r="E1043">
        <v>77443</v>
      </c>
      <c r="F1043">
        <v>68298</v>
      </c>
      <c r="G1043">
        <v>68295</v>
      </c>
      <c r="H1043" t="s">
        <v>31</v>
      </c>
      <c r="I1043" t="str">
        <f t="array" ref="I1043">IFERROR(_xlfn.XLOOKUP(Tabelle10[[#This Row],[NegotiationID]]&amp;"FinalAccept",Tabelle10[NegotiationID]&amp;Tabelle10[ActionType],Tabelle10[ActionType],,0),_xlfn.XLOOKUP(Tabelle10[[#This Row],[NegotiationID]]&amp;"FinalReject",Tabelle10[NegotiationID]&amp;Tabelle10[ActionType],Tabelle10[ActionType],,0))</f>
        <v>FinalAccept</v>
      </c>
      <c r="J1043">
        <v>0.71099999999999997</v>
      </c>
      <c r="K1043">
        <v>0.5585</v>
      </c>
      <c r="L1043">
        <v>1.2695000000000001</v>
      </c>
      <c r="M1043">
        <v>0.1525</v>
      </c>
      <c r="N1043">
        <v>174</v>
      </c>
      <c r="O1043">
        <v>948</v>
      </c>
      <c r="P1043">
        <v>8</v>
      </c>
      <c r="Q1043" s="3" t="s">
        <v>4531</v>
      </c>
    </row>
    <row r="1044" ht="15" customHeight="1">
      <c r="A1044" t="e">
        <f t="shared" ca="1" si="567"/>
        <v>#VALUE!</v>
      </c>
      <c r="B1044" t="e">
        <f t="array" ref="B1044" ca="1">_xlfn.XLOOKUP(Tabelle10[[#This Row],[ExperimentID]]&amp;Tabelle10[[#This Row],[NegotiationID]]&amp;Tabelle10[[#This Row],[MessageID]],ALL_IN_ONE[ExperimentID]&amp;ALL_IN_ONE[NegotiationID]&amp;ALL_IN_ONE[MessageID],ALL_IN_ONE[Gesamt_ID],,0)</f>
        <v>#VALUE!</v>
      </c>
      <c r="C1044">
        <v>68308</v>
      </c>
      <c r="D1044" t="s">
        <v>3675</v>
      </c>
      <c r="E1044">
        <v>77445</v>
      </c>
      <c r="F1044">
        <v>68295</v>
      </c>
      <c r="G1044">
        <v>68298</v>
      </c>
      <c r="H1044" t="s">
        <v>20</v>
      </c>
      <c r="I1044" t="str">
        <f t="array" ref="I1044">IFERROR(_xlfn.XLOOKUP(Tabelle10[[#This Row],[NegotiationID]]&amp;"FinalAccept",Tabelle10[NegotiationID]&amp;Tabelle10[ActionType],Tabelle10[ActionType],,0),_xlfn.XLOOKUP(Tabelle10[[#This Row],[NegotiationID]]&amp;"FinalReject",Tabelle10[NegotiationID]&amp;Tabelle10[ActionType],Tabelle10[ActionType],,0))</f>
        <v>FinalAccept</v>
      </c>
      <c r="J1044">
        <v>0.5585</v>
      </c>
      <c r="K1044">
        <v>0.71099999999999997</v>
      </c>
      <c r="L1044">
        <v>1.2695000000000001</v>
      </c>
      <c r="M1044">
        <v>0.1525</v>
      </c>
      <c r="N1044">
        <v>27</v>
      </c>
      <c r="O1044">
        <v>948</v>
      </c>
      <c r="P1044">
        <v>8</v>
      </c>
      <c r="Q1044" s="3" t="s">
        <v>4532</v>
      </c>
    </row>
    <row r="1045" ht="14.5" hidden="1">
      <c r="A1045" t="e">
        <f t="shared" ca="1" si="567"/>
        <v>#VALUE!</v>
      </c>
      <c r="B1045" t="e">
        <f t="array" ref="B1045" ca="1">_xlfn.XLOOKUP(Tabelle10[[#This Row],[ExperimentID]]&amp;Tabelle10[[#This Row],[NegotiationID]]&amp;Tabelle10[[#This Row],[MessageID]],ALL_IN_ONE[ExperimentID]&amp;ALL_IN_ONE[NegotiationID]&amp;ALL_IN_ONE[MessageID],ALL_IN_ONE[Gesamt_ID],,0)</f>
        <v>#VALUE!</v>
      </c>
      <c r="C1045">
        <v>68336</v>
      </c>
      <c r="D1045" t="s">
        <v>3675</v>
      </c>
      <c r="E1045">
        <v>68337</v>
      </c>
      <c r="H1045" t="s">
        <v>6019</v>
      </c>
      <c r="I1045" t="e">
        <f t="array" ref="I1045">IFERROR(_xlfn.XLOOKUP(Tabelle10[[#This Row],[NegotiationID]]&amp;"FinalAccept",Tabelle10[NegotiationID]&amp;Tabelle10[ActionType],Tabelle10[ActionType],,0),_xlfn.XLOOKUP(Tabelle10[[#This Row],[NegotiationID]]&amp;"FinalReject",Tabelle10[NegotiationID]&amp;Tabelle10[ActionType],Tabelle10[ActionType],,0))</f>
        <v>#N/A</v>
      </c>
      <c r="N1045">
        <v>21</v>
      </c>
      <c r="O1045">
        <v>21</v>
      </c>
      <c r="P1045">
        <v>1</v>
      </c>
      <c r="Q1045" t="s">
        <v>6020</v>
      </c>
    </row>
    <row r="1046" ht="14.5" hidden="1">
      <c r="A1046" t="e">
        <f t="shared" ca="1" si="567"/>
        <v>#VALUE!</v>
      </c>
      <c r="B1046" t="e">
        <f t="array" ref="B1046" ca="1">_xlfn.XLOOKUP(Tabelle10[[#This Row],[ExperimentID]]&amp;Tabelle10[[#This Row],[NegotiationID]]&amp;Tabelle10[[#This Row],[MessageID]],ALL_IN_ONE[ExperimentID]&amp;ALL_IN_ONE[NegotiationID]&amp;ALL_IN_ONE[MessageID],ALL_IN_ONE[Gesamt_ID],,0)</f>
        <v>#VALUE!</v>
      </c>
      <c r="C1046">
        <v>68364</v>
      </c>
      <c r="D1046" t="s">
        <v>3675</v>
      </c>
      <c r="E1046">
        <v>68365</v>
      </c>
      <c r="H1046" t="s">
        <v>6019</v>
      </c>
      <c r="I1046" t="e">
        <f t="array" ref="I1046">IFERROR(_xlfn.XLOOKUP(Tabelle10[[#This Row],[NegotiationID]]&amp;"FinalAccept",Tabelle10[NegotiationID]&amp;Tabelle10[ActionType],Tabelle10[ActionType],,0),_xlfn.XLOOKUP(Tabelle10[[#This Row],[NegotiationID]]&amp;"FinalReject",Tabelle10[NegotiationID]&amp;Tabelle10[ActionType],Tabelle10[ActionType],,0))</f>
        <v>#N/A</v>
      </c>
      <c r="N1046">
        <v>21</v>
      </c>
      <c r="O1046">
        <v>21</v>
      </c>
      <c r="P1046">
        <v>1</v>
      </c>
      <c r="Q1046" t="s">
        <v>6020</v>
      </c>
    </row>
    <row r="1047" ht="14.5" hidden="1">
      <c r="A1047" t="e">
        <f t="shared" ca="1" si="567"/>
        <v>#VALUE!</v>
      </c>
      <c r="B1047" t="e">
        <f t="array" ref="B1047" ca="1">_xlfn.XLOOKUP(Tabelle10[[#This Row],[ExperimentID]]&amp;Tabelle10[[#This Row],[NegotiationID]]&amp;Tabelle10[[#This Row],[MessageID]],ALL_IN_ONE[ExperimentID]&amp;ALL_IN_ONE[NegotiationID]&amp;ALL_IN_ONE[MessageID],ALL_IN_ONE[Gesamt_ID],,0)</f>
        <v>#VALUE!</v>
      </c>
      <c r="C1047">
        <v>68392</v>
      </c>
      <c r="D1047" t="s">
        <v>3675</v>
      </c>
      <c r="E1047">
        <v>68393</v>
      </c>
      <c r="H1047" t="s">
        <v>6019</v>
      </c>
      <c r="I1047" t="e">
        <f t="array" ref="I1047">IFERROR(_xlfn.XLOOKUP(Tabelle10[[#This Row],[NegotiationID]]&amp;"FinalAccept",Tabelle10[NegotiationID]&amp;Tabelle10[ActionType],Tabelle10[ActionType],,0),_xlfn.XLOOKUP(Tabelle10[[#This Row],[NegotiationID]]&amp;"FinalReject",Tabelle10[NegotiationID]&amp;Tabelle10[ActionType],Tabelle10[ActionType],,0))</f>
        <v>#N/A</v>
      </c>
      <c r="N1047">
        <v>21</v>
      </c>
      <c r="O1047">
        <v>21</v>
      </c>
      <c r="P1047">
        <v>1</v>
      </c>
      <c r="Q1047" t="s">
        <v>6020</v>
      </c>
    </row>
    <row r="1048" ht="14.5" hidden="1">
      <c r="A1048" t="e">
        <f t="shared" ca="1" si="567"/>
        <v>#VALUE!</v>
      </c>
      <c r="B1048" t="e">
        <f t="array" ref="B1048" ca="1">_xlfn.XLOOKUP(Tabelle10[[#This Row],[ExperimentID]]&amp;Tabelle10[[#This Row],[NegotiationID]]&amp;Tabelle10[[#This Row],[MessageID]],ALL_IN_ONE[ExperimentID]&amp;ALL_IN_ONE[NegotiationID]&amp;ALL_IN_ONE[MessageID],ALL_IN_ONE[Gesamt_ID],,0)</f>
        <v>#VALUE!</v>
      </c>
      <c r="C1048">
        <v>68420</v>
      </c>
      <c r="D1048" t="s">
        <v>3675</v>
      </c>
      <c r="E1048">
        <v>68421</v>
      </c>
      <c r="H1048" t="s">
        <v>6019</v>
      </c>
      <c r="I1048" t="e">
        <f t="array" ref="I1048">IFERROR(_xlfn.XLOOKUP(Tabelle10[[#This Row],[NegotiationID]]&amp;"FinalAccept",Tabelle10[NegotiationID]&amp;Tabelle10[ActionType],Tabelle10[ActionType],,0),_xlfn.XLOOKUP(Tabelle10[[#This Row],[NegotiationID]]&amp;"FinalReject",Tabelle10[NegotiationID]&amp;Tabelle10[ActionType],Tabelle10[ActionType],,0))</f>
        <v>#N/A</v>
      </c>
      <c r="N1048">
        <v>21</v>
      </c>
      <c r="O1048">
        <v>21</v>
      </c>
      <c r="P1048">
        <v>1</v>
      </c>
      <c r="Q1048" t="s">
        <v>6020</v>
      </c>
    </row>
    <row r="1049" ht="14.5" hidden="1">
      <c r="A1049" t="e">
        <f t="shared" ca="1" si="567"/>
        <v>#VALUE!</v>
      </c>
      <c r="B1049" t="e">
        <f t="array" ref="B1049" ca="1">_xlfn.XLOOKUP(Tabelle10[[#This Row],[ExperimentID]]&amp;Tabelle10[[#This Row],[NegotiationID]]&amp;Tabelle10[[#This Row],[MessageID]],ALL_IN_ONE[ExperimentID]&amp;ALL_IN_ONE[NegotiationID]&amp;ALL_IN_ONE[MessageID],ALL_IN_ONE[Gesamt_ID],,0)</f>
        <v>#VALUE!</v>
      </c>
      <c r="C1049">
        <v>68448</v>
      </c>
      <c r="D1049" t="s">
        <v>3675</v>
      </c>
      <c r="E1049">
        <v>68449</v>
      </c>
      <c r="H1049" t="s">
        <v>6019</v>
      </c>
      <c r="I1049" t="e">
        <f t="array" ref="I1049">IFERROR(_xlfn.XLOOKUP(Tabelle10[[#This Row],[NegotiationID]]&amp;"FinalAccept",Tabelle10[NegotiationID]&amp;Tabelle10[ActionType],Tabelle10[ActionType],,0),_xlfn.XLOOKUP(Tabelle10[[#This Row],[NegotiationID]]&amp;"FinalReject",Tabelle10[NegotiationID]&amp;Tabelle10[ActionType],Tabelle10[ActionType],,0))</f>
        <v>#N/A</v>
      </c>
      <c r="N1049">
        <v>21</v>
      </c>
      <c r="O1049">
        <v>21</v>
      </c>
      <c r="P1049">
        <v>1</v>
      </c>
      <c r="Q1049" t="s">
        <v>6020</v>
      </c>
    </row>
    <row r="1050" ht="14.5" hidden="1">
      <c r="A1050" t="e">
        <f t="shared" ca="1" si="567"/>
        <v>#VALUE!</v>
      </c>
      <c r="B1050" t="e">
        <f t="array" ref="B1050" ca="1">_xlfn.XLOOKUP(Tabelle10[[#This Row],[ExperimentID]]&amp;Tabelle10[[#This Row],[NegotiationID]]&amp;Tabelle10[[#This Row],[MessageID]],ALL_IN_ONE[ExperimentID]&amp;ALL_IN_ONE[NegotiationID]&amp;ALL_IN_ONE[MessageID],ALL_IN_ONE[Gesamt_ID],,0)</f>
        <v>#VALUE!</v>
      </c>
      <c r="C1050">
        <v>68476</v>
      </c>
      <c r="D1050" t="s">
        <v>3675</v>
      </c>
      <c r="E1050">
        <v>68477</v>
      </c>
      <c r="H1050" t="s">
        <v>6019</v>
      </c>
      <c r="I1050" t="e">
        <f t="array" ref="I1050">IFERROR(_xlfn.XLOOKUP(Tabelle10[[#This Row],[NegotiationID]]&amp;"FinalAccept",Tabelle10[NegotiationID]&amp;Tabelle10[ActionType],Tabelle10[ActionType],,0),_xlfn.XLOOKUP(Tabelle10[[#This Row],[NegotiationID]]&amp;"FinalReject",Tabelle10[NegotiationID]&amp;Tabelle10[ActionType],Tabelle10[ActionType],,0))</f>
        <v>#N/A</v>
      </c>
      <c r="N1050">
        <v>21</v>
      </c>
      <c r="O1050">
        <v>21</v>
      </c>
      <c r="P1050">
        <v>1</v>
      </c>
      <c r="Q1050" t="s">
        <v>6020</v>
      </c>
    </row>
    <row r="1051" ht="14.5" hidden="1">
      <c r="A1051" t="e">
        <f t="shared" ca="1" si="567"/>
        <v>#VALUE!</v>
      </c>
      <c r="B1051" t="e">
        <f t="array" ref="B1051" ca="1">_xlfn.XLOOKUP(Tabelle10[[#This Row],[ExperimentID]]&amp;Tabelle10[[#This Row],[NegotiationID]]&amp;Tabelle10[[#This Row],[MessageID]],ALL_IN_ONE[ExperimentID]&amp;ALL_IN_ONE[NegotiationID]&amp;ALL_IN_ONE[MessageID],ALL_IN_ONE[Gesamt_ID],,0)</f>
        <v>#VALUE!</v>
      </c>
      <c r="C1051">
        <v>68504</v>
      </c>
      <c r="D1051" t="s">
        <v>3675</v>
      </c>
      <c r="E1051">
        <v>68505</v>
      </c>
      <c r="H1051" t="s">
        <v>6019</v>
      </c>
      <c r="I1051" t="e">
        <f t="array" ref="I1051">IFERROR(_xlfn.XLOOKUP(Tabelle10[[#This Row],[NegotiationID]]&amp;"FinalAccept",Tabelle10[NegotiationID]&amp;Tabelle10[ActionType],Tabelle10[ActionType],,0),_xlfn.XLOOKUP(Tabelle10[[#This Row],[NegotiationID]]&amp;"FinalReject",Tabelle10[NegotiationID]&amp;Tabelle10[ActionType],Tabelle10[ActionType],,0))</f>
        <v>#N/A</v>
      </c>
      <c r="N1051">
        <v>21</v>
      </c>
      <c r="O1051">
        <v>21</v>
      </c>
      <c r="P1051">
        <v>1</v>
      </c>
      <c r="Q1051" t="s">
        <v>6020</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11">
    <outlinePr applyStyles="0" summaryBelow="1" summaryRight="1" showOutlineSymbols="1"/>
    <pageSetUpPr autoPageBreaks="1" fitToPage="0"/>
  </sheetPr>
  <sheetViews>
    <sheetView zoomScale="100" workbookViewId="0">
      <selection activeCell="B3" activeCellId="0" sqref="B3"/>
    </sheetView>
  </sheetViews>
  <sheetFormatPr baseColWidth="10" defaultRowHeight="15" customHeight="1"/>
  <cols>
    <col bestFit="1" customWidth="1" min="1" max="1" width="15.453125"/>
    <col bestFit="1" customWidth="1" min="2" max="2" width="13"/>
    <col bestFit="1" customWidth="1" min="3" max="3" width="15.7265625"/>
    <col bestFit="1" customWidth="1" min="4" max="4" width="18.453125"/>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7" width="255"/>
    <col customWidth="1" min="18" max="18" width="28.7265625"/>
    <col bestFit="1" customWidth="1" min="19" max="19" width="25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4.5" hidden="1">
      <c r="A2" t="e">
        <f t="shared" ref="A2:A65" ca="1" si="568">MID(CELL("Dateiname",$A$1),FIND("]",CELL("Dateiname",$A$1))+1,31)</f>
        <v>#VALUE!</v>
      </c>
      <c r="B2" t="e">
        <f t="array" ref="B2" ca="1">_xlfn.XLOOKUP(Tabelle11[[#This Row],[ExperimentID]]&amp;Tabelle11[[#This Row],[NegotiationID]]&amp;Tabelle11[[#This Row],[MessageID]],ALL_IN_ONE[ExperimentID]&amp;ALL_IN_ONE[NegotiationID]&amp;ALL_IN_ONE[MessageID],ALL_IN_ONE[Gesamt_ID],,0)</f>
        <v>#VALUE!</v>
      </c>
      <c r="C2">
        <v>336</v>
      </c>
      <c r="D2" t="s">
        <v>4534</v>
      </c>
      <c r="E2">
        <v>337</v>
      </c>
      <c r="H2" t="s">
        <v>6019</v>
      </c>
      <c r="I2" t="str">
        <f t="array" ref="I2">IFERROR(_xlfn.XLOOKUP(Tabelle11[[#This Row],[NegotiationID]]&amp;"FinalAccept",Tabelle11[NegotiationID]&amp;Tabelle11[ActionType],Tabelle11[ActionType],,0),_xlfn.XLOOKUP(Tabelle11[[#This Row],[NegotiationID]]&amp;"FinalReject",Tabelle11[NegotiationID]&amp;Tabelle11[ActionType],Tabelle11[ActionType],,0))</f>
        <v>FinalAccept</v>
      </c>
      <c r="N2">
        <v>21</v>
      </c>
      <c r="O2">
        <v>5498</v>
      </c>
      <c r="P2">
        <v>16</v>
      </c>
    </row>
    <row r="3" ht="15" customHeight="1">
      <c r="A3" t="e">
        <f t="shared" ca="1" si="568"/>
        <v>#VALUE!</v>
      </c>
      <c r="B3" t="e">
        <f t="array" ref="B3" ca="1">_xlfn.XLOOKUP(Tabelle11[[#This Row],[ExperimentID]]&amp;Tabelle11[[#This Row],[NegotiationID]]&amp;Tabelle11[[#This Row],[MessageID]],ALL_IN_ONE[ExperimentID]&amp;ALL_IN_ONE[NegotiationID]&amp;ALL_IN_ONE[MessageID],ALL_IN_ONE[Gesamt_ID],,0)</f>
        <v>#VALUE!</v>
      </c>
      <c r="C3">
        <v>336</v>
      </c>
      <c r="D3" t="s">
        <v>4534</v>
      </c>
      <c r="E3">
        <v>12127</v>
      </c>
      <c r="F3">
        <v>324</v>
      </c>
      <c r="G3">
        <v>319</v>
      </c>
      <c r="H3" t="s">
        <v>158</v>
      </c>
      <c r="I3" t="str">
        <f t="array" ref="I3">IFERROR(_xlfn.XLOOKUP(Tabelle11[[#This Row],[NegotiationID]]&amp;"FinalAccept",Tabelle11[NegotiationID]&amp;Tabelle11[ActionType],Tabelle11[ActionType],,0),_xlfn.XLOOKUP(Tabelle11[[#This Row],[NegotiationID]]&amp;"FinalReject",Tabelle11[NegotiationID]&amp;Tabelle11[ActionType],Tabelle11[ActionType],,0))</f>
        <v>FinalAccept</v>
      </c>
      <c r="J3">
        <v>0.82999999999999996</v>
      </c>
      <c r="K3">
        <v>0.099000000000000005</v>
      </c>
      <c r="L3">
        <v>0.92900000000000005</v>
      </c>
      <c r="M3">
        <v>0.73099999999999998</v>
      </c>
      <c r="N3">
        <v>238</v>
      </c>
      <c r="O3">
        <v>5498</v>
      </c>
      <c r="P3">
        <v>16</v>
      </c>
      <c r="Q3" s="3" t="s">
        <v>4535</v>
      </c>
    </row>
    <row r="4" ht="15" customHeight="1">
      <c r="A4" t="e">
        <f t="shared" ca="1" si="568"/>
        <v>#VALUE!</v>
      </c>
      <c r="B4" t="e">
        <f t="array" ref="B4" ca="1">_xlfn.XLOOKUP(Tabelle11[[#This Row],[ExperimentID]]&amp;Tabelle11[[#This Row],[NegotiationID]]&amp;Tabelle11[[#This Row],[MessageID]],ALL_IN_ONE[ExperimentID]&amp;ALL_IN_ONE[NegotiationID]&amp;ALL_IN_ONE[MessageID],ALL_IN_ONE[Gesamt_ID],,0)</f>
        <v>#VALUE!</v>
      </c>
      <c r="C4">
        <v>336</v>
      </c>
      <c r="D4" t="s">
        <v>4534</v>
      </c>
      <c r="E4">
        <v>12213</v>
      </c>
      <c r="F4">
        <v>319</v>
      </c>
      <c r="G4">
        <v>324</v>
      </c>
      <c r="H4" t="s">
        <v>31</v>
      </c>
      <c r="I4" t="str">
        <f t="array" ref="I4">IFERROR(_xlfn.XLOOKUP(Tabelle11[[#This Row],[NegotiationID]]&amp;"FinalAccept",Tabelle11[NegotiationID]&amp;Tabelle11[ActionType],Tabelle11[ActionType],,0),_xlfn.XLOOKUP(Tabelle11[[#This Row],[NegotiationID]]&amp;"FinalReject",Tabelle11[NegotiationID]&amp;Tabelle11[ActionType],Tabelle11[ActionType],,0))</f>
        <v>FinalAccept</v>
      </c>
      <c r="J4">
        <v>0.90549999999999997</v>
      </c>
      <c r="K4">
        <v>0.25430000000000003</v>
      </c>
      <c r="L4">
        <v>1.1597999999999999</v>
      </c>
      <c r="M4">
        <v>0.6512</v>
      </c>
      <c r="N4">
        <v>347</v>
      </c>
      <c r="O4">
        <v>5498</v>
      </c>
      <c r="P4">
        <v>16</v>
      </c>
      <c r="Q4" s="3" t="s">
        <v>4536</v>
      </c>
    </row>
    <row r="5" ht="15" customHeight="1">
      <c r="A5" t="e">
        <f t="shared" ca="1" si="568"/>
        <v>#VALUE!</v>
      </c>
      <c r="B5" t="e">
        <f t="array" ref="B5" ca="1">_xlfn.XLOOKUP(Tabelle11[[#This Row],[ExperimentID]]&amp;Tabelle11[[#This Row],[NegotiationID]]&amp;Tabelle11[[#This Row],[MessageID]],ALL_IN_ONE[ExperimentID]&amp;ALL_IN_ONE[NegotiationID]&amp;ALL_IN_ONE[MessageID],ALL_IN_ONE[Gesamt_ID],,0)</f>
        <v>#VALUE!</v>
      </c>
      <c r="C5">
        <v>336</v>
      </c>
      <c r="D5" t="s">
        <v>4534</v>
      </c>
      <c r="E5">
        <v>12568</v>
      </c>
      <c r="F5">
        <v>324</v>
      </c>
      <c r="G5">
        <v>319</v>
      </c>
      <c r="H5" t="s">
        <v>31</v>
      </c>
      <c r="I5" t="str">
        <f t="array" ref="I5">IFERROR(_xlfn.XLOOKUP(Tabelle11[[#This Row],[NegotiationID]]&amp;"FinalAccept",Tabelle11[NegotiationID]&amp;Tabelle11[ActionType],Tabelle11[ActionType],,0),_xlfn.XLOOKUP(Tabelle11[[#This Row],[NegotiationID]]&amp;"FinalReject",Tabelle11[NegotiationID]&amp;Tabelle11[ActionType],Tabelle11[ActionType],,0))</f>
        <v>FinalAccept</v>
      </c>
      <c r="J5">
        <v>0.89800000000000002</v>
      </c>
      <c r="K5">
        <v>0.23849999999999999</v>
      </c>
      <c r="L5">
        <v>1.1365000000000001</v>
      </c>
      <c r="M5">
        <v>0.65949999999999998</v>
      </c>
      <c r="N5">
        <v>534</v>
      </c>
      <c r="O5">
        <v>5498</v>
      </c>
      <c r="P5">
        <v>16</v>
      </c>
      <c r="Q5" s="3" t="s">
        <v>4537</v>
      </c>
    </row>
    <row r="6" ht="15" customHeight="1">
      <c r="A6" t="e">
        <f t="shared" ca="1" si="568"/>
        <v>#VALUE!</v>
      </c>
      <c r="B6" t="e">
        <f t="array" ref="B6" ca="1">_xlfn.XLOOKUP(Tabelle11[[#This Row],[ExperimentID]]&amp;Tabelle11[[#This Row],[NegotiationID]]&amp;Tabelle11[[#This Row],[MessageID]],ALL_IN_ONE[ExperimentID]&amp;ALL_IN_ONE[NegotiationID]&amp;ALL_IN_ONE[MessageID],ALL_IN_ONE[Gesamt_ID],,0)</f>
        <v>#VALUE!</v>
      </c>
      <c r="C6">
        <v>336</v>
      </c>
      <c r="D6" t="s">
        <v>4534</v>
      </c>
      <c r="E6">
        <v>12744</v>
      </c>
      <c r="F6">
        <v>319</v>
      </c>
      <c r="G6">
        <v>324</v>
      </c>
      <c r="H6" t="s">
        <v>31</v>
      </c>
      <c r="I6" t="str">
        <f t="array" ref="I6">IFERROR(_xlfn.XLOOKUP(Tabelle11[[#This Row],[NegotiationID]]&amp;"FinalAccept",Tabelle11[NegotiationID]&amp;Tabelle11[ActionType],Tabelle11[ActionType],,0),_xlfn.XLOOKUP(Tabelle11[[#This Row],[NegotiationID]]&amp;"FinalReject",Tabelle11[NegotiationID]&amp;Tabelle11[ActionType],Tabelle11[ActionType],,0))</f>
        <v>FinalAccept</v>
      </c>
      <c r="J6">
        <v>0.71050000000000002</v>
      </c>
      <c r="K6">
        <v>0.3357</v>
      </c>
      <c r="L6">
        <v>1.0462</v>
      </c>
      <c r="M6">
        <v>0.37480000000000002</v>
      </c>
      <c r="N6">
        <v>388</v>
      </c>
      <c r="O6">
        <v>5498</v>
      </c>
      <c r="P6">
        <v>16</v>
      </c>
      <c r="Q6" s="3" t="s">
        <v>4538</v>
      </c>
    </row>
    <row r="7" ht="15" customHeight="1">
      <c r="A7" t="e">
        <f t="shared" ca="1" si="568"/>
        <v>#VALUE!</v>
      </c>
      <c r="B7" t="e">
        <f t="array" ref="B7" ca="1">_xlfn.XLOOKUP(Tabelle11[[#This Row],[ExperimentID]]&amp;Tabelle11[[#This Row],[NegotiationID]]&amp;Tabelle11[[#This Row],[MessageID]],ALL_IN_ONE[ExperimentID]&amp;ALL_IN_ONE[NegotiationID]&amp;ALL_IN_ONE[MessageID],ALL_IN_ONE[Gesamt_ID],,0)</f>
        <v>#VALUE!</v>
      </c>
      <c r="C7">
        <v>336</v>
      </c>
      <c r="D7" t="s">
        <v>4534</v>
      </c>
      <c r="E7">
        <v>12973</v>
      </c>
      <c r="F7">
        <v>324</v>
      </c>
      <c r="G7">
        <v>319</v>
      </c>
      <c r="H7" t="s">
        <v>31</v>
      </c>
      <c r="I7" t="str">
        <f t="array" ref="I7">IFERROR(_xlfn.XLOOKUP(Tabelle11[[#This Row],[NegotiationID]]&amp;"FinalAccept",Tabelle11[NegotiationID]&amp;Tabelle11[ActionType],Tabelle11[ActionType],,0),_xlfn.XLOOKUP(Tabelle11[[#This Row],[NegotiationID]]&amp;"FinalReject",Tabelle11[NegotiationID]&amp;Tabelle11[ActionType],Tabelle11[ActionType],,0))</f>
        <v>FinalAccept</v>
      </c>
      <c r="J7">
        <v>0.76049999999999995</v>
      </c>
      <c r="K7">
        <v>0.31269999999999998</v>
      </c>
      <c r="L7">
        <v>1.0731999999999999</v>
      </c>
      <c r="M7">
        <v>0.44779999999999998</v>
      </c>
      <c r="N7">
        <v>417</v>
      </c>
      <c r="O7">
        <v>5498</v>
      </c>
      <c r="P7">
        <v>16</v>
      </c>
      <c r="Q7" s="3" t="s">
        <v>4539</v>
      </c>
    </row>
    <row r="8" ht="15" customHeight="1">
      <c r="A8" t="e">
        <f t="shared" ca="1" si="568"/>
        <v>#VALUE!</v>
      </c>
      <c r="B8" t="e">
        <f t="array" ref="B8" ca="1">_xlfn.XLOOKUP(Tabelle11[[#This Row],[ExperimentID]]&amp;Tabelle11[[#This Row],[NegotiationID]]&amp;Tabelle11[[#This Row],[MessageID]],ALL_IN_ONE[ExperimentID]&amp;ALL_IN_ONE[NegotiationID]&amp;ALL_IN_ONE[MessageID],ALL_IN_ONE[Gesamt_ID],,0)</f>
        <v>#VALUE!</v>
      </c>
      <c r="C8">
        <v>336</v>
      </c>
      <c r="D8" t="s">
        <v>4534</v>
      </c>
      <c r="E8">
        <v>13024</v>
      </c>
      <c r="F8">
        <v>319</v>
      </c>
      <c r="G8">
        <v>324</v>
      </c>
      <c r="H8" t="s">
        <v>31</v>
      </c>
      <c r="I8" t="str">
        <f t="array" ref="I8">IFERROR(_xlfn.XLOOKUP(Tabelle11[[#This Row],[NegotiationID]]&amp;"FinalAccept",Tabelle11[NegotiationID]&amp;Tabelle11[ActionType],Tabelle11[ActionType],,0),_xlfn.XLOOKUP(Tabelle11[[#This Row],[NegotiationID]]&amp;"FinalReject",Tabelle11[NegotiationID]&amp;Tabelle11[ActionType],Tabelle11[ActionType],,0))</f>
        <v>FinalAccept</v>
      </c>
      <c r="J8">
        <v>0.70569999999999999</v>
      </c>
      <c r="K8">
        <v>0.39329999999999998</v>
      </c>
      <c r="L8">
        <v>1.099</v>
      </c>
      <c r="M8">
        <v>0.31240000000000001</v>
      </c>
      <c r="N8">
        <v>360</v>
      </c>
      <c r="O8">
        <v>5498</v>
      </c>
      <c r="P8">
        <v>16</v>
      </c>
      <c r="Q8" s="3" t="s">
        <v>4540</v>
      </c>
    </row>
    <row r="9" ht="15" customHeight="1">
      <c r="A9" t="e">
        <f t="shared" ca="1" si="568"/>
        <v>#VALUE!</v>
      </c>
      <c r="B9" t="e">
        <f t="array" ref="B9" ca="1">_xlfn.XLOOKUP(Tabelle11[[#This Row],[ExperimentID]]&amp;Tabelle11[[#This Row],[NegotiationID]]&amp;Tabelle11[[#This Row],[MessageID]],ALL_IN_ONE[ExperimentID]&amp;ALL_IN_ONE[NegotiationID]&amp;ALL_IN_ONE[MessageID],ALL_IN_ONE[Gesamt_ID],,0)</f>
        <v>#VALUE!</v>
      </c>
      <c r="C9">
        <v>336</v>
      </c>
      <c r="D9" t="s">
        <v>4534</v>
      </c>
      <c r="E9">
        <v>13110</v>
      </c>
      <c r="F9">
        <v>324</v>
      </c>
      <c r="G9">
        <v>319</v>
      </c>
      <c r="H9" t="s">
        <v>31</v>
      </c>
      <c r="I9" t="str">
        <f t="array" ref="I9">IFERROR(_xlfn.XLOOKUP(Tabelle11[[#This Row],[NegotiationID]]&amp;"FinalAccept",Tabelle11[NegotiationID]&amp;Tabelle11[ActionType],Tabelle11[ActionType],,0),_xlfn.XLOOKUP(Tabelle11[[#This Row],[NegotiationID]]&amp;"FinalReject",Tabelle11[NegotiationID]&amp;Tabelle11[ActionType],Tabelle11[ActionType],,0))</f>
        <v>FinalAccept</v>
      </c>
      <c r="J9">
        <v>0.65980000000000005</v>
      </c>
      <c r="K9">
        <v>0.35249999999999998</v>
      </c>
      <c r="L9">
        <v>1.0123</v>
      </c>
      <c r="M9">
        <v>0.30730000000000002</v>
      </c>
      <c r="N9">
        <v>385</v>
      </c>
      <c r="O9">
        <v>5498</v>
      </c>
      <c r="P9">
        <v>16</v>
      </c>
      <c r="Q9" s="3" t="s">
        <v>4541</v>
      </c>
    </row>
    <row r="10" ht="15" customHeight="1">
      <c r="A10" t="e">
        <f t="shared" ca="1" si="568"/>
        <v>#VALUE!</v>
      </c>
      <c r="B10" t="e">
        <f t="array" ref="B10" ca="1">_xlfn.XLOOKUP(Tabelle11[[#This Row],[ExperimentID]]&amp;Tabelle11[[#This Row],[NegotiationID]]&amp;Tabelle11[[#This Row],[MessageID]],ALL_IN_ONE[ExperimentID]&amp;ALL_IN_ONE[NegotiationID]&amp;ALL_IN_ONE[MessageID],ALL_IN_ONE[Gesamt_ID],,0)</f>
        <v>#VALUE!</v>
      </c>
      <c r="C10">
        <v>336</v>
      </c>
      <c r="D10" t="s">
        <v>4534</v>
      </c>
      <c r="E10">
        <v>13145</v>
      </c>
      <c r="F10">
        <v>319</v>
      </c>
      <c r="G10">
        <v>324</v>
      </c>
      <c r="H10" t="s">
        <v>31</v>
      </c>
      <c r="I10" t="str">
        <f t="array" ref="I10">IFERROR(_xlfn.XLOOKUP(Tabelle11[[#This Row],[NegotiationID]]&amp;"FinalAccept",Tabelle11[NegotiationID]&amp;Tabelle11[ActionType],Tabelle11[ActionType],,0),_xlfn.XLOOKUP(Tabelle11[[#This Row],[NegotiationID]]&amp;"FinalReject",Tabelle11[NegotiationID]&amp;Tabelle11[ActionType],Tabelle11[ActionType],,0))</f>
        <v>FinalAccept</v>
      </c>
      <c r="J10">
        <v>0.68620000000000003</v>
      </c>
      <c r="K10">
        <v>0.41539999999999999</v>
      </c>
      <c r="L10">
        <v>1.1015999999999999</v>
      </c>
      <c r="M10">
        <v>0.27079999999999999</v>
      </c>
      <c r="N10">
        <v>407</v>
      </c>
      <c r="O10">
        <v>5498</v>
      </c>
      <c r="P10">
        <v>16</v>
      </c>
      <c r="Q10" s="3" t="s">
        <v>4542</v>
      </c>
    </row>
    <row r="11" ht="15" customHeight="1">
      <c r="A11" t="e">
        <f t="shared" ca="1" si="568"/>
        <v>#VALUE!</v>
      </c>
      <c r="B11" t="e">
        <f t="array" ref="B11" ca="1">_xlfn.XLOOKUP(Tabelle11[[#This Row],[ExperimentID]]&amp;Tabelle11[[#This Row],[NegotiationID]]&amp;Tabelle11[[#This Row],[MessageID]],ALL_IN_ONE[ExperimentID]&amp;ALL_IN_ONE[NegotiationID]&amp;ALL_IN_ONE[MessageID],ALL_IN_ONE[Gesamt_ID],,0)</f>
        <v>#VALUE!</v>
      </c>
      <c r="C11">
        <v>336</v>
      </c>
      <c r="D11" t="s">
        <v>4534</v>
      </c>
      <c r="E11">
        <v>13203</v>
      </c>
      <c r="F11">
        <v>324</v>
      </c>
      <c r="G11">
        <v>319</v>
      </c>
      <c r="H11" t="s">
        <v>31</v>
      </c>
      <c r="I11" t="str">
        <f t="array" ref="I11">IFERROR(_xlfn.XLOOKUP(Tabelle11[[#This Row],[NegotiationID]]&amp;"FinalAccept",Tabelle11[NegotiationID]&amp;Tabelle11[ActionType],Tabelle11[ActionType],,0),_xlfn.XLOOKUP(Tabelle11[[#This Row],[NegotiationID]]&amp;"FinalReject",Tabelle11[NegotiationID]&amp;Tabelle11[ActionType],Tabelle11[ActionType],,0))</f>
        <v>FinalAccept</v>
      </c>
      <c r="J11">
        <v>0.62009999999999998</v>
      </c>
      <c r="K11">
        <v>0.4657</v>
      </c>
      <c r="L11">
        <v>1.0858000000000001</v>
      </c>
      <c r="M11">
        <v>0.15440000000000001</v>
      </c>
      <c r="N11">
        <v>365</v>
      </c>
      <c r="O11">
        <v>5498</v>
      </c>
      <c r="P11">
        <v>16</v>
      </c>
      <c r="Q11" s="3" t="s">
        <v>4543</v>
      </c>
    </row>
    <row r="12" ht="15" customHeight="1">
      <c r="A12" t="e">
        <f t="shared" ca="1" si="568"/>
        <v>#VALUE!</v>
      </c>
      <c r="B12" t="e">
        <f t="array" ref="B12" ca="1">_xlfn.XLOOKUP(Tabelle11[[#This Row],[ExperimentID]]&amp;Tabelle11[[#This Row],[NegotiationID]]&amp;Tabelle11[[#This Row],[MessageID]],ALL_IN_ONE[ExperimentID]&amp;ALL_IN_ONE[NegotiationID]&amp;ALL_IN_ONE[MessageID],ALL_IN_ONE[Gesamt_ID],,0)</f>
        <v>#VALUE!</v>
      </c>
      <c r="C12">
        <v>336</v>
      </c>
      <c r="D12" t="s">
        <v>4534</v>
      </c>
      <c r="E12">
        <v>13252</v>
      </c>
      <c r="F12">
        <v>319</v>
      </c>
      <c r="G12">
        <v>324</v>
      </c>
      <c r="H12" t="s">
        <v>31</v>
      </c>
      <c r="I12" t="str">
        <f t="array" ref="I12">IFERROR(_xlfn.XLOOKUP(Tabelle11[[#This Row],[NegotiationID]]&amp;"FinalAccept",Tabelle11[NegotiationID]&amp;Tabelle11[ActionType],Tabelle11[ActionType],,0),_xlfn.XLOOKUP(Tabelle11[[#This Row],[NegotiationID]]&amp;"FinalReject",Tabelle11[NegotiationID]&amp;Tabelle11[ActionType],Tabelle11[ActionType],,0))</f>
        <v>FinalAccept</v>
      </c>
      <c r="J12">
        <v>0.65100000000000002</v>
      </c>
      <c r="K12">
        <v>0.49340000000000001</v>
      </c>
      <c r="L12">
        <v>1.1444000000000001</v>
      </c>
      <c r="M12">
        <v>0.15759999999999999</v>
      </c>
      <c r="N12">
        <v>296</v>
      </c>
      <c r="O12">
        <v>5498</v>
      </c>
      <c r="P12">
        <v>16</v>
      </c>
      <c r="Q12" s="3" t="s">
        <v>4544</v>
      </c>
    </row>
    <row r="13" ht="15" customHeight="1">
      <c r="A13" t="e">
        <f t="shared" ca="1" si="568"/>
        <v>#VALUE!</v>
      </c>
      <c r="B13" t="e">
        <f t="array" ref="B13" ca="1">_xlfn.XLOOKUP(Tabelle11[[#This Row],[ExperimentID]]&amp;Tabelle11[[#This Row],[NegotiationID]]&amp;Tabelle11[[#This Row],[MessageID]],ALL_IN_ONE[ExperimentID]&amp;ALL_IN_ONE[NegotiationID]&amp;ALL_IN_ONE[MessageID],ALL_IN_ONE[Gesamt_ID],,0)</f>
        <v>#VALUE!</v>
      </c>
      <c r="C13">
        <v>336</v>
      </c>
      <c r="D13" t="s">
        <v>4534</v>
      </c>
      <c r="E13">
        <v>13393</v>
      </c>
      <c r="F13">
        <v>324</v>
      </c>
      <c r="G13">
        <v>319</v>
      </c>
      <c r="H13" t="s">
        <v>31</v>
      </c>
      <c r="I13" t="str">
        <f t="array" ref="I13">IFERROR(_xlfn.XLOOKUP(Tabelle11[[#This Row],[NegotiationID]]&amp;"FinalAccept",Tabelle11[NegotiationID]&amp;Tabelle11[ActionType],Tabelle11[ActionType],,0),_xlfn.XLOOKUP(Tabelle11[[#This Row],[NegotiationID]]&amp;"FinalReject",Tabelle11[NegotiationID]&amp;Tabelle11[ActionType],Tabelle11[ActionType],,0))</f>
        <v>FinalAccept</v>
      </c>
      <c r="J13">
        <v>0.55779999999999996</v>
      </c>
      <c r="K13">
        <v>0.47099999999999997</v>
      </c>
      <c r="L13">
        <v>1.0287999999999999</v>
      </c>
      <c r="M13">
        <v>0.086800000000000002</v>
      </c>
      <c r="N13">
        <v>294</v>
      </c>
      <c r="O13">
        <v>5498</v>
      </c>
      <c r="P13">
        <v>16</v>
      </c>
      <c r="Q13" s="3" t="s">
        <v>4545</v>
      </c>
    </row>
    <row r="14" ht="15" customHeight="1">
      <c r="A14" t="e">
        <f t="shared" ca="1" si="568"/>
        <v>#VALUE!</v>
      </c>
      <c r="B14" t="e">
        <f t="array" ref="B14" ca="1">_xlfn.XLOOKUP(Tabelle11[[#This Row],[ExperimentID]]&amp;Tabelle11[[#This Row],[NegotiationID]]&amp;Tabelle11[[#This Row],[MessageID]],ALL_IN_ONE[ExperimentID]&amp;ALL_IN_ONE[NegotiationID]&amp;ALL_IN_ONE[MessageID],ALL_IN_ONE[Gesamt_ID],,0)</f>
        <v>#VALUE!</v>
      </c>
      <c r="C14">
        <v>336</v>
      </c>
      <c r="D14" t="s">
        <v>4534</v>
      </c>
      <c r="E14">
        <v>13395</v>
      </c>
      <c r="F14">
        <v>319</v>
      </c>
      <c r="G14">
        <v>324</v>
      </c>
      <c r="H14" t="s">
        <v>31</v>
      </c>
      <c r="I14" t="str">
        <f t="array" ref="I14">IFERROR(_xlfn.XLOOKUP(Tabelle11[[#This Row],[NegotiationID]]&amp;"FinalAccept",Tabelle11[NegotiationID]&amp;Tabelle11[ActionType],Tabelle11[ActionType],,0),_xlfn.XLOOKUP(Tabelle11[[#This Row],[NegotiationID]]&amp;"FinalReject",Tabelle11[NegotiationID]&amp;Tabelle11[ActionType],Tabelle11[ActionType],,0))</f>
        <v>FinalAccept</v>
      </c>
      <c r="J14">
        <v>0.63149999999999995</v>
      </c>
      <c r="K14">
        <v>0.53080000000000005</v>
      </c>
      <c r="L14">
        <v>1.1623000000000001</v>
      </c>
      <c r="M14">
        <v>0.1007</v>
      </c>
      <c r="N14">
        <v>342</v>
      </c>
      <c r="O14">
        <v>5498</v>
      </c>
      <c r="P14">
        <v>16</v>
      </c>
      <c r="Q14" s="3" t="s">
        <v>4546</v>
      </c>
    </row>
    <row r="15" ht="15" customHeight="1">
      <c r="A15" t="e">
        <f t="shared" ca="1" si="568"/>
        <v>#VALUE!</v>
      </c>
      <c r="B15" t="e">
        <f t="array" ref="B15" ca="1">_xlfn.XLOOKUP(Tabelle11[[#This Row],[ExperimentID]]&amp;Tabelle11[[#This Row],[NegotiationID]]&amp;Tabelle11[[#This Row],[MessageID]],ALL_IN_ONE[ExperimentID]&amp;ALL_IN_ONE[NegotiationID]&amp;ALL_IN_ONE[MessageID],ALL_IN_ONE[Gesamt_ID],,0)</f>
        <v>#VALUE!</v>
      </c>
      <c r="C15">
        <v>336</v>
      </c>
      <c r="D15" t="s">
        <v>4534</v>
      </c>
      <c r="E15">
        <v>13434</v>
      </c>
      <c r="F15">
        <v>324</v>
      </c>
      <c r="G15">
        <v>319</v>
      </c>
      <c r="H15" t="s">
        <v>31</v>
      </c>
      <c r="I15" t="str">
        <f t="array" ref="I15">IFERROR(_xlfn.XLOOKUP(Tabelle11[[#This Row],[NegotiationID]]&amp;"FinalAccept",Tabelle11[NegotiationID]&amp;Tabelle11[ActionType],Tabelle11[ActionType],,0),_xlfn.XLOOKUP(Tabelle11[[#This Row],[NegotiationID]]&amp;"FinalReject",Tabelle11[NegotiationID]&amp;Tabelle11[ActionType],Tabelle11[ActionType],,0))</f>
        <v>FinalAccept</v>
      </c>
      <c r="J15">
        <v>0.55479999999999996</v>
      </c>
      <c r="K15">
        <v>0.54820000000000002</v>
      </c>
      <c r="L15">
        <v>1.103</v>
      </c>
      <c r="M15">
        <v>0.0066</v>
      </c>
      <c r="N15">
        <v>376</v>
      </c>
      <c r="O15">
        <v>5498</v>
      </c>
      <c r="P15">
        <v>16</v>
      </c>
      <c r="Q15" s="3" t="s">
        <v>4547</v>
      </c>
    </row>
    <row r="16" ht="15" customHeight="1">
      <c r="A16" t="e">
        <f t="shared" ca="1" si="568"/>
        <v>#VALUE!</v>
      </c>
      <c r="B16" t="e">
        <f t="array" ref="B16" ca="1">_xlfn.XLOOKUP(Tabelle11[[#This Row],[ExperimentID]]&amp;Tabelle11[[#This Row],[NegotiationID]]&amp;Tabelle11[[#This Row],[MessageID]],ALL_IN_ONE[ExperimentID]&amp;ALL_IN_ONE[NegotiationID]&amp;ALL_IN_ONE[MessageID],ALL_IN_ONE[Gesamt_ID],,0)</f>
        <v>#VALUE!</v>
      </c>
      <c r="C16">
        <v>336</v>
      </c>
      <c r="D16" t="s">
        <v>4534</v>
      </c>
      <c r="E16">
        <v>13494</v>
      </c>
      <c r="F16">
        <v>319</v>
      </c>
      <c r="G16">
        <v>324</v>
      </c>
      <c r="H16" t="s">
        <v>31</v>
      </c>
      <c r="I16" t="str">
        <f t="array" ref="I16">IFERROR(_xlfn.XLOOKUP(Tabelle11[[#This Row],[NegotiationID]]&amp;"FinalAccept",Tabelle11[NegotiationID]&amp;Tabelle11[ActionType],Tabelle11[ActionType],,0),_xlfn.XLOOKUP(Tabelle11[[#This Row],[NegotiationID]]&amp;"FinalReject",Tabelle11[NegotiationID]&amp;Tabelle11[ActionType],Tabelle11[ActionType],,0))</f>
        <v>FinalAccept</v>
      </c>
      <c r="J16">
        <v>0.63149999999999995</v>
      </c>
      <c r="K16">
        <v>0.53080000000000005</v>
      </c>
      <c r="L16">
        <v>1.1623000000000001</v>
      </c>
      <c r="M16">
        <v>0.1007</v>
      </c>
      <c r="N16">
        <v>459</v>
      </c>
      <c r="O16">
        <v>5498</v>
      </c>
      <c r="P16">
        <v>16</v>
      </c>
      <c r="Q16" s="3" t="s">
        <v>4548</v>
      </c>
    </row>
    <row r="17" ht="15" customHeight="1">
      <c r="A17" t="e">
        <f t="shared" ca="1" si="568"/>
        <v>#VALUE!</v>
      </c>
      <c r="B17" t="e">
        <f t="array" ref="B17" ca="1">_xlfn.XLOOKUP(Tabelle11[[#This Row],[ExperimentID]]&amp;Tabelle11[[#This Row],[NegotiationID]]&amp;Tabelle11[[#This Row],[MessageID]],ALL_IN_ONE[ExperimentID]&amp;ALL_IN_ONE[NegotiationID]&amp;ALL_IN_ONE[MessageID],ALL_IN_ONE[Gesamt_ID],,0)</f>
        <v>#VALUE!</v>
      </c>
      <c r="C17">
        <v>336</v>
      </c>
      <c r="D17" t="s">
        <v>4534</v>
      </c>
      <c r="E17">
        <v>13499</v>
      </c>
      <c r="F17">
        <v>324</v>
      </c>
      <c r="G17">
        <v>319</v>
      </c>
      <c r="H17" t="s">
        <v>20</v>
      </c>
      <c r="I17" t="str">
        <f t="array" ref="I17">IFERROR(_xlfn.XLOOKUP(Tabelle11[[#This Row],[NegotiationID]]&amp;"FinalAccept",Tabelle11[NegotiationID]&amp;Tabelle11[ActionType],Tabelle11[ActionType],,0),_xlfn.XLOOKUP(Tabelle11[[#This Row],[NegotiationID]]&amp;"FinalReject",Tabelle11[NegotiationID]&amp;Tabelle11[ActionType],Tabelle11[ActionType],,0))</f>
        <v>FinalAccept</v>
      </c>
      <c r="J17">
        <v>0.53080000000000005</v>
      </c>
      <c r="K17">
        <v>0.63149999999999995</v>
      </c>
      <c r="L17">
        <v>1.1623000000000001</v>
      </c>
      <c r="M17">
        <v>0.1007</v>
      </c>
      <c r="N17">
        <v>269</v>
      </c>
      <c r="O17">
        <v>5498</v>
      </c>
      <c r="P17">
        <v>16</v>
      </c>
      <c r="Q17" s="3" t="s">
        <v>4549</v>
      </c>
    </row>
    <row r="18" ht="14.5" hidden="1">
      <c r="A18" t="e">
        <f t="shared" ca="1" si="568"/>
        <v>#VALUE!</v>
      </c>
      <c r="B18" t="e">
        <f t="array" ref="B18" ca="1">_xlfn.XLOOKUP(Tabelle11[[#This Row],[ExperimentID]]&amp;Tabelle11[[#This Row],[NegotiationID]]&amp;Tabelle11[[#This Row],[MessageID]],ALL_IN_ONE[ExperimentID]&amp;ALL_IN_ONE[NegotiationID]&amp;ALL_IN_ONE[MessageID],ALL_IN_ONE[Gesamt_ID],,0)</f>
        <v>#VALUE!</v>
      </c>
      <c r="C18">
        <v>368</v>
      </c>
      <c r="D18" t="s">
        <v>4534</v>
      </c>
      <c r="E18">
        <v>369</v>
      </c>
      <c r="H18" t="s">
        <v>6019</v>
      </c>
      <c r="I18" t="str">
        <f t="array" ref="I18">IFERROR(_xlfn.XLOOKUP(Tabelle11[[#This Row],[NegotiationID]]&amp;"FinalAccept",Tabelle11[NegotiationID]&amp;Tabelle11[ActionType],Tabelle11[ActionType],,0),_xlfn.XLOOKUP(Tabelle11[[#This Row],[NegotiationID]]&amp;"FinalReject",Tabelle11[NegotiationID]&amp;Tabelle11[ActionType],Tabelle11[ActionType],,0))</f>
        <v>FinalAccept</v>
      </c>
      <c r="N18">
        <v>21</v>
      </c>
      <c r="O18">
        <v>1298</v>
      </c>
      <c r="P18">
        <v>11</v>
      </c>
    </row>
    <row r="19" ht="15" customHeight="1">
      <c r="A19" t="e">
        <f t="shared" ca="1" si="568"/>
        <v>#VALUE!</v>
      </c>
      <c r="B19" t="e">
        <f t="array" ref="B19" ca="1">_xlfn.XLOOKUP(Tabelle11[[#This Row],[ExperimentID]]&amp;Tabelle11[[#This Row],[NegotiationID]]&amp;Tabelle11[[#This Row],[MessageID]],ALL_IN_ONE[ExperimentID]&amp;ALL_IN_ONE[NegotiationID]&amp;ALL_IN_ONE[MessageID],ALL_IN_ONE[Gesamt_ID],,0)</f>
        <v>#VALUE!</v>
      </c>
      <c r="C19">
        <v>368</v>
      </c>
      <c r="D19" t="s">
        <v>4534</v>
      </c>
      <c r="E19">
        <v>12304</v>
      </c>
      <c r="F19">
        <v>356</v>
      </c>
      <c r="G19">
        <v>351</v>
      </c>
      <c r="H19" t="s">
        <v>19</v>
      </c>
      <c r="I19" t="str">
        <f t="array" ref="I19">IFERROR(_xlfn.XLOOKUP(Tabelle11[[#This Row],[NegotiationID]]&amp;"FinalAccept",Tabelle11[NegotiationID]&amp;Tabelle11[ActionType],Tabelle11[ActionType],,0),_xlfn.XLOOKUP(Tabelle11[[#This Row],[NegotiationID]]&amp;"FinalReject",Tabelle11[NegotiationID]&amp;Tabelle11[ActionType],Tabelle11[ActionType],,0))</f>
        <v>FinalAccept</v>
      </c>
      <c r="J19">
        <v>0.69520000000000004</v>
      </c>
      <c r="K19">
        <v>0.3952</v>
      </c>
      <c r="L19">
        <v>1.0904</v>
      </c>
      <c r="M19">
        <v>0.29999999999999999</v>
      </c>
      <c r="N19">
        <v>58</v>
      </c>
      <c r="O19">
        <v>1298</v>
      </c>
      <c r="P19">
        <v>11</v>
      </c>
      <c r="Q19" s="3" t="s">
        <v>4550</v>
      </c>
    </row>
    <row r="20" ht="15" customHeight="1">
      <c r="A20" t="e">
        <f t="shared" ca="1" si="568"/>
        <v>#VALUE!</v>
      </c>
      <c r="B20" t="e">
        <f t="array" ref="B20" ca="1">_xlfn.XLOOKUP(Tabelle11[[#This Row],[ExperimentID]]&amp;Tabelle11[[#This Row],[NegotiationID]]&amp;Tabelle11[[#This Row],[MessageID]],ALL_IN_ONE[ExperimentID]&amp;ALL_IN_ONE[NegotiationID]&amp;ALL_IN_ONE[MessageID],ALL_IN_ONE[Gesamt_ID],,0)</f>
        <v>#VALUE!</v>
      </c>
      <c r="C20">
        <v>368</v>
      </c>
      <c r="D20" t="s">
        <v>4534</v>
      </c>
      <c r="E20">
        <v>12569</v>
      </c>
      <c r="F20">
        <v>351</v>
      </c>
      <c r="G20">
        <v>356</v>
      </c>
      <c r="H20" t="s">
        <v>31</v>
      </c>
      <c r="I20" t="str">
        <f t="array" ref="I20">IFERROR(_xlfn.XLOOKUP(Tabelle11[[#This Row],[NegotiationID]]&amp;"FinalAccept",Tabelle11[NegotiationID]&amp;Tabelle11[ActionType],Tabelle11[ActionType],,0),_xlfn.XLOOKUP(Tabelle11[[#This Row],[NegotiationID]]&amp;"FinalReject",Tabelle11[NegotiationID]&amp;Tabelle11[ActionType],Tabelle11[ActionType],,0))</f>
        <v>FinalAccept</v>
      </c>
      <c r="J20">
        <v>0.98050000000000004</v>
      </c>
      <c r="K20">
        <v>0.17610000000000001</v>
      </c>
      <c r="L20">
        <v>1.1566000000000001</v>
      </c>
      <c r="M20">
        <v>0.8044</v>
      </c>
      <c r="N20">
        <v>310</v>
      </c>
      <c r="O20">
        <v>1298</v>
      </c>
      <c r="P20">
        <v>11</v>
      </c>
      <c r="Q20" s="3" t="s">
        <v>4551</v>
      </c>
    </row>
    <row r="21" ht="15" customHeight="1">
      <c r="A21" t="e">
        <f t="shared" ca="1" si="568"/>
        <v>#VALUE!</v>
      </c>
      <c r="B21" t="e">
        <f t="array" ref="B21" ca="1">_xlfn.XLOOKUP(Tabelle11[[#This Row],[ExperimentID]]&amp;Tabelle11[[#This Row],[NegotiationID]]&amp;Tabelle11[[#This Row],[MessageID]],ALL_IN_ONE[ExperimentID]&amp;ALL_IN_ONE[NegotiationID]&amp;ALL_IN_ONE[MessageID],ALL_IN_ONE[Gesamt_ID],,0)</f>
        <v>#VALUE!</v>
      </c>
      <c r="C21">
        <v>368</v>
      </c>
      <c r="D21" t="s">
        <v>4534</v>
      </c>
      <c r="E21">
        <v>12767</v>
      </c>
      <c r="F21">
        <v>356</v>
      </c>
      <c r="G21">
        <v>351</v>
      </c>
      <c r="H21" t="s">
        <v>31</v>
      </c>
      <c r="I21" t="str">
        <f t="array" ref="I21">IFERROR(_xlfn.XLOOKUP(Tabelle11[[#This Row],[NegotiationID]]&amp;"FinalAccept",Tabelle11[NegotiationID]&amp;Tabelle11[ActionType],Tabelle11[ActionType],,0),_xlfn.XLOOKUP(Tabelle11[[#This Row],[NegotiationID]]&amp;"FinalReject",Tabelle11[NegotiationID]&amp;Tabelle11[ActionType],Tabelle11[ActionType],,0))</f>
        <v>FinalAccept</v>
      </c>
      <c r="J21">
        <v>0.63380000000000003</v>
      </c>
      <c r="K21">
        <v>0.498</v>
      </c>
      <c r="L21">
        <v>1.1317999999999999</v>
      </c>
      <c r="M21">
        <v>0.1358</v>
      </c>
      <c r="N21">
        <v>71</v>
      </c>
      <c r="O21">
        <v>1298</v>
      </c>
      <c r="P21">
        <v>11</v>
      </c>
      <c r="Q21" s="3" t="s">
        <v>4552</v>
      </c>
    </row>
    <row r="22" ht="15" customHeight="1">
      <c r="A22" t="e">
        <f t="shared" ca="1" si="568"/>
        <v>#VALUE!</v>
      </c>
      <c r="B22" t="e">
        <f t="array" ref="B22" ca="1">_xlfn.XLOOKUP(Tabelle11[[#This Row],[ExperimentID]]&amp;Tabelle11[[#This Row],[NegotiationID]]&amp;Tabelle11[[#This Row],[MessageID]],ALL_IN_ONE[ExperimentID]&amp;ALL_IN_ONE[NegotiationID]&amp;ALL_IN_ONE[MessageID],ALL_IN_ONE[Gesamt_ID],,0)</f>
        <v>#VALUE!</v>
      </c>
      <c r="C22">
        <v>368</v>
      </c>
      <c r="D22" t="s">
        <v>4534</v>
      </c>
      <c r="E22">
        <v>12785</v>
      </c>
      <c r="F22">
        <v>351</v>
      </c>
      <c r="G22">
        <v>356</v>
      </c>
      <c r="H22" t="s">
        <v>31</v>
      </c>
      <c r="I22" t="str">
        <f t="array" ref="I22">IFERROR(_xlfn.XLOOKUP(Tabelle11[[#This Row],[NegotiationID]]&amp;"FinalAccept",Tabelle11[NegotiationID]&amp;Tabelle11[ActionType],Tabelle11[ActionType],,0),_xlfn.XLOOKUP(Tabelle11[[#This Row],[NegotiationID]]&amp;"FinalReject",Tabelle11[NegotiationID]&amp;Tabelle11[ActionType],Tabelle11[ActionType],,0))</f>
        <v>FinalAccept</v>
      </c>
      <c r="J22">
        <v>0.871</v>
      </c>
      <c r="K22">
        <v>0.29339999999999999</v>
      </c>
      <c r="L22">
        <v>1.1644000000000001</v>
      </c>
      <c r="M22">
        <v>0.5776</v>
      </c>
      <c r="N22">
        <v>225</v>
      </c>
      <c r="O22">
        <v>1298</v>
      </c>
      <c r="P22">
        <v>11</v>
      </c>
      <c r="Q22" s="3" t="s">
        <v>4553</v>
      </c>
    </row>
    <row r="23" ht="15" customHeight="1">
      <c r="A23" t="e">
        <f t="shared" ca="1" si="568"/>
        <v>#VALUE!</v>
      </c>
      <c r="B23" t="e">
        <f t="array" ref="B23" ca="1">_xlfn.XLOOKUP(Tabelle11[[#This Row],[ExperimentID]]&amp;Tabelle11[[#This Row],[NegotiationID]]&amp;Tabelle11[[#This Row],[MessageID]],ALL_IN_ONE[ExperimentID]&amp;ALL_IN_ONE[NegotiationID]&amp;ALL_IN_ONE[MessageID],ALL_IN_ONE[Gesamt_ID],,0)</f>
        <v>#VALUE!</v>
      </c>
      <c r="C23">
        <v>368</v>
      </c>
      <c r="D23" t="s">
        <v>4534</v>
      </c>
      <c r="E23">
        <v>12789</v>
      </c>
      <c r="F23">
        <v>356</v>
      </c>
      <c r="G23">
        <v>351</v>
      </c>
      <c r="H23" t="s">
        <v>31</v>
      </c>
      <c r="I23" t="str">
        <f t="array" ref="I23">IFERROR(_xlfn.XLOOKUP(Tabelle11[[#This Row],[NegotiationID]]&amp;"FinalAccept",Tabelle11[NegotiationID]&amp;Tabelle11[ActionType],Tabelle11[ActionType],,0),_xlfn.XLOOKUP(Tabelle11[[#This Row],[NegotiationID]]&amp;"FinalReject",Tabelle11[NegotiationID]&amp;Tabelle11[ActionType],Tabelle11[ActionType],,0))</f>
        <v>FinalAccept</v>
      </c>
      <c r="J23">
        <v>0.62219999999999998</v>
      </c>
      <c r="K23">
        <v>0.51249999999999996</v>
      </c>
      <c r="L23">
        <v>1.1347</v>
      </c>
      <c r="M23">
        <v>0.10970000000000001</v>
      </c>
      <c r="N23">
        <v>96</v>
      </c>
      <c r="O23">
        <v>1298</v>
      </c>
      <c r="P23">
        <v>11</v>
      </c>
      <c r="Q23" s="3" t="s">
        <v>4554</v>
      </c>
    </row>
    <row r="24" ht="87" hidden="1">
      <c r="A24" t="e">
        <f t="shared" ca="1" si="568"/>
        <v>#VALUE!</v>
      </c>
      <c r="B24" t="e">
        <f t="array" ref="B24" ca="1">_xlfn.XLOOKUP(Tabelle11[[#This Row],[ExperimentID]]&amp;Tabelle11[[#This Row],[NegotiationID]]&amp;Tabelle11[[#This Row],[MessageID]],ALL_IN_ONE[ExperimentID]&amp;ALL_IN_ONE[NegotiationID]&amp;ALL_IN_ONE[MessageID],ALL_IN_ONE[Gesamt_ID],,0)</f>
        <v>#VALUE!</v>
      </c>
      <c r="C24">
        <v>368</v>
      </c>
      <c r="D24" t="s">
        <v>4534</v>
      </c>
      <c r="E24">
        <v>12968</v>
      </c>
      <c r="F24">
        <v>351</v>
      </c>
      <c r="G24">
        <v>356</v>
      </c>
      <c r="H24" t="s">
        <v>22</v>
      </c>
      <c r="I24" t="str">
        <f t="array" ref="I24">IFERROR(_xlfn.XLOOKUP(Tabelle11[[#This Row],[NegotiationID]]&amp;"FinalAccept",Tabelle11[NegotiationID]&amp;Tabelle11[ActionType],Tabelle11[ActionType],,0),_xlfn.XLOOKUP(Tabelle11[[#This Row],[NegotiationID]]&amp;"FinalReject",Tabelle11[NegotiationID]&amp;Tabelle11[ActionType],Tabelle11[ActionType],,0))</f>
        <v>FinalAccept</v>
      </c>
      <c r="N24">
        <v>109</v>
      </c>
      <c r="O24">
        <v>1298</v>
      </c>
      <c r="P24">
        <v>11</v>
      </c>
      <c r="Q24" s="3" t="s">
        <v>6724</v>
      </c>
    </row>
    <row r="25" ht="87" hidden="1">
      <c r="A25" t="e">
        <f t="shared" ca="1" si="568"/>
        <v>#VALUE!</v>
      </c>
      <c r="B25" t="e">
        <f t="array" ref="B25" ca="1">_xlfn.XLOOKUP(Tabelle11[[#This Row],[ExperimentID]]&amp;Tabelle11[[#This Row],[NegotiationID]]&amp;Tabelle11[[#This Row],[MessageID]],ALL_IN_ONE[ExperimentID]&amp;ALL_IN_ONE[NegotiationID]&amp;ALL_IN_ONE[MessageID],ALL_IN_ONE[Gesamt_ID],,0)</f>
        <v>#VALUE!</v>
      </c>
      <c r="C25">
        <v>368</v>
      </c>
      <c r="D25" t="s">
        <v>4534</v>
      </c>
      <c r="E25">
        <v>12970</v>
      </c>
      <c r="F25">
        <v>356</v>
      </c>
      <c r="G25">
        <v>351</v>
      </c>
      <c r="H25" t="s">
        <v>24</v>
      </c>
      <c r="I25" t="str">
        <f t="array" ref="I25">IFERROR(_xlfn.XLOOKUP(Tabelle11[[#This Row],[NegotiationID]]&amp;"FinalAccept",Tabelle11[NegotiationID]&amp;Tabelle11[ActionType],Tabelle11[ActionType],,0),_xlfn.XLOOKUP(Tabelle11[[#This Row],[NegotiationID]]&amp;"FinalReject",Tabelle11[NegotiationID]&amp;Tabelle11[ActionType],Tabelle11[ActionType],,0))</f>
        <v>FinalAccept</v>
      </c>
      <c r="N25">
        <v>45</v>
      </c>
      <c r="O25">
        <v>1298</v>
      </c>
      <c r="P25">
        <v>11</v>
      </c>
      <c r="Q25" s="3" t="s">
        <v>6725</v>
      </c>
    </row>
    <row r="26" ht="15" customHeight="1">
      <c r="A26" t="e">
        <f t="shared" ca="1" si="568"/>
        <v>#VALUE!</v>
      </c>
      <c r="B26" t="e">
        <f t="array" ref="B26" ca="1">_xlfn.XLOOKUP(Tabelle11[[#This Row],[ExperimentID]]&amp;Tabelle11[[#This Row],[NegotiationID]]&amp;Tabelle11[[#This Row],[MessageID]],ALL_IN_ONE[ExperimentID]&amp;ALL_IN_ONE[NegotiationID]&amp;ALL_IN_ONE[MessageID],ALL_IN_ONE[Gesamt_ID],,0)</f>
        <v>#VALUE!</v>
      </c>
      <c r="C26">
        <v>368</v>
      </c>
      <c r="D26" t="s">
        <v>4534</v>
      </c>
      <c r="E26">
        <v>13067</v>
      </c>
      <c r="F26">
        <v>351</v>
      </c>
      <c r="G26">
        <v>356</v>
      </c>
      <c r="H26" t="s">
        <v>31</v>
      </c>
      <c r="I26" t="str">
        <f t="array" ref="I26">IFERROR(_xlfn.XLOOKUP(Tabelle11[[#This Row],[NegotiationID]]&amp;"FinalAccept",Tabelle11[NegotiationID]&amp;Tabelle11[ActionType],Tabelle11[ActionType],,0),_xlfn.XLOOKUP(Tabelle11[[#This Row],[NegotiationID]]&amp;"FinalReject",Tabelle11[NegotiationID]&amp;Tabelle11[ActionType],Tabelle11[ActionType],,0))</f>
        <v>FinalAccept</v>
      </c>
      <c r="J26">
        <v>0.68620000000000003</v>
      </c>
      <c r="K26">
        <v>0.41539999999999999</v>
      </c>
      <c r="L26">
        <v>1.1015999999999999</v>
      </c>
      <c r="M26">
        <v>0.27079999999999999</v>
      </c>
      <c r="N26">
        <v>156</v>
      </c>
      <c r="O26">
        <v>1298</v>
      </c>
      <c r="P26">
        <v>11</v>
      </c>
      <c r="Q26" s="3" t="s">
        <v>4555</v>
      </c>
    </row>
    <row r="27" ht="15" customHeight="1">
      <c r="A27" t="e">
        <f t="shared" ca="1" si="568"/>
        <v>#VALUE!</v>
      </c>
      <c r="B27" t="e">
        <f t="array" ref="B27" ca="1">_xlfn.XLOOKUP(Tabelle11[[#This Row],[ExperimentID]]&amp;Tabelle11[[#This Row],[NegotiationID]]&amp;Tabelle11[[#This Row],[MessageID]],ALL_IN_ONE[ExperimentID]&amp;ALL_IN_ONE[NegotiationID]&amp;ALL_IN_ONE[MessageID],ALL_IN_ONE[Gesamt_ID],,0)</f>
        <v>#VALUE!</v>
      </c>
      <c r="C27">
        <v>368</v>
      </c>
      <c r="D27" t="s">
        <v>4534</v>
      </c>
      <c r="E27">
        <v>13070</v>
      </c>
      <c r="F27">
        <v>356</v>
      </c>
      <c r="G27">
        <v>351</v>
      </c>
      <c r="H27" t="s">
        <v>31</v>
      </c>
      <c r="I27" t="str">
        <f t="array" ref="I27">IFERROR(_xlfn.XLOOKUP(Tabelle11[[#This Row],[NegotiationID]]&amp;"FinalAccept",Tabelle11[NegotiationID]&amp;Tabelle11[ActionType],Tabelle11[ActionType],,0),_xlfn.XLOOKUP(Tabelle11[[#This Row],[NegotiationID]]&amp;"FinalReject",Tabelle11[NegotiationID]&amp;Tabelle11[ActionType],Tabelle11[ActionType],,0))</f>
        <v>FinalAccept</v>
      </c>
      <c r="J27">
        <v>0.51739999999999997</v>
      </c>
      <c r="K27">
        <v>0.56769999999999998</v>
      </c>
      <c r="L27">
        <v>1.0851</v>
      </c>
      <c r="M27">
        <v>0.050299999999999997</v>
      </c>
      <c r="N27">
        <v>131</v>
      </c>
      <c r="O27">
        <v>1298</v>
      </c>
      <c r="P27">
        <v>11</v>
      </c>
      <c r="Q27" s="3" t="s">
        <v>4556</v>
      </c>
    </row>
    <row r="28" ht="15" customHeight="1">
      <c r="A28" t="e">
        <f t="shared" ca="1" si="568"/>
        <v>#VALUE!</v>
      </c>
      <c r="B28" t="e">
        <f t="array" ref="B28" ca="1">_xlfn.XLOOKUP(Tabelle11[[#This Row],[ExperimentID]]&amp;Tabelle11[[#This Row],[NegotiationID]]&amp;Tabelle11[[#This Row],[MessageID]],ALL_IN_ONE[ExperimentID]&amp;ALL_IN_ONE[NegotiationID]&amp;ALL_IN_ONE[MessageID],ALL_IN_ONE[Gesamt_ID],,0)</f>
        <v>#VALUE!</v>
      </c>
      <c r="C28">
        <v>368</v>
      </c>
      <c r="D28" t="s">
        <v>4534</v>
      </c>
      <c r="E28">
        <v>13160</v>
      </c>
      <c r="F28">
        <v>351</v>
      </c>
      <c r="G28">
        <v>356</v>
      </c>
      <c r="H28" t="s">
        <v>20</v>
      </c>
      <c r="I28" t="str">
        <f t="array" ref="I28">IFERROR(_xlfn.XLOOKUP(Tabelle11[[#This Row],[NegotiationID]]&amp;"FinalAccept",Tabelle11[NegotiationID]&amp;Tabelle11[ActionType],Tabelle11[ActionType],,0),_xlfn.XLOOKUP(Tabelle11[[#This Row],[NegotiationID]]&amp;"FinalReject",Tabelle11[NegotiationID]&amp;Tabelle11[ActionType],Tabelle11[ActionType],,0))</f>
        <v>FinalAccept</v>
      </c>
      <c r="J28">
        <v>0.56769999999999998</v>
      </c>
      <c r="K28">
        <v>0.51739999999999997</v>
      </c>
      <c r="L28">
        <v>1.0851</v>
      </c>
      <c r="M28">
        <v>0.050299999999999997</v>
      </c>
      <c r="N28">
        <v>76</v>
      </c>
      <c r="O28">
        <v>1298</v>
      </c>
      <c r="P28">
        <v>11</v>
      </c>
      <c r="Q28" s="3" t="s">
        <v>4557</v>
      </c>
    </row>
    <row r="29" ht="14.5" hidden="1">
      <c r="A29" t="e">
        <f t="shared" ca="1" si="568"/>
        <v>#VALUE!</v>
      </c>
      <c r="B29" t="e">
        <f t="array" ref="B29" ca="1">_xlfn.XLOOKUP(Tabelle11[[#This Row],[ExperimentID]]&amp;Tabelle11[[#This Row],[NegotiationID]]&amp;Tabelle11[[#This Row],[MessageID]],ALL_IN_ONE[ExperimentID]&amp;ALL_IN_ONE[NegotiationID]&amp;ALL_IN_ONE[MessageID],ALL_IN_ONE[Gesamt_ID],,0)</f>
        <v>#VALUE!</v>
      </c>
      <c r="C29">
        <v>400</v>
      </c>
      <c r="D29" t="s">
        <v>4534</v>
      </c>
      <c r="E29">
        <v>401</v>
      </c>
      <c r="H29" t="s">
        <v>6019</v>
      </c>
      <c r="I29" t="str">
        <f t="array" ref="I29">IFERROR(_xlfn.XLOOKUP(Tabelle11[[#This Row],[NegotiationID]]&amp;"FinalAccept",Tabelle11[NegotiationID]&amp;Tabelle11[ActionType],Tabelle11[ActionType],,0),_xlfn.XLOOKUP(Tabelle11[[#This Row],[NegotiationID]]&amp;"FinalReject",Tabelle11[NegotiationID]&amp;Tabelle11[ActionType],Tabelle11[ActionType],,0))</f>
        <v>FinalAccept</v>
      </c>
      <c r="N29">
        <v>21</v>
      </c>
      <c r="O29">
        <v>2331</v>
      </c>
      <c r="P29">
        <v>12</v>
      </c>
    </row>
    <row r="30" ht="15" customHeight="1">
      <c r="A30" t="e">
        <f t="shared" ca="1" si="568"/>
        <v>#VALUE!</v>
      </c>
      <c r="B30" t="e">
        <f t="array" ref="B30" ca="1">_xlfn.XLOOKUP(Tabelle11[[#This Row],[ExperimentID]]&amp;Tabelle11[[#This Row],[NegotiationID]]&amp;Tabelle11[[#This Row],[MessageID]],ALL_IN_ONE[ExperimentID]&amp;ALL_IN_ONE[NegotiationID]&amp;ALL_IN_ONE[MessageID],ALL_IN_ONE[Gesamt_ID],,0)</f>
        <v>#VALUE!</v>
      </c>
      <c r="C30">
        <v>400</v>
      </c>
      <c r="D30" t="s">
        <v>4534</v>
      </c>
      <c r="E30">
        <v>12090</v>
      </c>
      <c r="F30">
        <v>388</v>
      </c>
      <c r="G30">
        <v>383</v>
      </c>
      <c r="H30" t="s">
        <v>158</v>
      </c>
      <c r="I30" t="str">
        <f t="array" ref="I30">IFERROR(_xlfn.XLOOKUP(Tabelle11[[#This Row],[NegotiationID]]&amp;"FinalAccept",Tabelle11[NegotiationID]&amp;Tabelle11[ActionType],Tabelle11[ActionType],,0),_xlfn.XLOOKUP(Tabelle11[[#This Row],[NegotiationID]]&amp;"FinalReject",Tabelle11[NegotiationID]&amp;Tabelle11[ActionType],Tabelle11[ActionType],,0))</f>
        <v>FinalAccept</v>
      </c>
      <c r="J30">
        <v>1</v>
      </c>
      <c r="K30">
        <v>0.12</v>
      </c>
      <c r="L30">
        <v>1.1200000000000001</v>
      </c>
      <c r="M30">
        <v>0.88</v>
      </c>
      <c r="N30">
        <v>216</v>
      </c>
      <c r="O30">
        <v>2331</v>
      </c>
      <c r="P30">
        <v>12</v>
      </c>
      <c r="Q30" s="3" t="s">
        <v>4558</v>
      </c>
    </row>
    <row r="31" ht="15" customHeight="1">
      <c r="A31" t="e">
        <f t="shared" ca="1" si="568"/>
        <v>#VALUE!</v>
      </c>
      <c r="B31" t="e">
        <f t="array" ref="B31" ca="1">_xlfn.XLOOKUP(Tabelle11[[#This Row],[ExperimentID]]&amp;Tabelle11[[#This Row],[NegotiationID]]&amp;Tabelle11[[#This Row],[MessageID]],ALL_IN_ONE[ExperimentID]&amp;ALL_IN_ONE[NegotiationID]&amp;ALL_IN_ONE[MessageID],ALL_IN_ONE[Gesamt_ID],,0)</f>
        <v>#VALUE!</v>
      </c>
      <c r="C31">
        <v>400</v>
      </c>
      <c r="D31" t="s">
        <v>4534</v>
      </c>
      <c r="E31">
        <v>12136</v>
      </c>
      <c r="F31">
        <v>383</v>
      </c>
      <c r="G31">
        <v>388</v>
      </c>
      <c r="H31" t="s">
        <v>31</v>
      </c>
      <c r="I31" t="str">
        <f t="array" ref="I31">IFERROR(_xlfn.XLOOKUP(Tabelle11[[#This Row],[NegotiationID]]&amp;"FinalAccept",Tabelle11[NegotiationID]&amp;Tabelle11[ActionType],Tabelle11[ActionType],,0),_xlfn.XLOOKUP(Tabelle11[[#This Row],[NegotiationID]]&amp;"FinalReject",Tabelle11[NegotiationID]&amp;Tabelle11[ActionType],Tabelle11[ActionType],,0))</f>
        <v>FinalAccept</v>
      </c>
      <c r="J31">
        <v>0.77200000000000002</v>
      </c>
      <c r="K31">
        <v>0.37259999999999999</v>
      </c>
      <c r="L31">
        <v>1.1446000000000001</v>
      </c>
      <c r="M31">
        <v>0.39939999999999998</v>
      </c>
      <c r="N31">
        <v>284</v>
      </c>
      <c r="O31">
        <v>2331</v>
      </c>
      <c r="P31">
        <v>12</v>
      </c>
      <c r="Q31" s="3" t="s">
        <v>4559</v>
      </c>
    </row>
    <row r="32" ht="15" customHeight="1">
      <c r="A32" t="e">
        <f t="shared" ca="1" si="568"/>
        <v>#VALUE!</v>
      </c>
      <c r="B32" t="e">
        <f t="array" ref="B32" ca="1">_xlfn.XLOOKUP(Tabelle11[[#This Row],[ExperimentID]]&amp;Tabelle11[[#This Row],[NegotiationID]]&amp;Tabelle11[[#This Row],[MessageID]],ALL_IN_ONE[ExperimentID]&amp;ALL_IN_ONE[NegotiationID]&amp;ALL_IN_ONE[MessageID],ALL_IN_ONE[Gesamt_ID],,0)</f>
        <v>#VALUE!</v>
      </c>
      <c r="C32">
        <v>400</v>
      </c>
      <c r="D32" t="s">
        <v>4534</v>
      </c>
      <c r="E32">
        <v>12154</v>
      </c>
      <c r="F32">
        <v>388</v>
      </c>
      <c r="G32">
        <v>383</v>
      </c>
      <c r="H32" t="s">
        <v>31</v>
      </c>
      <c r="I32" t="str">
        <f t="array" ref="I32">IFERROR(_xlfn.XLOOKUP(Tabelle11[[#This Row],[NegotiationID]]&amp;"FinalAccept",Tabelle11[NegotiationID]&amp;Tabelle11[ActionType],Tabelle11[ActionType],,0),_xlfn.XLOOKUP(Tabelle11[[#This Row],[NegotiationID]]&amp;"FinalReject",Tabelle11[NegotiationID]&amp;Tabelle11[ActionType],Tabelle11[ActionType],,0))</f>
        <v>FinalAccept</v>
      </c>
      <c r="J32">
        <v>0.76049999999999995</v>
      </c>
      <c r="K32">
        <v>0.31269999999999998</v>
      </c>
      <c r="L32">
        <v>1.0731999999999999</v>
      </c>
      <c r="M32">
        <v>0.44779999999999998</v>
      </c>
      <c r="N32">
        <v>282</v>
      </c>
      <c r="O32">
        <v>2331</v>
      </c>
      <c r="P32">
        <v>12</v>
      </c>
      <c r="Q32" s="3" t="s">
        <v>4560</v>
      </c>
    </row>
    <row r="33" ht="15" customHeight="1">
      <c r="A33" t="e">
        <f t="shared" ca="1" si="568"/>
        <v>#VALUE!</v>
      </c>
      <c r="B33" t="e">
        <f t="array" ref="B33" ca="1">_xlfn.XLOOKUP(Tabelle11[[#This Row],[ExperimentID]]&amp;Tabelle11[[#This Row],[NegotiationID]]&amp;Tabelle11[[#This Row],[MessageID]],ALL_IN_ONE[ExperimentID]&amp;ALL_IN_ONE[NegotiationID]&amp;ALL_IN_ONE[MessageID],ALL_IN_ONE[Gesamt_ID],,0)</f>
        <v>#VALUE!</v>
      </c>
      <c r="C33">
        <v>400</v>
      </c>
      <c r="D33" t="s">
        <v>4534</v>
      </c>
      <c r="E33">
        <v>12674</v>
      </c>
      <c r="F33">
        <v>383</v>
      </c>
      <c r="G33">
        <v>388</v>
      </c>
      <c r="H33" t="s">
        <v>31</v>
      </c>
      <c r="I33" t="str">
        <f t="array" ref="I33">IFERROR(_xlfn.XLOOKUP(Tabelle11[[#This Row],[NegotiationID]]&amp;"FinalAccept",Tabelle11[NegotiationID]&amp;Tabelle11[ActionType],Tabelle11[ActionType],,0),_xlfn.XLOOKUP(Tabelle11[[#This Row],[NegotiationID]]&amp;"FinalReject",Tabelle11[NegotiationID]&amp;Tabelle11[ActionType],Tabelle11[ActionType],,0))</f>
        <v>FinalAccept</v>
      </c>
      <c r="J33">
        <v>0.55269999999999997</v>
      </c>
      <c r="K33">
        <v>0.53369999999999995</v>
      </c>
      <c r="L33">
        <v>1.0864</v>
      </c>
      <c r="M33">
        <v>0.019</v>
      </c>
      <c r="N33">
        <v>143</v>
      </c>
      <c r="O33">
        <v>2331</v>
      </c>
      <c r="P33">
        <v>12</v>
      </c>
      <c r="Q33" s="3" t="s">
        <v>4561</v>
      </c>
    </row>
    <row r="34" ht="15" customHeight="1">
      <c r="A34" t="e">
        <f t="shared" ca="1" si="568"/>
        <v>#VALUE!</v>
      </c>
      <c r="B34" t="e">
        <f t="array" ref="B34" ca="1">_xlfn.XLOOKUP(Tabelle11[[#This Row],[ExperimentID]]&amp;Tabelle11[[#This Row],[NegotiationID]]&amp;Tabelle11[[#This Row],[MessageID]],ALL_IN_ONE[ExperimentID]&amp;ALL_IN_ONE[NegotiationID]&amp;ALL_IN_ONE[MessageID],ALL_IN_ONE[Gesamt_ID],,0)</f>
        <v>#VALUE!</v>
      </c>
      <c r="C34">
        <v>400</v>
      </c>
      <c r="D34" t="s">
        <v>4534</v>
      </c>
      <c r="E34">
        <v>12772</v>
      </c>
      <c r="F34">
        <v>388</v>
      </c>
      <c r="G34">
        <v>383</v>
      </c>
      <c r="H34" t="s">
        <v>31</v>
      </c>
      <c r="I34" t="str">
        <f t="array" ref="I34">IFERROR(_xlfn.XLOOKUP(Tabelle11[[#This Row],[NegotiationID]]&amp;"FinalAccept",Tabelle11[NegotiationID]&amp;Tabelle11[ActionType],Tabelle11[ActionType],,0),_xlfn.XLOOKUP(Tabelle11[[#This Row],[NegotiationID]]&amp;"FinalReject",Tabelle11[NegotiationID]&amp;Tabelle11[ActionType],Tabelle11[ActionType],,0))</f>
        <v>FinalAccept</v>
      </c>
      <c r="J34">
        <v>0.65780000000000005</v>
      </c>
      <c r="K34">
        <v>0.41470000000000001</v>
      </c>
      <c r="L34">
        <v>1.0725</v>
      </c>
      <c r="M34">
        <v>0.24310000000000001</v>
      </c>
      <c r="N34">
        <v>190</v>
      </c>
      <c r="O34">
        <v>2331</v>
      </c>
      <c r="P34">
        <v>12</v>
      </c>
      <c r="Q34" s="3" t="s">
        <v>4562</v>
      </c>
    </row>
    <row r="35" ht="15" customHeight="1">
      <c r="A35" t="e">
        <f t="shared" ca="1" si="568"/>
        <v>#VALUE!</v>
      </c>
      <c r="B35" t="e">
        <f t="array" ref="B35" ca="1">_xlfn.XLOOKUP(Tabelle11[[#This Row],[ExperimentID]]&amp;Tabelle11[[#This Row],[NegotiationID]]&amp;Tabelle11[[#This Row],[MessageID]],ALL_IN_ONE[ExperimentID]&amp;ALL_IN_ONE[NegotiationID]&amp;ALL_IN_ONE[MessageID],ALL_IN_ONE[Gesamt_ID],,0)</f>
        <v>#VALUE!</v>
      </c>
      <c r="C35">
        <v>400</v>
      </c>
      <c r="D35" t="s">
        <v>4534</v>
      </c>
      <c r="E35">
        <v>12885</v>
      </c>
      <c r="F35">
        <v>383</v>
      </c>
      <c r="G35">
        <v>388</v>
      </c>
      <c r="H35" t="s">
        <v>31</v>
      </c>
      <c r="I35" t="str">
        <f t="array" ref="I35">IFERROR(_xlfn.XLOOKUP(Tabelle11[[#This Row],[NegotiationID]]&amp;"FinalAccept",Tabelle11[NegotiationID]&amp;Tabelle11[ActionType],Tabelle11[ActionType],,0),_xlfn.XLOOKUP(Tabelle11[[#This Row],[NegotiationID]]&amp;"FinalReject",Tabelle11[NegotiationID]&amp;Tabelle11[ActionType],Tabelle11[ActionType],,0))</f>
        <v>FinalAccept</v>
      </c>
      <c r="J35">
        <v>0.59950000000000003</v>
      </c>
      <c r="K35">
        <v>0.53580000000000005</v>
      </c>
      <c r="L35">
        <v>1.1353</v>
      </c>
      <c r="M35">
        <v>0.063700000000000007</v>
      </c>
      <c r="N35">
        <v>152</v>
      </c>
      <c r="O35">
        <v>2331</v>
      </c>
      <c r="P35">
        <v>12</v>
      </c>
      <c r="Q35" s="3" t="s">
        <v>4563</v>
      </c>
    </row>
    <row r="36" ht="15" customHeight="1">
      <c r="A36" t="e">
        <f t="shared" ca="1" si="568"/>
        <v>#VALUE!</v>
      </c>
      <c r="B36" t="e">
        <f t="array" ref="B36" ca="1">_xlfn.XLOOKUP(Tabelle11[[#This Row],[ExperimentID]]&amp;Tabelle11[[#This Row],[NegotiationID]]&amp;Tabelle11[[#This Row],[MessageID]],ALL_IN_ONE[ExperimentID]&amp;ALL_IN_ONE[NegotiationID]&amp;ALL_IN_ONE[MessageID],ALL_IN_ONE[Gesamt_ID],,0)</f>
        <v>#VALUE!</v>
      </c>
      <c r="C36">
        <v>400</v>
      </c>
      <c r="D36" t="s">
        <v>4534</v>
      </c>
      <c r="E36">
        <v>12976</v>
      </c>
      <c r="F36">
        <v>388</v>
      </c>
      <c r="G36">
        <v>383</v>
      </c>
      <c r="H36" t="s">
        <v>31</v>
      </c>
      <c r="I36" t="str">
        <f t="array" ref="I36">IFERROR(_xlfn.XLOOKUP(Tabelle11[[#This Row],[NegotiationID]]&amp;"FinalAccept",Tabelle11[NegotiationID]&amp;Tabelle11[ActionType],Tabelle11[ActionType],,0),_xlfn.XLOOKUP(Tabelle11[[#This Row],[NegotiationID]]&amp;"FinalReject",Tabelle11[NegotiationID]&amp;Tabelle11[ActionType],Tabelle11[ActionType],,0))</f>
        <v>FinalAccept</v>
      </c>
      <c r="J36">
        <v>0.65780000000000005</v>
      </c>
      <c r="K36">
        <v>0.41470000000000001</v>
      </c>
      <c r="L36">
        <v>1.0725</v>
      </c>
      <c r="M36">
        <v>0.24310000000000001</v>
      </c>
      <c r="N36">
        <v>187</v>
      </c>
      <c r="O36">
        <v>2331</v>
      </c>
      <c r="P36">
        <v>12</v>
      </c>
      <c r="Q36" s="3" t="s">
        <v>4564</v>
      </c>
    </row>
    <row r="37" ht="15" customHeight="1">
      <c r="A37" t="e">
        <f t="shared" ca="1" si="568"/>
        <v>#VALUE!</v>
      </c>
      <c r="B37" t="e">
        <f t="array" ref="B37" ca="1">_xlfn.XLOOKUP(Tabelle11[[#This Row],[ExperimentID]]&amp;Tabelle11[[#This Row],[NegotiationID]]&amp;Tabelle11[[#This Row],[MessageID]],ALL_IN_ONE[ExperimentID]&amp;ALL_IN_ONE[NegotiationID]&amp;ALL_IN_ONE[MessageID],ALL_IN_ONE[Gesamt_ID],,0)</f>
        <v>#VALUE!</v>
      </c>
      <c r="C37">
        <v>400</v>
      </c>
      <c r="D37" t="s">
        <v>4534</v>
      </c>
      <c r="E37">
        <v>13149</v>
      </c>
      <c r="F37">
        <v>383</v>
      </c>
      <c r="G37">
        <v>388</v>
      </c>
      <c r="H37" t="s">
        <v>31</v>
      </c>
      <c r="I37" t="str">
        <f t="array" ref="I37">IFERROR(_xlfn.XLOOKUP(Tabelle11[[#This Row],[NegotiationID]]&amp;"FinalAccept",Tabelle11[NegotiationID]&amp;Tabelle11[ActionType],Tabelle11[ActionType],,0),_xlfn.XLOOKUP(Tabelle11[[#This Row],[NegotiationID]]&amp;"FinalReject",Tabelle11[NegotiationID]&amp;Tabelle11[ActionType],Tabelle11[ActionType],,0))</f>
        <v>FinalAccept</v>
      </c>
      <c r="J37">
        <v>0.5242</v>
      </c>
      <c r="K37">
        <v>0.54049999999999998</v>
      </c>
      <c r="L37">
        <v>1.0647</v>
      </c>
      <c r="M37">
        <v>0.016299999999999999</v>
      </c>
      <c r="N37">
        <v>224</v>
      </c>
      <c r="O37">
        <v>2331</v>
      </c>
      <c r="P37">
        <v>12</v>
      </c>
      <c r="Q37" s="3" t="s">
        <v>4565</v>
      </c>
    </row>
    <row r="38" ht="15" customHeight="1">
      <c r="A38" t="e">
        <f t="shared" ca="1" si="568"/>
        <v>#VALUE!</v>
      </c>
      <c r="B38" t="e">
        <f t="array" ref="B38" ca="1">_xlfn.XLOOKUP(Tabelle11[[#This Row],[ExperimentID]]&amp;Tabelle11[[#This Row],[NegotiationID]]&amp;Tabelle11[[#This Row],[MessageID]],ALL_IN_ONE[ExperimentID]&amp;ALL_IN_ONE[NegotiationID]&amp;ALL_IN_ONE[MessageID],ALL_IN_ONE[Gesamt_ID],,0)</f>
        <v>#VALUE!</v>
      </c>
      <c r="C38">
        <v>400</v>
      </c>
      <c r="D38" t="s">
        <v>4534</v>
      </c>
      <c r="E38">
        <v>13153</v>
      </c>
      <c r="F38">
        <v>388</v>
      </c>
      <c r="G38">
        <v>383</v>
      </c>
      <c r="H38" t="s">
        <v>31</v>
      </c>
      <c r="I38" t="str">
        <f t="array" ref="I38">IFERROR(_xlfn.XLOOKUP(Tabelle11[[#This Row],[NegotiationID]]&amp;"FinalAccept",Tabelle11[NegotiationID]&amp;Tabelle11[ActionType],Tabelle11[ActionType],,0),_xlfn.XLOOKUP(Tabelle11[[#This Row],[NegotiationID]]&amp;"FinalReject",Tabelle11[NegotiationID]&amp;Tabelle11[ActionType],Tabelle11[ActionType],,0))</f>
        <v>FinalAccept</v>
      </c>
      <c r="J38">
        <v>0.60489999999999999</v>
      </c>
      <c r="K38">
        <v>0.34420000000000001</v>
      </c>
      <c r="L38">
        <v>0.94910000000000005</v>
      </c>
      <c r="M38">
        <v>0.26069999999999999</v>
      </c>
      <c r="N38">
        <v>200</v>
      </c>
      <c r="O38">
        <v>2331</v>
      </c>
      <c r="P38">
        <v>12</v>
      </c>
      <c r="Q38" s="3" t="s">
        <v>4566</v>
      </c>
    </row>
    <row r="39" ht="15" customHeight="1">
      <c r="A39" t="e">
        <f t="shared" ca="1" si="568"/>
        <v>#VALUE!</v>
      </c>
      <c r="B39" t="e">
        <f t="array" ref="B39" ca="1">_xlfn.XLOOKUP(Tabelle11[[#This Row],[ExperimentID]]&amp;Tabelle11[[#This Row],[NegotiationID]]&amp;Tabelle11[[#This Row],[MessageID]],ALL_IN_ONE[ExperimentID]&amp;ALL_IN_ONE[NegotiationID]&amp;ALL_IN_ONE[MessageID],ALL_IN_ONE[Gesamt_ID],,0)</f>
        <v>#VALUE!</v>
      </c>
      <c r="C39">
        <v>400</v>
      </c>
      <c r="D39" t="s">
        <v>4534</v>
      </c>
      <c r="E39">
        <v>13290</v>
      </c>
      <c r="F39">
        <v>383</v>
      </c>
      <c r="G39">
        <v>388</v>
      </c>
      <c r="H39" t="s">
        <v>31</v>
      </c>
      <c r="I39" t="str">
        <f t="array" ref="I39">IFERROR(_xlfn.XLOOKUP(Tabelle11[[#This Row],[NegotiationID]]&amp;"FinalAccept",Tabelle11[NegotiationID]&amp;Tabelle11[ActionType],Tabelle11[ActionType],,0),_xlfn.XLOOKUP(Tabelle11[[#This Row],[NegotiationID]]&amp;"FinalReject",Tabelle11[NegotiationID]&amp;Tabelle11[ActionType],Tabelle11[ActionType],,0))</f>
        <v>FinalAccept</v>
      </c>
      <c r="J39">
        <v>0.5242</v>
      </c>
      <c r="K39">
        <v>0.54049999999999998</v>
      </c>
      <c r="L39">
        <v>1.0647</v>
      </c>
      <c r="M39">
        <v>0.016299999999999999</v>
      </c>
      <c r="N39">
        <v>230</v>
      </c>
      <c r="O39">
        <v>2331</v>
      </c>
      <c r="P39">
        <v>12</v>
      </c>
      <c r="Q39" s="3" t="s">
        <v>4567</v>
      </c>
    </row>
    <row r="40" ht="15" customHeight="1">
      <c r="A40" t="e">
        <f t="shared" ca="1" si="568"/>
        <v>#VALUE!</v>
      </c>
      <c r="B40" t="e">
        <f t="array" ref="B40" ca="1">_xlfn.XLOOKUP(Tabelle11[[#This Row],[ExperimentID]]&amp;Tabelle11[[#This Row],[NegotiationID]]&amp;Tabelle11[[#This Row],[MessageID]],ALL_IN_ONE[ExperimentID]&amp;ALL_IN_ONE[NegotiationID]&amp;ALL_IN_ONE[MessageID],ALL_IN_ONE[Gesamt_ID],,0)</f>
        <v>#VALUE!</v>
      </c>
      <c r="C40">
        <v>400</v>
      </c>
      <c r="D40" t="s">
        <v>4534</v>
      </c>
      <c r="E40">
        <v>13332</v>
      </c>
      <c r="F40">
        <v>388</v>
      </c>
      <c r="G40">
        <v>383</v>
      </c>
      <c r="H40" t="s">
        <v>20</v>
      </c>
      <c r="I40" t="str">
        <f t="array" ref="I40">IFERROR(_xlfn.XLOOKUP(Tabelle11[[#This Row],[NegotiationID]]&amp;"FinalAccept",Tabelle11[NegotiationID]&amp;Tabelle11[ActionType],Tabelle11[ActionType],,0),_xlfn.XLOOKUP(Tabelle11[[#This Row],[NegotiationID]]&amp;"FinalReject",Tabelle11[NegotiationID]&amp;Tabelle11[ActionType],Tabelle11[ActionType],,0))</f>
        <v>FinalAccept</v>
      </c>
      <c r="J40">
        <v>0.54049999999999998</v>
      </c>
      <c r="K40">
        <v>0.5242</v>
      </c>
      <c r="L40">
        <v>1.0647</v>
      </c>
      <c r="M40">
        <v>0.016299999999999999</v>
      </c>
      <c r="N40">
        <v>202</v>
      </c>
      <c r="O40">
        <v>2331</v>
      </c>
      <c r="P40">
        <v>12</v>
      </c>
      <c r="Q40" s="3" t="s">
        <v>4568</v>
      </c>
    </row>
    <row r="41" ht="14.5" hidden="1">
      <c r="A41" t="e">
        <f t="shared" ca="1" si="568"/>
        <v>#VALUE!</v>
      </c>
      <c r="B41" t="e">
        <f t="array" ref="B41" ca="1">_xlfn.XLOOKUP(Tabelle11[[#This Row],[ExperimentID]]&amp;Tabelle11[[#This Row],[NegotiationID]]&amp;Tabelle11[[#This Row],[MessageID]],ALL_IN_ONE[ExperimentID]&amp;ALL_IN_ONE[NegotiationID]&amp;ALL_IN_ONE[MessageID],ALL_IN_ONE[Gesamt_ID],,0)</f>
        <v>#VALUE!</v>
      </c>
      <c r="C41">
        <v>432</v>
      </c>
      <c r="D41" t="s">
        <v>4534</v>
      </c>
      <c r="E41">
        <v>433</v>
      </c>
      <c r="H41" t="s">
        <v>6019</v>
      </c>
      <c r="I41" t="str">
        <f t="array" ref="I41">IFERROR(_xlfn.XLOOKUP(Tabelle11[[#This Row],[NegotiationID]]&amp;"FinalAccept",Tabelle11[NegotiationID]&amp;Tabelle11[ActionType],Tabelle11[ActionType],,0),_xlfn.XLOOKUP(Tabelle11[[#This Row],[NegotiationID]]&amp;"FinalReject",Tabelle11[NegotiationID]&amp;Tabelle11[ActionType],Tabelle11[ActionType],,0))</f>
        <v>FinalAccept</v>
      </c>
      <c r="N41">
        <v>21</v>
      </c>
      <c r="O41">
        <v>2217</v>
      </c>
      <c r="P41">
        <v>8</v>
      </c>
    </row>
    <row r="42" ht="15" customHeight="1">
      <c r="A42" t="e">
        <f t="shared" ca="1" si="568"/>
        <v>#VALUE!</v>
      </c>
      <c r="B42" t="e">
        <f t="array" ref="B42" ca="1">_xlfn.XLOOKUP(Tabelle11[[#This Row],[ExperimentID]]&amp;Tabelle11[[#This Row],[NegotiationID]]&amp;Tabelle11[[#This Row],[MessageID]],ALL_IN_ONE[ExperimentID]&amp;ALL_IN_ONE[NegotiationID]&amp;ALL_IN_ONE[MessageID],ALL_IN_ONE[Gesamt_ID],,0)</f>
        <v>#VALUE!</v>
      </c>
      <c r="C42">
        <v>432</v>
      </c>
      <c r="D42" t="s">
        <v>4534</v>
      </c>
      <c r="E42">
        <v>12133</v>
      </c>
      <c r="F42">
        <v>420</v>
      </c>
      <c r="G42">
        <v>415</v>
      </c>
      <c r="H42" t="s">
        <v>19</v>
      </c>
      <c r="I42" t="str">
        <f t="array" ref="I42">IFERROR(_xlfn.XLOOKUP(Tabelle11[[#This Row],[NegotiationID]]&amp;"FinalAccept",Tabelle11[NegotiationID]&amp;Tabelle11[ActionType],Tabelle11[ActionType],,0),_xlfn.XLOOKUP(Tabelle11[[#This Row],[NegotiationID]]&amp;"FinalReject",Tabelle11[NegotiationID]&amp;Tabelle11[ActionType],Tabelle11[ActionType],,0))</f>
        <v>FinalAccept</v>
      </c>
      <c r="J42">
        <v>0.96260000000000001</v>
      </c>
      <c r="K42">
        <v>0.13950000000000001</v>
      </c>
      <c r="L42">
        <v>1.1021000000000001</v>
      </c>
      <c r="M42">
        <v>0.82310000000000005</v>
      </c>
      <c r="N42">
        <v>60</v>
      </c>
      <c r="O42">
        <v>2217</v>
      </c>
      <c r="P42">
        <v>8</v>
      </c>
      <c r="Q42" s="3" t="s">
        <v>4569</v>
      </c>
    </row>
    <row r="43" ht="15" customHeight="1">
      <c r="A43" t="e">
        <f t="shared" ca="1" si="568"/>
        <v>#VALUE!</v>
      </c>
      <c r="B43" t="e">
        <f t="array" ref="B43" ca="1">_xlfn.XLOOKUP(Tabelle11[[#This Row],[ExperimentID]]&amp;Tabelle11[[#This Row],[NegotiationID]]&amp;Tabelle11[[#This Row],[MessageID]],ALL_IN_ONE[ExperimentID]&amp;ALL_IN_ONE[NegotiationID]&amp;ALL_IN_ONE[MessageID],ALL_IN_ONE[Gesamt_ID],,0)</f>
        <v>#VALUE!</v>
      </c>
      <c r="C43">
        <v>432</v>
      </c>
      <c r="D43" t="s">
        <v>4534</v>
      </c>
      <c r="E43">
        <v>12141</v>
      </c>
      <c r="F43">
        <v>415</v>
      </c>
      <c r="G43">
        <v>420</v>
      </c>
      <c r="H43" t="s">
        <v>31</v>
      </c>
      <c r="I43" t="str">
        <f t="array" ref="I43">IFERROR(_xlfn.XLOOKUP(Tabelle11[[#This Row],[NegotiationID]]&amp;"FinalAccept",Tabelle11[NegotiationID]&amp;Tabelle11[ActionType],Tabelle11[ActionType],,0),_xlfn.XLOOKUP(Tabelle11[[#This Row],[NegotiationID]]&amp;"FinalReject",Tabelle11[NegotiationID]&amp;Tabelle11[ActionType],Tabelle11[ActionType],,0))</f>
        <v>FinalAccept</v>
      </c>
      <c r="J43">
        <v>0.55000000000000004</v>
      </c>
      <c r="K43">
        <v>0.054899999999999997</v>
      </c>
      <c r="L43">
        <v>0.60489999999999999</v>
      </c>
      <c r="M43">
        <v>0.49509999999999998</v>
      </c>
      <c r="N43">
        <v>269</v>
      </c>
      <c r="O43">
        <v>2217</v>
      </c>
      <c r="P43">
        <v>8</v>
      </c>
      <c r="Q43" s="3" t="s">
        <v>4570</v>
      </c>
    </row>
    <row r="44" ht="15" customHeight="1">
      <c r="A44" t="e">
        <f t="shared" ca="1" si="568"/>
        <v>#VALUE!</v>
      </c>
      <c r="B44" t="e">
        <f t="array" ref="B44" ca="1">_xlfn.XLOOKUP(Tabelle11[[#This Row],[ExperimentID]]&amp;Tabelle11[[#This Row],[NegotiationID]]&amp;Tabelle11[[#This Row],[MessageID]],ALL_IN_ONE[ExperimentID]&amp;ALL_IN_ONE[NegotiationID]&amp;ALL_IN_ONE[MessageID],ALL_IN_ONE[Gesamt_ID],,0)</f>
        <v>#VALUE!</v>
      </c>
      <c r="C44">
        <v>432</v>
      </c>
      <c r="D44" t="s">
        <v>4534</v>
      </c>
      <c r="E44">
        <v>12499</v>
      </c>
      <c r="F44">
        <v>420</v>
      </c>
      <c r="G44">
        <v>415</v>
      </c>
      <c r="H44" t="s">
        <v>31</v>
      </c>
      <c r="I44" t="str">
        <f t="array" ref="I44">IFERROR(_xlfn.XLOOKUP(Tabelle11[[#This Row],[NegotiationID]]&amp;"FinalAccept",Tabelle11[NegotiationID]&amp;Tabelle11[ActionType],Tabelle11[ActionType],,0),_xlfn.XLOOKUP(Tabelle11[[#This Row],[NegotiationID]]&amp;"FinalReject",Tabelle11[NegotiationID]&amp;Tabelle11[ActionType],Tabelle11[ActionType],,0))</f>
        <v>FinalAccept</v>
      </c>
      <c r="J44">
        <v>0.74350000000000005</v>
      </c>
      <c r="K44">
        <v>0.32769999999999999</v>
      </c>
      <c r="L44">
        <v>1.0711999999999999</v>
      </c>
      <c r="M44">
        <v>0.4158</v>
      </c>
      <c r="N44">
        <v>392</v>
      </c>
      <c r="O44">
        <v>2217</v>
      </c>
      <c r="P44">
        <v>8</v>
      </c>
      <c r="Q44" s="3" t="s">
        <v>4571</v>
      </c>
    </row>
    <row r="45" ht="15" customHeight="1">
      <c r="A45" t="e">
        <f t="shared" ca="1" si="568"/>
        <v>#VALUE!</v>
      </c>
      <c r="B45" t="e">
        <f t="array" ref="B45" ca="1">_xlfn.XLOOKUP(Tabelle11[[#This Row],[ExperimentID]]&amp;Tabelle11[[#This Row],[NegotiationID]]&amp;Tabelle11[[#This Row],[MessageID]],ALL_IN_ONE[ExperimentID]&amp;ALL_IN_ONE[NegotiationID]&amp;ALL_IN_ONE[MessageID],ALL_IN_ONE[Gesamt_ID],,0)</f>
        <v>#VALUE!</v>
      </c>
      <c r="C45">
        <v>432</v>
      </c>
      <c r="D45" t="s">
        <v>4534</v>
      </c>
      <c r="E45">
        <v>12551</v>
      </c>
      <c r="F45">
        <v>415</v>
      </c>
      <c r="G45">
        <v>420</v>
      </c>
      <c r="H45" t="s">
        <v>31</v>
      </c>
      <c r="I45" t="str">
        <f t="array" ref="I45">IFERROR(_xlfn.XLOOKUP(Tabelle11[[#This Row],[NegotiationID]]&amp;"FinalAccept",Tabelle11[NegotiationID]&amp;Tabelle11[ActionType],Tabelle11[ActionType],,0),_xlfn.XLOOKUP(Tabelle11[[#This Row],[NegotiationID]]&amp;"FinalReject",Tabelle11[NegotiationID]&amp;Tabelle11[ActionType],Tabelle11[ActionType],,0))</f>
        <v>FinalAccept</v>
      </c>
      <c r="J45">
        <v>0.92500000000000004</v>
      </c>
      <c r="K45">
        <v>0.23219999999999999</v>
      </c>
      <c r="L45">
        <v>1.1572</v>
      </c>
      <c r="M45">
        <v>0.69279999999999997</v>
      </c>
      <c r="N45">
        <v>376</v>
      </c>
      <c r="O45">
        <v>2217</v>
      </c>
      <c r="P45">
        <v>8</v>
      </c>
      <c r="Q45" s="3" t="s">
        <v>4572</v>
      </c>
    </row>
    <row r="46" ht="15" customHeight="1">
      <c r="A46" t="e">
        <f t="shared" ca="1" si="568"/>
        <v>#VALUE!</v>
      </c>
      <c r="B46" t="e">
        <f t="array" ref="B46" ca="1">_xlfn.XLOOKUP(Tabelle11[[#This Row],[ExperimentID]]&amp;Tabelle11[[#This Row],[NegotiationID]]&amp;Tabelle11[[#This Row],[MessageID]],ALL_IN_ONE[ExperimentID]&amp;ALL_IN_ONE[NegotiationID]&amp;ALL_IN_ONE[MessageID],ALL_IN_ONE[Gesamt_ID],,0)</f>
        <v>#VALUE!</v>
      </c>
      <c r="C46">
        <v>432</v>
      </c>
      <c r="D46" t="s">
        <v>4534</v>
      </c>
      <c r="E46">
        <v>12660</v>
      </c>
      <c r="F46">
        <v>420</v>
      </c>
      <c r="G46">
        <v>415</v>
      </c>
      <c r="H46" t="s">
        <v>31</v>
      </c>
      <c r="I46" t="str">
        <f t="array" ref="I46">IFERROR(_xlfn.XLOOKUP(Tabelle11[[#This Row],[NegotiationID]]&amp;"FinalAccept",Tabelle11[NegotiationID]&amp;Tabelle11[ActionType],Tabelle11[ActionType],,0),_xlfn.XLOOKUP(Tabelle11[[#This Row],[NegotiationID]]&amp;"FinalReject",Tabelle11[NegotiationID]&amp;Tabelle11[ActionType],Tabelle11[ActionType],,0))</f>
        <v>FinalAccept</v>
      </c>
      <c r="J46">
        <v>0.44069999999999998</v>
      </c>
      <c r="K46">
        <v>0.54069999999999996</v>
      </c>
      <c r="L46">
        <v>0.98140000000000005</v>
      </c>
      <c r="M46">
        <v>0.10000000000000001</v>
      </c>
      <c r="N46">
        <v>450</v>
      </c>
      <c r="O46">
        <v>2217</v>
      </c>
      <c r="P46">
        <v>8</v>
      </c>
      <c r="Q46" s="3" t="s">
        <v>4573</v>
      </c>
    </row>
    <row r="47" ht="15" customHeight="1">
      <c r="A47" t="e">
        <f t="shared" ca="1" si="568"/>
        <v>#VALUE!</v>
      </c>
      <c r="B47" t="e">
        <f t="array" ref="B47" ca="1">_xlfn.XLOOKUP(Tabelle11[[#This Row],[ExperimentID]]&amp;Tabelle11[[#This Row],[NegotiationID]]&amp;Tabelle11[[#This Row],[MessageID]],ALL_IN_ONE[ExperimentID]&amp;ALL_IN_ONE[NegotiationID]&amp;ALL_IN_ONE[MessageID],ALL_IN_ONE[Gesamt_ID],,0)</f>
        <v>#VALUE!</v>
      </c>
      <c r="C47">
        <v>432</v>
      </c>
      <c r="D47" t="s">
        <v>4534</v>
      </c>
      <c r="E47">
        <v>12668</v>
      </c>
      <c r="F47">
        <v>415</v>
      </c>
      <c r="G47">
        <v>420</v>
      </c>
      <c r="H47" t="s">
        <v>31</v>
      </c>
      <c r="I47" t="str">
        <f t="array" ref="I47">IFERROR(_xlfn.XLOOKUP(Tabelle11[[#This Row],[NegotiationID]]&amp;"FinalAccept",Tabelle11[NegotiationID]&amp;Tabelle11[ActionType],Tabelle11[ActionType],,0),_xlfn.XLOOKUP(Tabelle11[[#This Row],[NegotiationID]]&amp;"FinalReject",Tabelle11[NegotiationID]&amp;Tabelle11[ActionType],Tabelle11[ActionType],,0))</f>
        <v>FinalAccept</v>
      </c>
      <c r="J47">
        <v>0.6855</v>
      </c>
      <c r="K47">
        <v>0.45429999999999998</v>
      </c>
      <c r="L47">
        <v>1.1397999999999999</v>
      </c>
      <c r="M47">
        <v>0.23119999999999999</v>
      </c>
      <c r="N47">
        <v>404</v>
      </c>
      <c r="O47">
        <v>2217</v>
      </c>
      <c r="P47">
        <v>8</v>
      </c>
      <c r="Q47" s="3" t="s">
        <v>4574</v>
      </c>
    </row>
    <row r="48" ht="15" customHeight="1">
      <c r="A48" t="e">
        <f t="shared" ca="1" si="568"/>
        <v>#VALUE!</v>
      </c>
      <c r="B48" t="e">
        <f t="array" ref="B48" ca="1">_xlfn.XLOOKUP(Tabelle11[[#This Row],[ExperimentID]]&amp;Tabelle11[[#This Row],[NegotiationID]]&amp;Tabelle11[[#This Row],[MessageID]],ALL_IN_ONE[ExperimentID]&amp;ALL_IN_ONE[NegotiationID]&amp;ALL_IN_ONE[MessageID],ALL_IN_ONE[Gesamt_ID],,0)</f>
        <v>#VALUE!</v>
      </c>
      <c r="C48">
        <v>432</v>
      </c>
      <c r="D48" t="s">
        <v>4534</v>
      </c>
      <c r="E48">
        <v>12790</v>
      </c>
      <c r="F48">
        <v>420</v>
      </c>
      <c r="G48">
        <v>415</v>
      </c>
      <c r="H48" t="s">
        <v>20</v>
      </c>
      <c r="I48" t="str">
        <f t="array" ref="I48">IFERROR(_xlfn.XLOOKUP(Tabelle11[[#This Row],[NegotiationID]]&amp;"FinalAccept",Tabelle11[NegotiationID]&amp;Tabelle11[ActionType],Tabelle11[ActionType],,0),_xlfn.XLOOKUP(Tabelle11[[#This Row],[NegotiationID]]&amp;"FinalReject",Tabelle11[NegotiationID]&amp;Tabelle11[ActionType],Tabelle11[ActionType],,0))</f>
        <v>FinalAccept</v>
      </c>
      <c r="J48">
        <v>0.45429999999999998</v>
      </c>
      <c r="K48">
        <v>0.6855</v>
      </c>
      <c r="L48">
        <v>1.1397999999999999</v>
      </c>
      <c r="M48">
        <v>0.23119999999999999</v>
      </c>
      <c r="N48">
        <v>245</v>
      </c>
      <c r="O48">
        <v>2217</v>
      </c>
      <c r="P48">
        <v>8</v>
      </c>
      <c r="Q48" s="3" t="s">
        <v>4575</v>
      </c>
    </row>
    <row r="49" ht="14.5" hidden="1">
      <c r="A49" t="e">
        <f t="shared" ca="1" si="568"/>
        <v>#VALUE!</v>
      </c>
      <c r="B49" t="e">
        <f t="array" ref="B49" ca="1">_xlfn.XLOOKUP(Tabelle11[[#This Row],[ExperimentID]]&amp;Tabelle11[[#This Row],[NegotiationID]]&amp;Tabelle11[[#This Row],[MessageID]],ALL_IN_ONE[ExperimentID]&amp;ALL_IN_ONE[NegotiationID]&amp;ALL_IN_ONE[MessageID],ALL_IN_ONE[Gesamt_ID],,0)</f>
        <v>#VALUE!</v>
      </c>
      <c r="C49">
        <v>464</v>
      </c>
      <c r="D49" t="s">
        <v>4534</v>
      </c>
      <c r="E49">
        <v>465</v>
      </c>
      <c r="H49" t="s">
        <v>6019</v>
      </c>
      <c r="I49" t="str">
        <f t="array" ref="I49">IFERROR(_xlfn.XLOOKUP(Tabelle11[[#This Row],[NegotiationID]]&amp;"FinalAccept",Tabelle11[NegotiationID]&amp;Tabelle11[ActionType],Tabelle11[ActionType],,0),_xlfn.XLOOKUP(Tabelle11[[#This Row],[NegotiationID]]&amp;"FinalReject",Tabelle11[NegotiationID]&amp;Tabelle11[ActionType],Tabelle11[ActionType],,0))</f>
        <v>FinalAccept</v>
      </c>
      <c r="N49">
        <v>21</v>
      </c>
      <c r="O49">
        <v>3976</v>
      </c>
      <c r="P49">
        <v>8</v>
      </c>
    </row>
    <row r="50" ht="15" customHeight="1">
      <c r="A50" t="e">
        <f t="shared" ca="1" si="568"/>
        <v>#VALUE!</v>
      </c>
      <c r="B50" t="e">
        <f t="array" ref="B50" ca="1">_xlfn.XLOOKUP(Tabelle11[[#This Row],[ExperimentID]]&amp;Tabelle11[[#This Row],[NegotiationID]]&amp;Tabelle11[[#This Row],[MessageID]],ALL_IN_ONE[ExperimentID]&amp;ALL_IN_ONE[NegotiationID]&amp;ALL_IN_ONE[MessageID],ALL_IN_ONE[Gesamt_ID],,0)</f>
        <v>#VALUE!</v>
      </c>
      <c r="C50">
        <v>464</v>
      </c>
      <c r="D50" t="s">
        <v>4534</v>
      </c>
      <c r="E50">
        <v>12104</v>
      </c>
      <c r="F50">
        <v>452</v>
      </c>
      <c r="G50">
        <v>447</v>
      </c>
      <c r="H50" t="s">
        <v>158</v>
      </c>
      <c r="I50" t="str">
        <f t="array" ref="I50">IFERROR(_xlfn.XLOOKUP(Tabelle11[[#This Row],[NegotiationID]]&amp;"FinalAccept",Tabelle11[NegotiationID]&amp;Tabelle11[ActionType],Tabelle11[ActionType],,0),_xlfn.XLOOKUP(Tabelle11[[#This Row],[NegotiationID]]&amp;"FinalReject",Tabelle11[NegotiationID]&amp;Tabelle11[ActionType],Tabelle11[ActionType],,0))</f>
        <v>FinalAccept</v>
      </c>
      <c r="J50">
        <v>1</v>
      </c>
      <c r="K50">
        <v>1</v>
      </c>
      <c r="L50">
        <v>2</v>
      </c>
      <c r="M50">
        <v>0</v>
      </c>
      <c r="N50">
        <v>338</v>
      </c>
      <c r="O50">
        <v>3976</v>
      </c>
      <c r="P50">
        <v>8</v>
      </c>
      <c r="Q50" s="3" t="s">
        <v>4576</v>
      </c>
    </row>
    <row r="51" ht="15" customHeight="1">
      <c r="A51" t="e">
        <f t="shared" ca="1" si="568"/>
        <v>#VALUE!</v>
      </c>
      <c r="B51" t="e">
        <f t="array" ref="B51" ca="1">_xlfn.XLOOKUP(Tabelle11[[#This Row],[ExperimentID]]&amp;Tabelle11[[#This Row],[NegotiationID]]&amp;Tabelle11[[#This Row],[MessageID]],ALL_IN_ONE[ExperimentID]&amp;ALL_IN_ONE[NegotiationID]&amp;ALL_IN_ONE[MessageID],ALL_IN_ONE[Gesamt_ID],,0)</f>
        <v>#VALUE!</v>
      </c>
      <c r="C51">
        <v>464</v>
      </c>
      <c r="D51" t="s">
        <v>4534</v>
      </c>
      <c r="E51">
        <v>12301</v>
      </c>
      <c r="F51">
        <v>447</v>
      </c>
      <c r="G51">
        <v>452</v>
      </c>
      <c r="H51" t="s">
        <v>31</v>
      </c>
      <c r="I51" t="str">
        <f t="array" ref="I51">IFERROR(_xlfn.XLOOKUP(Tabelle11[[#This Row],[NegotiationID]]&amp;"FinalAccept",Tabelle11[NegotiationID]&amp;Tabelle11[ActionType],Tabelle11[ActionType],,0),_xlfn.XLOOKUP(Tabelle11[[#This Row],[NegotiationID]]&amp;"FinalReject",Tabelle11[NegotiationID]&amp;Tabelle11[ActionType],Tabelle11[ActionType],,0))</f>
        <v>FinalAccept</v>
      </c>
      <c r="J51">
        <v>0.871</v>
      </c>
      <c r="K51">
        <v>0.29339999999999999</v>
      </c>
      <c r="L51">
        <v>1.1644000000000001</v>
      </c>
      <c r="M51">
        <v>0.5776</v>
      </c>
      <c r="N51">
        <v>690</v>
      </c>
      <c r="O51">
        <v>3976</v>
      </c>
      <c r="P51">
        <v>8</v>
      </c>
      <c r="Q51" s="3" t="s">
        <v>4577</v>
      </c>
    </row>
    <row r="52" ht="15" customHeight="1">
      <c r="A52" t="e">
        <f t="shared" ca="1" si="568"/>
        <v>#VALUE!</v>
      </c>
      <c r="B52" t="e">
        <f t="array" ref="B52" ca="1">_xlfn.XLOOKUP(Tabelle11[[#This Row],[ExperimentID]]&amp;Tabelle11[[#This Row],[NegotiationID]]&amp;Tabelle11[[#This Row],[MessageID]],ALL_IN_ONE[ExperimentID]&amp;ALL_IN_ONE[NegotiationID]&amp;ALL_IN_ONE[MessageID],ALL_IN_ONE[Gesamt_ID],,0)</f>
        <v>#VALUE!</v>
      </c>
      <c r="C52">
        <v>464</v>
      </c>
      <c r="D52" t="s">
        <v>4534</v>
      </c>
      <c r="E52">
        <v>12497</v>
      </c>
      <c r="F52">
        <v>452</v>
      </c>
      <c r="G52">
        <v>447</v>
      </c>
      <c r="H52" t="s">
        <v>31</v>
      </c>
      <c r="I52" t="str">
        <f t="array" ref="I52">IFERROR(_xlfn.XLOOKUP(Tabelle11[[#This Row],[NegotiationID]]&amp;"FinalAccept",Tabelle11[NegotiationID]&amp;Tabelle11[ActionType],Tabelle11[ActionType],,0),_xlfn.XLOOKUP(Tabelle11[[#This Row],[NegotiationID]]&amp;"FinalReject",Tabelle11[NegotiationID]&amp;Tabelle11[ActionType],Tabelle11[ActionType],,0))</f>
        <v>FinalAccept</v>
      </c>
      <c r="J52">
        <v>0.78259999999999996</v>
      </c>
      <c r="K52">
        <v>0.29320000000000002</v>
      </c>
      <c r="L52">
        <v>1.0758000000000001</v>
      </c>
      <c r="M52">
        <v>0.4894</v>
      </c>
      <c r="N52">
        <v>511</v>
      </c>
      <c r="O52">
        <v>3976</v>
      </c>
      <c r="P52">
        <v>8</v>
      </c>
      <c r="Q52" s="3" t="s">
        <v>4578</v>
      </c>
    </row>
    <row r="53" ht="15" customHeight="1">
      <c r="A53" t="e">
        <f t="shared" ca="1" si="568"/>
        <v>#VALUE!</v>
      </c>
      <c r="B53" t="e">
        <f t="array" ref="B53" ca="1">_xlfn.XLOOKUP(Tabelle11[[#This Row],[ExperimentID]]&amp;Tabelle11[[#This Row],[NegotiationID]]&amp;Tabelle11[[#This Row],[MessageID]],ALL_IN_ONE[ExperimentID]&amp;ALL_IN_ONE[NegotiationID]&amp;ALL_IN_ONE[MessageID],ALL_IN_ONE[Gesamt_ID],,0)</f>
        <v>#VALUE!</v>
      </c>
      <c r="C53">
        <v>464</v>
      </c>
      <c r="D53" t="s">
        <v>4534</v>
      </c>
      <c r="E53">
        <v>12671</v>
      </c>
      <c r="F53">
        <v>447</v>
      </c>
      <c r="G53">
        <v>452</v>
      </c>
      <c r="H53" t="s">
        <v>31</v>
      </c>
      <c r="I53" t="str">
        <f t="array" ref="I53">IFERROR(_xlfn.XLOOKUP(Tabelle11[[#This Row],[NegotiationID]]&amp;"FinalAccept",Tabelle11[NegotiationID]&amp;Tabelle11[ActionType],Tabelle11[ActionType],,0),_xlfn.XLOOKUP(Tabelle11[[#This Row],[NegotiationID]]&amp;"FinalReject",Tabelle11[NegotiationID]&amp;Tabelle11[ActionType],Tabelle11[ActionType],,0))</f>
        <v>FinalAccept</v>
      </c>
      <c r="J53">
        <v>0.59950000000000003</v>
      </c>
      <c r="K53">
        <v>0.53580000000000005</v>
      </c>
      <c r="L53">
        <v>1.1353</v>
      </c>
      <c r="M53">
        <v>0.063700000000000007</v>
      </c>
      <c r="N53">
        <v>605</v>
      </c>
      <c r="O53">
        <v>3976</v>
      </c>
      <c r="P53">
        <v>8</v>
      </c>
      <c r="Q53" s="3" t="s">
        <v>4579</v>
      </c>
    </row>
    <row r="54" ht="15" customHeight="1">
      <c r="A54" t="e">
        <f t="shared" ca="1" si="568"/>
        <v>#VALUE!</v>
      </c>
      <c r="B54" t="e">
        <f t="array" ref="B54" ca="1">_xlfn.XLOOKUP(Tabelle11[[#This Row],[ExperimentID]]&amp;Tabelle11[[#This Row],[NegotiationID]]&amp;Tabelle11[[#This Row],[MessageID]],ALL_IN_ONE[ExperimentID]&amp;ALL_IN_ONE[NegotiationID]&amp;ALL_IN_ONE[MessageID],ALL_IN_ONE[Gesamt_ID],,0)</f>
        <v>#VALUE!</v>
      </c>
      <c r="C54">
        <v>464</v>
      </c>
      <c r="D54" t="s">
        <v>4534</v>
      </c>
      <c r="E54">
        <v>12775</v>
      </c>
      <c r="F54">
        <v>452</v>
      </c>
      <c r="G54">
        <v>447</v>
      </c>
      <c r="H54" t="s">
        <v>31</v>
      </c>
      <c r="I54" t="str">
        <f t="array" ref="I54">IFERROR(_xlfn.XLOOKUP(Tabelle11[[#This Row],[NegotiationID]]&amp;"FinalAccept",Tabelle11[NegotiationID]&amp;Tabelle11[ActionType],Tabelle11[ActionType],,0),_xlfn.XLOOKUP(Tabelle11[[#This Row],[NegotiationID]]&amp;"FinalReject",Tabelle11[NegotiationID]&amp;Tabelle11[ActionType],Tabelle11[ActionType],,0))</f>
        <v>FinalAccept</v>
      </c>
      <c r="J54">
        <v>0.66059999999999997</v>
      </c>
      <c r="K54">
        <v>0.47799999999999998</v>
      </c>
      <c r="L54">
        <v>1.1386000000000001</v>
      </c>
      <c r="M54">
        <v>0.18260000000000001</v>
      </c>
      <c r="N54">
        <v>523</v>
      </c>
      <c r="O54">
        <v>3976</v>
      </c>
      <c r="P54">
        <v>8</v>
      </c>
      <c r="Q54" s="3" t="s">
        <v>4580</v>
      </c>
    </row>
    <row r="55" ht="15" customHeight="1">
      <c r="A55" t="e">
        <f t="shared" ca="1" si="568"/>
        <v>#VALUE!</v>
      </c>
      <c r="B55" t="e">
        <f t="array" ref="B55" ca="1">_xlfn.XLOOKUP(Tabelle11[[#This Row],[ExperimentID]]&amp;Tabelle11[[#This Row],[NegotiationID]]&amp;Tabelle11[[#This Row],[MessageID]],ALL_IN_ONE[ExperimentID]&amp;ALL_IN_ONE[NegotiationID]&amp;ALL_IN_ONE[MessageID],ALL_IN_ONE[Gesamt_ID],,0)</f>
        <v>#VALUE!</v>
      </c>
      <c r="C55">
        <v>464</v>
      </c>
      <c r="D55" t="s">
        <v>4534</v>
      </c>
      <c r="E55">
        <v>12787</v>
      </c>
      <c r="F55">
        <v>447</v>
      </c>
      <c r="G55">
        <v>452</v>
      </c>
      <c r="H55" t="s">
        <v>31</v>
      </c>
      <c r="I55" t="str">
        <f t="array" ref="I55">IFERROR(_xlfn.XLOOKUP(Tabelle11[[#This Row],[NegotiationID]]&amp;"FinalAccept",Tabelle11[NegotiationID]&amp;Tabelle11[ActionType],Tabelle11[ActionType],,0),_xlfn.XLOOKUP(Tabelle11[[#This Row],[NegotiationID]]&amp;"FinalReject",Tabelle11[NegotiationID]&amp;Tabelle11[ActionType],Tabelle11[ActionType],,0))</f>
        <v>FinalAccept</v>
      </c>
      <c r="J55">
        <v>0.51849999999999996</v>
      </c>
      <c r="K55">
        <v>0.53559999999999997</v>
      </c>
      <c r="L55">
        <v>1.0541</v>
      </c>
      <c r="M55">
        <v>0.017100000000000001</v>
      </c>
      <c r="N55">
        <v>798</v>
      </c>
      <c r="O55">
        <v>3976</v>
      </c>
      <c r="P55">
        <v>8</v>
      </c>
      <c r="Q55" s="3" t="s">
        <v>4581</v>
      </c>
    </row>
    <row r="56" ht="15" customHeight="1">
      <c r="A56" t="e">
        <f t="shared" ca="1" si="568"/>
        <v>#VALUE!</v>
      </c>
      <c r="B56" t="e">
        <f t="array" ref="B56" ca="1">_xlfn.XLOOKUP(Tabelle11[[#This Row],[ExperimentID]]&amp;Tabelle11[[#This Row],[NegotiationID]]&amp;Tabelle11[[#This Row],[MessageID]],ALL_IN_ONE[ExperimentID]&amp;ALL_IN_ONE[NegotiationID]&amp;ALL_IN_ONE[MessageID],ALL_IN_ONE[Gesamt_ID],,0)</f>
        <v>#VALUE!</v>
      </c>
      <c r="C56">
        <v>464</v>
      </c>
      <c r="D56" t="s">
        <v>4534</v>
      </c>
      <c r="E56">
        <v>13025</v>
      </c>
      <c r="F56">
        <v>452</v>
      </c>
      <c r="G56">
        <v>447</v>
      </c>
      <c r="H56" t="s">
        <v>20</v>
      </c>
      <c r="I56" t="str">
        <f t="array" ref="I56">IFERROR(_xlfn.XLOOKUP(Tabelle11[[#This Row],[NegotiationID]]&amp;"FinalAccept",Tabelle11[NegotiationID]&amp;Tabelle11[ActionType],Tabelle11[ActionType],,0),_xlfn.XLOOKUP(Tabelle11[[#This Row],[NegotiationID]]&amp;"FinalReject",Tabelle11[NegotiationID]&amp;Tabelle11[ActionType],Tabelle11[ActionType],,0))</f>
        <v>FinalAccept</v>
      </c>
      <c r="J56">
        <v>0.53559999999999997</v>
      </c>
      <c r="K56">
        <v>0.51849999999999996</v>
      </c>
      <c r="L56">
        <v>1.0541</v>
      </c>
      <c r="M56">
        <v>0.017100000000000001</v>
      </c>
      <c r="N56">
        <v>490</v>
      </c>
      <c r="O56">
        <v>3976</v>
      </c>
      <c r="P56">
        <v>8</v>
      </c>
      <c r="Q56" s="3" t="s">
        <v>4582</v>
      </c>
    </row>
    <row r="57" ht="14.5" hidden="1">
      <c r="A57" t="e">
        <f t="shared" ca="1" si="568"/>
        <v>#VALUE!</v>
      </c>
      <c r="B57" t="e">
        <f t="array" ref="B57" ca="1">_xlfn.XLOOKUP(Tabelle11[[#This Row],[ExperimentID]]&amp;Tabelle11[[#This Row],[NegotiationID]]&amp;Tabelle11[[#This Row],[MessageID]],ALL_IN_ONE[ExperimentID]&amp;ALL_IN_ONE[NegotiationID]&amp;ALL_IN_ONE[MessageID],ALL_IN_ONE[Gesamt_ID],,0)</f>
        <v>#VALUE!</v>
      </c>
      <c r="C57">
        <v>496</v>
      </c>
      <c r="D57" t="s">
        <v>4534</v>
      </c>
      <c r="E57">
        <v>497</v>
      </c>
      <c r="H57" t="s">
        <v>6019</v>
      </c>
      <c r="I57" t="e">
        <f t="array" ref="I57">IFERROR(_xlfn.XLOOKUP(Tabelle11[[#This Row],[NegotiationID]]&amp;"FinalAccept",Tabelle11[NegotiationID]&amp;Tabelle11[ActionType],Tabelle11[ActionType],,0),_xlfn.XLOOKUP(Tabelle11[[#This Row],[NegotiationID]]&amp;"FinalReject",Tabelle11[NegotiationID]&amp;Tabelle11[ActionType],Tabelle11[ActionType],,0))</f>
        <v>#N/A</v>
      </c>
      <c r="N57">
        <v>21</v>
      </c>
      <c r="O57">
        <v>280</v>
      </c>
      <c r="P57">
        <v>4</v>
      </c>
    </row>
    <row r="58" ht="15" hidden="1" customHeight="1">
      <c r="A58" t="e">
        <f t="shared" ca="1" si="568"/>
        <v>#VALUE!</v>
      </c>
      <c r="B58" t="e">
        <f t="array" ref="B58" ca="1">_xlfn.XLOOKUP(Tabelle11[[#This Row],[ExperimentID]]&amp;Tabelle11[[#This Row],[NegotiationID]]&amp;Tabelle11[[#This Row],[MessageID]],ALL_IN_ONE[ExperimentID]&amp;ALL_IN_ONE[NegotiationID]&amp;ALL_IN_ONE[MessageID],ALL_IN_ONE[Gesamt_ID],,0)</f>
        <v>#VALUE!</v>
      </c>
      <c r="C58">
        <v>496</v>
      </c>
      <c r="D58" t="s">
        <v>4534</v>
      </c>
      <c r="E58">
        <v>12119</v>
      </c>
      <c r="F58">
        <v>484</v>
      </c>
      <c r="G58">
        <v>479</v>
      </c>
      <c r="H58" t="s">
        <v>158</v>
      </c>
      <c r="I58" t="e">
        <f t="array" ref="I58">IFERROR(_xlfn.XLOOKUP(Tabelle11[[#This Row],[NegotiationID]]&amp;"FinalAccept",Tabelle11[NegotiationID]&amp;Tabelle11[ActionType],Tabelle11[ActionType],,0),_xlfn.XLOOKUP(Tabelle11[[#This Row],[NegotiationID]]&amp;"FinalReject",Tabelle11[NegotiationID]&amp;Tabelle11[ActionType],Tabelle11[ActionType],,0))</f>
        <v>#N/A</v>
      </c>
      <c r="J58">
        <v>1</v>
      </c>
      <c r="K58">
        <v>0.12</v>
      </c>
      <c r="L58">
        <v>1.1200000000000001</v>
      </c>
      <c r="M58">
        <v>0.88</v>
      </c>
      <c r="N58">
        <v>105</v>
      </c>
      <c r="O58">
        <v>280</v>
      </c>
      <c r="P58">
        <v>4</v>
      </c>
      <c r="Q58" s="3" t="s">
        <v>6726</v>
      </c>
    </row>
    <row r="59" ht="15" hidden="1" customHeight="1">
      <c r="A59" t="e">
        <f t="shared" ca="1" si="568"/>
        <v>#VALUE!</v>
      </c>
      <c r="B59" t="e">
        <f t="array" ref="B59" ca="1">_xlfn.XLOOKUP(Tabelle11[[#This Row],[ExperimentID]]&amp;Tabelle11[[#This Row],[NegotiationID]]&amp;Tabelle11[[#This Row],[MessageID]],ALL_IN_ONE[ExperimentID]&amp;ALL_IN_ONE[NegotiationID]&amp;ALL_IN_ONE[MessageID],ALL_IN_ONE[Gesamt_ID],,0)</f>
        <v>#VALUE!</v>
      </c>
      <c r="C59">
        <v>496</v>
      </c>
      <c r="D59" t="s">
        <v>4534</v>
      </c>
      <c r="E59">
        <v>12651</v>
      </c>
      <c r="F59">
        <v>479</v>
      </c>
      <c r="G59">
        <v>484</v>
      </c>
      <c r="H59" t="s">
        <v>31</v>
      </c>
      <c r="I59" t="e">
        <f t="array" ref="I59">IFERROR(_xlfn.XLOOKUP(Tabelle11[[#This Row],[NegotiationID]]&amp;"FinalAccept",Tabelle11[NegotiationID]&amp;Tabelle11[ActionType],Tabelle11[ActionType],,0),_xlfn.XLOOKUP(Tabelle11[[#This Row],[NegotiationID]]&amp;"FinalReject",Tabelle11[NegotiationID]&amp;Tabelle11[ActionType],Tabelle11[ActionType],,0))</f>
        <v>#N/A</v>
      </c>
      <c r="J59">
        <v>0.75249999999999995</v>
      </c>
      <c r="K59">
        <v>0.3947</v>
      </c>
      <c r="L59">
        <v>1.1472</v>
      </c>
      <c r="M59">
        <v>0.35780000000000001</v>
      </c>
      <c r="N59">
        <v>14</v>
      </c>
      <c r="O59">
        <v>280</v>
      </c>
      <c r="P59">
        <v>4</v>
      </c>
      <c r="Q59" t="s">
        <v>6727</v>
      </c>
    </row>
    <row r="60" ht="15" hidden="1" customHeight="1">
      <c r="A60" t="e">
        <f t="shared" ca="1" si="568"/>
        <v>#VALUE!</v>
      </c>
      <c r="B60" t="e">
        <f t="array" ref="B60" ca="1">_xlfn.XLOOKUP(Tabelle11[[#This Row],[ExperimentID]]&amp;Tabelle11[[#This Row],[NegotiationID]]&amp;Tabelle11[[#This Row],[MessageID]],ALL_IN_ONE[ExperimentID]&amp;ALL_IN_ONE[NegotiationID]&amp;ALL_IN_ONE[MessageID],ALL_IN_ONE[Gesamt_ID],,0)</f>
        <v>#VALUE!</v>
      </c>
      <c r="C60">
        <v>496</v>
      </c>
      <c r="D60" t="s">
        <v>4534</v>
      </c>
      <c r="E60">
        <v>12834</v>
      </c>
      <c r="F60">
        <v>484</v>
      </c>
      <c r="G60">
        <v>479</v>
      </c>
      <c r="H60" t="s">
        <v>31</v>
      </c>
      <c r="I60" t="e">
        <f t="array" ref="I60">IFERROR(_xlfn.XLOOKUP(Tabelle11[[#This Row],[NegotiationID]]&amp;"FinalAccept",Tabelle11[NegotiationID]&amp;Tabelle11[ActionType],Tabelle11[ActionType],,0),_xlfn.XLOOKUP(Tabelle11[[#This Row],[NegotiationID]]&amp;"FinalReject",Tabelle11[NegotiationID]&amp;Tabelle11[ActionType],Tabelle11[ActionType],,0))</f>
        <v>#N/A</v>
      </c>
      <c r="J60">
        <v>0.72219999999999995</v>
      </c>
      <c r="K60">
        <v>0.23469999999999999</v>
      </c>
      <c r="L60">
        <v>0.95689999999999997</v>
      </c>
      <c r="M60">
        <v>0.48749999999999999</v>
      </c>
      <c r="N60">
        <v>140</v>
      </c>
      <c r="O60">
        <v>280</v>
      </c>
      <c r="P60">
        <v>4</v>
      </c>
      <c r="Q60" s="3" t="s">
        <v>6728</v>
      </c>
    </row>
    <row r="61" ht="14.5" hidden="1">
      <c r="A61" t="e">
        <f t="shared" ca="1" si="568"/>
        <v>#VALUE!</v>
      </c>
      <c r="B61" t="e">
        <f t="array" ref="B61" ca="1">_xlfn.XLOOKUP(Tabelle11[[#This Row],[ExperimentID]]&amp;Tabelle11[[#This Row],[NegotiationID]]&amp;Tabelle11[[#This Row],[MessageID]],ALL_IN_ONE[ExperimentID]&amp;ALL_IN_ONE[NegotiationID]&amp;ALL_IN_ONE[MessageID],ALL_IN_ONE[Gesamt_ID],,0)</f>
        <v>#VALUE!</v>
      </c>
      <c r="C61">
        <v>528</v>
      </c>
      <c r="D61" t="s">
        <v>4534</v>
      </c>
      <c r="E61">
        <v>529</v>
      </c>
      <c r="H61" t="s">
        <v>6019</v>
      </c>
      <c r="I61" t="str">
        <f t="array" ref="I61">IFERROR(_xlfn.XLOOKUP(Tabelle11[[#This Row],[NegotiationID]]&amp;"FinalAccept",Tabelle11[NegotiationID]&amp;Tabelle11[ActionType],Tabelle11[ActionType],,0),_xlfn.XLOOKUP(Tabelle11[[#This Row],[NegotiationID]]&amp;"FinalReject",Tabelle11[NegotiationID]&amp;Tabelle11[ActionType],Tabelle11[ActionType],,0))</f>
        <v>FinalAccept</v>
      </c>
      <c r="N61">
        <v>21</v>
      </c>
      <c r="O61">
        <v>1985</v>
      </c>
      <c r="P61">
        <v>11</v>
      </c>
    </row>
    <row r="62" ht="15" customHeight="1">
      <c r="A62" t="e">
        <f t="shared" ca="1" si="568"/>
        <v>#VALUE!</v>
      </c>
      <c r="B62" t="e">
        <f t="array" ref="B62" ca="1">_xlfn.XLOOKUP(Tabelle11[[#This Row],[ExperimentID]]&amp;Tabelle11[[#This Row],[NegotiationID]]&amp;Tabelle11[[#This Row],[MessageID]],ALL_IN_ONE[ExperimentID]&amp;ALL_IN_ONE[NegotiationID]&amp;ALL_IN_ONE[MessageID],ALL_IN_ONE[Gesamt_ID],,0)</f>
        <v>#VALUE!</v>
      </c>
      <c r="C62">
        <v>528</v>
      </c>
      <c r="D62" t="s">
        <v>4534</v>
      </c>
      <c r="E62">
        <v>12105</v>
      </c>
      <c r="F62">
        <v>516</v>
      </c>
      <c r="G62">
        <v>511</v>
      </c>
      <c r="H62" t="s">
        <v>158</v>
      </c>
      <c r="I62" t="str">
        <f t="array" ref="I62">IFERROR(_xlfn.XLOOKUP(Tabelle11[[#This Row],[NegotiationID]]&amp;"FinalAccept",Tabelle11[NegotiationID]&amp;Tabelle11[ActionType],Tabelle11[ActionType],,0),_xlfn.XLOOKUP(Tabelle11[[#This Row],[NegotiationID]]&amp;"FinalReject",Tabelle11[NegotiationID]&amp;Tabelle11[ActionType],Tabelle11[ActionType],,0))</f>
        <v>FinalAccept</v>
      </c>
      <c r="J62">
        <v>0.72799999999999998</v>
      </c>
      <c r="K62">
        <v>0.2175</v>
      </c>
      <c r="L62">
        <v>0.94550000000000001</v>
      </c>
      <c r="M62">
        <v>0.51049999999999995</v>
      </c>
      <c r="N62">
        <v>198</v>
      </c>
      <c r="O62">
        <v>1985</v>
      </c>
      <c r="P62">
        <v>11</v>
      </c>
      <c r="Q62" s="3" t="s">
        <v>4583</v>
      </c>
    </row>
    <row r="63" ht="15" customHeight="1">
      <c r="A63" t="e">
        <f t="shared" ca="1" si="568"/>
        <v>#VALUE!</v>
      </c>
      <c r="B63" t="e">
        <f t="array" ref="B63" ca="1">_xlfn.XLOOKUP(Tabelle11[[#This Row],[ExperimentID]]&amp;Tabelle11[[#This Row],[NegotiationID]]&amp;Tabelle11[[#This Row],[MessageID]],ALL_IN_ONE[ExperimentID]&amp;ALL_IN_ONE[NegotiationID]&amp;ALL_IN_ONE[MessageID],ALL_IN_ONE[Gesamt_ID],,0)</f>
        <v>#VALUE!</v>
      </c>
      <c r="C63">
        <v>528</v>
      </c>
      <c r="D63" t="s">
        <v>4534</v>
      </c>
      <c r="E63">
        <v>12113</v>
      </c>
      <c r="F63">
        <v>511</v>
      </c>
      <c r="G63">
        <v>516</v>
      </c>
      <c r="H63" t="s">
        <v>31</v>
      </c>
      <c r="I63" t="str">
        <f t="array" ref="I63">IFERROR(_xlfn.XLOOKUP(Tabelle11[[#This Row],[NegotiationID]]&amp;"FinalAccept",Tabelle11[NegotiationID]&amp;Tabelle11[ActionType],Tabelle11[ActionType],,0),_xlfn.XLOOKUP(Tabelle11[[#This Row],[NegotiationID]]&amp;"FinalReject",Tabelle11[NegotiationID]&amp;Tabelle11[ActionType],Tabelle11[ActionType],,0))</f>
        <v>FinalAccept</v>
      </c>
      <c r="J63">
        <v>0.71199999999999997</v>
      </c>
      <c r="K63">
        <v>0.26279999999999998</v>
      </c>
      <c r="L63">
        <v>0.9748</v>
      </c>
      <c r="M63">
        <v>0.44919999999999999</v>
      </c>
      <c r="N63">
        <v>135</v>
      </c>
      <c r="O63">
        <v>1985</v>
      </c>
      <c r="P63">
        <v>11</v>
      </c>
      <c r="Q63" s="3" t="s">
        <v>4584</v>
      </c>
    </row>
    <row r="64" ht="15" customHeight="1">
      <c r="A64" t="e">
        <f t="shared" ca="1" si="568"/>
        <v>#VALUE!</v>
      </c>
      <c r="B64" t="e">
        <f t="array" ref="B64" ca="1">_xlfn.XLOOKUP(Tabelle11[[#This Row],[ExperimentID]]&amp;Tabelle11[[#This Row],[NegotiationID]]&amp;Tabelle11[[#This Row],[MessageID]],ALL_IN_ONE[ExperimentID]&amp;ALL_IN_ONE[NegotiationID]&amp;ALL_IN_ONE[MessageID],ALL_IN_ONE[Gesamt_ID],,0)</f>
        <v>#VALUE!</v>
      </c>
      <c r="C64">
        <v>528</v>
      </c>
      <c r="D64" t="s">
        <v>4534</v>
      </c>
      <c r="E64">
        <v>12148</v>
      </c>
      <c r="F64">
        <v>516</v>
      </c>
      <c r="G64">
        <v>511</v>
      </c>
      <c r="H64" t="s">
        <v>31</v>
      </c>
      <c r="I64" t="str">
        <f t="array" ref="I64">IFERROR(_xlfn.XLOOKUP(Tabelle11[[#This Row],[NegotiationID]]&amp;"FinalAccept",Tabelle11[NegotiationID]&amp;Tabelle11[ActionType],Tabelle11[ActionType],,0),_xlfn.XLOOKUP(Tabelle11[[#This Row],[NegotiationID]]&amp;"FinalReject",Tabelle11[NegotiationID]&amp;Tabelle11[ActionType],Tabelle11[ActionType],,0))</f>
        <v>FinalAccept</v>
      </c>
      <c r="J64">
        <v>0.61919999999999997</v>
      </c>
      <c r="K64">
        <v>0.36820000000000003</v>
      </c>
      <c r="L64">
        <v>0.98740000000000006</v>
      </c>
      <c r="M64">
        <v>0.251</v>
      </c>
      <c r="N64">
        <v>216</v>
      </c>
      <c r="O64">
        <v>1985</v>
      </c>
      <c r="P64">
        <v>11</v>
      </c>
      <c r="Q64" s="3" t="s">
        <v>4585</v>
      </c>
    </row>
    <row r="65" ht="15" customHeight="1">
      <c r="A65" t="e">
        <f t="shared" ca="1" si="568"/>
        <v>#VALUE!</v>
      </c>
      <c r="B65" t="e">
        <f t="array" ref="B65" ca="1">_xlfn.XLOOKUP(Tabelle11[[#This Row],[ExperimentID]]&amp;Tabelle11[[#This Row],[NegotiationID]]&amp;Tabelle11[[#This Row],[MessageID]],ALL_IN_ONE[ExperimentID]&amp;ALL_IN_ONE[NegotiationID]&amp;ALL_IN_ONE[MessageID],ALL_IN_ONE[Gesamt_ID],,0)</f>
        <v>#VALUE!</v>
      </c>
      <c r="C65">
        <v>528</v>
      </c>
      <c r="D65" t="s">
        <v>4534</v>
      </c>
      <c r="E65">
        <v>12156</v>
      </c>
      <c r="F65">
        <v>511</v>
      </c>
      <c r="G65">
        <v>516</v>
      </c>
      <c r="H65" t="s">
        <v>31</v>
      </c>
      <c r="I65" t="str">
        <f t="array" ref="I65">IFERROR(_xlfn.XLOOKUP(Tabelle11[[#This Row],[NegotiationID]]&amp;"FinalAccept",Tabelle11[NegotiationID]&amp;Tabelle11[ActionType],Tabelle11[ActionType],,0),_xlfn.XLOOKUP(Tabelle11[[#This Row],[NegotiationID]]&amp;"FinalReject",Tabelle11[NegotiationID]&amp;Tabelle11[ActionType],Tabelle11[ActionType],,0))</f>
        <v>FinalAccept</v>
      </c>
      <c r="J65">
        <v>0.65049999999999997</v>
      </c>
      <c r="K65">
        <v>0.22520000000000001</v>
      </c>
      <c r="L65">
        <v>0.87570000000000003</v>
      </c>
      <c r="M65">
        <v>0.42530000000000001</v>
      </c>
      <c r="N65">
        <v>190</v>
      </c>
      <c r="O65">
        <v>1985</v>
      </c>
      <c r="P65">
        <v>11</v>
      </c>
      <c r="Q65" s="3" t="s">
        <v>4586</v>
      </c>
    </row>
    <row r="66" ht="15" customHeight="1">
      <c r="A66" t="e">
        <f t="shared" ref="A66:A129" ca="1" si="569">MID(CELL("Dateiname",$A$1),FIND("]",CELL("Dateiname",$A$1))+1,31)</f>
        <v>#VALUE!</v>
      </c>
      <c r="B66" t="e">
        <f t="array" ref="B66" ca="1">_xlfn.XLOOKUP(Tabelle11[[#This Row],[ExperimentID]]&amp;Tabelle11[[#This Row],[NegotiationID]]&amp;Tabelle11[[#This Row],[MessageID]],ALL_IN_ONE[ExperimentID]&amp;ALL_IN_ONE[NegotiationID]&amp;ALL_IN_ONE[MessageID],ALL_IN_ONE[Gesamt_ID],,0)</f>
        <v>#VALUE!</v>
      </c>
      <c r="C66">
        <v>528</v>
      </c>
      <c r="D66" t="s">
        <v>4534</v>
      </c>
      <c r="E66">
        <v>12434</v>
      </c>
      <c r="F66">
        <v>516</v>
      </c>
      <c r="G66">
        <v>511</v>
      </c>
      <c r="H66" t="s">
        <v>31</v>
      </c>
      <c r="I66" t="str">
        <f t="array" ref="I66">IFERROR(_xlfn.XLOOKUP(Tabelle11[[#This Row],[NegotiationID]]&amp;"FinalAccept",Tabelle11[NegotiationID]&amp;Tabelle11[ActionType],Tabelle11[ActionType],,0),_xlfn.XLOOKUP(Tabelle11[[#This Row],[NegotiationID]]&amp;"FinalReject",Tabelle11[NegotiationID]&amp;Tabelle11[ActionType],Tabelle11[ActionType],,0))</f>
        <v>FinalAccept</v>
      </c>
      <c r="J66">
        <v>0.59319999999999995</v>
      </c>
      <c r="K66">
        <v>0.51370000000000005</v>
      </c>
      <c r="L66">
        <v>1.1069</v>
      </c>
      <c r="M66">
        <v>0.079500000000000001</v>
      </c>
      <c r="N66">
        <v>280</v>
      </c>
      <c r="O66">
        <v>1985</v>
      </c>
      <c r="P66">
        <v>11</v>
      </c>
      <c r="Q66" s="3" t="s">
        <v>4587</v>
      </c>
    </row>
    <row r="67" ht="15" customHeight="1">
      <c r="A67" t="e">
        <f t="shared" ca="1" si="569"/>
        <v>#VALUE!</v>
      </c>
      <c r="B67" t="e">
        <f t="array" ref="B67" ca="1">_xlfn.XLOOKUP(Tabelle11[[#This Row],[ExperimentID]]&amp;Tabelle11[[#This Row],[NegotiationID]]&amp;Tabelle11[[#This Row],[MessageID]],ALL_IN_ONE[ExperimentID]&amp;ALL_IN_ONE[NegotiationID]&amp;ALL_IN_ONE[MessageID],ALL_IN_ONE[Gesamt_ID],,0)</f>
        <v>#VALUE!</v>
      </c>
      <c r="C67">
        <v>528</v>
      </c>
      <c r="D67" t="s">
        <v>4534</v>
      </c>
      <c r="E67">
        <v>12670</v>
      </c>
      <c r="F67">
        <v>511</v>
      </c>
      <c r="G67">
        <v>516</v>
      </c>
      <c r="H67" t="s">
        <v>31</v>
      </c>
      <c r="I67" t="str">
        <f t="array" ref="I67">IFERROR(_xlfn.XLOOKUP(Tabelle11[[#This Row],[NegotiationID]]&amp;"FinalAccept",Tabelle11[NegotiationID]&amp;Tabelle11[ActionType],Tabelle11[ActionType],,0),_xlfn.XLOOKUP(Tabelle11[[#This Row],[NegotiationID]]&amp;"FinalReject",Tabelle11[NegotiationID]&amp;Tabelle11[ActionType],Tabelle11[ActionType],,0))</f>
        <v>FinalAccept</v>
      </c>
      <c r="J67">
        <v>0.66669999999999996</v>
      </c>
      <c r="K67">
        <v>0.45279999999999998</v>
      </c>
      <c r="L67">
        <v>1.1194999999999999</v>
      </c>
      <c r="M67">
        <v>0.21390000000000001</v>
      </c>
      <c r="N67">
        <v>241</v>
      </c>
      <c r="O67">
        <v>1985</v>
      </c>
      <c r="P67">
        <v>11</v>
      </c>
      <c r="Q67" s="3" t="s">
        <v>4588</v>
      </c>
    </row>
    <row r="68" ht="15" customHeight="1">
      <c r="A68" t="e">
        <f t="shared" ca="1" si="569"/>
        <v>#VALUE!</v>
      </c>
      <c r="B68" t="e">
        <f t="array" ref="B68" ca="1">_xlfn.XLOOKUP(Tabelle11[[#This Row],[ExperimentID]]&amp;Tabelle11[[#This Row],[NegotiationID]]&amp;Tabelle11[[#This Row],[MessageID]],ALL_IN_ONE[ExperimentID]&amp;ALL_IN_ONE[NegotiationID]&amp;ALL_IN_ONE[MessageID],ALL_IN_ONE[Gesamt_ID],,0)</f>
        <v>#VALUE!</v>
      </c>
      <c r="C68">
        <v>528</v>
      </c>
      <c r="D68" t="s">
        <v>4534</v>
      </c>
      <c r="E68">
        <v>12879</v>
      </c>
      <c r="F68">
        <v>516</v>
      </c>
      <c r="G68">
        <v>511</v>
      </c>
      <c r="H68" t="s">
        <v>31</v>
      </c>
      <c r="I68" t="str">
        <f t="array" ref="I68">IFERROR(_xlfn.XLOOKUP(Tabelle11[[#This Row],[NegotiationID]]&amp;"FinalAccept",Tabelle11[NegotiationID]&amp;Tabelle11[ActionType],Tabelle11[ActionType],,0),_xlfn.XLOOKUP(Tabelle11[[#This Row],[NegotiationID]]&amp;"FinalReject",Tabelle11[NegotiationID]&amp;Tabelle11[ActionType],Tabelle11[ActionType],,0))</f>
        <v>FinalAccept</v>
      </c>
      <c r="J68">
        <v>0.63280000000000003</v>
      </c>
      <c r="K68">
        <v>0.51300000000000001</v>
      </c>
      <c r="L68">
        <v>1.1457999999999999</v>
      </c>
      <c r="M68">
        <v>0.1198</v>
      </c>
      <c r="N68">
        <v>327</v>
      </c>
      <c r="O68">
        <v>1985</v>
      </c>
      <c r="P68">
        <v>11</v>
      </c>
      <c r="Q68" s="3" t="s">
        <v>4589</v>
      </c>
    </row>
    <row r="69" ht="15" customHeight="1">
      <c r="A69" t="e">
        <f t="shared" ca="1" si="569"/>
        <v>#VALUE!</v>
      </c>
      <c r="B69" t="e">
        <f t="array" ref="B69" ca="1">_xlfn.XLOOKUP(Tabelle11[[#This Row],[ExperimentID]]&amp;Tabelle11[[#This Row],[NegotiationID]]&amp;Tabelle11[[#This Row],[MessageID]],ALL_IN_ONE[ExperimentID]&amp;ALL_IN_ONE[NegotiationID]&amp;ALL_IN_ONE[MessageID],ALL_IN_ONE[Gesamt_ID],,0)</f>
        <v>#VALUE!</v>
      </c>
      <c r="C69">
        <v>528</v>
      </c>
      <c r="D69" t="s">
        <v>4534</v>
      </c>
      <c r="E69">
        <v>13063</v>
      </c>
      <c r="F69">
        <v>511</v>
      </c>
      <c r="G69">
        <v>516</v>
      </c>
      <c r="H69" t="s">
        <v>31</v>
      </c>
      <c r="I69" t="str">
        <f t="array" ref="I69">IFERROR(_xlfn.XLOOKUP(Tabelle11[[#This Row],[NegotiationID]]&amp;"FinalAccept",Tabelle11[NegotiationID]&amp;Tabelle11[ActionType],Tabelle11[ActionType],,0),_xlfn.XLOOKUP(Tabelle11[[#This Row],[NegotiationID]]&amp;"FinalReject",Tabelle11[NegotiationID]&amp;Tabelle11[ActionType],Tabelle11[ActionType],,0))</f>
        <v>FinalAccept</v>
      </c>
      <c r="J69">
        <v>0.64270000000000005</v>
      </c>
      <c r="K69">
        <v>0.4385</v>
      </c>
      <c r="L69">
        <v>1.0811999999999999</v>
      </c>
      <c r="M69">
        <v>0.20419999999999999</v>
      </c>
      <c r="N69">
        <v>203</v>
      </c>
      <c r="O69">
        <v>1985</v>
      </c>
      <c r="P69">
        <v>11</v>
      </c>
      <c r="Q69" s="3" t="s">
        <v>4590</v>
      </c>
    </row>
    <row r="70" ht="15" customHeight="1">
      <c r="A70" t="e">
        <f t="shared" ca="1" si="569"/>
        <v>#VALUE!</v>
      </c>
      <c r="B70" t="e">
        <f t="array" ref="B70" ca="1">_xlfn.XLOOKUP(Tabelle11[[#This Row],[ExperimentID]]&amp;Tabelle11[[#This Row],[NegotiationID]]&amp;Tabelle11[[#This Row],[MessageID]],ALL_IN_ONE[ExperimentID]&amp;ALL_IN_ONE[NegotiationID]&amp;ALL_IN_ONE[MessageID],ALL_IN_ONE[Gesamt_ID],,0)</f>
        <v>#VALUE!</v>
      </c>
      <c r="C70">
        <v>528</v>
      </c>
      <c r="D70" t="s">
        <v>4534</v>
      </c>
      <c r="E70">
        <v>13121</v>
      </c>
      <c r="F70">
        <v>516</v>
      </c>
      <c r="G70">
        <v>511</v>
      </c>
      <c r="H70" t="s">
        <v>31</v>
      </c>
      <c r="I70" t="str">
        <f t="array" ref="I70">IFERROR(_xlfn.XLOOKUP(Tabelle11[[#This Row],[NegotiationID]]&amp;"FinalAccept",Tabelle11[NegotiationID]&amp;Tabelle11[ActionType],Tabelle11[ActionType],,0),_xlfn.XLOOKUP(Tabelle11[[#This Row],[NegotiationID]]&amp;"FinalReject",Tabelle11[NegotiationID]&amp;Tabelle11[ActionType],Tabelle11[ActionType],,0))</f>
        <v>FinalAccept</v>
      </c>
      <c r="J70">
        <v>0.53369999999999995</v>
      </c>
      <c r="K70">
        <v>0.55269999999999997</v>
      </c>
      <c r="L70">
        <v>1.0864</v>
      </c>
      <c r="M70">
        <v>0.019</v>
      </c>
      <c r="N70">
        <v>137</v>
      </c>
      <c r="O70">
        <v>1985</v>
      </c>
      <c r="P70">
        <v>11</v>
      </c>
      <c r="Q70" s="3" t="s">
        <v>4591</v>
      </c>
    </row>
    <row r="71" ht="15" customHeight="1">
      <c r="A71" t="e">
        <f t="shared" ca="1" si="569"/>
        <v>#VALUE!</v>
      </c>
      <c r="B71" t="e">
        <f t="array" ref="B71" ca="1">_xlfn.XLOOKUP(Tabelle11[[#This Row],[ExperimentID]]&amp;Tabelle11[[#This Row],[NegotiationID]]&amp;Tabelle11[[#This Row],[MessageID]],ALL_IN_ONE[ExperimentID]&amp;ALL_IN_ONE[NegotiationID]&amp;ALL_IN_ONE[MessageID],ALL_IN_ONE[Gesamt_ID],,0)</f>
        <v>#VALUE!</v>
      </c>
      <c r="C71">
        <v>528</v>
      </c>
      <c r="D71" t="s">
        <v>4534</v>
      </c>
      <c r="E71">
        <v>13253</v>
      </c>
      <c r="F71">
        <v>511</v>
      </c>
      <c r="G71">
        <v>516</v>
      </c>
      <c r="H71" t="s">
        <v>20</v>
      </c>
      <c r="I71" t="str">
        <f t="array" ref="I71">IFERROR(_xlfn.XLOOKUP(Tabelle11[[#This Row],[NegotiationID]]&amp;"FinalAccept",Tabelle11[NegotiationID]&amp;Tabelle11[ActionType],Tabelle11[ActionType],,0),_xlfn.XLOOKUP(Tabelle11[[#This Row],[NegotiationID]]&amp;"FinalReject",Tabelle11[NegotiationID]&amp;Tabelle11[ActionType],Tabelle11[ActionType],,0))</f>
        <v>FinalAccept</v>
      </c>
      <c r="J71">
        <v>0.55269999999999997</v>
      </c>
      <c r="K71">
        <v>0.53369999999999995</v>
      </c>
      <c r="L71">
        <v>1.0864</v>
      </c>
      <c r="M71">
        <v>0.019</v>
      </c>
      <c r="N71">
        <v>37</v>
      </c>
      <c r="O71">
        <v>1985</v>
      </c>
      <c r="P71">
        <v>11</v>
      </c>
      <c r="Q71" s="3" t="s">
        <v>4592</v>
      </c>
    </row>
    <row r="72" ht="14.5" hidden="1">
      <c r="A72" t="e">
        <f t="shared" ca="1" si="569"/>
        <v>#VALUE!</v>
      </c>
      <c r="B72" t="e">
        <f t="array" ref="B72" ca="1">_xlfn.XLOOKUP(Tabelle11[[#This Row],[ExperimentID]]&amp;Tabelle11[[#This Row],[NegotiationID]]&amp;Tabelle11[[#This Row],[MessageID]],ALL_IN_ONE[ExperimentID]&amp;ALL_IN_ONE[NegotiationID]&amp;ALL_IN_ONE[MessageID],ALL_IN_ONE[Gesamt_ID],,0)</f>
        <v>#VALUE!</v>
      </c>
      <c r="C72">
        <v>560</v>
      </c>
      <c r="D72" t="s">
        <v>4534</v>
      </c>
      <c r="E72">
        <v>561</v>
      </c>
      <c r="H72" t="s">
        <v>6019</v>
      </c>
      <c r="I72" t="str">
        <f t="array" ref="I72">IFERROR(_xlfn.XLOOKUP(Tabelle11[[#This Row],[NegotiationID]]&amp;"FinalAccept",Tabelle11[NegotiationID]&amp;Tabelle11[ActionType],Tabelle11[ActionType],,0),_xlfn.XLOOKUP(Tabelle11[[#This Row],[NegotiationID]]&amp;"FinalReject",Tabelle11[NegotiationID]&amp;Tabelle11[ActionType],Tabelle11[ActionType],,0))</f>
        <v>FinalAccept</v>
      </c>
      <c r="N72">
        <v>21</v>
      </c>
      <c r="O72">
        <v>1487</v>
      </c>
      <c r="P72">
        <v>9</v>
      </c>
    </row>
    <row r="73" ht="15" customHeight="1">
      <c r="A73" t="e">
        <f t="shared" ca="1" si="569"/>
        <v>#VALUE!</v>
      </c>
      <c r="B73" t="e">
        <f t="array" ref="B73" ca="1">_xlfn.XLOOKUP(Tabelle11[[#This Row],[ExperimentID]]&amp;Tabelle11[[#This Row],[NegotiationID]]&amp;Tabelle11[[#This Row],[MessageID]],ALL_IN_ONE[ExperimentID]&amp;ALL_IN_ONE[NegotiationID]&amp;ALL_IN_ONE[MessageID],ALL_IN_ONE[Gesamt_ID],,0)</f>
        <v>#VALUE!</v>
      </c>
      <c r="C73">
        <v>560</v>
      </c>
      <c r="D73" t="s">
        <v>4534</v>
      </c>
      <c r="E73">
        <v>12433</v>
      </c>
      <c r="F73">
        <v>548</v>
      </c>
      <c r="G73">
        <v>543</v>
      </c>
      <c r="H73" t="s">
        <v>158</v>
      </c>
      <c r="I73" t="str">
        <f t="array" ref="I73">IFERROR(_xlfn.XLOOKUP(Tabelle11[[#This Row],[NegotiationID]]&amp;"FinalAccept",Tabelle11[NegotiationID]&amp;Tabelle11[ActionType],Tabelle11[ActionType],,0),_xlfn.XLOOKUP(Tabelle11[[#This Row],[NegotiationID]]&amp;"FinalReject",Tabelle11[NegotiationID]&amp;Tabelle11[ActionType],Tabelle11[ActionType],,0))</f>
        <v>FinalAccept</v>
      </c>
      <c r="J73">
        <v>0.79790000000000005</v>
      </c>
      <c r="K73">
        <v>0.29320000000000002</v>
      </c>
      <c r="L73">
        <v>1.0911</v>
      </c>
      <c r="M73">
        <v>0.50470000000000004</v>
      </c>
      <c r="N73">
        <v>65</v>
      </c>
      <c r="O73">
        <v>1487</v>
      </c>
      <c r="P73">
        <v>9</v>
      </c>
      <c r="Q73" s="3" t="s">
        <v>4593</v>
      </c>
    </row>
    <row r="74" ht="15" customHeight="1">
      <c r="A74" t="e">
        <f t="shared" ca="1" si="569"/>
        <v>#VALUE!</v>
      </c>
      <c r="B74" t="e">
        <f t="array" ref="B74" ca="1">_xlfn.XLOOKUP(Tabelle11[[#This Row],[ExperimentID]]&amp;Tabelle11[[#This Row],[NegotiationID]]&amp;Tabelle11[[#This Row],[MessageID]],ALL_IN_ONE[ExperimentID]&amp;ALL_IN_ONE[NegotiationID]&amp;ALL_IN_ONE[MessageID],ALL_IN_ONE[Gesamt_ID],,0)</f>
        <v>#VALUE!</v>
      </c>
      <c r="C74">
        <v>560</v>
      </c>
      <c r="D74" t="s">
        <v>4534</v>
      </c>
      <c r="E74">
        <v>12564</v>
      </c>
      <c r="F74">
        <v>543</v>
      </c>
      <c r="G74">
        <v>548</v>
      </c>
      <c r="H74" t="s">
        <v>31</v>
      </c>
      <c r="I74" t="str">
        <f t="array" ref="I74">IFERROR(_xlfn.XLOOKUP(Tabelle11[[#This Row],[NegotiationID]]&amp;"FinalAccept",Tabelle11[NegotiationID]&amp;Tabelle11[ActionType],Tabelle11[ActionType],,0),_xlfn.XLOOKUP(Tabelle11[[#This Row],[NegotiationID]]&amp;"FinalReject",Tabelle11[NegotiationID]&amp;Tabelle11[ActionType],Tabelle11[ActionType],,0))</f>
        <v>FinalAccept</v>
      </c>
      <c r="J74">
        <v>0.71799999999999997</v>
      </c>
      <c r="K74">
        <v>0.43380000000000002</v>
      </c>
      <c r="L74">
        <v>1.1517999999999999</v>
      </c>
      <c r="M74">
        <v>0.28420000000000001</v>
      </c>
      <c r="N74">
        <v>215</v>
      </c>
      <c r="O74">
        <v>1487</v>
      </c>
      <c r="P74">
        <v>9</v>
      </c>
      <c r="Q74" s="3" t="s">
        <v>4594</v>
      </c>
    </row>
    <row r="75" ht="174" hidden="1">
      <c r="A75" t="e">
        <f t="shared" ca="1" si="569"/>
        <v>#VALUE!</v>
      </c>
      <c r="B75" t="e">
        <f t="array" ref="B75" ca="1">_xlfn.XLOOKUP(Tabelle11[[#This Row],[ExperimentID]]&amp;Tabelle11[[#This Row],[NegotiationID]]&amp;Tabelle11[[#This Row],[MessageID]],ALL_IN_ONE[ExperimentID]&amp;ALL_IN_ONE[NegotiationID]&amp;ALL_IN_ONE[MessageID],ALL_IN_ONE[Gesamt_ID],,0)</f>
        <v>#VALUE!</v>
      </c>
      <c r="C75">
        <v>560</v>
      </c>
      <c r="D75" t="s">
        <v>4534</v>
      </c>
      <c r="E75">
        <v>12573</v>
      </c>
      <c r="F75">
        <v>548</v>
      </c>
      <c r="G75">
        <v>543</v>
      </c>
      <c r="H75" t="s">
        <v>22</v>
      </c>
      <c r="I75" t="str">
        <f t="array" ref="I75">IFERROR(_xlfn.XLOOKUP(Tabelle11[[#This Row],[NegotiationID]]&amp;"FinalAccept",Tabelle11[NegotiationID]&amp;Tabelle11[ActionType],Tabelle11[ActionType],,0),_xlfn.XLOOKUP(Tabelle11[[#This Row],[NegotiationID]]&amp;"FinalReject",Tabelle11[NegotiationID]&amp;Tabelle11[ActionType],Tabelle11[ActionType],,0))</f>
        <v>FinalAccept</v>
      </c>
      <c r="N75">
        <v>203</v>
      </c>
      <c r="O75">
        <v>1487</v>
      </c>
      <c r="P75">
        <v>9</v>
      </c>
      <c r="Q75" s="3" t="s">
        <v>6729</v>
      </c>
    </row>
    <row r="76" ht="246.5" hidden="1">
      <c r="A76" t="e">
        <f t="shared" ca="1" si="569"/>
        <v>#VALUE!</v>
      </c>
      <c r="B76" t="e">
        <f t="array" ref="B76" ca="1">_xlfn.XLOOKUP(Tabelle11[[#This Row],[ExperimentID]]&amp;Tabelle11[[#This Row],[NegotiationID]]&amp;Tabelle11[[#This Row],[MessageID]],ALL_IN_ONE[ExperimentID]&amp;ALL_IN_ONE[NegotiationID]&amp;ALL_IN_ONE[MessageID],ALL_IN_ONE[Gesamt_ID],,0)</f>
        <v>#VALUE!</v>
      </c>
      <c r="C76">
        <v>560</v>
      </c>
      <c r="D76" t="s">
        <v>4534</v>
      </c>
      <c r="E76">
        <v>12623</v>
      </c>
      <c r="F76">
        <v>543</v>
      </c>
      <c r="G76">
        <v>548</v>
      </c>
      <c r="H76" t="s">
        <v>24</v>
      </c>
      <c r="I76" t="str">
        <f t="array" ref="I76">IFERROR(_xlfn.XLOOKUP(Tabelle11[[#This Row],[NegotiationID]]&amp;"FinalAccept",Tabelle11[NegotiationID]&amp;Tabelle11[ActionType],Tabelle11[ActionType],,0),_xlfn.XLOOKUP(Tabelle11[[#This Row],[NegotiationID]]&amp;"FinalReject",Tabelle11[NegotiationID]&amp;Tabelle11[ActionType],Tabelle11[ActionType],,0))</f>
        <v>FinalAccept</v>
      </c>
      <c r="N76">
        <v>255</v>
      </c>
      <c r="O76">
        <v>1487</v>
      </c>
      <c r="P76">
        <v>9</v>
      </c>
      <c r="Q76" s="3" t="s">
        <v>6730</v>
      </c>
    </row>
    <row r="77" ht="15" customHeight="1">
      <c r="A77" t="e">
        <f t="shared" ca="1" si="569"/>
        <v>#VALUE!</v>
      </c>
      <c r="B77" t="e">
        <f t="array" ref="B77" ca="1">_xlfn.XLOOKUP(Tabelle11[[#This Row],[ExperimentID]]&amp;Tabelle11[[#This Row],[NegotiationID]]&amp;Tabelle11[[#This Row],[MessageID]],ALL_IN_ONE[ExperimentID]&amp;ALL_IN_ONE[NegotiationID]&amp;ALL_IN_ONE[MessageID],ALL_IN_ONE[Gesamt_ID],,0)</f>
        <v>#VALUE!</v>
      </c>
      <c r="C77">
        <v>560</v>
      </c>
      <c r="D77" t="s">
        <v>4534</v>
      </c>
      <c r="E77">
        <v>12679</v>
      </c>
      <c r="F77">
        <v>548</v>
      </c>
      <c r="G77">
        <v>543</v>
      </c>
      <c r="H77" t="s">
        <v>31</v>
      </c>
      <c r="I77" t="str">
        <f t="array" ref="I77">IFERROR(_xlfn.XLOOKUP(Tabelle11[[#This Row],[NegotiationID]]&amp;"FinalAccept",Tabelle11[NegotiationID]&amp;Tabelle11[ActionType],Tabelle11[ActionType],,0),_xlfn.XLOOKUP(Tabelle11[[#This Row],[NegotiationID]]&amp;"FinalReject",Tabelle11[NegotiationID]&amp;Tabelle11[ActionType],Tabelle11[ActionType],,0))</f>
        <v>FinalAccept</v>
      </c>
      <c r="J77">
        <v>0.61870000000000003</v>
      </c>
      <c r="K77">
        <v>0.44919999999999999</v>
      </c>
      <c r="L77">
        <v>1.0679000000000001</v>
      </c>
      <c r="M77">
        <v>0.16950000000000001</v>
      </c>
      <c r="N77">
        <v>175</v>
      </c>
      <c r="O77">
        <v>1487</v>
      </c>
      <c r="P77">
        <v>9</v>
      </c>
      <c r="Q77" s="3" t="s">
        <v>4595</v>
      </c>
    </row>
    <row r="78" ht="159.5" hidden="1">
      <c r="A78" t="e">
        <f t="shared" ca="1" si="569"/>
        <v>#VALUE!</v>
      </c>
      <c r="B78" t="e">
        <f t="array" ref="B78" ca="1">_xlfn.XLOOKUP(Tabelle11[[#This Row],[ExperimentID]]&amp;Tabelle11[[#This Row],[NegotiationID]]&amp;Tabelle11[[#This Row],[MessageID]],ALL_IN_ONE[ExperimentID]&amp;ALL_IN_ONE[NegotiationID]&amp;ALL_IN_ONE[MessageID],ALL_IN_ONE[Gesamt_ID],,0)</f>
        <v>#VALUE!</v>
      </c>
      <c r="C78">
        <v>560</v>
      </c>
      <c r="D78" t="s">
        <v>4534</v>
      </c>
      <c r="E78">
        <v>12774</v>
      </c>
      <c r="F78">
        <v>543</v>
      </c>
      <c r="G78">
        <v>548</v>
      </c>
      <c r="H78" t="s">
        <v>22</v>
      </c>
      <c r="I78" t="str">
        <f t="array" ref="I78">IFERROR(_xlfn.XLOOKUP(Tabelle11[[#This Row],[NegotiationID]]&amp;"FinalAccept",Tabelle11[NegotiationID]&amp;Tabelle11[ActionType],Tabelle11[ActionType],,0),_xlfn.XLOOKUP(Tabelle11[[#This Row],[NegotiationID]]&amp;"FinalReject",Tabelle11[NegotiationID]&amp;Tabelle11[ActionType],Tabelle11[ActionType],,0))</f>
        <v>FinalAccept</v>
      </c>
      <c r="N78">
        <v>210</v>
      </c>
      <c r="O78">
        <v>1487</v>
      </c>
      <c r="P78">
        <v>9</v>
      </c>
      <c r="Q78" s="3" t="s">
        <v>6731</v>
      </c>
    </row>
    <row r="79" ht="15" customHeight="1">
      <c r="A79" t="e">
        <f t="shared" ca="1" si="569"/>
        <v>#VALUE!</v>
      </c>
      <c r="B79" t="e">
        <f t="array" ref="B79" ca="1">_xlfn.XLOOKUP(Tabelle11[[#This Row],[ExperimentID]]&amp;Tabelle11[[#This Row],[NegotiationID]]&amp;Tabelle11[[#This Row],[MessageID]],ALL_IN_ONE[ExperimentID]&amp;ALL_IN_ONE[NegotiationID]&amp;ALL_IN_ONE[MessageID],ALL_IN_ONE[Gesamt_ID],,0)</f>
        <v>#VALUE!</v>
      </c>
      <c r="C79">
        <v>560</v>
      </c>
      <c r="D79" t="s">
        <v>4534</v>
      </c>
      <c r="E79">
        <v>12831</v>
      </c>
      <c r="F79">
        <v>548</v>
      </c>
      <c r="G79">
        <v>543</v>
      </c>
      <c r="H79" t="s">
        <v>31</v>
      </c>
      <c r="I79" t="str">
        <f t="array" ref="I79">IFERROR(_xlfn.XLOOKUP(Tabelle11[[#This Row],[NegotiationID]]&amp;"FinalAccept",Tabelle11[NegotiationID]&amp;Tabelle11[ActionType],Tabelle11[ActionType],,0),_xlfn.XLOOKUP(Tabelle11[[#This Row],[NegotiationID]]&amp;"FinalReject",Tabelle11[NegotiationID]&amp;Tabelle11[ActionType],Tabelle11[ActionType],,0))</f>
        <v>FinalAccept</v>
      </c>
      <c r="J79">
        <v>0.51670000000000005</v>
      </c>
      <c r="K79">
        <v>0.56769999999999998</v>
      </c>
      <c r="L79">
        <v>1.0844</v>
      </c>
      <c r="M79">
        <v>0.050999999999999997</v>
      </c>
      <c r="N79">
        <v>228</v>
      </c>
      <c r="O79">
        <v>1487</v>
      </c>
      <c r="P79">
        <v>9</v>
      </c>
      <c r="Q79" s="3" t="s">
        <v>4596</v>
      </c>
    </row>
    <row r="80" ht="15" customHeight="1">
      <c r="A80" t="e">
        <f t="shared" ca="1" si="569"/>
        <v>#VALUE!</v>
      </c>
      <c r="B80" t="e">
        <f t="array" ref="B80" ca="1">_xlfn.XLOOKUP(Tabelle11[[#This Row],[ExperimentID]]&amp;Tabelle11[[#This Row],[NegotiationID]]&amp;Tabelle11[[#This Row],[MessageID]],ALL_IN_ONE[ExperimentID]&amp;ALL_IN_ONE[NegotiationID]&amp;ALL_IN_ONE[MessageID],ALL_IN_ONE[Gesamt_ID],,0)</f>
        <v>#VALUE!</v>
      </c>
      <c r="C80">
        <v>560</v>
      </c>
      <c r="D80" t="s">
        <v>4534</v>
      </c>
      <c r="E80">
        <v>12841</v>
      </c>
      <c r="F80">
        <v>543</v>
      </c>
      <c r="G80">
        <v>548</v>
      </c>
      <c r="H80" t="s">
        <v>20</v>
      </c>
      <c r="I80" t="str">
        <f t="array" ref="I80">IFERROR(_xlfn.XLOOKUP(Tabelle11[[#This Row],[NegotiationID]]&amp;"FinalAccept",Tabelle11[NegotiationID]&amp;Tabelle11[ActionType],Tabelle11[ActionType],,0),_xlfn.XLOOKUP(Tabelle11[[#This Row],[NegotiationID]]&amp;"FinalReject",Tabelle11[NegotiationID]&amp;Tabelle11[ActionType],Tabelle11[ActionType],,0))</f>
        <v>FinalAccept</v>
      </c>
      <c r="J80">
        <v>0.56769999999999998</v>
      </c>
      <c r="K80">
        <v>0.51670000000000005</v>
      </c>
      <c r="L80">
        <v>1.0844</v>
      </c>
      <c r="M80">
        <v>0.050999999999999997</v>
      </c>
      <c r="N80">
        <v>115</v>
      </c>
      <c r="O80">
        <v>1487</v>
      </c>
      <c r="P80">
        <v>9</v>
      </c>
      <c r="Q80" s="3" t="s">
        <v>4597</v>
      </c>
    </row>
    <row r="81" ht="14.5" hidden="1">
      <c r="A81" t="e">
        <f t="shared" ca="1" si="569"/>
        <v>#VALUE!</v>
      </c>
      <c r="B81" t="e">
        <f t="array" ref="B81" ca="1">_xlfn.XLOOKUP(Tabelle11[[#This Row],[ExperimentID]]&amp;Tabelle11[[#This Row],[NegotiationID]]&amp;Tabelle11[[#This Row],[MessageID]],ALL_IN_ONE[ExperimentID]&amp;ALL_IN_ONE[NegotiationID]&amp;ALL_IN_ONE[MessageID],ALL_IN_ONE[Gesamt_ID],,0)</f>
        <v>#VALUE!</v>
      </c>
      <c r="C81">
        <v>592</v>
      </c>
      <c r="D81" t="s">
        <v>4534</v>
      </c>
      <c r="E81">
        <v>593</v>
      </c>
      <c r="H81" t="s">
        <v>6019</v>
      </c>
      <c r="I81" t="str">
        <f t="array" ref="I81">IFERROR(_xlfn.XLOOKUP(Tabelle11[[#This Row],[NegotiationID]]&amp;"FinalAccept",Tabelle11[NegotiationID]&amp;Tabelle11[ActionType],Tabelle11[ActionType],,0),_xlfn.XLOOKUP(Tabelle11[[#This Row],[NegotiationID]]&amp;"FinalReject",Tabelle11[NegotiationID]&amp;Tabelle11[ActionType],Tabelle11[ActionType],,0))</f>
        <v>FinalAccept</v>
      </c>
      <c r="N81">
        <v>21</v>
      </c>
      <c r="O81">
        <v>575</v>
      </c>
      <c r="P81">
        <v>9</v>
      </c>
    </row>
    <row r="82" ht="15" customHeight="1">
      <c r="A82" t="e">
        <f t="shared" ca="1" si="569"/>
        <v>#VALUE!</v>
      </c>
      <c r="B82" t="e">
        <f t="array" ref="B82" ca="1">_xlfn.XLOOKUP(Tabelle11[[#This Row],[ExperimentID]]&amp;Tabelle11[[#This Row],[NegotiationID]]&amp;Tabelle11[[#This Row],[MessageID]],ALL_IN_ONE[ExperimentID]&amp;ALL_IN_ONE[NegotiationID]&amp;ALL_IN_ONE[MessageID],ALL_IN_ONE[Gesamt_ID],,0)</f>
        <v>#VALUE!</v>
      </c>
      <c r="C82">
        <v>592</v>
      </c>
      <c r="D82" t="s">
        <v>4534</v>
      </c>
      <c r="E82">
        <v>12577</v>
      </c>
      <c r="F82">
        <v>580</v>
      </c>
      <c r="G82">
        <v>575</v>
      </c>
      <c r="H82" t="s">
        <v>158</v>
      </c>
      <c r="I82" t="str">
        <f t="array" ref="I82">IFERROR(_xlfn.XLOOKUP(Tabelle11[[#This Row],[NegotiationID]]&amp;"FinalAccept",Tabelle11[NegotiationID]&amp;Tabelle11[ActionType],Tabelle11[ActionType],,0),_xlfn.XLOOKUP(Tabelle11[[#This Row],[NegotiationID]]&amp;"FinalReject",Tabelle11[NegotiationID]&amp;Tabelle11[ActionType],Tabelle11[ActionType],,0))</f>
        <v>FinalAccept</v>
      </c>
      <c r="J82">
        <v>1</v>
      </c>
      <c r="K82">
        <v>1</v>
      </c>
      <c r="L82">
        <v>2</v>
      </c>
      <c r="M82">
        <v>0</v>
      </c>
      <c r="N82">
        <v>60</v>
      </c>
      <c r="O82">
        <v>575</v>
      </c>
      <c r="P82">
        <v>9</v>
      </c>
      <c r="Q82" s="3" t="s">
        <v>4598</v>
      </c>
    </row>
    <row r="83" ht="116" hidden="1">
      <c r="A83" t="e">
        <f t="shared" ca="1" si="569"/>
        <v>#VALUE!</v>
      </c>
      <c r="B83" t="e">
        <f t="array" ref="B83" ca="1">_xlfn.XLOOKUP(Tabelle11[[#This Row],[ExperimentID]]&amp;Tabelle11[[#This Row],[NegotiationID]]&amp;Tabelle11[[#This Row],[MessageID]],ALL_IN_ONE[ExperimentID]&amp;ALL_IN_ONE[NegotiationID]&amp;ALL_IN_ONE[MessageID],ALL_IN_ONE[Gesamt_ID],,0)</f>
        <v>#VALUE!</v>
      </c>
      <c r="C83">
        <v>592</v>
      </c>
      <c r="D83" t="s">
        <v>4534</v>
      </c>
      <c r="E83">
        <v>12644</v>
      </c>
      <c r="F83">
        <v>575</v>
      </c>
      <c r="G83">
        <v>580</v>
      </c>
      <c r="H83" t="s">
        <v>22</v>
      </c>
      <c r="I83" t="str">
        <f t="array" ref="I83">IFERROR(_xlfn.XLOOKUP(Tabelle11[[#This Row],[NegotiationID]]&amp;"FinalAccept",Tabelle11[NegotiationID]&amp;Tabelle11[ActionType],Tabelle11[ActionType],,0),_xlfn.XLOOKUP(Tabelle11[[#This Row],[NegotiationID]]&amp;"FinalReject",Tabelle11[NegotiationID]&amp;Tabelle11[ActionType],Tabelle11[ActionType],,0))</f>
        <v>FinalAccept</v>
      </c>
      <c r="N83">
        <v>72</v>
      </c>
      <c r="O83">
        <v>575</v>
      </c>
      <c r="P83">
        <v>9</v>
      </c>
      <c r="Q83" s="3" t="s">
        <v>6732</v>
      </c>
    </row>
    <row r="84" ht="145" hidden="1">
      <c r="A84" t="e">
        <f t="shared" ca="1" si="569"/>
        <v>#VALUE!</v>
      </c>
      <c r="B84" t="e">
        <f t="array" ref="B84" ca="1">_xlfn.XLOOKUP(Tabelle11[[#This Row],[ExperimentID]]&amp;Tabelle11[[#This Row],[NegotiationID]]&amp;Tabelle11[[#This Row],[MessageID]],ALL_IN_ONE[ExperimentID]&amp;ALL_IN_ONE[NegotiationID]&amp;ALL_IN_ONE[MessageID],ALL_IN_ONE[Gesamt_ID],,0)</f>
        <v>#VALUE!</v>
      </c>
      <c r="C84">
        <v>592</v>
      </c>
      <c r="D84" t="s">
        <v>4534</v>
      </c>
      <c r="E84">
        <v>12650</v>
      </c>
      <c r="F84">
        <v>580</v>
      </c>
      <c r="G84">
        <v>575</v>
      </c>
      <c r="H84" t="s">
        <v>24</v>
      </c>
      <c r="I84" t="str">
        <f t="array" ref="I84">IFERROR(_xlfn.XLOOKUP(Tabelle11[[#This Row],[NegotiationID]]&amp;"FinalAccept",Tabelle11[NegotiationID]&amp;Tabelle11[ActionType],Tabelle11[ActionType],,0),_xlfn.XLOOKUP(Tabelle11[[#This Row],[NegotiationID]]&amp;"FinalReject",Tabelle11[NegotiationID]&amp;Tabelle11[ActionType],Tabelle11[ActionType],,0))</f>
        <v>FinalAccept</v>
      </c>
      <c r="N84">
        <v>87</v>
      </c>
      <c r="O84">
        <v>575</v>
      </c>
      <c r="P84">
        <v>9</v>
      </c>
      <c r="Q84" s="3" t="s">
        <v>6733</v>
      </c>
    </row>
    <row r="85" ht="15" customHeight="1">
      <c r="A85" t="e">
        <f t="shared" ca="1" si="569"/>
        <v>#VALUE!</v>
      </c>
      <c r="B85" t="e">
        <f t="array" ref="B85" ca="1">_xlfn.XLOOKUP(Tabelle11[[#This Row],[ExperimentID]]&amp;Tabelle11[[#This Row],[NegotiationID]]&amp;Tabelle11[[#This Row],[MessageID]],ALL_IN_ONE[ExperimentID]&amp;ALL_IN_ONE[NegotiationID]&amp;ALL_IN_ONE[MessageID],ALL_IN_ONE[Gesamt_ID],,0)</f>
        <v>#VALUE!</v>
      </c>
      <c r="C85">
        <v>592</v>
      </c>
      <c r="D85" t="s">
        <v>4534</v>
      </c>
      <c r="E85">
        <v>12653</v>
      </c>
      <c r="F85">
        <v>575</v>
      </c>
      <c r="G85">
        <v>580</v>
      </c>
      <c r="H85" t="s">
        <v>31</v>
      </c>
      <c r="I85" t="str">
        <f t="array" ref="I85">IFERROR(_xlfn.XLOOKUP(Tabelle11[[#This Row],[NegotiationID]]&amp;"FinalAccept",Tabelle11[NegotiationID]&amp;Tabelle11[ActionType],Tabelle11[ActionType],,0),_xlfn.XLOOKUP(Tabelle11[[#This Row],[NegotiationID]]&amp;"FinalReject",Tabelle11[NegotiationID]&amp;Tabelle11[ActionType],Tabelle11[ActionType],,0))</f>
        <v>FinalAccept</v>
      </c>
      <c r="J85">
        <v>0.53320000000000001</v>
      </c>
      <c r="K85">
        <v>0.55579999999999996</v>
      </c>
      <c r="L85">
        <v>1.089</v>
      </c>
      <c r="M85">
        <v>0.022599999999999999</v>
      </c>
      <c r="N85">
        <v>70</v>
      </c>
      <c r="O85">
        <v>575</v>
      </c>
      <c r="P85">
        <v>9</v>
      </c>
      <c r="Q85" s="3" t="s">
        <v>4599</v>
      </c>
    </row>
    <row r="86" ht="15" customHeight="1">
      <c r="A86" t="e">
        <f t="shared" ca="1" si="569"/>
        <v>#VALUE!</v>
      </c>
      <c r="B86" t="e">
        <f t="array" ref="B86" ca="1">_xlfn.XLOOKUP(Tabelle11[[#This Row],[ExperimentID]]&amp;Tabelle11[[#This Row],[NegotiationID]]&amp;Tabelle11[[#This Row],[MessageID]],ALL_IN_ONE[ExperimentID]&amp;ALL_IN_ONE[NegotiationID]&amp;ALL_IN_ONE[MessageID],ALL_IN_ONE[Gesamt_ID],,0)</f>
        <v>#VALUE!</v>
      </c>
      <c r="C86">
        <v>592</v>
      </c>
      <c r="D86" t="s">
        <v>4534</v>
      </c>
      <c r="E86">
        <v>13139</v>
      </c>
      <c r="F86">
        <v>580</v>
      </c>
      <c r="G86">
        <v>575</v>
      </c>
      <c r="H86" t="s">
        <v>31</v>
      </c>
      <c r="I86" t="str">
        <f t="array" ref="I86">IFERROR(_xlfn.XLOOKUP(Tabelle11[[#This Row],[NegotiationID]]&amp;"FinalAccept",Tabelle11[NegotiationID]&amp;Tabelle11[ActionType],Tabelle11[ActionType],,0),_xlfn.XLOOKUP(Tabelle11[[#This Row],[NegotiationID]]&amp;"FinalReject",Tabelle11[NegotiationID]&amp;Tabelle11[ActionType],Tabelle11[ActionType],,0))</f>
        <v>FinalAccept</v>
      </c>
      <c r="J86">
        <v>0.75960000000000005</v>
      </c>
      <c r="K86">
        <v>0.2152</v>
      </c>
      <c r="L86">
        <v>0.9748</v>
      </c>
      <c r="M86">
        <v>0.5444</v>
      </c>
      <c r="N86">
        <v>164</v>
      </c>
      <c r="O86">
        <v>575</v>
      </c>
      <c r="P86">
        <v>9</v>
      </c>
      <c r="Q86" s="3" t="s">
        <v>4600</v>
      </c>
    </row>
    <row r="87" ht="15" customHeight="1">
      <c r="A87" t="e">
        <f t="shared" ca="1" si="569"/>
        <v>#VALUE!</v>
      </c>
      <c r="B87" t="e">
        <f t="array" ref="B87" ca="1">_xlfn.XLOOKUP(Tabelle11[[#This Row],[ExperimentID]]&amp;Tabelle11[[#This Row],[NegotiationID]]&amp;Tabelle11[[#This Row],[MessageID]],ALL_IN_ONE[ExperimentID]&amp;ALL_IN_ONE[NegotiationID]&amp;ALL_IN_ONE[MessageID],ALL_IN_ONE[Gesamt_ID],,0)</f>
        <v>#VALUE!</v>
      </c>
      <c r="C87">
        <v>592</v>
      </c>
      <c r="D87" t="s">
        <v>4534</v>
      </c>
      <c r="E87">
        <v>13369</v>
      </c>
      <c r="F87">
        <v>575</v>
      </c>
      <c r="G87">
        <v>580</v>
      </c>
      <c r="H87" t="s">
        <v>31</v>
      </c>
      <c r="I87" t="str">
        <f t="array" ref="I87">IFERROR(_xlfn.XLOOKUP(Tabelle11[[#This Row],[NegotiationID]]&amp;"FinalAccept",Tabelle11[NegotiationID]&amp;Tabelle11[ActionType],Tabelle11[ActionType],,0),_xlfn.XLOOKUP(Tabelle11[[#This Row],[NegotiationID]]&amp;"FinalReject",Tabelle11[NegotiationID]&amp;Tabelle11[ActionType],Tabelle11[ActionType],,0))</f>
        <v>FinalAccept</v>
      </c>
      <c r="J87">
        <v>0.48670000000000002</v>
      </c>
      <c r="K87">
        <v>0.51719999999999999</v>
      </c>
      <c r="L87">
        <v>1.0039</v>
      </c>
      <c r="M87">
        <v>0.030499999999999999</v>
      </c>
      <c r="N87">
        <v>25</v>
      </c>
      <c r="O87">
        <v>575</v>
      </c>
      <c r="P87">
        <v>9</v>
      </c>
      <c r="Q87" s="3" t="s">
        <v>4601</v>
      </c>
    </row>
    <row r="88" ht="15" customHeight="1">
      <c r="A88" t="e">
        <f t="shared" ca="1" si="569"/>
        <v>#VALUE!</v>
      </c>
      <c r="B88" t="e">
        <f t="array" ref="B88" ca="1">_xlfn.XLOOKUP(Tabelle11[[#This Row],[ExperimentID]]&amp;Tabelle11[[#This Row],[NegotiationID]]&amp;Tabelle11[[#This Row],[MessageID]],ALL_IN_ONE[ExperimentID]&amp;ALL_IN_ONE[NegotiationID]&amp;ALL_IN_ONE[MessageID],ALL_IN_ONE[Gesamt_ID],,0)</f>
        <v>#VALUE!</v>
      </c>
      <c r="C88">
        <v>592</v>
      </c>
      <c r="D88" t="s">
        <v>4534</v>
      </c>
      <c r="E88">
        <v>13371</v>
      </c>
      <c r="F88">
        <v>580</v>
      </c>
      <c r="G88">
        <v>575</v>
      </c>
      <c r="H88" t="s">
        <v>31</v>
      </c>
      <c r="I88" t="str">
        <f t="array" ref="I88">IFERROR(_xlfn.XLOOKUP(Tabelle11[[#This Row],[NegotiationID]]&amp;"FinalAccept",Tabelle11[NegotiationID]&amp;Tabelle11[ActionType],Tabelle11[ActionType],,0),_xlfn.XLOOKUP(Tabelle11[[#This Row],[NegotiationID]]&amp;"FinalReject",Tabelle11[NegotiationID]&amp;Tabelle11[ActionType],Tabelle11[ActionType],,0))</f>
        <v>FinalAccept</v>
      </c>
      <c r="J88">
        <v>0.69520000000000004</v>
      </c>
      <c r="K88">
        <v>0.3952</v>
      </c>
      <c r="L88">
        <v>1.0904</v>
      </c>
      <c r="M88">
        <v>0.29999999999999999</v>
      </c>
      <c r="N88">
        <v>50</v>
      </c>
      <c r="O88">
        <v>575</v>
      </c>
      <c r="P88">
        <v>9</v>
      </c>
      <c r="Q88" s="3" t="s">
        <v>4602</v>
      </c>
    </row>
    <row r="89" ht="15" customHeight="1">
      <c r="A89" t="e">
        <f t="shared" ca="1" si="569"/>
        <v>#VALUE!</v>
      </c>
      <c r="B89" t="e">
        <f t="array" ref="B89" ca="1">_xlfn.XLOOKUP(Tabelle11[[#This Row],[ExperimentID]]&amp;Tabelle11[[#This Row],[NegotiationID]]&amp;Tabelle11[[#This Row],[MessageID]],ALL_IN_ONE[ExperimentID]&amp;ALL_IN_ONE[NegotiationID]&amp;ALL_IN_ONE[MessageID],ALL_IN_ONE[Gesamt_ID],,0)</f>
        <v>#VALUE!</v>
      </c>
      <c r="C89">
        <v>592</v>
      </c>
      <c r="D89" t="s">
        <v>4534</v>
      </c>
      <c r="E89">
        <v>13397</v>
      </c>
      <c r="F89">
        <v>575</v>
      </c>
      <c r="G89">
        <v>580</v>
      </c>
      <c r="H89" t="s">
        <v>20</v>
      </c>
      <c r="I89" t="str">
        <f t="array" ref="I89">IFERROR(_xlfn.XLOOKUP(Tabelle11[[#This Row],[NegotiationID]]&amp;"FinalAccept",Tabelle11[NegotiationID]&amp;Tabelle11[ActionType],Tabelle11[ActionType],,0),_xlfn.XLOOKUP(Tabelle11[[#This Row],[NegotiationID]]&amp;"FinalReject",Tabelle11[NegotiationID]&amp;Tabelle11[ActionType],Tabelle11[ActionType],,0))</f>
        <v>FinalAccept</v>
      </c>
      <c r="J89">
        <v>0.3952</v>
      </c>
      <c r="K89">
        <v>0.69520000000000004</v>
      </c>
      <c r="L89">
        <v>1.0904</v>
      </c>
      <c r="M89">
        <v>0.29999999999999999</v>
      </c>
      <c r="N89">
        <v>26</v>
      </c>
      <c r="O89">
        <v>575</v>
      </c>
      <c r="P89">
        <v>9</v>
      </c>
      <c r="Q89" s="3" t="s">
        <v>4603</v>
      </c>
    </row>
    <row r="90" ht="14.5" hidden="1">
      <c r="A90" t="e">
        <f t="shared" ca="1" si="569"/>
        <v>#VALUE!</v>
      </c>
      <c r="B90" t="e">
        <f t="array" ref="B90" ca="1">_xlfn.XLOOKUP(Tabelle11[[#This Row],[ExperimentID]]&amp;Tabelle11[[#This Row],[NegotiationID]]&amp;Tabelle11[[#This Row],[MessageID]],ALL_IN_ONE[ExperimentID]&amp;ALL_IN_ONE[NegotiationID]&amp;ALL_IN_ONE[MessageID],ALL_IN_ONE[Gesamt_ID],,0)</f>
        <v>#VALUE!</v>
      </c>
      <c r="C90">
        <v>624</v>
      </c>
      <c r="D90" t="s">
        <v>4534</v>
      </c>
      <c r="E90">
        <v>625</v>
      </c>
      <c r="H90" t="s">
        <v>6019</v>
      </c>
      <c r="I90" t="str">
        <f t="array" ref="I90">IFERROR(_xlfn.XLOOKUP(Tabelle11[[#This Row],[NegotiationID]]&amp;"FinalAccept",Tabelle11[NegotiationID]&amp;Tabelle11[ActionType],Tabelle11[ActionType],,0),_xlfn.XLOOKUP(Tabelle11[[#This Row],[NegotiationID]]&amp;"FinalReject",Tabelle11[NegotiationID]&amp;Tabelle11[ActionType],Tabelle11[ActionType],,0))</f>
        <v>FinalReject</v>
      </c>
      <c r="N90">
        <v>21</v>
      </c>
      <c r="O90">
        <v>2613</v>
      </c>
      <c r="P90">
        <v>18</v>
      </c>
    </row>
    <row r="91" ht="15" customHeight="1">
      <c r="A91" t="e">
        <f t="shared" ca="1" si="569"/>
        <v>#VALUE!</v>
      </c>
      <c r="B91" t="e">
        <f t="array" ref="B91" ca="1">_xlfn.XLOOKUP(Tabelle11[[#This Row],[ExperimentID]]&amp;Tabelle11[[#This Row],[NegotiationID]]&amp;Tabelle11[[#This Row],[MessageID]],ALL_IN_ONE[ExperimentID]&amp;ALL_IN_ONE[NegotiationID]&amp;ALL_IN_ONE[MessageID],ALL_IN_ONE[Gesamt_ID],,0)</f>
        <v>#VALUE!</v>
      </c>
      <c r="C91">
        <v>624</v>
      </c>
      <c r="D91" t="s">
        <v>4534</v>
      </c>
      <c r="E91">
        <v>12108</v>
      </c>
      <c r="F91">
        <v>612</v>
      </c>
      <c r="G91">
        <v>607</v>
      </c>
      <c r="H91" t="s">
        <v>19</v>
      </c>
      <c r="I91" t="str">
        <f t="array" ref="I91">IFERROR(_xlfn.XLOOKUP(Tabelle11[[#This Row],[NegotiationID]]&amp;"FinalAccept",Tabelle11[NegotiationID]&amp;Tabelle11[ActionType],Tabelle11[ActionType],,0),_xlfn.XLOOKUP(Tabelle11[[#This Row],[NegotiationID]]&amp;"FinalReject",Tabelle11[NegotiationID]&amp;Tabelle11[ActionType],Tabelle11[ActionType],,0))</f>
        <v>FinalReject</v>
      </c>
      <c r="J91">
        <v>1</v>
      </c>
      <c r="K91">
        <v>0.12</v>
      </c>
      <c r="L91">
        <v>1.1200000000000001</v>
      </c>
      <c r="M91">
        <v>0.88</v>
      </c>
      <c r="N91">
        <v>314</v>
      </c>
      <c r="O91">
        <v>2613</v>
      </c>
      <c r="P91">
        <v>18</v>
      </c>
      <c r="Q91" s="3" t="s">
        <v>4604</v>
      </c>
    </row>
    <row r="92" ht="15" customHeight="1">
      <c r="A92" t="e">
        <f t="shared" ca="1" si="569"/>
        <v>#VALUE!</v>
      </c>
      <c r="B92" t="e">
        <f t="array" ref="B92" ca="1">_xlfn.XLOOKUP(Tabelle11[[#This Row],[ExperimentID]]&amp;Tabelle11[[#This Row],[NegotiationID]]&amp;Tabelle11[[#This Row],[MessageID]],ALL_IN_ONE[ExperimentID]&amp;ALL_IN_ONE[NegotiationID]&amp;ALL_IN_ONE[MessageID],ALL_IN_ONE[Gesamt_ID],,0)</f>
        <v>#VALUE!</v>
      </c>
      <c r="C92">
        <v>624</v>
      </c>
      <c r="D92" t="s">
        <v>4534</v>
      </c>
      <c r="E92">
        <v>12624</v>
      </c>
      <c r="F92">
        <v>607</v>
      </c>
      <c r="G92">
        <v>612</v>
      </c>
      <c r="H92" t="s">
        <v>31</v>
      </c>
      <c r="I92" t="str">
        <f t="array" ref="I92">IFERROR(_xlfn.XLOOKUP(Tabelle11[[#This Row],[NegotiationID]]&amp;"FinalAccept",Tabelle11[NegotiationID]&amp;Tabelle11[ActionType],Tabelle11[ActionType],,0),_xlfn.XLOOKUP(Tabelle11[[#This Row],[NegotiationID]]&amp;"FinalReject",Tabelle11[NegotiationID]&amp;Tabelle11[ActionType],Tabelle11[ActionType],,0))</f>
        <v>FinalReject</v>
      </c>
      <c r="J92">
        <v>1</v>
      </c>
      <c r="K92">
        <v>0.154</v>
      </c>
      <c r="L92">
        <v>1.1539999999999999</v>
      </c>
      <c r="M92">
        <v>0.84599999999999997</v>
      </c>
      <c r="N92">
        <v>481</v>
      </c>
      <c r="O92">
        <v>2613</v>
      </c>
      <c r="P92">
        <v>18</v>
      </c>
      <c r="Q92" s="3" t="s">
        <v>4605</v>
      </c>
    </row>
    <row r="93" ht="15" customHeight="1">
      <c r="A93" t="e">
        <f t="shared" ca="1" si="569"/>
        <v>#VALUE!</v>
      </c>
      <c r="B93" t="e">
        <f t="array" ref="B93" ca="1">_xlfn.XLOOKUP(Tabelle11[[#This Row],[ExperimentID]]&amp;Tabelle11[[#This Row],[NegotiationID]]&amp;Tabelle11[[#This Row],[MessageID]],ALL_IN_ONE[ExperimentID]&amp;ALL_IN_ONE[NegotiationID]&amp;ALL_IN_ONE[MessageID],ALL_IN_ONE[Gesamt_ID],,0)</f>
        <v>#VALUE!</v>
      </c>
      <c r="C93">
        <v>624</v>
      </c>
      <c r="D93" t="s">
        <v>4534</v>
      </c>
      <c r="E93">
        <v>13147</v>
      </c>
      <c r="F93">
        <v>612</v>
      </c>
      <c r="G93">
        <v>607</v>
      </c>
      <c r="H93" t="s">
        <v>31</v>
      </c>
      <c r="I93" t="str">
        <f t="array" ref="I93">IFERROR(_xlfn.XLOOKUP(Tabelle11[[#This Row],[NegotiationID]]&amp;"FinalAccept",Tabelle11[NegotiationID]&amp;Tabelle11[ActionType],Tabelle11[ActionType],,0),_xlfn.XLOOKUP(Tabelle11[[#This Row],[NegotiationID]]&amp;"FinalReject",Tabelle11[NegotiationID]&amp;Tabelle11[ActionType],Tabelle11[ActionType],,0))</f>
        <v>FinalReject</v>
      </c>
      <c r="J93">
        <v>0.76729999999999998</v>
      </c>
      <c r="K93">
        <v>0.28420000000000001</v>
      </c>
      <c r="L93">
        <v>1.0515000000000001</v>
      </c>
      <c r="M93">
        <v>0.48309999999999997</v>
      </c>
      <c r="N93">
        <v>220</v>
      </c>
      <c r="O93">
        <v>2613</v>
      </c>
      <c r="P93">
        <v>18</v>
      </c>
      <c r="Q93" s="3" t="s">
        <v>4606</v>
      </c>
    </row>
    <row r="94" ht="15" customHeight="1">
      <c r="A94" t="e">
        <f t="shared" ca="1" si="569"/>
        <v>#VALUE!</v>
      </c>
      <c r="B94" t="e">
        <f t="array" ref="B94" ca="1">_xlfn.XLOOKUP(Tabelle11[[#This Row],[ExperimentID]]&amp;Tabelle11[[#This Row],[NegotiationID]]&amp;Tabelle11[[#This Row],[MessageID]],ALL_IN_ONE[ExperimentID]&amp;ALL_IN_ONE[NegotiationID]&amp;ALL_IN_ONE[MessageID],ALL_IN_ONE[Gesamt_ID],,0)</f>
        <v>#VALUE!</v>
      </c>
      <c r="C94">
        <v>624</v>
      </c>
      <c r="D94" t="s">
        <v>4534</v>
      </c>
      <c r="E94">
        <v>13249</v>
      </c>
      <c r="F94">
        <v>607</v>
      </c>
      <c r="G94">
        <v>612</v>
      </c>
      <c r="H94" t="s">
        <v>31</v>
      </c>
      <c r="I94" t="str">
        <f t="array" ref="I94">IFERROR(_xlfn.XLOOKUP(Tabelle11[[#This Row],[NegotiationID]]&amp;"FinalAccept",Tabelle11[NegotiationID]&amp;Tabelle11[ActionType],Tabelle11[ActionType],,0),_xlfn.XLOOKUP(Tabelle11[[#This Row],[NegotiationID]]&amp;"FinalReject",Tabelle11[NegotiationID]&amp;Tabelle11[ActionType],Tabelle11[ActionType],,0))</f>
        <v>FinalReject</v>
      </c>
      <c r="J94">
        <v>0.66220000000000001</v>
      </c>
      <c r="K94">
        <v>0.41639999999999999</v>
      </c>
      <c r="L94">
        <v>1.0786</v>
      </c>
      <c r="M94">
        <v>0.24579999999999999</v>
      </c>
      <c r="N94">
        <v>292</v>
      </c>
      <c r="O94">
        <v>2613</v>
      </c>
      <c r="P94">
        <v>18</v>
      </c>
      <c r="Q94" s="3" t="s">
        <v>4607</v>
      </c>
    </row>
    <row r="95" ht="15" customHeight="1">
      <c r="A95" t="e">
        <f t="shared" ca="1" si="569"/>
        <v>#VALUE!</v>
      </c>
      <c r="B95" t="e">
        <f t="array" ref="B95" ca="1">_xlfn.XLOOKUP(Tabelle11[[#This Row],[ExperimentID]]&amp;Tabelle11[[#This Row],[NegotiationID]]&amp;Tabelle11[[#This Row],[MessageID]],ALL_IN_ONE[ExperimentID]&amp;ALL_IN_ONE[NegotiationID]&amp;ALL_IN_ONE[MessageID],ALL_IN_ONE[Gesamt_ID],,0)</f>
        <v>#VALUE!</v>
      </c>
      <c r="C95">
        <v>624</v>
      </c>
      <c r="D95" t="s">
        <v>4534</v>
      </c>
      <c r="E95">
        <v>13497</v>
      </c>
      <c r="F95">
        <v>612</v>
      </c>
      <c r="G95">
        <v>607</v>
      </c>
      <c r="H95" t="s">
        <v>31</v>
      </c>
      <c r="I95" t="str">
        <f t="array" ref="I95">IFERROR(_xlfn.XLOOKUP(Tabelle11[[#This Row],[NegotiationID]]&amp;"FinalAccept",Tabelle11[NegotiationID]&amp;Tabelle11[ActionType],Tabelle11[ActionType],,0),_xlfn.XLOOKUP(Tabelle11[[#This Row],[NegotiationID]]&amp;"FinalReject",Tabelle11[NegotiationID]&amp;Tabelle11[ActionType],Tabelle11[ActionType],,0))</f>
        <v>FinalReject</v>
      </c>
      <c r="J95">
        <v>0.59809999999999997</v>
      </c>
      <c r="K95">
        <v>0.37269999999999998</v>
      </c>
      <c r="L95">
        <v>0.9708</v>
      </c>
      <c r="M95">
        <v>0.22539999999999999</v>
      </c>
      <c r="N95">
        <v>236</v>
      </c>
      <c r="O95">
        <v>2613</v>
      </c>
      <c r="P95">
        <v>18</v>
      </c>
      <c r="Q95" s="3" t="s">
        <v>4608</v>
      </c>
    </row>
    <row r="96" ht="15" customHeight="1">
      <c r="A96" t="e">
        <f t="shared" ca="1" si="569"/>
        <v>#VALUE!</v>
      </c>
      <c r="B96" t="e">
        <f t="array" ref="B96" ca="1">_xlfn.XLOOKUP(Tabelle11[[#This Row],[ExperimentID]]&amp;Tabelle11[[#This Row],[NegotiationID]]&amp;Tabelle11[[#This Row],[MessageID]],ALL_IN_ONE[ExperimentID]&amp;ALL_IN_ONE[NegotiationID]&amp;ALL_IN_ONE[MessageID],ALL_IN_ONE[Gesamt_ID],,0)</f>
        <v>#VALUE!</v>
      </c>
      <c r="C96">
        <v>624</v>
      </c>
      <c r="D96" t="s">
        <v>4534</v>
      </c>
      <c r="E96">
        <v>13537</v>
      </c>
      <c r="F96">
        <v>607</v>
      </c>
      <c r="G96">
        <v>612</v>
      </c>
      <c r="H96" t="s">
        <v>31</v>
      </c>
      <c r="I96" t="str">
        <f t="array" ref="I96">IFERROR(_xlfn.XLOOKUP(Tabelle11[[#This Row],[NegotiationID]]&amp;"FinalAccept",Tabelle11[NegotiationID]&amp;Tabelle11[ActionType],Tabelle11[ActionType],,0),_xlfn.XLOOKUP(Tabelle11[[#This Row],[NegotiationID]]&amp;"FinalReject",Tabelle11[NegotiationID]&amp;Tabelle11[ActionType],Tabelle11[ActionType],,0))</f>
        <v>FinalReject</v>
      </c>
      <c r="J96">
        <v>0.71799999999999997</v>
      </c>
      <c r="K96">
        <v>0.4491</v>
      </c>
      <c r="L96">
        <v>1.1671</v>
      </c>
      <c r="M96">
        <v>0.26889999999999997</v>
      </c>
      <c r="N96">
        <v>141</v>
      </c>
      <c r="O96">
        <v>2613</v>
      </c>
      <c r="P96">
        <v>18</v>
      </c>
      <c r="Q96" s="3" t="s">
        <v>4609</v>
      </c>
    </row>
    <row r="97" ht="15" customHeight="1">
      <c r="A97" t="e">
        <f t="shared" ca="1" si="569"/>
        <v>#VALUE!</v>
      </c>
      <c r="B97" t="e">
        <f t="array" ref="B97" ca="1">_xlfn.XLOOKUP(Tabelle11[[#This Row],[ExperimentID]]&amp;Tabelle11[[#This Row],[NegotiationID]]&amp;Tabelle11[[#This Row],[MessageID]],ALL_IN_ONE[ExperimentID]&amp;ALL_IN_ONE[NegotiationID]&amp;ALL_IN_ONE[MessageID],ALL_IN_ONE[Gesamt_ID],,0)</f>
        <v>#VALUE!</v>
      </c>
      <c r="C97">
        <v>624</v>
      </c>
      <c r="D97" t="s">
        <v>4534</v>
      </c>
      <c r="E97">
        <v>13539</v>
      </c>
      <c r="F97">
        <v>612</v>
      </c>
      <c r="G97">
        <v>607</v>
      </c>
      <c r="H97" t="s">
        <v>31</v>
      </c>
      <c r="I97" t="str">
        <f t="array" ref="I97">IFERROR(_xlfn.XLOOKUP(Tabelle11[[#This Row],[NegotiationID]]&amp;"FinalAccept",Tabelle11[NegotiationID]&amp;Tabelle11[ActionType],Tabelle11[ActionType],,0),_xlfn.XLOOKUP(Tabelle11[[#This Row],[NegotiationID]]&amp;"FinalReject",Tabelle11[NegotiationID]&amp;Tabelle11[ActionType],Tabelle11[ActionType],,0))</f>
        <v>FinalReject</v>
      </c>
      <c r="J97">
        <v>0.53369999999999995</v>
      </c>
      <c r="K97">
        <v>0.55269999999999997</v>
      </c>
      <c r="L97">
        <v>1.0864</v>
      </c>
      <c r="M97">
        <v>0.019</v>
      </c>
      <c r="N97">
        <v>123</v>
      </c>
      <c r="O97">
        <v>2613</v>
      </c>
      <c r="P97">
        <v>18</v>
      </c>
      <c r="Q97" s="3" t="s">
        <v>4610</v>
      </c>
    </row>
    <row r="98" ht="15" customHeight="1">
      <c r="A98" t="e">
        <f t="shared" ca="1" si="569"/>
        <v>#VALUE!</v>
      </c>
      <c r="B98" t="e">
        <f t="array" ref="B98" ca="1">_xlfn.XLOOKUP(Tabelle11[[#This Row],[ExperimentID]]&amp;Tabelle11[[#This Row],[NegotiationID]]&amp;Tabelle11[[#This Row],[MessageID]],ALL_IN_ONE[ExperimentID]&amp;ALL_IN_ONE[NegotiationID]&amp;ALL_IN_ONE[MessageID],ALL_IN_ONE[Gesamt_ID],,0)</f>
        <v>#VALUE!</v>
      </c>
      <c r="C98">
        <v>624</v>
      </c>
      <c r="D98" t="s">
        <v>4534</v>
      </c>
      <c r="E98">
        <v>13541</v>
      </c>
      <c r="F98">
        <v>607</v>
      </c>
      <c r="G98">
        <v>612</v>
      </c>
      <c r="H98" t="s">
        <v>31</v>
      </c>
      <c r="I98" t="str">
        <f t="array" ref="I98">IFERROR(_xlfn.XLOOKUP(Tabelle11[[#This Row],[NegotiationID]]&amp;"FinalAccept",Tabelle11[NegotiationID]&amp;Tabelle11[ActionType],Tabelle11[ActionType],,0),_xlfn.XLOOKUP(Tabelle11[[#This Row],[NegotiationID]]&amp;"FinalReject",Tabelle11[NegotiationID]&amp;Tabelle11[ActionType],Tabelle11[ActionType],,0))</f>
        <v>FinalReject</v>
      </c>
      <c r="J98">
        <v>0.66220000000000001</v>
      </c>
      <c r="K98">
        <v>0.41639999999999999</v>
      </c>
      <c r="L98">
        <v>1.0786</v>
      </c>
      <c r="M98">
        <v>0.24579999999999999</v>
      </c>
      <c r="N98">
        <v>118</v>
      </c>
      <c r="O98">
        <v>2613</v>
      </c>
      <c r="P98">
        <v>18</v>
      </c>
      <c r="Q98" s="3" t="s">
        <v>4611</v>
      </c>
    </row>
    <row r="99" ht="15" customHeight="1">
      <c r="A99" t="e">
        <f t="shared" ca="1" si="569"/>
        <v>#VALUE!</v>
      </c>
      <c r="B99" t="e">
        <f t="array" ref="B99" ca="1">_xlfn.XLOOKUP(Tabelle11[[#This Row],[ExperimentID]]&amp;Tabelle11[[#This Row],[NegotiationID]]&amp;Tabelle11[[#This Row],[MessageID]],ALL_IN_ONE[ExperimentID]&amp;ALL_IN_ONE[NegotiationID]&amp;ALL_IN_ONE[MessageID],ALL_IN_ONE[Gesamt_ID],,0)</f>
        <v>#VALUE!</v>
      </c>
      <c r="C99">
        <v>624</v>
      </c>
      <c r="D99" t="s">
        <v>4534</v>
      </c>
      <c r="E99">
        <v>13543</v>
      </c>
      <c r="F99">
        <v>612</v>
      </c>
      <c r="G99">
        <v>607</v>
      </c>
      <c r="H99" t="s">
        <v>31</v>
      </c>
      <c r="I99" t="str">
        <f t="array" ref="I99">IFERROR(_xlfn.XLOOKUP(Tabelle11[[#This Row],[NegotiationID]]&amp;"FinalAccept",Tabelle11[NegotiationID]&amp;Tabelle11[ActionType],Tabelle11[ActionType],,0),_xlfn.XLOOKUP(Tabelle11[[#This Row],[NegotiationID]]&amp;"FinalReject",Tabelle11[NegotiationID]&amp;Tabelle11[ActionType],Tabelle11[ActionType],,0))</f>
        <v>FinalReject</v>
      </c>
      <c r="J99">
        <v>0.49459999999999998</v>
      </c>
      <c r="K99">
        <v>0.58720000000000006</v>
      </c>
      <c r="L99">
        <v>1.0818000000000001</v>
      </c>
      <c r="M99">
        <v>0.092600000000000002</v>
      </c>
      <c r="N99">
        <v>84</v>
      </c>
      <c r="O99">
        <v>2613</v>
      </c>
      <c r="P99">
        <v>18</v>
      </c>
      <c r="Q99" s="3" t="s">
        <v>4612</v>
      </c>
    </row>
    <row r="100" ht="15" customHeight="1">
      <c r="A100" t="e">
        <f t="shared" ca="1" si="569"/>
        <v>#VALUE!</v>
      </c>
      <c r="B100" t="e">
        <f t="array" ref="B100" ca="1">_xlfn.XLOOKUP(Tabelle11[[#This Row],[ExperimentID]]&amp;Tabelle11[[#This Row],[NegotiationID]]&amp;Tabelle11[[#This Row],[MessageID]],ALL_IN_ONE[ExperimentID]&amp;ALL_IN_ONE[NegotiationID]&amp;ALL_IN_ONE[MessageID],ALL_IN_ONE[Gesamt_ID],,0)</f>
        <v>#VALUE!</v>
      </c>
      <c r="C100">
        <v>624</v>
      </c>
      <c r="D100" t="s">
        <v>4534</v>
      </c>
      <c r="E100">
        <v>13545</v>
      </c>
      <c r="F100">
        <v>607</v>
      </c>
      <c r="G100">
        <v>612</v>
      </c>
      <c r="H100" t="s">
        <v>31</v>
      </c>
      <c r="I100" t="str">
        <f t="array" ref="I100">IFERROR(_xlfn.XLOOKUP(Tabelle11[[#This Row],[NegotiationID]]&amp;"FinalAccept",Tabelle11[NegotiationID]&amp;Tabelle11[ActionType],Tabelle11[ActionType],,0),_xlfn.XLOOKUP(Tabelle11[[#This Row],[NegotiationID]]&amp;"FinalReject",Tabelle11[NegotiationID]&amp;Tabelle11[ActionType],Tabelle11[ActionType],,0))</f>
        <v>FinalReject</v>
      </c>
      <c r="J100">
        <v>0.75249999999999995</v>
      </c>
      <c r="K100">
        <v>0.3947</v>
      </c>
      <c r="L100">
        <v>1.1472</v>
      </c>
      <c r="M100">
        <v>0.35780000000000001</v>
      </c>
      <c r="N100">
        <v>164</v>
      </c>
      <c r="O100">
        <v>2613</v>
      </c>
      <c r="P100">
        <v>18</v>
      </c>
      <c r="Q100" s="3" t="s">
        <v>4613</v>
      </c>
    </row>
    <row r="101" ht="15" customHeight="1">
      <c r="A101" t="e">
        <f t="shared" ca="1" si="569"/>
        <v>#VALUE!</v>
      </c>
      <c r="B101" t="e">
        <f t="array" ref="B101" ca="1">_xlfn.XLOOKUP(Tabelle11[[#This Row],[ExperimentID]]&amp;Tabelle11[[#This Row],[NegotiationID]]&amp;Tabelle11[[#This Row],[MessageID]],ALL_IN_ONE[ExperimentID]&amp;ALL_IN_ONE[NegotiationID]&amp;ALL_IN_ONE[MessageID],ALL_IN_ONE[Gesamt_ID],,0)</f>
        <v>#VALUE!</v>
      </c>
      <c r="C101">
        <v>624</v>
      </c>
      <c r="D101" t="s">
        <v>4534</v>
      </c>
      <c r="E101">
        <v>13547</v>
      </c>
      <c r="F101">
        <v>612</v>
      </c>
      <c r="G101">
        <v>607</v>
      </c>
      <c r="H101" t="s">
        <v>31</v>
      </c>
      <c r="I101" t="str">
        <f t="array" ref="I101">IFERROR(_xlfn.XLOOKUP(Tabelle11[[#This Row],[NegotiationID]]&amp;"FinalAccept",Tabelle11[NegotiationID]&amp;Tabelle11[ActionType],Tabelle11[ActionType],,0),_xlfn.XLOOKUP(Tabelle11[[#This Row],[NegotiationID]]&amp;"FinalReject",Tabelle11[NegotiationID]&amp;Tabelle11[ActionType],Tabelle11[ActionType],,0))</f>
        <v>FinalReject</v>
      </c>
      <c r="J101">
        <v>0.4491</v>
      </c>
      <c r="K101">
        <v>0.71799999999999997</v>
      </c>
      <c r="L101">
        <v>1.1671</v>
      </c>
      <c r="M101">
        <v>0.26889999999999997</v>
      </c>
      <c r="N101">
        <v>41</v>
      </c>
      <c r="O101">
        <v>2613</v>
      </c>
      <c r="P101">
        <v>18</v>
      </c>
      <c r="Q101" s="3" t="s">
        <v>4614</v>
      </c>
    </row>
    <row r="102" ht="15" customHeight="1">
      <c r="A102" t="e">
        <f t="shared" ca="1" si="569"/>
        <v>#VALUE!</v>
      </c>
      <c r="B102" t="e">
        <f t="array" ref="B102" ca="1">_xlfn.XLOOKUP(Tabelle11[[#This Row],[ExperimentID]]&amp;Tabelle11[[#This Row],[NegotiationID]]&amp;Tabelle11[[#This Row],[MessageID]],ALL_IN_ONE[ExperimentID]&amp;ALL_IN_ONE[NegotiationID]&amp;ALL_IN_ONE[MessageID],ALL_IN_ONE[Gesamt_ID],,0)</f>
        <v>#VALUE!</v>
      </c>
      <c r="C102">
        <v>624</v>
      </c>
      <c r="D102" t="s">
        <v>4534</v>
      </c>
      <c r="E102">
        <v>13549</v>
      </c>
      <c r="F102">
        <v>607</v>
      </c>
      <c r="G102">
        <v>612</v>
      </c>
      <c r="H102" t="s">
        <v>31</v>
      </c>
      <c r="I102" t="str">
        <f t="array" ref="I102">IFERROR(_xlfn.XLOOKUP(Tabelle11[[#This Row],[NegotiationID]]&amp;"FinalAccept",Tabelle11[NegotiationID]&amp;Tabelle11[ActionType],Tabelle11[ActionType],,0),_xlfn.XLOOKUP(Tabelle11[[#This Row],[NegotiationID]]&amp;"FinalReject",Tabelle11[NegotiationID]&amp;Tabelle11[ActionType],Tabelle11[ActionType],,0))</f>
        <v>FinalReject</v>
      </c>
      <c r="J102">
        <v>0.71799999999999997</v>
      </c>
      <c r="K102">
        <v>0.43380000000000002</v>
      </c>
      <c r="L102">
        <v>1.1517999999999999</v>
      </c>
      <c r="M102">
        <v>0.28420000000000001</v>
      </c>
      <c r="N102">
        <v>65</v>
      </c>
      <c r="O102">
        <v>2613</v>
      </c>
      <c r="P102">
        <v>18</v>
      </c>
      <c r="Q102" s="3" t="s">
        <v>4615</v>
      </c>
    </row>
    <row r="103" ht="15" customHeight="1">
      <c r="A103" t="e">
        <f t="shared" ca="1" si="569"/>
        <v>#VALUE!</v>
      </c>
      <c r="B103" t="e">
        <f t="array" ref="B103" ca="1">_xlfn.XLOOKUP(Tabelle11[[#This Row],[ExperimentID]]&amp;Tabelle11[[#This Row],[NegotiationID]]&amp;Tabelle11[[#This Row],[MessageID]],ALL_IN_ONE[ExperimentID]&amp;ALL_IN_ONE[NegotiationID]&amp;ALL_IN_ONE[MessageID],ALL_IN_ONE[Gesamt_ID],,0)</f>
        <v>#VALUE!</v>
      </c>
      <c r="C103">
        <v>624</v>
      </c>
      <c r="D103" t="s">
        <v>4534</v>
      </c>
      <c r="E103">
        <v>13551</v>
      </c>
      <c r="F103">
        <v>612</v>
      </c>
      <c r="G103">
        <v>607</v>
      </c>
      <c r="H103" t="s">
        <v>31</v>
      </c>
      <c r="I103" t="str">
        <f t="array" ref="I103">IFERROR(_xlfn.XLOOKUP(Tabelle11[[#This Row],[NegotiationID]]&amp;"FinalAccept",Tabelle11[NegotiationID]&amp;Tabelle11[ActionType],Tabelle11[ActionType],,0),_xlfn.XLOOKUP(Tabelle11[[#This Row],[NegotiationID]]&amp;"FinalReject",Tabelle11[NegotiationID]&amp;Tabelle11[ActionType],Tabelle11[ActionType],,0))</f>
        <v>FinalReject</v>
      </c>
      <c r="J103">
        <v>0.4491</v>
      </c>
      <c r="K103">
        <v>0.71799999999999997</v>
      </c>
      <c r="L103">
        <v>1.1671</v>
      </c>
      <c r="M103">
        <v>0.26889999999999997</v>
      </c>
      <c r="N103">
        <v>81</v>
      </c>
      <c r="O103">
        <v>2613</v>
      </c>
      <c r="P103">
        <v>18</v>
      </c>
      <c r="Q103" s="3" t="s">
        <v>4616</v>
      </c>
    </row>
    <row r="104" ht="15" customHeight="1">
      <c r="A104" t="e">
        <f t="shared" ca="1" si="569"/>
        <v>#VALUE!</v>
      </c>
      <c r="B104" t="e">
        <f t="array" ref="B104" ca="1">_xlfn.XLOOKUP(Tabelle11[[#This Row],[ExperimentID]]&amp;Tabelle11[[#This Row],[NegotiationID]]&amp;Tabelle11[[#This Row],[MessageID]],ALL_IN_ONE[ExperimentID]&amp;ALL_IN_ONE[NegotiationID]&amp;ALL_IN_ONE[MessageID],ALL_IN_ONE[Gesamt_ID],,0)</f>
        <v>#VALUE!</v>
      </c>
      <c r="C104">
        <v>624</v>
      </c>
      <c r="D104" t="s">
        <v>4534</v>
      </c>
      <c r="E104">
        <v>13553</v>
      </c>
      <c r="F104">
        <v>607</v>
      </c>
      <c r="G104">
        <v>612</v>
      </c>
      <c r="H104" t="s">
        <v>31</v>
      </c>
      <c r="I104" t="str">
        <f t="array" ref="I104">IFERROR(_xlfn.XLOOKUP(Tabelle11[[#This Row],[NegotiationID]]&amp;"FinalAccept",Tabelle11[NegotiationID]&amp;Tabelle11[ActionType],Tabelle11[ActionType],,0),_xlfn.XLOOKUP(Tabelle11[[#This Row],[NegotiationID]]&amp;"FinalReject",Tabelle11[NegotiationID]&amp;Tabelle11[ActionType],Tabelle11[ActionType],,0))</f>
        <v>FinalReject</v>
      </c>
      <c r="J104">
        <v>0.71799999999999997</v>
      </c>
      <c r="K104">
        <v>0.43380000000000002</v>
      </c>
      <c r="L104">
        <v>1.1517999999999999</v>
      </c>
      <c r="M104">
        <v>0.28420000000000001</v>
      </c>
      <c r="N104">
        <v>95</v>
      </c>
      <c r="O104">
        <v>2613</v>
      </c>
      <c r="P104">
        <v>18</v>
      </c>
      <c r="Q104" s="3" t="s">
        <v>4617</v>
      </c>
    </row>
    <row r="105" ht="15" customHeight="1">
      <c r="A105" t="e">
        <f t="shared" ca="1" si="569"/>
        <v>#VALUE!</v>
      </c>
      <c r="B105" t="e">
        <f t="array" ref="B105" ca="1">_xlfn.XLOOKUP(Tabelle11[[#This Row],[ExperimentID]]&amp;Tabelle11[[#This Row],[NegotiationID]]&amp;Tabelle11[[#This Row],[MessageID]],ALL_IN_ONE[ExperimentID]&amp;ALL_IN_ONE[NegotiationID]&amp;ALL_IN_ONE[MessageID],ALL_IN_ONE[Gesamt_ID],,0)</f>
        <v>#VALUE!</v>
      </c>
      <c r="C105">
        <v>624</v>
      </c>
      <c r="D105" t="s">
        <v>4534</v>
      </c>
      <c r="E105">
        <v>13555</v>
      </c>
      <c r="F105">
        <v>612</v>
      </c>
      <c r="G105">
        <v>607</v>
      </c>
      <c r="H105" t="s">
        <v>31</v>
      </c>
      <c r="I105" t="str">
        <f t="array" ref="I105">IFERROR(_xlfn.XLOOKUP(Tabelle11[[#This Row],[NegotiationID]]&amp;"FinalAccept",Tabelle11[NegotiationID]&amp;Tabelle11[ActionType],Tabelle11[ActionType],,0),_xlfn.XLOOKUP(Tabelle11[[#This Row],[NegotiationID]]&amp;"FinalReject",Tabelle11[NegotiationID]&amp;Tabelle11[ActionType],Tabelle11[ActionType],,0))</f>
        <v>FinalReject</v>
      </c>
      <c r="J105">
        <v>0.4491</v>
      </c>
      <c r="K105">
        <v>0.71799999999999997</v>
      </c>
      <c r="L105">
        <v>1.1671</v>
      </c>
      <c r="M105">
        <v>0.26889999999999997</v>
      </c>
      <c r="N105">
        <v>29</v>
      </c>
      <c r="O105">
        <v>2613</v>
      </c>
      <c r="P105">
        <v>18</v>
      </c>
      <c r="Q105" s="3" t="s">
        <v>4618</v>
      </c>
    </row>
    <row r="106" ht="15" customHeight="1">
      <c r="A106" t="e">
        <f t="shared" ca="1" si="569"/>
        <v>#VALUE!</v>
      </c>
      <c r="B106" t="e">
        <f t="array" ref="B106" ca="1">_xlfn.XLOOKUP(Tabelle11[[#This Row],[ExperimentID]]&amp;Tabelle11[[#This Row],[NegotiationID]]&amp;Tabelle11[[#This Row],[MessageID]],ALL_IN_ONE[ExperimentID]&amp;ALL_IN_ONE[NegotiationID]&amp;ALL_IN_ONE[MessageID],ALL_IN_ONE[Gesamt_ID],,0)</f>
        <v>#VALUE!</v>
      </c>
      <c r="C106">
        <v>624</v>
      </c>
      <c r="D106" t="s">
        <v>4534</v>
      </c>
      <c r="E106">
        <v>13557</v>
      </c>
      <c r="F106">
        <v>607</v>
      </c>
      <c r="G106">
        <v>612</v>
      </c>
      <c r="H106" t="s">
        <v>31</v>
      </c>
      <c r="I106" t="str">
        <f t="array" ref="I106">IFERROR(_xlfn.XLOOKUP(Tabelle11[[#This Row],[NegotiationID]]&amp;"FinalAccept",Tabelle11[NegotiationID]&amp;Tabelle11[ActionType],Tabelle11[ActionType],,0),_xlfn.XLOOKUP(Tabelle11[[#This Row],[NegotiationID]]&amp;"FinalReject",Tabelle11[NegotiationID]&amp;Tabelle11[ActionType],Tabelle11[ActionType],,0))</f>
        <v>FinalReject</v>
      </c>
      <c r="J106">
        <v>0.71799999999999997</v>
      </c>
      <c r="K106">
        <v>0.43380000000000002</v>
      </c>
      <c r="L106">
        <v>1.1517999999999999</v>
      </c>
      <c r="M106">
        <v>0.28420000000000001</v>
      </c>
      <c r="N106">
        <v>74</v>
      </c>
      <c r="O106">
        <v>2613</v>
      </c>
      <c r="P106">
        <v>18</v>
      </c>
      <c r="Q106" s="3" t="s">
        <v>4619</v>
      </c>
    </row>
    <row r="107" ht="15" customHeight="1">
      <c r="A107" t="e">
        <f t="shared" ca="1" si="569"/>
        <v>#VALUE!</v>
      </c>
      <c r="B107" t="e">
        <f t="array" ref="B107" ca="1">_xlfn.XLOOKUP(Tabelle11[[#This Row],[ExperimentID]]&amp;Tabelle11[[#This Row],[NegotiationID]]&amp;Tabelle11[[#This Row],[MessageID]],ALL_IN_ONE[ExperimentID]&amp;ALL_IN_ONE[NegotiationID]&amp;ALL_IN_ONE[MessageID],ALL_IN_ONE[Gesamt_ID],,0)</f>
        <v>#VALUE!</v>
      </c>
      <c r="C107">
        <v>624</v>
      </c>
      <c r="D107" t="s">
        <v>4534</v>
      </c>
      <c r="E107">
        <v>13558</v>
      </c>
      <c r="F107">
        <v>612</v>
      </c>
      <c r="G107">
        <v>607</v>
      </c>
      <c r="H107" t="s">
        <v>40</v>
      </c>
      <c r="I107" t="str">
        <f t="array" ref="I107">IFERROR(_xlfn.XLOOKUP(Tabelle11[[#This Row],[NegotiationID]]&amp;"FinalAccept",Tabelle11[NegotiationID]&amp;Tabelle11[ActionType],Tabelle11[ActionType],,0),_xlfn.XLOOKUP(Tabelle11[[#This Row],[NegotiationID]]&amp;"FinalReject",Tabelle11[NegotiationID]&amp;Tabelle11[ActionType],Tabelle11[ActionType],,0))</f>
        <v>FinalReject</v>
      </c>
      <c r="J107">
        <v>0.43380000000000002</v>
      </c>
      <c r="K107">
        <v>0.71799999999999997</v>
      </c>
      <c r="L107">
        <v>1.1517999999999999</v>
      </c>
      <c r="M107">
        <v>0.28420000000000001</v>
      </c>
      <c r="N107">
        <v>34</v>
      </c>
      <c r="O107">
        <v>2613</v>
      </c>
      <c r="P107">
        <v>18</v>
      </c>
      <c r="Q107" s="3" t="s">
        <v>4620</v>
      </c>
    </row>
    <row r="108" ht="14.5" hidden="1">
      <c r="A108" t="e">
        <f t="shared" ca="1" si="569"/>
        <v>#VALUE!</v>
      </c>
      <c r="B108" t="e">
        <f t="array" ref="B108" ca="1">_xlfn.XLOOKUP(Tabelle11[[#This Row],[ExperimentID]]&amp;Tabelle11[[#This Row],[NegotiationID]]&amp;Tabelle11[[#This Row],[MessageID]],ALL_IN_ONE[ExperimentID]&amp;ALL_IN_ONE[NegotiationID]&amp;ALL_IN_ONE[MessageID],ALL_IN_ONE[Gesamt_ID],,0)</f>
        <v>#VALUE!</v>
      </c>
      <c r="C108">
        <v>656</v>
      </c>
      <c r="D108" t="s">
        <v>4534</v>
      </c>
      <c r="E108">
        <v>657</v>
      </c>
      <c r="H108" t="s">
        <v>6019</v>
      </c>
      <c r="I108" t="str">
        <f t="array" ref="I108">IFERROR(_xlfn.XLOOKUP(Tabelle11[[#This Row],[NegotiationID]]&amp;"FinalAccept",Tabelle11[NegotiationID]&amp;Tabelle11[ActionType],Tabelle11[ActionType],,0),_xlfn.XLOOKUP(Tabelle11[[#This Row],[NegotiationID]]&amp;"FinalReject",Tabelle11[NegotiationID]&amp;Tabelle11[ActionType],Tabelle11[ActionType],,0))</f>
        <v>FinalAccept</v>
      </c>
      <c r="N108">
        <v>21</v>
      </c>
      <c r="O108">
        <v>1089</v>
      </c>
      <c r="P108">
        <v>8</v>
      </c>
    </row>
    <row r="109" ht="15" customHeight="1">
      <c r="A109" t="e">
        <f t="shared" ca="1" si="569"/>
        <v>#VALUE!</v>
      </c>
      <c r="B109" t="e">
        <f t="array" ref="B109" ca="1">_xlfn.XLOOKUP(Tabelle11[[#This Row],[ExperimentID]]&amp;Tabelle11[[#This Row],[NegotiationID]]&amp;Tabelle11[[#This Row],[MessageID]],ALL_IN_ONE[ExperimentID]&amp;ALL_IN_ONE[NegotiationID]&amp;ALL_IN_ONE[MessageID],ALL_IN_ONE[Gesamt_ID],,0)</f>
        <v>#VALUE!</v>
      </c>
      <c r="C109">
        <v>656</v>
      </c>
      <c r="D109" t="s">
        <v>4534</v>
      </c>
      <c r="E109">
        <v>12103</v>
      </c>
      <c r="F109">
        <v>644</v>
      </c>
      <c r="G109">
        <v>639</v>
      </c>
      <c r="H109" t="s">
        <v>19</v>
      </c>
      <c r="I109" t="str">
        <f t="array" ref="I109">IFERROR(_xlfn.XLOOKUP(Tabelle11[[#This Row],[NegotiationID]]&amp;"FinalAccept",Tabelle11[NegotiationID]&amp;Tabelle11[ActionType],Tabelle11[ActionType],,0),_xlfn.XLOOKUP(Tabelle11[[#This Row],[NegotiationID]]&amp;"FinalReject",Tabelle11[NegotiationID]&amp;Tabelle11[ActionType],Tabelle11[ActionType],,0))</f>
        <v>FinalAccept</v>
      </c>
      <c r="J109">
        <v>1</v>
      </c>
      <c r="K109">
        <v>0.12</v>
      </c>
      <c r="L109">
        <v>1.1200000000000001</v>
      </c>
      <c r="M109">
        <v>0.88</v>
      </c>
      <c r="N109">
        <v>222</v>
      </c>
      <c r="O109">
        <v>1089</v>
      </c>
      <c r="P109">
        <v>8</v>
      </c>
      <c r="Q109" s="3" t="s">
        <v>4621</v>
      </c>
    </row>
    <row r="110" ht="15" customHeight="1">
      <c r="A110" t="e">
        <f t="shared" ca="1" si="569"/>
        <v>#VALUE!</v>
      </c>
      <c r="B110" t="e">
        <f t="array" ref="B110" ca="1">_xlfn.XLOOKUP(Tabelle11[[#This Row],[ExperimentID]]&amp;Tabelle11[[#This Row],[NegotiationID]]&amp;Tabelle11[[#This Row],[MessageID]],ALL_IN_ONE[ExperimentID]&amp;ALL_IN_ONE[NegotiationID]&amp;ALL_IN_ONE[MessageID],ALL_IN_ONE[Gesamt_ID],,0)</f>
        <v>#VALUE!</v>
      </c>
      <c r="C110">
        <v>656</v>
      </c>
      <c r="D110" t="s">
        <v>4534</v>
      </c>
      <c r="E110">
        <v>12158</v>
      </c>
      <c r="F110">
        <v>639</v>
      </c>
      <c r="G110">
        <v>644</v>
      </c>
      <c r="H110" t="s">
        <v>31</v>
      </c>
      <c r="I110" t="str">
        <f t="array" ref="I110">IFERROR(_xlfn.XLOOKUP(Tabelle11[[#This Row],[NegotiationID]]&amp;"FinalAccept",Tabelle11[NegotiationID]&amp;Tabelle11[ActionType],Tabelle11[ActionType],,0),_xlfn.XLOOKUP(Tabelle11[[#This Row],[NegotiationID]]&amp;"FinalReject",Tabelle11[NegotiationID]&amp;Tabelle11[ActionType],Tabelle11[ActionType],,0))</f>
        <v>FinalAccept</v>
      </c>
      <c r="J110">
        <v>0.69999999999999996</v>
      </c>
      <c r="K110">
        <v>0.1008</v>
      </c>
      <c r="L110">
        <v>0.80079999999999996</v>
      </c>
      <c r="M110">
        <v>0.59919999999999995</v>
      </c>
      <c r="N110">
        <v>240</v>
      </c>
      <c r="O110">
        <v>1089</v>
      </c>
      <c r="P110">
        <v>8</v>
      </c>
      <c r="Q110" s="3" t="s">
        <v>4622</v>
      </c>
    </row>
    <row r="111" ht="15" customHeight="1">
      <c r="A111" t="e">
        <f t="shared" ca="1" si="569"/>
        <v>#VALUE!</v>
      </c>
      <c r="B111" t="e">
        <f t="array" ref="B111" ca="1">_xlfn.XLOOKUP(Tabelle11[[#This Row],[ExperimentID]]&amp;Tabelle11[[#This Row],[NegotiationID]]&amp;Tabelle11[[#This Row],[MessageID]],ALL_IN_ONE[ExperimentID]&amp;ALL_IN_ONE[NegotiationID]&amp;ALL_IN_ONE[MessageID],ALL_IN_ONE[Gesamt_ID],,0)</f>
        <v>#VALUE!</v>
      </c>
      <c r="C111">
        <v>656</v>
      </c>
      <c r="D111" t="s">
        <v>4534</v>
      </c>
      <c r="E111">
        <v>12439</v>
      </c>
      <c r="F111">
        <v>644</v>
      </c>
      <c r="G111">
        <v>639</v>
      </c>
      <c r="H111" t="s">
        <v>31</v>
      </c>
      <c r="I111" t="str">
        <f t="array" ref="I111">IFERROR(_xlfn.XLOOKUP(Tabelle11[[#This Row],[NegotiationID]]&amp;"FinalAccept",Tabelle11[NegotiationID]&amp;Tabelle11[ActionType],Tabelle11[ActionType],,0),_xlfn.XLOOKUP(Tabelle11[[#This Row],[NegotiationID]]&amp;"FinalReject",Tabelle11[NegotiationID]&amp;Tabelle11[ActionType],Tabelle11[ActionType],,0))</f>
        <v>FinalAccept</v>
      </c>
      <c r="J111">
        <v>0.69810000000000005</v>
      </c>
      <c r="K111">
        <v>0.43049999999999999</v>
      </c>
      <c r="L111">
        <v>1.1286</v>
      </c>
      <c r="M111">
        <v>0.2676</v>
      </c>
      <c r="N111">
        <v>100</v>
      </c>
      <c r="O111">
        <v>1089</v>
      </c>
      <c r="P111">
        <v>8</v>
      </c>
      <c r="Q111" s="3" t="s">
        <v>4623</v>
      </c>
    </row>
    <row r="112" ht="15" customHeight="1">
      <c r="A112" t="e">
        <f t="shared" ca="1" si="569"/>
        <v>#VALUE!</v>
      </c>
      <c r="B112" t="e">
        <f t="array" ref="B112" ca="1">_xlfn.XLOOKUP(Tabelle11[[#This Row],[ExperimentID]]&amp;Tabelle11[[#This Row],[NegotiationID]]&amp;Tabelle11[[#This Row],[MessageID]],ALL_IN_ONE[ExperimentID]&amp;ALL_IN_ONE[NegotiationID]&amp;ALL_IN_ONE[MessageID],ALL_IN_ONE[Gesamt_ID],,0)</f>
        <v>#VALUE!</v>
      </c>
      <c r="C112">
        <v>656</v>
      </c>
      <c r="D112" t="s">
        <v>4534</v>
      </c>
      <c r="E112">
        <v>12575</v>
      </c>
      <c r="F112">
        <v>639</v>
      </c>
      <c r="G112">
        <v>644</v>
      </c>
      <c r="H112" t="s">
        <v>31</v>
      </c>
      <c r="I112" t="str">
        <f t="array" ref="I112">IFERROR(_xlfn.XLOOKUP(Tabelle11[[#This Row],[NegotiationID]]&amp;"FinalAccept",Tabelle11[NegotiationID]&amp;Tabelle11[ActionType],Tabelle11[ActionType],,0),_xlfn.XLOOKUP(Tabelle11[[#This Row],[NegotiationID]]&amp;"FinalReject",Tabelle11[NegotiationID]&amp;Tabelle11[ActionType],Tabelle11[ActionType],,0))</f>
        <v>FinalAccept</v>
      </c>
      <c r="J112">
        <v>0.68620000000000003</v>
      </c>
      <c r="K112">
        <v>0.41539999999999999</v>
      </c>
      <c r="L112">
        <v>1.1015999999999999</v>
      </c>
      <c r="M112">
        <v>0.27079999999999999</v>
      </c>
      <c r="N112">
        <v>171</v>
      </c>
      <c r="O112">
        <v>1089</v>
      </c>
      <c r="P112">
        <v>8</v>
      </c>
      <c r="Q112" s="3" t="s">
        <v>4624</v>
      </c>
    </row>
    <row r="113" ht="15" customHeight="1">
      <c r="A113" t="e">
        <f t="shared" ca="1" si="569"/>
        <v>#VALUE!</v>
      </c>
      <c r="B113" t="e">
        <f t="array" ref="B113" ca="1">_xlfn.XLOOKUP(Tabelle11[[#This Row],[ExperimentID]]&amp;Tabelle11[[#This Row],[NegotiationID]]&amp;Tabelle11[[#This Row],[MessageID]],ALL_IN_ONE[ExperimentID]&amp;ALL_IN_ONE[NegotiationID]&amp;ALL_IN_ONE[MessageID],ALL_IN_ONE[Gesamt_ID],,0)</f>
        <v>#VALUE!</v>
      </c>
      <c r="C113">
        <v>656</v>
      </c>
      <c r="D113" t="s">
        <v>4534</v>
      </c>
      <c r="E113">
        <v>12581</v>
      </c>
      <c r="F113">
        <v>644</v>
      </c>
      <c r="G113">
        <v>639</v>
      </c>
      <c r="H113" t="s">
        <v>31</v>
      </c>
      <c r="I113" t="str">
        <f t="array" ref="I113">IFERROR(_xlfn.XLOOKUP(Tabelle11[[#This Row],[NegotiationID]]&amp;"FinalAccept",Tabelle11[NegotiationID]&amp;Tabelle11[ActionType],Tabelle11[ActionType],,0),_xlfn.XLOOKUP(Tabelle11[[#This Row],[NegotiationID]]&amp;"FinalReject",Tabelle11[NegotiationID]&amp;Tabelle11[ActionType],Tabelle11[ActionType],,0))</f>
        <v>FinalAccept</v>
      </c>
      <c r="J113">
        <v>0.51719999999999999</v>
      </c>
      <c r="K113">
        <v>0.48670000000000002</v>
      </c>
      <c r="L113">
        <v>1.0039</v>
      </c>
      <c r="M113">
        <v>0.030499999999999999</v>
      </c>
      <c r="N113">
        <v>173</v>
      </c>
      <c r="O113">
        <v>1089</v>
      </c>
      <c r="P113">
        <v>8</v>
      </c>
      <c r="Q113" s="3" t="s">
        <v>4625</v>
      </c>
    </row>
    <row r="114" ht="15" customHeight="1">
      <c r="A114" t="e">
        <f t="shared" ca="1" si="569"/>
        <v>#VALUE!</v>
      </c>
      <c r="B114" t="e">
        <f t="array" ref="B114" ca="1">_xlfn.XLOOKUP(Tabelle11[[#This Row],[ExperimentID]]&amp;Tabelle11[[#This Row],[NegotiationID]]&amp;Tabelle11[[#This Row],[MessageID]],ALL_IN_ONE[ExperimentID]&amp;ALL_IN_ONE[NegotiationID]&amp;ALL_IN_ONE[MessageID],ALL_IN_ONE[Gesamt_ID],,0)</f>
        <v>#VALUE!</v>
      </c>
      <c r="C114">
        <v>656</v>
      </c>
      <c r="D114" t="s">
        <v>4534</v>
      </c>
      <c r="E114">
        <v>12584</v>
      </c>
      <c r="F114">
        <v>639</v>
      </c>
      <c r="G114">
        <v>644</v>
      </c>
      <c r="H114" t="s">
        <v>31</v>
      </c>
      <c r="I114" t="str">
        <f t="array" ref="I114">IFERROR(_xlfn.XLOOKUP(Tabelle11[[#This Row],[NegotiationID]]&amp;"FinalAccept",Tabelle11[NegotiationID]&amp;Tabelle11[ActionType],Tabelle11[ActionType],,0),_xlfn.XLOOKUP(Tabelle11[[#This Row],[NegotiationID]]&amp;"FinalReject",Tabelle11[NegotiationID]&amp;Tabelle11[ActionType],Tabelle11[ActionType],,0))</f>
        <v>FinalAccept</v>
      </c>
      <c r="J114">
        <v>0.54820000000000002</v>
      </c>
      <c r="K114">
        <v>0.55479999999999996</v>
      </c>
      <c r="L114">
        <v>1.103</v>
      </c>
      <c r="M114">
        <v>0.0066</v>
      </c>
      <c r="N114">
        <v>122</v>
      </c>
      <c r="O114">
        <v>1089</v>
      </c>
      <c r="P114">
        <v>8</v>
      </c>
      <c r="Q114" s="3" t="s">
        <v>4626</v>
      </c>
    </row>
    <row r="115" ht="15" customHeight="1">
      <c r="A115" t="e">
        <f t="shared" ca="1" si="569"/>
        <v>#VALUE!</v>
      </c>
      <c r="B115" t="e">
        <f t="array" ref="B115" ca="1">_xlfn.XLOOKUP(Tabelle11[[#This Row],[ExperimentID]]&amp;Tabelle11[[#This Row],[NegotiationID]]&amp;Tabelle11[[#This Row],[MessageID]],ALL_IN_ONE[ExperimentID]&amp;ALL_IN_ONE[NegotiationID]&amp;ALL_IN_ONE[MessageID],ALL_IN_ONE[Gesamt_ID],,0)</f>
        <v>#VALUE!</v>
      </c>
      <c r="C115">
        <v>656</v>
      </c>
      <c r="D115" t="s">
        <v>4534</v>
      </c>
      <c r="E115">
        <v>12586</v>
      </c>
      <c r="F115">
        <v>644</v>
      </c>
      <c r="G115">
        <v>639</v>
      </c>
      <c r="H115" t="s">
        <v>20</v>
      </c>
      <c r="I115" t="str">
        <f t="array" ref="I115">IFERROR(_xlfn.XLOOKUP(Tabelle11[[#This Row],[NegotiationID]]&amp;"FinalAccept",Tabelle11[NegotiationID]&amp;Tabelle11[ActionType],Tabelle11[ActionType],,0),_xlfn.XLOOKUP(Tabelle11[[#This Row],[NegotiationID]]&amp;"FinalReject",Tabelle11[NegotiationID]&amp;Tabelle11[ActionType],Tabelle11[ActionType],,0))</f>
        <v>FinalAccept</v>
      </c>
      <c r="J115">
        <v>0.55479999999999996</v>
      </c>
      <c r="K115">
        <v>0.54820000000000002</v>
      </c>
      <c r="L115">
        <v>1.103</v>
      </c>
      <c r="M115">
        <v>0.0066</v>
      </c>
      <c r="N115">
        <v>40</v>
      </c>
      <c r="O115">
        <v>1089</v>
      </c>
      <c r="P115">
        <v>8</v>
      </c>
      <c r="Q115" s="3" t="s">
        <v>4627</v>
      </c>
    </row>
    <row r="116" ht="14.5" hidden="1">
      <c r="A116" t="e">
        <f t="shared" ca="1" si="569"/>
        <v>#VALUE!</v>
      </c>
      <c r="B116" t="e">
        <f t="array" ref="B116" ca="1">_xlfn.XLOOKUP(Tabelle11[[#This Row],[ExperimentID]]&amp;Tabelle11[[#This Row],[NegotiationID]]&amp;Tabelle11[[#This Row],[MessageID]],ALL_IN_ONE[ExperimentID]&amp;ALL_IN_ONE[NegotiationID]&amp;ALL_IN_ONE[MessageID],ALL_IN_ONE[Gesamt_ID],,0)</f>
        <v>#VALUE!</v>
      </c>
      <c r="C116">
        <v>688</v>
      </c>
      <c r="D116" t="s">
        <v>4534</v>
      </c>
      <c r="E116">
        <v>689</v>
      </c>
      <c r="H116" t="s">
        <v>6019</v>
      </c>
      <c r="I116" t="str">
        <f t="array" ref="I116">IFERROR(_xlfn.XLOOKUP(Tabelle11[[#This Row],[NegotiationID]]&amp;"FinalAccept",Tabelle11[NegotiationID]&amp;Tabelle11[ActionType],Tabelle11[ActionType],,0),_xlfn.XLOOKUP(Tabelle11[[#This Row],[NegotiationID]]&amp;"FinalReject",Tabelle11[NegotiationID]&amp;Tabelle11[ActionType],Tabelle11[ActionType],,0))</f>
        <v>FinalAccept</v>
      </c>
      <c r="N116">
        <v>21</v>
      </c>
      <c r="O116">
        <v>2700</v>
      </c>
      <c r="P116">
        <v>11</v>
      </c>
    </row>
    <row r="117" ht="15" customHeight="1">
      <c r="A117" t="e">
        <f t="shared" ca="1" si="569"/>
        <v>#VALUE!</v>
      </c>
      <c r="B117" t="e">
        <f t="array" ref="B117" ca="1">_xlfn.XLOOKUP(Tabelle11[[#This Row],[ExperimentID]]&amp;Tabelle11[[#This Row],[NegotiationID]]&amp;Tabelle11[[#This Row],[MessageID]],ALL_IN_ONE[ExperimentID]&amp;ALL_IN_ONE[NegotiationID]&amp;ALL_IN_ONE[MessageID],ALL_IN_ONE[Gesamt_ID],,0)</f>
        <v>#VALUE!</v>
      </c>
      <c r="C117">
        <v>688</v>
      </c>
      <c r="D117" t="s">
        <v>4534</v>
      </c>
      <c r="E117">
        <v>12117</v>
      </c>
      <c r="F117">
        <v>676</v>
      </c>
      <c r="G117">
        <v>671</v>
      </c>
      <c r="H117" t="s">
        <v>19</v>
      </c>
      <c r="I117" t="str">
        <f t="array" ref="I117">IFERROR(_xlfn.XLOOKUP(Tabelle11[[#This Row],[NegotiationID]]&amp;"FinalAccept",Tabelle11[NegotiationID]&amp;Tabelle11[ActionType],Tabelle11[ActionType],,0),_xlfn.XLOOKUP(Tabelle11[[#This Row],[NegotiationID]]&amp;"FinalReject",Tabelle11[NegotiationID]&amp;Tabelle11[ActionType],Tabelle11[ActionType],,0))</f>
        <v>FinalAccept</v>
      </c>
      <c r="J117">
        <v>0.96260000000000001</v>
      </c>
      <c r="K117">
        <v>0.13950000000000001</v>
      </c>
      <c r="L117">
        <v>1.1021000000000001</v>
      </c>
      <c r="M117">
        <v>0.82310000000000005</v>
      </c>
      <c r="N117">
        <v>105</v>
      </c>
      <c r="O117">
        <v>2700</v>
      </c>
      <c r="P117">
        <v>11</v>
      </c>
      <c r="Q117" s="3" t="s">
        <v>4628</v>
      </c>
    </row>
    <row r="118" ht="15" customHeight="1">
      <c r="A118" t="e">
        <f t="shared" ca="1" si="569"/>
        <v>#VALUE!</v>
      </c>
      <c r="B118" t="e">
        <f t="array" ref="B118" ca="1">_xlfn.XLOOKUP(Tabelle11[[#This Row],[ExperimentID]]&amp;Tabelle11[[#This Row],[NegotiationID]]&amp;Tabelle11[[#This Row],[MessageID]],ALL_IN_ONE[ExperimentID]&amp;ALL_IN_ONE[NegotiationID]&amp;ALL_IN_ONE[MessageID],ALL_IN_ONE[Gesamt_ID],,0)</f>
        <v>#VALUE!</v>
      </c>
      <c r="C118">
        <v>688</v>
      </c>
      <c r="D118" t="s">
        <v>4534</v>
      </c>
      <c r="E118">
        <v>12131</v>
      </c>
      <c r="F118">
        <v>671</v>
      </c>
      <c r="G118">
        <v>676</v>
      </c>
      <c r="H118" t="s">
        <v>31</v>
      </c>
      <c r="I118" t="str">
        <f t="array" ref="I118">IFERROR(_xlfn.XLOOKUP(Tabelle11[[#This Row],[NegotiationID]]&amp;"FinalAccept",Tabelle11[NegotiationID]&amp;Tabelle11[ActionType],Tabelle11[ActionType],,0),_xlfn.XLOOKUP(Tabelle11[[#This Row],[NegotiationID]]&amp;"FinalReject",Tabelle11[NegotiationID]&amp;Tabelle11[ActionType],Tabelle11[ActionType],,0))</f>
        <v>FinalAccept</v>
      </c>
      <c r="J118">
        <v>0.625</v>
      </c>
      <c r="K118">
        <v>0.17899999999999999</v>
      </c>
      <c r="L118">
        <v>0.80400000000000005</v>
      </c>
      <c r="M118">
        <v>0.44600000000000001</v>
      </c>
      <c r="N118">
        <v>151</v>
      </c>
      <c r="O118">
        <v>2700</v>
      </c>
      <c r="P118">
        <v>11</v>
      </c>
      <c r="Q118" s="3" t="s">
        <v>4629</v>
      </c>
    </row>
    <row r="119" ht="15" customHeight="1">
      <c r="A119" t="e">
        <f t="shared" ca="1" si="569"/>
        <v>#VALUE!</v>
      </c>
      <c r="B119" t="e">
        <f t="array" ref="B119" ca="1">_xlfn.XLOOKUP(Tabelle11[[#This Row],[ExperimentID]]&amp;Tabelle11[[#This Row],[NegotiationID]]&amp;Tabelle11[[#This Row],[MessageID]],ALL_IN_ONE[ExperimentID]&amp;ALL_IN_ONE[NegotiationID]&amp;ALL_IN_ONE[MessageID],ALL_IN_ONE[Gesamt_ID],,0)</f>
        <v>#VALUE!</v>
      </c>
      <c r="C119">
        <v>688</v>
      </c>
      <c r="D119" t="s">
        <v>4534</v>
      </c>
      <c r="E119">
        <v>12419</v>
      </c>
      <c r="F119">
        <v>676</v>
      </c>
      <c r="G119">
        <v>671</v>
      </c>
      <c r="H119" t="s">
        <v>31</v>
      </c>
      <c r="I119" t="str">
        <f t="array" ref="I119">IFERROR(_xlfn.XLOOKUP(Tabelle11[[#This Row],[NegotiationID]]&amp;"FinalAccept",Tabelle11[NegotiationID]&amp;Tabelle11[ActionType],Tabelle11[ActionType],,0),_xlfn.XLOOKUP(Tabelle11[[#This Row],[NegotiationID]]&amp;"FinalReject",Tabelle11[NegotiationID]&amp;Tabelle11[ActionType],Tabelle11[ActionType],,0))</f>
        <v>FinalAccept</v>
      </c>
      <c r="J119">
        <v>0.51870000000000005</v>
      </c>
      <c r="K119">
        <v>0.50549999999999995</v>
      </c>
      <c r="L119">
        <v>1.0242</v>
      </c>
      <c r="M119">
        <v>0.0132</v>
      </c>
      <c r="N119">
        <v>339</v>
      </c>
      <c r="O119">
        <v>2700</v>
      </c>
      <c r="P119">
        <v>11</v>
      </c>
      <c r="Q119" s="3" t="s">
        <v>4630</v>
      </c>
    </row>
    <row r="120" ht="15" customHeight="1">
      <c r="A120" t="e">
        <f t="shared" ca="1" si="569"/>
        <v>#VALUE!</v>
      </c>
      <c r="B120" t="e">
        <f t="array" ref="B120" ca="1">_xlfn.XLOOKUP(Tabelle11[[#This Row],[ExperimentID]]&amp;Tabelle11[[#This Row],[NegotiationID]]&amp;Tabelle11[[#This Row],[MessageID]],ALL_IN_ONE[ExperimentID]&amp;ALL_IN_ONE[NegotiationID]&amp;ALL_IN_ONE[MessageID],ALL_IN_ONE[Gesamt_ID],,0)</f>
        <v>#VALUE!</v>
      </c>
      <c r="C120">
        <v>688</v>
      </c>
      <c r="D120" t="s">
        <v>4534</v>
      </c>
      <c r="E120">
        <v>12440</v>
      </c>
      <c r="F120">
        <v>671</v>
      </c>
      <c r="G120">
        <v>676</v>
      </c>
      <c r="H120" t="s">
        <v>31</v>
      </c>
      <c r="I120" t="str">
        <f t="array" ref="I120">IFERROR(_xlfn.XLOOKUP(Tabelle11[[#This Row],[NegotiationID]]&amp;"FinalAccept",Tabelle11[NegotiationID]&amp;Tabelle11[ActionType],Tabelle11[ActionType],,0),_xlfn.XLOOKUP(Tabelle11[[#This Row],[NegotiationID]]&amp;"FinalReject",Tabelle11[NegotiationID]&amp;Tabelle11[ActionType],Tabelle11[ActionType],,0))</f>
        <v>FinalAccept</v>
      </c>
      <c r="J120">
        <v>0.90549999999999997</v>
      </c>
      <c r="K120">
        <v>0.25430000000000003</v>
      </c>
      <c r="L120">
        <v>1.1597999999999999</v>
      </c>
      <c r="M120">
        <v>0.6512</v>
      </c>
      <c r="N120">
        <v>184</v>
      </c>
      <c r="O120">
        <v>2700</v>
      </c>
      <c r="P120">
        <v>11</v>
      </c>
      <c r="Q120" s="3" t="s">
        <v>4631</v>
      </c>
    </row>
    <row r="121" ht="15" customHeight="1">
      <c r="A121" t="e">
        <f t="shared" ca="1" si="569"/>
        <v>#VALUE!</v>
      </c>
      <c r="B121" t="e">
        <f t="array" ref="B121" ca="1">_xlfn.XLOOKUP(Tabelle11[[#This Row],[ExperimentID]]&amp;Tabelle11[[#This Row],[NegotiationID]]&amp;Tabelle11[[#This Row],[MessageID]],ALL_IN_ONE[ExperimentID]&amp;ALL_IN_ONE[NegotiationID]&amp;ALL_IN_ONE[MessageID],ALL_IN_ONE[Gesamt_ID],,0)</f>
        <v>#VALUE!</v>
      </c>
      <c r="C121">
        <v>688</v>
      </c>
      <c r="D121" t="s">
        <v>4534</v>
      </c>
      <c r="E121">
        <v>12558</v>
      </c>
      <c r="F121">
        <v>676</v>
      </c>
      <c r="G121">
        <v>671</v>
      </c>
      <c r="H121" t="s">
        <v>31</v>
      </c>
      <c r="I121" t="str">
        <f t="array" ref="I121">IFERROR(_xlfn.XLOOKUP(Tabelle11[[#This Row],[NegotiationID]]&amp;"FinalAccept",Tabelle11[NegotiationID]&amp;Tabelle11[ActionType],Tabelle11[ActionType],,0),_xlfn.XLOOKUP(Tabelle11[[#This Row],[NegotiationID]]&amp;"FinalReject",Tabelle11[NegotiationID]&amp;Tabelle11[ActionType],Tabelle11[ActionType],,0))</f>
        <v>FinalAccept</v>
      </c>
      <c r="J121">
        <v>0.51870000000000005</v>
      </c>
      <c r="K121">
        <v>0.50549999999999995</v>
      </c>
      <c r="L121">
        <v>1.0242</v>
      </c>
      <c r="M121">
        <v>0.0132</v>
      </c>
      <c r="N121">
        <v>299</v>
      </c>
      <c r="O121">
        <v>2700</v>
      </c>
      <c r="P121">
        <v>11</v>
      </c>
      <c r="Q121" s="3" t="s">
        <v>4632</v>
      </c>
    </row>
    <row r="122" ht="15" customHeight="1">
      <c r="A122" t="e">
        <f t="shared" ca="1" si="569"/>
        <v>#VALUE!</v>
      </c>
      <c r="B122" t="e">
        <f t="array" ref="B122" ca="1">_xlfn.XLOOKUP(Tabelle11[[#This Row],[ExperimentID]]&amp;Tabelle11[[#This Row],[NegotiationID]]&amp;Tabelle11[[#This Row],[MessageID]],ALL_IN_ONE[ExperimentID]&amp;ALL_IN_ONE[NegotiationID]&amp;ALL_IN_ONE[MessageID],ALL_IN_ONE[Gesamt_ID],,0)</f>
        <v>#VALUE!</v>
      </c>
      <c r="C122">
        <v>688</v>
      </c>
      <c r="D122" t="s">
        <v>4534</v>
      </c>
      <c r="E122">
        <v>12562</v>
      </c>
      <c r="F122">
        <v>671</v>
      </c>
      <c r="G122">
        <v>676</v>
      </c>
      <c r="H122" t="s">
        <v>31</v>
      </c>
      <c r="I122" t="str">
        <f t="array" ref="I122">IFERROR(_xlfn.XLOOKUP(Tabelle11[[#This Row],[NegotiationID]]&amp;"FinalAccept",Tabelle11[NegotiationID]&amp;Tabelle11[ActionType],Tabelle11[ActionType],,0),_xlfn.XLOOKUP(Tabelle11[[#This Row],[NegotiationID]]&amp;"FinalReject",Tabelle11[NegotiationID]&amp;Tabelle11[ActionType],Tabelle11[ActionType],,0))</f>
        <v>FinalAccept</v>
      </c>
      <c r="J122">
        <v>0.90549999999999997</v>
      </c>
      <c r="K122">
        <v>0.25430000000000003</v>
      </c>
      <c r="L122">
        <v>1.1597999999999999</v>
      </c>
      <c r="M122">
        <v>0.6512</v>
      </c>
      <c r="N122">
        <v>266</v>
      </c>
      <c r="O122">
        <v>2700</v>
      </c>
      <c r="P122">
        <v>11</v>
      </c>
      <c r="Q122" s="3" t="s">
        <v>4633</v>
      </c>
    </row>
    <row r="123" ht="15" customHeight="1">
      <c r="A123" t="e">
        <f t="shared" ca="1" si="569"/>
        <v>#VALUE!</v>
      </c>
      <c r="B123" t="e">
        <f t="array" ref="B123" ca="1">_xlfn.XLOOKUP(Tabelle11[[#This Row],[ExperimentID]]&amp;Tabelle11[[#This Row],[NegotiationID]]&amp;Tabelle11[[#This Row],[MessageID]],ALL_IN_ONE[ExperimentID]&amp;ALL_IN_ONE[NegotiationID]&amp;ALL_IN_ONE[MessageID],ALL_IN_ONE[Gesamt_ID],,0)</f>
        <v>#VALUE!</v>
      </c>
      <c r="C123">
        <v>688</v>
      </c>
      <c r="D123" t="s">
        <v>4534</v>
      </c>
      <c r="E123">
        <v>12654</v>
      </c>
      <c r="F123">
        <v>676</v>
      </c>
      <c r="G123">
        <v>671</v>
      </c>
      <c r="H123" t="s">
        <v>31</v>
      </c>
      <c r="I123" t="str">
        <f t="array" ref="I123">IFERROR(_xlfn.XLOOKUP(Tabelle11[[#This Row],[NegotiationID]]&amp;"FinalAccept",Tabelle11[NegotiationID]&amp;Tabelle11[ActionType],Tabelle11[ActionType],,0),_xlfn.XLOOKUP(Tabelle11[[#This Row],[NegotiationID]]&amp;"FinalReject",Tabelle11[NegotiationID]&amp;Tabelle11[ActionType],Tabelle11[ActionType],,0))</f>
        <v>FinalAccept</v>
      </c>
      <c r="J123">
        <v>0.4783</v>
      </c>
      <c r="K123">
        <v>0.60219999999999996</v>
      </c>
      <c r="L123">
        <v>1.0805</v>
      </c>
      <c r="M123">
        <v>0.1239</v>
      </c>
      <c r="N123">
        <v>534</v>
      </c>
      <c r="O123">
        <v>2700</v>
      </c>
      <c r="P123">
        <v>11</v>
      </c>
      <c r="Q123" s="3" t="s">
        <v>4634</v>
      </c>
    </row>
    <row r="124" ht="15" customHeight="1">
      <c r="A124" t="e">
        <f t="shared" ca="1" si="569"/>
        <v>#VALUE!</v>
      </c>
      <c r="B124" t="e">
        <f t="array" ref="B124" ca="1">_xlfn.XLOOKUP(Tabelle11[[#This Row],[ExperimentID]]&amp;Tabelle11[[#This Row],[NegotiationID]]&amp;Tabelle11[[#This Row],[MessageID]],ALL_IN_ONE[ExperimentID]&amp;ALL_IN_ONE[NegotiationID]&amp;ALL_IN_ONE[MessageID],ALL_IN_ONE[Gesamt_ID],,0)</f>
        <v>#VALUE!</v>
      </c>
      <c r="C124">
        <v>688</v>
      </c>
      <c r="D124" t="s">
        <v>4534</v>
      </c>
      <c r="E124">
        <v>12684</v>
      </c>
      <c r="F124">
        <v>671</v>
      </c>
      <c r="G124">
        <v>676</v>
      </c>
      <c r="H124" t="s">
        <v>31</v>
      </c>
      <c r="I124" t="str">
        <f t="array" ref="I124">IFERROR(_xlfn.XLOOKUP(Tabelle11[[#This Row],[NegotiationID]]&amp;"FinalAccept",Tabelle11[NegotiationID]&amp;Tabelle11[ActionType],Tabelle11[ActionType],,0),_xlfn.XLOOKUP(Tabelle11[[#This Row],[NegotiationID]]&amp;"FinalReject",Tabelle11[NegotiationID]&amp;Tabelle11[ActionType],Tabelle11[ActionType],,0))</f>
        <v>FinalAccept</v>
      </c>
      <c r="J124">
        <v>0.78700000000000003</v>
      </c>
      <c r="K124">
        <v>0.35630000000000001</v>
      </c>
      <c r="L124">
        <v>1.1433</v>
      </c>
      <c r="M124">
        <v>0.43070000000000003</v>
      </c>
      <c r="N124">
        <v>360</v>
      </c>
      <c r="O124">
        <v>2700</v>
      </c>
      <c r="P124">
        <v>11</v>
      </c>
      <c r="Q124" s="3" t="s">
        <v>4635</v>
      </c>
    </row>
    <row r="125" ht="15" customHeight="1">
      <c r="A125" t="e">
        <f t="shared" ca="1" si="569"/>
        <v>#VALUE!</v>
      </c>
      <c r="B125" t="e">
        <f t="array" ref="B125" ca="1">_xlfn.XLOOKUP(Tabelle11[[#This Row],[ExperimentID]]&amp;Tabelle11[[#This Row],[NegotiationID]]&amp;Tabelle11[[#This Row],[MessageID]],ALL_IN_ONE[ExperimentID]&amp;ALL_IN_ONE[NegotiationID]&amp;ALL_IN_ONE[MessageID],ALL_IN_ONE[Gesamt_ID],,0)</f>
        <v>#VALUE!</v>
      </c>
      <c r="C125">
        <v>688</v>
      </c>
      <c r="D125" t="s">
        <v>4534</v>
      </c>
      <c r="E125">
        <v>12963</v>
      </c>
      <c r="F125">
        <v>676</v>
      </c>
      <c r="G125">
        <v>671</v>
      </c>
      <c r="H125" t="s">
        <v>31</v>
      </c>
      <c r="I125" t="str">
        <f t="array" ref="I125">IFERROR(_xlfn.XLOOKUP(Tabelle11[[#This Row],[NegotiationID]]&amp;"FinalAccept",Tabelle11[NegotiationID]&amp;Tabelle11[ActionType],Tabelle11[ActionType],,0),_xlfn.XLOOKUP(Tabelle11[[#This Row],[NegotiationID]]&amp;"FinalReject",Tabelle11[NegotiationID]&amp;Tabelle11[ActionType],Tabelle11[ActionType],,0))</f>
        <v>FinalAccept</v>
      </c>
      <c r="J125">
        <v>0.4783</v>
      </c>
      <c r="K125">
        <v>0.60219999999999996</v>
      </c>
      <c r="L125">
        <v>1.0805</v>
      </c>
      <c r="M125">
        <v>0.1239</v>
      </c>
      <c r="N125">
        <v>369</v>
      </c>
      <c r="O125">
        <v>2700</v>
      </c>
      <c r="P125">
        <v>11</v>
      </c>
      <c r="Q125" s="3" t="s">
        <v>4636</v>
      </c>
    </row>
    <row r="126" ht="15" customHeight="1">
      <c r="A126" t="e">
        <f t="shared" ca="1" si="569"/>
        <v>#VALUE!</v>
      </c>
      <c r="B126" t="e">
        <f t="array" ref="B126" ca="1">_xlfn.XLOOKUP(Tabelle11[[#This Row],[ExperimentID]]&amp;Tabelle11[[#This Row],[NegotiationID]]&amp;Tabelle11[[#This Row],[MessageID]],ALL_IN_ONE[ExperimentID]&amp;ALL_IN_ONE[NegotiationID]&amp;ALL_IN_ONE[MessageID],ALL_IN_ONE[Gesamt_ID],,0)</f>
        <v>#VALUE!</v>
      </c>
      <c r="C126">
        <v>688</v>
      </c>
      <c r="D126" t="s">
        <v>4534</v>
      </c>
      <c r="E126">
        <v>12981</v>
      </c>
      <c r="F126">
        <v>671</v>
      </c>
      <c r="G126">
        <v>676</v>
      </c>
      <c r="H126" t="s">
        <v>20</v>
      </c>
      <c r="I126" t="str">
        <f t="array" ref="I126">IFERROR(_xlfn.XLOOKUP(Tabelle11[[#This Row],[NegotiationID]]&amp;"FinalAccept",Tabelle11[NegotiationID]&amp;Tabelle11[ActionType],Tabelle11[ActionType],,0),_xlfn.XLOOKUP(Tabelle11[[#This Row],[NegotiationID]]&amp;"FinalReject",Tabelle11[NegotiationID]&amp;Tabelle11[ActionType],Tabelle11[ActionType],,0))</f>
        <v>FinalAccept</v>
      </c>
      <c r="J126">
        <v>0.60219999999999996</v>
      </c>
      <c r="K126">
        <v>0.4783</v>
      </c>
      <c r="L126">
        <v>1.0805</v>
      </c>
      <c r="M126">
        <v>0.1239</v>
      </c>
      <c r="N126">
        <v>72</v>
      </c>
      <c r="O126">
        <v>2700</v>
      </c>
      <c r="P126">
        <v>11</v>
      </c>
      <c r="Q126" s="3" t="s">
        <v>4637</v>
      </c>
    </row>
    <row r="127" ht="14.5" hidden="1">
      <c r="A127" t="e">
        <f t="shared" ca="1" si="569"/>
        <v>#VALUE!</v>
      </c>
      <c r="B127" t="e">
        <f t="array" ref="B127" ca="1">_xlfn.XLOOKUP(Tabelle11[[#This Row],[ExperimentID]]&amp;Tabelle11[[#This Row],[NegotiationID]]&amp;Tabelle11[[#This Row],[MessageID]],ALL_IN_ONE[ExperimentID]&amp;ALL_IN_ONE[NegotiationID]&amp;ALL_IN_ONE[MessageID],ALL_IN_ONE[Gesamt_ID],,0)</f>
        <v>#VALUE!</v>
      </c>
      <c r="C127">
        <v>720</v>
      </c>
      <c r="D127" t="s">
        <v>4534</v>
      </c>
      <c r="E127">
        <v>721</v>
      </c>
      <c r="H127" t="s">
        <v>6019</v>
      </c>
      <c r="I127" t="str">
        <f t="array" ref="I127">IFERROR(_xlfn.XLOOKUP(Tabelle11[[#This Row],[NegotiationID]]&amp;"FinalAccept",Tabelle11[NegotiationID]&amp;Tabelle11[ActionType],Tabelle11[ActionType],,0),_xlfn.XLOOKUP(Tabelle11[[#This Row],[NegotiationID]]&amp;"FinalReject",Tabelle11[NegotiationID]&amp;Tabelle11[ActionType],Tabelle11[ActionType],,0))</f>
        <v>FinalAccept</v>
      </c>
      <c r="N127">
        <v>21</v>
      </c>
      <c r="O127">
        <v>3774</v>
      </c>
      <c r="P127">
        <v>10</v>
      </c>
    </row>
    <row r="128" ht="15" customHeight="1">
      <c r="A128" t="e">
        <f t="shared" ca="1" si="569"/>
        <v>#VALUE!</v>
      </c>
      <c r="B128" t="e">
        <f t="array" ref="B128" ca="1">_xlfn.XLOOKUP(Tabelle11[[#This Row],[ExperimentID]]&amp;Tabelle11[[#This Row],[NegotiationID]]&amp;Tabelle11[[#This Row],[MessageID]],ALL_IN_ONE[ExperimentID]&amp;ALL_IN_ONE[NegotiationID]&amp;ALL_IN_ONE[MessageID],ALL_IN_ONE[Gesamt_ID],,0)</f>
        <v>#VALUE!</v>
      </c>
      <c r="C128">
        <v>720</v>
      </c>
      <c r="D128" t="s">
        <v>4534</v>
      </c>
      <c r="E128">
        <v>12106</v>
      </c>
      <c r="F128">
        <v>708</v>
      </c>
      <c r="G128">
        <v>703</v>
      </c>
      <c r="H128" t="s">
        <v>158</v>
      </c>
      <c r="I128" t="str">
        <f t="array" ref="I128">IFERROR(_xlfn.XLOOKUP(Tabelle11[[#This Row],[NegotiationID]]&amp;"FinalAccept",Tabelle11[NegotiationID]&amp;Tabelle11[ActionType],Tabelle11[ActionType],,0),_xlfn.XLOOKUP(Tabelle11[[#This Row],[NegotiationID]]&amp;"FinalReject",Tabelle11[NegotiationID]&amp;Tabelle11[ActionType],Tabelle11[ActionType],,0))</f>
        <v>FinalAccept</v>
      </c>
      <c r="J128">
        <v>1</v>
      </c>
      <c r="K128">
        <v>1</v>
      </c>
      <c r="L128">
        <v>2</v>
      </c>
      <c r="M128">
        <v>0</v>
      </c>
      <c r="N128">
        <v>164</v>
      </c>
      <c r="O128">
        <v>3774</v>
      </c>
      <c r="P128">
        <v>10</v>
      </c>
      <c r="Q128" s="3" t="s">
        <v>4638</v>
      </c>
    </row>
    <row r="129" ht="15" customHeight="1">
      <c r="A129" t="e">
        <f t="shared" ca="1" si="569"/>
        <v>#VALUE!</v>
      </c>
      <c r="B129" t="e">
        <f t="array" ref="B129" ca="1">_xlfn.XLOOKUP(Tabelle11[[#This Row],[ExperimentID]]&amp;Tabelle11[[#This Row],[NegotiationID]]&amp;Tabelle11[[#This Row],[MessageID]],ALL_IN_ONE[ExperimentID]&amp;ALL_IN_ONE[NegotiationID]&amp;ALL_IN_ONE[MessageID],ALL_IN_ONE[Gesamt_ID],,0)</f>
        <v>#VALUE!</v>
      </c>
      <c r="C129">
        <v>720</v>
      </c>
      <c r="D129" t="s">
        <v>4534</v>
      </c>
      <c r="E129">
        <v>12210</v>
      </c>
      <c r="F129">
        <v>703</v>
      </c>
      <c r="G129">
        <v>708</v>
      </c>
      <c r="H129" t="s">
        <v>31</v>
      </c>
      <c r="I129" t="str">
        <f t="array" ref="I129">IFERROR(_xlfn.XLOOKUP(Tabelle11[[#This Row],[NegotiationID]]&amp;"FinalAccept",Tabelle11[NegotiationID]&amp;Tabelle11[ActionType],Tabelle11[ActionType],,0),_xlfn.XLOOKUP(Tabelle11[[#This Row],[NegotiationID]]&amp;"FinalReject",Tabelle11[NegotiationID]&amp;Tabelle11[ActionType],Tabelle11[ActionType],,0))</f>
        <v>FinalAccept</v>
      </c>
      <c r="J129">
        <v>1</v>
      </c>
      <c r="K129">
        <v>0.154</v>
      </c>
      <c r="L129">
        <v>1.1539999999999999</v>
      </c>
      <c r="M129">
        <v>0.84599999999999997</v>
      </c>
      <c r="N129">
        <v>135</v>
      </c>
      <c r="O129">
        <v>3774</v>
      </c>
      <c r="P129">
        <v>10</v>
      </c>
      <c r="Q129" s="3" t="s">
        <v>4639</v>
      </c>
    </row>
    <row r="130" ht="15" customHeight="1">
      <c r="A130" t="e">
        <f t="shared" ref="A130:A193" ca="1" si="570">MID(CELL("Dateiname",$A$1),FIND("]",CELL("Dateiname",$A$1))+1,31)</f>
        <v>#VALUE!</v>
      </c>
      <c r="B130" t="e">
        <f t="array" ref="B130" ca="1">_xlfn.XLOOKUP(Tabelle11[[#This Row],[ExperimentID]]&amp;Tabelle11[[#This Row],[NegotiationID]]&amp;Tabelle11[[#This Row],[MessageID]],ALL_IN_ONE[ExperimentID]&amp;ALL_IN_ONE[NegotiationID]&amp;ALL_IN_ONE[MessageID],ALL_IN_ONE[Gesamt_ID],,0)</f>
        <v>#VALUE!</v>
      </c>
      <c r="C130">
        <v>720</v>
      </c>
      <c r="D130" t="s">
        <v>4534</v>
      </c>
      <c r="E130">
        <v>12552</v>
      </c>
      <c r="F130">
        <v>708</v>
      </c>
      <c r="G130">
        <v>703</v>
      </c>
      <c r="H130" t="s">
        <v>31</v>
      </c>
      <c r="I130" t="str">
        <f t="array" ref="I130">IFERROR(_xlfn.XLOOKUP(Tabelle11[[#This Row],[NegotiationID]]&amp;"FinalAccept",Tabelle11[NegotiationID]&amp;Tabelle11[ActionType],Tabelle11[ActionType],,0),_xlfn.XLOOKUP(Tabelle11[[#This Row],[NegotiationID]]&amp;"FinalReject",Tabelle11[NegotiationID]&amp;Tabelle11[ActionType],Tabelle11[ActionType],,0))</f>
        <v>FinalAccept</v>
      </c>
      <c r="J130">
        <v>0.72219999999999995</v>
      </c>
      <c r="K130">
        <v>0.23469999999999999</v>
      </c>
      <c r="L130">
        <v>0.95689999999999997</v>
      </c>
      <c r="M130">
        <v>0.48749999999999999</v>
      </c>
      <c r="N130">
        <v>506</v>
      </c>
      <c r="O130">
        <v>3774</v>
      </c>
      <c r="P130">
        <v>10</v>
      </c>
      <c r="Q130" s="3" t="s">
        <v>4640</v>
      </c>
    </row>
    <row r="131" ht="15" customHeight="1">
      <c r="A131" t="e">
        <f t="shared" ca="1" si="570"/>
        <v>#VALUE!</v>
      </c>
      <c r="B131" t="e">
        <f t="array" ref="B131" ca="1">_xlfn.XLOOKUP(Tabelle11[[#This Row],[ExperimentID]]&amp;Tabelle11[[#This Row],[NegotiationID]]&amp;Tabelle11[[#This Row],[MessageID]],ALL_IN_ONE[ExperimentID]&amp;ALL_IN_ONE[NegotiationID]&amp;ALL_IN_ONE[MessageID],ALL_IN_ONE[Gesamt_ID],,0)</f>
        <v>#VALUE!</v>
      </c>
      <c r="C131">
        <v>720</v>
      </c>
      <c r="D131" t="s">
        <v>4534</v>
      </c>
      <c r="E131">
        <v>12673</v>
      </c>
      <c r="F131">
        <v>703</v>
      </c>
      <c r="G131">
        <v>708</v>
      </c>
      <c r="H131" t="s">
        <v>31</v>
      </c>
      <c r="I131" t="str">
        <f t="array" ref="I131">IFERROR(_xlfn.XLOOKUP(Tabelle11[[#This Row],[NegotiationID]]&amp;"FinalAccept",Tabelle11[NegotiationID]&amp;Tabelle11[ActionType],Tabelle11[ActionType],,0),_xlfn.XLOOKUP(Tabelle11[[#This Row],[NegotiationID]]&amp;"FinalReject",Tabelle11[NegotiationID]&amp;Tabelle11[ActionType],Tabelle11[ActionType],,0))</f>
        <v>FinalAccept</v>
      </c>
      <c r="J131">
        <v>0.90549999999999997</v>
      </c>
      <c r="K131">
        <v>0.25430000000000003</v>
      </c>
      <c r="L131">
        <v>1.1597999999999999</v>
      </c>
      <c r="M131">
        <v>0.6512</v>
      </c>
      <c r="N131">
        <v>428</v>
      </c>
      <c r="O131">
        <v>3774</v>
      </c>
      <c r="P131">
        <v>10</v>
      </c>
      <c r="Q131" s="3" t="s">
        <v>4641</v>
      </c>
    </row>
    <row r="132" ht="15" customHeight="1">
      <c r="A132" t="e">
        <f t="shared" ca="1" si="570"/>
        <v>#VALUE!</v>
      </c>
      <c r="B132" t="e">
        <f t="array" ref="B132" ca="1">_xlfn.XLOOKUP(Tabelle11[[#This Row],[ExperimentID]]&amp;Tabelle11[[#This Row],[NegotiationID]]&amp;Tabelle11[[#This Row],[MessageID]],ALL_IN_ONE[ExperimentID]&amp;ALL_IN_ONE[NegotiationID]&amp;ALL_IN_ONE[MessageID],ALL_IN_ONE[Gesamt_ID],,0)</f>
        <v>#VALUE!</v>
      </c>
      <c r="C132">
        <v>720</v>
      </c>
      <c r="D132" t="s">
        <v>4534</v>
      </c>
      <c r="E132">
        <v>12780</v>
      </c>
      <c r="F132">
        <v>708</v>
      </c>
      <c r="G132">
        <v>703</v>
      </c>
      <c r="H132" t="s">
        <v>31</v>
      </c>
      <c r="I132" t="str">
        <f t="array" ref="I132">IFERROR(_xlfn.XLOOKUP(Tabelle11[[#This Row],[NegotiationID]]&amp;"FinalAccept",Tabelle11[NegotiationID]&amp;Tabelle11[ActionType],Tabelle11[ActionType],,0),_xlfn.XLOOKUP(Tabelle11[[#This Row],[NegotiationID]]&amp;"FinalReject",Tabelle11[NegotiationID]&amp;Tabelle11[ActionType],Tabelle11[ActionType],,0))</f>
        <v>FinalAccept</v>
      </c>
      <c r="J132">
        <v>0.59319999999999995</v>
      </c>
      <c r="K132">
        <v>0.51370000000000005</v>
      </c>
      <c r="L132">
        <v>1.1069</v>
      </c>
      <c r="M132">
        <v>0.079500000000000001</v>
      </c>
      <c r="N132">
        <v>605</v>
      </c>
      <c r="O132">
        <v>3774</v>
      </c>
      <c r="P132">
        <v>10</v>
      </c>
      <c r="Q132" s="3" t="s">
        <v>4642</v>
      </c>
    </row>
    <row r="133" ht="15" customHeight="1">
      <c r="A133" t="e">
        <f t="shared" ca="1" si="570"/>
        <v>#VALUE!</v>
      </c>
      <c r="B133" t="e">
        <f t="array" ref="B133" ca="1">_xlfn.XLOOKUP(Tabelle11[[#This Row],[ExperimentID]]&amp;Tabelle11[[#This Row],[NegotiationID]]&amp;Tabelle11[[#This Row],[MessageID]],ALL_IN_ONE[ExperimentID]&amp;ALL_IN_ONE[NegotiationID]&amp;ALL_IN_ONE[MessageID],ALL_IN_ONE[Gesamt_ID],,0)</f>
        <v>#VALUE!</v>
      </c>
      <c r="C133">
        <v>720</v>
      </c>
      <c r="D133" t="s">
        <v>4534</v>
      </c>
      <c r="E133">
        <v>13069</v>
      </c>
      <c r="F133">
        <v>703</v>
      </c>
      <c r="G133">
        <v>708</v>
      </c>
      <c r="H133" t="s">
        <v>31</v>
      </c>
      <c r="I133" t="str">
        <f t="array" ref="I133">IFERROR(_xlfn.XLOOKUP(Tabelle11[[#This Row],[NegotiationID]]&amp;"FinalAccept",Tabelle11[NegotiationID]&amp;Tabelle11[ActionType],Tabelle11[ActionType],,0),_xlfn.XLOOKUP(Tabelle11[[#This Row],[NegotiationID]]&amp;"FinalReject",Tabelle11[NegotiationID]&amp;Tabelle11[ActionType],Tabelle11[ActionType],,0))</f>
        <v>FinalAccept</v>
      </c>
      <c r="J133">
        <v>0.75249999999999995</v>
      </c>
      <c r="K133">
        <v>0.3947</v>
      </c>
      <c r="L133">
        <v>1.1472</v>
      </c>
      <c r="M133">
        <v>0.35780000000000001</v>
      </c>
      <c r="N133">
        <v>511</v>
      </c>
      <c r="O133">
        <v>3774</v>
      </c>
      <c r="P133">
        <v>10</v>
      </c>
      <c r="Q133" s="3" t="s">
        <v>4643</v>
      </c>
    </row>
    <row r="134" ht="15" customHeight="1">
      <c r="A134" t="e">
        <f t="shared" ca="1" si="570"/>
        <v>#VALUE!</v>
      </c>
      <c r="B134" t="e">
        <f t="array" ref="B134" ca="1">_xlfn.XLOOKUP(Tabelle11[[#This Row],[ExperimentID]]&amp;Tabelle11[[#This Row],[NegotiationID]]&amp;Tabelle11[[#This Row],[MessageID]],ALL_IN_ONE[ExperimentID]&amp;ALL_IN_ONE[NegotiationID]&amp;ALL_IN_ONE[MessageID],ALL_IN_ONE[Gesamt_ID],,0)</f>
        <v>#VALUE!</v>
      </c>
      <c r="C134">
        <v>720</v>
      </c>
      <c r="D134" t="s">
        <v>4534</v>
      </c>
      <c r="E134">
        <v>13144</v>
      </c>
      <c r="F134">
        <v>708</v>
      </c>
      <c r="G134">
        <v>703</v>
      </c>
      <c r="H134" t="s">
        <v>31</v>
      </c>
      <c r="I134" t="str">
        <f t="array" ref="I134">IFERROR(_xlfn.XLOOKUP(Tabelle11[[#This Row],[NegotiationID]]&amp;"FinalAccept",Tabelle11[NegotiationID]&amp;Tabelle11[ActionType],Tabelle11[ActionType],,0),_xlfn.XLOOKUP(Tabelle11[[#This Row],[NegotiationID]]&amp;"FinalReject",Tabelle11[NegotiationID]&amp;Tabelle11[ActionType],Tabelle11[ActionType],,0))</f>
        <v>FinalAccept</v>
      </c>
      <c r="J134">
        <v>0.59319999999999995</v>
      </c>
      <c r="K134">
        <v>0.51370000000000005</v>
      </c>
      <c r="L134">
        <v>1.1069</v>
      </c>
      <c r="M134">
        <v>0.079500000000000001</v>
      </c>
      <c r="N134">
        <v>582</v>
      </c>
      <c r="O134">
        <v>3774</v>
      </c>
      <c r="P134">
        <v>10</v>
      </c>
      <c r="Q134" s="3" t="s">
        <v>4644</v>
      </c>
    </row>
    <row r="135" ht="15" customHeight="1">
      <c r="A135" t="e">
        <f t="shared" ca="1" si="570"/>
        <v>#VALUE!</v>
      </c>
      <c r="B135" t="e">
        <f t="array" ref="B135" ca="1">_xlfn.XLOOKUP(Tabelle11[[#This Row],[ExperimentID]]&amp;Tabelle11[[#This Row],[NegotiationID]]&amp;Tabelle11[[#This Row],[MessageID]],ALL_IN_ONE[ExperimentID]&amp;ALL_IN_ONE[NegotiationID]&amp;ALL_IN_ONE[MessageID],ALL_IN_ONE[Gesamt_ID],,0)</f>
        <v>#VALUE!</v>
      </c>
      <c r="C135">
        <v>720</v>
      </c>
      <c r="D135" t="s">
        <v>4534</v>
      </c>
      <c r="E135">
        <v>13209</v>
      </c>
      <c r="F135">
        <v>703</v>
      </c>
      <c r="G135">
        <v>708</v>
      </c>
      <c r="H135" t="s">
        <v>31</v>
      </c>
      <c r="I135" t="str">
        <f t="array" ref="I135">IFERROR(_xlfn.XLOOKUP(Tabelle11[[#This Row],[NegotiationID]]&amp;"FinalAccept",Tabelle11[NegotiationID]&amp;Tabelle11[ActionType],Tabelle11[ActionType],,0),_xlfn.XLOOKUP(Tabelle11[[#This Row],[NegotiationID]]&amp;"FinalReject",Tabelle11[NegotiationID]&amp;Tabelle11[ActionType],Tabelle11[ActionType],,0))</f>
        <v>FinalAccept</v>
      </c>
      <c r="J135">
        <v>0.56769999999999998</v>
      </c>
      <c r="K135">
        <v>0.51670000000000005</v>
      </c>
      <c r="L135">
        <v>1.0844</v>
      </c>
      <c r="M135">
        <v>0.050999999999999997</v>
      </c>
      <c r="N135">
        <v>323</v>
      </c>
      <c r="O135">
        <v>3774</v>
      </c>
      <c r="P135">
        <v>10</v>
      </c>
      <c r="Q135" s="3" t="s">
        <v>4645</v>
      </c>
    </row>
    <row r="136" ht="15" customHeight="1">
      <c r="A136" t="e">
        <f t="shared" ca="1" si="570"/>
        <v>#VALUE!</v>
      </c>
      <c r="B136" t="e">
        <f t="array" ref="B136" ca="1">_xlfn.XLOOKUP(Tabelle11[[#This Row],[ExperimentID]]&amp;Tabelle11[[#This Row],[NegotiationID]]&amp;Tabelle11[[#This Row],[MessageID]],ALL_IN_ONE[ExperimentID]&amp;ALL_IN_ONE[NegotiationID]&amp;ALL_IN_ONE[MessageID],ALL_IN_ONE[Gesamt_ID],,0)</f>
        <v>#VALUE!</v>
      </c>
      <c r="C136">
        <v>720</v>
      </c>
      <c r="D136" t="s">
        <v>4534</v>
      </c>
      <c r="E136">
        <v>13292</v>
      </c>
      <c r="F136">
        <v>708</v>
      </c>
      <c r="G136">
        <v>703</v>
      </c>
      <c r="H136" t="s">
        <v>20</v>
      </c>
      <c r="I136" t="str">
        <f t="array" ref="I136">IFERROR(_xlfn.XLOOKUP(Tabelle11[[#This Row],[NegotiationID]]&amp;"FinalAccept",Tabelle11[NegotiationID]&amp;Tabelle11[ActionType],Tabelle11[ActionType],,0),_xlfn.XLOOKUP(Tabelle11[[#This Row],[NegotiationID]]&amp;"FinalReject",Tabelle11[NegotiationID]&amp;Tabelle11[ActionType],Tabelle11[ActionType],,0))</f>
        <v>FinalAccept</v>
      </c>
      <c r="J136">
        <v>0.51670000000000005</v>
      </c>
      <c r="K136">
        <v>0.56769999999999998</v>
      </c>
      <c r="L136">
        <v>1.0844</v>
      </c>
      <c r="M136">
        <v>0.050999999999999997</v>
      </c>
      <c r="N136">
        <v>499</v>
      </c>
      <c r="O136">
        <v>3774</v>
      </c>
      <c r="P136">
        <v>10</v>
      </c>
      <c r="Q136" s="3" t="s">
        <v>4646</v>
      </c>
    </row>
    <row r="137" ht="14.5" hidden="1">
      <c r="A137" t="e">
        <f t="shared" ca="1" si="570"/>
        <v>#VALUE!</v>
      </c>
      <c r="B137" t="e">
        <f t="array" ref="B137" ca="1">_xlfn.XLOOKUP(Tabelle11[[#This Row],[ExperimentID]]&amp;Tabelle11[[#This Row],[NegotiationID]]&amp;Tabelle11[[#This Row],[MessageID]],ALL_IN_ONE[ExperimentID]&amp;ALL_IN_ONE[NegotiationID]&amp;ALL_IN_ONE[MessageID],ALL_IN_ONE[Gesamt_ID],,0)</f>
        <v>#VALUE!</v>
      </c>
      <c r="C137">
        <v>752</v>
      </c>
      <c r="D137" t="s">
        <v>4534</v>
      </c>
      <c r="E137">
        <v>753</v>
      </c>
      <c r="H137" t="s">
        <v>6019</v>
      </c>
      <c r="I137" t="str">
        <f t="array" ref="I137">IFERROR(_xlfn.XLOOKUP(Tabelle11[[#This Row],[NegotiationID]]&amp;"FinalAccept",Tabelle11[NegotiationID]&amp;Tabelle11[ActionType],Tabelle11[ActionType],,0),_xlfn.XLOOKUP(Tabelle11[[#This Row],[NegotiationID]]&amp;"FinalReject",Tabelle11[NegotiationID]&amp;Tabelle11[ActionType],Tabelle11[ActionType],,0))</f>
        <v>FinalAccept</v>
      </c>
      <c r="N137">
        <v>21</v>
      </c>
      <c r="O137">
        <v>3089</v>
      </c>
      <c r="P137">
        <v>13</v>
      </c>
    </row>
    <row r="138" ht="15" customHeight="1">
      <c r="A138" t="e">
        <f t="shared" ca="1" si="570"/>
        <v>#VALUE!</v>
      </c>
      <c r="B138" t="e">
        <f t="array" ref="B138" ca="1">_xlfn.XLOOKUP(Tabelle11[[#This Row],[ExperimentID]]&amp;Tabelle11[[#This Row],[NegotiationID]]&amp;Tabelle11[[#This Row],[MessageID]],ALL_IN_ONE[ExperimentID]&amp;ALL_IN_ONE[NegotiationID]&amp;ALL_IN_ONE[MessageID],ALL_IN_ONE[Gesamt_ID],,0)</f>
        <v>#VALUE!</v>
      </c>
      <c r="C138">
        <v>752</v>
      </c>
      <c r="D138" t="s">
        <v>4534</v>
      </c>
      <c r="E138">
        <v>12137</v>
      </c>
      <c r="F138">
        <v>740</v>
      </c>
      <c r="G138">
        <v>735</v>
      </c>
      <c r="H138" t="s">
        <v>158</v>
      </c>
      <c r="I138" t="str">
        <f t="array" ref="I138">IFERROR(_xlfn.XLOOKUP(Tabelle11[[#This Row],[NegotiationID]]&amp;"FinalAccept",Tabelle11[NegotiationID]&amp;Tabelle11[ActionType],Tabelle11[ActionType],,0),_xlfn.XLOOKUP(Tabelle11[[#This Row],[NegotiationID]]&amp;"FinalReject",Tabelle11[NegotiationID]&amp;Tabelle11[ActionType],Tabelle11[ActionType],,0))</f>
        <v>FinalAccept</v>
      </c>
      <c r="J138">
        <v>0.81999999999999995</v>
      </c>
      <c r="K138">
        <v>0.092999999999999999</v>
      </c>
      <c r="L138">
        <v>0.91300000000000003</v>
      </c>
      <c r="M138">
        <v>0.72699999999999998</v>
      </c>
      <c r="N138">
        <v>173</v>
      </c>
      <c r="O138">
        <v>3089</v>
      </c>
      <c r="P138">
        <v>13</v>
      </c>
      <c r="Q138" s="3" t="s">
        <v>4647</v>
      </c>
    </row>
    <row r="139" ht="15" customHeight="1">
      <c r="A139" t="e">
        <f t="shared" ca="1" si="570"/>
        <v>#VALUE!</v>
      </c>
      <c r="B139" t="e">
        <f t="array" ref="B139" ca="1">_xlfn.XLOOKUP(Tabelle11[[#This Row],[ExperimentID]]&amp;Tabelle11[[#This Row],[NegotiationID]]&amp;Tabelle11[[#This Row],[MessageID]],ALL_IN_ONE[ExperimentID]&amp;ALL_IN_ONE[NegotiationID]&amp;ALL_IN_ONE[MessageID],ALL_IN_ONE[Gesamt_ID],,0)</f>
        <v>#VALUE!</v>
      </c>
      <c r="C139">
        <v>752</v>
      </c>
      <c r="D139" t="s">
        <v>4534</v>
      </c>
      <c r="E139">
        <v>12557</v>
      </c>
      <c r="F139">
        <v>735</v>
      </c>
      <c r="G139">
        <v>740</v>
      </c>
      <c r="H139" t="s">
        <v>31</v>
      </c>
      <c r="I139" t="str">
        <f t="array" ref="I139">IFERROR(_xlfn.XLOOKUP(Tabelle11[[#This Row],[NegotiationID]]&amp;"FinalAccept",Tabelle11[NegotiationID]&amp;Tabelle11[ActionType],Tabelle11[ActionType],,0),_xlfn.XLOOKUP(Tabelle11[[#This Row],[NegotiationID]]&amp;"FinalReject",Tabelle11[NegotiationID]&amp;Tabelle11[ActionType],Tabelle11[ActionType],,0))</f>
        <v>FinalAccept</v>
      </c>
      <c r="J139">
        <v>1</v>
      </c>
      <c r="K139">
        <v>0.154</v>
      </c>
      <c r="L139">
        <v>1.1539999999999999</v>
      </c>
      <c r="M139">
        <v>0.84599999999999997</v>
      </c>
      <c r="N139">
        <v>128</v>
      </c>
      <c r="O139">
        <v>3089</v>
      </c>
      <c r="P139">
        <v>13</v>
      </c>
      <c r="Q139" s="3" t="s">
        <v>4648</v>
      </c>
    </row>
    <row r="140" ht="15" customHeight="1">
      <c r="A140" t="e">
        <f t="shared" ca="1" si="570"/>
        <v>#VALUE!</v>
      </c>
      <c r="B140" t="e">
        <f t="array" ref="B140" ca="1">_xlfn.XLOOKUP(Tabelle11[[#This Row],[ExperimentID]]&amp;Tabelle11[[#This Row],[NegotiationID]]&amp;Tabelle11[[#This Row],[MessageID]],ALL_IN_ONE[ExperimentID]&amp;ALL_IN_ONE[NegotiationID]&amp;ALL_IN_ONE[MessageID],ALL_IN_ONE[Gesamt_ID],,0)</f>
        <v>#VALUE!</v>
      </c>
      <c r="C140">
        <v>752</v>
      </c>
      <c r="D140" t="s">
        <v>4534</v>
      </c>
      <c r="E140">
        <v>12625</v>
      </c>
      <c r="F140">
        <v>740</v>
      </c>
      <c r="G140">
        <v>735</v>
      </c>
      <c r="H140" t="s">
        <v>31</v>
      </c>
      <c r="I140" t="str">
        <f t="array" ref="I140">IFERROR(_xlfn.XLOOKUP(Tabelle11[[#This Row],[NegotiationID]]&amp;"FinalAccept",Tabelle11[NegotiationID]&amp;Tabelle11[ActionType],Tabelle11[ActionType],,0),_xlfn.XLOOKUP(Tabelle11[[#This Row],[NegotiationID]]&amp;"FinalReject",Tabelle11[NegotiationID]&amp;Tabelle11[ActionType],Tabelle11[ActionType],,0))</f>
        <v>FinalAccept</v>
      </c>
      <c r="J140">
        <v>0.89800000000000002</v>
      </c>
      <c r="K140">
        <v>0.23849999999999999</v>
      </c>
      <c r="L140">
        <v>1.1365000000000001</v>
      </c>
      <c r="M140">
        <v>0.65949999999999998</v>
      </c>
      <c r="N140">
        <v>241</v>
      </c>
      <c r="O140">
        <v>3089</v>
      </c>
      <c r="P140">
        <v>13</v>
      </c>
      <c r="Q140" s="3" t="s">
        <v>4649</v>
      </c>
    </row>
    <row r="141" ht="15" customHeight="1">
      <c r="A141" t="e">
        <f t="shared" ca="1" si="570"/>
        <v>#VALUE!</v>
      </c>
      <c r="B141" t="e">
        <f t="array" ref="B141" ca="1">_xlfn.XLOOKUP(Tabelle11[[#This Row],[ExperimentID]]&amp;Tabelle11[[#This Row],[NegotiationID]]&amp;Tabelle11[[#This Row],[MessageID]],ALL_IN_ONE[ExperimentID]&amp;ALL_IN_ONE[NegotiationID]&amp;ALL_IN_ONE[MessageID],ALL_IN_ONE[Gesamt_ID],,0)</f>
        <v>#VALUE!</v>
      </c>
      <c r="C141">
        <v>752</v>
      </c>
      <c r="D141" t="s">
        <v>4534</v>
      </c>
      <c r="E141">
        <v>12649</v>
      </c>
      <c r="F141">
        <v>735</v>
      </c>
      <c r="G141">
        <v>740</v>
      </c>
      <c r="H141" t="s">
        <v>31</v>
      </c>
      <c r="I141" t="str">
        <f t="array" ref="I141">IFERROR(_xlfn.XLOOKUP(Tabelle11[[#This Row],[NegotiationID]]&amp;"FinalAccept",Tabelle11[NegotiationID]&amp;Tabelle11[ActionType],Tabelle11[ActionType],,0),_xlfn.XLOOKUP(Tabelle11[[#This Row],[NegotiationID]]&amp;"FinalReject",Tabelle11[NegotiationID]&amp;Tabelle11[ActionType],Tabelle11[ActionType],,0))</f>
        <v>FinalAccept</v>
      </c>
      <c r="J141">
        <v>0.69850000000000001</v>
      </c>
      <c r="K141">
        <v>0.47120000000000001</v>
      </c>
      <c r="L141">
        <v>1.1697</v>
      </c>
      <c r="M141">
        <v>0.2273</v>
      </c>
      <c r="N141">
        <v>259</v>
      </c>
      <c r="O141">
        <v>3089</v>
      </c>
      <c r="P141">
        <v>13</v>
      </c>
      <c r="Q141" s="3" t="s">
        <v>4650</v>
      </c>
    </row>
    <row r="142" ht="15" customHeight="1">
      <c r="A142" t="e">
        <f t="shared" ca="1" si="570"/>
        <v>#VALUE!</v>
      </c>
      <c r="B142" t="e">
        <f t="array" ref="B142" ca="1">_xlfn.XLOOKUP(Tabelle11[[#This Row],[ExperimentID]]&amp;Tabelle11[[#This Row],[NegotiationID]]&amp;Tabelle11[[#This Row],[MessageID]],ALL_IN_ONE[ExperimentID]&amp;ALL_IN_ONE[NegotiationID]&amp;ALL_IN_ONE[MessageID],ALL_IN_ONE[Gesamt_ID],,0)</f>
        <v>#VALUE!</v>
      </c>
      <c r="C142">
        <v>752</v>
      </c>
      <c r="D142" t="s">
        <v>4534</v>
      </c>
      <c r="E142">
        <v>12833</v>
      </c>
      <c r="F142">
        <v>740</v>
      </c>
      <c r="G142">
        <v>735</v>
      </c>
      <c r="H142" t="s">
        <v>31</v>
      </c>
      <c r="I142" t="str">
        <f t="array" ref="I142">IFERROR(_xlfn.XLOOKUP(Tabelle11[[#This Row],[NegotiationID]]&amp;"FinalAccept",Tabelle11[NegotiationID]&amp;Tabelle11[ActionType],Tabelle11[ActionType],,0),_xlfn.XLOOKUP(Tabelle11[[#This Row],[NegotiationID]]&amp;"FinalReject",Tabelle11[NegotiationID]&amp;Tabelle11[ActionType],Tabelle11[ActionType],,0))</f>
        <v>FinalAccept</v>
      </c>
      <c r="J142">
        <v>0.81999999999999995</v>
      </c>
      <c r="K142">
        <v>0.2737</v>
      </c>
      <c r="L142">
        <v>1.0936999999999999</v>
      </c>
      <c r="M142">
        <v>0.54630000000000001</v>
      </c>
      <c r="N142">
        <v>304</v>
      </c>
      <c r="O142">
        <v>3089</v>
      </c>
      <c r="P142">
        <v>13</v>
      </c>
      <c r="Q142" s="3" t="s">
        <v>4651</v>
      </c>
    </row>
    <row r="143" ht="15" customHeight="1">
      <c r="A143" t="e">
        <f t="shared" ca="1" si="570"/>
        <v>#VALUE!</v>
      </c>
      <c r="B143" t="e">
        <f t="array" ref="B143" ca="1">_xlfn.XLOOKUP(Tabelle11[[#This Row],[ExperimentID]]&amp;Tabelle11[[#This Row],[NegotiationID]]&amp;Tabelle11[[#This Row],[MessageID]],ALL_IN_ONE[ExperimentID]&amp;ALL_IN_ONE[NegotiationID]&amp;ALL_IN_ONE[MessageID],ALL_IN_ONE[Gesamt_ID],,0)</f>
        <v>#VALUE!</v>
      </c>
      <c r="C143">
        <v>752</v>
      </c>
      <c r="D143" t="s">
        <v>4534</v>
      </c>
      <c r="E143">
        <v>12880</v>
      </c>
      <c r="F143">
        <v>735</v>
      </c>
      <c r="G143">
        <v>740</v>
      </c>
      <c r="H143" t="s">
        <v>31</v>
      </c>
      <c r="I143" t="str">
        <f t="array" ref="I143">IFERROR(_xlfn.XLOOKUP(Tabelle11[[#This Row],[NegotiationID]]&amp;"FinalAccept",Tabelle11[NegotiationID]&amp;Tabelle11[ActionType],Tabelle11[ActionType],,0),_xlfn.XLOOKUP(Tabelle11[[#This Row],[NegotiationID]]&amp;"FinalReject",Tabelle11[NegotiationID]&amp;Tabelle11[ActionType],Tabelle11[ActionType],,0))</f>
        <v>FinalAccept</v>
      </c>
      <c r="J143">
        <v>0.57999999999999996</v>
      </c>
      <c r="K143">
        <v>0.57320000000000004</v>
      </c>
      <c r="L143">
        <v>1.1532</v>
      </c>
      <c r="M143">
        <v>0.0067999999999999996</v>
      </c>
      <c r="N143">
        <v>338</v>
      </c>
      <c r="O143">
        <v>3089</v>
      </c>
      <c r="P143">
        <v>13</v>
      </c>
      <c r="Q143" s="3" t="s">
        <v>4652</v>
      </c>
    </row>
    <row r="144" ht="15" customHeight="1">
      <c r="A144" t="e">
        <f t="shared" ca="1" si="570"/>
        <v>#VALUE!</v>
      </c>
      <c r="B144" t="e">
        <f t="array" ref="B144" ca="1">_xlfn.XLOOKUP(Tabelle11[[#This Row],[ExperimentID]]&amp;Tabelle11[[#This Row],[NegotiationID]]&amp;Tabelle11[[#This Row],[MessageID]],ALL_IN_ONE[ExperimentID]&amp;ALL_IN_ONE[NegotiationID]&amp;ALL_IN_ONE[MessageID],ALL_IN_ONE[Gesamt_ID],,0)</f>
        <v>#VALUE!</v>
      </c>
      <c r="C144">
        <v>752</v>
      </c>
      <c r="D144" t="s">
        <v>4534</v>
      </c>
      <c r="E144">
        <v>13109</v>
      </c>
      <c r="F144">
        <v>740</v>
      </c>
      <c r="G144">
        <v>735</v>
      </c>
      <c r="H144" t="s">
        <v>31</v>
      </c>
      <c r="I144" t="str">
        <f t="array" ref="I144">IFERROR(_xlfn.XLOOKUP(Tabelle11[[#This Row],[NegotiationID]]&amp;"FinalAccept",Tabelle11[NegotiationID]&amp;Tabelle11[ActionType],Tabelle11[ActionType],,0),_xlfn.XLOOKUP(Tabelle11[[#This Row],[NegotiationID]]&amp;"FinalReject",Tabelle11[NegotiationID]&amp;Tabelle11[ActionType],Tabelle11[ActionType],,0))</f>
        <v>FinalAccept</v>
      </c>
      <c r="J144">
        <v>0.78259999999999996</v>
      </c>
      <c r="K144">
        <v>0.29320000000000002</v>
      </c>
      <c r="L144">
        <v>1.0758000000000001</v>
      </c>
      <c r="M144">
        <v>0.4894</v>
      </c>
      <c r="N144">
        <v>296</v>
      </c>
      <c r="O144">
        <v>3089</v>
      </c>
      <c r="P144">
        <v>13</v>
      </c>
      <c r="Q144" s="3" t="s">
        <v>4653</v>
      </c>
    </row>
    <row r="145" ht="15" customHeight="1">
      <c r="A145" t="e">
        <f t="shared" ca="1" si="570"/>
        <v>#VALUE!</v>
      </c>
      <c r="B145" t="e">
        <f t="array" ref="B145" ca="1">_xlfn.XLOOKUP(Tabelle11[[#This Row],[ExperimentID]]&amp;Tabelle11[[#This Row],[NegotiationID]]&amp;Tabelle11[[#This Row],[MessageID]],ALL_IN_ONE[ExperimentID]&amp;ALL_IN_ONE[NegotiationID]&amp;ALL_IN_ONE[MessageID],ALL_IN_ONE[Gesamt_ID],,0)</f>
        <v>#VALUE!</v>
      </c>
      <c r="C145">
        <v>752</v>
      </c>
      <c r="D145" t="s">
        <v>4534</v>
      </c>
      <c r="E145">
        <v>13148</v>
      </c>
      <c r="F145">
        <v>735</v>
      </c>
      <c r="G145">
        <v>740</v>
      </c>
      <c r="H145" t="s">
        <v>31</v>
      </c>
      <c r="I145" t="str">
        <f t="array" ref="I145">IFERROR(_xlfn.XLOOKUP(Tabelle11[[#This Row],[NegotiationID]]&amp;"FinalAccept",Tabelle11[NegotiationID]&amp;Tabelle11[ActionType],Tabelle11[ActionType],,0),_xlfn.XLOOKUP(Tabelle11[[#This Row],[NegotiationID]]&amp;"FinalReject",Tabelle11[NegotiationID]&amp;Tabelle11[ActionType],Tabelle11[ActionType],,0))</f>
        <v>FinalAccept</v>
      </c>
      <c r="J145">
        <v>0.51370000000000005</v>
      </c>
      <c r="K145">
        <v>0.59319999999999995</v>
      </c>
      <c r="L145">
        <v>1.1069</v>
      </c>
      <c r="M145">
        <v>0.079500000000000001</v>
      </c>
      <c r="N145">
        <v>269</v>
      </c>
      <c r="O145">
        <v>3089</v>
      </c>
      <c r="P145">
        <v>13</v>
      </c>
      <c r="Q145" s="3" t="s">
        <v>4654</v>
      </c>
    </row>
    <row r="146" ht="15" customHeight="1">
      <c r="A146" t="e">
        <f t="shared" ca="1" si="570"/>
        <v>#VALUE!</v>
      </c>
      <c r="B146" t="e">
        <f t="array" ref="B146" ca="1">_xlfn.XLOOKUP(Tabelle11[[#This Row],[ExperimentID]]&amp;Tabelle11[[#This Row],[NegotiationID]]&amp;Tabelle11[[#This Row],[MessageID]],ALL_IN_ONE[ExperimentID]&amp;ALL_IN_ONE[NegotiationID]&amp;ALL_IN_ONE[MessageID],ALL_IN_ONE[Gesamt_ID],,0)</f>
        <v>#VALUE!</v>
      </c>
      <c r="C146">
        <v>752</v>
      </c>
      <c r="D146" t="s">
        <v>4534</v>
      </c>
      <c r="E146">
        <v>13158</v>
      </c>
      <c r="F146">
        <v>740</v>
      </c>
      <c r="G146">
        <v>735</v>
      </c>
      <c r="H146" t="s">
        <v>31</v>
      </c>
      <c r="I146" t="str">
        <f t="array" ref="I146">IFERROR(_xlfn.XLOOKUP(Tabelle11[[#This Row],[NegotiationID]]&amp;"FinalAccept",Tabelle11[NegotiationID]&amp;Tabelle11[ActionType],Tabelle11[ActionType],,0),_xlfn.XLOOKUP(Tabelle11[[#This Row],[NegotiationID]]&amp;"FinalReject",Tabelle11[NegotiationID]&amp;Tabelle11[ActionType],Tabelle11[ActionType],,0))</f>
        <v>FinalAccept</v>
      </c>
      <c r="J146">
        <v>0.78259999999999996</v>
      </c>
      <c r="K146">
        <v>0.29320000000000002</v>
      </c>
      <c r="L146">
        <v>1.0758000000000001</v>
      </c>
      <c r="M146">
        <v>0.4894</v>
      </c>
      <c r="N146">
        <v>253</v>
      </c>
      <c r="O146">
        <v>3089</v>
      </c>
      <c r="P146">
        <v>13</v>
      </c>
      <c r="Q146" s="3" t="s">
        <v>4655</v>
      </c>
    </row>
    <row r="147" ht="15" customHeight="1">
      <c r="A147" t="e">
        <f t="shared" ca="1" si="570"/>
        <v>#VALUE!</v>
      </c>
      <c r="B147" t="e">
        <f t="array" ref="B147" ca="1">_xlfn.XLOOKUP(Tabelle11[[#This Row],[ExperimentID]]&amp;Tabelle11[[#This Row],[NegotiationID]]&amp;Tabelle11[[#This Row],[MessageID]],ALL_IN_ONE[ExperimentID]&amp;ALL_IN_ONE[NegotiationID]&amp;ALL_IN_ONE[MessageID],ALL_IN_ONE[Gesamt_ID],,0)</f>
        <v>#VALUE!</v>
      </c>
      <c r="C147">
        <v>752</v>
      </c>
      <c r="D147" t="s">
        <v>4534</v>
      </c>
      <c r="E147">
        <v>13211</v>
      </c>
      <c r="F147">
        <v>735</v>
      </c>
      <c r="G147">
        <v>740</v>
      </c>
      <c r="H147" t="s">
        <v>31</v>
      </c>
      <c r="I147" t="str">
        <f t="array" ref="I147">IFERROR(_xlfn.XLOOKUP(Tabelle11[[#This Row],[NegotiationID]]&amp;"FinalAccept",Tabelle11[NegotiationID]&amp;Tabelle11[ActionType],Tabelle11[ActionType],,0),_xlfn.XLOOKUP(Tabelle11[[#This Row],[NegotiationID]]&amp;"FinalReject",Tabelle11[NegotiationID]&amp;Tabelle11[ActionType],Tabelle11[ActionType],,0))</f>
        <v>FinalAccept</v>
      </c>
      <c r="J147">
        <v>0.41949999999999998</v>
      </c>
      <c r="K147">
        <v>0.60019999999999996</v>
      </c>
      <c r="L147">
        <v>1.0197000000000001</v>
      </c>
      <c r="M147">
        <v>0.1807</v>
      </c>
      <c r="N147">
        <v>397</v>
      </c>
      <c r="O147">
        <v>3089</v>
      </c>
      <c r="P147">
        <v>13</v>
      </c>
      <c r="Q147" s="3" t="s">
        <v>4656</v>
      </c>
    </row>
    <row r="148" ht="15" customHeight="1">
      <c r="A148" t="e">
        <f t="shared" ca="1" si="570"/>
        <v>#VALUE!</v>
      </c>
      <c r="B148" t="e">
        <f t="array" ref="B148" ca="1">_xlfn.XLOOKUP(Tabelle11[[#This Row],[ExperimentID]]&amp;Tabelle11[[#This Row],[NegotiationID]]&amp;Tabelle11[[#This Row],[MessageID]],ALL_IN_ONE[ExperimentID]&amp;ALL_IN_ONE[NegotiationID]&amp;ALL_IN_ONE[MessageID],ALL_IN_ONE[Gesamt_ID],,0)</f>
        <v>#VALUE!</v>
      </c>
      <c r="C148">
        <v>752</v>
      </c>
      <c r="D148" t="s">
        <v>4534</v>
      </c>
      <c r="E148">
        <v>13454</v>
      </c>
      <c r="F148">
        <v>740</v>
      </c>
      <c r="G148">
        <v>735</v>
      </c>
      <c r="H148" t="s">
        <v>31</v>
      </c>
      <c r="I148" t="str">
        <f t="array" ref="I148">IFERROR(_xlfn.XLOOKUP(Tabelle11[[#This Row],[NegotiationID]]&amp;"FinalAccept",Tabelle11[NegotiationID]&amp;Tabelle11[ActionType],Tabelle11[ActionType],,0),_xlfn.XLOOKUP(Tabelle11[[#This Row],[NegotiationID]]&amp;"FinalReject",Tabelle11[NegotiationID]&amp;Tabelle11[ActionType],Tabelle11[ActionType],,0))</f>
        <v>FinalAccept</v>
      </c>
      <c r="J148">
        <v>0.66059999999999997</v>
      </c>
      <c r="K148">
        <v>0.47799999999999998</v>
      </c>
      <c r="L148">
        <v>1.1386000000000001</v>
      </c>
      <c r="M148">
        <v>0.18260000000000001</v>
      </c>
      <c r="N148">
        <v>265</v>
      </c>
      <c r="O148">
        <v>3089</v>
      </c>
      <c r="P148">
        <v>13</v>
      </c>
      <c r="Q148" s="3" t="s">
        <v>4657</v>
      </c>
    </row>
    <row r="149" ht="15" customHeight="1">
      <c r="A149" t="e">
        <f t="shared" ca="1" si="570"/>
        <v>#VALUE!</v>
      </c>
      <c r="B149" t="e">
        <f t="array" ref="B149" ca="1">_xlfn.XLOOKUP(Tabelle11[[#This Row],[ExperimentID]]&amp;Tabelle11[[#This Row],[NegotiationID]]&amp;Tabelle11[[#This Row],[MessageID]],ALL_IN_ONE[ExperimentID]&amp;ALL_IN_ONE[NegotiationID]&amp;ALL_IN_ONE[MessageID],ALL_IN_ONE[Gesamt_ID],,0)</f>
        <v>#VALUE!</v>
      </c>
      <c r="C149">
        <v>752</v>
      </c>
      <c r="D149" t="s">
        <v>4534</v>
      </c>
      <c r="E149">
        <v>13456</v>
      </c>
      <c r="F149">
        <v>735</v>
      </c>
      <c r="G149">
        <v>740</v>
      </c>
      <c r="H149" t="s">
        <v>20</v>
      </c>
      <c r="I149" t="str">
        <f t="array" ref="I149">IFERROR(_xlfn.XLOOKUP(Tabelle11[[#This Row],[NegotiationID]]&amp;"FinalAccept",Tabelle11[NegotiationID]&amp;Tabelle11[ActionType],Tabelle11[ActionType],,0),_xlfn.XLOOKUP(Tabelle11[[#This Row],[NegotiationID]]&amp;"FinalReject",Tabelle11[NegotiationID]&amp;Tabelle11[ActionType],Tabelle11[ActionType],,0))</f>
        <v>FinalAccept</v>
      </c>
      <c r="J149">
        <v>0.47799999999999998</v>
      </c>
      <c r="K149">
        <v>0.66059999999999997</v>
      </c>
      <c r="L149">
        <v>1.1386000000000001</v>
      </c>
      <c r="M149">
        <v>0.18260000000000001</v>
      </c>
      <c r="N149">
        <v>145</v>
      </c>
      <c r="O149">
        <v>3089</v>
      </c>
      <c r="P149">
        <v>13</v>
      </c>
      <c r="Q149" s="3" t="s">
        <v>4658</v>
      </c>
    </row>
    <row r="150" ht="14.5" hidden="1">
      <c r="A150" t="e">
        <f t="shared" ca="1" si="570"/>
        <v>#VALUE!</v>
      </c>
      <c r="B150" t="e">
        <f t="array" ref="B150" ca="1">_xlfn.XLOOKUP(Tabelle11[[#This Row],[ExperimentID]]&amp;Tabelle11[[#This Row],[NegotiationID]]&amp;Tabelle11[[#This Row],[MessageID]],ALL_IN_ONE[ExperimentID]&amp;ALL_IN_ONE[NegotiationID]&amp;ALL_IN_ONE[MessageID],ALL_IN_ONE[Gesamt_ID],,0)</f>
        <v>#VALUE!</v>
      </c>
      <c r="C150">
        <v>784</v>
      </c>
      <c r="D150" t="s">
        <v>4534</v>
      </c>
      <c r="E150">
        <v>785</v>
      </c>
      <c r="H150" t="s">
        <v>6019</v>
      </c>
      <c r="I150" t="str">
        <f t="array" ref="I150">IFERROR(_xlfn.XLOOKUP(Tabelle11[[#This Row],[NegotiationID]]&amp;"FinalAccept",Tabelle11[NegotiationID]&amp;Tabelle11[ActionType],Tabelle11[ActionType],,0),_xlfn.XLOOKUP(Tabelle11[[#This Row],[NegotiationID]]&amp;"FinalReject",Tabelle11[NegotiationID]&amp;Tabelle11[ActionType],Tabelle11[ActionType],,0))</f>
        <v>FinalAccept</v>
      </c>
      <c r="N150">
        <v>21</v>
      </c>
      <c r="O150">
        <v>2281</v>
      </c>
      <c r="P150">
        <v>14</v>
      </c>
    </row>
    <row r="151" ht="15" customHeight="1">
      <c r="A151" t="e">
        <f t="shared" ca="1" si="570"/>
        <v>#VALUE!</v>
      </c>
      <c r="B151" t="e">
        <f t="array" ref="B151" ca="1">_xlfn.XLOOKUP(Tabelle11[[#This Row],[ExperimentID]]&amp;Tabelle11[[#This Row],[NegotiationID]]&amp;Tabelle11[[#This Row],[MessageID]],ALL_IN_ONE[ExperimentID]&amp;ALL_IN_ONE[NegotiationID]&amp;ALL_IN_ONE[MessageID],ALL_IN_ONE[Gesamt_ID],,0)</f>
        <v>#VALUE!</v>
      </c>
      <c r="C151">
        <v>784</v>
      </c>
      <c r="D151" t="s">
        <v>4534</v>
      </c>
      <c r="E151">
        <v>12115</v>
      </c>
      <c r="F151">
        <v>772</v>
      </c>
      <c r="G151">
        <v>767</v>
      </c>
      <c r="H151" t="s">
        <v>158</v>
      </c>
      <c r="I151" t="str">
        <f t="array" ref="I151">IFERROR(_xlfn.XLOOKUP(Tabelle11[[#This Row],[NegotiationID]]&amp;"FinalAccept",Tabelle11[NegotiationID]&amp;Tabelle11[ActionType],Tabelle11[ActionType],,0),_xlfn.XLOOKUP(Tabelle11[[#This Row],[NegotiationID]]&amp;"FinalReject",Tabelle11[NegotiationID]&amp;Tabelle11[ActionType],Tabelle11[ActionType],,0))</f>
        <v>FinalAccept</v>
      </c>
      <c r="J151">
        <v>0.82999999999999996</v>
      </c>
      <c r="K151">
        <v>0.099000000000000005</v>
      </c>
      <c r="L151">
        <v>0.92900000000000005</v>
      </c>
      <c r="M151">
        <v>0.73099999999999998</v>
      </c>
      <c r="N151">
        <v>81</v>
      </c>
      <c r="O151">
        <v>2281</v>
      </c>
      <c r="P151">
        <v>14</v>
      </c>
      <c r="Q151" s="3" t="s">
        <v>4659</v>
      </c>
    </row>
    <row r="152" ht="72.5" hidden="1">
      <c r="A152" t="e">
        <f t="shared" ca="1" si="570"/>
        <v>#VALUE!</v>
      </c>
      <c r="B152" t="e">
        <f t="array" ref="B152" ca="1">_xlfn.XLOOKUP(Tabelle11[[#This Row],[ExperimentID]]&amp;Tabelle11[[#This Row],[NegotiationID]]&amp;Tabelle11[[#This Row],[MessageID]],ALL_IN_ONE[ExperimentID]&amp;ALL_IN_ONE[NegotiationID]&amp;ALL_IN_ONE[MessageID],ALL_IN_ONE[Gesamt_ID],,0)</f>
        <v>#VALUE!</v>
      </c>
      <c r="C152">
        <v>784</v>
      </c>
      <c r="D152" t="s">
        <v>4534</v>
      </c>
      <c r="E152">
        <v>12582</v>
      </c>
      <c r="F152">
        <v>767</v>
      </c>
      <c r="G152">
        <v>772</v>
      </c>
      <c r="H152" t="s">
        <v>22</v>
      </c>
      <c r="I152" t="str">
        <f t="array" ref="I152">IFERROR(_xlfn.XLOOKUP(Tabelle11[[#This Row],[NegotiationID]]&amp;"FinalAccept",Tabelle11[NegotiationID]&amp;Tabelle11[ActionType],Tabelle11[ActionType],,0),_xlfn.XLOOKUP(Tabelle11[[#This Row],[NegotiationID]]&amp;"FinalReject",Tabelle11[NegotiationID]&amp;Tabelle11[ActionType],Tabelle11[ActionType],,0))</f>
        <v>FinalAccept</v>
      </c>
      <c r="N152">
        <v>80</v>
      </c>
      <c r="O152">
        <v>2281</v>
      </c>
      <c r="P152">
        <v>14</v>
      </c>
      <c r="Q152" s="3" t="s">
        <v>6734</v>
      </c>
    </row>
    <row r="153" ht="14.5" hidden="1">
      <c r="A153" t="e">
        <f t="shared" ca="1" si="570"/>
        <v>#VALUE!</v>
      </c>
      <c r="B153" t="e">
        <f t="array" ref="B153" ca="1">_xlfn.XLOOKUP(Tabelle11[[#This Row],[ExperimentID]]&amp;Tabelle11[[#This Row],[NegotiationID]]&amp;Tabelle11[[#This Row],[MessageID]],ALL_IN_ONE[ExperimentID]&amp;ALL_IN_ONE[NegotiationID]&amp;ALL_IN_ONE[MessageID],ALL_IN_ONE[Gesamt_ID],,0)</f>
        <v>#VALUE!</v>
      </c>
      <c r="C153">
        <v>784</v>
      </c>
      <c r="D153" t="s">
        <v>4534</v>
      </c>
      <c r="E153">
        <v>12652</v>
      </c>
      <c r="F153">
        <v>772</v>
      </c>
      <c r="G153">
        <v>767</v>
      </c>
      <c r="H153" t="s">
        <v>24</v>
      </c>
      <c r="I153" t="str">
        <f t="array" ref="I153">IFERROR(_xlfn.XLOOKUP(Tabelle11[[#This Row],[NegotiationID]]&amp;"FinalAccept",Tabelle11[NegotiationID]&amp;Tabelle11[ActionType],Tabelle11[ActionType],,0),_xlfn.XLOOKUP(Tabelle11[[#This Row],[NegotiationID]]&amp;"FinalReject",Tabelle11[NegotiationID]&amp;Tabelle11[ActionType],Tabelle11[ActionType],,0))</f>
        <v>FinalAccept</v>
      </c>
      <c r="N153">
        <v>121</v>
      </c>
      <c r="O153">
        <v>2281</v>
      </c>
      <c r="P153">
        <v>14</v>
      </c>
      <c r="Q153" t="s">
        <v>6735</v>
      </c>
    </row>
    <row r="154" ht="101.5" hidden="1">
      <c r="A154" t="e">
        <f t="shared" ca="1" si="570"/>
        <v>#VALUE!</v>
      </c>
      <c r="B154" t="e">
        <f t="array" ref="B154" ca="1">_xlfn.XLOOKUP(Tabelle11[[#This Row],[ExperimentID]]&amp;Tabelle11[[#This Row],[NegotiationID]]&amp;Tabelle11[[#This Row],[MessageID]],ALL_IN_ONE[ExperimentID]&amp;ALL_IN_ONE[NegotiationID]&amp;ALL_IN_ONE[MessageID],ALL_IN_ONE[Gesamt_ID],,0)</f>
        <v>#VALUE!</v>
      </c>
      <c r="C154">
        <v>784</v>
      </c>
      <c r="D154" t="s">
        <v>4534</v>
      </c>
      <c r="E154">
        <v>13019</v>
      </c>
      <c r="F154">
        <v>767</v>
      </c>
      <c r="G154">
        <v>772</v>
      </c>
      <c r="H154" t="s">
        <v>22</v>
      </c>
      <c r="I154" t="str">
        <f t="array" ref="I154">IFERROR(_xlfn.XLOOKUP(Tabelle11[[#This Row],[NegotiationID]]&amp;"FinalAccept",Tabelle11[NegotiationID]&amp;Tabelle11[ActionType],Tabelle11[ActionType],,0),_xlfn.XLOOKUP(Tabelle11[[#This Row],[NegotiationID]]&amp;"FinalReject",Tabelle11[NegotiationID]&amp;Tabelle11[ActionType],Tabelle11[ActionType],,0))</f>
        <v>FinalAccept</v>
      </c>
      <c r="N154">
        <v>136</v>
      </c>
      <c r="O154">
        <v>2281</v>
      </c>
      <c r="P154">
        <v>14</v>
      </c>
      <c r="Q154" s="3" t="s">
        <v>6736</v>
      </c>
    </row>
    <row r="155" ht="145" hidden="1">
      <c r="A155" t="e">
        <f t="shared" ca="1" si="570"/>
        <v>#VALUE!</v>
      </c>
      <c r="B155" t="e">
        <f t="array" ref="B155" ca="1">_xlfn.XLOOKUP(Tabelle11[[#This Row],[ExperimentID]]&amp;Tabelle11[[#This Row],[NegotiationID]]&amp;Tabelle11[[#This Row],[MessageID]],ALL_IN_ONE[ExperimentID]&amp;ALL_IN_ONE[NegotiationID]&amp;ALL_IN_ONE[MessageID],ALL_IN_ONE[Gesamt_ID],,0)</f>
        <v>#VALUE!</v>
      </c>
      <c r="C155">
        <v>784</v>
      </c>
      <c r="D155" t="s">
        <v>4534</v>
      </c>
      <c r="E155">
        <v>13066</v>
      </c>
      <c r="F155">
        <v>772</v>
      </c>
      <c r="G155">
        <v>767</v>
      </c>
      <c r="H155" t="s">
        <v>24</v>
      </c>
      <c r="I155" t="str">
        <f t="array" ref="I155">IFERROR(_xlfn.XLOOKUP(Tabelle11[[#This Row],[NegotiationID]]&amp;"FinalAccept",Tabelle11[NegotiationID]&amp;Tabelle11[ActionType],Tabelle11[ActionType],,0),_xlfn.XLOOKUP(Tabelle11[[#This Row],[NegotiationID]]&amp;"FinalReject",Tabelle11[NegotiationID]&amp;Tabelle11[ActionType],Tabelle11[ActionType],,0))</f>
        <v>FinalAccept</v>
      </c>
      <c r="N155">
        <v>211</v>
      </c>
      <c r="O155">
        <v>2281</v>
      </c>
      <c r="P155">
        <v>14</v>
      </c>
      <c r="Q155" s="3" t="s">
        <v>6737</v>
      </c>
    </row>
    <row r="156" ht="15" customHeight="1">
      <c r="A156" t="e">
        <f t="shared" ca="1" si="570"/>
        <v>#VALUE!</v>
      </c>
      <c r="B156" t="e">
        <f t="array" ref="B156" ca="1">_xlfn.XLOOKUP(Tabelle11[[#This Row],[ExperimentID]]&amp;Tabelle11[[#This Row],[NegotiationID]]&amp;Tabelle11[[#This Row],[MessageID]],ALL_IN_ONE[ExperimentID]&amp;ALL_IN_ONE[NegotiationID]&amp;ALL_IN_ONE[MessageID],ALL_IN_ONE[Gesamt_ID],,0)</f>
        <v>#VALUE!</v>
      </c>
      <c r="C156">
        <v>784</v>
      </c>
      <c r="D156" t="s">
        <v>4534</v>
      </c>
      <c r="E156">
        <v>13120</v>
      </c>
      <c r="F156">
        <v>767</v>
      </c>
      <c r="G156">
        <v>772</v>
      </c>
      <c r="H156" t="s">
        <v>31</v>
      </c>
      <c r="I156" t="str">
        <f t="array" ref="I156">IFERROR(_xlfn.XLOOKUP(Tabelle11[[#This Row],[NegotiationID]]&amp;"FinalAccept",Tabelle11[NegotiationID]&amp;Tabelle11[ActionType],Tabelle11[ActionType],,0),_xlfn.XLOOKUP(Tabelle11[[#This Row],[NegotiationID]]&amp;"FinalReject",Tabelle11[NegotiationID]&amp;Tabelle11[ActionType],Tabelle11[ActionType],,0))</f>
        <v>FinalAccept</v>
      </c>
      <c r="J156">
        <v>0.52749999999999997</v>
      </c>
      <c r="K156">
        <v>0.26329999999999998</v>
      </c>
      <c r="L156">
        <v>0.79079999999999995</v>
      </c>
      <c r="M156">
        <v>0.26419999999999999</v>
      </c>
      <c r="N156">
        <v>218</v>
      </c>
      <c r="O156">
        <v>2281</v>
      </c>
      <c r="P156">
        <v>14</v>
      </c>
      <c r="Q156" s="3" t="s">
        <v>4660</v>
      </c>
    </row>
    <row r="157" ht="15" customHeight="1">
      <c r="A157" t="e">
        <f t="shared" ca="1" si="570"/>
        <v>#VALUE!</v>
      </c>
      <c r="B157" t="e">
        <f t="array" ref="B157" ca="1">_xlfn.XLOOKUP(Tabelle11[[#This Row],[ExperimentID]]&amp;Tabelle11[[#This Row],[NegotiationID]]&amp;Tabelle11[[#This Row],[MessageID]],ALL_IN_ONE[ExperimentID]&amp;ALL_IN_ONE[NegotiationID]&amp;ALL_IN_ONE[MessageID],ALL_IN_ONE[Gesamt_ID],,0)</f>
        <v>#VALUE!</v>
      </c>
      <c r="C157">
        <v>784</v>
      </c>
      <c r="D157" t="s">
        <v>4534</v>
      </c>
      <c r="E157">
        <v>13143</v>
      </c>
      <c r="F157">
        <v>772</v>
      </c>
      <c r="G157">
        <v>767</v>
      </c>
      <c r="H157" t="s">
        <v>31</v>
      </c>
      <c r="I157" t="str">
        <f t="array" ref="I157">IFERROR(_xlfn.XLOOKUP(Tabelle11[[#This Row],[NegotiationID]]&amp;"FinalAccept",Tabelle11[NegotiationID]&amp;Tabelle11[ActionType],Tabelle11[ActionType],,0),_xlfn.XLOOKUP(Tabelle11[[#This Row],[NegotiationID]]&amp;"FinalReject",Tabelle11[NegotiationID]&amp;Tabelle11[ActionType],Tabelle11[ActionType],,0))</f>
        <v>FinalAccept</v>
      </c>
      <c r="J157">
        <v>0.72140000000000004</v>
      </c>
      <c r="K157">
        <v>0.34720000000000001</v>
      </c>
      <c r="L157">
        <v>1.0686</v>
      </c>
      <c r="M157">
        <v>0.37419999999999998</v>
      </c>
      <c r="N157">
        <v>336</v>
      </c>
      <c r="O157">
        <v>2281</v>
      </c>
      <c r="P157">
        <v>14</v>
      </c>
      <c r="Q157" s="3" t="s">
        <v>4661</v>
      </c>
    </row>
    <row r="158" ht="15" customHeight="1">
      <c r="A158" t="e">
        <f t="shared" ca="1" si="570"/>
        <v>#VALUE!</v>
      </c>
      <c r="B158" t="e">
        <f t="array" ref="B158" ca="1">_xlfn.XLOOKUP(Tabelle11[[#This Row],[ExperimentID]]&amp;Tabelle11[[#This Row],[NegotiationID]]&amp;Tabelle11[[#This Row],[MessageID]],ALL_IN_ONE[ExperimentID]&amp;ALL_IN_ONE[NegotiationID]&amp;ALL_IN_ONE[MessageID],ALL_IN_ONE[Gesamt_ID],,0)</f>
        <v>#VALUE!</v>
      </c>
      <c r="C158">
        <v>784</v>
      </c>
      <c r="D158" t="s">
        <v>4534</v>
      </c>
      <c r="E158">
        <v>13156</v>
      </c>
      <c r="F158">
        <v>767</v>
      </c>
      <c r="G158">
        <v>772</v>
      </c>
      <c r="H158" t="s">
        <v>31</v>
      </c>
      <c r="I158" t="str">
        <f t="array" ref="I158">IFERROR(_xlfn.XLOOKUP(Tabelle11[[#This Row],[NegotiationID]]&amp;"FinalAccept",Tabelle11[NegotiationID]&amp;Tabelle11[ActionType],Tabelle11[ActionType],,0),_xlfn.XLOOKUP(Tabelle11[[#This Row],[NegotiationID]]&amp;"FinalReject",Tabelle11[NegotiationID]&amp;Tabelle11[ActionType],Tabelle11[ActionType],,0))</f>
        <v>FinalAccept</v>
      </c>
      <c r="J158">
        <v>0.75249999999999995</v>
      </c>
      <c r="K158">
        <v>0.3947</v>
      </c>
      <c r="L158">
        <v>1.1472</v>
      </c>
      <c r="M158">
        <v>0.35780000000000001</v>
      </c>
      <c r="N158">
        <v>277</v>
      </c>
      <c r="O158">
        <v>2281</v>
      </c>
      <c r="P158">
        <v>14</v>
      </c>
      <c r="Q158" s="3" t="s">
        <v>4662</v>
      </c>
    </row>
    <row r="159" ht="15" customHeight="1">
      <c r="A159" t="e">
        <f t="shared" ca="1" si="570"/>
        <v>#VALUE!</v>
      </c>
      <c r="B159" t="e">
        <f t="array" ref="B159" ca="1">_xlfn.XLOOKUP(Tabelle11[[#This Row],[ExperimentID]]&amp;Tabelle11[[#This Row],[NegotiationID]]&amp;Tabelle11[[#This Row],[MessageID]],ALL_IN_ONE[ExperimentID]&amp;ALL_IN_ONE[NegotiationID]&amp;ALL_IN_ONE[MessageID],ALL_IN_ONE[Gesamt_ID],,0)</f>
        <v>#VALUE!</v>
      </c>
      <c r="C159">
        <v>784</v>
      </c>
      <c r="D159" t="s">
        <v>4534</v>
      </c>
      <c r="E159">
        <v>13197</v>
      </c>
      <c r="F159">
        <v>772</v>
      </c>
      <c r="G159">
        <v>767</v>
      </c>
      <c r="H159" t="s">
        <v>31</v>
      </c>
      <c r="I159" t="str">
        <f t="array" ref="I159">IFERROR(_xlfn.XLOOKUP(Tabelle11[[#This Row],[NegotiationID]]&amp;"FinalAccept",Tabelle11[NegotiationID]&amp;Tabelle11[ActionType],Tabelle11[ActionType],,0),_xlfn.XLOOKUP(Tabelle11[[#This Row],[NegotiationID]]&amp;"FinalReject",Tabelle11[NegotiationID]&amp;Tabelle11[ActionType],Tabelle11[ActionType],,0))</f>
        <v>FinalAccept</v>
      </c>
      <c r="J159">
        <v>0.55900000000000005</v>
      </c>
      <c r="K159">
        <v>0.40720000000000001</v>
      </c>
      <c r="L159">
        <v>0.96619999999999995</v>
      </c>
      <c r="M159">
        <v>0.15179999999999999</v>
      </c>
      <c r="N159">
        <v>325</v>
      </c>
      <c r="O159">
        <v>2281</v>
      </c>
      <c r="P159">
        <v>14</v>
      </c>
      <c r="Q159" s="3" t="s">
        <v>4663</v>
      </c>
    </row>
    <row r="160" ht="145" hidden="1">
      <c r="A160" t="e">
        <f t="shared" ca="1" si="570"/>
        <v>#VALUE!</v>
      </c>
      <c r="B160" t="e">
        <f t="array" ref="B160" ca="1">_xlfn.XLOOKUP(Tabelle11[[#This Row],[ExperimentID]]&amp;Tabelle11[[#This Row],[NegotiationID]]&amp;Tabelle11[[#This Row],[MessageID]],ALL_IN_ONE[ExperimentID]&amp;ALL_IN_ONE[NegotiationID]&amp;ALL_IN_ONE[MessageID],ALL_IN_ONE[Gesamt_ID],,0)</f>
        <v>#VALUE!</v>
      </c>
      <c r="C160">
        <v>784</v>
      </c>
      <c r="D160" t="s">
        <v>4534</v>
      </c>
      <c r="E160">
        <v>13201</v>
      </c>
      <c r="F160">
        <v>767</v>
      </c>
      <c r="G160">
        <v>772</v>
      </c>
      <c r="H160" t="s">
        <v>22</v>
      </c>
      <c r="I160" t="str">
        <f t="array" ref="I160">IFERROR(_xlfn.XLOOKUP(Tabelle11[[#This Row],[NegotiationID]]&amp;"FinalAccept",Tabelle11[NegotiationID]&amp;Tabelle11[ActionType],Tabelle11[ActionType],,0),_xlfn.XLOOKUP(Tabelle11[[#This Row],[NegotiationID]]&amp;"FinalReject",Tabelle11[NegotiationID]&amp;Tabelle11[ActionType],Tabelle11[ActionType],,0))</f>
        <v>FinalAccept</v>
      </c>
      <c r="N160">
        <v>161</v>
      </c>
      <c r="O160">
        <v>2281</v>
      </c>
      <c r="P160">
        <v>14</v>
      </c>
      <c r="Q160" s="3" t="s">
        <v>6738</v>
      </c>
    </row>
    <row r="161" ht="130.5" hidden="1">
      <c r="A161" t="e">
        <f t="shared" ca="1" si="570"/>
        <v>#VALUE!</v>
      </c>
      <c r="B161" t="e">
        <f t="array" ref="B161" ca="1">_xlfn.XLOOKUP(Tabelle11[[#This Row],[ExperimentID]]&amp;Tabelle11[[#This Row],[NegotiationID]]&amp;Tabelle11[[#This Row],[MessageID]],ALL_IN_ONE[ExperimentID]&amp;ALL_IN_ONE[NegotiationID]&amp;ALL_IN_ONE[MessageID],ALL_IN_ONE[Gesamt_ID],,0)</f>
        <v>#VALUE!</v>
      </c>
      <c r="C161">
        <v>784</v>
      </c>
      <c r="D161" t="s">
        <v>4534</v>
      </c>
      <c r="E161">
        <v>13205</v>
      </c>
      <c r="F161">
        <v>772</v>
      </c>
      <c r="G161">
        <v>767</v>
      </c>
      <c r="H161" t="s">
        <v>24</v>
      </c>
      <c r="I161" t="str">
        <f t="array" ref="I161">IFERROR(_xlfn.XLOOKUP(Tabelle11[[#This Row],[NegotiationID]]&amp;"FinalAccept",Tabelle11[NegotiationID]&amp;Tabelle11[ActionType],Tabelle11[ActionType],,0),_xlfn.XLOOKUP(Tabelle11[[#This Row],[NegotiationID]]&amp;"FinalReject",Tabelle11[NegotiationID]&amp;Tabelle11[ActionType],Tabelle11[ActionType],,0))</f>
        <v>FinalAccept</v>
      </c>
      <c r="N161">
        <v>141</v>
      </c>
      <c r="O161">
        <v>2281</v>
      </c>
      <c r="P161">
        <v>14</v>
      </c>
      <c r="Q161" s="3" t="s">
        <v>6739</v>
      </c>
    </row>
    <row r="162" ht="15" customHeight="1">
      <c r="A162" t="e">
        <f t="shared" ca="1" si="570"/>
        <v>#VALUE!</v>
      </c>
      <c r="B162" t="e">
        <f t="array" ref="B162" ca="1">_xlfn.XLOOKUP(Tabelle11[[#This Row],[ExperimentID]]&amp;Tabelle11[[#This Row],[NegotiationID]]&amp;Tabelle11[[#This Row],[MessageID]],ALL_IN_ONE[ExperimentID]&amp;ALL_IN_ONE[NegotiationID]&amp;ALL_IN_ONE[MessageID],ALL_IN_ONE[Gesamt_ID],,0)</f>
        <v>#VALUE!</v>
      </c>
      <c r="C162">
        <v>784</v>
      </c>
      <c r="D162" t="s">
        <v>4534</v>
      </c>
      <c r="E162">
        <v>13208</v>
      </c>
      <c r="F162">
        <v>767</v>
      </c>
      <c r="G162">
        <v>772</v>
      </c>
      <c r="H162" t="s">
        <v>31</v>
      </c>
      <c r="I162" t="str">
        <f t="array" ref="I162">IFERROR(_xlfn.XLOOKUP(Tabelle11[[#This Row],[NegotiationID]]&amp;"FinalAccept",Tabelle11[NegotiationID]&amp;Tabelle11[ActionType],Tabelle11[ActionType],,0),_xlfn.XLOOKUP(Tabelle11[[#This Row],[NegotiationID]]&amp;"FinalReject",Tabelle11[NegotiationID]&amp;Tabelle11[ActionType],Tabelle11[ActionType],,0))</f>
        <v>FinalAccept</v>
      </c>
      <c r="J162">
        <v>0.61150000000000004</v>
      </c>
      <c r="K162">
        <v>0.55759999999999998</v>
      </c>
      <c r="L162">
        <v>1.1691</v>
      </c>
      <c r="M162">
        <v>0.053900000000000003</v>
      </c>
      <c r="N162">
        <v>120</v>
      </c>
      <c r="O162">
        <v>2281</v>
      </c>
      <c r="P162">
        <v>14</v>
      </c>
      <c r="Q162" s="3" t="s">
        <v>4664</v>
      </c>
    </row>
    <row r="163" ht="15" customHeight="1">
      <c r="A163" t="e">
        <f t="shared" ca="1" si="570"/>
        <v>#VALUE!</v>
      </c>
      <c r="B163" t="e">
        <f t="array" ref="B163" ca="1">_xlfn.XLOOKUP(Tabelle11[[#This Row],[ExperimentID]]&amp;Tabelle11[[#This Row],[NegotiationID]]&amp;Tabelle11[[#This Row],[MessageID]],ALL_IN_ONE[ExperimentID]&amp;ALL_IN_ONE[NegotiationID]&amp;ALL_IN_ONE[MessageID],ALL_IN_ONE[Gesamt_ID],,0)</f>
        <v>#VALUE!</v>
      </c>
      <c r="C163">
        <v>784</v>
      </c>
      <c r="D163" t="s">
        <v>4534</v>
      </c>
      <c r="E163">
        <v>13212</v>
      </c>
      <c r="F163">
        <v>772</v>
      </c>
      <c r="G163">
        <v>767</v>
      </c>
      <c r="H163" t="s">
        <v>20</v>
      </c>
      <c r="I163" t="str">
        <f t="array" ref="I163">IFERROR(_xlfn.XLOOKUP(Tabelle11[[#This Row],[NegotiationID]]&amp;"FinalAccept",Tabelle11[NegotiationID]&amp;Tabelle11[ActionType],Tabelle11[ActionType],,0),_xlfn.XLOOKUP(Tabelle11[[#This Row],[NegotiationID]]&amp;"FinalReject",Tabelle11[NegotiationID]&amp;Tabelle11[ActionType],Tabelle11[ActionType],,0))</f>
        <v>FinalAccept</v>
      </c>
      <c r="J163">
        <v>0.55759999999999998</v>
      </c>
      <c r="K163">
        <v>0.61150000000000004</v>
      </c>
      <c r="L163">
        <v>1.1691</v>
      </c>
      <c r="M163">
        <v>0.053900000000000003</v>
      </c>
      <c r="N163">
        <v>53</v>
      </c>
      <c r="O163">
        <v>2281</v>
      </c>
      <c r="P163">
        <v>14</v>
      </c>
      <c r="Q163" s="3" t="s">
        <v>4665</v>
      </c>
    </row>
    <row r="164" ht="14.5" hidden="1">
      <c r="A164" t="e">
        <f t="shared" ca="1" si="570"/>
        <v>#VALUE!</v>
      </c>
      <c r="B164" t="e">
        <f t="array" ref="B164" ca="1">_xlfn.XLOOKUP(Tabelle11[[#This Row],[ExperimentID]]&amp;Tabelle11[[#This Row],[NegotiationID]]&amp;Tabelle11[[#This Row],[MessageID]],ALL_IN_ONE[ExperimentID]&amp;ALL_IN_ONE[NegotiationID]&amp;ALL_IN_ONE[MessageID],ALL_IN_ONE[Gesamt_ID],,0)</f>
        <v>#VALUE!</v>
      </c>
      <c r="C164">
        <v>816</v>
      </c>
      <c r="D164" t="s">
        <v>4534</v>
      </c>
      <c r="E164">
        <v>817</v>
      </c>
      <c r="H164" t="s">
        <v>6019</v>
      </c>
      <c r="I164" t="str">
        <f t="array" ref="I164">IFERROR(_xlfn.XLOOKUP(Tabelle11[[#This Row],[NegotiationID]]&amp;"FinalAccept",Tabelle11[NegotiationID]&amp;Tabelle11[ActionType],Tabelle11[ActionType],,0),_xlfn.XLOOKUP(Tabelle11[[#This Row],[NegotiationID]]&amp;"FinalReject",Tabelle11[NegotiationID]&amp;Tabelle11[ActionType],Tabelle11[ActionType],,0))</f>
        <v>FinalAccept</v>
      </c>
      <c r="N164">
        <v>21</v>
      </c>
      <c r="O164">
        <v>4022</v>
      </c>
      <c r="P164">
        <v>11</v>
      </c>
    </row>
    <row r="165" ht="15" customHeight="1">
      <c r="A165" t="e">
        <f t="shared" ca="1" si="570"/>
        <v>#VALUE!</v>
      </c>
      <c r="B165" t="e">
        <f t="array" ref="B165" ca="1">_xlfn.XLOOKUP(Tabelle11[[#This Row],[ExperimentID]]&amp;Tabelle11[[#This Row],[NegotiationID]]&amp;Tabelle11[[#This Row],[MessageID]],ALL_IN_ONE[ExperimentID]&amp;ALL_IN_ONE[NegotiationID]&amp;ALL_IN_ONE[MessageID],ALL_IN_ONE[Gesamt_ID],,0)</f>
        <v>#VALUE!</v>
      </c>
      <c r="C165">
        <v>816</v>
      </c>
      <c r="D165" t="s">
        <v>4534</v>
      </c>
      <c r="E165">
        <v>12129</v>
      </c>
      <c r="F165">
        <v>804</v>
      </c>
      <c r="G165">
        <v>799</v>
      </c>
      <c r="H165" t="s">
        <v>158</v>
      </c>
      <c r="I165" t="str">
        <f t="array" ref="I165">IFERROR(_xlfn.XLOOKUP(Tabelle11[[#This Row],[NegotiationID]]&amp;"FinalAccept",Tabelle11[NegotiationID]&amp;Tabelle11[ActionType],Tabelle11[ActionType],,0),_xlfn.XLOOKUP(Tabelle11[[#This Row],[NegotiationID]]&amp;"FinalReject",Tabelle11[NegotiationID]&amp;Tabelle11[ActionType],Tabelle11[ActionType],,0))</f>
        <v>FinalAccept</v>
      </c>
      <c r="J165">
        <v>0.82999999999999996</v>
      </c>
      <c r="K165">
        <v>0.099000000000000005</v>
      </c>
      <c r="L165">
        <v>0.92900000000000005</v>
      </c>
      <c r="M165">
        <v>0.73099999999999998</v>
      </c>
      <c r="N165">
        <v>277</v>
      </c>
      <c r="O165">
        <v>4022</v>
      </c>
      <c r="P165">
        <v>11</v>
      </c>
      <c r="Q165" s="3" t="s">
        <v>4666</v>
      </c>
    </row>
    <row r="166" ht="15" customHeight="1">
      <c r="A166" t="e">
        <f t="shared" ca="1" si="570"/>
        <v>#VALUE!</v>
      </c>
      <c r="B166" t="e">
        <f t="array" ref="B166" ca="1">_xlfn.XLOOKUP(Tabelle11[[#This Row],[ExperimentID]]&amp;Tabelle11[[#This Row],[NegotiationID]]&amp;Tabelle11[[#This Row],[MessageID]],ALL_IN_ONE[ExperimentID]&amp;ALL_IN_ONE[NegotiationID]&amp;ALL_IN_ONE[MessageID],ALL_IN_ONE[Gesamt_ID],,0)</f>
        <v>#VALUE!</v>
      </c>
      <c r="C166">
        <v>816</v>
      </c>
      <c r="D166" t="s">
        <v>4534</v>
      </c>
      <c r="E166">
        <v>12139</v>
      </c>
      <c r="F166">
        <v>799</v>
      </c>
      <c r="G166">
        <v>804</v>
      </c>
      <c r="H166" t="s">
        <v>31</v>
      </c>
      <c r="I166" t="str">
        <f t="array" ref="I166">IFERROR(_xlfn.XLOOKUP(Tabelle11[[#This Row],[NegotiationID]]&amp;"FinalAccept",Tabelle11[NegotiationID]&amp;Tabelle11[ActionType],Tabelle11[ActionType],,0),_xlfn.XLOOKUP(Tabelle11[[#This Row],[NegotiationID]]&amp;"FinalReject",Tabelle11[NegotiationID]&amp;Tabelle11[ActionType],Tabelle11[ActionType],,0))</f>
        <v>FinalAccept</v>
      </c>
      <c r="J166">
        <v>1</v>
      </c>
      <c r="K166">
        <v>0.154</v>
      </c>
      <c r="L166">
        <v>1.1539999999999999</v>
      </c>
      <c r="M166">
        <v>0.84599999999999997</v>
      </c>
      <c r="N166">
        <v>498</v>
      </c>
      <c r="O166">
        <v>4022</v>
      </c>
      <c r="P166">
        <v>11</v>
      </c>
      <c r="Q166" s="3" t="s">
        <v>4667</v>
      </c>
    </row>
    <row r="167" ht="15" customHeight="1">
      <c r="A167" t="e">
        <f t="shared" ca="1" si="570"/>
        <v>#VALUE!</v>
      </c>
      <c r="B167" t="e">
        <f t="array" ref="B167" ca="1">_xlfn.XLOOKUP(Tabelle11[[#This Row],[ExperimentID]]&amp;Tabelle11[[#This Row],[NegotiationID]]&amp;Tabelle11[[#This Row],[MessageID]],ALL_IN_ONE[ExperimentID]&amp;ALL_IN_ONE[NegotiationID]&amp;ALL_IN_ONE[MessageID],ALL_IN_ONE[Gesamt_ID],,0)</f>
        <v>#VALUE!</v>
      </c>
      <c r="C167">
        <v>816</v>
      </c>
      <c r="D167" t="s">
        <v>4534</v>
      </c>
      <c r="E167">
        <v>12437</v>
      </c>
      <c r="F167">
        <v>804</v>
      </c>
      <c r="G167">
        <v>799</v>
      </c>
      <c r="H167" t="s">
        <v>31</v>
      </c>
      <c r="I167" t="str">
        <f t="array" ref="I167">IFERROR(_xlfn.XLOOKUP(Tabelle11[[#This Row],[NegotiationID]]&amp;"FinalAccept",Tabelle11[NegotiationID]&amp;Tabelle11[ActionType],Tabelle11[ActionType],,0),_xlfn.XLOOKUP(Tabelle11[[#This Row],[NegotiationID]]&amp;"FinalReject",Tabelle11[NegotiationID]&amp;Tabelle11[ActionType],Tabelle11[ActionType],,0))</f>
        <v>FinalAccept</v>
      </c>
      <c r="J167">
        <v>0.89800000000000002</v>
      </c>
      <c r="K167">
        <v>0.23849999999999999</v>
      </c>
      <c r="L167">
        <v>1.1365000000000001</v>
      </c>
      <c r="M167">
        <v>0.65949999999999998</v>
      </c>
      <c r="N167">
        <v>354</v>
      </c>
      <c r="O167">
        <v>4022</v>
      </c>
      <c r="P167">
        <v>11</v>
      </c>
      <c r="Q167" s="3" t="s">
        <v>4668</v>
      </c>
    </row>
    <row r="168" ht="15" customHeight="1">
      <c r="A168" t="e">
        <f t="shared" ca="1" si="570"/>
        <v>#VALUE!</v>
      </c>
      <c r="B168" t="e">
        <f t="array" ref="B168" ca="1">_xlfn.XLOOKUP(Tabelle11[[#This Row],[ExperimentID]]&amp;Tabelle11[[#This Row],[NegotiationID]]&amp;Tabelle11[[#This Row],[MessageID]],ALL_IN_ONE[ExperimentID]&amp;ALL_IN_ONE[NegotiationID]&amp;ALL_IN_ONE[MessageID],ALL_IN_ONE[Gesamt_ID],,0)</f>
        <v>#VALUE!</v>
      </c>
      <c r="C168">
        <v>816</v>
      </c>
      <c r="D168" t="s">
        <v>4534</v>
      </c>
      <c r="E168">
        <v>12662</v>
      </c>
      <c r="F168">
        <v>799</v>
      </c>
      <c r="G168">
        <v>804</v>
      </c>
      <c r="H168" t="s">
        <v>31</v>
      </c>
      <c r="I168" t="str">
        <f t="array" ref="I168">IFERROR(_xlfn.XLOOKUP(Tabelle11[[#This Row],[NegotiationID]]&amp;"FinalAccept",Tabelle11[NegotiationID]&amp;Tabelle11[ActionType],Tabelle11[ActionType],,0),_xlfn.XLOOKUP(Tabelle11[[#This Row],[NegotiationID]]&amp;"FinalReject",Tabelle11[NegotiationID]&amp;Tabelle11[ActionType],Tabelle11[ActionType],,0))</f>
        <v>FinalAccept</v>
      </c>
      <c r="J168">
        <v>0.98050000000000004</v>
      </c>
      <c r="K168">
        <v>0.17610000000000001</v>
      </c>
      <c r="L168">
        <v>1.1566000000000001</v>
      </c>
      <c r="M168">
        <v>0.8044</v>
      </c>
      <c r="N168">
        <v>436</v>
      </c>
      <c r="O168">
        <v>4022</v>
      </c>
      <c r="P168">
        <v>11</v>
      </c>
      <c r="Q168" s="3" t="s">
        <v>4669</v>
      </c>
    </row>
    <row r="169" ht="15" customHeight="1">
      <c r="A169" t="e">
        <f t="shared" ca="1" si="570"/>
        <v>#VALUE!</v>
      </c>
      <c r="B169" t="e">
        <f t="array" ref="B169" ca="1">_xlfn.XLOOKUP(Tabelle11[[#This Row],[ExperimentID]]&amp;Tabelle11[[#This Row],[NegotiationID]]&amp;Tabelle11[[#This Row],[MessageID]],ALL_IN_ONE[ExperimentID]&amp;ALL_IN_ONE[NegotiationID]&amp;ALL_IN_ONE[MessageID],ALL_IN_ONE[Gesamt_ID],,0)</f>
        <v>#VALUE!</v>
      </c>
      <c r="C169">
        <v>816</v>
      </c>
      <c r="D169" t="s">
        <v>4534</v>
      </c>
      <c r="E169">
        <v>12784</v>
      </c>
      <c r="F169">
        <v>804</v>
      </c>
      <c r="G169">
        <v>799</v>
      </c>
      <c r="H169" t="s">
        <v>31</v>
      </c>
      <c r="I169" t="str">
        <f t="array" ref="I169">IFERROR(_xlfn.XLOOKUP(Tabelle11[[#This Row],[NegotiationID]]&amp;"FinalAccept",Tabelle11[NegotiationID]&amp;Tabelle11[ActionType],Tabelle11[ActionType],,0),_xlfn.XLOOKUP(Tabelle11[[#This Row],[NegotiationID]]&amp;"FinalReject",Tabelle11[NegotiationID]&amp;Tabelle11[ActionType],Tabelle11[ActionType],,0))</f>
        <v>FinalAccept</v>
      </c>
      <c r="J169">
        <v>0.78259999999999996</v>
      </c>
      <c r="K169">
        <v>0.29320000000000002</v>
      </c>
      <c r="L169">
        <v>1.0758000000000001</v>
      </c>
      <c r="M169">
        <v>0.4894</v>
      </c>
      <c r="N169">
        <v>513</v>
      </c>
      <c r="O169">
        <v>4022</v>
      </c>
      <c r="P169">
        <v>11</v>
      </c>
      <c r="Q169" s="3" t="s">
        <v>4670</v>
      </c>
    </row>
    <row r="170" ht="15" customHeight="1">
      <c r="A170" t="e">
        <f t="shared" ca="1" si="570"/>
        <v>#VALUE!</v>
      </c>
      <c r="B170" t="e">
        <f t="array" ref="B170" ca="1">_xlfn.XLOOKUP(Tabelle11[[#This Row],[ExperimentID]]&amp;Tabelle11[[#This Row],[NegotiationID]]&amp;Tabelle11[[#This Row],[MessageID]],ALL_IN_ONE[ExperimentID]&amp;ALL_IN_ONE[NegotiationID]&amp;ALL_IN_ONE[MessageID],ALL_IN_ONE[Gesamt_ID],,0)</f>
        <v>#VALUE!</v>
      </c>
      <c r="C170">
        <v>816</v>
      </c>
      <c r="D170" t="s">
        <v>4534</v>
      </c>
      <c r="E170">
        <v>12829</v>
      </c>
      <c r="F170">
        <v>799</v>
      </c>
      <c r="G170">
        <v>804</v>
      </c>
      <c r="H170" t="s">
        <v>31</v>
      </c>
      <c r="I170" t="str">
        <f t="array" ref="I170">IFERROR(_xlfn.XLOOKUP(Tabelle11[[#This Row],[NegotiationID]]&amp;"FinalAccept",Tabelle11[NegotiationID]&amp;Tabelle11[ActionType],Tabelle11[ActionType],,0),_xlfn.XLOOKUP(Tabelle11[[#This Row],[NegotiationID]]&amp;"FinalReject",Tabelle11[NegotiationID]&amp;Tabelle11[ActionType],Tabelle11[ActionType],,0))</f>
        <v>FinalAccept</v>
      </c>
      <c r="J170">
        <v>0.72070000000000001</v>
      </c>
      <c r="K170">
        <v>0.37630000000000002</v>
      </c>
      <c r="L170">
        <v>1.097</v>
      </c>
      <c r="M170">
        <v>0.34439999999999998</v>
      </c>
      <c r="N170">
        <v>558</v>
      </c>
      <c r="O170">
        <v>4022</v>
      </c>
      <c r="P170">
        <v>11</v>
      </c>
      <c r="Q170" s="3" t="s">
        <v>4671</v>
      </c>
    </row>
    <row r="171" ht="15" customHeight="1">
      <c r="A171" t="e">
        <f t="shared" ca="1" si="570"/>
        <v>#VALUE!</v>
      </c>
      <c r="B171" t="e">
        <f t="array" ref="B171" ca="1">_xlfn.XLOOKUP(Tabelle11[[#This Row],[ExperimentID]]&amp;Tabelle11[[#This Row],[NegotiationID]]&amp;Tabelle11[[#This Row],[MessageID]],ALL_IN_ONE[ExperimentID]&amp;ALL_IN_ONE[NegotiationID]&amp;ALL_IN_ONE[MessageID],ALL_IN_ONE[Gesamt_ID],,0)</f>
        <v>#VALUE!</v>
      </c>
      <c r="C171">
        <v>816</v>
      </c>
      <c r="D171" t="s">
        <v>4534</v>
      </c>
      <c r="E171">
        <v>12840</v>
      </c>
      <c r="F171">
        <v>804</v>
      </c>
      <c r="G171">
        <v>799</v>
      </c>
      <c r="H171" t="s">
        <v>31</v>
      </c>
      <c r="I171" t="str">
        <f t="array" ref="I171">IFERROR(_xlfn.XLOOKUP(Tabelle11[[#This Row],[NegotiationID]]&amp;"FinalAccept",Tabelle11[NegotiationID]&amp;Tabelle11[ActionType],Tabelle11[ActionType],,0),_xlfn.XLOOKUP(Tabelle11[[#This Row],[NegotiationID]]&amp;"FinalReject",Tabelle11[NegotiationID]&amp;Tabelle11[ActionType],Tabelle11[ActionType],,0))</f>
        <v>FinalAccept</v>
      </c>
      <c r="J171">
        <v>0.72140000000000004</v>
      </c>
      <c r="K171">
        <v>0.34720000000000001</v>
      </c>
      <c r="L171">
        <v>1.0686</v>
      </c>
      <c r="M171">
        <v>0.37419999999999998</v>
      </c>
      <c r="N171">
        <v>396</v>
      </c>
      <c r="O171">
        <v>4022</v>
      </c>
      <c r="P171">
        <v>11</v>
      </c>
      <c r="Q171" s="3" t="s">
        <v>4672</v>
      </c>
    </row>
    <row r="172" ht="15" customHeight="1">
      <c r="A172" t="e">
        <f t="shared" ca="1" si="570"/>
        <v>#VALUE!</v>
      </c>
      <c r="B172" t="e">
        <f t="array" ref="B172" ca="1">_xlfn.XLOOKUP(Tabelle11[[#This Row],[ExperimentID]]&amp;Tabelle11[[#This Row],[NegotiationID]]&amp;Tabelle11[[#This Row],[MessageID]],ALL_IN_ONE[ExperimentID]&amp;ALL_IN_ONE[NegotiationID]&amp;ALL_IN_ONE[MessageID],ALL_IN_ONE[Gesamt_ID],,0)</f>
        <v>#VALUE!</v>
      </c>
      <c r="C172">
        <v>816</v>
      </c>
      <c r="D172" t="s">
        <v>4534</v>
      </c>
      <c r="E172">
        <v>12883</v>
      </c>
      <c r="F172">
        <v>799</v>
      </c>
      <c r="G172">
        <v>804</v>
      </c>
      <c r="H172" t="s">
        <v>31</v>
      </c>
      <c r="I172" t="str">
        <f t="array" ref="I172">IFERROR(_xlfn.XLOOKUP(Tabelle11[[#This Row],[NegotiationID]]&amp;"FinalAccept",Tabelle11[NegotiationID]&amp;Tabelle11[ActionType],Tabelle11[ActionType],,0),_xlfn.XLOOKUP(Tabelle11[[#This Row],[NegotiationID]]&amp;"FinalReject",Tabelle11[NegotiationID]&amp;Tabelle11[ActionType],Tabelle11[ActionType],,0))</f>
        <v>FinalAccept</v>
      </c>
      <c r="J172">
        <v>0.58720000000000006</v>
      </c>
      <c r="K172">
        <v>0.49459999999999998</v>
      </c>
      <c r="L172">
        <v>1.0818000000000001</v>
      </c>
      <c r="M172">
        <v>0.092600000000000002</v>
      </c>
      <c r="N172">
        <v>454</v>
      </c>
      <c r="O172">
        <v>4022</v>
      </c>
      <c r="P172">
        <v>11</v>
      </c>
      <c r="Q172" s="3" t="s">
        <v>4673</v>
      </c>
    </row>
    <row r="173" ht="15" customHeight="1">
      <c r="A173" t="e">
        <f t="shared" ca="1" si="570"/>
        <v>#VALUE!</v>
      </c>
      <c r="B173" t="e">
        <f t="array" ref="B173" ca="1">_xlfn.XLOOKUP(Tabelle11[[#This Row],[ExperimentID]]&amp;Tabelle11[[#This Row],[NegotiationID]]&amp;Tabelle11[[#This Row],[MessageID]],ALL_IN_ONE[ExperimentID]&amp;ALL_IN_ONE[NegotiationID]&amp;ALL_IN_ONE[MessageID],ALL_IN_ONE[Gesamt_ID],,0)</f>
        <v>#VALUE!</v>
      </c>
      <c r="C173">
        <v>816</v>
      </c>
      <c r="D173" t="s">
        <v>4534</v>
      </c>
      <c r="E173">
        <v>13065</v>
      </c>
      <c r="F173">
        <v>804</v>
      </c>
      <c r="G173">
        <v>799</v>
      </c>
      <c r="H173" t="s">
        <v>31</v>
      </c>
      <c r="I173" t="str">
        <f t="array" ref="I173">IFERROR(_xlfn.XLOOKUP(Tabelle11[[#This Row],[NegotiationID]]&amp;"FinalAccept",Tabelle11[NegotiationID]&amp;Tabelle11[ActionType],Tabelle11[ActionType],,0),_xlfn.XLOOKUP(Tabelle11[[#This Row],[NegotiationID]]&amp;"FinalReject",Tabelle11[NegotiationID]&amp;Tabelle11[ActionType],Tabelle11[ActionType],,0))</f>
        <v>FinalAccept</v>
      </c>
      <c r="J173">
        <v>0.58099999999999996</v>
      </c>
      <c r="K173">
        <v>0.50019999999999998</v>
      </c>
      <c r="L173">
        <v>1.0811999999999999</v>
      </c>
      <c r="M173">
        <v>0.080799999999999997</v>
      </c>
      <c r="N173">
        <v>395</v>
      </c>
      <c r="O173">
        <v>4022</v>
      </c>
      <c r="P173">
        <v>11</v>
      </c>
      <c r="Q173" s="3" t="s">
        <v>4674</v>
      </c>
    </row>
    <row r="174" ht="15" customHeight="1">
      <c r="A174" t="e">
        <f t="shared" ca="1" si="570"/>
        <v>#VALUE!</v>
      </c>
      <c r="B174" t="e">
        <f t="array" ref="B174" ca="1">_xlfn.XLOOKUP(Tabelle11[[#This Row],[ExperimentID]]&amp;Tabelle11[[#This Row],[NegotiationID]]&amp;Tabelle11[[#This Row],[MessageID]],ALL_IN_ONE[ExperimentID]&amp;ALL_IN_ONE[NegotiationID]&amp;ALL_IN_ONE[MessageID],ALL_IN_ONE[Gesamt_ID],,0)</f>
        <v>#VALUE!</v>
      </c>
      <c r="C174">
        <v>816</v>
      </c>
      <c r="D174" t="s">
        <v>4534</v>
      </c>
      <c r="E174">
        <v>13072</v>
      </c>
      <c r="F174">
        <v>799</v>
      </c>
      <c r="G174">
        <v>804</v>
      </c>
      <c r="H174" t="s">
        <v>20</v>
      </c>
      <c r="I174" t="str">
        <f t="array" ref="I174">IFERROR(_xlfn.XLOOKUP(Tabelle11[[#This Row],[NegotiationID]]&amp;"FinalAccept",Tabelle11[NegotiationID]&amp;Tabelle11[ActionType],Tabelle11[ActionType],,0),_xlfn.XLOOKUP(Tabelle11[[#This Row],[NegotiationID]]&amp;"FinalReject",Tabelle11[NegotiationID]&amp;Tabelle11[ActionType],Tabelle11[ActionType],,0))</f>
        <v>FinalAccept</v>
      </c>
      <c r="J174">
        <v>0.50019999999999998</v>
      </c>
      <c r="K174">
        <v>0.58099999999999996</v>
      </c>
      <c r="L174">
        <v>1.0811999999999999</v>
      </c>
      <c r="M174">
        <v>0.080799999999999997</v>
      </c>
      <c r="N174">
        <v>120</v>
      </c>
      <c r="O174">
        <v>4022</v>
      </c>
      <c r="P174">
        <v>11</v>
      </c>
      <c r="Q174" s="3" t="s">
        <v>4675</v>
      </c>
    </row>
    <row r="175" ht="14.5" hidden="1">
      <c r="A175" t="e">
        <f t="shared" ca="1" si="570"/>
        <v>#VALUE!</v>
      </c>
      <c r="B175" t="e">
        <f t="array" ref="B175" ca="1">_xlfn.XLOOKUP(Tabelle11[[#This Row],[ExperimentID]]&amp;Tabelle11[[#This Row],[NegotiationID]]&amp;Tabelle11[[#This Row],[MessageID]],ALL_IN_ONE[ExperimentID]&amp;ALL_IN_ONE[NegotiationID]&amp;ALL_IN_ONE[MessageID],ALL_IN_ONE[Gesamt_ID],,0)</f>
        <v>#VALUE!</v>
      </c>
      <c r="C175">
        <v>848</v>
      </c>
      <c r="D175" t="s">
        <v>4534</v>
      </c>
      <c r="E175">
        <v>849</v>
      </c>
      <c r="H175" t="s">
        <v>6019</v>
      </c>
      <c r="I175" t="str">
        <f t="array" ref="I175">IFERROR(_xlfn.XLOOKUP(Tabelle11[[#This Row],[NegotiationID]]&amp;"FinalAccept",Tabelle11[NegotiationID]&amp;Tabelle11[ActionType],Tabelle11[ActionType],,0),_xlfn.XLOOKUP(Tabelle11[[#This Row],[NegotiationID]]&amp;"FinalReject",Tabelle11[NegotiationID]&amp;Tabelle11[ActionType],Tabelle11[ActionType],,0))</f>
        <v>FinalAccept</v>
      </c>
      <c r="N175">
        <v>21</v>
      </c>
      <c r="O175">
        <v>2855</v>
      </c>
      <c r="P175">
        <v>13</v>
      </c>
    </row>
    <row r="176" ht="15" customHeight="1">
      <c r="A176" t="e">
        <f t="shared" ca="1" si="570"/>
        <v>#VALUE!</v>
      </c>
      <c r="B176" t="e">
        <f t="array" ref="B176" ca="1">_xlfn.XLOOKUP(Tabelle11[[#This Row],[ExperimentID]]&amp;Tabelle11[[#This Row],[NegotiationID]]&amp;Tabelle11[[#This Row],[MessageID]],ALL_IN_ONE[ExperimentID]&amp;ALL_IN_ONE[NegotiationID]&amp;ALL_IN_ONE[MessageID],ALL_IN_ONE[Gesamt_ID],,0)</f>
        <v>#VALUE!</v>
      </c>
      <c r="C176">
        <v>848</v>
      </c>
      <c r="D176" t="s">
        <v>4534</v>
      </c>
      <c r="E176">
        <v>12092</v>
      </c>
      <c r="F176">
        <v>836</v>
      </c>
      <c r="G176">
        <v>831</v>
      </c>
      <c r="H176" t="s">
        <v>19</v>
      </c>
      <c r="I176" t="str">
        <f t="array" ref="I176">IFERROR(_xlfn.XLOOKUP(Tabelle11[[#This Row],[NegotiationID]]&amp;"FinalAccept",Tabelle11[NegotiationID]&amp;Tabelle11[ActionType],Tabelle11[ActionType],,0),_xlfn.XLOOKUP(Tabelle11[[#This Row],[NegotiationID]]&amp;"FinalReject",Tabelle11[NegotiationID]&amp;Tabelle11[ActionType],Tabelle11[ActionType],,0))</f>
        <v>FinalAccept</v>
      </c>
      <c r="J176">
        <v>1</v>
      </c>
      <c r="K176">
        <v>0.78000000000000003</v>
      </c>
      <c r="L176">
        <v>1.78</v>
      </c>
      <c r="M176">
        <v>0.22</v>
      </c>
      <c r="N176">
        <v>276</v>
      </c>
      <c r="O176">
        <v>2855</v>
      </c>
      <c r="P176">
        <v>13</v>
      </c>
      <c r="Q176" s="3" t="s">
        <v>4676</v>
      </c>
    </row>
    <row r="177" ht="15" customHeight="1">
      <c r="A177" t="e">
        <f t="shared" ca="1" si="570"/>
        <v>#VALUE!</v>
      </c>
      <c r="B177" t="e">
        <f t="array" ref="B177" ca="1">_xlfn.XLOOKUP(Tabelle11[[#This Row],[ExperimentID]]&amp;Tabelle11[[#This Row],[NegotiationID]]&amp;Tabelle11[[#This Row],[MessageID]],ALL_IN_ONE[ExperimentID]&amp;ALL_IN_ONE[NegotiationID]&amp;ALL_IN_ONE[MessageID],ALL_IN_ONE[Gesamt_ID],,0)</f>
        <v>#VALUE!</v>
      </c>
      <c r="C177">
        <v>848</v>
      </c>
      <c r="D177" t="s">
        <v>4534</v>
      </c>
      <c r="E177">
        <v>12125</v>
      </c>
      <c r="F177">
        <v>831</v>
      </c>
      <c r="G177">
        <v>836</v>
      </c>
      <c r="H177" t="s">
        <v>31</v>
      </c>
      <c r="I177" t="str">
        <f t="array" ref="I177">IFERROR(_xlfn.XLOOKUP(Tabelle11[[#This Row],[NegotiationID]]&amp;"FinalAccept",Tabelle11[NegotiationID]&amp;Tabelle11[ActionType],Tabelle11[ActionType],,0),_xlfn.XLOOKUP(Tabelle11[[#This Row],[NegotiationID]]&amp;"FinalReject",Tabelle11[NegotiationID]&amp;Tabelle11[ActionType],Tabelle11[ActionType],,0))</f>
        <v>FinalAccept</v>
      </c>
      <c r="J177">
        <v>0.78000000000000003</v>
      </c>
      <c r="K177">
        <v>0.7732</v>
      </c>
      <c r="L177">
        <v>1.5531999999999999</v>
      </c>
      <c r="M177">
        <v>0.0067999999999999996</v>
      </c>
      <c r="N177">
        <v>167</v>
      </c>
      <c r="O177">
        <v>2855</v>
      </c>
      <c r="P177">
        <v>13</v>
      </c>
      <c r="Q177" s="3" t="s">
        <v>4677</v>
      </c>
    </row>
    <row r="178" ht="15" customHeight="1">
      <c r="A178" t="e">
        <f t="shared" ca="1" si="570"/>
        <v>#VALUE!</v>
      </c>
      <c r="B178" t="e">
        <f t="array" ref="B178" ca="1">_xlfn.XLOOKUP(Tabelle11[[#This Row],[ExperimentID]]&amp;Tabelle11[[#This Row],[NegotiationID]]&amp;Tabelle11[[#This Row],[MessageID]],ALL_IN_ONE[ExperimentID]&amp;ALL_IN_ONE[NegotiationID]&amp;ALL_IN_ONE[MessageID],ALL_IN_ONE[Gesamt_ID],,0)</f>
        <v>#VALUE!</v>
      </c>
      <c r="C178">
        <v>848</v>
      </c>
      <c r="D178" t="s">
        <v>4534</v>
      </c>
      <c r="E178">
        <v>12145</v>
      </c>
      <c r="F178">
        <v>836</v>
      </c>
      <c r="G178">
        <v>831</v>
      </c>
      <c r="H178" t="s">
        <v>31</v>
      </c>
      <c r="I178" t="str">
        <f t="array" ref="I178">IFERROR(_xlfn.XLOOKUP(Tabelle11[[#This Row],[NegotiationID]]&amp;"FinalAccept",Tabelle11[NegotiationID]&amp;Tabelle11[ActionType],Tabelle11[ActionType],,0),_xlfn.XLOOKUP(Tabelle11[[#This Row],[NegotiationID]]&amp;"FinalReject",Tabelle11[NegotiationID]&amp;Tabelle11[ActionType],Tabelle11[ActionType],,0))</f>
        <v>FinalAccept</v>
      </c>
      <c r="J178">
        <v>0.83760000000000001</v>
      </c>
      <c r="K178">
        <v>0.59999999999999998</v>
      </c>
      <c r="L178">
        <v>1.4376</v>
      </c>
      <c r="M178">
        <v>0.23760000000000001</v>
      </c>
      <c r="N178">
        <v>286</v>
      </c>
      <c r="O178">
        <v>2855</v>
      </c>
      <c r="P178">
        <v>13</v>
      </c>
      <c r="Q178" s="3" t="s">
        <v>4678</v>
      </c>
    </row>
    <row r="179" ht="15" customHeight="1">
      <c r="A179" t="e">
        <f t="shared" ca="1" si="570"/>
        <v>#VALUE!</v>
      </c>
      <c r="B179" t="e">
        <f t="array" ref="B179" ca="1">_xlfn.XLOOKUP(Tabelle11[[#This Row],[ExperimentID]]&amp;Tabelle11[[#This Row],[NegotiationID]]&amp;Tabelle11[[#This Row],[MessageID]],ALL_IN_ONE[ExperimentID]&amp;ALL_IN_ONE[NegotiationID]&amp;ALL_IN_ONE[MessageID],ALL_IN_ONE[Gesamt_ID],,0)</f>
        <v>#VALUE!</v>
      </c>
      <c r="C179">
        <v>848</v>
      </c>
      <c r="D179" t="s">
        <v>4534</v>
      </c>
      <c r="E179">
        <v>12498</v>
      </c>
      <c r="F179">
        <v>831</v>
      </c>
      <c r="G179">
        <v>836</v>
      </c>
      <c r="H179" t="s">
        <v>31</v>
      </c>
      <c r="I179" t="str">
        <f t="array" ref="I179">IFERROR(_xlfn.XLOOKUP(Tabelle11[[#This Row],[NegotiationID]]&amp;"FinalAccept",Tabelle11[NegotiationID]&amp;Tabelle11[ActionType],Tabelle11[ActionType],,0),_xlfn.XLOOKUP(Tabelle11[[#This Row],[NegotiationID]]&amp;"FinalReject",Tabelle11[NegotiationID]&amp;Tabelle11[ActionType],Tabelle11[ActionType],,0))</f>
        <v>FinalAccept</v>
      </c>
      <c r="J179">
        <v>0.59999999999999998</v>
      </c>
      <c r="K179">
        <v>0.68289999999999995</v>
      </c>
      <c r="L179">
        <v>1.2828999999999999</v>
      </c>
      <c r="M179">
        <v>0.082900000000000001</v>
      </c>
      <c r="N179">
        <v>158</v>
      </c>
      <c r="O179">
        <v>2855</v>
      </c>
      <c r="P179">
        <v>13</v>
      </c>
      <c r="Q179" s="3" t="s">
        <v>4679</v>
      </c>
    </row>
    <row r="180" ht="15" customHeight="1">
      <c r="A180" t="e">
        <f t="shared" ca="1" si="570"/>
        <v>#VALUE!</v>
      </c>
      <c r="B180" t="e">
        <f t="array" ref="B180" ca="1">_xlfn.XLOOKUP(Tabelle11[[#This Row],[ExperimentID]]&amp;Tabelle11[[#This Row],[NegotiationID]]&amp;Tabelle11[[#This Row],[MessageID]],ALL_IN_ONE[ExperimentID]&amp;ALL_IN_ONE[NegotiationID]&amp;ALL_IN_ONE[MessageID],ALL_IN_ONE[Gesamt_ID],,0)</f>
        <v>#VALUE!</v>
      </c>
      <c r="C180">
        <v>848</v>
      </c>
      <c r="D180" t="s">
        <v>4534</v>
      </c>
      <c r="E180">
        <v>12548</v>
      </c>
      <c r="F180">
        <v>836</v>
      </c>
      <c r="G180">
        <v>831</v>
      </c>
      <c r="H180" t="s">
        <v>31</v>
      </c>
      <c r="I180" t="str">
        <f t="array" ref="I180">IFERROR(_xlfn.XLOOKUP(Tabelle11[[#This Row],[NegotiationID]]&amp;"FinalAccept",Tabelle11[NegotiationID]&amp;Tabelle11[ActionType],Tabelle11[ActionType],,0),_xlfn.XLOOKUP(Tabelle11[[#This Row],[NegotiationID]]&amp;"FinalReject",Tabelle11[NegotiationID]&amp;Tabelle11[ActionType],Tabelle11[ActionType],,0))</f>
        <v>FinalAccept</v>
      </c>
      <c r="J180">
        <v>0.80020000000000002</v>
      </c>
      <c r="K180">
        <v>0.49049999999999999</v>
      </c>
      <c r="L180">
        <v>1.2907</v>
      </c>
      <c r="M180">
        <v>0.30969999999999998</v>
      </c>
      <c r="N180">
        <v>230</v>
      </c>
      <c r="O180">
        <v>2855</v>
      </c>
      <c r="P180">
        <v>13</v>
      </c>
      <c r="Q180" s="3" t="s">
        <v>4680</v>
      </c>
    </row>
    <row r="181" ht="15" customHeight="1">
      <c r="A181" t="e">
        <f t="shared" ca="1" si="570"/>
        <v>#VALUE!</v>
      </c>
      <c r="B181" t="e">
        <f t="array" ref="B181" ca="1">_xlfn.XLOOKUP(Tabelle11[[#This Row],[ExperimentID]]&amp;Tabelle11[[#This Row],[NegotiationID]]&amp;Tabelle11[[#This Row],[MessageID]],ALL_IN_ONE[ExperimentID]&amp;ALL_IN_ONE[NegotiationID]&amp;ALL_IN_ONE[MessageID],ALL_IN_ONE[Gesamt_ID],,0)</f>
        <v>#VALUE!</v>
      </c>
      <c r="C181">
        <v>848</v>
      </c>
      <c r="D181" t="s">
        <v>4534</v>
      </c>
      <c r="E181">
        <v>12570</v>
      </c>
      <c r="F181">
        <v>831</v>
      </c>
      <c r="G181">
        <v>836</v>
      </c>
      <c r="H181" t="s">
        <v>31</v>
      </c>
      <c r="I181" t="str">
        <f t="array" ref="I181">IFERROR(_xlfn.XLOOKUP(Tabelle11[[#This Row],[NegotiationID]]&amp;"FinalAccept",Tabelle11[NegotiationID]&amp;Tabelle11[ActionType],Tabelle11[ActionType],,0),_xlfn.XLOOKUP(Tabelle11[[#This Row],[NegotiationID]]&amp;"FinalReject",Tabelle11[NegotiationID]&amp;Tabelle11[ActionType],Tabelle11[ActionType],,0))</f>
        <v>FinalAccept</v>
      </c>
      <c r="J181">
        <v>0.67000000000000004</v>
      </c>
      <c r="K181">
        <v>0.46760000000000002</v>
      </c>
      <c r="L181">
        <v>1.1375999999999999</v>
      </c>
      <c r="M181">
        <v>0.2024</v>
      </c>
      <c r="N181">
        <v>194</v>
      </c>
      <c r="O181">
        <v>2855</v>
      </c>
      <c r="P181">
        <v>13</v>
      </c>
      <c r="Q181" s="3" t="s">
        <v>4681</v>
      </c>
    </row>
    <row r="182" ht="15" customHeight="1">
      <c r="A182" t="e">
        <f t="shared" ca="1" si="570"/>
        <v>#VALUE!</v>
      </c>
      <c r="B182" t="e">
        <f t="array" ref="B182" ca="1">_xlfn.XLOOKUP(Tabelle11[[#This Row],[ExperimentID]]&amp;Tabelle11[[#This Row],[NegotiationID]]&amp;Tabelle11[[#This Row],[MessageID]],ALL_IN_ONE[ExperimentID]&amp;ALL_IN_ONE[NegotiationID]&amp;ALL_IN_ONE[MessageID],ALL_IN_ONE[Gesamt_ID],,0)</f>
        <v>#VALUE!</v>
      </c>
      <c r="C182">
        <v>848</v>
      </c>
      <c r="D182" t="s">
        <v>4534</v>
      </c>
      <c r="E182">
        <v>12578</v>
      </c>
      <c r="F182">
        <v>836</v>
      </c>
      <c r="G182">
        <v>831</v>
      </c>
      <c r="H182" t="s">
        <v>31</v>
      </c>
      <c r="I182" t="str">
        <f t="array" ref="I182">IFERROR(_xlfn.XLOOKUP(Tabelle11[[#This Row],[NegotiationID]]&amp;"FinalAccept",Tabelle11[NegotiationID]&amp;Tabelle11[ActionType],Tabelle11[ActionType],,0),_xlfn.XLOOKUP(Tabelle11[[#This Row],[NegotiationID]]&amp;"FinalReject",Tabelle11[NegotiationID]&amp;Tabelle11[ActionType],Tabelle11[ActionType],,0))</f>
        <v>FinalAccept</v>
      </c>
      <c r="J182">
        <v>0.75960000000000005</v>
      </c>
      <c r="K182">
        <v>0.35320000000000001</v>
      </c>
      <c r="L182">
        <v>1.1128</v>
      </c>
      <c r="M182">
        <v>0.40639999999999998</v>
      </c>
      <c r="N182">
        <v>320</v>
      </c>
      <c r="O182">
        <v>2855</v>
      </c>
      <c r="P182">
        <v>13</v>
      </c>
      <c r="Q182" s="3" t="s">
        <v>4682</v>
      </c>
    </row>
    <row r="183" ht="15" customHeight="1">
      <c r="A183" t="e">
        <f t="shared" ca="1" si="570"/>
        <v>#VALUE!</v>
      </c>
      <c r="B183" t="e">
        <f t="array" ref="B183" ca="1">_xlfn.XLOOKUP(Tabelle11[[#This Row],[ExperimentID]]&amp;Tabelle11[[#This Row],[NegotiationID]]&amp;Tabelle11[[#This Row],[MessageID]],ALL_IN_ONE[ExperimentID]&amp;ALL_IN_ONE[NegotiationID]&amp;ALL_IN_ONE[MessageID],ALL_IN_ONE[Gesamt_ID],,0)</f>
        <v>#VALUE!</v>
      </c>
      <c r="C183">
        <v>848</v>
      </c>
      <c r="D183" t="s">
        <v>4534</v>
      </c>
      <c r="E183">
        <v>12658</v>
      </c>
      <c r="F183">
        <v>831</v>
      </c>
      <c r="G183">
        <v>836</v>
      </c>
      <c r="H183" t="s">
        <v>31</v>
      </c>
      <c r="I183" t="str">
        <f t="array" ref="I183">IFERROR(_xlfn.XLOOKUP(Tabelle11[[#This Row],[NegotiationID]]&amp;"FinalAccept",Tabelle11[NegotiationID]&amp;Tabelle11[ActionType],Tabelle11[ActionType],,0),_xlfn.XLOOKUP(Tabelle11[[#This Row],[NegotiationID]]&amp;"FinalReject",Tabelle11[NegotiationID]&amp;Tabelle11[ActionType],Tabelle11[ActionType],,0))</f>
        <v>FinalAccept</v>
      </c>
      <c r="J183">
        <v>0.61050000000000004</v>
      </c>
      <c r="K183">
        <v>0.36080000000000001</v>
      </c>
      <c r="L183">
        <v>0.97130000000000005</v>
      </c>
      <c r="M183">
        <v>0.24970000000000001</v>
      </c>
      <c r="N183">
        <v>293</v>
      </c>
      <c r="O183">
        <v>2855</v>
      </c>
      <c r="P183">
        <v>13</v>
      </c>
      <c r="Q183" s="3" t="s">
        <v>4683</v>
      </c>
    </row>
    <row r="184" ht="15" customHeight="1">
      <c r="A184" t="e">
        <f t="shared" ca="1" si="570"/>
        <v>#VALUE!</v>
      </c>
      <c r="B184" t="e">
        <f t="array" ref="B184" ca="1">_xlfn.XLOOKUP(Tabelle11[[#This Row],[ExperimentID]]&amp;Tabelle11[[#This Row],[NegotiationID]]&amp;Tabelle11[[#This Row],[MessageID]],ALL_IN_ONE[ExperimentID]&amp;ALL_IN_ONE[NegotiationID]&amp;ALL_IN_ONE[MessageID],ALL_IN_ONE[Gesamt_ID],,0)</f>
        <v>#VALUE!</v>
      </c>
      <c r="C184">
        <v>848</v>
      </c>
      <c r="D184" t="s">
        <v>4534</v>
      </c>
      <c r="E184">
        <v>12664</v>
      </c>
      <c r="F184">
        <v>836</v>
      </c>
      <c r="G184">
        <v>831</v>
      </c>
      <c r="H184" t="s">
        <v>31</v>
      </c>
      <c r="I184" t="str">
        <f t="array" ref="I184">IFERROR(_xlfn.XLOOKUP(Tabelle11[[#This Row],[NegotiationID]]&amp;"FinalAccept",Tabelle11[NegotiationID]&amp;Tabelle11[ActionType],Tabelle11[ActionType],,0),_xlfn.XLOOKUP(Tabelle11[[#This Row],[NegotiationID]]&amp;"FinalReject",Tabelle11[NegotiationID]&amp;Tabelle11[ActionType],Tabelle11[ActionType],,0))</f>
        <v>FinalAccept</v>
      </c>
      <c r="J184">
        <v>0.57310000000000005</v>
      </c>
      <c r="K184">
        <v>0.47099999999999997</v>
      </c>
      <c r="L184">
        <v>1.0441</v>
      </c>
      <c r="M184">
        <v>0.1021</v>
      </c>
      <c r="N184">
        <v>454</v>
      </c>
      <c r="O184">
        <v>2855</v>
      </c>
      <c r="P184">
        <v>13</v>
      </c>
      <c r="Q184" s="3" t="s">
        <v>4684</v>
      </c>
    </row>
    <row r="185" ht="15" customHeight="1">
      <c r="A185" t="e">
        <f t="shared" ca="1" si="570"/>
        <v>#VALUE!</v>
      </c>
      <c r="B185" t="e">
        <f t="array" ref="B185" ca="1">_xlfn.XLOOKUP(Tabelle11[[#This Row],[ExperimentID]]&amp;Tabelle11[[#This Row],[NegotiationID]]&amp;Tabelle11[[#This Row],[MessageID]],ALL_IN_ONE[ExperimentID]&amp;ALL_IN_ONE[NegotiationID]&amp;ALL_IN_ONE[MessageID],ALL_IN_ONE[Gesamt_ID],,0)</f>
        <v>#VALUE!</v>
      </c>
      <c r="C185">
        <v>848</v>
      </c>
      <c r="D185" t="s">
        <v>4534</v>
      </c>
      <c r="E185">
        <v>12882</v>
      </c>
      <c r="F185">
        <v>831</v>
      </c>
      <c r="G185">
        <v>836</v>
      </c>
      <c r="H185" t="s">
        <v>31</v>
      </c>
      <c r="I185" t="str">
        <f t="array" ref="I185">IFERROR(_xlfn.XLOOKUP(Tabelle11[[#This Row],[NegotiationID]]&amp;"FinalAccept",Tabelle11[NegotiationID]&amp;Tabelle11[ActionType],Tabelle11[ActionType],,0),_xlfn.XLOOKUP(Tabelle11[[#This Row],[NegotiationID]]&amp;"FinalReject",Tabelle11[NegotiationID]&amp;Tabelle11[ActionType],Tabelle11[ActionType],,0))</f>
        <v>FinalAccept</v>
      </c>
      <c r="J185">
        <v>0.52500000000000002</v>
      </c>
      <c r="K185">
        <v>0.49659999999999999</v>
      </c>
      <c r="L185">
        <v>1.0216000000000001</v>
      </c>
      <c r="M185">
        <v>0.028400000000000002</v>
      </c>
      <c r="N185">
        <v>110</v>
      </c>
      <c r="O185">
        <v>2855</v>
      </c>
      <c r="P185">
        <v>13</v>
      </c>
      <c r="Q185" s="3" t="s">
        <v>4685</v>
      </c>
    </row>
    <row r="186" ht="15" customHeight="1">
      <c r="A186" t="e">
        <f t="shared" ca="1" si="570"/>
        <v>#VALUE!</v>
      </c>
      <c r="B186" t="e">
        <f t="array" ref="B186" ca="1">_xlfn.XLOOKUP(Tabelle11[[#This Row],[ExperimentID]]&amp;Tabelle11[[#This Row],[NegotiationID]]&amp;Tabelle11[[#This Row],[MessageID]],ALL_IN_ONE[ExperimentID]&amp;ALL_IN_ONE[NegotiationID]&amp;ALL_IN_ONE[MessageID],ALL_IN_ONE[Gesamt_ID],,0)</f>
        <v>#VALUE!</v>
      </c>
      <c r="C186">
        <v>848</v>
      </c>
      <c r="D186" t="s">
        <v>4534</v>
      </c>
      <c r="E186">
        <v>12886</v>
      </c>
      <c r="F186">
        <v>836</v>
      </c>
      <c r="G186">
        <v>831</v>
      </c>
      <c r="H186" t="s">
        <v>31</v>
      </c>
      <c r="I186" t="str">
        <f t="array" ref="I186">IFERROR(_xlfn.XLOOKUP(Tabelle11[[#This Row],[NegotiationID]]&amp;"FinalAccept",Tabelle11[NegotiationID]&amp;Tabelle11[ActionType],Tabelle11[ActionType],,0),_xlfn.XLOOKUP(Tabelle11[[#This Row],[NegotiationID]]&amp;"FinalReject",Tabelle11[NegotiationID]&amp;Tabelle11[ActionType],Tabelle11[ActionType],,0))</f>
        <v>FinalAccept</v>
      </c>
      <c r="J186">
        <v>0.55630000000000002</v>
      </c>
      <c r="K186">
        <v>0.56699999999999995</v>
      </c>
      <c r="L186">
        <v>1.1233</v>
      </c>
      <c r="M186">
        <v>0.010699999999999999</v>
      </c>
      <c r="N186">
        <v>302</v>
      </c>
      <c r="O186">
        <v>2855</v>
      </c>
      <c r="P186">
        <v>13</v>
      </c>
      <c r="Q186" s="3" t="s">
        <v>4686</v>
      </c>
    </row>
    <row r="187" ht="15" customHeight="1">
      <c r="A187" t="e">
        <f t="shared" ca="1" si="570"/>
        <v>#VALUE!</v>
      </c>
      <c r="B187" t="e">
        <f t="array" ref="B187" ca="1">_xlfn.XLOOKUP(Tabelle11[[#This Row],[ExperimentID]]&amp;Tabelle11[[#This Row],[NegotiationID]]&amp;Tabelle11[[#This Row],[MessageID]],ALL_IN_ONE[ExperimentID]&amp;ALL_IN_ONE[NegotiationID]&amp;ALL_IN_ONE[MessageID],ALL_IN_ONE[Gesamt_ID],,0)</f>
        <v>#VALUE!</v>
      </c>
      <c r="C187">
        <v>848</v>
      </c>
      <c r="D187" t="s">
        <v>4534</v>
      </c>
      <c r="E187">
        <v>12925</v>
      </c>
      <c r="F187">
        <v>831</v>
      </c>
      <c r="G187">
        <v>836</v>
      </c>
      <c r="H187" t="s">
        <v>20</v>
      </c>
      <c r="I187" t="str">
        <f t="array" ref="I187">IFERROR(_xlfn.XLOOKUP(Tabelle11[[#This Row],[NegotiationID]]&amp;"FinalAccept",Tabelle11[NegotiationID]&amp;Tabelle11[ActionType],Tabelle11[ActionType],,0),_xlfn.XLOOKUP(Tabelle11[[#This Row],[NegotiationID]]&amp;"FinalReject",Tabelle11[NegotiationID]&amp;Tabelle11[ActionType],Tabelle11[ActionType],,0))</f>
        <v>FinalAccept</v>
      </c>
      <c r="J187">
        <v>0.56699999999999995</v>
      </c>
      <c r="K187">
        <v>0.55630000000000002</v>
      </c>
      <c r="L187">
        <v>1.1233</v>
      </c>
      <c r="M187">
        <v>0.010699999999999999</v>
      </c>
      <c r="N187">
        <v>44</v>
      </c>
      <c r="O187">
        <v>2855</v>
      </c>
      <c r="P187">
        <v>13</v>
      </c>
      <c r="Q187" s="3" t="s">
        <v>4687</v>
      </c>
    </row>
    <row r="188" ht="14.5" hidden="1">
      <c r="A188" t="e">
        <f t="shared" ca="1" si="570"/>
        <v>#VALUE!</v>
      </c>
      <c r="B188" t="e">
        <f t="array" ref="B188" ca="1">_xlfn.XLOOKUP(Tabelle11[[#This Row],[ExperimentID]]&amp;Tabelle11[[#This Row],[NegotiationID]]&amp;Tabelle11[[#This Row],[MessageID]],ALL_IN_ONE[ExperimentID]&amp;ALL_IN_ONE[NegotiationID]&amp;ALL_IN_ONE[MessageID],ALL_IN_ONE[Gesamt_ID],,0)</f>
        <v>#VALUE!</v>
      </c>
      <c r="C188">
        <v>880</v>
      </c>
      <c r="D188" t="s">
        <v>4534</v>
      </c>
      <c r="E188">
        <v>881</v>
      </c>
      <c r="H188" t="s">
        <v>6019</v>
      </c>
      <c r="I188" t="str">
        <f t="array" ref="I188">IFERROR(_xlfn.XLOOKUP(Tabelle11[[#This Row],[NegotiationID]]&amp;"FinalAccept",Tabelle11[NegotiationID]&amp;Tabelle11[ActionType],Tabelle11[ActionType],,0),_xlfn.XLOOKUP(Tabelle11[[#This Row],[NegotiationID]]&amp;"FinalReject",Tabelle11[NegotiationID]&amp;Tabelle11[ActionType],Tabelle11[ActionType],,0))</f>
        <v>FinalAccept</v>
      </c>
      <c r="N188">
        <v>21</v>
      </c>
      <c r="O188">
        <v>2244</v>
      </c>
      <c r="P188">
        <v>11</v>
      </c>
    </row>
    <row r="189" ht="15" customHeight="1">
      <c r="A189" t="e">
        <f t="shared" ca="1" si="570"/>
        <v>#VALUE!</v>
      </c>
      <c r="B189" t="e">
        <f t="array" ref="B189" ca="1">_xlfn.XLOOKUP(Tabelle11[[#This Row],[ExperimentID]]&amp;Tabelle11[[#This Row],[NegotiationID]]&amp;Tabelle11[[#This Row],[MessageID]],ALL_IN_ONE[ExperimentID]&amp;ALL_IN_ONE[NegotiationID]&amp;ALL_IN_ONE[MessageID],ALL_IN_ONE[Gesamt_ID],,0)</f>
        <v>#VALUE!</v>
      </c>
      <c r="C189">
        <v>880</v>
      </c>
      <c r="D189" t="s">
        <v>4534</v>
      </c>
      <c r="E189">
        <v>12109</v>
      </c>
      <c r="F189">
        <v>868</v>
      </c>
      <c r="G189">
        <v>863</v>
      </c>
      <c r="H189" t="s">
        <v>158</v>
      </c>
      <c r="I189" t="str">
        <f t="array" ref="I189">IFERROR(_xlfn.XLOOKUP(Tabelle11[[#This Row],[NegotiationID]]&amp;"FinalAccept",Tabelle11[NegotiationID]&amp;Tabelle11[ActionType],Tabelle11[ActionType],,0),_xlfn.XLOOKUP(Tabelle11[[#This Row],[NegotiationID]]&amp;"FinalReject",Tabelle11[NegotiationID]&amp;Tabelle11[ActionType],Tabelle11[ActionType],,0))</f>
        <v>FinalAccept</v>
      </c>
      <c r="J189">
        <v>0.82999999999999996</v>
      </c>
      <c r="K189">
        <v>0.099000000000000005</v>
      </c>
      <c r="L189">
        <v>0.92900000000000005</v>
      </c>
      <c r="M189">
        <v>0.73099999999999998</v>
      </c>
      <c r="N189">
        <v>278</v>
      </c>
      <c r="O189">
        <v>2244</v>
      </c>
      <c r="P189">
        <v>11</v>
      </c>
      <c r="Q189" s="3" t="s">
        <v>4688</v>
      </c>
    </row>
    <row r="190" ht="15" customHeight="1">
      <c r="A190" t="e">
        <f t="shared" ca="1" si="570"/>
        <v>#VALUE!</v>
      </c>
      <c r="B190" t="e">
        <f t="array" ref="B190" ca="1">_xlfn.XLOOKUP(Tabelle11[[#This Row],[ExperimentID]]&amp;Tabelle11[[#This Row],[NegotiationID]]&amp;Tabelle11[[#This Row],[MessageID]],ALL_IN_ONE[ExperimentID]&amp;ALL_IN_ONE[NegotiationID]&amp;ALL_IN_ONE[MessageID],ALL_IN_ONE[Gesamt_ID],,0)</f>
        <v>#VALUE!</v>
      </c>
      <c r="C190">
        <v>880</v>
      </c>
      <c r="D190" t="s">
        <v>4534</v>
      </c>
      <c r="E190">
        <v>12132</v>
      </c>
      <c r="F190">
        <v>863</v>
      </c>
      <c r="G190">
        <v>868</v>
      </c>
      <c r="H190" t="s">
        <v>31</v>
      </c>
      <c r="I190" t="str">
        <f t="array" ref="I190">IFERROR(_xlfn.XLOOKUP(Tabelle11[[#This Row],[NegotiationID]]&amp;"FinalAccept",Tabelle11[NegotiationID]&amp;Tabelle11[ActionType],Tabelle11[ActionType],,0),_xlfn.XLOOKUP(Tabelle11[[#This Row],[NegotiationID]]&amp;"FinalReject",Tabelle11[NegotiationID]&amp;Tabelle11[ActionType],Tabelle11[ActionType],,0))</f>
        <v>FinalAccept</v>
      </c>
      <c r="J190">
        <v>0.84699999999999998</v>
      </c>
      <c r="K190">
        <v>0.2944</v>
      </c>
      <c r="L190">
        <v>1.1414</v>
      </c>
      <c r="M190">
        <v>0.55259999999999998</v>
      </c>
      <c r="N190">
        <v>333</v>
      </c>
      <c r="O190">
        <v>2244</v>
      </c>
      <c r="P190">
        <v>11</v>
      </c>
      <c r="Q190" s="3" t="s">
        <v>4689</v>
      </c>
    </row>
    <row r="191" ht="15" customHeight="1">
      <c r="A191" t="e">
        <f t="shared" ca="1" si="570"/>
        <v>#VALUE!</v>
      </c>
      <c r="B191" t="e">
        <f t="array" ref="B191" ca="1">_xlfn.XLOOKUP(Tabelle11[[#This Row],[ExperimentID]]&amp;Tabelle11[[#This Row],[NegotiationID]]&amp;Tabelle11[[#This Row],[MessageID]],ALL_IN_ONE[ExperimentID]&amp;ALL_IN_ONE[NegotiationID]&amp;ALL_IN_ONE[MessageID],ALL_IN_ONE[Gesamt_ID],,0)</f>
        <v>#VALUE!</v>
      </c>
      <c r="C191">
        <v>880</v>
      </c>
      <c r="D191" t="s">
        <v>4534</v>
      </c>
      <c r="E191">
        <v>12151</v>
      </c>
      <c r="F191">
        <v>868</v>
      </c>
      <c r="G191">
        <v>863</v>
      </c>
      <c r="H191" t="s">
        <v>31</v>
      </c>
      <c r="I191" t="str">
        <f t="array" ref="I191">IFERROR(_xlfn.XLOOKUP(Tabelle11[[#This Row],[NegotiationID]]&amp;"FinalAccept",Tabelle11[NegotiationID]&amp;Tabelle11[ActionType],Tabelle11[ActionType],,0),_xlfn.XLOOKUP(Tabelle11[[#This Row],[NegotiationID]]&amp;"FinalReject",Tabelle11[NegotiationID]&amp;Tabelle11[ActionType],Tabelle11[ActionType],,0))</f>
        <v>FinalAccept</v>
      </c>
      <c r="J191">
        <v>0.96260000000000001</v>
      </c>
      <c r="K191">
        <v>0.13950000000000001</v>
      </c>
      <c r="L191">
        <v>1.1021000000000001</v>
      </c>
      <c r="M191">
        <v>0.82310000000000005</v>
      </c>
      <c r="N191">
        <v>316</v>
      </c>
      <c r="O191">
        <v>2244</v>
      </c>
      <c r="P191">
        <v>11</v>
      </c>
      <c r="Q191" s="3" t="s">
        <v>4690</v>
      </c>
    </row>
    <row r="192" ht="15" customHeight="1">
      <c r="A192" t="e">
        <f t="shared" ca="1" si="570"/>
        <v>#VALUE!</v>
      </c>
      <c r="B192" t="e">
        <f t="array" ref="B192" ca="1">_xlfn.XLOOKUP(Tabelle11[[#This Row],[ExperimentID]]&amp;Tabelle11[[#This Row],[NegotiationID]]&amp;Tabelle11[[#This Row],[MessageID]],ALL_IN_ONE[ExperimentID]&amp;ALL_IN_ONE[NegotiationID]&amp;ALL_IN_ONE[MessageID],ALL_IN_ONE[Gesamt_ID],,0)</f>
        <v>#VALUE!</v>
      </c>
      <c r="C192">
        <v>880</v>
      </c>
      <c r="D192" t="s">
        <v>4534</v>
      </c>
      <c r="E192">
        <v>12427</v>
      </c>
      <c r="F192">
        <v>863</v>
      </c>
      <c r="G192">
        <v>868</v>
      </c>
      <c r="H192" t="s">
        <v>31</v>
      </c>
      <c r="I192" t="str">
        <f t="array" ref="I192">IFERROR(_xlfn.XLOOKUP(Tabelle11[[#This Row],[NegotiationID]]&amp;"FinalAccept",Tabelle11[NegotiationID]&amp;Tabelle11[ActionType],Tabelle11[ActionType],,0),_xlfn.XLOOKUP(Tabelle11[[#This Row],[NegotiationID]]&amp;"FinalReject",Tabelle11[NegotiationID]&amp;Tabelle11[ActionType],Tabelle11[ActionType],,0))</f>
        <v>FinalAccept</v>
      </c>
      <c r="J192">
        <v>0.75249999999999995</v>
      </c>
      <c r="K192">
        <v>0.3947</v>
      </c>
      <c r="L192">
        <v>1.1472</v>
      </c>
      <c r="M192">
        <v>0.35780000000000001</v>
      </c>
      <c r="N192">
        <v>245</v>
      </c>
      <c r="O192">
        <v>2244</v>
      </c>
      <c r="P192">
        <v>11</v>
      </c>
      <c r="Q192" s="3" t="s">
        <v>4691</v>
      </c>
    </row>
    <row r="193" ht="15" customHeight="1">
      <c r="A193" t="e">
        <f t="shared" ca="1" si="570"/>
        <v>#VALUE!</v>
      </c>
      <c r="B193" t="e">
        <f t="array" ref="B193" ca="1">_xlfn.XLOOKUP(Tabelle11[[#This Row],[ExperimentID]]&amp;Tabelle11[[#This Row],[NegotiationID]]&amp;Tabelle11[[#This Row],[MessageID]],ALL_IN_ONE[ExperimentID]&amp;ALL_IN_ONE[NegotiationID]&amp;ALL_IN_ONE[MessageID],ALL_IN_ONE[Gesamt_ID],,0)</f>
        <v>#VALUE!</v>
      </c>
      <c r="C193">
        <v>880</v>
      </c>
      <c r="D193" t="s">
        <v>4534</v>
      </c>
      <c r="E193">
        <v>12565</v>
      </c>
      <c r="F193">
        <v>868</v>
      </c>
      <c r="G193">
        <v>863</v>
      </c>
      <c r="H193" t="s">
        <v>31</v>
      </c>
      <c r="I193" t="str">
        <f t="array" ref="I193">IFERROR(_xlfn.XLOOKUP(Tabelle11[[#This Row],[NegotiationID]]&amp;"FinalAccept",Tabelle11[NegotiationID]&amp;Tabelle11[ActionType],Tabelle11[ActionType],,0),_xlfn.XLOOKUP(Tabelle11[[#This Row],[NegotiationID]]&amp;"FinalReject",Tabelle11[NegotiationID]&amp;Tabelle11[ActionType],Tabelle11[ActionType],,0))</f>
        <v>FinalAccept</v>
      </c>
      <c r="J193">
        <v>0.88460000000000005</v>
      </c>
      <c r="K193">
        <v>0.17469999999999999</v>
      </c>
      <c r="L193">
        <v>1.0592999999999999</v>
      </c>
      <c r="M193">
        <v>0.70989999999999998</v>
      </c>
      <c r="N193">
        <v>299</v>
      </c>
      <c r="O193">
        <v>2244</v>
      </c>
      <c r="P193">
        <v>11</v>
      </c>
      <c r="Q193" s="3" t="s">
        <v>4692</v>
      </c>
    </row>
    <row r="194" ht="15" customHeight="1">
      <c r="A194" t="e">
        <f t="shared" ref="A194:A210" ca="1" si="571">MID(CELL("Dateiname",$A$1),FIND("]",CELL("Dateiname",$A$1))+1,31)</f>
        <v>#VALUE!</v>
      </c>
      <c r="B194" t="e">
        <f t="array" ref="B194" ca="1">_xlfn.XLOOKUP(Tabelle11[[#This Row],[ExperimentID]]&amp;Tabelle11[[#This Row],[NegotiationID]]&amp;Tabelle11[[#This Row],[MessageID]],ALL_IN_ONE[ExperimentID]&amp;ALL_IN_ONE[NegotiationID]&amp;ALL_IN_ONE[MessageID],ALL_IN_ONE[Gesamt_ID],,0)</f>
        <v>#VALUE!</v>
      </c>
      <c r="C194">
        <v>880</v>
      </c>
      <c r="D194" t="s">
        <v>4534</v>
      </c>
      <c r="E194">
        <v>12669</v>
      </c>
      <c r="F194">
        <v>863</v>
      </c>
      <c r="G194">
        <v>868</v>
      </c>
      <c r="H194" t="s">
        <v>31</v>
      </c>
      <c r="I194" t="str">
        <f t="array" ref="I194">IFERROR(_xlfn.XLOOKUP(Tabelle11[[#This Row],[NegotiationID]]&amp;"FinalAccept",Tabelle11[NegotiationID]&amp;Tabelle11[ActionType],Tabelle11[ActionType],,0),_xlfn.XLOOKUP(Tabelle11[[#This Row],[NegotiationID]]&amp;"FinalReject",Tabelle11[NegotiationID]&amp;Tabelle11[ActionType],Tabelle11[ActionType],,0))</f>
        <v>FinalAccept</v>
      </c>
      <c r="J194">
        <v>0.59950000000000003</v>
      </c>
      <c r="K194">
        <v>0.53580000000000005</v>
      </c>
      <c r="L194">
        <v>1.1353</v>
      </c>
      <c r="M194">
        <v>0.063700000000000007</v>
      </c>
      <c r="N194">
        <v>163</v>
      </c>
      <c r="O194">
        <v>2244</v>
      </c>
      <c r="P194">
        <v>11</v>
      </c>
      <c r="Q194" s="3" t="s">
        <v>4693</v>
      </c>
    </row>
    <row r="195" ht="15" customHeight="1">
      <c r="A195" t="e">
        <f t="shared" ca="1" si="571"/>
        <v>#VALUE!</v>
      </c>
      <c r="B195" t="e">
        <f t="array" ref="B195" ca="1">_xlfn.XLOOKUP(Tabelle11[[#This Row],[ExperimentID]]&amp;Tabelle11[[#This Row],[NegotiationID]]&amp;Tabelle11[[#This Row],[MessageID]],ALL_IN_ONE[ExperimentID]&amp;ALL_IN_ONE[NegotiationID]&amp;ALL_IN_ONE[MessageID],ALL_IN_ONE[Gesamt_ID],,0)</f>
        <v>#VALUE!</v>
      </c>
      <c r="C195">
        <v>880</v>
      </c>
      <c r="D195" t="s">
        <v>4534</v>
      </c>
      <c r="E195">
        <v>12966</v>
      </c>
      <c r="F195">
        <v>868</v>
      </c>
      <c r="G195">
        <v>863</v>
      </c>
      <c r="H195" t="s">
        <v>31</v>
      </c>
      <c r="I195" t="str">
        <f t="array" ref="I195">IFERROR(_xlfn.XLOOKUP(Tabelle11[[#This Row],[NegotiationID]]&amp;"FinalAccept",Tabelle11[NegotiationID]&amp;Tabelle11[ActionType],Tabelle11[ActionType],,0),_xlfn.XLOOKUP(Tabelle11[[#This Row],[NegotiationID]]&amp;"FinalReject",Tabelle11[NegotiationID]&amp;Tabelle11[ActionType],Tabelle11[ActionType],,0))</f>
        <v>FinalAccept</v>
      </c>
      <c r="J195">
        <v>0.72219999999999995</v>
      </c>
      <c r="K195">
        <v>0.23469999999999999</v>
      </c>
      <c r="L195">
        <v>0.95689999999999997</v>
      </c>
      <c r="M195">
        <v>0.48749999999999999</v>
      </c>
      <c r="N195">
        <v>283</v>
      </c>
      <c r="O195">
        <v>2244</v>
      </c>
      <c r="P195">
        <v>11</v>
      </c>
      <c r="Q195" s="3" t="s">
        <v>4694</v>
      </c>
    </row>
    <row r="196" ht="15" customHeight="1">
      <c r="A196" t="e">
        <f t="shared" ca="1" si="571"/>
        <v>#VALUE!</v>
      </c>
      <c r="B196" t="e">
        <f t="array" ref="B196" ca="1">_xlfn.XLOOKUP(Tabelle11[[#This Row],[ExperimentID]]&amp;Tabelle11[[#This Row],[NegotiationID]]&amp;Tabelle11[[#This Row],[MessageID]],ALL_IN_ONE[ExperimentID]&amp;ALL_IN_ONE[NegotiationID]&amp;ALL_IN_ONE[MessageID],ALL_IN_ONE[Gesamt_ID],,0)</f>
        <v>#VALUE!</v>
      </c>
      <c r="C196">
        <v>880</v>
      </c>
      <c r="D196" t="s">
        <v>4534</v>
      </c>
      <c r="E196">
        <v>13020</v>
      </c>
      <c r="F196">
        <v>863</v>
      </c>
      <c r="G196">
        <v>868</v>
      </c>
      <c r="H196" t="s">
        <v>31</v>
      </c>
      <c r="I196" t="str">
        <f t="array" ref="I196">IFERROR(_xlfn.XLOOKUP(Tabelle11[[#This Row],[NegotiationID]]&amp;"FinalAccept",Tabelle11[NegotiationID]&amp;Tabelle11[ActionType],Tabelle11[ActionType],,0),_xlfn.XLOOKUP(Tabelle11[[#This Row],[NegotiationID]]&amp;"FinalReject",Tabelle11[NegotiationID]&amp;Tabelle11[ActionType],Tabelle11[ActionType],,0))</f>
        <v>FinalAccept</v>
      </c>
      <c r="J196">
        <v>0.53800000000000003</v>
      </c>
      <c r="K196">
        <v>0.49819999999999998</v>
      </c>
      <c r="L196">
        <v>1.0362</v>
      </c>
      <c r="M196">
        <v>0.039800000000000002</v>
      </c>
      <c r="N196">
        <v>36</v>
      </c>
      <c r="O196">
        <v>2244</v>
      </c>
      <c r="P196">
        <v>11</v>
      </c>
      <c r="Q196" s="3" t="s">
        <v>4695</v>
      </c>
    </row>
    <row r="197" ht="15" customHeight="1">
      <c r="A197" t="e">
        <f t="shared" ca="1" si="571"/>
        <v>#VALUE!</v>
      </c>
      <c r="B197" t="e">
        <f t="array" ref="B197" ca="1">_xlfn.XLOOKUP(Tabelle11[[#This Row],[ExperimentID]]&amp;Tabelle11[[#This Row],[NegotiationID]]&amp;Tabelle11[[#This Row],[MessageID]],ALL_IN_ONE[ExperimentID]&amp;ALL_IN_ONE[NegotiationID]&amp;ALL_IN_ONE[MessageID],ALL_IN_ONE[Gesamt_ID],,0)</f>
        <v>#VALUE!</v>
      </c>
      <c r="C197">
        <v>880</v>
      </c>
      <c r="D197" t="s">
        <v>4534</v>
      </c>
      <c r="E197">
        <v>13146</v>
      </c>
      <c r="F197">
        <v>868</v>
      </c>
      <c r="G197">
        <v>863</v>
      </c>
      <c r="H197" t="s">
        <v>31</v>
      </c>
      <c r="I197" t="str">
        <f t="array" ref="I197">IFERROR(_xlfn.XLOOKUP(Tabelle11[[#This Row],[NegotiationID]]&amp;"FinalAccept",Tabelle11[NegotiationID]&amp;Tabelle11[ActionType],Tabelle11[ActionType],,0),_xlfn.XLOOKUP(Tabelle11[[#This Row],[NegotiationID]]&amp;"FinalReject",Tabelle11[NegotiationID]&amp;Tabelle11[ActionType],Tabelle11[ActionType],,0))</f>
        <v>FinalAccept</v>
      </c>
      <c r="J197">
        <v>0.59319999999999995</v>
      </c>
      <c r="K197">
        <v>0.51370000000000005</v>
      </c>
      <c r="L197">
        <v>1.1069</v>
      </c>
      <c r="M197">
        <v>0.079500000000000001</v>
      </c>
      <c r="N197">
        <v>239</v>
      </c>
      <c r="O197">
        <v>2244</v>
      </c>
      <c r="P197">
        <v>11</v>
      </c>
      <c r="Q197" s="3" t="s">
        <v>4696</v>
      </c>
    </row>
    <row r="198" ht="15" customHeight="1">
      <c r="A198" t="e">
        <f t="shared" ca="1" si="571"/>
        <v>#VALUE!</v>
      </c>
      <c r="B198" t="e">
        <f t="array" ref="B198" ca="1">_xlfn.XLOOKUP(Tabelle11[[#This Row],[ExperimentID]]&amp;Tabelle11[[#This Row],[NegotiationID]]&amp;Tabelle11[[#This Row],[MessageID]],ALL_IN_ONE[ExperimentID]&amp;ALL_IN_ONE[NegotiationID]&amp;ALL_IN_ONE[MessageID],ALL_IN_ONE[Gesamt_ID],,0)</f>
        <v>#VALUE!</v>
      </c>
      <c r="C198">
        <v>880</v>
      </c>
      <c r="D198" t="s">
        <v>4534</v>
      </c>
      <c r="E198">
        <v>13435</v>
      </c>
      <c r="F198">
        <v>863</v>
      </c>
      <c r="G198">
        <v>868</v>
      </c>
      <c r="H198" t="s">
        <v>20</v>
      </c>
      <c r="I198" t="str">
        <f t="array" ref="I198">IFERROR(_xlfn.XLOOKUP(Tabelle11[[#This Row],[NegotiationID]]&amp;"FinalAccept",Tabelle11[NegotiationID]&amp;Tabelle11[ActionType],Tabelle11[ActionType],,0),_xlfn.XLOOKUP(Tabelle11[[#This Row],[NegotiationID]]&amp;"FinalReject",Tabelle11[NegotiationID]&amp;Tabelle11[ActionType],Tabelle11[ActionType],,0))</f>
        <v>FinalAccept</v>
      </c>
      <c r="J198">
        <v>0.51370000000000005</v>
      </c>
      <c r="K198">
        <v>0.59319999999999995</v>
      </c>
      <c r="L198">
        <v>1.1069</v>
      </c>
      <c r="M198">
        <v>0.079500000000000001</v>
      </c>
      <c r="N198">
        <v>31</v>
      </c>
      <c r="O198">
        <v>2244</v>
      </c>
      <c r="P198">
        <v>11</v>
      </c>
      <c r="Q198" s="3" t="s">
        <v>4697</v>
      </c>
    </row>
    <row r="199" ht="14.5" hidden="1">
      <c r="A199" t="e">
        <f t="shared" ca="1" si="571"/>
        <v>#VALUE!</v>
      </c>
      <c r="B199" t="e">
        <f t="array" ref="B199" ca="1">_xlfn.XLOOKUP(Tabelle11[[#This Row],[ExperimentID]]&amp;Tabelle11[[#This Row],[NegotiationID]]&amp;Tabelle11[[#This Row],[MessageID]],ALL_IN_ONE[ExperimentID]&amp;ALL_IN_ONE[NegotiationID]&amp;ALL_IN_ONE[MessageID],ALL_IN_ONE[Gesamt_ID],,0)</f>
        <v>#VALUE!</v>
      </c>
      <c r="C199">
        <v>912</v>
      </c>
      <c r="D199" t="s">
        <v>4534</v>
      </c>
      <c r="E199">
        <v>913</v>
      </c>
      <c r="H199" t="s">
        <v>6019</v>
      </c>
      <c r="I199" t="e">
        <f t="array" ref="I199">IFERROR(_xlfn.XLOOKUP(Tabelle11[[#This Row],[NegotiationID]]&amp;"FinalAccept",Tabelle11[NegotiationID]&amp;Tabelle11[ActionType],Tabelle11[ActionType],,0),_xlfn.XLOOKUP(Tabelle11[[#This Row],[NegotiationID]]&amp;"FinalReject",Tabelle11[NegotiationID]&amp;Tabelle11[ActionType],Tabelle11[ActionType],,0))</f>
        <v>#N/A</v>
      </c>
      <c r="N199">
        <v>21</v>
      </c>
      <c r="O199">
        <v>21</v>
      </c>
      <c r="P199">
        <v>1</v>
      </c>
    </row>
    <row r="200" ht="14.5" hidden="1">
      <c r="A200" t="e">
        <f t="shared" ca="1" si="571"/>
        <v>#VALUE!</v>
      </c>
      <c r="B200" t="e">
        <f t="array" ref="B200" ca="1">_xlfn.XLOOKUP(Tabelle11[[#This Row],[ExperimentID]]&amp;Tabelle11[[#This Row],[NegotiationID]]&amp;Tabelle11[[#This Row],[MessageID]],ALL_IN_ONE[ExperimentID]&amp;ALL_IN_ONE[NegotiationID]&amp;ALL_IN_ONE[MessageID],ALL_IN_ONE[Gesamt_ID],,0)</f>
        <v>#VALUE!</v>
      </c>
      <c r="C200">
        <v>944</v>
      </c>
      <c r="D200" t="s">
        <v>4534</v>
      </c>
      <c r="E200">
        <v>945</v>
      </c>
      <c r="H200" t="s">
        <v>6019</v>
      </c>
      <c r="I200" t="e">
        <f t="array" ref="I200">IFERROR(_xlfn.XLOOKUP(Tabelle11[[#This Row],[NegotiationID]]&amp;"FinalAccept",Tabelle11[NegotiationID]&amp;Tabelle11[ActionType],Tabelle11[ActionType],,0),_xlfn.XLOOKUP(Tabelle11[[#This Row],[NegotiationID]]&amp;"FinalReject",Tabelle11[NegotiationID]&amp;Tabelle11[ActionType],Tabelle11[ActionType],,0))</f>
        <v>#N/A</v>
      </c>
      <c r="N200">
        <v>21</v>
      </c>
      <c r="O200">
        <v>21</v>
      </c>
      <c r="P200">
        <v>1</v>
      </c>
    </row>
    <row r="201" ht="14.5" hidden="1">
      <c r="A201" t="e">
        <f t="shared" ca="1" si="571"/>
        <v>#VALUE!</v>
      </c>
      <c r="B201" t="e">
        <f t="array" ref="B201" ca="1">_xlfn.XLOOKUP(Tabelle11[[#This Row],[ExperimentID]]&amp;Tabelle11[[#This Row],[NegotiationID]]&amp;Tabelle11[[#This Row],[MessageID]],ALL_IN_ONE[ExperimentID]&amp;ALL_IN_ONE[NegotiationID]&amp;ALL_IN_ONE[MessageID],ALL_IN_ONE[Gesamt_ID],,0)</f>
        <v>#VALUE!</v>
      </c>
      <c r="C201">
        <v>976</v>
      </c>
      <c r="D201" t="s">
        <v>4534</v>
      </c>
      <c r="E201">
        <v>977</v>
      </c>
      <c r="H201" t="s">
        <v>6019</v>
      </c>
      <c r="I201" t="e">
        <f t="array" ref="I201">IFERROR(_xlfn.XLOOKUP(Tabelle11[[#This Row],[NegotiationID]]&amp;"FinalAccept",Tabelle11[NegotiationID]&amp;Tabelle11[ActionType],Tabelle11[ActionType],,0),_xlfn.XLOOKUP(Tabelle11[[#This Row],[NegotiationID]]&amp;"FinalReject",Tabelle11[NegotiationID]&amp;Tabelle11[ActionType],Tabelle11[ActionType],,0))</f>
        <v>#N/A</v>
      </c>
      <c r="N201">
        <v>21</v>
      </c>
      <c r="O201">
        <v>21</v>
      </c>
      <c r="P201">
        <v>1</v>
      </c>
    </row>
    <row r="202" ht="14.5" hidden="1">
      <c r="A202" t="e">
        <f t="shared" ca="1" si="571"/>
        <v>#VALUE!</v>
      </c>
      <c r="B202" t="e">
        <f t="array" ref="B202" ca="1">_xlfn.XLOOKUP(Tabelle11[[#This Row],[ExperimentID]]&amp;Tabelle11[[#This Row],[NegotiationID]]&amp;Tabelle11[[#This Row],[MessageID]],ALL_IN_ONE[ExperimentID]&amp;ALL_IN_ONE[NegotiationID]&amp;ALL_IN_ONE[MessageID],ALL_IN_ONE[Gesamt_ID],,0)</f>
        <v>#VALUE!</v>
      </c>
      <c r="C202">
        <v>1008</v>
      </c>
      <c r="D202" t="s">
        <v>4534</v>
      </c>
      <c r="E202">
        <v>1009</v>
      </c>
      <c r="H202" t="s">
        <v>6019</v>
      </c>
      <c r="I202" t="e">
        <f t="array" ref="I202">IFERROR(_xlfn.XLOOKUP(Tabelle11[[#This Row],[NegotiationID]]&amp;"FinalAccept",Tabelle11[NegotiationID]&amp;Tabelle11[ActionType],Tabelle11[ActionType],,0),_xlfn.XLOOKUP(Tabelle11[[#This Row],[NegotiationID]]&amp;"FinalReject",Tabelle11[NegotiationID]&amp;Tabelle11[ActionType],Tabelle11[ActionType],,0))</f>
        <v>#N/A</v>
      </c>
      <c r="N202">
        <v>21</v>
      </c>
      <c r="O202">
        <v>21</v>
      </c>
      <c r="P202">
        <v>1</v>
      </c>
    </row>
    <row r="203" ht="14.5" hidden="1">
      <c r="A203" t="e">
        <f t="shared" ca="1" si="571"/>
        <v>#VALUE!</v>
      </c>
      <c r="B203" t="e">
        <f t="array" ref="B203" ca="1">_xlfn.XLOOKUP(Tabelle11[[#This Row],[ExperimentID]]&amp;Tabelle11[[#This Row],[NegotiationID]]&amp;Tabelle11[[#This Row],[MessageID]],ALL_IN_ONE[ExperimentID]&amp;ALL_IN_ONE[NegotiationID]&amp;ALL_IN_ONE[MessageID],ALL_IN_ONE[Gesamt_ID],,0)</f>
        <v>#VALUE!</v>
      </c>
      <c r="C203">
        <v>1040</v>
      </c>
      <c r="D203" t="s">
        <v>4534</v>
      </c>
      <c r="E203">
        <v>1041</v>
      </c>
      <c r="H203" t="s">
        <v>6019</v>
      </c>
      <c r="I203" t="e">
        <f t="array" ref="I203">IFERROR(_xlfn.XLOOKUP(Tabelle11[[#This Row],[NegotiationID]]&amp;"FinalAccept",Tabelle11[NegotiationID]&amp;Tabelle11[ActionType],Tabelle11[ActionType],,0),_xlfn.XLOOKUP(Tabelle11[[#This Row],[NegotiationID]]&amp;"FinalReject",Tabelle11[NegotiationID]&amp;Tabelle11[ActionType],Tabelle11[ActionType],,0))</f>
        <v>#N/A</v>
      </c>
      <c r="N203">
        <v>21</v>
      </c>
      <c r="O203">
        <v>21</v>
      </c>
      <c r="P203">
        <v>1</v>
      </c>
    </row>
    <row r="204" ht="14.5" hidden="1">
      <c r="A204" t="e">
        <f t="shared" ca="1" si="571"/>
        <v>#VALUE!</v>
      </c>
      <c r="B204" t="e">
        <f t="array" ref="B204" ca="1">_xlfn.XLOOKUP(Tabelle11[[#This Row],[ExperimentID]]&amp;Tabelle11[[#This Row],[NegotiationID]]&amp;Tabelle11[[#This Row],[MessageID]],ALL_IN_ONE[ExperimentID]&amp;ALL_IN_ONE[NegotiationID]&amp;ALL_IN_ONE[MessageID],ALL_IN_ONE[Gesamt_ID],,0)</f>
        <v>#VALUE!</v>
      </c>
      <c r="C204">
        <v>1072</v>
      </c>
      <c r="D204" t="s">
        <v>4534</v>
      </c>
      <c r="E204">
        <v>1073</v>
      </c>
      <c r="H204" t="s">
        <v>6019</v>
      </c>
      <c r="I204" t="e">
        <f t="array" ref="I204">IFERROR(_xlfn.XLOOKUP(Tabelle11[[#This Row],[NegotiationID]]&amp;"FinalAccept",Tabelle11[NegotiationID]&amp;Tabelle11[ActionType],Tabelle11[ActionType],,0),_xlfn.XLOOKUP(Tabelle11[[#This Row],[NegotiationID]]&amp;"FinalReject",Tabelle11[NegotiationID]&amp;Tabelle11[ActionType],Tabelle11[ActionType],,0))</f>
        <v>#N/A</v>
      </c>
      <c r="N204">
        <v>21</v>
      </c>
      <c r="O204">
        <v>21</v>
      </c>
      <c r="P204">
        <v>1</v>
      </c>
    </row>
    <row r="205" ht="14.5" hidden="1">
      <c r="A205" t="e">
        <f t="shared" ca="1" si="571"/>
        <v>#VALUE!</v>
      </c>
      <c r="B205" t="e">
        <f t="array" ref="B205" ca="1">_xlfn.XLOOKUP(Tabelle11[[#This Row],[ExperimentID]]&amp;Tabelle11[[#This Row],[NegotiationID]]&amp;Tabelle11[[#This Row],[MessageID]],ALL_IN_ONE[ExperimentID]&amp;ALL_IN_ONE[NegotiationID]&amp;ALL_IN_ONE[MessageID],ALL_IN_ONE[Gesamt_ID],,0)</f>
        <v>#VALUE!</v>
      </c>
      <c r="C205">
        <v>1104</v>
      </c>
      <c r="D205" t="s">
        <v>4534</v>
      </c>
      <c r="E205">
        <v>1105</v>
      </c>
      <c r="H205" t="s">
        <v>6019</v>
      </c>
      <c r="I205" t="e">
        <f t="array" ref="I205">IFERROR(_xlfn.XLOOKUP(Tabelle11[[#This Row],[NegotiationID]]&amp;"FinalAccept",Tabelle11[NegotiationID]&amp;Tabelle11[ActionType],Tabelle11[ActionType],,0),_xlfn.XLOOKUP(Tabelle11[[#This Row],[NegotiationID]]&amp;"FinalReject",Tabelle11[NegotiationID]&amp;Tabelle11[ActionType],Tabelle11[ActionType],,0))</f>
        <v>#N/A</v>
      </c>
      <c r="N205">
        <v>21</v>
      </c>
      <c r="O205">
        <v>21</v>
      </c>
      <c r="P205">
        <v>1</v>
      </c>
    </row>
    <row r="206" ht="14.5" hidden="1">
      <c r="A206" t="e">
        <f t="shared" ca="1" si="571"/>
        <v>#VALUE!</v>
      </c>
      <c r="B206" t="e">
        <f t="array" ref="B206" ca="1">_xlfn.XLOOKUP(Tabelle11[[#This Row],[ExperimentID]]&amp;Tabelle11[[#This Row],[NegotiationID]]&amp;Tabelle11[[#This Row],[MessageID]],ALL_IN_ONE[ExperimentID]&amp;ALL_IN_ONE[NegotiationID]&amp;ALL_IN_ONE[MessageID],ALL_IN_ONE[Gesamt_ID],,0)</f>
        <v>#VALUE!</v>
      </c>
      <c r="C206">
        <v>1136</v>
      </c>
      <c r="D206" t="s">
        <v>4534</v>
      </c>
      <c r="E206">
        <v>1137</v>
      </c>
      <c r="H206" t="s">
        <v>6019</v>
      </c>
      <c r="I206" t="e">
        <f t="array" ref="I206">IFERROR(_xlfn.XLOOKUP(Tabelle11[[#This Row],[NegotiationID]]&amp;"FinalAccept",Tabelle11[NegotiationID]&amp;Tabelle11[ActionType],Tabelle11[ActionType],,0),_xlfn.XLOOKUP(Tabelle11[[#This Row],[NegotiationID]]&amp;"FinalReject",Tabelle11[NegotiationID]&amp;Tabelle11[ActionType],Tabelle11[ActionType],,0))</f>
        <v>#N/A</v>
      </c>
      <c r="N206">
        <v>21</v>
      </c>
      <c r="O206">
        <v>21</v>
      </c>
      <c r="P206">
        <v>1</v>
      </c>
    </row>
    <row r="207" ht="14.5" hidden="1">
      <c r="A207" t="e">
        <f t="shared" ca="1" si="571"/>
        <v>#VALUE!</v>
      </c>
      <c r="B207" t="e">
        <f t="array" ref="B207" ca="1">_xlfn.XLOOKUP(Tabelle11[[#This Row],[ExperimentID]]&amp;Tabelle11[[#This Row],[NegotiationID]]&amp;Tabelle11[[#This Row],[MessageID]],ALL_IN_ONE[ExperimentID]&amp;ALL_IN_ONE[NegotiationID]&amp;ALL_IN_ONE[MessageID],ALL_IN_ONE[Gesamt_ID],,0)</f>
        <v>#VALUE!</v>
      </c>
      <c r="C207">
        <v>1168</v>
      </c>
      <c r="D207" t="s">
        <v>4534</v>
      </c>
      <c r="E207">
        <v>1169</v>
      </c>
      <c r="H207" t="s">
        <v>6019</v>
      </c>
      <c r="I207" t="e">
        <f t="array" ref="I207">IFERROR(_xlfn.XLOOKUP(Tabelle11[[#This Row],[NegotiationID]]&amp;"FinalAccept",Tabelle11[NegotiationID]&amp;Tabelle11[ActionType],Tabelle11[ActionType],,0),_xlfn.XLOOKUP(Tabelle11[[#This Row],[NegotiationID]]&amp;"FinalReject",Tabelle11[NegotiationID]&amp;Tabelle11[ActionType],Tabelle11[ActionType],,0))</f>
        <v>#N/A</v>
      </c>
      <c r="N207">
        <v>21</v>
      </c>
      <c r="O207">
        <v>21</v>
      </c>
      <c r="P207">
        <v>1</v>
      </c>
    </row>
    <row r="208" ht="14.5" hidden="1">
      <c r="A208" t="e">
        <f t="shared" ca="1" si="571"/>
        <v>#VALUE!</v>
      </c>
      <c r="B208" t="e">
        <f t="array" ref="B208" ca="1">_xlfn.XLOOKUP(Tabelle11[[#This Row],[ExperimentID]]&amp;Tabelle11[[#This Row],[NegotiationID]]&amp;Tabelle11[[#This Row],[MessageID]],ALL_IN_ONE[ExperimentID]&amp;ALL_IN_ONE[NegotiationID]&amp;ALL_IN_ONE[MessageID],ALL_IN_ONE[Gesamt_ID],,0)</f>
        <v>#VALUE!</v>
      </c>
      <c r="C208">
        <v>1200</v>
      </c>
      <c r="D208" t="s">
        <v>4534</v>
      </c>
      <c r="E208">
        <v>1201</v>
      </c>
      <c r="H208" t="s">
        <v>6019</v>
      </c>
      <c r="I208" t="e">
        <f t="array" ref="I208">IFERROR(_xlfn.XLOOKUP(Tabelle11[[#This Row],[NegotiationID]]&amp;"FinalAccept",Tabelle11[NegotiationID]&amp;Tabelle11[ActionType],Tabelle11[ActionType],,0),_xlfn.XLOOKUP(Tabelle11[[#This Row],[NegotiationID]]&amp;"FinalReject",Tabelle11[NegotiationID]&amp;Tabelle11[ActionType],Tabelle11[ActionType],,0))</f>
        <v>#N/A</v>
      </c>
      <c r="N208">
        <v>21</v>
      </c>
      <c r="O208">
        <v>21</v>
      </c>
      <c r="P208">
        <v>1</v>
      </c>
    </row>
    <row r="209" ht="14.5" hidden="1">
      <c r="A209" t="e">
        <f t="shared" ca="1" si="571"/>
        <v>#VALUE!</v>
      </c>
      <c r="B209" t="e">
        <f t="array" ref="B209" ca="1">_xlfn.XLOOKUP(Tabelle11[[#This Row],[ExperimentID]]&amp;Tabelle11[[#This Row],[NegotiationID]]&amp;Tabelle11[[#This Row],[MessageID]],ALL_IN_ONE[ExperimentID]&amp;ALL_IN_ONE[NegotiationID]&amp;ALL_IN_ONE[MessageID],ALL_IN_ONE[Gesamt_ID],,0)</f>
        <v>#VALUE!</v>
      </c>
      <c r="C209">
        <v>1232</v>
      </c>
      <c r="D209" t="s">
        <v>4534</v>
      </c>
      <c r="E209">
        <v>1233</v>
      </c>
      <c r="H209" t="s">
        <v>6019</v>
      </c>
      <c r="I209" t="e">
        <f t="array" ref="I209">IFERROR(_xlfn.XLOOKUP(Tabelle11[[#This Row],[NegotiationID]]&amp;"FinalAccept",Tabelle11[NegotiationID]&amp;Tabelle11[ActionType],Tabelle11[ActionType],,0),_xlfn.XLOOKUP(Tabelle11[[#This Row],[NegotiationID]]&amp;"FinalReject",Tabelle11[NegotiationID]&amp;Tabelle11[ActionType],Tabelle11[ActionType],,0))</f>
        <v>#N/A</v>
      </c>
      <c r="N209">
        <v>21</v>
      </c>
      <c r="O209">
        <v>21</v>
      </c>
      <c r="P209">
        <v>1</v>
      </c>
    </row>
    <row r="210" ht="14.5" hidden="1">
      <c r="A210" t="e">
        <f t="shared" ca="1" si="571"/>
        <v>#VALUE!</v>
      </c>
      <c r="B210" t="e">
        <f t="array" ref="B210" ca="1">_xlfn.XLOOKUP(Tabelle11[[#This Row],[ExperimentID]]&amp;Tabelle11[[#This Row],[NegotiationID]]&amp;Tabelle11[[#This Row],[MessageID]],ALL_IN_ONE[ExperimentID]&amp;ALL_IN_ONE[NegotiationID]&amp;ALL_IN_ONE[MessageID],ALL_IN_ONE[Gesamt_ID],,0)</f>
        <v>#VALUE!</v>
      </c>
      <c r="C210">
        <v>1264</v>
      </c>
      <c r="D210" t="s">
        <v>4534</v>
      </c>
      <c r="E210">
        <v>1265</v>
      </c>
      <c r="H210" t="s">
        <v>6019</v>
      </c>
      <c r="I210" t="e">
        <f t="array" ref="I210">IFERROR(_xlfn.XLOOKUP(Tabelle11[[#This Row],[NegotiationID]]&amp;"FinalAccept",Tabelle11[NegotiationID]&amp;Tabelle11[ActionType],Tabelle11[ActionType],,0),_xlfn.XLOOKUP(Tabelle11[[#This Row],[NegotiationID]]&amp;"FinalReject",Tabelle11[NegotiationID]&amp;Tabelle11[ActionType],Tabelle11[ActionType],,0))</f>
        <v>#N/A</v>
      </c>
      <c r="N210">
        <v>21</v>
      </c>
      <c r="O210">
        <v>21</v>
      </c>
      <c r="P210">
        <v>1</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12">
    <outlinePr applyStyles="0" summaryBelow="1" summaryRight="1" showOutlineSymbols="1"/>
    <pageSetUpPr autoPageBreaks="1" fitToPage="0"/>
  </sheetPr>
  <sheetViews>
    <sheetView zoomScale="100" workbookViewId="0">
      <selection activeCell="B3" activeCellId="0" sqref="B3"/>
    </sheetView>
  </sheetViews>
  <sheetFormatPr baseColWidth="10" defaultRowHeight="15" customHeight="1"/>
  <cols>
    <col bestFit="1" customWidth="1" min="1" max="1" width="15.453125"/>
    <col bestFit="1" customWidth="1" min="2" max="2" width="13"/>
    <col bestFit="1" customWidth="1" min="3" max="3" width="15.7265625"/>
    <col bestFit="1" customWidth="1" min="4" max="4" width="45.7265625"/>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7" width="255"/>
    <col customWidth="1" min="18" max="18" width="28.7265625"/>
    <col bestFit="1" customWidth="1" min="19" max="19" width="25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4.5" hidden="1">
      <c r="A2" t="e">
        <f t="shared" ref="A2:A65" ca="1" si="572">MID(CELL("Dateiname",$A$1),FIND("]",CELL("Dateiname",$A$1))+1,31)</f>
        <v>#VALUE!</v>
      </c>
      <c r="B2" t="e">
        <f t="array" ref="B2" ca="1">_xlfn.XLOOKUP(Tabelle12[[#This Row],[ExperimentID]]&amp;Tabelle12[[#This Row],[NegotiationID]]&amp;Tabelle12[[#This Row],[MessageID]],ALL_IN_ONE[ExperimentID]&amp;ALL_IN_ONE[NegotiationID]&amp;ALL_IN_ONE[MessageID],ALL_IN_ONE[Gesamt_ID],,0)</f>
        <v>#VALUE!</v>
      </c>
      <c r="C2">
        <v>41310</v>
      </c>
      <c r="D2" t="s">
        <v>4699</v>
      </c>
      <c r="E2">
        <v>41311</v>
      </c>
      <c r="H2" t="s">
        <v>6019</v>
      </c>
      <c r="I2" t="str">
        <f t="array" ref="I2">IFERROR(_xlfn.XLOOKUP(Tabelle12[[#This Row],[NegotiationID]]&amp;"FinalAccept",Tabelle12[NegotiationID]&amp;Tabelle12[ActionType],Tabelle12[ActionType],,0),_xlfn.XLOOKUP(Tabelle12[[#This Row],[NegotiationID]]&amp;"FinalReject",Tabelle12[NegotiationID]&amp;Tabelle12[ActionType],Tabelle12[ActionType],,0))</f>
        <v>FinalAccept</v>
      </c>
      <c r="N2">
        <v>21</v>
      </c>
      <c r="O2">
        <v>3620</v>
      </c>
      <c r="P2">
        <v>14</v>
      </c>
    </row>
    <row r="3" ht="15" customHeight="1">
      <c r="A3" t="e">
        <f t="shared" ca="1" si="572"/>
        <v>#VALUE!</v>
      </c>
      <c r="B3" t="e">
        <f t="array" ref="B3" ca="1">_xlfn.XLOOKUP(Tabelle12[[#This Row],[ExperimentID]]&amp;Tabelle12[[#This Row],[NegotiationID]]&amp;Tabelle12[[#This Row],[MessageID]],ALL_IN_ONE[ExperimentID]&amp;ALL_IN_ONE[NegotiationID]&amp;ALL_IN_ONE[MessageID],ALL_IN_ONE[Gesamt_ID],,0)</f>
        <v>#VALUE!</v>
      </c>
      <c r="C3">
        <v>41310</v>
      </c>
      <c r="D3" t="s">
        <v>4699</v>
      </c>
      <c r="E3">
        <v>47699</v>
      </c>
      <c r="F3">
        <v>41297</v>
      </c>
      <c r="G3">
        <v>41300</v>
      </c>
      <c r="H3" t="s">
        <v>19</v>
      </c>
      <c r="I3" t="str">
        <f t="array" ref="I3">IFERROR(_xlfn.XLOOKUP(Tabelle12[[#This Row],[NegotiationID]]&amp;"FinalAccept",Tabelle12[NegotiationID]&amp;Tabelle12[ActionType],Tabelle12[ActionType],,0),_xlfn.XLOOKUP(Tabelle12[[#This Row],[NegotiationID]]&amp;"FinalReject",Tabelle12[NegotiationID]&amp;Tabelle12[ActionType],Tabelle12[ActionType],,0))</f>
        <v>FinalAccept</v>
      </c>
      <c r="J3">
        <v>0.91500000000000004</v>
      </c>
      <c r="K3">
        <v>0.022499999999999999</v>
      </c>
      <c r="L3">
        <v>0.9375</v>
      </c>
      <c r="M3">
        <v>0.89249999999999996</v>
      </c>
      <c r="N3">
        <v>519</v>
      </c>
      <c r="O3">
        <v>3620</v>
      </c>
      <c r="P3">
        <v>14</v>
      </c>
      <c r="Q3" s="3" t="s">
        <v>4700</v>
      </c>
    </row>
    <row r="4" ht="15" customHeight="1">
      <c r="A4" t="e">
        <f t="shared" ca="1" si="572"/>
        <v>#VALUE!</v>
      </c>
      <c r="B4" t="e">
        <f t="array" ref="B4" ca="1">_xlfn.XLOOKUP(Tabelle12[[#This Row],[ExperimentID]]&amp;Tabelle12[[#This Row],[NegotiationID]]&amp;Tabelle12[[#This Row],[MessageID]],ALL_IN_ONE[ExperimentID]&amp;ALL_IN_ONE[NegotiationID]&amp;ALL_IN_ONE[MessageID],ALL_IN_ONE[Gesamt_ID],,0)</f>
        <v>#VALUE!</v>
      </c>
      <c r="C4">
        <v>41310</v>
      </c>
      <c r="D4" t="s">
        <v>4699</v>
      </c>
      <c r="E4">
        <v>48287</v>
      </c>
      <c r="F4">
        <v>41300</v>
      </c>
      <c r="G4">
        <v>41297</v>
      </c>
      <c r="H4" t="s">
        <v>31</v>
      </c>
      <c r="I4" t="str">
        <f t="array" ref="I4">IFERROR(_xlfn.XLOOKUP(Tabelle12[[#This Row],[NegotiationID]]&amp;"FinalAccept",Tabelle12[NegotiationID]&amp;Tabelle12[ActionType],Tabelle12[ActionType],,0),_xlfn.XLOOKUP(Tabelle12[[#This Row],[NegotiationID]]&amp;"FinalReject",Tabelle12[NegotiationID]&amp;Tabelle12[ActionType],Tabelle12[ActionType],,0))</f>
        <v>FinalAccept</v>
      </c>
      <c r="J4">
        <v>0.80900000000000005</v>
      </c>
      <c r="K4">
        <v>0.19600000000000001</v>
      </c>
      <c r="L4">
        <v>1.0049999999999999</v>
      </c>
      <c r="M4">
        <v>0.61299999999999999</v>
      </c>
      <c r="N4">
        <v>512</v>
      </c>
      <c r="O4">
        <v>3620</v>
      </c>
      <c r="P4">
        <v>14</v>
      </c>
      <c r="Q4" s="3" t="s">
        <v>4701</v>
      </c>
    </row>
    <row r="5" ht="15" customHeight="1">
      <c r="A5" t="e">
        <f t="shared" ca="1" si="572"/>
        <v>#VALUE!</v>
      </c>
      <c r="B5" t="e">
        <f t="array" ref="B5" ca="1">_xlfn.XLOOKUP(Tabelle12[[#This Row],[ExperimentID]]&amp;Tabelle12[[#This Row],[NegotiationID]]&amp;Tabelle12[[#This Row],[MessageID]],ALL_IN_ONE[ExperimentID]&amp;ALL_IN_ONE[NegotiationID]&amp;ALL_IN_ONE[MessageID],ALL_IN_ONE[Gesamt_ID],,0)</f>
        <v>#VALUE!</v>
      </c>
      <c r="C5">
        <v>41310</v>
      </c>
      <c r="D5" t="s">
        <v>4699</v>
      </c>
      <c r="E5">
        <v>48648</v>
      </c>
      <c r="F5">
        <v>41297</v>
      </c>
      <c r="G5">
        <v>41300</v>
      </c>
      <c r="H5" t="s">
        <v>31</v>
      </c>
      <c r="I5" t="str">
        <f t="array" ref="I5">IFERROR(_xlfn.XLOOKUP(Tabelle12[[#This Row],[NegotiationID]]&amp;"FinalAccept",Tabelle12[NegotiationID]&amp;Tabelle12[ActionType],Tabelle12[ActionType],,0),_xlfn.XLOOKUP(Tabelle12[[#This Row],[NegotiationID]]&amp;"FinalReject",Tabelle12[NegotiationID]&amp;Tabelle12[ActionType],Tabelle12[ActionType],,0))</f>
        <v>FinalAccept</v>
      </c>
      <c r="J5">
        <v>0.74019999999999997</v>
      </c>
      <c r="K5">
        <v>0.33900000000000002</v>
      </c>
      <c r="L5">
        <v>1.0791999999999999</v>
      </c>
      <c r="M5">
        <v>0.4012</v>
      </c>
      <c r="N5">
        <v>630</v>
      </c>
      <c r="O5">
        <v>3620</v>
      </c>
      <c r="P5">
        <v>14</v>
      </c>
      <c r="Q5" s="3" t="s">
        <v>4702</v>
      </c>
    </row>
    <row r="6" ht="15" customHeight="1">
      <c r="A6" t="e">
        <f t="shared" ca="1" si="572"/>
        <v>#VALUE!</v>
      </c>
      <c r="B6" t="e">
        <f t="array" ref="B6" ca="1">_xlfn.XLOOKUP(Tabelle12[[#This Row],[ExperimentID]]&amp;Tabelle12[[#This Row],[NegotiationID]]&amp;Tabelle12[[#This Row],[MessageID]],ALL_IN_ONE[ExperimentID]&amp;ALL_IN_ONE[NegotiationID]&amp;ALL_IN_ONE[MessageID],ALL_IN_ONE[Gesamt_ID],,0)</f>
        <v>#VALUE!</v>
      </c>
      <c r="C6">
        <v>41310</v>
      </c>
      <c r="D6" t="s">
        <v>4699</v>
      </c>
      <c r="E6">
        <v>48685</v>
      </c>
      <c r="F6">
        <v>41300</v>
      </c>
      <c r="G6">
        <v>41297</v>
      </c>
      <c r="H6" t="s">
        <v>31</v>
      </c>
      <c r="I6" t="str">
        <f t="array" ref="I6">IFERROR(_xlfn.XLOOKUP(Tabelle12[[#This Row],[NegotiationID]]&amp;"FinalAccept",Tabelle12[NegotiationID]&amp;Tabelle12[ActionType],Tabelle12[ActionType],,0),_xlfn.XLOOKUP(Tabelle12[[#This Row],[NegotiationID]]&amp;"FinalReject",Tabelle12[NegotiationID]&amp;Tabelle12[ActionType],Tabelle12[ActionType],,0))</f>
        <v>FinalAccept</v>
      </c>
      <c r="J6">
        <v>0.74150000000000005</v>
      </c>
      <c r="K6">
        <v>0.27600000000000002</v>
      </c>
      <c r="L6">
        <v>1.0175000000000001</v>
      </c>
      <c r="M6">
        <v>0.46550000000000002</v>
      </c>
      <c r="N6">
        <v>296</v>
      </c>
      <c r="O6">
        <v>3620</v>
      </c>
      <c r="P6">
        <v>14</v>
      </c>
      <c r="Q6" s="3" t="s">
        <v>4703</v>
      </c>
    </row>
    <row r="7" ht="15" customHeight="1">
      <c r="A7" t="e">
        <f t="shared" ca="1" si="572"/>
        <v>#VALUE!</v>
      </c>
      <c r="B7" t="e">
        <f t="array" ref="B7" ca="1">_xlfn.XLOOKUP(Tabelle12[[#This Row],[ExperimentID]]&amp;Tabelle12[[#This Row],[NegotiationID]]&amp;Tabelle12[[#This Row],[MessageID]],ALL_IN_ONE[ExperimentID]&amp;ALL_IN_ONE[NegotiationID]&amp;ALL_IN_ONE[MessageID],ALL_IN_ONE[Gesamt_ID],,0)</f>
        <v>#VALUE!</v>
      </c>
      <c r="C7">
        <v>41310</v>
      </c>
      <c r="D7" t="s">
        <v>4699</v>
      </c>
      <c r="E7">
        <v>48736</v>
      </c>
      <c r="F7">
        <v>41297</v>
      </c>
      <c r="G7">
        <v>41300</v>
      </c>
      <c r="H7" t="s">
        <v>31</v>
      </c>
      <c r="I7" t="str">
        <f t="array" ref="I7">IFERROR(_xlfn.XLOOKUP(Tabelle12[[#This Row],[NegotiationID]]&amp;"FinalAccept",Tabelle12[NegotiationID]&amp;Tabelle12[ActionType],Tabelle12[ActionType],,0),_xlfn.XLOOKUP(Tabelle12[[#This Row],[NegotiationID]]&amp;"FinalReject",Tabelle12[NegotiationID]&amp;Tabelle12[ActionType],Tabelle12[ActionType],,0))</f>
        <v>FinalAccept</v>
      </c>
      <c r="J7">
        <v>0.69769999999999999</v>
      </c>
      <c r="K7">
        <v>0.36149999999999999</v>
      </c>
      <c r="L7">
        <v>1.0591999999999999</v>
      </c>
      <c r="M7">
        <v>0.3362</v>
      </c>
      <c r="N7">
        <v>315</v>
      </c>
      <c r="O7">
        <v>3620</v>
      </c>
      <c r="P7">
        <v>14</v>
      </c>
      <c r="Q7" s="3" t="s">
        <v>4704</v>
      </c>
    </row>
    <row r="8" ht="15" customHeight="1">
      <c r="A8" t="e">
        <f t="shared" ca="1" si="572"/>
        <v>#VALUE!</v>
      </c>
      <c r="B8" t="e">
        <f t="array" ref="B8" ca="1">_xlfn.XLOOKUP(Tabelle12[[#This Row],[ExperimentID]]&amp;Tabelle12[[#This Row],[NegotiationID]]&amp;Tabelle12[[#This Row],[MessageID]],ALL_IN_ONE[ExperimentID]&amp;ALL_IN_ONE[NegotiationID]&amp;ALL_IN_ONE[MessageID],ALL_IN_ONE[Gesamt_ID],,0)</f>
        <v>#VALUE!</v>
      </c>
      <c r="C8">
        <v>41310</v>
      </c>
      <c r="D8" t="s">
        <v>4699</v>
      </c>
      <c r="E8">
        <v>48789</v>
      </c>
      <c r="F8">
        <v>41300</v>
      </c>
      <c r="G8">
        <v>41297</v>
      </c>
      <c r="H8" t="s">
        <v>31</v>
      </c>
      <c r="I8" t="str">
        <f t="array" ref="I8">IFERROR(_xlfn.XLOOKUP(Tabelle12[[#This Row],[NegotiationID]]&amp;"FinalAccept",Tabelle12[NegotiationID]&amp;Tabelle12[ActionType],Tabelle12[ActionType],,0),_xlfn.XLOOKUP(Tabelle12[[#This Row],[NegotiationID]]&amp;"FinalReject",Tabelle12[NegotiationID]&amp;Tabelle12[ActionType],Tabelle12[ActionType],,0))</f>
        <v>FinalAccept</v>
      </c>
      <c r="J8">
        <v>0.66300000000000003</v>
      </c>
      <c r="K8">
        <v>0.23269999999999999</v>
      </c>
      <c r="L8">
        <v>0.89570000000000005</v>
      </c>
      <c r="M8">
        <v>0.43030000000000002</v>
      </c>
      <c r="N8">
        <v>214</v>
      </c>
      <c r="O8">
        <v>3620</v>
      </c>
      <c r="P8">
        <v>14</v>
      </c>
      <c r="Q8" s="3" t="s">
        <v>4705</v>
      </c>
    </row>
    <row r="9" ht="15" customHeight="1">
      <c r="A9" t="e">
        <f t="shared" ca="1" si="572"/>
        <v>#VALUE!</v>
      </c>
      <c r="B9" t="e">
        <f t="array" ref="B9" ca="1">_xlfn.XLOOKUP(Tabelle12[[#This Row],[ExperimentID]]&amp;Tabelle12[[#This Row],[NegotiationID]]&amp;Tabelle12[[#This Row],[MessageID]],ALL_IN_ONE[ExperimentID]&amp;ALL_IN_ONE[NegotiationID]&amp;ALL_IN_ONE[MessageID],ALL_IN_ONE[Gesamt_ID],,0)</f>
        <v>#VALUE!</v>
      </c>
      <c r="C9">
        <v>41310</v>
      </c>
      <c r="D9" t="s">
        <v>4699</v>
      </c>
      <c r="E9">
        <v>48933</v>
      </c>
      <c r="F9">
        <v>41297</v>
      </c>
      <c r="G9">
        <v>41300</v>
      </c>
      <c r="H9" t="s">
        <v>31</v>
      </c>
      <c r="I9" t="str">
        <f t="array" ref="I9">IFERROR(_xlfn.XLOOKUP(Tabelle12[[#This Row],[NegotiationID]]&amp;"FinalAccept",Tabelle12[NegotiationID]&amp;Tabelle12[ActionType],Tabelle12[ActionType],,0),_xlfn.XLOOKUP(Tabelle12[[#This Row],[NegotiationID]]&amp;"FinalReject",Tabelle12[NegotiationID]&amp;Tabelle12[ActionType],Tabelle12[ActionType],,0))</f>
        <v>FinalAccept</v>
      </c>
      <c r="J9">
        <v>0.66579999999999995</v>
      </c>
      <c r="K9">
        <v>0.2475</v>
      </c>
      <c r="L9">
        <v>0.9133</v>
      </c>
      <c r="M9">
        <v>0.41830000000000001</v>
      </c>
      <c r="N9">
        <v>475</v>
      </c>
      <c r="O9">
        <v>3620</v>
      </c>
      <c r="P9">
        <v>14</v>
      </c>
      <c r="Q9" s="3" t="s">
        <v>4706</v>
      </c>
    </row>
    <row r="10" ht="15" customHeight="1">
      <c r="A10" t="e">
        <f t="shared" ca="1" si="572"/>
        <v>#VALUE!</v>
      </c>
      <c r="B10" t="e">
        <f t="array" ref="B10" ca="1">_xlfn.XLOOKUP(Tabelle12[[#This Row],[ExperimentID]]&amp;Tabelle12[[#This Row],[NegotiationID]]&amp;Tabelle12[[#This Row],[MessageID]],ALL_IN_ONE[ExperimentID]&amp;ALL_IN_ONE[NegotiationID]&amp;ALL_IN_ONE[MessageID],ALL_IN_ONE[Gesamt_ID],,0)</f>
        <v>#VALUE!</v>
      </c>
      <c r="C10">
        <v>41310</v>
      </c>
      <c r="D10" t="s">
        <v>4699</v>
      </c>
      <c r="E10">
        <v>49497</v>
      </c>
      <c r="F10">
        <v>41300</v>
      </c>
      <c r="G10">
        <v>41297</v>
      </c>
      <c r="H10" t="s">
        <v>31</v>
      </c>
      <c r="I10" t="str">
        <f t="array" ref="I10">IFERROR(_xlfn.XLOOKUP(Tabelle12[[#This Row],[NegotiationID]]&amp;"FinalAccept",Tabelle12[NegotiationID]&amp;Tabelle12[ActionType],Tabelle12[ActionType],,0),_xlfn.XLOOKUP(Tabelle12[[#This Row],[NegotiationID]]&amp;"FinalReject",Tabelle12[NegotiationID]&amp;Tabelle12[ActionType],Tabelle12[ActionType],,0))</f>
        <v>FinalAccept</v>
      </c>
      <c r="J10">
        <v>0.61350000000000005</v>
      </c>
      <c r="K10">
        <v>0.45169999999999999</v>
      </c>
      <c r="L10">
        <v>1.0651999999999999</v>
      </c>
      <c r="M10">
        <v>0.1618</v>
      </c>
      <c r="N10">
        <v>287</v>
      </c>
      <c r="O10">
        <v>3620</v>
      </c>
      <c r="P10">
        <v>14</v>
      </c>
      <c r="Q10" s="3" t="s">
        <v>4707</v>
      </c>
    </row>
    <row r="11" ht="15" customHeight="1">
      <c r="A11" t="e">
        <f t="shared" ca="1" si="572"/>
        <v>#VALUE!</v>
      </c>
      <c r="B11" t="e">
        <f t="array" ref="B11" ca="1">_xlfn.XLOOKUP(Tabelle12[[#This Row],[ExperimentID]]&amp;Tabelle12[[#This Row],[NegotiationID]]&amp;Tabelle12[[#This Row],[MessageID]],ALL_IN_ONE[ExperimentID]&amp;ALL_IN_ONE[NegotiationID]&amp;ALL_IN_ONE[MessageID],ALL_IN_ONE[Gesamt_ID],,0)</f>
        <v>#VALUE!</v>
      </c>
      <c r="C11">
        <v>41310</v>
      </c>
      <c r="D11" t="s">
        <v>4699</v>
      </c>
      <c r="E11">
        <v>49510</v>
      </c>
      <c r="F11">
        <v>41297</v>
      </c>
      <c r="G11">
        <v>41300</v>
      </c>
      <c r="H11" t="s">
        <v>31</v>
      </c>
      <c r="I11" t="str">
        <f t="array" ref="I11">IFERROR(_xlfn.XLOOKUP(Tabelle12[[#This Row],[NegotiationID]]&amp;"FinalAccept",Tabelle12[NegotiationID]&amp;Tabelle12[ActionType],Tabelle12[ActionType],,0),_xlfn.XLOOKUP(Tabelle12[[#This Row],[NegotiationID]]&amp;"FinalReject",Tabelle12[NegotiationID]&amp;Tabelle12[ActionType],Tabelle12[ActionType],,0))</f>
        <v>FinalAccept</v>
      </c>
      <c r="J11">
        <v>0.68669999999999998</v>
      </c>
      <c r="K11">
        <v>0.41099999999999998</v>
      </c>
      <c r="L11">
        <v>1.0976999999999999</v>
      </c>
      <c r="M11">
        <v>0.2757</v>
      </c>
      <c r="N11">
        <v>109</v>
      </c>
      <c r="O11">
        <v>3620</v>
      </c>
      <c r="P11">
        <v>14</v>
      </c>
      <c r="Q11" s="3" t="s">
        <v>4708</v>
      </c>
    </row>
    <row r="12" ht="15" customHeight="1">
      <c r="A12" t="e">
        <f t="shared" ca="1" si="572"/>
        <v>#VALUE!</v>
      </c>
      <c r="B12" t="e">
        <f t="array" ref="B12" ca="1">_xlfn.XLOOKUP(Tabelle12[[#This Row],[ExperimentID]]&amp;Tabelle12[[#This Row],[NegotiationID]]&amp;Tabelle12[[#This Row],[MessageID]],ALL_IN_ONE[ExperimentID]&amp;ALL_IN_ONE[NegotiationID]&amp;ALL_IN_ONE[MessageID],ALL_IN_ONE[Gesamt_ID],,0)</f>
        <v>#VALUE!</v>
      </c>
      <c r="C12">
        <v>41310</v>
      </c>
      <c r="D12" t="s">
        <v>4699</v>
      </c>
      <c r="E12">
        <v>49548</v>
      </c>
      <c r="F12">
        <v>41300</v>
      </c>
      <c r="G12">
        <v>41297</v>
      </c>
      <c r="H12" t="s">
        <v>31</v>
      </c>
      <c r="I12" t="str">
        <f t="array" ref="I12">IFERROR(_xlfn.XLOOKUP(Tabelle12[[#This Row],[NegotiationID]]&amp;"FinalAccept",Tabelle12[NegotiationID]&amp;Tabelle12[ActionType],Tabelle12[ActionType],,0),_xlfn.XLOOKUP(Tabelle12[[#This Row],[NegotiationID]]&amp;"FinalReject",Tabelle12[NegotiationID]&amp;Tabelle12[ActionType],Tabelle12[ActionType],,0))</f>
        <v>FinalAccept</v>
      </c>
      <c r="J12">
        <v>0.55100000000000005</v>
      </c>
      <c r="K12">
        <v>0.58999999999999997</v>
      </c>
      <c r="L12">
        <v>1.141</v>
      </c>
      <c r="M12">
        <v>0.039</v>
      </c>
      <c r="N12">
        <v>55</v>
      </c>
      <c r="O12">
        <v>3620</v>
      </c>
      <c r="P12">
        <v>14</v>
      </c>
      <c r="Q12" s="3" t="s">
        <v>4709</v>
      </c>
    </row>
    <row r="13" ht="15" customHeight="1">
      <c r="A13" t="e">
        <f t="shared" ca="1" si="572"/>
        <v>#VALUE!</v>
      </c>
      <c r="B13" t="e">
        <f t="array" ref="B13" ca="1">_xlfn.XLOOKUP(Tabelle12[[#This Row],[ExperimentID]]&amp;Tabelle12[[#This Row],[NegotiationID]]&amp;Tabelle12[[#This Row],[MessageID]],ALL_IN_ONE[ExperimentID]&amp;ALL_IN_ONE[NegotiationID]&amp;ALL_IN_ONE[MessageID],ALL_IN_ONE[Gesamt_ID],,0)</f>
        <v>#VALUE!</v>
      </c>
      <c r="C13">
        <v>41310</v>
      </c>
      <c r="D13" t="s">
        <v>4699</v>
      </c>
      <c r="E13">
        <v>49551</v>
      </c>
      <c r="F13">
        <v>41297</v>
      </c>
      <c r="G13">
        <v>41300</v>
      </c>
      <c r="H13" t="s">
        <v>31</v>
      </c>
      <c r="I13" t="str">
        <f t="array" ref="I13">IFERROR(_xlfn.XLOOKUP(Tabelle12[[#This Row],[NegotiationID]]&amp;"FinalAccept",Tabelle12[NegotiationID]&amp;Tabelle12[ActionType],Tabelle12[ActionType],,0),_xlfn.XLOOKUP(Tabelle12[[#This Row],[NegotiationID]]&amp;"FinalReject",Tabelle12[NegotiationID]&amp;Tabelle12[ActionType],Tabelle12[ActionType],,0))</f>
        <v>FinalAccept</v>
      </c>
      <c r="J13">
        <v>0.67000000000000004</v>
      </c>
      <c r="K13">
        <v>0.49099999999999999</v>
      </c>
      <c r="L13">
        <v>1.161</v>
      </c>
      <c r="M13">
        <v>0.17899999999999999</v>
      </c>
      <c r="N13">
        <v>46</v>
      </c>
      <c r="O13">
        <v>3620</v>
      </c>
      <c r="P13">
        <v>14</v>
      </c>
      <c r="Q13" s="3" t="s">
        <v>4710</v>
      </c>
    </row>
    <row r="14" ht="15" customHeight="1">
      <c r="A14" t="e">
        <f t="shared" ca="1" si="572"/>
        <v>#VALUE!</v>
      </c>
      <c r="B14" t="e">
        <f t="array" ref="B14" ca="1">_xlfn.XLOOKUP(Tabelle12[[#This Row],[ExperimentID]]&amp;Tabelle12[[#This Row],[NegotiationID]]&amp;Tabelle12[[#This Row],[MessageID]],ALL_IN_ONE[ExperimentID]&amp;ALL_IN_ONE[NegotiationID]&amp;ALL_IN_ONE[MessageID],ALL_IN_ONE[Gesamt_ID],,0)</f>
        <v>#VALUE!</v>
      </c>
      <c r="C14">
        <v>41310</v>
      </c>
      <c r="D14" t="s">
        <v>4699</v>
      </c>
      <c r="E14">
        <v>49555</v>
      </c>
      <c r="F14">
        <v>41300</v>
      </c>
      <c r="G14">
        <v>41297</v>
      </c>
      <c r="H14" t="s">
        <v>31</v>
      </c>
      <c r="I14" t="str">
        <f t="array" ref="I14">IFERROR(_xlfn.XLOOKUP(Tabelle12[[#This Row],[NegotiationID]]&amp;"FinalAccept",Tabelle12[NegotiationID]&amp;Tabelle12[ActionType],Tabelle12[ActionType],,0),_xlfn.XLOOKUP(Tabelle12[[#This Row],[NegotiationID]]&amp;"FinalReject",Tabelle12[NegotiationID]&amp;Tabelle12[ActionType],Tabelle12[ActionType],,0))</f>
        <v>FinalAccept</v>
      </c>
      <c r="J14">
        <v>0.51100000000000001</v>
      </c>
      <c r="K14">
        <v>0.64329999999999998</v>
      </c>
      <c r="L14">
        <v>1.1543000000000001</v>
      </c>
      <c r="M14">
        <v>0.1323</v>
      </c>
      <c r="N14">
        <v>74</v>
      </c>
      <c r="O14">
        <v>3620</v>
      </c>
      <c r="P14">
        <v>14</v>
      </c>
      <c r="Q14" s="3" t="s">
        <v>4711</v>
      </c>
    </row>
    <row r="15" ht="15" customHeight="1">
      <c r="A15" t="e">
        <f t="shared" ca="1" si="572"/>
        <v>#VALUE!</v>
      </c>
      <c r="B15" t="e">
        <f t="array" ref="B15" ca="1">_xlfn.XLOOKUP(Tabelle12[[#This Row],[ExperimentID]]&amp;Tabelle12[[#This Row],[NegotiationID]]&amp;Tabelle12[[#This Row],[MessageID]],ALL_IN_ONE[ExperimentID]&amp;ALL_IN_ONE[NegotiationID]&amp;ALL_IN_ONE[MessageID],ALL_IN_ONE[Gesamt_ID],,0)</f>
        <v>#VALUE!</v>
      </c>
      <c r="C15">
        <v>41310</v>
      </c>
      <c r="D15" t="s">
        <v>4699</v>
      </c>
      <c r="E15">
        <v>49557</v>
      </c>
      <c r="F15">
        <v>41297</v>
      </c>
      <c r="G15">
        <v>41300</v>
      </c>
      <c r="H15" t="s">
        <v>20</v>
      </c>
      <c r="I15" t="str">
        <f t="array" ref="I15">IFERROR(_xlfn.XLOOKUP(Tabelle12[[#This Row],[NegotiationID]]&amp;"FinalAccept",Tabelle12[NegotiationID]&amp;Tabelle12[ActionType],Tabelle12[ActionType],,0),_xlfn.XLOOKUP(Tabelle12[[#This Row],[NegotiationID]]&amp;"FinalReject",Tabelle12[NegotiationID]&amp;Tabelle12[ActionType],Tabelle12[ActionType],,0))</f>
        <v>FinalAccept</v>
      </c>
      <c r="J15">
        <v>0.64329999999999998</v>
      </c>
      <c r="K15">
        <v>0.51100000000000001</v>
      </c>
      <c r="L15">
        <v>1.1543000000000001</v>
      </c>
      <c r="M15">
        <v>0.1323</v>
      </c>
      <c r="N15">
        <v>67</v>
      </c>
      <c r="O15">
        <v>3620</v>
      </c>
      <c r="P15">
        <v>14</v>
      </c>
      <c r="Q15" s="3" t="s">
        <v>4712</v>
      </c>
    </row>
    <row r="16" ht="14.5" hidden="1">
      <c r="A16" t="e">
        <f t="shared" ca="1" si="572"/>
        <v>#VALUE!</v>
      </c>
      <c r="B16" t="e">
        <f t="array" ref="B16" ca="1">_xlfn.XLOOKUP(Tabelle12[[#This Row],[ExperimentID]]&amp;Tabelle12[[#This Row],[NegotiationID]]&amp;Tabelle12[[#This Row],[MessageID]],ALL_IN_ONE[ExperimentID]&amp;ALL_IN_ONE[NegotiationID]&amp;ALL_IN_ONE[MessageID],ALL_IN_ONE[Gesamt_ID],,0)</f>
        <v>#VALUE!</v>
      </c>
      <c r="C16">
        <v>41338</v>
      </c>
      <c r="D16" t="s">
        <v>4699</v>
      </c>
      <c r="E16">
        <v>41339</v>
      </c>
      <c r="H16" t="s">
        <v>6019</v>
      </c>
      <c r="I16" t="str">
        <f t="array" ref="I16">IFERROR(_xlfn.XLOOKUP(Tabelle12[[#This Row],[NegotiationID]]&amp;"FinalAccept",Tabelle12[NegotiationID]&amp;Tabelle12[ActionType],Tabelle12[ActionType],,0),_xlfn.XLOOKUP(Tabelle12[[#This Row],[NegotiationID]]&amp;"FinalReject",Tabelle12[NegotiationID]&amp;Tabelle12[ActionType],Tabelle12[ActionType],,0))</f>
        <v>FinalReject</v>
      </c>
      <c r="N16">
        <v>21</v>
      </c>
      <c r="O16">
        <v>5211</v>
      </c>
      <c r="P16">
        <v>17</v>
      </c>
    </row>
    <row r="17" ht="15" customHeight="1">
      <c r="A17" t="e">
        <f t="shared" ca="1" si="572"/>
        <v>#VALUE!</v>
      </c>
      <c r="B17" t="e">
        <f t="array" ref="B17" ca="1">_xlfn.XLOOKUP(Tabelle12[[#This Row],[ExperimentID]]&amp;Tabelle12[[#This Row],[NegotiationID]]&amp;Tabelle12[[#This Row],[MessageID]],ALL_IN_ONE[ExperimentID]&amp;ALL_IN_ONE[NegotiationID]&amp;ALL_IN_ONE[MessageID],ALL_IN_ONE[Gesamt_ID],,0)</f>
        <v>#VALUE!</v>
      </c>
      <c r="C17">
        <v>41338</v>
      </c>
      <c r="D17" t="s">
        <v>4699</v>
      </c>
      <c r="E17">
        <v>47314</v>
      </c>
      <c r="F17">
        <v>41325</v>
      </c>
      <c r="G17">
        <v>41328</v>
      </c>
      <c r="H17" t="s">
        <v>19</v>
      </c>
      <c r="I17" t="str">
        <f t="array" ref="I17">IFERROR(_xlfn.XLOOKUP(Tabelle12[[#This Row],[NegotiationID]]&amp;"FinalAccept",Tabelle12[NegotiationID]&amp;Tabelle12[ActionType],Tabelle12[ActionType],,0),_xlfn.XLOOKUP(Tabelle12[[#This Row],[NegotiationID]]&amp;"FinalReject",Tabelle12[NegotiationID]&amp;Tabelle12[ActionType],Tabelle12[ActionType],,0))</f>
        <v>FinalReject</v>
      </c>
      <c r="J17">
        <v>0.95330000000000004</v>
      </c>
      <c r="K17">
        <v>0.082500000000000004</v>
      </c>
      <c r="L17">
        <v>1.0358000000000001</v>
      </c>
      <c r="M17">
        <v>0.87080000000000002</v>
      </c>
      <c r="N17">
        <v>179</v>
      </c>
      <c r="O17">
        <v>5211</v>
      </c>
      <c r="P17">
        <v>17</v>
      </c>
      <c r="Q17" s="3" t="s">
        <v>4713</v>
      </c>
    </row>
    <row r="18" ht="15" customHeight="1">
      <c r="A18" t="e">
        <f t="shared" ca="1" si="572"/>
        <v>#VALUE!</v>
      </c>
      <c r="B18" t="e">
        <f t="array" ref="B18" ca="1">_xlfn.XLOOKUP(Tabelle12[[#This Row],[ExperimentID]]&amp;Tabelle12[[#This Row],[NegotiationID]]&amp;Tabelle12[[#This Row],[MessageID]],ALL_IN_ONE[ExperimentID]&amp;ALL_IN_ONE[NegotiationID]&amp;ALL_IN_ONE[MessageID],ALL_IN_ONE[Gesamt_ID],,0)</f>
        <v>#VALUE!</v>
      </c>
      <c r="C18">
        <v>41338</v>
      </c>
      <c r="D18" t="s">
        <v>4699</v>
      </c>
      <c r="E18">
        <v>48073</v>
      </c>
      <c r="F18">
        <v>41328</v>
      </c>
      <c r="G18">
        <v>41325</v>
      </c>
      <c r="H18" t="s">
        <v>31</v>
      </c>
      <c r="I18" t="str">
        <f t="array" ref="I18">IFERROR(_xlfn.XLOOKUP(Tabelle12[[#This Row],[NegotiationID]]&amp;"FinalAccept",Tabelle12[NegotiationID]&amp;Tabelle12[ActionType],Tabelle12[ActionType],,0),_xlfn.XLOOKUP(Tabelle12[[#This Row],[NegotiationID]]&amp;"FinalReject",Tabelle12[NegotiationID]&amp;Tabelle12[ActionType],Tabelle12[ActionType],,0))</f>
        <v>FinalReject</v>
      </c>
      <c r="J18">
        <v>0.9375</v>
      </c>
      <c r="K18">
        <v>0.02</v>
      </c>
      <c r="L18">
        <v>0.95750000000000002</v>
      </c>
      <c r="M18">
        <v>0.91749999999999998</v>
      </c>
      <c r="N18">
        <v>149</v>
      </c>
      <c r="O18">
        <v>5211</v>
      </c>
      <c r="P18">
        <v>17</v>
      </c>
      <c r="Q18" s="3" t="s">
        <v>4714</v>
      </c>
    </row>
    <row r="19" ht="15" customHeight="1">
      <c r="A19" t="e">
        <f t="shared" ca="1" si="572"/>
        <v>#VALUE!</v>
      </c>
      <c r="B19" t="e">
        <f t="array" ref="B19" ca="1">_xlfn.XLOOKUP(Tabelle12[[#This Row],[ExperimentID]]&amp;Tabelle12[[#This Row],[NegotiationID]]&amp;Tabelle12[[#This Row],[MessageID]],ALL_IN_ONE[ExperimentID]&amp;ALL_IN_ONE[NegotiationID]&amp;ALL_IN_ONE[MessageID],ALL_IN_ONE[Gesamt_ID],,0)</f>
        <v>#VALUE!</v>
      </c>
      <c r="C19">
        <v>41338</v>
      </c>
      <c r="D19" t="s">
        <v>4699</v>
      </c>
      <c r="E19">
        <v>48319</v>
      </c>
      <c r="F19">
        <v>41325</v>
      </c>
      <c r="G19">
        <v>41328</v>
      </c>
      <c r="H19" t="s">
        <v>31</v>
      </c>
      <c r="I19" t="str">
        <f t="array" ref="I19">IFERROR(_xlfn.XLOOKUP(Tabelle12[[#This Row],[NegotiationID]]&amp;"FinalAccept",Tabelle12[NegotiationID]&amp;Tabelle12[ActionType],Tabelle12[ActionType],,0),_xlfn.XLOOKUP(Tabelle12[[#This Row],[NegotiationID]]&amp;"FinalReject",Tabelle12[NegotiationID]&amp;Tabelle12[ActionType],Tabelle12[ActionType],,0))</f>
        <v>FinalReject</v>
      </c>
      <c r="J19">
        <v>0.8417</v>
      </c>
      <c r="K19">
        <v>0.125</v>
      </c>
      <c r="L19">
        <v>0.9667</v>
      </c>
      <c r="M19">
        <v>0.7167</v>
      </c>
      <c r="N19">
        <v>524</v>
      </c>
      <c r="O19">
        <v>5211</v>
      </c>
      <c r="P19">
        <v>17</v>
      </c>
      <c r="Q19" s="3" t="s">
        <v>4715</v>
      </c>
    </row>
    <row r="20" ht="15" customHeight="1">
      <c r="A20" t="e">
        <f t="shared" ca="1" si="572"/>
        <v>#VALUE!</v>
      </c>
      <c r="B20" t="e">
        <f t="array" ref="B20" ca="1">_xlfn.XLOOKUP(Tabelle12[[#This Row],[ExperimentID]]&amp;Tabelle12[[#This Row],[NegotiationID]]&amp;Tabelle12[[#This Row],[MessageID]],ALL_IN_ONE[ExperimentID]&amp;ALL_IN_ONE[NegotiationID]&amp;ALL_IN_ONE[MessageID],ALL_IN_ONE[Gesamt_ID],,0)</f>
        <v>#VALUE!</v>
      </c>
      <c r="C20">
        <v>41338</v>
      </c>
      <c r="D20" t="s">
        <v>4699</v>
      </c>
      <c r="E20">
        <v>48645</v>
      </c>
      <c r="F20">
        <v>41328</v>
      </c>
      <c r="G20">
        <v>41325</v>
      </c>
      <c r="H20" t="s">
        <v>31</v>
      </c>
      <c r="I20" t="str">
        <f t="array" ref="I20">IFERROR(_xlfn.XLOOKUP(Tabelle12[[#This Row],[NegotiationID]]&amp;"FinalAccept",Tabelle12[NegotiationID]&amp;Tabelle12[ActionType],Tabelle12[ActionType],,0),_xlfn.XLOOKUP(Tabelle12[[#This Row],[NegotiationID]]&amp;"FinalReject",Tabelle12[NegotiationID]&amp;Tabelle12[ActionType],Tabelle12[ActionType],,0))</f>
        <v>FinalReject</v>
      </c>
      <c r="J20">
        <v>0.77849999999999997</v>
      </c>
      <c r="K20">
        <v>0.27750000000000002</v>
      </c>
      <c r="L20">
        <v>1.056</v>
      </c>
      <c r="M20">
        <v>0.501</v>
      </c>
      <c r="N20">
        <v>542</v>
      </c>
      <c r="O20">
        <v>5211</v>
      </c>
      <c r="P20">
        <v>17</v>
      </c>
      <c r="Q20" s="3" t="s">
        <v>4716</v>
      </c>
    </row>
    <row r="21" ht="174" hidden="1">
      <c r="A21" t="e">
        <f t="shared" ca="1" si="572"/>
        <v>#VALUE!</v>
      </c>
      <c r="B21" t="e">
        <f t="array" ref="B21" ca="1">_xlfn.XLOOKUP(Tabelle12[[#This Row],[ExperimentID]]&amp;Tabelle12[[#This Row],[NegotiationID]]&amp;Tabelle12[[#This Row],[MessageID]],ALL_IN_ONE[ExperimentID]&amp;ALL_IN_ONE[NegotiationID]&amp;ALL_IN_ONE[MessageID],ALL_IN_ONE[Gesamt_ID],,0)</f>
        <v>#VALUE!</v>
      </c>
      <c r="C21">
        <v>41338</v>
      </c>
      <c r="D21" t="s">
        <v>4699</v>
      </c>
      <c r="E21">
        <v>48656</v>
      </c>
      <c r="F21">
        <v>41325</v>
      </c>
      <c r="G21">
        <v>41328</v>
      </c>
      <c r="H21" t="s">
        <v>22</v>
      </c>
      <c r="I21" t="str">
        <f t="array" ref="I21">IFERROR(_xlfn.XLOOKUP(Tabelle12[[#This Row],[NegotiationID]]&amp;"FinalAccept",Tabelle12[NegotiationID]&amp;Tabelle12[ActionType],Tabelle12[ActionType],,0),_xlfn.XLOOKUP(Tabelle12[[#This Row],[NegotiationID]]&amp;"FinalReject",Tabelle12[NegotiationID]&amp;Tabelle12[ActionType],Tabelle12[ActionType],,0))</f>
        <v>FinalReject</v>
      </c>
      <c r="N21">
        <v>306</v>
      </c>
      <c r="O21">
        <v>5211</v>
      </c>
      <c r="P21">
        <v>17</v>
      </c>
      <c r="Q21" s="3" t="s">
        <v>6740</v>
      </c>
    </row>
    <row r="22" ht="174" hidden="1">
      <c r="A22" t="e">
        <f t="shared" ca="1" si="572"/>
        <v>#VALUE!</v>
      </c>
      <c r="B22" t="e">
        <f t="array" ref="B22" ca="1">_xlfn.XLOOKUP(Tabelle12[[#This Row],[ExperimentID]]&amp;Tabelle12[[#This Row],[NegotiationID]]&amp;Tabelle12[[#This Row],[MessageID]],ALL_IN_ONE[ExperimentID]&amp;ALL_IN_ONE[NegotiationID]&amp;ALL_IN_ONE[MessageID],ALL_IN_ONE[Gesamt_ID],,0)</f>
        <v>#VALUE!</v>
      </c>
      <c r="C22">
        <v>41338</v>
      </c>
      <c r="D22" t="s">
        <v>4699</v>
      </c>
      <c r="E22">
        <v>48854</v>
      </c>
      <c r="F22">
        <v>41328</v>
      </c>
      <c r="G22">
        <v>41325</v>
      </c>
      <c r="H22" t="s">
        <v>24</v>
      </c>
      <c r="I22" t="str">
        <f t="array" ref="I22">IFERROR(_xlfn.XLOOKUP(Tabelle12[[#This Row],[NegotiationID]]&amp;"FinalAccept",Tabelle12[NegotiationID]&amp;Tabelle12[ActionType],Tabelle12[ActionType],,0),_xlfn.XLOOKUP(Tabelle12[[#This Row],[NegotiationID]]&amp;"FinalReject",Tabelle12[NegotiationID]&amp;Tabelle12[ActionType],Tabelle12[ActionType],,0))</f>
        <v>FinalReject</v>
      </c>
      <c r="N22">
        <v>303</v>
      </c>
      <c r="O22">
        <v>5211</v>
      </c>
      <c r="P22">
        <v>17</v>
      </c>
      <c r="Q22" s="3" t="s">
        <v>6741</v>
      </c>
    </row>
    <row r="23" ht="15" customHeight="1">
      <c r="A23" t="e">
        <f t="shared" ca="1" si="572"/>
        <v>#VALUE!</v>
      </c>
      <c r="B23" t="e">
        <f t="array" ref="B23" ca="1">_xlfn.XLOOKUP(Tabelle12[[#This Row],[ExperimentID]]&amp;Tabelle12[[#This Row],[NegotiationID]]&amp;Tabelle12[[#This Row],[MessageID]],ALL_IN_ONE[ExperimentID]&amp;ALL_IN_ONE[NegotiationID]&amp;ALL_IN_ONE[MessageID],ALL_IN_ONE[Gesamt_ID],,0)</f>
        <v>#VALUE!</v>
      </c>
      <c r="C23">
        <v>41338</v>
      </c>
      <c r="D23" t="s">
        <v>4699</v>
      </c>
      <c r="E23">
        <v>48874</v>
      </c>
      <c r="F23">
        <v>41325</v>
      </c>
      <c r="G23">
        <v>41328</v>
      </c>
      <c r="H23" t="s">
        <v>31</v>
      </c>
      <c r="I23" t="str">
        <f t="array" ref="I23">IFERROR(_xlfn.XLOOKUP(Tabelle12[[#This Row],[NegotiationID]]&amp;"FinalAccept",Tabelle12[NegotiationID]&amp;Tabelle12[ActionType],Tabelle12[ActionType],,0),_xlfn.XLOOKUP(Tabelle12[[#This Row],[NegotiationID]]&amp;"FinalReject",Tabelle12[NegotiationID]&amp;Tabelle12[ActionType],Tabelle12[ActionType],,0))</f>
        <v>FinalReject</v>
      </c>
      <c r="J23">
        <v>0.80000000000000004</v>
      </c>
      <c r="K23">
        <v>0.245</v>
      </c>
      <c r="L23">
        <v>1.0449999999999999</v>
      </c>
      <c r="M23">
        <v>0.55500000000000005</v>
      </c>
      <c r="N23">
        <v>414</v>
      </c>
      <c r="O23">
        <v>5211</v>
      </c>
      <c r="P23">
        <v>17</v>
      </c>
      <c r="Q23" s="3" t="s">
        <v>4717</v>
      </c>
    </row>
    <row r="24" ht="15" customHeight="1">
      <c r="A24" t="e">
        <f t="shared" ca="1" si="572"/>
        <v>#VALUE!</v>
      </c>
      <c r="B24" t="e">
        <f t="array" ref="B24" ca="1">_xlfn.XLOOKUP(Tabelle12[[#This Row],[ExperimentID]]&amp;Tabelle12[[#This Row],[NegotiationID]]&amp;Tabelle12[[#This Row],[MessageID]],ALL_IN_ONE[ExperimentID]&amp;ALL_IN_ONE[NegotiationID]&amp;ALL_IN_ONE[MessageID],ALL_IN_ONE[Gesamt_ID],,0)</f>
        <v>#VALUE!</v>
      </c>
      <c r="C24">
        <v>41338</v>
      </c>
      <c r="D24" t="s">
        <v>4699</v>
      </c>
      <c r="E24">
        <v>49019</v>
      </c>
      <c r="F24">
        <v>41328</v>
      </c>
      <c r="G24">
        <v>41325</v>
      </c>
      <c r="H24" t="s">
        <v>31</v>
      </c>
      <c r="I24" t="str">
        <f t="array" ref="I24">IFERROR(_xlfn.XLOOKUP(Tabelle12[[#This Row],[NegotiationID]]&amp;"FinalAccept",Tabelle12[NegotiationID]&amp;Tabelle12[ActionType],Tabelle12[ActionType],,0),_xlfn.XLOOKUP(Tabelle12[[#This Row],[NegotiationID]]&amp;"FinalReject",Tabelle12[NegotiationID]&amp;Tabelle12[ActionType],Tabelle12[ActionType],,0))</f>
        <v>FinalReject</v>
      </c>
      <c r="J24">
        <v>0.55100000000000005</v>
      </c>
      <c r="K24">
        <v>0.58999999999999997</v>
      </c>
      <c r="L24">
        <v>1.141</v>
      </c>
      <c r="M24">
        <v>0.039</v>
      </c>
      <c r="N24">
        <v>433</v>
      </c>
      <c r="O24">
        <v>5211</v>
      </c>
      <c r="P24">
        <v>17</v>
      </c>
      <c r="Q24" s="3" t="s">
        <v>4718</v>
      </c>
    </row>
    <row r="25" ht="15" customHeight="1">
      <c r="A25" t="e">
        <f t="shared" ca="1" si="572"/>
        <v>#VALUE!</v>
      </c>
      <c r="B25" t="e">
        <f t="array" ref="B25" ca="1">_xlfn.XLOOKUP(Tabelle12[[#This Row],[ExperimentID]]&amp;Tabelle12[[#This Row],[NegotiationID]]&amp;Tabelle12[[#This Row],[MessageID]],ALL_IN_ONE[ExperimentID]&amp;ALL_IN_ONE[NegotiationID]&amp;ALL_IN_ONE[MessageID],ALL_IN_ONE[Gesamt_ID],,0)</f>
        <v>#VALUE!</v>
      </c>
      <c r="C25">
        <v>41338</v>
      </c>
      <c r="D25" t="s">
        <v>4699</v>
      </c>
      <c r="E25">
        <v>49298</v>
      </c>
      <c r="F25">
        <v>41325</v>
      </c>
      <c r="G25">
        <v>41328</v>
      </c>
      <c r="H25" t="s">
        <v>31</v>
      </c>
      <c r="I25" t="str">
        <f t="array" ref="I25">IFERROR(_xlfn.XLOOKUP(Tabelle12[[#This Row],[NegotiationID]]&amp;"FinalAccept",Tabelle12[NegotiationID]&amp;Tabelle12[ActionType],Tabelle12[ActionType],,0),_xlfn.XLOOKUP(Tabelle12[[#This Row],[NegotiationID]]&amp;"FinalReject",Tabelle12[NegotiationID]&amp;Tabelle12[ActionType],Tabelle12[ActionType],,0))</f>
        <v>FinalReject</v>
      </c>
      <c r="J25">
        <v>0.68330000000000002</v>
      </c>
      <c r="K25">
        <v>0.44750000000000001</v>
      </c>
      <c r="L25">
        <v>1.1308</v>
      </c>
      <c r="M25">
        <v>0.23580000000000001</v>
      </c>
      <c r="N25">
        <v>359</v>
      </c>
      <c r="O25">
        <v>5211</v>
      </c>
      <c r="P25">
        <v>17</v>
      </c>
      <c r="Q25" s="3" t="s">
        <v>4719</v>
      </c>
    </row>
    <row r="26" ht="15" customHeight="1">
      <c r="A26" t="e">
        <f t="shared" ca="1" si="572"/>
        <v>#VALUE!</v>
      </c>
      <c r="B26" t="e">
        <f t="array" ref="B26" ca="1">_xlfn.XLOOKUP(Tabelle12[[#This Row],[ExperimentID]]&amp;Tabelle12[[#This Row],[NegotiationID]]&amp;Tabelle12[[#This Row],[MessageID]],ALL_IN_ONE[ExperimentID]&amp;ALL_IN_ONE[NegotiationID]&amp;ALL_IN_ONE[MessageID],ALL_IN_ONE[Gesamt_ID],,0)</f>
        <v>#VALUE!</v>
      </c>
      <c r="C26">
        <v>41338</v>
      </c>
      <c r="D26" t="s">
        <v>4699</v>
      </c>
      <c r="E26">
        <v>49371</v>
      </c>
      <c r="F26">
        <v>41328</v>
      </c>
      <c r="G26">
        <v>41325</v>
      </c>
      <c r="H26" t="s">
        <v>31</v>
      </c>
      <c r="I26" t="str">
        <f t="array" ref="I26">IFERROR(_xlfn.XLOOKUP(Tabelle12[[#This Row],[NegotiationID]]&amp;"FinalAccept",Tabelle12[NegotiationID]&amp;Tabelle12[ActionType],Tabelle12[ActionType],,0),_xlfn.XLOOKUP(Tabelle12[[#This Row],[NegotiationID]]&amp;"FinalReject",Tabelle12[NegotiationID]&amp;Tabelle12[ActionType],Tabelle12[ActionType],,0))</f>
        <v>FinalReject</v>
      </c>
      <c r="J26">
        <v>0.55100000000000005</v>
      </c>
      <c r="K26">
        <v>0.58999999999999997</v>
      </c>
      <c r="L26">
        <v>1.141</v>
      </c>
      <c r="M26">
        <v>0.039</v>
      </c>
      <c r="N26">
        <v>407</v>
      </c>
      <c r="O26">
        <v>5211</v>
      </c>
      <c r="P26">
        <v>17</v>
      </c>
      <c r="Q26" s="3" t="s">
        <v>4720</v>
      </c>
    </row>
    <row r="27" ht="15" customHeight="1">
      <c r="A27" t="e">
        <f t="shared" ca="1" si="572"/>
        <v>#VALUE!</v>
      </c>
      <c r="B27" t="e">
        <f t="array" ref="B27" ca="1">_xlfn.XLOOKUP(Tabelle12[[#This Row],[ExperimentID]]&amp;Tabelle12[[#This Row],[NegotiationID]]&amp;Tabelle12[[#This Row],[MessageID]],ALL_IN_ONE[ExperimentID]&amp;ALL_IN_ONE[NegotiationID]&amp;ALL_IN_ONE[MessageID],ALL_IN_ONE[Gesamt_ID],,0)</f>
        <v>#VALUE!</v>
      </c>
      <c r="C27">
        <v>41338</v>
      </c>
      <c r="D27" t="s">
        <v>4699</v>
      </c>
      <c r="E27">
        <v>49565</v>
      </c>
      <c r="F27">
        <v>41325</v>
      </c>
      <c r="G27">
        <v>41328</v>
      </c>
      <c r="H27" t="s">
        <v>31</v>
      </c>
      <c r="I27" t="str">
        <f t="array" ref="I27">IFERROR(_xlfn.XLOOKUP(Tabelle12[[#This Row],[NegotiationID]]&amp;"FinalAccept",Tabelle12[NegotiationID]&amp;Tabelle12[ActionType],Tabelle12[ActionType],,0),_xlfn.XLOOKUP(Tabelle12[[#This Row],[NegotiationID]]&amp;"FinalReject",Tabelle12[NegotiationID]&amp;Tabelle12[ActionType],Tabelle12[ActionType],,0))</f>
        <v>FinalReject</v>
      </c>
      <c r="J27">
        <v>0.65000000000000002</v>
      </c>
      <c r="K27">
        <v>0.42499999999999999</v>
      </c>
      <c r="L27">
        <v>1.075</v>
      </c>
      <c r="M27">
        <v>0.22500000000000001</v>
      </c>
      <c r="N27">
        <v>403</v>
      </c>
      <c r="O27">
        <v>5211</v>
      </c>
      <c r="P27">
        <v>17</v>
      </c>
      <c r="Q27" s="3" t="s">
        <v>4721</v>
      </c>
    </row>
    <row r="28" ht="15" customHeight="1">
      <c r="A28" t="e">
        <f t="shared" ca="1" si="572"/>
        <v>#VALUE!</v>
      </c>
      <c r="B28" t="e">
        <f t="array" ref="B28" ca="1">_xlfn.XLOOKUP(Tabelle12[[#This Row],[ExperimentID]]&amp;Tabelle12[[#This Row],[NegotiationID]]&amp;Tabelle12[[#This Row],[MessageID]],ALL_IN_ONE[ExperimentID]&amp;ALL_IN_ONE[NegotiationID]&amp;ALL_IN_ONE[MessageID],ALL_IN_ONE[Gesamt_ID],,0)</f>
        <v>#VALUE!</v>
      </c>
      <c r="C28">
        <v>41338</v>
      </c>
      <c r="D28" t="s">
        <v>4699</v>
      </c>
      <c r="E28">
        <v>49597</v>
      </c>
      <c r="F28">
        <v>41328</v>
      </c>
      <c r="G28">
        <v>41325</v>
      </c>
      <c r="H28" t="s">
        <v>31</v>
      </c>
      <c r="I28" t="str">
        <f t="array" ref="I28">IFERROR(_xlfn.XLOOKUP(Tabelle12[[#This Row],[NegotiationID]]&amp;"FinalAccept",Tabelle12[NegotiationID]&amp;Tabelle12[ActionType],Tabelle12[ActionType],,0),_xlfn.XLOOKUP(Tabelle12[[#This Row],[NegotiationID]]&amp;"FinalReject",Tabelle12[NegotiationID]&amp;Tabelle12[ActionType],Tabelle12[ActionType],,0))</f>
        <v>FinalReject</v>
      </c>
      <c r="J28">
        <v>0.55100000000000005</v>
      </c>
      <c r="K28">
        <v>0.58999999999999997</v>
      </c>
      <c r="L28">
        <v>1.141</v>
      </c>
      <c r="M28">
        <v>0.039</v>
      </c>
      <c r="N28">
        <v>570</v>
      </c>
      <c r="O28">
        <v>5211</v>
      </c>
      <c r="P28">
        <v>17</v>
      </c>
      <c r="Q28" s="3" t="s">
        <v>4722</v>
      </c>
    </row>
    <row r="29" ht="15" customHeight="1">
      <c r="A29" t="e">
        <f t="shared" ca="1" si="572"/>
        <v>#VALUE!</v>
      </c>
      <c r="B29" t="e">
        <f t="array" ref="B29" ca="1">_xlfn.XLOOKUP(Tabelle12[[#This Row],[ExperimentID]]&amp;Tabelle12[[#This Row],[NegotiationID]]&amp;Tabelle12[[#This Row],[MessageID]],ALL_IN_ONE[ExperimentID]&amp;ALL_IN_ONE[NegotiationID]&amp;ALL_IN_ONE[MessageID],ALL_IN_ONE[Gesamt_ID],,0)</f>
        <v>#VALUE!</v>
      </c>
      <c r="C29">
        <v>41338</v>
      </c>
      <c r="D29" t="s">
        <v>4699</v>
      </c>
      <c r="E29">
        <v>49606</v>
      </c>
      <c r="F29">
        <v>41325</v>
      </c>
      <c r="G29">
        <v>41328</v>
      </c>
      <c r="H29" t="s">
        <v>31</v>
      </c>
      <c r="I29" t="str">
        <f t="array" ref="I29">IFERROR(_xlfn.XLOOKUP(Tabelle12[[#This Row],[NegotiationID]]&amp;"FinalAccept",Tabelle12[NegotiationID]&amp;Tabelle12[ActionType],Tabelle12[ActionType],,0),_xlfn.XLOOKUP(Tabelle12[[#This Row],[NegotiationID]]&amp;"FinalReject",Tabelle12[NegotiationID]&amp;Tabelle12[ActionType],Tabelle12[ActionType],,0))</f>
        <v>FinalReject</v>
      </c>
      <c r="J29">
        <v>0.63929999999999998</v>
      </c>
      <c r="K29">
        <v>0.433</v>
      </c>
      <c r="L29">
        <v>1.0723</v>
      </c>
      <c r="M29">
        <v>0.20630000000000001</v>
      </c>
      <c r="N29">
        <v>199</v>
      </c>
      <c r="O29">
        <v>5211</v>
      </c>
      <c r="P29">
        <v>17</v>
      </c>
      <c r="Q29" s="3" t="s">
        <v>4723</v>
      </c>
    </row>
    <row r="30" ht="15" customHeight="1">
      <c r="A30" t="e">
        <f t="shared" ca="1" si="572"/>
        <v>#VALUE!</v>
      </c>
      <c r="B30" t="e">
        <f t="array" ref="B30" ca="1">_xlfn.XLOOKUP(Tabelle12[[#This Row],[ExperimentID]]&amp;Tabelle12[[#This Row],[NegotiationID]]&amp;Tabelle12[[#This Row],[MessageID]],ALL_IN_ONE[ExperimentID]&amp;ALL_IN_ONE[NegotiationID]&amp;ALL_IN_ONE[MessageID],ALL_IN_ONE[Gesamt_ID],,0)</f>
        <v>#VALUE!</v>
      </c>
      <c r="C30">
        <v>41338</v>
      </c>
      <c r="D30" t="s">
        <v>4699</v>
      </c>
      <c r="E30">
        <v>49649</v>
      </c>
      <c r="F30">
        <v>41328</v>
      </c>
      <c r="G30">
        <v>41325</v>
      </c>
      <c r="H30" t="s">
        <v>31</v>
      </c>
      <c r="I30" t="str">
        <f t="array" ref="I30">IFERROR(_xlfn.XLOOKUP(Tabelle12[[#This Row],[NegotiationID]]&amp;"FinalAccept",Tabelle12[NegotiationID]&amp;Tabelle12[ActionType],Tabelle12[ActionType],,0),_xlfn.XLOOKUP(Tabelle12[[#This Row],[NegotiationID]]&amp;"FinalReject",Tabelle12[NegotiationID]&amp;Tabelle12[ActionType],Tabelle12[ActionType],,0))</f>
        <v>FinalReject</v>
      </c>
      <c r="J30">
        <v>0.55100000000000005</v>
      </c>
      <c r="K30">
        <v>0.58999999999999997</v>
      </c>
      <c r="L30">
        <v>1.141</v>
      </c>
      <c r="M30">
        <v>0.039</v>
      </c>
      <c r="N30">
        <v>193</v>
      </c>
      <c r="O30">
        <v>5211</v>
      </c>
      <c r="P30">
        <v>17</v>
      </c>
      <c r="Q30" s="3" t="s">
        <v>4724</v>
      </c>
    </row>
    <row r="31" ht="15" customHeight="1">
      <c r="A31" t="e">
        <f t="shared" ca="1" si="572"/>
        <v>#VALUE!</v>
      </c>
      <c r="B31" t="e">
        <f t="array" ref="B31" ca="1">_xlfn.XLOOKUP(Tabelle12[[#This Row],[ExperimentID]]&amp;Tabelle12[[#This Row],[NegotiationID]]&amp;Tabelle12[[#This Row],[MessageID]],ALL_IN_ONE[ExperimentID]&amp;ALL_IN_ONE[NegotiationID]&amp;ALL_IN_ONE[MessageID],ALL_IN_ONE[Gesamt_ID],,0)</f>
        <v>#VALUE!</v>
      </c>
      <c r="C31">
        <v>41338</v>
      </c>
      <c r="D31" t="s">
        <v>4699</v>
      </c>
      <c r="E31">
        <v>49655</v>
      </c>
      <c r="F31">
        <v>41325</v>
      </c>
      <c r="G31">
        <v>41328</v>
      </c>
      <c r="H31" t="s">
        <v>31</v>
      </c>
      <c r="I31" t="str">
        <f t="array" ref="I31">IFERROR(_xlfn.XLOOKUP(Tabelle12[[#This Row],[NegotiationID]]&amp;"FinalAccept",Tabelle12[NegotiationID]&amp;Tabelle12[ActionType],Tabelle12[ActionType],,0),_xlfn.XLOOKUP(Tabelle12[[#This Row],[NegotiationID]]&amp;"FinalReject",Tabelle12[NegotiationID]&amp;Tabelle12[ActionType],Tabelle12[ActionType],,0))</f>
        <v>FinalReject</v>
      </c>
      <c r="J31">
        <v>0.62870000000000004</v>
      </c>
      <c r="K31">
        <v>0.441</v>
      </c>
      <c r="L31">
        <v>1.0697000000000001</v>
      </c>
      <c r="M31">
        <v>0.18770000000000001</v>
      </c>
      <c r="N31">
        <v>155</v>
      </c>
      <c r="O31">
        <v>5211</v>
      </c>
      <c r="P31">
        <v>17</v>
      </c>
      <c r="Q31" s="3" t="s">
        <v>4725</v>
      </c>
    </row>
    <row r="32" ht="15" customHeight="1">
      <c r="A32" t="e">
        <f t="shared" ca="1" si="572"/>
        <v>#VALUE!</v>
      </c>
      <c r="B32" t="e">
        <f t="array" ref="B32" ca="1">_xlfn.XLOOKUP(Tabelle12[[#This Row],[ExperimentID]]&amp;Tabelle12[[#This Row],[NegotiationID]]&amp;Tabelle12[[#This Row],[MessageID]],ALL_IN_ONE[ExperimentID]&amp;ALL_IN_ONE[NegotiationID]&amp;ALL_IN_ONE[MessageID],ALL_IN_ONE[Gesamt_ID],,0)</f>
        <v>#VALUE!</v>
      </c>
      <c r="C32">
        <v>41338</v>
      </c>
      <c r="D32" t="s">
        <v>4699</v>
      </c>
      <c r="E32">
        <v>49679</v>
      </c>
      <c r="F32">
        <v>41328</v>
      </c>
      <c r="G32">
        <v>41325</v>
      </c>
      <c r="H32" t="s">
        <v>40</v>
      </c>
      <c r="I32" t="str">
        <f t="array" ref="I32">IFERROR(_xlfn.XLOOKUP(Tabelle12[[#This Row],[NegotiationID]]&amp;"FinalAccept",Tabelle12[NegotiationID]&amp;Tabelle12[ActionType],Tabelle12[ActionType],,0),_xlfn.XLOOKUP(Tabelle12[[#This Row],[NegotiationID]]&amp;"FinalReject",Tabelle12[NegotiationID]&amp;Tabelle12[ActionType],Tabelle12[ActionType],,0))</f>
        <v>FinalReject</v>
      </c>
      <c r="J32">
        <v>0.441</v>
      </c>
      <c r="K32">
        <v>0.62870000000000004</v>
      </c>
      <c r="L32">
        <v>1.0697000000000001</v>
      </c>
      <c r="M32">
        <v>0.18770000000000001</v>
      </c>
      <c r="N32">
        <v>54</v>
      </c>
      <c r="O32">
        <v>5211</v>
      </c>
      <c r="P32">
        <v>17</v>
      </c>
      <c r="Q32" s="3" t="s">
        <v>4726</v>
      </c>
    </row>
    <row r="33" ht="14.5" hidden="1">
      <c r="A33" t="e">
        <f t="shared" ca="1" si="572"/>
        <v>#VALUE!</v>
      </c>
      <c r="B33" t="e">
        <f t="array" ref="B33" ca="1">_xlfn.XLOOKUP(Tabelle12[[#This Row],[ExperimentID]]&amp;Tabelle12[[#This Row],[NegotiationID]]&amp;Tabelle12[[#This Row],[MessageID]],ALL_IN_ONE[ExperimentID]&amp;ALL_IN_ONE[NegotiationID]&amp;ALL_IN_ONE[MessageID],ALL_IN_ONE[Gesamt_ID],,0)</f>
        <v>#VALUE!</v>
      </c>
      <c r="C33">
        <v>41366</v>
      </c>
      <c r="D33" t="s">
        <v>4699</v>
      </c>
      <c r="E33">
        <v>41367</v>
      </c>
      <c r="H33" t="s">
        <v>6019</v>
      </c>
      <c r="I33" t="str">
        <f t="array" ref="I33">IFERROR(_xlfn.XLOOKUP(Tabelle12[[#This Row],[NegotiationID]]&amp;"FinalAccept",Tabelle12[NegotiationID]&amp;Tabelle12[ActionType],Tabelle12[ActionType],,0),_xlfn.XLOOKUP(Tabelle12[[#This Row],[NegotiationID]]&amp;"FinalReject",Tabelle12[NegotiationID]&amp;Tabelle12[ActionType],Tabelle12[ActionType],,0))</f>
        <v>FinalAccept</v>
      </c>
      <c r="N33">
        <v>21</v>
      </c>
      <c r="O33">
        <v>3307</v>
      </c>
      <c r="P33">
        <v>9</v>
      </c>
    </row>
    <row r="34" ht="15" customHeight="1">
      <c r="A34" t="e">
        <f t="shared" ca="1" si="572"/>
        <v>#VALUE!</v>
      </c>
      <c r="B34" t="e">
        <f t="array" ref="B34" ca="1">_xlfn.XLOOKUP(Tabelle12[[#This Row],[ExperimentID]]&amp;Tabelle12[[#This Row],[NegotiationID]]&amp;Tabelle12[[#This Row],[MessageID]],ALL_IN_ONE[ExperimentID]&amp;ALL_IN_ONE[NegotiationID]&amp;ALL_IN_ONE[MessageID],ALL_IN_ONE[Gesamt_ID],,0)</f>
        <v>#VALUE!</v>
      </c>
      <c r="C34">
        <v>41366</v>
      </c>
      <c r="D34" t="s">
        <v>4699</v>
      </c>
      <c r="E34">
        <v>47750</v>
      </c>
      <c r="F34">
        <v>41353</v>
      </c>
      <c r="G34">
        <v>41356</v>
      </c>
      <c r="H34" t="s">
        <v>19</v>
      </c>
      <c r="I34" t="str">
        <f t="array" ref="I34">IFERROR(_xlfn.XLOOKUP(Tabelle12[[#This Row],[NegotiationID]]&amp;"FinalAccept",Tabelle12[NegotiationID]&amp;Tabelle12[ActionType],Tabelle12[ActionType],,0),_xlfn.XLOOKUP(Tabelle12[[#This Row],[NegotiationID]]&amp;"FinalReject",Tabelle12[NegotiationID]&amp;Tabelle12[ActionType],Tabelle12[ActionType],,0))</f>
        <v>FinalAccept</v>
      </c>
      <c r="J34">
        <v>0.97330000000000005</v>
      </c>
      <c r="K34">
        <v>0.17000000000000001</v>
      </c>
      <c r="L34">
        <v>1.1433</v>
      </c>
      <c r="M34">
        <v>0.80330000000000001</v>
      </c>
      <c r="N34">
        <v>463</v>
      </c>
      <c r="O34">
        <v>3307</v>
      </c>
      <c r="P34">
        <v>9</v>
      </c>
      <c r="Q34" s="3" t="s">
        <v>4727</v>
      </c>
    </row>
    <row r="35" ht="15" customHeight="1">
      <c r="A35" t="e">
        <f t="shared" ca="1" si="572"/>
        <v>#VALUE!</v>
      </c>
      <c r="B35" t="e">
        <f t="array" ref="B35" ca="1">_xlfn.XLOOKUP(Tabelle12[[#This Row],[ExperimentID]]&amp;Tabelle12[[#This Row],[NegotiationID]]&amp;Tabelle12[[#This Row],[MessageID]],ALL_IN_ONE[ExperimentID]&amp;ALL_IN_ONE[NegotiationID]&amp;ALL_IN_ONE[MessageID],ALL_IN_ONE[Gesamt_ID],,0)</f>
        <v>#VALUE!</v>
      </c>
      <c r="C35">
        <v>41366</v>
      </c>
      <c r="D35" t="s">
        <v>4699</v>
      </c>
      <c r="E35">
        <v>47954</v>
      </c>
      <c r="F35">
        <v>41356</v>
      </c>
      <c r="G35">
        <v>41353</v>
      </c>
      <c r="H35" t="s">
        <v>31</v>
      </c>
      <c r="I35" t="str">
        <f t="array" ref="I35">IFERROR(_xlfn.XLOOKUP(Tabelle12[[#This Row],[NegotiationID]]&amp;"FinalAccept",Tabelle12[NegotiationID]&amp;Tabelle12[ActionType],Tabelle12[ActionType],,0),_xlfn.XLOOKUP(Tabelle12[[#This Row],[NegotiationID]]&amp;"FinalReject",Tabelle12[NegotiationID]&amp;Tabelle12[ActionType],Tabelle12[ActionType],,0))</f>
        <v>FinalAccept</v>
      </c>
      <c r="J35">
        <v>0.70099999999999996</v>
      </c>
      <c r="K35">
        <v>0.34000000000000002</v>
      </c>
      <c r="L35">
        <v>1.0409999999999999</v>
      </c>
      <c r="M35">
        <v>0.36099999999999999</v>
      </c>
      <c r="N35">
        <v>499</v>
      </c>
      <c r="O35">
        <v>3307</v>
      </c>
      <c r="P35">
        <v>9</v>
      </c>
      <c r="Q35" s="3" t="s">
        <v>4728</v>
      </c>
    </row>
    <row r="36" ht="15" customHeight="1">
      <c r="A36" t="e">
        <f t="shared" ca="1" si="572"/>
        <v>#VALUE!</v>
      </c>
      <c r="B36" t="e">
        <f t="array" ref="B36" ca="1">_xlfn.XLOOKUP(Tabelle12[[#This Row],[ExperimentID]]&amp;Tabelle12[[#This Row],[NegotiationID]]&amp;Tabelle12[[#This Row],[MessageID]],ALL_IN_ONE[ExperimentID]&amp;ALL_IN_ONE[NegotiationID]&amp;ALL_IN_ONE[MessageID],ALL_IN_ONE[Gesamt_ID],,0)</f>
        <v>#VALUE!</v>
      </c>
      <c r="C36">
        <v>41366</v>
      </c>
      <c r="D36" t="s">
        <v>4699</v>
      </c>
      <c r="E36">
        <v>48243</v>
      </c>
      <c r="F36">
        <v>41353</v>
      </c>
      <c r="G36">
        <v>41356</v>
      </c>
      <c r="H36" t="s">
        <v>31</v>
      </c>
      <c r="I36" t="str">
        <f t="array" ref="I36">IFERROR(_xlfn.XLOOKUP(Tabelle12[[#This Row],[NegotiationID]]&amp;"FinalAccept",Tabelle12[NegotiationID]&amp;Tabelle12[ActionType],Tabelle12[ActionType],,0),_xlfn.XLOOKUP(Tabelle12[[#This Row],[NegotiationID]]&amp;"FinalReject",Tabelle12[NegotiationID]&amp;Tabelle12[ActionType],Tabelle12[ActionType],,0))</f>
        <v>FinalAccept</v>
      </c>
      <c r="J36">
        <v>0.83999999999999997</v>
      </c>
      <c r="K36">
        <v>0.2485</v>
      </c>
      <c r="L36">
        <v>1.0885</v>
      </c>
      <c r="M36">
        <v>0.59150000000000003</v>
      </c>
      <c r="N36">
        <v>737</v>
      </c>
      <c r="O36">
        <v>3307</v>
      </c>
      <c r="P36">
        <v>9</v>
      </c>
      <c r="Q36" s="3" t="s">
        <v>4729</v>
      </c>
    </row>
    <row r="37" ht="15" customHeight="1">
      <c r="A37" t="e">
        <f t="shared" ca="1" si="572"/>
        <v>#VALUE!</v>
      </c>
      <c r="B37" t="e">
        <f t="array" ref="B37" ca="1">_xlfn.XLOOKUP(Tabelle12[[#This Row],[ExperimentID]]&amp;Tabelle12[[#This Row],[NegotiationID]]&amp;Tabelle12[[#This Row],[MessageID]],ALL_IN_ONE[ExperimentID]&amp;ALL_IN_ONE[NegotiationID]&amp;ALL_IN_ONE[MessageID],ALL_IN_ONE[Gesamt_ID],,0)</f>
        <v>#VALUE!</v>
      </c>
      <c r="C37">
        <v>41366</v>
      </c>
      <c r="D37" t="s">
        <v>4699</v>
      </c>
      <c r="E37">
        <v>48580</v>
      </c>
      <c r="F37">
        <v>41356</v>
      </c>
      <c r="G37">
        <v>41353</v>
      </c>
      <c r="H37" t="s">
        <v>31</v>
      </c>
      <c r="I37" t="str">
        <f t="array" ref="I37">IFERROR(_xlfn.XLOOKUP(Tabelle12[[#This Row],[NegotiationID]]&amp;"FinalAccept",Tabelle12[NegotiationID]&amp;Tabelle12[ActionType],Tabelle12[ActionType],,0),_xlfn.XLOOKUP(Tabelle12[[#This Row],[NegotiationID]]&amp;"FinalReject",Tabelle12[NegotiationID]&amp;Tabelle12[ActionType],Tabelle12[ActionType],,0))</f>
        <v>FinalAccept</v>
      </c>
      <c r="J37">
        <v>0.55600000000000005</v>
      </c>
      <c r="K37">
        <v>0.42080000000000001</v>
      </c>
      <c r="L37">
        <v>0.9768</v>
      </c>
      <c r="M37">
        <v>0.13519999999999999</v>
      </c>
      <c r="N37">
        <v>333</v>
      </c>
      <c r="O37">
        <v>3307</v>
      </c>
      <c r="P37">
        <v>9</v>
      </c>
      <c r="Q37" s="3" t="s">
        <v>4730</v>
      </c>
    </row>
    <row r="38" ht="15" customHeight="1">
      <c r="A38" t="e">
        <f t="shared" ca="1" si="572"/>
        <v>#VALUE!</v>
      </c>
      <c r="B38" t="e">
        <f t="array" ref="B38" ca="1">_xlfn.XLOOKUP(Tabelle12[[#This Row],[ExperimentID]]&amp;Tabelle12[[#This Row],[NegotiationID]]&amp;Tabelle12[[#This Row],[MessageID]],ALL_IN_ONE[ExperimentID]&amp;ALL_IN_ONE[NegotiationID]&amp;ALL_IN_ONE[MessageID],ALL_IN_ONE[Gesamt_ID],,0)</f>
        <v>#VALUE!</v>
      </c>
      <c r="C38">
        <v>41366</v>
      </c>
      <c r="D38" t="s">
        <v>4699</v>
      </c>
      <c r="E38">
        <v>48640</v>
      </c>
      <c r="F38">
        <v>41353</v>
      </c>
      <c r="G38">
        <v>41356</v>
      </c>
      <c r="H38" t="s">
        <v>31</v>
      </c>
      <c r="I38" t="str">
        <f t="array" ref="I38">IFERROR(_xlfn.XLOOKUP(Tabelle12[[#This Row],[NegotiationID]]&amp;"FinalAccept",Tabelle12[NegotiationID]&amp;Tabelle12[ActionType],Tabelle12[ActionType],,0),_xlfn.XLOOKUP(Tabelle12[[#This Row],[NegotiationID]]&amp;"FinalReject",Tabelle12[NegotiationID]&amp;Tabelle12[ActionType],Tabelle12[ActionType],,0))</f>
        <v>FinalAccept</v>
      </c>
      <c r="J38">
        <v>0.83730000000000004</v>
      </c>
      <c r="K38">
        <v>0.217</v>
      </c>
      <c r="L38">
        <v>1.0543</v>
      </c>
      <c r="M38">
        <v>0.62029999999999996</v>
      </c>
      <c r="N38">
        <v>557</v>
      </c>
      <c r="O38">
        <v>3307</v>
      </c>
      <c r="P38">
        <v>9</v>
      </c>
      <c r="Q38" s="3" t="s">
        <v>4731</v>
      </c>
    </row>
    <row r="39" ht="15" customHeight="1">
      <c r="A39" t="e">
        <f t="shared" ca="1" si="572"/>
        <v>#VALUE!</v>
      </c>
      <c r="B39" t="e">
        <f t="array" ref="B39" ca="1">_xlfn.XLOOKUP(Tabelle12[[#This Row],[ExperimentID]]&amp;Tabelle12[[#This Row],[NegotiationID]]&amp;Tabelle12[[#This Row],[MessageID]],ALL_IN_ONE[ExperimentID]&amp;ALL_IN_ONE[NegotiationID]&amp;ALL_IN_ONE[MessageID],ALL_IN_ONE[Gesamt_ID],,0)</f>
        <v>#VALUE!</v>
      </c>
      <c r="C39">
        <v>41366</v>
      </c>
      <c r="D39" t="s">
        <v>4699</v>
      </c>
      <c r="E39">
        <v>48653</v>
      </c>
      <c r="F39">
        <v>41356</v>
      </c>
      <c r="G39">
        <v>41353</v>
      </c>
      <c r="H39" t="s">
        <v>31</v>
      </c>
      <c r="I39" t="str">
        <f t="array" ref="I39">IFERROR(_xlfn.XLOOKUP(Tabelle12[[#This Row],[NegotiationID]]&amp;"FinalAccept",Tabelle12[NegotiationID]&amp;Tabelle12[ActionType],Tabelle12[ActionType],,0),_xlfn.XLOOKUP(Tabelle12[[#This Row],[NegotiationID]]&amp;"FinalReject",Tabelle12[NegotiationID]&amp;Tabelle12[ActionType],Tabelle12[ActionType],,0))</f>
        <v>FinalAccept</v>
      </c>
      <c r="J39">
        <v>0.51600000000000001</v>
      </c>
      <c r="K39">
        <v>0.67330000000000001</v>
      </c>
      <c r="L39">
        <v>1.1893</v>
      </c>
      <c r="M39">
        <v>0.1573</v>
      </c>
      <c r="N39">
        <v>277</v>
      </c>
      <c r="O39">
        <v>3307</v>
      </c>
      <c r="P39">
        <v>9</v>
      </c>
      <c r="Q39" s="3" t="s">
        <v>4732</v>
      </c>
    </row>
    <row r="40" ht="15" customHeight="1">
      <c r="A40" t="e">
        <f t="shared" ca="1" si="572"/>
        <v>#VALUE!</v>
      </c>
      <c r="B40" t="e">
        <f t="array" ref="B40" ca="1">_xlfn.XLOOKUP(Tabelle12[[#This Row],[ExperimentID]]&amp;Tabelle12[[#This Row],[NegotiationID]]&amp;Tabelle12[[#This Row],[MessageID]],ALL_IN_ONE[ExperimentID]&amp;ALL_IN_ONE[NegotiationID]&amp;ALL_IN_ONE[MessageID],ALL_IN_ONE[Gesamt_ID],,0)</f>
        <v>#VALUE!</v>
      </c>
      <c r="C40">
        <v>41366</v>
      </c>
      <c r="D40" t="s">
        <v>4699</v>
      </c>
      <c r="E40">
        <v>48706</v>
      </c>
      <c r="F40">
        <v>41353</v>
      </c>
      <c r="G40">
        <v>41356</v>
      </c>
      <c r="H40" t="s">
        <v>31</v>
      </c>
      <c r="I40" t="str">
        <f t="array" ref="I40">IFERROR(_xlfn.XLOOKUP(Tabelle12[[#This Row],[NegotiationID]]&amp;"FinalAccept",Tabelle12[NegotiationID]&amp;Tabelle12[ActionType],Tabelle12[ActionType],,0),_xlfn.XLOOKUP(Tabelle12[[#This Row],[NegotiationID]]&amp;"FinalReject",Tabelle12[NegotiationID]&amp;Tabelle12[ActionType],Tabelle12[ActionType],,0))</f>
        <v>FinalAccept</v>
      </c>
      <c r="J40">
        <v>0.69999999999999996</v>
      </c>
      <c r="K40">
        <v>0.496</v>
      </c>
      <c r="L40">
        <v>1.196</v>
      </c>
      <c r="M40">
        <v>0.20399999999999999</v>
      </c>
      <c r="N40">
        <v>384</v>
      </c>
      <c r="O40">
        <v>3307</v>
      </c>
      <c r="P40">
        <v>9</v>
      </c>
      <c r="Q40" s="3" t="s">
        <v>4733</v>
      </c>
    </row>
    <row r="41" ht="15" customHeight="1">
      <c r="A41" t="e">
        <f t="shared" ca="1" si="572"/>
        <v>#VALUE!</v>
      </c>
      <c r="B41" t="e">
        <f t="array" ref="B41" ca="1">_xlfn.XLOOKUP(Tabelle12[[#This Row],[ExperimentID]]&amp;Tabelle12[[#This Row],[NegotiationID]]&amp;Tabelle12[[#This Row],[MessageID]],ALL_IN_ONE[ExperimentID]&amp;ALL_IN_ONE[NegotiationID]&amp;ALL_IN_ONE[MessageID],ALL_IN_ONE[Gesamt_ID],,0)</f>
        <v>#VALUE!</v>
      </c>
      <c r="C41">
        <v>41366</v>
      </c>
      <c r="D41" t="s">
        <v>4699</v>
      </c>
      <c r="E41">
        <v>48709</v>
      </c>
      <c r="F41">
        <v>41356</v>
      </c>
      <c r="G41">
        <v>41353</v>
      </c>
      <c r="H41" t="s">
        <v>20</v>
      </c>
      <c r="I41" t="str">
        <f t="array" ref="I41">IFERROR(_xlfn.XLOOKUP(Tabelle12[[#This Row],[NegotiationID]]&amp;"FinalAccept",Tabelle12[NegotiationID]&amp;Tabelle12[ActionType],Tabelle12[ActionType],,0),_xlfn.XLOOKUP(Tabelle12[[#This Row],[NegotiationID]]&amp;"FinalReject",Tabelle12[NegotiationID]&amp;Tabelle12[ActionType],Tabelle12[ActionType],,0))</f>
        <v>FinalAccept</v>
      </c>
      <c r="J41">
        <v>0.496</v>
      </c>
      <c r="K41">
        <v>0.69999999999999996</v>
      </c>
      <c r="L41">
        <v>1.196</v>
      </c>
      <c r="M41">
        <v>0.20399999999999999</v>
      </c>
      <c r="N41">
        <v>36</v>
      </c>
      <c r="O41">
        <v>3307</v>
      </c>
      <c r="P41">
        <v>9</v>
      </c>
      <c r="Q41" s="3" t="s">
        <v>4734</v>
      </c>
    </row>
    <row r="42" ht="14.5" hidden="1">
      <c r="A42" t="e">
        <f t="shared" ca="1" si="572"/>
        <v>#VALUE!</v>
      </c>
      <c r="B42" t="e">
        <f t="array" ref="B42" ca="1">_xlfn.XLOOKUP(Tabelle12[[#This Row],[ExperimentID]]&amp;Tabelle12[[#This Row],[NegotiationID]]&amp;Tabelle12[[#This Row],[MessageID]],ALL_IN_ONE[ExperimentID]&amp;ALL_IN_ONE[NegotiationID]&amp;ALL_IN_ONE[MessageID],ALL_IN_ONE[Gesamt_ID],,0)</f>
        <v>#VALUE!</v>
      </c>
      <c r="C42">
        <v>41394</v>
      </c>
      <c r="D42" t="s">
        <v>4699</v>
      </c>
      <c r="E42">
        <v>41395</v>
      </c>
      <c r="H42" t="s">
        <v>6019</v>
      </c>
      <c r="I42" t="str">
        <f t="array" ref="I42">IFERROR(_xlfn.XLOOKUP(Tabelle12[[#This Row],[NegotiationID]]&amp;"FinalAccept",Tabelle12[NegotiationID]&amp;Tabelle12[ActionType],Tabelle12[ActionType],,0),_xlfn.XLOOKUP(Tabelle12[[#This Row],[NegotiationID]]&amp;"FinalReject",Tabelle12[NegotiationID]&amp;Tabelle12[ActionType],Tabelle12[ActionType],,0))</f>
        <v>FinalAccept</v>
      </c>
      <c r="N42">
        <v>21</v>
      </c>
      <c r="O42">
        <v>2759</v>
      </c>
      <c r="P42">
        <v>11</v>
      </c>
    </row>
    <row r="43" ht="15" customHeight="1">
      <c r="A43" t="e">
        <f t="shared" ca="1" si="572"/>
        <v>#VALUE!</v>
      </c>
      <c r="B43" t="e">
        <f t="array" ref="B43" ca="1">_xlfn.XLOOKUP(Tabelle12[[#This Row],[ExperimentID]]&amp;Tabelle12[[#This Row],[NegotiationID]]&amp;Tabelle12[[#This Row],[MessageID]],ALL_IN_ONE[ExperimentID]&amp;ALL_IN_ONE[NegotiationID]&amp;ALL_IN_ONE[MessageID],ALL_IN_ONE[Gesamt_ID],,0)</f>
        <v>#VALUE!</v>
      </c>
      <c r="C43">
        <v>41394</v>
      </c>
      <c r="D43" t="s">
        <v>4699</v>
      </c>
      <c r="E43">
        <v>47605</v>
      </c>
      <c r="F43">
        <v>41381</v>
      </c>
      <c r="G43">
        <v>41384</v>
      </c>
      <c r="H43" t="s">
        <v>158</v>
      </c>
      <c r="I43" t="str">
        <f t="array" ref="I43">IFERROR(_xlfn.XLOOKUP(Tabelle12[[#This Row],[NegotiationID]]&amp;"FinalAccept",Tabelle12[NegotiationID]&amp;Tabelle12[ActionType],Tabelle12[ActionType],,0),_xlfn.XLOOKUP(Tabelle12[[#This Row],[NegotiationID]]&amp;"FinalReject",Tabelle12[NegotiationID]&amp;Tabelle12[ActionType],Tabelle12[ActionType],,0))</f>
        <v>FinalAccept</v>
      </c>
      <c r="J43">
        <v>0.74829999999999997</v>
      </c>
      <c r="K43">
        <v>0.28999999999999998</v>
      </c>
      <c r="L43">
        <v>1.0383</v>
      </c>
      <c r="M43">
        <v>0.45829999999999999</v>
      </c>
      <c r="N43">
        <v>35</v>
      </c>
      <c r="O43">
        <v>2759</v>
      </c>
      <c r="P43">
        <v>11</v>
      </c>
      <c r="Q43" s="3" t="s">
        <v>4735</v>
      </c>
    </row>
    <row r="44" ht="15" customHeight="1">
      <c r="A44" t="e">
        <f t="shared" ca="1" si="572"/>
        <v>#VALUE!</v>
      </c>
      <c r="B44" t="e">
        <f t="array" ref="B44" ca="1">_xlfn.XLOOKUP(Tabelle12[[#This Row],[ExperimentID]]&amp;Tabelle12[[#This Row],[NegotiationID]]&amp;Tabelle12[[#This Row],[MessageID]],ALL_IN_ONE[ExperimentID]&amp;ALL_IN_ONE[NegotiationID]&amp;ALL_IN_ONE[MessageID],ALL_IN_ONE[Gesamt_ID],,0)</f>
        <v>#VALUE!</v>
      </c>
      <c r="C44">
        <v>41394</v>
      </c>
      <c r="D44" t="s">
        <v>4699</v>
      </c>
      <c r="E44">
        <v>48294</v>
      </c>
      <c r="F44">
        <v>41384</v>
      </c>
      <c r="G44">
        <v>41381</v>
      </c>
      <c r="H44" t="s">
        <v>31</v>
      </c>
      <c r="I44" t="str">
        <f t="array" ref="I44">IFERROR(_xlfn.XLOOKUP(Tabelle12[[#This Row],[NegotiationID]]&amp;"FinalAccept",Tabelle12[NegotiationID]&amp;Tabelle12[ActionType],Tabelle12[ActionType],,0),_xlfn.XLOOKUP(Tabelle12[[#This Row],[NegotiationID]]&amp;"FinalReject",Tabelle12[NegotiationID]&amp;Tabelle12[ActionType],Tabelle12[ActionType],,0))</f>
        <v>FinalAccept</v>
      </c>
      <c r="J44">
        <v>0.77849999999999997</v>
      </c>
      <c r="K44">
        <v>0.27750000000000002</v>
      </c>
      <c r="L44">
        <v>1.056</v>
      </c>
      <c r="M44">
        <v>0.501</v>
      </c>
      <c r="N44">
        <v>265</v>
      </c>
      <c r="O44">
        <v>2759</v>
      </c>
      <c r="P44">
        <v>11</v>
      </c>
      <c r="Q44" s="3" t="s">
        <v>4736</v>
      </c>
    </row>
    <row r="45" ht="15" customHeight="1">
      <c r="A45" t="e">
        <f t="shared" ca="1" si="572"/>
        <v>#VALUE!</v>
      </c>
      <c r="B45" t="e">
        <f t="array" ref="B45" ca="1">_xlfn.XLOOKUP(Tabelle12[[#This Row],[ExperimentID]]&amp;Tabelle12[[#This Row],[NegotiationID]]&amp;Tabelle12[[#This Row],[MessageID]],ALL_IN_ONE[ExperimentID]&amp;ALL_IN_ONE[NegotiationID]&amp;ALL_IN_ONE[MessageID],ALL_IN_ONE[Gesamt_ID],,0)</f>
        <v>#VALUE!</v>
      </c>
      <c r="C45">
        <v>41394</v>
      </c>
      <c r="D45" t="s">
        <v>4699</v>
      </c>
      <c r="E45">
        <v>48342</v>
      </c>
      <c r="F45">
        <v>41381</v>
      </c>
      <c r="G45">
        <v>41384</v>
      </c>
      <c r="H45" t="s">
        <v>31</v>
      </c>
      <c r="I45" t="str">
        <f t="array" ref="I45">IFERROR(_xlfn.XLOOKUP(Tabelle12[[#This Row],[NegotiationID]]&amp;"FinalAccept",Tabelle12[NegotiationID]&amp;Tabelle12[ActionType],Tabelle12[ActionType],,0),_xlfn.XLOOKUP(Tabelle12[[#This Row],[NegotiationID]]&amp;"FinalReject",Tabelle12[NegotiationID]&amp;Tabelle12[ActionType],Tabelle12[ActionType],,0))</f>
        <v>FinalAccept</v>
      </c>
      <c r="J45">
        <v>0.52749999999999997</v>
      </c>
      <c r="K45">
        <v>0.47599999999999998</v>
      </c>
      <c r="L45">
        <v>1.0035000000000001</v>
      </c>
      <c r="M45">
        <v>0.051499999999999997</v>
      </c>
      <c r="N45">
        <v>417</v>
      </c>
      <c r="O45">
        <v>2759</v>
      </c>
      <c r="P45">
        <v>11</v>
      </c>
      <c r="Q45" s="3" t="s">
        <v>4737</v>
      </c>
    </row>
    <row r="46" ht="15" customHeight="1">
      <c r="A46" t="e">
        <f t="shared" ca="1" si="572"/>
        <v>#VALUE!</v>
      </c>
      <c r="B46" t="e">
        <f t="array" ref="B46" ca="1">_xlfn.XLOOKUP(Tabelle12[[#This Row],[ExperimentID]]&amp;Tabelle12[[#This Row],[NegotiationID]]&amp;Tabelle12[[#This Row],[MessageID]],ALL_IN_ONE[ExperimentID]&amp;ALL_IN_ONE[NegotiationID]&amp;ALL_IN_ONE[MessageID],ALL_IN_ONE[Gesamt_ID],,0)</f>
        <v>#VALUE!</v>
      </c>
      <c r="C46">
        <v>41394</v>
      </c>
      <c r="D46" t="s">
        <v>4699</v>
      </c>
      <c r="E46">
        <v>48596</v>
      </c>
      <c r="F46">
        <v>41384</v>
      </c>
      <c r="G46">
        <v>41381</v>
      </c>
      <c r="H46" t="s">
        <v>31</v>
      </c>
      <c r="I46" t="str">
        <f t="array" ref="I46">IFERROR(_xlfn.XLOOKUP(Tabelle12[[#This Row],[NegotiationID]]&amp;"FinalAccept",Tabelle12[NegotiationID]&amp;Tabelle12[ActionType],Tabelle12[ActionType],,0),_xlfn.XLOOKUP(Tabelle12[[#This Row],[NegotiationID]]&amp;"FinalReject",Tabelle12[NegotiationID]&amp;Tabelle12[ActionType],Tabelle12[ActionType],,0))</f>
        <v>FinalAccept</v>
      </c>
      <c r="J46">
        <v>0.71850000000000003</v>
      </c>
      <c r="K46">
        <v>0.35749999999999998</v>
      </c>
      <c r="L46">
        <v>1.0760000000000001</v>
      </c>
      <c r="M46">
        <v>0.36099999999999999</v>
      </c>
      <c r="N46">
        <v>297</v>
      </c>
      <c r="O46">
        <v>2759</v>
      </c>
      <c r="P46">
        <v>11</v>
      </c>
      <c r="Q46" s="3" t="s">
        <v>4738</v>
      </c>
    </row>
    <row r="47" ht="15" customHeight="1">
      <c r="A47" t="e">
        <f t="shared" ca="1" si="572"/>
        <v>#VALUE!</v>
      </c>
      <c r="B47" t="e">
        <f t="array" ref="B47" ca="1">_xlfn.XLOOKUP(Tabelle12[[#This Row],[ExperimentID]]&amp;Tabelle12[[#This Row],[NegotiationID]]&amp;Tabelle12[[#This Row],[MessageID]],ALL_IN_ONE[ExperimentID]&amp;ALL_IN_ONE[NegotiationID]&amp;ALL_IN_ONE[MessageID],ALL_IN_ONE[Gesamt_ID],,0)</f>
        <v>#VALUE!</v>
      </c>
      <c r="C47">
        <v>41394</v>
      </c>
      <c r="D47" t="s">
        <v>4699</v>
      </c>
      <c r="E47">
        <v>48698</v>
      </c>
      <c r="F47">
        <v>41381</v>
      </c>
      <c r="G47">
        <v>41384</v>
      </c>
      <c r="H47" t="s">
        <v>31</v>
      </c>
      <c r="I47" t="str">
        <f t="array" ref="I47">IFERROR(_xlfn.XLOOKUP(Tabelle12[[#This Row],[NegotiationID]]&amp;"FinalAccept",Tabelle12[NegotiationID]&amp;Tabelle12[ActionType],Tabelle12[ActionType],,0),_xlfn.XLOOKUP(Tabelle12[[#This Row],[NegotiationID]]&amp;"FinalReject",Tabelle12[NegotiationID]&amp;Tabelle12[ActionType],Tabelle12[ActionType],,0))</f>
        <v>FinalAccept</v>
      </c>
      <c r="J47">
        <v>0.48249999999999998</v>
      </c>
      <c r="K47">
        <v>0.53349999999999997</v>
      </c>
      <c r="L47">
        <v>1.016</v>
      </c>
      <c r="M47">
        <v>0.050999999999999997</v>
      </c>
      <c r="N47">
        <v>302</v>
      </c>
      <c r="O47">
        <v>2759</v>
      </c>
      <c r="P47">
        <v>11</v>
      </c>
      <c r="Q47" s="3" t="s">
        <v>4739</v>
      </c>
    </row>
    <row r="48" ht="15" customHeight="1">
      <c r="A48" t="e">
        <f t="shared" ca="1" si="572"/>
        <v>#VALUE!</v>
      </c>
      <c r="B48" t="e">
        <f t="array" ref="B48" ca="1">_xlfn.XLOOKUP(Tabelle12[[#This Row],[ExperimentID]]&amp;Tabelle12[[#This Row],[NegotiationID]]&amp;Tabelle12[[#This Row],[MessageID]],ALL_IN_ONE[ExperimentID]&amp;ALL_IN_ONE[NegotiationID]&amp;ALL_IN_ONE[MessageID],ALL_IN_ONE[Gesamt_ID],,0)</f>
        <v>#VALUE!</v>
      </c>
      <c r="C48">
        <v>41394</v>
      </c>
      <c r="D48" t="s">
        <v>4699</v>
      </c>
      <c r="E48">
        <v>49020</v>
      </c>
      <c r="F48">
        <v>41384</v>
      </c>
      <c r="G48">
        <v>41381</v>
      </c>
      <c r="H48" t="s">
        <v>31</v>
      </c>
      <c r="I48" t="str">
        <f t="array" ref="I48">IFERROR(_xlfn.XLOOKUP(Tabelle12[[#This Row],[NegotiationID]]&amp;"FinalAccept",Tabelle12[NegotiationID]&amp;Tabelle12[ActionType],Tabelle12[ActionType],,0),_xlfn.XLOOKUP(Tabelle12[[#This Row],[NegotiationID]]&amp;"FinalReject",Tabelle12[NegotiationID]&amp;Tabelle12[ActionType],Tabelle12[ActionType],,0))</f>
        <v>FinalAccept</v>
      </c>
      <c r="J48">
        <v>0.63349999999999995</v>
      </c>
      <c r="K48">
        <v>0.41999999999999998</v>
      </c>
      <c r="L48">
        <v>1.0535000000000001</v>
      </c>
      <c r="M48">
        <v>0.2135</v>
      </c>
      <c r="N48">
        <v>239</v>
      </c>
      <c r="O48">
        <v>2759</v>
      </c>
      <c r="P48">
        <v>11</v>
      </c>
      <c r="Q48" s="3" t="s">
        <v>4740</v>
      </c>
    </row>
    <row r="49" ht="15" customHeight="1">
      <c r="A49" t="e">
        <f t="shared" ca="1" si="572"/>
        <v>#VALUE!</v>
      </c>
      <c r="B49" t="e">
        <f t="array" ref="B49" ca="1">_xlfn.XLOOKUP(Tabelle12[[#This Row],[ExperimentID]]&amp;Tabelle12[[#This Row],[NegotiationID]]&amp;Tabelle12[[#This Row],[MessageID]],ALL_IN_ONE[ExperimentID]&amp;ALL_IN_ONE[NegotiationID]&amp;ALL_IN_ONE[MessageID],ALL_IN_ONE[Gesamt_ID],,0)</f>
        <v>#VALUE!</v>
      </c>
      <c r="C49">
        <v>41394</v>
      </c>
      <c r="D49" t="s">
        <v>4699</v>
      </c>
      <c r="E49">
        <v>49278</v>
      </c>
      <c r="F49">
        <v>41381</v>
      </c>
      <c r="G49">
        <v>41384</v>
      </c>
      <c r="H49" t="s">
        <v>31</v>
      </c>
      <c r="I49" t="str">
        <f t="array" ref="I49">IFERROR(_xlfn.XLOOKUP(Tabelle12[[#This Row],[NegotiationID]]&amp;"FinalAccept",Tabelle12[NegotiationID]&amp;Tabelle12[ActionType],Tabelle12[ActionType],,0),_xlfn.XLOOKUP(Tabelle12[[#This Row],[NegotiationID]]&amp;"FinalReject",Tabelle12[NegotiationID]&amp;Tabelle12[ActionType],Tabelle12[ActionType],,0))</f>
        <v>FinalAccept</v>
      </c>
      <c r="J49">
        <v>0.50249999999999995</v>
      </c>
      <c r="K49">
        <v>0.47099999999999997</v>
      </c>
      <c r="L49">
        <v>0.97350000000000003</v>
      </c>
      <c r="M49">
        <v>0.0315</v>
      </c>
      <c r="N49">
        <v>409</v>
      </c>
      <c r="O49">
        <v>2759</v>
      </c>
      <c r="P49">
        <v>11</v>
      </c>
      <c r="Q49" s="3" t="s">
        <v>4741</v>
      </c>
    </row>
    <row r="50" ht="15" customHeight="1">
      <c r="A50" t="e">
        <f t="shared" ca="1" si="572"/>
        <v>#VALUE!</v>
      </c>
      <c r="B50" t="e">
        <f t="array" ref="B50" ca="1">_xlfn.XLOOKUP(Tabelle12[[#This Row],[ExperimentID]]&amp;Tabelle12[[#This Row],[NegotiationID]]&amp;Tabelle12[[#This Row],[MessageID]],ALL_IN_ONE[ExperimentID]&amp;ALL_IN_ONE[NegotiationID]&amp;ALL_IN_ONE[MessageID],ALL_IN_ONE[Gesamt_ID],,0)</f>
        <v>#VALUE!</v>
      </c>
      <c r="C50">
        <v>41394</v>
      </c>
      <c r="D50" t="s">
        <v>4699</v>
      </c>
      <c r="E50">
        <v>49325</v>
      </c>
      <c r="F50">
        <v>41384</v>
      </c>
      <c r="G50">
        <v>41381</v>
      </c>
      <c r="H50" t="s">
        <v>31</v>
      </c>
      <c r="I50" t="str">
        <f t="array" ref="I50">IFERROR(_xlfn.XLOOKUP(Tabelle12[[#This Row],[NegotiationID]]&amp;"FinalAccept",Tabelle12[NegotiationID]&amp;Tabelle12[ActionType],Tabelle12[ActionType],,0),_xlfn.XLOOKUP(Tabelle12[[#This Row],[NegotiationID]]&amp;"FinalReject",Tabelle12[NegotiationID]&amp;Tabelle12[ActionType],Tabelle12[ActionType],,0))</f>
        <v>FinalAccept</v>
      </c>
      <c r="J50">
        <v>0.63349999999999995</v>
      </c>
      <c r="K50">
        <v>0.41999999999999998</v>
      </c>
      <c r="L50">
        <v>1.0535000000000001</v>
      </c>
      <c r="M50">
        <v>0.2135</v>
      </c>
      <c r="N50">
        <v>448</v>
      </c>
      <c r="O50">
        <v>2759</v>
      </c>
      <c r="P50">
        <v>11</v>
      </c>
      <c r="Q50" s="3" t="s">
        <v>4742</v>
      </c>
    </row>
    <row r="51" ht="15" customHeight="1">
      <c r="A51" t="e">
        <f t="shared" ca="1" si="572"/>
        <v>#VALUE!</v>
      </c>
      <c r="B51" t="e">
        <f t="array" ref="B51" ca="1">_xlfn.XLOOKUP(Tabelle12[[#This Row],[ExperimentID]]&amp;Tabelle12[[#This Row],[NegotiationID]]&amp;Tabelle12[[#This Row],[MessageID]],ALL_IN_ONE[ExperimentID]&amp;ALL_IN_ONE[NegotiationID]&amp;ALL_IN_ONE[MessageID],ALL_IN_ONE[Gesamt_ID],,0)</f>
        <v>#VALUE!</v>
      </c>
      <c r="C51">
        <v>41394</v>
      </c>
      <c r="D51" t="s">
        <v>4699</v>
      </c>
      <c r="E51">
        <v>49515</v>
      </c>
      <c r="F51">
        <v>41381</v>
      </c>
      <c r="G51">
        <v>41384</v>
      </c>
      <c r="H51" t="s">
        <v>31</v>
      </c>
      <c r="I51" t="str">
        <f t="array" ref="I51">IFERROR(_xlfn.XLOOKUP(Tabelle12[[#This Row],[NegotiationID]]&amp;"FinalAccept",Tabelle12[NegotiationID]&amp;Tabelle12[ActionType],Tabelle12[ActionType],,0),_xlfn.XLOOKUP(Tabelle12[[#This Row],[NegotiationID]]&amp;"FinalReject",Tabelle12[NegotiationID]&amp;Tabelle12[ActionType],Tabelle12[ActionType],,0))</f>
        <v>FinalAccept</v>
      </c>
      <c r="J51">
        <v>0.44</v>
      </c>
      <c r="K51">
        <v>0.57099999999999995</v>
      </c>
      <c r="L51">
        <v>1.0109999999999999</v>
      </c>
      <c r="M51">
        <v>0.13100000000000001</v>
      </c>
      <c r="N51">
        <v>278</v>
      </c>
      <c r="O51">
        <v>2759</v>
      </c>
      <c r="P51">
        <v>11</v>
      </c>
      <c r="Q51" s="3" t="s">
        <v>4743</v>
      </c>
    </row>
    <row r="52" ht="15" customHeight="1">
      <c r="A52" t="e">
        <f t="shared" ca="1" si="572"/>
        <v>#VALUE!</v>
      </c>
      <c r="B52" t="e">
        <f t="array" ref="B52" ca="1">_xlfn.XLOOKUP(Tabelle12[[#This Row],[ExperimentID]]&amp;Tabelle12[[#This Row],[NegotiationID]]&amp;Tabelle12[[#This Row],[MessageID]],ALL_IN_ONE[ExperimentID]&amp;ALL_IN_ONE[NegotiationID]&amp;ALL_IN_ONE[MessageID],ALL_IN_ONE[Gesamt_ID],,0)</f>
        <v>#VALUE!</v>
      </c>
      <c r="C52">
        <v>41394</v>
      </c>
      <c r="D52" t="s">
        <v>4699</v>
      </c>
      <c r="E52">
        <v>49566</v>
      </c>
      <c r="F52">
        <v>41384</v>
      </c>
      <c r="G52">
        <v>41381</v>
      </c>
      <c r="H52" t="s">
        <v>20</v>
      </c>
      <c r="I52" t="str">
        <f t="array" ref="I52">IFERROR(_xlfn.XLOOKUP(Tabelle12[[#This Row],[NegotiationID]]&amp;"FinalAccept",Tabelle12[NegotiationID]&amp;Tabelle12[ActionType],Tabelle12[ActionType],,0),_xlfn.XLOOKUP(Tabelle12[[#This Row],[NegotiationID]]&amp;"FinalReject",Tabelle12[NegotiationID]&amp;Tabelle12[ActionType],Tabelle12[ActionType],,0))</f>
        <v>FinalAccept</v>
      </c>
      <c r="J52">
        <v>0.57099999999999995</v>
      </c>
      <c r="K52">
        <v>0.44</v>
      </c>
      <c r="L52">
        <v>1.0109999999999999</v>
      </c>
      <c r="M52">
        <v>0.13100000000000001</v>
      </c>
      <c r="N52">
        <v>48</v>
      </c>
      <c r="O52">
        <v>2759</v>
      </c>
      <c r="P52">
        <v>11</v>
      </c>
      <c r="Q52" s="3" t="s">
        <v>4744</v>
      </c>
    </row>
    <row r="53" ht="14.5" hidden="1">
      <c r="A53" t="e">
        <f t="shared" ca="1" si="572"/>
        <v>#VALUE!</v>
      </c>
      <c r="B53" t="e">
        <f t="array" ref="B53" ca="1">_xlfn.XLOOKUP(Tabelle12[[#This Row],[ExperimentID]]&amp;Tabelle12[[#This Row],[NegotiationID]]&amp;Tabelle12[[#This Row],[MessageID]],ALL_IN_ONE[ExperimentID]&amp;ALL_IN_ONE[NegotiationID]&amp;ALL_IN_ONE[MessageID],ALL_IN_ONE[Gesamt_ID],,0)</f>
        <v>#VALUE!</v>
      </c>
      <c r="C53">
        <v>41422</v>
      </c>
      <c r="D53" t="s">
        <v>4699</v>
      </c>
      <c r="E53">
        <v>41423</v>
      </c>
      <c r="H53" t="s">
        <v>6019</v>
      </c>
      <c r="I53" t="str">
        <f t="array" ref="I53">IFERROR(_xlfn.XLOOKUP(Tabelle12[[#This Row],[NegotiationID]]&amp;"FinalAccept",Tabelle12[NegotiationID]&amp;Tabelle12[ActionType],Tabelle12[ActionType],,0),_xlfn.XLOOKUP(Tabelle12[[#This Row],[NegotiationID]]&amp;"FinalReject",Tabelle12[NegotiationID]&amp;Tabelle12[ActionType],Tabelle12[ActionType],,0))</f>
        <v>FinalAccept</v>
      </c>
      <c r="N53">
        <v>21</v>
      </c>
      <c r="O53">
        <v>2761</v>
      </c>
      <c r="P53">
        <v>12</v>
      </c>
    </row>
    <row r="54" ht="15" customHeight="1">
      <c r="A54" t="e">
        <f t="shared" ca="1" si="572"/>
        <v>#VALUE!</v>
      </c>
      <c r="B54" t="e">
        <f t="array" ref="B54" ca="1">_xlfn.XLOOKUP(Tabelle12[[#This Row],[ExperimentID]]&amp;Tabelle12[[#This Row],[NegotiationID]]&amp;Tabelle12[[#This Row],[MessageID]],ALL_IN_ONE[ExperimentID]&amp;ALL_IN_ONE[NegotiationID]&amp;ALL_IN_ONE[MessageID],ALL_IN_ONE[Gesamt_ID],,0)</f>
        <v>#VALUE!</v>
      </c>
      <c r="C54">
        <v>41422</v>
      </c>
      <c r="D54" t="s">
        <v>4699</v>
      </c>
      <c r="E54">
        <v>47409</v>
      </c>
      <c r="F54">
        <v>41409</v>
      </c>
      <c r="G54">
        <v>41412</v>
      </c>
      <c r="H54" t="s">
        <v>19</v>
      </c>
      <c r="I54" t="str">
        <f t="array" ref="I54">IFERROR(_xlfn.XLOOKUP(Tabelle12[[#This Row],[NegotiationID]]&amp;"FinalAccept",Tabelle12[NegotiationID]&amp;Tabelle12[ActionType],Tabelle12[ActionType],,0),_xlfn.XLOOKUP(Tabelle12[[#This Row],[NegotiationID]]&amp;"FinalReject",Tabelle12[NegotiationID]&amp;Tabelle12[ActionType],Tabelle12[ActionType],,0))</f>
        <v>FinalAccept</v>
      </c>
      <c r="J54">
        <v>0.85329999999999995</v>
      </c>
      <c r="K54">
        <v>0.20499999999999999</v>
      </c>
      <c r="L54">
        <v>1.0583</v>
      </c>
      <c r="M54">
        <v>0.64829999999999999</v>
      </c>
      <c r="N54">
        <v>430</v>
      </c>
      <c r="O54">
        <v>2761</v>
      </c>
      <c r="P54">
        <v>12</v>
      </c>
      <c r="Q54" s="3" t="s">
        <v>4745</v>
      </c>
    </row>
    <row r="55" ht="15" customHeight="1">
      <c r="A55" t="e">
        <f t="shared" ca="1" si="572"/>
        <v>#VALUE!</v>
      </c>
      <c r="B55" t="e">
        <f t="array" ref="B55" ca="1">_xlfn.XLOOKUP(Tabelle12[[#This Row],[ExperimentID]]&amp;Tabelle12[[#This Row],[NegotiationID]]&amp;Tabelle12[[#This Row],[MessageID]],ALL_IN_ONE[ExperimentID]&amp;ALL_IN_ONE[NegotiationID]&amp;ALL_IN_ONE[MessageID],ALL_IN_ONE[Gesamt_ID],,0)</f>
        <v>#VALUE!</v>
      </c>
      <c r="C55">
        <v>41422</v>
      </c>
      <c r="D55" t="s">
        <v>4699</v>
      </c>
      <c r="E55">
        <v>48064</v>
      </c>
      <c r="F55">
        <v>41412</v>
      </c>
      <c r="G55">
        <v>41409</v>
      </c>
      <c r="H55" t="s">
        <v>31</v>
      </c>
      <c r="I55" t="str">
        <f t="array" ref="I55">IFERROR(_xlfn.XLOOKUP(Tabelle12[[#This Row],[NegotiationID]]&amp;"FinalAccept",Tabelle12[NegotiationID]&amp;Tabelle12[ActionType],Tabelle12[ActionType],,0),_xlfn.XLOOKUP(Tabelle12[[#This Row],[NegotiationID]]&amp;"FinalReject",Tabelle12[NegotiationID]&amp;Tabelle12[ActionType],Tabelle12[ActionType],,0))</f>
        <v>FinalAccept</v>
      </c>
      <c r="J55">
        <v>0.81499999999999995</v>
      </c>
      <c r="K55">
        <v>0.12</v>
      </c>
      <c r="L55">
        <v>0.93500000000000005</v>
      </c>
      <c r="M55">
        <v>0.69499999999999995</v>
      </c>
      <c r="N55">
        <v>458</v>
      </c>
      <c r="O55">
        <v>2761</v>
      </c>
      <c r="P55">
        <v>12</v>
      </c>
      <c r="Q55" s="3" t="s">
        <v>4746</v>
      </c>
    </row>
    <row r="56" ht="15" customHeight="1">
      <c r="A56" t="e">
        <f t="shared" ca="1" si="572"/>
        <v>#VALUE!</v>
      </c>
      <c r="B56" t="e">
        <f t="array" ref="B56" ca="1">_xlfn.XLOOKUP(Tabelle12[[#This Row],[ExperimentID]]&amp;Tabelle12[[#This Row],[NegotiationID]]&amp;Tabelle12[[#This Row],[MessageID]],ALL_IN_ONE[ExperimentID]&amp;ALL_IN_ONE[NegotiationID]&amp;ALL_IN_ONE[MessageID],ALL_IN_ONE[Gesamt_ID],,0)</f>
        <v>#VALUE!</v>
      </c>
      <c r="C56">
        <v>41422</v>
      </c>
      <c r="D56" t="s">
        <v>4699</v>
      </c>
      <c r="E56">
        <v>48175</v>
      </c>
      <c r="F56">
        <v>41409</v>
      </c>
      <c r="G56">
        <v>41412</v>
      </c>
      <c r="H56" t="s">
        <v>31</v>
      </c>
      <c r="I56" t="str">
        <f t="array" ref="I56">IFERROR(_xlfn.XLOOKUP(Tabelle12[[#This Row],[NegotiationID]]&amp;"FinalAccept",Tabelle12[NegotiationID]&amp;Tabelle12[ActionType],Tabelle12[ActionType],,0),_xlfn.XLOOKUP(Tabelle12[[#This Row],[NegotiationID]]&amp;"FinalReject",Tabelle12[NegotiationID]&amp;Tabelle12[ActionType],Tabelle12[ActionType],,0))</f>
        <v>FinalAccept</v>
      </c>
      <c r="J56">
        <v>0.65500000000000003</v>
      </c>
      <c r="K56">
        <v>0.39350000000000002</v>
      </c>
      <c r="L56">
        <v>1.0485</v>
      </c>
      <c r="M56">
        <v>0.26150000000000001</v>
      </c>
      <c r="N56">
        <v>613</v>
      </c>
      <c r="O56">
        <v>2761</v>
      </c>
      <c r="P56">
        <v>12</v>
      </c>
      <c r="Q56" s="3" t="s">
        <v>4747</v>
      </c>
    </row>
    <row r="57" ht="15" customHeight="1">
      <c r="A57" t="e">
        <f t="shared" ca="1" si="572"/>
        <v>#VALUE!</v>
      </c>
      <c r="B57" t="e">
        <f t="array" ref="B57" ca="1">_xlfn.XLOOKUP(Tabelle12[[#This Row],[ExperimentID]]&amp;Tabelle12[[#This Row],[NegotiationID]]&amp;Tabelle12[[#This Row],[MessageID]],ALL_IN_ONE[ExperimentID]&amp;ALL_IN_ONE[NegotiationID]&amp;ALL_IN_ONE[MessageID],ALL_IN_ONE[Gesamt_ID],,0)</f>
        <v>#VALUE!</v>
      </c>
      <c r="C57">
        <v>41422</v>
      </c>
      <c r="D57" t="s">
        <v>4699</v>
      </c>
      <c r="E57">
        <v>48240</v>
      </c>
      <c r="F57">
        <v>41412</v>
      </c>
      <c r="G57">
        <v>41409</v>
      </c>
      <c r="H57" t="s">
        <v>31</v>
      </c>
      <c r="I57" t="str">
        <f t="array" ref="I57">IFERROR(_xlfn.XLOOKUP(Tabelle12[[#This Row],[NegotiationID]]&amp;"FinalAccept",Tabelle12[NegotiationID]&amp;Tabelle12[ActionType],Tabelle12[ActionType],,0),_xlfn.XLOOKUP(Tabelle12[[#This Row],[NegotiationID]]&amp;"FinalReject",Tabelle12[NegotiationID]&amp;Tabelle12[ActionType],Tabelle12[ActionType],,0))</f>
        <v>FinalAccept</v>
      </c>
      <c r="J57">
        <v>0.69599999999999995</v>
      </c>
      <c r="K57">
        <v>0.32419999999999999</v>
      </c>
      <c r="L57">
        <v>1.0202</v>
      </c>
      <c r="M57">
        <v>0.37180000000000002</v>
      </c>
      <c r="N57">
        <v>278</v>
      </c>
      <c r="O57">
        <v>2761</v>
      </c>
      <c r="P57">
        <v>12</v>
      </c>
      <c r="Q57" s="3" t="s">
        <v>4748</v>
      </c>
    </row>
    <row r="58" ht="15" customHeight="1">
      <c r="A58" t="e">
        <f t="shared" ca="1" si="572"/>
        <v>#VALUE!</v>
      </c>
      <c r="B58" t="e">
        <f t="array" ref="B58" ca="1">_xlfn.XLOOKUP(Tabelle12[[#This Row],[ExperimentID]]&amp;Tabelle12[[#This Row],[NegotiationID]]&amp;Tabelle12[[#This Row],[MessageID]],ALL_IN_ONE[ExperimentID]&amp;ALL_IN_ONE[NegotiationID]&amp;ALL_IN_ONE[MessageID],ALL_IN_ONE[Gesamt_ID],,0)</f>
        <v>#VALUE!</v>
      </c>
      <c r="C58">
        <v>41422</v>
      </c>
      <c r="D58" t="s">
        <v>4699</v>
      </c>
      <c r="E58">
        <v>48278</v>
      </c>
      <c r="F58">
        <v>41409</v>
      </c>
      <c r="G58">
        <v>41412</v>
      </c>
      <c r="H58" t="s">
        <v>31</v>
      </c>
      <c r="I58" t="str">
        <f t="array" ref="I58">IFERROR(_xlfn.XLOOKUP(Tabelle12[[#This Row],[NegotiationID]]&amp;"FinalAccept",Tabelle12[NegotiationID]&amp;Tabelle12[ActionType],Tabelle12[ActionType],,0),_xlfn.XLOOKUP(Tabelle12[[#This Row],[NegotiationID]]&amp;"FinalReject",Tabelle12[NegotiationID]&amp;Tabelle12[ActionType],Tabelle12[ActionType],,0))</f>
        <v>FinalAccept</v>
      </c>
      <c r="J58">
        <v>0.52749999999999997</v>
      </c>
      <c r="K58">
        <v>0.47599999999999998</v>
      </c>
      <c r="L58">
        <v>1.0035000000000001</v>
      </c>
      <c r="M58">
        <v>0.051499999999999997</v>
      </c>
      <c r="N58">
        <v>257</v>
      </c>
      <c r="O58">
        <v>2761</v>
      </c>
      <c r="P58">
        <v>12</v>
      </c>
      <c r="Q58" s="3" t="s">
        <v>4749</v>
      </c>
    </row>
    <row r="59" ht="15" customHeight="1">
      <c r="A59" t="e">
        <f t="shared" ca="1" si="572"/>
        <v>#VALUE!</v>
      </c>
      <c r="B59" t="e">
        <f t="array" ref="B59" ca="1">_xlfn.XLOOKUP(Tabelle12[[#This Row],[ExperimentID]]&amp;Tabelle12[[#This Row],[NegotiationID]]&amp;Tabelle12[[#This Row],[MessageID]],ALL_IN_ONE[ExperimentID]&amp;ALL_IN_ONE[NegotiationID]&amp;ALL_IN_ONE[MessageID],ALL_IN_ONE[Gesamt_ID],,0)</f>
        <v>#VALUE!</v>
      </c>
      <c r="C59">
        <v>41422</v>
      </c>
      <c r="D59" t="s">
        <v>4699</v>
      </c>
      <c r="E59">
        <v>48323</v>
      </c>
      <c r="F59">
        <v>41412</v>
      </c>
      <c r="G59">
        <v>41409</v>
      </c>
      <c r="H59" t="s">
        <v>31</v>
      </c>
      <c r="I59" t="str">
        <f t="array" ref="I59">IFERROR(_xlfn.XLOOKUP(Tabelle12[[#This Row],[NegotiationID]]&amp;"FinalAccept",Tabelle12[NegotiationID]&amp;Tabelle12[ActionType],Tabelle12[ActionType],,0),_xlfn.XLOOKUP(Tabelle12[[#This Row],[NegotiationID]]&amp;"FinalReject",Tabelle12[NegotiationID]&amp;Tabelle12[ActionType],Tabelle12[ActionType],,0))</f>
        <v>FinalAccept</v>
      </c>
      <c r="J59">
        <v>0.65600000000000003</v>
      </c>
      <c r="K59">
        <v>0.3775</v>
      </c>
      <c r="L59">
        <v>1.0335000000000001</v>
      </c>
      <c r="M59">
        <v>0.27850000000000003</v>
      </c>
      <c r="N59">
        <v>202</v>
      </c>
      <c r="O59">
        <v>2761</v>
      </c>
      <c r="P59">
        <v>12</v>
      </c>
      <c r="Q59" s="3" t="s">
        <v>4750</v>
      </c>
    </row>
    <row r="60" ht="15" customHeight="1">
      <c r="A60" t="e">
        <f t="shared" ca="1" si="572"/>
        <v>#VALUE!</v>
      </c>
      <c r="B60" t="e">
        <f t="array" ref="B60" ca="1">_xlfn.XLOOKUP(Tabelle12[[#This Row],[ExperimentID]]&amp;Tabelle12[[#This Row],[NegotiationID]]&amp;Tabelle12[[#This Row],[MessageID]],ALL_IN_ONE[ExperimentID]&amp;ALL_IN_ONE[NegotiationID]&amp;ALL_IN_ONE[MessageID],ALL_IN_ONE[Gesamt_ID],,0)</f>
        <v>#VALUE!</v>
      </c>
      <c r="C60">
        <v>41422</v>
      </c>
      <c r="D60" t="s">
        <v>4699</v>
      </c>
      <c r="E60">
        <v>48402</v>
      </c>
      <c r="F60">
        <v>41409</v>
      </c>
      <c r="G60">
        <v>41412</v>
      </c>
      <c r="H60" t="s">
        <v>31</v>
      </c>
      <c r="I60" t="str">
        <f t="array" ref="I60">IFERROR(_xlfn.XLOOKUP(Tabelle12[[#This Row],[NegotiationID]]&amp;"FinalAccept",Tabelle12[NegotiationID]&amp;Tabelle12[ActionType],Tabelle12[ActionType],,0),_xlfn.XLOOKUP(Tabelle12[[#This Row],[NegotiationID]]&amp;"FinalReject",Tabelle12[NegotiationID]&amp;Tabelle12[ActionType],Tabelle12[ActionType],,0))</f>
        <v>FinalAccept</v>
      </c>
      <c r="J60">
        <v>0.52749999999999997</v>
      </c>
      <c r="K60">
        <v>0.47599999999999998</v>
      </c>
      <c r="L60">
        <v>1.0035000000000001</v>
      </c>
      <c r="M60">
        <v>0.051499999999999997</v>
      </c>
      <c r="N60">
        <v>167</v>
      </c>
      <c r="O60">
        <v>2761</v>
      </c>
      <c r="P60">
        <v>12</v>
      </c>
      <c r="Q60" s="3" t="s">
        <v>4751</v>
      </c>
    </row>
    <row r="61" ht="15" customHeight="1">
      <c r="A61" t="e">
        <f t="shared" ca="1" si="572"/>
        <v>#VALUE!</v>
      </c>
      <c r="B61" t="e">
        <f t="array" ref="B61" ca="1">_xlfn.XLOOKUP(Tabelle12[[#This Row],[ExperimentID]]&amp;Tabelle12[[#This Row],[NegotiationID]]&amp;Tabelle12[[#This Row],[MessageID]],ALL_IN_ONE[ExperimentID]&amp;ALL_IN_ONE[NegotiationID]&amp;ALL_IN_ONE[MessageID],ALL_IN_ONE[Gesamt_ID],,0)</f>
        <v>#VALUE!</v>
      </c>
      <c r="C61">
        <v>41422</v>
      </c>
      <c r="D61" t="s">
        <v>4699</v>
      </c>
      <c r="E61">
        <v>48408</v>
      </c>
      <c r="F61">
        <v>41412</v>
      </c>
      <c r="G61">
        <v>41409</v>
      </c>
      <c r="H61" t="s">
        <v>31</v>
      </c>
      <c r="I61" t="str">
        <f t="array" ref="I61">IFERROR(_xlfn.XLOOKUP(Tabelle12[[#This Row],[NegotiationID]]&amp;"FinalAccept",Tabelle12[NegotiationID]&amp;Tabelle12[ActionType],Tabelle12[ActionType],,0),_xlfn.XLOOKUP(Tabelle12[[#This Row],[NegotiationID]]&amp;"FinalReject",Tabelle12[NegotiationID]&amp;Tabelle12[ActionType],Tabelle12[ActionType],,0))</f>
        <v>FinalAccept</v>
      </c>
      <c r="J61">
        <v>0.63349999999999995</v>
      </c>
      <c r="K61">
        <v>0.41999999999999998</v>
      </c>
      <c r="L61">
        <v>1.0535000000000001</v>
      </c>
      <c r="M61">
        <v>0.2135</v>
      </c>
      <c r="N61">
        <v>140</v>
      </c>
      <c r="O61">
        <v>2761</v>
      </c>
      <c r="P61">
        <v>12</v>
      </c>
      <c r="Q61" s="3" t="s">
        <v>4752</v>
      </c>
    </row>
    <row r="62" ht="15" customHeight="1">
      <c r="A62" t="e">
        <f t="shared" ca="1" si="572"/>
        <v>#VALUE!</v>
      </c>
      <c r="B62" t="e">
        <f t="array" ref="B62" ca="1">_xlfn.XLOOKUP(Tabelle12[[#This Row],[ExperimentID]]&amp;Tabelle12[[#This Row],[NegotiationID]]&amp;Tabelle12[[#This Row],[MessageID]],ALL_IN_ONE[ExperimentID]&amp;ALL_IN_ONE[NegotiationID]&amp;ALL_IN_ONE[MessageID],ALL_IN_ONE[Gesamt_ID],,0)</f>
        <v>#VALUE!</v>
      </c>
      <c r="C62">
        <v>41422</v>
      </c>
      <c r="D62" t="s">
        <v>4699</v>
      </c>
      <c r="E62">
        <v>48431</v>
      </c>
      <c r="F62">
        <v>41409</v>
      </c>
      <c r="G62">
        <v>41412</v>
      </c>
      <c r="H62" t="s">
        <v>31</v>
      </c>
      <c r="I62" t="str">
        <f t="array" ref="I62">IFERROR(_xlfn.XLOOKUP(Tabelle12[[#This Row],[NegotiationID]]&amp;"FinalAccept",Tabelle12[NegotiationID]&amp;Tabelle12[ActionType],Tabelle12[ActionType],,0),_xlfn.XLOOKUP(Tabelle12[[#This Row],[NegotiationID]]&amp;"FinalReject",Tabelle12[NegotiationID]&amp;Tabelle12[ActionType],Tabelle12[ActionType],,0))</f>
        <v>FinalAccept</v>
      </c>
      <c r="J62">
        <v>0.505</v>
      </c>
      <c r="K62">
        <v>0.57350000000000001</v>
      </c>
      <c r="L62">
        <v>1.0785</v>
      </c>
      <c r="M62">
        <v>0.068500000000000005</v>
      </c>
      <c r="N62">
        <v>77</v>
      </c>
      <c r="O62">
        <v>2761</v>
      </c>
      <c r="P62">
        <v>12</v>
      </c>
      <c r="Q62" s="3" t="s">
        <v>4753</v>
      </c>
    </row>
    <row r="63" ht="15" customHeight="1">
      <c r="A63" t="e">
        <f t="shared" ca="1" si="572"/>
        <v>#VALUE!</v>
      </c>
      <c r="B63" t="e">
        <f t="array" ref="B63" ca="1">_xlfn.XLOOKUP(Tabelle12[[#This Row],[ExperimentID]]&amp;Tabelle12[[#This Row],[NegotiationID]]&amp;Tabelle12[[#This Row],[MessageID]],ALL_IN_ONE[ExperimentID]&amp;ALL_IN_ONE[NegotiationID]&amp;ALL_IN_ONE[MessageID],ALL_IN_ONE[Gesamt_ID],,0)</f>
        <v>#VALUE!</v>
      </c>
      <c r="C63">
        <v>41422</v>
      </c>
      <c r="D63" t="s">
        <v>4699</v>
      </c>
      <c r="E63">
        <v>48498</v>
      </c>
      <c r="F63">
        <v>41412</v>
      </c>
      <c r="G63">
        <v>41409</v>
      </c>
      <c r="H63" t="s">
        <v>31</v>
      </c>
      <c r="I63" t="str">
        <f t="array" ref="I63">IFERROR(_xlfn.XLOOKUP(Tabelle12[[#This Row],[NegotiationID]]&amp;"FinalAccept",Tabelle12[NegotiationID]&amp;Tabelle12[ActionType],Tabelle12[ActionType],,0),_xlfn.XLOOKUP(Tabelle12[[#This Row],[NegotiationID]]&amp;"FinalReject",Tabelle12[NegotiationID]&amp;Tabelle12[ActionType],Tabelle12[ActionType],,0))</f>
        <v>FinalAccept</v>
      </c>
      <c r="J63">
        <v>0.59599999999999997</v>
      </c>
      <c r="K63">
        <v>0.46250000000000002</v>
      </c>
      <c r="L63">
        <v>1.0585</v>
      </c>
      <c r="M63">
        <v>0.13350000000000001</v>
      </c>
      <c r="N63">
        <v>69</v>
      </c>
      <c r="O63">
        <v>2761</v>
      </c>
      <c r="P63">
        <v>12</v>
      </c>
      <c r="Q63" s="3" t="s">
        <v>4754</v>
      </c>
    </row>
    <row r="64" ht="15" customHeight="1">
      <c r="A64" t="e">
        <f t="shared" ca="1" si="572"/>
        <v>#VALUE!</v>
      </c>
      <c r="B64" t="e">
        <f t="array" ref="B64" ca="1">_xlfn.XLOOKUP(Tabelle12[[#This Row],[ExperimentID]]&amp;Tabelle12[[#This Row],[NegotiationID]]&amp;Tabelle12[[#This Row],[MessageID]],ALL_IN_ONE[ExperimentID]&amp;ALL_IN_ONE[NegotiationID]&amp;ALL_IN_ONE[MessageID],ALL_IN_ONE[Gesamt_ID],,0)</f>
        <v>#VALUE!</v>
      </c>
      <c r="C64">
        <v>41422</v>
      </c>
      <c r="D64" t="s">
        <v>4699</v>
      </c>
      <c r="E64">
        <v>48524</v>
      </c>
      <c r="F64">
        <v>41409</v>
      </c>
      <c r="G64">
        <v>41412</v>
      </c>
      <c r="H64" t="s">
        <v>20</v>
      </c>
      <c r="I64" t="str">
        <f t="array" ref="I64">IFERROR(_xlfn.XLOOKUP(Tabelle12[[#This Row],[NegotiationID]]&amp;"FinalAccept",Tabelle12[NegotiationID]&amp;Tabelle12[ActionType],Tabelle12[ActionType],,0),_xlfn.XLOOKUP(Tabelle12[[#This Row],[NegotiationID]]&amp;"FinalReject",Tabelle12[NegotiationID]&amp;Tabelle12[ActionType],Tabelle12[ActionType],,0))</f>
        <v>FinalAccept</v>
      </c>
      <c r="J64">
        <v>0.46250000000000002</v>
      </c>
      <c r="K64">
        <v>0.59599999999999997</v>
      </c>
      <c r="L64">
        <v>1.0585</v>
      </c>
      <c r="M64">
        <v>0.13350000000000001</v>
      </c>
      <c r="N64">
        <v>49</v>
      </c>
      <c r="O64">
        <v>2761</v>
      </c>
      <c r="P64">
        <v>12</v>
      </c>
      <c r="Q64" s="3" t="s">
        <v>4755</v>
      </c>
    </row>
    <row r="65" ht="14.5" hidden="1">
      <c r="A65" t="e">
        <f t="shared" ca="1" si="572"/>
        <v>#VALUE!</v>
      </c>
      <c r="B65" t="e">
        <f t="array" ref="B65" ca="1">_xlfn.XLOOKUP(Tabelle12[[#This Row],[ExperimentID]]&amp;Tabelle12[[#This Row],[NegotiationID]]&amp;Tabelle12[[#This Row],[MessageID]],ALL_IN_ONE[ExperimentID]&amp;ALL_IN_ONE[NegotiationID]&amp;ALL_IN_ONE[MessageID],ALL_IN_ONE[Gesamt_ID],,0)</f>
        <v>#VALUE!</v>
      </c>
      <c r="C65">
        <v>41450</v>
      </c>
      <c r="D65" t="s">
        <v>4699</v>
      </c>
      <c r="E65">
        <v>41451</v>
      </c>
      <c r="H65" t="s">
        <v>6019</v>
      </c>
      <c r="I65" t="str">
        <f t="array" ref="I65">IFERROR(_xlfn.XLOOKUP(Tabelle12[[#This Row],[NegotiationID]]&amp;"FinalAccept",Tabelle12[NegotiationID]&amp;Tabelle12[ActionType],Tabelle12[ActionType],,0),_xlfn.XLOOKUP(Tabelle12[[#This Row],[NegotiationID]]&amp;"FinalReject",Tabelle12[NegotiationID]&amp;Tabelle12[ActionType],Tabelle12[ActionType],,0))</f>
        <v>FinalAccept</v>
      </c>
      <c r="N65">
        <v>21</v>
      </c>
      <c r="O65">
        <v>2855</v>
      </c>
      <c r="P65">
        <v>12</v>
      </c>
    </row>
    <row r="66" ht="15" customHeight="1">
      <c r="A66" t="e">
        <f t="shared" ref="A66:A129" ca="1" si="573">MID(CELL("Dateiname",$A$1),FIND("]",CELL("Dateiname",$A$1))+1,31)</f>
        <v>#VALUE!</v>
      </c>
      <c r="B66" t="e">
        <f t="array" ref="B66" ca="1">_xlfn.XLOOKUP(Tabelle12[[#This Row],[ExperimentID]]&amp;Tabelle12[[#This Row],[NegotiationID]]&amp;Tabelle12[[#This Row],[MessageID]],ALL_IN_ONE[ExperimentID]&amp;ALL_IN_ONE[NegotiationID]&amp;ALL_IN_ONE[MessageID],ALL_IN_ONE[Gesamt_ID],,0)</f>
        <v>#VALUE!</v>
      </c>
      <c r="C66">
        <v>41450</v>
      </c>
      <c r="D66" t="s">
        <v>4699</v>
      </c>
      <c r="E66">
        <v>47399</v>
      </c>
      <c r="F66">
        <v>41437</v>
      </c>
      <c r="G66">
        <v>41440</v>
      </c>
      <c r="H66" t="s">
        <v>19</v>
      </c>
      <c r="I66" t="str">
        <f t="array" ref="I66">IFERROR(_xlfn.XLOOKUP(Tabelle12[[#This Row],[NegotiationID]]&amp;"FinalAccept",Tabelle12[NegotiationID]&amp;Tabelle12[ActionType],Tabelle12[ActionType],,0),_xlfn.XLOOKUP(Tabelle12[[#This Row],[NegotiationID]]&amp;"FinalReject",Tabelle12[NegotiationID]&amp;Tabelle12[ActionType],Tabelle12[ActionType],,0))</f>
        <v>FinalAccept</v>
      </c>
      <c r="J66">
        <v>0.92000000000000004</v>
      </c>
      <c r="K66">
        <v>0.39000000000000001</v>
      </c>
      <c r="L66">
        <v>1.3100000000000001</v>
      </c>
      <c r="M66">
        <v>0.53000000000000003</v>
      </c>
      <c r="N66">
        <v>473</v>
      </c>
      <c r="O66">
        <v>2855</v>
      </c>
      <c r="P66">
        <v>12</v>
      </c>
      <c r="Q66" s="3" t="s">
        <v>4756</v>
      </c>
    </row>
    <row r="67" ht="15" customHeight="1">
      <c r="A67" t="e">
        <f t="shared" ca="1" si="573"/>
        <v>#VALUE!</v>
      </c>
      <c r="B67" t="e">
        <f t="array" ref="B67" ca="1">_xlfn.XLOOKUP(Tabelle12[[#This Row],[ExperimentID]]&amp;Tabelle12[[#This Row],[NegotiationID]]&amp;Tabelle12[[#This Row],[MessageID]],ALL_IN_ONE[ExperimentID]&amp;ALL_IN_ONE[NegotiationID]&amp;ALL_IN_ONE[MessageID],ALL_IN_ONE[Gesamt_ID],,0)</f>
        <v>#VALUE!</v>
      </c>
      <c r="C67">
        <v>41450</v>
      </c>
      <c r="D67" t="s">
        <v>4699</v>
      </c>
      <c r="E67">
        <v>48317</v>
      </c>
      <c r="F67">
        <v>41440</v>
      </c>
      <c r="G67">
        <v>41437</v>
      </c>
      <c r="H67" t="s">
        <v>31</v>
      </c>
      <c r="I67" t="str">
        <f t="array" ref="I67">IFERROR(_xlfn.XLOOKUP(Tabelle12[[#This Row],[NegotiationID]]&amp;"FinalAccept",Tabelle12[NegotiationID]&amp;Tabelle12[ActionType],Tabelle12[ActionType],,0),_xlfn.XLOOKUP(Tabelle12[[#This Row],[NegotiationID]]&amp;"FinalReject",Tabelle12[NegotiationID]&amp;Tabelle12[ActionType],Tabelle12[ActionType],,0))</f>
        <v>FinalAccept</v>
      </c>
      <c r="J67">
        <v>0.85499999999999998</v>
      </c>
      <c r="K67">
        <v>0.066699999999999995</v>
      </c>
      <c r="L67">
        <v>0.92169999999999996</v>
      </c>
      <c r="M67">
        <v>0.7883</v>
      </c>
      <c r="N67">
        <v>291</v>
      </c>
      <c r="O67">
        <v>2855</v>
      </c>
      <c r="P67">
        <v>12</v>
      </c>
      <c r="Q67" s="3" t="s">
        <v>4757</v>
      </c>
    </row>
    <row r="68" ht="15" customHeight="1">
      <c r="A68" t="e">
        <f t="shared" ca="1" si="573"/>
        <v>#VALUE!</v>
      </c>
      <c r="B68" t="e">
        <f t="array" ref="B68" ca="1">_xlfn.XLOOKUP(Tabelle12[[#This Row],[ExperimentID]]&amp;Tabelle12[[#This Row],[NegotiationID]]&amp;Tabelle12[[#This Row],[MessageID]],ALL_IN_ONE[ExperimentID]&amp;ALL_IN_ONE[NegotiationID]&amp;ALL_IN_ONE[MessageID],ALL_IN_ONE[Gesamt_ID],,0)</f>
        <v>#VALUE!</v>
      </c>
      <c r="C68">
        <v>41450</v>
      </c>
      <c r="D68" t="s">
        <v>4699</v>
      </c>
      <c r="E68">
        <v>48700</v>
      </c>
      <c r="F68">
        <v>41437</v>
      </c>
      <c r="G68">
        <v>41440</v>
      </c>
      <c r="H68" t="s">
        <v>31</v>
      </c>
      <c r="I68" t="str">
        <f t="array" ref="I68">IFERROR(_xlfn.XLOOKUP(Tabelle12[[#This Row],[NegotiationID]]&amp;"FinalAccept",Tabelle12[NegotiationID]&amp;Tabelle12[ActionType],Tabelle12[ActionType],,0),_xlfn.XLOOKUP(Tabelle12[[#This Row],[NegotiationID]]&amp;"FinalReject",Tabelle12[NegotiationID]&amp;Tabelle12[ActionType],Tabelle12[ActionType],,0))</f>
        <v>FinalAccept</v>
      </c>
      <c r="J68">
        <v>0.81499999999999995</v>
      </c>
      <c r="K68">
        <v>0.14499999999999999</v>
      </c>
      <c r="L68">
        <v>0.95999999999999996</v>
      </c>
      <c r="M68">
        <v>0.67000000000000004</v>
      </c>
      <c r="N68">
        <v>609</v>
      </c>
      <c r="O68">
        <v>2855</v>
      </c>
      <c r="P68">
        <v>12</v>
      </c>
      <c r="Q68" s="3" t="s">
        <v>4758</v>
      </c>
    </row>
    <row r="69" ht="15" customHeight="1">
      <c r="A69" t="e">
        <f t="shared" ca="1" si="573"/>
        <v>#VALUE!</v>
      </c>
      <c r="B69" t="e">
        <f t="array" ref="B69" ca="1">_xlfn.XLOOKUP(Tabelle12[[#This Row],[ExperimentID]]&amp;Tabelle12[[#This Row],[NegotiationID]]&amp;Tabelle12[[#This Row],[MessageID]],ALL_IN_ONE[ExperimentID]&amp;ALL_IN_ONE[NegotiationID]&amp;ALL_IN_ONE[MessageID],ALL_IN_ONE[Gesamt_ID],,0)</f>
        <v>#VALUE!</v>
      </c>
      <c r="C69">
        <v>41450</v>
      </c>
      <c r="D69" t="s">
        <v>4699</v>
      </c>
      <c r="E69">
        <v>48815</v>
      </c>
      <c r="F69">
        <v>41440</v>
      </c>
      <c r="G69">
        <v>41437</v>
      </c>
      <c r="H69" t="s">
        <v>31</v>
      </c>
      <c r="I69" t="str">
        <f t="array" ref="I69">IFERROR(_xlfn.XLOOKUP(Tabelle12[[#This Row],[NegotiationID]]&amp;"FinalAccept",Tabelle12[NegotiationID]&amp;Tabelle12[ActionType],Tabelle12[ActionType],,0),_xlfn.XLOOKUP(Tabelle12[[#This Row],[NegotiationID]]&amp;"FinalReject",Tabelle12[NegotiationID]&amp;Tabelle12[ActionType],Tabelle12[ActionType],,0))</f>
        <v>FinalAccept</v>
      </c>
      <c r="J69">
        <v>0.68999999999999995</v>
      </c>
      <c r="K69">
        <v>0.1933</v>
      </c>
      <c r="L69">
        <v>0.88329999999999997</v>
      </c>
      <c r="M69">
        <v>0.49669999999999997</v>
      </c>
      <c r="N69">
        <v>259</v>
      </c>
      <c r="O69">
        <v>2855</v>
      </c>
      <c r="P69">
        <v>12</v>
      </c>
      <c r="Q69" s="3" t="s">
        <v>4759</v>
      </c>
    </row>
    <row r="70" ht="15" customHeight="1">
      <c r="A70" t="e">
        <f t="shared" ca="1" si="573"/>
        <v>#VALUE!</v>
      </c>
      <c r="B70" t="e">
        <f t="array" ref="B70" ca="1">_xlfn.XLOOKUP(Tabelle12[[#This Row],[ExperimentID]]&amp;Tabelle12[[#This Row],[NegotiationID]]&amp;Tabelle12[[#This Row],[MessageID]],ALL_IN_ONE[ExperimentID]&amp;ALL_IN_ONE[NegotiationID]&amp;ALL_IN_ONE[MessageID],ALL_IN_ONE[Gesamt_ID],,0)</f>
        <v>#VALUE!</v>
      </c>
      <c r="C70">
        <v>41450</v>
      </c>
      <c r="D70" t="s">
        <v>4699</v>
      </c>
      <c r="E70">
        <v>48925</v>
      </c>
      <c r="F70">
        <v>41437</v>
      </c>
      <c r="G70">
        <v>41440</v>
      </c>
      <c r="H70" t="s">
        <v>31</v>
      </c>
      <c r="I70" t="str">
        <f t="array" ref="I70">IFERROR(_xlfn.XLOOKUP(Tabelle12[[#This Row],[NegotiationID]]&amp;"FinalAccept",Tabelle12[NegotiationID]&amp;Tabelle12[ActionType],Tabelle12[ActionType],,0),_xlfn.XLOOKUP(Tabelle12[[#This Row],[NegotiationID]]&amp;"FinalReject",Tabelle12[NegotiationID]&amp;Tabelle12[ActionType],Tabelle12[ActionType],,0))</f>
        <v>FinalAccept</v>
      </c>
      <c r="J70">
        <v>0.66500000000000004</v>
      </c>
      <c r="K70">
        <v>0.32500000000000001</v>
      </c>
      <c r="L70">
        <v>0.98999999999999999</v>
      </c>
      <c r="M70">
        <v>0.34000000000000002</v>
      </c>
      <c r="N70">
        <v>319</v>
      </c>
      <c r="O70">
        <v>2855</v>
      </c>
      <c r="P70">
        <v>12</v>
      </c>
      <c r="Q70" s="3" t="s">
        <v>4760</v>
      </c>
    </row>
    <row r="71" ht="15" customHeight="1">
      <c r="A71" t="e">
        <f t="shared" ca="1" si="573"/>
        <v>#VALUE!</v>
      </c>
      <c r="B71" t="e">
        <f t="array" ref="B71" ca="1">_xlfn.XLOOKUP(Tabelle12[[#This Row],[ExperimentID]]&amp;Tabelle12[[#This Row],[NegotiationID]]&amp;Tabelle12[[#This Row],[MessageID]],ALL_IN_ONE[ExperimentID]&amp;ALL_IN_ONE[NegotiationID]&amp;ALL_IN_ONE[MessageID],ALL_IN_ONE[Gesamt_ID],,0)</f>
        <v>#VALUE!</v>
      </c>
      <c r="C71">
        <v>41450</v>
      </c>
      <c r="D71" t="s">
        <v>4699</v>
      </c>
      <c r="E71">
        <v>49307</v>
      </c>
      <c r="F71">
        <v>41440</v>
      </c>
      <c r="G71">
        <v>41437</v>
      </c>
      <c r="H71" t="s">
        <v>31</v>
      </c>
      <c r="I71" t="str">
        <f t="array" ref="I71">IFERROR(_xlfn.XLOOKUP(Tabelle12[[#This Row],[NegotiationID]]&amp;"FinalAccept",Tabelle12[NegotiationID]&amp;Tabelle12[ActionType],Tabelle12[ActionType],,0),_xlfn.XLOOKUP(Tabelle12[[#This Row],[NegotiationID]]&amp;"FinalReject",Tabelle12[NegotiationID]&amp;Tabelle12[ActionType],Tabelle12[ActionType],,0))</f>
        <v>FinalAccept</v>
      </c>
      <c r="J71">
        <v>0.59099999999999997</v>
      </c>
      <c r="K71">
        <v>0.4133</v>
      </c>
      <c r="L71">
        <v>1.0043</v>
      </c>
      <c r="M71">
        <v>0.1777</v>
      </c>
      <c r="N71">
        <v>259</v>
      </c>
      <c r="O71">
        <v>2855</v>
      </c>
      <c r="P71">
        <v>12</v>
      </c>
      <c r="Q71" s="3" t="s">
        <v>4761</v>
      </c>
    </row>
    <row r="72" ht="15" customHeight="1">
      <c r="A72" t="e">
        <f t="shared" ca="1" si="573"/>
        <v>#VALUE!</v>
      </c>
      <c r="B72" t="e">
        <f t="array" ref="B72" ca="1">_xlfn.XLOOKUP(Tabelle12[[#This Row],[ExperimentID]]&amp;Tabelle12[[#This Row],[NegotiationID]]&amp;Tabelle12[[#This Row],[MessageID]],ALL_IN_ONE[ExperimentID]&amp;ALL_IN_ONE[NegotiationID]&amp;ALL_IN_ONE[MessageID],ALL_IN_ONE[Gesamt_ID],,0)</f>
        <v>#VALUE!</v>
      </c>
      <c r="C72">
        <v>41450</v>
      </c>
      <c r="D72" t="s">
        <v>4699</v>
      </c>
      <c r="E72">
        <v>49322</v>
      </c>
      <c r="F72">
        <v>41437</v>
      </c>
      <c r="G72">
        <v>41440</v>
      </c>
      <c r="H72" t="s">
        <v>31</v>
      </c>
      <c r="I72" t="str">
        <f t="array" ref="I72">IFERROR(_xlfn.XLOOKUP(Tabelle12[[#This Row],[NegotiationID]]&amp;"FinalAccept",Tabelle12[NegotiationID]&amp;Tabelle12[ActionType],Tabelle12[ActionType],,0),_xlfn.XLOOKUP(Tabelle12[[#This Row],[NegotiationID]]&amp;"FinalReject",Tabelle12[NegotiationID]&amp;Tabelle12[ActionType],Tabelle12[ActionType],,0))</f>
        <v>FinalAccept</v>
      </c>
      <c r="J72">
        <v>0.55830000000000002</v>
      </c>
      <c r="K72">
        <v>0.40500000000000003</v>
      </c>
      <c r="L72">
        <v>0.96330000000000005</v>
      </c>
      <c r="M72">
        <v>0.15329999999999999</v>
      </c>
      <c r="N72">
        <v>164</v>
      </c>
      <c r="O72">
        <v>2855</v>
      </c>
      <c r="P72">
        <v>12</v>
      </c>
      <c r="Q72" s="3" t="s">
        <v>4762</v>
      </c>
    </row>
    <row r="73" ht="15" customHeight="1">
      <c r="A73" t="e">
        <f t="shared" ca="1" si="573"/>
        <v>#VALUE!</v>
      </c>
      <c r="B73" t="e">
        <f t="array" ref="B73" ca="1">_xlfn.XLOOKUP(Tabelle12[[#This Row],[ExperimentID]]&amp;Tabelle12[[#This Row],[NegotiationID]]&amp;Tabelle12[[#This Row],[MessageID]],ALL_IN_ONE[ExperimentID]&amp;ALL_IN_ONE[NegotiationID]&amp;ALL_IN_ONE[MessageID],ALL_IN_ONE[Gesamt_ID],,0)</f>
        <v>#VALUE!</v>
      </c>
      <c r="C73">
        <v>41450</v>
      </c>
      <c r="D73" t="s">
        <v>4699</v>
      </c>
      <c r="E73">
        <v>49487</v>
      </c>
      <c r="F73">
        <v>41440</v>
      </c>
      <c r="G73">
        <v>41437</v>
      </c>
      <c r="H73" t="s">
        <v>31</v>
      </c>
      <c r="I73" t="str">
        <f t="array" ref="I73">IFERROR(_xlfn.XLOOKUP(Tabelle12[[#This Row],[NegotiationID]]&amp;"FinalAccept",Tabelle12[NegotiationID]&amp;Tabelle12[ActionType],Tabelle12[ActionType],,0),_xlfn.XLOOKUP(Tabelle12[[#This Row],[NegotiationID]]&amp;"FinalReject",Tabelle12[NegotiationID]&amp;Tabelle12[ActionType],Tabelle12[ActionType],,0))</f>
        <v>FinalAccept</v>
      </c>
      <c r="J73">
        <v>0.65600000000000003</v>
      </c>
      <c r="K73">
        <v>0.45829999999999999</v>
      </c>
      <c r="L73">
        <v>1.1143000000000001</v>
      </c>
      <c r="M73">
        <v>0.19769999999999999</v>
      </c>
      <c r="N73">
        <v>130</v>
      </c>
      <c r="O73">
        <v>2855</v>
      </c>
      <c r="P73">
        <v>12</v>
      </c>
      <c r="Q73" s="3" t="s">
        <v>4763</v>
      </c>
    </row>
    <row r="74" ht="15" customHeight="1">
      <c r="A74" t="e">
        <f t="shared" ca="1" si="573"/>
        <v>#VALUE!</v>
      </c>
      <c r="B74" t="e">
        <f t="array" ref="B74" ca="1">_xlfn.XLOOKUP(Tabelle12[[#This Row],[ExperimentID]]&amp;Tabelle12[[#This Row],[NegotiationID]]&amp;Tabelle12[[#This Row],[MessageID]],ALL_IN_ONE[ExperimentID]&amp;ALL_IN_ONE[NegotiationID]&amp;ALL_IN_ONE[MessageID],ALL_IN_ONE[Gesamt_ID],,0)</f>
        <v>#VALUE!</v>
      </c>
      <c r="C74">
        <v>41450</v>
      </c>
      <c r="D74" t="s">
        <v>4699</v>
      </c>
      <c r="E74">
        <v>49549</v>
      </c>
      <c r="F74">
        <v>41437</v>
      </c>
      <c r="G74">
        <v>41440</v>
      </c>
      <c r="H74" t="s">
        <v>31</v>
      </c>
      <c r="I74" t="str">
        <f t="array" ref="I74">IFERROR(_xlfn.XLOOKUP(Tabelle12[[#This Row],[NegotiationID]]&amp;"FinalAccept",Tabelle12[NegotiationID]&amp;Tabelle12[ActionType],Tabelle12[ActionType],,0),_xlfn.XLOOKUP(Tabelle12[[#This Row],[NegotiationID]]&amp;"FinalReject",Tabelle12[NegotiationID]&amp;Tabelle12[ActionType],Tabelle12[ActionType],,0))</f>
        <v>FinalAccept</v>
      </c>
      <c r="J74">
        <v>0.5</v>
      </c>
      <c r="K74">
        <v>0.44500000000000001</v>
      </c>
      <c r="L74">
        <v>0.94499999999999995</v>
      </c>
      <c r="M74">
        <v>0.055</v>
      </c>
      <c r="N74">
        <v>270</v>
      </c>
      <c r="O74">
        <v>2855</v>
      </c>
      <c r="P74">
        <v>12</v>
      </c>
      <c r="Q74" s="3" t="s">
        <v>4764</v>
      </c>
    </row>
    <row r="75" ht="15" customHeight="1">
      <c r="A75" t="e">
        <f t="shared" ca="1" si="573"/>
        <v>#VALUE!</v>
      </c>
      <c r="B75" t="e">
        <f t="array" ref="B75" ca="1">_xlfn.XLOOKUP(Tabelle12[[#This Row],[ExperimentID]]&amp;Tabelle12[[#This Row],[NegotiationID]]&amp;Tabelle12[[#This Row],[MessageID]],ALL_IN_ONE[ExperimentID]&amp;ALL_IN_ONE[NegotiationID]&amp;ALL_IN_ONE[MessageID],ALL_IN_ONE[Gesamt_ID],,0)</f>
        <v>#VALUE!</v>
      </c>
      <c r="C75">
        <v>41450</v>
      </c>
      <c r="D75" t="s">
        <v>4699</v>
      </c>
      <c r="E75">
        <v>49644</v>
      </c>
      <c r="F75">
        <v>41440</v>
      </c>
      <c r="G75">
        <v>41437</v>
      </c>
      <c r="H75" t="s">
        <v>31</v>
      </c>
      <c r="I75" t="str">
        <f t="array" ref="I75">IFERROR(_xlfn.XLOOKUP(Tabelle12[[#This Row],[NegotiationID]]&amp;"FinalAccept",Tabelle12[NegotiationID]&amp;Tabelle12[ActionType],Tabelle12[ActionType],,0),_xlfn.XLOOKUP(Tabelle12[[#This Row],[NegotiationID]]&amp;"FinalReject",Tabelle12[NegotiationID]&amp;Tabelle12[ActionType],Tabelle12[ActionType],,0))</f>
        <v>FinalAccept</v>
      </c>
      <c r="J75">
        <v>0.53100000000000003</v>
      </c>
      <c r="K75">
        <v>0.49330000000000002</v>
      </c>
      <c r="L75">
        <v>1.0243</v>
      </c>
      <c r="M75">
        <v>0.037699999999999997</v>
      </c>
      <c r="N75">
        <v>24</v>
      </c>
      <c r="O75">
        <v>2855</v>
      </c>
      <c r="P75">
        <v>12</v>
      </c>
      <c r="Q75" s="3" t="s">
        <v>4765</v>
      </c>
    </row>
    <row r="76" ht="15" customHeight="1">
      <c r="A76" t="e">
        <f t="shared" ca="1" si="573"/>
        <v>#VALUE!</v>
      </c>
      <c r="B76" t="e">
        <f t="array" ref="B76" ca="1">_xlfn.XLOOKUP(Tabelle12[[#This Row],[ExperimentID]]&amp;Tabelle12[[#This Row],[NegotiationID]]&amp;Tabelle12[[#This Row],[MessageID]],ALL_IN_ONE[ExperimentID]&amp;ALL_IN_ONE[NegotiationID]&amp;ALL_IN_ONE[MessageID],ALL_IN_ONE[Gesamt_ID],,0)</f>
        <v>#VALUE!</v>
      </c>
      <c r="C76">
        <v>41450</v>
      </c>
      <c r="D76" t="s">
        <v>4699</v>
      </c>
      <c r="E76">
        <v>49651</v>
      </c>
      <c r="F76">
        <v>41437</v>
      </c>
      <c r="G76">
        <v>41440</v>
      </c>
      <c r="H76" t="s">
        <v>20</v>
      </c>
      <c r="I76" t="str">
        <f t="array" ref="I76">IFERROR(_xlfn.XLOOKUP(Tabelle12[[#This Row],[NegotiationID]]&amp;"FinalAccept",Tabelle12[NegotiationID]&amp;Tabelle12[ActionType],Tabelle12[ActionType],,0),_xlfn.XLOOKUP(Tabelle12[[#This Row],[NegotiationID]]&amp;"FinalReject",Tabelle12[NegotiationID]&amp;Tabelle12[ActionType],Tabelle12[ActionType],,0))</f>
        <v>FinalAccept</v>
      </c>
      <c r="J76">
        <v>0.49330000000000002</v>
      </c>
      <c r="K76">
        <v>0.53100000000000003</v>
      </c>
      <c r="L76">
        <v>1.0243</v>
      </c>
      <c r="M76">
        <v>0.037699999999999997</v>
      </c>
      <c r="N76">
        <v>36</v>
      </c>
      <c r="O76">
        <v>2855</v>
      </c>
      <c r="P76">
        <v>12</v>
      </c>
      <c r="Q76" s="3" t="s">
        <v>4766</v>
      </c>
    </row>
    <row r="77" ht="14.5" hidden="1">
      <c r="A77" t="e">
        <f t="shared" ca="1" si="573"/>
        <v>#VALUE!</v>
      </c>
      <c r="B77" t="e">
        <f t="array" ref="B77" ca="1">_xlfn.XLOOKUP(Tabelle12[[#This Row],[ExperimentID]]&amp;Tabelle12[[#This Row],[NegotiationID]]&amp;Tabelle12[[#This Row],[MessageID]],ALL_IN_ONE[ExperimentID]&amp;ALL_IN_ONE[NegotiationID]&amp;ALL_IN_ONE[MessageID],ALL_IN_ONE[Gesamt_ID],,0)</f>
        <v>#VALUE!</v>
      </c>
      <c r="C77">
        <v>41478</v>
      </c>
      <c r="D77" t="s">
        <v>4699</v>
      </c>
      <c r="E77">
        <v>41479</v>
      </c>
      <c r="H77" t="s">
        <v>6019</v>
      </c>
      <c r="I77" t="str">
        <f t="array" ref="I77">IFERROR(_xlfn.XLOOKUP(Tabelle12[[#This Row],[NegotiationID]]&amp;"FinalAccept",Tabelle12[NegotiationID]&amp;Tabelle12[ActionType],Tabelle12[ActionType],,0),_xlfn.XLOOKUP(Tabelle12[[#This Row],[NegotiationID]]&amp;"FinalReject",Tabelle12[NegotiationID]&amp;Tabelle12[ActionType],Tabelle12[ActionType],,0))</f>
        <v>FinalAccept</v>
      </c>
      <c r="N77">
        <v>21</v>
      </c>
      <c r="O77">
        <v>4126</v>
      </c>
      <c r="P77">
        <v>11</v>
      </c>
    </row>
    <row r="78" ht="15" customHeight="1">
      <c r="A78" t="e">
        <f t="shared" ca="1" si="573"/>
        <v>#VALUE!</v>
      </c>
      <c r="B78" t="e">
        <f t="array" ref="B78" ca="1">_xlfn.XLOOKUP(Tabelle12[[#This Row],[ExperimentID]]&amp;Tabelle12[[#This Row],[NegotiationID]]&amp;Tabelle12[[#This Row],[MessageID]],ALL_IN_ONE[ExperimentID]&amp;ALL_IN_ONE[NegotiationID]&amp;ALL_IN_ONE[MessageID],ALL_IN_ONE[Gesamt_ID],,0)</f>
        <v>#VALUE!</v>
      </c>
      <c r="C78">
        <v>41478</v>
      </c>
      <c r="D78" t="s">
        <v>4699</v>
      </c>
      <c r="E78">
        <v>47801</v>
      </c>
      <c r="F78">
        <v>41465</v>
      </c>
      <c r="G78">
        <v>41468</v>
      </c>
      <c r="H78" t="s">
        <v>19</v>
      </c>
      <c r="I78" t="str">
        <f t="array" ref="I78">IFERROR(_xlfn.XLOOKUP(Tabelle12[[#This Row],[NegotiationID]]&amp;"FinalAccept",Tabelle12[NegotiationID]&amp;Tabelle12[ActionType],Tabelle12[ActionType],,0),_xlfn.XLOOKUP(Tabelle12[[#This Row],[NegotiationID]]&amp;"FinalReject",Tabelle12[NegotiationID]&amp;Tabelle12[ActionType],Tabelle12[ActionType],,0))</f>
        <v>FinalAccept</v>
      </c>
      <c r="J78">
        <v>0.94669999999999999</v>
      </c>
      <c r="K78">
        <v>0.040000000000000001</v>
      </c>
      <c r="L78">
        <v>0.98670000000000002</v>
      </c>
      <c r="M78">
        <v>0.90669999999999995</v>
      </c>
      <c r="N78">
        <v>175</v>
      </c>
      <c r="O78">
        <v>4126</v>
      </c>
      <c r="P78">
        <v>11</v>
      </c>
      <c r="Q78" s="3" t="s">
        <v>4767</v>
      </c>
    </row>
    <row r="79" ht="15" customHeight="1">
      <c r="A79" t="e">
        <f t="shared" ca="1" si="573"/>
        <v>#VALUE!</v>
      </c>
      <c r="B79" t="e">
        <f t="array" ref="B79" ca="1">_xlfn.XLOOKUP(Tabelle12[[#This Row],[ExperimentID]]&amp;Tabelle12[[#This Row],[NegotiationID]]&amp;Tabelle12[[#This Row],[MessageID]],ALL_IN_ONE[ExperimentID]&amp;ALL_IN_ONE[NegotiationID]&amp;ALL_IN_ONE[MessageID],ALL_IN_ONE[Gesamt_ID],,0)</f>
        <v>#VALUE!</v>
      </c>
      <c r="C79">
        <v>41478</v>
      </c>
      <c r="D79" t="s">
        <v>4699</v>
      </c>
      <c r="E79">
        <v>48072</v>
      </c>
      <c r="F79">
        <v>41468</v>
      </c>
      <c r="G79">
        <v>41465</v>
      </c>
      <c r="H79" t="s">
        <v>31</v>
      </c>
      <c r="I79" t="str">
        <f t="array" ref="I79">IFERROR(_xlfn.XLOOKUP(Tabelle12[[#This Row],[NegotiationID]]&amp;"FinalAccept",Tabelle12[NegotiationID]&amp;Tabelle12[ActionType],Tabelle12[ActionType],,0),_xlfn.XLOOKUP(Tabelle12[[#This Row],[NegotiationID]]&amp;"FinalReject",Tabelle12[NegotiationID]&amp;Tabelle12[ActionType],Tabelle12[ActionType],,0))</f>
        <v>FinalAccept</v>
      </c>
      <c r="J79">
        <v>0.91500000000000004</v>
      </c>
      <c r="K79">
        <v>0.02</v>
      </c>
      <c r="L79">
        <v>0.93500000000000005</v>
      </c>
      <c r="M79">
        <v>0.89500000000000002</v>
      </c>
      <c r="N79">
        <v>386</v>
      </c>
      <c r="O79">
        <v>4126</v>
      </c>
      <c r="P79">
        <v>11</v>
      </c>
      <c r="Q79" s="3" t="s">
        <v>4768</v>
      </c>
    </row>
    <row r="80" ht="15" customHeight="1">
      <c r="A80" t="e">
        <f t="shared" ca="1" si="573"/>
        <v>#VALUE!</v>
      </c>
      <c r="B80" t="e">
        <f t="array" ref="B80" ca="1">_xlfn.XLOOKUP(Tabelle12[[#This Row],[ExperimentID]]&amp;Tabelle12[[#This Row],[NegotiationID]]&amp;Tabelle12[[#This Row],[MessageID]],ALL_IN_ONE[ExperimentID]&amp;ALL_IN_ONE[NegotiationID]&amp;ALL_IN_ONE[MessageID],ALL_IN_ONE[Gesamt_ID],,0)</f>
        <v>#VALUE!</v>
      </c>
      <c r="C80">
        <v>41478</v>
      </c>
      <c r="D80" t="s">
        <v>4699</v>
      </c>
      <c r="E80">
        <v>48403</v>
      </c>
      <c r="F80">
        <v>41465</v>
      </c>
      <c r="G80">
        <v>41468</v>
      </c>
      <c r="H80" t="s">
        <v>31</v>
      </c>
      <c r="I80" t="str">
        <f t="array" ref="I80">IFERROR(_xlfn.XLOOKUP(Tabelle12[[#This Row],[NegotiationID]]&amp;"FinalAccept",Tabelle12[NegotiationID]&amp;Tabelle12[ActionType],Tabelle12[ActionType],,0),_xlfn.XLOOKUP(Tabelle12[[#This Row],[NegotiationID]]&amp;"FinalReject",Tabelle12[NegotiationID]&amp;Tabelle12[ActionType],Tabelle12[ActionType],,0))</f>
        <v>FinalAccept</v>
      </c>
      <c r="J80">
        <v>0.70830000000000004</v>
      </c>
      <c r="K80">
        <v>0.35349999999999998</v>
      </c>
      <c r="L80">
        <v>1.0618000000000001</v>
      </c>
      <c r="M80">
        <v>0.3548</v>
      </c>
      <c r="N80">
        <v>767</v>
      </c>
      <c r="O80">
        <v>4126</v>
      </c>
      <c r="P80">
        <v>11</v>
      </c>
      <c r="Q80" s="3" t="s">
        <v>4769</v>
      </c>
    </row>
    <row r="81" ht="15" customHeight="1">
      <c r="A81" t="e">
        <f t="shared" ca="1" si="573"/>
        <v>#VALUE!</v>
      </c>
      <c r="B81" t="e">
        <f t="array" ref="B81" ca="1">_xlfn.XLOOKUP(Tabelle12[[#This Row],[ExperimentID]]&amp;Tabelle12[[#This Row],[NegotiationID]]&amp;Tabelle12[[#This Row],[MessageID]],ALL_IN_ONE[ExperimentID]&amp;ALL_IN_ONE[NegotiationID]&amp;ALL_IN_ONE[MessageID],ALL_IN_ONE[Gesamt_ID],,0)</f>
        <v>#VALUE!</v>
      </c>
      <c r="C81">
        <v>41478</v>
      </c>
      <c r="D81" t="s">
        <v>4699</v>
      </c>
      <c r="E81">
        <v>48549</v>
      </c>
      <c r="F81">
        <v>41468</v>
      </c>
      <c r="G81">
        <v>41465</v>
      </c>
      <c r="H81" t="s">
        <v>31</v>
      </c>
      <c r="I81" t="str">
        <f t="array" ref="I81">IFERROR(_xlfn.XLOOKUP(Tabelle12[[#This Row],[NegotiationID]]&amp;"FinalAccept",Tabelle12[NegotiationID]&amp;Tabelle12[ActionType],Tabelle12[ActionType],,0),_xlfn.XLOOKUP(Tabelle12[[#This Row],[NegotiationID]]&amp;"FinalReject",Tabelle12[NegotiationID]&amp;Tabelle12[ActionType],Tabelle12[ActionType],,0))</f>
        <v>FinalAccept</v>
      </c>
      <c r="J81">
        <v>0.69599999999999995</v>
      </c>
      <c r="K81">
        <v>0.32419999999999999</v>
      </c>
      <c r="L81">
        <v>1.0202</v>
      </c>
      <c r="M81">
        <v>0.37180000000000002</v>
      </c>
      <c r="N81">
        <v>886</v>
      </c>
      <c r="O81">
        <v>4126</v>
      </c>
      <c r="P81">
        <v>11</v>
      </c>
      <c r="Q81" s="3" t="s">
        <v>4770</v>
      </c>
    </row>
    <row r="82" ht="15" customHeight="1">
      <c r="A82" t="e">
        <f t="shared" ca="1" si="573"/>
        <v>#VALUE!</v>
      </c>
      <c r="B82" t="e">
        <f t="array" ref="B82" ca="1">_xlfn.XLOOKUP(Tabelle12[[#This Row],[ExperimentID]]&amp;Tabelle12[[#This Row],[NegotiationID]]&amp;Tabelle12[[#This Row],[MessageID]],ALL_IN_ONE[ExperimentID]&amp;ALL_IN_ONE[NegotiationID]&amp;ALL_IN_ONE[MessageID],ALL_IN_ONE[Gesamt_ID],,0)</f>
        <v>#VALUE!</v>
      </c>
      <c r="C82">
        <v>41478</v>
      </c>
      <c r="D82" t="s">
        <v>4699</v>
      </c>
      <c r="E82">
        <v>48702</v>
      </c>
      <c r="F82">
        <v>41465</v>
      </c>
      <c r="G82">
        <v>41468</v>
      </c>
      <c r="H82" t="s">
        <v>31</v>
      </c>
      <c r="I82" t="str">
        <f t="array" ref="I82">IFERROR(_xlfn.XLOOKUP(Tabelle12[[#This Row],[NegotiationID]]&amp;"FinalAccept",Tabelle12[NegotiationID]&amp;Tabelle12[ActionType],Tabelle12[ActionType],,0),_xlfn.XLOOKUP(Tabelle12[[#This Row],[NegotiationID]]&amp;"FinalReject",Tabelle12[NegotiationID]&amp;Tabelle12[ActionType],Tabelle12[ActionType],,0))</f>
        <v>FinalAccept</v>
      </c>
      <c r="J82">
        <v>0.51580000000000004</v>
      </c>
      <c r="K82">
        <v>0.55600000000000005</v>
      </c>
      <c r="L82">
        <v>1.0718000000000001</v>
      </c>
      <c r="M82">
        <v>0.0402</v>
      </c>
      <c r="N82">
        <v>696</v>
      </c>
      <c r="O82">
        <v>4126</v>
      </c>
      <c r="P82">
        <v>11</v>
      </c>
      <c r="Q82" s="3" t="s">
        <v>4771</v>
      </c>
    </row>
    <row r="83" ht="15" customHeight="1">
      <c r="A83" t="e">
        <f t="shared" ca="1" si="573"/>
        <v>#VALUE!</v>
      </c>
      <c r="B83" t="e">
        <f t="array" ref="B83" ca="1">_xlfn.XLOOKUP(Tabelle12[[#This Row],[ExperimentID]]&amp;Tabelle12[[#This Row],[NegotiationID]]&amp;Tabelle12[[#This Row],[MessageID]],ALL_IN_ONE[ExperimentID]&amp;ALL_IN_ONE[NegotiationID]&amp;ALL_IN_ONE[MessageID],ALL_IN_ONE[Gesamt_ID],,0)</f>
        <v>#VALUE!</v>
      </c>
      <c r="C83">
        <v>41478</v>
      </c>
      <c r="D83" t="s">
        <v>4699</v>
      </c>
      <c r="E83">
        <v>48902</v>
      </c>
      <c r="F83">
        <v>41468</v>
      </c>
      <c r="G83">
        <v>41465</v>
      </c>
      <c r="H83" t="s">
        <v>31</v>
      </c>
      <c r="I83" t="str">
        <f t="array" ref="I83">IFERROR(_xlfn.XLOOKUP(Tabelle12[[#This Row],[NegotiationID]]&amp;"FinalAccept",Tabelle12[NegotiationID]&amp;Tabelle12[ActionType],Tabelle12[ActionType],,0),_xlfn.XLOOKUP(Tabelle12[[#This Row],[NegotiationID]]&amp;"FinalReject",Tabelle12[NegotiationID]&amp;Tabelle12[ActionType],Tabelle12[ActionType],,0))</f>
        <v>FinalAccept</v>
      </c>
      <c r="J83">
        <v>0.59350000000000003</v>
      </c>
      <c r="K83">
        <v>0.4733</v>
      </c>
      <c r="L83">
        <v>1.0668</v>
      </c>
      <c r="M83">
        <v>0.1202</v>
      </c>
      <c r="N83">
        <v>396</v>
      </c>
      <c r="O83">
        <v>4126</v>
      </c>
      <c r="P83">
        <v>11</v>
      </c>
      <c r="Q83" s="3" t="s">
        <v>4772</v>
      </c>
    </row>
    <row r="84" ht="15" customHeight="1">
      <c r="A84" t="e">
        <f t="shared" ca="1" si="573"/>
        <v>#VALUE!</v>
      </c>
      <c r="B84" t="e">
        <f t="array" ref="B84" ca="1">_xlfn.XLOOKUP(Tabelle12[[#This Row],[ExperimentID]]&amp;Tabelle12[[#This Row],[NegotiationID]]&amp;Tabelle12[[#This Row],[MessageID]],ALL_IN_ONE[ExperimentID]&amp;ALL_IN_ONE[NegotiationID]&amp;ALL_IN_ONE[MessageID],ALL_IN_ONE[Gesamt_ID],,0)</f>
        <v>#VALUE!</v>
      </c>
      <c r="C84">
        <v>41478</v>
      </c>
      <c r="D84" t="s">
        <v>4699</v>
      </c>
      <c r="E84">
        <v>48923</v>
      </c>
      <c r="F84">
        <v>41465</v>
      </c>
      <c r="G84">
        <v>41468</v>
      </c>
      <c r="H84" t="s">
        <v>31</v>
      </c>
      <c r="I84" t="str">
        <f t="array" ref="I84">IFERROR(_xlfn.XLOOKUP(Tabelle12[[#This Row],[NegotiationID]]&amp;"FinalAccept",Tabelle12[NegotiationID]&amp;Tabelle12[ActionType],Tabelle12[ActionType],,0),_xlfn.XLOOKUP(Tabelle12[[#This Row],[NegotiationID]]&amp;"FinalReject",Tabelle12[NegotiationID]&amp;Tabelle12[ActionType],Tabelle12[ActionType],,0))</f>
        <v>FinalAccept</v>
      </c>
      <c r="J84">
        <v>0.51029999999999998</v>
      </c>
      <c r="K84">
        <v>0.56950000000000001</v>
      </c>
      <c r="L84">
        <v>1.0798000000000001</v>
      </c>
      <c r="M84">
        <v>0.059200000000000003</v>
      </c>
      <c r="N84">
        <v>234</v>
      </c>
      <c r="O84">
        <v>4126</v>
      </c>
      <c r="P84">
        <v>11</v>
      </c>
      <c r="Q84" s="3" t="s">
        <v>4773</v>
      </c>
    </row>
    <row r="85" ht="15" customHeight="1">
      <c r="A85" t="e">
        <f t="shared" ca="1" si="573"/>
        <v>#VALUE!</v>
      </c>
      <c r="B85" t="e">
        <f t="array" ref="B85" ca="1">_xlfn.XLOOKUP(Tabelle12[[#This Row],[ExperimentID]]&amp;Tabelle12[[#This Row],[NegotiationID]]&amp;Tabelle12[[#This Row],[MessageID]],ALL_IN_ONE[ExperimentID]&amp;ALL_IN_ONE[NegotiationID]&amp;ALL_IN_ONE[MessageID],ALL_IN_ONE[Gesamt_ID],,0)</f>
        <v>#VALUE!</v>
      </c>
      <c r="C85">
        <v>41478</v>
      </c>
      <c r="D85" t="s">
        <v>4699</v>
      </c>
      <c r="E85">
        <v>49489</v>
      </c>
      <c r="F85">
        <v>41468</v>
      </c>
      <c r="G85">
        <v>41465</v>
      </c>
      <c r="H85" t="s">
        <v>31</v>
      </c>
      <c r="I85" t="str">
        <f t="array" ref="I85">IFERROR(_xlfn.XLOOKUP(Tabelle12[[#This Row],[NegotiationID]]&amp;"FinalAccept",Tabelle12[NegotiationID]&amp;Tabelle12[ActionType],Tabelle12[ActionType],,0),_xlfn.XLOOKUP(Tabelle12[[#This Row],[NegotiationID]]&amp;"FinalReject",Tabelle12[NegotiationID]&amp;Tabelle12[ActionType],Tabelle12[ActionType],,0))</f>
        <v>FinalAccept</v>
      </c>
      <c r="J85">
        <v>0.59199999999999997</v>
      </c>
      <c r="K85">
        <v>0.46779999999999999</v>
      </c>
      <c r="L85">
        <v>1.0598000000000001</v>
      </c>
      <c r="M85">
        <v>0.1242</v>
      </c>
      <c r="N85">
        <v>301</v>
      </c>
      <c r="O85">
        <v>4126</v>
      </c>
      <c r="P85">
        <v>11</v>
      </c>
      <c r="Q85" s="3" t="s">
        <v>4774</v>
      </c>
    </row>
    <row r="86" ht="15" customHeight="1">
      <c r="A86" t="e">
        <f t="shared" ca="1" si="573"/>
        <v>#VALUE!</v>
      </c>
      <c r="B86" t="e">
        <f t="array" ref="B86" ca="1">_xlfn.XLOOKUP(Tabelle12[[#This Row],[ExperimentID]]&amp;Tabelle12[[#This Row],[NegotiationID]]&amp;Tabelle12[[#This Row],[MessageID]],ALL_IN_ONE[ExperimentID]&amp;ALL_IN_ONE[NegotiationID]&amp;ALL_IN_ONE[MessageID],ALL_IN_ONE[Gesamt_ID],,0)</f>
        <v>#VALUE!</v>
      </c>
      <c r="C86">
        <v>41478</v>
      </c>
      <c r="D86" t="s">
        <v>4699</v>
      </c>
      <c r="E86">
        <v>49496</v>
      </c>
      <c r="F86">
        <v>41465</v>
      </c>
      <c r="G86">
        <v>41468</v>
      </c>
      <c r="H86" t="s">
        <v>31</v>
      </c>
      <c r="I86" t="str">
        <f t="array" ref="I86">IFERROR(_xlfn.XLOOKUP(Tabelle12[[#This Row],[NegotiationID]]&amp;"FinalAccept",Tabelle12[NegotiationID]&amp;Tabelle12[ActionType],Tabelle12[ActionType],,0),_xlfn.XLOOKUP(Tabelle12[[#This Row],[NegotiationID]]&amp;"FinalReject",Tabelle12[NegotiationID]&amp;Tabelle12[ActionType],Tabelle12[ActionType],,0))</f>
        <v>FinalAccept</v>
      </c>
      <c r="J86">
        <v>0.4995</v>
      </c>
      <c r="K86">
        <v>0.58699999999999997</v>
      </c>
      <c r="L86">
        <v>1.0865</v>
      </c>
      <c r="M86">
        <v>0.087499999999999994</v>
      </c>
      <c r="N86">
        <v>195</v>
      </c>
      <c r="O86">
        <v>4126</v>
      </c>
      <c r="P86">
        <v>11</v>
      </c>
      <c r="Q86" s="3" t="s">
        <v>4775</v>
      </c>
    </row>
    <row r="87" ht="15" customHeight="1">
      <c r="A87" t="e">
        <f t="shared" ca="1" si="573"/>
        <v>#VALUE!</v>
      </c>
      <c r="B87" t="e">
        <f t="array" ref="B87" ca="1">_xlfn.XLOOKUP(Tabelle12[[#This Row],[ExperimentID]]&amp;Tabelle12[[#This Row],[NegotiationID]]&amp;Tabelle12[[#This Row],[MessageID]],ALL_IN_ONE[ExperimentID]&amp;ALL_IN_ONE[NegotiationID]&amp;ALL_IN_ONE[MessageID],ALL_IN_ONE[Gesamt_ID],,0)</f>
        <v>#VALUE!</v>
      </c>
      <c r="C87">
        <v>41478</v>
      </c>
      <c r="D87" t="s">
        <v>4699</v>
      </c>
      <c r="E87">
        <v>49508</v>
      </c>
      <c r="F87">
        <v>41468</v>
      </c>
      <c r="G87">
        <v>41465</v>
      </c>
      <c r="H87" t="s">
        <v>20</v>
      </c>
      <c r="I87" t="str">
        <f t="array" ref="I87">IFERROR(_xlfn.XLOOKUP(Tabelle12[[#This Row],[NegotiationID]]&amp;"FinalAccept",Tabelle12[NegotiationID]&amp;Tabelle12[ActionType],Tabelle12[ActionType],,0),_xlfn.XLOOKUP(Tabelle12[[#This Row],[NegotiationID]]&amp;"FinalReject",Tabelle12[NegotiationID]&amp;Tabelle12[ActionType],Tabelle12[ActionType],,0))</f>
        <v>FinalAccept</v>
      </c>
      <c r="J87">
        <v>0.58699999999999997</v>
      </c>
      <c r="K87">
        <v>0.4995</v>
      </c>
      <c r="L87">
        <v>1.0865</v>
      </c>
      <c r="M87">
        <v>0.087499999999999994</v>
      </c>
      <c r="N87">
        <v>69</v>
      </c>
      <c r="O87">
        <v>4126</v>
      </c>
      <c r="P87">
        <v>11</v>
      </c>
      <c r="Q87" s="3" t="s">
        <v>4776</v>
      </c>
    </row>
    <row r="88" ht="14.5" hidden="1">
      <c r="A88" t="e">
        <f t="shared" ca="1" si="573"/>
        <v>#VALUE!</v>
      </c>
      <c r="B88" t="e">
        <f t="array" ref="B88" ca="1">_xlfn.XLOOKUP(Tabelle12[[#This Row],[ExperimentID]]&amp;Tabelle12[[#This Row],[NegotiationID]]&amp;Tabelle12[[#This Row],[MessageID]],ALL_IN_ONE[ExperimentID]&amp;ALL_IN_ONE[NegotiationID]&amp;ALL_IN_ONE[MessageID],ALL_IN_ONE[Gesamt_ID],,0)</f>
        <v>#VALUE!</v>
      </c>
      <c r="C88">
        <v>41506</v>
      </c>
      <c r="D88" t="s">
        <v>4699</v>
      </c>
      <c r="E88">
        <v>41507</v>
      </c>
      <c r="H88" t="s">
        <v>6019</v>
      </c>
      <c r="I88" t="str">
        <f t="array" ref="I88">IFERROR(_xlfn.XLOOKUP(Tabelle12[[#This Row],[NegotiationID]]&amp;"FinalAccept",Tabelle12[NegotiationID]&amp;Tabelle12[ActionType],Tabelle12[ActionType],,0),_xlfn.XLOOKUP(Tabelle12[[#This Row],[NegotiationID]]&amp;"FinalReject",Tabelle12[NegotiationID]&amp;Tabelle12[ActionType],Tabelle12[ActionType],,0))</f>
        <v>FinalAccept</v>
      </c>
      <c r="N88">
        <v>21</v>
      </c>
      <c r="O88">
        <v>5360</v>
      </c>
      <c r="P88">
        <v>16</v>
      </c>
    </row>
    <row r="89" ht="72.5" hidden="1">
      <c r="A89" t="e">
        <f t="shared" ca="1" si="573"/>
        <v>#VALUE!</v>
      </c>
      <c r="B89" t="e">
        <f t="array" ref="B89" ca="1">_xlfn.XLOOKUP(Tabelle12[[#This Row],[ExperimentID]]&amp;Tabelle12[[#This Row],[NegotiationID]]&amp;Tabelle12[[#This Row],[MessageID]],ALL_IN_ONE[ExperimentID]&amp;ALL_IN_ONE[NegotiationID]&amp;ALL_IN_ONE[MessageID],ALL_IN_ONE[Gesamt_ID],,0)</f>
        <v>#VALUE!</v>
      </c>
      <c r="C89">
        <v>41506</v>
      </c>
      <c r="D89" t="s">
        <v>4699</v>
      </c>
      <c r="E89">
        <v>47449</v>
      </c>
      <c r="F89">
        <v>41493</v>
      </c>
      <c r="G89">
        <v>41496</v>
      </c>
      <c r="H89" t="s">
        <v>22</v>
      </c>
      <c r="I89" t="str">
        <f t="array" ref="I89">IFERROR(_xlfn.XLOOKUP(Tabelle12[[#This Row],[NegotiationID]]&amp;"FinalAccept",Tabelle12[NegotiationID]&amp;Tabelle12[ActionType],Tabelle12[ActionType],,0),_xlfn.XLOOKUP(Tabelle12[[#This Row],[NegotiationID]]&amp;"FinalReject",Tabelle12[NegotiationID]&amp;Tabelle12[ActionType],Tabelle12[ActionType],,0))</f>
        <v>FinalAccept</v>
      </c>
      <c r="N89">
        <v>88</v>
      </c>
      <c r="O89">
        <v>5360</v>
      </c>
      <c r="P89">
        <v>16</v>
      </c>
      <c r="Q89" s="3" t="s">
        <v>6742</v>
      </c>
    </row>
    <row r="90" ht="15" customHeight="1">
      <c r="A90" t="e">
        <f t="shared" ca="1" si="573"/>
        <v>#VALUE!</v>
      </c>
      <c r="B90" t="e">
        <f t="array" ref="B90" ca="1">_xlfn.XLOOKUP(Tabelle12[[#This Row],[ExperimentID]]&amp;Tabelle12[[#This Row],[NegotiationID]]&amp;Tabelle12[[#This Row],[MessageID]],ALL_IN_ONE[ExperimentID]&amp;ALL_IN_ONE[NegotiationID]&amp;ALL_IN_ONE[MessageID],ALL_IN_ONE[Gesamt_ID],,0)</f>
        <v>#VALUE!</v>
      </c>
      <c r="C90">
        <v>41506</v>
      </c>
      <c r="D90" t="s">
        <v>4699</v>
      </c>
      <c r="E90">
        <v>47944</v>
      </c>
      <c r="F90">
        <v>41496</v>
      </c>
      <c r="G90">
        <v>41493</v>
      </c>
      <c r="H90" t="s">
        <v>19</v>
      </c>
      <c r="I90" t="str">
        <f t="array" ref="I90">IFERROR(_xlfn.XLOOKUP(Tabelle12[[#This Row],[NegotiationID]]&amp;"FinalAccept",Tabelle12[NegotiationID]&amp;Tabelle12[ActionType],Tabelle12[ActionType],,0),_xlfn.XLOOKUP(Tabelle12[[#This Row],[NegotiationID]]&amp;"FinalReject",Tabelle12[NegotiationID]&amp;Tabelle12[ActionType],Tabelle12[ActionType],,0))</f>
        <v>FinalAccept</v>
      </c>
      <c r="J90">
        <v>0.88349999999999995</v>
      </c>
      <c r="K90">
        <v>0.16</v>
      </c>
      <c r="L90">
        <v>1.0435000000000001</v>
      </c>
      <c r="M90">
        <v>0.72350000000000003</v>
      </c>
      <c r="N90">
        <v>391</v>
      </c>
      <c r="O90">
        <v>5360</v>
      </c>
      <c r="P90">
        <v>16</v>
      </c>
      <c r="Q90" s="3" t="s">
        <v>4777</v>
      </c>
    </row>
    <row r="91" ht="15" customHeight="1">
      <c r="A91" t="e">
        <f t="shared" ca="1" si="573"/>
        <v>#VALUE!</v>
      </c>
      <c r="B91" t="e">
        <f t="array" ref="B91" ca="1">_xlfn.XLOOKUP(Tabelle12[[#This Row],[ExperimentID]]&amp;Tabelle12[[#This Row],[NegotiationID]]&amp;Tabelle12[[#This Row],[MessageID]],ALL_IN_ONE[ExperimentID]&amp;ALL_IN_ONE[NegotiationID]&amp;ALL_IN_ONE[MessageID],ALL_IN_ONE[Gesamt_ID],,0)</f>
        <v>#VALUE!</v>
      </c>
      <c r="C91">
        <v>41506</v>
      </c>
      <c r="D91" t="s">
        <v>4699</v>
      </c>
      <c r="E91">
        <v>48112</v>
      </c>
      <c r="F91">
        <v>41493</v>
      </c>
      <c r="G91">
        <v>41496</v>
      </c>
      <c r="H91" t="s">
        <v>31</v>
      </c>
      <c r="I91" t="str">
        <f t="array" ref="I91">IFERROR(_xlfn.XLOOKUP(Tabelle12[[#This Row],[NegotiationID]]&amp;"FinalAccept",Tabelle12[NegotiationID]&amp;Tabelle12[ActionType],Tabelle12[ActionType],,0),_xlfn.XLOOKUP(Tabelle12[[#This Row],[NegotiationID]]&amp;"FinalReject",Tabelle12[NegotiationID]&amp;Tabelle12[ActionType],Tabelle12[ActionType],,0))</f>
        <v>FinalAccept</v>
      </c>
      <c r="J91">
        <v>0.93999999999999995</v>
      </c>
      <c r="K91">
        <v>0.126</v>
      </c>
      <c r="L91">
        <v>1.0660000000000001</v>
      </c>
      <c r="M91">
        <v>0.81399999999999995</v>
      </c>
      <c r="N91">
        <v>470</v>
      </c>
      <c r="O91">
        <v>5360</v>
      </c>
      <c r="P91">
        <v>16</v>
      </c>
      <c r="Q91" s="3" t="s">
        <v>4778</v>
      </c>
    </row>
    <row r="92" ht="15" customHeight="1">
      <c r="A92" t="e">
        <f t="shared" ca="1" si="573"/>
        <v>#VALUE!</v>
      </c>
      <c r="B92" t="e">
        <f t="array" ref="B92" ca="1">_xlfn.XLOOKUP(Tabelle12[[#This Row],[ExperimentID]]&amp;Tabelle12[[#This Row],[NegotiationID]]&amp;Tabelle12[[#This Row],[MessageID]],ALL_IN_ONE[ExperimentID]&amp;ALL_IN_ONE[NegotiationID]&amp;ALL_IN_ONE[MessageID],ALL_IN_ONE[Gesamt_ID],,0)</f>
        <v>#VALUE!</v>
      </c>
      <c r="C92">
        <v>41506</v>
      </c>
      <c r="D92" t="s">
        <v>4699</v>
      </c>
      <c r="E92">
        <v>48139</v>
      </c>
      <c r="F92">
        <v>41496</v>
      </c>
      <c r="G92">
        <v>41493</v>
      </c>
      <c r="H92" t="s">
        <v>31</v>
      </c>
      <c r="I92" t="str">
        <f t="array" ref="I92">IFERROR(_xlfn.XLOOKUP(Tabelle12[[#This Row],[NegotiationID]]&amp;"FinalAccept",Tabelle12[NegotiationID]&amp;Tabelle12[ActionType],Tabelle12[ActionType],,0),_xlfn.XLOOKUP(Tabelle12[[#This Row],[NegotiationID]]&amp;"FinalReject",Tabelle12[NegotiationID]&amp;Tabelle12[ActionType],Tabelle12[ActionType],,0))</f>
        <v>FinalAccept</v>
      </c>
      <c r="J92">
        <v>0.73599999999999999</v>
      </c>
      <c r="K92">
        <v>0.27079999999999999</v>
      </c>
      <c r="L92">
        <v>1.0067999999999999</v>
      </c>
      <c r="M92">
        <v>0.4652</v>
      </c>
      <c r="N92">
        <v>552</v>
      </c>
      <c r="O92">
        <v>5360</v>
      </c>
      <c r="P92">
        <v>16</v>
      </c>
      <c r="Q92" s="3" t="s">
        <v>4779</v>
      </c>
    </row>
    <row r="93" ht="15" customHeight="1">
      <c r="A93" t="e">
        <f t="shared" ca="1" si="573"/>
        <v>#VALUE!</v>
      </c>
      <c r="B93" t="e">
        <f t="array" ref="B93" ca="1">_xlfn.XLOOKUP(Tabelle12[[#This Row],[ExperimentID]]&amp;Tabelle12[[#This Row],[NegotiationID]]&amp;Tabelle12[[#This Row],[MessageID]],ALL_IN_ONE[ExperimentID]&amp;ALL_IN_ONE[NegotiationID]&amp;ALL_IN_ONE[MessageID],ALL_IN_ONE[Gesamt_ID],,0)</f>
        <v>#VALUE!</v>
      </c>
      <c r="C93">
        <v>41506</v>
      </c>
      <c r="D93" t="s">
        <v>4699</v>
      </c>
      <c r="E93">
        <v>48210</v>
      </c>
      <c r="F93">
        <v>41493</v>
      </c>
      <c r="G93">
        <v>41496</v>
      </c>
      <c r="H93" t="s">
        <v>31</v>
      </c>
      <c r="I93" t="str">
        <f t="array" ref="I93">IFERROR(_xlfn.XLOOKUP(Tabelle12[[#This Row],[NegotiationID]]&amp;"FinalAccept",Tabelle12[NegotiationID]&amp;Tabelle12[ActionType],Tabelle12[ActionType],,0),_xlfn.XLOOKUP(Tabelle12[[#This Row],[NegotiationID]]&amp;"FinalReject",Tabelle12[NegotiationID]&amp;Tabelle12[ActionType],Tabelle12[ActionType],,0))</f>
        <v>FinalAccept</v>
      </c>
      <c r="J93">
        <v>0.79749999999999999</v>
      </c>
      <c r="K93">
        <v>0.2485</v>
      </c>
      <c r="L93">
        <v>1.046</v>
      </c>
      <c r="M93">
        <v>0.54900000000000004</v>
      </c>
      <c r="N93">
        <v>727</v>
      </c>
      <c r="O93">
        <v>5360</v>
      </c>
      <c r="P93">
        <v>16</v>
      </c>
      <c r="Q93" s="3" t="s">
        <v>4780</v>
      </c>
    </row>
    <row r="94" ht="15" customHeight="1">
      <c r="A94" t="e">
        <f t="shared" ca="1" si="573"/>
        <v>#VALUE!</v>
      </c>
      <c r="B94" t="e">
        <f t="array" ref="B94" ca="1">_xlfn.XLOOKUP(Tabelle12[[#This Row],[ExperimentID]]&amp;Tabelle12[[#This Row],[NegotiationID]]&amp;Tabelle12[[#This Row],[MessageID]],ALL_IN_ONE[ExperimentID]&amp;ALL_IN_ONE[NegotiationID]&amp;ALL_IN_ONE[MessageID],ALL_IN_ONE[Gesamt_ID],,0)</f>
        <v>#VALUE!</v>
      </c>
      <c r="C94">
        <v>41506</v>
      </c>
      <c r="D94" t="s">
        <v>4699</v>
      </c>
      <c r="E94">
        <v>48331</v>
      </c>
      <c r="F94">
        <v>41496</v>
      </c>
      <c r="G94">
        <v>41493</v>
      </c>
      <c r="H94" t="s">
        <v>31</v>
      </c>
      <c r="I94" t="str">
        <f t="array" ref="I94">IFERROR(_xlfn.XLOOKUP(Tabelle12[[#This Row],[NegotiationID]]&amp;"FinalAccept",Tabelle12[NegotiationID]&amp;Tabelle12[ActionType],Tabelle12[ActionType],,0),_xlfn.XLOOKUP(Tabelle12[[#This Row],[NegotiationID]]&amp;"FinalReject",Tabelle12[NegotiationID]&amp;Tabelle12[ActionType],Tabelle12[ActionType],,0))</f>
        <v>FinalAccept</v>
      </c>
      <c r="J94">
        <v>0.58999999999999997</v>
      </c>
      <c r="K94">
        <v>0.35749999999999998</v>
      </c>
      <c r="L94">
        <v>0.94750000000000001</v>
      </c>
      <c r="M94">
        <v>0.23250000000000001</v>
      </c>
      <c r="N94">
        <v>391</v>
      </c>
      <c r="O94">
        <v>5360</v>
      </c>
      <c r="P94">
        <v>16</v>
      </c>
      <c r="Q94" s="3" t="s">
        <v>4781</v>
      </c>
    </row>
    <row r="95" ht="15" customHeight="1">
      <c r="A95" t="e">
        <f t="shared" ca="1" si="573"/>
        <v>#VALUE!</v>
      </c>
      <c r="B95" t="e">
        <f t="array" ref="B95" ca="1">_xlfn.XLOOKUP(Tabelle12[[#This Row],[ExperimentID]]&amp;Tabelle12[[#This Row],[NegotiationID]]&amp;Tabelle12[[#This Row],[MessageID]],ALL_IN_ONE[ExperimentID]&amp;ALL_IN_ONE[NegotiationID]&amp;ALL_IN_ONE[MessageID],ALL_IN_ONE[Gesamt_ID],,0)</f>
        <v>#VALUE!</v>
      </c>
      <c r="C95">
        <v>41506</v>
      </c>
      <c r="D95" t="s">
        <v>4699</v>
      </c>
      <c r="E95">
        <v>48350</v>
      </c>
      <c r="F95">
        <v>41493</v>
      </c>
      <c r="G95">
        <v>41496</v>
      </c>
      <c r="H95" t="s">
        <v>31</v>
      </c>
      <c r="I95" t="str">
        <f t="array" ref="I95">IFERROR(_xlfn.XLOOKUP(Tabelle12[[#This Row],[NegotiationID]]&amp;"FinalAccept",Tabelle12[NegotiationID]&amp;Tabelle12[ActionType],Tabelle12[ActionType],,0),_xlfn.XLOOKUP(Tabelle12[[#This Row],[NegotiationID]]&amp;"FinalReject",Tabelle12[NegotiationID]&amp;Tabelle12[ActionType],Tabelle12[ActionType],,0))</f>
        <v>FinalAccept</v>
      </c>
      <c r="J95">
        <v>0.63829999999999998</v>
      </c>
      <c r="K95">
        <v>0.34499999999999997</v>
      </c>
      <c r="L95">
        <v>0.98329999999999995</v>
      </c>
      <c r="M95">
        <v>0.29330000000000001</v>
      </c>
      <c r="N95">
        <v>249</v>
      </c>
      <c r="O95">
        <v>5360</v>
      </c>
      <c r="P95">
        <v>16</v>
      </c>
      <c r="Q95" s="3" t="s">
        <v>4782</v>
      </c>
    </row>
    <row r="96" ht="15" customHeight="1">
      <c r="A96" t="e">
        <f t="shared" ca="1" si="573"/>
        <v>#VALUE!</v>
      </c>
      <c r="B96" t="e">
        <f t="array" ref="B96" ca="1">_xlfn.XLOOKUP(Tabelle12[[#This Row],[ExperimentID]]&amp;Tabelle12[[#This Row],[NegotiationID]]&amp;Tabelle12[[#This Row],[MessageID]],ALL_IN_ONE[ExperimentID]&amp;ALL_IN_ONE[NegotiationID]&amp;ALL_IN_ONE[MessageID],ALL_IN_ONE[Gesamt_ID],,0)</f>
        <v>#VALUE!</v>
      </c>
      <c r="C96">
        <v>41506</v>
      </c>
      <c r="D96" t="s">
        <v>4699</v>
      </c>
      <c r="E96">
        <v>48379</v>
      </c>
      <c r="F96">
        <v>41496</v>
      </c>
      <c r="G96">
        <v>41493</v>
      </c>
      <c r="H96" t="s">
        <v>31</v>
      </c>
      <c r="I96" t="str">
        <f t="array" ref="I96">IFERROR(_xlfn.XLOOKUP(Tabelle12[[#This Row],[NegotiationID]]&amp;"FinalAccept",Tabelle12[NegotiationID]&amp;Tabelle12[ActionType],Tabelle12[ActionType],,0),_xlfn.XLOOKUP(Tabelle12[[#This Row],[NegotiationID]]&amp;"FinalReject",Tabelle12[NegotiationID]&amp;Tabelle12[ActionType],Tabelle12[ActionType],,0))</f>
        <v>FinalAccept</v>
      </c>
      <c r="J96">
        <v>0.48999999999999999</v>
      </c>
      <c r="K96">
        <v>0.49580000000000002</v>
      </c>
      <c r="L96">
        <v>0.98580000000000001</v>
      </c>
      <c r="M96">
        <v>0.0057999999999999996</v>
      </c>
      <c r="N96">
        <v>275</v>
      </c>
      <c r="O96">
        <v>5360</v>
      </c>
      <c r="P96">
        <v>16</v>
      </c>
      <c r="Q96" s="3" t="s">
        <v>4783</v>
      </c>
    </row>
    <row r="97" ht="15" customHeight="1">
      <c r="A97" t="e">
        <f t="shared" ca="1" si="573"/>
        <v>#VALUE!</v>
      </c>
      <c r="B97" t="e">
        <f t="array" ref="B97" ca="1">_xlfn.XLOOKUP(Tabelle12[[#This Row],[ExperimentID]]&amp;Tabelle12[[#This Row],[NegotiationID]]&amp;Tabelle12[[#This Row],[MessageID]],ALL_IN_ONE[ExperimentID]&amp;ALL_IN_ONE[NegotiationID]&amp;ALL_IN_ONE[MessageID],ALL_IN_ONE[Gesamt_ID],,0)</f>
        <v>#VALUE!</v>
      </c>
      <c r="C97">
        <v>41506</v>
      </c>
      <c r="D97" t="s">
        <v>4699</v>
      </c>
      <c r="E97">
        <v>48488</v>
      </c>
      <c r="F97">
        <v>41493</v>
      </c>
      <c r="G97">
        <v>41496</v>
      </c>
      <c r="H97" t="s">
        <v>31</v>
      </c>
      <c r="I97" t="str">
        <f t="array" ref="I97">IFERROR(_xlfn.XLOOKUP(Tabelle12[[#This Row],[NegotiationID]]&amp;"FinalAccept",Tabelle12[NegotiationID]&amp;Tabelle12[ActionType],Tabelle12[ActionType],,0),_xlfn.XLOOKUP(Tabelle12[[#This Row],[NegotiationID]]&amp;"FinalReject",Tabelle12[NegotiationID]&amp;Tabelle12[ActionType],Tabelle12[ActionType],,0))</f>
        <v>FinalAccept</v>
      </c>
      <c r="J97">
        <v>0.65000000000000002</v>
      </c>
      <c r="K97">
        <v>0.42499999999999999</v>
      </c>
      <c r="L97">
        <v>1.075</v>
      </c>
      <c r="M97">
        <v>0.22500000000000001</v>
      </c>
      <c r="N97">
        <v>303</v>
      </c>
      <c r="O97">
        <v>5360</v>
      </c>
      <c r="P97">
        <v>16</v>
      </c>
      <c r="Q97" s="3" t="s">
        <v>4784</v>
      </c>
    </row>
    <row r="98" ht="15" customHeight="1">
      <c r="A98" t="e">
        <f t="shared" ca="1" si="573"/>
        <v>#VALUE!</v>
      </c>
      <c r="B98" t="e">
        <f t="array" ref="B98" ca="1">_xlfn.XLOOKUP(Tabelle12[[#This Row],[ExperimentID]]&amp;Tabelle12[[#This Row],[NegotiationID]]&amp;Tabelle12[[#This Row],[MessageID]],ALL_IN_ONE[ExperimentID]&amp;ALL_IN_ONE[NegotiationID]&amp;ALL_IN_ONE[MessageID],ALL_IN_ONE[Gesamt_ID],,0)</f>
        <v>#VALUE!</v>
      </c>
      <c r="C98">
        <v>41506</v>
      </c>
      <c r="D98" t="s">
        <v>4699</v>
      </c>
      <c r="E98">
        <v>48518</v>
      </c>
      <c r="F98">
        <v>41496</v>
      </c>
      <c r="G98">
        <v>41493</v>
      </c>
      <c r="H98" t="s">
        <v>31</v>
      </c>
      <c r="I98" t="str">
        <f t="array" ref="I98">IFERROR(_xlfn.XLOOKUP(Tabelle12[[#This Row],[NegotiationID]]&amp;"FinalAccept",Tabelle12[NegotiationID]&amp;Tabelle12[ActionType],Tabelle12[ActionType],,0),_xlfn.XLOOKUP(Tabelle12[[#This Row],[NegotiationID]]&amp;"FinalReject",Tabelle12[NegotiationID]&amp;Tabelle12[ActionType],Tabelle12[ActionType],,0))</f>
        <v>FinalAccept</v>
      </c>
      <c r="J98">
        <v>0.57350000000000001</v>
      </c>
      <c r="K98">
        <v>0.505</v>
      </c>
      <c r="L98">
        <v>1.0785</v>
      </c>
      <c r="M98">
        <v>0.068500000000000005</v>
      </c>
      <c r="N98">
        <v>187</v>
      </c>
      <c r="O98">
        <v>5360</v>
      </c>
      <c r="P98">
        <v>16</v>
      </c>
      <c r="Q98" s="3" t="s">
        <v>4785</v>
      </c>
    </row>
    <row r="99" ht="217.5" hidden="1">
      <c r="A99" t="e">
        <f t="shared" ca="1" si="573"/>
        <v>#VALUE!</v>
      </c>
      <c r="B99" t="e">
        <f t="array" ref="B99" ca="1">_xlfn.XLOOKUP(Tabelle12[[#This Row],[ExperimentID]]&amp;Tabelle12[[#This Row],[NegotiationID]]&amp;Tabelle12[[#This Row],[MessageID]],ALL_IN_ONE[ExperimentID]&amp;ALL_IN_ONE[NegotiationID]&amp;ALL_IN_ONE[MessageID],ALL_IN_ONE[Gesamt_ID],,0)</f>
        <v>#VALUE!</v>
      </c>
      <c r="C99">
        <v>41506</v>
      </c>
      <c r="D99" t="s">
        <v>4699</v>
      </c>
      <c r="E99">
        <v>48668</v>
      </c>
      <c r="F99">
        <v>41493</v>
      </c>
      <c r="G99">
        <v>41496</v>
      </c>
      <c r="H99" t="s">
        <v>22</v>
      </c>
      <c r="I99" t="str">
        <f t="array" ref="I99">IFERROR(_xlfn.XLOOKUP(Tabelle12[[#This Row],[NegotiationID]]&amp;"FinalAccept",Tabelle12[NegotiationID]&amp;Tabelle12[ActionType],Tabelle12[ActionType],,0),_xlfn.XLOOKUP(Tabelle12[[#This Row],[NegotiationID]]&amp;"FinalReject",Tabelle12[NegotiationID]&amp;Tabelle12[ActionType],Tabelle12[ActionType],,0))</f>
        <v>FinalAccept</v>
      </c>
      <c r="N99">
        <v>422</v>
      </c>
      <c r="O99">
        <v>5360</v>
      </c>
      <c r="P99">
        <v>16</v>
      </c>
      <c r="Q99" s="3" t="s">
        <v>6743</v>
      </c>
    </row>
    <row r="100" ht="246.5" hidden="1">
      <c r="A100" t="e">
        <f t="shared" ca="1" si="573"/>
        <v>#VALUE!</v>
      </c>
      <c r="B100" t="e">
        <f t="array" ref="B100" ca="1">_xlfn.XLOOKUP(Tabelle12[[#This Row],[ExperimentID]]&amp;Tabelle12[[#This Row],[NegotiationID]]&amp;Tabelle12[[#This Row],[MessageID]],ALL_IN_ONE[ExperimentID]&amp;ALL_IN_ONE[NegotiationID]&amp;ALL_IN_ONE[MessageID],ALL_IN_ONE[Gesamt_ID],,0)</f>
        <v>#VALUE!</v>
      </c>
      <c r="C100">
        <v>41506</v>
      </c>
      <c r="D100" t="s">
        <v>4699</v>
      </c>
      <c r="E100">
        <v>48737</v>
      </c>
      <c r="F100">
        <v>41496</v>
      </c>
      <c r="G100">
        <v>41493</v>
      </c>
      <c r="H100" t="s">
        <v>24</v>
      </c>
      <c r="I100" t="str">
        <f t="array" ref="I100">IFERROR(_xlfn.XLOOKUP(Tabelle12[[#This Row],[NegotiationID]]&amp;"FinalAccept",Tabelle12[NegotiationID]&amp;Tabelle12[ActionType],Tabelle12[ActionType],,0),_xlfn.XLOOKUP(Tabelle12[[#This Row],[NegotiationID]]&amp;"FinalReject",Tabelle12[NegotiationID]&amp;Tabelle12[ActionType],Tabelle12[ActionType],,0))</f>
        <v>FinalAccept</v>
      </c>
      <c r="N100">
        <v>478</v>
      </c>
      <c r="O100">
        <v>5360</v>
      </c>
      <c r="P100">
        <v>16</v>
      </c>
      <c r="Q100" s="3" t="s">
        <v>6744</v>
      </c>
    </row>
    <row r="101" ht="15" customHeight="1">
      <c r="A101" t="e">
        <f t="shared" ca="1" si="573"/>
        <v>#VALUE!</v>
      </c>
      <c r="B101" t="e">
        <f t="array" ref="B101" ca="1">_xlfn.XLOOKUP(Tabelle12[[#This Row],[ExperimentID]]&amp;Tabelle12[[#This Row],[NegotiationID]]&amp;Tabelle12[[#This Row],[MessageID]],ALL_IN_ONE[ExperimentID]&amp;ALL_IN_ONE[NegotiationID]&amp;ALL_IN_ONE[MessageID],ALL_IN_ONE[Gesamt_ID],,0)</f>
        <v>#VALUE!</v>
      </c>
      <c r="C101">
        <v>41506</v>
      </c>
      <c r="D101" t="s">
        <v>4699</v>
      </c>
      <c r="E101">
        <v>48829</v>
      </c>
      <c r="F101">
        <v>41493</v>
      </c>
      <c r="G101">
        <v>41496</v>
      </c>
      <c r="H101" t="s">
        <v>31</v>
      </c>
      <c r="I101" t="str">
        <f t="array" ref="I101">IFERROR(_xlfn.XLOOKUP(Tabelle12[[#This Row],[NegotiationID]]&amp;"FinalAccept",Tabelle12[NegotiationID]&amp;Tabelle12[ActionType],Tabelle12[ActionType],,0),_xlfn.XLOOKUP(Tabelle12[[#This Row],[NegotiationID]]&amp;"FinalReject",Tabelle12[NegotiationID]&amp;Tabelle12[ActionType],Tabelle12[ActionType],,0))</f>
        <v>FinalAccept</v>
      </c>
      <c r="J101">
        <v>0.59150000000000003</v>
      </c>
      <c r="K101">
        <v>0.437</v>
      </c>
      <c r="L101">
        <v>1.0285</v>
      </c>
      <c r="M101">
        <v>0.1545</v>
      </c>
      <c r="N101">
        <v>549</v>
      </c>
      <c r="O101">
        <v>5360</v>
      </c>
      <c r="P101">
        <v>16</v>
      </c>
      <c r="Q101" s="3" t="s">
        <v>4786</v>
      </c>
    </row>
    <row r="102" ht="15" customHeight="1">
      <c r="A102" t="e">
        <f t="shared" ca="1" si="573"/>
        <v>#VALUE!</v>
      </c>
      <c r="B102" t="e">
        <f t="array" ref="B102" ca="1">_xlfn.XLOOKUP(Tabelle12[[#This Row],[ExperimentID]]&amp;Tabelle12[[#This Row],[NegotiationID]]&amp;Tabelle12[[#This Row],[MessageID]],ALL_IN_ONE[ExperimentID]&amp;ALL_IN_ONE[NegotiationID]&amp;ALL_IN_ONE[MessageID],ALL_IN_ONE[Gesamt_ID],,0)</f>
        <v>#VALUE!</v>
      </c>
      <c r="C102">
        <v>41506</v>
      </c>
      <c r="D102" t="s">
        <v>4699</v>
      </c>
      <c r="E102">
        <v>48868</v>
      </c>
      <c r="F102">
        <v>41496</v>
      </c>
      <c r="G102">
        <v>41493</v>
      </c>
      <c r="H102" t="s">
        <v>31</v>
      </c>
      <c r="I102" t="str">
        <f t="array" ref="I102">IFERROR(_xlfn.XLOOKUP(Tabelle12[[#This Row],[NegotiationID]]&amp;"FinalAccept",Tabelle12[NegotiationID]&amp;Tabelle12[ActionType],Tabelle12[ActionType],,0),_xlfn.XLOOKUP(Tabelle12[[#This Row],[NegotiationID]]&amp;"FinalReject",Tabelle12[NegotiationID]&amp;Tabelle12[ActionType],Tabelle12[ActionType],,0))</f>
        <v>FinalAccept</v>
      </c>
      <c r="J102">
        <v>0.55100000000000005</v>
      </c>
      <c r="K102">
        <v>0.58999999999999997</v>
      </c>
      <c r="L102">
        <v>1.141</v>
      </c>
      <c r="M102">
        <v>0.039</v>
      </c>
      <c r="N102">
        <v>223</v>
      </c>
      <c r="O102">
        <v>5360</v>
      </c>
      <c r="P102">
        <v>16</v>
      </c>
      <c r="Q102" s="3" t="s">
        <v>4787</v>
      </c>
    </row>
    <row r="103" ht="15" customHeight="1">
      <c r="A103" t="e">
        <f t="shared" ca="1" si="573"/>
        <v>#VALUE!</v>
      </c>
      <c r="B103" t="e">
        <f t="array" ref="B103" ca="1">_xlfn.XLOOKUP(Tabelle12[[#This Row],[ExperimentID]]&amp;Tabelle12[[#This Row],[NegotiationID]]&amp;Tabelle12[[#This Row],[MessageID]],ALL_IN_ONE[ExperimentID]&amp;ALL_IN_ONE[NegotiationID]&amp;ALL_IN_ONE[MessageID],ALL_IN_ONE[Gesamt_ID],,0)</f>
        <v>#VALUE!</v>
      </c>
      <c r="C103">
        <v>41506</v>
      </c>
      <c r="D103" t="s">
        <v>4699</v>
      </c>
      <c r="E103">
        <v>48995</v>
      </c>
      <c r="F103">
        <v>41493</v>
      </c>
      <c r="G103">
        <v>41496</v>
      </c>
      <c r="H103" t="s">
        <v>20</v>
      </c>
      <c r="I103" t="str">
        <f t="array" ref="I103">IFERROR(_xlfn.XLOOKUP(Tabelle12[[#This Row],[NegotiationID]]&amp;"FinalAccept",Tabelle12[NegotiationID]&amp;Tabelle12[ActionType],Tabelle12[ActionType],,0),_xlfn.XLOOKUP(Tabelle12[[#This Row],[NegotiationID]]&amp;"FinalReject",Tabelle12[NegotiationID]&amp;Tabelle12[ActionType],Tabelle12[ActionType],,0))</f>
        <v>FinalAccept</v>
      </c>
      <c r="J103">
        <v>0.58999999999999997</v>
      </c>
      <c r="K103">
        <v>0.55100000000000005</v>
      </c>
      <c r="L103">
        <v>1.141</v>
      </c>
      <c r="M103">
        <v>0.039</v>
      </c>
      <c r="N103">
        <v>34</v>
      </c>
      <c r="O103">
        <v>5360</v>
      </c>
      <c r="P103">
        <v>16</v>
      </c>
      <c r="Q103" s="3" t="s">
        <v>4788</v>
      </c>
    </row>
    <row r="104" ht="14.5" hidden="1">
      <c r="A104" t="e">
        <f t="shared" ca="1" si="573"/>
        <v>#VALUE!</v>
      </c>
      <c r="B104" t="e">
        <f t="array" ref="B104" ca="1">_xlfn.XLOOKUP(Tabelle12[[#This Row],[ExperimentID]]&amp;Tabelle12[[#This Row],[NegotiationID]]&amp;Tabelle12[[#This Row],[MessageID]],ALL_IN_ONE[ExperimentID]&amp;ALL_IN_ONE[NegotiationID]&amp;ALL_IN_ONE[MessageID],ALL_IN_ONE[Gesamt_ID],,0)</f>
        <v>#VALUE!</v>
      </c>
      <c r="C104">
        <v>41534</v>
      </c>
      <c r="D104" t="s">
        <v>4699</v>
      </c>
      <c r="E104">
        <v>41535</v>
      </c>
      <c r="H104" t="s">
        <v>6019</v>
      </c>
      <c r="I104" t="str">
        <f t="array" ref="I104">IFERROR(_xlfn.XLOOKUP(Tabelle12[[#This Row],[NegotiationID]]&amp;"FinalAccept",Tabelle12[NegotiationID]&amp;Tabelle12[ActionType],Tabelle12[ActionType],,0),_xlfn.XLOOKUP(Tabelle12[[#This Row],[NegotiationID]]&amp;"FinalReject",Tabelle12[NegotiationID]&amp;Tabelle12[ActionType],Tabelle12[ActionType],,0))</f>
        <v>FinalAccept</v>
      </c>
      <c r="N104">
        <v>21</v>
      </c>
      <c r="O104">
        <v>6486</v>
      </c>
      <c r="P104">
        <v>18</v>
      </c>
    </row>
    <row r="105" ht="15" customHeight="1">
      <c r="A105" t="e">
        <f t="shared" ca="1" si="573"/>
        <v>#VALUE!</v>
      </c>
      <c r="B105" t="e">
        <f t="array" ref="B105" ca="1">_xlfn.XLOOKUP(Tabelle12[[#This Row],[ExperimentID]]&amp;Tabelle12[[#This Row],[NegotiationID]]&amp;Tabelle12[[#This Row],[MessageID]],ALL_IN_ONE[ExperimentID]&amp;ALL_IN_ONE[NegotiationID]&amp;ALL_IN_ONE[MessageID],ALL_IN_ONE[Gesamt_ID],,0)</f>
        <v>#VALUE!</v>
      </c>
      <c r="C105">
        <v>41534</v>
      </c>
      <c r="D105" t="s">
        <v>4699</v>
      </c>
      <c r="E105">
        <v>47386</v>
      </c>
      <c r="F105">
        <v>41521</v>
      </c>
      <c r="G105">
        <v>41524</v>
      </c>
      <c r="H105" t="s">
        <v>19</v>
      </c>
      <c r="I105" t="str">
        <f t="array" ref="I105">IFERROR(_xlfn.XLOOKUP(Tabelle12[[#This Row],[NegotiationID]]&amp;"FinalAccept",Tabelle12[NegotiationID]&amp;Tabelle12[ActionType],Tabelle12[ActionType],,0),_xlfn.XLOOKUP(Tabelle12[[#This Row],[NegotiationID]]&amp;"FinalReject",Tabelle12[NegotiationID]&amp;Tabelle12[ActionType],Tabelle12[ActionType],,0))</f>
        <v>FinalAccept</v>
      </c>
      <c r="J105">
        <v>1</v>
      </c>
      <c r="K105">
        <v>0</v>
      </c>
      <c r="L105">
        <v>1</v>
      </c>
      <c r="M105">
        <v>1</v>
      </c>
      <c r="N105">
        <v>164</v>
      </c>
      <c r="O105">
        <v>6486</v>
      </c>
      <c r="P105">
        <v>18</v>
      </c>
      <c r="Q105" s="3" t="s">
        <v>4789</v>
      </c>
    </row>
    <row r="106" ht="15" customHeight="1">
      <c r="A106" t="e">
        <f t="shared" ca="1" si="573"/>
        <v>#VALUE!</v>
      </c>
      <c r="B106" t="e">
        <f t="array" ref="B106" ca="1">_xlfn.XLOOKUP(Tabelle12[[#This Row],[ExperimentID]]&amp;Tabelle12[[#This Row],[NegotiationID]]&amp;Tabelle12[[#This Row],[MessageID]],ALL_IN_ONE[ExperimentID]&amp;ALL_IN_ONE[NegotiationID]&amp;ALL_IN_ONE[MessageID],ALL_IN_ONE[Gesamt_ID],,0)</f>
        <v>#VALUE!</v>
      </c>
      <c r="C106">
        <v>41534</v>
      </c>
      <c r="D106" t="s">
        <v>4699</v>
      </c>
      <c r="E106">
        <v>48143</v>
      </c>
      <c r="F106">
        <v>41524</v>
      </c>
      <c r="G106">
        <v>41521</v>
      </c>
      <c r="H106" t="s">
        <v>31</v>
      </c>
      <c r="I106" t="str">
        <f t="array" ref="I106">IFERROR(_xlfn.XLOOKUP(Tabelle12[[#This Row],[NegotiationID]]&amp;"FinalAccept",Tabelle12[NegotiationID]&amp;Tabelle12[ActionType],Tabelle12[ActionType],,0),_xlfn.XLOOKUP(Tabelle12[[#This Row],[NegotiationID]]&amp;"FinalReject",Tabelle12[NegotiationID]&amp;Tabelle12[ActionType],Tabelle12[ActionType],,0))</f>
        <v>FinalAccept</v>
      </c>
      <c r="J106">
        <v>0.86350000000000005</v>
      </c>
      <c r="K106">
        <v>0.1867</v>
      </c>
      <c r="L106">
        <v>1.0502</v>
      </c>
      <c r="M106">
        <v>0.67679999999999996</v>
      </c>
      <c r="N106">
        <v>221</v>
      </c>
      <c r="O106">
        <v>6486</v>
      </c>
      <c r="P106">
        <v>18</v>
      </c>
      <c r="Q106" s="3" t="s">
        <v>4790</v>
      </c>
    </row>
    <row r="107" ht="15" customHeight="1">
      <c r="A107" t="e">
        <f t="shared" ca="1" si="573"/>
        <v>#VALUE!</v>
      </c>
      <c r="B107" t="e">
        <f t="array" ref="B107" ca="1">_xlfn.XLOOKUP(Tabelle12[[#This Row],[ExperimentID]]&amp;Tabelle12[[#This Row],[NegotiationID]]&amp;Tabelle12[[#This Row],[MessageID]],ALL_IN_ONE[ExperimentID]&amp;ALL_IN_ONE[NegotiationID]&amp;ALL_IN_ONE[MessageID],ALL_IN_ONE[Gesamt_ID],,0)</f>
        <v>#VALUE!</v>
      </c>
      <c r="C107">
        <v>41534</v>
      </c>
      <c r="D107" t="s">
        <v>4699</v>
      </c>
      <c r="E107">
        <v>48572</v>
      </c>
      <c r="F107">
        <v>41521</v>
      </c>
      <c r="G107">
        <v>41524</v>
      </c>
      <c r="H107" t="s">
        <v>31</v>
      </c>
      <c r="I107" t="str">
        <f t="array" ref="I107">IFERROR(_xlfn.XLOOKUP(Tabelle12[[#This Row],[NegotiationID]]&amp;"FinalAccept",Tabelle12[NegotiationID]&amp;Tabelle12[ActionType],Tabelle12[ActionType],,0),_xlfn.XLOOKUP(Tabelle12[[#This Row],[NegotiationID]]&amp;"FinalReject",Tabelle12[NegotiationID]&amp;Tabelle12[ActionType],Tabelle12[ActionType],,0))</f>
        <v>FinalAccept</v>
      </c>
      <c r="J107">
        <v>0.85329999999999995</v>
      </c>
      <c r="K107">
        <v>0.33350000000000002</v>
      </c>
      <c r="L107">
        <v>1.1868000000000001</v>
      </c>
      <c r="M107">
        <v>0.51980000000000004</v>
      </c>
      <c r="N107">
        <v>692</v>
      </c>
      <c r="O107">
        <v>6486</v>
      </c>
      <c r="P107">
        <v>18</v>
      </c>
      <c r="Q107" s="3" t="s">
        <v>4791</v>
      </c>
    </row>
    <row r="108" ht="15" customHeight="1">
      <c r="A108" t="e">
        <f t="shared" ca="1" si="573"/>
        <v>#VALUE!</v>
      </c>
      <c r="B108" t="e">
        <f t="array" ref="B108" ca="1">_xlfn.XLOOKUP(Tabelle12[[#This Row],[ExperimentID]]&amp;Tabelle12[[#This Row],[NegotiationID]]&amp;Tabelle12[[#This Row],[MessageID]],ALL_IN_ONE[ExperimentID]&amp;ALL_IN_ONE[NegotiationID]&amp;ALL_IN_ONE[MessageID],ALL_IN_ONE[Gesamt_ID],,0)</f>
        <v>#VALUE!</v>
      </c>
      <c r="C108">
        <v>41534</v>
      </c>
      <c r="D108" t="s">
        <v>4699</v>
      </c>
      <c r="E108">
        <v>48633</v>
      </c>
      <c r="F108">
        <v>41524</v>
      </c>
      <c r="G108">
        <v>41521</v>
      </c>
      <c r="H108" t="s">
        <v>31</v>
      </c>
      <c r="I108" t="str">
        <f t="array" ref="I108">IFERROR(_xlfn.XLOOKUP(Tabelle12[[#This Row],[NegotiationID]]&amp;"FinalAccept",Tabelle12[NegotiationID]&amp;Tabelle12[ActionType],Tabelle12[ActionType],,0),_xlfn.XLOOKUP(Tabelle12[[#This Row],[NegotiationID]]&amp;"FinalReject",Tabelle12[NegotiationID]&amp;Tabelle12[ActionType],Tabelle12[ActionType],,0))</f>
        <v>FinalAccept</v>
      </c>
      <c r="J108">
        <v>0.77849999999999997</v>
      </c>
      <c r="K108">
        <v>0.27750000000000002</v>
      </c>
      <c r="L108">
        <v>1.056</v>
      </c>
      <c r="M108">
        <v>0.501</v>
      </c>
      <c r="N108">
        <v>467</v>
      </c>
      <c r="O108">
        <v>6486</v>
      </c>
      <c r="P108">
        <v>18</v>
      </c>
      <c r="Q108" s="3" t="s">
        <v>4792</v>
      </c>
    </row>
    <row r="109" ht="15" customHeight="1">
      <c r="A109" t="e">
        <f t="shared" ca="1" si="573"/>
        <v>#VALUE!</v>
      </c>
      <c r="B109" t="e">
        <f t="array" ref="B109" ca="1">_xlfn.XLOOKUP(Tabelle12[[#This Row],[ExperimentID]]&amp;Tabelle12[[#This Row],[NegotiationID]]&amp;Tabelle12[[#This Row],[MessageID]],ALL_IN_ONE[ExperimentID]&amp;ALL_IN_ONE[NegotiationID]&amp;ALL_IN_ONE[MessageID],ALL_IN_ONE[Gesamt_ID],,0)</f>
        <v>#VALUE!</v>
      </c>
      <c r="C109">
        <v>41534</v>
      </c>
      <c r="D109" t="s">
        <v>4699</v>
      </c>
      <c r="E109">
        <v>48777</v>
      </c>
      <c r="F109">
        <v>41521</v>
      </c>
      <c r="G109">
        <v>41524</v>
      </c>
      <c r="H109" t="s">
        <v>31</v>
      </c>
      <c r="I109" t="str">
        <f t="array" ref="I109">IFERROR(_xlfn.XLOOKUP(Tabelle12[[#This Row],[NegotiationID]]&amp;"FinalAccept",Tabelle12[NegotiationID]&amp;Tabelle12[ActionType],Tabelle12[ActionType],,0),_xlfn.XLOOKUP(Tabelle12[[#This Row],[NegotiationID]]&amp;"FinalReject",Tabelle12[NegotiationID]&amp;Tabelle12[ActionType],Tabelle12[ActionType],,0))</f>
        <v>FinalAccept</v>
      </c>
      <c r="J109">
        <v>0.69920000000000004</v>
      </c>
      <c r="K109">
        <v>0.39850000000000002</v>
      </c>
      <c r="L109">
        <v>1.0976999999999999</v>
      </c>
      <c r="M109">
        <v>0.30070000000000002</v>
      </c>
      <c r="N109">
        <v>796</v>
      </c>
      <c r="O109">
        <v>6486</v>
      </c>
      <c r="P109">
        <v>18</v>
      </c>
      <c r="Q109" s="3" t="s">
        <v>4793</v>
      </c>
    </row>
    <row r="110" ht="15" customHeight="1">
      <c r="A110" t="e">
        <f t="shared" ca="1" si="573"/>
        <v>#VALUE!</v>
      </c>
      <c r="B110" t="e">
        <f t="array" ref="B110" ca="1">_xlfn.XLOOKUP(Tabelle12[[#This Row],[ExperimentID]]&amp;Tabelle12[[#This Row],[NegotiationID]]&amp;Tabelle12[[#This Row],[MessageID]],ALL_IN_ONE[ExperimentID]&amp;ALL_IN_ONE[NegotiationID]&amp;ALL_IN_ONE[MessageID],ALL_IN_ONE[Gesamt_ID],,0)</f>
        <v>#VALUE!</v>
      </c>
      <c r="C110">
        <v>41534</v>
      </c>
      <c r="D110" t="s">
        <v>4699</v>
      </c>
      <c r="E110">
        <v>48806</v>
      </c>
      <c r="F110">
        <v>41524</v>
      </c>
      <c r="G110">
        <v>41521</v>
      </c>
      <c r="H110" t="s">
        <v>31</v>
      </c>
      <c r="I110" t="str">
        <f t="array" ref="I110">IFERROR(_xlfn.XLOOKUP(Tabelle12[[#This Row],[NegotiationID]]&amp;"FinalAccept",Tabelle12[NegotiationID]&amp;Tabelle12[ActionType],Tabelle12[ActionType],,0),_xlfn.XLOOKUP(Tabelle12[[#This Row],[NegotiationID]]&amp;"FinalReject",Tabelle12[NegotiationID]&amp;Tabelle12[ActionType],Tabelle12[ActionType],,0))</f>
        <v>FinalAccept</v>
      </c>
      <c r="J110">
        <v>0.74399999999999999</v>
      </c>
      <c r="K110">
        <v>0.33600000000000002</v>
      </c>
      <c r="L110">
        <v>1.0800000000000001</v>
      </c>
      <c r="M110">
        <v>0.40799999999999997</v>
      </c>
      <c r="N110">
        <v>618</v>
      </c>
      <c r="O110">
        <v>6486</v>
      </c>
      <c r="P110">
        <v>18</v>
      </c>
      <c r="Q110" s="3" t="s">
        <v>4794</v>
      </c>
    </row>
    <row r="111" ht="15" customHeight="1">
      <c r="A111" t="e">
        <f t="shared" ca="1" si="573"/>
        <v>#VALUE!</v>
      </c>
      <c r="B111" t="e">
        <f t="array" ref="B111" ca="1">_xlfn.XLOOKUP(Tabelle12[[#This Row],[ExperimentID]]&amp;Tabelle12[[#This Row],[NegotiationID]]&amp;Tabelle12[[#This Row],[MessageID]],ALL_IN_ONE[ExperimentID]&amp;ALL_IN_ONE[NegotiationID]&amp;ALL_IN_ONE[MessageID],ALL_IN_ONE[Gesamt_ID],,0)</f>
        <v>#VALUE!</v>
      </c>
      <c r="C111">
        <v>41534</v>
      </c>
      <c r="D111" t="s">
        <v>4699</v>
      </c>
      <c r="E111">
        <v>48842</v>
      </c>
      <c r="F111">
        <v>41521</v>
      </c>
      <c r="G111">
        <v>41524</v>
      </c>
      <c r="H111" t="s">
        <v>31</v>
      </c>
      <c r="I111" t="str">
        <f t="array" ref="I111">IFERROR(_xlfn.XLOOKUP(Tabelle12[[#This Row],[NegotiationID]]&amp;"FinalAccept",Tabelle12[NegotiationID]&amp;Tabelle12[ActionType],Tabelle12[ActionType],,0),_xlfn.XLOOKUP(Tabelle12[[#This Row],[NegotiationID]]&amp;"FinalReject",Tabelle12[NegotiationID]&amp;Tabelle12[ActionType],Tabelle12[ActionType],,0))</f>
        <v>FinalAccept</v>
      </c>
      <c r="J111">
        <v>0.54249999999999998</v>
      </c>
      <c r="K111">
        <v>0.53600000000000003</v>
      </c>
      <c r="L111">
        <v>1.0785</v>
      </c>
      <c r="M111">
        <v>0.0064999999999999997</v>
      </c>
      <c r="N111">
        <v>560</v>
      </c>
      <c r="O111">
        <v>6486</v>
      </c>
      <c r="P111">
        <v>18</v>
      </c>
      <c r="Q111" s="3" t="s">
        <v>4795</v>
      </c>
    </row>
    <row r="112" ht="15" customHeight="1">
      <c r="A112" t="e">
        <f t="shared" ca="1" si="573"/>
        <v>#VALUE!</v>
      </c>
      <c r="B112" t="e">
        <f t="array" ref="B112" ca="1">_xlfn.XLOOKUP(Tabelle12[[#This Row],[ExperimentID]]&amp;Tabelle12[[#This Row],[NegotiationID]]&amp;Tabelle12[[#This Row],[MessageID]],ALL_IN_ONE[ExperimentID]&amp;ALL_IN_ONE[NegotiationID]&amp;ALL_IN_ONE[MessageID],ALL_IN_ONE[Gesamt_ID],,0)</f>
        <v>#VALUE!</v>
      </c>
      <c r="C112">
        <v>41534</v>
      </c>
      <c r="D112" t="s">
        <v>4699</v>
      </c>
      <c r="E112">
        <v>49012</v>
      </c>
      <c r="F112">
        <v>41524</v>
      </c>
      <c r="G112">
        <v>41521</v>
      </c>
      <c r="H112" t="s">
        <v>31</v>
      </c>
      <c r="I112" t="str">
        <f t="array" ref="I112">IFERROR(_xlfn.XLOOKUP(Tabelle12[[#This Row],[NegotiationID]]&amp;"FinalAccept",Tabelle12[NegotiationID]&amp;Tabelle12[ActionType],Tabelle12[ActionType],,0),_xlfn.XLOOKUP(Tabelle12[[#This Row],[NegotiationID]]&amp;"FinalReject",Tabelle12[NegotiationID]&amp;Tabelle12[ActionType],Tabelle12[ActionType],,0))</f>
        <v>FinalAccept</v>
      </c>
      <c r="J112">
        <v>0.61350000000000005</v>
      </c>
      <c r="K112">
        <v>0.45169999999999999</v>
      </c>
      <c r="L112">
        <v>1.0651999999999999</v>
      </c>
      <c r="M112">
        <v>0.1618</v>
      </c>
      <c r="N112">
        <v>280</v>
      </c>
      <c r="O112">
        <v>6486</v>
      </c>
      <c r="P112">
        <v>18</v>
      </c>
      <c r="Q112" s="3" t="s">
        <v>4796</v>
      </c>
    </row>
    <row r="113" ht="290" hidden="1">
      <c r="A113" t="e">
        <f t="shared" ca="1" si="573"/>
        <v>#VALUE!</v>
      </c>
      <c r="B113" t="e">
        <f t="array" ref="B113" ca="1">_xlfn.XLOOKUP(Tabelle12[[#This Row],[ExperimentID]]&amp;Tabelle12[[#This Row],[NegotiationID]]&amp;Tabelle12[[#This Row],[MessageID]],ALL_IN_ONE[ExperimentID]&amp;ALL_IN_ONE[NegotiationID]&amp;ALL_IN_ONE[MessageID],ALL_IN_ONE[Gesamt_ID],,0)</f>
        <v>#VALUE!</v>
      </c>
      <c r="C113">
        <v>41534</v>
      </c>
      <c r="D113" t="s">
        <v>4699</v>
      </c>
      <c r="E113">
        <v>49252</v>
      </c>
      <c r="F113">
        <v>41521</v>
      </c>
      <c r="G113">
        <v>41524</v>
      </c>
      <c r="H113" t="s">
        <v>22</v>
      </c>
      <c r="I113" t="str">
        <f t="array" ref="I113">IFERROR(_xlfn.XLOOKUP(Tabelle12[[#This Row],[NegotiationID]]&amp;"FinalAccept",Tabelle12[NegotiationID]&amp;Tabelle12[ActionType],Tabelle12[ActionType],,0),_xlfn.XLOOKUP(Tabelle12[[#This Row],[NegotiationID]]&amp;"FinalReject",Tabelle12[NegotiationID]&amp;Tabelle12[ActionType],Tabelle12[ActionType],,0))</f>
        <v>FinalAccept</v>
      </c>
      <c r="N113">
        <v>376</v>
      </c>
      <c r="O113">
        <v>6486</v>
      </c>
      <c r="P113">
        <v>18</v>
      </c>
      <c r="Q113" s="3" t="s">
        <v>6745</v>
      </c>
    </row>
    <row r="114" ht="174" hidden="1">
      <c r="A114" t="e">
        <f t="shared" ca="1" si="573"/>
        <v>#VALUE!</v>
      </c>
      <c r="B114" t="e">
        <f t="array" ref="B114" ca="1">_xlfn.XLOOKUP(Tabelle12[[#This Row],[ExperimentID]]&amp;Tabelle12[[#This Row],[NegotiationID]]&amp;Tabelle12[[#This Row],[MessageID]],ALL_IN_ONE[ExperimentID]&amp;ALL_IN_ONE[NegotiationID]&amp;ALL_IN_ONE[MessageID],ALL_IN_ONE[Gesamt_ID],,0)</f>
        <v>#VALUE!</v>
      </c>
      <c r="C114">
        <v>41534</v>
      </c>
      <c r="D114" t="s">
        <v>4699</v>
      </c>
      <c r="E114">
        <v>49306</v>
      </c>
      <c r="F114">
        <v>41524</v>
      </c>
      <c r="G114">
        <v>41521</v>
      </c>
      <c r="H114" t="s">
        <v>24</v>
      </c>
      <c r="I114" t="str">
        <f t="array" ref="I114">IFERROR(_xlfn.XLOOKUP(Tabelle12[[#This Row],[NegotiationID]]&amp;"FinalAccept",Tabelle12[NegotiationID]&amp;Tabelle12[ActionType],Tabelle12[ActionType],,0),_xlfn.XLOOKUP(Tabelle12[[#This Row],[NegotiationID]]&amp;"FinalReject",Tabelle12[NegotiationID]&amp;Tabelle12[ActionType],Tabelle12[ActionType],,0))</f>
        <v>FinalAccept</v>
      </c>
      <c r="N114">
        <v>270</v>
      </c>
      <c r="O114">
        <v>6486</v>
      </c>
      <c r="P114">
        <v>18</v>
      </c>
      <c r="Q114" s="3" t="s">
        <v>6746</v>
      </c>
    </row>
    <row r="115" ht="15" customHeight="1">
      <c r="A115" t="e">
        <f t="shared" ca="1" si="573"/>
        <v>#VALUE!</v>
      </c>
      <c r="B115" t="e">
        <f t="array" ref="B115" ca="1">_xlfn.XLOOKUP(Tabelle12[[#This Row],[ExperimentID]]&amp;Tabelle12[[#This Row],[NegotiationID]]&amp;Tabelle12[[#This Row],[MessageID]],ALL_IN_ONE[ExperimentID]&amp;ALL_IN_ONE[NegotiationID]&amp;ALL_IN_ONE[MessageID],ALL_IN_ONE[Gesamt_ID],,0)</f>
        <v>#VALUE!</v>
      </c>
      <c r="C115">
        <v>41534</v>
      </c>
      <c r="D115" t="s">
        <v>4699</v>
      </c>
      <c r="E115">
        <v>49374</v>
      </c>
      <c r="F115">
        <v>41521</v>
      </c>
      <c r="G115">
        <v>41524</v>
      </c>
      <c r="H115" t="s">
        <v>31</v>
      </c>
      <c r="I115" t="str">
        <f t="array" ref="I115">IFERROR(_xlfn.XLOOKUP(Tabelle12[[#This Row],[NegotiationID]]&amp;"FinalAccept",Tabelle12[NegotiationID]&amp;Tabelle12[ActionType],Tabelle12[ActionType],,0),_xlfn.XLOOKUP(Tabelle12[[#This Row],[NegotiationID]]&amp;"FinalReject",Tabelle12[NegotiationID]&amp;Tabelle12[ActionType],Tabelle12[ActionType],,0))</f>
        <v>FinalAccept</v>
      </c>
      <c r="J115">
        <v>0.505</v>
      </c>
      <c r="K115">
        <v>0.57350000000000001</v>
      </c>
      <c r="L115">
        <v>1.0785</v>
      </c>
      <c r="M115">
        <v>0.068500000000000005</v>
      </c>
      <c r="N115">
        <v>616</v>
      </c>
      <c r="O115">
        <v>6486</v>
      </c>
      <c r="P115">
        <v>18</v>
      </c>
      <c r="Q115" s="3" t="s">
        <v>4797</v>
      </c>
    </row>
    <row r="116" ht="15" customHeight="1">
      <c r="A116" t="e">
        <f t="shared" ca="1" si="573"/>
        <v>#VALUE!</v>
      </c>
      <c r="B116" t="e">
        <f t="array" ref="B116" ca="1">_xlfn.XLOOKUP(Tabelle12[[#This Row],[ExperimentID]]&amp;Tabelle12[[#This Row],[NegotiationID]]&amp;Tabelle12[[#This Row],[MessageID]],ALL_IN_ONE[ExperimentID]&amp;ALL_IN_ONE[NegotiationID]&amp;ALL_IN_ONE[MessageID],ALL_IN_ONE[Gesamt_ID],,0)</f>
        <v>#VALUE!</v>
      </c>
      <c r="C116">
        <v>41534</v>
      </c>
      <c r="D116" t="s">
        <v>4699</v>
      </c>
      <c r="E116">
        <v>49472</v>
      </c>
      <c r="F116">
        <v>41524</v>
      </c>
      <c r="G116">
        <v>41521</v>
      </c>
      <c r="H116" t="s">
        <v>31</v>
      </c>
      <c r="I116" t="str">
        <f t="array" ref="I116">IFERROR(_xlfn.XLOOKUP(Tabelle12[[#This Row],[NegotiationID]]&amp;"FinalAccept",Tabelle12[NegotiationID]&amp;Tabelle12[ActionType],Tabelle12[ActionType],,0),_xlfn.XLOOKUP(Tabelle12[[#This Row],[NegotiationID]]&amp;"FinalReject",Tabelle12[NegotiationID]&amp;Tabelle12[ActionType],Tabelle12[ActionType],,0))</f>
        <v>FinalAccept</v>
      </c>
      <c r="J116">
        <v>0.59750000000000003</v>
      </c>
      <c r="K116">
        <v>0.47299999999999998</v>
      </c>
      <c r="L116">
        <v>1.0705</v>
      </c>
      <c r="M116">
        <v>0.1245</v>
      </c>
      <c r="N116">
        <v>290</v>
      </c>
      <c r="O116">
        <v>6486</v>
      </c>
      <c r="P116">
        <v>18</v>
      </c>
      <c r="Q116" s="3" t="s">
        <v>4798</v>
      </c>
    </row>
    <row r="117" ht="15" customHeight="1">
      <c r="A117" t="e">
        <f t="shared" ca="1" si="573"/>
        <v>#VALUE!</v>
      </c>
      <c r="B117" t="e">
        <f t="array" ref="B117" ca="1">_xlfn.XLOOKUP(Tabelle12[[#This Row],[ExperimentID]]&amp;Tabelle12[[#This Row],[NegotiationID]]&amp;Tabelle12[[#This Row],[MessageID]],ALL_IN_ONE[ExperimentID]&amp;ALL_IN_ONE[NegotiationID]&amp;ALL_IN_ONE[MessageID],ALL_IN_ONE[Gesamt_ID],,0)</f>
        <v>#VALUE!</v>
      </c>
      <c r="C117">
        <v>41534</v>
      </c>
      <c r="D117" t="s">
        <v>4699</v>
      </c>
      <c r="E117">
        <v>49574</v>
      </c>
      <c r="F117">
        <v>41521</v>
      </c>
      <c r="G117">
        <v>41524</v>
      </c>
      <c r="H117" t="s">
        <v>31</v>
      </c>
      <c r="I117" t="str">
        <f t="array" ref="I117">IFERROR(_xlfn.XLOOKUP(Tabelle12[[#This Row],[NegotiationID]]&amp;"FinalAccept",Tabelle12[NegotiationID]&amp;Tabelle12[ActionType],Tabelle12[ActionType],,0),_xlfn.XLOOKUP(Tabelle12[[#This Row],[NegotiationID]]&amp;"FinalReject",Tabelle12[NegotiationID]&amp;Tabelle12[ActionType],Tabelle12[ActionType],,0))</f>
        <v>FinalAccept</v>
      </c>
      <c r="J117">
        <v>0.48230000000000001</v>
      </c>
      <c r="K117">
        <v>0.54300000000000004</v>
      </c>
      <c r="L117">
        <v>1.0253000000000001</v>
      </c>
      <c r="M117">
        <v>0.060699999999999997</v>
      </c>
      <c r="N117">
        <v>508</v>
      </c>
      <c r="O117">
        <v>6486</v>
      </c>
      <c r="P117">
        <v>18</v>
      </c>
      <c r="Q117" s="3" t="s">
        <v>4799</v>
      </c>
    </row>
    <row r="118" ht="101.5" hidden="1">
      <c r="A118" t="e">
        <f t="shared" ca="1" si="573"/>
        <v>#VALUE!</v>
      </c>
      <c r="B118" t="e">
        <f t="array" ref="B118" ca="1">_xlfn.XLOOKUP(Tabelle12[[#This Row],[ExperimentID]]&amp;Tabelle12[[#This Row],[NegotiationID]]&amp;Tabelle12[[#This Row],[MessageID]],ALL_IN_ONE[ExperimentID]&amp;ALL_IN_ONE[NegotiationID]&amp;ALL_IN_ONE[MessageID],ALL_IN_ONE[Gesamt_ID],,0)</f>
        <v>#VALUE!</v>
      </c>
      <c r="C118">
        <v>41534</v>
      </c>
      <c r="D118" t="s">
        <v>4699</v>
      </c>
      <c r="E118">
        <v>49589</v>
      </c>
      <c r="F118">
        <v>41524</v>
      </c>
      <c r="G118">
        <v>41521</v>
      </c>
      <c r="H118" t="s">
        <v>22</v>
      </c>
      <c r="I118" t="str">
        <f t="array" ref="I118">IFERROR(_xlfn.XLOOKUP(Tabelle12[[#This Row],[NegotiationID]]&amp;"FinalAccept",Tabelle12[NegotiationID]&amp;Tabelle12[ActionType],Tabelle12[ActionType],,0),_xlfn.XLOOKUP(Tabelle12[[#This Row],[NegotiationID]]&amp;"FinalReject",Tabelle12[NegotiationID]&amp;Tabelle12[ActionType],Tabelle12[ActionType],,0))</f>
        <v>FinalAccept</v>
      </c>
      <c r="N118">
        <v>147</v>
      </c>
      <c r="O118">
        <v>6486</v>
      </c>
      <c r="P118">
        <v>18</v>
      </c>
      <c r="Q118" s="3" t="s">
        <v>6747</v>
      </c>
    </row>
    <row r="119" ht="130.5" hidden="1">
      <c r="A119" t="e">
        <f t="shared" ca="1" si="573"/>
        <v>#VALUE!</v>
      </c>
      <c r="B119" t="e">
        <f t="array" ref="B119" ca="1">_xlfn.XLOOKUP(Tabelle12[[#This Row],[ExperimentID]]&amp;Tabelle12[[#This Row],[NegotiationID]]&amp;Tabelle12[[#This Row],[MessageID]],ALL_IN_ONE[ExperimentID]&amp;ALL_IN_ONE[NegotiationID]&amp;ALL_IN_ONE[MessageID],ALL_IN_ONE[Gesamt_ID],,0)</f>
        <v>#VALUE!</v>
      </c>
      <c r="C119">
        <v>41534</v>
      </c>
      <c r="D119" t="s">
        <v>4699</v>
      </c>
      <c r="E119">
        <v>49664</v>
      </c>
      <c r="F119">
        <v>41521</v>
      </c>
      <c r="G119">
        <v>41524</v>
      </c>
      <c r="H119" t="s">
        <v>24</v>
      </c>
      <c r="I119" t="str">
        <f t="array" ref="I119">IFERROR(_xlfn.XLOOKUP(Tabelle12[[#This Row],[NegotiationID]]&amp;"FinalAccept",Tabelle12[NegotiationID]&amp;Tabelle12[ActionType],Tabelle12[ActionType],,0),_xlfn.XLOOKUP(Tabelle12[[#This Row],[NegotiationID]]&amp;"FinalReject",Tabelle12[NegotiationID]&amp;Tabelle12[ActionType],Tabelle12[ActionType],,0))</f>
        <v>FinalAccept</v>
      </c>
      <c r="N119">
        <v>198</v>
      </c>
      <c r="O119">
        <v>6486</v>
      </c>
      <c r="P119">
        <v>18</v>
      </c>
      <c r="Q119" s="3" t="s">
        <v>6748</v>
      </c>
    </row>
    <row r="120" ht="15" customHeight="1">
      <c r="A120" t="e">
        <f t="shared" ca="1" si="573"/>
        <v>#VALUE!</v>
      </c>
      <c r="B120" t="e">
        <f t="array" ref="B120" ca="1">_xlfn.XLOOKUP(Tabelle12[[#This Row],[ExperimentID]]&amp;Tabelle12[[#This Row],[NegotiationID]]&amp;Tabelle12[[#This Row],[MessageID]],ALL_IN_ONE[ExperimentID]&amp;ALL_IN_ONE[NegotiationID]&amp;ALL_IN_ONE[MessageID],ALL_IN_ONE[Gesamt_ID],,0)</f>
        <v>#VALUE!</v>
      </c>
      <c r="C120">
        <v>41534</v>
      </c>
      <c r="D120" t="s">
        <v>4699</v>
      </c>
      <c r="E120">
        <v>49672</v>
      </c>
      <c r="F120">
        <v>41524</v>
      </c>
      <c r="G120">
        <v>41521</v>
      </c>
      <c r="H120" t="s">
        <v>31</v>
      </c>
      <c r="I120" t="str">
        <f t="array" ref="I120">IFERROR(_xlfn.XLOOKUP(Tabelle12[[#This Row],[NegotiationID]]&amp;"FinalAccept",Tabelle12[NegotiationID]&amp;Tabelle12[ActionType],Tabelle12[ActionType],,0),_xlfn.XLOOKUP(Tabelle12[[#This Row],[NegotiationID]]&amp;"FinalReject",Tabelle12[NegotiationID]&amp;Tabelle12[ActionType],Tabelle12[ActionType],,0))</f>
        <v>FinalAccept</v>
      </c>
      <c r="J120">
        <v>0.59350000000000003</v>
      </c>
      <c r="K120">
        <v>0.4783</v>
      </c>
      <c r="L120">
        <v>1.0718000000000001</v>
      </c>
      <c r="M120">
        <v>0.1152</v>
      </c>
      <c r="N120">
        <v>133</v>
      </c>
      <c r="O120">
        <v>6486</v>
      </c>
      <c r="P120">
        <v>18</v>
      </c>
      <c r="Q120" s="3" t="s">
        <v>4800</v>
      </c>
    </row>
    <row r="121" ht="15" customHeight="1">
      <c r="A121" t="e">
        <f t="shared" ca="1" si="573"/>
        <v>#VALUE!</v>
      </c>
      <c r="B121" t="e">
        <f t="array" ref="B121" ca="1">_xlfn.XLOOKUP(Tabelle12[[#This Row],[ExperimentID]]&amp;Tabelle12[[#This Row],[NegotiationID]]&amp;Tabelle12[[#This Row],[MessageID]],ALL_IN_ONE[ExperimentID]&amp;ALL_IN_ONE[NegotiationID]&amp;ALL_IN_ONE[MessageID],ALL_IN_ONE[Gesamt_ID],,0)</f>
        <v>#VALUE!</v>
      </c>
      <c r="C121">
        <v>41534</v>
      </c>
      <c r="D121" t="s">
        <v>4699</v>
      </c>
      <c r="E121">
        <v>49682</v>
      </c>
      <c r="F121">
        <v>41521</v>
      </c>
      <c r="G121">
        <v>41524</v>
      </c>
      <c r="H121" t="s">
        <v>20</v>
      </c>
      <c r="I121" t="str">
        <f t="array" ref="I121">IFERROR(_xlfn.XLOOKUP(Tabelle12[[#This Row],[NegotiationID]]&amp;"FinalAccept",Tabelle12[NegotiationID]&amp;Tabelle12[ActionType],Tabelle12[ActionType],,0),_xlfn.XLOOKUP(Tabelle12[[#This Row],[NegotiationID]]&amp;"FinalReject",Tabelle12[NegotiationID]&amp;Tabelle12[ActionType],Tabelle12[ActionType],,0))</f>
        <v>FinalAccept</v>
      </c>
      <c r="J121">
        <v>0.4783</v>
      </c>
      <c r="K121">
        <v>0.59350000000000003</v>
      </c>
      <c r="L121">
        <v>1.0718000000000001</v>
      </c>
      <c r="M121">
        <v>0.1152</v>
      </c>
      <c r="N121">
        <v>129</v>
      </c>
      <c r="O121">
        <v>6486</v>
      </c>
      <c r="P121">
        <v>18</v>
      </c>
      <c r="Q121" s="3" t="s">
        <v>4801</v>
      </c>
    </row>
    <row r="122" ht="14.5" hidden="1">
      <c r="A122" t="e">
        <f t="shared" ca="1" si="573"/>
        <v>#VALUE!</v>
      </c>
      <c r="B122" t="e">
        <f t="array" ref="B122" ca="1">_xlfn.XLOOKUP(Tabelle12[[#This Row],[ExperimentID]]&amp;Tabelle12[[#This Row],[NegotiationID]]&amp;Tabelle12[[#This Row],[MessageID]],ALL_IN_ONE[ExperimentID]&amp;ALL_IN_ONE[NegotiationID]&amp;ALL_IN_ONE[MessageID],ALL_IN_ONE[Gesamt_ID],,0)</f>
        <v>#VALUE!</v>
      </c>
      <c r="C122">
        <v>41562</v>
      </c>
      <c r="D122" t="s">
        <v>4699</v>
      </c>
      <c r="E122">
        <v>41563</v>
      </c>
      <c r="H122" t="s">
        <v>6019</v>
      </c>
      <c r="I122" t="str">
        <f t="array" ref="I122">IFERROR(_xlfn.XLOOKUP(Tabelle12[[#This Row],[NegotiationID]]&amp;"FinalAccept",Tabelle12[NegotiationID]&amp;Tabelle12[ActionType],Tabelle12[ActionType],,0),_xlfn.XLOOKUP(Tabelle12[[#This Row],[NegotiationID]]&amp;"FinalReject",Tabelle12[NegotiationID]&amp;Tabelle12[ActionType],Tabelle12[ActionType],,0))</f>
        <v>FinalAccept</v>
      </c>
      <c r="N122">
        <v>21</v>
      </c>
      <c r="O122">
        <v>3734</v>
      </c>
      <c r="P122">
        <v>12</v>
      </c>
    </row>
    <row r="123" ht="15" customHeight="1">
      <c r="A123" t="e">
        <f t="shared" ca="1" si="573"/>
        <v>#VALUE!</v>
      </c>
      <c r="B123" t="e">
        <f t="array" ref="B123" ca="1">_xlfn.XLOOKUP(Tabelle12[[#This Row],[ExperimentID]]&amp;Tabelle12[[#This Row],[NegotiationID]]&amp;Tabelle12[[#This Row],[MessageID]],ALL_IN_ONE[ExperimentID]&amp;ALL_IN_ONE[NegotiationID]&amp;ALL_IN_ONE[MessageID],ALL_IN_ONE[Gesamt_ID],,0)</f>
        <v>#VALUE!</v>
      </c>
      <c r="C123">
        <v>41562</v>
      </c>
      <c r="D123" t="s">
        <v>4699</v>
      </c>
      <c r="E123">
        <v>47330</v>
      </c>
      <c r="F123">
        <v>41549</v>
      </c>
      <c r="G123">
        <v>41552</v>
      </c>
      <c r="H123" t="s">
        <v>19</v>
      </c>
      <c r="I123" t="str">
        <f t="array" ref="I123">IFERROR(_xlfn.XLOOKUP(Tabelle12[[#This Row],[NegotiationID]]&amp;"FinalAccept",Tabelle12[NegotiationID]&amp;Tabelle12[ActionType],Tabelle12[ActionType],,0),_xlfn.XLOOKUP(Tabelle12[[#This Row],[NegotiationID]]&amp;"FinalReject",Tabelle12[NegotiationID]&amp;Tabelle12[ActionType],Tabelle12[ActionType],,0))</f>
        <v>FinalAccept</v>
      </c>
      <c r="J123">
        <v>1</v>
      </c>
      <c r="K123">
        <v>0</v>
      </c>
      <c r="L123">
        <v>1</v>
      </c>
      <c r="M123">
        <v>1</v>
      </c>
      <c r="N123">
        <v>109</v>
      </c>
      <c r="O123">
        <v>3734</v>
      </c>
      <c r="P123">
        <v>12</v>
      </c>
      <c r="Q123" s="3" t="s">
        <v>4802</v>
      </c>
    </row>
    <row r="124" ht="15" customHeight="1">
      <c r="A124" t="e">
        <f t="shared" ca="1" si="573"/>
        <v>#VALUE!</v>
      </c>
      <c r="B124" t="e">
        <f t="array" ref="B124" ca="1">_xlfn.XLOOKUP(Tabelle12[[#This Row],[ExperimentID]]&amp;Tabelle12[[#This Row],[NegotiationID]]&amp;Tabelle12[[#This Row],[MessageID]],ALL_IN_ONE[ExperimentID]&amp;ALL_IN_ONE[NegotiationID]&amp;ALL_IN_ONE[MessageID],ALL_IN_ONE[Gesamt_ID],,0)</f>
        <v>#VALUE!</v>
      </c>
      <c r="C124">
        <v>41562</v>
      </c>
      <c r="D124" t="s">
        <v>4699</v>
      </c>
      <c r="E124">
        <v>47552</v>
      </c>
      <c r="F124">
        <v>41552</v>
      </c>
      <c r="G124">
        <v>41549</v>
      </c>
      <c r="H124" t="s">
        <v>31</v>
      </c>
      <c r="I124" t="str">
        <f t="array" ref="I124">IFERROR(_xlfn.XLOOKUP(Tabelle12[[#This Row],[NegotiationID]]&amp;"FinalAccept",Tabelle12[NegotiationID]&amp;Tabelle12[ActionType],Tabelle12[ActionType],,0),_xlfn.XLOOKUP(Tabelle12[[#This Row],[NegotiationID]]&amp;"FinalReject",Tabelle12[NegotiationID]&amp;Tabelle12[ActionType],Tabelle12[ActionType],,0))</f>
        <v>FinalAccept</v>
      </c>
      <c r="J124">
        <v>1</v>
      </c>
      <c r="K124">
        <v>0</v>
      </c>
      <c r="L124">
        <v>1</v>
      </c>
      <c r="M124">
        <v>1</v>
      </c>
      <c r="N124">
        <v>90</v>
      </c>
      <c r="O124">
        <v>3734</v>
      </c>
      <c r="P124">
        <v>12</v>
      </c>
      <c r="Q124" s="3" t="s">
        <v>4803</v>
      </c>
    </row>
    <row r="125" ht="15" customHeight="1">
      <c r="A125" t="e">
        <f t="shared" ca="1" si="573"/>
        <v>#VALUE!</v>
      </c>
      <c r="B125" t="e">
        <f t="array" ref="B125" ca="1">_xlfn.XLOOKUP(Tabelle12[[#This Row],[ExperimentID]]&amp;Tabelle12[[#This Row],[NegotiationID]]&amp;Tabelle12[[#This Row],[MessageID]],ALL_IN_ONE[ExperimentID]&amp;ALL_IN_ONE[NegotiationID]&amp;ALL_IN_ONE[MessageID],ALL_IN_ONE[Gesamt_ID],,0)</f>
        <v>#VALUE!</v>
      </c>
      <c r="C125">
        <v>41562</v>
      </c>
      <c r="D125" t="s">
        <v>4699</v>
      </c>
      <c r="E125">
        <v>47747</v>
      </c>
      <c r="F125">
        <v>41549</v>
      </c>
      <c r="G125">
        <v>41552</v>
      </c>
      <c r="H125" t="s">
        <v>31</v>
      </c>
      <c r="I125" t="str">
        <f t="array" ref="I125">IFERROR(_xlfn.XLOOKUP(Tabelle12[[#This Row],[NegotiationID]]&amp;"FinalAccept",Tabelle12[NegotiationID]&amp;Tabelle12[ActionType],Tabelle12[ActionType],,0),_xlfn.XLOOKUP(Tabelle12[[#This Row],[NegotiationID]]&amp;"FinalReject",Tabelle12[NegotiationID]&amp;Tabelle12[ActionType],Tabelle12[ActionType],,0))</f>
        <v>FinalAccept</v>
      </c>
      <c r="J125">
        <v>0.93079999999999996</v>
      </c>
      <c r="K125">
        <v>0.02</v>
      </c>
      <c r="L125">
        <v>0.95079999999999998</v>
      </c>
      <c r="M125">
        <v>0.91080000000000005</v>
      </c>
      <c r="N125">
        <v>495</v>
      </c>
      <c r="O125">
        <v>3734</v>
      </c>
      <c r="P125">
        <v>12</v>
      </c>
      <c r="Q125" s="3" t="s">
        <v>4804</v>
      </c>
    </row>
    <row r="126" ht="15" customHeight="1">
      <c r="A126" t="e">
        <f t="shared" ca="1" si="573"/>
        <v>#VALUE!</v>
      </c>
      <c r="B126" t="e">
        <f t="array" ref="B126" ca="1">_xlfn.XLOOKUP(Tabelle12[[#This Row],[ExperimentID]]&amp;Tabelle12[[#This Row],[NegotiationID]]&amp;Tabelle12[[#This Row],[MessageID]],ALL_IN_ONE[ExperimentID]&amp;ALL_IN_ONE[NegotiationID]&amp;ALL_IN_ONE[MessageID],ALL_IN_ONE[Gesamt_ID],,0)</f>
        <v>#VALUE!</v>
      </c>
      <c r="C126">
        <v>41562</v>
      </c>
      <c r="D126" t="s">
        <v>4699</v>
      </c>
      <c r="E126">
        <v>48113</v>
      </c>
      <c r="F126">
        <v>41552</v>
      </c>
      <c r="G126">
        <v>41549</v>
      </c>
      <c r="H126" t="s">
        <v>31</v>
      </c>
      <c r="I126" t="str">
        <f t="array" ref="I126">IFERROR(_xlfn.XLOOKUP(Tabelle12[[#This Row],[NegotiationID]]&amp;"FinalAccept",Tabelle12[NegotiationID]&amp;Tabelle12[ActionType],Tabelle12[ActionType],,0),_xlfn.XLOOKUP(Tabelle12[[#This Row],[NegotiationID]]&amp;"FinalReject",Tabelle12[NegotiationID]&amp;Tabelle12[ActionType],Tabelle12[ActionType],,0))</f>
        <v>FinalAccept</v>
      </c>
      <c r="J126">
        <v>0.82899999999999996</v>
      </c>
      <c r="K126">
        <v>0.20269999999999999</v>
      </c>
      <c r="L126">
        <v>1.0317000000000001</v>
      </c>
      <c r="M126">
        <v>0.62629999999999997</v>
      </c>
      <c r="N126">
        <v>579</v>
      </c>
      <c r="O126">
        <v>3734</v>
      </c>
      <c r="P126">
        <v>12</v>
      </c>
      <c r="Q126" s="3" t="s">
        <v>4805</v>
      </c>
    </row>
    <row r="127" ht="15" customHeight="1">
      <c r="A127" t="e">
        <f t="shared" ca="1" si="573"/>
        <v>#VALUE!</v>
      </c>
      <c r="B127" t="e">
        <f t="array" ref="B127" ca="1">_xlfn.XLOOKUP(Tabelle12[[#This Row],[ExperimentID]]&amp;Tabelle12[[#This Row],[NegotiationID]]&amp;Tabelle12[[#This Row],[MessageID]],ALL_IN_ONE[ExperimentID]&amp;ALL_IN_ONE[NegotiationID]&amp;ALL_IN_ONE[MessageID],ALL_IN_ONE[Gesamt_ID],,0)</f>
        <v>#VALUE!</v>
      </c>
      <c r="C127">
        <v>41562</v>
      </c>
      <c r="D127" t="s">
        <v>4699</v>
      </c>
      <c r="E127">
        <v>48237</v>
      </c>
      <c r="F127">
        <v>41549</v>
      </c>
      <c r="G127">
        <v>41552</v>
      </c>
      <c r="H127" t="s">
        <v>31</v>
      </c>
      <c r="I127" t="str">
        <f t="array" ref="I127">IFERROR(_xlfn.XLOOKUP(Tabelle12[[#This Row],[NegotiationID]]&amp;"FinalAccept",Tabelle12[NegotiationID]&amp;Tabelle12[ActionType],Tabelle12[ActionType],,0),_xlfn.XLOOKUP(Tabelle12[[#This Row],[NegotiationID]]&amp;"FinalReject",Tabelle12[NegotiationID]&amp;Tabelle12[ActionType],Tabelle12[ActionType],,0))</f>
        <v>FinalAccept</v>
      </c>
      <c r="J127">
        <v>0.79100000000000004</v>
      </c>
      <c r="K127">
        <v>0.19650000000000001</v>
      </c>
      <c r="L127">
        <v>0.98750000000000004</v>
      </c>
      <c r="M127">
        <v>0.59450000000000003</v>
      </c>
      <c r="N127">
        <v>580</v>
      </c>
      <c r="O127">
        <v>3734</v>
      </c>
      <c r="P127">
        <v>12</v>
      </c>
      <c r="Q127" s="3" t="s">
        <v>4806</v>
      </c>
    </row>
    <row r="128" ht="15" customHeight="1">
      <c r="A128" t="e">
        <f t="shared" ca="1" si="573"/>
        <v>#VALUE!</v>
      </c>
      <c r="B128" t="e">
        <f t="array" ref="B128" ca="1">_xlfn.XLOOKUP(Tabelle12[[#This Row],[ExperimentID]]&amp;Tabelle12[[#This Row],[NegotiationID]]&amp;Tabelle12[[#This Row],[MessageID]],ALL_IN_ONE[ExperimentID]&amp;ALL_IN_ONE[NegotiationID]&amp;ALL_IN_ONE[MessageID],ALL_IN_ONE[Gesamt_ID],,0)</f>
        <v>#VALUE!</v>
      </c>
      <c r="C128">
        <v>41562</v>
      </c>
      <c r="D128" t="s">
        <v>4699</v>
      </c>
      <c r="E128">
        <v>48314</v>
      </c>
      <c r="F128">
        <v>41552</v>
      </c>
      <c r="G128">
        <v>41549</v>
      </c>
      <c r="H128" t="s">
        <v>31</v>
      </c>
      <c r="I128" t="str">
        <f t="array" ref="I128">IFERROR(_xlfn.XLOOKUP(Tabelle12[[#This Row],[NegotiationID]]&amp;"FinalAccept",Tabelle12[NegotiationID]&amp;Tabelle12[ActionType],Tabelle12[ActionType],,0),_xlfn.XLOOKUP(Tabelle12[[#This Row],[NegotiationID]]&amp;"FinalReject",Tabelle12[NegotiationID]&amp;Tabelle12[ActionType],Tabelle12[ActionType],,0))</f>
        <v>FinalAccept</v>
      </c>
      <c r="J128">
        <v>0.72399999999999998</v>
      </c>
      <c r="K128">
        <v>0.2868</v>
      </c>
      <c r="L128">
        <v>1.0107999999999999</v>
      </c>
      <c r="M128">
        <v>0.43719999999999998</v>
      </c>
      <c r="N128">
        <v>684</v>
      </c>
      <c r="O128">
        <v>3734</v>
      </c>
      <c r="P128">
        <v>12</v>
      </c>
      <c r="Q128" t="s">
        <v>4807</v>
      </c>
    </row>
    <row r="129" ht="15" customHeight="1">
      <c r="A129" t="e">
        <f t="shared" ca="1" si="573"/>
        <v>#VALUE!</v>
      </c>
      <c r="B129" t="e">
        <f t="array" ref="B129" ca="1">_xlfn.XLOOKUP(Tabelle12[[#This Row],[ExperimentID]]&amp;Tabelle12[[#This Row],[NegotiationID]]&amp;Tabelle12[[#This Row],[MessageID]],ALL_IN_ONE[ExperimentID]&amp;ALL_IN_ONE[NegotiationID]&amp;ALL_IN_ONE[MessageID],ALL_IN_ONE[Gesamt_ID],,0)</f>
        <v>#VALUE!</v>
      </c>
      <c r="C129">
        <v>41562</v>
      </c>
      <c r="D129" t="s">
        <v>4699</v>
      </c>
      <c r="E129">
        <v>48527</v>
      </c>
      <c r="F129">
        <v>41549</v>
      </c>
      <c r="G129">
        <v>41552</v>
      </c>
      <c r="H129" t="s">
        <v>31</v>
      </c>
      <c r="I129" t="str">
        <f t="array" ref="I129">IFERROR(_xlfn.XLOOKUP(Tabelle12[[#This Row],[NegotiationID]]&amp;"FinalAccept",Tabelle12[NegotiationID]&amp;Tabelle12[ActionType],Tabelle12[ActionType],,0),_xlfn.XLOOKUP(Tabelle12[[#This Row],[NegotiationID]]&amp;"FinalReject",Tabelle12[NegotiationID]&amp;Tabelle12[ActionType],Tabelle12[ActionType],,0))</f>
        <v>FinalAccept</v>
      </c>
      <c r="J129">
        <v>0.56769999999999998</v>
      </c>
      <c r="K129">
        <v>0.47899999999999998</v>
      </c>
      <c r="L129">
        <v>1.0467</v>
      </c>
      <c r="M129">
        <v>0.088700000000000001</v>
      </c>
      <c r="N129">
        <v>536</v>
      </c>
      <c r="O129">
        <v>3734</v>
      </c>
      <c r="P129">
        <v>12</v>
      </c>
      <c r="Q129" s="3" t="s">
        <v>4808</v>
      </c>
    </row>
    <row r="130" ht="15" customHeight="1">
      <c r="A130" t="e">
        <f t="shared" ref="A130:A193" ca="1" si="574">MID(CELL("Dateiname",$A$1),FIND("]",CELL("Dateiname",$A$1))+1,31)</f>
        <v>#VALUE!</v>
      </c>
      <c r="B130" t="e">
        <f t="array" ref="B130" ca="1">_xlfn.XLOOKUP(Tabelle12[[#This Row],[ExperimentID]]&amp;Tabelle12[[#This Row],[NegotiationID]]&amp;Tabelle12[[#This Row],[MessageID]],ALL_IN_ONE[ExperimentID]&amp;ALL_IN_ONE[NegotiationID]&amp;ALL_IN_ONE[MessageID],ALL_IN_ONE[Gesamt_ID],,0)</f>
        <v>#VALUE!</v>
      </c>
      <c r="C130">
        <v>41562</v>
      </c>
      <c r="D130" t="s">
        <v>4699</v>
      </c>
      <c r="E130">
        <v>48616</v>
      </c>
      <c r="F130">
        <v>41552</v>
      </c>
      <c r="G130">
        <v>41549</v>
      </c>
      <c r="H130" t="s">
        <v>31</v>
      </c>
      <c r="I130" t="str">
        <f t="array" ref="I130">IFERROR(_xlfn.XLOOKUP(Tabelle12[[#This Row],[NegotiationID]]&amp;"FinalAccept",Tabelle12[NegotiationID]&amp;Tabelle12[ActionType],Tabelle12[ActionType],,0),_xlfn.XLOOKUP(Tabelle12[[#This Row],[NegotiationID]]&amp;"FinalReject",Tabelle12[NegotiationID]&amp;Tabelle12[ActionType],Tabelle12[ActionType],,0))</f>
        <v>FinalAccept</v>
      </c>
      <c r="J130">
        <v>0.57099999999999995</v>
      </c>
      <c r="K130">
        <v>0.44</v>
      </c>
      <c r="L130">
        <v>1.0109999999999999</v>
      </c>
      <c r="M130">
        <v>0.13100000000000001</v>
      </c>
      <c r="N130">
        <v>272</v>
      </c>
      <c r="O130">
        <v>3734</v>
      </c>
      <c r="P130">
        <v>12</v>
      </c>
      <c r="Q130" t="s">
        <v>4809</v>
      </c>
    </row>
    <row r="131" ht="15" customHeight="1">
      <c r="A131" t="e">
        <f t="shared" ca="1" si="574"/>
        <v>#VALUE!</v>
      </c>
      <c r="B131" t="e">
        <f t="array" ref="B131" ca="1">_xlfn.XLOOKUP(Tabelle12[[#This Row],[ExperimentID]]&amp;Tabelle12[[#This Row],[NegotiationID]]&amp;Tabelle12[[#This Row],[MessageID]],ALL_IN_ONE[ExperimentID]&amp;ALL_IN_ONE[NegotiationID]&amp;ALL_IN_ONE[MessageID],ALL_IN_ONE[Gesamt_ID],,0)</f>
        <v>#VALUE!</v>
      </c>
      <c r="C131">
        <v>41562</v>
      </c>
      <c r="D131" t="s">
        <v>4699</v>
      </c>
      <c r="E131">
        <v>48634</v>
      </c>
      <c r="F131">
        <v>41549</v>
      </c>
      <c r="G131">
        <v>41552</v>
      </c>
      <c r="H131" t="s">
        <v>31</v>
      </c>
      <c r="I131" t="str">
        <f t="array" ref="I131">IFERROR(_xlfn.XLOOKUP(Tabelle12[[#This Row],[NegotiationID]]&amp;"FinalAccept",Tabelle12[NegotiationID]&amp;Tabelle12[ActionType],Tabelle12[ActionType],,0),_xlfn.XLOOKUP(Tabelle12[[#This Row],[NegotiationID]]&amp;"FinalReject",Tabelle12[NegotiationID]&amp;Tabelle12[ActionType],Tabelle12[ActionType],,0))</f>
        <v>FinalAccept</v>
      </c>
      <c r="J131">
        <v>0.48249999999999998</v>
      </c>
      <c r="K131">
        <v>0.53349999999999997</v>
      </c>
      <c r="L131">
        <v>1.016</v>
      </c>
      <c r="M131">
        <v>0.050999999999999997</v>
      </c>
      <c r="N131">
        <v>138</v>
      </c>
      <c r="O131">
        <v>3734</v>
      </c>
      <c r="P131">
        <v>12</v>
      </c>
      <c r="Q131" s="3" t="s">
        <v>4810</v>
      </c>
    </row>
    <row r="132" ht="15" customHeight="1">
      <c r="A132" t="e">
        <f t="shared" ca="1" si="574"/>
        <v>#VALUE!</v>
      </c>
      <c r="B132" t="e">
        <f t="array" ref="B132" ca="1">_xlfn.XLOOKUP(Tabelle12[[#This Row],[ExperimentID]]&amp;Tabelle12[[#This Row],[NegotiationID]]&amp;Tabelle12[[#This Row],[MessageID]],ALL_IN_ONE[ExperimentID]&amp;ALL_IN_ONE[NegotiationID]&amp;ALL_IN_ONE[MessageID],ALL_IN_ONE[Gesamt_ID],,0)</f>
        <v>#VALUE!</v>
      </c>
      <c r="C132">
        <v>41562</v>
      </c>
      <c r="D132" t="s">
        <v>4699</v>
      </c>
      <c r="E132">
        <v>48689</v>
      </c>
      <c r="F132">
        <v>41552</v>
      </c>
      <c r="G132">
        <v>41549</v>
      </c>
      <c r="H132" t="s">
        <v>31</v>
      </c>
      <c r="I132" t="str">
        <f t="array" ref="I132">IFERROR(_xlfn.XLOOKUP(Tabelle12[[#This Row],[NegotiationID]]&amp;"FinalAccept",Tabelle12[NegotiationID]&amp;Tabelle12[ActionType],Tabelle12[ActionType],,0),_xlfn.XLOOKUP(Tabelle12[[#This Row],[NegotiationID]]&amp;"FinalReject",Tabelle12[NegotiationID]&amp;Tabelle12[ActionType],Tabelle12[ActionType],,0))</f>
        <v>FinalAccept</v>
      </c>
      <c r="J132">
        <v>0.57099999999999995</v>
      </c>
      <c r="K132">
        <v>0.44</v>
      </c>
      <c r="L132">
        <v>1.0109999999999999</v>
      </c>
      <c r="M132">
        <v>0.13100000000000001</v>
      </c>
      <c r="N132">
        <v>124</v>
      </c>
      <c r="O132">
        <v>3734</v>
      </c>
      <c r="P132">
        <v>12</v>
      </c>
      <c r="Q132" t="s">
        <v>4811</v>
      </c>
    </row>
    <row r="133" ht="15" customHeight="1">
      <c r="A133" t="e">
        <f t="shared" ca="1" si="574"/>
        <v>#VALUE!</v>
      </c>
      <c r="B133" t="e">
        <f t="array" ref="B133" ca="1">_xlfn.XLOOKUP(Tabelle12[[#This Row],[ExperimentID]]&amp;Tabelle12[[#This Row],[NegotiationID]]&amp;Tabelle12[[#This Row],[MessageID]],ALL_IN_ONE[ExperimentID]&amp;ALL_IN_ONE[NegotiationID]&amp;ALL_IN_ONE[MessageID],ALL_IN_ONE[Gesamt_ID],,0)</f>
        <v>#VALUE!</v>
      </c>
      <c r="C133">
        <v>41562</v>
      </c>
      <c r="D133" t="s">
        <v>4699</v>
      </c>
      <c r="E133">
        <v>49505</v>
      </c>
      <c r="F133">
        <v>41549</v>
      </c>
      <c r="G133">
        <v>41552</v>
      </c>
      <c r="H133" t="s">
        <v>20</v>
      </c>
      <c r="I133" t="str">
        <f t="array" ref="I133">IFERROR(_xlfn.XLOOKUP(Tabelle12[[#This Row],[NegotiationID]]&amp;"FinalAccept",Tabelle12[NegotiationID]&amp;Tabelle12[ActionType],Tabelle12[ActionType],,0),_xlfn.XLOOKUP(Tabelle12[[#This Row],[NegotiationID]]&amp;"FinalReject",Tabelle12[NegotiationID]&amp;Tabelle12[ActionType],Tabelle12[ActionType],,0))</f>
        <v>FinalAccept</v>
      </c>
      <c r="J133">
        <v>0.44</v>
      </c>
      <c r="K133">
        <v>0.57099999999999995</v>
      </c>
      <c r="L133">
        <v>1.0109999999999999</v>
      </c>
      <c r="M133">
        <v>0.13100000000000001</v>
      </c>
      <c r="N133">
        <v>106</v>
      </c>
      <c r="O133">
        <v>3734</v>
      </c>
      <c r="P133">
        <v>12</v>
      </c>
      <c r="Q133" s="3" t="s">
        <v>4812</v>
      </c>
    </row>
    <row r="134" ht="14.5" hidden="1">
      <c r="A134" t="e">
        <f t="shared" ca="1" si="574"/>
        <v>#VALUE!</v>
      </c>
      <c r="B134" t="e">
        <f t="array" ref="B134" ca="1">_xlfn.XLOOKUP(Tabelle12[[#This Row],[ExperimentID]]&amp;Tabelle12[[#This Row],[NegotiationID]]&amp;Tabelle12[[#This Row],[MessageID]],ALL_IN_ONE[ExperimentID]&amp;ALL_IN_ONE[NegotiationID]&amp;ALL_IN_ONE[MessageID],ALL_IN_ONE[Gesamt_ID],,0)</f>
        <v>#VALUE!</v>
      </c>
      <c r="C134">
        <v>41590</v>
      </c>
      <c r="D134" t="s">
        <v>4699</v>
      </c>
      <c r="E134">
        <v>41591</v>
      </c>
      <c r="H134" t="s">
        <v>6019</v>
      </c>
      <c r="I134" t="str">
        <f t="array" ref="I134">IFERROR(_xlfn.XLOOKUP(Tabelle12[[#This Row],[NegotiationID]]&amp;"FinalAccept",Tabelle12[NegotiationID]&amp;Tabelle12[ActionType],Tabelle12[ActionType],,0),_xlfn.XLOOKUP(Tabelle12[[#This Row],[NegotiationID]]&amp;"FinalReject",Tabelle12[NegotiationID]&amp;Tabelle12[ActionType],Tabelle12[ActionType],,0))</f>
        <v>FinalAccept</v>
      </c>
      <c r="N134">
        <v>21</v>
      </c>
      <c r="O134">
        <v>1839</v>
      </c>
      <c r="P134">
        <v>15</v>
      </c>
    </row>
    <row r="135" ht="87" hidden="1">
      <c r="A135" t="e">
        <f t="shared" ca="1" si="574"/>
        <v>#VALUE!</v>
      </c>
      <c r="B135" t="e">
        <f t="array" ref="B135" ca="1">_xlfn.XLOOKUP(Tabelle12[[#This Row],[ExperimentID]]&amp;Tabelle12[[#This Row],[NegotiationID]]&amp;Tabelle12[[#This Row],[MessageID]],ALL_IN_ONE[ExperimentID]&amp;ALL_IN_ONE[NegotiationID]&amp;ALL_IN_ONE[MessageID],ALL_IN_ONE[Gesamt_ID],,0)</f>
        <v>#VALUE!</v>
      </c>
      <c r="C135">
        <v>41590</v>
      </c>
      <c r="D135" t="s">
        <v>4699</v>
      </c>
      <c r="E135">
        <v>47466</v>
      </c>
      <c r="F135">
        <v>41577</v>
      </c>
      <c r="G135">
        <v>41580</v>
      </c>
      <c r="H135" t="s">
        <v>22</v>
      </c>
      <c r="I135" t="str">
        <f t="array" ref="I135">IFERROR(_xlfn.XLOOKUP(Tabelle12[[#This Row],[NegotiationID]]&amp;"FinalAccept",Tabelle12[NegotiationID]&amp;Tabelle12[ActionType],Tabelle12[ActionType],,0),_xlfn.XLOOKUP(Tabelle12[[#This Row],[NegotiationID]]&amp;"FinalReject",Tabelle12[NegotiationID]&amp;Tabelle12[ActionType],Tabelle12[ActionType],,0))</f>
        <v>FinalAccept</v>
      </c>
      <c r="N135">
        <v>82</v>
      </c>
      <c r="O135">
        <v>1839</v>
      </c>
      <c r="P135">
        <v>15</v>
      </c>
      <c r="Q135" s="3" t="s">
        <v>6749</v>
      </c>
    </row>
    <row r="136" ht="72.5" hidden="1">
      <c r="A136" t="e">
        <f t="shared" ca="1" si="574"/>
        <v>#VALUE!</v>
      </c>
      <c r="B136" t="e">
        <f t="array" ref="B136" ca="1">_xlfn.XLOOKUP(Tabelle12[[#This Row],[ExperimentID]]&amp;Tabelle12[[#This Row],[NegotiationID]]&amp;Tabelle12[[#This Row],[MessageID]],ALL_IN_ONE[ExperimentID]&amp;ALL_IN_ONE[NegotiationID]&amp;ALL_IN_ONE[MessageID],ALL_IN_ONE[Gesamt_ID],,0)</f>
        <v>#VALUE!</v>
      </c>
      <c r="C136">
        <v>41590</v>
      </c>
      <c r="D136" t="s">
        <v>4699</v>
      </c>
      <c r="E136">
        <v>48102</v>
      </c>
      <c r="F136">
        <v>41580</v>
      </c>
      <c r="G136">
        <v>41577</v>
      </c>
      <c r="H136" t="s">
        <v>24</v>
      </c>
      <c r="I136" t="str">
        <f t="array" ref="I136">IFERROR(_xlfn.XLOOKUP(Tabelle12[[#This Row],[NegotiationID]]&amp;"FinalAccept",Tabelle12[NegotiationID]&amp;Tabelle12[ActionType],Tabelle12[ActionType],,0),_xlfn.XLOOKUP(Tabelle12[[#This Row],[NegotiationID]]&amp;"FinalReject",Tabelle12[NegotiationID]&amp;Tabelle12[ActionType],Tabelle12[ActionType],,0))</f>
        <v>FinalAccept</v>
      </c>
      <c r="N136">
        <v>136</v>
      </c>
      <c r="O136">
        <v>1839</v>
      </c>
      <c r="P136">
        <v>15</v>
      </c>
      <c r="Q136" s="3" t="s">
        <v>6750</v>
      </c>
    </row>
    <row r="137" ht="15" customHeight="1">
      <c r="A137" t="e">
        <f t="shared" ca="1" si="574"/>
        <v>#VALUE!</v>
      </c>
      <c r="B137" t="e">
        <f t="array" ref="B137" ca="1">_xlfn.XLOOKUP(Tabelle12[[#This Row],[ExperimentID]]&amp;Tabelle12[[#This Row],[NegotiationID]]&amp;Tabelle12[[#This Row],[MessageID]],ALL_IN_ONE[ExperimentID]&amp;ALL_IN_ONE[NegotiationID]&amp;ALL_IN_ONE[MessageID],ALL_IN_ONE[Gesamt_ID],,0)</f>
        <v>#VALUE!</v>
      </c>
      <c r="C137">
        <v>41590</v>
      </c>
      <c r="D137" t="s">
        <v>4699</v>
      </c>
      <c r="E137">
        <v>48324</v>
      </c>
      <c r="F137">
        <v>41577</v>
      </c>
      <c r="G137">
        <v>41580</v>
      </c>
      <c r="H137" t="s">
        <v>19</v>
      </c>
      <c r="I137" t="str">
        <f t="array" ref="I137">IFERROR(_xlfn.XLOOKUP(Tabelle12[[#This Row],[NegotiationID]]&amp;"FinalAccept",Tabelle12[NegotiationID]&amp;Tabelle12[ActionType],Tabelle12[ActionType],,0),_xlfn.XLOOKUP(Tabelle12[[#This Row],[NegotiationID]]&amp;"FinalReject",Tabelle12[NegotiationID]&amp;Tabelle12[ActionType],Tabelle12[ActionType],,0))</f>
        <v>FinalAccept</v>
      </c>
      <c r="J137">
        <v>0.92669999999999997</v>
      </c>
      <c r="K137">
        <v>0.10249999999999999</v>
      </c>
      <c r="L137">
        <v>1.0291999999999999</v>
      </c>
      <c r="M137">
        <v>0.82420000000000004</v>
      </c>
      <c r="N137">
        <v>104</v>
      </c>
      <c r="O137">
        <v>1839</v>
      </c>
      <c r="P137">
        <v>15</v>
      </c>
      <c r="Q137" s="3" t="s">
        <v>4813</v>
      </c>
    </row>
    <row r="138" ht="15" customHeight="1">
      <c r="A138" t="e">
        <f t="shared" ca="1" si="574"/>
        <v>#VALUE!</v>
      </c>
      <c r="B138" t="e">
        <f t="array" ref="B138" ca="1">_xlfn.XLOOKUP(Tabelle12[[#This Row],[ExperimentID]]&amp;Tabelle12[[#This Row],[NegotiationID]]&amp;Tabelle12[[#This Row],[MessageID]],ALL_IN_ONE[ExperimentID]&amp;ALL_IN_ONE[NegotiationID]&amp;ALL_IN_ONE[MessageID],ALL_IN_ONE[Gesamt_ID],,0)</f>
        <v>#VALUE!</v>
      </c>
      <c r="C138">
        <v>41590</v>
      </c>
      <c r="D138" t="s">
        <v>4699</v>
      </c>
      <c r="E138">
        <v>48385</v>
      </c>
      <c r="F138">
        <v>41580</v>
      </c>
      <c r="G138">
        <v>41577</v>
      </c>
      <c r="H138" t="s">
        <v>31</v>
      </c>
      <c r="I138" t="str">
        <f t="array" ref="I138">IFERROR(_xlfn.XLOOKUP(Tabelle12[[#This Row],[NegotiationID]]&amp;"FinalAccept",Tabelle12[NegotiationID]&amp;Tabelle12[ActionType],Tabelle12[ActionType],,0),_xlfn.XLOOKUP(Tabelle12[[#This Row],[NegotiationID]]&amp;"FinalReject",Tabelle12[NegotiationID]&amp;Tabelle12[ActionType],Tabelle12[ActionType],,0))</f>
        <v>FinalAccept</v>
      </c>
      <c r="J138">
        <v>0.75849999999999995</v>
      </c>
      <c r="K138">
        <v>0.23330000000000001</v>
      </c>
      <c r="L138">
        <v>0.99180000000000001</v>
      </c>
      <c r="M138">
        <v>0.5252</v>
      </c>
      <c r="N138">
        <v>212</v>
      </c>
      <c r="O138">
        <v>1839</v>
      </c>
      <c r="P138">
        <v>15</v>
      </c>
      <c r="Q138" s="3" t="s">
        <v>4814</v>
      </c>
    </row>
    <row r="139" ht="15" customHeight="1">
      <c r="A139" t="e">
        <f t="shared" ca="1" si="574"/>
        <v>#VALUE!</v>
      </c>
      <c r="B139" t="e">
        <f t="array" ref="B139" ca="1">_xlfn.XLOOKUP(Tabelle12[[#This Row],[ExperimentID]]&amp;Tabelle12[[#This Row],[NegotiationID]]&amp;Tabelle12[[#This Row],[MessageID]],ALL_IN_ONE[ExperimentID]&amp;ALL_IN_ONE[NegotiationID]&amp;ALL_IN_ONE[MessageID],ALL_IN_ONE[Gesamt_ID],,0)</f>
        <v>#VALUE!</v>
      </c>
      <c r="C139">
        <v>41590</v>
      </c>
      <c r="D139" t="s">
        <v>4699</v>
      </c>
      <c r="E139">
        <v>48662</v>
      </c>
      <c r="F139">
        <v>41577</v>
      </c>
      <c r="G139">
        <v>41580</v>
      </c>
      <c r="H139" t="s">
        <v>31</v>
      </c>
      <c r="I139" t="str">
        <f t="array" ref="I139">IFERROR(_xlfn.XLOOKUP(Tabelle12[[#This Row],[NegotiationID]]&amp;"FinalAccept",Tabelle12[NegotiationID]&amp;Tabelle12[ActionType],Tabelle12[ActionType],,0),_xlfn.XLOOKUP(Tabelle12[[#This Row],[NegotiationID]]&amp;"FinalReject",Tabelle12[NegotiationID]&amp;Tabelle12[ActionType],Tabelle12[ActionType],,0))</f>
        <v>FinalAccept</v>
      </c>
      <c r="J139">
        <v>0.65000000000000002</v>
      </c>
      <c r="K139">
        <v>0.42499999999999999</v>
      </c>
      <c r="L139">
        <v>1.075</v>
      </c>
      <c r="M139">
        <v>0.22500000000000001</v>
      </c>
      <c r="N139">
        <v>448</v>
      </c>
      <c r="O139">
        <v>1839</v>
      </c>
      <c r="P139">
        <v>15</v>
      </c>
      <c r="Q139" s="3" t="s">
        <v>4815</v>
      </c>
    </row>
    <row r="140" ht="15" customHeight="1">
      <c r="A140" t="e">
        <f t="shared" ca="1" si="574"/>
        <v>#VALUE!</v>
      </c>
      <c r="B140" t="e">
        <f t="array" ref="B140" ca="1">_xlfn.XLOOKUP(Tabelle12[[#This Row],[ExperimentID]]&amp;Tabelle12[[#This Row],[NegotiationID]]&amp;Tabelle12[[#This Row],[MessageID]],ALL_IN_ONE[ExperimentID]&amp;ALL_IN_ONE[NegotiationID]&amp;ALL_IN_ONE[MessageID],ALL_IN_ONE[Gesamt_ID],,0)</f>
        <v>#VALUE!</v>
      </c>
      <c r="C140">
        <v>41590</v>
      </c>
      <c r="D140" t="s">
        <v>4699</v>
      </c>
      <c r="E140">
        <v>49041</v>
      </c>
      <c r="F140">
        <v>41580</v>
      </c>
      <c r="G140">
        <v>41577</v>
      </c>
      <c r="H140" t="s">
        <v>31</v>
      </c>
      <c r="I140" t="str">
        <f t="array" ref="I140">IFERROR(_xlfn.XLOOKUP(Tabelle12[[#This Row],[NegotiationID]]&amp;"FinalAccept",Tabelle12[NegotiationID]&amp;Tabelle12[ActionType],Tabelle12[ActionType],,0),_xlfn.XLOOKUP(Tabelle12[[#This Row],[NegotiationID]]&amp;"FinalReject",Tabelle12[NegotiationID]&amp;Tabelle12[ActionType],Tabelle12[ActionType],,0))</f>
        <v>FinalAccept</v>
      </c>
      <c r="J140">
        <v>0.65600000000000003</v>
      </c>
      <c r="K140">
        <v>0.3775</v>
      </c>
      <c r="L140">
        <v>1.0335000000000001</v>
      </c>
      <c r="M140">
        <v>0.27850000000000003</v>
      </c>
      <c r="N140">
        <v>199</v>
      </c>
      <c r="O140">
        <v>1839</v>
      </c>
      <c r="P140">
        <v>15</v>
      </c>
      <c r="Q140" s="3" t="s">
        <v>4816</v>
      </c>
    </row>
    <row r="141" ht="15" customHeight="1">
      <c r="A141" t="e">
        <f t="shared" ca="1" si="574"/>
        <v>#VALUE!</v>
      </c>
      <c r="B141" t="e">
        <f t="array" ref="B141" ca="1">_xlfn.XLOOKUP(Tabelle12[[#This Row],[ExperimentID]]&amp;Tabelle12[[#This Row],[NegotiationID]]&amp;Tabelle12[[#This Row],[MessageID]],ALL_IN_ONE[ExperimentID]&amp;ALL_IN_ONE[NegotiationID]&amp;ALL_IN_ONE[MessageID],ALL_IN_ONE[Gesamt_ID],,0)</f>
        <v>#VALUE!</v>
      </c>
      <c r="C141">
        <v>41590</v>
      </c>
      <c r="D141" t="s">
        <v>4699</v>
      </c>
      <c r="E141">
        <v>49241</v>
      </c>
      <c r="F141">
        <v>41577</v>
      </c>
      <c r="G141">
        <v>41580</v>
      </c>
      <c r="H141" t="s">
        <v>31</v>
      </c>
      <c r="I141" t="str">
        <f t="array" ref="I141">IFERROR(_xlfn.XLOOKUP(Tabelle12[[#This Row],[NegotiationID]]&amp;"FinalAccept",Tabelle12[NegotiationID]&amp;Tabelle12[ActionType],Tabelle12[ActionType],,0),_xlfn.XLOOKUP(Tabelle12[[#This Row],[NegotiationID]]&amp;"FinalReject",Tabelle12[NegotiationID]&amp;Tabelle12[ActionType],Tabelle12[ActionType],,0))</f>
        <v>FinalAccept</v>
      </c>
      <c r="J141">
        <v>0.505</v>
      </c>
      <c r="K141">
        <v>0.57350000000000001</v>
      </c>
      <c r="L141">
        <v>1.0785</v>
      </c>
      <c r="M141">
        <v>0.068500000000000005</v>
      </c>
      <c r="N141">
        <v>143</v>
      </c>
      <c r="O141">
        <v>1839</v>
      </c>
      <c r="P141">
        <v>15</v>
      </c>
      <c r="Q141" s="3" t="s">
        <v>4817</v>
      </c>
    </row>
    <row r="142" ht="15" customHeight="1">
      <c r="A142" t="e">
        <f t="shared" ca="1" si="574"/>
        <v>#VALUE!</v>
      </c>
      <c r="B142" t="e">
        <f t="array" ref="B142" ca="1">_xlfn.XLOOKUP(Tabelle12[[#This Row],[ExperimentID]]&amp;Tabelle12[[#This Row],[NegotiationID]]&amp;Tabelle12[[#This Row],[MessageID]],ALL_IN_ONE[ExperimentID]&amp;ALL_IN_ONE[NegotiationID]&amp;ALL_IN_ONE[MessageID],ALL_IN_ONE[Gesamt_ID],,0)</f>
        <v>#VALUE!</v>
      </c>
      <c r="C142">
        <v>41590</v>
      </c>
      <c r="D142" t="s">
        <v>4699</v>
      </c>
      <c r="E142">
        <v>49364</v>
      </c>
      <c r="F142">
        <v>41580</v>
      </c>
      <c r="G142">
        <v>41577</v>
      </c>
      <c r="H142" t="s">
        <v>31</v>
      </c>
      <c r="I142" t="str">
        <f t="array" ref="I142">IFERROR(_xlfn.XLOOKUP(Tabelle12[[#This Row],[NegotiationID]]&amp;"FinalAccept",Tabelle12[NegotiationID]&amp;Tabelle12[ActionType],Tabelle12[ActionType],,0),_xlfn.XLOOKUP(Tabelle12[[#This Row],[NegotiationID]]&amp;"FinalReject",Tabelle12[NegotiationID]&amp;Tabelle12[ActionType],Tabelle12[ActionType],,0))</f>
        <v>FinalAccept</v>
      </c>
      <c r="J142">
        <v>0.59599999999999997</v>
      </c>
      <c r="K142">
        <v>0.46250000000000002</v>
      </c>
      <c r="L142">
        <v>1.0585</v>
      </c>
      <c r="M142">
        <v>0.13350000000000001</v>
      </c>
      <c r="N142">
        <v>61</v>
      </c>
      <c r="O142">
        <v>1839</v>
      </c>
      <c r="P142">
        <v>15</v>
      </c>
      <c r="Q142" s="3" t="s">
        <v>4818</v>
      </c>
    </row>
    <row r="143" ht="15" customHeight="1">
      <c r="A143" t="e">
        <f t="shared" ca="1" si="574"/>
        <v>#VALUE!</v>
      </c>
      <c r="B143" t="e">
        <f t="array" ref="B143" ca="1">_xlfn.XLOOKUP(Tabelle12[[#This Row],[ExperimentID]]&amp;Tabelle12[[#This Row],[NegotiationID]]&amp;Tabelle12[[#This Row],[MessageID]],ALL_IN_ONE[ExperimentID]&amp;ALL_IN_ONE[NegotiationID]&amp;ALL_IN_ONE[MessageID],ALL_IN_ONE[Gesamt_ID],,0)</f>
        <v>#VALUE!</v>
      </c>
      <c r="C143">
        <v>41590</v>
      </c>
      <c r="D143" t="s">
        <v>4699</v>
      </c>
      <c r="E143">
        <v>49372</v>
      </c>
      <c r="F143">
        <v>41577</v>
      </c>
      <c r="G143">
        <v>41580</v>
      </c>
      <c r="H143" t="s">
        <v>31</v>
      </c>
      <c r="I143" t="str">
        <f t="array" ref="I143">IFERROR(_xlfn.XLOOKUP(Tabelle12[[#This Row],[NegotiationID]]&amp;"FinalAccept",Tabelle12[NegotiationID]&amp;Tabelle12[ActionType],Tabelle12[ActionType],,0),_xlfn.XLOOKUP(Tabelle12[[#This Row],[NegotiationID]]&amp;"FinalReject",Tabelle12[NegotiationID]&amp;Tabelle12[ActionType],Tabelle12[ActionType],,0))</f>
        <v>FinalAccept</v>
      </c>
      <c r="J143">
        <v>0.48920000000000002</v>
      </c>
      <c r="K143">
        <v>0.57599999999999996</v>
      </c>
      <c r="L143">
        <v>1.0651999999999999</v>
      </c>
      <c r="M143">
        <v>0.086800000000000002</v>
      </c>
      <c r="N143">
        <v>62</v>
      </c>
      <c r="O143">
        <v>1839</v>
      </c>
      <c r="P143">
        <v>15</v>
      </c>
      <c r="Q143" s="3" t="s">
        <v>4819</v>
      </c>
    </row>
    <row r="144" ht="15" customHeight="1">
      <c r="A144" t="e">
        <f t="shared" ca="1" si="574"/>
        <v>#VALUE!</v>
      </c>
      <c r="B144" t="e">
        <f t="array" ref="B144" ca="1">_xlfn.XLOOKUP(Tabelle12[[#This Row],[ExperimentID]]&amp;Tabelle12[[#This Row],[NegotiationID]]&amp;Tabelle12[[#This Row],[MessageID]],ALL_IN_ONE[ExperimentID]&amp;ALL_IN_ONE[NegotiationID]&amp;ALL_IN_ONE[MessageID],ALL_IN_ONE[Gesamt_ID],,0)</f>
        <v>#VALUE!</v>
      </c>
      <c r="C144">
        <v>41590</v>
      </c>
      <c r="D144" t="s">
        <v>4699</v>
      </c>
      <c r="E144">
        <v>49393</v>
      </c>
      <c r="F144">
        <v>41580</v>
      </c>
      <c r="G144">
        <v>41577</v>
      </c>
      <c r="H144" t="s">
        <v>31</v>
      </c>
      <c r="I144" t="str">
        <f t="array" ref="I144">IFERROR(_xlfn.XLOOKUP(Tabelle12[[#This Row],[NegotiationID]]&amp;"FinalAccept",Tabelle12[NegotiationID]&amp;Tabelle12[ActionType],Tabelle12[ActionType],,0),_xlfn.XLOOKUP(Tabelle12[[#This Row],[NegotiationID]]&amp;"FinalReject",Tabelle12[NegotiationID]&amp;Tabelle12[ActionType],Tabelle12[ActionType],,0))</f>
        <v>FinalAccept</v>
      </c>
      <c r="J144">
        <v>0.59599999999999997</v>
      </c>
      <c r="K144">
        <v>0.46250000000000002</v>
      </c>
      <c r="L144">
        <v>1.0585</v>
      </c>
      <c r="M144">
        <v>0.13350000000000001</v>
      </c>
      <c r="N144">
        <v>63</v>
      </c>
      <c r="O144">
        <v>1839</v>
      </c>
      <c r="P144">
        <v>15</v>
      </c>
      <c r="Q144" s="3" t="s">
        <v>4820</v>
      </c>
    </row>
    <row r="145" ht="15" customHeight="1">
      <c r="A145" t="e">
        <f t="shared" ca="1" si="574"/>
        <v>#VALUE!</v>
      </c>
      <c r="B145" t="e">
        <f t="array" ref="B145" ca="1">_xlfn.XLOOKUP(Tabelle12[[#This Row],[ExperimentID]]&amp;Tabelle12[[#This Row],[NegotiationID]]&amp;Tabelle12[[#This Row],[MessageID]],ALL_IN_ONE[ExperimentID]&amp;ALL_IN_ONE[NegotiationID]&amp;ALL_IN_ONE[MessageID],ALL_IN_ONE[Gesamt_ID],,0)</f>
        <v>#VALUE!</v>
      </c>
      <c r="C145">
        <v>41590</v>
      </c>
      <c r="D145" t="s">
        <v>4699</v>
      </c>
      <c r="E145">
        <v>49474</v>
      </c>
      <c r="F145">
        <v>41577</v>
      </c>
      <c r="G145">
        <v>41580</v>
      </c>
      <c r="H145" t="s">
        <v>31</v>
      </c>
      <c r="I145" t="str">
        <f t="array" ref="I145">IFERROR(_xlfn.XLOOKUP(Tabelle12[[#This Row],[NegotiationID]]&amp;"FinalAccept",Tabelle12[NegotiationID]&amp;Tabelle12[ActionType],Tabelle12[ActionType],,0),_xlfn.XLOOKUP(Tabelle12[[#This Row],[NegotiationID]]&amp;"FinalReject",Tabelle12[NegotiationID]&amp;Tabelle12[ActionType],Tabelle12[ActionType],,0))</f>
        <v>FinalAccept</v>
      </c>
      <c r="J145">
        <v>0.505</v>
      </c>
      <c r="K145">
        <v>0.57350000000000001</v>
      </c>
      <c r="L145">
        <v>1.0785</v>
      </c>
      <c r="M145">
        <v>0.068500000000000005</v>
      </c>
      <c r="N145">
        <v>76</v>
      </c>
      <c r="O145">
        <v>1839</v>
      </c>
      <c r="P145">
        <v>15</v>
      </c>
      <c r="Q145" s="3" t="s">
        <v>4821</v>
      </c>
    </row>
    <row r="146" ht="15" customHeight="1">
      <c r="A146" t="e">
        <f t="shared" ca="1" si="574"/>
        <v>#VALUE!</v>
      </c>
      <c r="B146" t="e">
        <f t="array" ref="B146" ca="1">_xlfn.XLOOKUP(Tabelle12[[#This Row],[ExperimentID]]&amp;Tabelle12[[#This Row],[NegotiationID]]&amp;Tabelle12[[#This Row],[MessageID]],ALL_IN_ONE[ExperimentID]&amp;ALL_IN_ONE[NegotiationID]&amp;ALL_IN_ONE[MessageID],ALL_IN_ONE[Gesamt_ID],,0)</f>
        <v>#VALUE!</v>
      </c>
      <c r="C146">
        <v>41590</v>
      </c>
      <c r="D146" t="s">
        <v>4699</v>
      </c>
      <c r="E146">
        <v>49648</v>
      </c>
      <c r="F146">
        <v>41580</v>
      </c>
      <c r="G146">
        <v>41577</v>
      </c>
      <c r="H146" t="s">
        <v>31</v>
      </c>
      <c r="I146" t="str">
        <f t="array" ref="I146">IFERROR(_xlfn.XLOOKUP(Tabelle12[[#This Row],[NegotiationID]]&amp;"FinalAccept",Tabelle12[NegotiationID]&amp;Tabelle12[ActionType],Tabelle12[ActionType],,0),_xlfn.XLOOKUP(Tabelle12[[#This Row],[NegotiationID]]&amp;"FinalReject",Tabelle12[NegotiationID]&amp;Tabelle12[ActionType],Tabelle12[ActionType],,0))</f>
        <v>FinalAccept</v>
      </c>
      <c r="J146">
        <v>0.63600000000000001</v>
      </c>
      <c r="K146">
        <v>0.48499999999999999</v>
      </c>
      <c r="L146">
        <v>1.121</v>
      </c>
      <c r="M146">
        <v>0.151</v>
      </c>
      <c r="N146">
        <v>115</v>
      </c>
      <c r="O146">
        <v>1839</v>
      </c>
      <c r="P146">
        <v>15</v>
      </c>
      <c r="Q146" s="3" t="s">
        <v>4822</v>
      </c>
    </row>
    <row r="147" ht="15" customHeight="1">
      <c r="A147" t="e">
        <f t="shared" ca="1" si="574"/>
        <v>#VALUE!</v>
      </c>
      <c r="B147" t="e">
        <f t="array" ref="B147" ca="1">_xlfn.XLOOKUP(Tabelle12[[#This Row],[ExperimentID]]&amp;Tabelle12[[#This Row],[NegotiationID]]&amp;Tabelle12[[#This Row],[MessageID]],ALL_IN_ONE[ExperimentID]&amp;ALL_IN_ONE[NegotiationID]&amp;ALL_IN_ONE[MessageID],ALL_IN_ONE[Gesamt_ID],,0)</f>
        <v>#VALUE!</v>
      </c>
      <c r="C147">
        <v>41590</v>
      </c>
      <c r="D147" t="s">
        <v>4699</v>
      </c>
      <c r="E147">
        <v>49657</v>
      </c>
      <c r="F147">
        <v>41577</v>
      </c>
      <c r="G147">
        <v>41580</v>
      </c>
      <c r="H147" t="s">
        <v>31</v>
      </c>
      <c r="I147" t="str">
        <f t="array" ref="I147">IFERROR(_xlfn.XLOOKUP(Tabelle12[[#This Row],[NegotiationID]]&amp;"FinalAccept",Tabelle12[NegotiationID]&amp;Tabelle12[ActionType],Tabelle12[ActionType],,0),_xlfn.XLOOKUP(Tabelle12[[#This Row],[NegotiationID]]&amp;"FinalReject",Tabelle12[NegotiationID]&amp;Tabelle12[ActionType],Tabelle12[ActionType],,0))</f>
        <v>FinalAccept</v>
      </c>
      <c r="J147">
        <v>0.505</v>
      </c>
      <c r="K147">
        <v>0.57350000000000001</v>
      </c>
      <c r="L147">
        <v>1.0785</v>
      </c>
      <c r="M147">
        <v>0.068500000000000005</v>
      </c>
      <c r="N147">
        <v>61</v>
      </c>
      <c r="O147">
        <v>1839</v>
      </c>
      <c r="P147">
        <v>15</v>
      </c>
      <c r="Q147" s="3" t="s">
        <v>4823</v>
      </c>
    </row>
    <row r="148" ht="15" customHeight="1">
      <c r="A148" t="e">
        <f t="shared" ca="1" si="574"/>
        <v>#VALUE!</v>
      </c>
      <c r="B148" t="e">
        <f t="array" ref="B148" ca="1">_xlfn.XLOOKUP(Tabelle12[[#This Row],[ExperimentID]]&amp;Tabelle12[[#This Row],[NegotiationID]]&amp;Tabelle12[[#This Row],[MessageID]],ALL_IN_ONE[ExperimentID]&amp;ALL_IN_ONE[NegotiationID]&amp;ALL_IN_ONE[MessageID],ALL_IN_ONE[Gesamt_ID],,0)</f>
        <v>#VALUE!</v>
      </c>
      <c r="C148">
        <v>41590</v>
      </c>
      <c r="D148" t="s">
        <v>4699</v>
      </c>
      <c r="E148">
        <v>49677</v>
      </c>
      <c r="F148">
        <v>41580</v>
      </c>
      <c r="G148">
        <v>41577</v>
      </c>
      <c r="H148" t="s">
        <v>20</v>
      </c>
      <c r="I148" t="str">
        <f t="array" ref="I148">IFERROR(_xlfn.XLOOKUP(Tabelle12[[#This Row],[NegotiationID]]&amp;"FinalAccept",Tabelle12[NegotiationID]&amp;Tabelle12[ActionType],Tabelle12[ActionType],,0),_xlfn.XLOOKUP(Tabelle12[[#This Row],[NegotiationID]]&amp;"FinalReject",Tabelle12[NegotiationID]&amp;Tabelle12[ActionType],Tabelle12[ActionType],,0))</f>
        <v>FinalAccept</v>
      </c>
      <c r="J148">
        <v>0.57350000000000001</v>
      </c>
      <c r="K148">
        <v>0.505</v>
      </c>
      <c r="L148">
        <v>1.0785</v>
      </c>
      <c r="M148">
        <v>0.068500000000000005</v>
      </c>
      <c r="N148">
        <v>56</v>
      </c>
      <c r="O148">
        <v>1839</v>
      </c>
      <c r="P148">
        <v>15</v>
      </c>
      <c r="Q148" s="3" t="s">
        <v>4824</v>
      </c>
    </row>
    <row r="149" ht="14.5" hidden="1">
      <c r="A149" t="e">
        <f t="shared" ca="1" si="574"/>
        <v>#VALUE!</v>
      </c>
      <c r="B149" t="e">
        <f t="array" ref="B149" ca="1">_xlfn.XLOOKUP(Tabelle12[[#This Row],[ExperimentID]]&amp;Tabelle12[[#This Row],[NegotiationID]]&amp;Tabelle12[[#This Row],[MessageID]],ALL_IN_ONE[ExperimentID]&amp;ALL_IN_ONE[NegotiationID]&amp;ALL_IN_ONE[MessageID],ALL_IN_ONE[Gesamt_ID],,0)</f>
        <v>#VALUE!</v>
      </c>
      <c r="C149">
        <v>41618</v>
      </c>
      <c r="D149" t="s">
        <v>4699</v>
      </c>
      <c r="E149">
        <v>41619</v>
      </c>
      <c r="H149" t="s">
        <v>6019</v>
      </c>
      <c r="I149" t="str">
        <f t="array" ref="I149">IFERROR(_xlfn.XLOOKUP(Tabelle12[[#This Row],[NegotiationID]]&amp;"FinalAccept",Tabelle12[NegotiationID]&amp;Tabelle12[ActionType],Tabelle12[ActionType],,0),_xlfn.XLOOKUP(Tabelle12[[#This Row],[NegotiationID]]&amp;"FinalReject",Tabelle12[NegotiationID]&amp;Tabelle12[ActionType],Tabelle12[ActionType],,0))</f>
        <v>FinalAccept</v>
      </c>
      <c r="N149">
        <v>21</v>
      </c>
      <c r="O149">
        <v>2618</v>
      </c>
      <c r="P149">
        <v>13</v>
      </c>
    </row>
    <row r="150" ht="15" customHeight="1">
      <c r="A150" t="e">
        <f t="shared" ca="1" si="574"/>
        <v>#VALUE!</v>
      </c>
      <c r="B150" t="e">
        <f t="array" ref="B150" ca="1">_xlfn.XLOOKUP(Tabelle12[[#This Row],[ExperimentID]]&amp;Tabelle12[[#This Row],[NegotiationID]]&amp;Tabelle12[[#This Row],[MessageID]],ALL_IN_ONE[ExperimentID]&amp;ALL_IN_ONE[NegotiationID]&amp;ALL_IN_ONE[MessageID],ALL_IN_ONE[Gesamt_ID],,0)</f>
        <v>#VALUE!</v>
      </c>
      <c r="C150">
        <v>41618</v>
      </c>
      <c r="D150" t="s">
        <v>4699</v>
      </c>
      <c r="E150">
        <v>47555</v>
      </c>
      <c r="F150">
        <v>41605</v>
      </c>
      <c r="G150">
        <v>41608</v>
      </c>
      <c r="H150" t="s">
        <v>19</v>
      </c>
      <c r="I150" t="str">
        <f t="array" ref="I150">IFERROR(_xlfn.XLOOKUP(Tabelle12[[#This Row],[NegotiationID]]&amp;"FinalAccept",Tabelle12[NegotiationID]&amp;Tabelle12[ActionType],Tabelle12[ActionType],,0),_xlfn.XLOOKUP(Tabelle12[[#This Row],[NegotiationID]]&amp;"FinalReject",Tabelle12[NegotiationID]&amp;Tabelle12[ActionType],Tabelle12[ActionType],,0))</f>
        <v>FinalAccept</v>
      </c>
      <c r="J150">
        <v>1</v>
      </c>
      <c r="K150">
        <v>0</v>
      </c>
      <c r="L150">
        <v>1</v>
      </c>
      <c r="M150">
        <v>1</v>
      </c>
      <c r="N150">
        <v>73</v>
      </c>
      <c r="O150">
        <v>2618</v>
      </c>
      <c r="P150">
        <v>13</v>
      </c>
      <c r="Q150" s="3" t="s">
        <v>4825</v>
      </c>
    </row>
    <row r="151" ht="15" customHeight="1">
      <c r="A151" t="e">
        <f t="shared" ca="1" si="574"/>
        <v>#VALUE!</v>
      </c>
      <c r="B151" t="e">
        <f t="array" ref="B151" ca="1">_xlfn.XLOOKUP(Tabelle12[[#This Row],[ExperimentID]]&amp;Tabelle12[[#This Row],[NegotiationID]]&amp;Tabelle12[[#This Row],[MessageID]],ALL_IN_ONE[ExperimentID]&amp;ALL_IN_ONE[NegotiationID]&amp;ALL_IN_ONE[MessageID],ALL_IN_ONE[Gesamt_ID],,0)</f>
        <v>#VALUE!</v>
      </c>
      <c r="C151">
        <v>41618</v>
      </c>
      <c r="D151" t="s">
        <v>4699</v>
      </c>
      <c r="E151">
        <v>48068</v>
      </c>
      <c r="F151">
        <v>41608</v>
      </c>
      <c r="G151">
        <v>41605</v>
      </c>
      <c r="H151" t="s">
        <v>31</v>
      </c>
      <c r="I151" t="str">
        <f t="array" ref="I151">IFERROR(_xlfn.XLOOKUP(Tabelle12[[#This Row],[NegotiationID]]&amp;"FinalAccept",Tabelle12[NegotiationID]&amp;Tabelle12[ActionType],Tabelle12[ActionType],,0),_xlfn.XLOOKUP(Tabelle12[[#This Row],[NegotiationID]]&amp;"FinalReject",Tabelle12[NegotiationID]&amp;Tabelle12[ActionType],Tabelle12[ActionType],,0))</f>
        <v>FinalAccept</v>
      </c>
      <c r="J151">
        <v>0.59350000000000003</v>
      </c>
      <c r="K151">
        <v>0.39750000000000002</v>
      </c>
      <c r="L151">
        <v>0.99099999999999999</v>
      </c>
      <c r="M151">
        <v>0.19600000000000001</v>
      </c>
      <c r="N151">
        <v>207</v>
      </c>
      <c r="O151">
        <v>2618</v>
      </c>
      <c r="P151">
        <v>13</v>
      </c>
      <c r="Q151" s="3" t="s">
        <v>4826</v>
      </c>
    </row>
    <row r="152" ht="174" hidden="1">
      <c r="A152" t="e">
        <f t="shared" ca="1" si="574"/>
        <v>#VALUE!</v>
      </c>
      <c r="B152" t="e">
        <f t="array" ref="B152" ca="1">_xlfn.XLOOKUP(Tabelle12[[#This Row],[ExperimentID]]&amp;Tabelle12[[#This Row],[NegotiationID]]&amp;Tabelle12[[#This Row],[MessageID]],ALL_IN_ONE[ExperimentID]&amp;ALL_IN_ONE[NegotiationID]&amp;ALL_IN_ONE[MessageID],ALL_IN_ONE[Gesamt_ID],,0)</f>
        <v>#VALUE!</v>
      </c>
      <c r="C152">
        <v>41618</v>
      </c>
      <c r="D152" t="s">
        <v>4699</v>
      </c>
      <c r="E152">
        <v>48548</v>
      </c>
      <c r="F152">
        <v>41605</v>
      </c>
      <c r="G152">
        <v>41608</v>
      </c>
      <c r="H152" t="s">
        <v>22</v>
      </c>
      <c r="I152" t="str">
        <f t="array" ref="I152">IFERROR(_xlfn.XLOOKUP(Tabelle12[[#This Row],[NegotiationID]]&amp;"FinalAccept",Tabelle12[NegotiationID]&amp;Tabelle12[ActionType],Tabelle12[ActionType],,0),_xlfn.XLOOKUP(Tabelle12[[#This Row],[NegotiationID]]&amp;"FinalReject",Tabelle12[NegotiationID]&amp;Tabelle12[ActionType],Tabelle12[ActionType],,0))</f>
        <v>FinalAccept</v>
      </c>
      <c r="N152">
        <v>130</v>
      </c>
      <c r="O152">
        <v>2618</v>
      </c>
      <c r="P152">
        <v>13</v>
      </c>
      <c r="Q152" s="3" t="s">
        <v>6751</v>
      </c>
    </row>
    <row r="153" ht="116" hidden="1">
      <c r="A153" t="e">
        <f t="shared" ca="1" si="574"/>
        <v>#VALUE!</v>
      </c>
      <c r="B153" t="e">
        <f t="array" ref="B153" ca="1">_xlfn.XLOOKUP(Tabelle12[[#This Row],[ExperimentID]]&amp;Tabelle12[[#This Row],[NegotiationID]]&amp;Tabelle12[[#This Row],[MessageID]],ALL_IN_ONE[ExperimentID]&amp;ALL_IN_ONE[NegotiationID]&amp;ALL_IN_ONE[MessageID],ALL_IN_ONE[Gesamt_ID],,0)</f>
        <v>#VALUE!</v>
      </c>
      <c r="C153">
        <v>41618</v>
      </c>
      <c r="D153" t="s">
        <v>4699</v>
      </c>
      <c r="E153">
        <v>48683</v>
      </c>
      <c r="F153">
        <v>41608</v>
      </c>
      <c r="G153">
        <v>41605</v>
      </c>
      <c r="H153" t="s">
        <v>24</v>
      </c>
      <c r="I153" t="str">
        <f t="array" ref="I153">IFERROR(_xlfn.XLOOKUP(Tabelle12[[#This Row],[NegotiationID]]&amp;"FinalAccept",Tabelle12[NegotiationID]&amp;Tabelle12[ActionType],Tabelle12[ActionType],,0),_xlfn.XLOOKUP(Tabelle12[[#This Row],[NegotiationID]]&amp;"FinalReject",Tabelle12[NegotiationID]&amp;Tabelle12[ActionType],Tabelle12[ActionType],,0))</f>
        <v>FinalAccept</v>
      </c>
      <c r="N153">
        <v>205</v>
      </c>
      <c r="O153">
        <v>2618</v>
      </c>
      <c r="P153">
        <v>13</v>
      </c>
      <c r="Q153" s="3" t="s">
        <v>6752</v>
      </c>
    </row>
    <row r="154" ht="15" customHeight="1">
      <c r="A154" t="e">
        <f t="shared" ca="1" si="574"/>
        <v>#VALUE!</v>
      </c>
      <c r="B154" t="e">
        <f t="array" ref="B154" ca="1">_xlfn.XLOOKUP(Tabelle12[[#This Row],[ExperimentID]]&amp;Tabelle12[[#This Row],[NegotiationID]]&amp;Tabelle12[[#This Row],[MessageID]],ALL_IN_ONE[ExperimentID]&amp;ALL_IN_ONE[NegotiationID]&amp;ALL_IN_ONE[MessageID],ALL_IN_ONE[Gesamt_ID],,0)</f>
        <v>#VALUE!</v>
      </c>
      <c r="C154">
        <v>41618</v>
      </c>
      <c r="D154" t="s">
        <v>4699</v>
      </c>
      <c r="E154">
        <v>48840</v>
      </c>
      <c r="F154">
        <v>41605</v>
      </c>
      <c r="G154">
        <v>41608</v>
      </c>
      <c r="H154" t="s">
        <v>31</v>
      </c>
      <c r="I154" t="str">
        <f t="array" ref="I154">IFERROR(_xlfn.XLOOKUP(Tabelle12[[#This Row],[NegotiationID]]&amp;"FinalAccept",Tabelle12[NegotiationID]&amp;Tabelle12[ActionType],Tabelle12[ActionType],,0),_xlfn.XLOOKUP(Tabelle12[[#This Row],[NegotiationID]]&amp;"FinalReject",Tabelle12[NegotiationID]&amp;Tabelle12[ActionType],Tabelle12[ActionType],,0))</f>
        <v>FinalAccept</v>
      </c>
      <c r="J154">
        <v>0.80330000000000001</v>
      </c>
      <c r="K154">
        <v>0.26250000000000001</v>
      </c>
      <c r="L154">
        <v>1.0658000000000001</v>
      </c>
      <c r="M154">
        <v>0.54079999999999995</v>
      </c>
      <c r="N154">
        <v>321</v>
      </c>
      <c r="O154">
        <v>2618</v>
      </c>
      <c r="P154">
        <v>13</v>
      </c>
      <c r="Q154" s="3" t="s">
        <v>4827</v>
      </c>
    </row>
    <row r="155" ht="15" customHeight="1">
      <c r="A155" t="e">
        <f t="shared" ca="1" si="574"/>
        <v>#VALUE!</v>
      </c>
      <c r="B155" t="e">
        <f t="array" ref="B155" ca="1">_xlfn.XLOOKUP(Tabelle12[[#This Row],[ExperimentID]]&amp;Tabelle12[[#This Row],[NegotiationID]]&amp;Tabelle12[[#This Row],[MessageID]],ALL_IN_ONE[ExperimentID]&amp;ALL_IN_ONE[NegotiationID]&amp;ALL_IN_ONE[MessageID],ALL_IN_ONE[Gesamt_ID],,0)</f>
        <v>#VALUE!</v>
      </c>
      <c r="C155">
        <v>41618</v>
      </c>
      <c r="D155" t="s">
        <v>4699</v>
      </c>
      <c r="E155">
        <v>49318</v>
      </c>
      <c r="F155">
        <v>41608</v>
      </c>
      <c r="G155">
        <v>41605</v>
      </c>
      <c r="H155" t="s">
        <v>31</v>
      </c>
      <c r="I155" t="str">
        <f t="array" ref="I155">IFERROR(_xlfn.XLOOKUP(Tabelle12[[#This Row],[NegotiationID]]&amp;"FinalAccept",Tabelle12[NegotiationID]&amp;Tabelle12[ActionType],Tabelle12[ActionType],,0),_xlfn.XLOOKUP(Tabelle12[[#This Row],[NegotiationID]]&amp;"FinalReject",Tabelle12[NegotiationID]&amp;Tabelle12[ActionType],Tabelle12[ActionType],,0))</f>
        <v>FinalAccept</v>
      </c>
      <c r="J155">
        <v>0.63349999999999995</v>
      </c>
      <c r="K155">
        <v>0.41999999999999998</v>
      </c>
      <c r="L155">
        <v>1.0535000000000001</v>
      </c>
      <c r="M155">
        <v>0.2135</v>
      </c>
      <c r="N155">
        <v>321</v>
      </c>
      <c r="O155">
        <v>2618</v>
      </c>
      <c r="P155">
        <v>13</v>
      </c>
      <c r="Q155" s="3" t="s">
        <v>4828</v>
      </c>
    </row>
    <row r="156" ht="15" customHeight="1">
      <c r="A156" t="e">
        <f t="shared" ca="1" si="574"/>
        <v>#VALUE!</v>
      </c>
      <c r="B156" t="e">
        <f t="array" ref="B156" ca="1">_xlfn.XLOOKUP(Tabelle12[[#This Row],[ExperimentID]]&amp;Tabelle12[[#This Row],[NegotiationID]]&amp;Tabelle12[[#This Row],[MessageID]],ALL_IN_ONE[ExperimentID]&amp;ALL_IN_ONE[NegotiationID]&amp;ALL_IN_ONE[MessageID],ALL_IN_ONE[Gesamt_ID],,0)</f>
        <v>#VALUE!</v>
      </c>
      <c r="C156">
        <v>41618</v>
      </c>
      <c r="D156" t="s">
        <v>4699</v>
      </c>
      <c r="E156">
        <v>49360</v>
      </c>
      <c r="F156">
        <v>41605</v>
      </c>
      <c r="G156">
        <v>41608</v>
      </c>
      <c r="H156" t="s">
        <v>31</v>
      </c>
      <c r="I156" t="str">
        <f t="array" ref="I156">IFERROR(_xlfn.XLOOKUP(Tabelle12[[#This Row],[NegotiationID]]&amp;"FinalAccept",Tabelle12[NegotiationID]&amp;Tabelle12[ActionType],Tabelle12[ActionType],,0),_xlfn.XLOOKUP(Tabelle12[[#This Row],[NegotiationID]]&amp;"FinalReject",Tabelle12[NegotiationID]&amp;Tabelle12[ActionType],Tabelle12[ActionType],,0))</f>
        <v>FinalAccept</v>
      </c>
      <c r="J156">
        <v>0.63829999999999998</v>
      </c>
      <c r="K156">
        <v>0.47349999999999998</v>
      </c>
      <c r="L156">
        <v>1.1117999999999999</v>
      </c>
      <c r="M156">
        <v>0.1648</v>
      </c>
      <c r="N156">
        <v>447</v>
      </c>
      <c r="O156">
        <v>2618</v>
      </c>
      <c r="P156">
        <v>13</v>
      </c>
      <c r="Q156" s="3" t="s">
        <v>4829</v>
      </c>
    </row>
    <row r="157" ht="15" customHeight="1">
      <c r="A157" t="e">
        <f t="shared" ca="1" si="574"/>
        <v>#VALUE!</v>
      </c>
      <c r="B157" t="e">
        <f t="array" ref="B157" ca="1">_xlfn.XLOOKUP(Tabelle12[[#This Row],[ExperimentID]]&amp;Tabelle12[[#This Row],[NegotiationID]]&amp;Tabelle12[[#This Row],[MessageID]],ALL_IN_ONE[ExperimentID]&amp;ALL_IN_ONE[NegotiationID]&amp;ALL_IN_ONE[MessageID],ALL_IN_ONE[Gesamt_ID],,0)</f>
        <v>#VALUE!</v>
      </c>
      <c r="C157">
        <v>41618</v>
      </c>
      <c r="D157" t="s">
        <v>4699</v>
      </c>
      <c r="E157">
        <v>49541</v>
      </c>
      <c r="F157">
        <v>41608</v>
      </c>
      <c r="G157">
        <v>41605</v>
      </c>
      <c r="H157" t="s">
        <v>31</v>
      </c>
      <c r="I157" t="str">
        <f t="array" ref="I157">IFERROR(_xlfn.XLOOKUP(Tabelle12[[#This Row],[NegotiationID]]&amp;"FinalAccept",Tabelle12[NegotiationID]&amp;Tabelle12[ActionType],Tabelle12[ActionType],,0),_xlfn.XLOOKUP(Tabelle12[[#This Row],[NegotiationID]]&amp;"FinalReject",Tabelle12[NegotiationID]&amp;Tabelle12[ActionType],Tabelle12[ActionType],,0))</f>
        <v>FinalAccept</v>
      </c>
      <c r="J157">
        <v>0.51100000000000001</v>
      </c>
      <c r="K157">
        <v>0.64329999999999998</v>
      </c>
      <c r="L157">
        <v>1.1543000000000001</v>
      </c>
      <c r="M157">
        <v>0.1323</v>
      </c>
      <c r="N157">
        <v>181</v>
      </c>
      <c r="O157">
        <v>2618</v>
      </c>
      <c r="P157">
        <v>13</v>
      </c>
      <c r="Q157" s="3" t="s">
        <v>4830</v>
      </c>
    </row>
    <row r="158" ht="15" customHeight="1">
      <c r="A158" t="e">
        <f t="shared" ca="1" si="574"/>
        <v>#VALUE!</v>
      </c>
      <c r="B158" t="e">
        <f t="array" ref="B158" ca="1">_xlfn.XLOOKUP(Tabelle12[[#This Row],[ExperimentID]]&amp;Tabelle12[[#This Row],[NegotiationID]]&amp;Tabelle12[[#This Row],[MessageID]],ALL_IN_ONE[ExperimentID]&amp;ALL_IN_ONE[NegotiationID]&amp;ALL_IN_ONE[MessageID],ALL_IN_ONE[Gesamt_ID],,0)</f>
        <v>#VALUE!</v>
      </c>
      <c r="C158">
        <v>41618</v>
      </c>
      <c r="D158" t="s">
        <v>4699</v>
      </c>
      <c r="E158">
        <v>49561</v>
      </c>
      <c r="F158">
        <v>41605</v>
      </c>
      <c r="G158">
        <v>41608</v>
      </c>
      <c r="H158" t="s">
        <v>31</v>
      </c>
      <c r="I158" t="str">
        <f t="array" ref="I158">IFERROR(_xlfn.XLOOKUP(Tabelle12[[#This Row],[NegotiationID]]&amp;"FinalAccept",Tabelle12[NegotiationID]&amp;Tabelle12[ActionType],Tabelle12[ActionType],,0),_xlfn.XLOOKUP(Tabelle12[[#This Row],[NegotiationID]]&amp;"FinalReject",Tabelle12[NegotiationID]&amp;Tabelle12[ActionType],Tabelle12[ActionType],,0))</f>
        <v>FinalAccept</v>
      </c>
      <c r="J158">
        <v>0.69669999999999999</v>
      </c>
      <c r="K158">
        <v>0.47099999999999997</v>
      </c>
      <c r="L158">
        <v>1.1677</v>
      </c>
      <c r="M158">
        <v>0.22570000000000001</v>
      </c>
      <c r="N158">
        <v>277</v>
      </c>
      <c r="O158">
        <v>2618</v>
      </c>
      <c r="P158">
        <v>13</v>
      </c>
      <c r="Q158" s="3" t="s">
        <v>4831</v>
      </c>
    </row>
    <row r="159" ht="15" customHeight="1">
      <c r="A159" t="e">
        <f t="shared" ca="1" si="574"/>
        <v>#VALUE!</v>
      </c>
      <c r="B159" t="e">
        <f t="array" ref="B159" ca="1">_xlfn.XLOOKUP(Tabelle12[[#This Row],[ExperimentID]]&amp;Tabelle12[[#This Row],[NegotiationID]]&amp;Tabelle12[[#This Row],[MessageID]],ALL_IN_ONE[ExperimentID]&amp;ALL_IN_ONE[NegotiationID]&amp;ALL_IN_ONE[MessageID],ALL_IN_ONE[Gesamt_ID],,0)</f>
        <v>#VALUE!</v>
      </c>
      <c r="C159">
        <v>41618</v>
      </c>
      <c r="D159" t="s">
        <v>4699</v>
      </c>
      <c r="E159">
        <v>49643</v>
      </c>
      <c r="F159">
        <v>41608</v>
      </c>
      <c r="G159">
        <v>41605</v>
      </c>
      <c r="H159" t="s">
        <v>31</v>
      </c>
      <c r="I159" t="str">
        <f t="array" ref="I159">IFERROR(_xlfn.XLOOKUP(Tabelle12[[#This Row],[NegotiationID]]&amp;"FinalAccept",Tabelle12[NegotiationID]&amp;Tabelle12[ActionType],Tabelle12[ActionType],,0),_xlfn.XLOOKUP(Tabelle12[[#This Row],[NegotiationID]]&amp;"FinalReject",Tabelle12[NegotiationID]&amp;Tabelle12[ActionType],Tabelle12[ActionType],,0))</f>
        <v>FinalAccept</v>
      </c>
      <c r="J159">
        <v>0.58750000000000002</v>
      </c>
      <c r="K159">
        <v>0.53669999999999995</v>
      </c>
      <c r="L159">
        <v>1.1242000000000001</v>
      </c>
      <c r="M159">
        <v>0.050799999999999998</v>
      </c>
      <c r="N159">
        <v>213</v>
      </c>
      <c r="O159">
        <v>2618</v>
      </c>
      <c r="P159">
        <v>13</v>
      </c>
      <c r="Q159" t="s">
        <v>4832</v>
      </c>
    </row>
    <row r="160" ht="15" customHeight="1">
      <c r="A160" t="e">
        <f t="shared" ca="1" si="574"/>
        <v>#VALUE!</v>
      </c>
      <c r="B160" t="e">
        <f t="array" ref="B160" ca="1">_xlfn.XLOOKUP(Tabelle12[[#This Row],[ExperimentID]]&amp;Tabelle12[[#This Row],[NegotiationID]]&amp;Tabelle12[[#This Row],[MessageID]],ALL_IN_ONE[ExperimentID]&amp;ALL_IN_ONE[NegotiationID]&amp;ALL_IN_ONE[MessageID],ALL_IN_ONE[Gesamt_ID],,0)</f>
        <v>#VALUE!</v>
      </c>
      <c r="C160">
        <v>41618</v>
      </c>
      <c r="D160" t="s">
        <v>4699</v>
      </c>
      <c r="E160">
        <v>49658</v>
      </c>
      <c r="F160">
        <v>41605</v>
      </c>
      <c r="G160">
        <v>41608</v>
      </c>
      <c r="H160" t="s">
        <v>31</v>
      </c>
      <c r="I160" t="str">
        <f t="array" ref="I160">IFERROR(_xlfn.XLOOKUP(Tabelle12[[#This Row],[NegotiationID]]&amp;"FinalAccept",Tabelle12[NegotiationID]&amp;Tabelle12[ActionType],Tabelle12[ActionType],,0),_xlfn.XLOOKUP(Tabelle12[[#This Row],[NegotiationID]]&amp;"FinalReject",Tabelle12[NegotiationID]&amp;Tabelle12[ActionType],Tabelle12[ActionType],,0))</f>
        <v>FinalAccept</v>
      </c>
      <c r="J160">
        <v>0.6593</v>
      </c>
      <c r="K160">
        <v>0.499</v>
      </c>
      <c r="L160">
        <v>1.1583000000000001</v>
      </c>
      <c r="M160">
        <v>0.1603</v>
      </c>
      <c r="N160">
        <v>203</v>
      </c>
      <c r="O160">
        <v>2618</v>
      </c>
      <c r="P160">
        <v>13</v>
      </c>
      <c r="Q160" s="3" t="s">
        <v>4833</v>
      </c>
    </row>
    <row r="161" ht="15" customHeight="1">
      <c r="A161" t="e">
        <f t="shared" ca="1" si="574"/>
        <v>#VALUE!</v>
      </c>
      <c r="B161" t="e">
        <f t="array" ref="B161" ca="1">_xlfn.XLOOKUP(Tabelle12[[#This Row],[ExperimentID]]&amp;Tabelle12[[#This Row],[NegotiationID]]&amp;Tabelle12[[#This Row],[MessageID]],ALL_IN_ONE[ExperimentID]&amp;ALL_IN_ONE[NegotiationID]&amp;ALL_IN_ONE[MessageID],ALL_IN_ONE[Gesamt_ID],,0)</f>
        <v>#VALUE!</v>
      </c>
      <c r="C161">
        <v>41618</v>
      </c>
      <c r="D161" t="s">
        <v>4699</v>
      </c>
      <c r="E161">
        <v>49667</v>
      </c>
      <c r="F161">
        <v>41608</v>
      </c>
      <c r="G161">
        <v>41605</v>
      </c>
      <c r="H161" t="s">
        <v>20</v>
      </c>
      <c r="I161" t="str">
        <f t="array" ref="I161">IFERROR(_xlfn.XLOOKUP(Tabelle12[[#This Row],[NegotiationID]]&amp;"FinalAccept",Tabelle12[NegotiationID]&amp;Tabelle12[ActionType],Tabelle12[ActionType],,0),_xlfn.XLOOKUP(Tabelle12[[#This Row],[NegotiationID]]&amp;"FinalReject",Tabelle12[NegotiationID]&amp;Tabelle12[ActionType],Tabelle12[ActionType],,0))</f>
        <v>FinalAccept</v>
      </c>
      <c r="J161">
        <v>0.499</v>
      </c>
      <c r="K161">
        <v>0.6593</v>
      </c>
      <c r="L161">
        <v>1.1583000000000001</v>
      </c>
      <c r="M161">
        <v>0.1603</v>
      </c>
      <c r="N161">
        <v>19</v>
      </c>
      <c r="O161">
        <v>2618</v>
      </c>
      <c r="P161">
        <v>13</v>
      </c>
      <c r="Q161" s="3" t="s">
        <v>4834</v>
      </c>
    </row>
    <row r="162" ht="14.5" hidden="1">
      <c r="A162" t="e">
        <f t="shared" ca="1" si="574"/>
        <v>#VALUE!</v>
      </c>
      <c r="B162" t="e">
        <f t="array" ref="B162" ca="1">_xlfn.XLOOKUP(Tabelle12[[#This Row],[ExperimentID]]&amp;Tabelle12[[#This Row],[NegotiationID]]&amp;Tabelle12[[#This Row],[MessageID]],ALL_IN_ONE[ExperimentID]&amp;ALL_IN_ONE[NegotiationID]&amp;ALL_IN_ONE[MessageID],ALL_IN_ONE[Gesamt_ID],,0)</f>
        <v>#VALUE!</v>
      </c>
      <c r="C162">
        <v>41646</v>
      </c>
      <c r="D162" t="s">
        <v>4699</v>
      </c>
      <c r="E162">
        <v>41647</v>
      </c>
      <c r="H162" t="s">
        <v>6019</v>
      </c>
      <c r="I162" t="str">
        <f t="array" ref="I162">IFERROR(_xlfn.XLOOKUP(Tabelle12[[#This Row],[NegotiationID]]&amp;"FinalAccept",Tabelle12[NegotiationID]&amp;Tabelle12[ActionType],Tabelle12[ActionType],,0),_xlfn.XLOOKUP(Tabelle12[[#This Row],[NegotiationID]]&amp;"FinalReject",Tabelle12[NegotiationID]&amp;Tabelle12[ActionType],Tabelle12[ActionType],,0))</f>
        <v>FinalAccept</v>
      </c>
      <c r="N162">
        <v>21</v>
      </c>
      <c r="O162">
        <v>1242</v>
      </c>
      <c r="P162">
        <v>8</v>
      </c>
    </row>
    <row r="163" ht="15" customHeight="1">
      <c r="A163" t="e">
        <f t="shared" ca="1" si="574"/>
        <v>#VALUE!</v>
      </c>
      <c r="B163" t="e">
        <f t="array" ref="B163" ca="1">_xlfn.XLOOKUP(Tabelle12[[#This Row],[ExperimentID]]&amp;Tabelle12[[#This Row],[NegotiationID]]&amp;Tabelle12[[#This Row],[MessageID]],ALL_IN_ONE[ExperimentID]&amp;ALL_IN_ONE[NegotiationID]&amp;ALL_IN_ONE[MessageID],ALL_IN_ONE[Gesamt_ID],,0)</f>
        <v>#VALUE!</v>
      </c>
      <c r="C163">
        <v>41646</v>
      </c>
      <c r="D163" t="s">
        <v>4699</v>
      </c>
      <c r="E163">
        <v>47410</v>
      </c>
      <c r="F163">
        <v>41633</v>
      </c>
      <c r="G163">
        <v>41636</v>
      </c>
      <c r="H163" t="s">
        <v>19</v>
      </c>
      <c r="I163" t="str">
        <f t="array" ref="I163">IFERROR(_xlfn.XLOOKUP(Tabelle12[[#This Row],[NegotiationID]]&amp;"FinalAccept",Tabelle12[NegotiationID]&amp;Tabelle12[ActionType],Tabelle12[ActionType],,0),_xlfn.XLOOKUP(Tabelle12[[#This Row],[NegotiationID]]&amp;"FinalReject",Tabelle12[NegotiationID]&amp;Tabelle12[ActionType],Tabelle12[ActionType],,0))</f>
        <v>FinalAccept</v>
      </c>
      <c r="J163">
        <v>1</v>
      </c>
      <c r="K163">
        <v>0</v>
      </c>
      <c r="L163">
        <v>1</v>
      </c>
      <c r="M163">
        <v>1</v>
      </c>
      <c r="N163">
        <v>50</v>
      </c>
      <c r="O163">
        <v>1242</v>
      </c>
      <c r="P163">
        <v>8</v>
      </c>
      <c r="Q163" s="3" t="s">
        <v>4835</v>
      </c>
    </row>
    <row r="164" ht="15" customHeight="1">
      <c r="A164" t="e">
        <f t="shared" ca="1" si="574"/>
        <v>#VALUE!</v>
      </c>
      <c r="B164" t="e">
        <f t="array" ref="B164" ca="1">_xlfn.XLOOKUP(Tabelle12[[#This Row],[ExperimentID]]&amp;Tabelle12[[#This Row],[NegotiationID]]&amp;Tabelle12[[#This Row],[MessageID]],ALL_IN_ONE[ExperimentID]&amp;ALL_IN_ONE[NegotiationID]&amp;ALL_IN_ONE[MessageID],ALL_IN_ONE[Gesamt_ID],,0)</f>
        <v>#VALUE!</v>
      </c>
      <c r="C164">
        <v>41646</v>
      </c>
      <c r="D164" t="s">
        <v>4699</v>
      </c>
      <c r="E164">
        <v>47619</v>
      </c>
      <c r="F164">
        <v>41636</v>
      </c>
      <c r="G164">
        <v>41633</v>
      </c>
      <c r="H164" t="s">
        <v>31</v>
      </c>
      <c r="I164" t="str">
        <f t="array" ref="I164">IFERROR(_xlfn.XLOOKUP(Tabelle12[[#This Row],[NegotiationID]]&amp;"FinalAccept",Tabelle12[NegotiationID]&amp;Tabelle12[ActionType],Tabelle12[ActionType],,0),_xlfn.XLOOKUP(Tabelle12[[#This Row],[NegotiationID]]&amp;"FinalReject",Tabelle12[NegotiationID]&amp;Tabelle12[ActionType],Tabelle12[ActionType],,0))</f>
        <v>FinalAccept</v>
      </c>
      <c r="J164">
        <v>0.9375</v>
      </c>
      <c r="K164">
        <v>0.02</v>
      </c>
      <c r="L164">
        <v>0.95750000000000002</v>
      </c>
      <c r="M164">
        <v>0.91749999999999998</v>
      </c>
      <c r="N164">
        <v>56</v>
      </c>
      <c r="O164">
        <v>1242</v>
      </c>
      <c r="P164">
        <v>8</v>
      </c>
      <c r="Q164" s="3" t="s">
        <v>4836</v>
      </c>
    </row>
    <row r="165" ht="15" customHeight="1">
      <c r="A165" t="e">
        <f t="shared" ca="1" si="574"/>
        <v>#VALUE!</v>
      </c>
      <c r="B165" t="e">
        <f t="array" ref="B165" ca="1">_xlfn.XLOOKUP(Tabelle12[[#This Row],[ExperimentID]]&amp;Tabelle12[[#This Row],[NegotiationID]]&amp;Tabelle12[[#This Row],[MessageID]],ALL_IN_ONE[ExperimentID]&amp;ALL_IN_ONE[NegotiationID]&amp;ALL_IN_ONE[MessageID],ALL_IN_ONE[Gesamt_ID],,0)</f>
        <v>#VALUE!</v>
      </c>
      <c r="C165">
        <v>41646</v>
      </c>
      <c r="D165" t="s">
        <v>4699</v>
      </c>
      <c r="E165">
        <v>47683</v>
      </c>
      <c r="F165">
        <v>41633</v>
      </c>
      <c r="G165">
        <v>41636</v>
      </c>
      <c r="H165" t="s">
        <v>31</v>
      </c>
      <c r="I165" t="str">
        <f t="array" ref="I165">IFERROR(_xlfn.XLOOKUP(Tabelle12[[#This Row],[NegotiationID]]&amp;"FinalAccept",Tabelle12[NegotiationID]&amp;Tabelle12[ActionType],Tabelle12[ActionType],,0),_xlfn.XLOOKUP(Tabelle12[[#This Row],[NegotiationID]]&amp;"FinalReject",Tabelle12[NegotiationID]&amp;Tabelle12[ActionType],Tabelle12[ActionType],,0))</f>
        <v>FinalAccept</v>
      </c>
      <c r="J165">
        <v>0.8508</v>
      </c>
      <c r="K165">
        <v>0.20849999999999999</v>
      </c>
      <c r="L165">
        <v>1.0592999999999999</v>
      </c>
      <c r="M165">
        <v>0.64229999999999998</v>
      </c>
      <c r="N165">
        <v>343</v>
      </c>
      <c r="O165">
        <v>1242</v>
      </c>
      <c r="P165">
        <v>8</v>
      </c>
      <c r="Q165" s="3" t="s">
        <v>4837</v>
      </c>
    </row>
    <row r="166" ht="15" customHeight="1">
      <c r="A166" t="e">
        <f t="shared" ca="1" si="574"/>
        <v>#VALUE!</v>
      </c>
      <c r="B166" t="e">
        <f t="array" ref="B166" ca="1">_xlfn.XLOOKUP(Tabelle12[[#This Row],[ExperimentID]]&amp;Tabelle12[[#This Row],[NegotiationID]]&amp;Tabelle12[[#This Row],[MessageID]],ALL_IN_ONE[ExperimentID]&amp;ALL_IN_ONE[NegotiationID]&amp;ALL_IN_ONE[MessageID],ALL_IN_ONE[Gesamt_ID],,0)</f>
        <v>#VALUE!</v>
      </c>
      <c r="C166">
        <v>41646</v>
      </c>
      <c r="D166" t="s">
        <v>4699</v>
      </c>
      <c r="E166">
        <v>47880</v>
      </c>
      <c r="F166">
        <v>41636</v>
      </c>
      <c r="G166">
        <v>41633</v>
      </c>
      <c r="H166" t="s">
        <v>31</v>
      </c>
      <c r="I166" t="str">
        <f t="array" ref="I166">IFERROR(_xlfn.XLOOKUP(Tabelle12[[#This Row],[NegotiationID]]&amp;"FinalAccept",Tabelle12[NegotiationID]&amp;Tabelle12[ActionType],Tabelle12[ActionType],,0),_xlfn.XLOOKUP(Tabelle12[[#This Row],[NegotiationID]]&amp;"FinalReject",Tabelle12[NegotiationID]&amp;Tabelle12[ActionType],Tabelle12[ActionType],,0))</f>
        <v>FinalAccept</v>
      </c>
      <c r="J166">
        <v>0.73350000000000004</v>
      </c>
      <c r="K166">
        <v>0.36749999999999999</v>
      </c>
      <c r="L166">
        <v>1.101</v>
      </c>
      <c r="M166">
        <v>0.36599999999999999</v>
      </c>
      <c r="N166">
        <v>315</v>
      </c>
      <c r="O166">
        <v>1242</v>
      </c>
      <c r="P166">
        <v>8</v>
      </c>
      <c r="Q166" s="3" t="s">
        <v>4838</v>
      </c>
    </row>
    <row r="167" ht="15" customHeight="1">
      <c r="A167" t="e">
        <f t="shared" ca="1" si="574"/>
        <v>#VALUE!</v>
      </c>
      <c r="B167" t="e">
        <f t="array" ref="B167" ca="1">_xlfn.XLOOKUP(Tabelle12[[#This Row],[ExperimentID]]&amp;Tabelle12[[#This Row],[NegotiationID]]&amp;Tabelle12[[#This Row],[MessageID]],ALL_IN_ONE[ExperimentID]&amp;ALL_IN_ONE[NegotiationID]&amp;ALL_IN_ONE[MessageID],ALL_IN_ONE[Gesamt_ID],,0)</f>
        <v>#VALUE!</v>
      </c>
      <c r="C167">
        <v>41646</v>
      </c>
      <c r="D167" t="s">
        <v>4699</v>
      </c>
      <c r="E167">
        <v>48242</v>
      </c>
      <c r="F167">
        <v>41633</v>
      </c>
      <c r="G167">
        <v>41636</v>
      </c>
      <c r="H167" t="s">
        <v>31</v>
      </c>
      <c r="I167" t="str">
        <f t="array" ref="I167">IFERROR(_xlfn.XLOOKUP(Tabelle12[[#This Row],[NegotiationID]]&amp;"FinalAccept",Tabelle12[NegotiationID]&amp;Tabelle12[ActionType],Tabelle12[ActionType],,0),_xlfn.XLOOKUP(Tabelle12[[#This Row],[NegotiationID]]&amp;"FinalReject",Tabelle12[NegotiationID]&amp;Tabelle12[ActionType],Tabelle12[ActionType],,0))</f>
        <v>FinalAccept</v>
      </c>
      <c r="J167">
        <v>0.65820000000000001</v>
      </c>
      <c r="K167">
        <v>0.42049999999999998</v>
      </c>
      <c r="L167">
        <v>1.0787</v>
      </c>
      <c r="M167">
        <v>0.23769999999999999</v>
      </c>
      <c r="N167">
        <v>260</v>
      </c>
      <c r="O167">
        <v>1242</v>
      </c>
      <c r="P167">
        <v>8</v>
      </c>
      <c r="Q167" s="3" t="s">
        <v>4839</v>
      </c>
    </row>
    <row r="168" ht="15" customHeight="1">
      <c r="A168" t="e">
        <f t="shared" ca="1" si="574"/>
        <v>#VALUE!</v>
      </c>
      <c r="B168" t="e">
        <f t="array" ref="B168" ca="1">_xlfn.XLOOKUP(Tabelle12[[#This Row],[ExperimentID]]&amp;Tabelle12[[#This Row],[NegotiationID]]&amp;Tabelle12[[#This Row],[MessageID]],ALL_IN_ONE[ExperimentID]&amp;ALL_IN_ONE[NegotiationID]&amp;ALL_IN_ONE[MessageID],ALL_IN_ONE[Gesamt_ID],,0)</f>
        <v>#VALUE!</v>
      </c>
      <c r="C168">
        <v>41646</v>
      </c>
      <c r="D168" t="s">
        <v>4699</v>
      </c>
      <c r="E168">
        <v>48255</v>
      </c>
      <c r="F168">
        <v>41636</v>
      </c>
      <c r="G168">
        <v>41633</v>
      </c>
      <c r="H168" t="s">
        <v>31</v>
      </c>
      <c r="I168" t="str">
        <f t="array" ref="I168">IFERROR(_xlfn.XLOOKUP(Tabelle12[[#This Row],[NegotiationID]]&amp;"FinalAccept",Tabelle12[NegotiationID]&amp;Tabelle12[ActionType],Tabelle12[ActionType],,0),_xlfn.XLOOKUP(Tabelle12[[#This Row],[NegotiationID]]&amp;"FinalReject",Tabelle12[NegotiationID]&amp;Tabelle12[ActionType],Tabelle12[ActionType],,0))</f>
        <v>FinalAccept</v>
      </c>
      <c r="J168">
        <v>0.51349999999999996</v>
      </c>
      <c r="K168">
        <v>0.70330000000000004</v>
      </c>
      <c r="L168">
        <v>1.2168000000000001</v>
      </c>
      <c r="M168">
        <v>0.1898</v>
      </c>
      <c r="N168">
        <v>136</v>
      </c>
      <c r="O168">
        <v>1242</v>
      </c>
      <c r="P168">
        <v>8</v>
      </c>
      <c r="Q168" s="3" t="s">
        <v>4840</v>
      </c>
    </row>
    <row r="169" ht="15" customHeight="1">
      <c r="A169" t="e">
        <f t="shared" ca="1" si="574"/>
        <v>#VALUE!</v>
      </c>
      <c r="B169" t="e">
        <f t="array" ref="B169" ca="1">_xlfn.XLOOKUP(Tabelle12[[#This Row],[ExperimentID]]&amp;Tabelle12[[#This Row],[NegotiationID]]&amp;Tabelle12[[#This Row],[MessageID]],ALL_IN_ONE[ExperimentID]&amp;ALL_IN_ONE[NegotiationID]&amp;ALL_IN_ONE[MessageID],ALL_IN_ONE[Gesamt_ID],,0)</f>
        <v>#VALUE!</v>
      </c>
      <c r="C169">
        <v>41646</v>
      </c>
      <c r="D169" t="s">
        <v>4699</v>
      </c>
      <c r="E169">
        <v>48321</v>
      </c>
      <c r="F169">
        <v>41633</v>
      </c>
      <c r="G169">
        <v>41636</v>
      </c>
      <c r="H169" t="s">
        <v>20</v>
      </c>
      <c r="I169" t="str">
        <f t="array" ref="I169">IFERROR(_xlfn.XLOOKUP(Tabelle12[[#This Row],[NegotiationID]]&amp;"FinalAccept",Tabelle12[NegotiationID]&amp;Tabelle12[ActionType],Tabelle12[ActionType],,0),_xlfn.XLOOKUP(Tabelle12[[#This Row],[NegotiationID]]&amp;"FinalReject",Tabelle12[NegotiationID]&amp;Tabelle12[ActionType],Tabelle12[ActionType],,0))</f>
        <v>FinalAccept</v>
      </c>
      <c r="J169">
        <v>0.70330000000000004</v>
      </c>
      <c r="K169">
        <v>0.51349999999999996</v>
      </c>
      <c r="L169">
        <v>1.2168000000000001</v>
      </c>
      <c r="M169">
        <v>0.1898</v>
      </c>
      <c r="N169">
        <v>61</v>
      </c>
      <c r="O169">
        <v>1242</v>
      </c>
      <c r="P169">
        <v>8</v>
      </c>
      <c r="Q169" s="3" t="s">
        <v>4841</v>
      </c>
    </row>
    <row r="170" ht="14.5" hidden="1">
      <c r="A170" t="e">
        <f t="shared" ca="1" si="574"/>
        <v>#VALUE!</v>
      </c>
      <c r="B170" t="e">
        <f t="array" ref="B170" ca="1">_xlfn.XLOOKUP(Tabelle12[[#This Row],[ExperimentID]]&amp;Tabelle12[[#This Row],[NegotiationID]]&amp;Tabelle12[[#This Row],[MessageID]],ALL_IN_ONE[ExperimentID]&amp;ALL_IN_ONE[NegotiationID]&amp;ALL_IN_ONE[MessageID],ALL_IN_ONE[Gesamt_ID],,0)</f>
        <v>#VALUE!</v>
      </c>
      <c r="C170">
        <v>41674</v>
      </c>
      <c r="D170" t="s">
        <v>4699</v>
      </c>
      <c r="E170">
        <v>41675</v>
      </c>
      <c r="H170" t="s">
        <v>6019</v>
      </c>
      <c r="I170" t="str">
        <f t="array" ref="I170">IFERROR(_xlfn.XLOOKUP(Tabelle12[[#This Row],[NegotiationID]]&amp;"FinalAccept",Tabelle12[NegotiationID]&amp;Tabelle12[ActionType],Tabelle12[ActionType],,0),_xlfn.XLOOKUP(Tabelle12[[#This Row],[NegotiationID]]&amp;"FinalReject",Tabelle12[NegotiationID]&amp;Tabelle12[ActionType],Tabelle12[ActionType],,0))</f>
        <v>FinalAccept</v>
      </c>
      <c r="N170">
        <v>21</v>
      </c>
      <c r="O170">
        <v>1864</v>
      </c>
      <c r="P170">
        <v>12</v>
      </c>
    </row>
    <row r="171" ht="101.5" hidden="1">
      <c r="A171" t="e">
        <f t="shared" ca="1" si="574"/>
        <v>#VALUE!</v>
      </c>
      <c r="B171" t="e">
        <f t="array" ref="B171" ca="1">_xlfn.XLOOKUP(Tabelle12[[#This Row],[ExperimentID]]&amp;Tabelle12[[#This Row],[NegotiationID]]&amp;Tabelle12[[#This Row],[MessageID]],ALL_IN_ONE[ExperimentID]&amp;ALL_IN_ONE[NegotiationID]&amp;ALL_IN_ONE[MessageID],ALL_IN_ONE[Gesamt_ID],,0)</f>
        <v>#VALUE!</v>
      </c>
      <c r="C171">
        <v>41674</v>
      </c>
      <c r="D171" t="s">
        <v>4699</v>
      </c>
      <c r="E171">
        <v>47510</v>
      </c>
      <c r="F171">
        <v>41661</v>
      </c>
      <c r="G171">
        <v>41664</v>
      </c>
      <c r="H171" t="s">
        <v>22</v>
      </c>
      <c r="I171" t="str">
        <f t="array" ref="I171">IFERROR(_xlfn.XLOOKUP(Tabelle12[[#This Row],[NegotiationID]]&amp;"FinalAccept",Tabelle12[NegotiationID]&amp;Tabelle12[ActionType],Tabelle12[ActionType],,0),_xlfn.XLOOKUP(Tabelle12[[#This Row],[NegotiationID]]&amp;"FinalReject",Tabelle12[NegotiationID]&amp;Tabelle12[ActionType],Tabelle12[ActionType],,0))</f>
        <v>FinalAccept</v>
      </c>
      <c r="N171">
        <v>170</v>
      </c>
      <c r="O171">
        <v>1864</v>
      </c>
      <c r="P171">
        <v>12</v>
      </c>
      <c r="Q171" s="3" t="s">
        <v>6753</v>
      </c>
    </row>
    <row r="172" ht="246.5" hidden="1">
      <c r="A172" t="e">
        <f t="shared" ca="1" si="574"/>
        <v>#VALUE!</v>
      </c>
      <c r="B172" t="e">
        <f t="array" ref="B172" ca="1">_xlfn.XLOOKUP(Tabelle12[[#This Row],[ExperimentID]]&amp;Tabelle12[[#This Row],[NegotiationID]]&amp;Tabelle12[[#This Row],[MessageID]],ALL_IN_ONE[ExperimentID]&amp;ALL_IN_ONE[NegotiationID]&amp;ALL_IN_ONE[MessageID],ALL_IN_ONE[Gesamt_ID],,0)</f>
        <v>#VALUE!</v>
      </c>
      <c r="C172">
        <v>41674</v>
      </c>
      <c r="D172" t="s">
        <v>4699</v>
      </c>
      <c r="E172">
        <v>47811</v>
      </c>
      <c r="F172">
        <v>41664</v>
      </c>
      <c r="G172">
        <v>41661</v>
      </c>
      <c r="H172" t="s">
        <v>24</v>
      </c>
      <c r="I172" t="str">
        <f t="array" ref="I172">IFERROR(_xlfn.XLOOKUP(Tabelle12[[#This Row],[NegotiationID]]&amp;"FinalAccept",Tabelle12[NegotiationID]&amp;Tabelle12[ActionType],Tabelle12[ActionType],,0),_xlfn.XLOOKUP(Tabelle12[[#This Row],[NegotiationID]]&amp;"FinalReject",Tabelle12[NegotiationID]&amp;Tabelle12[ActionType],Tabelle12[ActionType],,0))</f>
        <v>FinalAccept</v>
      </c>
      <c r="N172">
        <v>385</v>
      </c>
      <c r="O172">
        <v>1864</v>
      </c>
      <c r="P172">
        <v>12</v>
      </c>
      <c r="Q172" s="3" t="s">
        <v>6754</v>
      </c>
    </row>
    <row r="173" ht="116" hidden="1">
      <c r="A173" t="e">
        <f t="shared" ca="1" si="574"/>
        <v>#VALUE!</v>
      </c>
      <c r="B173" t="e">
        <f t="array" ref="B173" ca="1">_xlfn.XLOOKUP(Tabelle12[[#This Row],[ExperimentID]]&amp;Tabelle12[[#This Row],[NegotiationID]]&amp;Tabelle12[[#This Row],[MessageID]],ALL_IN_ONE[ExperimentID]&amp;ALL_IN_ONE[NegotiationID]&amp;ALL_IN_ONE[MessageID],ALL_IN_ONE[Gesamt_ID],,0)</f>
        <v>#VALUE!</v>
      </c>
      <c r="C173">
        <v>41674</v>
      </c>
      <c r="D173" t="s">
        <v>4699</v>
      </c>
      <c r="E173">
        <v>48056</v>
      </c>
      <c r="F173">
        <v>41661</v>
      </c>
      <c r="G173">
        <v>41664</v>
      </c>
      <c r="H173" t="s">
        <v>22</v>
      </c>
      <c r="I173" t="str">
        <f t="array" ref="I173">IFERROR(_xlfn.XLOOKUP(Tabelle12[[#This Row],[NegotiationID]]&amp;"FinalAccept",Tabelle12[NegotiationID]&amp;Tabelle12[ActionType],Tabelle12[ActionType],,0),_xlfn.XLOOKUP(Tabelle12[[#This Row],[NegotiationID]]&amp;"FinalReject",Tabelle12[NegotiationID]&amp;Tabelle12[ActionType],Tabelle12[ActionType],,0))</f>
        <v>FinalAccept</v>
      </c>
      <c r="N173">
        <v>134</v>
      </c>
      <c r="O173">
        <v>1864</v>
      </c>
      <c r="P173">
        <v>12</v>
      </c>
      <c r="Q173" s="3" t="s">
        <v>6755</v>
      </c>
    </row>
    <row r="174" ht="58" hidden="1">
      <c r="A174" t="e">
        <f t="shared" ca="1" si="574"/>
        <v>#VALUE!</v>
      </c>
      <c r="B174" t="e">
        <f t="array" ref="B174" ca="1">_xlfn.XLOOKUP(Tabelle12[[#This Row],[ExperimentID]]&amp;Tabelle12[[#This Row],[NegotiationID]]&amp;Tabelle12[[#This Row],[MessageID]],ALL_IN_ONE[ExperimentID]&amp;ALL_IN_ONE[NegotiationID]&amp;ALL_IN_ONE[MessageID],ALL_IN_ONE[Gesamt_ID],,0)</f>
        <v>#VALUE!</v>
      </c>
      <c r="C174">
        <v>41674</v>
      </c>
      <c r="D174" t="s">
        <v>4699</v>
      </c>
      <c r="E174">
        <v>48063</v>
      </c>
      <c r="F174">
        <v>41664</v>
      </c>
      <c r="G174">
        <v>41661</v>
      </c>
      <c r="H174" t="s">
        <v>24</v>
      </c>
      <c r="I174" t="str">
        <f t="array" ref="I174">IFERROR(_xlfn.XLOOKUP(Tabelle12[[#This Row],[NegotiationID]]&amp;"FinalAccept",Tabelle12[NegotiationID]&amp;Tabelle12[ActionType],Tabelle12[ActionType],,0),_xlfn.XLOOKUP(Tabelle12[[#This Row],[NegotiationID]]&amp;"FinalReject",Tabelle12[NegotiationID]&amp;Tabelle12[ActionType],Tabelle12[ActionType],,0))</f>
        <v>FinalAccept</v>
      </c>
      <c r="N174">
        <v>125</v>
      </c>
      <c r="O174">
        <v>1864</v>
      </c>
      <c r="P174">
        <v>12</v>
      </c>
      <c r="Q174" s="3" t="s">
        <v>6756</v>
      </c>
    </row>
    <row r="175" ht="15" customHeight="1">
      <c r="A175" t="e">
        <f t="shared" ca="1" si="574"/>
        <v>#VALUE!</v>
      </c>
      <c r="B175" t="e">
        <f t="array" ref="B175" ca="1">_xlfn.XLOOKUP(Tabelle12[[#This Row],[ExperimentID]]&amp;Tabelle12[[#This Row],[NegotiationID]]&amp;Tabelle12[[#This Row],[MessageID]],ALL_IN_ONE[ExperimentID]&amp;ALL_IN_ONE[NegotiationID]&amp;ALL_IN_ONE[MessageID],ALL_IN_ONE[Gesamt_ID],,0)</f>
        <v>#VALUE!</v>
      </c>
      <c r="C175">
        <v>41674</v>
      </c>
      <c r="D175" t="s">
        <v>4699</v>
      </c>
      <c r="E175">
        <v>48200</v>
      </c>
      <c r="F175">
        <v>41661</v>
      </c>
      <c r="G175">
        <v>41664</v>
      </c>
      <c r="H175" t="s">
        <v>19</v>
      </c>
      <c r="I175" t="str">
        <f t="array" ref="I175">IFERROR(_xlfn.XLOOKUP(Tabelle12[[#This Row],[NegotiationID]]&amp;"FinalAccept",Tabelle12[NegotiationID]&amp;Tabelle12[ActionType],Tabelle12[ActionType],,0),_xlfn.XLOOKUP(Tabelle12[[#This Row],[NegotiationID]]&amp;"FinalReject",Tabelle12[NegotiationID]&amp;Tabelle12[ActionType],Tabelle12[ActionType],,0))</f>
        <v>FinalAccept</v>
      </c>
      <c r="J175">
        <v>0.72999999999999998</v>
      </c>
      <c r="K175">
        <v>0.49349999999999999</v>
      </c>
      <c r="L175">
        <v>1.2235</v>
      </c>
      <c r="M175">
        <v>0.23649999999999999</v>
      </c>
      <c r="N175">
        <v>185</v>
      </c>
      <c r="O175">
        <v>1864</v>
      </c>
      <c r="P175">
        <v>12</v>
      </c>
      <c r="Q175" s="3" t="s">
        <v>4842</v>
      </c>
    </row>
    <row r="176" ht="15" customHeight="1">
      <c r="A176" t="e">
        <f t="shared" ca="1" si="574"/>
        <v>#VALUE!</v>
      </c>
      <c r="B176" t="e">
        <f t="array" ref="B176" ca="1">_xlfn.XLOOKUP(Tabelle12[[#This Row],[ExperimentID]]&amp;Tabelle12[[#This Row],[NegotiationID]]&amp;Tabelle12[[#This Row],[MessageID]],ALL_IN_ONE[ExperimentID]&amp;ALL_IN_ONE[NegotiationID]&amp;ALL_IN_ONE[MessageID],ALL_IN_ONE[Gesamt_ID],,0)</f>
        <v>#VALUE!</v>
      </c>
      <c r="C176">
        <v>41674</v>
      </c>
      <c r="D176" t="s">
        <v>4699</v>
      </c>
      <c r="E176">
        <v>48558</v>
      </c>
      <c r="F176">
        <v>41664</v>
      </c>
      <c r="G176">
        <v>41661</v>
      </c>
      <c r="H176" t="s">
        <v>31</v>
      </c>
      <c r="I176" t="str">
        <f t="array" ref="I176">IFERROR(_xlfn.XLOOKUP(Tabelle12[[#This Row],[NegotiationID]]&amp;"FinalAccept",Tabelle12[NegotiationID]&amp;Tabelle12[ActionType],Tabelle12[ActionType],,0),_xlfn.XLOOKUP(Tabelle12[[#This Row],[NegotiationID]]&amp;"FinalReject",Tabelle12[NegotiationID]&amp;Tabelle12[ActionType],Tabelle12[ActionType],,0))</f>
        <v>FinalAccept</v>
      </c>
      <c r="J176">
        <v>0.84350000000000003</v>
      </c>
      <c r="K176">
        <v>0.21329999999999999</v>
      </c>
      <c r="L176">
        <v>1.0568</v>
      </c>
      <c r="M176">
        <v>0.63019999999999998</v>
      </c>
      <c r="N176">
        <v>137</v>
      </c>
      <c r="O176">
        <v>1864</v>
      </c>
      <c r="P176">
        <v>12</v>
      </c>
      <c r="Q176" s="3" t="s">
        <v>4843</v>
      </c>
    </row>
    <row r="177" ht="15" customHeight="1">
      <c r="A177" t="e">
        <f t="shared" ca="1" si="574"/>
        <v>#VALUE!</v>
      </c>
      <c r="B177" t="e">
        <f t="array" ref="B177" ca="1">_xlfn.XLOOKUP(Tabelle12[[#This Row],[ExperimentID]]&amp;Tabelle12[[#This Row],[NegotiationID]]&amp;Tabelle12[[#This Row],[MessageID]],ALL_IN_ONE[ExperimentID]&amp;ALL_IN_ONE[NegotiationID]&amp;ALL_IN_ONE[MessageID],ALL_IN_ONE[Gesamt_ID],,0)</f>
        <v>#VALUE!</v>
      </c>
      <c r="C177">
        <v>41674</v>
      </c>
      <c r="D177" t="s">
        <v>4699</v>
      </c>
      <c r="E177">
        <v>48687</v>
      </c>
      <c r="F177">
        <v>41661</v>
      </c>
      <c r="G177">
        <v>41664</v>
      </c>
      <c r="H177" t="s">
        <v>31</v>
      </c>
      <c r="I177" t="str">
        <f t="array" ref="I177">IFERROR(_xlfn.XLOOKUP(Tabelle12[[#This Row],[NegotiationID]]&amp;"FinalAccept",Tabelle12[NegotiationID]&amp;Tabelle12[ActionType],Tabelle12[ActionType],,0),_xlfn.XLOOKUP(Tabelle12[[#This Row],[NegotiationID]]&amp;"FinalReject",Tabelle12[NegotiationID]&amp;Tabelle12[ActionType],Tabelle12[ActionType],,0))</f>
        <v>FinalAccept</v>
      </c>
      <c r="J177">
        <v>0.61170000000000002</v>
      </c>
      <c r="K177">
        <v>0.49349999999999999</v>
      </c>
      <c r="L177">
        <v>1.1052</v>
      </c>
      <c r="M177">
        <v>0.1182</v>
      </c>
      <c r="N177">
        <v>159</v>
      </c>
      <c r="O177">
        <v>1864</v>
      </c>
      <c r="P177">
        <v>12</v>
      </c>
      <c r="Q177" s="3" t="s">
        <v>4844</v>
      </c>
    </row>
    <row r="178" ht="15" customHeight="1">
      <c r="A178" t="e">
        <f t="shared" ca="1" si="574"/>
        <v>#VALUE!</v>
      </c>
      <c r="B178" t="e">
        <f t="array" ref="B178" ca="1">_xlfn.XLOOKUP(Tabelle12[[#This Row],[ExperimentID]]&amp;Tabelle12[[#This Row],[NegotiationID]]&amp;Tabelle12[[#This Row],[MessageID]],ALL_IN_ONE[ExperimentID]&amp;ALL_IN_ONE[NegotiationID]&amp;ALL_IN_ONE[MessageID],ALL_IN_ONE[Gesamt_ID],,0)</f>
        <v>#VALUE!</v>
      </c>
      <c r="C178">
        <v>41674</v>
      </c>
      <c r="D178" t="s">
        <v>4699</v>
      </c>
      <c r="E178">
        <v>48843</v>
      </c>
      <c r="F178">
        <v>41664</v>
      </c>
      <c r="G178">
        <v>41661</v>
      </c>
      <c r="H178" t="s">
        <v>31</v>
      </c>
      <c r="I178" t="str">
        <f t="array" ref="I178">IFERROR(_xlfn.XLOOKUP(Tabelle12[[#This Row],[NegotiationID]]&amp;"FinalAccept",Tabelle12[NegotiationID]&amp;Tabelle12[ActionType],Tabelle12[ActionType],,0),_xlfn.XLOOKUP(Tabelle12[[#This Row],[NegotiationID]]&amp;"FinalReject",Tabelle12[NegotiationID]&amp;Tabelle12[ActionType],Tabelle12[ActionType],,0))</f>
        <v>FinalAccept</v>
      </c>
      <c r="J178">
        <v>0.63349999999999995</v>
      </c>
      <c r="K178">
        <v>0.41999999999999998</v>
      </c>
      <c r="L178">
        <v>1.0535000000000001</v>
      </c>
      <c r="M178">
        <v>0.2135</v>
      </c>
      <c r="N178">
        <v>213</v>
      </c>
      <c r="O178">
        <v>1864</v>
      </c>
      <c r="P178">
        <v>12</v>
      </c>
      <c r="Q178" s="3" t="s">
        <v>4845</v>
      </c>
    </row>
    <row r="179" ht="15" customHeight="1">
      <c r="A179" t="e">
        <f t="shared" ca="1" si="574"/>
        <v>#VALUE!</v>
      </c>
      <c r="B179" t="e">
        <f t="array" ref="B179" ca="1">_xlfn.XLOOKUP(Tabelle12[[#This Row],[ExperimentID]]&amp;Tabelle12[[#This Row],[NegotiationID]]&amp;Tabelle12[[#This Row],[MessageID]],ALL_IN_ONE[ExperimentID]&amp;ALL_IN_ONE[NegotiationID]&amp;ALL_IN_ONE[MessageID],ALL_IN_ONE[Gesamt_ID],,0)</f>
        <v>#VALUE!</v>
      </c>
      <c r="C179">
        <v>41674</v>
      </c>
      <c r="D179" t="s">
        <v>4699</v>
      </c>
      <c r="E179">
        <v>49266</v>
      </c>
      <c r="F179">
        <v>41661</v>
      </c>
      <c r="G179">
        <v>41664</v>
      </c>
      <c r="H179" t="s">
        <v>31</v>
      </c>
      <c r="I179" t="str">
        <f t="array" ref="I179">IFERROR(_xlfn.XLOOKUP(Tabelle12[[#This Row],[NegotiationID]]&amp;"FinalAccept",Tabelle12[NegotiationID]&amp;Tabelle12[ActionType],Tabelle12[ActionType],,0),_xlfn.XLOOKUP(Tabelle12[[#This Row],[NegotiationID]]&amp;"FinalReject",Tabelle12[NegotiationID]&amp;Tabelle12[ActionType],Tabelle12[ActionType],,0))</f>
        <v>FinalAccept</v>
      </c>
      <c r="J179">
        <v>0.51580000000000004</v>
      </c>
      <c r="K179">
        <v>0.55600000000000005</v>
      </c>
      <c r="L179">
        <v>1.0718000000000001</v>
      </c>
      <c r="M179">
        <v>0.0402</v>
      </c>
      <c r="N179">
        <v>260</v>
      </c>
      <c r="O179">
        <v>1864</v>
      </c>
      <c r="P179">
        <v>12</v>
      </c>
      <c r="Q179" s="3" t="s">
        <v>4846</v>
      </c>
    </row>
    <row r="180" ht="15" customHeight="1">
      <c r="A180" t="e">
        <f t="shared" ca="1" si="574"/>
        <v>#VALUE!</v>
      </c>
      <c r="B180" t="e">
        <f t="array" ref="B180" ca="1">_xlfn.XLOOKUP(Tabelle12[[#This Row],[ExperimentID]]&amp;Tabelle12[[#This Row],[NegotiationID]]&amp;Tabelle12[[#This Row],[MessageID]],ALL_IN_ONE[ExperimentID]&amp;ALL_IN_ONE[NegotiationID]&amp;ALL_IN_ONE[MessageID],ALL_IN_ONE[Gesamt_ID],,0)</f>
        <v>#VALUE!</v>
      </c>
      <c r="C180">
        <v>41674</v>
      </c>
      <c r="D180" t="s">
        <v>4699</v>
      </c>
      <c r="E180">
        <v>49317</v>
      </c>
      <c r="F180">
        <v>41664</v>
      </c>
      <c r="G180">
        <v>41661</v>
      </c>
      <c r="H180" t="s">
        <v>31</v>
      </c>
      <c r="I180" t="str">
        <f t="array" ref="I180">IFERROR(_xlfn.XLOOKUP(Tabelle12[[#This Row],[NegotiationID]]&amp;"FinalAccept",Tabelle12[NegotiationID]&amp;Tabelle12[ActionType],Tabelle12[ActionType],,0),_xlfn.XLOOKUP(Tabelle12[[#This Row],[NegotiationID]]&amp;"FinalReject",Tabelle12[NegotiationID]&amp;Tabelle12[ActionType],Tabelle12[ActionType],,0))</f>
        <v>FinalAccept</v>
      </c>
      <c r="J180">
        <v>0.59599999999999997</v>
      </c>
      <c r="K180">
        <v>0.46250000000000002</v>
      </c>
      <c r="L180">
        <v>1.0585</v>
      </c>
      <c r="M180">
        <v>0.13350000000000001</v>
      </c>
      <c r="N180">
        <v>63</v>
      </c>
      <c r="O180">
        <v>1864</v>
      </c>
      <c r="P180">
        <v>12</v>
      </c>
      <c r="Q180" s="3" t="s">
        <v>4847</v>
      </c>
    </row>
    <row r="181" ht="15" customHeight="1">
      <c r="A181" t="e">
        <f t="shared" ca="1" si="574"/>
        <v>#VALUE!</v>
      </c>
      <c r="B181" t="e">
        <f t="array" ref="B181" ca="1">_xlfn.XLOOKUP(Tabelle12[[#This Row],[ExperimentID]]&amp;Tabelle12[[#This Row],[NegotiationID]]&amp;Tabelle12[[#This Row],[MessageID]],ALL_IN_ONE[ExperimentID]&amp;ALL_IN_ONE[NegotiationID]&amp;ALL_IN_ONE[MessageID],ALL_IN_ONE[Gesamt_ID],,0)</f>
        <v>#VALUE!</v>
      </c>
      <c r="C181">
        <v>41674</v>
      </c>
      <c r="D181" t="s">
        <v>4699</v>
      </c>
      <c r="E181">
        <v>49583</v>
      </c>
      <c r="F181">
        <v>41661</v>
      </c>
      <c r="G181">
        <v>41664</v>
      </c>
      <c r="H181" t="s">
        <v>20</v>
      </c>
      <c r="I181" t="str">
        <f t="array" ref="I181">IFERROR(_xlfn.XLOOKUP(Tabelle12[[#This Row],[NegotiationID]]&amp;"FinalAccept",Tabelle12[NegotiationID]&amp;Tabelle12[ActionType],Tabelle12[ActionType],,0),_xlfn.XLOOKUP(Tabelle12[[#This Row],[NegotiationID]]&amp;"FinalReject",Tabelle12[NegotiationID]&amp;Tabelle12[ActionType],Tabelle12[ActionType],,0))</f>
        <v>FinalAccept</v>
      </c>
      <c r="J181">
        <v>0.46250000000000002</v>
      </c>
      <c r="K181">
        <v>0.59599999999999997</v>
      </c>
      <c r="L181">
        <v>1.0585</v>
      </c>
      <c r="M181">
        <v>0.13350000000000001</v>
      </c>
      <c r="N181">
        <v>12</v>
      </c>
      <c r="O181">
        <v>1864</v>
      </c>
      <c r="P181">
        <v>12</v>
      </c>
      <c r="Q181" s="3" t="s">
        <v>4848</v>
      </c>
    </row>
    <row r="182" ht="14.5" hidden="1">
      <c r="A182" t="e">
        <f t="shared" ca="1" si="574"/>
        <v>#VALUE!</v>
      </c>
      <c r="B182" t="e">
        <f t="array" ref="B182" ca="1">_xlfn.XLOOKUP(Tabelle12[[#This Row],[ExperimentID]]&amp;Tabelle12[[#This Row],[NegotiationID]]&amp;Tabelle12[[#This Row],[MessageID]],ALL_IN_ONE[ExperimentID]&amp;ALL_IN_ONE[NegotiationID]&amp;ALL_IN_ONE[MessageID],ALL_IN_ONE[Gesamt_ID],,0)</f>
        <v>#VALUE!</v>
      </c>
      <c r="C182">
        <v>41702</v>
      </c>
      <c r="D182" t="s">
        <v>4699</v>
      </c>
      <c r="E182">
        <v>41703</v>
      </c>
      <c r="H182" t="s">
        <v>6019</v>
      </c>
      <c r="I182" t="str">
        <f t="array" ref="I182">IFERROR(_xlfn.XLOOKUP(Tabelle12[[#This Row],[NegotiationID]]&amp;"FinalAccept",Tabelle12[NegotiationID]&amp;Tabelle12[ActionType],Tabelle12[ActionType],,0),_xlfn.XLOOKUP(Tabelle12[[#This Row],[NegotiationID]]&amp;"FinalReject",Tabelle12[NegotiationID]&amp;Tabelle12[ActionType],Tabelle12[ActionType],,0))</f>
        <v>FinalAccept</v>
      </c>
      <c r="N182">
        <v>21</v>
      </c>
      <c r="O182">
        <v>3671</v>
      </c>
      <c r="P182">
        <v>11</v>
      </c>
    </row>
    <row r="183" ht="15" customHeight="1">
      <c r="A183" t="e">
        <f t="shared" ca="1" si="574"/>
        <v>#VALUE!</v>
      </c>
      <c r="B183" t="e">
        <f t="array" ref="B183" ca="1">_xlfn.XLOOKUP(Tabelle12[[#This Row],[ExperimentID]]&amp;Tabelle12[[#This Row],[NegotiationID]]&amp;Tabelle12[[#This Row],[MessageID]],ALL_IN_ONE[ExperimentID]&amp;ALL_IN_ONE[NegotiationID]&amp;ALL_IN_ONE[MessageID],ALL_IN_ONE[Gesamt_ID],,0)</f>
        <v>#VALUE!</v>
      </c>
      <c r="C183">
        <v>41702</v>
      </c>
      <c r="D183" t="s">
        <v>4699</v>
      </c>
      <c r="E183">
        <v>47695</v>
      </c>
      <c r="F183">
        <v>41689</v>
      </c>
      <c r="G183">
        <v>41692</v>
      </c>
      <c r="H183" t="s">
        <v>19</v>
      </c>
      <c r="I183" t="str">
        <f t="array" ref="I183">IFERROR(_xlfn.XLOOKUP(Tabelle12[[#This Row],[NegotiationID]]&amp;"FinalAccept",Tabelle12[NegotiationID]&amp;Tabelle12[ActionType],Tabelle12[ActionType],,0),_xlfn.XLOOKUP(Tabelle12[[#This Row],[NegotiationID]]&amp;"FinalReject",Tabelle12[NegotiationID]&amp;Tabelle12[ActionType],Tabelle12[ActionType],,0))</f>
        <v>FinalAccept</v>
      </c>
      <c r="J183">
        <v>0.94669999999999999</v>
      </c>
      <c r="K183">
        <v>0.040000000000000001</v>
      </c>
      <c r="L183">
        <v>0.98670000000000002</v>
      </c>
      <c r="M183">
        <v>0.90669999999999995</v>
      </c>
      <c r="N183">
        <v>797</v>
      </c>
      <c r="O183">
        <v>3671</v>
      </c>
      <c r="P183">
        <v>11</v>
      </c>
      <c r="Q183" s="3" t="s">
        <v>4849</v>
      </c>
    </row>
    <row r="184" ht="15" customHeight="1">
      <c r="A184" t="e">
        <f t="shared" ca="1" si="574"/>
        <v>#VALUE!</v>
      </c>
      <c r="B184" t="e">
        <f t="array" ref="B184" ca="1">_xlfn.XLOOKUP(Tabelle12[[#This Row],[ExperimentID]]&amp;Tabelle12[[#This Row],[NegotiationID]]&amp;Tabelle12[[#This Row],[MessageID]],ALL_IN_ONE[ExperimentID]&amp;ALL_IN_ONE[NegotiationID]&amp;ALL_IN_ONE[MessageID],ALL_IN_ONE[Gesamt_ID],,0)</f>
        <v>#VALUE!</v>
      </c>
      <c r="C184">
        <v>41702</v>
      </c>
      <c r="D184" t="s">
        <v>4699</v>
      </c>
      <c r="E184">
        <v>48295</v>
      </c>
      <c r="F184">
        <v>41692</v>
      </c>
      <c r="G184">
        <v>41689</v>
      </c>
      <c r="H184" t="s">
        <v>31</v>
      </c>
      <c r="I184" t="str">
        <f t="array" ref="I184">IFERROR(_xlfn.XLOOKUP(Tabelle12[[#This Row],[NegotiationID]]&amp;"FinalAccept",Tabelle12[NegotiationID]&amp;Tabelle12[ActionType],Tabelle12[ActionType],,0),_xlfn.XLOOKUP(Tabelle12[[#This Row],[NegotiationID]]&amp;"FinalReject",Tabelle12[NegotiationID]&amp;Tabelle12[ActionType],Tabelle12[ActionType],,0))</f>
        <v>FinalAccept</v>
      </c>
      <c r="J184">
        <v>0.69999999999999996</v>
      </c>
      <c r="K184">
        <v>0.32379999999999998</v>
      </c>
      <c r="L184">
        <v>1.0238</v>
      </c>
      <c r="M184">
        <v>0.37619999999999998</v>
      </c>
      <c r="N184">
        <v>457</v>
      </c>
      <c r="O184">
        <v>3671</v>
      </c>
      <c r="P184">
        <v>11</v>
      </c>
      <c r="Q184" s="3" t="s">
        <v>4850</v>
      </c>
    </row>
    <row r="185" ht="15" customHeight="1">
      <c r="A185" t="e">
        <f t="shared" ca="1" si="574"/>
        <v>#VALUE!</v>
      </c>
      <c r="B185" t="e">
        <f t="array" ref="B185" ca="1">_xlfn.XLOOKUP(Tabelle12[[#This Row],[ExperimentID]]&amp;Tabelle12[[#This Row],[NegotiationID]]&amp;Tabelle12[[#This Row],[MessageID]],ALL_IN_ONE[ExperimentID]&amp;ALL_IN_ONE[NegotiationID]&amp;ALL_IN_ONE[MessageID],ALL_IN_ONE[Gesamt_ID],,0)</f>
        <v>#VALUE!</v>
      </c>
      <c r="C185">
        <v>41702</v>
      </c>
      <c r="D185" t="s">
        <v>4699</v>
      </c>
      <c r="E185">
        <v>48523</v>
      </c>
      <c r="F185">
        <v>41689</v>
      </c>
      <c r="G185">
        <v>41692</v>
      </c>
      <c r="H185" t="s">
        <v>31</v>
      </c>
      <c r="I185" t="str">
        <f t="array" ref="I185">IFERROR(_xlfn.XLOOKUP(Tabelle12[[#This Row],[NegotiationID]]&amp;"FinalAccept",Tabelle12[NegotiationID]&amp;Tabelle12[ActionType],Tabelle12[ActionType],,0),_xlfn.XLOOKUP(Tabelle12[[#This Row],[NegotiationID]]&amp;"FinalReject",Tabelle12[NegotiationID]&amp;Tabelle12[ActionType],Tabelle12[ActionType],,0))</f>
        <v>FinalAccept</v>
      </c>
      <c r="J185">
        <v>0.82420000000000004</v>
      </c>
      <c r="K185">
        <v>0.22850000000000001</v>
      </c>
      <c r="L185">
        <v>1.0527</v>
      </c>
      <c r="M185">
        <v>0.59570000000000001</v>
      </c>
      <c r="N185">
        <v>667</v>
      </c>
      <c r="O185">
        <v>3671</v>
      </c>
      <c r="P185">
        <v>11</v>
      </c>
      <c r="Q185" s="3" t="s">
        <v>4851</v>
      </c>
    </row>
    <row r="186" ht="15" customHeight="1">
      <c r="A186" t="e">
        <f t="shared" ca="1" si="574"/>
        <v>#VALUE!</v>
      </c>
      <c r="B186" t="e">
        <f t="array" ref="B186" ca="1">_xlfn.XLOOKUP(Tabelle12[[#This Row],[ExperimentID]]&amp;Tabelle12[[#This Row],[NegotiationID]]&amp;Tabelle12[[#This Row],[MessageID]],ALL_IN_ONE[ExperimentID]&amp;ALL_IN_ONE[NegotiationID]&amp;ALL_IN_ONE[MessageID],ALL_IN_ONE[Gesamt_ID],,0)</f>
        <v>#VALUE!</v>
      </c>
      <c r="C186">
        <v>41702</v>
      </c>
      <c r="D186" t="s">
        <v>4699</v>
      </c>
      <c r="E186">
        <v>48657</v>
      </c>
      <c r="F186">
        <v>41692</v>
      </c>
      <c r="G186">
        <v>41689</v>
      </c>
      <c r="H186" t="s">
        <v>31</v>
      </c>
      <c r="I186" t="str">
        <f t="array" ref="I186">IFERROR(_xlfn.XLOOKUP(Tabelle12[[#This Row],[NegotiationID]]&amp;"FinalAccept",Tabelle12[NegotiationID]&amp;Tabelle12[ActionType],Tabelle12[ActionType],,0),_xlfn.XLOOKUP(Tabelle12[[#This Row],[NegotiationID]]&amp;"FinalReject",Tabelle12[NegotiationID]&amp;Tabelle12[ActionType],Tabelle12[ActionType],,0))</f>
        <v>FinalAccept</v>
      </c>
      <c r="J186">
        <v>0.62949999999999995</v>
      </c>
      <c r="K186">
        <v>0.43030000000000002</v>
      </c>
      <c r="L186">
        <v>1.0598000000000001</v>
      </c>
      <c r="M186">
        <v>0.19919999999999999</v>
      </c>
      <c r="N186">
        <v>281</v>
      </c>
      <c r="O186">
        <v>3671</v>
      </c>
      <c r="P186">
        <v>11</v>
      </c>
      <c r="Q186" s="3" t="s">
        <v>4852</v>
      </c>
    </row>
    <row r="187" ht="15" customHeight="1">
      <c r="A187" t="e">
        <f t="shared" ca="1" si="574"/>
        <v>#VALUE!</v>
      </c>
      <c r="B187" t="e">
        <f t="array" ref="B187" ca="1">_xlfn.XLOOKUP(Tabelle12[[#This Row],[ExperimentID]]&amp;Tabelle12[[#This Row],[NegotiationID]]&amp;Tabelle12[[#This Row],[MessageID]],ALL_IN_ONE[ExperimentID]&amp;ALL_IN_ONE[NegotiationID]&amp;ALL_IN_ONE[MessageID],ALL_IN_ONE[Gesamt_ID],,0)</f>
        <v>#VALUE!</v>
      </c>
      <c r="C187">
        <v>41702</v>
      </c>
      <c r="D187" t="s">
        <v>4699</v>
      </c>
      <c r="E187">
        <v>48757</v>
      </c>
      <c r="F187">
        <v>41689</v>
      </c>
      <c r="G187">
        <v>41692</v>
      </c>
      <c r="H187" t="s">
        <v>31</v>
      </c>
      <c r="I187" t="str">
        <f t="array" ref="I187">IFERROR(_xlfn.XLOOKUP(Tabelle12[[#This Row],[NegotiationID]]&amp;"FinalAccept",Tabelle12[NegotiationID]&amp;Tabelle12[ActionType],Tabelle12[ActionType],,0),_xlfn.XLOOKUP(Tabelle12[[#This Row],[NegotiationID]]&amp;"FinalReject",Tabelle12[NegotiationID]&amp;Tabelle12[ActionType],Tabelle12[ActionType],,0))</f>
        <v>FinalAccept</v>
      </c>
      <c r="J187">
        <v>0.64419999999999999</v>
      </c>
      <c r="K187">
        <v>0.41099999999999998</v>
      </c>
      <c r="L187">
        <v>1.0551999999999999</v>
      </c>
      <c r="M187">
        <v>0.23319999999999999</v>
      </c>
      <c r="N187">
        <v>384</v>
      </c>
      <c r="O187">
        <v>3671</v>
      </c>
      <c r="P187">
        <v>11</v>
      </c>
      <c r="Q187" s="3" t="s">
        <v>4853</v>
      </c>
    </row>
    <row r="188" ht="15" customHeight="1">
      <c r="A188" t="e">
        <f t="shared" ca="1" si="574"/>
        <v>#VALUE!</v>
      </c>
      <c r="B188" t="e">
        <f t="array" ref="B188" ca="1">_xlfn.XLOOKUP(Tabelle12[[#This Row],[ExperimentID]]&amp;Tabelle12[[#This Row],[NegotiationID]]&amp;Tabelle12[[#This Row],[MessageID]],ALL_IN_ONE[ExperimentID]&amp;ALL_IN_ONE[NegotiationID]&amp;ALL_IN_ONE[MessageID],ALL_IN_ONE[Gesamt_ID],,0)</f>
        <v>#VALUE!</v>
      </c>
      <c r="C188">
        <v>41702</v>
      </c>
      <c r="D188" t="s">
        <v>4699</v>
      </c>
      <c r="E188">
        <v>48834</v>
      </c>
      <c r="F188">
        <v>41692</v>
      </c>
      <c r="G188">
        <v>41689</v>
      </c>
      <c r="H188" t="s">
        <v>31</v>
      </c>
      <c r="I188" t="str">
        <f t="array" ref="I188">IFERROR(_xlfn.XLOOKUP(Tabelle12[[#This Row],[NegotiationID]]&amp;"FinalAccept",Tabelle12[NegotiationID]&amp;Tabelle12[ActionType],Tabelle12[ActionType],,0),_xlfn.XLOOKUP(Tabelle12[[#This Row],[NegotiationID]]&amp;"FinalReject",Tabelle12[NegotiationID]&amp;Tabelle12[ActionType],Tabelle12[ActionType],,0))</f>
        <v>FinalAccept</v>
      </c>
      <c r="J188">
        <v>0.59350000000000003</v>
      </c>
      <c r="K188">
        <v>0.4733</v>
      </c>
      <c r="L188">
        <v>1.0668</v>
      </c>
      <c r="M188">
        <v>0.1202</v>
      </c>
      <c r="N188">
        <v>205</v>
      </c>
      <c r="O188">
        <v>3671</v>
      </c>
      <c r="P188">
        <v>11</v>
      </c>
      <c r="Q188" s="3" t="s">
        <v>4854</v>
      </c>
    </row>
    <row r="189" ht="15" customHeight="1">
      <c r="A189" t="e">
        <f t="shared" ca="1" si="574"/>
        <v>#VALUE!</v>
      </c>
      <c r="B189" t="e">
        <f t="array" ref="B189" ca="1">_xlfn.XLOOKUP(Tabelle12[[#This Row],[ExperimentID]]&amp;Tabelle12[[#This Row],[NegotiationID]]&amp;Tabelle12[[#This Row],[MessageID]],ALL_IN_ONE[ExperimentID]&amp;ALL_IN_ONE[NegotiationID]&amp;ALL_IN_ONE[MessageID],ALL_IN_ONE[Gesamt_ID],,0)</f>
        <v>#VALUE!</v>
      </c>
      <c r="C189">
        <v>41702</v>
      </c>
      <c r="D189" t="s">
        <v>4699</v>
      </c>
      <c r="E189">
        <v>48922</v>
      </c>
      <c r="F189">
        <v>41689</v>
      </c>
      <c r="G189">
        <v>41692</v>
      </c>
      <c r="H189" t="s">
        <v>31</v>
      </c>
      <c r="I189" t="str">
        <f t="array" ref="I189">IFERROR(_xlfn.XLOOKUP(Tabelle12[[#This Row],[NegotiationID]]&amp;"FinalAccept",Tabelle12[NegotiationID]&amp;Tabelle12[ActionType],Tabelle12[ActionType],,0),_xlfn.XLOOKUP(Tabelle12[[#This Row],[NegotiationID]]&amp;"FinalReject",Tabelle12[NegotiationID]&amp;Tabelle12[ActionType],Tabelle12[ActionType],,0))</f>
        <v>FinalAccept</v>
      </c>
      <c r="J189">
        <v>0.58030000000000004</v>
      </c>
      <c r="K189">
        <v>0.44950000000000001</v>
      </c>
      <c r="L189">
        <v>1.0298</v>
      </c>
      <c r="M189">
        <v>0.1308</v>
      </c>
      <c r="N189">
        <v>332</v>
      </c>
      <c r="O189">
        <v>3671</v>
      </c>
      <c r="P189">
        <v>11</v>
      </c>
      <c r="Q189" s="3" t="s">
        <v>4855</v>
      </c>
    </row>
    <row r="190" ht="15" customHeight="1">
      <c r="A190" t="e">
        <f t="shared" ca="1" si="574"/>
        <v>#VALUE!</v>
      </c>
      <c r="B190" t="e">
        <f t="array" ref="B190" ca="1">_xlfn.XLOOKUP(Tabelle12[[#This Row],[ExperimentID]]&amp;Tabelle12[[#This Row],[NegotiationID]]&amp;Tabelle12[[#This Row],[MessageID]],ALL_IN_ONE[ExperimentID]&amp;ALL_IN_ONE[NegotiationID]&amp;ALL_IN_ONE[MessageID],ALL_IN_ONE[Gesamt_ID],,0)</f>
        <v>#VALUE!</v>
      </c>
      <c r="C190">
        <v>41702</v>
      </c>
      <c r="D190" t="s">
        <v>4699</v>
      </c>
      <c r="E190">
        <v>48986</v>
      </c>
      <c r="F190">
        <v>41692</v>
      </c>
      <c r="G190">
        <v>41689</v>
      </c>
      <c r="H190" t="s">
        <v>31</v>
      </c>
      <c r="I190" t="str">
        <f t="array" ref="I190">IFERROR(_xlfn.XLOOKUP(Tabelle12[[#This Row],[NegotiationID]]&amp;"FinalAccept",Tabelle12[NegotiationID]&amp;Tabelle12[ActionType],Tabelle12[ActionType],,0),_xlfn.XLOOKUP(Tabelle12[[#This Row],[NegotiationID]]&amp;"FinalReject",Tabelle12[NegotiationID]&amp;Tabelle12[ActionType],Tabelle12[ActionType],,0))</f>
        <v>FinalAccept</v>
      </c>
      <c r="J190">
        <v>0.59350000000000003</v>
      </c>
      <c r="K190">
        <v>0.55420000000000003</v>
      </c>
      <c r="L190">
        <v>1.1476999999999999</v>
      </c>
      <c r="M190">
        <v>0.039300000000000002</v>
      </c>
      <c r="N190">
        <v>206</v>
      </c>
      <c r="O190">
        <v>3671</v>
      </c>
      <c r="P190">
        <v>11</v>
      </c>
      <c r="Q190" s="3" t="s">
        <v>4856</v>
      </c>
    </row>
    <row r="191" ht="15" customHeight="1">
      <c r="A191" t="e">
        <f t="shared" ca="1" si="574"/>
        <v>#VALUE!</v>
      </c>
      <c r="B191" t="e">
        <f t="array" ref="B191" ca="1">_xlfn.XLOOKUP(Tabelle12[[#This Row],[ExperimentID]]&amp;Tabelle12[[#This Row],[NegotiationID]]&amp;Tabelle12[[#This Row],[MessageID]],ALL_IN_ONE[ExperimentID]&amp;ALL_IN_ONE[NegotiationID]&amp;ALL_IN_ONE[MessageID],ALL_IN_ONE[Gesamt_ID],,0)</f>
        <v>#VALUE!</v>
      </c>
      <c r="C191">
        <v>41702</v>
      </c>
      <c r="D191" t="s">
        <v>4699</v>
      </c>
      <c r="E191">
        <v>49272</v>
      </c>
      <c r="F191">
        <v>41689</v>
      </c>
      <c r="G191">
        <v>41692</v>
      </c>
      <c r="H191" t="s">
        <v>31</v>
      </c>
      <c r="I191" t="str">
        <f t="array" ref="I191">IFERROR(_xlfn.XLOOKUP(Tabelle12[[#This Row],[NegotiationID]]&amp;"FinalAccept",Tabelle12[NegotiationID]&amp;Tabelle12[ActionType],Tabelle12[ActionType],,0),_xlfn.XLOOKUP(Tabelle12[[#This Row],[NegotiationID]]&amp;"FinalReject",Tabelle12[NegotiationID]&amp;Tabelle12[ActionType],Tabelle12[ActionType],,0))</f>
        <v>FinalAccept</v>
      </c>
      <c r="J191">
        <v>0.56079999999999997</v>
      </c>
      <c r="K191">
        <v>0.63600000000000001</v>
      </c>
      <c r="L191">
        <v>1.1968000000000001</v>
      </c>
      <c r="M191">
        <v>0.075200000000000003</v>
      </c>
      <c r="N191">
        <v>259</v>
      </c>
      <c r="O191">
        <v>3671</v>
      </c>
      <c r="P191">
        <v>11</v>
      </c>
      <c r="Q191" s="3" t="s">
        <v>4857</v>
      </c>
    </row>
    <row r="192" ht="15" customHeight="1">
      <c r="A192" t="e">
        <f t="shared" ca="1" si="574"/>
        <v>#VALUE!</v>
      </c>
      <c r="B192" t="e">
        <f t="array" ref="B192" ca="1">_xlfn.XLOOKUP(Tabelle12[[#This Row],[ExperimentID]]&amp;Tabelle12[[#This Row],[NegotiationID]]&amp;Tabelle12[[#This Row],[MessageID]],ALL_IN_ONE[ExperimentID]&amp;ALL_IN_ONE[NegotiationID]&amp;ALL_IN_ONE[MessageID],ALL_IN_ONE[Gesamt_ID],,0)</f>
        <v>#VALUE!</v>
      </c>
      <c r="C192">
        <v>41702</v>
      </c>
      <c r="D192" t="s">
        <v>4699</v>
      </c>
      <c r="E192">
        <v>49275</v>
      </c>
      <c r="F192">
        <v>41692</v>
      </c>
      <c r="G192">
        <v>41689</v>
      </c>
      <c r="H192" t="s">
        <v>20</v>
      </c>
      <c r="I192" t="str">
        <f t="array" ref="I192">IFERROR(_xlfn.XLOOKUP(Tabelle12[[#This Row],[NegotiationID]]&amp;"FinalAccept",Tabelle12[NegotiationID]&amp;Tabelle12[ActionType],Tabelle12[ActionType],,0),_xlfn.XLOOKUP(Tabelle12[[#This Row],[NegotiationID]]&amp;"FinalReject",Tabelle12[NegotiationID]&amp;Tabelle12[ActionType],Tabelle12[ActionType],,0))</f>
        <v>FinalAccept</v>
      </c>
      <c r="J192">
        <v>0.63600000000000001</v>
      </c>
      <c r="K192">
        <v>0.56079999999999997</v>
      </c>
      <c r="L192">
        <v>1.1968000000000001</v>
      </c>
      <c r="M192">
        <v>0.075200000000000003</v>
      </c>
      <c r="N192">
        <v>62</v>
      </c>
      <c r="O192">
        <v>3671</v>
      </c>
      <c r="P192">
        <v>11</v>
      </c>
      <c r="Q192" s="3" t="s">
        <v>4858</v>
      </c>
    </row>
    <row r="193" ht="14.5" hidden="1">
      <c r="A193" t="e">
        <f t="shared" ca="1" si="574"/>
        <v>#VALUE!</v>
      </c>
      <c r="B193" t="e">
        <f t="array" ref="B193" ca="1">_xlfn.XLOOKUP(Tabelle12[[#This Row],[ExperimentID]]&amp;Tabelle12[[#This Row],[NegotiationID]]&amp;Tabelle12[[#This Row],[MessageID]],ALL_IN_ONE[ExperimentID]&amp;ALL_IN_ONE[NegotiationID]&amp;ALL_IN_ONE[MessageID],ALL_IN_ONE[Gesamt_ID],,0)</f>
        <v>#VALUE!</v>
      </c>
      <c r="C193">
        <v>41730</v>
      </c>
      <c r="D193" t="s">
        <v>4699</v>
      </c>
      <c r="E193">
        <v>41731</v>
      </c>
      <c r="H193" t="s">
        <v>6019</v>
      </c>
      <c r="I193" t="str">
        <f t="array" ref="I193">IFERROR(_xlfn.XLOOKUP(Tabelle12[[#This Row],[NegotiationID]]&amp;"FinalAccept",Tabelle12[NegotiationID]&amp;Tabelle12[ActionType],Tabelle12[ActionType],,0),_xlfn.XLOOKUP(Tabelle12[[#This Row],[NegotiationID]]&amp;"FinalReject",Tabelle12[NegotiationID]&amp;Tabelle12[ActionType],Tabelle12[ActionType],,0))</f>
        <v>FinalAccept</v>
      </c>
      <c r="N193">
        <v>21</v>
      </c>
      <c r="O193">
        <v>4442</v>
      </c>
      <c r="P193">
        <v>10</v>
      </c>
    </row>
    <row r="194" ht="15" customHeight="1">
      <c r="A194" t="e">
        <f t="shared" ref="A194:A257" ca="1" si="575">MID(CELL("Dateiname",$A$1),FIND("]",CELL("Dateiname",$A$1))+1,31)</f>
        <v>#VALUE!</v>
      </c>
      <c r="B194" t="e">
        <f t="array" ref="B194" ca="1">_xlfn.XLOOKUP(Tabelle12[[#This Row],[ExperimentID]]&amp;Tabelle12[[#This Row],[NegotiationID]]&amp;Tabelle12[[#This Row],[MessageID]],ALL_IN_ONE[ExperimentID]&amp;ALL_IN_ONE[NegotiationID]&amp;ALL_IN_ONE[MessageID],ALL_IN_ONE[Gesamt_ID],,0)</f>
        <v>#VALUE!</v>
      </c>
      <c r="C194">
        <v>41730</v>
      </c>
      <c r="D194" t="s">
        <v>4699</v>
      </c>
      <c r="E194">
        <v>47465</v>
      </c>
      <c r="F194">
        <v>41717</v>
      </c>
      <c r="G194">
        <v>41720</v>
      </c>
      <c r="H194" t="s">
        <v>19</v>
      </c>
      <c r="I194" t="str">
        <f t="array" ref="I194">IFERROR(_xlfn.XLOOKUP(Tabelle12[[#This Row],[NegotiationID]]&amp;"FinalAccept",Tabelle12[NegotiationID]&amp;Tabelle12[ActionType],Tabelle12[ActionType],,0),_xlfn.XLOOKUP(Tabelle12[[#This Row],[NegotiationID]]&amp;"FinalReject",Tabelle12[NegotiationID]&amp;Tabelle12[ActionType],Tabelle12[ActionType],,0))</f>
        <v>FinalAccept</v>
      </c>
      <c r="J194">
        <v>0.92669999999999997</v>
      </c>
      <c r="K194">
        <v>0.10249999999999999</v>
      </c>
      <c r="L194">
        <v>1.0291999999999999</v>
      </c>
      <c r="M194">
        <v>0.82420000000000004</v>
      </c>
      <c r="N194">
        <v>790</v>
      </c>
      <c r="O194">
        <v>4442</v>
      </c>
      <c r="P194">
        <v>10</v>
      </c>
      <c r="Q194" s="3" t="s">
        <v>4859</v>
      </c>
    </row>
    <row r="195" ht="15" customHeight="1">
      <c r="A195" t="e">
        <f t="shared" ca="1" si="575"/>
        <v>#VALUE!</v>
      </c>
      <c r="B195" t="e">
        <f t="array" ref="B195" ca="1">_xlfn.XLOOKUP(Tabelle12[[#This Row],[ExperimentID]]&amp;Tabelle12[[#This Row],[NegotiationID]]&amp;Tabelle12[[#This Row],[MessageID]],ALL_IN_ONE[ExperimentID]&amp;ALL_IN_ONE[NegotiationID]&amp;ALL_IN_ONE[MessageID],ALL_IN_ONE[Gesamt_ID],,0)</f>
        <v>#VALUE!</v>
      </c>
      <c r="C195">
        <v>41730</v>
      </c>
      <c r="D195" t="s">
        <v>4699</v>
      </c>
      <c r="E195">
        <v>48026</v>
      </c>
      <c r="F195">
        <v>41720</v>
      </c>
      <c r="G195">
        <v>41717</v>
      </c>
      <c r="H195" t="s">
        <v>31</v>
      </c>
      <c r="I195" t="str">
        <f t="array" ref="I195">IFERROR(_xlfn.XLOOKUP(Tabelle12[[#This Row],[NegotiationID]]&amp;"FinalAccept",Tabelle12[NegotiationID]&amp;Tabelle12[ActionType],Tabelle12[ActionType],,0),_xlfn.XLOOKUP(Tabelle12[[#This Row],[NegotiationID]]&amp;"FinalReject",Tabelle12[NegotiationID]&amp;Tabelle12[ActionType],Tabelle12[ActionType],,0))</f>
        <v>FinalAccept</v>
      </c>
      <c r="J195">
        <v>0.79000000000000004</v>
      </c>
      <c r="K195">
        <v>0.20669999999999999</v>
      </c>
      <c r="L195">
        <v>0.99670000000000003</v>
      </c>
      <c r="M195">
        <v>0.58330000000000004</v>
      </c>
      <c r="N195">
        <v>710</v>
      </c>
      <c r="O195">
        <v>4442</v>
      </c>
      <c r="P195">
        <v>10</v>
      </c>
      <c r="Q195" s="3" t="s">
        <v>4860</v>
      </c>
    </row>
    <row r="196" ht="15" customHeight="1">
      <c r="A196" t="e">
        <f t="shared" ca="1" si="575"/>
        <v>#VALUE!</v>
      </c>
      <c r="B196" t="e">
        <f t="array" ref="B196" ca="1">_xlfn.XLOOKUP(Tabelle12[[#This Row],[ExperimentID]]&amp;Tabelle12[[#This Row],[NegotiationID]]&amp;Tabelle12[[#This Row],[MessageID]],ALL_IN_ONE[ExperimentID]&amp;ALL_IN_ONE[NegotiationID]&amp;ALL_IN_ONE[MessageID],ALL_IN_ONE[Gesamt_ID],,0)</f>
        <v>#VALUE!</v>
      </c>
      <c r="C196">
        <v>41730</v>
      </c>
      <c r="D196" t="s">
        <v>4699</v>
      </c>
      <c r="E196">
        <v>48106</v>
      </c>
      <c r="F196">
        <v>41717</v>
      </c>
      <c r="G196">
        <v>41720</v>
      </c>
      <c r="H196" t="s">
        <v>31</v>
      </c>
      <c r="I196" t="str">
        <f t="array" ref="I196">IFERROR(_xlfn.XLOOKUP(Tabelle12[[#This Row],[NegotiationID]]&amp;"FinalAccept",Tabelle12[NegotiationID]&amp;Tabelle12[ActionType],Tabelle12[ActionType],,0),_xlfn.XLOOKUP(Tabelle12[[#This Row],[NegotiationID]]&amp;"FinalReject",Tabelle12[NegotiationID]&amp;Tabelle12[ActionType],Tabelle12[ActionType],,0))</f>
        <v>FinalAccept</v>
      </c>
      <c r="J196">
        <v>0.62080000000000002</v>
      </c>
      <c r="K196">
        <v>0.44850000000000001</v>
      </c>
      <c r="L196">
        <v>1.0692999999999999</v>
      </c>
      <c r="M196">
        <v>0.17230000000000001</v>
      </c>
      <c r="N196">
        <v>731</v>
      </c>
      <c r="O196">
        <v>4442</v>
      </c>
      <c r="P196">
        <v>10</v>
      </c>
      <c r="Q196" s="3" t="s">
        <v>4861</v>
      </c>
    </row>
    <row r="197" ht="15" customHeight="1">
      <c r="A197" t="e">
        <f t="shared" ca="1" si="575"/>
        <v>#VALUE!</v>
      </c>
      <c r="B197" t="e">
        <f t="array" ref="B197" ca="1">_xlfn.XLOOKUP(Tabelle12[[#This Row],[ExperimentID]]&amp;Tabelle12[[#This Row],[NegotiationID]]&amp;Tabelle12[[#This Row],[MessageID]],ALL_IN_ONE[ExperimentID]&amp;ALL_IN_ONE[NegotiationID]&amp;ALL_IN_ONE[MessageID],ALL_IN_ONE[Gesamt_ID],,0)</f>
        <v>#VALUE!</v>
      </c>
      <c r="C197">
        <v>41730</v>
      </c>
      <c r="D197" t="s">
        <v>4699</v>
      </c>
      <c r="E197">
        <v>48545</v>
      </c>
      <c r="F197">
        <v>41720</v>
      </c>
      <c r="G197">
        <v>41717</v>
      </c>
      <c r="H197" t="s">
        <v>31</v>
      </c>
      <c r="I197" t="str">
        <f t="array" ref="I197">IFERROR(_xlfn.XLOOKUP(Tabelle12[[#This Row],[NegotiationID]]&amp;"FinalAccept",Tabelle12[NegotiationID]&amp;Tabelle12[ActionType],Tabelle12[ActionType],,0),_xlfn.XLOOKUP(Tabelle12[[#This Row],[NegotiationID]]&amp;"FinalReject",Tabelle12[NegotiationID]&amp;Tabelle12[ActionType],Tabelle12[ActionType],,0))</f>
        <v>FinalAccept</v>
      </c>
      <c r="J197">
        <v>0.53349999999999997</v>
      </c>
      <c r="K197">
        <v>0.48249999999999998</v>
      </c>
      <c r="L197">
        <v>1.016</v>
      </c>
      <c r="M197">
        <v>0.050999999999999997</v>
      </c>
      <c r="N197">
        <v>563</v>
      </c>
      <c r="O197">
        <v>4442</v>
      </c>
      <c r="P197">
        <v>10</v>
      </c>
      <c r="Q197" s="3" t="s">
        <v>4862</v>
      </c>
    </row>
    <row r="198" ht="15" customHeight="1">
      <c r="A198" t="e">
        <f t="shared" ca="1" si="575"/>
        <v>#VALUE!</v>
      </c>
      <c r="B198" t="e">
        <f t="array" ref="B198" ca="1">_xlfn.XLOOKUP(Tabelle12[[#This Row],[ExperimentID]]&amp;Tabelle12[[#This Row],[NegotiationID]]&amp;Tabelle12[[#This Row],[MessageID]],ALL_IN_ONE[ExperimentID]&amp;ALL_IN_ONE[NegotiationID]&amp;ALL_IN_ONE[MessageID],ALL_IN_ONE[Gesamt_ID],,0)</f>
        <v>#VALUE!</v>
      </c>
      <c r="C198">
        <v>41730</v>
      </c>
      <c r="D198" t="s">
        <v>4699</v>
      </c>
      <c r="E198">
        <v>48621</v>
      </c>
      <c r="F198">
        <v>41717</v>
      </c>
      <c r="G198">
        <v>41720</v>
      </c>
      <c r="H198" t="s">
        <v>31</v>
      </c>
      <c r="I198" t="str">
        <f t="array" ref="I198">IFERROR(_xlfn.XLOOKUP(Tabelle12[[#This Row],[NegotiationID]]&amp;"FinalAccept",Tabelle12[NegotiationID]&amp;Tabelle12[ActionType],Tabelle12[ActionType],,0),_xlfn.XLOOKUP(Tabelle12[[#This Row],[NegotiationID]]&amp;"FinalReject",Tabelle12[NegotiationID]&amp;Tabelle12[ActionType],Tabelle12[ActionType],,0))</f>
        <v>FinalAccept</v>
      </c>
      <c r="J198">
        <v>0.55169999999999997</v>
      </c>
      <c r="K198">
        <v>0.49099999999999999</v>
      </c>
      <c r="L198">
        <v>1.0427</v>
      </c>
      <c r="M198">
        <v>0.060699999999999997</v>
      </c>
      <c r="N198">
        <v>586</v>
      </c>
      <c r="O198">
        <v>4442</v>
      </c>
      <c r="P198">
        <v>10</v>
      </c>
      <c r="Q198" s="3" t="s">
        <v>4863</v>
      </c>
    </row>
    <row r="199" ht="15" customHeight="1">
      <c r="A199" t="e">
        <f t="shared" ca="1" si="575"/>
        <v>#VALUE!</v>
      </c>
      <c r="B199" t="e">
        <f t="array" ref="B199" ca="1">_xlfn.XLOOKUP(Tabelle12[[#This Row],[ExperimentID]]&amp;Tabelle12[[#This Row],[NegotiationID]]&amp;Tabelle12[[#This Row],[MessageID]],ALL_IN_ONE[ExperimentID]&amp;ALL_IN_ONE[NegotiationID]&amp;ALL_IN_ONE[MessageID],ALL_IN_ONE[Gesamt_ID],,0)</f>
        <v>#VALUE!</v>
      </c>
      <c r="C199">
        <v>41730</v>
      </c>
      <c r="D199" t="s">
        <v>4699</v>
      </c>
      <c r="E199">
        <v>48676</v>
      </c>
      <c r="F199">
        <v>41720</v>
      </c>
      <c r="G199">
        <v>41717</v>
      </c>
      <c r="H199" t="s">
        <v>31</v>
      </c>
      <c r="I199" t="str">
        <f t="array" ref="I199">IFERROR(_xlfn.XLOOKUP(Tabelle12[[#This Row],[NegotiationID]]&amp;"FinalAccept",Tabelle12[NegotiationID]&amp;Tabelle12[ActionType],Tabelle12[ActionType],,0),_xlfn.XLOOKUP(Tabelle12[[#This Row],[NegotiationID]]&amp;"FinalReject",Tabelle12[NegotiationID]&amp;Tabelle12[ActionType],Tabelle12[ActionType],,0))</f>
        <v>FinalAccept</v>
      </c>
      <c r="J199">
        <v>0.53349999999999997</v>
      </c>
      <c r="K199">
        <v>0.48249999999999998</v>
      </c>
      <c r="L199">
        <v>1.016</v>
      </c>
      <c r="M199">
        <v>0.050999999999999997</v>
      </c>
      <c r="N199">
        <v>314</v>
      </c>
      <c r="O199">
        <v>4442</v>
      </c>
      <c r="P199">
        <v>10</v>
      </c>
      <c r="Q199" s="3" t="s">
        <v>4864</v>
      </c>
    </row>
    <row r="200" ht="15" customHeight="1">
      <c r="A200" t="e">
        <f t="shared" ca="1" si="575"/>
        <v>#VALUE!</v>
      </c>
      <c r="B200" t="e">
        <f t="array" ref="B200" ca="1">_xlfn.XLOOKUP(Tabelle12[[#This Row],[ExperimentID]]&amp;Tabelle12[[#This Row],[NegotiationID]]&amp;Tabelle12[[#This Row],[MessageID]],ALL_IN_ONE[ExperimentID]&amp;ALL_IN_ONE[NegotiationID]&amp;ALL_IN_ONE[MessageID],ALL_IN_ONE[Gesamt_ID],,0)</f>
        <v>#VALUE!</v>
      </c>
      <c r="C200">
        <v>41730</v>
      </c>
      <c r="D200" t="s">
        <v>4699</v>
      </c>
      <c r="E200">
        <v>48942</v>
      </c>
      <c r="F200">
        <v>41717</v>
      </c>
      <c r="G200">
        <v>41720</v>
      </c>
      <c r="H200" t="s">
        <v>31</v>
      </c>
      <c r="I200" t="str">
        <f t="array" ref="I200">IFERROR(_xlfn.XLOOKUP(Tabelle12[[#This Row],[NegotiationID]]&amp;"FinalAccept",Tabelle12[NegotiationID]&amp;Tabelle12[ActionType],Tabelle12[ActionType],,0),_xlfn.XLOOKUP(Tabelle12[[#This Row],[NegotiationID]]&amp;"FinalReject",Tabelle12[NegotiationID]&amp;Tabelle12[ActionType],Tabelle12[ActionType],,0))</f>
        <v>FinalAccept</v>
      </c>
      <c r="J200">
        <v>0.55169999999999997</v>
      </c>
      <c r="K200">
        <v>0.49099999999999999</v>
      </c>
      <c r="L200">
        <v>1.0427</v>
      </c>
      <c r="M200">
        <v>0.060699999999999997</v>
      </c>
      <c r="N200">
        <v>442</v>
      </c>
      <c r="O200">
        <v>4442</v>
      </c>
      <c r="P200">
        <v>10</v>
      </c>
      <c r="Q200" s="3" t="s">
        <v>4865</v>
      </c>
    </row>
    <row r="201" ht="15" customHeight="1">
      <c r="A201" t="e">
        <f t="shared" ca="1" si="575"/>
        <v>#VALUE!</v>
      </c>
      <c r="B201" t="e">
        <f t="array" ref="B201" ca="1">_xlfn.XLOOKUP(Tabelle12[[#This Row],[ExperimentID]]&amp;Tabelle12[[#This Row],[NegotiationID]]&amp;Tabelle12[[#This Row],[MessageID]],ALL_IN_ONE[ExperimentID]&amp;ALL_IN_ONE[NegotiationID]&amp;ALL_IN_ONE[MessageID],ALL_IN_ONE[Gesamt_ID],,0)</f>
        <v>#VALUE!</v>
      </c>
      <c r="C201">
        <v>41730</v>
      </c>
      <c r="D201" t="s">
        <v>4699</v>
      </c>
      <c r="E201">
        <v>49495</v>
      </c>
      <c r="F201">
        <v>41720</v>
      </c>
      <c r="G201">
        <v>41717</v>
      </c>
      <c r="H201" t="s">
        <v>31</v>
      </c>
      <c r="I201" t="str">
        <f t="array" ref="I201">IFERROR(_xlfn.XLOOKUP(Tabelle12[[#This Row],[NegotiationID]]&amp;"FinalAccept",Tabelle12[NegotiationID]&amp;Tabelle12[ActionType],Tabelle12[ActionType],,0),_xlfn.XLOOKUP(Tabelle12[[#This Row],[NegotiationID]]&amp;"FinalReject",Tabelle12[NegotiationID]&amp;Tabelle12[ActionType],Tabelle12[ActionType],,0))</f>
        <v>FinalAccept</v>
      </c>
      <c r="J201">
        <v>0.51100000000000001</v>
      </c>
      <c r="K201">
        <v>0.52500000000000002</v>
      </c>
      <c r="L201">
        <v>1.036</v>
      </c>
      <c r="M201">
        <v>0.014</v>
      </c>
      <c r="N201">
        <v>192</v>
      </c>
      <c r="O201">
        <v>4442</v>
      </c>
      <c r="P201">
        <v>10</v>
      </c>
      <c r="Q201" s="3" t="s">
        <v>4866</v>
      </c>
    </row>
    <row r="202" ht="15" customHeight="1">
      <c r="A202" t="e">
        <f t="shared" ca="1" si="575"/>
        <v>#VALUE!</v>
      </c>
      <c r="B202" t="e">
        <f t="array" ref="B202" ca="1">_xlfn.XLOOKUP(Tabelle12[[#This Row],[ExperimentID]]&amp;Tabelle12[[#This Row],[NegotiationID]]&amp;Tabelle12[[#This Row],[MessageID]],ALL_IN_ONE[ExperimentID]&amp;ALL_IN_ONE[NegotiationID]&amp;ALL_IN_ONE[MessageID],ALL_IN_ONE[Gesamt_ID],,0)</f>
        <v>#VALUE!</v>
      </c>
      <c r="C202">
        <v>41730</v>
      </c>
      <c r="D202" t="s">
        <v>4699</v>
      </c>
      <c r="E202">
        <v>49571</v>
      </c>
      <c r="F202">
        <v>41717</v>
      </c>
      <c r="G202">
        <v>41720</v>
      </c>
      <c r="H202" t="s">
        <v>20</v>
      </c>
      <c r="I202" t="str">
        <f t="array" ref="I202">IFERROR(_xlfn.XLOOKUP(Tabelle12[[#This Row],[NegotiationID]]&amp;"FinalAccept",Tabelle12[NegotiationID]&amp;Tabelle12[ActionType],Tabelle12[ActionType],,0),_xlfn.XLOOKUP(Tabelle12[[#This Row],[NegotiationID]]&amp;"FinalReject",Tabelle12[NegotiationID]&amp;Tabelle12[ActionType],Tabelle12[ActionType],,0))</f>
        <v>FinalAccept</v>
      </c>
      <c r="J202">
        <v>0.52500000000000002</v>
      </c>
      <c r="K202">
        <v>0.51100000000000001</v>
      </c>
      <c r="L202">
        <v>1.036</v>
      </c>
      <c r="M202">
        <v>0.014</v>
      </c>
      <c r="N202">
        <v>93</v>
      </c>
      <c r="O202">
        <v>4442</v>
      </c>
      <c r="P202">
        <v>10</v>
      </c>
      <c r="Q202" s="3" t="s">
        <v>4867</v>
      </c>
    </row>
    <row r="203" ht="14.5" hidden="1">
      <c r="A203" t="e">
        <f t="shared" ca="1" si="575"/>
        <v>#VALUE!</v>
      </c>
      <c r="B203" t="e">
        <f t="array" ref="B203" ca="1">_xlfn.XLOOKUP(Tabelle12[[#This Row],[ExperimentID]]&amp;Tabelle12[[#This Row],[NegotiationID]]&amp;Tabelle12[[#This Row],[MessageID]],ALL_IN_ONE[ExperimentID]&amp;ALL_IN_ONE[NegotiationID]&amp;ALL_IN_ONE[MessageID],ALL_IN_ONE[Gesamt_ID],,0)</f>
        <v>#VALUE!</v>
      </c>
      <c r="C203">
        <v>41758</v>
      </c>
      <c r="D203" t="s">
        <v>4699</v>
      </c>
      <c r="E203">
        <v>41759</v>
      </c>
      <c r="H203" t="s">
        <v>6019</v>
      </c>
      <c r="I203" t="str">
        <f t="array" ref="I203">IFERROR(_xlfn.XLOOKUP(Tabelle12[[#This Row],[NegotiationID]]&amp;"FinalAccept",Tabelle12[NegotiationID]&amp;Tabelle12[ActionType],Tabelle12[ActionType],,0),_xlfn.XLOOKUP(Tabelle12[[#This Row],[NegotiationID]]&amp;"FinalReject",Tabelle12[NegotiationID]&amp;Tabelle12[ActionType],Tabelle12[ActionType],,0))</f>
        <v>FinalReject</v>
      </c>
      <c r="N203">
        <v>21</v>
      </c>
      <c r="O203">
        <v>4273</v>
      </c>
      <c r="P203">
        <v>12</v>
      </c>
    </row>
    <row r="204" ht="15" customHeight="1">
      <c r="A204" t="e">
        <f t="shared" ca="1" si="575"/>
        <v>#VALUE!</v>
      </c>
      <c r="B204" t="e">
        <f t="array" ref="B204" ca="1">_xlfn.XLOOKUP(Tabelle12[[#This Row],[ExperimentID]]&amp;Tabelle12[[#This Row],[NegotiationID]]&amp;Tabelle12[[#This Row],[MessageID]],ALL_IN_ONE[ExperimentID]&amp;ALL_IN_ONE[NegotiationID]&amp;ALL_IN_ONE[MessageID],ALL_IN_ONE[Gesamt_ID],,0)</f>
        <v>#VALUE!</v>
      </c>
      <c r="C204">
        <v>41758</v>
      </c>
      <c r="D204" t="s">
        <v>4699</v>
      </c>
      <c r="E204">
        <v>47536</v>
      </c>
      <c r="F204">
        <v>41745</v>
      </c>
      <c r="G204">
        <v>41748</v>
      </c>
      <c r="H204" t="s">
        <v>19</v>
      </c>
      <c r="I204" t="str">
        <f t="array" ref="I204">IFERROR(_xlfn.XLOOKUP(Tabelle12[[#This Row],[NegotiationID]]&amp;"FinalAccept",Tabelle12[NegotiationID]&amp;Tabelle12[ActionType],Tabelle12[ActionType],,0),_xlfn.XLOOKUP(Tabelle12[[#This Row],[NegotiationID]]&amp;"FinalReject",Tabelle12[NegotiationID]&amp;Tabelle12[ActionType],Tabelle12[ActionType],,0))</f>
        <v>FinalReject</v>
      </c>
      <c r="J204">
        <v>0.83079999999999998</v>
      </c>
      <c r="K204">
        <v>0.14249999999999999</v>
      </c>
      <c r="L204">
        <v>0.97330000000000005</v>
      </c>
      <c r="M204">
        <v>0.68830000000000002</v>
      </c>
      <c r="N204">
        <v>571</v>
      </c>
      <c r="O204">
        <v>4273</v>
      </c>
      <c r="P204">
        <v>12</v>
      </c>
      <c r="Q204" s="3" t="s">
        <v>4868</v>
      </c>
    </row>
    <row r="205" ht="15" customHeight="1">
      <c r="A205" t="e">
        <f t="shared" ca="1" si="575"/>
        <v>#VALUE!</v>
      </c>
      <c r="B205" t="e">
        <f t="array" ref="B205" ca="1">_xlfn.XLOOKUP(Tabelle12[[#This Row],[ExperimentID]]&amp;Tabelle12[[#This Row],[NegotiationID]]&amp;Tabelle12[[#This Row],[MessageID]],ALL_IN_ONE[ExperimentID]&amp;ALL_IN_ONE[NegotiationID]&amp;ALL_IN_ONE[MessageID],ALL_IN_ONE[Gesamt_ID],,0)</f>
        <v>#VALUE!</v>
      </c>
      <c r="C205">
        <v>41758</v>
      </c>
      <c r="D205" t="s">
        <v>4699</v>
      </c>
      <c r="E205">
        <v>47609</v>
      </c>
      <c r="F205">
        <v>41748</v>
      </c>
      <c r="G205">
        <v>41745</v>
      </c>
      <c r="H205" t="s">
        <v>31</v>
      </c>
      <c r="I205" t="str">
        <f t="array" ref="I205">IFERROR(_xlfn.XLOOKUP(Tabelle12[[#This Row],[NegotiationID]]&amp;"FinalAccept",Tabelle12[NegotiationID]&amp;Tabelle12[ActionType],Tabelle12[ActionType],,0),_xlfn.XLOOKUP(Tabelle12[[#This Row],[NegotiationID]]&amp;"FinalReject",Tabelle12[NegotiationID]&amp;Tabelle12[ActionType],Tabelle12[ActionType],,0))</f>
        <v>FinalReject</v>
      </c>
      <c r="J205">
        <v>0.89749999999999996</v>
      </c>
      <c r="K205">
        <v>0.073300000000000004</v>
      </c>
      <c r="L205">
        <v>0.9708</v>
      </c>
      <c r="M205">
        <v>0.82420000000000004</v>
      </c>
      <c r="N205">
        <v>496</v>
      </c>
      <c r="O205">
        <v>4273</v>
      </c>
      <c r="P205">
        <v>12</v>
      </c>
      <c r="Q205" s="3" t="s">
        <v>4869</v>
      </c>
    </row>
    <row r="206" ht="15" customHeight="1">
      <c r="A206" t="e">
        <f t="shared" ca="1" si="575"/>
        <v>#VALUE!</v>
      </c>
      <c r="B206" t="e">
        <f t="array" ref="B206" ca="1">_xlfn.XLOOKUP(Tabelle12[[#This Row],[ExperimentID]]&amp;Tabelle12[[#This Row],[NegotiationID]]&amp;Tabelle12[[#This Row],[MessageID]],ALL_IN_ONE[ExperimentID]&amp;ALL_IN_ONE[NegotiationID]&amp;ALL_IN_ONE[MessageID],ALL_IN_ONE[Gesamt_ID],,0)</f>
        <v>#VALUE!</v>
      </c>
      <c r="C206">
        <v>41758</v>
      </c>
      <c r="D206" t="s">
        <v>4699</v>
      </c>
      <c r="E206">
        <v>47741</v>
      </c>
      <c r="F206">
        <v>41745</v>
      </c>
      <c r="G206">
        <v>41748</v>
      </c>
      <c r="H206" t="s">
        <v>31</v>
      </c>
      <c r="I206" t="str">
        <f t="array" ref="I206">IFERROR(_xlfn.XLOOKUP(Tabelle12[[#This Row],[NegotiationID]]&amp;"FinalAccept",Tabelle12[NegotiationID]&amp;Tabelle12[ActionType],Tabelle12[ActionType],,0),_xlfn.XLOOKUP(Tabelle12[[#This Row],[NegotiationID]]&amp;"FinalReject",Tabelle12[NegotiationID]&amp;Tabelle12[ActionType],Tabelle12[ActionType],,0))</f>
        <v>FinalReject</v>
      </c>
      <c r="J206">
        <v>0.7298</v>
      </c>
      <c r="K206">
        <v>0.19950000000000001</v>
      </c>
      <c r="L206">
        <v>0.92930000000000001</v>
      </c>
      <c r="M206">
        <v>0.53029999999999999</v>
      </c>
      <c r="N206">
        <v>566</v>
      </c>
      <c r="O206">
        <v>4273</v>
      </c>
      <c r="P206">
        <v>12</v>
      </c>
      <c r="Q206" s="3" t="s">
        <v>4870</v>
      </c>
    </row>
    <row r="207" ht="15" customHeight="1">
      <c r="A207" t="e">
        <f t="shared" ca="1" si="575"/>
        <v>#VALUE!</v>
      </c>
      <c r="B207" t="e">
        <f t="array" ref="B207" ca="1">_xlfn.XLOOKUP(Tabelle12[[#This Row],[ExperimentID]]&amp;Tabelle12[[#This Row],[NegotiationID]]&amp;Tabelle12[[#This Row],[MessageID]],ALL_IN_ONE[ExperimentID]&amp;ALL_IN_ONE[NegotiationID]&amp;ALL_IN_ONE[MessageID],ALL_IN_ONE[Gesamt_ID],,0)</f>
        <v>#VALUE!</v>
      </c>
      <c r="C207">
        <v>41758</v>
      </c>
      <c r="D207" t="s">
        <v>4699</v>
      </c>
      <c r="E207">
        <v>47863</v>
      </c>
      <c r="F207">
        <v>41748</v>
      </c>
      <c r="G207">
        <v>41745</v>
      </c>
      <c r="H207" t="s">
        <v>31</v>
      </c>
      <c r="I207" t="str">
        <f t="array" ref="I207">IFERROR(_xlfn.XLOOKUP(Tabelle12[[#This Row],[NegotiationID]]&amp;"FinalAccept",Tabelle12[NegotiationID]&amp;Tabelle12[ActionType],Tabelle12[ActionType],,0),_xlfn.XLOOKUP(Tabelle12[[#This Row],[NegotiationID]]&amp;"FinalReject",Tabelle12[NegotiationID]&amp;Tabelle12[ActionType],Tabelle12[ActionType],,0))</f>
        <v>FinalReject</v>
      </c>
      <c r="J207">
        <v>0.75600000000000001</v>
      </c>
      <c r="K207">
        <v>0.2442</v>
      </c>
      <c r="L207">
        <v>1.0002</v>
      </c>
      <c r="M207">
        <v>0.51180000000000003</v>
      </c>
      <c r="N207">
        <v>633</v>
      </c>
      <c r="O207">
        <v>4273</v>
      </c>
      <c r="P207">
        <v>12</v>
      </c>
      <c r="Q207" s="3" t="s">
        <v>4871</v>
      </c>
    </row>
    <row r="208" ht="15" customHeight="1">
      <c r="A208" t="e">
        <f t="shared" ca="1" si="575"/>
        <v>#VALUE!</v>
      </c>
      <c r="B208" t="e">
        <f t="array" ref="B208" ca="1">_xlfn.XLOOKUP(Tabelle12[[#This Row],[ExperimentID]]&amp;Tabelle12[[#This Row],[NegotiationID]]&amp;Tabelle12[[#This Row],[MessageID]],ALL_IN_ONE[ExperimentID]&amp;ALL_IN_ONE[NegotiationID]&amp;ALL_IN_ONE[MessageID],ALL_IN_ONE[Gesamt_ID],,0)</f>
        <v>#VALUE!</v>
      </c>
      <c r="C208">
        <v>41758</v>
      </c>
      <c r="D208" t="s">
        <v>4699</v>
      </c>
      <c r="E208">
        <v>48109</v>
      </c>
      <c r="F208">
        <v>41745</v>
      </c>
      <c r="G208">
        <v>41748</v>
      </c>
      <c r="H208" t="s">
        <v>31</v>
      </c>
      <c r="I208" t="str">
        <f t="array" ref="I208">IFERROR(_xlfn.XLOOKUP(Tabelle12[[#This Row],[NegotiationID]]&amp;"FinalAccept",Tabelle12[NegotiationID]&amp;Tabelle12[ActionType],Tabelle12[ActionType],,0),_xlfn.XLOOKUP(Tabelle12[[#This Row],[NegotiationID]]&amp;"FinalReject",Tabelle12[NegotiationID]&amp;Tabelle12[ActionType],Tabelle12[ActionType],,0))</f>
        <v>FinalReject</v>
      </c>
      <c r="J208">
        <v>0.48920000000000002</v>
      </c>
      <c r="K208">
        <v>0.57599999999999996</v>
      </c>
      <c r="L208">
        <v>1.0651999999999999</v>
      </c>
      <c r="M208">
        <v>0.086800000000000002</v>
      </c>
      <c r="N208">
        <v>465</v>
      </c>
      <c r="O208">
        <v>4273</v>
      </c>
      <c r="P208">
        <v>12</v>
      </c>
      <c r="Q208" s="3" t="s">
        <v>4872</v>
      </c>
    </row>
    <row r="209" ht="15" customHeight="1">
      <c r="A209" t="e">
        <f t="shared" ca="1" si="575"/>
        <v>#VALUE!</v>
      </c>
      <c r="B209" t="e">
        <f t="array" ref="B209" ca="1">_xlfn.XLOOKUP(Tabelle12[[#This Row],[ExperimentID]]&amp;Tabelle12[[#This Row],[NegotiationID]]&amp;Tabelle12[[#This Row],[MessageID]],ALL_IN_ONE[ExperimentID]&amp;ALL_IN_ONE[NegotiationID]&amp;ALL_IN_ONE[MessageID],ALL_IN_ONE[Gesamt_ID],,0)</f>
        <v>#VALUE!</v>
      </c>
      <c r="C209">
        <v>41758</v>
      </c>
      <c r="D209" t="s">
        <v>4699</v>
      </c>
      <c r="E209">
        <v>48571</v>
      </c>
      <c r="F209">
        <v>41748</v>
      </c>
      <c r="G209">
        <v>41745</v>
      </c>
      <c r="H209" t="s">
        <v>31</v>
      </c>
      <c r="I209" t="str">
        <f t="array" ref="I209">IFERROR(_xlfn.XLOOKUP(Tabelle12[[#This Row],[NegotiationID]]&amp;"FinalAccept",Tabelle12[NegotiationID]&amp;Tabelle12[ActionType],Tabelle12[ActionType],,0),_xlfn.XLOOKUP(Tabelle12[[#This Row],[NegotiationID]]&amp;"FinalReject",Tabelle12[NegotiationID]&amp;Tabelle12[ActionType],Tabelle12[ActionType],,0))</f>
        <v>FinalReject</v>
      </c>
      <c r="J209">
        <v>0.73599999999999999</v>
      </c>
      <c r="K209">
        <v>0.27079999999999999</v>
      </c>
      <c r="L209">
        <v>1.0067999999999999</v>
      </c>
      <c r="M209">
        <v>0.4652</v>
      </c>
      <c r="N209">
        <v>363</v>
      </c>
      <c r="O209">
        <v>4273</v>
      </c>
      <c r="P209">
        <v>12</v>
      </c>
      <c r="Q209" s="3" t="s">
        <v>4873</v>
      </c>
    </row>
    <row r="210" ht="15" customHeight="1">
      <c r="A210" t="e">
        <f t="shared" ca="1" si="575"/>
        <v>#VALUE!</v>
      </c>
      <c r="B210" t="e">
        <f t="array" ref="B210" ca="1">_xlfn.XLOOKUP(Tabelle12[[#This Row],[ExperimentID]]&amp;Tabelle12[[#This Row],[NegotiationID]]&amp;Tabelle12[[#This Row],[MessageID]],ALL_IN_ONE[ExperimentID]&amp;ALL_IN_ONE[NegotiationID]&amp;ALL_IN_ONE[MessageID],ALL_IN_ONE[Gesamt_ID],,0)</f>
        <v>#VALUE!</v>
      </c>
      <c r="C210">
        <v>41758</v>
      </c>
      <c r="D210" t="s">
        <v>4699</v>
      </c>
      <c r="E210">
        <v>48591</v>
      </c>
      <c r="F210">
        <v>41745</v>
      </c>
      <c r="G210">
        <v>41748</v>
      </c>
      <c r="H210" t="s">
        <v>31</v>
      </c>
      <c r="I210" t="str">
        <f t="array" ref="I210">IFERROR(_xlfn.XLOOKUP(Tabelle12[[#This Row],[NegotiationID]]&amp;"FinalAccept",Tabelle12[NegotiationID]&amp;Tabelle12[ActionType],Tabelle12[ActionType],,0),_xlfn.XLOOKUP(Tabelle12[[#This Row],[NegotiationID]]&amp;"FinalReject",Tabelle12[NegotiationID]&amp;Tabelle12[ActionType],Tabelle12[ActionType],,0))</f>
        <v>FinalReject</v>
      </c>
      <c r="J210">
        <v>0.49320000000000003</v>
      </c>
      <c r="K210">
        <v>0.52549999999999997</v>
      </c>
      <c r="L210">
        <v>1.0186999999999999</v>
      </c>
      <c r="M210">
        <v>0.032300000000000002</v>
      </c>
      <c r="N210">
        <v>287</v>
      </c>
      <c r="O210">
        <v>4273</v>
      </c>
      <c r="P210">
        <v>12</v>
      </c>
      <c r="Q210" s="3" t="s">
        <v>4874</v>
      </c>
    </row>
    <row r="211" ht="15" customHeight="1">
      <c r="A211" t="e">
        <f t="shared" ca="1" si="575"/>
        <v>#VALUE!</v>
      </c>
      <c r="B211" t="e">
        <f t="array" ref="B211" ca="1">_xlfn.XLOOKUP(Tabelle12[[#This Row],[ExperimentID]]&amp;Tabelle12[[#This Row],[NegotiationID]]&amp;Tabelle12[[#This Row],[MessageID]],ALL_IN_ONE[ExperimentID]&amp;ALL_IN_ONE[NegotiationID]&amp;ALL_IN_ONE[MessageID],ALL_IN_ONE[Gesamt_ID],,0)</f>
        <v>#VALUE!</v>
      </c>
      <c r="C211">
        <v>41758</v>
      </c>
      <c r="D211" t="s">
        <v>4699</v>
      </c>
      <c r="E211">
        <v>48691</v>
      </c>
      <c r="F211">
        <v>41748</v>
      </c>
      <c r="G211">
        <v>41745</v>
      </c>
      <c r="H211" t="s">
        <v>31</v>
      </c>
      <c r="I211" t="str">
        <f t="array" ref="I211">IFERROR(_xlfn.XLOOKUP(Tabelle12[[#This Row],[NegotiationID]]&amp;"FinalAccept",Tabelle12[NegotiationID]&amp;Tabelle12[ActionType],Tabelle12[ActionType],,0),_xlfn.XLOOKUP(Tabelle12[[#This Row],[NegotiationID]]&amp;"FinalReject",Tabelle12[NegotiationID]&amp;Tabelle12[ActionType],Tabelle12[ActionType],,0))</f>
        <v>FinalReject</v>
      </c>
      <c r="J211">
        <v>0.68149999999999999</v>
      </c>
      <c r="K211">
        <v>0.35599999999999998</v>
      </c>
      <c r="L211">
        <v>1.0375000000000001</v>
      </c>
      <c r="M211">
        <v>0.32550000000000001</v>
      </c>
      <c r="N211">
        <v>302</v>
      </c>
      <c r="O211">
        <v>4273</v>
      </c>
      <c r="P211">
        <v>12</v>
      </c>
      <c r="Q211" s="3" t="s">
        <v>4875</v>
      </c>
    </row>
    <row r="212" ht="15" customHeight="1">
      <c r="A212" t="e">
        <f t="shared" ca="1" si="575"/>
        <v>#VALUE!</v>
      </c>
      <c r="B212" t="e">
        <f t="array" ref="B212" ca="1">_xlfn.XLOOKUP(Tabelle12[[#This Row],[ExperimentID]]&amp;Tabelle12[[#This Row],[NegotiationID]]&amp;Tabelle12[[#This Row],[MessageID]],ALL_IN_ONE[ExperimentID]&amp;ALL_IN_ONE[NegotiationID]&amp;ALL_IN_ONE[MessageID],ALL_IN_ONE[Gesamt_ID],,0)</f>
        <v>#VALUE!</v>
      </c>
      <c r="C212">
        <v>41758</v>
      </c>
      <c r="D212" t="s">
        <v>4699</v>
      </c>
      <c r="E212">
        <v>48776</v>
      </c>
      <c r="F212">
        <v>41745</v>
      </c>
      <c r="G212">
        <v>41748</v>
      </c>
      <c r="H212" t="s">
        <v>31</v>
      </c>
      <c r="I212" t="str">
        <f t="array" ref="I212">IFERROR(_xlfn.XLOOKUP(Tabelle12[[#This Row],[NegotiationID]]&amp;"FinalAccept",Tabelle12[NegotiationID]&amp;Tabelle12[ActionType],Tabelle12[ActionType],,0),_xlfn.XLOOKUP(Tabelle12[[#This Row],[NegotiationID]]&amp;"FinalReject",Tabelle12[NegotiationID]&amp;Tabelle12[ActionType],Tabelle12[ActionType],,0))</f>
        <v>FinalReject</v>
      </c>
      <c r="J212">
        <v>0.39850000000000002</v>
      </c>
      <c r="K212">
        <v>0.64400000000000002</v>
      </c>
      <c r="L212">
        <v>1.0425</v>
      </c>
      <c r="M212">
        <v>0.2455</v>
      </c>
      <c r="N212">
        <v>235</v>
      </c>
      <c r="O212">
        <v>4273</v>
      </c>
      <c r="P212">
        <v>12</v>
      </c>
      <c r="Q212" s="3" t="s">
        <v>4876</v>
      </c>
    </row>
    <row r="213" ht="15" customHeight="1">
      <c r="A213" t="e">
        <f t="shared" ca="1" si="575"/>
        <v>#VALUE!</v>
      </c>
      <c r="B213" t="e">
        <f t="array" ref="B213" ca="1">_xlfn.XLOOKUP(Tabelle12[[#This Row],[ExperimentID]]&amp;Tabelle12[[#This Row],[NegotiationID]]&amp;Tabelle12[[#This Row],[MessageID]],ALL_IN_ONE[ExperimentID]&amp;ALL_IN_ONE[NegotiationID]&amp;ALL_IN_ONE[MessageID],ALL_IN_ONE[Gesamt_ID],,0)</f>
        <v>#VALUE!</v>
      </c>
      <c r="C213">
        <v>41758</v>
      </c>
      <c r="D213" t="s">
        <v>4699</v>
      </c>
      <c r="E213">
        <v>49313</v>
      </c>
      <c r="F213">
        <v>41748</v>
      </c>
      <c r="G213">
        <v>41745</v>
      </c>
      <c r="H213" t="s">
        <v>31</v>
      </c>
      <c r="I213" t="str">
        <f t="array" ref="I213">IFERROR(_xlfn.XLOOKUP(Tabelle12[[#This Row],[NegotiationID]]&amp;"FinalAccept",Tabelle12[NegotiationID]&amp;Tabelle12[ActionType],Tabelle12[ActionType],,0),_xlfn.XLOOKUP(Tabelle12[[#This Row],[NegotiationID]]&amp;"FinalReject",Tabelle12[NegotiationID]&amp;Tabelle12[ActionType],Tabelle12[ActionType],,0))</f>
        <v>FinalReject</v>
      </c>
      <c r="J213">
        <v>0.67349999999999999</v>
      </c>
      <c r="K213">
        <v>0.36670000000000003</v>
      </c>
      <c r="L213">
        <v>1.0402</v>
      </c>
      <c r="M213">
        <v>0.30680000000000002</v>
      </c>
      <c r="N213">
        <v>234</v>
      </c>
      <c r="O213">
        <v>4273</v>
      </c>
      <c r="P213">
        <v>12</v>
      </c>
      <c r="Q213" s="3" t="s">
        <v>4877</v>
      </c>
    </row>
    <row r="214" ht="15" customHeight="1">
      <c r="A214" t="e">
        <f t="shared" ca="1" si="575"/>
        <v>#VALUE!</v>
      </c>
      <c r="B214" t="e">
        <f t="array" ref="B214" ca="1">_xlfn.XLOOKUP(Tabelle12[[#This Row],[ExperimentID]]&amp;Tabelle12[[#This Row],[NegotiationID]]&amp;Tabelle12[[#This Row],[MessageID]],ALL_IN_ONE[ExperimentID]&amp;ALL_IN_ONE[NegotiationID]&amp;ALL_IN_ONE[MessageID],ALL_IN_ONE[Gesamt_ID],,0)</f>
        <v>#VALUE!</v>
      </c>
      <c r="C214">
        <v>41758</v>
      </c>
      <c r="D214" t="s">
        <v>4699</v>
      </c>
      <c r="E214">
        <v>49355</v>
      </c>
      <c r="F214">
        <v>41745</v>
      </c>
      <c r="G214">
        <v>41748</v>
      </c>
      <c r="H214" t="s">
        <v>40</v>
      </c>
      <c r="I214" t="str">
        <f t="array" ref="I214">IFERROR(_xlfn.XLOOKUP(Tabelle12[[#This Row],[NegotiationID]]&amp;"FinalAccept",Tabelle12[NegotiationID]&amp;Tabelle12[ActionType],Tabelle12[ActionType],,0),_xlfn.XLOOKUP(Tabelle12[[#This Row],[NegotiationID]]&amp;"FinalReject",Tabelle12[NegotiationID]&amp;Tabelle12[ActionType],Tabelle12[ActionType],,0))</f>
        <v>FinalReject</v>
      </c>
      <c r="J214">
        <v>0.36670000000000003</v>
      </c>
      <c r="K214">
        <v>0.67349999999999999</v>
      </c>
      <c r="L214">
        <v>1.0402</v>
      </c>
      <c r="M214">
        <v>0.30680000000000002</v>
      </c>
      <c r="N214">
        <v>100</v>
      </c>
      <c r="O214">
        <v>4273</v>
      </c>
      <c r="P214">
        <v>12</v>
      </c>
      <c r="Q214" s="3" t="s">
        <v>4878</v>
      </c>
    </row>
    <row r="215" ht="14.5" hidden="1">
      <c r="A215" t="e">
        <f t="shared" ca="1" si="575"/>
        <v>#VALUE!</v>
      </c>
      <c r="B215" t="e">
        <f t="array" ref="B215" ca="1">_xlfn.XLOOKUP(Tabelle12[[#This Row],[ExperimentID]]&amp;Tabelle12[[#This Row],[NegotiationID]]&amp;Tabelle12[[#This Row],[MessageID]],ALL_IN_ONE[ExperimentID]&amp;ALL_IN_ONE[NegotiationID]&amp;ALL_IN_ONE[MessageID],ALL_IN_ONE[Gesamt_ID],,0)</f>
        <v>#VALUE!</v>
      </c>
      <c r="C215">
        <v>41786</v>
      </c>
      <c r="D215" t="s">
        <v>4699</v>
      </c>
      <c r="E215">
        <v>41787</v>
      </c>
      <c r="H215" t="s">
        <v>6019</v>
      </c>
      <c r="I215" t="str">
        <f t="array" ref="I215">IFERROR(_xlfn.XLOOKUP(Tabelle12[[#This Row],[NegotiationID]]&amp;"FinalAccept",Tabelle12[NegotiationID]&amp;Tabelle12[ActionType],Tabelle12[ActionType],,0),_xlfn.XLOOKUP(Tabelle12[[#This Row],[NegotiationID]]&amp;"FinalReject",Tabelle12[NegotiationID]&amp;Tabelle12[ActionType],Tabelle12[ActionType],,0))</f>
        <v>FinalAccept</v>
      </c>
      <c r="N215">
        <v>21</v>
      </c>
      <c r="O215">
        <v>3688</v>
      </c>
      <c r="P215">
        <v>10</v>
      </c>
    </row>
    <row r="216" ht="15" customHeight="1">
      <c r="A216" t="e">
        <f t="shared" ca="1" si="575"/>
        <v>#VALUE!</v>
      </c>
      <c r="B216" t="e">
        <f t="array" ref="B216" ca="1">_xlfn.XLOOKUP(Tabelle12[[#This Row],[ExperimentID]]&amp;Tabelle12[[#This Row],[NegotiationID]]&amp;Tabelle12[[#This Row],[MessageID]],ALL_IN_ONE[ExperimentID]&amp;ALL_IN_ONE[NegotiationID]&amp;ALL_IN_ONE[MessageID],ALL_IN_ONE[Gesamt_ID],,0)</f>
        <v>#VALUE!</v>
      </c>
      <c r="C216">
        <v>41786</v>
      </c>
      <c r="D216" t="s">
        <v>4699</v>
      </c>
      <c r="E216">
        <v>47444</v>
      </c>
      <c r="F216">
        <v>41773</v>
      </c>
      <c r="G216">
        <v>41776</v>
      </c>
      <c r="H216" t="s">
        <v>19</v>
      </c>
      <c r="I216" t="str">
        <f t="array" ref="I216">IFERROR(_xlfn.XLOOKUP(Tabelle12[[#This Row],[NegotiationID]]&amp;"FinalAccept",Tabelle12[NegotiationID]&amp;Tabelle12[ActionType],Tabelle12[ActionType],,0),_xlfn.XLOOKUP(Tabelle12[[#This Row],[NegotiationID]]&amp;"FinalReject",Tabelle12[NegotiationID]&amp;Tabelle12[ActionType],Tabelle12[ActionType],,0))</f>
        <v>FinalAccept</v>
      </c>
      <c r="J216">
        <v>0.86829999999999996</v>
      </c>
      <c r="K216">
        <v>0.105</v>
      </c>
      <c r="L216">
        <v>0.97330000000000005</v>
      </c>
      <c r="M216">
        <v>0.76329999999999998</v>
      </c>
      <c r="N216">
        <v>312</v>
      </c>
      <c r="O216">
        <v>3688</v>
      </c>
      <c r="P216">
        <v>10</v>
      </c>
      <c r="Q216" s="3" t="s">
        <v>4879</v>
      </c>
    </row>
    <row r="217" ht="15" customHeight="1">
      <c r="A217" t="e">
        <f t="shared" ca="1" si="575"/>
        <v>#VALUE!</v>
      </c>
      <c r="B217" t="e">
        <f t="array" ref="B217" ca="1">_xlfn.XLOOKUP(Tabelle12[[#This Row],[ExperimentID]]&amp;Tabelle12[[#This Row],[NegotiationID]]&amp;Tabelle12[[#This Row],[MessageID]],ALL_IN_ONE[ExperimentID]&amp;ALL_IN_ONE[NegotiationID]&amp;ALL_IN_ONE[MessageID],ALL_IN_ONE[Gesamt_ID],,0)</f>
        <v>#VALUE!</v>
      </c>
      <c r="C217">
        <v>41786</v>
      </c>
      <c r="D217" t="s">
        <v>4699</v>
      </c>
      <c r="E217">
        <v>47703</v>
      </c>
      <c r="F217">
        <v>41776</v>
      </c>
      <c r="G217">
        <v>41773</v>
      </c>
      <c r="H217" t="s">
        <v>31</v>
      </c>
      <c r="I217" t="str">
        <f t="array" ref="I217">IFERROR(_xlfn.XLOOKUP(Tabelle12[[#This Row],[NegotiationID]]&amp;"FinalAccept",Tabelle12[NegotiationID]&amp;Tabelle12[ActionType],Tabelle12[ActionType],,0),_xlfn.XLOOKUP(Tabelle12[[#This Row],[NegotiationID]]&amp;"FinalReject",Tabelle12[NegotiationID]&amp;Tabelle12[ActionType],Tabelle12[ActionType],,0))</f>
        <v>FinalAccept</v>
      </c>
      <c r="J217">
        <v>0.9375</v>
      </c>
      <c r="K217">
        <v>0.02</v>
      </c>
      <c r="L217">
        <v>0.95750000000000002</v>
      </c>
      <c r="M217">
        <v>0.91749999999999998</v>
      </c>
      <c r="N217">
        <v>393</v>
      </c>
      <c r="O217">
        <v>3688</v>
      </c>
      <c r="P217">
        <v>10</v>
      </c>
      <c r="Q217" s="3" t="s">
        <v>4880</v>
      </c>
    </row>
    <row r="218" ht="15" customHeight="1">
      <c r="A218" t="e">
        <f t="shared" ca="1" si="575"/>
        <v>#VALUE!</v>
      </c>
      <c r="B218" t="e">
        <f t="array" ref="B218" ca="1">_xlfn.XLOOKUP(Tabelle12[[#This Row],[ExperimentID]]&amp;Tabelle12[[#This Row],[NegotiationID]]&amp;Tabelle12[[#This Row],[MessageID]],ALL_IN_ONE[ExperimentID]&amp;ALL_IN_ONE[NegotiationID]&amp;ALL_IN_ONE[MessageID],ALL_IN_ONE[Gesamt_ID],,0)</f>
        <v>#VALUE!</v>
      </c>
      <c r="C218">
        <v>41786</v>
      </c>
      <c r="D218" t="s">
        <v>4699</v>
      </c>
      <c r="E218">
        <v>48020</v>
      </c>
      <c r="F218">
        <v>41773</v>
      </c>
      <c r="G218">
        <v>41776</v>
      </c>
      <c r="H218" t="s">
        <v>31</v>
      </c>
      <c r="I218" t="str">
        <f t="array" ref="I218">IFERROR(_xlfn.XLOOKUP(Tabelle12[[#This Row],[NegotiationID]]&amp;"FinalAccept",Tabelle12[NegotiationID]&amp;Tabelle12[ActionType],Tabelle12[ActionType],,0),_xlfn.XLOOKUP(Tabelle12[[#This Row],[NegotiationID]]&amp;"FinalReject",Tabelle12[NegotiationID]&amp;Tabelle12[ActionType],Tabelle12[ActionType],,0))</f>
        <v>FinalAccept</v>
      </c>
      <c r="J218">
        <v>0.60750000000000004</v>
      </c>
      <c r="K218">
        <v>0.55349999999999999</v>
      </c>
      <c r="L218">
        <v>1.161</v>
      </c>
      <c r="M218">
        <v>0.053999999999999999</v>
      </c>
      <c r="N218">
        <v>1017</v>
      </c>
      <c r="O218">
        <v>3688</v>
      </c>
      <c r="P218">
        <v>10</v>
      </c>
      <c r="Q218" s="3" t="s">
        <v>4881</v>
      </c>
    </row>
    <row r="219" ht="15" customHeight="1">
      <c r="A219" t="e">
        <f t="shared" ca="1" si="575"/>
        <v>#VALUE!</v>
      </c>
      <c r="B219" t="e">
        <f t="array" ref="B219" ca="1">_xlfn.XLOOKUP(Tabelle12[[#This Row],[ExperimentID]]&amp;Tabelle12[[#This Row],[NegotiationID]]&amp;Tabelle12[[#This Row],[MessageID]],ALL_IN_ONE[ExperimentID]&amp;ALL_IN_ONE[NegotiationID]&amp;ALL_IN_ONE[MessageID],ALL_IN_ONE[Gesamt_ID],,0)</f>
        <v>#VALUE!</v>
      </c>
      <c r="C219">
        <v>41786</v>
      </c>
      <c r="D219" t="s">
        <v>4699</v>
      </c>
      <c r="E219">
        <v>48061</v>
      </c>
      <c r="F219">
        <v>41776</v>
      </c>
      <c r="G219">
        <v>41773</v>
      </c>
      <c r="H219" t="s">
        <v>31</v>
      </c>
      <c r="I219" t="str">
        <f t="array" ref="I219">IFERROR(_xlfn.XLOOKUP(Tabelle12[[#This Row],[NegotiationID]]&amp;"FinalAccept",Tabelle12[NegotiationID]&amp;Tabelle12[ActionType],Tabelle12[ActionType],,0),_xlfn.XLOOKUP(Tabelle12[[#This Row],[NegotiationID]]&amp;"FinalReject",Tabelle12[NegotiationID]&amp;Tabelle12[ActionType],Tabelle12[ActionType],,0))</f>
        <v>FinalAccept</v>
      </c>
      <c r="J219">
        <v>0.59099999999999997</v>
      </c>
      <c r="K219">
        <v>0.49419999999999997</v>
      </c>
      <c r="L219">
        <v>1.0851999999999999</v>
      </c>
      <c r="M219">
        <v>0.096799999999999997</v>
      </c>
      <c r="N219">
        <v>339</v>
      </c>
      <c r="O219">
        <v>3688</v>
      </c>
      <c r="P219">
        <v>10</v>
      </c>
      <c r="Q219" s="3" t="s">
        <v>4882</v>
      </c>
    </row>
    <row r="220" ht="15" customHeight="1">
      <c r="A220" t="e">
        <f t="shared" ca="1" si="575"/>
        <v>#VALUE!</v>
      </c>
      <c r="B220" t="e">
        <f t="array" ref="B220" ca="1">_xlfn.XLOOKUP(Tabelle12[[#This Row],[ExperimentID]]&amp;Tabelle12[[#This Row],[NegotiationID]]&amp;Tabelle12[[#This Row],[MessageID]],ALL_IN_ONE[ExperimentID]&amp;ALL_IN_ONE[NegotiationID]&amp;ALL_IN_ONE[MessageID],ALL_IN_ONE[Gesamt_ID],,0)</f>
        <v>#VALUE!</v>
      </c>
      <c r="C220">
        <v>41786</v>
      </c>
      <c r="D220" t="s">
        <v>4699</v>
      </c>
      <c r="E220">
        <v>48528</v>
      </c>
      <c r="F220">
        <v>41773</v>
      </c>
      <c r="G220">
        <v>41776</v>
      </c>
      <c r="H220" t="s">
        <v>31</v>
      </c>
      <c r="I220" t="str">
        <f t="array" ref="I220">IFERROR(_xlfn.XLOOKUP(Tabelle12[[#This Row],[NegotiationID]]&amp;"FinalAccept",Tabelle12[NegotiationID]&amp;Tabelle12[ActionType],Tabelle12[ActionType],,0),_xlfn.XLOOKUP(Tabelle12[[#This Row],[NegotiationID]]&amp;"FinalReject",Tabelle12[NegotiationID]&amp;Tabelle12[ActionType],Tabelle12[ActionType],,0))</f>
        <v>FinalAccept</v>
      </c>
      <c r="J220">
        <v>0.58079999999999998</v>
      </c>
      <c r="K220">
        <v>0.57350000000000001</v>
      </c>
      <c r="L220">
        <v>1.1543000000000001</v>
      </c>
      <c r="M220">
        <v>0.0073000000000000001</v>
      </c>
      <c r="N220">
        <v>581</v>
      </c>
      <c r="O220">
        <v>3688</v>
      </c>
      <c r="P220">
        <v>10</v>
      </c>
      <c r="Q220" s="3" t="s">
        <v>4883</v>
      </c>
    </row>
    <row r="221" ht="15" customHeight="1">
      <c r="A221" t="e">
        <f t="shared" ca="1" si="575"/>
        <v>#VALUE!</v>
      </c>
      <c r="B221" t="e">
        <f t="array" ref="B221" ca="1">_xlfn.XLOOKUP(Tabelle12[[#This Row],[ExperimentID]]&amp;Tabelle12[[#This Row],[NegotiationID]]&amp;Tabelle12[[#This Row],[MessageID]],ALL_IN_ONE[ExperimentID]&amp;ALL_IN_ONE[NegotiationID]&amp;ALL_IN_ONE[MessageID],ALL_IN_ONE[Gesamt_ID],,0)</f>
        <v>#VALUE!</v>
      </c>
      <c r="C221">
        <v>41786</v>
      </c>
      <c r="D221" t="s">
        <v>4699</v>
      </c>
      <c r="E221">
        <v>48538</v>
      </c>
      <c r="F221">
        <v>41776</v>
      </c>
      <c r="G221">
        <v>41773</v>
      </c>
      <c r="H221" t="s">
        <v>31</v>
      </c>
      <c r="I221" t="str">
        <f t="array" ref="I221">IFERROR(_xlfn.XLOOKUP(Tabelle12[[#This Row],[NegotiationID]]&amp;"FinalAccept",Tabelle12[NegotiationID]&amp;Tabelle12[ActionType],Tabelle12[ActionType],,0),_xlfn.XLOOKUP(Tabelle12[[#This Row],[NegotiationID]]&amp;"FinalReject",Tabelle12[NegotiationID]&amp;Tabelle12[ActionType],Tabelle12[ActionType],,0))</f>
        <v>FinalAccept</v>
      </c>
      <c r="J221">
        <v>0.55100000000000005</v>
      </c>
      <c r="K221">
        <v>0.54749999999999999</v>
      </c>
      <c r="L221">
        <v>1.0985</v>
      </c>
      <c r="M221">
        <v>0.0035000000000000001</v>
      </c>
      <c r="N221">
        <v>356</v>
      </c>
      <c r="O221">
        <v>3688</v>
      </c>
      <c r="P221">
        <v>10</v>
      </c>
      <c r="Q221" s="3" t="s">
        <v>4884</v>
      </c>
    </row>
    <row r="222" ht="15" customHeight="1">
      <c r="A222" t="e">
        <f t="shared" ca="1" si="575"/>
        <v>#VALUE!</v>
      </c>
      <c r="B222" t="e">
        <f t="array" ref="B222" ca="1">_xlfn.XLOOKUP(Tabelle12[[#This Row],[ExperimentID]]&amp;Tabelle12[[#This Row],[NegotiationID]]&amp;Tabelle12[[#This Row],[MessageID]],ALL_IN_ONE[ExperimentID]&amp;ALL_IN_ONE[NegotiationID]&amp;ALL_IN_ONE[MessageID],ALL_IN_ONE[Gesamt_ID],,0)</f>
        <v>#VALUE!</v>
      </c>
      <c r="C222">
        <v>41786</v>
      </c>
      <c r="D222" t="s">
        <v>4699</v>
      </c>
      <c r="E222">
        <v>48835</v>
      </c>
      <c r="F222">
        <v>41773</v>
      </c>
      <c r="G222">
        <v>41776</v>
      </c>
      <c r="H222" t="s">
        <v>31</v>
      </c>
      <c r="I222" t="str">
        <f t="array" ref="I222">IFERROR(_xlfn.XLOOKUP(Tabelle12[[#This Row],[NegotiationID]]&amp;"FinalAccept",Tabelle12[NegotiationID]&amp;Tabelle12[ActionType],Tabelle12[ActionType],,0),_xlfn.XLOOKUP(Tabelle12[[#This Row],[NegotiationID]]&amp;"FinalReject",Tabelle12[NegotiationID]&amp;Tabelle12[ActionType],Tabelle12[ActionType],,0))</f>
        <v>FinalAccept</v>
      </c>
      <c r="J222">
        <v>0.58999999999999997</v>
      </c>
      <c r="K222">
        <v>0.55100000000000005</v>
      </c>
      <c r="L222">
        <v>1.141</v>
      </c>
      <c r="M222">
        <v>0.039</v>
      </c>
      <c r="N222">
        <v>358</v>
      </c>
      <c r="O222">
        <v>3688</v>
      </c>
      <c r="P222">
        <v>10</v>
      </c>
      <c r="Q222" s="3" t="s">
        <v>4885</v>
      </c>
    </row>
    <row r="223" ht="15" customHeight="1">
      <c r="A223" t="e">
        <f t="shared" ca="1" si="575"/>
        <v>#VALUE!</v>
      </c>
      <c r="B223" t="e">
        <f t="array" ref="B223" ca="1">_xlfn.XLOOKUP(Tabelle12[[#This Row],[ExperimentID]]&amp;Tabelle12[[#This Row],[NegotiationID]]&amp;Tabelle12[[#This Row],[MessageID]],ALL_IN_ONE[ExperimentID]&amp;ALL_IN_ONE[NegotiationID]&amp;ALL_IN_ONE[MessageID],ALL_IN_ONE[Gesamt_ID],,0)</f>
        <v>#VALUE!</v>
      </c>
      <c r="C223">
        <v>41786</v>
      </c>
      <c r="D223" t="s">
        <v>4699</v>
      </c>
      <c r="E223">
        <v>48911</v>
      </c>
      <c r="F223">
        <v>41776</v>
      </c>
      <c r="G223">
        <v>41773</v>
      </c>
      <c r="H223" t="s">
        <v>31</v>
      </c>
      <c r="I223" t="str">
        <f t="array" ref="I223">IFERROR(_xlfn.XLOOKUP(Tabelle12[[#This Row],[NegotiationID]]&amp;"FinalAccept",Tabelle12[NegotiationID]&amp;Tabelle12[ActionType],Tabelle12[ActionType],,0),_xlfn.XLOOKUP(Tabelle12[[#This Row],[NegotiationID]]&amp;"FinalReject",Tabelle12[NegotiationID]&amp;Tabelle12[ActionType],Tabelle12[ActionType],,0))</f>
        <v>FinalAccept</v>
      </c>
      <c r="J223">
        <v>0.61350000000000005</v>
      </c>
      <c r="K223">
        <v>0.56999999999999995</v>
      </c>
      <c r="L223">
        <v>1.1835</v>
      </c>
      <c r="M223">
        <v>0.043499999999999997</v>
      </c>
      <c r="N223">
        <v>258</v>
      </c>
      <c r="O223">
        <v>3688</v>
      </c>
      <c r="P223">
        <v>10</v>
      </c>
      <c r="Q223" s="3" t="s">
        <v>4886</v>
      </c>
    </row>
    <row r="224" ht="15" customHeight="1">
      <c r="A224" t="e">
        <f t="shared" ca="1" si="575"/>
        <v>#VALUE!</v>
      </c>
      <c r="B224" t="e">
        <f t="array" ref="B224" ca="1">_xlfn.XLOOKUP(Tabelle12[[#This Row],[ExperimentID]]&amp;Tabelle12[[#This Row],[NegotiationID]]&amp;Tabelle12[[#This Row],[MessageID]],ALL_IN_ONE[ExperimentID]&amp;ALL_IN_ONE[NegotiationID]&amp;ALL_IN_ONE[MessageID],ALL_IN_ONE[Gesamt_ID],,0)</f>
        <v>#VALUE!</v>
      </c>
      <c r="C224">
        <v>41786</v>
      </c>
      <c r="D224" t="s">
        <v>4699</v>
      </c>
      <c r="E224">
        <v>48916</v>
      </c>
      <c r="F224">
        <v>41773</v>
      </c>
      <c r="G224">
        <v>41776</v>
      </c>
      <c r="H224" t="s">
        <v>20</v>
      </c>
      <c r="I224" t="str">
        <f t="array" ref="I224">IFERROR(_xlfn.XLOOKUP(Tabelle12[[#This Row],[NegotiationID]]&amp;"FinalAccept",Tabelle12[NegotiationID]&amp;Tabelle12[ActionType],Tabelle12[ActionType],,0),_xlfn.XLOOKUP(Tabelle12[[#This Row],[NegotiationID]]&amp;"FinalReject",Tabelle12[NegotiationID]&amp;Tabelle12[ActionType],Tabelle12[ActionType],,0))</f>
        <v>FinalAccept</v>
      </c>
      <c r="J224">
        <v>0.56999999999999995</v>
      </c>
      <c r="K224">
        <v>0.61350000000000005</v>
      </c>
      <c r="L224">
        <v>1.1835</v>
      </c>
      <c r="M224">
        <v>0.043499999999999997</v>
      </c>
      <c r="N224">
        <v>53</v>
      </c>
      <c r="O224">
        <v>3688</v>
      </c>
      <c r="P224">
        <v>10</v>
      </c>
      <c r="Q224" s="3" t="s">
        <v>4887</v>
      </c>
    </row>
    <row r="225" ht="14.5" hidden="1">
      <c r="A225" t="e">
        <f t="shared" ca="1" si="575"/>
        <v>#VALUE!</v>
      </c>
      <c r="B225" t="e">
        <f t="array" ref="B225" ca="1">_xlfn.XLOOKUP(Tabelle12[[#This Row],[ExperimentID]]&amp;Tabelle12[[#This Row],[NegotiationID]]&amp;Tabelle12[[#This Row],[MessageID]],ALL_IN_ONE[ExperimentID]&amp;ALL_IN_ONE[NegotiationID]&amp;ALL_IN_ONE[MessageID],ALL_IN_ONE[Gesamt_ID],,0)</f>
        <v>#VALUE!</v>
      </c>
      <c r="C225">
        <v>41814</v>
      </c>
      <c r="D225" t="s">
        <v>4699</v>
      </c>
      <c r="E225">
        <v>41815</v>
      </c>
      <c r="H225" t="s">
        <v>6019</v>
      </c>
      <c r="I225" t="str">
        <f t="array" ref="I225">IFERROR(_xlfn.XLOOKUP(Tabelle12[[#This Row],[NegotiationID]]&amp;"FinalAccept",Tabelle12[NegotiationID]&amp;Tabelle12[ActionType],Tabelle12[ActionType],,0),_xlfn.XLOOKUP(Tabelle12[[#This Row],[NegotiationID]]&amp;"FinalReject",Tabelle12[NegotiationID]&amp;Tabelle12[ActionType],Tabelle12[ActionType],,0))</f>
        <v>FinalAccept</v>
      </c>
      <c r="N225">
        <v>21</v>
      </c>
      <c r="O225">
        <v>989</v>
      </c>
      <c r="P225">
        <v>10</v>
      </c>
    </row>
    <row r="226" ht="15" customHeight="1">
      <c r="A226" t="e">
        <f t="shared" ca="1" si="575"/>
        <v>#VALUE!</v>
      </c>
      <c r="B226" t="e">
        <f t="array" ref="B226" ca="1">_xlfn.XLOOKUP(Tabelle12[[#This Row],[ExperimentID]]&amp;Tabelle12[[#This Row],[NegotiationID]]&amp;Tabelle12[[#This Row],[MessageID]],ALL_IN_ONE[ExperimentID]&amp;ALL_IN_ONE[NegotiationID]&amp;ALL_IN_ONE[MessageID],ALL_IN_ONE[Gesamt_ID],,0)</f>
        <v>#VALUE!</v>
      </c>
      <c r="C226">
        <v>41814</v>
      </c>
      <c r="D226" t="s">
        <v>4699</v>
      </c>
      <c r="E226">
        <v>47686</v>
      </c>
      <c r="F226">
        <v>41801</v>
      </c>
      <c r="G226">
        <v>41804</v>
      </c>
      <c r="H226" t="s">
        <v>158</v>
      </c>
      <c r="I226" t="str">
        <f t="array" ref="I226">IFERROR(_xlfn.XLOOKUP(Tabelle12[[#This Row],[NegotiationID]]&amp;"FinalAccept",Tabelle12[NegotiationID]&amp;Tabelle12[ActionType],Tabelle12[ActionType],,0),_xlfn.XLOOKUP(Tabelle12[[#This Row],[NegotiationID]]&amp;"FinalReject",Tabelle12[NegotiationID]&amp;Tabelle12[ActionType],Tabelle12[ActionType],,0))</f>
        <v>FinalAccept</v>
      </c>
      <c r="J226">
        <v>1</v>
      </c>
      <c r="K226">
        <v>1</v>
      </c>
      <c r="L226">
        <v>2</v>
      </c>
      <c r="M226">
        <v>0</v>
      </c>
      <c r="N226">
        <v>50</v>
      </c>
      <c r="O226">
        <v>989</v>
      </c>
      <c r="P226">
        <v>10</v>
      </c>
      <c r="Q226" s="3" t="s">
        <v>4888</v>
      </c>
    </row>
    <row r="227" ht="15" customHeight="1">
      <c r="A227" t="e">
        <f t="shared" ca="1" si="575"/>
        <v>#VALUE!</v>
      </c>
      <c r="B227" t="e">
        <f t="array" ref="B227" ca="1">_xlfn.XLOOKUP(Tabelle12[[#This Row],[ExperimentID]]&amp;Tabelle12[[#This Row],[NegotiationID]]&amp;Tabelle12[[#This Row],[MessageID]],ALL_IN_ONE[ExperimentID]&amp;ALL_IN_ONE[NegotiationID]&amp;ALL_IN_ONE[MessageID],ALL_IN_ONE[Gesamt_ID],,0)</f>
        <v>#VALUE!</v>
      </c>
      <c r="C227">
        <v>41814</v>
      </c>
      <c r="D227" t="s">
        <v>4699</v>
      </c>
      <c r="E227">
        <v>47694</v>
      </c>
      <c r="F227">
        <v>41804</v>
      </c>
      <c r="G227">
        <v>41801</v>
      </c>
      <c r="H227" t="s">
        <v>31</v>
      </c>
      <c r="I227" t="str">
        <f t="array" ref="I227">IFERROR(_xlfn.XLOOKUP(Tabelle12[[#This Row],[NegotiationID]]&amp;"FinalAccept",Tabelle12[NegotiationID]&amp;Tabelle12[ActionType],Tabelle12[ActionType],,0),_xlfn.XLOOKUP(Tabelle12[[#This Row],[NegotiationID]]&amp;"FinalReject",Tabelle12[NegotiationID]&amp;Tabelle12[ActionType],Tabelle12[ActionType],,0))</f>
        <v>FinalAccept</v>
      </c>
      <c r="J227">
        <v>0.88</v>
      </c>
      <c r="K227">
        <v>0.56000000000000005</v>
      </c>
      <c r="L227">
        <v>1.4399999999999999</v>
      </c>
      <c r="M227">
        <v>0.32000000000000001</v>
      </c>
      <c r="N227">
        <v>128</v>
      </c>
      <c r="O227">
        <v>989</v>
      </c>
      <c r="P227">
        <v>10</v>
      </c>
      <c r="Q227" s="3" t="s">
        <v>4889</v>
      </c>
    </row>
    <row r="228" ht="15" customHeight="1">
      <c r="A228" t="e">
        <f t="shared" ca="1" si="575"/>
        <v>#VALUE!</v>
      </c>
      <c r="B228" t="e">
        <f t="array" ref="B228" ca="1">_xlfn.XLOOKUP(Tabelle12[[#This Row],[ExperimentID]]&amp;Tabelle12[[#This Row],[NegotiationID]]&amp;Tabelle12[[#This Row],[MessageID]],ALL_IN_ONE[ExperimentID]&amp;ALL_IN_ONE[NegotiationID]&amp;ALL_IN_ONE[MessageID],ALL_IN_ONE[Gesamt_ID],,0)</f>
        <v>#VALUE!</v>
      </c>
      <c r="C228">
        <v>41814</v>
      </c>
      <c r="D228" t="s">
        <v>4699</v>
      </c>
      <c r="E228">
        <v>48182</v>
      </c>
      <c r="F228">
        <v>41801</v>
      </c>
      <c r="G228">
        <v>41804</v>
      </c>
      <c r="H228" t="s">
        <v>31</v>
      </c>
      <c r="I228" t="str">
        <f t="array" ref="I228">IFERROR(_xlfn.XLOOKUP(Tabelle12[[#This Row],[NegotiationID]]&amp;"FinalAccept",Tabelle12[NegotiationID]&amp;Tabelle12[ActionType],Tabelle12[ActionType],,0),_xlfn.XLOOKUP(Tabelle12[[#This Row],[NegotiationID]]&amp;"FinalReject",Tabelle12[NegotiationID]&amp;Tabelle12[ActionType],Tabelle12[ActionType],,0))</f>
        <v>FinalAccept</v>
      </c>
      <c r="J228">
        <v>0.76670000000000005</v>
      </c>
      <c r="K228">
        <v>0.35099999999999998</v>
      </c>
      <c r="L228">
        <v>1.1176999999999999</v>
      </c>
      <c r="M228">
        <v>0.41570000000000001</v>
      </c>
      <c r="N228">
        <v>108</v>
      </c>
      <c r="O228">
        <v>989</v>
      </c>
      <c r="P228">
        <v>10</v>
      </c>
      <c r="Q228" s="3" t="s">
        <v>4890</v>
      </c>
    </row>
    <row r="229" ht="15" customHeight="1">
      <c r="A229" t="e">
        <f t="shared" ca="1" si="575"/>
        <v>#VALUE!</v>
      </c>
      <c r="B229" t="e">
        <f t="array" ref="B229" ca="1">_xlfn.XLOOKUP(Tabelle12[[#This Row],[ExperimentID]]&amp;Tabelle12[[#This Row],[NegotiationID]]&amp;Tabelle12[[#This Row],[MessageID]],ALL_IN_ONE[ExperimentID]&amp;ALL_IN_ONE[NegotiationID]&amp;ALL_IN_ONE[MessageID],ALL_IN_ONE[Gesamt_ID],,0)</f>
        <v>#VALUE!</v>
      </c>
      <c r="C229">
        <v>41814</v>
      </c>
      <c r="D229" t="s">
        <v>4699</v>
      </c>
      <c r="E229">
        <v>48398</v>
      </c>
      <c r="F229">
        <v>41804</v>
      </c>
      <c r="G229">
        <v>41801</v>
      </c>
      <c r="H229" t="s">
        <v>31</v>
      </c>
      <c r="I229" t="str">
        <f t="array" ref="I229">IFERROR(_xlfn.XLOOKUP(Tabelle12[[#This Row],[NegotiationID]]&amp;"FinalAccept",Tabelle12[NegotiationID]&amp;Tabelle12[ActionType],Tabelle12[ActionType],,0),_xlfn.XLOOKUP(Tabelle12[[#This Row],[NegotiationID]]&amp;"FinalReject",Tabelle12[NegotiationID]&amp;Tabelle12[ActionType],Tabelle12[ActionType],,0))</f>
        <v>FinalAccept</v>
      </c>
      <c r="J229">
        <v>0.70099999999999996</v>
      </c>
      <c r="K229">
        <v>0.34000000000000002</v>
      </c>
      <c r="L229">
        <v>1.0409999999999999</v>
      </c>
      <c r="M229">
        <v>0.36099999999999999</v>
      </c>
      <c r="N229">
        <v>147</v>
      </c>
      <c r="O229">
        <v>989</v>
      </c>
      <c r="P229">
        <v>10</v>
      </c>
      <c r="Q229" s="3" t="s">
        <v>4891</v>
      </c>
    </row>
    <row r="230" ht="15" customHeight="1">
      <c r="A230" t="e">
        <f t="shared" ca="1" si="575"/>
        <v>#VALUE!</v>
      </c>
      <c r="B230" t="e">
        <f t="array" ref="B230" ca="1">_xlfn.XLOOKUP(Tabelle12[[#This Row],[ExperimentID]]&amp;Tabelle12[[#This Row],[NegotiationID]]&amp;Tabelle12[[#This Row],[MessageID]],ALL_IN_ONE[ExperimentID]&amp;ALL_IN_ONE[NegotiationID]&amp;ALL_IN_ONE[MessageID],ALL_IN_ONE[Gesamt_ID],,0)</f>
        <v>#VALUE!</v>
      </c>
      <c r="C230">
        <v>41814</v>
      </c>
      <c r="D230" t="s">
        <v>4699</v>
      </c>
      <c r="E230">
        <v>48770</v>
      </c>
      <c r="F230">
        <v>41801</v>
      </c>
      <c r="G230">
        <v>41804</v>
      </c>
      <c r="H230" t="s">
        <v>31</v>
      </c>
      <c r="I230" t="str">
        <f t="array" ref="I230">IFERROR(_xlfn.XLOOKUP(Tabelle12[[#This Row],[NegotiationID]]&amp;"FinalAccept",Tabelle12[NegotiationID]&amp;Tabelle12[ActionType],Tabelle12[ActionType],,0),_xlfn.XLOOKUP(Tabelle12[[#This Row],[NegotiationID]]&amp;"FinalReject",Tabelle12[NegotiationID]&amp;Tabelle12[ActionType],Tabelle12[ActionType],,0))</f>
        <v>FinalAccept</v>
      </c>
      <c r="J230">
        <v>0.57420000000000004</v>
      </c>
      <c r="K230">
        <v>0.53100000000000003</v>
      </c>
      <c r="L230">
        <v>1.1052</v>
      </c>
      <c r="M230">
        <v>0.043200000000000002</v>
      </c>
      <c r="N230">
        <v>224</v>
      </c>
      <c r="O230">
        <v>989</v>
      </c>
      <c r="P230">
        <v>10</v>
      </c>
      <c r="Q230" s="3" t="s">
        <v>4892</v>
      </c>
    </row>
    <row r="231" ht="15" customHeight="1">
      <c r="A231" t="e">
        <f t="shared" ca="1" si="575"/>
        <v>#VALUE!</v>
      </c>
      <c r="B231" t="e">
        <f t="array" ref="B231" ca="1">_xlfn.XLOOKUP(Tabelle12[[#This Row],[ExperimentID]]&amp;Tabelle12[[#This Row],[NegotiationID]]&amp;Tabelle12[[#This Row],[MessageID]],ALL_IN_ONE[ExperimentID]&amp;ALL_IN_ONE[NegotiationID]&amp;ALL_IN_ONE[MessageID],ALL_IN_ONE[Gesamt_ID],,0)</f>
        <v>#VALUE!</v>
      </c>
      <c r="C231">
        <v>41814</v>
      </c>
      <c r="D231" t="s">
        <v>4699</v>
      </c>
      <c r="E231">
        <v>48797</v>
      </c>
      <c r="F231">
        <v>41804</v>
      </c>
      <c r="G231">
        <v>41801</v>
      </c>
      <c r="H231" t="s">
        <v>31</v>
      </c>
      <c r="I231" t="str">
        <f t="array" ref="I231">IFERROR(_xlfn.XLOOKUP(Tabelle12[[#This Row],[NegotiationID]]&amp;"FinalAccept",Tabelle12[NegotiationID]&amp;Tabelle12[ActionType],Tabelle12[ActionType],,0),_xlfn.XLOOKUP(Tabelle12[[#This Row],[NegotiationID]]&amp;"FinalReject",Tabelle12[NegotiationID]&amp;Tabelle12[ActionType],Tabelle12[ActionType],,0))</f>
        <v>FinalAccept</v>
      </c>
      <c r="J231">
        <v>0.57599999999999996</v>
      </c>
      <c r="K231">
        <v>0.48920000000000002</v>
      </c>
      <c r="L231">
        <v>1.0651999999999999</v>
      </c>
      <c r="M231">
        <v>0.086800000000000002</v>
      </c>
      <c r="N231">
        <v>103</v>
      </c>
      <c r="O231">
        <v>989</v>
      </c>
      <c r="P231">
        <v>10</v>
      </c>
      <c r="Q231" s="3" t="s">
        <v>4893</v>
      </c>
    </row>
    <row r="232" ht="15" customHeight="1">
      <c r="A232" t="e">
        <f t="shared" ca="1" si="575"/>
        <v>#VALUE!</v>
      </c>
      <c r="B232" t="e">
        <f t="array" ref="B232" ca="1">_xlfn.XLOOKUP(Tabelle12[[#This Row],[ExperimentID]]&amp;Tabelle12[[#This Row],[NegotiationID]]&amp;Tabelle12[[#This Row],[MessageID]],ALL_IN_ONE[ExperimentID]&amp;ALL_IN_ONE[NegotiationID]&amp;ALL_IN_ONE[MessageID],ALL_IN_ONE[Gesamt_ID],,0)</f>
        <v>#VALUE!</v>
      </c>
      <c r="C232">
        <v>41814</v>
      </c>
      <c r="D232" t="s">
        <v>4699</v>
      </c>
      <c r="E232">
        <v>48937</v>
      </c>
      <c r="F232">
        <v>41801</v>
      </c>
      <c r="G232">
        <v>41804</v>
      </c>
      <c r="H232" t="s">
        <v>31</v>
      </c>
      <c r="I232" t="str">
        <f t="array" ref="I232">IFERROR(_xlfn.XLOOKUP(Tabelle12[[#This Row],[NegotiationID]]&amp;"FinalAccept",Tabelle12[NegotiationID]&amp;Tabelle12[ActionType],Tabelle12[ActionType],,0),_xlfn.XLOOKUP(Tabelle12[[#This Row],[NegotiationID]]&amp;"FinalReject",Tabelle12[NegotiationID]&amp;Tabelle12[ActionType],Tabelle12[ActionType],,0))</f>
        <v>FinalAccept</v>
      </c>
      <c r="J232">
        <v>0.63919999999999999</v>
      </c>
      <c r="K232">
        <v>0.39600000000000002</v>
      </c>
      <c r="L232">
        <v>1.0351999999999999</v>
      </c>
      <c r="M232">
        <v>0.2432</v>
      </c>
      <c r="N232">
        <v>144</v>
      </c>
      <c r="O232">
        <v>989</v>
      </c>
      <c r="P232">
        <v>10</v>
      </c>
      <c r="Q232" s="3" t="s">
        <v>4894</v>
      </c>
    </row>
    <row r="233" ht="15" customHeight="1">
      <c r="A233" t="e">
        <f t="shared" ca="1" si="575"/>
        <v>#VALUE!</v>
      </c>
      <c r="B233" t="e">
        <f t="array" ref="B233" ca="1">_xlfn.XLOOKUP(Tabelle12[[#This Row],[ExperimentID]]&amp;Tabelle12[[#This Row],[NegotiationID]]&amp;Tabelle12[[#This Row],[MessageID]],ALL_IN_ONE[ExperimentID]&amp;ALL_IN_ONE[NegotiationID]&amp;ALL_IN_ONE[MessageID],ALL_IN_ONE[Gesamt_ID],,0)</f>
        <v>#VALUE!</v>
      </c>
      <c r="C233">
        <v>41814</v>
      </c>
      <c r="D233" t="s">
        <v>4699</v>
      </c>
      <c r="E233">
        <v>49006</v>
      </c>
      <c r="F233">
        <v>41804</v>
      </c>
      <c r="G233">
        <v>41801</v>
      </c>
      <c r="H233" t="s">
        <v>31</v>
      </c>
      <c r="I233" t="str">
        <f t="array" ref="I233">IFERROR(_xlfn.XLOOKUP(Tabelle12[[#This Row],[NegotiationID]]&amp;"FinalAccept",Tabelle12[NegotiationID]&amp;Tabelle12[ActionType],Tabelle12[ActionType],,0),_xlfn.XLOOKUP(Tabelle12[[#This Row],[NegotiationID]]&amp;"FinalReject",Tabelle12[NegotiationID]&amp;Tabelle12[ActionType],Tabelle12[ActionType],,0))</f>
        <v>FinalAccept</v>
      </c>
      <c r="J233">
        <v>0.53100000000000003</v>
      </c>
      <c r="K233">
        <v>0.57420000000000004</v>
      </c>
      <c r="L233">
        <v>1.1052</v>
      </c>
      <c r="M233">
        <v>0.043200000000000002</v>
      </c>
      <c r="N233">
        <v>50</v>
      </c>
      <c r="O233">
        <v>989</v>
      </c>
      <c r="P233">
        <v>10</v>
      </c>
      <c r="Q233" s="3" t="s">
        <v>4895</v>
      </c>
    </row>
    <row r="234" ht="15" customHeight="1">
      <c r="A234" t="e">
        <f t="shared" ca="1" si="575"/>
        <v>#VALUE!</v>
      </c>
      <c r="B234" t="e">
        <f t="array" ref="B234" ca="1">_xlfn.XLOOKUP(Tabelle12[[#This Row],[ExperimentID]]&amp;Tabelle12[[#This Row],[NegotiationID]]&amp;Tabelle12[[#This Row],[MessageID]],ALL_IN_ONE[ExperimentID]&amp;ALL_IN_ONE[NegotiationID]&amp;ALL_IN_ONE[MessageID],ALL_IN_ONE[Gesamt_ID],,0)</f>
        <v>#VALUE!</v>
      </c>
      <c r="C234">
        <v>41814</v>
      </c>
      <c r="D234" t="s">
        <v>4699</v>
      </c>
      <c r="E234">
        <v>49563</v>
      </c>
      <c r="F234">
        <v>41801</v>
      </c>
      <c r="G234">
        <v>41804</v>
      </c>
      <c r="H234" t="s">
        <v>20</v>
      </c>
      <c r="I234" t="str">
        <f t="array" ref="I234">IFERROR(_xlfn.XLOOKUP(Tabelle12[[#This Row],[NegotiationID]]&amp;"FinalAccept",Tabelle12[NegotiationID]&amp;Tabelle12[ActionType],Tabelle12[ActionType],,0),_xlfn.XLOOKUP(Tabelle12[[#This Row],[NegotiationID]]&amp;"FinalReject",Tabelle12[NegotiationID]&amp;Tabelle12[ActionType],Tabelle12[ActionType],,0))</f>
        <v>FinalAccept</v>
      </c>
      <c r="J234">
        <v>0.57420000000000004</v>
      </c>
      <c r="K234">
        <v>0.53100000000000003</v>
      </c>
      <c r="L234">
        <v>1.1052</v>
      </c>
      <c r="M234">
        <v>0.043200000000000002</v>
      </c>
      <c r="N234">
        <v>14</v>
      </c>
      <c r="O234">
        <v>989</v>
      </c>
      <c r="P234">
        <v>10</v>
      </c>
      <c r="Q234" s="3" t="s">
        <v>4896</v>
      </c>
    </row>
    <row r="235" ht="14.5" hidden="1">
      <c r="A235" t="e">
        <f t="shared" ca="1" si="575"/>
        <v>#VALUE!</v>
      </c>
      <c r="B235" t="e">
        <f t="array" ref="B235" ca="1">_xlfn.XLOOKUP(Tabelle12[[#This Row],[ExperimentID]]&amp;Tabelle12[[#This Row],[NegotiationID]]&amp;Tabelle12[[#This Row],[MessageID]],ALL_IN_ONE[ExperimentID]&amp;ALL_IN_ONE[NegotiationID]&amp;ALL_IN_ONE[MessageID],ALL_IN_ONE[Gesamt_ID],,0)</f>
        <v>#VALUE!</v>
      </c>
      <c r="C235">
        <v>41842</v>
      </c>
      <c r="D235" t="s">
        <v>4699</v>
      </c>
      <c r="E235">
        <v>41843</v>
      </c>
      <c r="H235" t="s">
        <v>6019</v>
      </c>
      <c r="I235" t="str">
        <f t="array" ref="I235">IFERROR(_xlfn.XLOOKUP(Tabelle12[[#This Row],[NegotiationID]]&amp;"FinalAccept",Tabelle12[NegotiationID]&amp;Tabelle12[ActionType],Tabelle12[ActionType],,0),_xlfn.XLOOKUP(Tabelle12[[#This Row],[NegotiationID]]&amp;"FinalReject",Tabelle12[NegotiationID]&amp;Tabelle12[ActionType],Tabelle12[ActionType],,0))</f>
        <v>FinalAccept</v>
      </c>
      <c r="N235">
        <v>21</v>
      </c>
      <c r="O235">
        <v>3541</v>
      </c>
      <c r="P235">
        <v>12</v>
      </c>
    </row>
    <row r="236" ht="15" customHeight="1">
      <c r="A236" t="e">
        <f t="shared" ca="1" si="575"/>
        <v>#VALUE!</v>
      </c>
      <c r="B236" t="e">
        <f t="array" ref="B236" ca="1">_xlfn.XLOOKUP(Tabelle12[[#This Row],[ExperimentID]]&amp;Tabelle12[[#This Row],[NegotiationID]]&amp;Tabelle12[[#This Row],[MessageID]],ALL_IN_ONE[ExperimentID]&amp;ALL_IN_ONE[NegotiationID]&amp;ALL_IN_ONE[MessageID],ALL_IN_ONE[Gesamt_ID],,0)</f>
        <v>#VALUE!</v>
      </c>
      <c r="C236">
        <v>41842</v>
      </c>
      <c r="D236" t="s">
        <v>4699</v>
      </c>
      <c r="E236">
        <v>47446</v>
      </c>
      <c r="F236">
        <v>41829</v>
      </c>
      <c r="G236">
        <v>41832</v>
      </c>
      <c r="H236" t="s">
        <v>19</v>
      </c>
      <c r="I236" t="str">
        <f t="array" ref="I236">IFERROR(_xlfn.XLOOKUP(Tabelle12[[#This Row],[NegotiationID]]&amp;"FinalAccept",Tabelle12[NegotiationID]&amp;Tabelle12[ActionType],Tabelle12[ActionType],,0),_xlfn.XLOOKUP(Tabelle12[[#This Row],[NegotiationID]]&amp;"FinalReject",Tabelle12[NegotiationID]&amp;Tabelle12[ActionType],Tabelle12[ActionType],,0))</f>
        <v>FinalAccept</v>
      </c>
      <c r="J236">
        <v>1</v>
      </c>
      <c r="K236">
        <v>0.17999999999999999</v>
      </c>
      <c r="L236">
        <v>1.1799999999999999</v>
      </c>
      <c r="M236">
        <v>0.81999999999999995</v>
      </c>
      <c r="N236">
        <v>485</v>
      </c>
      <c r="O236">
        <v>3541</v>
      </c>
      <c r="P236">
        <v>12</v>
      </c>
      <c r="Q236" s="3" t="s">
        <v>4897</v>
      </c>
    </row>
    <row r="237" ht="15" customHeight="1">
      <c r="A237" t="e">
        <f t="shared" ca="1" si="575"/>
        <v>#VALUE!</v>
      </c>
      <c r="B237" t="e">
        <f t="array" ref="B237" ca="1">_xlfn.XLOOKUP(Tabelle12[[#This Row],[ExperimentID]]&amp;Tabelle12[[#This Row],[NegotiationID]]&amp;Tabelle12[[#This Row],[MessageID]],ALL_IN_ONE[ExperimentID]&amp;ALL_IN_ONE[NegotiationID]&amp;ALL_IN_ONE[MessageID],ALL_IN_ONE[Gesamt_ID],,0)</f>
        <v>#VALUE!</v>
      </c>
      <c r="C237">
        <v>41842</v>
      </c>
      <c r="D237" t="s">
        <v>4699</v>
      </c>
      <c r="E237">
        <v>47865</v>
      </c>
      <c r="F237">
        <v>41832</v>
      </c>
      <c r="G237">
        <v>41829</v>
      </c>
      <c r="H237" t="s">
        <v>31</v>
      </c>
      <c r="I237" t="str">
        <f t="array" ref="I237">IFERROR(_xlfn.XLOOKUP(Tabelle12[[#This Row],[NegotiationID]]&amp;"FinalAccept",Tabelle12[NegotiationID]&amp;Tabelle12[ActionType],Tabelle12[ActionType],,0),_xlfn.XLOOKUP(Tabelle12[[#This Row],[NegotiationID]]&amp;"FinalReject",Tabelle12[NegotiationID]&amp;Tabelle12[ActionType],Tabelle12[ActionType],,0))</f>
        <v>FinalAccept</v>
      </c>
      <c r="J237">
        <v>0.92549999999999999</v>
      </c>
      <c r="K237">
        <v>0.035999999999999997</v>
      </c>
      <c r="L237">
        <v>0.96150000000000002</v>
      </c>
      <c r="M237">
        <v>0.88949999999999996</v>
      </c>
      <c r="N237">
        <v>441</v>
      </c>
      <c r="O237">
        <v>3541</v>
      </c>
      <c r="P237">
        <v>12</v>
      </c>
      <c r="Q237" s="3" t="s">
        <v>4898</v>
      </c>
    </row>
    <row r="238" ht="15" customHeight="1">
      <c r="A238" t="e">
        <f t="shared" ca="1" si="575"/>
        <v>#VALUE!</v>
      </c>
      <c r="B238" t="e">
        <f t="array" ref="B238" ca="1">_xlfn.XLOOKUP(Tabelle12[[#This Row],[ExperimentID]]&amp;Tabelle12[[#This Row],[NegotiationID]]&amp;Tabelle12[[#This Row],[MessageID]],ALL_IN_ONE[ExperimentID]&amp;ALL_IN_ONE[NegotiationID]&amp;ALL_IN_ONE[MessageID],ALL_IN_ONE[Gesamt_ID],,0)</f>
        <v>#VALUE!</v>
      </c>
      <c r="C238">
        <v>41842</v>
      </c>
      <c r="D238" t="s">
        <v>4699</v>
      </c>
      <c r="E238">
        <v>48183</v>
      </c>
      <c r="F238">
        <v>41829</v>
      </c>
      <c r="G238">
        <v>41832</v>
      </c>
      <c r="H238" t="s">
        <v>31</v>
      </c>
      <c r="I238" t="str">
        <f t="array" ref="I238">IFERROR(_xlfn.XLOOKUP(Tabelle12[[#This Row],[NegotiationID]]&amp;"FinalAccept",Tabelle12[NegotiationID]&amp;Tabelle12[ActionType],Tabelle12[ActionType],,0),_xlfn.XLOOKUP(Tabelle12[[#This Row],[NegotiationID]]&amp;"FinalReject",Tabelle12[NegotiationID]&amp;Tabelle12[ActionType],Tabelle12[ActionType],,0))</f>
        <v>FinalAccept</v>
      </c>
      <c r="J238">
        <v>0.77080000000000004</v>
      </c>
      <c r="K238">
        <v>0.26850000000000002</v>
      </c>
      <c r="L238">
        <v>1.0392999999999999</v>
      </c>
      <c r="M238">
        <v>0.50229999999999997</v>
      </c>
      <c r="N238">
        <v>462</v>
      </c>
      <c r="O238">
        <v>3541</v>
      </c>
      <c r="P238">
        <v>12</v>
      </c>
      <c r="Q238" s="3" t="s">
        <v>4899</v>
      </c>
    </row>
    <row r="239" ht="15" customHeight="1">
      <c r="A239" t="e">
        <f t="shared" ca="1" si="575"/>
        <v>#VALUE!</v>
      </c>
      <c r="B239" t="e">
        <f t="array" ref="B239" ca="1">_xlfn.XLOOKUP(Tabelle12[[#This Row],[ExperimentID]]&amp;Tabelle12[[#This Row],[NegotiationID]]&amp;Tabelle12[[#This Row],[MessageID]],ALL_IN_ONE[ExperimentID]&amp;ALL_IN_ONE[NegotiationID]&amp;ALL_IN_ONE[MessageID],ALL_IN_ONE[Gesamt_ID],,0)</f>
        <v>#VALUE!</v>
      </c>
      <c r="C239">
        <v>41842</v>
      </c>
      <c r="D239" t="s">
        <v>4699</v>
      </c>
      <c r="E239">
        <v>48382</v>
      </c>
      <c r="F239">
        <v>41832</v>
      </c>
      <c r="G239">
        <v>41829</v>
      </c>
      <c r="H239" t="s">
        <v>31</v>
      </c>
      <c r="I239" t="str">
        <f t="array" ref="I239">IFERROR(_xlfn.XLOOKUP(Tabelle12[[#This Row],[NegotiationID]]&amp;"FinalAccept",Tabelle12[NegotiationID]&amp;Tabelle12[ActionType],Tabelle12[ActionType],,0),_xlfn.XLOOKUP(Tabelle12[[#This Row],[NegotiationID]]&amp;"FinalReject",Tabelle12[NegotiationID]&amp;Tabelle12[ActionType],Tabelle12[ActionType],,0))</f>
        <v>FinalAccept</v>
      </c>
      <c r="J239">
        <v>0.78100000000000003</v>
      </c>
      <c r="K239">
        <v>0.23330000000000001</v>
      </c>
      <c r="L239">
        <v>1.0143</v>
      </c>
      <c r="M239">
        <v>0.54769999999999996</v>
      </c>
      <c r="N239">
        <v>425</v>
      </c>
      <c r="O239">
        <v>3541</v>
      </c>
      <c r="P239">
        <v>12</v>
      </c>
      <c r="Q239" s="3" t="s">
        <v>4900</v>
      </c>
    </row>
    <row r="240" ht="15" customHeight="1">
      <c r="A240" t="e">
        <f t="shared" ca="1" si="575"/>
        <v>#VALUE!</v>
      </c>
      <c r="B240" t="e">
        <f t="array" ref="B240" ca="1">_xlfn.XLOOKUP(Tabelle12[[#This Row],[ExperimentID]]&amp;Tabelle12[[#This Row],[NegotiationID]]&amp;Tabelle12[[#This Row],[MessageID]],ALL_IN_ONE[ExperimentID]&amp;ALL_IN_ONE[NegotiationID]&amp;ALL_IN_ONE[MessageID],ALL_IN_ONE[Gesamt_ID],,0)</f>
        <v>#VALUE!</v>
      </c>
      <c r="C240">
        <v>41842</v>
      </c>
      <c r="D240" t="s">
        <v>4699</v>
      </c>
      <c r="E240">
        <v>48738</v>
      </c>
      <c r="F240">
        <v>41829</v>
      </c>
      <c r="G240">
        <v>41832</v>
      </c>
      <c r="H240" t="s">
        <v>31</v>
      </c>
      <c r="I240" t="str">
        <f t="array" ref="I240">IFERROR(_xlfn.XLOOKUP(Tabelle12[[#This Row],[NegotiationID]]&amp;"FinalAccept",Tabelle12[NegotiationID]&amp;Tabelle12[ActionType],Tabelle12[ActionType],,0),_xlfn.XLOOKUP(Tabelle12[[#This Row],[NegotiationID]]&amp;"FinalReject",Tabelle12[NegotiationID]&amp;Tabelle12[ActionType],Tabelle12[ActionType],,0))</f>
        <v>FinalAccept</v>
      </c>
      <c r="J240">
        <v>0.55169999999999997</v>
      </c>
      <c r="K240">
        <v>0.49099999999999999</v>
      </c>
      <c r="L240">
        <v>1.0427</v>
      </c>
      <c r="M240">
        <v>0.060699999999999997</v>
      </c>
      <c r="N240">
        <v>474</v>
      </c>
      <c r="O240">
        <v>3541</v>
      </c>
      <c r="P240">
        <v>12</v>
      </c>
      <c r="Q240" s="3" t="s">
        <v>4901</v>
      </c>
    </row>
    <row r="241" ht="15" customHeight="1">
      <c r="A241" t="e">
        <f t="shared" ca="1" si="575"/>
        <v>#VALUE!</v>
      </c>
      <c r="B241" t="e">
        <f t="array" ref="B241" ca="1">_xlfn.XLOOKUP(Tabelle12[[#This Row],[ExperimentID]]&amp;Tabelle12[[#This Row],[NegotiationID]]&amp;Tabelle12[[#This Row],[MessageID]],ALL_IN_ONE[ExperimentID]&amp;ALL_IN_ONE[NegotiationID]&amp;ALL_IN_ONE[MessageID],ALL_IN_ONE[Gesamt_ID],,0)</f>
        <v>#VALUE!</v>
      </c>
      <c r="C241">
        <v>41842</v>
      </c>
      <c r="D241" t="s">
        <v>4699</v>
      </c>
      <c r="E241">
        <v>48898</v>
      </c>
      <c r="F241">
        <v>41832</v>
      </c>
      <c r="G241">
        <v>41829</v>
      </c>
      <c r="H241" t="s">
        <v>31</v>
      </c>
      <c r="I241" t="str">
        <f t="array" ref="I241">IFERROR(_xlfn.XLOOKUP(Tabelle12[[#This Row],[NegotiationID]]&amp;"FinalAccept",Tabelle12[NegotiationID]&amp;Tabelle12[ActionType],Tabelle12[ActionType],,0),_xlfn.XLOOKUP(Tabelle12[[#This Row],[NegotiationID]]&amp;"FinalReject",Tabelle12[NegotiationID]&amp;Tabelle12[ActionType],Tabelle12[ActionType],,0))</f>
        <v>FinalAccept</v>
      </c>
      <c r="J241">
        <v>0.65349999999999997</v>
      </c>
      <c r="K241">
        <v>0.3175</v>
      </c>
      <c r="L241">
        <v>0.97099999999999997</v>
      </c>
      <c r="M241">
        <v>0.33600000000000002</v>
      </c>
      <c r="N241">
        <v>282</v>
      </c>
      <c r="O241">
        <v>3541</v>
      </c>
      <c r="P241">
        <v>12</v>
      </c>
      <c r="Q241" s="3" t="s">
        <v>4902</v>
      </c>
    </row>
    <row r="242" ht="15" customHeight="1">
      <c r="A242" t="e">
        <f t="shared" ca="1" si="575"/>
        <v>#VALUE!</v>
      </c>
      <c r="B242" t="e">
        <f t="array" ref="B242" ca="1">_xlfn.XLOOKUP(Tabelle12[[#This Row],[ExperimentID]]&amp;Tabelle12[[#This Row],[NegotiationID]]&amp;Tabelle12[[#This Row],[MessageID]],ALL_IN_ONE[ExperimentID]&amp;ALL_IN_ONE[NegotiationID]&amp;ALL_IN_ONE[MessageID],ALL_IN_ONE[Gesamt_ID],,0)</f>
        <v>#VALUE!</v>
      </c>
      <c r="C242">
        <v>41842</v>
      </c>
      <c r="D242" t="s">
        <v>4699</v>
      </c>
      <c r="E242">
        <v>49314</v>
      </c>
      <c r="F242">
        <v>41829</v>
      </c>
      <c r="G242">
        <v>41832</v>
      </c>
      <c r="H242" t="s">
        <v>31</v>
      </c>
      <c r="I242" t="str">
        <f t="array" ref="I242">IFERROR(_xlfn.XLOOKUP(Tabelle12[[#This Row],[NegotiationID]]&amp;"FinalAccept",Tabelle12[NegotiationID]&amp;Tabelle12[ActionType],Tabelle12[ActionType],,0),_xlfn.XLOOKUP(Tabelle12[[#This Row],[NegotiationID]]&amp;"FinalReject",Tabelle12[NegotiationID]&amp;Tabelle12[ActionType],Tabelle12[ActionType],,0))</f>
        <v>FinalAccept</v>
      </c>
      <c r="J242">
        <v>0.4985</v>
      </c>
      <c r="K242">
        <v>0.52149999999999996</v>
      </c>
      <c r="L242">
        <v>1.02</v>
      </c>
      <c r="M242">
        <v>0.023</v>
      </c>
      <c r="N242">
        <v>266</v>
      </c>
      <c r="O242">
        <v>3541</v>
      </c>
      <c r="P242">
        <v>12</v>
      </c>
      <c r="Q242" s="3" t="s">
        <v>4903</v>
      </c>
    </row>
    <row r="243" ht="15" customHeight="1">
      <c r="A243" t="e">
        <f t="shared" ca="1" si="575"/>
        <v>#VALUE!</v>
      </c>
      <c r="B243" t="e">
        <f t="array" ref="B243" ca="1">_xlfn.XLOOKUP(Tabelle12[[#This Row],[ExperimentID]]&amp;Tabelle12[[#This Row],[NegotiationID]]&amp;Tabelle12[[#This Row],[MessageID]],ALL_IN_ONE[ExperimentID]&amp;ALL_IN_ONE[NegotiationID]&amp;ALL_IN_ONE[MessageID],ALL_IN_ONE[Gesamt_ID],,0)</f>
        <v>#VALUE!</v>
      </c>
      <c r="C243">
        <v>41842</v>
      </c>
      <c r="D243" t="s">
        <v>4699</v>
      </c>
      <c r="E243">
        <v>49349</v>
      </c>
      <c r="F243">
        <v>41832</v>
      </c>
      <c r="G243">
        <v>41829</v>
      </c>
      <c r="H243" t="s">
        <v>31</v>
      </c>
      <c r="I243" t="str">
        <f t="array" ref="I243">IFERROR(_xlfn.XLOOKUP(Tabelle12[[#This Row],[NegotiationID]]&amp;"FinalAccept",Tabelle12[NegotiationID]&amp;Tabelle12[ActionType],Tabelle12[ActionType],,0),_xlfn.XLOOKUP(Tabelle12[[#This Row],[NegotiationID]]&amp;"FinalReject",Tabelle12[NegotiationID]&amp;Tabelle12[ActionType],Tabelle12[ActionType],,0))</f>
        <v>FinalAccept</v>
      </c>
      <c r="J243">
        <v>0.59099999999999997</v>
      </c>
      <c r="K243">
        <v>0.4133</v>
      </c>
      <c r="L243">
        <v>1.0043</v>
      </c>
      <c r="M243">
        <v>0.1777</v>
      </c>
      <c r="N243">
        <v>310</v>
      </c>
      <c r="O243">
        <v>3541</v>
      </c>
      <c r="P243">
        <v>12</v>
      </c>
      <c r="Q243" s="3" t="s">
        <v>4904</v>
      </c>
    </row>
    <row r="244" ht="15" customHeight="1">
      <c r="A244" t="e">
        <f t="shared" ca="1" si="575"/>
        <v>#VALUE!</v>
      </c>
      <c r="B244" t="e">
        <f t="array" ref="B244" ca="1">_xlfn.XLOOKUP(Tabelle12[[#This Row],[ExperimentID]]&amp;Tabelle12[[#This Row],[NegotiationID]]&amp;Tabelle12[[#This Row],[MessageID]],ALL_IN_ONE[ExperimentID]&amp;ALL_IN_ONE[NegotiationID]&amp;ALL_IN_ONE[MessageID],ALL_IN_ONE[Gesamt_ID],,0)</f>
        <v>#VALUE!</v>
      </c>
      <c r="C244">
        <v>41842</v>
      </c>
      <c r="D244" t="s">
        <v>4699</v>
      </c>
      <c r="E244">
        <v>49387</v>
      </c>
      <c r="F244">
        <v>41829</v>
      </c>
      <c r="G244">
        <v>41832</v>
      </c>
      <c r="H244" t="s">
        <v>31</v>
      </c>
      <c r="I244" t="str">
        <f t="array" ref="I244">IFERROR(_xlfn.XLOOKUP(Tabelle12[[#This Row],[NegotiationID]]&amp;"FinalAccept",Tabelle12[NegotiationID]&amp;Tabelle12[ActionType],Tabelle12[ActionType],,0),_xlfn.XLOOKUP(Tabelle12[[#This Row],[NegotiationID]]&amp;"FinalReject",Tabelle12[NegotiationID]&amp;Tabelle12[ActionType],Tabelle12[ActionType],,0))</f>
        <v>FinalAccept</v>
      </c>
      <c r="J244">
        <v>0.44</v>
      </c>
      <c r="K244">
        <v>0.57099999999999995</v>
      </c>
      <c r="L244">
        <v>1.0109999999999999</v>
      </c>
      <c r="M244">
        <v>0.13100000000000001</v>
      </c>
      <c r="N244">
        <v>153</v>
      </c>
      <c r="O244">
        <v>3541</v>
      </c>
      <c r="P244">
        <v>12</v>
      </c>
      <c r="Q244" s="3" t="s">
        <v>4905</v>
      </c>
    </row>
    <row r="245" ht="15" customHeight="1">
      <c r="A245" t="e">
        <f t="shared" ca="1" si="575"/>
        <v>#VALUE!</v>
      </c>
      <c r="B245" t="e">
        <f t="array" ref="B245" ca="1">_xlfn.XLOOKUP(Tabelle12[[#This Row],[ExperimentID]]&amp;Tabelle12[[#This Row],[NegotiationID]]&amp;Tabelle12[[#This Row],[MessageID]],ALL_IN_ONE[ExperimentID]&amp;ALL_IN_ONE[NegotiationID]&amp;ALL_IN_ONE[MessageID],ALL_IN_ONE[Gesamt_ID],,0)</f>
        <v>#VALUE!</v>
      </c>
      <c r="C245">
        <v>41842</v>
      </c>
      <c r="D245" t="s">
        <v>4699</v>
      </c>
      <c r="E245">
        <v>49398</v>
      </c>
      <c r="F245">
        <v>41832</v>
      </c>
      <c r="G245">
        <v>41829</v>
      </c>
      <c r="H245" t="s">
        <v>31</v>
      </c>
      <c r="I245" t="str">
        <f t="array" ref="I245">IFERROR(_xlfn.XLOOKUP(Tabelle12[[#This Row],[NegotiationID]]&amp;"FinalAccept",Tabelle12[NegotiationID]&amp;Tabelle12[ActionType],Tabelle12[ActionType],,0),_xlfn.XLOOKUP(Tabelle12[[#This Row],[NegotiationID]]&amp;"FinalReject",Tabelle12[NegotiationID]&amp;Tabelle12[ActionType],Tabelle12[ActionType],,0))</f>
        <v>FinalAccept</v>
      </c>
      <c r="J245">
        <v>0.59099999999999997</v>
      </c>
      <c r="K245">
        <v>0.4133</v>
      </c>
      <c r="L245">
        <v>1.0043</v>
      </c>
      <c r="M245">
        <v>0.1777</v>
      </c>
      <c r="N245">
        <v>185</v>
      </c>
      <c r="O245">
        <v>3541</v>
      </c>
      <c r="P245">
        <v>12</v>
      </c>
      <c r="Q245" s="3" t="s">
        <v>4906</v>
      </c>
    </row>
    <row r="246" ht="15" customHeight="1">
      <c r="A246" t="e">
        <f t="shared" ca="1" si="575"/>
        <v>#VALUE!</v>
      </c>
      <c r="B246" t="e">
        <f t="array" ref="B246" ca="1">_xlfn.XLOOKUP(Tabelle12[[#This Row],[ExperimentID]]&amp;Tabelle12[[#This Row],[NegotiationID]]&amp;Tabelle12[[#This Row],[MessageID]],ALL_IN_ONE[ExperimentID]&amp;ALL_IN_ONE[NegotiationID]&amp;ALL_IN_ONE[MessageID],ALL_IN_ONE[Gesamt_ID],,0)</f>
        <v>#VALUE!</v>
      </c>
      <c r="C246">
        <v>41842</v>
      </c>
      <c r="D246" t="s">
        <v>4699</v>
      </c>
      <c r="E246">
        <v>49568</v>
      </c>
      <c r="F246">
        <v>41829</v>
      </c>
      <c r="G246">
        <v>41832</v>
      </c>
      <c r="H246" t="s">
        <v>20</v>
      </c>
      <c r="I246" t="str">
        <f t="array" ref="I246">IFERROR(_xlfn.XLOOKUP(Tabelle12[[#This Row],[NegotiationID]]&amp;"FinalAccept",Tabelle12[NegotiationID]&amp;Tabelle12[ActionType],Tabelle12[ActionType],,0),_xlfn.XLOOKUP(Tabelle12[[#This Row],[NegotiationID]]&amp;"FinalReject",Tabelle12[NegotiationID]&amp;Tabelle12[ActionType],Tabelle12[ActionType],,0))</f>
        <v>FinalAccept</v>
      </c>
      <c r="J246">
        <v>0.4133</v>
      </c>
      <c r="K246">
        <v>0.59099999999999997</v>
      </c>
      <c r="L246">
        <v>1.0043</v>
      </c>
      <c r="M246">
        <v>0.1777</v>
      </c>
      <c r="N246">
        <v>37</v>
      </c>
      <c r="O246">
        <v>3541</v>
      </c>
      <c r="P246">
        <v>12</v>
      </c>
      <c r="Q246" s="3" t="s">
        <v>4907</v>
      </c>
    </row>
    <row r="247" ht="14.5" hidden="1">
      <c r="A247" t="e">
        <f t="shared" ca="1" si="575"/>
        <v>#VALUE!</v>
      </c>
      <c r="B247" t="e">
        <f t="array" ref="B247" ca="1">_xlfn.XLOOKUP(Tabelle12[[#This Row],[ExperimentID]]&amp;Tabelle12[[#This Row],[NegotiationID]]&amp;Tabelle12[[#This Row],[MessageID]],ALL_IN_ONE[ExperimentID]&amp;ALL_IN_ONE[NegotiationID]&amp;ALL_IN_ONE[MessageID],ALL_IN_ONE[Gesamt_ID],,0)</f>
        <v>#VALUE!</v>
      </c>
      <c r="C247">
        <v>41870</v>
      </c>
      <c r="D247" t="s">
        <v>4699</v>
      </c>
      <c r="E247">
        <v>41871</v>
      </c>
      <c r="H247" t="s">
        <v>6019</v>
      </c>
      <c r="I247" t="str">
        <f t="array" ref="I247">IFERROR(_xlfn.XLOOKUP(Tabelle12[[#This Row],[NegotiationID]]&amp;"FinalAccept",Tabelle12[NegotiationID]&amp;Tabelle12[ActionType],Tabelle12[ActionType],,0),_xlfn.XLOOKUP(Tabelle12[[#This Row],[NegotiationID]]&amp;"FinalReject",Tabelle12[NegotiationID]&amp;Tabelle12[ActionType],Tabelle12[ActionType],,0))</f>
        <v>FinalAccept</v>
      </c>
      <c r="N247">
        <v>21</v>
      </c>
      <c r="O247">
        <v>5342</v>
      </c>
      <c r="P247">
        <v>11</v>
      </c>
    </row>
    <row r="248" ht="15" customHeight="1">
      <c r="A248" t="e">
        <f t="shared" ca="1" si="575"/>
        <v>#VALUE!</v>
      </c>
      <c r="B248" t="e">
        <f t="array" ref="B248" ca="1">_xlfn.XLOOKUP(Tabelle12[[#This Row],[ExperimentID]]&amp;Tabelle12[[#This Row],[NegotiationID]]&amp;Tabelle12[[#This Row],[MessageID]],ALL_IN_ONE[ExperimentID]&amp;ALL_IN_ONE[NegotiationID]&amp;ALL_IN_ONE[MessageID],ALL_IN_ONE[Gesamt_ID],,0)</f>
        <v>#VALUE!</v>
      </c>
      <c r="C248">
        <v>41870</v>
      </c>
      <c r="D248" t="s">
        <v>4699</v>
      </c>
      <c r="E248">
        <v>47802</v>
      </c>
      <c r="F248">
        <v>41857</v>
      </c>
      <c r="G248">
        <v>41860</v>
      </c>
      <c r="H248" t="s">
        <v>19</v>
      </c>
      <c r="I248" t="str">
        <f t="array" ref="I248">IFERROR(_xlfn.XLOOKUP(Tabelle12[[#This Row],[NegotiationID]]&amp;"FinalAccept",Tabelle12[NegotiationID]&amp;Tabelle12[ActionType],Tabelle12[ActionType],,0),_xlfn.XLOOKUP(Tabelle12[[#This Row],[NegotiationID]]&amp;"FinalReject",Tabelle12[NegotiationID]&amp;Tabelle12[ActionType],Tabelle12[ActionType],,0))</f>
        <v>FinalAccept</v>
      </c>
      <c r="J248">
        <v>0.97999999999999998</v>
      </c>
      <c r="K248">
        <v>0.0625</v>
      </c>
      <c r="L248">
        <v>1.0425</v>
      </c>
      <c r="M248">
        <v>0.91749999999999998</v>
      </c>
      <c r="N248">
        <v>1135</v>
      </c>
      <c r="O248">
        <v>5342</v>
      </c>
      <c r="P248">
        <v>11</v>
      </c>
      <c r="Q248" s="3" t="s">
        <v>4908</v>
      </c>
    </row>
    <row r="249" ht="15" customHeight="1">
      <c r="A249" t="e">
        <f t="shared" ca="1" si="575"/>
        <v>#VALUE!</v>
      </c>
      <c r="B249" t="e">
        <f t="array" ref="B249" ca="1">_xlfn.XLOOKUP(Tabelle12[[#This Row],[ExperimentID]]&amp;Tabelle12[[#This Row],[NegotiationID]]&amp;Tabelle12[[#This Row],[MessageID]],ALL_IN_ONE[ExperimentID]&amp;ALL_IN_ONE[NegotiationID]&amp;ALL_IN_ONE[MessageID],ALL_IN_ONE[Gesamt_ID],,0)</f>
        <v>#VALUE!</v>
      </c>
      <c r="C249">
        <v>41870</v>
      </c>
      <c r="D249" t="s">
        <v>4699</v>
      </c>
      <c r="E249">
        <v>47949</v>
      </c>
      <c r="F249">
        <v>41860</v>
      </c>
      <c r="G249">
        <v>41857</v>
      </c>
      <c r="H249" t="s">
        <v>31</v>
      </c>
      <c r="I249" t="str">
        <f t="array" ref="I249">IFERROR(_xlfn.XLOOKUP(Tabelle12[[#This Row],[NegotiationID]]&amp;"FinalAccept",Tabelle12[NegotiationID]&amp;Tabelle12[ActionType],Tabelle12[ActionType],,0),_xlfn.XLOOKUP(Tabelle12[[#This Row],[NegotiationID]]&amp;"FinalReject",Tabelle12[NegotiationID]&amp;Tabelle12[ActionType],Tabelle12[ActionType],,0))</f>
        <v>FinalAccept</v>
      </c>
      <c r="J249">
        <v>0.79000000000000004</v>
      </c>
      <c r="K249">
        <v>0.1308</v>
      </c>
      <c r="L249">
        <v>0.92079999999999995</v>
      </c>
      <c r="M249">
        <v>0.65920000000000001</v>
      </c>
      <c r="N249">
        <v>1163</v>
      </c>
      <c r="O249">
        <v>5342</v>
      </c>
      <c r="P249">
        <v>11</v>
      </c>
      <c r="Q249" s="3" t="s">
        <v>4909</v>
      </c>
    </row>
    <row r="250" ht="15" customHeight="1">
      <c r="A250" t="e">
        <f t="shared" ca="1" si="575"/>
        <v>#VALUE!</v>
      </c>
      <c r="B250" t="e">
        <f t="array" ref="B250" ca="1">_xlfn.XLOOKUP(Tabelle12[[#This Row],[ExperimentID]]&amp;Tabelle12[[#This Row],[NegotiationID]]&amp;Tabelle12[[#This Row],[MessageID]],ALL_IN_ONE[ExperimentID]&amp;ALL_IN_ONE[NegotiationID]&amp;ALL_IN_ONE[MessageID],ALL_IN_ONE[Gesamt_ID],,0)</f>
        <v>#VALUE!</v>
      </c>
      <c r="C250">
        <v>41870</v>
      </c>
      <c r="D250" t="s">
        <v>4699</v>
      </c>
      <c r="E250">
        <v>48401</v>
      </c>
      <c r="F250">
        <v>41857</v>
      </c>
      <c r="G250">
        <v>41860</v>
      </c>
      <c r="H250" t="s">
        <v>31</v>
      </c>
      <c r="I250" t="str">
        <f t="array" ref="I250">IFERROR(_xlfn.XLOOKUP(Tabelle12[[#This Row],[NegotiationID]]&amp;"FinalAccept",Tabelle12[NegotiationID]&amp;Tabelle12[ActionType],Tabelle12[ActionType],,0),_xlfn.XLOOKUP(Tabelle12[[#This Row],[NegotiationID]]&amp;"FinalReject",Tabelle12[NegotiationID]&amp;Tabelle12[ActionType],Tabelle12[ActionType],,0))</f>
        <v>FinalAccept</v>
      </c>
      <c r="J250">
        <v>0.7167</v>
      </c>
      <c r="K250">
        <v>0.40849999999999997</v>
      </c>
      <c r="L250">
        <v>1.1252</v>
      </c>
      <c r="M250">
        <v>0.30819999999999997</v>
      </c>
      <c r="N250">
        <v>825</v>
      </c>
      <c r="O250">
        <v>5342</v>
      </c>
      <c r="P250">
        <v>11</v>
      </c>
      <c r="Q250" s="3" t="s">
        <v>4910</v>
      </c>
    </row>
    <row r="251" ht="72.5" hidden="1">
      <c r="A251" t="e">
        <f t="shared" ca="1" si="575"/>
        <v>#VALUE!</v>
      </c>
      <c r="B251" t="e">
        <f t="array" ref="B251" ca="1">_xlfn.XLOOKUP(Tabelle12[[#This Row],[ExperimentID]]&amp;Tabelle12[[#This Row],[NegotiationID]]&amp;Tabelle12[[#This Row],[MessageID]],ALL_IN_ONE[ExperimentID]&amp;ALL_IN_ONE[NegotiationID]&amp;ALL_IN_ONE[MessageID],ALL_IN_ONE[Gesamt_ID],,0)</f>
        <v>#VALUE!</v>
      </c>
      <c r="C251">
        <v>41870</v>
      </c>
      <c r="D251" t="s">
        <v>4699</v>
      </c>
      <c r="E251">
        <v>48876</v>
      </c>
      <c r="F251">
        <v>41860</v>
      </c>
      <c r="G251">
        <v>41857</v>
      </c>
      <c r="H251" t="s">
        <v>22</v>
      </c>
      <c r="I251" t="str">
        <f t="array" ref="I251">IFERROR(_xlfn.XLOOKUP(Tabelle12[[#This Row],[NegotiationID]]&amp;"FinalAccept",Tabelle12[NegotiationID]&amp;Tabelle12[ActionType],Tabelle12[ActionType],,0),_xlfn.XLOOKUP(Tabelle12[[#This Row],[NegotiationID]]&amp;"FinalReject",Tabelle12[NegotiationID]&amp;Tabelle12[ActionType],Tabelle12[ActionType],,0))</f>
        <v>FinalAccept</v>
      </c>
      <c r="N251">
        <v>72</v>
      </c>
      <c r="O251">
        <v>5342</v>
      </c>
      <c r="P251">
        <v>11</v>
      </c>
      <c r="Q251" s="3" t="s">
        <v>6757</v>
      </c>
    </row>
    <row r="252" ht="58" hidden="1">
      <c r="A252" t="e">
        <f t="shared" ca="1" si="575"/>
        <v>#VALUE!</v>
      </c>
      <c r="B252" t="e">
        <f t="array" ref="B252" ca="1">_xlfn.XLOOKUP(Tabelle12[[#This Row],[ExperimentID]]&amp;Tabelle12[[#This Row],[NegotiationID]]&amp;Tabelle12[[#This Row],[MessageID]],ALL_IN_ONE[ExperimentID]&amp;ALL_IN_ONE[NegotiationID]&amp;ALL_IN_ONE[MessageID],ALL_IN_ONE[Gesamt_ID],,0)</f>
        <v>#VALUE!</v>
      </c>
      <c r="C252">
        <v>41870</v>
      </c>
      <c r="D252" t="s">
        <v>4699</v>
      </c>
      <c r="E252">
        <v>49271</v>
      </c>
      <c r="F252">
        <v>41857</v>
      </c>
      <c r="G252">
        <v>41860</v>
      </c>
      <c r="H252" t="s">
        <v>24</v>
      </c>
      <c r="I252" t="str">
        <f t="array" ref="I252">IFERROR(_xlfn.XLOOKUP(Tabelle12[[#This Row],[NegotiationID]]&amp;"FinalAccept",Tabelle12[NegotiationID]&amp;Tabelle12[ActionType],Tabelle12[ActionType],,0),_xlfn.XLOOKUP(Tabelle12[[#This Row],[NegotiationID]]&amp;"FinalReject",Tabelle12[NegotiationID]&amp;Tabelle12[ActionType],Tabelle12[ActionType],,0))</f>
        <v>FinalAccept</v>
      </c>
      <c r="N252">
        <v>76</v>
      </c>
      <c r="O252">
        <v>5342</v>
      </c>
      <c r="P252">
        <v>11</v>
      </c>
      <c r="Q252" s="3" t="s">
        <v>6758</v>
      </c>
    </row>
    <row r="253" ht="15" customHeight="1">
      <c r="A253" t="e">
        <f t="shared" ca="1" si="575"/>
        <v>#VALUE!</v>
      </c>
      <c r="B253" t="e">
        <f t="array" ref="B253" ca="1">_xlfn.XLOOKUP(Tabelle12[[#This Row],[ExperimentID]]&amp;Tabelle12[[#This Row],[NegotiationID]]&amp;Tabelle12[[#This Row],[MessageID]],ALL_IN_ONE[ExperimentID]&amp;ALL_IN_ONE[NegotiationID]&amp;ALL_IN_ONE[MessageID],ALL_IN_ONE[Gesamt_ID],,0)</f>
        <v>#VALUE!</v>
      </c>
      <c r="C253">
        <v>41870</v>
      </c>
      <c r="D253" t="s">
        <v>4699</v>
      </c>
      <c r="E253">
        <v>49282</v>
      </c>
      <c r="F253">
        <v>41860</v>
      </c>
      <c r="G253">
        <v>41857</v>
      </c>
      <c r="H253" t="s">
        <v>31</v>
      </c>
      <c r="I253" t="str">
        <f t="array" ref="I253">IFERROR(_xlfn.XLOOKUP(Tabelle12[[#This Row],[NegotiationID]]&amp;"FinalAccept",Tabelle12[NegotiationID]&amp;Tabelle12[ActionType],Tabelle12[ActionType],,0),_xlfn.XLOOKUP(Tabelle12[[#This Row],[NegotiationID]]&amp;"FinalReject",Tabelle12[NegotiationID]&amp;Tabelle12[ActionType],Tabelle12[ActionType],,0))</f>
        <v>FinalAccept</v>
      </c>
      <c r="J253">
        <v>0.69599999999999995</v>
      </c>
      <c r="K253">
        <v>0.32419999999999999</v>
      </c>
      <c r="L253">
        <v>1.0202</v>
      </c>
      <c r="M253">
        <v>0.37180000000000002</v>
      </c>
      <c r="N253">
        <v>586</v>
      </c>
      <c r="O253">
        <v>5342</v>
      </c>
      <c r="P253">
        <v>11</v>
      </c>
      <c r="Q253" s="3" t="s">
        <v>4911</v>
      </c>
    </row>
    <row r="254" ht="15" customHeight="1">
      <c r="A254" t="e">
        <f t="shared" ca="1" si="575"/>
        <v>#VALUE!</v>
      </c>
      <c r="B254" t="e">
        <f t="array" ref="B254" ca="1">_xlfn.XLOOKUP(Tabelle12[[#This Row],[ExperimentID]]&amp;Tabelle12[[#This Row],[NegotiationID]]&amp;Tabelle12[[#This Row],[MessageID]],ALL_IN_ONE[ExperimentID]&amp;ALL_IN_ONE[NegotiationID]&amp;ALL_IN_ONE[MessageID],ALL_IN_ONE[Gesamt_ID],,0)</f>
        <v>#VALUE!</v>
      </c>
      <c r="C254">
        <v>41870</v>
      </c>
      <c r="D254" t="s">
        <v>4699</v>
      </c>
      <c r="E254">
        <v>49562</v>
      </c>
      <c r="F254">
        <v>41857</v>
      </c>
      <c r="G254">
        <v>41860</v>
      </c>
      <c r="H254" t="s">
        <v>31</v>
      </c>
      <c r="I254" t="str">
        <f t="array" ref="I254">IFERROR(_xlfn.XLOOKUP(Tabelle12[[#This Row],[NegotiationID]]&amp;"FinalAccept",Tabelle12[NegotiationID]&amp;Tabelle12[ActionType],Tabelle12[ActionType],,0),_xlfn.XLOOKUP(Tabelle12[[#This Row],[NegotiationID]]&amp;"FinalReject",Tabelle12[NegotiationID]&amp;Tabelle12[ActionType],Tabelle12[ActionType],,0))</f>
        <v>FinalAccept</v>
      </c>
      <c r="J254">
        <v>0.61919999999999997</v>
      </c>
      <c r="K254">
        <v>0.45850000000000002</v>
      </c>
      <c r="L254">
        <v>1.0777000000000001</v>
      </c>
      <c r="M254">
        <v>0.16070000000000001</v>
      </c>
      <c r="N254">
        <v>616</v>
      </c>
      <c r="O254">
        <v>5342</v>
      </c>
      <c r="P254">
        <v>11</v>
      </c>
      <c r="Q254" s="3" t="s">
        <v>4912</v>
      </c>
    </row>
    <row r="255" ht="15" customHeight="1">
      <c r="A255" t="e">
        <f t="shared" ca="1" si="575"/>
        <v>#VALUE!</v>
      </c>
      <c r="B255" t="e">
        <f t="array" ref="B255" ca="1">_xlfn.XLOOKUP(Tabelle12[[#This Row],[ExperimentID]]&amp;Tabelle12[[#This Row],[NegotiationID]]&amp;Tabelle12[[#This Row],[MessageID]],ALL_IN_ONE[ExperimentID]&amp;ALL_IN_ONE[NegotiationID]&amp;ALL_IN_ONE[MessageID],ALL_IN_ONE[Gesamt_ID],,0)</f>
        <v>#VALUE!</v>
      </c>
      <c r="C255">
        <v>41870</v>
      </c>
      <c r="D255" t="s">
        <v>4699</v>
      </c>
      <c r="E255">
        <v>49673</v>
      </c>
      <c r="F255">
        <v>41860</v>
      </c>
      <c r="G255">
        <v>41857</v>
      </c>
      <c r="H255" t="s">
        <v>31</v>
      </c>
      <c r="I255" t="str">
        <f t="array" ref="I255">IFERROR(_xlfn.XLOOKUP(Tabelle12[[#This Row],[NegotiationID]]&amp;"FinalAccept",Tabelle12[NegotiationID]&amp;Tabelle12[ActionType],Tabelle12[ActionType],,0),_xlfn.XLOOKUP(Tabelle12[[#This Row],[NegotiationID]]&amp;"FinalReject",Tabelle12[NegotiationID]&amp;Tabelle12[ActionType],Tabelle12[ActionType],,0))</f>
        <v>FinalAccept</v>
      </c>
      <c r="J255">
        <v>0.69850000000000001</v>
      </c>
      <c r="K255">
        <v>0.46500000000000002</v>
      </c>
      <c r="L255">
        <v>1.1635</v>
      </c>
      <c r="M255">
        <v>0.23350000000000001</v>
      </c>
      <c r="N255">
        <v>419</v>
      </c>
      <c r="O255">
        <v>5342</v>
      </c>
      <c r="P255">
        <v>11</v>
      </c>
      <c r="Q255" s="3" t="s">
        <v>4913</v>
      </c>
    </row>
    <row r="256" ht="15" customHeight="1">
      <c r="A256" t="e">
        <f t="shared" ca="1" si="575"/>
        <v>#VALUE!</v>
      </c>
      <c r="B256" t="e">
        <f t="array" ref="B256" ca="1">_xlfn.XLOOKUP(Tabelle12[[#This Row],[ExperimentID]]&amp;Tabelle12[[#This Row],[NegotiationID]]&amp;Tabelle12[[#This Row],[MessageID]],ALL_IN_ONE[ExperimentID]&amp;ALL_IN_ONE[NegotiationID]&amp;ALL_IN_ONE[MessageID],ALL_IN_ONE[Gesamt_ID],,0)</f>
        <v>#VALUE!</v>
      </c>
      <c r="C256">
        <v>41870</v>
      </c>
      <c r="D256" t="s">
        <v>4699</v>
      </c>
      <c r="E256">
        <v>49711</v>
      </c>
      <c r="F256">
        <v>41857</v>
      </c>
      <c r="G256">
        <v>41860</v>
      </c>
      <c r="H256" t="s">
        <v>31</v>
      </c>
      <c r="I256" t="str">
        <f t="array" ref="I256">IFERROR(_xlfn.XLOOKUP(Tabelle12[[#This Row],[NegotiationID]]&amp;"FinalAccept",Tabelle12[NegotiationID]&amp;Tabelle12[ActionType],Tabelle12[ActionType],,0),_xlfn.XLOOKUP(Tabelle12[[#This Row],[NegotiationID]]&amp;"FinalReject",Tabelle12[NegotiationID]&amp;Tabelle12[ActionType],Tabelle12[ActionType],,0))</f>
        <v>FinalAccept</v>
      </c>
      <c r="J256">
        <v>0.51170000000000004</v>
      </c>
      <c r="K256">
        <v>0.61599999999999999</v>
      </c>
      <c r="L256">
        <v>1.1276999999999999</v>
      </c>
      <c r="M256">
        <v>0.1043</v>
      </c>
      <c r="N256">
        <v>339</v>
      </c>
      <c r="O256">
        <v>5342</v>
      </c>
      <c r="P256">
        <v>11</v>
      </c>
      <c r="Q256" s="3" t="s">
        <v>4914</v>
      </c>
    </row>
    <row r="257" ht="15" customHeight="1">
      <c r="A257" t="e">
        <f t="shared" ca="1" si="575"/>
        <v>#VALUE!</v>
      </c>
      <c r="B257" t="e">
        <f t="array" ref="B257" ca="1">_xlfn.XLOOKUP(Tabelle12[[#This Row],[ExperimentID]]&amp;Tabelle12[[#This Row],[NegotiationID]]&amp;Tabelle12[[#This Row],[MessageID]],ALL_IN_ONE[ExperimentID]&amp;ALL_IN_ONE[NegotiationID]&amp;ALL_IN_ONE[MessageID],ALL_IN_ONE[Gesamt_ID],,0)</f>
        <v>#VALUE!</v>
      </c>
      <c r="C257">
        <v>41870</v>
      </c>
      <c r="D257" t="s">
        <v>4699</v>
      </c>
      <c r="E257">
        <v>49715</v>
      </c>
      <c r="F257">
        <v>41860</v>
      </c>
      <c r="G257">
        <v>41857</v>
      </c>
      <c r="H257" t="s">
        <v>20</v>
      </c>
      <c r="I257" t="str">
        <f t="array" ref="I257">IFERROR(_xlfn.XLOOKUP(Tabelle12[[#This Row],[NegotiationID]]&amp;"FinalAccept",Tabelle12[NegotiationID]&amp;Tabelle12[ActionType],Tabelle12[ActionType],,0),_xlfn.XLOOKUP(Tabelle12[[#This Row],[NegotiationID]]&amp;"FinalReject",Tabelle12[NegotiationID]&amp;Tabelle12[ActionType],Tabelle12[ActionType],,0))</f>
        <v>FinalAccept</v>
      </c>
      <c r="J257">
        <v>0.61599999999999999</v>
      </c>
      <c r="K257">
        <v>0.51170000000000004</v>
      </c>
      <c r="L257">
        <v>1.1276999999999999</v>
      </c>
      <c r="M257">
        <v>0.1043</v>
      </c>
      <c r="N257">
        <v>90</v>
      </c>
      <c r="O257">
        <v>5342</v>
      </c>
      <c r="P257">
        <v>11</v>
      </c>
      <c r="Q257" s="3" t="s">
        <v>4915</v>
      </c>
    </row>
    <row r="258" ht="14.5" hidden="1">
      <c r="A258" t="e">
        <f t="shared" ref="A258:A321" ca="1" si="576">MID(CELL("Dateiname",$A$1),FIND("]",CELL("Dateiname",$A$1))+1,31)</f>
        <v>#VALUE!</v>
      </c>
      <c r="B258" t="e">
        <f t="array" ref="B258" ca="1">_xlfn.XLOOKUP(Tabelle12[[#This Row],[ExperimentID]]&amp;Tabelle12[[#This Row],[NegotiationID]]&amp;Tabelle12[[#This Row],[MessageID]],ALL_IN_ONE[ExperimentID]&amp;ALL_IN_ONE[NegotiationID]&amp;ALL_IN_ONE[MessageID],ALL_IN_ONE[Gesamt_ID],,0)</f>
        <v>#VALUE!</v>
      </c>
      <c r="C258">
        <v>41898</v>
      </c>
      <c r="D258" t="s">
        <v>4699</v>
      </c>
      <c r="E258">
        <v>41899</v>
      </c>
      <c r="H258" t="s">
        <v>6019</v>
      </c>
      <c r="I258" t="str">
        <f t="array" ref="I258">IFERROR(_xlfn.XLOOKUP(Tabelle12[[#This Row],[NegotiationID]]&amp;"FinalAccept",Tabelle12[NegotiationID]&amp;Tabelle12[ActionType],Tabelle12[ActionType],,0),_xlfn.XLOOKUP(Tabelle12[[#This Row],[NegotiationID]]&amp;"FinalReject",Tabelle12[NegotiationID]&amp;Tabelle12[ActionType],Tabelle12[ActionType],,0))</f>
        <v>FinalAccept</v>
      </c>
      <c r="N258">
        <v>21</v>
      </c>
      <c r="O258">
        <v>2558</v>
      </c>
      <c r="P258">
        <v>8</v>
      </c>
    </row>
    <row r="259" ht="15" customHeight="1">
      <c r="A259" t="e">
        <f t="shared" ca="1" si="576"/>
        <v>#VALUE!</v>
      </c>
      <c r="B259" t="e">
        <f t="array" ref="B259" ca="1">_xlfn.XLOOKUP(Tabelle12[[#This Row],[ExperimentID]]&amp;Tabelle12[[#This Row],[NegotiationID]]&amp;Tabelle12[[#This Row],[MessageID]],ALL_IN_ONE[ExperimentID]&amp;ALL_IN_ONE[NegotiationID]&amp;ALL_IN_ONE[MessageID],ALL_IN_ONE[Gesamt_ID],,0)</f>
        <v>#VALUE!</v>
      </c>
      <c r="C259">
        <v>41898</v>
      </c>
      <c r="D259" t="s">
        <v>4699</v>
      </c>
      <c r="E259">
        <v>47389</v>
      </c>
      <c r="F259">
        <v>41885</v>
      </c>
      <c r="G259">
        <v>41888</v>
      </c>
      <c r="H259" t="s">
        <v>19</v>
      </c>
      <c r="I259" t="str">
        <f t="array" ref="I259">IFERROR(_xlfn.XLOOKUP(Tabelle12[[#This Row],[NegotiationID]]&amp;"FinalAccept",Tabelle12[NegotiationID]&amp;Tabelle12[ActionType],Tabelle12[ActionType],,0),_xlfn.XLOOKUP(Tabelle12[[#This Row],[NegotiationID]]&amp;"FinalReject",Tabelle12[NegotiationID]&amp;Tabelle12[ActionType],Tabelle12[ActionType],,0))</f>
        <v>FinalAccept</v>
      </c>
      <c r="J259">
        <v>1</v>
      </c>
      <c r="K259">
        <v>0</v>
      </c>
      <c r="L259">
        <v>1</v>
      </c>
      <c r="M259">
        <v>1</v>
      </c>
      <c r="N259">
        <v>587</v>
      </c>
      <c r="O259">
        <v>2558</v>
      </c>
      <c r="P259">
        <v>8</v>
      </c>
      <c r="Q259" s="3" t="s">
        <v>4916</v>
      </c>
    </row>
    <row r="260" ht="15" customHeight="1">
      <c r="A260" t="e">
        <f t="shared" ca="1" si="576"/>
        <v>#VALUE!</v>
      </c>
      <c r="B260" t="e">
        <f t="array" ref="B260" ca="1">_xlfn.XLOOKUP(Tabelle12[[#This Row],[ExperimentID]]&amp;Tabelle12[[#This Row],[NegotiationID]]&amp;Tabelle12[[#This Row],[MessageID]],ALL_IN_ONE[ExperimentID]&amp;ALL_IN_ONE[NegotiationID]&amp;ALL_IN_ONE[MessageID],ALL_IN_ONE[Gesamt_ID],,0)</f>
        <v>#VALUE!</v>
      </c>
      <c r="C260">
        <v>41898</v>
      </c>
      <c r="D260" t="s">
        <v>4699</v>
      </c>
      <c r="E260">
        <v>47888</v>
      </c>
      <c r="F260">
        <v>41888</v>
      </c>
      <c r="G260">
        <v>41885</v>
      </c>
      <c r="H260" t="s">
        <v>31</v>
      </c>
      <c r="I260" t="str">
        <f t="array" ref="I260">IFERROR(_xlfn.XLOOKUP(Tabelle12[[#This Row],[NegotiationID]]&amp;"FinalAccept",Tabelle12[NegotiationID]&amp;Tabelle12[ActionType],Tabelle12[ActionType],,0),_xlfn.XLOOKUP(Tabelle12[[#This Row],[NegotiationID]]&amp;"FinalReject",Tabelle12[NegotiationID]&amp;Tabelle12[ActionType],Tabelle12[ActionType],,0))</f>
        <v>FinalAccept</v>
      </c>
      <c r="J260">
        <v>0.95999999999999996</v>
      </c>
      <c r="K260">
        <v>0.58330000000000004</v>
      </c>
      <c r="L260">
        <v>1.5432999999999999</v>
      </c>
      <c r="M260">
        <v>0.37669999999999998</v>
      </c>
      <c r="N260">
        <v>474</v>
      </c>
      <c r="O260">
        <v>2558</v>
      </c>
      <c r="P260">
        <v>8</v>
      </c>
      <c r="Q260" s="3" t="s">
        <v>4917</v>
      </c>
    </row>
    <row r="261" ht="15" customHeight="1">
      <c r="A261" t="e">
        <f t="shared" ca="1" si="576"/>
        <v>#VALUE!</v>
      </c>
      <c r="B261" t="e">
        <f t="array" ref="B261" ca="1">_xlfn.XLOOKUP(Tabelle12[[#This Row],[ExperimentID]]&amp;Tabelle12[[#This Row],[NegotiationID]]&amp;Tabelle12[[#This Row],[MessageID]],ALL_IN_ONE[ExperimentID]&amp;ALL_IN_ONE[NegotiationID]&amp;ALL_IN_ONE[MessageID],ALL_IN_ONE[Gesamt_ID],,0)</f>
        <v>#VALUE!</v>
      </c>
      <c r="C261">
        <v>41898</v>
      </c>
      <c r="D261" t="s">
        <v>4699</v>
      </c>
      <c r="E261">
        <v>48120</v>
      </c>
      <c r="F261">
        <v>41885</v>
      </c>
      <c r="G261">
        <v>41888</v>
      </c>
      <c r="H261" t="s">
        <v>31</v>
      </c>
      <c r="I261" t="str">
        <f t="array" ref="I261">IFERROR(_xlfn.XLOOKUP(Tabelle12[[#This Row],[NegotiationID]]&amp;"FinalAccept",Tabelle12[NegotiationID]&amp;Tabelle12[ActionType],Tabelle12[ActionType],,0),_xlfn.XLOOKUP(Tabelle12[[#This Row],[NegotiationID]]&amp;"FinalReject",Tabelle12[NegotiationID]&amp;Tabelle12[ActionType],Tabelle12[ActionType],,0))</f>
        <v>FinalAccept</v>
      </c>
      <c r="J261">
        <v>0.68999999999999995</v>
      </c>
      <c r="K261">
        <v>0.29999999999999999</v>
      </c>
      <c r="L261">
        <v>0.98999999999999999</v>
      </c>
      <c r="M261">
        <v>0.39000000000000001</v>
      </c>
      <c r="N261">
        <v>291</v>
      </c>
      <c r="O261">
        <v>2558</v>
      </c>
      <c r="P261">
        <v>8</v>
      </c>
      <c r="Q261" s="3" t="s">
        <v>4918</v>
      </c>
    </row>
    <row r="262" ht="15" customHeight="1">
      <c r="A262" t="e">
        <f t="shared" ca="1" si="576"/>
        <v>#VALUE!</v>
      </c>
      <c r="B262" t="e">
        <f t="array" ref="B262" ca="1">_xlfn.XLOOKUP(Tabelle12[[#This Row],[ExperimentID]]&amp;Tabelle12[[#This Row],[NegotiationID]]&amp;Tabelle12[[#This Row],[MessageID]],ALL_IN_ONE[ExperimentID]&amp;ALL_IN_ONE[NegotiationID]&amp;ALL_IN_ONE[MessageID],ALL_IN_ONE[Gesamt_ID],,0)</f>
        <v>#VALUE!</v>
      </c>
      <c r="C262">
        <v>41898</v>
      </c>
      <c r="D262" t="s">
        <v>4699</v>
      </c>
      <c r="E262">
        <v>48500</v>
      </c>
      <c r="F262">
        <v>41888</v>
      </c>
      <c r="G262">
        <v>41885</v>
      </c>
      <c r="H262" t="s">
        <v>31</v>
      </c>
      <c r="I262" t="str">
        <f t="array" ref="I262">IFERROR(_xlfn.XLOOKUP(Tabelle12[[#This Row],[NegotiationID]]&amp;"FinalAccept",Tabelle12[NegotiationID]&amp;Tabelle12[ActionType],Tabelle12[ActionType],,0),_xlfn.XLOOKUP(Tabelle12[[#This Row],[NegotiationID]]&amp;"FinalReject",Tabelle12[NegotiationID]&amp;Tabelle12[ActionType],Tabelle12[ActionType],,0))</f>
        <v>FinalAccept</v>
      </c>
      <c r="J262">
        <v>0.71850000000000003</v>
      </c>
      <c r="K262">
        <v>0.35749999999999998</v>
      </c>
      <c r="L262">
        <v>1.0760000000000001</v>
      </c>
      <c r="M262">
        <v>0.36099999999999999</v>
      </c>
      <c r="N262">
        <v>509</v>
      </c>
      <c r="O262">
        <v>2558</v>
      </c>
      <c r="P262">
        <v>8</v>
      </c>
      <c r="Q262" s="3" t="s">
        <v>4919</v>
      </c>
    </row>
    <row r="263" ht="15" customHeight="1">
      <c r="A263" t="e">
        <f t="shared" ca="1" si="576"/>
        <v>#VALUE!</v>
      </c>
      <c r="B263" t="e">
        <f t="array" ref="B263" ca="1">_xlfn.XLOOKUP(Tabelle12[[#This Row],[ExperimentID]]&amp;Tabelle12[[#This Row],[NegotiationID]]&amp;Tabelle12[[#This Row],[MessageID]],ALL_IN_ONE[ExperimentID]&amp;ALL_IN_ONE[NegotiationID]&amp;ALL_IN_ONE[MessageID],ALL_IN_ONE[Gesamt_ID],,0)</f>
        <v>#VALUE!</v>
      </c>
      <c r="C263">
        <v>41898</v>
      </c>
      <c r="D263" t="s">
        <v>4699</v>
      </c>
      <c r="E263">
        <v>48593</v>
      </c>
      <c r="F263">
        <v>41885</v>
      </c>
      <c r="G263">
        <v>41888</v>
      </c>
      <c r="H263" t="s">
        <v>31</v>
      </c>
      <c r="I263" t="str">
        <f t="array" ref="I263">IFERROR(_xlfn.XLOOKUP(Tabelle12[[#This Row],[NegotiationID]]&amp;"FinalAccept",Tabelle12[NegotiationID]&amp;Tabelle12[ActionType],Tabelle12[ActionType],,0),_xlfn.XLOOKUP(Tabelle12[[#This Row],[NegotiationID]]&amp;"FinalReject",Tabelle12[NegotiationID]&amp;Tabelle12[ActionType],Tabelle12[ActionType],,0))</f>
        <v>FinalAccept</v>
      </c>
      <c r="J263">
        <v>0.52500000000000002</v>
      </c>
      <c r="K263">
        <v>0.51100000000000001</v>
      </c>
      <c r="L263">
        <v>1.036</v>
      </c>
      <c r="M263">
        <v>0.014</v>
      </c>
      <c r="N263">
        <v>285</v>
      </c>
      <c r="O263">
        <v>2558</v>
      </c>
      <c r="P263">
        <v>8</v>
      </c>
      <c r="Q263" s="3" t="s">
        <v>4920</v>
      </c>
    </row>
    <row r="264" ht="15" customHeight="1">
      <c r="A264" t="e">
        <f t="shared" ca="1" si="576"/>
        <v>#VALUE!</v>
      </c>
      <c r="B264" t="e">
        <f t="array" ref="B264" ca="1">_xlfn.XLOOKUP(Tabelle12[[#This Row],[ExperimentID]]&amp;Tabelle12[[#This Row],[NegotiationID]]&amp;Tabelle12[[#This Row],[MessageID]],ALL_IN_ONE[ExperimentID]&amp;ALL_IN_ONE[NegotiationID]&amp;ALL_IN_ONE[MessageID],ALL_IN_ONE[Gesamt_ID],,0)</f>
        <v>#VALUE!</v>
      </c>
      <c r="C264">
        <v>41898</v>
      </c>
      <c r="D264" t="s">
        <v>4699</v>
      </c>
      <c r="E264">
        <v>48800</v>
      </c>
      <c r="F264">
        <v>41888</v>
      </c>
      <c r="G264">
        <v>41885</v>
      </c>
      <c r="H264" t="s">
        <v>31</v>
      </c>
      <c r="I264" t="str">
        <f t="array" ref="I264">IFERROR(_xlfn.XLOOKUP(Tabelle12[[#This Row],[NegotiationID]]&amp;"FinalAccept",Tabelle12[NegotiationID]&amp;Tabelle12[ActionType],Tabelle12[ActionType],,0),_xlfn.XLOOKUP(Tabelle12[[#This Row],[NegotiationID]]&amp;"FinalReject",Tabelle12[NegotiationID]&amp;Tabelle12[ActionType],Tabelle12[ActionType],,0))</f>
        <v>FinalAccept</v>
      </c>
      <c r="J264">
        <v>0.61350000000000005</v>
      </c>
      <c r="K264">
        <v>0.56999999999999995</v>
      </c>
      <c r="L264">
        <v>1.1835</v>
      </c>
      <c r="M264">
        <v>0.043499999999999997</v>
      </c>
      <c r="N264">
        <v>238</v>
      </c>
      <c r="O264">
        <v>2558</v>
      </c>
      <c r="P264">
        <v>8</v>
      </c>
      <c r="Q264" s="3" t="s">
        <v>4921</v>
      </c>
    </row>
    <row r="265" ht="15" customHeight="1">
      <c r="A265" t="e">
        <f t="shared" ca="1" si="576"/>
        <v>#VALUE!</v>
      </c>
      <c r="B265" t="e">
        <f t="array" ref="B265" ca="1">_xlfn.XLOOKUP(Tabelle12[[#This Row],[ExperimentID]]&amp;Tabelle12[[#This Row],[NegotiationID]]&amp;Tabelle12[[#This Row],[MessageID]],ALL_IN_ONE[ExperimentID]&amp;ALL_IN_ONE[NegotiationID]&amp;ALL_IN_ONE[MessageID],ALL_IN_ONE[Gesamt_ID],,0)</f>
        <v>#VALUE!</v>
      </c>
      <c r="C265">
        <v>41898</v>
      </c>
      <c r="D265" t="s">
        <v>4699</v>
      </c>
      <c r="E265">
        <v>48808</v>
      </c>
      <c r="F265">
        <v>41885</v>
      </c>
      <c r="G265">
        <v>41888</v>
      </c>
      <c r="H265" t="s">
        <v>20</v>
      </c>
      <c r="I265" t="str">
        <f t="array" ref="I265">IFERROR(_xlfn.XLOOKUP(Tabelle12[[#This Row],[NegotiationID]]&amp;"FinalAccept",Tabelle12[NegotiationID]&amp;Tabelle12[ActionType],Tabelle12[ActionType],,0),_xlfn.XLOOKUP(Tabelle12[[#This Row],[NegotiationID]]&amp;"FinalReject",Tabelle12[NegotiationID]&amp;Tabelle12[ActionType],Tabelle12[ActionType],,0))</f>
        <v>FinalAccept</v>
      </c>
      <c r="J265">
        <v>0.56999999999999995</v>
      </c>
      <c r="K265">
        <v>0.61350000000000005</v>
      </c>
      <c r="L265">
        <v>1.1835</v>
      </c>
      <c r="M265">
        <v>0.043499999999999997</v>
      </c>
      <c r="N265">
        <v>153</v>
      </c>
      <c r="O265">
        <v>2558</v>
      </c>
      <c r="P265">
        <v>8</v>
      </c>
      <c r="Q265" s="3" t="s">
        <v>4922</v>
      </c>
    </row>
    <row r="266" ht="14.5" hidden="1">
      <c r="A266" t="e">
        <f t="shared" ca="1" si="576"/>
        <v>#VALUE!</v>
      </c>
      <c r="B266" t="e">
        <f t="array" ref="B266" ca="1">_xlfn.XLOOKUP(Tabelle12[[#This Row],[ExperimentID]]&amp;Tabelle12[[#This Row],[NegotiationID]]&amp;Tabelle12[[#This Row],[MessageID]],ALL_IN_ONE[ExperimentID]&amp;ALL_IN_ONE[NegotiationID]&amp;ALL_IN_ONE[MessageID],ALL_IN_ONE[Gesamt_ID],,0)</f>
        <v>#VALUE!</v>
      </c>
      <c r="C266">
        <v>41926</v>
      </c>
      <c r="D266" t="s">
        <v>4699</v>
      </c>
      <c r="E266">
        <v>41927</v>
      </c>
      <c r="H266" t="s">
        <v>6019</v>
      </c>
      <c r="I266" t="str">
        <f t="array" ref="I266">IFERROR(_xlfn.XLOOKUP(Tabelle12[[#This Row],[NegotiationID]]&amp;"FinalAccept",Tabelle12[NegotiationID]&amp;Tabelle12[ActionType],Tabelle12[ActionType],,0),_xlfn.XLOOKUP(Tabelle12[[#This Row],[NegotiationID]]&amp;"FinalReject",Tabelle12[NegotiationID]&amp;Tabelle12[ActionType],Tabelle12[ActionType],,0))</f>
        <v>FinalAccept</v>
      </c>
      <c r="N266">
        <v>21</v>
      </c>
      <c r="O266">
        <v>3711</v>
      </c>
      <c r="P266">
        <v>12</v>
      </c>
    </row>
    <row r="267" ht="15" customHeight="1">
      <c r="A267" t="e">
        <f t="shared" ca="1" si="576"/>
        <v>#VALUE!</v>
      </c>
      <c r="B267" t="e">
        <f t="array" ref="B267" ca="1">_xlfn.XLOOKUP(Tabelle12[[#This Row],[ExperimentID]]&amp;Tabelle12[[#This Row],[NegotiationID]]&amp;Tabelle12[[#This Row],[MessageID]],ALL_IN_ONE[ExperimentID]&amp;ALL_IN_ONE[NegotiationID]&amp;ALL_IN_ONE[MessageID],ALL_IN_ONE[Gesamt_ID],,0)</f>
        <v>#VALUE!</v>
      </c>
      <c r="C267">
        <v>41926</v>
      </c>
      <c r="D267" t="s">
        <v>4699</v>
      </c>
      <c r="E267">
        <v>47412</v>
      </c>
      <c r="F267">
        <v>41913</v>
      </c>
      <c r="G267">
        <v>41916</v>
      </c>
      <c r="H267" t="s">
        <v>158</v>
      </c>
      <c r="I267" t="str">
        <f t="array" ref="I267">IFERROR(_xlfn.XLOOKUP(Tabelle12[[#This Row],[NegotiationID]]&amp;"FinalAccept",Tabelle12[NegotiationID]&amp;Tabelle12[ActionType],Tabelle12[ActionType],,0),_xlfn.XLOOKUP(Tabelle12[[#This Row],[NegotiationID]]&amp;"FinalReject",Tabelle12[NegotiationID]&amp;Tabelle12[ActionType],Tabelle12[ActionType],,0))</f>
        <v>FinalAccept</v>
      </c>
      <c r="J267">
        <v>1</v>
      </c>
      <c r="K267">
        <v>0</v>
      </c>
      <c r="L267">
        <v>1</v>
      </c>
      <c r="M267">
        <v>1</v>
      </c>
      <c r="N267">
        <v>47</v>
      </c>
      <c r="O267">
        <v>3711</v>
      </c>
      <c r="P267">
        <v>12</v>
      </c>
      <c r="Q267" s="3" t="s">
        <v>4923</v>
      </c>
    </row>
    <row r="268" ht="15" customHeight="1">
      <c r="A268" t="e">
        <f t="shared" ca="1" si="576"/>
        <v>#VALUE!</v>
      </c>
      <c r="B268" t="e">
        <f t="array" ref="B268" ca="1">_xlfn.XLOOKUP(Tabelle12[[#This Row],[ExperimentID]]&amp;Tabelle12[[#This Row],[NegotiationID]]&amp;Tabelle12[[#This Row],[MessageID]],ALL_IN_ONE[ExperimentID]&amp;ALL_IN_ONE[NegotiationID]&amp;ALL_IN_ONE[MessageID],ALL_IN_ONE[Gesamt_ID],,0)</f>
        <v>#VALUE!</v>
      </c>
      <c r="C268">
        <v>41926</v>
      </c>
      <c r="D268" t="s">
        <v>4699</v>
      </c>
      <c r="E268">
        <v>47866</v>
      </c>
      <c r="F268">
        <v>41916</v>
      </c>
      <c r="G268">
        <v>41913</v>
      </c>
      <c r="H268" t="s">
        <v>31</v>
      </c>
      <c r="I268" t="str">
        <f t="array" ref="I268">IFERROR(_xlfn.XLOOKUP(Tabelle12[[#This Row],[NegotiationID]]&amp;"FinalAccept",Tabelle12[NegotiationID]&amp;Tabelle12[ActionType],Tabelle12[ActionType],,0),_xlfn.XLOOKUP(Tabelle12[[#This Row],[NegotiationID]]&amp;"FinalReject",Tabelle12[NegotiationID]&amp;Tabelle12[ActionType],Tabelle12[ActionType],,0))</f>
        <v>FinalAccept</v>
      </c>
      <c r="J268">
        <v>0.9375</v>
      </c>
      <c r="K268">
        <v>0.02</v>
      </c>
      <c r="L268">
        <v>0.95750000000000002</v>
      </c>
      <c r="M268">
        <v>0.91749999999999998</v>
      </c>
      <c r="N268">
        <v>387</v>
      </c>
      <c r="O268">
        <v>3711</v>
      </c>
      <c r="P268">
        <v>12</v>
      </c>
      <c r="Q268" s="3" t="s">
        <v>4924</v>
      </c>
    </row>
    <row r="269" ht="15" customHeight="1">
      <c r="A269" t="e">
        <f t="shared" ca="1" si="576"/>
        <v>#VALUE!</v>
      </c>
      <c r="B269" t="e">
        <f t="array" ref="B269" ca="1">_xlfn.XLOOKUP(Tabelle12[[#This Row],[ExperimentID]]&amp;Tabelle12[[#This Row],[NegotiationID]]&amp;Tabelle12[[#This Row],[MessageID]],ALL_IN_ONE[ExperimentID]&amp;ALL_IN_ONE[NegotiationID]&amp;ALL_IN_ONE[MessageID],ALL_IN_ONE[Gesamt_ID],,0)</f>
        <v>#VALUE!</v>
      </c>
      <c r="C269">
        <v>41926</v>
      </c>
      <c r="D269" t="s">
        <v>4699</v>
      </c>
      <c r="E269">
        <v>48100</v>
      </c>
      <c r="F269">
        <v>41913</v>
      </c>
      <c r="G269">
        <v>41916</v>
      </c>
      <c r="H269" t="s">
        <v>31</v>
      </c>
      <c r="I269" t="str">
        <f t="array" ref="I269">IFERROR(_xlfn.XLOOKUP(Tabelle12[[#This Row],[NegotiationID]]&amp;"FinalAccept",Tabelle12[NegotiationID]&amp;Tabelle12[ActionType],Tabelle12[ActionType],,0),_xlfn.XLOOKUP(Tabelle12[[#This Row],[NegotiationID]]&amp;"FinalReject",Tabelle12[NegotiationID]&amp;Tabelle12[ActionType],Tabelle12[ActionType],,0))</f>
        <v>FinalAccept</v>
      </c>
      <c r="J269">
        <v>0.82420000000000004</v>
      </c>
      <c r="K269">
        <v>0.22850000000000001</v>
      </c>
      <c r="L269">
        <v>1.0527</v>
      </c>
      <c r="M269">
        <v>0.59570000000000001</v>
      </c>
      <c r="N269">
        <v>654</v>
      </c>
      <c r="O269">
        <v>3711</v>
      </c>
      <c r="P269">
        <v>12</v>
      </c>
      <c r="Q269" s="3" t="s">
        <v>4925</v>
      </c>
    </row>
    <row r="270" ht="15" customHeight="1">
      <c r="A270" t="e">
        <f t="shared" ca="1" si="576"/>
        <v>#VALUE!</v>
      </c>
      <c r="B270" t="e">
        <f t="array" ref="B270" ca="1">_xlfn.XLOOKUP(Tabelle12[[#This Row],[ExperimentID]]&amp;Tabelle12[[#This Row],[NegotiationID]]&amp;Tabelle12[[#This Row],[MessageID]],ALL_IN_ONE[ExperimentID]&amp;ALL_IN_ONE[NegotiationID]&amp;ALL_IN_ONE[MessageID],ALL_IN_ONE[Gesamt_ID],,0)</f>
        <v>#VALUE!</v>
      </c>
      <c r="C270">
        <v>41926</v>
      </c>
      <c r="D270" t="s">
        <v>4699</v>
      </c>
      <c r="E270">
        <v>48533</v>
      </c>
      <c r="F270">
        <v>41916</v>
      </c>
      <c r="G270">
        <v>41913</v>
      </c>
      <c r="H270" t="s">
        <v>31</v>
      </c>
      <c r="I270" t="str">
        <f t="array" ref="I270">IFERROR(_xlfn.XLOOKUP(Tabelle12[[#This Row],[NegotiationID]]&amp;"FinalAccept",Tabelle12[NegotiationID]&amp;Tabelle12[ActionType],Tabelle12[ActionType],,0),_xlfn.XLOOKUP(Tabelle12[[#This Row],[NegotiationID]]&amp;"FinalReject",Tabelle12[NegotiationID]&amp;Tabelle12[ActionType],Tabelle12[ActionType],,0))</f>
        <v>FinalAccept</v>
      </c>
      <c r="J270">
        <v>0.78100000000000003</v>
      </c>
      <c r="K270">
        <v>0.23330000000000001</v>
      </c>
      <c r="L270">
        <v>1.0143</v>
      </c>
      <c r="M270">
        <v>0.54769999999999996</v>
      </c>
      <c r="N270">
        <v>551</v>
      </c>
      <c r="O270">
        <v>3711</v>
      </c>
      <c r="P270">
        <v>12</v>
      </c>
      <c r="Q270" s="3" t="s">
        <v>4926</v>
      </c>
    </row>
    <row r="271" ht="15" customHeight="1">
      <c r="A271" t="e">
        <f t="shared" ca="1" si="576"/>
        <v>#VALUE!</v>
      </c>
      <c r="B271" t="e">
        <f t="array" ref="B271" ca="1">_xlfn.XLOOKUP(Tabelle12[[#This Row],[ExperimentID]]&amp;Tabelle12[[#This Row],[NegotiationID]]&amp;Tabelle12[[#This Row],[MessageID]],ALL_IN_ONE[ExperimentID]&amp;ALL_IN_ONE[NegotiationID]&amp;ALL_IN_ONE[MessageID],ALL_IN_ONE[Gesamt_ID],,0)</f>
        <v>#VALUE!</v>
      </c>
      <c r="C271">
        <v>41926</v>
      </c>
      <c r="D271" t="s">
        <v>4699</v>
      </c>
      <c r="E271">
        <v>48613</v>
      </c>
      <c r="F271">
        <v>41913</v>
      </c>
      <c r="G271">
        <v>41916</v>
      </c>
      <c r="H271" t="s">
        <v>31</v>
      </c>
      <c r="I271" t="str">
        <f t="array" ref="I271">IFERROR(_xlfn.XLOOKUP(Tabelle12[[#This Row],[NegotiationID]]&amp;"FinalAccept",Tabelle12[NegotiationID]&amp;Tabelle12[ActionType],Tabelle12[ActionType],,0),_xlfn.XLOOKUP(Tabelle12[[#This Row],[NegotiationID]]&amp;"FinalReject",Tabelle12[NegotiationID]&amp;Tabelle12[ActionType],Tabelle12[ActionType],,0))</f>
        <v>FinalAccept</v>
      </c>
      <c r="J271">
        <v>0.67530000000000001</v>
      </c>
      <c r="K271">
        <v>0.48699999999999999</v>
      </c>
      <c r="L271">
        <v>1.1623000000000001</v>
      </c>
      <c r="M271">
        <v>0.1883</v>
      </c>
      <c r="N271">
        <v>528</v>
      </c>
      <c r="O271">
        <v>3711</v>
      </c>
      <c r="P271">
        <v>12</v>
      </c>
      <c r="Q271" s="3" t="s">
        <v>4927</v>
      </c>
    </row>
    <row r="272" ht="15" customHeight="1">
      <c r="A272" t="e">
        <f t="shared" ca="1" si="576"/>
        <v>#VALUE!</v>
      </c>
      <c r="B272" t="e">
        <f t="array" ref="B272" ca="1">_xlfn.XLOOKUP(Tabelle12[[#This Row],[ExperimentID]]&amp;Tabelle12[[#This Row],[NegotiationID]]&amp;Tabelle12[[#This Row],[MessageID]],ALL_IN_ONE[ExperimentID]&amp;ALL_IN_ONE[NegotiationID]&amp;ALL_IN_ONE[MessageID],ALL_IN_ONE[Gesamt_ID],,0)</f>
        <v>#VALUE!</v>
      </c>
      <c r="C272">
        <v>41926</v>
      </c>
      <c r="D272" t="s">
        <v>4699</v>
      </c>
      <c r="E272">
        <v>48703</v>
      </c>
      <c r="F272">
        <v>41916</v>
      </c>
      <c r="G272">
        <v>41913</v>
      </c>
      <c r="H272" t="s">
        <v>31</v>
      </c>
      <c r="I272" t="str">
        <f t="array" ref="I272">IFERROR(_xlfn.XLOOKUP(Tabelle12[[#This Row],[NegotiationID]]&amp;"FinalAccept",Tabelle12[NegotiationID]&amp;Tabelle12[ActionType],Tabelle12[ActionType],,0),_xlfn.XLOOKUP(Tabelle12[[#This Row],[NegotiationID]]&amp;"FinalReject",Tabelle12[NegotiationID]&amp;Tabelle12[ActionType],Tabelle12[ActionType],,0))</f>
        <v>FinalAccept</v>
      </c>
      <c r="J272">
        <v>0.74099999999999999</v>
      </c>
      <c r="K272">
        <v>0.28670000000000001</v>
      </c>
      <c r="L272">
        <v>1.0277000000000001</v>
      </c>
      <c r="M272">
        <v>0.45429999999999998</v>
      </c>
      <c r="N272">
        <v>381</v>
      </c>
      <c r="O272">
        <v>3711</v>
      </c>
      <c r="P272">
        <v>12</v>
      </c>
      <c r="Q272" s="3" t="s">
        <v>4928</v>
      </c>
    </row>
    <row r="273" ht="15" customHeight="1">
      <c r="A273" t="e">
        <f t="shared" ca="1" si="576"/>
        <v>#VALUE!</v>
      </c>
      <c r="B273" t="e">
        <f t="array" ref="B273" ca="1">_xlfn.XLOOKUP(Tabelle12[[#This Row],[ExperimentID]]&amp;Tabelle12[[#This Row],[NegotiationID]]&amp;Tabelle12[[#This Row],[MessageID]],ALL_IN_ONE[ExperimentID]&amp;ALL_IN_ONE[NegotiationID]&amp;ALL_IN_ONE[MessageID],ALL_IN_ONE[Gesamt_ID],,0)</f>
        <v>#VALUE!</v>
      </c>
      <c r="C273">
        <v>41926</v>
      </c>
      <c r="D273" t="s">
        <v>4699</v>
      </c>
      <c r="E273">
        <v>48979</v>
      </c>
      <c r="F273">
        <v>41913</v>
      </c>
      <c r="G273">
        <v>41916</v>
      </c>
      <c r="H273" t="s">
        <v>31</v>
      </c>
      <c r="I273" t="str">
        <f t="array" ref="I273">IFERROR(_xlfn.XLOOKUP(Tabelle12[[#This Row],[NegotiationID]]&amp;"FinalAccept",Tabelle12[NegotiationID]&amp;Tabelle12[ActionType],Tabelle12[ActionType],,0),_xlfn.XLOOKUP(Tabelle12[[#This Row],[NegotiationID]]&amp;"FinalReject",Tabelle12[NegotiationID]&amp;Tabelle12[ActionType],Tabelle12[ActionType],,0))</f>
        <v>FinalAccept</v>
      </c>
      <c r="J273">
        <v>0.64329999999999998</v>
      </c>
      <c r="K273">
        <v>0.51100000000000001</v>
      </c>
      <c r="L273">
        <v>1.1543000000000001</v>
      </c>
      <c r="M273">
        <v>0.1323</v>
      </c>
      <c r="N273">
        <v>388</v>
      </c>
      <c r="O273">
        <v>3711</v>
      </c>
      <c r="P273">
        <v>12</v>
      </c>
      <c r="Q273" s="3" t="s">
        <v>4929</v>
      </c>
    </row>
    <row r="274" ht="15" customHeight="1">
      <c r="A274" t="e">
        <f t="shared" ca="1" si="576"/>
        <v>#VALUE!</v>
      </c>
      <c r="B274" t="e">
        <f t="array" ref="B274" ca="1">_xlfn.XLOOKUP(Tabelle12[[#This Row],[ExperimentID]]&amp;Tabelle12[[#This Row],[NegotiationID]]&amp;Tabelle12[[#This Row],[MessageID]],ALL_IN_ONE[ExperimentID]&amp;ALL_IN_ONE[NegotiationID]&amp;ALL_IN_ONE[MessageID],ALL_IN_ONE[Gesamt_ID],,0)</f>
        <v>#VALUE!</v>
      </c>
      <c r="C274">
        <v>41926</v>
      </c>
      <c r="D274" t="s">
        <v>4699</v>
      </c>
      <c r="E274">
        <v>49008</v>
      </c>
      <c r="F274">
        <v>41916</v>
      </c>
      <c r="G274">
        <v>41913</v>
      </c>
      <c r="H274" t="s">
        <v>31</v>
      </c>
      <c r="I274" t="str">
        <f t="array" ref="I274">IFERROR(_xlfn.XLOOKUP(Tabelle12[[#This Row],[NegotiationID]]&amp;"FinalAccept",Tabelle12[NegotiationID]&amp;Tabelle12[ActionType],Tabelle12[ActionType],,0),_xlfn.XLOOKUP(Tabelle12[[#This Row],[NegotiationID]]&amp;"FinalReject",Tabelle12[NegotiationID]&amp;Tabelle12[ActionType],Tabelle12[ActionType],,0))</f>
        <v>FinalAccept</v>
      </c>
      <c r="J274">
        <v>0.59599999999999997</v>
      </c>
      <c r="K274">
        <v>0.46250000000000002</v>
      </c>
      <c r="L274">
        <v>1.0585</v>
      </c>
      <c r="M274">
        <v>0.13350000000000001</v>
      </c>
      <c r="N274">
        <v>235</v>
      </c>
      <c r="O274">
        <v>3711</v>
      </c>
      <c r="P274">
        <v>12</v>
      </c>
      <c r="Q274" s="3" t="s">
        <v>4930</v>
      </c>
    </row>
    <row r="275" ht="15" customHeight="1">
      <c r="A275" t="e">
        <f t="shared" ca="1" si="576"/>
        <v>#VALUE!</v>
      </c>
      <c r="B275" t="e">
        <f t="array" ref="B275" ca="1">_xlfn.XLOOKUP(Tabelle12[[#This Row],[ExperimentID]]&amp;Tabelle12[[#This Row],[NegotiationID]]&amp;Tabelle12[[#This Row],[MessageID]],ALL_IN_ONE[ExperimentID]&amp;ALL_IN_ONE[NegotiationID]&amp;ALL_IN_ONE[MessageID],ALL_IN_ONE[Gesamt_ID],,0)</f>
        <v>#VALUE!</v>
      </c>
      <c r="C275">
        <v>41926</v>
      </c>
      <c r="D275" t="s">
        <v>4699</v>
      </c>
      <c r="E275">
        <v>49321</v>
      </c>
      <c r="F275">
        <v>41913</v>
      </c>
      <c r="G275">
        <v>41916</v>
      </c>
      <c r="H275" t="s">
        <v>31</v>
      </c>
      <c r="I275" t="str">
        <f t="array" ref="I275">IFERROR(_xlfn.XLOOKUP(Tabelle12[[#This Row],[NegotiationID]]&amp;"FinalAccept",Tabelle12[NegotiationID]&amp;Tabelle12[ActionType],Tabelle12[ActionType],,0),_xlfn.XLOOKUP(Tabelle12[[#This Row],[NegotiationID]]&amp;"FinalReject",Tabelle12[NegotiationID]&amp;Tabelle12[ActionType],Tabelle12[ActionType],,0))</f>
        <v>FinalAccept</v>
      </c>
      <c r="J275">
        <v>0.60599999999999998</v>
      </c>
      <c r="K275">
        <v>0.53900000000000003</v>
      </c>
      <c r="L275">
        <v>1.145</v>
      </c>
      <c r="M275">
        <v>0.067000000000000004</v>
      </c>
      <c r="N275">
        <v>265</v>
      </c>
      <c r="O275">
        <v>3711</v>
      </c>
      <c r="P275">
        <v>12</v>
      </c>
      <c r="Q275" s="3" t="s">
        <v>4931</v>
      </c>
    </row>
    <row r="276" ht="15" customHeight="1">
      <c r="A276" t="e">
        <f t="shared" ca="1" si="576"/>
        <v>#VALUE!</v>
      </c>
      <c r="B276" t="e">
        <f t="array" ref="B276" ca="1">_xlfn.XLOOKUP(Tabelle12[[#This Row],[ExperimentID]]&amp;Tabelle12[[#This Row],[NegotiationID]]&amp;Tabelle12[[#This Row],[MessageID]],ALL_IN_ONE[ExperimentID]&amp;ALL_IN_ONE[NegotiationID]&amp;ALL_IN_ONE[MessageID],ALL_IN_ONE[Gesamt_ID],,0)</f>
        <v>#VALUE!</v>
      </c>
      <c r="C276">
        <v>41926</v>
      </c>
      <c r="D276" t="s">
        <v>4699</v>
      </c>
      <c r="E276">
        <v>49392</v>
      </c>
      <c r="F276">
        <v>41916</v>
      </c>
      <c r="G276">
        <v>41913</v>
      </c>
      <c r="H276" t="s">
        <v>31</v>
      </c>
      <c r="I276" t="str">
        <f t="array" ref="I276">IFERROR(_xlfn.XLOOKUP(Tabelle12[[#This Row],[NegotiationID]]&amp;"FinalAccept",Tabelle12[NegotiationID]&amp;Tabelle12[ActionType],Tabelle12[ActionType],,0),_xlfn.XLOOKUP(Tabelle12[[#This Row],[NegotiationID]]&amp;"FinalReject",Tabelle12[NegotiationID]&amp;Tabelle12[ActionType],Tabelle12[ActionType],,0))</f>
        <v>FinalAccept</v>
      </c>
      <c r="J276">
        <v>0.55100000000000005</v>
      </c>
      <c r="K276">
        <v>0.58999999999999997</v>
      </c>
      <c r="L276">
        <v>1.141</v>
      </c>
      <c r="M276">
        <v>0.039</v>
      </c>
      <c r="N276">
        <v>171</v>
      </c>
      <c r="O276">
        <v>3711</v>
      </c>
      <c r="P276">
        <v>12</v>
      </c>
      <c r="Q276" s="3" t="s">
        <v>4932</v>
      </c>
    </row>
    <row r="277" ht="15" customHeight="1">
      <c r="A277" t="e">
        <f t="shared" ca="1" si="576"/>
        <v>#VALUE!</v>
      </c>
      <c r="B277" t="e">
        <f t="array" ref="B277" ca="1">_xlfn.XLOOKUP(Tabelle12[[#This Row],[ExperimentID]]&amp;Tabelle12[[#This Row],[NegotiationID]]&amp;Tabelle12[[#This Row],[MessageID]],ALL_IN_ONE[ExperimentID]&amp;ALL_IN_ONE[NegotiationID]&amp;ALL_IN_ONE[MessageID],ALL_IN_ONE[Gesamt_ID],,0)</f>
        <v>#VALUE!</v>
      </c>
      <c r="C277">
        <v>41926</v>
      </c>
      <c r="D277" t="s">
        <v>4699</v>
      </c>
      <c r="E277">
        <v>49402</v>
      </c>
      <c r="F277">
        <v>41913</v>
      </c>
      <c r="G277">
        <v>41916</v>
      </c>
      <c r="H277" t="s">
        <v>20</v>
      </c>
      <c r="I277" t="str">
        <f t="array" ref="I277">IFERROR(_xlfn.XLOOKUP(Tabelle12[[#This Row],[NegotiationID]]&amp;"FinalAccept",Tabelle12[NegotiationID]&amp;Tabelle12[ActionType],Tabelle12[ActionType],,0),_xlfn.XLOOKUP(Tabelle12[[#This Row],[NegotiationID]]&amp;"FinalReject",Tabelle12[NegotiationID]&amp;Tabelle12[ActionType],Tabelle12[ActionType],,0))</f>
        <v>FinalAccept</v>
      </c>
      <c r="J277">
        <v>0.58999999999999997</v>
      </c>
      <c r="K277">
        <v>0.55100000000000005</v>
      </c>
      <c r="L277">
        <v>1.141</v>
      </c>
      <c r="M277">
        <v>0.039</v>
      </c>
      <c r="N277">
        <v>83</v>
      </c>
      <c r="O277">
        <v>3711</v>
      </c>
      <c r="P277">
        <v>12</v>
      </c>
      <c r="Q277" s="3" t="s">
        <v>4933</v>
      </c>
    </row>
    <row r="278" ht="14.5" hidden="1">
      <c r="A278" t="e">
        <f t="shared" ca="1" si="576"/>
        <v>#VALUE!</v>
      </c>
      <c r="B278" t="e">
        <f t="array" ref="B278" ca="1">_xlfn.XLOOKUP(Tabelle12[[#This Row],[ExperimentID]]&amp;Tabelle12[[#This Row],[NegotiationID]]&amp;Tabelle12[[#This Row],[MessageID]],ALL_IN_ONE[ExperimentID]&amp;ALL_IN_ONE[NegotiationID]&amp;ALL_IN_ONE[MessageID],ALL_IN_ONE[Gesamt_ID],,0)</f>
        <v>#VALUE!</v>
      </c>
      <c r="C278">
        <v>41954</v>
      </c>
      <c r="D278" t="s">
        <v>4699</v>
      </c>
      <c r="E278">
        <v>41955</v>
      </c>
      <c r="H278" t="s">
        <v>6019</v>
      </c>
      <c r="I278" t="str">
        <f t="array" ref="I278">IFERROR(_xlfn.XLOOKUP(Tabelle12[[#This Row],[NegotiationID]]&amp;"FinalAccept",Tabelle12[NegotiationID]&amp;Tabelle12[ActionType],Tabelle12[ActionType],,0),_xlfn.XLOOKUP(Tabelle12[[#This Row],[NegotiationID]]&amp;"FinalReject",Tabelle12[NegotiationID]&amp;Tabelle12[ActionType],Tabelle12[ActionType],,0))</f>
        <v>FinalAccept</v>
      </c>
      <c r="N278">
        <v>21</v>
      </c>
      <c r="O278">
        <v>2687</v>
      </c>
      <c r="P278">
        <v>8</v>
      </c>
    </row>
    <row r="279" ht="203" hidden="1">
      <c r="A279" t="e">
        <f t="shared" ca="1" si="576"/>
        <v>#VALUE!</v>
      </c>
      <c r="B279" t="e">
        <f t="array" ref="B279" ca="1">_xlfn.XLOOKUP(Tabelle12[[#This Row],[ExperimentID]]&amp;Tabelle12[[#This Row],[NegotiationID]]&amp;Tabelle12[[#This Row],[MessageID]],ALL_IN_ONE[ExperimentID]&amp;ALL_IN_ONE[NegotiationID]&amp;ALL_IN_ONE[MessageID],ALL_IN_ONE[Gesamt_ID],,0)</f>
        <v>#VALUE!</v>
      </c>
      <c r="C279">
        <v>41954</v>
      </c>
      <c r="D279" t="s">
        <v>4699</v>
      </c>
      <c r="E279">
        <v>47397</v>
      </c>
      <c r="F279">
        <v>41941</v>
      </c>
      <c r="G279">
        <v>41944</v>
      </c>
      <c r="H279" t="s">
        <v>22</v>
      </c>
      <c r="I279" t="str">
        <f t="array" ref="I279">IFERROR(_xlfn.XLOOKUP(Tabelle12[[#This Row],[NegotiationID]]&amp;"FinalAccept",Tabelle12[NegotiationID]&amp;Tabelle12[ActionType],Tabelle12[ActionType],,0),_xlfn.XLOOKUP(Tabelle12[[#This Row],[NegotiationID]]&amp;"FinalReject",Tabelle12[NegotiationID]&amp;Tabelle12[ActionType],Tabelle12[ActionType],,0))</f>
        <v>FinalAccept</v>
      </c>
      <c r="N279">
        <v>147</v>
      </c>
      <c r="O279">
        <v>2687</v>
      </c>
      <c r="P279">
        <v>8</v>
      </c>
      <c r="Q279" s="3" t="s">
        <v>6759</v>
      </c>
    </row>
    <row r="280" ht="15" customHeight="1">
      <c r="A280" t="e">
        <f t="shared" ca="1" si="576"/>
        <v>#VALUE!</v>
      </c>
      <c r="B280" t="e">
        <f t="array" ref="B280" ca="1">_xlfn.XLOOKUP(Tabelle12[[#This Row],[ExperimentID]]&amp;Tabelle12[[#This Row],[NegotiationID]]&amp;Tabelle12[[#This Row],[MessageID]],ALL_IN_ONE[ExperimentID]&amp;ALL_IN_ONE[NegotiationID]&amp;ALL_IN_ONE[MessageID],ALL_IN_ONE[Gesamt_ID],,0)</f>
        <v>#VALUE!</v>
      </c>
      <c r="C280">
        <v>41954</v>
      </c>
      <c r="D280" t="s">
        <v>4699</v>
      </c>
      <c r="E280">
        <v>47952</v>
      </c>
      <c r="F280">
        <v>41944</v>
      </c>
      <c r="G280">
        <v>41941</v>
      </c>
      <c r="H280" t="s">
        <v>19</v>
      </c>
      <c r="I280" t="str">
        <f t="array" ref="I280">IFERROR(_xlfn.XLOOKUP(Tabelle12[[#This Row],[NegotiationID]]&amp;"FinalAccept",Tabelle12[NegotiationID]&amp;Tabelle12[ActionType],Tabelle12[ActionType],,0),_xlfn.XLOOKUP(Tabelle12[[#This Row],[NegotiationID]]&amp;"FinalReject",Tabelle12[NegotiationID]&amp;Tabelle12[ActionType],Tabelle12[ActionType],,0))</f>
        <v>FinalAccept</v>
      </c>
      <c r="J280">
        <v>0.9375</v>
      </c>
      <c r="K280">
        <v>0.02</v>
      </c>
      <c r="L280">
        <v>0.95750000000000002</v>
      </c>
      <c r="M280">
        <v>0.91749999999999998</v>
      </c>
      <c r="N280">
        <v>429</v>
      </c>
      <c r="O280">
        <v>2687</v>
      </c>
      <c r="P280">
        <v>8</v>
      </c>
      <c r="Q280" s="3" t="s">
        <v>4934</v>
      </c>
    </row>
    <row r="281" ht="15" customHeight="1">
      <c r="A281" t="e">
        <f t="shared" ca="1" si="576"/>
        <v>#VALUE!</v>
      </c>
      <c r="B281" t="e">
        <f t="array" ref="B281" ca="1">_xlfn.XLOOKUP(Tabelle12[[#This Row],[ExperimentID]]&amp;Tabelle12[[#This Row],[NegotiationID]]&amp;Tabelle12[[#This Row],[MessageID]],ALL_IN_ONE[ExperimentID]&amp;ALL_IN_ONE[NegotiationID]&amp;ALL_IN_ONE[MessageID],ALL_IN_ONE[Gesamt_ID],,0)</f>
        <v>#VALUE!</v>
      </c>
      <c r="C281">
        <v>41954</v>
      </c>
      <c r="D281" t="s">
        <v>4699</v>
      </c>
      <c r="E281">
        <v>48216</v>
      </c>
      <c r="F281">
        <v>41941</v>
      </c>
      <c r="G281">
        <v>41944</v>
      </c>
      <c r="H281" t="s">
        <v>31</v>
      </c>
      <c r="I281" t="str">
        <f t="array" ref="I281">IFERROR(_xlfn.XLOOKUP(Tabelle12[[#This Row],[NegotiationID]]&amp;"FinalAccept",Tabelle12[NegotiationID]&amp;Tabelle12[ActionType],Tabelle12[ActionType],,0),_xlfn.XLOOKUP(Tabelle12[[#This Row],[NegotiationID]]&amp;"FinalReject",Tabelle12[NegotiationID]&amp;Tabelle12[ActionType],Tabelle12[ActionType],,0))</f>
        <v>FinalAccept</v>
      </c>
      <c r="J281">
        <v>0.88670000000000004</v>
      </c>
      <c r="K281">
        <v>0.16600000000000001</v>
      </c>
      <c r="L281">
        <v>1.0527</v>
      </c>
      <c r="M281">
        <v>0.72070000000000001</v>
      </c>
      <c r="N281">
        <v>626</v>
      </c>
      <c r="O281">
        <v>2687</v>
      </c>
      <c r="P281">
        <v>8</v>
      </c>
      <c r="Q281" s="3" t="s">
        <v>4935</v>
      </c>
    </row>
    <row r="282" ht="15" customHeight="1">
      <c r="A282" t="e">
        <f t="shared" ca="1" si="576"/>
        <v>#VALUE!</v>
      </c>
      <c r="B282" t="e">
        <f t="array" ref="B282" ca="1">_xlfn.XLOOKUP(Tabelle12[[#This Row],[ExperimentID]]&amp;Tabelle12[[#This Row],[NegotiationID]]&amp;Tabelle12[[#This Row],[MessageID]],ALL_IN_ONE[ExperimentID]&amp;ALL_IN_ONE[NegotiationID]&amp;ALL_IN_ONE[MessageID],ALL_IN_ONE[Gesamt_ID],,0)</f>
        <v>#VALUE!</v>
      </c>
      <c r="C282">
        <v>41954</v>
      </c>
      <c r="D282" t="s">
        <v>4699</v>
      </c>
      <c r="E282">
        <v>48400</v>
      </c>
      <c r="F282">
        <v>41944</v>
      </c>
      <c r="G282">
        <v>41941</v>
      </c>
      <c r="H282" t="s">
        <v>31</v>
      </c>
      <c r="I282" t="str">
        <f t="array" ref="I282">IFERROR(_xlfn.XLOOKUP(Tabelle12[[#This Row],[NegotiationID]]&amp;"FinalAccept",Tabelle12[NegotiationID]&amp;Tabelle12[ActionType],Tabelle12[ActionType],,0),_xlfn.XLOOKUP(Tabelle12[[#This Row],[NegotiationID]]&amp;"FinalReject",Tabelle12[NegotiationID]&amp;Tabelle12[ActionType],Tabelle12[ActionType],,0))</f>
        <v>FinalAccept</v>
      </c>
      <c r="J282">
        <v>0.71350000000000002</v>
      </c>
      <c r="K282">
        <v>0.31330000000000002</v>
      </c>
      <c r="L282">
        <v>1.0267999999999999</v>
      </c>
      <c r="M282">
        <v>0.4002</v>
      </c>
      <c r="N282">
        <v>544</v>
      </c>
      <c r="O282">
        <v>2687</v>
      </c>
      <c r="P282">
        <v>8</v>
      </c>
      <c r="Q282" s="3" t="s">
        <v>4936</v>
      </c>
    </row>
    <row r="283" ht="15" customHeight="1">
      <c r="A283" t="e">
        <f t="shared" ca="1" si="576"/>
        <v>#VALUE!</v>
      </c>
      <c r="B283" t="e">
        <f t="array" ref="B283" ca="1">_xlfn.XLOOKUP(Tabelle12[[#This Row],[ExperimentID]]&amp;Tabelle12[[#This Row],[NegotiationID]]&amp;Tabelle12[[#This Row],[MessageID]],ALL_IN_ONE[ExperimentID]&amp;ALL_IN_ONE[NegotiationID]&amp;ALL_IN_ONE[MessageID],ALL_IN_ONE[Gesamt_ID],,0)</f>
        <v>#VALUE!</v>
      </c>
      <c r="C283">
        <v>41954</v>
      </c>
      <c r="D283" t="s">
        <v>4699</v>
      </c>
      <c r="E283">
        <v>48697</v>
      </c>
      <c r="F283">
        <v>41941</v>
      </c>
      <c r="G283">
        <v>41944</v>
      </c>
      <c r="H283" t="s">
        <v>31</v>
      </c>
      <c r="I283" t="str">
        <f t="array" ref="I283">IFERROR(_xlfn.XLOOKUP(Tabelle12[[#This Row],[NegotiationID]]&amp;"FinalAccept",Tabelle12[NegotiationID]&amp;Tabelle12[ActionType],Tabelle12[ActionType],,0),_xlfn.XLOOKUP(Tabelle12[[#This Row],[NegotiationID]]&amp;"FinalReject",Tabelle12[NegotiationID]&amp;Tabelle12[ActionType],Tabelle12[ActionType],,0))</f>
        <v>FinalAccept</v>
      </c>
      <c r="J283">
        <v>0.64329999999999998</v>
      </c>
      <c r="K283">
        <v>0.51100000000000001</v>
      </c>
      <c r="L283">
        <v>1.1543000000000001</v>
      </c>
      <c r="M283">
        <v>0.1323</v>
      </c>
      <c r="N283">
        <v>574</v>
      </c>
      <c r="O283">
        <v>2687</v>
      </c>
      <c r="P283">
        <v>8</v>
      </c>
      <c r="Q283" s="3" t="s">
        <v>4937</v>
      </c>
    </row>
    <row r="284" ht="15" customHeight="1">
      <c r="A284" t="e">
        <f t="shared" ca="1" si="576"/>
        <v>#VALUE!</v>
      </c>
      <c r="B284" t="e">
        <f t="array" ref="B284" ca="1">_xlfn.XLOOKUP(Tabelle12[[#This Row],[ExperimentID]]&amp;Tabelle12[[#This Row],[NegotiationID]]&amp;Tabelle12[[#This Row],[MessageID]],ALL_IN_ONE[ExperimentID]&amp;ALL_IN_ONE[NegotiationID]&amp;ALL_IN_ONE[MessageID],ALL_IN_ONE[Gesamt_ID],,0)</f>
        <v>#VALUE!</v>
      </c>
      <c r="C284">
        <v>41954</v>
      </c>
      <c r="D284" t="s">
        <v>4699</v>
      </c>
      <c r="E284">
        <v>48905</v>
      </c>
      <c r="F284">
        <v>41944</v>
      </c>
      <c r="G284">
        <v>41941</v>
      </c>
      <c r="H284" t="s">
        <v>31</v>
      </c>
      <c r="I284" t="str">
        <f t="array" ref="I284">IFERROR(_xlfn.XLOOKUP(Tabelle12[[#This Row],[NegotiationID]]&amp;"FinalAccept",Tabelle12[NegotiationID]&amp;Tabelle12[ActionType],Tabelle12[ActionType],,0),_xlfn.XLOOKUP(Tabelle12[[#This Row],[NegotiationID]]&amp;"FinalReject",Tabelle12[NegotiationID]&amp;Tabelle12[ActionType],Tabelle12[ActionType],,0))</f>
        <v>FinalAccept</v>
      </c>
      <c r="J284">
        <v>0.55100000000000005</v>
      </c>
      <c r="K284">
        <v>0.58999999999999997</v>
      </c>
      <c r="L284">
        <v>1.141</v>
      </c>
      <c r="M284">
        <v>0.039</v>
      </c>
      <c r="N284">
        <v>295</v>
      </c>
      <c r="O284">
        <v>2687</v>
      </c>
      <c r="P284">
        <v>8</v>
      </c>
      <c r="Q284" t="s">
        <v>4938</v>
      </c>
    </row>
    <row r="285" ht="15" customHeight="1">
      <c r="A285" t="e">
        <f t="shared" ca="1" si="576"/>
        <v>#VALUE!</v>
      </c>
      <c r="B285" t="e">
        <f t="array" ref="B285" ca="1">_xlfn.XLOOKUP(Tabelle12[[#This Row],[ExperimentID]]&amp;Tabelle12[[#This Row],[NegotiationID]]&amp;Tabelle12[[#This Row],[MessageID]],ALL_IN_ONE[ExperimentID]&amp;ALL_IN_ONE[NegotiationID]&amp;ALL_IN_ONE[MessageID],ALL_IN_ONE[Gesamt_ID],,0)</f>
        <v>#VALUE!</v>
      </c>
      <c r="C285">
        <v>41954</v>
      </c>
      <c r="D285" t="s">
        <v>4699</v>
      </c>
      <c r="E285">
        <v>48912</v>
      </c>
      <c r="F285">
        <v>41941</v>
      </c>
      <c r="G285">
        <v>41944</v>
      </c>
      <c r="H285" t="s">
        <v>20</v>
      </c>
      <c r="I285" t="str">
        <f t="array" ref="I285">IFERROR(_xlfn.XLOOKUP(Tabelle12[[#This Row],[NegotiationID]]&amp;"FinalAccept",Tabelle12[NegotiationID]&amp;Tabelle12[ActionType],Tabelle12[ActionType],,0),_xlfn.XLOOKUP(Tabelle12[[#This Row],[NegotiationID]]&amp;"FinalReject",Tabelle12[NegotiationID]&amp;Tabelle12[ActionType],Tabelle12[ActionType],,0))</f>
        <v>FinalAccept</v>
      </c>
      <c r="J285">
        <v>0.58999999999999997</v>
      </c>
      <c r="K285">
        <v>0.55100000000000005</v>
      </c>
      <c r="L285">
        <v>1.141</v>
      </c>
      <c r="M285">
        <v>0.039</v>
      </c>
      <c r="N285">
        <v>51</v>
      </c>
      <c r="O285">
        <v>2687</v>
      </c>
      <c r="P285">
        <v>8</v>
      </c>
      <c r="Q285" s="3" t="s">
        <v>4939</v>
      </c>
    </row>
    <row r="286" ht="14.5" hidden="1">
      <c r="A286" t="e">
        <f t="shared" ca="1" si="576"/>
        <v>#VALUE!</v>
      </c>
      <c r="B286" t="e">
        <f t="array" ref="B286" ca="1">_xlfn.XLOOKUP(Tabelle12[[#This Row],[ExperimentID]]&amp;Tabelle12[[#This Row],[NegotiationID]]&amp;Tabelle12[[#This Row],[MessageID]],ALL_IN_ONE[ExperimentID]&amp;ALL_IN_ONE[NegotiationID]&amp;ALL_IN_ONE[MessageID],ALL_IN_ONE[Gesamt_ID],,0)</f>
        <v>#VALUE!</v>
      </c>
      <c r="C286">
        <v>41982</v>
      </c>
      <c r="D286" t="s">
        <v>4699</v>
      </c>
      <c r="E286">
        <v>41983</v>
      </c>
      <c r="H286" t="s">
        <v>6019</v>
      </c>
      <c r="I286" t="str">
        <f t="array" ref="I286">IFERROR(_xlfn.XLOOKUP(Tabelle12[[#This Row],[NegotiationID]]&amp;"FinalAccept",Tabelle12[NegotiationID]&amp;Tabelle12[ActionType],Tabelle12[ActionType],,0),_xlfn.XLOOKUP(Tabelle12[[#This Row],[NegotiationID]]&amp;"FinalReject",Tabelle12[NegotiationID]&amp;Tabelle12[ActionType],Tabelle12[ActionType],,0))</f>
        <v>FinalAccept</v>
      </c>
      <c r="N286">
        <v>21</v>
      </c>
      <c r="O286">
        <v>3436</v>
      </c>
      <c r="P286">
        <v>10</v>
      </c>
    </row>
    <row r="287" ht="15" customHeight="1">
      <c r="A287" t="e">
        <f t="shared" ca="1" si="576"/>
        <v>#VALUE!</v>
      </c>
      <c r="B287" t="e">
        <f t="array" ref="B287" ca="1">_xlfn.XLOOKUP(Tabelle12[[#This Row],[ExperimentID]]&amp;Tabelle12[[#This Row],[NegotiationID]]&amp;Tabelle12[[#This Row],[MessageID]],ALL_IN_ONE[ExperimentID]&amp;ALL_IN_ONE[NegotiationID]&amp;ALL_IN_ONE[MessageID],ALL_IN_ONE[Gesamt_ID],,0)</f>
        <v>#VALUE!</v>
      </c>
      <c r="C287">
        <v>41982</v>
      </c>
      <c r="D287" t="s">
        <v>4699</v>
      </c>
      <c r="E287">
        <v>47402</v>
      </c>
      <c r="F287">
        <v>41969</v>
      </c>
      <c r="G287">
        <v>41972</v>
      </c>
      <c r="H287" t="s">
        <v>158</v>
      </c>
      <c r="I287" t="str">
        <f t="array" ref="I287">IFERROR(_xlfn.XLOOKUP(Tabelle12[[#This Row],[NegotiationID]]&amp;"FinalAccept",Tabelle12[NegotiationID]&amp;Tabelle12[ActionType],Tabelle12[ActionType],,0),_xlfn.XLOOKUP(Tabelle12[[#This Row],[NegotiationID]]&amp;"FinalReject",Tabelle12[NegotiationID]&amp;Tabelle12[ActionType],Tabelle12[ActionType],,0))</f>
        <v>FinalAccept</v>
      </c>
      <c r="J287">
        <v>1</v>
      </c>
      <c r="K287">
        <v>0.84999999999999998</v>
      </c>
      <c r="L287">
        <v>1.8500000000000001</v>
      </c>
      <c r="M287">
        <v>0.14999999999999999</v>
      </c>
      <c r="N287">
        <v>415</v>
      </c>
      <c r="O287">
        <v>3436</v>
      </c>
      <c r="P287">
        <v>10</v>
      </c>
      <c r="Q287" s="3" t="s">
        <v>4940</v>
      </c>
    </row>
    <row r="288" ht="15" customHeight="1">
      <c r="A288" t="e">
        <f t="shared" ca="1" si="576"/>
        <v>#VALUE!</v>
      </c>
      <c r="B288" t="e">
        <f t="array" ref="B288" ca="1">_xlfn.XLOOKUP(Tabelle12[[#This Row],[ExperimentID]]&amp;Tabelle12[[#This Row],[NegotiationID]]&amp;Tabelle12[[#This Row],[MessageID]],ALL_IN_ONE[ExperimentID]&amp;ALL_IN_ONE[NegotiationID]&amp;ALL_IN_ONE[MessageID],ALL_IN_ONE[Gesamt_ID],,0)</f>
        <v>#VALUE!</v>
      </c>
      <c r="C288">
        <v>41982</v>
      </c>
      <c r="D288" t="s">
        <v>4699</v>
      </c>
      <c r="E288">
        <v>48110</v>
      </c>
      <c r="F288">
        <v>41972</v>
      </c>
      <c r="G288">
        <v>41969</v>
      </c>
      <c r="H288" t="s">
        <v>31</v>
      </c>
      <c r="I288" t="str">
        <f t="array" ref="I288">IFERROR(_xlfn.XLOOKUP(Tabelle12[[#This Row],[NegotiationID]]&amp;"FinalAccept",Tabelle12[NegotiationID]&amp;Tabelle12[ActionType],Tabelle12[ActionType],,0),_xlfn.XLOOKUP(Tabelle12[[#This Row],[NegotiationID]]&amp;"FinalReject",Tabelle12[NegotiationID]&amp;Tabelle12[ActionType],Tabelle12[ActionType],,0))</f>
        <v>FinalAccept</v>
      </c>
      <c r="J288">
        <v>0.9325</v>
      </c>
      <c r="K288">
        <v>0.68000000000000005</v>
      </c>
      <c r="L288">
        <v>1.6125</v>
      </c>
      <c r="M288">
        <v>0.2525</v>
      </c>
      <c r="N288">
        <v>451</v>
      </c>
      <c r="O288">
        <v>3436</v>
      </c>
      <c r="P288">
        <v>10</v>
      </c>
      <c r="Q288" s="3" t="s">
        <v>4941</v>
      </c>
    </row>
    <row r="289" ht="15" customHeight="1">
      <c r="A289" t="e">
        <f t="shared" ca="1" si="576"/>
        <v>#VALUE!</v>
      </c>
      <c r="B289" t="e">
        <f t="array" ref="B289" ca="1">_xlfn.XLOOKUP(Tabelle12[[#This Row],[ExperimentID]]&amp;Tabelle12[[#This Row],[NegotiationID]]&amp;Tabelle12[[#This Row],[MessageID]],ALL_IN_ONE[ExperimentID]&amp;ALL_IN_ONE[NegotiationID]&amp;ALL_IN_ONE[MessageID],ALL_IN_ONE[Gesamt_ID],,0)</f>
        <v>#VALUE!</v>
      </c>
      <c r="C289">
        <v>41982</v>
      </c>
      <c r="D289" t="s">
        <v>4699</v>
      </c>
      <c r="E289">
        <v>48396</v>
      </c>
      <c r="F289">
        <v>41969</v>
      </c>
      <c r="G289">
        <v>41972</v>
      </c>
      <c r="H289" t="s">
        <v>31</v>
      </c>
      <c r="I289" t="str">
        <f t="array" ref="I289">IFERROR(_xlfn.XLOOKUP(Tabelle12[[#This Row],[NegotiationID]]&amp;"FinalAccept",Tabelle12[NegotiationID]&amp;Tabelle12[ActionType],Tabelle12[ActionType],,0),_xlfn.XLOOKUP(Tabelle12[[#This Row],[NegotiationID]]&amp;"FinalReject",Tabelle12[NegotiationID]&amp;Tabelle12[ActionType],Tabelle12[ActionType],,0))</f>
        <v>FinalAccept</v>
      </c>
      <c r="J289">
        <v>0.95750000000000002</v>
      </c>
      <c r="K289">
        <v>0.67000000000000004</v>
      </c>
      <c r="L289">
        <v>1.6274999999999999</v>
      </c>
      <c r="M289">
        <v>0.28749999999999998</v>
      </c>
      <c r="N289">
        <v>633</v>
      </c>
      <c r="O289">
        <v>3436</v>
      </c>
      <c r="P289">
        <v>10</v>
      </c>
      <c r="Q289" s="3" t="s">
        <v>4942</v>
      </c>
    </row>
    <row r="290" ht="15" customHeight="1">
      <c r="A290" t="e">
        <f t="shared" ca="1" si="576"/>
        <v>#VALUE!</v>
      </c>
      <c r="B290" t="e">
        <f t="array" ref="B290" ca="1">_xlfn.XLOOKUP(Tabelle12[[#This Row],[ExperimentID]]&amp;Tabelle12[[#This Row],[NegotiationID]]&amp;Tabelle12[[#This Row],[MessageID]],ALL_IN_ONE[ExperimentID]&amp;ALL_IN_ONE[NegotiationID]&amp;ALL_IN_ONE[MessageID],ALL_IN_ONE[Gesamt_ID],,0)</f>
        <v>#VALUE!</v>
      </c>
      <c r="C290">
        <v>41982</v>
      </c>
      <c r="D290" t="s">
        <v>4699</v>
      </c>
      <c r="E290">
        <v>48490</v>
      </c>
      <c r="F290">
        <v>41972</v>
      </c>
      <c r="G290">
        <v>41969</v>
      </c>
      <c r="H290" t="s">
        <v>31</v>
      </c>
      <c r="I290" t="str">
        <f t="array" ref="I290">IFERROR(_xlfn.XLOOKUP(Tabelle12[[#This Row],[NegotiationID]]&amp;"FinalAccept",Tabelle12[NegotiationID]&amp;Tabelle12[ActionType],Tabelle12[ActionType],,0),_xlfn.XLOOKUP(Tabelle12[[#This Row],[NegotiationID]]&amp;"FinalReject",Tabelle12[NegotiationID]&amp;Tabelle12[ActionType],Tabelle12[ActionType],,0))</f>
        <v>FinalAccept</v>
      </c>
      <c r="J290">
        <v>0.9325</v>
      </c>
      <c r="K290">
        <v>0.68000000000000005</v>
      </c>
      <c r="L290">
        <v>1.6125</v>
      </c>
      <c r="M290">
        <v>0.2525</v>
      </c>
      <c r="N290">
        <v>342</v>
      </c>
      <c r="O290">
        <v>3436</v>
      </c>
      <c r="P290">
        <v>10</v>
      </c>
      <c r="Q290" s="3" t="s">
        <v>4943</v>
      </c>
    </row>
    <row r="291" ht="15" customHeight="1">
      <c r="A291" t="e">
        <f t="shared" ca="1" si="576"/>
        <v>#VALUE!</v>
      </c>
      <c r="B291" t="e">
        <f t="array" ref="B291" ca="1">_xlfn.XLOOKUP(Tabelle12[[#This Row],[ExperimentID]]&amp;Tabelle12[[#This Row],[NegotiationID]]&amp;Tabelle12[[#This Row],[MessageID]],ALL_IN_ONE[ExperimentID]&amp;ALL_IN_ONE[NegotiationID]&amp;ALL_IN_ONE[MessageID],ALL_IN_ONE[Gesamt_ID],,0)</f>
        <v>#VALUE!</v>
      </c>
      <c r="C291">
        <v>41982</v>
      </c>
      <c r="D291" t="s">
        <v>4699</v>
      </c>
      <c r="E291">
        <v>48551</v>
      </c>
      <c r="F291">
        <v>41969</v>
      </c>
      <c r="G291">
        <v>41972</v>
      </c>
      <c r="H291" t="s">
        <v>31</v>
      </c>
      <c r="I291" t="str">
        <f t="array" ref="I291">IFERROR(_xlfn.XLOOKUP(Tabelle12[[#This Row],[NegotiationID]]&amp;"FinalAccept",Tabelle12[NegotiationID]&amp;Tabelle12[ActionType],Tabelle12[ActionType],,0),_xlfn.XLOOKUP(Tabelle12[[#This Row],[NegotiationID]]&amp;"FinalReject",Tabelle12[NegotiationID]&amp;Tabelle12[ActionType],Tabelle12[ActionType],,0))</f>
        <v>FinalAccept</v>
      </c>
      <c r="J291">
        <v>0.95750000000000002</v>
      </c>
      <c r="K291">
        <v>0.67000000000000004</v>
      </c>
      <c r="L291">
        <v>1.6274999999999999</v>
      </c>
      <c r="M291">
        <v>0.28749999999999998</v>
      </c>
      <c r="N291">
        <v>442</v>
      </c>
      <c r="O291">
        <v>3436</v>
      </c>
      <c r="P291">
        <v>10</v>
      </c>
      <c r="Q291" s="3" t="s">
        <v>4944</v>
      </c>
    </row>
    <row r="292" ht="15" customHeight="1">
      <c r="A292" t="e">
        <f t="shared" ca="1" si="576"/>
        <v>#VALUE!</v>
      </c>
      <c r="B292" t="e">
        <f t="array" ref="B292" ca="1">_xlfn.XLOOKUP(Tabelle12[[#This Row],[ExperimentID]]&amp;Tabelle12[[#This Row],[NegotiationID]]&amp;Tabelle12[[#This Row],[MessageID]],ALL_IN_ONE[ExperimentID]&amp;ALL_IN_ONE[NegotiationID]&amp;ALL_IN_ONE[MessageID],ALL_IN_ONE[Gesamt_ID],,0)</f>
        <v>#VALUE!</v>
      </c>
      <c r="C292">
        <v>41982</v>
      </c>
      <c r="D292" t="s">
        <v>4699</v>
      </c>
      <c r="E292">
        <v>48619</v>
      </c>
      <c r="F292">
        <v>41972</v>
      </c>
      <c r="G292">
        <v>41969</v>
      </c>
      <c r="H292" t="s">
        <v>31</v>
      </c>
      <c r="I292" t="str">
        <f t="array" ref="I292">IFERROR(_xlfn.XLOOKUP(Tabelle12[[#This Row],[NegotiationID]]&amp;"FinalAccept",Tabelle12[NegotiationID]&amp;Tabelle12[ActionType],Tabelle12[ActionType],,0),_xlfn.XLOOKUP(Tabelle12[[#This Row],[NegotiationID]]&amp;"FinalReject",Tabelle12[NegotiationID]&amp;Tabelle12[ActionType],Tabelle12[ActionType],,0))</f>
        <v>FinalAccept</v>
      </c>
      <c r="J292">
        <v>0.87250000000000005</v>
      </c>
      <c r="K292">
        <v>0.83499999999999996</v>
      </c>
      <c r="L292">
        <v>1.7075</v>
      </c>
      <c r="M292">
        <v>0.037499999999999999</v>
      </c>
      <c r="N292">
        <v>353</v>
      </c>
      <c r="O292">
        <v>3436</v>
      </c>
      <c r="P292">
        <v>10</v>
      </c>
      <c r="Q292" s="3" t="s">
        <v>4945</v>
      </c>
    </row>
    <row r="293" ht="15" customHeight="1">
      <c r="A293" t="e">
        <f t="shared" ca="1" si="576"/>
        <v>#VALUE!</v>
      </c>
      <c r="B293" t="e">
        <f t="array" ref="B293" ca="1">_xlfn.XLOOKUP(Tabelle12[[#This Row],[ExperimentID]]&amp;Tabelle12[[#This Row],[NegotiationID]]&amp;Tabelle12[[#This Row],[MessageID]],ALL_IN_ONE[ExperimentID]&amp;ALL_IN_ONE[NegotiationID]&amp;ALL_IN_ONE[MessageID],ALL_IN_ONE[Gesamt_ID],,0)</f>
        <v>#VALUE!</v>
      </c>
      <c r="C293">
        <v>41982</v>
      </c>
      <c r="D293" t="s">
        <v>4699</v>
      </c>
      <c r="E293">
        <v>48859</v>
      </c>
      <c r="F293">
        <v>41969</v>
      </c>
      <c r="G293">
        <v>41972</v>
      </c>
      <c r="H293" t="s">
        <v>31</v>
      </c>
      <c r="I293" t="str">
        <f t="array" ref="I293">IFERROR(_xlfn.XLOOKUP(Tabelle12[[#This Row],[NegotiationID]]&amp;"FinalAccept",Tabelle12[NegotiationID]&amp;Tabelle12[ActionType],Tabelle12[ActionType],,0),_xlfn.XLOOKUP(Tabelle12[[#This Row],[NegotiationID]]&amp;"FinalReject",Tabelle12[NegotiationID]&amp;Tabelle12[ActionType],Tabelle12[ActionType],,0))</f>
        <v>FinalAccept</v>
      </c>
      <c r="J293">
        <v>0.6542</v>
      </c>
      <c r="K293">
        <v>0.47099999999999997</v>
      </c>
      <c r="L293">
        <v>1.1252</v>
      </c>
      <c r="M293">
        <v>0.1832</v>
      </c>
      <c r="N293">
        <v>514</v>
      </c>
      <c r="O293">
        <v>3436</v>
      </c>
      <c r="P293">
        <v>10</v>
      </c>
      <c r="Q293" s="3" t="s">
        <v>4946</v>
      </c>
    </row>
    <row r="294" ht="15" customHeight="1">
      <c r="A294" t="e">
        <f t="shared" ca="1" si="576"/>
        <v>#VALUE!</v>
      </c>
      <c r="B294" t="e">
        <f t="array" ref="B294" ca="1">_xlfn.XLOOKUP(Tabelle12[[#This Row],[ExperimentID]]&amp;Tabelle12[[#This Row],[NegotiationID]]&amp;Tabelle12[[#This Row],[MessageID]],ALL_IN_ONE[ExperimentID]&amp;ALL_IN_ONE[NegotiationID]&amp;ALL_IN_ONE[MessageID],ALL_IN_ONE[Gesamt_ID],,0)</f>
        <v>#VALUE!</v>
      </c>
      <c r="C294">
        <v>41982</v>
      </c>
      <c r="D294" t="s">
        <v>4699</v>
      </c>
      <c r="E294">
        <v>48873</v>
      </c>
      <c r="F294">
        <v>41972</v>
      </c>
      <c r="G294">
        <v>41969</v>
      </c>
      <c r="H294" t="s">
        <v>31</v>
      </c>
      <c r="I294" t="str">
        <f t="array" ref="I294">IFERROR(_xlfn.XLOOKUP(Tabelle12[[#This Row],[NegotiationID]]&amp;"FinalAccept",Tabelle12[NegotiationID]&amp;Tabelle12[ActionType],Tabelle12[ActionType],,0),_xlfn.XLOOKUP(Tabelle12[[#This Row],[NegotiationID]]&amp;"FinalReject",Tabelle12[NegotiationID]&amp;Tabelle12[ActionType],Tabelle12[ActionType],,0))</f>
        <v>FinalAccept</v>
      </c>
      <c r="J294">
        <v>0.55349999999999999</v>
      </c>
      <c r="K294">
        <v>0.65000000000000002</v>
      </c>
      <c r="L294">
        <v>1.2035</v>
      </c>
      <c r="M294">
        <v>0.096500000000000002</v>
      </c>
      <c r="N294">
        <v>237</v>
      </c>
      <c r="O294">
        <v>3436</v>
      </c>
      <c r="P294">
        <v>10</v>
      </c>
      <c r="Q294" s="3" t="s">
        <v>4947</v>
      </c>
    </row>
    <row r="295" ht="15" customHeight="1">
      <c r="A295" t="e">
        <f t="shared" ca="1" si="576"/>
        <v>#VALUE!</v>
      </c>
      <c r="B295" t="e">
        <f t="array" ref="B295" ca="1">_xlfn.XLOOKUP(Tabelle12[[#This Row],[ExperimentID]]&amp;Tabelle12[[#This Row],[NegotiationID]]&amp;Tabelle12[[#This Row],[MessageID]],ALL_IN_ONE[ExperimentID]&amp;ALL_IN_ONE[NegotiationID]&amp;ALL_IN_ONE[MessageID],ALL_IN_ONE[Gesamt_ID],,0)</f>
        <v>#VALUE!</v>
      </c>
      <c r="C295">
        <v>41982</v>
      </c>
      <c r="D295" t="s">
        <v>4699</v>
      </c>
      <c r="E295">
        <v>49305</v>
      </c>
      <c r="F295">
        <v>41969</v>
      </c>
      <c r="G295">
        <v>41972</v>
      </c>
      <c r="H295" t="s">
        <v>20</v>
      </c>
      <c r="I295" t="str">
        <f t="array" ref="I295">IFERROR(_xlfn.XLOOKUP(Tabelle12[[#This Row],[NegotiationID]]&amp;"FinalAccept",Tabelle12[NegotiationID]&amp;Tabelle12[ActionType],Tabelle12[ActionType],,0),_xlfn.XLOOKUP(Tabelle12[[#This Row],[NegotiationID]]&amp;"FinalReject",Tabelle12[NegotiationID]&amp;Tabelle12[ActionType],Tabelle12[ActionType],,0))</f>
        <v>FinalAccept</v>
      </c>
      <c r="J295">
        <v>0.65000000000000002</v>
      </c>
      <c r="K295">
        <v>0.55349999999999999</v>
      </c>
      <c r="L295">
        <v>1.2035</v>
      </c>
      <c r="M295">
        <v>0.096500000000000002</v>
      </c>
      <c r="N295">
        <v>28</v>
      </c>
      <c r="O295">
        <v>3436</v>
      </c>
      <c r="P295">
        <v>10</v>
      </c>
      <c r="Q295" s="3" t="s">
        <v>4948</v>
      </c>
    </row>
    <row r="296" ht="14.5" hidden="1">
      <c r="A296" t="e">
        <f t="shared" ca="1" si="576"/>
        <v>#VALUE!</v>
      </c>
      <c r="B296" t="e">
        <f t="array" ref="B296" ca="1">_xlfn.XLOOKUP(Tabelle12[[#This Row],[ExperimentID]]&amp;Tabelle12[[#This Row],[NegotiationID]]&amp;Tabelle12[[#This Row],[MessageID]],ALL_IN_ONE[ExperimentID]&amp;ALL_IN_ONE[NegotiationID]&amp;ALL_IN_ONE[MessageID],ALL_IN_ONE[Gesamt_ID],,0)</f>
        <v>#VALUE!</v>
      </c>
      <c r="C296">
        <v>42010</v>
      </c>
      <c r="D296" t="s">
        <v>4699</v>
      </c>
      <c r="E296">
        <v>42011</v>
      </c>
      <c r="H296" t="s">
        <v>6019</v>
      </c>
      <c r="I296" t="str">
        <f t="array" ref="I296">IFERROR(_xlfn.XLOOKUP(Tabelle12[[#This Row],[NegotiationID]]&amp;"FinalAccept",Tabelle12[NegotiationID]&amp;Tabelle12[ActionType],Tabelle12[ActionType],,0),_xlfn.XLOOKUP(Tabelle12[[#This Row],[NegotiationID]]&amp;"FinalReject",Tabelle12[NegotiationID]&amp;Tabelle12[ActionType],Tabelle12[ActionType],,0))</f>
        <v>FinalAccept</v>
      </c>
      <c r="N296">
        <v>21</v>
      </c>
      <c r="O296">
        <v>3094</v>
      </c>
      <c r="P296">
        <v>12</v>
      </c>
    </row>
    <row r="297" ht="15" customHeight="1">
      <c r="A297" t="e">
        <f t="shared" ca="1" si="576"/>
        <v>#VALUE!</v>
      </c>
      <c r="B297" t="e">
        <f t="array" ref="B297" ca="1">_xlfn.XLOOKUP(Tabelle12[[#This Row],[ExperimentID]]&amp;Tabelle12[[#This Row],[NegotiationID]]&amp;Tabelle12[[#This Row],[MessageID]],ALL_IN_ONE[ExperimentID]&amp;ALL_IN_ONE[NegotiationID]&amp;ALL_IN_ONE[MessageID],ALL_IN_ONE[Gesamt_ID],,0)</f>
        <v>#VALUE!</v>
      </c>
      <c r="C297">
        <v>42010</v>
      </c>
      <c r="D297" t="s">
        <v>4699</v>
      </c>
      <c r="E297">
        <v>47454</v>
      </c>
      <c r="F297">
        <v>41997</v>
      </c>
      <c r="G297">
        <v>42000</v>
      </c>
      <c r="H297" t="s">
        <v>19</v>
      </c>
      <c r="I297" t="str">
        <f t="array" ref="I297">IFERROR(_xlfn.XLOOKUP(Tabelle12[[#This Row],[NegotiationID]]&amp;"FinalAccept",Tabelle12[NegotiationID]&amp;Tabelle12[ActionType],Tabelle12[ActionType],,0),_xlfn.XLOOKUP(Tabelle12[[#This Row],[NegotiationID]]&amp;"FinalReject",Tabelle12[NegotiationID]&amp;Tabelle12[ActionType],Tabelle12[ActionType],,0))</f>
        <v>FinalAccept</v>
      </c>
      <c r="J297">
        <v>1</v>
      </c>
      <c r="K297">
        <v>0.41999999999999998</v>
      </c>
      <c r="L297">
        <v>1.4199999999999999</v>
      </c>
      <c r="M297">
        <v>0.57999999999999996</v>
      </c>
      <c r="N297">
        <v>365</v>
      </c>
      <c r="O297">
        <v>3094</v>
      </c>
      <c r="P297">
        <v>12</v>
      </c>
      <c r="Q297" s="3" t="s">
        <v>4949</v>
      </c>
    </row>
    <row r="298" ht="15" customHeight="1">
      <c r="A298" t="e">
        <f t="shared" ca="1" si="576"/>
        <v>#VALUE!</v>
      </c>
      <c r="B298" t="e">
        <f t="array" ref="B298" ca="1">_xlfn.XLOOKUP(Tabelle12[[#This Row],[ExperimentID]]&amp;Tabelle12[[#This Row],[NegotiationID]]&amp;Tabelle12[[#This Row],[MessageID]],ALL_IN_ONE[ExperimentID]&amp;ALL_IN_ONE[NegotiationID]&amp;ALL_IN_ONE[MessageID],ALL_IN_ONE[Gesamt_ID],,0)</f>
        <v>#VALUE!</v>
      </c>
      <c r="C298">
        <v>42010</v>
      </c>
      <c r="D298" t="s">
        <v>4699</v>
      </c>
      <c r="E298">
        <v>48018</v>
      </c>
      <c r="F298">
        <v>42000</v>
      </c>
      <c r="G298">
        <v>41997</v>
      </c>
      <c r="H298" t="s">
        <v>31</v>
      </c>
      <c r="I298" t="str">
        <f t="array" ref="I298">IFERROR(_xlfn.XLOOKUP(Tabelle12[[#This Row],[NegotiationID]]&amp;"FinalAccept",Tabelle12[NegotiationID]&amp;Tabelle12[ActionType],Tabelle12[ActionType],,0),_xlfn.XLOOKUP(Tabelle12[[#This Row],[NegotiationID]]&amp;"FinalReject",Tabelle12[NegotiationID]&amp;Tabelle12[ActionType],Tabelle12[ActionType],,0))</f>
        <v>FinalAccept</v>
      </c>
      <c r="J298">
        <v>0.89749999999999996</v>
      </c>
      <c r="K298">
        <v>0.073300000000000004</v>
      </c>
      <c r="L298">
        <v>0.9708</v>
      </c>
      <c r="M298">
        <v>0.82420000000000004</v>
      </c>
      <c r="N298">
        <v>394</v>
      </c>
      <c r="O298">
        <v>3094</v>
      </c>
      <c r="P298">
        <v>12</v>
      </c>
      <c r="Q298" s="3" t="s">
        <v>4950</v>
      </c>
    </row>
    <row r="299" ht="15" customHeight="1">
      <c r="A299" t="e">
        <f t="shared" ca="1" si="576"/>
        <v>#VALUE!</v>
      </c>
      <c r="B299" t="e">
        <f t="array" ref="B299" ca="1">_xlfn.XLOOKUP(Tabelle12[[#This Row],[ExperimentID]]&amp;Tabelle12[[#This Row],[NegotiationID]]&amp;Tabelle12[[#This Row],[MessageID]],ALL_IN_ONE[ExperimentID]&amp;ALL_IN_ONE[NegotiationID]&amp;ALL_IN_ONE[MessageID],ALL_IN_ONE[Gesamt_ID],,0)</f>
        <v>#VALUE!</v>
      </c>
      <c r="C299">
        <v>42010</v>
      </c>
      <c r="D299" t="s">
        <v>4699</v>
      </c>
      <c r="E299">
        <v>48126</v>
      </c>
      <c r="F299">
        <v>41997</v>
      </c>
      <c r="G299">
        <v>42000</v>
      </c>
      <c r="H299" t="s">
        <v>31</v>
      </c>
      <c r="I299" t="str">
        <f t="array" ref="I299">IFERROR(_xlfn.XLOOKUP(Tabelle12[[#This Row],[NegotiationID]]&amp;"FinalAccept",Tabelle12[NegotiationID]&amp;Tabelle12[ActionType],Tabelle12[ActionType],,0),_xlfn.XLOOKUP(Tabelle12[[#This Row],[NegotiationID]]&amp;"FinalReject",Tabelle12[NegotiationID]&amp;Tabelle12[ActionType],Tabelle12[ActionType],,0))</f>
        <v>FinalAccept</v>
      </c>
      <c r="J299">
        <v>0.755</v>
      </c>
      <c r="K299">
        <v>0.45100000000000001</v>
      </c>
      <c r="L299">
        <v>1.206</v>
      </c>
      <c r="M299">
        <v>0.30399999999999999</v>
      </c>
      <c r="N299">
        <v>648</v>
      </c>
      <c r="O299">
        <v>3094</v>
      </c>
      <c r="P299">
        <v>12</v>
      </c>
      <c r="Q299" s="3" t="s">
        <v>4951</v>
      </c>
    </row>
    <row r="300" ht="15" customHeight="1">
      <c r="A300" t="e">
        <f t="shared" ca="1" si="576"/>
        <v>#VALUE!</v>
      </c>
      <c r="B300" t="e">
        <f t="array" ref="B300" ca="1">_xlfn.XLOOKUP(Tabelle12[[#This Row],[ExperimentID]]&amp;Tabelle12[[#This Row],[NegotiationID]]&amp;Tabelle12[[#This Row],[MessageID]],ALL_IN_ONE[ExperimentID]&amp;ALL_IN_ONE[NegotiationID]&amp;ALL_IN_ONE[MessageID],ALL_IN_ONE[Gesamt_ID],,0)</f>
        <v>#VALUE!</v>
      </c>
      <c r="C300">
        <v>42010</v>
      </c>
      <c r="D300" t="s">
        <v>4699</v>
      </c>
      <c r="E300">
        <v>48541</v>
      </c>
      <c r="F300">
        <v>42000</v>
      </c>
      <c r="G300">
        <v>41997</v>
      </c>
      <c r="H300" t="s">
        <v>31</v>
      </c>
      <c r="I300" t="str">
        <f t="array" ref="I300">IFERROR(_xlfn.XLOOKUP(Tabelle12[[#This Row],[NegotiationID]]&amp;"FinalAccept",Tabelle12[NegotiationID]&amp;Tabelle12[ActionType],Tabelle12[ActionType],,0),_xlfn.XLOOKUP(Tabelle12[[#This Row],[NegotiationID]]&amp;"FinalReject",Tabelle12[NegotiationID]&amp;Tabelle12[ActionType],Tabelle12[ActionType],,0))</f>
        <v>FinalAccept</v>
      </c>
      <c r="J300">
        <v>0.69599999999999995</v>
      </c>
      <c r="K300">
        <v>0.32419999999999999</v>
      </c>
      <c r="L300">
        <v>1.0202</v>
      </c>
      <c r="M300">
        <v>0.37180000000000002</v>
      </c>
      <c r="N300">
        <v>570</v>
      </c>
      <c r="O300">
        <v>3094</v>
      </c>
      <c r="P300">
        <v>12</v>
      </c>
      <c r="Q300" s="3" t="s">
        <v>4952</v>
      </c>
    </row>
    <row r="301" ht="15" customHeight="1">
      <c r="A301" t="e">
        <f t="shared" ca="1" si="576"/>
        <v>#VALUE!</v>
      </c>
      <c r="B301" t="e">
        <f t="array" ref="B301" ca="1">_xlfn.XLOOKUP(Tabelle12[[#This Row],[ExperimentID]]&amp;Tabelle12[[#This Row],[NegotiationID]]&amp;Tabelle12[[#This Row],[MessageID]],ALL_IN_ONE[ExperimentID]&amp;ALL_IN_ONE[NegotiationID]&amp;ALL_IN_ONE[MessageID],ALL_IN_ONE[Gesamt_ID],,0)</f>
        <v>#VALUE!</v>
      </c>
      <c r="C301">
        <v>42010</v>
      </c>
      <c r="D301" t="s">
        <v>4699</v>
      </c>
      <c r="E301">
        <v>48674</v>
      </c>
      <c r="F301">
        <v>41997</v>
      </c>
      <c r="G301">
        <v>42000</v>
      </c>
      <c r="H301" t="s">
        <v>31</v>
      </c>
      <c r="I301" t="str">
        <f t="array" ref="I301">IFERROR(_xlfn.XLOOKUP(Tabelle12[[#This Row],[NegotiationID]]&amp;"FinalAccept",Tabelle12[NegotiationID]&amp;Tabelle12[ActionType],Tabelle12[ActionType],,0),_xlfn.XLOOKUP(Tabelle12[[#This Row],[NegotiationID]]&amp;"FinalReject",Tabelle12[NegotiationID]&amp;Tabelle12[ActionType],Tabelle12[ActionType],,0))</f>
        <v>FinalAccept</v>
      </c>
      <c r="J301">
        <v>0.61670000000000003</v>
      </c>
      <c r="K301">
        <v>0.53100000000000003</v>
      </c>
      <c r="L301">
        <v>1.1476999999999999</v>
      </c>
      <c r="M301">
        <v>0.085699999999999998</v>
      </c>
      <c r="N301">
        <v>243</v>
      </c>
      <c r="O301">
        <v>3094</v>
      </c>
      <c r="P301">
        <v>12</v>
      </c>
      <c r="Q301" s="3" t="s">
        <v>4953</v>
      </c>
    </row>
    <row r="302" ht="15" customHeight="1">
      <c r="A302" t="e">
        <f t="shared" ca="1" si="576"/>
        <v>#VALUE!</v>
      </c>
      <c r="B302" t="e">
        <f t="array" ref="B302" ca="1">_xlfn.XLOOKUP(Tabelle12[[#This Row],[ExperimentID]]&amp;Tabelle12[[#This Row],[NegotiationID]]&amp;Tabelle12[[#This Row],[MessageID]],ALL_IN_ONE[ExperimentID]&amp;ALL_IN_ONE[NegotiationID]&amp;ALL_IN_ONE[MessageID],ALL_IN_ONE[Gesamt_ID],,0)</f>
        <v>#VALUE!</v>
      </c>
      <c r="C302">
        <v>42010</v>
      </c>
      <c r="D302" t="s">
        <v>4699</v>
      </c>
      <c r="E302">
        <v>48847</v>
      </c>
      <c r="F302">
        <v>42000</v>
      </c>
      <c r="G302">
        <v>41997</v>
      </c>
      <c r="H302" t="s">
        <v>31</v>
      </c>
      <c r="I302" t="str">
        <f t="array" ref="I302">IFERROR(_xlfn.XLOOKUP(Tabelle12[[#This Row],[NegotiationID]]&amp;"FinalAccept",Tabelle12[NegotiationID]&amp;Tabelle12[ActionType],Tabelle12[ActionType],,0),_xlfn.XLOOKUP(Tabelle12[[#This Row],[NegotiationID]]&amp;"FinalReject",Tabelle12[NegotiationID]&amp;Tabelle12[ActionType],Tabelle12[ActionType],,0))</f>
        <v>FinalAccept</v>
      </c>
      <c r="J302">
        <v>0.64549999999999996</v>
      </c>
      <c r="K302">
        <v>0.40400000000000003</v>
      </c>
      <c r="L302">
        <v>1.0495000000000001</v>
      </c>
      <c r="M302">
        <v>0.24149999999999999</v>
      </c>
      <c r="N302">
        <v>166</v>
      </c>
      <c r="O302">
        <v>3094</v>
      </c>
      <c r="P302">
        <v>12</v>
      </c>
      <c r="Q302" s="3" t="s">
        <v>4954</v>
      </c>
    </row>
    <row r="303" ht="15" customHeight="1">
      <c r="A303" t="e">
        <f t="shared" ca="1" si="576"/>
        <v>#VALUE!</v>
      </c>
      <c r="B303" t="e">
        <f t="array" ref="B303" ca="1">_xlfn.XLOOKUP(Tabelle12[[#This Row],[ExperimentID]]&amp;Tabelle12[[#This Row],[NegotiationID]]&amp;Tabelle12[[#This Row],[MessageID]],ALL_IN_ONE[ExperimentID]&amp;ALL_IN_ONE[NegotiationID]&amp;ALL_IN_ONE[MessageID],ALL_IN_ONE[Gesamt_ID],,0)</f>
        <v>#VALUE!</v>
      </c>
      <c r="C303">
        <v>42010</v>
      </c>
      <c r="D303" t="s">
        <v>4699</v>
      </c>
      <c r="E303">
        <v>48970</v>
      </c>
      <c r="F303">
        <v>41997</v>
      </c>
      <c r="G303">
        <v>42000</v>
      </c>
      <c r="H303" t="s">
        <v>31</v>
      </c>
      <c r="I303" t="str">
        <f t="array" ref="I303">IFERROR(_xlfn.XLOOKUP(Tabelle12[[#This Row],[NegotiationID]]&amp;"FinalAccept",Tabelle12[NegotiationID]&amp;Tabelle12[ActionType],Tabelle12[ActionType],,0),_xlfn.XLOOKUP(Tabelle12[[#This Row],[NegotiationID]]&amp;"FinalReject",Tabelle12[NegotiationID]&amp;Tabelle12[ActionType],Tabelle12[ActionType],,0))</f>
        <v>FinalAccept</v>
      </c>
      <c r="J303">
        <v>0.55279999999999996</v>
      </c>
      <c r="K303">
        <v>0.54700000000000004</v>
      </c>
      <c r="L303">
        <v>1.0998000000000001</v>
      </c>
      <c r="M303">
        <v>0.0057999999999999996</v>
      </c>
      <c r="N303">
        <v>222</v>
      </c>
      <c r="O303">
        <v>3094</v>
      </c>
      <c r="P303">
        <v>12</v>
      </c>
      <c r="Q303" s="3" t="s">
        <v>4955</v>
      </c>
    </row>
    <row r="304" ht="15" customHeight="1">
      <c r="A304" t="e">
        <f t="shared" ca="1" si="576"/>
        <v>#VALUE!</v>
      </c>
      <c r="B304" t="e">
        <f t="array" ref="B304" ca="1">_xlfn.XLOOKUP(Tabelle12[[#This Row],[ExperimentID]]&amp;Tabelle12[[#This Row],[NegotiationID]]&amp;Tabelle12[[#This Row],[MessageID]],ALL_IN_ONE[ExperimentID]&amp;ALL_IN_ONE[NegotiationID]&amp;ALL_IN_ONE[MessageID],ALL_IN_ONE[Gesamt_ID],,0)</f>
        <v>#VALUE!</v>
      </c>
      <c r="C304">
        <v>42010</v>
      </c>
      <c r="D304" t="s">
        <v>4699</v>
      </c>
      <c r="E304">
        <v>49260</v>
      </c>
      <c r="F304">
        <v>42000</v>
      </c>
      <c r="G304">
        <v>41997</v>
      </c>
      <c r="H304" t="s">
        <v>31</v>
      </c>
      <c r="I304" t="str">
        <f t="array" ref="I304">IFERROR(_xlfn.XLOOKUP(Tabelle12[[#This Row],[NegotiationID]]&amp;"FinalAccept",Tabelle12[NegotiationID]&amp;Tabelle12[ActionType],Tabelle12[ActionType],,0),_xlfn.XLOOKUP(Tabelle12[[#This Row],[NegotiationID]]&amp;"FinalReject",Tabelle12[NegotiationID]&amp;Tabelle12[ActionType],Tabelle12[ActionType],,0))</f>
        <v>FinalAccept</v>
      </c>
      <c r="J304">
        <v>0.59599999999999997</v>
      </c>
      <c r="K304">
        <v>0.46250000000000002</v>
      </c>
      <c r="L304">
        <v>1.0585</v>
      </c>
      <c r="M304">
        <v>0.13350000000000001</v>
      </c>
      <c r="N304">
        <v>179</v>
      </c>
      <c r="O304">
        <v>3094</v>
      </c>
      <c r="P304">
        <v>12</v>
      </c>
      <c r="Q304" s="3" t="s">
        <v>4956</v>
      </c>
    </row>
    <row r="305" ht="15" customHeight="1">
      <c r="A305" t="e">
        <f t="shared" ca="1" si="576"/>
        <v>#VALUE!</v>
      </c>
      <c r="B305" t="e">
        <f t="array" ref="B305" ca="1">_xlfn.XLOOKUP(Tabelle12[[#This Row],[ExperimentID]]&amp;Tabelle12[[#This Row],[NegotiationID]]&amp;Tabelle12[[#This Row],[MessageID]],ALL_IN_ONE[ExperimentID]&amp;ALL_IN_ONE[NegotiationID]&amp;ALL_IN_ONE[MessageID],ALL_IN_ONE[Gesamt_ID],,0)</f>
        <v>#VALUE!</v>
      </c>
      <c r="C305">
        <v>42010</v>
      </c>
      <c r="D305" t="s">
        <v>4699</v>
      </c>
      <c r="E305">
        <v>49301</v>
      </c>
      <c r="F305">
        <v>41997</v>
      </c>
      <c r="G305">
        <v>42000</v>
      </c>
      <c r="H305" t="s">
        <v>31</v>
      </c>
      <c r="I305" t="str">
        <f t="array" ref="I305">IFERROR(_xlfn.XLOOKUP(Tabelle12[[#This Row],[NegotiationID]]&amp;"FinalAccept",Tabelle12[NegotiationID]&amp;Tabelle12[ActionType],Tabelle12[ActionType],,0),_xlfn.XLOOKUP(Tabelle12[[#This Row],[NegotiationID]]&amp;"FinalReject",Tabelle12[NegotiationID]&amp;Tabelle12[ActionType],Tabelle12[ActionType],,0))</f>
        <v>FinalAccept</v>
      </c>
      <c r="J305">
        <v>0.54749999999999999</v>
      </c>
      <c r="K305">
        <v>0.55100000000000005</v>
      </c>
      <c r="L305">
        <v>1.0985</v>
      </c>
      <c r="M305">
        <v>0.0035000000000000001</v>
      </c>
      <c r="N305">
        <v>170</v>
      </c>
      <c r="O305">
        <v>3094</v>
      </c>
      <c r="P305">
        <v>12</v>
      </c>
      <c r="Q305" s="3" t="s">
        <v>4957</v>
      </c>
    </row>
    <row r="306" ht="15" customHeight="1">
      <c r="A306" t="e">
        <f t="shared" ca="1" si="576"/>
        <v>#VALUE!</v>
      </c>
      <c r="B306" t="e">
        <f t="array" ref="B306" ca="1">_xlfn.XLOOKUP(Tabelle12[[#This Row],[ExperimentID]]&amp;Tabelle12[[#This Row],[NegotiationID]]&amp;Tabelle12[[#This Row],[MessageID]],ALL_IN_ONE[ExperimentID]&amp;ALL_IN_ONE[NegotiationID]&amp;ALL_IN_ONE[MessageID],ALL_IN_ONE[Gesamt_ID],,0)</f>
        <v>#VALUE!</v>
      </c>
      <c r="C306">
        <v>42010</v>
      </c>
      <c r="D306" t="s">
        <v>4699</v>
      </c>
      <c r="E306">
        <v>49593</v>
      </c>
      <c r="F306">
        <v>42000</v>
      </c>
      <c r="G306">
        <v>41997</v>
      </c>
      <c r="H306" t="s">
        <v>31</v>
      </c>
      <c r="I306" t="str">
        <f t="array" ref="I306">IFERROR(_xlfn.XLOOKUP(Tabelle12[[#This Row],[NegotiationID]]&amp;"FinalAccept",Tabelle12[NegotiationID]&amp;Tabelle12[ActionType],Tabelle12[ActionType],,0),_xlfn.XLOOKUP(Tabelle12[[#This Row],[NegotiationID]]&amp;"FinalReject",Tabelle12[NegotiationID]&amp;Tabelle12[ActionType],Tabelle12[ActionType],,0))</f>
        <v>FinalAccept</v>
      </c>
      <c r="J306">
        <v>0.61350000000000005</v>
      </c>
      <c r="K306">
        <v>0.56999999999999995</v>
      </c>
      <c r="L306">
        <v>1.1835</v>
      </c>
      <c r="M306">
        <v>0.043499999999999997</v>
      </c>
      <c r="N306">
        <v>93</v>
      </c>
      <c r="O306">
        <v>3094</v>
      </c>
      <c r="P306">
        <v>12</v>
      </c>
      <c r="Q306" s="3" t="s">
        <v>4958</v>
      </c>
    </row>
    <row r="307" ht="15" customHeight="1">
      <c r="A307" t="e">
        <f t="shared" ca="1" si="576"/>
        <v>#VALUE!</v>
      </c>
      <c r="B307" t="e">
        <f t="array" ref="B307" ca="1">_xlfn.XLOOKUP(Tabelle12[[#This Row],[ExperimentID]]&amp;Tabelle12[[#This Row],[NegotiationID]]&amp;Tabelle12[[#This Row],[MessageID]],ALL_IN_ONE[ExperimentID]&amp;ALL_IN_ONE[NegotiationID]&amp;ALL_IN_ONE[MessageID],ALL_IN_ONE[Gesamt_ID],,0)</f>
        <v>#VALUE!</v>
      </c>
      <c r="C307">
        <v>42010</v>
      </c>
      <c r="D307" t="s">
        <v>4699</v>
      </c>
      <c r="E307">
        <v>49599</v>
      </c>
      <c r="F307">
        <v>41997</v>
      </c>
      <c r="G307">
        <v>42000</v>
      </c>
      <c r="H307" t="s">
        <v>20</v>
      </c>
      <c r="I307" t="str">
        <f t="array" ref="I307">IFERROR(_xlfn.XLOOKUP(Tabelle12[[#This Row],[NegotiationID]]&amp;"FinalAccept",Tabelle12[NegotiationID]&amp;Tabelle12[ActionType],Tabelle12[ActionType],,0),_xlfn.XLOOKUP(Tabelle12[[#This Row],[NegotiationID]]&amp;"FinalReject",Tabelle12[NegotiationID]&amp;Tabelle12[ActionType],Tabelle12[ActionType],,0))</f>
        <v>FinalAccept</v>
      </c>
      <c r="J307">
        <v>0.56999999999999995</v>
      </c>
      <c r="K307">
        <v>0.61350000000000005</v>
      </c>
      <c r="L307">
        <v>1.1835</v>
      </c>
      <c r="M307">
        <v>0.043499999999999997</v>
      </c>
      <c r="N307">
        <v>23</v>
      </c>
      <c r="O307">
        <v>3094</v>
      </c>
      <c r="P307">
        <v>12</v>
      </c>
      <c r="Q307" s="3" t="s">
        <v>4959</v>
      </c>
    </row>
    <row r="308" ht="14.5" hidden="1">
      <c r="A308" t="e">
        <f t="shared" ca="1" si="576"/>
        <v>#VALUE!</v>
      </c>
      <c r="B308" t="e">
        <f t="array" ref="B308" ca="1">_xlfn.XLOOKUP(Tabelle12[[#This Row],[ExperimentID]]&amp;Tabelle12[[#This Row],[NegotiationID]]&amp;Tabelle12[[#This Row],[MessageID]],ALL_IN_ONE[ExperimentID]&amp;ALL_IN_ONE[NegotiationID]&amp;ALL_IN_ONE[MessageID],ALL_IN_ONE[Gesamt_ID],,0)</f>
        <v>#VALUE!</v>
      </c>
      <c r="C308">
        <v>42038</v>
      </c>
      <c r="D308" t="s">
        <v>4699</v>
      </c>
      <c r="E308">
        <v>42039</v>
      </c>
      <c r="H308" t="s">
        <v>6019</v>
      </c>
      <c r="I308" t="str">
        <f t="array" ref="I308">IFERROR(_xlfn.XLOOKUP(Tabelle12[[#This Row],[NegotiationID]]&amp;"FinalAccept",Tabelle12[NegotiationID]&amp;Tabelle12[ActionType],Tabelle12[ActionType],,0),_xlfn.XLOOKUP(Tabelle12[[#This Row],[NegotiationID]]&amp;"FinalReject",Tabelle12[NegotiationID]&amp;Tabelle12[ActionType],Tabelle12[ActionType],,0))</f>
        <v>FinalAccept</v>
      </c>
      <c r="N308">
        <v>21</v>
      </c>
      <c r="O308">
        <v>3216</v>
      </c>
      <c r="P308">
        <v>9</v>
      </c>
    </row>
    <row r="309" ht="15" customHeight="1">
      <c r="A309" t="e">
        <f t="shared" ca="1" si="576"/>
        <v>#VALUE!</v>
      </c>
      <c r="B309" t="e">
        <f t="array" ref="B309" ca="1">_xlfn.XLOOKUP(Tabelle12[[#This Row],[ExperimentID]]&amp;Tabelle12[[#This Row],[NegotiationID]]&amp;Tabelle12[[#This Row],[MessageID]],ALL_IN_ONE[ExperimentID]&amp;ALL_IN_ONE[NegotiationID]&amp;ALL_IN_ONE[MessageID],ALL_IN_ONE[Gesamt_ID],,0)</f>
        <v>#VALUE!</v>
      </c>
      <c r="C309">
        <v>42038</v>
      </c>
      <c r="D309" t="s">
        <v>4699</v>
      </c>
      <c r="E309">
        <v>47806</v>
      </c>
      <c r="F309">
        <v>42025</v>
      </c>
      <c r="G309">
        <v>42028</v>
      </c>
      <c r="H309" t="s">
        <v>19</v>
      </c>
      <c r="I309" t="str">
        <f t="array" ref="I309">IFERROR(_xlfn.XLOOKUP(Tabelle12[[#This Row],[NegotiationID]]&amp;"FinalAccept",Tabelle12[NegotiationID]&amp;Tabelle12[ActionType],Tabelle12[ActionType],,0),_xlfn.XLOOKUP(Tabelle12[[#This Row],[NegotiationID]]&amp;"FinalReject",Tabelle12[NegotiationID]&amp;Tabelle12[ActionType],Tabelle12[ActionType],,0))</f>
        <v>FinalAccept</v>
      </c>
      <c r="J309">
        <v>0.87329999999999997</v>
      </c>
      <c r="K309">
        <v>0.14249999999999999</v>
      </c>
      <c r="L309">
        <v>1.0158</v>
      </c>
      <c r="M309">
        <v>0.73080000000000001</v>
      </c>
      <c r="N309">
        <v>254</v>
      </c>
      <c r="O309">
        <v>3216</v>
      </c>
      <c r="P309">
        <v>9</v>
      </c>
      <c r="Q309" s="3" t="s">
        <v>4960</v>
      </c>
    </row>
    <row r="310" ht="15" customHeight="1">
      <c r="A310" t="e">
        <f t="shared" ca="1" si="576"/>
        <v>#VALUE!</v>
      </c>
      <c r="B310" t="e">
        <f t="array" ref="B310" ca="1">_xlfn.XLOOKUP(Tabelle12[[#This Row],[ExperimentID]]&amp;Tabelle12[[#This Row],[NegotiationID]]&amp;Tabelle12[[#This Row],[MessageID]],ALL_IN_ONE[ExperimentID]&amp;ALL_IN_ONE[NegotiationID]&amp;ALL_IN_ONE[MessageID],ALL_IN_ONE[Gesamt_ID],,0)</f>
        <v>#VALUE!</v>
      </c>
      <c r="C310">
        <v>42038</v>
      </c>
      <c r="D310" t="s">
        <v>4699</v>
      </c>
      <c r="E310">
        <v>48247</v>
      </c>
      <c r="F310">
        <v>42028</v>
      </c>
      <c r="G310">
        <v>42025</v>
      </c>
      <c r="H310" t="s">
        <v>31</v>
      </c>
      <c r="I310" t="str">
        <f t="array" ref="I310">IFERROR(_xlfn.XLOOKUP(Tabelle12[[#This Row],[NegotiationID]]&amp;"FinalAccept",Tabelle12[NegotiationID]&amp;Tabelle12[ActionType],Tabelle12[ActionType],,0),_xlfn.XLOOKUP(Tabelle12[[#This Row],[NegotiationID]]&amp;"FinalReject",Tabelle12[NegotiationID]&amp;Tabelle12[ActionType],Tabelle12[ActionType],,0))</f>
        <v>FinalAccept</v>
      </c>
      <c r="J310">
        <v>0.86099999999999999</v>
      </c>
      <c r="K310">
        <v>0.16</v>
      </c>
      <c r="L310">
        <v>1.0209999999999999</v>
      </c>
      <c r="M310">
        <v>0.70099999999999996</v>
      </c>
      <c r="N310">
        <v>449</v>
      </c>
      <c r="O310">
        <v>3216</v>
      </c>
      <c r="P310">
        <v>9</v>
      </c>
      <c r="Q310" s="3" t="s">
        <v>4961</v>
      </c>
    </row>
    <row r="311" ht="15" customHeight="1">
      <c r="A311" t="e">
        <f t="shared" ca="1" si="576"/>
        <v>#VALUE!</v>
      </c>
      <c r="B311" t="e">
        <f t="array" ref="B311" ca="1">_xlfn.XLOOKUP(Tabelle12[[#This Row],[ExperimentID]]&amp;Tabelle12[[#This Row],[NegotiationID]]&amp;Tabelle12[[#This Row],[MessageID]],ALL_IN_ONE[ExperimentID]&amp;ALL_IN_ONE[NegotiationID]&amp;ALL_IN_ONE[MessageID],ALL_IN_ONE[Gesamt_ID],,0)</f>
        <v>#VALUE!</v>
      </c>
      <c r="C311">
        <v>42038</v>
      </c>
      <c r="D311" t="s">
        <v>4699</v>
      </c>
      <c r="E311">
        <v>48559</v>
      </c>
      <c r="F311">
        <v>42025</v>
      </c>
      <c r="G311">
        <v>42028</v>
      </c>
      <c r="H311" t="s">
        <v>31</v>
      </c>
      <c r="I311" t="str">
        <f t="array" ref="I311">IFERROR(_xlfn.XLOOKUP(Tabelle12[[#This Row],[NegotiationID]]&amp;"FinalAccept",Tabelle12[NegotiationID]&amp;Tabelle12[ActionType],Tabelle12[ActionType],,0),_xlfn.XLOOKUP(Tabelle12[[#This Row],[NegotiationID]]&amp;"FinalReject",Tabelle12[NegotiationID]&amp;Tabelle12[ActionType],Tabelle12[ActionType],,0))</f>
        <v>FinalAccept</v>
      </c>
      <c r="J311">
        <v>0.76670000000000005</v>
      </c>
      <c r="K311">
        <v>0.35099999999999998</v>
      </c>
      <c r="L311">
        <v>1.1176999999999999</v>
      </c>
      <c r="M311">
        <v>0.41570000000000001</v>
      </c>
      <c r="N311">
        <v>880</v>
      </c>
      <c r="O311">
        <v>3216</v>
      </c>
      <c r="P311">
        <v>9</v>
      </c>
      <c r="Q311" s="3" t="s">
        <v>4962</v>
      </c>
    </row>
    <row r="312" ht="15" customHeight="1">
      <c r="A312" t="e">
        <f t="shared" ca="1" si="576"/>
        <v>#VALUE!</v>
      </c>
      <c r="B312" t="e">
        <f t="array" ref="B312" ca="1">_xlfn.XLOOKUP(Tabelle12[[#This Row],[ExperimentID]]&amp;Tabelle12[[#This Row],[NegotiationID]]&amp;Tabelle12[[#This Row],[MessageID]],ALL_IN_ONE[ExperimentID]&amp;ALL_IN_ONE[NegotiationID]&amp;ALL_IN_ONE[MessageID],ALL_IN_ONE[Gesamt_ID],,0)</f>
        <v>#VALUE!</v>
      </c>
      <c r="C312">
        <v>42038</v>
      </c>
      <c r="D312" t="s">
        <v>4699</v>
      </c>
      <c r="E312">
        <v>48670</v>
      </c>
      <c r="F312">
        <v>42028</v>
      </c>
      <c r="G312">
        <v>42025</v>
      </c>
      <c r="H312" t="s">
        <v>31</v>
      </c>
      <c r="I312" t="str">
        <f t="array" ref="I312">IFERROR(_xlfn.XLOOKUP(Tabelle12[[#This Row],[NegotiationID]]&amp;"FinalAccept",Tabelle12[NegotiationID]&amp;Tabelle12[ActionType],Tabelle12[ActionType],,0),_xlfn.XLOOKUP(Tabelle12[[#This Row],[NegotiationID]]&amp;"FinalReject",Tabelle12[NegotiationID]&amp;Tabelle12[ActionType],Tabelle12[ActionType],,0))</f>
        <v>FinalAccept</v>
      </c>
      <c r="J312">
        <v>0.65349999999999997</v>
      </c>
      <c r="K312">
        <v>0.39829999999999999</v>
      </c>
      <c r="L312">
        <v>1.0518000000000001</v>
      </c>
      <c r="M312">
        <v>0.25519999999999998</v>
      </c>
      <c r="N312">
        <v>616</v>
      </c>
      <c r="O312">
        <v>3216</v>
      </c>
      <c r="P312">
        <v>9</v>
      </c>
      <c r="Q312" s="3" t="s">
        <v>4963</v>
      </c>
    </row>
    <row r="313" ht="15" customHeight="1">
      <c r="A313" t="e">
        <f t="shared" ca="1" si="576"/>
        <v>#VALUE!</v>
      </c>
      <c r="B313" t="e">
        <f t="array" ref="B313" ca="1">_xlfn.XLOOKUP(Tabelle12[[#This Row],[ExperimentID]]&amp;Tabelle12[[#This Row],[NegotiationID]]&amp;Tabelle12[[#This Row],[MessageID]],ALL_IN_ONE[ExperimentID]&amp;ALL_IN_ONE[NegotiationID]&amp;ALL_IN_ONE[MessageID],ALL_IN_ONE[Gesamt_ID],,0)</f>
        <v>#VALUE!</v>
      </c>
      <c r="C313">
        <v>42038</v>
      </c>
      <c r="D313" t="s">
        <v>4699</v>
      </c>
      <c r="E313">
        <v>48864</v>
      </c>
      <c r="F313">
        <v>42025</v>
      </c>
      <c r="G313">
        <v>42028</v>
      </c>
      <c r="H313" t="s">
        <v>31</v>
      </c>
      <c r="I313" t="str">
        <f t="array" ref="I313">IFERROR(_xlfn.XLOOKUP(Tabelle12[[#This Row],[NegotiationID]]&amp;"FinalAccept",Tabelle12[NegotiationID]&amp;Tabelle12[ActionType],Tabelle12[ActionType],,0),_xlfn.XLOOKUP(Tabelle12[[#This Row],[NegotiationID]]&amp;"FinalReject",Tabelle12[NegotiationID]&amp;Tabelle12[ActionType],Tabelle12[ActionType],,0))</f>
        <v>FinalAccept</v>
      </c>
      <c r="J313">
        <v>0.69269999999999998</v>
      </c>
      <c r="K313">
        <v>0.39300000000000002</v>
      </c>
      <c r="L313">
        <v>1.0857000000000001</v>
      </c>
      <c r="M313">
        <v>0.29970000000000002</v>
      </c>
      <c r="N313">
        <v>507</v>
      </c>
      <c r="O313">
        <v>3216</v>
      </c>
      <c r="P313">
        <v>9</v>
      </c>
      <c r="Q313" s="3" t="s">
        <v>4964</v>
      </c>
    </row>
    <row r="314" ht="15" customHeight="1">
      <c r="A314" t="e">
        <f t="shared" ca="1" si="576"/>
        <v>#VALUE!</v>
      </c>
      <c r="B314" t="e">
        <f t="array" ref="B314" ca="1">_xlfn.XLOOKUP(Tabelle12[[#This Row],[ExperimentID]]&amp;Tabelle12[[#This Row],[NegotiationID]]&amp;Tabelle12[[#This Row],[MessageID]],ALL_IN_ONE[ExperimentID]&amp;ALL_IN_ONE[NegotiationID]&amp;ALL_IN_ONE[MessageID],ALL_IN_ONE[Gesamt_ID],,0)</f>
        <v>#VALUE!</v>
      </c>
      <c r="C314">
        <v>42038</v>
      </c>
      <c r="D314" t="s">
        <v>4699</v>
      </c>
      <c r="E314">
        <v>49265</v>
      </c>
      <c r="F314">
        <v>42028</v>
      </c>
      <c r="G314">
        <v>42025</v>
      </c>
      <c r="H314" t="s">
        <v>31</v>
      </c>
      <c r="I314" t="str">
        <f t="array" ref="I314">IFERROR(_xlfn.XLOOKUP(Tabelle12[[#This Row],[NegotiationID]]&amp;"FinalAccept",Tabelle12[NegotiationID]&amp;Tabelle12[ActionType],Tabelle12[ActionType],,0),_xlfn.XLOOKUP(Tabelle12[[#This Row],[NegotiationID]]&amp;"FinalReject",Tabelle12[NegotiationID]&amp;Tabelle12[ActionType],Tabelle12[ActionType],,0))</f>
        <v>FinalAccept</v>
      </c>
      <c r="J314">
        <v>0.59099999999999997</v>
      </c>
      <c r="K314">
        <v>0.53669999999999995</v>
      </c>
      <c r="L314">
        <v>1.1276999999999999</v>
      </c>
      <c r="M314">
        <v>0.054300000000000001</v>
      </c>
      <c r="N314">
        <v>301</v>
      </c>
      <c r="O314">
        <v>3216</v>
      </c>
      <c r="P314">
        <v>9</v>
      </c>
      <c r="Q314" s="3" t="s">
        <v>4965</v>
      </c>
    </row>
    <row r="315" ht="15" customHeight="1">
      <c r="A315" t="e">
        <f t="shared" ca="1" si="576"/>
        <v>#VALUE!</v>
      </c>
      <c r="B315" t="e">
        <f t="array" ref="B315" ca="1">_xlfn.XLOOKUP(Tabelle12[[#This Row],[ExperimentID]]&amp;Tabelle12[[#This Row],[NegotiationID]]&amp;Tabelle12[[#This Row],[MessageID]],ALL_IN_ONE[ExperimentID]&amp;ALL_IN_ONE[NegotiationID]&amp;ALL_IN_ONE[MessageID],ALL_IN_ONE[Gesamt_ID],,0)</f>
        <v>#VALUE!</v>
      </c>
      <c r="C315">
        <v>42038</v>
      </c>
      <c r="D315" t="s">
        <v>4699</v>
      </c>
      <c r="E315">
        <v>49315</v>
      </c>
      <c r="F315">
        <v>42025</v>
      </c>
      <c r="G315">
        <v>42028</v>
      </c>
      <c r="H315" t="s">
        <v>31</v>
      </c>
      <c r="I315" t="str">
        <f t="array" ref="I315">IFERROR(_xlfn.XLOOKUP(Tabelle12[[#This Row],[NegotiationID]]&amp;"FinalAccept",Tabelle12[NegotiationID]&amp;Tabelle12[ActionType],Tabelle12[ActionType],,0),_xlfn.XLOOKUP(Tabelle12[[#This Row],[NegotiationID]]&amp;"FinalReject",Tabelle12[NegotiationID]&amp;Tabelle12[ActionType],Tabelle12[ActionType],,0))</f>
        <v>FinalAccept</v>
      </c>
      <c r="J315">
        <v>0.59530000000000005</v>
      </c>
      <c r="K315">
        <v>0.54700000000000004</v>
      </c>
      <c r="L315">
        <v>1.1423000000000001</v>
      </c>
      <c r="M315">
        <v>0.048300000000000003</v>
      </c>
      <c r="N315">
        <v>123</v>
      </c>
      <c r="O315">
        <v>3216</v>
      </c>
      <c r="P315">
        <v>9</v>
      </c>
      <c r="Q315" s="3" t="s">
        <v>4966</v>
      </c>
    </row>
    <row r="316" ht="15" customHeight="1">
      <c r="A316" t="e">
        <f t="shared" ca="1" si="576"/>
        <v>#VALUE!</v>
      </c>
      <c r="B316" t="e">
        <f t="array" ref="B316" ca="1">_xlfn.XLOOKUP(Tabelle12[[#This Row],[ExperimentID]]&amp;Tabelle12[[#This Row],[NegotiationID]]&amp;Tabelle12[[#This Row],[MessageID]],ALL_IN_ONE[ExperimentID]&amp;ALL_IN_ONE[NegotiationID]&amp;ALL_IN_ONE[MessageID],ALL_IN_ONE[Gesamt_ID],,0)</f>
        <v>#VALUE!</v>
      </c>
      <c r="C316">
        <v>42038</v>
      </c>
      <c r="D316" t="s">
        <v>4699</v>
      </c>
      <c r="E316">
        <v>49602</v>
      </c>
      <c r="F316">
        <v>42028</v>
      </c>
      <c r="G316">
        <v>42025</v>
      </c>
      <c r="H316" t="s">
        <v>20</v>
      </c>
      <c r="I316" t="str">
        <f t="array" ref="I316">IFERROR(_xlfn.XLOOKUP(Tabelle12[[#This Row],[NegotiationID]]&amp;"FinalAccept",Tabelle12[NegotiationID]&amp;Tabelle12[ActionType],Tabelle12[ActionType],,0),_xlfn.XLOOKUP(Tabelle12[[#This Row],[NegotiationID]]&amp;"FinalReject",Tabelle12[NegotiationID]&amp;Tabelle12[ActionType],Tabelle12[ActionType],,0))</f>
        <v>FinalAccept</v>
      </c>
      <c r="J316">
        <v>0.54700000000000004</v>
      </c>
      <c r="K316">
        <v>0.59530000000000005</v>
      </c>
      <c r="L316">
        <v>1.1423000000000001</v>
      </c>
      <c r="M316">
        <v>0.048300000000000003</v>
      </c>
      <c r="N316">
        <v>65</v>
      </c>
      <c r="O316">
        <v>3216</v>
      </c>
      <c r="P316">
        <v>9</v>
      </c>
      <c r="Q316" s="3" t="s">
        <v>4967</v>
      </c>
    </row>
    <row r="317" ht="14.5" hidden="1">
      <c r="A317" t="e">
        <f t="shared" ca="1" si="576"/>
        <v>#VALUE!</v>
      </c>
      <c r="B317" t="e">
        <f t="array" ref="B317" ca="1">_xlfn.XLOOKUP(Tabelle12[[#This Row],[ExperimentID]]&amp;Tabelle12[[#This Row],[NegotiationID]]&amp;Tabelle12[[#This Row],[MessageID]],ALL_IN_ONE[ExperimentID]&amp;ALL_IN_ONE[NegotiationID]&amp;ALL_IN_ONE[MessageID],ALL_IN_ONE[Gesamt_ID],,0)</f>
        <v>#VALUE!</v>
      </c>
      <c r="C317">
        <v>42066</v>
      </c>
      <c r="D317" t="s">
        <v>4699</v>
      </c>
      <c r="E317">
        <v>42067</v>
      </c>
      <c r="H317" t="s">
        <v>6019</v>
      </c>
      <c r="I317" t="str">
        <f t="array" ref="I317">IFERROR(_xlfn.XLOOKUP(Tabelle12[[#This Row],[NegotiationID]]&amp;"FinalAccept",Tabelle12[NegotiationID]&amp;Tabelle12[ActionType],Tabelle12[ActionType],,0),_xlfn.XLOOKUP(Tabelle12[[#This Row],[NegotiationID]]&amp;"FinalReject",Tabelle12[NegotiationID]&amp;Tabelle12[ActionType],Tabelle12[ActionType],,0))</f>
        <v>FinalAccept</v>
      </c>
      <c r="N317">
        <v>21</v>
      </c>
      <c r="O317">
        <v>3879</v>
      </c>
      <c r="P317">
        <v>10</v>
      </c>
    </row>
    <row r="318" ht="15" customHeight="1">
      <c r="A318" t="e">
        <f t="shared" ca="1" si="576"/>
        <v>#VALUE!</v>
      </c>
      <c r="B318" t="e">
        <f t="array" ref="B318" ca="1">_xlfn.XLOOKUP(Tabelle12[[#This Row],[ExperimentID]]&amp;Tabelle12[[#This Row],[NegotiationID]]&amp;Tabelle12[[#This Row],[MessageID]],ALL_IN_ONE[ExperimentID]&amp;ALL_IN_ONE[NegotiationID]&amp;ALL_IN_ONE[MessageID],ALL_IN_ONE[Gesamt_ID],,0)</f>
        <v>#VALUE!</v>
      </c>
      <c r="C318">
        <v>42066</v>
      </c>
      <c r="D318" t="s">
        <v>4699</v>
      </c>
      <c r="E318">
        <v>47545</v>
      </c>
      <c r="F318">
        <v>42053</v>
      </c>
      <c r="G318">
        <v>42056</v>
      </c>
      <c r="H318" t="s">
        <v>19</v>
      </c>
      <c r="I318" t="str">
        <f t="array" ref="I318">IFERROR(_xlfn.XLOOKUP(Tabelle12[[#This Row],[NegotiationID]]&amp;"FinalAccept",Tabelle12[NegotiationID]&amp;Tabelle12[ActionType],Tabelle12[ActionType],,0),_xlfn.XLOOKUP(Tabelle12[[#This Row],[NegotiationID]]&amp;"FinalReject",Tabelle12[NegotiationID]&amp;Tabelle12[ActionType],Tabelle12[ActionType],,0))</f>
        <v>FinalAccept</v>
      </c>
      <c r="J318">
        <v>1</v>
      </c>
      <c r="K318">
        <v>0.17999999999999999</v>
      </c>
      <c r="L318">
        <v>1.1799999999999999</v>
      </c>
      <c r="M318">
        <v>0.81999999999999995</v>
      </c>
      <c r="N318">
        <v>446</v>
      </c>
      <c r="O318">
        <v>3879</v>
      </c>
      <c r="P318">
        <v>10</v>
      </c>
      <c r="Q318" s="3" t="s">
        <v>4968</v>
      </c>
    </row>
    <row r="319" ht="304.5" hidden="1">
      <c r="A319" t="e">
        <f t="shared" ca="1" si="576"/>
        <v>#VALUE!</v>
      </c>
      <c r="B319" t="e">
        <f t="array" ref="B319" ca="1">_xlfn.XLOOKUP(Tabelle12[[#This Row],[ExperimentID]]&amp;Tabelle12[[#This Row],[NegotiationID]]&amp;Tabelle12[[#This Row],[MessageID]],ALL_IN_ONE[ExperimentID]&amp;ALL_IN_ONE[NegotiationID]&amp;ALL_IN_ONE[MessageID],ALL_IN_ONE[Gesamt_ID],,0)</f>
        <v>#VALUE!</v>
      </c>
      <c r="C319">
        <v>42066</v>
      </c>
      <c r="D319" t="s">
        <v>4699</v>
      </c>
      <c r="E319">
        <v>47876</v>
      </c>
      <c r="F319">
        <v>42056</v>
      </c>
      <c r="G319">
        <v>42053</v>
      </c>
      <c r="H319" t="s">
        <v>22</v>
      </c>
      <c r="I319" t="str">
        <f t="array" ref="I319">IFERROR(_xlfn.XLOOKUP(Tabelle12[[#This Row],[NegotiationID]]&amp;"FinalAccept",Tabelle12[NegotiationID]&amp;Tabelle12[ActionType],Tabelle12[ActionType],,0),_xlfn.XLOOKUP(Tabelle12[[#This Row],[NegotiationID]]&amp;"FinalReject",Tabelle12[NegotiationID]&amp;Tabelle12[ActionType],Tabelle12[ActionType],,0))</f>
        <v>FinalAccept</v>
      </c>
      <c r="N319">
        <v>515</v>
      </c>
      <c r="O319">
        <v>3879</v>
      </c>
      <c r="P319">
        <v>10</v>
      </c>
      <c r="Q319" s="3" t="s">
        <v>6760</v>
      </c>
    </row>
    <row r="320" ht="246.5" hidden="1">
      <c r="A320" t="e">
        <f t="shared" ca="1" si="576"/>
        <v>#VALUE!</v>
      </c>
      <c r="B320" t="e">
        <f t="array" ref="B320" ca="1">_xlfn.XLOOKUP(Tabelle12[[#This Row],[ExperimentID]]&amp;Tabelle12[[#This Row],[NegotiationID]]&amp;Tabelle12[[#This Row],[MessageID]],ALL_IN_ONE[ExperimentID]&amp;ALL_IN_ONE[NegotiationID]&amp;ALL_IN_ONE[MessageID],ALL_IN_ONE[Gesamt_ID],,0)</f>
        <v>#VALUE!</v>
      </c>
      <c r="C320">
        <v>42066</v>
      </c>
      <c r="D320" t="s">
        <v>4699</v>
      </c>
      <c r="E320">
        <v>48194</v>
      </c>
      <c r="F320">
        <v>42053</v>
      </c>
      <c r="G320">
        <v>42056</v>
      </c>
      <c r="H320" t="s">
        <v>24</v>
      </c>
      <c r="I320" t="str">
        <f t="array" ref="I320">IFERROR(_xlfn.XLOOKUP(Tabelle12[[#This Row],[NegotiationID]]&amp;"FinalAccept",Tabelle12[NegotiationID]&amp;Tabelle12[ActionType],Tabelle12[ActionType],,0),_xlfn.XLOOKUP(Tabelle12[[#This Row],[NegotiationID]]&amp;"FinalReject",Tabelle12[NegotiationID]&amp;Tabelle12[ActionType],Tabelle12[ActionType],,0))</f>
        <v>FinalAccept</v>
      </c>
      <c r="N320">
        <v>352</v>
      </c>
      <c r="O320">
        <v>3879</v>
      </c>
      <c r="P320">
        <v>10</v>
      </c>
      <c r="Q320" s="3" t="s">
        <v>6761</v>
      </c>
    </row>
    <row r="321" ht="15" customHeight="1">
      <c r="A321" t="e">
        <f t="shared" ca="1" si="576"/>
        <v>#VALUE!</v>
      </c>
      <c r="B321" t="e">
        <f t="array" ref="B321" ca="1">_xlfn.XLOOKUP(Tabelle12[[#This Row],[ExperimentID]]&amp;Tabelle12[[#This Row],[NegotiationID]]&amp;Tabelle12[[#This Row],[MessageID]],ALL_IN_ONE[ExperimentID]&amp;ALL_IN_ONE[NegotiationID]&amp;ALL_IN_ONE[MessageID],ALL_IN_ONE[Gesamt_ID],,0)</f>
        <v>#VALUE!</v>
      </c>
      <c r="C321">
        <v>42066</v>
      </c>
      <c r="D321" t="s">
        <v>4699</v>
      </c>
      <c r="E321">
        <v>48341</v>
      </c>
      <c r="F321">
        <v>42056</v>
      </c>
      <c r="G321">
        <v>42053</v>
      </c>
      <c r="H321" t="s">
        <v>31</v>
      </c>
      <c r="I321" t="str">
        <f t="array" ref="I321">IFERROR(_xlfn.XLOOKUP(Tabelle12[[#This Row],[NegotiationID]]&amp;"FinalAccept",Tabelle12[NegotiationID]&amp;Tabelle12[ActionType],Tabelle12[ActionType],,0),_xlfn.XLOOKUP(Tabelle12[[#This Row],[NegotiationID]]&amp;"FinalReject",Tabelle12[NegotiationID]&amp;Tabelle12[ActionType],Tabelle12[ActionType],,0))</f>
        <v>FinalAccept</v>
      </c>
      <c r="J321">
        <v>0.74250000000000005</v>
      </c>
      <c r="K321">
        <v>0.2213</v>
      </c>
      <c r="L321">
        <v>0.96379999999999999</v>
      </c>
      <c r="M321">
        <v>0.5212</v>
      </c>
      <c r="N321">
        <v>415</v>
      </c>
      <c r="O321">
        <v>3879</v>
      </c>
      <c r="P321">
        <v>10</v>
      </c>
      <c r="Q321" s="3" t="s">
        <v>4969</v>
      </c>
    </row>
    <row r="322" ht="15" customHeight="1">
      <c r="A322" t="e">
        <f t="shared" ref="A322:A385" ca="1" si="577">MID(CELL("Dateiname",$A$1),FIND("]",CELL("Dateiname",$A$1))+1,31)</f>
        <v>#VALUE!</v>
      </c>
      <c r="B322" t="e">
        <f t="array" ref="B322" ca="1">_xlfn.XLOOKUP(Tabelle12[[#This Row],[ExperimentID]]&amp;Tabelle12[[#This Row],[NegotiationID]]&amp;Tabelle12[[#This Row],[MessageID]],ALL_IN_ONE[ExperimentID]&amp;ALL_IN_ONE[NegotiationID]&amp;ALL_IN_ONE[MessageID],ALL_IN_ONE[Gesamt_ID],,0)</f>
        <v>#VALUE!</v>
      </c>
      <c r="C322">
        <v>42066</v>
      </c>
      <c r="D322" t="s">
        <v>4699</v>
      </c>
      <c r="E322">
        <v>48531</v>
      </c>
      <c r="F322">
        <v>42053</v>
      </c>
      <c r="G322">
        <v>42056</v>
      </c>
      <c r="H322" t="s">
        <v>31</v>
      </c>
      <c r="I322" t="str">
        <f t="array" ref="I322">IFERROR(_xlfn.XLOOKUP(Tabelle12[[#This Row],[NegotiationID]]&amp;"FinalAccept",Tabelle12[NegotiationID]&amp;Tabelle12[ActionType],Tabelle12[ActionType],,0),_xlfn.XLOOKUP(Tabelle12[[#This Row],[NegotiationID]]&amp;"FinalReject",Tabelle12[NegotiationID]&amp;Tabelle12[ActionType],Tabelle12[ActionType],,0))</f>
        <v>FinalAccept</v>
      </c>
      <c r="J322">
        <v>0.6583</v>
      </c>
      <c r="K322">
        <v>0.41099999999999998</v>
      </c>
      <c r="L322">
        <v>1.0692999999999999</v>
      </c>
      <c r="M322">
        <v>0.24729999999999999</v>
      </c>
      <c r="N322">
        <v>569</v>
      </c>
      <c r="O322">
        <v>3879</v>
      </c>
      <c r="P322">
        <v>10</v>
      </c>
      <c r="Q322" s="3" t="s">
        <v>4970</v>
      </c>
    </row>
    <row r="323" ht="15" customHeight="1">
      <c r="A323" t="e">
        <f t="shared" ca="1" si="577"/>
        <v>#VALUE!</v>
      </c>
      <c r="B323" t="e">
        <f t="array" ref="B323" ca="1">_xlfn.XLOOKUP(Tabelle12[[#This Row],[ExperimentID]]&amp;Tabelle12[[#This Row],[NegotiationID]]&amp;Tabelle12[[#This Row],[MessageID]],ALL_IN_ONE[ExperimentID]&amp;ALL_IN_ONE[NegotiationID]&amp;ALL_IN_ONE[MessageID],ALL_IN_ONE[Gesamt_ID],,0)</f>
        <v>#VALUE!</v>
      </c>
      <c r="C323">
        <v>42066</v>
      </c>
      <c r="D323" t="s">
        <v>4699</v>
      </c>
      <c r="E323">
        <v>48790</v>
      </c>
      <c r="F323">
        <v>42056</v>
      </c>
      <c r="G323">
        <v>42053</v>
      </c>
      <c r="H323" t="s">
        <v>31</v>
      </c>
      <c r="I323" t="str">
        <f t="array" ref="I323">IFERROR(_xlfn.XLOOKUP(Tabelle12[[#This Row],[NegotiationID]]&amp;"FinalAccept",Tabelle12[NegotiationID]&amp;Tabelle12[ActionType],Tabelle12[ActionType],,0),_xlfn.XLOOKUP(Tabelle12[[#This Row],[NegotiationID]]&amp;"FinalReject",Tabelle12[NegotiationID]&amp;Tabelle12[ActionType],Tabelle12[ActionType],,0))</f>
        <v>FinalAccept</v>
      </c>
      <c r="J323">
        <v>0.57099999999999995</v>
      </c>
      <c r="K323">
        <v>0.44</v>
      </c>
      <c r="L323">
        <v>1.0109999999999999</v>
      </c>
      <c r="M323">
        <v>0.13100000000000001</v>
      </c>
      <c r="N323">
        <v>518</v>
      </c>
      <c r="O323">
        <v>3879</v>
      </c>
      <c r="P323">
        <v>10</v>
      </c>
      <c r="Q323" s="3" t="s">
        <v>4971</v>
      </c>
    </row>
    <row r="324" ht="15" customHeight="1">
      <c r="A324" t="e">
        <f t="shared" ca="1" si="577"/>
        <v>#VALUE!</v>
      </c>
      <c r="B324" t="e">
        <f t="array" ref="B324" ca="1">_xlfn.XLOOKUP(Tabelle12[[#This Row],[ExperimentID]]&amp;Tabelle12[[#This Row],[NegotiationID]]&amp;Tabelle12[[#This Row],[MessageID]],ALL_IN_ONE[ExperimentID]&amp;ALL_IN_ONE[NegotiationID]&amp;ALL_IN_ONE[MessageID],ALL_IN_ONE[Gesamt_ID],,0)</f>
        <v>#VALUE!</v>
      </c>
      <c r="C324">
        <v>42066</v>
      </c>
      <c r="D324" t="s">
        <v>4699</v>
      </c>
      <c r="E324">
        <v>49173</v>
      </c>
      <c r="F324">
        <v>42053</v>
      </c>
      <c r="G324">
        <v>42056</v>
      </c>
      <c r="H324" t="s">
        <v>31</v>
      </c>
      <c r="I324" t="str">
        <f t="array" ref="I324">IFERROR(_xlfn.XLOOKUP(Tabelle12[[#This Row],[NegotiationID]]&amp;"FinalAccept",Tabelle12[NegotiationID]&amp;Tabelle12[ActionType],Tabelle12[ActionType],,0),_xlfn.XLOOKUP(Tabelle12[[#This Row],[NegotiationID]]&amp;"FinalReject",Tabelle12[NegotiationID]&amp;Tabelle12[ActionType],Tabelle12[ActionType],,0))</f>
        <v>FinalAccept</v>
      </c>
      <c r="J324">
        <v>0.57830000000000004</v>
      </c>
      <c r="K324">
        <v>0.47099999999999997</v>
      </c>
      <c r="L324">
        <v>1.0492999999999999</v>
      </c>
      <c r="M324">
        <v>0.10730000000000001</v>
      </c>
      <c r="N324">
        <v>565</v>
      </c>
      <c r="O324">
        <v>3879</v>
      </c>
      <c r="P324">
        <v>10</v>
      </c>
      <c r="Q324" s="3" t="s">
        <v>4972</v>
      </c>
    </row>
    <row r="325" ht="15" customHeight="1">
      <c r="A325" t="e">
        <f t="shared" ca="1" si="577"/>
        <v>#VALUE!</v>
      </c>
      <c r="B325" t="e">
        <f t="array" ref="B325" ca="1">_xlfn.XLOOKUP(Tabelle12[[#This Row],[ExperimentID]]&amp;Tabelle12[[#This Row],[NegotiationID]]&amp;Tabelle12[[#This Row],[MessageID]],ALL_IN_ONE[ExperimentID]&amp;ALL_IN_ONE[NegotiationID]&amp;ALL_IN_ONE[MessageID],ALL_IN_ONE[Gesamt_ID],,0)</f>
        <v>#VALUE!</v>
      </c>
      <c r="C325">
        <v>42066</v>
      </c>
      <c r="D325" t="s">
        <v>4699</v>
      </c>
      <c r="E325">
        <v>49546</v>
      </c>
      <c r="F325">
        <v>42056</v>
      </c>
      <c r="G325">
        <v>42053</v>
      </c>
      <c r="H325" t="s">
        <v>31</v>
      </c>
      <c r="I325" t="str">
        <f t="array" ref="I325">IFERROR(_xlfn.XLOOKUP(Tabelle12[[#This Row],[NegotiationID]]&amp;"FinalAccept",Tabelle12[NegotiationID]&amp;Tabelle12[ActionType],Tabelle12[ActionType],,0),_xlfn.XLOOKUP(Tabelle12[[#This Row],[NegotiationID]]&amp;"FinalReject",Tabelle12[NegotiationID]&amp;Tabelle12[ActionType],Tabelle12[ActionType],,0))</f>
        <v>FinalAccept</v>
      </c>
      <c r="J325">
        <v>0.49349999999999999</v>
      </c>
      <c r="K325">
        <v>0.53580000000000005</v>
      </c>
      <c r="L325">
        <v>1.0293000000000001</v>
      </c>
      <c r="M325">
        <v>0.042299999999999997</v>
      </c>
      <c r="N325">
        <v>379</v>
      </c>
      <c r="O325">
        <v>3879</v>
      </c>
      <c r="P325">
        <v>10</v>
      </c>
      <c r="Q325" s="3" t="s">
        <v>4973</v>
      </c>
    </row>
    <row r="326" ht="15" customHeight="1">
      <c r="A326" t="e">
        <f t="shared" ca="1" si="577"/>
        <v>#VALUE!</v>
      </c>
      <c r="B326" t="e">
        <f t="array" ref="B326" ca="1">_xlfn.XLOOKUP(Tabelle12[[#This Row],[ExperimentID]]&amp;Tabelle12[[#This Row],[NegotiationID]]&amp;Tabelle12[[#This Row],[MessageID]],ALL_IN_ONE[ExperimentID]&amp;ALL_IN_ONE[NegotiationID]&amp;ALL_IN_ONE[MessageID],ALL_IN_ONE[Gesamt_ID],,0)</f>
        <v>#VALUE!</v>
      </c>
      <c r="C326">
        <v>42066</v>
      </c>
      <c r="D326" t="s">
        <v>4699</v>
      </c>
      <c r="E326">
        <v>49559</v>
      </c>
      <c r="F326">
        <v>42053</v>
      </c>
      <c r="G326">
        <v>42056</v>
      </c>
      <c r="H326" t="s">
        <v>20</v>
      </c>
      <c r="I326" t="str">
        <f t="array" ref="I326">IFERROR(_xlfn.XLOOKUP(Tabelle12[[#This Row],[NegotiationID]]&amp;"FinalAccept",Tabelle12[NegotiationID]&amp;Tabelle12[ActionType],Tabelle12[ActionType],,0),_xlfn.XLOOKUP(Tabelle12[[#This Row],[NegotiationID]]&amp;"FinalReject",Tabelle12[NegotiationID]&amp;Tabelle12[ActionType],Tabelle12[ActionType],,0))</f>
        <v>FinalAccept</v>
      </c>
      <c r="J326">
        <v>0.53580000000000005</v>
      </c>
      <c r="K326">
        <v>0.49349999999999999</v>
      </c>
      <c r="L326">
        <v>1.0293000000000001</v>
      </c>
      <c r="M326">
        <v>0.042299999999999997</v>
      </c>
      <c r="N326">
        <v>99</v>
      </c>
      <c r="O326">
        <v>3879</v>
      </c>
      <c r="P326">
        <v>10</v>
      </c>
      <c r="Q326" s="3" t="s">
        <v>4974</v>
      </c>
    </row>
    <row r="327" ht="14.5" hidden="1">
      <c r="A327" t="e">
        <f t="shared" ca="1" si="577"/>
        <v>#VALUE!</v>
      </c>
      <c r="B327" t="e">
        <f t="array" ref="B327" ca="1">_xlfn.XLOOKUP(Tabelle12[[#This Row],[ExperimentID]]&amp;Tabelle12[[#This Row],[NegotiationID]]&amp;Tabelle12[[#This Row],[MessageID]],ALL_IN_ONE[ExperimentID]&amp;ALL_IN_ONE[NegotiationID]&amp;ALL_IN_ONE[MessageID],ALL_IN_ONE[Gesamt_ID],,0)</f>
        <v>#VALUE!</v>
      </c>
      <c r="C327">
        <v>42094</v>
      </c>
      <c r="D327" t="s">
        <v>4699</v>
      </c>
      <c r="E327">
        <v>42095</v>
      </c>
      <c r="H327" t="s">
        <v>6019</v>
      </c>
      <c r="I327" t="str">
        <f t="array" ref="I327">IFERROR(_xlfn.XLOOKUP(Tabelle12[[#This Row],[NegotiationID]]&amp;"FinalAccept",Tabelle12[NegotiationID]&amp;Tabelle12[ActionType],Tabelle12[ActionType],,0),_xlfn.XLOOKUP(Tabelle12[[#This Row],[NegotiationID]]&amp;"FinalReject",Tabelle12[NegotiationID]&amp;Tabelle12[ActionType],Tabelle12[ActionType],,0))</f>
        <v>FinalAccept</v>
      </c>
      <c r="N327">
        <v>21</v>
      </c>
      <c r="O327">
        <v>4466</v>
      </c>
      <c r="P327">
        <v>10</v>
      </c>
    </row>
    <row r="328" ht="15" customHeight="1">
      <c r="A328" t="e">
        <f t="shared" ca="1" si="577"/>
        <v>#VALUE!</v>
      </c>
      <c r="B328" t="e">
        <f t="array" ref="B328" ca="1">_xlfn.XLOOKUP(Tabelle12[[#This Row],[ExperimentID]]&amp;Tabelle12[[#This Row],[NegotiationID]]&amp;Tabelle12[[#This Row],[MessageID]],ALL_IN_ONE[ExperimentID]&amp;ALL_IN_ONE[NegotiationID]&amp;ALL_IN_ONE[MessageID],ALL_IN_ONE[Gesamt_ID],,0)</f>
        <v>#VALUE!</v>
      </c>
      <c r="C328">
        <v>42094</v>
      </c>
      <c r="D328" t="s">
        <v>4699</v>
      </c>
      <c r="E328">
        <v>47538</v>
      </c>
      <c r="F328">
        <v>42081</v>
      </c>
      <c r="G328">
        <v>42084</v>
      </c>
      <c r="H328" t="s">
        <v>158</v>
      </c>
      <c r="I328" t="str">
        <f t="array" ref="I328">IFERROR(_xlfn.XLOOKUP(Tabelle12[[#This Row],[NegotiationID]]&amp;"FinalAccept",Tabelle12[NegotiationID]&amp;Tabelle12[ActionType],Tabelle12[ActionType],,0),_xlfn.XLOOKUP(Tabelle12[[#This Row],[NegotiationID]]&amp;"FinalReject",Tabelle12[NegotiationID]&amp;Tabelle12[ActionType],Tabelle12[ActionType],,0))</f>
        <v>FinalAccept</v>
      </c>
      <c r="J328">
        <v>1</v>
      </c>
      <c r="K328">
        <v>0.60999999999999999</v>
      </c>
      <c r="L328">
        <v>1.6100000000000001</v>
      </c>
      <c r="M328">
        <v>0.39000000000000001</v>
      </c>
      <c r="N328">
        <v>329</v>
      </c>
      <c r="O328">
        <v>4466</v>
      </c>
      <c r="P328">
        <v>10</v>
      </c>
      <c r="Q328" s="3" t="s">
        <v>4975</v>
      </c>
    </row>
    <row r="329" ht="15" customHeight="1">
      <c r="A329" t="e">
        <f t="shared" ca="1" si="577"/>
        <v>#VALUE!</v>
      </c>
      <c r="B329" t="e">
        <f t="array" ref="B329" ca="1">_xlfn.XLOOKUP(Tabelle12[[#This Row],[ExperimentID]]&amp;Tabelle12[[#This Row],[NegotiationID]]&amp;Tabelle12[[#This Row],[MessageID]],ALL_IN_ONE[ExperimentID]&amp;ALL_IN_ONE[NegotiationID]&amp;ALL_IN_ONE[MessageID],ALL_IN_ONE[Gesamt_ID],,0)</f>
        <v>#VALUE!</v>
      </c>
      <c r="C329">
        <v>42094</v>
      </c>
      <c r="D329" t="s">
        <v>4699</v>
      </c>
      <c r="E329">
        <v>47754</v>
      </c>
      <c r="F329">
        <v>42084</v>
      </c>
      <c r="G329">
        <v>42081</v>
      </c>
      <c r="H329" t="s">
        <v>31</v>
      </c>
      <c r="I329" t="str">
        <f t="array" ref="I329">IFERROR(_xlfn.XLOOKUP(Tabelle12[[#This Row],[NegotiationID]]&amp;"FinalAccept",Tabelle12[NegotiationID]&amp;Tabelle12[ActionType],Tabelle12[ActionType],,0),_xlfn.XLOOKUP(Tabelle12[[#This Row],[NegotiationID]]&amp;"FinalReject",Tabelle12[NegotiationID]&amp;Tabelle12[ActionType],Tabelle12[ActionType],,0))</f>
        <v>FinalAccept</v>
      </c>
      <c r="J329">
        <v>0.86099999999999999</v>
      </c>
      <c r="K329">
        <v>0.16</v>
      </c>
      <c r="L329">
        <v>1.0209999999999999</v>
      </c>
      <c r="M329">
        <v>0.70099999999999996</v>
      </c>
      <c r="N329">
        <v>875</v>
      </c>
      <c r="O329">
        <v>4466</v>
      </c>
      <c r="P329">
        <v>10</v>
      </c>
      <c r="Q329" s="3" t="s">
        <v>4976</v>
      </c>
    </row>
    <row r="330" ht="15" customHeight="1">
      <c r="A330" t="e">
        <f t="shared" ca="1" si="577"/>
        <v>#VALUE!</v>
      </c>
      <c r="B330" t="e">
        <f t="array" ref="B330" ca="1">_xlfn.XLOOKUP(Tabelle12[[#This Row],[ExperimentID]]&amp;Tabelle12[[#This Row],[NegotiationID]]&amp;Tabelle12[[#This Row],[MessageID]],ALL_IN_ONE[ExperimentID]&amp;ALL_IN_ONE[NegotiationID]&amp;ALL_IN_ONE[MessageID],ALL_IN_ONE[Gesamt_ID],,0)</f>
        <v>#VALUE!</v>
      </c>
      <c r="C330">
        <v>42094</v>
      </c>
      <c r="D330" t="s">
        <v>4699</v>
      </c>
      <c r="E330">
        <v>48128</v>
      </c>
      <c r="F330">
        <v>42081</v>
      </c>
      <c r="G330">
        <v>42084</v>
      </c>
      <c r="H330" t="s">
        <v>31</v>
      </c>
      <c r="I330" t="str">
        <f t="array" ref="I330">IFERROR(_xlfn.XLOOKUP(Tabelle12[[#This Row],[NegotiationID]]&amp;"FinalAccept",Tabelle12[NegotiationID]&amp;Tabelle12[ActionType],Tabelle12[ActionType],,0),_xlfn.XLOOKUP(Tabelle12[[#This Row],[NegotiationID]]&amp;"FinalReject",Tabelle12[NegotiationID]&amp;Tabelle12[ActionType],Tabelle12[ActionType],,0))</f>
        <v>FinalAccept</v>
      </c>
      <c r="J330">
        <v>0.70579999999999998</v>
      </c>
      <c r="K330">
        <v>0.68100000000000005</v>
      </c>
      <c r="L330">
        <v>1.3868</v>
      </c>
      <c r="M330">
        <v>0.024799999999999999</v>
      </c>
      <c r="N330">
        <v>486</v>
      </c>
      <c r="O330">
        <v>4466</v>
      </c>
      <c r="P330">
        <v>10</v>
      </c>
      <c r="Q330" s="3" t="s">
        <v>4977</v>
      </c>
    </row>
    <row r="331" ht="15" customHeight="1">
      <c r="A331" t="e">
        <f t="shared" ca="1" si="577"/>
        <v>#VALUE!</v>
      </c>
      <c r="B331" t="e">
        <f t="array" ref="B331" ca="1">_xlfn.XLOOKUP(Tabelle12[[#This Row],[ExperimentID]]&amp;Tabelle12[[#This Row],[NegotiationID]]&amp;Tabelle12[[#This Row],[MessageID]],ALL_IN_ONE[ExperimentID]&amp;ALL_IN_ONE[NegotiationID]&amp;ALL_IN_ONE[MessageID],ALL_IN_ONE[Gesamt_ID],,0)</f>
        <v>#VALUE!</v>
      </c>
      <c r="C331">
        <v>42094</v>
      </c>
      <c r="D331" t="s">
        <v>4699</v>
      </c>
      <c r="E331">
        <v>48286</v>
      </c>
      <c r="F331">
        <v>42084</v>
      </c>
      <c r="G331">
        <v>42081</v>
      </c>
      <c r="H331" t="s">
        <v>31</v>
      </c>
      <c r="I331" t="str">
        <f t="array" ref="I331">IFERROR(_xlfn.XLOOKUP(Tabelle12[[#This Row],[NegotiationID]]&amp;"FinalAccept",Tabelle12[NegotiationID]&amp;Tabelle12[ActionType],Tabelle12[ActionType],,0),_xlfn.XLOOKUP(Tabelle12[[#This Row],[NegotiationID]]&amp;"FinalReject",Tabelle12[NegotiationID]&amp;Tabelle12[ActionType],Tabelle12[ActionType],,0))</f>
        <v>FinalAccept</v>
      </c>
      <c r="J331">
        <v>0.79849999999999999</v>
      </c>
      <c r="K331">
        <v>0.55669999999999997</v>
      </c>
      <c r="L331">
        <v>1.3552</v>
      </c>
      <c r="M331">
        <v>0.24179999999999999</v>
      </c>
      <c r="N331">
        <v>834</v>
      </c>
      <c r="O331">
        <v>4466</v>
      </c>
      <c r="P331">
        <v>10</v>
      </c>
      <c r="Q331" s="3" t="s">
        <v>4978</v>
      </c>
    </row>
    <row r="332" ht="15" customHeight="1">
      <c r="A332" t="e">
        <f t="shared" ca="1" si="577"/>
        <v>#VALUE!</v>
      </c>
      <c r="B332" t="e">
        <f t="array" ref="B332" ca="1">_xlfn.XLOOKUP(Tabelle12[[#This Row],[ExperimentID]]&amp;Tabelle12[[#This Row],[NegotiationID]]&amp;Tabelle12[[#This Row],[MessageID]],ALL_IN_ONE[ExperimentID]&amp;ALL_IN_ONE[NegotiationID]&amp;ALL_IN_ONE[MessageID],ALL_IN_ONE[Gesamt_ID],,0)</f>
        <v>#VALUE!</v>
      </c>
      <c r="C332">
        <v>42094</v>
      </c>
      <c r="D332" t="s">
        <v>4699</v>
      </c>
      <c r="E332">
        <v>48574</v>
      </c>
      <c r="F332">
        <v>42081</v>
      </c>
      <c r="G332">
        <v>42084</v>
      </c>
      <c r="H332" t="s">
        <v>31</v>
      </c>
      <c r="I332" t="str">
        <f t="array" ref="I332">IFERROR(_xlfn.XLOOKUP(Tabelle12[[#This Row],[NegotiationID]]&amp;"FinalAccept",Tabelle12[NegotiationID]&amp;Tabelle12[ActionType],Tabelle12[ActionType],,0),_xlfn.XLOOKUP(Tabelle12[[#This Row],[NegotiationID]]&amp;"FinalReject",Tabelle12[NegotiationID]&amp;Tabelle12[ActionType],Tabelle12[ActionType],,0))</f>
        <v>FinalAccept</v>
      </c>
      <c r="J332">
        <v>0.61919999999999997</v>
      </c>
      <c r="K332">
        <v>0.45850000000000002</v>
      </c>
      <c r="L332">
        <v>1.0777000000000001</v>
      </c>
      <c r="M332">
        <v>0.16070000000000001</v>
      </c>
      <c r="N332">
        <v>410</v>
      </c>
      <c r="O332">
        <v>4466</v>
      </c>
      <c r="P332">
        <v>10</v>
      </c>
      <c r="Q332" s="3" t="s">
        <v>4979</v>
      </c>
    </row>
    <row r="333" ht="15" customHeight="1">
      <c r="A333" t="e">
        <f t="shared" ca="1" si="577"/>
        <v>#VALUE!</v>
      </c>
      <c r="B333" t="e">
        <f t="array" ref="B333" ca="1">_xlfn.XLOOKUP(Tabelle12[[#This Row],[ExperimentID]]&amp;Tabelle12[[#This Row],[NegotiationID]]&amp;Tabelle12[[#This Row],[MessageID]],ALL_IN_ONE[ExperimentID]&amp;ALL_IN_ONE[NegotiationID]&amp;ALL_IN_ONE[MessageID],ALL_IN_ONE[Gesamt_ID],,0)</f>
        <v>#VALUE!</v>
      </c>
      <c r="C333">
        <v>42094</v>
      </c>
      <c r="D333" t="s">
        <v>4699</v>
      </c>
      <c r="E333">
        <v>48631</v>
      </c>
      <c r="F333">
        <v>42084</v>
      </c>
      <c r="G333">
        <v>42081</v>
      </c>
      <c r="H333" t="s">
        <v>31</v>
      </c>
      <c r="I333" t="str">
        <f t="array" ref="I333">IFERROR(_xlfn.XLOOKUP(Tabelle12[[#This Row],[NegotiationID]]&amp;"FinalAccept",Tabelle12[NegotiationID]&amp;Tabelle12[ActionType],Tabelle12[ActionType],,0),_xlfn.XLOOKUP(Tabelle12[[#This Row],[NegotiationID]]&amp;"FinalReject",Tabelle12[NegotiationID]&amp;Tabelle12[ActionType],Tabelle12[ActionType],,0))</f>
        <v>FinalAccept</v>
      </c>
      <c r="J333">
        <v>0.63849999999999996</v>
      </c>
      <c r="K333">
        <v>0.46920000000000001</v>
      </c>
      <c r="L333">
        <v>1.1076999999999999</v>
      </c>
      <c r="M333">
        <v>0.16930000000000001</v>
      </c>
      <c r="N333">
        <v>877</v>
      </c>
      <c r="O333">
        <v>4466</v>
      </c>
      <c r="P333">
        <v>10</v>
      </c>
      <c r="Q333" s="3" t="s">
        <v>4980</v>
      </c>
    </row>
    <row r="334" ht="15" customHeight="1">
      <c r="A334" t="e">
        <f t="shared" ca="1" si="577"/>
        <v>#VALUE!</v>
      </c>
      <c r="B334" t="e">
        <f t="array" ref="B334" ca="1">_xlfn.XLOOKUP(Tabelle12[[#This Row],[ExperimentID]]&amp;Tabelle12[[#This Row],[NegotiationID]]&amp;Tabelle12[[#This Row],[MessageID]],ALL_IN_ONE[ExperimentID]&amp;ALL_IN_ONE[NegotiationID]&amp;ALL_IN_ONE[MessageID],ALL_IN_ONE[Gesamt_ID],,0)</f>
        <v>#VALUE!</v>
      </c>
      <c r="C334">
        <v>42094</v>
      </c>
      <c r="D334" t="s">
        <v>4699</v>
      </c>
      <c r="E334">
        <v>49261</v>
      </c>
      <c r="F334">
        <v>42081</v>
      </c>
      <c r="G334">
        <v>42084</v>
      </c>
      <c r="H334" t="s">
        <v>31</v>
      </c>
      <c r="I334" t="str">
        <f t="array" ref="I334">IFERROR(_xlfn.XLOOKUP(Tabelle12[[#This Row],[NegotiationID]]&amp;"FinalAccept",Tabelle12[NegotiationID]&amp;Tabelle12[ActionType],Tabelle12[ActionType],,0),_xlfn.XLOOKUP(Tabelle12[[#This Row],[NegotiationID]]&amp;"FinalReject",Tabelle12[NegotiationID]&amp;Tabelle12[ActionType],Tabelle12[ActionType],,0))</f>
        <v>FinalAccept</v>
      </c>
      <c r="J334">
        <v>0.50919999999999999</v>
      </c>
      <c r="K334">
        <v>0.51349999999999996</v>
      </c>
      <c r="L334">
        <v>1.0226999999999999</v>
      </c>
      <c r="M334">
        <v>0.0043</v>
      </c>
      <c r="N334">
        <v>228</v>
      </c>
      <c r="O334">
        <v>4466</v>
      </c>
      <c r="P334">
        <v>10</v>
      </c>
      <c r="Q334" s="3" t="s">
        <v>4981</v>
      </c>
    </row>
    <row r="335" ht="15" customHeight="1">
      <c r="A335" t="e">
        <f t="shared" ca="1" si="577"/>
        <v>#VALUE!</v>
      </c>
      <c r="B335" t="e">
        <f t="array" ref="B335" ca="1">_xlfn.XLOOKUP(Tabelle12[[#This Row],[ExperimentID]]&amp;Tabelle12[[#This Row],[NegotiationID]]&amp;Tabelle12[[#This Row],[MessageID]],ALL_IN_ONE[ExperimentID]&amp;ALL_IN_ONE[NegotiationID]&amp;ALL_IN_ONE[MessageID],ALL_IN_ONE[Gesamt_ID],,0)</f>
        <v>#VALUE!</v>
      </c>
      <c r="C335">
        <v>42094</v>
      </c>
      <c r="D335" t="s">
        <v>4699</v>
      </c>
      <c r="E335">
        <v>49391</v>
      </c>
      <c r="F335">
        <v>42084</v>
      </c>
      <c r="G335">
        <v>42081</v>
      </c>
      <c r="H335" t="s">
        <v>31</v>
      </c>
      <c r="I335" t="str">
        <f t="array" ref="I335">IFERROR(_xlfn.XLOOKUP(Tabelle12[[#This Row],[NegotiationID]]&amp;"FinalAccept",Tabelle12[NegotiationID]&amp;Tabelle12[ActionType],Tabelle12[ActionType],,0),_xlfn.XLOOKUP(Tabelle12[[#This Row],[NegotiationID]]&amp;"FinalReject",Tabelle12[NegotiationID]&amp;Tabelle12[ActionType],Tabelle12[ActionType],,0))</f>
        <v>FinalAccept</v>
      </c>
      <c r="J335">
        <v>0.61850000000000005</v>
      </c>
      <c r="K335">
        <v>0.49580000000000002</v>
      </c>
      <c r="L335">
        <v>1.1143000000000001</v>
      </c>
      <c r="M335">
        <v>0.1227</v>
      </c>
      <c r="N335">
        <v>346</v>
      </c>
      <c r="O335">
        <v>4466</v>
      </c>
      <c r="P335">
        <v>10</v>
      </c>
      <c r="Q335" s="3" t="s">
        <v>4982</v>
      </c>
    </row>
    <row r="336" ht="15" customHeight="1">
      <c r="A336" t="e">
        <f t="shared" ca="1" si="577"/>
        <v>#VALUE!</v>
      </c>
      <c r="B336" t="e">
        <f t="array" ref="B336" ca="1">_xlfn.XLOOKUP(Tabelle12[[#This Row],[ExperimentID]]&amp;Tabelle12[[#This Row],[NegotiationID]]&amp;Tabelle12[[#This Row],[MessageID]],ALL_IN_ONE[ExperimentID]&amp;ALL_IN_ONE[NegotiationID]&amp;ALL_IN_ONE[MessageID],ALL_IN_ONE[Gesamt_ID],,0)</f>
        <v>#VALUE!</v>
      </c>
      <c r="C336">
        <v>42094</v>
      </c>
      <c r="D336" t="s">
        <v>4699</v>
      </c>
      <c r="E336">
        <v>49576</v>
      </c>
      <c r="F336">
        <v>42081</v>
      </c>
      <c r="G336">
        <v>42084</v>
      </c>
      <c r="H336" t="s">
        <v>20</v>
      </c>
      <c r="I336" t="str">
        <f t="array" ref="I336">IFERROR(_xlfn.XLOOKUP(Tabelle12[[#This Row],[NegotiationID]]&amp;"FinalAccept",Tabelle12[NegotiationID]&amp;Tabelle12[ActionType],Tabelle12[ActionType],,0),_xlfn.XLOOKUP(Tabelle12[[#This Row],[NegotiationID]]&amp;"FinalReject",Tabelle12[NegotiationID]&amp;Tabelle12[ActionType],Tabelle12[ActionType],,0))</f>
        <v>FinalAccept</v>
      </c>
      <c r="J336">
        <v>0.49580000000000002</v>
      </c>
      <c r="K336">
        <v>0.61850000000000005</v>
      </c>
      <c r="L336">
        <v>1.1143000000000001</v>
      </c>
      <c r="M336">
        <v>0.1227</v>
      </c>
      <c r="N336">
        <v>60</v>
      </c>
      <c r="O336">
        <v>4466</v>
      </c>
      <c r="P336">
        <v>10</v>
      </c>
      <c r="Q336" s="3" t="s">
        <v>4983</v>
      </c>
    </row>
    <row r="337" ht="14.5" hidden="1">
      <c r="A337" t="e">
        <f t="shared" ca="1" si="577"/>
        <v>#VALUE!</v>
      </c>
      <c r="B337" t="e">
        <f t="array" ref="B337" ca="1">_xlfn.XLOOKUP(Tabelle12[[#This Row],[ExperimentID]]&amp;Tabelle12[[#This Row],[NegotiationID]]&amp;Tabelle12[[#This Row],[MessageID]],ALL_IN_ONE[ExperimentID]&amp;ALL_IN_ONE[NegotiationID]&amp;ALL_IN_ONE[MessageID],ALL_IN_ONE[Gesamt_ID],,0)</f>
        <v>#VALUE!</v>
      </c>
      <c r="C337">
        <v>42122</v>
      </c>
      <c r="D337" t="s">
        <v>4699</v>
      </c>
      <c r="E337">
        <v>42123</v>
      </c>
      <c r="H337" t="s">
        <v>6019</v>
      </c>
      <c r="I337" t="str">
        <f t="array" ref="I337">IFERROR(_xlfn.XLOOKUP(Tabelle12[[#This Row],[NegotiationID]]&amp;"FinalAccept",Tabelle12[NegotiationID]&amp;Tabelle12[ActionType],Tabelle12[ActionType],,0),_xlfn.XLOOKUP(Tabelle12[[#This Row],[NegotiationID]]&amp;"FinalReject",Tabelle12[NegotiationID]&amp;Tabelle12[ActionType],Tabelle12[ActionType],,0))</f>
        <v>FinalAccept</v>
      </c>
      <c r="N337">
        <v>21</v>
      </c>
      <c r="O337">
        <v>6851</v>
      </c>
      <c r="P337">
        <v>12</v>
      </c>
    </row>
    <row r="338" ht="15" customHeight="1">
      <c r="A338" t="e">
        <f t="shared" ca="1" si="577"/>
        <v>#VALUE!</v>
      </c>
      <c r="B338" t="e">
        <f t="array" ref="B338" ca="1">_xlfn.XLOOKUP(Tabelle12[[#This Row],[ExperimentID]]&amp;Tabelle12[[#This Row],[NegotiationID]]&amp;Tabelle12[[#This Row],[MessageID]],ALL_IN_ONE[ExperimentID]&amp;ALL_IN_ONE[NegotiationID]&amp;ALL_IN_ONE[MessageID],ALL_IN_ONE[Gesamt_ID],,0)</f>
        <v>#VALUE!</v>
      </c>
      <c r="C338">
        <v>42122</v>
      </c>
      <c r="D338" t="s">
        <v>4699</v>
      </c>
      <c r="E338">
        <v>47334</v>
      </c>
      <c r="F338">
        <v>42109</v>
      </c>
      <c r="G338">
        <v>42112</v>
      </c>
      <c r="H338" t="s">
        <v>19</v>
      </c>
      <c r="I338" t="str">
        <f t="array" ref="I338">IFERROR(_xlfn.XLOOKUP(Tabelle12[[#This Row],[NegotiationID]]&amp;"FinalAccept",Tabelle12[NegotiationID]&amp;Tabelle12[ActionType],Tabelle12[ActionType],,0),_xlfn.XLOOKUP(Tabelle12[[#This Row],[NegotiationID]]&amp;"FinalReject",Tabelle12[NegotiationID]&amp;Tabelle12[ActionType],Tabelle12[ActionType],,0))</f>
        <v>FinalAccept</v>
      </c>
      <c r="J338">
        <v>0.80169999999999997</v>
      </c>
      <c r="K338">
        <v>0.1885</v>
      </c>
      <c r="L338">
        <v>0.99019999999999997</v>
      </c>
      <c r="M338">
        <v>0.61319999999999997</v>
      </c>
      <c r="N338">
        <v>399</v>
      </c>
      <c r="O338">
        <v>6851</v>
      </c>
      <c r="P338">
        <v>12</v>
      </c>
      <c r="Q338" s="3" t="s">
        <v>4984</v>
      </c>
    </row>
    <row r="339" ht="348" hidden="1">
      <c r="A339" t="e">
        <f t="shared" ca="1" si="577"/>
        <v>#VALUE!</v>
      </c>
      <c r="B339" t="e">
        <f t="array" ref="B339" ca="1">_xlfn.XLOOKUP(Tabelle12[[#This Row],[ExperimentID]]&amp;Tabelle12[[#This Row],[NegotiationID]]&amp;Tabelle12[[#This Row],[MessageID]],ALL_IN_ONE[ExperimentID]&amp;ALL_IN_ONE[NegotiationID]&amp;ALL_IN_ONE[MessageID],ALL_IN_ONE[Gesamt_ID],,0)</f>
        <v>#VALUE!</v>
      </c>
      <c r="C339">
        <v>42122</v>
      </c>
      <c r="D339" t="s">
        <v>4699</v>
      </c>
      <c r="E339">
        <v>48021</v>
      </c>
      <c r="F339">
        <v>42112</v>
      </c>
      <c r="G339">
        <v>42109</v>
      </c>
      <c r="H339" t="s">
        <v>22</v>
      </c>
      <c r="I339" t="str">
        <f t="array" ref="I339">IFERROR(_xlfn.XLOOKUP(Tabelle12[[#This Row],[NegotiationID]]&amp;"FinalAccept",Tabelle12[NegotiationID]&amp;Tabelle12[ActionType],Tabelle12[ActionType],,0),_xlfn.XLOOKUP(Tabelle12[[#This Row],[NegotiationID]]&amp;"FinalReject",Tabelle12[NegotiationID]&amp;Tabelle12[ActionType],Tabelle12[ActionType],,0))</f>
        <v>FinalAccept</v>
      </c>
      <c r="N339">
        <v>777</v>
      </c>
      <c r="O339">
        <v>6851</v>
      </c>
      <c r="P339">
        <v>12</v>
      </c>
      <c r="Q339" s="3" t="s">
        <v>6762</v>
      </c>
    </row>
    <row r="340" ht="174" hidden="1">
      <c r="A340" t="e">
        <f t="shared" ca="1" si="577"/>
        <v>#VALUE!</v>
      </c>
      <c r="B340" t="e">
        <f t="array" ref="B340" ca="1">_xlfn.XLOOKUP(Tabelle12[[#This Row],[ExperimentID]]&amp;Tabelle12[[#This Row],[NegotiationID]]&amp;Tabelle12[[#This Row],[MessageID]],ALL_IN_ONE[ExperimentID]&amp;ALL_IN_ONE[NegotiationID]&amp;ALL_IN_ONE[MessageID],ALL_IN_ONE[Gesamt_ID],,0)</f>
        <v>#VALUE!</v>
      </c>
      <c r="C340">
        <v>42122</v>
      </c>
      <c r="D340" t="s">
        <v>4699</v>
      </c>
      <c r="E340">
        <v>48127</v>
      </c>
      <c r="F340">
        <v>42109</v>
      </c>
      <c r="G340">
        <v>42112</v>
      </c>
      <c r="H340" t="s">
        <v>24</v>
      </c>
      <c r="I340" t="str">
        <f t="array" ref="I340">IFERROR(_xlfn.XLOOKUP(Tabelle12[[#This Row],[NegotiationID]]&amp;"FinalAccept",Tabelle12[NegotiationID]&amp;Tabelle12[ActionType],Tabelle12[ActionType],,0),_xlfn.XLOOKUP(Tabelle12[[#This Row],[NegotiationID]]&amp;"FinalReject",Tabelle12[NegotiationID]&amp;Tabelle12[ActionType],Tabelle12[ActionType],,0))</f>
        <v>FinalAccept</v>
      </c>
      <c r="N340">
        <v>330</v>
      </c>
      <c r="O340">
        <v>6851</v>
      </c>
      <c r="P340">
        <v>12</v>
      </c>
      <c r="Q340" s="3" t="s">
        <v>6763</v>
      </c>
    </row>
    <row r="341" ht="409.5" hidden="1">
      <c r="A341" t="e">
        <f t="shared" ca="1" si="577"/>
        <v>#VALUE!</v>
      </c>
      <c r="B341" t="e">
        <f t="array" ref="B341" ca="1">_xlfn.XLOOKUP(Tabelle12[[#This Row],[ExperimentID]]&amp;Tabelle12[[#This Row],[NegotiationID]]&amp;Tabelle12[[#This Row],[MessageID]],ALL_IN_ONE[ExperimentID]&amp;ALL_IN_ONE[NegotiationID]&amp;ALL_IN_ONE[MessageID],ALL_IN_ONE[Gesamt_ID],,0)</f>
        <v>#VALUE!</v>
      </c>
      <c r="C341">
        <v>42122</v>
      </c>
      <c r="D341" t="s">
        <v>4699</v>
      </c>
      <c r="E341">
        <v>48204</v>
      </c>
      <c r="F341">
        <v>42112</v>
      </c>
      <c r="G341">
        <v>42109</v>
      </c>
      <c r="H341" t="s">
        <v>22</v>
      </c>
      <c r="I341" t="str">
        <f t="array" ref="I341">IFERROR(_xlfn.XLOOKUP(Tabelle12[[#This Row],[NegotiationID]]&amp;"FinalAccept",Tabelle12[NegotiationID]&amp;Tabelle12[ActionType],Tabelle12[ActionType],,0),_xlfn.XLOOKUP(Tabelle12[[#This Row],[NegotiationID]]&amp;"FinalReject",Tabelle12[NegotiationID]&amp;Tabelle12[ActionType],Tabelle12[ActionType],,0))</f>
        <v>FinalAccept</v>
      </c>
      <c r="N341">
        <v>886</v>
      </c>
      <c r="O341">
        <v>6851</v>
      </c>
      <c r="P341">
        <v>12</v>
      </c>
      <c r="Q341" s="3" t="s">
        <v>6764</v>
      </c>
    </row>
    <row r="342" ht="246.5" hidden="1">
      <c r="A342" t="e">
        <f t="shared" ca="1" si="577"/>
        <v>#VALUE!</v>
      </c>
      <c r="B342" t="e">
        <f t="array" ref="B342" ca="1">_xlfn.XLOOKUP(Tabelle12[[#This Row],[ExperimentID]]&amp;Tabelle12[[#This Row],[NegotiationID]]&amp;Tabelle12[[#This Row],[MessageID]],ALL_IN_ONE[ExperimentID]&amp;ALL_IN_ONE[NegotiationID]&amp;ALL_IN_ONE[MessageID],ALL_IN_ONE[Gesamt_ID],,0)</f>
        <v>#VALUE!</v>
      </c>
      <c r="C342">
        <v>42122</v>
      </c>
      <c r="D342" t="s">
        <v>4699</v>
      </c>
      <c r="E342">
        <v>48290</v>
      </c>
      <c r="F342">
        <v>42109</v>
      </c>
      <c r="G342">
        <v>42112</v>
      </c>
      <c r="H342" t="s">
        <v>24</v>
      </c>
      <c r="I342" t="str">
        <f t="array" ref="I342">IFERROR(_xlfn.XLOOKUP(Tabelle12[[#This Row],[NegotiationID]]&amp;"FinalAccept",Tabelle12[NegotiationID]&amp;Tabelle12[ActionType],Tabelle12[ActionType],,0),_xlfn.XLOOKUP(Tabelle12[[#This Row],[NegotiationID]]&amp;"FinalReject",Tabelle12[NegotiationID]&amp;Tabelle12[ActionType],Tabelle12[ActionType],,0))</f>
        <v>FinalAccept</v>
      </c>
      <c r="N342">
        <v>424</v>
      </c>
      <c r="O342">
        <v>6851</v>
      </c>
      <c r="P342">
        <v>12</v>
      </c>
      <c r="Q342" s="3" t="s">
        <v>6765</v>
      </c>
    </row>
    <row r="343" ht="409.5" hidden="1">
      <c r="A343" t="e">
        <f t="shared" ca="1" si="577"/>
        <v>#VALUE!</v>
      </c>
      <c r="B343" t="e">
        <f t="array" ref="B343" ca="1">_xlfn.XLOOKUP(Tabelle12[[#This Row],[ExperimentID]]&amp;Tabelle12[[#This Row],[NegotiationID]]&amp;Tabelle12[[#This Row],[MessageID]],ALL_IN_ONE[ExperimentID]&amp;ALL_IN_ONE[NegotiationID]&amp;ALL_IN_ONE[MessageID],ALL_IN_ONE[Gesamt_ID],,0)</f>
        <v>#VALUE!</v>
      </c>
      <c r="C343">
        <v>42122</v>
      </c>
      <c r="D343" t="s">
        <v>4699</v>
      </c>
      <c r="E343">
        <v>48669</v>
      </c>
      <c r="F343">
        <v>42112</v>
      </c>
      <c r="G343">
        <v>42109</v>
      </c>
      <c r="H343" t="s">
        <v>22</v>
      </c>
      <c r="I343" t="str">
        <f t="array" ref="I343">IFERROR(_xlfn.XLOOKUP(Tabelle12[[#This Row],[NegotiationID]]&amp;"FinalAccept",Tabelle12[NegotiationID]&amp;Tabelle12[ActionType],Tabelle12[ActionType],,0),_xlfn.XLOOKUP(Tabelle12[[#This Row],[NegotiationID]]&amp;"FinalReject",Tabelle12[NegotiationID]&amp;Tabelle12[ActionType],Tabelle12[ActionType],,0))</f>
        <v>FinalAccept</v>
      </c>
      <c r="N343">
        <v>1566</v>
      </c>
      <c r="O343">
        <v>6851</v>
      </c>
      <c r="P343">
        <v>12</v>
      </c>
      <c r="Q343" s="3" t="s">
        <v>6766</v>
      </c>
    </row>
    <row r="344" ht="348" hidden="1">
      <c r="A344" t="e">
        <f t="shared" ca="1" si="577"/>
        <v>#VALUE!</v>
      </c>
      <c r="B344" t="e">
        <f t="array" ref="B344" ca="1">_xlfn.XLOOKUP(Tabelle12[[#This Row],[ExperimentID]]&amp;Tabelle12[[#This Row],[NegotiationID]]&amp;Tabelle12[[#This Row],[MessageID]],ALL_IN_ONE[ExperimentID]&amp;ALL_IN_ONE[NegotiationID]&amp;ALL_IN_ONE[MessageID],ALL_IN_ONE[Gesamt_ID],,0)</f>
        <v>#VALUE!</v>
      </c>
      <c r="C344">
        <v>42122</v>
      </c>
      <c r="D344" t="s">
        <v>4699</v>
      </c>
      <c r="E344">
        <v>48900</v>
      </c>
      <c r="F344">
        <v>42109</v>
      </c>
      <c r="G344">
        <v>42112</v>
      </c>
      <c r="H344" t="s">
        <v>24</v>
      </c>
      <c r="I344" t="str">
        <f t="array" ref="I344">IFERROR(_xlfn.XLOOKUP(Tabelle12[[#This Row],[NegotiationID]]&amp;"FinalAccept",Tabelle12[NegotiationID]&amp;Tabelle12[ActionType],Tabelle12[ActionType],,0),_xlfn.XLOOKUP(Tabelle12[[#This Row],[NegotiationID]]&amp;"FinalReject",Tabelle12[NegotiationID]&amp;Tabelle12[ActionType],Tabelle12[ActionType],,0))</f>
        <v>FinalAccept</v>
      </c>
      <c r="N344">
        <v>559</v>
      </c>
      <c r="O344">
        <v>6851</v>
      </c>
      <c r="P344">
        <v>12</v>
      </c>
      <c r="Q344" s="3" t="s">
        <v>6767</v>
      </c>
    </row>
    <row r="345" ht="15" customHeight="1">
      <c r="A345" t="e">
        <f t="shared" ca="1" si="577"/>
        <v>#VALUE!</v>
      </c>
      <c r="B345" t="e">
        <f t="array" ref="B345" ca="1">_xlfn.XLOOKUP(Tabelle12[[#This Row],[ExperimentID]]&amp;Tabelle12[[#This Row],[NegotiationID]]&amp;Tabelle12[[#This Row],[MessageID]],ALL_IN_ONE[ExperimentID]&amp;ALL_IN_ONE[NegotiationID]&amp;ALL_IN_ONE[MessageID],ALL_IN_ONE[Gesamt_ID],,0)</f>
        <v>#VALUE!</v>
      </c>
      <c r="C345">
        <v>42122</v>
      </c>
      <c r="D345" t="s">
        <v>4699</v>
      </c>
      <c r="E345">
        <v>49382</v>
      </c>
      <c r="F345">
        <v>42112</v>
      </c>
      <c r="G345">
        <v>42109</v>
      </c>
      <c r="H345" t="s">
        <v>31</v>
      </c>
      <c r="I345" t="str">
        <f t="array" ref="I345">IFERROR(_xlfn.XLOOKUP(Tabelle12[[#This Row],[NegotiationID]]&amp;"FinalAccept",Tabelle12[NegotiationID]&amp;Tabelle12[ActionType],Tabelle12[ActionType],,0),_xlfn.XLOOKUP(Tabelle12[[#This Row],[NegotiationID]]&amp;"FinalReject",Tabelle12[NegotiationID]&amp;Tabelle12[ActionType],Tabelle12[ActionType],,0))</f>
        <v>FinalAccept</v>
      </c>
      <c r="J345">
        <v>0.629</v>
      </c>
      <c r="K345">
        <v>0.436</v>
      </c>
      <c r="L345">
        <v>1.0649999999999999</v>
      </c>
      <c r="M345">
        <v>0.193</v>
      </c>
      <c r="N345">
        <v>713</v>
      </c>
      <c r="O345">
        <v>6851</v>
      </c>
      <c r="P345">
        <v>12</v>
      </c>
      <c r="Q345" s="3" t="s">
        <v>4985</v>
      </c>
    </row>
    <row r="346" ht="15" customHeight="1">
      <c r="A346" t="e">
        <f t="shared" ca="1" si="577"/>
        <v>#VALUE!</v>
      </c>
      <c r="B346" t="e">
        <f t="array" ref="B346" ca="1">_xlfn.XLOOKUP(Tabelle12[[#This Row],[ExperimentID]]&amp;Tabelle12[[#This Row],[NegotiationID]]&amp;Tabelle12[[#This Row],[MessageID]],ALL_IN_ONE[ExperimentID]&amp;ALL_IN_ONE[NegotiationID]&amp;ALL_IN_ONE[MessageID],ALL_IN_ONE[Gesamt_ID],,0)</f>
        <v>#VALUE!</v>
      </c>
      <c r="C346">
        <v>42122</v>
      </c>
      <c r="D346" t="s">
        <v>4699</v>
      </c>
      <c r="E346">
        <v>49533</v>
      </c>
      <c r="F346">
        <v>42109</v>
      </c>
      <c r="G346">
        <v>42112</v>
      </c>
      <c r="H346" t="s">
        <v>31</v>
      </c>
      <c r="I346" t="str">
        <f t="array" ref="I346">IFERROR(_xlfn.XLOOKUP(Tabelle12[[#This Row],[NegotiationID]]&amp;"FinalAccept",Tabelle12[NegotiationID]&amp;Tabelle12[ActionType],Tabelle12[ActionType],,0),_xlfn.XLOOKUP(Tabelle12[[#This Row],[NegotiationID]]&amp;"FinalReject",Tabelle12[NegotiationID]&amp;Tabelle12[ActionType],Tabelle12[ActionType],,0))</f>
        <v>FinalAccept</v>
      </c>
      <c r="J346">
        <v>0.61129999999999995</v>
      </c>
      <c r="K346">
        <v>0.53500000000000003</v>
      </c>
      <c r="L346">
        <v>1.1463000000000001</v>
      </c>
      <c r="M346">
        <v>0.076300000000000007</v>
      </c>
      <c r="N346">
        <v>358</v>
      </c>
      <c r="O346">
        <v>6851</v>
      </c>
      <c r="P346">
        <v>12</v>
      </c>
      <c r="Q346" s="3" t="s">
        <v>4986</v>
      </c>
    </row>
    <row r="347" ht="15" customHeight="1">
      <c r="A347" t="e">
        <f t="shared" ca="1" si="577"/>
        <v>#VALUE!</v>
      </c>
      <c r="B347" t="e">
        <f t="array" ref="B347" ca="1">_xlfn.XLOOKUP(Tabelle12[[#This Row],[ExperimentID]]&amp;Tabelle12[[#This Row],[NegotiationID]]&amp;Tabelle12[[#This Row],[MessageID]],ALL_IN_ONE[ExperimentID]&amp;ALL_IN_ONE[NegotiationID]&amp;ALL_IN_ONE[MessageID],ALL_IN_ONE[Gesamt_ID],,0)</f>
        <v>#VALUE!</v>
      </c>
      <c r="C347">
        <v>42122</v>
      </c>
      <c r="D347" t="s">
        <v>4699</v>
      </c>
      <c r="E347">
        <v>49567</v>
      </c>
      <c r="F347">
        <v>42112</v>
      </c>
      <c r="G347">
        <v>42109</v>
      </c>
      <c r="H347" t="s">
        <v>31</v>
      </c>
      <c r="I347" t="str">
        <f t="array" ref="I347">IFERROR(_xlfn.XLOOKUP(Tabelle12[[#This Row],[NegotiationID]]&amp;"FinalAccept",Tabelle12[NegotiationID]&amp;Tabelle12[ActionType],Tabelle12[ActionType],,0),_xlfn.XLOOKUP(Tabelle12[[#This Row],[NegotiationID]]&amp;"FinalReject",Tabelle12[NegotiationID]&amp;Tabelle12[ActionType],Tabelle12[ActionType],,0))</f>
        <v>FinalAccept</v>
      </c>
      <c r="J347">
        <v>0.59899999999999998</v>
      </c>
      <c r="K347">
        <v>0.52600000000000002</v>
      </c>
      <c r="L347">
        <v>1.125</v>
      </c>
      <c r="M347">
        <v>0.072999999999999995</v>
      </c>
      <c r="N347">
        <v>765</v>
      </c>
      <c r="O347">
        <v>6851</v>
      </c>
      <c r="P347">
        <v>12</v>
      </c>
      <c r="Q347" s="3" t="s">
        <v>4987</v>
      </c>
    </row>
    <row r="348" ht="15" customHeight="1">
      <c r="A348" t="e">
        <f t="shared" ca="1" si="577"/>
        <v>#VALUE!</v>
      </c>
      <c r="B348" t="e">
        <f t="array" ref="B348" ca="1">_xlfn.XLOOKUP(Tabelle12[[#This Row],[ExperimentID]]&amp;Tabelle12[[#This Row],[NegotiationID]]&amp;Tabelle12[[#This Row],[MessageID]],ALL_IN_ONE[ExperimentID]&amp;ALL_IN_ONE[NegotiationID]&amp;ALL_IN_ONE[MessageID],ALL_IN_ONE[Gesamt_ID],,0)</f>
        <v>#VALUE!</v>
      </c>
      <c r="C348">
        <v>42122</v>
      </c>
      <c r="D348" t="s">
        <v>4699</v>
      </c>
      <c r="E348">
        <v>49629</v>
      </c>
      <c r="F348">
        <v>42109</v>
      </c>
      <c r="G348">
        <v>42112</v>
      </c>
      <c r="H348" t="s">
        <v>20</v>
      </c>
      <c r="I348" t="str">
        <f t="array" ref="I348">IFERROR(_xlfn.XLOOKUP(Tabelle12[[#This Row],[NegotiationID]]&amp;"FinalAccept",Tabelle12[NegotiationID]&amp;Tabelle12[ActionType],Tabelle12[ActionType],,0),_xlfn.XLOOKUP(Tabelle12[[#This Row],[NegotiationID]]&amp;"FinalReject",Tabelle12[NegotiationID]&amp;Tabelle12[ActionType],Tabelle12[ActionType],,0))</f>
        <v>FinalAccept</v>
      </c>
      <c r="J348">
        <v>0.52600000000000002</v>
      </c>
      <c r="K348">
        <v>0.59899999999999998</v>
      </c>
      <c r="L348">
        <v>1.125</v>
      </c>
      <c r="M348">
        <v>0.072999999999999995</v>
      </c>
      <c r="N348">
        <v>53</v>
      </c>
      <c r="O348">
        <v>6851</v>
      </c>
      <c r="P348">
        <v>12</v>
      </c>
      <c r="Q348" s="3" t="s">
        <v>4988</v>
      </c>
    </row>
    <row r="349" ht="14.5" hidden="1">
      <c r="A349" t="e">
        <f t="shared" ca="1" si="577"/>
        <v>#VALUE!</v>
      </c>
      <c r="B349" t="e">
        <f t="array" ref="B349" ca="1">_xlfn.XLOOKUP(Tabelle12[[#This Row],[ExperimentID]]&amp;Tabelle12[[#This Row],[NegotiationID]]&amp;Tabelle12[[#This Row],[MessageID]],ALL_IN_ONE[ExperimentID]&amp;ALL_IN_ONE[NegotiationID]&amp;ALL_IN_ONE[MessageID],ALL_IN_ONE[Gesamt_ID],,0)</f>
        <v>#VALUE!</v>
      </c>
      <c r="C349">
        <v>42150</v>
      </c>
      <c r="D349" t="s">
        <v>4699</v>
      </c>
      <c r="E349">
        <v>42151</v>
      </c>
      <c r="H349" t="s">
        <v>6019</v>
      </c>
      <c r="I349" t="str">
        <f t="array" ref="I349">IFERROR(_xlfn.XLOOKUP(Tabelle12[[#This Row],[NegotiationID]]&amp;"FinalAccept",Tabelle12[NegotiationID]&amp;Tabelle12[ActionType],Tabelle12[ActionType],,0),_xlfn.XLOOKUP(Tabelle12[[#This Row],[NegotiationID]]&amp;"FinalReject",Tabelle12[NegotiationID]&amp;Tabelle12[ActionType],Tabelle12[ActionType],,0))</f>
        <v>FinalReject</v>
      </c>
      <c r="N349">
        <v>21</v>
      </c>
      <c r="O349">
        <v>2208</v>
      </c>
      <c r="P349">
        <v>10</v>
      </c>
    </row>
    <row r="350" ht="15" customHeight="1">
      <c r="A350" t="e">
        <f t="shared" ca="1" si="577"/>
        <v>#VALUE!</v>
      </c>
      <c r="B350" t="e">
        <f t="array" ref="B350" ca="1">_xlfn.XLOOKUP(Tabelle12[[#This Row],[ExperimentID]]&amp;Tabelle12[[#This Row],[NegotiationID]]&amp;Tabelle12[[#This Row],[MessageID]],ALL_IN_ONE[ExperimentID]&amp;ALL_IN_ONE[NegotiationID]&amp;ALL_IN_ONE[MessageID],ALL_IN_ONE[Gesamt_ID],,0)</f>
        <v>#VALUE!</v>
      </c>
      <c r="C350">
        <v>42150</v>
      </c>
      <c r="D350" t="s">
        <v>4699</v>
      </c>
      <c r="E350">
        <v>47613</v>
      </c>
      <c r="F350">
        <v>42137</v>
      </c>
      <c r="G350">
        <v>42140</v>
      </c>
      <c r="H350" t="s">
        <v>19</v>
      </c>
      <c r="I350" t="str">
        <f t="array" ref="I350">IFERROR(_xlfn.XLOOKUP(Tabelle12[[#This Row],[NegotiationID]]&amp;"FinalAccept",Tabelle12[NegotiationID]&amp;Tabelle12[ActionType],Tabelle12[ActionType],,0),_xlfn.XLOOKUP(Tabelle12[[#This Row],[NegotiationID]]&amp;"FinalReject",Tabelle12[NegotiationID]&amp;Tabelle12[ActionType],Tabelle12[ActionType],,0))</f>
        <v>FinalReject</v>
      </c>
      <c r="J350">
        <v>1</v>
      </c>
      <c r="K350">
        <v>0</v>
      </c>
      <c r="L350">
        <v>1</v>
      </c>
      <c r="M350">
        <v>1</v>
      </c>
      <c r="N350">
        <v>27</v>
      </c>
      <c r="O350">
        <v>2208</v>
      </c>
      <c r="P350">
        <v>10</v>
      </c>
      <c r="Q350" s="3" t="s">
        <v>4989</v>
      </c>
    </row>
    <row r="351" ht="15" customHeight="1">
      <c r="A351" t="e">
        <f t="shared" ca="1" si="577"/>
        <v>#VALUE!</v>
      </c>
      <c r="B351" t="e">
        <f t="array" ref="B351" ca="1">_xlfn.XLOOKUP(Tabelle12[[#This Row],[ExperimentID]]&amp;Tabelle12[[#This Row],[NegotiationID]]&amp;Tabelle12[[#This Row],[MessageID]],ALL_IN_ONE[ExperimentID]&amp;ALL_IN_ONE[NegotiationID]&amp;ALL_IN_ONE[MessageID],ALL_IN_ONE[Gesamt_ID],,0)</f>
        <v>#VALUE!</v>
      </c>
      <c r="C351">
        <v>42150</v>
      </c>
      <c r="D351" t="s">
        <v>4699</v>
      </c>
      <c r="E351">
        <v>48133</v>
      </c>
      <c r="F351">
        <v>42140</v>
      </c>
      <c r="G351">
        <v>42137</v>
      </c>
      <c r="H351" t="s">
        <v>31</v>
      </c>
      <c r="I351" t="str">
        <f t="array" ref="I351">IFERROR(_xlfn.XLOOKUP(Tabelle12[[#This Row],[NegotiationID]]&amp;"FinalAccept",Tabelle12[NegotiationID]&amp;Tabelle12[ActionType],Tabelle12[ActionType],,0),_xlfn.XLOOKUP(Tabelle12[[#This Row],[NegotiationID]]&amp;"FinalReject",Tabelle12[NegotiationID]&amp;Tabelle12[ActionType],Tabelle12[ActionType],,0))</f>
        <v>FinalReject</v>
      </c>
      <c r="J351">
        <v>0.65000000000000002</v>
      </c>
      <c r="K351">
        <v>0.32250000000000001</v>
      </c>
      <c r="L351">
        <v>0.97250000000000003</v>
      </c>
      <c r="M351">
        <v>0.32750000000000001</v>
      </c>
      <c r="N351">
        <v>64</v>
      </c>
      <c r="O351">
        <v>2208</v>
      </c>
      <c r="P351">
        <v>10</v>
      </c>
      <c r="Q351" s="3" t="s">
        <v>4990</v>
      </c>
    </row>
    <row r="352" ht="15" customHeight="1">
      <c r="A352" t="e">
        <f t="shared" ca="1" si="577"/>
        <v>#VALUE!</v>
      </c>
      <c r="B352" t="e">
        <f t="array" ref="B352" ca="1">_xlfn.XLOOKUP(Tabelle12[[#This Row],[ExperimentID]]&amp;Tabelle12[[#This Row],[NegotiationID]]&amp;Tabelle12[[#This Row],[MessageID]],ALL_IN_ONE[ExperimentID]&amp;ALL_IN_ONE[NegotiationID]&amp;ALL_IN_ONE[MessageID],ALL_IN_ONE[Gesamt_ID],,0)</f>
        <v>#VALUE!</v>
      </c>
      <c r="C352">
        <v>42150</v>
      </c>
      <c r="D352" t="s">
        <v>4699</v>
      </c>
      <c r="E352">
        <v>48293</v>
      </c>
      <c r="F352">
        <v>42137</v>
      </c>
      <c r="G352">
        <v>42140</v>
      </c>
      <c r="H352" t="s">
        <v>31</v>
      </c>
      <c r="I352" t="str">
        <f t="array" ref="I352">IFERROR(_xlfn.XLOOKUP(Tabelle12[[#This Row],[NegotiationID]]&amp;"FinalAccept",Tabelle12[NegotiationID]&amp;Tabelle12[ActionType],Tabelle12[ActionType],,0),_xlfn.XLOOKUP(Tabelle12[[#This Row],[NegotiationID]]&amp;"FinalReject",Tabelle12[NegotiationID]&amp;Tabelle12[ActionType],Tabelle12[ActionType],,0))</f>
        <v>FinalReject</v>
      </c>
      <c r="J352">
        <v>0.97999999999999998</v>
      </c>
      <c r="K352">
        <v>0.0625</v>
      </c>
      <c r="L352">
        <v>1.0425</v>
      </c>
      <c r="M352">
        <v>0.91749999999999998</v>
      </c>
      <c r="N352">
        <v>344</v>
      </c>
      <c r="O352">
        <v>2208</v>
      </c>
      <c r="P352">
        <v>10</v>
      </c>
      <c r="Q352" s="3" t="s">
        <v>4991</v>
      </c>
    </row>
    <row r="353" ht="15" customHeight="1">
      <c r="A353" t="e">
        <f t="shared" ca="1" si="577"/>
        <v>#VALUE!</v>
      </c>
      <c r="B353" t="e">
        <f t="array" ref="B353" ca="1">_xlfn.XLOOKUP(Tabelle12[[#This Row],[ExperimentID]]&amp;Tabelle12[[#This Row],[NegotiationID]]&amp;Tabelle12[[#This Row],[MessageID]],ALL_IN_ONE[ExperimentID]&amp;ALL_IN_ONE[NegotiationID]&amp;ALL_IN_ONE[MessageID],ALL_IN_ONE[Gesamt_ID],,0)</f>
        <v>#VALUE!</v>
      </c>
      <c r="C353">
        <v>42150</v>
      </c>
      <c r="D353" t="s">
        <v>4699</v>
      </c>
      <c r="E353">
        <v>48701</v>
      </c>
      <c r="F353">
        <v>42140</v>
      </c>
      <c r="G353">
        <v>42137</v>
      </c>
      <c r="H353" t="s">
        <v>31</v>
      </c>
      <c r="I353" t="str">
        <f t="array" ref="I353">IFERROR(_xlfn.XLOOKUP(Tabelle12[[#This Row],[NegotiationID]]&amp;"FinalAccept",Tabelle12[NegotiationID]&amp;Tabelle12[ActionType],Tabelle12[ActionType],,0),_xlfn.XLOOKUP(Tabelle12[[#This Row],[NegotiationID]]&amp;"FinalReject",Tabelle12[NegotiationID]&amp;Tabelle12[ActionType],Tabelle12[ActionType],,0))</f>
        <v>FinalReject</v>
      </c>
      <c r="J353">
        <v>0.50749999999999995</v>
      </c>
      <c r="K353">
        <v>0.60329999999999995</v>
      </c>
      <c r="L353">
        <v>1.1108</v>
      </c>
      <c r="M353">
        <v>0.095799999999999996</v>
      </c>
      <c r="N353">
        <v>141</v>
      </c>
      <c r="O353">
        <v>2208</v>
      </c>
      <c r="P353">
        <v>10</v>
      </c>
      <c r="Q353" s="3" t="s">
        <v>4992</v>
      </c>
    </row>
    <row r="354" ht="15" customHeight="1">
      <c r="A354" t="e">
        <f t="shared" ca="1" si="577"/>
        <v>#VALUE!</v>
      </c>
      <c r="B354" t="e">
        <f t="array" ref="B354" ca="1">_xlfn.XLOOKUP(Tabelle12[[#This Row],[ExperimentID]]&amp;Tabelle12[[#This Row],[NegotiationID]]&amp;Tabelle12[[#This Row],[MessageID]],ALL_IN_ONE[ExperimentID]&amp;ALL_IN_ONE[NegotiationID]&amp;ALL_IN_ONE[MessageID],ALL_IN_ONE[Gesamt_ID],,0)</f>
        <v>#VALUE!</v>
      </c>
      <c r="C354">
        <v>42150</v>
      </c>
      <c r="D354" t="s">
        <v>4699</v>
      </c>
      <c r="E354">
        <v>48828</v>
      </c>
      <c r="F354">
        <v>42137</v>
      </c>
      <c r="G354">
        <v>42140</v>
      </c>
      <c r="H354" t="s">
        <v>31</v>
      </c>
      <c r="I354" t="str">
        <f t="array" ref="I354">IFERROR(_xlfn.XLOOKUP(Tabelle12[[#This Row],[NegotiationID]]&amp;"FinalAccept",Tabelle12[NegotiationID]&amp;Tabelle12[ActionType],Tabelle12[ActionType],,0),_xlfn.XLOOKUP(Tabelle12[[#This Row],[NegotiationID]]&amp;"FinalReject",Tabelle12[NegotiationID]&amp;Tabelle12[ActionType],Tabelle12[ActionType],,0))</f>
        <v>FinalReject</v>
      </c>
      <c r="J354">
        <v>0.90669999999999995</v>
      </c>
      <c r="K354">
        <v>0.16500000000000001</v>
      </c>
      <c r="L354">
        <v>1.0717000000000001</v>
      </c>
      <c r="M354">
        <v>0.74170000000000003</v>
      </c>
      <c r="N354">
        <v>559</v>
      </c>
      <c r="O354">
        <v>2208</v>
      </c>
      <c r="P354">
        <v>10</v>
      </c>
      <c r="Q354" s="3" t="s">
        <v>4993</v>
      </c>
    </row>
    <row r="355" ht="15" customHeight="1">
      <c r="A355" t="e">
        <f t="shared" ca="1" si="577"/>
        <v>#VALUE!</v>
      </c>
      <c r="B355" t="e">
        <f t="array" ref="B355" ca="1">_xlfn.XLOOKUP(Tabelle12[[#This Row],[ExperimentID]]&amp;Tabelle12[[#This Row],[NegotiationID]]&amp;Tabelle12[[#This Row],[MessageID]],ALL_IN_ONE[ExperimentID]&amp;ALL_IN_ONE[NegotiationID]&amp;ALL_IN_ONE[MessageID],ALL_IN_ONE[Gesamt_ID],,0)</f>
        <v>#VALUE!</v>
      </c>
      <c r="C355">
        <v>42150</v>
      </c>
      <c r="D355" t="s">
        <v>4699</v>
      </c>
      <c r="E355">
        <v>49329</v>
      </c>
      <c r="F355">
        <v>42140</v>
      </c>
      <c r="G355">
        <v>42137</v>
      </c>
      <c r="H355" t="s">
        <v>31</v>
      </c>
      <c r="I355" t="str">
        <f t="array" ref="I355">IFERROR(_xlfn.XLOOKUP(Tabelle12[[#This Row],[NegotiationID]]&amp;"FinalAccept",Tabelle12[NegotiationID]&amp;Tabelle12[ActionType],Tabelle12[ActionType],,0),_xlfn.XLOOKUP(Tabelle12[[#This Row],[NegotiationID]]&amp;"FinalReject",Tabelle12[NegotiationID]&amp;Tabelle12[ActionType],Tabelle12[ActionType],,0))</f>
        <v>FinalReject</v>
      </c>
      <c r="J355">
        <v>0.50749999999999995</v>
      </c>
      <c r="K355">
        <v>0.60329999999999995</v>
      </c>
      <c r="L355">
        <v>1.1108</v>
      </c>
      <c r="M355">
        <v>0.095799999999999996</v>
      </c>
      <c r="N355">
        <v>125</v>
      </c>
      <c r="O355">
        <v>2208</v>
      </c>
      <c r="P355">
        <v>10</v>
      </c>
      <c r="Q355" s="3" t="s">
        <v>4994</v>
      </c>
    </row>
    <row r="356" ht="15" customHeight="1">
      <c r="A356" t="e">
        <f t="shared" ca="1" si="577"/>
        <v>#VALUE!</v>
      </c>
      <c r="B356" t="e">
        <f t="array" ref="B356" ca="1">_xlfn.XLOOKUP(Tabelle12[[#This Row],[ExperimentID]]&amp;Tabelle12[[#This Row],[NegotiationID]]&amp;Tabelle12[[#This Row],[MessageID]],ALL_IN_ONE[ExperimentID]&amp;ALL_IN_ONE[NegotiationID]&amp;ALL_IN_ONE[MessageID],ALL_IN_ONE[Gesamt_ID],,0)</f>
        <v>#VALUE!</v>
      </c>
      <c r="C356">
        <v>42150</v>
      </c>
      <c r="D356" t="s">
        <v>4699</v>
      </c>
      <c r="E356">
        <v>49353</v>
      </c>
      <c r="F356">
        <v>42137</v>
      </c>
      <c r="G356">
        <v>42140</v>
      </c>
      <c r="H356" t="s">
        <v>31</v>
      </c>
      <c r="I356" t="str">
        <f t="array" ref="I356">IFERROR(_xlfn.XLOOKUP(Tabelle12[[#This Row],[NegotiationID]]&amp;"FinalAccept",Tabelle12[NegotiationID]&amp;Tabelle12[ActionType],Tabelle12[ActionType],,0),_xlfn.XLOOKUP(Tabelle12[[#This Row],[NegotiationID]]&amp;"FinalReject",Tabelle12[NegotiationID]&amp;Tabelle12[ActionType],Tabelle12[ActionType],,0))</f>
        <v>FinalReject</v>
      </c>
      <c r="J356">
        <v>0.83730000000000004</v>
      </c>
      <c r="K356">
        <v>0.217</v>
      </c>
      <c r="L356">
        <v>1.0543</v>
      </c>
      <c r="M356">
        <v>0.62029999999999996</v>
      </c>
      <c r="N356">
        <v>358</v>
      </c>
      <c r="O356">
        <v>2208</v>
      </c>
      <c r="P356">
        <v>10</v>
      </c>
      <c r="Q356" s="3" t="s">
        <v>4995</v>
      </c>
    </row>
    <row r="357" ht="15" customHeight="1">
      <c r="A357" t="e">
        <f t="shared" ca="1" si="577"/>
        <v>#VALUE!</v>
      </c>
      <c r="B357" t="e">
        <f t="array" ref="B357" ca="1">_xlfn.XLOOKUP(Tabelle12[[#This Row],[ExperimentID]]&amp;Tabelle12[[#This Row],[NegotiationID]]&amp;Tabelle12[[#This Row],[MessageID]],ALL_IN_ONE[ExperimentID]&amp;ALL_IN_ONE[NegotiationID]&amp;ALL_IN_ONE[MessageID],ALL_IN_ONE[Gesamt_ID],,0)</f>
        <v>#VALUE!</v>
      </c>
      <c r="C357">
        <v>42150</v>
      </c>
      <c r="D357" t="s">
        <v>4699</v>
      </c>
      <c r="E357">
        <v>49396</v>
      </c>
      <c r="F357">
        <v>42140</v>
      </c>
      <c r="G357">
        <v>42137</v>
      </c>
      <c r="H357" t="s">
        <v>31</v>
      </c>
      <c r="I357" t="str">
        <f t="array" ref="I357">IFERROR(_xlfn.XLOOKUP(Tabelle12[[#This Row],[NegotiationID]]&amp;"FinalAccept",Tabelle12[NegotiationID]&amp;Tabelle12[ActionType],Tabelle12[ActionType],,0),_xlfn.XLOOKUP(Tabelle12[[#This Row],[NegotiationID]]&amp;"FinalReject",Tabelle12[NegotiationID]&amp;Tabelle12[ActionType],Tabelle12[ActionType],,0))</f>
        <v>FinalReject</v>
      </c>
      <c r="J357">
        <v>0.50700000000000001</v>
      </c>
      <c r="K357">
        <v>0.4007</v>
      </c>
      <c r="L357">
        <v>0.90769999999999995</v>
      </c>
      <c r="M357">
        <v>0.10630000000000001</v>
      </c>
      <c r="N357">
        <v>213</v>
      </c>
      <c r="O357">
        <v>2208</v>
      </c>
      <c r="P357">
        <v>10</v>
      </c>
      <c r="Q357" s="3" t="s">
        <v>4996</v>
      </c>
    </row>
    <row r="358" ht="15" customHeight="1">
      <c r="A358" t="e">
        <f t="shared" ca="1" si="577"/>
        <v>#VALUE!</v>
      </c>
      <c r="B358" t="e">
        <f t="array" ref="B358" ca="1">_xlfn.XLOOKUP(Tabelle12[[#This Row],[ExperimentID]]&amp;Tabelle12[[#This Row],[NegotiationID]]&amp;Tabelle12[[#This Row],[MessageID]],ALL_IN_ONE[ExperimentID]&amp;ALL_IN_ONE[NegotiationID]&amp;ALL_IN_ONE[MessageID],ALL_IN_ONE[Gesamt_ID],,0)</f>
        <v>#VALUE!</v>
      </c>
      <c r="C358">
        <v>42150</v>
      </c>
      <c r="D358" t="s">
        <v>4699</v>
      </c>
      <c r="E358">
        <v>49642</v>
      </c>
      <c r="F358">
        <v>42137</v>
      </c>
      <c r="G358">
        <v>42140</v>
      </c>
      <c r="H358" t="s">
        <v>40</v>
      </c>
      <c r="I358" t="str">
        <f t="array" ref="I358">IFERROR(_xlfn.XLOOKUP(Tabelle12[[#This Row],[NegotiationID]]&amp;"FinalAccept",Tabelle12[NegotiationID]&amp;Tabelle12[ActionType],Tabelle12[ActionType],,0),_xlfn.XLOOKUP(Tabelle12[[#This Row],[NegotiationID]]&amp;"FinalReject",Tabelle12[NegotiationID]&amp;Tabelle12[ActionType],Tabelle12[ActionType],,0))</f>
        <v>FinalReject</v>
      </c>
      <c r="J358">
        <v>0.4007</v>
      </c>
      <c r="K358">
        <v>0.50700000000000001</v>
      </c>
      <c r="L358">
        <v>0.90769999999999995</v>
      </c>
      <c r="M358">
        <v>0.10630000000000001</v>
      </c>
      <c r="N358">
        <v>356</v>
      </c>
      <c r="O358">
        <v>2208</v>
      </c>
      <c r="P358">
        <v>10</v>
      </c>
      <c r="Q358" s="3" t="s">
        <v>4997</v>
      </c>
    </row>
    <row r="359" ht="14.5" hidden="1">
      <c r="A359" t="e">
        <f t="shared" ca="1" si="577"/>
        <v>#VALUE!</v>
      </c>
      <c r="B359" t="e">
        <f t="array" ref="B359" ca="1">_xlfn.XLOOKUP(Tabelle12[[#This Row],[ExperimentID]]&amp;Tabelle12[[#This Row],[NegotiationID]]&amp;Tabelle12[[#This Row],[MessageID]],ALL_IN_ONE[ExperimentID]&amp;ALL_IN_ONE[NegotiationID]&amp;ALL_IN_ONE[MessageID],ALL_IN_ONE[Gesamt_ID],,0)</f>
        <v>#VALUE!</v>
      </c>
      <c r="C359">
        <v>42178</v>
      </c>
      <c r="D359" t="s">
        <v>4699</v>
      </c>
      <c r="E359">
        <v>42179</v>
      </c>
      <c r="H359" t="s">
        <v>6019</v>
      </c>
      <c r="I359" t="str">
        <f t="array" ref="I359">IFERROR(_xlfn.XLOOKUP(Tabelle12[[#This Row],[NegotiationID]]&amp;"FinalAccept",Tabelle12[NegotiationID]&amp;Tabelle12[ActionType],Tabelle12[ActionType],,0),_xlfn.XLOOKUP(Tabelle12[[#This Row],[NegotiationID]]&amp;"FinalReject",Tabelle12[NegotiationID]&amp;Tabelle12[ActionType],Tabelle12[ActionType],,0))</f>
        <v>FinalReject</v>
      </c>
      <c r="N359">
        <v>21</v>
      </c>
      <c r="O359">
        <v>1668</v>
      </c>
      <c r="P359">
        <v>11</v>
      </c>
    </row>
    <row r="360" ht="72.5" hidden="1">
      <c r="A360" t="e">
        <f t="shared" ca="1" si="577"/>
        <v>#VALUE!</v>
      </c>
      <c r="B360" t="e">
        <f t="array" ref="B360" ca="1">_xlfn.XLOOKUP(Tabelle12[[#This Row],[ExperimentID]]&amp;Tabelle12[[#This Row],[NegotiationID]]&amp;Tabelle12[[#This Row],[MessageID]],ALL_IN_ONE[ExperimentID]&amp;ALL_IN_ONE[NegotiationID]&amp;ALL_IN_ONE[MessageID],ALL_IN_ONE[Gesamt_ID],,0)</f>
        <v>#VALUE!</v>
      </c>
      <c r="C360">
        <v>42178</v>
      </c>
      <c r="D360" t="s">
        <v>4699</v>
      </c>
      <c r="E360">
        <v>47406</v>
      </c>
      <c r="F360">
        <v>42165</v>
      </c>
      <c r="G360">
        <v>42168</v>
      </c>
      <c r="H360" t="s">
        <v>22</v>
      </c>
      <c r="I360" t="str">
        <f t="array" ref="I360">IFERROR(_xlfn.XLOOKUP(Tabelle12[[#This Row],[NegotiationID]]&amp;"FinalAccept",Tabelle12[NegotiationID]&amp;Tabelle12[ActionType],Tabelle12[ActionType],,0),_xlfn.XLOOKUP(Tabelle12[[#This Row],[NegotiationID]]&amp;"FinalReject",Tabelle12[NegotiationID]&amp;Tabelle12[ActionType],Tabelle12[ActionType],,0))</f>
        <v>FinalReject</v>
      </c>
      <c r="N360">
        <v>83</v>
      </c>
      <c r="O360">
        <v>1668</v>
      </c>
      <c r="P360">
        <v>11</v>
      </c>
      <c r="Q360" s="3" t="s">
        <v>6768</v>
      </c>
    </row>
    <row r="361" ht="87" hidden="1">
      <c r="A361" t="e">
        <f t="shared" ca="1" si="577"/>
        <v>#VALUE!</v>
      </c>
      <c r="B361" t="e">
        <f t="array" ref="B361" ca="1">_xlfn.XLOOKUP(Tabelle12[[#This Row],[ExperimentID]]&amp;Tabelle12[[#This Row],[NegotiationID]]&amp;Tabelle12[[#This Row],[MessageID]],ALL_IN_ONE[ExperimentID]&amp;ALL_IN_ONE[NegotiationID]&amp;ALL_IN_ONE[MessageID],ALL_IN_ONE[Gesamt_ID],,0)</f>
        <v>#VALUE!</v>
      </c>
      <c r="C361">
        <v>42178</v>
      </c>
      <c r="D361" t="s">
        <v>4699</v>
      </c>
      <c r="E361">
        <v>48232</v>
      </c>
      <c r="F361">
        <v>42168</v>
      </c>
      <c r="G361">
        <v>42165</v>
      </c>
      <c r="H361" t="s">
        <v>24</v>
      </c>
      <c r="I361" t="str">
        <f t="array" ref="I361">IFERROR(_xlfn.XLOOKUP(Tabelle12[[#This Row],[NegotiationID]]&amp;"FinalAccept",Tabelle12[NegotiationID]&amp;Tabelle12[ActionType],Tabelle12[ActionType],,0),_xlfn.XLOOKUP(Tabelle12[[#This Row],[NegotiationID]]&amp;"FinalReject",Tabelle12[NegotiationID]&amp;Tabelle12[ActionType],Tabelle12[ActionType],,0))</f>
        <v>FinalReject</v>
      </c>
      <c r="N361">
        <v>80</v>
      </c>
      <c r="O361">
        <v>1668</v>
      </c>
      <c r="P361">
        <v>11</v>
      </c>
      <c r="Q361" s="3" t="s">
        <v>6769</v>
      </c>
    </row>
    <row r="362" ht="15" customHeight="1">
      <c r="A362" t="e">
        <f t="shared" ca="1" si="577"/>
        <v>#VALUE!</v>
      </c>
      <c r="B362" t="e">
        <f t="array" ref="B362" ca="1">_xlfn.XLOOKUP(Tabelle12[[#This Row],[ExperimentID]]&amp;Tabelle12[[#This Row],[NegotiationID]]&amp;Tabelle12[[#This Row],[MessageID]],ALL_IN_ONE[ExperimentID]&amp;ALL_IN_ONE[NegotiationID]&amp;ALL_IN_ONE[MessageID],ALL_IN_ONE[Gesamt_ID],,0)</f>
        <v>#VALUE!</v>
      </c>
      <c r="C362">
        <v>42178</v>
      </c>
      <c r="D362" t="s">
        <v>4699</v>
      </c>
      <c r="E362">
        <v>48304</v>
      </c>
      <c r="F362">
        <v>42165</v>
      </c>
      <c r="G362">
        <v>42168</v>
      </c>
      <c r="H362" t="s">
        <v>19</v>
      </c>
      <c r="I362" t="str">
        <f t="array" ref="I362">IFERROR(_xlfn.XLOOKUP(Tabelle12[[#This Row],[NegotiationID]]&amp;"FinalAccept",Tabelle12[NegotiationID]&amp;Tabelle12[ActionType],Tabelle12[ActionType],,0),_xlfn.XLOOKUP(Tabelle12[[#This Row],[NegotiationID]]&amp;"FinalReject",Tabelle12[NegotiationID]&amp;Tabelle12[ActionType],Tabelle12[ActionType],,0))</f>
        <v>FinalReject</v>
      </c>
      <c r="J362">
        <v>0.94669999999999999</v>
      </c>
      <c r="K362">
        <v>0.040000000000000001</v>
      </c>
      <c r="L362">
        <v>0.98670000000000002</v>
      </c>
      <c r="M362">
        <v>0.90669999999999995</v>
      </c>
      <c r="N362">
        <v>141</v>
      </c>
      <c r="O362">
        <v>1668</v>
      </c>
      <c r="P362">
        <v>11</v>
      </c>
      <c r="Q362" s="3" t="s">
        <v>4998</v>
      </c>
    </row>
    <row r="363" ht="15" customHeight="1">
      <c r="A363" t="e">
        <f t="shared" ca="1" si="577"/>
        <v>#VALUE!</v>
      </c>
      <c r="B363" t="e">
        <f t="array" ref="B363" ca="1">_xlfn.XLOOKUP(Tabelle12[[#This Row],[ExperimentID]]&amp;Tabelle12[[#This Row],[NegotiationID]]&amp;Tabelle12[[#This Row],[MessageID]],ALL_IN_ONE[ExperimentID]&amp;ALL_IN_ONE[NegotiationID]&amp;ALL_IN_ONE[MessageID],ALL_IN_ONE[Gesamt_ID],,0)</f>
        <v>#VALUE!</v>
      </c>
      <c r="C363">
        <v>42178</v>
      </c>
      <c r="D363" t="s">
        <v>4699</v>
      </c>
      <c r="E363">
        <v>48312</v>
      </c>
      <c r="F363">
        <v>42168</v>
      </c>
      <c r="G363">
        <v>42165</v>
      </c>
      <c r="H363" t="s">
        <v>31</v>
      </c>
      <c r="I363" t="str">
        <f t="array" ref="I363">IFERROR(_xlfn.XLOOKUP(Tabelle12[[#This Row],[NegotiationID]]&amp;"FinalAccept",Tabelle12[NegotiationID]&amp;Tabelle12[ActionType],Tabelle12[ActionType],,0),_xlfn.XLOOKUP(Tabelle12[[#This Row],[NegotiationID]]&amp;"FinalReject",Tabelle12[NegotiationID]&amp;Tabelle12[ActionType],Tabelle12[ActionType],,0))</f>
        <v>FinalReject</v>
      </c>
      <c r="J363">
        <v>0.875</v>
      </c>
      <c r="K363">
        <v>0.040000000000000001</v>
      </c>
      <c r="L363">
        <v>0.91500000000000004</v>
      </c>
      <c r="M363">
        <v>0.83499999999999996</v>
      </c>
      <c r="N363">
        <v>143</v>
      </c>
      <c r="O363">
        <v>1668</v>
      </c>
      <c r="P363">
        <v>11</v>
      </c>
      <c r="Q363" s="3" t="s">
        <v>4999</v>
      </c>
    </row>
    <row r="364" ht="15" customHeight="1">
      <c r="A364" t="e">
        <f t="shared" ca="1" si="577"/>
        <v>#VALUE!</v>
      </c>
      <c r="B364" t="e">
        <f t="array" ref="B364" ca="1">_xlfn.XLOOKUP(Tabelle12[[#This Row],[ExperimentID]]&amp;Tabelle12[[#This Row],[NegotiationID]]&amp;Tabelle12[[#This Row],[MessageID]],ALL_IN_ONE[ExperimentID]&amp;ALL_IN_ONE[NegotiationID]&amp;ALL_IN_ONE[MessageID],ALL_IN_ONE[Gesamt_ID],,0)</f>
        <v>#VALUE!</v>
      </c>
      <c r="C364">
        <v>42178</v>
      </c>
      <c r="D364" t="s">
        <v>4699</v>
      </c>
      <c r="E364">
        <v>48552</v>
      </c>
      <c r="F364">
        <v>42165</v>
      </c>
      <c r="G364">
        <v>42168</v>
      </c>
      <c r="H364" t="s">
        <v>31</v>
      </c>
      <c r="I364" t="str">
        <f t="array" ref="I364">IFERROR(_xlfn.XLOOKUP(Tabelle12[[#This Row],[NegotiationID]]&amp;"FinalAccept",Tabelle12[NegotiationID]&amp;Tabelle12[ActionType],Tabelle12[ActionType],,0),_xlfn.XLOOKUP(Tabelle12[[#This Row],[NegotiationID]]&amp;"FinalReject",Tabelle12[NegotiationID]&amp;Tabelle12[ActionType],Tabelle12[ActionType],,0))</f>
        <v>FinalReject</v>
      </c>
      <c r="J364">
        <v>0.84670000000000001</v>
      </c>
      <c r="K364">
        <v>0.29099999999999998</v>
      </c>
      <c r="L364">
        <v>1.1376999999999999</v>
      </c>
      <c r="M364">
        <v>0.55569999999999997</v>
      </c>
      <c r="N364">
        <v>161</v>
      </c>
      <c r="O364">
        <v>1668</v>
      </c>
      <c r="P364">
        <v>11</v>
      </c>
      <c r="Q364" s="3" t="s">
        <v>5000</v>
      </c>
    </row>
    <row r="365" ht="15" customHeight="1">
      <c r="A365" t="e">
        <f t="shared" ca="1" si="577"/>
        <v>#VALUE!</v>
      </c>
      <c r="B365" t="e">
        <f t="array" ref="B365" ca="1">_xlfn.XLOOKUP(Tabelle12[[#This Row],[ExperimentID]]&amp;Tabelle12[[#This Row],[NegotiationID]]&amp;Tabelle12[[#This Row],[MessageID]],ALL_IN_ONE[ExperimentID]&amp;ALL_IN_ONE[NegotiationID]&amp;ALL_IN_ONE[MessageID],ALL_IN_ONE[Gesamt_ID],,0)</f>
        <v>#VALUE!</v>
      </c>
      <c r="C365">
        <v>42178</v>
      </c>
      <c r="D365" t="s">
        <v>4699</v>
      </c>
      <c r="E365">
        <v>49004</v>
      </c>
      <c r="F365">
        <v>42168</v>
      </c>
      <c r="G365">
        <v>42165</v>
      </c>
      <c r="H365" t="s">
        <v>31</v>
      </c>
      <c r="I365" t="str">
        <f t="array" ref="I365">IFERROR(_xlfn.XLOOKUP(Tabelle12[[#This Row],[NegotiationID]]&amp;"FinalAccept",Tabelle12[NegotiationID]&amp;Tabelle12[ActionType],Tabelle12[ActionType],,0),_xlfn.XLOOKUP(Tabelle12[[#This Row],[NegotiationID]]&amp;"FinalReject",Tabelle12[NegotiationID]&amp;Tabelle12[ActionType],Tabelle12[ActionType],,0))</f>
        <v>FinalReject</v>
      </c>
      <c r="J365">
        <v>0.69599999999999995</v>
      </c>
      <c r="K365">
        <v>0.32419999999999999</v>
      </c>
      <c r="L365">
        <v>1.0202</v>
      </c>
      <c r="M365">
        <v>0.37180000000000002</v>
      </c>
      <c r="N365">
        <v>270</v>
      </c>
      <c r="O365">
        <v>1668</v>
      </c>
      <c r="P365">
        <v>11</v>
      </c>
      <c r="Q365" s="3" t="s">
        <v>5001</v>
      </c>
    </row>
    <row r="366" ht="15" customHeight="1">
      <c r="A366" t="e">
        <f t="shared" ca="1" si="577"/>
        <v>#VALUE!</v>
      </c>
      <c r="B366" t="e">
        <f t="array" ref="B366" ca="1">_xlfn.XLOOKUP(Tabelle12[[#This Row],[ExperimentID]]&amp;Tabelle12[[#This Row],[NegotiationID]]&amp;Tabelle12[[#This Row],[MessageID]],ALL_IN_ONE[ExperimentID]&amp;ALL_IN_ONE[NegotiationID]&amp;ALL_IN_ONE[MessageID],ALL_IN_ONE[Gesamt_ID],,0)</f>
        <v>#VALUE!</v>
      </c>
      <c r="C366">
        <v>42178</v>
      </c>
      <c r="D366" t="s">
        <v>4699</v>
      </c>
      <c r="E366">
        <v>49037</v>
      </c>
      <c r="F366">
        <v>42165</v>
      </c>
      <c r="G366">
        <v>42168</v>
      </c>
      <c r="H366" t="s">
        <v>31</v>
      </c>
      <c r="I366" t="str">
        <f t="array" ref="I366">IFERROR(_xlfn.XLOOKUP(Tabelle12[[#This Row],[NegotiationID]]&amp;"FinalAccept",Tabelle12[NegotiationID]&amp;Tabelle12[ActionType],Tabelle12[ActionType],,0),_xlfn.XLOOKUP(Tabelle12[[#This Row],[NegotiationID]]&amp;"FinalReject",Tabelle12[NegotiationID]&amp;Tabelle12[ActionType],Tabelle12[ActionType],,0))</f>
        <v>FinalReject</v>
      </c>
      <c r="J366">
        <v>0.65500000000000003</v>
      </c>
      <c r="K366">
        <v>0.39350000000000002</v>
      </c>
      <c r="L366">
        <v>1.0485</v>
      </c>
      <c r="M366">
        <v>0.26150000000000001</v>
      </c>
      <c r="N366">
        <v>216</v>
      </c>
      <c r="O366">
        <v>1668</v>
      </c>
      <c r="P366">
        <v>11</v>
      </c>
      <c r="Q366" s="3" t="s">
        <v>5002</v>
      </c>
    </row>
    <row r="367" ht="15" customHeight="1">
      <c r="A367" t="e">
        <f t="shared" ca="1" si="577"/>
        <v>#VALUE!</v>
      </c>
      <c r="B367" t="e">
        <f t="array" ref="B367" ca="1">_xlfn.XLOOKUP(Tabelle12[[#This Row],[ExperimentID]]&amp;Tabelle12[[#This Row],[NegotiationID]]&amp;Tabelle12[[#This Row],[MessageID]],ALL_IN_ONE[ExperimentID]&amp;ALL_IN_ONE[NegotiationID]&amp;ALL_IN_ONE[MessageID],ALL_IN_ONE[Gesamt_ID],,0)</f>
        <v>#VALUE!</v>
      </c>
      <c r="C367">
        <v>42178</v>
      </c>
      <c r="D367" t="s">
        <v>4699</v>
      </c>
      <c r="E367">
        <v>49142</v>
      </c>
      <c r="F367">
        <v>42168</v>
      </c>
      <c r="G367">
        <v>42165</v>
      </c>
      <c r="H367" t="s">
        <v>31</v>
      </c>
      <c r="I367" t="str">
        <f t="array" ref="I367">IFERROR(_xlfn.XLOOKUP(Tabelle12[[#This Row],[NegotiationID]]&amp;"FinalAccept",Tabelle12[NegotiationID]&amp;Tabelle12[ActionType],Tabelle12[ActionType],,0),_xlfn.XLOOKUP(Tabelle12[[#This Row],[NegotiationID]]&amp;"FinalReject",Tabelle12[NegotiationID]&amp;Tabelle12[ActionType],Tabelle12[ActionType],,0))</f>
        <v>FinalReject</v>
      </c>
      <c r="J367">
        <v>0.51600000000000001</v>
      </c>
      <c r="K367">
        <v>0.47420000000000001</v>
      </c>
      <c r="L367">
        <v>0.99019999999999997</v>
      </c>
      <c r="M367">
        <v>0.041799999999999997</v>
      </c>
      <c r="N367">
        <v>234</v>
      </c>
      <c r="O367">
        <v>1668</v>
      </c>
      <c r="P367">
        <v>11</v>
      </c>
      <c r="Q367" s="3" t="s">
        <v>5003</v>
      </c>
    </row>
    <row r="368" ht="15" customHeight="1">
      <c r="A368" t="e">
        <f t="shared" ca="1" si="577"/>
        <v>#VALUE!</v>
      </c>
      <c r="B368" t="e">
        <f t="array" ref="B368" ca="1">_xlfn.XLOOKUP(Tabelle12[[#This Row],[ExperimentID]]&amp;Tabelle12[[#This Row],[NegotiationID]]&amp;Tabelle12[[#This Row],[MessageID]],ALL_IN_ONE[ExperimentID]&amp;ALL_IN_ONE[NegotiationID]&amp;ALL_IN_ONE[MessageID],ALL_IN_ONE[Gesamt_ID],,0)</f>
        <v>#VALUE!</v>
      </c>
      <c r="C368">
        <v>42178</v>
      </c>
      <c r="D368" t="s">
        <v>4699</v>
      </c>
      <c r="E368">
        <v>49207</v>
      </c>
      <c r="F368">
        <v>42165</v>
      </c>
      <c r="G368">
        <v>42168</v>
      </c>
      <c r="H368" t="s">
        <v>31</v>
      </c>
      <c r="I368" t="str">
        <f t="array" ref="I368">IFERROR(_xlfn.XLOOKUP(Tabelle12[[#This Row],[NegotiationID]]&amp;"FinalAccept",Tabelle12[NegotiationID]&amp;Tabelle12[ActionType],Tabelle12[ActionType],,0),_xlfn.XLOOKUP(Tabelle12[[#This Row],[NegotiationID]]&amp;"FinalReject",Tabelle12[NegotiationID]&amp;Tabelle12[ActionType],Tabelle12[ActionType],,0))</f>
        <v>FinalReject</v>
      </c>
      <c r="J368">
        <v>0.60170000000000001</v>
      </c>
      <c r="K368">
        <v>0.4335</v>
      </c>
      <c r="L368">
        <v>1.0351999999999999</v>
      </c>
      <c r="M368">
        <v>0.16819999999999999</v>
      </c>
      <c r="N368">
        <v>232</v>
      </c>
      <c r="O368">
        <v>1668</v>
      </c>
      <c r="P368">
        <v>11</v>
      </c>
      <c r="Q368" s="3" t="s">
        <v>5004</v>
      </c>
    </row>
    <row r="369" ht="15" customHeight="1">
      <c r="A369" t="e">
        <f t="shared" ca="1" si="577"/>
        <v>#VALUE!</v>
      </c>
      <c r="B369" t="e">
        <f t="array" ref="B369" ca="1">_xlfn.XLOOKUP(Tabelle12[[#This Row],[ExperimentID]]&amp;Tabelle12[[#This Row],[NegotiationID]]&amp;Tabelle12[[#This Row],[MessageID]],ALL_IN_ONE[ExperimentID]&amp;ALL_IN_ONE[NegotiationID]&amp;ALL_IN_ONE[MessageID],ALL_IN_ONE[Gesamt_ID],,0)</f>
        <v>#VALUE!</v>
      </c>
      <c r="C369">
        <v>42178</v>
      </c>
      <c r="D369" t="s">
        <v>4699</v>
      </c>
      <c r="E369">
        <v>49639</v>
      </c>
      <c r="F369">
        <v>42168</v>
      </c>
      <c r="G369">
        <v>42165</v>
      </c>
      <c r="H369" t="s">
        <v>40</v>
      </c>
      <c r="I369" t="str">
        <f t="array" ref="I369">IFERROR(_xlfn.XLOOKUP(Tabelle12[[#This Row],[NegotiationID]]&amp;"FinalAccept",Tabelle12[NegotiationID]&amp;Tabelle12[ActionType],Tabelle12[ActionType],,0),_xlfn.XLOOKUP(Tabelle12[[#This Row],[NegotiationID]]&amp;"FinalReject",Tabelle12[NegotiationID]&amp;Tabelle12[ActionType],Tabelle12[ActionType],,0))</f>
        <v>FinalReject</v>
      </c>
      <c r="J369">
        <v>0.4335</v>
      </c>
      <c r="K369">
        <v>0.60170000000000001</v>
      </c>
      <c r="L369">
        <v>1.0351999999999999</v>
      </c>
      <c r="M369">
        <v>0.16819999999999999</v>
      </c>
      <c r="N369">
        <v>87</v>
      </c>
      <c r="O369">
        <v>1668</v>
      </c>
      <c r="P369">
        <v>11</v>
      </c>
      <c r="Q369" s="3" t="s">
        <v>5005</v>
      </c>
    </row>
    <row r="370" ht="14.5" hidden="1">
      <c r="A370" t="e">
        <f t="shared" ca="1" si="577"/>
        <v>#VALUE!</v>
      </c>
      <c r="B370" t="e">
        <f t="array" ref="B370" ca="1">_xlfn.XLOOKUP(Tabelle12[[#This Row],[ExperimentID]]&amp;Tabelle12[[#This Row],[NegotiationID]]&amp;Tabelle12[[#This Row],[MessageID]],ALL_IN_ONE[ExperimentID]&amp;ALL_IN_ONE[NegotiationID]&amp;ALL_IN_ONE[MessageID],ALL_IN_ONE[Gesamt_ID],,0)</f>
        <v>#VALUE!</v>
      </c>
      <c r="C370">
        <v>42206</v>
      </c>
      <c r="D370" t="s">
        <v>4699</v>
      </c>
      <c r="E370">
        <v>42207</v>
      </c>
      <c r="H370" t="s">
        <v>6019</v>
      </c>
      <c r="I370" t="str">
        <f t="array" ref="I370">IFERROR(_xlfn.XLOOKUP(Tabelle12[[#This Row],[NegotiationID]]&amp;"FinalAccept",Tabelle12[NegotiationID]&amp;Tabelle12[ActionType],Tabelle12[ActionType],,0),_xlfn.XLOOKUP(Tabelle12[[#This Row],[NegotiationID]]&amp;"FinalReject",Tabelle12[NegotiationID]&amp;Tabelle12[ActionType],Tabelle12[ActionType],,0))</f>
        <v>FinalAccept</v>
      </c>
      <c r="N370">
        <v>21</v>
      </c>
      <c r="O370">
        <v>3669</v>
      </c>
      <c r="P370">
        <v>12</v>
      </c>
    </row>
    <row r="371" ht="15" customHeight="1">
      <c r="A371" t="e">
        <f t="shared" ca="1" si="577"/>
        <v>#VALUE!</v>
      </c>
      <c r="B371" t="e">
        <f t="array" ref="B371" ca="1">_xlfn.XLOOKUP(Tabelle12[[#This Row],[ExperimentID]]&amp;Tabelle12[[#This Row],[NegotiationID]]&amp;Tabelle12[[#This Row],[MessageID]],ALL_IN_ONE[ExperimentID]&amp;ALL_IN_ONE[NegotiationID]&amp;ALL_IN_ONE[MessageID],ALL_IN_ONE[Gesamt_ID],,0)</f>
        <v>#VALUE!</v>
      </c>
      <c r="C371">
        <v>42206</v>
      </c>
      <c r="D371" t="s">
        <v>4699</v>
      </c>
      <c r="E371">
        <v>47603</v>
      </c>
      <c r="F371">
        <v>42193</v>
      </c>
      <c r="G371">
        <v>42196</v>
      </c>
      <c r="H371" t="s">
        <v>19</v>
      </c>
      <c r="I371" t="str">
        <f t="array" ref="I371">IFERROR(_xlfn.XLOOKUP(Tabelle12[[#This Row],[NegotiationID]]&amp;"FinalAccept",Tabelle12[NegotiationID]&amp;Tabelle12[ActionType],Tabelle12[ActionType],,0),_xlfn.XLOOKUP(Tabelle12[[#This Row],[NegotiationID]]&amp;"FinalReject",Tabelle12[NegotiationID]&amp;Tabelle12[ActionType],Tabelle12[ActionType],,0))</f>
        <v>FinalAccept</v>
      </c>
      <c r="J371">
        <v>1</v>
      </c>
      <c r="K371">
        <v>0</v>
      </c>
      <c r="L371">
        <v>1</v>
      </c>
      <c r="M371">
        <v>1</v>
      </c>
      <c r="N371">
        <v>221</v>
      </c>
      <c r="O371">
        <v>3669</v>
      </c>
      <c r="P371">
        <v>12</v>
      </c>
      <c r="Q371" s="3" t="s">
        <v>5006</v>
      </c>
    </row>
    <row r="372" ht="232" hidden="1">
      <c r="A372" t="e">
        <f t="shared" ca="1" si="577"/>
        <v>#VALUE!</v>
      </c>
      <c r="B372" t="e">
        <f t="array" ref="B372" ca="1">_xlfn.XLOOKUP(Tabelle12[[#This Row],[ExperimentID]]&amp;Tabelle12[[#This Row],[NegotiationID]]&amp;Tabelle12[[#This Row],[MessageID]],ALL_IN_ONE[ExperimentID]&amp;ALL_IN_ONE[NegotiationID]&amp;ALL_IN_ONE[MessageID],ALL_IN_ONE[Gesamt_ID],,0)</f>
        <v>#VALUE!</v>
      </c>
      <c r="C372">
        <v>42206</v>
      </c>
      <c r="D372" t="s">
        <v>4699</v>
      </c>
      <c r="E372">
        <v>47951</v>
      </c>
      <c r="F372">
        <v>42196</v>
      </c>
      <c r="G372">
        <v>42193</v>
      </c>
      <c r="H372" t="s">
        <v>22</v>
      </c>
      <c r="I372" t="str">
        <f t="array" ref="I372">IFERROR(_xlfn.XLOOKUP(Tabelle12[[#This Row],[NegotiationID]]&amp;"FinalAccept",Tabelle12[NegotiationID]&amp;Tabelle12[ActionType],Tabelle12[ActionType],,0),_xlfn.XLOOKUP(Tabelle12[[#This Row],[NegotiationID]]&amp;"FinalReject",Tabelle12[NegotiationID]&amp;Tabelle12[ActionType],Tabelle12[ActionType],,0))</f>
        <v>FinalAccept</v>
      </c>
      <c r="N372">
        <v>416</v>
      </c>
      <c r="O372">
        <v>3669</v>
      </c>
      <c r="P372">
        <v>12</v>
      </c>
      <c r="Q372" s="3" t="s">
        <v>6770</v>
      </c>
    </row>
    <row r="373" ht="261" hidden="1">
      <c r="A373" t="e">
        <f t="shared" ca="1" si="577"/>
        <v>#VALUE!</v>
      </c>
      <c r="B373" t="e">
        <f t="array" ref="B373" ca="1">_xlfn.XLOOKUP(Tabelle12[[#This Row],[ExperimentID]]&amp;Tabelle12[[#This Row],[NegotiationID]]&amp;Tabelle12[[#This Row],[MessageID]],ALL_IN_ONE[ExperimentID]&amp;ALL_IN_ONE[NegotiationID]&amp;ALL_IN_ONE[MessageID],ALL_IN_ONE[Gesamt_ID],,0)</f>
        <v>#VALUE!</v>
      </c>
      <c r="C373">
        <v>42206</v>
      </c>
      <c r="D373" t="s">
        <v>4699</v>
      </c>
      <c r="E373">
        <v>48330</v>
      </c>
      <c r="F373">
        <v>42193</v>
      </c>
      <c r="G373">
        <v>42196</v>
      </c>
      <c r="H373" t="s">
        <v>24</v>
      </c>
      <c r="I373" t="str">
        <f t="array" ref="I373">IFERROR(_xlfn.XLOOKUP(Tabelle12[[#This Row],[NegotiationID]]&amp;"FinalAccept",Tabelle12[NegotiationID]&amp;Tabelle12[ActionType],Tabelle12[ActionType],,0),_xlfn.XLOOKUP(Tabelle12[[#This Row],[NegotiationID]]&amp;"FinalReject",Tabelle12[NegotiationID]&amp;Tabelle12[ActionType],Tabelle12[ActionType],,0))</f>
        <v>FinalAccept</v>
      </c>
      <c r="N373">
        <v>468</v>
      </c>
      <c r="O373">
        <v>3669</v>
      </c>
      <c r="P373">
        <v>12</v>
      </c>
      <c r="Q373" s="3" t="s">
        <v>6771</v>
      </c>
    </row>
    <row r="374" ht="15" customHeight="1">
      <c r="A374" t="e">
        <f t="shared" ca="1" si="577"/>
        <v>#VALUE!</v>
      </c>
      <c r="B374" t="e">
        <f t="array" ref="B374" ca="1">_xlfn.XLOOKUP(Tabelle12[[#This Row],[ExperimentID]]&amp;Tabelle12[[#This Row],[NegotiationID]]&amp;Tabelle12[[#This Row],[MessageID]],ALL_IN_ONE[ExperimentID]&amp;ALL_IN_ONE[NegotiationID]&amp;ALL_IN_ONE[MessageID],ALL_IN_ONE[Gesamt_ID],,0)</f>
        <v>#VALUE!</v>
      </c>
      <c r="C374">
        <v>42206</v>
      </c>
      <c r="D374" t="s">
        <v>4699</v>
      </c>
      <c r="E374">
        <v>48493</v>
      </c>
      <c r="F374">
        <v>42196</v>
      </c>
      <c r="G374">
        <v>42193</v>
      </c>
      <c r="H374" t="s">
        <v>31</v>
      </c>
      <c r="I374" t="str">
        <f t="array" ref="I374">IFERROR(_xlfn.XLOOKUP(Tabelle12[[#This Row],[NegotiationID]]&amp;"FinalAccept",Tabelle12[NegotiationID]&amp;Tabelle12[ActionType],Tabelle12[ActionType],,0),_xlfn.XLOOKUP(Tabelle12[[#This Row],[NegotiationID]]&amp;"FinalReject",Tabelle12[NegotiationID]&amp;Tabelle12[ActionType],Tabelle12[ActionType],,0))</f>
        <v>FinalAccept</v>
      </c>
      <c r="J374">
        <v>0.9375</v>
      </c>
      <c r="K374">
        <v>0.02</v>
      </c>
      <c r="L374">
        <v>0.95750000000000002</v>
      </c>
      <c r="M374">
        <v>0.91749999999999998</v>
      </c>
      <c r="N374">
        <v>190</v>
      </c>
      <c r="O374">
        <v>3669</v>
      </c>
      <c r="P374">
        <v>12</v>
      </c>
      <c r="Q374" s="3" t="s">
        <v>5007</v>
      </c>
    </row>
    <row r="375" ht="15" customHeight="1">
      <c r="A375" t="e">
        <f t="shared" ca="1" si="577"/>
        <v>#VALUE!</v>
      </c>
      <c r="B375" t="e">
        <f t="array" ref="B375" ca="1">_xlfn.XLOOKUP(Tabelle12[[#This Row],[ExperimentID]]&amp;Tabelle12[[#This Row],[NegotiationID]]&amp;Tabelle12[[#This Row],[MessageID]],ALL_IN_ONE[ExperimentID]&amp;ALL_IN_ONE[NegotiationID]&amp;ALL_IN_ONE[MessageID],ALL_IN_ONE[Gesamt_ID],,0)</f>
        <v>#VALUE!</v>
      </c>
      <c r="C375">
        <v>42206</v>
      </c>
      <c r="D375" t="s">
        <v>4699</v>
      </c>
      <c r="E375">
        <v>48601</v>
      </c>
      <c r="F375">
        <v>42193</v>
      </c>
      <c r="G375">
        <v>42196</v>
      </c>
      <c r="H375" t="s">
        <v>31</v>
      </c>
      <c r="I375" t="str">
        <f t="array" ref="I375">IFERROR(_xlfn.XLOOKUP(Tabelle12[[#This Row],[NegotiationID]]&amp;"FinalAccept",Tabelle12[NegotiationID]&amp;Tabelle12[ActionType],Tabelle12[ActionType],,0),_xlfn.XLOOKUP(Tabelle12[[#This Row],[NegotiationID]]&amp;"FinalReject",Tabelle12[NegotiationID]&amp;Tabelle12[ActionType],Tabelle12[ActionType],,0))</f>
        <v>FinalAccept</v>
      </c>
      <c r="J375">
        <v>0.85999999999999999</v>
      </c>
      <c r="K375">
        <v>0.186</v>
      </c>
      <c r="L375">
        <v>1.046</v>
      </c>
      <c r="M375">
        <v>0.67400000000000004</v>
      </c>
      <c r="N375">
        <v>165</v>
      </c>
      <c r="O375">
        <v>3669</v>
      </c>
      <c r="P375">
        <v>12</v>
      </c>
      <c r="Q375" s="3" t="s">
        <v>5008</v>
      </c>
    </row>
    <row r="376" ht="15" customHeight="1">
      <c r="A376" t="e">
        <f t="shared" ca="1" si="577"/>
        <v>#VALUE!</v>
      </c>
      <c r="B376" t="e">
        <f t="array" ref="B376" ca="1">_xlfn.XLOOKUP(Tabelle12[[#This Row],[ExperimentID]]&amp;Tabelle12[[#This Row],[NegotiationID]]&amp;Tabelle12[[#This Row],[MessageID]],ALL_IN_ONE[ExperimentID]&amp;ALL_IN_ONE[NegotiationID]&amp;ALL_IN_ONE[MessageID],ALL_IN_ONE[Gesamt_ID],,0)</f>
        <v>#VALUE!</v>
      </c>
      <c r="C376">
        <v>42206</v>
      </c>
      <c r="D376" t="s">
        <v>4699</v>
      </c>
      <c r="E376">
        <v>48705</v>
      </c>
      <c r="F376">
        <v>42196</v>
      </c>
      <c r="G376">
        <v>42193</v>
      </c>
      <c r="H376" t="s">
        <v>31</v>
      </c>
      <c r="I376" t="str">
        <f t="array" ref="I376">IFERROR(_xlfn.XLOOKUP(Tabelle12[[#This Row],[NegotiationID]]&amp;"FinalAccept",Tabelle12[NegotiationID]&amp;Tabelle12[ActionType],Tabelle12[ActionType],,0),_xlfn.XLOOKUP(Tabelle12[[#This Row],[NegotiationID]]&amp;"FinalReject",Tabelle12[NegotiationID]&amp;Tabelle12[ActionType],Tabelle12[ActionType],,0))</f>
        <v>FinalAccept</v>
      </c>
      <c r="J376">
        <v>0.79849999999999999</v>
      </c>
      <c r="K376">
        <v>0.25080000000000002</v>
      </c>
      <c r="L376">
        <v>1.0492999999999999</v>
      </c>
      <c r="M376">
        <v>0.54769999999999996</v>
      </c>
      <c r="N376">
        <v>585</v>
      </c>
      <c r="O376">
        <v>3669</v>
      </c>
      <c r="P376">
        <v>12</v>
      </c>
      <c r="Q376" s="3" t="s">
        <v>5009</v>
      </c>
    </row>
    <row r="377" ht="15" customHeight="1">
      <c r="A377" t="e">
        <f t="shared" ca="1" si="577"/>
        <v>#VALUE!</v>
      </c>
      <c r="B377" t="e">
        <f t="array" ref="B377" ca="1">_xlfn.XLOOKUP(Tabelle12[[#This Row],[ExperimentID]]&amp;Tabelle12[[#This Row],[NegotiationID]]&amp;Tabelle12[[#This Row],[MessageID]],ALL_IN_ONE[ExperimentID]&amp;ALL_IN_ONE[NegotiationID]&amp;ALL_IN_ONE[MessageID],ALL_IN_ONE[Gesamt_ID],,0)</f>
        <v>#VALUE!</v>
      </c>
      <c r="C377">
        <v>42206</v>
      </c>
      <c r="D377" t="s">
        <v>4699</v>
      </c>
      <c r="E377">
        <v>48866</v>
      </c>
      <c r="F377">
        <v>42193</v>
      </c>
      <c r="G377">
        <v>42196</v>
      </c>
      <c r="H377" t="s">
        <v>31</v>
      </c>
      <c r="I377" t="str">
        <f t="array" ref="I377">IFERROR(_xlfn.XLOOKUP(Tabelle12[[#This Row],[NegotiationID]]&amp;"FinalAccept",Tabelle12[NegotiationID]&amp;Tabelle12[ActionType],Tabelle12[ActionType],,0),_xlfn.XLOOKUP(Tabelle12[[#This Row],[NegotiationID]]&amp;"FinalReject",Tabelle12[NegotiationID]&amp;Tabelle12[ActionType],Tabelle12[ActionType],,0))</f>
        <v>FinalAccept</v>
      </c>
      <c r="J377">
        <v>0.72829999999999995</v>
      </c>
      <c r="K377">
        <v>0.29099999999999998</v>
      </c>
      <c r="L377">
        <v>1.0193000000000001</v>
      </c>
      <c r="M377">
        <v>0.43730000000000002</v>
      </c>
      <c r="N377">
        <v>452</v>
      </c>
      <c r="O377">
        <v>3669</v>
      </c>
      <c r="P377">
        <v>12</v>
      </c>
      <c r="Q377" s="3" t="s">
        <v>5010</v>
      </c>
    </row>
    <row r="378" ht="15" customHeight="1">
      <c r="A378" t="e">
        <f t="shared" ca="1" si="577"/>
        <v>#VALUE!</v>
      </c>
      <c r="B378" t="e">
        <f t="array" ref="B378" ca="1">_xlfn.XLOOKUP(Tabelle12[[#This Row],[ExperimentID]]&amp;Tabelle12[[#This Row],[NegotiationID]]&amp;Tabelle12[[#This Row],[MessageID]],ALL_IN_ONE[ExperimentID]&amp;ALL_IN_ONE[NegotiationID]&amp;ALL_IN_ONE[MessageID],ALL_IN_ONE[Gesamt_ID],,0)</f>
        <v>#VALUE!</v>
      </c>
      <c r="C378">
        <v>42206</v>
      </c>
      <c r="D378" t="s">
        <v>4699</v>
      </c>
      <c r="E378">
        <v>48981</v>
      </c>
      <c r="F378">
        <v>42196</v>
      </c>
      <c r="G378">
        <v>42193</v>
      </c>
      <c r="H378" t="s">
        <v>31</v>
      </c>
      <c r="I378" t="str">
        <f t="array" ref="I378">IFERROR(_xlfn.XLOOKUP(Tabelle12[[#This Row],[NegotiationID]]&amp;"FinalAccept",Tabelle12[NegotiationID]&amp;Tabelle12[ActionType],Tabelle12[ActionType],,0),_xlfn.XLOOKUP(Tabelle12[[#This Row],[NegotiationID]]&amp;"FinalReject",Tabelle12[NegotiationID]&amp;Tabelle12[ActionType],Tabelle12[ActionType],,0))</f>
        <v>FinalAccept</v>
      </c>
      <c r="J378">
        <v>0.59599999999999997</v>
      </c>
      <c r="K378">
        <v>0.46250000000000002</v>
      </c>
      <c r="L378">
        <v>1.0585</v>
      </c>
      <c r="M378">
        <v>0.13350000000000001</v>
      </c>
      <c r="N378">
        <v>484</v>
      </c>
      <c r="O378">
        <v>3669</v>
      </c>
      <c r="P378">
        <v>12</v>
      </c>
      <c r="Q378" s="3" t="s">
        <v>5011</v>
      </c>
    </row>
    <row r="379" ht="15" customHeight="1">
      <c r="A379" t="e">
        <f t="shared" ca="1" si="577"/>
        <v>#VALUE!</v>
      </c>
      <c r="B379" t="e">
        <f t="array" ref="B379" ca="1">_xlfn.XLOOKUP(Tabelle12[[#This Row],[ExperimentID]]&amp;Tabelle12[[#This Row],[NegotiationID]]&amp;Tabelle12[[#This Row],[MessageID]],ALL_IN_ONE[ExperimentID]&amp;ALL_IN_ONE[NegotiationID]&amp;ALL_IN_ONE[MessageID],ALL_IN_ONE[Gesamt_ID],,0)</f>
        <v>#VALUE!</v>
      </c>
      <c r="C379">
        <v>42206</v>
      </c>
      <c r="D379" t="s">
        <v>4699</v>
      </c>
      <c r="E379">
        <v>49257</v>
      </c>
      <c r="F379">
        <v>42193</v>
      </c>
      <c r="G379">
        <v>42196</v>
      </c>
      <c r="H379" t="s">
        <v>31</v>
      </c>
      <c r="I379" t="str">
        <f t="array" ref="I379">IFERROR(_xlfn.XLOOKUP(Tabelle12[[#This Row],[NegotiationID]]&amp;"FinalAccept",Tabelle12[NegotiationID]&amp;Tabelle12[ActionType],Tabelle12[ActionType],,0),_xlfn.XLOOKUP(Tabelle12[[#This Row],[NegotiationID]]&amp;"FinalReject",Tabelle12[NegotiationID]&amp;Tabelle12[ActionType],Tabelle12[ActionType],,0))</f>
        <v>FinalAccept</v>
      </c>
      <c r="J379">
        <v>0.61250000000000004</v>
      </c>
      <c r="K379">
        <v>0.41599999999999998</v>
      </c>
      <c r="L379">
        <v>1.0285</v>
      </c>
      <c r="M379">
        <v>0.19650000000000001</v>
      </c>
      <c r="N379">
        <v>370</v>
      </c>
      <c r="O379">
        <v>3669</v>
      </c>
      <c r="P379">
        <v>12</v>
      </c>
      <c r="Q379" s="3" t="s">
        <v>5012</v>
      </c>
    </row>
    <row r="380" ht="15" customHeight="1">
      <c r="A380" t="e">
        <f t="shared" ca="1" si="577"/>
        <v>#VALUE!</v>
      </c>
      <c r="B380" t="e">
        <f t="array" ref="B380" ca="1">_xlfn.XLOOKUP(Tabelle12[[#This Row],[ExperimentID]]&amp;Tabelle12[[#This Row],[NegotiationID]]&amp;Tabelle12[[#This Row],[MessageID]],ALL_IN_ONE[ExperimentID]&amp;ALL_IN_ONE[NegotiationID]&amp;ALL_IN_ONE[MessageID],ALL_IN_ONE[Gesamt_ID],,0)</f>
        <v>#VALUE!</v>
      </c>
      <c r="C380">
        <v>42206</v>
      </c>
      <c r="D380" t="s">
        <v>4699</v>
      </c>
      <c r="E380">
        <v>49292</v>
      </c>
      <c r="F380">
        <v>42196</v>
      </c>
      <c r="G380">
        <v>42193</v>
      </c>
      <c r="H380" t="s">
        <v>31</v>
      </c>
      <c r="I380" t="str">
        <f t="array" ref="I380">IFERROR(_xlfn.XLOOKUP(Tabelle12[[#This Row],[NegotiationID]]&amp;"FinalAccept",Tabelle12[NegotiationID]&amp;Tabelle12[ActionType],Tabelle12[ActionType],,0),_xlfn.XLOOKUP(Tabelle12[[#This Row],[NegotiationID]]&amp;"FinalReject",Tabelle12[NegotiationID]&amp;Tabelle12[ActionType],Tabelle12[ActionType],,0))</f>
        <v>FinalAccept</v>
      </c>
      <c r="J380">
        <v>0.46999999999999997</v>
      </c>
      <c r="K380">
        <v>0.52249999999999996</v>
      </c>
      <c r="L380">
        <v>0.99250000000000005</v>
      </c>
      <c r="M380">
        <v>0.052499999999999998</v>
      </c>
      <c r="N380">
        <v>177</v>
      </c>
      <c r="O380">
        <v>3669</v>
      </c>
      <c r="P380">
        <v>12</v>
      </c>
      <c r="Q380" s="3" t="s">
        <v>5013</v>
      </c>
    </row>
    <row r="381" ht="15" customHeight="1">
      <c r="A381" t="e">
        <f t="shared" ca="1" si="577"/>
        <v>#VALUE!</v>
      </c>
      <c r="B381" t="e">
        <f t="array" ref="B381" ca="1">_xlfn.XLOOKUP(Tabelle12[[#This Row],[ExperimentID]]&amp;Tabelle12[[#This Row],[NegotiationID]]&amp;Tabelle12[[#This Row],[MessageID]],ALL_IN_ONE[ExperimentID]&amp;ALL_IN_ONE[NegotiationID]&amp;ALL_IN_ONE[MessageID],ALL_IN_ONE[Gesamt_ID],,0)</f>
        <v>#VALUE!</v>
      </c>
      <c r="C381">
        <v>42206</v>
      </c>
      <c r="D381" t="s">
        <v>4699</v>
      </c>
      <c r="E381">
        <v>49476</v>
      </c>
      <c r="F381">
        <v>42193</v>
      </c>
      <c r="G381">
        <v>42196</v>
      </c>
      <c r="H381" t="s">
        <v>20</v>
      </c>
      <c r="I381" t="str">
        <f t="array" ref="I381">IFERROR(_xlfn.XLOOKUP(Tabelle12[[#This Row],[NegotiationID]]&amp;"FinalAccept",Tabelle12[NegotiationID]&amp;Tabelle12[ActionType],Tabelle12[ActionType],,0),_xlfn.XLOOKUP(Tabelle12[[#This Row],[NegotiationID]]&amp;"FinalReject",Tabelle12[NegotiationID]&amp;Tabelle12[ActionType],Tabelle12[ActionType],,0))</f>
        <v>FinalAccept</v>
      </c>
      <c r="J381">
        <v>0.52249999999999996</v>
      </c>
      <c r="K381">
        <v>0.46999999999999997</v>
      </c>
      <c r="L381">
        <v>0.99250000000000005</v>
      </c>
      <c r="M381">
        <v>0.052499999999999998</v>
      </c>
      <c r="N381">
        <v>120</v>
      </c>
      <c r="O381">
        <v>3669</v>
      </c>
      <c r="P381">
        <v>12</v>
      </c>
      <c r="Q381" s="3" t="s">
        <v>5014</v>
      </c>
    </row>
    <row r="382" ht="14.5" hidden="1">
      <c r="A382" t="e">
        <f t="shared" ca="1" si="577"/>
        <v>#VALUE!</v>
      </c>
      <c r="B382" t="e">
        <f t="array" ref="B382" ca="1">_xlfn.XLOOKUP(Tabelle12[[#This Row],[ExperimentID]]&amp;Tabelle12[[#This Row],[NegotiationID]]&amp;Tabelle12[[#This Row],[MessageID]],ALL_IN_ONE[ExperimentID]&amp;ALL_IN_ONE[NegotiationID]&amp;ALL_IN_ONE[MessageID],ALL_IN_ONE[Gesamt_ID],,0)</f>
        <v>#VALUE!</v>
      </c>
      <c r="C382">
        <v>42234</v>
      </c>
      <c r="D382" t="s">
        <v>4699</v>
      </c>
      <c r="E382">
        <v>42235</v>
      </c>
      <c r="H382" t="s">
        <v>6019</v>
      </c>
      <c r="I382" t="str">
        <f t="array" ref="I382">IFERROR(_xlfn.XLOOKUP(Tabelle12[[#This Row],[NegotiationID]]&amp;"FinalAccept",Tabelle12[NegotiationID]&amp;Tabelle12[ActionType],Tabelle12[ActionType],,0),_xlfn.XLOOKUP(Tabelle12[[#This Row],[NegotiationID]]&amp;"FinalReject",Tabelle12[NegotiationID]&amp;Tabelle12[ActionType],Tabelle12[ActionType],,0))</f>
        <v>FinalReject</v>
      </c>
      <c r="N382">
        <v>21</v>
      </c>
      <c r="O382">
        <v>2467</v>
      </c>
      <c r="P382">
        <v>12</v>
      </c>
    </row>
    <row r="383" ht="15" customHeight="1">
      <c r="A383" t="e">
        <f t="shared" ca="1" si="577"/>
        <v>#VALUE!</v>
      </c>
      <c r="B383" t="e">
        <f t="array" ref="B383" ca="1">_xlfn.XLOOKUP(Tabelle12[[#This Row],[ExperimentID]]&amp;Tabelle12[[#This Row],[NegotiationID]]&amp;Tabelle12[[#This Row],[MessageID]],ALL_IN_ONE[ExperimentID]&amp;ALL_IN_ONE[NegotiationID]&amp;ALL_IN_ONE[MessageID],ALL_IN_ONE[Gesamt_ID],,0)</f>
        <v>#VALUE!</v>
      </c>
      <c r="C383">
        <v>42234</v>
      </c>
      <c r="D383" t="s">
        <v>4699</v>
      </c>
      <c r="E383">
        <v>47542</v>
      </c>
      <c r="F383">
        <v>42221</v>
      </c>
      <c r="G383">
        <v>42224</v>
      </c>
      <c r="H383" t="s">
        <v>158</v>
      </c>
      <c r="I383" t="str">
        <f t="array" ref="I383">IFERROR(_xlfn.XLOOKUP(Tabelle12[[#This Row],[NegotiationID]]&amp;"FinalAccept",Tabelle12[NegotiationID]&amp;Tabelle12[ActionType],Tabelle12[ActionType],,0),_xlfn.XLOOKUP(Tabelle12[[#This Row],[NegotiationID]]&amp;"FinalReject",Tabelle12[NegotiationID]&amp;Tabelle12[ActionType],Tabelle12[ActionType],,0))</f>
        <v>FinalReject</v>
      </c>
      <c r="J383">
        <v>1</v>
      </c>
      <c r="K383">
        <v>0</v>
      </c>
      <c r="L383">
        <v>1</v>
      </c>
      <c r="M383">
        <v>1</v>
      </c>
      <c r="N383">
        <v>143</v>
      </c>
      <c r="O383">
        <v>2467</v>
      </c>
      <c r="P383">
        <v>12</v>
      </c>
      <c r="Q383" s="3" t="s">
        <v>5015</v>
      </c>
    </row>
    <row r="384" ht="15" customHeight="1">
      <c r="A384" t="e">
        <f t="shared" ca="1" si="577"/>
        <v>#VALUE!</v>
      </c>
      <c r="B384" t="e">
        <f t="array" ref="B384" ca="1">_xlfn.XLOOKUP(Tabelle12[[#This Row],[ExperimentID]]&amp;Tabelle12[[#This Row],[NegotiationID]]&amp;Tabelle12[[#This Row],[MessageID]],ALL_IN_ONE[ExperimentID]&amp;ALL_IN_ONE[NegotiationID]&amp;ALL_IN_ONE[MessageID],ALL_IN_ONE[Gesamt_ID],,0)</f>
        <v>#VALUE!</v>
      </c>
      <c r="C384">
        <v>42234</v>
      </c>
      <c r="D384" t="s">
        <v>4699</v>
      </c>
      <c r="E384">
        <v>48221</v>
      </c>
      <c r="F384">
        <v>42224</v>
      </c>
      <c r="G384">
        <v>42221</v>
      </c>
      <c r="H384" t="s">
        <v>31</v>
      </c>
      <c r="I384" t="str">
        <f t="array" ref="I384">IFERROR(_xlfn.XLOOKUP(Tabelle12[[#This Row],[NegotiationID]]&amp;"FinalAccept",Tabelle12[NegotiationID]&amp;Tabelle12[ActionType],Tabelle12[ActionType],,0),_xlfn.XLOOKUP(Tabelle12[[#This Row],[NegotiationID]]&amp;"FinalReject",Tabelle12[NegotiationID]&amp;Tabelle12[ActionType],Tabelle12[ActionType],,0))</f>
        <v>FinalReject</v>
      </c>
      <c r="J384">
        <v>1</v>
      </c>
      <c r="K384">
        <v>0</v>
      </c>
      <c r="L384">
        <v>1</v>
      </c>
      <c r="M384">
        <v>1</v>
      </c>
      <c r="N384">
        <v>249</v>
      </c>
      <c r="O384">
        <v>2467</v>
      </c>
      <c r="P384">
        <v>12</v>
      </c>
      <c r="Q384" s="3" t="s">
        <v>5016</v>
      </c>
    </row>
    <row r="385" ht="15" customHeight="1">
      <c r="A385" t="e">
        <f t="shared" ca="1" si="577"/>
        <v>#VALUE!</v>
      </c>
      <c r="B385" t="e">
        <f t="array" ref="B385" ca="1">_xlfn.XLOOKUP(Tabelle12[[#This Row],[ExperimentID]]&amp;Tabelle12[[#This Row],[NegotiationID]]&amp;Tabelle12[[#This Row],[MessageID]],ALL_IN_ONE[ExperimentID]&amp;ALL_IN_ONE[NegotiationID]&amp;ALL_IN_ONE[MessageID],ALL_IN_ONE[Gesamt_ID],,0)</f>
        <v>#VALUE!</v>
      </c>
      <c r="C385">
        <v>42234</v>
      </c>
      <c r="D385" t="s">
        <v>4699</v>
      </c>
      <c r="E385">
        <v>48348</v>
      </c>
      <c r="F385">
        <v>42221</v>
      </c>
      <c r="G385">
        <v>42224</v>
      </c>
      <c r="H385" t="s">
        <v>31</v>
      </c>
      <c r="I385" t="str">
        <f t="array" ref="I385">IFERROR(_xlfn.XLOOKUP(Tabelle12[[#This Row],[NegotiationID]]&amp;"FinalAccept",Tabelle12[NegotiationID]&amp;Tabelle12[ActionType],Tabelle12[ActionType],,0),_xlfn.XLOOKUP(Tabelle12[[#This Row],[NegotiationID]]&amp;"FinalReject",Tabelle12[NegotiationID]&amp;Tabelle12[ActionType],Tabelle12[ActionType],,0))</f>
        <v>FinalReject</v>
      </c>
      <c r="J385">
        <v>0.94669999999999999</v>
      </c>
      <c r="K385">
        <v>0.040000000000000001</v>
      </c>
      <c r="L385">
        <v>0.98670000000000002</v>
      </c>
      <c r="M385">
        <v>0.90669999999999995</v>
      </c>
      <c r="N385">
        <v>238</v>
      </c>
      <c r="O385">
        <v>2467</v>
      </c>
      <c r="P385">
        <v>12</v>
      </c>
      <c r="Q385" s="3" t="s">
        <v>5017</v>
      </c>
    </row>
    <row r="386" ht="15" customHeight="1">
      <c r="A386" t="e">
        <f t="shared" ref="A386:A449" ca="1" si="578">MID(CELL("Dateiname",$A$1),FIND("]",CELL("Dateiname",$A$1))+1,31)</f>
        <v>#VALUE!</v>
      </c>
      <c r="B386" t="e">
        <f t="array" ref="B386" ca="1">_xlfn.XLOOKUP(Tabelle12[[#This Row],[ExperimentID]]&amp;Tabelle12[[#This Row],[NegotiationID]]&amp;Tabelle12[[#This Row],[MessageID]],ALL_IN_ONE[ExperimentID]&amp;ALL_IN_ONE[NegotiationID]&amp;ALL_IN_ONE[MessageID],ALL_IN_ONE[Gesamt_ID],,0)</f>
        <v>#VALUE!</v>
      </c>
      <c r="C386">
        <v>42234</v>
      </c>
      <c r="D386" t="s">
        <v>4699</v>
      </c>
      <c r="E386">
        <v>48378</v>
      </c>
      <c r="F386">
        <v>42224</v>
      </c>
      <c r="G386">
        <v>42221</v>
      </c>
      <c r="H386" t="s">
        <v>31</v>
      </c>
      <c r="I386" t="str">
        <f t="array" ref="I386">IFERROR(_xlfn.XLOOKUP(Tabelle12[[#This Row],[NegotiationID]]&amp;"FinalAccept",Tabelle12[NegotiationID]&amp;Tabelle12[ActionType],Tabelle12[ActionType],,0),_xlfn.XLOOKUP(Tabelle12[[#This Row],[NegotiationID]]&amp;"FinalReject",Tabelle12[NegotiationID]&amp;Tabelle12[ActionType],Tabelle12[ActionType],,0))</f>
        <v>FinalReject</v>
      </c>
      <c r="J386">
        <v>0.95499999999999996</v>
      </c>
      <c r="K386">
        <v>0.037499999999999999</v>
      </c>
      <c r="L386">
        <v>0.99250000000000005</v>
      </c>
      <c r="M386">
        <v>0.91749999999999998</v>
      </c>
      <c r="N386">
        <v>239</v>
      </c>
      <c r="O386">
        <v>2467</v>
      </c>
      <c r="P386">
        <v>12</v>
      </c>
      <c r="Q386" s="3" t="s">
        <v>5018</v>
      </c>
    </row>
    <row r="387" ht="15" customHeight="1">
      <c r="A387" t="e">
        <f t="shared" ca="1" si="578"/>
        <v>#VALUE!</v>
      </c>
      <c r="B387" t="e">
        <f t="array" ref="B387" ca="1">_xlfn.XLOOKUP(Tabelle12[[#This Row],[ExperimentID]]&amp;Tabelle12[[#This Row],[NegotiationID]]&amp;Tabelle12[[#This Row],[MessageID]],ALL_IN_ONE[ExperimentID]&amp;ALL_IN_ONE[NegotiationID]&amp;ALL_IN_ONE[MessageID],ALL_IN_ONE[Gesamt_ID],,0)</f>
        <v>#VALUE!</v>
      </c>
      <c r="C387">
        <v>42234</v>
      </c>
      <c r="D387" t="s">
        <v>4699</v>
      </c>
      <c r="E387">
        <v>48759</v>
      </c>
      <c r="F387">
        <v>42221</v>
      </c>
      <c r="G387">
        <v>42224</v>
      </c>
      <c r="H387" t="s">
        <v>31</v>
      </c>
      <c r="I387" t="str">
        <f t="array" ref="I387">IFERROR(_xlfn.XLOOKUP(Tabelle12[[#This Row],[NegotiationID]]&amp;"FinalAccept",Tabelle12[NegotiationID]&amp;Tabelle12[ActionType],Tabelle12[ActionType],,0),_xlfn.XLOOKUP(Tabelle12[[#This Row],[NegotiationID]]&amp;"FinalReject",Tabelle12[NegotiationID]&amp;Tabelle12[ActionType],Tabelle12[ActionType],,0))</f>
        <v>FinalReject</v>
      </c>
      <c r="J387">
        <v>0.6008</v>
      </c>
      <c r="K387">
        <v>0.3735</v>
      </c>
      <c r="L387">
        <v>0.97430000000000005</v>
      </c>
      <c r="M387">
        <v>0.2273</v>
      </c>
      <c r="N387">
        <v>82</v>
      </c>
      <c r="O387">
        <v>2467</v>
      </c>
      <c r="P387">
        <v>12</v>
      </c>
      <c r="Q387" s="3" t="s">
        <v>5019</v>
      </c>
    </row>
    <row r="388" ht="15" customHeight="1">
      <c r="A388" t="e">
        <f t="shared" ca="1" si="578"/>
        <v>#VALUE!</v>
      </c>
      <c r="B388" t="e">
        <f t="array" ref="B388" ca="1">_xlfn.XLOOKUP(Tabelle12[[#This Row],[ExperimentID]]&amp;Tabelle12[[#This Row],[NegotiationID]]&amp;Tabelle12[[#This Row],[MessageID]],ALL_IN_ONE[ExperimentID]&amp;ALL_IN_ONE[NegotiationID]&amp;ALL_IN_ONE[MessageID],ALL_IN_ONE[Gesamt_ID],,0)</f>
        <v>#VALUE!</v>
      </c>
      <c r="C388">
        <v>42234</v>
      </c>
      <c r="D388" t="s">
        <v>4699</v>
      </c>
      <c r="E388">
        <v>48794</v>
      </c>
      <c r="F388">
        <v>42224</v>
      </c>
      <c r="G388">
        <v>42221</v>
      </c>
      <c r="H388" t="s">
        <v>31</v>
      </c>
      <c r="I388" t="str">
        <f t="array" ref="I388">IFERROR(_xlfn.XLOOKUP(Tabelle12[[#This Row],[NegotiationID]]&amp;"FinalAccept",Tabelle12[NegotiationID]&amp;Tabelle12[ActionType],Tabelle12[ActionType],,0),_xlfn.XLOOKUP(Tabelle12[[#This Row],[NegotiationID]]&amp;"FinalReject",Tabelle12[NegotiationID]&amp;Tabelle12[ActionType],Tabelle12[ActionType],,0))</f>
        <v>FinalReject</v>
      </c>
      <c r="J388">
        <v>0.71350000000000002</v>
      </c>
      <c r="K388">
        <v>0.31330000000000002</v>
      </c>
      <c r="L388">
        <v>1.0267999999999999</v>
      </c>
      <c r="M388">
        <v>0.4002</v>
      </c>
      <c r="N388">
        <v>265</v>
      </c>
      <c r="O388">
        <v>2467</v>
      </c>
      <c r="P388">
        <v>12</v>
      </c>
      <c r="Q388" s="3" t="s">
        <v>5020</v>
      </c>
    </row>
    <row r="389" ht="15" customHeight="1">
      <c r="A389" t="e">
        <f t="shared" ca="1" si="578"/>
        <v>#VALUE!</v>
      </c>
      <c r="B389" t="e">
        <f t="array" ref="B389" ca="1">_xlfn.XLOOKUP(Tabelle12[[#This Row],[ExperimentID]]&amp;Tabelle12[[#This Row],[NegotiationID]]&amp;Tabelle12[[#This Row],[MessageID]],ALL_IN_ONE[ExperimentID]&amp;ALL_IN_ONE[NegotiationID]&amp;ALL_IN_ONE[MessageID],ALL_IN_ONE[Gesamt_ID],,0)</f>
        <v>#VALUE!</v>
      </c>
      <c r="C389">
        <v>42234</v>
      </c>
      <c r="D389" t="s">
        <v>4699</v>
      </c>
      <c r="E389">
        <v>48856</v>
      </c>
      <c r="F389">
        <v>42221</v>
      </c>
      <c r="G389">
        <v>42224</v>
      </c>
      <c r="H389" t="s">
        <v>31</v>
      </c>
      <c r="I389" t="str">
        <f t="array" ref="I389">IFERROR(_xlfn.XLOOKUP(Tabelle12[[#This Row],[NegotiationID]]&amp;"FinalAccept",Tabelle12[NegotiationID]&amp;Tabelle12[ActionType],Tabelle12[ActionType],,0),_xlfn.XLOOKUP(Tabelle12[[#This Row],[NegotiationID]]&amp;"FinalReject",Tabelle12[NegotiationID]&amp;Tabelle12[ActionType],Tabelle12[ActionType],,0))</f>
        <v>FinalReject</v>
      </c>
      <c r="J389">
        <v>0.55330000000000001</v>
      </c>
      <c r="K389">
        <v>0.40500000000000003</v>
      </c>
      <c r="L389">
        <v>0.95830000000000004</v>
      </c>
      <c r="M389">
        <v>0.14829999999999999</v>
      </c>
      <c r="N389">
        <v>146</v>
      </c>
      <c r="O389">
        <v>2467</v>
      </c>
      <c r="P389">
        <v>12</v>
      </c>
      <c r="Q389" s="3" t="s">
        <v>5021</v>
      </c>
    </row>
    <row r="390" ht="15" customHeight="1">
      <c r="A390" t="e">
        <f t="shared" ca="1" si="578"/>
        <v>#VALUE!</v>
      </c>
      <c r="B390" t="e">
        <f t="array" ref="B390" ca="1">_xlfn.XLOOKUP(Tabelle12[[#This Row],[ExperimentID]]&amp;Tabelle12[[#This Row],[NegotiationID]]&amp;Tabelle12[[#This Row],[MessageID]],ALL_IN_ONE[ExperimentID]&amp;ALL_IN_ONE[NegotiationID]&amp;ALL_IN_ONE[MessageID],ALL_IN_ONE[Gesamt_ID],,0)</f>
        <v>#VALUE!</v>
      </c>
      <c r="C390">
        <v>42234</v>
      </c>
      <c r="D390" t="s">
        <v>4699</v>
      </c>
      <c r="E390">
        <v>49340</v>
      </c>
      <c r="F390">
        <v>42224</v>
      </c>
      <c r="G390">
        <v>42221</v>
      </c>
      <c r="H390" t="s">
        <v>31</v>
      </c>
      <c r="I390" t="str">
        <f t="array" ref="I390">IFERROR(_xlfn.XLOOKUP(Tabelle12[[#This Row],[NegotiationID]]&amp;"FinalAccept",Tabelle12[NegotiationID]&amp;Tabelle12[ActionType],Tabelle12[ActionType],,0),_xlfn.XLOOKUP(Tabelle12[[#This Row],[NegotiationID]]&amp;"FinalReject",Tabelle12[NegotiationID]&amp;Tabelle12[ActionType],Tabelle12[ActionType],,0))</f>
        <v>FinalReject</v>
      </c>
      <c r="J390">
        <v>0.67600000000000005</v>
      </c>
      <c r="K390">
        <v>0.35580000000000001</v>
      </c>
      <c r="L390">
        <v>1.0318000000000001</v>
      </c>
      <c r="M390">
        <v>0.32019999999999998</v>
      </c>
      <c r="N390">
        <v>204</v>
      </c>
      <c r="O390">
        <v>2467</v>
      </c>
      <c r="P390">
        <v>12</v>
      </c>
      <c r="Q390" s="3" t="s">
        <v>5022</v>
      </c>
    </row>
    <row r="391" ht="15" customHeight="1">
      <c r="A391" t="e">
        <f t="shared" ca="1" si="578"/>
        <v>#VALUE!</v>
      </c>
      <c r="B391" t="e">
        <f t="array" ref="B391" ca="1">_xlfn.XLOOKUP(Tabelle12[[#This Row],[ExperimentID]]&amp;Tabelle12[[#This Row],[NegotiationID]]&amp;Tabelle12[[#This Row],[MessageID]],ALL_IN_ONE[ExperimentID]&amp;ALL_IN_ONE[NegotiationID]&amp;ALL_IN_ONE[MessageID],ALL_IN_ONE[Gesamt_ID],,0)</f>
        <v>#VALUE!</v>
      </c>
      <c r="C391">
        <v>42234</v>
      </c>
      <c r="D391" t="s">
        <v>4699</v>
      </c>
      <c r="E391">
        <v>49397</v>
      </c>
      <c r="F391">
        <v>42221</v>
      </c>
      <c r="G391">
        <v>42224</v>
      </c>
      <c r="H391" t="s">
        <v>31</v>
      </c>
      <c r="I391" t="str">
        <f t="array" ref="I391">IFERROR(_xlfn.XLOOKUP(Tabelle12[[#This Row],[NegotiationID]]&amp;"FinalAccept",Tabelle12[NegotiationID]&amp;Tabelle12[ActionType],Tabelle12[ActionType],,0),_xlfn.XLOOKUP(Tabelle12[[#This Row],[NegotiationID]]&amp;"FinalReject",Tabelle12[NegotiationID]&amp;Tabelle12[ActionType],Tabelle12[ActionType],,0))</f>
        <v>FinalReject</v>
      </c>
      <c r="J391">
        <v>0.51080000000000003</v>
      </c>
      <c r="K391">
        <v>0.42749999999999999</v>
      </c>
      <c r="L391">
        <v>0.93830000000000002</v>
      </c>
      <c r="M391">
        <v>0.083299999999999999</v>
      </c>
      <c r="N391">
        <v>350</v>
      </c>
      <c r="O391">
        <v>2467</v>
      </c>
      <c r="P391">
        <v>12</v>
      </c>
      <c r="Q391" s="3" t="s">
        <v>5023</v>
      </c>
    </row>
    <row r="392" ht="15" customHeight="1">
      <c r="A392" t="e">
        <f t="shared" ca="1" si="578"/>
        <v>#VALUE!</v>
      </c>
      <c r="B392" t="e">
        <f t="array" ref="B392" ca="1">_xlfn.XLOOKUP(Tabelle12[[#This Row],[ExperimentID]]&amp;Tabelle12[[#This Row],[NegotiationID]]&amp;Tabelle12[[#This Row],[MessageID]],ALL_IN_ONE[ExperimentID]&amp;ALL_IN_ONE[NegotiationID]&amp;ALL_IN_ONE[MessageID],ALL_IN_ONE[Gesamt_ID],,0)</f>
        <v>#VALUE!</v>
      </c>
      <c r="C392">
        <v>42234</v>
      </c>
      <c r="D392" t="s">
        <v>4699</v>
      </c>
      <c r="E392">
        <v>49592</v>
      </c>
      <c r="F392">
        <v>42224</v>
      </c>
      <c r="G392">
        <v>42221</v>
      </c>
      <c r="H392" t="s">
        <v>31</v>
      </c>
      <c r="I392" t="str">
        <f t="array" ref="I392">IFERROR(_xlfn.XLOOKUP(Tabelle12[[#This Row],[NegotiationID]]&amp;"FinalAccept",Tabelle12[NegotiationID]&amp;Tabelle12[ActionType],Tabelle12[ActionType],,0),_xlfn.XLOOKUP(Tabelle12[[#This Row],[NegotiationID]]&amp;"FinalReject",Tabelle12[NegotiationID]&amp;Tabelle12[ActionType],Tabelle12[ActionType],,0))</f>
        <v>FinalReject</v>
      </c>
      <c r="J392">
        <v>0.65000000000000002</v>
      </c>
      <c r="K392">
        <v>0.3533</v>
      </c>
      <c r="L392">
        <v>1.0033000000000001</v>
      </c>
      <c r="M392">
        <v>0.29670000000000002</v>
      </c>
      <c r="N392">
        <v>423</v>
      </c>
      <c r="O392">
        <v>2467</v>
      </c>
      <c r="P392">
        <v>12</v>
      </c>
      <c r="Q392" s="3" t="s">
        <v>5024</v>
      </c>
    </row>
    <row r="393" ht="15" customHeight="1">
      <c r="A393" t="e">
        <f t="shared" ca="1" si="578"/>
        <v>#VALUE!</v>
      </c>
      <c r="B393" t="e">
        <f t="array" ref="B393" ca="1">_xlfn.XLOOKUP(Tabelle12[[#This Row],[ExperimentID]]&amp;Tabelle12[[#This Row],[NegotiationID]]&amp;Tabelle12[[#This Row],[MessageID]],ALL_IN_ONE[ExperimentID]&amp;ALL_IN_ONE[NegotiationID]&amp;ALL_IN_ONE[MessageID],ALL_IN_ONE[Gesamt_ID],,0)</f>
        <v>#VALUE!</v>
      </c>
      <c r="C393">
        <v>42234</v>
      </c>
      <c r="D393" t="s">
        <v>4699</v>
      </c>
      <c r="E393">
        <v>49641</v>
      </c>
      <c r="F393">
        <v>42221</v>
      </c>
      <c r="G393">
        <v>42224</v>
      </c>
      <c r="H393" t="s">
        <v>40</v>
      </c>
      <c r="I393" t="str">
        <f t="array" ref="I393">IFERROR(_xlfn.XLOOKUP(Tabelle12[[#This Row],[NegotiationID]]&amp;"FinalAccept",Tabelle12[NegotiationID]&amp;Tabelle12[ActionType],Tabelle12[ActionType],,0),_xlfn.XLOOKUP(Tabelle12[[#This Row],[NegotiationID]]&amp;"FinalReject",Tabelle12[NegotiationID]&amp;Tabelle12[ActionType],Tabelle12[ActionType],,0))</f>
        <v>FinalReject</v>
      </c>
      <c r="J393">
        <v>0.3533</v>
      </c>
      <c r="K393">
        <v>0.65000000000000002</v>
      </c>
      <c r="L393">
        <v>1.0033000000000001</v>
      </c>
      <c r="M393">
        <v>0.29670000000000002</v>
      </c>
      <c r="N393">
        <v>107</v>
      </c>
      <c r="O393">
        <v>2467</v>
      </c>
      <c r="P393">
        <v>12</v>
      </c>
      <c r="Q393" s="3" t="s">
        <v>5025</v>
      </c>
    </row>
    <row r="394" ht="14.5" hidden="1">
      <c r="A394" t="e">
        <f t="shared" ca="1" si="578"/>
        <v>#VALUE!</v>
      </c>
      <c r="B394" t="e">
        <f t="array" ref="B394" ca="1">_xlfn.XLOOKUP(Tabelle12[[#This Row],[ExperimentID]]&amp;Tabelle12[[#This Row],[NegotiationID]]&amp;Tabelle12[[#This Row],[MessageID]],ALL_IN_ONE[ExperimentID]&amp;ALL_IN_ONE[NegotiationID]&amp;ALL_IN_ONE[MessageID],ALL_IN_ONE[Gesamt_ID],,0)</f>
        <v>#VALUE!</v>
      </c>
      <c r="C394">
        <v>42262</v>
      </c>
      <c r="D394" t="s">
        <v>4699</v>
      </c>
      <c r="E394">
        <v>42263</v>
      </c>
      <c r="H394" t="s">
        <v>6019</v>
      </c>
      <c r="I394" t="str">
        <f t="array" ref="I394">IFERROR(_xlfn.XLOOKUP(Tabelle12[[#This Row],[NegotiationID]]&amp;"FinalAccept",Tabelle12[NegotiationID]&amp;Tabelle12[ActionType],Tabelle12[ActionType],,0),_xlfn.XLOOKUP(Tabelle12[[#This Row],[NegotiationID]]&amp;"FinalReject",Tabelle12[NegotiationID]&amp;Tabelle12[ActionType],Tabelle12[ActionType],,0))</f>
        <v>FinalAccept</v>
      </c>
      <c r="N394">
        <v>21</v>
      </c>
      <c r="O394">
        <v>5196</v>
      </c>
      <c r="P394">
        <v>9</v>
      </c>
    </row>
    <row r="395" ht="15" customHeight="1">
      <c r="A395" t="e">
        <f t="shared" ca="1" si="578"/>
        <v>#VALUE!</v>
      </c>
      <c r="B395" t="e">
        <f t="array" ref="B395" ca="1">_xlfn.XLOOKUP(Tabelle12[[#This Row],[ExperimentID]]&amp;Tabelle12[[#This Row],[NegotiationID]]&amp;Tabelle12[[#This Row],[MessageID]],ALL_IN_ONE[ExperimentID]&amp;ALL_IN_ONE[NegotiationID]&amp;ALL_IN_ONE[MessageID],ALL_IN_ONE[Gesamt_ID],,0)</f>
        <v>#VALUE!</v>
      </c>
      <c r="C395">
        <v>42262</v>
      </c>
      <c r="D395" t="s">
        <v>4699</v>
      </c>
      <c r="E395">
        <v>47333</v>
      </c>
      <c r="F395">
        <v>42249</v>
      </c>
      <c r="G395">
        <v>42252</v>
      </c>
      <c r="H395" t="s">
        <v>19</v>
      </c>
      <c r="I395" t="str">
        <f t="array" ref="I395">IFERROR(_xlfn.XLOOKUP(Tabelle12[[#This Row],[NegotiationID]]&amp;"FinalAccept",Tabelle12[NegotiationID]&amp;Tabelle12[ActionType],Tabelle12[ActionType],,0),_xlfn.XLOOKUP(Tabelle12[[#This Row],[NegotiationID]]&amp;"FinalReject",Tabelle12[NegotiationID]&amp;Tabelle12[ActionType],Tabelle12[ActionType],,0))</f>
        <v>FinalAccept</v>
      </c>
      <c r="J395">
        <v>0.95330000000000004</v>
      </c>
      <c r="K395">
        <v>0.082500000000000004</v>
      </c>
      <c r="L395">
        <v>1.0358000000000001</v>
      </c>
      <c r="M395">
        <v>0.87080000000000002</v>
      </c>
      <c r="N395">
        <v>235</v>
      </c>
      <c r="O395">
        <v>5196</v>
      </c>
      <c r="P395">
        <v>9</v>
      </c>
      <c r="Q395" s="3" t="s">
        <v>5026</v>
      </c>
    </row>
    <row r="396" ht="15" customHeight="1">
      <c r="A396" t="e">
        <f t="shared" ca="1" si="578"/>
        <v>#VALUE!</v>
      </c>
      <c r="B396" t="e">
        <f t="array" ref="B396" ca="1">_xlfn.XLOOKUP(Tabelle12[[#This Row],[ExperimentID]]&amp;Tabelle12[[#This Row],[NegotiationID]]&amp;Tabelle12[[#This Row],[MessageID]],ALL_IN_ONE[ExperimentID]&amp;ALL_IN_ONE[NegotiationID]&amp;ALL_IN_ONE[MessageID],ALL_IN_ONE[Gesamt_ID],,0)</f>
        <v>#VALUE!</v>
      </c>
      <c r="C396">
        <v>42262</v>
      </c>
      <c r="D396" t="s">
        <v>4699</v>
      </c>
      <c r="E396">
        <v>48016</v>
      </c>
      <c r="F396">
        <v>42252</v>
      </c>
      <c r="G396">
        <v>42249</v>
      </c>
      <c r="H396" t="s">
        <v>31</v>
      </c>
      <c r="I396" t="str">
        <f t="array" ref="I396">IFERROR(_xlfn.XLOOKUP(Tabelle12[[#This Row],[NegotiationID]]&amp;"FinalAccept",Tabelle12[NegotiationID]&amp;Tabelle12[ActionType],Tabelle12[ActionType],,0),_xlfn.XLOOKUP(Tabelle12[[#This Row],[NegotiationID]]&amp;"FinalReject",Tabelle12[NegotiationID]&amp;Tabelle12[ActionType],Tabelle12[ActionType],,0))</f>
        <v>FinalAccept</v>
      </c>
      <c r="J396">
        <v>0.91749999999999998</v>
      </c>
      <c r="K396">
        <v>0.046699999999999998</v>
      </c>
      <c r="L396">
        <v>0.96419999999999995</v>
      </c>
      <c r="M396">
        <v>0.87080000000000002</v>
      </c>
      <c r="N396">
        <v>198</v>
      </c>
      <c r="O396">
        <v>5196</v>
      </c>
      <c r="P396">
        <v>9</v>
      </c>
      <c r="Q396" s="3" t="s">
        <v>5027</v>
      </c>
    </row>
    <row r="397" ht="15" customHeight="1">
      <c r="A397" t="e">
        <f t="shared" ca="1" si="578"/>
        <v>#VALUE!</v>
      </c>
      <c r="B397" t="e">
        <f t="array" ref="B397" ca="1">_xlfn.XLOOKUP(Tabelle12[[#This Row],[ExperimentID]]&amp;Tabelle12[[#This Row],[NegotiationID]]&amp;Tabelle12[[#This Row],[MessageID]],ALL_IN_ONE[ExperimentID]&amp;ALL_IN_ONE[NegotiationID]&amp;ALL_IN_ONE[MessageID],ALL_IN_ONE[Gesamt_ID],,0)</f>
        <v>#VALUE!</v>
      </c>
      <c r="C397">
        <v>42262</v>
      </c>
      <c r="D397" t="s">
        <v>4699</v>
      </c>
      <c r="E397">
        <v>48406</v>
      </c>
      <c r="F397">
        <v>42249</v>
      </c>
      <c r="G397">
        <v>42252</v>
      </c>
      <c r="H397" t="s">
        <v>31</v>
      </c>
      <c r="I397" t="str">
        <f t="array" ref="I397">IFERROR(_xlfn.XLOOKUP(Tabelle12[[#This Row],[NegotiationID]]&amp;"FinalAccept",Tabelle12[NegotiationID]&amp;Tabelle12[ActionType],Tabelle12[ActionType],,0),_xlfn.XLOOKUP(Tabelle12[[#This Row],[NegotiationID]]&amp;"FinalReject",Tabelle12[NegotiationID]&amp;Tabelle12[ActionType],Tabelle12[ActionType],,0))</f>
        <v>FinalAccept</v>
      </c>
      <c r="J397">
        <v>0.88419999999999999</v>
      </c>
      <c r="K397">
        <v>0.10249999999999999</v>
      </c>
      <c r="L397">
        <v>0.98670000000000002</v>
      </c>
      <c r="M397">
        <v>0.78169999999999995</v>
      </c>
      <c r="N397">
        <v>977</v>
      </c>
      <c r="O397">
        <v>5196</v>
      </c>
      <c r="P397">
        <v>9</v>
      </c>
      <c r="Q397" s="3" t="s">
        <v>5028</v>
      </c>
    </row>
    <row r="398" ht="15" customHeight="1">
      <c r="A398" t="e">
        <f t="shared" ca="1" si="578"/>
        <v>#VALUE!</v>
      </c>
      <c r="B398" t="e">
        <f t="array" ref="B398" ca="1">_xlfn.XLOOKUP(Tabelle12[[#This Row],[ExperimentID]]&amp;Tabelle12[[#This Row],[NegotiationID]]&amp;Tabelle12[[#This Row],[MessageID]],ALL_IN_ONE[ExperimentID]&amp;ALL_IN_ONE[NegotiationID]&amp;ALL_IN_ONE[MessageID],ALL_IN_ONE[Gesamt_ID],,0)</f>
        <v>#VALUE!</v>
      </c>
      <c r="C398">
        <v>42262</v>
      </c>
      <c r="D398" t="s">
        <v>4699</v>
      </c>
      <c r="E398">
        <v>48774</v>
      </c>
      <c r="F398">
        <v>42252</v>
      </c>
      <c r="G398">
        <v>42249</v>
      </c>
      <c r="H398" t="s">
        <v>31</v>
      </c>
      <c r="I398" t="str">
        <f t="array" ref="I398">IFERROR(_xlfn.XLOOKUP(Tabelle12[[#This Row],[NegotiationID]]&amp;"FinalAccept",Tabelle12[NegotiationID]&amp;Tabelle12[ActionType],Tabelle12[ActionType],,0),_xlfn.XLOOKUP(Tabelle12[[#This Row],[NegotiationID]]&amp;"FinalReject",Tabelle12[NegotiationID]&amp;Tabelle12[ActionType],Tabelle12[ActionType],,0))</f>
        <v>FinalAccept</v>
      </c>
      <c r="J398">
        <v>0.71199999999999997</v>
      </c>
      <c r="K398">
        <v>0.30280000000000001</v>
      </c>
      <c r="L398">
        <v>1.0147999999999999</v>
      </c>
      <c r="M398">
        <v>0.40920000000000001</v>
      </c>
      <c r="N398">
        <v>985</v>
      </c>
      <c r="O398">
        <v>5196</v>
      </c>
      <c r="P398">
        <v>9</v>
      </c>
      <c r="Q398" s="3" t="s">
        <v>5029</v>
      </c>
    </row>
    <row r="399" ht="15" customHeight="1">
      <c r="A399" t="e">
        <f t="shared" ca="1" si="578"/>
        <v>#VALUE!</v>
      </c>
      <c r="B399" t="e">
        <f t="array" ref="B399" ca="1">_xlfn.XLOOKUP(Tabelle12[[#This Row],[ExperimentID]]&amp;Tabelle12[[#This Row],[NegotiationID]]&amp;Tabelle12[[#This Row],[MessageID]],ALL_IN_ONE[ExperimentID]&amp;ALL_IN_ONE[NegotiationID]&amp;ALL_IN_ONE[MessageID],ALL_IN_ONE[Gesamt_ID],,0)</f>
        <v>#VALUE!</v>
      </c>
      <c r="C399">
        <v>42262</v>
      </c>
      <c r="D399" t="s">
        <v>4699</v>
      </c>
      <c r="E399">
        <v>48852</v>
      </c>
      <c r="F399">
        <v>42249</v>
      </c>
      <c r="G399">
        <v>42252</v>
      </c>
      <c r="H399" t="s">
        <v>31</v>
      </c>
      <c r="I399" t="str">
        <f t="array" ref="I399">IFERROR(_xlfn.XLOOKUP(Tabelle12[[#This Row],[NegotiationID]]&amp;"FinalAccept",Tabelle12[NegotiationID]&amp;Tabelle12[ActionType],Tabelle12[ActionType],,0),_xlfn.XLOOKUP(Tabelle12[[#This Row],[NegotiationID]]&amp;"FinalReject",Tabelle12[NegotiationID]&amp;Tabelle12[ActionType],Tabelle12[ActionType],,0))</f>
        <v>FinalAccept</v>
      </c>
      <c r="J399">
        <v>0.67500000000000004</v>
      </c>
      <c r="K399">
        <v>0.33100000000000002</v>
      </c>
      <c r="L399">
        <v>1.006</v>
      </c>
      <c r="M399">
        <v>0.34399999999999997</v>
      </c>
      <c r="N399">
        <v>1442</v>
      </c>
      <c r="O399">
        <v>5196</v>
      </c>
      <c r="P399">
        <v>9</v>
      </c>
      <c r="Q399" s="3" t="s">
        <v>5030</v>
      </c>
    </row>
    <row r="400" ht="15" customHeight="1">
      <c r="A400" t="e">
        <f t="shared" ca="1" si="578"/>
        <v>#VALUE!</v>
      </c>
      <c r="B400" t="e">
        <f t="array" ref="B400" ca="1">_xlfn.XLOOKUP(Tabelle12[[#This Row],[ExperimentID]]&amp;Tabelle12[[#This Row],[NegotiationID]]&amp;Tabelle12[[#This Row],[MessageID]],ALL_IN_ONE[ExperimentID]&amp;ALL_IN_ONE[NegotiationID]&amp;ALL_IN_ONE[MessageID],ALL_IN_ONE[Gesamt_ID],,0)</f>
        <v>#VALUE!</v>
      </c>
      <c r="C400">
        <v>42262</v>
      </c>
      <c r="D400" t="s">
        <v>4699</v>
      </c>
      <c r="E400">
        <v>48917</v>
      </c>
      <c r="F400">
        <v>42252</v>
      </c>
      <c r="G400">
        <v>42249</v>
      </c>
      <c r="H400" t="s">
        <v>31</v>
      </c>
      <c r="I400" t="str">
        <f t="array" ref="I400">IFERROR(_xlfn.XLOOKUP(Tabelle12[[#This Row],[NegotiationID]]&amp;"FinalAccept",Tabelle12[NegotiationID]&amp;Tabelle12[ActionType],Tabelle12[ActionType],,0),_xlfn.XLOOKUP(Tabelle12[[#This Row],[NegotiationID]]&amp;"FinalReject",Tabelle12[NegotiationID]&amp;Tabelle12[ActionType],Tabelle12[ActionType],,0))</f>
        <v>FinalAccept</v>
      </c>
      <c r="J400">
        <v>0.60150000000000003</v>
      </c>
      <c r="K400">
        <v>0.4677</v>
      </c>
      <c r="L400">
        <v>1.0691999999999999</v>
      </c>
      <c r="M400">
        <v>0.1338</v>
      </c>
      <c r="N400">
        <v>735</v>
      </c>
      <c r="O400">
        <v>5196</v>
      </c>
      <c r="P400">
        <v>9</v>
      </c>
      <c r="Q400" s="3" t="s">
        <v>5031</v>
      </c>
    </row>
    <row r="401" ht="15" customHeight="1">
      <c r="A401" t="e">
        <f t="shared" ca="1" si="578"/>
        <v>#VALUE!</v>
      </c>
      <c r="B401" t="e">
        <f t="array" ref="B401" ca="1">_xlfn.XLOOKUP(Tabelle12[[#This Row],[ExperimentID]]&amp;Tabelle12[[#This Row],[NegotiationID]]&amp;Tabelle12[[#This Row],[MessageID]],ALL_IN_ONE[ExperimentID]&amp;ALL_IN_ONE[NegotiationID]&amp;ALL_IN_ONE[MessageID],ALL_IN_ONE[Gesamt_ID],,0)</f>
        <v>#VALUE!</v>
      </c>
      <c r="C401">
        <v>42262</v>
      </c>
      <c r="D401" t="s">
        <v>4699</v>
      </c>
      <c r="E401">
        <v>49354</v>
      </c>
      <c r="F401">
        <v>42249</v>
      </c>
      <c r="G401">
        <v>42252</v>
      </c>
      <c r="H401" t="s">
        <v>31</v>
      </c>
      <c r="I401" t="str">
        <f t="array" ref="I401">IFERROR(_xlfn.XLOOKUP(Tabelle12[[#This Row],[NegotiationID]]&amp;"FinalAccept",Tabelle12[NegotiationID]&amp;Tabelle12[ActionType],Tabelle12[ActionType],,0),_xlfn.XLOOKUP(Tabelle12[[#This Row],[NegotiationID]]&amp;"FinalReject",Tabelle12[NegotiationID]&amp;Tabelle12[ActionType],Tabelle12[ActionType],,0))</f>
        <v>FinalAccept</v>
      </c>
      <c r="J401">
        <v>0.58999999999999997</v>
      </c>
      <c r="K401">
        <v>0.55100000000000005</v>
      </c>
      <c r="L401">
        <v>1.141</v>
      </c>
      <c r="M401">
        <v>0.039</v>
      </c>
      <c r="N401">
        <v>544</v>
      </c>
      <c r="O401">
        <v>5196</v>
      </c>
      <c r="P401">
        <v>9</v>
      </c>
      <c r="Q401" s="3" t="s">
        <v>5032</v>
      </c>
    </row>
    <row r="402" ht="15" customHeight="1">
      <c r="A402" t="e">
        <f t="shared" ca="1" si="578"/>
        <v>#VALUE!</v>
      </c>
      <c r="B402" t="e">
        <f t="array" ref="B402" ca="1">_xlfn.XLOOKUP(Tabelle12[[#This Row],[ExperimentID]]&amp;Tabelle12[[#This Row],[NegotiationID]]&amp;Tabelle12[[#This Row],[MessageID]],ALL_IN_ONE[ExperimentID]&amp;ALL_IN_ONE[NegotiationID]&amp;ALL_IN_ONE[MessageID],ALL_IN_ONE[Gesamt_ID],,0)</f>
        <v>#VALUE!</v>
      </c>
      <c r="C402">
        <v>42262</v>
      </c>
      <c r="D402" t="s">
        <v>4699</v>
      </c>
      <c r="E402">
        <v>49605</v>
      </c>
      <c r="F402">
        <v>42252</v>
      </c>
      <c r="G402">
        <v>42249</v>
      </c>
      <c r="H402" t="s">
        <v>20</v>
      </c>
      <c r="I402" t="str">
        <f t="array" ref="I402">IFERROR(_xlfn.XLOOKUP(Tabelle12[[#This Row],[NegotiationID]]&amp;"FinalAccept",Tabelle12[NegotiationID]&amp;Tabelle12[ActionType],Tabelle12[ActionType],,0),_xlfn.XLOOKUP(Tabelle12[[#This Row],[NegotiationID]]&amp;"FinalReject",Tabelle12[NegotiationID]&amp;Tabelle12[ActionType],Tabelle12[ActionType],,0))</f>
        <v>FinalAccept</v>
      </c>
      <c r="J402">
        <v>0.55100000000000005</v>
      </c>
      <c r="K402">
        <v>0.58999999999999997</v>
      </c>
      <c r="L402">
        <v>1.141</v>
      </c>
      <c r="M402">
        <v>0.039</v>
      </c>
      <c r="N402">
        <v>59</v>
      </c>
      <c r="O402">
        <v>5196</v>
      </c>
      <c r="P402">
        <v>9</v>
      </c>
      <c r="Q402" s="3" t="s">
        <v>5033</v>
      </c>
    </row>
    <row r="403" ht="14.5" hidden="1">
      <c r="A403" t="e">
        <f t="shared" ca="1" si="578"/>
        <v>#VALUE!</v>
      </c>
      <c r="B403" t="e">
        <f t="array" ref="B403" ca="1">_xlfn.XLOOKUP(Tabelle12[[#This Row],[ExperimentID]]&amp;Tabelle12[[#This Row],[NegotiationID]]&amp;Tabelle12[[#This Row],[MessageID]],ALL_IN_ONE[ExperimentID]&amp;ALL_IN_ONE[NegotiationID]&amp;ALL_IN_ONE[MessageID],ALL_IN_ONE[Gesamt_ID],,0)</f>
        <v>#VALUE!</v>
      </c>
      <c r="C403">
        <v>42290</v>
      </c>
      <c r="D403" t="s">
        <v>4699</v>
      </c>
      <c r="E403">
        <v>42291</v>
      </c>
      <c r="H403" t="s">
        <v>6019</v>
      </c>
      <c r="I403" t="str">
        <f t="array" ref="I403">IFERROR(_xlfn.XLOOKUP(Tabelle12[[#This Row],[NegotiationID]]&amp;"FinalAccept",Tabelle12[NegotiationID]&amp;Tabelle12[ActionType],Tabelle12[ActionType],,0),_xlfn.XLOOKUP(Tabelle12[[#This Row],[NegotiationID]]&amp;"FinalReject",Tabelle12[NegotiationID]&amp;Tabelle12[ActionType],Tabelle12[ActionType],,0))</f>
        <v>FinalAccept</v>
      </c>
      <c r="N403">
        <v>21</v>
      </c>
      <c r="O403">
        <v>4196</v>
      </c>
      <c r="P403">
        <v>9</v>
      </c>
    </row>
    <row r="404" ht="15" customHeight="1">
      <c r="A404" t="e">
        <f t="shared" ca="1" si="578"/>
        <v>#VALUE!</v>
      </c>
      <c r="B404" t="e">
        <f t="array" ref="B404" ca="1">_xlfn.XLOOKUP(Tabelle12[[#This Row],[ExperimentID]]&amp;Tabelle12[[#This Row],[NegotiationID]]&amp;Tabelle12[[#This Row],[MessageID]],ALL_IN_ONE[ExperimentID]&amp;ALL_IN_ONE[NegotiationID]&amp;ALL_IN_ONE[MessageID],ALL_IN_ONE[Gesamt_ID],,0)</f>
        <v>#VALUE!</v>
      </c>
      <c r="C404">
        <v>42290</v>
      </c>
      <c r="D404" t="s">
        <v>4699</v>
      </c>
      <c r="E404">
        <v>47340</v>
      </c>
      <c r="F404">
        <v>42277</v>
      </c>
      <c r="G404">
        <v>42280</v>
      </c>
      <c r="H404" t="s">
        <v>158</v>
      </c>
      <c r="I404" t="str">
        <f t="array" ref="I404">IFERROR(_xlfn.XLOOKUP(Tabelle12[[#This Row],[NegotiationID]]&amp;"FinalAccept",Tabelle12[NegotiationID]&amp;Tabelle12[ActionType],Tabelle12[ActionType],,0),_xlfn.XLOOKUP(Tabelle12[[#This Row],[NegotiationID]]&amp;"FinalReject",Tabelle12[NegotiationID]&amp;Tabelle12[ActionType],Tabelle12[ActionType],,0))</f>
        <v>FinalAccept</v>
      </c>
      <c r="J404">
        <v>0.95330000000000004</v>
      </c>
      <c r="K404">
        <v>0.082500000000000004</v>
      </c>
      <c r="L404">
        <v>1.0358000000000001</v>
      </c>
      <c r="M404">
        <v>0.87080000000000002</v>
      </c>
      <c r="N404">
        <v>273</v>
      </c>
      <c r="O404">
        <v>4196</v>
      </c>
      <c r="P404">
        <v>9</v>
      </c>
      <c r="Q404" s="3" t="s">
        <v>5034</v>
      </c>
    </row>
    <row r="405" ht="15" customHeight="1">
      <c r="A405" t="e">
        <f t="shared" ca="1" si="578"/>
        <v>#VALUE!</v>
      </c>
      <c r="B405" t="e">
        <f t="array" ref="B405" ca="1">_xlfn.XLOOKUP(Tabelle12[[#This Row],[ExperimentID]]&amp;Tabelle12[[#This Row],[NegotiationID]]&amp;Tabelle12[[#This Row],[MessageID]],ALL_IN_ONE[ExperimentID]&amp;ALL_IN_ONE[NegotiationID]&amp;ALL_IN_ONE[MessageID],ALL_IN_ONE[Gesamt_ID],,0)</f>
        <v>#VALUE!</v>
      </c>
      <c r="C405">
        <v>42290</v>
      </c>
      <c r="D405" t="s">
        <v>4699</v>
      </c>
      <c r="E405">
        <v>48024</v>
      </c>
      <c r="F405">
        <v>42280</v>
      </c>
      <c r="G405">
        <v>42277</v>
      </c>
      <c r="H405" t="s">
        <v>31</v>
      </c>
      <c r="I405" t="str">
        <f t="array" ref="I405">IFERROR(_xlfn.XLOOKUP(Tabelle12[[#This Row],[NegotiationID]]&amp;"FinalAccept",Tabelle12[NegotiationID]&amp;Tabelle12[ActionType],Tabelle12[ActionType],,0),_xlfn.XLOOKUP(Tabelle12[[#This Row],[NegotiationID]]&amp;"FinalReject",Tabelle12[NegotiationID]&amp;Tabelle12[ActionType],Tabelle12[ActionType],,0))</f>
        <v>FinalAccept</v>
      </c>
      <c r="J405">
        <v>0.91500000000000004</v>
      </c>
      <c r="K405">
        <v>0.34000000000000002</v>
      </c>
      <c r="L405">
        <v>1.2549999999999999</v>
      </c>
      <c r="M405">
        <v>0.57499999999999996</v>
      </c>
      <c r="N405">
        <v>490</v>
      </c>
      <c r="O405">
        <v>4196</v>
      </c>
      <c r="P405">
        <v>9</v>
      </c>
      <c r="Q405" s="3" t="s">
        <v>5035</v>
      </c>
    </row>
    <row r="406" ht="15" customHeight="1">
      <c r="A406" t="e">
        <f t="shared" ca="1" si="578"/>
        <v>#VALUE!</v>
      </c>
      <c r="B406" t="e">
        <f t="array" ref="B406" ca="1">_xlfn.XLOOKUP(Tabelle12[[#This Row],[ExperimentID]]&amp;Tabelle12[[#This Row],[NegotiationID]]&amp;Tabelle12[[#This Row],[MessageID]],ALL_IN_ONE[ExperimentID]&amp;ALL_IN_ONE[NegotiationID]&amp;ALL_IN_ONE[MessageID],ALL_IN_ONE[Gesamt_ID],,0)</f>
        <v>#VALUE!</v>
      </c>
      <c r="C406">
        <v>42290</v>
      </c>
      <c r="D406" t="s">
        <v>4699</v>
      </c>
      <c r="E406">
        <v>48203</v>
      </c>
      <c r="F406">
        <v>42277</v>
      </c>
      <c r="G406">
        <v>42280</v>
      </c>
      <c r="H406" t="s">
        <v>31</v>
      </c>
      <c r="I406" t="str">
        <f t="array" ref="I406">IFERROR(_xlfn.XLOOKUP(Tabelle12[[#This Row],[NegotiationID]]&amp;"FinalAccept",Tabelle12[NegotiationID]&amp;Tabelle12[ActionType],Tabelle12[ActionType],,0),_xlfn.XLOOKUP(Tabelle12[[#This Row],[NegotiationID]]&amp;"FinalReject",Tabelle12[NegotiationID]&amp;Tabelle12[ActionType],Tabelle12[ActionType],,0))</f>
        <v>FinalAccept</v>
      </c>
      <c r="J406">
        <v>0.84830000000000005</v>
      </c>
      <c r="K406">
        <v>0.16750000000000001</v>
      </c>
      <c r="L406">
        <v>1.0158</v>
      </c>
      <c r="M406">
        <v>0.68079999999999996</v>
      </c>
      <c r="N406">
        <v>709</v>
      </c>
      <c r="O406">
        <v>4196</v>
      </c>
      <c r="P406">
        <v>9</v>
      </c>
      <c r="Q406" s="3" t="s">
        <v>5036</v>
      </c>
    </row>
    <row r="407" ht="15" customHeight="1">
      <c r="A407" t="e">
        <f t="shared" ca="1" si="578"/>
        <v>#VALUE!</v>
      </c>
      <c r="B407" t="e">
        <f t="array" ref="B407" ca="1">_xlfn.XLOOKUP(Tabelle12[[#This Row],[ExperimentID]]&amp;Tabelle12[[#This Row],[NegotiationID]]&amp;Tabelle12[[#This Row],[MessageID]],ALL_IN_ONE[ExperimentID]&amp;ALL_IN_ONE[NegotiationID]&amp;ALL_IN_ONE[MessageID],ALL_IN_ONE[Gesamt_ID],,0)</f>
        <v>#VALUE!</v>
      </c>
      <c r="C407">
        <v>42290</v>
      </c>
      <c r="D407" t="s">
        <v>4699</v>
      </c>
      <c r="E407">
        <v>48609</v>
      </c>
      <c r="F407">
        <v>42280</v>
      </c>
      <c r="G407">
        <v>42277</v>
      </c>
      <c r="H407" t="s">
        <v>31</v>
      </c>
      <c r="I407" t="str">
        <f t="array" ref="I407">IFERROR(_xlfn.XLOOKUP(Tabelle12[[#This Row],[NegotiationID]]&amp;"FinalAccept",Tabelle12[NegotiationID]&amp;Tabelle12[ActionType],Tabelle12[ActionType],,0),_xlfn.XLOOKUP(Tabelle12[[#This Row],[NegotiationID]]&amp;"FinalReject",Tabelle12[NegotiationID]&amp;Tabelle12[ActionType],Tabelle12[ActionType],,0))</f>
        <v>FinalAccept</v>
      </c>
      <c r="J407">
        <v>0.57350000000000001</v>
      </c>
      <c r="K407">
        <v>0.505</v>
      </c>
      <c r="L407">
        <v>1.0785</v>
      </c>
      <c r="M407">
        <v>0.068500000000000005</v>
      </c>
      <c r="N407">
        <v>636</v>
      </c>
      <c r="O407">
        <v>4196</v>
      </c>
      <c r="P407">
        <v>9</v>
      </c>
      <c r="Q407" s="3" t="s">
        <v>5037</v>
      </c>
    </row>
    <row r="408" ht="15" customHeight="1">
      <c r="A408" t="e">
        <f t="shared" ca="1" si="578"/>
        <v>#VALUE!</v>
      </c>
      <c r="B408" t="e">
        <f t="array" ref="B408" ca="1">_xlfn.XLOOKUP(Tabelle12[[#This Row],[ExperimentID]]&amp;Tabelle12[[#This Row],[NegotiationID]]&amp;Tabelle12[[#This Row],[MessageID]],ALL_IN_ONE[ExperimentID]&amp;ALL_IN_ONE[NegotiationID]&amp;ALL_IN_ONE[MessageID],ALL_IN_ONE[Gesamt_ID],,0)</f>
        <v>#VALUE!</v>
      </c>
      <c r="C408">
        <v>42290</v>
      </c>
      <c r="D408" t="s">
        <v>4699</v>
      </c>
      <c r="E408">
        <v>48779</v>
      </c>
      <c r="F408">
        <v>42277</v>
      </c>
      <c r="G408">
        <v>42280</v>
      </c>
      <c r="H408" t="s">
        <v>31</v>
      </c>
      <c r="I408" t="str">
        <f t="array" ref="I408">IFERROR(_xlfn.XLOOKUP(Tabelle12[[#This Row],[NegotiationID]]&amp;"FinalAccept",Tabelle12[NegotiationID]&amp;Tabelle12[ActionType],Tabelle12[ActionType],,0),_xlfn.XLOOKUP(Tabelle12[[#This Row],[NegotiationID]]&amp;"FinalReject",Tabelle12[NegotiationID]&amp;Tabelle12[ActionType],Tabelle12[ActionType],,0))</f>
        <v>FinalAccept</v>
      </c>
      <c r="J408">
        <v>0.78700000000000003</v>
      </c>
      <c r="K408">
        <v>0.247</v>
      </c>
      <c r="L408">
        <v>1.034</v>
      </c>
      <c r="M408">
        <v>0.54000000000000004</v>
      </c>
      <c r="N408">
        <v>827</v>
      </c>
      <c r="O408">
        <v>4196</v>
      </c>
      <c r="P408">
        <v>9</v>
      </c>
      <c r="Q408" s="3" t="s">
        <v>5038</v>
      </c>
    </row>
    <row r="409" ht="15" customHeight="1">
      <c r="A409" t="e">
        <f t="shared" ca="1" si="578"/>
        <v>#VALUE!</v>
      </c>
      <c r="B409" t="e">
        <f t="array" ref="B409" ca="1">_xlfn.XLOOKUP(Tabelle12[[#This Row],[ExperimentID]]&amp;Tabelle12[[#This Row],[NegotiationID]]&amp;Tabelle12[[#This Row],[MessageID]],ALL_IN_ONE[ExperimentID]&amp;ALL_IN_ONE[NegotiationID]&amp;ALL_IN_ONE[MessageID],ALL_IN_ONE[Gesamt_ID],,0)</f>
        <v>#VALUE!</v>
      </c>
      <c r="C409">
        <v>42290</v>
      </c>
      <c r="D409" t="s">
        <v>4699</v>
      </c>
      <c r="E409">
        <v>49030</v>
      </c>
      <c r="F409">
        <v>42280</v>
      </c>
      <c r="G409">
        <v>42277</v>
      </c>
      <c r="H409" t="s">
        <v>31</v>
      </c>
      <c r="I409" t="str">
        <f t="array" ref="I409">IFERROR(_xlfn.XLOOKUP(Tabelle12[[#This Row],[NegotiationID]]&amp;"FinalAccept",Tabelle12[NegotiationID]&amp;Tabelle12[ActionType],Tabelle12[ActionType],,0),_xlfn.XLOOKUP(Tabelle12[[#This Row],[NegotiationID]]&amp;"FinalReject",Tabelle12[NegotiationID]&amp;Tabelle12[ActionType],Tabelle12[ActionType],,0))</f>
        <v>FinalAccept</v>
      </c>
      <c r="J409">
        <v>0.48949999999999999</v>
      </c>
      <c r="K409">
        <v>0.61699999999999999</v>
      </c>
      <c r="L409">
        <v>1.1065</v>
      </c>
      <c r="M409">
        <v>0.1275</v>
      </c>
      <c r="N409">
        <v>581</v>
      </c>
      <c r="O409">
        <v>4196</v>
      </c>
      <c r="P409">
        <v>9</v>
      </c>
      <c r="Q409" s="3" t="s">
        <v>5039</v>
      </c>
    </row>
    <row r="410" ht="15" customHeight="1">
      <c r="A410" t="e">
        <f t="shared" ca="1" si="578"/>
        <v>#VALUE!</v>
      </c>
      <c r="B410" t="e">
        <f t="array" ref="B410" ca="1">_xlfn.XLOOKUP(Tabelle12[[#This Row],[ExperimentID]]&amp;Tabelle12[[#This Row],[NegotiationID]]&amp;Tabelle12[[#This Row],[MessageID]],ALL_IN_ONE[ExperimentID]&amp;ALL_IN_ONE[NegotiationID]&amp;ALL_IN_ONE[MessageID],ALL_IN_ONE[Gesamt_ID],,0)</f>
        <v>#VALUE!</v>
      </c>
      <c r="C410">
        <v>42290</v>
      </c>
      <c r="D410" t="s">
        <v>4699</v>
      </c>
      <c r="E410">
        <v>49320</v>
      </c>
      <c r="F410">
        <v>42277</v>
      </c>
      <c r="G410">
        <v>42280</v>
      </c>
      <c r="H410" t="s">
        <v>31</v>
      </c>
      <c r="I410" t="str">
        <f t="array" ref="I410">IFERROR(_xlfn.XLOOKUP(Tabelle12[[#This Row],[NegotiationID]]&amp;"FinalAccept",Tabelle12[NegotiationID]&amp;Tabelle12[ActionType],Tabelle12[ActionType],,0),_xlfn.XLOOKUP(Tabelle12[[#This Row],[NegotiationID]]&amp;"FinalReject",Tabelle12[NegotiationID]&amp;Tabelle12[ActionType],Tabelle12[ActionType],,0))</f>
        <v>FinalAccept</v>
      </c>
      <c r="J410">
        <v>0.63700000000000001</v>
      </c>
      <c r="K410">
        <v>0.42699999999999999</v>
      </c>
      <c r="L410">
        <v>1.0640000000000001</v>
      </c>
      <c r="M410">
        <v>0.20999999999999999</v>
      </c>
      <c r="N410">
        <v>619</v>
      </c>
      <c r="O410">
        <v>4196</v>
      </c>
      <c r="P410">
        <v>9</v>
      </c>
      <c r="Q410" s="3" t="s">
        <v>5040</v>
      </c>
    </row>
    <row r="411" ht="15" customHeight="1">
      <c r="A411" t="e">
        <f t="shared" ca="1" si="578"/>
        <v>#VALUE!</v>
      </c>
      <c r="B411" t="e">
        <f t="array" ref="B411" ca="1">_xlfn.XLOOKUP(Tabelle12[[#This Row],[ExperimentID]]&amp;Tabelle12[[#This Row],[NegotiationID]]&amp;Tabelle12[[#This Row],[MessageID]],ALL_IN_ONE[ExperimentID]&amp;ALL_IN_ONE[NegotiationID]&amp;ALL_IN_ONE[MessageID],ALL_IN_ONE[Gesamt_ID],,0)</f>
        <v>#VALUE!</v>
      </c>
      <c r="C411">
        <v>42290</v>
      </c>
      <c r="D411" t="s">
        <v>4699</v>
      </c>
      <c r="E411">
        <v>49404</v>
      </c>
      <c r="F411">
        <v>42280</v>
      </c>
      <c r="G411">
        <v>42277</v>
      </c>
      <c r="H411" t="s">
        <v>20</v>
      </c>
      <c r="I411" t="str">
        <f t="array" ref="I411">IFERROR(_xlfn.XLOOKUP(Tabelle12[[#This Row],[NegotiationID]]&amp;"FinalAccept",Tabelle12[NegotiationID]&amp;Tabelle12[ActionType],Tabelle12[ActionType],,0),_xlfn.XLOOKUP(Tabelle12[[#This Row],[NegotiationID]]&amp;"FinalReject",Tabelle12[NegotiationID]&amp;Tabelle12[ActionType],Tabelle12[ActionType],,0))</f>
        <v>FinalAccept</v>
      </c>
      <c r="J411">
        <v>0.42699999999999999</v>
      </c>
      <c r="K411">
        <v>0.63700000000000001</v>
      </c>
      <c r="L411">
        <v>1.0640000000000001</v>
      </c>
      <c r="M411">
        <v>0.20999999999999999</v>
      </c>
      <c r="N411">
        <v>40</v>
      </c>
      <c r="O411">
        <v>4196</v>
      </c>
      <c r="P411">
        <v>9</v>
      </c>
      <c r="Q411" s="3" t="s">
        <v>5041</v>
      </c>
    </row>
    <row r="412" ht="14.5" hidden="1">
      <c r="A412" t="e">
        <f t="shared" ca="1" si="578"/>
        <v>#VALUE!</v>
      </c>
      <c r="B412" t="e">
        <f t="array" ref="B412" ca="1">_xlfn.XLOOKUP(Tabelle12[[#This Row],[ExperimentID]]&amp;Tabelle12[[#This Row],[NegotiationID]]&amp;Tabelle12[[#This Row],[MessageID]],ALL_IN_ONE[ExperimentID]&amp;ALL_IN_ONE[NegotiationID]&amp;ALL_IN_ONE[MessageID],ALL_IN_ONE[Gesamt_ID],,0)</f>
        <v>#VALUE!</v>
      </c>
      <c r="C412">
        <v>42318</v>
      </c>
      <c r="D412" t="s">
        <v>4699</v>
      </c>
      <c r="E412">
        <v>42319</v>
      </c>
      <c r="H412" t="s">
        <v>6019</v>
      </c>
      <c r="I412" t="str">
        <f t="array" ref="I412">IFERROR(_xlfn.XLOOKUP(Tabelle12[[#This Row],[NegotiationID]]&amp;"FinalAccept",Tabelle12[NegotiationID]&amp;Tabelle12[ActionType],Tabelle12[ActionType],,0),_xlfn.XLOOKUP(Tabelle12[[#This Row],[NegotiationID]]&amp;"FinalReject",Tabelle12[NegotiationID]&amp;Tabelle12[ActionType],Tabelle12[ActionType],,0))</f>
        <v>FinalAccept</v>
      </c>
      <c r="N412">
        <v>21</v>
      </c>
      <c r="O412">
        <v>2334</v>
      </c>
      <c r="P412">
        <v>9</v>
      </c>
    </row>
    <row r="413" ht="15" customHeight="1">
      <c r="A413" t="e">
        <f t="shared" ca="1" si="578"/>
        <v>#VALUE!</v>
      </c>
      <c r="B413" t="e">
        <f t="array" ref="B413" ca="1">_xlfn.XLOOKUP(Tabelle12[[#This Row],[ExperimentID]]&amp;Tabelle12[[#This Row],[NegotiationID]]&amp;Tabelle12[[#This Row],[MessageID]],ALL_IN_ONE[ExperimentID]&amp;ALL_IN_ONE[NegotiationID]&amp;ALL_IN_ONE[MessageID],ALL_IN_ONE[Gesamt_ID],,0)</f>
        <v>#VALUE!</v>
      </c>
      <c r="C413">
        <v>42318</v>
      </c>
      <c r="D413" t="s">
        <v>4699</v>
      </c>
      <c r="E413">
        <v>47607</v>
      </c>
      <c r="F413">
        <v>42305</v>
      </c>
      <c r="G413">
        <v>42308</v>
      </c>
      <c r="H413" t="s">
        <v>19</v>
      </c>
      <c r="I413" t="str">
        <f t="array" ref="I413">IFERROR(_xlfn.XLOOKUP(Tabelle12[[#This Row],[NegotiationID]]&amp;"FinalAccept",Tabelle12[NegotiationID]&amp;Tabelle12[ActionType],Tabelle12[ActionType],,0),_xlfn.XLOOKUP(Tabelle12[[#This Row],[NegotiationID]]&amp;"FinalReject",Tabelle12[NegotiationID]&amp;Tabelle12[ActionType],Tabelle12[ActionType],,0))</f>
        <v>FinalAccept</v>
      </c>
      <c r="J413">
        <v>0.93999999999999995</v>
      </c>
      <c r="K413">
        <v>0.1875</v>
      </c>
      <c r="L413">
        <v>1.1274999999999999</v>
      </c>
      <c r="M413">
        <v>0.75249999999999995</v>
      </c>
      <c r="N413">
        <v>401</v>
      </c>
      <c r="O413">
        <v>2334</v>
      </c>
      <c r="P413">
        <v>9</v>
      </c>
      <c r="Q413" s="3" t="s">
        <v>5042</v>
      </c>
    </row>
    <row r="414" ht="15" customHeight="1">
      <c r="A414" t="e">
        <f t="shared" ca="1" si="578"/>
        <v>#VALUE!</v>
      </c>
      <c r="B414" t="e">
        <f t="array" ref="B414" ca="1">_xlfn.XLOOKUP(Tabelle12[[#This Row],[ExperimentID]]&amp;Tabelle12[[#This Row],[NegotiationID]]&amp;Tabelle12[[#This Row],[MessageID]],ALL_IN_ONE[ExperimentID]&amp;ALL_IN_ONE[NegotiationID]&amp;ALL_IN_ONE[MessageID],ALL_IN_ONE[Gesamt_ID],,0)</f>
        <v>#VALUE!</v>
      </c>
      <c r="C414">
        <v>42318</v>
      </c>
      <c r="D414" t="s">
        <v>4699</v>
      </c>
      <c r="E414">
        <v>48004</v>
      </c>
      <c r="F414">
        <v>42308</v>
      </c>
      <c r="G414">
        <v>42305</v>
      </c>
      <c r="H414" t="s">
        <v>31</v>
      </c>
      <c r="I414" t="str">
        <f t="array" ref="I414">IFERROR(_xlfn.XLOOKUP(Tabelle12[[#This Row],[NegotiationID]]&amp;"FinalAccept",Tabelle12[NegotiationID]&amp;Tabelle12[ActionType],Tabelle12[ActionType],,0),_xlfn.XLOOKUP(Tabelle12[[#This Row],[NegotiationID]]&amp;"FinalReject",Tabelle12[NegotiationID]&amp;Tabelle12[ActionType],Tabelle12[ActionType],,0))</f>
        <v>FinalAccept</v>
      </c>
      <c r="J414">
        <v>1</v>
      </c>
      <c r="K414">
        <v>0</v>
      </c>
      <c r="L414">
        <v>1</v>
      </c>
      <c r="M414">
        <v>1</v>
      </c>
      <c r="N414">
        <v>289</v>
      </c>
      <c r="O414">
        <v>2334</v>
      </c>
      <c r="P414">
        <v>9</v>
      </c>
      <c r="Q414" s="3" t="s">
        <v>5043</v>
      </c>
    </row>
    <row r="415" ht="15" customHeight="1">
      <c r="A415" t="e">
        <f t="shared" ca="1" si="578"/>
        <v>#VALUE!</v>
      </c>
      <c r="B415" t="e">
        <f t="array" ref="B415" ca="1">_xlfn.XLOOKUP(Tabelle12[[#This Row],[ExperimentID]]&amp;Tabelle12[[#This Row],[NegotiationID]]&amp;Tabelle12[[#This Row],[MessageID]],ALL_IN_ONE[ExperimentID]&amp;ALL_IN_ONE[NegotiationID]&amp;ALL_IN_ONE[MessageID],ALL_IN_ONE[Gesamt_ID],,0)</f>
        <v>#VALUE!</v>
      </c>
      <c r="C415">
        <v>42318</v>
      </c>
      <c r="D415" t="s">
        <v>4699</v>
      </c>
      <c r="E415">
        <v>48195</v>
      </c>
      <c r="F415">
        <v>42305</v>
      </c>
      <c r="G415">
        <v>42308</v>
      </c>
      <c r="H415" t="s">
        <v>31</v>
      </c>
      <c r="I415" t="str">
        <f t="array" ref="I415">IFERROR(_xlfn.XLOOKUP(Tabelle12[[#This Row],[NegotiationID]]&amp;"FinalAccept",Tabelle12[NegotiationID]&amp;Tabelle12[ActionType],Tabelle12[ActionType],,0),_xlfn.XLOOKUP(Tabelle12[[#This Row],[NegotiationID]]&amp;"FinalReject",Tabelle12[NegotiationID]&amp;Tabelle12[ActionType],Tabelle12[ActionType],,0))</f>
        <v>FinalAccept</v>
      </c>
      <c r="J415">
        <v>0.52749999999999997</v>
      </c>
      <c r="K415">
        <v>0.47599999999999998</v>
      </c>
      <c r="L415">
        <v>1.0035000000000001</v>
      </c>
      <c r="M415">
        <v>0.051499999999999997</v>
      </c>
      <c r="N415">
        <v>500</v>
      </c>
      <c r="O415">
        <v>2334</v>
      </c>
      <c r="P415">
        <v>9</v>
      </c>
      <c r="Q415" s="3" t="s">
        <v>5044</v>
      </c>
    </row>
    <row r="416" ht="15" customHeight="1">
      <c r="A416" t="e">
        <f t="shared" ca="1" si="578"/>
        <v>#VALUE!</v>
      </c>
      <c r="B416" t="e">
        <f t="array" ref="B416" ca="1">_xlfn.XLOOKUP(Tabelle12[[#This Row],[ExperimentID]]&amp;Tabelle12[[#This Row],[NegotiationID]]&amp;Tabelle12[[#This Row],[MessageID]],ALL_IN_ONE[ExperimentID]&amp;ALL_IN_ONE[NegotiationID]&amp;ALL_IN_ONE[MessageID],ALL_IN_ONE[Gesamt_ID],,0)</f>
        <v>#VALUE!</v>
      </c>
      <c r="C416">
        <v>42318</v>
      </c>
      <c r="D416" t="s">
        <v>4699</v>
      </c>
      <c r="E416">
        <v>48253</v>
      </c>
      <c r="F416">
        <v>42308</v>
      </c>
      <c r="G416">
        <v>42305</v>
      </c>
      <c r="H416" t="s">
        <v>31</v>
      </c>
      <c r="I416" t="str">
        <f t="array" ref="I416">IFERROR(_xlfn.XLOOKUP(Tabelle12[[#This Row],[NegotiationID]]&amp;"FinalAccept",Tabelle12[NegotiationID]&amp;Tabelle12[ActionType],Tabelle12[ActionType],,0),_xlfn.XLOOKUP(Tabelle12[[#This Row],[NegotiationID]]&amp;"FinalReject",Tabelle12[NegotiationID]&amp;Tabelle12[ActionType],Tabelle12[ActionType],,0))</f>
        <v>FinalAccept</v>
      </c>
      <c r="J416">
        <v>0.74099999999999999</v>
      </c>
      <c r="K416">
        <v>0.32000000000000001</v>
      </c>
      <c r="L416">
        <v>1.0609999999999999</v>
      </c>
      <c r="M416">
        <v>0.42099999999999999</v>
      </c>
      <c r="N416">
        <v>290</v>
      </c>
      <c r="O416">
        <v>2334</v>
      </c>
      <c r="P416">
        <v>9</v>
      </c>
      <c r="Q416" s="3" t="s">
        <v>5045</v>
      </c>
    </row>
    <row r="417" ht="15" customHeight="1">
      <c r="A417" t="e">
        <f t="shared" ca="1" si="578"/>
        <v>#VALUE!</v>
      </c>
      <c r="B417" t="e">
        <f t="array" ref="B417" ca="1">_xlfn.XLOOKUP(Tabelle12[[#This Row],[ExperimentID]]&amp;Tabelle12[[#This Row],[NegotiationID]]&amp;Tabelle12[[#This Row],[MessageID]],ALL_IN_ONE[ExperimentID]&amp;ALL_IN_ONE[NegotiationID]&amp;ALL_IN_ONE[MessageID],ALL_IN_ONE[Gesamt_ID],,0)</f>
        <v>#VALUE!</v>
      </c>
      <c r="C417">
        <v>42318</v>
      </c>
      <c r="D417" t="s">
        <v>4699</v>
      </c>
      <c r="E417">
        <v>48340</v>
      </c>
      <c r="F417">
        <v>42305</v>
      </c>
      <c r="G417">
        <v>42308</v>
      </c>
      <c r="H417" t="s">
        <v>31</v>
      </c>
      <c r="I417" t="str">
        <f t="array" ref="I417">IFERROR(_xlfn.XLOOKUP(Tabelle12[[#This Row],[NegotiationID]]&amp;"FinalAccept",Tabelle12[NegotiationID]&amp;Tabelle12[ActionType],Tabelle12[ActionType],,0),_xlfn.XLOOKUP(Tabelle12[[#This Row],[NegotiationID]]&amp;"FinalReject",Tabelle12[NegotiationID]&amp;Tabelle12[ActionType],Tabelle12[ActionType],,0))</f>
        <v>FinalAccept</v>
      </c>
      <c r="J417">
        <v>0.49680000000000002</v>
      </c>
      <c r="K417">
        <v>0.54649999999999999</v>
      </c>
      <c r="L417">
        <v>1.0432999999999999</v>
      </c>
      <c r="M417">
        <v>0.049700000000000001</v>
      </c>
      <c r="N417">
        <v>476</v>
      </c>
      <c r="O417">
        <v>2334</v>
      </c>
      <c r="P417">
        <v>9</v>
      </c>
      <c r="Q417" s="3" t="s">
        <v>5046</v>
      </c>
    </row>
    <row r="418" ht="15" customHeight="1">
      <c r="A418" t="e">
        <f t="shared" ca="1" si="578"/>
        <v>#VALUE!</v>
      </c>
      <c r="B418" t="e">
        <f t="array" ref="B418" ca="1">_xlfn.XLOOKUP(Tabelle12[[#This Row],[ExperimentID]]&amp;Tabelle12[[#This Row],[NegotiationID]]&amp;Tabelle12[[#This Row],[MessageID]],ALL_IN_ONE[ExperimentID]&amp;ALL_IN_ONE[NegotiationID]&amp;ALL_IN_ONE[MessageID],ALL_IN_ONE[Gesamt_ID],,0)</f>
        <v>#VALUE!</v>
      </c>
      <c r="C418">
        <v>42318</v>
      </c>
      <c r="D418" t="s">
        <v>4699</v>
      </c>
      <c r="E418">
        <v>49028</v>
      </c>
      <c r="F418">
        <v>42308</v>
      </c>
      <c r="G418">
        <v>42305</v>
      </c>
      <c r="H418" t="s">
        <v>31</v>
      </c>
      <c r="I418" t="str">
        <f t="array" ref="I418">IFERROR(_xlfn.XLOOKUP(Tabelle12[[#This Row],[NegotiationID]]&amp;"FinalAccept",Tabelle12[NegotiationID]&amp;Tabelle12[ActionType],Tabelle12[ActionType],,0),_xlfn.XLOOKUP(Tabelle12[[#This Row],[NegotiationID]]&amp;"FinalReject",Tabelle12[NegotiationID]&amp;Tabelle12[ActionType],Tabelle12[ActionType],,0))</f>
        <v>FinalAccept</v>
      </c>
      <c r="J418">
        <v>0.72650000000000003</v>
      </c>
      <c r="K418">
        <v>0.3468</v>
      </c>
      <c r="L418">
        <v>1.0732999999999999</v>
      </c>
      <c r="M418">
        <v>0.37969999999999998</v>
      </c>
      <c r="N418">
        <v>159</v>
      </c>
      <c r="O418">
        <v>2334</v>
      </c>
      <c r="P418">
        <v>9</v>
      </c>
      <c r="Q418" s="3" t="s">
        <v>5047</v>
      </c>
    </row>
    <row r="419" ht="15" customHeight="1">
      <c r="A419" t="e">
        <f t="shared" ca="1" si="578"/>
        <v>#VALUE!</v>
      </c>
      <c r="B419" t="e">
        <f t="array" ref="B419" ca="1">_xlfn.XLOOKUP(Tabelle12[[#This Row],[ExperimentID]]&amp;Tabelle12[[#This Row],[NegotiationID]]&amp;Tabelle12[[#This Row],[MessageID]],ALL_IN_ONE[ExperimentID]&amp;ALL_IN_ONE[NegotiationID]&amp;ALL_IN_ONE[MessageID],ALL_IN_ONE[Gesamt_ID],,0)</f>
        <v>#VALUE!</v>
      </c>
      <c r="C419">
        <v>42318</v>
      </c>
      <c r="D419" t="s">
        <v>4699</v>
      </c>
      <c r="E419">
        <v>49503</v>
      </c>
      <c r="F419">
        <v>42305</v>
      </c>
      <c r="G419">
        <v>42308</v>
      </c>
      <c r="H419" t="s">
        <v>31</v>
      </c>
      <c r="I419" t="str">
        <f t="array" ref="I419">IFERROR(_xlfn.XLOOKUP(Tabelle12[[#This Row],[NegotiationID]]&amp;"FinalAccept",Tabelle12[NegotiationID]&amp;Tabelle12[ActionType],Tabelle12[ActionType],,0),_xlfn.XLOOKUP(Tabelle12[[#This Row],[NegotiationID]]&amp;"FinalReject",Tabelle12[NegotiationID]&amp;Tabelle12[ActionType],Tabelle12[ActionType],,0))</f>
        <v>FinalAccept</v>
      </c>
      <c r="J419">
        <v>0.44679999999999997</v>
      </c>
      <c r="K419">
        <v>0.60399999999999998</v>
      </c>
      <c r="L419">
        <v>1.0508</v>
      </c>
      <c r="M419">
        <v>0.15720000000000001</v>
      </c>
      <c r="N419">
        <v>188</v>
      </c>
      <c r="O419">
        <v>2334</v>
      </c>
      <c r="P419">
        <v>9</v>
      </c>
      <c r="Q419" s="3" t="s">
        <v>5048</v>
      </c>
    </row>
    <row r="420" ht="15" customHeight="1">
      <c r="A420" t="e">
        <f t="shared" ca="1" si="578"/>
        <v>#VALUE!</v>
      </c>
      <c r="B420" t="e">
        <f t="array" ref="B420" ca="1">_xlfn.XLOOKUP(Tabelle12[[#This Row],[ExperimentID]]&amp;Tabelle12[[#This Row],[NegotiationID]]&amp;Tabelle12[[#This Row],[MessageID]],ALL_IN_ONE[ExperimentID]&amp;ALL_IN_ONE[NegotiationID]&amp;ALL_IN_ONE[MessageID],ALL_IN_ONE[Gesamt_ID],,0)</f>
        <v>#VALUE!</v>
      </c>
      <c r="C420">
        <v>42318</v>
      </c>
      <c r="D420" t="s">
        <v>4699</v>
      </c>
      <c r="E420">
        <v>49535</v>
      </c>
      <c r="F420">
        <v>42308</v>
      </c>
      <c r="G420">
        <v>42305</v>
      </c>
      <c r="H420" t="s">
        <v>20</v>
      </c>
      <c r="I420" t="str">
        <f t="array" ref="I420">IFERROR(_xlfn.XLOOKUP(Tabelle12[[#This Row],[NegotiationID]]&amp;"FinalAccept",Tabelle12[NegotiationID]&amp;Tabelle12[ActionType],Tabelle12[ActionType],,0),_xlfn.XLOOKUP(Tabelle12[[#This Row],[NegotiationID]]&amp;"FinalReject",Tabelle12[NegotiationID]&amp;Tabelle12[ActionType],Tabelle12[ActionType],,0))</f>
        <v>FinalAccept</v>
      </c>
      <c r="J420">
        <v>0.60399999999999998</v>
      </c>
      <c r="K420">
        <v>0.44679999999999997</v>
      </c>
      <c r="L420">
        <v>1.0508</v>
      </c>
      <c r="M420">
        <v>0.15720000000000001</v>
      </c>
      <c r="N420">
        <v>10</v>
      </c>
      <c r="O420">
        <v>2334</v>
      </c>
      <c r="P420">
        <v>9</v>
      </c>
      <c r="Q420" s="3" t="s">
        <v>5049</v>
      </c>
    </row>
    <row r="421" ht="14.5" hidden="1">
      <c r="A421" t="e">
        <f t="shared" ca="1" si="578"/>
        <v>#VALUE!</v>
      </c>
      <c r="B421" t="e">
        <f t="array" ref="B421" ca="1">_xlfn.XLOOKUP(Tabelle12[[#This Row],[ExperimentID]]&amp;Tabelle12[[#This Row],[NegotiationID]]&amp;Tabelle12[[#This Row],[MessageID]],ALL_IN_ONE[ExperimentID]&amp;ALL_IN_ONE[NegotiationID]&amp;ALL_IN_ONE[MessageID],ALL_IN_ONE[Gesamt_ID],,0)</f>
        <v>#VALUE!</v>
      </c>
      <c r="C421">
        <v>42346</v>
      </c>
      <c r="D421" t="s">
        <v>4699</v>
      </c>
      <c r="E421">
        <v>42347</v>
      </c>
      <c r="H421" t="s">
        <v>6019</v>
      </c>
      <c r="I421" t="str">
        <f t="array" ref="I421">IFERROR(_xlfn.XLOOKUP(Tabelle12[[#This Row],[NegotiationID]]&amp;"FinalAccept",Tabelle12[NegotiationID]&amp;Tabelle12[ActionType],Tabelle12[ActionType],,0),_xlfn.XLOOKUP(Tabelle12[[#This Row],[NegotiationID]]&amp;"FinalReject",Tabelle12[NegotiationID]&amp;Tabelle12[ActionType],Tabelle12[ActionType],,0))</f>
        <v>FinalAccept</v>
      </c>
      <c r="N421">
        <v>21</v>
      </c>
      <c r="O421">
        <v>6177</v>
      </c>
      <c r="P421">
        <v>12</v>
      </c>
    </row>
    <row r="422" ht="15" customHeight="1">
      <c r="A422" t="e">
        <f t="shared" ca="1" si="578"/>
        <v>#VALUE!</v>
      </c>
      <c r="B422" t="e">
        <f t="array" ref="B422" ca="1">_xlfn.XLOOKUP(Tabelle12[[#This Row],[ExperimentID]]&amp;Tabelle12[[#This Row],[NegotiationID]]&amp;Tabelle12[[#This Row],[MessageID]],ALL_IN_ONE[ExperimentID]&amp;ALL_IN_ONE[NegotiationID]&amp;ALL_IN_ONE[MessageID],ALL_IN_ONE[Gesamt_ID],,0)</f>
        <v>#VALUE!</v>
      </c>
      <c r="C422">
        <v>42346</v>
      </c>
      <c r="D422" t="s">
        <v>4699</v>
      </c>
      <c r="E422">
        <v>47749</v>
      </c>
      <c r="F422">
        <v>42333</v>
      </c>
      <c r="G422">
        <v>42336</v>
      </c>
      <c r="H422" t="s">
        <v>19</v>
      </c>
      <c r="I422" t="str">
        <f t="array" ref="I422">IFERROR(_xlfn.XLOOKUP(Tabelle12[[#This Row],[NegotiationID]]&amp;"FinalAccept",Tabelle12[NegotiationID]&amp;Tabelle12[ActionType],Tabelle12[ActionType],,0),_xlfn.XLOOKUP(Tabelle12[[#This Row],[NegotiationID]]&amp;"FinalReject",Tabelle12[NegotiationID]&amp;Tabelle12[ActionType],Tabelle12[ActionType],,0))</f>
        <v>FinalAccept</v>
      </c>
      <c r="J422">
        <v>0.97330000000000005</v>
      </c>
      <c r="K422">
        <v>0.20000000000000001</v>
      </c>
      <c r="L422">
        <v>1.1733</v>
      </c>
      <c r="M422">
        <v>0.77329999999999999</v>
      </c>
      <c r="N422">
        <v>710</v>
      </c>
      <c r="O422">
        <v>6177</v>
      </c>
      <c r="P422">
        <v>12</v>
      </c>
      <c r="Q422" s="3" t="s">
        <v>5050</v>
      </c>
    </row>
    <row r="423" ht="15" customHeight="1">
      <c r="A423" t="e">
        <f t="shared" ca="1" si="578"/>
        <v>#VALUE!</v>
      </c>
      <c r="B423" t="e">
        <f t="array" ref="B423" ca="1">_xlfn.XLOOKUP(Tabelle12[[#This Row],[ExperimentID]]&amp;Tabelle12[[#This Row],[NegotiationID]]&amp;Tabelle12[[#This Row],[MessageID]],ALL_IN_ONE[ExperimentID]&amp;ALL_IN_ONE[NegotiationID]&amp;ALL_IN_ONE[MessageID],ALL_IN_ONE[Gesamt_ID],,0)</f>
        <v>#VALUE!</v>
      </c>
      <c r="C423">
        <v>42346</v>
      </c>
      <c r="D423" t="s">
        <v>4699</v>
      </c>
      <c r="E423">
        <v>48074</v>
      </c>
      <c r="F423">
        <v>42336</v>
      </c>
      <c r="G423">
        <v>42333</v>
      </c>
      <c r="H423" t="s">
        <v>31</v>
      </c>
      <c r="I423" t="str">
        <f t="array" ref="I423">IFERROR(_xlfn.XLOOKUP(Tabelle12[[#This Row],[NegotiationID]]&amp;"FinalAccept",Tabelle12[NegotiationID]&amp;Tabelle12[ActionType],Tabelle12[ActionType],,0),_xlfn.XLOOKUP(Tabelle12[[#This Row],[NegotiationID]]&amp;"FinalReject",Tabelle12[NegotiationID]&amp;Tabelle12[ActionType],Tabelle12[ActionType],,0))</f>
        <v>FinalAccept</v>
      </c>
      <c r="J423">
        <v>0.90349999999999997</v>
      </c>
      <c r="K423">
        <v>0.16669999999999999</v>
      </c>
      <c r="L423">
        <v>1.0702</v>
      </c>
      <c r="M423">
        <v>0.73680000000000001</v>
      </c>
      <c r="N423">
        <v>971</v>
      </c>
      <c r="O423">
        <v>6177</v>
      </c>
      <c r="P423">
        <v>12</v>
      </c>
      <c r="Q423" s="3" t="s">
        <v>5051</v>
      </c>
    </row>
    <row r="424" ht="15" customHeight="1">
      <c r="A424" t="e">
        <f t="shared" ca="1" si="578"/>
        <v>#VALUE!</v>
      </c>
      <c r="B424" t="e">
        <f t="array" ref="B424" ca="1">_xlfn.XLOOKUP(Tabelle12[[#This Row],[ExperimentID]]&amp;Tabelle12[[#This Row],[NegotiationID]]&amp;Tabelle12[[#This Row],[MessageID]],ALL_IN_ONE[ExperimentID]&amp;ALL_IN_ONE[NegotiationID]&amp;ALL_IN_ONE[MessageID],ALL_IN_ONE[Gesamt_ID],,0)</f>
        <v>#VALUE!</v>
      </c>
      <c r="C424">
        <v>42346</v>
      </c>
      <c r="D424" t="s">
        <v>4699</v>
      </c>
      <c r="E424">
        <v>48377</v>
      </c>
      <c r="F424">
        <v>42333</v>
      </c>
      <c r="G424">
        <v>42336</v>
      </c>
      <c r="H424" t="s">
        <v>31</v>
      </c>
      <c r="I424" t="str">
        <f t="array" ref="I424">IFERROR(_xlfn.XLOOKUP(Tabelle12[[#This Row],[NegotiationID]]&amp;"FinalAccept",Tabelle12[NegotiationID]&amp;Tabelle12[ActionType],Tabelle12[ActionType],,0),_xlfn.XLOOKUP(Tabelle12[[#This Row],[NegotiationID]]&amp;"FinalReject",Tabelle12[NegotiationID]&amp;Tabelle12[ActionType],Tabelle12[ActionType],,0))</f>
        <v>FinalAccept</v>
      </c>
      <c r="J424">
        <v>0.86670000000000003</v>
      </c>
      <c r="K424">
        <v>0.22850000000000001</v>
      </c>
      <c r="L424">
        <v>1.0952</v>
      </c>
      <c r="M424">
        <v>0.63819999999999999</v>
      </c>
      <c r="N424">
        <v>854</v>
      </c>
      <c r="O424">
        <v>6177</v>
      </c>
      <c r="P424">
        <v>12</v>
      </c>
      <c r="Q424" s="3" t="s">
        <v>5052</v>
      </c>
    </row>
    <row r="425" ht="15" customHeight="1">
      <c r="A425" t="e">
        <f t="shared" ca="1" si="578"/>
        <v>#VALUE!</v>
      </c>
      <c r="B425" t="e">
        <f t="array" ref="B425" ca="1">_xlfn.XLOOKUP(Tabelle12[[#This Row],[ExperimentID]]&amp;Tabelle12[[#This Row],[NegotiationID]]&amp;Tabelle12[[#This Row],[MessageID]],ALL_IN_ONE[ExperimentID]&amp;ALL_IN_ONE[NegotiationID]&amp;ALL_IN_ONE[MessageID],ALL_IN_ONE[Gesamt_ID],,0)</f>
        <v>#VALUE!</v>
      </c>
      <c r="C425">
        <v>42346</v>
      </c>
      <c r="D425" t="s">
        <v>4699</v>
      </c>
      <c r="E425">
        <v>48536</v>
      </c>
      <c r="F425">
        <v>42336</v>
      </c>
      <c r="G425">
        <v>42333</v>
      </c>
      <c r="H425" t="s">
        <v>31</v>
      </c>
      <c r="I425" t="str">
        <f t="array" ref="I425">IFERROR(_xlfn.XLOOKUP(Tabelle12[[#This Row],[NegotiationID]]&amp;"FinalAccept",Tabelle12[NegotiationID]&amp;Tabelle12[ActionType],Tabelle12[ActionType],,0),_xlfn.XLOOKUP(Tabelle12[[#This Row],[NegotiationID]]&amp;"FinalReject",Tabelle12[NegotiationID]&amp;Tabelle12[ActionType],Tabelle12[ActionType],,0))</f>
        <v>FinalAccept</v>
      </c>
      <c r="J425">
        <v>0.86099999999999999</v>
      </c>
      <c r="K425">
        <v>0.23080000000000001</v>
      </c>
      <c r="L425">
        <v>1.0918000000000001</v>
      </c>
      <c r="M425">
        <v>0.63019999999999998</v>
      </c>
      <c r="N425">
        <v>562</v>
      </c>
      <c r="O425">
        <v>6177</v>
      </c>
      <c r="P425">
        <v>12</v>
      </c>
      <c r="Q425" s="3" t="s">
        <v>5053</v>
      </c>
    </row>
    <row r="426" ht="15" customHeight="1">
      <c r="A426" t="e">
        <f t="shared" ca="1" si="578"/>
        <v>#VALUE!</v>
      </c>
      <c r="B426" t="e">
        <f t="array" ref="B426" ca="1">_xlfn.XLOOKUP(Tabelle12[[#This Row],[ExperimentID]]&amp;Tabelle12[[#This Row],[NegotiationID]]&amp;Tabelle12[[#This Row],[MessageID]],ALL_IN_ONE[ExperimentID]&amp;ALL_IN_ONE[NegotiationID]&amp;ALL_IN_ONE[MessageID],ALL_IN_ONE[Gesamt_ID],,0)</f>
        <v>#VALUE!</v>
      </c>
      <c r="C426">
        <v>42346</v>
      </c>
      <c r="D426" t="s">
        <v>4699</v>
      </c>
      <c r="E426">
        <v>48630</v>
      </c>
      <c r="F426">
        <v>42333</v>
      </c>
      <c r="G426">
        <v>42336</v>
      </c>
      <c r="H426" t="s">
        <v>31</v>
      </c>
      <c r="I426" t="str">
        <f t="array" ref="I426">IFERROR(_xlfn.XLOOKUP(Tabelle12[[#This Row],[NegotiationID]]&amp;"FinalAccept",Tabelle12[NegotiationID]&amp;Tabelle12[ActionType],Tabelle12[ActionType],,0),_xlfn.XLOOKUP(Tabelle12[[#This Row],[NegotiationID]]&amp;"FinalReject",Tabelle12[NegotiationID]&amp;Tabelle12[ActionType],Tabelle12[ActionType],,0))</f>
        <v>FinalAccept</v>
      </c>
      <c r="J426">
        <v>0.79749999999999999</v>
      </c>
      <c r="K426">
        <v>0.2485</v>
      </c>
      <c r="L426">
        <v>1.046</v>
      </c>
      <c r="M426">
        <v>0.54900000000000004</v>
      </c>
      <c r="N426">
        <v>743</v>
      </c>
      <c r="O426">
        <v>6177</v>
      </c>
      <c r="P426">
        <v>12</v>
      </c>
      <c r="Q426" s="3" t="s">
        <v>5054</v>
      </c>
    </row>
    <row r="427" ht="15" customHeight="1">
      <c r="A427" t="e">
        <f t="shared" ca="1" si="578"/>
        <v>#VALUE!</v>
      </c>
      <c r="B427" t="e">
        <f t="array" ref="B427" ca="1">_xlfn.XLOOKUP(Tabelle12[[#This Row],[ExperimentID]]&amp;Tabelle12[[#This Row],[NegotiationID]]&amp;Tabelle12[[#This Row],[MessageID]],ALL_IN_ONE[ExperimentID]&amp;ALL_IN_ONE[NegotiationID]&amp;ALL_IN_ONE[MessageID],ALL_IN_ONE[Gesamt_ID],,0)</f>
        <v>#VALUE!</v>
      </c>
      <c r="C427">
        <v>42346</v>
      </c>
      <c r="D427" t="s">
        <v>4699</v>
      </c>
      <c r="E427">
        <v>48803</v>
      </c>
      <c r="F427">
        <v>42336</v>
      </c>
      <c r="G427">
        <v>42333</v>
      </c>
      <c r="H427" t="s">
        <v>31</v>
      </c>
      <c r="I427" t="str">
        <f t="array" ref="I427">IFERROR(_xlfn.XLOOKUP(Tabelle12[[#This Row],[NegotiationID]]&amp;"FinalAccept",Tabelle12[NegotiationID]&amp;Tabelle12[ActionType],Tabelle12[ActionType],,0),_xlfn.XLOOKUP(Tabelle12[[#This Row],[NegotiationID]]&amp;"FinalReject",Tabelle12[NegotiationID]&amp;Tabelle12[ActionType],Tabelle12[ActionType],,0))</f>
        <v>FinalAccept</v>
      </c>
      <c r="J427">
        <v>0.78100000000000003</v>
      </c>
      <c r="K427">
        <v>0.34250000000000003</v>
      </c>
      <c r="L427">
        <v>1.1234999999999999</v>
      </c>
      <c r="M427">
        <v>0.4385</v>
      </c>
      <c r="N427">
        <v>727</v>
      </c>
      <c r="O427">
        <v>6177</v>
      </c>
      <c r="P427">
        <v>12</v>
      </c>
      <c r="Q427" s="3" t="s">
        <v>5055</v>
      </c>
    </row>
    <row r="428" ht="15" customHeight="1">
      <c r="A428" t="e">
        <f t="shared" ca="1" si="578"/>
        <v>#VALUE!</v>
      </c>
      <c r="B428" t="e">
        <f t="array" ref="B428" ca="1">_xlfn.XLOOKUP(Tabelle12[[#This Row],[ExperimentID]]&amp;Tabelle12[[#This Row],[NegotiationID]]&amp;Tabelle12[[#This Row],[MessageID]],ALL_IN_ONE[ExperimentID]&amp;ALL_IN_ONE[NegotiationID]&amp;ALL_IN_ONE[MessageID],ALL_IN_ONE[Gesamt_ID],,0)</f>
        <v>#VALUE!</v>
      </c>
      <c r="C428">
        <v>42346</v>
      </c>
      <c r="D428" t="s">
        <v>4699</v>
      </c>
      <c r="E428">
        <v>48935</v>
      </c>
      <c r="F428">
        <v>42333</v>
      </c>
      <c r="G428">
        <v>42336</v>
      </c>
      <c r="H428" t="s">
        <v>31</v>
      </c>
      <c r="I428" t="str">
        <f t="array" ref="I428">IFERROR(_xlfn.XLOOKUP(Tabelle12[[#This Row],[NegotiationID]]&amp;"FinalAccept",Tabelle12[NegotiationID]&amp;Tabelle12[ActionType],Tabelle12[ActionType],,0),_xlfn.XLOOKUP(Tabelle12[[#This Row],[NegotiationID]]&amp;"FinalReject",Tabelle12[NegotiationID]&amp;Tabelle12[ActionType],Tabelle12[ActionType],,0))</f>
        <v>FinalAccept</v>
      </c>
      <c r="J428">
        <v>0.6008</v>
      </c>
      <c r="K428">
        <v>0.51100000000000001</v>
      </c>
      <c r="L428">
        <v>1.1117999999999999</v>
      </c>
      <c r="M428">
        <v>0.089800000000000005</v>
      </c>
      <c r="N428">
        <v>423</v>
      </c>
      <c r="O428">
        <v>6177</v>
      </c>
      <c r="P428">
        <v>12</v>
      </c>
      <c r="Q428" s="3" t="s">
        <v>5056</v>
      </c>
    </row>
    <row r="429" ht="15" customHeight="1">
      <c r="A429" t="e">
        <f t="shared" ca="1" si="578"/>
        <v>#VALUE!</v>
      </c>
      <c r="B429" t="e">
        <f t="array" ref="B429" ca="1">_xlfn.XLOOKUP(Tabelle12[[#This Row],[ExperimentID]]&amp;Tabelle12[[#This Row],[NegotiationID]]&amp;Tabelle12[[#This Row],[MessageID]],ALL_IN_ONE[ExperimentID]&amp;ALL_IN_ONE[NegotiationID]&amp;ALL_IN_ONE[MessageID],ALL_IN_ONE[Gesamt_ID],,0)</f>
        <v>#VALUE!</v>
      </c>
      <c r="C429">
        <v>42346</v>
      </c>
      <c r="D429" t="s">
        <v>4699</v>
      </c>
      <c r="E429">
        <v>49032</v>
      </c>
      <c r="F429">
        <v>42336</v>
      </c>
      <c r="G429">
        <v>42333</v>
      </c>
      <c r="H429" t="s">
        <v>31</v>
      </c>
      <c r="I429" t="str">
        <f t="array" ref="I429">IFERROR(_xlfn.XLOOKUP(Tabelle12[[#This Row],[NegotiationID]]&amp;"FinalAccept",Tabelle12[NegotiationID]&amp;Tabelle12[ActionType],Tabelle12[ActionType],,0),_xlfn.XLOOKUP(Tabelle12[[#This Row],[NegotiationID]]&amp;"FinalReject",Tabelle12[NegotiationID]&amp;Tabelle12[ActionType],Tabelle12[ActionType],,0))</f>
        <v>FinalAccept</v>
      </c>
      <c r="J429">
        <v>0.67600000000000005</v>
      </c>
      <c r="K429">
        <v>0.43169999999999997</v>
      </c>
      <c r="L429">
        <v>1.1076999999999999</v>
      </c>
      <c r="M429">
        <v>0.24429999999999999</v>
      </c>
      <c r="N429">
        <v>364</v>
      </c>
      <c r="O429">
        <v>6177</v>
      </c>
      <c r="P429">
        <v>12</v>
      </c>
      <c r="Q429" s="3" t="s">
        <v>5057</v>
      </c>
    </row>
    <row r="430" ht="15" customHeight="1">
      <c r="A430" t="e">
        <f t="shared" ca="1" si="578"/>
        <v>#VALUE!</v>
      </c>
      <c r="B430" t="e">
        <f t="array" ref="B430" ca="1">_xlfn.XLOOKUP(Tabelle12[[#This Row],[ExperimentID]]&amp;Tabelle12[[#This Row],[NegotiationID]]&amp;Tabelle12[[#This Row],[MessageID]],ALL_IN_ONE[ExperimentID]&amp;ALL_IN_ONE[NegotiationID]&amp;ALL_IN_ONE[MessageID],ALL_IN_ONE[Gesamt_ID],,0)</f>
        <v>#VALUE!</v>
      </c>
      <c r="C430">
        <v>42346</v>
      </c>
      <c r="D430" t="s">
        <v>4699</v>
      </c>
      <c r="E430">
        <v>49284</v>
      </c>
      <c r="F430">
        <v>42333</v>
      </c>
      <c r="G430">
        <v>42336</v>
      </c>
      <c r="H430" t="s">
        <v>31</v>
      </c>
      <c r="I430" t="str">
        <f t="array" ref="I430">IFERROR(_xlfn.XLOOKUP(Tabelle12[[#This Row],[NegotiationID]]&amp;"FinalAccept",Tabelle12[NegotiationID]&amp;Tabelle12[ActionType],Tabelle12[ActionType],,0),_xlfn.XLOOKUP(Tabelle12[[#This Row],[NegotiationID]]&amp;"FinalReject",Tabelle12[NegotiationID]&amp;Tabelle12[ActionType],Tabelle12[ActionType],,0))</f>
        <v>FinalAccept</v>
      </c>
      <c r="J430">
        <v>0.57420000000000004</v>
      </c>
      <c r="K430">
        <v>0.53100000000000003</v>
      </c>
      <c r="L430">
        <v>1.1052</v>
      </c>
      <c r="M430">
        <v>0.043200000000000002</v>
      </c>
      <c r="N430">
        <v>437</v>
      </c>
      <c r="O430">
        <v>6177</v>
      </c>
      <c r="P430">
        <v>12</v>
      </c>
      <c r="Q430" s="3" t="s">
        <v>5058</v>
      </c>
    </row>
    <row r="431" ht="15" customHeight="1">
      <c r="A431" t="e">
        <f t="shared" ca="1" si="578"/>
        <v>#VALUE!</v>
      </c>
      <c r="B431" t="e">
        <f t="array" ref="B431" ca="1">_xlfn.XLOOKUP(Tabelle12[[#This Row],[ExperimentID]]&amp;Tabelle12[[#This Row],[NegotiationID]]&amp;Tabelle12[[#This Row],[MessageID]],ALL_IN_ONE[ExperimentID]&amp;ALL_IN_ONE[NegotiationID]&amp;ALL_IN_ONE[MessageID],ALL_IN_ONE[Gesamt_ID],,0)</f>
        <v>#VALUE!</v>
      </c>
      <c r="C431">
        <v>42346</v>
      </c>
      <c r="D431" t="s">
        <v>4699</v>
      </c>
      <c r="E431">
        <v>49290</v>
      </c>
      <c r="F431">
        <v>42336</v>
      </c>
      <c r="G431">
        <v>42333</v>
      </c>
      <c r="H431" t="s">
        <v>31</v>
      </c>
      <c r="I431" t="str">
        <f t="array" ref="I431">IFERROR(_xlfn.XLOOKUP(Tabelle12[[#This Row],[NegotiationID]]&amp;"FinalAccept",Tabelle12[NegotiationID]&amp;Tabelle12[ActionType],Tabelle12[ActionType],,0),_xlfn.XLOOKUP(Tabelle12[[#This Row],[NegotiationID]]&amp;"FinalReject",Tabelle12[NegotiationID]&amp;Tabelle12[ActionType],Tabelle12[ActionType],,0))</f>
        <v>FinalAccept</v>
      </c>
      <c r="J431">
        <v>0.67600000000000005</v>
      </c>
      <c r="K431">
        <v>0.55000000000000004</v>
      </c>
      <c r="L431">
        <v>1.226</v>
      </c>
      <c r="M431">
        <v>0.126</v>
      </c>
      <c r="N431">
        <v>176</v>
      </c>
      <c r="O431">
        <v>6177</v>
      </c>
      <c r="P431">
        <v>12</v>
      </c>
      <c r="Q431" s="3" t="s">
        <v>5059</v>
      </c>
    </row>
    <row r="432" ht="15" customHeight="1">
      <c r="A432" t="e">
        <f t="shared" ca="1" si="578"/>
        <v>#VALUE!</v>
      </c>
      <c r="B432" t="e">
        <f t="array" ref="B432" ca="1">_xlfn.XLOOKUP(Tabelle12[[#This Row],[ExperimentID]]&amp;Tabelle12[[#This Row],[NegotiationID]]&amp;Tabelle12[[#This Row],[MessageID]],ALL_IN_ONE[ExperimentID]&amp;ALL_IN_ONE[NegotiationID]&amp;ALL_IN_ONE[MessageID],ALL_IN_ONE[Gesamt_ID],,0)</f>
        <v>#VALUE!</v>
      </c>
      <c r="C432">
        <v>42346</v>
      </c>
      <c r="D432" t="s">
        <v>4699</v>
      </c>
      <c r="E432">
        <v>49389</v>
      </c>
      <c r="F432">
        <v>42333</v>
      </c>
      <c r="G432">
        <v>42336</v>
      </c>
      <c r="H432" t="s">
        <v>20</v>
      </c>
      <c r="I432" t="str">
        <f t="array" ref="I432">IFERROR(_xlfn.XLOOKUP(Tabelle12[[#This Row],[NegotiationID]]&amp;"FinalAccept",Tabelle12[NegotiationID]&amp;Tabelle12[ActionType],Tabelle12[ActionType],,0),_xlfn.XLOOKUP(Tabelle12[[#This Row],[NegotiationID]]&amp;"FinalReject",Tabelle12[NegotiationID]&amp;Tabelle12[ActionType],Tabelle12[ActionType],,0))</f>
        <v>FinalAccept</v>
      </c>
      <c r="J432">
        <v>0.55000000000000004</v>
      </c>
      <c r="K432">
        <v>0.67600000000000005</v>
      </c>
      <c r="L432">
        <v>1.226</v>
      </c>
      <c r="M432">
        <v>0.126</v>
      </c>
      <c r="N432">
        <v>189</v>
      </c>
      <c r="O432">
        <v>6177</v>
      </c>
      <c r="P432">
        <v>12</v>
      </c>
      <c r="Q432" s="3" t="s">
        <v>5060</v>
      </c>
    </row>
    <row r="433" ht="14.5" hidden="1">
      <c r="A433" t="e">
        <f t="shared" ca="1" si="578"/>
        <v>#VALUE!</v>
      </c>
      <c r="B433" t="e">
        <f t="array" ref="B433" ca="1">_xlfn.XLOOKUP(Tabelle12[[#This Row],[ExperimentID]]&amp;Tabelle12[[#This Row],[NegotiationID]]&amp;Tabelle12[[#This Row],[MessageID]],ALL_IN_ONE[ExperimentID]&amp;ALL_IN_ONE[NegotiationID]&amp;ALL_IN_ONE[MessageID],ALL_IN_ONE[Gesamt_ID],,0)</f>
        <v>#VALUE!</v>
      </c>
      <c r="C433">
        <v>42374</v>
      </c>
      <c r="D433" t="s">
        <v>4699</v>
      </c>
      <c r="E433">
        <v>42375</v>
      </c>
      <c r="H433" t="s">
        <v>6019</v>
      </c>
      <c r="I433" t="str">
        <f t="array" ref="I433">IFERROR(_xlfn.XLOOKUP(Tabelle12[[#This Row],[NegotiationID]]&amp;"FinalAccept",Tabelle12[NegotiationID]&amp;Tabelle12[ActionType],Tabelle12[ActionType],,0),_xlfn.XLOOKUP(Tabelle12[[#This Row],[NegotiationID]]&amp;"FinalReject",Tabelle12[NegotiationID]&amp;Tabelle12[ActionType],Tabelle12[ActionType],,0))</f>
        <v>FinalAccept</v>
      </c>
      <c r="N433">
        <v>21</v>
      </c>
      <c r="O433">
        <v>2447</v>
      </c>
      <c r="P433">
        <v>9</v>
      </c>
    </row>
    <row r="434" ht="15" customHeight="1">
      <c r="A434" t="e">
        <f t="shared" ca="1" si="578"/>
        <v>#VALUE!</v>
      </c>
      <c r="B434" t="e">
        <f t="array" ref="B434" ca="1">_xlfn.XLOOKUP(Tabelle12[[#This Row],[ExperimentID]]&amp;Tabelle12[[#This Row],[NegotiationID]]&amp;Tabelle12[[#This Row],[MessageID]],ALL_IN_ONE[ExperimentID]&amp;ALL_IN_ONE[NegotiationID]&amp;ALL_IN_ONE[MessageID],ALL_IN_ONE[Gesamt_ID],,0)</f>
        <v>#VALUE!</v>
      </c>
      <c r="C434">
        <v>42374</v>
      </c>
      <c r="D434" t="s">
        <v>4699</v>
      </c>
      <c r="E434">
        <v>47710</v>
      </c>
      <c r="F434">
        <v>42361</v>
      </c>
      <c r="G434">
        <v>42364</v>
      </c>
      <c r="H434" t="s">
        <v>19</v>
      </c>
      <c r="I434" t="str">
        <f t="array" ref="I434">IFERROR(_xlfn.XLOOKUP(Tabelle12[[#This Row],[NegotiationID]]&amp;"FinalAccept",Tabelle12[NegotiationID]&amp;Tabelle12[ActionType],Tabelle12[ActionType],,0),_xlfn.XLOOKUP(Tabelle12[[#This Row],[NegotiationID]]&amp;"FinalReject",Tabelle12[NegotiationID]&amp;Tabelle12[ActionType],Tabelle12[ActionType],,0))</f>
        <v>FinalAccept</v>
      </c>
      <c r="J434">
        <v>0.92669999999999997</v>
      </c>
      <c r="K434">
        <v>0.10249999999999999</v>
      </c>
      <c r="L434">
        <v>1.0291999999999999</v>
      </c>
      <c r="M434">
        <v>0.82420000000000004</v>
      </c>
      <c r="N434">
        <v>344</v>
      </c>
      <c r="O434">
        <v>2447</v>
      </c>
      <c r="P434">
        <v>9</v>
      </c>
      <c r="Q434" s="3" t="s">
        <v>5061</v>
      </c>
    </row>
    <row r="435" ht="15" customHeight="1">
      <c r="A435" t="e">
        <f t="shared" ca="1" si="578"/>
        <v>#VALUE!</v>
      </c>
      <c r="B435" t="e">
        <f t="array" ref="B435" ca="1">_xlfn.XLOOKUP(Tabelle12[[#This Row],[ExperimentID]]&amp;Tabelle12[[#This Row],[NegotiationID]]&amp;Tabelle12[[#This Row],[MessageID]],ALL_IN_ONE[ExperimentID]&amp;ALL_IN_ONE[NegotiationID]&amp;ALL_IN_ONE[MessageID],ALL_IN_ONE[Gesamt_ID],,0)</f>
        <v>#VALUE!</v>
      </c>
      <c r="C435">
        <v>42374</v>
      </c>
      <c r="D435" t="s">
        <v>4699</v>
      </c>
      <c r="E435">
        <v>48111</v>
      </c>
      <c r="F435">
        <v>42364</v>
      </c>
      <c r="G435">
        <v>42361</v>
      </c>
      <c r="H435" t="s">
        <v>31</v>
      </c>
      <c r="I435" t="str">
        <f t="array" ref="I435">IFERROR(_xlfn.XLOOKUP(Tabelle12[[#This Row],[NegotiationID]]&amp;"FinalAccept",Tabelle12[NegotiationID]&amp;Tabelle12[ActionType],Tabelle12[ActionType],,0),_xlfn.XLOOKUP(Tabelle12[[#This Row],[NegotiationID]]&amp;"FinalReject",Tabelle12[NegotiationID]&amp;Tabelle12[ActionType],Tabelle12[ActionType],,0))</f>
        <v>FinalAccept</v>
      </c>
      <c r="J435">
        <v>0.82099999999999995</v>
      </c>
      <c r="K435">
        <v>0.17999999999999999</v>
      </c>
      <c r="L435">
        <v>1.0009999999999999</v>
      </c>
      <c r="M435">
        <v>0.64100000000000001</v>
      </c>
      <c r="N435">
        <v>416</v>
      </c>
      <c r="O435">
        <v>2447</v>
      </c>
      <c r="P435">
        <v>9</v>
      </c>
      <c r="Q435" s="3" t="s">
        <v>5062</v>
      </c>
    </row>
    <row r="436" ht="15" customHeight="1">
      <c r="A436" t="e">
        <f t="shared" ca="1" si="578"/>
        <v>#VALUE!</v>
      </c>
      <c r="B436" t="e">
        <f t="array" ref="B436" ca="1">_xlfn.XLOOKUP(Tabelle12[[#This Row],[ExperimentID]]&amp;Tabelle12[[#This Row],[NegotiationID]]&amp;Tabelle12[[#This Row],[MessageID]],ALL_IN_ONE[ExperimentID]&amp;ALL_IN_ONE[NegotiationID]&amp;ALL_IN_ONE[MessageID],ALL_IN_ONE[Gesamt_ID],,0)</f>
        <v>#VALUE!</v>
      </c>
      <c r="C436">
        <v>42374</v>
      </c>
      <c r="D436" t="s">
        <v>4699</v>
      </c>
      <c r="E436">
        <v>48345</v>
      </c>
      <c r="F436">
        <v>42361</v>
      </c>
      <c r="G436">
        <v>42364</v>
      </c>
      <c r="H436" t="s">
        <v>31</v>
      </c>
      <c r="I436" t="str">
        <f t="array" ref="I436">IFERROR(_xlfn.XLOOKUP(Tabelle12[[#This Row],[NegotiationID]]&amp;"FinalAccept",Tabelle12[NegotiationID]&amp;Tabelle12[ActionType],Tabelle12[ActionType],,0),_xlfn.XLOOKUP(Tabelle12[[#This Row],[NegotiationID]]&amp;"FinalReject",Tabelle12[NegotiationID]&amp;Tabelle12[ActionType],Tabelle12[ActionType],,0))</f>
        <v>FinalAccept</v>
      </c>
      <c r="J436">
        <v>0.90000000000000002</v>
      </c>
      <c r="K436">
        <v>0.251</v>
      </c>
      <c r="L436">
        <v>1.151</v>
      </c>
      <c r="M436">
        <v>0.64900000000000002</v>
      </c>
      <c r="N436">
        <v>391</v>
      </c>
      <c r="O436">
        <v>2447</v>
      </c>
      <c r="P436">
        <v>9</v>
      </c>
      <c r="Q436" s="3" t="s">
        <v>5063</v>
      </c>
    </row>
    <row r="437" ht="15" customHeight="1">
      <c r="A437" t="e">
        <f t="shared" ca="1" si="578"/>
        <v>#VALUE!</v>
      </c>
      <c r="B437" t="e">
        <f t="array" ref="B437" ca="1">_xlfn.XLOOKUP(Tabelle12[[#This Row],[ExperimentID]]&amp;Tabelle12[[#This Row],[NegotiationID]]&amp;Tabelle12[[#This Row],[MessageID]],ALL_IN_ONE[ExperimentID]&amp;ALL_IN_ONE[NegotiationID]&amp;ALL_IN_ONE[MessageID],ALL_IN_ONE[Gesamt_ID],,0)</f>
        <v>#VALUE!</v>
      </c>
      <c r="C437">
        <v>42374</v>
      </c>
      <c r="D437" t="s">
        <v>4699</v>
      </c>
      <c r="E437">
        <v>48588</v>
      </c>
      <c r="F437">
        <v>42364</v>
      </c>
      <c r="G437">
        <v>42361</v>
      </c>
      <c r="H437" t="s">
        <v>31</v>
      </c>
      <c r="I437" t="str">
        <f t="array" ref="I437">IFERROR(_xlfn.XLOOKUP(Tabelle12[[#This Row],[NegotiationID]]&amp;"FinalAccept",Tabelle12[NegotiationID]&amp;Tabelle12[ActionType],Tabelle12[ActionType],,0),_xlfn.XLOOKUP(Tabelle12[[#This Row],[NegotiationID]]&amp;"FinalReject",Tabelle12[NegotiationID]&amp;Tabelle12[ActionType],Tabelle12[ActionType],,0))</f>
        <v>FinalAccept</v>
      </c>
      <c r="J437">
        <v>0.71599999999999997</v>
      </c>
      <c r="K437">
        <v>0.30249999999999999</v>
      </c>
      <c r="L437">
        <v>1.0185</v>
      </c>
      <c r="M437">
        <v>0.41349999999999998</v>
      </c>
      <c r="N437">
        <v>365</v>
      </c>
      <c r="O437">
        <v>2447</v>
      </c>
      <c r="P437">
        <v>9</v>
      </c>
      <c r="Q437" s="3" t="s">
        <v>5064</v>
      </c>
    </row>
    <row r="438" ht="15" customHeight="1">
      <c r="A438" t="e">
        <f t="shared" ca="1" si="578"/>
        <v>#VALUE!</v>
      </c>
      <c r="B438" t="e">
        <f t="array" ref="B438" ca="1">_xlfn.XLOOKUP(Tabelle12[[#This Row],[ExperimentID]]&amp;Tabelle12[[#This Row],[NegotiationID]]&amp;Tabelle12[[#This Row],[MessageID]],ALL_IN_ONE[ExperimentID]&amp;ALL_IN_ONE[NegotiationID]&amp;ALL_IN_ONE[MessageID],ALL_IN_ONE[Gesamt_ID],,0)</f>
        <v>#VALUE!</v>
      </c>
      <c r="C438">
        <v>42374</v>
      </c>
      <c r="D438" t="s">
        <v>4699</v>
      </c>
      <c r="E438">
        <v>48793</v>
      </c>
      <c r="F438">
        <v>42361</v>
      </c>
      <c r="G438">
        <v>42364</v>
      </c>
      <c r="H438" t="s">
        <v>31</v>
      </c>
      <c r="I438" t="str">
        <f t="array" ref="I438">IFERROR(_xlfn.XLOOKUP(Tabelle12[[#This Row],[NegotiationID]]&amp;"FinalAccept",Tabelle12[NegotiationID]&amp;Tabelle12[ActionType],Tabelle12[ActionType],,0),_xlfn.XLOOKUP(Tabelle12[[#This Row],[NegotiationID]]&amp;"FinalReject",Tabelle12[NegotiationID]&amp;Tabelle12[ActionType],Tabelle12[ActionType],,0))</f>
        <v>FinalAccept</v>
      </c>
      <c r="J438">
        <v>0.63919999999999999</v>
      </c>
      <c r="K438">
        <v>0.39600000000000002</v>
      </c>
      <c r="L438">
        <v>1.0351999999999999</v>
      </c>
      <c r="M438">
        <v>0.2432</v>
      </c>
      <c r="N438">
        <v>336</v>
      </c>
      <c r="O438">
        <v>2447</v>
      </c>
      <c r="P438">
        <v>9</v>
      </c>
      <c r="Q438" s="3" t="s">
        <v>5065</v>
      </c>
    </row>
    <row r="439" ht="15" customHeight="1">
      <c r="A439" t="e">
        <f t="shared" ca="1" si="578"/>
        <v>#VALUE!</v>
      </c>
      <c r="B439" t="e">
        <f t="array" ref="B439" ca="1">_xlfn.XLOOKUP(Tabelle12[[#This Row],[ExperimentID]]&amp;Tabelle12[[#This Row],[NegotiationID]]&amp;Tabelle12[[#This Row],[MessageID]],ALL_IN_ONE[ExperimentID]&amp;ALL_IN_ONE[NegotiationID]&amp;ALL_IN_ONE[MessageID],ALL_IN_ONE[Gesamt_ID],,0)</f>
        <v>#VALUE!</v>
      </c>
      <c r="C439">
        <v>42374</v>
      </c>
      <c r="D439" t="s">
        <v>4699</v>
      </c>
      <c r="E439">
        <v>48984</v>
      </c>
      <c r="F439">
        <v>42364</v>
      </c>
      <c r="G439">
        <v>42361</v>
      </c>
      <c r="H439" t="s">
        <v>31</v>
      </c>
      <c r="I439" t="str">
        <f t="array" ref="I439">IFERROR(_xlfn.XLOOKUP(Tabelle12[[#This Row],[NegotiationID]]&amp;"FinalAccept",Tabelle12[NegotiationID]&amp;Tabelle12[ActionType],Tabelle12[ActionType],,0),_xlfn.XLOOKUP(Tabelle12[[#This Row],[NegotiationID]]&amp;"FinalReject",Tabelle12[NegotiationID]&amp;Tabelle12[ActionType],Tabelle12[ActionType],,0))</f>
        <v>FinalAccept</v>
      </c>
      <c r="J439">
        <v>0.61599999999999999</v>
      </c>
      <c r="K439">
        <v>0.43580000000000002</v>
      </c>
      <c r="L439">
        <v>1.0518000000000001</v>
      </c>
      <c r="M439">
        <v>0.1802</v>
      </c>
      <c r="N439">
        <v>272</v>
      </c>
      <c r="O439">
        <v>2447</v>
      </c>
      <c r="P439">
        <v>9</v>
      </c>
      <c r="Q439" s="3" t="s">
        <v>5066</v>
      </c>
    </row>
    <row r="440" ht="15" customHeight="1">
      <c r="A440" t="e">
        <f t="shared" ca="1" si="578"/>
        <v>#VALUE!</v>
      </c>
      <c r="B440" t="e">
        <f t="array" ref="B440" ca="1">_xlfn.XLOOKUP(Tabelle12[[#This Row],[ExperimentID]]&amp;Tabelle12[[#This Row],[NegotiationID]]&amp;Tabelle12[[#This Row],[MessageID]],ALL_IN_ONE[ExperimentID]&amp;ALL_IN_ONE[NegotiationID]&amp;ALL_IN_ONE[MessageID],ALL_IN_ONE[Gesamt_ID],,0)</f>
        <v>#VALUE!</v>
      </c>
      <c r="C440">
        <v>42374</v>
      </c>
      <c r="D440" t="s">
        <v>4699</v>
      </c>
      <c r="E440">
        <v>49309</v>
      </c>
      <c r="F440">
        <v>42361</v>
      </c>
      <c r="G440">
        <v>42364</v>
      </c>
      <c r="H440" t="s">
        <v>31</v>
      </c>
      <c r="I440" t="str">
        <f t="array" ref="I440">IFERROR(_xlfn.XLOOKUP(Tabelle12[[#This Row],[NegotiationID]]&amp;"FinalAccept",Tabelle12[NegotiationID]&amp;Tabelle12[ActionType],Tabelle12[ActionType],,0),_xlfn.XLOOKUP(Tabelle12[[#This Row],[NegotiationID]]&amp;"FinalReject",Tabelle12[NegotiationID]&amp;Tabelle12[ActionType],Tabelle12[ActionType],,0))</f>
        <v>FinalAccept</v>
      </c>
      <c r="J440">
        <v>0.49669999999999997</v>
      </c>
      <c r="K440">
        <v>0.55600000000000005</v>
      </c>
      <c r="L440">
        <v>1.0527</v>
      </c>
      <c r="M440">
        <v>0.059299999999999999</v>
      </c>
      <c r="N440">
        <v>275</v>
      </c>
      <c r="O440">
        <v>2447</v>
      </c>
      <c r="P440">
        <v>9</v>
      </c>
      <c r="Q440" s="3" t="s">
        <v>5067</v>
      </c>
    </row>
    <row r="441" ht="15" customHeight="1">
      <c r="A441" t="e">
        <f t="shared" ca="1" si="578"/>
        <v>#VALUE!</v>
      </c>
      <c r="B441" t="e">
        <f t="array" ref="B441" ca="1">_xlfn.XLOOKUP(Tabelle12[[#This Row],[ExperimentID]]&amp;Tabelle12[[#This Row],[NegotiationID]]&amp;Tabelle12[[#This Row],[MessageID]],ALL_IN_ONE[ExperimentID]&amp;ALL_IN_ONE[NegotiationID]&amp;ALL_IN_ONE[MessageID],ALL_IN_ONE[Gesamt_ID],,0)</f>
        <v>#VALUE!</v>
      </c>
      <c r="C441">
        <v>42374</v>
      </c>
      <c r="D441" t="s">
        <v>4699</v>
      </c>
      <c r="E441">
        <v>49596</v>
      </c>
      <c r="F441">
        <v>42364</v>
      </c>
      <c r="G441">
        <v>42361</v>
      </c>
      <c r="H441" t="s">
        <v>20</v>
      </c>
      <c r="I441" t="str">
        <f t="array" ref="I441">IFERROR(_xlfn.XLOOKUP(Tabelle12[[#This Row],[NegotiationID]]&amp;"FinalAccept",Tabelle12[NegotiationID]&amp;Tabelle12[ActionType],Tabelle12[ActionType],,0),_xlfn.XLOOKUP(Tabelle12[[#This Row],[NegotiationID]]&amp;"FinalReject",Tabelle12[NegotiationID]&amp;Tabelle12[ActionType],Tabelle12[ActionType],,0))</f>
        <v>FinalAccept</v>
      </c>
      <c r="J441">
        <v>0.55600000000000005</v>
      </c>
      <c r="K441">
        <v>0.49669999999999997</v>
      </c>
      <c r="L441">
        <v>1.0527</v>
      </c>
      <c r="M441">
        <v>0.059299999999999999</v>
      </c>
      <c r="N441">
        <v>27</v>
      </c>
      <c r="O441">
        <v>2447</v>
      </c>
      <c r="P441">
        <v>9</v>
      </c>
      <c r="Q441" s="3" t="s">
        <v>5068</v>
      </c>
    </row>
    <row r="442" ht="14.5" hidden="1">
      <c r="A442" t="e">
        <f t="shared" ca="1" si="578"/>
        <v>#VALUE!</v>
      </c>
      <c r="B442" t="e">
        <f t="array" ref="B442" ca="1">_xlfn.XLOOKUP(Tabelle12[[#This Row],[ExperimentID]]&amp;Tabelle12[[#This Row],[NegotiationID]]&amp;Tabelle12[[#This Row],[MessageID]],ALL_IN_ONE[ExperimentID]&amp;ALL_IN_ONE[NegotiationID]&amp;ALL_IN_ONE[MessageID],ALL_IN_ONE[Gesamt_ID],,0)</f>
        <v>#VALUE!</v>
      </c>
      <c r="C442">
        <v>42402</v>
      </c>
      <c r="D442" t="s">
        <v>4699</v>
      </c>
      <c r="E442">
        <v>42403</v>
      </c>
      <c r="H442" t="s">
        <v>6019</v>
      </c>
      <c r="I442" t="str">
        <f t="array" ref="I442">IFERROR(_xlfn.XLOOKUP(Tabelle12[[#This Row],[NegotiationID]]&amp;"FinalAccept",Tabelle12[NegotiationID]&amp;Tabelle12[ActionType],Tabelle12[ActionType],,0),_xlfn.XLOOKUP(Tabelle12[[#This Row],[NegotiationID]]&amp;"FinalReject",Tabelle12[NegotiationID]&amp;Tabelle12[ActionType],Tabelle12[ActionType],,0))</f>
        <v>FinalAccept</v>
      </c>
      <c r="N442">
        <v>21</v>
      </c>
      <c r="O442">
        <v>2484</v>
      </c>
      <c r="P442">
        <v>7</v>
      </c>
    </row>
    <row r="443" ht="15" customHeight="1">
      <c r="A443" t="e">
        <f t="shared" ca="1" si="578"/>
        <v>#VALUE!</v>
      </c>
      <c r="B443" t="e">
        <f t="array" ref="B443" ca="1">_xlfn.XLOOKUP(Tabelle12[[#This Row],[ExperimentID]]&amp;Tabelle12[[#This Row],[NegotiationID]]&amp;Tabelle12[[#This Row],[MessageID]],ALL_IN_ONE[ExperimentID]&amp;ALL_IN_ONE[NegotiationID]&amp;ALL_IN_ONE[MessageID],ALL_IN_ONE[Gesamt_ID],,0)</f>
        <v>#VALUE!</v>
      </c>
      <c r="C443">
        <v>42402</v>
      </c>
      <c r="D443" t="s">
        <v>4699</v>
      </c>
      <c r="E443">
        <v>47546</v>
      </c>
      <c r="F443">
        <v>42389</v>
      </c>
      <c r="G443">
        <v>42392</v>
      </c>
      <c r="H443" t="s">
        <v>158</v>
      </c>
      <c r="I443" t="str">
        <f t="array" ref="I443">IFERROR(_xlfn.XLOOKUP(Tabelle12[[#This Row],[NegotiationID]]&amp;"FinalAccept",Tabelle12[NegotiationID]&amp;Tabelle12[ActionType],Tabelle12[ActionType],,0),_xlfn.XLOOKUP(Tabelle12[[#This Row],[NegotiationID]]&amp;"FinalReject",Tabelle12[NegotiationID]&amp;Tabelle12[ActionType],Tabelle12[ActionType],,0))</f>
        <v>FinalAccept</v>
      </c>
      <c r="J443">
        <v>0.94669999999999999</v>
      </c>
      <c r="K443">
        <v>0.040000000000000001</v>
      </c>
      <c r="L443">
        <v>0.98670000000000002</v>
      </c>
      <c r="M443">
        <v>0.90669999999999995</v>
      </c>
      <c r="N443">
        <v>513</v>
      </c>
      <c r="O443">
        <v>2484</v>
      </c>
      <c r="P443">
        <v>7</v>
      </c>
      <c r="Q443" s="3" t="s">
        <v>5069</v>
      </c>
    </row>
    <row r="444" ht="15" customHeight="1">
      <c r="A444" t="e">
        <f t="shared" ca="1" si="578"/>
        <v>#VALUE!</v>
      </c>
      <c r="B444" t="e">
        <f t="array" ref="B444" ca="1">_xlfn.XLOOKUP(Tabelle12[[#This Row],[ExperimentID]]&amp;Tabelle12[[#This Row],[NegotiationID]]&amp;Tabelle12[[#This Row],[MessageID]],ALL_IN_ONE[ExperimentID]&amp;ALL_IN_ONE[NegotiationID]&amp;ALL_IN_ONE[MessageID],ALL_IN_ONE[Gesamt_ID],,0)</f>
        <v>#VALUE!</v>
      </c>
      <c r="C444">
        <v>42402</v>
      </c>
      <c r="D444" t="s">
        <v>4699</v>
      </c>
      <c r="E444">
        <v>47874</v>
      </c>
      <c r="F444">
        <v>42392</v>
      </c>
      <c r="G444">
        <v>42389</v>
      </c>
      <c r="H444" t="s">
        <v>31</v>
      </c>
      <c r="I444" t="str">
        <f t="array" ref="I444">IFERROR(_xlfn.XLOOKUP(Tabelle12[[#This Row],[NegotiationID]]&amp;"FinalAccept",Tabelle12[NegotiationID]&amp;Tabelle12[ActionType],Tabelle12[ActionType],,0),_xlfn.XLOOKUP(Tabelle12[[#This Row],[NegotiationID]]&amp;"FinalReject",Tabelle12[NegotiationID]&amp;Tabelle12[ActionType],Tabelle12[ActionType],,0))</f>
        <v>FinalAccept</v>
      </c>
      <c r="J444">
        <v>0.70099999999999996</v>
      </c>
      <c r="K444">
        <v>0.34000000000000002</v>
      </c>
      <c r="L444">
        <v>1.0409999999999999</v>
      </c>
      <c r="M444">
        <v>0.36099999999999999</v>
      </c>
      <c r="N444">
        <v>489</v>
      </c>
      <c r="O444">
        <v>2484</v>
      </c>
      <c r="P444">
        <v>7</v>
      </c>
      <c r="Q444" s="3" t="s">
        <v>5070</v>
      </c>
    </row>
    <row r="445" ht="15" customHeight="1">
      <c r="A445" t="e">
        <f t="shared" ca="1" si="578"/>
        <v>#VALUE!</v>
      </c>
      <c r="B445" t="e">
        <f t="array" ref="B445" ca="1">_xlfn.XLOOKUP(Tabelle12[[#This Row],[ExperimentID]]&amp;Tabelle12[[#This Row],[NegotiationID]]&amp;Tabelle12[[#This Row],[MessageID]],ALL_IN_ONE[ExperimentID]&amp;ALL_IN_ONE[NegotiationID]&amp;ALL_IN_ONE[MessageID],ALL_IN_ONE[Gesamt_ID],,0)</f>
        <v>#VALUE!</v>
      </c>
      <c r="C445">
        <v>42402</v>
      </c>
      <c r="D445" t="s">
        <v>4699</v>
      </c>
      <c r="E445">
        <v>48189</v>
      </c>
      <c r="F445">
        <v>42389</v>
      </c>
      <c r="G445">
        <v>42392</v>
      </c>
      <c r="H445" t="s">
        <v>31</v>
      </c>
      <c r="I445" t="str">
        <f t="array" ref="I445">IFERROR(_xlfn.XLOOKUP(Tabelle12[[#This Row],[NegotiationID]]&amp;"FinalAccept",Tabelle12[NegotiationID]&amp;Tabelle12[ActionType],Tabelle12[ActionType],,0),_xlfn.XLOOKUP(Tabelle12[[#This Row],[NegotiationID]]&amp;"FinalReject",Tabelle12[NegotiationID]&amp;Tabelle12[ActionType],Tabelle12[ActionType],,0))</f>
        <v>FinalAccept</v>
      </c>
      <c r="J445">
        <v>0.72829999999999995</v>
      </c>
      <c r="K445">
        <v>0.29099999999999998</v>
      </c>
      <c r="L445">
        <v>1.0193000000000001</v>
      </c>
      <c r="M445">
        <v>0.43730000000000002</v>
      </c>
      <c r="N445">
        <v>618</v>
      </c>
      <c r="O445">
        <v>2484</v>
      </c>
      <c r="P445">
        <v>7</v>
      </c>
      <c r="Q445" s="3" t="s">
        <v>5071</v>
      </c>
    </row>
    <row r="446" ht="15" customHeight="1">
      <c r="A446" t="e">
        <f t="shared" ca="1" si="578"/>
        <v>#VALUE!</v>
      </c>
      <c r="B446" t="e">
        <f t="array" ref="B446" ca="1">_xlfn.XLOOKUP(Tabelle12[[#This Row],[ExperimentID]]&amp;Tabelle12[[#This Row],[NegotiationID]]&amp;Tabelle12[[#This Row],[MessageID]],ALL_IN_ONE[ExperimentID]&amp;ALL_IN_ONE[NegotiationID]&amp;ALL_IN_ONE[MessageID],ALL_IN_ONE[Gesamt_ID],,0)</f>
        <v>#VALUE!</v>
      </c>
      <c r="C446">
        <v>42402</v>
      </c>
      <c r="D446" t="s">
        <v>4699</v>
      </c>
      <c r="E446">
        <v>48337</v>
      </c>
      <c r="F446">
        <v>42392</v>
      </c>
      <c r="G446">
        <v>42389</v>
      </c>
      <c r="H446" t="s">
        <v>31</v>
      </c>
      <c r="I446" t="str">
        <f t="array" ref="I446">IFERROR(_xlfn.XLOOKUP(Tabelle12[[#This Row],[NegotiationID]]&amp;"FinalAccept",Tabelle12[NegotiationID]&amp;Tabelle12[ActionType],Tabelle12[ActionType],,0),_xlfn.XLOOKUP(Tabelle12[[#This Row],[NegotiationID]]&amp;"FinalReject",Tabelle12[NegotiationID]&amp;Tabelle12[ActionType],Tabelle12[ActionType],,0))</f>
        <v>FinalAccept</v>
      </c>
      <c r="J446">
        <v>0.53100000000000003</v>
      </c>
      <c r="K446">
        <v>0.49330000000000002</v>
      </c>
      <c r="L446">
        <v>1.0243</v>
      </c>
      <c r="M446">
        <v>0.037699999999999997</v>
      </c>
      <c r="N446">
        <v>341</v>
      </c>
      <c r="O446">
        <v>2484</v>
      </c>
      <c r="P446">
        <v>7</v>
      </c>
      <c r="Q446" s="3" t="s">
        <v>5072</v>
      </c>
    </row>
    <row r="447" ht="15" customHeight="1">
      <c r="A447" t="e">
        <f t="shared" ca="1" si="578"/>
        <v>#VALUE!</v>
      </c>
      <c r="B447" t="e">
        <f t="array" ref="B447" ca="1">_xlfn.XLOOKUP(Tabelle12[[#This Row],[ExperimentID]]&amp;Tabelle12[[#This Row],[NegotiationID]]&amp;Tabelle12[[#This Row],[MessageID]],ALL_IN_ONE[ExperimentID]&amp;ALL_IN_ONE[NegotiationID]&amp;ALL_IN_ONE[MessageID],ALL_IN_ONE[Gesamt_ID],,0)</f>
        <v>#VALUE!</v>
      </c>
      <c r="C447">
        <v>42402</v>
      </c>
      <c r="D447" t="s">
        <v>4699</v>
      </c>
      <c r="E447">
        <v>48604</v>
      </c>
      <c r="F447">
        <v>42389</v>
      </c>
      <c r="G447">
        <v>42392</v>
      </c>
      <c r="H447" t="s">
        <v>31</v>
      </c>
      <c r="I447" t="str">
        <f t="array" ref="I447">IFERROR(_xlfn.XLOOKUP(Tabelle12[[#This Row],[NegotiationID]]&amp;"FinalAccept",Tabelle12[NegotiationID]&amp;Tabelle12[ActionType],Tabelle12[ActionType],,0),_xlfn.XLOOKUP(Tabelle12[[#This Row],[NegotiationID]]&amp;"FinalReject",Tabelle12[NegotiationID]&amp;Tabelle12[ActionType],Tabelle12[ActionType],,0))</f>
        <v>FinalAccept</v>
      </c>
      <c r="J447">
        <v>0.53580000000000005</v>
      </c>
      <c r="K447">
        <v>0.49349999999999999</v>
      </c>
      <c r="L447">
        <v>1.0293000000000001</v>
      </c>
      <c r="M447">
        <v>0.042299999999999997</v>
      </c>
      <c r="N447">
        <v>351</v>
      </c>
      <c r="O447">
        <v>2484</v>
      </c>
      <c r="P447">
        <v>7</v>
      </c>
      <c r="Q447" s="3" t="s">
        <v>5073</v>
      </c>
    </row>
    <row r="448" ht="15" customHeight="1">
      <c r="A448" t="e">
        <f t="shared" ca="1" si="578"/>
        <v>#VALUE!</v>
      </c>
      <c r="B448" t="e">
        <f t="array" ref="B448" ca="1">_xlfn.XLOOKUP(Tabelle12[[#This Row],[ExperimentID]]&amp;Tabelle12[[#This Row],[NegotiationID]]&amp;Tabelle12[[#This Row],[MessageID]],ALL_IN_ONE[ExperimentID]&amp;ALL_IN_ONE[NegotiationID]&amp;ALL_IN_ONE[MessageID],ALL_IN_ONE[Gesamt_ID],,0)</f>
        <v>#VALUE!</v>
      </c>
      <c r="C448">
        <v>42402</v>
      </c>
      <c r="D448" t="s">
        <v>4699</v>
      </c>
      <c r="E448">
        <v>48690</v>
      </c>
      <c r="F448">
        <v>42392</v>
      </c>
      <c r="G448">
        <v>42389</v>
      </c>
      <c r="H448" t="s">
        <v>20</v>
      </c>
      <c r="I448" t="str">
        <f t="array" ref="I448">IFERROR(_xlfn.XLOOKUP(Tabelle12[[#This Row],[NegotiationID]]&amp;"FinalAccept",Tabelle12[NegotiationID]&amp;Tabelle12[ActionType],Tabelle12[ActionType],,0),_xlfn.XLOOKUP(Tabelle12[[#This Row],[NegotiationID]]&amp;"FinalReject",Tabelle12[NegotiationID]&amp;Tabelle12[ActionType],Tabelle12[ActionType],,0))</f>
        <v>FinalAccept</v>
      </c>
      <c r="J448">
        <v>0.49349999999999999</v>
      </c>
      <c r="K448">
        <v>0.53580000000000005</v>
      </c>
      <c r="L448">
        <v>1.0293000000000001</v>
      </c>
      <c r="M448">
        <v>0.042299999999999997</v>
      </c>
      <c r="N448">
        <v>151</v>
      </c>
      <c r="O448">
        <v>2484</v>
      </c>
      <c r="P448">
        <v>7</v>
      </c>
      <c r="Q448" s="3" t="s">
        <v>5074</v>
      </c>
    </row>
    <row r="449" ht="14.5" hidden="1">
      <c r="A449" t="e">
        <f t="shared" ca="1" si="578"/>
        <v>#VALUE!</v>
      </c>
      <c r="B449" t="e">
        <f t="array" ref="B449" ca="1">_xlfn.XLOOKUP(Tabelle12[[#This Row],[ExperimentID]]&amp;Tabelle12[[#This Row],[NegotiationID]]&amp;Tabelle12[[#This Row],[MessageID]],ALL_IN_ONE[ExperimentID]&amp;ALL_IN_ONE[NegotiationID]&amp;ALL_IN_ONE[MessageID],ALL_IN_ONE[Gesamt_ID],,0)</f>
        <v>#VALUE!</v>
      </c>
      <c r="C449">
        <v>42430</v>
      </c>
      <c r="D449" t="s">
        <v>4699</v>
      </c>
      <c r="E449">
        <v>42431</v>
      </c>
      <c r="H449" t="s">
        <v>6019</v>
      </c>
      <c r="I449" t="str">
        <f t="array" ref="I449">IFERROR(_xlfn.XLOOKUP(Tabelle12[[#This Row],[NegotiationID]]&amp;"FinalAccept",Tabelle12[NegotiationID]&amp;Tabelle12[ActionType],Tabelle12[ActionType],,0),_xlfn.XLOOKUP(Tabelle12[[#This Row],[NegotiationID]]&amp;"FinalReject",Tabelle12[NegotiationID]&amp;Tabelle12[ActionType],Tabelle12[ActionType],,0))</f>
        <v>FinalAccept</v>
      </c>
      <c r="N449">
        <v>21</v>
      </c>
      <c r="O449">
        <v>2645</v>
      </c>
      <c r="P449">
        <v>10</v>
      </c>
    </row>
    <row r="450" ht="15" customHeight="1">
      <c r="A450" t="e">
        <f t="shared" ref="A450:A513" ca="1" si="579">MID(CELL("Dateiname",$A$1),FIND("]",CELL("Dateiname",$A$1))+1,31)</f>
        <v>#VALUE!</v>
      </c>
      <c r="B450" t="e">
        <f t="array" ref="B450" ca="1">_xlfn.XLOOKUP(Tabelle12[[#This Row],[ExperimentID]]&amp;Tabelle12[[#This Row],[NegotiationID]]&amp;Tabelle12[[#This Row],[MessageID]],ALL_IN_ONE[ExperimentID]&amp;ALL_IN_ONE[NegotiationID]&amp;ALL_IN_ONE[MessageID],ALL_IN_ONE[Gesamt_ID],,0)</f>
        <v>#VALUE!</v>
      </c>
      <c r="C450">
        <v>42430</v>
      </c>
      <c r="D450" t="s">
        <v>4699</v>
      </c>
      <c r="E450">
        <v>47812</v>
      </c>
      <c r="F450">
        <v>42417</v>
      </c>
      <c r="G450">
        <v>42420</v>
      </c>
      <c r="H450" t="s">
        <v>19</v>
      </c>
      <c r="I450" t="str">
        <f t="array" ref="I450">IFERROR(_xlfn.XLOOKUP(Tabelle12[[#This Row],[NegotiationID]]&amp;"FinalAccept",Tabelle12[NegotiationID]&amp;Tabelle12[ActionType],Tabelle12[ActionType],,0),_xlfn.XLOOKUP(Tabelle12[[#This Row],[NegotiationID]]&amp;"FinalReject",Tabelle12[NegotiationID]&amp;Tabelle12[ActionType],Tabelle12[ActionType],,0))</f>
        <v>FinalAccept</v>
      </c>
      <c r="J450">
        <v>1</v>
      </c>
      <c r="K450">
        <v>0</v>
      </c>
      <c r="L450">
        <v>1</v>
      </c>
      <c r="M450">
        <v>1</v>
      </c>
      <c r="N450">
        <v>59</v>
      </c>
      <c r="O450">
        <v>2645</v>
      </c>
      <c r="P450">
        <v>10</v>
      </c>
      <c r="Q450" s="3" t="s">
        <v>5075</v>
      </c>
    </row>
    <row r="451" ht="15" customHeight="1">
      <c r="A451" t="e">
        <f t="shared" ca="1" si="579"/>
        <v>#VALUE!</v>
      </c>
      <c r="B451" t="e">
        <f t="array" ref="B451" ca="1">_xlfn.XLOOKUP(Tabelle12[[#This Row],[ExperimentID]]&amp;Tabelle12[[#This Row],[NegotiationID]]&amp;Tabelle12[[#This Row],[MessageID]],ALL_IN_ONE[ExperimentID]&amp;ALL_IN_ONE[NegotiationID]&amp;ALL_IN_ONE[MessageID],ALL_IN_ONE[Gesamt_ID],,0)</f>
        <v>#VALUE!</v>
      </c>
      <c r="C451">
        <v>42430</v>
      </c>
      <c r="D451" t="s">
        <v>4699</v>
      </c>
      <c r="E451">
        <v>47884</v>
      </c>
      <c r="F451">
        <v>42420</v>
      </c>
      <c r="G451">
        <v>42417</v>
      </c>
      <c r="H451" t="s">
        <v>31</v>
      </c>
      <c r="I451" t="str">
        <f t="array" ref="I451">IFERROR(_xlfn.XLOOKUP(Tabelle12[[#This Row],[NegotiationID]]&amp;"FinalAccept",Tabelle12[NegotiationID]&amp;Tabelle12[ActionType],Tabelle12[ActionType],,0),_xlfn.XLOOKUP(Tabelle12[[#This Row],[NegotiationID]]&amp;"FinalReject",Tabelle12[NegotiationID]&amp;Tabelle12[ActionType],Tabelle12[ActionType],,0))</f>
        <v>FinalAccept</v>
      </c>
      <c r="J451">
        <v>0.84350000000000003</v>
      </c>
      <c r="K451">
        <v>0.21329999999999999</v>
      </c>
      <c r="L451">
        <v>1.0568</v>
      </c>
      <c r="M451">
        <v>0.63019999999999998</v>
      </c>
      <c r="N451">
        <v>395</v>
      </c>
      <c r="O451">
        <v>2645</v>
      </c>
      <c r="P451">
        <v>10</v>
      </c>
      <c r="Q451" s="3" t="s">
        <v>5076</v>
      </c>
    </row>
    <row r="452" ht="15" customHeight="1">
      <c r="A452" t="e">
        <f t="shared" ca="1" si="579"/>
        <v>#VALUE!</v>
      </c>
      <c r="B452" t="e">
        <f t="array" ref="B452" ca="1">_xlfn.XLOOKUP(Tabelle12[[#This Row],[ExperimentID]]&amp;Tabelle12[[#This Row],[NegotiationID]]&amp;Tabelle12[[#This Row],[MessageID]],ALL_IN_ONE[ExperimentID]&amp;ALL_IN_ONE[NegotiationID]&amp;ALL_IN_ONE[MessageID],ALL_IN_ONE[Gesamt_ID],,0)</f>
        <v>#VALUE!</v>
      </c>
      <c r="C452">
        <v>42430</v>
      </c>
      <c r="D452" t="s">
        <v>4699</v>
      </c>
      <c r="E452">
        <v>48230</v>
      </c>
      <c r="F452">
        <v>42417</v>
      </c>
      <c r="G452">
        <v>42420</v>
      </c>
      <c r="H452" t="s">
        <v>31</v>
      </c>
      <c r="I452" t="str">
        <f t="array" ref="I452">IFERROR(_xlfn.XLOOKUP(Tabelle12[[#This Row],[NegotiationID]]&amp;"FinalAccept",Tabelle12[NegotiationID]&amp;Tabelle12[ActionType],Tabelle12[ActionType],,0),_xlfn.XLOOKUP(Tabelle12[[#This Row],[NegotiationID]]&amp;"FinalReject",Tabelle12[NegotiationID]&amp;Tabelle12[ActionType],Tabelle12[ActionType],,0))</f>
        <v>FinalAccept</v>
      </c>
      <c r="J452">
        <v>0.79920000000000002</v>
      </c>
      <c r="K452">
        <v>0.14749999999999999</v>
      </c>
      <c r="L452">
        <v>0.94669999999999999</v>
      </c>
      <c r="M452">
        <v>0.65169999999999995</v>
      </c>
      <c r="N452">
        <v>404</v>
      </c>
      <c r="O452">
        <v>2645</v>
      </c>
      <c r="P452">
        <v>10</v>
      </c>
      <c r="Q452" s="3" t="s">
        <v>5077</v>
      </c>
    </row>
    <row r="453" ht="15" customHeight="1">
      <c r="A453" t="e">
        <f t="shared" ca="1" si="579"/>
        <v>#VALUE!</v>
      </c>
      <c r="B453" t="e">
        <f t="array" ref="B453" ca="1">_xlfn.XLOOKUP(Tabelle12[[#This Row],[ExperimentID]]&amp;Tabelle12[[#This Row],[NegotiationID]]&amp;Tabelle12[[#This Row],[MessageID]],ALL_IN_ONE[ExperimentID]&amp;ALL_IN_ONE[NegotiationID]&amp;ALL_IN_ONE[MessageID],ALL_IN_ONE[Gesamt_ID],,0)</f>
        <v>#VALUE!</v>
      </c>
      <c r="C453">
        <v>42430</v>
      </c>
      <c r="D453" t="s">
        <v>4699</v>
      </c>
      <c r="E453">
        <v>48297</v>
      </c>
      <c r="F453">
        <v>42420</v>
      </c>
      <c r="G453">
        <v>42417</v>
      </c>
      <c r="H453" t="s">
        <v>31</v>
      </c>
      <c r="I453" t="str">
        <f t="array" ref="I453">IFERROR(_xlfn.XLOOKUP(Tabelle12[[#This Row],[NegotiationID]]&amp;"FinalAccept",Tabelle12[NegotiationID]&amp;Tabelle12[ActionType],Tabelle12[ActionType],,0),_xlfn.XLOOKUP(Tabelle12[[#This Row],[NegotiationID]]&amp;"FinalReject",Tabelle12[NegotiationID]&amp;Tabelle12[ActionType],Tabelle12[ActionType],,0))</f>
        <v>FinalAccept</v>
      </c>
      <c r="J453">
        <v>0.71850000000000003</v>
      </c>
      <c r="K453">
        <v>0.28670000000000001</v>
      </c>
      <c r="L453">
        <v>1.0052000000000001</v>
      </c>
      <c r="M453">
        <v>0.43180000000000002</v>
      </c>
      <c r="N453">
        <v>476</v>
      </c>
      <c r="O453">
        <v>2645</v>
      </c>
      <c r="P453">
        <v>10</v>
      </c>
      <c r="Q453" s="3" t="s">
        <v>5078</v>
      </c>
    </row>
    <row r="454" ht="15" customHeight="1">
      <c r="A454" t="e">
        <f t="shared" ca="1" si="579"/>
        <v>#VALUE!</v>
      </c>
      <c r="B454" t="e">
        <f t="array" ref="B454" ca="1">_xlfn.XLOOKUP(Tabelle12[[#This Row],[ExperimentID]]&amp;Tabelle12[[#This Row],[NegotiationID]]&amp;Tabelle12[[#This Row],[MessageID]],ALL_IN_ONE[ExperimentID]&amp;ALL_IN_ONE[NegotiationID]&amp;ALL_IN_ONE[MessageID],ALL_IN_ONE[Gesamt_ID],,0)</f>
        <v>#VALUE!</v>
      </c>
      <c r="C454">
        <v>42430</v>
      </c>
      <c r="D454" t="s">
        <v>4699</v>
      </c>
      <c r="E454">
        <v>48565</v>
      </c>
      <c r="F454">
        <v>42417</v>
      </c>
      <c r="G454">
        <v>42420</v>
      </c>
      <c r="H454" t="s">
        <v>31</v>
      </c>
      <c r="I454" t="str">
        <f t="array" ref="I454">IFERROR(_xlfn.XLOOKUP(Tabelle12[[#This Row],[NegotiationID]]&amp;"FinalAccept",Tabelle12[NegotiationID]&amp;Tabelle12[ActionType],Tabelle12[ActionType],,0),_xlfn.XLOOKUP(Tabelle12[[#This Row],[NegotiationID]]&amp;"FinalReject",Tabelle12[NegotiationID]&amp;Tabelle12[ActionType],Tabelle12[ActionType],,0))</f>
        <v>FinalAccept</v>
      </c>
      <c r="J454">
        <v>0.60250000000000004</v>
      </c>
      <c r="K454">
        <v>0.40999999999999998</v>
      </c>
      <c r="L454">
        <v>1.0125</v>
      </c>
      <c r="M454">
        <v>0.1925</v>
      </c>
      <c r="N454">
        <v>365</v>
      </c>
      <c r="O454">
        <v>2645</v>
      </c>
      <c r="P454">
        <v>10</v>
      </c>
      <c r="Q454" s="3" t="s">
        <v>5079</v>
      </c>
    </row>
    <row r="455" ht="15" customHeight="1">
      <c r="A455" t="e">
        <f t="shared" ca="1" si="579"/>
        <v>#VALUE!</v>
      </c>
      <c r="B455" t="e">
        <f t="array" ref="B455" ca="1">_xlfn.XLOOKUP(Tabelle12[[#This Row],[ExperimentID]]&amp;Tabelle12[[#This Row],[NegotiationID]]&amp;Tabelle12[[#This Row],[MessageID]],ALL_IN_ONE[ExperimentID]&amp;ALL_IN_ONE[NegotiationID]&amp;ALL_IN_ONE[MessageID],ALL_IN_ONE[Gesamt_ID],,0)</f>
        <v>#VALUE!</v>
      </c>
      <c r="C455">
        <v>42430</v>
      </c>
      <c r="D455" t="s">
        <v>4699</v>
      </c>
      <c r="E455">
        <v>48766</v>
      </c>
      <c r="F455">
        <v>42420</v>
      </c>
      <c r="G455">
        <v>42417</v>
      </c>
      <c r="H455" t="s">
        <v>31</v>
      </c>
      <c r="I455" t="str">
        <f t="array" ref="I455">IFERROR(_xlfn.XLOOKUP(Tabelle12[[#This Row],[NegotiationID]]&amp;"FinalAccept",Tabelle12[NegotiationID]&amp;Tabelle12[ActionType],Tabelle12[ActionType],,0),_xlfn.XLOOKUP(Tabelle12[[#This Row],[NegotiationID]]&amp;"FinalReject",Tabelle12[NegotiationID]&amp;Tabelle12[ActionType],Tabelle12[ActionType],,0))</f>
        <v>FinalAccept</v>
      </c>
      <c r="J455">
        <v>0.69850000000000001</v>
      </c>
      <c r="K455">
        <v>0.46500000000000002</v>
      </c>
      <c r="L455">
        <v>1.1635</v>
      </c>
      <c r="M455">
        <v>0.23350000000000001</v>
      </c>
      <c r="N455">
        <v>418</v>
      </c>
      <c r="O455">
        <v>2645</v>
      </c>
      <c r="P455">
        <v>10</v>
      </c>
      <c r="Q455" s="3" t="s">
        <v>5080</v>
      </c>
    </row>
    <row r="456" ht="15" customHeight="1">
      <c r="A456" t="e">
        <f t="shared" ca="1" si="579"/>
        <v>#VALUE!</v>
      </c>
      <c r="B456" t="e">
        <f t="array" ref="B456" ca="1">_xlfn.XLOOKUP(Tabelle12[[#This Row],[ExperimentID]]&amp;Tabelle12[[#This Row],[NegotiationID]]&amp;Tabelle12[[#This Row],[MessageID]],ALL_IN_ONE[ExperimentID]&amp;ALL_IN_ONE[NegotiationID]&amp;ALL_IN_ONE[MessageID],ALL_IN_ONE[Gesamt_ID],,0)</f>
        <v>#VALUE!</v>
      </c>
      <c r="C456">
        <v>42430</v>
      </c>
      <c r="D456" t="s">
        <v>4699</v>
      </c>
      <c r="E456">
        <v>49277</v>
      </c>
      <c r="F456">
        <v>42417</v>
      </c>
      <c r="G456">
        <v>42420</v>
      </c>
      <c r="H456" t="s">
        <v>31</v>
      </c>
      <c r="I456" t="str">
        <f t="array" ref="I456">IFERROR(_xlfn.XLOOKUP(Tabelle12[[#This Row],[NegotiationID]]&amp;"FinalAccept",Tabelle12[NegotiationID]&amp;Tabelle12[ActionType],Tabelle12[ActionType],,0),_xlfn.XLOOKUP(Tabelle12[[#This Row],[NegotiationID]]&amp;"FinalReject",Tabelle12[NegotiationID]&amp;Tabelle12[ActionType],Tabelle12[ActionType],,0))</f>
        <v>FinalAccept</v>
      </c>
      <c r="J456">
        <v>0.4733</v>
      </c>
      <c r="K456">
        <v>0.59350000000000003</v>
      </c>
      <c r="L456">
        <v>1.0668</v>
      </c>
      <c r="M456">
        <v>0.1202</v>
      </c>
      <c r="N456">
        <v>283</v>
      </c>
      <c r="O456">
        <v>2645</v>
      </c>
      <c r="P456">
        <v>10</v>
      </c>
      <c r="Q456" s="3" t="s">
        <v>5081</v>
      </c>
    </row>
    <row r="457" ht="15" customHeight="1">
      <c r="A457" t="e">
        <f t="shared" ca="1" si="579"/>
        <v>#VALUE!</v>
      </c>
      <c r="B457" t="e">
        <f t="array" ref="B457" ca="1">_xlfn.XLOOKUP(Tabelle12[[#This Row],[ExperimentID]]&amp;Tabelle12[[#This Row],[NegotiationID]]&amp;Tabelle12[[#This Row],[MessageID]],ALL_IN_ONE[ExperimentID]&amp;ALL_IN_ONE[NegotiationID]&amp;ALL_IN_ONE[MessageID],ALL_IN_ONE[Gesamt_ID],,0)</f>
        <v>#VALUE!</v>
      </c>
      <c r="C457">
        <v>42430</v>
      </c>
      <c r="D457" t="s">
        <v>4699</v>
      </c>
      <c r="E457">
        <v>49361</v>
      </c>
      <c r="F457">
        <v>42420</v>
      </c>
      <c r="G457">
        <v>42417</v>
      </c>
      <c r="H457" t="s">
        <v>31</v>
      </c>
      <c r="I457" t="str">
        <f t="array" ref="I457">IFERROR(_xlfn.XLOOKUP(Tabelle12[[#This Row],[NegotiationID]]&amp;"FinalAccept",Tabelle12[NegotiationID]&amp;Tabelle12[ActionType],Tabelle12[ActionType],,0),_xlfn.XLOOKUP(Tabelle12[[#This Row],[NegotiationID]]&amp;"FinalReject",Tabelle12[NegotiationID]&amp;Tabelle12[ActionType],Tabelle12[ActionType],,0))</f>
        <v>FinalAccept</v>
      </c>
      <c r="J457">
        <v>0.64800000000000002</v>
      </c>
      <c r="K457">
        <v>0.58730000000000004</v>
      </c>
      <c r="L457">
        <v>1.2353000000000001</v>
      </c>
      <c r="M457">
        <v>0.060699999999999997</v>
      </c>
      <c r="N457">
        <v>155</v>
      </c>
      <c r="O457">
        <v>2645</v>
      </c>
      <c r="P457">
        <v>10</v>
      </c>
      <c r="Q457" s="3" t="s">
        <v>5082</v>
      </c>
    </row>
    <row r="458" ht="15" customHeight="1">
      <c r="A458" t="e">
        <f t="shared" ca="1" si="579"/>
        <v>#VALUE!</v>
      </c>
      <c r="B458" t="e">
        <f t="array" ref="B458" ca="1">_xlfn.XLOOKUP(Tabelle12[[#This Row],[ExperimentID]]&amp;Tabelle12[[#This Row],[NegotiationID]]&amp;Tabelle12[[#This Row],[MessageID]],ALL_IN_ONE[ExperimentID]&amp;ALL_IN_ONE[NegotiationID]&amp;ALL_IN_ONE[MessageID],ALL_IN_ONE[Gesamt_ID],,0)</f>
        <v>#VALUE!</v>
      </c>
      <c r="C458">
        <v>42430</v>
      </c>
      <c r="D458" t="s">
        <v>4699</v>
      </c>
      <c r="E458">
        <v>49383</v>
      </c>
      <c r="F458">
        <v>42417</v>
      </c>
      <c r="G458">
        <v>42420</v>
      </c>
      <c r="H458" t="s">
        <v>20</v>
      </c>
      <c r="I458" t="str">
        <f t="array" ref="I458">IFERROR(_xlfn.XLOOKUP(Tabelle12[[#This Row],[NegotiationID]]&amp;"FinalAccept",Tabelle12[NegotiationID]&amp;Tabelle12[ActionType],Tabelle12[ActionType],,0),_xlfn.XLOOKUP(Tabelle12[[#This Row],[NegotiationID]]&amp;"FinalReject",Tabelle12[NegotiationID]&amp;Tabelle12[ActionType],Tabelle12[ActionType],,0))</f>
        <v>FinalAccept</v>
      </c>
      <c r="J458">
        <v>0.58730000000000004</v>
      </c>
      <c r="K458">
        <v>0.64800000000000002</v>
      </c>
      <c r="L458">
        <v>1.2353000000000001</v>
      </c>
      <c r="M458">
        <v>0.060699999999999997</v>
      </c>
      <c r="N458">
        <v>69</v>
      </c>
      <c r="O458">
        <v>2645</v>
      </c>
      <c r="P458">
        <v>10</v>
      </c>
      <c r="Q458" s="3" t="s">
        <v>5083</v>
      </c>
    </row>
    <row r="459" ht="14.5" hidden="1">
      <c r="A459" t="e">
        <f t="shared" ca="1" si="579"/>
        <v>#VALUE!</v>
      </c>
      <c r="B459" t="e">
        <f t="array" ref="B459" ca="1">_xlfn.XLOOKUP(Tabelle12[[#This Row],[ExperimentID]]&amp;Tabelle12[[#This Row],[NegotiationID]]&amp;Tabelle12[[#This Row],[MessageID]],ALL_IN_ONE[ExperimentID]&amp;ALL_IN_ONE[NegotiationID]&amp;ALL_IN_ONE[MessageID],ALL_IN_ONE[Gesamt_ID],,0)</f>
        <v>#VALUE!</v>
      </c>
      <c r="C459">
        <v>42458</v>
      </c>
      <c r="D459" t="s">
        <v>4699</v>
      </c>
      <c r="E459">
        <v>42459</v>
      </c>
      <c r="H459" t="s">
        <v>6019</v>
      </c>
      <c r="I459" t="str">
        <f t="array" ref="I459">IFERROR(_xlfn.XLOOKUP(Tabelle12[[#This Row],[NegotiationID]]&amp;"FinalAccept",Tabelle12[NegotiationID]&amp;Tabelle12[ActionType],Tabelle12[ActionType],,0),_xlfn.XLOOKUP(Tabelle12[[#This Row],[NegotiationID]]&amp;"FinalReject",Tabelle12[NegotiationID]&amp;Tabelle12[ActionType],Tabelle12[ActionType],,0))</f>
        <v>FinalReject</v>
      </c>
      <c r="N459">
        <v>21</v>
      </c>
      <c r="O459">
        <v>2056</v>
      </c>
      <c r="P459">
        <v>10</v>
      </c>
    </row>
    <row r="460" ht="15" customHeight="1">
      <c r="A460" t="e">
        <f t="shared" ca="1" si="579"/>
        <v>#VALUE!</v>
      </c>
      <c r="B460" t="e">
        <f t="array" ref="B460" ca="1">_xlfn.XLOOKUP(Tabelle12[[#This Row],[ExperimentID]]&amp;Tabelle12[[#This Row],[NegotiationID]]&amp;Tabelle12[[#This Row],[MessageID]],ALL_IN_ONE[ExperimentID]&amp;ALL_IN_ONE[NegotiationID]&amp;ALL_IN_ONE[MessageID],ALL_IN_ONE[Gesamt_ID],,0)</f>
        <v>#VALUE!</v>
      </c>
      <c r="C460">
        <v>42458</v>
      </c>
      <c r="D460" t="s">
        <v>4699</v>
      </c>
      <c r="E460">
        <v>47327</v>
      </c>
      <c r="F460">
        <v>42445</v>
      </c>
      <c r="G460">
        <v>42448</v>
      </c>
      <c r="H460" t="s">
        <v>158</v>
      </c>
      <c r="I460" t="str">
        <f t="array" ref="I460">IFERROR(_xlfn.XLOOKUP(Tabelle12[[#This Row],[NegotiationID]]&amp;"FinalAccept",Tabelle12[NegotiationID]&amp;Tabelle12[ActionType],Tabelle12[ActionType],,0),_xlfn.XLOOKUP(Tabelle12[[#This Row],[NegotiationID]]&amp;"FinalReject",Tabelle12[NegotiationID]&amp;Tabelle12[ActionType],Tabelle12[ActionType],,0))</f>
        <v>FinalReject</v>
      </c>
      <c r="J460">
        <v>0.79249999999999998</v>
      </c>
      <c r="K460">
        <v>0.29499999999999998</v>
      </c>
      <c r="L460">
        <v>1.0874999999999999</v>
      </c>
      <c r="M460">
        <v>0.4975</v>
      </c>
      <c r="N460">
        <v>237</v>
      </c>
      <c r="O460">
        <v>2056</v>
      </c>
      <c r="P460">
        <v>10</v>
      </c>
      <c r="Q460" s="3" t="s">
        <v>5084</v>
      </c>
    </row>
    <row r="461" ht="15" customHeight="1">
      <c r="A461" t="e">
        <f t="shared" ca="1" si="579"/>
        <v>#VALUE!</v>
      </c>
      <c r="B461" t="e">
        <f t="array" ref="B461" ca="1">_xlfn.XLOOKUP(Tabelle12[[#This Row],[ExperimentID]]&amp;Tabelle12[[#This Row],[NegotiationID]]&amp;Tabelle12[[#This Row],[MessageID]],ALL_IN_ONE[ExperimentID]&amp;ALL_IN_ONE[NegotiationID]&amp;ALL_IN_ONE[MessageID],ALL_IN_ONE[Gesamt_ID],,0)</f>
        <v>#VALUE!</v>
      </c>
      <c r="C461">
        <v>42458</v>
      </c>
      <c r="D461" t="s">
        <v>4699</v>
      </c>
      <c r="E461">
        <v>47702</v>
      </c>
      <c r="F461">
        <v>42448</v>
      </c>
      <c r="G461">
        <v>42445</v>
      </c>
      <c r="H461" t="s">
        <v>31</v>
      </c>
      <c r="I461" t="str">
        <f t="array" ref="I461">IFERROR(_xlfn.XLOOKUP(Tabelle12[[#This Row],[NegotiationID]]&amp;"FinalAccept",Tabelle12[NegotiationID]&amp;Tabelle12[ActionType],Tabelle12[ActionType],,0),_xlfn.XLOOKUP(Tabelle12[[#This Row],[NegotiationID]]&amp;"FinalReject",Tabelle12[NegotiationID]&amp;Tabelle12[ActionType],Tabelle12[ActionType],,0))</f>
        <v>FinalReject</v>
      </c>
      <c r="J461">
        <v>0.9375</v>
      </c>
      <c r="K461">
        <v>0.02</v>
      </c>
      <c r="L461">
        <v>0.95750000000000002</v>
      </c>
      <c r="M461">
        <v>0.91749999999999998</v>
      </c>
      <c r="N461">
        <v>82</v>
      </c>
      <c r="O461">
        <v>2056</v>
      </c>
      <c r="P461">
        <v>10</v>
      </c>
      <c r="Q461" s="3" t="s">
        <v>5085</v>
      </c>
    </row>
    <row r="462" ht="15" customHeight="1">
      <c r="A462" t="e">
        <f t="shared" ca="1" si="579"/>
        <v>#VALUE!</v>
      </c>
      <c r="B462" t="e">
        <f t="array" ref="B462" ca="1">_xlfn.XLOOKUP(Tabelle12[[#This Row],[ExperimentID]]&amp;Tabelle12[[#This Row],[NegotiationID]]&amp;Tabelle12[[#This Row],[MessageID]],ALL_IN_ONE[ExperimentID]&amp;ALL_IN_ONE[NegotiationID]&amp;ALL_IN_ONE[MessageID],ALL_IN_ONE[Gesamt_ID],,0)</f>
        <v>#VALUE!</v>
      </c>
      <c r="C462">
        <v>42458</v>
      </c>
      <c r="D462" t="s">
        <v>4699</v>
      </c>
      <c r="E462">
        <v>47881</v>
      </c>
      <c r="F462">
        <v>42445</v>
      </c>
      <c r="G462">
        <v>42448</v>
      </c>
      <c r="H462" t="s">
        <v>31</v>
      </c>
      <c r="I462" t="str">
        <f t="array" ref="I462">IFERROR(_xlfn.XLOOKUP(Tabelle12[[#This Row],[NegotiationID]]&amp;"FinalAccept",Tabelle12[NegotiationID]&amp;Tabelle12[ActionType],Tabelle12[ActionType],,0),_xlfn.XLOOKUP(Tabelle12[[#This Row],[NegotiationID]]&amp;"FinalReject",Tabelle12[NegotiationID]&amp;Tabelle12[ActionType],Tabelle12[ActionType],,0))</f>
        <v>FinalReject</v>
      </c>
      <c r="J462">
        <v>0.72750000000000004</v>
      </c>
      <c r="K462">
        <v>0.29249999999999998</v>
      </c>
      <c r="L462">
        <v>1.02</v>
      </c>
      <c r="M462">
        <v>0.435</v>
      </c>
      <c r="N462">
        <v>281</v>
      </c>
      <c r="O462">
        <v>2056</v>
      </c>
      <c r="P462">
        <v>10</v>
      </c>
      <c r="Q462" s="3" t="s">
        <v>5086</v>
      </c>
    </row>
    <row r="463" ht="15" customHeight="1">
      <c r="A463" t="e">
        <f t="shared" ca="1" si="579"/>
        <v>#VALUE!</v>
      </c>
      <c r="B463" t="e">
        <f t="array" ref="B463" ca="1">_xlfn.XLOOKUP(Tabelle12[[#This Row],[ExperimentID]]&amp;Tabelle12[[#This Row],[NegotiationID]]&amp;Tabelle12[[#This Row],[MessageID]],ALL_IN_ONE[ExperimentID]&amp;ALL_IN_ONE[NegotiationID]&amp;ALL_IN_ONE[MessageID],ALL_IN_ONE[Gesamt_ID],,0)</f>
        <v>#VALUE!</v>
      </c>
      <c r="C463">
        <v>42458</v>
      </c>
      <c r="D463" t="s">
        <v>4699</v>
      </c>
      <c r="E463">
        <v>48134</v>
      </c>
      <c r="F463">
        <v>42448</v>
      </c>
      <c r="G463">
        <v>42445</v>
      </c>
      <c r="H463" t="s">
        <v>31</v>
      </c>
      <c r="I463" t="str">
        <f t="array" ref="I463">IFERROR(_xlfn.XLOOKUP(Tabelle12[[#This Row],[NegotiationID]]&amp;"FinalAccept",Tabelle12[NegotiationID]&amp;Tabelle12[ActionType],Tabelle12[ActionType],,0),_xlfn.XLOOKUP(Tabelle12[[#This Row],[NegotiationID]]&amp;"FinalReject",Tabelle12[NegotiationID]&amp;Tabelle12[ActionType],Tabelle12[ActionType],,0))</f>
        <v>FinalReject</v>
      </c>
      <c r="J463">
        <v>0.81850000000000001</v>
      </c>
      <c r="K463">
        <v>0.22420000000000001</v>
      </c>
      <c r="L463">
        <v>1.0427</v>
      </c>
      <c r="M463">
        <v>0.59430000000000005</v>
      </c>
      <c r="N463">
        <v>522</v>
      </c>
      <c r="O463">
        <v>2056</v>
      </c>
      <c r="P463">
        <v>10</v>
      </c>
      <c r="Q463" s="3" t="s">
        <v>5087</v>
      </c>
    </row>
    <row r="464" ht="15" customHeight="1">
      <c r="A464" t="e">
        <f t="shared" ca="1" si="579"/>
        <v>#VALUE!</v>
      </c>
      <c r="B464" t="e">
        <f t="array" ref="B464" ca="1">_xlfn.XLOOKUP(Tabelle12[[#This Row],[ExperimentID]]&amp;Tabelle12[[#This Row],[NegotiationID]]&amp;Tabelle12[[#This Row],[MessageID]],ALL_IN_ONE[ExperimentID]&amp;ALL_IN_ONE[NegotiationID]&amp;ALL_IN_ONE[MessageID],ALL_IN_ONE[Gesamt_ID],,0)</f>
        <v>#VALUE!</v>
      </c>
      <c r="C464">
        <v>42458</v>
      </c>
      <c r="D464" t="s">
        <v>4699</v>
      </c>
      <c r="E464">
        <v>48202</v>
      </c>
      <c r="F464">
        <v>42445</v>
      </c>
      <c r="G464">
        <v>42448</v>
      </c>
      <c r="H464" t="s">
        <v>31</v>
      </c>
      <c r="I464" t="str">
        <f t="array" ref="I464">IFERROR(_xlfn.XLOOKUP(Tabelle12[[#This Row],[NegotiationID]]&amp;"FinalAccept",Tabelle12[NegotiationID]&amp;Tabelle12[ActionType],Tabelle12[ActionType],,0),_xlfn.XLOOKUP(Tabelle12[[#This Row],[NegotiationID]]&amp;"FinalReject",Tabelle12[NegotiationID]&amp;Tabelle12[ActionType],Tabelle12[ActionType],,0))</f>
        <v>FinalReject</v>
      </c>
      <c r="J464">
        <v>0.7167</v>
      </c>
      <c r="K464">
        <v>0.40849999999999997</v>
      </c>
      <c r="L464">
        <v>1.1252</v>
      </c>
      <c r="M464">
        <v>0.30819999999999997</v>
      </c>
      <c r="N464">
        <v>248</v>
      </c>
      <c r="O464">
        <v>2056</v>
      </c>
      <c r="P464">
        <v>10</v>
      </c>
      <c r="Q464" s="3" t="s">
        <v>5088</v>
      </c>
    </row>
    <row r="465" ht="159.5" hidden="1">
      <c r="A465" t="e">
        <f t="shared" ca="1" si="579"/>
        <v>#VALUE!</v>
      </c>
      <c r="B465" t="e">
        <f t="array" ref="B465" ca="1">_xlfn.XLOOKUP(Tabelle12[[#This Row],[ExperimentID]]&amp;Tabelle12[[#This Row],[NegotiationID]]&amp;Tabelle12[[#This Row],[MessageID]],ALL_IN_ONE[ExperimentID]&amp;ALL_IN_ONE[NegotiationID]&amp;ALL_IN_ONE[MessageID],ALL_IN_ONE[Gesamt_ID],,0)</f>
        <v>#VALUE!</v>
      </c>
      <c r="C465">
        <v>42458</v>
      </c>
      <c r="D465" t="s">
        <v>4699</v>
      </c>
      <c r="E465">
        <v>48557</v>
      </c>
      <c r="F465">
        <v>42448</v>
      </c>
      <c r="G465">
        <v>42445</v>
      </c>
      <c r="H465" t="s">
        <v>22</v>
      </c>
      <c r="I465" t="str">
        <f t="array" ref="I465">IFERROR(_xlfn.XLOOKUP(Tabelle12[[#This Row],[NegotiationID]]&amp;"FinalAccept",Tabelle12[NegotiationID]&amp;Tabelle12[ActionType],Tabelle12[ActionType],,0),_xlfn.XLOOKUP(Tabelle12[[#This Row],[NegotiationID]]&amp;"FinalReject",Tabelle12[NegotiationID]&amp;Tabelle12[ActionType],Tabelle12[ActionType],,0))</f>
        <v>FinalReject</v>
      </c>
      <c r="N465">
        <v>79</v>
      </c>
      <c r="O465">
        <v>2056</v>
      </c>
      <c r="P465">
        <v>10</v>
      </c>
      <c r="Q465" s="3" t="s">
        <v>6772</v>
      </c>
    </row>
    <row r="466" ht="116" hidden="1">
      <c r="A466" t="e">
        <f t="shared" ca="1" si="579"/>
        <v>#VALUE!</v>
      </c>
      <c r="B466" t="e">
        <f t="array" ref="B466" ca="1">_xlfn.XLOOKUP(Tabelle12[[#This Row],[ExperimentID]]&amp;Tabelle12[[#This Row],[NegotiationID]]&amp;Tabelle12[[#This Row],[MessageID]],ALL_IN_ONE[ExperimentID]&amp;ALL_IN_ONE[NegotiationID]&amp;ALL_IN_ONE[MessageID],ALL_IN_ONE[Gesamt_ID],,0)</f>
        <v>#VALUE!</v>
      </c>
      <c r="C466">
        <v>42458</v>
      </c>
      <c r="D466" t="s">
        <v>4699</v>
      </c>
      <c r="E466">
        <v>48830</v>
      </c>
      <c r="F466">
        <v>42445</v>
      </c>
      <c r="G466">
        <v>42448</v>
      </c>
      <c r="H466" t="s">
        <v>24</v>
      </c>
      <c r="I466" t="str">
        <f t="array" ref="I466">IFERROR(_xlfn.XLOOKUP(Tabelle12[[#This Row],[NegotiationID]]&amp;"FinalAccept",Tabelle12[NegotiationID]&amp;Tabelle12[ActionType],Tabelle12[ActionType],,0),_xlfn.XLOOKUP(Tabelle12[[#This Row],[NegotiationID]]&amp;"FinalReject",Tabelle12[NegotiationID]&amp;Tabelle12[ActionType],Tabelle12[ActionType],,0))</f>
        <v>FinalReject</v>
      </c>
      <c r="N466">
        <v>157</v>
      </c>
      <c r="O466">
        <v>2056</v>
      </c>
      <c r="P466">
        <v>10</v>
      </c>
      <c r="Q466" s="3" t="s">
        <v>6773</v>
      </c>
    </row>
    <row r="467" ht="15" customHeight="1">
      <c r="A467" t="e">
        <f t="shared" ca="1" si="579"/>
        <v>#VALUE!</v>
      </c>
      <c r="B467" t="e">
        <f t="array" ref="B467" ca="1">_xlfn.XLOOKUP(Tabelle12[[#This Row],[ExperimentID]]&amp;Tabelle12[[#This Row],[NegotiationID]]&amp;Tabelle12[[#This Row],[MessageID]],ALL_IN_ONE[ExperimentID]&amp;ALL_IN_ONE[NegotiationID]&amp;ALL_IN_ONE[MessageID],ALL_IN_ONE[Gesamt_ID],,0)</f>
        <v>#VALUE!</v>
      </c>
      <c r="C467">
        <v>42458</v>
      </c>
      <c r="D467" t="s">
        <v>4699</v>
      </c>
      <c r="E467">
        <v>49033</v>
      </c>
      <c r="F467">
        <v>42448</v>
      </c>
      <c r="G467">
        <v>42445</v>
      </c>
      <c r="H467" t="s">
        <v>31</v>
      </c>
      <c r="I467" t="str">
        <f t="array" ref="I467">IFERROR(_xlfn.XLOOKUP(Tabelle12[[#This Row],[NegotiationID]]&amp;"FinalAccept",Tabelle12[NegotiationID]&amp;Tabelle12[ActionType],Tabelle12[ActionType],,0),_xlfn.XLOOKUP(Tabelle12[[#This Row],[NegotiationID]]&amp;"FinalReject",Tabelle12[NegotiationID]&amp;Tabelle12[ActionType],Tabelle12[ActionType],,0))</f>
        <v>FinalReject</v>
      </c>
      <c r="J467">
        <v>0.57599999999999996</v>
      </c>
      <c r="K467">
        <v>0.48420000000000002</v>
      </c>
      <c r="L467">
        <v>1.0602</v>
      </c>
      <c r="M467">
        <v>0.091800000000000007</v>
      </c>
      <c r="N467">
        <v>368</v>
      </c>
      <c r="O467">
        <v>2056</v>
      </c>
      <c r="P467">
        <v>10</v>
      </c>
      <c r="Q467" s="3" t="s">
        <v>5089</v>
      </c>
    </row>
    <row r="468" ht="15" customHeight="1">
      <c r="A468" t="e">
        <f t="shared" ca="1" si="579"/>
        <v>#VALUE!</v>
      </c>
      <c r="B468" t="e">
        <f t="array" ref="B468" ca="1">_xlfn.XLOOKUP(Tabelle12[[#This Row],[ExperimentID]]&amp;Tabelle12[[#This Row],[NegotiationID]]&amp;Tabelle12[[#This Row],[MessageID]],ALL_IN_ONE[ExperimentID]&amp;ALL_IN_ONE[NegotiationID]&amp;ALL_IN_ONE[MessageID],ALL_IN_ONE[Gesamt_ID],,0)</f>
        <v>#VALUE!</v>
      </c>
      <c r="C468">
        <v>42458</v>
      </c>
      <c r="D468" t="s">
        <v>4699</v>
      </c>
      <c r="E468">
        <v>49484</v>
      </c>
      <c r="F468">
        <v>42445</v>
      </c>
      <c r="G468">
        <v>42448</v>
      </c>
      <c r="H468" t="s">
        <v>40</v>
      </c>
      <c r="I468" t="str">
        <f t="array" ref="I468">IFERROR(_xlfn.XLOOKUP(Tabelle12[[#This Row],[NegotiationID]]&amp;"FinalAccept",Tabelle12[NegotiationID]&amp;Tabelle12[ActionType],Tabelle12[ActionType],,0),_xlfn.XLOOKUP(Tabelle12[[#This Row],[NegotiationID]]&amp;"FinalReject",Tabelle12[NegotiationID]&amp;Tabelle12[ActionType],Tabelle12[ActionType],,0))</f>
        <v>FinalReject</v>
      </c>
      <c r="J468">
        <v>0.48420000000000002</v>
      </c>
      <c r="K468">
        <v>0.57599999999999996</v>
      </c>
      <c r="L468">
        <v>1.0602</v>
      </c>
      <c r="M468">
        <v>0.091800000000000007</v>
      </c>
      <c r="N468">
        <v>61</v>
      </c>
      <c r="O468">
        <v>2056</v>
      </c>
      <c r="P468">
        <v>10</v>
      </c>
      <c r="Q468" s="3" t="s">
        <v>5090</v>
      </c>
    </row>
    <row r="469" ht="14.5" hidden="1">
      <c r="A469" t="e">
        <f t="shared" ca="1" si="579"/>
        <v>#VALUE!</v>
      </c>
      <c r="B469" t="e">
        <f t="array" ref="B469" ca="1">_xlfn.XLOOKUP(Tabelle12[[#This Row],[ExperimentID]]&amp;Tabelle12[[#This Row],[NegotiationID]]&amp;Tabelle12[[#This Row],[MessageID]],ALL_IN_ONE[ExperimentID]&amp;ALL_IN_ONE[NegotiationID]&amp;ALL_IN_ONE[MessageID],ALL_IN_ONE[Gesamt_ID],,0)</f>
        <v>#VALUE!</v>
      </c>
      <c r="C469">
        <v>42486</v>
      </c>
      <c r="D469" t="s">
        <v>4699</v>
      </c>
      <c r="E469">
        <v>42487</v>
      </c>
      <c r="H469" t="s">
        <v>6019</v>
      </c>
      <c r="I469" t="str">
        <f t="array" ref="I469">IFERROR(_xlfn.XLOOKUP(Tabelle12[[#This Row],[NegotiationID]]&amp;"FinalAccept",Tabelle12[NegotiationID]&amp;Tabelle12[ActionType],Tabelle12[ActionType],,0),_xlfn.XLOOKUP(Tabelle12[[#This Row],[NegotiationID]]&amp;"FinalReject",Tabelle12[NegotiationID]&amp;Tabelle12[ActionType],Tabelle12[ActionType],,0))</f>
        <v>FinalAccept</v>
      </c>
      <c r="N469">
        <v>21</v>
      </c>
      <c r="O469">
        <v>4831</v>
      </c>
      <c r="P469">
        <v>24</v>
      </c>
    </row>
    <row r="470" ht="15" customHeight="1">
      <c r="A470" t="e">
        <f t="shared" ca="1" si="579"/>
        <v>#VALUE!</v>
      </c>
      <c r="B470" t="e">
        <f t="array" ref="B470" ca="1">_xlfn.XLOOKUP(Tabelle12[[#This Row],[ExperimentID]]&amp;Tabelle12[[#This Row],[NegotiationID]]&amp;Tabelle12[[#This Row],[MessageID]],ALL_IN_ONE[ExperimentID]&amp;ALL_IN_ONE[NegotiationID]&amp;ALL_IN_ONE[MessageID],ALL_IN_ONE[Gesamt_ID],,0)</f>
        <v>#VALUE!</v>
      </c>
      <c r="C470">
        <v>42486</v>
      </c>
      <c r="D470" t="s">
        <v>4699</v>
      </c>
      <c r="E470">
        <v>47450</v>
      </c>
      <c r="F470">
        <v>42473</v>
      </c>
      <c r="G470">
        <v>42476</v>
      </c>
      <c r="H470" t="s">
        <v>19</v>
      </c>
      <c r="I470" t="str">
        <f t="array" ref="I470">IFERROR(_xlfn.XLOOKUP(Tabelle12[[#This Row],[NegotiationID]]&amp;"FinalAccept",Tabelle12[NegotiationID]&amp;Tabelle12[ActionType],Tabelle12[ActionType],,0),_xlfn.XLOOKUP(Tabelle12[[#This Row],[NegotiationID]]&amp;"FinalReject",Tabelle12[NegotiationID]&amp;Tabelle12[ActionType],Tabelle12[ActionType],,0))</f>
        <v>FinalAccept</v>
      </c>
      <c r="J470">
        <v>0.97330000000000005</v>
      </c>
      <c r="K470">
        <v>0.02</v>
      </c>
      <c r="L470">
        <v>0.99329999999999996</v>
      </c>
      <c r="M470">
        <v>0.95330000000000004</v>
      </c>
      <c r="N470">
        <v>370</v>
      </c>
      <c r="O470">
        <v>4831</v>
      </c>
      <c r="P470">
        <v>24</v>
      </c>
      <c r="Q470" s="3" t="s">
        <v>5091</v>
      </c>
    </row>
    <row r="471" ht="15" customHeight="1">
      <c r="A471" t="e">
        <f t="shared" ca="1" si="579"/>
        <v>#VALUE!</v>
      </c>
      <c r="B471" t="e">
        <f t="array" ref="B471" ca="1">_xlfn.XLOOKUP(Tabelle12[[#This Row],[ExperimentID]]&amp;Tabelle12[[#This Row],[NegotiationID]]&amp;Tabelle12[[#This Row],[MessageID]],ALL_IN_ONE[ExperimentID]&amp;ALL_IN_ONE[NegotiationID]&amp;ALL_IN_ONE[MessageID],ALL_IN_ONE[Gesamt_ID],,0)</f>
        <v>#VALUE!</v>
      </c>
      <c r="C471">
        <v>42486</v>
      </c>
      <c r="D471" t="s">
        <v>4699</v>
      </c>
      <c r="E471">
        <v>47458</v>
      </c>
      <c r="F471">
        <v>42476</v>
      </c>
      <c r="G471">
        <v>42473</v>
      </c>
      <c r="H471" t="s">
        <v>31</v>
      </c>
      <c r="I471" t="str">
        <f t="array" ref="I471">IFERROR(_xlfn.XLOOKUP(Tabelle12[[#This Row],[NegotiationID]]&amp;"FinalAccept",Tabelle12[NegotiationID]&amp;Tabelle12[ActionType],Tabelle12[ActionType],,0),_xlfn.XLOOKUP(Tabelle12[[#This Row],[NegotiationID]]&amp;"FinalReject",Tabelle12[NegotiationID]&amp;Tabelle12[ActionType],Tabelle12[ActionType],,0))</f>
        <v>FinalAccept</v>
      </c>
      <c r="J471">
        <v>0.97999999999999998</v>
      </c>
      <c r="K471">
        <v>0.026700000000000002</v>
      </c>
      <c r="L471">
        <v>1.0066999999999999</v>
      </c>
      <c r="M471">
        <v>0.95330000000000004</v>
      </c>
      <c r="N471">
        <v>527</v>
      </c>
      <c r="O471">
        <v>4831</v>
      </c>
      <c r="P471">
        <v>24</v>
      </c>
      <c r="Q471" s="3" t="s">
        <v>5092</v>
      </c>
    </row>
    <row r="472" ht="15" customHeight="1">
      <c r="A472" t="e">
        <f t="shared" ca="1" si="579"/>
        <v>#VALUE!</v>
      </c>
      <c r="B472" t="e">
        <f t="array" ref="B472" ca="1">_xlfn.XLOOKUP(Tabelle12[[#This Row],[ExperimentID]]&amp;Tabelle12[[#This Row],[NegotiationID]]&amp;Tabelle12[[#This Row],[MessageID]],ALL_IN_ONE[ExperimentID]&amp;ALL_IN_ONE[NegotiationID]&amp;ALL_IN_ONE[MessageID],ALL_IN_ONE[Gesamt_ID],,0)</f>
        <v>#VALUE!</v>
      </c>
      <c r="C472">
        <v>42486</v>
      </c>
      <c r="D472" t="s">
        <v>4699</v>
      </c>
      <c r="E472">
        <v>47615</v>
      </c>
      <c r="F472">
        <v>42473</v>
      </c>
      <c r="G472">
        <v>42476</v>
      </c>
      <c r="H472" t="s">
        <v>31</v>
      </c>
      <c r="I472" t="str">
        <f t="array" ref="I472">IFERROR(_xlfn.XLOOKUP(Tabelle12[[#This Row],[NegotiationID]]&amp;"FinalAccept",Tabelle12[NegotiationID]&amp;Tabelle12[ActionType],Tabelle12[ActionType],,0),_xlfn.XLOOKUP(Tabelle12[[#This Row],[NegotiationID]]&amp;"FinalReject",Tabelle12[NegotiationID]&amp;Tabelle12[ActionType],Tabelle12[ActionType],,0))</f>
        <v>FinalAccept</v>
      </c>
      <c r="J472">
        <v>0.95330000000000004</v>
      </c>
      <c r="K472">
        <v>0.082500000000000004</v>
      </c>
      <c r="L472">
        <v>1.0358000000000001</v>
      </c>
      <c r="M472">
        <v>0.87080000000000002</v>
      </c>
      <c r="N472">
        <v>622</v>
      </c>
      <c r="O472">
        <v>4831</v>
      </c>
      <c r="P472">
        <v>24</v>
      </c>
      <c r="Q472" s="3" t="s">
        <v>5093</v>
      </c>
    </row>
    <row r="473" ht="15" customHeight="1">
      <c r="A473" t="e">
        <f t="shared" ca="1" si="579"/>
        <v>#VALUE!</v>
      </c>
      <c r="B473" t="e">
        <f t="array" ref="B473" ca="1">_xlfn.XLOOKUP(Tabelle12[[#This Row],[ExperimentID]]&amp;Tabelle12[[#This Row],[NegotiationID]]&amp;Tabelle12[[#This Row],[MessageID]],ALL_IN_ONE[ExperimentID]&amp;ALL_IN_ONE[NegotiationID]&amp;ALL_IN_ONE[MessageID],ALL_IN_ONE[Gesamt_ID],,0)</f>
        <v>#VALUE!</v>
      </c>
      <c r="C473">
        <v>42486</v>
      </c>
      <c r="D473" t="s">
        <v>4699</v>
      </c>
      <c r="E473">
        <v>47859</v>
      </c>
      <c r="F473">
        <v>42476</v>
      </c>
      <c r="G473">
        <v>42473</v>
      </c>
      <c r="H473" t="s">
        <v>31</v>
      </c>
      <c r="I473" t="str">
        <f t="array" ref="I473">IFERROR(_xlfn.XLOOKUP(Tabelle12[[#This Row],[NegotiationID]]&amp;"FinalAccept",Tabelle12[NegotiationID]&amp;Tabelle12[ActionType],Tabelle12[ActionType],,0),_xlfn.XLOOKUP(Tabelle12[[#This Row],[NegotiationID]]&amp;"FinalReject",Tabelle12[NegotiationID]&amp;Tabelle12[ActionType],Tabelle12[ActionType],,0))</f>
        <v>FinalAccept</v>
      </c>
      <c r="J473">
        <v>0.83099999999999996</v>
      </c>
      <c r="K473">
        <v>0.098699999999999996</v>
      </c>
      <c r="L473">
        <v>0.92969999999999997</v>
      </c>
      <c r="M473">
        <v>0.73229999999999995</v>
      </c>
      <c r="N473">
        <v>237</v>
      </c>
      <c r="O473">
        <v>4831</v>
      </c>
      <c r="P473">
        <v>24</v>
      </c>
      <c r="Q473" s="3" t="s">
        <v>5094</v>
      </c>
    </row>
    <row r="474" ht="15" customHeight="1">
      <c r="A474" t="e">
        <f t="shared" ca="1" si="579"/>
        <v>#VALUE!</v>
      </c>
      <c r="B474" t="e">
        <f t="array" ref="B474" ca="1">_xlfn.XLOOKUP(Tabelle12[[#This Row],[ExperimentID]]&amp;Tabelle12[[#This Row],[NegotiationID]]&amp;Tabelle12[[#This Row],[MessageID]],ALL_IN_ONE[ExperimentID]&amp;ALL_IN_ONE[NegotiationID]&amp;ALL_IN_ONE[MessageID],ALL_IN_ONE[Gesamt_ID],,0)</f>
        <v>#VALUE!</v>
      </c>
      <c r="C474">
        <v>42486</v>
      </c>
      <c r="D474" t="s">
        <v>4699</v>
      </c>
      <c r="E474">
        <v>47886</v>
      </c>
      <c r="F474">
        <v>42473</v>
      </c>
      <c r="G474">
        <v>42476</v>
      </c>
      <c r="H474" t="s">
        <v>31</v>
      </c>
      <c r="I474" t="str">
        <f t="array" ref="I474">IFERROR(_xlfn.XLOOKUP(Tabelle12[[#This Row],[NegotiationID]]&amp;"FinalAccept",Tabelle12[NegotiationID]&amp;Tabelle12[ActionType],Tabelle12[ActionType],,0),_xlfn.XLOOKUP(Tabelle12[[#This Row],[NegotiationID]]&amp;"FinalReject",Tabelle12[NegotiationID]&amp;Tabelle12[ActionType],Tabelle12[ActionType],,0))</f>
        <v>FinalAccept</v>
      </c>
      <c r="J474">
        <v>0.80330000000000001</v>
      </c>
      <c r="K474">
        <v>0.26250000000000001</v>
      </c>
      <c r="L474">
        <v>1.0658000000000001</v>
      </c>
      <c r="M474">
        <v>0.54079999999999995</v>
      </c>
      <c r="N474">
        <v>402</v>
      </c>
      <c r="O474">
        <v>4831</v>
      </c>
      <c r="P474">
        <v>24</v>
      </c>
      <c r="Q474" s="3" t="s">
        <v>5095</v>
      </c>
    </row>
    <row r="475" ht="15" customHeight="1">
      <c r="A475" t="e">
        <f t="shared" ca="1" si="579"/>
        <v>#VALUE!</v>
      </c>
      <c r="B475" t="e">
        <f t="array" ref="B475" ca="1">_xlfn.XLOOKUP(Tabelle12[[#This Row],[ExperimentID]]&amp;Tabelle12[[#This Row],[NegotiationID]]&amp;Tabelle12[[#This Row],[MessageID]],ALL_IN_ONE[ExperimentID]&amp;ALL_IN_ONE[NegotiationID]&amp;ALL_IN_ONE[MessageID],ALL_IN_ONE[Gesamt_ID],,0)</f>
        <v>#VALUE!</v>
      </c>
      <c r="C475">
        <v>42486</v>
      </c>
      <c r="D475" t="s">
        <v>4699</v>
      </c>
      <c r="E475">
        <v>48145</v>
      </c>
      <c r="F475">
        <v>42476</v>
      </c>
      <c r="G475">
        <v>42473</v>
      </c>
      <c r="H475" t="s">
        <v>31</v>
      </c>
      <c r="I475" t="str">
        <f t="array" ref="I475">IFERROR(_xlfn.XLOOKUP(Tabelle12[[#This Row],[NegotiationID]]&amp;"FinalAccept",Tabelle12[NegotiationID]&amp;Tabelle12[ActionType],Tabelle12[ActionType],,0),_xlfn.XLOOKUP(Tabelle12[[#This Row],[NegotiationID]]&amp;"FinalReject",Tabelle12[NegotiationID]&amp;Tabelle12[ActionType],Tabelle12[ActionType],,0))</f>
        <v>FinalAccept</v>
      </c>
      <c r="J475">
        <v>0.79449999999999998</v>
      </c>
      <c r="K475">
        <v>0.25619999999999998</v>
      </c>
      <c r="L475">
        <v>1.0507</v>
      </c>
      <c r="M475">
        <v>0.5383</v>
      </c>
      <c r="N475">
        <v>130</v>
      </c>
      <c r="O475">
        <v>4831</v>
      </c>
      <c r="P475">
        <v>24</v>
      </c>
      <c r="Q475" s="3" t="s">
        <v>5096</v>
      </c>
    </row>
    <row r="476" ht="15" customHeight="1">
      <c r="A476" t="e">
        <f t="shared" ca="1" si="579"/>
        <v>#VALUE!</v>
      </c>
      <c r="B476" t="e">
        <f t="array" ref="B476" ca="1">_xlfn.XLOOKUP(Tabelle12[[#This Row],[ExperimentID]]&amp;Tabelle12[[#This Row],[NegotiationID]]&amp;Tabelle12[[#This Row],[MessageID]],ALL_IN_ONE[ExperimentID]&amp;ALL_IN_ONE[NegotiationID]&amp;ALL_IN_ONE[MessageID],ALL_IN_ONE[Gesamt_ID],,0)</f>
        <v>#VALUE!</v>
      </c>
      <c r="C476">
        <v>42486</v>
      </c>
      <c r="D476" t="s">
        <v>4699</v>
      </c>
      <c r="E476">
        <v>48196</v>
      </c>
      <c r="F476">
        <v>42473</v>
      </c>
      <c r="G476">
        <v>42476</v>
      </c>
      <c r="H476" t="s">
        <v>31</v>
      </c>
      <c r="I476" t="str">
        <f t="array" ref="I476">IFERROR(_xlfn.XLOOKUP(Tabelle12[[#This Row],[NegotiationID]]&amp;"FinalAccept",Tabelle12[NegotiationID]&amp;Tabelle12[ActionType],Tabelle12[ActionType],,0),_xlfn.XLOOKUP(Tabelle12[[#This Row],[NegotiationID]]&amp;"FinalReject",Tabelle12[NegotiationID]&amp;Tabelle12[ActionType],Tabelle12[ActionType],,0))</f>
        <v>FinalAccept</v>
      </c>
      <c r="J476">
        <v>0.76329999999999998</v>
      </c>
      <c r="K476">
        <v>0.32600000000000001</v>
      </c>
      <c r="L476">
        <v>1.0892999999999999</v>
      </c>
      <c r="M476">
        <v>0.43730000000000002</v>
      </c>
      <c r="N476">
        <v>219</v>
      </c>
      <c r="O476">
        <v>4831</v>
      </c>
      <c r="P476">
        <v>24</v>
      </c>
      <c r="Q476" s="3" t="s">
        <v>5097</v>
      </c>
    </row>
    <row r="477" ht="15" customHeight="1">
      <c r="A477" t="e">
        <f t="shared" ca="1" si="579"/>
        <v>#VALUE!</v>
      </c>
      <c r="B477" t="e">
        <f t="array" ref="B477" ca="1">_xlfn.XLOOKUP(Tabelle12[[#This Row],[ExperimentID]]&amp;Tabelle12[[#This Row],[NegotiationID]]&amp;Tabelle12[[#This Row],[MessageID]],ALL_IN_ONE[ExperimentID]&amp;ALL_IN_ONE[NegotiationID]&amp;ALL_IN_ONE[MessageID],ALL_IN_ONE[Gesamt_ID],,0)</f>
        <v>#VALUE!</v>
      </c>
      <c r="C477">
        <v>42486</v>
      </c>
      <c r="D477" t="s">
        <v>4699</v>
      </c>
      <c r="E477">
        <v>48642</v>
      </c>
      <c r="F477">
        <v>42476</v>
      </c>
      <c r="G477">
        <v>42473</v>
      </c>
      <c r="H477" t="s">
        <v>31</v>
      </c>
      <c r="I477" t="str">
        <f t="array" ref="I477">IFERROR(_xlfn.XLOOKUP(Tabelle12[[#This Row],[NegotiationID]]&amp;"FinalAccept",Tabelle12[NegotiationID]&amp;Tabelle12[ActionType],Tabelle12[ActionType],,0),_xlfn.XLOOKUP(Tabelle12[[#This Row],[NegotiationID]]&amp;"FinalReject",Tabelle12[NegotiationID]&amp;Tabelle12[ActionType],Tabelle12[ActionType],,0))</f>
        <v>FinalAccept</v>
      </c>
      <c r="J477">
        <v>0.72799999999999998</v>
      </c>
      <c r="K477">
        <v>0.35730000000000001</v>
      </c>
      <c r="L477">
        <v>1.0852999999999999</v>
      </c>
      <c r="M477">
        <v>0.37069999999999997</v>
      </c>
      <c r="N477">
        <v>211</v>
      </c>
      <c r="O477">
        <v>4831</v>
      </c>
      <c r="P477">
        <v>24</v>
      </c>
      <c r="Q477" s="3" t="s">
        <v>5098</v>
      </c>
    </row>
    <row r="478" ht="15" customHeight="1">
      <c r="A478" t="e">
        <f t="shared" ca="1" si="579"/>
        <v>#VALUE!</v>
      </c>
      <c r="B478" t="e">
        <f t="array" ref="B478" ca="1">_xlfn.XLOOKUP(Tabelle12[[#This Row],[ExperimentID]]&amp;Tabelle12[[#This Row],[NegotiationID]]&amp;Tabelle12[[#This Row],[MessageID]],ALL_IN_ONE[ExperimentID]&amp;ALL_IN_ONE[NegotiationID]&amp;ALL_IN_ONE[MessageID],ALL_IN_ONE[Gesamt_ID],,0)</f>
        <v>#VALUE!</v>
      </c>
      <c r="C478">
        <v>42486</v>
      </c>
      <c r="D478" t="s">
        <v>4699</v>
      </c>
      <c r="E478">
        <v>48658</v>
      </c>
      <c r="F478">
        <v>42473</v>
      </c>
      <c r="G478">
        <v>42476</v>
      </c>
      <c r="H478" t="s">
        <v>31</v>
      </c>
      <c r="I478" t="str">
        <f t="array" ref="I478">IFERROR(_xlfn.XLOOKUP(Tabelle12[[#This Row],[NegotiationID]]&amp;"FinalAccept",Tabelle12[NegotiationID]&amp;Tabelle12[ActionType],Tabelle12[ActionType],,0),_xlfn.XLOOKUP(Tabelle12[[#This Row],[NegotiationID]]&amp;"FinalReject",Tabelle12[NegotiationID]&amp;Tabelle12[ActionType],Tabelle12[ActionType],,0))</f>
        <v>FinalAccept</v>
      </c>
      <c r="J478">
        <v>0.74329999999999996</v>
      </c>
      <c r="K478">
        <v>0.38850000000000001</v>
      </c>
      <c r="L478">
        <v>1.1317999999999999</v>
      </c>
      <c r="M478">
        <v>0.3548</v>
      </c>
      <c r="N478">
        <v>514</v>
      </c>
      <c r="O478">
        <v>4831</v>
      </c>
      <c r="P478">
        <v>24</v>
      </c>
      <c r="Q478" s="3" t="s">
        <v>5099</v>
      </c>
    </row>
    <row r="479" ht="15" customHeight="1">
      <c r="A479" t="e">
        <f t="shared" ca="1" si="579"/>
        <v>#VALUE!</v>
      </c>
      <c r="B479" t="e">
        <f t="array" ref="B479" ca="1">_xlfn.XLOOKUP(Tabelle12[[#This Row],[ExperimentID]]&amp;Tabelle12[[#This Row],[NegotiationID]]&amp;Tabelle12[[#This Row],[MessageID]],ALL_IN_ONE[ExperimentID]&amp;ALL_IN_ONE[NegotiationID]&amp;ALL_IN_ONE[MessageID],ALL_IN_ONE[Gesamt_ID],,0)</f>
        <v>#VALUE!</v>
      </c>
      <c r="C479">
        <v>42486</v>
      </c>
      <c r="D479" t="s">
        <v>4699</v>
      </c>
      <c r="E479">
        <v>49000</v>
      </c>
      <c r="F479">
        <v>42476</v>
      </c>
      <c r="G479">
        <v>42473</v>
      </c>
      <c r="H479" t="s">
        <v>31</v>
      </c>
      <c r="I479" t="str">
        <f t="array" ref="I479">IFERROR(_xlfn.XLOOKUP(Tabelle12[[#This Row],[NegotiationID]]&amp;"FinalAccept",Tabelle12[NegotiationID]&amp;Tabelle12[ActionType],Tabelle12[ActionType],,0),_xlfn.XLOOKUP(Tabelle12[[#This Row],[NegotiationID]]&amp;"FinalReject",Tabelle12[NegotiationID]&amp;Tabelle12[ActionType],Tabelle12[ActionType],,0))</f>
        <v>FinalAccept</v>
      </c>
      <c r="J479">
        <v>0.58850000000000002</v>
      </c>
      <c r="K479">
        <v>0.47670000000000001</v>
      </c>
      <c r="L479">
        <v>1.0651999999999999</v>
      </c>
      <c r="M479">
        <v>0.1118</v>
      </c>
      <c r="N479">
        <v>243</v>
      </c>
      <c r="O479">
        <v>4831</v>
      </c>
      <c r="P479">
        <v>24</v>
      </c>
      <c r="Q479" s="3" t="s">
        <v>5100</v>
      </c>
    </row>
    <row r="480" ht="15" customHeight="1">
      <c r="A480" t="e">
        <f t="shared" ca="1" si="579"/>
        <v>#VALUE!</v>
      </c>
      <c r="B480" t="e">
        <f t="array" ref="B480" ca="1">_xlfn.XLOOKUP(Tabelle12[[#This Row],[ExperimentID]]&amp;Tabelle12[[#This Row],[NegotiationID]]&amp;Tabelle12[[#This Row],[MessageID]],ALL_IN_ONE[ExperimentID]&amp;ALL_IN_ONE[NegotiationID]&amp;ALL_IN_ONE[MessageID],ALL_IN_ONE[Gesamt_ID],,0)</f>
        <v>#VALUE!</v>
      </c>
      <c r="C480">
        <v>42486</v>
      </c>
      <c r="D480" t="s">
        <v>4699</v>
      </c>
      <c r="E480">
        <v>49131</v>
      </c>
      <c r="F480">
        <v>42473</v>
      </c>
      <c r="G480">
        <v>42476</v>
      </c>
      <c r="H480" t="s">
        <v>31</v>
      </c>
      <c r="I480" t="str">
        <f t="array" ref="I480">IFERROR(_xlfn.XLOOKUP(Tabelle12[[#This Row],[NegotiationID]]&amp;"FinalAccept",Tabelle12[NegotiationID]&amp;Tabelle12[ActionType],Tabelle12[ActionType],,0),_xlfn.XLOOKUP(Tabelle12[[#This Row],[NegotiationID]]&amp;"FinalReject",Tabelle12[NegotiationID]&amp;Tabelle12[ActionType],Tabelle12[ActionType],,0))</f>
        <v>FinalAccept</v>
      </c>
      <c r="J480">
        <v>0.68999999999999995</v>
      </c>
      <c r="K480">
        <v>0.42849999999999999</v>
      </c>
      <c r="L480">
        <v>1.1185</v>
      </c>
      <c r="M480">
        <v>0.26150000000000001</v>
      </c>
      <c r="N480">
        <v>203</v>
      </c>
      <c r="O480">
        <v>4831</v>
      </c>
      <c r="P480">
        <v>24</v>
      </c>
      <c r="Q480" s="3" t="s">
        <v>5101</v>
      </c>
    </row>
    <row r="481" ht="15" customHeight="1">
      <c r="A481" t="e">
        <f t="shared" ca="1" si="579"/>
        <v>#VALUE!</v>
      </c>
      <c r="B481" t="e">
        <f t="array" ref="B481" ca="1">_xlfn.XLOOKUP(Tabelle12[[#This Row],[ExperimentID]]&amp;Tabelle12[[#This Row],[NegotiationID]]&amp;Tabelle12[[#This Row],[MessageID]],ALL_IN_ONE[ExperimentID]&amp;ALL_IN_ONE[NegotiationID]&amp;ALL_IN_ONE[MessageID],ALL_IN_ONE[Gesamt_ID],,0)</f>
        <v>#VALUE!</v>
      </c>
      <c r="C481">
        <v>42486</v>
      </c>
      <c r="D481" t="s">
        <v>4699</v>
      </c>
      <c r="E481">
        <v>49386</v>
      </c>
      <c r="F481">
        <v>42476</v>
      </c>
      <c r="G481">
        <v>42473</v>
      </c>
      <c r="H481" t="s">
        <v>31</v>
      </c>
      <c r="I481" t="str">
        <f t="array" ref="I481">IFERROR(_xlfn.XLOOKUP(Tabelle12[[#This Row],[NegotiationID]]&amp;"FinalAccept",Tabelle12[NegotiationID]&amp;Tabelle12[ActionType],Tabelle12[ActionType],,0),_xlfn.XLOOKUP(Tabelle12[[#This Row],[NegotiationID]]&amp;"FinalReject",Tabelle12[NegotiationID]&amp;Tabelle12[ActionType],Tabelle12[ActionType],,0))</f>
        <v>FinalAccept</v>
      </c>
      <c r="J481">
        <v>0.54849999999999999</v>
      </c>
      <c r="K481">
        <v>0.53000000000000003</v>
      </c>
      <c r="L481">
        <v>1.0785</v>
      </c>
      <c r="M481">
        <v>0.018499999999999999</v>
      </c>
      <c r="N481">
        <v>124</v>
      </c>
      <c r="O481">
        <v>4831</v>
      </c>
      <c r="P481">
        <v>24</v>
      </c>
      <c r="Q481" s="3" t="s">
        <v>5102</v>
      </c>
    </row>
    <row r="482" ht="15" customHeight="1">
      <c r="A482" t="e">
        <f t="shared" ca="1" si="579"/>
        <v>#VALUE!</v>
      </c>
      <c r="B482" t="e">
        <f t="array" ref="B482" ca="1">_xlfn.XLOOKUP(Tabelle12[[#This Row],[ExperimentID]]&amp;Tabelle12[[#This Row],[NegotiationID]]&amp;Tabelle12[[#This Row],[MessageID]],ALL_IN_ONE[ExperimentID]&amp;ALL_IN_ONE[NegotiationID]&amp;ALL_IN_ONE[MessageID],ALL_IN_ONE[Gesamt_ID],,0)</f>
        <v>#VALUE!</v>
      </c>
      <c r="C482">
        <v>42486</v>
      </c>
      <c r="D482" t="s">
        <v>4699</v>
      </c>
      <c r="E482">
        <v>49482</v>
      </c>
      <c r="F482">
        <v>42473</v>
      </c>
      <c r="G482">
        <v>42476</v>
      </c>
      <c r="H482" t="s">
        <v>31</v>
      </c>
      <c r="I482" t="str">
        <f t="array" ref="I482">IFERROR(_xlfn.XLOOKUP(Tabelle12[[#This Row],[NegotiationID]]&amp;"FinalAccept",Tabelle12[NegotiationID]&amp;Tabelle12[ActionType],Tabelle12[ActionType],,0),_xlfn.XLOOKUP(Tabelle12[[#This Row],[NegotiationID]]&amp;"FinalReject",Tabelle12[NegotiationID]&amp;Tabelle12[ActionType],Tabelle12[ActionType],,0))</f>
        <v>FinalAccept</v>
      </c>
      <c r="J482">
        <v>0.68999999999999995</v>
      </c>
      <c r="K482">
        <v>0.42849999999999999</v>
      </c>
      <c r="L482">
        <v>1.1185</v>
      </c>
      <c r="M482">
        <v>0.26150000000000001</v>
      </c>
      <c r="N482">
        <v>117</v>
      </c>
      <c r="O482">
        <v>4831</v>
      </c>
      <c r="P482">
        <v>24</v>
      </c>
      <c r="Q482" s="3" t="s">
        <v>5103</v>
      </c>
    </row>
    <row r="483" ht="15" customHeight="1">
      <c r="A483" t="e">
        <f t="shared" ca="1" si="579"/>
        <v>#VALUE!</v>
      </c>
      <c r="B483" t="e">
        <f t="array" ref="B483" ca="1">_xlfn.XLOOKUP(Tabelle12[[#This Row],[ExperimentID]]&amp;Tabelle12[[#This Row],[NegotiationID]]&amp;Tabelle12[[#This Row],[MessageID]],ALL_IN_ONE[ExperimentID]&amp;ALL_IN_ONE[NegotiationID]&amp;ALL_IN_ONE[MessageID],ALL_IN_ONE[Gesamt_ID],,0)</f>
        <v>#VALUE!</v>
      </c>
      <c r="C483">
        <v>42486</v>
      </c>
      <c r="D483" t="s">
        <v>4699</v>
      </c>
      <c r="E483">
        <v>49483</v>
      </c>
      <c r="F483">
        <v>42476</v>
      </c>
      <c r="G483">
        <v>42473</v>
      </c>
      <c r="H483" t="s">
        <v>31</v>
      </c>
      <c r="I483" t="str">
        <f t="array" ref="I483">IFERROR(_xlfn.XLOOKUP(Tabelle12[[#This Row],[NegotiationID]]&amp;"FinalAccept",Tabelle12[NegotiationID]&amp;Tabelle12[ActionType],Tabelle12[ActionType],,0),_xlfn.XLOOKUP(Tabelle12[[#This Row],[NegotiationID]]&amp;"FinalReject",Tabelle12[NegotiationID]&amp;Tabelle12[ActionType],Tabelle12[ActionType],,0))</f>
        <v>FinalAccept</v>
      </c>
      <c r="J483">
        <v>0.55349999999999999</v>
      </c>
      <c r="K483">
        <v>0.65000000000000002</v>
      </c>
      <c r="L483">
        <v>1.2035</v>
      </c>
      <c r="M483">
        <v>0.096500000000000002</v>
      </c>
      <c r="N483">
        <v>58</v>
      </c>
      <c r="O483">
        <v>4831</v>
      </c>
      <c r="P483">
        <v>24</v>
      </c>
      <c r="Q483" s="3" t="s">
        <v>5104</v>
      </c>
    </row>
    <row r="484" ht="15" customHeight="1">
      <c r="A484" t="e">
        <f t="shared" ca="1" si="579"/>
        <v>#VALUE!</v>
      </c>
      <c r="B484" t="e">
        <f t="array" ref="B484" ca="1">_xlfn.XLOOKUP(Tabelle12[[#This Row],[ExperimentID]]&amp;Tabelle12[[#This Row],[NegotiationID]]&amp;Tabelle12[[#This Row],[MessageID]],ALL_IN_ONE[ExperimentID]&amp;ALL_IN_ONE[NegotiationID]&amp;ALL_IN_ONE[MessageID],ALL_IN_ONE[Gesamt_ID],,0)</f>
        <v>#VALUE!</v>
      </c>
      <c r="C484">
        <v>42486</v>
      </c>
      <c r="D484" t="s">
        <v>4699</v>
      </c>
      <c r="E484">
        <v>49493</v>
      </c>
      <c r="F484">
        <v>42473</v>
      </c>
      <c r="G484">
        <v>42476</v>
      </c>
      <c r="H484" t="s">
        <v>31</v>
      </c>
      <c r="I484" t="str">
        <f t="array" ref="I484">IFERROR(_xlfn.XLOOKUP(Tabelle12[[#This Row],[NegotiationID]]&amp;"FinalAccept",Tabelle12[NegotiationID]&amp;Tabelle12[ActionType],Tabelle12[ActionType],,0),_xlfn.XLOOKUP(Tabelle12[[#This Row],[NegotiationID]]&amp;"FinalReject",Tabelle12[NegotiationID]&amp;Tabelle12[ActionType],Tabelle12[ActionType],,0))</f>
        <v>FinalAccept</v>
      </c>
      <c r="J484">
        <v>0.67000000000000004</v>
      </c>
      <c r="K484">
        <v>0.49099999999999999</v>
      </c>
      <c r="L484">
        <v>1.161</v>
      </c>
      <c r="M484">
        <v>0.17899999999999999</v>
      </c>
      <c r="N484">
        <v>76</v>
      </c>
      <c r="O484">
        <v>4831</v>
      </c>
      <c r="P484">
        <v>24</v>
      </c>
      <c r="Q484" s="3" t="s">
        <v>5105</v>
      </c>
    </row>
    <row r="485" ht="15" customHeight="1">
      <c r="A485" t="e">
        <f t="shared" ca="1" si="579"/>
        <v>#VALUE!</v>
      </c>
      <c r="B485" t="e">
        <f t="array" ref="B485" ca="1">_xlfn.XLOOKUP(Tabelle12[[#This Row],[ExperimentID]]&amp;Tabelle12[[#This Row],[NegotiationID]]&amp;Tabelle12[[#This Row],[MessageID]],ALL_IN_ONE[ExperimentID]&amp;ALL_IN_ONE[NegotiationID]&amp;ALL_IN_ONE[MessageID],ALL_IN_ONE[Gesamt_ID],,0)</f>
        <v>#VALUE!</v>
      </c>
      <c r="C485">
        <v>42486</v>
      </c>
      <c r="D485" t="s">
        <v>4699</v>
      </c>
      <c r="E485">
        <v>49498</v>
      </c>
      <c r="F485">
        <v>42476</v>
      </c>
      <c r="G485">
        <v>42473</v>
      </c>
      <c r="H485" t="s">
        <v>31</v>
      </c>
      <c r="I485" t="str">
        <f t="array" ref="I485">IFERROR(_xlfn.XLOOKUP(Tabelle12[[#This Row],[NegotiationID]]&amp;"FinalAccept",Tabelle12[NegotiationID]&amp;Tabelle12[ActionType],Tabelle12[ActionType],,0),_xlfn.XLOOKUP(Tabelle12[[#This Row],[NegotiationID]]&amp;"FinalReject",Tabelle12[NegotiationID]&amp;Tabelle12[ActionType],Tabelle12[ActionType],,0))</f>
        <v>FinalAccept</v>
      </c>
      <c r="J485">
        <v>0.51100000000000001</v>
      </c>
      <c r="K485">
        <v>0.64329999999999998</v>
      </c>
      <c r="L485">
        <v>1.1543000000000001</v>
      </c>
      <c r="M485">
        <v>0.1323</v>
      </c>
      <c r="N485">
        <v>44</v>
      </c>
      <c r="O485">
        <v>4831</v>
      </c>
      <c r="P485">
        <v>24</v>
      </c>
      <c r="Q485" s="3" t="s">
        <v>5106</v>
      </c>
    </row>
    <row r="486" ht="15" customHeight="1">
      <c r="A486" t="e">
        <f t="shared" ca="1" si="579"/>
        <v>#VALUE!</v>
      </c>
      <c r="B486" t="e">
        <f t="array" ref="B486" ca="1">_xlfn.XLOOKUP(Tabelle12[[#This Row],[ExperimentID]]&amp;Tabelle12[[#This Row],[NegotiationID]]&amp;Tabelle12[[#This Row],[MessageID]],ALL_IN_ONE[ExperimentID]&amp;ALL_IN_ONE[NegotiationID]&amp;ALL_IN_ONE[MessageID],ALL_IN_ONE[Gesamt_ID],,0)</f>
        <v>#VALUE!</v>
      </c>
      <c r="C486">
        <v>42486</v>
      </c>
      <c r="D486" t="s">
        <v>4699</v>
      </c>
      <c r="E486">
        <v>49506</v>
      </c>
      <c r="F486">
        <v>42473</v>
      </c>
      <c r="G486">
        <v>42476</v>
      </c>
      <c r="H486" t="s">
        <v>31</v>
      </c>
      <c r="I486" t="str">
        <f t="array" ref="I486">IFERROR(_xlfn.XLOOKUP(Tabelle12[[#This Row],[NegotiationID]]&amp;"FinalAccept",Tabelle12[NegotiationID]&amp;Tabelle12[ActionType],Tabelle12[ActionType],,0),_xlfn.XLOOKUP(Tabelle12[[#This Row],[NegotiationID]]&amp;"FinalReject",Tabelle12[NegotiationID]&amp;Tabelle12[ActionType],Tabelle12[ActionType],,0))</f>
        <v>FinalAccept</v>
      </c>
      <c r="J486">
        <v>0.70330000000000004</v>
      </c>
      <c r="K486">
        <v>0.38500000000000001</v>
      </c>
      <c r="L486">
        <v>1.0883</v>
      </c>
      <c r="M486">
        <v>0.31830000000000003</v>
      </c>
      <c r="N486">
        <v>53</v>
      </c>
      <c r="O486">
        <v>4831</v>
      </c>
      <c r="P486">
        <v>24</v>
      </c>
      <c r="Q486" s="3" t="s">
        <v>5107</v>
      </c>
    </row>
    <row r="487" ht="15" customHeight="1">
      <c r="A487" t="e">
        <f t="shared" ca="1" si="579"/>
        <v>#VALUE!</v>
      </c>
      <c r="B487" t="e">
        <f t="array" ref="B487" ca="1">_xlfn.XLOOKUP(Tabelle12[[#This Row],[ExperimentID]]&amp;Tabelle12[[#This Row],[NegotiationID]]&amp;Tabelle12[[#This Row],[MessageID]],ALL_IN_ONE[ExperimentID]&amp;ALL_IN_ONE[NegotiationID]&amp;ALL_IN_ONE[MessageID],ALL_IN_ONE[Gesamt_ID],,0)</f>
        <v>#VALUE!</v>
      </c>
      <c r="C487">
        <v>42486</v>
      </c>
      <c r="D487" t="s">
        <v>4699</v>
      </c>
      <c r="E487">
        <v>49511</v>
      </c>
      <c r="F487">
        <v>42476</v>
      </c>
      <c r="G487">
        <v>42473</v>
      </c>
      <c r="H487" t="s">
        <v>31</v>
      </c>
      <c r="I487" t="str">
        <f t="array" ref="I487">IFERROR(_xlfn.XLOOKUP(Tabelle12[[#This Row],[NegotiationID]]&amp;"FinalAccept",Tabelle12[NegotiationID]&amp;Tabelle12[ActionType],Tabelle12[ActionType],,0),_xlfn.XLOOKUP(Tabelle12[[#This Row],[NegotiationID]]&amp;"FinalReject",Tabelle12[NegotiationID]&amp;Tabelle12[ActionType],Tabelle12[ActionType],,0))</f>
        <v>FinalAccept</v>
      </c>
      <c r="J487">
        <v>0.51100000000000001</v>
      </c>
      <c r="K487">
        <v>0.64329999999999998</v>
      </c>
      <c r="L487">
        <v>1.1543000000000001</v>
      </c>
      <c r="M487">
        <v>0.1323</v>
      </c>
      <c r="N487">
        <v>49</v>
      </c>
      <c r="O487">
        <v>4831</v>
      </c>
      <c r="P487">
        <v>24</v>
      </c>
      <c r="Q487" s="3" t="s">
        <v>5108</v>
      </c>
    </row>
    <row r="488" ht="15" customHeight="1">
      <c r="A488" t="e">
        <f t="shared" ca="1" si="579"/>
        <v>#VALUE!</v>
      </c>
      <c r="B488" t="e">
        <f t="array" ref="B488" ca="1">_xlfn.XLOOKUP(Tabelle12[[#This Row],[ExperimentID]]&amp;Tabelle12[[#This Row],[NegotiationID]]&amp;Tabelle12[[#This Row],[MessageID]],ALL_IN_ONE[ExperimentID]&amp;ALL_IN_ONE[NegotiationID]&amp;ALL_IN_ONE[MessageID],ALL_IN_ONE[Gesamt_ID],,0)</f>
        <v>#VALUE!</v>
      </c>
      <c r="C488">
        <v>42486</v>
      </c>
      <c r="D488" t="s">
        <v>4699</v>
      </c>
      <c r="E488">
        <v>49534</v>
      </c>
      <c r="F488">
        <v>42473</v>
      </c>
      <c r="G488">
        <v>42476</v>
      </c>
      <c r="H488" t="s">
        <v>31</v>
      </c>
      <c r="I488" t="str">
        <f t="array" ref="I488">IFERROR(_xlfn.XLOOKUP(Tabelle12[[#This Row],[NegotiationID]]&amp;"FinalAccept",Tabelle12[NegotiationID]&amp;Tabelle12[ActionType],Tabelle12[ActionType],,0),_xlfn.XLOOKUP(Tabelle12[[#This Row],[NegotiationID]]&amp;"FinalReject",Tabelle12[NegotiationID]&amp;Tabelle12[ActionType],Tabelle12[ActionType],,0))</f>
        <v>FinalAccept</v>
      </c>
      <c r="J488">
        <v>0.70330000000000004</v>
      </c>
      <c r="K488">
        <v>0.38500000000000001</v>
      </c>
      <c r="L488">
        <v>1.0883</v>
      </c>
      <c r="M488">
        <v>0.31830000000000003</v>
      </c>
      <c r="N488">
        <v>86</v>
      </c>
      <c r="O488">
        <v>4831</v>
      </c>
      <c r="P488">
        <v>24</v>
      </c>
      <c r="Q488" s="3" t="s">
        <v>5109</v>
      </c>
    </row>
    <row r="489" ht="15" customHeight="1">
      <c r="A489" t="e">
        <f t="shared" ca="1" si="579"/>
        <v>#VALUE!</v>
      </c>
      <c r="B489" t="e">
        <f t="array" ref="B489" ca="1">_xlfn.XLOOKUP(Tabelle12[[#This Row],[ExperimentID]]&amp;Tabelle12[[#This Row],[NegotiationID]]&amp;Tabelle12[[#This Row],[MessageID]],ALL_IN_ONE[ExperimentID]&amp;ALL_IN_ONE[NegotiationID]&amp;ALL_IN_ONE[MessageID],ALL_IN_ONE[Gesamt_ID],,0)</f>
        <v>#VALUE!</v>
      </c>
      <c r="C489">
        <v>42486</v>
      </c>
      <c r="D489" t="s">
        <v>4699</v>
      </c>
      <c r="E489">
        <v>49536</v>
      </c>
      <c r="F489">
        <v>42476</v>
      </c>
      <c r="G489">
        <v>42473</v>
      </c>
      <c r="H489" t="s">
        <v>31</v>
      </c>
      <c r="I489" t="str">
        <f t="array" ref="I489">IFERROR(_xlfn.XLOOKUP(Tabelle12[[#This Row],[NegotiationID]]&amp;"FinalAccept",Tabelle12[NegotiationID]&amp;Tabelle12[ActionType],Tabelle12[ActionType],,0),_xlfn.XLOOKUP(Tabelle12[[#This Row],[NegotiationID]]&amp;"FinalReject",Tabelle12[NegotiationID]&amp;Tabelle12[ActionType],Tabelle12[ActionType],,0))</f>
        <v>FinalAccept</v>
      </c>
      <c r="J489">
        <v>0.53249999999999997</v>
      </c>
      <c r="K489">
        <v>0.39329999999999998</v>
      </c>
      <c r="L489">
        <v>0.92579999999999996</v>
      </c>
      <c r="M489">
        <v>0.13919999999999999</v>
      </c>
      <c r="N489">
        <v>60</v>
      </c>
      <c r="O489">
        <v>4831</v>
      </c>
      <c r="P489">
        <v>24</v>
      </c>
      <c r="Q489" s="3" t="s">
        <v>5110</v>
      </c>
    </row>
    <row r="490" ht="15" customHeight="1">
      <c r="A490" t="e">
        <f t="shared" ca="1" si="579"/>
        <v>#VALUE!</v>
      </c>
      <c r="B490" t="e">
        <f t="array" ref="B490" ca="1">_xlfn.XLOOKUP(Tabelle12[[#This Row],[ExperimentID]]&amp;Tabelle12[[#This Row],[NegotiationID]]&amp;Tabelle12[[#This Row],[MessageID]],ALL_IN_ONE[ExperimentID]&amp;ALL_IN_ONE[NegotiationID]&amp;ALL_IN_ONE[MessageID],ALL_IN_ONE[Gesamt_ID],,0)</f>
        <v>#VALUE!</v>
      </c>
      <c r="C490">
        <v>42486</v>
      </c>
      <c r="D490" t="s">
        <v>4699</v>
      </c>
      <c r="E490">
        <v>49575</v>
      </c>
      <c r="F490">
        <v>42473</v>
      </c>
      <c r="G490">
        <v>42476</v>
      </c>
      <c r="H490" t="s">
        <v>31</v>
      </c>
      <c r="I490" t="str">
        <f t="array" ref="I490">IFERROR(_xlfn.XLOOKUP(Tabelle12[[#This Row],[NegotiationID]]&amp;"FinalAccept",Tabelle12[NegotiationID]&amp;Tabelle12[ActionType],Tabelle12[ActionType],,0),_xlfn.XLOOKUP(Tabelle12[[#This Row],[NegotiationID]]&amp;"FinalReject",Tabelle12[NegotiationID]&amp;Tabelle12[ActionType],Tabelle12[ActionType],,0))</f>
        <v>FinalAccept</v>
      </c>
      <c r="J490">
        <v>0.68999999999999995</v>
      </c>
      <c r="K490">
        <v>0.42849999999999999</v>
      </c>
      <c r="L490">
        <v>1.1185</v>
      </c>
      <c r="M490">
        <v>0.26150000000000001</v>
      </c>
      <c r="N490">
        <v>293</v>
      </c>
      <c r="O490">
        <v>4831</v>
      </c>
      <c r="P490">
        <v>24</v>
      </c>
      <c r="Q490" s="3" t="s">
        <v>5111</v>
      </c>
    </row>
    <row r="491" ht="15" customHeight="1">
      <c r="A491" t="e">
        <f t="shared" ca="1" si="579"/>
        <v>#VALUE!</v>
      </c>
      <c r="B491" t="e">
        <f t="array" ref="B491" ca="1">_xlfn.XLOOKUP(Tabelle12[[#This Row],[ExperimentID]]&amp;Tabelle12[[#This Row],[NegotiationID]]&amp;Tabelle12[[#This Row],[MessageID]],ALL_IN_ONE[ExperimentID]&amp;ALL_IN_ONE[NegotiationID]&amp;ALL_IN_ONE[MessageID],ALL_IN_ONE[Gesamt_ID],,0)</f>
        <v>#VALUE!</v>
      </c>
      <c r="C491">
        <v>42486</v>
      </c>
      <c r="D491" t="s">
        <v>4699</v>
      </c>
      <c r="E491">
        <v>49577</v>
      </c>
      <c r="F491">
        <v>42476</v>
      </c>
      <c r="G491">
        <v>42473</v>
      </c>
      <c r="H491" t="s">
        <v>31</v>
      </c>
      <c r="I491" t="str">
        <f t="array" ref="I491">IFERROR(_xlfn.XLOOKUP(Tabelle12[[#This Row],[NegotiationID]]&amp;"FinalAccept",Tabelle12[NegotiationID]&amp;Tabelle12[ActionType],Tabelle12[ActionType],,0),_xlfn.XLOOKUP(Tabelle12[[#This Row],[NegotiationID]]&amp;"FinalReject",Tabelle12[NegotiationID]&amp;Tabelle12[ActionType],Tabelle12[ActionType],,0))</f>
        <v>FinalAccept</v>
      </c>
      <c r="J491">
        <v>0.503</v>
      </c>
      <c r="K491">
        <v>0.65400000000000003</v>
      </c>
      <c r="L491">
        <v>1.157</v>
      </c>
      <c r="M491">
        <v>0.151</v>
      </c>
      <c r="N491">
        <v>123</v>
      </c>
      <c r="O491">
        <v>4831</v>
      </c>
      <c r="P491">
        <v>24</v>
      </c>
      <c r="Q491" s="3" t="s">
        <v>5112</v>
      </c>
    </row>
    <row r="492" ht="15" customHeight="1">
      <c r="A492" t="e">
        <f t="shared" ca="1" si="579"/>
        <v>#VALUE!</v>
      </c>
      <c r="B492" t="e">
        <f t="array" ref="B492" ca="1">_xlfn.XLOOKUP(Tabelle12[[#This Row],[ExperimentID]]&amp;Tabelle12[[#This Row],[NegotiationID]]&amp;Tabelle12[[#This Row],[MessageID]],ALL_IN_ONE[ExperimentID]&amp;ALL_IN_ONE[NegotiationID]&amp;ALL_IN_ONE[MessageID],ALL_IN_ONE[Gesamt_ID],,0)</f>
        <v>#VALUE!</v>
      </c>
      <c r="C492">
        <v>42486</v>
      </c>
      <c r="D492" t="s">
        <v>4699</v>
      </c>
      <c r="E492">
        <v>49587</v>
      </c>
      <c r="F492">
        <v>42473</v>
      </c>
      <c r="G492">
        <v>42476</v>
      </c>
      <c r="H492" t="s">
        <v>20</v>
      </c>
      <c r="I492" t="str">
        <f t="array" ref="I492">IFERROR(_xlfn.XLOOKUP(Tabelle12[[#This Row],[NegotiationID]]&amp;"FinalAccept",Tabelle12[NegotiationID]&amp;Tabelle12[ActionType],Tabelle12[ActionType],,0),_xlfn.XLOOKUP(Tabelle12[[#This Row],[NegotiationID]]&amp;"FinalReject",Tabelle12[NegotiationID]&amp;Tabelle12[ActionType],Tabelle12[ActionType],,0))</f>
        <v>FinalAccept</v>
      </c>
      <c r="J492">
        <v>0.65400000000000003</v>
      </c>
      <c r="K492">
        <v>0.503</v>
      </c>
      <c r="L492">
        <v>1.157</v>
      </c>
      <c r="M492">
        <v>0.151</v>
      </c>
      <c r="N492">
        <v>49</v>
      </c>
      <c r="O492">
        <v>4831</v>
      </c>
      <c r="P492">
        <v>24</v>
      </c>
      <c r="Q492" s="3" t="s">
        <v>5113</v>
      </c>
    </row>
    <row r="493" ht="14.5" hidden="1">
      <c r="A493" t="e">
        <f t="shared" ca="1" si="579"/>
        <v>#VALUE!</v>
      </c>
      <c r="B493" t="e">
        <f t="array" ref="B493" ca="1">_xlfn.XLOOKUP(Tabelle12[[#This Row],[ExperimentID]]&amp;Tabelle12[[#This Row],[NegotiationID]]&amp;Tabelle12[[#This Row],[MessageID]],ALL_IN_ONE[ExperimentID]&amp;ALL_IN_ONE[NegotiationID]&amp;ALL_IN_ONE[MessageID],ALL_IN_ONE[Gesamt_ID],,0)</f>
        <v>#VALUE!</v>
      </c>
      <c r="C493">
        <v>42514</v>
      </c>
      <c r="D493" t="s">
        <v>4699</v>
      </c>
      <c r="E493">
        <v>42515</v>
      </c>
      <c r="H493" t="s">
        <v>6019</v>
      </c>
      <c r="I493" t="str">
        <f t="array" ref="I493">IFERROR(_xlfn.XLOOKUP(Tabelle12[[#This Row],[NegotiationID]]&amp;"FinalAccept",Tabelle12[NegotiationID]&amp;Tabelle12[ActionType],Tabelle12[ActionType],,0),_xlfn.XLOOKUP(Tabelle12[[#This Row],[NegotiationID]]&amp;"FinalReject",Tabelle12[NegotiationID]&amp;Tabelle12[ActionType],Tabelle12[ActionType],,0))</f>
        <v>FinalAccept</v>
      </c>
      <c r="N493">
        <v>21</v>
      </c>
      <c r="O493">
        <v>1074</v>
      </c>
      <c r="P493">
        <v>7</v>
      </c>
    </row>
    <row r="494" ht="130.5" hidden="1">
      <c r="A494" t="e">
        <f t="shared" ca="1" si="579"/>
        <v>#VALUE!</v>
      </c>
      <c r="B494" t="e">
        <f t="array" ref="B494" ca="1">_xlfn.XLOOKUP(Tabelle12[[#This Row],[ExperimentID]]&amp;Tabelle12[[#This Row],[NegotiationID]]&amp;Tabelle12[[#This Row],[MessageID]],ALL_IN_ONE[ExperimentID]&amp;ALL_IN_ONE[NegotiationID]&amp;ALL_IN_ONE[MessageID],ALL_IN_ONE[Gesamt_ID],,0)</f>
        <v>#VALUE!</v>
      </c>
      <c r="C494">
        <v>42514</v>
      </c>
      <c r="D494" t="s">
        <v>4699</v>
      </c>
      <c r="E494">
        <v>47313</v>
      </c>
      <c r="F494">
        <v>42501</v>
      </c>
      <c r="G494">
        <v>42504</v>
      </c>
      <c r="H494" t="s">
        <v>22</v>
      </c>
      <c r="I494" t="str">
        <f t="array" ref="I494">IFERROR(_xlfn.XLOOKUP(Tabelle12[[#This Row],[NegotiationID]]&amp;"FinalAccept",Tabelle12[NegotiationID]&amp;Tabelle12[ActionType],Tabelle12[ActionType],,0),_xlfn.XLOOKUP(Tabelle12[[#This Row],[NegotiationID]]&amp;"FinalReject",Tabelle12[NegotiationID]&amp;Tabelle12[ActionType],Tabelle12[ActionType],,0))</f>
        <v>FinalAccept</v>
      </c>
      <c r="N494">
        <v>112</v>
      </c>
      <c r="O494">
        <v>1074</v>
      </c>
      <c r="P494">
        <v>7</v>
      </c>
      <c r="Q494" s="3" t="s">
        <v>6774</v>
      </c>
    </row>
    <row r="495" ht="116" hidden="1">
      <c r="A495" t="e">
        <f t="shared" ca="1" si="579"/>
        <v>#VALUE!</v>
      </c>
      <c r="B495" t="e">
        <f t="array" ref="B495" ca="1">_xlfn.XLOOKUP(Tabelle12[[#This Row],[ExperimentID]]&amp;Tabelle12[[#This Row],[NegotiationID]]&amp;Tabelle12[[#This Row],[MessageID]],ALL_IN_ONE[ExperimentID]&amp;ALL_IN_ONE[NegotiationID]&amp;ALL_IN_ONE[MessageID],ALL_IN_ONE[Gesamt_ID],,0)</f>
        <v>#VALUE!</v>
      </c>
      <c r="C495">
        <v>42514</v>
      </c>
      <c r="D495" t="s">
        <v>4699</v>
      </c>
      <c r="E495">
        <v>48305</v>
      </c>
      <c r="F495">
        <v>42504</v>
      </c>
      <c r="G495">
        <v>42501</v>
      </c>
      <c r="H495" t="s">
        <v>24</v>
      </c>
      <c r="I495" t="str">
        <f t="array" ref="I495">IFERROR(_xlfn.XLOOKUP(Tabelle12[[#This Row],[NegotiationID]]&amp;"FinalAccept",Tabelle12[NegotiationID]&amp;Tabelle12[ActionType],Tabelle12[ActionType],,0),_xlfn.XLOOKUP(Tabelle12[[#This Row],[NegotiationID]]&amp;"FinalReject",Tabelle12[NegotiationID]&amp;Tabelle12[ActionType],Tabelle12[ActionType],,0))</f>
        <v>FinalAccept</v>
      </c>
      <c r="N495">
        <v>59</v>
      </c>
      <c r="O495">
        <v>1074</v>
      </c>
      <c r="P495">
        <v>7</v>
      </c>
      <c r="Q495" s="3" t="s">
        <v>6775</v>
      </c>
    </row>
    <row r="496" ht="15" customHeight="1">
      <c r="A496" t="e">
        <f t="shared" ca="1" si="579"/>
        <v>#VALUE!</v>
      </c>
      <c r="B496" t="e">
        <f t="array" ref="B496" ca="1">_xlfn.XLOOKUP(Tabelle12[[#This Row],[ExperimentID]]&amp;Tabelle12[[#This Row],[NegotiationID]]&amp;Tabelle12[[#This Row],[MessageID]],ALL_IN_ONE[ExperimentID]&amp;ALL_IN_ONE[NegotiationID]&amp;ALL_IN_ONE[MessageID],ALL_IN_ONE[Gesamt_ID],,0)</f>
        <v>#VALUE!</v>
      </c>
      <c r="C496">
        <v>42514</v>
      </c>
      <c r="D496" t="s">
        <v>4699</v>
      </c>
      <c r="E496">
        <v>48567</v>
      </c>
      <c r="F496">
        <v>42501</v>
      </c>
      <c r="G496">
        <v>42504</v>
      </c>
      <c r="H496" t="s">
        <v>19</v>
      </c>
      <c r="I496" t="str">
        <f t="array" ref="I496">IFERROR(_xlfn.XLOOKUP(Tabelle12[[#This Row],[NegotiationID]]&amp;"FinalAccept",Tabelle12[NegotiationID]&amp;Tabelle12[ActionType],Tabelle12[ActionType],,0),_xlfn.XLOOKUP(Tabelle12[[#This Row],[NegotiationID]]&amp;"FinalReject",Tabelle12[NegotiationID]&amp;Tabelle12[ActionType],Tabelle12[ActionType],,0))</f>
        <v>FinalAccept</v>
      </c>
      <c r="J496">
        <v>0.95999999999999996</v>
      </c>
      <c r="K496">
        <v>0.125</v>
      </c>
      <c r="L496">
        <v>1.085</v>
      </c>
      <c r="M496">
        <v>0.83499999999999996</v>
      </c>
      <c r="N496">
        <v>222</v>
      </c>
      <c r="O496">
        <v>1074</v>
      </c>
      <c r="P496">
        <v>7</v>
      </c>
      <c r="Q496" s="3" t="s">
        <v>5114</v>
      </c>
    </row>
    <row r="497" ht="15" customHeight="1">
      <c r="A497" t="e">
        <f t="shared" ca="1" si="579"/>
        <v>#VALUE!</v>
      </c>
      <c r="B497" t="e">
        <f t="array" ref="B497" ca="1">_xlfn.XLOOKUP(Tabelle12[[#This Row],[ExperimentID]]&amp;Tabelle12[[#This Row],[NegotiationID]]&amp;Tabelle12[[#This Row],[MessageID]],ALL_IN_ONE[ExperimentID]&amp;ALL_IN_ONE[NegotiationID]&amp;ALL_IN_ONE[MessageID],ALL_IN_ONE[Gesamt_ID],,0)</f>
        <v>#VALUE!</v>
      </c>
      <c r="C497">
        <v>42514</v>
      </c>
      <c r="D497" t="s">
        <v>4699</v>
      </c>
      <c r="E497">
        <v>49040</v>
      </c>
      <c r="F497">
        <v>42504</v>
      </c>
      <c r="G497">
        <v>42501</v>
      </c>
      <c r="H497" t="s">
        <v>31</v>
      </c>
      <c r="I497" t="str">
        <f t="array" ref="I497">IFERROR(_xlfn.XLOOKUP(Tabelle12[[#This Row],[NegotiationID]]&amp;"FinalAccept",Tabelle12[NegotiationID]&amp;Tabelle12[ActionType],Tabelle12[ActionType],,0),_xlfn.XLOOKUP(Tabelle12[[#This Row],[NegotiationID]]&amp;"FinalReject",Tabelle12[NegotiationID]&amp;Tabelle12[ActionType],Tabelle12[ActionType],,0))</f>
        <v>FinalAccept</v>
      </c>
      <c r="J497">
        <v>0.59350000000000003</v>
      </c>
      <c r="K497">
        <v>0.4733</v>
      </c>
      <c r="L497">
        <v>1.0668</v>
      </c>
      <c r="M497">
        <v>0.1202</v>
      </c>
      <c r="N497">
        <v>299</v>
      </c>
      <c r="O497">
        <v>1074</v>
      </c>
      <c r="P497">
        <v>7</v>
      </c>
      <c r="Q497" s="3" t="s">
        <v>5115</v>
      </c>
    </row>
    <row r="498" ht="15" customHeight="1">
      <c r="A498" t="e">
        <f t="shared" ca="1" si="579"/>
        <v>#VALUE!</v>
      </c>
      <c r="B498" t="e">
        <f t="array" ref="B498" ca="1">_xlfn.XLOOKUP(Tabelle12[[#This Row],[ExperimentID]]&amp;Tabelle12[[#This Row],[NegotiationID]]&amp;Tabelle12[[#This Row],[MessageID]],ALL_IN_ONE[ExperimentID]&amp;ALL_IN_ONE[NegotiationID]&amp;ALL_IN_ONE[MessageID],ALL_IN_ONE[Gesamt_ID],,0)</f>
        <v>#VALUE!</v>
      </c>
      <c r="C498">
        <v>42514</v>
      </c>
      <c r="D498" t="s">
        <v>4699</v>
      </c>
      <c r="E498">
        <v>49368</v>
      </c>
      <c r="F498">
        <v>42501</v>
      </c>
      <c r="G498">
        <v>42504</v>
      </c>
      <c r="H498" t="s">
        <v>31</v>
      </c>
      <c r="I498" t="str">
        <f t="array" ref="I498">IFERROR(_xlfn.XLOOKUP(Tabelle12[[#This Row],[NegotiationID]]&amp;"FinalAccept",Tabelle12[NegotiationID]&amp;Tabelle12[ActionType],Tabelle12[ActionType],,0),_xlfn.XLOOKUP(Tabelle12[[#This Row],[NegotiationID]]&amp;"FinalReject",Tabelle12[NegotiationID]&amp;Tabelle12[ActionType],Tabelle12[ActionType],,0))</f>
        <v>FinalAccept</v>
      </c>
      <c r="J498">
        <v>0.69669999999999999</v>
      </c>
      <c r="K498">
        <v>0.47099999999999997</v>
      </c>
      <c r="L498">
        <v>1.1677</v>
      </c>
      <c r="M498">
        <v>0.22570000000000001</v>
      </c>
      <c r="N498">
        <v>300</v>
      </c>
      <c r="O498">
        <v>1074</v>
      </c>
      <c r="P498">
        <v>7</v>
      </c>
      <c r="Q498" s="3" t="s">
        <v>5116</v>
      </c>
    </row>
    <row r="499" ht="15" customHeight="1">
      <c r="A499" t="e">
        <f t="shared" ca="1" si="579"/>
        <v>#VALUE!</v>
      </c>
      <c r="B499" t="e">
        <f t="array" ref="B499" ca="1">_xlfn.XLOOKUP(Tabelle12[[#This Row],[ExperimentID]]&amp;Tabelle12[[#This Row],[NegotiationID]]&amp;Tabelle12[[#This Row],[MessageID]],ALL_IN_ONE[ExperimentID]&amp;ALL_IN_ONE[NegotiationID]&amp;ALL_IN_ONE[MessageID],ALL_IN_ONE[Gesamt_ID],,0)</f>
        <v>#VALUE!</v>
      </c>
      <c r="C499">
        <v>42514</v>
      </c>
      <c r="D499" t="s">
        <v>4699</v>
      </c>
      <c r="E499">
        <v>49381</v>
      </c>
      <c r="F499">
        <v>42504</v>
      </c>
      <c r="G499">
        <v>42501</v>
      </c>
      <c r="H499" t="s">
        <v>20</v>
      </c>
      <c r="I499" t="str">
        <f t="array" ref="I499">IFERROR(_xlfn.XLOOKUP(Tabelle12[[#This Row],[NegotiationID]]&amp;"FinalAccept",Tabelle12[NegotiationID]&amp;Tabelle12[ActionType],Tabelle12[ActionType],,0),_xlfn.XLOOKUP(Tabelle12[[#This Row],[NegotiationID]]&amp;"FinalReject",Tabelle12[NegotiationID]&amp;Tabelle12[ActionType],Tabelle12[ActionType],,0))</f>
        <v>FinalAccept</v>
      </c>
      <c r="J499">
        <v>0.47099999999999997</v>
      </c>
      <c r="K499">
        <v>0.69669999999999999</v>
      </c>
      <c r="L499">
        <v>1.1677</v>
      </c>
      <c r="M499">
        <v>0.22570000000000001</v>
      </c>
      <c r="N499">
        <v>61</v>
      </c>
      <c r="O499">
        <v>1074</v>
      </c>
      <c r="P499">
        <v>7</v>
      </c>
      <c r="Q499" s="3" t="s">
        <v>5117</v>
      </c>
    </row>
    <row r="500" ht="14.5" hidden="1">
      <c r="A500" t="e">
        <f t="shared" ca="1" si="579"/>
        <v>#VALUE!</v>
      </c>
      <c r="B500" t="e">
        <f t="array" ref="B500" ca="1">_xlfn.XLOOKUP(Tabelle12[[#This Row],[ExperimentID]]&amp;Tabelle12[[#This Row],[NegotiationID]]&amp;Tabelle12[[#This Row],[MessageID]],ALL_IN_ONE[ExperimentID]&amp;ALL_IN_ONE[NegotiationID]&amp;ALL_IN_ONE[MessageID],ALL_IN_ONE[Gesamt_ID],,0)</f>
        <v>#VALUE!</v>
      </c>
      <c r="C500">
        <v>42542</v>
      </c>
      <c r="D500" t="s">
        <v>4699</v>
      </c>
      <c r="E500">
        <v>42543</v>
      </c>
      <c r="H500" t="s">
        <v>6019</v>
      </c>
      <c r="I500" t="str">
        <f t="array" ref="I500">IFERROR(_xlfn.XLOOKUP(Tabelle12[[#This Row],[NegotiationID]]&amp;"FinalAccept",Tabelle12[NegotiationID]&amp;Tabelle12[ActionType],Tabelle12[ActionType],,0),_xlfn.XLOOKUP(Tabelle12[[#This Row],[NegotiationID]]&amp;"FinalReject",Tabelle12[NegotiationID]&amp;Tabelle12[ActionType],Tabelle12[ActionType],,0))</f>
        <v>FinalAccept</v>
      </c>
      <c r="N500">
        <v>21</v>
      </c>
      <c r="O500">
        <v>4875</v>
      </c>
      <c r="P500">
        <v>13</v>
      </c>
    </row>
    <row r="501" ht="15" customHeight="1">
      <c r="A501" t="e">
        <f t="shared" ca="1" si="579"/>
        <v>#VALUE!</v>
      </c>
      <c r="B501" t="e">
        <f t="array" ref="B501" ca="1">_xlfn.XLOOKUP(Tabelle12[[#This Row],[ExperimentID]]&amp;Tabelle12[[#This Row],[NegotiationID]]&amp;Tabelle12[[#This Row],[MessageID]],ALL_IN_ONE[ExperimentID]&amp;ALL_IN_ONE[NegotiationID]&amp;ALL_IN_ONE[MessageID],ALL_IN_ONE[Gesamt_ID],,0)</f>
        <v>#VALUE!</v>
      </c>
      <c r="C501">
        <v>42542</v>
      </c>
      <c r="D501" t="s">
        <v>4699</v>
      </c>
      <c r="E501">
        <v>47393</v>
      </c>
      <c r="F501">
        <v>42529</v>
      </c>
      <c r="G501">
        <v>42532</v>
      </c>
      <c r="H501" t="s">
        <v>19</v>
      </c>
      <c r="I501" t="str">
        <f t="array" ref="I501">IFERROR(_xlfn.XLOOKUP(Tabelle12[[#This Row],[NegotiationID]]&amp;"FinalAccept",Tabelle12[NegotiationID]&amp;Tabelle12[ActionType],Tabelle12[ActionType],,0),_xlfn.XLOOKUP(Tabelle12[[#This Row],[NegotiationID]]&amp;"FinalReject",Tabelle12[NegotiationID]&amp;Tabelle12[ActionType],Tabelle12[ActionType],,0))</f>
        <v>FinalAccept</v>
      </c>
      <c r="J501">
        <v>0.97999999999999998</v>
      </c>
      <c r="K501">
        <v>0.24249999999999999</v>
      </c>
      <c r="L501">
        <v>1.2224999999999999</v>
      </c>
      <c r="M501">
        <v>0.73750000000000004</v>
      </c>
      <c r="N501">
        <v>531</v>
      </c>
      <c r="O501">
        <v>4875</v>
      </c>
      <c r="P501">
        <v>13</v>
      </c>
      <c r="Q501" s="3" t="s">
        <v>5118</v>
      </c>
    </row>
    <row r="502" ht="15" customHeight="1">
      <c r="A502" t="e">
        <f t="shared" ca="1" si="579"/>
        <v>#VALUE!</v>
      </c>
      <c r="B502" t="e">
        <f t="array" ref="B502" ca="1">_xlfn.XLOOKUP(Tabelle12[[#This Row],[ExperimentID]]&amp;Tabelle12[[#This Row],[NegotiationID]]&amp;Tabelle12[[#This Row],[MessageID]],ALL_IN_ONE[ExperimentID]&amp;ALL_IN_ONE[NegotiationID]&amp;ALL_IN_ONE[MessageID],ALL_IN_ONE[Gesamt_ID],,0)</f>
        <v>#VALUE!</v>
      </c>
      <c r="C502">
        <v>42542</v>
      </c>
      <c r="D502" t="s">
        <v>4699</v>
      </c>
      <c r="E502">
        <v>47679</v>
      </c>
      <c r="F502">
        <v>42532</v>
      </c>
      <c r="G502">
        <v>42529</v>
      </c>
      <c r="H502" t="s">
        <v>31</v>
      </c>
      <c r="I502" t="str">
        <f t="array" ref="I502">IFERROR(_xlfn.XLOOKUP(Tabelle12[[#This Row],[NegotiationID]]&amp;"FinalAccept",Tabelle12[NegotiationID]&amp;Tabelle12[ActionType],Tabelle12[ActionType],,0),_xlfn.XLOOKUP(Tabelle12[[#This Row],[NegotiationID]]&amp;"FinalReject",Tabelle12[NegotiationID]&amp;Tabelle12[ActionType],Tabelle12[ActionType],,0))</f>
        <v>FinalAccept</v>
      </c>
      <c r="J502">
        <v>0.84350000000000003</v>
      </c>
      <c r="K502">
        <v>0.21329999999999999</v>
      </c>
      <c r="L502">
        <v>1.0568</v>
      </c>
      <c r="M502">
        <v>0.63019999999999998</v>
      </c>
      <c r="N502">
        <v>597</v>
      </c>
      <c r="O502">
        <v>4875</v>
      </c>
      <c r="P502">
        <v>13</v>
      </c>
      <c r="Q502" s="3" t="s">
        <v>5119</v>
      </c>
    </row>
    <row r="503" ht="15" customHeight="1">
      <c r="A503" t="e">
        <f t="shared" ca="1" si="579"/>
        <v>#VALUE!</v>
      </c>
      <c r="B503" t="e">
        <f t="array" ref="B503" ca="1">_xlfn.XLOOKUP(Tabelle12[[#This Row],[ExperimentID]]&amp;Tabelle12[[#This Row],[NegotiationID]]&amp;Tabelle12[[#This Row],[MessageID]],ALL_IN_ONE[ExperimentID]&amp;ALL_IN_ONE[NegotiationID]&amp;ALL_IN_ONE[MessageID],ALL_IN_ONE[Gesamt_ID],,0)</f>
        <v>#VALUE!</v>
      </c>
      <c r="C503">
        <v>42542</v>
      </c>
      <c r="D503" t="s">
        <v>4699</v>
      </c>
      <c r="E503">
        <v>48119</v>
      </c>
      <c r="F503">
        <v>42529</v>
      </c>
      <c r="G503">
        <v>42532</v>
      </c>
      <c r="H503" t="s">
        <v>31</v>
      </c>
      <c r="I503" t="str">
        <f t="array" ref="I503">IFERROR(_xlfn.XLOOKUP(Tabelle12[[#This Row],[NegotiationID]]&amp;"FinalAccept",Tabelle12[NegotiationID]&amp;Tabelle12[ActionType],Tabelle12[ActionType],,0),_xlfn.XLOOKUP(Tabelle12[[#This Row],[NegotiationID]]&amp;"FinalReject",Tabelle12[NegotiationID]&amp;Tabelle12[ActionType],Tabelle12[ActionType],,0))</f>
        <v>FinalAccept</v>
      </c>
      <c r="J503">
        <v>0.92000000000000004</v>
      </c>
      <c r="K503">
        <v>0.36849999999999999</v>
      </c>
      <c r="L503">
        <v>1.2885</v>
      </c>
      <c r="M503">
        <v>0.55149999999999999</v>
      </c>
      <c r="N503">
        <v>512</v>
      </c>
      <c r="O503">
        <v>4875</v>
      </c>
      <c r="P503">
        <v>13</v>
      </c>
      <c r="Q503" s="3" t="s">
        <v>5120</v>
      </c>
    </row>
    <row r="504" ht="15" customHeight="1">
      <c r="A504" t="e">
        <f t="shared" ca="1" si="579"/>
        <v>#VALUE!</v>
      </c>
      <c r="B504" t="e">
        <f t="array" ref="B504" ca="1">_xlfn.XLOOKUP(Tabelle12[[#This Row],[ExperimentID]]&amp;Tabelle12[[#This Row],[NegotiationID]]&amp;Tabelle12[[#This Row],[MessageID]],ALL_IN_ONE[ExperimentID]&amp;ALL_IN_ONE[NegotiationID]&amp;ALL_IN_ONE[MessageID],ALL_IN_ONE[Gesamt_ID],,0)</f>
        <v>#VALUE!</v>
      </c>
      <c r="C504">
        <v>42542</v>
      </c>
      <c r="D504" t="s">
        <v>4699</v>
      </c>
      <c r="E504">
        <v>48209</v>
      </c>
      <c r="F504">
        <v>42532</v>
      </c>
      <c r="G504">
        <v>42529</v>
      </c>
      <c r="H504" t="s">
        <v>31</v>
      </c>
      <c r="I504" t="str">
        <f t="array" ref="I504">IFERROR(_xlfn.XLOOKUP(Tabelle12[[#This Row],[NegotiationID]]&amp;"FinalAccept",Tabelle12[NegotiationID]&amp;Tabelle12[ActionType],Tabelle12[ActionType],,0),_xlfn.XLOOKUP(Tabelle12[[#This Row],[NegotiationID]]&amp;"FinalReject",Tabelle12[NegotiationID]&amp;Tabelle12[ActionType],Tabelle12[ActionType],,0))</f>
        <v>FinalAccept</v>
      </c>
      <c r="J504">
        <v>0.73599999999999999</v>
      </c>
      <c r="K504">
        <v>0.27079999999999999</v>
      </c>
      <c r="L504">
        <v>1.0067999999999999</v>
      </c>
      <c r="M504">
        <v>0.4652</v>
      </c>
      <c r="N504">
        <v>567</v>
      </c>
      <c r="O504">
        <v>4875</v>
      </c>
      <c r="P504">
        <v>13</v>
      </c>
      <c r="Q504" s="3" t="s">
        <v>5121</v>
      </c>
    </row>
    <row r="505" ht="15" customHeight="1">
      <c r="A505" t="e">
        <f t="shared" ca="1" si="579"/>
        <v>#VALUE!</v>
      </c>
      <c r="B505" t="e">
        <f t="array" ref="B505" ca="1">_xlfn.XLOOKUP(Tabelle12[[#This Row],[ExperimentID]]&amp;Tabelle12[[#This Row],[NegotiationID]]&amp;Tabelle12[[#This Row],[MessageID]],ALL_IN_ONE[ExperimentID]&amp;ALL_IN_ONE[NegotiationID]&amp;ALL_IN_ONE[MessageID],ALL_IN_ONE[Gesamt_ID],,0)</f>
        <v>#VALUE!</v>
      </c>
      <c r="C505">
        <v>42542</v>
      </c>
      <c r="D505" t="s">
        <v>4699</v>
      </c>
      <c r="E505">
        <v>48392</v>
      </c>
      <c r="F505">
        <v>42529</v>
      </c>
      <c r="G505">
        <v>42532</v>
      </c>
      <c r="H505" t="s">
        <v>31</v>
      </c>
      <c r="I505" t="str">
        <f t="array" ref="I505">IFERROR(_xlfn.XLOOKUP(Tabelle12[[#This Row],[NegotiationID]]&amp;"FinalAccept",Tabelle12[NegotiationID]&amp;Tabelle12[ActionType],Tabelle12[ActionType],,0),_xlfn.XLOOKUP(Tabelle12[[#This Row],[NegotiationID]]&amp;"FinalReject",Tabelle12[NegotiationID]&amp;Tabelle12[ActionType],Tabelle12[ActionType],,0))</f>
        <v>FinalAccept</v>
      </c>
      <c r="J505">
        <v>0.73799999999999999</v>
      </c>
      <c r="K505">
        <v>0.39250000000000002</v>
      </c>
      <c r="L505">
        <v>1.1305000000000001</v>
      </c>
      <c r="M505">
        <v>0.34549999999999997</v>
      </c>
      <c r="N505">
        <v>465</v>
      </c>
      <c r="O505">
        <v>4875</v>
      </c>
      <c r="P505">
        <v>13</v>
      </c>
      <c r="Q505" s="3" t="s">
        <v>5122</v>
      </c>
    </row>
    <row r="506" ht="15" customHeight="1">
      <c r="A506" t="e">
        <f t="shared" ca="1" si="579"/>
        <v>#VALUE!</v>
      </c>
      <c r="B506" t="e">
        <f t="array" ref="B506" ca="1">_xlfn.XLOOKUP(Tabelle12[[#This Row],[ExperimentID]]&amp;Tabelle12[[#This Row],[NegotiationID]]&amp;Tabelle12[[#This Row],[MessageID]],ALL_IN_ONE[ExperimentID]&amp;ALL_IN_ONE[NegotiationID]&amp;ALL_IN_ONE[MessageID],ALL_IN_ONE[Gesamt_ID],,0)</f>
        <v>#VALUE!</v>
      </c>
      <c r="C506">
        <v>42542</v>
      </c>
      <c r="D506" t="s">
        <v>4699</v>
      </c>
      <c r="E506">
        <v>48771</v>
      </c>
      <c r="F506">
        <v>42532</v>
      </c>
      <c r="G506">
        <v>42529</v>
      </c>
      <c r="H506" t="s">
        <v>31</v>
      </c>
      <c r="I506" t="str">
        <f t="array" ref="I506">IFERROR(_xlfn.XLOOKUP(Tabelle12[[#This Row],[NegotiationID]]&amp;"FinalAccept",Tabelle12[NegotiationID]&amp;Tabelle12[ActionType],Tabelle12[ActionType],,0),_xlfn.XLOOKUP(Tabelle12[[#This Row],[NegotiationID]]&amp;"FinalReject",Tabelle12[NegotiationID]&amp;Tabelle12[ActionType],Tabelle12[ActionType],,0))</f>
        <v>FinalAccept</v>
      </c>
      <c r="J506">
        <v>0.67349999999999999</v>
      </c>
      <c r="K506">
        <v>0.36670000000000003</v>
      </c>
      <c r="L506">
        <v>1.0402</v>
      </c>
      <c r="M506">
        <v>0.30680000000000002</v>
      </c>
      <c r="N506">
        <v>604</v>
      </c>
      <c r="O506">
        <v>4875</v>
      </c>
      <c r="P506">
        <v>13</v>
      </c>
      <c r="Q506" s="3" t="s">
        <v>5123</v>
      </c>
    </row>
    <row r="507" ht="15" customHeight="1">
      <c r="A507" t="e">
        <f t="shared" ca="1" si="579"/>
        <v>#VALUE!</v>
      </c>
      <c r="B507" t="e">
        <f t="array" ref="B507" ca="1">_xlfn.XLOOKUP(Tabelle12[[#This Row],[ExperimentID]]&amp;Tabelle12[[#This Row],[NegotiationID]]&amp;Tabelle12[[#This Row],[MessageID]],ALL_IN_ONE[ExperimentID]&amp;ALL_IN_ONE[NegotiationID]&amp;ALL_IN_ONE[MessageID],ALL_IN_ONE[Gesamt_ID],,0)</f>
        <v>#VALUE!</v>
      </c>
      <c r="C507">
        <v>42542</v>
      </c>
      <c r="D507" t="s">
        <v>4699</v>
      </c>
      <c r="E507">
        <v>48810</v>
      </c>
      <c r="F507">
        <v>42529</v>
      </c>
      <c r="G507">
        <v>42532</v>
      </c>
      <c r="H507" t="s">
        <v>31</v>
      </c>
      <c r="I507" t="str">
        <f t="array" ref="I507">IFERROR(_xlfn.XLOOKUP(Tabelle12[[#This Row],[NegotiationID]]&amp;"FinalAccept",Tabelle12[NegotiationID]&amp;Tabelle12[ActionType],Tabelle12[ActionType],,0),_xlfn.XLOOKUP(Tabelle12[[#This Row],[NegotiationID]]&amp;"FinalReject",Tabelle12[NegotiationID]&amp;Tabelle12[ActionType],Tabelle12[ActionType],,0))</f>
        <v>FinalAccept</v>
      </c>
      <c r="J507">
        <v>0.69669999999999999</v>
      </c>
      <c r="K507">
        <v>0.47099999999999997</v>
      </c>
      <c r="L507">
        <v>1.1677</v>
      </c>
      <c r="M507">
        <v>0.22570000000000001</v>
      </c>
      <c r="N507">
        <v>575</v>
      </c>
      <c r="O507">
        <v>4875</v>
      </c>
      <c r="P507">
        <v>13</v>
      </c>
      <c r="Q507" s="3" t="s">
        <v>5124</v>
      </c>
    </row>
    <row r="508" ht="15" customHeight="1">
      <c r="A508" t="e">
        <f t="shared" ca="1" si="579"/>
        <v>#VALUE!</v>
      </c>
      <c r="B508" t="e">
        <f t="array" ref="B508" ca="1">_xlfn.XLOOKUP(Tabelle12[[#This Row],[ExperimentID]]&amp;Tabelle12[[#This Row],[NegotiationID]]&amp;Tabelle12[[#This Row],[MessageID]],ALL_IN_ONE[ExperimentID]&amp;ALL_IN_ONE[NegotiationID]&amp;ALL_IN_ONE[MessageID],ALL_IN_ONE[Gesamt_ID],,0)</f>
        <v>#VALUE!</v>
      </c>
      <c r="C508">
        <v>42542</v>
      </c>
      <c r="D508" t="s">
        <v>4699</v>
      </c>
      <c r="E508">
        <v>49087</v>
      </c>
      <c r="F508">
        <v>42532</v>
      </c>
      <c r="G508">
        <v>42529</v>
      </c>
      <c r="H508" t="s">
        <v>31</v>
      </c>
      <c r="I508" t="str">
        <f t="array" ref="I508">IFERROR(_xlfn.XLOOKUP(Tabelle12[[#This Row],[NegotiationID]]&amp;"FinalAccept",Tabelle12[NegotiationID]&amp;Tabelle12[ActionType],Tabelle12[ActionType],,0),_xlfn.XLOOKUP(Tabelle12[[#This Row],[NegotiationID]]&amp;"FinalReject",Tabelle12[NegotiationID]&amp;Tabelle12[ActionType],Tabelle12[ActionType],,0))</f>
        <v>FinalAccept</v>
      </c>
      <c r="J508">
        <v>0.59350000000000003</v>
      </c>
      <c r="K508">
        <v>0.4783</v>
      </c>
      <c r="L508">
        <v>1.0718000000000001</v>
      </c>
      <c r="M508">
        <v>0.1152</v>
      </c>
      <c r="N508">
        <v>323</v>
      </c>
      <c r="O508">
        <v>4875</v>
      </c>
      <c r="P508">
        <v>13</v>
      </c>
      <c r="Q508" s="3" t="s">
        <v>5125</v>
      </c>
    </row>
    <row r="509" ht="15" customHeight="1">
      <c r="A509" t="e">
        <f t="shared" ca="1" si="579"/>
        <v>#VALUE!</v>
      </c>
      <c r="B509" t="e">
        <f t="array" ref="B509" ca="1">_xlfn.XLOOKUP(Tabelle12[[#This Row],[ExperimentID]]&amp;Tabelle12[[#This Row],[NegotiationID]]&amp;Tabelle12[[#This Row],[MessageID]],ALL_IN_ONE[ExperimentID]&amp;ALL_IN_ONE[NegotiationID]&amp;ALL_IN_ONE[MessageID],ALL_IN_ONE[Gesamt_ID],,0)</f>
        <v>#VALUE!</v>
      </c>
      <c r="C509">
        <v>42542</v>
      </c>
      <c r="D509" t="s">
        <v>4699</v>
      </c>
      <c r="E509">
        <v>49254</v>
      </c>
      <c r="F509">
        <v>42529</v>
      </c>
      <c r="G509">
        <v>42532</v>
      </c>
      <c r="H509" t="s">
        <v>31</v>
      </c>
      <c r="I509" t="str">
        <f t="array" ref="I509">IFERROR(_xlfn.XLOOKUP(Tabelle12[[#This Row],[NegotiationID]]&amp;"FinalAccept",Tabelle12[NegotiationID]&amp;Tabelle12[ActionType],Tabelle12[ActionType],,0),_xlfn.XLOOKUP(Tabelle12[[#This Row],[NegotiationID]]&amp;"FinalReject",Tabelle12[NegotiationID]&amp;Tabelle12[ActionType],Tabelle12[ActionType],,0))</f>
        <v>FinalAccept</v>
      </c>
      <c r="J509">
        <v>0.60499999999999998</v>
      </c>
      <c r="K509">
        <v>0.45100000000000001</v>
      </c>
      <c r="L509">
        <v>1.056</v>
      </c>
      <c r="M509">
        <v>0.154</v>
      </c>
      <c r="N509">
        <v>281</v>
      </c>
      <c r="O509">
        <v>4875</v>
      </c>
      <c r="P509">
        <v>13</v>
      </c>
      <c r="Q509" s="3" t="s">
        <v>5126</v>
      </c>
    </row>
    <row r="510" ht="15" customHeight="1">
      <c r="A510" t="e">
        <f t="shared" ca="1" si="579"/>
        <v>#VALUE!</v>
      </c>
      <c r="B510" t="e">
        <f t="array" ref="B510" ca="1">_xlfn.XLOOKUP(Tabelle12[[#This Row],[ExperimentID]]&amp;Tabelle12[[#This Row],[NegotiationID]]&amp;Tabelle12[[#This Row],[MessageID]],ALL_IN_ONE[ExperimentID]&amp;ALL_IN_ONE[NegotiationID]&amp;ALL_IN_ONE[MessageID],ALL_IN_ONE[Gesamt_ID],,0)</f>
        <v>#VALUE!</v>
      </c>
      <c r="C510">
        <v>42542</v>
      </c>
      <c r="D510" t="s">
        <v>4699</v>
      </c>
      <c r="E510">
        <v>49288</v>
      </c>
      <c r="F510">
        <v>42532</v>
      </c>
      <c r="G510">
        <v>42529</v>
      </c>
      <c r="H510" t="s">
        <v>31</v>
      </c>
      <c r="I510" t="str">
        <f t="array" ref="I510">IFERROR(_xlfn.XLOOKUP(Tabelle12[[#This Row],[NegotiationID]]&amp;"FinalAccept",Tabelle12[NegotiationID]&amp;Tabelle12[ActionType],Tabelle12[ActionType],,0),_xlfn.XLOOKUP(Tabelle12[[#This Row],[NegotiationID]]&amp;"FinalReject",Tabelle12[NegotiationID]&amp;Tabelle12[ActionType],Tabelle12[ActionType],,0))</f>
        <v>FinalAccept</v>
      </c>
      <c r="J510">
        <v>0.55349999999999999</v>
      </c>
      <c r="K510">
        <v>0.53169999999999995</v>
      </c>
      <c r="L510">
        <v>1.0851999999999999</v>
      </c>
      <c r="M510">
        <v>0.0218</v>
      </c>
      <c r="N510">
        <v>203</v>
      </c>
      <c r="O510">
        <v>4875</v>
      </c>
      <c r="P510">
        <v>13</v>
      </c>
      <c r="Q510" s="3" t="s">
        <v>5127</v>
      </c>
    </row>
    <row r="511" ht="15" customHeight="1">
      <c r="A511" t="e">
        <f t="shared" ca="1" si="579"/>
        <v>#VALUE!</v>
      </c>
      <c r="B511" t="e">
        <f t="array" ref="B511" ca="1">_xlfn.XLOOKUP(Tabelle12[[#This Row],[ExperimentID]]&amp;Tabelle12[[#This Row],[NegotiationID]]&amp;Tabelle12[[#This Row],[MessageID]],ALL_IN_ONE[ExperimentID]&amp;ALL_IN_ONE[NegotiationID]&amp;ALL_IN_ONE[MessageID],ALL_IN_ONE[Gesamt_ID],,0)</f>
        <v>#VALUE!</v>
      </c>
      <c r="C511">
        <v>42542</v>
      </c>
      <c r="D511" t="s">
        <v>4699</v>
      </c>
      <c r="E511">
        <v>49473</v>
      </c>
      <c r="F511">
        <v>42529</v>
      </c>
      <c r="G511">
        <v>42532</v>
      </c>
      <c r="H511" t="s">
        <v>31</v>
      </c>
      <c r="I511" t="str">
        <f t="array" ref="I511">IFERROR(_xlfn.XLOOKUP(Tabelle12[[#This Row],[NegotiationID]]&amp;"FinalAccept",Tabelle12[NegotiationID]&amp;Tabelle12[ActionType],Tabelle12[ActionType],,0),_xlfn.XLOOKUP(Tabelle12[[#This Row],[NegotiationID]]&amp;"FinalReject",Tabelle12[NegotiationID]&amp;Tabelle12[ActionType],Tabelle12[ActionType],,0))</f>
        <v>FinalAccept</v>
      </c>
      <c r="J511">
        <v>0.55830000000000002</v>
      </c>
      <c r="K511">
        <v>0.53349999999999997</v>
      </c>
      <c r="L511">
        <v>1.0918000000000001</v>
      </c>
      <c r="M511">
        <v>0.024799999999999999</v>
      </c>
      <c r="N511">
        <v>141</v>
      </c>
      <c r="O511">
        <v>4875</v>
      </c>
      <c r="P511">
        <v>13</v>
      </c>
      <c r="Q511" s="3" t="s">
        <v>5128</v>
      </c>
    </row>
    <row r="512" ht="15" customHeight="1">
      <c r="A512" t="e">
        <f t="shared" ca="1" si="579"/>
        <v>#VALUE!</v>
      </c>
      <c r="B512" t="e">
        <f t="array" ref="B512" ca="1">_xlfn.XLOOKUP(Tabelle12[[#This Row],[ExperimentID]]&amp;Tabelle12[[#This Row],[NegotiationID]]&amp;Tabelle12[[#This Row],[MessageID]],ALL_IN_ONE[ExperimentID]&amp;ALL_IN_ONE[NegotiationID]&amp;ALL_IN_ONE[MessageID],ALL_IN_ONE[Gesamt_ID],,0)</f>
        <v>#VALUE!</v>
      </c>
      <c r="C512">
        <v>42542</v>
      </c>
      <c r="D512" t="s">
        <v>4699</v>
      </c>
      <c r="E512">
        <v>49481</v>
      </c>
      <c r="F512">
        <v>42532</v>
      </c>
      <c r="G512">
        <v>42529</v>
      </c>
      <c r="H512" t="s">
        <v>20</v>
      </c>
      <c r="I512" t="str">
        <f t="array" ref="I512">IFERROR(_xlfn.XLOOKUP(Tabelle12[[#This Row],[NegotiationID]]&amp;"FinalAccept",Tabelle12[NegotiationID]&amp;Tabelle12[ActionType],Tabelle12[ActionType],,0),_xlfn.XLOOKUP(Tabelle12[[#This Row],[NegotiationID]]&amp;"FinalReject",Tabelle12[NegotiationID]&amp;Tabelle12[ActionType],Tabelle12[ActionType],,0))</f>
        <v>FinalAccept</v>
      </c>
      <c r="J512">
        <v>0.53349999999999997</v>
      </c>
      <c r="K512">
        <v>0.55830000000000002</v>
      </c>
      <c r="L512">
        <v>1.0918000000000001</v>
      </c>
      <c r="M512">
        <v>0.024799999999999999</v>
      </c>
      <c r="N512">
        <v>55</v>
      </c>
      <c r="O512">
        <v>4875</v>
      </c>
      <c r="P512">
        <v>13</v>
      </c>
      <c r="Q512" s="3" t="s">
        <v>5129</v>
      </c>
    </row>
    <row r="513" ht="14.5" hidden="1">
      <c r="A513" t="e">
        <f t="shared" ca="1" si="579"/>
        <v>#VALUE!</v>
      </c>
      <c r="B513" t="e">
        <f t="array" ref="B513" ca="1">_xlfn.XLOOKUP(Tabelle12[[#This Row],[ExperimentID]]&amp;Tabelle12[[#This Row],[NegotiationID]]&amp;Tabelle12[[#This Row],[MessageID]],ALL_IN_ONE[ExperimentID]&amp;ALL_IN_ONE[NegotiationID]&amp;ALL_IN_ONE[MessageID],ALL_IN_ONE[Gesamt_ID],,0)</f>
        <v>#VALUE!</v>
      </c>
      <c r="C513">
        <v>42570</v>
      </c>
      <c r="D513" t="s">
        <v>4699</v>
      </c>
      <c r="E513">
        <v>42571</v>
      </c>
      <c r="H513" t="s">
        <v>6019</v>
      </c>
      <c r="I513" t="str">
        <f t="array" ref="I513">IFERROR(_xlfn.XLOOKUP(Tabelle12[[#This Row],[NegotiationID]]&amp;"FinalAccept",Tabelle12[NegotiationID]&amp;Tabelle12[ActionType],Tabelle12[ActionType],,0),_xlfn.XLOOKUP(Tabelle12[[#This Row],[NegotiationID]]&amp;"FinalReject",Tabelle12[NegotiationID]&amp;Tabelle12[ActionType],Tabelle12[ActionType],,0))</f>
        <v>FinalAccept</v>
      </c>
      <c r="N513">
        <v>21</v>
      </c>
      <c r="O513">
        <v>5216</v>
      </c>
      <c r="P513">
        <v>15</v>
      </c>
    </row>
    <row r="514" ht="15" customHeight="1">
      <c r="A514" t="e">
        <f t="shared" ref="A514:A577" ca="1" si="580">MID(CELL("Dateiname",$A$1),FIND("]",CELL("Dateiname",$A$1))+1,31)</f>
        <v>#VALUE!</v>
      </c>
      <c r="B514" t="e">
        <f t="array" ref="B514" ca="1">_xlfn.XLOOKUP(Tabelle12[[#This Row],[ExperimentID]]&amp;Tabelle12[[#This Row],[NegotiationID]]&amp;Tabelle12[[#This Row],[MessageID]],ALL_IN_ONE[ExperimentID]&amp;ALL_IN_ONE[NegotiationID]&amp;ALL_IN_ONE[MessageID],ALL_IN_ONE[Gesamt_ID],,0)</f>
        <v>#VALUE!</v>
      </c>
      <c r="C514">
        <v>42570</v>
      </c>
      <c r="D514" t="s">
        <v>4699</v>
      </c>
      <c r="E514">
        <v>47317</v>
      </c>
      <c r="F514">
        <v>42557</v>
      </c>
      <c r="G514">
        <v>42560</v>
      </c>
      <c r="H514" t="s">
        <v>19</v>
      </c>
      <c r="I514" t="str">
        <f t="array" ref="I514">IFERROR(_xlfn.XLOOKUP(Tabelle12[[#This Row],[NegotiationID]]&amp;"FinalAccept",Tabelle12[NegotiationID]&amp;Tabelle12[ActionType],Tabelle12[ActionType],,0),_xlfn.XLOOKUP(Tabelle12[[#This Row],[NegotiationID]]&amp;"FinalReject",Tabelle12[NegotiationID]&amp;Tabelle12[ActionType],Tabelle12[ActionType],,0))</f>
        <v>FinalAccept</v>
      </c>
      <c r="J514">
        <v>1</v>
      </c>
      <c r="K514">
        <v>0</v>
      </c>
      <c r="L514">
        <v>1</v>
      </c>
      <c r="M514">
        <v>1</v>
      </c>
      <c r="N514">
        <v>565</v>
      </c>
      <c r="O514">
        <v>5216</v>
      </c>
      <c r="P514">
        <v>15</v>
      </c>
      <c r="Q514" s="3" t="s">
        <v>5130</v>
      </c>
    </row>
    <row r="515" ht="15" customHeight="1">
      <c r="A515" t="e">
        <f t="shared" ca="1" si="580"/>
        <v>#VALUE!</v>
      </c>
      <c r="B515" t="e">
        <f t="array" ref="B515" ca="1">_xlfn.XLOOKUP(Tabelle12[[#This Row],[ExperimentID]]&amp;Tabelle12[[#This Row],[NegotiationID]]&amp;Tabelle12[[#This Row],[MessageID]],ALL_IN_ONE[ExperimentID]&amp;ALL_IN_ONE[NegotiationID]&amp;ALL_IN_ONE[MessageID],ALL_IN_ONE[Gesamt_ID],,0)</f>
        <v>#VALUE!</v>
      </c>
      <c r="C515">
        <v>42570</v>
      </c>
      <c r="D515" t="s">
        <v>4699</v>
      </c>
      <c r="E515">
        <v>47684</v>
      </c>
      <c r="F515">
        <v>42560</v>
      </c>
      <c r="G515">
        <v>42557</v>
      </c>
      <c r="H515" t="s">
        <v>31</v>
      </c>
      <c r="I515" t="str">
        <f t="array" ref="I515">IFERROR(_xlfn.XLOOKUP(Tabelle12[[#This Row],[NegotiationID]]&amp;"FinalAccept",Tabelle12[NegotiationID]&amp;Tabelle12[ActionType],Tabelle12[ActionType],,0),_xlfn.XLOOKUP(Tabelle12[[#This Row],[NegotiationID]]&amp;"FinalReject",Tabelle12[NegotiationID]&amp;Tabelle12[ActionType],Tabelle12[ActionType],,0))</f>
        <v>FinalAccept</v>
      </c>
      <c r="J515">
        <v>0.82099999999999995</v>
      </c>
      <c r="K515">
        <v>0.21329999999999999</v>
      </c>
      <c r="L515">
        <v>1.0343</v>
      </c>
      <c r="M515">
        <v>0.60770000000000002</v>
      </c>
      <c r="N515">
        <v>469</v>
      </c>
      <c r="O515">
        <v>5216</v>
      </c>
      <c r="P515">
        <v>15</v>
      </c>
      <c r="Q515" s="3" t="s">
        <v>5131</v>
      </c>
    </row>
    <row r="516" ht="15" customHeight="1">
      <c r="A516" t="e">
        <f t="shared" ca="1" si="580"/>
        <v>#VALUE!</v>
      </c>
      <c r="B516" t="e">
        <f t="array" ref="B516" ca="1">_xlfn.XLOOKUP(Tabelle12[[#This Row],[ExperimentID]]&amp;Tabelle12[[#This Row],[NegotiationID]]&amp;Tabelle12[[#This Row],[MessageID]],ALL_IN_ONE[ExperimentID]&amp;ALL_IN_ONE[NegotiationID]&amp;ALL_IN_ONE[MessageID],ALL_IN_ONE[Gesamt_ID],,0)</f>
        <v>#VALUE!</v>
      </c>
      <c r="C516">
        <v>42570</v>
      </c>
      <c r="D516" t="s">
        <v>4699</v>
      </c>
      <c r="E516">
        <v>47744</v>
      </c>
      <c r="F516">
        <v>42557</v>
      </c>
      <c r="G516">
        <v>42560</v>
      </c>
      <c r="H516" t="s">
        <v>31</v>
      </c>
      <c r="I516" t="str">
        <f t="array" ref="I516">IFERROR(_xlfn.XLOOKUP(Tabelle12[[#This Row],[NegotiationID]]&amp;"FinalAccept",Tabelle12[NegotiationID]&amp;Tabelle12[ActionType],Tabelle12[ActionType],,0),_xlfn.XLOOKUP(Tabelle12[[#This Row],[NegotiationID]]&amp;"FinalReject",Tabelle12[NegotiationID]&amp;Tabelle12[ActionType],Tabelle12[ActionType],,0))</f>
        <v>FinalAccept</v>
      </c>
      <c r="J516">
        <v>0.89329999999999998</v>
      </c>
      <c r="K516">
        <v>0.20849999999999999</v>
      </c>
      <c r="L516">
        <v>1.1017999999999999</v>
      </c>
      <c r="M516">
        <v>0.68479999999999996</v>
      </c>
      <c r="N516">
        <v>420</v>
      </c>
      <c r="O516">
        <v>5216</v>
      </c>
      <c r="P516">
        <v>15</v>
      </c>
      <c r="Q516" s="3" t="s">
        <v>5132</v>
      </c>
    </row>
    <row r="517" ht="15" customHeight="1">
      <c r="A517" t="e">
        <f t="shared" ca="1" si="580"/>
        <v>#VALUE!</v>
      </c>
      <c r="B517" t="e">
        <f t="array" ref="B517" ca="1">_xlfn.XLOOKUP(Tabelle12[[#This Row],[ExperimentID]]&amp;Tabelle12[[#This Row],[NegotiationID]]&amp;Tabelle12[[#This Row],[MessageID]],ALL_IN_ONE[ExperimentID]&amp;ALL_IN_ONE[NegotiationID]&amp;ALL_IN_ONE[MessageID],ALL_IN_ONE[Gesamt_ID],,0)</f>
        <v>#VALUE!</v>
      </c>
      <c r="C517">
        <v>42570</v>
      </c>
      <c r="D517" t="s">
        <v>4699</v>
      </c>
      <c r="E517">
        <v>48008</v>
      </c>
      <c r="F517">
        <v>42560</v>
      </c>
      <c r="G517">
        <v>42557</v>
      </c>
      <c r="H517" t="s">
        <v>31</v>
      </c>
      <c r="I517" t="str">
        <f t="array" ref="I517">IFERROR(_xlfn.XLOOKUP(Tabelle12[[#This Row],[NegotiationID]]&amp;"FinalAccept",Tabelle12[NegotiationID]&amp;Tabelle12[ActionType],Tabelle12[ActionType],,0),_xlfn.XLOOKUP(Tabelle12[[#This Row],[NegotiationID]]&amp;"FinalReject",Tabelle12[NegotiationID]&amp;Tabelle12[ActionType],Tabelle12[ActionType],,0))</f>
        <v>FinalAccept</v>
      </c>
      <c r="J517">
        <v>0.75600000000000001</v>
      </c>
      <c r="K517">
        <v>0.32000000000000001</v>
      </c>
      <c r="L517">
        <v>1.0760000000000001</v>
      </c>
      <c r="M517">
        <v>0.436</v>
      </c>
      <c r="N517">
        <v>353</v>
      </c>
      <c r="O517">
        <v>5216</v>
      </c>
      <c r="P517">
        <v>15</v>
      </c>
      <c r="Q517" s="3" t="s">
        <v>5133</v>
      </c>
    </row>
    <row r="518" ht="15" customHeight="1">
      <c r="A518" t="e">
        <f t="shared" ca="1" si="580"/>
        <v>#VALUE!</v>
      </c>
      <c r="B518" t="e">
        <f t="array" ref="B518" ca="1">_xlfn.XLOOKUP(Tabelle12[[#This Row],[ExperimentID]]&amp;Tabelle12[[#This Row],[NegotiationID]]&amp;Tabelle12[[#This Row],[MessageID]],ALL_IN_ONE[ExperimentID]&amp;ALL_IN_ONE[NegotiationID]&amp;ALL_IN_ONE[MessageID],ALL_IN_ONE[Gesamt_ID],,0)</f>
        <v>#VALUE!</v>
      </c>
      <c r="C518">
        <v>42570</v>
      </c>
      <c r="D518" t="s">
        <v>4699</v>
      </c>
      <c r="E518">
        <v>48117</v>
      </c>
      <c r="F518">
        <v>42557</v>
      </c>
      <c r="G518">
        <v>42560</v>
      </c>
      <c r="H518" t="s">
        <v>31</v>
      </c>
      <c r="I518" t="str">
        <f t="array" ref="I518">IFERROR(_xlfn.XLOOKUP(Tabelle12[[#This Row],[NegotiationID]]&amp;"FinalAccept",Tabelle12[NegotiationID]&amp;Tabelle12[ActionType],Tabelle12[ActionType],,0),_xlfn.XLOOKUP(Tabelle12[[#This Row],[NegotiationID]]&amp;"FinalReject",Tabelle12[NegotiationID]&amp;Tabelle12[ActionType],Tabelle12[ActionType],,0))</f>
        <v>FinalAccept</v>
      </c>
      <c r="J518">
        <v>0.82669999999999999</v>
      </c>
      <c r="K518">
        <v>0.35349999999999998</v>
      </c>
      <c r="L518">
        <v>1.1801999999999999</v>
      </c>
      <c r="M518">
        <v>0.47320000000000001</v>
      </c>
      <c r="N518">
        <v>588</v>
      </c>
      <c r="O518">
        <v>5216</v>
      </c>
      <c r="P518">
        <v>15</v>
      </c>
      <c r="Q518" s="3" t="s">
        <v>5134</v>
      </c>
    </row>
    <row r="519" ht="15" customHeight="1">
      <c r="A519" t="e">
        <f t="shared" ca="1" si="580"/>
        <v>#VALUE!</v>
      </c>
      <c r="B519" t="e">
        <f t="array" ref="B519" ca="1">_xlfn.XLOOKUP(Tabelle12[[#This Row],[ExperimentID]]&amp;Tabelle12[[#This Row],[NegotiationID]]&amp;Tabelle12[[#This Row],[MessageID]],ALL_IN_ONE[ExperimentID]&amp;ALL_IN_ONE[NegotiationID]&amp;ALL_IN_ONE[MessageID],ALL_IN_ONE[Gesamt_ID],,0)</f>
        <v>#VALUE!</v>
      </c>
      <c r="C519">
        <v>42570</v>
      </c>
      <c r="D519" t="s">
        <v>4699</v>
      </c>
      <c r="E519">
        <v>48173</v>
      </c>
      <c r="F519">
        <v>42560</v>
      </c>
      <c r="G519">
        <v>42557</v>
      </c>
      <c r="H519" t="s">
        <v>31</v>
      </c>
      <c r="I519" t="str">
        <f t="array" ref="I519">IFERROR(_xlfn.XLOOKUP(Tabelle12[[#This Row],[NegotiationID]]&amp;"FinalAccept",Tabelle12[NegotiationID]&amp;Tabelle12[ActionType],Tabelle12[ActionType],,0),_xlfn.XLOOKUP(Tabelle12[[#This Row],[NegotiationID]]&amp;"FinalReject",Tabelle12[NegotiationID]&amp;Tabelle12[ActionType],Tabelle12[ActionType],,0))</f>
        <v>FinalAccept</v>
      </c>
      <c r="J519">
        <v>0.69599999999999995</v>
      </c>
      <c r="K519">
        <v>0.40500000000000003</v>
      </c>
      <c r="L519">
        <v>1.101</v>
      </c>
      <c r="M519">
        <v>0.29099999999999998</v>
      </c>
      <c r="N519">
        <v>428</v>
      </c>
      <c r="O519">
        <v>5216</v>
      </c>
      <c r="P519">
        <v>15</v>
      </c>
      <c r="Q519" s="3" t="s">
        <v>5135</v>
      </c>
    </row>
    <row r="520" ht="217.5" hidden="1">
      <c r="A520" t="e">
        <f t="shared" ca="1" si="580"/>
        <v>#VALUE!</v>
      </c>
      <c r="B520" t="e">
        <f t="array" ref="B520" ca="1">_xlfn.XLOOKUP(Tabelle12[[#This Row],[ExperimentID]]&amp;Tabelle12[[#This Row],[NegotiationID]]&amp;Tabelle12[[#This Row],[MessageID]],ALL_IN_ONE[ExperimentID]&amp;ALL_IN_ONE[NegotiationID]&amp;ALL_IN_ONE[MessageID],ALL_IN_ONE[Gesamt_ID],,0)</f>
        <v>#VALUE!</v>
      </c>
      <c r="C520">
        <v>42570</v>
      </c>
      <c r="D520" t="s">
        <v>4699</v>
      </c>
      <c r="E520">
        <v>48284</v>
      </c>
      <c r="F520">
        <v>42557</v>
      </c>
      <c r="G520">
        <v>42560</v>
      </c>
      <c r="H520" t="s">
        <v>22</v>
      </c>
      <c r="I520" t="str">
        <f t="array" ref="I520">IFERROR(_xlfn.XLOOKUP(Tabelle12[[#This Row],[NegotiationID]]&amp;"FinalAccept",Tabelle12[NegotiationID]&amp;Tabelle12[ActionType],Tabelle12[ActionType],,0),_xlfn.XLOOKUP(Tabelle12[[#This Row],[NegotiationID]]&amp;"FinalReject",Tabelle12[NegotiationID]&amp;Tabelle12[ActionType],Tabelle12[ActionType],,0))</f>
        <v>FinalAccept</v>
      </c>
      <c r="N520">
        <v>334</v>
      </c>
      <c r="O520">
        <v>5216</v>
      </c>
      <c r="P520">
        <v>15</v>
      </c>
      <c r="Q520" s="3" t="s">
        <v>6776</v>
      </c>
    </row>
    <row r="521" ht="319" hidden="1">
      <c r="A521" t="e">
        <f t="shared" ca="1" si="580"/>
        <v>#VALUE!</v>
      </c>
      <c r="B521" t="e">
        <f t="array" ref="B521" ca="1">_xlfn.XLOOKUP(Tabelle12[[#This Row],[ExperimentID]]&amp;Tabelle12[[#This Row],[NegotiationID]]&amp;Tabelle12[[#This Row],[MessageID]],ALL_IN_ONE[ExperimentID]&amp;ALL_IN_ONE[NegotiationID]&amp;ALL_IN_ONE[MessageID],ALL_IN_ONE[Gesamt_ID],,0)</f>
        <v>#VALUE!</v>
      </c>
      <c r="C521">
        <v>42570</v>
      </c>
      <c r="D521" t="s">
        <v>4699</v>
      </c>
      <c r="E521">
        <v>48678</v>
      </c>
      <c r="F521">
        <v>42560</v>
      </c>
      <c r="G521">
        <v>42557</v>
      </c>
      <c r="H521" t="s">
        <v>24</v>
      </c>
      <c r="I521" t="str">
        <f t="array" ref="I521">IFERROR(_xlfn.XLOOKUP(Tabelle12[[#This Row],[NegotiationID]]&amp;"FinalAccept",Tabelle12[NegotiationID]&amp;Tabelle12[ActionType],Tabelle12[ActionType],,0),_xlfn.XLOOKUP(Tabelle12[[#This Row],[NegotiationID]]&amp;"FinalReject",Tabelle12[NegotiationID]&amp;Tabelle12[ActionType],Tabelle12[ActionType],,0))</f>
        <v>FinalAccept</v>
      </c>
      <c r="N521">
        <v>262</v>
      </c>
      <c r="O521">
        <v>5216</v>
      </c>
      <c r="P521">
        <v>15</v>
      </c>
      <c r="Q521" s="3" t="s">
        <v>6777</v>
      </c>
    </row>
    <row r="522" ht="87" hidden="1">
      <c r="A522" t="e">
        <f t="shared" ca="1" si="580"/>
        <v>#VALUE!</v>
      </c>
      <c r="B522" t="e">
        <f t="array" ref="B522" ca="1">_xlfn.XLOOKUP(Tabelle12[[#This Row],[ExperimentID]]&amp;Tabelle12[[#This Row],[NegotiationID]]&amp;Tabelle12[[#This Row],[MessageID]],ALL_IN_ONE[ExperimentID]&amp;ALL_IN_ONE[NegotiationID]&amp;ALL_IN_ONE[MessageID],ALL_IN_ONE[Gesamt_ID],,0)</f>
        <v>#VALUE!</v>
      </c>
      <c r="C522">
        <v>42570</v>
      </c>
      <c r="D522" t="s">
        <v>4699</v>
      </c>
      <c r="E522">
        <v>48765</v>
      </c>
      <c r="F522">
        <v>42557</v>
      </c>
      <c r="G522">
        <v>42560</v>
      </c>
      <c r="H522" t="s">
        <v>22</v>
      </c>
      <c r="I522" t="str">
        <f t="array" ref="I522">IFERROR(_xlfn.XLOOKUP(Tabelle12[[#This Row],[NegotiationID]]&amp;"FinalAccept",Tabelle12[NegotiationID]&amp;Tabelle12[ActionType],Tabelle12[ActionType],,0),_xlfn.XLOOKUP(Tabelle12[[#This Row],[NegotiationID]]&amp;"FinalReject",Tabelle12[NegotiationID]&amp;Tabelle12[ActionType],Tabelle12[ActionType],,0))</f>
        <v>FinalAccept</v>
      </c>
      <c r="N522">
        <v>50</v>
      </c>
      <c r="O522">
        <v>5216</v>
      </c>
      <c r="P522">
        <v>15</v>
      </c>
      <c r="Q522" s="3" t="s">
        <v>6778</v>
      </c>
    </row>
    <row r="523" ht="377" hidden="1">
      <c r="A523" t="e">
        <f t="shared" ca="1" si="580"/>
        <v>#VALUE!</v>
      </c>
      <c r="B523" t="e">
        <f t="array" ref="B523" ca="1">_xlfn.XLOOKUP(Tabelle12[[#This Row],[ExperimentID]]&amp;Tabelle12[[#This Row],[NegotiationID]]&amp;Tabelle12[[#This Row],[MessageID]],ALL_IN_ONE[ExperimentID]&amp;ALL_IN_ONE[NegotiationID]&amp;ALL_IN_ONE[MessageID],ALL_IN_ONE[Gesamt_ID],,0)</f>
        <v>#VALUE!</v>
      </c>
      <c r="C523">
        <v>42570</v>
      </c>
      <c r="D523" t="s">
        <v>4699</v>
      </c>
      <c r="E523">
        <v>48839</v>
      </c>
      <c r="F523">
        <v>42560</v>
      </c>
      <c r="G523">
        <v>42557</v>
      </c>
      <c r="H523" t="s">
        <v>24</v>
      </c>
      <c r="I523" t="str">
        <f t="array" ref="I523">IFERROR(_xlfn.XLOOKUP(Tabelle12[[#This Row],[NegotiationID]]&amp;"FinalAccept",Tabelle12[NegotiationID]&amp;Tabelle12[ActionType],Tabelle12[ActionType],,0),_xlfn.XLOOKUP(Tabelle12[[#This Row],[NegotiationID]]&amp;"FinalReject",Tabelle12[NegotiationID]&amp;Tabelle12[ActionType],Tabelle12[ActionType],,0))</f>
        <v>FinalAccept</v>
      </c>
      <c r="N523">
        <v>224</v>
      </c>
      <c r="O523">
        <v>5216</v>
      </c>
      <c r="P523">
        <v>15</v>
      </c>
      <c r="Q523" s="3" t="s">
        <v>6779</v>
      </c>
    </row>
    <row r="524" ht="15" customHeight="1">
      <c r="A524" t="e">
        <f t="shared" ca="1" si="580"/>
        <v>#VALUE!</v>
      </c>
      <c r="B524" t="e">
        <f t="array" ref="B524" ca="1">_xlfn.XLOOKUP(Tabelle12[[#This Row],[ExperimentID]]&amp;Tabelle12[[#This Row],[NegotiationID]]&amp;Tabelle12[[#This Row],[MessageID]],ALL_IN_ONE[ExperimentID]&amp;ALL_IN_ONE[NegotiationID]&amp;ALL_IN_ONE[MessageID],ALL_IN_ONE[Gesamt_ID],,0)</f>
        <v>#VALUE!</v>
      </c>
      <c r="C524">
        <v>42570</v>
      </c>
      <c r="D524" t="s">
        <v>4699</v>
      </c>
      <c r="E524">
        <v>48862</v>
      </c>
      <c r="F524">
        <v>42557</v>
      </c>
      <c r="G524">
        <v>42560</v>
      </c>
      <c r="H524" t="s">
        <v>31</v>
      </c>
      <c r="I524" t="str">
        <f t="array" ref="I524">IFERROR(_xlfn.XLOOKUP(Tabelle12[[#This Row],[NegotiationID]]&amp;"FinalAccept",Tabelle12[NegotiationID]&amp;Tabelle12[ActionType],Tabelle12[ActionType],,0),_xlfn.XLOOKUP(Tabelle12[[#This Row],[NegotiationID]]&amp;"FinalReject",Tabelle12[NegotiationID]&amp;Tabelle12[ActionType],Tabelle12[ActionType],,0))</f>
        <v>FinalAccept</v>
      </c>
      <c r="J524">
        <v>0.67669999999999997</v>
      </c>
      <c r="K524">
        <v>0.53349999999999997</v>
      </c>
      <c r="L524">
        <v>1.2101999999999999</v>
      </c>
      <c r="M524">
        <v>0.14319999999999999</v>
      </c>
      <c r="N524">
        <v>375</v>
      </c>
      <c r="O524">
        <v>5216</v>
      </c>
      <c r="P524">
        <v>15</v>
      </c>
      <c r="Q524" s="3" t="s">
        <v>5136</v>
      </c>
    </row>
    <row r="525" ht="15" customHeight="1">
      <c r="A525" t="e">
        <f t="shared" ca="1" si="580"/>
        <v>#VALUE!</v>
      </c>
      <c r="B525" t="e">
        <f t="array" ref="B525" ca="1">_xlfn.XLOOKUP(Tabelle12[[#This Row],[ExperimentID]]&amp;Tabelle12[[#This Row],[NegotiationID]]&amp;Tabelle12[[#This Row],[MessageID]],ALL_IN_ONE[ExperimentID]&amp;ALL_IN_ONE[NegotiationID]&amp;ALL_IN_ONE[MessageID],ALL_IN_ONE[Gesamt_ID],,0)</f>
        <v>#VALUE!</v>
      </c>
      <c r="C525">
        <v>42570</v>
      </c>
      <c r="D525" t="s">
        <v>4699</v>
      </c>
      <c r="E525">
        <v>49588</v>
      </c>
      <c r="F525">
        <v>42560</v>
      </c>
      <c r="G525">
        <v>42557</v>
      </c>
      <c r="H525" t="s">
        <v>31</v>
      </c>
      <c r="I525" t="str">
        <f t="array" ref="I525">IFERROR(_xlfn.XLOOKUP(Tabelle12[[#This Row],[NegotiationID]]&amp;"FinalAccept",Tabelle12[NegotiationID]&amp;Tabelle12[ActionType],Tabelle12[ActionType],,0),_xlfn.XLOOKUP(Tabelle12[[#This Row],[NegotiationID]]&amp;"FinalReject",Tabelle12[NegotiationID]&amp;Tabelle12[ActionType],Tabelle12[ActionType],,0))</f>
        <v>FinalAccept</v>
      </c>
      <c r="J525">
        <v>0.65349999999999997</v>
      </c>
      <c r="K525">
        <v>0.51670000000000005</v>
      </c>
      <c r="L525">
        <v>1.1701999999999999</v>
      </c>
      <c r="M525">
        <v>0.1368</v>
      </c>
      <c r="N525">
        <v>391</v>
      </c>
      <c r="O525">
        <v>5216</v>
      </c>
      <c r="P525">
        <v>15</v>
      </c>
      <c r="Q525" s="3" t="s">
        <v>5137</v>
      </c>
    </row>
    <row r="526" ht="15" customHeight="1">
      <c r="A526" t="e">
        <f t="shared" ca="1" si="580"/>
        <v>#VALUE!</v>
      </c>
      <c r="B526" t="e">
        <f t="array" ref="B526" ca="1">_xlfn.XLOOKUP(Tabelle12[[#This Row],[ExperimentID]]&amp;Tabelle12[[#This Row],[NegotiationID]]&amp;Tabelle12[[#This Row],[MessageID]],ALL_IN_ONE[ExperimentID]&amp;ALL_IN_ONE[NegotiationID]&amp;ALL_IN_ONE[MessageID],ALL_IN_ONE[Gesamt_ID],,0)</f>
        <v>#VALUE!</v>
      </c>
      <c r="C526">
        <v>42570</v>
      </c>
      <c r="D526" t="s">
        <v>4699</v>
      </c>
      <c r="E526">
        <v>49669</v>
      </c>
      <c r="F526">
        <v>42557</v>
      </c>
      <c r="G526">
        <v>42560</v>
      </c>
      <c r="H526" t="s">
        <v>31</v>
      </c>
      <c r="I526" t="str">
        <f t="array" ref="I526">IFERROR(_xlfn.XLOOKUP(Tabelle12[[#This Row],[NegotiationID]]&amp;"FinalAccept",Tabelle12[NegotiationID]&amp;Tabelle12[ActionType],Tabelle12[ActionType],,0),_xlfn.XLOOKUP(Tabelle12[[#This Row],[NegotiationID]]&amp;"FinalReject",Tabelle12[NegotiationID]&amp;Tabelle12[ActionType],Tabelle12[ActionType],,0))</f>
        <v>FinalAccept</v>
      </c>
      <c r="J526">
        <v>0.53800000000000003</v>
      </c>
      <c r="K526">
        <v>0.63749999999999996</v>
      </c>
      <c r="L526">
        <v>1.1755</v>
      </c>
      <c r="M526">
        <v>0.099500000000000005</v>
      </c>
      <c r="N526">
        <v>674</v>
      </c>
      <c r="O526">
        <v>5216</v>
      </c>
      <c r="P526">
        <v>15</v>
      </c>
      <c r="Q526" s="3" t="s">
        <v>5138</v>
      </c>
    </row>
    <row r="527" ht="15" customHeight="1">
      <c r="A527" t="e">
        <f t="shared" ca="1" si="580"/>
        <v>#VALUE!</v>
      </c>
      <c r="B527" t="e">
        <f t="array" ref="B527" ca="1">_xlfn.XLOOKUP(Tabelle12[[#This Row],[ExperimentID]]&amp;Tabelle12[[#This Row],[NegotiationID]]&amp;Tabelle12[[#This Row],[MessageID]],ALL_IN_ONE[ExperimentID]&amp;ALL_IN_ONE[NegotiationID]&amp;ALL_IN_ONE[MessageID],ALL_IN_ONE[Gesamt_ID],,0)</f>
        <v>#VALUE!</v>
      </c>
      <c r="C527">
        <v>42570</v>
      </c>
      <c r="D527" t="s">
        <v>4699</v>
      </c>
      <c r="E527">
        <v>49674</v>
      </c>
      <c r="F527">
        <v>42560</v>
      </c>
      <c r="G527">
        <v>42557</v>
      </c>
      <c r="H527" t="s">
        <v>20</v>
      </c>
      <c r="I527" t="str">
        <f t="array" ref="I527">IFERROR(_xlfn.XLOOKUP(Tabelle12[[#This Row],[NegotiationID]]&amp;"FinalAccept",Tabelle12[NegotiationID]&amp;Tabelle12[ActionType],Tabelle12[ActionType],,0),_xlfn.XLOOKUP(Tabelle12[[#This Row],[NegotiationID]]&amp;"FinalReject",Tabelle12[NegotiationID]&amp;Tabelle12[ActionType],Tabelle12[ActionType],,0))</f>
        <v>FinalAccept</v>
      </c>
      <c r="J527">
        <v>0.63749999999999996</v>
      </c>
      <c r="K527">
        <v>0.53800000000000003</v>
      </c>
      <c r="L527">
        <v>1.1755</v>
      </c>
      <c r="M527">
        <v>0.099500000000000005</v>
      </c>
      <c r="N527">
        <v>62</v>
      </c>
      <c r="O527">
        <v>5216</v>
      </c>
      <c r="P527">
        <v>15</v>
      </c>
      <c r="Q527" s="3" t="s">
        <v>5139</v>
      </c>
    </row>
    <row r="528" ht="14.5" hidden="1">
      <c r="A528" t="e">
        <f t="shared" ca="1" si="580"/>
        <v>#VALUE!</v>
      </c>
      <c r="B528" t="e">
        <f t="array" ref="B528" ca="1">_xlfn.XLOOKUP(Tabelle12[[#This Row],[ExperimentID]]&amp;Tabelle12[[#This Row],[NegotiationID]]&amp;Tabelle12[[#This Row],[MessageID]],ALL_IN_ONE[ExperimentID]&amp;ALL_IN_ONE[NegotiationID]&amp;ALL_IN_ONE[MessageID],ALL_IN_ONE[Gesamt_ID],,0)</f>
        <v>#VALUE!</v>
      </c>
      <c r="C528">
        <v>42598</v>
      </c>
      <c r="D528" t="s">
        <v>4699</v>
      </c>
      <c r="E528">
        <v>42599</v>
      </c>
      <c r="H528" t="s">
        <v>6019</v>
      </c>
      <c r="I528" t="str">
        <f t="array" ref="I528">IFERROR(_xlfn.XLOOKUP(Tabelle12[[#This Row],[NegotiationID]]&amp;"FinalAccept",Tabelle12[NegotiationID]&amp;Tabelle12[ActionType],Tabelle12[ActionType],,0),_xlfn.XLOOKUP(Tabelle12[[#This Row],[NegotiationID]]&amp;"FinalReject",Tabelle12[NegotiationID]&amp;Tabelle12[ActionType],Tabelle12[ActionType],,0))</f>
        <v>FinalAccept</v>
      </c>
      <c r="N528">
        <v>21</v>
      </c>
      <c r="O528">
        <v>2748</v>
      </c>
      <c r="P528">
        <v>14</v>
      </c>
    </row>
    <row r="529" ht="15" customHeight="1">
      <c r="A529" t="e">
        <f t="shared" ca="1" si="580"/>
        <v>#VALUE!</v>
      </c>
      <c r="B529" t="e">
        <f t="array" ref="B529" ca="1">_xlfn.XLOOKUP(Tabelle12[[#This Row],[ExperimentID]]&amp;Tabelle12[[#This Row],[NegotiationID]]&amp;Tabelle12[[#This Row],[MessageID]],ALL_IN_ONE[ExperimentID]&amp;ALL_IN_ONE[NegotiationID]&amp;ALL_IN_ONE[MessageID],ALL_IN_ONE[Gesamt_ID],,0)</f>
        <v>#VALUE!</v>
      </c>
      <c r="C529">
        <v>42598</v>
      </c>
      <c r="D529" t="s">
        <v>4699</v>
      </c>
      <c r="E529">
        <v>47654</v>
      </c>
      <c r="F529">
        <v>42585</v>
      </c>
      <c r="G529">
        <v>42588</v>
      </c>
      <c r="H529" t="s">
        <v>19</v>
      </c>
      <c r="I529" t="str">
        <f t="array" ref="I529">IFERROR(_xlfn.XLOOKUP(Tabelle12[[#This Row],[NegotiationID]]&amp;"FinalAccept",Tabelle12[NegotiationID]&amp;Tabelle12[ActionType],Tabelle12[ActionType],,0),_xlfn.XLOOKUP(Tabelle12[[#This Row],[NegotiationID]]&amp;"FinalReject",Tabelle12[NegotiationID]&amp;Tabelle12[ActionType],Tabelle12[ActionType],,0))</f>
        <v>FinalAccept</v>
      </c>
      <c r="J529">
        <v>1</v>
      </c>
      <c r="K529">
        <v>0</v>
      </c>
      <c r="L529">
        <v>1</v>
      </c>
      <c r="M529">
        <v>1</v>
      </c>
      <c r="N529">
        <v>71</v>
      </c>
      <c r="O529">
        <v>2748</v>
      </c>
      <c r="P529">
        <v>14</v>
      </c>
      <c r="Q529" s="3" t="s">
        <v>5140</v>
      </c>
    </row>
    <row r="530" ht="15" customHeight="1">
      <c r="A530" t="e">
        <f t="shared" ca="1" si="580"/>
        <v>#VALUE!</v>
      </c>
      <c r="B530" t="e">
        <f t="array" ref="B530" ca="1">_xlfn.XLOOKUP(Tabelle12[[#This Row],[ExperimentID]]&amp;Tabelle12[[#This Row],[NegotiationID]]&amp;Tabelle12[[#This Row],[MessageID]],ALL_IN_ONE[ExperimentID]&amp;ALL_IN_ONE[NegotiationID]&amp;ALL_IN_ONE[MessageID],ALL_IN_ONE[Gesamt_ID],,0)</f>
        <v>#VALUE!</v>
      </c>
      <c r="C530">
        <v>42598</v>
      </c>
      <c r="D530" t="s">
        <v>4699</v>
      </c>
      <c r="E530">
        <v>47873</v>
      </c>
      <c r="F530">
        <v>42588</v>
      </c>
      <c r="G530">
        <v>42585</v>
      </c>
      <c r="H530" t="s">
        <v>31</v>
      </c>
      <c r="I530" t="str">
        <f t="array" ref="I530">IFERROR(_xlfn.XLOOKUP(Tabelle12[[#This Row],[NegotiationID]]&amp;"FinalAccept",Tabelle12[NegotiationID]&amp;Tabelle12[ActionType],Tabelle12[ActionType],,0),_xlfn.XLOOKUP(Tabelle12[[#This Row],[NegotiationID]]&amp;"FinalReject",Tabelle12[NegotiationID]&amp;Tabelle12[ActionType],Tabelle12[ActionType],,0))</f>
        <v>FinalAccept</v>
      </c>
      <c r="J530">
        <v>0.95499999999999996</v>
      </c>
      <c r="K530">
        <v>0.58750000000000002</v>
      </c>
      <c r="L530">
        <v>1.5425</v>
      </c>
      <c r="M530">
        <v>0.36749999999999999</v>
      </c>
      <c r="N530">
        <v>447</v>
      </c>
      <c r="O530">
        <v>2748</v>
      </c>
      <c r="P530">
        <v>14</v>
      </c>
      <c r="Q530" s="3" t="s">
        <v>5141</v>
      </c>
    </row>
    <row r="531" ht="15" customHeight="1">
      <c r="A531" t="e">
        <f t="shared" ca="1" si="580"/>
        <v>#VALUE!</v>
      </c>
      <c r="B531" t="e">
        <f t="array" ref="B531" ca="1">_xlfn.XLOOKUP(Tabelle12[[#This Row],[ExperimentID]]&amp;Tabelle12[[#This Row],[NegotiationID]]&amp;Tabelle12[[#This Row],[MessageID]],ALL_IN_ONE[ExperimentID]&amp;ALL_IN_ONE[NegotiationID]&amp;ALL_IN_ONE[MessageID],ALL_IN_ONE[Gesamt_ID],,0)</f>
        <v>#VALUE!</v>
      </c>
      <c r="C531">
        <v>42598</v>
      </c>
      <c r="D531" t="s">
        <v>4699</v>
      </c>
      <c r="E531">
        <v>48344</v>
      </c>
      <c r="F531">
        <v>42585</v>
      </c>
      <c r="G531">
        <v>42588</v>
      </c>
      <c r="H531" t="s">
        <v>31</v>
      </c>
      <c r="I531" t="str">
        <f t="array" ref="I531">IFERROR(_xlfn.XLOOKUP(Tabelle12[[#This Row],[NegotiationID]]&amp;"FinalAccept",Tabelle12[NegotiationID]&amp;Tabelle12[ActionType],Tabelle12[ActionType],,0),_xlfn.XLOOKUP(Tabelle12[[#This Row],[NegotiationID]]&amp;"FinalReject",Tabelle12[NegotiationID]&amp;Tabelle12[ActionType],Tabelle12[ActionType],,0))</f>
        <v>FinalAccept</v>
      </c>
      <c r="J531">
        <v>0.93999999999999995</v>
      </c>
      <c r="K531">
        <v>0.55600000000000005</v>
      </c>
      <c r="L531">
        <v>1.496</v>
      </c>
      <c r="M531">
        <v>0.38400000000000001</v>
      </c>
      <c r="N531">
        <v>328</v>
      </c>
      <c r="O531">
        <v>2748</v>
      </c>
      <c r="P531">
        <v>14</v>
      </c>
      <c r="Q531" s="3" t="s">
        <v>5142</v>
      </c>
    </row>
    <row r="532" ht="15" customHeight="1">
      <c r="A532" t="e">
        <f t="shared" ca="1" si="580"/>
        <v>#VALUE!</v>
      </c>
      <c r="B532" t="e">
        <f t="array" ref="B532" ca="1">_xlfn.XLOOKUP(Tabelle12[[#This Row],[ExperimentID]]&amp;Tabelle12[[#This Row],[NegotiationID]]&amp;Tabelle12[[#This Row],[MessageID]],ALL_IN_ONE[ExperimentID]&amp;ALL_IN_ONE[NegotiationID]&amp;ALL_IN_ONE[MessageID],ALL_IN_ONE[Gesamt_ID],,0)</f>
        <v>#VALUE!</v>
      </c>
      <c r="C532">
        <v>42598</v>
      </c>
      <c r="D532" t="s">
        <v>4699</v>
      </c>
      <c r="E532">
        <v>48434</v>
      </c>
      <c r="F532">
        <v>42588</v>
      </c>
      <c r="G532">
        <v>42585</v>
      </c>
      <c r="H532" t="s">
        <v>31</v>
      </c>
      <c r="I532" t="str">
        <f t="array" ref="I532">IFERROR(_xlfn.XLOOKUP(Tabelle12[[#This Row],[NegotiationID]]&amp;"FinalAccept",Tabelle12[NegotiationID]&amp;Tabelle12[ActionType],Tabelle12[ActionType],,0),_xlfn.XLOOKUP(Tabelle12[[#This Row],[NegotiationID]]&amp;"FinalReject",Tabelle12[NegotiationID]&amp;Tabelle12[ActionType],Tabelle12[ActionType],,0))</f>
        <v>FinalAccept</v>
      </c>
      <c r="J532">
        <v>0.87849999999999995</v>
      </c>
      <c r="K532">
        <v>0.29999999999999999</v>
      </c>
      <c r="L532">
        <v>1.1785000000000001</v>
      </c>
      <c r="M532">
        <v>0.57850000000000001</v>
      </c>
      <c r="N532">
        <v>476</v>
      </c>
      <c r="O532">
        <v>2748</v>
      </c>
      <c r="P532">
        <v>14</v>
      </c>
      <c r="Q532" s="3" t="s">
        <v>5143</v>
      </c>
    </row>
    <row r="533" ht="15" customHeight="1">
      <c r="A533" t="e">
        <f t="shared" ca="1" si="580"/>
        <v>#VALUE!</v>
      </c>
      <c r="B533" t="e">
        <f t="array" ref="B533" ca="1">_xlfn.XLOOKUP(Tabelle12[[#This Row],[ExperimentID]]&amp;Tabelle12[[#This Row],[NegotiationID]]&amp;Tabelle12[[#This Row],[MessageID]],ALL_IN_ONE[ExperimentID]&amp;ALL_IN_ONE[NegotiationID]&amp;ALL_IN_ONE[MessageID],ALL_IN_ONE[Gesamt_ID],,0)</f>
        <v>#VALUE!</v>
      </c>
      <c r="C533">
        <v>42598</v>
      </c>
      <c r="D533" t="s">
        <v>4699</v>
      </c>
      <c r="E533">
        <v>48845</v>
      </c>
      <c r="F533">
        <v>42585</v>
      </c>
      <c r="G533">
        <v>42588</v>
      </c>
      <c r="H533" t="s">
        <v>31</v>
      </c>
      <c r="I533" t="str">
        <f t="array" ref="I533">IFERROR(_xlfn.XLOOKUP(Tabelle12[[#This Row],[NegotiationID]]&amp;"FinalAccept",Tabelle12[NegotiationID]&amp;Tabelle12[ActionType],Tabelle12[ActionType],,0),_xlfn.XLOOKUP(Tabelle12[[#This Row],[NegotiationID]]&amp;"FinalReject",Tabelle12[NegotiationID]&amp;Tabelle12[ActionType],Tabelle12[ActionType],,0))</f>
        <v>FinalAccept</v>
      </c>
      <c r="J533">
        <v>0.77500000000000002</v>
      </c>
      <c r="K533">
        <v>0.20849999999999999</v>
      </c>
      <c r="L533">
        <v>0.98350000000000004</v>
      </c>
      <c r="M533">
        <v>0.5665</v>
      </c>
      <c r="N533">
        <v>317</v>
      </c>
      <c r="O533">
        <v>2748</v>
      </c>
      <c r="P533">
        <v>14</v>
      </c>
      <c r="Q533" s="3" t="s">
        <v>5144</v>
      </c>
    </row>
    <row r="534" ht="15" customHeight="1">
      <c r="A534" t="e">
        <f t="shared" ca="1" si="580"/>
        <v>#VALUE!</v>
      </c>
      <c r="B534" t="e">
        <f t="array" ref="B534" ca="1">_xlfn.XLOOKUP(Tabelle12[[#This Row],[ExperimentID]]&amp;Tabelle12[[#This Row],[NegotiationID]]&amp;Tabelle12[[#This Row],[MessageID]],ALL_IN_ONE[ExperimentID]&amp;ALL_IN_ONE[NegotiationID]&amp;ALL_IN_ONE[MessageID],ALL_IN_ONE[Gesamt_ID],,0)</f>
        <v>#VALUE!</v>
      </c>
      <c r="C534">
        <v>42598</v>
      </c>
      <c r="D534" t="s">
        <v>4699</v>
      </c>
      <c r="E534">
        <v>48989</v>
      </c>
      <c r="F534">
        <v>42588</v>
      </c>
      <c r="G534">
        <v>42585</v>
      </c>
      <c r="H534" t="s">
        <v>31</v>
      </c>
      <c r="I534" t="str">
        <f t="array" ref="I534">IFERROR(_xlfn.XLOOKUP(Tabelle12[[#This Row],[NegotiationID]]&amp;"FinalAccept",Tabelle12[NegotiationID]&amp;Tabelle12[ActionType],Tabelle12[ActionType],,0),_xlfn.XLOOKUP(Tabelle12[[#This Row],[NegotiationID]]&amp;"FinalReject",Tabelle12[NegotiationID]&amp;Tabelle12[ActionType],Tabelle12[ActionType],,0))</f>
        <v>FinalAccept</v>
      </c>
      <c r="J534">
        <v>0.59350000000000003</v>
      </c>
      <c r="K534">
        <v>0.59670000000000001</v>
      </c>
      <c r="L534">
        <v>1.1901999999999999</v>
      </c>
      <c r="M534">
        <v>0.0032000000000000002</v>
      </c>
      <c r="N534">
        <v>337</v>
      </c>
      <c r="O534">
        <v>2748</v>
      </c>
      <c r="P534">
        <v>14</v>
      </c>
      <c r="Q534" s="3" t="s">
        <v>5145</v>
      </c>
    </row>
    <row r="535" ht="15" customHeight="1">
      <c r="A535" t="e">
        <f t="shared" ca="1" si="580"/>
        <v>#VALUE!</v>
      </c>
      <c r="B535" t="e">
        <f t="array" ref="B535" ca="1">_xlfn.XLOOKUP(Tabelle12[[#This Row],[ExperimentID]]&amp;Tabelle12[[#This Row],[NegotiationID]]&amp;Tabelle12[[#This Row],[MessageID]],ALL_IN_ONE[ExperimentID]&amp;ALL_IN_ONE[NegotiationID]&amp;ALL_IN_ONE[MessageID],ALL_IN_ONE[Gesamt_ID],,0)</f>
        <v>#VALUE!</v>
      </c>
      <c r="C535">
        <v>42598</v>
      </c>
      <c r="D535" t="s">
        <v>4699</v>
      </c>
      <c r="E535">
        <v>49297</v>
      </c>
      <c r="F535">
        <v>42585</v>
      </c>
      <c r="G535">
        <v>42588</v>
      </c>
      <c r="H535" t="s">
        <v>31</v>
      </c>
      <c r="I535" t="str">
        <f t="array" ref="I535">IFERROR(_xlfn.XLOOKUP(Tabelle12[[#This Row],[NegotiationID]]&amp;"FinalAccept",Tabelle12[NegotiationID]&amp;Tabelle12[ActionType],Tabelle12[ActionType],,0),_xlfn.XLOOKUP(Tabelle12[[#This Row],[NegotiationID]]&amp;"FinalReject",Tabelle12[NegotiationID]&amp;Tabelle12[ActionType],Tabelle12[ActionType],,0))</f>
        <v>FinalAccept</v>
      </c>
      <c r="J535">
        <v>0.74670000000000003</v>
      </c>
      <c r="K535">
        <v>0.41349999999999998</v>
      </c>
      <c r="L535">
        <v>1.1601999999999999</v>
      </c>
      <c r="M535">
        <v>0.3332</v>
      </c>
      <c r="N535">
        <v>129</v>
      </c>
      <c r="O535">
        <v>2748</v>
      </c>
      <c r="P535">
        <v>14</v>
      </c>
      <c r="Q535" s="3" t="s">
        <v>5146</v>
      </c>
    </row>
    <row r="536" ht="15" customHeight="1">
      <c r="A536" t="e">
        <f t="shared" ca="1" si="580"/>
        <v>#VALUE!</v>
      </c>
      <c r="B536" t="e">
        <f t="array" ref="B536" ca="1">_xlfn.XLOOKUP(Tabelle12[[#This Row],[ExperimentID]]&amp;Tabelle12[[#This Row],[NegotiationID]]&amp;Tabelle12[[#This Row],[MessageID]],ALL_IN_ONE[ExperimentID]&amp;ALL_IN_ONE[NegotiationID]&amp;ALL_IN_ONE[MessageID],ALL_IN_ONE[Gesamt_ID],,0)</f>
        <v>#VALUE!</v>
      </c>
      <c r="C536">
        <v>42598</v>
      </c>
      <c r="D536" t="s">
        <v>4699</v>
      </c>
      <c r="E536">
        <v>49308</v>
      </c>
      <c r="F536">
        <v>42588</v>
      </c>
      <c r="G536">
        <v>42585</v>
      </c>
      <c r="H536" t="s">
        <v>31</v>
      </c>
      <c r="I536" t="str">
        <f t="array" ref="I536">IFERROR(_xlfn.XLOOKUP(Tabelle12[[#This Row],[NegotiationID]]&amp;"FinalAccept",Tabelle12[NegotiationID]&amp;Tabelle12[ActionType],Tabelle12[ActionType],,0),_xlfn.XLOOKUP(Tabelle12[[#This Row],[NegotiationID]]&amp;"FinalReject",Tabelle12[NegotiationID]&amp;Tabelle12[ActionType],Tabelle12[ActionType],,0))</f>
        <v>FinalAccept</v>
      </c>
      <c r="J536">
        <v>0.59350000000000003</v>
      </c>
      <c r="K536">
        <v>0.59670000000000001</v>
      </c>
      <c r="L536">
        <v>1.1901999999999999</v>
      </c>
      <c r="M536">
        <v>0.0032000000000000002</v>
      </c>
      <c r="N536">
        <v>184</v>
      </c>
      <c r="O536">
        <v>2748</v>
      </c>
      <c r="P536">
        <v>14</v>
      </c>
      <c r="Q536" s="3" t="s">
        <v>5147</v>
      </c>
    </row>
    <row r="537" ht="15" customHeight="1">
      <c r="A537" t="e">
        <f t="shared" ca="1" si="580"/>
        <v>#VALUE!</v>
      </c>
      <c r="B537" t="e">
        <f t="array" ref="B537" ca="1">_xlfn.XLOOKUP(Tabelle12[[#This Row],[ExperimentID]]&amp;Tabelle12[[#This Row],[NegotiationID]]&amp;Tabelle12[[#This Row],[MessageID]],ALL_IN_ONE[ExperimentID]&amp;ALL_IN_ONE[NegotiationID]&amp;ALL_IN_ONE[MessageID],ALL_IN_ONE[Gesamt_ID],,0)</f>
        <v>#VALUE!</v>
      </c>
      <c r="C537">
        <v>42598</v>
      </c>
      <c r="D537" t="s">
        <v>4699</v>
      </c>
      <c r="E537">
        <v>49339</v>
      </c>
      <c r="F537">
        <v>42585</v>
      </c>
      <c r="G537">
        <v>42588</v>
      </c>
      <c r="H537" t="s">
        <v>31</v>
      </c>
      <c r="I537" t="str">
        <f t="array" ref="I537">IFERROR(_xlfn.XLOOKUP(Tabelle12[[#This Row],[NegotiationID]]&amp;"FinalAccept",Tabelle12[NegotiationID]&amp;Tabelle12[ActionType],Tabelle12[ActionType],,0),_xlfn.XLOOKUP(Tabelle12[[#This Row],[NegotiationID]]&amp;"FinalReject",Tabelle12[NegotiationID]&amp;Tabelle12[ActionType],Tabelle12[ActionType],,0))</f>
        <v>FinalAccept</v>
      </c>
      <c r="J537">
        <v>0.72670000000000001</v>
      </c>
      <c r="K537">
        <v>0.47599999999999998</v>
      </c>
      <c r="L537">
        <v>1.2027000000000001</v>
      </c>
      <c r="M537">
        <v>0.25069999999999998</v>
      </c>
      <c r="N537">
        <v>205</v>
      </c>
      <c r="O537">
        <v>2748</v>
      </c>
      <c r="P537">
        <v>14</v>
      </c>
      <c r="Q537" s="3" t="s">
        <v>5148</v>
      </c>
    </row>
    <row r="538" ht="101.5" hidden="1">
      <c r="A538" t="e">
        <f t="shared" ca="1" si="580"/>
        <v>#VALUE!</v>
      </c>
      <c r="B538" t="e">
        <f t="array" ref="B538" ca="1">_xlfn.XLOOKUP(Tabelle12[[#This Row],[ExperimentID]]&amp;Tabelle12[[#This Row],[NegotiationID]]&amp;Tabelle12[[#This Row],[MessageID]],ALL_IN_ONE[ExperimentID]&amp;ALL_IN_ONE[NegotiationID]&amp;ALL_IN_ONE[MessageID],ALL_IN_ONE[Gesamt_ID],,0)</f>
        <v>#VALUE!</v>
      </c>
      <c r="C538">
        <v>42598</v>
      </c>
      <c r="D538" t="s">
        <v>4699</v>
      </c>
      <c r="E538">
        <v>49488</v>
      </c>
      <c r="F538">
        <v>42588</v>
      </c>
      <c r="G538">
        <v>42585</v>
      </c>
      <c r="H538" t="s">
        <v>22</v>
      </c>
      <c r="I538" t="str">
        <f t="array" ref="I538">IFERROR(_xlfn.XLOOKUP(Tabelle12[[#This Row],[NegotiationID]]&amp;"FinalAccept",Tabelle12[NegotiationID]&amp;Tabelle12[ActionType],Tabelle12[ActionType],,0),_xlfn.XLOOKUP(Tabelle12[[#This Row],[NegotiationID]]&amp;"FinalReject",Tabelle12[NegotiationID]&amp;Tabelle12[ActionType],Tabelle12[ActionType],,0))</f>
        <v>FinalAccept</v>
      </c>
      <c r="N538">
        <v>84</v>
      </c>
      <c r="O538">
        <v>2748</v>
      </c>
      <c r="P538">
        <v>14</v>
      </c>
      <c r="Q538" s="3" t="s">
        <v>6780</v>
      </c>
    </row>
    <row r="539" ht="43.5" hidden="1">
      <c r="A539" t="e">
        <f t="shared" ca="1" si="580"/>
        <v>#VALUE!</v>
      </c>
      <c r="B539" t="e">
        <f t="array" ref="B539" ca="1">_xlfn.XLOOKUP(Tabelle12[[#This Row],[ExperimentID]]&amp;Tabelle12[[#This Row],[NegotiationID]]&amp;Tabelle12[[#This Row],[MessageID]],ALL_IN_ONE[ExperimentID]&amp;ALL_IN_ONE[NegotiationID]&amp;ALL_IN_ONE[MessageID],ALL_IN_ONE[Gesamt_ID],,0)</f>
        <v>#VALUE!</v>
      </c>
      <c r="C539">
        <v>42598</v>
      </c>
      <c r="D539" t="s">
        <v>4699</v>
      </c>
      <c r="E539">
        <v>49540</v>
      </c>
      <c r="F539">
        <v>42585</v>
      </c>
      <c r="G539">
        <v>42588</v>
      </c>
      <c r="H539" t="s">
        <v>24</v>
      </c>
      <c r="I539" t="str">
        <f t="array" ref="I539">IFERROR(_xlfn.XLOOKUP(Tabelle12[[#This Row],[NegotiationID]]&amp;"FinalAccept",Tabelle12[NegotiationID]&amp;Tabelle12[ActionType],Tabelle12[ActionType],,0),_xlfn.XLOOKUP(Tabelle12[[#This Row],[NegotiationID]]&amp;"FinalReject",Tabelle12[NegotiationID]&amp;Tabelle12[ActionType],Tabelle12[ActionType],,0))</f>
        <v>FinalAccept</v>
      </c>
      <c r="N539">
        <v>69</v>
      </c>
      <c r="O539">
        <v>2748</v>
      </c>
      <c r="P539">
        <v>14</v>
      </c>
      <c r="Q539" s="3" t="s">
        <v>6781</v>
      </c>
    </row>
    <row r="540" ht="15" customHeight="1">
      <c r="A540" t="e">
        <f t="shared" ca="1" si="580"/>
        <v>#VALUE!</v>
      </c>
      <c r="B540" t="e">
        <f t="array" ref="B540" ca="1">_xlfn.XLOOKUP(Tabelle12[[#This Row],[ExperimentID]]&amp;Tabelle12[[#This Row],[NegotiationID]]&amp;Tabelle12[[#This Row],[MessageID]],ALL_IN_ONE[ExperimentID]&amp;ALL_IN_ONE[NegotiationID]&amp;ALL_IN_ONE[MessageID],ALL_IN_ONE[Gesamt_ID],,0)</f>
        <v>#VALUE!</v>
      </c>
      <c r="C540">
        <v>42598</v>
      </c>
      <c r="D540" t="s">
        <v>4699</v>
      </c>
      <c r="E540">
        <v>49545</v>
      </c>
      <c r="F540">
        <v>42588</v>
      </c>
      <c r="G540">
        <v>42585</v>
      </c>
      <c r="H540" t="s">
        <v>31</v>
      </c>
      <c r="I540" t="str">
        <f t="array" ref="I540">IFERROR(_xlfn.XLOOKUP(Tabelle12[[#This Row],[NegotiationID]]&amp;"FinalAccept",Tabelle12[NegotiationID]&amp;Tabelle12[ActionType],Tabelle12[ActionType],,0),_xlfn.XLOOKUP(Tabelle12[[#This Row],[NegotiationID]]&amp;"FinalReject",Tabelle12[NegotiationID]&amp;Tabelle12[ActionType],Tabelle12[ActionType],,0))</f>
        <v>FinalAccept</v>
      </c>
      <c r="J540">
        <v>0.5655</v>
      </c>
      <c r="K540">
        <v>0.63400000000000001</v>
      </c>
      <c r="L540">
        <v>1.1995</v>
      </c>
      <c r="M540">
        <v>0.068500000000000005</v>
      </c>
      <c r="N540">
        <v>73</v>
      </c>
      <c r="O540">
        <v>2748</v>
      </c>
      <c r="P540">
        <v>14</v>
      </c>
      <c r="Q540" s="3" t="s">
        <v>5149</v>
      </c>
    </row>
    <row r="541" ht="15" customHeight="1">
      <c r="A541" t="e">
        <f t="shared" ca="1" si="580"/>
        <v>#VALUE!</v>
      </c>
      <c r="B541" t="e">
        <f t="array" ref="B541" ca="1">_xlfn.XLOOKUP(Tabelle12[[#This Row],[ExperimentID]]&amp;Tabelle12[[#This Row],[NegotiationID]]&amp;Tabelle12[[#This Row],[MessageID]],ALL_IN_ONE[ExperimentID]&amp;ALL_IN_ONE[NegotiationID]&amp;ALL_IN_ONE[MessageID],ALL_IN_ONE[Gesamt_ID],,0)</f>
        <v>#VALUE!</v>
      </c>
      <c r="C541">
        <v>42598</v>
      </c>
      <c r="D541" t="s">
        <v>4699</v>
      </c>
      <c r="E541">
        <v>49607</v>
      </c>
      <c r="F541">
        <v>42585</v>
      </c>
      <c r="G541">
        <v>42588</v>
      </c>
      <c r="H541" t="s">
        <v>20</v>
      </c>
      <c r="I541" t="str">
        <f t="array" ref="I541">IFERROR(_xlfn.XLOOKUP(Tabelle12[[#This Row],[NegotiationID]]&amp;"FinalAccept",Tabelle12[NegotiationID]&amp;Tabelle12[ActionType],Tabelle12[ActionType],,0),_xlfn.XLOOKUP(Tabelle12[[#This Row],[NegotiationID]]&amp;"FinalReject",Tabelle12[NegotiationID]&amp;Tabelle12[ActionType],Tabelle12[ActionType],,0))</f>
        <v>FinalAccept</v>
      </c>
      <c r="J541">
        <v>0.63400000000000001</v>
      </c>
      <c r="K541">
        <v>0.5655</v>
      </c>
      <c r="L541">
        <v>1.1995</v>
      </c>
      <c r="M541">
        <v>0.068500000000000005</v>
      </c>
      <c r="N541">
        <v>7</v>
      </c>
      <c r="O541">
        <v>2748</v>
      </c>
      <c r="P541">
        <v>14</v>
      </c>
      <c r="Q541" s="3" t="s">
        <v>5150</v>
      </c>
    </row>
    <row r="542" ht="14.5" hidden="1">
      <c r="A542" t="e">
        <f t="shared" ca="1" si="580"/>
        <v>#VALUE!</v>
      </c>
      <c r="B542" t="e">
        <f t="array" ref="B542" ca="1">_xlfn.XLOOKUP(Tabelle12[[#This Row],[ExperimentID]]&amp;Tabelle12[[#This Row],[NegotiationID]]&amp;Tabelle12[[#This Row],[MessageID]],ALL_IN_ONE[ExperimentID]&amp;ALL_IN_ONE[NegotiationID]&amp;ALL_IN_ONE[MessageID],ALL_IN_ONE[Gesamt_ID],,0)</f>
        <v>#VALUE!</v>
      </c>
      <c r="C542">
        <v>42626</v>
      </c>
      <c r="D542" t="s">
        <v>4699</v>
      </c>
      <c r="E542">
        <v>42627</v>
      </c>
      <c r="H542" t="s">
        <v>6019</v>
      </c>
      <c r="I542" t="str">
        <f t="array" ref="I542">IFERROR(_xlfn.XLOOKUP(Tabelle12[[#This Row],[NegotiationID]]&amp;"FinalAccept",Tabelle12[NegotiationID]&amp;Tabelle12[ActionType],Tabelle12[ActionType],,0),_xlfn.XLOOKUP(Tabelle12[[#This Row],[NegotiationID]]&amp;"FinalReject",Tabelle12[NegotiationID]&amp;Tabelle12[ActionType],Tabelle12[ActionType],,0))</f>
        <v>FinalAccept</v>
      </c>
      <c r="N542">
        <v>21</v>
      </c>
      <c r="O542">
        <v>3079</v>
      </c>
      <c r="P542">
        <v>9</v>
      </c>
    </row>
    <row r="543" ht="145" hidden="1">
      <c r="A543" t="e">
        <f t="shared" ca="1" si="580"/>
        <v>#VALUE!</v>
      </c>
      <c r="B543" t="e">
        <f t="array" ref="B543" ca="1">_xlfn.XLOOKUP(Tabelle12[[#This Row],[ExperimentID]]&amp;Tabelle12[[#This Row],[NegotiationID]]&amp;Tabelle12[[#This Row],[MessageID]],ALL_IN_ONE[ExperimentID]&amp;ALL_IN_ONE[NegotiationID]&amp;ALL_IN_ONE[MessageID],ALL_IN_ONE[Gesamt_ID],,0)</f>
        <v>#VALUE!</v>
      </c>
      <c r="C543">
        <v>42626</v>
      </c>
      <c r="D543" t="s">
        <v>4699</v>
      </c>
      <c r="E543">
        <v>47453</v>
      </c>
      <c r="F543">
        <v>42613</v>
      </c>
      <c r="G543">
        <v>42616</v>
      </c>
      <c r="H543" t="s">
        <v>22</v>
      </c>
      <c r="I543" t="str">
        <f t="array" ref="I543">IFERROR(_xlfn.XLOOKUP(Tabelle12[[#This Row],[NegotiationID]]&amp;"FinalAccept",Tabelle12[NegotiationID]&amp;Tabelle12[ActionType],Tabelle12[ActionType],,0),_xlfn.XLOOKUP(Tabelle12[[#This Row],[NegotiationID]]&amp;"FinalReject",Tabelle12[NegotiationID]&amp;Tabelle12[ActionType],Tabelle12[ActionType],,0))</f>
        <v>FinalAccept</v>
      </c>
      <c r="N543">
        <v>243</v>
      </c>
      <c r="O543">
        <v>3079</v>
      </c>
      <c r="P543">
        <v>9</v>
      </c>
      <c r="Q543" s="3" t="s">
        <v>6782</v>
      </c>
    </row>
    <row r="544" ht="246.5" hidden="1">
      <c r="A544" t="e">
        <f t="shared" ca="1" si="580"/>
        <v>#VALUE!</v>
      </c>
      <c r="B544" t="e">
        <f t="array" ref="B544" ca="1">_xlfn.XLOOKUP(Tabelle12[[#This Row],[ExperimentID]]&amp;Tabelle12[[#This Row],[NegotiationID]]&amp;Tabelle12[[#This Row],[MessageID]],ALL_IN_ONE[ExperimentID]&amp;ALL_IN_ONE[NegotiationID]&amp;ALL_IN_ONE[MessageID],ALL_IN_ONE[Gesamt_ID],,0)</f>
        <v>#VALUE!</v>
      </c>
      <c r="C544">
        <v>42626</v>
      </c>
      <c r="D544" t="s">
        <v>4699</v>
      </c>
      <c r="E544">
        <v>48199</v>
      </c>
      <c r="F544">
        <v>42616</v>
      </c>
      <c r="G544">
        <v>42613</v>
      </c>
      <c r="H544" t="s">
        <v>24</v>
      </c>
      <c r="I544" t="str">
        <f t="array" ref="I544">IFERROR(_xlfn.XLOOKUP(Tabelle12[[#This Row],[NegotiationID]]&amp;"FinalAccept",Tabelle12[NegotiationID]&amp;Tabelle12[ActionType],Tabelle12[ActionType],,0),_xlfn.XLOOKUP(Tabelle12[[#This Row],[NegotiationID]]&amp;"FinalReject",Tabelle12[NegotiationID]&amp;Tabelle12[ActionType],Tabelle12[ActionType],,0))</f>
        <v>FinalAccept</v>
      </c>
      <c r="N544">
        <v>388</v>
      </c>
      <c r="O544">
        <v>3079</v>
      </c>
      <c r="P544">
        <v>9</v>
      </c>
      <c r="Q544" s="3" t="s">
        <v>6783</v>
      </c>
    </row>
    <row r="545" ht="15" customHeight="1">
      <c r="A545" t="e">
        <f t="shared" ca="1" si="580"/>
        <v>#VALUE!</v>
      </c>
      <c r="B545" t="e">
        <f t="array" ref="B545" ca="1">_xlfn.XLOOKUP(Tabelle12[[#This Row],[ExperimentID]]&amp;Tabelle12[[#This Row],[NegotiationID]]&amp;Tabelle12[[#This Row],[MessageID]],ALL_IN_ONE[ExperimentID]&amp;ALL_IN_ONE[NegotiationID]&amp;ALL_IN_ONE[MessageID],ALL_IN_ONE[Gesamt_ID],,0)</f>
        <v>#VALUE!</v>
      </c>
      <c r="C545">
        <v>42626</v>
      </c>
      <c r="D545" t="s">
        <v>4699</v>
      </c>
      <c r="E545">
        <v>48407</v>
      </c>
      <c r="F545">
        <v>42613</v>
      </c>
      <c r="G545">
        <v>42616</v>
      </c>
      <c r="H545" t="s">
        <v>19</v>
      </c>
      <c r="I545" t="str">
        <f t="array" ref="I545">IFERROR(_xlfn.XLOOKUP(Tabelle12[[#This Row],[NegotiationID]]&amp;"FinalAccept",Tabelle12[NegotiationID]&amp;Tabelle12[ActionType],Tabelle12[ActionType],,0),_xlfn.XLOOKUP(Tabelle12[[#This Row],[NegotiationID]]&amp;"FinalReject",Tabelle12[NegotiationID]&amp;Tabelle12[ActionType],Tabelle12[ActionType],,0))</f>
        <v>FinalAccept</v>
      </c>
      <c r="J545">
        <v>0.75</v>
      </c>
      <c r="K545">
        <v>0.43099999999999999</v>
      </c>
      <c r="L545">
        <v>1.181</v>
      </c>
      <c r="M545">
        <v>0.31900000000000001</v>
      </c>
      <c r="N545">
        <v>591</v>
      </c>
      <c r="O545">
        <v>3079</v>
      </c>
      <c r="P545">
        <v>9</v>
      </c>
      <c r="Q545" s="3" t="s">
        <v>5151</v>
      </c>
    </row>
    <row r="546" ht="15" customHeight="1">
      <c r="A546" t="e">
        <f t="shared" ca="1" si="580"/>
        <v>#VALUE!</v>
      </c>
      <c r="B546" t="e">
        <f t="array" ref="B546" ca="1">_xlfn.XLOOKUP(Tabelle12[[#This Row],[ExperimentID]]&amp;Tabelle12[[#This Row],[NegotiationID]]&amp;Tabelle12[[#This Row],[MessageID]],ALL_IN_ONE[ExperimentID]&amp;ALL_IN_ONE[NegotiationID]&amp;ALL_IN_ONE[MessageID],ALL_IN_ONE[Gesamt_ID],,0)</f>
        <v>#VALUE!</v>
      </c>
      <c r="C546">
        <v>42626</v>
      </c>
      <c r="D546" t="s">
        <v>4699</v>
      </c>
      <c r="E546">
        <v>48581</v>
      </c>
      <c r="F546">
        <v>42616</v>
      </c>
      <c r="G546">
        <v>42613</v>
      </c>
      <c r="H546" t="s">
        <v>31</v>
      </c>
      <c r="I546" t="str">
        <f t="array" ref="I546">IFERROR(_xlfn.XLOOKUP(Tabelle12[[#This Row],[NegotiationID]]&amp;"FinalAccept",Tabelle12[NegotiationID]&amp;Tabelle12[ActionType],Tabelle12[ActionType],,0),_xlfn.XLOOKUP(Tabelle12[[#This Row],[NegotiationID]]&amp;"FinalReject",Tabelle12[NegotiationID]&amp;Tabelle12[ActionType],Tabelle12[ActionType],,0))</f>
        <v>FinalAccept</v>
      </c>
      <c r="J546">
        <v>0.67349999999999999</v>
      </c>
      <c r="K546">
        <v>0.48999999999999999</v>
      </c>
      <c r="L546">
        <v>1.1635</v>
      </c>
      <c r="M546">
        <v>0.1835</v>
      </c>
      <c r="N546">
        <v>410</v>
      </c>
      <c r="O546">
        <v>3079</v>
      </c>
      <c r="P546">
        <v>9</v>
      </c>
      <c r="Q546" s="3" t="s">
        <v>5152</v>
      </c>
    </row>
    <row r="547" ht="15" customHeight="1">
      <c r="A547" t="e">
        <f t="shared" ca="1" si="580"/>
        <v>#VALUE!</v>
      </c>
      <c r="B547" t="e">
        <f t="array" ref="B547" ca="1">_xlfn.XLOOKUP(Tabelle12[[#This Row],[ExperimentID]]&amp;Tabelle12[[#This Row],[NegotiationID]]&amp;Tabelle12[[#This Row],[MessageID]],ALL_IN_ONE[ExperimentID]&amp;ALL_IN_ONE[NegotiationID]&amp;ALL_IN_ONE[MessageID],ALL_IN_ONE[Gesamt_ID],,0)</f>
        <v>#VALUE!</v>
      </c>
      <c r="C547">
        <v>42626</v>
      </c>
      <c r="D547" t="s">
        <v>4699</v>
      </c>
      <c r="E547">
        <v>48825</v>
      </c>
      <c r="F547">
        <v>42613</v>
      </c>
      <c r="G547">
        <v>42616</v>
      </c>
      <c r="H547" t="s">
        <v>31</v>
      </c>
      <c r="I547" t="str">
        <f t="array" ref="I547">IFERROR(_xlfn.XLOOKUP(Tabelle12[[#This Row],[NegotiationID]]&amp;"FinalAccept",Tabelle12[NegotiationID]&amp;Tabelle12[ActionType],Tabelle12[ActionType],,0),_xlfn.XLOOKUP(Tabelle12[[#This Row],[NegotiationID]]&amp;"FinalReject",Tabelle12[NegotiationID]&amp;Tabelle12[ActionType],Tabelle12[ActionType],,0))</f>
        <v>FinalAccept</v>
      </c>
      <c r="J547">
        <v>0.74199999999999999</v>
      </c>
      <c r="K547">
        <v>0.40350000000000003</v>
      </c>
      <c r="L547">
        <v>1.1455</v>
      </c>
      <c r="M547">
        <v>0.33850000000000002</v>
      </c>
      <c r="N547">
        <v>495</v>
      </c>
      <c r="O547">
        <v>3079</v>
      </c>
      <c r="P547">
        <v>9</v>
      </c>
      <c r="Q547" s="3" t="s">
        <v>5153</v>
      </c>
    </row>
    <row r="548" ht="15" customHeight="1">
      <c r="A548" t="e">
        <f t="shared" ca="1" si="580"/>
        <v>#VALUE!</v>
      </c>
      <c r="B548" t="e">
        <f t="array" ref="B548" ca="1">_xlfn.XLOOKUP(Tabelle12[[#This Row],[ExperimentID]]&amp;Tabelle12[[#This Row],[NegotiationID]]&amp;Tabelle12[[#This Row],[MessageID]],ALL_IN_ONE[ExperimentID]&amp;ALL_IN_ONE[NegotiationID]&amp;ALL_IN_ONE[MessageID],ALL_IN_ONE[Gesamt_ID],,0)</f>
        <v>#VALUE!</v>
      </c>
      <c r="C548">
        <v>42626</v>
      </c>
      <c r="D548" t="s">
        <v>4699</v>
      </c>
      <c r="E548">
        <v>48946</v>
      </c>
      <c r="F548">
        <v>42616</v>
      </c>
      <c r="G548">
        <v>42613</v>
      </c>
      <c r="H548" t="s">
        <v>31</v>
      </c>
      <c r="I548" t="str">
        <f t="array" ref="I548">IFERROR(_xlfn.XLOOKUP(Tabelle12[[#This Row],[NegotiationID]]&amp;"FinalAccept",Tabelle12[NegotiationID]&amp;Tabelle12[ActionType],Tabelle12[ActionType],,0),_xlfn.XLOOKUP(Tabelle12[[#This Row],[NegotiationID]]&amp;"FinalReject",Tabelle12[NegotiationID]&amp;Tabelle12[ActionType],Tabelle12[ActionType],,0))</f>
        <v>FinalAccept</v>
      </c>
      <c r="J548">
        <v>0.61199999999999999</v>
      </c>
      <c r="K548">
        <v>0.63529999999999998</v>
      </c>
      <c r="L548">
        <v>1.2473000000000001</v>
      </c>
      <c r="M548">
        <v>0.023300000000000001</v>
      </c>
      <c r="N548">
        <v>394</v>
      </c>
      <c r="O548">
        <v>3079</v>
      </c>
      <c r="P548">
        <v>9</v>
      </c>
      <c r="Q548" s="3" t="s">
        <v>5154</v>
      </c>
    </row>
    <row r="549" ht="15" customHeight="1">
      <c r="A549" t="e">
        <f t="shared" ca="1" si="580"/>
        <v>#VALUE!</v>
      </c>
      <c r="B549" t="e">
        <f t="array" ref="B549" ca="1">_xlfn.XLOOKUP(Tabelle12[[#This Row],[ExperimentID]]&amp;Tabelle12[[#This Row],[NegotiationID]]&amp;Tabelle12[[#This Row],[MessageID]],ALL_IN_ONE[ExperimentID]&amp;ALL_IN_ONE[NegotiationID]&amp;ALL_IN_ONE[MessageID],ALL_IN_ONE[Gesamt_ID],,0)</f>
        <v>#VALUE!</v>
      </c>
      <c r="C549">
        <v>42626</v>
      </c>
      <c r="D549" t="s">
        <v>4699</v>
      </c>
      <c r="E549">
        <v>49366</v>
      </c>
      <c r="F549">
        <v>42613</v>
      </c>
      <c r="G549">
        <v>42616</v>
      </c>
      <c r="H549" t="s">
        <v>31</v>
      </c>
      <c r="I549" t="str">
        <f t="array" ref="I549">IFERROR(_xlfn.XLOOKUP(Tabelle12[[#This Row],[NegotiationID]]&amp;"FinalAccept",Tabelle12[NegotiationID]&amp;Tabelle12[ActionType],Tabelle12[ActionType],,0),_xlfn.XLOOKUP(Tabelle12[[#This Row],[NegotiationID]]&amp;"FinalReject",Tabelle12[NegotiationID]&amp;Tabelle12[ActionType],Tabelle12[ActionType],,0))</f>
        <v>FinalAccept</v>
      </c>
      <c r="J549">
        <v>0.70999999999999996</v>
      </c>
      <c r="K549">
        <v>0.55600000000000005</v>
      </c>
      <c r="L549">
        <v>1.266</v>
      </c>
      <c r="M549">
        <v>0.154</v>
      </c>
      <c r="N549">
        <v>461</v>
      </c>
      <c r="O549">
        <v>3079</v>
      </c>
      <c r="P549">
        <v>9</v>
      </c>
      <c r="Q549" s="3" t="s">
        <v>5155</v>
      </c>
    </row>
    <row r="550" ht="15" customHeight="1">
      <c r="A550" t="e">
        <f t="shared" ca="1" si="580"/>
        <v>#VALUE!</v>
      </c>
      <c r="B550" t="e">
        <f t="array" ref="B550" ca="1">_xlfn.XLOOKUP(Tabelle12[[#This Row],[ExperimentID]]&amp;Tabelle12[[#This Row],[NegotiationID]]&amp;Tabelle12[[#This Row],[MessageID]],ALL_IN_ONE[ExperimentID]&amp;ALL_IN_ONE[NegotiationID]&amp;ALL_IN_ONE[MessageID],ALL_IN_ONE[Gesamt_ID],,0)</f>
        <v>#VALUE!</v>
      </c>
      <c r="C550">
        <v>42626</v>
      </c>
      <c r="D550" t="s">
        <v>4699</v>
      </c>
      <c r="E550">
        <v>49633</v>
      </c>
      <c r="F550">
        <v>42616</v>
      </c>
      <c r="G550">
        <v>42613</v>
      </c>
      <c r="H550" t="s">
        <v>20</v>
      </c>
      <c r="I550" t="str">
        <f t="array" ref="I550">IFERROR(_xlfn.XLOOKUP(Tabelle12[[#This Row],[NegotiationID]]&amp;"FinalAccept",Tabelle12[NegotiationID]&amp;Tabelle12[ActionType],Tabelle12[ActionType],,0),_xlfn.XLOOKUP(Tabelle12[[#This Row],[NegotiationID]]&amp;"FinalReject",Tabelle12[NegotiationID]&amp;Tabelle12[ActionType],Tabelle12[ActionType],,0))</f>
        <v>FinalAccept</v>
      </c>
      <c r="J550">
        <v>0.55600000000000005</v>
      </c>
      <c r="K550">
        <v>0.70999999999999996</v>
      </c>
      <c r="L550">
        <v>1.266</v>
      </c>
      <c r="M550">
        <v>0.154</v>
      </c>
      <c r="N550">
        <v>76</v>
      </c>
      <c r="O550">
        <v>3079</v>
      </c>
      <c r="P550">
        <v>9</v>
      </c>
      <c r="Q550" s="3" t="s">
        <v>5156</v>
      </c>
    </row>
    <row r="551" ht="14.5" hidden="1">
      <c r="A551" t="e">
        <f t="shared" ca="1" si="580"/>
        <v>#VALUE!</v>
      </c>
      <c r="B551" t="e">
        <f t="array" ref="B551" ca="1">_xlfn.XLOOKUP(Tabelle12[[#This Row],[ExperimentID]]&amp;Tabelle12[[#This Row],[NegotiationID]]&amp;Tabelle12[[#This Row],[MessageID]],ALL_IN_ONE[ExperimentID]&amp;ALL_IN_ONE[NegotiationID]&amp;ALL_IN_ONE[MessageID],ALL_IN_ONE[Gesamt_ID],,0)</f>
        <v>#VALUE!</v>
      </c>
      <c r="C551">
        <v>42654</v>
      </c>
      <c r="D551" t="s">
        <v>4699</v>
      </c>
      <c r="E551">
        <v>42655</v>
      </c>
      <c r="H551" t="s">
        <v>6019</v>
      </c>
      <c r="I551" t="str">
        <f t="array" ref="I551">IFERROR(_xlfn.XLOOKUP(Tabelle12[[#This Row],[NegotiationID]]&amp;"FinalAccept",Tabelle12[NegotiationID]&amp;Tabelle12[ActionType],Tabelle12[ActionType],,0),_xlfn.XLOOKUP(Tabelle12[[#This Row],[NegotiationID]]&amp;"FinalReject",Tabelle12[NegotiationID]&amp;Tabelle12[ActionType],Tabelle12[ActionType],,0))</f>
        <v>FinalAccept</v>
      </c>
      <c r="N551">
        <v>21</v>
      </c>
      <c r="O551">
        <v>3552</v>
      </c>
      <c r="P551">
        <v>11</v>
      </c>
    </row>
    <row r="552" ht="15" customHeight="1">
      <c r="A552" t="e">
        <f t="shared" ca="1" si="580"/>
        <v>#VALUE!</v>
      </c>
      <c r="B552" t="e">
        <f t="array" ref="B552" ca="1">_xlfn.XLOOKUP(Tabelle12[[#This Row],[ExperimentID]]&amp;Tabelle12[[#This Row],[NegotiationID]]&amp;Tabelle12[[#This Row],[MessageID]],ALL_IN_ONE[ExperimentID]&amp;ALL_IN_ONE[NegotiationID]&amp;ALL_IN_ONE[MessageID],ALL_IN_ONE[Gesamt_ID],,0)</f>
        <v>#VALUE!</v>
      </c>
      <c r="C552">
        <v>42654</v>
      </c>
      <c r="D552" t="s">
        <v>4699</v>
      </c>
      <c r="E552">
        <v>47755</v>
      </c>
      <c r="F552">
        <v>42641</v>
      </c>
      <c r="G552">
        <v>42644</v>
      </c>
      <c r="H552" t="s">
        <v>19</v>
      </c>
      <c r="I552" t="str">
        <f t="array" ref="I552">IFERROR(_xlfn.XLOOKUP(Tabelle12[[#This Row],[NegotiationID]]&amp;"FinalAccept",Tabelle12[NegotiationID]&amp;Tabelle12[ActionType],Tabelle12[ActionType],,0),_xlfn.XLOOKUP(Tabelle12[[#This Row],[NegotiationID]]&amp;"FinalReject",Tabelle12[NegotiationID]&amp;Tabelle12[ActionType],Tabelle12[ActionType],,0))</f>
        <v>FinalAccept</v>
      </c>
      <c r="J552">
        <v>1</v>
      </c>
      <c r="K552">
        <v>0.81999999999999995</v>
      </c>
      <c r="L552">
        <v>1.8200000000000001</v>
      </c>
      <c r="M552">
        <v>0.17999999999999999</v>
      </c>
      <c r="N552">
        <v>170</v>
      </c>
      <c r="O552">
        <v>3552</v>
      </c>
      <c r="P552">
        <v>11</v>
      </c>
      <c r="Q552" s="3" t="s">
        <v>5157</v>
      </c>
    </row>
    <row r="553" ht="15" customHeight="1">
      <c r="A553" t="e">
        <f t="shared" ca="1" si="580"/>
        <v>#VALUE!</v>
      </c>
      <c r="B553" t="e">
        <f t="array" ref="B553" ca="1">_xlfn.XLOOKUP(Tabelle12[[#This Row],[ExperimentID]]&amp;Tabelle12[[#This Row],[NegotiationID]]&amp;Tabelle12[[#This Row],[MessageID]],ALL_IN_ONE[ExperimentID]&amp;ALL_IN_ONE[NegotiationID]&amp;ALL_IN_ONE[MessageID],ALL_IN_ONE[Gesamt_ID],,0)</f>
        <v>#VALUE!</v>
      </c>
      <c r="C553">
        <v>42654</v>
      </c>
      <c r="D553" t="s">
        <v>4699</v>
      </c>
      <c r="E553">
        <v>48088</v>
      </c>
      <c r="F553">
        <v>42644</v>
      </c>
      <c r="G553">
        <v>42641</v>
      </c>
      <c r="H553" t="s">
        <v>31</v>
      </c>
      <c r="I553" t="str">
        <f t="array" ref="I553">IFERROR(_xlfn.XLOOKUP(Tabelle12[[#This Row],[NegotiationID]]&amp;"FinalAccept",Tabelle12[NegotiationID]&amp;Tabelle12[ActionType],Tabelle12[ActionType],,0),_xlfn.XLOOKUP(Tabelle12[[#This Row],[NegotiationID]]&amp;"FinalReject",Tabelle12[NegotiationID]&amp;Tabelle12[ActionType],Tabelle12[ActionType],,0))</f>
        <v>FinalAccept</v>
      </c>
      <c r="J553">
        <v>1</v>
      </c>
      <c r="K553">
        <v>0.33000000000000002</v>
      </c>
      <c r="L553">
        <v>1.3300000000000001</v>
      </c>
      <c r="M553">
        <v>0.67000000000000004</v>
      </c>
      <c r="N553">
        <v>254</v>
      </c>
      <c r="O553">
        <v>3552</v>
      </c>
      <c r="P553">
        <v>11</v>
      </c>
      <c r="Q553" s="3" t="s">
        <v>5158</v>
      </c>
    </row>
    <row r="554" ht="15" customHeight="1">
      <c r="A554" t="e">
        <f t="shared" ca="1" si="580"/>
        <v>#VALUE!</v>
      </c>
      <c r="B554" t="e">
        <f t="array" ref="B554" ca="1">_xlfn.XLOOKUP(Tabelle12[[#This Row],[ExperimentID]]&amp;Tabelle12[[#This Row],[NegotiationID]]&amp;Tabelle12[[#This Row],[MessageID]],ALL_IN_ONE[ExperimentID]&amp;ALL_IN_ONE[NegotiationID]&amp;ALL_IN_ONE[MessageID],ALL_IN_ONE[Gesamt_ID],,0)</f>
        <v>#VALUE!</v>
      </c>
      <c r="C554">
        <v>42654</v>
      </c>
      <c r="D554" t="s">
        <v>4699</v>
      </c>
      <c r="E554">
        <v>48276</v>
      </c>
      <c r="F554">
        <v>42641</v>
      </c>
      <c r="G554">
        <v>42644</v>
      </c>
      <c r="H554" t="s">
        <v>31</v>
      </c>
      <c r="I554" t="str">
        <f t="array" ref="I554">IFERROR(_xlfn.XLOOKUP(Tabelle12[[#This Row],[NegotiationID]]&amp;"FinalAccept",Tabelle12[NegotiationID]&amp;Tabelle12[ActionType],Tabelle12[ActionType],,0),_xlfn.XLOOKUP(Tabelle12[[#This Row],[NegotiationID]]&amp;"FinalReject",Tabelle12[NegotiationID]&amp;Tabelle12[ActionType],Tabelle12[ActionType],,0))</f>
        <v>FinalAccept</v>
      </c>
      <c r="J554">
        <v>0.93999999999999995</v>
      </c>
      <c r="K554">
        <v>0.52600000000000002</v>
      </c>
      <c r="L554">
        <v>1.466</v>
      </c>
      <c r="M554">
        <v>0.41399999999999998</v>
      </c>
      <c r="N554">
        <v>432</v>
      </c>
      <c r="O554">
        <v>3552</v>
      </c>
      <c r="P554">
        <v>11</v>
      </c>
      <c r="Q554" s="3" t="s">
        <v>5159</v>
      </c>
    </row>
    <row r="555" ht="15" customHeight="1">
      <c r="A555" t="e">
        <f t="shared" ca="1" si="580"/>
        <v>#VALUE!</v>
      </c>
      <c r="B555" t="e">
        <f t="array" ref="B555" ca="1">_xlfn.XLOOKUP(Tabelle12[[#This Row],[ExperimentID]]&amp;Tabelle12[[#This Row],[NegotiationID]]&amp;Tabelle12[[#This Row],[MessageID]],ALL_IN_ONE[ExperimentID]&amp;ALL_IN_ONE[NegotiationID]&amp;ALL_IN_ONE[MessageID],ALL_IN_ONE[Gesamt_ID],,0)</f>
        <v>#VALUE!</v>
      </c>
      <c r="C555">
        <v>42654</v>
      </c>
      <c r="D555" t="s">
        <v>4699</v>
      </c>
      <c r="E555">
        <v>48487</v>
      </c>
      <c r="F555">
        <v>42644</v>
      </c>
      <c r="G555">
        <v>42641</v>
      </c>
      <c r="H555" t="s">
        <v>31</v>
      </c>
      <c r="I555" t="str">
        <f t="array" ref="I555">IFERROR(_xlfn.XLOOKUP(Tabelle12[[#This Row],[NegotiationID]]&amp;"FinalAccept",Tabelle12[NegotiationID]&amp;Tabelle12[ActionType],Tabelle12[ActionType],,0),_xlfn.XLOOKUP(Tabelle12[[#This Row],[NegotiationID]]&amp;"FinalReject",Tabelle12[NegotiationID]&amp;Tabelle12[ActionType],Tabelle12[ActionType],,0))</f>
        <v>FinalAccept</v>
      </c>
      <c r="J555">
        <v>0.70599999999999996</v>
      </c>
      <c r="K555">
        <v>0.69999999999999996</v>
      </c>
      <c r="L555">
        <v>1.4059999999999999</v>
      </c>
      <c r="M555">
        <v>0.0060000000000000001</v>
      </c>
      <c r="N555">
        <v>286</v>
      </c>
      <c r="O555">
        <v>3552</v>
      </c>
      <c r="P555">
        <v>11</v>
      </c>
      <c r="Q555" s="3" t="s">
        <v>5160</v>
      </c>
    </row>
    <row r="556" ht="15" customHeight="1">
      <c r="A556" t="e">
        <f t="shared" ca="1" si="580"/>
        <v>#VALUE!</v>
      </c>
      <c r="B556" t="e">
        <f t="array" ref="B556" ca="1">_xlfn.XLOOKUP(Tabelle12[[#This Row],[ExperimentID]]&amp;Tabelle12[[#This Row],[NegotiationID]]&amp;Tabelle12[[#This Row],[MessageID]],ALL_IN_ONE[ExperimentID]&amp;ALL_IN_ONE[NegotiationID]&amp;ALL_IN_ONE[MessageID],ALL_IN_ONE[Gesamt_ID],,0)</f>
        <v>#VALUE!</v>
      </c>
      <c r="C556">
        <v>42654</v>
      </c>
      <c r="D556" t="s">
        <v>4699</v>
      </c>
      <c r="E556">
        <v>48787</v>
      </c>
      <c r="F556">
        <v>42641</v>
      </c>
      <c r="G556">
        <v>42644</v>
      </c>
      <c r="H556" t="s">
        <v>31</v>
      </c>
      <c r="I556" t="str">
        <f t="array" ref="I556">IFERROR(_xlfn.XLOOKUP(Tabelle12[[#This Row],[NegotiationID]]&amp;"FinalAccept",Tabelle12[NegotiationID]&amp;Tabelle12[ActionType],Tabelle12[ActionType],,0),_xlfn.XLOOKUP(Tabelle12[[#This Row],[NegotiationID]]&amp;"FinalReject",Tabelle12[NegotiationID]&amp;Tabelle12[ActionType],Tabelle12[ActionType],,0))</f>
        <v>FinalAccept</v>
      </c>
      <c r="J556">
        <v>0.73670000000000002</v>
      </c>
      <c r="K556">
        <v>0.59599999999999997</v>
      </c>
      <c r="L556">
        <v>1.3327</v>
      </c>
      <c r="M556">
        <v>0.14069999999999999</v>
      </c>
      <c r="N556">
        <v>476</v>
      </c>
      <c r="O556">
        <v>3552</v>
      </c>
      <c r="P556">
        <v>11</v>
      </c>
      <c r="Q556" s="3" t="s">
        <v>5161</v>
      </c>
    </row>
    <row r="557" ht="15" customHeight="1">
      <c r="A557" t="e">
        <f t="shared" ca="1" si="580"/>
        <v>#VALUE!</v>
      </c>
      <c r="B557" t="e">
        <f t="array" ref="B557" ca="1">_xlfn.XLOOKUP(Tabelle12[[#This Row],[ExperimentID]]&amp;Tabelle12[[#This Row],[NegotiationID]]&amp;Tabelle12[[#This Row],[MessageID]],ALL_IN_ONE[ExperimentID]&amp;ALL_IN_ONE[NegotiationID]&amp;ALL_IN_ONE[MessageID],ALL_IN_ONE[Gesamt_ID],,0)</f>
        <v>#VALUE!</v>
      </c>
      <c r="C557">
        <v>42654</v>
      </c>
      <c r="D557" t="s">
        <v>4699</v>
      </c>
      <c r="E557">
        <v>49247</v>
      </c>
      <c r="F557">
        <v>42644</v>
      </c>
      <c r="G557">
        <v>42641</v>
      </c>
      <c r="H557" t="s">
        <v>31</v>
      </c>
      <c r="I557" t="str">
        <f t="array" ref="I557">IFERROR(_xlfn.XLOOKUP(Tabelle12[[#This Row],[NegotiationID]]&amp;"FinalAccept",Tabelle12[NegotiationID]&amp;Tabelle12[ActionType],Tabelle12[ActionType],,0),_xlfn.XLOOKUP(Tabelle12[[#This Row],[NegotiationID]]&amp;"FinalReject",Tabelle12[NegotiationID]&amp;Tabelle12[ActionType],Tabelle12[ActionType],,0))</f>
        <v>FinalAccept</v>
      </c>
      <c r="J557">
        <v>0.71850000000000003</v>
      </c>
      <c r="K557">
        <v>0.35749999999999998</v>
      </c>
      <c r="L557">
        <v>1.0760000000000001</v>
      </c>
      <c r="M557">
        <v>0.36099999999999999</v>
      </c>
      <c r="N557">
        <v>383</v>
      </c>
      <c r="O557">
        <v>3552</v>
      </c>
      <c r="P557">
        <v>11</v>
      </c>
      <c r="Q557" s="3" t="s">
        <v>5162</v>
      </c>
    </row>
    <row r="558" ht="15" customHeight="1">
      <c r="A558" t="e">
        <f t="shared" ca="1" si="580"/>
        <v>#VALUE!</v>
      </c>
      <c r="B558" t="e">
        <f t="array" ref="B558" ca="1">_xlfn.XLOOKUP(Tabelle12[[#This Row],[ExperimentID]]&amp;Tabelle12[[#This Row],[NegotiationID]]&amp;Tabelle12[[#This Row],[MessageID]],ALL_IN_ONE[ExperimentID]&amp;ALL_IN_ONE[NegotiationID]&amp;ALL_IN_ONE[MessageID],ALL_IN_ONE[Gesamt_ID],,0)</f>
        <v>#VALUE!</v>
      </c>
      <c r="C558">
        <v>42654</v>
      </c>
      <c r="D558" t="s">
        <v>4699</v>
      </c>
      <c r="E558">
        <v>49276</v>
      </c>
      <c r="F558">
        <v>42641</v>
      </c>
      <c r="G558">
        <v>42644</v>
      </c>
      <c r="H558" t="s">
        <v>31</v>
      </c>
      <c r="I558" t="str">
        <f t="array" ref="I558">IFERROR(_xlfn.XLOOKUP(Tabelle12[[#This Row],[NegotiationID]]&amp;"FinalAccept",Tabelle12[NegotiationID]&amp;Tabelle12[ActionType],Tabelle12[ActionType],,0),_xlfn.XLOOKUP(Tabelle12[[#This Row],[NegotiationID]]&amp;"FinalReject",Tabelle12[NegotiationID]&amp;Tabelle12[ActionType],Tabelle12[ActionType],,0))</f>
        <v>FinalAccept</v>
      </c>
      <c r="J558">
        <v>0.63670000000000004</v>
      </c>
      <c r="K558">
        <v>0.46850000000000003</v>
      </c>
      <c r="L558">
        <v>1.1052</v>
      </c>
      <c r="M558">
        <v>0.16819999999999999</v>
      </c>
      <c r="N558">
        <v>634</v>
      </c>
      <c r="O558">
        <v>3552</v>
      </c>
      <c r="P558">
        <v>11</v>
      </c>
      <c r="Q558" s="3" t="s">
        <v>5163</v>
      </c>
    </row>
    <row r="559" ht="15" customHeight="1">
      <c r="A559" t="e">
        <f t="shared" ca="1" si="580"/>
        <v>#VALUE!</v>
      </c>
      <c r="B559" t="e">
        <f t="array" ref="B559" ca="1">_xlfn.XLOOKUP(Tabelle12[[#This Row],[ExperimentID]]&amp;Tabelle12[[#This Row],[NegotiationID]]&amp;Tabelle12[[#This Row],[MessageID]],ALL_IN_ONE[ExperimentID]&amp;ALL_IN_ONE[NegotiationID]&amp;ALL_IN_ONE[MessageID],ALL_IN_ONE[Gesamt_ID],,0)</f>
        <v>#VALUE!</v>
      </c>
      <c r="C559">
        <v>42654</v>
      </c>
      <c r="D559" t="s">
        <v>4699</v>
      </c>
      <c r="E559">
        <v>49500</v>
      </c>
      <c r="F559">
        <v>42644</v>
      </c>
      <c r="G559">
        <v>42641</v>
      </c>
      <c r="H559" t="s">
        <v>31</v>
      </c>
      <c r="I559" t="str">
        <f t="array" ref="I559">IFERROR(_xlfn.XLOOKUP(Tabelle12[[#This Row],[NegotiationID]]&amp;"FinalAccept",Tabelle12[NegotiationID]&amp;Tabelle12[ActionType],Tabelle12[ActionType],,0),_xlfn.XLOOKUP(Tabelle12[[#This Row],[NegotiationID]]&amp;"FinalReject",Tabelle12[NegotiationID]&amp;Tabelle12[ActionType],Tabelle12[ActionType],,0))</f>
        <v>FinalAccept</v>
      </c>
      <c r="J559">
        <v>0.55349999999999999</v>
      </c>
      <c r="K559">
        <v>0.53169999999999995</v>
      </c>
      <c r="L559">
        <v>1.0851999999999999</v>
      </c>
      <c r="M559">
        <v>0.0218</v>
      </c>
      <c r="N559">
        <v>382</v>
      </c>
      <c r="O559">
        <v>3552</v>
      </c>
      <c r="P559">
        <v>11</v>
      </c>
      <c r="Q559" s="3" t="s">
        <v>5164</v>
      </c>
    </row>
    <row r="560" ht="15" customHeight="1">
      <c r="A560" t="e">
        <f t="shared" ca="1" si="580"/>
        <v>#VALUE!</v>
      </c>
      <c r="B560" t="e">
        <f t="array" ref="B560" ca="1">_xlfn.XLOOKUP(Tabelle12[[#This Row],[ExperimentID]]&amp;Tabelle12[[#This Row],[NegotiationID]]&amp;Tabelle12[[#This Row],[MessageID]],ALL_IN_ONE[ExperimentID]&amp;ALL_IN_ONE[NegotiationID]&amp;ALL_IN_ONE[MessageID],ALL_IN_ONE[Gesamt_ID],,0)</f>
        <v>#VALUE!</v>
      </c>
      <c r="C560">
        <v>42654</v>
      </c>
      <c r="D560" t="s">
        <v>4699</v>
      </c>
      <c r="E560">
        <v>49603</v>
      </c>
      <c r="F560">
        <v>42641</v>
      </c>
      <c r="G560">
        <v>42644</v>
      </c>
      <c r="H560" t="s">
        <v>31</v>
      </c>
      <c r="I560" t="str">
        <f t="array" ref="I560">IFERROR(_xlfn.XLOOKUP(Tabelle12[[#This Row],[NegotiationID]]&amp;"FinalAccept",Tabelle12[NegotiationID]&amp;Tabelle12[ActionType],Tabelle12[ActionType],,0),_xlfn.XLOOKUP(Tabelle12[[#This Row],[NegotiationID]]&amp;"FinalReject",Tabelle12[NegotiationID]&amp;Tabelle12[ActionType],Tabelle12[ActionType],,0))</f>
        <v>FinalAccept</v>
      </c>
      <c r="J560">
        <v>0.61670000000000003</v>
      </c>
      <c r="K560">
        <v>0.53100000000000003</v>
      </c>
      <c r="L560">
        <v>1.1476999999999999</v>
      </c>
      <c r="M560">
        <v>0.085699999999999998</v>
      </c>
      <c r="N560">
        <v>487</v>
      </c>
      <c r="O560">
        <v>3552</v>
      </c>
      <c r="P560">
        <v>11</v>
      </c>
      <c r="Q560" s="3" t="s">
        <v>5165</v>
      </c>
    </row>
    <row r="561" ht="15" customHeight="1">
      <c r="A561" t="e">
        <f t="shared" ca="1" si="580"/>
        <v>#VALUE!</v>
      </c>
      <c r="B561" t="e">
        <f t="array" ref="B561" ca="1">_xlfn.XLOOKUP(Tabelle12[[#This Row],[ExperimentID]]&amp;Tabelle12[[#This Row],[NegotiationID]]&amp;Tabelle12[[#This Row],[MessageID]],ALL_IN_ONE[ExperimentID]&amp;ALL_IN_ONE[NegotiationID]&amp;ALL_IN_ONE[MessageID],ALL_IN_ONE[Gesamt_ID],,0)</f>
        <v>#VALUE!</v>
      </c>
      <c r="C561">
        <v>42654</v>
      </c>
      <c r="D561" t="s">
        <v>4699</v>
      </c>
      <c r="E561">
        <v>49685</v>
      </c>
      <c r="F561">
        <v>42644</v>
      </c>
      <c r="G561">
        <v>42641</v>
      </c>
      <c r="H561" t="s">
        <v>20</v>
      </c>
      <c r="I561" t="str">
        <f t="array" ref="I561">IFERROR(_xlfn.XLOOKUP(Tabelle12[[#This Row],[NegotiationID]]&amp;"FinalAccept",Tabelle12[NegotiationID]&amp;Tabelle12[ActionType],Tabelle12[ActionType],,0),_xlfn.XLOOKUP(Tabelle12[[#This Row],[NegotiationID]]&amp;"FinalReject",Tabelle12[NegotiationID]&amp;Tabelle12[ActionType],Tabelle12[ActionType],,0))</f>
        <v>FinalAccept</v>
      </c>
      <c r="J561">
        <v>0.53100000000000003</v>
      </c>
      <c r="K561">
        <v>0.61670000000000003</v>
      </c>
      <c r="L561">
        <v>1.1476999999999999</v>
      </c>
      <c r="M561">
        <v>0.085699999999999998</v>
      </c>
      <c r="N561">
        <v>27</v>
      </c>
      <c r="O561">
        <v>3552</v>
      </c>
      <c r="P561">
        <v>11</v>
      </c>
      <c r="Q561" s="3" t="s">
        <v>5166</v>
      </c>
    </row>
    <row r="562" ht="14.5" hidden="1">
      <c r="A562" t="e">
        <f t="shared" ca="1" si="580"/>
        <v>#VALUE!</v>
      </c>
      <c r="B562" t="e">
        <f t="array" ref="B562" ca="1">_xlfn.XLOOKUP(Tabelle12[[#This Row],[ExperimentID]]&amp;Tabelle12[[#This Row],[NegotiationID]]&amp;Tabelle12[[#This Row],[MessageID]],ALL_IN_ONE[ExperimentID]&amp;ALL_IN_ONE[NegotiationID]&amp;ALL_IN_ONE[MessageID],ALL_IN_ONE[Gesamt_ID],,0)</f>
        <v>#VALUE!</v>
      </c>
      <c r="C562">
        <v>42682</v>
      </c>
      <c r="D562" t="s">
        <v>4699</v>
      </c>
      <c r="E562">
        <v>42683</v>
      </c>
      <c r="H562" t="s">
        <v>6019</v>
      </c>
      <c r="I562" t="str">
        <f t="array" ref="I562">IFERROR(_xlfn.XLOOKUP(Tabelle12[[#This Row],[NegotiationID]]&amp;"FinalAccept",Tabelle12[NegotiationID]&amp;Tabelle12[ActionType],Tabelle12[ActionType],,0),_xlfn.XLOOKUP(Tabelle12[[#This Row],[NegotiationID]]&amp;"FinalReject",Tabelle12[NegotiationID]&amp;Tabelle12[ActionType],Tabelle12[ActionType],,0))</f>
        <v>FinalAccept</v>
      </c>
      <c r="N562">
        <v>21</v>
      </c>
      <c r="O562">
        <v>1029</v>
      </c>
      <c r="P562">
        <v>9</v>
      </c>
    </row>
    <row r="563" ht="15" customHeight="1">
      <c r="A563" t="e">
        <f t="shared" ca="1" si="580"/>
        <v>#VALUE!</v>
      </c>
      <c r="B563" t="e">
        <f t="array" ref="B563" ca="1">_xlfn.XLOOKUP(Tabelle12[[#This Row],[ExperimentID]]&amp;Tabelle12[[#This Row],[NegotiationID]]&amp;Tabelle12[[#This Row],[MessageID]],ALL_IN_ONE[ExperimentID]&amp;ALL_IN_ONE[NegotiationID]&amp;ALL_IN_ONE[MessageID],ALL_IN_ONE[Gesamt_ID],,0)</f>
        <v>#VALUE!</v>
      </c>
      <c r="C563">
        <v>42682</v>
      </c>
      <c r="D563" t="s">
        <v>4699</v>
      </c>
      <c r="E563">
        <v>47342</v>
      </c>
      <c r="F563">
        <v>42669</v>
      </c>
      <c r="G563">
        <v>42672</v>
      </c>
      <c r="H563" t="s">
        <v>158</v>
      </c>
      <c r="I563" t="str">
        <f t="array" ref="I563">IFERROR(_xlfn.XLOOKUP(Tabelle12[[#This Row],[NegotiationID]]&amp;"FinalAccept",Tabelle12[NegotiationID]&amp;Tabelle12[ActionType],Tabelle12[ActionType],,0),_xlfn.XLOOKUP(Tabelle12[[#This Row],[NegotiationID]]&amp;"FinalReject",Tabelle12[NegotiationID]&amp;Tabelle12[ActionType],Tabelle12[ActionType],,0))</f>
        <v>FinalAccept</v>
      </c>
      <c r="J563">
        <v>1</v>
      </c>
      <c r="K563">
        <v>0</v>
      </c>
      <c r="L563">
        <v>1</v>
      </c>
      <c r="M563">
        <v>1</v>
      </c>
      <c r="N563">
        <v>77</v>
      </c>
      <c r="O563">
        <v>1029</v>
      </c>
      <c r="P563">
        <v>9</v>
      </c>
      <c r="Q563" s="3" t="s">
        <v>5167</v>
      </c>
    </row>
    <row r="564" ht="15" customHeight="1">
      <c r="A564" t="e">
        <f t="shared" ca="1" si="580"/>
        <v>#VALUE!</v>
      </c>
      <c r="B564" t="e">
        <f t="array" ref="B564" ca="1">_xlfn.XLOOKUP(Tabelle12[[#This Row],[ExperimentID]]&amp;Tabelle12[[#This Row],[NegotiationID]]&amp;Tabelle12[[#This Row],[MessageID]],ALL_IN_ONE[ExperimentID]&amp;ALL_IN_ONE[NegotiationID]&amp;ALL_IN_ONE[MessageID],ALL_IN_ONE[Gesamt_ID],,0)</f>
        <v>#VALUE!</v>
      </c>
      <c r="C564">
        <v>42682</v>
      </c>
      <c r="D564" t="s">
        <v>4699</v>
      </c>
      <c r="E564">
        <v>48001</v>
      </c>
      <c r="F564">
        <v>42672</v>
      </c>
      <c r="G564">
        <v>42669</v>
      </c>
      <c r="H564" t="s">
        <v>31</v>
      </c>
      <c r="I564" t="str">
        <f t="array" ref="I564">IFERROR(_xlfn.XLOOKUP(Tabelle12[[#This Row],[NegotiationID]]&amp;"FinalAccept",Tabelle12[NegotiationID]&amp;Tabelle12[ActionType],Tabelle12[ActionType],,0),_xlfn.XLOOKUP(Tabelle12[[#This Row],[NegotiationID]]&amp;"FinalReject",Tabelle12[NegotiationID]&amp;Tabelle12[ActionType],Tabelle12[ActionType],,0))</f>
        <v>FinalAccept</v>
      </c>
      <c r="J564">
        <v>0.88349999999999995</v>
      </c>
      <c r="K564">
        <v>0.16</v>
      </c>
      <c r="L564">
        <v>1.0435000000000001</v>
      </c>
      <c r="M564">
        <v>0.72350000000000003</v>
      </c>
      <c r="N564">
        <v>78</v>
      </c>
      <c r="O564">
        <v>1029</v>
      </c>
      <c r="P564">
        <v>9</v>
      </c>
      <c r="Q564" s="3" t="s">
        <v>5168</v>
      </c>
    </row>
    <row r="565" ht="15" customHeight="1">
      <c r="A565" t="e">
        <f t="shared" ca="1" si="580"/>
        <v>#VALUE!</v>
      </c>
      <c r="B565" t="e">
        <f t="array" ref="B565" ca="1">_xlfn.XLOOKUP(Tabelle12[[#This Row],[ExperimentID]]&amp;Tabelle12[[#This Row],[NegotiationID]]&amp;Tabelle12[[#This Row],[MessageID]],ALL_IN_ONE[ExperimentID]&amp;ALL_IN_ONE[NegotiationID]&amp;ALL_IN_ONE[MessageID],ALL_IN_ONE[Gesamt_ID],,0)</f>
        <v>#VALUE!</v>
      </c>
      <c r="C565">
        <v>42682</v>
      </c>
      <c r="D565" t="s">
        <v>4699</v>
      </c>
      <c r="E565">
        <v>48191</v>
      </c>
      <c r="F565">
        <v>42669</v>
      </c>
      <c r="G565">
        <v>42672</v>
      </c>
      <c r="H565" t="s">
        <v>31</v>
      </c>
      <c r="I565" t="str">
        <f t="array" ref="I565">IFERROR(_xlfn.XLOOKUP(Tabelle12[[#This Row],[NegotiationID]]&amp;"FinalAccept",Tabelle12[NegotiationID]&amp;Tabelle12[ActionType],Tabelle12[ActionType],,0),_xlfn.XLOOKUP(Tabelle12[[#This Row],[NegotiationID]]&amp;"FinalReject",Tabelle12[NegotiationID]&amp;Tabelle12[ActionType],Tabelle12[ActionType],,0))</f>
        <v>FinalAccept</v>
      </c>
      <c r="J565">
        <v>0.88419999999999999</v>
      </c>
      <c r="K565">
        <v>0.10249999999999999</v>
      </c>
      <c r="L565">
        <v>0.98670000000000002</v>
      </c>
      <c r="M565">
        <v>0.78169999999999995</v>
      </c>
      <c r="N565">
        <v>134</v>
      </c>
      <c r="O565">
        <v>1029</v>
      </c>
      <c r="P565">
        <v>9</v>
      </c>
      <c r="Q565" s="3" t="s">
        <v>5169</v>
      </c>
    </row>
    <row r="566" ht="15" customHeight="1">
      <c r="A566" t="e">
        <f t="shared" ca="1" si="580"/>
        <v>#VALUE!</v>
      </c>
      <c r="B566" t="e">
        <f t="array" ref="B566" ca="1">_xlfn.XLOOKUP(Tabelle12[[#This Row],[ExperimentID]]&amp;Tabelle12[[#This Row],[NegotiationID]]&amp;Tabelle12[[#This Row],[MessageID]],ALL_IN_ONE[ExperimentID]&amp;ALL_IN_ONE[NegotiationID]&amp;ALL_IN_ONE[MessageID],ALL_IN_ONE[Gesamt_ID],,0)</f>
        <v>#VALUE!</v>
      </c>
      <c r="C566">
        <v>42682</v>
      </c>
      <c r="D566" t="s">
        <v>4699</v>
      </c>
      <c r="E566">
        <v>48387</v>
      </c>
      <c r="F566">
        <v>42672</v>
      </c>
      <c r="G566">
        <v>42669</v>
      </c>
      <c r="H566" t="s">
        <v>31</v>
      </c>
      <c r="I566" t="str">
        <f t="array" ref="I566">IFERROR(_xlfn.XLOOKUP(Tabelle12[[#This Row],[NegotiationID]]&amp;"FinalAccept",Tabelle12[NegotiationID]&amp;Tabelle12[ActionType],Tabelle12[ActionType],,0),_xlfn.XLOOKUP(Tabelle12[[#This Row],[NegotiationID]]&amp;"FinalReject",Tabelle12[NegotiationID]&amp;Tabelle12[ActionType],Tabelle12[ActionType],,0))</f>
        <v>FinalAccept</v>
      </c>
      <c r="J566">
        <v>0.77600000000000002</v>
      </c>
      <c r="K566">
        <v>0.2175</v>
      </c>
      <c r="L566">
        <v>0.99350000000000005</v>
      </c>
      <c r="M566">
        <v>0.5585</v>
      </c>
      <c r="N566">
        <v>165</v>
      </c>
      <c r="O566">
        <v>1029</v>
      </c>
      <c r="P566">
        <v>9</v>
      </c>
      <c r="Q566" s="3" t="s">
        <v>5170</v>
      </c>
    </row>
    <row r="567" ht="15" customHeight="1">
      <c r="A567" t="e">
        <f t="shared" ca="1" si="580"/>
        <v>#VALUE!</v>
      </c>
      <c r="B567" t="e">
        <f t="array" ref="B567" ca="1">_xlfn.XLOOKUP(Tabelle12[[#This Row],[ExperimentID]]&amp;Tabelle12[[#This Row],[NegotiationID]]&amp;Tabelle12[[#This Row],[MessageID]],ALL_IN_ONE[ExperimentID]&amp;ALL_IN_ONE[NegotiationID]&amp;ALL_IN_ONE[MessageID],ALL_IN_ONE[Gesamt_ID],,0)</f>
        <v>#VALUE!</v>
      </c>
      <c r="C567">
        <v>42682</v>
      </c>
      <c r="D567" t="s">
        <v>4699</v>
      </c>
      <c r="E567">
        <v>48436</v>
      </c>
      <c r="F567">
        <v>42669</v>
      </c>
      <c r="G567">
        <v>42672</v>
      </c>
      <c r="H567" t="s">
        <v>31</v>
      </c>
      <c r="I567" t="str">
        <f t="array" ref="I567">IFERROR(_xlfn.XLOOKUP(Tabelle12[[#This Row],[NegotiationID]]&amp;"FinalAccept",Tabelle12[NegotiationID]&amp;Tabelle12[ActionType],Tabelle12[ActionType],,0),_xlfn.XLOOKUP(Tabelle12[[#This Row],[NegotiationID]]&amp;"FinalReject",Tabelle12[NegotiationID]&amp;Tabelle12[ActionType],Tabelle12[ActionType],,0))</f>
        <v>FinalAccept</v>
      </c>
      <c r="J567">
        <v>0.66500000000000004</v>
      </c>
      <c r="K567">
        <v>0.32500000000000001</v>
      </c>
      <c r="L567">
        <v>0.98999999999999999</v>
      </c>
      <c r="M567">
        <v>0.34000000000000002</v>
      </c>
      <c r="N567">
        <v>138</v>
      </c>
      <c r="O567">
        <v>1029</v>
      </c>
      <c r="P567">
        <v>9</v>
      </c>
      <c r="Q567" s="3" t="s">
        <v>5171</v>
      </c>
    </row>
    <row r="568" ht="15" customHeight="1">
      <c r="A568" t="e">
        <f t="shared" ca="1" si="580"/>
        <v>#VALUE!</v>
      </c>
      <c r="B568" t="e">
        <f t="array" ref="B568" ca="1">_xlfn.XLOOKUP(Tabelle12[[#This Row],[ExperimentID]]&amp;Tabelle12[[#This Row],[NegotiationID]]&amp;Tabelle12[[#This Row],[MessageID]],ALL_IN_ONE[ExperimentID]&amp;ALL_IN_ONE[NegotiationID]&amp;ALL_IN_ONE[MessageID],ALL_IN_ONE[Gesamt_ID],,0)</f>
        <v>#VALUE!</v>
      </c>
      <c r="C568">
        <v>42682</v>
      </c>
      <c r="D568" t="s">
        <v>4699</v>
      </c>
      <c r="E568">
        <v>48486</v>
      </c>
      <c r="F568">
        <v>42672</v>
      </c>
      <c r="G568">
        <v>42669</v>
      </c>
      <c r="H568" t="s">
        <v>31</v>
      </c>
      <c r="I568" t="str">
        <f t="array" ref="I568">IFERROR(_xlfn.XLOOKUP(Tabelle12[[#This Row],[NegotiationID]]&amp;"FinalAccept",Tabelle12[NegotiationID]&amp;Tabelle12[ActionType],Tabelle12[ActionType],,0),_xlfn.XLOOKUP(Tabelle12[[#This Row],[NegotiationID]]&amp;"FinalReject",Tabelle12[NegotiationID]&amp;Tabelle12[ActionType],Tabelle12[ActionType],,0))</f>
        <v>FinalAccept</v>
      </c>
      <c r="J568">
        <v>0.59599999999999997</v>
      </c>
      <c r="K568">
        <v>0.46250000000000002</v>
      </c>
      <c r="L568">
        <v>1.0585</v>
      </c>
      <c r="M568">
        <v>0.13350000000000001</v>
      </c>
      <c r="N568">
        <v>214</v>
      </c>
      <c r="O568">
        <v>1029</v>
      </c>
      <c r="P568">
        <v>9</v>
      </c>
      <c r="Q568" s="3" t="s">
        <v>5172</v>
      </c>
    </row>
    <row r="569" ht="15" customHeight="1">
      <c r="A569" t="e">
        <f t="shared" ca="1" si="580"/>
        <v>#VALUE!</v>
      </c>
      <c r="B569" t="e">
        <f t="array" ref="B569" ca="1">_xlfn.XLOOKUP(Tabelle12[[#This Row],[ExperimentID]]&amp;Tabelle12[[#This Row],[NegotiationID]]&amp;Tabelle12[[#This Row],[MessageID]],ALL_IN_ONE[ExperimentID]&amp;ALL_IN_ONE[NegotiationID]&amp;ALL_IN_ONE[MessageID],ALL_IN_ONE[Gesamt_ID],,0)</f>
        <v>#VALUE!</v>
      </c>
      <c r="C569">
        <v>42682</v>
      </c>
      <c r="D569" t="s">
        <v>4699</v>
      </c>
      <c r="E569">
        <v>48629</v>
      </c>
      <c r="F569">
        <v>42669</v>
      </c>
      <c r="G569">
        <v>42672</v>
      </c>
      <c r="H569" t="s">
        <v>31</v>
      </c>
      <c r="I569" t="str">
        <f t="array" ref="I569">IFERROR(_xlfn.XLOOKUP(Tabelle12[[#This Row],[NegotiationID]]&amp;"FinalAccept",Tabelle12[NegotiationID]&amp;Tabelle12[ActionType],Tabelle12[ActionType],,0),_xlfn.XLOOKUP(Tabelle12[[#This Row],[NegotiationID]]&amp;"FinalReject",Tabelle12[NegotiationID]&amp;Tabelle12[ActionType],Tabelle12[ActionType],,0))</f>
        <v>FinalAccept</v>
      </c>
      <c r="J569">
        <v>0.56999999999999995</v>
      </c>
      <c r="K569">
        <v>0.61350000000000005</v>
      </c>
      <c r="L569">
        <v>1.1835</v>
      </c>
      <c r="M569">
        <v>0.043499999999999997</v>
      </c>
      <c r="N569">
        <v>152</v>
      </c>
      <c r="O569">
        <v>1029</v>
      </c>
      <c r="P569">
        <v>9</v>
      </c>
      <c r="Q569" s="3" t="s">
        <v>5173</v>
      </c>
    </row>
    <row r="570" ht="15" customHeight="1">
      <c r="A570" t="e">
        <f t="shared" ca="1" si="580"/>
        <v>#VALUE!</v>
      </c>
      <c r="B570" t="e">
        <f t="array" ref="B570" ca="1">_xlfn.XLOOKUP(Tabelle12[[#This Row],[ExperimentID]]&amp;Tabelle12[[#This Row],[NegotiationID]]&amp;Tabelle12[[#This Row],[MessageID]],ALL_IN_ONE[ExperimentID]&amp;ALL_IN_ONE[NegotiationID]&amp;ALL_IN_ONE[MessageID],ALL_IN_ONE[Gesamt_ID],,0)</f>
        <v>#VALUE!</v>
      </c>
      <c r="C570">
        <v>42682</v>
      </c>
      <c r="D570" t="s">
        <v>4699</v>
      </c>
      <c r="E570">
        <v>48858</v>
      </c>
      <c r="F570">
        <v>42672</v>
      </c>
      <c r="G570">
        <v>42669</v>
      </c>
      <c r="H570" t="s">
        <v>20</v>
      </c>
      <c r="I570" t="str">
        <f t="array" ref="I570">IFERROR(_xlfn.XLOOKUP(Tabelle12[[#This Row],[NegotiationID]]&amp;"FinalAccept",Tabelle12[NegotiationID]&amp;Tabelle12[ActionType],Tabelle12[ActionType],,0),_xlfn.XLOOKUP(Tabelle12[[#This Row],[NegotiationID]]&amp;"FinalReject",Tabelle12[NegotiationID]&amp;Tabelle12[ActionType],Tabelle12[ActionType],,0))</f>
        <v>FinalAccept</v>
      </c>
      <c r="J570">
        <v>0.61350000000000005</v>
      </c>
      <c r="K570">
        <v>0.56999999999999995</v>
      </c>
      <c r="L570">
        <v>1.1835</v>
      </c>
      <c r="M570">
        <v>0.043499999999999997</v>
      </c>
      <c r="N570">
        <v>50</v>
      </c>
      <c r="O570">
        <v>1029</v>
      </c>
      <c r="P570">
        <v>9</v>
      </c>
      <c r="Q570" s="3" t="s">
        <v>5174</v>
      </c>
    </row>
    <row r="571" ht="14.5" hidden="1">
      <c r="A571" t="e">
        <f t="shared" ca="1" si="580"/>
        <v>#VALUE!</v>
      </c>
      <c r="B571" t="e">
        <f t="array" ref="B571" ca="1">_xlfn.XLOOKUP(Tabelle12[[#This Row],[ExperimentID]]&amp;Tabelle12[[#This Row],[NegotiationID]]&amp;Tabelle12[[#This Row],[MessageID]],ALL_IN_ONE[ExperimentID]&amp;ALL_IN_ONE[NegotiationID]&amp;ALL_IN_ONE[MessageID],ALL_IN_ONE[Gesamt_ID],,0)</f>
        <v>#VALUE!</v>
      </c>
      <c r="C571">
        <v>42710</v>
      </c>
      <c r="D571" t="s">
        <v>4699</v>
      </c>
      <c r="E571">
        <v>42711</v>
      </c>
      <c r="H571" t="s">
        <v>6019</v>
      </c>
      <c r="I571" t="str">
        <f t="array" ref="I571">IFERROR(_xlfn.XLOOKUP(Tabelle12[[#This Row],[NegotiationID]]&amp;"FinalAccept",Tabelle12[NegotiationID]&amp;Tabelle12[ActionType],Tabelle12[ActionType],,0),_xlfn.XLOOKUP(Tabelle12[[#This Row],[NegotiationID]]&amp;"FinalReject",Tabelle12[NegotiationID]&amp;Tabelle12[ActionType],Tabelle12[ActionType],,0))</f>
        <v>FinalAccept</v>
      </c>
      <c r="N571">
        <v>21</v>
      </c>
      <c r="O571">
        <v>1995</v>
      </c>
      <c r="P571">
        <v>9</v>
      </c>
    </row>
    <row r="572" ht="15" customHeight="1">
      <c r="A572" t="e">
        <f t="shared" ca="1" si="580"/>
        <v>#VALUE!</v>
      </c>
      <c r="B572" t="e">
        <f t="array" ref="B572" ca="1">_xlfn.XLOOKUP(Tabelle12[[#This Row],[ExperimentID]]&amp;Tabelle12[[#This Row],[NegotiationID]]&amp;Tabelle12[[#This Row],[MessageID]],ALL_IN_ONE[ExperimentID]&amp;ALL_IN_ONE[NegotiationID]&amp;ALL_IN_ONE[MessageID],ALL_IN_ONE[Gesamt_ID],,0)</f>
        <v>#VALUE!</v>
      </c>
      <c r="C572">
        <v>42710</v>
      </c>
      <c r="D572" t="s">
        <v>4699</v>
      </c>
      <c r="E572">
        <v>47602</v>
      </c>
      <c r="F572">
        <v>42697</v>
      </c>
      <c r="G572">
        <v>42700</v>
      </c>
      <c r="H572" t="s">
        <v>158</v>
      </c>
      <c r="I572" t="str">
        <f t="array" ref="I572">IFERROR(_xlfn.XLOOKUP(Tabelle12[[#This Row],[NegotiationID]]&amp;"FinalAccept",Tabelle12[NegotiationID]&amp;Tabelle12[ActionType],Tabelle12[ActionType],,0),_xlfn.XLOOKUP(Tabelle12[[#This Row],[NegotiationID]]&amp;"FinalReject",Tabelle12[NegotiationID]&amp;Tabelle12[ActionType],Tabelle12[ActionType],,0))</f>
        <v>FinalAccept</v>
      </c>
      <c r="J572">
        <v>1</v>
      </c>
      <c r="K572">
        <v>0.76000000000000001</v>
      </c>
      <c r="L572">
        <v>1.76</v>
      </c>
      <c r="M572">
        <v>0.23999999999999999</v>
      </c>
      <c r="N572">
        <v>149</v>
      </c>
      <c r="O572">
        <v>1995</v>
      </c>
      <c r="P572">
        <v>9</v>
      </c>
      <c r="Q572" s="3" t="s">
        <v>5175</v>
      </c>
    </row>
    <row r="573" ht="15" customHeight="1">
      <c r="A573" t="e">
        <f t="shared" ca="1" si="580"/>
        <v>#VALUE!</v>
      </c>
      <c r="B573" t="e">
        <f t="array" ref="B573" ca="1">_xlfn.XLOOKUP(Tabelle12[[#This Row],[ExperimentID]]&amp;Tabelle12[[#This Row],[NegotiationID]]&amp;Tabelle12[[#This Row],[MessageID]],ALL_IN_ONE[ExperimentID]&amp;ALL_IN_ONE[NegotiationID]&amp;ALL_IN_ONE[MessageID],ALL_IN_ONE[Gesamt_ID],,0)</f>
        <v>#VALUE!</v>
      </c>
      <c r="C573">
        <v>42710</v>
      </c>
      <c r="D573" t="s">
        <v>4699</v>
      </c>
      <c r="E573">
        <v>48244</v>
      </c>
      <c r="F573">
        <v>42700</v>
      </c>
      <c r="G573">
        <v>42697</v>
      </c>
      <c r="H573" t="s">
        <v>31</v>
      </c>
      <c r="I573" t="str">
        <f t="array" ref="I573">IFERROR(_xlfn.XLOOKUP(Tabelle12[[#This Row],[NegotiationID]]&amp;"FinalAccept",Tabelle12[NegotiationID]&amp;Tabelle12[ActionType],Tabelle12[ActionType],,0),_xlfn.XLOOKUP(Tabelle12[[#This Row],[NegotiationID]]&amp;"FinalReject",Tabelle12[NegotiationID]&amp;Tabelle12[ActionType],Tabelle12[ActionType],,0))</f>
        <v>FinalAccept</v>
      </c>
      <c r="J573">
        <v>0.92000000000000004</v>
      </c>
      <c r="K573">
        <v>0.1067</v>
      </c>
      <c r="L573">
        <v>1.0266999999999999</v>
      </c>
      <c r="M573">
        <v>0.81330000000000002</v>
      </c>
      <c r="N573">
        <v>409</v>
      </c>
      <c r="O573">
        <v>1995</v>
      </c>
      <c r="P573">
        <v>9</v>
      </c>
      <c r="Q573" s="3" t="s">
        <v>5176</v>
      </c>
    </row>
    <row r="574" ht="15" customHeight="1">
      <c r="A574" t="e">
        <f t="shared" ca="1" si="580"/>
        <v>#VALUE!</v>
      </c>
      <c r="B574" t="e">
        <f t="array" ref="B574" ca="1">_xlfn.XLOOKUP(Tabelle12[[#This Row],[ExperimentID]]&amp;Tabelle12[[#This Row],[NegotiationID]]&amp;Tabelle12[[#This Row],[MessageID]],ALL_IN_ONE[ExperimentID]&amp;ALL_IN_ONE[NegotiationID]&amp;ALL_IN_ONE[MessageID],ALL_IN_ONE[Gesamt_ID],,0)</f>
        <v>#VALUE!</v>
      </c>
      <c r="C574">
        <v>42710</v>
      </c>
      <c r="D574" t="s">
        <v>4699</v>
      </c>
      <c r="E574">
        <v>48307</v>
      </c>
      <c r="F574">
        <v>42697</v>
      </c>
      <c r="G574">
        <v>42700</v>
      </c>
      <c r="H574" t="s">
        <v>31</v>
      </c>
      <c r="I574" t="str">
        <f t="array" ref="I574">IFERROR(_xlfn.XLOOKUP(Tabelle12[[#This Row],[NegotiationID]]&amp;"FinalAccept",Tabelle12[NegotiationID]&amp;Tabelle12[ActionType],Tabelle12[ActionType],,0),_xlfn.XLOOKUP(Tabelle12[[#This Row],[NegotiationID]]&amp;"FinalReject",Tabelle12[NegotiationID]&amp;Tabelle12[ActionType],Tabelle12[ActionType],,0))</f>
        <v>FinalAccept</v>
      </c>
      <c r="J574">
        <v>0.90000000000000002</v>
      </c>
      <c r="K574">
        <v>0.1225</v>
      </c>
      <c r="L574">
        <v>1.0225</v>
      </c>
      <c r="M574">
        <v>0.77749999999999997</v>
      </c>
      <c r="N574">
        <v>428</v>
      </c>
      <c r="O574">
        <v>1995</v>
      </c>
      <c r="P574">
        <v>9</v>
      </c>
      <c r="Q574" s="3" t="s">
        <v>5177</v>
      </c>
    </row>
    <row r="575" ht="15" customHeight="1">
      <c r="A575" t="e">
        <f t="shared" ca="1" si="580"/>
        <v>#VALUE!</v>
      </c>
      <c r="B575" t="e">
        <f t="array" ref="B575" ca="1">_xlfn.XLOOKUP(Tabelle12[[#This Row],[ExperimentID]]&amp;Tabelle12[[#This Row],[NegotiationID]]&amp;Tabelle12[[#This Row],[MessageID]],ALL_IN_ONE[ExperimentID]&amp;ALL_IN_ONE[NegotiationID]&amp;ALL_IN_ONE[MessageID],ALL_IN_ONE[Gesamt_ID],,0)</f>
        <v>#VALUE!</v>
      </c>
      <c r="C575">
        <v>42710</v>
      </c>
      <c r="D575" t="s">
        <v>4699</v>
      </c>
      <c r="E575">
        <v>48383</v>
      </c>
      <c r="F575">
        <v>42700</v>
      </c>
      <c r="G575">
        <v>42697</v>
      </c>
      <c r="H575" t="s">
        <v>31</v>
      </c>
      <c r="I575" t="str">
        <f t="array" ref="I575">IFERROR(_xlfn.XLOOKUP(Tabelle12[[#This Row],[NegotiationID]]&amp;"FinalAccept",Tabelle12[NegotiationID]&amp;Tabelle12[ActionType],Tabelle12[ActionType],,0),_xlfn.XLOOKUP(Tabelle12[[#This Row],[NegotiationID]]&amp;"FinalReject",Tabelle12[NegotiationID]&amp;Tabelle12[ActionType],Tabelle12[ActionType],,0))</f>
        <v>FinalAccept</v>
      </c>
      <c r="J575">
        <v>0.66749999999999998</v>
      </c>
      <c r="K575">
        <v>0.23080000000000001</v>
      </c>
      <c r="L575">
        <v>0.89829999999999999</v>
      </c>
      <c r="M575">
        <v>0.43669999999999998</v>
      </c>
      <c r="N575">
        <v>306</v>
      </c>
      <c r="O575">
        <v>1995</v>
      </c>
      <c r="P575">
        <v>9</v>
      </c>
      <c r="Q575" s="3" t="s">
        <v>5178</v>
      </c>
    </row>
    <row r="576" ht="15" customHeight="1">
      <c r="A576" t="e">
        <f t="shared" ca="1" si="580"/>
        <v>#VALUE!</v>
      </c>
      <c r="B576" t="e">
        <f t="array" ref="B576" ca="1">_xlfn.XLOOKUP(Tabelle12[[#This Row],[ExperimentID]]&amp;Tabelle12[[#This Row],[NegotiationID]]&amp;Tabelle12[[#This Row],[MessageID]],ALL_IN_ONE[ExperimentID]&amp;ALL_IN_ONE[NegotiationID]&amp;ALL_IN_ONE[MessageID],ALL_IN_ONE[Gesamt_ID],,0)</f>
        <v>#VALUE!</v>
      </c>
      <c r="C576">
        <v>42710</v>
      </c>
      <c r="D576" t="s">
        <v>4699</v>
      </c>
      <c r="E576">
        <v>48553</v>
      </c>
      <c r="F576">
        <v>42697</v>
      </c>
      <c r="G576">
        <v>42700</v>
      </c>
      <c r="H576" t="s">
        <v>31</v>
      </c>
      <c r="I576" t="str">
        <f t="array" ref="I576">IFERROR(_xlfn.XLOOKUP(Tabelle12[[#This Row],[NegotiationID]]&amp;"FinalAccept",Tabelle12[NegotiationID]&amp;Tabelle12[ActionType],Tabelle12[ActionType],,0),_xlfn.XLOOKUP(Tabelle12[[#This Row],[NegotiationID]]&amp;"FinalReject",Tabelle12[NegotiationID]&amp;Tabelle12[ActionType],Tabelle12[ActionType],,0))</f>
        <v>FinalAccept</v>
      </c>
      <c r="J576">
        <v>0.64329999999999998</v>
      </c>
      <c r="K576">
        <v>0.51100000000000001</v>
      </c>
      <c r="L576">
        <v>1.1543000000000001</v>
      </c>
      <c r="M576">
        <v>0.1323</v>
      </c>
      <c r="N576">
        <v>325</v>
      </c>
      <c r="O576">
        <v>1995</v>
      </c>
      <c r="P576">
        <v>9</v>
      </c>
      <c r="Q576" s="3" t="s">
        <v>5179</v>
      </c>
    </row>
    <row r="577" ht="15" customHeight="1">
      <c r="A577" t="e">
        <f t="shared" ca="1" si="580"/>
        <v>#VALUE!</v>
      </c>
      <c r="B577" t="e">
        <f t="array" ref="B577" ca="1">_xlfn.XLOOKUP(Tabelle12[[#This Row],[ExperimentID]]&amp;Tabelle12[[#This Row],[NegotiationID]]&amp;Tabelle12[[#This Row],[MessageID]],ALL_IN_ONE[ExperimentID]&amp;ALL_IN_ONE[NegotiationID]&amp;ALL_IN_ONE[MessageID],ALL_IN_ONE[Gesamt_ID],,0)</f>
        <v>#VALUE!</v>
      </c>
      <c r="C577">
        <v>42710</v>
      </c>
      <c r="D577" t="s">
        <v>4699</v>
      </c>
      <c r="E577">
        <v>48677</v>
      </c>
      <c r="F577">
        <v>42700</v>
      </c>
      <c r="G577">
        <v>42697</v>
      </c>
      <c r="H577" t="s">
        <v>31</v>
      </c>
      <c r="I577" t="str">
        <f t="array" ref="I577">IFERROR(_xlfn.XLOOKUP(Tabelle12[[#This Row],[NegotiationID]]&amp;"FinalAccept",Tabelle12[NegotiationID]&amp;Tabelle12[ActionType],Tabelle12[ActionType],,0),_xlfn.XLOOKUP(Tabelle12[[#This Row],[NegotiationID]]&amp;"FinalReject",Tabelle12[NegotiationID]&amp;Tabelle12[ActionType],Tabelle12[ActionType],,0))</f>
        <v>FinalAccept</v>
      </c>
      <c r="J577">
        <v>0.55100000000000005</v>
      </c>
      <c r="K577">
        <v>0.58999999999999997</v>
      </c>
      <c r="L577">
        <v>1.141</v>
      </c>
      <c r="M577">
        <v>0.039</v>
      </c>
      <c r="N577">
        <v>186</v>
      </c>
      <c r="O577">
        <v>1995</v>
      </c>
      <c r="P577">
        <v>9</v>
      </c>
      <c r="Q577" s="3" t="s">
        <v>5180</v>
      </c>
    </row>
    <row r="578" ht="15" customHeight="1">
      <c r="A578" t="e">
        <f t="shared" ref="A578:A641" ca="1" si="581">MID(CELL("Dateiname",$A$1),FIND("]",CELL("Dateiname",$A$1))+1,31)</f>
        <v>#VALUE!</v>
      </c>
      <c r="B578" t="e">
        <f t="array" ref="B578" ca="1">_xlfn.XLOOKUP(Tabelle12[[#This Row],[ExperimentID]]&amp;Tabelle12[[#This Row],[NegotiationID]]&amp;Tabelle12[[#This Row],[MessageID]],ALL_IN_ONE[ExperimentID]&amp;ALL_IN_ONE[NegotiationID]&amp;ALL_IN_ONE[MessageID],ALL_IN_ONE[Gesamt_ID],,0)</f>
        <v>#VALUE!</v>
      </c>
      <c r="C578">
        <v>42710</v>
      </c>
      <c r="D578" t="s">
        <v>4699</v>
      </c>
      <c r="E578">
        <v>49042</v>
      </c>
      <c r="F578">
        <v>42697</v>
      </c>
      <c r="G578">
        <v>42700</v>
      </c>
      <c r="H578" t="s">
        <v>31</v>
      </c>
      <c r="I578" t="str">
        <f t="array" ref="I578">IFERROR(_xlfn.XLOOKUP(Tabelle12[[#This Row],[NegotiationID]]&amp;"FinalAccept",Tabelle12[NegotiationID]&amp;Tabelle12[ActionType],Tabelle12[ActionType],,0),_xlfn.XLOOKUP(Tabelle12[[#This Row],[NegotiationID]]&amp;"FinalReject",Tabelle12[NegotiationID]&amp;Tabelle12[ActionType],Tabelle12[ActionType],,0))</f>
        <v>FinalAccept</v>
      </c>
      <c r="J578">
        <v>0.61270000000000002</v>
      </c>
      <c r="K578">
        <v>0.58150000000000002</v>
      </c>
      <c r="L578">
        <v>1.1941999999999999</v>
      </c>
      <c r="M578">
        <v>0.031199999999999999</v>
      </c>
      <c r="N578">
        <v>79</v>
      </c>
      <c r="O578">
        <v>1995</v>
      </c>
      <c r="P578">
        <v>9</v>
      </c>
      <c r="Q578" s="3" t="s">
        <v>5181</v>
      </c>
    </row>
    <row r="579" ht="15" customHeight="1">
      <c r="A579" t="e">
        <f t="shared" ca="1" si="581"/>
        <v>#VALUE!</v>
      </c>
      <c r="B579" t="e">
        <f t="array" ref="B579" ca="1">_xlfn.XLOOKUP(Tabelle12[[#This Row],[ExperimentID]]&amp;Tabelle12[[#This Row],[NegotiationID]]&amp;Tabelle12[[#This Row],[MessageID]],ALL_IN_ONE[ExperimentID]&amp;ALL_IN_ONE[NegotiationID]&amp;ALL_IN_ONE[MessageID],ALL_IN_ONE[Gesamt_ID],,0)</f>
        <v>#VALUE!</v>
      </c>
      <c r="C579">
        <v>42710</v>
      </c>
      <c r="D579" t="s">
        <v>4699</v>
      </c>
      <c r="E579">
        <v>49245</v>
      </c>
      <c r="F579">
        <v>42700</v>
      </c>
      <c r="G579">
        <v>42697</v>
      </c>
      <c r="H579" t="s">
        <v>20</v>
      </c>
      <c r="I579" t="str">
        <f t="array" ref="I579">IFERROR(_xlfn.XLOOKUP(Tabelle12[[#This Row],[NegotiationID]]&amp;"FinalAccept",Tabelle12[NegotiationID]&amp;Tabelle12[ActionType],Tabelle12[ActionType],,0),_xlfn.XLOOKUP(Tabelle12[[#This Row],[NegotiationID]]&amp;"FinalReject",Tabelle12[NegotiationID]&amp;Tabelle12[ActionType],Tabelle12[ActionType],,0))</f>
        <v>FinalAccept</v>
      </c>
      <c r="J579">
        <v>0.58150000000000002</v>
      </c>
      <c r="K579">
        <v>0.61270000000000002</v>
      </c>
      <c r="L579">
        <v>1.1941999999999999</v>
      </c>
      <c r="M579">
        <v>0.031199999999999999</v>
      </c>
      <c r="N579">
        <v>92</v>
      </c>
      <c r="O579">
        <v>1995</v>
      </c>
      <c r="P579">
        <v>9</v>
      </c>
      <c r="Q579" s="3" t="s">
        <v>5182</v>
      </c>
    </row>
    <row r="580" ht="14.5" hidden="1">
      <c r="A580" t="e">
        <f t="shared" ca="1" si="581"/>
        <v>#VALUE!</v>
      </c>
      <c r="B580" t="e">
        <f t="array" ref="B580" ca="1">_xlfn.XLOOKUP(Tabelle12[[#This Row],[ExperimentID]]&amp;Tabelle12[[#This Row],[NegotiationID]]&amp;Tabelle12[[#This Row],[MessageID]],ALL_IN_ONE[ExperimentID]&amp;ALL_IN_ONE[NegotiationID]&amp;ALL_IN_ONE[MessageID],ALL_IN_ONE[Gesamt_ID],,0)</f>
        <v>#VALUE!</v>
      </c>
      <c r="C580">
        <v>42738</v>
      </c>
      <c r="D580" t="s">
        <v>4699</v>
      </c>
      <c r="E580">
        <v>42739</v>
      </c>
      <c r="H580" t="s">
        <v>6019</v>
      </c>
      <c r="I580" t="str">
        <f t="array" ref="I580">IFERROR(_xlfn.XLOOKUP(Tabelle12[[#This Row],[NegotiationID]]&amp;"FinalAccept",Tabelle12[NegotiationID]&amp;Tabelle12[ActionType],Tabelle12[ActionType],,0),_xlfn.XLOOKUP(Tabelle12[[#This Row],[NegotiationID]]&amp;"FinalReject",Tabelle12[NegotiationID]&amp;Tabelle12[ActionType],Tabelle12[ActionType],,0))</f>
        <v>FinalAccept</v>
      </c>
      <c r="N580">
        <v>21</v>
      </c>
      <c r="O580">
        <v>2620</v>
      </c>
      <c r="P580">
        <v>10</v>
      </c>
    </row>
    <row r="581" ht="15" customHeight="1">
      <c r="A581" t="e">
        <f t="shared" ca="1" si="581"/>
        <v>#VALUE!</v>
      </c>
      <c r="B581" t="e">
        <f t="array" ref="B581" ca="1">_xlfn.XLOOKUP(Tabelle12[[#This Row],[ExperimentID]]&amp;Tabelle12[[#This Row],[NegotiationID]]&amp;Tabelle12[[#This Row],[MessageID]],ALL_IN_ONE[ExperimentID]&amp;ALL_IN_ONE[NegotiationID]&amp;ALL_IN_ONE[MessageID],ALL_IN_ONE[Gesamt_ID],,0)</f>
        <v>#VALUE!</v>
      </c>
      <c r="C581">
        <v>42738</v>
      </c>
      <c r="D581" t="s">
        <v>4699</v>
      </c>
      <c r="E581">
        <v>47447</v>
      </c>
      <c r="F581">
        <v>42725</v>
      </c>
      <c r="G581">
        <v>42728</v>
      </c>
      <c r="H581" t="s">
        <v>19</v>
      </c>
      <c r="I581" t="str">
        <f t="array" ref="I581">IFERROR(_xlfn.XLOOKUP(Tabelle12[[#This Row],[NegotiationID]]&amp;"FinalAccept",Tabelle12[NegotiationID]&amp;Tabelle12[ActionType],Tabelle12[ActionType],,0),_xlfn.XLOOKUP(Tabelle12[[#This Row],[NegotiationID]]&amp;"FinalReject",Tabelle12[NegotiationID]&amp;Tabelle12[ActionType],Tabelle12[ActionType],,0))</f>
        <v>FinalAccept</v>
      </c>
      <c r="J581">
        <v>0.87250000000000005</v>
      </c>
      <c r="K581">
        <v>0.044999999999999998</v>
      </c>
      <c r="L581">
        <v>0.91749999999999998</v>
      </c>
      <c r="M581">
        <v>0.82750000000000001</v>
      </c>
      <c r="N581">
        <v>944</v>
      </c>
      <c r="O581">
        <v>2620</v>
      </c>
      <c r="P581">
        <v>10</v>
      </c>
      <c r="Q581" s="3" t="s">
        <v>5183</v>
      </c>
    </row>
    <row r="582" ht="15" customHeight="1">
      <c r="A582" t="e">
        <f t="shared" ca="1" si="581"/>
        <v>#VALUE!</v>
      </c>
      <c r="B582" t="e">
        <f t="array" ref="B582" ca="1">_xlfn.XLOOKUP(Tabelle12[[#This Row],[ExperimentID]]&amp;Tabelle12[[#This Row],[NegotiationID]]&amp;Tabelle12[[#This Row],[MessageID]],ALL_IN_ONE[ExperimentID]&amp;ALL_IN_ONE[NegotiationID]&amp;ALL_IN_ONE[MessageID],ALL_IN_ONE[Gesamt_ID],,0)</f>
        <v>#VALUE!</v>
      </c>
      <c r="C582">
        <v>42738</v>
      </c>
      <c r="D582" t="s">
        <v>4699</v>
      </c>
      <c r="E582">
        <v>47950</v>
      </c>
      <c r="F582">
        <v>42728</v>
      </c>
      <c r="G582">
        <v>42725</v>
      </c>
      <c r="H582" t="s">
        <v>31</v>
      </c>
      <c r="I582" t="str">
        <f t="array" ref="I582">IFERROR(_xlfn.XLOOKUP(Tabelle12[[#This Row],[NegotiationID]]&amp;"FinalAccept",Tabelle12[NegotiationID]&amp;Tabelle12[ActionType],Tabelle12[ActionType],,0),_xlfn.XLOOKUP(Tabelle12[[#This Row],[NegotiationID]]&amp;"FinalReject",Tabelle12[NegotiationID]&amp;Tabelle12[ActionType],Tabelle12[ActionType],,0))</f>
        <v>FinalAccept</v>
      </c>
      <c r="J582">
        <v>1</v>
      </c>
      <c r="K582">
        <v>0</v>
      </c>
      <c r="L582">
        <v>1</v>
      </c>
      <c r="M582">
        <v>1</v>
      </c>
      <c r="N582">
        <v>165</v>
      </c>
      <c r="O582">
        <v>2620</v>
      </c>
      <c r="P582">
        <v>10</v>
      </c>
      <c r="Q582" s="3" t="s">
        <v>5184</v>
      </c>
    </row>
    <row r="583" ht="15" customHeight="1">
      <c r="A583" t="e">
        <f t="shared" ca="1" si="581"/>
        <v>#VALUE!</v>
      </c>
      <c r="B583" t="e">
        <f t="array" ref="B583" ca="1">_xlfn.XLOOKUP(Tabelle12[[#This Row],[ExperimentID]]&amp;Tabelle12[[#This Row],[NegotiationID]]&amp;Tabelle12[[#This Row],[MessageID]],ALL_IN_ONE[ExperimentID]&amp;ALL_IN_ONE[NegotiationID]&amp;ALL_IN_ONE[MessageID],ALL_IN_ONE[Gesamt_ID],,0)</f>
        <v>#VALUE!</v>
      </c>
      <c r="C583">
        <v>42738</v>
      </c>
      <c r="D583" t="s">
        <v>4699</v>
      </c>
      <c r="E583">
        <v>48017</v>
      </c>
      <c r="F583">
        <v>42725</v>
      </c>
      <c r="G583">
        <v>42728</v>
      </c>
      <c r="H583" t="s">
        <v>31</v>
      </c>
      <c r="I583" t="str">
        <f t="array" ref="I583">IFERROR(_xlfn.XLOOKUP(Tabelle12[[#This Row],[NegotiationID]]&amp;"FinalAccept",Tabelle12[NegotiationID]&amp;Tabelle12[ActionType],Tabelle12[ActionType],,0),_xlfn.XLOOKUP(Tabelle12[[#This Row],[NegotiationID]]&amp;"FinalReject",Tabelle12[NegotiationID]&amp;Tabelle12[ActionType],Tabelle12[ActionType],,0))</f>
        <v>FinalAccept</v>
      </c>
      <c r="J583">
        <v>0.74580000000000002</v>
      </c>
      <c r="K583">
        <v>0.316</v>
      </c>
      <c r="L583">
        <v>1.0618000000000001</v>
      </c>
      <c r="M583">
        <v>0.42980000000000002</v>
      </c>
      <c r="N583">
        <v>207</v>
      </c>
      <c r="O583">
        <v>2620</v>
      </c>
      <c r="P583">
        <v>10</v>
      </c>
      <c r="Q583" s="3" t="s">
        <v>5185</v>
      </c>
    </row>
    <row r="584" ht="15" customHeight="1">
      <c r="A584" t="e">
        <f t="shared" ca="1" si="581"/>
        <v>#VALUE!</v>
      </c>
      <c r="B584" t="e">
        <f t="array" ref="B584" ca="1">_xlfn.XLOOKUP(Tabelle12[[#This Row],[ExperimentID]]&amp;Tabelle12[[#This Row],[NegotiationID]]&amp;Tabelle12[[#This Row],[MessageID]],ALL_IN_ONE[ExperimentID]&amp;ALL_IN_ONE[NegotiationID]&amp;ALL_IN_ONE[MessageID],ALL_IN_ONE[Gesamt_ID],,0)</f>
        <v>#VALUE!</v>
      </c>
      <c r="C584">
        <v>42738</v>
      </c>
      <c r="D584" t="s">
        <v>4699</v>
      </c>
      <c r="E584">
        <v>48207</v>
      </c>
      <c r="F584">
        <v>42728</v>
      </c>
      <c r="G584">
        <v>42725</v>
      </c>
      <c r="H584" t="s">
        <v>31</v>
      </c>
      <c r="I584" t="str">
        <f t="array" ref="I584">IFERROR(_xlfn.XLOOKUP(Tabelle12[[#This Row],[NegotiationID]]&amp;"FinalAccept",Tabelle12[NegotiationID]&amp;Tabelle12[ActionType],Tabelle12[ActionType],,0),_xlfn.XLOOKUP(Tabelle12[[#This Row],[NegotiationID]]&amp;"FinalReject",Tabelle12[NegotiationID]&amp;Tabelle12[ActionType],Tabelle12[ActionType],,0))</f>
        <v>FinalAccept</v>
      </c>
      <c r="J584">
        <v>0.67449999999999999</v>
      </c>
      <c r="K584">
        <v>0.3453</v>
      </c>
      <c r="L584">
        <v>1.0198</v>
      </c>
      <c r="M584">
        <v>0.32919999999999999</v>
      </c>
      <c r="N584">
        <v>274</v>
      </c>
      <c r="O584">
        <v>2620</v>
      </c>
      <c r="P584">
        <v>10</v>
      </c>
      <c r="Q584" s="3" t="s">
        <v>5186</v>
      </c>
    </row>
    <row r="585" ht="15" customHeight="1">
      <c r="A585" t="e">
        <f t="shared" ca="1" si="581"/>
        <v>#VALUE!</v>
      </c>
      <c r="B585" t="e">
        <f t="array" ref="B585" ca="1">_xlfn.XLOOKUP(Tabelle12[[#This Row],[ExperimentID]]&amp;Tabelle12[[#This Row],[NegotiationID]]&amp;Tabelle12[[#This Row],[MessageID]],ALL_IN_ONE[ExperimentID]&amp;ALL_IN_ONE[NegotiationID]&amp;ALL_IN_ONE[MessageID],ALL_IN_ONE[Gesamt_ID],,0)</f>
        <v>#VALUE!</v>
      </c>
      <c r="C585">
        <v>42738</v>
      </c>
      <c r="D585" t="s">
        <v>4699</v>
      </c>
      <c r="E585">
        <v>48223</v>
      </c>
      <c r="F585">
        <v>42725</v>
      </c>
      <c r="G585">
        <v>42728</v>
      </c>
      <c r="H585" t="s">
        <v>31</v>
      </c>
      <c r="I585" t="str">
        <f t="array" ref="I585">IFERROR(_xlfn.XLOOKUP(Tabelle12[[#This Row],[NegotiationID]]&amp;"FinalAccept",Tabelle12[NegotiationID]&amp;Tabelle12[ActionType],Tabelle12[ActionType],,0),_xlfn.XLOOKUP(Tabelle12[[#This Row],[NegotiationID]]&amp;"FinalReject",Tabelle12[NegotiationID]&amp;Tabelle12[ActionType],Tabelle12[ActionType],,0))</f>
        <v>FinalAccept</v>
      </c>
      <c r="J585">
        <v>0.63170000000000004</v>
      </c>
      <c r="K585">
        <v>0.43099999999999999</v>
      </c>
      <c r="L585">
        <v>1.0627</v>
      </c>
      <c r="M585">
        <v>0.20069999999999999</v>
      </c>
      <c r="N585">
        <v>222</v>
      </c>
      <c r="O585">
        <v>2620</v>
      </c>
      <c r="P585">
        <v>10</v>
      </c>
      <c r="Q585" s="3" t="s">
        <v>5187</v>
      </c>
    </row>
    <row r="586" ht="15" customHeight="1">
      <c r="A586" t="e">
        <f t="shared" ca="1" si="581"/>
        <v>#VALUE!</v>
      </c>
      <c r="B586" t="e">
        <f t="array" ref="B586" ca="1">_xlfn.XLOOKUP(Tabelle12[[#This Row],[ExperimentID]]&amp;Tabelle12[[#This Row],[NegotiationID]]&amp;Tabelle12[[#This Row],[MessageID]],ALL_IN_ONE[ExperimentID]&amp;ALL_IN_ONE[NegotiationID]&amp;ALL_IN_ONE[MessageID],ALL_IN_ONE[Gesamt_ID],,0)</f>
        <v>#VALUE!</v>
      </c>
      <c r="C586">
        <v>42738</v>
      </c>
      <c r="D586" t="s">
        <v>4699</v>
      </c>
      <c r="E586">
        <v>48562</v>
      </c>
      <c r="F586">
        <v>42728</v>
      </c>
      <c r="G586">
        <v>42725</v>
      </c>
      <c r="H586" t="s">
        <v>31</v>
      </c>
      <c r="I586" t="str">
        <f t="array" ref="I586">IFERROR(_xlfn.XLOOKUP(Tabelle12[[#This Row],[NegotiationID]]&amp;"FinalAccept",Tabelle12[NegotiationID]&amp;Tabelle12[ActionType],Tabelle12[ActionType],,0),_xlfn.XLOOKUP(Tabelle12[[#This Row],[NegotiationID]]&amp;"FinalReject",Tabelle12[NegotiationID]&amp;Tabelle12[ActionType],Tabelle12[ActionType],,0))</f>
        <v>FinalAccept</v>
      </c>
      <c r="J586">
        <v>0.57599999999999996</v>
      </c>
      <c r="K586">
        <v>0.48420000000000002</v>
      </c>
      <c r="L586">
        <v>1.0602</v>
      </c>
      <c r="M586">
        <v>0.091800000000000007</v>
      </c>
      <c r="N586">
        <v>299</v>
      </c>
      <c r="O586">
        <v>2620</v>
      </c>
      <c r="P586">
        <v>10</v>
      </c>
      <c r="Q586" s="3" t="s">
        <v>5188</v>
      </c>
    </row>
    <row r="587" ht="15" customHeight="1">
      <c r="A587" t="e">
        <f t="shared" ca="1" si="581"/>
        <v>#VALUE!</v>
      </c>
      <c r="B587" t="e">
        <f t="array" ref="B587" ca="1">_xlfn.XLOOKUP(Tabelle12[[#This Row],[ExperimentID]]&amp;Tabelle12[[#This Row],[NegotiationID]]&amp;Tabelle12[[#This Row],[MessageID]],ALL_IN_ONE[ExperimentID]&amp;ALL_IN_ONE[NegotiationID]&amp;ALL_IN_ONE[MessageID],ALL_IN_ONE[Gesamt_ID],,0)</f>
        <v>#VALUE!</v>
      </c>
      <c r="C587">
        <v>42738</v>
      </c>
      <c r="D587" t="s">
        <v>4699</v>
      </c>
      <c r="E587">
        <v>48673</v>
      </c>
      <c r="F587">
        <v>42725</v>
      </c>
      <c r="G587">
        <v>42728</v>
      </c>
      <c r="H587" t="s">
        <v>31</v>
      </c>
      <c r="I587" t="str">
        <f t="array" ref="I587">IFERROR(_xlfn.XLOOKUP(Tabelle12[[#This Row],[NegotiationID]]&amp;"FinalAccept",Tabelle12[NegotiationID]&amp;Tabelle12[ActionType],Tabelle12[ActionType],,0),_xlfn.XLOOKUP(Tabelle12[[#This Row],[NegotiationID]]&amp;"FinalReject",Tabelle12[NegotiationID]&amp;Tabelle12[ActionType],Tabelle12[ActionType],,0))</f>
        <v>FinalAccept</v>
      </c>
      <c r="J587">
        <v>0.54669999999999996</v>
      </c>
      <c r="K587">
        <v>0.49099999999999999</v>
      </c>
      <c r="L587">
        <v>1.0377000000000001</v>
      </c>
      <c r="M587">
        <v>0.0557</v>
      </c>
      <c r="N587">
        <v>292</v>
      </c>
      <c r="O587">
        <v>2620</v>
      </c>
      <c r="P587">
        <v>10</v>
      </c>
      <c r="Q587" s="3" t="s">
        <v>5189</v>
      </c>
    </row>
    <row r="588" ht="15" customHeight="1">
      <c r="A588" t="e">
        <f t="shared" ca="1" si="581"/>
        <v>#VALUE!</v>
      </c>
      <c r="B588" t="e">
        <f t="array" ref="B588" ca="1">_xlfn.XLOOKUP(Tabelle12[[#This Row],[ExperimentID]]&amp;Tabelle12[[#This Row],[NegotiationID]]&amp;Tabelle12[[#This Row],[MessageID]],ALL_IN_ONE[ExperimentID]&amp;ALL_IN_ONE[NegotiationID]&amp;ALL_IN_ONE[MessageID],ALL_IN_ONE[Gesamt_ID],,0)</f>
        <v>#VALUE!</v>
      </c>
      <c r="C588">
        <v>42738</v>
      </c>
      <c r="D588" t="s">
        <v>4699</v>
      </c>
      <c r="E588">
        <v>49003</v>
      </c>
      <c r="F588">
        <v>42728</v>
      </c>
      <c r="G588">
        <v>42725</v>
      </c>
      <c r="H588" t="s">
        <v>31</v>
      </c>
      <c r="I588" t="str">
        <f t="array" ref="I588">IFERROR(_xlfn.XLOOKUP(Tabelle12[[#This Row],[NegotiationID]]&amp;"FinalAccept",Tabelle12[NegotiationID]&amp;Tabelle12[ActionType],Tabelle12[ActionType],,0),_xlfn.XLOOKUP(Tabelle12[[#This Row],[NegotiationID]]&amp;"FinalReject",Tabelle12[NegotiationID]&amp;Tabelle12[ActionType],Tabelle12[ActionType],,0))</f>
        <v>FinalAccept</v>
      </c>
      <c r="J588">
        <v>0.53349999999999997</v>
      </c>
      <c r="K588">
        <v>0.55330000000000001</v>
      </c>
      <c r="L588">
        <v>1.0868</v>
      </c>
      <c r="M588">
        <v>0.019800000000000002</v>
      </c>
      <c r="N588">
        <v>136</v>
      </c>
      <c r="O588">
        <v>2620</v>
      </c>
      <c r="P588">
        <v>10</v>
      </c>
      <c r="Q588" s="3" t="s">
        <v>5190</v>
      </c>
    </row>
    <row r="589" ht="15" customHeight="1">
      <c r="A589" t="e">
        <f t="shared" ca="1" si="581"/>
        <v>#VALUE!</v>
      </c>
      <c r="B589" t="e">
        <f t="array" ref="B589" ca="1">_xlfn.XLOOKUP(Tabelle12[[#This Row],[ExperimentID]]&amp;Tabelle12[[#This Row],[NegotiationID]]&amp;Tabelle12[[#This Row],[MessageID]],ALL_IN_ONE[ExperimentID]&amp;ALL_IN_ONE[NegotiationID]&amp;ALL_IN_ONE[MessageID],ALL_IN_ONE[Gesamt_ID],,0)</f>
        <v>#VALUE!</v>
      </c>
      <c r="C589">
        <v>42738</v>
      </c>
      <c r="D589" t="s">
        <v>4699</v>
      </c>
      <c r="E589">
        <v>49023</v>
      </c>
      <c r="F589">
        <v>42725</v>
      </c>
      <c r="G589">
        <v>42728</v>
      </c>
      <c r="H589" t="s">
        <v>20</v>
      </c>
      <c r="I589" t="str">
        <f t="array" ref="I589">IFERROR(_xlfn.XLOOKUP(Tabelle12[[#This Row],[NegotiationID]]&amp;"FinalAccept",Tabelle12[NegotiationID]&amp;Tabelle12[ActionType],Tabelle12[ActionType],,0),_xlfn.XLOOKUP(Tabelle12[[#This Row],[NegotiationID]]&amp;"FinalReject",Tabelle12[NegotiationID]&amp;Tabelle12[ActionType],Tabelle12[ActionType],,0))</f>
        <v>FinalAccept</v>
      </c>
      <c r="J589">
        <v>0.55330000000000001</v>
      </c>
      <c r="K589">
        <v>0.53349999999999997</v>
      </c>
      <c r="L589">
        <v>1.0868</v>
      </c>
      <c r="M589">
        <v>0.019800000000000002</v>
      </c>
      <c r="N589">
        <v>60</v>
      </c>
      <c r="O589">
        <v>2620</v>
      </c>
      <c r="P589">
        <v>10</v>
      </c>
      <c r="Q589" s="3" t="s">
        <v>5191</v>
      </c>
    </row>
    <row r="590" ht="14.5" hidden="1">
      <c r="A590" t="e">
        <f t="shared" ca="1" si="581"/>
        <v>#VALUE!</v>
      </c>
      <c r="B590" t="e">
        <f t="array" ref="B590" ca="1">_xlfn.XLOOKUP(Tabelle12[[#This Row],[ExperimentID]]&amp;Tabelle12[[#This Row],[NegotiationID]]&amp;Tabelle12[[#This Row],[MessageID]],ALL_IN_ONE[ExperimentID]&amp;ALL_IN_ONE[NegotiationID]&amp;ALL_IN_ONE[MessageID],ALL_IN_ONE[Gesamt_ID],,0)</f>
        <v>#VALUE!</v>
      </c>
      <c r="C590">
        <v>42766</v>
      </c>
      <c r="D590" t="s">
        <v>4699</v>
      </c>
      <c r="E590">
        <v>42767</v>
      </c>
      <c r="H590" t="s">
        <v>6019</v>
      </c>
      <c r="I590" t="str">
        <f t="array" ref="I590">IFERROR(_xlfn.XLOOKUP(Tabelle12[[#This Row],[NegotiationID]]&amp;"FinalAccept",Tabelle12[NegotiationID]&amp;Tabelle12[ActionType],Tabelle12[ActionType],,0),_xlfn.XLOOKUP(Tabelle12[[#This Row],[NegotiationID]]&amp;"FinalReject",Tabelle12[NegotiationID]&amp;Tabelle12[ActionType],Tabelle12[ActionType],,0))</f>
        <v>FinalAccept</v>
      </c>
      <c r="N590">
        <v>21</v>
      </c>
      <c r="O590">
        <v>3566</v>
      </c>
      <c r="P590">
        <v>7</v>
      </c>
    </row>
    <row r="591" ht="15" customHeight="1">
      <c r="A591" t="e">
        <f t="shared" ca="1" si="581"/>
        <v>#VALUE!</v>
      </c>
      <c r="B591" t="e">
        <f t="array" ref="B591" ca="1">_xlfn.XLOOKUP(Tabelle12[[#This Row],[ExperimentID]]&amp;Tabelle12[[#This Row],[NegotiationID]]&amp;Tabelle12[[#This Row],[MessageID]],ALL_IN_ONE[ExperimentID]&amp;ALL_IN_ONE[NegotiationID]&amp;ALL_IN_ONE[MessageID],ALL_IN_ONE[Gesamt_ID],,0)</f>
        <v>#VALUE!</v>
      </c>
      <c r="C591">
        <v>42766</v>
      </c>
      <c r="D591" t="s">
        <v>4699</v>
      </c>
      <c r="E591">
        <v>47512</v>
      </c>
      <c r="F591">
        <v>42753</v>
      </c>
      <c r="G591">
        <v>42756</v>
      </c>
      <c r="H591" t="s">
        <v>19</v>
      </c>
      <c r="I591" t="str">
        <f t="array" ref="I591">IFERROR(_xlfn.XLOOKUP(Tabelle12[[#This Row],[NegotiationID]]&amp;"FinalAccept",Tabelle12[NegotiationID]&amp;Tabelle12[ActionType],Tabelle12[ActionType],,0),_xlfn.XLOOKUP(Tabelle12[[#This Row],[NegotiationID]]&amp;"FinalReject",Tabelle12[NegotiationID]&amp;Tabelle12[ActionType],Tabelle12[ActionType],,0))</f>
        <v>FinalAccept</v>
      </c>
      <c r="J591">
        <v>0.86829999999999996</v>
      </c>
      <c r="K591">
        <v>0.105</v>
      </c>
      <c r="L591">
        <v>0.97330000000000005</v>
      </c>
      <c r="M591">
        <v>0.76329999999999998</v>
      </c>
      <c r="N591">
        <v>645</v>
      </c>
      <c r="O591">
        <v>3566</v>
      </c>
      <c r="P591">
        <v>7</v>
      </c>
      <c r="Q591" s="3" t="s">
        <v>5192</v>
      </c>
    </row>
    <row r="592" ht="15" customHeight="1">
      <c r="A592" t="e">
        <f t="shared" ca="1" si="581"/>
        <v>#VALUE!</v>
      </c>
      <c r="B592" t="e">
        <f t="array" ref="B592" ca="1">_xlfn.XLOOKUP(Tabelle12[[#This Row],[ExperimentID]]&amp;Tabelle12[[#This Row],[NegotiationID]]&amp;Tabelle12[[#This Row],[MessageID]],ALL_IN_ONE[ExperimentID]&amp;ALL_IN_ONE[NegotiationID]&amp;ALL_IN_ONE[MessageID],ALL_IN_ONE[Gesamt_ID],,0)</f>
        <v>#VALUE!</v>
      </c>
      <c r="C592">
        <v>42766</v>
      </c>
      <c r="D592" t="s">
        <v>4699</v>
      </c>
      <c r="E592">
        <v>48123</v>
      </c>
      <c r="F592">
        <v>42756</v>
      </c>
      <c r="G592">
        <v>42753</v>
      </c>
      <c r="H592" t="s">
        <v>31</v>
      </c>
      <c r="I592" t="str">
        <f t="array" ref="I592">IFERROR(_xlfn.XLOOKUP(Tabelle12[[#This Row],[NegotiationID]]&amp;"FinalAccept",Tabelle12[NegotiationID]&amp;Tabelle12[ActionType],Tabelle12[ActionType],,0),_xlfn.XLOOKUP(Tabelle12[[#This Row],[NegotiationID]]&amp;"FinalReject",Tabelle12[NegotiationID]&amp;Tabelle12[ActionType],Tabelle12[ActionType],,0))</f>
        <v>FinalAccept</v>
      </c>
      <c r="J592">
        <v>0.83850000000000002</v>
      </c>
      <c r="K592">
        <v>0.19750000000000001</v>
      </c>
      <c r="L592">
        <v>1.036</v>
      </c>
      <c r="M592">
        <v>0.64100000000000001</v>
      </c>
      <c r="N592">
        <v>705</v>
      </c>
      <c r="O592">
        <v>3566</v>
      </c>
      <c r="P592">
        <v>7</v>
      </c>
      <c r="Q592" s="3" t="s">
        <v>5193</v>
      </c>
    </row>
    <row r="593" ht="15" customHeight="1">
      <c r="A593" t="e">
        <f t="shared" ca="1" si="581"/>
        <v>#VALUE!</v>
      </c>
      <c r="B593" t="e">
        <f t="array" ref="B593" ca="1">_xlfn.XLOOKUP(Tabelle12[[#This Row],[ExperimentID]]&amp;Tabelle12[[#This Row],[NegotiationID]]&amp;Tabelle12[[#This Row],[MessageID]],ALL_IN_ONE[ExperimentID]&amp;ALL_IN_ONE[NegotiationID]&amp;ALL_IN_ONE[MessageID],ALL_IN_ONE[Gesamt_ID],,0)</f>
        <v>#VALUE!</v>
      </c>
      <c r="C593">
        <v>42766</v>
      </c>
      <c r="D593" t="s">
        <v>4699</v>
      </c>
      <c r="E593">
        <v>48543</v>
      </c>
      <c r="F593">
        <v>42753</v>
      </c>
      <c r="G593">
        <v>42756</v>
      </c>
      <c r="H593" t="s">
        <v>31</v>
      </c>
      <c r="I593" t="str">
        <f t="array" ref="I593">IFERROR(_xlfn.XLOOKUP(Tabelle12[[#This Row],[NegotiationID]]&amp;"FinalAccept",Tabelle12[NegotiationID]&amp;Tabelle12[ActionType],Tabelle12[ActionType],,0),_xlfn.XLOOKUP(Tabelle12[[#This Row],[NegotiationID]]&amp;"FinalReject",Tabelle12[NegotiationID]&amp;Tabelle12[ActionType],Tabelle12[ActionType],,0))</f>
        <v>FinalAccept</v>
      </c>
      <c r="J593">
        <v>0.62329999999999997</v>
      </c>
      <c r="K593">
        <v>0.41349999999999998</v>
      </c>
      <c r="L593">
        <v>1.0367999999999999</v>
      </c>
      <c r="M593">
        <v>0.20979999999999999</v>
      </c>
      <c r="N593">
        <v>767</v>
      </c>
      <c r="O593">
        <v>3566</v>
      </c>
      <c r="P593">
        <v>7</v>
      </c>
      <c r="Q593" s="3" t="s">
        <v>5194</v>
      </c>
    </row>
    <row r="594" ht="15" customHeight="1">
      <c r="A594" t="e">
        <f t="shared" ca="1" si="581"/>
        <v>#VALUE!</v>
      </c>
      <c r="B594" t="e">
        <f t="array" ref="B594" ca="1">_xlfn.XLOOKUP(Tabelle12[[#This Row],[ExperimentID]]&amp;Tabelle12[[#This Row],[NegotiationID]]&amp;Tabelle12[[#This Row],[MessageID]],ALL_IN_ONE[ExperimentID]&amp;ALL_IN_ONE[NegotiationID]&amp;ALL_IN_ONE[MessageID],ALL_IN_ONE[Gesamt_ID],,0)</f>
        <v>#VALUE!</v>
      </c>
      <c r="C594">
        <v>42766</v>
      </c>
      <c r="D594" t="s">
        <v>4699</v>
      </c>
      <c r="E594">
        <v>48785</v>
      </c>
      <c r="F594">
        <v>42756</v>
      </c>
      <c r="G594">
        <v>42753</v>
      </c>
      <c r="H594" t="s">
        <v>31</v>
      </c>
      <c r="I594" t="str">
        <f t="array" ref="I594">IFERROR(_xlfn.XLOOKUP(Tabelle12[[#This Row],[NegotiationID]]&amp;"FinalAccept",Tabelle12[NegotiationID]&amp;Tabelle12[ActionType],Tabelle12[ActionType],,0),_xlfn.XLOOKUP(Tabelle12[[#This Row],[NegotiationID]]&amp;"FinalReject",Tabelle12[NegotiationID]&amp;Tabelle12[ActionType],Tabelle12[ActionType],,0))</f>
        <v>FinalAccept</v>
      </c>
      <c r="J594">
        <v>0.71350000000000002</v>
      </c>
      <c r="K594">
        <v>0.31330000000000002</v>
      </c>
      <c r="L594">
        <v>1.0267999999999999</v>
      </c>
      <c r="M594">
        <v>0.4002</v>
      </c>
      <c r="N594">
        <v>721</v>
      </c>
      <c r="O594">
        <v>3566</v>
      </c>
      <c r="P594">
        <v>7</v>
      </c>
      <c r="Q594" s="3" t="s">
        <v>5195</v>
      </c>
    </row>
    <row r="595" ht="15" customHeight="1">
      <c r="A595" t="e">
        <f t="shared" ca="1" si="581"/>
        <v>#VALUE!</v>
      </c>
      <c r="B595" t="e">
        <f t="array" ref="B595" ca="1">_xlfn.XLOOKUP(Tabelle12[[#This Row],[ExperimentID]]&amp;Tabelle12[[#This Row],[NegotiationID]]&amp;Tabelle12[[#This Row],[MessageID]],ALL_IN_ONE[ExperimentID]&amp;ALL_IN_ONE[NegotiationID]&amp;ALL_IN_ONE[MessageID],ALL_IN_ONE[Gesamt_ID],,0)</f>
        <v>#VALUE!</v>
      </c>
      <c r="C595">
        <v>42766</v>
      </c>
      <c r="D595" t="s">
        <v>4699</v>
      </c>
      <c r="E595">
        <v>48931</v>
      </c>
      <c r="F595">
        <v>42753</v>
      </c>
      <c r="G595">
        <v>42756</v>
      </c>
      <c r="H595" t="s">
        <v>31</v>
      </c>
      <c r="I595" t="str">
        <f t="array" ref="I595">IFERROR(_xlfn.XLOOKUP(Tabelle12[[#This Row],[NegotiationID]]&amp;"FinalAccept",Tabelle12[NegotiationID]&amp;Tabelle12[ActionType],Tabelle12[ActionType],,0),_xlfn.XLOOKUP(Tabelle12[[#This Row],[NegotiationID]]&amp;"FinalReject",Tabelle12[NegotiationID]&amp;Tabelle12[ActionType],Tabelle12[ActionType],,0))</f>
        <v>FinalAccept</v>
      </c>
      <c r="J595">
        <v>0.4733</v>
      </c>
      <c r="K595">
        <v>0.59350000000000003</v>
      </c>
      <c r="L595">
        <v>1.0668</v>
      </c>
      <c r="M595">
        <v>0.1202</v>
      </c>
      <c r="N595">
        <v>564</v>
      </c>
      <c r="O595">
        <v>3566</v>
      </c>
      <c r="P595">
        <v>7</v>
      </c>
      <c r="Q595" s="3" t="s">
        <v>5196</v>
      </c>
    </row>
    <row r="596" ht="15" customHeight="1">
      <c r="A596" t="e">
        <f t="shared" ca="1" si="581"/>
        <v>#VALUE!</v>
      </c>
      <c r="B596" t="e">
        <f t="array" ref="B596" ca="1">_xlfn.XLOOKUP(Tabelle12[[#This Row],[ExperimentID]]&amp;Tabelle12[[#This Row],[NegotiationID]]&amp;Tabelle12[[#This Row],[MessageID]],ALL_IN_ONE[ExperimentID]&amp;ALL_IN_ONE[NegotiationID]&amp;ALL_IN_ONE[MessageID],ALL_IN_ONE[Gesamt_ID],,0)</f>
        <v>#VALUE!</v>
      </c>
      <c r="C596">
        <v>42766</v>
      </c>
      <c r="D596" t="s">
        <v>4699</v>
      </c>
      <c r="E596">
        <v>49378</v>
      </c>
      <c r="F596">
        <v>42756</v>
      </c>
      <c r="G596">
        <v>42753</v>
      </c>
      <c r="H596" t="s">
        <v>20</v>
      </c>
      <c r="I596" t="str">
        <f t="array" ref="I596">IFERROR(_xlfn.XLOOKUP(Tabelle12[[#This Row],[NegotiationID]]&amp;"FinalAccept",Tabelle12[NegotiationID]&amp;Tabelle12[ActionType],Tabelle12[ActionType],,0),_xlfn.XLOOKUP(Tabelle12[[#This Row],[NegotiationID]]&amp;"FinalReject",Tabelle12[NegotiationID]&amp;Tabelle12[ActionType],Tabelle12[ActionType],,0))</f>
        <v>FinalAccept</v>
      </c>
      <c r="J596">
        <v>0.59350000000000003</v>
      </c>
      <c r="K596">
        <v>0.4733</v>
      </c>
      <c r="L596">
        <v>1.0668</v>
      </c>
      <c r="M596">
        <v>0.1202</v>
      </c>
      <c r="N596">
        <v>143</v>
      </c>
      <c r="O596">
        <v>3566</v>
      </c>
      <c r="P596">
        <v>7</v>
      </c>
      <c r="Q596" s="3" t="s">
        <v>5197</v>
      </c>
    </row>
    <row r="597" ht="14.5" hidden="1">
      <c r="A597" t="e">
        <f t="shared" ca="1" si="581"/>
        <v>#VALUE!</v>
      </c>
      <c r="B597" t="e">
        <f t="array" ref="B597" ca="1">_xlfn.XLOOKUP(Tabelle12[[#This Row],[ExperimentID]]&amp;Tabelle12[[#This Row],[NegotiationID]]&amp;Tabelle12[[#This Row],[MessageID]],ALL_IN_ONE[ExperimentID]&amp;ALL_IN_ONE[NegotiationID]&amp;ALL_IN_ONE[MessageID],ALL_IN_ONE[Gesamt_ID],,0)</f>
        <v>#VALUE!</v>
      </c>
      <c r="C597">
        <v>42794</v>
      </c>
      <c r="D597" t="s">
        <v>4699</v>
      </c>
      <c r="E597">
        <v>42795</v>
      </c>
      <c r="H597" t="s">
        <v>6019</v>
      </c>
      <c r="I597" t="str">
        <f t="array" ref="I597">IFERROR(_xlfn.XLOOKUP(Tabelle12[[#This Row],[NegotiationID]]&amp;"FinalAccept",Tabelle12[NegotiationID]&amp;Tabelle12[ActionType],Tabelle12[ActionType],,0),_xlfn.XLOOKUP(Tabelle12[[#This Row],[NegotiationID]]&amp;"FinalReject",Tabelle12[NegotiationID]&amp;Tabelle12[ActionType],Tabelle12[ActionType],,0))</f>
        <v>FinalAccept</v>
      </c>
      <c r="N597">
        <v>21</v>
      </c>
      <c r="O597">
        <v>3529</v>
      </c>
      <c r="P597">
        <v>20</v>
      </c>
    </row>
    <row r="598" ht="15" customHeight="1">
      <c r="A598" t="e">
        <f t="shared" ca="1" si="581"/>
        <v>#VALUE!</v>
      </c>
      <c r="B598" t="e">
        <f t="array" ref="B598" ca="1">_xlfn.XLOOKUP(Tabelle12[[#This Row],[ExperimentID]]&amp;Tabelle12[[#This Row],[NegotiationID]]&amp;Tabelle12[[#This Row],[MessageID]],ALL_IN_ONE[ExperimentID]&amp;ALL_IN_ONE[NegotiationID]&amp;ALL_IN_ONE[MessageID],ALL_IN_ONE[Gesamt_ID],,0)</f>
        <v>#VALUE!</v>
      </c>
      <c r="C598">
        <v>42794</v>
      </c>
      <c r="D598" t="s">
        <v>4699</v>
      </c>
      <c r="E598">
        <v>47547</v>
      </c>
      <c r="F598">
        <v>42781</v>
      </c>
      <c r="G598">
        <v>42784</v>
      </c>
      <c r="H598" t="s">
        <v>19</v>
      </c>
      <c r="I598" t="str">
        <f t="array" ref="I598">IFERROR(_xlfn.XLOOKUP(Tabelle12[[#This Row],[NegotiationID]]&amp;"FinalAccept",Tabelle12[NegotiationID]&amp;Tabelle12[ActionType],Tabelle12[ActionType],,0),_xlfn.XLOOKUP(Tabelle12[[#This Row],[NegotiationID]]&amp;"FinalReject",Tabelle12[NegotiationID]&amp;Tabelle12[ActionType],Tabelle12[ActionType],,0))</f>
        <v>FinalAccept</v>
      </c>
      <c r="J598">
        <v>1</v>
      </c>
      <c r="K598">
        <v>0</v>
      </c>
      <c r="L598">
        <v>1</v>
      </c>
      <c r="M598">
        <v>1</v>
      </c>
      <c r="N598">
        <v>92</v>
      </c>
      <c r="O598">
        <v>3529</v>
      </c>
      <c r="P598">
        <v>20</v>
      </c>
      <c r="Q598" s="3" t="s">
        <v>5198</v>
      </c>
    </row>
    <row r="599" ht="15" customHeight="1">
      <c r="A599" t="e">
        <f t="shared" ca="1" si="581"/>
        <v>#VALUE!</v>
      </c>
      <c r="B599" t="e">
        <f t="array" ref="B599" ca="1">_xlfn.XLOOKUP(Tabelle12[[#This Row],[ExperimentID]]&amp;Tabelle12[[#This Row],[NegotiationID]]&amp;Tabelle12[[#This Row],[MessageID]],ALL_IN_ONE[ExperimentID]&amp;ALL_IN_ONE[NegotiationID]&amp;ALL_IN_ONE[MessageID],ALL_IN_ONE[Gesamt_ID],,0)</f>
        <v>#VALUE!</v>
      </c>
      <c r="C599">
        <v>42794</v>
      </c>
      <c r="D599" t="s">
        <v>4699</v>
      </c>
      <c r="E599">
        <v>47885</v>
      </c>
      <c r="F599">
        <v>42784</v>
      </c>
      <c r="G599">
        <v>42781</v>
      </c>
      <c r="H599" t="s">
        <v>31</v>
      </c>
      <c r="I599" t="str">
        <f t="array" ref="I599">IFERROR(_xlfn.XLOOKUP(Tabelle12[[#This Row],[NegotiationID]]&amp;"FinalAccept",Tabelle12[NegotiationID]&amp;Tabelle12[ActionType],Tabelle12[ActionType],,0),_xlfn.XLOOKUP(Tabelle12[[#This Row],[NegotiationID]]&amp;"FinalReject",Tabelle12[NegotiationID]&amp;Tabelle12[ActionType],Tabelle12[ActionType],,0))</f>
        <v>FinalAccept</v>
      </c>
      <c r="J599">
        <v>1</v>
      </c>
      <c r="K599">
        <v>0</v>
      </c>
      <c r="L599">
        <v>1</v>
      </c>
      <c r="M599">
        <v>1</v>
      </c>
      <c r="N599">
        <v>65</v>
      </c>
      <c r="O599">
        <v>3529</v>
      </c>
      <c r="P599">
        <v>20</v>
      </c>
      <c r="Q599" s="3" t="s">
        <v>5199</v>
      </c>
    </row>
    <row r="600" ht="15" customHeight="1">
      <c r="A600" t="e">
        <f t="shared" ca="1" si="581"/>
        <v>#VALUE!</v>
      </c>
      <c r="B600" t="e">
        <f t="array" ref="B600" ca="1">_xlfn.XLOOKUP(Tabelle12[[#This Row],[ExperimentID]]&amp;Tabelle12[[#This Row],[NegotiationID]]&amp;Tabelle12[[#This Row],[MessageID]],ALL_IN_ONE[ExperimentID]&amp;ALL_IN_ONE[NegotiationID]&amp;ALL_IN_ONE[MessageID],ALL_IN_ONE[Gesamt_ID],,0)</f>
        <v>#VALUE!</v>
      </c>
      <c r="C600">
        <v>42794</v>
      </c>
      <c r="D600" t="s">
        <v>4699</v>
      </c>
      <c r="E600">
        <v>48070</v>
      </c>
      <c r="F600">
        <v>42781</v>
      </c>
      <c r="G600">
        <v>42784</v>
      </c>
      <c r="H600" t="s">
        <v>31</v>
      </c>
      <c r="I600" t="str">
        <f t="array" ref="I600">IFERROR(_xlfn.XLOOKUP(Tabelle12[[#This Row],[NegotiationID]]&amp;"FinalAccept",Tabelle12[NegotiationID]&amp;Tabelle12[ActionType],Tabelle12[ActionType],,0),_xlfn.XLOOKUP(Tabelle12[[#This Row],[NegotiationID]]&amp;"FinalReject",Tabelle12[NegotiationID]&amp;Tabelle12[ActionType],Tabelle12[ActionType],,0))</f>
        <v>FinalAccept</v>
      </c>
      <c r="J600">
        <v>0.95730000000000004</v>
      </c>
      <c r="K600">
        <v>0.032000000000000001</v>
      </c>
      <c r="L600">
        <v>0.98929999999999996</v>
      </c>
      <c r="M600">
        <v>0.92530000000000001</v>
      </c>
      <c r="N600">
        <v>310</v>
      </c>
      <c r="O600">
        <v>3529</v>
      </c>
      <c r="P600">
        <v>20</v>
      </c>
      <c r="Q600" s="3" t="s">
        <v>5200</v>
      </c>
    </row>
    <row r="601" ht="15" customHeight="1">
      <c r="A601" t="e">
        <f t="shared" ca="1" si="581"/>
        <v>#VALUE!</v>
      </c>
      <c r="B601" t="e">
        <f t="array" ref="B601" ca="1">_xlfn.XLOOKUP(Tabelle12[[#This Row],[ExperimentID]]&amp;Tabelle12[[#This Row],[NegotiationID]]&amp;Tabelle12[[#This Row],[MessageID]],ALL_IN_ONE[ExperimentID]&amp;ALL_IN_ONE[NegotiationID]&amp;ALL_IN_ONE[MessageID],ALL_IN_ONE[Gesamt_ID],,0)</f>
        <v>#VALUE!</v>
      </c>
      <c r="C601">
        <v>42794</v>
      </c>
      <c r="D601" t="s">
        <v>4699</v>
      </c>
      <c r="E601">
        <v>48105</v>
      </c>
      <c r="F601">
        <v>42784</v>
      </c>
      <c r="G601">
        <v>42781</v>
      </c>
      <c r="H601" t="s">
        <v>31</v>
      </c>
      <c r="I601" t="str">
        <f t="array" ref="I601">IFERROR(_xlfn.XLOOKUP(Tabelle12[[#This Row],[NegotiationID]]&amp;"FinalAccept",Tabelle12[NegotiationID]&amp;Tabelle12[ActionType],Tabelle12[ActionType],,0),_xlfn.XLOOKUP(Tabelle12[[#This Row],[NegotiationID]]&amp;"FinalReject",Tabelle12[NegotiationID]&amp;Tabelle12[ActionType],Tabelle12[ActionType],,0))</f>
        <v>FinalAccept</v>
      </c>
      <c r="J601">
        <v>0.92949999999999999</v>
      </c>
      <c r="K601">
        <v>0.030700000000000002</v>
      </c>
      <c r="L601">
        <v>0.96020000000000005</v>
      </c>
      <c r="M601">
        <v>0.89880000000000004</v>
      </c>
      <c r="N601">
        <v>174</v>
      </c>
      <c r="O601">
        <v>3529</v>
      </c>
      <c r="P601">
        <v>20</v>
      </c>
      <c r="Q601" s="3" t="s">
        <v>5201</v>
      </c>
    </row>
    <row r="602" ht="15" customHeight="1">
      <c r="A602" t="e">
        <f t="shared" ca="1" si="581"/>
        <v>#VALUE!</v>
      </c>
      <c r="B602" t="e">
        <f t="array" ref="B602" ca="1">_xlfn.XLOOKUP(Tabelle12[[#This Row],[ExperimentID]]&amp;Tabelle12[[#This Row],[NegotiationID]]&amp;Tabelle12[[#This Row],[MessageID]],ALL_IN_ONE[ExperimentID]&amp;ALL_IN_ONE[NegotiationID]&amp;ALL_IN_ONE[MessageID],ALL_IN_ONE[Gesamt_ID],,0)</f>
        <v>#VALUE!</v>
      </c>
      <c r="C602">
        <v>42794</v>
      </c>
      <c r="D602" t="s">
        <v>4699</v>
      </c>
      <c r="E602">
        <v>48190</v>
      </c>
      <c r="F602">
        <v>42781</v>
      </c>
      <c r="G602">
        <v>42784</v>
      </c>
      <c r="H602" t="s">
        <v>31</v>
      </c>
      <c r="I602" t="str">
        <f t="array" ref="I602">IFERROR(_xlfn.XLOOKUP(Tabelle12[[#This Row],[NegotiationID]]&amp;"FinalAccept",Tabelle12[NegotiationID]&amp;Tabelle12[ActionType],Tabelle12[ActionType],,0),_xlfn.XLOOKUP(Tabelle12[[#This Row],[NegotiationID]]&amp;"FinalReject",Tabelle12[NegotiationID]&amp;Tabelle12[ActionType],Tabelle12[ActionType],,0))</f>
        <v>FinalAccept</v>
      </c>
      <c r="J602">
        <v>0.95730000000000004</v>
      </c>
      <c r="K602">
        <v>0.032000000000000001</v>
      </c>
      <c r="L602">
        <v>0.98929999999999996</v>
      </c>
      <c r="M602">
        <v>0.92530000000000001</v>
      </c>
      <c r="N602">
        <v>242</v>
      </c>
      <c r="O602">
        <v>3529</v>
      </c>
      <c r="P602">
        <v>20</v>
      </c>
      <c r="Q602" s="3" t="s">
        <v>5202</v>
      </c>
    </row>
    <row r="603" ht="15" customHeight="1">
      <c r="A603" t="e">
        <f t="shared" ca="1" si="581"/>
        <v>#VALUE!</v>
      </c>
      <c r="B603" t="e">
        <f t="array" ref="B603" ca="1">_xlfn.XLOOKUP(Tabelle12[[#This Row],[ExperimentID]]&amp;Tabelle12[[#This Row],[NegotiationID]]&amp;Tabelle12[[#This Row],[MessageID]],ALL_IN_ONE[ExperimentID]&amp;ALL_IN_ONE[NegotiationID]&amp;ALL_IN_ONE[MessageID],ALL_IN_ONE[Gesamt_ID],,0)</f>
        <v>#VALUE!</v>
      </c>
      <c r="C603">
        <v>42794</v>
      </c>
      <c r="D603" t="s">
        <v>4699</v>
      </c>
      <c r="E603">
        <v>48219</v>
      </c>
      <c r="F603">
        <v>42784</v>
      </c>
      <c r="G603">
        <v>42781</v>
      </c>
      <c r="H603" t="s">
        <v>31</v>
      </c>
      <c r="I603" t="str">
        <f t="array" ref="I603">IFERROR(_xlfn.XLOOKUP(Tabelle12[[#This Row],[NegotiationID]]&amp;"FinalAccept",Tabelle12[NegotiationID]&amp;Tabelle12[ActionType],Tabelle12[ActionType],,0),_xlfn.XLOOKUP(Tabelle12[[#This Row],[NegotiationID]]&amp;"FinalReject",Tabelle12[NegotiationID]&amp;Tabelle12[ActionType],Tabelle12[ActionType],,0))</f>
        <v>FinalAccept</v>
      </c>
      <c r="J603">
        <v>0.89500000000000002</v>
      </c>
      <c r="K603">
        <v>0.046699999999999998</v>
      </c>
      <c r="L603">
        <v>0.94169999999999998</v>
      </c>
      <c r="M603">
        <v>0.84830000000000005</v>
      </c>
      <c r="N603">
        <v>310</v>
      </c>
      <c r="O603">
        <v>3529</v>
      </c>
      <c r="P603">
        <v>20</v>
      </c>
      <c r="Q603" s="3" t="s">
        <v>5203</v>
      </c>
    </row>
    <row r="604" ht="15" customHeight="1">
      <c r="A604" t="e">
        <f t="shared" ca="1" si="581"/>
        <v>#VALUE!</v>
      </c>
      <c r="B604" t="e">
        <f t="array" ref="B604" ca="1">_xlfn.XLOOKUP(Tabelle12[[#This Row],[ExperimentID]]&amp;Tabelle12[[#This Row],[NegotiationID]]&amp;Tabelle12[[#This Row],[MessageID]],ALL_IN_ONE[ExperimentID]&amp;ALL_IN_ONE[NegotiationID]&amp;ALL_IN_ONE[MessageID],ALL_IN_ONE[Gesamt_ID],,0)</f>
        <v>#VALUE!</v>
      </c>
      <c r="C604">
        <v>42794</v>
      </c>
      <c r="D604" t="s">
        <v>4699</v>
      </c>
      <c r="E604">
        <v>48281</v>
      </c>
      <c r="F604">
        <v>42781</v>
      </c>
      <c r="G604">
        <v>42784</v>
      </c>
      <c r="H604" t="s">
        <v>31</v>
      </c>
      <c r="I604" t="str">
        <f t="array" ref="I604">IFERROR(_xlfn.XLOOKUP(Tabelle12[[#This Row],[NegotiationID]]&amp;"FinalAccept",Tabelle12[NegotiationID]&amp;Tabelle12[ActionType],Tabelle12[ActionType],,0),_xlfn.XLOOKUP(Tabelle12[[#This Row],[NegotiationID]]&amp;"FinalReject",Tabelle12[NegotiationID]&amp;Tabelle12[ActionType],Tabelle12[ActionType],,0))</f>
        <v>FinalAccept</v>
      </c>
      <c r="J604">
        <v>0.94669999999999999</v>
      </c>
      <c r="K604">
        <v>0.040000000000000001</v>
      </c>
      <c r="L604">
        <v>0.98670000000000002</v>
      </c>
      <c r="M604">
        <v>0.90669999999999995</v>
      </c>
      <c r="N604">
        <v>563</v>
      </c>
      <c r="O604">
        <v>3529</v>
      </c>
      <c r="P604">
        <v>20</v>
      </c>
      <c r="Q604" s="3" t="s">
        <v>5204</v>
      </c>
    </row>
    <row r="605" ht="15" customHeight="1">
      <c r="A605" t="e">
        <f t="shared" ca="1" si="581"/>
        <v>#VALUE!</v>
      </c>
      <c r="B605" t="e">
        <f t="array" ref="B605" ca="1">_xlfn.XLOOKUP(Tabelle12[[#This Row],[ExperimentID]]&amp;Tabelle12[[#This Row],[NegotiationID]]&amp;Tabelle12[[#This Row],[MessageID]],ALL_IN_ONE[ExperimentID]&amp;ALL_IN_ONE[NegotiationID]&amp;ALL_IN_ONE[MessageID],ALL_IN_ONE[Gesamt_ID],,0)</f>
        <v>#VALUE!</v>
      </c>
      <c r="C605">
        <v>42794</v>
      </c>
      <c r="D605" t="s">
        <v>4699</v>
      </c>
      <c r="E605">
        <v>48522</v>
      </c>
      <c r="F605">
        <v>42784</v>
      </c>
      <c r="G605">
        <v>42781</v>
      </c>
      <c r="H605" t="s">
        <v>31</v>
      </c>
      <c r="I605" t="str">
        <f t="array" ref="I605">IFERROR(_xlfn.XLOOKUP(Tabelle12[[#This Row],[NegotiationID]]&amp;"FinalAccept",Tabelle12[NegotiationID]&amp;Tabelle12[ActionType],Tabelle12[ActionType],,0),_xlfn.XLOOKUP(Tabelle12[[#This Row],[NegotiationID]]&amp;"FinalReject",Tabelle12[NegotiationID]&amp;Tabelle12[ActionType],Tabelle12[ActionType],,0))</f>
        <v>FinalAccept</v>
      </c>
      <c r="J605">
        <v>0.755</v>
      </c>
      <c r="K605">
        <v>0.43330000000000002</v>
      </c>
      <c r="L605">
        <v>1.1882999999999999</v>
      </c>
      <c r="M605">
        <v>0.32169999999999999</v>
      </c>
      <c r="N605">
        <v>211</v>
      </c>
      <c r="O605">
        <v>3529</v>
      </c>
      <c r="P605">
        <v>20</v>
      </c>
      <c r="Q605" s="3" t="s">
        <v>5205</v>
      </c>
    </row>
    <row r="606" ht="15" customHeight="1">
      <c r="A606" t="e">
        <f t="shared" ca="1" si="581"/>
        <v>#VALUE!</v>
      </c>
      <c r="B606" t="e">
        <f t="array" ref="B606" ca="1">_xlfn.XLOOKUP(Tabelle12[[#This Row],[ExperimentID]]&amp;Tabelle12[[#This Row],[NegotiationID]]&amp;Tabelle12[[#This Row],[MessageID]],ALL_IN_ONE[ExperimentID]&amp;ALL_IN_ONE[NegotiationID]&amp;ALL_IN_ONE[MessageID],ALL_IN_ONE[Gesamt_ID],,0)</f>
        <v>#VALUE!</v>
      </c>
      <c r="C606">
        <v>42794</v>
      </c>
      <c r="D606" t="s">
        <v>4699</v>
      </c>
      <c r="E606">
        <v>48659</v>
      </c>
      <c r="F606">
        <v>42781</v>
      </c>
      <c r="G606">
        <v>42784</v>
      </c>
      <c r="H606" t="s">
        <v>31</v>
      </c>
      <c r="I606" t="str">
        <f t="array" ref="I606">IFERROR(_xlfn.XLOOKUP(Tabelle12[[#This Row],[NegotiationID]]&amp;"FinalAccept",Tabelle12[NegotiationID]&amp;Tabelle12[ActionType],Tabelle12[ActionType],,0),_xlfn.XLOOKUP(Tabelle12[[#This Row],[NegotiationID]]&amp;"FinalReject",Tabelle12[NegotiationID]&amp;Tabelle12[ActionType],Tabelle12[ActionType],,0))</f>
        <v>FinalAccept</v>
      </c>
      <c r="J606">
        <v>0.85329999999999995</v>
      </c>
      <c r="K606">
        <v>0.20499999999999999</v>
      </c>
      <c r="L606">
        <v>1.0583</v>
      </c>
      <c r="M606">
        <v>0.64829999999999999</v>
      </c>
      <c r="N606">
        <v>296</v>
      </c>
      <c r="O606">
        <v>3529</v>
      </c>
      <c r="P606">
        <v>20</v>
      </c>
      <c r="Q606" s="3" t="s">
        <v>5206</v>
      </c>
    </row>
    <row r="607" ht="15" customHeight="1">
      <c r="A607" t="e">
        <f t="shared" ca="1" si="581"/>
        <v>#VALUE!</v>
      </c>
      <c r="B607" t="e">
        <f t="array" ref="B607" ca="1">_xlfn.XLOOKUP(Tabelle12[[#This Row],[ExperimentID]]&amp;Tabelle12[[#This Row],[NegotiationID]]&amp;Tabelle12[[#This Row],[MessageID]],ALL_IN_ONE[ExperimentID]&amp;ALL_IN_ONE[NegotiationID]&amp;ALL_IN_ONE[MessageID],ALL_IN_ONE[Gesamt_ID],,0)</f>
        <v>#VALUE!</v>
      </c>
      <c r="C607">
        <v>42794</v>
      </c>
      <c r="D607" t="s">
        <v>4699</v>
      </c>
      <c r="E607">
        <v>48767</v>
      </c>
      <c r="F607">
        <v>42784</v>
      </c>
      <c r="G607">
        <v>42781</v>
      </c>
      <c r="H607" t="s">
        <v>31</v>
      </c>
      <c r="I607" t="str">
        <f t="array" ref="I607">IFERROR(_xlfn.XLOOKUP(Tabelle12[[#This Row],[NegotiationID]]&amp;"FinalAccept",Tabelle12[NegotiationID]&amp;Tabelle12[ActionType],Tabelle12[ActionType],,0),_xlfn.XLOOKUP(Tabelle12[[#This Row],[NegotiationID]]&amp;"FinalReject",Tabelle12[NegotiationID]&amp;Tabelle12[ActionType],Tabelle12[ActionType],,0))</f>
        <v>FinalAccept</v>
      </c>
      <c r="J607">
        <v>0.59350000000000003</v>
      </c>
      <c r="K607">
        <v>0.4733</v>
      </c>
      <c r="L607">
        <v>1.0668</v>
      </c>
      <c r="M607">
        <v>0.1202</v>
      </c>
      <c r="N607">
        <v>318</v>
      </c>
      <c r="O607">
        <v>3529</v>
      </c>
      <c r="P607">
        <v>20</v>
      </c>
      <c r="Q607" s="3" t="s">
        <v>5207</v>
      </c>
    </row>
    <row r="608" ht="15" customHeight="1">
      <c r="A608" t="e">
        <f t="shared" ca="1" si="581"/>
        <v>#VALUE!</v>
      </c>
      <c r="B608" t="e">
        <f t="array" ref="B608" ca="1">_xlfn.XLOOKUP(Tabelle12[[#This Row],[ExperimentID]]&amp;Tabelle12[[#This Row],[NegotiationID]]&amp;Tabelle12[[#This Row],[MessageID]],ALL_IN_ONE[ExperimentID]&amp;ALL_IN_ONE[NegotiationID]&amp;ALL_IN_ONE[MessageID],ALL_IN_ONE[Gesamt_ID],,0)</f>
        <v>#VALUE!</v>
      </c>
      <c r="C608">
        <v>42794</v>
      </c>
      <c r="D608" t="s">
        <v>4699</v>
      </c>
      <c r="E608">
        <v>48875</v>
      </c>
      <c r="F608">
        <v>42781</v>
      </c>
      <c r="G608">
        <v>42784</v>
      </c>
      <c r="H608" t="s">
        <v>31</v>
      </c>
      <c r="I608" t="str">
        <f t="array" ref="I608">IFERROR(_xlfn.XLOOKUP(Tabelle12[[#This Row],[NegotiationID]]&amp;"FinalAccept",Tabelle12[NegotiationID]&amp;Tabelle12[ActionType],Tabelle12[ActionType],,0),_xlfn.XLOOKUP(Tabelle12[[#This Row],[NegotiationID]]&amp;"FinalReject",Tabelle12[NegotiationID]&amp;Tabelle12[ActionType],Tabelle12[ActionType],,0))</f>
        <v>FinalAccept</v>
      </c>
      <c r="J608">
        <v>0.70830000000000004</v>
      </c>
      <c r="K608">
        <v>0.35349999999999998</v>
      </c>
      <c r="L608">
        <v>1.0618000000000001</v>
      </c>
      <c r="M608">
        <v>0.3548</v>
      </c>
      <c r="N608">
        <v>270</v>
      </c>
      <c r="O608">
        <v>3529</v>
      </c>
      <c r="P608">
        <v>20</v>
      </c>
      <c r="Q608" s="3" t="s">
        <v>5208</v>
      </c>
    </row>
    <row r="609" ht="15" customHeight="1">
      <c r="A609" t="e">
        <f t="shared" ca="1" si="581"/>
        <v>#VALUE!</v>
      </c>
      <c r="B609" t="e">
        <f t="array" ref="B609" ca="1">_xlfn.XLOOKUP(Tabelle12[[#This Row],[ExperimentID]]&amp;Tabelle12[[#This Row],[NegotiationID]]&amp;Tabelle12[[#This Row],[MessageID]],ALL_IN_ONE[ExperimentID]&amp;ALL_IN_ONE[NegotiationID]&amp;ALL_IN_ONE[MessageID],ALL_IN_ONE[Gesamt_ID],,0)</f>
        <v>#VALUE!</v>
      </c>
      <c r="C609">
        <v>42794</v>
      </c>
      <c r="D609" t="s">
        <v>4699</v>
      </c>
      <c r="E609">
        <v>48897</v>
      </c>
      <c r="F609">
        <v>42784</v>
      </c>
      <c r="G609">
        <v>42781</v>
      </c>
      <c r="H609" t="s">
        <v>31</v>
      </c>
      <c r="I609" t="str">
        <f t="array" ref="I609">IFERROR(_xlfn.XLOOKUP(Tabelle12[[#This Row],[NegotiationID]]&amp;"FinalAccept",Tabelle12[NegotiationID]&amp;Tabelle12[ActionType],Tabelle12[ActionType],,0),_xlfn.XLOOKUP(Tabelle12[[#This Row],[NegotiationID]]&amp;"FinalReject",Tabelle12[NegotiationID]&amp;Tabelle12[ActionType],Tabelle12[ActionType],,0))</f>
        <v>FinalAccept</v>
      </c>
      <c r="J609">
        <v>0.55600000000000005</v>
      </c>
      <c r="K609">
        <v>0.51580000000000004</v>
      </c>
      <c r="L609">
        <v>1.0718000000000001</v>
      </c>
      <c r="M609">
        <v>0.0402</v>
      </c>
      <c r="N609">
        <v>248</v>
      </c>
      <c r="O609">
        <v>3529</v>
      </c>
      <c r="P609">
        <v>20</v>
      </c>
      <c r="Q609" s="3" t="s">
        <v>5209</v>
      </c>
    </row>
    <row r="610" ht="15" customHeight="1">
      <c r="A610" t="e">
        <f t="shared" ca="1" si="581"/>
        <v>#VALUE!</v>
      </c>
      <c r="B610" t="e">
        <f t="array" ref="B610" ca="1">_xlfn.XLOOKUP(Tabelle12[[#This Row],[ExperimentID]]&amp;Tabelle12[[#This Row],[NegotiationID]]&amp;Tabelle12[[#This Row],[MessageID]],ALL_IN_ONE[ExperimentID]&amp;ALL_IN_ONE[NegotiationID]&amp;ALL_IN_ONE[MessageID],ALL_IN_ONE[Gesamt_ID],,0)</f>
        <v>#VALUE!</v>
      </c>
      <c r="C610">
        <v>42794</v>
      </c>
      <c r="D610" t="s">
        <v>4699</v>
      </c>
      <c r="E610">
        <v>48924</v>
      </c>
      <c r="F610">
        <v>42781</v>
      </c>
      <c r="G610">
        <v>42784</v>
      </c>
      <c r="H610" t="s">
        <v>31</v>
      </c>
      <c r="I610" t="str">
        <f t="array" ref="I610">IFERROR(_xlfn.XLOOKUP(Tabelle12[[#This Row],[NegotiationID]]&amp;"FinalAccept",Tabelle12[NegotiationID]&amp;Tabelle12[ActionType],Tabelle12[ActionType],,0),_xlfn.XLOOKUP(Tabelle12[[#This Row],[NegotiationID]]&amp;"FinalReject",Tabelle12[NegotiationID]&amp;Tabelle12[ActionType],Tabelle12[ActionType],,0))</f>
        <v>FinalAccept</v>
      </c>
      <c r="J610">
        <v>0.66579999999999995</v>
      </c>
      <c r="K610">
        <v>0.376</v>
      </c>
      <c r="L610">
        <v>1.0418000000000001</v>
      </c>
      <c r="M610">
        <v>0.2898</v>
      </c>
      <c r="N610">
        <v>29</v>
      </c>
      <c r="O610">
        <v>3529</v>
      </c>
      <c r="P610">
        <v>20</v>
      </c>
      <c r="Q610" s="3" t="s">
        <v>5210</v>
      </c>
    </row>
    <row r="611" ht="15" customHeight="1">
      <c r="A611" t="e">
        <f t="shared" ca="1" si="581"/>
        <v>#VALUE!</v>
      </c>
      <c r="B611" t="e">
        <f t="array" ref="B611" ca="1">_xlfn.XLOOKUP(Tabelle12[[#This Row],[ExperimentID]]&amp;Tabelle12[[#This Row],[NegotiationID]]&amp;Tabelle12[[#This Row],[MessageID]],ALL_IN_ONE[ExperimentID]&amp;ALL_IN_ONE[NegotiationID]&amp;ALL_IN_ONE[MessageID],ALL_IN_ONE[Gesamt_ID],,0)</f>
        <v>#VALUE!</v>
      </c>
      <c r="C611">
        <v>42794</v>
      </c>
      <c r="D611" t="s">
        <v>4699</v>
      </c>
      <c r="E611">
        <v>48939</v>
      </c>
      <c r="F611">
        <v>42784</v>
      </c>
      <c r="G611">
        <v>42781</v>
      </c>
      <c r="H611" t="s">
        <v>31</v>
      </c>
      <c r="I611" t="str">
        <f t="array" ref="I611">IFERROR(_xlfn.XLOOKUP(Tabelle12[[#This Row],[NegotiationID]]&amp;"FinalAccept",Tabelle12[NegotiationID]&amp;Tabelle12[ActionType],Tabelle12[ActionType],,0),_xlfn.XLOOKUP(Tabelle12[[#This Row],[NegotiationID]]&amp;"FinalReject",Tabelle12[NegotiationID]&amp;Tabelle12[ActionType],Tabelle12[ActionType],,0))</f>
        <v>FinalAccept</v>
      </c>
      <c r="J611">
        <v>0.55600000000000005</v>
      </c>
      <c r="K611">
        <v>0.51580000000000004</v>
      </c>
      <c r="L611">
        <v>1.0718000000000001</v>
      </c>
      <c r="M611">
        <v>0.0402</v>
      </c>
      <c r="N611">
        <v>61</v>
      </c>
      <c r="O611">
        <v>3529</v>
      </c>
      <c r="P611">
        <v>20</v>
      </c>
      <c r="Q611" s="3" t="s">
        <v>5211</v>
      </c>
    </row>
    <row r="612" ht="15" customHeight="1">
      <c r="A612" t="e">
        <f t="shared" ca="1" si="581"/>
        <v>#VALUE!</v>
      </c>
      <c r="B612" t="e">
        <f t="array" ref="B612" ca="1">_xlfn.XLOOKUP(Tabelle12[[#This Row],[ExperimentID]]&amp;Tabelle12[[#This Row],[NegotiationID]]&amp;Tabelle12[[#This Row],[MessageID]],ALL_IN_ONE[ExperimentID]&amp;ALL_IN_ONE[NegotiationID]&amp;ALL_IN_ONE[MessageID],ALL_IN_ONE[Gesamt_ID],,0)</f>
        <v>#VALUE!</v>
      </c>
      <c r="C612">
        <v>42794</v>
      </c>
      <c r="D612" t="s">
        <v>4699</v>
      </c>
      <c r="E612">
        <v>48941</v>
      </c>
      <c r="F612">
        <v>42781</v>
      </c>
      <c r="G612">
        <v>42784</v>
      </c>
      <c r="H612" t="s">
        <v>31</v>
      </c>
      <c r="I612" t="str">
        <f t="array" ref="I612">IFERROR(_xlfn.XLOOKUP(Tabelle12[[#This Row],[NegotiationID]]&amp;"FinalAccept",Tabelle12[NegotiationID]&amp;Tabelle12[ActionType],Tabelle12[ActionType],,0),_xlfn.XLOOKUP(Tabelle12[[#This Row],[NegotiationID]]&amp;"FinalReject",Tabelle12[NegotiationID]&amp;Tabelle12[ActionType],Tabelle12[ActionType],,0))</f>
        <v>FinalAccept</v>
      </c>
      <c r="J612">
        <v>0.64329999999999998</v>
      </c>
      <c r="K612">
        <v>0.51100000000000001</v>
      </c>
      <c r="L612">
        <v>1.1543000000000001</v>
      </c>
      <c r="M612">
        <v>0.1323</v>
      </c>
      <c r="N612">
        <v>31</v>
      </c>
      <c r="O612">
        <v>3529</v>
      </c>
      <c r="P612">
        <v>20</v>
      </c>
      <c r="Q612" s="3" t="s">
        <v>5212</v>
      </c>
    </row>
    <row r="613" ht="15" customHeight="1">
      <c r="A613" t="e">
        <f t="shared" ca="1" si="581"/>
        <v>#VALUE!</v>
      </c>
      <c r="B613" t="e">
        <f t="array" ref="B613" ca="1">_xlfn.XLOOKUP(Tabelle12[[#This Row],[ExperimentID]]&amp;Tabelle12[[#This Row],[NegotiationID]]&amp;Tabelle12[[#This Row],[MessageID]],ALL_IN_ONE[ExperimentID]&amp;ALL_IN_ONE[NegotiationID]&amp;ALL_IN_ONE[MessageID],ALL_IN_ONE[Gesamt_ID],,0)</f>
        <v>#VALUE!</v>
      </c>
      <c r="C613">
        <v>42794</v>
      </c>
      <c r="D613" t="s">
        <v>4699</v>
      </c>
      <c r="E613">
        <v>48971</v>
      </c>
      <c r="F613">
        <v>42784</v>
      </c>
      <c r="G613">
        <v>42781</v>
      </c>
      <c r="H613" t="s">
        <v>31</v>
      </c>
      <c r="I613" t="str">
        <f t="array" ref="I613">IFERROR(_xlfn.XLOOKUP(Tabelle12[[#This Row],[NegotiationID]]&amp;"FinalAccept",Tabelle12[NegotiationID]&amp;Tabelle12[ActionType],Tabelle12[ActionType],,0),_xlfn.XLOOKUP(Tabelle12[[#This Row],[NegotiationID]]&amp;"FinalReject",Tabelle12[NegotiationID]&amp;Tabelle12[ActionType],Tabelle12[ActionType],,0))</f>
        <v>FinalAccept</v>
      </c>
      <c r="J613">
        <v>0.54800000000000004</v>
      </c>
      <c r="K613">
        <v>0.52649999999999997</v>
      </c>
      <c r="L613">
        <v>1.0745</v>
      </c>
      <c r="M613">
        <v>0.021499999999999998</v>
      </c>
      <c r="N613">
        <v>92</v>
      </c>
      <c r="O613">
        <v>3529</v>
      </c>
      <c r="P613">
        <v>20</v>
      </c>
      <c r="Q613" s="3" t="s">
        <v>5213</v>
      </c>
    </row>
    <row r="614" ht="15" customHeight="1">
      <c r="A614" t="e">
        <f t="shared" ca="1" si="581"/>
        <v>#VALUE!</v>
      </c>
      <c r="B614" t="e">
        <f t="array" ref="B614" ca="1">_xlfn.XLOOKUP(Tabelle12[[#This Row],[ExperimentID]]&amp;Tabelle12[[#This Row],[NegotiationID]]&amp;Tabelle12[[#This Row],[MessageID]],ALL_IN_ONE[ExperimentID]&amp;ALL_IN_ONE[NegotiationID]&amp;ALL_IN_ONE[MessageID],ALL_IN_ONE[Gesamt_ID],,0)</f>
        <v>#VALUE!</v>
      </c>
      <c r="C614">
        <v>42794</v>
      </c>
      <c r="D614" t="s">
        <v>4699</v>
      </c>
      <c r="E614">
        <v>49243</v>
      </c>
      <c r="F614">
        <v>42781</v>
      </c>
      <c r="G614">
        <v>42784</v>
      </c>
      <c r="H614" t="s">
        <v>31</v>
      </c>
      <c r="I614" t="str">
        <f t="array" ref="I614">IFERROR(_xlfn.XLOOKUP(Tabelle12[[#This Row],[NegotiationID]]&amp;"FinalAccept",Tabelle12[NegotiationID]&amp;Tabelle12[ActionType],Tabelle12[ActionType],,0),_xlfn.XLOOKUP(Tabelle12[[#This Row],[NegotiationID]]&amp;"FinalReject",Tabelle12[NegotiationID]&amp;Tabelle12[ActionType],Tabelle12[ActionType],,0))</f>
        <v>FinalAccept</v>
      </c>
      <c r="J614">
        <v>0.71899999999999997</v>
      </c>
      <c r="K614">
        <v>0.34549999999999997</v>
      </c>
      <c r="L614">
        <v>1.0645</v>
      </c>
      <c r="M614">
        <v>0.3735</v>
      </c>
      <c r="N614">
        <v>12</v>
      </c>
      <c r="O614">
        <v>3529</v>
      </c>
      <c r="P614">
        <v>20</v>
      </c>
      <c r="Q614" s="3" t="s">
        <v>5214</v>
      </c>
    </row>
    <row r="615" ht="15" customHeight="1">
      <c r="A615" t="e">
        <f t="shared" ca="1" si="581"/>
        <v>#VALUE!</v>
      </c>
      <c r="B615" t="e">
        <f t="array" ref="B615" ca="1">_xlfn.XLOOKUP(Tabelle12[[#This Row],[ExperimentID]]&amp;Tabelle12[[#This Row],[NegotiationID]]&amp;Tabelle12[[#This Row],[MessageID]],ALL_IN_ONE[ExperimentID]&amp;ALL_IN_ONE[NegotiationID]&amp;ALL_IN_ONE[MessageID],ALL_IN_ONE[Gesamt_ID],,0)</f>
        <v>#VALUE!</v>
      </c>
      <c r="C615">
        <v>42794</v>
      </c>
      <c r="D615" t="s">
        <v>4699</v>
      </c>
      <c r="E615">
        <v>49267</v>
      </c>
      <c r="F615">
        <v>42784</v>
      </c>
      <c r="G615">
        <v>42781</v>
      </c>
      <c r="H615" t="s">
        <v>31</v>
      </c>
      <c r="I615" t="str">
        <f t="array" ref="I615">IFERROR(_xlfn.XLOOKUP(Tabelle12[[#This Row],[NegotiationID]]&amp;"FinalAccept",Tabelle12[NegotiationID]&amp;Tabelle12[ActionType],Tabelle12[ActionType],,0),_xlfn.XLOOKUP(Tabelle12[[#This Row],[NegotiationID]]&amp;"FinalReject",Tabelle12[NegotiationID]&amp;Tabelle12[ActionType],Tabelle12[ActionType],,0))</f>
        <v>FinalAccept</v>
      </c>
      <c r="J615">
        <v>0.51100000000000001</v>
      </c>
      <c r="K615">
        <v>0.64329999999999998</v>
      </c>
      <c r="L615">
        <v>1.1543000000000001</v>
      </c>
      <c r="M615">
        <v>0.1323</v>
      </c>
      <c r="N615">
        <v>162</v>
      </c>
      <c r="O615">
        <v>3529</v>
      </c>
      <c r="P615">
        <v>20</v>
      </c>
      <c r="Q615" s="3" t="s">
        <v>5215</v>
      </c>
    </row>
    <row r="616" ht="15" customHeight="1">
      <c r="A616" t="e">
        <f t="shared" ca="1" si="581"/>
        <v>#VALUE!</v>
      </c>
      <c r="B616" t="e">
        <f t="array" ref="B616" ca="1">_xlfn.XLOOKUP(Tabelle12[[#This Row],[ExperimentID]]&amp;Tabelle12[[#This Row],[NegotiationID]]&amp;Tabelle12[[#This Row],[MessageID]],ALL_IN_ONE[ExperimentID]&amp;ALL_IN_ONE[NegotiationID]&amp;ALL_IN_ONE[MessageID],ALL_IN_ONE[Gesamt_ID],,0)</f>
        <v>#VALUE!</v>
      </c>
      <c r="C616">
        <v>42794</v>
      </c>
      <c r="D616" t="s">
        <v>4699</v>
      </c>
      <c r="E616">
        <v>49269</v>
      </c>
      <c r="F616">
        <v>42781</v>
      </c>
      <c r="G616">
        <v>42784</v>
      </c>
      <c r="H616" t="s">
        <v>20</v>
      </c>
      <c r="I616" t="str">
        <f t="array" ref="I616">IFERROR(_xlfn.XLOOKUP(Tabelle12[[#This Row],[NegotiationID]]&amp;"FinalAccept",Tabelle12[NegotiationID]&amp;Tabelle12[ActionType],Tabelle12[ActionType],,0),_xlfn.XLOOKUP(Tabelle12[[#This Row],[NegotiationID]]&amp;"FinalReject",Tabelle12[NegotiationID]&amp;Tabelle12[ActionType],Tabelle12[ActionType],,0))</f>
        <v>FinalAccept</v>
      </c>
      <c r="J616">
        <v>0.64329999999999998</v>
      </c>
      <c r="K616">
        <v>0.51100000000000001</v>
      </c>
      <c r="L616">
        <v>1.1543000000000001</v>
      </c>
      <c r="M616">
        <v>0.1323</v>
      </c>
      <c r="N616">
        <v>22</v>
      </c>
      <c r="O616">
        <v>3529</v>
      </c>
      <c r="P616">
        <v>20</v>
      </c>
      <c r="Q616" s="3" t="s">
        <v>5216</v>
      </c>
    </row>
    <row r="617" ht="14.5" hidden="1">
      <c r="A617" t="e">
        <f t="shared" ca="1" si="581"/>
        <v>#VALUE!</v>
      </c>
      <c r="B617" t="e">
        <f t="array" ref="B617" ca="1">_xlfn.XLOOKUP(Tabelle12[[#This Row],[ExperimentID]]&amp;Tabelle12[[#This Row],[NegotiationID]]&amp;Tabelle12[[#This Row],[MessageID]],ALL_IN_ONE[ExperimentID]&amp;ALL_IN_ONE[NegotiationID]&amp;ALL_IN_ONE[MessageID],ALL_IN_ONE[Gesamt_ID],,0)</f>
        <v>#VALUE!</v>
      </c>
      <c r="C617">
        <v>42822</v>
      </c>
      <c r="D617" t="s">
        <v>4699</v>
      </c>
      <c r="E617">
        <v>42823</v>
      </c>
      <c r="H617" t="s">
        <v>6019</v>
      </c>
      <c r="I617" t="str">
        <f t="array" ref="I617">IFERROR(_xlfn.XLOOKUP(Tabelle12[[#This Row],[NegotiationID]]&amp;"FinalAccept",Tabelle12[NegotiationID]&amp;Tabelle12[ActionType],Tabelle12[ActionType],,0),_xlfn.XLOOKUP(Tabelle12[[#This Row],[NegotiationID]]&amp;"FinalReject",Tabelle12[NegotiationID]&amp;Tabelle12[ActionType],Tabelle12[ActionType],,0))</f>
        <v>FinalAccept</v>
      </c>
      <c r="N617">
        <v>21</v>
      </c>
      <c r="O617">
        <v>1988</v>
      </c>
      <c r="P617">
        <v>8</v>
      </c>
    </row>
    <row r="618" ht="15" customHeight="1">
      <c r="A618" t="e">
        <f t="shared" ca="1" si="581"/>
        <v>#VALUE!</v>
      </c>
      <c r="B618" t="e">
        <f t="array" ref="B618" ca="1">_xlfn.XLOOKUP(Tabelle12[[#This Row],[ExperimentID]]&amp;Tabelle12[[#This Row],[NegotiationID]]&amp;Tabelle12[[#This Row],[MessageID]],ALL_IN_ONE[ExperimentID]&amp;ALL_IN_ONE[NegotiationID]&amp;ALL_IN_ONE[MessageID],ALL_IN_ONE[Gesamt_ID],,0)</f>
        <v>#VALUE!</v>
      </c>
      <c r="C618">
        <v>42822</v>
      </c>
      <c r="D618" t="s">
        <v>4699</v>
      </c>
      <c r="E618">
        <v>47687</v>
      </c>
      <c r="F618">
        <v>42809</v>
      </c>
      <c r="G618">
        <v>42812</v>
      </c>
      <c r="H618" t="s">
        <v>19</v>
      </c>
      <c r="I618" t="str">
        <f t="array" ref="I618">IFERROR(_xlfn.XLOOKUP(Tabelle12[[#This Row],[NegotiationID]]&amp;"FinalAccept",Tabelle12[NegotiationID]&amp;Tabelle12[ActionType],Tabelle12[ActionType],,0),_xlfn.XLOOKUP(Tabelle12[[#This Row],[NegotiationID]]&amp;"FinalReject",Tabelle12[NegotiationID]&amp;Tabelle12[ActionType],Tabelle12[ActionType],,0))</f>
        <v>FinalAccept</v>
      </c>
      <c r="J618">
        <v>1</v>
      </c>
      <c r="K618">
        <v>0.39000000000000001</v>
      </c>
      <c r="L618">
        <v>1.3899999999999999</v>
      </c>
      <c r="M618">
        <v>0.60999999999999999</v>
      </c>
      <c r="N618">
        <v>242</v>
      </c>
      <c r="O618">
        <v>1988</v>
      </c>
      <c r="P618">
        <v>8</v>
      </c>
      <c r="Q618" s="3" t="s">
        <v>5217</v>
      </c>
    </row>
    <row r="619" ht="15" customHeight="1">
      <c r="A619" t="e">
        <f t="shared" ca="1" si="581"/>
        <v>#VALUE!</v>
      </c>
      <c r="B619" t="e">
        <f t="array" ref="B619" ca="1">_xlfn.XLOOKUP(Tabelle12[[#This Row],[ExperimentID]]&amp;Tabelle12[[#This Row],[NegotiationID]]&amp;Tabelle12[[#This Row],[MessageID]],ALL_IN_ONE[ExperimentID]&amp;ALL_IN_ONE[NegotiationID]&amp;ALL_IN_ONE[MessageID],ALL_IN_ONE[Gesamt_ID],,0)</f>
        <v>#VALUE!</v>
      </c>
      <c r="C619">
        <v>42822</v>
      </c>
      <c r="D619" t="s">
        <v>4699</v>
      </c>
      <c r="E619">
        <v>48055</v>
      </c>
      <c r="F619">
        <v>42812</v>
      </c>
      <c r="G619">
        <v>42809</v>
      </c>
      <c r="H619" t="s">
        <v>31</v>
      </c>
      <c r="I619" t="str">
        <f t="array" ref="I619">IFERROR(_xlfn.XLOOKUP(Tabelle12[[#This Row],[NegotiationID]]&amp;"FinalAccept",Tabelle12[NegotiationID]&amp;Tabelle12[ActionType],Tabelle12[ActionType],,0),_xlfn.XLOOKUP(Tabelle12[[#This Row],[NegotiationID]]&amp;"FinalReject",Tabelle12[NegotiationID]&amp;Tabelle12[ActionType],Tabelle12[ActionType],,0))</f>
        <v>FinalAccept</v>
      </c>
      <c r="J619">
        <v>0.88349999999999995</v>
      </c>
      <c r="K619">
        <v>0.72999999999999998</v>
      </c>
      <c r="L619">
        <v>1.6134999999999999</v>
      </c>
      <c r="M619">
        <v>0.1535</v>
      </c>
      <c r="N619">
        <v>357</v>
      </c>
      <c r="O619">
        <v>1988</v>
      </c>
      <c r="P619">
        <v>8</v>
      </c>
      <c r="Q619" s="3" t="s">
        <v>5218</v>
      </c>
    </row>
    <row r="620" ht="15" customHeight="1">
      <c r="A620" t="e">
        <f t="shared" ca="1" si="581"/>
        <v>#VALUE!</v>
      </c>
      <c r="B620" t="e">
        <f t="array" ref="B620" ca="1">_xlfn.XLOOKUP(Tabelle12[[#This Row],[ExperimentID]]&amp;Tabelle12[[#This Row],[NegotiationID]]&amp;Tabelle12[[#This Row],[MessageID]],ALL_IN_ONE[ExperimentID]&amp;ALL_IN_ONE[NegotiationID]&amp;ALL_IN_ONE[MessageID],ALL_IN_ONE[Gesamt_ID],,0)</f>
        <v>#VALUE!</v>
      </c>
      <c r="C620">
        <v>42822</v>
      </c>
      <c r="D620" t="s">
        <v>4699</v>
      </c>
      <c r="E620">
        <v>48384</v>
      </c>
      <c r="F620">
        <v>42809</v>
      </c>
      <c r="G620">
        <v>42812</v>
      </c>
      <c r="H620" t="s">
        <v>31</v>
      </c>
      <c r="I620" t="str">
        <f t="array" ref="I620">IFERROR(_xlfn.XLOOKUP(Tabelle12[[#This Row],[NegotiationID]]&amp;"FinalAccept",Tabelle12[NegotiationID]&amp;Tabelle12[ActionType],Tabelle12[ActionType],,0),_xlfn.XLOOKUP(Tabelle12[[#This Row],[NegotiationID]]&amp;"FinalReject",Tabelle12[NegotiationID]&amp;Tabelle12[ActionType],Tabelle12[ActionType],,0))</f>
        <v>FinalAccept</v>
      </c>
      <c r="J620">
        <v>0.77000000000000002</v>
      </c>
      <c r="K620">
        <v>0.60850000000000004</v>
      </c>
      <c r="L620">
        <v>1.3785000000000001</v>
      </c>
      <c r="M620">
        <v>0.1615</v>
      </c>
      <c r="N620">
        <v>277</v>
      </c>
      <c r="O620">
        <v>1988</v>
      </c>
      <c r="P620">
        <v>8</v>
      </c>
      <c r="Q620" s="3" t="s">
        <v>5219</v>
      </c>
    </row>
    <row r="621" ht="15" customHeight="1">
      <c r="A621" t="e">
        <f t="shared" ca="1" si="581"/>
        <v>#VALUE!</v>
      </c>
      <c r="B621" t="e">
        <f t="array" ref="B621" ca="1">_xlfn.XLOOKUP(Tabelle12[[#This Row],[ExperimentID]]&amp;Tabelle12[[#This Row],[NegotiationID]]&amp;Tabelle12[[#This Row],[MessageID]],ALL_IN_ONE[ExperimentID]&amp;ALL_IN_ONE[NegotiationID]&amp;ALL_IN_ONE[MessageID],ALL_IN_ONE[Gesamt_ID],,0)</f>
        <v>#VALUE!</v>
      </c>
      <c r="C621">
        <v>42822</v>
      </c>
      <c r="D621" t="s">
        <v>4699</v>
      </c>
      <c r="E621">
        <v>48812</v>
      </c>
      <c r="F621">
        <v>42812</v>
      </c>
      <c r="G621">
        <v>42809</v>
      </c>
      <c r="H621" t="s">
        <v>31</v>
      </c>
      <c r="I621" t="str">
        <f t="array" ref="I621">IFERROR(_xlfn.XLOOKUP(Tabelle12[[#This Row],[NegotiationID]]&amp;"FinalAccept",Tabelle12[NegotiationID]&amp;Tabelle12[ActionType],Tabelle12[ActionType],,0),_xlfn.XLOOKUP(Tabelle12[[#This Row],[NegotiationID]]&amp;"FinalReject",Tabelle12[NegotiationID]&amp;Tabelle12[ActionType],Tabelle12[ActionType],,0))</f>
        <v>FinalAccept</v>
      </c>
      <c r="J621">
        <v>0.79849999999999999</v>
      </c>
      <c r="K621">
        <v>0.5</v>
      </c>
      <c r="L621">
        <v>1.2985</v>
      </c>
      <c r="M621">
        <v>0.29849999999999999</v>
      </c>
      <c r="N621">
        <v>418</v>
      </c>
      <c r="O621">
        <v>1988</v>
      </c>
      <c r="P621">
        <v>8</v>
      </c>
      <c r="Q621" s="3" t="s">
        <v>5220</v>
      </c>
    </row>
    <row r="622" ht="15" customHeight="1">
      <c r="A622" t="e">
        <f t="shared" ca="1" si="581"/>
        <v>#VALUE!</v>
      </c>
      <c r="B622" t="e">
        <f t="array" ref="B622" ca="1">_xlfn.XLOOKUP(Tabelle12[[#This Row],[ExperimentID]]&amp;Tabelle12[[#This Row],[NegotiationID]]&amp;Tabelle12[[#This Row],[MessageID]],ALL_IN_ONE[ExperimentID]&amp;ALL_IN_ONE[NegotiationID]&amp;ALL_IN_ONE[MessageID],ALL_IN_ONE[Gesamt_ID],,0)</f>
        <v>#VALUE!</v>
      </c>
      <c r="C622">
        <v>42822</v>
      </c>
      <c r="D622" t="s">
        <v>4699</v>
      </c>
      <c r="E622">
        <v>49659</v>
      </c>
      <c r="F622">
        <v>42809</v>
      </c>
      <c r="G622">
        <v>42812</v>
      </c>
      <c r="H622" t="s">
        <v>31</v>
      </c>
      <c r="I622" t="str">
        <f t="array" ref="I622">IFERROR(_xlfn.XLOOKUP(Tabelle12[[#This Row],[NegotiationID]]&amp;"FinalAccept",Tabelle12[NegotiationID]&amp;Tabelle12[ActionType],Tabelle12[ActionType],,0),_xlfn.XLOOKUP(Tabelle12[[#This Row],[NegotiationID]]&amp;"FinalReject",Tabelle12[NegotiationID]&amp;Tabelle12[ActionType],Tabelle12[ActionType],,0))</f>
        <v>FinalAccept</v>
      </c>
      <c r="J622">
        <v>0.49580000000000002</v>
      </c>
      <c r="K622">
        <v>0.61850000000000005</v>
      </c>
      <c r="L622">
        <v>1.1143000000000001</v>
      </c>
      <c r="M622">
        <v>0.1227</v>
      </c>
      <c r="N622">
        <v>333</v>
      </c>
      <c r="O622">
        <v>1988</v>
      </c>
      <c r="P622">
        <v>8</v>
      </c>
      <c r="Q622" s="3" t="s">
        <v>5221</v>
      </c>
    </row>
    <row r="623" ht="15" customHeight="1">
      <c r="A623" t="e">
        <f t="shared" ca="1" si="581"/>
        <v>#VALUE!</v>
      </c>
      <c r="B623" t="e">
        <f t="array" ref="B623" ca="1">_xlfn.XLOOKUP(Tabelle12[[#This Row],[ExperimentID]]&amp;Tabelle12[[#This Row],[NegotiationID]]&amp;Tabelle12[[#This Row],[MessageID]],ALL_IN_ONE[ExperimentID]&amp;ALL_IN_ONE[NegotiationID]&amp;ALL_IN_ONE[MessageID],ALL_IN_ONE[Gesamt_ID],,0)</f>
        <v>#VALUE!</v>
      </c>
      <c r="C623">
        <v>42822</v>
      </c>
      <c r="D623" t="s">
        <v>4699</v>
      </c>
      <c r="E623">
        <v>49663</v>
      </c>
      <c r="F623">
        <v>42812</v>
      </c>
      <c r="G623">
        <v>42809</v>
      </c>
      <c r="H623" t="s">
        <v>31</v>
      </c>
      <c r="I623" t="str">
        <f t="array" ref="I623">IFERROR(_xlfn.XLOOKUP(Tabelle12[[#This Row],[NegotiationID]]&amp;"FinalAccept",Tabelle12[NegotiationID]&amp;Tabelle12[ActionType],Tabelle12[ActionType],,0),_xlfn.XLOOKUP(Tabelle12[[#This Row],[NegotiationID]]&amp;"FinalReject",Tabelle12[NegotiationID]&amp;Tabelle12[ActionType],Tabelle12[ActionType],,0))</f>
        <v>FinalAccept</v>
      </c>
      <c r="J623">
        <v>0.65849999999999997</v>
      </c>
      <c r="K623">
        <v>0.4425</v>
      </c>
      <c r="L623">
        <v>1.101</v>
      </c>
      <c r="M623">
        <v>0.216</v>
      </c>
      <c r="N623">
        <v>313</v>
      </c>
      <c r="O623">
        <v>1988</v>
      </c>
      <c r="P623">
        <v>8</v>
      </c>
      <c r="Q623" s="3" t="s">
        <v>5222</v>
      </c>
    </row>
    <row r="624" ht="15" customHeight="1">
      <c r="A624" t="e">
        <f t="shared" ca="1" si="581"/>
        <v>#VALUE!</v>
      </c>
      <c r="B624" t="e">
        <f t="array" ref="B624" ca="1">_xlfn.XLOOKUP(Tabelle12[[#This Row],[ExperimentID]]&amp;Tabelle12[[#This Row],[NegotiationID]]&amp;Tabelle12[[#This Row],[MessageID]],ALL_IN_ONE[ExperimentID]&amp;ALL_IN_ONE[NegotiationID]&amp;ALL_IN_ONE[MessageID],ALL_IN_ONE[Gesamt_ID],,0)</f>
        <v>#VALUE!</v>
      </c>
      <c r="C624">
        <v>42822</v>
      </c>
      <c r="D624" t="s">
        <v>4699</v>
      </c>
      <c r="E624">
        <v>49683</v>
      </c>
      <c r="F624">
        <v>42809</v>
      </c>
      <c r="G624">
        <v>42812</v>
      </c>
      <c r="H624" t="s">
        <v>20</v>
      </c>
      <c r="I624" t="str">
        <f t="array" ref="I624">IFERROR(_xlfn.XLOOKUP(Tabelle12[[#This Row],[NegotiationID]]&amp;"FinalAccept",Tabelle12[NegotiationID]&amp;Tabelle12[ActionType],Tabelle12[ActionType],,0),_xlfn.XLOOKUP(Tabelle12[[#This Row],[NegotiationID]]&amp;"FinalReject",Tabelle12[NegotiationID]&amp;Tabelle12[ActionType],Tabelle12[ActionType],,0))</f>
        <v>FinalAccept</v>
      </c>
      <c r="J624">
        <v>0.4425</v>
      </c>
      <c r="K624">
        <v>0.65849999999999997</v>
      </c>
      <c r="L624">
        <v>1.101</v>
      </c>
      <c r="M624">
        <v>0.216</v>
      </c>
      <c r="N624">
        <v>27</v>
      </c>
      <c r="O624">
        <v>1988</v>
      </c>
      <c r="P624">
        <v>8</v>
      </c>
      <c r="Q624" s="3" t="s">
        <v>5223</v>
      </c>
    </row>
    <row r="625" ht="14.5" hidden="1">
      <c r="A625" t="e">
        <f t="shared" ca="1" si="581"/>
        <v>#VALUE!</v>
      </c>
      <c r="B625" t="e">
        <f t="array" ref="B625" ca="1">_xlfn.XLOOKUP(Tabelle12[[#This Row],[ExperimentID]]&amp;Tabelle12[[#This Row],[NegotiationID]]&amp;Tabelle12[[#This Row],[MessageID]],ALL_IN_ONE[ExperimentID]&amp;ALL_IN_ONE[NegotiationID]&amp;ALL_IN_ONE[MessageID],ALL_IN_ONE[Gesamt_ID],,0)</f>
        <v>#VALUE!</v>
      </c>
      <c r="C625">
        <v>42850</v>
      </c>
      <c r="D625" t="s">
        <v>4699</v>
      </c>
      <c r="E625">
        <v>42851</v>
      </c>
      <c r="H625" t="s">
        <v>6019</v>
      </c>
      <c r="I625" t="str">
        <f t="array" ref="I625">IFERROR(_xlfn.XLOOKUP(Tabelle12[[#This Row],[NegotiationID]]&amp;"FinalAccept",Tabelle12[NegotiationID]&amp;Tabelle12[ActionType],Tabelle12[ActionType],,0),_xlfn.XLOOKUP(Tabelle12[[#This Row],[NegotiationID]]&amp;"FinalReject",Tabelle12[NegotiationID]&amp;Tabelle12[ActionType],Tabelle12[ActionType],,0))</f>
        <v>FinalAccept</v>
      </c>
      <c r="N625">
        <v>21</v>
      </c>
      <c r="O625">
        <v>2498</v>
      </c>
      <c r="P625">
        <v>17</v>
      </c>
    </row>
    <row r="626" ht="15" customHeight="1">
      <c r="A626" t="e">
        <f t="shared" ca="1" si="581"/>
        <v>#VALUE!</v>
      </c>
      <c r="B626" t="e">
        <f t="array" ref="B626" ca="1">_xlfn.XLOOKUP(Tabelle12[[#This Row],[ExperimentID]]&amp;Tabelle12[[#This Row],[NegotiationID]]&amp;Tabelle12[[#This Row],[MessageID]],ALL_IN_ONE[ExperimentID]&amp;ALL_IN_ONE[NegotiationID]&amp;ALL_IN_ONE[MessageID],ALL_IN_ONE[Gesamt_ID],,0)</f>
        <v>#VALUE!</v>
      </c>
      <c r="C626">
        <v>42850</v>
      </c>
      <c r="D626" t="s">
        <v>4699</v>
      </c>
      <c r="E626">
        <v>47808</v>
      </c>
      <c r="F626">
        <v>42837</v>
      </c>
      <c r="G626">
        <v>42840</v>
      </c>
      <c r="H626" t="s">
        <v>158</v>
      </c>
      <c r="I626" t="str">
        <f t="array" ref="I626">IFERROR(_xlfn.XLOOKUP(Tabelle12[[#This Row],[NegotiationID]]&amp;"FinalAccept",Tabelle12[NegotiationID]&amp;Tabelle12[ActionType],Tabelle12[ActionType],,0),_xlfn.XLOOKUP(Tabelle12[[#This Row],[NegotiationID]]&amp;"FinalReject",Tabelle12[NegotiationID]&amp;Tabelle12[ActionType],Tabelle12[ActionType],,0))</f>
        <v>FinalAccept</v>
      </c>
      <c r="J626">
        <v>1</v>
      </c>
      <c r="K626">
        <v>1</v>
      </c>
      <c r="L626">
        <v>2</v>
      </c>
      <c r="M626">
        <v>0</v>
      </c>
      <c r="N626">
        <v>100</v>
      </c>
      <c r="O626">
        <v>2498</v>
      </c>
      <c r="P626">
        <v>17</v>
      </c>
      <c r="Q626" s="3" t="s">
        <v>5224</v>
      </c>
    </row>
    <row r="627" ht="15" customHeight="1">
      <c r="A627" t="e">
        <f t="shared" ca="1" si="581"/>
        <v>#VALUE!</v>
      </c>
      <c r="B627" t="e">
        <f t="array" ref="B627" ca="1">_xlfn.XLOOKUP(Tabelle12[[#This Row],[ExperimentID]]&amp;Tabelle12[[#This Row],[NegotiationID]]&amp;Tabelle12[[#This Row],[MessageID]],ALL_IN_ONE[ExperimentID]&amp;ALL_IN_ONE[NegotiationID]&amp;ALL_IN_ONE[MessageID],ALL_IN_ONE[Gesamt_ID],,0)</f>
        <v>#VALUE!</v>
      </c>
      <c r="C627">
        <v>42850</v>
      </c>
      <c r="D627" t="s">
        <v>4699</v>
      </c>
      <c r="E627">
        <v>47943</v>
      </c>
      <c r="F627">
        <v>42840</v>
      </c>
      <c r="G627">
        <v>42837</v>
      </c>
      <c r="H627" t="s">
        <v>31</v>
      </c>
      <c r="I627" t="str">
        <f t="array" ref="I627">IFERROR(_xlfn.XLOOKUP(Tabelle12[[#This Row],[NegotiationID]]&amp;"FinalAccept",Tabelle12[NegotiationID]&amp;Tabelle12[ActionType],Tabelle12[ActionType],,0),_xlfn.XLOOKUP(Tabelle12[[#This Row],[NegotiationID]]&amp;"FinalReject",Tabelle12[NegotiationID]&amp;Tabelle12[ActionType],Tabelle12[ActionType],,0))</f>
        <v>FinalAccept</v>
      </c>
      <c r="J627">
        <v>0.93500000000000005</v>
      </c>
      <c r="K627">
        <v>0.064199999999999993</v>
      </c>
      <c r="L627">
        <v>0.99919999999999998</v>
      </c>
      <c r="M627">
        <v>0.87080000000000002</v>
      </c>
      <c r="N627">
        <v>89</v>
      </c>
      <c r="O627">
        <v>2498</v>
      </c>
      <c r="P627">
        <v>17</v>
      </c>
      <c r="Q627" s="3" t="s">
        <v>5225</v>
      </c>
    </row>
    <row r="628" ht="15" customHeight="1">
      <c r="A628" t="e">
        <f t="shared" ca="1" si="581"/>
        <v>#VALUE!</v>
      </c>
      <c r="B628" t="e">
        <f t="array" ref="B628" ca="1">_xlfn.XLOOKUP(Tabelle12[[#This Row],[ExperimentID]]&amp;Tabelle12[[#This Row],[NegotiationID]]&amp;Tabelle12[[#This Row],[MessageID]],ALL_IN_ONE[ExperimentID]&amp;ALL_IN_ONE[NegotiationID]&amp;ALL_IN_ONE[MessageID],ALL_IN_ONE[Gesamt_ID],,0)</f>
        <v>#VALUE!</v>
      </c>
      <c r="C628">
        <v>42850</v>
      </c>
      <c r="D628" t="s">
        <v>4699</v>
      </c>
      <c r="E628">
        <v>48291</v>
      </c>
      <c r="F628">
        <v>42837</v>
      </c>
      <c r="G628">
        <v>42840</v>
      </c>
      <c r="H628" t="s">
        <v>31</v>
      </c>
      <c r="I628" t="str">
        <f t="array" ref="I628">IFERROR(_xlfn.XLOOKUP(Tabelle12[[#This Row],[NegotiationID]]&amp;"FinalAccept",Tabelle12[NegotiationID]&amp;Tabelle12[ActionType],Tabelle12[ActionType],,0),_xlfn.XLOOKUP(Tabelle12[[#This Row],[NegotiationID]]&amp;"FinalReject",Tabelle12[NegotiationID]&amp;Tabelle12[ActionType],Tabelle12[ActionType],,0))</f>
        <v>FinalAccept</v>
      </c>
      <c r="J628">
        <v>0.91500000000000004</v>
      </c>
      <c r="K628">
        <v>0.022499999999999999</v>
      </c>
      <c r="L628">
        <v>0.9375</v>
      </c>
      <c r="M628">
        <v>0.89249999999999996</v>
      </c>
      <c r="N628">
        <v>335</v>
      </c>
      <c r="O628">
        <v>2498</v>
      </c>
      <c r="P628">
        <v>17</v>
      </c>
      <c r="Q628" s="3" t="s">
        <v>5226</v>
      </c>
    </row>
    <row r="629" ht="15" customHeight="1">
      <c r="A629" t="e">
        <f t="shared" ca="1" si="581"/>
        <v>#VALUE!</v>
      </c>
      <c r="B629" t="e">
        <f t="array" ref="B629" ca="1">_xlfn.XLOOKUP(Tabelle12[[#This Row],[ExperimentID]]&amp;Tabelle12[[#This Row],[NegotiationID]]&amp;Tabelle12[[#This Row],[MessageID]],ALL_IN_ONE[ExperimentID]&amp;ALL_IN_ONE[NegotiationID]&amp;ALL_IN_ONE[MessageID],ALL_IN_ONE[Gesamt_ID],,0)</f>
        <v>#VALUE!</v>
      </c>
      <c r="C629">
        <v>42850</v>
      </c>
      <c r="D629" t="s">
        <v>4699</v>
      </c>
      <c r="E629">
        <v>48521</v>
      </c>
      <c r="F629">
        <v>42840</v>
      </c>
      <c r="G629">
        <v>42837</v>
      </c>
      <c r="H629" t="s">
        <v>31</v>
      </c>
      <c r="I629" t="str">
        <f t="array" ref="I629">IFERROR(_xlfn.XLOOKUP(Tabelle12[[#This Row],[NegotiationID]]&amp;"FinalAccept",Tabelle12[NegotiationID]&amp;Tabelle12[ActionType],Tabelle12[ActionType],,0),_xlfn.XLOOKUP(Tabelle12[[#This Row],[NegotiationID]]&amp;"FinalReject",Tabelle12[NegotiationID]&amp;Tabelle12[ActionType],Tabelle12[ActionType],,0))</f>
        <v>FinalAccept</v>
      </c>
      <c r="J629">
        <v>0.69950000000000001</v>
      </c>
      <c r="K629">
        <v>0.26900000000000002</v>
      </c>
      <c r="L629">
        <v>0.96850000000000003</v>
      </c>
      <c r="M629">
        <v>0.43049999999999999</v>
      </c>
      <c r="N629">
        <v>326</v>
      </c>
      <c r="O629">
        <v>2498</v>
      </c>
      <c r="P629">
        <v>17</v>
      </c>
      <c r="Q629" s="3" t="s">
        <v>5227</v>
      </c>
    </row>
    <row r="630" ht="15" customHeight="1">
      <c r="A630" t="e">
        <f t="shared" ca="1" si="581"/>
        <v>#VALUE!</v>
      </c>
      <c r="B630" t="e">
        <f t="array" ref="B630" ca="1">_xlfn.XLOOKUP(Tabelle12[[#This Row],[ExperimentID]]&amp;Tabelle12[[#This Row],[NegotiationID]]&amp;Tabelle12[[#This Row],[MessageID]],ALL_IN_ONE[ExperimentID]&amp;ALL_IN_ONE[NegotiationID]&amp;ALL_IN_ONE[MessageID],ALL_IN_ONE[Gesamt_ID],,0)</f>
        <v>#VALUE!</v>
      </c>
      <c r="C630">
        <v>42850</v>
      </c>
      <c r="D630" t="s">
        <v>4699</v>
      </c>
      <c r="E630">
        <v>48638</v>
      </c>
      <c r="F630">
        <v>42837</v>
      </c>
      <c r="G630">
        <v>42840</v>
      </c>
      <c r="H630" t="s">
        <v>31</v>
      </c>
      <c r="I630" t="str">
        <f t="array" ref="I630">IFERROR(_xlfn.XLOOKUP(Tabelle12[[#This Row],[NegotiationID]]&amp;"FinalAccept",Tabelle12[NegotiationID]&amp;Tabelle12[ActionType],Tabelle12[ActionType],,0),_xlfn.XLOOKUP(Tabelle12[[#This Row],[NegotiationID]]&amp;"FinalReject",Tabelle12[NegotiationID]&amp;Tabelle12[ActionType],Tabelle12[ActionType],,0))</f>
        <v>FinalAccept</v>
      </c>
      <c r="J630">
        <v>0.66500000000000004</v>
      </c>
      <c r="K630">
        <v>0.32500000000000001</v>
      </c>
      <c r="L630">
        <v>0.98999999999999999</v>
      </c>
      <c r="M630">
        <v>0.34000000000000002</v>
      </c>
      <c r="N630">
        <v>252</v>
      </c>
      <c r="O630">
        <v>2498</v>
      </c>
      <c r="P630">
        <v>17</v>
      </c>
      <c r="Q630" s="3" t="s">
        <v>5228</v>
      </c>
    </row>
    <row r="631" ht="15" customHeight="1">
      <c r="A631" t="e">
        <f t="shared" ca="1" si="581"/>
        <v>#VALUE!</v>
      </c>
      <c r="B631" t="e">
        <f t="array" ref="B631" ca="1">_xlfn.XLOOKUP(Tabelle12[[#This Row],[ExperimentID]]&amp;Tabelle12[[#This Row],[NegotiationID]]&amp;Tabelle12[[#This Row],[MessageID]],ALL_IN_ONE[ExperimentID]&amp;ALL_IN_ONE[NegotiationID]&amp;ALL_IN_ONE[MessageID],ALL_IN_ONE[Gesamt_ID],,0)</f>
        <v>#VALUE!</v>
      </c>
      <c r="C631">
        <v>42850</v>
      </c>
      <c r="D631" t="s">
        <v>4699</v>
      </c>
      <c r="E631">
        <v>48681</v>
      </c>
      <c r="F631">
        <v>42840</v>
      </c>
      <c r="G631">
        <v>42837</v>
      </c>
      <c r="H631" t="s">
        <v>31</v>
      </c>
      <c r="I631" t="str">
        <f t="array" ref="I631">IFERROR(_xlfn.XLOOKUP(Tabelle12[[#This Row],[NegotiationID]]&amp;"FinalAccept",Tabelle12[NegotiationID]&amp;Tabelle12[ActionType],Tabelle12[ActionType],,0),_xlfn.XLOOKUP(Tabelle12[[#This Row],[NegotiationID]]&amp;"FinalReject",Tabelle12[NegotiationID]&amp;Tabelle12[ActionType],Tabelle12[ActionType],,0))</f>
        <v>FinalAccept</v>
      </c>
      <c r="J631">
        <v>0.61750000000000005</v>
      </c>
      <c r="K631">
        <v>0.44629999999999997</v>
      </c>
      <c r="L631">
        <v>1.0638000000000001</v>
      </c>
      <c r="M631">
        <v>0.17119999999999999</v>
      </c>
      <c r="N631">
        <v>307</v>
      </c>
      <c r="O631">
        <v>2498</v>
      </c>
      <c r="P631">
        <v>17</v>
      </c>
      <c r="Q631" s="3" t="s">
        <v>5229</v>
      </c>
    </row>
    <row r="632" ht="15" customHeight="1">
      <c r="A632" t="e">
        <f t="shared" ca="1" si="581"/>
        <v>#VALUE!</v>
      </c>
      <c r="B632" t="e">
        <f t="array" ref="B632" ca="1">_xlfn.XLOOKUP(Tabelle12[[#This Row],[ExperimentID]]&amp;Tabelle12[[#This Row],[NegotiationID]]&amp;Tabelle12[[#This Row],[MessageID]],ALL_IN_ONE[ExperimentID]&amp;ALL_IN_ONE[NegotiationID]&amp;ALL_IN_ONE[MessageID],ALL_IN_ONE[Gesamt_ID],,0)</f>
        <v>#VALUE!</v>
      </c>
      <c r="C632">
        <v>42850</v>
      </c>
      <c r="D632" t="s">
        <v>4699</v>
      </c>
      <c r="E632">
        <v>48716</v>
      </c>
      <c r="F632">
        <v>42837</v>
      </c>
      <c r="G632">
        <v>42840</v>
      </c>
      <c r="H632" t="s">
        <v>31</v>
      </c>
      <c r="I632" t="str">
        <f t="array" ref="I632">IFERROR(_xlfn.XLOOKUP(Tabelle12[[#This Row],[NegotiationID]]&amp;"FinalAccept",Tabelle12[NegotiationID]&amp;Tabelle12[ActionType],Tabelle12[ActionType],,0),_xlfn.XLOOKUP(Tabelle12[[#This Row],[NegotiationID]]&amp;"FinalReject",Tabelle12[NegotiationID]&amp;Tabelle12[ActionType],Tabelle12[ActionType],,0))</f>
        <v>FinalAccept</v>
      </c>
      <c r="J632">
        <v>0.64900000000000002</v>
      </c>
      <c r="K632">
        <v>0.33700000000000002</v>
      </c>
      <c r="L632">
        <v>0.98599999999999999</v>
      </c>
      <c r="M632">
        <v>0.312</v>
      </c>
      <c r="N632">
        <v>192</v>
      </c>
      <c r="O632">
        <v>2498</v>
      </c>
      <c r="P632">
        <v>17</v>
      </c>
      <c r="Q632" s="3" t="s">
        <v>5230</v>
      </c>
    </row>
    <row r="633" ht="15" customHeight="1">
      <c r="A633" t="e">
        <f t="shared" ca="1" si="581"/>
        <v>#VALUE!</v>
      </c>
      <c r="B633" t="e">
        <f t="array" ref="B633" ca="1">_xlfn.XLOOKUP(Tabelle12[[#This Row],[ExperimentID]]&amp;Tabelle12[[#This Row],[NegotiationID]]&amp;Tabelle12[[#This Row],[MessageID]],ALL_IN_ONE[ExperimentID]&amp;ALL_IN_ONE[NegotiationID]&amp;ALL_IN_ONE[MessageID],ALL_IN_ONE[Gesamt_ID],,0)</f>
        <v>#VALUE!</v>
      </c>
      <c r="C633">
        <v>42850</v>
      </c>
      <c r="D633" t="s">
        <v>4699</v>
      </c>
      <c r="E633">
        <v>48867</v>
      </c>
      <c r="F633">
        <v>42840</v>
      </c>
      <c r="G633">
        <v>42837</v>
      </c>
      <c r="H633" t="s">
        <v>31</v>
      </c>
      <c r="I633" t="str">
        <f t="array" ref="I633">IFERROR(_xlfn.XLOOKUP(Tabelle12[[#This Row],[NegotiationID]]&amp;"FinalAccept",Tabelle12[NegotiationID]&amp;Tabelle12[ActionType],Tabelle12[ActionType],,0),_xlfn.XLOOKUP(Tabelle12[[#This Row],[NegotiationID]]&amp;"FinalReject",Tabelle12[NegotiationID]&amp;Tabelle12[ActionType],Tabelle12[ActionType],,0))</f>
        <v>FinalAccept</v>
      </c>
      <c r="J633">
        <v>0.61350000000000005</v>
      </c>
      <c r="K633">
        <v>0.45169999999999999</v>
      </c>
      <c r="L633">
        <v>1.0651999999999999</v>
      </c>
      <c r="M633">
        <v>0.1618</v>
      </c>
      <c r="N633">
        <v>168</v>
      </c>
      <c r="O633">
        <v>2498</v>
      </c>
      <c r="P633">
        <v>17</v>
      </c>
      <c r="Q633" s="3" t="s">
        <v>5231</v>
      </c>
    </row>
    <row r="634" ht="15" customHeight="1">
      <c r="A634" t="e">
        <f t="shared" ca="1" si="581"/>
        <v>#VALUE!</v>
      </c>
      <c r="B634" t="e">
        <f t="array" ref="B634" ca="1">_xlfn.XLOOKUP(Tabelle12[[#This Row],[ExperimentID]]&amp;Tabelle12[[#This Row],[NegotiationID]]&amp;Tabelle12[[#This Row],[MessageID]],ALL_IN_ONE[ExperimentID]&amp;ALL_IN_ONE[NegotiationID]&amp;ALL_IN_ONE[MessageID],ALL_IN_ONE[Gesamt_ID],,0)</f>
        <v>#VALUE!</v>
      </c>
      <c r="C634">
        <v>42850</v>
      </c>
      <c r="D634" t="s">
        <v>4699</v>
      </c>
      <c r="E634">
        <v>49281</v>
      </c>
      <c r="F634">
        <v>42837</v>
      </c>
      <c r="G634">
        <v>42840</v>
      </c>
      <c r="H634" t="s">
        <v>31</v>
      </c>
      <c r="I634" t="str">
        <f t="array" ref="I634">IFERROR(_xlfn.XLOOKUP(Tabelle12[[#This Row],[NegotiationID]]&amp;"FinalAccept",Tabelle12[NegotiationID]&amp;Tabelle12[ActionType],Tabelle12[ActionType],,0),_xlfn.XLOOKUP(Tabelle12[[#This Row],[NegotiationID]]&amp;"FinalReject",Tabelle12[NegotiationID]&amp;Tabelle12[ActionType],Tabelle12[ActionType],,0))</f>
        <v>FinalAccept</v>
      </c>
      <c r="J634">
        <v>0.68169999999999997</v>
      </c>
      <c r="K634">
        <v>0.3735</v>
      </c>
      <c r="L634">
        <v>1.0551999999999999</v>
      </c>
      <c r="M634">
        <v>0.30819999999999997</v>
      </c>
      <c r="N634">
        <v>205</v>
      </c>
      <c r="O634">
        <v>2498</v>
      </c>
      <c r="P634">
        <v>17</v>
      </c>
      <c r="Q634" s="3" t="s">
        <v>5232</v>
      </c>
    </row>
    <row r="635" ht="15" customHeight="1">
      <c r="A635" t="e">
        <f t="shared" ca="1" si="581"/>
        <v>#VALUE!</v>
      </c>
      <c r="B635" t="e">
        <f t="array" ref="B635" ca="1">_xlfn.XLOOKUP(Tabelle12[[#This Row],[ExperimentID]]&amp;Tabelle12[[#This Row],[NegotiationID]]&amp;Tabelle12[[#This Row],[MessageID]],ALL_IN_ONE[ExperimentID]&amp;ALL_IN_ONE[NegotiationID]&amp;ALL_IN_ONE[MessageID],ALL_IN_ONE[Gesamt_ID],,0)</f>
        <v>#VALUE!</v>
      </c>
      <c r="C635">
        <v>42850</v>
      </c>
      <c r="D635" t="s">
        <v>4699</v>
      </c>
      <c r="E635">
        <v>49287</v>
      </c>
      <c r="F635">
        <v>42840</v>
      </c>
      <c r="G635">
        <v>42837</v>
      </c>
      <c r="H635" t="s">
        <v>31</v>
      </c>
      <c r="I635" t="str">
        <f t="array" ref="I635">IFERROR(_xlfn.XLOOKUP(Tabelle12[[#This Row],[NegotiationID]]&amp;"FinalAccept",Tabelle12[NegotiationID]&amp;Tabelle12[ActionType],Tabelle12[ActionType],,0),_xlfn.XLOOKUP(Tabelle12[[#This Row],[NegotiationID]]&amp;"FinalReject",Tabelle12[NegotiationID]&amp;Tabelle12[ActionType],Tabelle12[ActionType],,0))</f>
        <v>FinalAccept</v>
      </c>
      <c r="J635">
        <v>0.55100000000000005</v>
      </c>
      <c r="K635">
        <v>0.47170000000000001</v>
      </c>
      <c r="L635">
        <v>1.0226999999999999</v>
      </c>
      <c r="M635">
        <v>0.079299999999999995</v>
      </c>
      <c r="N635">
        <v>89</v>
      </c>
      <c r="O635">
        <v>2498</v>
      </c>
      <c r="P635">
        <v>17</v>
      </c>
      <c r="Q635" s="3" t="s">
        <v>5233</v>
      </c>
    </row>
    <row r="636" ht="15" customHeight="1">
      <c r="A636" t="e">
        <f t="shared" ca="1" si="581"/>
        <v>#VALUE!</v>
      </c>
      <c r="B636" t="e">
        <f t="array" ref="B636" ca="1">_xlfn.XLOOKUP(Tabelle12[[#This Row],[ExperimentID]]&amp;Tabelle12[[#This Row],[NegotiationID]]&amp;Tabelle12[[#This Row],[MessageID]],ALL_IN_ONE[ExperimentID]&amp;ALL_IN_ONE[NegotiationID]&amp;ALL_IN_ONE[MessageID],ALL_IN_ONE[Gesamt_ID],,0)</f>
        <v>#VALUE!</v>
      </c>
      <c r="C636">
        <v>42850</v>
      </c>
      <c r="D636" t="s">
        <v>4699</v>
      </c>
      <c r="E636">
        <v>49363</v>
      </c>
      <c r="F636">
        <v>42837</v>
      </c>
      <c r="G636">
        <v>42840</v>
      </c>
      <c r="H636" t="s">
        <v>31</v>
      </c>
      <c r="I636" t="str">
        <f t="array" ref="I636">IFERROR(_xlfn.XLOOKUP(Tabelle12[[#This Row],[NegotiationID]]&amp;"FinalAccept",Tabelle12[NegotiationID]&amp;Tabelle12[ActionType],Tabelle12[ActionType],,0),_xlfn.XLOOKUP(Tabelle12[[#This Row],[NegotiationID]]&amp;"FinalReject",Tabelle12[NegotiationID]&amp;Tabelle12[ActionType],Tabelle12[ActionType],,0))</f>
        <v>FinalAccept</v>
      </c>
      <c r="J636">
        <v>0.60999999999999999</v>
      </c>
      <c r="K636">
        <v>0.48849999999999999</v>
      </c>
      <c r="L636">
        <v>1.0985</v>
      </c>
      <c r="M636">
        <v>0.1215</v>
      </c>
      <c r="N636">
        <v>113</v>
      </c>
      <c r="O636">
        <v>2498</v>
      </c>
      <c r="P636">
        <v>17</v>
      </c>
      <c r="Q636" s="3" t="s">
        <v>5234</v>
      </c>
    </row>
    <row r="637" ht="15" customHeight="1">
      <c r="A637" t="e">
        <f t="shared" ca="1" si="581"/>
        <v>#VALUE!</v>
      </c>
      <c r="B637" t="e">
        <f t="array" ref="B637" ca="1">_xlfn.XLOOKUP(Tabelle12[[#This Row],[ExperimentID]]&amp;Tabelle12[[#This Row],[NegotiationID]]&amp;Tabelle12[[#This Row],[MessageID]],ALL_IN_ONE[ExperimentID]&amp;ALL_IN_ONE[NegotiationID]&amp;ALL_IN_ONE[MessageID],ALL_IN_ONE[Gesamt_ID],,0)</f>
        <v>#VALUE!</v>
      </c>
      <c r="C637">
        <v>42850</v>
      </c>
      <c r="D637" t="s">
        <v>4699</v>
      </c>
      <c r="E637">
        <v>49514</v>
      </c>
      <c r="F637">
        <v>42840</v>
      </c>
      <c r="G637">
        <v>42837</v>
      </c>
      <c r="H637" t="s">
        <v>31</v>
      </c>
      <c r="I637" t="str">
        <f t="array" ref="I637">IFERROR(_xlfn.XLOOKUP(Tabelle12[[#This Row],[NegotiationID]]&amp;"FinalAccept",Tabelle12[NegotiationID]&amp;Tabelle12[ActionType],Tabelle12[ActionType],,0),_xlfn.XLOOKUP(Tabelle12[[#This Row],[NegotiationID]]&amp;"FinalReject",Tabelle12[NegotiationID]&amp;Tabelle12[ActionType],Tabelle12[ActionType],,0))</f>
        <v>FinalAccept</v>
      </c>
      <c r="J637">
        <v>0.52849999999999997</v>
      </c>
      <c r="K637">
        <v>0.51419999999999999</v>
      </c>
      <c r="L637">
        <v>1.0427</v>
      </c>
      <c r="M637">
        <v>0.0143</v>
      </c>
      <c r="N637">
        <v>82</v>
      </c>
      <c r="O637">
        <v>2498</v>
      </c>
      <c r="P637">
        <v>17</v>
      </c>
      <c r="Q637" s="3" t="s">
        <v>5235</v>
      </c>
    </row>
    <row r="638" ht="15" customHeight="1">
      <c r="A638" t="e">
        <f t="shared" ca="1" si="581"/>
        <v>#VALUE!</v>
      </c>
      <c r="B638" t="e">
        <f t="array" ref="B638" ca="1">_xlfn.XLOOKUP(Tabelle12[[#This Row],[ExperimentID]]&amp;Tabelle12[[#This Row],[NegotiationID]]&amp;Tabelle12[[#This Row],[MessageID]],ALL_IN_ONE[ExperimentID]&amp;ALL_IN_ONE[NegotiationID]&amp;ALL_IN_ONE[MessageID],ALL_IN_ONE[Gesamt_ID],,0)</f>
        <v>#VALUE!</v>
      </c>
      <c r="C638">
        <v>42850</v>
      </c>
      <c r="D638" t="s">
        <v>4699</v>
      </c>
      <c r="E638">
        <v>49637</v>
      </c>
      <c r="F638">
        <v>42837</v>
      </c>
      <c r="G638">
        <v>42840</v>
      </c>
      <c r="H638" t="s">
        <v>31</v>
      </c>
      <c r="I638" t="str">
        <f t="array" ref="I638">IFERROR(_xlfn.XLOOKUP(Tabelle12[[#This Row],[NegotiationID]]&amp;"FinalAccept",Tabelle12[NegotiationID]&amp;Tabelle12[ActionType],Tabelle12[ActionType],,0),_xlfn.XLOOKUP(Tabelle12[[#This Row],[NegotiationID]]&amp;"FinalReject",Tabelle12[NegotiationID]&amp;Tabelle12[ActionType],Tabelle12[ActionType],,0))</f>
        <v>FinalAccept</v>
      </c>
      <c r="J638">
        <v>0.5675</v>
      </c>
      <c r="K638">
        <v>0.48849999999999999</v>
      </c>
      <c r="L638">
        <v>1.056</v>
      </c>
      <c r="M638">
        <v>0.079000000000000001</v>
      </c>
      <c r="N638">
        <v>50</v>
      </c>
      <c r="O638">
        <v>2498</v>
      </c>
      <c r="P638">
        <v>17</v>
      </c>
      <c r="Q638" s="3" t="s">
        <v>5236</v>
      </c>
    </row>
    <row r="639" ht="15" customHeight="1">
      <c r="A639" t="e">
        <f t="shared" ca="1" si="581"/>
        <v>#VALUE!</v>
      </c>
      <c r="B639" t="e">
        <f t="array" ref="B639" ca="1">_xlfn.XLOOKUP(Tabelle12[[#This Row],[ExperimentID]]&amp;Tabelle12[[#This Row],[NegotiationID]]&amp;Tabelle12[[#This Row],[MessageID]],ALL_IN_ONE[ExperimentID]&amp;ALL_IN_ONE[NegotiationID]&amp;ALL_IN_ONE[MessageID],ALL_IN_ONE[Gesamt_ID],,0)</f>
        <v>#VALUE!</v>
      </c>
      <c r="C639">
        <v>42850</v>
      </c>
      <c r="D639" t="s">
        <v>4699</v>
      </c>
      <c r="E639">
        <v>49666</v>
      </c>
      <c r="F639">
        <v>42840</v>
      </c>
      <c r="G639">
        <v>42837</v>
      </c>
      <c r="H639" t="s">
        <v>31</v>
      </c>
      <c r="I639" t="str">
        <f t="array" ref="I639">IFERROR(_xlfn.XLOOKUP(Tabelle12[[#This Row],[NegotiationID]]&amp;"FinalAccept",Tabelle12[NegotiationID]&amp;Tabelle12[ActionType],Tabelle12[ActionType],,0),_xlfn.XLOOKUP(Tabelle12[[#This Row],[NegotiationID]]&amp;"FinalReject",Tabelle12[NegotiationID]&amp;Tabelle12[ActionType],Tabelle12[ActionType],,0))</f>
        <v>FinalAccept</v>
      </c>
      <c r="J639">
        <v>0.51649999999999996</v>
      </c>
      <c r="K639">
        <v>0.5302</v>
      </c>
      <c r="L639">
        <v>1.0467</v>
      </c>
      <c r="M639">
        <v>0.0137</v>
      </c>
      <c r="N639">
        <v>60</v>
      </c>
      <c r="O639">
        <v>2498</v>
      </c>
      <c r="P639">
        <v>17</v>
      </c>
      <c r="Q639" s="3" t="s">
        <v>5237</v>
      </c>
    </row>
    <row r="640" ht="15" customHeight="1">
      <c r="A640" t="e">
        <f t="shared" ca="1" si="581"/>
        <v>#VALUE!</v>
      </c>
      <c r="B640" t="e">
        <f t="array" ref="B640" ca="1">_xlfn.XLOOKUP(Tabelle12[[#This Row],[ExperimentID]]&amp;Tabelle12[[#This Row],[NegotiationID]]&amp;Tabelle12[[#This Row],[MessageID]],ALL_IN_ONE[ExperimentID]&amp;ALL_IN_ONE[NegotiationID]&amp;ALL_IN_ONE[MessageID],ALL_IN_ONE[Gesamt_ID],,0)</f>
        <v>#VALUE!</v>
      </c>
      <c r="C640">
        <v>42850</v>
      </c>
      <c r="D640" t="s">
        <v>4699</v>
      </c>
      <c r="E640">
        <v>49676</v>
      </c>
      <c r="F640">
        <v>42837</v>
      </c>
      <c r="G640">
        <v>42840</v>
      </c>
      <c r="H640" t="s">
        <v>31</v>
      </c>
      <c r="I640" t="str">
        <f t="array" ref="I640">IFERROR(_xlfn.XLOOKUP(Tabelle12[[#This Row],[NegotiationID]]&amp;"FinalAccept",Tabelle12[NegotiationID]&amp;Tabelle12[ActionType],Tabelle12[ActionType],,0),_xlfn.XLOOKUP(Tabelle12[[#This Row],[NegotiationID]]&amp;"FinalReject",Tabelle12[NegotiationID]&amp;Tabelle12[ActionType],Tabelle12[ActionType],,0))</f>
        <v>FinalAccept</v>
      </c>
      <c r="J640">
        <v>0.57269999999999999</v>
      </c>
      <c r="K640">
        <v>0.51649999999999996</v>
      </c>
      <c r="L640">
        <v>1.0891999999999999</v>
      </c>
      <c r="M640">
        <v>0.0562</v>
      </c>
      <c r="N640">
        <v>87</v>
      </c>
      <c r="O640">
        <v>2498</v>
      </c>
      <c r="P640">
        <v>17</v>
      </c>
      <c r="Q640" s="3" t="s">
        <v>5238</v>
      </c>
    </row>
    <row r="641" ht="15" customHeight="1">
      <c r="A641" t="e">
        <f t="shared" ca="1" si="581"/>
        <v>#VALUE!</v>
      </c>
      <c r="B641" t="e">
        <f t="array" ref="B641" ca="1">_xlfn.XLOOKUP(Tabelle12[[#This Row],[ExperimentID]]&amp;Tabelle12[[#This Row],[NegotiationID]]&amp;Tabelle12[[#This Row],[MessageID]],ALL_IN_ONE[ExperimentID]&amp;ALL_IN_ONE[NegotiationID]&amp;ALL_IN_ONE[MessageID],ALL_IN_ONE[Gesamt_ID],,0)</f>
        <v>#VALUE!</v>
      </c>
      <c r="C641">
        <v>42850</v>
      </c>
      <c r="D641" t="s">
        <v>4699</v>
      </c>
      <c r="E641">
        <v>49678</v>
      </c>
      <c r="F641">
        <v>42840</v>
      </c>
      <c r="G641">
        <v>42837</v>
      </c>
      <c r="H641" t="s">
        <v>20</v>
      </c>
      <c r="I641" t="str">
        <f t="array" ref="I641">IFERROR(_xlfn.XLOOKUP(Tabelle12[[#This Row],[NegotiationID]]&amp;"FinalAccept",Tabelle12[NegotiationID]&amp;Tabelle12[ActionType],Tabelle12[ActionType],,0),_xlfn.XLOOKUP(Tabelle12[[#This Row],[NegotiationID]]&amp;"FinalReject",Tabelle12[NegotiationID]&amp;Tabelle12[ActionType],Tabelle12[ActionType],,0))</f>
        <v>FinalAccept</v>
      </c>
      <c r="J641">
        <v>0.51649999999999996</v>
      </c>
      <c r="K641">
        <v>0.57269999999999999</v>
      </c>
      <c r="L641">
        <v>1.0891999999999999</v>
      </c>
      <c r="M641">
        <v>0.0562</v>
      </c>
      <c r="N641">
        <v>22</v>
      </c>
      <c r="O641">
        <v>2498</v>
      </c>
      <c r="P641">
        <v>17</v>
      </c>
      <c r="Q641" s="3" t="s">
        <v>5239</v>
      </c>
    </row>
    <row r="642" ht="14.5" hidden="1">
      <c r="A642" t="e">
        <f t="shared" ref="A642:A705" ca="1" si="582">MID(CELL("Dateiname",$A$1),FIND("]",CELL("Dateiname",$A$1))+1,31)</f>
        <v>#VALUE!</v>
      </c>
      <c r="B642" t="e">
        <f t="array" ref="B642" ca="1">_xlfn.XLOOKUP(Tabelle12[[#This Row],[ExperimentID]]&amp;Tabelle12[[#This Row],[NegotiationID]]&amp;Tabelle12[[#This Row],[MessageID]],ALL_IN_ONE[ExperimentID]&amp;ALL_IN_ONE[NegotiationID]&amp;ALL_IN_ONE[MessageID],ALL_IN_ONE[Gesamt_ID],,0)</f>
        <v>#VALUE!</v>
      </c>
      <c r="C642">
        <v>42878</v>
      </c>
      <c r="D642" t="s">
        <v>4699</v>
      </c>
      <c r="E642">
        <v>42879</v>
      </c>
      <c r="H642" t="s">
        <v>6019</v>
      </c>
      <c r="I642" t="str">
        <f t="array" ref="I642">IFERROR(_xlfn.XLOOKUP(Tabelle12[[#This Row],[NegotiationID]]&amp;"FinalAccept",Tabelle12[NegotiationID]&amp;Tabelle12[ActionType],Tabelle12[ActionType],,0),_xlfn.XLOOKUP(Tabelle12[[#This Row],[NegotiationID]]&amp;"FinalReject",Tabelle12[NegotiationID]&amp;Tabelle12[ActionType],Tabelle12[ActionType],,0))</f>
        <v>FinalAccept</v>
      </c>
      <c r="N642">
        <v>21</v>
      </c>
      <c r="O642">
        <v>2663</v>
      </c>
      <c r="P642">
        <v>11</v>
      </c>
    </row>
    <row r="643" ht="15" customHeight="1">
      <c r="A643" t="e">
        <f t="shared" ca="1" si="582"/>
        <v>#VALUE!</v>
      </c>
      <c r="B643" t="e">
        <f t="array" ref="B643" ca="1">_xlfn.XLOOKUP(Tabelle12[[#This Row],[ExperimentID]]&amp;Tabelle12[[#This Row],[NegotiationID]]&amp;Tabelle12[[#This Row],[MessageID]],ALL_IN_ONE[ExperimentID]&amp;ALL_IN_ONE[NegotiationID]&amp;ALL_IN_ONE[MessageID],ALL_IN_ONE[Gesamt_ID],,0)</f>
        <v>#VALUE!</v>
      </c>
      <c r="C643">
        <v>42878</v>
      </c>
      <c r="D643" t="s">
        <v>4699</v>
      </c>
      <c r="E643">
        <v>47398</v>
      </c>
      <c r="F643">
        <v>42865</v>
      </c>
      <c r="G643">
        <v>42868</v>
      </c>
      <c r="H643" t="s">
        <v>19</v>
      </c>
      <c r="I643" t="str">
        <f t="array" ref="I643">IFERROR(_xlfn.XLOOKUP(Tabelle12[[#This Row],[NegotiationID]]&amp;"FinalAccept",Tabelle12[NegotiationID]&amp;Tabelle12[ActionType],Tabelle12[ActionType],,0),_xlfn.XLOOKUP(Tabelle12[[#This Row],[NegotiationID]]&amp;"FinalReject",Tabelle12[NegotiationID]&amp;Tabelle12[ActionType],Tabelle12[ActionType],,0))</f>
        <v>FinalAccept</v>
      </c>
      <c r="J643">
        <v>1</v>
      </c>
      <c r="K643">
        <v>0</v>
      </c>
      <c r="L643">
        <v>1</v>
      </c>
      <c r="M643">
        <v>1</v>
      </c>
      <c r="N643">
        <v>257</v>
      </c>
      <c r="O643">
        <v>2663</v>
      </c>
      <c r="P643">
        <v>11</v>
      </c>
      <c r="Q643" s="3" t="s">
        <v>5240</v>
      </c>
    </row>
    <row r="644" ht="15" customHeight="1">
      <c r="A644" t="e">
        <f t="shared" ca="1" si="582"/>
        <v>#VALUE!</v>
      </c>
      <c r="B644" t="e">
        <f t="array" ref="B644" ca="1">_xlfn.XLOOKUP(Tabelle12[[#This Row],[ExperimentID]]&amp;Tabelle12[[#This Row],[NegotiationID]]&amp;Tabelle12[[#This Row],[MessageID]],ALL_IN_ONE[ExperimentID]&amp;ALL_IN_ONE[NegotiationID]&amp;ALL_IN_ONE[MessageID],ALL_IN_ONE[Gesamt_ID],,0)</f>
        <v>#VALUE!</v>
      </c>
      <c r="C644">
        <v>42878</v>
      </c>
      <c r="D644" t="s">
        <v>4699</v>
      </c>
      <c r="E644">
        <v>47554</v>
      </c>
      <c r="F644">
        <v>42868</v>
      </c>
      <c r="G644">
        <v>42865</v>
      </c>
      <c r="H644" t="s">
        <v>31</v>
      </c>
      <c r="I644" t="str">
        <f t="array" ref="I644">IFERROR(_xlfn.XLOOKUP(Tabelle12[[#This Row],[NegotiationID]]&amp;"FinalAccept",Tabelle12[NegotiationID]&amp;Tabelle12[ActionType],Tabelle12[ActionType],,0),_xlfn.XLOOKUP(Tabelle12[[#This Row],[NegotiationID]]&amp;"FinalReject",Tabelle12[NegotiationID]&amp;Tabelle12[ActionType],Tabelle12[ActionType],,0))</f>
        <v>FinalAccept</v>
      </c>
      <c r="J644">
        <v>0.89749999999999996</v>
      </c>
      <c r="K644">
        <v>0.073300000000000004</v>
      </c>
      <c r="L644">
        <v>0.9708</v>
      </c>
      <c r="M644">
        <v>0.82420000000000004</v>
      </c>
      <c r="N644">
        <v>390</v>
      </c>
      <c r="O644">
        <v>2663</v>
      </c>
      <c r="P644">
        <v>11</v>
      </c>
      <c r="Q644" s="3" t="s">
        <v>5241</v>
      </c>
    </row>
    <row r="645" ht="15" customHeight="1">
      <c r="A645" t="e">
        <f t="shared" ca="1" si="582"/>
        <v>#VALUE!</v>
      </c>
      <c r="B645" t="e">
        <f t="array" ref="B645" ca="1">_xlfn.XLOOKUP(Tabelle12[[#This Row],[ExperimentID]]&amp;Tabelle12[[#This Row],[NegotiationID]]&amp;Tabelle12[[#This Row],[MessageID]],ALL_IN_ONE[ExperimentID]&amp;ALL_IN_ONE[NegotiationID]&amp;ALL_IN_ONE[MessageID],ALL_IN_ONE[Gesamt_ID],,0)</f>
        <v>#VALUE!</v>
      </c>
      <c r="C645">
        <v>42878</v>
      </c>
      <c r="D645" t="s">
        <v>4699</v>
      </c>
      <c r="E645">
        <v>47616</v>
      </c>
      <c r="F645">
        <v>42865</v>
      </c>
      <c r="G645">
        <v>42868</v>
      </c>
      <c r="H645" t="s">
        <v>31</v>
      </c>
      <c r="I645" t="str">
        <f t="array" ref="I645">IFERROR(_xlfn.XLOOKUP(Tabelle12[[#This Row],[NegotiationID]]&amp;"FinalAccept",Tabelle12[NegotiationID]&amp;Tabelle12[ActionType],Tabelle12[ActionType],,0),_xlfn.XLOOKUP(Tabelle12[[#This Row],[NegotiationID]]&amp;"FinalReject",Tabelle12[NegotiationID]&amp;Tabelle12[ActionType],Tabelle12[ActionType],,0))</f>
        <v>FinalAccept</v>
      </c>
      <c r="J645">
        <v>0.82420000000000004</v>
      </c>
      <c r="K645">
        <v>0.22850000000000001</v>
      </c>
      <c r="L645">
        <v>1.0527</v>
      </c>
      <c r="M645">
        <v>0.59570000000000001</v>
      </c>
      <c r="N645">
        <v>182</v>
      </c>
      <c r="O645">
        <v>2663</v>
      </c>
      <c r="P645">
        <v>11</v>
      </c>
      <c r="Q645" s="3" t="s">
        <v>5242</v>
      </c>
    </row>
    <row r="646" ht="15" customHeight="1">
      <c r="A646" t="e">
        <f t="shared" ca="1" si="582"/>
        <v>#VALUE!</v>
      </c>
      <c r="B646" t="e">
        <f t="array" ref="B646" ca="1">_xlfn.XLOOKUP(Tabelle12[[#This Row],[ExperimentID]]&amp;Tabelle12[[#This Row],[NegotiationID]]&amp;Tabelle12[[#This Row],[MessageID]],ALL_IN_ONE[ExperimentID]&amp;ALL_IN_ONE[NegotiationID]&amp;ALL_IN_ONE[MessageID],ALL_IN_ONE[Gesamt_ID],,0)</f>
        <v>#VALUE!</v>
      </c>
      <c r="C646">
        <v>42878</v>
      </c>
      <c r="D646" t="s">
        <v>4699</v>
      </c>
      <c r="E646">
        <v>47692</v>
      </c>
      <c r="F646">
        <v>42868</v>
      </c>
      <c r="G646">
        <v>42865</v>
      </c>
      <c r="H646" t="s">
        <v>31</v>
      </c>
      <c r="I646" t="str">
        <f t="array" ref="I646">IFERROR(_xlfn.XLOOKUP(Tabelle12[[#This Row],[NegotiationID]]&amp;"FinalAccept",Tabelle12[NegotiationID]&amp;Tabelle12[ActionType],Tabelle12[ActionType],,0),_xlfn.XLOOKUP(Tabelle12[[#This Row],[NegotiationID]]&amp;"FinalReject",Tabelle12[NegotiationID]&amp;Tabelle12[ActionType],Tabelle12[ActionType],,0))</f>
        <v>FinalAccept</v>
      </c>
      <c r="J646">
        <v>0.67349999999999999</v>
      </c>
      <c r="K646">
        <v>0.36670000000000003</v>
      </c>
      <c r="L646">
        <v>1.0402</v>
      </c>
      <c r="M646">
        <v>0.30680000000000002</v>
      </c>
      <c r="N646">
        <v>381</v>
      </c>
      <c r="O646">
        <v>2663</v>
      </c>
      <c r="P646">
        <v>11</v>
      </c>
      <c r="Q646" s="3" t="s">
        <v>5243</v>
      </c>
    </row>
    <row r="647" ht="15" customHeight="1">
      <c r="A647" t="e">
        <f t="shared" ca="1" si="582"/>
        <v>#VALUE!</v>
      </c>
      <c r="B647" t="e">
        <f t="array" ref="B647" ca="1">_xlfn.XLOOKUP(Tabelle12[[#This Row],[ExperimentID]]&amp;Tabelle12[[#This Row],[NegotiationID]]&amp;Tabelle12[[#This Row],[MessageID]],ALL_IN_ONE[ExperimentID]&amp;ALL_IN_ONE[NegotiationID]&amp;ALL_IN_ONE[MessageID],ALL_IN_ONE[Gesamt_ID],,0)</f>
        <v>#VALUE!</v>
      </c>
      <c r="C647">
        <v>42878</v>
      </c>
      <c r="D647" t="s">
        <v>4699</v>
      </c>
      <c r="E647">
        <v>47891</v>
      </c>
      <c r="F647">
        <v>42865</v>
      </c>
      <c r="G647">
        <v>42868</v>
      </c>
      <c r="H647" t="s">
        <v>31</v>
      </c>
      <c r="I647" t="str">
        <f t="array" ref="I647">IFERROR(_xlfn.XLOOKUP(Tabelle12[[#This Row],[NegotiationID]]&amp;"FinalAccept",Tabelle12[NegotiationID]&amp;Tabelle12[ActionType],Tabelle12[ActionType],,0),_xlfn.XLOOKUP(Tabelle12[[#This Row],[NegotiationID]]&amp;"FinalReject",Tabelle12[NegotiationID]&amp;Tabelle12[ActionType],Tabelle12[ActionType],,0))</f>
        <v>FinalAccept</v>
      </c>
      <c r="J647">
        <v>0.70169999999999999</v>
      </c>
      <c r="K647">
        <v>0.311</v>
      </c>
      <c r="L647">
        <v>1.0126999999999999</v>
      </c>
      <c r="M647">
        <v>0.39069999999999999</v>
      </c>
      <c r="N647">
        <v>465</v>
      </c>
      <c r="O647">
        <v>2663</v>
      </c>
      <c r="P647">
        <v>11</v>
      </c>
      <c r="Q647" s="3" t="s">
        <v>5244</v>
      </c>
    </row>
    <row r="648" ht="15" customHeight="1">
      <c r="A648" t="e">
        <f t="shared" ca="1" si="582"/>
        <v>#VALUE!</v>
      </c>
      <c r="B648" t="e">
        <f t="array" ref="B648" ca="1">_xlfn.XLOOKUP(Tabelle12[[#This Row],[ExperimentID]]&amp;Tabelle12[[#This Row],[NegotiationID]]&amp;Tabelle12[[#This Row],[MessageID]],ALL_IN_ONE[ExperimentID]&amp;ALL_IN_ONE[NegotiationID]&amp;ALL_IN_ONE[MessageID],ALL_IN_ONE[Gesamt_ID],,0)</f>
        <v>#VALUE!</v>
      </c>
      <c r="C648">
        <v>42878</v>
      </c>
      <c r="D648" t="s">
        <v>4699</v>
      </c>
      <c r="E648">
        <v>48144</v>
      </c>
      <c r="F648">
        <v>42868</v>
      </c>
      <c r="G648">
        <v>42865</v>
      </c>
      <c r="H648" t="s">
        <v>31</v>
      </c>
      <c r="I648" t="str">
        <f t="array" ref="I648">IFERROR(_xlfn.XLOOKUP(Tabelle12[[#This Row],[NegotiationID]]&amp;"FinalAccept",Tabelle12[NegotiationID]&amp;Tabelle12[ActionType],Tabelle12[ActionType],,0),_xlfn.XLOOKUP(Tabelle12[[#This Row],[NegotiationID]]&amp;"FinalReject",Tabelle12[NegotiationID]&amp;Tabelle12[ActionType],Tabelle12[ActionType],,0))</f>
        <v>FinalAccept</v>
      </c>
      <c r="J648">
        <v>0.61599999999999999</v>
      </c>
      <c r="K648">
        <v>0.43580000000000002</v>
      </c>
      <c r="L648">
        <v>1.0518000000000001</v>
      </c>
      <c r="M648">
        <v>0.1802</v>
      </c>
      <c r="N648">
        <v>290</v>
      </c>
      <c r="O648">
        <v>2663</v>
      </c>
      <c r="P648">
        <v>11</v>
      </c>
      <c r="Q648" s="3" t="s">
        <v>5245</v>
      </c>
    </row>
    <row r="649" ht="15" customHeight="1">
      <c r="A649" t="e">
        <f t="shared" ca="1" si="582"/>
        <v>#VALUE!</v>
      </c>
      <c r="B649" t="e">
        <f t="array" ref="B649" ca="1">_xlfn.XLOOKUP(Tabelle12[[#This Row],[ExperimentID]]&amp;Tabelle12[[#This Row],[NegotiationID]]&amp;Tabelle12[[#This Row],[MessageID]],ALL_IN_ONE[ExperimentID]&amp;ALL_IN_ONE[NegotiationID]&amp;ALL_IN_ONE[MessageID],ALL_IN_ONE[Gesamt_ID],,0)</f>
        <v>#VALUE!</v>
      </c>
      <c r="C649">
        <v>42878</v>
      </c>
      <c r="D649" t="s">
        <v>4699</v>
      </c>
      <c r="E649">
        <v>48188</v>
      </c>
      <c r="F649">
        <v>42865</v>
      </c>
      <c r="G649">
        <v>42868</v>
      </c>
      <c r="H649" t="s">
        <v>31</v>
      </c>
      <c r="I649" t="str">
        <f t="array" ref="I649">IFERROR(_xlfn.XLOOKUP(Tabelle12[[#This Row],[NegotiationID]]&amp;"FinalAccept",Tabelle12[NegotiationID]&amp;Tabelle12[ActionType],Tabelle12[ActionType],,0),_xlfn.XLOOKUP(Tabelle12[[#This Row],[NegotiationID]]&amp;"FinalReject",Tabelle12[NegotiationID]&amp;Tabelle12[ActionType],Tabelle12[ActionType],,0))</f>
        <v>FinalAccept</v>
      </c>
      <c r="J649">
        <v>0.65500000000000003</v>
      </c>
      <c r="K649">
        <v>0.39350000000000002</v>
      </c>
      <c r="L649">
        <v>1.0485</v>
      </c>
      <c r="M649">
        <v>0.26150000000000001</v>
      </c>
      <c r="N649">
        <v>270</v>
      </c>
      <c r="O649">
        <v>2663</v>
      </c>
      <c r="P649">
        <v>11</v>
      </c>
      <c r="Q649" s="3" t="s">
        <v>5246</v>
      </c>
    </row>
    <row r="650" ht="15" customHeight="1">
      <c r="A650" t="e">
        <f t="shared" ca="1" si="582"/>
        <v>#VALUE!</v>
      </c>
      <c r="B650" t="e">
        <f t="array" ref="B650" ca="1">_xlfn.XLOOKUP(Tabelle12[[#This Row],[ExperimentID]]&amp;Tabelle12[[#This Row],[NegotiationID]]&amp;Tabelle12[[#This Row],[MessageID]],ALL_IN_ONE[ExperimentID]&amp;ALL_IN_ONE[NegotiationID]&amp;ALL_IN_ONE[MessageID],ALL_IN_ONE[Gesamt_ID],,0)</f>
        <v>#VALUE!</v>
      </c>
      <c r="C650">
        <v>42878</v>
      </c>
      <c r="D650" t="s">
        <v>4699</v>
      </c>
      <c r="E650">
        <v>48208</v>
      </c>
      <c r="F650">
        <v>42868</v>
      </c>
      <c r="G650">
        <v>42865</v>
      </c>
      <c r="H650" t="s">
        <v>31</v>
      </c>
      <c r="I650" t="str">
        <f t="array" ref="I650">IFERROR(_xlfn.XLOOKUP(Tabelle12[[#This Row],[NegotiationID]]&amp;"FinalAccept",Tabelle12[NegotiationID]&amp;Tabelle12[ActionType],Tabelle12[ActionType],,0),_xlfn.XLOOKUP(Tabelle12[[#This Row],[NegotiationID]]&amp;"FinalReject",Tabelle12[NegotiationID]&amp;Tabelle12[ActionType],Tabelle12[ActionType],,0))</f>
        <v>FinalAccept</v>
      </c>
      <c r="J650">
        <v>0.55100000000000005</v>
      </c>
      <c r="K650">
        <v>0.54749999999999999</v>
      </c>
      <c r="L650">
        <v>1.0985</v>
      </c>
      <c r="M650">
        <v>0.0035000000000000001</v>
      </c>
      <c r="N650">
        <v>202</v>
      </c>
      <c r="O650">
        <v>2663</v>
      </c>
      <c r="P650">
        <v>11</v>
      </c>
      <c r="Q650" s="3" t="s">
        <v>5247</v>
      </c>
    </row>
    <row r="651" ht="15" customHeight="1">
      <c r="A651" t="e">
        <f t="shared" ca="1" si="582"/>
        <v>#VALUE!</v>
      </c>
      <c r="B651" t="e">
        <f t="array" ref="B651" ca="1">_xlfn.XLOOKUP(Tabelle12[[#This Row],[ExperimentID]]&amp;Tabelle12[[#This Row],[NegotiationID]]&amp;Tabelle12[[#This Row],[MessageID]],ALL_IN_ONE[ExperimentID]&amp;ALL_IN_ONE[NegotiationID]&amp;ALL_IN_ONE[MessageID],ALL_IN_ONE[Gesamt_ID],,0)</f>
        <v>#VALUE!</v>
      </c>
      <c r="C651">
        <v>42878</v>
      </c>
      <c r="D651" t="s">
        <v>4699</v>
      </c>
      <c r="E651">
        <v>48226</v>
      </c>
      <c r="F651">
        <v>42865</v>
      </c>
      <c r="G651">
        <v>42868</v>
      </c>
      <c r="H651" t="s">
        <v>31</v>
      </c>
      <c r="I651" t="str">
        <f t="array" ref="I651">IFERROR(_xlfn.XLOOKUP(Tabelle12[[#This Row],[NegotiationID]]&amp;"FinalAccept",Tabelle12[NegotiationID]&amp;Tabelle12[ActionType],Tabelle12[ActionType],,0),_xlfn.XLOOKUP(Tabelle12[[#This Row],[NegotiationID]]&amp;"FinalReject",Tabelle12[NegotiationID]&amp;Tabelle12[ActionType],Tabelle12[ActionType],,0))</f>
        <v>FinalAccept</v>
      </c>
      <c r="J651">
        <v>0.60999999999999999</v>
      </c>
      <c r="K651">
        <v>0.48849999999999999</v>
      </c>
      <c r="L651">
        <v>1.0985</v>
      </c>
      <c r="M651">
        <v>0.1215</v>
      </c>
      <c r="N651">
        <v>162</v>
      </c>
      <c r="O651">
        <v>2663</v>
      </c>
      <c r="P651">
        <v>11</v>
      </c>
      <c r="Q651" s="3" t="s">
        <v>5248</v>
      </c>
    </row>
    <row r="652" ht="15" customHeight="1">
      <c r="A652" t="e">
        <f t="shared" ca="1" si="582"/>
        <v>#VALUE!</v>
      </c>
      <c r="B652" t="e">
        <f t="array" ref="B652" ca="1">_xlfn.XLOOKUP(Tabelle12[[#This Row],[ExperimentID]]&amp;Tabelle12[[#This Row],[NegotiationID]]&amp;Tabelle12[[#This Row],[MessageID]],ALL_IN_ONE[ExperimentID]&amp;ALL_IN_ONE[NegotiationID]&amp;ALL_IN_ONE[MessageID],ALL_IN_ONE[Gesamt_ID],,0)</f>
        <v>#VALUE!</v>
      </c>
      <c r="C652">
        <v>42878</v>
      </c>
      <c r="D652" t="s">
        <v>4699</v>
      </c>
      <c r="E652">
        <v>48598</v>
      </c>
      <c r="F652">
        <v>42868</v>
      </c>
      <c r="G652">
        <v>42865</v>
      </c>
      <c r="H652" t="s">
        <v>20</v>
      </c>
      <c r="I652" t="str">
        <f t="array" ref="I652">IFERROR(_xlfn.XLOOKUP(Tabelle12[[#This Row],[NegotiationID]]&amp;"FinalAccept",Tabelle12[NegotiationID]&amp;Tabelle12[ActionType],Tabelle12[ActionType],,0),_xlfn.XLOOKUP(Tabelle12[[#This Row],[NegotiationID]]&amp;"FinalReject",Tabelle12[NegotiationID]&amp;Tabelle12[ActionType],Tabelle12[ActionType],,0))</f>
        <v>FinalAccept</v>
      </c>
      <c r="J652">
        <v>0.48849999999999999</v>
      </c>
      <c r="K652">
        <v>0.60999999999999999</v>
      </c>
      <c r="L652">
        <v>1.0985</v>
      </c>
      <c r="M652">
        <v>0.1215</v>
      </c>
      <c r="N652">
        <v>43</v>
      </c>
      <c r="O652">
        <v>2663</v>
      </c>
      <c r="P652">
        <v>11</v>
      </c>
      <c r="Q652" s="3" t="s">
        <v>5249</v>
      </c>
    </row>
    <row r="653" ht="14.5" hidden="1">
      <c r="A653" t="e">
        <f t="shared" ca="1" si="582"/>
        <v>#VALUE!</v>
      </c>
      <c r="B653" t="e">
        <f t="array" ref="B653" ca="1">_xlfn.XLOOKUP(Tabelle12[[#This Row],[ExperimentID]]&amp;Tabelle12[[#This Row],[NegotiationID]]&amp;Tabelle12[[#This Row],[MessageID]],ALL_IN_ONE[ExperimentID]&amp;ALL_IN_ONE[NegotiationID]&amp;ALL_IN_ONE[MessageID],ALL_IN_ONE[Gesamt_ID],,0)</f>
        <v>#VALUE!</v>
      </c>
      <c r="C653">
        <v>42906</v>
      </c>
      <c r="D653" t="s">
        <v>4699</v>
      </c>
      <c r="E653">
        <v>42907</v>
      </c>
      <c r="H653" t="s">
        <v>6019</v>
      </c>
      <c r="I653" t="str">
        <f t="array" ref="I653">IFERROR(_xlfn.XLOOKUP(Tabelle12[[#This Row],[NegotiationID]]&amp;"FinalAccept",Tabelle12[NegotiationID]&amp;Tabelle12[ActionType],Tabelle12[ActionType],,0),_xlfn.XLOOKUP(Tabelle12[[#This Row],[NegotiationID]]&amp;"FinalReject",Tabelle12[NegotiationID]&amp;Tabelle12[ActionType],Tabelle12[ActionType],,0))</f>
        <v>FinalAccept</v>
      </c>
      <c r="N653">
        <v>21</v>
      </c>
      <c r="O653">
        <v>2478</v>
      </c>
      <c r="P653">
        <v>8</v>
      </c>
    </row>
    <row r="654" ht="15" customHeight="1">
      <c r="A654" t="e">
        <f t="shared" ca="1" si="582"/>
        <v>#VALUE!</v>
      </c>
      <c r="B654" t="e">
        <f t="array" ref="B654" ca="1">_xlfn.XLOOKUP(Tabelle12[[#This Row],[ExperimentID]]&amp;Tabelle12[[#This Row],[NegotiationID]]&amp;Tabelle12[[#This Row],[MessageID]],ALL_IN_ONE[ExperimentID]&amp;ALL_IN_ONE[NegotiationID]&amp;ALL_IN_ONE[MessageID],ALL_IN_ONE[Gesamt_ID],,0)</f>
        <v>#VALUE!</v>
      </c>
      <c r="C654">
        <v>42906</v>
      </c>
      <c r="D654" t="s">
        <v>4699</v>
      </c>
      <c r="E654">
        <v>47332</v>
      </c>
      <c r="F654">
        <v>42893</v>
      </c>
      <c r="G654">
        <v>42896</v>
      </c>
      <c r="H654" t="s">
        <v>19</v>
      </c>
      <c r="I654" t="str">
        <f t="array" ref="I654">IFERROR(_xlfn.XLOOKUP(Tabelle12[[#This Row],[NegotiationID]]&amp;"FinalAccept",Tabelle12[NegotiationID]&amp;Tabelle12[ActionType],Tabelle12[ActionType],,0),_xlfn.XLOOKUP(Tabelle12[[#This Row],[NegotiationID]]&amp;"FinalReject",Tabelle12[NegotiationID]&amp;Tabelle12[ActionType],Tabelle12[ActionType],,0))</f>
        <v>FinalAccept</v>
      </c>
      <c r="J654">
        <v>0.97999999999999998</v>
      </c>
      <c r="K654">
        <v>0.24249999999999999</v>
      </c>
      <c r="L654">
        <v>1.2224999999999999</v>
      </c>
      <c r="M654">
        <v>0.73750000000000004</v>
      </c>
      <c r="N654">
        <v>437</v>
      </c>
      <c r="O654">
        <v>2478</v>
      </c>
      <c r="P654">
        <v>8</v>
      </c>
      <c r="Q654" s="3" t="s">
        <v>5250</v>
      </c>
    </row>
    <row r="655" ht="15" customHeight="1">
      <c r="A655" t="e">
        <f t="shared" ca="1" si="582"/>
        <v>#VALUE!</v>
      </c>
      <c r="B655" t="e">
        <f t="array" ref="B655" ca="1">_xlfn.XLOOKUP(Tabelle12[[#This Row],[ExperimentID]]&amp;Tabelle12[[#This Row],[NegotiationID]]&amp;Tabelle12[[#This Row],[MessageID]],ALL_IN_ONE[ExperimentID]&amp;ALL_IN_ONE[NegotiationID]&amp;ALL_IN_ONE[MessageID],ALL_IN_ONE[Gesamt_ID],,0)</f>
        <v>#VALUE!</v>
      </c>
      <c r="C655">
        <v>42906</v>
      </c>
      <c r="D655" t="s">
        <v>4699</v>
      </c>
      <c r="E655">
        <v>48303</v>
      </c>
      <c r="F655">
        <v>42896</v>
      </c>
      <c r="G655">
        <v>42893</v>
      </c>
      <c r="H655" t="s">
        <v>31</v>
      </c>
      <c r="I655" t="str">
        <f t="array" ref="I655">IFERROR(_xlfn.XLOOKUP(Tabelle12[[#This Row],[NegotiationID]]&amp;"FinalAccept",Tabelle12[NegotiationID]&amp;Tabelle12[ActionType],Tabelle12[ActionType],,0),_xlfn.XLOOKUP(Tabelle12[[#This Row],[NegotiationID]]&amp;"FinalReject",Tabelle12[NegotiationID]&amp;Tabelle12[ActionType],Tabelle12[ActionType],,0))</f>
        <v>FinalAccept</v>
      </c>
      <c r="J655">
        <v>0.80800000000000005</v>
      </c>
      <c r="K655">
        <v>0.25069999999999998</v>
      </c>
      <c r="L655">
        <v>1.0587</v>
      </c>
      <c r="M655">
        <v>0.55730000000000002</v>
      </c>
      <c r="N655">
        <v>604</v>
      </c>
      <c r="O655">
        <v>2478</v>
      </c>
      <c r="P655">
        <v>8</v>
      </c>
      <c r="Q655" s="3" t="s">
        <v>5251</v>
      </c>
    </row>
    <row r="656" ht="15" customHeight="1">
      <c r="A656" t="e">
        <f t="shared" ca="1" si="582"/>
        <v>#VALUE!</v>
      </c>
      <c r="B656" t="e">
        <f t="array" ref="B656" ca="1">_xlfn.XLOOKUP(Tabelle12[[#This Row],[ExperimentID]]&amp;Tabelle12[[#This Row],[NegotiationID]]&amp;Tabelle12[[#This Row],[MessageID]],ALL_IN_ONE[ExperimentID]&amp;ALL_IN_ONE[NegotiationID]&amp;ALL_IN_ONE[MessageID],ALL_IN_ONE[Gesamt_ID],,0)</f>
        <v>#VALUE!</v>
      </c>
      <c r="C656">
        <v>42906</v>
      </c>
      <c r="D656" t="s">
        <v>4699</v>
      </c>
      <c r="E656">
        <v>48583</v>
      </c>
      <c r="F656">
        <v>42893</v>
      </c>
      <c r="G656">
        <v>42896</v>
      </c>
      <c r="H656" t="s">
        <v>31</v>
      </c>
      <c r="I656" t="str">
        <f t="array" ref="I656">IFERROR(_xlfn.XLOOKUP(Tabelle12[[#This Row],[NegotiationID]]&amp;"FinalAccept",Tabelle12[NegotiationID]&amp;Tabelle12[ActionType],Tabelle12[ActionType],,0),_xlfn.XLOOKUP(Tabelle12[[#This Row],[NegotiationID]]&amp;"FinalReject",Tabelle12[NegotiationID]&amp;Tabelle12[ActionType],Tabelle12[ActionType],,0))</f>
        <v>FinalAccept</v>
      </c>
      <c r="J656">
        <v>0.70069999999999999</v>
      </c>
      <c r="K656">
        <v>0.42049999999999998</v>
      </c>
      <c r="L656">
        <v>1.1212</v>
      </c>
      <c r="M656">
        <v>0.2802</v>
      </c>
      <c r="N656">
        <v>546</v>
      </c>
      <c r="O656">
        <v>2478</v>
      </c>
      <c r="P656">
        <v>8</v>
      </c>
      <c r="Q656" s="3" t="s">
        <v>5252</v>
      </c>
    </row>
    <row r="657" ht="15" customHeight="1">
      <c r="A657" t="e">
        <f t="shared" ca="1" si="582"/>
        <v>#VALUE!</v>
      </c>
      <c r="B657" t="e">
        <f t="array" ref="B657" ca="1">_xlfn.XLOOKUP(Tabelle12[[#This Row],[ExperimentID]]&amp;Tabelle12[[#This Row],[NegotiationID]]&amp;Tabelle12[[#This Row],[MessageID]],ALL_IN_ONE[ExperimentID]&amp;ALL_IN_ONE[NegotiationID]&amp;ALL_IN_ONE[MessageID],ALL_IN_ONE[Gesamt_ID],,0)</f>
        <v>#VALUE!</v>
      </c>
      <c r="C657">
        <v>42906</v>
      </c>
      <c r="D657" t="s">
        <v>4699</v>
      </c>
      <c r="E657">
        <v>48932</v>
      </c>
      <c r="F657">
        <v>42896</v>
      </c>
      <c r="G657">
        <v>42893</v>
      </c>
      <c r="H657" t="s">
        <v>31</v>
      </c>
      <c r="I657" t="str">
        <f t="array" ref="I657">IFERROR(_xlfn.XLOOKUP(Tabelle12[[#This Row],[NegotiationID]]&amp;"FinalAccept",Tabelle12[NegotiationID]&amp;Tabelle12[ActionType],Tabelle12[ActionType],,0),_xlfn.XLOOKUP(Tabelle12[[#This Row],[NegotiationID]]&amp;"FinalReject",Tabelle12[NegotiationID]&amp;Tabelle12[ActionType],Tabelle12[ActionType],,0))</f>
        <v>FinalAccept</v>
      </c>
      <c r="J657">
        <v>0.67349999999999999</v>
      </c>
      <c r="K657">
        <v>0.37169999999999997</v>
      </c>
      <c r="L657">
        <v>1.0451999999999999</v>
      </c>
      <c r="M657">
        <v>0.30180000000000001</v>
      </c>
      <c r="N657">
        <v>322</v>
      </c>
      <c r="O657">
        <v>2478</v>
      </c>
      <c r="P657">
        <v>8</v>
      </c>
      <c r="Q657" s="3" t="s">
        <v>5253</v>
      </c>
    </row>
    <row r="658" ht="15" customHeight="1">
      <c r="A658" t="e">
        <f t="shared" ca="1" si="582"/>
        <v>#VALUE!</v>
      </c>
      <c r="B658" t="e">
        <f t="array" ref="B658" ca="1">_xlfn.XLOOKUP(Tabelle12[[#This Row],[ExperimentID]]&amp;Tabelle12[[#This Row],[NegotiationID]]&amp;Tabelle12[[#This Row],[MessageID]],ALL_IN_ONE[ExperimentID]&amp;ALL_IN_ONE[NegotiationID]&amp;ALL_IN_ONE[MessageID],ALL_IN_ONE[Gesamt_ID],,0)</f>
        <v>#VALUE!</v>
      </c>
      <c r="C658">
        <v>42906</v>
      </c>
      <c r="D658" t="s">
        <v>4699</v>
      </c>
      <c r="E658">
        <v>48975</v>
      </c>
      <c r="F658">
        <v>42893</v>
      </c>
      <c r="G658">
        <v>42896</v>
      </c>
      <c r="H658" t="s">
        <v>31</v>
      </c>
      <c r="I658" t="str">
        <f t="array" ref="I658">IFERROR(_xlfn.XLOOKUP(Tabelle12[[#This Row],[NegotiationID]]&amp;"FinalAccept",Tabelle12[NegotiationID]&amp;Tabelle12[ActionType],Tabelle12[ActionType],,0),_xlfn.XLOOKUP(Tabelle12[[#This Row],[NegotiationID]]&amp;"FinalReject",Tabelle12[NegotiationID]&amp;Tabelle12[ActionType],Tabelle12[ActionType],,0))</f>
        <v>FinalAccept</v>
      </c>
      <c r="J658">
        <v>0.64329999999999998</v>
      </c>
      <c r="K658">
        <v>0.51100000000000001</v>
      </c>
      <c r="L658">
        <v>1.1543000000000001</v>
      </c>
      <c r="M658">
        <v>0.1323</v>
      </c>
      <c r="N658">
        <v>359</v>
      </c>
      <c r="O658">
        <v>2478</v>
      </c>
      <c r="P658">
        <v>8</v>
      </c>
      <c r="Q658" s="3" t="s">
        <v>5254</v>
      </c>
    </row>
    <row r="659" ht="15" customHeight="1">
      <c r="A659" t="e">
        <f t="shared" ca="1" si="582"/>
        <v>#VALUE!</v>
      </c>
      <c r="B659" t="e">
        <f t="array" ref="B659" ca="1">_xlfn.XLOOKUP(Tabelle12[[#This Row],[ExperimentID]]&amp;Tabelle12[[#This Row],[NegotiationID]]&amp;Tabelle12[[#This Row],[MessageID]],ALL_IN_ONE[ExperimentID]&amp;ALL_IN_ONE[NegotiationID]&amp;ALL_IN_ONE[MessageID],ALL_IN_ONE[Gesamt_ID],,0)</f>
        <v>#VALUE!</v>
      </c>
      <c r="C659">
        <v>42906</v>
      </c>
      <c r="D659" t="s">
        <v>4699</v>
      </c>
      <c r="E659">
        <v>49628</v>
      </c>
      <c r="F659">
        <v>42896</v>
      </c>
      <c r="G659">
        <v>42893</v>
      </c>
      <c r="H659" t="s">
        <v>31</v>
      </c>
      <c r="I659" t="str">
        <f t="array" ref="I659">IFERROR(_xlfn.XLOOKUP(Tabelle12[[#This Row],[NegotiationID]]&amp;"FinalAccept",Tabelle12[NegotiationID]&amp;Tabelle12[ActionType],Tabelle12[ActionType],,0),_xlfn.XLOOKUP(Tabelle12[[#This Row],[NegotiationID]]&amp;"FinalReject",Tabelle12[NegotiationID]&amp;Tabelle12[ActionType],Tabelle12[ActionType],,0))</f>
        <v>FinalAccept</v>
      </c>
      <c r="J659">
        <v>0.59599999999999997</v>
      </c>
      <c r="K659">
        <v>0.46250000000000002</v>
      </c>
      <c r="L659">
        <v>1.0585</v>
      </c>
      <c r="M659">
        <v>0.13350000000000001</v>
      </c>
      <c r="N659">
        <v>134</v>
      </c>
      <c r="O659">
        <v>2478</v>
      </c>
      <c r="P659">
        <v>8</v>
      </c>
      <c r="Q659" s="3" t="s">
        <v>5255</v>
      </c>
    </row>
    <row r="660" ht="15" customHeight="1">
      <c r="A660" t="e">
        <f t="shared" ca="1" si="582"/>
        <v>#VALUE!</v>
      </c>
      <c r="B660" t="e">
        <f t="array" ref="B660" ca="1">_xlfn.XLOOKUP(Tabelle12[[#This Row],[ExperimentID]]&amp;Tabelle12[[#This Row],[NegotiationID]]&amp;Tabelle12[[#This Row],[MessageID]],ALL_IN_ONE[ExperimentID]&amp;ALL_IN_ONE[NegotiationID]&amp;ALL_IN_ONE[MessageID],ALL_IN_ONE[Gesamt_ID],,0)</f>
        <v>#VALUE!</v>
      </c>
      <c r="C660">
        <v>42906</v>
      </c>
      <c r="D660" t="s">
        <v>4699</v>
      </c>
      <c r="E660">
        <v>49665</v>
      </c>
      <c r="F660">
        <v>42893</v>
      </c>
      <c r="G660">
        <v>42896</v>
      </c>
      <c r="H660" t="s">
        <v>20</v>
      </c>
      <c r="I660" t="str">
        <f t="array" ref="I660">IFERROR(_xlfn.XLOOKUP(Tabelle12[[#This Row],[NegotiationID]]&amp;"FinalAccept",Tabelle12[NegotiationID]&amp;Tabelle12[ActionType],Tabelle12[ActionType],,0),_xlfn.XLOOKUP(Tabelle12[[#This Row],[NegotiationID]]&amp;"FinalReject",Tabelle12[NegotiationID]&amp;Tabelle12[ActionType],Tabelle12[ActionType],,0))</f>
        <v>FinalAccept</v>
      </c>
      <c r="J660">
        <v>0.46250000000000002</v>
      </c>
      <c r="K660">
        <v>0.59599999999999997</v>
      </c>
      <c r="L660">
        <v>1.0585</v>
      </c>
      <c r="M660">
        <v>0.13350000000000001</v>
      </c>
      <c r="N660">
        <v>55</v>
      </c>
      <c r="O660">
        <v>2478</v>
      </c>
      <c r="P660">
        <v>8</v>
      </c>
      <c r="Q660" s="3" t="s">
        <v>5256</v>
      </c>
    </row>
    <row r="661" ht="14.5" hidden="1">
      <c r="A661" t="e">
        <f t="shared" ca="1" si="582"/>
        <v>#VALUE!</v>
      </c>
      <c r="B661" t="e">
        <f t="array" ref="B661" ca="1">_xlfn.XLOOKUP(Tabelle12[[#This Row],[ExperimentID]]&amp;Tabelle12[[#This Row],[NegotiationID]]&amp;Tabelle12[[#This Row],[MessageID]],ALL_IN_ONE[ExperimentID]&amp;ALL_IN_ONE[NegotiationID]&amp;ALL_IN_ONE[MessageID],ALL_IN_ONE[Gesamt_ID],,0)</f>
        <v>#VALUE!</v>
      </c>
      <c r="C661">
        <v>42934</v>
      </c>
      <c r="D661" t="s">
        <v>4699</v>
      </c>
      <c r="E661">
        <v>42935</v>
      </c>
      <c r="H661" t="s">
        <v>6019</v>
      </c>
      <c r="I661" t="str">
        <f t="array" ref="I661">IFERROR(_xlfn.XLOOKUP(Tabelle12[[#This Row],[NegotiationID]]&amp;"FinalAccept",Tabelle12[NegotiationID]&amp;Tabelle12[ActionType],Tabelle12[ActionType],,0),_xlfn.XLOOKUP(Tabelle12[[#This Row],[NegotiationID]]&amp;"FinalReject",Tabelle12[NegotiationID]&amp;Tabelle12[ActionType],Tabelle12[ActionType],,0))</f>
        <v>FinalAccept</v>
      </c>
      <c r="N661">
        <v>21</v>
      </c>
      <c r="O661">
        <v>2416</v>
      </c>
      <c r="P661">
        <v>15</v>
      </c>
    </row>
    <row r="662" ht="15" customHeight="1">
      <c r="A662" t="e">
        <f t="shared" ca="1" si="582"/>
        <v>#VALUE!</v>
      </c>
      <c r="B662" t="e">
        <f t="array" ref="B662" ca="1">_xlfn.XLOOKUP(Tabelle12[[#This Row],[ExperimentID]]&amp;Tabelle12[[#This Row],[NegotiationID]]&amp;Tabelle12[[#This Row],[MessageID]],ALL_IN_ONE[ExperimentID]&amp;ALL_IN_ONE[NegotiationID]&amp;ALL_IN_ONE[MessageID],ALL_IN_ONE[Gesamt_ID],,0)</f>
        <v>#VALUE!</v>
      </c>
      <c r="C662">
        <v>42934</v>
      </c>
      <c r="D662" t="s">
        <v>4699</v>
      </c>
      <c r="E662">
        <v>47705</v>
      </c>
      <c r="F662">
        <v>42921</v>
      </c>
      <c r="G662">
        <v>42924</v>
      </c>
      <c r="H662" t="s">
        <v>19</v>
      </c>
      <c r="I662" t="str">
        <f t="array" ref="I662">IFERROR(_xlfn.XLOOKUP(Tabelle12[[#This Row],[NegotiationID]]&amp;"FinalAccept",Tabelle12[NegotiationID]&amp;Tabelle12[ActionType],Tabelle12[ActionType],,0),_xlfn.XLOOKUP(Tabelle12[[#This Row],[NegotiationID]]&amp;"FinalReject",Tabelle12[NegotiationID]&amp;Tabelle12[ActionType],Tabelle12[ActionType],,0))</f>
        <v>FinalAccept</v>
      </c>
      <c r="J662">
        <v>1</v>
      </c>
      <c r="K662">
        <v>0.84999999999999998</v>
      </c>
      <c r="L662">
        <v>1.8500000000000001</v>
      </c>
      <c r="M662">
        <v>0.14999999999999999</v>
      </c>
      <c r="N662">
        <v>366</v>
      </c>
      <c r="O662">
        <v>2416</v>
      </c>
      <c r="P662">
        <v>15</v>
      </c>
      <c r="Q662" s="3" t="s">
        <v>5257</v>
      </c>
    </row>
    <row r="663" ht="15" customHeight="1">
      <c r="A663" t="e">
        <f t="shared" ca="1" si="582"/>
        <v>#VALUE!</v>
      </c>
      <c r="B663" t="e">
        <f t="array" ref="B663" ca="1">_xlfn.XLOOKUP(Tabelle12[[#This Row],[ExperimentID]]&amp;Tabelle12[[#This Row],[NegotiationID]]&amp;Tabelle12[[#This Row],[MessageID]],ALL_IN_ONE[ExperimentID]&amp;ALL_IN_ONE[NegotiationID]&amp;ALL_IN_ONE[MessageID],ALL_IN_ONE[Gesamt_ID],,0)</f>
        <v>#VALUE!</v>
      </c>
      <c r="C663">
        <v>42934</v>
      </c>
      <c r="D663" t="s">
        <v>4699</v>
      </c>
      <c r="E663">
        <v>48012</v>
      </c>
      <c r="F663">
        <v>42924</v>
      </c>
      <c r="G663">
        <v>42921</v>
      </c>
      <c r="H663" t="s">
        <v>31</v>
      </c>
      <c r="I663" t="str">
        <f t="array" ref="I663">IFERROR(_xlfn.XLOOKUP(Tabelle12[[#This Row],[NegotiationID]]&amp;"FinalAccept",Tabelle12[NegotiationID]&amp;Tabelle12[ActionType],Tabelle12[ActionType],,0),_xlfn.XLOOKUP(Tabelle12[[#This Row],[NegotiationID]]&amp;"FinalReject",Tabelle12[NegotiationID]&amp;Tabelle12[ActionType],Tabelle12[ActionType],,0))</f>
        <v>FinalAccept</v>
      </c>
      <c r="J663">
        <v>1</v>
      </c>
      <c r="K663">
        <v>0.75</v>
      </c>
      <c r="L663">
        <v>1.75</v>
      </c>
      <c r="M663">
        <v>0.25</v>
      </c>
      <c r="N663">
        <v>269</v>
      </c>
      <c r="O663">
        <v>2416</v>
      </c>
      <c r="P663">
        <v>15</v>
      </c>
      <c r="Q663" s="3" t="s">
        <v>5258</v>
      </c>
    </row>
    <row r="664" ht="15" customHeight="1">
      <c r="A664" t="e">
        <f t="shared" ca="1" si="582"/>
        <v>#VALUE!</v>
      </c>
      <c r="B664" t="e">
        <f t="array" ref="B664" ca="1">_xlfn.XLOOKUP(Tabelle12[[#This Row],[ExperimentID]]&amp;Tabelle12[[#This Row],[NegotiationID]]&amp;Tabelle12[[#This Row],[MessageID]],ALL_IN_ONE[ExperimentID]&amp;ALL_IN_ONE[NegotiationID]&amp;ALL_IN_ONE[MessageID],ALL_IN_ONE[Gesamt_ID],,0)</f>
        <v>#VALUE!</v>
      </c>
      <c r="C664">
        <v>42934</v>
      </c>
      <c r="D664" t="s">
        <v>4699</v>
      </c>
      <c r="E664">
        <v>48076</v>
      </c>
      <c r="F664">
        <v>42921</v>
      </c>
      <c r="G664">
        <v>42924</v>
      </c>
      <c r="H664" t="s">
        <v>31</v>
      </c>
      <c r="I664" t="str">
        <f t="array" ref="I664">IFERROR(_xlfn.XLOOKUP(Tabelle12[[#This Row],[NegotiationID]]&amp;"FinalAccept",Tabelle12[NegotiationID]&amp;Tabelle12[ActionType],Tabelle12[ActionType],,0),_xlfn.XLOOKUP(Tabelle12[[#This Row],[NegotiationID]]&amp;"FinalReject",Tabelle12[NegotiationID]&amp;Tabelle12[ActionType],Tabelle12[ActionType],,0))</f>
        <v>FinalAccept</v>
      </c>
      <c r="J664">
        <v>0.84999999999999998</v>
      </c>
      <c r="K664">
        <v>0.84999999999999998</v>
      </c>
      <c r="L664">
        <v>1.7</v>
      </c>
      <c r="M664">
        <v>0</v>
      </c>
      <c r="N664">
        <v>212</v>
      </c>
      <c r="O664">
        <v>2416</v>
      </c>
      <c r="P664">
        <v>15</v>
      </c>
      <c r="Q664" s="3" t="s">
        <v>5259</v>
      </c>
    </row>
    <row r="665" ht="15" customHeight="1">
      <c r="A665" t="e">
        <f t="shared" ca="1" si="582"/>
        <v>#VALUE!</v>
      </c>
      <c r="B665" t="e">
        <f t="array" ref="B665" ca="1">_xlfn.XLOOKUP(Tabelle12[[#This Row],[ExperimentID]]&amp;Tabelle12[[#This Row],[NegotiationID]]&amp;Tabelle12[[#This Row],[MessageID]],ALL_IN_ONE[ExperimentID]&amp;ALL_IN_ONE[NegotiationID]&amp;ALL_IN_ONE[MessageID],ALL_IN_ONE[Gesamt_ID],,0)</f>
        <v>#VALUE!</v>
      </c>
      <c r="C665">
        <v>42934</v>
      </c>
      <c r="D665" t="s">
        <v>4699</v>
      </c>
      <c r="E665">
        <v>48311</v>
      </c>
      <c r="F665">
        <v>42924</v>
      </c>
      <c r="G665">
        <v>42921</v>
      </c>
      <c r="H665" t="s">
        <v>31</v>
      </c>
      <c r="I665" t="str">
        <f t="array" ref="I665">IFERROR(_xlfn.XLOOKUP(Tabelle12[[#This Row],[NegotiationID]]&amp;"FinalAccept",Tabelle12[NegotiationID]&amp;Tabelle12[ActionType],Tabelle12[ActionType],,0),_xlfn.XLOOKUP(Tabelle12[[#This Row],[NegotiationID]]&amp;"FinalReject",Tabelle12[NegotiationID]&amp;Tabelle12[ActionType],Tabelle12[ActionType],,0))</f>
        <v>FinalAccept</v>
      </c>
      <c r="J665">
        <v>0.9325</v>
      </c>
      <c r="K665">
        <v>0.47999999999999998</v>
      </c>
      <c r="L665">
        <v>1.4125000000000001</v>
      </c>
      <c r="M665">
        <v>0.45250000000000001</v>
      </c>
      <c r="N665">
        <v>211</v>
      </c>
      <c r="O665">
        <v>2416</v>
      </c>
      <c r="P665">
        <v>15</v>
      </c>
      <c r="Q665" s="3" t="s">
        <v>5260</v>
      </c>
    </row>
    <row r="666" ht="15" customHeight="1">
      <c r="A666" t="e">
        <f t="shared" ca="1" si="582"/>
        <v>#VALUE!</v>
      </c>
      <c r="B666" t="e">
        <f t="array" ref="B666" ca="1">_xlfn.XLOOKUP(Tabelle12[[#This Row],[ExperimentID]]&amp;Tabelle12[[#This Row],[NegotiationID]]&amp;Tabelle12[[#This Row],[MessageID]],ALL_IN_ONE[ExperimentID]&amp;ALL_IN_ONE[NegotiationID]&amp;ALL_IN_ONE[MessageID],ALL_IN_ONE[Gesamt_ID],,0)</f>
        <v>#VALUE!</v>
      </c>
      <c r="C666">
        <v>42934</v>
      </c>
      <c r="D666" t="s">
        <v>4699</v>
      </c>
      <c r="E666">
        <v>48555</v>
      </c>
      <c r="F666">
        <v>42921</v>
      </c>
      <c r="G666">
        <v>42924</v>
      </c>
      <c r="H666" t="s">
        <v>31</v>
      </c>
      <c r="I666" t="str">
        <f t="array" ref="I666">IFERROR(_xlfn.XLOOKUP(Tabelle12[[#This Row],[NegotiationID]]&amp;"FinalAccept",Tabelle12[NegotiationID]&amp;Tabelle12[ActionType],Tabelle12[ActionType],,0),_xlfn.XLOOKUP(Tabelle12[[#This Row],[NegotiationID]]&amp;"FinalReject",Tabelle12[NegotiationID]&amp;Tabelle12[ActionType],Tabelle12[ActionType],,0))</f>
        <v>FinalAccept</v>
      </c>
      <c r="J666">
        <v>0.76500000000000001</v>
      </c>
      <c r="K666">
        <v>0.6925</v>
      </c>
      <c r="L666">
        <v>1.4575</v>
      </c>
      <c r="M666">
        <v>0.072499999999999995</v>
      </c>
      <c r="N666">
        <v>265</v>
      </c>
      <c r="O666">
        <v>2416</v>
      </c>
      <c r="P666">
        <v>15</v>
      </c>
      <c r="Q666" s="3" t="s">
        <v>5261</v>
      </c>
    </row>
    <row r="667" ht="15" customHeight="1">
      <c r="A667" t="e">
        <f t="shared" ca="1" si="582"/>
        <v>#VALUE!</v>
      </c>
      <c r="B667" t="e">
        <f t="array" ref="B667" ca="1">_xlfn.XLOOKUP(Tabelle12[[#This Row],[ExperimentID]]&amp;Tabelle12[[#This Row],[NegotiationID]]&amp;Tabelle12[[#This Row],[MessageID]],ALL_IN_ONE[ExperimentID]&amp;ALL_IN_ONE[NegotiationID]&amp;ALL_IN_ONE[MessageID],ALL_IN_ONE[Gesamt_ID],,0)</f>
        <v>#VALUE!</v>
      </c>
      <c r="C667">
        <v>42934</v>
      </c>
      <c r="D667" t="s">
        <v>4699</v>
      </c>
      <c r="E667">
        <v>48603</v>
      </c>
      <c r="F667">
        <v>42924</v>
      </c>
      <c r="G667">
        <v>42921</v>
      </c>
      <c r="H667" t="s">
        <v>31</v>
      </c>
      <c r="I667" t="str">
        <f t="array" ref="I667">IFERROR(_xlfn.XLOOKUP(Tabelle12[[#This Row],[NegotiationID]]&amp;"FinalAccept",Tabelle12[NegotiationID]&amp;Tabelle12[ActionType],Tabelle12[ActionType],,0),_xlfn.XLOOKUP(Tabelle12[[#This Row],[NegotiationID]]&amp;"FinalReject",Tabelle12[NegotiationID]&amp;Tabelle12[ActionType],Tabelle12[ActionType],,0))</f>
        <v>FinalAccept</v>
      </c>
      <c r="J667">
        <v>0.81850000000000001</v>
      </c>
      <c r="K667">
        <v>0.70499999999999996</v>
      </c>
      <c r="L667">
        <v>1.5235000000000001</v>
      </c>
      <c r="M667">
        <v>0.1135</v>
      </c>
      <c r="N667">
        <v>143</v>
      </c>
      <c r="O667">
        <v>2416</v>
      </c>
      <c r="P667">
        <v>15</v>
      </c>
      <c r="Q667" s="3" t="s">
        <v>5262</v>
      </c>
    </row>
    <row r="668" ht="15" customHeight="1">
      <c r="A668" t="e">
        <f t="shared" ca="1" si="582"/>
        <v>#VALUE!</v>
      </c>
      <c r="B668" t="e">
        <f t="array" ref="B668" ca="1">_xlfn.XLOOKUP(Tabelle12[[#This Row],[ExperimentID]]&amp;Tabelle12[[#This Row],[NegotiationID]]&amp;Tabelle12[[#This Row],[MessageID]],ALL_IN_ONE[ExperimentID]&amp;ALL_IN_ONE[NegotiationID]&amp;ALL_IN_ONE[MessageID],ALL_IN_ONE[Gesamt_ID],,0)</f>
        <v>#VALUE!</v>
      </c>
      <c r="C668">
        <v>42934</v>
      </c>
      <c r="D668" t="s">
        <v>4699</v>
      </c>
      <c r="E668">
        <v>48763</v>
      </c>
      <c r="F668">
        <v>42921</v>
      </c>
      <c r="G668">
        <v>42924</v>
      </c>
      <c r="H668" t="s">
        <v>31</v>
      </c>
      <c r="I668" t="str">
        <f t="array" ref="I668">IFERROR(_xlfn.XLOOKUP(Tabelle12[[#This Row],[NegotiationID]]&amp;"FinalAccept",Tabelle12[NegotiationID]&amp;Tabelle12[ActionType],Tabelle12[ActionType],,0),_xlfn.XLOOKUP(Tabelle12[[#This Row],[NegotiationID]]&amp;"FinalReject",Tabelle12[NegotiationID]&amp;Tabelle12[ActionType],Tabelle12[ActionType],,0))</f>
        <v>FinalAccept</v>
      </c>
      <c r="J668">
        <v>0.79000000000000004</v>
      </c>
      <c r="K668">
        <v>0.79600000000000004</v>
      </c>
      <c r="L668">
        <v>1.5860000000000001</v>
      </c>
      <c r="M668">
        <v>0.0060000000000000001</v>
      </c>
      <c r="N668">
        <v>83</v>
      </c>
      <c r="O668">
        <v>2416</v>
      </c>
      <c r="P668">
        <v>15</v>
      </c>
      <c r="Q668" s="3" t="s">
        <v>5263</v>
      </c>
    </row>
    <row r="669" ht="15" customHeight="1">
      <c r="A669" t="e">
        <f t="shared" ca="1" si="582"/>
        <v>#VALUE!</v>
      </c>
      <c r="B669" t="e">
        <f t="array" ref="B669" ca="1">_xlfn.XLOOKUP(Tabelle12[[#This Row],[ExperimentID]]&amp;Tabelle12[[#This Row],[NegotiationID]]&amp;Tabelle12[[#This Row],[MessageID]],ALL_IN_ONE[ExperimentID]&amp;ALL_IN_ONE[NegotiationID]&amp;ALL_IN_ONE[MessageID],ALL_IN_ONE[Gesamt_ID],,0)</f>
        <v>#VALUE!</v>
      </c>
      <c r="C669">
        <v>42934</v>
      </c>
      <c r="D669" t="s">
        <v>4699</v>
      </c>
      <c r="E669">
        <v>48775</v>
      </c>
      <c r="F669">
        <v>42924</v>
      </c>
      <c r="G669">
        <v>42921</v>
      </c>
      <c r="H669" t="s">
        <v>31</v>
      </c>
      <c r="I669" t="str">
        <f t="array" ref="I669">IFERROR(_xlfn.XLOOKUP(Tabelle12[[#This Row],[NegotiationID]]&amp;"FinalAccept",Tabelle12[NegotiationID]&amp;Tabelle12[ActionType],Tabelle12[ActionType],,0),_xlfn.XLOOKUP(Tabelle12[[#This Row],[NegotiationID]]&amp;"FinalReject",Tabelle12[NegotiationID]&amp;Tabelle12[ActionType],Tabelle12[ActionType],,0))</f>
        <v>FinalAccept</v>
      </c>
      <c r="J669">
        <v>0.81850000000000001</v>
      </c>
      <c r="K669">
        <v>0.70499999999999996</v>
      </c>
      <c r="L669">
        <v>1.5235000000000001</v>
      </c>
      <c r="M669">
        <v>0.1135</v>
      </c>
      <c r="N669">
        <v>105</v>
      </c>
      <c r="O669">
        <v>2416</v>
      </c>
      <c r="P669">
        <v>15</v>
      </c>
      <c r="Q669" s="3" t="s">
        <v>5264</v>
      </c>
    </row>
    <row r="670" ht="15" customHeight="1">
      <c r="A670" t="e">
        <f t="shared" ca="1" si="582"/>
        <v>#VALUE!</v>
      </c>
      <c r="B670" t="e">
        <f t="array" ref="B670" ca="1">_xlfn.XLOOKUP(Tabelle12[[#This Row],[ExperimentID]]&amp;Tabelle12[[#This Row],[NegotiationID]]&amp;Tabelle12[[#This Row],[MessageID]],ALL_IN_ONE[ExperimentID]&amp;ALL_IN_ONE[NegotiationID]&amp;ALL_IN_ONE[MessageID],ALL_IN_ONE[Gesamt_ID],,0)</f>
        <v>#VALUE!</v>
      </c>
      <c r="C670">
        <v>42934</v>
      </c>
      <c r="D670" t="s">
        <v>4699</v>
      </c>
      <c r="E670">
        <v>48784</v>
      </c>
      <c r="F670">
        <v>42921</v>
      </c>
      <c r="G670">
        <v>42924</v>
      </c>
      <c r="H670" t="s">
        <v>31</v>
      </c>
      <c r="I670" t="str">
        <f t="array" ref="I670">IFERROR(_xlfn.XLOOKUP(Tabelle12[[#This Row],[NegotiationID]]&amp;"FinalAccept",Tabelle12[NegotiationID]&amp;Tabelle12[ActionType],Tabelle12[ActionType],,0),_xlfn.XLOOKUP(Tabelle12[[#This Row],[NegotiationID]]&amp;"FinalReject",Tabelle12[NegotiationID]&amp;Tabelle12[ActionType],Tabelle12[ActionType],,0))</f>
        <v>FinalAccept</v>
      </c>
      <c r="J670">
        <v>0.64329999999999998</v>
      </c>
      <c r="K670">
        <v>0.51100000000000001</v>
      </c>
      <c r="L670">
        <v>1.1543000000000001</v>
      </c>
      <c r="M670">
        <v>0.1323</v>
      </c>
      <c r="N670">
        <v>276</v>
      </c>
      <c r="O670">
        <v>2416</v>
      </c>
      <c r="P670">
        <v>15</v>
      </c>
      <c r="Q670" s="3" t="s">
        <v>5265</v>
      </c>
    </row>
    <row r="671" ht="15" customHeight="1">
      <c r="A671" t="e">
        <f t="shared" ca="1" si="582"/>
        <v>#VALUE!</v>
      </c>
      <c r="B671" t="e">
        <f t="array" ref="B671" ca="1">_xlfn.XLOOKUP(Tabelle12[[#This Row],[ExperimentID]]&amp;Tabelle12[[#This Row],[NegotiationID]]&amp;Tabelle12[[#This Row],[MessageID]],ALL_IN_ONE[ExperimentID]&amp;ALL_IN_ONE[NegotiationID]&amp;ALL_IN_ONE[MessageID],ALL_IN_ONE[Gesamt_ID],,0)</f>
        <v>#VALUE!</v>
      </c>
      <c r="C671">
        <v>42934</v>
      </c>
      <c r="D671" t="s">
        <v>4699</v>
      </c>
      <c r="E671">
        <v>48824</v>
      </c>
      <c r="F671">
        <v>42924</v>
      </c>
      <c r="G671">
        <v>42921</v>
      </c>
      <c r="H671" t="s">
        <v>31</v>
      </c>
      <c r="I671" t="str">
        <f t="array" ref="I671">IFERROR(_xlfn.XLOOKUP(Tabelle12[[#This Row],[NegotiationID]]&amp;"FinalAccept",Tabelle12[NegotiationID]&amp;Tabelle12[ActionType],Tabelle12[ActionType],,0),_xlfn.XLOOKUP(Tabelle12[[#This Row],[NegotiationID]]&amp;"FinalReject",Tabelle12[NegotiationID]&amp;Tabelle12[ActionType],Tabelle12[ActionType],,0))</f>
        <v>FinalAccept</v>
      </c>
      <c r="J671">
        <v>0.55100000000000005</v>
      </c>
      <c r="K671">
        <v>0.58999999999999997</v>
      </c>
      <c r="L671">
        <v>1.141</v>
      </c>
      <c r="M671">
        <v>0.039</v>
      </c>
      <c r="N671">
        <v>123</v>
      </c>
      <c r="O671">
        <v>2416</v>
      </c>
      <c r="P671">
        <v>15</v>
      </c>
      <c r="Q671" s="3" t="s">
        <v>5266</v>
      </c>
    </row>
    <row r="672" ht="15" customHeight="1">
      <c r="A672" t="e">
        <f t="shared" ca="1" si="582"/>
        <v>#VALUE!</v>
      </c>
      <c r="B672" t="e">
        <f t="array" ref="B672" ca="1">_xlfn.XLOOKUP(Tabelle12[[#This Row],[ExperimentID]]&amp;Tabelle12[[#This Row],[NegotiationID]]&amp;Tabelle12[[#This Row],[MessageID]],ALL_IN_ONE[ExperimentID]&amp;ALL_IN_ONE[NegotiationID]&amp;ALL_IN_ONE[MessageID],ALL_IN_ONE[Gesamt_ID],,0)</f>
        <v>#VALUE!</v>
      </c>
      <c r="C672">
        <v>42934</v>
      </c>
      <c r="D672" t="s">
        <v>4699</v>
      </c>
      <c r="E672">
        <v>49295</v>
      </c>
      <c r="F672">
        <v>42921</v>
      </c>
      <c r="G672">
        <v>42924</v>
      </c>
      <c r="H672" t="s">
        <v>31</v>
      </c>
      <c r="I672" t="str">
        <f t="array" ref="I672">IFERROR(_xlfn.XLOOKUP(Tabelle12[[#This Row],[NegotiationID]]&amp;"FinalAccept",Tabelle12[NegotiationID]&amp;Tabelle12[ActionType],Tabelle12[ActionType],,0),_xlfn.XLOOKUP(Tabelle12[[#This Row],[NegotiationID]]&amp;"FinalReject",Tabelle12[NegotiationID]&amp;Tabelle12[ActionType],Tabelle12[ActionType],,0))</f>
        <v>FinalAccept</v>
      </c>
      <c r="J672">
        <v>0.61799999999999999</v>
      </c>
      <c r="K672">
        <v>0.57750000000000001</v>
      </c>
      <c r="L672">
        <v>1.1955</v>
      </c>
      <c r="M672">
        <v>0.040500000000000001</v>
      </c>
      <c r="N672">
        <v>81</v>
      </c>
      <c r="O672">
        <v>2416</v>
      </c>
      <c r="P672">
        <v>15</v>
      </c>
      <c r="Q672" s="3" t="s">
        <v>5267</v>
      </c>
    </row>
    <row r="673" ht="15" customHeight="1">
      <c r="A673" t="e">
        <f t="shared" ca="1" si="582"/>
        <v>#VALUE!</v>
      </c>
      <c r="B673" t="e">
        <f t="array" ref="B673" ca="1">_xlfn.XLOOKUP(Tabelle12[[#This Row],[ExperimentID]]&amp;Tabelle12[[#This Row],[NegotiationID]]&amp;Tabelle12[[#This Row],[MessageID]],ALL_IN_ONE[ExperimentID]&amp;ALL_IN_ONE[NegotiationID]&amp;ALL_IN_ONE[MessageID],ALL_IN_ONE[Gesamt_ID],,0)</f>
        <v>#VALUE!</v>
      </c>
      <c r="C673">
        <v>42934</v>
      </c>
      <c r="D673" t="s">
        <v>4699</v>
      </c>
      <c r="E673">
        <v>49357</v>
      </c>
      <c r="F673">
        <v>42924</v>
      </c>
      <c r="G673">
        <v>42921</v>
      </c>
      <c r="H673" t="s">
        <v>31</v>
      </c>
      <c r="I673" t="str">
        <f t="array" ref="I673">IFERROR(_xlfn.XLOOKUP(Tabelle12[[#This Row],[NegotiationID]]&amp;"FinalAccept",Tabelle12[NegotiationID]&amp;Tabelle12[ActionType],Tabelle12[ActionType],,0),_xlfn.XLOOKUP(Tabelle12[[#This Row],[NegotiationID]]&amp;"FinalReject",Tabelle12[NegotiationID]&amp;Tabelle12[ActionType],Tabelle12[ActionType],,0))</f>
        <v>FinalAccept</v>
      </c>
      <c r="J673">
        <v>0.64000000000000001</v>
      </c>
      <c r="K673">
        <v>0.59799999999999998</v>
      </c>
      <c r="L673">
        <v>1.238</v>
      </c>
      <c r="M673">
        <v>0.042000000000000003</v>
      </c>
      <c r="N673">
        <v>148</v>
      </c>
      <c r="O673">
        <v>2416</v>
      </c>
      <c r="P673">
        <v>15</v>
      </c>
      <c r="Q673" s="3" t="s">
        <v>5268</v>
      </c>
    </row>
    <row r="674" ht="15" customHeight="1">
      <c r="A674" t="e">
        <f t="shared" ca="1" si="582"/>
        <v>#VALUE!</v>
      </c>
      <c r="B674" t="e">
        <f t="array" ref="B674" ca="1">_xlfn.XLOOKUP(Tabelle12[[#This Row],[ExperimentID]]&amp;Tabelle12[[#This Row],[NegotiationID]]&amp;Tabelle12[[#This Row],[MessageID]],ALL_IN_ONE[ExperimentID]&amp;ALL_IN_ONE[NegotiationID]&amp;ALL_IN_ONE[MessageID],ALL_IN_ONE[Gesamt_ID],,0)</f>
        <v>#VALUE!</v>
      </c>
      <c r="C674">
        <v>42934</v>
      </c>
      <c r="D674" t="s">
        <v>4699</v>
      </c>
      <c r="E674">
        <v>49384</v>
      </c>
      <c r="F674">
        <v>42921</v>
      </c>
      <c r="G674">
        <v>42924</v>
      </c>
      <c r="H674" t="s">
        <v>31</v>
      </c>
      <c r="I674" t="str">
        <f t="array" ref="I674">IFERROR(_xlfn.XLOOKUP(Tabelle12[[#This Row],[NegotiationID]]&amp;"FinalAccept",Tabelle12[NegotiationID]&amp;Tabelle12[ActionType],Tabelle12[ActionType],,0),_xlfn.XLOOKUP(Tabelle12[[#This Row],[NegotiationID]]&amp;"FinalReject",Tabelle12[NegotiationID]&amp;Tabelle12[ActionType],Tabelle12[ActionType],,0))</f>
        <v>FinalAccept</v>
      </c>
      <c r="J674">
        <v>0.60870000000000002</v>
      </c>
      <c r="K674">
        <v>0.63200000000000001</v>
      </c>
      <c r="L674">
        <v>1.2406999999999999</v>
      </c>
      <c r="M674">
        <v>0.023300000000000001</v>
      </c>
      <c r="N674">
        <v>77</v>
      </c>
      <c r="O674">
        <v>2416</v>
      </c>
      <c r="P674">
        <v>15</v>
      </c>
      <c r="Q674" s="3" t="s">
        <v>5269</v>
      </c>
    </row>
    <row r="675" ht="15" customHeight="1">
      <c r="A675" t="e">
        <f t="shared" ca="1" si="582"/>
        <v>#VALUE!</v>
      </c>
      <c r="B675" t="e">
        <f t="array" ref="B675" ca="1">_xlfn.XLOOKUP(Tabelle12[[#This Row],[ExperimentID]]&amp;Tabelle12[[#This Row],[NegotiationID]]&amp;Tabelle12[[#This Row],[MessageID]],ALL_IN_ONE[ExperimentID]&amp;ALL_IN_ONE[NegotiationID]&amp;ALL_IN_ONE[MessageID],ALL_IN_ONE[Gesamt_ID],,0)</f>
        <v>#VALUE!</v>
      </c>
      <c r="C675">
        <v>42934</v>
      </c>
      <c r="D675" t="s">
        <v>4699</v>
      </c>
      <c r="E675">
        <v>49625</v>
      </c>
      <c r="F675">
        <v>42924</v>
      </c>
      <c r="G675">
        <v>42921</v>
      </c>
      <c r="H675" t="s">
        <v>20</v>
      </c>
      <c r="I675" t="str">
        <f t="array" ref="I675">IFERROR(_xlfn.XLOOKUP(Tabelle12[[#This Row],[NegotiationID]]&amp;"FinalAccept",Tabelle12[NegotiationID]&amp;Tabelle12[ActionType],Tabelle12[ActionType],,0),_xlfn.XLOOKUP(Tabelle12[[#This Row],[NegotiationID]]&amp;"FinalReject",Tabelle12[NegotiationID]&amp;Tabelle12[ActionType],Tabelle12[ActionType],,0))</f>
        <v>FinalAccept</v>
      </c>
      <c r="J675">
        <v>0.63200000000000001</v>
      </c>
      <c r="K675">
        <v>0.60870000000000002</v>
      </c>
      <c r="L675">
        <v>1.2406999999999999</v>
      </c>
      <c r="M675">
        <v>0.023300000000000001</v>
      </c>
      <c r="N675">
        <v>36</v>
      </c>
      <c r="O675">
        <v>2416</v>
      </c>
      <c r="P675">
        <v>15</v>
      </c>
      <c r="Q675" s="3" t="s">
        <v>5270</v>
      </c>
    </row>
    <row r="676" ht="14.5" hidden="1">
      <c r="A676" t="e">
        <f t="shared" ca="1" si="582"/>
        <v>#VALUE!</v>
      </c>
      <c r="B676" t="e">
        <f t="array" ref="B676" ca="1">_xlfn.XLOOKUP(Tabelle12[[#This Row],[ExperimentID]]&amp;Tabelle12[[#This Row],[NegotiationID]]&amp;Tabelle12[[#This Row],[MessageID]],ALL_IN_ONE[ExperimentID]&amp;ALL_IN_ONE[NegotiationID]&amp;ALL_IN_ONE[MessageID],ALL_IN_ONE[Gesamt_ID],,0)</f>
        <v>#VALUE!</v>
      </c>
      <c r="C676">
        <v>42962</v>
      </c>
      <c r="D676" t="s">
        <v>4699</v>
      </c>
      <c r="E676">
        <v>42963</v>
      </c>
      <c r="H676" t="s">
        <v>6019</v>
      </c>
      <c r="I676" t="str">
        <f t="array" ref="I676">IFERROR(_xlfn.XLOOKUP(Tabelle12[[#This Row],[NegotiationID]]&amp;"FinalAccept",Tabelle12[NegotiationID]&amp;Tabelle12[ActionType],Tabelle12[ActionType],,0),_xlfn.XLOOKUP(Tabelle12[[#This Row],[NegotiationID]]&amp;"FinalReject",Tabelle12[NegotiationID]&amp;Tabelle12[ActionType],Tabelle12[ActionType],,0))</f>
        <v>FinalAccept</v>
      </c>
      <c r="N676">
        <v>21</v>
      </c>
      <c r="O676">
        <v>3345</v>
      </c>
      <c r="P676">
        <v>11</v>
      </c>
    </row>
    <row r="677" ht="15" customHeight="1">
      <c r="A677" t="e">
        <f t="shared" ca="1" si="582"/>
        <v>#VALUE!</v>
      </c>
      <c r="B677" t="e">
        <f t="array" ref="B677" ca="1">_xlfn.XLOOKUP(Tabelle12[[#This Row],[ExperimentID]]&amp;Tabelle12[[#This Row],[NegotiationID]]&amp;Tabelle12[[#This Row],[MessageID]],ALL_IN_ONE[ExperimentID]&amp;ALL_IN_ONE[NegotiationID]&amp;ALL_IN_ONE[MessageID],ALL_IN_ONE[Gesamt_ID],,0)</f>
        <v>#VALUE!</v>
      </c>
      <c r="C677">
        <v>42962</v>
      </c>
      <c r="D677" t="s">
        <v>4699</v>
      </c>
      <c r="E677">
        <v>47807</v>
      </c>
      <c r="F677">
        <v>42949</v>
      </c>
      <c r="G677">
        <v>42952</v>
      </c>
      <c r="H677" t="s">
        <v>19</v>
      </c>
      <c r="I677" t="str">
        <f t="array" ref="I677">IFERROR(_xlfn.XLOOKUP(Tabelle12[[#This Row],[NegotiationID]]&amp;"FinalAccept",Tabelle12[NegotiationID]&amp;Tabelle12[ActionType],Tabelle12[ActionType],,0),_xlfn.XLOOKUP(Tabelle12[[#This Row],[NegotiationID]]&amp;"FinalReject",Tabelle12[NegotiationID]&amp;Tabelle12[ActionType],Tabelle12[ActionType],,0))</f>
        <v>FinalAccept</v>
      </c>
      <c r="J677">
        <v>1</v>
      </c>
      <c r="K677">
        <v>0</v>
      </c>
      <c r="L677">
        <v>1</v>
      </c>
      <c r="M677">
        <v>1</v>
      </c>
      <c r="N677">
        <v>521</v>
      </c>
      <c r="O677">
        <v>3345</v>
      </c>
      <c r="P677">
        <v>11</v>
      </c>
      <c r="Q677" s="3" t="s">
        <v>5271</v>
      </c>
    </row>
    <row r="678" ht="15" customHeight="1">
      <c r="A678" t="e">
        <f t="shared" ca="1" si="582"/>
        <v>#VALUE!</v>
      </c>
      <c r="B678" t="e">
        <f t="array" ref="B678" ca="1">_xlfn.XLOOKUP(Tabelle12[[#This Row],[ExperimentID]]&amp;Tabelle12[[#This Row],[NegotiationID]]&amp;Tabelle12[[#This Row],[MessageID]],ALL_IN_ONE[ExperimentID]&amp;ALL_IN_ONE[NegotiationID]&amp;ALL_IN_ONE[MessageID],ALL_IN_ONE[Gesamt_ID],,0)</f>
        <v>#VALUE!</v>
      </c>
      <c r="C678">
        <v>42962</v>
      </c>
      <c r="D678" t="s">
        <v>4699</v>
      </c>
      <c r="E678">
        <v>47862</v>
      </c>
      <c r="F678">
        <v>42952</v>
      </c>
      <c r="G678">
        <v>42949</v>
      </c>
      <c r="H678" t="s">
        <v>31</v>
      </c>
      <c r="I678" t="str">
        <f t="array" ref="I678">IFERROR(_xlfn.XLOOKUP(Tabelle12[[#This Row],[NegotiationID]]&amp;"FinalAccept",Tabelle12[NegotiationID]&amp;Tabelle12[ActionType],Tabelle12[ActionType],,0),_xlfn.XLOOKUP(Tabelle12[[#This Row],[NegotiationID]]&amp;"FinalReject",Tabelle12[NegotiationID]&amp;Tabelle12[ActionType],Tabelle12[ActionType],,0))</f>
        <v>FinalAccept</v>
      </c>
      <c r="J678">
        <v>0.82099999999999995</v>
      </c>
      <c r="K678">
        <v>0.21329999999999999</v>
      </c>
      <c r="L678">
        <v>1.0343</v>
      </c>
      <c r="M678">
        <v>0.60770000000000002</v>
      </c>
      <c r="N678">
        <v>422</v>
      </c>
      <c r="O678">
        <v>3345</v>
      </c>
      <c r="P678">
        <v>11</v>
      </c>
      <c r="Q678" s="3" t="s">
        <v>5272</v>
      </c>
    </row>
    <row r="679" ht="15" customHeight="1">
      <c r="A679" t="e">
        <f t="shared" ca="1" si="582"/>
        <v>#VALUE!</v>
      </c>
      <c r="B679" t="e">
        <f t="array" ref="B679" ca="1">_xlfn.XLOOKUP(Tabelle12[[#This Row],[ExperimentID]]&amp;Tabelle12[[#This Row],[NegotiationID]]&amp;Tabelle12[[#This Row],[MessageID]],ALL_IN_ONE[ExperimentID]&amp;ALL_IN_ONE[NegotiationID]&amp;ALL_IN_ONE[MessageID],ALL_IN_ONE[Gesamt_ID],,0)</f>
        <v>#VALUE!</v>
      </c>
      <c r="C679">
        <v>42962</v>
      </c>
      <c r="D679" t="s">
        <v>4699</v>
      </c>
      <c r="E679">
        <v>47946</v>
      </c>
      <c r="F679">
        <v>42949</v>
      </c>
      <c r="G679">
        <v>42952</v>
      </c>
      <c r="H679" t="s">
        <v>31</v>
      </c>
      <c r="I679" t="str">
        <f t="array" ref="I679">IFERROR(_xlfn.XLOOKUP(Tabelle12[[#This Row],[NegotiationID]]&amp;"FinalAccept",Tabelle12[NegotiationID]&amp;Tabelle12[ActionType],Tabelle12[ActionType],,0),_xlfn.XLOOKUP(Tabelle12[[#This Row],[NegotiationID]]&amp;"FinalReject",Tabelle12[NegotiationID]&amp;Tabelle12[ActionType],Tabelle12[ActionType],,0))</f>
        <v>FinalAccept</v>
      </c>
      <c r="J679">
        <v>0.86270000000000002</v>
      </c>
      <c r="K679">
        <v>0.27900000000000003</v>
      </c>
      <c r="L679">
        <v>1.1416999999999999</v>
      </c>
      <c r="M679">
        <v>0.5837</v>
      </c>
      <c r="N679">
        <v>418</v>
      </c>
      <c r="O679">
        <v>3345</v>
      </c>
      <c r="P679">
        <v>11</v>
      </c>
      <c r="Q679" s="3" t="s">
        <v>5273</v>
      </c>
    </row>
    <row r="680" ht="15" customHeight="1">
      <c r="A680" t="e">
        <f t="shared" ca="1" si="582"/>
        <v>#VALUE!</v>
      </c>
      <c r="B680" t="e">
        <f t="array" ref="B680" ca="1">_xlfn.XLOOKUP(Tabelle12[[#This Row],[ExperimentID]]&amp;Tabelle12[[#This Row],[NegotiationID]]&amp;Tabelle12[[#This Row],[MessageID]],ALL_IN_ONE[ExperimentID]&amp;ALL_IN_ONE[NegotiationID]&amp;ALL_IN_ONE[MessageID],ALL_IN_ONE[Gesamt_ID],,0)</f>
        <v>#VALUE!</v>
      </c>
      <c r="C680">
        <v>42962</v>
      </c>
      <c r="D680" t="s">
        <v>4699</v>
      </c>
      <c r="E680">
        <v>48432</v>
      </c>
      <c r="F680">
        <v>42952</v>
      </c>
      <c r="G680">
        <v>42949</v>
      </c>
      <c r="H680" t="s">
        <v>31</v>
      </c>
      <c r="I680" t="str">
        <f t="array" ref="I680">IFERROR(_xlfn.XLOOKUP(Tabelle12[[#This Row],[NegotiationID]]&amp;"FinalAccept",Tabelle12[NegotiationID]&amp;Tabelle12[ActionType],Tabelle12[ActionType],,0),_xlfn.XLOOKUP(Tabelle12[[#This Row],[NegotiationID]]&amp;"FinalReject",Tabelle12[NegotiationID]&amp;Tabelle12[ActionType],Tabelle12[ActionType],,0))</f>
        <v>FinalAccept</v>
      </c>
      <c r="J680">
        <v>0.71599999999999997</v>
      </c>
      <c r="K680">
        <v>0.29749999999999999</v>
      </c>
      <c r="L680">
        <v>1.0135000000000001</v>
      </c>
      <c r="M680">
        <v>0.41849999999999998</v>
      </c>
      <c r="N680">
        <v>402</v>
      </c>
      <c r="O680">
        <v>3345</v>
      </c>
      <c r="P680">
        <v>11</v>
      </c>
      <c r="Q680" s="3" t="s">
        <v>5274</v>
      </c>
    </row>
    <row r="681" ht="15" customHeight="1">
      <c r="A681" t="e">
        <f t="shared" ca="1" si="582"/>
        <v>#VALUE!</v>
      </c>
      <c r="B681" t="e">
        <f t="array" ref="B681" ca="1">_xlfn.XLOOKUP(Tabelle12[[#This Row],[ExperimentID]]&amp;Tabelle12[[#This Row],[NegotiationID]]&amp;Tabelle12[[#This Row],[MessageID]],ALL_IN_ONE[ExperimentID]&amp;ALL_IN_ONE[NegotiationID]&amp;ALL_IN_ONE[MessageID],ALL_IN_ONE[Gesamt_ID],,0)</f>
        <v>#VALUE!</v>
      </c>
      <c r="C681">
        <v>42962</v>
      </c>
      <c r="D681" t="s">
        <v>4699</v>
      </c>
      <c r="E681">
        <v>48795</v>
      </c>
      <c r="F681">
        <v>42949</v>
      </c>
      <c r="G681">
        <v>42952</v>
      </c>
      <c r="H681" t="s">
        <v>31</v>
      </c>
      <c r="I681" t="str">
        <f t="array" ref="I681">IFERROR(_xlfn.XLOOKUP(Tabelle12[[#This Row],[NegotiationID]]&amp;"FinalAccept",Tabelle12[NegotiationID]&amp;Tabelle12[ActionType],Tabelle12[ActionType],,0),_xlfn.XLOOKUP(Tabelle12[[#This Row],[NegotiationID]]&amp;"FinalReject",Tabelle12[NegotiationID]&amp;Tabelle12[ActionType],Tabelle12[ActionType],,0))</f>
        <v>FinalAccept</v>
      </c>
      <c r="J681">
        <v>0.67000000000000004</v>
      </c>
      <c r="K681">
        <v>0.49099999999999999</v>
      </c>
      <c r="L681">
        <v>1.161</v>
      </c>
      <c r="M681">
        <v>0.17899999999999999</v>
      </c>
      <c r="N681">
        <v>746</v>
      </c>
      <c r="O681">
        <v>3345</v>
      </c>
      <c r="P681">
        <v>11</v>
      </c>
      <c r="Q681" s="3" t="s">
        <v>5275</v>
      </c>
    </row>
    <row r="682" ht="15" customHeight="1">
      <c r="A682" t="e">
        <f t="shared" ca="1" si="582"/>
        <v>#VALUE!</v>
      </c>
      <c r="B682" t="e">
        <f t="array" ref="B682" ca="1">_xlfn.XLOOKUP(Tabelle12[[#This Row],[ExperimentID]]&amp;Tabelle12[[#This Row],[NegotiationID]]&amp;Tabelle12[[#This Row],[MessageID]],ALL_IN_ONE[ExperimentID]&amp;ALL_IN_ONE[NegotiationID]&amp;ALL_IN_ONE[MessageID],ALL_IN_ONE[Gesamt_ID],,0)</f>
        <v>#VALUE!</v>
      </c>
      <c r="C682">
        <v>42962</v>
      </c>
      <c r="D682" t="s">
        <v>4699</v>
      </c>
      <c r="E682">
        <v>49326</v>
      </c>
      <c r="F682">
        <v>42952</v>
      </c>
      <c r="G682">
        <v>42949</v>
      </c>
      <c r="H682" t="s">
        <v>31</v>
      </c>
      <c r="I682" t="str">
        <f t="array" ref="I682">IFERROR(_xlfn.XLOOKUP(Tabelle12[[#This Row],[NegotiationID]]&amp;"FinalAccept",Tabelle12[NegotiationID]&amp;Tabelle12[ActionType],Tabelle12[ActionType],,0),_xlfn.XLOOKUP(Tabelle12[[#This Row],[NegotiationID]]&amp;"FinalReject",Tabelle12[NegotiationID]&amp;Tabelle12[ActionType],Tabelle12[ActionType],,0))</f>
        <v>FinalAccept</v>
      </c>
      <c r="J682">
        <v>0.67349999999999999</v>
      </c>
      <c r="K682">
        <v>0.36670000000000003</v>
      </c>
      <c r="L682">
        <v>1.0402</v>
      </c>
      <c r="M682">
        <v>0.30680000000000002</v>
      </c>
      <c r="N682">
        <v>353</v>
      </c>
      <c r="O682">
        <v>3345</v>
      </c>
      <c r="P682">
        <v>11</v>
      </c>
      <c r="Q682" s="3" t="s">
        <v>5276</v>
      </c>
    </row>
    <row r="683" ht="15" customHeight="1">
      <c r="A683" t="e">
        <f t="shared" ca="1" si="582"/>
        <v>#VALUE!</v>
      </c>
      <c r="B683" t="e">
        <f t="array" ref="B683" ca="1">_xlfn.XLOOKUP(Tabelle12[[#This Row],[ExperimentID]]&amp;Tabelle12[[#This Row],[NegotiationID]]&amp;Tabelle12[[#This Row],[MessageID]],ALL_IN_ONE[ExperimentID]&amp;ALL_IN_ONE[NegotiationID]&amp;ALL_IN_ONE[MessageID],ALL_IN_ONE[Gesamt_ID],,0)</f>
        <v>#VALUE!</v>
      </c>
      <c r="C683">
        <v>42962</v>
      </c>
      <c r="D683" t="s">
        <v>4699</v>
      </c>
      <c r="E683">
        <v>49350</v>
      </c>
      <c r="F683">
        <v>42949</v>
      </c>
      <c r="G683">
        <v>42952</v>
      </c>
      <c r="H683" t="s">
        <v>31</v>
      </c>
      <c r="I683" t="str">
        <f t="array" ref="I683">IFERROR(_xlfn.XLOOKUP(Tabelle12[[#This Row],[NegotiationID]]&amp;"FinalAccept",Tabelle12[NegotiationID]&amp;Tabelle12[ActionType],Tabelle12[ActionType],,0),_xlfn.XLOOKUP(Tabelle12[[#This Row],[NegotiationID]]&amp;"FinalReject",Tabelle12[NegotiationID]&amp;Tabelle12[ActionType],Tabelle12[ActionType],,0))</f>
        <v>FinalAccept</v>
      </c>
      <c r="J683">
        <v>0.57930000000000004</v>
      </c>
      <c r="K683">
        <v>0.55900000000000005</v>
      </c>
      <c r="L683">
        <v>1.1383000000000001</v>
      </c>
      <c r="M683">
        <v>0.020299999999999999</v>
      </c>
      <c r="N683">
        <v>301</v>
      </c>
      <c r="O683">
        <v>3345</v>
      </c>
      <c r="P683">
        <v>11</v>
      </c>
      <c r="Q683" s="3" t="s">
        <v>5277</v>
      </c>
    </row>
    <row r="684" ht="116" hidden="1">
      <c r="A684" t="e">
        <f t="shared" ca="1" si="582"/>
        <v>#VALUE!</v>
      </c>
      <c r="B684" t="e">
        <f t="array" ref="B684" ca="1">_xlfn.XLOOKUP(Tabelle12[[#This Row],[ExperimentID]]&amp;Tabelle12[[#This Row],[NegotiationID]]&amp;Tabelle12[[#This Row],[MessageID]],ALL_IN_ONE[ExperimentID]&amp;ALL_IN_ONE[NegotiationID]&amp;ALL_IN_ONE[MessageID],ALL_IN_ONE[Gesamt_ID],,0)</f>
        <v>#VALUE!</v>
      </c>
      <c r="C684">
        <v>42962</v>
      </c>
      <c r="D684" t="s">
        <v>4699</v>
      </c>
      <c r="E684">
        <v>49478</v>
      </c>
      <c r="F684">
        <v>42952</v>
      </c>
      <c r="G684">
        <v>42949</v>
      </c>
      <c r="H684" t="s">
        <v>22</v>
      </c>
      <c r="I684" t="str">
        <f t="array" ref="I684">IFERROR(_xlfn.XLOOKUP(Tabelle12[[#This Row],[NegotiationID]]&amp;"FinalAccept",Tabelle12[NegotiationID]&amp;Tabelle12[ActionType],Tabelle12[ActionType],,0),_xlfn.XLOOKUP(Tabelle12[[#This Row],[NegotiationID]]&amp;"FinalReject",Tabelle12[NegotiationID]&amp;Tabelle12[ActionType],Tabelle12[ActionType],,0))</f>
        <v>FinalAccept</v>
      </c>
      <c r="N684">
        <v>89</v>
      </c>
      <c r="O684">
        <v>3345</v>
      </c>
      <c r="P684">
        <v>11</v>
      </c>
      <c r="Q684" s="3" t="s">
        <v>6784</v>
      </c>
    </row>
    <row r="685" ht="116" hidden="1">
      <c r="A685" t="e">
        <f t="shared" ca="1" si="582"/>
        <v>#VALUE!</v>
      </c>
      <c r="B685" t="e">
        <f t="array" ref="B685" ca="1">_xlfn.XLOOKUP(Tabelle12[[#This Row],[ExperimentID]]&amp;Tabelle12[[#This Row],[NegotiationID]]&amp;Tabelle12[[#This Row],[MessageID]],ALL_IN_ONE[ExperimentID]&amp;ALL_IN_ONE[NegotiationID]&amp;ALL_IN_ONE[MessageID],ALL_IN_ONE[Gesamt_ID],,0)</f>
        <v>#VALUE!</v>
      </c>
      <c r="C685">
        <v>42962</v>
      </c>
      <c r="D685" t="s">
        <v>4699</v>
      </c>
      <c r="E685">
        <v>49650</v>
      </c>
      <c r="F685">
        <v>42949</v>
      </c>
      <c r="G685">
        <v>42952</v>
      </c>
      <c r="H685" t="s">
        <v>24</v>
      </c>
      <c r="I685" t="str">
        <f t="array" ref="I685">IFERROR(_xlfn.XLOOKUP(Tabelle12[[#This Row],[NegotiationID]]&amp;"FinalAccept",Tabelle12[NegotiationID]&amp;Tabelle12[ActionType],Tabelle12[ActionType],,0),_xlfn.XLOOKUP(Tabelle12[[#This Row],[NegotiationID]]&amp;"FinalReject",Tabelle12[NegotiationID]&amp;Tabelle12[ActionType],Tabelle12[ActionType],,0))</f>
        <v>FinalAccept</v>
      </c>
      <c r="N685">
        <v>43</v>
      </c>
      <c r="O685">
        <v>3345</v>
      </c>
      <c r="P685">
        <v>11</v>
      </c>
      <c r="Q685" s="3" t="s">
        <v>6785</v>
      </c>
    </row>
    <row r="686" ht="15" customHeight="1">
      <c r="A686" t="e">
        <f t="shared" ca="1" si="582"/>
        <v>#VALUE!</v>
      </c>
      <c r="B686" t="e">
        <f t="array" ref="B686" ca="1">_xlfn.XLOOKUP(Tabelle12[[#This Row],[ExperimentID]]&amp;Tabelle12[[#This Row],[NegotiationID]]&amp;Tabelle12[[#This Row],[MessageID]],ALL_IN_ONE[ExperimentID]&amp;ALL_IN_ONE[NegotiationID]&amp;ALL_IN_ONE[MessageID],ALL_IN_ONE[Gesamt_ID],,0)</f>
        <v>#VALUE!</v>
      </c>
      <c r="C686">
        <v>42962</v>
      </c>
      <c r="D686" t="s">
        <v>4699</v>
      </c>
      <c r="E686">
        <v>49713</v>
      </c>
      <c r="F686">
        <v>42952</v>
      </c>
      <c r="G686">
        <v>42949</v>
      </c>
      <c r="H686" t="s">
        <v>20</v>
      </c>
      <c r="I686" t="str">
        <f t="array" ref="I686">IFERROR(_xlfn.XLOOKUP(Tabelle12[[#This Row],[NegotiationID]]&amp;"FinalAccept",Tabelle12[NegotiationID]&amp;Tabelle12[ActionType],Tabelle12[ActionType],,0),_xlfn.XLOOKUP(Tabelle12[[#This Row],[NegotiationID]]&amp;"FinalReject",Tabelle12[NegotiationID]&amp;Tabelle12[ActionType],Tabelle12[ActionType],,0))</f>
        <v>FinalAccept</v>
      </c>
      <c r="J686">
        <v>0.55900000000000005</v>
      </c>
      <c r="K686">
        <v>0.57930000000000004</v>
      </c>
      <c r="L686">
        <v>1.1383000000000001</v>
      </c>
      <c r="M686">
        <v>0.020299999999999999</v>
      </c>
      <c r="N686">
        <v>29</v>
      </c>
      <c r="O686">
        <v>3345</v>
      </c>
      <c r="P686">
        <v>11</v>
      </c>
      <c r="Q686" s="3" t="s">
        <v>5278</v>
      </c>
    </row>
    <row r="687" ht="14.5" hidden="1">
      <c r="A687" t="e">
        <f t="shared" ca="1" si="582"/>
        <v>#VALUE!</v>
      </c>
      <c r="B687" t="e">
        <f t="array" ref="B687" ca="1">_xlfn.XLOOKUP(Tabelle12[[#This Row],[ExperimentID]]&amp;Tabelle12[[#This Row],[NegotiationID]]&amp;Tabelle12[[#This Row],[MessageID]],ALL_IN_ONE[ExperimentID]&amp;ALL_IN_ONE[NegotiationID]&amp;ALL_IN_ONE[MessageID],ALL_IN_ONE[Gesamt_ID],,0)</f>
        <v>#VALUE!</v>
      </c>
      <c r="C687">
        <v>42990</v>
      </c>
      <c r="D687" t="s">
        <v>4699</v>
      </c>
      <c r="E687">
        <v>42991</v>
      </c>
      <c r="H687" t="s">
        <v>6019</v>
      </c>
      <c r="I687" t="str">
        <f t="array" ref="I687">IFERROR(_xlfn.XLOOKUP(Tabelle12[[#This Row],[NegotiationID]]&amp;"FinalAccept",Tabelle12[NegotiationID]&amp;Tabelle12[ActionType],Tabelle12[ActionType],,0),_xlfn.XLOOKUP(Tabelle12[[#This Row],[NegotiationID]]&amp;"FinalReject",Tabelle12[NegotiationID]&amp;Tabelle12[ActionType],Tabelle12[ActionType],,0))</f>
        <v>FinalAccept</v>
      </c>
      <c r="N687">
        <v>21</v>
      </c>
      <c r="O687">
        <v>2484</v>
      </c>
      <c r="P687">
        <v>8</v>
      </c>
    </row>
    <row r="688" ht="15" customHeight="1">
      <c r="A688" t="e">
        <f t="shared" ca="1" si="582"/>
        <v>#VALUE!</v>
      </c>
      <c r="B688" t="e">
        <f t="array" ref="B688" ca="1">_xlfn.XLOOKUP(Tabelle12[[#This Row],[ExperimentID]]&amp;Tabelle12[[#This Row],[NegotiationID]]&amp;Tabelle12[[#This Row],[MessageID]],ALL_IN_ONE[ExperimentID]&amp;ALL_IN_ONE[NegotiationID]&amp;ALL_IN_ONE[MessageID],ALL_IN_ONE[Gesamt_ID],,0)</f>
        <v>#VALUE!</v>
      </c>
      <c r="C688">
        <v>42990</v>
      </c>
      <c r="D688" t="s">
        <v>4699</v>
      </c>
      <c r="E688">
        <v>47753</v>
      </c>
      <c r="F688">
        <v>42977</v>
      </c>
      <c r="G688">
        <v>42980</v>
      </c>
      <c r="H688" t="s">
        <v>19</v>
      </c>
      <c r="I688" t="str">
        <f t="array" ref="I688">IFERROR(_xlfn.XLOOKUP(Tabelle12[[#This Row],[NegotiationID]]&amp;"FinalAccept",Tabelle12[NegotiationID]&amp;Tabelle12[ActionType],Tabelle12[ActionType],,0),_xlfn.XLOOKUP(Tabelle12[[#This Row],[NegotiationID]]&amp;"FinalReject",Tabelle12[NegotiationID]&amp;Tabelle12[ActionType],Tabelle12[ActionType],,0))</f>
        <v>FinalAccept</v>
      </c>
      <c r="J688">
        <v>0.92669999999999997</v>
      </c>
      <c r="K688">
        <v>0.10249999999999999</v>
      </c>
      <c r="L688">
        <v>1.0291999999999999</v>
      </c>
      <c r="M688">
        <v>0.82420000000000004</v>
      </c>
      <c r="N688">
        <v>125</v>
      </c>
      <c r="O688">
        <v>2484</v>
      </c>
      <c r="P688">
        <v>8</v>
      </c>
      <c r="Q688" s="3" t="s">
        <v>5279</v>
      </c>
    </row>
    <row r="689" ht="15" customHeight="1">
      <c r="A689" t="e">
        <f t="shared" ca="1" si="582"/>
        <v>#VALUE!</v>
      </c>
      <c r="B689" t="e">
        <f t="array" ref="B689" ca="1">_xlfn.XLOOKUP(Tabelle12[[#This Row],[ExperimentID]]&amp;Tabelle12[[#This Row],[NegotiationID]]&amp;Tabelle12[[#This Row],[MessageID]],ALL_IN_ONE[ExperimentID]&amp;ALL_IN_ONE[NegotiationID]&amp;ALL_IN_ONE[MessageID],ALL_IN_ONE[Gesamt_ID],,0)</f>
        <v>#VALUE!</v>
      </c>
      <c r="C689">
        <v>42990</v>
      </c>
      <c r="D689" t="s">
        <v>4699</v>
      </c>
      <c r="E689">
        <v>48067</v>
      </c>
      <c r="F689">
        <v>42980</v>
      </c>
      <c r="G689">
        <v>42977</v>
      </c>
      <c r="H689" t="s">
        <v>31</v>
      </c>
      <c r="I689" t="str">
        <f t="array" ref="I689">IFERROR(_xlfn.XLOOKUP(Tabelle12[[#This Row],[NegotiationID]]&amp;"FinalAccept",Tabelle12[NegotiationID]&amp;Tabelle12[ActionType],Tabelle12[ActionType],,0),_xlfn.XLOOKUP(Tabelle12[[#This Row],[NegotiationID]]&amp;"FinalReject",Tabelle12[NegotiationID]&amp;Tabelle12[ActionType],Tabelle12[ActionType],,0))</f>
        <v>FinalAccept</v>
      </c>
      <c r="J689">
        <v>0.75849999999999995</v>
      </c>
      <c r="K689">
        <v>0.23330000000000001</v>
      </c>
      <c r="L689">
        <v>0.99180000000000001</v>
      </c>
      <c r="M689">
        <v>0.5252</v>
      </c>
      <c r="N689">
        <v>441</v>
      </c>
      <c r="O689">
        <v>2484</v>
      </c>
      <c r="P689">
        <v>8</v>
      </c>
      <c r="Q689" s="3" t="s">
        <v>5280</v>
      </c>
    </row>
    <row r="690" ht="15" customHeight="1">
      <c r="A690" t="e">
        <f t="shared" ca="1" si="582"/>
        <v>#VALUE!</v>
      </c>
      <c r="B690" t="e">
        <f t="array" ref="B690" ca="1">_xlfn.XLOOKUP(Tabelle12[[#This Row],[ExperimentID]]&amp;Tabelle12[[#This Row],[NegotiationID]]&amp;Tabelle12[[#This Row],[MessageID]],ALL_IN_ONE[ExperimentID]&amp;ALL_IN_ONE[NegotiationID]&amp;ALL_IN_ONE[MessageID],ALL_IN_ONE[Gesamt_ID],,0)</f>
        <v>#VALUE!</v>
      </c>
      <c r="C690">
        <v>42990</v>
      </c>
      <c r="D690" t="s">
        <v>4699</v>
      </c>
      <c r="E690">
        <v>48388</v>
      </c>
      <c r="F690">
        <v>42977</v>
      </c>
      <c r="G690">
        <v>42980</v>
      </c>
      <c r="H690" t="s">
        <v>31</v>
      </c>
      <c r="I690" t="str">
        <f t="array" ref="I690">IFERROR(_xlfn.XLOOKUP(Tabelle12[[#This Row],[NegotiationID]]&amp;"FinalAccept",Tabelle12[NegotiationID]&amp;Tabelle12[ActionType],Tabelle12[ActionType],,0),_xlfn.XLOOKUP(Tabelle12[[#This Row],[NegotiationID]]&amp;"FinalReject",Tabelle12[NegotiationID]&amp;Tabelle12[ActionType],Tabelle12[ActionType],,0))</f>
        <v>FinalAccept</v>
      </c>
      <c r="J690">
        <v>0.7167</v>
      </c>
      <c r="K690">
        <v>0.40849999999999997</v>
      </c>
      <c r="L690">
        <v>1.1252</v>
      </c>
      <c r="M690">
        <v>0.30819999999999997</v>
      </c>
      <c r="N690">
        <v>652</v>
      </c>
      <c r="O690">
        <v>2484</v>
      </c>
      <c r="P690">
        <v>8</v>
      </c>
      <c r="Q690" s="3" t="s">
        <v>5281</v>
      </c>
    </row>
    <row r="691" ht="15" customHeight="1">
      <c r="A691" t="e">
        <f t="shared" ca="1" si="582"/>
        <v>#VALUE!</v>
      </c>
      <c r="B691" t="e">
        <f t="array" ref="B691" ca="1">_xlfn.XLOOKUP(Tabelle12[[#This Row],[ExperimentID]]&amp;Tabelle12[[#This Row],[NegotiationID]]&amp;Tabelle12[[#This Row],[MessageID]],ALL_IN_ONE[ExperimentID]&amp;ALL_IN_ONE[NegotiationID]&amp;ALL_IN_ONE[MessageID],ALL_IN_ONE[Gesamt_ID],,0)</f>
        <v>#VALUE!</v>
      </c>
      <c r="C691">
        <v>42990</v>
      </c>
      <c r="D691" t="s">
        <v>4699</v>
      </c>
      <c r="E691">
        <v>48801</v>
      </c>
      <c r="F691">
        <v>42980</v>
      </c>
      <c r="G691">
        <v>42977</v>
      </c>
      <c r="H691" t="s">
        <v>31</v>
      </c>
      <c r="I691" t="str">
        <f t="array" ref="I691">IFERROR(_xlfn.XLOOKUP(Tabelle12[[#This Row],[NegotiationID]]&amp;"FinalAccept",Tabelle12[NegotiationID]&amp;Tabelle12[ActionType],Tabelle12[ActionType],,0),_xlfn.XLOOKUP(Tabelle12[[#This Row],[NegotiationID]]&amp;"FinalReject",Tabelle12[NegotiationID]&amp;Tabelle12[ActionType],Tabelle12[ActionType],,0))</f>
        <v>FinalAccept</v>
      </c>
      <c r="J691">
        <v>0.54849999999999999</v>
      </c>
      <c r="K691">
        <v>0.53000000000000003</v>
      </c>
      <c r="L691">
        <v>1.0785</v>
      </c>
      <c r="M691">
        <v>0.018499999999999999</v>
      </c>
      <c r="N691">
        <v>400</v>
      </c>
      <c r="O691">
        <v>2484</v>
      </c>
      <c r="P691">
        <v>8</v>
      </c>
      <c r="Q691" s="3" t="s">
        <v>5282</v>
      </c>
    </row>
    <row r="692" ht="15" customHeight="1">
      <c r="A692" t="e">
        <f t="shared" ca="1" si="582"/>
        <v>#VALUE!</v>
      </c>
      <c r="B692" t="e">
        <f t="array" ref="B692" ca="1">_xlfn.XLOOKUP(Tabelle12[[#This Row],[ExperimentID]]&amp;Tabelle12[[#This Row],[NegotiationID]]&amp;Tabelle12[[#This Row],[MessageID]],ALL_IN_ONE[ExperimentID]&amp;ALL_IN_ONE[NegotiationID]&amp;ALL_IN_ONE[MessageID],ALL_IN_ONE[Gesamt_ID],,0)</f>
        <v>#VALUE!</v>
      </c>
      <c r="C692">
        <v>42990</v>
      </c>
      <c r="D692" t="s">
        <v>4699</v>
      </c>
      <c r="E692">
        <v>49342</v>
      </c>
      <c r="F692">
        <v>42977</v>
      </c>
      <c r="G692">
        <v>42980</v>
      </c>
      <c r="H692" t="s">
        <v>31</v>
      </c>
      <c r="I692" t="str">
        <f t="array" ref="I692">IFERROR(_xlfn.XLOOKUP(Tabelle12[[#This Row],[NegotiationID]]&amp;"FinalAccept",Tabelle12[NegotiationID]&amp;Tabelle12[ActionType],Tabelle12[ActionType],,0),_xlfn.XLOOKUP(Tabelle12[[#This Row],[NegotiationID]]&amp;"FinalReject",Tabelle12[NegotiationID]&amp;Tabelle12[ActionType],Tabelle12[ActionType],,0))</f>
        <v>FinalAccept</v>
      </c>
      <c r="J692">
        <v>0.60999999999999999</v>
      </c>
      <c r="K692">
        <v>0.48849999999999999</v>
      </c>
      <c r="L692">
        <v>1.0985</v>
      </c>
      <c r="M692">
        <v>0.1215</v>
      </c>
      <c r="N692">
        <v>461</v>
      </c>
      <c r="O692">
        <v>2484</v>
      </c>
      <c r="P692">
        <v>8</v>
      </c>
      <c r="Q692" s="3" t="s">
        <v>5283</v>
      </c>
    </row>
    <row r="693" ht="15" customHeight="1">
      <c r="A693" t="e">
        <f t="shared" ca="1" si="582"/>
        <v>#VALUE!</v>
      </c>
      <c r="B693" t="e">
        <f t="array" ref="B693" ca="1">_xlfn.XLOOKUP(Tabelle12[[#This Row],[ExperimentID]]&amp;Tabelle12[[#This Row],[NegotiationID]]&amp;Tabelle12[[#This Row],[MessageID]],ALL_IN_ONE[ExperimentID]&amp;ALL_IN_ONE[NegotiationID]&amp;ALL_IN_ONE[MessageID],ALL_IN_ONE[Gesamt_ID],,0)</f>
        <v>#VALUE!</v>
      </c>
      <c r="C693">
        <v>42990</v>
      </c>
      <c r="D693" t="s">
        <v>4699</v>
      </c>
      <c r="E693">
        <v>49675</v>
      </c>
      <c r="F693">
        <v>42980</v>
      </c>
      <c r="G693">
        <v>42977</v>
      </c>
      <c r="H693" t="s">
        <v>31</v>
      </c>
      <c r="I693" t="str">
        <f t="array" ref="I693">IFERROR(_xlfn.XLOOKUP(Tabelle12[[#This Row],[NegotiationID]]&amp;"FinalAccept",Tabelle12[NegotiationID]&amp;Tabelle12[ActionType],Tabelle12[ActionType],,0),_xlfn.XLOOKUP(Tabelle12[[#This Row],[NegotiationID]]&amp;"FinalReject",Tabelle12[NegotiationID]&amp;Tabelle12[ActionType],Tabelle12[ActionType],,0))</f>
        <v>FinalAccept</v>
      </c>
      <c r="J693">
        <v>0.55100000000000005</v>
      </c>
      <c r="K693">
        <v>0.58999999999999997</v>
      </c>
      <c r="L693">
        <v>1.141</v>
      </c>
      <c r="M693">
        <v>0.039</v>
      </c>
      <c r="N693">
        <v>353</v>
      </c>
      <c r="O693">
        <v>2484</v>
      </c>
      <c r="P693">
        <v>8</v>
      </c>
      <c r="Q693" s="3" t="s">
        <v>5284</v>
      </c>
    </row>
    <row r="694" ht="15" customHeight="1">
      <c r="A694" t="e">
        <f t="shared" ca="1" si="582"/>
        <v>#VALUE!</v>
      </c>
      <c r="B694" t="e">
        <f t="array" ref="B694" ca="1">_xlfn.XLOOKUP(Tabelle12[[#This Row],[ExperimentID]]&amp;Tabelle12[[#This Row],[NegotiationID]]&amp;Tabelle12[[#This Row],[MessageID]],ALL_IN_ONE[ExperimentID]&amp;ALL_IN_ONE[NegotiationID]&amp;ALL_IN_ONE[MessageID],ALL_IN_ONE[Gesamt_ID],,0)</f>
        <v>#VALUE!</v>
      </c>
      <c r="C694">
        <v>42990</v>
      </c>
      <c r="D694" t="s">
        <v>4699</v>
      </c>
      <c r="E694">
        <v>49710</v>
      </c>
      <c r="F694">
        <v>42977</v>
      </c>
      <c r="G694">
        <v>42980</v>
      </c>
      <c r="H694" t="s">
        <v>20</v>
      </c>
      <c r="I694" t="str">
        <f t="array" ref="I694">IFERROR(_xlfn.XLOOKUP(Tabelle12[[#This Row],[NegotiationID]]&amp;"FinalAccept",Tabelle12[NegotiationID]&amp;Tabelle12[ActionType],Tabelle12[ActionType],,0),_xlfn.XLOOKUP(Tabelle12[[#This Row],[NegotiationID]]&amp;"FinalReject",Tabelle12[NegotiationID]&amp;Tabelle12[ActionType],Tabelle12[ActionType],,0))</f>
        <v>FinalAccept</v>
      </c>
      <c r="J694">
        <v>0.58999999999999997</v>
      </c>
      <c r="K694">
        <v>0.55100000000000005</v>
      </c>
      <c r="L694">
        <v>1.141</v>
      </c>
      <c r="M694">
        <v>0.039</v>
      </c>
      <c r="N694">
        <v>31</v>
      </c>
      <c r="O694">
        <v>2484</v>
      </c>
      <c r="P694">
        <v>8</v>
      </c>
      <c r="Q694" s="3" t="s">
        <v>5285</v>
      </c>
    </row>
    <row r="695" ht="14.5" hidden="1">
      <c r="A695" t="e">
        <f t="shared" ca="1" si="582"/>
        <v>#VALUE!</v>
      </c>
      <c r="B695" t="e">
        <f t="array" ref="B695" ca="1">_xlfn.XLOOKUP(Tabelle12[[#This Row],[ExperimentID]]&amp;Tabelle12[[#This Row],[NegotiationID]]&amp;Tabelle12[[#This Row],[MessageID]],ALL_IN_ONE[ExperimentID]&amp;ALL_IN_ONE[NegotiationID]&amp;ALL_IN_ONE[MessageID],ALL_IN_ONE[Gesamt_ID],,0)</f>
        <v>#VALUE!</v>
      </c>
      <c r="C695">
        <v>43018</v>
      </c>
      <c r="D695" t="s">
        <v>4699</v>
      </c>
      <c r="E695">
        <v>43019</v>
      </c>
      <c r="H695" t="s">
        <v>6019</v>
      </c>
      <c r="I695" t="str">
        <f t="array" ref="I695">IFERROR(_xlfn.XLOOKUP(Tabelle12[[#This Row],[NegotiationID]]&amp;"FinalAccept",Tabelle12[NegotiationID]&amp;Tabelle12[ActionType],Tabelle12[ActionType],,0),_xlfn.XLOOKUP(Tabelle12[[#This Row],[NegotiationID]]&amp;"FinalReject",Tabelle12[NegotiationID]&amp;Tabelle12[ActionType],Tabelle12[ActionType],,0))</f>
        <v>FinalAccept</v>
      </c>
      <c r="N695">
        <v>21</v>
      </c>
      <c r="O695">
        <v>4358</v>
      </c>
      <c r="P695">
        <v>7</v>
      </c>
    </row>
    <row r="696" ht="15" customHeight="1">
      <c r="A696" t="e">
        <f t="shared" ca="1" si="582"/>
        <v>#VALUE!</v>
      </c>
      <c r="B696" t="e">
        <f t="array" ref="B696" ca="1">_xlfn.XLOOKUP(Tabelle12[[#This Row],[ExperimentID]]&amp;Tabelle12[[#This Row],[NegotiationID]]&amp;Tabelle12[[#This Row],[MessageID]],ALL_IN_ONE[ExperimentID]&amp;ALL_IN_ONE[NegotiationID]&amp;ALL_IN_ONE[MessageID],ALL_IN_ONE[Gesamt_ID],,0)</f>
        <v>#VALUE!</v>
      </c>
      <c r="C696">
        <v>43018</v>
      </c>
      <c r="D696" t="s">
        <v>4699</v>
      </c>
      <c r="E696">
        <v>47336</v>
      </c>
      <c r="F696">
        <v>43005</v>
      </c>
      <c r="G696">
        <v>43008</v>
      </c>
      <c r="H696" t="s">
        <v>19</v>
      </c>
      <c r="I696" t="str">
        <f t="array" ref="I696">IFERROR(_xlfn.XLOOKUP(Tabelle12[[#This Row],[NegotiationID]]&amp;"FinalAccept",Tabelle12[NegotiationID]&amp;Tabelle12[ActionType],Tabelle12[ActionType],,0),_xlfn.XLOOKUP(Tabelle12[[#This Row],[NegotiationID]]&amp;"FinalReject",Tabelle12[NegotiationID]&amp;Tabelle12[ActionType],Tabelle12[ActionType],,0))</f>
        <v>FinalAccept</v>
      </c>
      <c r="J696">
        <v>0.97999999999999998</v>
      </c>
      <c r="K696">
        <v>0.30249999999999999</v>
      </c>
      <c r="L696">
        <v>1.2825</v>
      </c>
      <c r="M696">
        <v>0.67749999999999999</v>
      </c>
      <c r="N696">
        <v>525</v>
      </c>
      <c r="O696">
        <v>4358</v>
      </c>
      <c r="P696">
        <v>7</v>
      </c>
      <c r="Q696" s="3" t="s">
        <v>5286</v>
      </c>
    </row>
    <row r="697" ht="15" customHeight="1">
      <c r="A697" t="e">
        <f t="shared" ca="1" si="582"/>
        <v>#VALUE!</v>
      </c>
      <c r="B697" t="e">
        <f t="array" ref="B697" ca="1">_xlfn.XLOOKUP(Tabelle12[[#This Row],[ExperimentID]]&amp;Tabelle12[[#This Row],[NegotiationID]]&amp;Tabelle12[[#This Row],[MessageID]],ALL_IN_ONE[ExperimentID]&amp;ALL_IN_ONE[NegotiationID]&amp;ALL_IN_ONE[MessageID],ALL_IN_ONE[Gesamt_ID],,0)</f>
        <v>#VALUE!</v>
      </c>
      <c r="C697">
        <v>43018</v>
      </c>
      <c r="D697" t="s">
        <v>4699</v>
      </c>
      <c r="E697">
        <v>48218</v>
      </c>
      <c r="F697">
        <v>43008</v>
      </c>
      <c r="G697">
        <v>43005</v>
      </c>
      <c r="H697" t="s">
        <v>31</v>
      </c>
      <c r="I697" t="str">
        <f t="array" ref="I697">IFERROR(_xlfn.XLOOKUP(Tabelle12[[#This Row],[NegotiationID]]&amp;"FinalAccept",Tabelle12[NegotiationID]&amp;Tabelle12[ActionType],Tabelle12[ActionType],,0),_xlfn.XLOOKUP(Tabelle12[[#This Row],[NegotiationID]]&amp;"FinalReject",Tabelle12[NegotiationID]&amp;Tabelle12[ActionType],Tabelle12[ActionType],,0))</f>
        <v>FinalAccept</v>
      </c>
      <c r="J697">
        <v>0.87250000000000005</v>
      </c>
      <c r="K697">
        <v>0.23999999999999999</v>
      </c>
      <c r="L697">
        <v>1.1125</v>
      </c>
      <c r="M697">
        <v>0.63249999999999995</v>
      </c>
      <c r="N697">
        <v>763</v>
      </c>
      <c r="O697">
        <v>4358</v>
      </c>
      <c r="P697">
        <v>7</v>
      </c>
      <c r="Q697" s="3" t="s">
        <v>5287</v>
      </c>
    </row>
    <row r="698" ht="15" customHeight="1">
      <c r="A698" t="e">
        <f t="shared" ca="1" si="582"/>
        <v>#VALUE!</v>
      </c>
      <c r="B698" t="e">
        <f t="array" ref="B698" ca="1">_xlfn.XLOOKUP(Tabelle12[[#This Row],[ExperimentID]]&amp;Tabelle12[[#This Row],[NegotiationID]]&amp;Tabelle12[[#This Row],[MessageID]],ALL_IN_ONE[ExperimentID]&amp;ALL_IN_ONE[NegotiationID]&amp;ALL_IN_ONE[MessageID],ALL_IN_ONE[Gesamt_ID],,0)</f>
        <v>#VALUE!</v>
      </c>
      <c r="C698">
        <v>43018</v>
      </c>
      <c r="D698" t="s">
        <v>4699</v>
      </c>
      <c r="E698">
        <v>48354</v>
      </c>
      <c r="F698">
        <v>43005</v>
      </c>
      <c r="G698">
        <v>43008</v>
      </c>
      <c r="H698" t="s">
        <v>31</v>
      </c>
      <c r="I698" t="str">
        <f t="array" ref="I698">IFERROR(_xlfn.XLOOKUP(Tabelle12[[#This Row],[NegotiationID]]&amp;"FinalAccept",Tabelle12[NegotiationID]&amp;Tabelle12[ActionType],Tabelle12[ActionType],,0),_xlfn.XLOOKUP(Tabelle12[[#This Row],[NegotiationID]]&amp;"FinalReject",Tabelle12[NegotiationID]&amp;Tabelle12[ActionType],Tabelle12[ActionType],,0))</f>
        <v>FinalAccept</v>
      </c>
      <c r="J698">
        <v>0.755</v>
      </c>
      <c r="K698">
        <v>0.45100000000000001</v>
      </c>
      <c r="L698">
        <v>1.206</v>
      </c>
      <c r="M698">
        <v>0.30399999999999999</v>
      </c>
      <c r="N698">
        <v>1131</v>
      </c>
      <c r="O698">
        <v>4358</v>
      </c>
      <c r="P698">
        <v>7</v>
      </c>
      <c r="Q698" s="3" t="s">
        <v>5288</v>
      </c>
    </row>
    <row r="699" ht="15" customHeight="1">
      <c r="A699" t="e">
        <f t="shared" ca="1" si="582"/>
        <v>#VALUE!</v>
      </c>
      <c r="B699" t="e">
        <f t="array" ref="B699" ca="1">_xlfn.XLOOKUP(Tabelle12[[#This Row],[ExperimentID]]&amp;Tabelle12[[#This Row],[NegotiationID]]&amp;Tabelle12[[#This Row],[MessageID]],ALL_IN_ONE[ExperimentID]&amp;ALL_IN_ONE[NegotiationID]&amp;ALL_IN_ONE[MessageID],ALL_IN_ONE[Gesamt_ID],,0)</f>
        <v>#VALUE!</v>
      </c>
      <c r="C699">
        <v>43018</v>
      </c>
      <c r="D699" t="s">
        <v>4699</v>
      </c>
      <c r="E699">
        <v>48655</v>
      </c>
      <c r="F699">
        <v>43008</v>
      </c>
      <c r="G699">
        <v>43005</v>
      </c>
      <c r="H699" t="s">
        <v>31</v>
      </c>
      <c r="I699" t="str">
        <f t="array" ref="I699">IFERROR(_xlfn.XLOOKUP(Tabelle12[[#This Row],[NegotiationID]]&amp;"FinalAccept",Tabelle12[NegotiationID]&amp;Tabelle12[ActionType],Tabelle12[ActionType],,0),_xlfn.XLOOKUP(Tabelle12[[#This Row],[NegotiationID]]&amp;"FinalReject",Tabelle12[NegotiationID]&amp;Tabelle12[ActionType],Tabelle12[ActionType],,0))</f>
        <v>FinalAccept</v>
      </c>
      <c r="J699">
        <v>0.59350000000000003</v>
      </c>
      <c r="K699">
        <v>0.40250000000000002</v>
      </c>
      <c r="L699">
        <v>0.996</v>
      </c>
      <c r="M699">
        <v>0.191</v>
      </c>
      <c r="N699">
        <v>873</v>
      </c>
      <c r="O699">
        <v>4358</v>
      </c>
      <c r="P699">
        <v>7</v>
      </c>
      <c r="Q699" s="3" t="s">
        <v>5289</v>
      </c>
    </row>
    <row r="700" ht="15" customHeight="1">
      <c r="A700" t="e">
        <f t="shared" ca="1" si="582"/>
        <v>#VALUE!</v>
      </c>
      <c r="B700" t="e">
        <f t="array" ref="B700" ca="1">_xlfn.XLOOKUP(Tabelle12[[#This Row],[ExperimentID]]&amp;Tabelle12[[#This Row],[NegotiationID]]&amp;Tabelle12[[#This Row],[MessageID]],ALL_IN_ONE[ExperimentID]&amp;ALL_IN_ONE[NegotiationID]&amp;ALL_IN_ONE[MessageID],ALL_IN_ONE[Gesamt_ID],,0)</f>
        <v>#VALUE!</v>
      </c>
      <c r="C700">
        <v>43018</v>
      </c>
      <c r="D700" t="s">
        <v>4699</v>
      </c>
      <c r="E700">
        <v>48920</v>
      </c>
      <c r="F700">
        <v>43005</v>
      </c>
      <c r="G700">
        <v>43008</v>
      </c>
      <c r="H700" t="s">
        <v>31</v>
      </c>
      <c r="I700" t="str">
        <f t="array" ref="I700">IFERROR(_xlfn.XLOOKUP(Tabelle12[[#This Row],[NegotiationID]]&amp;"FinalAccept",Tabelle12[NegotiationID]&amp;Tabelle12[ActionType],Tabelle12[ActionType],,0),_xlfn.XLOOKUP(Tabelle12[[#This Row],[NegotiationID]]&amp;"FinalReject",Tabelle12[NegotiationID]&amp;Tabelle12[ActionType],Tabelle12[ActionType],,0))</f>
        <v>FinalAccept</v>
      </c>
      <c r="J700">
        <v>0.50919999999999999</v>
      </c>
      <c r="K700">
        <v>0.51349999999999996</v>
      </c>
      <c r="L700">
        <v>1.0226999999999999</v>
      </c>
      <c r="M700">
        <v>0.0043</v>
      </c>
      <c r="N700">
        <v>752</v>
      </c>
      <c r="O700">
        <v>4358</v>
      </c>
      <c r="P700">
        <v>7</v>
      </c>
      <c r="Q700" s="3" t="s">
        <v>5290</v>
      </c>
    </row>
    <row r="701" ht="15" customHeight="1">
      <c r="A701" t="e">
        <f t="shared" ca="1" si="582"/>
        <v>#VALUE!</v>
      </c>
      <c r="B701" t="e">
        <f t="array" ref="B701" ca="1">_xlfn.XLOOKUP(Tabelle12[[#This Row],[ExperimentID]]&amp;Tabelle12[[#This Row],[NegotiationID]]&amp;Tabelle12[[#This Row],[MessageID]],ALL_IN_ONE[ExperimentID]&amp;ALL_IN_ONE[NegotiationID]&amp;ALL_IN_ONE[MessageID],ALL_IN_ONE[Gesamt_ID],,0)</f>
        <v>#VALUE!</v>
      </c>
      <c r="C701">
        <v>43018</v>
      </c>
      <c r="D701" t="s">
        <v>4699</v>
      </c>
      <c r="E701">
        <v>49022</v>
      </c>
      <c r="F701">
        <v>43008</v>
      </c>
      <c r="G701">
        <v>43005</v>
      </c>
      <c r="H701" t="s">
        <v>20</v>
      </c>
      <c r="I701" t="str">
        <f t="array" ref="I701">IFERROR(_xlfn.XLOOKUP(Tabelle12[[#This Row],[NegotiationID]]&amp;"FinalAccept",Tabelle12[NegotiationID]&amp;Tabelle12[ActionType],Tabelle12[ActionType],,0),_xlfn.XLOOKUP(Tabelle12[[#This Row],[NegotiationID]]&amp;"FinalReject",Tabelle12[NegotiationID]&amp;Tabelle12[ActionType],Tabelle12[ActionType],,0))</f>
        <v>FinalAccept</v>
      </c>
      <c r="J701">
        <v>0.51349999999999996</v>
      </c>
      <c r="K701">
        <v>0.50919999999999999</v>
      </c>
      <c r="L701">
        <v>1.0226999999999999</v>
      </c>
      <c r="M701">
        <v>0.0043</v>
      </c>
      <c r="N701">
        <v>293</v>
      </c>
      <c r="O701">
        <v>4358</v>
      </c>
      <c r="P701">
        <v>7</v>
      </c>
      <c r="Q701" s="3" t="s">
        <v>5291</v>
      </c>
    </row>
    <row r="702" ht="14.5" hidden="1">
      <c r="A702" t="e">
        <f t="shared" ca="1" si="582"/>
        <v>#VALUE!</v>
      </c>
      <c r="B702" t="e">
        <f t="array" ref="B702" ca="1">_xlfn.XLOOKUP(Tabelle12[[#This Row],[ExperimentID]]&amp;Tabelle12[[#This Row],[NegotiationID]]&amp;Tabelle12[[#This Row],[MessageID]],ALL_IN_ONE[ExperimentID]&amp;ALL_IN_ONE[NegotiationID]&amp;ALL_IN_ONE[MessageID],ALL_IN_ONE[Gesamt_ID],,0)</f>
        <v>#VALUE!</v>
      </c>
      <c r="C702">
        <v>43046</v>
      </c>
      <c r="D702" t="s">
        <v>4699</v>
      </c>
      <c r="E702">
        <v>43047</v>
      </c>
      <c r="H702" t="s">
        <v>6019</v>
      </c>
      <c r="I702" t="str">
        <f t="array" ref="I702">IFERROR(_xlfn.XLOOKUP(Tabelle12[[#This Row],[NegotiationID]]&amp;"FinalAccept",Tabelle12[NegotiationID]&amp;Tabelle12[ActionType],Tabelle12[ActionType],,0),_xlfn.XLOOKUP(Tabelle12[[#This Row],[NegotiationID]]&amp;"FinalReject",Tabelle12[NegotiationID]&amp;Tabelle12[ActionType],Tabelle12[ActionType],,0))</f>
        <v>FinalAccept</v>
      </c>
      <c r="N702">
        <v>21</v>
      </c>
      <c r="O702">
        <v>2132</v>
      </c>
      <c r="P702">
        <v>18</v>
      </c>
    </row>
    <row r="703" ht="101.5" hidden="1">
      <c r="A703" t="e">
        <f t="shared" ca="1" si="582"/>
        <v>#VALUE!</v>
      </c>
      <c r="B703" t="e">
        <f t="array" ref="B703" ca="1">_xlfn.XLOOKUP(Tabelle12[[#This Row],[ExperimentID]]&amp;Tabelle12[[#This Row],[NegotiationID]]&amp;Tabelle12[[#This Row],[MessageID]],ALL_IN_ONE[ExperimentID]&amp;ALL_IN_ONE[NegotiationID]&amp;ALL_IN_ONE[MessageID],ALL_IN_ONE[Gesamt_ID],,0)</f>
        <v>#VALUE!</v>
      </c>
      <c r="C703">
        <v>43046</v>
      </c>
      <c r="D703" t="s">
        <v>4699</v>
      </c>
      <c r="E703">
        <v>47324</v>
      </c>
      <c r="F703">
        <v>43033</v>
      </c>
      <c r="G703">
        <v>43036</v>
      </c>
      <c r="H703" t="s">
        <v>22</v>
      </c>
      <c r="I703" t="str">
        <f t="array" ref="I703">IFERROR(_xlfn.XLOOKUP(Tabelle12[[#This Row],[NegotiationID]]&amp;"FinalAccept",Tabelle12[NegotiationID]&amp;Tabelle12[ActionType],Tabelle12[ActionType],,0),_xlfn.XLOOKUP(Tabelle12[[#This Row],[NegotiationID]]&amp;"FinalReject",Tabelle12[NegotiationID]&amp;Tabelle12[ActionType],Tabelle12[ActionType],,0))</f>
        <v>FinalAccept</v>
      </c>
      <c r="N703">
        <v>94</v>
      </c>
      <c r="O703">
        <v>2132</v>
      </c>
      <c r="P703">
        <v>18</v>
      </c>
      <c r="Q703" s="3" t="s">
        <v>6786</v>
      </c>
    </row>
    <row r="704" ht="87" hidden="1">
      <c r="A704" t="e">
        <f t="shared" ca="1" si="582"/>
        <v>#VALUE!</v>
      </c>
      <c r="B704" t="e">
        <f t="array" ref="B704" ca="1">_xlfn.XLOOKUP(Tabelle12[[#This Row],[ExperimentID]]&amp;Tabelle12[[#This Row],[NegotiationID]]&amp;Tabelle12[[#This Row],[MessageID]],ALL_IN_ONE[ExperimentID]&amp;ALL_IN_ONE[NegotiationID]&amp;ALL_IN_ONE[MessageID],ALL_IN_ONE[Gesamt_ID],,0)</f>
        <v>#VALUE!</v>
      </c>
      <c r="C704">
        <v>43046</v>
      </c>
      <c r="D704" t="s">
        <v>4699</v>
      </c>
      <c r="E704">
        <v>47456</v>
      </c>
      <c r="F704">
        <v>43036</v>
      </c>
      <c r="G704">
        <v>43033</v>
      </c>
      <c r="H704" t="s">
        <v>24</v>
      </c>
      <c r="I704" t="str">
        <f t="array" ref="I704">IFERROR(_xlfn.XLOOKUP(Tabelle12[[#This Row],[NegotiationID]]&amp;"FinalAccept",Tabelle12[NegotiationID]&amp;Tabelle12[ActionType],Tabelle12[ActionType],,0),_xlfn.XLOOKUP(Tabelle12[[#This Row],[NegotiationID]]&amp;"FinalReject",Tabelle12[NegotiationID]&amp;Tabelle12[ActionType],Tabelle12[ActionType],,0))</f>
        <v>FinalAccept</v>
      </c>
      <c r="N704">
        <v>65</v>
      </c>
      <c r="O704">
        <v>2132</v>
      </c>
      <c r="P704">
        <v>18</v>
      </c>
      <c r="Q704" s="3" t="s">
        <v>6787</v>
      </c>
    </row>
    <row r="705" ht="15" customHeight="1">
      <c r="A705" t="e">
        <f t="shared" ca="1" si="582"/>
        <v>#VALUE!</v>
      </c>
      <c r="B705" t="e">
        <f t="array" ref="B705" ca="1">_xlfn.XLOOKUP(Tabelle12[[#This Row],[ExperimentID]]&amp;Tabelle12[[#This Row],[NegotiationID]]&amp;Tabelle12[[#This Row],[MessageID]],ALL_IN_ONE[ExperimentID]&amp;ALL_IN_ONE[NegotiationID]&amp;ALL_IN_ONE[MessageID],ALL_IN_ONE[Gesamt_ID],,0)</f>
        <v>#VALUE!</v>
      </c>
      <c r="C705">
        <v>43046</v>
      </c>
      <c r="D705" t="s">
        <v>4699</v>
      </c>
      <c r="E705">
        <v>48079</v>
      </c>
      <c r="F705">
        <v>43033</v>
      </c>
      <c r="G705">
        <v>43036</v>
      </c>
      <c r="H705" t="s">
        <v>19</v>
      </c>
      <c r="I705" t="str">
        <f t="array" ref="I705">IFERROR(_xlfn.XLOOKUP(Tabelle12[[#This Row],[NegotiationID]]&amp;"FinalAccept",Tabelle12[NegotiationID]&amp;Tabelle12[ActionType],Tabelle12[ActionType],,0),_xlfn.XLOOKUP(Tabelle12[[#This Row],[NegotiationID]]&amp;"FinalReject",Tabelle12[NegotiationID]&amp;Tabelle12[ActionType],Tabelle12[ActionType],,0))</f>
        <v>FinalAccept</v>
      </c>
      <c r="J705">
        <v>1</v>
      </c>
      <c r="K705">
        <v>0.81999999999999995</v>
      </c>
      <c r="L705">
        <v>1.8200000000000001</v>
      </c>
      <c r="M705">
        <v>0.17999999999999999</v>
      </c>
      <c r="N705">
        <v>68</v>
      </c>
      <c r="O705">
        <v>2132</v>
      </c>
      <c r="P705">
        <v>18</v>
      </c>
      <c r="Q705" s="3" t="s">
        <v>5292</v>
      </c>
    </row>
    <row r="706" ht="15" customHeight="1">
      <c r="A706" t="e">
        <f t="shared" ref="A706:A769" ca="1" si="583">MID(CELL("Dateiname",$A$1),FIND("]",CELL("Dateiname",$A$1))+1,31)</f>
        <v>#VALUE!</v>
      </c>
      <c r="B706" t="e">
        <f t="array" ref="B706" ca="1">_xlfn.XLOOKUP(Tabelle12[[#This Row],[ExperimentID]]&amp;Tabelle12[[#This Row],[NegotiationID]]&amp;Tabelle12[[#This Row],[MessageID]],ALL_IN_ONE[ExperimentID]&amp;ALL_IN_ONE[NegotiationID]&amp;ALL_IN_ONE[MessageID],ALL_IN_ONE[Gesamt_ID],,0)</f>
        <v>#VALUE!</v>
      </c>
      <c r="C706">
        <v>43046</v>
      </c>
      <c r="D706" t="s">
        <v>4699</v>
      </c>
      <c r="E706">
        <v>48101</v>
      </c>
      <c r="F706">
        <v>43036</v>
      </c>
      <c r="G706">
        <v>43033</v>
      </c>
      <c r="H706" t="s">
        <v>31</v>
      </c>
      <c r="I706" t="str">
        <f t="array" ref="I706">IFERROR(_xlfn.XLOOKUP(Tabelle12[[#This Row],[NegotiationID]]&amp;"FinalAccept",Tabelle12[NegotiationID]&amp;Tabelle12[ActionType],Tabelle12[ActionType],,0),_xlfn.XLOOKUP(Tabelle12[[#This Row],[NegotiationID]]&amp;"FinalReject",Tabelle12[NegotiationID]&amp;Tabelle12[ActionType],Tabelle12[ActionType],,0))</f>
        <v>FinalAccept</v>
      </c>
      <c r="J706">
        <v>1</v>
      </c>
      <c r="K706">
        <v>0.80000000000000004</v>
      </c>
      <c r="L706">
        <v>1.8</v>
      </c>
      <c r="M706">
        <v>0.20000000000000001</v>
      </c>
      <c r="N706">
        <v>141</v>
      </c>
      <c r="O706">
        <v>2132</v>
      </c>
      <c r="P706">
        <v>18</v>
      </c>
      <c r="Q706" s="3" t="s">
        <v>5293</v>
      </c>
    </row>
    <row r="707" ht="15" customHeight="1">
      <c r="A707" t="e">
        <f t="shared" ca="1" si="583"/>
        <v>#VALUE!</v>
      </c>
      <c r="B707" t="e">
        <f t="array" ref="B707" ca="1">_xlfn.XLOOKUP(Tabelle12[[#This Row],[ExperimentID]]&amp;Tabelle12[[#This Row],[NegotiationID]]&amp;Tabelle12[[#This Row],[MessageID]],ALL_IN_ONE[ExperimentID]&amp;ALL_IN_ONE[NegotiationID]&amp;ALL_IN_ONE[MessageID],ALL_IN_ONE[Gesamt_ID],,0)</f>
        <v>#VALUE!</v>
      </c>
      <c r="C707">
        <v>43046</v>
      </c>
      <c r="D707" t="s">
        <v>4699</v>
      </c>
      <c r="E707">
        <v>48215</v>
      </c>
      <c r="F707">
        <v>43033</v>
      </c>
      <c r="G707">
        <v>43036</v>
      </c>
      <c r="H707" t="s">
        <v>31</v>
      </c>
      <c r="I707" t="str">
        <f t="array" ref="I707">IFERROR(_xlfn.XLOOKUP(Tabelle12[[#This Row],[NegotiationID]]&amp;"FinalAccept",Tabelle12[NegotiationID]&amp;Tabelle12[ActionType],Tabelle12[ActionType],,0),_xlfn.XLOOKUP(Tabelle12[[#This Row],[NegotiationID]]&amp;"FinalReject",Tabelle12[NegotiationID]&amp;Tabelle12[ActionType],Tabelle12[ActionType],,0))</f>
        <v>FinalAccept</v>
      </c>
      <c r="J707">
        <v>1</v>
      </c>
      <c r="K707">
        <v>0.81999999999999995</v>
      </c>
      <c r="L707">
        <v>1.8200000000000001</v>
      </c>
      <c r="M707">
        <v>0.17999999999999999</v>
      </c>
      <c r="N707">
        <v>94</v>
      </c>
      <c r="O707">
        <v>2132</v>
      </c>
      <c r="P707">
        <v>18</v>
      </c>
      <c r="Q707" s="3" t="s">
        <v>5294</v>
      </c>
    </row>
    <row r="708" ht="15" customHeight="1">
      <c r="A708" t="e">
        <f t="shared" ca="1" si="583"/>
        <v>#VALUE!</v>
      </c>
      <c r="B708" t="e">
        <f t="array" ref="B708" ca="1">_xlfn.XLOOKUP(Tabelle12[[#This Row],[ExperimentID]]&amp;Tabelle12[[#This Row],[NegotiationID]]&amp;Tabelle12[[#This Row],[MessageID]],ALL_IN_ONE[ExperimentID]&amp;ALL_IN_ONE[NegotiationID]&amp;ALL_IN_ONE[MessageID],ALL_IN_ONE[Gesamt_ID],,0)</f>
        <v>#VALUE!</v>
      </c>
      <c r="C708">
        <v>43046</v>
      </c>
      <c r="D708" t="s">
        <v>4699</v>
      </c>
      <c r="E708">
        <v>48225</v>
      </c>
      <c r="F708">
        <v>43036</v>
      </c>
      <c r="G708">
        <v>43033</v>
      </c>
      <c r="H708" t="s">
        <v>31</v>
      </c>
      <c r="I708" t="str">
        <f t="array" ref="I708">IFERROR(_xlfn.XLOOKUP(Tabelle12[[#This Row],[NegotiationID]]&amp;"FinalAccept",Tabelle12[NegotiationID]&amp;Tabelle12[ActionType],Tabelle12[ActionType],,0),_xlfn.XLOOKUP(Tabelle12[[#This Row],[NegotiationID]]&amp;"FinalReject",Tabelle12[NegotiationID]&amp;Tabelle12[ActionType],Tabelle12[ActionType],,0))</f>
        <v>FinalAccept</v>
      </c>
      <c r="J708">
        <v>0.88349999999999995</v>
      </c>
      <c r="K708">
        <v>0.88</v>
      </c>
      <c r="L708">
        <v>1.7635000000000001</v>
      </c>
      <c r="M708">
        <v>0.0035000000000000001</v>
      </c>
      <c r="N708">
        <v>130</v>
      </c>
      <c r="O708">
        <v>2132</v>
      </c>
      <c r="P708">
        <v>18</v>
      </c>
      <c r="Q708" s="3" t="s">
        <v>5295</v>
      </c>
    </row>
    <row r="709" ht="15" customHeight="1">
      <c r="A709" t="e">
        <f t="shared" ca="1" si="583"/>
        <v>#VALUE!</v>
      </c>
      <c r="B709" t="e">
        <f t="array" ref="B709" ca="1">_xlfn.XLOOKUP(Tabelle12[[#This Row],[ExperimentID]]&amp;Tabelle12[[#This Row],[NegotiationID]]&amp;Tabelle12[[#This Row],[MessageID]],ALL_IN_ONE[ExperimentID]&amp;ALL_IN_ONE[NegotiationID]&amp;ALL_IN_ONE[MessageID],ALL_IN_ONE[Gesamt_ID],,0)</f>
        <v>#VALUE!</v>
      </c>
      <c r="C709">
        <v>43046</v>
      </c>
      <c r="D709" t="s">
        <v>4699</v>
      </c>
      <c r="E709">
        <v>48602</v>
      </c>
      <c r="F709">
        <v>43033</v>
      </c>
      <c r="G709">
        <v>43036</v>
      </c>
      <c r="H709" t="s">
        <v>31</v>
      </c>
      <c r="I709" t="str">
        <f t="array" ref="I709">IFERROR(_xlfn.XLOOKUP(Tabelle12[[#This Row],[NegotiationID]]&amp;"FinalAccept",Tabelle12[NegotiationID]&amp;Tabelle12[ActionType],Tabelle12[ActionType],,0),_xlfn.XLOOKUP(Tabelle12[[#This Row],[NegotiationID]]&amp;"FinalReject",Tabelle12[NegotiationID]&amp;Tabelle12[ActionType],Tabelle12[ActionType],,0))</f>
        <v>FinalAccept</v>
      </c>
      <c r="J709">
        <v>0.90000000000000002</v>
      </c>
      <c r="K709">
        <v>0.82099999999999995</v>
      </c>
      <c r="L709">
        <v>1.7210000000000001</v>
      </c>
      <c r="M709">
        <v>0.079000000000000001</v>
      </c>
      <c r="N709">
        <v>80</v>
      </c>
      <c r="O709">
        <v>2132</v>
      </c>
      <c r="P709">
        <v>18</v>
      </c>
      <c r="Q709" s="3" t="s">
        <v>5296</v>
      </c>
    </row>
    <row r="710" ht="15" customHeight="1">
      <c r="A710" t="e">
        <f t="shared" ca="1" si="583"/>
        <v>#VALUE!</v>
      </c>
      <c r="B710" t="e">
        <f t="array" ref="B710" ca="1">_xlfn.XLOOKUP(Tabelle12[[#This Row],[ExperimentID]]&amp;Tabelle12[[#This Row],[NegotiationID]]&amp;Tabelle12[[#This Row],[MessageID]],ALL_IN_ONE[ExperimentID]&amp;ALL_IN_ONE[NegotiationID]&amp;ALL_IN_ONE[MessageID],ALL_IN_ONE[Gesamt_ID],,0)</f>
        <v>#VALUE!</v>
      </c>
      <c r="C710">
        <v>43046</v>
      </c>
      <c r="D710" t="s">
        <v>4699</v>
      </c>
      <c r="E710">
        <v>48612</v>
      </c>
      <c r="F710">
        <v>43036</v>
      </c>
      <c r="G710">
        <v>43033</v>
      </c>
      <c r="H710" t="s">
        <v>31</v>
      </c>
      <c r="I710" t="str">
        <f t="array" ref="I710">IFERROR(_xlfn.XLOOKUP(Tabelle12[[#This Row],[NegotiationID]]&amp;"FinalAccept",Tabelle12[NegotiationID]&amp;Tabelle12[ActionType],Tabelle12[ActionType],,0),_xlfn.XLOOKUP(Tabelle12[[#This Row],[NegotiationID]]&amp;"FinalReject",Tabelle12[NegotiationID]&amp;Tabelle12[ActionType],Tabelle12[ActionType],,0))</f>
        <v>FinalAccept</v>
      </c>
      <c r="J710">
        <v>0.82099999999999995</v>
      </c>
      <c r="K710">
        <v>0.75</v>
      </c>
      <c r="L710">
        <v>1.571</v>
      </c>
      <c r="M710">
        <v>0.070999999999999994</v>
      </c>
      <c r="N710">
        <v>196</v>
      </c>
      <c r="O710">
        <v>2132</v>
      </c>
      <c r="P710">
        <v>18</v>
      </c>
      <c r="Q710" s="3" t="s">
        <v>5297</v>
      </c>
    </row>
    <row r="711" ht="15" customHeight="1">
      <c r="A711" t="e">
        <f t="shared" ca="1" si="583"/>
        <v>#VALUE!</v>
      </c>
      <c r="B711" t="e">
        <f t="array" ref="B711" ca="1">_xlfn.XLOOKUP(Tabelle12[[#This Row],[ExperimentID]]&amp;Tabelle12[[#This Row],[NegotiationID]]&amp;Tabelle12[[#This Row],[MessageID]],ALL_IN_ONE[ExperimentID]&amp;ALL_IN_ONE[NegotiationID]&amp;ALL_IN_ONE[MessageID],ALL_IN_ONE[Gesamt_ID],,0)</f>
        <v>#VALUE!</v>
      </c>
      <c r="C711">
        <v>43046</v>
      </c>
      <c r="D711" t="s">
        <v>4699</v>
      </c>
      <c r="E711">
        <v>48623</v>
      </c>
      <c r="F711">
        <v>43033</v>
      </c>
      <c r="G711">
        <v>43036</v>
      </c>
      <c r="H711" t="s">
        <v>31</v>
      </c>
      <c r="I711" t="str">
        <f t="array" ref="I711">IFERROR(_xlfn.XLOOKUP(Tabelle12[[#This Row],[NegotiationID]]&amp;"FinalAccept",Tabelle12[NegotiationID]&amp;Tabelle12[ActionType],Tabelle12[ActionType],,0),_xlfn.XLOOKUP(Tabelle12[[#This Row],[NegotiationID]]&amp;"FinalReject",Tabelle12[NegotiationID]&amp;Tabelle12[ActionType],Tabelle12[ActionType],,0))</f>
        <v>FinalAccept</v>
      </c>
      <c r="J711">
        <v>0.75</v>
      </c>
      <c r="K711">
        <v>0.67100000000000004</v>
      </c>
      <c r="L711">
        <v>1.421</v>
      </c>
      <c r="M711">
        <v>0.079000000000000001</v>
      </c>
      <c r="N711">
        <v>110</v>
      </c>
      <c r="O711">
        <v>2132</v>
      </c>
      <c r="P711">
        <v>18</v>
      </c>
      <c r="Q711" s="3" t="s">
        <v>5298</v>
      </c>
    </row>
    <row r="712" ht="15" customHeight="1">
      <c r="A712" t="e">
        <f t="shared" ca="1" si="583"/>
        <v>#VALUE!</v>
      </c>
      <c r="B712" t="e">
        <f t="array" ref="B712" ca="1">_xlfn.XLOOKUP(Tabelle12[[#This Row],[ExperimentID]]&amp;Tabelle12[[#This Row],[NegotiationID]]&amp;Tabelle12[[#This Row],[MessageID]],ALL_IN_ONE[ExperimentID]&amp;ALL_IN_ONE[NegotiationID]&amp;ALL_IN_ONE[MessageID],ALL_IN_ONE[Gesamt_ID],,0)</f>
        <v>#VALUE!</v>
      </c>
      <c r="C712">
        <v>43046</v>
      </c>
      <c r="D712" t="s">
        <v>4699</v>
      </c>
      <c r="E712">
        <v>48649</v>
      </c>
      <c r="F712">
        <v>43036</v>
      </c>
      <c r="G712">
        <v>43033</v>
      </c>
      <c r="H712" t="s">
        <v>31</v>
      </c>
      <c r="I712" t="str">
        <f t="array" ref="I712">IFERROR(_xlfn.XLOOKUP(Tabelle12[[#This Row],[NegotiationID]]&amp;"FinalAccept",Tabelle12[NegotiationID]&amp;Tabelle12[ActionType],Tabelle12[ActionType],,0),_xlfn.XLOOKUP(Tabelle12[[#This Row],[NegotiationID]]&amp;"FinalReject",Tabelle12[NegotiationID]&amp;Tabelle12[ActionType],Tabelle12[ActionType],,0))</f>
        <v>FinalAccept</v>
      </c>
      <c r="J712">
        <v>0.67100000000000004</v>
      </c>
      <c r="K712">
        <v>0.75</v>
      </c>
      <c r="L712">
        <v>1.421</v>
      </c>
      <c r="M712">
        <v>0.079000000000000001</v>
      </c>
      <c r="N712">
        <v>213</v>
      </c>
      <c r="O712">
        <v>2132</v>
      </c>
      <c r="P712">
        <v>18</v>
      </c>
      <c r="Q712" s="3" t="s">
        <v>5299</v>
      </c>
    </row>
    <row r="713" ht="15" customHeight="1">
      <c r="A713" t="e">
        <f t="shared" ca="1" si="583"/>
        <v>#VALUE!</v>
      </c>
      <c r="B713" t="e">
        <f t="array" ref="B713" ca="1">_xlfn.XLOOKUP(Tabelle12[[#This Row],[ExperimentID]]&amp;Tabelle12[[#This Row],[NegotiationID]]&amp;Tabelle12[[#This Row],[MessageID]],ALL_IN_ONE[ExperimentID]&amp;ALL_IN_ONE[NegotiationID]&amp;ALL_IN_ONE[MessageID],ALL_IN_ONE[Gesamt_ID],,0)</f>
        <v>#VALUE!</v>
      </c>
      <c r="C713">
        <v>43046</v>
      </c>
      <c r="D713" t="s">
        <v>4699</v>
      </c>
      <c r="E713">
        <v>48945</v>
      </c>
      <c r="F713">
        <v>43033</v>
      </c>
      <c r="G713">
        <v>43036</v>
      </c>
      <c r="H713" t="s">
        <v>31</v>
      </c>
      <c r="I713" t="str">
        <f t="array" ref="I713">IFERROR(_xlfn.XLOOKUP(Tabelle12[[#This Row],[NegotiationID]]&amp;"FinalAccept",Tabelle12[NegotiationID]&amp;Tabelle12[ActionType],Tabelle12[ActionType],,0),_xlfn.XLOOKUP(Tabelle12[[#This Row],[NegotiationID]]&amp;"FinalReject",Tabelle12[NegotiationID]&amp;Tabelle12[ActionType],Tabelle12[ActionType],,0))</f>
        <v>FinalAccept</v>
      </c>
      <c r="J713">
        <v>0.69669999999999999</v>
      </c>
      <c r="K713">
        <v>0.47099999999999997</v>
      </c>
      <c r="L713">
        <v>1.1677</v>
      </c>
      <c r="M713">
        <v>0.22570000000000001</v>
      </c>
      <c r="N713">
        <v>36</v>
      </c>
      <c r="O713">
        <v>2132</v>
      </c>
      <c r="P713">
        <v>18</v>
      </c>
      <c r="Q713" s="3" t="s">
        <v>5300</v>
      </c>
    </row>
    <row r="714" ht="15" customHeight="1">
      <c r="A714" t="e">
        <f t="shared" ca="1" si="583"/>
        <v>#VALUE!</v>
      </c>
      <c r="B714" t="e">
        <f t="array" ref="B714" ca="1">_xlfn.XLOOKUP(Tabelle12[[#This Row],[ExperimentID]]&amp;Tabelle12[[#This Row],[NegotiationID]]&amp;Tabelle12[[#This Row],[MessageID]],ALL_IN_ONE[ExperimentID]&amp;ALL_IN_ONE[NegotiationID]&amp;ALL_IN_ONE[MessageID],ALL_IN_ONE[Gesamt_ID],,0)</f>
        <v>#VALUE!</v>
      </c>
      <c r="C714">
        <v>43046</v>
      </c>
      <c r="D714" t="s">
        <v>4699</v>
      </c>
      <c r="E714">
        <v>48983</v>
      </c>
      <c r="F714">
        <v>43036</v>
      </c>
      <c r="G714">
        <v>43033</v>
      </c>
      <c r="H714" t="s">
        <v>31</v>
      </c>
      <c r="I714" t="str">
        <f t="array" ref="I714">IFERROR(_xlfn.XLOOKUP(Tabelle12[[#This Row],[NegotiationID]]&amp;"FinalAccept",Tabelle12[NegotiationID]&amp;Tabelle12[ActionType],Tabelle12[ActionType],,0),_xlfn.XLOOKUP(Tabelle12[[#This Row],[NegotiationID]]&amp;"FinalReject",Tabelle12[NegotiationID]&amp;Tabelle12[ActionType],Tabelle12[ActionType],,0))</f>
        <v>FinalAccept</v>
      </c>
      <c r="J714">
        <v>0.65100000000000002</v>
      </c>
      <c r="K714">
        <v>0.45669999999999999</v>
      </c>
      <c r="L714">
        <v>1.1076999999999999</v>
      </c>
      <c r="M714">
        <v>0.1943</v>
      </c>
      <c r="N714">
        <v>373</v>
      </c>
      <c r="O714">
        <v>2132</v>
      </c>
      <c r="P714">
        <v>18</v>
      </c>
      <c r="Q714" s="3" t="s">
        <v>5301</v>
      </c>
    </row>
    <row r="715" ht="15" customHeight="1">
      <c r="A715" t="e">
        <f t="shared" ca="1" si="583"/>
        <v>#VALUE!</v>
      </c>
      <c r="B715" t="e">
        <f t="array" ref="B715" ca="1">_xlfn.XLOOKUP(Tabelle12[[#This Row],[ExperimentID]]&amp;Tabelle12[[#This Row],[NegotiationID]]&amp;Tabelle12[[#This Row],[MessageID]],ALL_IN_ONE[ExperimentID]&amp;ALL_IN_ONE[NegotiationID]&amp;ALL_IN_ONE[MessageID],ALL_IN_ONE[Gesamt_ID],,0)</f>
        <v>#VALUE!</v>
      </c>
      <c r="C715">
        <v>43046</v>
      </c>
      <c r="D715" t="s">
        <v>4699</v>
      </c>
      <c r="E715">
        <v>49001</v>
      </c>
      <c r="F715">
        <v>43033</v>
      </c>
      <c r="G715">
        <v>43036</v>
      </c>
      <c r="H715" t="s">
        <v>31</v>
      </c>
      <c r="I715" t="str">
        <f t="array" ref="I715">IFERROR(_xlfn.XLOOKUP(Tabelle12[[#This Row],[NegotiationID]]&amp;"FinalAccept",Tabelle12[NegotiationID]&amp;Tabelle12[ActionType],Tabelle12[ActionType],,0),_xlfn.XLOOKUP(Tabelle12[[#This Row],[NegotiationID]]&amp;"FinalReject",Tabelle12[NegotiationID]&amp;Tabelle12[ActionType],Tabelle12[ActionType],,0))</f>
        <v>FinalAccept</v>
      </c>
      <c r="J715">
        <v>0.66000000000000003</v>
      </c>
      <c r="K715">
        <v>0.43099999999999999</v>
      </c>
      <c r="L715">
        <v>1.091</v>
      </c>
      <c r="M715">
        <v>0.22900000000000001</v>
      </c>
      <c r="N715">
        <v>227</v>
      </c>
      <c r="O715">
        <v>2132</v>
      </c>
      <c r="P715">
        <v>18</v>
      </c>
      <c r="Q715" s="3" t="s">
        <v>5302</v>
      </c>
    </row>
    <row r="716" ht="15" customHeight="1">
      <c r="A716" t="e">
        <f t="shared" ca="1" si="583"/>
        <v>#VALUE!</v>
      </c>
      <c r="B716" t="e">
        <f t="array" ref="B716" ca="1">_xlfn.XLOOKUP(Tabelle12[[#This Row],[ExperimentID]]&amp;Tabelle12[[#This Row],[NegotiationID]]&amp;Tabelle12[[#This Row],[MessageID]],ALL_IN_ONE[ExperimentID]&amp;ALL_IN_ONE[NegotiationID]&amp;ALL_IN_ONE[MessageID],ALL_IN_ONE[Gesamt_ID],,0)</f>
        <v>#VALUE!</v>
      </c>
      <c r="C716">
        <v>43046</v>
      </c>
      <c r="D716" t="s">
        <v>4699</v>
      </c>
      <c r="E716">
        <v>49011</v>
      </c>
      <c r="F716">
        <v>43036</v>
      </c>
      <c r="G716">
        <v>43033</v>
      </c>
      <c r="H716" t="s">
        <v>31</v>
      </c>
      <c r="I716" t="str">
        <f t="array" ref="I716">IFERROR(_xlfn.XLOOKUP(Tabelle12[[#This Row],[NegotiationID]]&amp;"FinalAccept",Tabelle12[NegotiationID]&amp;Tabelle12[ActionType],Tabelle12[ActionType],,0),_xlfn.XLOOKUP(Tabelle12[[#This Row],[NegotiationID]]&amp;"FinalReject",Tabelle12[NegotiationID]&amp;Tabelle12[ActionType],Tabelle12[ActionType],,0))</f>
        <v>FinalAccept</v>
      </c>
      <c r="J716">
        <v>0.67100000000000004</v>
      </c>
      <c r="K716">
        <v>0.75</v>
      </c>
      <c r="L716">
        <v>1.421</v>
      </c>
      <c r="M716">
        <v>0.079000000000000001</v>
      </c>
      <c r="N716">
        <v>101</v>
      </c>
      <c r="O716">
        <v>2132</v>
      </c>
      <c r="P716">
        <v>18</v>
      </c>
      <c r="Q716" s="3" t="s">
        <v>5303</v>
      </c>
    </row>
    <row r="717" ht="15" customHeight="1">
      <c r="A717" t="e">
        <f t="shared" ca="1" si="583"/>
        <v>#VALUE!</v>
      </c>
      <c r="B717" t="e">
        <f t="array" ref="B717" ca="1">_xlfn.XLOOKUP(Tabelle12[[#This Row],[ExperimentID]]&amp;Tabelle12[[#This Row],[NegotiationID]]&amp;Tabelle12[[#This Row],[MessageID]],ALL_IN_ONE[ExperimentID]&amp;ALL_IN_ONE[NegotiationID]&amp;ALL_IN_ONE[MessageID],ALL_IN_ONE[Gesamt_ID],,0)</f>
        <v>#VALUE!</v>
      </c>
      <c r="C717">
        <v>43046</v>
      </c>
      <c r="D717" t="s">
        <v>4699</v>
      </c>
      <c r="E717">
        <v>49016</v>
      </c>
      <c r="F717">
        <v>43033</v>
      </c>
      <c r="G717">
        <v>43036</v>
      </c>
      <c r="H717" t="s">
        <v>31</v>
      </c>
      <c r="I717" t="str">
        <f t="array" ref="I717">IFERROR(_xlfn.XLOOKUP(Tabelle12[[#This Row],[NegotiationID]]&amp;"FinalAccept",Tabelle12[NegotiationID]&amp;Tabelle12[ActionType],Tabelle12[ActionType],,0),_xlfn.XLOOKUP(Tabelle12[[#This Row],[NegotiationID]]&amp;"FinalReject",Tabelle12[NegotiationID]&amp;Tabelle12[ActionType],Tabelle12[ActionType],,0))</f>
        <v>FinalAccept</v>
      </c>
      <c r="J717">
        <v>0.58999999999999997</v>
      </c>
      <c r="K717">
        <v>0.55100000000000005</v>
      </c>
      <c r="L717">
        <v>1.141</v>
      </c>
      <c r="M717">
        <v>0.039</v>
      </c>
      <c r="N717">
        <v>52</v>
      </c>
      <c r="O717">
        <v>2132</v>
      </c>
      <c r="P717">
        <v>18</v>
      </c>
      <c r="Q717" s="3" t="s">
        <v>5304</v>
      </c>
    </row>
    <row r="718" ht="15" customHeight="1">
      <c r="A718" t="e">
        <f t="shared" ca="1" si="583"/>
        <v>#VALUE!</v>
      </c>
      <c r="B718" t="e">
        <f t="array" ref="B718" ca="1">_xlfn.XLOOKUP(Tabelle12[[#This Row],[ExperimentID]]&amp;Tabelle12[[#This Row],[NegotiationID]]&amp;Tabelle12[[#This Row],[MessageID]],ALL_IN_ONE[ExperimentID]&amp;ALL_IN_ONE[NegotiationID]&amp;ALL_IN_ONE[MessageID],ALL_IN_ONE[Gesamt_ID],,0)</f>
        <v>#VALUE!</v>
      </c>
      <c r="C718">
        <v>43046</v>
      </c>
      <c r="D718" t="s">
        <v>4699</v>
      </c>
      <c r="E718">
        <v>49036</v>
      </c>
      <c r="F718">
        <v>43036</v>
      </c>
      <c r="G718">
        <v>43033</v>
      </c>
      <c r="H718" t="s">
        <v>31</v>
      </c>
      <c r="I718" t="str">
        <f t="array" ref="I718">IFERROR(_xlfn.XLOOKUP(Tabelle12[[#This Row],[NegotiationID]]&amp;"FinalAccept",Tabelle12[NegotiationID]&amp;Tabelle12[ActionType],Tabelle12[ActionType],,0),_xlfn.XLOOKUP(Tabelle12[[#This Row],[NegotiationID]]&amp;"FinalReject",Tabelle12[NegotiationID]&amp;Tabelle12[ActionType],Tabelle12[ActionType],,0))</f>
        <v>FinalAccept</v>
      </c>
      <c r="J718">
        <v>0.58699999999999997</v>
      </c>
      <c r="K718">
        <v>0.54200000000000004</v>
      </c>
      <c r="L718">
        <v>1.129</v>
      </c>
      <c r="M718">
        <v>0.044999999999999998</v>
      </c>
      <c r="N718">
        <v>94</v>
      </c>
      <c r="O718">
        <v>2132</v>
      </c>
      <c r="P718">
        <v>18</v>
      </c>
      <c r="Q718" s="3" t="s">
        <v>5305</v>
      </c>
    </row>
    <row r="719" ht="15" customHeight="1">
      <c r="A719" t="e">
        <f t="shared" ca="1" si="583"/>
        <v>#VALUE!</v>
      </c>
      <c r="B719" t="e">
        <f t="array" ref="B719" ca="1">_xlfn.XLOOKUP(Tabelle12[[#This Row],[ExperimentID]]&amp;Tabelle12[[#This Row],[NegotiationID]]&amp;Tabelle12[[#This Row],[MessageID]],ALL_IN_ONE[ExperimentID]&amp;ALL_IN_ONE[NegotiationID]&amp;ALL_IN_ONE[MessageID],ALL_IN_ONE[Gesamt_ID],,0)</f>
        <v>#VALUE!</v>
      </c>
      <c r="C719">
        <v>43046</v>
      </c>
      <c r="D719" t="s">
        <v>4699</v>
      </c>
      <c r="E719">
        <v>49038</v>
      </c>
      <c r="F719">
        <v>43033</v>
      </c>
      <c r="G719">
        <v>43036</v>
      </c>
      <c r="H719" t="s">
        <v>20</v>
      </c>
      <c r="I719" t="str">
        <f t="array" ref="I719">IFERROR(_xlfn.XLOOKUP(Tabelle12[[#This Row],[NegotiationID]]&amp;"FinalAccept",Tabelle12[NegotiationID]&amp;Tabelle12[ActionType],Tabelle12[ActionType],,0),_xlfn.XLOOKUP(Tabelle12[[#This Row],[NegotiationID]]&amp;"FinalReject",Tabelle12[NegotiationID]&amp;Tabelle12[ActionType],Tabelle12[ActionType],,0))</f>
        <v>FinalAccept</v>
      </c>
      <c r="J719">
        <v>0.54200000000000004</v>
      </c>
      <c r="K719">
        <v>0.58699999999999997</v>
      </c>
      <c r="L719">
        <v>1.129</v>
      </c>
      <c r="M719">
        <v>0.044999999999999998</v>
      </c>
      <c r="N719">
        <v>37</v>
      </c>
      <c r="O719">
        <v>2132</v>
      </c>
      <c r="P719">
        <v>18</v>
      </c>
      <c r="Q719" s="3" t="s">
        <v>5306</v>
      </c>
    </row>
    <row r="720" ht="14.5" hidden="1">
      <c r="A720" t="e">
        <f t="shared" ca="1" si="583"/>
        <v>#VALUE!</v>
      </c>
      <c r="B720" t="e">
        <f t="array" ref="B720" ca="1">_xlfn.XLOOKUP(Tabelle12[[#This Row],[ExperimentID]]&amp;Tabelle12[[#This Row],[NegotiationID]]&amp;Tabelle12[[#This Row],[MessageID]],ALL_IN_ONE[ExperimentID]&amp;ALL_IN_ONE[NegotiationID]&amp;ALL_IN_ONE[MessageID],ALL_IN_ONE[Gesamt_ID],,0)</f>
        <v>#VALUE!</v>
      </c>
      <c r="C720">
        <v>43074</v>
      </c>
      <c r="D720" t="s">
        <v>4699</v>
      </c>
      <c r="E720">
        <v>43075</v>
      </c>
      <c r="H720" t="s">
        <v>6019</v>
      </c>
      <c r="I720" t="str">
        <f t="array" ref="I720">IFERROR(_xlfn.XLOOKUP(Tabelle12[[#This Row],[NegotiationID]]&amp;"FinalAccept",Tabelle12[NegotiationID]&amp;Tabelle12[ActionType],Tabelle12[ActionType],,0),_xlfn.XLOOKUP(Tabelle12[[#This Row],[NegotiationID]]&amp;"FinalReject",Tabelle12[NegotiationID]&amp;Tabelle12[ActionType],Tabelle12[ActionType],,0))</f>
        <v>FinalAccept</v>
      </c>
      <c r="N720">
        <v>21</v>
      </c>
      <c r="O720">
        <v>5827</v>
      </c>
      <c r="P720">
        <v>25</v>
      </c>
    </row>
    <row r="721" ht="15" customHeight="1">
      <c r="A721" t="e">
        <f t="shared" ca="1" si="583"/>
        <v>#VALUE!</v>
      </c>
      <c r="B721" t="e">
        <f t="array" ref="B721" ca="1">_xlfn.XLOOKUP(Tabelle12[[#This Row],[ExperimentID]]&amp;Tabelle12[[#This Row],[NegotiationID]]&amp;Tabelle12[[#This Row],[MessageID]],ALL_IN_ONE[ExperimentID]&amp;ALL_IN_ONE[NegotiationID]&amp;ALL_IN_ONE[MessageID],ALL_IN_ONE[Gesamt_ID],,0)</f>
        <v>#VALUE!</v>
      </c>
      <c r="C721">
        <v>43074</v>
      </c>
      <c r="D721" t="s">
        <v>4699</v>
      </c>
      <c r="E721">
        <v>47618</v>
      </c>
      <c r="F721">
        <v>43061</v>
      </c>
      <c r="G721">
        <v>43064</v>
      </c>
      <c r="H721" t="s">
        <v>19</v>
      </c>
      <c r="I721" t="str">
        <f t="array" ref="I721">IFERROR(_xlfn.XLOOKUP(Tabelle12[[#This Row],[NegotiationID]]&amp;"FinalAccept",Tabelle12[NegotiationID]&amp;Tabelle12[ActionType],Tabelle12[ActionType],,0),_xlfn.XLOOKUP(Tabelle12[[#This Row],[NegotiationID]]&amp;"FinalReject",Tabelle12[NegotiationID]&amp;Tabelle12[ActionType],Tabelle12[ActionType],,0))</f>
        <v>FinalAccept</v>
      </c>
      <c r="J721">
        <v>0.97999999999999998</v>
      </c>
      <c r="K721">
        <v>0.0625</v>
      </c>
      <c r="L721">
        <v>1.0425</v>
      </c>
      <c r="M721">
        <v>0.91749999999999998</v>
      </c>
      <c r="N721">
        <v>510</v>
      </c>
      <c r="O721">
        <v>5827</v>
      </c>
      <c r="P721">
        <v>25</v>
      </c>
      <c r="Q721" s="3" t="s">
        <v>5307</v>
      </c>
    </row>
    <row r="722" ht="15" customHeight="1">
      <c r="A722" t="e">
        <f t="shared" ca="1" si="583"/>
        <v>#VALUE!</v>
      </c>
      <c r="B722" t="e">
        <f t="array" ref="B722" ca="1">_xlfn.XLOOKUP(Tabelle12[[#This Row],[ExperimentID]]&amp;Tabelle12[[#This Row],[NegotiationID]]&amp;Tabelle12[[#This Row],[MessageID]],ALL_IN_ONE[ExperimentID]&amp;ALL_IN_ONE[NegotiationID]&amp;ALL_IN_ONE[MessageID],ALL_IN_ONE[Gesamt_ID],,0)</f>
        <v>#VALUE!</v>
      </c>
      <c r="C722">
        <v>43074</v>
      </c>
      <c r="D722" t="s">
        <v>4699</v>
      </c>
      <c r="E722">
        <v>47707</v>
      </c>
      <c r="F722">
        <v>43064</v>
      </c>
      <c r="G722">
        <v>43061</v>
      </c>
      <c r="H722" t="s">
        <v>31</v>
      </c>
      <c r="I722" t="str">
        <f t="array" ref="I722">IFERROR(_xlfn.XLOOKUP(Tabelle12[[#This Row],[NegotiationID]]&amp;"FinalAccept",Tabelle12[NegotiationID]&amp;Tabelle12[ActionType],Tabelle12[ActionType],,0),_xlfn.XLOOKUP(Tabelle12[[#This Row],[NegotiationID]]&amp;"FinalReject",Tabelle12[NegotiationID]&amp;Tabelle12[ActionType],Tabelle12[ActionType],,0))</f>
        <v>FinalAccept</v>
      </c>
      <c r="J722">
        <v>1</v>
      </c>
      <c r="K722">
        <v>0.80000000000000004</v>
      </c>
      <c r="L722">
        <v>1.8</v>
      </c>
      <c r="M722">
        <v>0.20000000000000001</v>
      </c>
      <c r="N722">
        <v>209</v>
      </c>
      <c r="O722">
        <v>5827</v>
      </c>
      <c r="P722">
        <v>25</v>
      </c>
      <c r="Q722" s="3" t="s">
        <v>5308</v>
      </c>
    </row>
    <row r="723" ht="15" customHeight="1">
      <c r="A723" t="e">
        <f t="shared" ca="1" si="583"/>
        <v>#VALUE!</v>
      </c>
      <c r="B723" t="e">
        <f t="array" ref="B723" ca="1">_xlfn.XLOOKUP(Tabelle12[[#This Row],[ExperimentID]]&amp;Tabelle12[[#This Row],[NegotiationID]]&amp;Tabelle12[[#This Row],[MessageID]],ALL_IN_ONE[ExperimentID]&amp;ALL_IN_ONE[NegotiationID]&amp;ALL_IN_ONE[MessageID],ALL_IN_ONE[Gesamt_ID],,0)</f>
        <v>#VALUE!</v>
      </c>
      <c r="C723">
        <v>43074</v>
      </c>
      <c r="D723" t="s">
        <v>4699</v>
      </c>
      <c r="E723">
        <v>48130</v>
      </c>
      <c r="F723">
        <v>43061</v>
      </c>
      <c r="G723">
        <v>43064</v>
      </c>
      <c r="H723" t="s">
        <v>31</v>
      </c>
      <c r="I723" t="str">
        <f t="array" ref="I723">IFERROR(_xlfn.XLOOKUP(Tabelle12[[#This Row],[NegotiationID]]&amp;"FinalAccept",Tabelle12[NegotiationID]&amp;Tabelle12[ActionType],Tabelle12[ActionType],,0),_xlfn.XLOOKUP(Tabelle12[[#This Row],[NegotiationID]]&amp;"FinalReject",Tabelle12[NegotiationID]&amp;Tabelle12[ActionType],Tabelle12[ActionType],,0))</f>
        <v>FinalAccept</v>
      </c>
      <c r="J723">
        <v>0.97999999999999998</v>
      </c>
      <c r="K723">
        <v>0.0625</v>
      </c>
      <c r="L723">
        <v>1.0425</v>
      </c>
      <c r="M723">
        <v>0.91749999999999998</v>
      </c>
      <c r="N723">
        <v>93</v>
      </c>
      <c r="O723">
        <v>5827</v>
      </c>
      <c r="P723">
        <v>25</v>
      </c>
      <c r="Q723" s="3" t="s">
        <v>5309</v>
      </c>
    </row>
    <row r="724" ht="15" customHeight="1">
      <c r="A724" t="e">
        <f t="shared" ca="1" si="583"/>
        <v>#VALUE!</v>
      </c>
      <c r="B724" t="e">
        <f t="array" ref="B724" ca="1">_xlfn.XLOOKUP(Tabelle12[[#This Row],[ExperimentID]]&amp;Tabelle12[[#This Row],[NegotiationID]]&amp;Tabelle12[[#This Row],[MessageID]],ALL_IN_ONE[ExperimentID]&amp;ALL_IN_ONE[NegotiationID]&amp;ALL_IN_ONE[MessageID],ALL_IN_ONE[Gesamt_ID],,0)</f>
        <v>#VALUE!</v>
      </c>
      <c r="C724">
        <v>43074</v>
      </c>
      <c r="D724" t="s">
        <v>4699</v>
      </c>
      <c r="E724">
        <v>48141</v>
      </c>
      <c r="F724">
        <v>43064</v>
      </c>
      <c r="G724">
        <v>43061</v>
      </c>
      <c r="H724" t="s">
        <v>31</v>
      </c>
      <c r="I724" t="str">
        <f t="array" ref="I724">IFERROR(_xlfn.XLOOKUP(Tabelle12[[#This Row],[NegotiationID]]&amp;"FinalAccept",Tabelle12[NegotiationID]&amp;Tabelle12[ActionType],Tabelle12[ActionType],,0),_xlfn.XLOOKUP(Tabelle12[[#This Row],[NegotiationID]]&amp;"FinalReject",Tabelle12[NegotiationID]&amp;Tabelle12[ActionType],Tabelle12[ActionType],,0))</f>
        <v>FinalAccept</v>
      </c>
      <c r="J724">
        <v>0.9375</v>
      </c>
      <c r="K724">
        <v>0.02</v>
      </c>
      <c r="L724">
        <v>0.95750000000000002</v>
      </c>
      <c r="M724">
        <v>0.91749999999999998</v>
      </c>
      <c r="N724">
        <v>412</v>
      </c>
      <c r="O724">
        <v>5827</v>
      </c>
      <c r="P724">
        <v>25</v>
      </c>
      <c r="Q724" s="3" t="s">
        <v>5310</v>
      </c>
    </row>
    <row r="725" ht="15" customHeight="1">
      <c r="A725" t="e">
        <f t="shared" ca="1" si="583"/>
        <v>#VALUE!</v>
      </c>
      <c r="B725" t="e">
        <f t="array" ref="B725" ca="1">_xlfn.XLOOKUP(Tabelle12[[#This Row],[ExperimentID]]&amp;Tabelle12[[#This Row],[NegotiationID]]&amp;Tabelle12[[#This Row],[MessageID]],ALL_IN_ONE[ExperimentID]&amp;ALL_IN_ONE[NegotiationID]&amp;ALL_IN_ONE[MessageID],ALL_IN_ONE[Gesamt_ID],,0)</f>
        <v>#VALUE!</v>
      </c>
      <c r="C725">
        <v>43074</v>
      </c>
      <c r="D725" t="s">
        <v>4699</v>
      </c>
      <c r="E725">
        <v>48193</v>
      </c>
      <c r="F725">
        <v>43061</v>
      </c>
      <c r="G725">
        <v>43064</v>
      </c>
      <c r="H725" t="s">
        <v>31</v>
      </c>
      <c r="I725" t="str">
        <f t="array" ref="I725">IFERROR(_xlfn.XLOOKUP(Tabelle12[[#This Row],[NegotiationID]]&amp;"FinalAccept",Tabelle12[NegotiationID]&amp;Tabelle12[ActionType],Tabelle12[ActionType],,0),_xlfn.XLOOKUP(Tabelle12[[#This Row],[NegotiationID]]&amp;"FinalReject",Tabelle12[NegotiationID]&amp;Tabelle12[ActionType],Tabelle12[ActionType],,0))</f>
        <v>FinalAccept</v>
      </c>
      <c r="J725">
        <v>0.93999999999999995</v>
      </c>
      <c r="K725">
        <v>0.61599999999999999</v>
      </c>
      <c r="L725">
        <v>1.556</v>
      </c>
      <c r="M725">
        <v>0.32400000000000001</v>
      </c>
      <c r="N725">
        <v>371</v>
      </c>
      <c r="O725">
        <v>5827</v>
      </c>
      <c r="P725">
        <v>25</v>
      </c>
      <c r="Q725" s="3" t="s">
        <v>5311</v>
      </c>
    </row>
    <row r="726" ht="15" customHeight="1">
      <c r="A726" t="e">
        <f t="shared" ca="1" si="583"/>
        <v>#VALUE!</v>
      </c>
      <c r="B726" t="e">
        <f t="array" ref="B726" ca="1">_xlfn.XLOOKUP(Tabelle12[[#This Row],[ExperimentID]]&amp;Tabelle12[[#This Row],[NegotiationID]]&amp;Tabelle12[[#This Row],[MessageID]],ALL_IN_ONE[ExperimentID]&amp;ALL_IN_ONE[NegotiationID]&amp;ALL_IN_ONE[MessageID],ALL_IN_ONE[Gesamt_ID],,0)</f>
        <v>#VALUE!</v>
      </c>
      <c r="C726">
        <v>43074</v>
      </c>
      <c r="D726" t="s">
        <v>4699</v>
      </c>
      <c r="E726">
        <v>48213</v>
      </c>
      <c r="F726">
        <v>43064</v>
      </c>
      <c r="G726">
        <v>43061</v>
      </c>
      <c r="H726" t="s">
        <v>31</v>
      </c>
      <c r="I726" t="str">
        <f t="array" ref="I726">IFERROR(_xlfn.XLOOKUP(Tabelle12[[#This Row],[NegotiationID]]&amp;"FinalAccept",Tabelle12[NegotiationID]&amp;Tabelle12[ActionType],Tabelle12[ActionType],,0),_xlfn.XLOOKUP(Tabelle12[[#This Row],[NegotiationID]]&amp;"FinalReject",Tabelle12[NegotiationID]&amp;Tabelle12[ActionType],Tabelle12[ActionType],,0))</f>
        <v>FinalAccept</v>
      </c>
      <c r="J726">
        <v>0.82099999999999995</v>
      </c>
      <c r="K726">
        <v>0.75</v>
      </c>
      <c r="L726">
        <v>1.571</v>
      </c>
      <c r="M726">
        <v>0.070999999999999994</v>
      </c>
      <c r="N726">
        <v>496</v>
      </c>
      <c r="O726">
        <v>5827</v>
      </c>
      <c r="P726">
        <v>25</v>
      </c>
      <c r="Q726" s="3" t="s">
        <v>5312</v>
      </c>
    </row>
    <row r="727" ht="15" customHeight="1">
      <c r="A727" t="e">
        <f t="shared" ca="1" si="583"/>
        <v>#VALUE!</v>
      </c>
      <c r="B727" t="e">
        <f t="array" ref="B727" ca="1">_xlfn.XLOOKUP(Tabelle12[[#This Row],[ExperimentID]]&amp;Tabelle12[[#This Row],[NegotiationID]]&amp;Tabelle12[[#This Row],[MessageID]],ALL_IN_ONE[ExperimentID]&amp;ALL_IN_ONE[NegotiationID]&amp;ALL_IN_ONE[MessageID],ALL_IN_ONE[Gesamt_ID],,0)</f>
        <v>#VALUE!</v>
      </c>
      <c r="C727">
        <v>43074</v>
      </c>
      <c r="D727" t="s">
        <v>4699</v>
      </c>
      <c r="E727">
        <v>48252</v>
      </c>
      <c r="F727">
        <v>43061</v>
      </c>
      <c r="G727">
        <v>43064</v>
      </c>
      <c r="H727" t="s">
        <v>31</v>
      </c>
      <c r="I727" t="str">
        <f t="array" ref="I727">IFERROR(_xlfn.XLOOKUP(Tabelle12[[#This Row],[NegotiationID]]&amp;"FinalAccept",Tabelle12[NegotiationID]&amp;Tabelle12[ActionType],Tabelle12[ActionType],,0),_xlfn.XLOOKUP(Tabelle12[[#This Row],[NegotiationID]]&amp;"FinalReject",Tabelle12[NegotiationID]&amp;Tabelle12[ActionType],Tabelle12[ActionType],,0))</f>
        <v>FinalAccept</v>
      </c>
      <c r="J727">
        <v>0.81499999999999995</v>
      </c>
      <c r="K727">
        <v>0.51349999999999996</v>
      </c>
      <c r="L727">
        <v>1.3285</v>
      </c>
      <c r="M727">
        <v>0.30149999999999999</v>
      </c>
      <c r="N727">
        <v>588</v>
      </c>
      <c r="O727">
        <v>5827</v>
      </c>
      <c r="P727">
        <v>25</v>
      </c>
      <c r="Q727" s="3" t="s">
        <v>5313</v>
      </c>
    </row>
    <row r="728" ht="15" customHeight="1">
      <c r="A728" t="e">
        <f t="shared" ca="1" si="583"/>
        <v>#VALUE!</v>
      </c>
      <c r="B728" t="e">
        <f t="array" ref="B728" ca="1">_xlfn.XLOOKUP(Tabelle12[[#This Row],[ExperimentID]]&amp;Tabelle12[[#This Row],[NegotiationID]]&amp;Tabelle12[[#This Row],[MessageID]],ALL_IN_ONE[ExperimentID]&amp;ALL_IN_ONE[NegotiationID]&amp;ALL_IN_ONE[MessageID],ALL_IN_ONE[Gesamt_ID],,0)</f>
        <v>#VALUE!</v>
      </c>
      <c r="C728">
        <v>43074</v>
      </c>
      <c r="D728" t="s">
        <v>4699</v>
      </c>
      <c r="E728">
        <v>48285</v>
      </c>
      <c r="F728">
        <v>43064</v>
      </c>
      <c r="G728">
        <v>43061</v>
      </c>
      <c r="H728" t="s">
        <v>31</v>
      </c>
      <c r="I728" t="str">
        <f t="array" ref="I728">IFERROR(_xlfn.XLOOKUP(Tabelle12[[#This Row],[NegotiationID]]&amp;"FinalAccept",Tabelle12[NegotiationID]&amp;Tabelle12[ActionType],Tabelle12[ActionType],,0),_xlfn.XLOOKUP(Tabelle12[[#This Row],[NegotiationID]]&amp;"FinalReject",Tabelle12[NegotiationID]&amp;Tabelle12[ActionType],Tabelle12[ActionType],,0))</f>
        <v>FinalAccept</v>
      </c>
      <c r="J728">
        <v>0.71599999999999997</v>
      </c>
      <c r="K728">
        <v>0.62250000000000005</v>
      </c>
      <c r="L728">
        <v>1.3385</v>
      </c>
      <c r="M728">
        <v>0.0935</v>
      </c>
      <c r="N728">
        <v>276</v>
      </c>
      <c r="O728">
        <v>5827</v>
      </c>
      <c r="P728">
        <v>25</v>
      </c>
      <c r="Q728" s="3" t="s">
        <v>5314</v>
      </c>
    </row>
    <row r="729" ht="15" customHeight="1">
      <c r="A729" t="e">
        <f t="shared" ca="1" si="583"/>
        <v>#VALUE!</v>
      </c>
      <c r="B729" t="e">
        <f t="array" ref="B729" ca="1">_xlfn.XLOOKUP(Tabelle12[[#This Row],[ExperimentID]]&amp;Tabelle12[[#This Row],[NegotiationID]]&amp;Tabelle12[[#This Row],[MessageID]],ALL_IN_ONE[ExperimentID]&amp;ALL_IN_ONE[NegotiationID]&amp;ALL_IN_ONE[MessageID],ALL_IN_ONE[Gesamt_ID],,0)</f>
        <v>#VALUE!</v>
      </c>
      <c r="C729">
        <v>43074</v>
      </c>
      <c r="D729" t="s">
        <v>4699</v>
      </c>
      <c r="E729">
        <v>48306</v>
      </c>
      <c r="F729">
        <v>43061</v>
      </c>
      <c r="G729">
        <v>43064</v>
      </c>
      <c r="H729" t="s">
        <v>31</v>
      </c>
      <c r="I729" t="str">
        <f t="array" ref="I729">IFERROR(_xlfn.XLOOKUP(Tabelle12[[#This Row],[NegotiationID]]&amp;"FinalAccept",Tabelle12[NegotiationID]&amp;Tabelle12[ActionType],Tabelle12[ActionType],,0),_xlfn.XLOOKUP(Tabelle12[[#This Row],[NegotiationID]]&amp;"FinalReject",Tabelle12[NegotiationID]&amp;Tabelle12[ActionType],Tabelle12[ActionType],,0))</f>
        <v>FinalAccept</v>
      </c>
      <c r="J729">
        <v>0.72999999999999998</v>
      </c>
      <c r="K729">
        <v>0.57350000000000001</v>
      </c>
      <c r="L729">
        <v>1.3035000000000001</v>
      </c>
      <c r="M729">
        <v>0.1565</v>
      </c>
      <c r="N729">
        <v>147</v>
      </c>
      <c r="O729">
        <v>5827</v>
      </c>
      <c r="P729">
        <v>25</v>
      </c>
      <c r="Q729" s="3" t="s">
        <v>5315</v>
      </c>
    </row>
    <row r="730" ht="15" customHeight="1">
      <c r="A730" t="e">
        <f t="shared" ca="1" si="583"/>
        <v>#VALUE!</v>
      </c>
      <c r="B730" t="e">
        <f t="array" ref="B730" ca="1">_xlfn.XLOOKUP(Tabelle12[[#This Row],[ExperimentID]]&amp;Tabelle12[[#This Row],[NegotiationID]]&amp;Tabelle12[[#This Row],[MessageID]],ALL_IN_ONE[ExperimentID]&amp;ALL_IN_ONE[NegotiationID]&amp;ALL_IN_ONE[MessageID],ALL_IN_ONE[Gesamt_ID],,0)</f>
        <v>#VALUE!</v>
      </c>
      <c r="C730">
        <v>43074</v>
      </c>
      <c r="D730" t="s">
        <v>4699</v>
      </c>
      <c r="E730">
        <v>48313</v>
      </c>
      <c r="F730">
        <v>43064</v>
      </c>
      <c r="G730">
        <v>43061</v>
      </c>
      <c r="H730" t="s">
        <v>31</v>
      </c>
      <c r="I730" t="str">
        <f t="array" ref="I730">IFERROR(_xlfn.XLOOKUP(Tabelle12[[#This Row],[NegotiationID]]&amp;"FinalAccept",Tabelle12[NegotiationID]&amp;Tabelle12[ActionType],Tabelle12[ActionType],,0),_xlfn.XLOOKUP(Tabelle12[[#This Row],[NegotiationID]]&amp;"FinalReject",Tabelle12[NegotiationID]&amp;Tabelle12[ActionType],Tabelle12[ActionType],,0))</f>
        <v>FinalAccept</v>
      </c>
      <c r="J730">
        <v>0.82099999999999995</v>
      </c>
      <c r="K730">
        <v>0.75</v>
      </c>
      <c r="L730">
        <v>1.571</v>
      </c>
      <c r="M730">
        <v>0.070999999999999994</v>
      </c>
      <c r="N730">
        <v>178</v>
      </c>
      <c r="O730">
        <v>5827</v>
      </c>
      <c r="P730">
        <v>25</v>
      </c>
      <c r="Q730" s="3" t="s">
        <v>5316</v>
      </c>
    </row>
    <row r="731" ht="15" customHeight="1">
      <c r="A731" t="e">
        <f t="shared" ca="1" si="583"/>
        <v>#VALUE!</v>
      </c>
      <c r="B731" t="e">
        <f t="array" ref="B731" ca="1">_xlfn.XLOOKUP(Tabelle12[[#This Row],[ExperimentID]]&amp;Tabelle12[[#This Row],[NegotiationID]]&amp;Tabelle12[[#This Row],[MessageID]],ALL_IN_ONE[ExperimentID]&amp;ALL_IN_ONE[NegotiationID]&amp;ALL_IN_ONE[MessageID],ALL_IN_ONE[Gesamt_ID],,0)</f>
        <v>#VALUE!</v>
      </c>
      <c r="C731">
        <v>43074</v>
      </c>
      <c r="D731" t="s">
        <v>4699</v>
      </c>
      <c r="E731">
        <v>48663</v>
      </c>
      <c r="F731">
        <v>43061</v>
      </c>
      <c r="G731">
        <v>43064</v>
      </c>
      <c r="H731" t="s">
        <v>31</v>
      </c>
      <c r="I731" t="str">
        <f t="array" ref="I731">IFERROR(_xlfn.XLOOKUP(Tabelle12[[#This Row],[NegotiationID]]&amp;"FinalAccept",Tabelle12[NegotiationID]&amp;Tabelle12[ActionType],Tabelle12[ActionType],,0),_xlfn.XLOOKUP(Tabelle12[[#This Row],[NegotiationID]]&amp;"FinalReject",Tabelle12[NegotiationID]&amp;Tabelle12[ActionType],Tabelle12[ActionType],,0))</f>
        <v>FinalAccept</v>
      </c>
      <c r="J731">
        <v>0.69669999999999999</v>
      </c>
      <c r="K731">
        <v>0.47099999999999997</v>
      </c>
      <c r="L731">
        <v>1.1677</v>
      </c>
      <c r="M731">
        <v>0.22570000000000001</v>
      </c>
      <c r="N731">
        <v>253</v>
      </c>
      <c r="O731">
        <v>5827</v>
      </c>
      <c r="P731">
        <v>25</v>
      </c>
      <c r="Q731" s="3" t="s">
        <v>5317</v>
      </c>
    </row>
    <row r="732" ht="15" customHeight="1">
      <c r="A732" t="e">
        <f t="shared" ca="1" si="583"/>
        <v>#VALUE!</v>
      </c>
      <c r="B732" t="e">
        <f t="array" ref="B732" ca="1">_xlfn.XLOOKUP(Tabelle12[[#This Row],[ExperimentID]]&amp;Tabelle12[[#This Row],[NegotiationID]]&amp;Tabelle12[[#This Row],[MessageID]],ALL_IN_ONE[ExperimentID]&amp;ALL_IN_ONE[NegotiationID]&amp;ALL_IN_ONE[MessageID],ALL_IN_ONE[Gesamt_ID],,0)</f>
        <v>#VALUE!</v>
      </c>
      <c r="C732">
        <v>43074</v>
      </c>
      <c r="D732" t="s">
        <v>4699</v>
      </c>
      <c r="E732">
        <v>48846</v>
      </c>
      <c r="F732">
        <v>43064</v>
      </c>
      <c r="G732">
        <v>43061</v>
      </c>
      <c r="H732" t="s">
        <v>31</v>
      </c>
      <c r="I732" t="str">
        <f t="array" ref="I732">IFERROR(_xlfn.XLOOKUP(Tabelle12[[#This Row],[NegotiationID]]&amp;"FinalAccept",Tabelle12[NegotiationID]&amp;Tabelle12[ActionType],Tabelle12[ActionType],,0),_xlfn.XLOOKUP(Tabelle12[[#This Row],[NegotiationID]]&amp;"FinalReject",Tabelle12[NegotiationID]&amp;Tabelle12[ActionType],Tabelle12[ActionType],,0))</f>
        <v>FinalAccept</v>
      </c>
      <c r="J732">
        <v>0.69350000000000001</v>
      </c>
      <c r="K732">
        <v>0.34499999999999997</v>
      </c>
      <c r="L732">
        <v>1.0385</v>
      </c>
      <c r="M732">
        <v>0.34849999999999998</v>
      </c>
      <c r="N732">
        <v>536</v>
      </c>
      <c r="O732">
        <v>5827</v>
      </c>
      <c r="P732">
        <v>25</v>
      </c>
      <c r="Q732" s="3" t="s">
        <v>5318</v>
      </c>
    </row>
    <row r="733" ht="15" customHeight="1">
      <c r="A733" t="e">
        <f t="shared" ca="1" si="583"/>
        <v>#VALUE!</v>
      </c>
      <c r="B733" t="e">
        <f t="array" ref="B733" ca="1">_xlfn.XLOOKUP(Tabelle12[[#This Row],[ExperimentID]]&amp;Tabelle12[[#This Row],[NegotiationID]]&amp;Tabelle12[[#This Row],[MessageID]],ALL_IN_ONE[ExperimentID]&amp;ALL_IN_ONE[NegotiationID]&amp;ALL_IN_ONE[MessageID],ALL_IN_ONE[Gesamt_ID],,0)</f>
        <v>#VALUE!</v>
      </c>
      <c r="C733">
        <v>43074</v>
      </c>
      <c r="D733" t="s">
        <v>4699</v>
      </c>
      <c r="E733">
        <v>48928</v>
      </c>
      <c r="F733">
        <v>43061</v>
      </c>
      <c r="G733">
        <v>43064</v>
      </c>
      <c r="H733" t="s">
        <v>31</v>
      </c>
      <c r="I733" t="str">
        <f t="array" ref="I733">IFERROR(_xlfn.XLOOKUP(Tabelle12[[#This Row],[NegotiationID]]&amp;"FinalAccept",Tabelle12[NegotiationID]&amp;Tabelle12[ActionType],Tabelle12[ActionType],,0),_xlfn.XLOOKUP(Tabelle12[[#This Row],[NegotiationID]]&amp;"FinalReject",Tabelle12[NegotiationID]&amp;Tabelle12[ActionType],Tabelle12[ActionType],,0))</f>
        <v>FinalAccept</v>
      </c>
      <c r="J733">
        <v>0.56879999999999997</v>
      </c>
      <c r="K733">
        <v>0.53500000000000003</v>
      </c>
      <c r="L733">
        <v>1.1037999999999999</v>
      </c>
      <c r="M733">
        <v>0.033799999999999997</v>
      </c>
      <c r="N733">
        <v>491</v>
      </c>
      <c r="O733">
        <v>5827</v>
      </c>
      <c r="P733">
        <v>25</v>
      </c>
      <c r="Q733" s="3" t="s">
        <v>5319</v>
      </c>
    </row>
    <row r="734" ht="15" customHeight="1">
      <c r="A734" t="e">
        <f t="shared" ca="1" si="583"/>
        <v>#VALUE!</v>
      </c>
      <c r="B734" t="e">
        <f t="array" ref="B734" ca="1">_xlfn.XLOOKUP(Tabelle12[[#This Row],[ExperimentID]]&amp;Tabelle12[[#This Row],[NegotiationID]]&amp;Tabelle12[[#This Row],[MessageID]],ALL_IN_ONE[ExperimentID]&amp;ALL_IN_ONE[NegotiationID]&amp;ALL_IN_ONE[MessageID],ALL_IN_ONE[Gesamt_ID],,0)</f>
        <v>#VALUE!</v>
      </c>
      <c r="C734">
        <v>43074</v>
      </c>
      <c r="D734" t="s">
        <v>4699</v>
      </c>
      <c r="E734">
        <v>48978</v>
      </c>
      <c r="F734">
        <v>43064</v>
      </c>
      <c r="G734">
        <v>43061</v>
      </c>
      <c r="H734" t="s">
        <v>31</v>
      </c>
      <c r="I734" t="str">
        <f t="array" ref="I734">IFERROR(_xlfn.XLOOKUP(Tabelle12[[#This Row],[NegotiationID]]&amp;"FinalAccept",Tabelle12[NegotiationID]&amp;Tabelle12[ActionType],Tabelle12[ActionType],,0),_xlfn.XLOOKUP(Tabelle12[[#This Row],[NegotiationID]]&amp;"FinalReject",Tabelle12[NegotiationID]&amp;Tabelle12[ActionType],Tabelle12[ActionType],,0))</f>
        <v>FinalAccept</v>
      </c>
      <c r="J734">
        <v>0.59899999999999998</v>
      </c>
      <c r="K734">
        <v>0.52600000000000002</v>
      </c>
      <c r="L734">
        <v>1.125</v>
      </c>
      <c r="M734">
        <v>0.072999999999999995</v>
      </c>
      <c r="N734">
        <v>149</v>
      </c>
      <c r="O734">
        <v>5827</v>
      </c>
      <c r="P734">
        <v>25</v>
      </c>
      <c r="Q734" s="3" t="s">
        <v>5320</v>
      </c>
    </row>
    <row r="735" ht="15" customHeight="1">
      <c r="A735" t="e">
        <f t="shared" ca="1" si="583"/>
        <v>#VALUE!</v>
      </c>
      <c r="B735" t="e">
        <f t="array" ref="B735" ca="1">_xlfn.XLOOKUP(Tabelle12[[#This Row],[ExperimentID]]&amp;Tabelle12[[#This Row],[NegotiationID]]&amp;Tabelle12[[#This Row],[MessageID]],ALL_IN_ONE[ExperimentID]&amp;ALL_IN_ONE[NegotiationID]&amp;ALL_IN_ONE[MessageID],ALL_IN_ONE[Gesamt_ID],,0)</f>
        <v>#VALUE!</v>
      </c>
      <c r="C735">
        <v>43074</v>
      </c>
      <c r="D735" t="s">
        <v>4699</v>
      </c>
      <c r="E735">
        <v>48990</v>
      </c>
      <c r="F735">
        <v>43061</v>
      </c>
      <c r="G735">
        <v>43064</v>
      </c>
      <c r="H735" t="s">
        <v>31</v>
      </c>
      <c r="I735" t="str">
        <f t="array" ref="I735">IFERROR(_xlfn.XLOOKUP(Tabelle12[[#This Row],[NegotiationID]]&amp;"FinalAccept",Tabelle12[NegotiationID]&amp;Tabelle12[ActionType],Tabelle12[ActionType],,0),_xlfn.XLOOKUP(Tabelle12[[#This Row],[NegotiationID]]&amp;"FinalReject",Tabelle12[NegotiationID]&amp;Tabelle12[ActionType],Tabelle12[ActionType],,0))</f>
        <v>FinalAccept</v>
      </c>
      <c r="J735">
        <v>0.57930000000000004</v>
      </c>
      <c r="K735">
        <v>0.55900000000000005</v>
      </c>
      <c r="L735">
        <v>1.1383000000000001</v>
      </c>
      <c r="M735">
        <v>0.020299999999999999</v>
      </c>
      <c r="N735">
        <v>182</v>
      </c>
      <c r="O735">
        <v>5827</v>
      </c>
      <c r="P735">
        <v>25</v>
      </c>
      <c r="Q735" s="3" t="s">
        <v>5321</v>
      </c>
    </row>
    <row r="736" ht="15" customHeight="1">
      <c r="A736" t="e">
        <f t="shared" ca="1" si="583"/>
        <v>#VALUE!</v>
      </c>
      <c r="B736" t="e">
        <f t="array" ref="B736" ca="1">_xlfn.XLOOKUP(Tabelle12[[#This Row],[ExperimentID]]&amp;Tabelle12[[#This Row],[NegotiationID]]&amp;Tabelle12[[#This Row],[MessageID]],ALL_IN_ONE[ExperimentID]&amp;ALL_IN_ONE[NegotiationID]&amp;ALL_IN_ONE[MessageID],ALL_IN_ONE[Gesamt_ID],,0)</f>
        <v>#VALUE!</v>
      </c>
      <c r="C736">
        <v>43074</v>
      </c>
      <c r="D736" t="s">
        <v>4699</v>
      </c>
      <c r="E736">
        <v>48997</v>
      </c>
      <c r="F736">
        <v>43064</v>
      </c>
      <c r="G736">
        <v>43061</v>
      </c>
      <c r="H736" t="s">
        <v>31</v>
      </c>
      <c r="I736" t="str">
        <f t="array" ref="I736">IFERROR(_xlfn.XLOOKUP(Tabelle12[[#This Row],[NegotiationID]]&amp;"FinalAccept",Tabelle12[NegotiationID]&amp;Tabelle12[ActionType],Tabelle12[ActionType],,0),_xlfn.XLOOKUP(Tabelle12[[#This Row],[NegotiationID]]&amp;"FinalReject",Tabelle12[NegotiationID]&amp;Tabelle12[ActionType],Tabelle12[ActionType],,0))</f>
        <v>FinalAccept</v>
      </c>
      <c r="J736">
        <v>0.58699999999999997</v>
      </c>
      <c r="K736">
        <v>0.54200000000000004</v>
      </c>
      <c r="L736">
        <v>1.129</v>
      </c>
      <c r="M736">
        <v>0.044999999999999998</v>
      </c>
      <c r="N736">
        <v>144</v>
      </c>
      <c r="O736">
        <v>5827</v>
      </c>
      <c r="P736">
        <v>25</v>
      </c>
      <c r="Q736" s="3" t="s">
        <v>5322</v>
      </c>
    </row>
    <row r="737" ht="15" customHeight="1">
      <c r="A737" t="e">
        <f t="shared" ca="1" si="583"/>
        <v>#VALUE!</v>
      </c>
      <c r="B737" t="e">
        <f t="array" ref="B737" ca="1">_xlfn.XLOOKUP(Tabelle12[[#This Row],[ExperimentID]]&amp;Tabelle12[[#This Row],[NegotiationID]]&amp;Tabelle12[[#This Row],[MessageID]],ALL_IN_ONE[ExperimentID]&amp;ALL_IN_ONE[NegotiationID]&amp;ALL_IN_ONE[MessageID],ALL_IN_ONE[Gesamt_ID],,0)</f>
        <v>#VALUE!</v>
      </c>
      <c r="C737">
        <v>43074</v>
      </c>
      <c r="D737" t="s">
        <v>4699</v>
      </c>
      <c r="E737">
        <v>49015</v>
      </c>
      <c r="F737">
        <v>43061</v>
      </c>
      <c r="G737">
        <v>43064</v>
      </c>
      <c r="H737" t="s">
        <v>31</v>
      </c>
      <c r="I737" t="str">
        <f t="array" ref="I737">IFERROR(_xlfn.XLOOKUP(Tabelle12[[#This Row],[NegotiationID]]&amp;"FinalAccept",Tabelle12[NegotiationID]&amp;Tabelle12[ActionType],Tabelle12[ActionType],,0),_xlfn.XLOOKUP(Tabelle12[[#This Row],[NegotiationID]]&amp;"FinalReject",Tabelle12[NegotiationID]&amp;Tabelle12[ActionType],Tabelle12[ActionType],,0))</f>
        <v>FinalAccept</v>
      </c>
      <c r="J737">
        <v>0.56869999999999998</v>
      </c>
      <c r="K737">
        <v>0.56699999999999995</v>
      </c>
      <c r="L737">
        <v>1.1356999999999999</v>
      </c>
      <c r="M737">
        <v>0.0016999999999999999</v>
      </c>
      <c r="N737">
        <v>128</v>
      </c>
      <c r="O737">
        <v>5827</v>
      </c>
      <c r="P737">
        <v>25</v>
      </c>
      <c r="Q737" s="3" t="s">
        <v>5323</v>
      </c>
    </row>
    <row r="738" ht="15" customHeight="1">
      <c r="A738" t="e">
        <f t="shared" ca="1" si="583"/>
        <v>#VALUE!</v>
      </c>
      <c r="B738" t="e">
        <f t="array" ref="B738" ca="1">_xlfn.XLOOKUP(Tabelle12[[#This Row],[ExperimentID]]&amp;Tabelle12[[#This Row],[NegotiationID]]&amp;Tabelle12[[#This Row],[MessageID]],ALL_IN_ONE[ExperimentID]&amp;ALL_IN_ONE[NegotiationID]&amp;ALL_IN_ONE[MessageID],ALL_IN_ONE[Gesamt_ID],,0)</f>
        <v>#VALUE!</v>
      </c>
      <c r="C738">
        <v>43074</v>
      </c>
      <c r="D738" t="s">
        <v>4699</v>
      </c>
      <c r="E738">
        <v>49029</v>
      </c>
      <c r="F738">
        <v>43064</v>
      </c>
      <c r="G738">
        <v>43061</v>
      </c>
      <c r="H738" t="s">
        <v>31</v>
      </c>
      <c r="I738" t="str">
        <f t="array" ref="I738">IFERROR(_xlfn.XLOOKUP(Tabelle12[[#This Row],[NegotiationID]]&amp;"FinalAccept",Tabelle12[NegotiationID]&amp;Tabelle12[ActionType],Tabelle12[ActionType],,0),_xlfn.XLOOKUP(Tabelle12[[#This Row],[NegotiationID]]&amp;"FinalReject",Tabelle12[NegotiationID]&amp;Tabelle12[ActionType],Tabelle12[ActionType],,0))</f>
        <v>FinalAccept</v>
      </c>
      <c r="J738">
        <v>0.59750000000000003</v>
      </c>
      <c r="K738">
        <v>0.59130000000000005</v>
      </c>
      <c r="L738">
        <v>1.1888000000000001</v>
      </c>
      <c r="M738">
        <v>0.0061999999999999998</v>
      </c>
      <c r="N738">
        <v>104</v>
      </c>
      <c r="O738">
        <v>5827</v>
      </c>
      <c r="P738">
        <v>25</v>
      </c>
      <c r="Q738" s="3" t="s">
        <v>5324</v>
      </c>
    </row>
    <row r="739" ht="15" customHeight="1">
      <c r="A739" t="e">
        <f t="shared" ca="1" si="583"/>
        <v>#VALUE!</v>
      </c>
      <c r="B739" t="e">
        <f t="array" ref="B739" ca="1">_xlfn.XLOOKUP(Tabelle12[[#This Row],[ExperimentID]]&amp;Tabelle12[[#This Row],[NegotiationID]]&amp;Tabelle12[[#This Row],[MessageID]],ALL_IN_ONE[ExperimentID]&amp;ALL_IN_ONE[NegotiationID]&amp;ALL_IN_ONE[MessageID],ALL_IN_ONE[Gesamt_ID],,0)</f>
        <v>#VALUE!</v>
      </c>
      <c r="C739">
        <v>43074</v>
      </c>
      <c r="D739" t="s">
        <v>4699</v>
      </c>
      <c r="E739">
        <v>49273</v>
      </c>
      <c r="F739">
        <v>43061</v>
      </c>
      <c r="G739">
        <v>43064</v>
      </c>
      <c r="H739" t="s">
        <v>31</v>
      </c>
      <c r="I739" t="str">
        <f t="array" ref="I739">IFERROR(_xlfn.XLOOKUP(Tabelle12[[#This Row],[NegotiationID]]&amp;"FinalAccept",Tabelle12[NegotiationID]&amp;Tabelle12[ActionType],Tabelle12[ActionType],,0),_xlfn.XLOOKUP(Tabelle12[[#This Row],[NegotiationID]]&amp;"FinalReject",Tabelle12[NegotiationID]&amp;Tabelle12[ActionType],Tabelle12[ActionType],,0))</f>
        <v>FinalAccept</v>
      </c>
      <c r="J739">
        <v>0.59530000000000005</v>
      </c>
      <c r="K739">
        <v>0.54700000000000004</v>
      </c>
      <c r="L739">
        <v>1.1423000000000001</v>
      </c>
      <c r="M739">
        <v>0.048300000000000003</v>
      </c>
      <c r="N739">
        <v>150</v>
      </c>
      <c r="O739">
        <v>5827</v>
      </c>
      <c r="P739">
        <v>25</v>
      </c>
      <c r="Q739" s="3" t="s">
        <v>5325</v>
      </c>
    </row>
    <row r="740" ht="15" customHeight="1">
      <c r="A740" t="e">
        <f t="shared" ca="1" si="583"/>
        <v>#VALUE!</v>
      </c>
      <c r="B740" t="e">
        <f t="array" ref="B740" ca="1">_xlfn.XLOOKUP(Tabelle12[[#This Row],[ExperimentID]]&amp;Tabelle12[[#This Row],[NegotiationID]]&amp;Tabelle12[[#This Row],[MessageID]],ALL_IN_ONE[ExperimentID]&amp;ALL_IN_ONE[NegotiationID]&amp;ALL_IN_ONE[MessageID],ALL_IN_ONE[Gesamt_ID],,0)</f>
        <v>#VALUE!</v>
      </c>
      <c r="C740">
        <v>43074</v>
      </c>
      <c r="D740" t="s">
        <v>4699</v>
      </c>
      <c r="E740">
        <v>49286</v>
      </c>
      <c r="F740">
        <v>43064</v>
      </c>
      <c r="G740">
        <v>43061</v>
      </c>
      <c r="H740" t="s">
        <v>31</v>
      </c>
      <c r="I740" t="str">
        <f t="array" ref="I740">IFERROR(_xlfn.XLOOKUP(Tabelle12[[#This Row],[NegotiationID]]&amp;"FinalAccept",Tabelle12[NegotiationID]&amp;Tabelle12[ActionType],Tabelle12[ActionType],,0),_xlfn.XLOOKUP(Tabelle12[[#This Row],[NegotiationID]]&amp;"FinalReject",Tabelle12[NegotiationID]&amp;Tabelle12[ActionType],Tabelle12[ActionType],,0))</f>
        <v>FinalAccept</v>
      </c>
      <c r="J740">
        <v>0.58699999999999997</v>
      </c>
      <c r="K740">
        <v>0.54200000000000004</v>
      </c>
      <c r="L740">
        <v>1.129</v>
      </c>
      <c r="M740">
        <v>0.044999999999999998</v>
      </c>
      <c r="N740">
        <v>134</v>
      </c>
      <c r="O740">
        <v>5827</v>
      </c>
      <c r="P740">
        <v>25</v>
      </c>
      <c r="Q740" s="3" t="s">
        <v>5326</v>
      </c>
    </row>
    <row r="741" ht="15" customHeight="1">
      <c r="A741" t="e">
        <f t="shared" ca="1" si="583"/>
        <v>#VALUE!</v>
      </c>
      <c r="B741" t="e">
        <f t="array" ref="B741" ca="1">_xlfn.XLOOKUP(Tabelle12[[#This Row],[ExperimentID]]&amp;Tabelle12[[#This Row],[NegotiationID]]&amp;Tabelle12[[#This Row],[MessageID]],ALL_IN_ONE[ExperimentID]&amp;ALL_IN_ONE[NegotiationID]&amp;ALL_IN_ONE[MessageID],ALL_IN_ONE[Gesamt_ID],,0)</f>
        <v>#VALUE!</v>
      </c>
      <c r="C741">
        <v>43074</v>
      </c>
      <c r="D741" t="s">
        <v>4699</v>
      </c>
      <c r="E741">
        <v>49591</v>
      </c>
      <c r="F741">
        <v>43061</v>
      </c>
      <c r="G741">
        <v>43064</v>
      </c>
      <c r="H741" t="s">
        <v>31</v>
      </c>
      <c r="I741" t="str">
        <f t="array" ref="I741">IFERROR(_xlfn.XLOOKUP(Tabelle12[[#This Row],[NegotiationID]]&amp;"FinalAccept",Tabelle12[NegotiationID]&amp;Tabelle12[ActionType],Tabelle12[ActionType],,0),_xlfn.XLOOKUP(Tabelle12[[#This Row],[NegotiationID]]&amp;"FinalReject",Tabelle12[NegotiationID]&amp;Tabelle12[ActionType],Tabelle12[ActionType],,0))</f>
        <v>FinalAccept</v>
      </c>
      <c r="J741">
        <v>0.5847</v>
      </c>
      <c r="K741">
        <v>0.55500000000000005</v>
      </c>
      <c r="L741">
        <v>1.1396999999999999</v>
      </c>
      <c r="M741">
        <v>0.029700000000000001</v>
      </c>
      <c r="N741">
        <v>107</v>
      </c>
      <c r="O741">
        <v>5827</v>
      </c>
      <c r="P741">
        <v>25</v>
      </c>
      <c r="Q741" s="3" t="s">
        <v>5327</v>
      </c>
    </row>
    <row r="742" ht="15" customHeight="1">
      <c r="A742" t="e">
        <f t="shared" ca="1" si="583"/>
        <v>#VALUE!</v>
      </c>
      <c r="B742" t="e">
        <f t="array" ref="B742" ca="1">_xlfn.XLOOKUP(Tabelle12[[#This Row],[ExperimentID]]&amp;Tabelle12[[#This Row],[NegotiationID]]&amp;Tabelle12[[#This Row],[MessageID]],ALL_IN_ONE[ExperimentID]&amp;ALL_IN_ONE[NegotiationID]&amp;ALL_IN_ONE[MessageID],ALL_IN_ONE[Gesamt_ID],,0)</f>
        <v>#VALUE!</v>
      </c>
      <c r="C742">
        <v>43074</v>
      </c>
      <c r="D742" t="s">
        <v>4699</v>
      </c>
      <c r="E742">
        <v>49595</v>
      </c>
      <c r="F742">
        <v>43064</v>
      </c>
      <c r="G742">
        <v>43061</v>
      </c>
      <c r="H742" t="s">
        <v>31</v>
      </c>
      <c r="I742" t="str">
        <f t="array" ref="I742">IFERROR(_xlfn.XLOOKUP(Tabelle12[[#This Row],[NegotiationID]]&amp;"FinalAccept",Tabelle12[NegotiationID]&amp;Tabelle12[ActionType],Tabelle12[ActionType],,0),_xlfn.XLOOKUP(Tabelle12[[#This Row],[NegotiationID]]&amp;"FinalReject",Tabelle12[NegotiationID]&amp;Tabelle12[ActionType],Tabelle12[ActionType],,0))</f>
        <v>FinalAccept</v>
      </c>
      <c r="J742">
        <v>0.58299999999999996</v>
      </c>
      <c r="K742">
        <v>0.54730000000000001</v>
      </c>
      <c r="L742">
        <v>1.1303000000000001</v>
      </c>
      <c r="M742">
        <v>0.035700000000000003</v>
      </c>
      <c r="N742">
        <v>39</v>
      </c>
      <c r="O742">
        <v>5827</v>
      </c>
      <c r="P742">
        <v>25</v>
      </c>
      <c r="Q742" s="3" t="s">
        <v>5328</v>
      </c>
    </row>
    <row r="743" ht="15" customHeight="1">
      <c r="A743" t="e">
        <f t="shared" ca="1" si="583"/>
        <v>#VALUE!</v>
      </c>
      <c r="B743" t="e">
        <f t="array" ref="B743" ca="1">_xlfn.XLOOKUP(Tabelle12[[#This Row],[ExperimentID]]&amp;Tabelle12[[#This Row],[NegotiationID]]&amp;Tabelle12[[#This Row],[MessageID]],ALL_IN_ONE[ExperimentID]&amp;ALL_IN_ONE[NegotiationID]&amp;ALL_IN_ONE[MessageID],ALL_IN_ONE[Gesamt_ID],,0)</f>
        <v>#VALUE!</v>
      </c>
      <c r="C743">
        <v>43074</v>
      </c>
      <c r="D743" t="s">
        <v>4699</v>
      </c>
      <c r="E743">
        <v>49601</v>
      </c>
      <c r="F743">
        <v>43061</v>
      </c>
      <c r="G743">
        <v>43064</v>
      </c>
      <c r="H743" t="s">
        <v>31</v>
      </c>
      <c r="I743" t="str">
        <f t="array" ref="I743">IFERROR(_xlfn.XLOOKUP(Tabelle12[[#This Row],[NegotiationID]]&amp;"FinalAccept",Tabelle12[NegotiationID]&amp;Tabelle12[ActionType],Tabelle12[ActionType],,0),_xlfn.XLOOKUP(Tabelle12[[#This Row],[NegotiationID]]&amp;"FinalReject",Tabelle12[NegotiationID]&amp;Tabelle12[ActionType],Tabelle12[ActionType],,0))</f>
        <v>FinalAccept</v>
      </c>
      <c r="J743">
        <v>0.56869999999999998</v>
      </c>
      <c r="K743">
        <v>0.56699999999999995</v>
      </c>
      <c r="L743">
        <v>1.1356999999999999</v>
      </c>
      <c r="M743">
        <v>0.0016999999999999999</v>
      </c>
      <c r="N743">
        <v>72</v>
      </c>
      <c r="O743">
        <v>5827</v>
      </c>
      <c r="P743">
        <v>25</v>
      </c>
      <c r="Q743" s="3" t="s">
        <v>5329</v>
      </c>
    </row>
    <row r="744" ht="15" customHeight="1">
      <c r="A744" t="e">
        <f t="shared" ca="1" si="583"/>
        <v>#VALUE!</v>
      </c>
      <c r="B744" t="e">
        <f t="array" ref="B744" ca="1">_xlfn.XLOOKUP(Tabelle12[[#This Row],[ExperimentID]]&amp;Tabelle12[[#This Row],[NegotiationID]]&amp;Tabelle12[[#This Row],[MessageID]],ALL_IN_ONE[ExperimentID]&amp;ALL_IN_ONE[NegotiationID]&amp;ALL_IN_ONE[MessageID],ALL_IN_ONE[Gesamt_ID],,0)</f>
        <v>#VALUE!</v>
      </c>
      <c r="C744">
        <v>43074</v>
      </c>
      <c r="D744" t="s">
        <v>4699</v>
      </c>
      <c r="E744">
        <v>49630</v>
      </c>
      <c r="F744">
        <v>43064</v>
      </c>
      <c r="G744">
        <v>43061</v>
      </c>
      <c r="H744" t="s">
        <v>20</v>
      </c>
      <c r="I744" t="str">
        <f t="array" ref="I744">IFERROR(_xlfn.XLOOKUP(Tabelle12[[#This Row],[NegotiationID]]&amp;"FinalAccept",Tabelle12[NegotiationID]&amp;Tabelle12[ActionType],Tabelle12[ActionType],,0),_xlfn.XLOOKUP(Tabelle12[[#This Row],[NegotiationID]]&amp;"FinalReject",Tabelle12[NegotiationID]&amp;Tabelle12[ActionType],Tabelle12[ActionType],,0))</f>
        <v>FinalAccept</v>
      </c>
      <c r="J744">
        <v>0.56699999999999995</v>
      </c>
      <c r="K744">
        <v>0.56869999999999998</v>
      </c>
      <c r="L744">
        <v>1.1356999999999999</v>
      </c>
      <c r="M744">
        <v>0.0016999999999999999</v>
      </c>
      <c r="N744">
        <v>37</v>
      </c>
      <c r="O744">
        <v>5827</v>
      </c>
      <c r="P744">
        <v>25</v>
      </c>
      <c r="Q744" s="3" t="s">
        <v>5330</v>
      </c>
    </row>
    <row r="745" ht="14.5" hidden="1">
      <c r="A745" t="e">
        <f t="shared" ca="1" si="583"/>
        <v>#VALUE!</v>
      </c>
      <c r="B745" t="e">
        <f t="array" ref="B745" ca="1">_xlfn.XLOOKUP(Tabelle12[[#This Row],[ExperimentID]]&amp;Tabelle12[[#This Row],[NegotiationID]]&amp;Tabelle12[[#This Row],[MessageID]],ALL_IN_ONE[ExperimentID]&amp;ALL_IN_ONE[NegotiationID]&amp;ALL_IN_ONE[MessageID],ALL_IN_ONE[Gesamt_ID],,0)</f>
        <v>#VALUE!</v>
      </c>
      <c r="C745">
        <v>43102</v>
      </c>
      <c r="D745" t="s">
        <v>4699</v>
      </c>
      <c r="E745">
        <v>43103</v>
      </c>
      <c r="H745" t="s">
        <v>6019</v>
      </c>
      <c r="I745" t="str">
        <f t="array" ref="I745">IFERROR(_xlfn.XLOOKUP(Tabelle12[[#This Row],[NegotiationID]]&amp;"FinalAccept",Tabelle12[NegotiationID]&amp;Tabelle12[ActionType],Tabelle12[ActionType],,0),_xlfn.XLOOKUP(Tabelle12[[#This Row],[NegotiationID]]&amp;"FinalReject",Tabelle12[NegotiationID]&amp;Tabelle12[ActionType],Tabelle12[ActionType],,0))</f>
        <v>FinalAccept</v>
      </c>
      <c r="N745">
        <v>21</v>
      </c>
      <c r="O745">
        <v>1050</v>
      </c>
      <c r="P745">
        <v>12</v>
      </c>
    </row>
    <row r="746" ht="15" customHeight="1">
      <c r="A746" t="e">
        <f t="shared" ca="1" si="583"/>
        <v>#VALUE!</v>
      </c>
      <c r="B746" t="e">
        <f t="array" ref="B746" ca="1">_xlfn.XLOOKUP(Tabelle12[[#This Row],[ExperimentID]]&amp;Tabelle12[[#This Row],[NegotiationID]]&amp;Tabelle12[[#This Row],[MessageID]],ALL_IN_ONE[ExperimentID]&amp;ALL_IN_ONE[NegotiationID]&amp;ALL_IN_ONE[MessageID],ALL_IN_ONE[Gesamt_ID],,0)</f>
        <v>#VALUE!</v>
      </c>
      <c r="C746">
        <v>43102</v>
      </c>
      <c r="D746" t="s">
        <v>4699</v>
      </c>
      <c r="E746">
        <v>47869</v>
      </c>
      <c r="F746">
        <v>43089</v>
      </c>
      <c r="G746">
        <v>43092</v>
      </c>
      <c r="H746" t="s">
        <v>19</v>
      </c>
      <c r="I746" t="str">
        <f t="array" ref="I746">IFERROR(_xlfn.XLOOKUP(Tabelle12[[#This Row],[NegotiationID]]&amp;"FinalAccept",Tabelle12[NegotiationID]&amp;Tabelle12[ActionType],Tabelle12[ActionType],,0),_xlfn.XLOOKUP(Tabelle12[[#This Row],[NegotiationID]]&amp;"FinalReject",Tabelle12[NegotiationID]&amp;Tabelle12[ActionType],Tabelle12[ActionType],,0))</f>
        <v>FinalAccept</v>
      </c>
      <c r="J746">
        <v>1</v>
      </c>
      <c r="K746">
        <v>0.84999999999999998</v>
      </c>
      <c r="L746">
        <v>1.8500000000000001</v>
      </c>
      <c r="M746">
        <v>0.14999999999999999</v>
      </c>
      <c r="N746">
        <v>174</v>
      </c>
      <c r="O746">
        <v>1050</v>
      </c>
      <c r="P746">
        <v>12</v>
      </c>
      <c r="Q746" s="3" t="s">
        <v>5331</v>
      </c>
    </row>
    <row r="747" ht="15" customHeight="1">
      <c r="A747" t="e">
        <f t="shared" ca="1" si="583"/>
        <v>#VALUE!</v>
      </c>
      <c r="B747" t="e">
        <f t="array" ref="B747" ca="1">_xlfn.XLOOKUP(Tabelle12[[#This Row],[ExperimentID]]&amp;Tabelle12[[#This Row],[NegotiationID]]&amp;Tabelle12[[#This Row],[MessageID]],ALL_IN_ONE[ExperimentID]&amp;ALL_IN_ONE[NegotiationID]&amp;ALL_IN_ONE[MessageID],ALL_IN_ONE[Gesamt_ID],,0)</f>
        <v>#VALUE!</v>
      </c>
      <c r="C747">
        <v>43102</v>
      </c>
      <c r="D747" t="s">
        <v>4699</v>
      </c>
      <c r="E747">
        <v>48005</v>
      </c>
      <c r="F747">
        <v>43092</v>
      </c>
      <c r="G747">
        <v>43089</v>
      </c>
      <c r="H747" t="s">
        <v>31</v>
      </c>
      <c r="I747" t="str">
        <f t="array" ref="I747">IFERROR(_xlfn.XLOOKUP(Tabelle12[[#This Row],[NegotiationID]]&amp;"FinalAccept",Tabelle12[NegotiationID]&amp;Tabelle12[ActionType],Tabelle12[ActionType],,0),_xlfn.XLOOKUP(Tabelle12[[#This Row],[NegotiationID]]&amp;"FinalReject",Tabelle12[NegotiationID]&amp;Tabelle12[ActionType],Tabelle12[ActionType],,0))</f>
        <v>FinalAccept</v>
      </c>
      <c r="J747">
        <v>0.84999999999999998</v>
      </c>
      <c r="K747">
        <v>0.92000000000000004</v>
      </c>
      <c r="L747">
        <v>1.77</v>
      </c>
      <c r="M747">
        <v>0.070000000000000007</v>
      </c>
      <c r="N747">
        <v>121</v>
      </c>
      <c r="O747">
        <v>1050</v>
      </c>
      <c r="P747">
        <v>12</v>
      </c>
      <c r="Q747" s="3" t="s">
        <v>5332</v>
      </c>
    </row>
    <row r="748" ht="43.5" hidden="1">
      <c r="A748" t="e">
        <f t="shared" ca="1" si="583"/>
        <v>#VALUE!</v>
      </c>
      <c r="B748" t="e">
        <f t="array" ref="B748" ca="1">_xlfn.XLOOKUP(Tabelle12[[#This Row],[ExperimentID]]&amp;Tabelle12[[#This Row],[NegotiationID]]&amp;Tabelle12[[#This Row],[MessageID]],ALL_IN_ONE[ExperimentID]&amp;ALL_IN_ONE[NegotiationID]&amp;ALL_IN_ONE[MessageID],ALL_IN_ONE[Gesamt_ID],,0)</f>
        <v>#VALUE!</v>
      </c>
      <c r="C748">
        <v>43102</v>
      </c>
      <c r="D748" t="s">
        <v>4699</v>
      </c>
      <c r="E748">
        <v>48007</v>
      </c>
      <c r="F748">
        <v>43089</v>
      </c>
      <c r="G748">
        <v>43092</v>
      </c>
      <c r="H748" t="s">
        <v>22</v>
      </c>
      <c r="I748" t="str">
        <f t="array" ref="I748">IFERROR(_xlfn.XLOOKUP(Tabelle12[[#This Row],[NegotiationID]]&amp;"FinalAccept",Tabelle12[NegotiationID]&amp;Tabelle12[ActionType],Tabelle12[ActionType],,0),_xlfn.XLOOKUP(Tabelle12[[#This Row],[NegotiationID]]&amp;"FinalReject",Tabelle12[NegotiationID]&amp;Tabelle12[ActionType],Tabelle12[ActionType],,0))</f>
        <v>FinalAccept</v>
      </c>
      <c r="N748">
        <v>27</v>
      </c>
      <c r="O748">
        <v>1050</v>
      </c>
      <c r="P748">
        <v>12</v>
      </c>
      <c r="Q748" s="3" t="s">
        <v>6788</v>
      </c>
    </row>
    <row r="749" ht="87" hidden="1">
      <c r="A749" t="e">
        <f t="shared" ca="1" si="583"/>
        <v>#VALUE!</v>
      </c>
      <c r="B749" t="e">
        <f t="array" ref="B749" ca="1">_xlfn.XLOOKUP(Tabelle12[[#This Row],[ExperimentID]]&amp;Tabelle12[[#This Row],[NegotiationID]]&amp;Tabelle12[[#This Row],[MessageID]],ALL_IN_ONE[ExperimentID]&amp;ALL_IN_ONE[NegotiationID]&amp;ALL_IN_ONE[MessageID],ALL_IN_ONE[Gesamt_ID],,0)</f>
        <v>#VALUE!</v>
      </c>
      <c r="C749">
        <v>43102</v>
      </c>
      <c r="D749" t="s">
        <v>4699</v>
      </c>
      <c r="E749">
        <v>48009</v>
      </c>
      <c r="F749">
        <v>43092</v>
      </c>
      <c r="G749">
        <v>43089</v>
      </c>
      <c r="H749" t="s">
        <v>24</v>
      </c>
      <c r="I749" t="str">
        <f t="array" ref="I749">IFERROR(_xlfn.XLOOKUP(Tabelle12[[#This Row],[NegotiationID]]&amp;"FinalAccept",Tabelle12[NegotiationID]&amp;Tabelle12[ActionType],Tabelle12[ActionType],,0),_xlfn.XLOOKUP(Tabelle12[[#This Row],[NegotiationID]]&amp;"FinalReject",Tabelle12[NegotiationID]&amp;Tabelle12[ActionType],Tabelle12[ActionType],,0))</f>
        <v>FinalAccept</v>
      </c>
      <c r="N749">
        <v>61</v>
      </c>
      <c r="O749">
        <v>1050</v>
      </c>
      <c r="P749">
        <v>12</v>
      </c>
      <c r="Q749" s="3" t="s">
        <v>6789</v>
      </c>
    </row>
    <row r="750" ht="15" customHeight="1">
      <c r="A750" t="e">
        <f t="shared" ca="1" si="583"/>
        <v>#VALUE!</v>
      </c>
      <c r="B750" t="e">
        <f t="array" ref="B750" ca="1">_xlfn.XLOOKUP(Tabelle12[[#This Row],[ExperimentID]]&amp;Tabelle12[[#This Row],[NegotiationID]]&amp;Tabelle12[[#This Row],[MessageID]],ALL_IN_ONE[ExperimentID]&amp;ALL_IN_ONE[NegotiationID]&amp;ALL_IN_ONE[MessageID],ALL_IN_ONE[Gesamt_ID],,0)</f>
        <v>#VALUE!</v>
      </c>
      <c r="C750">
        <v>43102</v>
      </c>
      <c r="D750" t="s">
        <v>4699</v>
      </c>
      <c r="E750">
        <v>48013</v>
      </c>
      <c r="F750">
        <v>43089</v>
      </c>
      <c r="G750">
        <v>43092</v>
      </c>
      <c r="H750" t="s">
        <v>31</v>
      </c>
      <c r="I750" t="str">
        <f t="array" ref="I750">IFERROR(_xlfn.XLOOKUP(Tabelle12[[#This Row],[NegotiationID]]&amp;"FinalAccept",Tabelle12[NegotiationID]&amp;Tabelle12[ActionType],Tabelle12[ActionType],,0),_xlfn.XLOOKUP(Tabelle12[[#This Row],[NegotiationID]]&amp;"FinalReject",Tabelle12[NegotiationID]&amp;Tabelle12[ActionType],Tabelle12[ActionType],,0))</f>
        <v>FinalAccept</v>
      </c>
      <c r="J750">
        <v>0.76000000000000001</v>
      </c>
      <c r="K750">
        <v>0.72999999999999998</v>
      </c>
      <c r="L750">
        <v>1.49</v>
      </c>
      <c r="M750">
        <v>0.029999999999999999</v>
      </c>
      <c r="N750">
        <v>60</v>
      </c>
      <c r="O750">
        <v>1050</v>
      </c>
      <c r="P750">
        <v>12</v>
      </c>
      <c r="Q750" s="3" t="s">
        <v>5333</v>
      </c>
    </row>
    <row r="751" ht="72.5" hidden="1">
      <c r="A751" t="e">
        <f t="shared" ca="1" si="583"/>
        <v>#VALUE!</v>
      </c>
      <c r="B751" t="e">
        <f t="array" ref="B751" ca="1">_xlfn.XLOOKUP(Tabelle12[[#This Row],[ExperimentID]]&amp;Tabelle12[[#This Row],[NegotiationID]]&amp;Tabelle12[[#This Row],[MessageID]],ALL_IN_ONE[ExperimentID]&amp;ALL_IN_ONE[NegotiationID]&amp;ALL_IN_ONE[MessageID],ALL_IN_ONE[Gesamt_ID],,0)</f>
        <v>#VALUE!</v>
      </c>
      <c r="C751">
        <v>43102</v>
      </c>
      <c r="D751" t="s">
        <v>4699</v>
      </c>
      <c r="E751">
        <v>48118</v>
      </c>
      <c r="F751">
        <v>43092</v>
      </c>
      <c r="G751">
        <v>43089</v>
      </c>
      <c r="H751" t="s">
        <v>22</v>
      </c>
      <c r="I751" t="str">
        <f t="array" ref="I751">IFERROR(_xlfn.XLOOKUP(Tabelle12[[#This Row],[NegotiationID]]&amp;"FinalAccept",Tabelle12[NegotiationID]&amp;Tabelle12[ActionType],Tabelle12[ActionType],,0),_xlfn.XLOOKUP(Tabelle12[[#This Row],[NegotiationID]]&amp;"FinalReject",Tabelle12[NegotiationID]&amp;Tabelle12[ActionType],Tabelle12[ActionType],,0))</f>
        <v>FinalAccept</v>
      </c>
      <c r="N751">
        <v>46</v>
      </c>
      <c r="O751">
        <v>1050</v>
      </c>
      <c r="P751">
        <v>12</v>
      </c>
      <c r="Q751" s="3" t="s">
        <v>6790</v>
      </c>
    </row>
    <row r="752" ht="15" customHeight="1">
      <c r="A752" t="e">
        <f t="shared" ca="1" si="583"/>
        <v>#VALUE!</v>
      </c>
      <c r="B752" t="e">
        <f t="array" ref="B752" ca="1">_xlfn.XLOOKUP(Tabelle12[[#This Row],[ExperimentID]]&amp;Tabelle12[[#This Row],[NegotiationID]]&amp;Tabelle12[[#This Row],[MessageID]],ALL_IN_ONE[ExperimentID]&amp;ALL_IN_ONE[NegotiationID]&amp;ALL_IN_ONE[MessageID],ALL_IN_ONE[Gesamt_ID],,0)</f>
        <v>#VALUE!</v>
      </c>
      <c r="C752">
        <v>43102</v>
      </c>
      <c r="D752" t="s">
        <v>4699</v>
      </c>
      <c r="E752">
        <v>48301</v>
      </c>
      <c r="F752">
        <v>43089</v>
      </c>
      <c r="G752">
        <v>43092</v>
      </c>
      <c r="H752" t="s">
        <v>31</v>
      </c>
      <c r="I752" t="str">
        <f t="array" ref="I752">IFERROR(_xlfn.XLOOKUP(Tabelle12[[#This Row],[NegotiationID]]&amp;"FinalAccept",Tabelle12[NegotiationID]&amp;Tabelle12[ActionType],Tabelle12[ActionType],,0),_xlfn.XLOOKUP(Tabelle12[[#This Row],[NegotiationID]]&amp;"FinalReject",Tabelle12[NegotiationID]&amp;Tabelle12[ActionType],Tabelle12[ActionType],,0))</f>
        <v>FinalAccept</v>
      </c>
      <c r="J752">
        <v>0.60999999999999999</v>
      </c>
      <c r="K752">
        <v>0.55000000000000004</v>
      </c>
      <c r="L752">
        <v>1.1599999999999999</v>
      </c>
      <c r="M752">
        <v>0.059999999999999998</v>
      </c>
      <c r="N752">
        <v>108</v>
      </c>
      <c r="O752">
        <v>1050</v>
      </c>
      <c r="P752">
        <v>12</v>
      </c>
      <c r="Q752" s="3" t="s">
        <v>5334</v>
      </c>
    </row>
    <row r="753" ht="15" customHeight="1">
      <c r="A753" t="e">
        <f t="shared" ca="1" si="583"/>
        <v>#VALUE!</v>
      </c>
      <c r="B753" t="e">
        <f t="array" ref="B753" ca="1">_xlfn.XLOOKUP(Tabelle12[[#This Row],[ExperimentID]]&amp;Tabelle12[[#This Row],[NegotiationID]]&amp;Tabelle12[[#This Row],[MessageID]],ALL_IN_ONE[ExperimentID]&amp;ALL_IN_ONE[NegotiationID]&amp;ALL_IN_ONE[MessageID],ALL_IN_ONE[Gesamt_ID],,0)</f>
        <v>#VALUE!</v>
      </c>
      <c r="C753">
        <v>43102</v>
      </c>
      <c r="D753" t="s">
        <v>4699</v>
      </c>
      <c r="E753">
        <v>48435</v>
      </c>
      <c r="F753">
        <v>43092</v>
      </c>
      <c r="G753">
        <v>43089</v>
      </c>
      <c r="H753" t="s">
        <v>31</v>
      </c>
      <c r="I753" t="str">
        <f t="array" ref="I753">IFERROR(_xlfn.XLOOKUP(Tabelle12[[#This Row],[NegotiationID]]&amp;"FinalAccept",Tabelle12[NegotiationID]&amp;Tabelle12[ActionType],Tabelle12[ActionType],,0),_xlfn.XLOOKUP(Tabelle12[[#This Row],[NegotiationID]]&amp;"FinalReject",Tabelle12[NegotiationID]&amp;Tabelle12[ActionType],Tabelle12[ActionType],,0))</f>
        <v>FinalAccept</v>
      </c>
      <c r="J753">
        <v>0.67600000000000005</v>
      </c>
      <c r="K753">
        <v>0.55000000000000004</v>
      </c>
      <c r="L753">
        <v>1.226</v>
      </c>
      <c r="M753">
        <v>0.126</v>
      </c>
      <c r="N753">
        <v>131</v>
      </c>
      <c r="O753">
        <v>1050</v>
      </c>
      <c r="P753">
        <v>12</v>
      </c>
      <c r="Q753" s="3" t="s">
        <v>5335</v>
      </c>
    </row>
    <row r="754" ht="15" customHeight="1">
      <c r="A754" t="e">
        <f t="shared" ca="1" si="583"/>
        <v>#VALUE!</v>
      </c>
      <c r="B754" t="e">
        <f t="array" ref="B754" ca="1">_xlfn.XLOOKUP(Tabelle12[[#This Row],[ExperimentID]]&amp;Tabelle12[[#This Row],[NegotiationID]]&amp;Tabelle12[[#This Row],[MessageID]],ALL_IN_ONE[ExperimentID]&amp;ALL_IN_ONE[NegotiationID]&amp;ALL_IN_ONE[MessageID],ALL_IN_ONE[Gesamt_ID],,0)</f>
        <v>#VALUE!</v>
      </c>
      <c r="C754">
        <v>43102</v>
      </c>
      <c r="D754" t="s">
        <v>4699</v>
      </c>
      <c r="E754">
        <v>48906</v>
      </c>
      <c r="F754">
        <v>43089</v>
      </c>
      <c r="G754">
        <v>43092</v>
      </c>
      <c r="H754" t="s">
        <v>31</v>
      </c>
      <c r="I754" t="str">
        <f t="array" ref="I754">IFERROR(_xlfn.XLOOKUP(Tabelle12[[#This Row],[NegotiationID]]&amp;"FinalAccept",Tabelle12[NegotiationID]&amp;Tabelle12[ActionType],Tabelle12[ActionType],,0),_xlfn.XLOOKUP(Tabelle12[[#This Row],[NegotiationID]]&amp;"FinalReject",Tabelle12[NegotiationID]&amp;Tabelle12[ActionType],Tabelle12[ActionType],,0))</f>
        <v>FinalAccept</v>
      </c>
      <c r="J754">
        <v>0.65669999999999995</v>
      </c>
      <c r="K754">
        <v>0.59599999999999997</v>
      </c>
      <c r="L754">
        <v>1.2526999999999999</v>
      </c>
      <c r="M754">
        <v>0.060699999999999997</v>
      </c>
      <c r="N754">
        <v>123</v>
      </c>
      <c r="O754">
        <v>1050</v>
      </c>
      <c r="P754">
        <v>12</v>
      </c>
      <c r="Q754" s="3" t="s">
        <v>5336</v>
      </c>
    </row>
    <row r="755" ht="15" customHeight="1">
      <c r="A755" t="e">
        <f t="shared" ca="1" si="583"/>
        <v>#VALUE!</v>
      </c>
      <c r="B755" t="e">
        <f t="array" ref="B755" ca="1">_xlfn.XLOOKUP(Tabelle12[[#This Row],[ExperimentID]]&amp;Tabelle12[[#This Row],[NegotiationID]]&amp;Tabelle12[[#This Row],[MessageID]],ALL_IN_ONE[ExperimentID]&amp;ALL_IN_ONE[NegotiationID]&amp;ALL_IN_ONE[MessageID],ALL_IN_ONE[Gesamt_ID],,0)</f>
        <v>#VALUE!</v>
      </c>
      <c r="C755">
        <v>43102</v>
      </c>
      <c r="D755" t="s">
        <v>4699</v>
      </c>
      <c r="E755">
        <v>49338</v>
      </c>
      <c r="F755">
        <v>43092</v>
      </c>
      <c r="G755">
        <v>43089</v>
      </c>
      <c r="H755" t="s">
        <v>31</v>
      </c>
      <c r="I755" t="str">
        <f t="array" ref="I755">IFERROR(_xlfn.XLOOKUP(Tabelle12[[#This Row],[NegotiationID]]&amp;"FinalAccept",Tabelle12[NegotiationID]&amp;Tabelle12[ActionType],Tabelle12[ActionType],,0),_xlfn.XLOOKUP(Tabelle12[[#This Row],[NegotiationID]]&amp;"FinalReject",Tabelle12[NegotiationID]&amp;Tabelle12[ActionType],Tabelle12[ActionType],,0))</f>
        <v>FinalAccept</v>
      </c>
      <c r="J755">
        <v>0.63600000000000001</v>
      </c>
      <c r="K755">
        <v>0.60329999999999995</v>
      </c>
      <c r="L755">
        <v>1.2393000000000001</v>
      </c>
      <c r="M755">
        <v>0.0327</v>
      </c>
      <c r="N755">
        <v>139</v>
      </c>
      <c r="O755">
        <v>1050</v>
      </c>
      <c r="P755">
        <v>12</v>
      </c>
      <c r="Q755" s="3" t="s">
        <v>5337</v>
      </c>
    </row>
    <row r="756" ht="15" customHeight="1">
      <c r="A756" t="e">
        <f t="shared" ca="1" si="583"/>
        <v>#VALUE!</v>
      </c>
      <c r="B756" t="e">
        <f t="array" ref="B756" ca="1">_xlfn.XLOOKUP(Tabelle12[[#This Row],[ExperimentID]]&amp;Tabelle12[[#This Row],[NegotiationID]]&amp;Tabelle12[[#This Row],[MessageID]],ALL_IN_ONE[ExperimentID]&amp;ALL_IN_ONE[NegotiationID]&amp;ALL_IN_ONE[MessageID],ALL_IN_ONE[Gesamt_ID],,0)</f>
        <v>#VALUE!</v>
      </c>
      <c r="C756">
        <v>43102</v>
      </c>
      <c r="D756" t="s">
        <v>4699</v>
      </c>
      <c r="E756">
        <v>49580</v>
      </c>
      <c r="F756">
        <v>43089</v>
      </c>
      <c r="G756">
        <v>43092</v>
      </c>
      <c r="H756" t="s">
        <v>20</v>
      </c>
      <c r="I756" t="str">
        <f t="array" ref="I756">IFERROR(_xlfn.XLOOKUP(Tabelle12[[#This Row],[NegotiationID]]&amp;"FinalAccept",Tabelle12[NegotiationID]&amp;Tabelle12[ActionType],Tabelle12[ActionType],,0),_xlfn.XLOOKUP(Tabelle12[[#This Row],[NegotiationID]]&amp;"FinalReject",Tabelle12[NegotiationID]&amp;Tabelle12[ActionType],Tabelle12[ActionType],,0))</f>
        <v>FinalAccept</v>
      </c>
      <c r="J756">
        <v>0.60329999999999995</v>
      </c>
      <c r="K756">
        <v>0.63600000000000001</v>
      </c>
      <c r="L756">
        <v>1.2393000000000001</v>
      </c>
      <c r="M756">
        <v>0.0327</v>
      </c>
      <c r="N756">
        <v>39</v>
      </c>
      <c r="O756">
        <v>1050</v>
      </c>
      <c r="P756">
        <v>12</v>
      </c>
      <c r="Q756" s="3" t="s">
        <v>5338</v>
      </c>
    </row>
    <row r="757" ht="14.5" hidden="1">
      <c r="A757" t="e">
        <f t="shared" ca="1" si="583"/>
        <v>#VALUE!</v>
      </c>
      <c r="B757" t="e">
        <f t="array" ref="B757" ca="1">_xlfn.XLOOKUP(Tabelle12[[#This Row],[ExperimentID]]&amp;Tabelle12[[#This Row],[NegotiationID]]&amp;Tabelle12[[#This Row],[MessageID]],ALL_IN_ONE[ExperimentID]&amp;ALL_IN_ONE[NegotiationID]&amp;ALL_IN_ONE[MessageID],ALL_IN_ONE[Gesamt_ID],,0)</f>
        <v>#VALUE!</v>
      </c>
      <c r="C757">
        <v>43130</v>
      </c>
      <c r="D757" t="s">
        <v>4699</v>
      </c>
      <c r="E757">
        <v>43131</v>
      </c>
      <c r="H757" t="s">
        <v>6019</v>
      </c>
      <c r="I757" t="e">
        <f t="array" ref="I757">IFERROR(_xlfn.XLOOKUP(Tabelle12[[#This Row],[NegotiationID]]&amp;"FinalAccept",Tabelle12[NegotiationID]&amp;Tabelle12[ActionType],Tabelle12[ActionType],,0),_xlfn.XLOOKUP(Tabelle12[[#This Row],[NegotiationID]]&amp;"FinalReject",Tabelle12[NegotiationID]&amp;Tabelle12[ActionType],Tabelle12[ActionType],,0))</f>
        <v>#N/A</v>
      </c>
      <c r="N757">
        <v>21</v>
      </c>
      <c r="O757">
        <v>396</v>
      </c>
      <c r="P757">
        <v>3</v>
      </c>
    </row>
    <row r="758" ht="15" hidden="1" customHeight="1">
      <c r="A758" t="e">
        <f t="shared" ca="1" si="583"/>
        <v>#VALUE!</v>
      </c>
      <c r="B758" t="e">
        <f t="array" ref="B758" ca="1">_xlfn.XLOOKUP(Tabelle12[[#This Row],[ExperimentID]]&amp;Tabelle12[[#This Row],[NegotiationID]]&amp;Tabelle12[[#This Row],[MessageID]],ALL_IN_ONE[ExperimentID]&amp;ALL_IN_ONE[NegotiationID]&amp;ALL_IN_ONE[MessageID],ALL_IN_ONE[Gesamt_ID],,0)</f>
        <v>#VALUE!</v>
      </c>
      <c r="C758">
        <v>43130</v>
      </c>
      <c r="D758" t="s">
        <v>4699</v>
      </c>
      <c r="E758">
        <v>48087</v>
      </c>
      <c r="F758">
        <v>43117</v>
      </c>
      <c r="G758">
        <v>43120</v>
      </c>
      <c r="H758" t="s">
        <v>158</v>
      </c>
      <c r="I758" t="e">
        <f t="array" ref="I758">IFERROR(_xlfn.XLOOKUP(Tabelle12[[#This Row],[NegotiationID]]&amp;"FinalAccept",Tabelle12[NegotiationID]&amp;Tabelle12[ActionType],Tabelle12[ActionType],,0),_xlfn.XLOOKUP(Tabelle12[[#This Row],[NegotiationID]]&amp;"FinalReject",Tabelle12[NegotiationID]&amp;Tabelle12[ActionType],Tabelle12[ActionType],,0))</f>
        <v>#N/A</v>
      </c>
      <c r="J758">
        <v>0.94669999999999999</v>
      </c>
      <c r="K758">
        <v>0.040000000000000001</v>
      </c>
      <c r="L758">
        <v>0.98670000000000002</v>
      </c>
      <c r="M758">
        <v>0.90669999999999995</v>
      </c>
      <c r="N758">
        <v>220</v>
      </c>
      <c r="O758">
        <v>396</v>
      </c>
      <c r="P758">
        <v>3</v>
      </c>
      <c r="Q758" s="3" t="s">
        <v>6791</v>
      </c>
    </row>
    <row r="759" ht="15" hidden="1" customHeight="1">
      <c r="A759" t="e">
        <f t="shared" ca="1" si="583"/>
        <v>#VALUE!</v>
      </c>
      <c r="B759" t="e">
        <f t="array" ref="B759" ca="1">_xlfn.XLOOKUP(Tabelle12[[#This Row],[ExperimentID]]&amp;Tabelle12[[#This Row],[NegotiationID]]&amp;Tabelle12[[#This Row],[MessageID]],ALL_IN_ONE[ExperimentID]&amp;ALL_IN_ONE[NegotiationID]&amp;ALL_IN_ONE[MessageID],ALL_IN_ONE[Gesamt_ID],,0)</f>
        <v>#VALUE!</v>
      </c>
      <c r="C759">
        <v>43130</v>
      </c>
      <c r="D759" t="s">
        <v>4699</v>
      </c>
      <c r="E759">
        <v>48124</v>
      </c>
      <c r="F759">
        <v>43120</v>
      </c>
      <c r="G759">
        <v>43117</v>
      </c>
      <c r="H759" t="s">
        <v>31</v>
      </c>
      <c r="I759" t="e">
        <f t="array" ref="I759">IFERROR(_xlfn.XLOOKUP(Tabelle12[[#This Row],[NegotiationID]]&amp;"FinalAccept",Tabelle12[NegotiationID]&amp;Tabelle12[ActionType],Tabelle12[ActionType],,0),_xlfn.XLOOKUP(Tabelle12[[#This Row],[NegotiationID]]&amp;"FinalReject",Tabelle12[NegotiationID]&amp;Tabelle12[ActionType],Tabelle12[ActionType],,0))</f>
        <v>#N/A</v>
      </c>
      <c r="J759">
        <v>0.81000000000000005</v>
      </c>
      <c r="K759">
        <v>0.30330000000000001</v>
      </c>
      <c r="L759">
        <v>1.1133</v>
      </c>
      <c r="M759">
        <v>0.50670000000000004</v>
      </c>
      <c r="N759">
        <v>155</v>
      </c>
      <c r="O759">
        <v>396</v>
      </c>
      <c r="P759">
        <v>3</v>
      </c>
      <c r="Q759" s="3" t="s">
        <v>6792</v>
      </c>
    </row>
    <row r="760" ht="14.5" hidden="1">
      <c r="A760" t="e">
        <f t="shared" ca="1" si="583"/>
        <v>#VALUE!</v>
      </c>
      <c r="B760" t="e">
        <f t="array" ref="B760" ca="1">_xlfn.XLOOKUP(Tabelle12[[#This Row],[ExperimentID]]&amp;Tabelle12[[#This Row],[NegotiationID]]&amp;Tabelle12[[#This Row],[MessageID]],ALL_IN_ONE[ExperimentID]&amp;ALL_IN_ONE[NegotiationID]&amp;ALL_IN_ONE[MessageID],ALL_IN_ONE[Gesamt_ID],,0)</f>
        <v>#VALUE!</v>
      </c>
      <c r="C760">
        <v>43158</v>
      </c>
      <c r="D760" t="s">
        <v>4699</v>
      </c>
      <c r="E760">
        <v>43159</v>
      </c>
      <c r="H760" t="s">
        <v>6019</v>
      </c>
      <c r="I760" t="str">
        <f t="array" ref="I760">IFERROR(_xlfn.XLOOKUP(Tabelle12[[#This Row],[NegotiationID]]&amp;"FinalAccept",Tabelle12[NegotiationID]&amp;Tabelle12[ActionType],Tabelle12[ActionType],,0),_xlfn.XLOOKUP(Tabelle12[[#This Row],[NegotiationID]]&amp;"FinalReject",Tabelle12[NegotiationID]&amp;Tabelle12[ActionType],Tabelle12[ActionType],,0))</f>
        <v>FinalAccept</v>
      </c>
      <c r="N760">
        <v>21</v>
      </c>
      <c r="O760">
        <v>1400</v>
      </c>
      <c r="P760">
        <v>10</v>
      </c>
    </row>
    <row r="761" ht="15" customHeight="1">
      <c r="A761" t="e">
        <f t="shared" ca="1" si="583"/>
        <v>#VALUE!</v>
      </c>
      <c r="B761" t="e">
        <f t="array" ref="B761" ca="1">_xlfn.XLOOKUP(Tabelle12[[#This Row],[ExperimentID]]&amp;Tabelle12[[#This Row],[NegotiationID]]&amp;Tabelle12[[#This Row],[MessageID]],ALL_IN_ONE[ExperimentID]&amp;ALL_IN_ONE[NegotiationID]&amp;ALL_IN_ONE[MessageID],ALL_IN_ONE[Gesamt_ID],,0)</f>
        <v>#VALUE!</v>
      </c>
      <c r="C761">
        <v>43158</v>
      </c>
      <c r="D761" t="s">
        <v>4699</v>
      </c>
      <c r="E761">
        <v>47697</v>
      </c>
      <c r="F761">
        <v>43145</v>
      </c>
      <c r="G761">
        <v>43148</v>
      </c>
      <c r="H761" t="s">
        <v>19</v>
      </c>
      <c r="I761" t="str">
        <f t="array" ref="I761">IFERROR(_xlfn.XLOOKUP(Tabelle12[[#This Row],[NegotiationID]]&amp;"FinalAccept",Tabelle12[NegotiationID]&amp;Tabelle12[ActionType],Tabelle12[ActionType],,0),_xlfn.XLOOKUP(Tabelle12[[#This Row],[NegotiationID]]&amp;"FinalReject",Tabelle12[NegotiationID]&amp;Tabelle12[ActionType],Tabelle12[ActionType],,0))</f>
        <v>FinalAccept</v>
      </c>
      <c r="J761">
        <v>1</v>
      </c>
      <c r="K761">
        <v>0</v>
      </c>
      <c r="L761">
        <v>1</v>
      </c>
      <c r="M761">
        <v>1</v>
      </c>
      <c r="N761">
        <v>301</v>
      </c>
      <c r="O761">
        <v>1400</v>
      </c>
      <c r="P761">
        <v>10</v>
      </c>
      <c r="Q761" s="3" t="s">
        <v>5339</v>
      </c>
    </row>
    <row r="762" ht="15" customHeight="1">
      <c r="A762" t="e">
        <f t="shared" ca="1" si="583"/>
        <v>#VALUE!</v>
      </c>
      <c r="B762" t="e">
        <f t="array" ref="B762" ca="1">_xlfn.XLOOKUP(Tabelle12[[#This Row],[ExperimentID]]&amp;Tabelle12[[#This Row],[NegotiationID]]&amp;Tabelle12[[#This Row],[MessageID]],ALL_IN_ONE[ExperimentID]&amp;ALL_IN_ONE[NegotiationID]&amp;ALL_IN_ONE[MessageID],ALL_IN_ONE[Gesamt_ID],,0)</f>
        <v>#VALUE!</v>
      </c>
      <c r="C762">
        <v>43158</v>
      </c>
      <c r="D762" t="s">
        <v>4699</v>
      </c>
      <c r="E762">
        <v>48006</v>
      </c>
      <c r="F762">
        <v>43148</v>
      </c>
      <c r="G762">
        <v>43145</v>
      </c>
      <c r="H762" t="s">
        <v>31</v>
      </c>
      <c r="I762" t="str">
        <f t="array" ref="I762">IFERROR(_xlfn.XLOOKUP(Tabelle12[[#This Row],[NegotiationID]]&amp;"FinalAccept",Tabelle12[NegotiationID]&amp;Tabelle12[ActionType],Tabelle12[ActionType],,0),_xlfn.XLOOKUP(Tabelle12[[#This Row],[NegotiationID]]&amp;"FinalReject",Tabelle12[NegotiationID]&amp;Tabelle12[ActionType],Tabelle12[ActionType],,0))</f>
        <v>FinalAccept</v>
      </c>
      <c r="J762">
        <v>1</v>
      </c>
      <c r="K762">
        <v>0</v>
      </c>
      <c r="L762">
        <v>1</v>
      </c>
      <c r="M762">
        <v>1</v>
      </c>
      <c r="N762">
        <v>138</v>
      </c>
      <c r="O762">
        <v>1400</v>
      </c>
      <c r="P762">
        <v>10</v>
      </c>
      <c r="Q762" s="3" t="s">
        <v>5340</v>
      </c>
    </row>
    <row r="763" ht="15" customHeight="1">
      <c r="A763" t="e">
        <f t="shared" ca="1" si="583"/>
        <v>#VALUE!</v>
      </c>
      <c r="B763" t="e">
        <f t="array" ref="B763" ca="1">_xlfn.XLOOKUP(Tabelle12[[#This Row],[ExperimentID]]&amp;Tabelle12[[#This Row],[NegotiationID]]&amp;Tabelle12[[#This Row],[MessageID]],ALL_IN_ONE[ExperimentID]&amp;ALL_IN_ONE[NegotiationID]&amp;ALL_IN_ONE[MessageID],ALL_IN_ONE[Gesamt_ID],,0)</f>
        <v>#VALUE!</v>
      </c>
      <c r="C763">
        <v>43158</v>
      </c>
      <c r="D763" t="s">
        <v>4699</v>
      </c>
      <c r="E763">
        <v>48257</v>
      </c>
      <c r="F763">
        <v>43145</v>
      </c>
      <c r="G763">
        <v>43148</v>
      </c>
      <c r="H763" t="s">
        <v>31</v>
      </c>
      <c r="I763" t="str">
        <f t="array" ref="I763">IFERROR(_xlfn.XLOOKUP(Tabelle12[[#This Row],[NegotiationID]]&amp;"FinalAccept",Tabelle12[NegotiationID]&amp;Tabelle12[ActionType],Tabelle12[ActionType],,0),_xlfn.XLOOKUP(Tabelle12[[#This Row],[NegotiationID]]&amp;"FinalReject",Tabelle12[NegotiationID]&amp;Tabelle12[ActionType],Tabelle12[ActionType],,0))</f>
        <v>FinalAccept</v>
      </c>
      <c r="J763">
        <v>0.90000000000000002</v>
      </c>
      <c r="K763">
        <v>0.251</v>
      </c>
      <c r="L763">
        <v>1.151</v>
      </c>
      <c r="M763">
        <v>0.64900000000000002</v>
      </c>
      <c r="N763">
        <v>183</v>
      </c>
      <c r="O763">
        <v>1400</v>
      </c>
      <c r="P763">
        <v>10</v>
      </c>
      <c r="Q763" s="3" t="s">
        <v>5341</v>
      </c>
    </row>
    <row r="764" ht="15" customHeight="1">
      <c r="A764" t="e">
        <f t="shared" ca="1" si="583"/>
        <v>#VALUE!</v>
      </c>
      <c r="B764" t="e">
        <f t="array" ref="B764" ca="1">_xlfn.XLOOKUP(Tabelle12[[#This Row],[ExperimentID]]&amp;Tabelle12[[#This Row],[NegotiationID]]&amp;Tabelle12[[#This Row],[MessageID]],ALL_IN_ONE[ExperimentID]&amp;ALL_IN_ONE[NegotiationID]&amp;ALL_IN_ONE[MessageID],ALL_IN_ONE[Gesamt_ID],,0)</f>
        <v>#VALUE!</v>
      </c>
      <c r="C764">
        <v>43158</v>
      </c>
      <c r="D764" t="s">
        <v>4699</v>
      </c>
      <c r="E764">
        <v>48438</v>
      </c>
      <c r="F764">
        <v>43148</v>
      </c>
      <c r="G764">
        <v>43145</v>
      </c>
      <c r="H764" t="s">
        <v>31</v>
      </c>
      <c r="I764" t="str">
        <f t="array" ref="I764">IFERROR(_xlfn.XLOOKUP(Tabelle12[[#This Row],[NegotiationID]]&amp;"FinalAccept",Tabelle12[NegotiationID]&amp;Tabelle12[ActionType],Tabelle12[ActionType],,0),_xlfn.XLOOKUP(Tabelle12[[#This Row],[NegotiationID]]&amp;"FinalReject",Tabelle12[NegotiationID]&amp;Tabelle12[ActionType],Tabelle12[ActionType],,0))</f>
        <v>FinalAccept</v>
      </c>
      <c r="J764">
        <v>0.59599999999999997</v>
      </c>
      <c r="K764">
        <v>0.46250000000000002</v>
      </c>
      <c r="L764">
        <v>1.0585</v>
      </c>
      <c r="M764">
        <v>0.13350000000000001</v>
      </c>
      <c r="N764">
        <v>170</v>
      </c>
      <c r="O764">
        <v>1400</v>
      </c>
      <c r="P764">
        <v>10</v>
      </c>
      <c r="Q764" s="3" t="s">
        <v>5342</v>
      </c>
    </row>
    <row r="765" ht="15" customHeight="1">
      <c r="A765" t="e">
        <f t="shared" ca="1" si="583"/>
        <v>#VALUE!</v>
      </c>
      <c r="B765" t="e">
        <f t="array" ref="B765" ca="1">_xlfn.XLOOKUP(Tabelle12[[#This Row],[ExperimentID]]&amp;Tabelle12[[#This Row],[NegotiationID]]&amp;Tabelle12[[#This Row],[MessageID]],ALL_IN_ONE[ExperimentID]&amp;ALL_IN_ONE[NegotiationID]&amp;ALL_IN_ONE[MessageID],ALL_IN_ONE[Gesamt_ID],,0)</f>
        <v>#VALUE!</v>
      </c>
      <c r="C765">
        <v>43158</v>
      </c>
      <c r="D765" t="s">
        <v>4699</v>
      </c>
      <c r="E765">
        <v>48644</v>
      </c>
      <c r="F765">
        <v>43145</v>
      </c>
      <c r="G765">
        <v>43148</v>
      </c>
      <c r="H765" t="s">
        <v>31</v>
      </c>
      <c r="I765" t="str">
        <f t="array" ref="I765">IFERROR(_xlfn.XLOOKUP(Tabelle12[[#This Row],[NegotiationID]]&amp;"FinalAccept",Tabelle12[NegotiationID]&amp;Tabelle12[ActionType],Tabelle12[ActionType],,0),_xlfn.XLOOKUP(Tabelle12[[#This Row],[NegotiationID]]&amp;"FinalReject",Tabelle12[NegotiationID]&amp;Tabelle12[ActionType],Tabelle12[ActionType],,0))</f>
        <v>FinalAccept</v>
      </c>
      <c r="J765">
        <v>0.69930000000000003</v>
      </c>
      <c r="K765">
        <v>0.56399999999999995</v>
      </c>
      <c r="L765">
        <v>1.2633000000000001</v>
      </c>
      <c r="M765">
        <v>0.1353</v>
      </c>
      <c r="N765">
        <v>204</v>
      </c>
      <c r="O765">
        <v>1400</v>
      </c>
      <c r="P765">
        <v>10</v>
      </c>
      <c r="Q765" s="3" t="s">
        <v>5343</v>
      </c>
    </row>
    <row r="766" ht="15" customHeight="1">
      <c r="A766" t="e">
        <f t="shared" ca="1" si="583"/>
        <v>#VALUE!</v>
      </c>
      <c r="B766" t="e">
        <f t="array" ref="B766" ca="1">_xlfn.XLOOKUP(Tabelle12[[#This Row],[ExperimentID]]&amp;Tabelle12[[#This Row],[NegotiationID]]&amp;Tabelle12[[#This Row],[MessageID]],ALL_IN_ONE[ExperimentID]&amp;ALL_IN_ONE[NegotiationID]&amp;ALL_IN_ONE[MessageID],ALL_IN_ONE[Gesamt_ID],,0)</f>
        <v>#VALUE!</v>
      </c>
      <c r="C766">
        <v>43158</v>
      </c>
      <c r="D766" t="s">
        <v>4699</v>
      </c>
      <c r="E766">
        <v>48817</v>
      </c>
      <c r="F766">
        <v>43148</v>
      </c>
      <c r="G766">
        <v>43145</v>
      </c>
      <c r="H766" t="s">
        <v>31</v>
      </c>
      <c r="I766" t="str">
        <f t="array" ref="I766">IFERROR(_xlfn.XLOOKUP(Tabelle12[[#This Row],[NegotiationID]]&amp;"FinalAccept",Tabelle12[NegotiationID]&amp;Tabelle12[ActionType],Tabelle12[ActionType],,0),_xlfn.XLOOKUP(Tabelle12[[#This Row],[NegotiationID]]&amp;"FinalReject",Tabelle12[NegotiationID]&amp;Tabelle12[ActionType],Tabelle12[ActionType],,0))</f>
        <v>FinalAccept</v>
      </c>
      <c r="J766">
        <v>0.63600000000000001</v>
      </c>
      <c r="K766">
        <v>0.60329999999999995</v>
      </c>
      <c r="L766">
        <v>1.2393000000000001</v>
      </c>
      <c r="M766">
        <v>0.0327</v>
      </c>
      <c r="N766">
        <v>126</v>
      </c>
      <c r="O766">
        <v>1400</v>
      </c>
      <c r="P766">
        <v>10</v>
      </c>
      <c r="Q766" s="3" t="s">
        <v>5344</v>
      </c>
    </row>
    <row r="767" ht="15" customHeight="1">
      <c r="A767" t="e">
        <f t="shared" ca="1" si="583"/>
        <v>#VALUE!</v>
      </c>
      <c r="B767" t="e">
        <f t="array" ref="B767" ca="1">_xlfn.XLOOKUP(Tabelle12[[#This Row],[ExperimentID]]&amp;Tabelle12[[#This Row],[NegotiationID]]&amp;Tabelle12[[#This Row],[MessageID]],ALL_IN_ONE[ExperimentID]&amp;ALL_IN_ONE[NegotiationID]&amp;ALL_IN_ONE[MessageID],ALL_IN_ONE[Gesamt_ID],,0)</f>
        <v>#VALUE!</v>
      </c>
      <c r="C767">
        <v>43158</v>
      </c>
      <c r="D767" t="s">
        <v>4699</v>
      </c>
      <c r="E767">
        <v>48832</v>
      </c>
      <c r="F767">
        <v>43145</v>
      </c>
      <c r="G767">
        <v>43148</v>
      </c>
      <c r="H767" t="s">
        <v>31</v>
      </c>
      <c r="I767" t="str">
        <f t="array" ref="I767">IFERROR(_xlfn.XLOOKUP(Tabelle12[[#This Row],[NegotiationID]]&amp;"FinalAccept",Tabelle12[NegotiationID]&amp;Tabelle12[ActionType],Tabelle12[ActionType],,0),_xlfn.XLOOKUP(Tabelle12[[#This Row],[NegotiationID]]&amp;"FinalReject",Tabelle12[NegotiationID]&amp;Tabelle12[ActionType],Tabelle12[ActionType],,0))</f>
        <v>FinalAccept</v>
      </c>
      <c r="J767">
        <v>0.64600000000000002</v>
      </c>
      <c r="K767">
        <v>0.60399999999999998</v>
      </c>
      <c r="L767">
        <v>1.25</v>
      </c>
      <c r="M767">
        <v>0.042000000000000003</v>
      </c>
      <c r="N767">
        <v>147</v>
      </c>
      <c r="O767">
        <v>1400</v>
      </c>
      <c r="P767">
        <v>10</v>
      </c>
      <c r="Q767" s="3" t="s">
        <v>5345</v>
      </c>
    </row>
    <row r="768" ht="15" customHeight="1">
      <c r="A768" t="e">
        <f t="shared" ca="1" si="583"/>
        <v>#VALUE!</v>
      </c>
      <c r="B768" t="e">
        <f t="array" ref="B768" ca="1">_xlfn.XLOOKUP(Tabelle12[[#This Row],[ExperimentID]]&amp;Tabelle12[[#This Row],[NegotiationID]]&amp;Tabelle12[[#This Row],[MessageID]],ALL_IN_ONE[ExperimentID]&amp;ALL_IN_ONE[NegotiationID]&amp;ALL_IN_ONE[MessageID],ALL_IN_ONE[Gesamt_ID],,0)</f>
        <v>#VALUE!</v>
      </c>
      <c r="C768">
        <v>43158</v>
      </c>
      <c r="D768" t="s">
        <v>4699</v>
      </c>
      <c r="E768">
        <v>49332</v>
      </c>
      <c r="F768">
        <v>43148</v>
      </c>
      <c r="G768">
        <v>43145</v>
      </c>
      <c r="H768" t="s">
        <v>31</v>
      </c>
      <c r="I768" t="str">
        <f t="array" ref="I768">IFERROR(_xlfn.XLOOKUP(Tabelle12[[#This Row],[NegotiationID]]&amp;"FinalAccept",Tabelle12[NegotiationID]&amp;Tabelle12[ActionType],Tabelle12[ActionType],,0),_xlfn.XLOOKUP(Tabelle12[[#This Row],[NegotiationID]]&amp;"FinalReject",Tabelle12[NegotiationID]&amp;Tabelle12[ActionType],Tabelle12[ActionType],,0))</f>
        <v>FinalAccept</v>
      </c>
      <c r="J768">
        <v>0.61599999999999999</v>
      </c>
      <c r="K768">
        <v>0.63</v>
      </c>
      <c r="L768">
        <v>1.246</v>
      </c>
      <c r="M768">
        <v>0.014</v>
      </c>
      <c r="N768">
        <v>90</v>
      </c>
      <c r="O768">
        <v>1400</v>
      </c>
      <c r="P768">
        <v>10</v>
      </c>
      <c r="Q768" s="3" t="s">
        <v>5346</v>
      </c>
    </row>
    <row r="769" ht="15" customHeight="1">
      <c r="A769" t="e">
        <f t="shared" ca="1" si="583"/>
        <v>#VALUE!</v>
      </c>
      <c r="B769" t="e">
        <f t="array" ref="B769" ca="1">_xlfn.XLOOKUP(Tabelle12[[#This Row],[ExperimentID]]&amp;Tabelle12[[#This Row],[NegotiationID]]&amp;Tabelle12[[#This Row],[MessageID]],ALL_IN_ONE[ExperimentID]&amp;ALL_IN_ONE[NegotiationID]&amp;ALL_IN_ONE[MessageID],ALL_IN_ONE[Gesamt_ID],,0)</f>
        <v>#VALUE!</v>
      </c>
      <c r="C769">
        <v>43158</v>
      </c>
      <c r="D769" t="s">
        <v>4699</v>
      </c>
      <c r="E769">
        <v>49345</v>
      </c>
      <c r="F769">
        <v>43145</v>
      </c>
      <c r="G769">
        <v>43148</v>
      </c>
      <c r="H769" t="s">
        <v>20</v>
      </c>
      <c r="I769" t="str">
        <f t="array" ref="I769">IFERROR(_xlfn.XLOOKUP(Tabelle12[[#This Row],[NegotiationID]]&amp;"FinalAccept",Tabelle12[NegotiationID]&amp;Tabelle12[ActionType],Tabelle12[ActionType],,0),_xlfn.XLOOKUP(Tabelle12[[#This Row],[NegotiationID]]&amp;"FinalReject",Tabelle12[NegotiationID]&amp;Tabelle12[ActionType],Tabelle12[ActionType],,0))</f>
        <v>FinalAccept</v>
      </c>
      <c r="J769">
        <v>0.63</v>
      </c>
      <c r="K769">
        <v>0.61599999999999999</v>
      </c>
      <c r="L769">
        <v>1.246</v>
      </c>
      <c r="M769">
        <v>0.014</v>
      </c>
      <c r="N769">
        <v>20</v>
      </c>
      <c r="O769">
        <v>1400</v>
      </c>
      <c r="P769">
        <v>10</v>
      </c>
      <c r="Q769" s="3" t="s">
        <v>5347</v>
      </c>
    </row>
    <row r="770" ht="14.5" hidden="1">
      <c r="A770" t="e">
        <f t="shared" ref="A770:A823" ca="1" si="584">MID(CELL("Dateiname",$A$1),FIND("]",CELL("Dateiname",$A$1))+1,31)</f>
        <v>#VALUE!</v>
      </c>
      <c r="B770" t="e">
        <f t="array" ref="B770" ca="1">_xlfn.XLOOKUP(Tabelle12[[#This Row],[ExperimentID]]&amp;Tabelle12[[#This Row],[NegotiationID]]&amp;Tabelle12[[#This Row],[MessageID]],ALL_IN_ONE[ExperimentID]&amp;ALL_IN_ONE[NegotiationID]&amp;ALL_IN_ONE[MessageID],ALL_IN_ONE[Gesamt_ID],,0)</f>
        <v>#VALUE!</v>
      </c>
      <c r="C770">
        <v>43186</v>
      </c>
      <c r="D770" t="s">
        <v>4699</v>
      </c>
      <c r="E770">
        <v>43187</v>
      </c>
      <c r="H770" t="s">
        <v>6019</v>
      </c>
      <c r="I770" t="str">
        <f t="array" ref="I770">IFERROR(_xlfn.XLOOKUP(Tabelle12[[#This Row],[NegotiationID]]&amp;"FinalAccept",Tabelle12[NegotiationID]&amp;Tabelle12[ActionType],Tabelle12[ActionType],,0),_xlfn.XLOOKUP(Tabelle12[[#This Row],[NegotiationID]]&amp;"FinalReject",Tabelle12[NegotiationID]&amp;Tabelle12[ActionType],Tabelle12[ActionType],,0))</f>
        <v>FinalReject</v>
      </c>
      <c r="N770">
        <v>21</v>
      </c>
      <c r="O770">
        <v>2270</v>
      </c>
      <c r="P770">
        <v>8</v>
      </c>
    </row>
    <row r="771" ht="15" customHeight="1">
      <c r="A771" t="e">
        <f t="shared" ca="1" si="584"/>
        <v>#VALUE!</v>
      </c>
      <c r="B771" t="e">
        <f t="array" ref="B771" ca="1">_xlfn.XLOOKUP(Tabelle12[[#This Row],[ExperimentID]]&amp;Tabelle12[[#This Row],[NegotiationID]]&amp;Tabelle12[[#This Row],[MessageID]],ALL_IN_ONE[ExperimentID]&amp;ALL_IN_ONE[NegotiationID]&amp;ALL_IN_ONE[MessageID],ALL_IN_ONE[Gesamt_ID],,0)</f>
        <v>#VALUE!</v>
      </c>
      <c r="C771">
        <v>43186</v>
      </c>
      <c r="D771" t="s">
        <v>4699</v>
      </c>
      <c r="E771">
        <v>47803</v>
      </c>
      <c r="F771">
        <v>43173</v>
      </c>
      <c r="G771">
        <v>43176</v>
      </c>
      <c r="H771" t="s">
        <v>19</v>
      </c>
      <c r="I771" t="str">
        <f t="array" ref="I771">IFERROR(_xlfn.XLOOKUP(Tabelle12[[#This Row],[NegotiationID]]&amp;"FinalAccept",Tabelle12[NegotiationID]&amp;Tabelle12[ActionType],Tabelle12[ActionType],,0),_xlfn.XLOOKUP(Tabelle12[[#This Row],[NegotiationID]]&amp;"FinalReject",Tabelle12[NegotiationID]&amp;Tabelle12[ActionType],Tabelle12[ActionType],,0))</f>
        <v>FinalReject</v>
      </c>
      <c r="J771">
        <v>1</v>
      </c>
      <c r="K771">
        <v>1</v>
      </c>
      <c r="L771">
        <v>2</v>
      </c>
      <c r="M771">
        <v>0</v>
      </c>
      <c r="N771">
        <v>460</v>
      </c>
      <c r="O771">
        <v>2270</v>
      </c>
      <c r="P771">
        <v>8</v>
      </c>
      <c r="Q771" s="3" t="s">
        <v>5348</v>
      </c>
    </row>
    <row r="772" ht="15" customHeight="1">
      <c r="A772" t="e">
        <f t="shared" ca="1" si="584"/>
        <v>#VALUE!</v>
      </c>
      <c r="B772" t="e">
        <f t="array" ref="B772" ca="1">_xlfn.XLOOKUP(Tabelle12[[#This Row],[ExperimentID]]&amp;Tabelle12[[#This Row],[NegotiationID]]&amp;Tabelle12[[#This Row],[MessageID]],ALL_IN_ONE[ExperimentID]&amp;ALL_IN_ONE[NegotiationID]&amp;ALL_IN_ONE[MessageID],ALL_IN_ONE[Gesamt_ID],,0)</f>
        <v>#VALUE!</v>
      </c>
      <c r="C772">
        <v>43186</v>
      </c>
      <c r="D772" t="s">
        <v>4699</v>
      </c>
      <c r="E772">
        <v>48184</v>
      </c>
      <c r="F772">
        <v>43176</v>
      </c>
      <c r="G772">
        <v>43173</v>
      </c>
      <c r="H772" t="s">
        <v>31</v>
      </c>
      <c r="I772" t="str">
        <f t="array" ref="I772">IFERROR(_xlfn.XLOOKUP(Tabelle12[[#This Row],[NegotiationID]]&amp;"FinalAccept",Tabelle12[NegotiationID]&amp;Tabelle12[ActionType],Tabelle12[ActionType],,0),_xlfn.XLOOKUP(Tabelle12[[#This Row],[NegotiationID]]&amp;"FinalReject",Tabelle12[NegotiationID]&amp;Tabelle12[ActionType],Tabelle12[ActionType],,0))</f>
        <v>FinalReject</v>
      </c>
      <c r="J772">
        <v>0.77600000000000002</v>
      </c>
      <c r="K772">
        <v>0.2175</v>
      </c>
      <c r="L772">
        <v>0.99350000000000005</v>
      </c>
      <c r="M772">
        <v>0.5585</v>
      </c>
      <c r="N772">
        <v>476</v>
      </c>
      <c r="O772">
        <v>2270</v>
      </c>
      <c r="P772">
        <v>8</v>
      </c>
      <c r="Q772" s="3" t="s">
        <v>5349</v>
      </c>
    </row>
    <row r="773" ht="15" customHeight="1">
      <c r="A773" t="e">
        <f t="shared" ca="1" si="584"/>
        <v>#VALUE!</v>
      </c>
      <c r="B773" t="e">
        <f t="array" ref="B773" ca="1">_xlfn.XLOOKUP(Tabelle12[[#This Row],[ExperimentID]]&amp;Tabelle12[[#This Row],[NegotiationID]]&amp;Tabelle12[[#This Row],[MessageID]],ALL_IN_ONE[ExperimentID]&amp;ALL_IN_ONE[NegotiationID]&amp;ALL_IN_ONE[MessageID],ALL_IN_ONE[Gesamt_ID],,0)</f>
        <v>#VALUE!</v>
      </c>
      <c r="C773">
        <v>43186</v>
      </c>
      <c r="D773" t="s">
        <v>4699</v>
      </c>
      <c r="E773">
        <v>48564</v>
      </c>
      <c r="F773">
        <v>43173</v>
      </c>
      <c r="G773">
        <v>43176</v>
      </c>
      <c r="H773" t="s">
        <v>31</v>
      </c>
      <c r="I773" t="str">
        <f t="array" ref="I773">IFERROR(_xlfn.XLOOKUP(Tabelle12[[#This Row],[NegotiationID]]&amp;"FinalAccept",Tabelle12[NegotiationID]&amp;Tabelle12[ActionType],Tabelle12[ActionType],,0),_xlfn.XLOOKUP(Tabelle12[[#This Row],[NegotiationID]]&amp;"FinalReject",Tabelle12[NegotiationID]&amp;Tabelle12[ActionType],Tabelle12[ActionType],,0))</f>
        <v>FinalReject</v>
      </c>
      <c r="J773">
        <v>0.82420000000000004</v>
      </c>
      <c r="K773">
        <v>0.22850000000000001</v>
      </c>
      <c r="L773">
        <v>1.0527</v>
      </c>
      <c r="M773">
        <v>0.59570000000000001</v>
      </c>
      <c r="N773">
        <v>420</v>
      </c>
      <c r="O773">
        <v>2270</v>
      </c>
      <c r="P773">
        <v>8</v>
      </c>
      <c r="Q773" s="3" t="s">
        <v>5350</v>
      </c>
    </row>
    <row r="774" ht="15" customHeight="1">
      <c r="A774" t="e">
        <f t="shared" ca="1" si="584"/>
        <v>#VALUE!</v>
      </c>
      <c r="B774" t="e">
        <f t="array" ref="B774" ca="1">_xlfn.XLOOKUP(Tabelle12[[#This Row],[ExperimentID]]&amp;Tabelle12[[#This Row],[NegotiationID]]&amp;Tabelle12[[#This Row],[MessageID]],ALL_IN_ONE[ExperimentID]&amp;ALL_IN_ONE[NegotiationID]&amp;ALL_IN_ONE[MessageID],ALL_IN_ONE[Gesamt_ID],,0)</f>
        <v>#VALUE!</v>
      </c>
      <c r="C774">
        <v>43186</v>
      </c>
      <c r="D774" t="s">
        <v>4699</v>
      </c>
      <c r="E774">
        <v>48625</v>
      </c>
      <c r="F774">
        <v>43176</v>
      </c>
      <c r="G774">
        <v>43173</v>
      </c>
      <c r="H774" t="s">
        <v>31</v>
      </c>
      <c r="I774" t="str">
        <f t="array" ref="I774">IFERROR(_xlfn.XLOOKUP(Tabelle12[[#This Row],[NegotiationID]]&amp;"FinalAccept",Tabelle12[NegotiationID]&amp;Tabelle12[ActionType],Tabelle12[ActionType],,0),_xlfn.XLOOKUP(Tabelle12[[#This Row],[NegotiationID]]&amp;"FinalReject",Tabelle12[NegotiationID]&amp;Tabelle12[ActionType],Tabelle12[ActionType],,0))</f>
        <v>FinalReject</v>
      </c>
      <c r="J774">
        <v>0.70350000000000001</v>
      </c>
      <c r="K774">
        <v>0.34329999999999999</v>
      </c>
      <c r="L774">
        <v>1.0468</v>
      </c>
      <c r="M774">
        <v>0.36020000000000002</v>
      </c>
      <c r="N774">
        <v>330</v>
      </c>
      <c r="O774">
        <v>2270</v>
      </c>
      <c r="P774">
        <v>8</v>
      </c>
      <c r="Q774" s="3" t="s">
        <v>5351</v>
      </c>
    </row>
    <row r="775" ht="15" customHeight="1">
      <c r="A775" t="e">
        <f t="shared" ca="1" si="584"/>
        <v>#VALUE!</v>
      </c>
      <c r="B775" t="e">
        <f t="array" ref="B775" ca="1">_xlfn.XLOOKUP(Tabelle12[[#This Row],[ExperimentID]]&amp;Tabelle12[[#This Row],[NegotiationID]]&amp;Tabelle12[[#This Row],[MessageID]],ALL_IN_ONE[ExperimentID]&amp;ALL_IN_ONE[NegotiationID]&amp;ALL_IN_ONE[MessageID],ALL_IN_ONE[Gesamt_ID],,0)</f>
        <v>#VALUE!</v>
      </c>
      <c r="C775">
        <v>43186</v>
      </c>
      <c r="D775" t="s">
        <v>4699</v>
      </c>
      <c r="E775">
        <v>48940</v>
      </c>
      <c r="F775">
        <v>43173</v>
      </c>
      <c r="G775">
        <v>43176</v>
      </c>
      <c r="H775" t="s">
        <v>31</v>
      </c>
      <c r="I775" t="str">
        <f t="array" ref="I775">IFERROR(_xlfn.XLOOKUP(Tabelle12[[#This Row],[NegotiationID]]&amp;"FinalAccept",Tabelle12[NegotiationID]&amp;Tabelle12[ActionType],Tabelle12[ActionType],,0),_xlfn.XLOOKUP(Tabelle12[[#This Row],[NegotiationID]]&amp;"FinalReject",Tabelle12[NegotiationID]&amp;Tabelle12[ActionType],Tabelle12[ActionType],,0))</f>
        <v>FinalReject</v>
      </c>
      <c r="J775">
        <v>0.66830000000000001</v>
      </c>
      <c r="K775">
        <v>0.47849999999999998</v>
      </c>
      <c r="L775">
        <v>1.1468</v>
      </c>
      <c r="M775">
        <v>0.1898</v>
      </c>
      <c r="N775">
        <v>248</v>
      </c>
      <c r="O775">
        <v>2270</v>
      </c>
      <c r="P775">
        <v>8</v>
      </c>
      <c r="Q775" s="3" t="s">
        <v>5352</v>
      </c>
    </row>
    <row r="776" ht="15" customHeight="1">
      <c r="A776" t="e">
        <f t="shared" ca="1" si="584"/>
        <v>#VALUE!</v>
      </c>
      <c r="B776" t="e">
        <f t="array" ref="B776" ca="1">_xlfn.XLOOKUP(Tabelle12[[#This Row],[ExperimentID]]&amp;Tabelle12[[#This Row],[NegotiationID]]&amp;Tabelle12[[#This Row],[MessageID]],ALL_IN_ONE[ExperimentID]&amp;ALL_IN_ONE[NegotiationID]&amp;ALL_IN_ONE[MessageID],ALL_IN_ONE[Gesamt_ID],,0)</f>
        <v>#VALUE!</v>
      </c>
      <c r="C776">
        <v>43186</v>
      </c>
      <c r="D776" t="s">
        <v>4699</v>
      </c>
      <c r="E776">
        <v>49351</v>
      </c>
      <c r="F776">
        <v>43176</v>
      </c>
      <c r="G776">
        <v>43173</v>
      </c>
      <c r="H776" t="s">
        <v>31</v>
      </c>
      <c r="I776" t="str">
        <f t="array" ref="I776">IFERROR(_xlfn.XLOOKUP(Tabelle12[[#This Row],[NegotiationID]]&amp;"FinalAccept",Tabelle12[NegotiationID]&amp;Tabelle12[ActionType],Tabelle12[ActionType],,0),_xlfn.XLOOKUP(Tabelle12[[#This Row],[NegotiationID]]&amp;"FinalReject",Tabelle12[NegotiationID]&amp;Tabelle12[ActionType],Tabelle12[ActionType],,0))</f>
        <v>FinalReject</v>
      </c>
      <c r="J776">
        <v>0.63849999999999996</v>
      </c>
      <c r="K776">
        <v>0.45500000000000002</v>
      </c>
      <c r="L776">
        <v>1.0934999999999999</v>
      </c>
      <c r="M776">
        <v>0.1835</v>
      </c>
      <c r="N776">
        <v>258</v>
      </c>
      <c r="O776">
        <v>2270</v>
      </c>
      <c r="P776">
        <v>8</v>
      </c>
      <c r="Q776" s="3" t="s">
        <v>5353</v>
      </c>
    </row>
    <row r="777" ht="15" customHeight="1">
      <c r="A777" t="e">
        <f t="shared" ca="1" si="584"/>
        <v>#VALUE!</v>
      </c>
      <c r="B777" t="e">
        <f t="array" ref="B777" ca="1">_xlfn.XLOOKUP(Tabelle12[[#This Row],[ExperimentID]]&amp;Tabelle12[[#This Row],[NegotiationID]]&amp;Tabelle12[[#This Row],[MessageID]],ALL_IN_ONE[ExperimentID]&amp;ALL_IN_ONE[NegotiationID]&amp;ALL_IN_ONE[MessageID],ALL_IN_ONE[Gesamt_ID],,0)</f>
        <v>#VALUE!</v>
      </c>
      <c r="C777">
        <v>43186</v>
      </c>
      <c r="D777" t="s">
        <v>4699</v>
      </c>
      <c r="E777">
        <v>49687</v>
      </c>
      <c r="F777">
        <v>43173</v>
      </c>
      <c r="G777">
        <v>43176</v>
      </c>
      <c r="H777" t="s">
        <v>40</v>
      </c>
      <c r="I777" t="str">
        <f t="array" ref="I777">IFERROR(_xlfn.XLOOKUP(Tabelle12[[#This Row],[NegotiationID]]&amp;"FinalAccept",Tabelle12[NegotiationID]&amp;Tabelle12[ActionType],Tabelle12[ActionType],,0),_xlfn.XLOOKUP(Tabelle12[[#This Row],[NegotiationID]]&amp;"FinalReject",Tabelle12[NegotiationID]&amp;Tabelle12[ActionType],Tabelle12[ActionType],,0))</f>
        <v>FinalReject</v>
      </c>
      <c r="J777">
        <v>0.45500000000000002</v>
      </c>
      <c r="K777">
        <v>0.63849999999999996</v>
      </c>
      <c r="L777">
        <v>1.0934999999999999</v>
      </c>
      <c r="M777">
        <v>0.1835</v>
      </c>
      <c r="N777">
        <v>57</v>
      </c>
      <c r="O777">
        <v>2270</v>
      </c>
      <c r="P777">
        <v>8</v>
      </c>
      <c r="Q777" s="3" t="s">
        <v>5354</v>
      </c>
    </row>
    <row r="778" ht="14.5" hidden="1">
      <c r="A778" t="e">
        <f t="shared" ca="1" si="584"/>
        <v>#VALUE!</v>
      </c>
      <c r="B778" t="e">
        <f t="array" ref="B778" ca="1">_xlfn.XLOOKUP(Tabelle12[[#This Row],[ExperimentID]]&amp;Tabelle12[[#This Row],[NegotiationID]]&amp;Tabelle12[[#This Row],[MessageID]],ALL_IN_ONE[ExperimentID]&amp;ALL_IN_ONE[NegotiationID]&amp;ALL_IN_ONE[MessageID],ALL_IN_ONE[Gesamt_ID],,0)</f>
        <v>#VALUE!</v>
      </c>
      <c r="C778">
        <v>43214</v>
      </c>
      <c r="D778" t="s">
        <v>4699</v>
      </c>
      <c r="E778">
        <v>43215</v>
      </c>
      <c r="H778" t="s">
        <v>6019</v>
      </c>
      <c r="I778" t="str">
        <f t="array" ref="I778">IFERROR(_xlfn.XLOOKUP(Tabelle12[[#This Row],[NegotiationID]]&amp;"FinalAccept",Tabelle12[NegotiationID]&amp;Tabelle12[ActionType],Tabelle12[ActionType],,0),_xlfn.XLOOKUP(Tabelle12[[#This Row],[NegotiationID]]&amp;"FinalReject",Tabelle12[NegotiationID]&amp;Tabelle12[ActionType],Tabelle12[ActionType],,0))</f>
        <v>FinalAccept</v>
      </c>
      <c r="N778">
        <v>21</v>
      </c>
      <c r="O778">
        <v>3113</v>
      </c>
      <c r="P778">
        <v>11</v>
      </c>
    </row>
    <row r="779" ht="15" customHeight="1">
      <c r="A779" t="e">
        <f t="shared" ca="1" si="584"/>
        <v>#VALUE!</v>
      </c>
      <c r="B779" t="e">
        <f t="array" ref="B779" ca="1">_xlfn.XLOOKUP(Tabelle12[[#This Row],[ExperimentID]]&amp;Tabelle12[[#This Row],[NegotiationID]]&amp;Tabelle12[[#This Row],[MessageID]],ALL_IN_ONE[ExperimentID]&amp;ALL_IN_ONE[NegotiationID]&amp;ALL_IN_ONE[MessageID],ALL_IN_ONE[Gesamt_ID],,0)</f>
        <v>#VALUE!</v>
      </c>
      <c r="C779">
        <v>43214</v>
      </c>
      <c r="D779" t="s">
        <v>4699</v>
      </c>
      <c r="E779">
        <v>47691</v>
      </c>
      <c r="F779">
        <v>43201</v>
      </c>
      <c r="G779">
        <v>43204</v>
      </c>
      <c r="H779" t="s">
        <v>19</v>
      </c>
      <c r="I779" t="str">
        <f t="array" ref="I779">IFERROR(_xlfn.XLOOKUP(Tabelle12[[#This Row],[NegotiationID]]&amp;"FinalAccept",Tabelle12[NegotiationID]&amp;Tabelle12[ActionType],Tabelle12[ActionType],,0),_xlfn.XLOOKUP(Tabelle12[[#This Row],[NegotiationID]]&amp;"FinalReject",Tabelle12[NegotiationID]&amp;Tabelle12[ActionType],Tabelle12[ActionType],,0))</f>
        <v>FinalAccept</v>
      </c>
      <c r="J779">
        <v>1</v>
      </c>
      <c r="K779">
        <v>0</v>
      </c>
      <c r="L779">
        <v>1</v>
      </c>
      <c r="M779">
        <v>1</v>
      </c>
      <c r="N779">
        <v>65</v>
      </c>
      <c r="O779">
        <v>3113</v>
      </c>
      <c r="P779">
        <v>11</v>
      </c>
      <c r="Q779" s="3" t="s">
        <v>5355</v>
      </c>
    </row>
    <row r="780" ht="15" customHeight="1">
      <c r="A780" t="e">
        <f t="shared" ca="1" si="584"/>
        <v>#VALUE!</v>
      </c>
      <c r="B780" t="e">
        <f t="array" ref="B780" ca="1">_xlfn.XLOOKUP(Tabelle12[[#This Row],[ExperimentID]]&amp;Tabelle12[[#This Row],[NegotiationID]]&amp;Tabelle12[[#This Row],[MessageID]],ALL_IN_ONE[ExperimentID]&amp;ALL_IN_ONE[NegotiationID]&amp;ALL_IN_ONE[MessageID],ALL_IN_ONE[Gesamt_ID],,0)</f>
        <v>#VALUE!</v>
      </c>
      <c r="C780">
        <v>43214</v>
      </c>
      <c r="D780" t="s">
        <v>4699</v>
      </c>
      <c r="E780">
        <v>47945</v>
      </c>
      <c r="F780">
        <v>43204</v>
      </c>
      <c r="G780">
        <v>43201</v>
      </c>
      <c r="H780" t="s">
        <v>31</v>
      </c>
      <c r="I780" t="str">
        <f t="array" ref="I780">IFERROR(_xlfn.XLOOKUP(Tabelle12[[#This Row],[NegotiationID]]&amp;"FinalAccept",Tabelle12[NegotiationID]&amp;Tabelle12[ActionType],Tabelle12[ActionType],,0),_xlfn.XLOOKUP(Tabelle12[[#This Row],[NegotiationID]]&amp;"FinalReject",Tabelle12[NegotiationID]&amp;Tabelle12[ActionType],Tabelle12[ActionType],,0))</f>
        <v>FinalAccept</v>
      </c>
      <c r="J780">
        <v>0.9375</v>
      </c>
      <c r="K780">
        <v>0.02</v>
      </c>
      <c r="L780">
        <v>0.95750000000000002</v>
      </c>
      <c r="M780">
        <v>0.91749999999999998</v>
      </c>
      <c r="N780">
        <v>312</v>
      </c>
      <c r="O780">
        <v>3113</v>
      </c>
      <c r="P780">
        <v>11</v>
      </c>
      <c r="Q780" s="3" t="s">
        <v>5356</v>
      </c>
    </row>
    <row r="781" ht="15" customHeight="1">
      <c r="A781" t="e">
        <f t="shared" ca="1" si="584"/>
        <v>#VALUE!</v>
      </c>
      <c r="B781" t="e">
        <f t="array" ref="B781" ca="1">_xlfn.XLOOKUP(Tabelle12[[#This Row],[ExperimentID]]&amp;Tabelle12[[#This Row],[NegotiationID]]&amp;Tabelle12[[#This Row],[MessageID]],ALL_IN_ONE[ExperimentID]&amp;ALL_IN_ONE[NegotiationID]&amp;ALL_IN_ONE[MessageID],ALL_IN_ONE[Gesamt_ID],,0)</f>
        <v>#VALUE!</v>
      </c>
      <c r="C781">
        <v>43214</v>
      </c>
      <c r="D781" t="s">
        <v>4699</v>
      </c>
      <c r="E781">
        <v>48280</v>
      </c>
      <c r="F781">
        <v>43201</v>
      </c>
      <c r="G781">
        <v>43204</v>
      </c>
      <c r="H781" t="s">
        <v>31</v>
      </c>
      <c r="I781" t="str">
        <f t="array" ref="I781">IFERROR(_xlfn.XLOOKUP(Tabelle12[[#This Row],[NegotiationID]]&amp;"FinalAccept",Tabelle12[NegotiationID]&amp;Tabelle12[ActionType],Tabelle12[ActionType],,0),_xlfn.XLOOKUP(Tabelle12[[#This Row],[NegotiationID]]&amp;"FinalReject",Tabelle12[NegotiationID]&amp;Tabelle12[ActionType],Tabelle12[ActionType],,0))</f>
        <v>FinalAccept</v>
      </c>
      <c r="J781">
        <v>0.78169999999999995</v>
      </c>
      <c r="K781">
        <v>0.251</v>
      </c>
      <c r="L781">
        <v>1.0327</v>
      </c>
      <c r="M781">
        <v>0.53069999999999995</v>
      </c>
      <c r="N781">
        <v>416</v>
      </c>
      <c r="O781">
        <v>3113</v>
      </c>
      <c r="P781">
        <v>11</v>
      </c>
      <c r="Q781" s="3" t="s">
        <v>5357</v>
      </c>
    </row>
    <row r="782" ht="15" customHeight="1">
      <c r="A782" t="e">
        <f t="shared" ca="1" si="584"/>
        <v>#VALUE!</v>
      </c>
      <c r="B782" t="e">
        <f t="array" ref="B782" ca="1">_xlfn.XLOOKUP(Tabelle12[[#This Row],[ExperimentID]]&amp;Tabelle12[[#This Row],[NegotiationID]]&amp;Tabelle12[[#This Row],[MessageID]],ALL_IN_ONE[ExperimentID]&amp;ALL_IN_ONE[NegotiationID]&amp;ALL_IN_ONE[MessageID],ALL_IN_ONE[Gesamt_ID],,0)</f>
        <v>#VALUE!</v>
      </c>
      <c r="C782">
        <v>43214</v>
      </c>
      <c r="D782" t="s">
        <v>4699</v>
      </c>
      <c r="E782">
        <v>48393</v>
      </c>
      <c r="F782">
        <v>43204</v>
      </c>
      <c r="G782">
        <v>43201</v>
      </c>
      <c r="H782" t="s">
        <v>31</v>
      </c>
      <c r="I782" t="str">
        <f t="array" ref="I782">IFERROR(_xlfn.XLOOKUP(Tabelle12[[#This Row],[NegotiationID]]&amp;"FinalAccept",Tabelle12[NegotiationID]&amp;Tabelle12[ActionType],Tabelle12[ActionType],,0),_xlfn.XLOOKUP(Tabelle12[[#This Row],[NegotiationID]]&amp;"FinalReject",Tabelle12[NegotiationID]&amp;Tabelle12[ActionType],Tabelle12[ActionType],,0))</f>
        <v>FinalAccept</v>
      </c>
      <c r="J782">
        <v>0.69350000000000001</v>
      </c>
      <c r="K782">
        <v>0.34000000000000002</v>
      </c>
      <c r="L782">
        <v>1.0335000000000001</v>
      </c>
      <c r="M782">
        <v>0.35349999999999998</v>
      </c>
      <c r="N782">
        <v>529</v>
      </c>
      <c r="O782">
        <v>3113</v>
      </c>
      <c r="P782">
        <v>11</v>
      </c>
      <c r="Q782" s="3" t="s">
        <v>5358</v>
      </c>
    </row>
    <row r="783" ht="15" customHeight="1">
      <c r="A783" t="e">
        <f t="shared" ca="1" si="584"/>
        <v>#VALUE!</v>
      </c>
      <c r="B783" t="e">
        <f t="array" ref="B783" ca="1">_xlfn.XLOOKUP(Tabelle12[[#This Row],[ExperimentID]]&amp;Tabelle12[[#This Row],[NegotiationID]]&amp;Tabelle12[[#This Row],[MessageID]],ALL_IN_ONE[ExperimentID]&amp;ALL_IN_ONE[NegotiationID]&amp;ALL_IN_ONE[MessageID],ALL_IN_ONE[Gesamt_ID],,0)</f>
        <v>#VALUE!</v>
      </c>
      <c r="C783">
        <v>43214</v>
      </c>
      <c r="D783" t="s">
        <v>4699</v>
      </c>
      <c r="E783">
        <v>48710</v>
      </c>
      <c r="F783">
        <v>43201</v>
      </c>
      <c r="G783">
        <v>43204</v>
      </c>
      <c r="H783" t="s">
        <v>31</v>
      </c>
      <c r="I783" t="str">
        <f t="array" ref="I783">IFERROR(_xlfn.XLOOKUP(Tabelle12[[#This Row],[NegotiationID]]&amp;"FinalAccept",Tabelle12[NegotiationID]&amp;Tabelle12[ActionType],Tabelle12[ActionType],,0),_xlfn.XLOOKUP(Tabelle12[[#This Row],[NegotiationID]]&amp;"FinalReject",Tabelle12[NegotiationID]&amp;Tabelle12[ActionType],Tabelle12[ActionType],,0))</f>
        <v>FinalAccept</v>
      </c>
      <c r="J783">
        <v>0.70830000000000004</v>
      </c>
      <c r="K783">
        <v>0.35349999999999998</v>
      </c>
      <c r="L783">
        <v>1.0618000000000001</v>
      </c>
      <c r="M783">
        <v>0.3548</v>
      </c>
      <c r="N783">
        <v>678</v>
      </c>
      <c r="O783">
        <v>3113</v>
      </c>
      <c r="P783">
        <v>11</v>
      </c>
      <c r="Q783" s="3" t="s">
        <v>5359</v>
      </c>
    </row>
    <row r="784" ht="15" customHeight="1">
      <c r="A784" t="e">
        <f t="shared" ca="1" si="584"/>
        <v>#VALUE!</v>
      </c>
      <c r="B784" t="e">
        <f t="array" ref="B784" ca="1">_xlfn.XLOOKUP(Tabelle12[[#This Row],[ExperimentID]]&amp;Tabelle12[[#This Row],[NegotiationID]]&amp;Tabelle12[[#This Row],[MessageID]],ALL_IN_ONE[ExperimentID]&amp;ALL_IN_ONE[NegotiationID]&amp;ALL_IN_ONE[MessageID],ALL_IN_ONE[Gesamt_ID],,0)</f>
        <v>#VALUE!</v>
      </c>
      <c r="C784">
        <v>43214</v>
      </c>
      <c r="D784" t="s">
        <v>4699</v>
      </c>
      <c r="E784">
        <v>48820</v>
      </c>
      <c r="F784">
        <v>43204</v>
      </c>
      <c r="G784">
        <v>43201</v>
      </c>
      <c r="H784" t="s">
        <v>31</v>
      </c>
      <c r="I784" t="str">
        <f t="array" ref="I784">IFERROR(_xlfn.XLOOKUP(Tabelle12[[#This Row],[NegotiationID]]&amp;"FinalAccept",Tabelle12[NegotiationID]&amp;Tabelle12[ActionType],Tabelle12[ActionType],,0),_xlfn.XLOOKUP(Tabelle12[[#This Row],[NegotiationID]]&amp;"FinalReject",Tabelle12[NegotiationID]&amp;Tabelle12[ActionType],Tabelle12[ActionType],,0))</f>
        <v>FinalAccept</v>
      </c>
      <c r="J784">
        <v>0.63349999999999995</v>
      </c>
      <c r="K784">
        <v>0.42499999999999999</v>
      </c>
      <c r="L784">
        <v>1.0585</v>
      </c>
      <c r="M784">
        <v>0.20849999999999999</v>
      </c>
      <c r="N784">
        <v>470</v>
      </c>
      <c r="O784">
        <v>3113</v>
      </c>
      <c r="P784">
        <v>11</v>
      </c>
      <c r="Q784" s="3" t="s">
        <v>5360</v>
      </c>
    </row>
    <row r="785" ht="15" customHeight="1">
      <c r="A785" t="e">
        <f t="shared" ca="1" si="584"/>
        <v>#VALUE!</v>
      </c>
      <c r="B785" t="e">
        <f t="array" ref="B785" ca="1">_xlfn.XLOOKUP(Tabelle12[[#This Row],[ExperimentID]]&amp;Tabelle12[[#This Row],[NegotiationID]]&amp;Tabelle12[[#This Row],[MessageID]],ALL_IN_ONE[ExperimentID]&amp;ALL_IN_ONE[NegotiationID]&amp;ALL_IN_ONE[MessageID],ALL_IN_ONE[Gesamt_ID],,0)</f>
        <v>#VALUE!</v>
      </c>
      <c r="C785">
        <v>43214</v>
      </c>
      <c r="D785" t="s">
        <v>4699</v>
      </c>
      <c r="E785">
        <v>49279</v>
      </c>
      <c r="F785">
        <v>43201</v>
      </c>
      <c r="G785">
        <v>43204</v>
      </c>
      <c r="H785" t="s">
        <v>31</v>
      </c>
      <c r="I785" t="str">
        <f t="array" ref="I785">IFERROR(_xlfn.XLOOKUP(Tabelle12[[#This Row],[NegotiationID]]&amp;"FinalAccept",Tabelle12[NegotiationID]&amp;Tabelle12[ActionType],Tabelle12[ActionType],,0),_xlfn.XLOOKUP(Tabelle12[[#This Row],[NegotiationID]]&amp;"FinalReject",Tabelle12[NegotiationID]&amp;Tabelle12[ActionType],Tabelle12[ActionType],,0))</f>
        <v>FinalAccept</v>
      </c>
      <c r="J785">
        <v>0.505</v>
      </c>
      <c r="K785">
        <v>0.57350000000000001</v>
      </c>
      <c r="L785">
        <v>1.0785</v>
      </c>
      <c r="M785">
        <v>0.068500000000000005</v>
      </c>
      <c r="N785">
        <v>376</v>
      </c>
      <c r="O785">
        <v>3113</v>
      </c>
      <c r="P785">
        <v>11</v>
      </c>
      <c r="Q785" s="3" t="s">
        <v>5361</v>
      </c>
    </row>
    <row r="786" ht="101.5" hidden="1">
      <c r="A786" t="e">
        <f t="shared" ca="1" si="584"/>
        <v>#VALUE!</v>
      </c>
      <c r="B786" t="e">
        <f t="array" ref="B786" ca="1">_xlfn.XLOOKUP(Tabelle12[[#This Row],[ExperimentID]]&amp;Tabelle12[[#This Row],[NegotiationID]]&amp;Tabelle12[[#This Row],[MessageID]],ALL_IN_ONE[ExperimentID]&amp;ALL_IN_ONE[NegotiationID]&amp;ALL_IN_ONE[MessageID],ALL_IN_ONE[Gesamt_ID],,0)</f>
        <v>#VALUE!</v>
      </c>
      <c r="C786">
        <v>43214</v>
      </c>
      <c r="D786" t="s">
        <v>4699</v>
      </c>
      <c r="E786">
        <v>49370</v>
      </c>
      <c r="F786">
        <v>43204</v>
      </c>
      <c r="G786">
        <v>43201</v>
      </c>
      <c r="H786" t="s">
        <v>22</v>
      </c>
      <c r="I786" t="str">
        <f t="array" ref="I786">IFERROR(_xlfn.XLOOKUP(Tabelle12[[#This Row],[NegotiationID]]&amp;"FinalAccept",Tabelle12[NegotiationID]&amp;Tabelle12[ActionType],Tabelle12[ActionType],,0),_xlfn.XLOOKUP(Tabelle12[[#This Row],[NegotiationID]]&amp;"FinalReject",Tabelle12[NegotiationID]&amp;Tabelle12[ActionType],Tabelle12[ActionType],,0))</f>
        <v>FinalAccept</v>
      </c>
      <c r="N786">
        <v>106</v>
      </c>
      <c r="O786">
        <v>3113</v>
      </c>
      <c r="P786">
        <v>11</v>
      </c>
      <c r="Q786" s="3" t="s">
        <v>6793</v>
      </c>
    </row>
    <row r="787" ht="72.5" hidden="1">
      <c r="A787" t="e">
        <f t="shared" ca="1" si="584"/>
        <v>#VALUE!</v>
      </c>
      <c r="B787" t="e">
        <f t="array" ref="B787" ca="1">_xlfn.XLOOKUP(Tabelle12[[#This Row],[ExperimentID]]&amp;Tabelle12[[#This Row],[NegotiationID]]&amp;Tabelle12[[#This Row],[MessageID]],ALL_IN_ONE[ExperimentID]&amp;ALL_IN_ONE[NegotiationID]&amp;ALL_IN_ONE[MessageID],ALL_IN_ONE[Gesamt_ID],,0)</f>
        <v>#VALUE!</v>
      </c>
      <c r="C787">
        <v>43214</v>
      </c>
      <c r="D787" t="s">
        <v>4699</v>
      </c>
      <c r="E787">
        <v>49469</v>
      </c>
      <c r="F787">
        <v>43201</v>
      </c>
      <c r="G787">
        <v>43204</v>
      </c>
      <c r="H787" t="s">
        <v>24</v>
      </c>
      <c r="I787" t="str">
        <f t="array" ref="I787">IFERROR(_xlfn.XLOOKUP(Tabelle12[[#This Row],[NegotiationID]]&amp;"FinalAccept",Tabelle12[NegotiationID]&amp;Tabelle12[ActionType],Tabelle12[ActionType],,0),_xlfn.XLOOKUP(Tabelle12[[#This Row],[NegotiationID]]&amp;"FinalReject",Tabelle12[NegotiationID]&amp;Tabelle12[ActionType],Tabelle12[ActionType],,0))</f>
        <v>FinalAccept</v>
      </c>
      <c r="N787">
        <v>93</v>
      </c>
      <c r="O787">
        <v>3113</v>
      </c>
      <c r="P787">
        <v>11</v>
      </c>
      <c r="Q787" s="3" t="s">
        <v>6794</v>
      </c>
    </row>
    <row r="788" ht="15" customHeight="1">
      <c r="A788" t="e">
        <f t="shared" ca="1" si="584"/>
        <v>#VALUE!</v>
      </c>
      <c r="B788" t="e">
        <f t="array" ref="B788" ca="1">_xlfn.XLOOKUP(Tabelle12[[#This Row],[ExperimentID]]&amp;Tabelle12[[#This Row],[NegotiationID]]&amp;Tabelle12[[#This Row],[MessageID]],ALL_IN_ONE[ExperimentID]&amp;ALL_IN_ONE[NegotiationID]&amp;ALL_IN_ONE[MessageID],ALL_IN_ONE[Gesamt_ID],,0)</f>
        <v>#VALUE!</v>
      </c>
      <c r="C788">
        <v>43214</v>
      </c>
      <c r="D788" t="s">
        <v>4699</v>
      </c>
      <c r="E788">
        <v>49480</v>
      </c>
      <c r="F788">
        <v>43204</v>
      </c>
      <c r="G788">
        <v>43201</v>
      </c>
      <c r="H788" t="s">
        <v>20</v>
      </c>
      <c r="I788" t="str">
        <f t="array" ref="I788">IFERROR(_xlfn.XLOOKUP(Tabelle12[[#This Row],[NegotiationID]]&amp;"FinalAccept",Tabelle12[NegotiationID]&amp;Tabelle12[ActionType],Tabelle12[ActionType],,0),_xlfn.XLOOKUP(Tabelle12[[#This Row],[NegotiationID]]&amp;"FinalReject",Tabelle12[NegotiationID]&amp;Tabelle12[ActionType],Tabelle12[ActionType],,0))</f>
        <v>FinalAccept</v>
      </c>
      <c r="J788">
        <v>0.57350000000000001</v>
      </c>
      <c r="K788">
        <v>0.505</v>
      </c>
      <c r="L788">
        <v>1.0785</v>
      </c>
      <c r="M788">
        <v>0.068500000000000005</v>
      </c>
      <c r="N788">
        <v>47</v>
      </c>
      <c r="O788">
        <v>3113</v>
      </c>
      <c r="P788">
        <v>11</v>
      </c>
      <c r="Q788" s="3" t="s">
        <v>5362</v>
      </c>
    </row>
    <row r="789" ht="14.5" hidden="1">
      <c r="A789" t="e">
        <f t="shared" ca="1" si="584"/>
        <v>#VALUE!</v>
      </c>
      <c r="B789" t="e">
        <f t="array" ref="B789" ca="1">_xlfn.XLOOKUP(Tabelle12[[#This Row],[ExperimentID]]&amp;Tabelle12[[#This Row],[NegotiationID]]&amp;Tabelle12[[#This Row],[MessageID]],ALL_IN_ONE[ExperimentID]&amp;ALL_IN_ONE[NegotiationID]&amp;ALL_IN_ONE[MessageID],ALL_IN_ONE[Gesamt_ID],,0)</f>
        <v>#VALUE!</v>
      </c>
      <c r="C789">
        <v>43242</v>
      </c>
      <c r="D789" t="s">
        <v>4699</v>
      </c>
      <c r="E789">
        <v>43243</v>
      </c>
      <c r="H789" t="s">
        <v>6019</v>
      </c>
      <c r="I789" t="str">
        <f t="array" ref="I789">IFERROR(_xlfn.XLOOKUP(Tabelle12[[#This Row],[NegotiationID]]&amp;"FinalAccept",Tabelle12[NegotiationID]&amp;Tabelle12[ActionType],Tabelle12[ActionType],,0),_xlfn.XLOOKUP(Tabelle12[[#This Row],[NegotiationID]]&amp;"FinalReject",Tabelle12[NegotiationID]&amp;Tabelle12[ActionType],Tabelle12[ActionType],,0))</f>
        <v>FinalAccept</v>
      </c>
      <c r="N789">
        <v>21</v>
      </c>
      <c r="O789">
        <v>5631</v>
      </c>
      <c r="P789">
        <v>9</v>
      </c>
    </row>
    <row r="790" ht="15" customHeight="1">
      <c r="A790" t="e">
        <f t="shared" ca="1" si="584"/>
        <v>#VALUE!</v>
      </c>
      <c r="B790" t="e">
        <f t="array" ref="B790" ca="1">_xlfn.XLOOKUP(Tabelle12[[#This Row],[ExperimentID]]&amp;Tabelle12[[#This Row],[NegotiationID]]&amp;Tabelle12[[#This Row],[MessageID]],ALL_IN_ONE[ExperimentID]&amp;ALL_IN_ONE[NegotiationID]&amp;ALL_IN_ONE[MessageID],ALL_IN_ONE[Gesamt_ID],,0)</f>
        <v>#VALUE!</v>
      </c>
      <c r="C790">
        <v>43242</v>
      </c>
      <c r="D790" t="s">
        <v>4699</v>
      </c>
      <c r="E790">
        <v>47688</v>
      </c>
      <c r="F790">
        <v>43229</v>
      </c>
      <c r="G790">
        <v>43232</v>
      </c>
      <c r="H790" t="s">
        <v>19</v>
      </c>
      <c r="I790" t="str">
        <f t="array" ref="I790">IFERROR(_xlfn.XLOOKUP(Tabelle12[[#This Row],[NegotiationID]]&amp;"FinalAccept",Tabelle12[NegotiationID]&amp;Tabelle12[ActionType],Tabelle12[ActionType],,0),_xlfn.XLOOKUP(Tabelle12[[#This Row],[NegotiationID]]&amp;"FinalReject",Tabelle12[NegotiationID]&amp;Tabelle12[ActionType],Tabelle12[ActionType],,0))</f>
        <v>FinalAccept</v>
      </c>
      <c r="J790">
        <v>0.95330000000000004</v>
      </c>
      <c r="K790">
        <v>0.082500000000000004</v>
      </c>
      <c r="L790">
        <v>1.0358000000000001</v>
      </c>
      <c r="M790">
        <v>0.87080000000000002</v>
      </c>
      <c r="N790">
        <v>755</v>
      </c>
      <c r="O790">
        <v>5631</v>
      </c>
      <c r="P790">
        <v>9</v>
      </c>
      <c r="Q790" s="3" t="s">
        <v>5363</v>
      </c>
    </row>
    <row r="791" ht="15" customHeight="1">
      <c r="A791" t="e">
        <f t="shared" ca="1" si="584"/>
        <v>#VALUE!</v>
      </c>
      <c r="B791" t="e">
        <f t="array" ref="B791" ca="1">_xlfn.XLOOKUP(Tabelle12[[#This Row],[ExperimentID]]&amp;Tabelle12[[#This Row],[NegotiationID]]&amp;Tabelle12[[#This Row],[MessageID]],ALL_IN_ONE[ExperimentID]&amp;ALL_IN_ONE[NegotiationID]&amp;ALL_IN_ONE[MessageID],ALL_IN_ONE[Gesamt_ID],,0)</f>
        <v>#VALUE!</v>
      </c>
      <c r="C791">
        <v>43242</v>
      </c>
      <c r="D791" t="s">
        <v>4699</v>
      </c>
      <c r="E791">
        <v>48062</v>
      </c>
      <c r="F791">
        <v>43232</v>
      </c>
      <c r="G791">
        <v>43229</v>
      </c>
      <c r="H791" t="s">
        <v>31</v>
      </c>
      <c r="I791" t="str">
        <f t="array" ref="I791">IFERROR(_xlfn.XLOOKUP(Tabelle12[[#This Row],[NegotiationID]]&amp;"FinalAccept",Tabelle12[NegotiationID]&amp;Tabelle12[ActionType],Tabelle12[ActionType],,0),_xlfn.XLOOKUP(Tabelle12[[#This Row],[NegotiationID]]&amp;"FinalReject",Tabelle12[NegotiationID]&amp;Tabelle12[ActionType],Tabelle12[ActionType],,0))</f>
        <v>FinalAccept</v>
      </c>
      <c r="J791">
        <v>0.9375</v>
      </c>
      <c r="K791">
        <v>0.02</v>
      </c>
      <c r="L791">
        <v>0.95750000000000002</v>
      </c>
      <c r="M791">
        <v>0.91749999999999998</v>
      </c>
      <c r="N791">
        <v>1011</v>
      </c>
      <c r="O791">
        <v>5631</v>
      </c>
      <c r="P791">
        <v>9</v>
      </c>
      <c r="Q791" s="3" t="s">
        <v>5364</v>
      </c>
    </row>
    <row r="792" ht="15" customHeight="1">
      <c r="A792" t="e">
        <f t="shared" ca="1" si="584"/>
        <v>#VALUE!</v>
      </c>
      <c r="B792" t="e">
        <f t="array" ref="B792" ca="1">_xlfn.XLOOKUP(Tabelle12[[#This Row],[ExperimentID]]&amp;Tabelle12[[#This Row],[NegotiationID]]&amp;Tabelle12[[#This Row],[MessageID]],ALL_IN_ONE[ExperimentID]&amp;ALL_IN_ONE[NegotiationID]&amp;ALL_IN_ONE[MessageID],ALL_IN_ONE[Gesamt_ID],,0)</f>
        <v>#VALUE!</v>
      </c>
      <c r="C792">
        <v>43242</v>
      </c>
      <c r="D792" t="s">
        <v>4699</v>
      </c>
      <c r="E792">
        <v>48544</v>
      </c>
      <c r="F792">
        <v>43229</v>
      </c>
      <c r="G792">
        <v>43232</v>
      </c>
      <c r="H792" t="s">
        <v>31</v>
      </c>
      <c r="I792" t="str">
        <f t="array" ref="I792">IFERROR(_xlfn.XLOOKUP(Tabelle12[[#This Row],[NegotiationID]]&amp;"FinalAccept",Tabelle12[NegotiationID]&amp;Tabelle12[ActionType],Tabelle12[ActionType],,0),_xlfn.XLOOKUP(Tabelle12[[#This Row],[NegotiationID]]&amp;"FinalReject",Tabelle12[NegotiationID]&amp;Tabelle12[ActionType],Tabelle12[ActionType],,0))</f>
        <v>FinalAccept</v>
      </c>
      <c r="J792">
        <v>0.73499999999999999</v>
      </c>
      <c r="K792">
        <v>0.33350000000000002</v>
      </c>
      <c r="L792">
        <v>1.0685</v>
      </c>
      <c r="M792">
        <v>0.40150000000000002</v>
      </c>
      <c r="N792">
        <v>629</v>
      </c>
      <c r="O792">
        <v>5631</v>
      </c>
      <c r="P792">
        <v>9</v>
      </c>
      <c r="Q792" s="3" t="s">
        <v>5365</v>
      </c>
    </row>
    <row r="793" ht="15" customHeight="1">
      <c r="A793" t="e">
        <f t="shared" ca="1" si="584"/>
        <v>#VALUE!</v>
      </c>
      <c r="B793" t="e">
        <f t="array" ref="B793" ca="1">_xlfn.XLOOKUP(Tabelle12[[#This Row],[ExperimentID]]&amp;Tabelle12[[#This Row],[NegotiationID]]&amp;Tabelle12[[#This Row],[MessageID]],ALL_IN_ONE[ExperimentID]&amp;ALL_IN_ONE[NegotiationID]&amp;ALL_IN_ONE[MessageID],ALL_IN_ONE[Gesamt_ID],,0)</f>
        <v>#VALUE!</v>
      </c>
      <c r="C793">
        <v>43242</v>
      </c>
      <c r="D793" t="s">
        <v>4699</v>
      </c>
      <c r="E793">
        <v>48614</v>
      </c>
      <c r="F793">
        <v>43232</v>
      </c>
      <c r="G793">
        <v>43229</v>
      </c>
      <c r="H793" t="s">
        <v>31</v>
      </c>
      <c r="I793" t="str">
        <f t="array" ref="I793">IFERROR(_xlfn.XLOOKUP(Tabelle12[[#This Row],[NegotiationID]]&amp;"FinalAccept",Tabelle12[NegotiationID]&amp;Tabelle12[ActionType],Tabelle12[ActionType],,0),_xlfn.XLOOKUP(Tabelle12[[#This Row],[NegotiationID]]&amp;"FinalReject",Tabelle12[NegotiationID]&amp;Tabelle12[ActionType],Tabelle12[ActionType],,0))</f>
        <v>FinalAccept</v>
      </c>
      <c r="J793">
        <v>0.67600000000000005</v>
      </c>
      <c r="K793">
        <v>0.3508</v>
      </c>
      <c r="L793">
        <v>1.0267999999999999</v>
      </c>
      <c r="M793">
        <v>0.32519999999999999</v>
      </c>
      <c r="N793">
        <v>948</v>
      </c>
      <c r="O793">
        <v>5631</v>
      </c>
      <c r="P793">
        <v>9</v>
      </c>
      <c r="Q793" s="3" t="s">
        <v>5366</v>
      </c>
    </row>
    <row r="794" ht="15" customHeight="1">
      <c r="A794" t="e">
        <f t="shared" ca="1" si="584"/>
        <v>#VALUE!</v>
      </c>
      <c r="B794" t="e">
        <f t="array" ref="B794" ca="1">_xlfn.XLOOKUP(Tabelle12[[#This Row],[ExperimentID]]&amp;Tabelle12[[#This Row],[NegotiationID]]&amp;Tabelle12[[#This Row],[MessageID]],ALL_IN_ONE[ExperimentID]&amp;ALL_IN_ONE[NegotiationID]&amp;ALL_IN_ONE[MessageID],ALL_IN_ONE[Gesamt_ID],,0)</f>
        <v>#VALUE!</v>
      </c>
      <c r="C794">
        <v>43242</v>
      </c>
      <c r="D794" t="s">
        <v>4699</v>
      </c>
      <c r="E794">
        <v>48872</v>
      </c>
      <c r="F794">
        <v>43229</v>
      </c>
      <c r="G794">
        <v>43232</v>
      </c>
      <c r="H794" t="s">
        <v>31</v>
      </c>
      <c r="I794" t="str">
        <f t="array" ref="I794">IFERROR(_xlfn.XLOOKUP(Tabelle12[[#This Row],[NegotiationID]]&amp;"FinalAccept",Tabelle12[NegotiationID]&amp;Tabelle12[ActionType],Tabelle12[ActionType],,0),_xlfn.XLOOKUP(Tabelle12[[#This Row],[NegotiationID]]&amp;"FinalReject",Tabelle12[NegotiationID]&amp;Tabelle12[ActionType],Tabelle12[ActionType],,0))</f>
        <v>FinalAccept</v>
      </c>
      <c r="J794">
        <v>0.67000000000000004</v>
      </c>
      <c r="K794">
        <v>0.49099999999999999</v>
      </c>
      <c r="L794">
        <v>1.161</v>
      </c>
      <c r="M794">
        <v>0.17899999999999999</v>
      </c>
      <c r="N794">
        <v>962</v>
      </c>
      <c r="O794">
        <v>5631</v>
      </c>
      <c r="P794">
        <v>9</v>
      </c>
      <c r="Q794" s="3" t="s">
        <v>5367</v>
      </c>
    </row>
    <row r="795" ht="15" customHeight="1">
      <c r="A795" t="e">
        <f t="shared" ca="1" si="584"/>
        <v>#VALUE!</v>
      </c>
      <c r="B795" t="e">
        <f t="array" ref="B795" ca="1">_xlfn.XLOOKUP(Tabelle12[[#This Row],[ExperimentID]]&amp;Tabelle12[[#This Row],[NegotiationID]]&amp;Tabelle12[[#This Row],[MessageID]],ALL_IN_ONE[ExperimentID]&amp;ALL_IN_ONE[NegotiationID]&amp;ALL_IN_ONE[MessageID],ALL_IN_ONE[Gesamt_ID],,0)</f>
        <v>#VALUE!</v>
      </c>
      <c r="C795">
        <v>43242</v>
      </c>
      <c r="D795" t="s">
        <v>4699</v>
      </c>
      <c r="E795">
        <v>49598</v>
      </c>
      <c r="F795">
        <v>43232</v>
      </c>
      <c r="G795">
        <v>43229</v>
      </c>
      <c r="H795" t="s">
        <v>31</v>
      </c>
      <c r="I795" t="str">
        <f t="array" ref="I795">IFERROR(_xlfn.XLOOKUP(Tabelle12[[#This Row],[NegotiationID]]&amp;"FinalAccept",Tabelle12[NegotiationID]&amp;Tabelle12[ActionType],Tabelle12[ActionType],,0),_xlfn.XLOOKUP(Tabelle12[[#This Row],[NegotiationID]]&amp;"FinalReject",Tabelle12[NegotiationID]&amp;Tabelle12[ActionType],Tabelle12[ActionType],,0))</f>
        <v>FinalAccept</v>
      </c>
      <c r="J795">
        <v>0.57350000000000001</v>
      </c>
      <c r="K795">
        <v>0.5</v>
      </c>
      <c r="L795">
        <v>1.0734999999999999</v>
      </c>
      <c r="M795">
        <v>0.073499999999999996</v>
      </c>
      <c r="N795">
        <v>711</v>
      </c>
      <c r="O795">
        <v>5631</v>
      </c>
      <c r="P795">
        <v>9</v>
      </c>
      <c r="Q795" s="3" t="s">
        <v>5368</v>
      </c>
    </row>
    <row r="796" ht="15" customHeight="1">
      <c r="A796" t="e">
        <f t="shared" ca="1" si="584"/>
        <v>#VALUE!</v>
      </c>
      <c r="B796" t="e">
        <f t="array" ref="B796" ca="1">_xlfn.XLOOKUP(Tabelle12[[#This Row],[ExperimentID]]&amp;Tabelle12[[#This Row],[NegotiationID]]&amp;Tabelle12[[#This Row],[MessageID]],ALL_IN_ONE[ExperimentID]&amp;ALL_IN_ONE[NegotiationID]&amp;ALL_IN_ONE[MessageID],ALL_IN_ONE[Gesamt_ID],,0)</f>
        <v>#VALUE!</v>
      </c>
      <c r="C796">
        <v>43242</v>
      </c>
      <c r="D796" t="s">
        <v>4699</v>
      </c>
      <c r="E796">
        <v>49681</v>
      </c>
      <c r="F796">
        <v>43229</v>
      </c>
      <c r="G796">
        <v>43232</v>
      </c>
      <c r="H796" t="s">
        <v>31</v>
      </c>
      <c r="I796" t="str">
        <f t="array" ref="I796">IFERROR(_xlfn.XLOOKUP(Tabelle12[[#This Row],[NegotiationID]]&amp;"FinalAccept",Tabelle12[NegotiationID]&amp;Tabelle12[ActionType],Tabelle12[ActionType],,0),_xlfn.XLOOKUP(Tabelle12[[#This Row],[NegotiationID]]&amp;"FinalReject",Tabelle12[NegotiationID]&amp;Tabelle12[ActionType],Tabelle12[ActionType],,0))</f>
        <v>FinalAccept</v>
      </c>
      <c r="J796">
        <v>0.57930000000000004</v>
      </c>
      <c r="K796">
        <v>0.55900000000000005</v>
      </c>
      <c r="L796">
        <v>1.1383000000000001</v>
      </c>
      <c r="M796">
        <v>0.020299999999999999</v>
      </c>
      <c r="N796">
        <v>566</v>
      </c>
      <c r="O796">
        <v>5631</v>
      </c>
      <c r="P796">
        <v>9</v>
      </c>
      <c r="Q796" s="3" t="s">
        <v>5369</v>
      </c>
    </row>
    <row r="797" ht="15" customHeight="1">
      <c r="A797" t="e">
        <f t="shared" ca="1" si="584"/>
        <v>#VALUE!</v>
      </c>
      <c r="B797" t="e">
        <f t="array" ref="B797" ca="1">_xlfn.XLOOKUP(Tabelle12[[#This Row],[ExperimentID]]&amp;Tabelle12[[#This Row],[NegotiationID]]&amp;Tabelle12[[#This Row],[MessageID]],ALL_IN_ONE[ExperimentID]&amp;ALL_IN_ONE[NegotiationID]&amp;ALL_IN_ONE[MessageID],ALL_IN_ONE[Gesamt_ID],,0)</f>
        <v>#VALUE!</v>
      </c>
      <c r="C797">
        <v>43242</v>
      </c>
      <c r="D797" t="s">
        <v>4699</v>
      </c>
      <c r="E797">
        <v>49686</v>
      </c>
      <c r="F797">
        <v>43232</v>
      </c>
      <c r="G797">
        <v>43229</v>
      </c>
      <c r="H797" t="s">
        <v>20</v>
      </c>
      <c r="I797" t="str">
        <f t="array" ref="I797">IFERROR(_xlfn.XLOOKUP(Tabelle12[[#This Row],[NegotiationID]]&amp;"FinalAccept",Tabelle12[NegotiationID]&amp;Tabelle12[ActionType],Tabelle12[ActionType],,0),_xlfn.XLOOKUP(Tabelle12[[#This Row],[NegotiationID]]&amp;"FinalReject",Tabelle12[NegotiationID]&amp;Tabelle12[ActionType],Tabelle12[ActionType],,0))</f>
        <v>FinalAccept</v>
      </c>
      <c r="J797">
        <v>0.55900000000000005</v>
      </c>
      <c r="K797">
        <v>0.57930000000000004</v>
      </c>
      <c r="L797">
        <v>1.1383000000000001</v>
      </c>
      <c r="M797">
        <v>0.020299999999999999</v>
      </c>
      <c r="N797">
        <v>28</v>
      </c>
      <c r="O797">
        <v>5631</v>
      </c>
      <c r="P797">
        <v>9</v>
      </c>
      <c r="Q797" s="3" t="s">
        <v>5370</v>
      </c>
    </row>
    <row r="798" ht="14.5" hidden="1">
      <c r="A798" t="e">
        <f t="shared" ca="1" si="584"/>
        <v>#VALUE!</v>
      </c>
      <c r="B798" t="e">
        <f t="array" ref="B798" ca="1">_xlfn.XLOOKUP(Tabelle12[[#This Row],[ExperimentID]]&amp;Tabelle12[[#This Row],[NegotiationID]]&amp;Tabelle12[[#This Row],[MessageID]],ALL_IN_ONE[ExperimentID]&amp;ALL_IN_ONE[NegotiationID]&amp;ALL_IN_ONE[MessageID],ALL_IN_ONE[Gesamt_ID],,0)</f>
        <v>#VALUE!</v>
      </c>
      <c r="C798">
        <v>43270</v>
      </c>
      <c r="D798" t="s">
        <v>4699</v>
      </c>
      <c r="E798">
        <v>43271</v>
      </c>
      <c r="H798" t="s">
        <v>6019</v>
      </c>
      <c r="I798" t="str">
        <f t="array" ref="I798">IFERROR(_xlfn.XLOOKUP(Tabelle12[[#This Row],[NegotiationID]]&amp;"FinalAccept",Tabelle12[NegotiationID]&amp;Tabelle12[ActionType],Tabelle12[ActionType],,0),_xlfn.XLOOKUP(Tabelle12[[#This Row],[NegotiationID]]&amp;"FinalReject",Tabelle12[NegotiationID]&amp;Tabelle12[ActionType],Tabelle12[ActionType],,0))</f>
        <v>FinalAccept</v>
      </c>
      <c r="N798">
        <v>21</v>
      </c>
      <c r="O798">
        <v>982</v>
      </c>
      <c r="P798">
        <v>7</v>
      </c>
    </row>
    <row r="799" ht="15" customHeight="1">
      <c r="A799" t="e">
        <f t="shared" ca="1" si="584"/>
        <v>#VALUE!</v>
      </c>
      <c r="B799" t="e">
        <f t="array" ref="B799" ca="1">_xlfn.XLOOKUP(Tabelle12[[#This Row],[ExperimentID]]&amp;Tabelle12[[#This Row],[NegotiationID]]&amp;Tabelle12[[#This Row],[MessageID]],ALL_IN_ONE[ExperimentID]&amp;ALL_IN_ONE[NegotiationID]&amp;ALL_IN_ONE[MessageID],ALL_IN_ONE[Gesamt_ID],,0)</f>
        <v>#VALUE!</v>
      </c>
      <c r="C799">
        <v>43270</v>
      </c>
      <c r="D799" t="s">
        <v>4699</v>
      </c>
      <c r="E799">
        <v>47540</v>
      </c>
      <c r="F799">
        <v>43257</v>
      </c>
      <c r="G799">
        <v>43260</v>
      </c>
      <c r="H799" t="s">
        <v>19</v>
      </c>
      <c r="I799" t="str">
        <f t="array" ref="I799">IFERROR(_xlfn.XLOOKUP(Tabelle12[[#This Row],[NegotiationID]]&amp;"FinalAccept",Tabelle12[NegotiationID]&amp;Tabelle12[ActionType],Tabelle12[ActionType],,0),_xlfn.XLOOKUP(Tabelle12[[#This Row],[NegotiationID]]&amp;"FinalReject",Tabelle12[NegotiationID]&amp;Tabelle12[ActionType],Tabelle12[ActionType],,0))</f>
        <v>FinalAccept</v>
      </c>
      <c r="J799">
        <v>0.95199999999999996</v>
      </c>
      <c r="K799">
        <v>0.79600000000000004</v>
      </c>
      <c r="L799">
        <v>1.748</v>
      </c>
      <c r="M799">
        <v>0.156</v>
      </c>
      <c r="N799">
        <v>122</v>
      </c>
      <c r="O799">
        <v>982</v>
      </c>
      <c r="P799">
        <v>7</v>
      </c>
      <c r="Q799" s="3" t="s">
        <v>5371</v>
      </c>
    </row>
    <row r="800" ht="15" customHeight="1">
      <c r="A800" t="e">
        <f t="shared" ca="1" si="584"/>
        <v>#VALUE!</v>
      </c>
      <c r="B800" t="e">
        <f t="array" ref="B800" ca="1">_xlfn.XLOOKUP(Tabelle12[[#This Row],[ExperimentID]]&amp;Tabelle12[[#This Row],[NegotiationID]]&amp;Tabelle12[[#This Row],[MessageID]],ALL_IN_ONE[ExperimentID]&amp;ALL_IN_ONE[NegotiationID]&amp;ALL_IN_ONE[MessageID],ALL_IN_ONE[Gesamt_ID],,0)</f>
        <v>#VALUE!</v>
      </c>
      <c r="C800">
        <v>43270</v>
      </c>
      <c r="D800" t="s">
        <v>4699</v>
      </c>
      <c r="E800">
        <v>48256</v>
      </c>
      <c r="F800">
        <v>43260</v>
      </c>
      <c r="G800">
        <v>43257</v>
      </c>
      <c r="H800" t="s">
        <v>31</v>
      </c>
      <c r="I800" t="str">
        <f t="array" ref="I800">IFERROR(_xlfn.XLOOKUP(Tabelle12[[#This Row],[NegotiationID]]&amp;"FinalAccept",Tabelle12[NegotiationID]&amp;Tabelle12[ActionType],Tabelle12[ActionType],,0),_xlfn.XLOOKUP(Tabelle12[[#This Row],[NegotiationID]]&amp;"FinalReject",Tabelle12[NegotiationID]&amp;Tabelle12[ActionType],Tabelle12[ActionType],,0))</f>
        <v>FinalAccept</v>
      </c>
      <c r="J800">
        <v>0.79749999999999999</v>
      </c>
      <c r="K800">
        <v>0.20669999999999999</v>
      </c>
      <c r="L800">
        <v>1.0042</v>
      </c>
      <c r="M800">
        <v>0.59079999999999999</v>
      </c>
      <c r="N800">
        <v>167</v>
      </c>
      <c r="O800">
        <v>982</v>
      </c>
      <c r="P800">
        <v>7</v>
      </c>
      <c r="Q800" s="3" t="s">
        <v>5372</v>
      </c>
    </row>
    <row r="801" ht="15" customHeight="1">
      <c r="A801" t="e">
        <f t="shared" ca="1" si="584"/>
        <v>#VALUE!</v>
      </c>
      <c r="B801" t="e">
        <f t="array" ref="B801" ca="1">_xlfn.XLOOKUP(Tabelle12[[#This Row],[ExperimentID]]&amp;Tabelle12[[#This Row],[NegotiationID]]&amp;Tabelle12[[#This Row],[MessageID]],ALL_IN_ONE[ExperimentID]&amp;ALL_IN_ONE[NegotiationID]&amp;ALL_IN_ONE[MessageID],ALL_IN_ONE[Gesamt_ID],,0)</f>
        <v>#VALUE!</v>
      </c>
      <c r="C801">
        <v>43270</v>
      </c>
      <c r="D801" t="s">
        <v>4699</v>
      </c>
      <c r="E801">
        <v>48973</v>
      </c>
      <c r="F801">
        <v>43257</v>
      </c>
      <c r="G801">
        <v>43260</v>
      </c>
      <c r="H801" t="s">
        <v>31</v>
      </c>
      <c r="I801" t="str">
        <f t="array" ref="I801">IFERROR(_xlfn.XLOOKUP(Tabelle12[[#This Row],[NegotiationID]]&amp;"FinalAccept",Tabelle12[NegotiationID]&amp;Tabelle12[ActionType],Tabelle12[ActionType],,0),_xlfn.XLOOKUP(Tabelle12[[#This Row],[NegotiationID]]&amp;"FinalReject",Tabelle12[NegotiationID]&amp;Tabelle12[ActionType],Tabelle12[ActionType],,0))</f>
        <v>FinalAccept</v>
      </c>
      <c r="J801">
        <v>0.70979999999999999</v>
      </c>
      <c r="K801">
        <v>0.26200000000000001</v>
      </c>
      <c r="L801">
        <v>0.9718</v>
      </c>
      <c r="M801">
        <v>0.44779999999999998</v>
      </c>
      <c r="N801">
        <v>151</v>
      </c>
      <c r="O801">
        <v>982</v>
      </c>
      <c r="P801">
        <v>7</v>
      </c>
      <c r="Q801" s="3" t="s">
        <v>5373</v>
      </c>
    </row>
    <row r="802" ht="15" customHeight="1">
      <c r="A802" t="e">
        <f t="shared" ca="1" si="584"/>
        <v>#VALUE!</v>
      </c>
      <c r="B802" t="e">
        <f t="array" ref="B802" ca="1">_xlfn.XLOOKUP(Tabelle12[[#This Row],[ExperimentID]]&amp;Tabelle12[[#This Row],[NegotiationID]]&amp;Tabelle12[[#This Row],[MessageID]],ALL_IN_ONE[ExperimentID]&amp;ALL_IN_ONE[NegotiationID]&amp;ALL_IN_ONE[MessageID],ALL_IN_ONE[Gesamt_ID],,0)</f>
        <v>#VALUE!</v>
      </c>
      <c r="C802">
        <v>43270</v>
      </c>
      <c r="D802" t="s">
        <v>4699</v>
      </c>
      <c r="E802">
        <v>49335</v>
      </c>
      <c r="F802">
        <v>43260</v>
      </c>
      <c r="G802">
        <v>43257</v>
      </c>
      <c r="H802" t="s">
        <v>31</v>
      </c>
      <c r="I802" t="str">
        <f t="array" ref="I802">IFERROR(_xlfn.XLOOKUP(Tabelle12[[#This Row],[NegotiationID]]&amp;"FinalAccept",Tabelle12[NegotiationID]&amp;Tabelle12[ActionType],Tabelle12[ActionType],,0),_xlfn.XLOOKUP(Tabelle12[[#This Row],[NegotiationID]]&amp;"FinalReject",Tabelle12[NegotiationID]&amp;Tabelle12[ActionType],Tabelle12[ActionType],,0))</f>
        <v>FinalAccept</v>
      </c>
      <c r="J802">
        <v>0.628</v>
      </c>
      <c r="K802">
        <v>0.4148</v>
      </c>
      <c r="L802">
        <v>1.0427999999999999</v>
      </c>
      <c r="M802">
        <v>0.2132</v>
      </c>
      <c r="N802">
        <v>238</v>
      </c>
      <c r="O802">
        <v>982</v>
      </c>
      <c r="P802">
        <v>7</v>
      </c>
      <c r="Q802" s="3" t="s">
        <v>5374</v>
      </c>
    </row>
    <row r="803" ht="15" customHeight="1">
      <c r="A803" t="e">
        <f t="shared" ca="1" si="584"/>
        <v>#VALUE!</v>
      </c>
      <c r="B803" t="e">
        <f t="array" ref="B803" ca="1">_xlfn.XLOOKUP(Tabelle12[[#This Row],[ExperimentID]]&amp;Tabelle12[[#This Row],[NegotiationID]]&amp;Tabelle12[[#This Row],[MessageID]],ALL_IN_ONE[ExperimentID]&amp;ALL_IN_ONE[NegotiationID]&amp;ALL_IN_ONE[MessageID],ALL_IN_ONE[Gesamt_ID],,0)</f>
        <v>#VALUE!</v>
      </c>
      <c r="C803">
        <v>43270</v>
      </c>
      <c r="D803" t="s">
        <v>4699</v>
      </c>
      <c r="E803">
        <v>49377</v>
      </c>
      <c r="F803">
        <v>43257</v>
      </c>
      <c r="G803">
        <v>43260</v>
      </c>
      <c r="H803" t="s">
        <v>31</v>
      </c>
      <c r="I803" t="str">
        <f t="array" ref="I803">IFERROR(_xlfn.XLOOKUP(Tabelle12[[#This Row],[NegotiationID]]&amp;"FinalAccept",Tabelle12[NegotiationID]&amp;Tabelle12[ActionType],Tabelle12[ActionType],,0),_xlfn.XLOOKUP(Tabelle12[[#This Row],[NegotiationID]]&amp;"FinalReject",Tabelle12[NegotiationID]&amp;Tabelle12[ActionType],Tabelle12[ActionType],,0))</f>
        <v>FinalAccept</v>
      </c>
      <c r="J803">
        <v>0.5423</v>
      </c>
      <c r="K803">
        <v>0.54549999999999998</v>
      </c>
      <c r="L803">
        <v>1.0878000000000001</v>
      </c>
      <c r="M803">
        <v>0.0032000000000000002</v>
      </c>
      <c r="N803">
        <v>241</v>
      </c>
      <c r="O803">
        <v>982</v>
      </c>
      <c r="P803">
        <v>7</v>
      </c>
      <c r="Q803" s="3" t="s">
        <v>5375</v>
      </c>
    </row>
    <row r="804" ht="15" customHeight="1">
      <c r="A804" t="e">
        <f t="shared" ca="1" si="584"/>
        <v>#VALUE!</v>
      </c>
      <c r="B804" t="e">
        <f t="array" ref="B804" ca="1">_xlfn.XLOOKUP(Tabelle12[[#This Row],[ExperimentID]]&amp;Tabelle12[[#This Row],[NegotiationID]]&amp;Tabelle12[[#This Row],[MessageID]],ALL_IN_ONE[ExperimentID]&amp;ALL_IN_ONE[NegotiationID]&amp;ALL_IN_ONE[MessageID],ALL_IN_ONE[Gesamt_ID],,0)</f>
        <v>#VALUE!</v>
      </c>
      <c r="C804">
        <v>43270</v>
      </c>
      <c r="D804" t="s">
        <v>4699</v>
      </c>
      <c r="E804">
        <v>49560</v>
      </c>
      <c r="F804">
        <v>43260</v>
      </c>
      <c r="G804">
        <v>43257</v>
      </c>
      <c r="H804" t="s">
        <v>20</v>
      </c>
      <c r="I804" t="str">
        <f t="array" ref="I804">IFERROR(_xlfn.XLOOKUP(Tabelle12[[#This Row],[NegotiationID]]&amp;"FinalAccept",Tabelle12[NegotiationID]&amp;Tabelle12[ActionType],Tabelle12[ActionType],,0),_xlfn.XLOOKUP(Tabelle12[[#This Row],[NegotiationID]]&amp;"FinalReject",Tabelle12[NegotiationID]&amp;Tabelle12[ActionType],Tabelle12[ActionType],,0))</f>
        <v>FinalAccept</v>
      </c>
      <c r="J804">
        <v>0.54549999999999998</v>
      </c>
      <c r="K804">
        <v>0.5423</v>
      </c>
      <c r="L804">
        <v>1.0878000000000001</v>
      </c>
      <c r="M804">
        <v>0.0032000000000000002</v>
      </c>
      <c r="N804">
        <v>42</v>
      </c>
      <c r="O804">
        <v>982</v>
      </c>
      <c r="P804">
        <v>7</v>
      </c>
      <c r="Q804" s="3" t="s">
        <v>5376</v>
      </c>
    </row>
    <row r="805" ht="14.5" hidden="1">
      <c r="A805" t="e">
        <f t="shared" ca="1" si="584"/>
        <v>#VALUE!</v>
      </c>
      <c r="B805" t="e">
        <f t="array" ref="B805" ca="1">_xlfn.XLOOKUP(Tabelle12[[#This Row],[ExperimentID]]&amp;Tabelle12[[#This Row],[NegotiationID]]&amp;Tabelle12[[#This Row],[MessageID]],ALL_IN_ONE[ExperimentID]&amp;ALL_IN_ONE[NegotiationID]&amp;ALL_IN_ONE[MessageID],ALL_IN_ONE[Gesamt_ID],,0)</f>
        <v>#VALUE!</v>
      </c>
      <c r="C805">
        <v>43298</v>
      </c>
      <c r="D805" t="s">
        <v>4699</v>
      </c>
      <c r="E805">
        <v>43299</v>
      </c>
      <c r="H805" t="s">
        <v>6019</v>
      </c>
      <c r="I805" t="e">
        <f t="array" ref="I805">IFERROR(_xlfn.XLOOKUP(Tabelle12[[#This Row],[NegotiationID]]&amp;"FinalAccept",Tabelle12[NegotiationID]&amp;Tabelle12[ActionType],Tabelle12[ActionType],,0),_xlfn.XLOOKUP(Tabelle12[[#This Row],[NegotiationID]]&amp;"FinalReject",Tabelle12[NegotiationID]&amp;Tabelle12[ActionType],Tabelle12[ActionType],,0))</f>
        <v>#N/A</v>
      </c>
      <c r="N805">
        <v>21</v>
      </c>
      <c r="O805">
        <v>21</v>
      </c>
      <c r="P805">
        <v>1</v>
      </c>
    </row>
    <row r="806" ht="14.5" hidden="1">
      <c r="A806" t="e">
        <f t="shared" ca="1" si="584"/>
        <v>#VALUE!</v>
      </c>
      <c r="B806" t="e">
        <f t="array" ref="B806" ca="1">_xlfn.XLOOKUP(Tabelle12[[#This Row],[ExperimentID]]&amp;Tabelle12[[#This Row],[NegotiationID]]&amp;Tabelle12[[#This Row],[MessageID]],ALL_IN_ONE[ExperimentID]&amp;ALL_IN_ONE[NegotiationID]&amp;ALL_IN_ONE[MessageID],ALL_IN_ONE[Gesamt_ID],,0)</f>
        <v>#VALUE!</v>
      </c>
      <c r="C806">
        <v>43326</v>
      </c>
      <c r="D806" t="s">
        <v>4699</v>
      </c>
      <c r="E806">
        <v>43327</v>
      </c>
      <c r="H806" t="s">
        <v>6019</v>
      </c>
      <c r="I806" t="e">
        <f t="array" ref="I806">IFERROR(_xlfn.XLOOKUP(Tabelle12[[#This Row],[NegotiationID]]&amp;"FinalAccept",Tabelle12[NegotiationID]&amp;Tabelle12[ActionType],Tabelle12[ActionType],,0),_xlfn.XLOOKUP(Tabelle12[[#This Row],[NegotiationID]]&amp;"FinalReject",Tabelle12[NegotiationID]&amp;Tabelle12[ActionType],Tabelle12[ActionType],,0))</f>
        <v>#N/A</v>
      </c>
      <c r="N806">
        <v>21</v>
      </c>
      <c r="O806">
        <v>21</v>
      </c>
      <c r="P806">
        <v>1</v>
      </c>
    </row>
    <row r="807" ht="14.5" hidden="1">
      <c r="A807" t="e">
        <f t="shared" ca="1" si="584"/>
        <v>#VALUE!</v>
      </c>
      <c r="B807" t="e">
        <f t="array" ref="B807" ca="1">_xlfn.XLOOKUP(Tabelle12[[#This Row],[ExperimentID]]&amp;Tabelle12[[#This Row],[NegotiationID]]&amp;Tabelle12[[#This Row],[MessageID]],ALL_IN_ONE[ExperimentID]&amp;ALL_IN_ONE[NegotiationID]&amp;ALL_IN_ONE[MessageID],ALL_IN_ONE[Gesamt_ID],,0)</f>
        <v>#VALUE!</v>
      </c>
      <c r="C807">
        <v>43354</v>
      </c>
      <c r="D807" t="s">
        <v>4699</v>
      </c>
      <c r="E807">
        <v>43355</v>
      </c>
      <c r="H807" t="s">
        <v>6019</v>
      </c>
      <c r="I807" t="e">
        <f t="array" ref="I807">IFERROR(_xlfn.XLOOKUP(Tabelle12[[#This Row],[NegotiationID]]&amp;"FinalAccept",Tabelle12[NegotiationID]&amp;Tabelle12[ActionType],Tabelle12[ActionType],,0),_xlfn.XLOOKUP(Tabelle12[[#This Row],[NegotiationID]]&amp;"FinalReject",Tabelle12[NegotiationID]&amp;Tabelle12[ActionType],Tabelle12[ActionType],,0))</f>
        <v>#N/A</v>
      </c>
      <c r="N807">
        <v>21</v>
      </c>
      <c r="O807">
        <v>21</v>
      </c>
      <c r="P807">
        <v>1</v>
      </c>
    </row>
    <row r="808" ht="14.5" hidden="1">
      <c r="A808" t="e">
        <f t="shared" ca="1" si="584"/>
        <v>#VALUE!</v>
      </c>
      <c r="B808" t="e">
        <f t="array" ref="B808" ca="1">_xlfn.XLOOKUP(Tabelle12[[#This Row],[ExperimentID]]&amp;Tabelle12[[#This Row],[NegotiationID]]&amp;Tabelle12[[#This Row],[MessageID]],ALL_IN_ONE[ExperimentID]&amp;ALL_IN_ONE[NegotiationID]&amp;ALL_IN_ONE[MessageID],ALL_IN_ONE[Gesamt_ID],,0)</f>
        <v>#VALUE!</v>
      </c>
      <c r="C808">
        <v>43382</v>
      </c>
      <c r="D808" t="s">
        <v>4699</v>
      </c>
      <c r="E808">
        <v>43383</v>
      </c>
      <c r="H808" t="s">
        <v>6019</v>
      </c>
      <c r="I808" t="e">
        <f t="array" ref="I808">IFERROR(_xlfn.XLOOKUP(Tabelle12[[#This Row],[NegotiationID]]&amp;"FinalAccept",Tabelle12[NegotiationID]&amp;Tabelle12[ActionType],Tabelle12[ActionType],,0),_xlfn.XLOOKUP(Tabelle12[[#This Row],[NegotiationID]]&amp;"FinalReject",Tabelle12[NegotiationID]&amp;Tabelle12[ActionType],Tabelle12[ActionType],,0))</f>
        <v>#N/A</v>
      </c>
      <c r="N808">
        <v>21</v>
      </c>
      <c r="O808">
        <v>21</v>
      </c>
      <c r="P808">
        <v>1</v>
      </c>
    </row>
    <row r="809" ht="14.5" hidden="1">
      <c r="A809" t="e">
        <f t="shared" ca="1" si="584"/>
        <v>#VALUE!</v>
      </c>
      <c r="B809" t="e">
        <f t="array" ref="B809" ca="1">_xlfn.XLOOKUP(Tabelle12[[#This Row],[ExperimentID]]&amp;Tabelle12[[#This Row],[NegotiationID]]&amp;Tabelle12[[#This Row],[MessageID]],ALL_IN_ONE[ExperimentID]&amp;ALL_IN_ONE[NegotiationID]&amp;ALL_IN_ONE[MessageID],ALL_IN_ONE[Gesamt_ID],,0)</f>
        <v>#VALUE!</v>
      </c>
      <c r="C809">
        <v>43410</v>
      </c>
      <c r="D809" t="s">
        <v>4699</v>
      </c>
      <c r="E809">
        <v>43411</v>
      </c>
      <c r="H809" t="s">
        <v>6019</v>
      </c>
      <c r="I809" t="e">
        <f t="array" ref="I809">IFERROR(_xlfn.XLOOKUP(Tabelle12[[#This Row],[NegotiationID]]&amp;"FinalAccept",Tabelle12[NegotiationID]&amp;Tabelle12[ActionType],Tabelle12[ActionType],,0),_xlfn.XLOOKUP(Tabelle12[[#This Row],[NegotiationID]]&amp;"FinalReject",Tabelle12[NegotiationID]&amp;Tabelle12[ActionType],Tabelle12[ActionType],,0))</f>
        <v>#N/A</v>
      </c>
      <c r="N809">
        <v>21</v>
      </c>
      <c r="O809">
        <v>21</v>
      </c>
      <c r="P809">
        <v>1</v>
      </c>
    </row>
    <row r="810" ht="14.5" hidden="1">
      <c r="A810" t="e">
        <f t="shared" ca="1" si="584"/>
        <v>#VALUE!</v>
      </c>
      <c r="B810" t="e">
        <f t="array" ref="B810" ca="1">_xlfn.XLOOKUP(Tabelle12[[#This Row],[ExperimentID]]&amp;Tabelle12[[#This Row],[NegotiationID]]&amp;Tabelle12[[#This Row],[MessageID]],ALL_IN_ONE[ExperimentID]&amp;ALL_IN_ONE[NegotiationID]&amp;ALL_IN_ONE[MessageID],ALL_IN_ONE[Gesamt_ID],,0)</f>
        <v>#VALUE!</v>
      </c>
      <c r="C810">
        <v>43438</v>
      </c>
      <c r="D810" t="s">
        <v>4699</v>
      </c>
      <c r="E810">
        <v>43439</v>
      </c>
      <c r="H810" t="s">
        <v>6019</v>
      </c>
      <c r="I810" t="e">
        <f t="array" ref="I810">IFERROR(_xlfn.XLOOKUP(Tabelle12[[#This Row],[NegotiationID]]&amp;"FinalAccept",Tabelle12[NegotiationID]&amp;Tabelle12[ActionType],Tabelle12[ActionType],,0),_xlfn.XLOOKUP(Tabelle12[[#This Row],[NegotiationID]]&amp;"FinalReject",Tabelle12[NegotiationID]&amp;Tabelle12[ActionType],Tabelle12[ActionType],,0))</f>
        <v>#N/A</v>
      </c>
      <c r="N810">
        <v>21</v>
      </c>
      <c r="O810">
        <v>21</v>
      </c>
      <c r="P810">
        <v>1</v>
      </c>
    </row>
    <row r="811" ht="14.5" hidden="1">
      <c r="A811" t="e">
        <f t="shared" ca="1" si="584"/>
        <v>#VALUE!</v>
      </c>
      <c r="B811" t="e">
        <f t="array" ref="B811" ca="1">_xlfn.XLOOKUP(Tabelle12[[#This Row],[ExperimentID]]&amp;Tabelle12[[#This Row],[NegotiationID]]&amp;Tabelle12[[#This Row],[MessageID]],ALL_IN_ONE[ExperimentID]&amp;ALL_IN_ONE[NegotiationID]&amp;ALL_IN_ONE[MessageID],ALL_IN_ONE[Gesamt_ID],,0)</f>
        <v>#VALUE!</v>
      </c>
      <c r="C811">
        <v>43466</v>
      </c>
      <c r="D811" t="s">
        <v>4699</v>
      </c>
      <c r="E811">
        <v>43467</v>
      </c>
      <c r="H811" t="s">
        <v>6019</v>
      </c>
      <c r="I811" t="e">
        <f t="array" ref="I811">IFERROR(_xlfn.XLOOKUP(Tabelle12[[#This Row],[NegotiationID]]&amp;"FinalAccept",Tabelle12[NegotiationID]&amp;Tabelle12[ActionType],Tabelle12[ActionType],,0),_xlfn.XLOOKUP(Tabelle12[[#This Row],[NegotiationID]]&amp;"FinalReject",Tabelle12[NegotiationID]&amp;Tabelle12[ActionType],Tabelle12[ActionType],,0))</f>
        <v>#N/A</v>
      </c>
      <c r="N811">
        <v>21</v>
      </c>
      <c r="O811">
        <v>21</v>
      </c>
      <c r="P811">
        <v>1</v>
      </c>
    </row>
    <row r="812" ht="14.5" hidden="1">
      <c r="A812" t="e">
        <f t="shared" ca="1" si="584"/>
        <v>#VALUE!</v>
      </c>
      <c r="B812" t="e">
        <f t="array" ref="B812" ca="1">_xlfn.XLOOKUP(Tabelle12[[#This Row],[ExperimentID]]&amp;Tabelle12[[#This Row],[NegotiationID]]&amp;Tabelle12[[#This Row],[MessageID]],ALL_IN_ONE[ExperimentID]&amp;ALL_IN_ONE[NegotiationID]&amp;ALL_IN_ONE[MessageID],ALL_IN_ONE[Gesamt_ID],,0)</f>
        <v>#VALUE!</v>
      </c>
      <c r="C812">
        <v>43494</v>
      </c>
      <c r="D812" t="s">
        <v>4699</v>
      </c>
      <c r="E812">
        <v>43495</v>
      </c>
      <c r="H812" t="s">
        <v>6019</v>
      </c>
      <c r="I812" t="e">
        <f t="array" ref="I812">IFERROR(_xlfn.XLOOKUP(Tabelle12[[#This Row],[NegotiationID]]&amp;"FinalAccept",Tabelle12[NegotiationID]&amp;Tabelle12[ActionType],Tabelle12[ActionType],,0),_xlfn.XLOOKUP(Tabelle12[[#This Row],[NegotiationID]]&amp;"FinalReject",Tabelle12[NegotiationID]&amp;Tabelle12[ActionType],Tabelle12[ActionType],,0))</f>
        <v>#N/A</v>
      </c>
      <c r="N812">
        <v>21</v>
      </c>
      <c r="O812">
        <v>21</v>
      </c>
      <c r="P812">
        <v>1</v>
      </c>
    </row>
    <row r="813" ht="14.5" hidden="1">
      <c r="A813" t="e">
        <f t="shared" ca="1" si="584"/>
        <v>#VALUE!</v>
      </c>
      <c r="B813" t="e">
        <f t="array" ref="B813" ca="1">_xlfn.XLOOKUP(Tabelle12[[#This Row],[ExperimentID]]&amp;Tabelle12[[#This Row],[NegotiationID]]&amp;Tabelle12[[#This Row],[MessageID]],ALL_IN_ONE[ExperimentID]&amp;ALL_IN_ONE[NegotiationID]&amp;ALL_IN_ONE[MessageID],ALL_IN_ONE[Gesamt_ID],,0)</f>
        <v>#VALUE!</v>
      </c>
      <c r="C813">
        <v>43522</v>
      </c>
      <c r="D813" t="s">
        <v>4699</v>
      </c>
      <c r="E813">
        <v>43523</v>
      </c>
      <c r="H813" t="s">
        <v>6019</v>
      </c>
      <c r="I813" t="e">
        <f t="array" ref="I813">IFERROR(_xlfn.XLOOKUP(Tabelle12[[#This Row],[NegotiationID]]&amp;"FinalAccept",Tabelle12[NegotiationID]&amp;Tabelle12[ActionType],Tabelle12[ActionType],,0),_xlfn.XLOOKUP(Tabelle12[[#This Row],[NegotiationID]]&amp;"FinalReject",Tabelle12[NegotiationID]&amp;Tabelle12[ActionType],Tabelle12[ActionType],,0))</f>
        <v>#N/A</v>
      </c>
      <c r="N813">
        <v>21</v>
      </c>
      <c r="O813">
        <v>21</v>
      </c>
      <c r="P813">
        <v>1</v>
      </c>
    </row>
    <row r="814" ht="14.5" hidden="1">
      <c r="A814" t="e">
        <f t="shared" ca="1" si="584"/>
        <v>#VALUE!</v>
      </c>
      <c r="B814" t="e">
        <f t="array" ref="B814" ca="1">_xlfn.XLOOKUP(Tabelle12[[#This Row],[ExperimentID]]&amp;Tabelle12[[#This Row],[NegotiationID]]&amp;Tabelle12[[#This Row],[MessageID]],ALL_IN_ONE[ExperimentID]&amp;ALL_IN_ONE[NegotiationID]&amp;ALL_IN_ONE[MessageID],ALL_IN_ONE[Gesamt_ID],,0)</f>
        <v>#VALUE!</v>
      </c>
      <c r="C814">
        <v>43550</v>
      </c>
      <c r="D814" t="s">
        <v>4699</v>
      </c>
      <c r="E814">
        <v>43551</v>
      </c>
      <c r="H814" t="s">
        <v>6019</v>
      </c>
      <c r="I814" t="e">
        <f t="array" ref="I814">IFERROR(_xlfn.XLOOKUP(Tabelle12[[#This Row],[NegotiationID]]&amp;"FinalAccept",Tabelle12[NegotiationID]&amp;Tabelle12[ActionType],Tabelle12[ActionType],,0),_xlfn.XLOOKUP(Tabelle12[[#This Row],[NegotiationID]]&amp;"FinalReject",Tabelle12[NegotiationID]&amp;Tabelle12[ActionType],Tabelle12[ActionType],,0))</f>
        <v>#N/A</v>
      </c>
      <c r="N814">
        <v>21</v>
      </c>
      <c r="O814">
        <v>21</v>
      </c>
      <c r="P814">
        <v>1</v>
      </c>
    </row>
    <row r="815" ht="14.5" hidden="1">
      <c r="A815" t="e">
        <f t="shared" ca="1" si="584"/>
        <v>#VALUE!</v>
      </c>
      <c r="B815" t="e">
        <f t="array" ref="B815" ca="1">_xlfn.XLOOKUP(Tabelle12[[#This Row],[ExperimentID]]&amp;Tabelle12[[#This Row],[NegotiationID]]&amp;Tabelle12[[#This Row],[MessageID]],ALL_IN_ONE[ExperimentID]&amp;ALL_IN_ONE[NegotiationID]&amp;ALL_IN_ONE[MessageID],ALL_IN_ONE[Gesamt_ID],,0)</f>
        <v>#VALUE!</v>
      </c>
      <c r="C815">
        <v>43578</v>
      </c>
      <c r="D815" t="s">
        <v>4699</v>
      </c>
      <c r="E815">
        <v>43579</v>
      </c>
      <c r="H815" t="s">
        <v>6019</v>
      </c>
      <c r="I815" t="e">
        <f t="array" ref="I815">IFERROR(_xlfn.XLOOKUP(Tabelle12[[#This Row],[NegotiationID]]&amp;"FinalAccept",Tabelle12[NegotiationID]&amp;Tabelle12[ActionType],Tabelle12[ActionType],,0),_xlfn.XLOOKUP(Tabelle12[[#This Row],[NegotiationID]]&amp;"FinalReject",Tabelle12[NegotiationID]&amp;Tabelle12[ActionType],Tabelle12[ActionType],,0))</f>
        <v>#N/A</v>
      </c>
      <c r="N815">
        <v>21</v>
      </c>
      <c r="O815">
        <v>21</v>
      </c>
      <c r="P815">
        <v>1</v>
      </c>
    </row>
    <row r="816" ht="14.5" hidden="1">
      <c r="A816" t="e">
        <f t="shared" ca="1" si="584"/>
        <v>#VALUE!</v>
      </c>
      <c r="B816" t="e">
        <f t="array" ref="B816" ca="1">_xlfn.XLOOKUP(Tabelle12[[#This Row],[ExperimentID]]&amp;Tabelle12[[#This Row],[NegotiationID]]&amp;Tabelle12[[#This Row],[MessageID]],ALL_IN_ONE[ExperimentID]&amp;ALL_IN_ONE[NegotiationID]&amp;ALL_IN_ONE[MessageID],ALL_IN_ONE[Gesamt_ID],,0)</f>
        <v>#VALUE!</v>
      </c>
      <c r="C816">
        <v>43606</v>
      </c>
      <c r="D816" t="s">
        <v>4699</v>
      </c>
      <c r="E816">
        <v>43607</v>
      </c>
      <c r="H816" t="s">
        <v>6019</v>
      </c>
      <c r="I816" t="e">
        <f t="array" ref="I816">IFERROR(_xlfn.XLOOKUP(Tabelle12[[#This Row],[NegotiationID]]&amp;"FinalAccept",Tabelle12[NegotiationID]&amp;Tabelle12[ActionType],Tabelle12[ActionType],,0),_xlfn.XLOOKUP(Tabelle12[[#This Row],[NegotiationID]]&amp;"FinalReject",Tabelle12[NegotiationID]&amp;Tabelle12[ActionType],Tabelle12[ActionType],,0))</f>
        <v>#N/A</v>
      </c>
      <c r="N816">
        <v>21</v>
      </c>
      <c r="O816">
        <v>21</v>
      </c>
      <c r="P816">
        <v>1</v>
      </c>
    </row>
    <row r="817" ht="14.5" hidden="1">
      <c r="A817" t="e">
        <f t="shared" ca="1" si="584"/>
        <v>#VALUE!</v>
      </c>
      <c r="B817" t="e">
        <f t="array" ref="B817" ca="1">_xlfn.XLOOKUP(Tabelle12[[#This Row],[ExperimentID]]&amp;Tabelle12[[#This Row],[NegotiationID]]&amp;Tabelle12[[#This Row],[MessageID]],ALL_IN_ONE[ExperimentID]&amp;ALL_IN_ONE[NegotiationID]&amp;ALL_IN_ONE[MessageID],ALL_IN_ONE[Gesamt_ID],,0)</f>
        <v>#VALUE!</v>
      </c>
      <c r="C817">
        <v>43634</v>
      </c>
      <c r="D817" t="s">
        <v>4699</v>
      </c>
      <c r="E817">
        <v>43635</v>
      </c>
      <c r="H817" t="s">
        <v>6019</v>
      </c>
      <c r="I817" t="e">
        <f t="array" ref="I817">IFERROR(_xlfn.XLOOKUP(Tabelle12[[#This Row],[NegotiationID]]&amp;"FinalAccept",Tabelle12[NegotiationID]&amp;Tabelle12[ActionType],Tabelle12[ActionType],,0),_xlfn.XLOOKUP(Tabelle12[[#This Row],[NegotiationID]]&amp;"FinalReject",Tabelle12[NegotiationID]&amp;Tabelle12[ActionType],Tabelle12[ActionType],,0))</f>
        <v>#N/A</v>
      </c>
      <c r="N817">
        <v>21</v>
      </c>
      <c r="O817">
        <v>21</v>
      </c>
      <c r="P817">
        <v>1</v>
      </c>
    </row>
    <row r="818" ht="14.5" hidden="1">
      <c r="A818" t="e">
        <f t="shared" ca="1" si="584"/>
        <v>#VALUE!</v>
      </c>
      <c r="B818" t="e">
        <f t="array" ref="B818" ca="1">_xlfn.XLOOKUP(Tabelle12[[#This Row],[ExperimentID]]&amp;Tabelle12[[#This Row],[NegotiationID]]&amp;Tabelle12[[#This Row],[MessageID]],ALL_IN_ONE[ExperimentID]&amp;ALL_IN_ONE[NegotiationID]&amp;ALL_IN_ONE[MessageID],ALL_IN_ONE[Gesamt_ID],,0)</f>
        <v>#VALUE!</v>
      </c>
      <c r="C818">
        <v>43662</v>
      </c>
      <c r="D818" t="s">
        <v>4699</v>
      </c>
      <c r="E818">
        <v>43663</v>
      </c>
      <c r="H818" t="s">
        <v>6019</v>
      </c>
      <c r="I818" t="e">
        <f t="array" ref="I818">IFERROR(_xlfn.XLOOKUP(Tabelle12[[#This Row],[NegotiationID]]&amp;"FinalAccept",Tabelle12[NegotiationID]&amp;Tabelle12[ActionType],Tabelle12[ActionType],,0),_xlfn.XLOOKUP(Tabelle12[[#This Row],[NegotiationID]]&amp;"FinalReject",Tabelle12[NegotiationID]&amp;Tabelle12[ActionType],Tabelle12[ActionType],,0))</f>
        <v>#N/A</v>
      </c>
      <c r="N818">
        <v>21</v>
      </c>
      <c r="O818">
        <v>21</v>
      </c>
      <c r="P818">
        <v>1</v>
      </c>
    </row>
    <row r="819" ht="14.5" hidden="1">
      <c r="A819" t="e">
        <f t="shared" ca="1" si="584"/>
        <v>#VALUE!</v>
      </c>
      <c r="B819" t="e">
        <f t="array" ref="B819" ca="1">_xlfn.XLOOKUP(Tabelle12[[#This Row],[ExperimentID]]&amp;Tabelle12[[#This Row],[NegotiationID]]&amp;Tabelle12[[#This Row],[MessageID]],ALL_IN_ONE[ExperimentID]&amp;ALL_IN_ONE[NegotiationID]&amp;ALL_IN_ONE[MessageID],ALL_IN_ONE[Gesamt_ID],,0)</f>
        <v>#VALUE!</v>
      </c>
      <c r="C819">
        <v>43690</v>
      </c>
      <c r="D819" t="s">
        <v>4699</v>
      </c>
      <c r="E819">
        <v>43691</v>
      </c>
      <c r="H819" t="s">
        <v>6019</v>
      </c>
      <c r="I819" t="e">
        <f t="array" ref="I819">IFERROR(_xlfn.XLOOKUP(Tabelle12[[#This Row],[NegotiationID]]&amp;"FinalAccept",Tabelle12[NegotiationID]&amp;Tabelle12[ActionType],Tabelle12[ActionType],,0),_xlfn.XLOOKUP(Tabelle12[[#This Row],[NegotiationID]]&amp;"FinalReject",Tabelle12[NegotiationID]&amp;Tabelle12[ActionType],Tabelle12[ActionType],,0))</f>
        <v>#N/A</v>
      </c>
      <c r="N819">
        <v>21</v>
      </c>
      <c r="O819">
        <v>21</v>
      </c>
      <c r="P819">
        <v>1</v>
      </c>
    </row>
    <row r="820" ht="14.5" hidden="1">
      <c r="A820" t="e">
        <f t="shared" ca="1" si="584"/>
        <v>#VALUE!</v>
      </c>
      <c r="B820" t="e">
        <f t="array" ref="B820" ca="1">_xlfn.XLOOKUP(Tabelle12[[#This Row],[ExperimentID]]&amp;Tabelle12[[#This Row],[NegotiationID]]&amp;Tabelle12[[#This Row],[MessageID]],ALL_IN_ONE[ExperimentID]&amp;ALL_IN_ONE[NegotiationID]&amp;ALL_IN_ONE[MessageID],ALL_IN_ONE[Gesamt_ID],,0)</f>
        <v>#VALUE!</v>
      </c>
      <c r="C820">
        <v>43718</v>
      </c>
      <c r="D820" t="s">
        <v>4699</v>
      </c>
      <c r="E820">
        <v>43719</v>
      </c>
      <c r="H820" t="s">
        <v>6019</v>
      </c>
      <c r="I820" t="e">
        <f t="array" ref="I820">IFERROR(_xlfn.XLOOKUP(Tabelle12[[#This Row],[NegotiationID]]&amp;"FinalAccept",Tabelle12[NegotiationID]&amp;Tabelle12[ActionType],Tabelle12[ActionType],,0),_xlfn.XLOOKUP(Tabelle12[[#This Row],[NegotiationID]]&amp;"FinalReject",Tabelle12[NegotiationID]&amp;Tabelle12[ActionType],Tabelle12[ActionType],,0))</f>
        <v>#N/A</v>
      </c>
      <c r="N820">
        <v>21</v>
      </c>
      <c r="O820">
        <v>21</v>
      </c>
      <c r="P820">
        <v>1</v>
      </c>
    </row>
    <row r="821" ht="14.5" hidden="1">
      <c r="A821" t="e">
        <f t="shared" ca="1" si="584"/>
        <v>#VALUE!</v>
      </c>
      <c r="B821" t="e">
        <f t="array" ref="B821" ca="1">_xlfn.XLOOKUP(Tabelle12[[#This Row],[ExperimentID]]&amp;Tabelle12[[#This Row],[NegotiationID]]&amp;Tabelle12[[#This Row],[MessageID]],ALL_IN_ONE[ExperimentID]&amp;ALL_IN_ONE[NegotiationID]&amp;ALL_IN_ONE[MessageID],ALL_IN_ONE[Gesamt_ID],,0)</f>
        <v>#VALUE!</v>
      </c>
      <c r="C821">
        <v>43746</v>
      </c>
      <c r="D821" t="s">
        <v>4699</v>
      </c>
      <c r="E821">
        <v>43747</v>
      </c>
      <c r="H821" t="s">
        <v>6019</v>
      </c>
      <c r="I821" t="e">
        <f t="array" ref="I821">IFERROR(_xlfn.XLOOKUP(Tabelle12[[#This Row],[NegotiationID]]&amp;"FinalAccept",Tabelle12[NegotiationID]&amp;Tabelle12[ActionType],Tabelle12[ActionType],,0),_xlfn.XLOOKUP(Tabelle12[[#This Row],[NegotiationID]]&amp;"FinalReject",Tabelle12[NegotiationID]&amp;Tabelle12[ActionType],Tabelle12[ActionType],,0))</f>
        <v>#N/A</v>
      </c>
      <c r="N821">
        <v>21</v>
      </c>
      <c r="O821">
        <v>21</v>
      </c>
      <c r="P821">
        <v>1</v>
      </c>
    </row>
    <row r="822" ht="14.5" hidden="1">
      <c r="A822" t="e">
        <f t="shared" ca="1" si="584"/>
        <v>#VALUE!</v>
      </c>
      <c r="B822" t="e">
        <f t="array" ref="B822" ca="1">_xlfn.XLOOKUP(Tabelle12[[#This Row],[ExperimentID]]&amp;Tabelle12[[#This Row],[NegotiationID]]&amp;Tabelle12[[#This Row],[MessageID]],ALL_IN_ONE[ExperimentID]&amp;ALL_IN_ONE[NegotiationID]&amp;ALL_IN_ONE[MessageID],ALL_IN_ONE[Gesamt_ID],,0)</f>
        <v>#VALUE!</v>
      </c>
      <c r="C822">
        <v>43774</v>
      </c>
      <c r="D822" t="s">
        <v>4699</v>
      </c>
      <c r="E822">
        <v>43775</v>
      </c>
      <c r="H822" t="s">
        <v>6019</v>
      </c>
      <c r="I822" t="e">
        <f t="array" ref="I822">IFERROR(_xlfn.XLOOKUP(Tabelle12[[#This Row],[NegotiationID]]&amp;"FinalAccept",Tabelle12[NegotiationID]&amp;Tabelle12[ActionType],Tabelle12[ActionType],,0),_xlfn.XLOOKUP(Tabelle12[[#This Row],[NegotiationID]]&amp;"FinalReject",Tabelle12[NegotiationID]&amp;Tabelle12[ActionType],Tabelle12[ActionType],,0))</f>
        <v>#N/A</v>
      </c>
      <c r="N822">
        <v>21</v>
      </c>
      <c r="O822">
        <v>21</v>
      </c>
      <c r="P822">
        <v>1</v>
      </c>
    </row>
    <row r="823" ht="14.5" hidden="1">
      <c r="A823" t="e">
        <f t="shared" ca="1" si="584"/>
        <v>#VALUE!</v>
      </c>
      <c r="B823" t="e">
        <f t="array" ref="B823" ca="1">_xlfn.XLOOKUP(Tabelle12[[#This Row],[ExperimentID]]&amp;Tabelle12[[#This Row],[NegotiationID]]&amp;Tabelle12[[#This Row],[MessageID]],ALL_IN_ONE[ExperimentID]&amp;ALL_IN_ONE[NegotiationID]&amp;ALL_IN_ONE[MessageID],ALL_IN_ONE[Gesamt_ID],,0)</f>
        <v>#VALUE!</v>
      </c>
      <c r="C823">
        <v>43802</v>
      </c>
      <c r="D823" t="s">
        <v>4699</v>
      </c>
      <c r="E823">
        <v>43803</v>
      </c>
      <c r="H823" t="s">
        <v>6019</v>
      </c>
      <c r="I823" t="e">
        <f t="array" ref="I823">IFERROR(_xlfn.XLOOKUP(Tabelle12[[#This Row],[NegotiationID]]&amp;"FinalAccept",Tabelle12[NegotiationID]&amp;Tabelle12[ActionType],Tabelle12[ActionType],,0),_xlfn.XLOOKUP(Tabelle12[[#This Row],[NegotiationID]]&amp;"FinalReject",Tabelle12[NegotiationID]&amp;Tabelle12[ActionType],Tabelle12[ActionType],,0))</f>
        <v>#N/A</v>
      </c>
      <c r="N823">
        <v>21</v>
      </c>
      <c r="O823">
        <v>21</v>
      </c>
      <c r="P823">
        <v>1</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13">
    <outlinePr applyStyles="0" summaryBelow="1" summaryRight="1" showOutlineSymbols="1"/>
    <pageSetUpPr autoPageBreaks="1" fitToPage="0"/>
  </sheetPr>
  <sheetViews>
    <sheetView zoomScale="100" workbookViewId="0">
      <selection activeCell="B3" activeCellId="0" sqref="B3"/>
    </sheetView>
  </sheetViews>
  <sheetFormatPr baseColWidth="10" defaultRowHeight="15" customHeight="1"/>
  <cols>
    <col bestFit="1" customWidth="1" min="1" max="1" width="15.453125"/>
    <col bestFit="1" customWidth="1" min="2" max="2" width="13"/>
    <col bestFit="1" customWidth="1" min="3" max="3" width="15.7265625"/>
    <col bestFit="1" customWidth="1" min="4" max="4" width="25.1796875"/>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7" width="255"/>
    <col customWidth="1" min="18" max="18" width="28.7265625"/>
    <col bestFit="1" customWidth="1" min="19" max="19" width="25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4.5" hidden="1">
      <c r="A2" t="e">
        <f t="shared" ref="A2:A65" ca="1" si="585">MID(CELL("Dateiname",$A$1),FIND("]",CELL("Dateiname",$A$1))+1,31)</f>
        <v>#VALUE!</v>
      </c>
      <c r="B2" t="e">
        <f t="array" ref="B2" ca="1">_xlfn.XLOOKUP(Tabelle13[[#This Row],[ExperimentID]]&amp;Tabelle13[[#This Row],[NegotiationID]]&amp;Tabelle13[[#This Row],[MessageID]],ALL_IN_ONE[ExperimentID]&amp;ALL_IN_ONE[NegotiationID]&amp;ALL_IN_ONE[MessageID],ALL_IN_ONE[Gesamt_ID],,0)</f>
        <v>#VALUE!</v>
      </c>
      <c r="C2">
        <v>693</v>
      </c>
      <c r="D2" t="s">
        <v>5378</v>
      </c>
      <c r="E2">
        <v>694</v>
      </c>
      <c r="H2" t="s">
        <v>6019</v>
      </c>
      <c r="I2" t="str">
        <f t="array" ref="I2">IFERROR(_xlfn.XLOOKUP(Tabelle13[[#This Row],[NegotiationID]]&amp;"FinalAccept",Tabelle13[NegotiationID]&amp;Tabelle13[ActionType],Tabelle13[ActionType],,0),_xlfn.XLOOKUP(Tabelle13[[#This Row],[NegotiationID]]&amp;"FinalReject",Tabelle13[NegotiationID]&amp;Tabelle13[ActionType],Tabelle13[ActionType],,0))</f>
        <v>FinalAccept</v>
      </c>
      <c r="N2">
        <v>21</v>
      </c>
      <c r="O2">
        <v>1272</v>
      </c>
      <c r="P2">
        <v>12</v>
      </c>
    </row>
    <row r="3" ht="15" customHeight="1">
      <c r="A3" t="e">
        <f t="shared" ca="1" si="585"/>
        <v>#VALUE!</v>
      </c>
      <c r="B3" t="e">
        <f t="array" ref="B3" ca="1">_xlfn.XLOOKUP(Tabelle13[[#This Row],[ExperimentID]]&amp;Tabelle13[[#This Row],[NegotiationID]]&amp;Tabelle13[[#This Row],[MessageID]],ALL_IN_ONE[ExperimentID]&amp;ALL_IN_ONE[NegotiationID]&amp;ALL_IN_ONE[MessageID],ALL_IN_ONE[Gesamt_ID],,0)</f>
        <v>#VALUE!</v>
      </c>
      <c r="C3">
        <v>693</v>
      </c>
      <c r="D3" t="s">
        <v>5378</v>
      </c>
      <c r="E3">
        <v>9585</v>
      </c>
      <c r="F3">
        <v>681</v>
      </c>
      <c r="G3">
        <v>676</v>
      </c>
      <c r="H3" t="s">
        <v>158</v>
      </c>
      <c r="I3" t="str">
        <f t="array" ref="I3">IFERROR(_xlfn.XLOOKUP(Tabelle13[[#This Row],[NegotiationID]]&amp;"FinalAccept",Tabelle13[NegotiationID]&amp;Tabelle13[ActionType],Tabelle13[ActionType],,0),_xlfn.XLOOKUP(Tabelle13[[#This Row],[NegotiationID]]&amp;"FinalReject",Tabelle13[NegotiationID]&amp;Tabelle13[ActionType],Tabelle13[ActionType],,0))</f>
        <v>FinalAccept</v>
      </c>
      <c r="J3">
        <v>0.82999999999999996</v>
      </c>
      <c r="K3">
        <v>0.84999999999999998</v>
      </c>
      <c r="L3">
        <v>1.6799999999999999</v>
      </c>
      <c r="M3">
        <v>0.02</v>
      </c>
      <c r="N3">
        <v>151</v>
      </c>
      <c r="O3">
        <v>1272</v>
      </c>
      <c r="P3">
        <v>12</v>
      </c>
      <c r="Q3" s="3" t="s">
        <v>5379</v>
      </c>
    </row>
    <row r="4" ht="15" customHeight="1">
      <c r="A4" t="e">
        <f t="shared" ca="1" si="585"/>
        <v>#VALUE!</v>
      </c>
      <c r="B4" t="e">
        <f t="array" ref="B4" ca="1">_xlfn.XLOOKUP(Tabelle13[[#This Row],[ExperimentID]]&amp;Tabelle13[[#This Row],[NegotiationID]]&amp;Tabelle13[[#This Row],[MessageID]],ALL_IN_ONE[ExperimentID]&amp;ALL_IN_ONE[NegotiationID]&amp;ALL_IN_ONE[MessageID],ALL_IN_ONE[Gesamt_ID],,0)</f>
        <v>#VALUE!</v>
      </c>
      <c r="C4">
        <v>693</v>
      </c>
      <c r="D4" t="s">
        <v>5378</v>
      </c>
      <c r="E4">
        <v>9882</v>
      </c>
      <c r="F4">
        <v>676</v>
      </c>
      <c r="G4">
        <v>681</v>
      </c>
      <c r="H4" t="s">
        <v>31</v>
      </c>
      <c r="I4" t="str">
        <f t="array" ref="I4">IFERROR(_xlfn.XLOOKUP(Tabelle13[[#This Row],[NegotiationID]]&amp;"FinalAccept",Tabelle13[NegotiationID]&amp;Tabelle13[ActionType],Tabelle13[ActionType],,0),_xlfn.XLOOKUP(Tabelle13[[#This Row],[NegotiationID]]&amp;"FinalReject",Tabelle13[NegotiationID]&amp;Tabelle13[ActionType],Tabelle13[ActionType],,0))</f>
        <v>FinalAccept</v>
      </c>
      <c r="J4">
        <v>0.84999999999999998</v>
      </c>
      <c r="K4">
        <v>0.60319999999999996</v>
      </c>
      <c r="L4">
        <v>1.4532</v>
      </c>
      <c r="M4">
        <v>0.24679999999999999</v>
      </c>
      <c r="N4">
        <v>42</v>
      </c>
      <c r="O4">
        <v>1272</v>
      </c>
      <c r="P4">
        <v>12</v>
      </c>
      <c r="Q4" s="3" t="s">
        <v>5380</v>
      </c>
    </row>
    <row r="5" ht="15" customHeight="1">
      <c r="A5" t="e">
        <f t="shared" ca="1" si="585"/>
        <v>#VALUE!</v>
      </c>
      <c r="B5" t="e">
        <f t="array" ref="B5" ca="1">_xlfn.XLOOKUP(Tabelle13[[#This Row],[ExperimentID]]&amp;Tabelle13[[#This Row],[NegotiationID]]&amp;Tabelle13[[#This Row],[MessageID]],ALL_IN_ONE[ExperimentID]&amp;ALL_IN_ONE[NegotiationID]&amp;ALL_IN_ONE[MessageID],ALL_IN_ONE[Gesamt_ID],,0)</f>
        <v>#VALUE!</v>
      </c>
      <c r="C5">
        <v>693</v>
      </c>
      <c r="D5" t="s">
        <v>5378</v>
      </c>
      <c r="E5">
        <v>9896</v>
      </c>
      <c r="F5">
        <v>681</v>
      </c>
      <c r="G5">
        <v>676</v>
      </c>
      <c r="H5" t="s">
        <v>31</v>
      </c>
      <c r="I5" t="str">
        <f t="array" ref="I5">IFERROR(_xlfn.XLOOKUP(Tabelle13[[#This Row],[NegotiationID]]&amp;"FinalAccept",Tabelle13[NegotiationID]&amp;Tabelle13[ActionType],Tabelle13[ActionType],,0),_xlfn.XLOOKUP(Tabelle13[[#This Row],[NegotiationID]]&amp;"FinalReject",Tabelle13[NegotiationID]&amp;Tabelle13[ActionType],Tabelle13[ActionType],,0))</f>
        <v>FinalAccept</v>
      </c>
      <c r="J5">
        <v>0.82999999999999996</v>
      </c>
      <c r="K5">
        <v>0.60999999999999999</v>
      </c>
      <c r="L5">
        <v>1.4399999999999999</v>
      </c>
      <c r="M5">
        <v>0.22</v>
      </c>
      <c r="N5">
        <v>80</v>
      </c>
      <c r="O5">
        <v>1272</v>
      </c>
      <c r="P5">
        <v>12</v>
      </c>
      <c r="Q5" s="3" t="s">
        <v>5381</v>
      </c>
    </row>
    <row r="6" ht="15" customHeight="1">
      <c r="A6" t="e">
        <f t="shared" ca="1" si="585"/>
        <v>#VALUE!</v>
      </c>
      <c r="B6" t="e">
        <f t="array" ref="B6" ca="1">_xlfn.XLOOKUP(Tabelle13[[#This Row],[ExperimentID]]&amp;Tabelle13[[#This Row],[NegotiationID]]&amp;Tabelle13[[#This Row],[MessageID]],ALL_IN_ONE[ExperimentID]&amp;ALL_IN_ONE[NegotiationID]&amp;ALL_IN_ONE[MessageID],ALL_IN_ONE[Gesamt_ID],,0)</f>
        <v>#VALUE!</v>
      </c>
      <c r="C6">
        <v>693</v>
      </c>
      <c r="D6" t="s">
        <v>5378</v>
      </c>
      <c r="E6">
        <v>10112</v>
      </c>
      <c r="F6">
        <v>676</v>
      </c>
      <c r="G6">
        <v>681</v>
      </c>
      <c r="H6" t="s">
        <v>31</v>
      </c>
      <c r="I6" t="str">
        <f t="array" ref="I6">IFERROR(_xlfn.XLOOKUP(Tabelle13[[#This Row],[NegotiationID]]&amp;"FinalAccept",Tabelle13[NegotiationID]&amp;Tabelle13[ActionType],Tabelle13[ActionType],,0),_xlfn.XLOOKUP(Tabelle13[[#This Row],[NegotiationID]]&amp;"FinalReject",Tabelle13[NegotiationID]&amp;Tabelle13[ActionType],Tabelle13[ActionType],,0))</f>
        <v>FinalAccept</v>
      </c>
      <c r="J6">
        <v>0.871</v>
      </c>
      <c r="K6">
        <v>0.7732</v>
      </c>
      <c r="L6">
        <v>1.6442000000000001</v>
      </c>
      <c r="M6">
        <v>0.097799999999999998</v>
      </c>
      <c r="N6">
        <v>62</v>
      </c>
      <c r="O6">
        <v>1272</v>
      </c>
      <c r="P6">
        <v>12</v>
      </c>
      <c r="Q6" s="3" t="s">
        <v>5382</v>
      </c>
    </row>
    <row r="7" ht="15" customHeight="1">
      <c r="A7" t="e">
        <f t="shared" ca="1" si="585"/>
        <v>#VALUE!</v>
      </c>
      <c r="B7" t="e">
        <f t="array" ref="B7" ca="1">_xlfn.XLOOKUP(Tabelle13[[#This Row],[ExperimentID]]&amp;Tabelle13[[#This Row],[NegotiationID]]&amp;Tabelle13[[#This Row],[MessageID]],ALL_IN_ONE[ExperimentID]&amp;ALL_IN_ONE[NegotiationID]&amp;ALL_IN_ONE[MessageID],ALL_IN_ONE[Gesamt_ID],,0)</f>
        <v>#VALUE!</v>
      </c>
      <c r="C7">
        <v>693</v>
      </c>
      <c r="D7" t="s">
        <v>5378</v>
      </c>
      <c r="E7">
        <v>10119</v>
      </c>
      <c r="F7">
        <v>681</v>
      </c>
      <c r="G7">
        <v>676</v>
      </c>
      <c r="H7" t="s">
        <v>31</v>
      </c>
      <c r="I7" t="str">
        <f t="array" ref="I7">IFERROR(_xlfn.XLOOKUP(Tabelle13[[#This Row],[NegotiationID]]&amp;"FinalAccept",Tabelle13[NegotiationID]&amp;Tabelle13[ActionType],Tabelle13[ActionType],,0),_xlfn.XLOOKUP(Tabelle13[[#This Row],[NegotiationID]]&amp;"FinalReject",Tabelle13[NegotiationID]&amp;Tabelle13[ActionType],Tabelle13[ActionType],,0))</f>
        <v>FinalAccept</v>
      </c>
      <c r="J7">
        <v>0.83760000000000001</v>
      </c>
      <c r="K7">
        <v>0.55300000000000005</v>
      </c>
      <c r="L7">
        <v>1.3906000000000001</v>
      </c>
      <c r="M7">
        <v>0.28460000000000002</v>
      </c>
      <c r="N7">
        <v>196</v>
      </c>
      <c r="O7">
        <v>1272</v>
      </c>
      <c r="P7">
        <v>12</v>
      </c>
      <c r="Q7" s="3" t="s">
        <v>5383</v>
      </c>
    </row>
    <row r="8" ht="15" customHeight="1">
      <c r="A8" t="e">
        <f t="shared" ca="1" si="585"/>
        <v>#VALUE!</v>
      </c>
      <c r="B8" t="e">
        <f t="array" ref="B8" ca="1">_xlfn.XLOOKUP(Tabelle13[[#This Row],[ExperimentID]]&amp;Tabelle13[[#This Row],[NegotiationID]]&amp;Tabelle13[[#This Row],[MessageID]],ALL_IN_ONE[ExperimentID]&amp;ALL_IN_ONE[NegotiationID]&amp;ALL_IN_ONE[MessageID],ALL_IN_ONE[Gesamt_ID],,0)</f>
        <v>#VALUE!</v>
      </c>
      <c r="C8">
        <v>693</v>
      </c>
      <c r="D8" t="s">
        <v>5378</v>
      </c>
      <c r="E8">
        <v>10182</v>
      </c>
      <c r="F8">
        <v>676</v>
      </c>
      <c r="G8">
        <v>681</v>
      </c>
      <c r="H8" t="s">
        <v>31</v>
      </c>
      <c r="I8" t="str">
        <f t="array" ref="I8">IFERROR(_xlfn.XLOOKUP(Tabelle13[[#This Row],[NegotiationID]]&amp;"FinalAccept",Tabelle13[NegotiationID]&amp;Tabelle13[ActionType],Tabelle13[ActionType],,0),_xlfn.XLOOKUP(Tabelle13[[#This Row],[NegotiationID]]&amp;"FinalReject",Tabelle13[NegotiationID]&amp;Tabelle13[ActionType],Tabelle13[ActionType],,0))</f>
        <v>FinalAccept</v>
      </c>
      <c r="J8">
        <v>0.67149999999999999</v>
      </c>
      <c r="K8">
        <v>0.53559999999999997</v>
      </c>
      <c r="L8">
        <v>1.2071000000000001</v>
      </c>
      <c r="M8">
        <v>0.13589999999999999</v>
      </c>
      <c r="N8">
        <v>55</v>
      </c>
      <c r="O8">
        <v>1272</v>
      </c>
      <c r="P8">
        <v>12</v>
      </c>
      <c r="Q8" s="3" t="s">
        <v>5384</v>
      </c>
    </row>
    <row r="9" ht="15" customHeight="1">
      <c r="A9" t="e">
        <f t="shared" ca="1" si="585"/>
        <v>#VALUE!</v>
      </c>
      <c r="B9" t="e">
        <f t="array" ref="B9" ca="1">_xlfn.XLOOKUP(Tabelle13[[#This Row],[ExperimentID]]&amp;Tabelle13[[#This Row],[NegotiationID]]&amp;Tabelle13[[#This Row],[MessageID]],ALL_IN_ONE[ExperimentID]&amp;ALL_IN_ONE[NegotiationID]&amp;ALL_IN_ONE[MessageID],ALL_IN_ONE[Gesamt_ID],,0)</f>
        <v>#VALUE!</v>
      </c>
      <c r="C9">
        <v>693</v>
      </c>
      <c r="D9" t="s">
        <v>5378</v>
      </c>
      <c r="E9">
        <v>10302</v>
      </c>
      <c r="F9">
        <v>681</v>
      </c>
      <c r="G9">
        <v>676</v>
      </c>
      <c r="H9" t="s">
        <v>31</v>
      </c>
      <c r="I9" t="str">
        <f t="array" ref="I9">IFERROR(_xlfn.XLOOKUP(Tabelle13[[#This Row],[NegotiationID]]&amp;"FinalAccept",Tabelle13[NegotiationID]&amp;Tabelle13[ActionType],Tabelle13[ActionType],,0),_xlfn.XLOOKUP(Tabelle13[[#This Row],[NegotiationID]]&amp;"FinalReject",Tabelle13[NegotiationID]&amp;Tabelle13[ActionType],Tabelle13[ActionType],,0))</f>
        <v>FinalAccept</v>
      </c>
      <c r="J9">
        <v>0.83760000000000001</v>
      </c>
      <c r="K9">
        <v>0.17999999999999999</v>
      </c>
      <c r="L9">
        <v>1.0176000000000001</v>
      </c>
      <c r="M9">
        <v>0.65759999999999996</v>
      </c>
      <c r="N9">
        <v>202</v>
      </c>
      <c r="O9">
        <v>1272</v>
      </c>
      <c r="P9">
        <v>12</v>
      </c>
      <c r="Q9" s="3" t="s">
        <v>5385</v>
      </c>
    </row>
    <row r="10" ht="15" customHeight="1">
      <c r="A10" t="e">
        <f t="shared" ca="1" si="585"/>
        <v>#VALUE!</v>
      </c>
      <c r="B10" t="e">
        <f t="array" ref="B10" ca="1">_xlfn.XLOOKUP(Tabelle13[[#This Row],[ExperimentID]]&amp;Tabelle13[[#This Row],[NegotiationID]]&amp;Tabelle13[[#This Row],[MessageID]],ALL_IN_ONE[ExperimentID]&amp;ALL_IN_ONE[NegotiationID]&amp;ALL_IN_ONE[MessageID],ALL_IN_ONE[Gesamt_ID],,0)</f>
        <v>#VALUE!</v>
      </c>
      <c r="C10">
        <v>693</v>
      </c>
      <c r="D10" t="s">
        <v>5378</v>
      </c>
      <c r="E10">
        <v>10577</v>
      </c>
      <c r="F10">
        <v>676</v>
      </c>
      <c r="G10">
        <v>681</v>
      </c>
      <c r="H10" t="s">
        <v>31</v>
      </c>
      <c r="I10" t="str">
        <f t="array" ref="I10">IFERROR(_xlfn.XLOOKUP(Tabelle13[[#This Row],[NegotiationID]]&amp;"FinalAccept",Tabelle13[NegotiationID]&amp;Tabelle13[ActionType],Tabelle13[ActionType],,0),_xlfn.XLOOKUP(Tabelle13[[#This Row],[NegotiationID]]&amp;"FinalReject",Tabelle13[NegotiationID]&amp;Tabelle13[ActionType],Tabelle13[ActionType],,0))</f>
        <v>FinalAccept</v>
      </c>
      <c r="J10">
        <v>0.67149999999999999</v>
      </c>
      <c r="K10">
        <v>0.3952</v>
      </c>
      <c r="L10">
        <v>1.0667</v>
      </c>
      <c r="M10">
        <v>0.27629999999999999</v>
      </c>
      <c r="N10">
        <v>37</v>
      </c>
      <c r="O10">
        <v>1272</v>
      </c>
      <c r="P10">
        <v>12</v>
      </c>
      <c r="Q10" s="3" t="s">
        <v>5386</v>
      </c>
    </row>
    <row r="11" ht="15" customHeight="1">
      <c r="A11" t="e">
        <f t="shared" ca="1" si="585"/>
        <v>#VALUE!</v>
      </c>
      <c r="B11" t="e">
        <f t="array" ref="B11" ca="1">_xlfn.XLOOKUP(Tabelle13[[#This Row],[ExperimentID]]&amp;Tabelle13[[#This Row],[NegotiationID]]&amp;Tabelle13[[#This Row],[MessageID]],ALL_IN_ONE[ExperimentID]&amp;ALL_IN_ONE[NegotiationID]&amp;ALL_IN_ONE[MessageID],ALL_IN_ONE[Gesamt_ID],,0)</f>
        <v>#VALUE!</v>
      </c>
      <c r="C11">
        <v>693</v>
      </c>
      <c r="D11" t="s">
        <v>5378</v>
      </c>
      <c r="E11">
        <v>10600</v>
      </c>
      <c r="F11">
        <v>681</v>
      </c>
      <c r="G11">
        <v>676</v>
      </c>
      <c r="H11" t="s">
        <v>31</v>
      </c>
      <c r="I11" t="str">
        <f t="array" ref="I11">IFERROR(_xlfn.XLOOKUP(Tabelle13[[#This Row],[NegotiationID]]&amp;"FinalAccept",Tabelle13[NegotiationID]&amp;Tabelle13[ActionType],Tabelle13[ActionType],,0),_xlfn.XLOOKUP(Tabelle13[[#This Row],[NegotiationID]]&amp;"FinalReject",Tabelle13[NegotiationID]&amp;Tabelle13[ActionType],Tabelle13[ActionType],,0))</f>
        <v>FinalAccept</v>
      </c>
      <c r="J11">
        <v>0.73560000000000003</v>
      </c>
      <c r="K11">
        <v>0.29849999999999999</v>
      </c>
      <c r="L11">
        <v>1.0341</v>
      </c>
      <c r="M11">
        <v>0.43709999999999999</v>
      </c>
      <c r="N11">
        <v>345</v>
      </c>
      <c r="O11">
        <v>1272</v>
      </c>
      <c r="P11">
        <v>12</v>
      </c>
      <c r="Q11" s="3" t="s">
        <v>5387</v>
      </c>
    </row>
    <row r="12" ht="15" customHeight="1">
      <c r="A12" t="e">
        <f t="shared" ca="1" si="585"/>
        <v>#VALUE!</v>
      </c>
      <c r="B12" t="e">
        <f t="array" ref="B12" ca="1">_xlfn.XLOOKUP(Tabelle13[[#This Row],[ExperimentID]]&amp;Tabelle13[[#This Row],[NegotiationID]]&amp;Tabelle13[[#This Row],[MessageID]],ALL_IN_ONE[ExperimentID]&amp;ALL_IN_ONE[NegotiationID]&amp;ALL_IN_ONE[MessageID],ALL_IN_ONE[Gesamt_ID],,0)</f>
        <v>#VALUE!</v>
      </c>
      <c r="C12">
        <v>693</v>
      </c>
      <c r="D12" t="s">
        <v>5378</v>
      </c>
      <c r="E12">
        <v>10753</v>
      </c>
      <c r="F12">
        <v>676</v>
      </c>
      <c r="G12">
        <v>681</v>
      </c>
      <c r="H12" t="s">
        <v>31</v>
      </c>
      <c r="I12" t="str">
        <f t="array" ref="I12">IFERROR(_xlfn.XLOOKUP(Tabelle13[[#This Row],[NegotiationID]]&amp;"FinalAccept",Tabelle13[NegotiationID]&amp;Tabelle13[ActionType],Tabelle13[ActionType],,0),_xlfn.XLOOKUP(Tabelle13[[#This Row],[NegotiationID]]&amp;"FinalReject",Tabelle13[NegotiationID]&amp;Tabelle13[ActionType],Tabelle13[ActionType],,0))</f>
        <v>FinalAccept</v>
      </c>
      <c r="J12">
        <v>0.47849999999999998</v>
      </c>
      <c r="K12">
        <v>0.67120000000000002</v>
      </c>
      <c r="L12">
        <v>1.1496999999999999</v>
      </c>
      <c r="M12">
        <v>0.19270000000000001</v>
      </c>
      <c r="N12">
        <v>47</v>
      </c>
      <c r="O12">
        <v>1272</v>
      </c>
      <c r="P12">
        <v>12</v>
      </c>
      <c r="Q12" s="3" t="s">
        <v>5388</v>
      </c>
    </row>
    <row r="13" ht="15" customHeight="1">
      <c r="A13" t="e">
        <f t="shared" ca="1" si="585"/>
        <v>#VALUE!</v>
      </c>
      <c r="B13" t="e">
        <f t="array" ref="B13" ca="1">_xlfn.XLOOKUP(Tabelle13[[#This Row],[ExperimentID]]&amp;Tabelle13[[#This Row],[NegotiationID]]&amp;Tabelle13[[#This Row],[MessageID]],ALL_IN_ONE[ExperimentID]&amp;ALL_IN_ONE[NegotiationID]&amp;ALL_IN_ONE[MessageID],ALL_IN_ONE[Gesamt_ID],,0)</f>
        <v>#VALUE!</v>
      </c>
      <c r="C13">
        <v>693</v>
      </c>
      <c r="D13" t="s">
        <v>5378</v>
      </c>
      <c r="E13">
        <v>10767</v>
      </c>
      <c r="F13">
        <v>681</v>
      </c>
      <c r="G13">
        <v>676</v>
      </c>
      <c r="H13" t="s">
        <v>20</v>
      </c>
      <c r="I13" t="str">
        <f t="array" ref="I13">IFERROR(_xlfn.XLOOKUP(Tabelle13[[#This Row],[NegotiationID]]&amp;"FinalAccept",Tabelle13[NegotiationID]&amp;Tabelle13[ActionType],Tabelle13[ActionType],,0),_xlfn.XLOOKUP(Tabelle13[[#This Row],[NegotiationID]]&amp;"FinalReject",Tabelle13[NegotiationID]&amp;Tabelle13[ActionType],Tabelle13[ActionType],,0))</f>
        <v>FinalAccept</v>
      </c>
      <c r="J13">
        <v>0.67120000000000002</v>
      </c>
      <c r="K13">
        <v>0.47849999999999998</v>
      </c>
      <c r="L13">
        <v>1.1496999999999999</v>
      </c>
      <c r="M13">
        <v>0.19270000000000001</v>
      </c>
      <c r="N13">
        <v>34</v>
      </c>
      <c r="O13">
        <v>1272</v>
      </c>
      <c r="P13">
        <v>12</v>
      </c>
      <c r="Q13" s="3" t="s">
        <v>5389</v>
      </c>
    </row>
    <row r="14" ht="14.5" hidden="1">
      <c r="A14" t="e">
        <f t="shared" ca="1" si="585"/>
        <v>#VALUE!</v>
      </c>
      <c r="B14" t="e">
        <f t="array" ref="B14" ca="1">_xlfn.XLOOKUP(Tabelle13[[#This Row],[ExperimentID]]&amp;Tabelle13[[#This Row],[NegotiationID]]&amp;Tabelle13[[#This Row],[MessageID]],ALL_IN_ONE[ExperimentID]&amp;ALL_IN_ONE[NegotiationID]&amp;ALL_IN_ONE[MessageID],ALL_IN_ONE[Gesamt_ID],,0)</f>
        <v>#VALUE!</v>
      </c>
      <c r="C14">
        <v>725</v>
      </c>
      <c r="D14" t="s">
        <v>5378</v>
      </c>
      <c r="E14">
        <v>726</v>
      </c>
      <c r="H14" t="s">
        <v>6019</v>
      </c>
      <c r="I14" t="str">
        <f t="array" ref="I14">IFERROR(_xlfn.XLOOKUP(Tabelle13[[#This Row],[NegotiationID]]&amp;"FinalAccept",Tabelle13[NegotiationID]&amp;Tabelle13[ActionType],Tabelle13[ActionType],,0),_xlfn.XLOOKUP(Tabelle13[[#This Row],[NegotiationID]]&amp;"FinalReject",Tabelle13[NegotiationID]&amp;Tabelle13[ActionType],Tabelle13[ActionType],,0))</f>
        <v>FinalAccept</v>
      </c>
      <c r="N14">
        <v>21</v>
      </c>
      <c r="O14">
        <v>5342</v>
      </c>
      <c r="P14">
        <v>10</v>
      </c>
    </row>
    <row r="15" ht="15" customHeight="1">
      <c r="A15" t="e">
        <f t="shared" ca="1" si="585"/>
        <v>#VALUE!</v>
      </c>
      <c r="B15" t="e">
        <f t="array" ref="B15" ca="1">_xlfn.XLOOKUP(Tabelle13[[#This Row],[ExperimentID]]&amp;Tabelle13[[#This Row],[NegotiationID]]&amp;Tabelle13[[#This Row],[MessageID]],ALL_IN_ONE[ExperimentID]&amp;ALL_IN_ONE[NegotiationID]&amp;ALL_IN_ONE[MessageID],ALL_IN_ONE[Gesamt_ID],,0)</f>
        <v>#VALUE!</v>
      </c>
      <c r="C15">
        <v>725</v>
      </c>
      <c r="D15" t="s">
        <v>5378</v>
      </c>
      <c r="E15">
        <v>9611</v>
      </c>
      <c r="F15">
        <v>713</v>
      </c>
      <c r="G15">
        <v>708</v>
      </c>
      <c r="H15" t="s">
        <v>158</v>
      </c>
      <c r="I15" t="str">
        <f t="array" ref="I15">IFERROR(_xlfn.XLOOKUP(Tabelle13[[#This Row],[NegotiationID]]&amp;"FinalAccept",Tabelle13[NegotiationID]&amp;Tabelle13[ActionType],Tabelle13[ActionType],,0),_xlfn.XLOOKUP(Tabelle13[[#This Row],[NegotiationID]]&amp;"FinalReject",Tabelle13[NegotiationID]&amp;Tabelle13[ActionType],Tabelle13[ActionType],,0))</f>
        <v>FinalAccept</v>
      </c>
      <c r="J15">
        <v>0.82999999999999996</v>
      </c>
      <c r="K15">
        <v>0.49199999999999999</v>
      </c>
      <c r="L15">
        <v>1.3220000000000001</v>
      </c>
      <c r="M15">
        <v>0.33800000000000002</v>
      </c>
      <c r="N15">
        <v>357</v>
      </c>
      <c r="O15">
        <v>5342</v>
      </c>
      <c r="P15">
        <v>10</v>
      </c>
      <c r="Q15" s="3" t="s">
        <v>5390</v>
      </c>
    </row>
    <row r="16" ht="15" customHeight="1">
      <c r="A16" t="e">
        <f t="shared" ca="1" si="585"/>
        <v>#VALUE!</v>
      </c>
      <c r="B16" t="e">
        <f t="array" ref="B16" ca="1">_xlfn.XLOOKUP(Tabelle13[[#This Row],[ExperimentID]]&amp;Tabelle13[[#This Row],[NegotiationID]]&amp;Tabelle13[[#This Row],[MessageID]],ALL_IN_ONE[ExperimentID]&amp;ALL_IN_ONE[NegotiationID]&amp;ALL_IN_ONE[MessageID],ALL_IN_ONE[Gesamt_ID],,0)</f>
        <v>#VALUE!</v>
      </c>
      <c r="C16">
        <v>725</v>
      </c>
      <c r="D16" t="s">
        <v>5378</v>
      </c>
      <c r="E16">
        <v>9830</v>
      </c>
      <c r="F16">
        <v>708</v>
      </c>
      <c r="G16">
        <v>713</v>
      </c>
      <c r="H16" t="s">
        <v>31</v>
      </c>
      <c r="I16" t="str">
        <f t="array" ref="I16">IFERROR(_xlfn.XLOOKUP(Tabelle13[[#This Row],[NegotiationID]]&amp;"FinalAccept",Tabelle13[NegotiationID]&amp;Tabelle13[ActionType],Tabelle13[ActionType],,0),_xlfn.XLOOKUP(Tabelle13[[#This Row],[NegotiationID]]&amp;"FinalReject",Tabelle13[NegotiationID]&amp;Tabelle13[ActionType],Tabelle13[ActionType],,0))</f>
        <v>FinalAccept</v>
      </c>
      <c r="J16">
        <v>1</v>
      </c>
      <c r="K16">
        <v>0.154</v>
      </c>
      <c r="L16">
        <v>1.1539999999999999</v>
      </c>
      <c r="M16">
        <v>0.84599999999999997</v>
      </c>
      <c r="N16">
        <v>651</v>
      </c>
      <c r="O16">
        <v>5342</v>
      </c>
      <c r="P16">
        <v>10</v>
      </c>
      <c r="Q16" s="3" t="s">
        <v>5391</v>
      </c>
    </row>
    <row r="17" ht="15" customHeight="1">
      <c r="A17" t="e">
        <f t="shared" ca="1" si="585"/>
        <v>#VALUE!</v>
      </c>
      <c r="B17" t="e">
        <f t="array" ref="B17" ca="1">_xlfn.XLOOKUP(Tabelle13[[#This Row],[ExperimentID]]&amp;Tabelle13[[#This Row],[NegotiationID]]&amp;Tabelle13[[#This Row],[MessageID]],ALL_IN_ONE[ExperimentID]&amp;ALL_IN_ONE[NegotiationID]&amp;ALL_IN_ONE[MessageID],ALL_IN_ONE[Gesamt_ID],,0)</f>
        <v>#VALUE!</v>
      </c>
      <c r="C17">
        <v>725</v>
      </c>
      <c r="D17" t="s">
        <v>5378</v>
      </c>
      <c r="E17">
        <v>9945</v>
      </c>
      <c r="F17">
        <v>713</v>
      </c>
      <c r="G17">
        <v>708</v>
      </c>
      <c r="H17" t="s">
        <v>31</v>
      </c>
      <c r="I17" t="str">
        <f t="array" ref="I17">IFERROR(_xlfn.XLOOKUP(Tabelle13[[#This Row],[NegotiationID]]&amp;"FinalAccept",Tabelle13[NegotiationID]&amp;Tabelle13[ActionType],Tabelle13[ActionType],,0),_xlfn.XLOOKUP(Tabelle13[[#This Row],[NegotiationID]]&amp;"FinalReject",Tabelle13[NegotiationID]&amp;Tabelle13[ActionType],Tabelle13[ActionType],,0))</f>
        <v>FinalAccept</v>
      </c>
      <c r="J17">
        <v>1</v>
      </c>
      <c r="K17">
        <v>0.12</v>
      </c>
      <c r="L17">
        <v>1.1200000000000001</v>
      </c>
      <c r="M17">
        <v>0.88</v>
      </c>
      <c r="N17">
        <v>715</v>
      </c>
      <c r="O17">
        <v>5342</v>
      </c>
      <c r="P17">
        <v>10</v>
      </c>
      <c r="Q17" s="3" t="s">
        <v>5392</v>
      </c>
    </row>
    <row r="18" ht="15" customHeight="1">
      <c r="A18" t="e">
        <f t="shared" ca="1" si="585"/>
        <v>#VALUE!</v>
      </c>
      <c r="B18" t="e">
        <f t="array" ref="B18" ca="1">_xlfn.XLOOKUP(Tabelle13[[#This Row],[ExperimentID]]&amp;Tabelle13[[#This Row],[NegotiationID]]&amp;Tabelle13[[#This Row],[MessageID]],ALL_IN_ONE[ExperimentID]&amp;ALL_IN_ONE[NegotiationID]&amp;ALL_IN_ONE[MessageID],ALL_IN_ONE[Gesamt_ID],,0)</f>
        <v>#VALUE!</v>
      </c>
      <c r="C18">
        <v>725</v>
      </c>
      <c r="D18" t="s">
        <v>5378</v>
      </c>
      <c r="E18">
        <v>9992</v>
      </c>
      <c r="F18">
        <v>708</v>
      </c>
      <c r="G18">
        <v>713</v>
      </c>
      <c r="H18" t="s">
        <v>31</v>
      </c>
      <c r="I18" t="str">
        <f t="array" ref="I18">IFERROR(_xlfn.XLOOKUP(Tabelle13[[#This Row],[NegotiationID]]&amp;"FinalAccept",Tabelle13[NegotiationID]&amp;Tabelle13[ActionType],Tabelle13[ActionType],,0),_xlfn.XLOOKUP(Tabelle13[[#This Row],[NegotiationID]]&amp;"FinalReject",Tabelle13[NegotiationID]&amp;Tabelle13[ActionType],Tabelle13[ActionType],,0))</f>
        <v>FinalAccept</v>
      </c>
      <c r="J18">
        <v>0.71799999999999997</v>
      </c>
      <c r="K18">
        <v>0.43380000000000002</v>
      </c>
      <c r="L18">
        <v>1.1517999999999999</v>
      </c>
      <c r="M18">
        <v>0.28420000000000001</v>
      </c>
      <c r="N18">
        <v>815</v>
      </c>
      <c r="O18">
        <v>5342</v>
      </c>
      <c r="P18">
        <v>10</v>
      </c>
      <c r="Q18" s="3" t="s">
        <v>5393</v>
      </c>
    </row>
    <row r="19" ht="15" customHeight="1">
      <c r="A19" t="e">
        <f t="shared" ca="1" si="585"/>
        <v>#VALUE!</v>
      </c>
      <c r="B19" t="e">
        <f t="array" ref="B19" ca="1">_xlfn.XLOOKUP(Tabelle13[[#This Row],[ExperimentID]]&amp;Tabelle13[[#This Row],[NegotiationID]]&amp;Tabelle13[[#This Row],[MessageID]],ALL_IN_ONE[ExperimentID]&amp;ALL_IN_ONE[NegotiationID]&amp;ALL_IN_ONE[MessageID],ALL_IN_ONE[Gesamt_ID],,0)</f>
        <v>#VALUE!</v>
      </c>
      <c r="C19">
        <v>725</v>
      </c>
      <c r="D19" t="s">
        <v>5378</v>
      </c>
      <c r="E19">
        <v>10073</v>
      </c>
      <c r="F19">
        <v>713</v>
      </c>
      <c r="G19">
        <v>708</v>
      </c>
      <c r="H19" t="s">
        <v>31</v>
      </c>
      <c r="I19" t="str">
        <f t="array" ref="I19">IFERROR(_xlfn.XLOOKUP(Tabelle13[[#This Row],[NegotiationID]]&amp;"FinalAccept",Tabelle13[NegotiationID]&amp;Tabelle13[ActionType],Tabelle13[ActionType],,0),_xlfn.XLOOKUP(Tabelle13[[#This Row],[NegotiationID]]&amp;"FinalReject",Tabelle13[NegotiationID]&amp;Tabelle13[ActionType],Tabelle13[ActionType],,0))</f>
        <v>FinalAccept</v>
      </c>
      <c r="J19">
        <v>0.73580000000000001</v>
      </c>
      <c r="K19">
        <v>0.3795</v>
      </c>
      <c r="L19">
        <v>1.1153</v>
      </c>
      <c r="M19">
        <v>0.35630000000000001</v>
      </c>
      <c r="N19">
        <v>583</v>
      </c>
      <c r="O19">
        <v>5342</v>
      </c>
      <c r="P19">
        <v>10</v>
      </c>
      <c r="Q19" s="3" t="s">
        <v>5394</v>
      </c>
    </row>
    <row r="20" ht="15" customHeight="1">
      <c r="A20" t="e">
        <f t="shared" ca="1" si="585"/>
        <v>#VALUE!</v>
      </c>
      <c r="B20" t="e">
        <f t="array" ref="B20" ca="1">_xlfn.XLOOKUP(Tabelle13[[#This Row],[ExperimentID]]&amp;Tabelle13[[#This Row],[NegotiationID]]&amp;Tabelle13[[#This Row],[MessageID]],ALL_IN_ONE[ExperimentID]&amp;ALL_IN_ONE[NegotiationID]&amp;ALL_IN_ONE[MessageID],ALL_IN_ONE[Gesamt_ID],,0)</f>
        <v>#VALUE!</v>
      </c>
      <c r="C20">
        <v>725</v>
      </c>
      <c r="D20" t="s">
        <v>5378</v>
      </c>
      <c r="E20">
        <v>10125</v>
      </c>
      <c r="F20">
        <v>708</v>
      </c>
      <c r="G20">
        <v>713</v>
      </c>
      <c r="H20" t="s">
        <v>31</v>
      </c>
      <c r="I20" t="str">
        <f t="array" ref="I20">IFERROR(_xlfn.XLOOKUP(Tabelle13[[#This Row],[NegotiationID]]&amp;"FinalAccept",Tabelle13[NegotiationID]&amp;Tabelle13[ActionType],Tabelle13[ActionType],,0),_xlfn.XLOOKUP(Tabelle13[[#This Row],[NegotiationID]]&amp;"FinalReject",Tabelle13[NegotiationID]&amp;Tabelle13[ActionType],Tabelle13[ActionType],,0))</f>
        <v>FinalAccept</v>
      </c>
      <c r="J20">
        <v>0.53320000000000001</v>
      </c>
      <c r="K20">
        <v>0.55579999999999996</v>
      </c>
      <c r="L20">
        <v>1.089</v>
      </c>
      <c r="M20">
        <v>0.022599999999999999</v>
      </c>
      <c r="N20">
        <v>785</v>
      </c>
      <c r="O20">
        <v>5342</v>
      </c>
      <c r="P20">
        <v>10</v>
      </c>
      <c r="Q20" s="3" t="s">
        <v>5395</v>
      </c>
    </row>
    <row r="21" ht="15" customHeight="1">
      <c r="A21" t="e">
        <f t="shared" ca="1" si="585"/>
        <v>#VALUE!</v>
      </c>
      <c r="B21" t="e">
        <f t="array" ref="B21" ca="1">_xlfn.XLOOKUP(Tabelle13[[#This Row],[ExperimentID]]&amp;Tabelle13[[#This Row],[NegotiationID]]&amp;Tabelle13[[#This Row],[MessageID]],ALL_IN_ONE[ExperimentID]&amp;ALL_IN_ONE[NegotiationID]&amp;ALL_IN_ONE[MessageID],ALL_IN_ONE[Gesamt_ID],,0)</f>
        <v>#VALUE!</v>
      </c>
      <c r="C21">
        <v>725</v>
      </c>
      <c r="D21" t="s">
        <v>5378</v>
      </c>
      <c r="E21">
        <v>10325</v>
      </c>
      <c r="F21">
        <v>713</v>
      </c>
      <c r="G21">
        <v>708</v>
      </c>
      <c r="H21" t="s">
        <v>31</v>
      </c>
      <c r="I21" t="str">
        <f t="array" ref="I21">IFERROR(_xlfn.XLOOKUP(Tabelle13[[#This Row],[NegotiationID]]&amp;"FinalAccept",Tabelle13[NegotiationID]&amp;Tabelle13[ActionType],Tabelle13[ActionType],,0),_xlfn.XLOOKUP(Tabelle13[[#This Row],[NegotiationID]]&amp;"FinalReject",Tabelle13[NegotiationID]&amp;Tabelle13[ActionType],Tabelle13[ActionType],,0))</f>
        <v>FinalAccept</v>
      </c>
      <c r="J21">
        <v>0.62019999999999997</v>
      </c>
      <c r="K21">
        <v>0.35320000000000001</v>
      </c>
      <c r="L21">
        <v>0.97340000000000004</v>
      </c>
      <c r="M21">
        <v>0.26700000000000002</v>
      </c>
      <c r="N21">
        <v>486</v>
      </c>
      <c r="O21">
        <v>5342</v>
      </c>
      <c r="P21">
        <v>10</v>
      </c>
      <c r="Q21" s="3" t="s">
        <v>5396</v>
      </c>
    </row>
    <row r="22" ht="15" customHeight="1">
      <c r="A22" t="e">
        <f t="shared" ca="1" si="585"/>
        <v>#VALUE!</v>
      </c>
      <c r="B22" t="e">
        <f t="array" ref="B22" ca="1">_xlfn.XLOOKUP(Tabelle13[[#This Row],[ExperimentID]]&amp;Tabelle13[[#This Row],[NegotiationID]]&amp;Tabelle13[[#This Row],[MessageID]],ALL_IN_ONE[ExperimentID]&amp;ALL_IN_ONE[NegotiationID]&amp;ALL_IN_ONE[MessageID],ALL_IN_ONE[Gesamt_ID],,0)</f>
        <v>#VALUE!</v>
      </c>
      <c r="C22">
        <v>725</v>
      </c>
      <c r="D22" t="s">
        <v>5378</v>
      </c>
      <c r="E22">
        <v>10360</v>
      </c>
      <c r="F22">
        <v>708</v>
      </c>
      <c r="G22">
        <v>713</v>
      </c>
      <c r="H22" t="s">
        <v>31</v>
      </c>
      <c r="I22" t="str">
        <f t="array" ref="I22">IFERROR(_xlfn.XLOOKUP(Tabelle13[[#This Row],[NegotiationID]]&amp;"FinalAccept",Tabelle13[NegotiationID]&amp;Tabelle13[ActionType],Tabelle13[ActionType],,0),_xlfn.XLOOKUP(Tabelle13[[#This Row],[NegotiationID]]&amp;"FinalReject",Tabelle13[NegotiationID]&amp;Tabelle13[ActionType],Tabelle13[ActionType],,0))</f>
        <v>FinalAccept</v>
      </c>
      <c r="J22">
        <v>0.498</v>
      </c>
      <c r="K22">
        <v>0.63380000000000003</v>
      </c>
      <c r="L22">
        <v>1.1317999999999999</v>
      </c>
      <c r="M22">
        <v>0.1358</v>
      </c>
      <c r="N22">
        <v>731</v>
      </c>
      <c r="O22">
        <v>5342</v>
      </c>
      <c r="P22">
        <v>10</v>
      </c>
      <c r="Q22" s="3" t="s">
        <v>5397</v>
      </c>
    </row>
    <row r="23" ht="15" customHeight="1">
      <c r="A23" t="e">
        <f t="shared" ca="1" si="585"/>
        <v>#VALUE!</v>
      </c>
      <c r="B23" t="e">
        <f t="array" ref="B23" ca="1">_xlfn.XLOOKUP(Tabelle13[[#This Row],[ExperimentID]]&amp;Tabelle13[[#This Row],[NegotiationID]]&amp;Tabelle13[[#This Row],[MessageID]],ALL_IN_ONE[ExperimentID]&amp;ALL_IN_ONE[NegotiationID]&amp;ALL_IN_ONE[MessageID],ALL_IN_ONE[Gesamt_ID],,0)</f>
        <v>#VALUE!</v>
      </c>
      <c r="C23">
        <v>725</v>
      </c>
      <c r="D23" t="s">
        <v>5378</v>
      </c>
      <c r="E23">
        <v>10692</v>
      </c>
      <c r="F23">
        <v>713</v>
      </c>
      <c r="G23">
        <v>708</v>
      </c>
      <c r="H23" t="s">
        <v>20</v>
      </c>
      <c r="I23" t="str">
        <f t="array" ref="I23">IFERROR(_xlfn.XLOOKUP(Tabelle13[[#This Row],[NegotiationID]]&amp;"FinalAccept",Tabelle13[NegotiationID]&amp;Tabelle13[ActionType],Tabelle13[ActionType],,0),_xlfn.XLOOKUP(Tabelle13[[#This Row],[NegotiationID]]&amp;"FinalReject",Tabelle13[NegotiationID]&amp;Tabelle13[ActionType],Tabelle13[ActionType],,0))</f>
        <v>FinalAccept</v>
      </c>
      <c r="J23">
        <v>0.63380000000000003</v>
      </c>
      <c r="K23">
        <v>0.498</v>
      </c>
      <c r="L23">
        <v>1.1317999999999999</v>
      </c>
      <c r="M23">
        <v>0.1358</v>
      </c>
      <c r="N23">
        <v>198</v>
      </c>
      <c r="O23">
        <v>5342</v>
      </c>
      <c r="P23">
        <v>10</v>
      </c>
      <c r="Q23" s="3" t="s">
        <v>5398</v>
      </c>
    </row>
    <row r="24" ht="14.5" hidden="1">
      <c r="A24" t="e">
        <f t="shared" ca="1" si="585"/>
        <v>#VALUE!</v>
      </c>
      <c r="B24" t="e">
        <f t="array" ref="B24" ca="1">_xlfn.XLOOKUP(Tabelle13[[#This Row],[ExperimentID]]&amp;Tabelle13[[#This Row],[NegotiationID]]&amp;Tabelle13[[#This Row],[MessageID]],ALL_IN_ONE[ExperimentID]&amp;ALL_IN_ONE[NegotiationID]&amp;ALL_IN_ONE[MessageID],ALL_IN_ONE[Gesamt_ID],,0)</f>
        <v>#VALUE!</v>
      </c>
      <c r="C24">
        <v>757</v>
      </c>
      <c r="D24" t="s">
        <v>5378</v>
      </c>
      <c r="E24">
        <v>758</v>
      </c>
      <c r="H24" t="s">
        <v>6019</v>
      </c>
      <c r="I24" t="str">
        <f t="array" ref="I24">IFERROR(_xlfn.XLOOKUP(Tabelle13[[#This Row],[NegotiationID]]&amp;"FinalAccept",Tabelle13[NegotiationID]&amp;Tabelle13[ActionType],Tabelle13[ActionType],,0),_xlfn.XLOOKUP(Tabelle13[[#This Row],[NegotiationID]]&amp;"FinalReject",Tabelle13[NegotiationID]&amp;Tabelle13[ActionType],Tabelle13[ActionType],,0))</f>
        <v>FinalAccept</v>
      </c>
      <c r="N24">
        <v>21</v>
      </c>
      <c r="O24">
        <v>2305</v>
      </c>
      <c r="P24">
        <v>17</v>
      </c>
    </row>
    <row r="25" ht="15" customHeight="1">
      <c r="A25" t="e">
        <f t="shared" ca="1" si="585"/>
        <v>#VALUE!</v>
      </c>
      <c r="B25" t="e">
        <f t="array" ref="B25" ca="1">_xlfn.XLOOKUP(Tabelle13[[#This Row],[ExperimentID]]&amp;Tabelle13[[#This Row],[NegotiationID]]&amp;Tabelle13[[#This Row],[MessageID]],ALL_IN_ONE[ExperimentID]&amp;ALL_IN_ONE[NegotiationID]&amp;ALL_IN_ONE[MessageID],ALL_IN_ONE[Gesamt_ID],,0)</f>
        <v>#VALUE!</v>
      </c>
      <c r="C25">
        <v>757</v>
      </c>
      <c r="D25" t="s">
        <v>5378</v>
      </c>
      <c r="E25">
        <v>9795</v>
      </c>
      <c r="F25">
        <v>745</v>
      </c>
      <c r="G25">
        <v>740</v>
      </c>
      <c r="H25" t="s">
        <v>19</v>
      </c>
      <c r="I25" t="str">
        <f t="array" ref="I25">IFERROR(_xlfn.XLOOKUP(Tabelle13[[#This Row],[NegotiationID]]&amp;"FinalAccept",Tabelle13[NegotiationID]&amp;Tabelle13[ActionType],Tabelle13[ActionType],,0),_xlfn.XLOOKUP(Tabelle13[[#This Row],[NegotiationID]]&amp;"FinalReject",Tabelle13[NegotiationID]&amp;Tabelle13[ActionType],Tabelle13[ActionType],,0))</f>
        <v>FinalAccept</v>
      </c>
      <c r="J25">
        <v>1</v>
      </c>
      <c r="K25">
        <v>0.871</v>
      </c>
      <c r="L25">
        <v>1.871</v>
      </c>
      <c r="M25">
        <v>0.129</v>
      </c>
      <c r="N25">
        <v>137</v>
      </c>
      <c r="O25">
        <v>2305</v>
      </c>
      <c r="P25">
        <v>17</v>
      </c>
      <c r="Q25" s="3" t="s">
        <v>5399</v>
      </c>
    </row>
    <row r="26" ht="15" customHeight="1">
      <c r="A26" t="e">
        <f t="shared" ca="1" si="585"/>
        <v>#VALUE!</v>
      </c>
      <c r="B26" t="e">
        <f t="array" ref="B26" ca="1">_xlfn.XLOOKUP(Tabelle13[[#This Row],[ExperimentID]]&amp;Tabelle13[[#This Row],[NegotiationID]]&amp;Tabelle13[[#This Row],[MessageID]],ALL_IN_ONE[ExperimentID]&amp;ALL_IN_ONE[NegotiationID]&amp;ALL_IN_ONE[MessageID],ALL_IN_ONE[Gesamt_ID],,0)</f>
        <v>#VALUE!</v>
      </c>
      <c r="C26">
        <v>757</v>
      </c>
      <c r="D26" t="s">
        <v>5378</v>
      </c>
      <c r="E26">
        <v>9847</v>
      </c>
      <c r="F26">
        <v>740</v>
      </c>
      <c r="G26">
        <v>745</v>
      </c>
      <c r="H26" t="s">
        <v>31</v>
      </c>
      <c r="I26" t="str">
        <f t="array" ref="I26">IFERROR(_xlfn.XLOOKUP(Tabelle13[[#This Row],[NegotiationID]]&amp;"FinalAccept",Tabelle13[NegotiationID]&amp;Tabelle13[ActionType],Tabelle13[ActionType],,0),_xlfn.XLOOKUP(Tabelle13[[#This Row],[NegotiationID]]&amp;"FinalReject",Tabelle13[NegotiationID]&amp;Tabelle13[ActionType],Tabelle13[ActionType],,0))</f>
        <v>FinalAccept</v>
      </c>
      <c r="J26">
        <v>0.92500000000000004</v>
      </c>
      <c r="K26">
        <v>0.92349999999999999</v>
      </c>
      <c r="L26">
        <v>1.8485</v>
      </c>
      <c r="M26">
        <v>0.0015</v>
      </c>
      <c r="N26">
        <v>107</v>
      </c>
      <c r="O26">
        <v>2305</v>
      </c>
      <c r="P26">
        <v>17</v>
      </c>
      <c r="Q26" s="3" t="s">
        <v>5400</v>
      </c>
    </row>
    <row r="27" ht="15" customHeight="1">
      <c r="A27" t="e">
        <f t="shared" ca="1" si="585"/>
        <v>#VALUE!</v>
      </c>
      <c r="B27" t="e">
        <f t="array" ref="B27" ca="1">_xlfn.XLOOKUP(Tabelle13[[#This Row],[ExperimentID]]&amp;Tabelle13[[#This Row],[NegotiationID]]&amp;Tabelle13[[#This Row],[MessageID]],ALL_IN_ONE[ExperimentID]&amp;ALL_IN_ONE[NegotiationID]&amp;ALL_IN_ONE[MessageID],ALL_IN_ONE[Gesamt_ID],,0)</f>
        <v>#VALUE!</v>
      </c>
      <c r="C27">
        <v>757</v>
      </c>
      <c r="D27" t="s">
        <v>5378</v>
      </c>
      <c r="E27">
        <v>9973</v>
      </c>
      <c r="F27">
        <v>745</v>
      </c>
      <c r="G27">
        <v>740</v>
      </c>
      <c r="H27" t="s">
        <v>31</v>
      </c>
      <c r="I27" t="str">
        <f t="array" ref="I27">IFERROR(_xlfn.XLOOKUP(Tabelle13[[#This Row],[NegotiationID]]&amp;"FinalAccept",Tabelle13[NegotiationID]&amp;Tabelle13[ActionType],Tabelle13[ActionType],,0),_xlfn.XLOOKUP(Tabelle13[[#This Row],[NegotiationID]]&amp;"FinalReject",Tabelle13[NegotiationID]&amp;Tabelle13[ActionType],Tabelle13[ActionType],,0))</f>
        <v>FinalAccept</v>
      </c>
      <c r="J27">
        <v>0.96260000000000001</v>
      </c>
      <c r="K27">
        <v>0.89049999999999996</v>
      </c>
      <c r="L27">
        <v>1.8531</v>
      </c>
      <c r="M27">
        <v>0.072099999999999997</v>
      </c>
      <c r="N27">
        <v>95</v>
      </c>
      <c r="O27">
        <v>2305</v>
      </c>
      <c r="P27">
        <v>17</v>
      </c>
      <c r="Q27" s="3" t="s">
        <v>5401</v>
      </c>
    </row>
    <row r="28" ht="15" customHeight="1">
      <c r="A28" t="e">
        <f t="shared" ca="1" si="585"/>
        <v>#VALUE!</v>
      </c>
      <c r="B28" t="e">
        <f t="array" ref="B28" ca="1">_xlfn.XLOOKUP(Tabelle13[[#This Row],[ExperimentID]]&amp;Tabelle13[[#This Row],[NegotiationID]]&amp;Tabelle13[[#This Row],[MessageID]],ALL_IN_ONE[ExperimentID]&amp;ALL_IN_ONE[NegotiationID]&amp;ALL_IN_ONE[MessageID],ALL_IN_ONE[Gesamt_ID],,0)</f>
        <v>#VALUE!</v>
      </c>
      <c r="C28">
        <v>757</v>
      </c>
      <c r="D28" t="s">
        <v>5378</v>
      </c>
      <c r="E28">
        <v>10059</v>
      </c>
      <c r="F28">
        <v>740</v>
      </c>
      <c r="G28">
        <v>745</v>
      </c>
      <c r="H28" t="s">
        <v>31</v>
      </c>
      <c r="I28" t="str">
        <f t="array" ref="I28">IFERROR(_xlfn.XLOOKUP(Tabelle13[[#This Row],[NegotiationID]]&amp;"FinalAccept",Tabelle13[NegotiationID]&amp;Tabelle13[ActionType],Tabelle13[ActionType],,0),_xlfn.XLOOKUP(Tabelle13[[#This Row],[NegotiationID]]&amp;"FinalReject",Tabelle13[NegotiationID]&amp;Tabelle13[ActionType],Tabelle13[ActionType],,0))</f>
        <v>FinalAccept</v>
      </c>
      <c r="J28">
        <v>0.89049999999999996</v>
      </c>
      <c r="K28">
        <v>0.83850000000000002</v>
      </c>
      <c r="L28">
        <v>1.7290000000000001</v>
      </c>
      <c r="M28">
        <v>0.051999999999999998</v>
      </c>
      <c r="N28">
        <v>108</v>
      </c>
      <c r="O28">
        <v>2305</v>
      </c>
      <c r="P28">
        <v>17</v>
      </c>
      <c r="Q28" s="3" t="s">
        <v>5402</v>
      </c>
    </row>
    <row r="29" ht="15" customHeight="1">
      <c r="A29" t="e">
        <f t="shared" ca="1" si="585"/>
        <v>#VALUE!</v>
      </c>
      <c r="B29" t="e">
        <f t="array" ref="B29" ca="1">_xlfn.XLOOKUP(Tabelle13[[#This Row],[ExperimentID]]&amp;Tabelle13[[#This Row],[NegotiationID]]&amp;Tabelle13[[#This Row],[MessageID]],ALL_IN_ONE[ExperimentID]&amp;ALL_IN_ONE[NegotiationID]&amp;ALL_IN_ONE[MessageID],ALL_IN_ONE[Gesamt_ID],,0)</f>
        <v>#VALUE!</v>
      </c>
      <c r="C29">
        <v>757</v>
      </c>
      <c r="D29" t="s">
        <v>5378</v>
      </c>
      <c r="E29">
        <v>10353</v>
      </c>
      <c r="F29">
        <v>745</v>
      </c>
      <c r="G29">
        <v>740</v>
      </c>
      <c r="H29" t="s">
        <v>31</v>
      </c>
      <c r="I29" t="str">
        <f t="array" ref="I29">IFERROR(_xlfn.XLOOKUP(Tabelle13[[#This Row],[NegotiationID]]&amp;"FinalAccept",Tabelle13[NegotiationID]&amp;Tabelle13[ActionType],Tabelle13[ActionType],,0),_xlfn.XLOOKUP(Tabelle13[[#This Row],[NegotiationID]]&amp;"FinalReject",Tabelle13[NegotiationID]&amp;Tabelle13[ActionType],Tabelle13[ActionType],,0))</f>
        <v>FinalAccept</v>
      </c>
      <c r="J29">
        <v>0.86060000000000003</v>
      </c>
      <c r="K29">
        <v>0.871</v>
      </c>
      <c r="L29">
        <v>1.7316</v>
      </c>
      <c r="M29">
        <v>0.0104</v>
      </c>
      <c r="N29">
        <v>116</v>
      </c>
      <c r="O29">
        <v>2305</v>
      </c>
      <c r="P29">
        <v>17</v>
      </c>
      <c r="Q29" s="3" t="s">
        <v>5403</v>
      </c>
    </row>
    <row r="30" ht="15" customHeight="1">
      <c r="A30" t="e">
        <f t="shared" ca="1" si="585"/>
        <v>#VALUE!</v>
      </c>
      <c r="B30" t="e">
        <f t="array" ref="B30" ca="1">_xlfn.XLOOKUP(Tabelle13[[#This Row],[ExperimentID]]&amp;Tabelle13[[#This Row],[NegotiationID]]&amp;Tabelle13[[#This Row],[MessageID]],ALL_IN_ONE[ExperimentID]&amp;ALL_IN_ONE[NegotiationID]&amp;ALL_IN_ONE[MessageID],ALL_IN_ONE[Gesamt_ID],,0)</f>
        <v>#VALUE!</v>
      </c>
      <c r="C30">
        <v>757</v>
      </c>
      <c r="D30" t="s">
        <v>5378</v>
      </c>
      <c r="E30">
        <v>10460</v>
      </c>
      <c r="F30">
        <v>740</v>
      </c>
      <c r="G30">
        <v>745</v>
      </c>
      <c r="H30" t="s">
        <v>31</v>
      </c>
      <c r="I30" t="str">
        <f t="array" ref="I30">IFERROR(_xlfn.XLOOKUP(Tabelle13[[#This Row],[NegotiationID]]&amp;"FinalAccept",Tabelle13[NegotiationID]&amp;Tabelle13[ActionType],Tabelle13[ActionType],,0),_xlfn.XLOOKUP(Tabelle13[[#This Row],[NegotiationID]]&amp;"FinalReject",Tabelle13[NegotiationID]&amp;Tabelle13[ActionType],Tabelle13[ActionType],,0))</f>
        <v>FinalAccept</v>
      </c>
      <c r="J30">
        <v>0.871</v>
      </c>
      <c r="K30">
        <v>0.72019999999999995</v>
      </c>
      <c r="L30">
        <v>1.5911999999999999</v>
      </c>
      <c r="M30">
        <v>0.15079999999999999</v>
      </c>
      <c r="N30">
        <v>156</v>
      </c>
      <c r="O30">
        <v>2305</v>
      </c>
      <c r="P30">
        <v>17</v>
      </c>
      <c r="Q30" s="3" t="s">
        <v>5404</v>
      </c>
    </row>
    <row r="31" ht="15" customHeight="1">
      <c r="A31" t="e">
        <f t="shared" ca="1" si="585"/>
        <v>#VALUE!</v>
      </c>
      <c r="B31" t="e">
        <f t="array" ref="B31" ca="1">_xlfn.XLOOKUP(Tabelle13[[#This Row],[ExperimentID]]&amp;Tabelle13[[#This Row],[NegotiationID]]&amp;Tabelle13[[#This Row],[MessageID]],ALL_IN_ONE[ExperimentID]&amp;ALL_IN_ONE[NegotiationID]&amp;ALL_IN_ONE[MessageID],ALL_IN_ONE[Gesamt_ID],,0)</f>
        <v>#VALUE!</v>
      </c>
      <c r="C31">
        <v>757</v>
      </c>
      <c r="D31" t="s">
        <v>5378</v>
      </c>
      <c r="E31">
        <v>10468</v>
      </c>
      <c r="F31">
        <v>745</v>
      </c>
      <c r="G31">
        <v>740</v>
      </c>
      <c r="H31" t="s">
        <v>31</v>
      </c>
      <c r="I31" t="str">
        <f t="array" ref="I31">IFERROR(_xlfn.XLOOKUP(Tabelle13[[#This Row],[NegotiationID]]&amp;"FinalAccept",Tabelle13[NegotiationID]&amp;Tabelle13[ActionType],Tabelle13[ActionType],,0),_xlfn.XLOOKUP(Tabelle13[[#This Row],[NegotiationID]]&amp;"FinalReject",Tabelle13[NegotiationID]&amp;Tabelle13[ActionType],Tabelle13[ActionType],,0))</f>
        <v>FinalAccept</v>
      </c>
      <c r="J31">
        <v>0.83850000000000002</v>
      </c>
      <c r="K31">
        <v>0.73750000000000004</v>
      </c>
      <c r="L31">
        <v>1.5760000000000001</v>
      </c>
      <c r="M31">
        <v>0.10100000000000001</v>
      </c>
      <c r="N31">
        <v>98</v>
      </c>
      <c r="O31">
        <v>2305</v>
      </c>
      <c r="P31">
        <v>17</v>
      </c>
      <c r="Q31" s="3" t="s">
        <v>5405</v>
      </c>
    </row>
    <row r="32" ht="15" customHeight="1">
      <c r="A32" t="e">
        <f t="shared" ca="1" si="585"/>
        <v>#VALUE!</v>
      </c>
      <c r="B32" t="e">
        <f t="array" ref="B32" ca="1">_xlfn.XLOOKUP(Tabelle13[[#This Row],[ExperimentID]]&amp;Tabelle13[[#This Row],[NegotiationID]]&amp;Tabelle13[[#This Row],[MessageID]],ALL_IN_ONE[ExperimentID]&amp;ALL_IN_ONE[NegotiationID]&amp;ALL_IN_ONE[MessageID],ALL_IN_ONE[Gesamt_ID],,0)</f>
        <v>#VALUE!</v>
      </c>
      <c r="C32">
        <v>757</v>
      </c>
      <c r="D32" t="s">
        <v>5378</v>
      </c>
      <c r="E32">
        <v>10494</v>
      </c>
      <c r="F32">
        <v>740</v>
      </c>
      <c r="G32">
        <v>745</v>
      </c>
      <c r="H32" t="s">
        <v>31</v>
      </c>
      <c r="I32" t="str">
        <f t="array" ref="I32">IFERROR(_xlfn.XLOOKUP(Tabelle13[[#This Row],[NegotiationID]]&amp;"FinalAccept",Tabelle13[NegotiationID]&amp;Tabelle13[ActionType],Tabelle13[ActionType],,0),_xlfn.XLOOKUP(Tabelle13[[#This Row],[NegotiationID]]&amp;"FinalReject",Tabelle13[NegotiationID]&amp;Tabelle13[ActionType],Tabelle13[ActionType],,0))</f>
        <v>FinalAccept</v>
      </c>
      <c r="J32">
        <v>0.871</v>
      </c>
      <c r="K32">
        <v>0.72019999999999995</v>
      </c>
      <c r="L32">
        <v>1.5911999999999999</v>
      </c>
      <c r="M32">
        <v>0.15079999999999999</v>
      </c>
      <c r="N32">
        <v>194</v>
      </c>
      <c r="O32">
        <v>2305</v>
      </c>
      <c r="P32">
        <v>17</v>
      </c>
      <c r="Q32" s="3" t="s">
        <v>5406</v>
      </c>
    </row>
    <row r="33" ht="15" customHeight="1">
      <c r="A33" t="e">
        <f t="shared" ca="1" si="585"/>
        <v>#VALUE!</v>
      </c>
      <c r="B33" t="e">
        <f t="array" ref="B33" ca="1">_xlfn.XLOOKUP(Tabelle13[[#This Row],[ExperimentID]]&amp;Tabelle13[[#This Row],[NegotiationID]]&amp;Tabelle13[[#This Row],[MessageID]],ALL_IN_ONE[ExperimentID]&amp;ALL_IN_ONE[NegotiationID]&amp;ALL_IN_ONE[MessageID],ALL_IN_ONE[Gesamt_ID],,0)</f>
        <v>#VALUE!</v>
      </c>
      <c r="C33">
        <v>757</v>
      </c>
      <c r="D33" t="s">
        <v>5378</v>
      </c>
      <c r="E33">
        <v>10528</v>
      </c>
      <c r="F33">
        <v>745</v>
      </c>
      <c r="G33">
        <v>740</v>
      </c>
      <c r="H33" t="s">
        <v>31</v>
      </c>
      <c r="I33" t="str">
        <f t="array" ref="I33">IFERROR(_xlfn.XLOOKUP(Tabelle13[[#This Row],[NegotiationID]]&amp;"FinalAccept",Tabelle13[NegotiationID]&amp;Tabelle13[ActionType],Tabelle13[ActionType],,0),_xlfn.XLOOKUP(Tabelle13[[#This Row],[NegotiationID]]&amp;"FinalReject",Tabelle13[NegotiationID]&amp;Tabelle13[ActionType],Tabelle13[ActionType],,0))</f>
        <v>FinalAccept</v>
      </c>
      <c r="J33">
        <v>0.82220000000000004</v>
      </c>
      <c r="K33">
        <v>0.75249999999999995</v>
      </c>
      <c r="L33">
        <v>1.5747</v>
      </c>
      <c r="M33">
        <v>0.069699999999999998</v>
      </c>
      <c r="N33">
        <v>159</v>
      </c>
      <c r="O33">
        <v>2305</v>
      </c>
      <c r="P33">
        <v>17</v>
      </c>
      <c r="Q33" s="3" t="s">
        <v>5407</v>
      </c>
    </row>
    <row r="34" ht="15" customHeight="1">
      <c r="A34" t="e">
        <f t="shared" ca="1" si="585"/>
        <v>#VALUE!</v>
      </c>
      <c r="B34" t="e">
        <f t="array" ref="B34" ca="1">_xlfn.XLOOKUP(Tabelle13[[#This Row],[ExperimentID]]&amp;Tabelle13[[#This Row],[NegotiationID]]&amp;Tabelle13[[#This Row],[MessageID]],ALL_IN_ONE[ExperimentID]&amp;ALL_IN_ONE[NegotiationID]&amp;ALL_IN_ONE[MessageID],ALL_IN_ONE[Gesamt_ID],,0)</f>
        <v>#VALUE!</v>
      </c>
      <c r="C34">
        <v>757</v>
      </c>
      <c r="D34" t="s">
        <v>5378</v>
      </c>
      <c r="E34">
        <v>10571</v>
      </c>
      <c r="F34">
        <v>740</v>
      </c>
      <c r="G34">
        <v>745</v>
      </c>
      <c r="H34" t="s">
        <v>31</v>
      </c>
      <c r="I34" t="str">
        <f t="array" ref="I34">IFERROR(_xlfn.XLOOKUP(Tabelle13[[#This Row],[NegotiationID]]&amp;"FinalAccept",Tabelle13[NegotiationID]&amp;Tabelle13[ActionType],Tabelle13[ActionType],,0),_xlfn.XLOOKUP(Tabelle13[[#This Row],[NegotiationID]]&amp;"FinalReject",Tabelle13[NegotiationID]&amp;Tabelle13[ActionType],Tabelle13[ActionType],,0))</f>
        <v>FinalAccept</v>
      </c>
      <c r="J34">
        <v>0.871</v>
      </c>
      <c r="K34">
        <v>0.72019999999999995</v>
      </c>
      <c r="L34">
        <v>1.5911999999999999</v>
      </c>
      <c r="M34">
        <v>0.15079999999999999</v>
      </c>
      <c r="N34">
        <v>156</v>
      </c>
      <c r="O34">
        <v>2305</v>
      </c>
      <c r="P34">
        <v>17</v>
      </c>
      <c r="Q34" s="3" t="s">
        <v>5408</v>
      </c>
    </row>
    <row r="35" ht="15" customHeight="1">
      <c r="A35" t="e">
        <f t="shared" ca="1" si="585"/>
        <v>#VALUE!</v>
      </c>
      <c r="B35" t="e">
        <f t="array" ref="B35" ca="1">_xlfn.XLOOKUP(Tabelle13[[#This Row],[ExperimentID]]&amp;Tabelle13[[#This Row],[NegotiationID]]&amp;Tabelle13[[#This Row],[MessageID]],ALL_IN_ONE[ExperimentID]&amp;ALL_IN_ONE[NegotiationID]&amp;ALL_IN_ONE[MessageID],ALL_IN_ONE[Gesamt_ID],,0)</f>
        <v>#VALUE!</v>
      </c>
      <c r="C35">
        <v>757</v>
      </c>
      <c r="D35" t="s">
        <v>5378</v>
      </c>
      <c r="E35">
        <v>10866</v>
      </c>
      <c r="F35">
        <v>745</v>
      </c>
      <c r="G35">
        <v>740</v>
      </c>
      <c r="H35" t="s">
        <v>31</v>
      </c>
      <c r="I35" t="str">
        <f t="array" ref="I35">IFERROR(_xlfn.XLOOKUP(Tabelle13[[#This Row],[NegotiationID]]&amp;"FinalAccept",Tabelle13[NegotiationID]&amp;Tabelle13[ActionType],Tabelle13[ActionType],,0),_xlfn.XLOOKUP(Tabelle13[[#This Row],[NegotiationID]]&amp;"FinalReject",Tabelle13[NegotiationID]&amp;Tabelle13[ActionType],Tabelle13[ActionType],,0))</f>
        <v>FinalAccept</v>
      </c>
      <c r="J35">
        <v>0.82220000000000004</v>
      </c>
      <c r="K35">
        <v>0.75249999999999995</v>
      </c>
      <c r="L35">
        <v>1.5747</v>
      </c>
      <c r="M35">
        <v>0.069699999999999998</v>
      </c>
      <c r="N35">
        <v>119</v>
      </c>
      <c r="O35">
        <v>2305</v>
      </c>
      <c r="P35">
        <v>17</v>
      </c>
      <c r="Q35" s="3" t="s">
        <v>5409</v>
      </c>
    </row>
    <row r="36" ht="15" customHeight="1">
      <c r="A36" t="e">
        <f t="shared" ca="1" si="585"/>
        <v>#VALUE!</v>
      </c>
      <c r="B36" t="e">
        <f t="array" ref="B36" ca="1">_xlfn.XLOOKUP(Tabelle13[[#This Row],[ExperimentID]]&amp;Tabelle13[[#This Row],[NegotiationID]]&amp;Tabelle13[[#This Row],[MessageID]],ALL_IN_ONE[ExperimentID]&amp;ALL_IN_ONE[NegotiationID]&amp;ALL_IN_ONE[MessageID],ALL_IN_ONE[Gesamt_ID],,0)</f>
        <v>#VALUE!</v>
      </c>
      <c r="C36">
        <v>757</v>
      </c>
      <c r="D36" t="s">
        <v>5378</v>
      </c>
      <c r="E36">
        <v>10915</v>
      </c>
      <c r="F36">
        <v>740</v>
      </c>
      <c r="G36">
        <v>745</v>
      </c>
      <c r="H36" t="s">
        <v>31</v>
      </c>
      <c r="I36" t="str">
        <f t="array" ref="I36">IFERROR(_xlfn.XLOOKUP(Tabelle13[[#This Row],[NegotiationID]]&amp;"FinalAccept",Tabelle13[NegotiationID]&amp;Tabelle13[ActionType],Tabelle13[ActionType],,0),_xlfn.XLOOKUP(Tabelle13[[#This Row],[NegotiationID]]&amp;"FinalReject",Tabelle13[NegotiationID]&amp;Tabelle13[ActionType],Tabelle13[ActionType],,0))</f>
        <v>FinalAccept</v>
      </c>
      <c r="J36">
        <v>0.4375</v>
      </c>
      <c r="K36">
        <v>0.35849999999999999</v>
      </c>
      <c r="L36">
        <v>0.79600000000000004</v>
      </c>
      <c r="M36">
        <v>0.079000000000000001</v>
      </c>
      <c r="N36">
        <v>108</v>
      </c>
      <c r="O36">
        <v>2305</v>
      </c>
      <c r="P36">
        <v>17</v>
      </c>
      <c r="Q36" s="3" t="s">
        <v>5410</v>
      </c>
    </row>
    <row r="37" ht="15" customHeight="1">
      <c r="A37" t="e">
        <f t="shared" ca="1" si="585"/>
        <v>#VALUE!</v>
      </c>
      <c r="B37" t="e">
        <f t="array" ref="B37" ca="1">_xlfn.XLOOKUP(Tabelle13[[#This Row],[ExperimentID]]&amp;Tabelle13[[#This Row],[NegotiationID]]&amp;Tabelle13[[#This Row],[MessageID]],ALL_IN_ONE[ExperimentID]&amp;ALL_IN_ONE[NegotiationID]&amp;ALL_IN_ONE[MessageID],ALL_IN_ONE[Gesamt_ID],,0)</f>
        <v>#VALUE!</v>
      </c>
      <c r="C37">
        <v>757</v>
      </c>
      <c r="D37" t="s">
        <v>5378</v>
      </c>
      <c r="E37">
        <v>10923</v>
      </c>
      <c r="F37">
        <v>745</v>
      </c>
      <c r="G37">
        <v>740</v>
      </c>
      <c r="H37" t="s">
        <v>31</v>
      </c>
      <c r="I37" t="str">
        <f t="array" ref="I37">IFERROR(_xlfn.XLOOKUP(Tabelle13[[#This Row],[NegotiationID]]&amp;"FinalAccept",Tabelle13[NegotiationID]&amp;Tabelle13[ActionType],Tabelle13[ActionType],,0),_xlfn.XLOOKUP(Tabelle13[[#This Row],[NegotiationID]]&amp;"FinalReject",Tabelle13[NegotiationID]&amp;Tabelle13[ActionType],Tabelle13[ActionType],,0))</f>
        <v>FinalAccept</v>
      </c>
      <c r="J37">
        <v>0.59809999999999997</v>
      </c>
      <c r="K37">
        <v>0.37269999999999998</v>
      </c>
      <c r="L37">
        <v>0.9708</v>
      </c>
      <c r="M37">
        <v>0.22539999999999999</v>
      </c>
      <c r="N37">
        <v>224</v>
      </c>
      <c r="O37">
        <v>2305</v>
      </c>
      <c r="P37">
        <v>17</v>
      </c>
      <c r="Q37" s="3" t="s">
        <v>5411</v>
      </c>
    </row>
    <row r="38" ht="15" customHeight="1">
      <c r="A38" t="e">
        <f t="shared" ca="1" si="585"/>
        <v>#VALUE!</v>
      </c>
      <c r="B38" t="e">
        <f t="array" ref="B38" ca="1">_xlfn.XLOOKUP(Tabelle13[[#This Row],[ExperimentID]]&amp;Tabelle13[[#This Row],[NegotiationID]]&amp;Tabelle13[[#This Row],[MessageID]],ALL_IN_ONE[ExperimentID]&amp;ALL_IN_ONE[NegotiationID]&amp;ALL_IN_ONE[MessageID],ALL_IN_ONE[Gesamt_ID],,0)</f>
        <v>#VALUE!</v>
      </c>
      <c r="C38">
        <v>757</v>
      </c>
      <c r="D38" t="s">
        <v>5378</v>
      </c>
      <c r="E38">
        <v>10943</v>
      </c>
      <c r="F38">
        <v>740</v>
      </c>
      <c r="G38">
        <v>745</v>
      </c>
      <c r="H38" t="s">
        <v>31</v>
      </c>
      <c r="I38" t="str">
        <f t="array" ref="I38">IFERROR(_xlfn.XLOOKUP(Tabelle13[[#This Row],[NegotiationID]]&amp;"FinalAccept",Tabelle13[NegotiationID]&amp;Tabelle13[ActionType],Tabelle13[ActionType],,0),_xlfn.XLOOKUP(Tabelle13[[#This Row],[NegotiationID]]&amp;"FinalReject",Tabelle13[NegotiationID]&amp;Tabelle13[ActionType],Tabelle13[ActionType],,0))</f>
        <v>FinalAccept</v>
      </c>
      <c r="J38">
        <v>0.71799999999999997</v>
      </c>
      <c r="K38">
        <v>0.43380000000000002</v>
      </c>
      <c r="L38">
        <v>1.1517999999999999</v>
      </c>
      <c r="M38">
        <v>0.28420000000000001</v>
      </c>
      <c r="N38">
        <v>305</v>
      </c>
      <c r="O38">
        <v>2305</v>
      </c>
      <c r="P38">
        <v>17</v>
      </c>
      <c r="Q38" s="3" t="s">
        <v>5412</v>
      </c>
    </row>
    <row r="39" ht="15" customHeight="1">
      <c r="A39" t="e">
        <f t="shared" ca="1" si="585"/>
        <v>#VALUE!</v>
      </c>
      <c r="B39" t="e">
        <f t="array" ref="B39" ca="1">_xlfn.XLOOKUP(Tabelle13[[#This Row],[ExperimentID]]&amp;Tabelle13[[#This Row],[NegotiationID]]&amp;Tabelle13[[#This Row],[MessageID]],ALL_IN_ONE[ExperimentID]&amp;ALL_IN_ONE[NegotiationID]&amp;ALL_IN_ONE[MessageID],ALL_IN_ONE[Gesamt_ID],,0)</f>
        <v>#VALUE!</v>
      </c>
      <c r="C39">
        <v>757</v>
      </c>
      <c r="D39" t="s">
        <v>5378</v>
      </c>
      <c r="E39">
        <v>11172</v>
      </c>
      <c r="F39">
        <v>745</v>
      </c>
      <c r="G39">
        <v>740</v>
      </c>
      <c r="H39" t="s">
        <v>31</v>
      </c>
      <c r="I39" t="str">
        <f t="array" ref="I39">IFERROR(_xlfn.XLOOKUP(Tabelle13[[#This Row],[NegotiationID]]&amp;"FinalAccept",Tabelle13[NegotiationID]&amp;Tabelle13[ActionType],Tabelle13[ActionType],,0),_xlfn.XLOOKUP(Tabelle13[[#This Row],[NegotiationID]]&amp;"FinalReject",Tabelle13[NegotiationID]&amp;Tabelle13[ActionType],Tabelle13[ActionType],,0))</f>
        <v>FinalAccept</v>
      </c>
      <c r="J39">
        <v>0.55579999999999996</v>
      </c>
      <c r="K39">
        <v>0.53320000000000001</v>
      </c>
      <c r="L39">
        <v>1.089</v>
      </c>
      <c r="M39">
        <v>0.022599999999999999</v>
      </c>
      <c r="N39">
        <v>150</v>
      </c>
      <c r="O39">
        <v>2305</v>
      </c>
      <c r="P39">
        <v>17</v>
      </c>
      <c r="Q39" s="3" t="s">
        <v>5413</v>
      </c>
    </row>
    <row r="40" ht="15" customHeight="1">
      <c r="A40" t="e">
        <f t="shared" ca="1" si="585"/>
        <v>#VALUE!</v>
      </c>
      <c r="B40" t="e">
        <f t="array" ref="B40" ca="1">_xlfn.XLOOKUP(Tabelle13[[#This Row],[ExperimentID]]&amp;Tabelle13[[#This Row],[NegotiationID]]&amp;Tabelle13[[#This Row],[MessageID]],ALL_IN_ONE[ExperimentID]&amp;ALL_IN_ONE[NegotiationID]&amp;ALL_IN_ONE[MessageID],ALL_IN_ONE[Gesamt_ID],,0)</f>
        <v>#VALUE!</v>
      </c>
      <c r="C40">
        <v>757</v>
      </c>
      <c r="D40" t="s">
        <v>5378</v>
      </c>
      <c r="E40">
        <v>11275</v>
      </c>
      <c r="F40">
        <v>740</v>
      </c>
      <c r="G40">
        <v>745</v>
      </c>
      <c r="H40" t="s">
        <v>20</v>
      </c>
      <c r="I40" t="str">
        <f t="array" ref="I40">IFERROR(_xlfn.XLOOKUP(Tabelle13[[#This Row],[NegotiationID]]&amp;"FinalAccept",Tabelle13[NegotiationID]&amp;Tabelle13[ActionType],Tabelle13[ActionType],,0),_xlfn.XLOOKUP(Tabelle13[[#This Row],[NegotiationID]]&amp;"FinalReject",Tabelle13[NegotiationID]&amp;Tabelle13[ActionType],Tabelle13[ActionType],,0))</f>
        <v>FinalAccept</v>
      </c>
      <c r="J40">
        <v>0.53320000000000001</v>
      </c>
      <c r="K40">
        <v>0.55579999999999996</v>
      </c>
      <c r="L40">
        <v>1.089</v>
      </c>
      <c r="M40">
        <v>0.022599999999999999</v>
      </c>
      <c r="N40">
        <v>52</v>
      </c>
      <c r="O40">
        <v>2305</v>
      </c>
      <c r="P40">
        <v>17</v>
      </c>
      <c r="Q40" s="3" t="s">
        <v>5414</v>
      </c>
    </row>
    <row r="41" ht="14.5" hidden="1">
      <c r="A41" t="e">
        <f t="shared" ca="1" si="585"/>
        <v>#VALUE!</v>
      </c>
      <c r="B41" t="e">
        <f t="array" ref="B41" ca="1">_xlfn.XLOOKUP(Tabelle13[[#This Row],[ExperimentID]]&amp;Tabelle13[[#This Row],[NegotiationID]]&amp;Tabelle13[[#This Row],[MessageID]],ALL_IN_ONE[ExperimentID]&amp;ALL_IN_ONE[NegotiationID]&amp;ALL_IN_ONE[MessageID],ALL_IN_ONE[Gesamt_ID],,0)</f>
        <v>#VALUE!</v>
      </c>
      <c r="C41">
        <v>789</v>
      </c>
      <c r="D41" t="s">
        <v>5378</v>
      </c>
      <c r="E41">
        <v>790</v>
      </c>
      <c r="H41" t="s">
        <v>6019</v>
      </c>
      <c r="I41" t="str">
        <f t="array" ref="I41">IFERROR(_xlfn.XLOOKUP(Tabelle13[[#This Row],[NegotiationID]]&amp;"FinalAccept",Tabelle13[NegotiationID]&amp;Tabelle13[ActionType],Tabelle13[ActionType],,0),_xlfn.XLOOKUP(Tabelle13[[#This Row],[NegotiationID]]&amp;"FinalReject",Tabelle13[NegotiationID]&amp;Tabelle13[ActionType],Tabelle13[ActionType],,0))</f>
        <v>FinalReject</v>
      </c>
      <c r="N41">
        <v>21</v>
      </c>
      <c r="O41">
        <v>2954</v>
      </c>
      <c r="P41">
        <v>18</v>
      </c>
    </row>
    <row r="42" ht="15" customHeight="1">
      <c r="A42" t="e">
        <f t="shared" ca="1" si="585"/>
        <v>#VALUE!</v>
      </c>
      <c r="B42" t="e">
        <f t="array" ref="B42" ca="1">_xlfn.XLOOKUP(Tabelle13[[#This Row],[ExperimentID]]&amp;Tabelle13[[#This Row],[NegotiationID]]&amp;Tabelle13[[#This Row],[MessageID]],ALL_IN_ONE[ExperimentID]&amp;ALL_IN_ONE[NegotiationID]&amp;ALL_IN_ONE[MessageID],ALL_IN_ONE[Gesamt_ID],,0)</f>
        <v>#VALUE!</v>
      </c>
      <c r="C42">
        <v>789</v>
      </c>
      <c r="D42" t="s">
        <v>5378</v>
      </c>
      <c r="E42">
        <v>9563</v>
      </c>
      <c r="F42">
        <v>777</v>
      </c>
      <c r="G42">
        <v>772</v>
      </c>
      <c r="H42" t="s">
        <v>19</v>
      </c>
      <c r="I42" t="str">
        <f t="array" ref="I42">IFERROR(_xlfn.XLOOKUP(Tabelle13[[#This Row],[NegotiationID]]&amp;"FinalAccept",Tabelle13[NegotiationID]&amp;Tabelle13[ActionType],Tabelle13[ActionType],,0),_xlfn.XLOOKUP(Tabelle13[[#This Row],[NegotiationID]]&amp;"FinalReject",Tabelle13[NegotiationID]&amp;Tabelle13[ActionType],Tabelle13[ActionType],,0))</f>
        <v>FinalReject</v>
      </c>
      <c r="J42">
        <v>0.84550000000000003</v>
      </c>
      <c r="K42">
        <v>0.2092</v>
      </c>
      <c r="L42">
        <v>1.0547</v>
      </c>
      <c r="M42">
        <v>0.63629999999999998</v>
      </c>
      <c r="N42">
        <v>94</v>
      </c>
      <c r="O42">
        <v>2954</v>
      </c>
      <c r="P42">
        <v>18</v>
      </c>
      <c r="Q42" s="3" t="s">
        <v>5415</v>
      </c>
    </row>
    <row r="43" ht="15" customHeight="1">
      <c r="A43" t="e">
        <f t="shared" ca="1" si="585"/>
        <v>#VALUE!</v>
      </c>
      <c r="B43" t="e">
        <f t="array" ref="B43" ca="1">_xlfn.XLOOKUP(Tabelle13[[#This Row],[ExperimentID]]&amp;Tabelle13[[#This Row],[NegotiationID]]&amp;Tabelle13[[#This Row],[MessageID]],ALL_IN_ONE[ExperimentID]&amp;ALL_IN_ONE[NegotiationID]&amp;ALL_IN_ONE[MessageID],ALL_IN_ONE[Gesamt_ID],,0)</f>
        <v>#VALUE!</v>
      </c>
      <c r="C43">
        <v>789</v>
      </c>
      <c r="D43" t="s">
        <v>5378</v>
      </c>
      <c r="E43">
        <v>9695</v>
      </c>
      <c r="F43">
        <v>772</v>
      </c>
      <c r="G43">
        <v>777</v>
      </c>
      <c r="H43" t="s">
        <v>31</v>
      </c>
      <c r="I43" t="str">
        <f t="array" ref="I43">IFERROR(_xlfn.XLOOKUP(Tabelle13[[#This Row],[NegotiationID]]&amp;"FinalAccept",Tabelle13[NegotiationID]&amp;Tabelle13[ActionType],Tabelle13[ActionType],,0),_xlfn.XLOOKUP(Tabelle13[[#This Row],[NegotiationID]]&amp;"FinalReject",Tabelle13[NegotiationID]&amp;Tabelle13[ActionType],Tabelle13[ActionType],,0))</f>
        <v>FinalReject</v>
      </c>
      <c r="J43">
        <v>0.90549999999999997</v>
      </c>
      <c r="K43">
        <v>0.25430000000000003</v>
      </c>
      <c r="L43">
        <v>1.1597999999999999</v>
      </c>
      <c r="M43">
        <v>0.6512</v>
      </c>
      <c r="N43">
        <v>107</v>
      </c>
      <c r="O43">
        <v>2954</v>
      </c>
      <c r="P43">
        <v>18</v>
      </c>
      <c r="Q43" s="3" t="s">
        <v>5416</v>
      </c>
    </row>
    <row r="44" ht="15" customHeight="1">
      <c r="A44" t="e">
        <f t="shared" ca="1" si="585"/>
        <v>#VALUE!</v>
      </c>
      <c r="B44" t="e">
        <f t="array" ref="B44" ca="1">_xlfn.XLOOKUP(Tabelle13[[#This Row],[ExperimentID]]&amp;Tabelle13[[#This Row],[NegotiationID]]&amp;Tabelle13[[#This Row],[MessageID]],ALL_IN_ONE[ExperimentID]&amp;ALL_IN_ONE[NegotiationID]&amp;ALL_IN_ONE[MessageID],ALL_IN_ONE[Gesamt_ID],,0)</f>
        <v>#VALUE!</v>
      </c>
      <c r="C44">
        <v>789</v>
      </c>
      <c r="D44" t="s">
        <v>5378</v>
      </c>
      <c r="E44">
        <v>9862</v>
      </c>
      <c r="F44">
        <v>777</v>
      </c>
      <c r="G44">
        <v>772</v>
      </c>
      <c r="H44" t="s">
        <v>31</v>
      </c>
      <c r="I44" t="str">
        <f t="array" ref="I44">IFERROR(_xlfn.XLOOKUP(Tabelle13[[#This Row],[NegotiationID]]&amp;"FinalAccept",Tabelle13[NegotiationID]&amp;Tabelle13[ActionType],Tabelle13[ActionType],,0),_xlfn.XLOOKUP(Tabelle13[[#This Row],[NegotiationID]]&amp;"FinalReject",Tabelle13[NegotiationID]&amp;Tabelle13[ActionType],Tabelle13[ActionType],,0))</f>
        <v>FinalReject</v>
      </c>
      <c r="J44">
        <v>0.74350000000000005</v>
      </c>
      <c r="K44">
        <v>0.32769999999999999</v>
      </c>
      <c r="L44">
        <v>1.0711999999999999</v>
      </c>
      <c r="M44">
        <v>0.4158</v>
      </c>
      <c r="N44">
        <v>133</v>
      </c>
      <c r="O44">
        <v>2954</v>
      </c>
      <c r="P44">
        <v>18</v>
      </c>
      <c r="Q44" s="3" t="s">
        <v>5417</v>
      </c>
    </row>
    <row r="45" ht="15" customHeight="1">
      <c r="A45" t="e">
        <f t="shared" ca="1" si="585"/>
        <v>#VALUE!</v>
      </c>
      <c r="B45" t="e">
        <f t="array" ref="B45" ca="1">_xlfn.XLOOKUP(Tabelle13[[#This Row],[ExperimentID]]&amp;Tabelle13[[#This Row],[NegotiationID]]&amp;Tabelle13[[#This Row],[MessageID]],ALL_IN_ONE[ExperimentID]&amp;ALL_IN_ONE[NegotiationID]&amp;ALL_IN_ONE[MessageID],ALL_IN_ONE[Gesamt_ID],,0)</f>
        <v>#VALUE!</v>
      </c>
      <c r="C45">
        <v>789</v>
      </c>
      <c r="D45" t="s">
        <v>5378</v>
      </c>
      <c r="E45">
        <v>9889</v>
      </c>
      <c r="F45">
        <v>772</v>
      </c>
      <c r="G45">
        <v>777</v>
      </c>
      <c r="H45" t="s">
        <v>31</v>
      </c>
      <c r="I45" t="str">
        <f t="array" ref="I45">IFERROR(_xlfn.XLOOKUP(Tabelle13[[#This Row],[NegotiationID]]&amp;"FinalAccept",Tabelle13[NegotiationID]&amp;Tabelle13[ActionType],Tabelle13[ActionType],,0),_xlfn.XLOOKUP(Tabelle13[[#This Row],[NegotiationID]]&amp;"FinalReject",Tabelle13[NegotiationID]&amp;Tabelle13[ActionType],Tabelle13[ActionType],,0))</f>
        <v>FinalReject</v>
      </c>
      <c r="J45">
        <v>0.871</v>
      </c>
      <c r="K45">
        <v>0.29339999999999999</v>
      </c>
      <c r="L45">
        <v>1.1644000000000001</v>
      </c>
      <c r="M45">
        <v>0.5776</v>
      </c>
      <c r="N45">
        <v>153</v>
      </c>
      <c r="O45">
        <v>2954</v>
      </c>
      <c r="P45">
        <v>18</v>
      </c>
      <c r="Q45" s="3" t="s">
        <v>5418</v>
      </c>
    </row>
    <row r="46" ht="15" customHeight="1">
      <c r="A46" t="e">
        <f t="shared" ca="1" si="585"/>
        <v>#VALUE!</v>
      </c>
      <c r="B46" t="e">
        <f t="array" ref="B46" ca="1">_xlfn.XLOOKUP(Tabelle13[[#This Row],[ExperimentID]]&amp;Tabelle13[[#This Row],[NegotiationID]]&amp;Tabelle13[[#This Row],[MessageID]],ALL_IN_ONE[ExperimentID]&amp;ALL_IN_ONE[NegotiationID]&amp;ALL_IN_ONE[MessageID],ALL_IN_ONE[Gesamt_ID],,0)</f>
        <v>#VALUE!</v>
      </c>
      <c r="C46">
        <v>789</v>
      </c>
      <c r="D46" t="s">
        <v>5378</v>
      </c>
      <c r="E46">
        <v>9951</v>
      </c>
      <c r="F46">
        <v>777</v>
      </c>
      <c r="G46">
        <v>772</v>
      </c>
      <c r="H46" t="s">
        <v>31</v>
      </c>
      <c r="I46" t="str">
        <f t="array" ref="I46">IFERROR(_xlfn.XLOOKUP(Tabelle13[[#This Row],[NegotiationID]]&amp;"FinalAccept",Tabelle13[NegotiationID]&amp;Tabelle13[ActionType],Tabelle13[ActionType],,0),_xlfn.XLOOKUP(Tabelle13[[#This Row],[NegotiationID]]&amp;"FinalReject",Tabelle13[NegotiationID]&amp;Tabelle13[ActionType],Tabelle13[ActionType],,0))</f>
        <v>FinalReject</v>
      </c>
      <c r="J46">
        <v>0.65780000000000005</v>
      </c>
      <c r="K46">
        <v>0.41470000000000001</v>
      </c>
      <c r="L46">
        <v>1.0725</v>
      </c>
      <c r="M46">
        <v>0.24310000000000001</v>
      </c>
      <c r="N46">
        <v>231</v>
      </c>
      <c r="O46">
        <v>2954</v>
      </c>
      <c r="P46">
        <v>18</v>
      </c>
      <c r="Q46" s="3" t="s">
        <v>5419</v>
      </c>
    </row>
    <row r="47" ht="15" customHeight="1">
      <c r="A47" t="e">
        <f t="shared" ca="1" si="585"/>
        <v>#VALUE!</v>
      </c>
      <c r="B47" t="e">
        <f t="array" ref="B47" ca="1">_xlfn.XLOOKUP(Tabelle13[[#This Row],[ExperimentID]]&amp;Tabelle13[[#This Row],[NegotiationID]]&amp;Tabelle13[[#This Row],[MessageID]],ALL_IN_ONE[ExperimentID]&amp;ALL_IN_ONE[NegotiationID]&amp;ALL_IN_ONE[MessageID],ALL_IN_ONE[Gesamt_ID],,0)</f>
        <v>#VALUE!</v>
      </c>
      <c r="C47">
        <v>789</v>
      </c>
      <c r="D47" t="s">
        <v>5378</v>
      </c>
      <c r="E47">
        <v>9958</v>
      </c>
      <c r="F47">
        <v>772</v>
      </c>
      <c r="G47">
        <v>777</v>
      </c>
      <c r="H47" t="s">
        <v>31</v>
      </c>
      <c r="I47" t="str">
        <f t="array" ref="I47">IFERROR(_xlfn.XLOOKUP(Tabelle13[[#This Row],[NegotiationID]]&amp;"FinalAccept",Tabelle13[NegotiationID]&amp;Tabelle13[ActionType],Tabelle13[ActionType],,0),_xlfn.XLOOKUP(Tabelle13[[#This Row],[NegotiationID]]&amp;"FinalReject",Tabelle13[NegotiationID]&amp;Tabelle13[ActionType],Tabelle13[ActionType],,0))</f>
        <v>FinalReject</v>
      </c>
      <c r="J47">
        <v>0.72550000000000003</v>
      </c>
      <c r="K47">
        <v>0.31869999999999998</v>
      </c>
      <c r="L47">
        <v>1.0442</v>
      </c>
      <c r="M47">
        <v>0.40679999999999999</v>
      </c>
      <c r="N47">
        <v>154</v>
      </c>
      <c r="O47">
        <v>2954</v>
      </c>
      <c r="P47">
        <v>18</v>
      </c>
      <c r="Q47" s="3" t="s">
        <v>5420</v>
      </c>
    </row>
    <row r="48" ht="15" customHeight="1">
      <c r="A48" t="e">
        <f t="shared" ca="1" si="585"/>
        <v>#VALUE!</v>
      </c>
      <c r="B48" t="e">
        <f t="array" ref="B48" ca="1">_xlfn.XLOOKUP(Tabelle13[[#This Row],[ExperimentID]]&amp;Tabelle13[[#This Row],[NegotiationID]]&amp;Tabelle13[[#This Row],[MessageID]],ALL_IN_ONE[ExperimentID]&amp;ALL_IN_ONE[NegotiationID]&amp;ALL_IN_ONE[MessageID],ALL_IN_ONE[Gesamt_ID],,0)</f>
        <v>#VALUE!</v>
      </c>
      <c r="C48">
        <v>789</v>
      </c>
      <c r="D48" t="s">
        <v>5378</v>
      </c>
      <c r="E48">
        <v>9998</v>
      </c>
      <c r="F48">
        <v>777</v>
      </c>
      <c r="G48">
        <v>772</v>
      </c>
      <c r="H48" t="s">
        <v>31</v>
      </c>
      <c r="I48" t="str">
        <f t="array" ref="I48">IFERROR(_xlfn.XLOOKUP(Tabelle13[[#This Row],[NegotiationID]]&amp;"FinalAccept",Tabelle13[NegotiationID]&amp;Tabelle13[ActionType],Tabelle13[ActionType],,0),_xlfn.XLOOKUP(Tabelle13[[#This Row],[NegotiationID]]&amp;"FinalReject",Tabelle13[NegotiationID]&amp;Tabelle13[ActionType],Tabelle13[ActionType],,0))</f>
        <v>FinalReject</v>
      </c>
      <c r="J48">
        <v>0.62219999999999998</v>
      </c>
      <c r="K48">
        <v>0.51249999999999996</v>
      </c>
      <c r="L48">
        <v>1.1347</v>
      </c>
      <c r="M48">
        <v>0.10970000000000001</v>
      </c>
      <c r="N48">
        <v>210</v>
      </c>
      <c r="O48">
        <v>2954</v>
      </c>
      <c r="P48">
        <v>18</v>
      </c>
      <c r="Q48" s="3" t="s">
        <v>5421</v>
      </c>
    </row>
    <row r="49" ht="15" customHeight="1">
      <c r="A49" t="e">
        <f t="shared" ca="1" si="585"/>
        <v>#VALUE!</v>
      </c>
      <c r="B49" t="e">
        <f t="array" ref="B49" ca="1">_xlfn.XLOOKUP(Tabelle13[[#This Row],[ExperimentID]]&amp;Tabelle13[[#This Row],[NegotiationID]]&amp;Tabelle13[[#This Row],[MessageID]],ALL_IN_ONE[ExperimentID]&amp;ALL_IN_ONE[NegotiationID]&amp;ALL_IN_ONE[MessageID],ALL_IN_ONE[Gesamt_ID],,0)</f>
        <v>#VALUE!</v>
      </c>
      <c r="C49">
        <v>789</v>
      </c>
      <c r="D49" t="s">
        <v>5378</v>
      </c>
      <c r="E49">
        <v>10008</v>
      </c>
      <c r="F49">
        <v>772</v>
      </c>
      <c r="G49">
        <v>777</v>
      </c>
      <c r="H49" t="s">
        <v>31</v>
      </c>
      <c r="I49" t="str">
        <f t="array" ref="I49">IFERROR(_xlfn.XLOOKUP(Tabelle13[[#This Row],[NegotiationID]]&amp;"FinalAccept",Tabelle13[NegotiationID]&amp;Tabelle13[ActionType],Tabelle13[ActionType],,0),_xlfn.XLOOKUP(Tabelle13[[#This Row],[NegotiationID]]&amp;"FinalReject",Tabelle13[NegotiationID]&amp;Tabelle13[ActionType],Tabelle13[ActionType],,0))</f>
        <v>FinalReject</v>
      </c>
      <c r="J49">
        <v>0.64749999999999996</v>
      </c>
      <c r="K49">
        <v>0.38090000000000002</v>
      </c>
      <c r="L49">
        <v>1.0284</v>
      </c>
      <c r="M49">
        <v>0.2666</v>
      </c>
      <c r="N49">
        <v>174</v>
      </c>
      <c r="O49">
        <v>2954</v>
      </c>
      <c r="P49">
        <v>18</v>
      </c>
      <c r="Q49" s="3" t="s">
        <v>5422</v>
      </c>
    </row>
    <row r="50" ht="15" customHeight="1">
      <c r="A50" t="e">
        <f t="shared" ca="1" si="585"/>
        <v>#VALUE!</v>
      </c>
      <c r="B50" t="e">
        <f t="array" ref="B50" ca="1">_xlfn.XLOOKUP(Tabelle13[[#This Row],[ExperimentID]]&amp;Tabelle13[[#This Row],[NegotiationID]]&amp;Tabelle13[[#This Row],[MessageID]],ALL_IN_ONE[ExperimentID]&amp;ALL_IN_ONE[NegotiationID]&amp;ALL_IN_ONE[MessageID],ALL_IN_ONE[Gesamt_ID],,0)</f>
        <v>#VALUE!</v>
      </c>
      <c r="C50">
        <v>789</v>
      </c>
      <c r="D50" t="s">
        <v>5378</v>
      </c>
      <c r="E50">
        <v>10200</v>
      </c>
      <c r="F50">
        <v>777</v>
      </c>
      <c r="G50">
        <v>772</v>
      </c>
      <c r="H50" t="s">
        <v>31</v>
      </c>
      <c r="I50" t="str">
        <f t="array" ref="I50">IFERROR(_xlfn.XLOOKUP(Tabelle13[[#This Row],[NegotiationID]]&amp;"FinalAccept",Tabelle13[NegotiationID]&amp;Tabelle13[ActionType],Tabelle13[ActionType],,0),_xlfn.XLOOKUP(Tabelle13[[#This Row],[NegotiationID]]&amp;"FinalReject",Tabelle13[NegotiationID]&amp;Tabelle13[ActionType],Tabelle13[ActionType],,0))</f>
        <v>FinalReject</v>
      </c>
      <c r="J50">
        <v>0.63759999999999994</v>
      </c>
      <c r="K50">
        <v>0.40000000000000002</v>
      </c>
      <c r="L50">
        <v>1.0376000000000001</v>
      </c>
      <c r="M50">
        <v>0.23760000000000001</v>
      </c>
      <c r="N50">
        <v>247</v>
      </c>
      <c r="O50">
        <v>2954</v>
      </c>
      <c r="P50">
        <v>18</v>
      </c>
      <c r="Q50" s="3" t="s">
        <v>5423</v>
      </c>
    </row>
    <row r="51" ht="15" customHeight="1">
      <c r="A51" t="e">
        <f t="shared" ca="1" si="585"/>
        <v>#VALUE!</v>
      </c>
      <c r="B51" t="e">
        <f t="array" ref="B51" ca="1">_xlfn.XLOOKUP(Tabelle13[[#This Row],[ExperimentID]]&amp;Tabelle13[[#This Row],[NegotiationID]]&amp;Tabelle13[[#This Row],[MessageID]],ALL_IN_ONE[ExperimentID]&amp;ALL_IN_ONE[NegotiationID]&amp;ALL_IN_ONE[MessageID],ALL_IN_ONE[Gesamt_ID],,0)</f>
        <v>#VALUE!</v>
      </c>
      <c r="C51">
        <v>789</v>
      </c>
      <c r="D51" t="s">
        <v>5378</v>
      </c>
      <c r="E51">
        <v>10338</v>
      </c>
      <c r="F51">
        <v>772</v>
      </c>
      <c r="G51">
        <v>777</v>
      </c>
      <c r="H51" t="s">
        <v>31</v>
      </c>
      <c r="I51" t="str">
        <f t="array" ref="I51">IFERROR(_xlfn.XLOOKUP(Tabelle13[[#This Row],[NegotiationID]]&amp;"FinalAccept",Tabelle13[NegotiationID]&amp;Tabelle13[ActionType],Tabelle13[ActionType],,0),_xlfn.XLOOKUP(Tabelle13[[#This Row],[NegotiationID]]&amp;"FinalReject",Tabelle13[NegotiationID]&amp;Tabelle13[ActionType],Tabelle13[ActionType],,0))</f>
        <v>FinalReject</v>
      </c>
      <c r="J51">
        <v>0.62050000000000005</v>
      </c>
      <c r="K51">
        <v>0.2009</v>
      </c>
      <c r="L51">
        <v>0.82140000000000002</v>
      </c>
      <c r="M51">
        <v>0.41959999999999997</v>
      </c>
      <c r="N51">
        <v>164</v>
      </c>
      <c r="O51">
        <v>2954</v>
      </c>
      <c r="P51">
        <v>18</v>
      </c>
      <c r="Q51" s="3" t="s">
        <v>5424</v>
      </c>
    </row>
    <row r="52" ht="15" customHeight="1">
      <c r="A52" t="e">
        <f t="shared" ca="1" si="585"/>
        <v>#VALUE!</v>
      </c>
      <c r="B52" t="e">
        <f t="array" ref="B52" ca="1">_xlfn.XLOOKUP(Tabelle13[[#This Row],[ExperimentID]]&amp;Tabelle13[[#This Row],[NegotiationID]]&amp;Tabelle13[[#This Row],[MessageID]],ALL_IN_ONE[ExperimentID]&amp;ALL_IN_ONE[NegotiationID]&amp;ALL_IN_ONE[MessageID],ALL_IN_ONE[Gesamt_ID],,0)</f>
        <v>#VALUE!</v>
      </c>
      <c r="C52">
        <v>789</v>
      </c>
      <c r="D52" t="s">
        <v>5378</v>
      </c>
      <c r="E52">
        <v>10367</v>
      </c>
      <c r="F52">
        <v>777</v>
      </c>
      <c r="G52">
        <v>772</v>
      </c>
      <c r="H52" t="s">
        <v>31</v>
      </c>
      <c r="I52" t="str">
        <f t="array" ref="I52">IFERROR(_xlfn.XLOOKUP(Tabelle13[[#This Row],[NegotiationID]]&amp;"FinalAccept",Tabelle13[NegotiationID]&amp;Tabelle13[ActionType],Tabelle13[ActionType],,0),_xlfn.XLOOKUP(Tabelle13[[#This Row],[NegotiationID]]&amp;"FinalReject",Tabelle13[NegotiationID]&amp;Tabelle13[ActionType],Tabelle13[ActionType],,0))</f>
        <v>FinalReject</v>
      </c>
      <c r="J52">
        <v>0.62150000000000005</v>
      </c>
      <c r="K52">
        <v>0.51249999999999996</v>
      </c>
      <c r="L52">
        <v>1.1339999999999999</v>
      </c>
      <c r="M52">
        <v>0.109</v>
      </c>
      <c r="N52">
        <v>195</v>
      </c>
      <c r="O52">
        <v>2954</v>
      </c>
      <c r="P52">
        <v>18</v>
      </c>
      <c r="Q52" s="3" t="s">
        <v>5425</v>
      </c>
    </row>
    <row r="53" ht="15" customHeight="1">
      <c r="A53" t="e">
        <f t="shared" ca="1" si="585"/>
        <v>#VALUE!</v>
      </c>
      <c r="B53" t="e">
        <f t="array" ref="B53" ca="1">_xlfn.XLOOKUP(Tabelle13[[#This Row],[ExperimentID]]&amp;Tabelle13[[#This Row],[NegotiationID]]&amp;Tabelle13[[#This Row],[MessageID]],ALL_IN_ONE[ExperimentID]&amp;ALL_IN_ONE[NegotiationID]&amp;ALL_IN_ONE[MessageID],ALL_IN_ONE[Gesamt_ID],,0)</f>
        <v>#VALUE!</v>
      </c>
      <c r="C53">
        <v>789</v>
      </c>
      <c r="D53" t="s">
        <v>5378</v>
      </c>
      <c r="E53">
        <v>10424</v>
      </c>
      <c r="F53">
        <v>772</v>
      </c>
      <c r="G53">
        <v>777</v>
      </c>
      <c r="H53" t="s">
        <v>31</v>
      </c>
      <c r="I53" t="str">
        <f t="array" ref="I53">IFERROR(_xlfn.XLOOKUP(Tabelle13[[#This Row],[NegotiationID]]&amp;"FinalAccept",Tabelle13[NegotiationID]&amp;Tabelle13[ActionType],Tabelle13[ActionType],,0),_xlfn.XLOOKUP(Tabelle13[[#This Row],[NegotiationID]]&amp;"FinalReject",Tabelle13[NegotiationID]&amp;Tabelle13[ActionType],Tabelle13[ActionType],,0))</f>
        <v>FinalReject</v>
      </c>
      <c r="J53">
        <v>0.60699999999999998</v>
      </c>
      <c r="K53">
        <v>0.5212</v>
      </c>
      <c r="L53">
        <v>1.1282000000000001</v>
      </c>
      <c r="M53">
        <v>0.085800000000000001</v>
      </c>
      <c r="N53">
        <v>166</v>
      </c>
      <c r="O53">
        <v>2954</v>
      </c>
      <c r="P53">
        <v>18</v>
      </c>
      <c r="Q53" s="3" t="s">
        <v>5426</v>
      </c>
    </row>
    <row r="54" ht="15" customHeight="1">
      <c r="A54" t="e">
        <f t="shared" ca="1" si="585"/>
        <v>#VALUE!</v>
      </c>
      <c r="B54" t="e">
        <f t="array" ref="B54" ca="1">_xlfn.XLOOKUP(Tabelle13[[#This Row],[ExperimentID]]&amp;Tabelle13[[#This Row],[NegotiationID]]&amp;Tabelle13[[#This Row],[MessageID]],ALL_IN_ONE[ExperimentID]&amp;ALL_IN_ONE[NegotiationID]&amp;ALL_IN_ONE[MessageID],ALL_IN_ONE[Gesamt_ID],,0)</f>
        <v>#VALUE!</v>
      </c>
      <c r="C54">
        <v>789</v>
      </c>
      <c r="D54" t="s">
        <v>5378</v>
      </c>
      <c r="E54">
        <v>10475</v>
      </c>
      <c r="F54">
        <v>777</v>
      </c>
      <c r="G54">
        <v>772</v>
      </c>
      <c r="H54" t="s">
        <v>31</v>
      </c>
      <c r="I54" t="str">
        <f t="array" ref="I54">IFERROR(_xlfn.XLOOKUP(Tabelle13[[#This Row],[NegotiationID]]&amp;"FinalAccept",Tabelle13[NegotiationID]&amp;Tabelle13[ActionType],Tabelle13[ActionType],,0),_xlfn.XLOOKUP(Tabelle13[[#This Row],[NegotiationID]]&amp;"FinalReject",Tabelle13[NegotiationID]&amp;Tabelle13[ActionType],Tabelle13[ActionType],,0))</f>
        <v>FinalReject</v>
      </c>
      <c r="J54">
        <v>0.59940000000000004</v>
      </c>
      <c r="K54">
        <v>0.53200000000000003</v>
      </c>
      <c r="L54">
        <v>1.1314</v>
      </c>
      <c r="M54">
        <v>0.067400000000000002</v>
      </c>
      <c r="N54">
        <v>112</v>
      </c>
      <c r="O54">
        <v>2954</v>
      </c>
      <c r="P54">
        <v>18</v>
      </c>
      <c r="Q54" s="3" t="s">
        <v>5427</v>
      </c>
    </row>
    <row r="55" ht="15" customHeight="1">
      <c r="A55" t="e">
        <f t="shared" ca="1" si="585"/>
        <v>#VALUE!</v>
      </c>
      <c r="B55" t="e">
        <f t="array" ref="B55" ca="1">_xlfn.XLOOKUP(Tabelle13[[#This Row],[ExperimentID]]&amp;Tabelle13[[#This Row],[NegotiationID]]&amp;Tabelle13[[#This Row],[MessageID]],ALL_IN_ONE[ExperimentID]&amp;ALL_IN_ONE[NegotiationID]&amp;ALL_IN_ONE[MessageID],ALL_IN_ONE[Gesamt_ID],,0)</f>
        <v>#VALUE!</v>
      </c>
      <c r="C55">
        <v>789</v>
      </c>
      <c r="D55" t="s">
        <v>5378</v>
      </c>
      <c r="E55">
        <v>10514</v>
      </c>
      <c r="F55">
        <v>772</v>
      </c>
      <c r="G55">
        <v>777</v>
      </c>
      <c r="H55" t="s">
        <v>31</v>
      </c>
      <c r="I55" t="str">
        <f t="array" ref="I55">IFERROR(_xlfn.XLOOKUP(Tabelle13[[#This Row],[NegotiationID]]&amp;"FinalAccept",Tabelle13[NegotiationID]&amp;Tabelle13[ActionType],Tabelle13[ActionType],,0),_xlfn.XLOOKUP(Tabelle13[[#This Row],[NegotiationID]]&amp;"FinalReject",Tabelle13[NegotiationID]&amp;Tabelle13[ActionType],Tabelle13[ActionType],,0))</f>
        <v>FinalReject</v>
      </c>
      <c r="J55">
        <v>0.58750000000000002</v>
      </c>
      <c r="K55">
        <v>0.54330000000000001</v>
      </c>
      <c r="L55">
        <v>1.1308</v>
      </c>
      <c r="M55">
        <v>0.044200000000000003</v>
      </c>
      <c r="N55">
        <v>176</v>
      </c>
      <c r="O55">
        <v>2954</v>
      </c>
      <c r="P55">
        <v>18</v>
      </c>
      <c r="Q55" s="3" t="s">
        <v>5428</v>
      </c>
    </row>
    <row r="56" ht="15" customHeight="1">
      <c r="A56" t="e">
        <f t="shared" ca="1" si="585"/>
        <v>#VALUE!</v>
      </c>
      <c r="B56" t="e">
        <f t="array" ref="B56" ca="1">_xlfn.XLOOKUP(Tabelle13[[#This Row],[ExperimentID]]&amp;Tabelle13[[#This Row],[NegotiationID]]&amp;Tabelle13[[#This Row],[MessageID]],ALL_IN_ONE[ExperimentID]&amp;ALL_IN_ONE[NegotiationID]&amp;ALL_IN_ONE[MessageID],ALL_IN_ONE[Gesamt_ID],,0)</f>
        <v>#VALUE!</v>
      </c>
      <c r="C56">
        <v>789</v>
      </c>
      <c r="D56" t="s">
        <v>5378</v>
      </c>
      <c r="E56">
        <v>10747</v>
      </c>
      <c r="F56">
        <v>777</v>
      </c>
      <c r="G56">
        <v>772</v>
      </c>
      <c r="H56" t="s">
        <v>31</v>
      </c>
      <c r="I56" t="str">
        <f t="array" ref="I56">IFERROR(_xlfn.XLOOKUP(Tabelle13[[#This Row],[NegotiationID]]&amp;"FinalAccept",Tabelle13[NegotiationID]&amp;Tabelle13[ActionType],Tabelle13[ActionType],,0),_xlfn.XLOOKUP(Tabelle13[[#This Row],[NegotiationID]]&amp;"FinalReject",Tabelle13[NegotiationID]&amp;Tabelle13[ActionType],Tabelle13[ActionType],,0))</f>
        <v>FinalReject</v>
      </c>
      <c r="J56">
        <v>0.64529999999999998</v>
      </c>
      <c r="K56">
        <v>0.46899999999999997</v>
      </c>
      <c r="L56">
        <v>1.1143000000000001</v>
      </c>
      <c r="M56">
        <v>0.17630000000000001</v>
      </c>
      <c r="N56">
        <v>256</v>
      </c>
      <c r="O56">
        <v>2954</v>
      </c>
      <c r="P56">
        <v>18</v>
      </c>
      <c r="Q56" s="3" t="s">
        <v>5429</v>
      </c>
    </row>
    <row r="57" ht="15" customHeight="1">
      <c r="A57" t="e">
        <f t="shared" ca="1" si="585"/>
        <v>#VALUE!</v>
      </c>
      <c r="B57" t="e">
        <f t="array" ref="B57" ca="1">_xlfn.XLOOKUP(Tabelle13[[#This Row],[ExperimentID]]&amp;Tabelle13[[#This Row],[NegotiationID]]&amp;Tabelle13[[#This Row],[MessageID]],ALL_IN_ONE[ExperimentID]&amp;ALL_IN_ONE[NegotiationID]&amp;ALL_IN_ONE[MessageID],ALL_IN_ONE[Gesamt_ID],,0)</f>
        <v>#VALUE!</v>
      </c>
      <c r="C57">
        <v>789</v>
      </c>
      <c r="D57" t="s">
        <v>5378</v>
      </c>
      <c r="E57">
        <v>10951</v>
      </c>
      <c r="F57">
        <v>772</v>
      </c>
      <c r="G57">
        <v>777</v>
      </c>
      <c r="H57" t="s">
        <v>31</v>
      </c>
      <c r="I57" t="str">
        <f t="array" ref="I57">IFERROR(_xlfn.XLOOKUP(Tabelle13[[#This Row],[NegotiationID]]&amp;"FinalAccept",Tabelle13[NegotiationID]&amp;Tabelle13[ActionType],Tabelle13[ActionType],,0),_xlfn.XLOOKUP(Tabelle13[[#This Row],[NegotiationID]]&amp;"FinalReject",Tabelle13[NegotiationID]&amp;Tabelle13[ActionType],Tabelle13[ActionType],,0))</f>
        <v>FinalReject</v>
      </c>
      <c r="J57">
        <v>0.5605</v>
      </c>
      <c r="K57">
        <v>0.36330000000000001</v>
      </c>
      <c r="L57">
        <v>0.92379999999999995</v>
      </c>
      <c r="M57">
        <v>0.19719999999999999</v>
      </c>
      <c r="N57">
        <v>154</v>
      </c>
      <c r="O57">
        <v>2954</v>
      </c>
      <c r="P57">
        <v>18</v>
      </c>
      <c r="Q57" s="3" t="s">
        <v>5430</v>
      </c>
    </row>
    <row r="58" ht="15" customHeight="1">
      <c r="A58" t="e">
        <f t="shared" ca="1" si="585"/>
        <v>#VALUE!</v>
      </c>
      <c r="B58" t="e">
        <f t="array" ref="B58" ca="1">_xlfn.XLOOKUP(Tabelle13[[#This Row],[ExperimentID]]&amp;Tabelle13[[#This Row],[NegotiationID]]&amp;Tabelle13[[#This Row],[MessageID]],ALL_IN_ONE[ExperimentID]&amp;ALL_IN_ONE[NegotiationID]&amp;ALL_IN_ONE[MessageID],ALL_IN_ONE[Gesamt_ID],,0)</f>
        <v>#VALUE!</v>
      </c>
      <c r="C58">
        <v>789</v>
      </c>
      <c r="D58" t="s">
        <v>5378</v>
      </c>
      <c r="E58">
        <v>11122</v>
      </c>
      <c r="F58">
        <v>777</v>
      </c>
      <c r="G58">
        <v>772</v>
      </c>
      <c r="H58" t="s">
        <v>40</v>
      </c>
      <c r="I58" t="str">
        <f t="array" ref="I58">IFERROR(_xlfn.XLOOKUP(Tabelle13[[#This Row],[NegotiationID]]&amp;"FinalAccept",Tabelle13[NegotiationID]&amp;Tabelle13[ActionType],Tabelle13[ActionType],,0),_xlfn.XLOOKUP(Tabelle13[[#This Row],[NegotiationID]]&amp;"FinalReject",Tabelle13[NegotiationID]&amp;Tabelle13[ActionType],Tabelle13[ActionType],,0))</f>
        <v>FinalReject</v>
      </c>
      <c r="J58">
        <v>0.36330000000000001</v>
      </c>
      <c r="K58">
        <v>0.5605</v>
      </c>
      <c r="L58">
        <v>0.92379999999999995</v>
      </c>
      <c r="M58">
        <v>0.19719999999999999</v>
      </c>
      <c r="N58">
        <v>207</v>
      </c>
      <c r="O58">
        <v>2954</v>
      </c>
      <c r="P58">
        <v>18</v>
      </c>
      <c r="Q58" s="3" t="s">
        <v>5431</v>
      </c>
    </row>
    <row r="59" ht="14.5" hidden="1">
      <c r="A59" t="e">
        <f t="shared" ca="1" si="585"/>
        <v>#VALUE!</v>
      </c>
      <c r="B59" t="e">
        <f t="array" ref="B59" ca="1">_xlfn.XLOOKUP(Tabelle13[[#This Row],[ExperimentID]]&amp;Tabelle13[[#This Row],[NegotiationID]]&amp;Tabelle13[[#This Row],[MessageID]],ALL_IN_ONE[ExperimentID]&amp;ALL_IN_ONE[NegotiationID]&amp;ALL_IN_ONE[MessageID],ALL_IN_ONE[Gesamt_ID],,0)</f>
        <v>#VALUE!</v>
      </c>
      <c r="C59">
        <v>821</v>
      </c>
      <c r="D59" t="s">
        <v>5378</v>
      </c>
      <c r="E59">
        <v>822</v>
      </c>
      <c r="H59" t="s">
        <v>6019</v>
      </c>
      <c r="I59" t="str">
        <f t="array" ref="I59">IFERROR(_xlfn.XLOOKUP(Tabelle13[[#This Row],[NegotiationID]]&amp;"FinalAccept",Tabelle13[NegotiationID]&amp;Tabelle13[ActionType],Tabelle13[ActionType],,0),_xlfn.XLOOKUP(Tabelle13[[#This Row],[NegotiationID]]&amp;"FinalReject",Tabelle13[NegotiationID]&amp;Tabelle13[ActionType],Tabelle13[ActionType],,0))</f>
        <v>FinalAccept</v>
      </c>
      <c r="N59">
        <v>21</v>
      </c>
      <c r="O59">
        <v>4019</v>
      </c>
      <c r="P59">
        <v>14</v>
      </c>
    </row>
    <row r="60" ht="15" customHeight="1">
      <c r="A60" t="e">
        <f t="shared" ca="1" si="585"/>
        <v>#VALUE!</v>
      </c>
      <c r="B60" t="e">
        <f t="array" ref="B60" ca="1">_xlfn.XLOOKUP(Tabelle13[[#This Row],[ExperimentID]]&amp;Tabelle13[[#This Row],[NegotiationID]]&amp;Tabelle13[[#This Row],[MessageID]],ALL_IN_ONE[ExperimentID]&amp;ALL_IN_ONE[NegotiationID]&amp;ALL_IN_ONE[MessageID],ALL_IN_ONE[Gesamt_ID],,0)</f>
        <v>#VALUE!</v>
      </c>
      <c r="C60">
        <v>821</v>
      </c>
      <c r="D60" t="s">
        <v>5378</v>
      </c>
      <c r="E60">
        <v>9775</v>
      </c>
      <c r="F60">
        <v>809</v>
      </c>
      <c r="G60">
        <v>804</v>
      </c>
      <c r="H60" t="s">
        <v>158</v>
      </c>
      <c r="I60" t="str">
        <f t="array" ref="I60">IFERROR(_xlfn.XLOOKUP(Tabelle13[[#This Row],[NegotiationID]]&amp;"FinalAccept",Tabelle13[NegotiationID]&amp;Tabelle13[ActionType],Tabelle13[ActionType],,0),_xlfn.XLOOKUP(Tabelle13[[#This Row],[NegotiationID]]&amp;"FinalReject",Tabelle13[NegotiationID]&amp;Tabelle13[ActionType],Tabelle13[ActionType],,0))</f>
        <v>FinalAccept</v>
      </c>
      <c r="J60">
        <v>1</v>
      </c>
      <c r="K60">
        <v>1</v>
      </c>
      <c r="L60">
        <v>2</v>
      </c>
      <c r="M60">
        <v>0</v>
      </c>
      <c r="N60">
        <v>152</v>
      </c>
      <c r="O60">
        <v>4019</v>
      </c>
      <c r="P60">
        <v>14</v>
      </c>
      <c r="Q60" s="3" t="s">
        <v>5432</v>
      </c>
    </row>
    <row r="61" ht="15" customHeight="1">
      <c r="A61" t="e">
        <f t="shared" ca="1" si="585"/>
        <v>#VALUE!</v>
      </c>
      <c r="B61" t="e">
        <f t="array" ref="B61" ca="1">_xlfn.XLOOKUP(Tabelle13[[#This Row],[ExperimentID]]&amp;Tabelle13[[#This Row],[NegotiationID]]&amp;Tabelle13[[#This Row],[MessageID]],ALL_IN_ONE[ExperimentID]&amp;ALL_IN_ONE[NegotiationID]&amp;ALL_IN_ONE[MessageID],ALL_IN_ONE[Gesamt_ID],,0)</f>
        <v>#VALUE!</v>
      </c>
      <c r="C61">
        <v>821</v>
      </c>
      <c r="D61" t="s">
        <v>5378</v>
      </c>
      <c r="E61">
        <v>9809</v>
      </c>
      <c r="F61">
        <v>804</v>
      </c>
      <c r="G61">
        <v>809</v>
      </c>
      <c r="H61" t="s">
        <v>31</v>
      </c>
      <c r="I61" t="str">
        <f t="array" ref="I61">IFERROR(_xlfn.XLOOKUP(Tabelle13[[#This Row],[NegotiationID]]&amp;"FinalAccept",Tabelle13[NegotiationID]&amp;Tabelle13[ActionType],Tabelle13[ActionType],,0),_xlfn.XLOOKUP(Tabelle13[[#This Row],[NegotiationID]]&amp;"FinalReject",Tabelle13[NegotiationID]&amp;Tabelle13[ActionType],Tabelle13[ActionType],,0))</f>
        <v>FinalAccept</v>
      </c>
      <c r="J61">
        <v>1</v>
      </c>
      <c r="K61">
        <v>0.30869999999999997</v>
      </c>
      <c r="L61">
        <v>1.3087</v>
      </c>
      <c r="M61">
        <v>0.69130000000000003</v>
      </c>
      <c r="N61">
        <v>243</v>
      </c>
      <c r="O61">
        <v>4019</v>
      </c>
      <c r="P61">
        <v>14</v>
      </c>
      <c r="Q61" s="3" t="s">
        <v>5433</v>
      </c>
    </row>
    <row r="62" ht="15" customHeight="1">
      <c r="A62" t="e">
        <f t="shared" ca="1" si="585"/>
        <v>#VALUE!</v>
      </c>
      <c r="B62" t="e">
        <f t="array" ref="B62" ca="1">_xlfn.XLOOKUP(Tabelle13[[#This Row],[ExperimentID]]&amp;Tabelle13[[#This Row],[NegotiationID]]&amp;Tabelle13[[#This Row],[MessageID]],ALL_IN_ONE[ExperimentID]&amp;ALL_IN_ONE[NegotiationID]&amp;ALL_IN_ONE[MessageID],ALL_IN_ONE[Gesamt_ID],,0)</f>
        <v>#VALUE!</v>
      </c>
      <c r="C62">
        <v>821</v>
      </c>
      <c r="D62" t="s">
        <v>5378</v>
      </c>
      <c r="E62">
        <v>9856</v>
      </c>
      <c r="F62">
        <v>809</v>
      </c>
      <c r="G62">
        <v>804</v>
      </c>
      <c r="H62" t="s">
        <v>31</v>
      </c>
      <c r="I62" t="str">
        <f t="array" ref="I62">IFERROR(_xlfn.XLOOKUP(Tabelle13[[#This Row],[NegotiationID]]&amp;"FinalAccept",Tabelle13[NegotiationID]&amp;Tabelle13[ActionType],Tabelle13[ActionType],,0),_xlfn.XLOOKUP(Tabelle13[[#This Row],[NegotiationID]]&amp;"FinalReject",Tabelle13[NegotiationID]&amp;Tabelle13[ActionType],Tabelle13[ActionType],,0))</f>
        <v>FinalAccept</v>
      </c>
      <c r="J62">
        <v>0.85960000000000003</v>
      </c>
      <c r="K62">
        <v>0.27300000000000002</v>
      </c>
      <c r="L62">
        <v>1.1326000000000001</v>
      </c>
      <c r="M62">
        <v>0.58660000000000001</v>
      </c>
      <c r="N62">
        <v>280</v>
      </c>
      <c r="O62">
        <v>4019</v>
      </c>
      <c r="P62">
        <v>14</v>
      </c>
      <c r="Q62" s="3" t="s">
        <v>5434</v>
      </c>
    </row>
    <row r="63" ht="15" customHeight="1">
      <c r="A63" t="e">
        <f t="shared" ca="1" si="585"/>
        <v>#VALUE!</v>
      </c>
      <c r="B63" t="e">
        <f t="array" ref="B63" ca="1">_xlfn.XLOOKUP(Tabelle13[[#This Row],[ExperimentID]]&amp;Tabelle13[[#This Row],[NegotiationID]]&amp;Tabelle13[[#This Row],[MessageID]],ALL_IN_ONE[ExperimentID]&amp;ALL_IN_ONE[NegotiationID]&amp;ALL_IN_ONE[MessageID],ALL_IN_ONE[Gesamt_ID],,0)</f>
        <v>#VALUE!</v>
      </c>
      <c r="C63">
        <v>821</v>
      </c>
      <c r="D63" t="s">
        <v>5378</v>
      </c>
      <c r="E63">
        <v>9979</v>
      </c>
      <c r="F63">
        <v>804</v>
      </c>
      <c r="G63">
        <v>809</v>
      </c>
      <c r="H63" t="s">
        <v>31</v>
      </c>
      <c r="I63" t="str">
        <f t="array" ref="I63">IFERROR(_xlfn.XLOOKUP(Tabelle13[[#This Row],[NegotiationID]]&amp;"FinalAccept",Tabelle13[NegotiationID]&amp;Tabelle13[ActionType],Tabelle13[ActionType],,0),_xlfn.XLOOKUP(Tabelle13[[#This Row],[NegotiationID]]&amp;"FinalReject",Tabelle13[NegotiationID]&amp;Tabelle13[ActionType],Tabelle13[ActionType],,0))</f>
        <v>FinalAccept</v>
      </c>
      <c r="J63">
        <v>0.85150000000000003</v>
      </c>
      <c r="K63">
        <v>0.53080000000000005</v>
      </c>
      <c r="L63">
        <v>1.3823000000000001</v>
      </c>
      <c r="M63">
        <v>0.32069999999999999</v>
      </c>
      <c r="N63">
        <v>225</v>
      </c>
      <c r="O63">
        <v>4019</v>
      </c>
      <c r="P63">
        <v>14</v>
      </c>
      <c r="Q63" s="3" t="s">
        <v>5435</v>
      </c>
    </row>
    <row r="64" ht="15" customHeight="1">
      <c r="A64" t="e">
        <f t="shared" ca="1" si="585"/>
        <v>#VALUE!</v>
      </c>
      <c r="B64" t="e">
        <f t="array" ref="B64" ca="1">_xlfn.XLOOKUP(Tabelle13[[#This Row],[ExperimentID]]&amp;Tabelle13[[#This Row],[NegotiationID]]&amp;Tabelle13[[#This Row],[MessageID]],ALL_IN_ONE[ExperimentID]&amp;ALL_IN_ONE[NegotiationID]&amp;ALL_IN_ONE[MessageID],ALL_IN_ONE[Gesamt_ID],,0)</f>
        <v>#VALUE!</v>
      </c>
      <c r="C64">
        <v>821</v>
      </c>
      <c r="D64" t="s">
        <v>5378</v>
      </c>
      <c r="E64">
        <v>10106</v>
      </c>
      <c r="F64">
        <v>809</v>
      </c>
      <c r="G64">
        <v>804</v>
      </c>
      <c r="H64" t="s">
        <v>31</v>
      </c>
      <c r="I64" t="str">
        <f t="array" ref="I64">IFERROR(_xlfn.XLOOKUP(Tabelle13[[#This Row],[NegotiationID]]&amp;"FinalAccept",Tabelle13[NegotiationID]&amp;Tabelle13[ActionType],Tabelle13[ActionType],,0),_xlfn.XLOOKUP(Tabelle13[[#This Row],[NegotiationID]]&amp;"FinalReject",Tabelle13[NegotiationID]&amp;Tabelle13[ActionType],Tabelle13[ActionType],,0))</f>
        <v>FinalAccept</v>
      </c>
      <c r="J64">
        <v>0.69720000000000004</v>
      </c>
      <c r="K64">
        <v>0.33300000000000002</v>
      </c>
      <c r="L64">
        <v>1.0302</v>
      </c>
      <c r="M64">
        <v>0.36420000000000002</v>
      </c>
      <c r="N64">
        <v>394</v>
      </c>
      <c r="O64">
        <v>4019</v>
      </c>
      <c r="P64">
        <v>14</v>
      </c>
      <c r="Q64" s="3" t="s">
        <v>5436</v>
      </c>
    </row>
    <row r="65" ht="15" customHeight="1">
      <c r="A65" t="e">
        <f t="shared" ca="1" si="585"/>
        <v>#VALUE!</v>
      </c>
      <c r="B65" t="e">
        <f t="array" ref="B65" ca="1">_xlfn.XLOOKUP(Tabelle13[[#This Row],[ExperimentID]]&amp;Tabelle13[[#This Row],[NegotiationID]]&amp;Tabelle13[[#This Row],[MessageID]],ALL_IN_ONE[ExperimentID]&amp;ALL_IN_ONE[NegotiationID]&amp;ALL_IN_ONE[MessageID],ALL_IN_ONE[Gesamt_ID],,0)</f>
        <v>#VALUE!</v>
      </c>
      <c r="C65">
        <v>821</v>
      </c>
      <c r="D65" t="s">
        <v>5378</v>
      </c>
      <c r="E65">
        <v>10347</v>
      </c>
      <c r="F65">
        <v>804</v>
      </c>
      <c r="G65">
        <v>809</v>
      </c>
      <c r="H65" t="s">
        <v>31</v>
      </c>
      <c r="I65" t="str">
        <f t="array" ref="I65">IFERROR(_xlfn.XLOOKUP(Tabelle13[[#This Row],[NegotiationID]]&amp;"FinalAccept",Tabelle13[NegotiationID]&amp;Tabelle13[ActionType],Tabelle13[ActionType],,0),_xlfn.XLOOKUP(Tabelle13[[#This Row],[NegotiationID]]&amp;"FinalReject",Tabelle13[NegotiationID]&amp;Tabelle13[ActionType],Tabelle13[ActionType],,0))</f>
        <v>FinalAccept</v>
      </c>
      <c r="J65">
        <v>0.85150000000000003</v>
      </c>
      <c r="K65">
        <v>0.33079999999999998</v>
      </c>
      <c r="L65">
        <v>1.1822999999999999</v>
      </c>
      <c r="M65">
        <v>0.52070000000000005</v>
      </c>
      <c r="N65">
        <v>406</v>
      </c>
      <c r="O65">
        <v>4019</v>
      </c>
      <c r="P65">
        <v>14</v>
      </c>
      <c r="Q65" s="3" t="s">
        <v>5437</v>
      </c>
    </row>
    <row r="66" ht="15" customHeight="1">
      <c r="A66" t="e">
        <f t="shared" ref="A66:A129" ca="1" si="586">MID(CELL("Dateiname",$A$1),FIND("]",CELL("Dateiname",$A$1))+1,31)</f>
        <v>#VALUE!</v>
      </c>
      <c r="B66" t="e">
        <f t="array" ref="B66" ca="1">_xlfn.XLOOKUP(Tabelle13[[#This Row],[ExperimentID]]&amp;Tabelle13[[#This Row],[NegotiationID]]&amp;Tabelle13[[#This Row],[MessageID]],ALL_IN_ONE[ExperimentID]&amp;ALL_IN_ONE[NegotiationID]&amp;ALL_IN_ONE[MessageID],ALL_IN_ONE[Gesamt_ID],,0)</f>
        <v>#VALUE!</v>
      </c>
      <c r="C66">
        <v>821</v>
      </c>
      <c r="D66" t="s">
        <v>5378</v>
      </c>
      <c r="E66">
        <v>10488</v>
      </c>
      <c r="F66">
        <v>809</v>
      </c>
      <c r="G66">
        <v>804</v>
      </c>
      <c r="H66" t="s">
        <v>31</v>
      </c>
      <c r="I66" t="str">
        <f t="array" ref="I66">IFERROR(_xlfn.XLOOKUP(Tabelle13[[#This Row],[NegotiationID]]&amp;"FinalAccept",Tabelle13[NegotiationID]&amp;Tabelle13[ActionType],Tabelle13[ActionType],,0),_xlfn.XLOOKUP(Tabelle13[[#This Row],[NegotiationID]]&amp;"FinalReject",Tabelle13[NegotiationID]&amp;Tabelle13[ActionType],Tabelle13[ActionType],,0))</f>
        <v>FinalAccept</v>
      </c>
      <c r="J66">
        <v>0.61919999999999997</v>
      </c>
      <c r="K66">
        <v>0.36820000000000003</v>
      </c>
      <c r="L66">
        <v>0.98740000000000006</v>
      </c>
      <c r="M66">
        <v>0.251</v>
      </c>
      <c r="N66">
        <v>489</v>
      </c>
      <c r="O66">
        <v>4019</v>
      </c>
      <c r="P66">
        <v>14</v>
      </c>
      <c r="Q66" s="3" t="s">
        <v>5438</v>
      </c>
    </row>
    <row r="67" ht="15" customHeight="1">
      <c r="A67" t="e">
        <f t="shared" ca="1" si="586"/>
        <v>#VALUE!</v>
      </c>
      <c r="B67" t="e">
        <f t="array" ref="B67" ca="1">_xlfn.XLOOKUP(Tabelle13[[#This Row],[ExperimentID]]&amp;Tabelle13[[#This Row],[NegotiationID]]&amp;Tabelle13[[#This Row],[MessageID]],ALL_IN_ONE[ExperimentID]&amp;ALL_IN_ONE[NegotiationID]&amp;ALL_IN_ONE[MessageID],ALL_IN_ONE[Gesamt_ID],,0)</f>
        <v>#VALUE!</v>
      </c>
      <c r="C67">
        <v>821</v>
      </c>
      <c r="D67" t="s">
        <v>5378</v>
      </c>
      <c r="E67">
        <v>10549</v>
      </c>
      <c r="F67">
        <v>804</v>
      </c>
      <c r="G67">
        <v>809</v>
      </c>
      <c r="H67" t="s">
        <v>31</v>
      </c>
      <c r="I67" t="str">
        <f t="array" ref="I67">IFERROR(_xlfn.XLOOKUP(Tabelle13[[#This Row],[NegotiationID]]&amp;"FinalAccept",Tabelle13[NegotiationID]&amp;Tabelle13[ActionType],Tabelle13[ActionType],,0),_xlfn.XLOOKUP(Tabelle13[[#This Row],[NegotiationID]]&amp;"FinalReject",Tabelle13[NegotiationID]&amp;Tabelle13[ActionType],Tabelle13[ActionType],,0))</f>
        <v>FinalAccept</v>
      </c>
      <c r="J67">
        <v>0.73299999999999998</v>
      </c>
      <c r="K67">
        <v>0.43280000000000002</v>
      </c>
      <c r="L67">
        <v>1.1657999999999999</v>
      </c>
      <c r="M67">
        <v>0.30020000000000002</v>
      </c>
      <c r="N67">
        <v>327</v>
      </c>
      <c r="O67">
        <v>4019</v>
      </c>
      <c r="P67">
        <v>14</v>
      </c>
      <c r="Q67" s="3" t="s">
        <v>5439</v>
      </c>
    </row>
    <row r="68" ht="15" customHeight="1">
      <c r="A68" t="e">
        <f t="shared" ca="1" si="586"/>
        <v>#VALUE!</v>
      </c>
      <c r="B68" t="e">
        <f t="array" ref="B68" ca="1">_xlfn.XLOOKUP(Tabelle13[[#This Row],[ExperimentID]]&amp;Tabelle13[[#This Row],[NegotiationID]]&amp;Tabelle13[[#This Row],[MessageID]],ALL_IN_ONE[ExperimentID]&amp;ALL_IN_ONE[NegotiationID]&amp;ALL_IN_ONE[MessageID],ALL_IN_ONE[Gesamt_ID],,0)</f>
        <v>#VALUE!</v>
      </c>
      <c r="C68">
        <v>821</v>
      </c>
      <c r="D68" t="s">
        <v>5378</v>
      </c>
      <c r="E68">
        <v>10593</v>
      </c>
      <c r="F68">
        <v>809</v>
      </c>
      <c r="G68">
        <v>804</v>
      </c>
      <c r="H68" t="s">
        <v>31</v>
      </c>
      <c r="I68" t="str">
        <f t="array" ref="I68">IFERROR(_xlfn.XLOOKUP(Tabelle13[[#This Row],[NegotiationID]]&amp;"FinalAccept",Tabelle13[NegotiationID]&amp;Tabelle13[ActionType],Tabelle13[ActionType],,0),_xlfn.XLOOKUP(Tabelle13[[#This Row],[NegotiationID]]&amp;"FinalReject",Tabelle13[NegotiationID]&amp;Tabelle13[ActionType],Tabelle13[ActionType],,0))</f>
        <v>FinalAccept</v>
      </c>
      <c r="J68">
        <v>0.63280000000000003</v>
      </c>
      <c r="K68">
        <v>0.51300000000000001</v>
      </c>
      <c r="L68">
        <v>1.1457999999999999</v>
      </c>
      <c r="M68">
        <v>0.1198</v>
      </c>
      <c r="N68">
        <v>406</v>
      </c>
      <c r="O68">
        <v>4019</v>
      </c>
      <c r="P68">
        <v>14</v>
      </c>
      <c r="Q68" s="3" t="s">
        <v>5440</v>
      </c>
    </row>
    <row r="69" ht="15" customHeight="1">
      <c r="A69" t="e">
        <f t="shared" ca="1" si="586"/>
        <v>#VALUE!</v>
      </c>
      <c r="B69" t="e">
        <f t="array" ref="B69" ca="1">_xlfn.XLOOKUP(Tabelle13[[#This Row],[ExperimentID]]&amp;Tabelle13[[#This Row],[NegotiationID]]&amp;Tabelle13[[#This Row],[MessageID]],ALL_IN_ONE[ExperimentID]&amp;ALL_IN_ONE[NegotiationID]&amp;ALL_IN_ONE[MessageID],ALL_IN_ONE[Gesamt_ID],,0)</f>
        <v>#VALUE!</v>
      </c>
      <c r="C69">
        <v>821</v>
      </c>
      <c r="D69" t="s">
        <v>5378</v>
      </c>
      <c r="E69">
        <v>10859</v>
      </c>
      <c r="F69">
        <v>804</v>
      </c>
      <c r="G69">
        <v>809</v>
      </c>
      <c r="H69" t="s">
        <v>31</v>
      </c>
      <c r="I69" t="str">
        <f t="array" ref="I69">IFERROR(_xlfn.XLOOKUP(Tabelle13[[#This Row],[NegotiationID]]&amp;"FinalAccept",Tabelle13[NegotiationID]&amp;Tabelle13[ActionType],Tabelle13[ActionType],,0),_xlfn.XLOOKUP(Tabelle13[[#This Row],[NegotiationID]]&amp;"FinalReject",Tabelle13[NegotiationID]&amp;Tabelle13[ActionType],Tabelle13[ActionType],,0))</f>
        <v>FinalAccept</v>
      </c>
      <c r="J69">
        <v>0.54820000000000002</v>
      </c>
      <c r="K69">
        <v>0.55479999999999996</v>
      </c>
      <c r="L69">
        <v>1.103</v>
      </c>
      <c r="M69">
        <v>0.0066</v>
      </c>
      <c r="N69">
        <v>144</v>
      </c>
      <c r="O69">
        <v>4019</v>
      </c>
      <c r="P69">
        <v>14</v>
      </c>
      <c r="Q69" s="3" t="s">
        <v>5441</v>
      </c>
    </row>
    <row r="70" ht="15" customHeight="1">
      <c r="A70" t="e">
        <f t="shared" ca="1" si="586"/>
        <v>#VALUE!</v>
      </c>
      <c r="B70" t="e">
        <f t="array" ref="B70" ca="1">_xlfn.XLOOKUP(Tabelle13[[#This Row],[ExperimentID]]&amp;Tabelle13[[#This Row],[NegotiationID]]&amp;Tabelle13[[#This Row],[MessageID]],ALL_IN_ONE[ExperimentID]&amp;ALL_IN_ONE[NegotiationID]&amp;ALL_IN_ONE[MessageID],ALL_IN_ONE[Gesamt_ID],,0)</f>
        <v>#VALUE!</v>
      </c>
      <c r="C70">
        <v>821</v>
      </c>
      <c r="D70" t="s">
        <v>5378</v>
      </c>
      <c r="E70">
        <v>10937</v>
      </c>
      <c r="F70">
        <v>809</v>
      </c>
      <c r="G70">
        <v>804</v>
      </c>
      <c r="H70" t="s">
        <v>31</v>
      </c>
      <c r="I70" t="str">
        <f t="array" ref="I70">IFERROR(_xlfn.XLOOKUP(Tabelle13[[#This Row],[NegotiationID]]&amp;"FinalAccept",Tabelle13[NegotiationID]&amp;Tabelle13[ActionType],Tabelle13[ActionType],,0),_xlfn.XLOOKUP(Tabelle13[[#This Row],[NegotiationID]]&amp;"FinalReject",Tabelle13[NegotiationID]&amp;Tabelle13[ActionType],Tabelle13[ActionType],,0))</f>
        <v>FinalAccept</v>
      </c>
      <c r="J70">
        <v>0.5796</v>
      </c>
      <c r="K70">
        <v>0.21299999999999999</v>
      </c>
      <c r="L70">
        <v>0.79259999999999997</v>
      </c>
      <c r="M70">
        <v>0.36659999999999998</v>
      </c>
      <c r="N70">
        <v>186</v>
      </c>
      <c r="O70">
        <v>4019</v>
      </c>
      <c r="P70">
        <v>14</v>
      </c>
      <c r="Q70" s="3" t="s">
        <v>5442</v>
      </c>
    </row>
    <row r="71" ht="15" customHeight="1">
      <c r="A71" t="e">
        <f t="shared" ca="1" si="586"/>
        <v>#VALUE!</v>
      </c>
      <c r="B71" t="e">
        <f t="array" ref="B71" ca="1">_xlfn.XLOOKUP(Tabelle13[[#This Row],[ExperimentID]]&amp;Tabelle13[[#This Row],[NegotiationID]]&amp;Tabelle13[[#This Row],[MessageID]],ALL_IN_ONE[ExperimentID]&amp;ALL_IN_ONE[NegotiationID]&amp;ALL_IN_ONE[MessageID],ALL_IN_ONE[Gesamt_ID],,0)</f>
        <v>#VALUE!</v>
      </c>
      <c r="C71">
        <v>821</v>
      </c>
      <c r="D71" t="s">
        <v>5378</v>
      </c>
      <c r="E71">
        <v>11110</v>
      </c>
      <c r="F71">
        <v>804</v>
      </c>
      <c r="G71">
        <v>809</v>
      </c>
      <c r="H71" t="s">
        <v>31</v>
      </c>
      <c r="I71" t="str">
        <f t="array" ref="I71">IFERROR(_xlfn.XLOOKUP(Tabelle13[[#This Row],[NegotiationID]]&amp;"FinalAccept",Tabelle13[NegotiationID]&amp;Tabelle13[ActionType],Tabelle13[ActionType],,0),_xlfn.XLOOKUP(Tabelle13[[#This Row],[NegotiationID]]&amp;"FinalReject",Tabelle13[NegotiationID]&amp;Tabelle13[ActionType],Tabelle13[ActionType],,0))</f>
        <v>FinalAccept</v>
      </c>
      <c r="J71">
        <v>0.54820000000000002</v>
      </c>
      <c r="K71">
        <v>0.55479999999999996</v>
      </c>
      <c r="L71">
        <v>1.103</v>
      </c>
      <c r="M71">
        <v>0.0066</v>
      </c>
      <c r="N71">
        <v>307</v>
      </c>
      <c r="O71">
        <v>4019</v>
      </c>
      <c r="P71">
        <v>14</v>
      </c>
      <c r="Q71" s="3" t="s">
        <v>5443</v>
      </c>
    </row>
    <row r="72" ht="15" customHeight="1">
      <c r="A72" t="e">
        <f t="shared" ca="1" si="586"/>
        <v>#VALUE!</v>
      </c>
      <c r="B72" t="e">
        <f t="array" ref="B72" ca="1">_xlfn.XLOOKUP(Tabelle13[[#This Row],[ExperimentID]]&amp;Tabelle13[[#This Row],[NegotiationID]]&amp;Tabelle13[[#This Row],[MessageID]],ALL_IN_ONE[ExperimentID]&amp;ALL_IN_ONE[NegotiationID]&amp;ALL_IN_ONE[MessageID],ALL_IN_ONE[Gesamt_ID],,0)</f>
        <v>#VALUE!</v>
      </c>
      <c r="C72">
        <v>821</v>
      </c>
      <c r="D72" t="s">
        <v>5378</v>
      </c>
      <c r="E72">
        <v>11230</v>
      </c>
      <c r="F72">
        <v>809</v>
      </c>
      <c r="G72">
        <v>804</v>
      </c>
      <c r="H72" t="s">
        <v>20</v>
      </c>
      <c r="I72" t="str">
        <f t="array" ref="I72">IFERROR(_xlfn.XLOOKUP(Tabelle13[[#This Row],[NegotiationID]]&amp;"FinalAccept",Tabelle13[NegotiationID]&amp;Tabelle13[ActionType],Tabelle13[ActionType],,0),_xlfn.XLOOKUP(Tabelle13[[#This Row],[NegotiationID]]&amp;"FinalReject",Tabelle13[NegotiationID]&amp;Tabelle13[ActionType],Tabelle13[ActionType],,0))</f>
        <v>FinalAccept</v>
      </c>
      <c r="J72">
        <v>0.55479999999999996</v>
      </c>
      <c r="K72">
        <v>0.54820000000000002</v>
      </c>
      <c r="L72">
        <v>1.103</v>
      </c>
      <c r="M72">
        <v>0.0066</v>
      </c>
      <c r="N72">
        <v>439</v>
      </c>
      <c r="O72">
        <v>4019</v>
      </c>
      <c r="P72">
        <v>14</v>
      </c>
      <c r="Q72" s="3" t="s">
        <v>5444</v>
      </c>
    </row>
    <row r="73" ht="14.5" hidden="1">
      <c r="A73" t="e">
        <f t="shared" ca="1" si="586"/>
        <v>#VALUE!</v>
      </c>
      <c r="B73" t="e">
        <f t="array" ref="B73" ca="1">_xlfn.XLOOKUP(Tabelle13[[#This Row],[ExperimentID]]&amp;Tabelle13[[#This Row],[NegotiationID]]&amp;Tabelle13[[#This Row],[MessageID]],ALL_IN_ONE[ExperimentID]&amp;ALL_IN_ONE[NegotiationID]&amp;ALL_IN_ONE[MessageID],ALL_IN_ONE[Gesamt_ID],,0)</f>
        <v>#VALUE!</v>
      </c>
      <c r="C73">
        <v>853</v>
      </c>
      <c r="D73" t="s">
        <v>5378</v>
      </c>
      <c r="E73">
        <v>854</v>
      </c>
      <c r="H73" t="s">
        <v>6019</v>
      </c>
      <c r="I73" t="str">
        <f t="array" ref="I73">IFERROR(_xlfn.XLOOKUP(Tabelle13[[#This Row],[NegotiationID]]&amp;"FinalAccept",Tabelle13[NegotiationID]&amp;Tabelle13[ActionType],Tabelle13[ActionType],,0),_xlfn.XLOOKUP(Tabelle13[[#This Row],[NegotiationID]]&amp;"FinalReject",Tabelle13[NegotiationID]&amp;Tabelle13[ActionType],Tabelle13[ActionType],,0))</f>
        <v>FinalAccept</v>
      </c>
      <c r="N73">
        <v>21</v>
      </c>
      <c r="O73">
        <v>1967</v>
      </c>
      <c r="P73">
        <v>12</v>
      </c>
    </row>
    <row r="74" ht="15" customHeight="1">
      <c r="A74" t="e">
        <f t="shared" ca="1" si="586"/>
        <v>#VALUE!</v>
      </c>
      <c r="B74" t="e">
        <f t="array" ref="B74" ca="1">_xlfn.XLOOKUP(Tabelle13[[#This Row],[ExperimentID]]&amp;Tabelle13[[#This Row],[NegotiationID]]&amp;Tabelle13[[#This Row],[MessageID]],ALL_IN_ONE[ExperimentID]&amp;ALL_IN_ONE[NegotiationID]&amp;ALL_IN_ONE[MessageID],ALL_IN_ONE[Gesamt_ID],,0)</f>
        <v>#VALUE!</v>
      </c>
      <c r="C74">
        <v>853</v>
      </c>
      <c r="D74" t="s">
        <v>5378</v>
      </c>
      <c r="E74">
        <v>9520</v>
      </c>
      <c r="F74">
        <v>841</v>
      </c>
      <c r="G74">
        <v>836</v>
      </c>
      <c r="H74" t="s">
        <v>19</v>
      </c>
      <c r="I74" t="str">
        <f t="array" ref="I74">IFERROR(_xlfn.XLOOKUP(Tabelle13[[#This Row],[NegotiationID]]&amp;"FinalAccept",Tabelle13[NegotiationID]&amp;Tabelle13[ActionType],Tabelle13[ActionType],,0),_xlfn.XLOOKUP(Tabelle13[[#This Row],[NegotiationID]]&amp;"FinalReject",Tabelle13[NegotiationID]&amp;Tabelle13[ActionType],Tabelle13[ActionType],,0))</f>
        <v>FinalAccept</v>
      </c>
      <c r="J74">
        <v>0.92200000000000004</v>
      </c>
      <c r="K74">
        <v>0.1552</v>
      </c>
      <c r="L74">
        <v>1.0771999999999999</v>
      </c>
      <c r="M74">
        <v>0.76680000000000004</v>
      </c>
      <c r="N74">
        <v>308</v>
      </c>
      <c r="O74">
        <v>1967</v>
      </c>
      <c r="P74">
        <v>12</v>
      </c>
      <c r="Q74" s="3" t="s">
        <v>5445</v>
      </c>
    </row>
    <row r="75" ht="15" customHeight="1">
      <c r="A75" t="e">
        <f t="shared" ca="1" si="586"/>
        <v>#VALUE!</v>
      </c>
      <c r="B75" t="e">
        <f t="array" ref="B75" ca="1">_xlfn.XLOOKUP(Tabelle13[[#This Row],[ExperimentID]]&amp;Tabelle13[[#This Row],[NegotiationID]]&amp;Tabelle13[[#This Row],[MessageID]],ALL_IN_ONE[ExperimentID]&amp;ALL_IN_ONE[NegotiationID]&amp;ALL_IN_ONE[MessageID],ALL_IN_ONE[Gesamt_ID],,0)</f>
        <v>#VALUE!</v>
      </c>
      <c r="C75">
        <v>853</v>
      </c>
      <c r="D75" t="s">
        <v>5378</v>
      </c>
      <c r="E75">
        <v>9841</v>
      </c>
      <c r="F75">
        <v>836</v>
      </c>
      <c r="G75">
        <v>841</v>
      </c>
      <c r="H75" t="s">
        <v>31</v>
      </c>
      <c r="I75" t="str">
        <f t="array" ref="I75">IFERROR(_xlfn.XLOOKUP(Tabelle13[[#This Row],[NegotiationID]]&amp;"FinalAccept",Tabelle13[NegotiationID]&amp;Tabelle13[ActionType],Tabelle13[ActionType],,0),_xlfn.XLOOKUP(Tabelle13[[#This Row],[NegotiationID]]&amp;"FinalReject",Tabelle13[NegotiationID]&amp;Tabelle13[ActionType],Tabelle13[ActionType],,0))</f>
        <v>FinalAccept</v>
      </c>
      <c r="J75">
        <v>0.81520000000000004</v>
      </c>
      <c r="K75">
        <v>0.27600000000000002</v>
      </c>
      <c r="L75">
        <v>1.0911999999999999</v>
      </c>
      <c r="M75">
        <v>0.53920000000000001</v>
      </c>
      <c r="N75">
        <v>275</v>
      </c>
      <c r="O75">
        <v>1967</v>
      </c>
      <c r="P75">
        <v>12</v>
      </c>
      <c r="Q75" s="3" t="s">
        <v>5446</v>
      </c>
    </row>
    <row r="76" ht="15" customHeight="1">
      <c r="A76" t="e">
        <f t="shared" ca="1" si="586"/>
        <v>#VALUE!</v>
      </c>
      <c r="B76" t="e">
        <f t="array" ref="B76" ca="1">_xlfn.XLOOKUP(Tabelle13[[#This Row],[ExperimentID]]&amp;Tabelle13[[#This Row],[NegotiationID]]&amp;Tabelle13[[#This Row],[MessageID]],ALL_IN_ONE[ExperimentID]&amp;ALL_IN_ONE[NegotiationID]&amp;ALL_IN_ONE[MessageID],ALL_IN_ONE[Gesamt_ID],,0)</f>
        <v>#VALUE!</v>
      </c>
      <c r="C76">
        <v>853</v>
      </c>
      <c r="D76" t="s">
        <v>5378</v>
      </c>
      <c r="E76">
        <v>9903</v>
      </c>
      <c r="F76">
        <v>841</v>
      </c>
      <c r="G76">
        <v>836</v>
      </c>
      <c r="H76" t="s">
        <v>31</v>
      </c>
      <c r="I76" t="str">
        <f t="array" ref="I76">IFERROR(_xlfn.XLOOKUP(Tabelle13[[#This Row],[NegotiationID]]&amp;"FinalAccept",Tabelle13[NegotiationID]&amp;Tabelle13[ActionType],Tabelle13[ActionType],,0),_xlfn.XLOOKUP(Tabelle13[[#This Row],[NegotiationID]]&amp;"FinalReject",Tabelle13[NegotiationID]&amp;Tabelle13[ActionType],Tabelle13[ActionType],,0))</f>
        <v>FinalAccept</v>
      </c>
      <c r="J76">
        <v>0.60489999999999999</v>
      </c>
      <c r="K76">
        <v>0.34420000000000001</v>
      </c>
      <c r="L76">
        <v>0.94910000000000005</v>
      </c>
      <c r="M76">
        <v>0.26069999999999999</v>
      </c>
      <c r="N76">
        <v>228</v>
      </c>
      <c r="O76">
        <v>1967</v>
      </c>
      <c r="P76">
        <v>12</v>
      </c>
      <c r="Q76" s="3" t="s">
        <v>5447</v>
      </c>
    </row>
    <row r="77" ht="15" customHeight="1">
      <c r="A77" t="e">
        <f t="shared" ca="1" si="586"/>
        <v>#VALUE!</v>
      </c>
      <c r="B77" t="e">
        <f t="array" ref="B77" ca="1">_xlfn.XLOOKUP(Tabelle13[[#This Row],[ExperimentID]]&amp;Tabelle13[[#This Row],[NegotiationID]]&amp;Tabelle13[[#This Row],[MessageID]],ALL_IN_ONE[ExperimentID]&amp;ALL_IN_ONE[NegotiationID]&amp;ALL_IN_ONE[MessageID],ALL_IN_ONE[Gesamt_ID],,0)</f>
        <v>#VALUE!</v>
      </c>
      <c r="C77">
        <v>853</v>
      </c>
      <c r="D77" t="s">
        <v>5378</v>
      </c>
      <c r="E77">
        <v>10133</v>
      </c>
      <c r="F77">
        <v>836</v>
      </c>
      <c r="G77">
        <v>841</v>
      </c>
      <c r="H77" t="s">
        <v>31</v>
      </c>
      <c r="I77" t="str">
        <f t="array" ref="I77">IFERROR(_xlfn.XLOOKUP(Tabelle13[[#This Row],[NegotiationID]]&amp;"FinalAccept",Tabelle13[NegotiationID]&amp;Tabelle13[ActionType],Tabelle13[ActionType],,0),_xlfn.XLOOKUP(Tabelle13[[#This Row],[NegotiationID]]&amp;"FinalReject",Tabelle13[NegotiationID]&amp;Tabelle13[ActionType],Tabelle13[ActionType],,0))</f>
        <v>FinalAccept</v>
      </c>
      <c r="J77">
        <v>0.79569999999999996</v>
      </c>
      <c r="K77">
        <v>0.29809999999999998</v>
      </c>
      <c r="L77">
        <v>1.0938000000000001</v>
      </c>
      <c r="M77">
        <v>0.49759999999999999</v>
      </c>
      <c r="N77">
        <v>210</v>
      </c>
      <c r="O77">
        <v>1967</v>
      </c>
      <c r="P77">
        <v>12</v>
      </c>
      <c r="Q77" s="3" t="s">
        <v>5448</v>
      </c>
    </row>
    <row r="78" ht="15" customHeight="1">
      <c r="A78" t="e">
        <f t="shared" ca="1" si="586"/>
        <v>#VALUE!</v>
      </c>
      <c r="B78" t="e">
        <f t="array" ref="B78" ca="1">_xlfn.XLOOKUP(Tabelle13[[#This Row],[ExperimentID]]&amp;Tabelle13[[#This Row],[NegotiationID]]&amp;Tabelle13[[#This Row],[MessageID]],ALL_IN_ONE[ExperimentID]&amp;ALL_IN_ONE[NegotiationID]&amp;ALL_IN_ONE[MessageID],ALL_IN_ONE[Gesamt_ID],,0)</f>
        <v>#VALUE!</v>
      </c>
      <c r="C78">
        <v>853</v>
      </c>
      <c r="D78" t="s">
        <v>5378</v>
      </c>
      <c r="E78">
        <v>10174</v>
      </c>
      <c r="F78">
        <v>841</v>
      </c>
      <c r="G78">
        <v>836</v>
      </c>
      <c r="H78" t="s">
        <v>31</v>
      </c>
      <c r="I78" t="str">
        <f t="array" ref="I78">IFERROR(_xlfn.XLOOKUP(Tabelle13[[#This Row],[NegotiationID]]&amp;"FinalAccept",Tabelle13[NegotiationID]&amp;Tabelle13[ActionType],Tabelle13[ActionType],,0),_xlfn.XLOOKUP(Tabelle13[[#This Row],[NegotiationID]]&amp;"FinalReject",Tabelle13[NegotiationID]&amp;Tabelle13[ActionType],Tabelle13[ActionType],,0))</f>
        <v>FinalAccept</v>
      </c>
      <c r="J78">
        <v>0.44069999999999998</v>
      </c>
      <c r="K78">
        <v>0.54069999999999996</v>
      </c>
      <c r="L78">
        <v>0.98140000000000005</v>
      </c>
      <c r="M78">
        <v>0.10000000000000001</v>
      </c>
      <c r="N78">
        <v>239</v>
      </c>
      <c r="O78">
        <v>1967</v>
      </c>
      <c r="P78">
        <v>12</v>
      </c>
      <c r="Q78" s="3" t="s">
        <v>5449</v>
      </c>
    </row>
    <row r="79" ht="15" customHeight="1">
      <c r="A79" t="e">
        <f t="shared" ca="1" si="586"/>
        <v>#VALUE!</v>
      </c>
      <c r="B79" t="e">
        <f t="array" ref="B79" ca="1">_xlfn.XLOOKUP(Tabelle13[[#This Row],[ExperimentID]]&amp;Tabelle13[[#This Row],[NegotiationID]]&amp;Tabelle13[[#This Row],[MessageID]],ALL_IN_ONE[ExperimentID]&amp;ALL_IN_ONE[NegotiationID]&amp;ALL_IN_ONE[MessageID],ALL_IN_ONE[Gesamt_ID],,0)</f>
        <v>#VALUE!</v>
      </c>
      <c r="C79">
        <v>853</v>
      </c>
      <c r="D79" t="s">
        <v>5378</v>
      </c>
      <c r="E79">
        <v>10508</v>
      </c>
      <c r="F79">
        <v>836</v>
      </c>
      <c r="G79">
        <v>841</v>
      </c>
      <c r="H79" t="s">
        <v>31</v>
      </c>
      <c r="I79" t="str">
        <f t="array" ref="I79">IFERROR(_xlfn.XLOOKUP(Tabelle13[[#This Row],[NegotiationID]]&amp;"FinalAccept",Tabelle13[NegotiationID]&amp;Tabelle13[ActionType],Tabelle13[ActionType],,0),_xlfn.XLOOKUP(Tabelle13[[#This Row],[NegotiationID]]&amp;"FinalReject",Tabelle13[NegotiationID]&amp;Tabelle13[ActionType],Tabelle13[ActionType],,0))</f>
        <v>FinalAccept</v>
      </c>
      <c r="J79">
        <v>0.72070000000000001</v>
      </c>
      <c r="K79">
        <v>0.37630000000000002</v>
      </c>
      <c r="L79">
        <v>1.097</v>
      </c>
      <c r="M79">
        <v>0.34439999999999998</v>
      </c>
      <c r="N79">
        <v>129</v>
      </c>
      <c r="O79">
        <v>1967</v>
      </c>
      <c r="P79">
        <v>12</v>
      </c>
      <c r="Q79" s="3" t="s">
        <v>5450</v>
      </c>
    </row>
    <row r="80" ht="15" customHeight="1">
      <c r="A80" t="e">
        <f t="shared" ca="1" si="586"/>
        <v>#VALUE!</v>
      </c>
      <c r="B80" t="e">
        <f t="array" ref="B80" ca="1">_xlfn.XLOOKUP(Tabelle13[[#This Row],[ExperimentID]]&amp;Tabelle13[[#This Row],[NegotiationID]]&amp;Tabelle13[[#This Row],[MessageID]],ALL_IN_ONE[ExperimentID]&amp;ALL_IN_ONE[NegotiationID]&amp;ALL_IN_ONE[MessageID],ALL_IN_ONE[Gesamt_ID],,0)</f>
        <v>#VALUE!</v>
      </c>
      <c r="C80">
        <v>853</v>
      </c>
      <c r="D80" t="s">
        <v>5378</v>
      </c>
      <c r="E80">
        <v>10521</v>
      </c>
      <c r="F80">
        <v>841</v>
      </c>
      <c r="G80">
        <v>836</v>
      </c>
      <c r="H80" t="s">
        <v>31</v>
      </c>
      <c r="I80" t="str">
        <f t="array" ref="I80">IFERROR(_xlfn.XLOOKUP(Tabelle13[[#This Row],[NegotiationID]]&amp;"FinalAccept",Tabelle13[NegotiationID]&amp;Tabelle13[ActionType],Tabelle13[ActionType],,0),_xlfn.XLOOKUP(Tabelle13[[#This Row],[NegotiationID]]&amp;"FinalReject",Tabelle13[NegotiationID]&amp;Tabelle13[ActionType],Tabelle13[ActionType],,0))</f>
        <v>FinalAccept</v>
      </c>
      <c r="J80">
        <v>0.55579999999999996</v>
      </c>
      <c r="K80">
        <v>0.53320000000000001</v>
      </c>
      <c r="L80">
        <v>1.089</v>
      </c>
      <c r="M80">
        <v>0.022599999999999999</v>
      </c>
      <c r="N80">
        <v>103</v>
      </c>
      <c r="O80">
        <v>1967</v>
      </c>
      <c r="P80">
        <v>12</v>
      </c>
      <c r="Q80" s="3" t="s">
        <v>5451</v>
      </c>
    </row>
    <row r="81" ht="15" customHeight="1">
      <c r="A81" t="e">
        <f t="shared" ca="1" si="586"/>
        <v>#VALUE!</v>
      </c>
      <c r="B81" t="e">
        <f t="array" ref="B81" ca="1">_xlfn.XLOOKUP(Tabelle13[[#This Row],[ExperimentID]]&amp;Tabelle13[[#This Row],[NegotiationID]]&amp;Tabelle13[[#This Row],[MessageID]],ALL_IN_ONE[ExperimentID]&amp;ALL_IN_ONE[NegotiationID]&amp;ALL_IN_ONE[MessageID],ALL_IN_ONE[Gesamt_ID],,0)</f>
        <v>#VALUE!</v>
      </c>
      <c r="C81">
        <v>853</v>
      </c>
      <c r="D81" t="s">
        <v>5378</v>
      </c>
      <c r="E81">
        <v>10630</v>
      </c>
      <c r="F81">
        <v>836</v>
      </c>
      <c r="G81">
        <v>841</v>
      </c>
      <c r="H81" t="s">
        <v>31</v>
      </c>
      <c r="I81" t="str">
        <f t="array" ref="I81">IFERROR(_xlfn.XLOOKUP(Tabelle13[[#This Row],[NegotiationID]]&amp;"FinalAccept",Tabelle13[NegotiationID]&amp;Tabelle13[ActionType],Tabelle13[ActionType],,0),_xlfn.XLOOKUP(Tabelle13[[#This Row],[NegotiationID]]&amp;"FinalReject",Tabelle13[NegotiationID]&amp;Tabelle13[ActionType],Tabelle13[ActionType],,0))</f>
        <v>FinalAccept</v>
      </c>
      <c r="J81">
        <v>0.70569999999999999</v>
      </c>
      <c r="K81">
        <v>0.39329999999999998</v>
      </c>
      <c r="L81">
        <v>1.099</v>
      </c>
      <c r="M81">
        <v>0.31240000000000001</v>
      </c>
      <c r="N81">
        <v>185</v>
      </c>
      <c r="O81">
        <v>1967</v>
      </c>
      <c r="P81">
        <v>12</v>
      </c>
      <c r="Q81" s="3" t="s">
        <v>5452</v>
      </c>
    </row>
    <row r="82" ht="15" customHeight="1">
      <c r="A82" t="e">
        <f t="shared" ca="1" si="586"/>
        <v>#VALUE!</v>
      </c>
      <c r="B82" t="e">
        <f t="array" ref="B82" ca="1">_xlfn.XLOOKUP(Tabelle13[[#This Row],[ExperimentID]]&amp;Tabelle13[[#This Row],[NegotiationID]]&amp;Tabelle13[[#This Row],[MessageID]],ALL_IN_ONE[ExperimentID]&amp;ALL_IN_ONE[NegotiationID]&amp;ALL_IN_ONE[MessageID],ALL_IN_ONE[Gesamt_ID],,0)</f>
        <v>#VALUE!</v>
      </c>
      <c r="C82">
        <v>853</v>
      </c>
      <c r="D82" t="s">
        <v>5378</v>
      </c>
      <c r="E82">
        <v>10734</v>
      </c>
      <c r="F82">
        <v>841</v>
      </c>
      <c r="G82">
        <v>836</v>
      </c>
      <c r="H82" t="s">
        <v>31</v>
      </c>
      <c r="I82" t="str">
        <f t="array" ref="I82">IFERROR(_xlfn.XLOOKUP(Tabelle13[[#This Row],[NegotiationID]]&amp;"FinalAccept",Tabelle13[NegotiationID]&amp;Tabelle13[ActionType],Tabelle13[ActionType],,0),_xlfn.XLOOKUP(Tabelle13[[#This Row],[NegotiationID]]&amp;"FinalReject",Tabelle13[NegotiationID]&amp;Tabelle13[ActionType],Tabelle13[ActionType],,0))</f>
        <v>FinalAccept</v>
      </c>
      <c r="J82">
        <v>0.53369999999999995</v>
      </c>
      <c r="K82">
        <v>0.55269999999999997</v>
      </c>
      <c r="L82">
        <v>1.0864</v>
      </c>
      <c r="M82">
        <v>0.019</v>
      </c>
      <c r="N82">
        <v>112</v>
      </c>
      <c r="O82">
        <v>1967</v>
      </c>
      <c r="P82">
        <v>12</v>
      </c>
      <c r="Q82" s="3" t="s">
        <v>5453</v>
      </c>
    </row>
    <row r="83" ht="15" customHeight="1">
      <c r="A83" t="e">
        <f t="shared" ca="1" si="586"/>
        <v>#VALUE!</v>
      </c>
      <c r="B83" t="e">
        <f t="array" ref="B83" ca="1">_xlfn.XLOOKUP(Tabelle13[[#This Row],[ExperimentID]]&amp;Tabelle13[[#This Row],[NegotiationID]]&amp;Tabelle13[[#This Row],[MessageID]],ALL_IN_ONE[ExperimentID]&amp;ALL_IN_ONE[NegotiationID]&amp;ALL_IN_ONE[MessageID],ALL_IN_ONE[Gesamt_ID],,0)</f>
        <v>#VALUE!</v>
      </c>
      <c r="C83">
        <v>853</v>
      </c>
      <c r="D83" t="s">
        <v>5378</v>
      </c>
      <c r="E83">
        <v>10810</v>
      </c>
      <c r="F83">
        <v>836</v>
      </c>
      <c r="G83">
        <v>841</v>
      </c>
      <c r="H83" t="s">
        <v>31</v>
      </c>
      <c r="I83" t="str">
        <f t="array" ref="I83">IFERROR(_xlfn.XLOOKUP(Tabelle13[[#This Row],[NegotiationID]]&amp;"FinalAccept",Tabelle13[NegotiationID]&amp;Tabelle13[ActionType],Tabelle13[ActionType],,0),_xlfn.XLOOKUP(Tabelle13[[#This Row],[NegotiationID]]&amp;"FinalReject",Tabelle13[NegotiationID]&amp;Tabelle13[ActionType],Tabelle13[ActionType],,0))</f>
        <v>FinalAccept</v>
      </c>
      <c r="J83">
        <v>0.70569999999999999</v>
      </c>
      <c r="K83">
        <v>0.39329999999999998</v>
      </c>
      <c r="L83">
        <v>1.099</v>
      </c>
      <c r="M83">
        <v>0.31240000000000001</v>
      </c>
      <c r="N83">
        <v>129</v>
      </c>
      <c r="O83">
        <v>1967</v>
      </c>
      <c r="P83">
        <v>12</v>
      </c>
      <c r="Q83" s="3" t="s">
        <v>5454</v>
      </c>
    </row>
    <row r="84" ht="15" customHeight="1">
      <c r="A84" t="e">
        <f t="shared" ca="1" si="586"/>
        <v>#VALUE!</v>
      </c>
      <c r="B84" t="e">
        <f t="array" ref="B84" ca="1">_xlfn.XLOOKUP(Tabelle13[[#This Row],[ExperimentID]]&amp;Tabelle13[[#This Row],[NegotiationID]]&amp;Tabelle13[[#This Row],[MessageID]],ALL_IN_ONE[ExperimentID]&amp;ALL_IN_ONE[NegotiationID]&amp;ALL_IN_ONE[MessageID],ALL_IN_ONE[Gesamt_ID],,0)</f>
        <v>#VALUE!</v>
      </c>
      <c r="C84">
        <v>853</v>
      </c>
      <c r="D84" t="s">
        <v>5378</v>
      </c>
      <c r="E84">
        <v>10816</v>
      </c>
      <c r="F84">
        <v>841</v>
      </c>
      <c r="G84">
        <v>836</v>
      </c>
      <c r="H84" t="s">
        <v>20</v>
      </c>
      <c r="I84" t="str">
        <f t="array" ref="I84">IFERROR(_xlfn.XLOOKUP(Tabelle13[[#This Row],[NegotiationID]]&amp;"FinalAccept",Tabelle13[NegotiationID]&amp;Tabelle13[ActionType],Tabelle13[ActionType],,0),_xlfn.XLOOKUP(Tabelle13[[#This Row],[NegotiationID]]&amp;"FinalReject",Tabelle13[NegotiationID]&amp;Tabelle13[ActionType],Tabelle13[ActionType],,0))</f>
        <v>FinalAccept</v>
      </c>
      <c r="J84">
        <v>0.39329999999999998</v>
      </c>
      <c r="K84">
        <v>0.70569999999999999</v>
      </c>
      <c r="L84">
        <v>1.099</v>
      </c>
      <c r="M84">
        <v>0.31240000000000001</v>
      </c>
      <c r="N84">
        <v>28</v>
      </c>
      <c r="O84">
        <v>1967</v>
      </c>
      <c r="P84">
        <v>12</v>
      </c>
      <c r="Q84" s="3" t="s">
        <v>5455</v>
      </c>
    </row>
    <row r="85" ht="14.5" hidden="1">
      <c r="A85" t="e">
        <f t="shared" ca="1" si="586"/>
        <v>#VALUE!</v>
      </c>
      <c r="B85" t="e">
        <f t="array" ref="B85" ca="1">_xlfn.XLOOKUP(Tabelle13[[#This Row],[ExperimentID]]&amp;Tabelle13[[#This Row],[NegotiationID]]&amp;Tabelle13[[#This Row],[MessageID]],ALL_IN_ONE[ExperimentID]&amp;ALL_IN_ONE[NegotiationID]&amp;ALL_IN_ONE[MessageID],ALL_IN_ONE[Gesamt_ID],,0)</f>
        <v>#VALUE!</v>
      </c>
      <c r="C85">
        <v>885</v>
      </c>
      <c r="D85" t="s">
        <v>5378</v>
      </c>
      <c r="E85">
        <v>886</v>
      </c>
      <c r="H85" t="s">
        <v>6019</v>
      </c>
      <c r="I85" t="str">
        <f t="array" ref="I85">IFERROR(_xlfn.XLOOKUP(Tabelle13[[#This Row],[NegotiationID]]&amp;"FinalAccept",Tabelle13[NegotiationID]&amp;Tabelle13[ActionType],Tabelle13[ActionType],,0),_xlfn.XLOOKUP(Tabelle13[[#This Row],[NegotiationID]]&amp;"FinalReject",Tabelle13[NegotiationID]&amp;Tabelle13[ActionType],Tabelle13[ActionType],,0))</f>
        <v>FinalAccept</v>
      </c>
      <c r="N85">
        <v>21</v>
      </c>
      <c r="O85">
        <v>2020</v>
      </c>
      <c r="P85">
        <v>11</v>
      </c>
    </row>
    <row r="86" ht="15" customHeight="1">
      <c r="A86" t="e">
        <f t="shared" ca="1" si="586"/>
        <v>#VALUE!</v>
      </c>
      <c r="B86" t="e">
        <f t="array" ref="B86" ca="1">_xlfn.XLOOKUP(Tabelle13[[#This Row],[ExperimentID]]&amp;Tabelle13[[#This Row],[NegotiationID]]&amp;Tabelle13[[#This Row],[MessageID]],ALL_IN_ONE[ExperimentID]&amp;ALL_IN_ONE[NegotiationID]&amp;ALL_IN_ONE[MessageID],ALL_IN_ONE[Gesamt_ID],,0)</f>
        <v>#VALUE!</v>
      </c>
      <c r="C86">
        <v>885</v>
      </c>
      <c r="D86" t="s">
        <v>5378</v>
      </c>
      <c r="E86">
        <v>9571</v>
      </c>
      <c r="F86">
        <v>873</v>
      </c>
      <c r="G86">
        <v>868</v>
      </c>
      <c r="H86" t="s">
        <v>19</v>
      </c>
      <c r="I86" t="str">
        <f t="array" ref="I86">IFERROR(_xlfn.XLOOKUP(Tabelle13[[#This Row],[NegotiationID]]&amp;"FinalAccept",Tabelle13[NegotiationID]&amp;Tabelle13[ActionType],Tabelle13[ActionType],,0),_xlfn.XLOOKUP(Tabelle13[[#This Row],[NegotiationID]]&amp;"FinalReject",Tabelle13[NegotiationID]&amp;Tabelle13[ActionType],Tabelle13[ActionType],,0))</f>
        <v>FinalAccept</v>
      </c>
      <c r="J86">
        <v>0.82999999999999996</v>
      </c>
      <c r="K86">
        <v>0.099000000000000005</v>
      </c>
      <c r="L86">
        <v>0.92900000000000005</v>
      </c>
      <c r="M86">
        <v>0.73099999999999998</v>
      </c>
      <c r="N86">
        <v>332</v>
      </c>
      <c r="O86">
        <v>2020</v>
      </c>
      <c r="P86">
        <v>11</v>
      </c>
      <c r="Q86" s="3" t="s">
        <v>5456</v>
      </c>
    </row>
    <row r="87" ht="15" customHeight="1">
      <c r="A87" t="e">
        <f t="shared" ca="1" si="586"/>
        <v>#VALUE!</v>
      </c>
      <c r="B87" t="e">
        <f t="array" ref="B87" ca="1">_xlfn.XLOOKUP(Tabelle13[[#This Row],[ExperimentID]]&amp;Tabelle13[[#This Row],[NegotiationID]]&amp;Tabelle13[[#This Row],[MessageID]],ALL_IN_ONE[ExperimentID]&amp;ALL_IN_ONE[NegotiationID]&amp;ALL_IN_ONE[MessageID],ALL_IN_ONE[Gesamt_ID],,0)</f>
        <v>#VALUE!</v>
      </c>
      <c r="C87">
        <v>885</v>
      </c>
      <c r="D87" t="s">
        <v>5378</v>
      </c>
      <c r="E87">
        <v>10238</v>
      </c>
      <c r="F87">
        <v>868</v>
      </c>
      <c r="G87">
        <v>873</v>
      </c>
      <c r="H87" t="s">
        <v>31</v>
      </c>
      <c r="I87" t="str">
        <f t="array" ref="I87">IFERROR(_xlfn.XLOOKUP(Tabelle13[[#This Row],[NegotiationID]]&amp;"FinalAccept",Tabelle13[NegotiationID]&amp;Tabelle13[ActionType],Tabelle13[ActionType],,0),_xlfn.XLOOKUP(Tabelle13[[#This Row],[NegotiationID]]&amp;"FinalReject",Tabelle13[NegotiationID]&amp;Tabelle13[ActionType],Tabelle13[ActionType],,0))</f>
        <v>FinalAccept</v>
      </c>
      <c r="J87">
        <v>1</v>
      </c>
      <c r="K87">
        <v>0.154</v>
      </c>
      <c r="L87">
        <v>1.1539999999999999</v>
      </c>
      <c r="M87">
        <v>0.84599999999999997</v>
      </c>
      <c r="N87">
        <v>198</v>
      </c>
      <c r="O87">
        <v>2020</v>
      </c>
      <c r="P87">
        <v>11</v>
      </c>
      <c r="Q87" s="3" t="s">
        <v>5457</v>
      </c>
    </row>
    <row r="88" ht="15" customHeight="1">
      <c r="A88" t="e">
        <f t="shared" ca="1" si="586"/>
        <v>#VALUE!</v>
      </c>
      <c r="B88" t="e">
        <f t="array" ref="B88" ca="1">_xlfn.XLOOKUP(Tabelle13[[#This Row],[ExperimentID]]&amp;Tabelle13[[#This Row],[NegotiationID]]&amp;Tabelle13[[#This Row],[MessageID]],ALL_IN_ONE[ExperimentID]&amp;ALL_IN_ONE[NegotiationID]&amp;ALL_IN_ONE[MessageID],ALL_IN_ONE[Gesamt_ID],,0)</f>
        <v>#VALUE!</v>
      </c>
      <c r="C88">
        <v>885</v>
      </c>
      <c r="D88" t="s">
        <v>5378</v>
      </c>
      <c r="E88">
        <v>10252</v>
      </c>
      <c r="F88">
        <v>873</v>
      </c>
      <c r="G88">
        <v>868</v>
      </c>
      <c r="H88" t="s">
        <v>31</v>
      </c>
      <c r="I88" t="str">
        <f t="array" ref="I88">IFERROR(_xlfn.XLOOKUP(Tabelle13[[#This Row],[NegotiationID]]&amp;"FinalAccept",Tabelle13[NegotiationID]&amp;Tabelle13[ActionType],Tabelle13[ActionType],,0),_xlfn.XLOOKUP(Tabelle13[[#This Row],[NegotiationID]]&amp;"FinalReject",Tabelle13[NegotiationID]&amp;Tabelle13[ActionType],Tabelle13[ActionType],,0))</f>
        <v>FinalAccept</v>
      </c>
      <c r="J88">
        <v>0.75960000000000005</v>
      </c>
      <c r="K88">
        <v>0.2152</v>
      </c>
      <c r="L88">
        <v>0.9748</v>
      </c>
      <c r="M88">
        <v>0.5444</v>
      </c>
      <c r="N88">
        <v>299</v>
      </c>
      <c r="O88">
        <v>2020</v>
      </c>
      <c r="P88">
        <v>11</v>
      </c>
      <c r="Q88" s="3" t="s">
        <v>5458</v>
      </c>
    </row>
    <row r="89" ht="15" customHeight="1">
      <c r="A89" t="e">
        <f t="shared" ca="1" si="586"/>
        <v>#VALUE!</v>
      </c>
      <c r="B89" t="e">
        <f t="array" ref="B89" ca="1">_xlfn.XLOOKUP(Tabelle13[[#This Row],[ExperimentID]]&amp;Tabelle13[[#This Row],[NegotiationID]]&amp;Tabelle13[[#This Row],[MessageID]],ALL_IN_ONE[ExperimentID]&amp;ALL_IN_ONE[NegotiationID]&amp;ALL_IN_ONE[MessageID],ALL_IN_ONE[Gesamt_ID],,0)</f>
        <v>#VALUE!</v>
      </c>
      <c r="C89">
        <v>885</v>
      </c>
      <c r="D89" t="s">
        <v>5378</v>
      </c>
      <c r="E89">
        <v>10304</v>
      </c>
      <c r="F89">
        <v>868</v>
      </c>
      <c r="G89">
        <v>873</v>
      </c>
      <c r="H89" t="s">
        <v>31</v>
      </c>
      <c r="I89" t="str">
        <f t="array" ref="I89">IFERROR(_xlfn.XLOOKUP(Tabelle13[[#This Row],[NegotiationID]]&amp;"FinalAccept",Tabelle13[NegotiationID]&amp;Tabelle13[ActionType],Tabelle13[ActionType],,0),_xlfn.XLOOKUP(Tabelle13[[#This Row],[NegotiationID]]&amp;"FinalReject",Tabelle13[NegotiationID]&amp;Tabelle13[ActionType],Tabelle13[ActionType],,0))</f>
        <v>FinalAccept</v>
      </c>
      <c r="J89">
        <v>0.82750000000000001</v>
      </c>
      <c r="K89">
        <v>0.3165</v>
      </c>
      <c r="L89">
        <v>1.1439999999999999</v>
      </c>
      <c r="M89">
        <v>0.51100000000000001</v>
      </c>
      <c r="N89">
        <v>212</v>
      </c>
      <c r="O89">
        <v>2020</v>
      </c>
      <c r="P89">
        <v>11</v>
      </c>
      <c r="Q89" s="3" t="s">
        <v>5459</v>
      </c>
    </row>
    <row r="90" ht="15" customHeight="1">
      <c r="A90" t="e">
        <f t="shared" ca="1" si="586"/>
        <v>#VALUE!</v>
      </c>
      <c r="B90" t="e">
        <f t="array" ref="B90" ca="1">_xlfn.XLOOKUP(Tabelle13[[#This Row],[ExperimentID]]&amp;Tabelle13[[#This Row],[NegotiationID]]&amp;Tabelle13[[#This Row],[MessageID]],ALL_IN_ONE[ExperimentID]&amp;ALL_IN_ONE[NegotiationID]&amp;ALL_IN_ONE[MessageID],ALL_IN_ONE[Gesamt_ID],,0)</f>
        <v>#VALUE!</v>
      </c>
      <c r="C90">
        <v>885</v>
      </c>
      <c r="D90" t="s">
        <v>5378</v>
      </c>
      <c r="E90">
        <v>10317</v>
      </c>
      <c r="F90">
        <v>873</v>
      </c>
      <c r="G90">
        <v>868</v>
      </c>
      <c r="H90" t="s">
        <v>31</v>
      </c>
      <c r="I90" t="str">
        <f t="array" ref="I90">IFERROR(_xlfn.XLOOKUP(Tabelle13[[#This Row],[NegotiationID]]&amp;"FinalAccept",Tabelle13[NegotiationID]&amp;Tabelle13[ActionType],Tabelle13[ActionType],,0),_xlfn.XLOOKUP(Tabelle13[[#This Row],[NegotiationID]]&amp;"FinalReject",Tabelle13[NegotiationID]&amp;Tabelle13[ActionType],Tabelle13[ActionType],,0))</f>
        <v>FinalAccept</v>
      </c>
      <c r="J90">
        <v>0.65780000000000005</v>
      </c>
      <c r="K90">
        <v>0.41470000000000001</v>
      </c>
      <c r="L90">
        <v>1.0725</v>
      </c>
      <c r="M90">
        <v>0.24310000000000001</v>
      </c>
      <c r="N90">
        <v>190</v>
      </c>
      <c r="O90">
        <v>2020</v>
      </c>
      <c r="P90">
        <v>11</v>
      </c>
      <c r="Q90" s="3" t="s">
        <v>5460</v>
      </c>
    </row>
    <row r="91" ht="15" customHeight="1">
      <c r="A91" t="e">
        <f t="shared" ca="1" si="586"/>
        <v>#VALUE!</v>
      </c>
      <c r="B91" t="e">
        <f t="array" ref="B91" ca="1">_xlfn.XLOOKUP(Tabelle13[[#This Row],[ExperimentID]]&amp;Tabelle13[[#This Row],[NegotiationID]]&amp;Tabelle13[[#This Row],[MessageID]],ALL_IN_ONE[ExperimentID]&amp;ALL_IN_ONE[NegotiationID]&amp;ALL_IN_ONE[MessageID],ALL_IN_ONE[Gesamt_ID],,0)</f>
        <v>#VALUE!</v>
      </c>
      <c r="C91">
        <v>885</v>
      </c>
      <c r="D91" t="s">
        <v>5378</v>
      </c>
      <c r="E91">
        <v>10586</v>
      </c>
      <c r="F91">
        <v>868</v>
      </c>
      <c r="G91">
        <v>873</v>
      </c>
      <c r="H91" t="s">
        <v>31</v>
      </c>
      <c r="I91" t="str">
        <f t="array" ref="I91">IFERROR(_xlfn.XLOOKUP(Tabelle13[[#This Row],[NegotiationID]]&amp;"FinalAccept",Tabelle13[NegotiationID]&amp;Tabelle13[ActionType],Tabelle13[ActionType],,0),_xlfn.XLOOKUP(Tabelle13[[#This Row],[NegotiationID]]&amp;"FinalReject",Tabelle13[NegotiationID]&amp;Tabelle13[ActionType],Tabelle13[ActionType],,0))</f>
        <v>FinalAccept</v>
      </c>
      <c r="J91">
        <v>0.75249999999999995</v>
      </c>
      <c r="K91">
        <v>0.3947</v>
      </c>
      <c r="L91">
        <v>1.1472</v>
      </c>
      <c r="M91">
        <v>0.35780000000000001</v>
      </c>
      <c r="N91">
        <v>169</v>
      </c>
      <c r="O91">
        <v>2020</v>
      </c>
      <c r="P91">
        <v>11</v>
      </c>
      <c r="Q91" s="3" t="s">
        <v>5461</v>
      </c>
    </row>
    <row r="92" ht="15" customHeight="1">
      <c r="A92" t="e">
        <f t="shared" ca="1" si="586"/>
        <v>#VALUE!</v>
      </c>
      <c r="B92" t="e">
        <f t="array" ref="B92" ca="1">_xlfn.XLOOKUP(Tabelle13[[#This Row],[ExperimentID]]&amp;Tabelle13[[#This Row],[NegotiationID]]&amp;Tabelle13[[#This Row],[MessageID]],ALL_IN_ONE[ExperimentID]&amp;ALL_IN_ONE[NegotiationID]&amp;ALL_IN_ONE[MessageID],ALL_IN_ONE[Gesamt_ID],,0)</f>
        <v>#VALUE!</v>
      </c>
      <c r="C92">
        <v>885</v>
      </c>
      <c r="D92" t="s">
        <v>5378</v>
      </c>
      <c r="E92">
        <v>10760</v>
      </c>
      <c r="F92">
        <v>873</v>
      </c>
      <c r="G92">
        <v>868</v>
      </c>
      <c r="H92" t="s">
        <v>31</v>
      </c>
      <c r="I92" t="str">
        <f t="array" ref="I92">IFERROR(_xlfn.XLOOKUP(Tabelle13[[#This Row],[NegotiationID]]&amp;"FinalAccept",Tabelle13[NegotiationID]&amp;Tabelle13[ActionType],Tabelle13[ActionType],,0),_xlfn.XLOOKUP(Tabelle13[[#This Row],[NegotiationID]]&amp;"FinalReject",Tabelle13[NegotiationID]&amp;Tabelle13[ActionType],Tabelle13[ActionType],,0))</f>
        <v>FinalAccept</v>
      </c>
      <c r="J92">
        <v>0.65780000000000005</v>
      </c>
      <c r="K92">
        <v>0.41470000000000001</v>
      </c>
      <c r="L92">
        <v>1.0725</v>
      </c>
      <c r="M92">
        <v>0.24310000000000001</v>
      </c>
      <c r="N92">
        <v>282</v>
      </c>
      <c r="O92">
        <v>2020</v>
      </c>
      <c r="P92">
        <v>11</v>
      </c>
      <c r="Q92" t="s">
        <v>5462</v>
      </c>
    </row>
    <row r="93" ht="15" customHeight="1">
      <c r="A93" t="e">
        <f t="shared" ca="1" si="586"/>
        <v>#VALUE!</v>
      </c>
      <c r="B93" t="e">
        <f t="array" ref="B93" ca="1">_xlfn.XLOOKUP(Tabelle13[[#This Row],[ExperimentID]]&amp;Tabelle13[[#This Row],[NegotiationID]]&amp;Tabelle13[[#This Row],[MessageID]],ALL_IN_ONE[ExperimentID]&amp;ALL_IN_ONE[NegotiationID]&amp;ALL_IN_ONE[MessageID],ALL_IN_ONE[Gesamt_ID],,0)</f>
        <v>#VALUE!</v>
      </c>
      <c r="C93">
        <v>885</v>
      </c>
      <c r="D93" t="s">
        <v>5378</v>
      </c>
      <c r="E93">
        <v>11326</v>
      </c>
      <c r="F93">
        <v>868</v>
      </c>
      <c r="G93">
        <v>873</v>
      </c>
      <c r="H93" t="s">
        <v>31</v>
      </c>
      <c r="I93" t="str">
        <f t="array" ref="I93">IFERROR(_xlfn.XLOOKUP(Tabelle13[[#This Row],[NegotiationID]]&amp;"FinalAccept",Tabelle13[NegotiationID]&amp;Tabelle13[ActionType],Tabelle13[ActionType],,0),_xlfn.XLOOKUP(Tabelle13[[#This Row],[NegotiationID]]&amp;"FinalReject",Tabelle13[NegotiationID]&amp;Tabelle13[ActionType],Tabelle13[ActionType],,0))</f>
        <v>FinalAccept</v>
      </c>
      <c r="J93">
        <v>0.59950000000000003</v>
      </c>
      <c r="K93">
        <v>0.53580000000000005</v>
      </c>
      <c r="L93">
        <v>1.1353</v>
      </c>
      <c r="M93">
        <v>0.063700000000000007</v>
      </c>
      <c r="N93">
        <v>158</v>
      </c>
      <c r="O93">
        <v>2020</v>
      </c>
      <c r="P93">
        <v>11</v>
      </c>
      <c r="Q93" s="3" t="s">
        <v>5463</v>
      </c>
    </row>
    <row r="94" ht="15" customHeight="1">
      <c r="A94" t="e">
        <f t="shared" ca="1" si="586"/>
        <v>#VALUE!</v>
      </c>
      <c r="B94" t="e">
        <f t="array" ref="B94" ca="1">_xlfn.XLOOKUP(Tabelle13[[#This Row],[ExperimentID]]&amp;Tabelle13[[#This Row],[NegotiationID]]&amp;Tabelle13[[#This Row],[MessageID]],ALL_IN_ONE[ExperimentID]&amp;ALL_IN_ONE[NegotiationID]&amp;ALL_IN_ONE[MessageID],ALL_IN_ONE[Gesamt_ID],,0)</f>
        <v>#VALUE!</v>
      </c>
      <c r="C94">
        <v>885</v>
      </c>
      <c r="D94" t="s">
        <v>5378</v>
      </c>
      <c r="E94">
        <v>11333</v>
      </c>
      <c r="F94">
        <v>873</v>
      </c>
      <c r="G94">
        <v>868</v>
      </c>
      <c r="H94" t="s">
        <v>31</v>
      </c>
      <c r="I94" t="str">
        <f t="array" ref="I94">IFERROR(_xlfn.XLOOKUP(Tabelle13[[#This Row],[NegotiationID]]&amp;"FinalAccept",Tabelle13[NegotiationID]&amp;Tabelle13[ActionType],Tabelle13[ActionType],,0),_xlfn.XLOOKUP(Tabelle13[[#This Row],[NegotiationID]]&amp;"FinalReject",Tabelle13[NegotiationID]&amp;Tabelle13[ActionType],Tabelle13[ActionType],,0))</f>
        <v>FinalAccept</v>
      </c>
      <c r="J94">
        <v>0.55579999999999996</v>
      </c>
      <c r="K94">
        <v>0.53320000000000001</v>
      </c>
      <c r="L94">
        <v>1.089</v>
      </c>
      <c r="M94">
        <v>0.022599999999999999</v>
      </c>
      <c r="N94">
        <v>139</v>
      </c>
      <c r="O94">
        <v>2020</v>
      </c>
      <c r="P94">
        <v>11</v>
      </c>
      <c r="Q94" s="3" t="s">
        <v>5464</v>
      </c>
    </row>
    <row r="95" ht="15" customHeight="1">
      <c r="A95" t="e">
        <f t="shared" ca="1" si="586"/>
        <v>#VALUE!</v>
      </c>
      <c r="B95" t="e">
        <f t="array" ref="B95" ca="1">_xlfn.XLOOKUP(Tabelle13[[#This Row],[ExperimentID]]&amp;Tabelle13[[#This Row],[NegotiationID]]&amp;Tabelle13[[#This Row],[MessageID]],ALL_IN_ONE[ExperimentID]&amp;ALL_IN_ONE[NegotiationID]&amp;ALL_IN_ONE[MessageID],ALL_IN_ONE[Gesamt_ID],,0)</f>
        <v>#VALUE!</v>
      </c>
      <c r="C95">
        <v>885</v>
      </c>
      <c r="D95" t="s">
        <v>5378</v>
      </c>
      <c r="E95">
        <v>11340</v>
      </c>
      <c r="F95">
        <v>868</v>
      </c>
      <c r="G95">
        <v>873</v>
      </c>
      <c r="H95" t="s">
        <v>20</v>
      </c>
      <c r="I95" t="str">
        <f t="array" ref="I95">IFERROR(_xlfn.XLOOKUP(Tabelle13[[#This Row],[NegotiationID]]&amp;"FinalAccept",Tabelle13[NegotiationID]&amp;Tabelle13[ActionType],Tabelle13[ActionType],,0),_xlfn.XLOOKUP(Tabelle13[[#This Row],[NegotiationID]]&amp;"FinalReject",Tabelle13[NegotiationID]&amp;Tabelle13[ActionType],Tabelle13[ActionType],,0))</f>
        <v>FinalAccept</v>
      </c>
      <c r="J95">
        <v>0.53320000000000001</v>
      </c>
      <c r="K95">
        <v>0.55579999999999996</v>
      </c>
      <c r="L95">
        <v>1.089</v>
      </c>
      <c r="M95">
        <v>0.022599999999999999</v>
      </c>
      <c r="N95">
        <v>20</v>
      </c>
      <c r="O95">
        <v>2020</v>
      </c>
      <c r="P95">
        <v>11</v>
      </c>
      <c r="Q95" s="3" t="s">
        <v>5465</v>
      </c>
    </row>
    <row r="96" ht="14.5" hidden="1">
      <c r="A96" t="e">
        <f t="shared" ca="1" si="586"/>
        <v>#VALUE!</v>
      </c>
      <c r="B96" t="e">
        <f t="array" ref="B96" ca="1">_xlfn.XLOOKUP(Tabelle13[[#This Row],[ExperimentID]]&amp;Tabelle13[[#This Row],[NegotiationID]]&amp;Tabelle13[[#This Row],[MessageID]],ALL_IN_ONE[ExperimentID]&amp;ALL_IN_ONE[NegotiationID]&amp;ALL_IN_ONE[MessageID],ALL_IN_ONE[Gesamt_ID],,0)</f>
        <v>#VALUE!</v>
      </c>
      <c r="C96">
        <v>917</v>
      </c>
      <c r="D96" t="s">
        <v>5378</v>
      </c>
      <c r="E96">
        <v>918</v>
      </c>
      <c r="H96" t="s">
        <v>6019</v>
      </c>
      <c r="I96" t="str">
        <f t="array" ref="I96">IFERROR(_xlfn.XLOOKUP(Tabelle13[[#This Row],[NegotiationID]]&amp;"FinalAccept",Tabelle13[NegotiationID]&amp;Tabelle13[ActionType],Tabelle13[ActionType],,0),_xlfn.XLOOKUP(Tabelle13[[#This Row],[NegotiationID]]&amp;"FinalReject",Tabelle13[NegotiationID]&amp;Tabelle13[ActionType],Tabelle13[ActionType],,0))</f>
        <v>FinalReject</v>
      </c>
      <c r="N96">
        <v>21</v>
      </c>
      <c r="O96">
        <v>2694</v>
      </c>
      <c r="P96">
        <v>9</v>
      </c>
    </row>
    <row r="97" ht="15" customHeight="1">
      <c r="A97" t="e">
        <f t="shared" ca="1" si="586"/>
        <v>#VALUE!</v>
      </c>
      <c r="B97" t="e">
        <f t="array" ref="B97" ca="1">_xlfn.XLOOKUP(Tabelle13[[#This Row],[ExperimentID]]&amp;Tabelle13[[#This Row],[NegotiationID]]&amp;Tabelle13[[#This Row],[MessageID]],ALL_IN_ONE[ExperimentID]&amp;ALL_IN_ONE[NegotiationID]&amp;ALL_IN_ONE[MessageID],ALL_IN_ONE[Gesamt_ID],,0)</f>
        <v>#VALUE!</v>
      </c>
      <c r="C97">
        <v>917</v>
      </c>
      <c r="D97" t="s">
        <v>5378</v>
      </c>
      <c r="E97">
        <v>9644</v>
      </c>
      <c r="F97">
        <v>905</v>
      </c>
      <c r="G97">
        <v>900</v>
      </c>
      <c r="H97" t="s">
        <v>158</v>
      </c>
      <c r="I97" t="str">
        <f t="array" ref="I97">IFERROR(_xlfn.XLOOKUP(Tabelle13[[#This Row],[NegotiationID]]&amp;"FinalAccept",Tabelle13[NegotiationID]&amp;Tabelle13[ActionType],Tabelle13[ActionType],,0),_xlfn.XLOOKUP(Tabelle13[[#This Row],[NegotiationID]]&amp;"FinalReject",Tabelle13[NegotiationID]&amp;Tabelle13[ActionType],Tabelle13[ActionType],,0))</f>
        <v>FinalReject</v>
      </c>
      <c r="J97">
        <v>1</v>
      </c>
      <c r="K97">
        <v>1</v>
      </c>
      <c r="L97">
        <v>2</v>
      </c>
      <c r="M97">
        <v>0</v>
      </c>
      <c r="N97">
        <v>207</v>
      </c>
      <c r="O97">
        <v>2694</v>
      </c>
      <c r="P97">
        <v>9</v>
      </c>
      <c r="Q97" s="3" t="s">
        <v>5466</v>
      </c>
    </row>
    <row r="98" ht="15" customHeight="1">
      <c r="A98" t="e">
        <f t="shared" ca="1" si="586"/>
        <v>#VALUE!</v>
      </c>
      <c r="B98" t="e">
        <f t="array" ref="B98" ca="1">_xlfn.XLOOKUP(Tabelle13[[#This Row],[ExperimentID]]&amp;Tabelle13[[#This Row],[NegotiationID]]&amp;Tabelle13[[#This Row],[MessageID]],ALL_IN_ONE[ExperimentID]&amp;ALL_IN_ONE[NegotiationID]&amp;ALL_IN_ONE[MessageID],ALL_IN_ONE[Gesamt_ID],,0)</f>
        <v>#VALUE!</v>
      </c>
      <c r="C98">
        <v>917</v>
      </c>
      <c r="D98" t="s">
        <v>5378</v>
      </c>
      <c r="E98">
        <v>9868</v>
      </c>
      <c r="F98">
        <v>900</v>
      </c>
      <c r="G98">
        <v>905</v>
      </c>
      <c r="H98" t="s">
        <v>31</v>
      </c>
      <c r="I98" t="str">
        <f t="array" ref="I98">IFERROR(_xlfn.XLOOKUP(Tabelle13[[#This Row],[NegotiationID]]&amp;"FinalAccept",Tabelle13[NegotiationID]&amp;Tabelle13[ActionType],Tabelle13[ActionType],,0),_xlfn.XLOOKUP(Tabelle13[[#This Row],[NegotiationID]]&amp;"FinalReject",Tabelle13[NegotiationID]&amp;Tabelle13[ActionType],Tabelle13[ActionType],,0))</f>
        <v>FinalReject</v>
      </c>
      <c r="J98">
        <v>1</v>
      </c>
      <c r="K98">
        <v>0.84530000000000005</v>
      </c>
      <c r="L98">
        <v>1.8452999999999999</v>
      </c>
      <c r="M98">
        <v>0.1547</v>
      </c>
      <c r="N98">
        <v>251</v>
      </c>
      <c r="O98">
        <v>2694</v>
      </c>
      <c r="P98">
        <v>9</v>
      </c>
      <c r="Q98" s="3" t="s">
        <v>5467</v>
      </c>
    </row>
    <row r="99" ht="15" customHeight="1">
      <c r="A99" t="e">
        <f t="shared" ca="1" si="586"/>
        <v>#VALUE!</v>
      </c>
      <c r="B99" t="e">
        <f t="array" ref="B99" ca="1">_xlfn.XLOOKUP(Tabelle13[[#This Row],[ExperimentID]]&amp;Tabelle13[[#This Row],[NegotiationID]]&amp;Tabelle13[[#This Row],[MessageID]],ALL_IN_ONE[ExperimentID]&amp;ALL_IN_ONE[NegotiationID]&amp;ALL_IN_ONE[MessageID],ALL_IN_ONE[Gesamt_ID],,0)</f>
        <v>#VALUE!</v>
      </c>
      <c r="C99">
        <v>917</v>
      </c>
      <c r="D99" t="s">
        <v>5378</v>
      </c>
      <c r="E99">
        <v>10100</v>
      </c>
      <c r="F99">
        <v>905</v>
      </c>
      <c r="G99">
        <v>900</v>
      </c>
      <c r="H99" t="s">
        <v>31</v>
      </c>
      <c r="I99" t="str">
        <f t="array" ref="I99">IFERROR(_xlfn.XLOOKUP(Tabelle13[[#This Row],[NegotiationID]]&amp;"FinalAccept",Tabelle13[NegotiationID]&amp;Tabelle13[ActionType],Tabelle13[ActionType],,0),_xlfn.XLOOKUP(Tabelle13[[#This Row],[NegotiationID]]&amp;"FinalReject",Tabelle13[NegotiationID]&amp;Tabelle13[ActionType],Tabelle13[ActionType],,0))</f>
        <v>FinalReject</v>
      </c>
      <c r="J99">
        <v>0.82999999999999996</v>
      </c>
      <c r="K99">
        <v>0.69699999999999995</v>
      </c>
      <c r="L99">
        <v>1.5269999999999999</v>
      </c>
      <c r="M99">
        <v>0.13300000000000001</v>
      </c>
      <c r="N99">
        <v>224</v>
      </c>
      <c r="O99">
        <v>2694</v>
      </c>
      <c r="P99">
        <v>9</v>
      </c>
      <c r="Q99" s="3" t="s">
        <v>5468</v>
      </c>
    </row>
    <row r="100" ht="15" customHeight="1">
      <c r="A100" t="e">
        <f t="shared" ca="1" si="586"/>
        <v>#VALUE!</v>
      </c>
      <c r="B100" t="e">
        <f t="array" ref="B100" ca="1">_xlfn.XLOOKUP(Tabelle13[[#This Row],[ExperimentID]]&amp;Tabelle13[[#This Row],[NegotiationID]]&amp;Tabelle13[[#This Row],[MessageID]],ALL_IN_ONE[ExperimentID]&amp;ALL_IN_ONE[NegotiationID]&amp;ALL_IN_ONE[MessageID],ALL_IN_ONE[Gesamt_ID],,0)</f>
        <v>#VALUE!</v>
      </c>
      <c r="C100">
        <v>917</v>
      </c>
      <c r="D100" t="s">
        <v>5378</v>
      </c>
      <c r="E100">
        <v>10194</v>
      </c>
      <c r="F100">
        <v>900</v>
      </c>
      <c r="G100">
        <v>905</v>
      </c>
      <c r="H100" t="s">
        <v>31</v>
      </c>
      <c r="I100" t="str">
        <f t="array" ref="I100">IFERROR(_xlfn.XLOOKUP(Tabelle13[[#This Row],[NegotiationID]]&amp;"FinalAccept",Tabelle13[NegotiationID]&amp;Tabelle13[ActionType],Tabelle13[ActionType],,0),_xlfn.XLOOKUP(Tabelle13[[#This Row],[NegotiationID]]&amp;"FinalReject",Tabelle13[NegotiationID]&amp;Tabelle13[ActionType],Tabelle13[ActionType],,0))</f>
        <v>FinalReject</v>
      </c>
      <c r="J100">
        <v>0.90549999999999997</v>
      </c>
      <c r="K100">
        <v>0.68110000000000004</v>
      </c>
      <c r="L100">
        <v>1.5866</v>
      </c>
      <c r="M100">
        <v>0.22439999999999999</v>
      </c>
      <c r="N100">
        <v>479</v>
      </c>
      <c r="O100">
        <v>2694</v>
      </c>
      <c r="P100">
        <v>9</v>
      </c>
      <c r="Q100" s="3" t="s">
        <v>5469</v>
      </c>
    </row>
    <row r="101" ht="15" customHeight="1">
      <c r="A101" t="e">
        <f t="shared" ca="1" si="586"/>
        <v>#VALUE!</v>
      </c>
      <c r="B101" t="e">
        <f t="array" ref="B101" ca="1">_xlfn.XLOOKUP(Tabelle13[[#This Row],[ExperimentID]]&amp;Tabelle13[[#This Row],[NegotiationID]]&amp;Tabelle13[[#This Row],[MessageID]],ALL_IN_ONE[ExperimentID]&amp;ALL_IN_ONE[NegotiationID]&amp;ALL_IN_ONE[MessageID],ALL_IN_ONE[Gesamt_ID],,0)</f>
        <v>#VALUE!</v>
      </c>
      <c r="C101">
        <v>917</v>
      </c>
      <c r="D101" t="s">
        <v>5378</v>
      </c>
      <c r="E101">
        <v>10500</v>
      </c>
      <c r="F101">
        <v>905</v>
      </c>
      <c r="G101">
        <v>900</v>
      </c>
      <c r="H101" t="s">
        <v>31</v>
      </c>
      <c r="I101" t="str">
        <f t="array" ref="I101">IFERROR(_xlfn.XLOOKUP(Tabelle13[[#This Row],[NegotiationID]]&amp;"FinalAccept",Tabelle13[NegotiationID]&amp;Tabelle13[ActionType],Tabelle13[ActionType],,0),_xlfn.XLOOKUP(Tabelle13[[#This Row],[NegotiationID]]&amp;"FinalReject",Tabelle13[NegotiationID]&amp;Tabelle13[ActionType],Tabelle13[ActionType],,0))</f>
        <v>FinalReject</v>
      </c>
      <c r="J101">
        <v>0.89800000000000002</v>
      </c>
      <c r="K101">
        <v>0.45850000000000002</v>
      </c>
      <c r="L101">
        <v>1.3565</v>
      </c>
      <c r="M101">
        <v>0.4395</v>
      </c>
      <c r="N101">
        <v>361</v>
      </c>
      <c r="O101">
        <v>2694</v>
      </c>
      <c r="P101">
        <v>9</v>
      </c>
      <c r="Q101" s="3" t="s">
        <v>5470</v>
      </c>
    </row>
    <row r="102" ht="15" customHeight="1">
      <c r="A102" t="e">
        <f t="shared" ca="1" si="586"/>
        <v>#VALUE!</v>
      </c>
      <c r="B102" t="e">
        <f t="array" ref="B102" ca="1">_xlfn.XLOOKUP(Tabelle13[[#This Row],[ExperimentID]]&amp;Tabelle13[[#This Row],[NegotiationID]]&amp;Tabelle13[[#This Row],[MessageID]],ALL_IN_ONE[ExperimentID]&amp;ALL_IN_ONE[NegotiationID]&amp;ALL_IN_ONE[MessageID],ALL_IN_ONE[Gesamt_ID],,0)</f>
        <v>#VALUE!</v>
      </c>
      <c r="C102">
        <v>917</v>
      </c>
      <c r="D102" t="s">
        <v>5378</v>
      </c>
      <c r="E102">
        <v>10564</v>
      </c>
      <c r="F102">
        <v>900</v>
      </c>
      <c r="G102">
        <v>905</v>
      </c>
      <c r="H102" t="s">
        <v>31</v>
      </c>
      <c r="I102" t="str">
        <f t="array" ref="I102">IFERROR(_xlfn.XLOOKUP(Tabelle13[[#This Row],[NegotiationID]]&amp;"FinalAccept",Tabelle13[NegotiationID]&amp;Tabelle13[ActionType],Tabelle13[ActionType],,0),_xlfn.XLOOKUP(Tabelle13[[#This Row],[NegotiationID]]&amp;"FinalReject",Tabelle13[NegotiationID]&amp;Tabelle13[ActionType],Tabelle13[ActionType],,0))</f>
        <v>FinalReject</v>
      </c>
      <c r="J102">
        <v>0.77200000000000002</v>
      </c>
      <c r="K102">
        <v>0.37259999999999999</v>
      </c>
      <c r="L102">
        <v>1.1446000000000001</v>
      </c>
      <c r="M102">
        <v>0.39939999999999998</v>
      </c>
      <c r="N102">
        <v>490</v>
      </c>
      <c r="O102">
        <v>2694</v>
      </c>
      <c r="P102">
        <v>9</v>
      </c>
      <c r="Q102" s="3" t="s">
        <v>5471</v>
      </c>
    </row>
    <row r="103" ht="15" customHeight="1">
      <c r="A103" t="e">
        <f t="shared" ca="1" si="586"/>
        <v>#VALUE!</v>
      </c>
      <c r="B103" t="e">
        <f t="array" ref="B103" ca="1">_xlfn.XLOOKUP(Tabelle13[[#This Row],[ExperimentID]]&amp;Tabelle13[[#This Row],[NegotiationID]]&amp;Tabelle13[[#This Row],[MessageID]],ALL_IN_ONE[ExperimentID]&amp;ALL_IN_ONE[NegotiationID]&amp;ALL_IN_ONE[MessageID],ALL_IN_ONE[Gesamt_ID],,0)</f>
        <v>#VALUE!</v>
      </c>
      <c r="C103">
        <v>917</v>
      </c>
      <c r="D103" t="s">
        <v>5378</v>
      </c>
      <c r="E103">
        <v>11224</v>
      </c>
      <c r="F103">
        <v>905</v>
      </c>
      <c r="G103">
        <v>900</v>
      </c>
      <c r="H103" t="s">
        <v>31</v>
      </c>
      <c r="I103" t="str">
        <f t="array" ref="I103">IFERROR(_xlfn.XLOOKUP(Tabelle13[[#This Row],[NegotiationID]]&amp;"FinalAccept",Tabelle13[NegotiationID]&amp;Tabelle13[ActionType],Tabelle13[ActionType],,0),_xlfn.XLOOKUP(Tabelle13[[#This Row],[NegotiationID]]&amp;"FinalReject",Tabelle13[NegotiationID]&amp;Tabelle13[ActionType],Tabelle13[ActionType],,0))</f>
        <v>FinalReject</v>
      </c>
      <c r="J103">
        <v>0.68310000000000004</v>
      </c>
      <c r="K103">
        <v>0.26919999999999999</v>
      </c>
      <c r="L103">
        <v>0.95230000000000004</v>
      </c>
      <c r="M103">
        <v>0.41389999999999999</v>
      </c>
      <c r="N103">
        <v>351</v>
      </c>
      <c r="O103">
        <v>2694</v>
      </c>
      <c r="P103">
        <v>9</v>
      </c>
      <c r="Q103" s="3" t="s">
        <v>5472</v>
      </c>
    </row>
    <row r="104" ht="15" customHeight="1">
      <c r="A104" t="e">
        <f t="shared" ca="1" si="586"/>
        <v>#VALUE!</v>
      </c>
      <c r="B104" t="e">
        <f t="array" ref="B104" ca="1">_xlfn.XLOOKUP(Tabelle13[[#This Row],[ExperimentID]]&amp;Tabelle13[[#This Row],[NegotiationID]]&amp;Tabelle13[[#This Row],[MessageID]],ALL_IN_ONE[ExperimentID]&amp;ALL_IN_ONE[NegotiationID]&amp;ALL_IN_ONE[MessageID],ALL_IN_ONE[Gesamt_ID],,0)</f>
        <v>#VALUE!</v>
      </c>
      <c r="C104">
        <v>917</v>
      </c>
      <c r="D104" t="s">
        <v>5378</v>
      </c>
      <c r="E104">
        <v>11425</v>
      </c>
      <c r="F104">
        <v>900</v>
      </c>
      <c r="G104">
        <v>905</v>
      </c>
      <c r="H104" t="s">
        <v>40</v>
      </c>
      <c r="I104" t="str">
        <f t="array" ref="I104">IFERROR(_xlfn.XLOOKUP(Tabelle13[[#This Row],[NegotiationID]]&amp;"FinalAccept",Tabelle13[NegotiationID]&amp;Tabelle13[ActionType],Tabelle13[ActionType],,0),_xlfn.XLOOKUP(Tabelle13[[#This Row],[NegotiationID]]&amp;"FinalReject",Tabelle13[NegotiationID]&amp;Tabelle13[ActionType],Tabelle13[ActionType],,0))</f>
        <v>FinalReject</v>
      </c>
      <c r="J104">
        <v>0.26919999999999999</v>
      </c>
      <c r="K104">
        <v>0.68310000000000004</v>
      </c>
      <c r="L104">
        <v>0.95230000000000004</v>
      </c>
      <c r="M104">
        <v>0.41389999999999999</v>
      </c>
      <c r="N104">
        <v>310</v>
      </c>
      <c r="O104">
        <v>2694</v>
      </c>
      <c r="P104">
        <v>9</v>
      </c>
      <c r="Q104" s="3" t="s">
        <v>5473</v>
      </c>
    </row>
    <row r="105" ht="14.5" hidden="1">
      <c r="A105" t="e">
        <f t="shared" ca="1" si="586"/>
        <v>#VALUE!</v>
      </c>
      <c r="B105" t="e">
        <f t="array" ref="B105" ca="1">_xlfn.XLOOKUP(Tabelle13[[#This Row],[ExperimentID]]&amp;Tabelle13[[#This Row],[NegotiationID]]&amp;Tabelle13[[#This Row],[MessageID]],ALL_IN_ONE[ExperimentID]&amp;ALL_IN_ONE[NegotiationID]&amp;ALL_IN_ONE[MessageID],ALL_IN_ONE[Gesamt_ID],,0)</f>
        <v>#VALUE!</v>
      </c>
      <c r="C105">
        <v>949</v>
      </c>
      <c r="D105" t="s">
        <v>5378</v>
      </c>
      <c r="E105">
        <v>950</v>
      </c>
      <c r="H105" t="s">
        <v>6019</v>
      </c>
      <c r="I105" t="str">
        <f t="array" ref="I105">IFERROR(_xlfn.XLOOKUP(Tabelle13[[#This Row],[NegotiationID]]&amp;"FinalAccept",Tabelle13[NegotiationID]&amp;Tabelle13[ActionType],Tabelle13[ActionType],,0),_xlfn.XLOOKUP(Tabelle13[[#This Row],[NegotiationID]]&amp;"FinalReject",Tabelle13[NegotiationID]&amp;Tabelle13[ActionType],Tabelle13[ActionType],,0))</f>
        <v>FinalAccept</v>
      </c>
      <c r="N105">
        <v>21</v>
      </c>
      <c r="O105">
        <v>2216</v>
      </c>
      <c r="P105">
        <v>9</v>
      </c>
    </row>
    <row r="106" ht="15" customHeight="1">
      <c r="A106" t="e">
        <f t="shared" ca="1" si="586"/>
        <v>#VALUE!</v>
      </c>
      <c r="B106" t="e">
        <f t="array" ref="B106" ca="1">_xlfn.XLOOKUP(Tabelle13[[#This Row],[ExperimentID]]&amp;Tabelle13[[#This Row],[NegotiationID]]&amp;Tabelle13[[#This Row],[MessageID]],ALL_IN_ONE[ExperimentID]&amp;ALL_IN_ONE[NegotiationID]&amp;ALL_IN_ONE[MessageID],ALL_IN_ONE[Gesamt_ID],,0)</f>
        <v>#VALUE!</v>
      </c>
      <c r="C106">
        <v>949</v>
      </c>
      <c r="D106" t="s">
        <v>5378</v>
      </c>
      <c r="E106">
        <v>9781</v>
      </c>
      <c r="F106">
        <v>937</v>
      </c>
      <c r="G106">
        <v>932</v>
      </c>
      <c r="H106" t="s">
        <v>19</v>
      </c>
      <c r="I106" t="str">
        <f t="array" ref="I106">IFERROR(_xlfn.XLOOKUP(Tabelle13[[#This Row],[NegotiationID]]&amp;"FinalAccept",Tabelle13[NegotiationID]&amp;Tabelle13[ActionType],Tabelle13[ActionType],,0),_xlfn.XLOOKUP(Tabelle13[[#This Row],[NegotiationID]]&amp;"FinalReject",Tabelle13[NegotiationID]&amp;Tabelle13[ActionType],Tabelle13[ActionType],,0))</f>
        <v>FinalAccept</v>
      </c>
      <c r="J106">
        <v>0.82999999999999996</v>
      </c>
      <c r="K106">
        <v>0.099000000000000005</v>
      </c>
      <c r="L106">
        <v>0.92900000000000005</v>
      </c>
      <c r="M106">
        <v>0.73099999999999998</v>
      </c>
      <c r="N106">
        <v>385</v>
      </c>
      <c r="O106">
        <v>2216</v>
      </c>
      <c r="P106">
        <v>9</v>
      </c>
      <c r="Q106" s="3" t="s">
        <v>5474</v>
      </c>
    </row>
    <row r="107" ht="15" customHeight="1">
      <c r="A107" t="e">
        <f t="shared" ca="1" si="586"/>
        <v>#VALUE!</v>
      </c>
      <c r="B107" t="e">
        <f t="array" ref="B107" ca="1">_xlfn.XLOOKUP(Tabelle13[[#This Row],[ExperimentID]]&amp;Tabelle13[[#This Row],[NegotiationID]]&amp;Tabelle13[[#This Row],[MessageID]],ALL_IN_ONE[ExperimentID]&amp;ALL_IN_ONE[NegotiationID]&amp;ALL_IN_ONE[MessageID],ALL_IN_ONE[Gesamt_ID],,0)</f>
        <v>#VALUE!</v>
      </c>
      <c r="C107">
        <v>949</v>
      </c>
      <c r="D107" t="s">
        <v>5378</v>
      </c>
      <c r="E107">
        <v>9874</v>
      </c>
      <c r="F107">
        <v>932</v>
      </c>
      <c r="G107">
        <v>937</v>
      </c>
      <c r="H107" t="s">
        <v>31</v>
      </c>
      <c r="I107" t="str">
        <f t="array" ref="I107">IFERROR(_xlfn.XLOOKUP(Tabelle13[[#This Row],[NegotiationID]]&amp;"FinalAccept",Tabelle13[NegotiationID]&amp;Tabelle13[ActionType],Tabelle13[ActionType],,0),_xlfn.XLOOKUP(Tabelle13[[#This Row],[NegotiationID]]&amp;"FinalReject",Tabelle13[NegotiationID]&amp;Tabelle13[ActionType],Tabelle13[ActionType],,0))</f>
        <v>FinalAccept</v>
      </c>
      <c r="J107">
        <v>0.625</v>
      </c>
      <c r="K107">
        <v>0.17899999999999999</v>
      </c>
      <c r="L107">
        <v>0.80400000000000005</v>
      </c>
      <c r="M107">
        <v>0.44600000000000001</v>
      </c>
      <c r="N107">
        <v>355</v>
      </c>
      <c r="O107">
        <v>2216</v>
      </c>
      <c r="P107">
        <v>9</v>
      </c>
      <c r="Q107" s="3" t="s">
        <v>5475</v>
      </c>
    </row>
    <row r="108" ht="15" customHeight="1">
      <c r="A108" t="e">
        <f t="shared" ca="1" si="586"/>
        <v>#VALUE!</v>
      </c>
      <c r="B108" t="e">
        <f t="array" ref="B108" ca="1">_xlfn.XLOOKUP(Tabelle13[[#This Row],[ExperimentID]]&amp;Tabelle13[[#This Row],[NegotiationID]]&amp;Tabelle13[[#This Row],[MessageID]],ALL_IN_ONE[ExperimentID]&amp;ALL_IN_ONE[NegotiationID]&amp;ALL_IN_ONE[MessageID],ALL_IN_ONE[Gesamt_ID],,0)</f>
        <v>#VALUE!</v>
      </c>
      <c r="C108">
        <v>949</v>
      </c>
      <c r="D108" t="s">
        <v>5378</v>
      </c>
      <c r="E108">
        <v>9964</v>
      </c>
      <c r="F108">
        <v>937</v>
      </c>
      <c r="G108">
        <v>932</v>
      </c>
      <c r="H108" t="s">
        <v>31</v>
      </c>
      <c r="I108" t="str">
        <f t="array" ref="I108">IFERROR(_xlfn.XLOOKUP(Tabelle13[[#This Row],[NegotiationID]]&amp;"FinalAccept",Tabelle13[NegotiationID]&amp;Tabelle13[ActionType],Tabelle13[ActionType],,0),_xlfn.XLOOKUP(Tabelle13[[#This Row],[NegotiationID]]&amp;"FinalReject",Tabelle13[NegotiationID]&amp;Tabelle13[ActionType],Tabelle13[ActionType],,0))</f>
        <v>FinalAccept</v>
      </c>
      <c r="J108">
        <v>0.62019999999999997</v>
      </c>
      <c r="K108">
        <v>0.35320000000000001</v>
      </c>
      <c r="L108">
        <v>0.97340000000000004</v>
      </c>
      <c r="M108">
        <v>0.26700000000000002</v>
      </c>
      <c r="N108">
        <v>495</v>
      </c>
      <c r="O108">
        <v>2216</v>
      </c>
      <c r="P108">
        <v>9</v>
      </c>
      <c r="Q108" s="3" t="s">
        <v>5476</v>
      </c>
    </row>
    <row r="109" ht="15" customHeight="1">
      <c r="A109" t="e">
        <f t="shared" ca="1" si="586"/>
        <v>#VALUE!</v>
      </c>
      <c r="B109" t="e">
        <f t="array" ref="B109" ca="1">_xlfn.XLOOKUP(Tabelle13[[#This Row],[ExperimentID]]&amp;Tabelle13[[#This Row],[NegotiationID]]&amp;Tabelle13[[#This Row],[MessageID]],ALL_IN_ONE[ExperimentID]&amp;ALL_IN_ONE[NegotiationID]&amp;ALL_IN_ONE[MessageID],ALL_IN_ONE[Gesamt_ID],,0)</f>
        <v>#VALUE!</v>
      </c>
      <c r="C109">
        <v>949</v>
      </c>
      <c r="D109" t="s">
        <v>5378</v>
      </c>
      <c r="E109">
        <v>10016</v>
      </c>
      <c r="F109">
        <v>932</v>
      </c>
      <c r="G109">
        <v>937</v>
      </c>
      <c r="H109" t="s">
        <v>31</v>
      </c>
      <c r="I109" t="str">
        <f t="array" ref="I109">IFERROR(_xlfn.XLOOKUP(Tabelle13[[#This Row],[NegotiationID]]&amp;"FinalAccept",Tabelle13[NegotiationID]&amp;Tabelle13[ActionType],Tabelle13[ActionType],,0),_xlfn.XLOOKUP(Tabelle13[[#This Row],[NegotiationID]]&amp;"FinalReject",Tabelle13[NegotiationID]&amp;Tabelle13[ActionType],Tabelle13[ActionType],,0))</f>
        <v>FinalAccept</v>
      </c>
      <c r="J109">
        <v>0.71799999999999997</v>
      </c>
      <c r="K109">
        <v>0.43380000000000002</v>
      </c>
      <c r="L109">
        <v>1.1517999999999999</v>
      </c>
      <c r="M109">
        <v>0.28420000000000001</v>
      </c>
      <c r="N109">
        <v>339</v>
      </c>
      <c r="O109">
        <v>2216</v>
      </c>
      <c r="P109">
        <v>9</v>
      </c>
      <c r="Q109" s="3" t="s">
        <v>5477</v>
      </c>
    </row>
    <row r="110" ht="15" customHeight="1">
      <c r="A110" t="e">
        <f t="shared" ca="1" si="586"/>
        <v>#VALUE!</v>
      </c>
      <c r="B110" t="e">
        <f t="array" ref="B110" ca="1">_xlfn.XLOOKUP(Tabelle13[[#This Row],[ExperimentID]]&amp;Tabelle13[[#This Row],[NegotiationID]]&amp;Tabelle13[[#This Row],[MessageID]],ALL_IN_ONE[ExperimentID]&amp;ALL_IN_ONE[NegotiationID]&amp;ALL_IN_ONE[MessageID],ALL_IN_ONE[Gesamt_ID],,0)</f>
        <v>#VALUE!</v>
      </c>
      <c r="C110">
        <v>949</v>
      </c>
      <c r="D110" t="s">
        <v>5378</v>
      </c>
      <c r="E110">
        <v>10311</v>
      </c>
      <c r="F110">
        <v>937</v>
      </c>
      <c r="G110">
        <v>932</v>
      </c>
      <c r="H110" t="s">
        <v>31</v>
      </c>
      <c r="I110" t="str">
        <f t="array" ref="I110">IFERROR(_xlfn.XLOOKUP(Tabelle13[[#This Row],[NegotiationID]]&amp;"FinalAccept",Tabelle13[NegotiationID]&amp;Tabelle13[ActionType],Tabelle13[ActionType],,0),_xlfn.XLOOKUP(Tabelle13[[#This Row],[NegotiationID]]&amp;"FinalReject",Tabelle13[NegotiationID]&amp;Tabelle13[ActionType],Tabelle13[ActionType],,0))</f>
        <v>FinalAccept</v>
      </c>
      <c r="J110">
        <v>0.55579999999999996</v>
      </c>
      <c r="K110">
        <v>0.53320000000000001</v>
      </c>
      <c r="L110">
        <v>1.089</v>
      </c>
      <c r="M110">
        <v>0.022599999999999999</v>
      </c>
      <c r="N110">
        <v>243</v>
      </c>
      <c r="O110">
        <v>2216</v>
      </c>
      <c r="P110">
        <v>9</v>
      </c>
      <c r="Q110" s="3" t="s">
        <v>5478</v>
      </c>
    </row>
    <row r="111" ht="130.5" hidden="1">
      <c r="A111" t="e">
        <f t="shared" ca="1" si="586"/>
        <v>#VALUE!</v>
      </c>
      <c r="B111" t="e">
        <f t="array" ref="B111" ca="1">_xlfn.XLOOKUP(Tabelle13[[#This Row],[ExperimentID]]&amp;Tabelle13[[#This Row],[NegotiationID]]&amp;Tabelle13[[#This Row],[MessageID]],ALL_IN_ONE[ExperimentID]&amp;ALL_IN_ONE[NegotiationID]&amp;ALL_IN_ONE[MessageID],ALL_IN_ONE[Gesamt_ID],,0)</f>
        <v>#VALUE!</v>
      </c>
      <c r="C111">
        <v>949</v>
      </c>
      <c r="D111" t="s">
        <v>5378</v>
      </c>
      <c r="E111">
        <v>10374</v>
      </c>
      <c r="F111">
        <v>932</v>
      </c>
      <c r="G111">
        <v>937</v>
      </c>
      <c r="H111" t="s">
        <v>22</v>
      </c>
      <c r="I111" t="str">
        <f t="array" ref="I111">IFERROR(_xlfn.XLOOKUP(Tabelle13[[#This Row],[NegotiationID]]&amp;"FinalAccept",Tabelle13[NegotiationID]&amp;Tabelle13[ActionType],Tabelle13[ActionType],,0),_xlfn.XLOOKUP(Tabelle13[[#This Row],[NegotiationID]]&amp;"FinalReject",Tabelle13[NegotiationID]&amp;Tabelle13[ActionType],Tabelle13[ActionType],,0))</f>
        <v>FinalAccept</v>
      </c>
      <c r="N111">
        <v>115</v>
      </c>
      <c r="O111">
        <v>2216</v>
      </c>
      <c r="P111">
        <v>9</v>
      </c>
      <c r="Q111" s="3" t="s">
        <v>6795</v>
      </c>
    </row>
    <row r="112" ht="188.5" hidden="1">
      <c r="A112" t="e">
        <f t="shared" ca="1" si="586"/>
        <v>#VALUE!</v>
      </c>
      <c r="B112" t="e">
        <f t="array" ref="B112" ca="1">_xlfn.XLOOKUP(Tabelle13[[#This Row],[ExperimentID]]&amp;Tabelle13[[#This Row],[NegotiationID]]&amp;Tabelle13[[#This Row],[MessageID]],ALL_IN_ONE[ExperimentID]&amp;ALL_IN_ONE[NegotiationID]&amp;ALL_IN_ONE[MessageID],ALL_IN_ONE[Gesamt_ID],,0)</f>
        <v>#VALUE!</v>
      </c>
      <c r="C112">
        <v>949</v>
      </c>
      <c r="D112" t="s">
        <v>5378</v>
      </c>
      <c r="E112">
        <v>10453</v>
      </c>
      <c r="F112">
        <v>937</v>
      </c>
      <c r="G112">
        <v>932</v>
      </c>
      <c r="H112" t="s">
        <v>24</v>
      </c>
      <c r="I112" t="str">
        <f t="array" ref="I112">IFERROR(_xlfn.XLOOKUP(Tabelle13[[#This Row],[NegotiationID]]&amp;"FinalAccept",Tabelle13[NegotiationID]&amp;Tabelle13[ActionType],Tabelle13[ActionType],,0),_xlfn.XLOOKUP(Tabelle13[[#This Row],[NegotiationID]]&amp;"FinalReject",Tabelle13[NegotiationID]&amp;Tabelle13[ActionType],Tabelle13[ActionType],,0))</f>
        <v>FinalAccept</v>
      </c>
      <c r="N112">
        <v>211</v>
      </c>
      <c r="O112">
        <v>2216</v>
      </c>
      <c r="P112">
        <v>9</v>
      </c>
      <c r="Q112" s="3" t="s">
        <v>6796</v>
      </c>
    </row>
    <row r="113" ht="15" customHeight="1">
      <c r="A113" t="e">
        <f t="shared" ca="1" si="586"/>
        <v>#VALUE!</v>
      </c>
      <c r="B113" t="e">
        <f t="array" ref="B113" ca="1">_xlfn.XLOOKUP(Tabelle13[[#This Row],[ExperimentID]]&amp;Tabelle13[[#This Row],[NegotiationID]]&amp;Tabelle13[[#This Row],[MessageID]],ALL_IN_ONE[ExperimentID]&amp;ALL_IN_ONE[NegotiationID]&amp;ALL_IN_ONE[MessageID],ALL_IN_ONE[Gesamt_ID],,0)</f>
        <v>#VALUE!</v>
      </c>
      <c r="C113">
        <v>949</v>
      </c>
      <c r="D113" t="s">
        <v>5378</v>
      </c>
      <c r="E113">
        <v>10636</v>
      </c>
      <c r="F113">
        <v>932</v>
      </c>
      <c r="G113">
        <v>937</v>
      </c>
      <c r="H113" t="s">
        <v>20</v>
      </c>
      <c r="I113" t="str">
        <f t="array" ref="I113">IFERROR(_xlfn.XLOOKUP(Tabelle13[[#This Row],[NegotiationID]]&amp;"FinalAccept",Tabelle13[NegotiationID]&amp;Tabelle13[ActionType],Tabelle13[ActionType],,0),_xlfn.XLOOKUP(Tabelle13[[#This Row],[NegotiationID]]&amp;"FinalReject",Tabelle13[NegotiationID]&amp;Tabelle13[ActionType],Tabelle13[ActionType],,0))</f>
        <v>FinalAccept</v>
      </c>
      <c r="J113">
        <v>0.53320000000000001</v>
      </c>
      <c r="K113">
        <v>0.55579999999999996</v>
      </c>
      <c r="L113">
        <v>1.089</v>
      </c>
      <c r="M113">
        <v>0.022599999999999999</v>
      </c>
      <c r="N113">
        <v>52</v>
      </c>
      <c r="O113">
        <v>2216</v>
      </c>
      <c r="P113">
        <v>9</v>
      </c>
      <c r="Q113" s="3" t="s">
        <v>5479</v>
      </c>
    </row>
    <row r="114" ht="14.5" hidden="1">
      <c r="A114" t="e">
        <f t="shared" ca="1" si="586"/>
        <v>#VALUE!</v>
      </c>
      <c r="B114" t="e">
        <f t="array" ref="B114" ca="1">_xlfn.XLOOKUP(Tabelle13[[#This Row],[ExperimentID]]&amp;Tabelle13[[#This Row],[NegotiationID]]&amp;Tabelle13[[#This Row],[MessageID]],ALL_IN_ONE[ExperimentID]&amp;ALL_IN_ONE[NegotiationID]&amp;ALL_IN_ONE[MessageID],ALL_IN_ONE[Gesamt_ID],,0)</f>
        <v>#VALUE!</v>
      </c>
      <c r="C114">
        <v>981</v>
      </c>
      <c r="D114" t="s">
        <v>5378</v>
      </c>
      <c r="E114">
        <v>982</v>
      </c>
      <c r="H114" t="s">
        <v>6019</v>
      </c>
      <c r="I114" t="str">
        <f t="array" ref="I114">IFERROR(_xlfn.XLOOKUP(Tabelle13[[#This Row],[NegotiationID]]&amp;"FinalAccept",Tabelle13[NegotiationID]&amp;Tabelle13[ActionType],Tabelle13[ActionType],,0),_xlfn.XLOOKUP(Tabelle13[[#This Row],[NegotiationID]]&amp;"FinalReject",Tabelle13[NegotiationID]&amp;Tabelle13[ActionType],Tabelle13[ActionType],,0))</f>
        <v>FinalAccept</v>
      </c>
      <c r="N114">
        <v>21</v>
      </c>
      <c r="O114">
        <v>2378</v>
      </c>
      <c r="P114">
        <v>11</v>
      </c>
    </row>
    <row r="115" ht="15" customHeight="1">
      <c r="A115" t="e">
        <f t="shared" ca="1" si="586"/>
        <v>#VALUE!</v>
      </c>
      <c r="B115" t="e">
        <f t="array" ref="B115" ca="1">_xlfn.XLOOKUP(Tabelle13[[#This Row],[ExperimentID]]&amp;Tabelle13[[#This Row],[NegotiationID]]&amp;Tabelle13[[#This Row],[MessageID]],ALL_IN_ONE[ExperimentID]&amp;ALL_IN_ONE[NegotiationID]&amp;ALL_IN_ONE[MessageID],ALL_IN_ONE[Gesamt_ID],,0)</f>
        <v>#VALUE!</v>
      </c>
      <c r="C115">
        <v>981</v>
      </c>
      <c r="D115" t="s">
        <v>5378</v>
      </c>
      <c r="E115">
        <v>9527</v>
      </c>
      <c r="F115">
        <v>969</v>
      </c>
      <c r="G115">
        <v>964</v>
      </c>
      <c r="H115" t="s">
        <v>19</v>
      </c>
      <c r="I115" t="str">
        <f t="array" ref="I115">IFERROR(_xlfn.XLOOKUP(Tabelle13[[#This Row],[NegotiationID]]&amp;"FinalAccept",Tabelle13[NegotiationID]&amp;Tabelle13[ActionType],Tabelle13[ActionType],,0),_xlfn.XLOOKUP(Tabelle13[[#This Row],[NegotiationID]]&amp;"FinalReject",Tabelle13[NegotiationID]&amp;Tabelle13[ActionType],Tabelle13[ActionType],,0))</f>
        <v>FinalAccept</v>
      </c>
      <c r="J115">
        <v>0.65000000000000002</v>
      </c>
      <c r="K115">
        <v>0.071999999999999995</v>
      </c>
      <c r="L115">
        <v>0.72199999999999998</v>
      </c>
      <c r="M115">
        <v>0.57799999999999996</v>
      </c>
      <c r="N115">
        <v>127</v>
      </c>
      <c r="O115">
        <v>2378</v>
      </c>
      <c r="P115">
        <v>11</v>
      </c>
      <c r="Q115" s="3" t="s">
        <v>5480</v>
      </c>
    </row>
    <row r="116" ht="15" customHeight="1">
      <c r="A116" t="e">
        <f t="shared" ca="1" si="586"/>
        <v>#VALUE!</v>
      </c>
      <c r="B116" t="e">
        <f t="array" ref="B116" ca="1">_xlfn.XLOOKUP(Tabelle13[[#This Row],[ExperimentID]]&amp;Tabelle13[[#This Row],[NegotiationID]]&amp;Tabelle13[[#This Row],[MessageID]],ALL_IN_ONE[ExperimentID]&amp;ALL_IN_ONE[NegotiationID]&amp;ALL_IN_ONE[MessageID],ALL_IN_ONE[Gesamt_ID],,0)</f>
        <v>#VALUE!</v>
      </c>
      <c r="C116">
        <v>981</v>
      </c>
      <c r="D116" t="s">
        <v>5378</v>
      </c>
      <c r="E116">
        <v>9986</v>
      </c>
      <c r="F116">
        <v>964</v>
      </c>
      <c r="G116">
        <v>969</v>
      </c>
      <c r="H116" t="s">
        <v>31</v>
      </c>
      <c r="I116" t="str">
        <f t="array" ref="I116">IFERROR(_xlfn.XLOOKUP(Tabelle13[[#This Row],[NegotiationID]]&amp;"FinalAccept",Tabelle13[NegotiationID]&amp;Tabelle13[ActionType],Tabelle13[ActionType],,0),_xlfn.XLOOKUP(Tabelle13[[#This Row],[NegotiationID]]&amp;"FinalReject",Tabelle13[NegotiationID]&amp;Tabelle13[ActionType],Tabelle13[ActionType],,0))</f>
        <v>FinalAccept</v>
      </c>
      <c r="J116">
        <v>0.90549999999999997</v>
      </c>
      <c r="K116">
        <v>0.25430000000000003</v>
      </c>
      <c r="L116">
        <v>1.1597999999999999</v>
      </c>
      <c r="M116">
        <v>0.6512</v>
      </c>
      <c r="N116">
        <v>219</v>
      </c>
      <c r="O116">
        <v>2378</v>
      </c>
      <c r="P116">
        <v>11</v>
      </c>
      <c r="Q116" s="3" t="s">
        <v>5481</v>
      </c>
    </row>
    <row r="117" ht="15" customHeight="1">
      <c r="A117" t="e">
        <f t="shared" ca="1" si="586"/>
        <v>#VALUE!</v>
      </c>
      <c r="B117" t="e">
        <f t="array" ref="B117" ca="1">_xlfn.XLOOKUP(Tabelle13[[#This Row],[ExperimentID]]&amp;Tabelle13[[#This Row],[NegotiationID]]&amp;Tabelle13[[#This Row],[MessageID]],ALL_IN_ONE[ExperimentID]&amp;ALL_IN_ONE[NegotiationID]&amp;ALL_IN_ONE[MessageID],ALL_IN_ONE[Gesamt_ID],,0)</f>
        <v>#VALUE!</v>
      </c>
      <c r="C117">
        <v>981</v>
      </c>
      <c r="D117" t="s">
        <v>5378</v>
      </c>
      <c r="E117">
        <v>10065</v>
      </c>
      <c r="F117">
        <v>969</v>
      </c>
      <c r="G117">
        <v>964</v>
      </c>
      <c r="H117" t="s">
        <v>31</v>
      </c>
      <c r="I117" t="str">
        <f t="array" ref="I117">IFERROR(_xlfn.XLOOKUP(Tabelle13[[#This Row],[NegotiationID]]&amp;"FinalAccept",Tabelle13[NegotiationID]&amp;Tabelle13[ActionType],Tabelle13[ActionType],,0),_xlfn.XLOOKUP(Tabelle13[[#This Row],[NegotiationID]]&amp;"FinalReject",Tabelle13[NegotiationID]&amp;Tabelle13[ActionType],Tabelle13[ActionType],,0))</f>
        <v>FinalAccept</v>
      </c>
      <c r="J117">
        <v>0.89800000000000002</v>
      </c>
      <c r="K117">
        <v>0.23849999999999999</v>
      </c>
      <c r="L117">
        <v>1.1365000000000001</v>
      </c>
      <c r="M117">
        <v>0.65949999999999998</v>
      </c>
      <c r="N117">
        <v>482</v>
      </c>
      <c r="O117">
        <v>2378</v>
      </c>
      <c r="P117">
        <v>11</v>
      </c>
      <c r="Q117" s="3" t="s">
        <v>5482</v>
      </c>
    </row>
    <row r="118" ht="15" customHeight="1">
      <c r="A118" t="e">
        <f t="shared" ca="1" si="586"/>
        <v>#VALUE!</v>
      </c>
      <c r="B118" t="e">
        <f t="array" ref="B118" ca="1">_xlfn.XLOOKUP(Tabelle13[[#This Row],[ExperimentID]]&amp;Tabelle13[[#This Row],[NegotiationID]]&amp;Tabelle13[[#This Row],[MessageID]],ALL_IN_ONE[ExperimentID]&amp;ALL_IN_ONE[NegotiationID]&amp;ALL_IN_ONE[MessageID],ALL_IN_ONE[Gesamt_ID],,0)</f>
        <v>#VALUE!</v>
      </c>
      <c r="C118">
        <v>981</v>
      </c>
      <c r="D118" t="s">
        <v>5378</v>
      </c>
      <c r="E118">
        <v>10081</v>
      </c>
      <c r="F118">
        <v>964</v>
      </c>
      <c r="G118">
        <v>969</v>
      </c>
      <c r="H118" t="s">
        <v>31</v>
      </c>
      <c r="I118" t="str">
        <f t="array" ref="I118">IFERROR(_xlfn.XLOOKUP(Tabelle13[[#This Row],[NegotiationID]]&amp;"FinalAccept",Tabelle13[NegotiationID]&amp;Tabelle13[ActionType],Tabelle13[ActionType],,0),_xlfn.XLOOKUP(Tabelle13[[#This Row],[NegotiationID]]&amp;"FinalReject",Tabelle13[NegotiationID]&amp;Tabelle13[ActionType],Tabelle13[ActionType],,0))</f>
        <v>FinalAccept</v>
      </c>
      <c r="J118">
        <v>0.69850000000000001</v>
      </c>
      <c r="K118">
        <v>0.47120000000000001</v>
      </c>
      <c r="L118">
        <v>1.1697</v>
      </c>
      <c r="M118">
        <v>0.2273</v>
      </c>
      <c r="N118">
        <v>162</v>
      </c>
      <c r="O118">
        <v>2378</v>
      </c>
      <c r="P118">
        <v>11</v>
      </c>
      <c r="Q118" s="3" t="s">
        <v>5483</v>
      </c>
    </row>
    <row r="119" ht="15" customHeight="1">
      <c r="A119" t="e">
        <f t="shared" ca="1" si="586"/>
        <v>#VALUE!</v>
      </c>
      <c r="B119" t="e">
        <f t="array" ref="B119" ca="1">_xlfn.XLOOKUP(Tabelle13[[#This Row],[ExperimentID]]&amp;Tabelle13[[#This Row],[NegotiationID]]&amp;Tabelle13[[#This Row],[MessageID]],ALL_IN_ONE[ExperimentID]&amp;ALL_IN_ONE[NegotiationID]&amp;ALL_IN_ONE[MessageID],ALL_IN_ONE[Gesamt_ID],,0)</f>
        <v>#VALUE!</v>
      </c>
      <c r="C119">
        <v>981</v>
      </c>
      <c r="D119" t="s">
        <v>5378</v>
      </c>
      <c r="E119">
        <v>10188</v>
      </c>
      <c r="F119">
        <v>969</v>
      </c>
      <c r="G119">
        <v>964</v>
      </c>
      <c r="H119" t="s">
        <v>31</v>
      </c>
      <c r="I119" t="str">
        <f t="array" ref="I119">IFERROR(_xlfn.XLOOKUP(Tabelle13[[#This Row],[NegotiationID]]&amp;"FinalAccept",Tabelle13[NegotiationID]&amp;Tabelle13[ActionType],Tabelle13[ActionType],,0),_xlfn.XLOOKUP(Tabelle13[[#This Row],[NegotiationID]]&amp;"FinalReject",Tabelle13[NegotiationID]&amp;Tabelle13[ActionType],Tabelle13[ActionType],,0))</f>
        <v>FinalAccept</v>
      </c>
      <c r="J119">
        <v>0.75960000000000005</v>
      </c>
      <c r="K119">
        <v>0.2152</v>
      </c>
      <c r="L119">
        <v>0.9748</v>
      </c>
      <c r="M119">
        <v>0.5444</v>
      </c>
      <c r="N119">
        <v>362</v>
      </c>
      <c r="O119">
        <v>2378</v>
      </c>
      <c r="P119">
        <v>11</v>
      </c>
      <c r="Q119" s="3" t="s">
        <v>5484</v>
      </c>
    </row>
    <row r="120" ht="15" customHeight="1">
      <c r="A120" t="e">
        <f t="shared" ca="1" si="586"/>
        <v>#VALUE!</v>
      </c>
      <c r="B120" t="e">
        <f t="array" ref="B120" ca="1">_xlfn.XLOOKUP(Tabelle13[[#This Row],[ExperimentID]]&amp;Tabelle13[[#This Row],[NegotiationID]]&amp;Tabelle13[[#This Row],[MessageID]],ALL_IN_ONE[ExperimentID]&amp;ALL_IN_ONE[NegotiationID]&amp;ALL_IN_ONE[MessageID],ALL_IN_ONE[Gesamt_ID],,0)</f>
        <v>#VALUE!</v>
      </c>
      <c r="C120">
        <v>981</v>
      </c>
      <c r="D120" t="s">
        <v>5378</v>
      </c>
      <c r="E120">
        <v>10207</v>
      </c>
      <c r="F120">
        <v>964</v>
      </c>
      <c r="G120">
        <v>969</v>
      </c>
      <c r="H120" t="s">
        <v>31</v>
      </c>
      <c r="I120" t="str">
        <f t="array" ref="I120">IFERROR(_xlfn.XLOOKUP(Tabelle13[[#This Row],[NegotiationID]]&amp;"FinalAccept",Tabelle13[NegotiationID]&amp;Tabelle13[ActionType],Tabelle13[ActionType],,0),_xlfn.XLOOKUP(Tabelle13[[#This Row],[NegotiationID]]&amp;"FinalReject",Tabelle13[NegotiationID]&amp;Tabelle13[ActionType],Tabelle13[ActionType],,0))</f>
        <v>FinalAccept</v>
      </c>
      <c r="J120">
        <v>0.57999999999999996</v>
      </c>
      <c r="K120">
        <v>0.57320000000000004</v>
      </c>
      <c r="L120">
        <v>1.1532</v>
      </c>
      <c r="M120">
        <v>0.0067999999999999996</v>
      </c>
      <c r="N120">
        <v>194</v>
      </c>
      <c r="O120">
        <v>2378</v>
      </c>
      <c r="P120">
        <v>11</v>
      </c>
      <c r="Q120" s="3" t="s">
        <v>5485</v>
      </c>
    </row>
    <row r="121" ht="15" customHeight="1">
      <c r="A121" t="e">
        <f t="shared" ca="1" si="586"/>
        <v>#VALUE!</v>
      </c>
      <c r="B121" t="e">
        <f t="array" ref="B121" ca="1">_xlfn.XLOOKUP(Tabelle13[[#This Row],[ExperimentID]]&amp;Tabelle13[[#This Row],[NegotiationID]]&amp;Tabelle13[[#This Row],[MessageID]],ALL_IN_ONE[ExperimentID]&amp;ALL_IN_ONE[NegotiationID]&amp;ALL_IN_ONE[MessageID],ALL_IN_ONE[Gesamt_ID],,0)</f>
        <v>#VALUE!</v>
      </c>
      <c r="C121">
        <v>981</v>
      </c>
      <c r="D121" t="s">
        <v>5378</v>
      </c>
      <c r="E121">
        <v>10380</v>
      </c>
      <c r="F121">
        <v>969</v>
      </c>
      <c r="G121">
        <v>964</v>
      </c>
      <c r="H121" t="s">
        <v>31</v>
      </c>
      <c r="I121" t="str">
        <f t="array" ref="I121">IFERROR(_xlfn.XLOOKUP(Tabelle13[[#This Row],[NegotiationID]]&amp;"FinalAccept",Tabelle13[NegotiationID]&amp;Tabelle13[ActionType],Tabelle13[ActionType],,0),_xlfn.XLOOKUP(Tabelle13[[#This Row],[NegotiationID]]&amp;"FinalReject",Tabelle13[NegotiationID]&amp;Tabelle13[ActionType],Tabelle13[ActionType],,0))</f>
        <v>FinalAccept</v>
      </c>
      <c r="J121">
        <v>0.69520000000000004</v>
      </c>
      <c r="K121">
        <v>0.3952</v>
      </c>
      <c r="L121">
        <v>1.0904</v>
      </c>
      <c r="M121">
        <v>0.29999999999999999</v>
      </c>
      <c r="N121">
        <v>294</v>
      </c>
      <c r="O121">
        <v>2378</v>
      </c>
      <c r="P121">
        <v>11</v>
      </c>
      <c r="Q121" s="3" t="s">
        <v>5486</v>
      </c>
    </row>
    <row r="122" ht="15" customHeight="1">
      <c r="A122" t="e">
        <f t="shared" ca="1" si="586"/>
        <v>#VALUE!</v>
      </c>
      <c r="B122" t="e">
        <f t="array" ref="B122" ca="1">_xlfn.XLOOKUP(Tabelle13[[#This Row],[ExperimentID]]&amp;Tabelle13[[#This Row],[NegotiationID]]&amp;Tabelle13[[#This Row],[MessageID]],ALL_IN_ONE[ExperimentID]&amp;ALL_IN_ONE[NegotiationID]&amp;ALL_IN_ONE[MessageID],ALL_IN_ONE[Gesamt_ID],,0)</f>
        <v>#VALUE!</v>
      </c>
      <c r="C122">
        <v>981</v>
      </c>
      <c r="D122" t="s">
        <v>5378</v>
      </c>
      <c r="E122">
        <v>10556</v>
      </c>
      <c r="F122">
        <v>964</v>
      </c>
      <c r="G122">
        <v>969</v>
      </c>
      <c r="H122" t="s">
        <v>31</v>
      </c>
      <c r="I122" t="str">
        <f t="array" ref="I122">IFERROR(_xlfn.XLOOKUP(Tabelle13[[#This Row],[NegotiationID]]&amp;"FinalAccept",Tabelle13[NegotiationID]&amp;Tabelle13[ActionType],Tabelle13[ActionType],,0),_xlfn.XLOOKUP(Tabelle13[[#This Row],[NegotiationID]]&amp;"FinalReject",Tabelle13[NegotiationID]&amp;Tabelle13[ActionType],Tabelle13[ActionType],,0))</f>
        <v>FinalAccept</v>
      </c>
      <c r="J122">
        <v>0.54820000000000002</v>
      </c>
      <c r="K122">
        <v>0.55479999999999996</v>
      </c>
      <c r="L122">
        <v>1.103</v>
      </c>
      <c r="M122">
        <v>0.0066</v>
      </c>
      <c r="N122">
        <v>145</v>
      </c>
      <c r="O122">
        <v>2378</v>
      </c>
      <c r="P122">
        <v>11</v>
      </c>
      <c r="Q122" s="3" t="s">
        <v>5487</v>
      </c>
    </row>
    <row r="123" ht="15" customHeight="1">
      <c r="A123" t="e">
        <f t="shared" ca="1" si="586"/>
        <v>#VALUE!</v>
      </c>
      <c r="B123" t="e">
        <f t="array" ref="B123" ca="1">_xlfn.XLOOKUP(Tabelle13[[#This Row],[ExperimentID]]&amp;Tabelle13[[#This Row],[NegotiationID]]&amp;Tabelle13[[#This Row],[MessageID]],ALL_IN_ONE[ExperimentID]&amp;ALL_IN_ONE[NegotiationID]&amp;ALL_IN_ONE[MessageID],ALL_IN_ONE[Gesamt_ID],,0)</f>
        <v>#VALUE!</v>
      </c>
      <c r="C123">
        <v>981</v>
      </c>
      <c r="D123" t="s">
        <v>5378</v>
      </c>
      <c r="E123">
        <v>10685</v>
      </c>
      <c r="F123">
        <v>969</v>
      </c>
      <c r="G123">
        <v>964</v>
      </c>
      <c r="H123" t="s">
        <v>31</v>
      </c>
      <c r="I123" t="str">
        <f t="array" ref="I123">IFERROR(_xlfn.XLOOKUP(Tabelle13[[#This Row],[NegotiationID]]&amp;"FinalAccept",Tabelle13[NegotiationID]&amp;Tabelle13[ActionType],Tabelle13[ActionType],,0),_xlfn.XLOOKUP(Tabelle13[[#This Row],[NegotiationID]]&amp;"FinalReject",Tabelle13[NegotiationID]&amp;Tabelle13[ActionType],Tabelle13[ActionType],,0))</f>
        <v>FinalAccept</v>
      </c>
      <c r="J123">
        <v>0.65780000000000005</v>
      </c>
      <c r="K123">
        <v>0.41470000000000001</v>
      </c>
      <c r="L123">
        <v>1.0725</v>
      </c>
      <c r="M123">
        <v>0.24310000000000001</v>
      </c>
      <c r="N123">
        <v>354</v>
      </c>
      <c r="O123">
        <v>2378</v>
      </c>
      <c r="P123">
        <v>11</v>
      </c>
      <c r="Q123" s="3" t="s">
        <v>5488</v>
      </c>
    </row>
    <row r="124" ht="15" customHeight="1">
      <c r="A124" t="e">
        <f t="shared" ca="1" si="586"/>
        <v>#VALUE!</v>
      </c>
      <c r="B124" t="e">
        <f t="array" ref="B124" ca="1">_xlfn.XLOOKUP(Tabelle13[[#This Row],[ExperimentID]]&amp;Tabelle13[[#This Row],[NegotiationID]]&amp;Tabelle13[[#This Row],[MessageID]],ALL_IN_ONE[ExperimentID]&amp;ALL_IN_ONE[NegotiationID]&amp;ALL_IN_ONE[MessageID],ALL_IN_ONE[Gesamt_ID],,0)</f>
        <v>#VALUE!</v>
      </c>
      <c r="C124">
        <v>981</v>
      </c>
      <c r="D124" t="s">
        <v>5378</v>
      </c>
      <c r="E124">
        <v>10873</v>
      </c>
      <c r="F124">
        <v>964</v>
      </c>
      <c r="G124">
        <v>969</v>
      </c>
      <c r="H124" t="s">
        <v>20</v>
      </c>
      <c r="I124" t="str">
        <f t="array" ref="I124">IFERROR(_xlfn.XLOOKUP(Tabelle13[[#This Row],[NegotiationID]]&amp;"FinalAccept",Tabelle13[NegotiationID]&amp;Tabelle13[ActionType],Tabelle13[ActionType],,0),_xlfn.XLOOKUP(Tabelle13[[#This Row],[NegotiationID]]&amp;"FinalReject",Tabelle13[NegotiationID]&amp;Tabelle13[ActionType],Tabelle13[ActionType],,0))</f>
        <v>FinalAccept</v>
      </c>
      <c r="J124">
        <v>0.41470000000000001</v>
      </c>
      <c r="K124">
        <v>0.65780000000000005</v>
      </c>
      <c r="L124">
        <v>1.0725</v>
      </c>
      <c r="M124">
        <v>0.24310000000000001</v>
      </c>
      <c r="N124">
        <v>18</v>
      </c>
      <c r="O124">
        <v>2378</v>
      </c>
      <c r="P124">
        <v>11</v>
      </c>
      <c r="Q124" s="3" t="s">
        <v>5489</v>
      </c>
    </row>
    <row r="125" ht="14.5" hidden="1">
      <c r="A125" t="e">
        <f t="shared" ca="1" si="586"/>
        <v>#VALUE!</v>
      </c>
      <c r="B125" t="e">
        <f t="array" ref="B125" ca="1">_xlfn.XLOOKUP(Tabelle13[[#This Row],[ExperimentID]]&amp;Tabelle13[[#This Row],[NegotiationID]]&amp;Tabelle13[[#This Row],[MessageID]],ALL_IN_ONE[ExperimentID]&amp;ALL_IN_ONE[NegotiationID]&amp;ALL_IN_ONE[MessageID],ALL_IN_ONE[Gesamt_ID],,0)</f>
        <v>#VALUE!</v>
      </c>
      <c r="C125">
        <v>1013</v>
      </c>
      <c r="D125" t="s">
        <v>5378</v>
      </c>
      <c r="E125">
        <v>1014</v>
      </c>
      <c r="H125" t="s">
        <v>6019</v>
      </c>
      <c r="I125" t="str">
        <f t="array" ref="I125">IFERROR(_xlfn.XLOOKUP(Tabelle13[[#This Row],[NegotiationID]]&amp;"FinalAccept",Tabelle13[NegotiationID]&amp;Tabelle13[ActionType],Tabelle13[ActionType],,0),_xlfn.XLOOKUP(Tabelle13[[#This Row],[NegotiationID]]&amp;"FinalReject",Tabelle13[NegotiationID]&amp;Tabelle13[ActionType],Tabelle13[ActionType],,0))</f>
        <v>FinalAccept</v>
      </c>
      <c r="N125">
        <v>21</v>
      </c>
      <c r="O125">
        <v>2240</v>
      </c>
      <c r="P125">
        <v>11</v>
      </c>
    </row>
    <row r="126" ht="15" customHeight="1">
      <c r="A126" t="e">
        <f t="shared" ca="1" si="586"/>
        <v>#VALUE!</v>
      </c>
      <c r="B126" t="e">
        <f t="array" ref="B126" ca="1">_xlfn.XLOOKUP(Tabelle13[[#This Row],[ExperimentID]]&amp;Tabelle13[[#This Row],[NegotiationID]]&amp;Tabelle13[[#This Row],[MessageID]],ALL_IN_ONE[ExperimentID]&amp;ALL_IN_ONE[NegotiationID]&amp;ALL_IN_ONE[MessageID],ALL_IN_ONE[Gesamt_ID],,0)</f>
        <v>#VALUE!</v>
      </c>
      <c r="C126">
        <v>1013</v>
      </c>
      <c r="D126" t="s">
        <v>5378</v>
      </c>
      <c r="E126">
        <v>9577</v>
      </c>
      <c r="F126">
        <v>1001</v>
      </c>
      <c r="G126">
        <v>996</v>
      </c>
      <c r="H126" t="s">
        <v>158</v>
      </c>
      <c r="I126" t="str">
        <f t="array" ref="I126">IFERROR(_xlfn.XLOOKUP(Tabelle13[[#This Row],[NegotiationID]]&amp;"FinalAccept",Tabelle13[NegotiationID]&amp;Tabelle13[ActionType],Tabelle13[ActionType],,0),_xlfn.XLOOKUP(Tabelle13[[#This Row],[NegotiationID]]&amp;"FinalReject",Tabelle13[NegotiationID]&amp;Tabelle13[ActionType],Tabelle13[ActionType],,0))</f>
        <v>FinalAccept</v>
      </c>
      <c r="J126">
        <v>1</v>
      </c>
      <c r="K126">
        <v>1</v>
      </c>
      <c r="L126">
        <v>2</v>
      </c>
      <c r="M126">
        <v>0</v>
      </c>
      <c r="N126">
        <v>150</v>
      </c>
      <c r="O126">
        <v>2240</v>
      </c>
      <c r="P126">
        <v>11</v>
      </c>
      <c r="Q126" s="3" t="s">
        <v>5490</v>
      </c>
    </row>
    <row r="127" ht="15" customHeight="1">
      <c r="A127" t="e">
        <f t="shared" ca="1" si="586"/>
        <v>#VALUE!</v>
      </c>
      <c r="B127" t="e">
        <f t="array" ref="B127" ca="1">_xlfn.XLOOKUP(Tabelle13[[#This Row],[ExperimentID]]&amp;Tabelle13[[#This Row],[NegotiationID]]&amp;Tabelle13[[#This Row],[MessageID]],ALL_IN_ONE[ExperimentID]&amp;ALL_IN_ONE[NegotiationID]&amp;ALL_IN_ONE[MessageID],ALL_IN_ONE[Gesamt_ID],,0)</f>
        <v>#VALUE!</v>
      </c>
      <c r="C127">
        <v>1013</v>
      </c>
      <c r="D127" t="s">
        <v>5378</v>
      </c>
      <c r="E127">
        <v>9911</v>
      </c>
      <c r="F127">
        <v>996</v>
      </c>
      <c r="G127">
        <v>1001</v>
      </c>
      <c r="H127" t="s">
        <v>31</v>
      </c>
      <c r="I127" t="str">
        <f t="array" ref="I127">IFERROR(_xlfn.XLOOKUP(Tabelle13[[#This Row],[NegotiationID]]&amp;"FinalAccept",Tabelle13[NegotiationID]&amp;Tabelle13[ActionType],Tabelle13[ActionType],,0),_xlfn.XLOOKUP(Tabelle13[[#This Row],[NegotiationID]]&amp;"FinalReject",Tabelle13[NegotiationID]&amp;Tabelle13[ActionType],Tabelle13[ActionType],,0))</f>
        <v>FinalAccept</v>
      </c>
      <c r="J127">
        <v>1</v>
      </c>
      <c r="K127">
        <v>0.84530000000000005</v>
      </c>
      <c r="L127">
        <v>1.8452999999999999</v>
      </c>
      <c r="M127">
        <v>0.1547</v>
      </c>
      <c r="N127">
        <v>145</v>
      </c>
      <c r="O127">
        <v>2240</v>
      </c>
      <c r="P127">
        <v>11</v>
      </c>
      <c r="Q127" s="3" t="s">
        <v>5491</v>
      </c>
    </row>
    <row r="128" ht="15" customHeight="1">
      <c r="A128" t="e">
        <f t="shared" ca="1" si="586"/>
        <v>#VALUE!</v>
      </c>
      <c r="B128" t="e">
        <f t="array" ref="B128" ca="1">_xlfn.XLOOKUP(Tabelle13[[#This Row],[ExperimentID]]&amp;Tabelle13[[#This Row],[NegotiationID]]&amp;Tabelle13[[#This Row],[MessageID]],ALL_IN_ONE[ExperimentID]&amp;ALL_IN_ONE[NegotiationID]&amp;ALL_IN_ONE[MessageID],ALL_IN_ONE[Gesamt_ID],,0)</f>
        <v>#VALUE!</v>
      </c>
      <c r="C128">
        <v>1013</v>
      </c>
      <c r="D128" t="s">
        <v>5378</v>
      </c>
      <c r="E128">
        <v>10245</v>
      </c>
      <c r="F128">
        <v>1001</v>
      </c>
      <c r="G128">
        <v>996</v>
      </c>
      <c r="H128" t="s">
        <v>31</v>
      </c>
      <c r="I128" t="str">
        <f t="array" ref="I128">IFERROR(_xlfn.XLOOKUP(Tabelle13[[#This Row],[NegotiationID]]&amp;"FinalAccept",Tabelle13[NegotiationID]&amp;Tabelle13[ActionType],Tabelle13[ActionType],,0),_xlfn.XLOOKUP(Tabelle13[[#This Row],[NegotiationID]]&amp;"FinalReject",Tabelle13[NegotiationID]&amp;Tabelle13[ActionType],Tabelle13[ActionType],,0))</f>
        <v>FinalAccept</v>
      </c>
      <c r="J128">
        <v>1</v>
      </c>
      <c r="K128">
        <v>0.71799999999999997</v>
      </c>
      <c r="L128">
        <v>1.718</v>
      </c>
      <c r="M128">
        <v>0.28199999999999997</v>
      </c>
      <c r="N128">
        <v>190</v>
      </c>
      <c r="O128">
        <v>2240</v>
      </c>
      <c r="P128">
        <v>11</v>
      </c>
      <c r="Q128" s="3" t="s">
        <v>5492</v>
      </c>
    </row>
    <row r="129" ht="15" customHeight="1">
      <c r="A129" t="e">
        <f t="shared" ca="1" si="586"/>
        <v>#VALUE!</v>
      </c>
      <c r="B129" t="e">
        <f t="array" ref="B129" ca="1">_xlfn.XLOOKUP(Tabelle13[[#This Row],[ExperimentID]]&amp;Tabelle13[[#This Row],[NegotiationID]]&amp;Tabelle13[[#This Row],[MessageID]],ALL_IN_ONE[ExperimentID]&amp;ALL_IN_ONE[NegotiationID]&amp;ALL_IN_ONE[MessageID],ALL_IN_ONE[Gesamt_ID],,0)</f>
        <v>#VALUE!</v>
      </c>
      <c r="C129">
        <v>1013</v>
      </c>
      <c r="D129" t="s">
        <v>5378</v>
      </c>
      <c r="E129">
        <v>10447</v>
      </c>
      <c r="F129">
        <v>996</v>
      </c>
      <c r="G129">
        <v>1001</v>
      </c>
      <c r="H129" t="s">
        <v>31</v>
      </c>
      <c r="I129" t="str">
        <f t="array" ref="I129">IFERROR(_xlfn.XLOOKUP(Tabelle13[[#This Row],[NegotiationID]]&amp;"FinalAccept",Tabelle13[NegotiationID]&amp;Tabelle13[ActionType],Tabelle13[ActionType],,0),_xlfn.XLOOKUP(Tabelle13[[#This Row],[NegotiationID]]&amp;"FinalReject",Tabelle13[NegotiationID]&amp;Tabelle13[ActionType],Tabelle13[ActionType],,0))</f>
        <v>FinalAccept</v>
      </c>
      <c r="J129">
        <v>0.92500000000000004</v>
      </c>
      <c r="K129">
        <v>0.65900000000000003</v>
      </c>
      <c r="L129">
        <v>1.5840000000000001</v>
      </c>
      <c r="M129">
        <v>0.26600000000000001</v>
      </c>
      <c r="N129">
        <v>244</v>
      </c>
      <c r="O129">
        <v>2240</v>
      </c>
      <c r="P129">
        <v>11</v>
      </c>
      <c r="Q129" s="3" t="s">
        <v>5493</v>
      </c>
    </row>
    <row r="130" ht="15" customHeight="1">
      <c r="A130" t="e">
        <f t="shared" ref="A130:A166" ca="1" si="587">MID(CELL("Dateiname",$A$1),FIND("]",CELL("Dateiname",$A$1))+1,31)</f>
        <v>#VALUE!</v>
      </c>
      <c r="B130" t="e">
        <f t="array" ref="B130" ca="1">_xlfn.XLOOKUP(Tabelle13[[#This Row],[ExperimentID]]&amp;Tabelle13[[#This Row],[NegotiationID]]&amp;Tabelle13[[#This Row],[MessageID]],ALL_IN_ONE[ExperimentID]&amp;ALL_IN_ONE[NegotiationID]&amp;ALL_IN_ONE[MessageID],ALL_IN_ONE[Gesamt_ID],,0)</f>
        <v>#VALUE!</v>
      </c>
      <c r="C130">
        <v>1013</v>
      </c>
      <c r="D130" t="s">
        <v>5378</v>
      </c>
      <c r="E130">
        <v>10607</v>
      </c>
      <c r="F130">
        <v>1001</v>
      </c>
      <c r="G130">
        <v>996</v>
      </c>
      <c r="H130" t="s">
        <v>31</v>
      </c>
      <c r="I130" t="str">
        <f t="array" ref="I130">IFERROR(_xlfn.XLOOKUP(Tabelle13[[#This Row],[NegotiationID]]&amp;"FinalAccept",Tabelle13[NegotiationID]&amp;Tabelle13[ActionType],Tabelle13[ActionType],,0),_xlfn.XLOOKUP(Tabelle13[[#This Row],[NegotiationID]]&amp;"FinalReject",Tabelle13[NegotiationID]&amp;Tabelle13[ActionType],Tabelle13[ActionType],,0))</f>
        <v>FinalAccept</v>
      </c>
      <c r="J130">
        <v>0.87590000000000001</v>
      </c>
      <c r="K130">
        <v>0.498</v>
      </c>
      <c r="L130">
        <v>1.3738999999999999</v>
      </c>
      <c r="M130">
        <v>0.37790000000000001</v>
      </c>
      <c r="N130">
        <v>457</v>
      </c>
      <c r="O130">
        <v>2240</v>
      </c>
      <c r="P130">
        <v>11</v>
      </c>
      <c r="Q130" s="3" t="s">
        <v>5494</v>
      </c>
    </row>
    <row r="131" ht="15" customHeight="1">
      <c r="A131" t="e">
        <f t="shared" ca="1" si="587"/>
        <v>#VALUE!</v>
      </c>
      <c r="B131" t="e">
        <f t="array" ref="B131" ca="1">_xlfn.XLOOKUP(Tabelle13[[#This Row],[ExperimentID]]&amp;Tabelle13[[#This Row],[NegotiationID]]&amp;Tabelle13[[#This Row],[MessageID]],ALL_IN_ONE[ExperimentID]&amp;ALL_IN_ONE[NegotiationID]&amp;ALL_IN_ONE[MessageID],ALL_IN_ONE[Gesamt_ID],,0)</f>
        <v>#VALUE!</v>
      </c>
      <c r="C131">
        <v>1013</v>
      </c>
      <c r="D131" t="s">
        <v>5378</v>
      </c>
      <c r="E131">
        <v>11104</v>
      </c>
      <c r="F131">
        <v>996</v>
      </c>
      <c r="G131">
        <v>1001</v>
      </c>
      <c r="H131" t="s">
        <v>31</v>
      </c>
      <c r="I131" t="str">
        <f t="array" ref="I131">IFERROR(_xlfn.XLOOKUP(Tabelle13[[#This Row],[NegotiationID]]&amp;"FinalAccept",Tabelle13[NegotiationID]&amp;Tabelle13[ActionType],Tabelle13[ActionType],,0),_xlfn.XLOOKUP(Tabelle13[[#This Row],[NegotiationID]]&amp;"FinalReject",Tabelle13[NegotiationID]&amp;Tabelle13[ActionType],Tabelle13[ActionType],,0))</f>
        <v>FinalAccept</v>
      </c>
      <c r="J131">
        <v>0.498</v>
      </c>
      <c r="K131">
        <v>0.64910000000000001</v>
      </c>
      <c r="L131">
        <v>1.1471</v>
      </c>
      <c r="M131">
        <v>0.15110000000000001</v>
      </c>
      <c r="N131">
        <v>272</v>
      </c>
      <c r="O131">
        <v>2240</v>
      </c>
      <c r="P131">
        <v>11</v>
      </c>
      <c r="Q131" s="3" t="s">
        <v>5495</v>
      </c>
    </row>
    <row r="132" ht="15" customHeight="1">
      <c r="A132" t="e">
        <f t="shared" ca="1" si="587"/>
        <v>#VALUE!</v>
      </c>
      <c r="B132" t="e">
        <f t="array" ref="B132" ca="1">_xlfn.XLOOKUP(Tabelle13[[#This Row],[ExperimentID]]&amp;Tabelle13[[#This Row],[NegotiationID]]&amp;Tabelle13[[#This Row],[MessageID]],ALL_IN_ONE[ExperimentID]&amp;ALL_IN_ONE[NegotiationID]&amp;ALL_IN_ONE[MessageID],ALL_IN_ONE[Gesamt_ID],,0)</f>
        <v>#VALUE!</v>
      </c>
      <c r="C132">
        <v>1013</v>
      </c>
      <c r="D132" t="s">
        <v>5378</v>
      </c>
      <c r="E132">
        <v>11317</v>
      </c>
      <c r="F132">
        <v>1001</v>
      </c>
      <c r="G132">
        <v>996</v>
      </c>
      <c r="H132" t="s">
        <v>31</v>
      </c>
      <c r="I132" t="str">
        <f t="array" ref="I132">IFERROR(_xlfn.XLOOKUP(Tabelle13[[#This Row],[NegotiationID]]&amp;"FinalAccept",Tabelle13[NegotiationID]&amp;Tabelle13[ActionType],Tabelle13[ActionType],,0),_xlfn.XLOOKUP(Tabelle13[[#This Row],[NegotiationID]]&amp;"FinalReject",Tabelle13[NegotiationID]&amp;Tabelle13[ActionType],Tabelle13[ActionType],,0))</f>
        <v>FinalAccept</v>
      </c>
      <c r="J132">
        <v>0.87590000000000001</v>
      </c>
      <c r="K132">
        <v>0.25800000000000001</v>
      </c>
      <c r="L132">
        <v>1.1338999999999999</v>
      </c>
      <c r="M132">
        <v>0.6179</v>
      </c>
      <c r="N132">
        <v>235</v>
      </c>
      <c r="O132">
        <v>2240</v>
      </c>
      <c r="P132">
        <v>11</v>
      </c>
      <c r="Q132" s="3" t="s">
        <v>5496</v>
      </c>
    </row>
    <row r="133" ht="15" customHeight="1">
      <c r="A133" t="e">
        <f t="shared" ca="1" si="587"/>
        <v>#VALUE!</v>
      </c>
      <c r="B133" t="e">
        <f t="array" ref="B133" ca="1">_xlfn.XLOOKUP(Tabelle13[[#This Row],[ExperimentID]]&amp;Tabelle13[[#This Row],[NegotiationID]]&amp;Tabelle13[[#This Row],[MessageID]],ALL_IN_ONE[ExperimentID]&amp;ALL_IN_ONE[NegotiationID]&amp;ALL_IN_ONE[MessageID],ALL_IN_ONE[Gesamt_ID],,0)</f>
        <v>#VALUE!</v>
      </c>
      <c r="C133">
        <v>1013</v>
      </c>
      <c r="D133" t="s">
        <v>5378</v>
      </c>
      <c r="E133">
        <v>11431</v>
      </c>
      <c r="F133">
        <v>996</v>
      </c>
      <c r="G133">
        <v>1001</v>
      </c>
      <c r="H133" t="s">
        <v>31</v>
      </c>
      <c r="I133" t="str">
        <f t="array" ref="I133">IFERROR(_xlfn.XLOOKUP(Tabelle13[[#This Row],[NegotiationID]]&amp;"FinalAccept",Tabelle13[NegotiationID]&amp;Tabelle13[ActionType],Tabelle13[ActionType],,0),_xlfn.XLOOKUP(Tabelle13[[#This Row],[NegotiationID]]&amp;"FinalReject",Tabelle13[NegotiationID]&amp;Tabelle13[ActionType],Tabelle13[ActionType],,0))</f>
        <v>FinalAccept</v>
      </c>
      <c r="J133">
        <v>0.45000000000000001</v>
      </c>
      <c r="K133">
        <v>0.29909999999999998</v>
      </c>
      <c r="L133">
        <v>0.74909999999999999</v>
      </c>
      <c r="M133">
        <v>0.15090000000000001</v>
      </c>
      <c r="N133">
        <v>289</v>
      </c>
      <c r="O133">
        <v>2240</v>
      </c>
      <c r="P133">
        <v>11</v>
      </c>
      <c r="Q133" s="3" t="s">
        <v>5497</v>
      </c>
    </row>
    <row r="134" ht="15" customHeight="1">
      <c r="A134" t="e">
        <f t="shared" ca="1" si="587"/>
        <v>#VALUE!</v>
      </c>
      <c r="B134" t="e">
        <f t="array" ref="B134" ca="1">_xlfn.XLOOKUP(Tabelle13[[#This Row],[ExperimentID]]&amp;Tabelle13[[#This Row],[NegotiationID]]&amp;Tabelle13[[#This Row],[MessageID]],ALL_IN_ONE[ExperimentID]&amp;ALL_IN_ONE[NegotiationID]&amp;ALL_IN_ONE[MessageID],ALL_IN_ONE[Gesamt_ID],,0)</f>
        <v>#VALUE!</v>
      </c>
      <c r="C134">
        <v>1013</v>
      </c>
      <c r="D134" t="s">
        <v>5378</v>
      </c>
      <c r="E134">
        <v>11438</v>
      </c>
      <c r="F134">
        <v>1001</v>
      </c>
      <c r="G134">
        <v>996</v>
      </c>
      <c r="H134" t="s">
        <v>31</v>
      </c>
      <c r="I134" t="str">
        <f t="array" ref="I134">IFERROR(_xlfn.XLOOKUP(Tabelle13[[#This Row],[NegotiationID]]&amp;"FinalAccept",Tabelle13[NegotiationID]&amp;Tabelle13[ActionType],Tabelle13[ActionType],,0),_xlfn.XLOOKUP(Tabelle13[[#This Row],[NegotiationID]]&amp;"FinalReject",Tabelle13[NegotiationID]&amp;Tabelle13[ActionType],Tabelle13[ActionType],,0))</f>
        <v>FinalAccept</v>
      </c>
      <c r="J134">
        <v>0.64910000000000001</v>
      </c>
      <c r="K134">
        <v>0.498</v>
      </c>
      <c r="L134">
        <v>1.1471</v>
      </c>
      <c r="M134">
        <v>0.15110000000000001</v>
      </c>
      <c r="N134">
        <v>143</v>
      </c>
      <c r="O134">
        <v>2240</v>
      </c>
      <c r="P134">
        <v>11</v>
      </c>
      <c r="Q134" s="3" t="s">
        <v>5498</v>
      </c>
    </row>
    <row r="135" ht="15" customHeight="1">
      <c r="A135" t="e">
        <f t="shared" ca="1" si="587"/>
        <v>#VALUE!</v>
      </c>
      <c r="B135" t="e">
        <f t="array" ref="B135" ca="1">_xlfn.XLOOKUP(Tabelle13[[#This Row],[ExperimentID]]&amp;Tabelle13[[#This Row],[NegotiationID]]&amp;Tabelle13[[#This Row],[MessageID]],ALL_IN_ONE[ExperimentID]&amp;ALL_IN_ONE[NegotiationID]&amp;ALL_IN_ONE[MessageID],ALL_IN_ONE[Gesamt_ID],,0)</f>
        <v>#VALUE!</v>
      </c>
      <c r="C135">
        <v>1013</v>
      </c>
      <c r="D135" t="s">
        <v>5378</v>
      </c>
      <c r="E135">
        <v>11445</v>
      </c>
      <c r="F135">
        <v>996</v>
      </c>
      <c r="G135">
        <v>1001</v>
      </c>
      <c r="H135" t="s">
        <v>20</v>
      </c>
      <c r="I135" t="str">
        <f t="array" ref="I135">IFERROR(_xlfn.XLOOKUP(Tabelle13[[#This Row],[NegotiationID]]&amp;"FinalAccept",Tabelle13[NegotiationID]&amp;Tabelle13[ActionType],Tabelle13[ActionType],,0),_xlfn.XLOOKUP(Tabelle13[[#This Row],[NegotiationID]]&amp;"FinalReject",Tabelle13[NegotiationID]&amp;Tabelle13[ActionType],Tabelle13[ActionType],,0))</f>
        <v>FinalAccept</v>
      </c>
      <c r="J135">
        <v>0.498</v>
      </c>
      <c r="K135">
        <v>0.64910000000000001</v>
      </c>
      <c r="L135">
        <v>1.1471</v>
      </c>
      <c r="M135">
        <v>0.15110000000000001</v>
      </c>
      <c r="N135">
        <v>94</v>
      </c>
      <c r="O135">
        <v>2240</v>
      </c>
      <c r="P135">
        <v>11</v>
      </c>
      <c r="Q135" s="3" t="s">
        <v>5499</v>
      </c>
    </row>
    <row r="136" ht="14.5" hidden="1">
      <c r="A136" t="e">
        <f t="shared" ca="1" si="587"/>
        <v>#VALUE!</v>
      </c>
      <c r="B136" t="e">
        <f t="array" ref="B136" ca="1">_xlfn.XLOOKUP(Tabelle13[[#This Row],[ExperimentID]]&amp;Tabelle13[[#This Row],[NegotiationID]]&amp;Tabelle13[[#This Row],[MessageID]],ALL_IN_ONE[ExperimentID]&amp;ALL_IN_ONE[NegotiationID]&amp;ALL_IN_ONE[MessageID],ALL_IN_ONE[Gesamt_ID],,0)</f>
        <v>#VALUE!</v>
      </c>
      <c r="C136">
        <v>1045</v>
      </c>
      <c r="D136" t="s">
        <v>5378</v>
      </c>
      <c r="E136">
        <v>1046</v>
      </c>
      <c r="H136" t="s">
        <v>6019</v>
      </c>
      <c r="I136" t="str">
        <f t="array" ref="I136">IFERROR(_xlfn.XLOOKUP(Tabelle13[[#This Row],[NegotiationID]]&amp;"FinalAccept",Tabelle13[NegotiationID]&amp;Tabelle13[ActionType],Tabelle13[ActionType],,0),_xlfn.XLOOKUP(Tabelle13[[#This Row],[NegotiationID]]&amp;"FinalReject",Tabelle13[NegotiationID]&amp;Tabelle13[ActionType],Tabelle13[ActionType],,0))</f>
        <v>FinalReject</v>
      </c>
      <c r="N136">
        <v>21</v>
      </c>
      <c r="O136">
        <v>1963</v>
      </c>
      <c r="P136">
        <v>10</v>
      </c>
    </row>
    <row r="137" ht="15" customHeight="1">
      <c r="A137" t="e">
        <f t="shared" ca="1" si="587"/>
        <v>#VALUE!</v>
      </c>
      <c r="B137" t="e">
        <f t="array" ref="B137" ca="1">_xlfn.XLOOKUP(Tabelle13[[#This Row],[ExperimentID]]&amp;Tabelle13[[#This Row],[NegotiationID]]&amp;Tabelle13[[#This Row],[MessageID]],ALL_IN_ONE[ExperimentID]&amp;ALL_IN_ONE[NegotiationID]&amp;ALL_IN_ONE[MessageID],ALL_IN_ONE[Gesamt_ID],,0)</f>
        <v>#VALUE!</v>
      </c>
      <c r="C137">
        <v>1045</v>
      </c>
      <c r="D137" t="s">
        <v>5378</v>
      </c>
      <c r="E137">
        <v>9554</v>
      </c>
      <c r="F137">
        <v>1033</v>
      </c>
      <c r="G137">
        <v>1028</v>
      </c>
      <c r="H137" t="s">
        <v>19</v>
      </c>
      <c r="I137" t="str">
        <f t="array" ref="I137">IFERROR(_xlfn.XLOOKUP(Tabelle13[[#This Row],[NegotiationID]]&amp;"FinalAccept",Tabelle13[NegotiationID]&amp;Tabelle13[ActionType],Tabelle13[ActionType],,0),_xlfn.XLOOKUP(Tabelle13[[#This Row],[NegotiationID]]&amp;"FinalReject",Tabelle13[NegotiationID]&amp;Tabelle13[ActionType],Tabelle13[ActionType],,0))</f>
        <v>FinalReject</v>
      </c>
      <c r="J137">
        <v>0.72219999999999995</v>
      </c>
      <c r="K137">
        <v>0.23469999999999999</v>
      </c>
      <c r="L137">
        <v>0.95689999999999997</v>
      </c>
      <c r="M137">
        <v>0.48749999999999999</v>
      </c>
      <c r="N137">
        <v>48</v>
      </c>
      <c r="O137">
        <v>1963</v>
      </c>
      <c r="P137">
        <v>10</v>
      </c>
      <c r="Q137" s="3" t="s">
        <v>5500</v>
      </c>
    </row>
    <row r="138" ht="15" customHeight="1">
      <c r="A138" t="e">
        <f t="shared" ca="1" si="587"/>
        <v>#VALUE!</v>
      </c>
      <c r="B138" t="e">
        <f t="array" ref="B138" ca="1">_xlfn.XLOOKUP(Tabelle13[[#This Row],[ExperimentID]]&amp;Tabelle13[[#This Row],[NegotiationID]]&amp;Tabelle13[[#This Row],[MessageID]],ALL_IN_ONE[ExperimentID]&amp;ALL_IN_ONE[NegotiationID]&amp;ALL_IN_ONE[MessageID],ALL_IN_ONE[Gesamt_ID],,0)</f>
        <v>#VALUE!</v>
      </c>
      <c r="C138">
        <v>1045</v>
      </c>
      <c r="D138" t="s">
        <v>5378</v>
      </c>
      <c r="E138">
        <v>9802</v>
      </c>
      <c r="F138">
        <v>1028</v>
      </c>
      <c r="G138">
        <v>1033</v>
      </c>
      <c r="H138" t="s">
        <v>31</v>
      </c>
      <c r="I138" t="str">
        <f t="array" ref="I138">IFERROR(_xlfn.XLOOKUP(Tabelle13[[#This Row],[NegotiationID]]&amp;"FinalAccept",Tabelle13[NegotiationID]&amp;Tabelle13[ActionType],Tabelle13[ActionType],,0),_xlfn.XLOOKUP(Tabelle13[[#This Row],[NegotiationID]]&amp;"FinalReject",Tabelle13[NegotiationID]&amp;Tabelle13[ActionType],Tabelle13[ActionType],,0))</f>
        <v>FinalReject</v>
      </c>
      <c r="J138">
        <v>0.68049999999999999</v>
      </c>
      <c r="K138">
        <v>0.1229</v>
      </c>
      <c r="L138">
        <v>0.8034</v>
      </c>
      <c r="M138">
        <v>0.55759999999999998</v>
      </c>
      <c r="N138">
        <v>163</v>
      </c>
      <c r="O138">
        <v>1963</v>
      </c>
      <c r="P138">
        <v>10</v>
      </c>
      <c r="Q138" s="3" t="s">
        <v>5501</v>
      </c>
    </row>
    <row r="139" ht="15" customHeight="1">
      <c r="A139" t="e">
        <f t="shared" ca="1" si="587"/>
        <v>#VALUE!</v>
      </c>
      <c r="B139" t="e">
        <f t="array" ref="B139" ca="1">_xlfn.XLOOKUP(Tabelle13[[#This Row],[ExperimentID]]&amp;Tabelle13[[#This Row],[NegotiationID]]&amp;Tabelle13[[#This Row],[MessageID]],ALL_IN_ONE[ExperimentID]&amp;ALL_IN_ONE[NegotiationID]&amp;ALL_IN_ONE[MessageID],ALL_IN_ONE[Gesamt_ID],,0)</f>
        <v>#VALUE!</v>
      </c>
      <c r="C139">
        <v>1045</v>
      </c>
      <c r="D139" t="s">
        <v>5378</v>
      </c>
      <c r="E139">
        <v>9823</v>
      </c>
      <c r="F139">
        <v>1033</v>
      </c>
      <c r="G139">
        <v>1028</v>
      </c>
      <c r="H139" t="s">
        <v>31</v>
      </c>
      <c r="I139" t="str">
        <f t="array" ref="I139">IFERROR(_xlfn.XLOOKUP(Tabelle13[[#This Row],[NegotiationID]]&amp;"FinalAccept",Tabelle13[NegotiationID]&amp;Tabelle13[ActionType],Tabelle13[ActionType],,0),_xlfn.XLOOKUP(Tabelle13[[#This Row],[NegotiationID]]&amp;"FinalReject",Tabelle13[NegotiationID]&amp;Tabelle13[ActionType],Tabelle13[ActionType],,0))</f>
        <v>FinalReject</v>
      </c>
      <c r="J139">
        <v>0.69520000000000004</v>
      </c>
      <c r="K139">
        <v>0.3952</v>
      </c>
      <c r="L139">
        <v>1.0904</v>
      </c>
      <c r="M139">
        <v>0.29999999999999999</v>
      </c>
      <c r="N139">
        <v>201</v>
      </c>
      <c r="O139">
        <v>1963</v>
      </c>
      <c r="P139">
        <v>10</v>
      </c>
      <c r="Q139" s="3" t="s">
        <v>5502</v>
      </c>
    </row>
    <row r="140" ht="15" customHeight="1">
      <c r="A140" t="e">
        <f t="shared" ca="1" si="587"/>
        <v>#VALUE!</v>
      </c>
      <c r="B140" t="e">
        <f t="array" ref="B140" ca="1">_xlfn.XLOOKUP(Tabelle13[[#This Row],[ExperimentID]]&amp;Tabelle13[[#This Row],[NegotiationID]]&amp;Tabelle13[[#This Row],[MessageID]],ALL_IN_ONE[ExperimentID]&amp;ALL_IN_ONE[NegotiationID]&amp;ALL_IN_ONE[MessageID],ALL_IN_ONE[Gesamt_ID],,0)</f>
        <v>#VALUE!</v>
      </c>
      <c r="C140">
        <v>1045</v>
      </c>
      <c r="D140" t="s">
        <v>5378</v>
      </c>
      <c r="E140">
        <v>10094</v>
      </c>
      <c r="F140">
        <v>1028</v>
      </c>
      <c r="G140">
        <v>1033</v>
      </c>
      <c r="H140" t="s">
        <v>31</v>
      </c>
      <c r="I140" t="str">
        <f t="array" ref="I140">IFERROR(_xlfn.XLOOKUP(Tabelle13[[#This Row],[NegotiationID]]&amp;"FinalAccept",Tabelle13[NegotiationID]&amp;Tabelle13[ActionType],Tabelle13[ActionType],,0),_xlfn.XLOOKUP(Tabelle13[[#This Row],[NegotiationID]]&amp;"FinalReject",Tabelle13[NegotiationID]&amp;Tabelle13[ActionType],Tabelle13[ActionType],,0))</f>
        <v>FinalReject</v>
      </c>
      <c r="J140">
        <v>0.72070000000000001</v>
      </c>
      <c r="K140">
        <v>0.37630000000000002</v>
      </c>
      <c r="L140">
        <v>1.097</v>
      </c>
      <c r="M140">
        <v>0.34439999999999998</v>
      </c>
      <c r="N140">
        <v>167</v>
      </c>
      <c r="O140">
        <v>1963</v>
      </c>
      <c r="P140">
        <v>10</v>
      </c>
      <c r="Q140" s="3" t="s">
        <v>5503</v>
      </c>
    </row>
    <row r="141" ht="15" customHeight="1">
      <c r="A141" t="e">
        <f t="shared" ca="1" si="587"/>
        <v>#VALUE!</v>
      </c>
      <c r="B141" t="e">
        <f t="array" ref="B141" ca="1">_xlfn.XLOOKUP(Tabelle13[[#This Row],[ExperimentID]]&amp;Tabelle13[[#This Row],[NegotiationID]]&amp;Tabelle13[[#This Row],[MessageID]],ALL_IN_ONE[ExperimentID]&amp;ALL_IN_ONE[NegotiationID]&amp;ALL_IN_ONE[MessageID],ALL_IN_ONE[Gesamt_ID],,0)</f>
        <v>#VALUE!</v>
      </c>
      <c r="C141">
        <v>1045</v>
      </c>
      <c r="D141" t="s">
        <v>5378</v>
      </c>
      <c r="E141">
        <v>10482</v>
      </c>
      <c r="F141">
        <v>1033</v>
      </c>
      <c r="G141">
        <v>1028</v>
      </c>
      <c r="H141" t="s">
        <v>31</v>
      </c>
      <c r="I141" t="str">
        <f t="array" ref="I141">IFERROR(_xlfn.XLOOKUP(Tabelle13[[#This Row],[NegotiationID]]&amp;"FinalAccept",Tabelle13[NegotiationID]&amp;Tabelle13[ActionType],Tabelle13[ActionType],,0),_xlfn.XLOOKUP(Tabelle13[[#This Row],[NegotiationID]]&amp;"FinalReject",Tabelle13[NegotiationID]&amp;Tabelle13[ActionType],Tabelle13[ActionType],,0))</f>
        <v>FinalReject</v>
      </c>
      <c r="J141">
        <v>0.63280000000000003</v>
      </c>
      <c r="K141">
        <v>0.51300000000000001</v>
      </c>
      <c r="L141">
        <v>1.1457999999999999</v>
      </c>
      <c r="M141">
        <v>0.1198</v>
      </c>
      <c r="N141">
        <v>212</v>
      </c>
      <c r="O141">
        <v>1963</v>
      </c>
      <c r="P141">
        <v>10</v>
      </c>
      <c r="Q141" s="3" t="s">
        <v>5504</v>
      </c>
    </row>
    <row r="142" ht="15" customHeight="1">
      <c r="A142" t="e">
        <f t="shared" ca="1" si="587"/>
        <v>#VALUE!</v>
      </c>
      <c r="B142" t="e">
        <f t="array" ref="B142" ca="1">_xlfn.XLOOKUP(Tabelle13[[#This Row],[ExperimentID]]&amp;Tabelle13[[#This Row],[NegotiationID]]&amp;Tabelle13[[#This Row],[MessageID]],ALL_IN_ONE[ExperimentID]&amp;ALL_IN_ONE[NegotiationID]&amp;ALL_IN_ONE[MessageID],ALL_IN_ONE[Gesamt_ID],,0)</f>
        <v>#VALUE!</v>
      </c>
      <c r="C142">
        <v>1045</v>
      </c>
      <c r="D142" t="s">
        <v>5378</v>
      </c>
      <c r="E142">
        <v>10542</v>
      </c>
      <c r="F142">
        <v>1028</v>
      </c>
      <c r="G142">
        <v>1033</v>
      </c>
      <c r="H142" t="s">
        <v>31</v>
      </c>
      <c r="I142" t="str">
        <f t="array" ref="I142">IFERROR(_xlfn.XLOOKUP(Tabelle13[[#This Row],[NegotiationID]]&amp;"FinalAccept",Tabelle13[NegotiationID]&amp;Tabelle13[ActionType],Tabelle13[ActionType],,0),_xlfn.XLOOKUP(Tabelle13[[#This Row],[NegotiationID]]&amp;"FinalReject",Tabelle13[NegotiationID]&amp;Tabelle13[ActionType],Tabelle13[ActionType],,0))</f>
        <v>FinalReject</v>
      </c>
      <c r="J142">
        <v>0.68620000000000003</v>
      </c>
      <c r="K142">
        <v>0.41539999999999999</v>
      </c>
      <c r="L142">
        <v>1.1015999999999999</v>
      </c>
      <c r="M142">
        <v>0.27079999999999999</v>
      </c>
      <c r="N142">
        <v>288</v>
      </c>
      <c r="O142">
        <v>1963</v>
      </c>
      <c r="P142">
        <v>10</v>
      </c>
      <c r="Q142" s="3" t="s">
        <v>5505</v>
      </c>
    </row>
    <row r="143" ht="15" customHeight="1">
      <c r="A143" t="e">
        <f t="shared" ca="1" si="587"/>
        <v>#VALUE!</v>
      </c>
      <c r="B143" t="e">
        <f t="array" ref="B143" ca="1">_xlfn.XLOOKUP(Tabelle13[[#This Row],[ExperimentID]]&amp;Tabelle13[[#This Row],[NegotiationID]]&amp;Tabelle13[[#This Row],[MessageID]],ALL_IN_ONE[ExperimentID]&amp;ALL_IN_ONE[NegotiationID]&amp;ALL_IN_ONE[MessageID],ALL_IN_ONE[Gesamt_ID],,0)</f>
        <v>#VALUE!</v>
      </c>
      <c r="C143">
        <v>1045</v>
      </c>
      <c r="D143" t="s">
        <v>5378</v>
      </c>
      <c r="E143">
        <v>10741</v>
      </c>
      <c r="F143">
        <v>1033</v>
      </c>
      <c r="G143">
        <v>1028</v>
      </c>
      <c r="H143" t="s">
        <v>31</v>
      </c>
      <c r="I143" t="str">
        <f t="array" ref="I143">IFERROR(_xlfn.XLOOKUP(Tabelle13[[#This Row],[NegotiationID]]&amp;"FinalAccept",Tabelle13[NegotiationID]&amp;Tabelle13[ActionType],Tabelle13[ActionType],,0),_xlfn.XLOOKUP(Tabelle13[[#This Row],[NegotiationID]]&amp;"FinalReject",Tabelle13[NegotiationID]&amp;Tabelle13[ActionType],Tabelle13[ActionType],,0))</f>
        <v>FinalReject</v>
      </c>
      <c r="J143">
        <v>0.57320000000000004</v>
      </c>
      <c r="K143">
        <v>0.57999999999999996</v>
      </c>
      <c r="L143">
        <v>1.1532</v>
      </c>
      <c r="M143">
        <v>0.0067999999999999996</v>
      </c>
      <c r="N143">
        <v>447</v>
      </c>
      <c r="O143">
        <v>1963</v>
      </c>
      <c r="P143">
        <v>10</v>
      </c>
      <c r="Q143" s="3" t="s">
        <v>5506</v>
      </c>
    </row>
    <row r="144" ht="15" customHeight="1">
      <c r="A144" t="e">
        <f t="shared" ca="1" si="587"/>
        <v>#VALUE!</v>
      </c>
      <c r="B144" t="e">
        <f t="array" ref="B144" ca="1">_xlfn.XLOOKUP(Tabelle13[[#This Row],[ExperimentID]]&amp;Tabelle13[[#This Row],[NegotiationID]]&amp;Tabelle13[[#This Row],[MessageID]],ALL_IN_ONE[ExperimentID]&amp;ALL_IN_ONE[NegotiationID]&amp;ALL_IN_ONE[MessageID],ALL_IN_ONE[Gesamt_ID],,0)</f>
        <v>#VALUE!</v>
      </c>
      <c r="C144">
        <v>1045</v>
      </c>
      <c r="D144" t="s">
        <v>5378</v>
      </c>
      <c r="E144">
        <v>10997</v>
      </c>
      <c r="F144">
        <v>1028</v>
      </c>
      <c r="G144">
        <v>1033</v>
      </c>
      <c r="H144" t="s">
        <v>31</v>
      </c>
      <c r="I144" t="str">
        <f t="array" ref="I144">IFERROR(_xlfn.XLOOKUP(Tabelle13[[#This Row],[NegotiationID]]&amp;"FinalAccept",Tabelle13[NegotiationID]&amp;Tabelle13[ActionType],Tabelle13[ActionType],,0),_xlfn.XLOOKUP(Tabelle13[[#This Row],[NegotiationID]]&amp;"FinalReject",Tabelle13[NegotiationID]&amp;Tabelle13[ActionType],Tabelle13[ActionType],,0))</f>
        <v>FinalReject</v>
      </c>
      <c r="J144">
        <v>0.69850000000000001</v>
      </c>
      <c r="K144">
        <v>0.47120000000000001</v>
      </c>
      <c r="L144">
        <v>1.1697</v>
      </c>
      <c r="M144">
        <v>0.2273</v>
      </c>
      <c r="N144">
        <v>227</v>
      </c>
      <c r="O144">
        <v>1963</v>
      </c>
      <c r="P144">
        <v>10</v>
      </c>
      <c r="Q144" s="3" t="s">
        <v>5507</v>
      </c>
    </row>
    <row r="145" ht="15" customHeight="1">
      <c r="A145" t="e">
        <f t="shared" ca="1" si="587"/>
        <v>#VALUE!</v>
      </c>
      <c r="B145" t="e">
        <f t="array" ref="B145" ca="1">_xlfn.XLOOKUP(Tabelle13[[#This Row],[ExperimentID]]&amp;Tabelle13[[#This Row],[NegotiationID]]&amp;Tabelle13[[#This Row],[MessageID]],ALL_IN_ONE[ExperimentID]&amp;ALL_IN_ONE[NegotiationID]&amp;ALL_IN_ONE[MessageID],ALL_IN_ONE[Gesamt_ID],,0)</f>
        <v>#VALUE!</v>
      </c>
      <c r="C145">
        <v>1045</v>
      </c>
      <c r="D145" t="s">
        <v>5378</v>
      </c>
      <c r="E145">
        <v>11116</v>
      </c>
      <c r="F145">
        <v>1033</v>
      </c>
      <c r="G145">
        <v>1028</v>
      </c>
      <c r="H145" t="s">
        <v>40</v>
      </c>
      <c r="I145" t="str">
        <f t="array" ref="I145">IFERROR(_xlfn.XLOOKUP(Tabelle13[[#This Row],[NegotiationID]]&amp;"FinalAccept",Tabelle13[NegotiationID]&amp;Tabelle13[ActionType],Tabelle13[ActionType],,0),_xlfn.XLOOKUP(Tabelle13[[#This Row],[NegotiationID]]&amp;"FinalReject",Tabelle13[NegotiationID]&amp;Tabelle13[ActionType],Tabelle13[ActionType],,0))</f>
        <v>FinalReject</v>
      </c>
      <c r="J145">
        <v>0.47120000000000001</v>
      </c>
      <c r="K145">
        <v>0.69850000000000001</v>
      </c>
      <c r="L145">
        <v>1.1697</v>
      </c>
      <c r="M145">
        <v>0.2273</v>
      </c>
      <c r="N145">
        <v>189</v>
      </c>
      <c r="O145">
        <v>1963</v>
      </c>
      <c r="P145">
        <v>10</v>
      </c>
      <c r="Q145" s="3" t="s">
        <v>5508</v>
      </c>
    </row>
    <row r="146" ht="14.5" hidden="1">
      <c r="A146" t="e">
        <f t="shared" ca="1" si="587"/>
        <v>#VALUE!</v>
      </c>
      <c r="B146" t="e">
        <f t="array" ref="B146" ca="1">_xlfn.XLOOKUP(Tabelle13[[#This Row],[ExperimentID]]&amp;Tabelle13[[#This Row],[NegotiationID]]&amp;Tabelle13[[#This Row],[MessageID]],ALL_IN_ONE[ExperimentID]&amp;ALL_IN_ONE[NegotiationID]&amp;ALL_IN_ONE[MessageID],ALL_IN_ONE[Gesamt_ID],,0)</f>
        <v>#VALUE!</v>
      </c>
      <c r="C146">
        <v>1077</v>
      </c>
      <c r="D146" t="s">
        <v>5378</v>
      </c>
      <c r="E146">
        <v>1078</v>
      </c>
      <c r="H146" t="s">
        <v>6019</v>
      </c>
      <c r="I146" t="str">
        <f t="array" ref="I146">IFERROR(_xlfn.XLOOKUP(Tabelle13[[#This Row],[NegotiationID]]&amp;"FinalAccept",Tabelle13[NegotiationID]&amp;Tabelle13[ActionType],Tabelle13[ActionType],,0),_xlfn.XLOOKUP(Tabelle13[[#This Row],[NegotiationID]]&amp;"FinalReject",Tabelle13[NegotiationID]&amp;Tabelle13[ActionType],Tabelle13[ActionType],,0))</f>
        <v>FinalAccept</v>
      </c>
      <c r="N146">
        <v>21</v>
      </c>
      <c r="O146">
        <v>1205</v>
      </c>
      <c r="P146">
        <v>9</v>
      </c>
    </row>
    <row r="147" ht="15" customHeight="1">
      <c r="A147" t="e">
        <f t="shared" ca="1" si="587"/>
        <v>#VALUE!</v>
      </c>
      <c r="B147" t="e">
        <f t="array" ref="B147" ca="1">_xlfn.XLOOKUP(Tabelle13[[#This Row],[ExperimentID]]&amp;Tabelle13[[#This Row],[NegotiationID]]&amp;Tabelle13[[#This Row],[MessageID]],ALL_IN_ONE[ExperimentID]&amp;ALL_IN_ONE[NegotiationID]&amp;ALL_IN_ONE[MessageID],ALL_IN_ONE[Gesamt_ID],,0)</f>
        <v>#VALUE!</v>
      </c>
      <c r="C147">
        <v>1077</v>
      </c>
      <c r="D147" t="s">
        <v>5378</v>
      </c>
      <c r="E147">
        <v>9789</v>
      </c>
      <c r="F147">
        <v>1065</v>
      </c>
      <c r="G147">
        <v>1060</v>
      </c>
      <c r="H147" t="s">
        <v>19</v>
      </c>
      <c r="I147" t="str">
        <f t="array" ref="I147">IFERROR(_xlfn.XLOOKUP(Tabelle13[[#This Row],[NegotiationID]]&amp;"FinalAccept",Tabelle13[NegotiationID]&amp;Tabelle13[ActionType],Tabelle13[ActionType],,0),_xlfn.XLOOKUP(Tabelle13[[#This Row],[NegotiationID]]&amp;"FinalReject",Tabelle13[NegotiationID]&amp;Tabelle13[ActionType],Tabelle13[ActionType],,0))</f>
        <v>FinalAccept</v>
      </c>
      <c r="J147">
        <v>0.89800000000000002</v>
      </c>
      <c r="K147">
        <v>0.23849999999999999</v>
      </c>
      <c r="L147">
        <v>1.1365000000000001</v>
      </c>
      <c r="M147">
        <v>0.65949999999999998</v>
      </c>
      <c r="N147">
        <v>102</v>
      </c>
      <c r="O147">
        <v>1205</v>
      </c>
      <c r="P147">
        <v>9</v>
      </c>
      <c r="Q147" s="3" t="s">
        <v>5509</v>
      </c>
    </row>
    <row r="148" ht="15" customHeight="1">
      <c r="A148" t="e">
        <f t="shared" ca="1" si="587"/>
        <v>#VALUE!</v>
      </c>
      <c r="B148" t="e">
        <f t="array" ref="B148" ca="1">_xlfn.XLOOKUP(Tabelle13[[#This Row],[ExperimentID]]&amp;Tabelle13[[#This Row],[NegotiationID]]&amp;Tabelle13[[#This Row],[MessageID]],ALL_IN_ONE[ExperimentID]&amp;ALL_IN_ONE[NegotiationID]&amp;ALL_IN_ONE[MessageID],ALL_IN_ONE[Gesamt_ID],,0)</f>
        <v>#VALUE!</v>
      </c>
      <c r="C148">
        <v>1077</v>
      </c>
      <c r="D148" t="s">
        <v>5378</v>
      </c>
      <c r="E148">
        <v>9816</v>
      </c>
      <c r="F148">
        <v>1060</v>
      </c>
      <c r="G148">
        <v>1065</v>
      </c>
      <c r="H148" t="s">
        <v>31</v>
      </c>
      <c r="I148" t="str">
        <f t="array" ref="I148">IFERROR(_xlfn.XLOOKUP(Tabelle13[[#This Row],[NegotiationID]]&amp;"FinalAccept",Tabelle13[NegotiationID]&amp;Tabelle13[ActionType],Tabelle13[ActionType],,0),_xlfn.XLOOKUP(Tabelle13[[#This Row],[NegotiationID]]&amp;"FinalReject",Tabelle13[NegotiationID]&amp;Tabelle13[ActionType],Tabelle13[ActionType],,0))</f>
        <v>FinalAccept</v>
      </c>
      <c r="J148">
        <v>0.82750000000000001</v>
      </c>
      <c r="K148">
        <v>0.3165</v>
      </c>
      <c r="L148">
        <v>1.1439999999999999</v>
      </c>
      <c r="M148">
        <v>0.51100000000000001</v>
      </c>
      <c r="N148">
        <v>110</v>
      </c>
      <c r="O148">
        <v>1205</v>
      </c>
      <c r="P148">
        <v>9</v>
      </c>
      <c r="Q148" s="3" t="s">
        <v>5510</v>
      </c>
    </row>
    <row r="149" ht="15" customHeight="1">
      <c r="A149" t="e">
        <f t="shared" ca="1" si="587"/>
        <v>#VALUE!</v>
      </c>
      <c r="B149" t="e">
        <f t="array" ref="B149" ca="1">_xlfn.XLOOKUP(Tabelle13[[#This Row],[ExperimentID]]&amp;Tabelle13[[#This Row],[NegotiationID]]&amp;Tabelle13[[#This Row],[MessageID]],ALL_IN_ONE[ExperimentID]&amp;ALL_IN_ONE[NegotiationID]&amp;ALL_IN_ONE[MessageID],ALL_IN_ONE[Gesamt_ID],,0)</f>
        <v>#VALUE!</v>
      </c>
      <c r="C149">
        <v>1077</v>
      </c>
      <c r="D149" t="s">
        <v>5378</v>
      </c>
      <c r="E149">
        <v>10087</v>
      </c>
      <c r="F149">
        <v>1065</v>
      </c>
      <c r="G149">
        <v>1060</v>
      </c>
      <c r="H149" t="s">
        <v>31</v>
      </c>
      <c r="I149" t="str">
        <f t="array" ref="I149">IFERROR(_xlfn.XLOOKUP(Tabelle13[[#This Row],[NegotiationID]]&amp;"FinalAccept",Tabelle13[NegotiationID]&amp;Tabelle13[ActionType],Tabelle13[ActionType],,0),_xlfn.XLOOKUP(Tabelle13[[#This Row],[NegotiationID]]&amp;"FinalReject",Tabelle13[NegotiationID]&amp;Tabelle13[ActionType],Tabelle13[ActionType],,0))</f>
        <v>FinalAccept</v>
      </c>
      <c r="J149">
        <v>0.73560000000000003</v>
      </c>
      <c r="K149">
        <v>0.29849999999999999</v>
      </c>
      <c r="L149">
        <v>1.0341</v>
      </c>
      <c r="M149">
        <v>0.43709999999999999</v>
      </c>
      <c r="N149">
        <v>173</v>
      </c>
      <c r="O149">
        <v>1205</v>
      </c>
      <c r="P149">
        <v>9</v>
      </c>
      <c r="Q149" s="3" t="s">
        <v>5511</v>
      </c>
    </row>
    <row r="150" ht="15" customHeight="1">
      <c r="A150" t="e">
        <f t="shared" ca="1" si="587"/>
        <v>#VALUE!</v>
      </c>
      <c r="B150" t="e">
        <f t="array" ref="B150" ca="1">_xlfn.XLOOKUP(Tabelle13[[#This Row],[ExperimentID]]&amp;Tabelle13[[#This Row],[NegotiationID]]&amp;Tabelle13[[#This Row],[MessageID]],ALL_IN_ONE[ExperimentID]&amp;ALL_IN_ONE[NegotiationID]&amp;ALL_IN_ONE[MessageID],ALL_IN_ONE[Gesamt_ID],,0)</f>
        <v>#VALUE!</v>
      </c>
      <c r="C150">
        <v>1077</v>
      </c>
      <c r="D150" t="s">
        <v>5378</v>
      </c>
      <c r="E150">
        <v>10231</v>
      </c>
      <c r="F150">
        <v>1060</v>
      </c>
      <c r="G150">
        <v>1065</v>
      </c>
      <c r="H150" t="s">
        <v>31</v>
      </c>
      <c r="I150" t="str">
        <f t="array" ref="I150">IFERROR(_xlfn.XLOOKUP(Tabelle13[[#This Row],[NegotiationID]]&amp;"FinalAccept",Tabelle13[NegotiationID]&amp;Tabelle13[ActionType],Tabelle13[ActionType],,0),_xlfn.XLOOKUP(Tabelle13[[#This Row],[NegotiationID]]&amp;"FinalReject",Tabelle13[NegotiationID]&amp;Tabelle13[ActionType],Tabelle13[ActionType],,0))</f>
        <v>FinalAccept</v>
      </c>
      <c r="J150">
        <v>0.75249999999999995</v>
      </c>
      <c r="K150">
        <v>0.3947</v>
      </c>
      <c r="L150">
        <v>1.1472</v>
      </c>
      <c r="M150">
        <v>0.35780000000000001</v>
      </c>
      <c r="N150">
        <v>169</v>
      </c>
      <c r="O150">
        <v>1205</v>
      </c>
      <c r="P150">
        <v>9</v>
      </c>
      <c r="Q150" s="3" t="s">
        <v>5512</v>
      </c>
    </row>
    <row r="151" ht="15" customHeight="1">
      <c r="A151" t="e">
        <f t="shared" ca="1" si="587"/>
        <v>#VALUE!</v>
      </c>
      <c r="B151" t="e">
        <f t="array" ref="B151" ca="1">_xlfn.XLOOKUP(Tabelle13[[#This Row],[ExperimentID]]&amp;Tabelle13[[#This Row],[NegotiationID]]&amp;Tabelle13[[#This Row],[MessageID]],ALL_IN_ONE[ExperimentID]&amp;ALL_IN_ONE[NegotiationID]&amp;ALL_IN_ONE[MessageID],ALL_IN_ONE[Gesamt_ID],,0)</f>
        <v>#VALUE!</v>
      </c>
      <c r="C151">
        <v>1077</v>
      </c>
      <c r="D151" t="s">
        <v>5378</v>
      </c>
      <c r="E151">
        <v>10536</v>
      </c>
      <c r="F151">
        <v>1065</v>
      </c>
      <c r="G151">
        <v>1060</v>
      </c>
      <c r="H151" t="s">
        <v>31</v>
      </c>
      <c r="I151" t="str">
        <f t="array" ref="I151">IFERROR(_xlfn.XLOOKUP(Tabelle13[[#This Row],[NegotiationID]]&amp;"FinalAccept",Tabelle13[NegotiationID]&amp;Tabelle13[ActionType],Tabelle13[ActionType],,0),_xlfn.XLOOKUP(Tabelle13[[#This Row],[NegotiationID]]&amp;"FinalReject",Tabelle13[NegotiationID]&amp;Tabelle13[ActionType],Tabelle13[ActionType],,0))</f>
        <v>FinalAccept</v>
      </c>
      <c r="J151">
        <v>0.67120000000000002</v>
      </c>
      <c r="K151">
        <v>0.47849999999999998</v>
      </c>
      <c r="L151">
        <v>1.1496999999999999</v>
      </c>
      <c r="M151">
        <v>0.19270000000000001</v>
      </c>
      <c r="N151">
        <v>193</v>
      </c>
      <c r="O151">
        <v>1205</v>
      </c>
      <c r="P151">
        <v>9</v>
      </c>
      <c r="Q151" s="3" t="s">
        <v>5513</v>
      </c>
    </row>
    <row r="152" ht="15" customHeight="1">
      <c r="A152" t="e">
        <f t="shared" ca="1" si="587"/>
        <v>#VALUE!</v>
      </c>
      <c r="B152" t="e">
        <f t="array" ref="B152" ca="1">_xlfn.XLOOKUP(Tabelle13[[#This Row],[ExperimentID]]&amp;Tabelle13[[#This Row],[NegotiationID]]&amp;Tabelle13[[#This Row],[MessageID]],ALL_IN_ONE[ExperimentID]&amp;ALL_IN_ONE[NegotiationID]&amp;ALL_IN_ONE[MessageID],ALL_IN_ONE[Gesamt_ID],,0)</f>
        <v>#VALUE!</v>
      </c>
      <c r="C152">
        <v>1077</v>
      </c>
      <c r="D152" t="s">
        <v>5378</v>
      </c>
      <c r="E152">
        <v>10614</v>
      </c>
      <c r="F152">
        <v>1060</v>
      </c>
      <c r="G152">
        <v>1065</v>
      </c>
      <c r="H152" t="s">
        <v>31</v>
      </c>
      <c r="I152" t="str">
        <f t="array" ref="I152">IFERROR(_xlfn.XLOOKUP(Tabelle13[[#This Row],[NegotiationID]]&amp;"FinalAccept",Tabelle13[NegotiationID]&amp;Tabelle13[ActionType],Tabelle13[ActionType],,0),_xlfn.XLOOKUP(Tabelle13[[#This Row],[NegotiationID]]&amp;"FinalReject",Tabelle13[NegotiationID]&amp;Tabelle13[ActionType],Tabelle13[ActionType],,0))</f>
        <v>FinalAccept</v>
      </c>
      <c r="J152">
        <v>0.53320000000000001</v>
      </c>
      <c r="K152">
        <v>0.55579999999999996</v>
      </c>
      <c r="L152">
        <v>1.089</v>
      </c>
      <c r="M152">
        <v>0.022599999999999999</v>
      </c>
      <c r="N152">
        <v>124</v>
      </c>
      <c r="O152">
        <v>1205</v>
      </c>
      <c r="P152">
        <v>9</v>
      </c>
      <c r="Q152" s="3" t="s">
        <v>5514</v>
      </c>
    </row>
    <row r="153" ht="15" customHeight="1">
      <c r="A153" t="e">
        <f t="shared" ca="1" si="587"/>
        <v>#VALUE!</v>
      </c>
      <c r="B153" t="e">
        <f t="array" ref="B153" ca="1">_xlfn.XLOOKUP(Tabelle13[[#This Row],[ExperimentID]]&amp;Tabelle13[[#This Row],[NegotiationID]]&amp;Tabelle13[[#This Row],[MessageID]],ALL_IN_ONE[ExperimentID]&amp;ALL_IN_ONE[NegotiationID]&amp;ALL_IN_ONE[MessageID],ALL_IN_ONE[Gesamt_ID],,0)</f>
        <v>#VALUE!</v>
      </c>
      <c r="C153">
        <v>1077</v>
      </c>
      <c r="D153" t="s">
        <v>5378</v>
      </c>
      <c r="E153">
        <v>10929</v>
      </c>
      <c r="F153">
        <v>1065</v>
      </c>
      <c r="G153">
        <v>1060</v>
      </c>
      <c r="H153" t="s">
        <v>31</v>
      </c>
      <c r="I153" t="str">
        <f t="array" ref="I153">IFERROR(_xlfn.XLOOKUP(Tabelle13[[#This Row],[NegotiationID]]&amp;"FinalAccept",Tabelle13[NegotiationID]&amp;Tabelle13[ActionType],Tabelle13[ActionType],,0),_xlfn.XLOOKUP(Tabelle13[[#This Row],[NegotiationID]]&amp;"FinalReject",Tabelle13[NegotiationID]&amp;Tabelle13[ActionType],Tabelle13[ActionType],,0))</f>
        <v>FinalAccept</v>
      </c>
      <c r="J153">
        <v>0.63280000000000003</v>
      </c>
      <c r="K153">
        <v>0.51300000000000001</v>
      </c>
      <c r="L153">
        <v>1.1457999999999999</v>
      </c>
      <c r="M153">
        <v>0.1198</v>
      </c>
      <c r="N153">
        <v>261</v>
      </c>
      <c r="O153">
        <v>1205</v>
      </c>
      <c r="P153">
        <v>9</v>
      </c>
      <c r="Q153" s="3" t="s">
        <v>5515</v>
      </c>
    </row>
    <row r="154" ht="15" customHeight="1">
      <c r="A154" t="e">
        <f t="shared" ca="1" si="587"/>
        <v>#VALUE!</v>
      </c>
      <c r="B154" t="e">
        <f t="array" ref="B154" ca="1">_xlfn.XLOOKUP(Tabelle13[[#This Row],[ExperimentID]]&amp;Tabelle13[[#This Row],[NegotiationID]]&amp;Tabelle13[[#This Row],[MessageID]],ALL_IN_ONE[ExperimentID]&amp;ALL_IN_ONE[NegotiationID]&amp;ALL_IN_ONE[MessageID],ALL_IN_ONE[Gesamt_ID],,0)</f>
        <v>#VALUE!</v>
      </c>
      <c r="C154">
        <v>1077</v>
      </c>
      <c r="D154" t="s">
        <v>5378</v>
      </c>
      <c r="E154">
        <v>11128</v>
      </c>
      <c r="F154">
        <v>1060</v>
      </c>
      <c r="G154">
        <v>1065</v>
      </c>
      <c r="H154" t="s">
        <v>20</v>
      </c>
      <c r="I154" t="str">
        <f t="array" ref="I154">IFERROR(_xlfn.XLOOKUP(Tabelle13[[#This Row],[NegotiationID]]&amp;"FinalAccept",Tabelle13[NegotiationID]&amp;Tabelle13[ActionType],Tabelle13[ActionType],,0),_xlfn.XLOOKUP(Tabelle13[[#This Row],[NegotiationID]]&amp;"FinalReject",Tabelle13[NegotiationID]&amp;Tabelle13[ActionType],Tabelle13[ActionType],,0))</f>
        <v>FinalAccept</v>
      </c>
      <c r="J154">
        <v>0.51300000000000001</v>
      </c>
      <c r="K154">
        <v>0.63280000000000003</v>
      </c>
      <c r="L154">
        <v>1.1457999999999999</v>
      </c>
      <c r="M154">
        <v>0.1198</v>
      </c>
      <c r="N154">
        <v>52</v>
      </c>
      <c r="O154">
        <v>1205</v>
      </c>
      <c r="P154">
        <v>9</v>
      </c>
      <c r="Q154" s="3" t="s">
        <v>5516</v>
      </c>
    </row>
    <row r="155" ht="14.5" hidden="1">
      <c r="A155" t="e">
        <f t="shared" ca="1" si="587"/>
        <v>#VALUE!</v>
      </c>
      <c r="B155" t="e">
        <f t="array" ref="B155" ca="1">_xlfn.XLOOKUP(Tabelle13[[#This Row],[ExperimentID]]&amp;Tabelle13[[#This Row],[NegotiationID]]&amp;Tabelle13[[#This Row],[MessageID]],ALL_IN_ONE[ExperimentID]&amp;ALL_IN_ONE[NegotiationID]&amp;ALL_IN_ONE[MessageID],ALL_IN_ONE[Gesamt_ID],,0)</f>
        <v>#VALUE!</v>
      </c>
      <c r="C155">
        <v>1109</v>
      </c>
      <c r="D155" t="s">
        <v>5378</v>
      </c>
      <c r="E155">
        <v>1110</v>
      </c>
      <c r="H155" t="s">
        <v>6019</v>
      </c>
      <c r="I155" t="e">
        <f t="array" ref="I155">IFERROR(_xlfn.XLOOKUP(Tabelle13[[#This Row],[NegotiationID]]&amp;"FinalAccept",Tabelle13[NegotiationID]&amp;Tabelle13[ActionType],Tabelle13[ActionType],,0),_xlfn.XLOOKUP(Tabelle13[[#This Row],[NegotiationID]]&amp;"FinalReject",Tabelle13[NegotiationID]&amp;Tabelle13[ActionType],Tabelle13[ActionType],,0))</f>
        <v>#N/A</v>
      </c>
      <c r="N155">
        <v>21</v>
      </c>
      <c r="O155">
        <v>21</v>
      </c>
      <c r="P155">
        <v>1</v>
      </c>
    </row>
    <row r="156" ht="14.5" hidden="1">
      <c r="A156" t="e">
        <f t="shared" ca="1" si="587"/>
        <v>#VALUE!</v>
      </c>
      <c r="B156" t="e">
        <f t="array" ref="B156" ca="1">_xlfn.XLOOKUP(Tabelle13[[#This Row],[ExperimentID]]&amp;Tabelle13[[#This Row],[NegotiationID]]&amp;Tabelle13[[#This Row],[MessageID]],ALL_IN_ONE[ExperimentID]&amp;ALL_IN_ONE[NegotiationID]&amp;ALL_IN_ONE[MessageID],ALL_IN_ONE[Gesamt_ID],,0)</f>
        <v>#VALUE!</v>
      </c>
      <c r="C156">
        <v>1141</v>
      </c>
      <c r="D156" t="s">
        <v>5378</v>
      </c>
      <c r="E156">
        <v>1142</v>
      </c>
      <c r="H156" t="s">
        <v>6019</v>
      </c>
      <c r="I156" t="e">
        <f t="array" ref="I156">IFERROR(_xlfn.XLOOKUP(Tabelle13[[#This Row],[NegotiationID]]&amp;"FinalAccept",Tabelle13[NegotiationID]&amp;Tabelle13[ActionType],Tabelle13[ActionType],,0),_xlfn.XLOOKUP(Tabelle13[[#This Row],[NegotiationID]]&amp;"FinalReject",Tabelle13[NegotiationID]&amp;Tabelle13[ActionType],Tabelle13[ActionType],,0))</f>
        <v>#N/A</v>
      </c>
      <c r="N156">
        <v>21</v>
      </c>
      <c r="O156">
        <v>21</v>
      </c>
      <c r="P156">
        <v>1</v>
      </c>
    </row>
    <row r="157" ht="14.5" hidden="1">
      <c r="A157" t="e">
        <f t="shared" ca="1" si="587"/>
        <v>#VALUE!</v>
      </c>
      <c r="B157" t="e">
        <f t="array" ref="B157" ca="1">_xlfn.XLOOKUP(Tabelle13[[#This Row],[ExperimentID]]&amp;Tabelle13[[#This Row],[NegotiationID]]&amp;Tabelle13[[#This Row],[MessageID]],ALL_IN_ONE[ExperimentID]&amp;ALL_IN_ONE[NegotiationID]&amp;ALL_IN_ONE[MessageID],ALL_IN_ONE[Gesamt_ID],,0)</f>
        <v>#VALUE!</v>
      </c>
      <c r="C157">
        <v>1173</v>
      </c>
      <c r="D157" t="s">
        <v>5378</v>
      </c>
      <c r="E157">
        <v>1174</v>
      </c>
      <c r="H157" t="s">
        <v>6019</v>
      </c>
      <c r="I157" t="e">
        <f t="array" ref="I157">IFERROR(_xlfn.XLOOKUP(Tabelle13[[#This Row],[NegotiationID]]&amp;"FinalAccept",Tabelle13[NegotiationID]&amp;Tabelle13[ActionType],Tabelle13[ActionType],,0),_xlfn.XLOOKUP(Tabelle13[[#This Row],[NegotiationID]]&amp;"FinalReject",Tabelle13[NegotiationID]&amp;Tabelle13[ActionType],Tabelle13[ActionType],,0))</f>
        <v>#N/A</v>
      </c>
      <c r="N157">
        <v>21</v>
      </c>
      <c r="O157">
        <v>21</v>
      </c>
      <c r="P157">
        <v>1</v>
      </c>
    </row>
    <row r="158" ht="14.5" hidden="1">
      <c r="A158" t="e">
        <f t="shared" ca="1" si="587"/>
        <v>#VALUE!</v>
      </c>
      <c r="B158" t="e">
        <f t="array" ref="B158" ca="1">_xlfn.XLOOKUP(Tabelle13[[#This Row],[ExperimentID]]&amp;Tabelle13[[#This Row],[NegotiationID]]&amp;Tabelle13[[#This Row],[MessageID]],ALL_IN_ONE[ExperimentID]&amp;ALL_IN_ONE[NegotiationID]&amp;ALL_IN_ONE[MessageID],ALL_IN_ONE[Gesamt_ID],,0)</f>
        <v>#VALUE!</v>
      </c>
      <c r="C158">
        <v>1205</v>
      </c>
      <c r="D158" t="s">
        <v>5378</v>
      </c>
      <c r="E158">
        <v>1206</v>
      </c>
      <c r="H158" t="s">
        <v>6019</v>
      </c>
      <c r="I158" t="e">
        <f t="array" ref="I158">IFERROR(_xlfn.XLOOKUP(Tabelle13[[#This Row],[NegotiationID]]&amp;"FinalAccept",Tabelle13[NegotiationID]&amp;Tabelle13[ActionType],Tabelle13[ActionType],,0),_xlfn.XLOOKUP(Tabelle13[[#This Row],[NegotiationID]]&amp;"FinalReject",Tabelle13[NegotiationID]&amp;Tabelle13[ActionType],Tabelle13[ActionType],,0))</f>
        <v>#N/A</v>
      </c>
      <c r="N158">
        <v>21</v>
      </c>
      <c r="O158">
        <v>21</v>
      </c>
      <c r="P158">
        <v>1</v>
      </c>
    </row>
    <row r="159" ht="14.5" hidden="1">
      <c r="A159" t="e">
        <f t="shared" ca="1" si="587"/>
        <v>#VALUE!</v>
      </c>
      <c r="B159" t="e">
        <f t="array" ref="B159" ca="1">_xlfn.XLOOKUP(Tabelle13[[#This Row],[ExperimentID]]&amp;Tabelle13[[#This Row],[NegotiationID]]&amp;Tabelle13[[#This Row],[MessageID]],ALL_IN_ONE[ExperimentID]&amp;ALL_IN_ONE[NegotiationID]&amp;ALL_IN_ONE[MessageID],ALL_IN_ONE[Gesamt_ID],,0)</f>
        <v>#VALUE!</v>
      </c>
      <c r="C159">
        <v>1237</v>
      </c>
      <c r="D159" t="s">
        <v>5378</v>
      </c>
      <c r="E159">
        <v>1238</v>
      </c>
      <c r="H159" t="s">
        <v>6019</v>
      </c>
      <c r="I159" t="e">
        <f t="array" ref="I159">IFERROR(_xlfn.XLOOKUP(Tabelle13[[#This Row],[NegotiationID]]&amp;"FinalAccept",Tabelle13[NegotiationID]&amp;Tabelle13[ActionType],Tabelle13[ActionType],,0),_xlfn.XLOOKUP(Tabelle13[[#This Row],[NegotiationID]]&amp;"FinalReject",Tabelle13[NegotiationID]&amp;Tabelle13[ActionType],Tabelle13[ActionType],,0))</f>
        <v>#N/A</v>
      </c>
      <c r="N159">
        <v>21</v>
      </c>
      <c r="O159">
        <v>21</v>
      </c>
      <c r="P159">
        <v>1</v>
      </c>
    </row>
    <row r="160" ht="14.5" hidden="1">
      <c r="A160" t="e">
        <f t="shared" ca="1" si="587"/>
        <v>#VALUE!</v>
      </c>
      <c r="B160" t="e">
        <f t="array" ref="B160" ca="1">_xlfn.XLOOKUP(Tabelle13[[#This Row],[ExperimentID]]&amp;Tabelle13[[#This Row],[NegotiationID]]&amp;Tabelle13[[#This Row],[MessageID]],ALL_IN_ONE[ExperimentID]&amp;ALL_IN_ONE[NegotiationID]&amp;ALL_IN_ONE[MessageID],ALL_IN_ONE[Gesamt_ID],,0)</f>
        <v>#VALUE!</v>
      </c>
      <c r="C160">
        <v>1269</v>
      </c>
      <c r="D160" t="s">
        <v>5378</v>
      </c>
      <c r="E160">
        <v>1270</v>
      </c>
      <c r="H160" t="s">
        <v>6019</v>
      </c>
      <c r="I160" t="e">
        <f t="array" ref="I160">IFERROR(_xlfn.XLOOKUP(Tabelle13[[#This Row],[NegotiationID]]&amp;"FinalAccept",Tabelle13[NegotiationID]&amp;Tabelle13[ActionType],Tabelle13[ActionType],,0),_xlfn.XLOOKUP(Tabelle13[[#This Row],[NegotiationID]]&amp;"FinalReject",Tabelle13[NegotiationID]&amp;Tabelle13[ActionType],Tabelle13[ActionType],,0))</f>
        <v>#N/A</v>
      </c>
      <c r="N160">
        <v>21</v>
      </c>
      <c r="O160">
        <v>21</v>
      </c>
      <c r="P160">
        <v>1</v>
      </c>
    </row>
    <row r="161" ht="14.5" hidden="1">
      <c r="A161" t="e">
        <f t="shared" ca="1" si="587"/>
        <v>#VALUE!</v>
      </c>
      <c r="B161" t="e">
        <f t="array" ref="B161" ca="1">_xlfn.XLOOKUP(Tabelle13[[#This Row],[ExperimentID]]&amp;Tabelle13[[#This Row],[NegotiationID]]&amp;Tabelle13[[#This Row],[MessageID]],ALL_IN_ONE[ExperimentID]&amp;ALL_IN_ONE[NegotiationID]&amp;ALL_IN_ONE[MessageID],ALL_IN_ONE[Gesamt_ID],,0)</f>
        <v>#VALUE!</v>
      </c>
      <c r="C161">
        <v>1301</v>
      </c>
      <c r="D161" t="s">
        <v>5378</v>
      </c>
      <c r="E161">
        <v>1302</v>
      </c>
      <c r="H161" t="s">
        <v>6019</v>
      </c>
      <c r="I161" t="e">
        <f t="array" ref="I161">IFERROR(_xlfn.XLOOKUP(Tabelle13[[#This Row],[NegotiationID]]&amp;"FinalAccept",Tabelle13[NegotiationID]&amp;Tabelle13[ActionType],Tabelle13[ActionType],,0),_xlfn.XLOOKUP(Tabelle13[[#This Row],[NegotiationID]]&amp;"FinalReject",Tabelle13[NegotiationID]&amp;Tabelle13[ActionType],Tabelle13[ActionType],,0))</f>
        <v>#N/A</v>
      </c>
      <c r="N161">
        <v>21</v>
      </c>
      <c r="O161">
        <v>21</v>
      </c>
      <c r="P161">
        <v>1</v>
      </c>
    </row>
    <row r="162" ht="14.5" hidden="1">
      <c r="A162" t="e">
        <f t="shared" ca="1" si="587"/>
        <v>#VALUE!</v>
      </c>
      <c r="B162" t="e">
        <f t="array" ref="B162" ca="1">_xlfn.XLOOKUP(Tabelle13[[#This Row],[ExperimentID]]&amp;Tabelle13[[#This Row],[NegotiationID]]&amp;Tabelle13[[#This Row],[MessageID]],ALL_IN_ONE[ExperimentID]&amp;ALL_IN_ONE[NegotiationID]&amp;ALL_IN_ONE[MessageID],ALL_IN_ONE[Gesamt_ID],,0)</f>
        <v>#VALUE!</v>
      </c>
      <c r="C162">
        <v>1333</v>
      </c>
      <c r="D162" t="s">
        <v>5378</v>
      </c>
      <c r="E162">
        <v>1334</v>
      </c>
      <c r="H162" t="s">
        <v>6019</v>
      </c>
      <c r="I162" t="e">
        <f t="array" ref="I162">IFERROR(_xlfn.XLOOKUP(Tabelle13[[#This Row],[NegotiationID]]&amp;"FinalAccept",Tabelle13[NegotiationID]&amp;Tabelle13[ActionType],Tabelle13[ActionType],,0),_xlfn.XLOOKUP(Tabelle13[[#This Row],[NegotiationID]]&amp;"FinalReject",Tabelle13[NegotiationID]&amp;Tabelle13[ActionType],Tabelle13[ActionType],,0))</f>
        <v>#N/A</v>
      </c>
      <c r="N162">
        <v>21</v>
      </c>
      <c r="O162">
        <v>21</v>
      </c>
      <c r="P162">
        <v>1</v>
      </c>
    </row>
    <row r="163" ht="14.5" hidden="1">
      <c r="A163" t="e">
        <f t="shared" ca="1" si="587"/>
        <v>#VALUE!</v>
      </c>
      <c r="B163" t="e">
        <f t="array" ref="B163" ca="1">_xlfn.XLOOKUP(Tabelle13[[#This Row],[ExperimentID]]&amp;Tabelle13[[#This Row],[NegotiationID]]&amp;Tabelle13[[#This Row],[MessageID]],ALL_IN_ONE[ExperimentID]&amp;ALL_IN_ONE[NegotiationID]&amp;ALL_IN_ONE[MessageID],ALL_IN_ONE[Gesamt_ID],,0)</f>
        <v>#VALUE!</v>
      </c>
      <c r="C163">
        <v>1365</v>
      </c>
      <c r="D163" t="s">
        <v>5378</v>
      </c>
      <c r="E163">
        <v>1366</v>
      </c>
      <c r="H163" t="s">
        <v>6019</v>
      </c>
      <c r="I163" t="e">
        <f t="array" ref="I163">IFERROR(_xlfn.XLOOKUP(Tabelle13[[#This Row],[NegotiationID]]&amp;"FinalAccept",Tabelle13[NegotiationID]&amp;Tabelle13[ActionType],Tabelle13[ActionType],,0),_xlfn.XLOOKUP(Tabelle13[[#This Row],[NegotiationID]]&amp;"FinalReject",Tabelle13[NegotiationID]&amp;Tabelle13[ActionType],Tabelle13[ActionType],,0))</f>
        <v>#N/A</v>
      </c>
      <c r="N163">
        <v>21</v>
      </c>
      <c r="O163">
        <v>21</v>
      </c>
      <c r="P163">
        <v>1</v>
      </c>
    </row>
    <row r="164" ht="14.5" hidden="1">
      <c r="A164" t="e">
        <f t="shared" ca="1" si="587"/>
        <v>#VALUE!</v>
      </c>
      <c r="B164" t="e">
        <f t="array" ref="B164" ca="1">_xlfn.XLOOKUP(Tabelle13[[#This Row],[ExperimentID]]&amp;Tabelle13[[#This Row],[NegotiationID]]&amp;Tabelle13[[#This Row],[MessageID]],ALL_IN_ONE[ExperimentID]&amp;ALL_IN_ONE[NegotiationID]&amp;ALL_IN_ONE[MessageID],ALL_IN_ONE[Gesamt_ID],,0)</f>
        <v>#VALUE!</v>
      </c>
      <c r="C164">
        <v>1397</v>
      </c>
      <c r="D164" t="s">
        <v>5378</v>
      </c>
      <c r="E164">
        <v>1398</v>
      </c>
      <c r="H164" t="s">
        <v>6019</v>
      </c>
      <c r="I164" t="e">
        <f t="array" ref="I164">IFERROR(_xlfn.XLOOKUP(Tabelle13[[#This Row],[NegotiationID]]&amp;"FinalAccept",Tabelle13[NegotiationID]&amp;Tabelle13[ActionType],Tabelle13[ActionType],,0),_xlfn.XLOOKUP(Tabelle13[[#This Row],[NegotiationID]]&amp;"FinalReject",Tabelle13[NegotiationID]&amp;Tabelle13[ActionType],Tabelle13[ActionType],,0))</f>
        <v>#N/A</v>
      </c>
      <c r="N164">
        <v>21</v>
      </c>
      <c r="O164">
        <v>21</v>
      </c>
      <c r="P164">
        <v>1</v>
      </c>
    </row>
    <row r="165" ht="14.5" hidden="1">
      <c r="A165" t="e">
        <f t="shared" ca="1" si="587"/>
        <v>#VALUE!</v>
      </c>
      <c r="B165" t="e">
        <f t="array" ref="B165" ca="1">_xlfn.XLOOKUP(Tabelle13[[#This Row],[ExperimentID]]&amp;Tabelle13[[#This Row],[NegotiationID]]&amp;Tabelle13[[#This Row],[MessageID]],ALL_IN_ONE[ExperimentID]&amp;ALL_IN_ONE[NegotiationID]&amp;ALL_IN_ONE[MessageID],ALL_IN_ONE[Gesamt_ID],,0)</f>
        <v>#VALUE!</v>
      </c>
      <c r="C165">
        <v>1429</v>
      </c>
      <c r="D165" t="s">
        <v>5378</v>
      </c>
      <c r="E165">
        <v>1430</v>
      </c>
      <c r="H165" t="s">
        <v>6019</v>
      </c>
      <c r="I165" t="e">
        <f t="array" ref="I165">IFERROR(_xlfn.XLOOKUP(Tabelle13[[#This Row],[NegotiationID]]&amp;"FinalAccept",Tabelle13[NegotiationID]&amp;Tabelle13[ActionType],Tabelle13[ActionType],,0),_xlfn.XLOOKUP(Tabelle13[[#This Row],[NegotiationID]]&amp;"FinalReject",Tabelle13[NegotiationID]&amp;Tabelle13[ActionType],Tabelle13[ActionType],,0))</f>
        <v>#N/A</v>
      </c>
      <c r="N165">
        <v>21</v>
      </c>
      <c r="O165">
        <v>21</v>
      </c>
      <c r="P165">
        <v>1</v>
      </c>
    </row>
    <row r="166" ht="14.5" hidden="1">
      <c r="A166" t="e">
        <f t="shared" ca="1" si="587"/>
        <v>#VALUE!</v>
      </c>
      <c r="B166" t="e">
        <f t="array" ref="B166" ca="1">_xlfn.XLOOKUP(Tabelle13[[#This Row],[ExperimentID]]&amp;Tabelle13[[#This Row],[NegotiationID]]&amp;Tabelle13[[#This Row],[MessageID]],ALL_IN_ONE[ExperimentID]&amp;ALL_IN_ONE[NegotiationID]&amp;ALL_IN_ONE[MessageID],ALL_IN_ONE[Gesamt_ID],,0)</f>
        <v>#VALUE!</v>
      </c>
      <c r="C166">
        <v>1461</v>
      </c>
      <c r="D166" t="s">
        <v>5378</v>
      </c>
      <c r="E166">
        <v>1462</v>
      </c>
      <c r="H166" t="s">
        <v>6019</v>
      </c>
      <c r="I166" t="e">
        <f t="array" ref="I166">IFERROR(_xlfn.XLOOKUP(Tabelle13[[#This Row],[NegotiationID]]&amp;"FinalAccept",Tabelle13[NegotiationID]&amp;Tabelle13[ActionType],Tabelle13[ActionType],,0),_xlfn.XLOOKUP(Tabelle13[[#This Row],[NegotiationID]]&amp;"FinalReject",Tabelle13[NegotiationID]&amp;Tabelle13[ActionType],Tabelle13[ActionType],,0))</f>
        <v>#N/A</v>
      </c>
      <c r="N166">
        <v>21</v>
      </c>
      <c r="O166">
        <v>21</v>
      </c>
      <c r="P166">
        <v>1</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Tabelle14">
    <outlinePr applyStyles="0" summaryBelow="1" summaryRight="1" showOutlineSymbols="1"/>
    <pageSetUpPr autoPageBreaks="1" fitToPage="0"/>
  </sheetPr>
  <sheetViews>
    <sheetView zoomScale="100" workbookViewId="0">
      <selection activeCell="B3" activeCellId="0" sqref="B3"/>
    </sheetView>
  </sheetViews>
  <sheetFormatPr baseColWidth="10" defaultRowHeight="15" customHeight="1"/>
  <cols>
    <col bestFit="1" customWidth="1" min="1" max="1" width="15.453125"/>
    <col bestFit="1" customWidth="1" min="2" max="2" width="13"/>
    <col bestFit="1" customWidth="1" min="3" max="3" width="15.7265625"/>
    <col bestFit="1" customWidth="1" min="4" max="4" width="25"/>
    <col bestFit="1" customWidth="1" min="5" max="5" width="13"/>
    <col bestFit="1" customWidth="1" min="6" max="6" width="11.453125"/>
    <col bestFit="1" customWidth="1" min="7" max="7" width="12.81640625"/>
    <col bestFit="1" customWidth="1" min="8" max="8" width="13.26953125"/>
    <col bestFit="1" customWidth="1" min="9" max="9" width="16.1796875"/>
    <col bestFit="1" customWidth="1" min="10" max="10" width="12.54296875"/>
    <col bestFit="1" customWidth="1" min="11" max="11" width="14"/>
    <col bestFit="1" customWidth="1" min="12" max="13" width="7"/>
    <col bestFit="1" customWidth="1" min="14" max="14" width="23.54296875"/>
    <col bestFit="1" customWidth="1" min="15" max="15" width="26.26953125"/>
    <col bestFit="1" customWidth="1" min="16" max="16" width="29.26953125"/>
    <col bestFit="1" customWidth="1" min="17" max="17" width="255"/>
    <col customWidth="1" min="18" max="18" width="28.7265625"/>
    <col bestFit="1" customWidth="1" min="19" max="19" width="255"/>
  </cols>
  <sheetData>
    <row r="1" ht="15" customHeight="1">
      <c r="A1" t="s">
        <v>2</v>
      </c>
      <c r="B1" t="s">
        <v>3</v>
      </c>
      <c r="C1" t="s">
        <v>4</v>
      </c>
      <c r="D1" t="s">
        <v>6018</v>
      </c>
      <c r="E1" t="s">
        <v>8</v>
      </c>
      <c r="F1" t="s">
        <v>9</v>
      </c>
      <c r="G1" t="s">
        <v>10</v>
      </c>
      <c r="H1" t="s">
        <v>11</v>
      </c>
      <c r="I1" t="s">
        <v>12</v>
      </c>
      <c r="J1" t="s">
        <v>6014</v>
      </c>
      <c r="K1" t="s">
        <v>6015</v>
      </c>
      <c r="L1" t="s">
        <v>6016</v>
      </c>
      <c r="M1" t="s">
        <v>6017</v>
      </c>
      <c r="N1" t="s">
        <v>13</v>
      </c>
      <c r="O1" t="s">
        <v>14</v>
      </c>
      <c r="P1" t="s">
        <v>15</v>
      </c>
      <c r="Q1" t="s">
        <v>16</v>
      </c>
    </row>
    <row r="2" ht="14.5" hidden="1">
      <c r="A2" t="e">
        <f t="shared" ref="A2:A65" ca="1" si="588">MID(CELL("Dateiname",$A$1),FIND("]",CELL("Dateiname",$A$1))+1,31)</f>
        <v>#VALUE!</v>
      </c>
      <c r="B2" t="e">
        <f t="array" ref="B2" ca="1">_xlfn.XLOOKUP(Tabelle14[[#This Row],[ExperimentID]]&amp;Tabelle14[[#This Row],[NegotiationID]]&amp;Tabelle14[[#This Row],[MessageID]],ALL_IN_ONE[ExperimentID]&amp;ALL_IN_ONE[NegotiationID]&amp;ALL_IN_ONE[MessageID],ALL_IN_ONE[Gesamt_ID],,0)</f>
        <v>#VALUE!</v>
      </c>
      <c r="C2">
        <v>38927</v>
      </c>
      <c r="D2" t="s">
        <v>5518</v>
      </c>
      <c r="E2">
        <v>38928</v>
      </c>
      <c r="H2" t="s">
        <v>6019</v>
      </c>
      <c r="I2" t="str">
        <f t="array" ref="I2">IFERROR(_xlfn.XLOOKUP(Tabelle14[[#This Row],[NegotiationID]]&amp;"FinalAccept",Tabelle14[NegotiationID]&amp;Tabelle14[ActionType],Tabelle14[ActionType],,0),_xlfn.XLOOKUP(Tabelle14[[#This Row],[NegotiationID]]&amp;"FinalReject",Tabelle14[NegotiationID]&amp;Tabelle14[ActionType],Tabelle14[ActionType],,0))</f>
        <v>FinalReject</v>
      </c>
      <c r="L2" t="s">
        <v>6797</v>
      </c>
      <c r="M2" t="s">
        <v>6797</v>
      </c>
      <c r="N2">
        <v>21</v>
      </c>
      <c r="O2">
        <v>3198</v>
      </c>
      <c r="P2">
        <v>10</v>
      </c>
    </row>
    <row r="3" ht="15" customHeight="1">
      <c r="A3" t="e">
        <f t="shared" ca="1" si="588"/>
        <v>#VALUE!</v>
      </c>
      <c r="B3" t="e">
        <f t="array" ref="B3" ca="1">_xlfn.XLOOKUP(Tabelle14[[#This Row],[ExperimentID]]&amp;Tabelle14[[#This Row],[NegotiationID]]&amp;Tabelle14[[#This Row],[MessageID]],ALL_IN_ONE[ExperimentID]&amp;ALL_IN_ONE[NegotiationID]&amp;ALL_IN_ONE[MessageID],ALL_IN_ONE[Gesamt_ID],,0)</f>
        <v>#VALUE!</v>
      </c>
      <c r="C3">
        <v>38927</v>
      </c>
      <c r="D3" t="s">
        <v>5518</v>
      </c>
      <c r="E3">
        <v>42013</v>
      </c>
      <c r="F3">
        <v>38910</v>
      </c>
      <c r="G3">
        <v>38915</v>
      </c>
      <c r="H3" t="s">
        <v>19</v>
      </c>
      <c r="I3" t="str">
        <f t="array" ref="I3">IFERROR(_xlfn.XLOOKUP(Tabelle14[[#This Row],[NegotiationID]]&amp;"FinalAccept",Tabelle14[NegotiationID]&amp;Tabelle14[ActionType],Tabelle14[ActionType],,0),_xlfn.XLOOKUP(Tabelle14[[#This Row],[NegotiationID]]&amp;"FinalReject",Tabelle14[NegotiationID]&amp;Tabelle14[ActionType],Tabelle14[ActionType],,0))</f>
        <v>FinalReject</v>
      </c>
      <c r="J3">
        <v>1</v>
      </c>
      <c r="K3">
        <v>0</v>
      </c>
      <c r="L3">
        <v>1</v>
      </c>
      <c r="M3">
        <v>1</v>
      </c>
      <c r="N3">
        <v>112</v>
      </c>
      <c r="O3">
        <v>3198</v>
      </c>
      <c r="P3">
        <v>10</v>
      </c>
      <c r="Q3" s="3" t="s">
        <v>5519</v>
      </c>
    </row>
    <row r="4" ht="15" customHeight="1">
      <c r="A4" t="e">
        <f t="shared" ca="1" si="588"/>
        <v>#VALUE!</v>
      </c>
      <c r="B4" t="e">
        <f t="array" ref="B4" ca="1">_xlfn.XLOOKUP(Tabelle14[[#This Row],[ExperimentID]]&amp;Tabelle14[[#This Row],[NegotiationID]]&amp;Tabelle14[[#This Row],[MessageID]],ALL_IN_ONE[ExperimentID]&amp;ALL_IN_ONE[NegotiationID]&amp;ALL_IN_ONE[MessageID],ALL_IN_ONE[Gesamt_ID],,0)</f>
        <v>#VALUE!</v>
      </c>
      <c r="C4">
        <v>38927</v>
      </c>
      <c r="D4" t="s">
        <v>5518</v>
      </c>
      <c r="E4">
        <v>43021</v>
      </c>
      <c r="F4">
        <v>38915</v>
      </c>
      <c r="G4">
        <v>38910</v>
      </c>
      <c r="H4" t="s">
        <v>31</v>
      </c>
      <c r="I4" t="str">
        <f t="array" ref="I4">IFERROR(_xlfn.XLOOKUP(Tabelle14[[#This Row],[NegotiationID]]&amp;"FinalAccept",Tabelle14[NegotiationID]&amp;Tabelle14[ActionType],Tabelle14[ActionType],,0),_xlfn.XLOOKUP(Tabelle14[[#This Row],[NegotiationID]]&amp;"FinalReject",Tabelle14[NegotiationID]&amp;Tabelle14[ActionType],Tabelle14[ActionType],,0))</f>
        <v>FinalReject</v>
      </c>
      <c r="J4">
        <v>0.9375</v>
      </c>
      <c r="K4">
        <v>0.02</v>
      </c>
      <c r="L4">
        <v>0.95750000000000002</v>
      </c>
      <c r="M4">
        <v>0.91749999999999998</v>
      </c>
      <c r="N4">
        <v>440</v>
      </c>
      <c r="O4">
        <v>3198</v>
      </c>
      <c r="P4">
        <v>10</v>
      </c>
      <c r="Q4" s="3" t="s">
        <v>5520</v>
      </c>
    </row>
    <row r="5" ht="15" customHeight="1">
      <c r="A5" t="e">
        <f t="shared" ca="1" si="588"/>
        <v>#VALUE!</v>
      </c>
      <c r="B5" t="e">
        <f t="array" ref="B5" ca="1">_xlfn.XLOOKUP(Tabelle14[[#This Row],[ExperimentID]]&amp;Tabelle14[[#This Row],[NegotiationID]]&amp;Tabelle14[[#This Row],[MessageID]],ALL_IN_ONE[ExperimentID]&amp;ALL_IN_ONE[NegotiationID]&amp;ALL_IN_ONE[MessageID],ALL_IN_ONE[Gesamt_ID],,0)</f>
        <v>#VALUE!</v>
      </c>
      <c r="C5">
        <v>38927</v>
      </c>
      <c r="D5" t="s">
        <v>5518</v>
      </c>
      <c r="E5">
        <v>43084</v>
      </c>
      <c r="F5">
        <v>38910</v>
      </c>
      <c r="G5">
        <v>38915</v>
      </c>
      <c r="H5" t="s">
        <v>31</v>
      </c>
      <c r="I5" t="str">
        <f t="array" ref="I5">IFERROR(_xlfn.XLOOKUP(Tabelle14[[#This Row],[NegotiationID]]&amp;"FinalAccept",Tabelle14[NegotiationID]&amp;Tabelle14[ActionType],Tabelle14[ActionType],,0),_xlfn.XLOOKUP(Tabelle14[[#This Row],[NegotiationID]]&amp;"FinalReject",Tabelle14[NegotiationID]&amp;Tabelle14[ActionType],Tabelle14[ActionType],,0))</f>
        <v>FinalReject</v>
      </c>
      <c r="J5">
        <v>0.78169999999999995</v>
      </c>
      <c r="K5">
        <v>0.251</v>
      </c>
      <c r="L5">
        <v>1.0327</v>
      </c>
      <c r="M5">
        <v>0.53069999999999995</v>
      </c>
      <c r="N5">
        <v>591</v>
      </c>
      <c r="O5">
        <v>3198</v>
      </c>
      <c r="P5">
        <v>10</v>
      </c>
      <c r="Q5" s="3" t="s">
        <v>5521</v>
      </c>
    </row>
    <row r="6" ht="15" customHeight="1">
      <c r="A6" t="e">
        <f t="shared" ca="1" si="588"/>
        <v>#VALUE!</v>
      </c>
      <c r="B6" t="e">
        <f t="array" ref="B6" ca="1">_xlfn.XLOOKUP(Tabelle14[[#This Row],[ExperimentID]]&amp;Tabelle14[[#This Row],[NegotiationID]]&amp;Tabelle14[[#This Row],[MessageID]],ALL_IN_ONE[ExperimentID]&amp;ALL_IN_ONE[NegotiationID]&amp;ALL_IN_ONE[MessageID],ALL_IN_ONE[Gesamt_ID],,0)</f>
        <v>#VALUE!</v>
      </c>
      <c r="C6">
        <v>38927</v>
      </c>
      <c r="D6" t="s">
        <v>5518</v>
      </c>
      <c r="E6">
        <v>43124</v>
      </c>
      <c r="F6">
        <v>38915</v>
      </c>
      <c r="G6">
        <v>38910</v>
      </c>
      <c r="H6" t="s">
        <v>31</v>
      </c>
      <c r="I6" t="str">
        <f t="array" ref="I6">IFERROR(_xlfn.XLOOKUP(Tabelle14[[#This Row],[NegotiationID]]&amp;"FinalAccept",Tabelle14[NegotiationID]&amp;Tabelle14[ActionType],Tabelle14[ActionType],,0),_xlfn.XLOOKUP(Tabelle14[[#This Row],[NegotiationID]]&amp;"FinalReject",Tabelle14[NegotiationID]&amp;Tabelle14[ActionType],Tabelle14[ActionType],,0))</f>
        <v>FinalReject</v>
      </c>
      <c r="J6">
        <v>0.73599999999999999</v>
      </c>
      <c r="K6">
        <v>0.27079999999999999</v>
      </c>
      <c r="L6">
        <v>1.0067999999999999</v>
      </c>
      <c r="M6">
        <v>0.4652</v>
      </c>
      <c r="N6">
        <v>470</v>
      </c>
      <c r="O6">
        <v>3198</v>
      </c>
      <c r="P6">
        <v>10</v>
      </c>
      <c r="Q6" s="3" t="s">
        <v>5522</v>
      </c>
    </row>
    <row r="7" ht="15" customHeight="1">
      <c r="A7" t="e">
        <f t="shared" ca="1" si="588"/>
        <v>#VALUE!</v>
      </c>
      <c r="B7" t="e">
        <f t="array" ref="B7" ca="1">_xlfn.XLOOKUP(Tabelle14[[#This Row],[ExperimentID]]&amp;Tabelle14[[#This Row],[NegotiationID]]&amp;Tabelle14[[#This Row],[MessageID]],ALL_IN_ONE[ExperimentID]&amp;ALL_IN_ONE[NegotiationID]&amp;ALL_IN_ONE[MessageID],ALL_IN_ONE[Gesamt_ID],,0)</f>
        <v>#VALUE!</v>
      </c>
      <c r="C7">
        <v>38927</v>
      </c>
      <c r="D7" t="s">
        <v>5518</v>
      </c>
      <c r="E7">
        <v>43245</v>
      </c>
      <c r="F7">
        <v>38910</v>
      </c>
      <c r="G7">
        <v>38915</v>
      </c>
      <c r="H7" t="s">
        <v>31</v>
      </c>
      <c r="I7" t="str">
        <f t="array" ref="I7">IFERROR(_xlfn.XLOOKUP(Tabelle14[[#This Row],[NegotiationID]]&amp;"FinalAccept",Tabelle14[NegotiationID]&amp;Tabelle14[ActionType],Tabelle14[ActionType],,0),_xlfn.XLOOKUP(Tabelle14[[#This Row],[NegotiationID]]&amp;"FinalReject",Tabelle14[NegotiationID]&amp;Tabelle14[ActionType],Tabelle14[ActionType],,0))</f>
        <v>FinalReject</v>
      </c>
      <c r="J7">
        <v>0.55830000000000002</v>
      </c>
      <c r="K7">
        <v>0.53349999999999997</v>
      </c>
      <c r="L7">
        <v>1.0918000000000001</v>
      </c>
      <c r="M7">
        <v>0.024799999999999999</v>
      </c>
      <c r="N7">
        <v>471</v>
      </c>
      <c r="O7">
        <v>3198</v>
      </c>
      <c r="P7">
        <v>10</v>
      </c>
      <c r="Q7" s="3" t="s">
        <v>5523</v>
      </c>
    </row>
    <row r="8" ht="15" customHeight="1">
      <c r="A8" t="e">
        <f t="shared" ca="1" si="588"/>
        <v>#VALUE!</v>
      </c>
      <c r="B8" t="e">
        <f t="array" ref="B8" ca="1">_xlfn.XLOOKUP(Tabelle14[[#This Row],[ExperimentID]]&amp;Tabelle14[[#This Row],[NegotiationID]]&amp;Tabelle14[[#This Row],[MessageID]],ALL_IN_ONE[ExperimentID]&amp;ALL_IN_ONE[NegotiationID]&amp;ALL_IN_ONE[MessageID],ALL_IN_ONE[Gesamt_ID],,0)</f>
        <v>#VALUE!</v>
      </c>
      <c r="C8">
        <v>38927</v>
      </c>
      <c r="D8" t="s">
        <v>5518</v>
      </c>
      <c r="E8">
        <v>43495</v>
      </c>
      <c r="F8">
        <v>38915</v>
      </c>
      <c r="G8">
        <v>38910</v>
      </c>
      <c r="H8" t="s">
        <v>31</v>
      </c>
      <c r="I8" t="str">
        <f t="array" ref="I8">IFERROR(_xlfn.XLOOKUP(Tabelle14[[#This Row],[NegotiationID]]&amp;"FinalAccept",Tabelle14[NegotiationID]&amp;Tabelle14[ActionType],Tabelle14[ActionType],,0),_xlfn.XLOOKUP(Tabelle14[[#This Row],[NegotiationID]]&amp;"FinalReject",Tabelle14[NegotiationID]&amp;Tabelle14[ActionType],Tabelle14[ActionType],,0))</f>
        <v>FinalReject</v>
      </c>
      <c r="J8">
        <v>0.71599999999999997</v>
      </c>
      <c r="K8">
        <v>0.29749999999999999</v>
      </c>
      <c r="L8">
        <v>1.0135000000000001</v>
      </c>
      <c r="M8">
        <v>0.41849999999999998</v>
      </c>
      <c r="N8">
        <v>343</v>
      </c>
      <c r="O8">
        <v>3198</v>
      </c>
      <c r="P8">
        <v>10</v>
      </c>
      <c r="Q8" s="3" t="s">
        <v>5524</v>
      </c>
    </row>
    <row r="9" ht="15" customHeight="1">
      <c r="A9" t="e">
        <f t="shared" ca="1" si="588"/>
        <v>#VALUE!</v>
      </c>
      <c r="B9" t="e">
        <f t="array" ref="B9" ca="1">_xlfn.XLOOKUP(Tabelle14[[#This Row],[ExperimentID]]&amp;Tabelle14[[#This Row],[NegotiationID]]&amp;Tabelle14[[#This Row],[MessageID]],ALL_IN_ONE[ExperimentID]&amp;ALL_IN_ONE[NegotiationID]&amp;ALL_IN_ONE[MessageID],ALL_IN_ONE[Gesamt_ID],,0)</f>
        <v>#VALUE!</v>
      </c>
      <c r="C9">
        <v>38927</v>
      </c>
      <c r="D9" t="s">
        <v>5518</v>
      </c>
      <c r="E9">
        <v>43865</v>
      </c>
      <c r="F9">
        <v>38910</v>
      </c>
      <c r="G9">
        <v>38915</v>
      </c>
      <c r="H9" t="s">
        <v>31</v>
      </c>
      <c r="I9" t="str">
        <f t="array" ref="I9">IFERROR(_xlfn.XLOOKUP(Tabelle14[[#This Row],[NegotiationID]]&amp;"FinalAccept",Tabelle14[NegotiationID]&amp;Tabelle14[ActionType],Tabelle14[ActionType],,0),_xlfn.XLOOKUP(Tabelle14[[#This Row],[NegotiationID]]&amp;"FinalReject",Tabelle14[NegotiationID]&amp;Tabelle14[ActionType],Tabelle14[ActionType],,0))</f>
        <v>FinalReject</v>
      </c>
      <c r="J9">
        <v>0.43580000000000002</v>
      </c>
      <c r="K9">
        <v>0.61599999999999999</v>
      </c>
      <c r="L9">
        <v>1.0518000000000001</v>
      </c>
      <c r="M9">
        <v>0.1802</v>
      </c>
      <c r="N9">
        <v>422</v>
      </c>
      <c r="O9">
        <v>3198</v>
      </c>
      <c r="P9">
        <v>10</v>
      </c>
      <c r="Q9" s="3" t="s">
        <v>5525</v>
      </c>
    </row>
    <row r="10" ht="15" customHeight="1">
      <c r="A10" t="e">
        <f t="shared" ca="1" si="588"/>
        <v>#VALUE!</v>
      </c>
      <c r="B10" t="e">
        <f t="array" ref="B10" ca="1">_xlfn.XLOOKUP(Tabelle14[[#This Row],[ExperimentID]]&amp;Tabelle14[[#This Row],[NegotiationID]]&amp;Tabelle14[[#This Row],[MessageID]],ALL_IN_ONE[ExperimentID]&amp;ALL_IN_ONE[NegotiationID]&amp;ALL_IN_ONE[MessageID],ALL_IN_ONE[Gesamt_ID],,0)</f>
        <v>#VALUE!</v>
      </c>
      <c r="C10">
        <v>38927</v>
      </c>
      <c r="D10" t="s">
        <v>5518</v>
      </c>
      <c r="E10">
        <v>43904</v>
      </c>
      <c r="F10">
        <v>38915</v>
      </c>
      <c r="G10">
        <v>38910</v>
      </c>
      <c r="H10" t="s">
        <v>31</v>
      </c>
      <c r="I10" t="str">
        <f t="array" ref="I10">IFERROR(_xlfn.XLOOKUP(Tabelle14[[#This Row],[NegotiationID]]&amp;"FinalAccept",Tabelle14[NegotiationID]&amp;Tabelle14[ActionType],Tabelle14[ActionType],,0),_xlfn.XLOOKUP(Tabelle14[[#This Row],[NegotiationID]]&amp;"FinalReject",Tabelle14[NegotiationID]&amp;Tabelle14[ActionType],Tabelle14[ActionType],,0))</f>
        <v>FinalReject</v>
      </c>
      <c r="J10">
        <v>0.67349999999999999</v>
      </c>
      <c r="K10">
        <v>0.36670000000000003</v>
      </c>
      <c r="L10">
        <v>1.0402</v>
      </c>
      <c r="M10">
        <v>0.30680000000000002</v>
      </c>
      <c r="N10">
        <v>232</v>
      </c>
      <c r="O10">
        <v>3198</v>
      </c>
      <c r="P10">
        <v>10</v>
      </c>
      <c r="Q10" s="3" t="s">
        <v>5526</v>
      </c>
    </row>
    <row r="11" ht="15" customHeight="1">
      <c r="A11" t="e">
        <f t="shared" ca="1" si="588"/>
        <v>#VALUE!</v>
      </c>
      <c r="B11" t="e">
        <f t="array" ref="B11" ca="1">_xlfn.XLOOKUP(Tabelle14[[#This Row],[ExperimentID]]&amp;Tabelle14[[#This Row],[NegotiationID]]&amp;Tabelle14[[#This Row],[MessageID]],ALL_IN_ONE[ExperimentID]&amp;ALL_IN_ONE[NegotiationID]&amp;ALL_IN_ONE[MessageID],ALL_IN_ONE[Gesamt_ID],,0)</f>
        <v>#VALUE!</v>
      </c>
      <c r="C11">
        <v>38927</v>
      </c>
      <c r="D11" t="s">
        <v>5518</v>
      </c>
      <c r="E11">
        <v>44350</v>
      </c>
      <c r="F11">
        <v>38910</v>
      </c>
      <c r="G11">
        <v>38915</v>
      </c>
      <c r="H11" t="s">
        <v>40</v>
      </c>
      <c r="I11" t="str">
        <f t="array" ref="I11">IFERROR(_xlfn.XLOOKUP(Tabelle14[[#This Row],[NegotiationID]]&amp;"FinalAccept",Tabelle14[NegotiationID]&amp;Tabelle14[ActionType],Tabelle14[ActionType],,0),_xlfn.XLOOKUP(Tabelle14[[#This Row],[NegotiationID]]&amp;"FinalReject",Tabelle14[NegotiationID]&amp;Tabelle14[ActionType],Tabelle14[ActionType],,0))</f>
        <v>FinalReject</v>
      </c>
      <c r="J11">
        <v>0.36670000000000003</v>
      </c>
      <c r="K11">
        <v>0.67349999999999999</v>
      </c>
      <c r="L11">
        <v>1.0402</v>
      </c>
      <c r="M11">
        <v>0.30680000000000002</v>
      </c>
      <c r="N11">
        <v>96</v>
      </c>
      <c r="O11">
        <v>3198</v>
      </c>
      <c r="P11">
        <v>10</v>
      </c>
      <c r="Q11" s="3" t="s">
        <v>5527</v>
      </c>
    </row>
    <row r="12" ht="14.5" hidden="1">
      <c r="A12" t="e">
        <f t="shared" ca="1" si="588"/>
        <v>#VALUE!</v>
      </c>
      <c r="B12" t="e">
        <f t="array" ref="B12" ca="1">_xlfn.XLOOKUP(Tabelle14[[#This Row],[ExperimentID]]&amp;Tabelle14[[#This Row],[NegotiationID]]&amp;Tabelle14[[#This Row],[MessageID]],ALL_IN_ONE[ExperimentID]&amp;ALL_IN_ONE[NegotiationID]&amp;ALL_IN_ONE[MessageID],ALL_IN_ONE[Gesamt_ID],,0)</f>
        <v>#VALUE!</v>
      </c>
      <c r="C12">
        <v>38959</v>
      </c>
      <c r="D12" t="s">
        <v>5518</v>
      </c>
      <c r="E12">
        <v>38960</v>
      </c>
      <c r="H12" t="s">
        <v>6019</v>
      </c>
      <c r="I12" t="str">
        <f t="array" ref="I12">IFERROR(_xlfn.XLOOKUP(Tabelle14[[#This Row],[NegotiationID]]&amp;"FinalAccept",Tabelle14[NegotiationID]&amp;Tabelle14[ActionType],Tabelle14[ActionType],,0),_xlfn.XLOOKUP(Tabelle14[[#This Row],[NegotiationID]]&amp;"FinalReject",Tabelle14[NegotiationID]&amp;Tabelle14[ActionType],Tabelle14[ActionType],,0))</f>
        <v>FinalAccept</v>
      </c>
      <c r="L12" t="s">
        <v>6797</v>
      </c>
      <c r="M12" t="s">
        <v>6797</v>
      </c>
      <c r="N12">
        <v>21</v>
      </c>
      <c r="O12">
        <v>2778</v>
      </c>
      <c r="P12">
        <v>13</v>
      </c>
    </row>
    <row r="13" ht="15" customHeight="1">
      <c r="A13" t="e">
        <f t="shared" ca="1" si="588"/>
        <v>#VALUE!</v>
      </c>
      <c r="B13" t="e">
        <f t="array" ref="B13" ca="1">_xlfn.XLOOKUP(Tabelle14[[#This Row],[ExperimentID]]&amp;Tabelle14[[#This Row],[NegotiationID]]&amp;Tabelle14[[#This Row],[MessageID]],ALL_IN_ONE[ExperimentID]&amp;ALL_IN_ONE[NegotiationID]&amp;ALL_IN_ONE[MessageID],ALL_IN_ONE[Gesamt_ID],,0)</f>
        <v>#VALUE!</v>
      </c>
      <c r="C13">
        <v>38959</v>
      </c>
      <c r="D13" t="s">
        <v>5518</v>
      </c>
      <c r="E13">
        <v>42841</v>
      </c>
      <c r="F13">
        <v>38942</v>
      </c>
      <c r="G13">
        <v>38947</v>
      </c>
      <c r="H13" t="s">
        <v>19</v>
      </c>
      <c r="I13" t="str">
        <f t="array" ref="I13">IFERROR(_xlfn.XLOOKUP(Tabelle14[[#This Row],[NegotiationID]]&amp;"FinalAccept",Tabelle14[NegotiationID]&amp;Tabelle14[ActionType],Tabelle14[ActionType],,0),_xlfn.XLOOKUP(Tabelle14[[#This Row],[NegotiationID]]&amp;"FinalReject",Tabelle14[NegotiationID]&amp;Tabelle14[ActionType],Tabelle14[ActionType],,0))</f>
        <v>FinalAccept</v>
      </c>
      <c r="J13">
        <v>0.87329999999999997</v>
      </c>
      <c r="K13">
        <v>0.14249999999999999</v>
      </c>
      <c r="L13">
        <v>1.0158</v>
      </c>
      <c r="M13">
        <v>0.73080000000000001</v>
      </c>
      <c r="N13">
        <v>334</v>
      </c>
      <c r="O13">
        <v>2778</v>
      </c>
      <c r="P13">
        <v>13</v>
      </c>
      <c r="Q13" s="3" t="s">
        <v>5528</v>
      </c>
    </row>
    <row r="14" ht="15" customHeight="1">
      <c r="A14" t="e">
        <f t="shared" ca="1" si="588"/>
        <v>#VALUE!</v>
      </c>
      <c r="B14" t="e">
        <f t="array" ref="B14" ca="1">_xlfn.XLOOKUP(Tabelle14[[#This Row],[ExperimentID]]&amp;Tabelle14[[#This Row],[NegotiationID]]&amp;Tabelle14[[#This Row],[MessageID]],ALL_IN_ONE[ExperimentID]&amp;ALL_IN_ONE[NegotiationID]&amp;ALL_IN_ONE[MessageID],ALL_IN_ONE[Gesamt_ID],,0)</f>
        <v>#VALUE!</v>
      </c>
      <c r="C14">
        <v>38959</v>
      </c>
      <c r="D14" t="s">
        <v>5518</v>
      </c>
      <c r="E14">
        <v>43109</v>
      </c>
      <c r="F14">
        <v>38947</v>
      </c>
      <c r="G14">
        <v>38942</v>
      </c>
      <c r="H14" t="s">
        <v>31</v>
      </c>
      <c r="I14" t="str">
        <f t="array" ref="I14">IFERROR(_xlfn.XLOOKUP(Tabelle14[[#This Row],[NegotiationID]]&amp;"FinalAccept",Tabelle14[NegotiationID]&amp;Tabelle14[ActionType],Tabelle14[ActionType],,0),_xlfn.XLOOKUP(Tabelle14[[#This Row],[NegotiationID]]&amp;"FinalReject",Tabelle14[NegotiationID]&amp;Tabelle14[ActionType],Tabelle14[ActionType],,0))</f>
        <v>FinalAccept</v>
      </c>
      <c r="J14">
        <v>0.83850000000000002</v>
      </c>
      <c r="K14">
        <v>0.19750000000000001</v>
      </c>
      <c r="L14">
        <v>1.036</v>
      </c>
      <c r="M14">
        <v>0.64100000000000001</v>
      </c>
      <c r="N14">
        <v>439</v>
      </c>
      <c r="O14">
        <v>2778</v>
      </c>
      <c r="P14">
        <v>13</v>
      </c>
      <c r="Q14" s="3" t="s">
        <v>5529</v>
      </c>
    </row>
    <row r="15" ht="15" customHeight="1">
      <c r="A15" t="e">
        <f t="shared" ca="1" si="588"/>
        <v>#VALUE!</v>
      </c>
      <c r="B15" t="e">
        <f t="array" ref="B15" ca="1">_xlfn.XLOOKUP(Tabelle14[[#This Row],[ExperimentID]]&amp;Tabelle14[[#This Row],[NegotiationID]]&amp;Tabelle14[[#This Row],[MessageID]],ALL_IN_ONE[ExperimentID]&amp;ALL_IN_ONE[NegotiationID]&amp;ALL_IN_ONE[MessageID],ALL_IN_ONE[Gesamt_ID],,0)</f>
        <v>#VALUE!</v>
      </c>
      <c r="C15">
        <v>38959</v>
      </c>
      <c r="D15" t="s">
        <v>5518</v>
      </c>
      <c r="E15">
        <v>43263</v>
      </c>
      <c r="F15">
        <v>38942</v>
      </c>
      <c r="G15">
        <v>38947</v>
      </c>
      <c r="H15" t="s">
        <v>31</v>
      </c>
      <c r="I15" t="str">
        <f t="array" ref="I15">IFERROR(_xlfn.XLOOKUP(Tabelle14[[#This Row],[NegotiationID]]&amp;"FinalAccept",Tabelle14[NegotiationID]&amp;Tabelle14[ActionType],Tabelle14[ActionType],,0),_xlfn.XLOOKUP(Tabelle14[[#This Row],[NegotiationID]]&amp;"FinalReject",Tabelle14[NegotiationID]&amp;Tabelle14[ActionType],Tabelle14[ActionType],,0))</f>
        <v>FinalAccept</v>
      </c>
      <c r="J15">
        <v>0.79330000000000001</v>
      </c>
      <c r="K15">
        <v>0.33100000000000002</v>
      </c>
      <c r="L15">
        <v>1.1243000000000001</v>
      </c>
      <c r="M15">
        <v>0.46229999999999999</v>
      </c>
      <c r="N15">
        <v>203</v>
      </c>
      <c r="O15">
        <v>2778</v>
      </c>
      <c r="P15">
        <v>13</v>
      </c>
      <c r="Q15" s="3" t="s">
        <v>5530</v>
      </c>
    </row>
    <row r="16" ht="15" customHeight="1">
      <c r="A16" t="e">
        <f t="shared" ca="1" si="588"/>
        <v>#VALUE!</v>
      </c>
      <c r="B16" t="e">
        <f t="array" ref="B16" ca="1">_xlfn.XLOOKUP(Tabelle14[[#This Row],[ExperimentID]]&amp;Tabelle14[[#This Row],[NegotiationID]]&amp;Tabelle14[[#This Row],[MessageID]],ALL_IN_ONE[ExperimentID]&amp;ALL_IN_ONE[NegotiationID]&amp;ALL_IN_ONE[MessageID],ALL_IN_ONE[Gesamt_ID],,0)</f>
        <v>#VALUE!</v>
      </c>
      <c r="C16">
        <v>38959</v>
      </c>
      <c r="D16" t="s">
        <v>5518</v>
      </c>
      <c r="E16">
        <v>43627</v>
      </c>
      <c r="F16">
        <v>38947</v>
      </c>
      <c r="G16">
        <v>38942</v>
      </c>
      <c r="H16" t="s">
        <v>31</v>
      </c>
      <c r="I16" t="str">
        <f t="array" ref="I16">IFERROR(_xlfn.XLOOKUP(Tabelle14[[#This Row],[NegotiationID]]&amp;"FinalAccept",Tabelle14[NegotiationID]&amp;Tabelle14[ActionType],Tabelle14[ActionType],,0),_xlfn.XLOOKUP(Tabelle14[[#This Row],[NegotiationID]]&amp;"FinalReject",Tabelle14[NegotiationID]&amp;Tabelle14[ActionType],Tabelle14[ActionType],,0))</f>
        <v>FinalAccept</v>
      </c>
      <c r="J16">
        <v>0.73599999999999999</v>
      </c>
      <c r="K16">
        <v>0.27079999999999999</v>
      </c>
      <c r="L16">
        <v>1.0067999999999999</v>
      </c>
      <c r="M16">
        <v>0.4652</v>
      </c>
      <c r="N16">
        <v>196</v>
      </c>
      <c r="O16">
        <v>2778</v>
      </c>
      <c r="P16">
        <v>13</v>
      </c>
      <c r="Q16" s="3" t="s">
        <v>5531</v>
      </c>
    </row>
    <row r="17" ht="15" customHeight="1">
      <c r="A17" t="e">
        <f t="shared" ca="1" si="588"/>
        <v>#VALUE!</v>
      </c>
      <c r="B17" t="e">
        <f t="array" ref="B17" ca="1">_xlfn.XLOOKUP(Tabelle14[[#This Row],[ExperimentID]]&amp;Tabelle14[[#This Row],[NegotiationID]]&amp;Tabelle14[[#This Row],[MessageID]],ALL_IN_ONE[ExperimentID]&amp;ALL_IN_ONE[NegotiationID]&amp;ALL_IN_ONE[MessageID],ALL_IN_ONE[Gesamt_ID],,0)</f>
        <v>#VALUE!</v>
      </c>
      <c r="C17">
        <v>38959</v>
      </c>
      <c r="D17" t="s">
        <v>5518</v>
      </c>
      <c r="E17">
        <v>43727</v>
      </c>
      <c r="F17">
        <v>38942</v>
      </c>
      <c r="G17">
        <v>38947</v>
      </c>
      <c r="H17" t="s">
        <v>31</v>
      </c>
      <c r="I17" t="str">
        <f t="array" ref="I17">IFERROR(_xlfn.XLOOKUP(Tabelle14[[#This Row],[NegotiationID]]&amp;"FinalAccept",Tabelle14[NegotiationID]&amp;Tabelle14[ActionType],Tabelle14[ActionType],,0),_xlfn.XLOOKUP(Tabelle14[[#This Row],[NegotiationID]]&amp;"FinalReject",Tabelle14[NegotiationID]&amp;Tabelle14[ActionType],Tabelle14[ActionType],,0))</f>
        <v>FinalAccept</v>
      </c>
      <c r="J17">
        <v>0.71499999999999997</v>
      </c>
      <c r="K17">
        <v>0.26750000000000002</v>
      </c>
      <c r="L17">
        <v>0.98250000000000004</v>
      </c>
      <c r="M17">
        <v>0.44750000000000001</v>
      </c>
      <c r="N17">
        <v>426</v>
      </c>
      <c r="O17">
        <v>2778</v>
      </c>
      <c r="P17">
        <v>13</v>
      </c>
      <c r="Q17" s="3" t="s">
        <v>5532</v>
      </c>
    </row>
    <row r="18" ht="15" customHeight="1">
      <c r="A18" t="e">
        <f t="shared" ca="1" si="588"/>
        <v>#VALUE!</v>
      </c>
      <c r="B18" t="e">
        <f t="array" ref="B18" ca="1">_xlfn.XLOOKUP(Tabelle14[[#This Row],[ExperimentID]]&amp;Tabelle14[[#This Row],[NegotiationID]]&amp;Tabelle14[[#This Row],[MessageID]],ALL_IN_ONE[ExperimentID]&amp;ALL_IN_ONE[NegotiationID]&amp;ALL_IN_ONE[MessageID],ALL_IN_ONE[Gesamt_ID],,0)</f>
        <v>#VALUE!</v>
      </c>
      <c r="C18">
        <v>38959</v>
      </c>
      <c r="D18" t="s">
        <v>5518</v>
      </c>
      <c r="E18">
        <v>44190</v>
      </c>
      <c r="F18">
        <v>38947</v>
      </c>
      <c r="G18">
        <v>38942</v>
      </c>
      <c r="H18" t="s">
        <v>31</v>
      </c>
      <c r="I18" t="str">
        <f t="array" ref="I18">IFERROR(_xlfn.XLOOKUP(Tabelle14[[#This Row],[NegotiationID]]&amp;"FinalAccept",Tabelle14[NegotiationID]&amp;Tabelle14[ActionType],Tabelle14[ActionType],,0),_xlfn.XLOOKUP(Tabelle14[[#This Row],[NegotiationID]]&amp;"FinalReject",Tabelle14[NegotiationID]&amp;Tabelle14[ActionType],Tabelle14[ActionType],,0))</f>
        <v>FinalAccept</v>
      </c>
      <c r="J18">
        <v>0.71350000000000002</v>
      </c>
      <c r="K18">
        <v>0.31330000000000002</v>
      </c>
      <c r="L18">
        <v>1.0267999999999999</v>
      </c>
      <c r="M18">
        <v>0.4002</v>
      </c>
      <c r="N18">
        <v>259</v>
      </c>
      <c r="O18">
        <v>2778</v>
      </c>
      <c r="P18">
        <v>13</v>
      </c>
      <c r="Q18" s="3" t="s">
        <v>5533</v>
      </c>
    </row>
    <row r="19" ht="15" customHeight="1">
      <c r="A19" t="e">
        <f t="shared" ca="1" si="588"/>
        <v>#VALUE!</v>
      </c>
      <c r="B19" t="e">
        <f t="array" ref="B19" ca="1">_xlfn.XLOOKUP(Tabelle14[[#This Row],[ExperimentID]]&amp;Tabelle14[[#This Row],[NegotiationID]]&amp;Tabelle14[[#This Row],[MessageID]],ALL_IN_ONE[ExperimentID]&amp;ALL_IN_ONE[NegotiationID]&amp;ALL_IN_ONE[MessageID],ALL_IN_ONE[Gesamt_ID],,0)</f>
        <v>#VALUE!</v>
      </c>
      <c r="C19">
        <v>38959</v>
      </c>
      <c r="D19" t="s">
        <v>5518</v>
      </c>
      <c r="E19">
        <v>44618</v>
      </c>
      <c r="F19">
        <v>38942</v>
      </c>
      <c r="G19">
        <v>38947</v>
      </c>
      <c r="H19" t="s">
        <v>31</v>
      </c>
      <c r="I19" t="str">
        <f t="array" ref="I19">IFERROR(_xlfn.XLOOKUP(Tabelle14[[#This Row],[NegotiationID]]&amp;"FinalAccept",Tabelle14[NegotiationID]&amp;Tabelle14[ActionType],Tabelle14[ActionType],,0),_xlfn.XLOOKUP(Tabelle14[[#This Row],[NegotiationID]]&amp;"FinalReject",Tabelle14[NegotiationID]&amp;Tabelle14[ActionType],Tabelle14[ActionType],,0))</f>
        <v>FinalAccept</v>
      </c>
      <c r="J19">
        <v>0.67669999999999997</v>
      </c>
      <c r="K19">
        <v>0.3735</v>
      </c>
      <c r="L19">
        <v>1.0502</v>
      </c>
      <c r="M19">
        <v>0.30320000000000003</v>
      </c>
      <c r="N19">
        <v>160</v>
      </c>
      <c r="O19">
        <v>2778</v>
      </c>
      <c r="P19">
        <v>13</v>
      </c>
      <c r="Q19" s="3" t="s">
        <v>5534</v>
      </c>
    </row>
    <row r="20" ht="15" customHeight="1">
      <c r="A20" t="e">
        <f t="shared" ca="1" si="588"/>
        <v>#VALUE!</v>
      </c>
      <c r="B20" t="e">
        <f t="array" ref="B20" ca="1">_xlfn.XLOOKUP(Tabelle14[[#This Row],[ExperimentID]]&amp;Tabelle14[[#This Row],[NegotiationID]]&amp;Tabelle14[[#This Row],[MessageID]],ALL_IN_ONE[ExperimentID]&amp;ALL_IN_ONE[NegotiationID]&amp;ALL_IN_ONE[MessageID],ALL_IN_ONE[Gesamt_ID],,0)</f>
        <v>#VALUE!</v>
      </c>
      <c r="C20">
        <v>38959</v>
      </c>
      <c r="D20" t="s">
        <v>5518</v>
      </c>
      <c r="E20">
        <v>45487</v>
      </c>
      <c r="F20">
        <v>38947</v>
      </c>
      <c r="G20">
        <v>38942</v>
      </c>
      <c r="H20" t="s">
        <v>31</v>
      </c>
      <c r="I20" t="str">
        <f t="array" ref="I20">IFERROR(_xlfn.XLOOKUP(Tabelle14[[#This Row],[NegotiationID]]&amp;"FinalAccept",Tabelle14[NegotiationID]&amp;Tabelle14[ActionType],Tabelle14[ActionType],,0),_xlfn.XLOOKUP(Tabelle14[[#This Row],[NegotiationID]]&amp;"FinalReject",Tabelle14[NegotiationID]&amp;Tabelle14[ActionType],Tabelle14[ActionType],,0))</f>
        <v>FinalAccept</v>
      </c>
      <c r="J20">
        <v>0.63349999999999995</v>
      </c>
      <c r="K20">
        <v>0.41999999999999998</v>
      </c>
      <c r="L20">
        <v>1.0535000000000001</v>
      </c>
      <c r="M20">
        <v>0.2135</v>
      </c>
      <c r="N20">
        <v>202</v>
      </c>
      <c r="O20">
        <v>2778</v>
      </c>
      <c r="P20">
        <v>13</v>
      </c>
      <c r="Q20" s="3" t="s">
        <v>5535</v>
      </c>
    </row>
    <row r="21" ht="15" customHeight="1">
      <c r="A21" t="e">
        <f t="shared" ca="1" si="588"/>
        <v>#VALUE!</v>
      </c>
      <c r="B21" t="e">
        <f t="array" ref="B21" ca="1">_xlfn.XLOOKUP(Tabelle14[[#This Row],[ExperimentID]]&amp;Tabelle14[[#This Row],[NegotiationID]]&amp;Tabelle14[[#This Row],[MessageID]],ALL_IN_ONE[ExperimentID]&amp;ALL_IN_ONE[NegotiationID]&amp;ALL_IN_ONE[MessageID],ALL_IN_ONE[Gesamt_ID],,0)</f>
        <v>#VALUE!</v>
      </c>
      <c r="C21">
        <v>38959</v>
      </c>
      <c r="D21" t="s">
        <v>5518</v>
      </c>
      <c r="E21">
        <v>45757</v>
      </c>
      <c r="F21">
        <v>38942</v>
      </c>
      <c r="G21">
        <v>38947</v>
      </c>
      <c r="H21" t="s">
        <v>31</v>
      </c>
      <c r="I21" t="str">
        <f t="array" ref="I21">IFERROR(_xlfn.XLOOKUP(Tabelle14[[#This Row],[NegotiationID]]&amp;"FinalAccept",Tabelle14[NegotiationID]&amp;Tabelle14[ActionType],Tabelle14[ActionType],,0),_xlfn.XLOOKUP(Tabelle14[[#This Row],[NegotiationID]]&amp;"FinalReject",Tabelle14[NegotiationID]&amp;Tabelle14[ActionType],Tabelle14[ActionType],,0))</f>
        <v>FinalAccept</v>
      </c>
      <c r="J21">
        <v>0.55830000000000002</v>
      </c>
      <c r="K21">
        <v>0.53349999999999997</v>
      </c>
      <c r="L21">
        <v>1.0918000000000001</v>
      </c>
      <c r="M21">
        <v>0.024799999999999999</v>
      </c>
      <c r="N21">
        <v>288</v>
      </c>
      <c r="O21">
        <v>2778</v>
      </c>
      <c r="P21">
        <v>13</v>
      </c>
      <c r="Q21" s="3" t="s">
        <v>5536</v>
      </c>
    </row>
    <row r="22" ht="15" customHeight="1">
      <c r="A22" t="e">
        <f t="shared" ca="1" si="588"/>
        <v>#VALUE!</v>
      </c>
      <c r="B22" t="e">
        <f t="array" ref="B22" ca="1">_xlfn.XLOOKUP(Tabelle14[[#This Row],[ExperimentID]]&amp;Tabelle14[[#This Row],[NegotiationID]]&amp;Tabelle14[[#This Row],[MessageID]],ALL_IN_ONE[ExperimentID]&amp;ALL_IN_ONE[NegotiationID]&amp;ALL_IN_ONE[MessageID],ALL_IN_ONE[Gesamt_ID],,0)</f>
        <v>#VALUE!</v>
      </c>
      <c r="C22">
        <v>38959</v>
      </c>
      <c r="D22" t="s">
        <v>5518</v>
      </c>
      <c r="E22">
        <v>45887</v>
      </c>
      <c r="F22">
        <v>38947</v>
      </c>
      <c r="G22">
        <v>38942</v>
      </c>
      <c r="H22" t="s">
        <v>31</v>
      </c>
      <c r="I22" t="str">
        <f t="array" ref="I22">IFERROR(_xlfn.XLOOKUP(Tabelle14[[#This Row],[NegotiationID]]&amp;"FinalAccept",Tabelle14[NegotiationID]&amp;Tabelle14[ActionType],Tabelle14[ActionType],,0),_xlfn.XLOOKUP(Tabelle14[[#This Row],[NegotiationID]]&amp;"FinalReject",Tabelle14[NegotiationID]&amp;Tabelle14[ActionType],Tabelle14[ActionType],,0))</f>
        <v>FinalAccept</v>
      </c>
      <c r="J22">
        <v>0.55600000000000005</v>
      </c>
      <c r="K22">
        <v>0.51580000000000004</v>
      </c>
      <c r="L22">
        <v>1.0718000000000001</v>
      </c>
      <c r="M22">
        <v>0.0402</v>
      </c>
      <c r="N22">
        <v>97</v>
      </c>
      <c r="O22">
        <v>2778</v>
      </c>
      <c r="P22">
        <v>13</v>
      </c>
      <c r="Q22" s="3" t="s">
        <v>5537</v>
      </c>
    </row>
    <row r="23" ht="15" customHeight="1">
      <c r="A23" t="e">
        <f t="shared" ca="1" si="588"/>
        <v>#VALUE!</v>
      </c>
      <c r="B23" t="e">
        <f t="array" ref="B23" ca="1">_xlfn.XLOOKUP(Tabelle14[[#This Row],[ExperimentID]]&amp;Tabelle14[[#This Row],[NegotiationID]]&amp;Tabelle14[[#This Row],[MessageID]],ALL_IN_ONE[ExperimentID]&amp;ALL_IN_ONE[NegotiationID]&amp;ALL_IN_ONE[MessageID],ALL_IN_ONE[Gesamt_ID],,0)</f>
        <v>#VALUE!</v>
      </c>
      <c r="C23">
        <v>38959</v>
      </c>
      <c r="D23" t="s">
        <v>5518</v>
      </c>
      <c r="E23">
        <v>45960</v>
      </c>
      <c r="F23">
        <v>38942</v>
      </c>
      <c r="G23">
        <v>38947</v>
      </c>
      <c r="H23" t="s">
        <v>31</v>
      </c>
      <c r="I23" t="str">
        <f t="array" ref="I23">IFERROR(_xlfn.XLOOKUP(Tabelle14[[#This Row],[NegotiationID]]&amp;"FinalAccept",Tabelle14[NegotiationID]&amp;Tabelle14[ActionType],Tabelle14[ActionType],,0),_xlfn.XLOOKUP(Tabelle14[[#This Row],[NegotiationID]]&amp;"FinalReject",Tabelle14[NegotiationID]&amp;Tabelle14[ActionType],Tabelle14[ActionType],,0))</f>
        <v>FinalAccept</v>
      </c>
      <c r="J23">
        <v>0.53720000000000001</v>
      </c>
      <c r="K23">
        <v>0.54000000000000004</v>
      </c>
      <c r="L23">
        <v>1.0771999999999999</v>
      </c>
      <c r="M23">
        <v>0.0028</v>
      </c>
      <c r="N23">
        <v>104</v>
      </c>
      <c r="O23">
        <v>2778</v>
      </c>
      <c r="P23">
        <v>13</v>
      </c>
      <c r="Q23" s="3" t="s">
        <v>5538</v>
      </c>
    </row>
    <row r="24" ht="15" customHeight="1">
      <c r="A24" t="e">
        <f t="shared" ca="1" si="588"/>
        <v>#VALUE!</v>
      </c>
      <c r="B24" t="e">
        <f t="array" ref="B24" ca="1">_xlfn.XLOOKUP(Tabelle14[[#This Row],[ExperimentID]]&amp;Tabelle14[[#This Row],[NegotiationID]]&amp;Tabelle14[[#This Row],[MessageID]],ALL_IN_ONE[ExperimentID]&amp;ALL_IN_ONE[NegotiationID]&amp;ALL_IN_ONE[MessageID],ALL_IN_ONE[Gesamt_ID],,0)</f>
        <v>#VALUE!</v>
      </c>
      <c r="C24">
        <v>38959</v>
      </c>
      <c r="D24" t="s">
        <v>5518</v>
      </c>
      <c r="E24">
        <v>46622</v>
      </c>
      <c r="F24">
        <v>38947</v>
      </c>
      <c r="G24">
        <v>38942</v>
      </c>
      <c r="H24" t="s">
        <v>20</v>
      </c>
      <c r="I24" t="str">
        <f t="array" ref="I24">IFERROR(_xlfn.XLOOKUP(Tabelle14[[#This Row],[NegotiationID]]&amp;"FinalAccept",Tabelle14[NegotiationID]&amp;Tabelle14[ActionType],Tabelle14[ActionType],,0),_xlfn.XLOOKUP(Tabelle14[[#This Row],[NegotiationID]]&amp;"FinalReject",Tabelle14[NegotiationID]&amp;Tabelle14[ActionType],Tabelle14[ActionType],,0))</f>
        <v>FinalAccept</v>
      </c>
      <c r="J24">
        <v>0.54000000000000004</v>
      </c>
      <c r="K24">
        <v>0.53720000000000001</v>
      </c>
      <c r="L24">
        <v>1.0771999999999999</v>
      </c>
      <c r="M24">
        <v>0.0028</v>
      </c>
      <c r="N24">
        <v>49</v>
      </c>
      <c r="O24">
        <v>2778</v>
      </c>
      <c r="P24">
        <v>13</v>
      </c>
      <c r="Q24" s="3" t="s">
        <v>5539</v>
      </c>
    </row>
    <row r="25" ht="14.5" hidden="1">
      <c r="A25" t="e">
        <f t="shared" ca="1" si="588"/>
        <v>#VALUE!</v>
      </c>
      <c r="B25" t="e">
        <f t="array" ref="B25" ca="1">_xlfn.XLOOKUP(Tabelle14[[#This Row],[ExperimentID]]&amp;Tabelle14[[#This Row],[NegotiationID]]&amp;Tabelle14[[#This Row],[MessageID]],ALL_IN_ONE[ExperimentID]&amp;ALL_IN_ONE[NegotiationID]&amp;ALL_IN_ONE[MessageID],ALL_IN_ONE[Gesamt_ID],,0)</f>
        <v>#VALUE!</v>
      </c>
      <c r="C25">
        <v>38991</v>
      </c>
      <c r="D25" t="s">
        <v>5518</v>
      </c>
      <c r="E25">
        <v>38992</v>
      </c>
      <c r="H25" t="s">
        <v>6019</v>
      </c>
      <c r="I25" t="str">
        <f t="array" ref="I25">IFERROR(_xlfn.XLOOKUP(Tabelle14[[#This Row],[NegotiationID]]&amp;"FinalAccept",Tabelle14[NegotiationID]&amp;Tabelle14[ActionType],Tabelle14[ActionType],,0),_xlfn.XLOOKUP(Tabelle14[[#This Row],[NegotiationID]]&amp;"FinalReject",Tabelle14[NegotiationID]&amp;Tabelle14[ActionType],Tabelle14[ActionType],,0))</f>
        <v>FinalAccept</v>
      </c>
      <c r="L25" t="s">
        <v>6797</v>
      </c>
      <c r="M25" t="s">
        <v>6797</v>
      </c>
      <c r="N25">
        <v>21</v>
      </c>
      <c r="O25">
        <v>2087</v>
      </c>
      <c r="P25">
        <v>9</v>
      </c>
    </row>
    <row r="26" ht="15" customHeight="1">
      <c r="A26" t="e">
        <f t="shared" ca="1" si="588"/>
        <v>#VALUE!</v>
      </c>
      <c r="B26" t="e">
        <f t="array" ref="B26" ca="1">_xlfn.XLOOKUP(Tabelle14[[#This Row],[ExperimentID]]&amp;Tabelle14[[#This Row],[NegotiationID]]&amp;Tabelle14[[#This Row],[MessageID]],ALL_IN_ONE[ExperimentID]&amp;ALL_IN_ONE[NegotiationID]&amp;ALL_IN_ONE[MessageID],ALL_IN_ONE[Gesamt_ID],,0)</f>
        <v>#VALUE!</v>
      </c>
      <c r="C26">
        <v>38991</v>
      </c>
      <c r="D26" t="s">
        <v>5518</v>
      </c>
      <c r="E26">
        <v>43361</v>
      </c>
      <c r="F26">
        <v>38974</v>
      </c>
      <c r="G26">
        <v>38979</v>
      </c>
      <c r="H26" t="s">
        <v>19</v>
      </c>
      <c r="I26" t="str">
        <f t="array" ref="I26">IFERROR(_xlfn.XLOOKUP(Tabelle14[[#This Row],[NegotiationID]]&amp;"FinalAccept",Tabelle14[NegotiationID]&amp;Tabelle14[ActionType],Tabelle14[ActionType],,0),_xlfn.XLOOKUP(Tabelle14[[#This Row],[NegotiationID]]&amp;"FinalReject",Tabelle14[NegotiationID]&amp;Tabelle14[ActionType],Tabelle14[ActionType],,0))</f>
        <v>FinalAccept</v>
      </c>
      <c r="J26">
        <v>1</v>
      </c>
      <c r="K26">
        <v>0.81999999999999995</v>
      </c>
      <c r="L26">
        <v>1.8200000000000001</v>
      </c>
      <c r="M26">
        <v>0.17999999999999999</v>
      </c>
      <c r="N26">
        <v>100</v>
      </c>
      <c r="O26">
        <v>2087</v>
      </c>
      <c r="P26">
        <v>9</v>
      </c>
      <c r="Q26" s="3" t="s">
        <v>5540</v>
      </c>
    </row>
    <row r="27" ht="15" customHeight="1">
      <c r="A27" t="e">
        <f t="shared" ca="1" si="588"/>
        <v>#VALUE!</v>
      </c>
      <c r="B27" t="e">
        <f t="array" ref="B27" ca="1">_xlfn.XLOOKUP(Tabelle14[[#This Row],[ExperimentID]]&amp;Tabelle14[[#This Row],[NegotiationID]]&amp;Tabelle14[[#This Row],[MessageID]],ALL_IN_ONE[ExperimentID]&amp;ALL_IN_ONE[NegotiationID]&amp;ALL_IN_ONE[MessageID],ALL_IN_ONE[Gesamt_ID],,0)</f>
        <v>#VALUE!</v>
      </c>
      <c r="C27">
        <v>38991</v>
      </c>
      <c r="D27" t="s">
        <v>5518</v>
      </c>
      <c r="E27">
        <v>43873</v>
      </c>
      <c r="F27">
        <v>38979</v>
      </c>
      <c r="G27">
        <v>38974</v>
      </c>
      <c r="H27" t="s">
        <v>31</v>
      </c>
      <c r="I27" t="str">
        <f t="array" ref="I27">IFERROR(_xlfn.XLOOKUP(Tabelle14[[#This Row],[NegotiationID]]&amp;"FinalAccept",Tabelle14[NegotiationID]&amp;Tabelle14[ActionType],Tabelle14[ActionType],,0),_xlfn.XLOOKUP(Tabelle14[[#This Row],[NegotiationID]]&amp;"FinalReject",Tabelle14[NegotiationID]&amp;Tabelle14[ActionType],Tabelle14[ActionType],,0))</f>
        <v>FinalAccept</v>
      </c>
      <c r="J27">
        <v>0.9375</v>
      </c>
      <c r="K27">
        <v>0.02</v>
      </c>
      <c r="L27">
        <v>0.95750000000000002</v>
      </c>
      <c r="M27">
        <v>0.91749999999999998</v>
      </c>
      <c r="N27">
        <v>286</v>
      </c>
      <c r="O27">
        <v>2087</v>
      </c>
      <c r="P27">
        <v>9</v>
      </c>
      <c r="Q27" s="3" t="s">
        <v>5541</v>
      </c>
    </row>
    <row r="28" ht="15" customHeight="1">
      <c r="A28" t="e">
        <f t="shared" ca="1" si="588"/>
        <v>#VALUE!</v>
      </c>
      <c r="B28" t="e">
        <f t="array" ref="B28" ca="1">_xlfn.XLOOKUP(Tabelle14[[#This Row],[ExperimentID]]&amp;Tabelle14[[#This Row],[NegotiationID]]&amp;Tabelle14[[#This Row],[MessageID]],ALL_IN_ONE[ExperimentID]&amp;ALL_IN_ONE[NegotiationID]&amp;ALL_IN_ONE[MessageID],ALL_IN_ONE[Gesamt_ID],,0)</f>
        <v>#VALUE!</v>
      </c>
      <c r="C28">
        <v>38991</v>
      </c>
      <c r="D28" t="s">
        <v>5518</v>
      </c>
      <c r="E28">
        <v>44708</v>
      </c>
      <c r="F28">
        <v>38974</v>
      </c>
      <c r="G28">
        <v>38979</v>
      </c>
      <c r="H28" t="s">
        <v>31</v>
      </c>
      <c r="I28" t="str">
        <f t="array" ref="I28">IFERROR(_xlfn.XLOOKUP(Tabelle14[[#This Row],[NegotiationID]]&amp;"FinalAccept",Tabelle14[NegotiationID]&amp;Tabelle14[ActionType],Tabelle14[ActionType],,0),_xlfn.XLOOKUP(Tabelle14[[#This Row],[NegotiationID]]&amp;"FinalReject",Tabelle14[NegotiationID]&amp;Tabelle14[ActionType],Tabelle14[ActionType],,0))</f>
        <v>FinalAccept</v>
      </c>
      <c r="J28">
        <v>0.86670000000000003</v>
      </c>
      <c r="K28">
        <v>0.22850000000000001</v>
      </c>
      <c r="L28">
        <v>1.0952</v>
      </c>
      <c r="M28">
        <v>0.63819999999999999</v>
      </c>
      <c r="N28">
        <v>668</v>
      </c>
      <c r="O28">
        <v>2087</v>
      </c>
      <c r="P28">
        <v>9</v>
      </c>
      <c r="Q28" s="3" t="s">
        <v>5542</v>
      </c>
    </row>
    <row r="29" ht="15" customHeight="1">
      <c r="A29" t="e">
        <f t="shared" ca="1" si="588"/>
        <v>#VALUE!</v>
      </c>
      <c r="B29" t="e">
        <f t="array" ref="B29" ca="1">_xlfn.XLOOKUP(Tabelle14[[#This Row],[ExperimentID]]&amp;Tabelle14[[#This Row],[NegotiationID]]&amp;Tabelle14[[#This Row],[MessageID]],ALL_IN_ONE[ExperimentID]&amp;ALL_IN_ONE[NegotiationID]&amp;ALL_IN_ONE[MessageID],ALL_IN_ONE[Gesamt_ID],,0)</f>
        <v>#VALUE!</v>
      </c>
      <c r="C29">
        <v>38991</v>
      </c>
      <c r="D29" t="s">
        <v>5518</v>
      </c>
      <c r="E29">
        <v>45196</v>
      </c>
      <c r="F29">
        <v>38979</v>
      </c>
      <c r="G29">
        <v>38974</v>
      </c>
      <c r="H29" t="s">
        <v>31</v>
      </c>
      <c r="I29" t="str">
        <f t="array" ref="I29">IFERROR(_xlfn.XLOOKUP(Tabelle14[[#This Row],[NegotiationID]]&amp;"FinalAccept",Tabelle14[NegotiationID]&amp;Tabelle14[ActionType],Tabelle14[ActionType],,0),_xlfn.XLOOKUP(Tabelle14[[#This Row],[NegotiationID]]&amp;"FinalReject",Tabelle14[NegotiationID]&amp;Tabelle14[ActionType],Tabelle14[ActionType],,0))</f>
        <v>FinalAccept</v>
      </c>
      <c r="J29">
        <v>0.63600000000000001</v>
      </c>
      <c r="K29">
        <v>0.40920000000000001</v>
      </c>
      <c r="L29">
        <v>1.0451999999999999</v>
      </c>
      <c r="M29">
        <v>0.2268</v>
      </c>
      <c r="N29">
        <v>299</v>
      </c>
      <c r="O29">
        <v>2087</v>
      </c>
      <c r="P29">
        <v>9</v>
      </c>
      <c r="Q29" s="3" t="s">
        <v>5543</v>
      </c>
    </row>
    <row r="30" ht="15" customHeight="1">
      <c r="A30" t="e">
        <f t="shared" ca="1" si="588"/>
        <v>#VALUE!</v>
      </c>
      <c r="B30" t="e">
        <f t="array" ref="B30" ca="1">_xlfn.XLOOKUP(Tabelle14[[#This Row],[ExperimentID]]&amp;Tabelle14[[#This Row],[NegotiationID]]&amp;Tabelle14[[#This Row],[MessageID]],ALL_IN_ONE[ExperimentID]&amp;ALL_IN_ONE[NegotiationID]&amp;ALL_IN_ONE[MessageID],ALL_IN_ONE[Gesamt_ID],,0)</f>
        <v>#VALUE!</v>
      </c>
      <c r="C30">
        <v>38991</v>
      </c>
      <c r="D30" t="s">
        <v>5518</v>
      </c>
      <c r="E30">
        <v>46492</v>
      </c>
      <c r="F30">
        <v>38974</v>
      </c>
      <c r="G30">
        <v>38979</v>
      </c>
      <c r="H30" t="s">
        <v>31</v>
      </c>
      <c r="I30" t="str">
        <f t="array" ref="I30">IFERROR(_xlfn.XLOOKUP(Tabelle14[[#This Row],[NegotiationID]]&amp;"FinalAccept",Tabelle14[NegotiationID]&amp;Tabelle14[ActionType],Tabelle14[ActionType],,0),_xlfn.XLOOKUP(Tabelle14[[#This Row],[NegotiationID]]&amp;"FinalReject",Tabelle14[NegotiationID]&amp;Tabelle14[ActionType],Tabelle14[ActionType],,0))</f>
        <v>FinalAccept</v>
      </c>
      <c r="J30">
        <v>0.69750000000000001</v>
      </c>
      <c r="K30">
        <v>0.371</v>
      </c>
      <c r="L30">
        <v>1.0685</v>
      </c>
      <c r="M30">
        <v>0.32650000000000001</v>
      </c>
      <c r="N30">
        <v>348</v>
      </c>
      <c r="O30">
        <v>2087</v>
      </c>
      <c r="P30">
        <v>9</v>
      </c>
      <c r="Q30" s="3" t="s">
        <v>5544</v>
      </c>
    </row>
    <row r="31" ht="15" customHeight="1">
      <c r="A31" t="e">
        <f t="shared" ca="1" si="588"/>
        <v>#VALUE!</v>
      </c>
      <c r="B31" t="e">
        <f t="array" ref="B31" ca="1">_xlfn.XLOOKUP(Tabelle14[[#This Row],[ExperimentID]]&amp;Tabelle14[[#This Row],[NegotiationID]]&amp;Tabelle14[[#This Row],[MessageID]],ALL_IN_ONE[ExperimentID]&amp;ALL_IN_ONE[NegotiationID]&amp;ALL_IN_ONE[MessageID],ALL_IN_ONE[Gesamt_ID],,0)</f>
        <v>#VALUE!</v>
      </c>
      <c r="C31">
        <v>38991</v>
      </c>
      <c r="D31" t="s">
        <v>5518</v>
      </c>
      <c r="E31">
        <v>46579</v>
      </c>
      <c r="F31">
        <v>38979</v>
      </c>
      <c r="G31">
        <v>38974</v>
      </c>
      <c r="H31" t="s">
        <v>31</v>
      </c>
      <c r="I31" t="str">
        <f t="array" ref="I31">IFERROR(_xlfn.XLOOKUP(Tabelle14[[#This Row],[NegotiationID]]&amp;"FinalAccept",Tabelle14[NegotiationID]&amp;Tabelle14[ActionType],Tabelle14[ActionType],,0),_xlfn.XLOOKUP(Tabelle14[[#This Row],[NegotiationID]]&amp;"FinalReject",Tabelle14[NegotiationID]&amp;Tabelle14[ActionType],Tabelle14[ActionType],,0))</f>
        <v>FinalAccept</v>
      </c>
      <c r="J31">
        <v>0.57350000000000001</v>
      </c>
      <c r="K31">
        <v>0.505</v>
      </c>
      <c r="L31">
        <v>1.0785</v>
      </c>
      <c r="M31">
        <v>0.068500000000000005</v>
      </c>
      <c r="N31">
        <v>201</v>
      </c>
      <c r="O31">
        <v>2087</v>
      </c>
      <c r="P31">
        <v>9</v>
      </c>
      <c r="Q31" s="3" t="s">
        <v>5545</v>
      </c>
    </row>
    <row r="32" ht="15" customHeight="1">
      <c r="A32" t="e">
        <f t="shared" ca="1" si="588"/>
        <v>#VALUE!</v>
      </c>
      <c r="B32" t="e">
        <f t="array" ref="B32" ca="1">_xlfn.XLOOKUP(Tabelle14[[#This Row],[ExperimentID]]&amp;Tabelle14[[#This Row],[NegotiationID]]&amp;Tabelle14[[#This Row],[MessageID]],ALL_IN_ONE[ExperimentID]&amp;ALL_IN_ONE[NegotiationID]&amp;ALL_IN_ONE[MessageID],ALL_IN_ONE[Gesamt_ID],,0)</f>
        <v>#VALUE!</v>
      </c>
      <c r="C32">
        <v>38991</v>
      </c>
      <c r="D32" t="s">
        <v>5518</v>
      </c>
      <c r="E32">
        <v>47481</v>
      </c>
      <c r="F32">
        <v>38974</v>
      </c>
      <c r="G32">
        <v>38979</v>
      </c>
      <c r="H32" t="s">
        <v>31</v>
      </c>
      <c r="I32" t="str">
        <f t="array" ref="I32">IFERROR(_xlfn.XLOOKUP(Tabelle14[[#This Row],[NegotiationID]]&amp;"FinalAccept",Tabelle14[NegotiationID]&amp;Tabelle14[ActionType],Tabelle14[ActionType],,0),_xlfn.XLOOKUP(Tabelle14[[#This Row],[NegotiationID]]&amp;"FinalReject",Tabelle14[NegotiationID]&amp;Tabelle14[ActionType],Tabelle14[ActionType],,0))</f>
        <v>FinalAccept</v>
      </c>
      <c r="J32">
        <v>0.55830000000000002</v>
      </c>
      <c r="K32">
        <v>0.53349999999999997</v>
      </c>
      <c r="L32">
        <v>1.0918000000000001</v>
      </c>
      <c r="M32">
        <v>0.024799999999999999</v>
      </c>
      <c r="N32">
        <v>146</v>
      </c>
      <c r="O32">
        <v>2087</v>
      </c>
      <c r="P32">
        <v>9</v>
      </c>
      <c r="Q32" s="3" t="s">
        <v>5546</v>
      </c>
    </row>
    <row r="33" ht="15" customHeight="1">
      <c r="A33" t="e">
        <f t="shared" ca="1" si="588"/>
        <v>#VALUE!</v>
      </c>
      <c r="B33" t="e">
        <f t="array" ref="B33" ca="1">_xlfn.XLOOKUP(Tabelle14[[#This Row],[ExperimentID]]&amp;Tabelle14[[#This Row],[NegotiationID]]&amp;Tabelle14[[#This Row],[MessageID]],ALL_IN_ONE[ExperimentID]&amp;ALL_IN_ONE[NegotiationID]&amp;ALL_IN_ONE[MessageID],ALL_IN_ONE[Gesamt_ID],,0)</f>
        <v>#VALUE!</v>
      </c>
      <c r="C33">
        <v>38991</v>
      </c>
      <c r="D33" t="s">
        <v>5518</v>
      </c>
      <c r="E33">
        <v>48377</v>
      </c>
      <c r="F33">
        <v>38979</v>
      </c>
      <c r="G33">
        <v>38974</v>
      </c>
      <c r="H33" t="s">
        <v>20</v>
      </c>
      <c r="I33" t="str">
        <f t="array" ref="I33">IFERROR(_xlfn.XLOOKUP(Tabelle14[[#This Row],[NegotiationID]]&amp;"FinalAccept",Tabelle14[NegotiationID]&amp;Tabelle14[ActionType],Tabelle14[ActionType],,0),_xlfn.XLOOKUP(Tabelle14[[#This Row],[NegotiationID]]&amp;"FinalReject",Tabelle14[NegotiationID]&amp;Tabelle14[ActionType],Tabelle14[ActionType],,0))</f>
        <v>FinalAccept</v>
      </c>
      <c r="J33">
        <v>0.53349999999999997</v>
      </c>
      <c r="K33">
        <v>0.55830000000000002</v>
      </c>
      <c r="L33">
        <v>1.0918000000000001</v>
      </c>
      <c r="M33">
        <v>0.024799999999999999</v>
      </c>
      <c r="N33">
        <v>18</v>
      </c>
      <c r="O33">
        <v>2087</v>
      </c>
      <c r="P33">
        <v>9</v>
      </c>
      <c r="Q33" s="3" t="s">
        <v>5547</v>
      </c>
    </row>
    <row r="34" ht="14.5" hidden="1">
      <c r="A34" t="e">
        <f t="shared" ca="1" si="588"/>
        <v>#VALUE!</v>
      </c>
      <c r="B34" t="e">
        <f t="array" ref="B34" ca="1">_xlfn.XLOOKUP(Tabelle14[[#This Row],[ExperimentID]]&amp;Tabelle14[[#This Row],[NegotiationID]]&amp;Tabelle14[[#This Row],[MessageID]],ALL_IN_ONE[ExperimentID]&amp;ALL_IN_ONE[NegotiationID]&amp;ALL_IN_ONE[MessageID],ALL_IN_ONE[Gesamt_ID],,0)</f>
        <v>#VALUE!</v>
      </c>
      <c r="C34">
        <v>39023</v>
      </c>
      <c r="D34" t="s">
        <v>5518</v>
      </c>
      <c r="E34">
        <v>39024</v>
      </c>
      <c r="H34" t="s">
        <v>6019</v>
      </c>
      <c r="I34" t="str">
        <f t="array" ref="I34">IFERROR(_xlfn.XLOOKUP(Tabelle14[[#This Row],[NegotiationID]]&amp;"FinalAccept",Tabelle14[NegotiationID]&amp;Tabelle14[ActionType],Tabelle14[ActionType],,0),_xlfn.XLOOKUP(Tabelle14[[#This Row],[NegotiationID]]&amp;"FinalReject",Tabelle14[NegotiationID]&amp;Tabelle14[ActionType],Tabelle14[ActionType],,0))</f>
        <v>FinalReject</v>
      </c>
      <c r="L34" t="s">
        <v>6797</v>
      </c>
      <c r="M34" t="s">
        <v>6797</v>
      </c>
      <c r="N34">
        <v>21</v>
      </c>
      <c r="O34">
        <v>1951</v>
      </c>
      <c r="P34">
        <v>16</v>
      </c>
    </row>
    <row r="35" ht="15" customHeight="1">
      <c r="A35" t="e">
        <f t="shared" ca="1" si="588"/>
        <v>#VALUE!</v>
      </c>
      <c r="B35" t="e">
        <f t="array" ref="B35" ca="1">_xlfn.XLOOKUP(Tabelle14[[#This Row],[ExperimentID]]&amp;Tabelle14[[#This Row],[NegotiationID]]&amp;Tabelle14[[#This Row],[MessageID]],ALL_IN_ONE[ExperimentID]&amp;ALL_IN_ONE[NegotiationID]&amp;ALL_IN_ONE[MessageID],ALL_IN_ONE[Gesamt_ID],,0)</f>
        <v>#VALUE!</v>
      </c>
      <c r="C35">
        <v>39023</v>
      </c>
      <c r="D35" t="s">
        <v>5518</v>
      </c>
      <c r="E35">
        <v>42080</v>
      </c>
      <c r="F35">
        <v>39006</v>
      </c>
      <c r="G35">
        <v>39011</v>
      </c>
      <c r="H35" t="s">
        <v>19</v>
      </c>
      <c r="I35" t="str">
        <f t="array" ref="I35">IFERROR(_xlfn.XLOOKUP(Tabelle14[[#This Row],[NegotiationID]]&amp;"FinalAccept",Tabelle14[NegotiationID]&amp;Tabelle14[ActionType],Tabelle14[ActionType],,0),_xlfn.XLOOKUP(Tabelle14[[#This Row],[NegotiationID]]&amp;"FinalReject",Tabelle14[NegotiationID]&amp;Tabelle14[ActionType],Tabelle14[ActionType],,0))</f>
        <v>FinalReject</v>
      </c>
      <c r="J35">
        <v>1</v>
      </c>
      <c r="K35">
        <v>0</v>
      </c>
      <c r="L35">
        <v>1</v>
      </c>
      <c r="M35">
        <v>1</v>
      </c>
      <c r="N35">
        <v>69</v>
      </c>
      <c r="O35">
        <v>1951</v>
      </c>
      <c r="P35">
        <v>16</v>
      </c>
      <c r="Q35" s="3" t="s">
        <v>5548</v>
      </c>
    </row>
    <row r="36" ht="15" customHeight="1">
      <c r="A36" t="e">
        <f t="shared" ca="1" si="588"/>
        <v>#VALUE!</v>
      </c>
      <c r="B36" t="e">
        <f t="array" ref="B36" ca="1">_xlfn.XLOOKUP(Tabelle14[[#This Row],[ExperimentID]]&amp;Tabelle14[[#This Row],[NegotiationID]]&amp;Tabelle14[[#This Row],[MessageID]],ALL_IN_ONE[ExperimentID]&amp;ALL_IN_ONE[NegotiationID]&amp;ALL_IN_ONE[MessageID],ALL_IN_ONE[Gesamt_ID],,0)</f>
        <v>#VALUE!</v>
      </c>
      <c r="C36">
        <v>39023</v>
      </c>
      <c r="D36" t="s">
        <v>5518</v>
      </c>
      <c r="E36">
        <v>43508</v>
      </c>
      <c r="F36">
        <v>39011</v>
      </c>
      <c r="G36">
        <v>39006</v>
      </c>
      <c r="H36" t="s">
        <v>31</v>
      </c>
      <c r="I36" t="str">
        <f t="array" ref="I36">IFERROR(_xlfn.XLOOKUP(Tabelle14[[#This Row],[NegotiationID]]&amp;"FinalAccept",Tabelle14[NegotiationID]&amp;Tabelle14[ActionType],Tabelle14[ActionType],,0),_xlfn.XLOOKUP(Tabelle14[[#This Row],[NegotiationID]]&amp;"FinalReject",Tabelle14[NegotiationID]&amp;Tabelle14[ActionType],Tabelle14[ActionType],,0))</f>
        <v>FinalReject</v>
      </c>
      <c r="J36">
        <v>0.9375</v>
      </c>
      <c r="K36">
        <v>0.02</v>
      </c>
      <c r="L36">
        <v>0.95750000000000002</v>
      </c>
      <c r="M36">
        <v>0.91749999999999998</v>
      </c>
      <c r="N36">
        <v>64</v>
      </c>
      <c r="O36">
        <v>1951</v>
      </c>
      <c r="P36">
        <v>16</v>
      </c>
      <c r="Q36" s="3" t="s">
        <v>5549</v>
      </c>
    </row>
    <row r="37" ht="15" customHeight="1">
      <c r="A37" t="e">
        <f t="shared" ca="1" si="588"/>
        <v>#VALUE!</v>
      </c>
      <c r="B37" t="e">
        <f t="array" ref="B37" ca="1">_xlfn.XLOOKUP(Tabelle14[[#This Row],[ExperimentID]]&amp;Tabelle14[[#This Row],[NegotiationID]]&amp;Tabelle14[[#This Row],[MessageID]],ALL_IN_ONE[ExperimentID]&amp;ALL_IN_ONE[NegotiationID]&amp;ALL_IN_ONE[MessageID],ALL_IN_ONE[Gesamt_ID],,0)</f>
        <v>#VALUE!</v>
      </c>
      <c r="C37">
        <v>39023</v>
      </c>
      <c r="D37" t="s">
        <v>5518</v>
      </c>
      <c r="E37">
        <v>44055</v>
      </c>
      <c r="F37">
        <v>39006</v>
      </c>
      <c r="G37">
        <v>39011</v>
      </c>
      <c r="H37" t="s">
        <v>31</v>
      </c>
      <c r="I37" t="str">
        <f t="array" ref="I37">IFERROR(_xlfn.XLOOKUP(Tabelle14[[#This Row],[NegotiationID]]&amp;"FinalAccept",Tabelle14[NegotiationID]&amp;Tabelle14[ActionType],Tabelle14[ActionType],,0),_xlfn.XLOOKUP(Tabelle14[[#This Row],[NegotiationID]]&amp;"FinalReject",Tabelle14[NegotiationID]&amp;Tabelle14[ActionType],Tabelle14[ActionType],,0))</f>
        <v>FinalReject</v>
      </c>
      <c r="J37">
        <v>0.9133</v>
      </c>
      <c r="K37">
        <v>0.20749999999999999</v>
      </c>
      <c r="L37">
        <v>1.1208</v>
      </c>
      <c r="M37">
        <v>0.70579999999999998</v>
      </c>
      <c r="N37">
        <v>115</v>
      </c>
      <c r="O37">
        <v>1951</v>
      </c>
      <c r="P37">
        <v>16</v>
      </c>
      <c r="Q37" s="3" t="s">
        <v>5550</v>
      </c>
    </row>
    <row r="38" ht="15" customHeight="1">
      <c r="A38" t="e">
        <f t="shared" ca="1" si="588"/>
        <v>#VALUE!</v>
      </c>
      <c r="B38" t="e">
        <f t="array" ref="B38" ca="1">_xlfn.XLOOKUP(Tabelle14[[#This Row],[ExperimentID]]&amp;Tabelle14[[#This Row],[NegotiationID]]&amp;Tabelle14[[#This Row],[MessageID]],ALL_IN_ONE[ExperimentID]&amp;ALL_IN_ONE[NegotiationID]&amp;ALL_IN_ONE[MessageID],ALL_IN_ONE[Gesamt_ID],,0)</f>
        <v>#VALUE!</v>
      </c>
      <c r="C38">
        <v>39023</v>
      </c>
      <c r="D38" t="s">
        <v>5518</v>
      </c>
      <c r="E38">
        <v>45150</v>
      </c>
      <c r="F38">
        <v>39011</v>
      </c>
      <c r="G38">
        <v>39006</v>
      </c>
      <c r="H38" t="s">
        <v>31</v>
      </c>
      <c r="I38" t="str">
        <f t="array" ref="I38">IFERROR(_xlfn.XLOOKUP(Tabelle14[[#This Row],[NegotiationID]]&amp;"FinalAccept",Tabelle14[NegotiationID]&amp;Tabelle14[ActionType],Tabelle14[ActionType],,0),_xlfn.XLOOKUP(Tabelle14[[#This Row],[NegotiationID]]&amp;"FinalReject",Tabelle14[NegotiationID]&amp;Tabelle14[ActionType],Tabelle14[ActionType],,0))</f>
        <v>FinalReject</v>
      </c>
      <c r="J38">
        <v>0.89249999999999996</v>
      </c>
      <c r="K38">
        <v>0.057500000000000002</v>
      </c>
      <c r="L38">
        <v>0.94999999999999996</v>
      </c>
      <c r="M38">
        <v>0.83499999999999996</v>
      </c>
      <c r="N38">
        <v>152</v>
      </c>
      <c r="O38">
        <v>1951</v>
      </c>
      <c r="P38">
        <v>16</v>
      </c>
      <c r="Q38" s="3" t="s">
        <v>5551</v>
      </c>
    </row>
    <row r="39" ht="87" hidden="1">
      <c r="A39" t="e">
        <f t="shared" ca="1" si="588"/>
        <v>#VALUE!</v>
      </c>
      <c r="B39" t="e">
        <f t="array" ref="B39" ca="1">_xlfn.XLOOKUP(Tabelle14[[#This Row],[ExperimentID]]&amp;Tabelle14[[#This Row],[NegotiationID]]&amp;Tabelle14[[#This Row],[MessageID]],ALL_IN_ONE[ExperimentID]&amp;ALL_IN_ONE[NegotiationID]&amp;ALL_IN_ONE[MessageID],ALL_IN_ONE[Gesamt_ID],,0)</f>
        <v>#VALUE!</v>
      </c>
      <c r="C39">
        <v>39023</v>
      </c>
      <c r="D39" t="s">
        <v>5518</v>
      </c>
      <c r="E39">
        <v>45174</v>
      </c>
      <c r="F39">
        <v>39006</v>
      </c>
      <c r="G39">
        <v>39011</v>
      </c>
      <c r="H39" t="s">
        <v>22</v>
      </c>
      <c r="I39" t="str">
        <f t="array" ref="I39">IFERROR(_xlfn.XLOOKUP(Tabelle14[[#This Row],[NegotiationID]]&amp;"FinalAccept",Tabelle14[NegotiationID]&amp;Tabelle14[ActionType],Tabelle14[ActionType],,0),_xlfn.XLOOKUP(Tabelle14[[#This Row],[NegotiationID]]&amp;"FinalReject",Tabelle14[NegotiationID]&amp;Tabelle14[ActionType],Tabelle14[ActionType],,0))</f>
        <v>FinalReject</v>
      </c>
      <c r="L39" t="s">
        <v>6797</v>
      </c>
      <c r="M39" t="s">
        <v>6797</v>
      </c>
      <c r="N39">
        <v>115</v>
      </c>
      <c r="O39">
        <v>1951</v>
      </c>
      <c r="P39">
        <v>16</v>
      </c>
      <c r="Q39" s="3" t="s">
        <v>6798</v>
      </c>
    </row>
    <row r="40" ht="130.5" hidden="1">
      <c r="A40" t="e">
        <f t="shared" ca="1" si="588"/>
        <v>#VALUE!</v>
      </c>
      <c r="B40" t="e">
        <f t="array" ref="B40" ca="1">_xlfn.XLOOKUP(Tabelle14[[#This Row],[ExperimentID]]&amp;Tabelle14[[#This Row],[NegotiationID]]&amp;Tabelle14[[#This Row],[MessageID]],ALL_IN_ONE[ExperimentID]&amp;ALL_IN_ONE[NegotiationID]&amp;ALL_IN_ONE[MessageID],ALL_IN_ONE[Gesamt_ID],,0)</f>
        <v>#VALUE!</v>
      </c>
      <c r="C40">
        <v>39023</v>
      </c>
      <c r="D40" t="s">
        <v>5518</v>
      </c>
      <c r="E40">
        <v>45243</v>
      </c>
      <c r="F40">
        <v>39011</v>
      </c>
      <c r="G40">
        <v>39006</v>
      </c>
      <c r="H40" t="s">
        <v>24</v>
      </c>
      <c r="I40" t="str">
        <f t="array" ref="I40">IFERROR(_xlfn.XLOOKUP(Tabelle14[[#This Row],[NegotiationID]]&amp;"FinalAccept",Tabelle14[NegotiationID]&amp;Tabelle14[ActionType],Tabelle14[ActionType],,0),_xlfn.XLOOKUP(Tabelle14[[#This Row],[NegotiationID]]&amp;"FinalReject",Tabelle14[NegotiationID]&amp;Tabelle14[ActionType],Tabelle14[ActionType],,0))</f>
        <v>FinalReject</v>
      </c>
      <c r="L40" t="s">
        <v>6797</v>
      </c>
      <c r="M40" t="s">
        <v>6797</v>
      </c>
      <c r="N40">
        <v>214</v>
      </c>
      <c r="O40">
        <v>1951</v>
      </c>
      <c r="P40">
        <v>16</v>
      </c>
      <c r="Q40" s="3" t="s">
        <v>6799</v>
      </c>
    </row>
    <row r="41" ht="15" customHeight="1">
      <c r="A41" t="e">
        <f t="shared" ca="1" si="588"/>
        <v>#VALUE!</v>
      </c>
      <c r="B41" t="e">
        <f t="array" ref="B41" ca="1">_xlfn.XLOOKUP(Tabelle14[[#This Row],[ExperimentID]]&amp;Tabelle14[[#This Row],[NegotiationID]]&amp;Tabelle14[[#This Row],[MessageID]],ALL_IN_ONE[ExperimentID]&amp;ALL_IN_ONE[NegotiationID]&amp;ALL_IN_ONE[MessageID],ALL_IN_ONE[Gesamt_ID],,0)</f>
        <v>#VALUE!</v>
      </c>
      <c r="C41">
        <v>39023</v>
      </c>
      <c r="D41" t="s">
        <v>5518</v>
      </c>
      <c r="E41">
        <v>45472</v>
      </c>
      <c r="F41">
        <v>39006</v>
      </c>
      <c r="G41">
        <v>39011</v>
      </c>
      <c r="H41" t="s">
        <v>31</v>
      </c>
      <c r="I41" t="str">
        <f t="array" ref="I41">IFERROR(_xlfn.XLOOKUP(Tabelle14[[#This Row],[NegotiationID]]&amp;"FinalAccept",Tabelle14[NegotiationID]&amp;Tabelle14[ActionType],Tabelle14[ActionType],,0),_xlfn.XLOOKUP(Tabelle14[[#This Row],[NegotiationID]]&amp;"FinalReject",Tabelle14[NegotiationID]&amp;Tabelle14[ActionType],Tabelle14[ActionType],,0))</f>
        <v>FinalReject</v>
      </c>
      <c r="J41">
        <v>0.55000000000000004</v>
      </c>
      <c r="K41">
        <v>0.54749999999999999</v>
      </c>
      <c r="L41">
        <v>1.0974999999999999</v>
      </c>
      <c r="M41">
        <v>0.0025000000000000001</v>
      </c>
      <c r="N41">
        <v>184</v>
      </c>
      <c r="O41">
        <v>1951</v>
      </c>
      <c r="P41">
        <v>16</v>
      </c>
      <c r="Q41" s="3" t="s">
        <v>5552</v>
      </c>
    </row>
    <row r="42" ht="15" customHeight="1">
      <c r="A42" t="e">
        <f t="shared" ca="1" si="588"/>
        <v>#VALUE!</v>
      </c>
      <c r="B42" t="e">
        <f t="array" ref="B42" ca="1">_xlfn.XLOOKUP(Tabelle14[[#This Row],[ExperimentID]]&amp;Tabelle14[[#This Row],[NegotiationID]]&amp;Tabelle14[[#This Row],[MessageID]],ALL_IN_ONE[ExperimentID]&amp;ALL_IN_ONE[NegotiationID]&amp;ALL_IN_ONE[MessageID],ALL_IN_ONE[Gesamt_ID],,0)</f>
        <v>#VALUE!</v>
      </c>
      <c r="C42">
        <v>39023</v>
      </c>
      <c r="D42" t="s">
        <v>5518</v>
      </c>
      <c r="E42">
        <v>45574</v>
      </c>
      <c r="F42">
        <v>39011</v>
      </c>
      <c r="G42">
        <v>39006</v>
      </c>
      <c r="H42" t="s">
        <v>31</v>
      </c>
      <c r="I42" t="str">
        <f t="array" ref="I42">IFERROR(_xlfn.XLOOKUP(Tabelle14[[#This Row],[NegotiationID]]&amp;"FinalAccept",Tabelle14[NegotiationID]&amp;Tabelle14[ActionType],Tabelle14[ActionType],,0),_xlfn.XLOOKUP(Tabelle14[[#This Row],[NegotiationID]]&amp;"FinalReject",Tabelle14[NegotiationID]&amp;Tabelle14[ActionType],Tabelle14[ActionType],,0))</f>
        <v>FinalReject</v>
      </c>
      <c r="J42">
        <v>0.82999999999999996</v>
      </c>
      <c r="K42">
        <v>0.15329999999999999</v>
      </c>
      <c r="L42">
        <v>0.98329999999999995</v>
      </c>
      <c r="M42">
        <v>0.67669999999999997</v>
      </c>
      <c r="N42">
        <v>110</v>
      </c>
      <c r="O42">
        <v>1951</v>
      </c>
      <c r="P42">
        <v>16</v>
      </c>
      <c r="Q42" s="3" t="s">
        <v>5553</v>
      </c>
    </row>
    <row r="43" ht="15" customHeight="1">
      <c r="A43" t="e">
        <f t="shared" ca="1" si="588"/>
        <v>#VALUE!</v>
      </c>
      <c r="B43" t="e">
        <f t="array" ref="B43" ca="1">_xlfn.XLOOKUP(Tabelle14[[#This Row],[ExperimentID]]&amp;Tabelle14[[#This Row],[NegotiationID]]&amp;Tabelle14[[#This Row],[MessageID]],ALL_IN_ONE[ExperimentID]&amp;ALL_IN_ONE[NegotiationID]&amp;ALL_IN_ONE[MessageID],ALL_IN_ONE[Gesamt_ID],,0)</f>
        <v>#VALUE!</v>
      </c>
      <c r="C43">
        <v>39023</v>
      </c>
      <c r="D43" t="s">
        <v>5518</v>
      </c>
      <c r="E43">
        <v>45647</v>
      </c>
      <c r="F43">
        <v>39006</v>
      </c>
      <c r="G43">
        <v>39011</v>
      </c>
      <c r="H43" t="s">
        <v>31</v>
      </c>
      <c r="I43" t="str">
        <f t="array" ref="I43">IFERROR(_xlfn.XLOOKUP(Tabelle14[[#This Row],[NegotiationID]]&amp;"FinalAccept",Tabelle14[NegotiationID]&amp;Tabelle14[ActionType],Tabelle14[ActionType],,0),_xlfn.XLOOKUP(Tabelle14[[#This Row],[NegotiationID]]&amp;"FinalReject",Tabelle14[NegotiationID]&amp;Tabelle14[ActionType],Tabelle14[ActionType],,0))</f>
        <v>FinalReject</v>
      </c>
      <c r="J43">
        <v>0.55079999999999996</v>
      </c>
      <c r="K43">
        <v>0.49249999999999999</v>
      </c>
      <c r="L43">
        <v>1.0432999999999999</v>
      </c>
      <c r="M43">
        <v>0.058299999999999998</v>
      </c>
      <c r="N43">
        <v>228</v>
      </c>
      <c r="O43">
        <v>1951</v>
      </c>
      <c r="P43">
        <v>16</v>
      </c>
      <c r="Q43" s="3" t="s">
        <v>5554</v>
      </c>
    </row>
    <row r="44" ht="15" customHeight="1">
      <c r="A44" t="e">
        <f t="shared" ca="1" si="588"/>
        <v>#VALUE!</v>
      </c>
      <c r="B44" t="e">
        <f t="array" ref="B44" ca="1">_xlfn.XLOOKUP(Tabelle14[[#This Row],[ExperimentID]]&amp;Tabelle14[[#This Row],[NegotiationID]]&amp;Tabelle14[[#This Row],[MessageID]],ALL_IN_ONE[ExperimentID]&amp;ALL_IN_ONE[NegotiationID]&amp;ALL_IN_ONE[MessageID],ALL_IN_ONE[Gesamt_ID],,0)</f>
        <v>#VALUE!</v>
      </c>
      <c r="C44">
        <v>39023</v>
      </c>
      <c r="D44" t="s">
        <v>5518</v>
      </c>
      <c r="E44">
        <v>46433</v>
      </c>
      <c r="F44">
        <v>39011</v>
      </c>
      <c r="G44">
        <v>39006</v>
      </c>
      <c r="H44" t="s">
        <v>31</v>
      </c>
      <c r="I44" t="str">
        <f t="array" ref="I44">IFERROR(_xlfn.XLOOKUP(Tabelle14[[#This Row],[NegotiationID]]&amp;"FinalAccept",Tabelle14[NegotiationID]&amp;Tabelle14[ActionType],Tabelle14[ActionType],,0),_xlfn.XLOOKUP(Tabelle14[[#This Row],[NegotiationID]]&amp;"FinalReject",Tabelle14[NegotiationID]&amp;Tabelle14[ActionType],Tabelle14[ActionType],,0))</f>
        <v>FinalReject</v>
      </c>
      <c r="J44">
        <v>0.65600000000000003</v>
      </c>
      <c r="K44">
        <v>0.38250000000000001</v>
      </c>
      <c r="L44">
        <v>1.0385</v>
      </c>
      <c r="M44">
        <v>0.27350000000000002</v>
      </c>
      <c r="N44">
        <v>73</v>
      </c>
      <c r="O44">
        <v>1951</v>
      </c>
      <c r="P44">
        <v>16</v>
      </c>
      <c r="Q44" s="3" t="s">
        <v>5555</v>
      </c>
    </row>
    <row r="45" ht="15" customHeight="1">
      <c r="A45" t="e">
        <f t="shared" ca="1" si="588"/>
        <v>#VALUE!</v>
      </c>
      <c r="B45" t="e">
        <f t="array" ref="B45" ca="1">_xlfn.XLOOKUP(Tabelle14[[#This Row],[ExperimentID]]&amp;Tabelle14[[#This Row],[NegotiationID]]&amp;Tabelle14[[#This Row],[MessageID]],ALL_IN_ONE[ExperimentID]&amp;ALL_IN_ONE[NegotiationID]&amp;ALL_IN_ONE[MessageID],ALL_IN_ONE[Gesamt_ID],,0)</f>
        <v>#VALUE!</v>
      </c>
      <c r="C45">
        <v>39023</v>
      </c>
      <c r="D45" t="s">
        <v>5518</v>
      </c>
      <c r="E45">
        <v>46843</v>
      </c>
      <c r="F45">
        <v>39006</v>
      </c>
      <c r="G45">
        <v>39011</v>
      </c>
      <c r="H45" t="s">
        <v>31</v>
      </c>
      <c r="I45" t="str">
        <f t="array" ref="I45">IFERROR(_xlfn.XLOOKUP(Tabelle14[[#This Row],[NegotiationID]]&amp;"FinalAccept",Tabelle14[NegotiationID]&amp;Tabelle14[ActionType],Tabelle14[ActionType],,0),_xlfn.XLOOKUP(Tabelle14[[#This Row],[NegotiationID]]&amp;"FinalReject",Tabelle14[NegotiationID]&amp;Tabelle14[ActionType],Tabelle14[ActionType],,0))</f>
        <v>FinalReject</v>
      </c>
      <c r="J45">
        <v>0.52749999999999997</v>
      </c>
      <c r="K45">
        <v>0.61350000000000005</v>
      </c>
      <c r="L45">
        <v>1.141</v>
      </c>
      <c r="M45">
        <v>0.085999999999999993</v>
      </c>
      <c r="N45">
        <v>68</v>
      </c>
      <c r="O45">
        <v>1951</v>
      </c>
      <c r="P45">
        <v>16</v>
      </c>
      <c r="Q45" s="3" t="s">
        <v>5556</v>
      </c>
    </row>
    <row r="46" ht="15" customHeight="1">
      <c r="A46" t="e">
        <f t="shared" ca="1" si="588"/>
        <v>#VALUE!</v>
      </c>
      <c r="B46" t="e">
        <f t="array" ref="B46" ca="1">_xlfn.XLOOKUP(Tabelle14[[#This Row],[ExperimentID]]&amp;Tabelle14[[#This Row],[NegotiationID]]&amp;Tabelle14[[#This Row],[MessageID]],ALL_IN_ONE[ExperimentID]&amp;ALL_IN_ONE[NegotiationID]&amp;ALL_IN_ONE[MessageID],ALL_IN_ONE[Gesamt_ID],,0)</f>
        <v>#VALUE!</v>
      </c>
      <c r="C46">
        <v>39023</v>
      </c>
      <c r="D46" t="s">
        <v>5518</v>
      </c>
      <c r="E46">
        <v>46975</v>
      </c>
      <c r="F46">
        <v>39011</v>
      </c>
      <c r="G46">
        <v>39006</v>
      </c>
      <c r="H46" t="s">
        <v>31</v>
      </c>
      <c r="I46" t="str">
        <f t="array" ref="I46">IFERROR(_xlfn.XLOOKUP(Tabelle14[[#This Row],[NegotiationID]]&amp;"FinalAccept",Tabelle14[NegotiationID]&amp;Tabelle14[ActionType],Tabelle14[ActionType],,0),_xlfn.XLOOKUP(Tabelle14[[#This Row],[NegotiationID]]&amp;"FinalReject",Tabelle14[NegotiationID]&amp;Tabelle14[ActionType],Tabelle14[ActionType],,0))</f>
        <v>FinalReject</v>
      </c>
      <c r="J46">
        <v>0.67849999999999999</v>
      </c>
      <c r="K46">
        <v>0.4158</v>
      </c>
      <c r="L46">
        <v>1.0943000000000001</v>
      </c>
      <c r="M46">
        <v>0.26269999999999999</v>
      </c>
      <c r="N46">
        <v>122</v>
      </c>
      <c r="O46">
        <v>1951</v>
      </c>
      <c r="P46">
        <v>16</v>
      </c>
      <c r="Q46" s="3" t="s">
        <v>5557</v>
      </c>
    </row>
    <row r="47" ht="15" customHeight="1">
      <c r="A47" t="e">
        <f t="shared" ca="1" si="588"/>
        <v>#VALUE!</v>
      </c>
      <c r="B47" t="e">
        <f t="array" ref="B47" ca="1">_xlfn.XLOOKUP(Tabelle14[[#This Row],[ExperimentID]]&amp;Tabelle14[[#This Row],[NegotiationID]]&amp;Tabelle14[[#This Row],[MessageID]],ALL_IN_ONE[ExperimentID]&amp;ALL_IN_ONE[NegotiationID]&amp;ALL_IN_ONE[MessageID],ALL_IN_ONE[Gesamt_ID],,0)</f>
        <v>#VALUE!</v>
      </c>
      <c r="C47">
        <v>39023</v>
      </c>
      <c r="D47" t="s">
        <v>5518</v>
      </c>
      <c r="E47">
        <v>47712</v>
      </c>
      <c r="F47">
        <v>39006</v>
      </c>
      <c r="G47">
        <v>39011</v>
      </c>
      <c r="H47" t="s">
        <v>31</v>
      </c>
      <c r="I47" t="str">
        <f t="array" ref="I47">IFERROR(_xlfn.XLOOKUP(Tabelle14[[#This Row],[NegotiationID]]&amp;"FinalAccept",Tabelle14[NegotiationID]&amp;Tabelle14[ActionType],Tabelle14[ActionType],,0),_xlfn.XLOOKUP(Tabelle14[[#This Row],[NegotiationID]]&amp;"FinalReject",Tabelle14[NegotiationID]&amp;Tabelle14[ActionType],Tabelle14[ActionType],,0))</f>
        <v>FinalReject</v>
      </c>
      <c r="J47">
        <v>0.53149999999999997</v>
      </c>
      <c r="K47">
        <v>0.56299999999999994</v>
      </c>
      <c r="L47">
        <v>1.0945</v>
      </c>
      <c r="M47">
        <v>0.0315</v>
      </c>
      <c r="N47">
        <v>222</v>
      </c>
      <c r="O47">
        <v>1951</v>
      </c>
      <c r="P47">
        <v>16</v>
      </c>
      <c r="Q47" s="3" t="s">
        <v>5558</v>
      </c>
    </row>
    <row r="48" ht="15" customHeight="1">
      <c r="A48" t="e">
        <f t="shared" ca="1" si="588"/>
        <v>#VALUE!</v>
      </c>
      <c r="B48" t="e">
        <f t="array" ref="B48" ca="1">_xlfn.XLOOKUP(Tabelle14[[#This Row],[ExperimentID]]&amp;Tabelle14[[#This Row],[NegotiationID]]&amp;Tabelle14[[#This Row],[MessageID]],ALL_IN_ONE[ExperimentID]&amp;ALL_IN_ONE[NegotiationID]&amp;ALL_IN_ONE[MessageID],ALL_IN_ONE[Gesamt_ID],,0)</f>
        <v>#VALUE!</v>
      </c>
      <c r="C48">
        <v>39023</v>
      </c>
      <c r="D48" t="s">
        <v>5518</v>
      </c>
      <c r="E48">
        <v>48126</v>
      </c>
      <c r="F48">
        <v>39011</v>
      </c>
      <c r="G48">
        <v>39006</v>
      </c>
      <c r="H48" t="s">
        <v>31</v>
      </c>
      <c r="I48" t="str">
        <f t="array" ref="I48">IFERROR(_xlfn.XLOOKUP(Tabelle14[[#This Row],[NegotiationID]]&amp;"FinalAccept",Tabelle14[NegotiationID]&amp;Tabelle14[ActionType],Tabelle14[ActionType],,0),_xlfn.XLOOKUP(Tabelle14[[#This Row],[NegotiationID]]&amp;"FinalReject",Tabelle14[NegotiationID]&amp;Tabelle14[ActionType],Tabelle14[ActionType],,0))</f>
        <v>FinalReject</v>
      </c>
      <c r="J48">
        <v>0.59599999999999997</v>
      </c>
      <c r="K48">
        <v>0.46250000000000002</v>
      </c>
      <c r="L48">
        <v>1.0585</v>
      </c>
      <c r="M48">
        <v>0.13350000000000001</v>
      </c>
      <c r="N48">
        <v>123</v>
      </c>
      <c r="O48">
        <v>1951</v>
      </c>
      <c r="P48">
        <v>16</v>
      </c>
      <c r="Q48" s="3" t="s">
        <v>5559</v>
      </c>
    </row>
    <row r="49" ht="15" customHeight="1">
      <c r="A49" t="e">
        <f t="shared" ca="1" si="588"/>
        <v>#VALUE!</v>
      </c>
      <c r="B49" t="e">
        <f t="array" ref="B49" ca="1">_xlfn.XLOOKUP(Tabelle14[[#This Row],[ExperimentID]]&amp;Tabelle14[[#This Row],[NegotiationID]]&amp;Tabelle14[[#This Row],[MessageID]],ALL_IN_ONE[ExperimentID]&amp;ALL_IN_ONE[NegotiationID]&amp;ALL_IN_ONE[MessageID],ALL_IN_ONE[Gesamt_ID],,0)</f>
        <v>#VALUE!</v>
      </c>
      <c r="C49">
        <v>39023</v>
      </c>
      <c r="D49" t="s">
        <v>5518</v>
      </c>
      <c r="E49">
        <v>48836</v>
      </c>
      <c r="F49">
        <v>39006</v>
      </c>
      <c r="G49">
        <v>39011</v>
      </c>
      <c r="H49" t="s">
        <v>40</v>
      </c>
      <c r="I49" t="str">
        <f t="array" ref="I49">IFERROR(_xlfn.XLOOKUP(Tabelle14[[#This Row],[NegotiationID]]&amp;"FinalAccept",Tabelle14[NegotiationID]&amp;Tabelle14[ActionType],Tabelle14[ActionType],,0),_xlfn.XLOOKUP(Tabelle14[[#This Row],[NegotiationID]]&amp;"FinalReject",Tabelle14[NegotiationID]&amp;Tabelle14[ActionType],Tabelle14[ActionType],,0))</f>
        <v>FinalReject</v>
      </c>
      <c r="J49">
        <v>0.46250000000000002</v>
      </c>
      <c r="K49">
        <v>0.59599999999999997</v>
      </c>
      <c r="L49">
        <v>1.0585</v>
      </c>
      <c r="M49">
        <v>0.13350000000000001</v>
      </c>
      <c r="N49">
        <v>71</v>
      </c>
      <c r="O49">
        <v>1951</v>
      </c>
      <c r="P49">
        <v>16</v>
      </c>
      <c r="Q49" s="3" t="s">
        <v>5560</v>
      </c>
    </row>
    <row r="50" ht="14.5" hidden="1">
      <c r="A50" t="e">
        <f t="shared" ca="1" si="588"/>
        <v>#VALUE!</v>
      </c>
      <c r="B50" t="e">
        <f t="array" ref="B50" ca="1">_xlfn.XLOOKUP(Tabelle14[[#This Row],[ExperimentID]]&amp;Tabelle14[[#This Row],[NegotiationID]]&amp;Tabelle14[[#This Row],[MessageID]],ALL_IN_ONE[ExperimentID]&amp;ALL_IN_ONE[NegotiationID]&amp;ALL_IN_ONE[MessageID],ALL_IN_ONE[Gesamt_ID],,0)</f>
        <v>#VALUE!</v>
      </c>
      <c r="C50">
        <v>39055</v>
      </c>
      <c r="D50" t="s">
        <v>5518</v>
      </c>
      <c r="E50">
        <v>39056</v>
      </c>
      <c r="H50" t="s">
        <v>6019</v>
      </c>
      <c r="I50" t="str">
        <f t="array" ref="I50">IFERROR(_xlfn.XLOOKUP(Tabelle14[[#This Row],[NegotiationID]]&amp;"FinalAccept",Tabelle14[NegotiationID]&amp;Tabelle14[ActionType],Tabelle14[ActionType],,0),_xlfn.XLOOKUP(Tabelle14[[#This Row],[NegotiationID]]&amp;"FinalReject",Tabelle14[NegotiationID]&amp;Tabelle14[ActionType],Tabelle14[ActionType],,0))</f>
        <v>FinalAccept</v>
      </c>
      <c r="L50" t="s">
        <v>6797</v>
      </c>
      <c r="M50" t="s">
        <v>6797</v>
      </c>
      <c r="N50">
        <v>21</v>
      </c>
      <c r="O50">
        <v>2361</v>
      </c>
      <c r="P50">
        <v>11</v>
      </c>
    </row>
    <row r="51" ht="15" customHeight="1">
      <c r="A51" t="e">
        <f t="shared" ca="1" si="588"/>
        <v>#VALUE!</v>
      </c>
      <c r="B51" t="e">
        <f t="array" ref="B51" ca="1">_xlfn.XLOOKUP(Tabelle14[[#This Row],[ExperimentID]]&amp;Tabelle14[[#This Row],[NegotiationID]]&amp;Tabelle14[[#This Row],[MessageID]],ALL_IN_ONE[ExperimentID]&amp;ALL_IN_ONE[NegotiationID]&amp;ALL_IN_ONE[MessageID],ALL_IN_ONE[Gesamt_ID],,0)</f>
        <v>#VALUE!</v>
      </c>
      <c r="C51">
        <v>39055</v>
      </c>
      <c r="D51" t="s">
        <v>5518</v>
      </c>
      <c r="E51">
        <v>42813</v>
      </c>
      <c r="F51">
        <v>39038</v>
      </c>
      <c r="G51">
        <v>39043</v>
      </c>
      <c r="H51" t="s">
        <v>19</v>
      </c>
      <c r="I51" t="str">
        <f t="array" ref="I51">IFERROR(_xlfn.XLOOKUP(Tabelle14[[#This Row],[NegotiationID]]&amp;"FinalAccept",Tabelle14[NegotiationID]&amp;Tabelle14[ActionType],Tabelle14[ActionType],,0),_xlfn.XLOOKUP(Tabelle14[[#This Row],[NegotiationID]]&amp;"FinalReject",Tabelle14[NegotiationID]&amp;Tabelle14[ActionType],Tabelle14[ActionType],,0))</f>
        <v>FinalAccept</v>
      </c>
      <c r="J51">
        <v>1</v>
      </c>
      <c r="K51">
        <v>0</v>
      </c>
      <c r="L51">
        <v>1</v>
      </c>
      <c r="M51">
        <v>1</v>
      </c>
      <c r="N51">
        <v>59</v>
      </c>
      <c r="O51">
        <v>2361</v>
      </c>
      <c r="P51">
        <v>11</v>
      </c>
      <c r="Q51" s="3" t="s">
        <v>5561</v>
      </c>
    </row>
    <row r="52" ht="15" customHeight="1">
      <c r="A52" t="e">
        <f t="shared" ca="1" si="588"/>
        <v>#VALUE!</v>
      </c>
      <c r="B52" t="e">
        <f t="array" ref="B52" ca="1">_xlfn.XLOOKUP(Tabelle14[[#This Row],[ExperimentID]]&amp;Tabelle14[[#This Row],[NegotiationID]]&amp;Tabelle14[[#This Row],[MessageID]],ALL_IN_ONE[ExperimentID]&amp;ALL_IN_ONE[NegotiationID]&amp;ALL_IN_ONE[MessageID],ALL_IN_ONE[Gesamt_ID],,0)</f>
        <v>#VALUE!</v>
      </c>
      <c r="C52">
        <v>39055</v>
      </c>
      <c r="D52" t="s">
        <v>5518</v>
      </c>
      <c r="E52">
        <v>42961</v>
      </c>
      <c r="F52">
        <v>39043</v>
      </c>
      <c r="G52">
        <v>39038</v>
      </c>
      <c r="H52" t="s">
        <v>31</v>
      </c>
      <c r="I52" t="str">
        <f t="array" ref="I52">IFERROR(_xlfn.XLOOKUP(Tabelle14[[#This Row],[NegotiationID]]&amp;"FinalAccept",Tabelle14[NegotiationID]&amp;Tabelle14[ActionType],Tabelle14[ActionType],,0),_xlfn.XLOOKUP(Tabelle14[[#This Row],[NegotiationID]]&amp;"FinalReject",Tabelle14[NegotiationID]&amp;Tabelle14[ActionType],Tabelle14[ActionType],,0))</f>
        <v>FinalAccept</v>
      </c>
      <c r="J52">
        <v>0.84999999999999998</v>
      </c>
      <c r="K52">
        <v>0.12670000000000001</v>
      </c>
      <c r="L52">
        <v>0.97670000000000001</v>
      </c>
      <c r="M52">
        <v>0.72330000000000005</v>
      </c>
      <c r="N52">
        <v>287</v>
      </c>
      <c r="O52">
        <v>2361</v>
      </c>
      <c r="P52">
        <v>11</v>
      </c>
      <c r="Q52" s="3" t="s">
        <v>5562</v>
      </c>
    </row>
    <row r="53" ht="15" customHeight="1">
      <c r="A53" t="e">
        <f t="shared" ca="1" si="588"/>
        <v>#VALUE!</v>
      </c>
      <c r="B53" t="e">
        <f t="array" ref="B53" ca="1">_xlfn.XLOOKUP(Tabelle14[[#This Row],[ExperimentID]]&amp;Tabelle14[[#This Row],[NegotiationID]]&amp;Tabelle14[[#This Row],[MessageID]],ALL_IN_ONE[ExperimentID]&amp;ALL_IN_ONE[NegotiationID]&amp;ALL_IN_ONE[MessageID],ALL_IN_ONE[Gesamt_ID],,0)</f>
        <v>#VALUE!</v>
      </c>
      <c r="C53">
        <v>39055</v>
      </c>
      <c r="D53" t="s">
        <v>5518</v>
      </c>
      <c r="E53">
        <v>43955</v>
      </c>
      <c r="F53">
        <v>39038</v>
      </c>
      <c r="G53">
        <v>39043</v>
      </c>
      <c r="H53" t="s">
        <v>31</v>
      </c>
      <c r="I53" t="str">
        <f t="array" ref="I53">IFERROR(_xlfn.XLOOKUP(Tabelle14[[#This Row],[NegotiationID]]&amp;"FinalAccept",Tabelle14[NegotiationID]&amp;Tabelle14[ActionType],Tabelle14[ActionType],,0),_xlfn.XLOOKUP(Tabelle14[[#This Row],[NegotiationID]]&amp;"FinalReject",Tabelle14[NegotiationID]&amp;Tabelle14[ActionType],Tabelle14[ActionType],,0))</f>
        <v>FinalAccept</v>
      </c>
      <c r="J53">
        <v>0.73499999999999999</v>
      </c>
      <c r="K53">
        <v>0.20499999999999999</v>
      </c>
      <c r="L53">
        <v>0.93999999999999995</v>
      </c>
      <c r="M53">
        <v>0.53000000000000003</v>
      </c>
      <c r="N53">
        <v>357</v>
      </c>
      <c r="O53">
        <v>2361</v>
      </c>
      <c r="P53">
        <v>11</v>
      </c>
      <c r="Q53" s="3" t="s">
        <v>5563</v>
      </c>
    </row>
    <row r="54" ht="15" customHeight="1">
      <c r="A54" t="e">
        <f t="shared" ca="1" si="588"/>
        <v>#VALUE!</v>
      </c>
      <c r="B54" t="e">
        <f t="array" ref="B54" ca="1">_xlfn.XLOOKUP(Tabelle14[[#This Row],[ExperimentID]]&amp;Tabelle14[[#This Row],[NegotiationID]]&amp;Tabelle14[[#This Row],[MessageID]],ALL_IN_ONE[ExperimentID]&amp;ALL_IN_ONE[NegotiationID]&amp;ALL_IN_ONE[MessageID],ALL_IN_ONE[Gesamt_ID],,0)</f>
        <v>#VALUE!</v>
      </c>
      <c r="C54">
        <v>39055</v>
      </c>
      <c r="D54" t="s">
        <v>5518</v>
      </c>
      <c r="E54">
        <v>44038</v>
      </c>
      <c r="F54">
        <v>39043</v>
      </c>
      <c r="G54">
        <v>39038</v>
      </c>
      <c r="H54" t="s">
        <v>31</v>
      </c>
      <c r="I54" t="str">
        <f t="array" ref="I54">IFERROR(_xlfn.XLOOKUP(Tabelle14[[#This Row],[NegotiationID]]&amp;"FinalAccept",Tabelle14[NegotiationID]&amp;Tabelle14[ActionType],Tabelle14[ActionType],,0),_xlfn.XLOOKUP(Tabelle14[[#This Row],[NegotiationID]]&amp;"FinalReject",Tabelle14[NegotiationID]&amp;Tabelle14[ActionType],Tabelle14[ActionType],,0))</f>
        <v>FinalAccept</v>
      </c>
      <c r="J54">
        <v>0.72799999999999998</v>
      </c>
      <c r="K54">
        <v>0.36230000000000001</v>
      </c>
      <c r="L54">
        <v>1.0903</v>
      </c>
      <c r="M54">
        <v>0.36570000000000003</v>
      </c>
      <c r="N54">
        <v>403</v>
      </c>
      <c r="O54">
        <v>2361</v>
      </c>
      <c r="P54">
        <v>11</v>
      </c>
      <c r="Q54" s="3" t="s">
        <v>5564</v>
      </c>
    </row>
    <row r="55" ht="15" customHeight="1">
      <c r="A55" t="e">
        <f t="shared" ca="1" si="588"/>
        <v>#VALUE!</v>
      </c>
      <c r="B55" t="e">
        <f t="array" ref="B55" ca="1">_xlfn.XLOOKUP(Tabelle14[[#This Row],[ExperimentID]]&amp;Tabelle14[[#This Row],[NegotiationID]]&amp;Tabelle14[[#This Row],[MessageID]],ALL_IN_ONE[ExperimentID]&amp;ALL_IN_ONE[NegotiationID]&amp;ALL_IN_ONE[MessageID],ALL_IN_ONE[Gesamt_ID],,0)</f>
        <v>#VALUE!</v>
      </c>
      <c r="C55">
        <v>39055</v>
      </c>
      <c r="D55" t="s">
        <v>5518</v>
      </c>
      <c r="E55">
        <v>44649</v>
      </c>
      <c r="F55">
        <v>39038</v>
      </c>
      <c r="G55">
        <v>39043</v>
      </c>
      <c r="H55" t="s">
        <v>31</v>
      </c>
      <c r="I55" t="str">
        <f t="array" ref="I55">IFERROR(_xlfn.XLOOKUP(Tabelle14[[#This Row],[NegotiationID]]&amp;"FinalAccept",Tabelle14[NegotiationID]&amp;Tabelle14[ActionType],Tabelle14[ActionType],,0),_xlfn.XLOOKUP(Tabelle14[[#This Row],[NegotiationID]]&amp;"FinalReject",Tabelle14[NegotiationID]&amp;Tabelle14[ActionType],Tabelle14[ActionType],,0))</f>
        <v>FinalAccept</v>
      </c>
      <c r="J55">
        <v>0.62829999999999997</v>
      </c>
      <c r="K55">
        <v>0.41349999999999998</v>
      </c>
      <c r="L55">
        <v>1.0418000000000001</v>
      </c>
      <c r="M55">
        <v>0.21479999999999999</v>
      </c>
      <c r="N55">
        <v>305</v>
      </c>
      <c r="O55">
        <v>2361</v>
      </c>
      <c r="P55">
        <v>11</v>
      </c>
      <c r="Q55" s="3" t="s">
        <v>5565</v>
      </c>
    </row>
    <row r="56" ht="15" customHeight="1">
      <c r="A56" t="e">
        <f t="shared" ca="1" si="588"/>
        <v>#VALUE!</v>
      </c>
      <c r="B56" t="e">
        <f t="array" ref="B56" ca="1">_xlfn.XLOOKUP(Tabelle14[[#This Row],[ExperimentID]]&amp;Tabelle14[[#This Row],[NegotiationID]]&amp;Tabelle14[[#This Row],[MessageID]],ALL_IN_ONE[ExperimentID]&amp;ALL_IN_ONE[NegotiationID]&amp;ALL_IN_ONE[MessageID],ALL_IN_ONE[Gesamt_ID],,0)</f>
        <v>#VALUE!</v>
      </c>
      <c r="C56">
        <v>39055</v>
      </c>
      <c r="D56" t="s">
        <v>5518</v>
      </c>
      <c r="E56">
        <v>44802</v>
      </c>
      <c r="F56">
        <v>39043</v>
      </c>
      <c r="G56">
        <v>39038</v>
      </c>
      <c r="H56" t="s">
        <v>31</v>
      </c>
      <c r="I56" t="str">
        <f t="array" ref="I56">IFERROR(_xlfn.XLOOKUP(Tabelle14[[#This Row],[NegotiationID]]&amp;"FinalAccept",Tabelle14[NegotiationID]&amp;Tabelle14[ActionType],Tabelle14[ActionType],,0),_xlfn.XLOOKUP(Tabelle14[[#This Row],[NegotiationID]]&amp;"FinalReject",Tabelle14[NegotiationID]&amp;Tabelle14[ActionType],Tabelle14[ActionType],,0))</f>
        <v>FinalAccept</v>
      </c>
      <c r="J56">
        <v>0.627</v>
      </c>
      <c r="K56">
        <v>0.48870000000000002</v>
      </c>
      <c r="L56">
        <v>1.1156999999999999</v>
      </c>
      <c r="M56">
        <v>0.13830000000000001</v>
      </c>
      <c r="N56">
        <v>300</v>
      </c>
      <c r="O56">
        <v>2361</v>
      </c>
      <c r="P56">
        <v>11</v>
      </c>
      <c r="Q56" s="3" t="s">
        <v>5566</v>
      </c>
    </row>
    <row r="57" ht="15" customHeight="1">
      <c r="A57" t="e">
        <f t="shared" ca="1" si="588"/>
        <v>#VALUE!</v>
      </c>
      <c r="B57" t="e">
        <f t="array" ref="B57" ca="1">_xlfn.XLOOKUP(Tabelle14[[#This Row],[ExperimentID]]&amp;Tabelle14[[#This Row],[NegotiationID]]&amp;Tabelle14[[#This Row],[MessageID]],ALL_IN_ONE[ExperimentID]&amp;ALL_IN_ONE[NegotiationID]&amp;ALL_IN_ONE[MessageID],ALL_IN_ONE[Gesamt_ID],,0)</f>
        <v>#VALUE!</v>
      </c>
      <c r="C57">
        <v>39055</v>
      </c>
      <c r="D57" t="s">
        <v>5518</v>
      </c>
      <c r="E57">
        <v>44902</v>
      </c>
      <c r="F57">
        <v>39038</v>
      </c>
      <c r="G57">
        <v>39043</v>
      </c>
      <c r="H57" t="s">
        <v>31</v>
      </c>
      <c r="I57" t="str">
        <f t="array" ref="I57">IFERROR(_xlfn.XLOOKUP(Tabelle14[[#This Row],[NegotiationID]]&amp;"FinalAccept",Tabelle14[NegotiationID]&amp;Tabelle14[ActionType],Tabelle14[ActionType],,0),_xlfn.XLOOKUP(Tabelle14[[#This Row],[NegotiationID]]&amp;"FinalReject",Tabelle14[NegotiationID]&amp;Tabelle14[ActionType],Tabelle14[ActionType],,0))</f>
        <v>FinalAccept</v>
      </c>
      <c r="J57">
        <v>0.55669999999999997</v>
      </c>
      <c r="K57">
        <v>0.52849999999999997</v>
      </c>
      <c r="L57">
        <v>1.0851999999999999</v>
      </c>
      <c r="M57">
        <v>0.028199999999999999</v>
      </c>
      <c r="N57">
        <v>239</v>
      </c>
      <c r="O57">
        <v>2361</v>
      </c>
      <c r="P57">
        <v>11</v>
      </c>
      <c r="Q57" s="3" t="s">
        <v>5567</v>
      </c>
    </row>
    <row r="58" ht="15" customHeight="1">
      <c r="A58" t="e">
        <f t="shared" ca="1" si="588"/>
        <v>#VALUE!</v>
      </c>
      <c r="B58" t="e">
        <f t="array" ref="B58" ca="1">_xlfn.XLOOKUP(Tabelle14[[#This Row],[ExperimentID]]&amp;Tabelle14[[#This Row],[NegotiationID]]&amp;Tabelle14[[#This Row],[MessageID]],ALL_IN_ONE[ExperimentID]&amp;ALL_IN_ONE[NegotiationID]&amp;ALL_IN_ONE[MessageID],ALL_IN_ONE[Gesamt_ID],,0)</f>
        <v>#VALUE!</v>
      </c>
      <c r="C58">
        <v>39055</v>
      </c>
      <c r="D58" t="s">
        <v>5518</v>
      </c>
      <c r="E58">
        <v>44943</v>
      </c>
      <c r="F58">
        <v>39043</v>
      </c>
      <c r="G58">
        <v>39038</v>
      </c>
      <c r="H58" t="s">
        <v>31</v>
      </c>
      <c r="I58" t="str">
        <f t="array" ref="I58">IFERROR(_xlfn.XLOOKUP(Tabelle14[[#This Row],[NegotiationID]]&amp;"FinalAccept",Tabelle14[NegotiationID]&amp;Tabelle14[ActionType],Tabelle14[ActionType],,0),_xlfn.XLOOKUP(Tabelle14[[#This Row],[NegotiationID]]&amp;"FinalReject",Tabelle14[NegotiationID]&amp;Tabelle14[ActionType],Tabelle14[ActionType],,0))</f>
        <v>FinalAccept</v>
      </c>
      <c r="J58">
        <v>0.61099999999999999</v>
      </c>
      <c r="K58">
        <v>0.51000000000000001</v>
      </c>
      <c r="L58">
        <v>1.121</v>
      </c>
      <c r="M58">
        <v>0.10100000000000001</v>
      </c>
      <c r="N58">
        <v>190</v>
      </c>
      <c r="O58">
        <v>2361</v>
      </c>
      <c r="P58">
        <v>11</v>
      </c>
      <c r="Q58" s="3" t="s">
        <v>5568</v>
      </c>
    </row>
    <row r="59" ht="15" customHeight="1">
      <c r="A59" t="e">
        <f t="shared" ca="1" si="588"/>
        <v>#VALUE!</v>
      </c>
      <c r="B59" t="e">
        <f t="array" ref="B59" ca="1">_xlfn.XLOOKUP(Tabelle14[[#This Row],[ExperimentID]]&amp;Tabelle14[[#This Row],[NegotiationID]]&amp;Tabelle14[[#This Row],[MessageID]],ALL_IN_ONE[ExperimentID]&amp;ALL_IN_ONE[NegotiationID]&amp;ALL_IN_ONE[MessageID],ALL_IN_ONE[Gesamt_ID],,0)</f>
        <v>#VALUE!</v>
      </c>
      <c r="C59">
        <v>39055</v>
      </c>
      <c r="D59" t="s">
        <v>5518</v>
      </c>
      <c r="E59">
        <v>44970</v>
      </c>
      <c r="F59">
        <v>39038</v>
      </c>
      <c r="G59">
        <v>39043</v>
      </c>
      <c r="H59" t="s">
        <v>31</v>
      </c>
      <c r="I59" t="str">
        <f t="array" ref="I59">IFERROR(_xlfn.XLOOKUP(Tabelle14[[#This Row],[NegotiationID]]&amp;"FinalAccept",Tabelle14[NegotiationID]&amp;Tabelle14[ActionType],Tabelle14[ActionType],,0),_xlfn.XLOOKUP(Tabelle14[[#This Row],[NegotiationID]]&amp;"FinalReject",Tabelle14[NegotiationID]&amp;Tabelle14[ActionType],Tabelle14[ActionType],,0))</f>
        <v>FinalAccept</v>
      </c>
      <c r="J59">
        <v>0.53669999999999995</v>
      </c>
      <c r="K59">
        <v>0.59099999999999997</v>
      </c>
      <c r="L59">
        <v>1.1276999999999999</v>
      </c>
      <c r="M59">
        <v>0.054300000000000001</v>
      </c>
      <c r="N59">
        <v>143</v>
      </c>
      <c r="O59">
        <v>2361</v>
      </c>
      <c r="P59">
        <v>11</v>
      </c>
      <c r="Q59" s="3" t="s">
        <v>5569</v>
      </c>
    </row>
    <row r="60" ht="15" customHeight="1">
      <c r="A60" t="e">
        <f t="shared" ca="1" si="588"/>
        <v>#VALUE!</v>
      </c>
      <c r="B60" t="e">
        <f t="array" ref="B60" ca="1">_xlfn.XLOOKUP(Tabelle14[[#This Row],[ExperimentID]]&amp;Tabelle14[[#This Row],[NegotiationID]]&amp;Tabelle14[[#This Row],[MessageID]],ALL_IN_ONE[ExperimentID]&amp;ALL_IN_ONE[NegotiationID]&amp;ALL_IN_ONE[MessageID],ALL_IN_ONE[Gesamt_ID],,0)</f>
        <v>#VALUE!</v>
      </c>
      <c r="C60">
        <v>39055</v>
      </c>
      <c r="D60" t="s">
        <v>5518</v>
      </c>
      <c r="E60">
        <v>45036</v>
      </c>
      <c r="F60">
        <v>39043</v>
      </c>
      <c r="G60">
        <v>39038</v>
      </c>
      <c r="H60" t="s">
        <v>20</v>
      </c>
      <c r="I60" t="str">
        <f t="array" ref="I60">IFERROR(_xlfn.XLOOKUP(Tabelle14[[#This Row],[NegotiationID]]&amp;"FinalAccept",Tabelle14[NegotiationID]&amp;Tabelle14[ActionType],Tabelle14[ActionType],,0),_xlfn.XLOOKUP(Tabelle14[[#This Row],[NegotiationID]]&amp;"FinalReject",Tabelle14[NegotiationID]&amp;Tabelle14[ActionType],Tabelle14[ActionType],,0))</f>
        <v>FinalAccept</v>
      </c>
      <c r="J60">
        <v>0.59099999999999997</v>
      </c>
      <c r="K60">
        <v>0.53669999999999995</v>
      </c>
      <c r="L60">
        <v>1.1276999999999999</v>
      </c>
      <c r="M60">
        <v>0.054300000000000001</v>
      </c>
      <c r="N60">
        <v>57</v>
      </c>
      <c r="O60">
        <v>2361</v>
      </c>
      <c r="P60">
        <v>11</v>
      </c>
      <c r="Q60" s="3" t="s">
        <v>5570</v>
      </c>
    </row>
    <row r="61" ht="14.5" hidden="1">
      <c r="A61" t="e">
        <f t="shared" ca="1" si="588"/>
        <v>#VALUE!</v>
      </c>
      <c r="B61" t="e">
        <f t="array" ref="B61" ca="1">_xlfn.XLOOKUP(Tabelle14[[#This Row],[ExperimentID]]&amp;Tabelle14[[#This Row],[NegotiationID]]&amp;Tabelle14[[#This Row],[MessageID]],ALL_IN_ONE[ExperimentID]&amp;ALL_IN_ONE[NegotiationID]&amp;ALL_IN_ONE[MessageID],ALL_IN_ONE[Gesamt_ID],,0)</f>
        <v>#VALUE!</v>
      </c>
      <c r="C61">
        <v>39087</v>
      </c>
      <c r="D61" t="s">
        <v>5518</v>
      </c>
      <c r="E61">
        <v>39088</v>
      </c>
      <c r="H61" t="s">
        <v>6019</v>
      </c>
      <c r="I61" t="str">
        <f t="array" ref="I61">IFERROR(_xlfn.XLOOKUP(Tabelle14[[#This Row],[NegotiationID]]&amp;"FinalAccept",Tabelle14[NegotiationID]&amp;Tabelle14[ActionType],Tabelle14[ActionType],,0),_xlfn.XLOOKUP(Tabelle14[[#This Row],[NegotiationID]]&amp;"FinalReject",Tabelle14[NegotiationID]&amp;Tabelle14[ActionType],Tabelle14[ActionType],,0))</f>
        <v>FinalAccept</v>
      </c>
      <c r="L61" t="s">
        <v>6797</v>
      </c>
      <c r="M61" t="s">
        <v>6797</v>
      </c>
      <c r="N61">
        <v>21</v>
      </c>
      <c r="O61">
        <v>2754</v>
      </c>
      <c r="P61">
        <v>18</v>
      </c>
    </row>
    <row r="62" ht="15" customHeight="1">
      <c r="A62" t="e">
        <f t="shared" ca="1" si="588"/>
        <v>#VALUE!</v>
      </c>
      <c r="B62" t="e">
        <f t="array" ref="B62" ca="1">_xlfn.XLOOKUP(Tabelle14[[#This Row],[ExperimentID]]&amp;Tabelle14[[#This Row],[NegotiationID]]&amp;Tabelle14[[#This Row],[MessageID]],ALL_IN_ONE[ExperimentID]&amp;ALL_IN_ONE[NegotiationID]&amp;ALL_IN_ONE[MessageID],ALL_IN_ONE[Gesamt_ID],,0)</f>
        <v>#VALUE!</v>
      </c>
      <c r="C62">
        <v>39087</v>
      </c>
      <c r="D62" t="s">
        <v>5518</v>
      </c>
      <c r="E62">
        <v>42046</v>
      </c>
      <c r="F62">
        <v>39070</v>
      </c>
      <c r="G62">
        <v>39075</v>
      </c>
      <c r="H62" t="s">
        <v>19</v>
      </c>
      <c r="I62" t="str">
        <f t="array" ref="I62">IFERROR(_xlfn.XLOOKUP(Tabelle14[[#This Row],[NegotiationID]]&amp;"FinalAccept",Tabelle14[NegotiationID]&amp;Tabelle14[ActionType],Tabelle14[ActionType],,0),_xlfn.XLOOKUP(Tabelle14[[#This Row],[NegotiationID]]&amp;"FinalReject",Tabelle14[NegotiationID]&amp;Tabelle14[ActionType],Tabelle14[ActionType],,0))</f>
        <v>FinalAccept</v>
      </c>
      <c r="J62">
        <v>1</v>
      </c>
      <c r="K62">
        <v>0</v>
      </c>
      <c r="L62">
        <v>1</v>
      </c>
      <c r="M62">
        <v>1</v>
      </c>
      <c r="N62">
        <v>144</v>
      </c>
      <c r="O62">
        <v>2754</v>
      </c>
      <c r="P62">
        <v>18</v>
      </c>
      <c r="Q62" s="3" t="s">
        <v>5571</v>
      </c>
    </row>
    <row r="63" ht="15" customHeight="1">
      <c r="A63" t="e">
        <f t="shared" ca="1" si="588"/>
        <v>#VALUE!</v>
      </c>
      <c r="B63" t="e">
        <f t="array" ref="B63" ca="1">_xlfn.XLOOKUP(Tabelle14[[#This Row],[ExperimentID]]&amp;Tabelle14[[#This Row],[NegotiationID]]&amp;Tabelle14[[#This Row],[MessageID]],ALL_IN_ONE[ExperimentID]&amp;ALL_IN_ONE[NegotiationID]&amp;ALL_IN_ONE[MessageID],ALL_IN_ONE[Gesamt_ID],,0)</f>
        <v>#VALUE!</v>
      </c>
      <c r="C63">
        <v>39087</v>
      </c>
      <c r="D63" t="s">
        <v>5518</v>
      </c>
      <c r="E63">
        <v>43165</v>
      </c>
      <c r="F63">
        <v>39075</v>
      </c>
      <c r="G63">
        <v>39070</v>
      </c>
      <c r="H63" t="s">
        <v>31</v>
      </c>
      <c r="I63" t="str">
        <f t="array" ref="I63">IFERROR(_xlfn.XLOOKUP(Tabelle14[[#This Row],[NegotiationID]]&amp;"FinalAccept",Tabelle14[NegotiationID]&amp;Tabelle14[ActionType],Tabelle14[ActionType],,0),_xlfn.XLOOKUP(Tabelle14[[#This Row],[NegotiationID]]&amp;"FinalReject",Tabelle14[NegotiationID]&amp;Tabelle14[ActionType],Tabelle14[ActionType],,0))</f>
        <v>FinalAccept</v>
      </c>
      <c r="J63">
        <v>1</v>
      </c>
      <c r="K63">
        <v>0</v>
      </c>
      <c r="L63">
        <v>1</v>
      </c>
      <c r="M63">
        <v>1</v>
      </c>
      <c r="N63">
        <v>234</v>
      </c>
      <c r="O63">
        <v>2754</v>
      </c>
      <c r="P63">
        <v>18</v>
      </c>
      <c r="Q63" s="3" t="s">
        <v>5572</v>
      </c>
    </row>
    <row r="64" ht="15" customHeight="1">
      <c r="A64" t="e">
        <f t="shared" ca="1" si="588"/>
        <v>#VALUE!</v>
      </c>
      <c r="B64" t="e">
        <f t="array" ref="B64" ca="1">_xlfn.XLOOKUP(Tabelle14[[#This Row],[ExperimentID]]&amp;Tabelle14[[#This Row],[NegotiationID]]&amp;Tabelle14[[#This Row],[MessageID]],ALL_IN_ONE[ExperimentID]&amp;ALL_IN_ONE[NegotiationID]&amp;ALL_IN_ONE[MessageID],ALL_IN_ONE[Gesamt_ID],,0)</f>
        <v>#VALUE!</v>
      </c>
      <c r="C64">
        <v>39087</v>
      </c>
      <c r="D64" t="s">
        <v>5518</v>
      </c>
      <c r="E64">
        <v>43213</v>
      </c>
      <c r="F64">
        <v>39070</v>
      </c>
      <c r="G64">
        <v>39075</v>
      </c>
      <c r="H64" t="s">
        <v>31</v>
      </c>
      <c r="I64" t="str">
        <f t="array" ref="I64">IFERROR(_xlfn.XLOOKUP(Tabelle14[[#This Row],[NegotiationID]]&amp;"FinalAccept",Tabelle14[NegotiationID]&amp;Tabelle14[ActionType],Tabelle14[ActionType],,0),_xlfn.XLOOKUP(Tabelle14[[#This Row],[NegotiationID]]&amp;"FinalReject",Tabelle14[NegotiationID]&amp;Tabelle14[ActionType],Tabelle14[ActionType],,0))</f>
        <v>FinalAccept</v>
      </c>
      <c r="J64">
        <v>0.77500000000000002</v>
      </c>
      <c r="K64">
        <v>0.27000000000000002</v>
      </c>
      <c r="L64">
        <v>1.0449999999999999</v>
      </c>
      <c r="M64">
        <v>0.505</v>
      </c>
      <c r="N64">
        <v>436</v>
      </c>
      <c r="O64">
        <v>2754</v>
      </c>
      <c r="P64">
        <v>18</v>
      </c>
      <c r="Q64" s="3" t="s">
        <v>5573</v>
      </c>
    </row>
    <row r="65" ht="15" customHeight="1">
      <c r="A65" t="e">
        <f t="shared" ca="1" si="588"/>
        <v>#VALUE!</v>
      </c>
      <c r="B65" t="e">
        <f t="array" ref="B65" ca="1">_xlfn.XLOOKUP(Tabelle14[[#This Row],[ExperimentID]]&amp;Tabelle14[[#This Row],[NegotiationID]]&amp;Tabelle14[[#This Row],[MessageID]],ALL_IN_ONE[ExperimentID]&amp;ALL_IN_ONE[NegotiationID]&amp;ALL_IN_ONE[MessageID],ALL_IN_ONE[Gesamt_ID],,0)</f>
        <v>#VALUE!</v>
      </c>
      <c r="C65">
        <v>39087</v>
      </c>
      <c r="D65" t="s">
        <v>5518</v>
      </c>
      <c r="E65">
        <v>43253</v>
      </c>
      <c r="F65">
        <v>39075</v>
      </c>
      <c r="G65">
        <v>39070</v>
      </c>
      <c r="H65" t="s">
        <v>31</v>
      </c>
      <c r="I65" t="str">
        <f t="array" ref="I65">IFERROR(_xlfn.XLOOKUP(Tabelle14[[#This Row],[NegotiationID]]&amp;"FinalAccept",Tabelle14[NegotiationID]&amp;Tabelle14[ActionType],Tabelle14[ActionType],,0),_xlfn.XLOOKUP(Tabelle14[[#This Row],[NegotiationID]]&amp;"FinalReject",Tabelle14[NegotiationID]&amp;Tabelle14[ActionType],Tabelle14[ActionType],,0))</f>
        <v>FinalAccept</v>
      </c>
      <c r="J65">
        <v>0.69350000000000001</v>
      </c>
      <c r="K65">
        <v>0.34000000000000002</v>
      </c>
      <c r="L65">
        <v>1.0335000000000001</v>
      </c>
      <c r="M65">
        <v>0.35349999999999998</v>
      </c>
      <c r="N65">
        <v>270</v>
      </c>
      <c r="O65">
        <v>2754</v>
      </c>
      <c r="P65">
        <v>18</v>
      </c>
      <c r="Q65" s="3" t="s">
        <v>5574</v>
      </c>
    </row>
    <row r="66" ht="15" customHeight="1">
      <c r="A66" t="e">
        <f t="shared" ref="A66:A129" ca="1" si="589">MID(CELL("Dateiname",$A$1),FIND("]",CELL("Dateiname",$A$1))+1,31)</f>
        <v>#VALUE!</v>
      </c>
      <c r="B66" t="e">
        <f t="array" ref="B66" ca="1">_xlfn.XLOOKUP(Tabelle14[[#This Row],[ExperimentID]]&amp;Tabelle14[[#This Row],[NegotiationID]]&amp;Tabelle14[[#This Row],[MessageID]],ALL_IN_ONE[ExperimentID]&amp;ALL_IN_ONE[NegotiationID]&amp;ALL_IN_ONE[MessageID],ALL_IN_ONE[Gesamt_ID],,0)</f>
        <v>#VALUE!</v>
      </c>
      <c r="C66">
        <v>39087</v>
      </c>
      <c r="D66" t="s">
        <v>5518</v>
      </c>
      <c r="E66">
        <v>43478</v>
      </c>
      <c r="F66">
        <v>39070</v>
      </c>
      <c r="G66">
        <v>39075</v>
      </c>
      <c r="H66" t="s">
        <v>31</v>
      </c>
      <c r="I66" t="str">
        <f t="array" ref="I66">IFERROR(_xlfn.XLOOKUP(Tabelle14[[#This Row],[NegotiationID]]&amp;"FinalAccept",Tabelle14[NegotiationID]&amp;Tabelle14[ActionType],Tabelle14[ActionType],,0),_xlfn.XLOOKUP(Tabelle14[[#This Row],[NegotiationID]]&amp;"FinalReject",Tabelle14[NegotiationID]&amp;Tabelle14[ActionType],Tabelle14[ActionType],,0))</f>
        <v>FinalAccept</v>
      </c>
      <c r="J66">
        <v>0.68579999999999997</v>
      </c>
      <c r="K66">
        <v>0.3135</v>
      </c>
      <c r="L66">
        <v>0.99929999999999997</v>
      </c>
      <c r="M66">
        <v>0.37230000000000002</v>
      </c>
      <c r="N66">
        <v>120</v>
      </c>
      <c r="O66">
        <v>2754</v>
      </c>
      <c r="P66">
        <v>18</v>
      </c>
      <c r="Q66" s="3" t="s">
        <v>5575</v>
      </c>
    </row>
    <row r="67" ht="15" customHeight="1">
      <c r="A67" t="e">
        <f t="shared" ca="1" si="589"/>
        <v>#VALUE!</v>
      </c>
      <c r="B67" t="e">
        <f t="array" ref="B67" ca="1">_xlfn.XLOOKUP(Tabelle14[[#This Row],[ExperimentID]]&amp;Tabelle14[[#This Row],[NegotiationID]]&amp;Tabelle14[[#This Row],[MessageID]],ALL_IN_ONE[ExperimentID]&amp;ALL_IN_ONE[NegotiationID]&amp;ALL_IN_ONE[MessageID],ALL_IN_ONE[Gesamt_ID],,0)</f>
        <v>#VALUE!</v>
      </c>
      <c r="C67">
        <v>39087</v>
      </c>
      <c r="D67" t="s">
        <v>5518</v>
      </c>
      <c r="E67">
        <v>43572</v>
      </c>
      <c r="F67">
        <v>39075</v>
      </c>
      <c r="G67">
        <v>39070</v>
      </c>
      <c r="H67" t="s">
        <v>31</v>
      </c>
      <c r="I67" t="str">
        <f t="array" ref="I67">IFERROR(_xlfn.XLOOKUP(Tabelle14[[#This Row],[NegotiationID]]&amp;"FinalAccept",Tabelle14[NegotiationID]&amp;Tabelle14[ActionType],Tabelle14[ActionType],,0),_xlfn.XLOOKUP(Tabelle14[[#This Row],[NegotiationID]]&amp;"FinalReject",Tabelle14[NegotiationID]&amp;Tabelle14[ActionType],Tabelle14[ActionType],,0))</f>
        <v>FinalAccept</v>
      </c>
      <c r="J67">
        <v>0.63600000000000001</v>
      </c>
      <c r="K67">
        <v>0.40920000000000001</v>
      </c>
      <c r="L67">
        <v>1.0451999999999999</v>
      </c>
      <c r="M67">
        <v>0.2268</v>
      </c>
      <c r="N67">
        <v>236</v>
      </c>
      <c r="O67">
        <v>2754</v>
      </c>
      <c r="P67">
        <v>18</v>
      </c>
      <c r="Q67" s="3" t="s">
        <v>5576</v>
      </c>
    </row>
    <row r="68" ht="15" customHeight="1">
      <c r="A68" t="e">
        <f t="shared" ca="1" si="589"/>
        <v>#VALUE!</v>
      </c>
      <c r="B68" t="e">
        <f t="array" ref="B68" ca="1">_xlfn.XLOOKUP(Tabelle14[[#This Row],[ExperimentID]]&amp;Tabelle14[[#This Row],[NegotiationID]]&amp;Tabelle14[[#This Row],[MessageID]],ALL_IN_ONE[ExperimentID]&amp;ALL_IN_ONE[NegotiationID]&amp;ALL_IN_ONE[MessageID],ALL_IN_ONE[Gesamt_ID],,0)</f>
        <v>#VALUE!</v>
      </c>
      <c r="C68">
        <v>39087</v>
      </c>
      <c r="D68" t="s">
        <v>5518</v>
      </c>
      <c r="E68">
        <v>43603</v>
      </c>
      <c r="F68">
        <v>39070</v>
      </c>
      <c r="G68">
        <v>39075</v>
      </c>
      <c r="H68" t="s">
        <v>31</v>
      </c>
      <c r="I68" t="str">
        <f t="array" ref="I68">IFERROR(_xlfn.XLOOKUP(Tabelle14[[#This Row],[NegotiationID]]&amp;"FinalAccept",Tabelle14[NegotiationID]&amp;Tabelle14[ActionType],Tabelle14[ActionType],,0),_xlfn.XLOOKUP(Tabelle14[[#This Row],[NegotiationID]]&amp;"FinalReject",Tabelle14[NegotiationID]&amp;Tabelle14[ActionType],Tabelle14[ActionType],,0))</f>
        <v>FinalAccept</v>
      </c>
      <c r="J68">
        <v>0.68579999999999997</v>
      </c>
      <c r="K68">
        <v>0.3135</v>
      </c>
      <c r="L68">
        <v>0.99929999999999997</v>
      </c>
      <c r="M68">
        <v>0.37230000000000002</v>
      </c>
      <c r="N68">
        <v>72</v>
      </c>
      <c r="O68">
        <v>2754</v>
      </c>
      <c r="P68">
        <v>18</v>
      </c>
      <c r="Q68" s="3" t="s">
        <v>5577</v>
      </c>
    </row>
    <row r="69" ht="15" customHeight="1">
      <c r="A69" t="e">
        <f t="shared" ca="1" si="589"/>
        <v>#VALUE!</v>
      </c>
      <c r="B69" t="e">
        <f t="array" ref="B69" ca="1">_xlfn.XLOOKUP(Tabelle14[[#This Row],[ExperimentID]]&amp;Tabelle14[[#This Row],[NegotiationID]]&amp;Tabelle14[[#This Row],[MessageID]],ALL_IN_ONE[ExperimentID]&amp;ALL_IN_ONE[NegotiationID]&amp;ALL_IN_ONE[MessageID],ALL_IN_ONE[Gesamt_ID],,0)</f>
        <v>#VALUE!</v>
      </c>
      <c r="C69">
        <v>39087</v>
      </c>
      <c r="D69" t="s">
        <v>5518</v>
      </c>
      <c r="E69">
        <v>43650</v>
      </c>
      <c r="F69">
        <v>39075</v>
      </c>
      <c r="G69">
        <v>39070</v>
      </c>
      <c r="H69" t="s">
        <v>31</v>
      </c>
      <c r="I69" t="str">
        <f t="array" ref="I69">IFERROR(_xlfn.XLOOKUP(Tabelle14[[#This Row],[NegotiationID]]&amp;"FinalAccept",Tabelle14[NegotiationID]&amp;Tabelle14[ActionType],Tabelle14[ActionType],,0),_xlfn.XLOOKUP(Tabelle14[[#This Row],[NegotiationID]]&amp;"FinalReject",Tabelle14[NegotiationID]&amp;Tabelle14[ActionType],Tabelle14[ActionType],,0))</f>
        <v>FinalAccept</v>
      </c>
      <c r="J69">
        <v>0.59599999999999997</v>
      </c>
      <c r="K69">
        <v>0.46250000000000002</v>
      </c>
      <c r="L69">
        <v>1.0585</v>
      </c>
      <c r="M69">
        <v>0.13350000000000001</v>
      </c>
      <c r="N69">
        <v>49</v>
      </c>
      <c r="O69">
        <v>2754</v>
      </c>
      <c r="P69">
        <v>18</v>
      </c>
      <c r="Q69" s="3" t="s">
        <v>5578</v>
      </c>
    </row>
    <row r="70" ht="15" customHeight="1">
      <c r="A70" t="e">
        <f t="shared" ca="1" si="589"/>
        <v>#VALUE!</v>
      </c>
      <c r="B70" t="e">
        <f t="array" ref="B70" ca="1">_xlfn.XLOOKUP(Tabelle14[[#This Row],[ExperimentID]]&amp;Tabelle14[[#This Row],[NegotiationID]]&amp;Tabelle14[[#This Row],[MessageID]],ALL_IN_ONE[ExperimentID]&amp;ALL_IN_ONE[NegotiationID]&amp;ALL_IN_ONE[MessageID],ALL_IN_ONE[Gesamt_ID],,0)</f>
        <v>#VALUE!</v>
      </c>
      <c r="C70">
        <v>39087</v>
      </c>
      <c r="D70" t="s">
        <v>5518</v>
      </c>
      <c r="E70">
        <v>44069</v>
      </c>
      <c r="F70">
        <v>39070</v>
      </c>
      <c r="G70">
        <v>39075</v>
      </c>
      <c r="H70" t="s">
        <v>31</v>
      </c>
      <c r="I70" t="str">
        <f t="array" ref="I70">IFERROR(_xlfn.XLOOKUP(Tabelle14[[#This Row],[NegotiationID]]&amp;"FinalAccept",Tabelle14[NegotiationID]&amp;Tabelle14[ActionType],Tabelle14[ActionType],,0),_xlfn.XLOOKUP(Tabelle14[[#This Row],[NegotiationID]]&amp;"FinalReject",Tabelle14[NegotiationID]&amp;Tabelle14[ActionType],Tabelle14[ActionType],,0))</f>
        <v>FinalAccept</v>
      </c>
      <c r="J70">
        <v>0.65920000000000001</v>
      </c>
      <c r="K70">
        <v>0.33350000000000002</v>
      </c>
      <c r="L70">
        <v>0.99270000000000003</v>
      </c>
      <c r="M70">
        <v>0.32569999999999999</v>
      </c>
      <c r="N70">
        <v>16</v>
      </c>
      <c r="O70">
        <v>2754</v>
      </c>
      <c r="P70">
        <v>18</v>
      </c>
      <c r="Q70" s="3" t="s">
        <v>5579</v>
      </c>
    </row>
    <row r="71" ht="15" customHeight="1">
      <c r="A71" t="e">
        <f t="shared" ca="1" si="589"/>
        <v>#VALUE!</v>
      </c>
      <c r="B71" t="e">
        <f t="array" ref="B71" ca="1">_xlfn.XLOOKUP(Tabelle14[[#This Row],[ExperimentID]]&amp;Tabelle14[[#This Row],[NegotiationID]]&amp;Tabelle14[[#This Row],[MessageID]],ALL_IN_ONE[ExperimentID]&amp;ALL_IN_ONE[NegotiationID]&amp;ALL_IN_ONE[MessageID],ALL_IN_ONE[Gesamt_ID],,0)</f>
        <v>#VALUE!</v>
      </c>
      <c r="C71">
        <v>39087</v>
      </c>
      <c r="D71" t="s">
        <v>5518</v>
      </c>
      <c r="E71">
        <v>44207</v>
      </c>
      <c r="F71">
        <v>39075</v>
      </c>
      <c r="G71">
        <v>39070</v>
      </c>
      <c r="H71" t="s">
        <v>31</v>
      </c>
      <c r="I71" t="str">
        <f t="array" ref="I71">IFERROR(_xlfn.XLOOKUP(Tabelle14[[#This Row],[NegotiationID]]&amp;"FinalAccept",Tabelle14[NegotiationID]&amp;Tabelle14[ActionType],Tabelle14[ActionType],,0),_xlfn.XLOOKUP(Tabelle14[[#This Row],[NegotiationID]]&amp;"FinalReject",Tabelle14[NegotiationID]&amp;Tabelle14[ActionType],Tabelle14[ActionType],,0))</f>
        <v>FinalAccept</v>
      </c>
      <c r="J71">
        <v>0.59599999999999997</v>
      </c>
      <c r="K71">
        <v>0.46250000000000002</v>
      </c>
      <c r="L71">
        <v>1.0585</v>
      </c>
      <c r="M71">
        <v>0.13350000000000001</v>
      </c>
      <c r="N71">
        <v>129</v>
      </c>
      <c r="O71">
        <v>2754</v>
      </c>
      <c r="P71">
        <v>18</v>
      </c>
      <c r="Q71" s="3" t="s">
        <v>5580</v>
      </c>
    </row>
    <row r="72" ht="15" customHeight="1">
      <c r="A72" t="e">
        <f t="shared" ca="1" si="589"/>
        <v>#VALUE!</v>
      </c>
      <c r="B72" t="e">
        <f t="array" ref="B72" ca="1">_xlfn.XLOOKUP(Tabelle14[[#This Row],[ExperimentID]]&amp;Tabelle14[[#This Row],[NegotiationID]]&amp;Tabelle14[[#This Row],[MessageID]],ALL_IN_ONE[ExperimentID]&amp;ALL_IN_ONE[NegotiationID]&amp;ALL_IN_ONE[MessageID],ALL_IN_ONE[Gesamt_ID],,0)</f>
        <v>#VALUE!</v>
      </c>
      <c r="C72">
        <v>39087</v>
      </c>
      <c r="D72" t="s">
        <v>5518</v>
      </c>
      <c r="E72">
        <v>44248</v>
      </c>
      <c r="F72">
        <v>39070</v>
      </c>
      <c r="G72">
        <v>39075</v>
      </c>
      <c r="H72" t="s">
        <v>31</v>
      </c>
      <c r="I72" t="str">
        <f t="array" ref="I72">IFERROR(_xlfn.XLOOKUP(Tabelle14[[#This Row],[NegotiationID]]&amp;"FinalAccept",Tabelle14[NegotiationID]&amp;Tabelle14[ActionType],Tabelle14[ActionType],,0),_xlfn.XLOOKUP(Tabelle14[[#This Row],[NegotiationID]]&amp;"FinalReject",Tabelle14[NegotiationID]&amp;Tabelle14[ActionType],Tabelle14[ActionType],,0))</f>
        <v>FinalAccept</v>
      </c>
      <c r="J72">
        <v>0.57820000000000005</v>
      </c>
      <c r="K72">
        <v>0.48049999999999998</v>
      </c>
      <c r="L72">
        <v>1.0587</v>
      </c>
      <c r="M72">
        <v>0.097699999999999995</v>
      </c>
      <c r="N72">
        <v>88</v>
      </c>
      <c r="O72">
        <v>2754</v>
      </c>
      <c r="P72">
        <v>18</v>
      </c>
      <c r="Q72" s="3" t="s">
        <v>5581</v>
      </c>
    </row>
    <row r="73" ht="15" customHeight="1">
      <c r="A73" t="e">
        <f t="shared" ca="1" si="589"/>
        <v>#VALUE!</v>
      </c>
      <c r="B73" t="e">
        <f t="array" ref="B73" ca="1">_xlfn.XLOOKUP(Tabelle14[[#This Row],[ExperimentID]]&amp;Tabelle14[[#This Row],[NegotiationID]]&amp;Tabelle14[[#This Row],[MessageID]],ALL_IN_ONE[ExperimentID]&amp;ALL_IN_ONE[NegotiationID]&amp;ALL_IN_ONE[MessageID],ALL_IN_ONE[Gesamt_ID],,0)</f>
        <v>#VALUE!</v>
      </c>
      <c r="C73">
        <v>39087</v>
      </c>
      <c r="D73" t="s">
        <v>5518</v>
      </c>
      <c r="E73">
        <v>44319</v>
      </c>
      <c r="F73">
        <v>39075</v>
      </c>
      <c r="G73">
        <v>39070</v>
      </c>
      <c r="H73" t="s">
        <v>31</v>
      </c>
      <c r="I73" t="str">
        <f t="array" ref="I73">IFERROR(_xlfn.XLOOKUP(Tabelle14[[#This Row],[NegotiationID]]&amp;"FinalAccept",Tabelle14[NegotiationID]&amp;Tabelle14[ActionType],Tabelle14[ActionType],,0),_xlfn.XLOOKUP(Tabelle14[[#This Row],[NegotiationID]]&amp;"FinalReject",Tabelle14[NegotiationID]&amp;Tabelle14[ActionType],Tabelle14[ActionType],,0))</f>
        <v>FinalAccept</v>
      </c>
      <c r="J73">
        <v>0.59599999999999997</v>
      </c>
      <c r="K73">
        <v>0.46250000000000002</v>
      </c>
      <c r="L73">
        <v>1.0585</v>
      </c>
      <c r="M73">
        <v>0.13350000000000001</v>
      </c>
      <c r="N73">
        <v>451</v>
      </c>
      <c r="O73">
        <v>2754</v>
      </c>
      <c r="P73">
        <v>18</v>
      </c>
      <c r="Q73" s="3" t="s">
        <v>5582</v>
      </c>
    </row>
    <row r="74" ht="15" customHeight="1">
      <c r="A74" t="e">
        <f t="shared" ca="1" si="589"/>
        <v>#VALUE!</v>
      </c>
      <c r="B74" t="e">
        <f t="array" ref="B74" ca="1">_xlfn.XLOOKUP(Tabelle14[[#This Row],[ExperimentID]]&amp;Tabelle14[[#This Row],[NegotiationID]]&amp;Tabelle14[[#This Row],[MessageID]],ALL_IN_ONE[ExperimentID]&amp;ALL_IN_ONE[NegotiationID]&amp;ALL_IN_ONE[MessageID],ALL_IN_ONE[Gesamt_ID],,0)</f>
        <v>#VALUE!</v>
      </c>
      <c r="C74">
        <v>39087</v>
      </c>
      <c r="D74" t="s">
        <v>5518</v>
      </c>
      <c r="E74">
        <v>44380</v>
      </c>
      <c r="F74">
        <v>39070</v>
      </c>
      <c r="G74">
        <v>39075</v>
      </c>
      <c r="H74" t="s">
        <v>31</v>
      </c>
      <c r="I74" t="str">
        <f t="array" ref="I74">IFERROR(_xlfn.XLOOKUP(Tabelle14[[#This Row],[NegotiationID]]&amp;"FinalAccept",Tabelle14[NegotiationID]&amp;Tabelle14[ActionType],Tabelle14[ActionType],,0),_xlfn.XLOOKUP(Tabelle14[[#This Row],[NegotiationID]]&amp;"FinalReject",Tabelle14[NegotiationID]&amp;Tabelle14[ActionType],Tabelle14[ActionType],,0))</f>
        <v>FinalAccept</v>
      </c>
      <c r="J74">
        <v>0.5675</v>
      </c>
      <c r="K74">
        <v>0.48849999999999999</v>
      </c>
      <c r="L74">
        <v>1.056</v>
      </c>
      <c r="M74">
        <v>0.079000000000000001</v>
      </c>
      <c r="N74">
        <v>79</v>
      </c>
      <c r="O74">
        <v>2754</v>
      </c>
      <c r="P74">
        <v>18</v>
      </c>
      <c r="Q74" s="3" t="s">
        <v>5583</v>
      </c>
    </row>
    <row r="75" ht="15" customHeight="1">
      <c r="A75" t="e">
        <f t="shared" ca="1" si="589"/>
        <v>#VALUE!</v>
      </c>
      <c r="B75" t="e">
        <f t="array" ref="B75" ca="1">_xlfn.XLOOKUP(Tabelle14[[#This Row],[ExperimentID]]&amp;Tabelle14[[#This Row],[NegotiationID]]&amp;Tabelle14[[#This Row],[MessageID]],ALL_IN_ONE[ExperimentID]&amp;ALL_IN_ONE[NegotiationID]&amp;ALL_IN_ONE[MessageID],ALL_IN_ONE[Gesamt_ID],,0)</f>
        <v>#VALUE!</v>
      </c>
      <c r="C75">
        <v>39087</v>
      </c>
      <c r="D75" t="s">
        <v>5518</v>
      </c>
      <c r="E75">
        <v>45227</v>
      </c>
      <c r="F75">
        <v>39075</v>
      </c>
      <c r="G75">
        <v>39070</v>
      </c>
      <c r="H75" t="s">
        <v>31</v>
      </c>
      <c r="I75" t="str">
        <f t="array" ref="I75">IFERROR(_xlfn.XLOOKUP(Tabelle14[[#This Row],[NegotiationID]]&amp;"FinalAccept",Tabelle14[NegotiationID]&amp;Tabelle14[ActionType],Tabelle14[ActionType],,0),_xlfn.XLOOKUP(Tabelle14[[#This Row],[NegotiationID]]&amp;"FinalReject",Tabelle14[NegotiationID]&amp;Tabelle14[ActionType],Tabelle14[ActionType],,0))</f>
        <v>FinalAccept</v>
      </c>
      <c r="J75">
        <v>0.57099999999999995</v>
      </c>
      <c r="K75">
        <v>0.44</v>
      </c>
      <c r="L75">
        <v>1.0109999999999999</v>
      </c>
      <c r="M75">
        <v>0.13100000000000001</v>
      </c>
      <c r="N75">
        <v>97</v>
      </c>
      <c r="O75">
        <v>2754</v>
      </c>
      <c r="P75">
        <v>18</v>
      </c>
      <c r="Q75" s="3" t="s">
        <v>5584</v>
      </c>
    </row>
    <row r="76" ht="15" customHeight="1">
      <c r="A76" t="e">
        <f t="shared" ca="1" si="589"/>
        <v>#VALUE!</v>
      </c>
      <c r="B76" t="e">
        <f t="array" ref="B76" ca="1">_xlfn.XLOOKUP(Tabelle14[[#This Row],[ExperimentID]]&amp;Tabelle14[[#This Row],[NegotiationID]]&amp;Tabelle14[[#This Row],[MessageID]],ALL_IN_ONE[ExperimentID]&amp;ALL_IN_ONE[NegotiationID]&amp;ALL_IN_ONE[MessageID],ALL_IN_ONE[Gesamt_ID],,0)</f>
        <v>#VALUE!</v>
      </c>
      <c r="C76">
        <v>39087</v>
      </c>
      <c r="D76" t="s">
        <v>5518</v>
      </c>
      <c r="E76">
        <v>45282</v>
      </c>
      <c r="F76">
        <v>39070</v>
      </c>
      <c r="G76">
        <v>39075</v>
      </c>
      <c r="H76" t="s">
        <v>31</v>
      </c>
      <c r="I76" t="str">
        <f t="array" ref="I76">IFERROR(_xlfn.XLOOKUP(Tabelle14[[#This Row],[NegotiationID]]&amp;"FinalAccept",Tabelle14[NegotiationID]&amp;Tabelle14[ActionType],Tabelle14[ActionType],,0),_xlfn.XLOOKUP(Tabelle14[[#This Row],[NegotiationID]]&amp;"FinalReject",Tabelle14[NegotiationID]&amp;Tabelle14[ActionType],Tabelle14[ActionType],,0))</f>
        <v>FinalAccept</v>
      </c>
      <c r="J76">
        <v>0.58999999999999997</v>
      </c>
      <c r="K76">
        <v>0.39100000000000001</v>
      </c>
      <c r="L76">
        <v>0.98099999999999998</v>
      </c>
      <c r="M76">
        <v>0.19900000000000001</v>
      </c>
      <c r="N76">
        <v>107</v>
      </c>
      <c r="O76">
        <v>2754</v>
      </c>
      <c r="P76">
        <v>18</v>
      </c>
      <c r="Q76" s="3" t="s">
        <v>5585</v>
      </c>
    </row>
    <row r="77" ht="15" customHeight="1">
      <c r="A77" t="e">
        <f t="shared" ca="1" si="589"/>
        <v>#VALUE!</v>
      </c>
      <c r="B77" t="e">
        <f t="array" ref="B77" ca="1">_xlfn.XLOOKUP(Tabelle14[[#This Row],[ExperimentID]]&amp;Tabelle14[[#This Row],[NegotiationID]]&amp;Tabelle14[[#This Row],[MessageID]],ALL_IN_ONE[ExperimentID]&amp;ALL_IN_ONE[NegotiationID]&amp;ALL_IN_ONE[MessageID],ALL_IN_ONE[Gesamt_ID],,0)</f>
        <v>#VALUE!</v>
      </c>
      <c r="C77">
        <v>39087</v>
      </c>
      <c r="D77" t="s">
        <v>5518</v>
      </c>
      <c r="E77">
        <v>45896</v>
      </c>
      <c r="F77">
        <v>39075</v>
      </c>
      <c r="G77">
        <v>39070</v>
      </c>
      <c r="H77" t="s">
        <v>31</v>
      </c>
      <c r="I77" t="str">
        <f t="array" ref="I77">IFERROR(_xlfn.XLOOKUP(Tabelle14[[#This Row],[NegotiationID]]&amp;"FinalAccept",Tabelle14[NegotiationID]&amp;Tabelle14[ActionType],Tabelle14[ActionType],,0),_xlfn.XLOOKUP(Tabelle14[[#This Row],[NegotiationID]]&amp;"FinalReject",Tabelle14[NegotiationID]&amp;Tabelle14[ActionType],Tabelle14[ActionType],,0))</f>
        <v>FinalAccept</v>
      </c>
      <c r="J77">
        <v>0.55100000000000005</v>
      </c>
      <c r="K77">
        <v>0.54749999999999999</v>
      </c>
      <c r="L77">
        <v>1.0985</v>
      </c>
      <c r="M77">
        <v>0.0035000000000000001</v>
      </c>
      <c r="N77">
        <v>182</v>
      </c>
      <c r="O77">
        <v>2754</v>
      </c>
      <c r="P77">
        <v>18</v>
      </c>
      <c r="Q77" s="3" t="s">
        <v>5586</v>
      </c>
    </row>
    <row r="78" ht="15" customHeight="1">
      <c r="A78" t="e">
        <f t="shared" ca="1" si="589"/>
        <v>#VALUE!</v>
      </c>
      <c r="B78" t="e">
        <f t="array" ref="B78" ca="1">_xlfn.XLOOKUP(Tabelle14[[#This Row],[ExperimentID]]&amp;Tabelle14[[#This Row],[NegotiationID]]&amp;Tabelle14[[#This Row],[MessageID]],ALL_IN_ONE[ExperimentID]&amp;ALL_IN_ONE[NegotiationID]&amp;ALL_IN_ONE[MessageID],ALL_IN_ONE[Gesamt_ID],,0)</f>
        <v>#VALUE!</v>
      </c>
      <c r="C78">
        <v>39087</v>
      </c>
      <c r="D78" t="s">
        <v>5518</v>
      </c>
      <c r="E78">
        <v>45903</v>
      </c>
      <c r="F78">
        <v>39070</v>
      </c>
      <c r="G78">
        <v>39075</v>
      </c>
      <c r="H78" t="s">
        <v>20</v>
      </c>
      <c r="I78" t="str">
        <f t="array" ref="I78">IFERROR(_xlfn.XLOOKUP(Tabelle14[[#This Row],[NegotiationID]]&amp;"FinalAccept",Tabelle14[NegotiationID]&amp;Tabelle14[ActionType],Tabelle14[ActionType],,0),_xlfn.XLOOKUP(Tabelle14[[#This Row],[NegotiationID]]&amp;"FinalReject",Tabelle14[NegotiationID]&amp;Tabelle14[ActionType],Tabelle14[ActionType],,0))</f>
        <v>FinalAccept</v>
      </c>
      <c r="J78">
        <v>0.54749999999999999</v>
      </c>
      <c r="K78">
        <v>0.55100000000000005</v>
      </c>
      <c r="L78">
        <v>1.0985</v>
      </c>
      <c r="M78">
        <v>0.0035000000000000001</v>
      </c>
      <c r="N78">
        <v>23</v>
      </c>
      <c r="O78">
        <v>2754</v>
      </c>
      <c r="P78">
        <v>18</v>
      </c>
      <c r="Q78" s="3" t="s">
        <v>5587</v>
      </c>
    </row>
    <row r="79" ht="14.5" hidden="1">
      <c r="A79" t="e">
        <f t="shared" ca="1" si="589"/>
        <v>#VALUE!</v>
      </c>
      <c r="B79" t="e">
        <f t="array" ref="B79" ca="1">_xlfn.XLOOKUP(Tabelle14[[#This Row],[ExperimentID]]&amp;Tabelle14[[#This Row],[NegotiationID]]&amp;Tabelle14[[#This Row],[MessageID]],ALL_IN_ONE[ExperimentID]&amp;ALL_IN_ONE[NegotiationID]&amp;ALL_IN_ONE[MessageID],ALL_IN_ONE[Gesamt_ID],,0)</f>
        <v>#VALUE!</v>
      </c>
      <c r="C79">
        <v>39119</v>
      </c>
      <c r="D79" t="s">
        <v>5518</v>
      </c>
      <c r="E79">
        <v>39120</v>
      </c>
      <c r="H79" t="s">
        <v>6019</v>
      </c>
      <c r="I79" t="str">
        <f t="array" ref="I79">IFERROR(_xlfn.XLOOKUP(Tabelle14[[#This Row],[NegotiationID]]&amp;"FinalAccept",Tabelle14[NegotiationID]&amp;Tabelle14[ActionType],Tabelle14[ActionType],,0),_xlfn.XLOOKUP(Tabelle14[[#This Row],[NegotiationID]]&amp;"FinalReject",Tabelle14[NegotiationID]&amp;Tabelle14[ActionType],Tabelle14[ActionType],,0))</f>
        <v>FinalAccept</v>
      </c>
      <c r="L79" t="s">
        <v>6797</v>
      </c>
      <c r="M79" t="s">
        <v>6797</v>
      </c>
      <c r="N79">
        <v>21</v>
      </c>
      <c r="O79">
        <v>2004</v>
      </c>
      <c r="P79">
        <v>20</v>
      </c>
    </row>
    <row r="80" ht="15" customHeight="1">
      <c r="A80" t="e">
        <f t="shared" ca="1" si="589"/>
        <v>#VALUE!</v>
      </c>
      <c r="B80" t="e">
        <f t="array" ref="B80" ca="1">_xlfn.XLOOKUP(Tabelle14[[#This Row],[ExperimentID]]&amp;Tabelle14[[#This Row],[NegotiationID]]&amp;Tabelle14[[#This Row],[MessageID]],ALL_IN_ONE[ExperimentID]&amp;ALL_IN_ONE[NegotiationID]&amp;ALL_IN_ONE[MessageID],ALL_IN_ONE[Gesamt_ID],,0)</f>
        <v>#VALUE!</v>
      </c>
      <c r="C80">
        <v>39119</v>
      </c>
      <c r="D80" t="s">
        <v>5518</v>
      </c>
      <c r="E80">
        <v>42058</v>
      </c>
      <c r="F80">
        <v>39102</v>
      </c>
      <c r="G80">
        <v>39107</v>
      </c>
      <c r="H80" t="s">
        <v>19</v>
      </c>
      <c r="I80" t="str">
        <f t="array" ref="I80">IFERROR(_xlfn.XLOOKUP(Tabelle14[[#This Row],[NegotiationID]]&amp;"FinalAccept",Tabelle14[NegotiationID]&amp;Tabelle14[ActionType],Tabelle14[ActionType],,0),_xlfn.XLOOKUP(Tabelle14[[#This Row],[NegotiationID]]&amp;"FinalReject",Tabelle14[NegotiationID]&amp;Tabelle14[ActionType],Tabelle14[ActionType],,0))</f>
        <v>FinalAccept</v>
      </c>
      <c r="J80">
        <v>1</v>
      </c>
      <c r="K80">
        <v>0</v>
      </c>
      <c r="L80">
        <v>1</v>
      </c>
      <c r="M80">
        <v>1</v>
      </c>
      <c r="N80">
        <v>123</v>
      </c>
      <c r="O80">
        <v>2004</v>
      </c>
      <c r="P80">
        <v>20</v>
      </c>
      <c r="Q80" s="3" t="s">
        <v>5588</v>
      </c>
    </row>
    <row r="81" ht="15" customHeight="1">
      <c r="A81" t="e">
        <f t="shared" ca="1" si="589"/>
        <v>#VALUE!</v>
      </c>
      <c r="B81" t="e">
        <f t="array" ref="B81" ca="1">_xlfn.XLOOKUP(Tabelle14[[#This Row],[ExperimentID]]&amp;Tabelle14[[#This Row],[NegotiationID]]&amp;Tabelle14[[#This Row],[MessageID]],ALL_IN_ONE[ExperimentID]&amp;ALL_IN_ONE[NegotiationID]&amp;ALL_IN_ONE[MessageID],ALL_IN_ONE[Gesamt_ID],,0)</f>
        <v>#VALUE!</v>
      </c>
      <c r="C81">
        <v>39119</v>
      </c>
      <c r="D81" t="s">
        <v>5518</v>
      </c>
      <c r="E81">
        <v>42308</v>
      </c>
      <c r="F81">
        <v>39107</v>
      </c>
      <c r="G81">
        <v>39102</v>
      </c>
      <c r="H81" t="s">
        <v>31</v>
      </c>
      <c r="I81" t="str">
        <f t="array" ref="I81">IFERROR(_xlfn.XLOOKUP(Tabelle14[[#This Row],[NegotiationID]]&amp;"FinalAccept",Tabelle14[NegotiationID]&amp;Tabelle14[ActionType],Tabelle14[ActionType],,0),_xlfn.XLOOKUP(Tabelle14[[#This Row],[NegotiationID]]&amp;"FinalReject",Tabelle14[NegotiationID]&amp;Tabelle14[ActionType],Tabelle14[ActionType],,0))</f>
        <v>FinalAccept</v>
      </c>
      <c r="J81">
        <v>0.97750000000000004</v>
      </c>
      <c r="K81">
        <v>0</v>
      </c>
      <c r="L81">
        <v>0.97750000000000004</v>
      </c>
      <c r="M81">
        <v>0.97750000000000004</v>
      </c>
      <c r="N81">
        <v>57</v>
      </c>
      <c r="O81">
        <v>2004</v>
      </c>
      <c r="P81">
        <v>20</v>
      </c>
      <c r="Q81" s="3" t="s">
        <v>5589</v>
      </c>
    </row>
    <row r="82" ht="72.5" hidden="1">
      <c r="A82" t="e">
        <f t="shared" ca="1" si="589"/>
        <v>#VALUE!</v>
      </c>
      <c r="B82" t="e">
        <f t="array" ref="B82" ca="1">_xlfn.XLOOKUP(Tabelle14[[#This Row],[ExperimentID]]&amp;Tabelle14[[#This Row],[NegotiationID]]&amp;Tabelle14[[#This Row],[MessageID]],ALL_IN_ONE[ExperimentID]&amp;ALL_IN_ONE[NegotiationID]&amp;ALL_IN_ONE[MessageID],ALL_IN_ONE[Gesamt_ID],,0)</f>
        <v>#VALUE!</v>
      </c>
      <c r="C82">
        <v>39119</v>
      </c>
      <c r="D82" t="s">
        <v>5518</v>
      </c>
      <c r="E82">
        <v>42679</v>
      </c>
      <c r="F82">
        <v>39102</v>
      </c>
      <c r="G82">
        <v>39107</v>
      </c>
      <c r="H82" t="s">
        <v>22</v>
      </c>
      <c r="I82" t="str">
        <f t="array" ref="I82">IFERROR(_xlfn.XLOOKUP(Tabelle14[[#This Row],[NegotiationID]]&amp;"FinalAccept",Tabelle14[NegotiationID]&amp;Tabelle14[ActionType],Tabelle14[ActionType],,0),_xlfn.XLOOKUP(Tabelle14[[#This Row],[NegotiationID]]&amp;"FinalReject",Tabelle14[NegotiationID]&amp;Tabelle14[ActionType],Tabelle14[ActionType],,0))</f>
        <v>FinalAccept</v>
      </c>
      <c r="L82" t="s">
        <v>6797</v>
      </c>
      <c r="M82" t="s">
        <v>6797</v>
      </c>
      <c r="N82">
        <v>40</v>
      </c>
      <c r="O82">
        <v>2004</v>
      </c>
      <c r="P82">
        <v>20</v>
      </c>
      <c r="Q82" s="3" t="s">
        <v>6800</v>
      </c>
    </row>
    <row r="83" ht="72.5" hidden="1">
      <c r="A83" t="e">
        <f t="shared" ca="1" si="589"/>
        <v>#VALUE!</v>
      </c>
      <c r="B83" t="e">
        <f t="array" ref="B83" ca="1">_xlfn.XLOOKUP(Tabelle14[[#This Row],[ExperimentID]]&amp;Tabelle14[[#This Row],[NegotiationID]]&amp;Tabelle14[[#This Row],[MessageID]],ALL_IN_ONE[ExperimentID]&amp;ALL_IN_ONE[NegotiationID]&amp;ALL_IN_ONE[MessageID],ALL_IN_ONE[Gesamt_ID],,0)</f>
        <v>#VALUE!</v>
      </c>
      <c r="C83">
        <v>39119</v>
      </c>
      <c r="D83" t="s">
        <v>5518</v>
      </c>
      <c r="E83">
        <v>43051</v>
      </c>
      <c r="F83">
        <v>39107</v>
      </c>
      <c r="G83">
        <v>39102</v>
      </c>
      <c r="H83" t="s">
        <v>24</v>
      </c>
      <c r="I83" t="str">
        <f t="array" ref="I83">IFERROR(_xlfn.XLOOKUP(Tabelle14[[#This Row],[NegotiationID]]&amp;"FinalAccept",Tabelle14[NegotiationID]&amp;Tabelle14[ActionType],Tabelle14[ActionType],,0),_xlfn.XLOOKUP(Tabelle14[[#This Row],[NegotiationID]]&amp;"FinalReject",Tabelle14[NegotiationID]&amp;Tabelle14[ActionType],Tabelle14[ActionType],,0))</f>
        <v>FinalAccept</v>
      </c>
      <c r="L83" t="s">
        <v>6797</v>
      </c>
      <c r="M83" t="s">
        <v>6797</v>
      </c>
      <c r="N83">
        <v>50</v>
      </c>
      <c r="O83">
        <v>2004</v>
      </c>
      <c r="P83">
        <v>20</v>
      </c>
      <c r="Q83" s="3" t="s">
        <v>6801</v>
      </c>
    </row>
    <row r="84" ht="15" customHeight="1">
      <c r="A84" t="e">
        <f t="shared" ca="1" si="589"/>
        <v>#VALUE!</v>
      </c>
      <c r="B84" t="e">
        <f t="array" ref="B84" ca="1">_xlfn.XLOOKUP(Tabelle14[[#This Row],[ExperimentID]]&amp;Tabelle14[[#This Row],[NegotiationID]]&amp;Tabelle14[[#This Row],[MessageID]],ALL_IN_ONE[ExperimentID]&amp;ALL_IN_ONE[NegotiationID]&amp;ALL_IN_ONE[MessageID],ALL_IN_ONE[Gesamt_ID],,0)</f>
        <v>#VALUE!</v>
      </c>
      <c r="C84">
        <v>39119</v>
      </c>
      <c r="D84" t="s">
        <v>5518</v>
      </c>
      <c r="E84">
        <v>43148</v>
      </c>
      <c r="F84">
        <v>39102</v>
      </c>
      <c r="G84">
        <v>39107</v>
      </c>
      <c r="H84" t="s">
        <v>31</v>
      </c>
      <c r="I84" t="str">
        <f t="array" ref="I84">IFERROR(_xlfn.XLOOKUP(Tabelle14[[#This Row],[NegotiationID]]&amp;"FinalAccept",Tabelle14[NegotiationID]&amp;Tabelle14[ActionType],Tabelle14[ActionType],,0),_xlfn.XLOOKUP(Tabelle14[[#This Row],[NegotiationID]]&amp;"FinalReject",Tabelle14[NegotiationID]&amp;Tabelle14[ActionType],Tabelle14[ActionType],,0))</f>
        <v>FinalAccept</v>
      </c>
      <c r="J84">
        <v>0.84999999999999998</v>
      </c>
      <c r="K84">
        <v>0.17999999999999999</v>
      </c>
      <c r="L84">
        <v>1.03</v>
      </c>
      <c r="M84">
        <v>0.67000000000000004</v>
      </c>
      <c r="N84">
        <v>58</v>
      </c>
      <c r="O84">
        <v>2004</v>
      </c>
      <c r="P84">
        <v>20</v>
      </c>
      <c r="Q84" s="3" t="s">
        <v>5590</v>
      </c>
    </row>
    <row r="85" ht="15" customHeight="1">
      <c r="A85" t="e">
        <f t="shared" ca="1" si="589"/>
        <v>#VALUE!</v>
      </c>
      <c r="B85" t="e">
        <f t="array" ref="B85" ca="1">_xlfn.XLOOKUP(Tabelle14[[#This Row],[ExperimentID]]&amp;Tabelle14[[#This Row],[NegotiationID]]&amp;Tabelle14[[#This Row],[MessageID]],ALL_IN_ONE[ExperimentID]&amp;ALL_IN_ONE[NegotiationID]&amp;ALL_IN_ONE[MessageID],ALL_IN_ONE[Gesamt_ID],,0)</f>
        <v>#VALUE!</v>
      </c>
      <c r="C85">
        <v>39119</v>
      </c>
      <c r="D85" t="s">
        <v>5518</v>
      </c>
      <c r="E85">
        <v>43287</v>
      </c>
      <c r="F85">
        <v>39107</v>
      </c>
      <c r="G85">
        <v>39102</v>
      </c>
      <c r="H85" t="s">
        <v>31</v>
      </c>
      <c r="I85" t="str">
        <f t="array" ref="I85">IFERROR(_xlfn.XLOOKUP(Tabelle14[[#This Row],[NegotiationID]]&amp;"FinalAccept",Tabelle14[NegotiationID]&amp;Tabelle14[ActionType],Tabelle14[ActionType],,0),_xlfn.XLOOKUP(Tabelle14[[#This Row],[NegotiationID]]&amp;"FinalReject",Tabelle14[NegotiationID]&amp;Tabelle14[ActionType],Tabelle14[ActionType],,0))</f>
        <v>FinalAccept</v>
      </c>
      <c r="J85">
        <v>0.81000000000000005</v>
      </c>
      <c r="K85">
        <v>0.30330000000000001</v>
      </c>
      <c r="L85">
        <v>1.1133</v>
      </c>
      <c r="M85">
        <v>0.50670000000000004</v>
      </c>
      <c r="N85">
        <v>52</v>
      </c>
      <c r="O85">
        <v>2004</v>
      </c>
      <c r="P85">
        <v>20</v>
      </c>
      <c r="Q85" s="3" t="s">
        <v>5591</v>
      </c>
    </row>
    <row r="86" ht="15" customHeight="1">
      <c r="A86" t="e">
        <f t="shared" ca="1" si="589"/>
        <v>#VALUE!</v>
      </c>
      <c r="B86" t="e">
        <f t="array" ref="B86" ca="1">_xlfn.XLOOKUP(Tabelle14[[#This Row],[ExperimentID]]&amp;Tabelle14[[#This Row],[NegotiationID]]&amp;Tabelle14[[#This Row],[MessageID]],ALL_IN_ONE[ExperimentID]&amp;ALL_IN_ONE[NegotiationID]&amp;ALL_IN_ONE[MessageID],ALL_IN_ONE[Gesamt_ID],,0)</f>
        <v>#VALUE!</v>
      </c>
      <c r="C86">
        <v>39119</v>
      </c>
      <c r="D86" t="s">
        <v>5518</v>
      </c>
      <c r="E86">
        <v>43659</v>
      </c>
      <c r="F86">
        <v>39102</v>
      </c>
      <c r="G86">
        <v>39107</v>
      </c>
      <c r="H86" t="s">
        <v>31</v>
      </c>
      <c r="I86" t="str">
        <f t="array" ref="I86">IFERROR(_xlfn.XLOOKUP(Tabelle14[[#This Row],[NegotiationID]]&amp;"FinalAccept",Tabelle14[NegotiationID]&amp;Tabelle14[ActionType],Tabelle14[ActionType],,0),_xlfn.XLOOKUP(Tabelle14[[#This Row],[NegotiationID]]&amp;"FinalReject",Tabelle14[NegotiationID]&amp;Tabelle14[ActionType],Tabelle14[ActionType],,0))</f>
        <v>FinalAccept</v>
      </c>
      <c r="J86">
        <v>0.67000000000000004</v>
      </c>
      <c r="K86">
        <v>0.36249999999999999</v>
      </c>
      <c r="L86">
        <v>1.0325</v>
      </c>
      <c r="M86">
        <v>0.3075</v>
      </c>
      <c r="N86">
        <v>345</v>
      </c>
      <c r="O86">
        <v>2004</v>
      </c>
      <c r="P86">
        <v>20</v>
      </c>
      <c r="Q86" s="3" t="s">
        <v>5592</v>
      </c>
    </row>
    <row r="87" ht="15" customHeight="1">
      <c r="A87" t="e">
        <f t="shared" ca="1" si="589"/>
        <v>#VALUE!</v>
      </c>
      <c r="B87" t="e">
        <f t="array" ref="B87" ca="1">_xlfn.XLOOKUP(Tabelle14[[#This Row],[ExperimentID]]&amp;Tabelle14[[#This Row],[NegotiationID]]&amp;Tabelle14[[#This Row],[MessageID]],ALL_IN_ONE[ExperimentID]&amp;ALL_IN_ONE[NegotiationID]&amp;ALL_IN_ONE[MessageID],ALL_IN_ONE[Gesamt_ID],,0)</f>
        <v>#VALUE!</v>
      </c>
      <c r="C87">
        <v>39119</v>
      </c>
      <c r="D87" t="s">
        <v>5518</v>
      </c>
      <c r="E87">
        <v>43802</v>
      </c>
      <c r="F87">
        <v>39107</v>
      </c>
      <c r="G87">
        <v>39102</v>
      </c>
      <c r="H87" t="s">
        <v>31</v>
      </c>
      <c r="I87" t="str">
        <f t="array" ref="I87">IFERROR(_xlfn.XLOOKUP(Tabelle14[[#This Row],[NegotiationID]]&amp;"FinalAccept",Tabelle14[NegotiationID]&amp;Tabelle14[ActionType],Tabelle14[ActionType],,0),_xlfn.XLOOKUP(Tabelle14[[#This Row],[NegotiationID]]&amp;"FinalReject",Tabelle14[NegotiationID]&amp;Tabelle14[ActionType],Tabelle14[ActionType],,0))</f>
        <v>FinalAccept</v>
      </c>
      <c r="J87">
        <v>0.75600000000000001</v>
      </c>
      <c r="K87">
        <v>0.44330000000000003</v>
      </c>
      <c r="L87">
        <v>1.1993</v>
      </c>
      <c r="M87">
        <v>0.31269999999999998</v>
      </c>
      <c r="N87">
        <v>91</v>
      </c>
      <c r="O87">
        <v>2004</v>
      </c>
      <c r="P87">
        <v>20</v>
      </c>
      <c r="Q87" s="3" t="s">
        <v>5593</v>
      </c>
    </row>
    <row r="88" ht="15" customHeight="1">
      <c r="A88" t="e">
        <f t="shared" ca="1" si="589"/>
        <v>#VALUE!</v>
      </c>
      <c r="B88" t="e">
        <f t="array" ref="B88" ca="1">_xlfn.XLOOKUP(Tabelle14[[#This Row],[ExperimentID]]&amp;Tabelle14[[#This Row],[NegotiationID]]&amp;Tabelle14[[#This Row],[MessageID]],ALL_IN_ONE[ExperimentID]&amp;ALL_IN_ONE[NegotiationID]&amp;ALL_IN_ONE[MessageID],ALL_IN_ONE[Gesamt_ID],,0)</f>
        <v>#VALUE!</v>
      </c>
      <c r="C88">
        <v>39119</v>
      </c>
      <c r="D88" t="s">
        <v>5518</v>
      </c>
      <c r="E88">
        <v>43982</v>
      </c>
      <c r="F88">
        <v>39102</v>
      </c>
      <c r="G88">
        <v>39107</v>
      </c>
      <c r="H88" t="s">
        <v>31</v>
      </c>
      <c r="I88" t="str">
        <f t="array" ref="I88">IFERROR(_xlfn.XLOOKUP(Tabelle14[[#This Row],[NegotiationID]]&amp;"FinalAccept",Tabelle14[NegotiationID]&amp;Tabelle14[ActionType],Tabelle14[ActionType],,0),_xlfn.XLOOKUP(Tabelle14[[#This Row],[NegotiationID]]&amp;"FinalReject",Tabelle14[NegotiationID]&amp;Tabelle14[ActionType],Tabelle14[ActionType],,0))</f>
        <v>FinalAccept</v>
      </c>
      <c r="J88">
        <v>0.69669999999999999</v>
      </c>
      <c r="K88">
        <v>0.47099999999999997</v>
      </c>
      <c r="L88">
        <v>1.1677</v>
      </c>
      <c r="M88">
        <v>0.22570000000000001</v>
      </c>
      <c r="N88">
        <v>81</v>
      </c>
      <c r="O88">
        <v>2004</v>
      </c>
      <c r="P88">
        <v>20</v>
      </c>
      <c r="Q88" s="3" t="s">
        <v>5594</v>
      </c>
    </row>
    <row r="89" ht="15" customHeight="1">
      <c r="A89" t="e">
        <f t="shared" ca="1" si="589"/>
        <v>#VALUE!</v>
      </c>
      <c r="B89" t="e">
        <f t="array" ref="B89" ca="1">_xlfn.XLOOKUP(Tabelle14[[#This Row],[ExperimentID]]&amp;Tabelle14[[#This Row],[NegotiationID]]&amp;Tabelle14[[#This Row],[MessageID]],ALL_IN_ONE[ExperimentID]&amp;ALL_IN_ONE[NegotiationID]&amp;ALL_IN_ONE[MessageID],ALL_IN_ONE[Gesamt_ID],,0)</f>
        <v>#VALUE!</v>
      </c>
      <c r="C89">
        <v>39119</v>
      </c>
      <c r="D89" t="s">
        <v>5518</v>
      </c>
      <c r="E89">
        <v>44465</v>
      </c>
      <c r="F89">
        <v>39107</v>
      </c>
      <c r="G89">
        <v>39102</v>
      </c>
      <c r="H89" t="s">
        <v>31</v>
      </c>
      <c r="I89" t="str">
        <f t="array" ref="I89">IFERROR(_xlfn.XLOOKUP(Tabelle14[[#This Row],[NegotiationID]]&amp;"FinalAccept",Tabelle14[NegotiationID]&amp;Tabelle14[ActionType],Tabelle14[ActionType],,0),_xlfn.XLOOKUP(Tabelle14[[#This Row],[NegotiationID]]&amp;"FinalReject",Tabelle14[NegotiationID]&amp;Tabelle14[ActionType],Tabelle14[ActionType],,0))</f>
        <v>FinalAccept</v>
      </c>
      <c r="J89">
        <v>0.73599999999999999</v>
      </c>
      <c r="K89">
        <v>0.46999999999999997</v>
      </c>
      <c r="L89">
        <v>1.206</v>
      </c>
      <c r="M89">
        <v>0.26600000000000001</v>
      </c>
      <c r="N89">
        <v>93</v>
      </c>
      <c r="O89">
        <v>2004</v>
      </c>
      <c r="P89">
        <v>20</v>
      </c>
      <c r="Q89" s="3" t="s">
        <v>5595</v>
      </c>
    </row>
    <row r="90" ht="15" customHeight="1">
      <c r="A90" t="e">
        <f t="shared" ca="1" si="589"/>
        <v>#VALUE!</v>
      </c>
      <c r="B90" t="e">
        <f t="array" ref="B90" ca="1">_xlfn.XLOOKUP(Tabelle14[[#This Row],[ExperimentID]]&amp;Tabelle14[[#This Row],[NegotiationID]]&amp;Tabelle14[[#This Row],[MessageID]],ALL_IN_ONE[ExperimentID]&amp;ALL_IN_ONE[NegotiationID]&amp;ALL_IN_ONE[MessageID],ALL_IN_ONE[Gesamt_ID],,0)</f>
        <v>#VALUE!</v>
      </c>
      <c r="C90">
        <v>39119</v>
      </c>
      <c r="D90" t="s">
        <v>5518</v>
      </c>
      <c r="E90">
        <v>44641</v>
      </c>
      <c r="F90">
        <v>39102</v>
      </c>
      <c r="G90">
        <v>39107</v>
      </c>
      <c r="H90" t="s">
        <v>31</v>
      </c>
      <c r="I90" t="str">
        <f t="array" ref="I90">IFERROR(_xlfn.XLOOKUP(Tabelle14[[#This Row],[NegotiationID]]&amp;"FinalAccept",Tabelle14[NegotiationID]&amp;Tabelle14[ActionType],Tabelle14[ActionType],,0),_xlfn.XLOOKUP(Tabelle14[[#This Row],[NegotiationID]]&amp;"FinalReject",Tabelle14[NegotiationID]&amp;Tabelle14[ActionType],Tabelle14[ActionType],,0))</f>
        <v>FinalAccept</v>
      </c>
      <c r="J90">
        <v>0.68600000000000005</v>
      </c>
      <c r="K90">
        <v>0.47899999999999998</v>
      </c>
      <c r="L90">
        <v>1.165</v>
      </c>
      <c r="M90">
        <v>0.20699999999999999</v>
      </c>
      <c r="N90">
        <v>125</v>
      </c>
      <c r="O90">
        <v>2004</v>
      </c>
      <c r="P90">
        <v>20</v>
      </c>
      <c r="Q90" s="3" t="s">
        <v>5596</v>
      </c>
    </row>
    <row r="91" ht="15" customHeight="1">
      <c r="A91" t="e">
        <f t="shared" ca="1" si="589"/>
        <v>#VALUE!</v>
      </c>
      <c r="B91" t="e">
        <f t="array" ref="B91" ca="1">_xlfn.XLOOKUP(Tabelle14[[#This Row],[ExperimentID]]&amp;Tabelle14[[#This Row],[NegotiationID]]&amp;Tabelle14[[#This Row],[MessageID]],ALL_IN_ONE[ExperimentID]&amp;ALL_IN_ONE[NegotiationID]&amp;ALL_IN_ONE[MessageID],ALL_IN_ONE[Gesamt_ID],,0)</f>
        <v>#VALUE!</v>
      </c>
      <c r="C91">
        <v>39119</v>
      </c>
      <c r="D91" t="s">
        <v>5518</v>
      </c>
      <c r="E91">
        <v>44701</v>
      </c>
      <c r="F91">
        <v>39107</v>
      </c>
      <c r="G91">
        <v>39102</v>
      </c>
      <c r="H91" t="s">
        <v>31</v>
      </c>
      <c r="I91" t="str">
        <f t="array" ref="I91">IFERROR(_xlfn.XLOOKUP(Tabelle14[[#This Row],[NegotiationID]]&amp;"FinalAccept",Tabelle14[NegotiationID]&amp;Tabelle14[ActionType],Tabelle14[ActionType],,0),_xlfn.XLOOKUP(Tabelle14[[#This Row],[NegotiationID]]&amp;"FinalReject",Tabelle14[NegotiationID]&amp;Tabelle14[ActionType],Tabelle14[ActionType],,0))</f>
        <v>FinalAccept</v>
      </c>
      <c r="J91">
        <v>0.67349999999999999</v>
      </c>
      <c r="K91">
        <v>0.48999999999999999</v>
      </c>
      <c r="L91">
        <v>1.1635</v>
      </c>
      <c r="M91">
        <v>0.1835</v>
      </c>
      <c r="N91">
        <v>153</v>
      </c>
      <c r="O91">
        <v>2004</v>
      </c>
      <c r="P91">
        <v>20</v>
      </c>
      <c r="Q91" s="3" t="s">
        <v>5597</v>
      </c>
    </row>
    <row r="92" ht="15" customHeight="1">
      <c r="A92" t="e">
        <f t="shared" ca="1" si="589"/>
        <v>#VALUE!</v>
      </c>
      <c r="B92" t="e">
        <f t="array" ref="B92" ca="1">_xlfn.XLOOKUP(Tabelle14[[#This Row],[ExperimentID]]&amp;Tabelle14[[#This Row],[NegotiationID]]&amp;Tabelle14[[#This Row],[MessageID]],ALL_IN_ONE[ExperimentID]&amp;ALL_IN_ONE[NegotiationID]&amp;ALL_IN_ONE[MessageID],ALL_IN_ONE[Gesamt_ID],,0)</f>
        <v>#VALUE!</v>
      </c>
      <c r="C92">
        <v>39119</v>
      </c>
      <c r="D92" t="s">
        <v>5518</v>
      </c>
      <c r="E92">
        <v>44823</v>
      </c>
      <c r="F92">
        <v>39102</v>
      </c>
      <c r="G92">
        <v>39107</v>
      </c>
      <c r="H92" t="s">
        <v>31</v>
      </c>
      <c r="I92" t="str">
        <f t="array" ref="I92">IFERROR(_xlfn.XLOOKUP(Tabelle14[[#This Row],[NegotiationID]]&amp;"FinalAccept",Tabelle14[NegotiationID]&amp;Tabelle14[ActionType],Tabelle14[ActionType],,0),_xlfn.XLOOKUP(Tabelle14[[#This Row],[NegotiationID]]&amp;"FinalReject",Tabelle14[NegotiationID]&amp;Tabelle14[ActionType],Tabelle14[ActionType],,0))</f>
        <v>FinalAccept</v>
      </c>
      <c r="J92">
        <v>0.67530000000000001</v>
      </c>
      <c r="K92">
        <v>0.48699999999999999</v>
      </c>
      <c r="L92">
        <v>1.1623000000000001</v>
      </c>
      <c r="M92">
        <v>0.1883</v>
      </c>
      <c r="N92">
        <v>104</v>
      </c>
      <c r="O92">
        <v>2004</v>
      </c>
      <c r="P92">
        <v>20</v>
      </c>
      <c r="Q92" s="3" t="s">
        <v>5598</v>
      </c>
    </row>
    <row r="93" ht="15" customHeight="1">
      <c r="A93" t="e">
        <f t="shared" ca="1" si="589"/>
        <v>#VALUE!</v>
      </c>
      <c r="B93" t="e">
        <f t="array" ref="B93" ca="1">_xlfn.XLOOKUP(Tabelle14[[#This Row],[ExperimentID]]&amp;Tabelle14[[#This Row],[NegotiationID]]&amp;Tabelle14[[#This Row],[MessageID]],ALL_IN_ONE[ExperimentID]&amp;ALL_IN_ONE[NegotiationID]&amp;ALL_IN_ONE[MessageID],ALL_IN_ONE[Gesamt_ID],,0)</f>
        <v>#VALUE!</v>
      </c>
      <c r="C93">
        <v>39119</v>
      </c>
      <c r="D93" t="s">
        <v>5518</v>
      </c>
      <c r="E93">
        <v>45204</v>
      </c>
      <c r="F93">
        <v>39107</v>
      </c>
      <c r="G93">
        <v>39102</v>
      </c>
      <c r="H93" t="s">
        <v>31</v>
      </c>
      <c r="I93" t="str">
        <f t="array" ref="I93">IFERROR(_xlfn.XLOOKUP(Tabelle14[[#This Row],[NegotiationID]]&amp;"FinalAccept",Tabelle14[NegotiationID]&amp;Tabelle14[ActionType],Tabelle14[ActionType],,0),_xlfn.XLOOKUP(Tabelle14[[#This Row],[NegotiationID]]&amp;"FinalReject",Tabelle14[NegotiationID]&amp;Tabelle14[ActionType],Tabelle14[ActionType],,0))</f>
        <v>FinalAccept</v>
      </c>
      <c r="J93">
        <v>0.66949999999999998</v>
      </c>
      <c r="K93">
        <v>0.49530000000000002</v>
      </c>
      <c r="L93">
        <v>1.1648000000000001</v>
      </c>
      <c r="M93">
        <v>0.17419999999999999</v>
      </c>
      <c r="N93">
        <v>80</v>
      </c>
      <c r="O93">
        <v>2004</v>
      </c>
      <c r="P93">
        <v>20</v>
      </c>
      <c r="Q93" s="3" t="s">
        <v>5599</v>
      </c>
    </row>
    <row r="94" ht="15" customHeight="1">
      <c r="A94" t="e">
        <f t="shared" ca="1" si="589"/>
        <v>#VALUE!</v>
      </c>
      <c r="B94" t="e">
        <f t="array" ref="B94" ca="1">_xlfn.XLOOKUP(Tabelle14[[#This Row],[ExperimentID]]&amp;Tabelle14[[#This Row],[NegotiationID]]&amp;Tabelle14[[#This Row],[MessageID]],ALL_IN_ONE[ExperimentID]&amp;ALL_IN_ONE[NegotiationID]&amp;ALL_IN_ONE[MessageID],ALL_IN_ONE[Gesamt_ID],,0)</f>
        <v>#VALUE!</v>
      </c>
      <c r="C94">
        <v>39119</v>
      </c>
      <c r="D94" t="s">
        <v>5518</v>
      </c>
      <c r="E94">
        <v>45583</v>
      </c>
      <c r="F94">
        <v>39102</v>
      </c>
      <c r="G94">
        <v>39107</v>
      </c>
      <c r="H94" t="s">
        <v>31</v>
      </c>
      <c r="I94" t="str">
        <f t="array" ref="I94">IFERROR(_xlfn.XLOOKUP(Tabelle14[[#This Row],[NegotiationID]]&amp;"FinalAccept",Tabelle14[NegotiationID]&amp;Tabelle14[ActionType],Tabelle14[ActionType],,0),_xlfn.XLOOKUP(Tabelle14[[#This Row],[NegotiationID]]&amp;"FinalReject",Tabelle14[NegotiationID]&amp;Tabelle14[ActionType],Tabelle14[ActionType],,0))</f>
        <v>FinalAccept</v>
      </c>
      <c r="J94">
        <v>0.63</v>
      </c>
      <c r="K94">
        <v>0.48749999999999999</v>
      </c>
      <c r="L94">
        <v>1.1174999999999999</v>
      </c>
      <c r="M94">
        <v>0.14249999999999999</v>
      </c>
      <c r="N94">
        <v>173</v>
      </c>
      <c r="O94">
        <v>2004</v>
      </c>
      <c r="P94">
        <v>20</v>
      </c>
      <c r="Q94" s="3" t="s">
        <v>5600</v>
      </c>
    </row>
    <row r="95" ht="15" customHeight="1">
      <c r="A95" t="e">
        <f t="shared" ca="1" si="589"/>
        <v>#VALUE!</v>
      </c>
      <c r="B95" t="e">
        <f t="array" ref="B95" ca="1">_xlfn.XLOOKUP(Tabelle14[[#This Row],[ExperimentID]]&amp;Tabelle14[[#This Row],[NegotiationID]]&amp;Tabelle14[[#This Row],[MessageID]],ALL_IN_ONE[ExperimentID]&amp;ALL_IN_ONE[NegotiationID]&amp;ALL_IN_ONE[MessageID],ALL_IN_ONE[Gesamt_ID],,0)</f>
        <v>#VALUE!</v>
      </c>
      <c r="C95">
        <v>39119</v>
      </c>
      <c r="D95" t="s">
        <v>5518</v>
      </c>
      <c r="E95">
        <v>46130</v>
      </c>
      <c r="F95">
        <v>39107</v>
      </c>
      <c r="G95">
        <v>39102</v>
      </c>
      <c r="H95" t="s">
        <v>31</v>
      </c>
      <c r="I95" t="str">
        <f t="array" ref="I95">IFERROR(_xlfn.XLOOKUP(Tabelle14[[#This Row],[NegotiationID]]&amp;"FinalAccept",Tabelle14[NegotiationID]&amp;Tabelle14[ActionType],Tabelle14[ActionType],,0),_xlfn.XLOOKUP(Tabelle14[[#This Row],[NegotiationID]]&amp;"FinalReject",Tabelle14[NegotiationID]&amp;Tabelle14[ActionType],Tabelle14[ActionType],,0))</f>
        <v>FinalAccept</v>
      </c>
      <c r="J95">
        <v>0.63349999999999995</v>
      </c>
      <c r="K95">
        <v>0.54330000000000001</v>
      </c>
      <c r="L95">
        <v>1.1768000000000001</v>
      </c>
      <c r="M95">
        <v>0.090200000000000002</v>
      </c>
      <c r="N95">
        <v>96</v>
      </c>
      <c r="O95">
        <v>2004</v>
      </c>
      <c r="P95">
        <v>20</v>
      </c>
      <c r="Q95" s="3" t="s">
        <v>5601</v>
      </c>
    </row>
    <row r="96" ht="15" customHeight="1">
      <c r="A96" t="e">
        <f t="shared" ca="1" si="589"/>
        <v>#VALUE!</v>
      </c>
      <c r="B96" t="e">
        <f t="array" ref="B96" ca="1">_xlfn.XLOOKUP(Tabelle14[[#This Row],[ExperimentID]]&amp;Tabelle14[[#This Row],[NegotiationID]]&amp;Tabelle14[[#This Row],[MessageID]],ALL_IN_ONE[ExperimentID]&amp;ALL_IN_ONE[NegotiationID]&amp;ALL_IN_ONE[MessageID],ALL_IN_ONE[Gesamt_ID],,0)</f>
        <v>#VALUE!</v>
      </c>
      <c r="C96">
        <v>39119</v>
      </c>
      <c r="D96" t="s">
        <v>5518</v>
      </c>
      <c r="E96">
        <v>46588</v>
      </c>
      <c r="F96">
        <v>39102</v>
      </c>
      <c r="G96">
        <v>39107</v>
      </c>
      <c r="H96" t="s">
        <v>31</v>
      </c>
      <c r="I96" t="str">
        <f t="array" ref="I96">IFERROR(_xlfn.XLOOKUP(Tabelle14[[#This Row],[NegotiationID]]&amp;"FinalAccept",Tabelle14[NegotiationID]&amp;Tabelle14[ActionType],Tabelle14[ActionType],,0),_xlfn.XLOOKUP(Tabelle14[[#This Row],[NegotiationID]]&amp;"FinalReject",Tabelle14[NegotiationID]&amp;Tabelle14[ActionType],Tabelle14[ActionType],,0))</f>
        <v>FinalAccept</v>
      </c>
      <c r="J96">
        <v>0.60329999999999995</v>
      </c>
      <c r="K96">
        <v>0.50749999999999995</v>
      </c>
      <c r="L96">
        <v>1.1108</v>
      </c>
      <c r="M96">
        <v>0.095799999999999996</v>
      </c>
      <c r="N96">
        <v>132</v>
      </c>
      <c r="O96">
        <v>2004</v>
      </c>
      <c r="P96">
        <v>20</v>
      </c>
      <c r="Q96" s="3" t="s">
        <v>5602</v>
      </c>
    </row>
    <row r="97" ht="15" customHeight="1">
      <c r="A97" t="e">
        <f t="shared" ca="1" si="589"/>
        <v>#VALUE!</v>
      </c>
      <c r="B97" t="e">
        <f t="array" ref="B97" ca="1">_xlfn.XLOOKUP(Tabelle14[[#This Row],[ExperimentID]]&amp;Tabelle14[[#This Row],[NegotiationID]]&amp;Tabelle14[[#This Row],[MessageID]],ALL_IN_ONE[ExperimentID]&amp;ALL_IN_ONE[NegotiationID]&amp;ALL_IN_ONE[MessageID],ALL_IN_ONE[Gesamt_ID],,0)</f>
        <v>#VALUE!</v>
      </c>
      <c r="C97">
        <v>39119</v>
      </c>
      <c r="D97" t="s">
        <v>5518</v>
      </c>
      <c r="E97">
        <v>46859</v>
      </c>
      <c r="F97">
        <v>39107</v>
      </c>
      <c r="G97">
        <v>39102</v>
      </c>
      <c r="H97" t="s">
        <v>31</v>
      </c>
      <c r="I97" t="str">
        <f t="array" ref="I97">IFERROR(_xlfn.XLOOKUP(Tabelle14[[#This Row],[NegotiationID]]&amp;"FinalAccept",Tabelle14[NegotiationID]&amp;Tabelle14[ActionType],Tabelle14[ActionType],,0),_xlfn.XLOOKUP(Tabelle14[[#This Row],[NegotiationID]]&amp;"FinalReject",Tabelle14[NegotiationID]&amp;Tabelle14[ActionType],Tabelle14[ActionType],,0))</f>
        <v>FinalAccept</v>
      </c>
      <c r="J97">
        <v>0.57099999999999995</v>
      </c>
      <c r="K97">
        <v>0.56330000000000002</v>
      </c>
      <c r="L97">
        <v>1.1343000000000001</v>
      </c>
      <c r="M97">
        <v>0.0077000000000000002</v>
      </c>
      <c r="N97">
        <v>80</v>
      </c>
      <c r="O97">
        <v>2004</v>
      </c>
      <c r="P97">
        <v>20</v>
      </c>
      <c r="Q97" s="3" t="s">
        <v>5603</v>
      </c>
    </row>
    <row r="98" ht="15" customHeight="1">
      <c r="A98" t="e">
        <f t="shared" ca="1" si="589"/>
        <v>#VALUE!</v>
      </c>
      <c r="B98" t="e">
        <f t="array" ref="B98" ca="1">_xlfn.XLOOKUP(Tabelle14[[#This Row],[ExperimentID]]&amp;Tabelle14[[#This Row],[NegotiationID]]&amp;Tabelle14[[#This Row],[MessageID]],ALL_IN_ONE[ExperimentID]&amp;ALL_IN_ONE[NegotiationID]&amp;ALL_IN_ONE[MessageID],ALL_IN_ONE[Gesamt_ID],,0)</f>
        <v>#VALUE!</v>
      </c>
      <c r="C98">
        <v>39119</v>
      </c>
      <c r="D98" t="s">
        <v>5518</v>
      </c>
      <c r="E98">
        <v>47585</v>
      </c>
      <c r="F98">
        <v>39102</v>
      </c>
      <c r="G98">
        <v>39107</v>
      </c>
      <c r="H98" t="s">
        <v>20</v>
      </c>
      <c r="I98" t="str">
        <f t="array" ref="I98">IFERROR(_xlfn.XLOOKUP(Tabelle14[[#This Row],[NegotiationID]]&amp;"FinalAccept",Tabelle14[NegotiationID]&amp;Tabelle14[ActionType],Tabelle14[ActionType],,0),_xlfn.XLOOKUP(Tabelle14[[#This Row],[NegotiationID]]&amp;"FinalReject",Tabelle14[NegotiationID]&amp;Tabelle14[ActionType],Tabelle14[ActionType],,0))</f>
        <v>FinalAccept</v>
      </c>
      <c r="J98">
        <v>0.56330000000000002</v>
      </c>
      <c r="K98">
        <v>0.57099999999999995</v>
      </c>
      <c r="L98">
        <v>1.1343000000000001</v>
      </c>
      <c r="M98">
        <v>0.0077000000000000002</v>
      </c>
      <c r="N98">
        <v>50</v>
      </c>
      <c r="O98">
        <v>2004</v>
      </c>
      <c r="P98">
        <v>20</v>
      </c>
      <c r="Q98" s="3" t="s">
        <v>5604</v>
      </c>
    </row>
    <row r="99" ht="14.5" hidden="1">
      <c r="A99" t="e">
        <f t="shared" ca="1" si="589"/>
        <v>#VALUE!</v>
      </c>
      <c r="B99" t="e">
        <f t="array" ref="B99" ca="1">_xlfn.XLOOKUP(Tabelle14[[#This Row],[ExperimentID]]&amp;Tabelle14[[#This Row],[NegotiationID]]&amp;Tabelle14[[#This Row],[MessageID]],ALL_IN_ONE[ExperimentID]&amp;ALL_IN_ONE[NegotiationID]&amp;ALL_IN_ONE[MessageID],ALL_IN_ONE[Gesamt_ID],,0)</f>
        <v>#VALUE!</v>
      </c>
      <c r="C99">
        <v>39151</v>
      </c>
      <c r="D99" t="s">
        <v>5518</v>
      </c>
      <c r="E99">
        <v>39152</v>
      </c>
      <c r="H99" t="s">
        <v>6019</v>
      </c>
      <c r="I99" t="str">
        <f t="array" ref="I99">IFERROR(_xlfn.XLOOKUP(Tabelle14[[#This Row],[NegotiationID]]&amp;"FinalAccept",Tabelle14[NegotiationID]&amp;Tabelle14[ActionType],Tabelle14[ActionType],,0),_xlfn.XLOOKUP(Tabelle14[[#This Row],[NegotiationID]]&amp;"FinalReject",Tabelle14[NegotiationID]&amp;Tabelle14[ActionType],Tabelle14[ActionType],,0))</f>
        <v>FinalAccept</v>
      </c>
      <c r="L99" t="s">
        <v>6797</v>
      </c>
      <c r="M99" t="s">
        <v>6797</v>
      </c>
      <c r="N99">
        <v>21</v>
      </c>
      <c r="O99">
        <v>5817</v>
      </c>
      <c r="P99">
        <v>17</v>
      </c>
    </row>
    <row r="100" ht="15" customHeight="1">
      <c r="A100" t="e">
        <f t="shared" ca="1" si="589"/>
        <v>#VALUE!</v>
      </c>
      <c r="B100" t="e">
        <f t="array" ref="B100" ca="1">_xlfn.XLOOKUP(Tabelle14[[#This Row],[ExperimentID]]&amp;Tabelle14[[#This Row],[NegotiationID]]&amp;Tabelle14[[#This Row],[MessageID]],ALL_IN_ONE[ExperimentID]&amp;ALL_IN_ONE[NegotiationID]&amp;ALL_IN_ONE[MessageID],ALL_IN_ONE[Gesamt_ID],,0)</f>
        <v>#VALUE!</v>
      </c>
      <c r="C100">
        <v>39151</v>
      </c>
      <c r="D100" t="s">
        <v>5518</v>
      </c>
      <c r="E100">
        <v>42288</v>
      </c>
      <c r="F100">
        <v>39134</v>
      </c>
      <c r="G100">
        <v>39139</v>
      </c>
      <c r="H100" t="s">
        <v>19</v>
      </c>
      <c r="I100" t="str">
        <f t="array" ref="I100">IFERROR(_xlfn.XLOOKUP(Tabelle14[[#This Row],[NegotiationID]]&amp;"FinalAccept",Tabelle14[NegotiationID]&amp;Tabelle14[ActionType],Tabelle14[ActionType],,0),_xlfn.XLOOKUP(Tabelle14[[#This Row],[NegotiationID]]&amp;"FinalReject",Tabelle14[NegotiationID]&amp;Tabelle14[ActionType],Tabelle14[ActionType],,0))</f>
        <v>FinalAccept</v>
      </c>
      <c r="J100">
        <v>1</v>
      </c>
      <c r="K100">
        <v>0</v>
      </c>
      <c r="L100">
        <v>1</v>
      </c>
      <c r="M100">
        <v>1</v>
      </c>
      <c r="N100">
        <v>70</v>
      </c>
      <c r="O100">
        <v>5817</v>
      </c>
      <c r="P100">
        <v>17</v>
      </c>
      <c r="Q100" s="3" t="s">
        <v>5605</v>
      </c>
    </row>
    <row r="101" ht="15" customHeight="1">
      <c r="A101" t="e">
        <f t="shared" ca="1" si="589"/>
        <v>#VALUE!</v>
      </c>
      <c r="B101" t="e">
        <f t="array" ref="B101" ca="1">_xlfn.XLOOKUP(Tabelle14[[#This Row],[ExperimentID]]&amp;Tabelle14[[#This Row],[NegotiationID]]&amp;Tabelle14[[#This Row],[MessageID]],ALL_IN_ONE[ExperimentID]&amp;ALL_IN_ONE[NegotiationID]&amp;ALL_IN_ONE[MessageID],ALL_IN_ONE[Gesamt_ID],,0)</f>
        <v>#VALUE!</v>
      </c>
      <c r="C101">
        <v>39151</v>
      </c>
      <c r="D101" t="s">
        <v>5518</v>
      </c>
      <c r="E101">
        <v>42924</v>
      </c>
      <c r="F101">
        <v>39139</v>
      </c>
      <c r="G101">
        <v>39134</v>
      </c>
      <c r="H101" t="s">
        <v>31</v>
      </c>
      <c r="I101" t="str">
        <f t="array" ref="I101">IFERROR(_xlfn.XLOOKUP(Tabelle14[[#This Row],[NegotiationID]]&amp;"FinalAccept",Tabelle14[NegotiationID]&amp;Tabelle14[ActionType],Tabelle14[ActionType],,0),_xlfn.XLOOKUP(Tabelle14[[#This Row],[NegotiationID]]&amp;"FinalReject",Tabelle14[NegotiationID]&amp;Tabelle14[ActionType],Tabelle14[ActionType],,0))</f>
        <v>FinalAccept</v>
      </c>
      <c r="J101">
        <v>0.97750000000000004</v>
      </c>
      <c r="K101">
        <v>0</v>
      </c>
      <c r="L101">
        <v>0.97750000000000004</v>
      </c>
      <c r="M101">
        <v>0.97750000000000004</v>
      </c>
      <c r="N101">
        <v>136</v>
      </c>
      <c r="O101">
        <v>5817</v>
      </c>
      <c r="P101">
        <v>17</v>
      </c>
      <c r="Q101" s="3" t="s">
        <v>5606</v>
      </c>
    </row>
    <row r="102" ht="15" customHeight="1">
      <c r="A102" t="e">
        <f t="shared" ca="1" si="589"/>
        <v>#VALUE!</v>
      </c>
      <c r="B102" t="e">
        <f t="array" ref="B102" ca="1">_xlfn.XLOOKUP(Tabelle14[[#This Row],[ExperimentID]]&amp;Tabelle14[[#This Row],[NegotiationID]]&amp;Tabelle14[[#This Row],[MessageID]],ALL_IN_ONE[ExperimentID]&amp;ALL_IN_ONE[NegotiationID]&amp;ALL_IN_ONE[MessageID],ALL_IN_ONE[Gesamt_ID],,0)</f>
        <v>#VALUE!</v>
      </c>
      <c r="C102">
        <v>39151</v>
      </c>
      <c r="D102" t="s">
        <v>5518</v>
      </c>
      <c r="E102">
        <v>43197</v>
      </c>
      <c r="F102">
        <v>39134</v>
      </c>
      <c r="G102">
        <v>39139</v>
      </c>
      <c r="H102" t="s">
        <v>31</v>
      </c>
      <c r="I102" t="str">
        <f t="array" ref="I102">IFERROR(_xlfn.XLOOKUP(Tabelle14[[#This Row],[NegotiationID]]&amp;"FinalAccept",Tabelle14[NegotiationID]&amp;Tabelle14[ActionType],Tabelle14[ActionType],,0),_xlfn.XLOOKUP(Tabelle14[[#This Row],[NegotiationID]]&amp;"FinalReject",Tabelle14[NegotiationID]&amp;Tabelle14[ActionType],Tabelle14[ActionType],,0))</f>
        <v>FinalAccept</v>
      </c>
      <c r="J102">
        <v>0.97330000000000005</v>
      </c>
      <c r="K102">
        <v>0.02</v>
      </c>
      <c r="L102">
        <v>0.99329999999999996</v>
      </c>
      <c r="M102">
        <v>0.95330000000000004</v>
      </c>
      <c r="N102">
        <v>441</v>
      </c>
      <c r="O102">
        <v>5817</v>
      </c>
      <c r="P102">
        <v>17</v>
      </c>
      <c r="Q102" s="3" t="s">
        <v>5607</v>
      </c>
    </row>
    <row r="103" ht="15" customHeight="1">
      <c r="A103" t="e">
        <f t="shared" ca="1" si="589"/>
        <v>#VALUE!</v>
      </c>
      <c r="B103" t="e">
        <f t="array" ref="B103" ca="1">_xlfn.XLOOKUP(Tabelle14[[#This Row],[ExperimentID]]&amp;Tabelle14[[#This Row],[NegotiationID]]&amp;Tabelle14[[#This Row],[MessageID]],ALL_IN_ONE[ExperimentID]&amp;ALL_IN_ONE[NegotiationID]&amp;ALL_IN_ONE[MessageID],ALL_IN_ONE[Gesamt_ID],,0)</f>
        <v>#VALUE!</v>
      </c>
      <c r="C103">
        <v>39151</v>
      </c>
      <c r="D103" t="s">
        <v>5518</v>
      </c>
      <c r="E103">
        <v>43386</v>
      </c>
      <c r="F103">
        <v>39139</v>
      </c>
      <c r="G103">
        <v>39134</v>
      </c>
      <c r="H103" t="s">
        <v>31</v>
      </c>
      <c r="I103" t="str">
        <f t="array" ref="I103">IFERROR(_xlfn.XLOOKUP(Tabelle14[[#This Row],[NegotiationID]]&amp;"FinalAccept",Tabelle14[NegotiationID]&amp;Tabelle14[ActionType],Tabelle14[ActionType],,0),_xlfn.XLOOKUP(Tabelle14[[#This Row],[NegotiationID]]&amp;"FinalReject",Tabelle14[NegotiationID]&amp;Tabelle14[ActionType],Tabelle14[ActionType],,0))</f>
        <v>FinalAccept</v>
      </c>
      <c r="J103">
        <v>0.91500000000000004</v>
      </c>
      <c r="K103">
        <v>0.02</v>
      </c>
      <c r="L103">
        <v>0.93500000000000005</v>
      </c>
      <c r="M103">
        <v>0.89500000000000002</v>
      </c>
      <c r="N103">
        <v>396</v>
      </c>
      <c r="O103">
        <v>5817</v>
      </c>
      <c r="P103">
        <v>17</v>
      </c>
      <c r="Q103" s="3" t="s">
        <v>5608</v>
      </c>
    </row>
    <row r="104" ht="15" customHeight="1">
      <c r="A104" t="e">
        <f t="shared" ca="1" si="589"/>
        <v>#VALUE!</v>
      </c>
      <c r="B104" t="e">
        <f t="array" ref="B104" ca="1">_xlfn.XLOOKUP(Tabelle14[[#This Row],[ExperimentID]]&amp;Tabelle14[[#This Row],[NegotiationID]]&amp;Tabelle14[[#This Row],[MessageID]],ALL_IN_ONE[ExperimentID]&amp;ALL_IN_ONE[NegotiationID]&amp;ALL_IN_ONE[MessageID],ALL_IN_ONE[Gesamt_ID],,0)</f>
        <v>#VALUE!</v>
      </c>
      <c r="C104">
        <v>39151</v>
      </c>
      <c r="D104" t="s">
        <v>5518</v>
      </c>
      <c r="E104">
        <v>44047</v>
      </c>
      <c r="F104">
        <v>39134</v>
      </c>
      <c r="G104">
        <v>39139</v>
      </c>
      <c r="H104" t="s">
        <v>31</v>
      </c>
      <c r="I104" t="str">
        <f t="array" ref="I104">IFERROR(_xlfn.XLOOKUP(Tabelle14[[#This Row],[NegotiationID]]&amp;"FinalAccept",Tabelle14[NegotiationID]&amp;Tabelle14[ActionType],Tabelle14[ActionType],,0),_xlfn.XLOOKUP(Tabelle14[[#This Row],[NegotiationID]]&amp;"FinalReject",Tabelle14[NegotiationID]&amp;Tabelle14[ActionType],Tabelle14[ActionType],,0))</f>
        <v>FinalAccept</v>
      </c>
      <c r="J104">
        <v>0.77669999999999995</v>
      </c>
      <c r="K104">
        <v>0.28249999999999997</v>
      </c>
      <c r="L104">
        <v>1.0591999999999999</v>
      </c>
      <c r="M104">
        <v>0.49419999999999997</v>
      </c>
      <c r="N104">
        <v>663</v>
      </c>
      <c r="O104">
        <v>5817</v>
      </c>
      <c r="P104">
        <v>17</v>
      </c>
      <c r="Q104" s="3" t="s">
        <v>5609</v>
      </c>
    </row>
    <row r="105" ht="15" customHeight="1">
      <c r="A105" t="e">
        <f t="shared" ca="1" si="589"/>
        <v>#VALUE!</v>
      </c>
      <c r="B105" t="e">
        <f t="array" ref="B105" ca="1">_xlfn.XLOOKUP(Tabelle14[[#This Row],[ExperimentID]]&amp;Tabelle14[[#This Row],[NegotiationID]]&amp;Tabelle14[[#This Row],[MessageID]],ALL_IN_ONE[ExperimentID]&amp;ALL_IN_ONE[NegotiationID]&amp;ALL_IN_ONE[MessageID],ALL_IN_ONE[Gesamt_ID],,0)</f>
        <v>#VALUE!</v>
      </c>
      <c r="C105">
        <v>39151</v>
      </c>
      <c r="D105" t="s">
        <v>5518</v>
      </c>
      <c r="E105">
        <v>44342</v>
      </c>
      <c r="F105">
        <v>39139</v>
      </c>
      <c r="G105">
        <v>39134</v>
      </c>
      <c r="H105" t="s">
        <v>31</v>
      </c>
      <c r="I105" t="str">
        <f t="array" ref="I105">IFERROR(_xlfn.XLOOKUP(Tabelle14[[#This Row],[NegotiationID]]&amp;"FinalAccept",Tabelle14[NegotiationID]&amp;Tabelle14[ActionType],Tabelle14[ActionType],,0),_xlfn.XLOOKUP(Tabelle14[[#This Row],[NegotiationID]]&amp;"FinalReject",Tabelle14[NegotiationID]&amp;Tabelle14[ActionType],Tabelle14[ActionType],,0))</f>
        <v>FinalAccept</v>
      </c>
      <c r="J105">
        <v>0.81850000000000001</v>
      </c>
      <c r="K105">
        <v>0.22420000000000001</v>
      </c>
      <c r="L105">
        <v>1.0427</v>
      </c>
      <c r="M105">
        <v>0.59430000000000005</v>
      </c>
      <c r="N105">
        <v>356</v>
      </c>
      <c r="O105">
        <v>5817</v>
      </c>
      <c r="P105">
        <v>17</v>
      </c>
      <c r="Q105" s="3" t="s">
        <v>5610</v>
      </c>
    </row>
    <row r="106" ht="15" customHeight="1">
      <c r="A106" t="e">
        <f t="shared" ca="1" si="589"/>
        <v>#VALUE!</v>
      </c>
      <c r="B106" t="e">
        <f t="array" ref="B106" ca="1">_xlfn.XLOOKUP(Tabelle14[[#This Row],[ExperimentID]]&amp;Tabelle14[[#This Row],[NegotiationID]]&amp;Tabelle14[[#This Row],[MessageID]],ALL_IN_ONE[ExperimentID]&amp;ALL_IN_ONE[NegotiationID]&amp;ALL_IN_ONE[MessageID],ALL_IN_ONE[Gesamt_ID],,0)</f>
        <v>#VALUE!</v>
      </c>
      <c r="C106">
        <v>39151</v>
      </c>
      <c r="D106" t="s">
        <v>5518</v>
      </c>
      <c r="E106">
        <v>45109</v>
      </c>
      <c r="F106">
        <v>39134</v>
      </c>
      <c r="G106">
        <v>39139</v>
      </c>
      <c r="H106" t="s">
        <v>31</v>
      </c>
      <c r="I106" t="str">
        <f t="array" ref="I106">IFERROR(_xlfn.XLOOKUP(Tabelle14[[#This Row],[NegotiationID]]&amp;"FinalAccept",Tabelle14[NegotiationID]&amp;Tabelle14[ActionType],Tabelle14[ActionType],,0),_xlfn.XLOOKUP(Tabelle14[[#This Row],[NegotiationID]]&amp;"FinalReject",Tabelle14[NegotiationID]&amp;Tabelle14[ActionType],Tabelle14[ActionType],,0))</f>
        <v>FinalAccept</v>
      </c>
      <c r="J106">
        <v>0.70099999999999996</v>
      </c>
      <c r="K106">
        <v>0.2505</v>
      </c>
      <c r="L106">
        <v>0.95150000000000001</v>
      </c>
      <c r="M106">
        <v>0.45050000000000001</v>
      </c>
      <c r="N106">
        <v>589</v>
      </c>
      <c r="O106">
        <v>5817</v>
      </c>
      <c r="P106">
        <v>17</v>
      </c>
      <c r="Q106" s="3" t="s">
        <v>5611</v>
      </c>
    </row>
    <row r="107" ht="15" customHeight="1">
      <c r="A107" t="e">
        <f t="shared" ca="1" si="589"/>
        <v>#VALUE!</v>
      </c>
      <c r="B107" t="e">
        <f t="array" ref="B107" ca="1">_xlfn.XLOOKUP(Tabelle14[[#This Row],[ExperimentID]]&amp;Tabelle14[[#This Row],[NegotiationID]]&amp;Tabelle14[[#This Row],[MessageID]],ALL_IN_ONE[ExperimentID]&amp;ALL_IN_ONE[NegotiationID]&amp;ALL_IN_ONE[MessageID],ALL_IN_ONE[Gesamt_ID],,0)</f>
        <v>#VALUE!</v>
      </c>
      <c r="C107">
        <v>39151</v>
      </c>
      <c r="D107" t="s">
        <v>5518</v>
      </c>
      <c r="E107">
        <v>45479</v>
      </c>
      <c r="F107">
        <v>39139</v>
      </c>
      <c r="G107">
        <v>39134</v>
      </c>
      <c r="H107" t="s">
        <v>31</v>
      </c>
      <c r="I107" t="str">
        <f t="array" ref="I107">IFERROR(_xlfn.XLOOKUP(Tabelle14[[#This Row],[NegotiationID]]&amp;"FinalAccept",Tabelle14[NegotiationID]&amp;Tabelle14[ActionType],Tabelle14[ActionType],,0),_xlfn.XLOOKUP(Tabelle14[[#This Row],[NegotiationID]]&amp;"FinalReject",Tabelle14[NegotiationID]&amp;Tabelle14[ActionType],Tabelle14[ActionType],,0))</f>
        <v>FinalAccept</v>
      </c>
      <c r="J107">
        <v>0.73850000000000005</v>
      </c>
      <c r="K107">
        <v>0.33579999999999999</v>
      </c>
      <c r="L107">
        <v>1.0743</v>
      </c>
      <c r="M107">
        <v>0.4027</v>
      </c>
      <c r="N107">
        <v>315</v>
      </c>
      <c r="O107">
        <v>5817</v>
      </c>
      <c r="P107">
        <v>17</v>
      </c>
      <c r="Q107" s="3" t="s">
        <v>5612</v>
      </c>
    </row>
    <row r="108" ht="15" customHeight="1">
      <c r="A108" t="e">
        <f t="shared" ca="1" si="589"/>
        <v>#VALUE!</v>
      </c>
      <c r="B108" t="e">
        <f t="array" ref="B108" ca="1">_xlfn.XLOOKUP(Tabelle14[[#This Row],[ExperimentID]]&amp;Tabelle14[[#This Row],[NegotiationID]]&amp;Tabelle14[[#This Row],[MessageID]],ALL_IN_ONE[ExperimentID]&amp;ALL_IN_ONE[NegotiationID]&amp;ALL_IN_ONE[MessageID],ALL_IN_ONE[Gesamt_ID],,0)</f>
        <v>#VALUE!</v>
      </c>
      <c r="C108">
        <v>39151</v>
      </c>
      <c r="D108" t="s">
        <v>5518</v>
      </c>
      <c r="E108">
        <v>45617</v>
      </c>
      <c r="F108">
        <v>39134</v>
      </c>
      <c r="G108">
        <v>39139</v>
      </c>
      <c r="H108" t="s">
        <v>31</v>
      </c>
      <c r="I108" t="str">
        <f t="array" ref="I108">IFERROR(_xlfn.XLOOKUP(Tabelle14[[#This Row],[NegotiationID]]&amp;"FinalAccept",Tabelle14[NegotiationID]&amp;Tabelle14[ActionType],Tabelle14[ActionType],,0),_xlfn.XLOOKUP(Tabelle14[[#This Row],[NegotiationID]]&amp;"FinalReject",Tabelle14[NegotiationID]&amp;Tabelle14[ActionType],Tabelle14[ActionType],,0))</f>
        <v>FinalAccept</v>
      </c>
      <c r="J108">
        <v>0.60499999999999998</v>
      </c>
      <c r="K108">
        <v>0.45100000000000001</v>
      </c>
      <c r="L108">
        <v>1.056</v>
      </c>
      <c r="M108">
        <v>0.154</v>
      </c>
      <c r="N108">
        <v>614</v>
      </c>
      <c r="O108">
        <v>5817</v>
      </c>
      <c r="P108">
        <v>17</v>
      </c>
      <c r="Q108" s="3" t="s">
        <v>5613</v>
      </c>
    </row>
    <row r="109" ht="15" customHeight="1">
      <c r="A109" t="e">
        <f t="shared" ca="1" si="589"/>
        <v>#VALUE!</v>
      </c>
      <c r="B109" t="e">
        <f t="array" ref="B109" ca="1">_xlfn.XLOOKUP(Tabelle14[[#This Row],[ExperimentID]]&amp;Tabelle14[[#This Row],[NegotiationID]]&amp;Tabelle14[[#This Row],[MessageID]],ALL_IN_ONE[ExperimentID]&amp;ALL_IN_ONE[NegotiationID]&amp;ALL_IN_ONE[MessageID],ALL_IN_ONE[Gesamt_ID],,0)</f>
        <v>#VALUE!</v>
      </c>
      <c r="C109">
        <v>39151</v>
      </c>
      <c r="D109" t="s">
        <v>5518</v>
      </c>
      <c r="E109">
        <v>45953</v>
      </c>
      <c r="F109">
        <v>39139</v>
      </c>
      <c r="G109">
        <v>39134</v>
      </c>
      <c r="H109" t="s">
        <v>31</v>
      </c>
      <c r="I109" t="str">
        <f t="array" ref="I109">IFERROR(_xlfn.XLOOKUP(Tabelle14[[#This Row],[NegotiationID]]&amp;"FinalAccept",Tabelle14[NegotiationID]&amp;Tabelle14[ActionType],Tabelle14[ActionType],,0),_xlfn.XLOOKUP(Tabelle14[[#This Row],[NegotiationID]]&amp;"FinalReject",Tabelle14[NegotiationID]&amp;Tabelle14[ActionType],Tabelle14[ActionType],,0))</f>
        <v>FinalAccept</v>
      </c>
      <c r="J109">
        <v>0.65600000000000003</v>
      </c>
      <c r="K109">
        <v>0.38250000000000001</v>
      </c>
      <c r="L109">
        <v>1.0385</v>
      </c>
      <c r="M109">
        <v>0.27350000000000002</v>
      </c>
      <c r="N109">
        <v>508</v>
      </c>
      <c r="O109">
        <v>5817</v>
      </c>
      <c r="P109">
        <v>17</v>
      </c>
      <c r="Q109" s="3" t="s">
        <v>5614</v>
      </c>
    </row>
    <row r="110" ht="15" customHeight="1">
      <c r="A110" t="e">
        <f t="shared" ca="1" si="589"/>
        <v>#VALUE!</v>
      </c>
      <c r="B110" t="e">
        <f t="array" ref="B110" ca="1">_xlfn.XLOOKUP(Tabelle14[[#This Row],[ExperimentID]]&amp;Tabelle14[[#This Row],[NegotiationID]]&amp;Tabelle14[[#This Row],[MessageID]],ALL_IN_ONE[ExperimentID]&amp;ALL_IN_ONE[NegotiationID]&amp;ALL_IN_ONE[MessageID],ALL_IN_ONE[Gesamt_ID],,0)</f>
        <v>#VALUE!</v>
      </c>
      <c r="C110">
        <v>39151</v>
      </c>
      <c r="D110" t="s">
        <v>5518</v>
      </c>
      <c r="E110">
        <v>46835</v>
      </c>
      <c r="F110">
        <v>39134</v>
      </c>
      <c r="G110">
        <v>39139</v>
      </c>
      <c r="H110" t="s">
        <v>31</v>
      </c>
      <c r="I110" t="str">
        <f t="array" ref="I110">IFERROR(_xlfn.XLOOKUP(Tabelle14[[#This Row],[NegotiationID]]&amp;"FinalAccept",Tabelle14[NegotiationID]&amp;Tabelle14[ActionType],Tabelle14[ActionType],,0),_xlfn.XLOOKUP(Tabelle14[[#This Row],[NegotiationID]]&amp;"FinalReject",Tabelle14[NegotiationID]&amp;Tabelle14[ActionType],Tabelle14[ActionType],,0))</f>
        <v>FinalAccept</v>
      </c>
      <c r="J110">
        <v>0.51580000000000004</v>
      </c>
      <c r="K110">
        <v>0.55600000000000005</v>
      </c>
      <c r="L110">
        <v>1.0718000000000001</v>
      </c>
      <c r="M110">
        <v>0.0402</v>
      </c>
      <c r="N110">
        <v>689</v>
      </c>
      <c r="O110">
        <v>5817</v>
      </c>
      <c r="P110">
        <v>17</v>
      </c>
      <c r="Q110" s="3" t="s">
        <v>5615</v>
      </c>
    </row>
    <row r="111" ht="15" customHeight="1">
      <c r="A111" t="e">
        <f t="shared" ca="1" si="589"/>
        <v>#VALUE!</v>
      </c>
      <c r="B111" t="e">
        <f t="array" ref="B111" ca="1">_xlfn.XLOOKUP(Tabelle14[[#This Row],[ExperimentID]]&amp;Tabelle14[[#This Row],[NegotiationID]]&amp;Tabelle14[[#This Row],[MessageID]],ALL_IN_ONE[ExperimentID]&amp;ALL_IN_ONE[NegotiationID]&amp;ALL_IN_ONE[MessageID],ALL_IN_ONE[Gesamt_ID],,0)</f>
        <v>#VALUE!</v>
      </c>
      <c r="C111">
        <v>39151</v>
      </c>
      <c r="D111" t="s">
        <v>5518</v>
      </c>
      <c r="E111">
        <v>48362</v>
      </c>
      <c r="F111">
        <v>39139</v>
      </c>
      <c r="G111">
        <v>39134</v>
      </c>
      <c r="H111" t="s">
        <v>31</v>
      </c>
      <c r="I111" t="str">
        <f t="array" ref="I111">IFERROR(_xlfn.XLOOKUP(Tabelle14[[#This Row],[NegotiationID]]&amp;"FinalAccept",Tabelle14[NegotiationID]&amp;Tabelle14[ActionType],Tabelle14[ActionType],,0),_xlfn.XLOOKUP(Tabelle14[[#This Row],[NegotiationID]]&amp;"FinalReject",Tabelle14[NegotiationID]&amp;Tabelle14[ActionType],Tabelle14[ActionType],,0))</f>
        <v>FinalAccept</v>
      </c>
      <c r="J111">
        <v>0.63600000000000001</v>
      </c>
      <c r="K111">
        <v>0.40920000000000001</v>
      </c>
      <c r="L111">
        <v>1.0451999999999999</v>
      </c>
      <c r="M111">
        <v>0.2268</v>
      </c>
      <c r="N111">
        <v>166</v>
      </c>
      <c r="O111">
        <v>5817</v>
      </c>
      <c r="P111">
        <v>17</v>
      </c>
      <c r="Q111" s="3" t="s">
        <v>5616</v>
      </c>
    </row>
    <row r="112" ht="15" customHeight="1">
      <c r="A112" t="e">
        <f t="shared" ca="1" si="589"/>
        <v>#VALUE!</v>
      </c>
      <c r="B112" t="e">
        <f t="array" ref="B112" ca="1">_xlfn.XLOOKUP(Tabelle14[[#This Row],[ExperimentID]]&amp;Tabelle14[[#This Row],[NegotiationID]]&amp;Tabelle14[[#This Row],[MessageID]],ALL_IN_ONE[ExperimentID]&amp;ALL_IN_ONE[NegotiationID]&amp;ALL_IN_ONE[MessageID],ALL_IN_ONE[Gesamt_ID],,0)</f>
        <v>#VALUE!</v>
      </c>
      <c r="C112">
        <v>39151</v>
      </c>
      <c r="D112" t="s">
        <v>5518</v>
      </c>
      <c r="E112">
        <v>48777</v>
      </c>
      <c r="F112">
        <v>39134</v>
      </c>
      <c r="G112">
        <v>39139</v>
      </c>
      <c r="H112" t="s">
        <v>31</v>
      </c>
      <c r="I112" t="str">
        <f t="array" ref="I112">IFERROR(_xlfn.XLOOKUP(Tabelle14[[#This Row],[NegotiationID]]&amp;"FinalAccept",Tabelle14[NegotiationID]&amp;Tabelle14[ActionType],Tabelle14[ActionType],,0),_xlfn.XLOOKUP(Tabelle14[[#This Row],[NegotiationID]]&amp;"FinalReject",Tabelle14[NegotiationID]&amp;Tabelle14[ActionType],Tabelle14[ActionType],,0))</f>
        <v>FinalAccept</v>
      </c>
      <c r="J112">
        <v>0.49980000000000002</v>
      </c>
      <c r="K112">
        <v>0.56799999999999995</v>
      </c>
      <c r="L112">
        <v>1.0678000000000001</v>
      </c>
      <c r="M112">
        <v>0.068199999999999997</v>
      </c>
      <c r="N112">
        <v>434</v>
      </c>
      <c r="O112">
        <v>5817</v>
      </c>
      <c r="P112">
        <v>17</v>
      </c>
      <c r="Q112" s="3" t="s">
        <v>5617</v>
      </c>
    </row>
    <row r="113" ht="15" customHeight="1">
      <c r="A113" t="e">
        <f t="shared" ca="1" si="589"/>
        <v>#VALUE!</v>
      </c>
      <c r="B113" t="e">
        <f t="array" ref="B113" ca="1">_xlfn.XLOOKUP(Tabelle14[[#This Row],[ExperimentID]]&amp;Tabelle14[[#This Row],[NegotiationID]]&amp;Tabelle14[[#This Row],[MessageID]],ALL_IN_ONE[ExperimentID]&amp;ALL_IN_ONE[NegotiationID]&amp;ALL_IN_ONE[MessageID],ALL_IN_ONE[Gesamt_ID],,0)</f>
        <v>#VALUE!</v>
      </c>
      <c r="C113">
        <v>39151</v>
      </c>
      <c r="D113" t="s">
        <v>5518</v>
      </c>
      <c r="E113">
        <v>48844</v>
      </c>
      <c r="F113">
        <v>39139</v>
      </c>
      <c r="G113">
        <v>39134</v>
      </c>
      <c r="H113" t="s">
        <v>31</v>
      </c>
      <c r="I113" t="str">
        <f t="array" ref="I113">IFERROR(_xlfn.XLOOKUP(Tabelle14[[#This Row],[NegotiationID]]&amp;"FinalAccept",Tabelle14[NegotiationID]&amp;Tabelle14[ActionType],Tabelle14[ActionType],,0),_xlfn.XLOOKUP(Tabelle14[[#This Row],[NegotiationID]]&amp;"FinalReject",Tabelle14[NegotiationID]&amp;Tabelle14[ActionType],Tabelle14[ActionType],,0))</f>
        <v>FinalAccept</v>
      </c>
      <c r="J113">
        <v>0.59599999999999997</v>
      </c>
      <c r="K113">
        <v>0.46250000000000002</v>
      </c>
      <c r="L113">
        <v>1.0585</v>
      </c>
      <c r="M113">
        <v>0.13350000000000001</v>
      </c>
      <c r="N113">
        <v>108</v>
      </c>
      <c r="O113">
        <v>5817</v>
      </c>
      <c r="P113">
        <v>17</v>
      </c>
      <c r="Q113" s="3" t="s">
        <v>5618</v>
      </c>
    </row>
    <row r="114" ht="15" customHeight="1">
      <c r="A114" t="e">
        <f t="shared" ca="1" si="589"/>
        <v>#VALUE!</v>
      </c>
      <c r="B114" t="e">
        <f t="array" ref="B114" ca="1">_xlfn.XLOOKUP(Tabelle14[[#This Row],[ExperimentID]]&amp;Tabelle14[[#This Row],[NegotiationID]]&amp;Tabelle14[[#This Row],[MessageID]],ALL_IN_ONE[ExperimentID]&amp;ALL_IN_ONE[NegotiationID]&amp;ALL_IN_ONE[MessageID],ALL_IN_ONE[Gesamt_ID],,0)</f>
        <v>#VALUE!</v>
      </c>
      <c r="C114">
        <v>39151</v>
      </c>
      <c r="D114" t="s">
        <v>5518</v>
      </c>
      <c r="E114">
        <v>48859</v>
      </c>
      <c r="F114">
        <v>39134</v>
      </c>
      <c r="G114">
        <v>39139</v>
      </c>
      <c r="H114" t="s">
        <v>31</v>
      </c>
      <c r="I114" t="str">
        <f t="array" ref="I114">IFERROR(_xlfn.XLOOKUP(Tabelle14[[#This Row],[NegotiationID]]&amp;"FinalAccept",Tabelle14[NegotiationID]&amp;Tabelle14[ActionType],Tabelle14[ActionType],,0),_xlfn.XLOOKUP(Tabelle14[[#This Row],[NegotiationID]]&amp;"FinalReject",Tabelle14[NegotiationID]&amp;Tabelle14[ActionType],Tabelle14[ActionType],,0))</f>
        <v>FinalAccept</v>
      </c>
      <c r="J114">
        <v>0.49580000000000002</v>
      </c>
      <c r="K114">
        <v>0.61850000000000005</v>
      </c>
      <c r="L114">
        <v>1.1143000000000001</v>
      </c>
      <c r="M114">
        <v>0.1227</v>
      </c>
      <c r="N114">
        <v>183</v>
      </c>
      <c r="O114">
        <v>5817</v>
      </c>
      <c r="P114">
        <v>17</v>
      </c>
      <c r="Q114" s="3" t="s">
        <v>5619</v>
      </c>
    </row>
    <row r="115" ht="15" customHeight="1">
      <c r="A115" t="e">
        <f t="shared" ca="1" si="589"/>
        <v>#VALUE!</v>
      </c>
      <c r="B115" t="e">
        <f t="array" ref="B115" ca="1">_xlfn.XLOOKUP(Tabelle14[[#This Row],[ExperimentID]]&amp;Tabelle14[[#This Row],[NegotiationID]]&amp;Tabelle14[[#This Row],[MessageID]],ALL_IN_ONE[ExperimentID]&amp;ALL_IN_ONE[NegotiationID]&amp;ALL_IN_ONE[MessageID],ALL_IN_ONE[Gesamt_ID],,0)</f>
        <v>#VALUE!</v>
      </c>
      <c r="C115">
        <v>39151</v>
      </c>
      <c r="D115" t="s">
        <v>5518</v>
      </c>
      <c r="E115">
        <v>48915</v>
      </c>
      <c r="F115">
        <v>39139</v>
      </c>
      <c r="G115">
        <v>39134</v>
      </c>
      <c r="H115" t="s">
        <v>20</v>
      </c>
      <c r="I115" t="str">
        <f t="array" ref="I115">IFERROR(_xlfn.XLOOKUP(Tabelle14[[#This Row],[NegotiationID]]&amp;"FinalAccept",Tabelle14[NegotiationID]&amp;Tabelle14[ActionType],Tabelle14[ActionType],,0),_xlfn.XLOOKUP(Tabelle14[[#This Row],[NegotiationID]]&amp;"FinalReject",Tabelle14[NegotiationID]&amp;Tabelle14[ActionType],Tabelle14[ActionType],,0))</f>
        <v>FinalAccept</v>
      </c>
      <c r="J115">
        <v>0.61850000000000005</v>
      </c>
      <c r="K115">
        <v>0.49580000000000002</v>
      </c>
      <c r="L115">
        <v>1.1143000000000001</v>
      </c>
      <c r="M115">
        <v>0.1227</v>
      </c>
      <c r="N115">
        <v>128</v>
      </c>
      <c r="O115">
        <v>5817</v>
      </c>
      <c r="P115">
        <v>17</v>
      </c>
      <c r="Q115" s="3" t="s">
        <v>5620</v>
      </c>
    </row>
    <row r="116" ht="14.5" hidden="1">
      <c r="A116" t="e">
        <f t="shared" ca="1" si="589"/>
        <v>#VALUE!</v>
      </c>
      <c r="B116" t="e">
        <f t="array" ref="B116" ca="1">_xlfn.XLOOKUP(Tabelle14[[#This Row],[ExperimentID]]&amp;Tabelle14[[#This Row],[NegotiationID]]&amp;Tabelle14[[#This Row],[MessageID]],ALL_IN_ONE[ExperimentID]&amp;ALL_IN_ONE[NegotiationID]&amp;ALL_IN_ONE[MessageID],ALL_IN_ONE[Gesamt_ID],,0)</f>
        <v>#VALUE!</v>
      </c>
      <c r="C116">
        <v>39183</v>
      </c>
      <c r="D116" t="s">
        <v>5518</v>
      </c>
      <c r="E116">
        <v>39184</v>
      </c>
      <c r="H116" t="s">
        <v>6019</v>
      </c>
      <c r="I116" t="str">
        <f t="array" ref="I116">IFERROR(_xlfn.XLOOKUP(Tabelle14[[#This Row],[NegotiationID]]&amp;"FinalAccept",Tabelle14[NegotiationID]&amp;Tabelle14[ActionType],Tabelle14[ActionType],,0),_xlfn.XLOOKUP(Tabelle14[[#This Row],[NegotiationID]]&amp;"FinalReject",Tabelle14[NegotiationID]&amp;Tabelle14[ActionType],Tabelle14[ActionType],,0))</f>
        <v>FinalAccept</v>
      </c>
      <c r="L116" t="s">
        <v>6797</v>
      </c>
      <c r="M116" t="s">
        <v>6797</v>
      </c>
      <c r="N116">
        <v>21</v>
      </c>
      <c r="O116">
        <v>2796</v>
      </c>
      <c r="P116">
        <v>12</v>
      </c>
    </row>
    <row r="117" ht="15" customHeight="1">
      <c r="A117" t="e">
        <f t="shared" ca="1" si="589"/>
        <v>#VALUE!</v>
      </c>
      <c r="B117" t="e">
        <f t="array" ref="B117" ca="1">_xlfn.XLOOKUP(Tabelle14[[#This Row],[ExperimentID]]&amp;Tabelle14[[#This Row],[NegotiationID]]&amp;Tabelle14[[#This Row],[MessageID]],ALL_IN_ONE[ExperimentID]&amp;ALL_IN_ONE[NegotiationID]&amp;ALL_IN_ONE[MessageID],ALL_IN_ONE[Gesamt_ID],,0)</f>
        <v>#VALUE!</v>
      </c>
      <c r="C117">
        <v>39183</v>
      </c>
      <c r="D117" t="s">
        <v>5518</v>
      </c>
      <c r="E117">
        <v>42068</v>
      </c>
      <c r="F117">
        <v>39166</v>
      </c>
      <c r="G117">
        <v>39171</v>
      </c>
      <c r="H117" t="s">
        <v>19</v>
      </c>
      <c r="I117" t="str">
        <f t="array" ref="I117">IFERROR(_xlfn.XLOOKUP(Tabelle14[[#This Row],[NegotiationID]]&amp;"FinalAccept",Tabelle14[NegotiationID]&amp;Tabelle14[ActionType],Tabelle14[ActionType],,0),_xlfn.XLOOKUP(Tabelle14[[#This Row],[NegotiationID]]&amp;"FinalReject",Tabelle14[NegotiationID]&amp;Tabelle14[ActionType],Tabelle14[ActionType],,0))</f>
        <v>FinalAccept</v>
      </c>
      <c r="J117">
        <v>0.9375</v>
      </c>
      <c r="K117">
        <v>0.0625</v>
      </c>
      <c r="L117">
        <v>1</v>
      </c>
      <c r="M117">
        <v>0.875</v>
      </c>
      <c r="N117">
        <v>112</v>
      </c>
      <c r="O117">
        <v>2796</v>
      </c>
      <c r="P117">
        <v>12</v>
      </c>
      <c r="Q117" s="3" t="s">
        <v>5621</v>
      </c>
    </row>
    <row r="118" ht="15" customHeight="1">
      <c r="A118" t="e">
        <f t="shared" ca="1" si="589"/>
        <v>#VALUE!</v>
      </c>
      <c r="B118" t="e">
        <f t="array" ref="B118" ca="1">_xlfn.XLOOKUP(Tabelle14[[#This Row],[ExperimentID]]&amp;Tabelle14[[#This Row],[NegotiationID]]&amp;Tabelle14[[#This Row],[MessageID]],ALL_IN_ONE[ExperimentID]&amp;ALL_IN_ONE[NegotiationID]&amp;ALL_IN_ONE[MessageID],ALL_IN_ONE[Gesamt_ID],,0)</f>
        <v>#VALUE!</v>
      </c>
      <c r="C118">
        <v>39183</v>
      </c>
      <c r="D118" t="s">
        <v>5518</v>
      </c>
      <c r="E118">
        <v>43206</v>
      </c>
      <c r="F118">
        <v>39171</v>
      </c>
      <c r="G118">
        <v>39166</v>
      </c>
      <c r="H118" t="s">
        <v>31</v>
      </c>
      <c r="I118" t="str">
        <f t="array" ref="I118">IFERROR(_xlfn.XLOOKUP(Tabelle14[[#This Row],[NegotiationID]]&amp;"FinalAccept",Tabelle14[NegotiationID]&amp;Tabelle14[ActionType],Tabelle14[ActionType],,0),_xlfn.XLOOKUP(Tabelle14[[#This Row],[NegotiationID]]&amp;"FinalReject",Tabelle14[NegotiationID]&amp;Tabelle14[ActionType],Tabelle14[ActionType],,0))</f>
        <v>FinalAccept</v>
      </c>
      <c r="J118">
        <v>1</v>
      </c>
      <c r="K118">
        <v>0</v>
      </c>
      <c r="L118">
        <v>1</v>
      </c>
      <c r="M118">
        <v>1</v>
      </c>
      <c r="N118">
        <v>133</v>
      </c>
      <c r="O118">
        <v>2796</v>
      </c>
      <c r="P118">
        <v>12</v>
      </c>
      <c r="Q118" s="3" t="s">
        <v>5622</v>
      </c>
    </row>
    <row r="119" ht="15" customHeight="1">
      <c r="A119" t="e">
        <f t="shared" ca="1" si="589"/>
        <v>#VALUE!</v>
      </c>
      <c r="B119" t="e">
        <f t="array" ref="B119" ca="1">_xlfn.XLOOKUP(Tabelle14[[#This Row],[ExperimentID]]&amp;Tabelle14[[#This Row],[NegotiationID]]&amp;Tabelle14[[#This Row],[MessageID]],ALL_IN_ONE[ExperimentID]&amp;ALL_IN_ONE[NegotiationID]&amp;ALL_IN_ONE[MessageID],ALL_IN_ONE[Gesamt_ID],,0)</f>
        <v>#VALUE!</v>
      </c>
      <c r="C119">
        <v>39183</v>
      </c>
      <c r="D119" t="s">
        <v>5518</v>
      </c>
      <c r="E119">
        <v>43354</v>
      </c>
      <c r="F119">
        <v>39166</v>
      </c>
      <c r="G119">
        <v>39171</v>
      </c>
      <c r="H119" t="s">
        <v>31</v>
      </c>
      <c r="I119" t="str">
        <f t="array" ref="I119">IFERROR(_xlfn.XLOOKUP(Tabelle14[[#This Row],[NegotiationID]]&amp;"FinalAccept",Tabelle14[NegotiationID]&amp;Tabelle14[ActionType],Tabelle14[ActionType],,0),_xlfn.XLOOKUP(Tabelle14[[#This Row],[NegotiationID]]&amp;"FinalReject",Tabelle14[NegotiationID]&amp;Tabelle14[ActionType],Tabelle14[ActionType],,0))</f>
        <v>FinalAccept</v>
      </c>
      <c r="J119">
        <v>0.78749999999999998</v>
      </c>
      <c r="K119">
        <v>0.24249999999999999</v>
      </c>
      <c r="L119">
        <v>1.03</v>
      </c>
      <c r="M119">
        <v>0.54500000000000004</v>
      </c>
      <c r="N119">
        <v>586</v>
      </c>
      <c r="O119">
        <v>2796</v>
      </c>
      <c r="P119">
        <v>12</v>
      </c>
      <c r="Q119" s="3" t="s">
        <v>5623</v>
      </c>
    </row>
    <row r="120" ht="15" customHeight="1">
      <c r="A120" t="e">
        <f t="shared" ca="1" si="589"/>
        <v>#VALUE!</v>
      </c>
      <c r="B120" t="e">
        <f t="array" ref="B120" ca="1">_xlfn.XLOOKUP(Tabelle14[[#This Row],[ExperimentID]]&amp;Tabelle14[[#This Row],[NegotiationID]]&amp;Tabelle14[[#This Row],[MessageID]],ALL_IN_ONE[ExperimentID]&amp;ALL_IN_ONE[NegotiationID]&amp;ALL_IN_ONE[MessageID],ALL_IN_ONE[Gesamt_ID],,0)</f>
        <v>#VALUE!</v>
      </c>
      <c r="C120">
        <v>39183</v>
      </c>
      <c r="D120" t="s">
        <v>5518</v>
      </c>
      <c r="E120">
        <v>43999</v>
      </c>
      <c r="F120">
        <v>39171</v>
      </c>
      <c r="G120">
        <v>39166</v>
      </c>
      <c r="H120" t="s">
        <v>31</v>
      </c>
      <c r="I120" t="str">
        <f t="array" ref="I120">IFERROR(_xlfn.XLOOKUP(Tabelle14[[#This Row],[NegotiationID]]&amp;"FinalAccept",Tabelle14[NegotiationID]&amp;Tabelle14[ActionType],Tabelle14[ActionType],,0),_xlfn.XLOOKUP(Tabelle14[[#This Row],[NegotiationID]]&amp;"FinalReject",Tabelle14[NegotiationID]&amp;Tabelle14[ActionType],Tabelle14[ActionType],,0))</f>
        <v>FinalAccept</v>
      </c>
      <c r="J120">
        <v>0.79849999999999999</v>
      </c>
      <c r="K120">
        <v>0.25080000000000002</v>
      </c>
      <c r="L120">
        <v>1.0492999999999999</v>
      </c>
      <c r="M120">
        <v>0.54769999999999996</v>
      </c>
      <c r="N120">
        <v>399</v>
      </c>
      <c r="O120">
        <v>2796</v>
      </c>
      <c r="P120">
        <v>12</v>
      </c>
      <c r="Q120" s="3" t="s">
        <v>5624</v>
      </c>
    </row>
    <row r="121" ht="15" customHeight="1">
      <c r="A121" t="e">
        <f t="shared" ca="1" si="589"/>
        <v>#VALUE!</v>
      </c>
      <c r="B121" t="e">
        <f t="array" ref="B121" ca="1">_xlfn.XLOOKUP(Tabelle14[[#This Row],[ExperimentID]]&amp;Tabelle14[[#This Row],[NegotiationID]]&amp;Tabelle14[[#This Row],[MessageID]],ALL_IN_ONE[ExperimentID]&amp;ALL_IN_ONE[NegotiationID]&amp;ALL_IN_ONE[MessageID],ALL_IN_ONE[Gesamt_ID],,0)</f>
        <v>#VALUE!</v>
      </c>
      <c r="C121">
        <v>39183</v>
      </c>
      <c r="D121" t="s">
        <v>5518</v>
      </c>
      <c r="E121">
        <v>44335</v>
      </c>
      <c r="F121">
        <v>39166</v>
      </c>
      <c r="G121">
        <v>39171</v>
      </c>
      <c r="H121" t="s">
        <v>31</v>
      </c>
      <c r="I121" t="str">
        <f t="array" ref="I121">IFERROR(_xlfn.XLOOKUP(Tabelle14[[#This Row],[NegotiationID]]&amp;"FinalAccept",Tabelle14[NegotiationID]&amp;Tabelle14[ActionType],Tabelle14[ActionType],,0),_xlfn.XLOOKUP(Tabelle14[[#This Row],[NegotiationID]]&amp;"FinalReject",Tabelle14[NegotiationID]&amp;Tabelle14[ActionType],Tabelle14[ActionType],,0))</f>
        <v>FinalAccept</v>
      </c>
      <c r="J121">
        <v>0.63170000000000004</v>
      </c>
      <c r="K121">
        <v>0.43099999999999999</v>
      </c>
      <c r="L121">
        <v>1.0627</v>
      </c>
      <c r="M121">
        <v>0.20069999999999999</v>
      </c>
      <c r="N121">
        <v>396</v>
      </c>
      <c r="O121">
        <v>2796</v>
      </c>
      <c r="P121">
        <v>12</v>
      </c>
      <c r="Q121" s="3" t="s">
        <v>5625</v>
      </c>
    </row>
    <row r="122" ht="15" customHeight="1">
      <c r="A122" t="e">
        <f t="shared" ca="1" si="589"/>
        <v>#VALUE!</v>
      </c>
      <c r="B122" t="e">
        <f t="array" ref="B122" ca="1">_xlfn.XLOOKUP(Tabelle14[[#This Row],[ExperimentID]]&amp;Tabelle14[[#This Row],[NegotiationID]]&amp;Tabelle14[[#This Row],[MessageID]],ALL_IN_ONE[ExperimentID]&amp;ALL_IN_ONE[NegotiationID]&amp;ALL_IN_ONE[MessageID],ALL_IN_ONE[Gesamt_ID],,0)</f>
        <v>#VALUE!</v>
      </c>
      <c r="C122">
        <v>39183</v>
      </c>
      <c r="D122" t="s">
        <v>5518</v>
      </c>
      <c r="E122">
        <v>44658</v>
      </c>
      <c r="F122">
        <v>39171</v>
      </c>
      <c r="G122">
        <v>39166</v>
      </c>
      <c r="H122" t="s">
        <v>31</v>
      </c>
      <c r="I122" t="str">
        <f t="array" ref="I122">IFERROR(_xlfn.XLOOKUP(Tabelle14[[#This Row],[NegotiationID]]&amp;"FinalAccept",Tabelle14[NegotiationID]&amp;Tabelle14[ActionType],Tabelle14[ActionType],,0),_xlfn.XLOOKUP(Tabelle14[[#This Row],[NegotiationID]]&amp;"FinalReject",Tabelle14[NegotiationID]&amp;Tabelle14[ActionType],Tabelle14[ActionType],,0))</f>
        <v>FinalAccept</v>
      </c>
      <c r="J122">
        <v>0.67349999999999999</v>
      </c>
      <c r="K122">
        <v>0.36670000000000003</v>
      </c>
      <c r="L122">
        <v>1.0402</v>
      </c>
      <c r="M122">
        <v>0.30680000000000002</v>
      </c>
      <c r="N122">
        <v>301</v>
      </c>
      <c r="O122">
        <v>2796</v>
      </c>
      <c r="P122">
        <v>12</v>
      </c>
      <c r="Q122" s="3" t="s">
        <v>5626</v>
      </c>
    </row>
    <row r="123" ht="15" customHeight="1">
      <c r="A123" t="e">
        <f t="shared" ca="1" si="589"/>
        <v>#VALUE!</v>
      </c>
      <c r="B123" t="e">
        <f t="array" ref="B123" ca="1">_xlfn.XLOOKUP(Tabelle14[[#This Row],[ExperimentID]]&amp;Tabelle14[[#This Row],[NegotiationID]]&amp;Tabelle14[[#This Row],[MessageID]],ALL_IN_ONE[ExperimentID]&amp;ALL_IN_ONE[NegotiationID]&amp;ALL_IN_ONE[MessageID],ALL_IN_ONE[Gesamt_ID],,0)</f>
        <v>#VALUE!</v>
      </c>
      <c r="C123">
        <v>39183</v>
      </c>
      <c r="D123" t="s">
        <v>5518</v>
      </c>
      <c r="E123">
        <v>44809</v>
      </c>
      <c r="F123">
        <v>39166</v>
      </c>
      <c r="G123">
        <v>39171</v>
      </c>
      <c r="H123" t="s">
        <v>31</v>
      </c>
      <c r="I123" t="str">
        <f t="array" ref="I123">IFERROR(_xlfn.XLOOKUP(Tabelle14[[#This Row],[NegotiationID]]&amp;"FinalAccept",Tabelle14[NegotiationID]&amp;Tabelle14[ActionType],Tabelle14[ActionType],,0),_xlfn.XLOOKUP(Tabelle14[[#This Row],[NegotiationID]]&amp;"FinalReject",Tabelle14[NegotiationID]&amp;Tabelle14[ActionType],Tabelle14[ActionType],,0))</f>
        <v>FinalAccept</v>
      </c>
      <c r="J123">
        <v>0.61170000000000002</v>
      </c>
      <c r="K123">
        <v>0.49349999999999999</v>
      </c>
      <c r="L123">
        <v>1.1052</v>
      </c>
      <c r="M123">
        <v>0.1182</v>
      </c>
      <c r="N123">
        <v>210</v>
      </c>
      <c r="O123">
        <v>2796</v>
      </c>
      <c r="P123">
        <v>12</v>
      </c>
      <c r="Q123" s="3" t="s">
        <v>5627</v>
      </c>
    </row>
    <row r="124" ht="15" customHeight="1">
      <c r="A124" t="e">
        <f t="shared" ca="1" si="589"/>
        <v>#VALUE!</v>
      </c>
      <c r="B124" t="e">
        <f t="array" ref="B124" ca="1">_xlfn.XLOOKUP(Tabelle14[[#This Row],[ExperimentID]]&amp;Tabelle14[[#This Row],[NegotiationID]]&amp;Tabelle14[[#This Row],[MessageID]],ALL_IN_ONE[ExperimentID]&amp;ALL_IN_ONE[NegotiationID]&amp;ALL_IN_ONE[MessageID],ALL_IN_ONE[Gesamt_ID],,0)</f>
        <v>#VALUE!</v>
      </c>
      <c r="C124">
        <v>39183</v>
      </c>
      <c r="D124" t="s">
        <v>5518</v>
      </c>
      <c r="E124">
        <v>45528</v>
      </c>
      <c r="F124">
        <v>39171</v>
      </c>
      <c r="G124">
        <v>39166</v>
      </c>
      <c r="H124" t="s">
        <v>31</v>
      </c>
      <c r="I124" t="str">
        <f t="array" ref="I124">IFERROR(_xlfn.XLOOKUP(Tabelle14[[#This Row],[NegotiationID]]&amp;"FinalAccept",Tabelle14[NegotiationID]&amp;Tabelle14[ActionType],Tabelle14[ActionType],,0),_xlfn.XLOOKUP(Tabelle14[[#This Row],[NegotiationID]]&amp;"FinalReject",Tabelle14[NegotiationID]&amp;Tabelle14[ActionType],Tabelle14[ActionType],,0))</f>
        <v>FinalAccept</v>
      </c>
      <c r="J124">
        <v>0.59599999999999997</v>
      </c>
      <c r="K124">
        <v>0.46250000000000002</v>
      </c>
      <c r="L124">
        <v>1.0585</v>
      </c>
      <c r="M124">
        <v>0.13350000000000001</v>
      </c>
      <c r="N124">
        <v>239</v>
      </c>
      <c r="O124">
        <v>2796</v>
      </c>
      <c r="P124">
        <v>12</v>
      </c>
      <c r="Q124" s="3" t="s">
        <v>5628</v>
      </c>
    </row>
    <row r="125" ht="15" customHeight="1">
      <c r="A125" t="e">
        <f t="shared" ca="1" si="589"/>
        <v>#VALUE!</v>
      </c>
      <c r="B125" t="e">
        <f t="array" ref="B125" ca="1">_xlfn.XLOOKUP(Tabelle14[[#This Row],[ExperimentID]]&amp;Tabelle14[[#This Row],[NegotiationID]]&amp;Tabelle14[[#This Row],[MessageID]],ALL_IN_ONE[ExperimentID]&amp;ALL_IN_ONE[NegotiationID]&amp;ALL_IN_ONE[MessageID],ALL_IN_ONE[Gesamt_ID],,0)</f>
        <v>#VALUE!</v>
      </c>
      <c r="C125">
        <v>39183</v>
      </c>
      <c r="D125" t="s">
        <v>5518</v>
      </c>
      <c r="E125">
        <v>45591</v>
      </c>
      <c r="F125">
        <v>39166</v>
      </c>
      <c r="G125">
        <v>39171</v>
      </c>
      <c r="H125" t="s">
        <v>31</v>
      </c>
      <c r="I125" t="str">
        <f t="array" ref="I125">IFERROR(_xlfn.XLOOKUP(Tabelle14[[#This Row],[NegotiationID]]&amp;"FinalAccept",Tabelle14[NegotiationID]&amp;Tabelle14[ActionType],Tabelle14[ActionType],,0),_xlfn.XLOOKUP(Tabelle14[[#This Row],[NegotiationID]]&amp;"FinalReject",Tabelle14[NegotiationID]&amp;Tabelle14[ActionType],Tabelle14[ActionType],,0))</f>
        <v>FinalAccept</v>
      </c>
      <c r="J125">
        <v>0.54249999999999998</v>
      </c>
      <c r="K125">
        <v>0.53600000000000003</v>
      </c>
      <c r="L125">
        <v>1.0785</v>
      </c>
      <c r="M125">
        <v>0.0064999999999999997</v>
      </c>
      <c r="N125">
        <v>210</v>
      </c>
      <c r="O125">
        <v>2796</v>
      </c>
      <c r="P125">
        <v>12</v>
      </c>
      <c r="Q125" s="3" t="s">
        <v>5629</v>
      </c>
    </row>
    <row r="126" ht="15" customHeight="1">
      <c r="A126" t="e">
        <f t="shared" ca="1" si="589"/>
        <v>#VALUE!</v>
      </c>
      <c r="B126" t="e">
        <f t="array" ref="B126" ca="1">_xlfn.XLOOKUP(Tabelle14[[#This Row],[ExperimentID]]&amp;Tabelle14[[#This Row],[NegotiationID]]&amp;Tabelle14[[#This Row],[MessageID]],ALL_IN_ONE[ExperimentID]&amp;ALL_IN_ONE[NegotiationID]&amp;ALL_IN_ONE[MessageID],ALL_IN_ONE[Gesamt_ID],,0)</f>
        <v>#VALUE!</v>
      </c>
      <c r="C126">
        <v>39183</v>
      </c>
      <c r="D126" t="s">
        <v>5518</v>
      </c>
      <c r="E126">
        <v>45675</v>
      </c>
      <c r="F126">
        <v>39171</v>
      </c>
      <c r="G126">
        <v>39166</v>
      </c>
      <c r="H126" t="s">
        <v>31</v>
      </c>
      <c r="I126" t="str">
        <f t="array" ref="I126">IFERROR(_xlfn.XLOOKUP(Tabelle14[[#This Row],[NegotiationID]]&amp;"FinalAccept",Tabelle14[NegotiationID]&amp;Tabelle14[ActionType],Tabelle14[ActionType],,0),_xlfn.XLOOKUP(Tabelle14[[#This Row],[NegotiationID]]&amp;"FinalReject",Tabelle14[NegotiationID]&amp;Tabelle14[ActionType],Tabelle14[ActionType],,0))</f>
        <v>FinalAccept</v>
      </c>
      <c r="J126">
        <v>0.55349999999999999</v>
      </c>
      <c r="K126">
        <v>0.53169999999999995</v>
      </c>
      <c r="L126">
        <v>1.0851999999999999</v>
      </c>
      <c r="M126">
        <v>0.0218</v>
      </c>
      <c r="N126">
        <v>145</v>
      </c>
      <c r="O126">
        <v>2796</v>
      </c>
      <c r="P126">
        <v>12</v>
      </c>
      <c r="Q126" s="3" t="s">
        <v>5630</v>
      </c>
    </row>
    <row r="127" ht="15" customHeight="1">
      <c r="A127" t="e">
        <f t="shared" ca="1" si="589"/>
        <v>#VALUE!</v>
      </c>
      <c r="B127" t="e">
        <f t="array" ref="B127" ca="1">_xlfn.XLOOKUP(Tabelle14[[#This Row],[ExperimentID]]&amp;Tabelle14[[#This Row],[NegotiationID]]&amp;Tabelle14[[#This Row],[MessageID]],ALL_IN_ONE[ExperimentID]&amp;ALL_IN_ONE[NegotiationID]&amp;ALL_IN_ONE[MessageID],ALL_IN_ONE[Gesamt_ID],,0)</f>
        <v>#VALUE!</v>
      </c>
      <c r="C127">
        <v>39183</v>
      </c>
      <c r="D127" t="s">
        <v>5518</v>
      </c>
      <c r="E127">
        <v>45831</v>
      </c>
      <c r="F127">
        <v>39166</v>
      </c>
      <c r="G127">
        <v>39171</v>
      </c>
      <c r="H127" t="s">
        <v>20</v>
      </c>
      <c r="I127" t="str">
        <f t="array" ref="I127">IFERROR(_xlfn.XLOOKUP(Tabelle14[[#This Row],[NegotiationID]]&amp;"FinalAccept",Tabelle14[NegotiationID]&amp;Tabelle14[ActionType],Tabelle14[ActionType],,0),_xlfn.XLOOKUP(Tabelle14[[#This Row],[NegotiationID]]&amp;"FinalReject",Tabelle14[NegotiationID]&amp;Tabelle14[ActionType],Tabelle14[ActionType],,0))</f>
        <v>FinalAccept</v>
      </c>
      <c r="J127">
        <v>0.53169999999999995</v>
      </c>
      <c r="K127">
        <v>0.55349999999999999</v>
      </c>
      <c r="L127">
        <v>1.0851999999999999</v>
      </c>
      <c r="M127">
        <v>0.0218</v>
      </c>
      <c r="N127">
        <v>44</v>
      </c>
      <c r="O127">
        <v>2796</v>
      </c>
      <c r="P127">
        <v>12</v>
      </c>
      <c r="Q127" s="3" t="s">
        <v>5631</v>
      </c>
    </row>
    <row r="128" ht="14.5" hidden="1">
      <c r="A128" t="e">
        <f t="shared" ca="1" si="589"/>
        <v>#VALUE!</v>
      </c>
      <c r="B128" t="e">
        <f t="array" ref="B128" ca="1">_xlfn.XLOOKUP(Tabelle14[[#This Row],[ExperimentID]]&amp;Tabelle14[[#This Row],[NegotiationID]]&amp;Tabelle14[[#This Row],[MessageID]],ALL_IN_ONE[ExperimentID]&amp;ALL_IN_ONE[NegotiationID]&amp;ALL_IN_ONE[MessageID],ALL_IN_ONE[Gesamt_ID],,0)</f>
        <v>#VALUE!</v>
      </c>
      <c r="C128">
        <v>39215</v>
      </c>
      <c r="D128" t="s">
        <v>5518</v>
      </c>
      <c r="E128">
        <v>39216</v>
      </c>
      <c r="H128" t="s">
        <v>6019</v>
      </c>
      <c r="I128" t="str">
        <f t="array" ref="I128">IFERROR(_xlfn.XLOOKUP(Tabelle14[[#This Row],[NegotiationID]]&amp;"FinalAccept",Tabelle14[NegotiationID]&amp;Tabelle14[ActionType],Tabelle14[ActionType],,0),_xlfn.XLOOKUP(Tabelle14[[#This Row],[NegotiationID]]&amp;"FinalReject",Tabelle14[NegotiationID]&amp;Tabelle14[ActionType],Tabelle14[ActionType],,0))</f>
        <v>FinalAccept</v>
      </c>
      <c r="L128" t="s">
        <v>6797</v>
      </c>
      <c r="M128" t="s">
        <v>6797</v>
      </c>
      <c r="N128">
        <v>21</v>
      </c>
      <c r="O128">
        <v>4241</v>
      </c>
      <c r="P128">
        <v>10</v>
      </c>
    </row>
    <row r="129" ht="15" customHeight="1">
      <c r="A129" t="e">
        <f t="shared" ca="1" si="589"/>
        <v>#VALUE!</v>
      </c>
      <c r="B129" t="e">
        <f t="array" ref="B129" ca="1">_xlfn.XLOOKUP(Tabelle14[[#This Row],[ExperimentID]]&amp;Tabelle14[[#This Row],[NegotiationID]]&amp;Tabelle14[[#This Row],[MessageID]],ALL_IN_ONE[ExperimentID]&amp;ALL_IN_ONE[NegotiationID]&amp;ALL_IN_ONE[MessageID],ALL_IN_ONE[Gesamt_ID],,0)</f>
        <v>#VALUE!</v>
      </c>
      <c r="C129">
        <v>39215</v>
      </c>
      <c r="D129" t="s">
        <v>5518</v>
      </c>
      <c r="E129">
        <v>42035</v>
      </c>
      <c r="F129">
        <v>39198</v>
      </c>
      <c r="G129">
        <v>39203</v>
      </c>
      <c r="H129" t="s">
        <v>19</v>
      </c>
      <c r="I129" t="str">
        <f t="array" ref="I129">IFERROR(_xlfn.XLOOKUP(Tabelle14[[#This Row],[NegotiationID]]&amp;"FinalAccept",Tabelle14[NegotiationID]&amp;Tabelle14[ActionType],Tabelle14[ActionType],,0),_xlfn.XLOOKUP(Tabelle14[[#This Row],[NegotiationID]]&amp;"FinalReject",Tabelle14[NegotiationID]&amp;Tabelle14[ActionType],Tabelle14[ActionType],,0))</f>
        <v>FinalAccept</v>
      </c>
      <c r="J129">
        <v>0.83330000000000004</v>
      </c>
      <c r="K129">
        <v>0.26750000000000002</v>
      </c>
      <c r="L129">
        <v>1.1008</v>
      </c>
      <c r="M129">
        <v>0.56579999999999997</v>
      </c>
      <c r="N129">
        <v>493</v>
      </c>
      <c r="O129">
        <v>4241</v>
      </c>
      <c r="P129">
        <v>10</v>
      </c>
      <c r="Q129" s="3" t="s">
        <v>5632</v>
      </c>
    </row>
    <row r="130" ht="15" customHeight="1">
      <c r="A130" t="e">
        <f t="shared" ref="A130:A193" ca="1" si="590">MID(CELL("Dateiname",$A$1),FIND("]",CELL("Dateiname",$A$1))+1,31)</f>
        <v>#VALUE!</v>
      </c>
      <c r="B130" t="e">
        <f t="array" ref="B130" ca="1">_xlfn.XLOOKUP(Tabelle14[[#This Row],[ExperimentID]]&amp;Tabelle14[[#This Row],[NegotiationID]]&amp;Tabelle14[[#This Row],[MessageID]],ALL_IN_ONE[ExperimentID]&amp;ALL_IN_ONE[NegotiationID]&amp;ALL_IN_ONE[MessageID],ALL_IN_ONE[Gesamt_ID],,0)</f>
        <v>#VALUE!</v>
      </c>
      <c r="C130">
        <v>39215</v>
      </c>
      <c r="D130" t="s">
        <v>5518</v>
      </c>
      <c r="E130">
        <v>43533</v>
      </c>
      <c r="F130">
        <v>39203</v>
      </c>
      <c r="G130">
        <v>39198</v>
      </c>
      <c r="H130" t="s">
        <v>31</v>
      </c>
      <c r="I130" t="str">
        <f t="array" ref="I130">IFERROR(_xlfn.XLOOKUP(Tabelle14[[#This Row],[NegotiationID]]&amp;"FinalAccept",Tabelle14[NegotiationID]&amp;Tabelle14[ActionType],Tabelle14[ActionType],,0),_xlfn.XLOOKUP(Tabelle14[[#This Row],[NegotiationID]]&amp;"FinalReject",Tabelle14[NegotiationID]&amp;Tabelle14[ActionType],Tabelle14[ActionType],,0))</f>
        <v>FinalAccept</v>
      </c>
      <c r="J130">
        <v>1</v>
      </c>
      <c r="K130">
        <v>0</v>
      </c>
      <c r="L130">
        <v>1</v>
      </c>
      <c r="M130">
        <v>1</v>
      </c>
      <c r="N130">
        <v>528</v>
      </c>
      <c r="O130">
        <v>4241</v>
      </c>
      <c r="P130">
        <v>10</v>
      </c>
      <c r="Q130" s="3" t="s">
        <v>5633</v>
      </c>
    </row>
    <row r="131" ht="15" customHeight="1">
      <c r="A131" t="e">
        <f t="shared" ca="1" si="590"/>
        <v>#VALUE!</v>
      </c>
      <c r="B131" t="e">
        <f t="array" ref="B131" ca="1">_xlfn.XLOOKUP(Tabelle14[[#This Row],[ExperimentID]]&amp;Tabelle14[[#This Row],[NegotiationID]]&amp;Tabelle14[[#This Row],[MessageID]],ALL_IN_ONE[ExperimentID]&amp;ALL_IN_ONE[NegotiationID]&amp;ALL_IN_ONE[MessageID],ALL_IN_ONE[Gesamt_ID],,0)</f>
        <v>#VALUE!</v>
      </c>
      <c r="C131">
        <v>39215</v>
      </c>
      <c r="D131" t="s">
        <v>5518</v>
      </c>
      <c r="E131">
        <v>43811</v>
      </c>
      <c r="F131">
        <v>39198</v>
      </c>
      <c r="G131">
        <v>39203</v>
      </c>
      <c r="H131" t="s">
        <v>31</v>
      </c>
      <c r="I131" t="str">
        <f t="array" ref="I131">IFERROR(_xlfn.XLOOKUP(Tabelle14[[#This Row],[NegotiationID]]&amp;"FinalAccept",Tabelle14[NegotiationID]&amp;Tabelle14[ActionType],Tabelle14[ActionType],,0),_xlfn.XLOOKUP(Tabelle14[[#This Row],[NegotiationID]]&amp;"FinalReject",Tabelle14[NegotiationID]&amp;Tabelle14[ActionType],Tabelle14[ActionType],,0))</f>
        <v>FinalAccept</v>
      </c>
      <c r="J131">
        <v>0.78169999999999995</v>
      </c>
      <c r="K131">
        <v>0.251</v>
      </c>
      <c r="L131">
        <v>1.0327</v>
      </c>
      <c r="M131">
        <v>0.53069999999999995</v>
      </c>
      <c r="N131">
        <v>890</v>
      </c>
      <c r="O131">
        <v>4241</v>
      </c>
      <c r="P131">
        <v>10</v>
      </c>
      <c r="Q131" s="3" t="s">
        <v>5634</v>
      </c>
    </row>
    <row r="132" ht="15" customHeight="1">
      <c r="A132" t="e">
        <f t="shared" ca="1" si="590"/>
        <v>#VALUE!</v>
      </c>
      <c r="B132" t="e">
        <f t="array" ref="B132" ca="1">_xlfn.XLOOKUP(Tabelle14[[#This Row],[ExperimentID]]&amp;Tabelle14[[#This Row],[NegotiationID]]&amp;Tabelle14[[#This Row],[MessageID]],ALL_IN_ONE[ExperimentID]&amp;ALL_IN_ONE[NegotiationID]&amp;ALL_IN_ONE[MessageID],ALL_IN_ONE[Gesamt_ID],,0)</f>
        <v>#VALUE!</v>
      </c>
      <c r="C132">
        <v>39215</v>
      </c>
      <c r="D132" t="s">
        <v>5518</v>
      </c>
      <c r="E132">
        <v>44163</v>
      </c>
      <c r="F132">
        <v>39203</v>
      </c>
      <c r="G132">
        <v>39198</v>
      </c>
      <c r="H132" t="s">
        <v>31</v>
      </c>
      <c r="I132" t="str">
        <f t="array" ref="I132">IFERROR(_xlfn.XLOOKUP(Tabelle14[[#This Row],[NegotiationID]]&amp;"FinalAccept",Tabelle14[NegotiationID]&amp;Tabelle14[ActionType],Tabelle14[ActionType],,0),_xlfn.XLOOKUP(Tabelle14[[#This Row],[NegotiationID]]&amp;"FinalReject",Tabelle14[NegotiationID]&amp;Tabelle14[ActionType],Tabelle14[ActionType],,0))</f>
        <v>FinalAccept</v>
      </c>
      <c r="J132">
        <v>0.73599999999999999</v>
      </c>
      <c r="K132">
        <v>0.34670000000000001</v>
      </c>
      <c r="L132">
        <v>1.0827</v>
      </c>
      <c r="M132">
        <v>0.38929999999999998</v>
      </c>
      <c r="N132">
        <v>536</v>
      </c>
      <c r="O132">
        <v>4241</v>
      </c>
      <c r="P132">
        <v>10</v>
      </c>
      <c r="Q132" s="3" t="s">
        <v>5635</v>
      </c>
    </row>
    <row r="133" ht="15" customHeight="1">
      <c r="A133" t="e">
        <f t="shared" ca="1" si="590"/>
        <v>#VALUE!</v>
      </c>
      <c r="B133" t="e">
        <f t="array" ref="B133" ca="1">_xlfn.XLOOKUP(Tabelle14[[#This Row],[ExperimentID]]&amp;Tabelle14[[#This Row],[NegotiationID]]&amp;Tabelle14[[#This Row],[MessageID]],ALL_IN_ONE[ExperimentID]&amp;ALL_IN_ONE[NegotiationID]&amp;ALL_IN_ONE[MessageID],ALL_IN_ONE[Gesamt_ID],,0)</f>
        <v>#VALUE!</v>
      </c>
      <c r="C133">
        <v>39215</v>
      </c>
      <c r="D133" t="s">
        <v>5518</v>
      </c>
      <c r="E133">
        <v>44328</v>
      </c>
      <c r="F133">
        <v>39198</v>
      </c>
      <c r="G133">
        <v>39203</v>
      </c>
      <c r="H133" t="s">
        <v>31</v>
      </c>
      <c r="I133" t="str">
        <f t="array" ref="I133">IFERROR(_xlfn.XLOOKUP(Tabelle14[[#This Row],[NegotiationID]]&amp;"FinalAccept",Tabelle14[NegotiationID]&amp;Tabelle14[ActionType],Tabelle14[ActionType],,0),_xlfn.XLOOKUP(Tabelle14[[#This Row],[NegotiationID]]&amp;"FinalReject",Tabelle14[NegotiationID]&amp;Tabelle14[ActionType],Tabelle14[ActionType],,0))</f>
        <v>FinalAccept</v>
      </c>
      <c r="J133">
        <v>0.73499999999999999</v>
      </c>
      <c r="K133">
        <v>0.33350000000000002</v>
      </c>
      <c r="L133">
        <v>1.0685</v>
      </c>
      <c r="M133">
        <v>0.40150000000000002</v>
      </c>
      <c r="N133">
        <v>724</v>
      </c>
      <c r="O133">
        <v>4241</v>
      </c>
      <c r="P133">
        <v>10</v>
      </c>
      <c r="Q133" s="3" t="s">
        <v>5636</v>
      </c>
    </row>
    <row r="134" ht="15" customHeight="1">
      <c r="A134" t="e">
        <f t="shared" ca="1" si="590"/>
        <v>#VALUE!</v>
      </c>
      <c r="B134" t="e">
        <f t="array" ref="B134" ca="1">_xlfn.XLOOKUP(Tabelle14[[#This Row],[ExperimentID]]&amp;Tabelle14[[#This Row],[NegotiationID]]&amp;Tabelle14[[#This Row],[MessageID]],ALL_IN_ONE[ExperimentID]&amp;ALL_IN_ONE[NegotiationID]&amp;ALL_IN_ONE[MessageID],ALL_IN_ONE[Gesamt_ID],,0)</f>
        <v>#VALUE!</v>
      </c>
      <c r="C134">
        <v>39215</v>
      </c>
      <c r="D134" t="s">
        <v>5518</v>
      </c>
      <c r="E134">
        <v>44585</v>
      </c>
      <c r="F134">
        <v>39203</v>
      </c>
      <c r="G134">
        <v>39198</v>
      </c>
      <c r="H134" t="s">
        <v>31</v>
      </c>
      <c r="I134" t="str">
        <f t="array" ref="I134">IFERROR(_xlfn.XLOOKUP(Tabelle14[[#This Row],[NegotiationID]]&amp;"FinalAccept",Tabelle14[NegotiationID]&amp;Tabelle14[ActionType],Tabelle14[ActionType],,0),_xlfn.XLOOKUP(Tabelle14[[#This Row],[NegotiationID]]&amp;"FinalReject",Tabelle14[NegotiationID]&amp;Tabelle14[ActionType],Tabelle14[ActionType],,0))</f>
        <v>FinalAccept</v>
      </c>
      <c r="J134">
        <v>0.57350000000000001</v>
      </c>
      <c r="K134">
        <v>0.505</v>
      </c>
      <c r="L134">
        <v>1.0785</v>
      </c>
      <c r="M134">
        <v>0.068500000000000005</v>
      </c>
      <c r="N134">
        <v>264</v>
      </c>
      <c r="O134">
        <v>4241</v>
      </c>
      <c r="P134">
        <v>10</v>
      </c>
      <c r="Q134" s="3" t="s">
        <v>5637</v>
      </c>
    </row>
    <row r="135" ht="15" customHeight="1">
      <c r="A135" t="e">
        <f t="shared" ca="1" si="590"/>
        <v>#VALUE!</v>
      </c>
      <c r="B135" t="e">
        <f t="array" ref="B135" ca="1">_xlfn.XLOOKUP(Tabelle14[[#This Row],[ExperimentID]]&amp;Tabelle14[[#This Row],[NegotiationID]]&amp;Tabelle14[[#This Row],[MessageID]],ALL_IN_ONE[ExperimentID]&amp;ALL_IN_ONE[NegotiationID]&amp;ALL_IN_ONE[MessageID],ALL_IN_ONE[Gesamt_ID],,0)</f>
        <v>#VALUE!</v>
      </c>
      <c r="C135">
        <v>39215</v>
      </c>
      <c r="D135" t="s">
        <v>5518</v>
      </c>
      <c r="E135">
        <v>45182</v>
      </c>
      <c r="F135">
        <v>39198</v>
      </c>
      <c r="G135">
        <v>39203</v>
      </c>
      <c r="H135" t="s">
        <v>31</v>
      </c>
      <c r="I135" t="str">
        <f t="array" ref="I135">IFERROR(_xlfn.XLOOKUP(Tabelle14[[#This Row],[NegotiationID]]&amp;"FinalAccept",Tabelle14[NegotiationID]&amp;Tabelle14[ActionType],Tabelle14[ActionType],,0),_xlfn.XLOOKUP(Tabelle14[[#This Row],[NegotiationID]]&amp;"FinalReject",Tabelle14[NegotiationID]&amp;Tabelle14[ActionType],Tabelle14[ActionType],,0))</f>
        <v>FinalAccept</v>
      </c>
      <c r="J135">
        <v>0.60599999999999998</v>
      </c>
      <c r="K135">
        <v>0.53900000000000003</v>
      </c>
      <c r="L135">
        <v>1.145</v>
      </c>
      <c r="M135">
        <v>0.067000000000000004</v>
      </c>
      <c r="N135">
        <v>499</v>
      </c>
      <c r="O135">
        <v>4241</v>
      </c>
      <c r="P135">
        <v>10</v>
      </c>
      <c r="Q135" s="3" t="s">
        <v>5638</v>
      </c>
    </row>
    <row r="136" ht="15" customHeight="1">
      <c r="A136" t="e">
        <f t="shared" ca="1" si="590"/>
        <v>#VALUE!</v>
      </c>
      <c r="B136" t="e">
        <f t="array" ref="B136" ca="1">_xlfn.XLOOKUP(Tabelle14[[#This Row],[ExperimentID]]&amp;Tabelle14[[#This Row],[NegotiationID]]&amp;Tabelle14[[#This Row],[MessageID]],ALL_IN_ONE[ExperimentID]&amp;ALL_IN_ONE[NegotiationID]&amp;ALL_IN_ONE[MessageID],ALL_IN_ONE[Gesamt_ID],,0)</f>
        <v>#VALUE!</v>
      </c>
      <c r="C136">
        <v>39215</v>
      </c>
      <c r="D136" t="s">
        <v>5518</v>
      </c>
      <c r="E136">
        <v>45465</v>
      </c>
      <c r="F136">
        <v>39203</v>
      </c>
      <c r="G136">
        <v>39198</v>
      </c>
      <c r="H136" t="s">
        <v>31</v>
      </c>
      <c r="I136" t="str">
        <f t="array" ref="I136">IFERROR(_xlfn.XLOOKUP(Tabelle14[[#This Row],[NegotiationID]]&amp;"FinalAccept",Tabelle14[NegotiationID]&amp;Tabelle14[ActionType],Tabelle14[ActionType],,0),_xlfn.XLOOKUP(Tabelle14[[#This Row],[NegotiationID]]&amp;"FinalReject",Tabelle14[NegotiationID]&amp;Tabelle14[ActionType],Tabelle14[ActionType],,0))</f>
        <v>FinalAccept</v>
      </c>
      <c r="J136">
        <v>0.55100000000000005</v>
      </c>
      <c r="K136">
        <v>0.58999999999999997</v>
      </c>
      <c r="L136">
        <v>1.141</v>
      </c>
      <c r="M136">
        <v>0.039</v>
      </c>
      <c r="N136">
        <v>158</v>
      </c>
      <c r="O136">
        <v>4241</v>
      </c>
      <c r="P136">
        <v>10</v>
      </c>
      <c r="Q136" s="3" t="s">
        <v>5639</v>
      </c>
    </row>
    <row r="137" ht="15" customHeight="1">
      <c r="A137" t="e">
        <f t="shared" ca="1" si="590"/>
        <v>#VALUE!</v>
      </c>
      <c r="B137" t="e">
        <f t="array" ref="B137" ca="1">_xlfn.XLOOKUP(Tabelle14[[#This Row],[ExperimentID]]&amp;Tabelle14[[#This Row],[NegotiationID]]&amp;Tabelle14[[#This Row],[MessageID]],ALL_IN_ONE[ExperimentID]&amp;ALL_IN_ONE[NegotiationID]&amp;ALL_IN_ONE[MessageID],ALL_IN_ONE[Gesamt_ID],,0)</f>
        <v>#VALUE!</v>
      </c>
      <c r="C137">
        <v>39215</v>
      </c>
      <c r="D137" t="s">
        <v>5518</v>
      </c>
      <c r="E137">
        <v>46508</v>
      </c>
      <c r="F137">
        <v>39198</v>
      </c>
      <c r="G137">
        <v>39203</v>
      </c>
      <c r="H137" t="s">
        <v>20</v>
      </c>
      <c r="I137" t="str">
        <f t="array" ref="I137">IFERROR(_xlfn.XLOOKUP(Tabelle14[[#This Row],[NegotiationID]]&amp;"FinalAccept",Tabelle14[NegotiationID]&amp;Tabelle14[ActionType],Tabelle14[ActionType],,0),_xlfn.XLOOKUP(Tabelle14[[#This Row],[NegotiationID]]&amp;"FinalReject",Tabelle14[NegotiationID]&amp;Tabelle14[ActionType],Tabelle14[ActionType],,0))</f>
        <v>FinalAccept</v>
      </c>
      <c r="J137">
        <v>0.58999999999999997</v>
      </c>
      <c r="K137">
        <v>0.55100000000000005</v>
      </c>
      <c r="L137">
        <v>1.141</v>
      </c>
      <c r="M137">
        <v>0.039</v>
      </c>
      <c r="N137">
        <v>128</v>
      </c>
      <c r="O137">
        <v>4241</v>
      </c>
      <c r="P137">
        <v>10</v>
      </c>
      <c r="Q137" s="3" t="s">
        <v>5640</v>
      </c>
    </row>
    <row r="138" ht="14.5" hidden="1">
      <c r="A138" t="e">
        <f t="shared" ca="1" si="590"/>
        <v>#VALUE!</v>
      </c>
      <c r="B138" t="e">
        <f t="array" ref="B138" ca="1">_xlfn.XLOOKUP(Tabelle14[[#This Row],[ExperimentID]]&amp;Tabelle14[[#This Row],[NegotiationID]]&amp;Tabelle14[[#This Row],[MessageID]],ALL_IN_ONE[ExperimentID]&amp;ALL_IN_ONE[NegotiationID]&amp;ALL_IN_ONE[MessageID],ALL_IN_ONE[Gesamt_ID],,0)</f>
        <v>#VALUE!</v>
      </c>
      <c r="C138">
        <v>39247</v>
      </c>
      <c r="D138" t="s">
        <v>5518</v>
      </c>
      <c r="E138">
        <v>39248</v>
      </c>
      <c r="H138" t="s">
        <v>6019</v>
      </c>
      <c r="I138" t="str">
        <f t="array" ref="I138">IFERROR(_xlfn.XLOOKUP(Tabelle14[[#This Row],[NegotiationID]]&amp;"FinalAccept",Tabelle14[NegotiationID]&amp;Tabelle14[ActionType],Tabelle14[ActionType],,0),_xlfn.XLOOKUP(Tabelle14[[#This Row],[NegotiationID]]&amp;"FinalReject",Tabelle14[NegotiationID]&amp;Tabelle14[ActionType],Tabelle14[ActionType],,0))</f>
        <v>FinalAccept</v>
      </c>
      <c r="L138" t="s">
        <v>6797</v>
      </c>
      <c r="M138" t="s">
        <v>6797</v>
      </c>
      <c r="N138">
        <v>21</v>
      </c>
      <c r="O138">
        <v>1946</v>
      </c>
      <c r="P138">
        <v>13</v>
      </c>
    </row>
    <row r="139" ht="15" customHeight="1">
      <c r="A139" t="e">
        <f t="shared" ca="1" si="590"/>
        <v>#VALUE!</v>
      </c>
      <c r="B139" t="e">
        <f t="array" ref="B139" ca="1">_xlfn.XLOOKUP(Tabelle14[[#This Row],[ExperimentID]]&amp;Tabelle14[[#This Row],[NegotiationID]]&amp;Tabelle14[[#This Row],[MessageID]],ALL_IN_ONE[ExperimentID]&amp;ALL_IN_ONE[NegotiationID]&amp;ALL_IN_ONE[MessageID],ALL_IN_ONE[Gesamt_ID],,0)</f>
        <v>#VALUE!</v>
      </c>
      <c r="C139">
        <v>39247</v>
      </c>
      <c r="D139" t="s">
        <v>5518</v>
      </c>
      <c r="E139">
        <v>42896</v>
      </c>
      <c r="F139">
        <v>39230</v>
      </c>
      <c r="G139">
        <v>39235</v>
      </c>
      <c r="H139" t="s">
        <v>158</v>
      </c>
      <c r="I139" t="str">
        <f t="array" ref="I139">IFERROR(_xlfn.XLOOKUP(Tabelle14[[#This Row],[NegotiationID]]&amp;"FinalAccept",Tabelle14[NegotiationID]&amp;Tabelle14[ActionType],Tabelle14[ActionType],,0),_xlfn.XLOOKUP(Tabelle14[[#This Row],[NegotiationID]]&amp;"FinalReject",Tabelle14[NegotiationID]&amp;Tabelle14[ActionType],Tabelle14[ActionType],,0))</f>
        <v>FinalAccept</v>
      </c>
      <c r="J139">
        <v>1</v>
      </c>
      <c r="K139">
        <v>0</v>
      </c>
      <c r="L139">
        <v>1</v>
      </c>
      <c r="M139">
        <v>1</v>
      </c>
      <c r="N139">
        <v>51</v>
      </c>
      <c r="O139">
        <v>1946</v>
      </c>
      <c r="P139">
        <v>13</v>
      </c>
      <c r="Q139" s="3" t="s">
        <v>5641</v>
      </c>
    </row>
    <row r="140" ht="15" customHeight="1">
      <c r="A140" t="e">
        <f t="shared" ca="1" si="590"/>
        <v>#VALUE!</v>
      </c>
      <c r="B140" t="e">
        <f t="array" ref="B140" ca="1">_xlfn.XLOOKUP(Tabelle14[[#This Row],[ExperimentID]]&amp;Tabelle14[[#This Row],[NegotiationID]]&amp;Tabelle14[[#This Row],[MessageID]],ALL_IN_ONE[ExperimentID]&amp;ALL_IN_ONE[NegotiationID]&amp;ALL_IN_ONE[MessageID],ALL_IN_ONE[Gesamt_ID],,0)</f>
        <v>#VALUE!</v>
      </c>
      <c r="C140">
        <v>39247</v>
      </c>
      <c r="D140" t="s">
        <v>5518</v>
      </c>
      <c r="E140">
        <v>43295</v>
      </c>
      <c r="F140">
        <v>39235</v>
      </c>
      <c r="G140">
        <v>39230</v>
      </c>
      <c r="H140" t="s">
        <v>31</v>
      </c>
      <c r="I140" t="str">
        <f t="array" ref="I140">IFERROR(_xlfn.XLOOKUP(Tabelle14[[#This Row],[NegotiationID]]&amp;"FinalAccept",Tabelle14[NegotiationID]&amp;Tabelle14[ActionType],Tabelle14[ActionType],,0),_xlfn.XLOOKUP(Tabelle14[[#This Row],[NegotiationID]]&amp;"FinalReject",Tabelle14[NegotiationID]&amp;Tabelle14[ActionType],Tabelle14[ActionType],,0))</f>
        <v>FinalAccept</v>
      </c>
      <c r="J140">
        <v>0.875</v>
      </c>
      <c r="K140">
        <v>0.073300000000000004</v>
      </c>
      <c r="L140">
        <v>0.94830000000000003</v>
      </c>
      <c r="M140">
        <v>0.80169999999999997</v>
      </c>
      <c r="N140">
        <v>69</v>
      </c>
      <c r="O140">
        <v>1946</v>
      </c>
      <c r="P140">
        <v>13</v>
      </c>
      <c r="Q140" s="3" t="s">
        <v>5642</v>
      </c>
    </row>
    <row r="141" ht="15" customHeight="1">
      <c r="A141" t="e">
        <f t="shared" ca="1" si="590"/>
        <v>#VALUE!</v>
      </c>
      <c r="B141" t="e">
        <f t="array" ref="B141" ca="1">_xlfn.XLOOKUP(Tabelle14[[#This Row],[ExperimentID]]&amp;Tabelle14[[#This Row],[NegotiationID]]&amp;Tabelle14[[#This Row],[MessageID]],ALL_IN_ONE[ExperimentID]&amp;ALL_IN_ONE[NegotiationID]&amp;ALL_IN_ONE[MessageID],ALL_IN_ONE[Gesamt_ID],,0)</f>
        <v>#VALUE!</v>
      </c>
      <c r="C141">
        <v>39247</v>
      </c>
      <c r="D141" t="s">
        <v>5518</v>
      </c>
      <c r="E141">
        <v>44282</v>
      </c>
      <c r="F141">
        <v>39230</v>
      </c>
      <c r="G141">
        <v>39235</v>
      </c>
      <c r="H141" t="s">
        <v>31</v>
      </c>
      <c r="I141" t="str">
        <f t="array" ref="I141">IFERROR(_xlfn.XLOOKUP(Tabelle14[[#This Row],[NegotiationID]]&amp;"FinalAccept",Tabelle14[NegotiationID]&amp;Tabelle14[ActionType],Tabelle14[ActionType],,0),_xlfn.XLOOKUP(Tabelle14[[#This Row],[NegotiationID]]&amp;"FinalReject",Tabelle14[NegotiationID]&amp;Tabelle14[ActionType],Tabelle14[ActionType],,0))</f>
        <v>FinalAccept</v>
      </c>
      <c r="J141">
        <v>0.81499999999999995</v>
      </c>
      <c r="K141">
        <v>0.14499999999999999</v>
      </c>
      <c r="L141">
        <v>0.95999999999999996</v>
      </c>
      <c r="M141">
        <v>0.67000000000000004</v>
      </c>
      <c r="N141">
        <v>336</v>
      </c>
      <c r="O141">
        <v>1946</v>
      </c>
      <c r="P141">
        <v>13</v>
      </c>
      <c r="Q141" s="3" t="s">
        <v>5643</v>
      </c>
    </row>
    <row r="142" ht="15" customHeight="1">
      <c r="A142" t="e">
        <f t="shared" ca="1" si="590"/>
        <v>#VALUE!</v>
      </c>
      <c r="B142" t="e">
        <f t="array" ref="B142" ca="1">_xlfn.XLOOKUP(Tabelle14[[#This Row],[ExperimentID]]&amp;Tabelle14[[#This Row],[NegotiationID]]&amp;Tabelle14[[#This Row],[MessageID]],ALL_IN_ONE[ExperimentID]&amp;ALL_IN_ONE[NegotiationID]&amp;ALL_IN_ONE[MessageID],ALL_IN_ONE[Gesamt_ID],,0)</f>
        <v>#VALUE!</v>
      </c>
      <c r="C142">
        <v>39247</v>
      </c>
      <c r="D142" t="s">
        <v>5518</v>
      </c>
      <c r="E142">
        <v>44393</v>
      </c>
      <c r="F142">
        <v>39235</v>
      </c>
      <c r="G142">
        <v>39230</v>
      </c>
      <c r="H142" t="s">
        <v>31</v>
      </c>
      <c r="I142" t="str">
        <f t="array" ref="I142">IFERROR(_xlfn.XLOOKUP(Tabelle14[[#This Row],[NegotiationID]]&amp;"FinalAccept",Tabelle14[NegotiationID]&amp;Tabelle14[ActionType],Tabelle14[ActionType],,0),_xlfn.XLOOKUP(Tabelle14[[#This Row],[NegotiationID]]&amp;"FinalReject",Tabelle14[NegotiationID]&amp;Tabelle14[ActionType],Tabelle14[ActionType],,0))</f>
        <v>FinalAccept</v>
      </c>
      <c r="J142">
        <v>0.77849999999999997</v>
      </c>
      <c r="K142">
        <v>0.27750000000000002</v>
      </c>
      <c r="L142">
        <v>1.056</v>
      </c>
      <c r="M142">
        <v>0.501</v>
      </c>
      <c r="N142">
        <v>296</v>
      </c>
      <c r="O142">
        <v>1946</v>
      </c>
      <c r="P142">
        <v>13</v>
      </c>
      <c r="Q142" s="3" t="s">
        <v>5644</v>
      </c>
    </row>
    <row r="143" ht="15" customHeight="1">
      <c r="A143" t="e">
        <f t="shared" ca="1" si="590"/>
        <v>#VALUE!</v>
      </c>
      <c r="B143" t="e">
        <f t="array" ref="B143" ca="1">_xlfn.XLOOKUP(Tabelle14[[#This Row],[ExperimentID]]&amp;Tabelle14[[#This Row],[NegotiationID]]&amp;Tabelle14[[#This Row],[MessageID]],ALL_IN_ONE[ExperimentID]&amp;ALL_IN_ONE[NegotiationID]&amp;ALL_IN_ONE[MessageID],ALL_IN_ONE[Gesamt_ID],,0)</f>
        <v>#VALUE!</v>
      </c>
      <c r="C143">
        <v>39247</v>
      </c>
      <c r="D143" t="s">
        <v>5518</v>
      </c>
      <c r="E143">
        <v>45600</v>
      </c>
      <c r="F143">
        <v>39230</v>
      </c>
      <c r="G143">
        <v>39235</v>
      </c>
      <c r="H143" t="s">
        <v>31</v>
      </c>
      <c r="I143" t="str">
        <f t="array" ref="I143">IFERROR(_xlfn.XLOOKUP(Tabelle14[[#This Row],[NegotiationID]]&amp;"FinalAccept",Tabelle14[NegotiationID]&amp;Tabelle14[ActionType],Tabelle14[ActionType],,0),_xlfn.XLOOKUP(Tabelle14[[#This Row],[NegotiationID]]&amp;"FinalReject",Tabelle14[NegotiationID]&amp;Tabelle14[ActionType],Tabelle14[ActionType],,0))</f>
        <v>FinalAccept</v>
      </c>
      <c r="J143">
        <v>0.70830000000000004</v>
      </c>
      <c r="K143">
        <v>0.35349999999999998</v>
      </c>
      <c r="L143">
        <v>1.0618000000000001</v>
      </c>
      <c r="M143">
        <v>0.3548</v>
      </c>
      <c r="N143">
        <v>273</v>
      </c>
      <c r="O143">
        <v>1946</v>
      </c>
      <c r="P143">
        <v>13</v>
      </c>
      <c r="Q143" s="3" t="s">
        <v>5645</v>
      </c>
    </row>
    <row r="144" ht="15" customHeight="1">
      <c r="A144" t="e">
        <f t="shared" ca="1" si="590"/>
        <v>#VALUE!</v>
      </c>
      <c r="B144" t="e">
        <f t="array" ref="B144" ca="1">_xlfn.XLOOKUP(Tabelle14[[#This Row],[ExperimentID]]&amp;Tabelle14[[#This Row],[NegotiationID]]&amp;Tabelle14[[#This Row],[MessageID]],ALL_IN_ONE[ExperimentID]&amp;ALL_IN_ONE[NegotiationID]&amp;ALL_IN_ONE[MessageID],ALL_IN_ONE[Gesamt_ID],,0)</f>
        <v>#VALUE!</v>
      </c>
      <c r="C144">
        <v>39247</v>
      </c>
      <c r="D144" t="s">
        <v>5518</v>
      </c>
      <c r="E144">
        <v>45969</v>
      </c>
      <c r="F144">
        <v>39235</v>
      </c>
      <c r="G144">
        <v>39230</v>
      </c>
      <c r="H144" t="s">
        <v>31</v>
      </c>
      <c r="I144" t="str">
        <f t="array" ref="I144">IFERROR(_xlfn.XLOOKUP(Tabelle14[[#This Row],[NegotiationID]]&amp;"FinalAccept",Tabelle14[NegotiationID]&amp;Tabelle14[ActionType],Tabelle14[ActionType],,0),_xlfn.XLOOKUP(Tabelle14[[#This Row],[NegotiationID]]&amp;"FinalReject",Tabelle14[NegotiationID]&amp;Tabelle14[ActionType],Tabelle14[ActionType],,0))</f>
        <v>FinalAccept</v>
      </c>
      <c r="J144">
        <v>0.59850000000000003</v>
      </c>
      <c r="K144">
        <v>0.42749999999999999</v>
      </c>
      <c r="L144">
        <v>1.026</v>
      </c>
      <c r="M144">
        <v>0.17100000000000001</v>
      </c>
      <c r="N144">
        <v>220</v>
      </c>
      <c r="O144">
        <v>1946</v>
      </c>
      <c r="P144">
        <v>13</v>
      </c>
      <c r="Q144" s="3" t="s">
        <v>5646</v>
      </c>
    </row>
    <row r="145" ht="15" customHeight="1">
      <c r="A145" t="e">
        <f t="shared" ca="1" si="590"/>
        <v>#VALUE!</v>
      </c>
      <c r="B145" t="e">
        <f t="array" ref="B145" ca="1">_xlfn.XLOOKUP(Tabelle14[[#This Row],[ExperimentID]]&amp;Tabelle14[[#This Row],[NegotiationID]]&amp;Tabelle14[[#This Row],[MessageID]],ALL_IN_ONE[ExperimentID]&amp;ALL_IN_ONE[NegotiationID]&amp;ALL_IN_ONE[MessageID],ALL_IN_ONE[Gesamt_ID],,0)</f>
        <v>#VALUE!</v>
      </c>
      <c r="C145">
        <v>39247</v>
      </c>
      <c r="D145" t="s">
        <v>5518</v>
      </c>
      <c r="E145">
        <v>46866</v>
      </c>
      <c r="F145">
        <v>39230</v>
      </c>
      <c r="G145">
        <v>39235</v>
      </c>
      <c r="H145" t="s">
        <v>31</v>
      </c>
      <c r="I145" t="str">
        <f t="array" ref="I145">IFERROR(_xlfn.XLOOKUP(Tabelle14[[#This Row],[NegotiationID]]&amp;"FinalAccept",Tabelle14[NegotiationID]&amp;Tabelle14[ActionType],Tabelle14[ActionType],,0),_xlfn.XLOOKUP(Tabelle14[[#This Row],[NegotiationID]]&amp;"FinalReject",Tabelle14[NegotiationID]&amp;Tabelle14[ActionType],Tabelle14[ActionType],,0))</f>
        <v>FinalAccept</v>
      </c>
      <c r="J145">
        <v>0.63500000000000001</v>
      </c>
      <c r="K145">
        <v>0.45600000000000002</v>
      </c>
      <c r="L145">
        <v>1.091</v>
      </c>
      <c r="M145">
        <v>0.17899999999999999</v>
      </c>
      <c r="N145">
        <v>197</v>
      </c>
      <c r="O145">
        <v>1946</v>
      </c>
      <c r="P145">
        <v>13</v>
      </c>
      <c r="Q145" s="3" t="s">
        <v>5647</v>
      </c>
    </row>
    <row r="146" ht="15" customHeight="1">
      <c r="A146" t="e">
        <f t="shared" ca="1" si="590"/>
        <v>#VALUE!</v>
      </c>
      <c r="B146" t="e">
        <f t="array" ref="B146" ca="1">_xlfn.XLOOKUP(Tabelle14[[#This Row],[ExperimentID]]&amp;Tabelle14[[#This Row],[NegotiationID]]&amp;Tabelle14[[#This Row],[MessageID]],ALL_IN_ONE[ExperimentID]&amp;ALL_IN_ONE[NegotiationID]&amp;ALL_IN_ONE[MessageID],ALL_IN_ONE[Gesamt_ID],,0)</f>
        <v>#VALUE!</v>
      </c>
      <c r="C146">
        <v>39247</v>
      </c>
      <c r="D146" t="s">
        <v>5518</v>
      </c>
      <c r="E146">
        <v>47237</v>
      </c>
      <c r="F146">
        <v>39235</v>
      </c>
      <c r="G146">
        <v>39230</v>
      </c>
      <c r="H146" t="s">
        <v>31</v>
      </c>
      <c r="I146" t="str">
        <f t="array" ref="I146">IFERROR(_xlfn.XLOOKUP(Tabelle14[[#This Row],[NegotiationID]]&amp;"FinalAccept",Tabelle14[NegotiationID]&amp;Tabelle14[ActionType],Tabelle14[ActionType],,0),_xlfn.XLOOKUP(Tabelle14[[#This Row],[NegotiationID]]&amp;"FinalReject",Tabelle14[NegotiationID]&amp;Tabelle14[ActionType],Tabelle14[ActionType],,0))</f>
        <v>FinalAccept</v>
      </c>
      <c r="J146">
        <v>0.57850000000000001</v>
      </c>
      <c r="K146">
        <v>0.45419999999999999</v>
      </c>
      <c r="L146">
        <v>1.0327</v>
      </c>
      <c r="M146">
        <v>0.12429999999999999</v>
      </c>
      <c r="N146">
        <v>125</v>
      </c>
      <c r="O146">
        <v>1946</v>
      </c>
      <c r="P146">
        <v>13</v>
      </c>
      <c r="Q146" s="3" t="s">
        <v>5648</v>
      </c>
    </row>
    <row r="147" ht="15" customHeight="1">
      <c r="A147" t="e">
        <f t="shared" ca="1" si="590"/>
        <v>#VALUE!</v>
      </c>
      <c r="B147" t="e">
        <f t="array" ref="B147" ca="1">_xlfn.XLOOKUP(Tabelle14[[#This Row],[ExperimentID]]&amp;Tabelle14[[#This Row],[NegotiationID]]&amp;Tabelle14[[#This Row],[MessageID]],ALL_IN_ONE[ExperimentID]&amp;ALL_IN_ONE[NegotiationID]&amp;ALL_IN_ONE[MessageID],ALL_IN_ONE[Gesamt_ID],,0)</f>
        <v>#VALUE!</v>
      </c>
      <c r="C147">
        <v>39247</v>
      </c>
      <c r="D147" t="s">
        <v>5518</v>
      </c>
      <c r="E147">
        <v>47422</v>
      </c>
      <c r="F147">
        <v>39230</v>
      </c>
      <c r="G147">
        <v>39235</v>
      </c>
      <c r="H147" t="s">
        <v>31</v>
      </c>
      <c r="I147" t="str">
        <f t="array" ref="I147">IFERROR(_xlfn.XLOOKUP(Tabelle14[[#This Row],[NegotiationID]]&amp;"FinalAccept",Tabelle14[NegotiationID]&amp;Tabelle14[ActionType],Tabelle14[ActionType],,0),_xlfn.XLOOKUP(Tabelle14[[#This Row],[NegotiationID]]&amp;"FinalReject",Tabelle14[NegotiationID]&amp;Tabelle14[ActionType],Tabelle14[ActionType],,0))</f>
        <v>FinalAccept</v>
      </c>
      <c r="J147">
        <v>0.56579999999999997</v>
      </c>
      <c r="K147">
        <v>0.4985</v>
      </c>
      <c r="L147">
        <v>1.0643</v>
      </c>
      <c r="M147">
        <v>0.067299999999999999</v>
      </c>
      <c r="N147">
        <v>172</v>
      </c>
      <c r="O147">
        <v>1946</v>
      </c>
      <c r="P147">
        <v>13</v>
      </c>
      <c r="Q147" s="3" t="s">
        <v>5649</v>
      </c>
    </row>
    <row r="148" ht="15" customHeight="1">
      <c r="A148" t="e">
        <f t="shared" ca="1" si="590"/>
        <v>#VALUE!</v>
      </c>
      <c r="B148" t="e">
        <f t="array" ref="B148" ca="1">_xlfn.XLOOKUP(Tabelle14[[#This Row],[ExperimentID]]&amp;Tabelle14[[#This Row],[NegotiationID]]&amp;Tabelle14[[#This Row],[MessageID]],ALL_IN_ONE[ExperimentID]&amp;ALL_IN_ONE[NegotiationID]&amp;ALL_IN_ONE[MessageID],ALL_IN_ONE[Gesamt_ID],,0)</f>
        <v>#VALUE!</v>
      </c>
      <c r="C148">
        <v>39247</v>
      </c>
      <c r="D148" t="s">
        <v>5518</v>
      </c>
      <c r="E148">
        <v>47559</v>
      </c>
      <c r="F148">
        <v>39235</v>
      </c>
      <c r="G148">
        <v>39230</v>
      </c>
      <c r="H148" t="s">
        <v>31</v>
      </c>
      <c r="I148" t="str">
        <f t="array" ref="I148">IFERROR(_xlfn.XLOOKUP(Tabelle14[[#This Row],[NegotiationID]]&amp;"FinalAccept",Tabelle14[NegotiationID]&amp;Tabelle14[ActionType],Tabelle14[ActionType],,0),_xlfn.XLOOKUP(Tabelle14[[#This Row],[NegotiationID]]&amp;"FinalReject",Tabelle14[NegotiationID]&amp;Tabelle14[ActionType],Tabelle14[ActionType],,0))</f>
        <v>FinalAccept</v>
      </c>
      <c r="J148">
        <v>0.53600000000000003</v>
      </c>
      <c r="K148">
        <v>0.52329999999999999</v>
      </c>
      <c r="L148">
        <v>1.0592999999999999</v>
      </c>
      <c r="M148">
        <v>0.012699999999999999</v>
      </c>
      <c r="N148">
        <v>73</v>
      </c>
      <c r="O148">
        <v>1946</v>
      </c>
      <c r="P148">
        <v>13</v>
      </c>
      <c r="Q148" s="3" t="s">
        <v>5650</v>
      </c>
    </row>
    <row r="149" ht="15" customHeight="1">
      <c r="A149" t="e">
        <f t="shared" ca="1" si="590"/>
        <v>#VALUE!</v>
      </c>
      <c r="B149" t="e">
        <f t="array" ref="B149" ca="1">_xlfn.XLOOKUP(Tabelle14[[#This Row],[ExperimentID]]&amp;Tabelle14[[#This Row],[NegotiationID]]&amp;Tabelle14[[#This Row],[MessageID]],ALL_IN_ONE[ExperimentID]&amp;ALL_IN_ONE[NegotiationID]&amp;ALL_IN_ONE[MessageID],ALL_IN_ONE[Gesamt_ID],,0)</f>
        <v>#VALUE!</v>
      </c>
      <c r="C149">
        <v>39247</v>
      </c>
      <c r="D149" t="s">
        <v>5518</v>
      </c>
      <c r="E149">
        <v>47744</v>
      </c>
      <c r="F149">
        <v>39230</v>
      </c>
      <c r="G149">
        <v>39235</v>
      </c>
      <c r="H149" t="s">
        <v>31</v>
      </c>
      <c r="I149" t="str">
        <f t="array" ref="I149">IFERROR(_xlfn.XLOOKUP(Tabelle14[[#This Row],[NegotiationID]]&amp;"FinalAccept",Tabelle14[NegotiationID]&amp;Tabelle14[ActionType],Tabelle14[ActionType],,0),_xlfn.XLOOKUP(Tabelle14[[#This Row],[NegotiationID]]&amp;"FinalReject",Tabelle14[NegotiationID]&amp;Tabelle14[ActionType],Tabelle14[ActionType],,0))</f>
        <v>FinalAccept</v>
      </c>
      <c r="J149">
        <v>0.54979999999999996</v>
      </c>
      <c r="K149">
        <v>0.51049999999999995</v>
      </c>
      <c r="L149">
        <v>1.0603</v>
      </c>
      <c r="M149">
        <v>0.039300000000000002</v>
      </c>
      <c r="N149">
        <v>91</v>
      </c>
      <c r="O149">
        <v>1946</v>
      </c>
      <c r="P149">
        <v>13</v>
      </c>
      <c r="Q149" s="3" t="s">
        <v>5651</v>
      </c>
    </row>
    <row r="150" ht="15" customHeight="1">
      <c r="A150" t="e">
        <f t="shared" ca="1" si="590"/>
        <v>#VALUE!</v>
      </c>
      <c r="B150" t="e">
        <f t="array" ref="B150" ca="1">_xlfn.XLOOKUP(Tabelle14[[#This Row],[ExperimentID]]&amp;Tabelle14[[#This Row],[NegotiationID]]&amp;Tabelle14[[#This Row],[MessageID]],ALL_IN_ONE[ExperimentID]&amp;ALL_IN_ONE[NegotiationID]&amp;ALL_IN_ONE[MessageID],ALL_IN_ONE[Gesamt_ID],,0)</f>
        <v>#VALUE!</v>
      </c>
      <c r="C150">
        <v>39247</v>
      </c>
      <c r="D150" t="s">
        <v>5518</v>
      </c>
      <c r="E150">
        <v>47878</v>
      </c>
      <c r="F150">
        <v>39235</v>
      </c>
      <c r="G150">
        <v>39230</v>
      </c>
      <c r="H150" t="s">
        <v>20</v>
      </c>
      <c r="I150" t="str">
        <f t="array" ref="I150">IFERROR(_xlfn.XLOOKUP(Tabelle14[[#This Row],[NegotiationID]]&amp;"FinalAccept",Tabelle14[NegotiationID]&amp;Tabelle14[ActionType],Tabelle14[ActionType],,0),_xlfn.XLOOKUP(Tabelle14[[#This Row],[NegotiationID]]&amp;"FinalReject",Tabelle14[NegotiationID]&amp;Tabelle14[ActionType],Tabelle14[ActionType],,0))</f>
        <v>FinalAccept</v>
      </c>
      <c r="J150">
        <v>0.51049999999999995</v>
      </c>
      <c r="K150">
        <v>0.54979999999999996</v>
      </c>
      <c r="L150">
        <v>1.0603</v>
      </c>
      <c r="M150">
        <v>0.039300000000000002</v>
      </c>
      <c r="N150">
        <v>22</v>
      </c>
      <c r="O150">
        <v>1946</v>
      </c>
      <c r="P150">
        <v>13</v>
      </c>
      <c r="Q150" s="3" t="s">
        <v>5652</v>
      </c>
    </row>
    <row r="151" ht="14.5" hidden="1">
      <c r="A151" t="e">
        <f t="shared" ca="1" si="590"/>
        <v>#VALUE!</v>
      </c>
      <c r="B151" t="e">
        <f t="array" ref="B151" ca="1">_xlfn.XLOOKUP(Tabelle14[[#This Row],[ExperimentID]]&amp;Tabelle14[[#This Row],[NegotiationID]]&amp;Tabelle14[[#This Row],[MessageID]],ALL_IN_ONE[ExperimentID]&amp;ALL_IN_ONE[NegotiationID]&amp;ALL_IN_ONE[MessageID],ALL_IN_ONE[Gesamt_ID],,0)</f>
        <v>#VALUE!</v>
      </c>
      <c r="C151">
        <v>39279</v>
      </c>
      <c r="D151" t="s">
        <v>5518</v>
      </c>
      <c r="E151">
        <v>39280</v>
      </c>
      <c r="H151" t="s">
        <v>6019</v>
      </c>
      <c r="I151" t="str">
        <f t="array" ref="I151">IFERROR(_xlfn.XLOOKUP(Tabelle14[[#This Row],[NegotiationID]]&amp;"FinalAccept",Tabelle14[NegotiationID]&amp;Tabelle14[ActionType],Tabelle14[ActionType],,0),_xlfn.XLOOKUP(Tabelle14[[#This Row],[NegotiationID]]&amp;"FinalReject",Tabelle14[NegotiationID]&amp;Tabelle14[ActionType],Tabelle14[ActionType],,0))</f>
        <v>FinalReject</v>
      </c>
      <c r="L151" t="s">
        <v>6797</v>
      </c>
      <c r="M151" t="s">
        <v>6797</v>
      </c>
      <c r="N151">
        <v>21</v>
      </c>
      <c r="O151">
        <v>3614</v>
      </c>
      <c r="P151">
        <v>14</v>
      </c>
    </row>
    <row r="152" ht="15" customHeight="1">
      <c r="A152" t="e">
        <f t="shared" ca="1" si="590"/>
        <v>#VALUE!</v>
      </c>
      <c r="B152" t="e">
        <f t="array" ref="B152" ca="1">_xlfn.XLOOKUP(Tabelle14[[#This Row],[ExperimentID]]&amp;Tabelle14[[#This Row],[NegotiationID]]&amp;Tabelle14[[#This Row],[MessageID]],ALL_IN_ONE[ExperimentID]&amp;ALL_IN_ONE[NegotiationID]&amp;ALL_IN_ONE[MessageID],ALL_IN_ONE[Gesamt_ID],,0)</f>
        <v>#VALUE!</v>
      </c>
      <c r="C152">
        <v>39279</v>
      </c>
      <c r="D152" t="s">
        <v>5518</v>
      </c>
      <c r="E152">
        <v>42790</v>
      </c>
      <c r="F152">
        <v>39262</v>
      </c>
      <c r="G152">
        <v>39267</v>
      </c>
      <c r="H152" t="s">
        <v>19</v>
      </c>
      <c r="I152" t="str">
        <f t="array" ref="I152">IFERROR(_xlfn.XLOOKUP(Tabelle14[[#This Row],[NegotiationID]]&amp;"FinalAccept",Tabelle14[NegotiationID]&amp;Tabelle14[ActionType],Tabelle14[ActionType],,0),_xlfn.XLOOKUP(Tabelle14[[#This Row],[NegotiationID]]&amp;"FinalReject",Tabelle14[NegotiationID]&amp;Tabelle14[ActionType],Tabelle14[ActionType],,0))</f>
        <v>FinalReject</v>
      </c>
      <c r="J152">
        <v>0.95330000000000004</v>
      </c>
      <c r="K152">
        <v>0.082500000000000004</v>
      </c>
      <c r="L152">
        <v>1.0358000000000001</v>
      </c>
      <c r="M152">
        <v>0.87080000000000002</v>
      </c>
      <c r="N152">
        <v>144</v>
      </c>
      <c r="O152">
        <v>3614</v>
      </c>
      <c r="P152">
        <v>14</v>
      </c>
      <c r="Q152" s="3" t="s">
        <v>5653</v>
      </c>
    </row>
    <row r="153" ht="15" customHeight="1">
      <c r="A153" t="e">
        <f t="shared" ca="1" si="590"/>
        <v>#VALUE!</v>
      </c>
      <c r="B153" t="e">
        <f t="array" ref="B153" ca="1">_xlfn.XLOOKUP(Tabelle14[[#This Row],[ExperimentID]]&amp;Tabelle14[[#This Row],[NegotiationID]]&amp;Tabelle14[[#This Row],[MessageID]],ALL_IN_ONE[ExperimentID]&amp;ALL_IN_ONE[NegotiationID]&amp;ALL_IN_ONE[MessageID],ALL_IN_ONE[Gesamt_ID],,0)</f>
        <v>#VALUE!</v>
      </c>
      <c r="C153">
        <v>39279</v>
      </c>
      <c r="D153" t="s">
        <v>5518</v>
      </c>
      <c r="E153">
        <v>43164</v>
      </c>
      <c r="F153">
        <v>39267</v>
      </c>
      <c r="G153">
        <v>39262</v>
      </c>
      <c r="H153" t="s">
        <v>31</v>
      </c>
      <c r="I153" t="str">
        <f t="array" ref="I153">IFERROR(_xlfn.XLOOKUP(Tabelle14[[#This Row],[NegotiationID]]&amp;"FinalAccept",Tabelle14[NegotiationID]&amp;Tabelle14[ActionType],Tabelle14[ActionType],,0),_xlfn.XLOOKUP(Tabelle14[[#This Row],[NegotiationID]]&amp;"FinalReject",Tabelle14[NegotiationID]&amp;Tabelle14[ActionType],Tabelle14[ActionType],,0))</f>
        <v>FinalReject</v>
      </c>
      <c r="J153">
        <v>0.83850000000000002</v>
      </c>
      <c r="K153">
        <v>0.19750000000000001</v>
      </c>
      <c r="L153">
        <v>1.036</v>
      </c>
      <c r="M153">
        <v>0.64100000000000001</v>
      </c>
      <c r="N153">
        <v>379</v>
      </c>
      <c r="O153">
        <v>3614</v>
      </c>
      <c r="P153">
        <v>14</v>
      </c>
      <c r="Q153" s="3" t="s">
        <v>5654</v>
      </c>
    </row>
    <row r="154" ht="15" customHeight="1">
      <c r="A154" t="e">
        <f t="shared" ca="1" si="590"/>
        <v>#VALUE!</v>
      </c>
      <c r="B154" t="e">
        <f t="array" ref="B154" ca="1">_xlfn.XLOOKUP(Tabelle14[[#This Row],[ExperimentID]]&amp;Tabelle14[[#This Row],[NegotiationID]]&amp;Tabelle14[[#This Row],[MessageID]],ALL_IN_ONE[ExperimentID]&amp;ALL_IN_ONE[NegotiationID]&amp;ALL_IN_ONE[MessageID],ALL_IN_ONE[Gesamt_ID],,0)</f>
        <v>#VALUE!</v>
      </c>
      <c r="C154">
        <v>39279</v>
      </c>
      <c r="D154" t="s">
        <v>5518</v>
      </c>
      <c r="E154">
        <v>43454</v>
      </c>
      <c r="F154">
        <v>39262</v>
      </c>
      <c r="G154">
        <v>39267</v>
      </c>
      <c r="H154" t="s">
        <v>31</v>
      </c>
      <c r="I154" t="str">
        <f t="array" ref="I154">IFERROR(_xlfn.XLOOKUP(Tabelle14[[#This Row],[NegotiationID]]&amp;"FinalAccept",Tabelle14[NegotiationID]&amp;Tabelle14[ActionType],Tabelle14[ActionType],,0),_xlfn.XLOOKUP(Tabelle14[[#This Row],[NegotiationID]]&amp;"FinalReject",Tabelle14[NegotiationID]&amp;Tabelle14[ActionType],Tabelle14[ActionType],,0))</f>
        <v>FinalReject</v>
      </c>
      <c r="J154">
        <v>0.71499999999999997</v>
      </c>
      <c r="K154">
        <v>0.39600000000000002</v>
      </c>
      <c r="L154">
        <v>1.111</v>
      </c>
      <c r="M154">
        <v>0.31900000000000001</v>
      </c>
      <c r="N154">
        <v>347</v>
      </c>
      <c r="O154">
        <v>3614</v>
      </c>
      <c r="P154">
        <v>14</v>
      </c>
      <c r="Q154" s="3" t="s">
        <v>5655</v>
      </c>
    </row>
    <row r="155" ht="15" customHeight="1">
      <c r="A155" t="e">
        <f t="shared" ca="1" si="590"/>
        <v>#VALUE!</v>
      </c>
      <c r="B155" t="e">
        <f t="array" ref="B155" ca="1">_xlfn.XLOOKUP(Tabelle14[[#This Row],[ExperimentID]]&amp;Tabelle14[[#This Row],[NegotiationID]]&amp;Tabelle14[[#This Row],[MessageID]],ALL_IN_ONE[ExperimentID]&amp;ALL_IN_ONE[NegotiationID]&amp;ALL_IN_ONE[MessageID],ALL_IN_ONE[Gesamt_ID],,0)</f>
        <v>#VALUE!</v>
      </c>
      <c r="C155">
        <v>39279</v>
      </c>
      <c r="D155" t="s">
        <v>5518</v>
      </c>
      <c r="E155">
        <v>44178</v>
      </c>
      <c r="F155">
        <v>39267</v>
      </c>
      <c r="G155">
        <v>39262</v>
      </c>
      <c r="H155" t="s">
        <v>31</v>
      </c>
      <c r="I155" t="str">
        <f t="array" ref="I155">IFERROR(_xlfn.XLOOKUP(Tabelle14[[#This Row],[NegotiationID]]&amp;"FinalAccept",Tabelle14[NegotiationID]&amp;Tabelle14[ActionType],Tabelle14[ActionType],,0),_xlfn.XLOOKUP(Tabelle14[[#This Row],[NegotiationID]]&amp;"FinalReject",Tabelle14[NegotiationID]&amp;Tabelle14[ActionType],Tabelle14[ActionType],,0))</f>
        <v>FinalReject</v>
      </c>
      <c r="J155">
        <v>0.59850000000000003</v>
      </c>
      <c r="K155">
        <v>0.4325</v>
      </c>
      <c r="L155">
        <v>1.0309999999999999</v>
      </c>
      <c r="M155">
        <v>0.16600000000000001</v>
      </c>
      <c r="N155">
        <v>278</v>
      </c>
      <c r="O155">
        <v>3614</v>
      </c>
      <c r="P155">
        <v>14</v>
      </c>
      <c r="Q155" s="3" t="s">
        <v>5656</v>
      </c>
    </row>
    <row r="156" ht="15" customHeight="1">
      <c r="A156" t="e">
        <f t="shared" ca="1" si="590"/>
        <v>#VALUE!</v>
      </c>
      <c r="B156" t="e">
        <f t="array" ref="B156" ca="1">_xlfn.XLOOKUP(Tabelle14[[#This Row],[ExperimentID]]&amp;Tabelle14[[#This Row],[NegotiationID]]&amp;Tabelle14[[#This Row],[MessageID]],ALL_IN_ONE[ExperimentID]&amp;ALL_IN_ONE[NegotiationID]&amp;ALL_IN_ONE[MessageID],ALL_IN_ONE[Gesamt_ID],,0)</f>
        <v>#VALUE!</v>
      </c>
      <c r="C156">
        <v>39279</v>
      </c>
      <c r="D156" t="s">
        <v>5518</v>
      </c>
      <c r="E156">
        <v>44199</v>
      </c>
      <c r="F156">
        <v>39262</v>
      </c>
      <c r="G156">
        <v>39267</v>
      </c>
      <c r="H156" t="s">
        <v>31</v>
      </c>
      <c r="I156" t="str">
        <f t="array" ref="I156">IFERROR(_xlfn.XLOOKUP(Tabelle14[[#This Row],[NegotiationID]]&amp;"FinalAccept",Tabelle14[NegotiationID]&amp;Tabelle14[ActionType],Tabelle14[ActionType],,0),_xlfn.XLOOKUP(Tabelle14[[#This Row],[NegotiationID]]&amp;"FinalReject",Tabelle14[NegotiationID]&amp;Tabelle14[ActionType],Tabelle14[ActionType],,0))</f>
        <v>FinalReject</v>
      </c>
      <c r="J156">
        <v>0.63500000000000001</v>
      </c>
      <c r="K156">
        <v>0.45600000000000002</v>
      </c>
      <c r="L156">
        <v>1.091</v>
      </c>
      <c r="M156">
        <v>0.17899999999999999</v>
      </c>
      <c r="N156">
        <v>364</v>
      </c>
      <c r="O156">
        <v>3614</v>
      </c>
      <c r="P156">
        <v>14</v>
      </c>
      <c r="Q156" s="3" t="s">
        <v>5657</v>
      </c>
    </row>
    <row r="157" ht="15" customHeight="1">
      <c r="A157" t="e">
        <f t="shared" ca="1" si="590"/>
        <v>#VALUE!</v>
      </c>
      <c r="B157" t="e">
        <f t="array" ref="B157" ca="1">_xlfn.XLOOKUP(Tabelle14[[#This Row],[ExperimentID]]&amp;Tabelle14[[#This Row],[NegotiationID]]&amp;Tabelle14[[#This Row],[MessageID]],ALL_IN_ONE[ExperimentID]&amp;ALL_IN_ONE[NegotiationID]&amp;ALL_IN_ONE[MessageID],ALL_IN_ONE[Gesamt_ID],,0)</f>
        <v>#VALUE!</v>
      </c>
      <c r="C157">
        <v>39279</v>
      </c>
      <c r="D157" t="s">
        <v>5518</v>
      </c>
      <c r="E157">
        <v>45189</v>
      </c>
      <c r="F157">
        <v>39267</v>
      </c>
      <c r="G157">
        <v>39262</v>
      </c>
      <c r="H157" t="s">
        <v>31</v>
      </c>
      <c r="I157" t="str">
        <f t="array" ref="I157">IFERROR(_xlfn.XLOOKUP(Tabelle14[[#This Row],[NegotiationID]]&amp;"FinalAccept",Tabelle14[NegotiationID]&amp;Tabelle14[ActionType],Tabelle14[ActionType],,0),_xlfn.XLOOKUP(Tabelle14[[#This Row],[NegotiationID]]&amp;"FinalReject",Tabelle14[NegotiationID]&amp;Tabelle14[ActionType],Tabelle14[ActionType],,0))</f>
        <v>FinalReject</v>
      </c>
      <c r="J157">
        <v>0.59850000000000003</v>
      </c>
      <c r="K157">
        <v>0.4325</v>
      </c>
      <c r="L157">
        <v>1.0309999999999999</v>
      </c>
      <c r="M157">
        <v>0.16600000000000001</v>
      </c>
      <c r="N157">
        <v>224</v>
      </c>
      <c r="O157">
        <v>3614</v>
      </c>
      <c r="P157">
        <v>14</v>
      </c>
      <c r="Q157" s="3" t="s">
        <v>5658</v>
      </c>
    </row>
    <row r="158" ht="15" customHeight="1">
      <c r="A158" t="e">
        <f t="shared" ca="1" si="590"/>
        <v>#VALUE!</v>
      </c>
      <c r="B158" t="e">
        <f t="array" ref="B158" ca="1">_xlfn.XLOOKUP(Tabelle14[[#This Row],[ExperimentID]]&amp;Tabelle14[[#This Row],[NegotiationID]]&amp;Tabelle14[[#This Row],[MessageID]],ALL_IN_ONE[ExperimentID]&amp;ALL_IN_ONE[NegotiationID]&amp;ALL_IN_ONE[MessageID],ALL_IN_ONE[Gesamt_ID],,0)</f>
        <v>#VALUE!</v>
      </c>
      <c r="C158">
        <v>39279</v>
      </c>
      <c r="D158" t="s">
        <v>5518</v>
      </c>
      <c r="E158">
        <v>45234</v>
      </c>
      <c r="F158">
        <v>39262</v>
      </c>
      <c r="G158">
        <v>39267</v>
      </c>
      <c r="H158" t="s">
        <v>31</v>
      </c>
      <c r="I158" t="str">
        <f t="array" ref="I158">IFERROR(_xlfn.XLOOKUP(Tabelle14[[#This Row],[NegotiationID]]&amp;"FinalAccept",Tabelle14[NegotiationID]&amp;Tabelle14[ActionType],Tabelle14[ActionType],,0),_xlfn.XLOOKUP(Tabelle14[[#This Row],[NegotiationID]]&amp;"FinalReject",Tabelle14[NegotiationID]&amp;Tabelle14[ActionType],Tabelle14[ActionType],,0))</f>
        <v>FinalReject</v>
      </c>
      <c r="J158">
        <v>0.59250000000000003</v>
      </c>
      <c r="K158">
        <v>0.47849999999999998</v>
      </c>
      <c r="L158">
        <v>1.071</v>
      </c>
      <c r="M158">
        <v>0.114</v>
      </c>
      <c r="N158">
        <v>294</v>
      </c>
      <c r="O158">
        <v>3614</v>
      </c>
      <c r="P158">
        <v>14</v>
      </c>
      <c r="Q158" s="3" t="s">
        <v>5659</v>
      </c>
    </row>
    <row r="159" ht="15" customHeight="1">
      <c r="A159" t="e">
        <f t="shared" ca="1" si="590"/>
        <v>#VALUE!</v>
      </c>
      <c r="B159" t="e">
        <f t="array" ref="B159" ca="1">_xlfn.XLOOKUP(Tabelle14[[#This Row],[ExperimentID]]&amp;Tabelle14[[#This Row],[NegotiationID]]&amp;Tabelle14[[#This Row],[MessageID]],ALL_IN_ONE[ExperimentID]&amp;ALL_IN_ONE[NegotiationID]&amp;ALL_IN_ONE[MessageID],ALL_IN_ONE[Gesamt_ID],,0)</f>
        <v>#VALUE!</v>
      </c>
      <c r="C159">
        <v>39279</v>
      </c>
      <c r="D159" t="s">
        <v>5518</v>
      </c>
      <c r="E159">
        <v>45495</v>
      </c>
      <c r="F159">
        <v>39267</v>
      </c>
      <c r="G159">
        <v>39262</v>
      </c>
      <c r="H159" t="s">
        <v>31</v>
      </c>
      <c r="I159" t="str">
        <f t="array" ref="I159">IFERROR(_xlfn.XLOOKUP(Tabelle14[[#This Row],[NegotiationID]]&amp;"FinalAccept",Tabelle14[NegotiationID]&amp;Tabelle14[ActionType],Tabelle14[ActionType],,0),_xlfn.XLOOKUP(Tabelle14[[#This Row],[NegotiationID]]&amp;"FinalReject",Tabelle14[NegotiationID]&amp;Tabelle14[ActionType],Tabelle14[ActionType],,0))</f>
        <v>FinalReject</v>
      </c>
      <c r="J159">
        <v>0.71850000000000003</v>
      </c>
      <c r="K159">
        <v>0.35749999999999998</v>
      </c>
      <c r="L159">
        <v>1.0760000000000001</v>
      </c>
      <c r="M159">
        <v>0.36099999999999999</v>
      </c>
      <c r="N159">
        <v>365</v>
      </c>
      <c r="O159">
        <v>3614</v>
      </c>
      <c r="P159">
        <v>14</v>
      </c>
      <c r="Q159" s="3" t="s">
        <v>5660</v>
      </c>
    </row>
    <row r="160" ht="15" customHeight="1">
      <c r="A160" t="e">
        <f t="shared" ca="1" si="590"/>
        <v>#VALUE!</v>
      </c>
      <c r="B160" t="e">
        <f t="array" ref="B160" ca="1">_xlfn.XLOOKUP(Tabelle14[[#This Row],[ExperimentID]]&amp;Tabelle14[[#This Row],[NegotiationID]]&amp;Tabelle14[[#This Row],[MessageID]],ALL_IN_ONE[ExperimentID]&amp;ALL_IN_ONE[NegotiationID]&amp;ALL_IN_ONE[MessageID],ALL_IN_ONE[Gesamt_ID],,0)</f>
        <v>#VALUE!</v>
      </c>
      <c r="C160">
        <v>39279</v>
      </c>
      <c r="D160" t="s">
        <v>5518</v>
      </c>
      <c r="E160">
        <v>45560</v>
      </c>
      <c r="F160">
        <v>39262</v>
      </c>
      <c r="G160">
        <v>39267</v>
      </c>
      <c r="H160" t="s">
        <v>31</v>
      </c>
      <c r="I160" t="str">
        <f t="array" ref="I160">IFERROR(_xlfn.XLOOKUP(Tabelle14[[#This Row],[NegotiationID]]&amp;"FinalAccept",Tabelle14[NegotiationID]&amp;Tabelle14[ActionType],Tabelle14[ActionType],,0),_xlfn.XLOOKUP(Tabelle14[[#This Row],[NegotiationID]]&amp;"FinalReject",Tabelle14[NegotiationID]&amp;Tabelle14[ActionType],Tabelle14[ActionType],,0))</f>
        <v>FinalReject</v>
      </c>
      <c r="J160">
        <v>0.51580000000000004</v>
      </c>
      <c r="K160">
        <v>0.55600000000000005</v>
      </c>
      <c r="L160">
        <v>1.0718000000000001</v>
      </c>
      <c r="M160">
        <v>0.0402</v>
      </c>
      <c r="N160">
        <v>251</v>
      </c>
      <c r="O160">
        <v>3614</v>
      </c>
      <c r="P160">
        <v>14</v>
      </c>
      <c r="Q160" s="3" t="s">
        <v>5661</v>
      </c>
    </row>
    <row r="161" ht="15" customHeight="1">
      <c r="A161" t="e">
        <f t="shared" ca="1" si="590"/>
        <v>#VALUE!</v>
      </c>
      <c r="B161" t="e">
        <f t="array" ref="B161" ca="1">_xlfn.XLOOKUP(Tabelle14[[#This Row],[ExperimentID]]&amp;Tabelle14[[#This Row],[NegotiationID]]&amp;Tabelle14[[#This Row],[MessageID]],ALL_IN_ONE[ExperimentID]&amp;ALL_IN_ONE[NegotiationID]&amp;ALL_IN_ONE[MessageID],ALL_IN_ONE[Gesamt_ID],,0)</f>
        <v>#VALUE!</v>
      </c>
      <c r="C161">
        <v>39279</v>
      </c>
      <c r="D161" t="s">
        <v>5518</v>
      </c>
      <c r="E161">
        <v>47075</v>
      </c>
      <c r="F161">
        <v>39267</v>
      </c>
      <c r="G161">
        <v>39262</v>
      </c>
      <c r="H161" t="s">
        <v>31</v>
      </c>
      <c r="I161" t="str">
        <f t="array" ref="I161">IFERROR(_xlfn.XLOOKUP(Tabelle14[[#This Row],[NegotiationID]]&amp;"FinalAccept",Tabelle14[NegotiationID]&amp;Tabelle14[ActionType],Tabelle14[ActionType],,0),_xlfn.XLOOKUP(Tabelle14[[#This Row],[NegotiationID]]&amp;"FinalReject",Tabelle14[NegotiationID]&amp;Tabelle14[ActionType],Tabelle14[ActionType],,0))</f>
        <v>FinalReject</v>
      </c>
      <c r="J161">
        <v>0.59599999999999997</v>
      </c>
      <c r="K161">
        <v>0.46250000000000002</v>
      </c>
      <c r="L161">
        <v>1.0585</v>
      </c>
      <c r="M161">
        <v>0.13350000000000001</v>
      </c>
      <c r="N161">
        <v>238</v>
      </c>
      <c r="O161">
        <v>3614</v>
      </c>
      <c r="P161">
        <v>14</v>
      </c>
      <c r="Q161" s="3" t="s">
        <v>5662</v>
      </c>
    </row>
    <row r="162" ht="15" customHeight="1">
      <c r="A162" t="e">
        <f t="shared" ca="1" si="590"/>
        <v>#VALUE!</v>
      </c>
      <c r="B162" t="e">
        <f t="array" ref="B162" ca="1">_xlfn.XLOOKUP(Tabelle14[[#This Row],[ExperimentID]]&amp;Tabelle14[[#This Row],[NegotiationID]]&amp;Tabelle14[[#This Row],[MessageID]],ALL_IN_ONE[ExperimentID]&amp;ALL_IN_ONE[NegotiationID]&amp;ALL_IN_ONE[MessageID],ALL_IN_ONE[Gesamt_ID],,0)</f>
        <v>#VALUE!</v>
      </c>
      <c r="C162">
        <v>39279</v>
      </c>
      <c r="D162" t="s">
        <v>5518</v>
      </c>
      <c r="E162">
        <v>47129</v>
      </c>
      <c r="F162">
        <v>39262</v>
      </c>
      <c r="G162">
        <v>39267</v>
      </c>
      <c r="H162" t="s">
        <v>31</v>
      </c>
      <c r="I162" t="str">
        <f t="array" ref="I162">IFERROR(_xlfn.XLOOKUP(Tabelle14[[#This Row],[NegotiationID]]&amp;"FinalAccept",Tabelle14[NegotiationID]&amp;Tabelle14[ActionType],Tabelle14[ActionType],,0),_xlfn.XLOOKUP(Tabelle14[[#This Row],[NegotiationID]]&amp;"FinalReject",Tabelle14[NegotiationID]&amp;Tabelle14[ActionType],Tabelle14[ActionType],,0))</f>
        <v>FinalReject</v>
      </c>
      <c r="J162">
        <v>0.50519999999999998</v>
      </c>
      <c r="K162">
        <v>0.56399999999999995</v>
      </c>
      <c r="L162">
        <v>1.0691999999999999</v>
      </c>
      <c r="M162">
        <v>0.058799999999999998</v>
      </c>
      <c r="N162">
        <v>396</v>
      </c>
      <c r="O162">
        <v>3614</v>
      </c>
      <c r="P162">
        <v>14</v>
      </c>
      <c r="Q162" s="3" t="s">
        <v>5663</v>
      </c>
    </row>
    <row r="163" ht="15" customHeight="1">
      <c r="A163" t="e">
        <f t="shared" ca="1" si="590"/>
        <v>#VALUE!</v>
      </c>
      <c r="B163" t="e">
        <f t="array" ref="B163" ca="1">_xlfn.XLOOKUP(Tabelle14[[#This Row],[ExperimentID]]&amp;Tabelle14[[#This Row],[NegotiationID]]&amp;Tabelle14[[#This Row],[MessageID]],ALL_IN_ONE[ExperimentID]&amp;ALL_IN_ONE[NegotiationID]&amp;ALL_IN_ONE[MessageID],ALL_IN_ONE[Gesamt_ID],,0)</f>
        <v>#VALUE!</v>
      </c>
      <c r="C163">
        <v>39279</v>
      </c>
      <c r="D163" t="s">
        <v>5518</v>
      </c>
      <c r="E163">
        <v>47352</v>
      </c>
      <c r="F163">
        <v>39267</v>
      </c>
      <c r="G163">
        <v>39262</v>
      </c>
      <c r="H163" t="s">
        <v>31</v>
      </c>
      <c r="I163" t="str">
        <f t="array" ref="I163">IFERROR(_xlfn.XLOOKUP(Tabelle14[[#This Row],[NegotiationID]]&amp;"FinalAccept",Tabelle14[NegotiationID]&amp;Tabelle14[ActionType],Tabelle14[ActionType],,0),_xlfn.XLOOKUP(Tabelle14[[#This Row],[NegotiationID]]&amp;"FinalReject",Tabelle14[NegotiationID]&amp;Tabelle14[ActionType],Tabelle14[ActionType],,0))</f>
        <v>FinalReject</v>
      </c>
      <c r="J163">
        <v>0.59599999999999997</v>
      </c>
      <c r="K163">
        <v>0.46250000000000002</v>
      </c>
      <c r="L163">
        <v>1.0585</v>
      </c>
      <c r="M163">
        <v>0.13350000000000001</v>
      </c>
      <c r="N163">
        <v>234</v>
      </c>
      <c r="O163">
        <v>3614</v>
      </c>
      <c r="P163">
        <v>14</v>
      </c>
      <c r="Q163" s="3" t="s">
        <v>5664</v>
      </c>
    </row>
    <row r="164" ht="15" customHeight="1">
      <c r="A164" t="e">
        <f t="shared" ca="1" si="590"/>
        <v>#VALUE!</v>
      </c>
      <c r="B164" t="e">
        <f t="array" ref="B164" ca="1">_xlfn.XLOOKUP(Tabelle14[[#This Row],[ExperimentID]]&amp;Tabelle14[[#This Row],[NegotiationID]]&amp;Tabelle14[[#This Row],[MessageID]],ALL_IN_ONE[ExperimentID]&amp;ALL_IN_ONE[NegotiationID]&amp;ALL_IN_ONE[MessageID],ALL_IN_ONE[Gesamt_ID],,0)</f>
        <v>#VALUE!</v>
      </c>
      <c r="C164">
        <v>39279</v>
      </c>
      <c r="D164" t="s">
        <v>5518</v>
      </c>
      <c r="E164">
        <v>47546</v>
      </c>
      <c r="F164">
        <v>39262</v>
      </c>
      <c r="G164">
        <v>39267</v>
      </c>
      <c r="H164" t="s">
        <v>40</v>
      </c>
      <c r="I164" t="str">
        <f t="array" ref="I164">IFERROR(_xlfn.XLOOKUP(Tabelle14[[#This Row],[NegotiationID]]&amp;"FinalAccept",Tabelle14[NegotiationID]&amp;Tabelle14[ActionType],Tabelle14[ActionType],,0),_xlfn.XLOOKUP(Tabelle14[[#This Row],[NegotiationID]]&amp;"FinalReject",Tabelle14[NegotiationID]&amp;Tabelle14[ActionType],Tabelle14[ActionType],,0))</f>
        <v>FinalReject</v>
      </c>
      <c r="J164">
        <v>0.46250000000000002</v>
      </c>
      <c r="K164">
        <v>0.59599999999999997</v>
      </c>
      <c r="L164">
        <v>1.0585</v>
      </c>
      <c r="M164">
        <v>0.13350000000000001</v>
      </c>
      <c r="N164">
        <v>79</v>
      </c>
      <c r="O164">
        <v>3614</v>
      </c>
      <c r="P164">
        <v>14</v>
      </c>
      <c r="Q164" s="3" t="s">
        <v>5665</v>
      </c>
    </row>
    <row r="165" ht="14.5" hidden="1">
      <c r="A165" t="e">
        <f t="shared" ca="1" si="590"/>
        <v>#VALUE!</v>
      </c>
      <c r="B165" t="e">
        <f t="array" ref="B165" ca="1">_xlfn.XLOOKUP(Tabelle14[[#This Row],[ExperimentID]]&amp;Tabelle14[[#This Row],[NegotiationID]]&amp;Tabelle14[[#This Row],[MessageID]],ALL_IN_ONE[ExperimentID]&amp;ALL_IN_ONE[NegotiationID]&amp;ALL_IN_ONE[MessageID],ALL_IN_ONE[Gesamt_ID],,0)</f>
        <v>#VALUE!</v>
      </c>
      <c r="C165">
        <v>39311</v>
      </c>
      <c r="D165" t="s">
        <v>5518</v>
      </c>
      <c r="E165">
        <v>39312</v>
      </c>
      <c r="H165" t="s">
        <v>6019</v>
      </c>
      <c r="I165" t="str">
        <f t="array" ref="I165">IFERROR(_xlfn.XLOOKUP(Tabelle14[[#This Row],[NegotiationID]]&amp;"FinalAccept",Tabelle14[NegotiationID]&amp;Tabelle14[ActionType],Tabelle14[ActionType],,0),_xlfn.XLOOKUP(Tabelle14[[#This Row],[NegotiationID]]&amp;"FinalReject",Tabelle14[NegotiationID]&amp;Tabelle14[ActionType],Tabelle14[ActionType],,0))</f>
        <v>FinalAccept</v>
      </c>
      <c r="L165" t="s">
        <v>6797</v>
      </c>
      <c r="M165" t="s">
        <v>6797</v>
      </c>
      <c r="N165">
        <v>21</v>
      </c>
      <c r="O165">
        <v>5311</v>
      </c>
      <c r="P165">
        <v>12</v>
      </c>
    </row>
    <row r="166" ht="15" customHeight="1">
      <c r="A166" t="e">
        <f t="shared" ca="1" si="590"/>
        <v>#VALUE!</v>
      </c>
      <c r="B166" t="e">
        <f t="array" ref="B166" ca="1">_xlfn.XLOOKUP(Tabelle14[[#This Row],[ExperimentID]]&amp;Tabelle14[[#This Row],[NegotiationID]]&amp;Tabelle14[[#This Row],[MessageID]],ALL_IN_ONE[ExperimentID]&amp;ALL_IN_ONE[NegotiationID]&amp;ALL_IN_ONE[MessageID],ALL_IN_ONE[Gesamt_ID],,0)</f>
        <v>#VALUE!</v>
      </c>
      <c r="C166">
        <v>39311</v>
      </c>
      <c r="D166" t="s">
        <v>5518</v>
      </c>
      <c r="E166">
        <v>42822</v>
      </c>
      <c r="F166">
        <v>39294</v>
      </c>
      <c r="G166">
        <v>39299</v>
      </c>
      <c r="H166" t="s">
        <v>19</v>
      </c>
      <c r="I166" t="str">
        <f t="array" ref="I166">IFERROR(_xlfn.XLOOKUP(Tabelle14[[#This Row],[NegotiationID]]&amp;"FinalAccept",Tabelle14[NegotiationID]&amp;Tabelle14[ActionType],Tabelle14[ActionType],,0),_xlfn.XLOOKUP(Tabelle14[[#This Row],[NegotiationID]]&amp;"FinalReject",Tabelle14[NegotiationID]&amp;Tabelle14[ActionType],Tabelle14[ActionType],,0))</f>
        <v>FinalAccept</v>
      </c>
      <c r="J166">
        <v>0.97330000000000005</v>
      </c>
      <c r="K166">
        <v>0.02</v>
      </c>
      <c r="L166">
        <v>0.99329999999999996</v>
      </c>
      <c r="M166">
        <v>0.95330000000000004</v>
      </c>
      <c r="N166">
        <v>818</v>
      </c>
      <c r="O166">
        <v>5311</v>
      </c>
      <c r="P166">
        <v>12</v>
      </c>
      <c r="Q166" s="3" t="s">
        <v>5666</v>
      </c>
    </row>
    <row r="167" ht="15" customHeight="1">
      <c r="A167" t="e">
        <f t="shared" ca="1" si="590"/>
        <v>#VALUE!</v>
      </c>
      <c r="B167" t="e">
        <f t="array" ref="B167" ca="1">_xlfn.XLOOKUP(Tabelle14[[#This Row],[ExperimentID]]&amp;Tabelle14[[#This Row],[NegotiationID]]&amp;Tabelle14[[#This Row],[MessageID]],ALL_IN_ONE[ExperimentID]&amp;ALL_IN_ONE[NegotiationID]&amp;ALL_IN_ONE[MessageID],ALL_IN_ONE[Gesamt_ID],,0)</f>
        <v>#VALUE!</v>
      </c>
      <c r="C167">
        <v>39311</v>
      </c>
      <c r="D167" t="s">
        <v>5518</v>
      </c>
      <c r="E167">
        <v>43487</v>
      </c>
      <c r="F167">
        <v>39299</v>
      </c>
      <c r="G167">
        <v>39294</v>
      </c>
      <c r="H167" t="s">
        <v>31</v>
      </c>
      <c r="I167" t="str">
        <f t="array" ref="I167">IFERROR(_xlfn.XLOOKUP(Tabelle14[[#This Row],[NegotiationID]]&amp;"FinalAccept",Tabelle14[NegotiationID]&amp;Tabelle14[ActionType],Tabelle14[ActionType],,0),_xlfn.XLOOKUP(Tabelle14[[#This Row],[NegotiationID]]&amp;"FinalReject",Tabelle14[NegotiationID]&amp;Tabelle14[ActionType],Tabelle14[ActionType],,0))</f>
        <v>FinalAccept</v>
      </c>
      <c r="J167">
        <v>0.89749999999999996</v>
      </c>
      <c r="K167">
        <v>0.073300000000000004</v>
      </c>
      <c r="L167">
        <v>0.9708</v>
      </c>
      <c r="M167">
        <v>0.82420000000000004</v>
      </c>
      <c r="N167">
        <v>614</v>
      </c>
      <c r="O167">
        <v>5311</v>
      </c>
      <c r="P167">
        <v>12</v>
      </c>
      <c r="Q167" s="3" t="s">
        <v>5667</v>
      </c>
    </row>
    <row r="168" ht="15" customHeight="1">
      <c r="A168" t="e">
        <f t="shared" ca="1" si="590"/>
        <v>#VALUE!</v>
      </c>
      <c r="B168" t="e">
        <f t="array" ref="B168" ca="1">_xlfn.XLOOKUP(Tabelle14[[#This Row],[ExperimentID]]&amp;Tabelle14[[#This Row],[NegotiationID]]&amp;Tabelle14[[#This Row],[MessageID]],ALL_IN_ONE[ExperimentID]&amp;ALL_IN_ONE[NegotiationID]&amp;ALL_IN_ONE[MessageID],ALL_IN_ONE[Gesamt_ID],,0)</f>
        <v>#VALUE!</v>
      </c>
      <c r="C168">
        <v>39311</v>
      </c>
      <c r="D168" t="s">
        <v>5518</v>
      </c>
      <c r="E168">
        <v>43911</v>
      </c>
      <c r="F168">
        <v>39294</v>
      </c>
      <c r="G168">
        <v>39299</v>
      </c>
      <c r="H168" t="s">
        <v>31</v>
      </c>
      <c r="I168" t="str">
        <f t="array" ref="I168">IFERROR(_xlfn.XLOOKUP(Tabelle14[[#This Row],[NegotiationID]]&amp;"FinalAccept",Tabelle14[NegotiationID]&amp;Tabelle14[ActionType],Tabelle14[ActionType],,0),_xlfn.XLOOKUP(Tabelle14[[#This Row],[NegotiationID]]&amp;"FinalReject",Tabelle14[NegotiationID]&amp;Tabelle14[ActionType],Tabelle14[ActionType],,0))</f>
        <v>FinalAccept</v>
      </c>
      <c r="J168">
        <v>0.76829999999999998</v>
      </c>
      <c r="K168">
        <v>0.22750000000000001</v>
      </c>
      <c r="L168">
        <v>0.99580000000000002</v>
      </c>
      <c r="M168">
        <v>0.54079999999999995</v>
      </c>
      <c r="N168">
        <v>975</v>
      </c>
      <c r="O168">
        <v>5311</v>
      </c>
      <c r="P168">
        <v>12</v>
      </c>
      <c r="Q168" s="3" t="s">
        <v>5668</v>
      </c>
    </row>
    <row r="169" ht="15" customHeight="1">
      <c r="A169" t="e">
        <f t="shared" ca="1" si="590"/>
        <v>#VALUE!</v>
      </c>
      <c r="B169" t="e">
        <f t="array" ref="B169" ca="1">_xlfn.XLOOKUP(Tabelle14[[#This Row],[ExperimentID]]&amp;Tabelle14[[#This Row],[NegotiationID]]&amp;Tabelle14[[#This Row],[MessageID]],ALL_IN_ONE[ExperimentID]&amp;ALL_IN_ONE[NegotiationID]&amp;ALL_IN_ONE[MessageID],ALL_IN_ONE[Gesamt_ID],,0)</f>
        <v>#VALUE!</v>
      </c>
      <c r="C169">
        <v>39311</v>
      </c>
      <c r="D169" t="s">
        <v>5518</v>
      </c>
      <c r="E169">
        <v>44512</v>
      </c>
      <c r="F169">
        <v>39299</v>
      </c>
      <c r="G169">
        <v>39294</v>
      </c>
      <c r="H169" t="s">
        <v>31</v>
      </c>
      <c r="I169" t="str">
        <f t="array" ref="I169">IFERROR(_xlfn.XLOOKUP(Tabelle14[[#This Row],[NegotiationID]]&amp;"FinalAccept",Tabelle14[NegotiationID]&amp;Tabelle14[ActionType],Tabelle14[ActionType],,0),_xlfn.XLOOKUP(Tabelle14[[#This Row],[NegotiationID]]&amp;"FinalReject",Tabelle14[NegotiationID]&amp;Tabelle14[ActionType],Tabelle14[ActionType],,0))</f>
        <v>FinalAccept</v>
      </c>
      <c r="J169">
        <v>0.74099999999999999</v>
      </c>
      <c r="K169">
        <v>0.28670000000000001</v>
      </c>
      <c r="L169">
        <v>1.0277000000000001</v>
      </c>
      <c r="M169">
        <v>0.45429999999999998</v>
      </c>
      <c r="N169">
        <v>671</v>
      </c>
      <c r="O169">
        <v>5311</v>
      </c>
      <c r="P169">
        <v>12</v>
      </c>
      <c r="Q169" s="3" t="s">
        <v>5669</v>
      </c>
    </row>
    <row r="170" ht="15" customHeight="1">
      <c r="A170" t="e">
        <f t="shared" ca="1" si="590"/>
        <v>#VALUE!</v>
      </c>
      <c r="B170" t="e">
        <f t="array" ref="B170" ca="1">_xlfn.XLOOKUP(Tabelle14[[#This Row],[ExperimentID]]&amp;Tabelle14[[#This Row],[NegotiationID]]&amp;Tabelle14[[#This Row],[MessageID]],ALL_IN_ONE[ExperimentID]&amp;ALL_IN_ONE[NegotiationID]&amp;ALL_IN_ONE[MessageID],ALL_IN_ONE[Gesamt_ID],,0)</f>
        <v>#VALUE!</v>
      </c>
      <c r="C170">
        <v>39311</v>
      </c>
      <c r="D170" t="s">
        <v>5518</v>
      </c>
      <c r="E170">
        <v>44919</v>
      </c>
      <c r="F170">
        <v>39294</v>
      </c>
      <c r="G170">
        <v>39299</v>
      </c>
      <c r="H170" t="s">
        <v>31</v>
      </c>
      <c r="I170" t="str">
        <f t="array" ref="I170">IFERROR(_xlfn.XLOOKUP(Tabelle14[[#This Row],[NegotiationID]]&amp;"FinalAccept",Tabelle14[NegotiationID]&amp;Tabelle14[ActionType],Tabelle14[ActionType],,0),_xlfn.XLOOKUP(Tabelle14[[#This Row],[NegotiationID]]&amp;"FinalReject",Tabelle14[NegotiationID]&amp;Tabelle14[ActionType],Tabelle14[ActionType],,0))</f>
        <v>FinalAccept</v>
      </c>
      <c r="J170">
        <v>0.59670000000000001</v>
      </c>
      <c r="K170">
        <v>0.4335</v>
      </c>
      <c r="L170">
        <v>1.0302</v>
      </c>
      <c r="M170">
        <v>0.16320000000000001</v>
      </c>
      <c r="N170">
        <v>913</v>
      </c>
      <c r="O170">
        <v>5311</v>
      </c>
      <c r="P170">
        <v>12</v>
      </c>
      <c r="Q170" s="3" t="s">
        <v>5670</v>
      </c>
    </row>
    <row r="171" ht="15" customHeight="1">
      <c r="A171" t="e">
        <f t="shared" ca="1" si="590"/>
        <v>#VALUE!</v>
      </c>
      <c r="B171" t="e">
        <f t="array" ref="B171" ca="1">_xlfn.XLOOKUP(Tabelle14[[#This Row],[ExperimentID]]&amp;Tabelle14[[#This Row],[NegotiationID]]&amp;Tabelle14[[#This Row],[MessageID]],ALL_IN_ONE[ExperimentID]&amp;ALL_IN_ONE[NegotiationID]&amp;ALL_IN_ONE[MessageID],ALL_IN_ONE[Gesamt_ID],,0)</f>
        <v>#VALUE!</v>
      </c>
      <c r="C171">
        <v>39311</v>
      </c>
      <c r="D171" t="s">
        <v>5518</v>
      </c>
      <c r="E171">
        <v>45448</v>
      </c>
      <c r="F171">
        <v>39299</v>
      </c>
      <c r="G171">
        <v>39294</v>
      </c>
      <c r="H171" t="s">
        <v>31</v>
      </c>
      <c r="I171" t="str">
        <f t="array" ref="I171">IFERROR(_xlfn.XLOOKUP(Tabelle14[[#This Row],[NegotiationID]]&amp;"FinalAccept",Tabelle14[NegotiationID]&amp;Tabelle14[ActionType],Tabelle14[ActionType],,0),_xlfn.XLOOKUP(Tabelle14[[#This Row],[NegotiationID]]&amp;"FinalReject",Tabelle14[NegotiationID]&amp;Tabelle14[ActionType],Tabelle14[ActionType],,0))</f>
        <v>FinalAccept</v>
      </c>
      <c r="J171">
        <v>0.67600000000000005</v>
      </c>
      <c r="K171">
        <v>0.3508</v>
      </c>
      <c r="L171">
        <v>1.0267999999999999</v>
      </c>
      <c r="M171">
        <v>0.32519999999999999</v>
      </c>
      <c r="N171">
        <v>457</v>
      </c>
      <c r="O171">
        <v>5311</v>
      </c>
      <c r="P171">
        <v>12</v>
      </c>
      <c r="Q171" s="3" t="s">
        <v>5671</v>
      </c>
    </row>
    <row r="172" ht="15" customHeight="1">
      <c r="A172" t="e">
        <f t="shared" ca="1" si="590"/>
        <v>#VALUE!</v>
      </c>
      <c r="B172" t="e">
        <f t="array" ref="B172" ca="1">_xlfn.XLOOKUP(Tabelle14[[#This Row],[ExperimentID]]&amp;Tabelle14[[#This Row],[NegotiationID]]&amp;Tabelle14[[#This Row],[MessageID]],ALL_IN_ONE[ExperimentID]&amp;ALL_IN_ONE[NegotiationID]&amp;ALL_IN_ONE[MessageID],ALL_IN_ONE[Gesamt_ID],,0)</f>
        <v>#VALUE!</v>
      </c>
      <c r="C172">
        <v>39311</v>
      </c>
      <c r="D172" t="s">
        <v>5518</v>
      </c>
      <c r="E172">
        <v>47259</v>
      </c>
      <c r="F172">
        <v>39294</v>
      </c>
      <c r="G172">
        <v>39299</v>
      </c>
      <c r="H172" t="s">
        <v>31</v>
      </c>
      <c r="I172" t="str">
        <f t="array" ref="I172">IFERROR(_xlfn.XLOOKUP(Tabelle14[[#This Row],[NegotiationID]]&amp;"FinalAccept",Tabelle14[NegotiationID]&amp;Tabelle14[ActionType],Tabelle14[ActionType],,0),_xlfn.XLOOKUP(Tabelle14[[#This Row],[NegotiationID]]&amp;"FinalReject",Tabelle14[NegotiationID]&amp;Tabelle14[ActionType],Tabelle14[ActionType],,0))</f>
        <v>FinalAccept</v>
      </c>
      <c r="J172">
        <v>0.56499999999999995</v>
      </c>
      <c r="K172">
        <v>0.44750000000000001</v>
      </c>
      <c r="L172">
        <v>1.0125</v>
      </c>
      <c r="M172">
        <v>0.11749999999999999</v>
      </c>
      <c r="N172">
        <v>408</v>
      </c>
      <c r="O172">
        <v>5311</v>
      </c>
      <c r="P172">
        <v>12</v>
      </c>
      <c r="Q172" s="3" t="s">
        <v>5672</v>
      </c>
    </row>
    <row r="173" ht="15" customHeight="1">
      <c r="A173" t="e">
        <f t="shared" ca="1" si="590"/>
        <v>#VALUE!</v>
      </c>
      <c r="B173" t="e">
        <f t="array" ref="B173" ca="1">_xlfn.XLOOKUP(Tabelle14[[#This Row],[ExperimentID]]&amp;Tabelle14[[#This Row],[NegotiationID]]&amp;Tabelle14[[#This Row],[MessageID]],ALL_IN_ONE[ExperimentID]&amp;ALL_IN_ONE[NegotiationID]&amp;ALL_IN_ONE[MessageID],ALL_IN_ONE[Gesamt_ID],,0)</f>
        <v>#VALUE!</v>
      </c>
      <c r="C173">
        <v>39311</v>
      </c>
      <c r="D173" t="s">
        <v>5518</v>
      </c>
      <c r="E173">
        <v>47641</v>
      </c>
      <c r="F173">
        <v>39299</v>
      </c>
      <c r="G173">
        <v>39294</v>
      </c>
      <c r="H173" t="s">
        <v>31</v>
      </c>
      <c r="I173" t="str">
        <f t="array" ref="I173">IFERROR(_xlfn.XLOOKUP(Tabelle14[[#This Row],[NegotiationID]]&amp;"FinalAccept",Tabelle14[NegotiationID]&amp;Tabelle14[ActionType],Tabelle14[ActionType],,0),_xlfn.XLOOKUP(Tabelle14[[#This Row],[NegotiationID]]&amp;"FinalReject",Tabelle14[NegotiationID]&amp;Tabelle14[ActionType],Tabelle14[ActionType],,0))</f>
        <v>FinalAccept</v>
      </c>
      <c r="J173">
        <v>0.496</v>
      </c>
      <c r="K173">
        <v>0.50080000000000002</v>
      </c>
      <c r="L173">
        <v>0.99680000000000002</v>
      </c>
      <c r="M173">
        <v>0.0047999999999999996</v>
      </c>
      <c r="N173">
        <v>177</v>
      </c>
      <c r="O173">
        <v>5311</v>
      </c>
      <c r="P173">
        <v>12</v>
      </c>
      <c r="Q173" s="3" t="s">
        <v>5673</v>
      </c>
    </row>
    <row r="174" ht="15" customHeight="1">
      <c r="A174" t="e">
        <f t="shared" ca="1" si="590"/>
        <v>#VALUE!</v>
      </c>
      <c r="B174" t="e">
        <f t="array" ref="B174" ca="1">_xlfn.XLOOKUP(Tabelle14[[#This Row],[ExperimentID]]&amp;Tabelle14[[#This Row],[NegotiationID]]&amp;Tabelle14[[#This Row],[MessageID]],ALL_IN_ONE[ExperimentID]&amp;ALL_IN_ONE[NegotiationID]&amp;ALL_IN_ONE[MessageID],ALL_IN_ONE[Gesamt_ID],,0)</f>
        <v>#VALUE!</v>
      </c>
      <c r="C174">
        <v>39311</v>
      </c>
      <c r="D174" t="s">
        <v>5518</v>
      </c>
      <c r="E174">
        <v>48692</v>
      </c>
      <c r="F174">
        <v>39294</v>
      </c>
      <c r="G174">
        <v>39299</v>
      </c>
      <c r="H174" t="s">
        <v>31</v>
      </c>
      <c r="I174" t="str">
        <f t="array" ref="I174">IFERROR(_xlfn.XLOOKUP(Tabelle14[[#This Row],[NegotiationID]]&amp;"FinalAccept",Tabelle14[NegotiationID]&amp;Tabelle14[ActionType],Tabelle14[ActionType],,0),_xlfn.XLOOKUP(Tabelle14[[#This Row],[NegotiationID]]&amp;"FinalReject",Tabelle14[NegotiationID]&amp;Tabelle14[ActionType],Tabelle14[ActionType],,0))</f>
        <v>FinalAccept</v>
      </c>
      <c r="J174">
        <v>0.58579999999999999</v>
      </c>
      <c r="K174">
        <v>0.436</v>
      </c>
      <c r="L174">
        <v>1.0218</v>
      </c>
      <c r="M174">
        <v>0.14979999999999999</v>
      </c>
      <c r="N174">
        <v>173</v>
      </c>
      <c r="O174">
        <v>5311</v>
      </c>
      <c r="P174">
        <v>12</v>
      </c>
      <c r="Q174" s="3" t="s">
        <v>5674</v>
      </c>
    </row>
    <row r="175" ht="15" customHeight="1">
      <c r="A175" t="e">
        <f t="shared" ca="1" si="590"/>
        <v>#VALUE!</v>
      </c>
      <c r="B175" t="e">
        <f t="array" ref="B175" ca="1">_xlfn.XLOOKUP(Tabelle14[[#This Row],[ExperimentID]]&amp;Tabelle14[[#This Row],[NegotiationID]]&amp;Tabelle14[[#This Row],[MessageID]],ALL_IN_ONE[ExperimentID]&amp;ALL_IN_ONE[NegotiationID]&amp;ALL_IN_ONE[MessageID],ALL_IN_ONE[Gesamt_ID],,0)</f>
        <v>#VALUE!</v>
      </c>
      <c r="C175">
        <v>39311</v>
      </c>
      <c r="D175" t="s">
        <v>5518</v>
      </c>
      <c r="E175">
        <v>48699</v>
      </c>
      <c r="F175">
        <v>39299</v>
      </c>
      <c r="G175">
        <v>39294</v>
      </c>
      <c r="H175" t="s">
        <v>31</v>
      </c>
      <c r="I175" t="str">
        <f t="array" ref="I175">IFERROR(_xlfn.XLOOKUP(Tabelle14[[#This Row],[NegotiationID]]&amp;"FinalAccept",Tabelle14[NegotiationID]&amp;Tabelle14[ActionType],Tabelle14[ActionType],,0),_xlfn.XLOOKUP(Tabelle14[[#This Row],[NegotiationID]]&amp;"FinalReject",Tabelle14[NegotiationID]&amp;Tabelle14[ActionType],Tabelle14[ActionType],,0))</f>
        <v>FinalAccept</v>
      </c>
      <c r="J175">
        <v>0.51600000000000001</v>
      </c>
      <c r="K175">
        <v>0.56920000000000004</v>
      </c>
      <c r="L175">
        <v>1.0851999999999999</v>
      </c>
      <c r="M175">
        <v>0.053199999999999997</v>
      </c>
      <c r="N175">
        <v>55</v>
      </c>
      <c r="O175">
        <v>5311</v>
      </c>
      <c r="P175">
        <v>12</v>
      </c>
      <c r="Q175" s="3" t="s">
        <v>5675</v>
      </c>
    </row>
    <row r="176" ht="15" customHeight="1">
      <c r="A176" t="e">
        <f t="shared" ca="1" si="590"/>
        <v>#VALUE!</v>
      </c>
      <c r="B176" t="e">
        <f t="array" ref="B176" ca="1">_xlfn.XLOOKUP(Tabelle14[[#This Row],[ExperimentID]]&amp;Tabelle14[[#This Row],[NegotiationID]]&amp;Tabelle14[[#This Row],[MessageID]],ALL_IN_ONE[ExperimentID]&amp;ALL_IN_ONE[NegotiationID]&amp;ALL_IN_ONE[MessageID],ALL_IN_ONE[Gesamt_ID],,0)</f>
        <v>#VALUE!</v>
      </c>
      <c r="C176">
        <v>39311</v>
      </c>
      <c r="D176" t="s">
        <v>5518</v>
      </c>
      <c r="E176">
        <v>48866</v>
      </c>
      <c r="F176">
        <v>39294</v>
      </c>
      <c r="G176">
        <v>39299</v>
      </c>
      <c r="H176" t="s">
        <v>20</v>
      </c>
      <c r="I176" t="str">
        <f t="array" ref="I176">IFERROR(_xlfn.XLOOKUP(Tabelle14[[#This Row],[NegotiationID]]&amp;"FinalAccept",Tabelle14[NegotiationID]&amp;Tabelle14[ActionType],Tabelle14[ActionType],,0),_xlfn.XLOOKUP(Tabelle14[[#This Row],[NegotiationID]]&amp;"FinalReject",Tabelle14[NegotiationID]&amp;Tabelle14[ActionType],Tabelle14[ActionType],,0))</f>
        <v>FinalAccept</v>
      </c>
      <c r="J176">
        <v>0.56920000000000004</v>
      </c>
      <c r="K176">
        <v>0.51600000000000001</v>
      </c>
      <c r="L176">
        <v>1.0851999999999999</v>
      </c>
      <c r="M176">
        <v>0.053199999999999997</v>
      </c>
      <c r="N176">
        <v>29</v>
      </c>
      <c r="O176">
        <v>5311</v>
      </c>
      <c r="P176">
        <v>12</v>
      </c>
      <c r="Q176" s="3" t="s">
        <v>5676</v>
      </c>
    </row>
    <row r="177" ht="14.5" hidden="1">
      <c r="A177" t="e">
        <f t="shared" ca="1" si="590"/>
        <v>#VALUE!</v>
      </c>
      <c r="B177" t="e">
        <f t="array" ref="B177" ca="1">_xlfn.XLOOKUP(Tabelle14[[#This Row],[ExperimentID]]&amp;Tabelle14[[#This Row],[NegotiationID]]&amp;Tabelle14[[#This Row],[MessageID]],ALL_IN_ONE[ExperimentID]&amp;ALL_IN_ONE[NegotiationID]&amp;ALL_IN_ONE[MessageID],ALL_IN_ONE[Gesamt_ID],,0)</f>
        <v>#VALUE!</v>
      </c>
      <c r="C177">
        <v>39343</v>
      </c>
      <c r="D177" t="s">
        <v>5518</v>
      </c>
      <c r="E177">
        <v>39344</v>
      </c>
      <c r="H177" t="s">
        <v>6019</v>
      </c>
      <c r="I177" t="str">
        <f t="array" ref="I177">IFERROR(_xlfn.XLOOKUP(Tabelle14[[#This Row],[NegotiationID]]&amp;"FinalAccept",Tabelle14[NegotiationID]&amp;Tabelle14[ActionType],Tabelle14[ActionType],,0),_xlfn.XLOOKUP(Tabelle14[[#This Row],[NegotiationID]]&amp;"FinalReject",Tabelle14[NegotiationID]&amp;Tabelle14[ActionType],Tabelle14[ActionType],,0))</f>
        <v>FinalReject</v>
      </c>
      <c r="L177" t="s">
        <v>6797</v>
      </c>
      <c r="M177" t="s">
        <v>6797</v>
      </c>
      <c r="N177">
        <v>21</v>
      </c>
      <c r="O177">
        <v>3181</v>
      </c>
      <c r="P177">
        <v>9</v>
      </c>
    </row>
    <row r="178" ht="15" customHeight="1">
      <c r="A178" t="e">
        <f t="shared" ca="1" si="590"/>
        <v>#VALUE!</v>
      </c>
      <c r="B178" t="e">
        <f t="array" ref="B178" ca="1">_xlfn.XLOOKUP(Tabelle14[[#This Row],[ExperimentID]]&amp;Tabelle14[[#This Row],[NegotiationID]]&amp;Tabelle14[[#This Row],[MessageID]],ALL_IN_ONE[ExperimentID]&amp;ALL_IN_ONE[NegotiationID]&amp;ALL_IN_ONE[MessageID],ALL_IN_ONE[Gesamt_ID],,0)</f>
        <v>#VALUE!</v>
      </c>
      <c r="C178">
        <v>39343</v>
      </c>
      <c r="D178" t="s">
        <v>5518</v>
      </c>
      <c r="E178">
        <v>42092</v>
      </c>
      <c r="F178">
        <v>39326</v>
      </c>
      <c r="G178">
        <v>39331</v>
      </c>
      <c r="H178" t="s">
        <v>19</v>
      </c>
      <c r="I178" t="str">
        <f t="array" ref="I178">IFERROR(_xlfn.XLOOKUP(Tabelle14[[#This Row],[NegotiationID]]&amp;"FinalAccept",Tabelle14[NegotiationID]&amp;Tabelle14[ActionType],Tabelle14[ActionType],,0),_xlfn.XLOOKUP(Tabelle14[[#This Row],[NegotiationID]]&amp;"FinalReject",Tabelle14[NegotiationID]&amp;Tabelle14[ActionType],Tabelle14[ActionType],,0))</f>
        <v>FinalReject</v>
      </c>
      <c r="J178">
        <v>1</v>
      </c>
      <c r="K178">
        <v>0</v>
      </c>
      <c r="L178">
        <v>1</v>
      </c>
      <c r="M178">
        <v>1</v>
      </c>
      <c r="N178">
        <v>438</v>
      </c>
      <c r="O178">
        <v>3181</v>
      </c>
      <c r="P178">
        <v>9</v>
      </c>
      <c r="Q178" s="3" t="s">
        <v>5677</v>
      </c>
    </row>
    <row r="179" ht="15" customHeight="1">
      <c r="A179" t="e">
        <f t="shared" ca="1" si="590"/>
        <v>#VALUE!</v>
      </c>
      <c r="B179" t="e">
        <f t="array" ref="B179" ca="1">_xlfn.XLOOKUP(Tabelle14[[#This Row],[ExperimentID]]&amp;Tabelle14[[#This Row],[NegotiationID]]&amp;Tabelle14[[#This Row],[MessageID]],ALL_IN_ONE[ExperimentID]&amp;ALL_IN_ONE[NegotiationID]&amp;ALL_IN_ONE[MessageID],ALL_IN_ONE[Gesamt_ID],,0)</f>
        <v>#VALUE!</v>
      </c>
      <c r="C179">
        <v>39343</v>
      </c>
      <c r="D179" t="s">
        <v>5518</v>
      </c>
      <c r="E179">
        <v>42970</v>
      </c>
      <c r="F179">
        <v>39331</v>
      </c>
      <c r="G179">
        <v>39326</v>
      </c>
      <c r="H179" t="s">
        <v>31</v>
      </c>
      <c r="I179" t="str">
        <f t="array" ref="I179">IFERROR(_xlfn.XLOOKUP(Tabelle14[[#This Row],[NegotiationID]]&amp;"FinalAccept",Tabelle14[NegotiationID]&amp;Tabelle14[ActionType],Tabelle14[ActionType],,0),_xlfn.XLOOKUP(Tabelle14[[#This Row],[NegotiationID]]&amp;"FinalReject",Tabelle14[NegotiationID]&amp;Tabelle14[ActionType],Tabelle14[ActionType],,0))</f>
        <v>FinalReject</v>
      </c>
      <c r="J179">
        <v>0.75600000000000001</v>
      </c>
      <c r="K179">
        <v>0.2442</v>
      </c>
      <c r="L179">
        <v>1.0002</v>
      </c>
      <c r="M179">
        <v>0.51180000000000003</v>
      </c>
      <c r="N179">
        <v>604</v>
      </c>
      <c r="O179">
        <v>3181</v>
      </c>
      <c r="P179">
        <v>9</v>
      </c>
      <c r="Q179" s="3" t="s">
        <v>5678</v>
      </c>
    </row>
    <row r="180" ht="15" customHeight="1">
      <c r="A180" t="e">
        <f t="shared" ca="1" si="590"/>
        <v>#VALUE!</v>
      </c>
      <c r="B180" t="e">
        <f t="array" ref="B180" ca="1">_xlfn.XLOOKUP(Tabelle14[[#This Row],[ExperimentID]]&amp;Tabelle14[[#This Row],[NegotiationID]]&amp;Tabelle14[[#This Row],[MessageID]],ALL_IN_ONE[ExperimentID]&amp;ALL_IN_ONE[NegotiationID]&amp;ALL_IN_ONE[MessageID],ALL_IN_ONE[Gesamt_ID],,0)</f>
        <v>#VALUE!</v>
      </c>
      <c r="C180">
        <v>39343</v>
      </c>
      <c r="D180" t="s">
        <v>5518</v>
      </c>
      <c r="E180">
        <v>43319</v>
      </c>
      <c r="F180">
        <v>39326</v>
      </c>
      <c r="G180">
        <v>39331</v>
      </c>
      <c r="H180" t="s">
        <v>31</v>
      </c>
      <c r="I180" t="str">
        <f t="array" ref="I180">IFERROR(_xlfn.XLOOKUP(Tabelle14[[#This Row],[NegotiationID]]&amp;"FinalAccept",Tabelle14[NegotiationID]&amp;Tabelle14[ActionType],Tabelle14[ActionType],,0),_xlfn.XLOOKUP(Tabelle14[[#This Row],[NegotiationID]]&amp;"FinalReject",Tabelle14[NegotiationID]&amp;Tabelle14[ActionType],Tabelle14[ActionType],,0))</f>
        <v>FinalReject</v>
      </c>
      <c r="J180">
        <v>0.7167</v>
      </c>
      <c r="K180">
        <v>0.40849999999999997</v>
      </c>
      <c r="L180">
        <v>1.1252</v>
      </c>
      <c r="M180">
        <v>0.30819999999999997</v>
      </c>
      <c r="N180">
        <v>321</v>
      </c>
      <c r="O180">
        <v>3181</v>
      </c>
      <c r="P180">
        <v>9</v>
      </c>
      <c r="Q180" s="3" t="s">
        <v>5679</v>
      </c>
    </row>
    <row r="181" ht="15" customHeight="1">
      <c r="A181" t="e">
        <f t="shared" ca="1" si="590"/>
        <v>#VALUE!</v>
      </c>
      <c r="B181" t="e">
        <f t="array" ref="B181" ca="1">_xlfn.XLOOKUP(Tabelle14[[#This Row],[ExperimentID]]&amp;Tabelle14[[#This Row],[NegotiationID]]&amp;Tabelle14[[#This Row],[MessageID]],ALL_IN_ONE[ExperimentID]&amp;ALL_IN_ONE[NegotiationID]&amp;ALL_IN_ONE[MessageID],ALL_IN_ONE[Gesamt_ID],,0)</f>
        <v>#VALUE!</v>
      </c>
      <c r="C181">
        <v>39343</v>
      </c>
      <c r="D181" t="s">
        <v>5518</v>
      </c>
      <c r="E181">
        <v>44156</v>
      </c>
      <c r="F181">
        <v>39331</v>
      </c>
      <c r="G181">
        <v>39326</v>
      </c>
      <c r="H181" t="s">
        <v>31</v>
      </c>
      <c r="I181" t="str">
        <f t="array" ref="I181">IFERROR(_xlfn.XLOOKUP(Tabelle14[[#This Row],[NegotiationID]]&amp;"FinalAccept",Tabelle14[NegotiationID]&amp;Tabelle14[ActionType],Tabelle14[ActionType],,0),_xlfn.XLOOKUP(Tabelle14[[#This Row],[NegotiationID]]&amp;"FinalReject",Tabelle14[NegotiationID]&amp;Tabelle14[ActionType],Tabelle14[ActionType],,0))</f>
        <v>FinalReject</v>
      </c>
      <c r="J181">
        <v>0.67100000000000004</v>
      </c>
      <c r="K181">
        <v>0.30669999999999997</v>
      </c>
      <c r="L181">
        <v>0.97770000000000001</v>
      </c>
      <c r="M181">
        <v>0.36430000000000001</v>
      </c>
      <c r="N181">
        <v>497</v>
      </c>
      <c r="O181">
        <v>3181</v>
      </c>
      <c r="P181">
        <v>9</v>
      </c>
      <c r="Q181" s="3" t="s">
        <v>5680</v>
      </c>
    </row>
    <row r="182" ht="15" customHeight="1">
      <c r="A182" t="e">
        <f t="shared" ca="1" si="590"/>
        <v>#VALUE!</v>
      </c>
      <c r="B182" t="e">
        <f t="array" ref="B182" ca="1">_xlfn.XLOOKUP(Tabelle14[[#This Row],[ExperimentID]]&amp;Tabelle14[[#This Row],[NegotiationID]]&amp;Tabelle14[[#This Row],[MessageID]],ALL_IN_ONE[ExperimentID]&amp;ALL_IN_ONE[NegotiationID]&amp;ALL_IN_ONE[MessageID],ALL_IN_ONE[Gesamt_ID],,0)</f>
        <v>#VALUE!</v>
      </c>
      <c r="C182">
        <v>39343</v>
      </c>
      <c r="D182" t="s">
        <v>5518</v>
      </c>
      <c r="E182">
        <v>44911</v>
      </c>
      <c r="F182">
        <v>39326</v>
      </c>
      <c r="G182">
        <v>39331</v>
      </c>
      <c r="H182" t="s">
        <v>31</v>
      </c>
      <c r="I182" t="str">
        <f t="array" ref="I182">IFERROR(_xlfn.XLOOKUP(Tabelle14[[#This Row],[NegotiationID]]&amp;"FinalAccept",Tabelle14[NegotiationID]&amp;Tabelle14[ActionType],Tabelle14[ActionType],,0),_xlfn.XLOOKUP(Tabelle14[[#This Row],[NegotiationID]]&amp;"FinalReject",Tabelle14[NegotiationID]&amp;Tabelle14[ActionType],Tabelle14[ActionType],,0))</f>
        <v>FinalReject</v>
      </c>
      <c r="J182">
        <v>0.6633</v>
      </c>
      <c r="K182">
        <v>0.44850000000000001</v>
      </c>
      <c r="L182">
        <v>1.1117999999999999</v>
      </c>
      <c r="M182">
        <v>0.21479999999999999</v>
      </c>
      <c r="N182">
        <v>337</v>
      </c>
      <c r="O182">
        <v>3181</v>
      </c>
      <c r="P182">
        <v>9</v>
      </c>
      <c r="Q182" s="3" t="s">
        <v>5681</v>
      </c>
    </row>
    <row r="183" ht="15" customHeight="1">
      <c r="A183" t="e">
        <f t="shared" ca="1" si="590"/>
        <v>#VALUE!</v>
      </c>
      <c r="B183" t="e">
        <f t="array" ref="B183" ca="1">_xlfn.XLOOKUP(Tabelle14[[#This Row],[ExperimentID]]&amp;Tabelle14[[#This Row],[NegotiationID]]&amp;Tabelle14[[#This Row],[MessageID]],ALL_IN_ONE[ExperimentID]&amp;ALL_IN_ONE[NegotiationID]&amp;ALL_IN_ONE[MessageID],ALL_IN_ONE[Gesamt_ID],,0)</f>
        <v>#VALUE!</v>
      </c>
      <c r="C183">
        <v>39343</v>
      </c>
      <c r="D183" t="s">
        <v>5518</v>
      </c>
      <c r="E183">
        <v>46059</v>
      </c>
      <c r="F183">
        <v>39331</v>
      </c>
      <c r="G183">
        <v>39326</v>
      </c>
      <c r="H183" t="s">
        <v>31</v>
      </c>
      <c r="I183" t="str">
        <f t="array" ref="I183">IFERROR(_xlfn.XLOOKUP(Tabelle14[[#This Row],[NegotiationID]]&amp;"FinalAccept",Tabelle14[NegotiationID]&amp;Tabelle14[ActionType],Tabelle14[ActionType],,0),_xlfn.XLOOKUP(Tabelle14[[#This Row],[NegotiationID]]&amp;"FinalReject",Tabelle14[NegotiationID]&amp;Tabelle14[ActionType],Tabelle14[ActionType],,0))</f>
        <v>FinalReject</v>
      </c>
      <c r="J183">
        <v>0.63349999999999995</v>
      </c>
      <c r="K183">
        <v>0.34920000000000001</v>
      </c>
      <c r="L183">
        <v>0.98270000000000002</v>
      </c>
      <c r="M183">
        <v>0.2843</v>
      </c>
      <c r="N183">
        <v>457</v>
      </c>
      <c r="O183">
        <v>3181</v>
      </c>
      <c r="P183">
        <v>9</v>
      </c>
      <c r="Q183" s="3" t="s">
        <v>5682</v>
      </c>
    </row>
    <row r="184" ht="15" customHeight="1">
      <c r="A184" t="e">
        <f t="shared" ca="1" si="590"/>
        <v>#VALUE!</v>
      </c>
      <c r="B184" t="e">
        <f t="array" ref="B184" ca="1">_xlfn.XLOOKUP(Tabelle14[[#This Row],[ExperimentID]]&amp;Tabelle14[[#This Row],[NegotiationID]]&amp;Tabelle14[[#This Row],[MessageID]],ALL_IN_ONE[ExperimentID]&amp;ALL_IN_ONE[NegotiationID]&amp;ALL_IN_ONE[MessageID],ALL_IN_ONE[Gesamt_ID],,0)</f>
        <v>#VALUE!</v>
      </c>
      <c r="C184">
        <v>39343</v>
      </c>
      <c r="D184" t="s">
        <v>5518</v>
      </c>
      <c r="E184">
        <v>47139</v>
      </c>
      <c r="F184">
        <v>39326</v>
      </c>
      <c r="G184">
        <v>39331</v>
      </c>
      <c r="H184" t="s">
        <v>31</v>
      </c>
      <c r="I184" t="str">
        <f t="array" ref="I184">IFERROR(_xlfn.XLOOKUP(Tabelle14[[#This Row],[NegotiationID]]&amp;"FinalAccept",Tabelle14[NegotiationID]&amp;Tabelle14[ActionType],Tabelle14[ActionType],,0),_xlfn.XLOOKUP(Tabelle14[[#This Row],[NegotiationID]]&amp;"FinalReject",Tabelle14[NegotiationID]&amp;Tabelle14[ActionType],Tabelle14[ActionType],,0))</f>
        <v>FinalReject</v>
      </c>
      <c r="J184">
        <v>0.57830000000000004</v>
      </c>
      <c r="K184">
        <v>0.47099999999999997</v>
      </c>
      <c r="L184">
        <v>1.0492999999999999</v>
      </c>
      <c r="M184">
        <v>0.10730000000000001</v>
      </c>
      <c r="N184">
        <v>306</v>
      </c>
      <c r="O184">
        <v>3181</v>
      </c>
      <c r="P184">
        <v>9</v>
      </c>
      <c r="Q184" s="3" t="s">
        <v>5683</v>
      </c>
    </row>
    <row r="185" ht="15" customHeight="1">
      <c r="A185" t="e">
        <f t="shared" ca="1" si="590"/>
        <v>#VALUE!</v>
      </c>
      <c r="B185" t="e">
        <f t="array" ref="B185" ca="1">_xlfn.XLOOKUP(Tabelle14[[#This Row],[ExperimentID]]&amp;Tabelle14[[#This Row],[NegotiationID]]&amp;Tabelle14[[#This Row],[MessageID]],ALL_IN_ONE[ExperimentID]&amp;ALL_IN_ONE[NegotiationID]&amp;ALL_IN_ONE[MessageID],ALL_IN_ONE[Gesamt_ID],,0)</f>
        <v>#VALUE!</v>
      </c>
      <c r="C185">
        <v>39343</v>
      </c>
      <c r="D185" t="s">
        <v>5518</v>
      </c>
      <c r="E185">
        <v>48762</v>
      </c>
      <c r="F185">
        <v>39331</v>
      </c>
      <c r="G185">
        <v>39326</v>
      </c>
      <c r="H185" t="s">
        <v>40</v>
      </c>
      <c r="I185" t="str">
        <f t="array" ref="I185">IFERROR(_xlfn.XLOOKUP(Tabelle14[[#This Row],[NegotiationID]]&amp;"FinalAccept",Tabelle14[NegotiationID]&amp;Tabelle14[ActionType],Tabelle14[ActionType],,0),_xlfn.XLOOKUP(Tabelle14[[#This Row],[NegotiationID]]&amp;"FinalReject",Tabelle14[NegotiationID]&amp;Tabelle14[ActionType],Tabelle14[ActionType],,0))</f>
        <v>FinalReject</v>
      </c>
      <c r="J185">
        <v>0.47099999999999997</v>
      </c>
      <c r="K185">
        <v>0.57830000000000004</v>
      </c>
      <c r="L185">
        <v>1.0492999999999999</v>
      </c>
      <c r="M185">
        <v>0.10730000000000001</v>
      </c>
      <c r="N185">
        <v>200</v>
      </c>
      <c r="O185">
        <v>3181</v>
      </c>
      <c r="P185">
        <v>9</v>
      </c>
      <c r="Q185" s="3" t="s">
        <v>5684</v>
      </c>
    </row>
    <row r="186" ht="14.5" hidden="1">
      <c r="A186" t="e">
        <f t="shared" ca="1" si="590"/>
        <v>#VALUE!</v>
      </c>
      <c r="B186" t="e">
        <f t="array" ref="B186" ca="1">_xlfn.XLOOKUP(Tabelle14[[#This Row],[ExperimentID]]&amp;Tabelle14[[#This Row],[NegotiationID]]&amp;Tabelle14[[#This Row],[MessageID]],ALL_IN_ONE[ExperimentID]&amp;ALL_IN_ONE[NegotiationID]&amp;ALL_IN_ONE[MessageID],ALL_IN_ONE[Gesamt_ID],,0)</f>
        <v>#VALUE!</v>
      </c>
      <c r="C186">
        <v>39375</v>
      </c>
      <c r="D186" t="s">
        <v>5518</v>
      </c>
      <c r="E186">
        <v>39376</v>
      </c>
      <c r="H186" t="s">
        <v>6019</v>
      </c>
      <c r="I186" t="str">
        <f t="array" ref="I186">IFERROR(_xlfn.XLOOKUP(Tabelle14[[#This Row],[NegotiationID]]&amp;"FinalAccept",Tabelle14[NegotiationID]&amp;Tabelle14[ActionType],Tabelle14[ActionType],,0),_xlfn.XLOOKUP(Tabelle14[[#This Row],[NegotiationID]]&amp;"FinalReject",Tabelle14[NegotiationID]&amp;Tabelle14[ActionType],Tabelle14[ActionType],,0))</f>
        <v>FinalAccept</v>
      </c>
      <c r="L186" t="s">
        <v>6797</v>
      </c>
      <c r="M186" t="s">
        <v>6797</v>
      </c>
      <c r="N186">
        <v>21</v>
      </c>
      <c r="O186">
        <v>3001</v>
      </c>
      <c r="P186">
        <v>10</v>
      </c>
    </row>
    <row r="187" ht="15" customHeight="1">
      <c r="A187" t="e">
        <f t="shared" ca="1" si="590"/>
        <v>#VALUE!</v>
      </c>
      <c r="B187" t="e">
        <f t="array" ref="B187" ca="1">_xlfn.XLOOKUP(Tabelle14[[#This Row],[ExperimentID]]&amp;Tabelle14[[#This Row],[NegotiationID]]&amp;Tabelle14[[#This Row],[MessageID]],ALL_IN_ONE[ExperimentID]&amp;ALL_IN_ONE[NegotiationID]&amp;ALL_IN_ONE[MessageID],ALL_IN_ONE[Gesamt_ID],,0)</f>
        <v>#VALUE!</v>
      </c>
      <c r="C187">
        <v>39375</v>
      </c>
      <c r="D187" t="s">
        <v>5518</v>
      </c>
      <c r="E187">
        <v>42113</v>
      </c>
      <c r="F187">
        <v>39358</v>
      </c>
      <c r="G187">
        <v>39363</v>
      </c>
      <c r="H187" t="s">
        <v>19</v>
      </c>
      <c r="I187" t="str">
        <f t="array" ref="I187">IFERROR(_xlfn.XLOOKUP(Tabelle14[[#This Row],[NegotiationID]]&amp;"FinalAccept",Tabelle14[NegotiationID]&amp;Tabelle14[ActionType],Tabelle14[ActionType],,0),_xlfn.XLOOKUP(Tabelle14[[#This Row],[NegotiationID]]&amp;"FinalReject",Tabelle14[NegotiationID]&amp;Tabelle14[ActionType],Tabelle14[ActionType],,0))</f>
        <v>FinalAccept</v>
      </c>
      <c r="J187">
        <v>0.95330000000000004</v>
      </c>
      <c r="K187">
        <v>0.082500000000000004</v>
      </c>
      <c r="L187">
        <v>1.0358000000000001</v>
      </c>
      <c r="M187">
        <v>0.87080000000000002</v>
      </c>
      <c r="N187">
        <v>536</v>
      </c>
      <c r="O187">
        <v>3001</v>
      </c>
      <c r="P187">
        <v>10</v>
      </c>
      <c r="Q187" s="3" t="s">
        <v>5685</v>
      </c>
    </row>
    <row r="188" ht="15" customHeight="1">
      <c r="A188" t="e">
        <f t="shared" ca="1" si="590"/>
        <v>#VALUE!</v>
      </c>
      <c r="B188" t="e">
        <f t="array" ref="B188" ca="1">_xlfn.XLOOKUP(Tabelle14[[#This Row],[ExperimentID]]&amp;Tabelle14[[#This Row],[NegotiationID]]&amp;Tabelle14[[#This Row],[MessageID]],ALL_IN_ONE[ExperimentID]&amp;ALL_IN_ONE[NegotiationID]&amp;ALL_IN_ONE[MessageID],ALL_IN_ONE[Gesamt_ID],,0)</f>
        <v>#VALUE!</v>
      </c>
      <c r="C188">
        <v>39375</v>
      </c>
      <c r="D188" t="s">
        <v>5518</v>
      </c>
      <c r="E188">
        <v>42954</v>
      </c>
      <c r="F188">
        <v>39363</v>
      </c>
      <c r="G188">
        <v>39358</v>
      </c>
      <c r="H188" t="s">
        <v>31</v>
      </c>
      <c r="I188" t="str">
        <f t="array" ref="I188">IFERROR(_xlfn.XLOOKUP(Tabelle14[[#This Row],[NegotiationID]]&amp;"FinalAccept",Tabelle14[NegotiationID]&amp;Tabelle14[ActionType],Tabelle14[ActionType],,0),_xlfn.XLOOKUP(Tabelle14[[#This Row],[NegotiationID]]&amp;"FinalReject",Tabelle14[NegotiationID]&amp;Tabelle14[ActionType],Tabelle14[ActionType],,0))</f>
        <v>FinalAccept</v>
      </c>
      <c r="J188">
        <v>0.875</v>
      </c>
      <c r="K188">
        <v>0.040000000000000001</v>
      </c>
      <c r="L188">
        <v>0.91500000000000004</v>
      </c>
      <c r="M188">
        <v>0.83499999999999996</v>
      </c>
      <c r="N188">
        <v>420</v>
      </c>
      <c r="O188">
        <v>3001</v>
      </c>
      <c r="P188">
        <v>10</v>
      </c>
      <c r="Q188" s="3" t="s">
        <v>5686</v>
      </c>
    </row>
    <row r="189" ht="15" customHeight="1">
      <c r="A189" t="e">
        <f t="shared" ca="1" si="590"/>
        <v>#VALUE!</v>
      </c>
      <c r="B189" t="e">
        <f t="array" ref="B189" ca="1">_xlfn.XLOOKUP(Tabelle14[[#This Row],[ExperimentID]]&amp;Tabelle14[[#This Row],[NegotiationID]]&amp;Tabelle14[[#This Row],[MessageID]],ALL_IN_ONE[ExperimentID]&amp;ALL_IN_ONE[NegotiationID]&amp;ALL_IN_ONE[MessageID],ALL_IN_ONE[Gesamt_ID],,0)</f>
        <v>#VALUE!</v>
      </c>
      <c r="C189">
        <v>39375</v>
      </c>
      <c r="D189" t="s">
        <v>5518</v>
      </c>
      <c r="E189">
        <v>43237</v>
      </c>
      <c r="F189">
        <v>39358</v>
      </c>
      <c r="G189">
        <v>39363</v>
      </c>
      <c r="H189" t="s">
        <v>31</v>
      </c>
      <c r="I189" t="str">
        <f t="array" ref="I189">IFERROR(_xlfn.XLOOKUP(Tabelle14[[#This Row],[NegotiationID]]&amp;"FinalAccept",Tabelle14[NegotiationID]&amp;Tabelle14[ActionType],Tabelle14[ActionType],,0),_xlfn.XLOOKUP(Tabelle14[[#This Row],[NegotiationID]]&amp;"FinalReject",Tabelle14[NegotiationID]&amp;Tabelle14[ActionType],Tabelle14[ActionType],,0))</f>
        <v>FinalAccept</v>
      </c>
      <c r="J189">
        <v>0.72829999999999995</v>
      </c>
      <c r="K189">
        <v>0.29099999999999998</v>
      </c>
      <c r="L189">
        <v>1.0193000000000001</v>
      </c>
      <c r="M189">
        <v>0.43730000000000002</v>
      </c>
      <c r="N189">
        <v>461</v>
      </c>
      <c r="O189">
        <v>3001</v>
      </c>
      <c r="P189">
        <v>10</v>
      </c>
      <c r="Q189" s="3" t="s">
        <v>5687</v>
      </c>
    </row>
    <row r="190" ht="15" customHeight="1">
      <c r="A190" t="e">
        <f t="shared" ca="1" si="590"/>
        <v>#VALUE!</v>
      </c>
      <c r="B190" t="e">
        <f t="array" ref="B190" ca="1">_xlfn.XLOOKUP(Tabelle14[[#This Row],[ExperimentID]]&amp;Tabelle14[[#This Row],[NegotiationID]]&amp;Tabelle14[[#This Row],[MessageID]],ALL_IN_ONE[ExperimentID]&amp;ALL_IN_ONE[NegotiationID]&amp;ALL_IN_ONE[MessageID],ALL_IN_ONE[Gesamt_ID],,0)</f>
        <v>#VALUE!</v>
      </c>
      <c r="C190">
        <v>39375</v>
      </c>
      <c r="D190" t="s">
        <v>5518</v>
      </c>
      <c r="E190">
        <v>43940</v>
      </c>
      <c r="F190">
        <v>39363</v>
      </c>
      <c r="G190">
        <v>39358</v>
      </c>
      <c r="H190" t="s">
        <v>31</v>
      </c>
      <c r="I190" t="str">
        <f t="array" ref="I190">IFERROR(_xlfn.XLOOKUP(Tabelle14[[#This Row],[NegotiationID]]&amp;"FinalAccept",Tabelle14[NegotiationID]&amp;Tabelle14[ActionType],Tabelle14[ActionType],,0),_xlfn.XLOOKUP(Tabelle14[[#This Row],[NegotiationID]]&amp;"FinalReject",Tabelle14[NegotiationID]&amp;Tabelle14[ActionType],Tabelle14[ActionType],,0))</f>
        <v>FinalAccept</v>
      </c>
      <c r="J190">
        <v>0.73850000000000005</v>
      </c>
      <c r="K190">
        <v>0.26000000000000001</v>
      </c>
      <c r="L190">
        <v>0.99850000000000005</v>
      </c>
      <c r="M190">
        <v>0.47849999999999998</v>
      </c>
      <c r="N190">
        <v>372</v>
      </c>
      <c r="O190">
        <v>3001</v>
      </c>
      <c r="P190">
        <v>10</v>
      </c>
      <c r="Q190" s="3" t="s">
        <v>5688</v>
      </c>
    </row>
    <row r="191" ht="15" customHeight="1">
      <c r="A191" t="e">
        <f t="shared" ca="1" si="590"/>
        <v>#VALUE!</v>
      </c>
      <c r="B191" t="e">
        <f t="array" ref="B191" ca="1">_xlfn.XLOOKUP(Tabelle14[[#This Row],[ExperimentID]]&amp;Tabelle14[[#This Row],[NegotiationID]]&amp;Tabelle14[[#This Row],[MessageID]],ALL_IN_ONE[ExperimentID]&amp;ALL_IN_ONE[NegotiationID]&amp;ALL_IN_ONE[MessageID],ALL_IN_ONE[Gesamt_ID],,0)</f>
        <v>#VALUE!</v>
      </c>
      <c r="C191">
        <v>39375</v>
      </c>
      <c r="D191" t="s">
        <v>5518</v>
      </c>
      <c r="E191">
        <v>44311</v>
      </c>
      <c r="F191">
        <v>39358</v>
      </c>
      <c r="G191">
        <v>39363</v>
      </c>
      <c r="H191" t="s">
        <v>31</v>
      </c>
      <c r="I191" t="str">
        <f t="array" ref="I191">IFERROR(_xlfn.XLOOKUP(Tabelle14[[#This Row],[NegotiationID]]&amp;"FinalAccept",Tabelle14[NegotiationID]&amp;Tabelle14[ActionType],Tabelle14[ActionType],,0),_xlfn.XLOOKUP(Tabelle14[[#This Row],[NegotiationID]]&amp;"FinalReject",Tabelle14[NegotiationID]&amp;Tabelle14[ActionType],Tabelle14[ActionType],,0))</f>
        <v>FinalAccept</v>
      </c>
      <c r="J191">
        <v>0.68579999999999997</v>
      </c>
      <c r="K191">
        <v>0.3135</v>
      </c>
      <c r="L191">
        <v>0.99929999999999997</v>
      </c>
      <c r="M191">
        <v>0.37230000000000002</v>
      </c>
      <c r="N191">
        <v>450</v>
      </c>
      <c r="O191">
        <v>3001</v>
      </c>
      <c r="P191">
        <v>10</v>
      </c>
      <c r="Q191" s="3" t="s">
        <v>5689</v>
      </c>
    </row>
    <row r="192" ht="15" customHeight="1">
      <c r="A192" t="e">
        <f t="shared" ca="1" si="590"/>
        <v>#VALUE!</v>
      </c>
      <c r="B192" t="e">
        <f t="array" ref="B192" ca="1">_xlfn.XLOOKUP(Tabelle14[[#This Row],[ExperimentID]]&amp;Tabelle14[[#This Row],[NegotiationID]]&amp;Tabelle14[[#This Row],[MessageID]],ALL_IN_ONE[ExperimentID]&amp;ALL_IN_ONE[NegotiationID]&amp;ALL_IN_ONE[MessageID],ALL_IN_ONE[Gesamt_ID],,0)</f>
        <v>#VALUE!</v>
      </c>
      <c r="C192">
        <v>39375</v>
      </c>
      <c r="D192" t="s">
        <v>5518</v>
      </c>
      <c r="E192">
        <v>44764</v>
      </c>
      <c r="F192">
        <v>39363</v>
      </c>
      <c r="G192">
        <v>39358</v>
      </c>
      <c r="H192" t="s">
        <v>31</v>
      </c>
      <c r="I192" t="str">
        <f t="array" ref="I192">IFERROR(_xlfn.XLOOKUP(Tabelle14[[#This Row],[NegotiationID]]&amp;"FinalAccept",Tabelle14[NegotiationID]&amp;Tabelle14[ActionType],Tabelle14[ActionType],,0),_xlfn.XLOOKUP(Tabelle14[[#This Row],[NegotiationID]]&amp;"FinalReject",Tabelle14[NegotiationID]&amp;Tabelle14[ActionType],Tabelle14[ActionType],,0))</f>
        <v>FinalAccept</v>
      </c>
      <c r="J192">
        <v>0.57099999999999995</v>
      </c>
      <c r="K192">
        <v>0.44</v>
      </c>
      <c r="L192">
        <v>1.0109999999999999</v>
      </c>
      <c r="M192">
        <v>0.13100000000000001</v>
      </c>
      <c r="N192">
        <v>218</v>
      </c>
      <c r="O192">
        <v>3001</v>
      </c>
      <c r="P192">
        <v>10</v>
      </c>
      <c r="Q192" s="3" t="s">
        <v>5690</v>
      </c>
    </row>
    <row r="193" ht="15" customHeight="1">
      <c r="A193" t="e">
        <f t="shared" ca="1" si="590"/>
        <v>#VALUE!</v>
      </c>
      <c r="B193" t="e">
        <f t="array" ref="B193" ca="1">_xlfn.XLOOKUP(Tabelle14[[#This Row],[ExperimentID]]&amp;Tabelle14[[#This Row],[NegotiationID]]&amp;Tabelle14[[#This Row],[MessageID]],ALL_IN_ONE[ExperimentID]&amp;ALL_IN_ONE[NegotiationID]&amp;ALL_IN_ONE[MessageID],ALL_IN_ONE[Gesamt_ID],,0)</f>
        <v>#VALUE!</v>
      </c>
      <c r="C193">
        <v>39375</v>
      </c>
      <c r="D193" t="s">
        <v>5518</v>
      </c>
      <c r="E193">
        <v>45094</v>
      </c>
      <c r="F193">
        <v>39358</v>
      </c>
      <c r="G193">
        <v>39363</v>
      </c>
      <c r="H193" t="s">
        <v>31</v>
      </c>
      <c r="I193" t="str">
        <f t="array" ref="I193">IFERROR(_xlfn.XLOOKUP(Tabelle14[[#This Row],[NegotiationID]]&amp;"FinalAccept",Tabelle14[NegotiationID]&amp;Tabelle14[ActionType],Tabelle14[ActionType],,0),_xlfn.XLOOKUP(Tabelle14[[#This Row],[NegotiationID]]&amp;"FinalReject",Tabelle14[NegotiationID]&amp;Tabelle14[ActionType],Tabelle14[ActionType],,0))</f>
        <v>FinalAccept</v>
      </c>
      <c r="J193">
        <v>0.53580000000000005</v>
      </c>
      <c r="K193">
        <v>0.49349999999999999</v>
      </c>
      <c r="L193">
        <v>1.0293000000000001</v>
      </c>
      <c r="M193">
        <v>0.042299999999999997</v>
      </c>
      <c r="N193">
        <v>217</v>
      </c>
      <c r="O193">
        <v>3001</v>
      </c>
      <c r="P193">
        <v>10</v>
      </c>
      <c r="Q193" s="3" t="s">
        <v>5691</v>
      </c>
    </row>
    <row r="194" ht="15" customHeight="1">
      <c r="A194" t="e">
        <f t="shared" ref="A194:A257" ca="1" si="591">MID(CELL("Dateiname",$A$1),FIND("]",CELL("Dateiname",$A$1))+1,31)</f>
        <v>#VALUE!</v>
      </c>
      <c r="B194" t="e">
        <f t="array" ref="B194" ca="1">_xlfn.XLOOKUP(Tabelle14[[#This Row],[ExperimentID]]&amp;Tabelle14[[#This Row],[NegotiationID]]&amp;Tabelle14[[#This Row],[MessageID]],ALL_IN_ONE[ExperimentID]&amp;ALL_IN_ONE[NegotiationID]&amp;ALL_IN_ONE[MessageID],ALL_IN_ONE[Gesamt_ID],,0)</f>
        <v>#VALUE!</v>
      </c>
      <c r="C194">
        <v>39375</v>
      </c>
      <c r="D194" t="s">
        <v>5518</v>
      </c>
      <c r="E194">
        <v>45393</v>
      </c>
      <c r="F194">
        <v>39363</v>
      </c>
      <c r="G194">
        <v>39358</v>
      </c>
      <c r="H194" t="s">
        <v>31</v>
      </c>
      <c r="I194" t="str">
        <f t="array" ref="I194">IFERROR(_xlfn.XLOOKUP(Tabelle14[[#This Row],[NegotiationID]]&amp;"FinalAccept",Tabelle14[NegotiationID]&amp;Tabelle14[ActionType],Tabelle14[ActionType],,0),_xlfn.XLOOKUP(Tabelle14[[#This Row],[NegotiationID]]&amp;"FinalReject",Tabelle14[NegotiationID]&amp;Tabelle14[ActionType],Tabelle14[ActionType],,0))</f>
        <v>FinalAccept</v>
      </c>
      <c r="J194">
        <v>0.55600000000000005</v>
      </c>
      <c r="K194">
        <v>0.51580000000000004</v>
      </c>
      <c r="L194">
        <v>1.0718000000000001</v>
      </c>
      <c r="M194">
        <v>0.0402</v>
      </c>
      <c r="N194">
        <v>41</v>
      </c>
      <c r="O194">
        <v>3001</v>
      </c>
      <c r="P194">
        <v>10</v>
      </c>
      <c r="Q194" s="3" t="s">
        <v>5692</v>
      </c>
    </row>
    <row r="195" ht="15" customHeight="1">
      <c r="A195" t="e">
        <f t="shared" ca="1" si="591"/>
        <v>#VALUE!</v>
      </c>
      <c r="B195" t="e">
        <f t="array" ref="B195" ca="1">_xlfn.XLOOKUP(Tabelle14[[#This Row],[ExperimentID]]&amp;Tabelle14[[#This Row],[NegotiationID]]&amp;Tabelle14[[#This Row],[MessageID]],ALL_IN_ONE[ExperimentID]&amp;ALL_IN_ONE[NegotiationID]&amp;ALL_IN_ONE[MessageID],ALL_IN_ONE[Gesamt_ID],,0)</f>
        <v>#VALUE!</v>
      </c>
      <c r="C195">
        <v>39375</v>
      </c>
      <c r="D195" t="s">
        <v>5518</v>
      </c>
      <c r="E195">
        <v>46271</v>
      </c>
      <c r="F195">
        <v>39358</v>
      </c>
      <c r="G195">
        <v>39363</v>
      </c>
      <c r="H195" t="s">
        <v>20</v>
      </c>
      <c r="I195" t="str">
        <f t="array" ref="I195">IFERROR(_xlfn.XLOOKUP(Tabelle14[[#This Row],[NegotiationID]]&amp;"FinalAccept",Tabelle14[NegotiationID]&amp;Tabelle14[ActionType],Tabelle14[ActionType],,0),_xlfn.XLOOKUP(Tabelle14[[#This Row],[NegotiationID]]&amp;"FinalReject",Tabelle14[NegotiationID]&amp;Tabelle14[ActionType],Tabelle14[ActionType],,0))</f>
        <v>FinalAccept</v>
      </c>
      <c r="J195">
        <v>0.51580000000000004</v>
      </c>
      <c r="K195">
        <v>0.55600000000000005</v>
      </c>
      <c r="L195">
        <v>1.0718000000000001</v>
      </c>
      <c r="M195">
        <v>0.0402</v>
      </c>
      <c r="N195">
        <v>265</v>
      </c>
      <c r="O195">
        <v>3001</v>
      </c>
      <c r="P195">
        <v>10</v>
      </c>
      <c r="Q195" s="3" t="s">
        <v>5693</v>
      </c>
    </row>
    <row r="196" ht="14.5" hidden="1">
      <c r="A196" t="e">
        <f t="shared" ca="1" si="591"/>
        <v>#VALUE!</v>
      </c>
      <c r="B196" t="e">
        <f t="array" ref="B196" ca="1">_xlfn.XLOOKUP(Tabelle14[[#This Row],[ExperimentID]]&amp;Tabelle14[[#This Row],[NegotiationID]]&amp;Tabelle14[[#This Row],[MessageID]],ALL_IN_ONE[ExperimentID]&amp;ALL_IN_ONE[NegotiationID]&amp;ALL_IN_ONE[MessageID],ALL_IN_ONE[Gesamt_ID],,0)</f>
        <v>#VALUE!</v>
      </c>
      <c r="C196">
        <v>39407</v>
      </c>
      <c r="D196" t="s">
        <v>5518</v>
      </c>
      <c r="E196">
        <v>39408</v>
      </c>
      <c r="H196" t="s">
        <v>6019</v>
      </c>
      <c r="I196" t="e">
        <f t="array" ref="I196">IFERROR(_xlfn.XLOOKUP(Tabelle14[[#This Row],[NegotiationID]]&amp;"FinalAccept",Tabelle14[NegotiationID]&amp;Tabelle14[ActionType],Tabelle14[ActionType],,0),_xlfn.XLOOKUP(Tabelle14[[#This Row],[NegotiationID]]&amp;"FinalReject",Tabelle14[NegotiationID]&amp;Tabelle14[ActionType],Tabelle14[ActionType],,0))</f>
        <v>#N/A</v>
      </c>
      <c r="L196" t="s">
        <v>6797</v>
      </c>
      <c r="M196" t="s">
        <v>6797</v>
      </c>
      <c r="N196">
        <v>21</v>
      </c>
      <c r="O196">
        <v>1899</v>
      </c>
      <c r="P196">
        <v>8</v>
      </c>
    </row>
    <row r="197" ht="15" hidden="1" customHeight="1">
      <c r="A197" t="e">
        <f t="shared" ca="1" si="591"/>
        <v>#VALUE!</v>
      </c>
      <c r="B197" t="e">
        <f t="array" ref="B197" ca="1">_xlfn.XLOOKUP(Tabelle14[[#This Row],[ExperimentID]]&amp;Tabelle14[[#This Row],[NegotiationID]]&amp;Tabelle14[[#This Row],[MessageID]],ALL_IN_ONE[ExperimentID]&amp;ALL_IN_ONE[NegotiationID]&amp;ALL_IN_ONE[MessageID],ALL_IN_ONE[Gesamt_ID],,0)</f>
        <v>#VALUE!</v>
      </c>
      <c r="C197">
        <v>39407</v>
      </c>
      <c r="D197" t="s">
        <v>5518</v>
      </c>
      <c r="E197">
        <v>42734</v>
      </c>
      <c r="F197">
        <v>39390</v>
      </c>
      <c r="G197">
        <v>39395</v>
      </c>
      <c r="H197" t="s">
        <v>19</v>
      </c>
      <c r="I197" t="e">
        <f t="array" ref="I197">IFERROR(_xlfn.XLOOKUP(Tabelle14[[#This Row],[NegotiationID]]&amp;"FinalAccept",Tabelle14[NegotiationID]&amp;Tabelle14[ActionType],Tabelle14[ActionType],,0),_xlfn.XLOOKUP(Tabelle14[[#This Row],[NegotiationID]]&amp;"FinalReject",Tabelle14[NegotiationID]&amp;Tabelle14[ActionType],Tabelle14[ActionType],,0))</f>
        <v>#N/A</v>
      </c>
      <c r="J197">
        <v>0.76170000000000004</v>
      </c>
      <c r="K197">
        <v>0.3135</v>
      </c>
      <c r="L197">
        <v>1.0751999999999999</v>
      </c>
      <c r="M197">
        <v>0.44819999999999999</v>
      </c>
      <c r="N197">
        <v>87</v>
      </c>
      <c r="O197">
        <v>1899</v>
      </c>
      <c r="P197">
        <v>8</v>
      </c>
      <c r="Q197" t="s">
        <v>6802</v>
      </c>
    </row>
    <row r="198" ht="15" hidden="1" customHeight="1">
      <c r="A198" t="e">
        <f t="shared" ca="1" si="591"/>
        <v>#VALUE!</v>
      </c>
      <c r="B198" t="e">
        <f t="array" ref="B198" ca="1">_xlfn.XLOOKUP(Tabelle14[[#This Row],[ExperimentID]]&amp;Tabelle14[[#This Row],[NegotiationID]]&amp;Tabelle14[[#This Row],[MessageID]],ALL_IN_ONE[ExperimentID]&amp;ALL_IN_ONE[NegotiationID]&amp;ALL_IN_ONE[MessageID],ALL_IN_ONE[Gesamt_ID],,0)</f>
        <v>#VALUE!</v>
      </c>
      <c r="C198">
        <v>39407</v>
      </c>
      <c r="D198" t="s">
        <v>5518</v>
      </c>
      <c r="E198">
        <v>43668</v>
      </c>
      <c r="F198">
        <v>39395</v>
      </c>
      <c r="G198">
        <v>39390</v>
      </c>
      <c r="H198" t="s">
        <v>31</v>
      </c>
      <c r="I198" t="e">
        <f t="array" ref="I198">IFERROR(_xlfn.XLOOKUP(Tabelle14[[#This Row],[NegotiationID]]&amp;"FinalAccept",Tabelle14[NegotiationID]&amp;Tabelle14[ActionType],Tabelle14[ActionType],,0),_xlfn.XLOOKUP(Tabelle14[[#This Row],[NegotiationID]]&amp;"FinalReject",Tabelle14[NegotiationID]&amp;Tabelle14[ActionType],Tabelle14[ActionType],,0))</f>
        <v>#N/A</v>
      </c>
      <c r="J198">
        <v>0.875</v>
      </c>
      <c r="K198">
        <v>0.040000000000000001</v>
      </c>
      <c r="L198">
        <v>0.91500000000000004</v>
      </c>
      <c r="M198">
        <v>0.83499999999999996</v>
      </c>
      <c r="N198">
        <v>94</v>
      </c>
      <c r="O198">
        <v>1899</v>
      </c>
      <c r="P198">
        <v>8</v>
      </c>
      <c r="Q198" s="3" t="s">
        <v>6803</v>
      </c>
    </row>
    <row r="199" ht="15" hidden="1" customHeight="1">
      <c r="A199" t="e">
        <f t="shared" ca="1" si="591"/>
        <v>#VALUE!</v>
      </c>
      <c r="B199" t="e">
        <f t="array" ref="B199" ca="1">_xlfn.XLOOKUP(Tabelle14[[#This Row],[ExperimentID]]&amp;Tabelle14[[#This Row],[NegotiationID]]&amp;Tabelle14[[#This Row],[MessageID]],ALL_IN_ONE[ExperimentID]&amp;ALL_IN_ONE[NegotiationID]&amp;ALL_IN_ONE[MessageID],ALL_IN_ONE[Gesamt_ID],,0)</f>
        <v>#VALUE!</v>
      </c>
      <c r="C199">
        <v>39407</v>
      </c>
      <c r="D199" t="s">
        <v>5518</v>
      </c>
      <c r="E199">
        <v>44289</v>
      </c>
      <c r="F199">
        <v>39390</v>
      </c>
      <c r="G199">
        <v>39395</v>
      </c>
      <c r="H199" t="s">
        <v>31</v>
      </c>
      <c r="I199" t="e">
        <f t="array" ref="I199">IFERROR(_xlfn.XLOOKUP(Tabelle14[[#This Row],[NegotiationID]]&amp;"FinalAccept",Tabelle14[NegotiationID]&amp;Tabelle14[ActionType],Tabelle14[ActionType],,0),_xlfn.XLOOKUP(Tabelle14[[#This Row],[NegotiationID]]&amp;"FinalReject",Tabelle14[NegotiationID]&amp;Tabelle14[ActionType],Tabelle14[ActionType],,0))</f>
        <v>#N/A</v>
      </c>
      <c r="J199">
        <v>0.76170000000000004</v>
      </c>
      <c r="K199">
        <v>0.3135</v>
      </c>
      <c r="L199">
        <v>1.0751999999999999</v>
      </c>
      <c r="M199">
        <v>0.44819999999999999</v>
      </c>
      <c r="N199">
        <v>378</v>
      </c>
      <c r="O199">
        <v>1899</v>
      </c>
      <c r="P199">
        <v>8</v>
      </c>
      <c r="Q199" s="3" t="s">
        <v>6804</v>
      </c>
    </row>
    <row r="200" ht="15" hidden="1" customHeight="1">
      <c r="A200" t="e">
        <f t="shared" ca="1" si="591"/>
        <v>#VALUE!</v>
      </c>
      <c r="B200" t="e">
        <f t="array" ref="B200" ca="1">_xlfn.XLOOKUP(Tabelle14[[#This Row],[ExperimentID]]&amp;Tabelle14[[#This Row],[NegotiationID]]&amp;Tabelle14[[#This Row],[MessageID]],ALL_IN_ONE[ExperimentID]&amp;ALL_IN_ONE[NegotiationID]&amp;ALL_IN_ONE[MessageID],ALL_IN_ONE[Gesamt_ID],,0)</f>
        <v>#VALUE!</v>
      </c>
      <c r="C200">
        <v>39407</v>
      </c>
      <c r="D200" t="s">
        <v>5518</v>
      </c>
      <c r="E200">
        <v>45321</v>
      </c>
      <c r="F200">
        <v>39395</v>
      </c>
      <c r="G200">
        <v>39390</v>
      </c>
      <c r="H200" t="s">
        <v>31</v>
      </c>
      <c r="I200" t="e">
        <f t="array" ref="I200">IFERROR(_xlfn.XLOOKUP(Tabelle14[[#This Row],[NegotiationID]]&amp;"FinalAccept",Tabelle14[NegotiationID]&amp;Tabelle14[ActionType],Tabelle14[ActionType],,0),_xlfn.XLOOKUP(Tabelle14[[#This Row],[NegotiationID]]&amp;"FinalReject",Tabelle14[NegotiationID]&amp;Tabelle14[ActionType],Tabelle14[ActionType],,0))</f>
        <v>#N/A</v>
      </c>
      <c r="J200">
        <v>0.69099999999999995</v>
      </c>
      <c r="K200">
        <v>0.28000000000000003</v>
      </c>
      <c r="L200">
        <v>0.97099999999999997</v>
      </c>
      <c r="M200">
        <v>0.41099999999999998</v>
      </c>
      <c r="N200">
        <v>351</v>
      </c>
      <c r="O200">
        <v>1899</v>
      </c>
      <c r="P200">
        <v>8</v>
      </c>
      <c r="Q200" s="3" t="s">
        <v>6805</v>
      </c>
    </row>
    <row r="201" ht="15" hidden="1" customHeight="1">
      <c r="A201" t="e">
        <f t="shared" ca="1" si="591"/>
        <v>#VALUE!</v>
      </c>
      <c r="B201" t="e">
        <f t="array" ref="B201" ca="1">_xlfn.XLOOKUP(Tabelle14[[#This Row],[ExperimentID]]&amp;Tabelle14[[#This Row],[NegotiationID]]&amp;Tabelle14[[#This Row],[MessageID]],ALL_IN_ONE[ExperimentID]&amp;ALL_IN_ONE[NegotiationID]&amp;ALL_IN_ONE[MessageID],ALL_IN_ONE[Gesamt_ID],,0)</f>
        <v>#VALUE!</v>
      </c>
      <c r="C201">
        <v>39407</v>
      </c>
      <c r="D201" t="s">
        <v>5518</v>
      </c>
      <c r="E201">
        <v>46263</v>
      </c>
      <c r="F201">
        <v>39390</v>
      </c>
      <c r="G201">
        <v>39395</v>
      </c>
      <c r="H201" t="s">
        <v>31</v>
      </c>
      <c r="I201" t="e">
        <f t="array" ref="I201">IFERROR(_xlfn.XLOOKUP(Tabelle14[[#This Row],[NegotiationID]]&amp;"FinalAccept",Tabelle14[NegotiationID]&amp;Tabelle14[ActionType],Tabelle14[ActionType],,0),_xlfn.XLOOKUP(Tabelle14[[#This Row],[NegotiationID]]&amp;"FinalReject",Tabelle14[NegotiationID]&amp;Tabelle14[ActionType],Tabelle14[ActionType],,0))</f>
        <v>#N/A</v>
      </c>
      <c r="J201">
        <v>0.59999999999999998</v>
      </c>
      <c r="K201">
        <v>0.45100000000000001</v>
      </c>
      <c r="L201">
        <v>1.0509999999999999</v>
      </c>
      <c r="M201">
        <v>0.14899999999999999</v>
      </c>
      <c r="N201">
        <v>280</v>
      </c>
      <c r="O201">
        <v>1899</v>
      </c>
      <c r="P201">
        <v>8</v>
      </c>
      <c r="Q201" s="3" t="s">
        <v>6806</v>
      </c>
    </row>
    <row r="202" ht="15" hidden="1" customHeight="1">
      <c r="A202" t="e">
        <f t="shared" ca="1" si="591"/>
        <v>#VALUE!</v>
      </c>
      <c r="B202" t="e">
        <f t="array" ref="B202" ca="1">_xlfn.XLOOKUP(Tabelle14[[#This Row],[ExperimentID]]&amp;Tabelle14[[#This Row],[NegotiationID]]&amp;Tabelle14[[#This Row],[MessageID]],ALL_IN_ONE[ExperimentID]&amp;ALL_IN_ONE[NegotiationID]&amp;ALL_IN_ONE[MessageID],ALL_IN_ONE[Gesamt_ID],,0)</f>
        <v>#VALUE!</v>
      </c>
      <c r="C202">
        <v>39407</v>
      </c>
      <c r="D202" t="s">
        <v>5518</v>
      </c>
      <c r="E202">
        <v>47568</v>
      </c>
      <c r="F202">
        <v>39395</v>
      </c>
      <c r="G202">
        <v>39390</v>
      </c>
      <c r="H202" t="s">
        <v>31</v>
      </c>
      <c r="I202" t="e">
        <f t="array" ref="I202">IFERROR(_xlfn.XLOOKUP(Tabelle14[[#This Row],[NegotiationID]]&amp;"FinalAccept",Tabelle14[NegotiationID]&amp;Tabelle14[ActionType],Tabelle14[ActionType],,0),_xlfn.XLOOKUP(Tabelle14[[#This Row],[NegotiationID]]&amp;"FinalReject",Tabelle14[NegotiationID]&amp;Tabelle14[ActionType],Tabelle14[ActionType],,0))</f>
        <v>#N/A</v>
      </c>
      <c r="J202">
        <v>0.59099999999999997</v>
      </c>
      <c r="K202">
        <v>0.41830000000000001</v>
      </c>
      <c r="L202">
        <v>1.0093000000000001</v>
      </c>
      <c r="M202">
        <v>0.17269999999999999</v>
      </c>
      <c r="N202">
        <v>280</v>
      </c>
      <c r="O202">
        <v>1899</v>
      </c>
      <c r="P202">
        <v>8</v>
      </c>
      <c r="Q202" s="3" t="s">
        <v>6807</v>
      </c>
    </row>
    <row r="203" ht="15" hidden="1" customHeight="1">
      <c r="A203" t="e">
        <f t="shared" ca="1" si="591"/>
        <v>#VALUE!</v>
      </c>
      <c r="B203" t="e">
        <f t="array" ref="B203" ca="1">_xlfn.XLOOKUP(Tabelle14[[#This Row],[ExperimentID]]&amp;Tabelle14[[#This Row],[NegotiationID]]&amp;Tabelle14[[#This Row],[MessageID]],ALL_IN_ONE[ExperimentID]&amp;ALL_IN_ONE[NegotiationID]&amp;ALL_IN_ONE[MessageID],ALL_IN_ONE[Gesamt_ID],,0)</f>
        <v>#VALUE!</v>
      </c>
      <c r="C203">
        <v>39407</v>
      </c>
      <c r="D203" t="s">
        <v>5518</v>
      </c>
      <c r="E203">
        <v>48971</v>
      </c>
      <c r="F203">
        <v>39390</v>
      </c>
      <c r="G203">
        <v>39395</v>
      </c>
      <c r="H203" t="s">
        <v>31</v>
      </c>
      <c r="I203" t="e">
        <f t="array" ref="I203">IFERROR(_xlfn.XLOOKUP(Tabelle14[[#This Row],[NegotiationID]]&amp;"FinalAccept",Tabelle14[NegotiationID]&amp;Tabelle14[ActionType],Tabelle14[ActionType],,0),_xlfn.XLOOKUP(Tabelle14[[#This Row],[NegotiationID]]&amp;"FinalReject",Tabelle14[NegotiationID]&amp;Tabelle14[ActionType],Tabelle14[ActionType],,0))</f>
        <v>#N/A</v>
      </c>
      <c r="J203">
        <v>0.52500000000000002</v>
      </c>
      <c r="K203">
        <v>0.51100000000000001</v>
      </c>
      <c r="L203">
        <v>1.036</v>
      </c>
      <c r="M203">
        <v>0.014</v>
      </c>
      <c r="N203">
        <v>408</v>
      </c>
      <c r="O203">
        <v>1899</v>
      </c>
      <c r="P203">
        <v>8</v>
      </c>
      <c r="Q203" s="3" t="s">
        <v>6808</v>
      </c>
    </row>
    <row r="204" ht="14.5" hidden="1">
      <c r="A204" t="e">
        <f t="shared" ca="1" si="591"/>
        <v>#VALUE!</v>
      </c>
      <c r="B204" t="e">
        <f t="array" ref="B204" ca="1">_xlfn.XLOOKUP(Tabelle14[[#This Row],[ExperimentID]]&amp;Tabelle14[[#This Row],[NegotiationID]]&amp;Tabelle14[[#This Row],[MessageID]],ALL_IN_ONE[ExperimentID]&amp;ALL_IN_ONE[NegotiationID]&amp;ALL_IN_ONE[MessageID],ALL_IN_ONE[Gesamt_ID],,0)</f>
        <v>#VALUE!</v>
      </c>
      <c r="C204">
        <v>39439</v>
      </c>
      <c r="D204" t="s">
        <v>5518</v>
      </c>
      <c r="E204">
        <v>39440</v>
      </c>
      <c r="H204" t="s">
        <v>6019</v>
      </c>
      <c r="I204" t="str">
        <f t="array" ref="I204">IFERROR(_xlfn.XLOOKUP(Tabelle14[[#This Row],[NegotiationID]]&amp;"FinalAccept",Tabelle14[NegotiationID]&amp;Tabelle14[ActionType],Tabelle14[ActionType],,0),_xlfn.XLOOKUP(Tabelle14[[#This Row],[NegotiationID]]&amp;"FinalReject",Tabelle14[NegotiationID]&amp;Tabelle14[ActionType],Tabelle14[ActionType],,0))</f>
        <v>FinalAccept</v>
      </c>
      <c r="L204" t="s">
        <v>6797</v>
      </c>
      <c r="M204" t="s">
        <v>6797</v>
      </c>
      <c r="N204">
        <v>21</v>
      </c>
      <c r="O204">
        <v>2397</v>
      </c>
      <c r="P204">
        <v>8</v>
      </c>
    </row>
    <row r="205" ht="15" customHeight="1">
      <c r="A205" t="e">
        <f t="shared" ca="1" si="591"/>
        <v>#VALUE!</v>
      </c>
      <c r="B205" t="e">
        <f t="array" ref="B205" ca="1">_xlfn.XLOOKUP(Tabelle14[[#This Row],[ExperimentID]]&amp;Tabelle14[[#This Row],[NegotiationID]]&amp;Tabelle14[[#This Row],[MessageID]],ALL_IN_ONE[ExperimentID]&amp;ALL_IN_ONE[NegotiationID]&amp;ALL_IN_ONE[MessageID],ALL_IN_ONE[Gesamt_ID],,0)</f>
        <v>#VALUE!</v>
      </c>
      <c r="C205">
        <v>39439</v>
      </c>
      <c r="D205" t="s">
        <v>5518</v>
      </c>
      <c r="E205">
        <v>42243</v>
      </c>
      <c r="F205">
        <v>39422</v>
      </c>
      <c r="G205">
        <v>39427</v>
      </c>
      <c r="H205" t="s">
        <v>19</v>
      </c>
      <c r="I205" t="str">
        <f t="array" ref="I205">IFERROR(_xlfn.XLOOKUP(Tabelle14[[#This Row],[NegotiationID]]&amp;"FinalAccept",Tabelle14[NegotiationID]&amp;Tabelle14[ActionType],Tabelle14[ActionType],,0),_xlfn.XLOOKUP(Tabelle14[[#This Row],[NegotiationID]]&amp;"FinalReject",Tabelle14[NegotiationID]&amp;Tabelle14[ActionType],Tabelle14[ActionType],,0))</f>
        <v>FinalAccept</v>
      </c>
      <c r="J205">
        <v>0.84670000000000001</v>
      </c>
      <c r="K205">
        <v>0.16250000000000001</v>
      </c>
      <c r="L205">
        <v>1.0092000000000001</v>
      </c>
      <c r="M205">
        <v>0.68420000000000003</v>
      </c>
      <c r="N205">
        <v>261</v>
      </c>
      <c r="O205">
        <v>2397</v>
      </c>
      <c r="P205">
        <v>8</v>
      </c>
      <c r="Q205" s="3" t="s">
        <v>5694</v>
      </c>
    </row>
    <row r="206" ht="15" customHeight="1">
      <c r="A206" t="e">
        <f t="shared" ca="1" si="591"/>
        <v>#VALUE!</v>
      </c>
      <c r="B206" t="e">
        <f t="array" ref="B206" ca="1">_xlfn.XLOOKUP(Tabelle14[[#This Row],[ExperimentID]]&amp;Tabelle14[[#This Row],[NegotiationID]]&amp;Tabelle14[[#This Row],[MessageID]],ALL_IN_ONE[ExperimentID]&amp;ALL_IN_ONE[NegotiationID]&amp;ALL_IN_ONE[MessageID],ALL_IN_ONE[Gesamt_ID],,0)</f>
        <v>#VALUE!</v>
      </c>
      <c r="C206">
        <v>39439</v>
      </c>
      <c r="D206" t="s">
        <v>5518</v>
      </c>
      <c r="E206">
        <v>43013</v>
      </c>
      <c r="F206">
        <v>39427</v>
      </c>
      <c r="G206">
        <v>39422</v>
      </c>
      <c r="H206" t="s">
        <v>31</v>
      </c>
      <c r="I206" t="str">
        <f t="array" ref="I206">IFERROR(_xlfn.XLOOKUP(Tabelle14[[#This Row],[NegotiationID]]&amp;"FinalAccept",Tabelle14[NegotiationID]&amp;Tabelle14[ActionType],Tabelle14[ActionType],,0),_xlfn.XLOOKUP(Tabelle14[[#This Row],[NegotiationID]]&amp;"FinalReject",Tabelle14[NegotiationID]&amp;Tabelle14[ActionType],Tabelle14[ActionType],,0))</f>
        <v>FinalAccept</v>
      </c>
      <c r="J206">
        <v>0.69599999999999995</v>
      </c>
      <c r="K206">
        <v>0.25330000000000003</v>
      </c>
      <c r="L206">
        <v>0.94930000000000003</v>
      </c>
      <c r="M206">
        <v>0.44269999999999998</v>
      </c>
      <c r="N206">
        <v>396</v>
      </c>
      <c r="O206">
        <v>2397</v>
      </c>
      <c r="P206">
        <v>8</v>
      </c>
      <c r="Q206" s="3" t="s">
        <v>5695</v>
      </c>
    </row>
    <row r="207" ht="15" customHeight="1">
      <c r="A207" t="e">
        <f t="shared" ca="1" si="591"/>
        <v>#VALUE!</v>
      </c>
      <c r="B207" t="e">
        <f t="array" ref="B207" ca="1">_xlfn.XLOOKUP(Tabelle14[[#This Row],[ExperimentID]]&amp;Tabelle14[[#This Row],[NegotiationID]]&amp;Tabelle14[[#This Row],[MessageID]],ALL_IN_ONE[ExperimentID]&amp;ALL_IN_ONE[NegotiationID]&amp;ALL_IN_ONE[MessageID],ALL_IN_ONE[Gesamt_ID],,0)</f>
        <v>#VALUE!</v>
      </c>
      <c r="C207">
        <v>39439</v>
      </c>
      <c r="D207" t="s">
        <v>5518</v>
      </c>
      <c r="E207">
        <v>43302</v>
      </c>
      <c r="F207">
        <v>39422</v>
      </c>
      <c r="G207">
        <v>39427</v>
      </c>
      <c r="H207" t="s">
        <v>31</v>
      </c>
      <c r="I207" t="str">
        <f t="array" ref="I207">IFERROR(_xlfn.XLOOKUP(Tabelle14[[#This Row],[NegotiationID]]&amp;"FinalAccept",Tabelle14[NegotiationID]&amp;Tabelle14[ActionType],Tabelle14[ActionType],,0),_xlfn.XLOOKUP(Tabelle14[[#This Row],[NegotiationID]]&amp;"FinalReject",Tabelle14[NegotiationID]&amp;Tabelle14[ActionType],Tabelle14[ActionType],,0))</f>
        <v>FinalAccept</v>
      </c>
      <c r="J207">
        <v>0.73499999999999999</v>
      </c>
      <c r="K207">
        <v>0.20499999999999999</v>
      </c>
      <c r="L207">
        <v>0.93999999999999995</v>
      </c>
      <c r="M207">
        <v>0.53000000000000003</v>
      </c>
      <c r="N207">
        <v>552</v>
      </c>
      <c r="O207">
        <v>2397</v>
      </c>
      <c r="P207">
        <v>8</v>
      </c>
      <c r="Q207" s="3" t="s">
        <v>5696</v>
      </c>
    </row>
    <row r="208" ht="15" customHeight="1">
      <c r="A208" t="e">
        <f t="shared" ca="1" si="591"/>
        <v>#VALUE!</v>
      </c>
      <c r="B208" t="e">
        <f t="array" ref="B208" ca="1">_xlfn.XLOOKUP(Tabelle14[[#This Row],[ExperimentID]]&amp;Tabelle14[[#This Row],[NegotiationID]]&amp;Tabelle14[[#This Row],[MessageID]],ALL_IN_ONE[ExperimentID]&amp;ALL_IN_ONE[NegotiationID]&amp;ALL_IN_ONE[MessageID],ALL_IN_ONE[Gesamt_ID],,0)</f>
        <v>#VALUE!</v>
      </c>
      <c r="C208">
        <v>39439</v>
      </c>
      <c r="D208" t="s">
        <v>5518</v>
      </c>
      <c r="E208">
        <v>43777</v>
      </c>
      <c r="F208">
        <v>39427</v>
      </c>
      <c r="G208">
        <v>39422</v>
      </c>
      <c r="H208" t="s">
        <v>31</v>
      </c>
      <c r="I208" t="str">
        <f t="array" ref="I208">IFERROR(_xlfn.XLOOKUP(Tabelle14[[#This Row],[NegotiationID]]&amp;"FinalAccept",Tabelle14[NegotiationID]&amp;Tabelle14[ActionType],Tabelle14[ActionType],,0),_xlfn.XLOOKUP(Tabelle14[[#This Row],[NegotiationID]]&amp;"FinalReject",Tabelle14[NegotiationID]&amp;Tabelle14[ActionType],Tabelle14[ActionType],,0))</f>
        <v>FinalAccept</v>
      </c>
      <c r="J208">
        <v>0.60299999999999998</v>
      </c>
      <c r="K208">
        <v>0.39729999999999999</v>
      </c>
      <c r="L208">
        <v>1.0003</v>
      </c>
      <c r="M208">
        <v>0.20569999999999999</v>
      </c>
      <c r="N208">
        <v>465</v>
      </c>
      <c r="O208">
        <v>2397</v>
      </c>
      <c r="P208">
        <v>8</v>
      </c>
      <c r="Q208" s="3" t="s">
        <v>5697</v>
      </c>
    </row>
    <row r="209" ht="15" customHeight="1">
      <c r="A209" t="e">
        <f t="shared" ca="1" si="591"/>
        <v>#VALUE!</v>
      </c>
      <c r="B209" t="e">
        <f t="array" ref="B209" ca="1">_xlfn.XLOOKUP(Tabelle14[[#This Row],[ExperimentID]]&amp;Tabelle14[[#This Row],[NegotiationID]]&amp;Tabelle14[[#This Row],[MessageID]],ALL_IN_ONE[ExperimentID]&amp;ALL_IN_ONE[NegotiationID]&amp;ALL_IN_ONE[MessageID],ALL_IN_ONE[Gesamt_ID],,0)</f>
        <v>#VALUE!</v>
      </c>
      <c r="C209">
        <v>39439</v>
      </c>
      <c r="D209" t="s">
        <v>5518</v>
      </c>
      <c r="E209">
        <v>43846</v>
      </c>
      <c r="F209">
        <v>39422</v>
      </c>
      <c r="G209">
        <v>39427</v>
      </c>
      <c r="H209" t="s">
        <v>31</v>
      </c>
      <c r="I209" t="str">
        <f t="array" ref="I209">IFERROR(_xlfn.XLOOKUP(Tabelle14[[#This Row],[NegotiationID]]&amp;"FinalAccept",Tabelle14[NegotiationID]&amp;Tabelle14[ActionType],Tabelle14[ActionType],,0),_xlfn.XLOOKUP(Tabelle14[[#This Row],[NegotiationID]]&amp;"FinalReject",Tabelle14[NegotiationID]&amp;Tabelle14[ActionType],Tabelle14[ActionType],,0))</f>
        <v>FinalAccept</v>
      </c>
      <c r="J209">
        <v>0.55169999999999997</v>
      </c>
      <c r="K209">
        <v>0.49099999999999999</v>
      </c>
      <c r="L209">
        <v>1.0427</v>
      </c>
      <c r="M209">
        <v>0.060699999999999997</v>
      </c>
      <c r="N209">
        <v>376</v>
      </c>
      <c r="O209">
        <v>2397</v>
      </c>
      <c r="P209">
        <v>8</v>
      </c>
      <c r="Q209" s="3" t="s">
        <v>5698</v>
      </c>
    </row>
    <row r="210" ht="15" customHeight="1">
      <c r="A210" t="e">
        <f t="shared" ca="1" si="591"/>
        <v>#VALUE!</v>
      </c>
      <c r="B210" t="e">
        <f t="array" ref="B210" ca="1">_xlfn.XLOOKUP(Tabelle14[[#This Row],[ExperimentID]]&amp;Tabelle14[[#This Row],[NegotiationID]]&amp;Tabelle14[[#This Row],[MessageID]],ALL_IN_ONE[ExperimentID]&amp;ALL_IN_ONE[NegotiationID]&amp;ALL_IN_ONE[MessageID],ALL_IN_ONE[Gesamt_ID],,0)</f>
        <v>#VALUE!</v>
      </c>
      <c r="C210">
        <v>39439</v>
      </c>
      <c r="D210" t="s">
        <v>5518</v>
      </c>
      <c r="E210">
        <v>44029</v>
      </c>
      <c r="F210">
        <v>39427</v>
      </c>
      <c r="G210">
        <v>39422</v>
      </c>
      <c r="H210" t="s">
        <v>31</v>
      </c>
      <c r="I210" t="str">
        <f t="array" ref="I210">IFERROR(_xlfn.XLOOKUP(Tabelle14[[#This Row],[NegotiationID]]&amp;"FinalAccept",Tabelle14[NegotiationID]&amp;Tabelle14[ActionType],Tabelle14[ActionType],,0),_xlfn.XLOOKUP(Tabelle14[[#This Row],[NegotiationID]]&amp;"FinalReject",Tabelle14[NegotiationID]&amp;Tabelle14[ActionType],Tabelle14[ActionType],,0))</f>
        <v>FinalAccept</v>
      </c>
      <c r="J210">
        <v>0.51100000000000001</v>
      </c>
      <c r="K210">
        <v>0.52500000000000002</v>
      </c>
      <c r="L210">
        <v>1.036</v>
      </c>
      <c r="M210">
        <v>0.014</v>
      </c>
      <c r="N210">
        <v>251</v>
      </c>
      <c r="O210">
        <v>2397</v>
      </c>
      <c r="P210">
        <v>8</v>
      </c>
      <c r="Q210" s="3" t="s">
        <v>5699</v>
      </c>
    </row>
    <row r="211" ht="15" customHeight="1">
      <c r="A211" t="e">
        <f t="shared" ca="1" si="591"/>
        <v>#VALUE!</v>
      </c>
      <c r="B211" t="e">
        <f t="array" ref="B211" ca="1">_xlfn.XLOOKUP(Tabelle14[[#This Row],[ExperimentID]]&amp;Tabelle14[[#This Row],[NegotiationID]]&amp;Tabelle14[[#This Row],[MessageID]],ALL_IN_ONE[ExperimentID]&amp;ALL_IN_ONE[NegotiationID]&amp;ALL_IN_ONE[MessageID],ALL_IN_ONE[Gesamt_ID],,0)</f>
        <v>#VALUE!</v>
      </c>
      <c r="C211">
        <v>39439</v>
      </c>
      <c r="D211" t="s">
        <v>5518</v>
      </c>
      <c r="E211">
        <v>44083</v>
      </c>
      <c r="F211">
        <v>39422</v>
      </c>
      <c r="G211">
        <v>39427</v>
      </c>
      <c r="H211" t="s">
        <v>20</v>
      </c>
      <c r="I211" t="str">
        <f t="array" ref="I211">IFERROR(_xlfn.XLOOKUP(Tabelle14[[#This Row],[NegotiationID]]&amp;"FinalAccept",Tabelle14[NegotiationID]&amp;Tabelle14[ActionType],Tabelle14[ActionType],,0),_xlfn.XLOOKUP(Tabelle14[[#This Row],[NegotiationID]]&amp;"FinalReject",Tabelle14[NegotiationID]&amp;Tabelle14[ActionType],Tabelle14[ActionType],,0))</f>
        <v>FinalAccept</v>
      </c>
      <c r="J211">
        <v>0.52500000000000002</v>
      </c>
      <c r="K211">
        <v>0.51100000000000001</v>
      </c>
      <c r="L211">
        <v>1.036</v>
      </c>
      <c r="M211">
        <v>0.014</v>
      </c>
      <c r="N211">
        <v>75</v>
      </c>
      <c r="O211">
        <v>2397</v>
      </c>
      <c r="P211">
        <v>8</v>
      </c>
      <c r="Q211" s="3" t="s">
        <v>5700</v>
      </c>
    </row>
    <row r="212" ht="14.5" hidden="1">
      <c r="A212" t="e">
        <f t="shared" ca="1" si="591"/>
        <v>#VALUE!</v>
      </c>
      <c r="B212" t="e">
        <f t="array" ref="B212" ca="1">_xlfn.XLOOKUP(Tabelle14[[#This Row],[ExperimentID]]&amp;Tabelle14[[#This Row],[NegotiationID]]&amp;Tabelle14[[#This Row],[MessageID]],ALL_IN_ONE[ExperimentID]&amp;ALL_IN_ONE[NegotiationID]&amp;ALL_IN_ONE[MessageID],ALL_IN_ONE[Gesamt_ID],,0)</f>
        <v>#VALUE!</v>
      </c>
      <c r="C212">
        <v>39471</v>
      </c>
      <c r="D212" t="s">
        <v>5518</v>
      </c>
      <c r="E212">
        <v>39472</v>
      </c>
      <c r="H212" t="s">
        <v>6019</v>
      </c>
      <c r="I212" t="str">
        <f t="array" ref="I212">IFERROR(_xlfn.XLOOKUP(Tabelle14[[#This Row],[NegotiationID]]&amp;"FinalAccept",Tabelle14[NegotiationID]&amp;Tabelle14[ActionType],Tabelle14[ActionType],,0),_xlfn.XLOOKUP(Tabelle14[[#This Row],[NegotiationID]]&amp;"FinalReject",Tabelle14[NegotiationID]&amp;Tabelle14[ActionType],Tabelle14[ActionType],,0))</f>
        <v>FinalAccept</v>
      </c>
      <c r="L212" t="s">
        <v>6797</v>
      </c>
      <c r="M212" t="s">
        <v>6797</v>
      </c>
      <c r="N212">
        <v>21</v>
      </c>
      <c r="O212">
        <v>5724</v>
      </c>
      <c r="P212">
        <v>12</v>
      </c>
    </row>
    <row r="213" ht="15" customHeight="1">
      <c r="A213" t="e">
        <f t="shared" ca="1" si="591"/>
        <v>#VALUE!</v>
      </c>
      <c r="B213" t="e">
        <f t="array" ref="B213" ca="1">_xlfn.XLOOKUP(Tabelle14[[#This Row],[ExperimentID]]&amp;Tabelle14[[#This Row],[NegotiationID]]&amp;Tabelle14[[#This Row],[MessageID]],ALL_IN_ONE[ExperimentID]&amp;ALL_IN_ONE[NegotiationID]&amp;ALL_IN_ONE[MessageID],ALL_IN_ONE[Gesamt_ID],,0)</f>
        <v>#VALUE!</v>
      </c>
      <c r="C213">
        <v>39471</v>
      </c>
      <c r="D213" t="s">
        <v>5518</v>
      </c>
      <c r="E213">
        <v>42122</v>
      </c>
      <c r="F213">
        <v>39454</v>
      </c>
      <c r="G213">
        <v>39459</v>
      </c>
      <c r="H213" t="s">
        <v>158</v>
      </c>
      <c r="I213" t="str">
        <f t="array" ref="I213">IFERROR(_xlfn.XLOOKUP(Tabelle14[[#This Row],[NegotiationID]]&amp;"FinalAccept",Tabelle14[NegotiationID]&amp;Tabelle14[ActionType],Tabelle14[ActionType],,0),_xlfn.XLOOKUP(Tabelle14[[#This Row],[NegotiationID]]&amp;"FinalReject",Tabelle14[NegotiationID]&amp;Tabelle14[ActionType],Tabelle14[ActionType],,0))</f>
        <v>FinalAccept</v>
      </c>
      <c r="J213">
        <v>1</v>
      </c>
      <c r="K213">
        <v>0</v>
      </c>
      <c r="L213">
        <v>1</v>
      </c>
      <c r="M213">
        <v>1</v>
      </c>
      <c r="N213">
        <v>528</v>
      </c>
      <c r="O213">
        <v>5724</v>
      </c>
      <c r="P213">
        <v>12</v>
      </c>
      <c r="Q213" s="3" t="s">
        <v>5701</v>
      </c>
    </row>
    <row r="214" ht="15" customHeight="1">
      <c r="A214" t="e">
        <f t="shared" ca="1" si="591"/>
        <v>#VALUE!</v>
      </c>
      <c r="B214" t="e">
        <f t="array" ref="B214" ca="1">_xlfn.XLOOKUP(Tabelle14[[#This Row],[ExperimentID]]&amp;Tabelle14[[#This Row],[NegotiationID]]&amp;Tabelle14[[#This Row],[MessageID]],ALL_IN_ONE[ExperimentID]&amp;ALL_IN_ONE[NegotiationID]&amp;ALL_IN_ONE[MessageID],ALL_IN_ONE[Gesamt_ID],,0)</f>
        <v>#VALUE!</v>
      </c>
      <c r="C214">
        <v>39471</v>
      </c>
      <c r="D214" t="s">
        <v>5518</v>
      </c>
      <c r="E214">
        <v>43220</v>
      </c>
      <c r="F214">
        <v>39459</v>
      </c>
      <c r="G214">
        <v>39454</v>
      </c>
      <c r="H214" t="s">
        <v>31</v>
      </c>
      <c r="I214" t="str">
        <f t="array" ref="I214">IFERROR(_xlfn.XLOOKUP(Tabelle14[[#This Row],[NegotiationID]]&amp;"FinalAccept",Tabelle14[NegotiationID]&amp;Tabelle14[ActionType],Tabelle14[ActionType],,0),_xlfn.XLOOKUP(Tabelle14[[#This Row],[NegotiationID]]&amp;"FinalReject",Tabelle14[NegotiationID]&amp;Tabelle14[ActionType],Tabelle14[ActionType],,0))</f>
        <v>FinalAccept</v>
      </c>
      <c r="J214">
        <v>0.875</v>
      </c>
      <c r="K214">
        <v>0.040000000000000001</v>
      </c>
      <c r="L214">
        <v>0.91500000000000004</v>
      </c>
      <c r="M214">
        <v>0.83499999999999996</v>
      </c>
      <c r="N214">
        <v>434</v>
      </c>
      <c r="O214">
        <v>5724</v>
      </c>
      <c r="P214">
        <v>12</v>
      </c>
      <c r="Q214" s="3" t="s">
        <v>5702</v>
      </c>
    </row>
    <row r="215" ht="15" customHeight="1">
      <c r="A215" t="e">
        <f t="shared" ca="1" si="591"/>
        <v>#VALUE!</v>
      </c>
      <c r="B215" t="e">
        <f t="array" ref="B215" ca="1">_xlfn.XLOOKUP(Tabelle14[[#This Row],[ExperimentID]]&amp;Tabelle14[[#This Row],[NegotiationID]]&amp;Tabelle14[[#This Row],[MessageID]],ALL_IN_ONE[ExperimentID]&amp;ALL_IN_ONE[NegotiationID]&amp;ALL_IN_ONE[MessageID],ALL_IN_ONE[Gesamt_ID],,0)</f>
        <v>#VALUE!</v>
      </c>
      <c r="C215">
        <v>39471</v>
      </c>
      <c r="D215" t="s">
        <v>5518</v>
      </c>
      <c r="E215">
        <v>43889</v>
      </c>
      <c r="F215">
        <v>39454</v>
      </c>
      <c r="G215">
        <v>39459</v>
      </c>
      <c r="H215" t="s">
        <v>31</v>
      </c>
      <c r="I215" t="str">
        <f t="array" ref="I215">IFERROR(_xlfn.XLOOKUP(Tabelle14[[#This Row],[NegotiationID]]&amp;"FinalAccept",Tabelle14[NegotiationID]&amp;Tabelle14[ActionType],Tabelle14[ActionType],,0),_xlfn.XLOOKUP(Tabelle14[[#This Row],[NegotiationID]]&amp;"FinalReject",Tabelle14[NegotiationID]&amp;Tabelle14[ActionType],Tabelle14[ActionType],,0))</f>
        <v>FinalAccept</v>
      </c>
      <c r="J215">
        <v>0.77669999999999995</v>
      </c>
      <c r="K215">
        <v>0.28249999999999997</v>
      </c>
      <c r="L215">
        <v>1.0591999999999999</v>
      </c>
      <c r="M215">
        <v>0.49419999999999997</v>
      </c>
      <c r="N215">
        <v>533</v>
      </c>
      <c r="O215">
        <v>5724</v>
      </c>
      <c r="P215">
        <v>12</v>
      </c>
      <c r="Q215" s="3" t="s">
        <v>5703</v>
      </c>
    </row>
    <row r="216" ht="15" customHeight="1">
      <c r="A216" t="e">
        <f t="shared" ca="1" si="591"/>
        <v>#VALUE!</v>
      </c>
      <c r="B216" t="e">
        <f t="array" ref="B216" ca="1">_xlfn.XLOOKUP(Tabelle14[[#This Row],[ExperimentID]]&amp;Tabelle14[[#This Row],[NegotiationID]]&amp;Tabelle14[[#This Row],[MessageID]],ALL_IN_ONE[ExperimentID]&amp;ALL_IN_ONE[NegotiationID]&amp;ALL_IN_ONE[MessageID],ALL_IN_ONE[Gesamt_ID],,0)</f>
        <v>#VALUE!</v>
      </c>
      <c r="C216">
        <v>39471</v>
      </c>
      <c r="D216" t="s">
        <v>5518</v>
      </c>
      <c r="E216">
        <v>43975</v>
      </c>
      <c r="F216">
        <v>39459</v>
      </c>
      <c r="G216">
        <v>39454</v>
      </c>
      <c r="H216" t="s">
        <v>31</v>
      </c>
      <c r="I216" t="str">
        <f t="array" ref="I216">IFERROR(_xlfn.XLOOKUP(Tabelle14[[#This Row],[NegotiationID]]&amp;"FinalAccept",Tabelle14[NegotiationID]&amp;Tabelle14[ActionType],Tabelle14[ActionType],,0),_xlfn.XLOOKUP(Tabelle14[[#This Row],[NegotiationID]]&amp;"FinalReject",Tabelle14[NegotiationID]&amp;Tabelle14[ActionType],Tabelle14[ActionType],,0))</f>
        <v>FinalAccept</v>
      </c>
      <c r="J216">
        <v>0.80100000000000005</v>
      </c>
      <c r="K216">
        <v>0.20669999999999999</v>
      </c>
      <c r="L216">
        <v>1.0077</v>
      </c>
      <c r="M216">
        <v>0.59430000000000005</v>
      </c>
      <c r="N216">
        <v>463</v>
      </c>
      <c r="O216">
        <v>5724</v>
      </c>
      <c r="P216">
        <v>12</v>
      </c>
      <c r="Q216" s="3" t="s">
        <v>5704</v>
      </c>
    </row>
    <row r="217" ht="15" customHeight="1">
      <c r="A217" t="e">
        <f t="shared" ca="1" si="591"/>
        <v>#VALUE!</v>
      </c>
      <c r="B217" t="e">
        <f t="array" ref="B217" ca="1">_xlfn.XLOOKUP(Tabelle14[[#This Row],[ExperimentID]]&amp;Tabelle14[[#This Row],[NegotiationID]]&amp;Tabelle14[[#This Row],[MessageID]],ALL_IN_ONE[ExperimentID]&amp;ALL_IN_ONE[NegotiationID]&amp;ALL_IN_ONE[MessageID],ALL_IN_ONE[Gesamt_ID],,0)</f>
        <v>#VALUE!</v>
      </c>
      <c r="C217">
        <v>39471</v>
      </c>
      <c r="D217" t="s">
        <v>5518</v>
      </c>
      <c r="E217">
        <v>44400</v>
      </c>
      <c r="F217">
        <v>39454</v>
      </c>
      <c r="G217">
        <v>39459</v>
      </c>
      <c r="H217" t="s">
        <v>31</v>
      </c>
      <c r="I217" t="str">
        <f t="array" ref="I217">IFERROR(_xlfn.XLOOKUP(Tabelle14[[#This Row],[NegotiationID]]&amp;"FinalAccept",Tabelle14[NegotiationID]&amp;Tabelle14[ActionType],Tabelle14[ActionType],,0),_xlfn.XLOOKUP(Tabelle14[[#This Row],[NegotiationID]]&amp;"FinalReject",Tabelle14[NegotiationID]&amp;Tabelle14[ActionType],Tabelle14[ActionType],,0))</f>
        <v>FinalAccept</v>
      </c>
      <c r="J217">
        <v>0.67000000000000004</v>
      </c>
      <c r="K217">
        <v>0.49099999999999999</v>
      </c>
      <c r="L217">
        <v>1.161</v>
      </c>
      <c r="M217">
        <v>0.17899999999999999</v>
      </c>
      <c r="N217">
        <v>768</v>
      </c>
      <c r="O217">
        <v>5724</v>
      </c>
      <c r="P217">
        <v>12</v>
      </c>
      <c r="Q217" s="3" t="s">
        <v>5705</v>
      </c>
    </row>
    <row r="218" ht="15" customHeight="1">
      <c r="A218" t="e">
        <f t="shared" ca="1" si="591"/>
        <v>#VALUE!</v>
      </c>
      <c r="B218" t="e">
        <f t="array" ref="B218" ca="1">_xlfn.XLOOKUP(Tabelle14[[#This Row],[ExperimentID]]&amp;Tabelle14[[#This Row],[NegotiationID]]&amp;Tabelle14[[#This Row],[MessageID]],ALL_IN_ONE[ExperimentID]&amp;ALL_IN_ONE[NegotiationID]&amp;ALL_IN_ONE[MessageID],ALL_IN_ONE[Gesamt_ID],,0)</f>
        <v>#VALUE!</v>
      </c>
      <c r="C218">
        <v>39471</v>
      </c>
      <c r="D218" t="s">
        <v>5518</v>
      </c>
      <c r="E218">
        <v>44669</v>
      </c>
      <c r="F218">
        <v>39459</v>
      </c>
      <c r="G218">
        <v>39454</v>
      </c>
      <c r="H218" t="s">
        <v>31</v>
      </c>
      <c r="I218" t="str">
        <f t="array" ref="I218">IFERROR(_xlfn.XLOOKUP(Tabelle14[[#This Row],[NegotiationID]]&amp;"FinalAccept",Tabelle14[NegotiationID]&amp;Tabelle14[ActionType],Tabelle14[ActionType],,0),_xlfn.XLOOKUP(Tabelle14[[#This Row],[NegotiationID]]&amp;"FinalReject",Tabelle14[NegotiationID]&amp;Tabelle14[ActionType],Tabelle14[ActionType],,0))</f>
        <v>FinalAccept</v>
      </c>
      <c r="J218">
        <v>0.71599999999999997</v>
      </c>
      <c r="K218">
        <v>0.29749999999999999</v>
      </c>
      <c r="L218">
        <v>1.0135000000000001</v>
      </c>
      <c r="M218">
        <v>0.41849999999999998</v>
      </c>
      <c r="N218">
        <v>291</v>
      </c>
      <c r="O218">
        <v>5724</v>
      </c>
      <c r="P218">
        <v>12</v>
      </c>
      <c r="Q218" s="3" t="s">
        <v>5706</v>
      </c>
    </row>
    <row r="219" ht="15" customHeight="1">
      <c r="A219" t="e">
        <f t="shared" ca="1" si="591"/>
        <v>#VALUE!</v>
      </c>
      <c r="B219" t="e">
        <f t="array" ref="B219" ca="1">_xlfn.XLOOKUP(Tabelle14[[#This Row],[ExperimentID]]&amp;Tabelle14[[#This Row],[NegotiationID]]&amp;Tabelle14[[#This Row],[MessageID]],ALL_IN_ONE[ExperimentID]&amp;ALL_IN_ONE[NegotiationID]&amp;ALL_IN_ONE[MessageID],ALL_IN_ONE[Gesamt_ID],,0)</f>
        <v>#VALUE!</v>
      </c>
      <c r="C219">
        <v>39471</v>
      </c>
      <c r="D219" t="s">
        <v>5518</v>
      </c>
      <c r="E219">
        <v>45660</v>
      </c>
      <c r="F219">
        <v>39454</v>
      </c>
      <c r="G219">
        <v>39459</v>
      </c>
      <c r="H219" t="s">
        <v>31</v>
      </c>
      <c r="I219" t="str">
        <f t="array" ref="I219">IFERROR(_xlfn.XLOOKUP(Tabelle14[[#This Row],[NegotiationID]]&amp;"FinalAccept",Tabelle14[NegotiationID]&amp;Tabelle14[ActionType],Tabelle14[ActionType],,0),_xlfn.XLOOKUP(Tabelle14[[#This Row],[NegotiationID]]&amp;"FinalReject",Tabelle14[NegotiationID]&amp;Tabelle14[ActionType],Tabelle14[ActionType],,0))</f>
        <v>FinalAccept</v>
      </c>
      <c r="J219">
        <v>0.55000000000000004</v>
      </c>
      <c r="K219">
        <v>0.51600000000000001</v>
      </c>
      <c r="L219">
        <v>1.0660000000000001</v>
      </c>
      <c r="M219">
        <v>0.034000000000000002</v>
      </c>
      <c r="N219">
        <v>918</v>
      </c>
      <c r="O219">
        <v>5724</v>
      </c>
      <c r="P219">
        <v>12</v>
      </c>
      <c r="Q219" s="3" t="s">
        <v>5707</v>
      </c>
    </row>
    <row r="220" ht="15" customHeight="1">
      <c r="A220" t="e">
        <f t="shared" ca="1" si="591"/>
        <v>#VALUE!</v>
      </c>
      <c r="B220" t="e">
        <f t="array" ref="B220" ca="1">_xlfn.XLOOKUP(Tabelle14[[#This Row],[ExperimentID]]&amp;Tabelle14[[#This Row],[NegotiationID]]&amp;Tabelle14[[#This Row],[MessageID]],ALL_IN_ONE[ExperimentID]&amp;ALL_IN_ONE[NegotiationID]&amp;ALL_IN_ONE[MessageID],ALL_IN_ONE[Gesamt_ID],,0)</f>
        <v>#VALUE!</v>
      </c>
      <c r="C220">
        <v>39471</v>
      </c>
      <c r="D220" t="s">
        <v>5518</v>
      </c>
      <c r="E220">
        <v>45880</v>
      </c>
      <c r="F220">
        <v>39459</v>
      </c>
      <c r="G220">
        <v>39454</v>
      </c>
      <c r="H220" t="s">
        <v>31</v>
      </c>
      <c r="I220" t="str">
        <f t="array" ref="I220">IFERROR(_xlfn.XLOOKUP(Tabelle14[[#This Row],[NegotiationID]]&amp;"FinalAccept",Tabelle14[NegotiationID]&amp;Tabelle14[ActionType],Tabelle14[ActionType],,0),_xlfn.XLOOKUP(Tabelle14[[#This Row],[NegotiationID]]&amp;"FinalReject",Tabelle14[NegotiationID]&amp;Tabelle14[ActionType],Tabelle14[ActionType],,0))</f>
        <v>FinalAccept</v>
      </c>
      <c r="J220">
        <v>0.61599999999999999</v>
      </c>
      <c r="K220">
        <v>0.43580000000000002</v>
      </c>
      <c r="L220">
        <v>1.0518000000000001</v>
      </c>
      <c r="M220">
        <v>0.1802</v>
      </c>
      <c r="N220">
        <v>326</v>
      </c>
      <c r="O220">
        <v>5724</v>
      </c>
      <c r="P220">
        <v>12</v>
      </c>
      <c r="Q220" s="3" t="s">
        <v>5708</v>
      </c>
    </row>
    <row r="221" ht="15" customHeight="1">
      <c r="A221" t="e">
        <f t="shared" ca="1" si="591"/>
        <v>#VALUE!</v>
      </c>
      <c r="B221" t="e">
        <f t="array" ref="B221" ca="1">_xlfn.XLOOKUP(Tabelle14[[#This Row],[ExperimentID]]&amp;Tabelle14[[#This Row],[NegotiationID]]&amp;Tabelle14[[#This Row],[MessageID]],ALL_IN_ONE[ExperimentID]&amp;ALL_IN_ONE[NegotiationID]&amp;ALL_IN_ONE[MessageID],ALL_IN_ONE[Gesamt_ID],,0)</f>
        <v>#VALUE!</v>
      </c>
      <c r="C221">
        <v>39471</v>
      </c>
      <c r="D221" t="s">
        <v>5518</v>
      </c>
      <c r="E221">
        <v>47751</v>
      </c>
      <c r="F221">
        <v>39454</v>
      </c>
      <c r="G221">
        <v>39459</v>
      </c>
      <c r="H221" t="s">
        <v>31</v>
      </c>
      <c r="I221" t="str">
        <f t="array" ref="I221">IFERROR(_xlfn.XLOOKUP(Tabelle14[[#This Row],[NegotiationID]]&amp;"FinalAccept",Tabelle14[NegotiationID]&amp;Tabelle14[ActionType],Tabelle14[ActionType],,0),_xlfn.XLOOKUP(Tabelle14[[#This Row],[NegotiationID]]&amp;"FinalReject",Tabelle14[NegotiationID]&amp;Tabelle14[ActionType],Tabelle14[ActionType],,0))</f>
        <v>FinalAccept</v>
      </c>
      <c r="J221">
        <v>0.51719999999999999</v>
      </c>
      <c r="K221">
        <v>0.47399999999999998</v>
      </c>
      <c r="L221">
        <v>0.99119999999999997</v>
      </c>
      <c r="M221">
        <v>0.043200000000000002</v>
      </c>
      <c r="N221">
        <v>893</v>
      </c>
      <c r="O221">
        <v>5724</v>
      </c>
      <c r="P221">
        <v>12</v>
      </c>
      <c r="Q221" s="3" t="s">
        <v>5709</v>
      </c>
    </row>
    <row r="222" ht="15" customHeight="1">
      <c r="A222" t="e">
        <f t="shared" ca="1" si="591"/>
        <v>#VALUE!</v>
      </c>
      <c r="B222" t="e">
        <f t="array" ref="B222" ca="1">_xlfn.XLOOKUP(Tabelle14[[#This Row],[ExperimentID]]&amp;Tabelle14[[#This Row],[NegotiationID]]&amp;Tabelle14[[#This Row],[MessageID]],ALL_IN_ONE[ExperimentID]&amp;ALL_IN_ONE[NegotiationID]&amp;ALL_IN_ONE[MessageID],ALL_IN_ONE[Gesamt_ID],,0)</f>
        <v>#VALUE!</v>
      </c>
      <c r="C222">
        <v>39471</v>
      </c>
      <c r="D222" t="s">
        <v>5518</v>
      </c>
      <c r="E222">
        <v>48118</v>
      </c>
      <c r="F222">
        <v>39459</v>
      </c>
      <c r="G222">
        <v>39454</v>
      </c>
      <c r="H222" t="s">
        <v>31</v>
      </c>
      <c r="I222" t="str">
        <f t="array" ref="I222">IFERROR(_xlfn.XLOOKUP(Tabelle14[[#This Row],[NegotiationID]]&amp;"FinalAccept",Tabelle14[NegotiationID]&amp;Tabelle14[ActionType],Tabelle14[ActionType],,0),_xlfn.XLOOKUP(Tabelle14[[#This Row],[NegotiationID]]&amp;"FinalReject",Tabelle14[NegotiationID]&amp;Tabelle14[ActionType],Tabelle14[ActionType],,0))</f>
        <v>FinalAccept</v>
      </c>
      <c r="J222">
        <v>0.55100000000000005</v>
      </c>
      <c r="K222">
        <v>0.54749999999999999</v>
      </c>
      <c r="L222">
        <v>1.0985</v>
      </c>
      <c r="M222">
        <v>0.0035000000000000001</v>
      </c>
      <c r="N222">
        <v>226</v>
      </c>
      <c r="O222">
        <v>5724</v>
      </c>
      <c r="P222">
        <v>12</v>
      </c>
      <c r="Q222" s="3" t="s">
        <v>5710</v>
      </c>
    </row>
    <row r="223" ht="15" customHeight="1">
      <c r="A223" t="e">
        <f t="shared" ca="1" si="591"/>
        <v>#VALUE!</v>
      </c>
      <c r="B223" t="e">
        <f t="array" ref="B223" ca="1">_xlfn.XLOOKUP(Tabelle14[[#This Row],[ExperimentID]]&amp;Tabelle14[[#This Row],[NegotiationID]]&amp;Tabelle14[[#This Row],[MessageID]],ALL_IN_ONE[ExperimentID]&amp;ALL_IN_ONE[NegotiationID]&amp;ALL_IN_ONE[MessageID],ALL_IN_ONE[Gesamt_ID],,0)</f>
        <v>#VALUE!</v>
      </c>
      <c r="C223">
        <v>39471</v>
      </c>
      <c r="D223" t="s">
        <v>5518</v>
      </c>
      <c r="E223">
        <v>48256</v>
      </c>
      <c r="F223">
        <v>39454</v>
      </c>
      <c r="G223">
        <v>39459</v>
      </c>
      <c r="H223" t="s">
        <v>20</v>
      </c>
      <c r="I223" t="str">
        <f t="array" ref="I223">IFERROR(_xlfn.XLOOKUP(Tabelle14[[#This Row],[NegotiationID]]&amp;"FinalAccept",Tabelle14[NegotiationID]&amp;Tabelle14[ActionType],Tabelle14[ActionType],,0),_xlfn.XLOOKUP(Tabelle14[[#This Row],[NegotiationID]]&amp;"FinalReject",Tabelle14[NegotiationID]&amp;Tabelle14[ActionType],Tabelle14[ActionType],,0))</f>
        <v>FinalAccept</v>
      </c>
      <c r="J223">
        <v>0.54749999999999999</v>
      </c>
      <c r="K223">
        <v>0.55100000000000005</v>
      </c>
      <c r="L223">
        <v>1.0985</v>
      </c>
      <c r="M223">
        <v>0.0035000000000000001</v>
      </c>
      <c r="N223">
        <v>323</v>
      </c>
      <c r="O223">
        <v>5724</v>
      </c>
      <c r="P223">
        <v>12</v>
      </c>
      <c r="Q223" s="3" t="s">
        <v>5711</v>
      </c>
    </row>
    <row r="224" ht="14.5" hidden="1">
      <c r="A224" t="e">
        <f t="shared" ca="1" si="591"/>
        <v>#VALUE!</v>
      </c>
      <c r="B224" t="e">
        <f t="array" ref="B224" ca="1">_xlfn.XLOOKUP(Tabelle14[[#This Row],[ExperimentID]]&amp;Tabelle14[[#This Row],[NegotiationID]]&amp;Tabelle14[[#This Row],[MessageID]],ALL_IN_ONE[ExperimentID]&amp;ALL_IN_ONE[NegotiationID]&amp;ALL_IN_ONE[MessageID],ALL_IN_ONE[Gesamt_ID],,0)</f>
        <v>#VALUE!</v>
      </c>
      <c r="C224">
        <v>39503</v>
      </c>
      <c r="D224" t="s">
        <v>5518</v>
      </c>
      <c r="E224">
        <v>39504</v>
      </c>
      <c r="H224" t="s">
        <v>6019</v>
      </c>
      <c r="I224" t="str">
        <f t="array" ref="I224">IFERROR(_xlfn.XLOOKUP(Tabelle14[[#This Row],[NegotiationID]]&amp;"FinalAccept",Tabelle14[NegotiationID]&amp;Tabelle14[ActionType],Tabelle14[ActionType],,0),_xlfn.XLOOKUP(Tabelle14[[#This Row],[NegotiationID]]&amp;"FinalReject",Tabelle14[NegotiationID]&amp;Tabelle14[ActionType],Tabelle14[ActionType],,0))</f>
        <v>FinalReject</v>
      </c>
      <c r="L224" t="s">
        <v>6797</v>
      </c>
      <c r="M224" t="s">
        <v>6797</v>
      </c>
      <c r="N224">
        <v>21</v>
      </c>
      <c r="O224">
        <v>3958</v>
      </c>
      <c r="P224">
        <v>8</v>
      </c>
    </row>
    <row r="225" ht="15" customHeight="1">
      <c r="A225" t="e">
        <f t="shared" ca="1" si="591"/>
        <v>#VALUE!</v>
      </c>
      <c r="B225" t="e">
        <f t="array" ref="B225" ca="1">_xlfn.XLOOKUP(Tabelle14[[#This Row],[ExperimentID]]&amp;Tabelle14[[#This Row],[NegotiationID]]&amp;Tabelle14[[#This Row],[MessageID]],ALL_IN_ONE[ExperimentID]&amp;ALL_IN_ONE[NegotiationID]&amp;ALL_IN_ONE[MessageID],ALL_IN_ONE[Gesamt_ID],,0)</f>
        <v>#VALUE!</v>
      </c>
      <c r="C225">
        <v>39503</v>
      </c>
      <c r="D225" t="s">
        <v>5518</v>
      </c>
      <c r="E225">
        <v>42803</v>
      </c>
      <c r="F225">
        <v>39486</v>
      </c>
      <c r="G225">
        <v>39491</v>
      </c>
      <c r="H225" t="s">
        <v>19</v>
      </c>
      <c r="I225" t="str">
        <f t="array" ref="I225">IFERROR(_xlfn.XLOOKUP(Tabelle14[[#This Row],[NegotiationID]]&amp;"FinalAccept",Tabelle14[NegotiationID]&amp;Tabelle14[ActionType],Tabelle14[ActionType],,0),_xlfn.XLOOKUP(Tabelle14[[#This Row],[NegotiationID]]&amp;"FinalReject",Tabelle14[NegotiationID]&amp;Tabelle14[ActionType],Tabelle14[ActionType],,0))</f>
        <v>FinalReject</v>
      </c>
      <c r="J225">
        <v>0.88829999999999998</v>
      </c>
      <c r="K225">
        <v>0.042500000000000003</v>
      </c>
      <c r="L225">
        <v>0.93079999999999996</v>
      </c>
      <c r="M225">
        <v>0.8458</v>
      </c>
      <c r="N225">
        <v>880</v>
      </c>
      <c r="O225">
        <v>3958</v>
      </c>
      <c r="P225">
        <v>8</v>
      </c>
      <c r="Q225" s="3" t="s">
        <v>5712</v>
      </c>
    </row>
    <row r="226" ht="15" customHeight="1">
      <c r="A226" t="e">
        <f t="shared" ca="1" si="591"/>
        <v>#VALUE!</v>
      </c>
      <c r="B226" t="e">
        <f t="array" ref="B226" ca="1">_xlfn.XLOOKUP(Tabelle14[[#This Row],[ExperimentID]]&amp;Tabelle14[[#This Row],[NegotiationID]]&amp;Tabelle14[[#This Row],[MessageID]],ALL_IN_ONE[ExperimentID]&amp;ALL_IN_ONE[NegotiationID]&amp;ALL_IN_ONE[MessageID],ALL_IN_ONE[Gesamt_ID],,0)</f>
        <v>#VALUE!</v>
      </c>
      <c r="C226">
        <v>39503</v>
      </c>
      <c r="D226" t="s">
        <v>5518</v>
      </c>
      <c r="E226">
        <v>42980</v>
      </c>
      <c r="F226">
        <v>39491</v>
      </c>
      <c r="G226">
        <v>39486</v>
      </c>
      <c r="H226" t="s">
        <v>31</v>
      </c>
      <c r="I226" t="str">
        <f t="array" ref="I226">IFERROR(_xlfn.XLOOKUP(Tabelle14[[#This Row],[NegotiationID]]&amp;"FinalAccept",Tabelle14[NegotiationID]&amp;Tabelle14[ActionType],Tabelle14[ActionType],,0),_xlfn.XLOOKUP(Tabelle14[[#This Row],[NegotiationID]]&amp;"FinalReject",Tabelle14[NegotiationID]&amp;Tabelle14[ActionType],Tabelle14[ActionType],,0))</f>
        <v>FinalReject</v>
      </c>
      <c r="J226">
        <v>0.88349999999999995</v>
      </c>
      <c r="K226">
        <v>0.16</v>
      </c>
      <c r="L226">
        <v>1.0435000000000001</v>
      </c>
      <c r="M226">
        <v>0.72350000000000003</v>
      </c>
      <c r="N226">
        <v>683</v>
      </c>
      <c r="O226">
        <v>3958</v>
      </c>
      <c r="P226">
        <v>8</v>
      </c>
      <c r="Q226" s="3" t="s">
        <v>5713</v>
      </c>
    </row>
    <row r="227" ht="15" customHeight="1">
      <c r="A227" t="e">
        <f t="shared" ca="1" si="591"/>
        <v>#VALUE!</v>
      </c>
      <c r="B227" t="e">
        <f t="array" ref="B227" ca="1">_xlfn.XLOOKUP(Tabelle14[[#This Row],[ExperimentID]]&amp;Tabelle14[[#This Row],[NegotiationID]]&amp;Tabelle14[[#This Row],[MessageID]],ALL_IN_ONE[ExperimentID]&amp;ALL_IN_ONE[NegotiationID]&amp;ALL_IN_ONE[MessageID],ALL_IN_ONE[Gesamt_ID],,0)</f>
        <v>#VALUE!</v>
      </c>
      <c r="C227">
        <v>39503</v>
      </c>
      <c r="D227" t="s">
        <v>5518</v>
      </c>
      <c r="E227">
        <v>43043</v>
      </c>
      <c r="F227">
        <v>39486</v>
      </c>
      <c r="G227">
        <v>39491</v>
      </c>
      <c r="H227" t="s">
        <v>31</v>
      </c>
      <c r="I227" t="str">
        <f t="array" ref="I227">IFERROR(_xlfn.XLOOKUP(Tabelle14[[#This Row],[NegotiationID]]&amp;"FinalAccept",Tabelle14[NegotiationID]&amp;Tabelle14[ActionType],Tabelle14[ActionType],,0),_xlfn.XLOOKUP(Tabelle14[[#This Row],[NegotiationID]]&amp;"FinalReject",Tabelle14[NegotiationID]&amp;Tabelle14[ActionType],Tabelle14[ActionType],,0))</f>
        <v>FinalReject</v>
      </c>
      <c r="J227">
        <v>0.755</v>
      </c>
      <c r="K227">
        <v>0.27100000000000002</v>
      </c>
      <c r="L227">
        <v>1.026</v>
      </c>
      <c r="M227">
        <v>0.48399999999999999</v>
      </c>
      <c r="N227">
        <v>655</v>
      </c>
      <c r="O227">
        <v>3958</v>
      </c>
      <c r="P227">
        <v>8</v>
      </c>
      <c r="Q227" s="3" t="s">
        <v>5714</v>
      </c>
    </row>
    <row r="228" ht="15" customHeight="1">
      <c r="A228" t="e">
        <f t="shared" ca="1" si="591"/>
        <v>#VALUE!</v>
      </c>
      <c r="B228" t="e">
        <f t="array" ref="B228" ca="1">_xlfn.XLOOKUP(Tabelle14[[#This Row],[ExperimentID]]&amp;Tabelle14[[#This Row],[NegotiationID]]&amp;Tabelle14[[#This Row],[MessageID]],ALL_IN_ONE[ExperimentID]&amp;ALL_IN_ONE[NegotiationID]&amp;ALL_IN_ONE[MessageID],ALL_IN_ONE[Gesamt_ID],,0)</f>
        <v>#VALUE!</v>
      </c>
      <c r="C228">
        <v>39503</v>
      </c>
      <c r="D228" t="s">
        <v>5518</v>
      </c>
      <c r="E228">
        <v>43948</v>
      </c>
      <c r="F228">
        <v>39491</v>
      </c>
      <c r="G228">
        <v>39486</v>
      </c>
      <c r="H228" t="s">
        <v>31</v>
      </c>
      <c r="I228" t="str">
        <f t="array" ref="I228">IFERROR(_xlfn.XLOOKUP(Tabelle14[[#This Row],[NegotiationID]]&amp;"FinalAccept",Tabelle14[NegotiationID]&amp;Tabelle14[ActionType],Tabelle14[ActionType],,0),_xlfn.XLOOKUP(Tabelle14[[#This Row],[NegotiationID]]&amp;"FinalReject",Tabelle14[NegotiationID]&amp;Tabelle14[ActionType],Tabelle14[ActionType],,0))</f>
        <v>FinalReject</v>
      </c>
      <c r="J228">
        <v>0.65600000000000003</v>
      </c>
      <c r="K228">
        <v>0.30669999999999997</v>
      </c>
      <c r="L228">
        <v>0.9627</v>
      </c>
      <c r="M228">
        <v>0.3493</v>
      </c>
      <c r="N228">
        <v>683</v>
      </c>
      <c r="O228">
        <v>3958</v>
      </c>
      <c r="P228">
        <v>8</v>
      </c>
      <c r="Q228" s="3" t="s">
        <v>5715</v>
      </c>
    </row>
    <row r="229" ht="15" customHeight="1">
      <c r="A229" t="e">
        <f t="shared" ca="1" si="591"/>
        <v>#VALUE!</v>
      </c>
      <c r="B229" t="e">
        <f t="array" ref="B229" ca="1">_xlfn.XLOOKUP(Tabelle14[[#This Row],[ExperimentID]]&amp;Tabelle14[[#This Row],[NegotiationID]]&amp;Tabelle14[[#This Row],[MessageID]],ALL_IN_ONE[ExperimentID]&amp;ALL_IN_ONE[NegotiationID]&amp;ALL_IN_ONE[MessageID],ALL_IN_ONE[Gesamt_ID],,0)</f>
        <v>#VALUE!</v>
      </c>
      <c r="C229">
        <v>39503</v>
      </c>
      <c r="D229" t="s">
        <v>5518</v>
      </c>
      <c r="E229">
        <v>44363</v>
      </c>
      <c r="F229">
        <v>39486</v>
      </c>
      <c r="G229">
        <v>39491</v>
      </c>
      <c r="H229" t="s">
        <v>31</v>
      </c>
      <c r="I229" t="str">
        <f t="array" ref="I229">IFERROR(_xlfn.XLOOKUP(Tabelle14[[#This Row],[NegotiationID]]&amp;"FinalAccept",Tabelle14[NegotiationID]&amp;Tabelle14[ActionType],Tabelle14[ActionType],,0),_xlfn.XLOOKUP(Tabelle14[[#This Row],[NegotiationID]]&amp;"FinalReject",Tabelle14[NegotiationID]&amp;Tabelle14[ActionType],Tabelle14[ActionType],,0))</f>
        <v>FinalReject</v>
      </c>
      <c r="J229">
        <v>0.48249999999999998</v>
      </c>
      <c r="K229">
        <v>0.53349999999999997</v>
      </c>
      <c r="L229">
        <v>1.016</v>
      </c>
      <c r="M229">
        <v>0.050999999999999997</v>
      </c>
      <c r="N229">
        <v>553</v>
      </c>
      <c r="O229">
        <v>3958</v>
      </c>
      <c r="P229">
        <v>8</v>
      </c>
      <c r="Q229" s="3" t="s">
        <v>5716</v>
      </c>
    </row>
    <row r="230" ht="15" customHeight="1">
      <c r="A230" t="e">
        <f t="shared" ca="1" si="591"/>
        <v>#VALUE!</v>
      </c>
      <c r="B230" t="e">
        <f t="array" ref="B230" ca="1">_xlfn.XLOOKUP(Tabelle14[[#This Row],[ExperimentID]]&amp;Tabelle14[[#This Row],[NegotiationID]]&amp;Tabelle14[[#This Row],[MessageID]],ALL_IN_ONE[ExperimentID]&amp;ALL_IN_ONE[NegotiationID]&amp;ALL_IN_ONE[MessageID],ALL_IN_ONE[Gesamt_ID],,0)</f>
        <v>#VALUE!</v>
      </c>
      <c r="C230">
        <v>39503</v>
      </c>
      <c r="D230" t="s">
        <v>5518</v>
      </c>
      <c r="E230">
        <v>45029</v>
      </c>
      <c r="F230">
        <v>39491</v>
      </c>
      <c r="G230">
        <v>39486</v>
      </c>
      <c r="H230" t="s">
        <v>31</v>
      </c>
      <c r="I230" t="str">
        <f t="array" ref="I230">IFERROR(_xlfn.XLOOKUP(Tabelle14[[#This Row],[NegotiationID]]&amp;"FinalAccept",Tabelle14[NegotiationID]&amp;Tabelle14[ActionType],Tabelle14[ActionType],,0),_xlfn.XLOOKUP(Tabelle14[[#This Row],[NegotiationID]]&amp;"FinalReject",Tabelle14[NegotiationID]&amp;Tabelle14[ActionType],Tabelle14[ActionType],,0))</f>
        <v>FinalReject</v>
      </c>
      <c r="J230">
        <v>0.67600000000000005</v>
      </c>
      <c r="K230">
        <v>0.28000000000000003</v>
      </c>
      <c r="L230">
        <v>0.95599999999999996</v>
      </c>
      <c r="M230">
        <v>0.39600000000000002</v>
      </c>
      <c r="N230">
        <v>316</v>
      </c>
      <c r="O230">
        <v>3958</v>
      </c>
      <c r="P230">
        <v>8</v>
      </c>
      <c r="Q230" s="3" t="s">
        <v>5717</v>
      </c>
    </row>
    <row r="231" ht="15" customHeight="1">
      <c r="A231" t="e">
        <f t="shared" ca="1" si="591"/>
        <v>#VALUE!</v>
      </c>
      <c r="B231" t="e">
        <f t="array" ref="B231" ca="1">_xlfn.XLOOKUP(Tabelle14[[#This Row],[ExperimentID]]&amp;Tabelle14[[#This Row],[NegotiationID]]&amp;Tabelle14[[#This Row],[MessageID]],ALL_IN_ONE[ExperimentID]&amp;ALL_IN_ONE[NegotiationID]&amp;ALL_IN_ONE[MessageID],ALL_IN_ONE[Gesamt_ID],,0)</f>
        <v>#VALUE!</v>
      </c>
      <c r="C231">
        <v>39503</v>
      </c>
      <c r="D231" t="s">
        <v>5518</v>
      </c>
      <c r="E231">
        <v>45251</v>
      </c>
      <c r="F231">
        <v>39486</v>
      </c>
      <c r="G231">
        <v>39491</v>
      </c>
      <c r="H231" t="s">
        <v>40</v>
      </c>
      <c r="I231" t="str">
        <f t="array" ref="I231">IFERROR(_xlfn.XLOOKUP(Tabelle14[[#This Row],[NegotiationID]]&amp;"FinalAccept",Tabelle14[NegotiationID]&amp;Tabelle14[ActionType],Tabelle14[ActionType],,0),_xlfn.XLOOKUP(Tabelle14[[#This Row],[NegotiationID]]&amp;"FinalReject",Tabelle14[NegotiationID]&amp;Tabelle14[ActionType],Tabelle14[ActionType],,0))</f>
        <v>FinalReject</v>
      </c>
      <c r="J231">
        <v>0.28000000000000003</v>
      </c>
      <c r="K231">
        <v>0.67600000000000005</v>
      </c>
      <c r="L231">
        <v>0.95599999999999996</v>
      </c>
      <c r="M231">
        <v>0.39600000000000002</v>
      </c>
      <c r="N231">
        <v>167</v>
      </c>
      <c r="O231">
        <v>3958</v>
      </c>
      <c r="P231">
        <v>8</v>
      </c>
      <c r="Q231" s="3" t="s">
        <v>5718</v>
      </c>
    </row>
    <row r="232" ht="14.5" hidden="1">
      <c r="A232" t="e">
        <f t="shared" ca="1" si="591"/>
        <v>#VALUE!</v>
      </c>
      <c r="B232" t="e">
        <f t="array" ref="B232" ca="1">_xlfn.XLOOKUP(Tabelle14[[#This Row],[ExperimentID]]&amp;Tabelle14[[#This Row],[NegotiationID]]&amp;Tabelle14[[#This Row],[MessageID]],ALL_IN_ONE[ExperimentID]&amp;ALL_IN_ONE[NegotiationID]&amp;ALL_IN_ONE[MessageID],ALL_IN_ONE[Gesamt_ID],,0)</f>
        <v>#VALUE!</v>
      </c>
      <c r="C232">
        <v>39535</v>
      </c>
      <c r="D232" t="s">
        <v>5518</v>
      </c>
      <c r="E232">
        <v>39536</v>
      </c>
      <c r="H232" t="s">
        <v>6019</v>
      </c>
      <c r="I232" t="str">
        <f t="array" ref="I232">IFERROR(_xlfn.XLOOKUP(Tabelle14[[#This Row],[NegotiationID]]&amp;"FinalAccept",Tabelle14[NegotiationID]&amp;Tabelle14[ActionType],Tabelle14[ActionType],,0),_xlfn.XLOOKUP(Tabelle14[[#This Row],[NegotiationID]]&amp;"FinalReject",Tabelle14[NegotiationID]&amp;Tabelle14[ActionType],Tabelle14[ActionType],,0))</f>
        <v>FinalAccept</v>
      </c>
      <c r="L232" t="s">
        <v>6797</v>
      </c>
      <c r="M232" t="s">
        <v>6797</v>
      </c>
      <c r="N232">
        <v>21</v>
      </c>
      <c r="O232">
        <v>4236</v>
      </c>
      <c r="P232">
        <v>17</v>
      </c>
    </row>
    <row r="233" ht="15" customHeight="1">
      <c r="A233" t="e">
        <f t="shared" ca="1" si="591"/>
        <v>#VALUE!</v>
      </c>
      <c r="B233" t="e">
        <f t="array" ref="B233" ca="1">_xlfn.XLOOKUP(Tabelle14[[#This Row],[ExperimentID]]&amp;Tabelle14[[#This Row],[NegotiationID]]&amp;Tabelle14[[#This Row],[MessageID]],ALL_IN_ONE[ExperimentID]&amp;ALL_IN_ONE[NegotiationID]&amp;ALL_IN_ONE[MessageID],ALL_IN_ONE[Gesamt_ID],,0)</f>
        <v>#VALUE!</v>
      </c>
      <c r="C233">
        <v>39535</v>
      </c>
      <c r="D233" t="s">
        <v>5518</v>
      </c>
      <c r="E233">
        <v>42695</v>
      </c>
      <c r="F233">
        <v>39518</v>
      </c>
      <c r="G233">
        <v>39523</v>
      </c>
      <c r="H233" t="s">
        <v>19</v>
      </c>
      <c r="I233" t="str">
        <f t="array" ref="I233">IFERROR(_xlfn.XLOOKUP(Tabelle14[[#This Row],[NegotiationID]]&amp;"FinalAccept",Tabelle14[NegotiationID]&amp;Tabelle14[ActionType],Tabelle14[ActionType],,0),_xlfn.XLOOKUP(Tabelle14[[#This Row],[NegotiationID]]&amp;"FinalReject",Tabelle14[NegotiationID]&amp;Tabelle14[ActionType],Tabelle14[ActionType],,0))</f>
        <v>FinalAccept</v>
      </c>
      <c r="J233">
        <v>0.99470000000000003</v>
      </c>
      <c r="K233">
        <v>0.0040000000000000001</v>
      </c>
      <c r="L233">
        <v>0.99870000000000003</v>
      </c>
      <c r="M233">
        <v>0.99070000000000003</v>
      </c>
      <c r="N233">
        <v>260</v>
      </c>
      <c r="O233">
        <v>4236</v>
      </c>
      <c r="P233">
        <v>17</v>
      </c>
      <c r="Q233" s="3" t="s">
        <v>5719</v>
      </c>
    </row>
    <row r="234" ht="15" customHeight="1">
      <c r="A234" t="e">
        <f t="shared" ca="1" si="591"/>
        <v>#VALUE!</v>
      </c>
      <c r="B234" t="e">
        <f t="array" ref="B234" ca="1">_xlfn.XLOOKUP(Tabelle14[[#This Row],[ExperimentID]]&amp;Tabelle14[[#This Row],[NegotiationID]]&amp;Tabelle14[[#This Row],[MessageID]],ALL_IN_ONE[ExperimentID]&amp;ALL_IN_ONE[NegotiationID]&amp;ALL_IN_ONE[MessageID],ALL_IN_ONE[Gesamt_ID],,0)</f>
        <v>#VALUE!</v>
      </c>
      <c r="C234">
        <v>39535</v>
      </c>
      <c r="D234" t="s">
        <v>5518</v>
      </c>
      <c r="E234">
        <v>43182</v>
      </c>
      <c r="F234">
        <v>39523</v>
      </c>
      <c r="G234">
        <v>39518</v>
      </c>
      <c r="H234" t="s">
        <v>31</v>
      </c>
      <c r="I234" t="str">
        <f t="array" ref="I234">IFERROR(_xlfn.XLOOKUP(Tabelle14[[#This Row],[NegotiationID]]&amp;"FinalAccept",Tabelle14[NegotiationID]&amp;Tabelle14[ActionType],Tabelle14[ActionType],,0),_xlfn.XLOOKUP(Tabelle14[[#This Row],[NegotiationID]]&amp;"FinalReject",Tabelle14[NegotiationID]&amp;Tabelle14[ActionType],Tabelle14[ActionType],,0))</f>
        <v>FinalAccept</v>
      </c>
      <c r="J234">
        <v>0.95499999999999996</v>
      </c>
      <c r="K234">
        <v>0.037499999999999999</v>
      </c>
      <c r="L234">
        <v>0.99250000000000005</v>
      </c>
      <c r="M234">
        <v>0.91749999999999998</v>
      </c>
      <c r="N234">
        <v>699</v>
      </c>
      <c r="O234">
        <v>4236</v>
      </c>
      <c r="P234">
        <v>17</v>
      </c>
      <c r="Q234" s="3" t="s">
        <v>5720</v>
      </c>
    </row>
    <row r="235" ht="15" customHeight="1">
      <c r="A235" t="e">
        <f t="shared" ca="1" si="591"/>
        <v>#VALUE!</v>
      </c>
      <c r="B235" t="e">
        <f t="array" ref="B235" ca="1">_xlfn.XLOOKUP(Tabelle14[[#This Row],[ExperimentID]]&amp;Tabelle14[[#This Row],[NegotiationID]]&amp;Tabelle14[[#This Row],[MessageID]],ALL_IN_ONE[ExperimentID]&amp;ALL_IN_ONE[NegotiationID]&amp;ALL_IN_ONE[MessageID],ALL_IN_ONE[Gesamt_ID],,0)</f>
        <v>#VALUE!</v>
      </c>
      <c r="C235">
        <v>39535</v>
      </c>
      <c r="D235" t="s">
        <v>5518</v>
      </c>
      <c r="E235">
        <v>43726</v>
      </c>
      <c r="F235">
        <v>39518</v>
      </c>
      <c r="G235">
        <v>39523</v>
      </c>
      <c r="H235" t="s">
        <v>31</v>
      </c>
      <c r="I235" t="str">
        <f t="array" ref="I235">IFERROR(_xlfn.XLOOKUP(Tabelle14[[#This Row],[NegotiationID]]&amp;"FinalAccept",Tabelle14[NegotiationID]&amp;Tabelle14[ActionType],Tabelle14[ActionType],,0),_xlfn.XLOOKUP(Tabelle14[[#This Row],[NegotiationID]]&amp;"FinalReject",Tabelle14[NegotiationID]&amp;Tabelle14[ActionType],Tabelle14[ActionType],,0))</f>
        <v>FinalAccept</v>
      </c>
      <c r="J235">
        <v>0.96799999999999997</v>
      </c>
      <c r="K235">
        <v>0.20399999999999999</v>
      </c>
      <c r="L235">
        <v>1.1719999999999999</v>
      </c>
      <c r="M235">
        <v>0.76400000000000001</v>
      </c>
      <c r="N235">
        <v>558</v>
      </c>
      <c r="O235">
        <v>4236</v>
      </c>
      <c r="P235">
        <v>17</v>
      </c>
      <c r="Q235" s="3" t="s">
        <v>5721</v>
      </c>
    </row>
    <row r="236" ht="15" customHeight="1">
      <c r="A236" t="e">
        <f t="shared" ca="1" si="591"/>
        <v>#VALUE!</v>
      </c>
      <c r="B236" t="e">
        <f t="array" ref="B236" ca="1">_xlfn.XLOOKUP(Tabelle14[[#This Row],[ExperimentID]]&amp;Tabelle14[[#This Row],[NegotiationID]]&amp;Tabelle14[[#This Row],[MessageID]],ALL_IN_ONE[ExperimentID]&amp;ALL_IN_ONE[NegotiationID]&amp;ALL_IN_ONE[MessageID],ALL_IN_ONE[Gesamt_ID],,0)</f>
        <v>#VALUE!</v>
      </c>
      <c r="C236">
        <v>39535</v>
      </c>
      <c r="D236" t="s">
        <v>5518</v>
      </c>
      <c r="E236">
        <v>44171</v>
      </c>
      <c r="F236">
        <v>39523</v>
      </c>
      <c r="G236">
        <v>39518</v>
      </c>
      <c r="H236" t="s">
        <v>31</v>
      </c>
      <c r="I236" t="str">
        <f t="array" ref="I236">IFERROR(_xlfn.XLOOKUP(Tabelle14[[#This Row],[NegotiationID]]&amp;"FinalAccept",Tabelle14[NegotiationID]&amp;Tabelle14[ActionType],Tabelle14[ActionType],,0),_xlfn.XLOOKUP(Tabelle14[[#This Row],[NegotiationID]]&amp;"FinalReject",Tabelle14[NegotiationID]&amp;Tabelle14[ActionType],Tabelle14[ActionType],,0))</f>
        <v>FinalAccept</v>
      </c>
      <c r="J236">
        <v>0.89249999999999996</v>
      </c>
      <c r="K236">
        <v>0.057500000000000002</v>
      </c>
      <c r="L236">
        <v>0.94999999999999996</v>
      </c>
      <c r="M236">
        <v>0.83499999999999996</v>
      </c>
      <c r="N236">
        <v>368</v>
      </c>
      <c r="O236">
        <v>4236</v>
      </c>
      <c r="P236">
        <v>17</v>
      </c>
      <c r="Q236" s="3" t="s">
        <v>5722</v>
      </c>
    </row>
    <row r="237" ht="15" customHeight="1">
      <c r="A237" t="e">
        <f t="shared" ca="1" si="591"/>
        <v>#VALUE!</v>
      </c>
      <c r="B237" t="e">
        <f t="array" ref="B237" ca="1">_xlfn.XLOOKUP(Tabelle14[[#This Row],[ExperimentID]]&amp;Tabelle14[[#This Row],[NegotiationID]]&amp;Tabelle14[[#This Row],[MessageID]],ALL_IN_ONE[ExperimentID]&amp;ALL_IN_ONE[NegotiationID]&amp;ALL_IN_ONE[MessageID],ALL_IN_ONE[Gesamt_ID],,0)</f>
        <v>#VALUE!</v>
      </c>
      <c r="C237">
        <v>39535</v>
      </c>
      <c r="D237" t="s">
        <v>5518</v>
      </c>
      <c r="E237">
        <v>44610</v>
      </c>
      <c r="F237">
        <v>39518</v>
      </c>
      <c r="G237">
        <v>39523</v>
      </c>
      <c r="H237" t="s">
        <v>31</v>
      </c>
      <c r="I237" t="str">
        <f t="array" ref="I237">IFERROR(_xlfn.XLOOKUP(Tabelle14[[#This Row],[NegotiationID]]&amp;"FinalAccept",Tabelle14[NegotiationID]&amp;Tabelle14[ActionType],Tabelle14[ActionType],,0),_xlfn.XLOOKUP(Tabelle14[[#This Row],[NegotiationID]]&amp;"FinalReject",Tabelle14[NegotiationID]&amp;Tabelle14[ActionType],Tabelle14[ActionType],,0))</f>
        <v>FinalAccept</v>
      </c>
      <c r="J237">
        <v>0.70599999999999996</v>
      </c>
      <c r="K237">
        <v>0.41649999999999998</v>
      </c>
      <c r="L237">
        <v>1.1225000000000001</v>
      </c>
      <c r="M237">
        <v>0.28949999999999998</v>
      </c>
      <c r="N237">
        <v>417</v>
      </c>
      <c r="O237">
        <v>4236</v>
      </c>
      <c r="P237">
        <v>17</v>
      </c>
      <c r="Q237" s="3" t="s">
        <v>5723</v>
      </c>
    </row>
    <row r="238" ht="15" customHeight="1">
      <c r="A238" t="e">
        <f t="shared" ca="1" si="591"/>
        <v>#VALUE!</v>
      </c>
      <c r="B238" t="e">
        <f t="array" ref="B238" ca="1">_xlfn.XLOOKUP(Tabelle14[[#This Row],[ExperimentID]]&amp;Tabelle14[[#This Row],[NegotiationID]]&amp;Tabelle14[[#This Row],[MessageID]],ALL_IN_ONE[ExperimentID]&amp;ALL_IN_ONE[NegotiationID]&amp;ALL_IN_ONE[MessageID],ALL_IN_ONE[Gesamt_ID],,0)</f>
        <v>#VALUE!</v>
      </c>
      <c r="C238">
        <v>39535</v>
      </c>
      <c r="D238" t="s">
        <v>5518</v>
      </c>
      <c r="E238">
        <v>45134</v>
      </c>
      <c r="F238">
        <v>39523</v>
      </c>
      <c r="G238">
        <v>39518</v>
      </c>
      <c r="H238" t="s">
        <v>31</v>
      </c>
      <c r="I238" t="str">
        <f t="array" ref="I238">IFERROR(_xlfn.XLOOKUP(Tabelle14[[#This Row],[NegotiationID]]&amp;"FinalAccept",Tabelle14[NegotiationID]&amp;Tabelle14[ActionType],Tabelle14[ActionType],,0),_xlfn.XLOOKUP(Tabelle14[[#This Row],[NegotiationID]]&amp;"FinalReject",Tabelle14[NegotiationID]&amp;Tabelle14[ActionType],Tabelle14[ActionType],,0))</f>
        <v>FinalAccept</v>
      </c>
      <c r="J238">
        <v>0.81599999999999995</v>
      </c>
      <c r="K238">
        <v>0.23999999999999999</v>
      </c>
      <c r="L238">
        <v>1.056</v>
      </c>
      <c r="M238">
        <v>0.57599999999999996</v>
      </c>
      <c r="N238">
        <v>364</v>
      </c>
      <c r="O238">
        <v>4236</v>
      </c>
      <c r="P238">
        <v>17</v>
      </c>
      <c r="Q238" s="3" t="s">
        <v>5724</v>
      </c>
    </row>
    <row r="239" ht="15" customHeight="1">
      <c r="A239" t="e">
        <f t="shared" ca="1" si="591"/>
        <v>#VALUE!</v>
      </c>
      <c r="B239" t="e">
        <f t="array" ref="B239" ca="1">_xlfn.XLOOKUP(Tabelle14[[#This Row],[ExperimentID]]&amp;Tabelle14[[#This Row],[NegotiationID]]&amp;Tabelle14[[#This Row],[MessageID]],ALL_IN_ONE[ExperimentID]&amp;ALL_IN_ONE[NegotiationID]&amp;ALL_IN_ONE[MessageID],ALL_IN_ONE[Gesamt_ID],,0)</f>
        <v>#VALUE!</v>
      </c>
      <c r="C239">
        <v>39535</v>
      </c>
      <c r="D239" t="s">
        <v>5518</v>
      </c>
      <c r="E239">
        <v>45537</v>
      </c>
      <c r="F239">
        <v>39518</v>
      </c>
      <c r="G239">
        <v>39523</v>
      </c>
      <c r="H239" t="s">
        <v>31</v>
      </c>
      <c r="I239" t="str">
        <f t="array" ref="I239">IFERROR(_xlfn.XLOOKUP(Tabelle14[[#This Row],[NegotiationID]]&amp;"FinalAccept",Tabelle14[NegotiationID]&amp;Tabelle14[ActionType],Tabelle14[ActionType],,0),_xlfn.XLOOKUP(Tabelle14[[#This Row],[NegotiationID]]&amp;"FinalReject",Tabelle14[NegotiationID]&amp;Tabelle14[ActionType],Tabelle14[ActionType],,0))</f>
        <v>FinalAccept</v>
      </c>
      <c r="J239">
        <v>0.6008</v>
      </c>
      <c r="K239">
        <v>0.51100000000000001</v>
      </c>
      <c r="L239">
        <v>1.1117999999999999</v>
      </c>
      <c r="M239">
        <v>0.089800000000000005</v>
      </c>
      <c r="N239">
        <v>241</v>
      </c>
      <c r="O239">
        <v>4236</v>
      </c>
      <c r="P239">
        <v>17</v>
      </c>
      <c r="Q239" s="3" t="s">
        <v>5725</v>
      </c>
    </row>
    <row r="240" ht="15" customHeight="1">
      <c r="A240" t="e">
        <f t="shared" ca="1" si="591"/>
        <v>#VALUE!</v>
      </c>
      <c r="B240" t="e">
        <f t="array" ref="B240" ca="1">_xlfn.XLOOKUP(Tabelle14[[#This Row],[ExperimentID]]&amp;Tabelle14[[#This Row],[NegotiationID]]&amp;Tabelle14[[#This Row],[MessageID]],ALL_IN_ONE[ExperimentID]&amp;ALL_IN_ONE[NegotiationID]&amp;ALL_IN_ONE[MessageID],ALL_IN_ONE[Gesamt_ID],,0)</f>
        <v>#VALUE!</v>
      </c>
      <c r="C240">
        <v>39535</v>
      </c>
      <c r="D240" t="s">
        <v>5518</v>
      </c>
      <c r="E240">
        <v>46107</v>
      </c>
      <c r="F240">
        <v>39523</v>
      </c>
      <c r="G240">
        <v>39518</v>
      </c>
      <c r="H240" t="s">
        <v>31</v>
      </c>
      <c r="I240" t="str">
        <f t="array" ref="I240">IFERROR(_xlfn.XLOOKUP(Tabelle14[[#This Row],[NegotiationID]]&amp;"FinalAccept",Tabelle14[NegotiationID]&amp;Tabelle14[ActionType],Tabelle14[ActionType],,0),_xlfn.XLOOKUP(Tabelle14[[#This Row],[NegotiationID]]&amp;"FinalReject",Tabelle14[NegotiationID]&amp;Tabelle14[ActionType],Tabelle14[ActionType],,0))</f>
        <v>FinalAccept</v>
      </c>
      <c r="J240">
        <v>0.75849999999999995</v>
      </c>
      <c r="K240">
        <v>0.30919999999999997</v>
      </c>
      <c r="L240">
        <v>1.0677000000000001</v>
      </c>
      <c r="M240">
        <v>0.44929999999999998</v>
      </c>
      <c r="N240">
        <v>361</v>
      </c>
      <c r="O240">
        <v>4236</v>
      </c>
      <c r="P240">
        <v>17</v>
      </c>
      <c r="Q240" s="3" t="s">
        <v>5726</v>
      </c>
    </row>
    <row r="241" ht="15" customHeight="1">
      <c r="A241" t="e">
        <f t="shared" ca="1" si="591"/>
        <v>#VALUE!</v>
      </c>
      <c r="B241" t="e">
        <f t="array" ref="B241" ca="1">_xlfn.XLOOKUP(Tabelle14[[#This Row],[ExperimentID]]&amp;Tabelle14[[#This Row],[NegotiationID]]&amp;Tabelle14[[#This Row],[MessageID]],ALL_IN_ONE[ExperimentID]&amp;ALL_IN_ONE[NegotiationID]&amp;ALL_IN_ONE[MessageID],ALL_IN_ONE[Gesamt_ID],,0)</f>
        <v>#VALUE!</v>
      </c>
      <c r="C241">
        <v>39535</v>
      </c>
      <c r="D241" t="s">
        <v>5518</v>
      </c>
      <c r="E241">
        <v>46985</v>
      </c>
      <c r="F241">
        <v>39518</v>
      </c>
      <c r="G241">
        <v>39523</v>
      </c>
      <c r="H241" t="s">
        <v>31</v>
      </c>
      <c r="I241" t="str">
        <f t="array" ref="I241">IFERROR(_xlfn.XLOOKUP(Tabelle14[[#This Row],[NegotiationID]]&amp;"FinalAccept",Tabelle14[NegotiationID]&amp;Tabelle14[ActionType],Tabelle14[ActionType],,0),_xlfn.XLOOKUP(Tabelle14[[#This Row],[NegotiationID]]&amp;"FinalReject",Tabelle14[NegotiationID]&amp;Tabelle14[ActionType],Tabelle14[ActionType],,0))</f>
        <v>FinalAccept</v>
      </c>
      <c r="J241">
        <v>0.52749999999999997</v>
      </c>
      <c r="K241">
        <v>0.61350000000000005</v>
      </c>
      <c r="L241">
        <v>1.141</v>
      </c>
      <c r="M241">
        <v>0.085999999999999993</v>
      </c>
      <c r="N241">
        <v>221</v>
      </c>
      <c r="O241">
        <v>4236</v>
      </c>
      <c r="P241">
        <v>17</v>
      </c>
      <c r="Q241" s="3" t="s">
        <v>5727</v>
      </c>
    </row>
    <row r="242" ht="15" customHeight="1">
      <c r="A242" t="e">
        <f t="shared" ca="1" si="591"/>
        <v>#VALUE!</v>
      </c>
      <c r="B242" t="e">
        <f t="array" ref="B242" ca="1">_xlfn.XLOOKUP(Tabelle14[[#This Row],[ExperimentID]]&amp;Tabelle14[[#This Row],[NegotiationID]]&amp;Tabelle14[[#This Row],[MessageID]],ALL_IN_ONE[ExperimentID]&amp;ALL_IN_ONE[NegotiationID]&amp;ALL_IN_ONE[MessageID],ALL_IN_ONE[Gesamt_ID],,0)</f>
        <v>#VALUE!</v>
      </c>
      <c r="C242">
        <v>39535</v>
      </c>
      <c r="D242" t="s">
        <v>5518</v>
      </c>
      <c r="E242">
        <v>47082</v>
      </c>
      <c r="F242">
        <v>39523</v>
      </c>
      <c r="G242">
        <v>39518</v>
      </c>
      <c r="H242" t="s">
        <v>31</v>
      </c>
      <c r="I242" t="str">
        <f t="array" ref="I242">IFERROR(_xlfn.XLOOKUP(Tabelle14[[#This Row],[NegotiationID]]&amp;"FinalAccept",Tabelle14[NegotiationID]&amp;Tabelle14[ActionType],Tabelle14[ActionType],,0),_xlfn.XLOOKUP(Tabelle14[[#This Row],[NegotiationID]]&amp;"FinalReject",Tabelle14[NegotiationID]&amp;Tabelle14[ActionType],Tabelle14[ActionType],,0))</f>
        <v>FinalAccept</v>
      </c>
      <c r="J242">
        <v>0.71350000000000002</v>
      </c>
      <c r="K242">
        <v>0.39419999999999999</v>
      </c>
      <c r="L242">
        <v>1.1076999999999999</v>
      </c>
      <c r="M242">
        <v>0.31929999999999997</v>
      </c>
      <c r="N242">
        <v>171</v>
      </c>
      <c r="O242">
        <v>4236</v>
      </c>
      <c r="P242">
        <v>17</v>
      </c>
      <c r="Q242" s="3" t="s">
        <v>5728</v>
      </c>
    </row>
    <row r="243" ht="15" customHeight="1">
      <c r="A243" t="e">
        <f t="shared" ca="1" si="591"/>
        <v>#VALUE!</v>
      </c>
      <c r="B243" t="e">
        <f t="array" ref="B243" ca="1">_xlfn.XLOOKUP(Tabelle14[[#This Row],[ExperimentID]]&amp;Tabelle14[[#This Row],[NegotiationID]]&amp;Tabelle14[[#This Row],[MessageID]],ALL_IN_ONE[ExperimentID]&amp;ALL_IN_ONE[NegotiationID]&amp;ALL_IN_ONE[MessageID],ALL_IN_ONE[Gesamt_ID],,0)</f>
        <v>#VALUE!</v>
      </c>
      <c r="C243">
        <v>39535</v>
      </c>
      <c r="D243" t="s">
        <v>5518</v>
      </c>
      <c r="E243">
        <v>47415</v>
      </c>
      <c r="F243">
        <v>39518</v>
      </c>
      <c r="G243">
        <v>39523</v>
      </c>
      <c r="H243" t="s">
        <v>31</v>
      </c>
      <c r="I243" t="str">
        <f t="array" ref="I243">IFERROR(_xlfn.XLOOKUP(Tabelle14[[#This Row],[NegotiationID]]&amp;"FinalAccept",Tabelle14[NegotiationID]&amp;Tabelle14[ActionType],Tabelle14[ActionType],,0),_xlfn.XLOOKUP(Tabelle14[[#This Row],[NegotiationID]]&amp;"FinalReject",Tabelle14[NegotiationID]&amp;Tabelle14[ActionType],Tabelle14[ActionType],,0))</f>
        <v>FinalAccept</v>
      </c>
      <c r="J243">
        <v>0.47420000000000001</v>
      </c>
      <c r="K243">
        <v>0.65349999999999997</v>
      </c>
      <c r="L243">
        <v>1.1276999999999999</v>
      </c>
      <c r="M243">
        <v>0.17929999999999999</v>
      </c>
      <c r="N243">
        <v>107</v>
      </c>
      <c r="O243">
        <v>4236</v>
      </c>
      <c r="P243">
        <v>17</v>
      </c>
      <c r="Q243" s="3" t="s">
        <v>5729</v>
      </c>
    </row>
    <row r="244" ht="15" customHeight="1">
      <c r="A244" t="e">
        <f t="shared" ca="1" si="591"/>
        <v>#VALUE!</v>
      </c>
      <c r="B244" t="e">
        <f t="array" ref="B244" ca="1">_xlfn.XLOOKUP(Tabelle14[[#This Row],[ExperimentID]]&amp;Tabelle14[[#This Row],[NegotiationID]]&amp;Tabelle14[[#This Row],[MessageID]],ALL_IN_ONE[ExperimentID]&amp;ALL_IN_ONE[NegotiationID]&amp;ALL_IN_ONE[MessageID],ALL_IN_ONE[Gesamt_ID],,0)</f>
        <v>#VALUE!</v>
      </c>
      <c r="C244">
        <v>39535</v>
      </c>
      <c r="D244" t="s">
        <v>5518</v>
      </c>
      <c r="E244">
        <v>48134</v>
      </c>
      <c r="F244">
        <v>39523</v>
      </c>
      <c r="G244">
        <v>39518</v>
      </c>
      <c r="H244" t="s">
        <v>31</v>
      </c>
      <c r="I244" t="str">
        <f t="array" ref="I244">IFERROR(_xlfn.XLOOKUP(Tabelle14[[#This Row],[NegotiationID]]&amp;"FinalAccept",Tabelle14[NegotiationID]&amp;Tabelle14[ActionType],Tabelle14[ActionType],,0),_xlfn.XLOOKUP(Tabelle14[[#This Row],[NegotiationID]]&amp;"FinalReject",Tabelle14[NegotiationID]&amp;Tabelle14[ActionType],Tabelle14[ActionType],,0))</f>
        <v>FinalAccept</v>
      </c>
      <c r="J244">
        <v>0.69750000000000001</v>
      </c>
      <c r="K244">
        <v>0.41549999999999998</v>
      </c>
      <c r="L244">
        <v>1.113</v>
      </c>
      <c r="M244">
        <v>0.28199999999999997</v>
      </c>
      <c r="N244">
        <v>165</v>
      </c>
      <c r="O244">
        <v>4236</v>
      </c>
      <c r="P244">
        <v>17</v>
      </c>
      <c r="Q244" s="3" t="s">
        <v>5730</v>
      </c>
    </row>
    <row r="245" ht="15" customHeight="1">
      <c r="A245" t="e">
        <f t="shared" ca="1" si="591"/>
        <v>#VALUE!</v>
      </c>
      <c r="B245" t="e">
        <f t="array" ref="B245" ca="1">_xlfn.XLOOKUP(Tabelle14[[#This Row],[ExperimentID]]&amp;Tabelle14[[#This Row],[NegotiationID]]&amp;Tabelle14[[#This Row],[MessageID]],ALL_IN_ONE[ExperimentID]&amp;ALL_IN_ONE[NegotiationID]&amp;ALL_IN_ONE[MessageID],ALL_IN_ONE[Gesamt_ID],,0)</f>
        <v>#VALUE!</v>
      </c>
      <c r="C245">
        <v>39535</v>
      </c>
      <c r="D245" t="s">
        <v>5518</v>
      </c>
      <c r="E245">
        <v>48426</v>
      </c>
      <c r="F245">
        <v>39518</v>
      </c>
      <c r="G245">
        <v>39523</v>
      </c>
      <c r="H245" t="s">
        <v>31</v>
      </c>
      <c r="I245" t="str">
        <f t="array" ref="I245">IFERROR(_xlfn.XLOOKUP(Tabelle14[[#This Row],[NegotiationID]]&amp;"FinalAccept",Tabelle14[NegotiationID]&amp;Tabelle14[ActionType],Tabelle14[ActionType],,0),_xlfn.XLOOKUP(Tabelle14[[#This Row],[NegotiationID]]&amp;"FinalReject",Tabelle14[NegotiationID]&amp;Tabelle14[ActionType],Tabelle14[ActionType],,0))</f>
        <v>FinalAccept</v>
      </c>
      <c r="J245">
        <v>0.45419999999999999</v>
      </c>
      <c r="K245">
        <v>0.71599999999999997</v>
      </c>
      <c r="L245">
        <v>1.1701999999999999</v>
      </c>
      <c r="M245">
        <v>0.26179999999999998</v>
      </c>
      <c r="N245">
        <v>86</v>
      </c>
      <c r="O245">
        <v>4236</v>
      </c>
      <c r="P245">
        <v>17</v>
      </c>
      <c r="Q245" s="3" t="s">
        <v>5731</v>
      </c>
    </row>
    <row r="246" ht="15" customHeight="1">
      <c r="A246" t="e">
        <f t="shared" ca="1" si="591"/>
        <v>#VALUE!</v>
      </c>
      <c r="B246" t="e">
        <f t="array" ref="B246" ca="1">_xlfn.XLOOKUP(Tabelle14[[#This Row],[ExperimentID]]&amp;Tabelle14[[#This Row],[NegotiationID]]&amp;Tabelle14[[#This Row],[MessageID]],ALL_IN_ONE[ExperimentID]&amp;ALL_IN_ONE[NegotiationID]&amp;ALL_IN_ONE[MessageID],ALL_IN_ONE[Gesamt_ID],,0)</f>
        <v>#VALUE!</v>
      </c>
      <c r="C246">
        <v>39535</v>
      </c>
      <c r="D246" t="s">
        <v>5518</v>
      </c>
      <c r="E246">
        <v>48532</v>
      </c>
      <c r="F246">
        <v>39523</v>
      </c>
      <c r="G246">
        <v>39518</v>
      </c>
      <c r="H246" t="s">
        <v>31</v>
      </c>
      <c r="I246" t="str">
        <f t="array" ref="I246">IFERROR(_xlfn.XLOOKUP(Tabelle14[[#This Row],[NegotiationID]]&amp;"FinalAccept",Tabelle14[NegotiationID]&amp;Tabelle14[ActionType],Tabelle14[ActionType],,0),_xlfn.XLOOKUP(Tabelle14[[#This Row],[NegotiationID]]&amp;"FinalReject",Tabelle14[NegotiationID]&amp;Tabelle14[ActionType],Tabelle14[ActionType],,0))</f>
        <v>FinalAccept</v>
      </c>
      <c r="J246">
        <v>0.76100000000000001</v>
      </c>
      <c r="K246">
        <v>0.36919999999999997</v>
      </c>
      <c r="L246">
        <v>1.1302000000000001</v>
      </c>
      <c r="M246">
        <v>0.39179999999999998</v>
      </c>
      <c r="N246">
        <v>127</v>
      </c>
      <c r="O246">
        <v>4236</v>
      </c>
      <c r="P246">
        <v>17</v>
      </c>
      <c r="Q246" s="3" t="s">
        <v>5732</v>
      </c>
    </row>
    <row r="247" ht="15" customHeight="1">
      <c r="A247" t="e">
        <f t="shared" ca="1" si="591"/>
        <v>#VALUE!</v>
      </c>
      <c r="B247" t="e">
        <f t="array" ref="B247" ca="1">_xlfn.XLOOKUP(Tabelle14[[#This Row],[ExperimentID]]&amp;Tabelle14[[#This Row],[NegotiationID]]&amp;Tabelle14[[#This Row],[MessageID]],ALL_IN_ONE[ExperimentID]&amp;ALL_IN_ONE[NegotiationID]&amp;ALL_IN_ONE[MessageID],ALL_IN_ONE[Gesamt_ID],,0)</f>
        <v>#VALUE!</v>
      </c>
      <c r="C247">
        <v>39535</v>
      </c>
      <c r="D247" t="s">
        <v>5518</v>
      </c>
      <c r="E247">
        <v>48540</v>
      </c>
      <c r="F247">
        <v>39518</v>
      </c>
      <c r="G247">
        <v>39523</v>
      </c>
      <c r="H247" t="s">
        <v>31</v>
      </c>
      <c r="I247" t="str">
        <f t="array" ref="I247">IFERROR(_xlfn.XLOOKUP(Tabelle14[[#This Row],[NegotiationID]]&amp;"FinalAccept",Tabelle14[NegotiationID]&amp;Tabelle14[ActionType],Tabelle14[ActionType],,0),_xlfn.XLOOKUP(Tabelle14[[#This Row],[NegotiationID]]&amp;"FinalReject",Tabelle14[NegotiationID]&amp;Tabelle14[ActionType],Tabelle14[ActionType],,0))</f>
        <v>FinalAccept</v>
      </c>
      <c r="J247">
        <v>0.4647</v>
      </c>
      <c r="K247">
        <v>0.73999999999999999</v>
      </c>
      <c r="L247">
        <v>1.2047000000000001</v>
      </c>
      <c r="M247">
        <v>0.27529999999999999</v>
      </c>
      <c r="N247">
        <v>43</v>
      </c>
      <c r="O247">
        <v>4236</v>
      </c>
      <c r="P247">
        <v>17</v>
      </c>
      <c r="Q247" s="3" t="s">
        <v>5733</v>
      </c>
    </row>
    <row r="248" ht="15" customHeight="1">
      <c r="A248" t="e">
        <f t="shared" ca="1" si="591"/>
        <v>#VALUE!</v>
      </c>
      <c r="B248" t="e">
        <f t="array" ref="B248" ca="1">_xlfn.XLOOKUP(Tabelle14[[#This Row],[ExperimentID]]&amp;Tabelle14[[#This Row],[NegotiationID]]&amp;Tabelle14[[#This Row],[MessageID]],ALL_IN_ONE[ExperimentID]&amp;ALL_IN_ONE[NegotiationID]&amp;ALL_IN_ONE[MessageID],ALL_IN_ONE[Gesamt_ID],,0)</f>
        <v>#VALUE!</v>
      </c>
      <c r="C248">
        <v>39535</v>
      </c>
      <c r="D248" t="s">
        <v>5518</v>
      </c>
      <c r="E248">
        <v>48547</v>
      </c>
      <c r="F248">
        <v>39523</v>
      </c>
      <c r="G248">
        <v>39518</v>
      </c>
      <c r="H248" t="s">
        <v>20</v>
      </c>
      <c r="I248" t="str">
        <f t="array" ref="I248">IFERROR(_xlfn.XLOOKUP(Tabelle14[[#This Row],[NegotiationID]]&amp;"FinalAccept",Tabelle14[NegotiationID]&amp;Tabelle14[ActionType],Tabelle14[ActionType],,0),_xlfn.XLOOKUP(Tabelle14[[#This Row],[NegotiationID]]&amp;"FinalReject",Tabelle14[NegotiationID]&amp;Tabelle14[ActionType],Tabelle14[ActionType],,0))</f>
        <v>FinalAccept</v>
      </c>
      <c r="J248">
        <v>0.73999999999999999</v>
      </c>
      <c r="K248">
        <v>0.4647</v>
      </c>
      <c r="L248">
        <v>1.2047000000000001</v>
      </c>
      <c r="M248">
        <v>0.27529999999999999</v>
      </c>
      <c r="N248">
        <v>27</v>
      </c>
      <c r="O248">
        <v>4236</v>
      </c>
      <c r="P248">
        <v>17</v>
      </c>
      <c r="Q248" s="3" t="s">
        <v>5734</v>
      </c>
    </row>
    <row r="249" ht="14.5" hidden="1">
      <c r="A249" t="e">
        <f t="shared" ca="1" si="591"/>
        <v>#VALUE!</v>
      </c>
      <c r="B249" t="e">
        <f t="array" ref="B249" ca="1">_xlfn.XLOOKUP(Tabelle14[[#This Row],[ExperimentID]]&amp;Tabelle14[[#This Row],[NegotiationID]]&amp;Tabelle14[[#This Row],[MessageID]],ALL_IN_ONE[ExperimentID]&amp;ALL_IN_ONE[NegotiationID]&amp;ALL_IN_ONE[MessageID],ALL_IN_ONE[Gesamt_ID],,0)</f>
        <v>#VALUE!</v>
      </c>
      <c r="C249">
        <v>39567</v>
      </c>
      <c r="D249" t="s">
        <v>5518</v>
      </c>
      <c r="E249">
        <v>39568</v>
      </c>
      <c r="H249" t="s">
        <v>6019</v>
      </c>
      <c r="I249" t="e">
        <f t="array" ref="I249">IFERROR(_xlfn.XLOOKUP(Tabelle14[[#This Row],[NegotiationID]]&amp;"FinalAccept",Tabelle14[NegotiationID]&amp;Tabelle14[ActionType],Tabelle14[ActionType],,0),_xlfn.XLOOKUP(Tabelle14[[#This Row],[NegotiationID]]&amp;"FinalReject",Tabelle14[NegotiationID]&amp;Tabelle14[ActionType],Tabelle14[ActionType],,0))</f>
        <v>#N/A</v>
      </c>
      <c r="L249" t="s">
        <v>6797</v>
      </c>
      <c r="M249" t="s">
        <v>6797</v>
      </c>
      <c r="N249">
        <v>21</v>
      </c>
      <c r="O249">
        <v>4194</v>
      </c>
      <c r="P249">
        <v>7</v>
      </c>
    </row>
    <row r="250" ht="15" hidden="1" customHeight="1">
      <c r="A250" t="e">
        <f t="shared" ca="1" si="591"/>
        <v>#VALUE!</v>
      </c>
      <c r="B250" t="e">
        <f t="array" ref="B250" ca="1">_xlfn.XLOOKUP(Tabelle14[[#This Row],[ExperimentID]]&amp;Tabelle14[[#This Row],[NegotiationID]]&amp;Tabelle14[[#This Row],[MessageID]],ALL_IN_ONE[ExperimentID]&amp;ALL_IN_ONE[NegotiationID]&amp;ALL_IN_ONE[MessageID],ALL_IN_ONE[Gesamt_ID],,0)</f>
        <v>#VALUE!</v>
      </c>
      <c r="C250">
        <v>39567</v>
      </c>
      <c r="D250" t="s">
        <v>5518</v>
      </c>
      <c r="E250">
        <v>42870</v>
      </c>
      <c r="F250">
        <v>39550</v>
      </c>
      <c r="G250">
        <v>39555</v>
      </c>
      <c r="H250" t="s">
        <v>19</v>
      </c>
      <c r="I250" t="e">
        <f t="array" ref="I250">IFERROR(_xlfn.XLOOKUP(Tabelle14[[#This Row],[NegotiationID]]&amp;"FinalAccept",Tabelle14[NegotiationID]&amp;Tabelle14[ActionType],Tabelle14[ActionType],,0),_xlfn.XLOOKUP(Tabelle14[[#This Row],[NegotiationID]]&amp;"FinalReject",Tabelle14[NegotiationID]&amp;Tabelle14[ActionType],Tabelle14[ActionType],,0))</f>
        <v>#N/A</v>
      </c>
      <c r="J250">
        <v>0.64000000000000001</v>
      </c>
      <c r="K250">
        <v>0.36499999999999999</v>
      </c>
      <c r="L250">
        <v>1.0049999999999999</v>
      </c>
      <c r="M250">
        <v>0.27500000000000002</v>
      </c>
      <c r="N250">
        <v>884</v>
      </c>
      <c r="O250">
        <v>4194</v>
      </c>
      <c r="P250">
        <v>7</v>
      </c>
      <c r="Q250" s="3" t="s">
        <v>6809</v>
      </c>
    </row>
    <row r="251" ht="15" hidden="1" customHeight="1">
      <c r="A251" t="e">
        <f t="shared" ca="1" si="591"/>
        <v>#VALUE!</v>
      </c>
      <c r="B251" t="e">
        <f t="array" ref="B251" ca="1">_xlfn.XLOOKUP(Tabelle14[[#This Row],[ExperimentID]]&amp;Tabelle14[[#This Row],[NegotiationID]]&amp;Tabelle14[[#This Row],[MessageID]],ALL_IN_ONE[ExperimentID]&amp;ALL_IN_ONE[NegotiationID]&amp;ALL_IN_ONE[MessageID],ALL_IN_ONE[Gesamt_ID],,0)</f>
        <v>#VALUE!</v>
      </c>
      <c r="C251">
        <v>39567</v>
      </c>
      <c r="D251" t="s">
        <v>5518</v>
      </c>
      <c r="E251">
        <v>43494</v>
      </c>
      <c r="F251">
        <v>39555</v>
      </c>
      <c r="G251">
        <v>39550</v>
      </c>
      <c r="H251" t="s">
        <v>31</v>
      </c>
      <c r="I251" t="e">
        <f t="array" ref="I251">IFERROR(_xlfn.XLOOKUP(Tabelle14[[#This Row],[NegotiationID]]&amp;"FinalAccept",Tabelle14[NegotiationID]&amp;Tabelle14[ActionType],Tabelle14[ActionType],,0),_xlfn.XLOOKUP(Tabelle14[[#This Row],[NegotiationID]]&amp;"FinalReject",Tabelle14[NegotiationID]&amp;Tabelle14[ActionType],Tabelle14[ActionType],,0))</f>
        <v>#N/A</v>
      </c>
      <c r="J251">
        <v>0.77600000000000002</v>
      </c>
      <c r="K251">
        <v>0.2175</v>
      </c>
      <c r="L251">
        <v>0.99350000000000005</v>
      </c>
      <c r="M251">
        <v>0.5585</v>
      </c>
      <c r="N251">
        <v>847</v>
      </c>
      <c r="O251">
        <v>4194</v>
      </c>
      <c r="P251">
        <v>7</v>
      </c>
      <c r="Q251" s="3" t="s">
        <v>6810</v>
      </c>
    </row>
    <row r="252" ht="15" hidden="1" customHeight="1">
      <c r="A252" t="e">
        <f t="shared" ca="1" si="591"/>
        <v>#VALUE!</v>
      </c>
      <c r="B252" t="e">
        <f t="array" ref="B252" ca="1">_xlfn.XLOOKUP(Tabelle14[[#This Row],[ExperimentID]]&amp;Tabelle14[[#This Row],[NegotiationID]]&amp;Tabelle14[[#This Row],[MessageID]],ALL_IN_ONE[ExperimentID]&amp;ALL_IN_ONE[NegotiationID]&amp;ALL_IN_ONE[MessageID],ALL_IN_ONE[Gesamt_ID],,0)</f>
        <v>#VALUE!</v>
      </c>
      <c r="C252">
        <v>39567</v>
      </c>
      <c r="D252" t="s">
        <v>5518</v>
      </c>
      <c r="E252">
        <v>44304</v>
      </c>
      <c r="F252">
        <v>39550</v>
      </c>
      <c r="G252">
        <v>39555</v>
      </c>
      <c r="H252" t="s">
        <v>31</v>
      </c>
      <c r="I252" t="e">
        <f t="array" ref="I252">IFERROR(_xlfn.XLOOKUP(Tabelle14[[#This Row],[NegotiationID]]&amp;"FinalAccept",Tabelle14[NegotiationID]&amp;Tabelle14[ActionType],Tabelle14[ActionType],,0),_xlfn.XLOOKUP(Tabelle14[[#This Row],[NegotiationID]]&amp;"FinalReject",Tabelle14[NegotiationID]&amp;Tabelle14[ActionType],Tabelle14[ActionType],,0))</f>
        <v>#N/A</v>
      </c>
      <c r="J252">
        <v>0.67000000000000004</v>
      </c>
      <c r="K252">
        <v>0.49099999999999999</v>
      </c>
      <c r="L252">
        <v>1.161</v>
      </c>
      <c r="M252">
        <v>0.17899999999999999</v>
      </c>
      <c r="N252">
        <v>1129</v>
      </c>
      <c r="O252">
        <v>4194</v>
      </c>
      <c r="P252">
        <v>7</v>
      </c>
      <c r="Q252" s="3" t="s">
        <v>6811</v>
      </c>
    </row>
    <row r="253" ht="15" hidden="1" customHeight="1">
      <c r="A253" t="e">
        <f t="shared" ca="1" si="591"/>
        <v>#VALUE!</v>
      </c>
      <c r="B253" t="e">
        <f t="array" ref="B253" ca="1">_xlfn.XLOOKUP(Tabelle14[[#This Row],[ExperimentID]]&amp;Tabelle14[[#This Row],[NegotiationID]]&amp;Tabelle14[[#This Row],[MessageID]],ALL_IN_ONE[ExperimentID]&amp;ALL_IN_ONE[NegotiationID]&amp;ALL_IN_ONE[MessageID],ALL_IN_ONE[Gesamt_ID],,0)</f>
        <v>#VALUE!</v>
      </c>
      <c r="C253">
        <v>39567</v>
      </c>
      <c r="D253" t="s">
        <v>5518</v>
      </c>
      <c r="E253">
        <v>44961</v>
      </c>
      <c r="F253">
        <v>39555</v>
      </c>
      <c r="G253">
        <v>39550</v>
      </c>
      <c r="H253" t="s">
        <v>31</v>
      </c>
      <c r="I253" t="e">
        <f t="array" ref="I253">IFERROR(_xlfn.XLOOKUP(Tabelle14[[#This Row],[NegotiationID]]&amp;"FinalAccept",Tabelle14[NegotiationID]&amp;Tabelle14[ActionType],Tabelle14[ActionType],,0),_xlfn.XLOOKUP(Tabelle14[[#This Row],[NegotiationID]]&amp;"FinalReject",Tabelle14[NegotiationID]&amp;Tabelle14[ActionType],Tabelle14[ActionType],,0))</f>
        <v>#N/A</v>
      </c>
      <c r="J253">
        <v>0.67600000000000005</v>
      </c>
      <c r="K253">
        <v>0.35580000000000001</v>
      </c>
      <c r="L253">
        <v>1.0318000000000001</v>
      </c>
      <c r="M253">
        <v>0.32019999999999998</v>
      </c>
      <c r="N253">
        <v>457</v>
      </c>
      <c r="O253">
        <v>4194</v>
      </c>
      <c r="P253">
        <v>7</v>
      </c>
      <c r="Q253" s="3" t="s">
        <v>6812</v>
      </c>
    </row>
    <row r="254" ht="15" hidden="1" customHeight="1">
      <c r="A254" t="e">
        <f t="shared" ca="1" si="591"/>
        <v>#VALUE!</v>
      </c>
      <c r="B254" t="e">
        <f t="array" ref="B254" ca="1">_xlfn.XLOOKUP(Tabelle14[[#This Row],[ExperimentID]]&amp;Tabelle14[[#This Row],[NegotiationID]]&amp;Tabelle14[[#This Row],[MessageID]],ALL_IN_ONE[ExperimentID]&amp;ALL_IN_ONE[NegotiationID]&amp;ALL_IN_ONE[MessageID],ALL_IN_ONE[Gesamt_ID],,0)</f>
        <v>#VALUE!</v>
      </c>
      <c r="C254">
        <v>39567</v>
      </c>
      <c r="D254" t="s">
        <v>5518</v>
      </c>
      <c r="E254">
        <v>46145</v>
      </c>
      <c r="F254">
        <v>39550</v>
      </c>
      <c r="G254">
        <v>39555</v>
      </c>
      <c r="H254" t="s">
        <v>31</v>
      </c>
      <c r="I254" t="e">
        <f t="array" ref="I254">IFERROR(_xlfn.XLOOKUP(Tabelle14[[#This Row],[NegotiationID]]&amp;"FinalAccept",Tabelle14[NegotiationID]&amp;Tabelle14[ActionType],Tabelle14[ActionType],,0),_xlfn.XLOOKUP(Tabelle14[[#This Row],[NegotiationID]]&amp;"FinalReject",Tabelle14[NegotiationID]&amp;Tabelle14[ActionType],Tabelle14[ActionType],,0))</f>
        <v>#N/A</v>
      </c>
      <c r="J254">
        <v>0.60070000000000001</v>
      </c>
      <c r="K254">
        <v>0.54300000000000004</v>
      </c>
      <c r="L254">
        <v>1.1436999999999999</v>
      </c>
      <c r="M254">
        <v>0.057700000000000001</v>
      </c>
      <c r="N254">
        <v>580</v>
      </c>
      <c r="O254">
        <v>4194</v>
      </c>
      <c r="P254">
        <v>7</v>
      </c>
      <c r="Q254" s="3" t="s">
        <v>6813</v>
      </c>
    </row>
    <row r="255" ht="15" hidden="1" customHeight="1">
      <c r="A255" t="e">
        <f t="shared" ca="1" si="591"/>
        <v>#VALUE!</v>
      </c>
      <c r="B255" t="e">
        <f t="array" ref="B255" ca="1">_xlfn.XLOOKUP(Tabelle14[[#This Row],[ExperimentID]]&amp;Tabelle14[[#This Row],[NegotiationID]]&amp;Tabelle14[[#This Row],[MessageID]],ALL_IN_ONE[ExperimentID]&amp;ALL_IN_ONE[NegotiationID]&amp;ALL_IN_ONE[MessageID],ALL_IN_ONE[Gesamt_ID],,0)</f>
        <v>#VALUE!</v>
      </c>
      <c r="C255">
        <v>39567</v>
      </c>
      <c r="D255" t="s">
        <v>5518</v>
      </c>
      <c r="E255">
        <v>48669</v>
      </c>
      <c r="F255">
        <v>39555</v>
      </c>
      <c r="G255">
        <v>39550</v>
      </c>
      <c r="H255" t="s">
        <v>31</v>
      </c>
      <c r="I255" t="e">
        <f t="array" ref="I255">IFERROR(_xlfn.XLOOKUP(Tabelle14[[#This Row],[NegotiationID]]&amp;"FinalAccept",Tabelle14[NegotiationID]&amp;Tabelle14[ActionType],Tabelle14[ActionType],,0),_xlfn.XLOOKUP(Tabelle14[[#This Row],[NegotiationID]]&amp;"FinalReject",Tabelle14[NegotiationID]&amp;Tabelle14[ActionType],Tabelle14[ActionType],,0))</f>
        <v>#N/A</v>
      </c>
      <c r="J255">
        <v>0.61599999999999999</v>
      </c>
      <c r="K255">
        <v>0.43580000000000002</v>
      </c>
      <c r="L255">
        <v>1.0518000000000001</v>
      </c>
      <c r="M255">
        <v>0.1802</v>
      </c>
      <c r="N255">
        <v>276</v>
      </c>
      <c r="O255">
        <v>4194</v>
      </c>
      <c r="P255">
        <v>7</v>
      </c>
      <c r="Q255" s="3" t="s">
        <v>6814</v>
      </c>
    </row>
    <row r="256" ht="14.5" hidden="1">
      <c r="A256" t="e">
        <f t="shared" ca="1" si="591"/>
        <v>#VALUE!</v>
      </c>
      <c r="B256" t="e">
        <f t="array" ref="B256" ca="1">_xlfn.XLOOKUP(Tabelle14[[#This Row],[ExperimentID]]&amp;Tabelle14[[#This Row],[NegotiationID]]&amp;Tabelle14[[#This Row],[MessageID]],ALL_IN_ONE[ExperimentID]&amp;ALL_IN_ONE[NegotiationID]&amp;ALL_IN_ONE[MessageID],ALL_IN_ONE[Gesamt_ID],,0)</f>
        <v>#VALUE!</v>
      </c>
      <c r="C256">
        <v>39599</v>
      </c>
      <c r="D256" t="s">
        <v>5518</v>
      </c>
      <c r="E256">
        <v>39600</v>
      </c>
      <c r="H256" t="s">
        <v>6019</v>
      </c>
      <c r="I256" t="str">
        <f t="array" ref="I256">IFERROR(_xlfn.XLOOKUP(Tabelle14[[#This Row],[NegotiationID]]&amp;"FinalAccept",Tabelle14[NegotiationID]&amp;Tabelle14[ActionType],Tabelle14[ActionType],,0),_xlfn.XLOOKUP(Tabelle14[[#This Row],[NegotiationID]]&amp;"FinalReject",Tabelle14[NegotiationID]&amp;Tabelle14[ActionType],Tabelle14[ActionType],,0))</f>
        <v>FinalAccept</v>
      </c>
      <c r="L256" t="s">
        <v>6797</v>
      </c>
      <c r="M256" t="s">
        <v>6797</v>
      </c>
      <c r="N256">
        <v>21</v>
      </c>
      <c r="O256">
        <v>2371</v>
      </c>
      <c r="P256">
        <v>11</v>
      </c>
    </row>
    <row r="257" ht="15" customHeight="1">
      <c r="A257" t="e">
        <f t="shared" ca="1" si="591"/>
        <v>#VALUE!</v>
      </c>
      <c r="B257" t="e">
        <f t="array" ref="B257" ca="1">_xlfn.XLOOKUP(Tabelle14[[#This Row],[ExperimentID]]&amp;Tabelle14[[#This Row],[NegotiationID]]&amp;Tabelle14[[#This Row],[MessageID]],ALL_IN_ONE[ExperimentID]&amp;ALL_IN_ONE[NegotiationID]&amp;ALL_IN_ONE[MessageID],ALL_IN_ONE[Gesamt_ID],,0)</f>
        <v>#VALUE!</v>
      </c>
      <c r="C257">
        <v>39599</v>
      </c>
      <c r="D257" t="s">
        <v>5518</v>
      </c>
      <c r="E257">
        <v>42860</v>
      </c>
      <c r="F257">
        <v>39582</v>
      </c>
      <c r="G257">
        <v>39587</v>
      </c>
      <c r="H257" t="s">
        <v>158</v>
      </c>
      <c r="I257" t="str">
        <f t="array" ref="I257">IFERROR(_xlfn.XLOOKUP(Tabelle14[[#This Row],[NegotiationID]]&amp;"FinalAccept",Tabelle14[NegotiationID]&amp;Tabelle14[ActionType],Tabelle14[ActionType],,0),_xlfn.XLOOKUP(Tabelle14[[#This Row],[NegotiationID]]&amp;"FinalReject",Tabelle14[NegotiationID]&amp;Tabelle14[ActionType],Tabelle14[ActionType],,0))</f>
        <v>FinalAccept</v>
      </c>
      <c r="J257">
        <v>1</v>
      </c>
      <c r="K257">
        <v>0.67000000000000004</v>
      </c>
      <c r="L257">
        <v>1.6699999999999999</v>
      </c>
      <c r="M257">
        <v>0.33000000000000002</v>
      </c>
      <c r="N257">
        <v>382</v>
      </c>
      <c r="O257">
        <v>2371</v>
      </c>
      <c r="P257">
        <v>11</v>
      </c>
      <c r="Q257" s="3" t="s">
        <v>5735</v>
      </c>
    </row>
    <row r="258" ht="15" customHeight="1">
      <c r="A258" t="e">
        <f t="shared" ref="A258:A321" ca="1" si="592">MID(CELL("Dateiname",$A$1),FIND("]",CELL("Dateiname",$A$1))+1,31)</f>
        <v>#VALUE!</v>
      </c>
      <c r="B258" t="e">
        <f t="array" ref="B258" ca="1">_xlfn.XLOOKUP(Tabelle14[[#This Row],[ExperimentID]]&amp;Tabelle14[[#This Row],[NegotiationID]]&amp;Tabelle14[[#This Row],[MessageID]],ALL_IN_ONE[ExperimentID]&amp;ALL_IN_ONE[NegotiationID]&amp;ALL_IN_ONE[MessageID],ALL_IN_ONE[Gesamt_ID],,0)</f>
        <v>#VALUE!</v>
      </c>
      <c r="C258">
        <v>39599</v>
      </c>
      <c r="D258" t="s">
        <v>5518</v>
      </c>
      <c r="E258">
        <v>42931</v>
      </c>
      <c r="F258">
        <v>39587</v>
      </c>
      <c r="G258">
        <v>39582</v>
      </c>
      <c r="H258" t="s">
        <v>31</v>
      </c>
      <c r="I258" t="str">
        <f t="array" ref="I258">IFERROR(_xlfn.XLOOKUP(Tabelle14[[#This Row],[NegotiationID]]&amp;"FinalAccept",Tabelle14[NegotiationID]&amp;Tabelle14[ActionType],Tabelle14[ActionType],,0),_xlfn.XLOOKUP(Tabelle14[[#This Row],[NegotiationID]]&amp;"FinalReject",Tabelle14[NegotiationID]&amp;Tabelle14[ActionType],Tabelle14[ActionType],,0))</f>
        <v>FinalAccept</v>
      </c>
      <c r="J258">
        <v>0.88349999999999995</v>
      </c>
      <c r="K258">
        <v>0.63</v>
      </c>
      <c r="L258">
        <v>1.5135000000000001</v>
      </c>
      <c r="M258">
        <v>0.2535</v>
      </c>
      <c r="N258">
        <v>315</v>
      </c>
      <c r="O258">
        <v>2371</v>
      </c>
      <c r="P258">
        <v>11</v>
      </c>
      <c r="Q258" s="3" t="s">
        <v>5736</v>
      </c>
    </row>
    <row r="259" ht="15" customHeight="1">
      <c r="A259" t="e">
        <f t="shared" ca="1" si="592"/>
        <v>#VALUE!</v>
      </c>
      <c r="B259" t="e">
        <f t="array" ref="B259" ca="1">_xlfn.XLOOKUP(Tabelle14[[#This Row],[ExperimentID]]&amp;Tabelle14[[#This Row],[NegotiationID]]&amp;Tabelle14[[#This Row],[MessageID]],ALL_IN_ONE[ExperimentID]&amp;ALL_IN_ONE[NegotiationID]&amp;ALL_IN_ONE[MessageID],ALL_IN_ONE[Gesamt_ID],,0)</f>
        <v>#VALUE!</v>
      </c>
      <c r="C259">
        <v>39599</v>
      </c>
      <c r="D259" t="s">
        <v>5518</v>
      </c>
      <c r="E259">
        <v>43839</v>
      </c>
      <c r="F259">
        <v>39582</v>
      </c>
      <c r="G259">
        <v>39587</v>
      </c>
      <c r="H259" t="s">
        <v>31</v>
      </c>
      <c r="I259" t="str">
        <f t="array" ref="I259">IFERROR(_xlfn.XLOOKUP(Tabelle14[[#This Row],[NegotiationID]]&amp;"FinalAccept",Tabelle14[NegotiationID]&amp;Tabelle14[ActionType],Tabelle14[ActionType],,0),_xlfn.XLOOKUP(Tabelle14[[#This Row],[NegotiationID]]&amp;"FinalReject",Tabelle14[NegotiationID]&amp;Tabelle14[ActionType],Tabelle14[ActionType],,0))</f>
        <v>FinalAccept</v>
      </c>
      <c r="J259">
        <v>0.76749999999999996</v>
      </c>
      <c r="K259">
        <v>0.40749999999999997</v>
      </c>
      <c r="L259">
        <v>1.175</v>
      </c>
      <c r="M259">
        <v>0.35999999999999999</v>
      </c>
      <c r="N259">
        <v>465</v>
      </c>
      <c r="O259">
        <v>2371</v>
      </c>
      <c r="P259">
        <v>11</v>
      </c>
      <c r="Q259" s="3" t="s">
        <v>5737</v>
      </c>
    </row>
    <row r="260" ht="15" customHeight="1">
      <c r="A260" t="e">
        <f t="shared" ca="1" si="592"/>
        <v>#VALUE!</v>
      </c>
      <c r="B260" t="e">
        <f t="array" ref="B260" ca="1">_xlfn.XLOOKUP(Tabelle14[[#This Row],[ExperimentID]]&amp;Tabelle14[[#This Row],[NegotiationID]]&amp;Tabelle14[[#This Row],[MessageID]],ALL_IN_ONE[ExperimentID]&amp;ALL_IN_ONE[NegotiationID]&amp;ALL_IN_ONE[MessageID],ALL_IN_ONE[Gesamt_ID],,0)</f>
        <v>#VALUE!</v>
      </c>
      <c r="C260">
        <v>39599</v>
      </c>
      <c r="D260" t="s">
        <v>5518</v>
      </c>
      <c r="E260">
        <v>44545</v>
      </c>
      <c r="F260">
        <v>39587</v>
      </c>
      <c r="G260">
        <v>39582</v>
      </c>
      <c r="H260" t="s">
        <v>31</v>
      </c>
      <c r="I260" t="str">
        <f t="array" ref="I260">IFERROR(_xlfn.XLOOKUP(Tabelle14[[#This Row],[NegotiationID]]&amp;"FinalAccept",Tabelle14[NegotiationID]&amp;Tabelle14[ActionType],Tabelle14[ActionType],,0),_xlfn.XLOOKUP(Tabelle14[[#This Row],[NegotiationID]]&amp;"FinalReject",Tabelle14[NegotiationID]&amp;Tabelle14[ActionType],Tabelle14[ActionType],,0))</f>
        <v>FinalAccept</v>
      </c>
      <c r="J260">
        <v>0.57599999999999996</v>
      </c>
      <c r="K260">
        <v>0.39419999999999999</v>
      </c>
      <c r="L260">
        <v>0.97019999999999995</v>
      </c>
      <c r="M260">
        <v>0.18179999999999999</v>
      </c>
      <c r="N260">
        <v>272</v>
      </c>
      <c r="O260">
        <v>2371</v>
      </c>
      <c r="P260">
        <v>11</v>
      </c>
      <c r="Q260" s="3" t="s">
        <v>5738</v>
      </c>
    </row>
    <row r="261" ht="15" customHeight="1">
      <c r="A261" t="e">
        <f t="shared" ca="1" si="592"/>
        <v>#VALUE!</v>
      </c>
      <c r="B261" t="e">
        <f t="array" ref="B261" ca="1">_xlfn.XLOOKUP(Tabelle14[[#This Row],[ExperimentID]]&amp;Tabelle14[[#This Row],[NegotiationID]]&amp;Tabelle14[[#This Row],[MessageID]],ALL_IN_ONE[ExperimentID]&amp;ALL_IN_ONE[NegotiationID]&amp;ALL_IN_ONE[MessageID],ALL_IN_ONE[Gesamt_ID],,0)</f>
        <v>#VALUE!</v>
      </c>
      <c r="C261">
        <v>39599</v>
      </c>
      <c r="D261" t="s">
        <v>5518</v>
      </c>
      <c r="E261">
        <v>45423</v>
      </c>
      <c r="F261">
        <v>39582</v>
      </c>
      <c r="G261">
        <v>39587</v>
      </c>
      <c r="H261" t="s">
        <v>31</v>
      </c>
      <c r="I261" t="str">
        <f t="array" ref="I261">IFERROR(_xlfn.XLOOKUP(Tabelle14[[#This Row],[NegotiationID]]&amp;"FinalAccept",Tabelle14[NegotiationID]&amp;Tabelle14[ActionType],Tabelle14[ActionType],,0),_xlfn.XLOOKUP(Tabelle14[[#This Row],[NegotiationID]]&amp;"FinalReject",Tabelle14[NegotiationID]&amp;Tabelle14[ActionType],Tabelle14[ActionType],,0))</f>
        <v>FinalAccept</v>
      </c>
      <c r="J261">
        <v>0.63670000000000004</v>
      </c>
      <c r="K261">
        <v>0.46850000000000003</v>
      </c>
      <c r="L261">
        <v>1.1052</v>
      </c>
      <c r="M261">
        <v>0.16819999999999999</v>
      </c>
      <c r="N261">
        <v>324</v>
      </c>
      <c r="O261">
        <v>2371</v>
      </c>
      <c r="P261">
        <v>11</v>
      </c>
      <c r="Q261" s="3" t="s">
        <v>5739</v>
      </c>
    </row>
    <row r="262" ht="15" customHeight="1">
      <c r="A262" t="e">
        <f t="shared" ca="1" si="592"/>
        <v>#VALUE!</v>
      </c>
      <c r="B262" t="e">
        <f t="array" ref="B262" ca="1">_xlfn.XLOOKUP(Tabelle14[[#This Row],[ExperimentID]]&amp;Tabelle14[[#This Row],[NegotiationID]]&amp;Tabelle14[[#This Row],[MessageID]],ALL_IN_ONE[ExperimentID]&amp;ALL_IN_ONE[NegotiationID]&amp;ALL_IN_ONE[MessageID],ALL_IN_ONE[Gesamt_ID],,0)</f>
        <v>#VALUE!</v>
      </c>
      <c r="C262">
        <v>39599</v>
      </c>
      <c r="D262" t="s">
        <v>5518</v>
      </c>
      <c r="E262">
        <v>45824</v>
      </c>
      <c r="F262">
        <v>39587</v>
      </c>
      <c r="G262">
        <v>39582</v>
      </c>
      <c r="H262" t="s">
        <v>31</v>
      </c>
      <c r="I262" t="str">
        <f t="array" ref="I262">IFERROR(_xlfn.XLOOKUP(Tabelle14[[#This Row],[NegotiationID]]&amp;"FinalAccept",Tabelle14[NegotiationID]&amp;Tabelle14[ActionType],Tabelle14[ActionType],,0),_xlfn.XLOOKUP(Tabelle14[[#This Row],[NegotiationID]]&amp;"FinalReject",Tabelle14[NegotiationID]&amp;Tabelle14[ActionType],Tabelle14[ActionType],,0))</f>
        <v>FinalAccept</v>
      </c>
      <c r="J262">
        <v>0.65100000000000002</v>
      </c>
      <c r="K262">
        <v>0.33329999999999999</v>
      </c>
      <c r="L262">
        <v>0.98429999999999995</v>
      </c>
      <c r="M262">
        <v>0.31769999999999998</v>
      </c>
      <c r="N262">
        <v>112</v>
      </c>
      <c r="O262">
        <v>2371</v>
      </c>
      <c r="P262">
        <v>11</v>
      </c>
      <c r="Q262" s="3" t="s">
        <v>5740</v>
      </c>
    </row>
    <row r="263" ht="15" customHeight="1">
      <c r="A263" t="e">
        <f t="shared" ca="1" si="592"/>
        <v>#VALUE!</v>
      </c>
      <c r="B263" t="e">
        <f t="array" ref="B263" ca="1">_xlfn.XLOOKUP(Tabelle14[[#This Row],[ExperimentID]]&amp;Tabelle14[[#This Row],[NegotiationID]]&amp;Tabelle14[[#This Row],[MessageID]],ALL_IN_ONE[ExperimentID]&amp;ALL_IN_ONE[NegotiationID]&amp;ALL_IN_ONE[MessageID],ALL_IN_ONE[Gesamt_ID],,0)</f>
        <v>#VALUE!</v>
      </c>
      <c r="C263">
        <v>39599</v>
      </c>
      <c r="D263" t="s">
        <v>5518</v>
      </c>
      <c r="E263">
        <v>46426</v>
      </c>
      <c r="F263">
        <v>39582</v>
      </c>
      <c r="G263">
        <v>39587</v>
      </c>
      <c r="H263" t="s">
        <v>31</v>
      </c>
      <c r="I263" t="str">
        <f t="array" ref="I263">IFERROR(_xlfn.XLOOKUP(Tabelle14[[#This Row],[NegotiationID]]&amp;"FinalAccept",Tabelle14[NegotiationID]&amp;Tabelle14[ActionType],Tabelle14[ActionType],,0),_xlfn.XLOOKUP(Tabelle14[[#This Row],[NegotiationID]]&amp;"FinalReject",Tabelle14[NegotiationID]&amp;Tabelle14[ActionType],Tabelle14[ActionType],,0))</f>
        <v>FinalAccept</v>
      </c>
      <c r="J263">
        <v>0.49330000000000002</v>
      </c>
      <c r="K263">
        <v>0.53100000000000003</v>
      </c>
      <c r="L263">
        <v>1.0243</v>
      </c>
      <c r="M263">
        <v>0.037699999999999997</v>
      </c>
      <c r="N263">
        <v>138</v>
      </c>
      <c r="O263">
        <v>2371</v>
      </c>
      <c r="P263">
        <v>11</v>
      </c>
      <c r="Q263" s="3" t="s">
        <v>5741</v>
      </c>
    </row>
    <row r="264" ht="15" customHeight="1">
      <c r="A264" t="e">
        <f t="shared" ca="1" si="592"/>
        <v>#VALUE!</v>
      </c>
      <c r="B264" t="e">
        <f t="array" ref="B264" ca="1">_xlfn.XLOOKUP(Tabelle14[[#This Row],[ExperimentID]]&amp;Tabelle14[[#This Row],[NegotiationID]]&amp;Tabelle14[[#This Row],[MessageID]],ALL_IN_ONE[ExperimentID]&amp;ALL_IN_ONE[NegotiationID]&amp;ALL_IN_ONE[MessageID],ALL_IN_ONE[Gesamt_ID],,0)</f>
        <v>#VALUE!</v>
      </c>
      <c r="C264">
        <v>39599</v>
      </c>
      <c r="D264" t="s">
        <v>5518</v>
      </c>
      <c r="E264">
        <v>47053</v>
      </c>
      <c r="F264">
        <v>39587</v>
      </c>
      <c r="G264">
        <v>39582</v>
      </c>
      <c r="H264" t="s">
        <v>31</v>
      </c>
      <c r="I264" t="str">
        <f t="array" ref="I264">IFERROR(_xlfn.XLOOKUP(Tabelle14[[#This Row],[NegotiationID]]&amp;"FinalAccept",Tabelle14[NegotiationID]&amp;Tabelle14[ActionType],Tabelle14[ActionType],,0),_xlfn.XLOOKUP(Tabelle14[[#This Row],[NegotiationID]]&amp;"FinalReject",Tabelle14[NegotiationID]&amp;Tabelle14[ActionType],Tabelle14[ActionType],,0))</f>
        <v>FinalAccept</v>
      </c>
      <c r="J264">
        <v>0.57350000000000001</v>
      </c>
      <c r="K264">
        <v>0.42920000000000003</v>
      </c>
      <c r="L264">
        <v>1.0026999999999999</v>
      </c>
      <c r="M264">
        <v>0.14430000000000001</v>
      </c>
      <c r="N264">
        <v>110</v>
      </c>
      <c r="O264">
        <v>2371</v>
      </c>
      <c r="P264">
        <v>11</v>
      </c>
      <c r="Q264" s="3" t="s">
        <v>5742</v>
      </c>
    </row>
    <row r="265" ht="15" customHeight="1">
      <c r="A265" t="e">
        <f t="shared" ca="1" si="592"/>
        <v>#VALUE!</v>
      </c>
      <c r="B265" t="e">
        <f t="array" ref="B265" ca="1">_xlfn.XLOOKUP(Tabelle14[[#This Row],[ExperimentID]]&amp;Tabelle14[[#This Row],[NegotiationID]]&amp;Tabelle14[[#This Row],[MessageID]],ALL_IN_ONE[ExperimentID]&amp;ALL_IN_ONE[NegotiationID]&amp;ALL_IN_ONE[MessageID],ALL_IN_ONE[Gesamt_ID],,0)</f>
        <v>#VALUE!</v>
      </c>
      <c r="C265">
        <v>39599</v>
      </c>
      <c r="D265" t="s">
        <v>5518</v>
      </c>
      <c r="E265">
        <v>48755</v>
      </c>
      <c r="F265">
        <v>39582</v>
      </c>
      <c r="G265">
        <v>39587</v>
      </c>
      <c r="H265" t="s">
        <v>31</v>
      </c>
      <c r="I265" t="str">
        <f t="array" ref="I265">IFERROR(_xlfn.XLOOKUP(Tabelle14[[#This Row],[NegotiationID]]&amp;"FinalAccept",Tabelle14[NegotiationID]&amp;Tabelle14[ActionType],Tabelle14[ActionType],,0),_xlfn.XLOOKUP(Tabelle14[[#This Row],[NegotiationID]]&amp;"FinalReject",Tabelle14[NegotiationID]&amp;Tabelle14[ActionType],Tabelle14[ActionType],,0))</f>
        <v>FinalAccept</v>
      </c>
      <c r="J265">
        <v>0.48770000000000002</v>
      </c>
      <c r="K265">
        <v>0.53900000000000003</v>
      </c>
      <c r="L265">
        <v>1.0266999999999999</v>
      </c>
      <c r="M265">
        <v>0.051299999999999998</v>
      </c>
      <c r="N265">
        <v>223</v>
      </c>
      <c r="O265">
        <v>2371</v>
      </c>
      <c r="P265">
        <v>11</v>
      </c>
      <c r="Q265" s="3" t="s">
        <v>5743</v>
      </c>
    </row>
    <row r="266" ht="15" customHeight="1">
      <c r="A266" t="e">
        <f t="shared" ca="1" si="592"/>
        <v>#VALUE!</v>
      </c>
      <c r="B266" t="e">
        <f t="array" ref="B266" ca="1">_xlfn.XLOOKUP(Tabelle14[[#This Row],[ExperimentID]]&amp;Tabelle14[[#This Row],[NegotiationID]]&amp;Tabelle14[[#This Row],[MessageID]],ALL_IN_ONE[ExperimentID]&amp;ALL_IN_ONE[NegotiationID]&amp;ALL_IN_ONE[MessageID],ALL_IN_ONE[Gesamt_ID],,0)</f>
        <v>#VALUE!</v>
      </c>
      <c r="C266">
        <v>39599</v>
      </c>
      <c r="D266" t="s">
        <v>5518</v>
      </c>
      <c r="E266">
        <v>48792</v>
      </c>
      <c r="F266">
        <v>39587</v>
      </c>
      <c r="G266">
        <v>39582</v>
      </c>
      <c r="H266" t="s">
        <v>20</v>
      </c>
      <c r="I266" t="str">
        <f t="array" ref="I266">IFERROR(_xlfn.XLOOKUP(Tabelle14[[#This Row],[NegotiationID]]&amp;"FinalAccept",Tabelle14[NegotiationID]&amp;Tabelle14[ActionType],Tabelle14[ActionType],,0),_xlfn.XLOOKUP(Tabelle14[[#This Row],[NegotiationID]]&amp;"FinalReject",Tabelle14[NegotiationID]&amp;Tabelle14[ActionType],Tabelle14[ActionType],,0))</f>
        <v>FinalAccept</v>
      </c>
      <c r="J266">
        <v>0.53900000000000003</v>
      </c>
      <c r="K266">
        <v>0.48770000000000002</v>
      </c>
      <c r="L266">
        <v>1.0266999999999999</v>
      </c>
      <c r="M266">
        <v>0.051299999999999998</v>
      </c>
      <c r="N266">
        <v>9</v>
      </c>
      <c r="O266">
        <v>2371</v>
      </c>
      <c r="P266">
        <v>11</v>
      </c>
      <c r="Q266" s="3" t="s">
        <v>5744</v>
      </c>
    </row>
    <row r="267" ht="14.5" hidden="1">
      <c r="A267" t="e">
        <f t="shared" ca="1" si="592"/>
        <v>#VALUE!</v>
      </c>
      <c r="B267" t="e">
        <f t="array" ref="B267" ca="1">_xlfn.XLOOKUP(Tabelle14[[#This Row],[ExperimentID]]&amp;Tabelle14[[#This Row],[NegotiationID]]&amp;Tabelle14[[#This Row],[MessageID]],ALL_IN_ONE[ExperimentID]&amp;ALL_IN_ONE[NegotiationID]&amp;ALL_IN_ONE[MessageID],ALL_IN_ONE[Gesamt_ID],,0)</f>
        <v>#VALUE!</v>
      </c>
      <c r="C267">
        <v>39631</v>
      </c>
      <c r="D267" t="s">
        <v>5518</v>
      </c>
      <c r="E267">
        <v>39632</v>
      </c>
      <c r="H267" t="s">
        <v>6019</v>
      </c>
      <c r="I267" t="str">
        <f t="array" ref="I267">IFERROR(_xlfn.XLOOKUP(Tabelle14[[#This Row],[NegotiationID]]&amp;"FinalAccept",Tabelle14[NegotiationID]&amp;Tabelle14[ActionType],Tabelle14[ActionType],,0),_xlfn.XLOOKUP(Tabelle14[[#This Row],[NegotiationID]]&amp;"FinalReject",Tabelle14[NegotiationID]&amp;Tabelle14[ActionType],Tabelle14[ActionType],,0))</f>
        <v>FinalReject</v>
      </c>
      <c r="L267" t="s">
        <v>6797</v>
      </c>
      <c r="M267" t="s">
        <v>6797</v>
      </c>
      <c r="N267">
        <v>21</v>
      </c>
      <c r="O267">
        <v>4077</v>
      </c>
      <c r="P267">
        <v>17</v>
      </c>
    </row>
    <row r="268" ht="246.5" hidden="1">
      <c r="A268" t="e">
        <f t="shared" ca="1" si="592"/>
        <v>#VALUE!</v>
      </c>
      <c r="B268" t="e">
        <f t="array" ref="B268" ca="1">_xlfn.XLOOKUP(Tabelle14[[#This Row],[ExperimentID]]&amp;Tabelle14[[#This Row],[NegotiationID]]&amp;Tabelle14[[#This Row],[MessageID]],ALL_IN_ONE[ExperimentID]&amp;ALL_IN_ONE[NegotiationID]&amp;ALL_IN_ONE[MessageID],ALL_IN_ONE[Gesamt_ID],,0)</f>
        <v>#VALUE!</v>
      </c>
      <c r="C268">
        <v>39631</v>
      </c>
      <c r="D268" t="s">
        <v>5518</v>
      </c>
      <c r="E268">
        <v>42349</v>
      </c>
      <c r="F268">
        <v>39614</v>
      </c>
      <c r="G268">
        <v>39619</v>
      </c>
      <c r="H268" t="s">
        <v>22</v>
      </c>
      <c r="I268" t="str">
        <f t="array" ref="I268">IFERROR(_xlfn.XLOOKUP(Tabelle14[[#This Row],[NegotiationID]]&amp;"FinalAccept",Tabelle14[NegotiationID]&amp;Tabelle14[ActionType],Tabelle14[ActionType],,0),_xlfn.XLOOKUP(Tabelle14[[#This Row],[NegotiationID]]&amp;"FinalReject",Tabelle14[NegotiationID]&amp;Tabelle14[ActionType],Tabelle14[ActionType],,0))</f>
        <v>FinalReject</v>
      </c>
      <c r="L268" t="s">
        <v>6797</v>
      </c>
      <c r="M268" t="s">
        <v>6797</v>
      </c>
      <c r="N268">
        <v>338</v>
      </c>
      <c r="O268">
        <v>4077</v>
      </c>
      <c r="P268">
        <v>17</v>
      </c>
      <c r="Q268" s="3" t="s">
        <v>6815</v>
      </c>
    </row>
    <row r="269" ht="188.5" hidden="1">
      <c r="A269" t="e">
        <f t="shared" ca="1" si="592"/>
        <v>#VALUE!</v>
      </c>
      <c r="B269" t="e">
        <f t="array" ref="B269" ca="1">_xlfn.XLOOKUP(Tabelle14[[#This Row],[ExperimentID]]&amp;Tabelle14[[#This Row],[NegotiationID]]&amp;Tabelle14[[#This Row],[MessageID]],ALL_IN_ONE[ExperimentID]&amp;ALL_IN_ONE[NegotiationID]&amp;ALL_IN_ONE[MessageID],ALL_IN_ONE[Gesamt_ID],,0)</f>
        <v>#VALUE!</v>
      </c>
      <c r="C269">
        <v>39631</v>
      </c>
      <c r="D269" t="s">
        <v>5518</v>
      </c>
      <c r="E269">
        <v>42713</v>
      </c>
      <c r="F269">
        <v>39619</v>
      </c>
      <c r="G269">
        <v>39614</v>
      </c>
      <c r="H269" t="s">
        <v>24</v>
      </c>
      <c r="I269" t="str">
        <f t="array" ref="I269">IFERROR(_xlfn.XLOOKUP(Tabelle14[[#This Row],[NegotiationID]]&amp;"FinalAccept",Tabelle14[NegotiationID]&amp;Tabelle14[ActionType],Tabelle14[ActionType],,0),_xlfn.XLOOKUP(Tabelle14[[#This Row],[NegotiationID]]&amp;"FinalReject",Tabelle14[NegotiationID]&amp;Tabelle14[ActionType],Tabelle14[ActionType],,0))</f>
        <v>FinalReject</v>
      </c>
      <c r="L269" t="s">
        <v>6797</v>
      </c>
      <c r="M269" t="s">
        <v>6797</v>
      </c>
      <c r="N269">
        <v>221</v>
      </c>
      <c r="O269">
        <v>4077</v>
      </c>
      <c r="P269">
        <v>17</v>
      </c>
      <c r="Q269" s="3" t="s">
        <v>6816</v>
      </c>
    </row>
    <row r="270" ht="261" hidden="1">
      <c r="A270" t="e">
        <f t="shared" ca="1" si="592"/>
        <v>#VALUE!</v>
      </c>
      <c r="B270" t="e">
        <f t="array" ref="B270" ca="1">_xlfn.XLOOKUP(Tabelle14[[#This Row],[ExperimentID]]&amp;Tabelle14[[#This Row],[NegotiationID]]&amp;Tabelle14[[#This Row],[MessageID]],ALL_IN_ONE[ExperimentID]&amp;ALL_IN_ONE[NegotiationID]&amp;ALL_IN_ONE[MessageID],ALL_IN_ONE[Gesamt_ID],,0)</f>
        <v>#VALUE!</v>
      </c>
      <c r="C270">
        <v>39631</v>
      </c>
      <c r="D270" t="s">
        <v>5518</v>
      </c>
      <c r="E270">
        <v>42947</v>
      </c>
      <c r="F270">
        <v>39614</v>
      </c>
      <c r="G270">
        <v>39619</v>
      </c>
      <c r="H270" t="s">
        <v>22</v>
      </c>
      <c r="I270" t="str">
        <f t="array" ref="I270">IFERROR(_xlfn.XLOOKUP(Tabelle14[[#This Row],[NegotiationID]]&amp;"FinalAccept",Tabelle14[NegotiationID]&amp;Tabelle14[ActionType],Tabelle14[ActionType],,0),_xlfn.XLOOKUP(Tabelle14[[#This Row],[NegotiationID]]&amp;"FinalReject",Tabelle14[NegotiationID]&amp;Tabelle14[ActionType],Tabelle14[ActionType],,0))</f>
        <v>FinalReject</v>
      </c>
      <c r="L270" t="s">
        <v>6797</v>
      </c>
      <c r="M270" t="s">
        <v>6797</v>
      </c>
      <c r="N270">
        <v>227</v>
      </c>
      <c r="O270">
        <v>4077</v>
      </c>
      <c r="P270">
        <v>17</v>
      </c>
      <c r="Q270" s="3" t="s">
        <v>6817</v>
      </c>
    </row>
    <row r="271" ht="15" customHeight="1">
      <c r="A271" t="e">
        <f t="shared" ca="1" si="592"/>
        <v>#VALUE!</v>
      </c>
      <c r="B271" t="e">
        <f t="array" ref="B271" ca="1">_xlfn.XLOOKUP(Tabelle14[[#This Row],[ExperimentID]]&amp;Tabelle14[[#This Row],[NegotiationID]]&amp;Tabelle14[[#This Row],[MessageID]],ALL_IN_ONE[ExperimentID]&amp;ALL_IN_ONE[NegotiationID]&amp;ALL_IN_ONE[MessageID],ALL_IN_ONE[Gesamt_ID],,0)</f>
        <v>#VALUE!</v>
      </c>
      <c r="C271">
        <v>39631</v>
      </c>
      <c r="D271" t="s">
        <v>5518</v>
      </c>
      <c r="E271">
        <v>43795</v>
      </c>
      <c r="F271">
        <v>39619</v>
      </c>
      <c r="G271">
        <v>39614</v>
      </c>
      <c r="H271" t="s">
        <v>158</v>
      </c>
      <c r="I271" t="str">
        <f t="array" ref="I271">IFERROR(_xlfn.XLOOKUP(Tabelle14[[#This Row],[NegotiationID]]&amp;"FinalAccept",Tabelle14[NegotiationID]&amp;Tabelle14[ActionType],Tabelle14[ActionType],,0),_xlfn.XLOOKUP(Tabelle14[[#This Row],[NegotiationID]]&amp;"FinalReject",Tabelle14[NegotiationID]&amp;Tabelle14[ActionType],Tabelle14[ActionType],,0))</f>
        <v>FinalReject</v>
      </c>
      <c r="J271">
        <v>0.93500000000000005</v>
      </c>
      <c r="K271">
        <v>0.064199999999999993</v>
      </c>
      <c r="L271">
        <v>0.99919999999999998</v>
      </c>
      <c r="M271">
        <v>0.87080000000000002</v>
      </c>
      <c r="N271">
        <v>317</v>
      </c>
      <c r="O271">
        <v>4077</v>
      </c>
      <c r="P271">
        <v>17</v>
      </c>
      <c r="Q271" s="3" t="s">
        <v>5745</v>
      </c>
    </row>
    <row r="272" ht="15" customHeight="1">
      <c r="A272" t="e">
        <f t="shared" ca="1" si="592"/>
        <v>#VALUE!</v>
      </c>
      <c r="B272" t="e">
        <f t="array" ref="B272" ca="1">_xlfn.XLOOKUP(Tabelle14[[#This Row],[ExperimentID]]&amp;Tabelle14[[#This Row],[NegotiationID]]&amp;Tabelle14[[#This Row],[MessageID]],ALL_IN_ONE[ExperimentID]&amp;ALL_IN_ONE[NegotiationID]&amp;ALL_IN_ONE[MessageID],ALL_IN_ONE[Gesamt_ID],,0)</f>
        <v>#VALUE!</v>
      </c>
      <c r="C272">
        <v>39631</v>
      </c>
      <c r="D272" t="s">
        <v>5518</v>
      </c>
      <c r="E272">
        <v>44014</v>
      </c>
      <c r="F272">
        <v>39614</v>
      </c>
      <c r="G272">
        <v>39619</v>
      </c>
      <c r="H272" t="s">
        <v>31</v>
      </c>
      <c r="I272" t="str">
        <f t="array" ref="I272">IFERROR(_xlfn.XLOOKUP(Tabelle14[[#This Row],[NegotiationID]]&amp;"FinalAccept",Tabelle14[NegotiationID]&amp;Tabelle14[ActionType],Tabelle14[ActionType],,0),_xlfn.XLOOKUP(Tabelle14[[#This Row],[NegotiationID]]&amp;"FinalReject",Tabelle14[NegotiationID]&amp;Tabelle14[ActionType],Tabelle14[ActionType],,0))</f>
        <v>FinalReject</v>
      </c>
      <c r="J272">
        <v>0.82999999999999996</v>
      </c>
      <c r="K272">
        <v>0.24249999999999999</v>
      </c>
      <c r="L272">
        <v>1.0725</v>
      </c>
      <c r="M272">
        <v>0.58750000000000002</v>
      </c>
      <c r="N272">
        <v>258</v>
      </c>
      <c r="O272">
        <v>4077</v>
      </c>
      <c r="P272">
        <v>17</v>
      </c>
      <c r="Q272" s="3" t="s">
        <v>5746</v>
      </c>
    </row>
    <row r="273" ht="15" customHeight="1">
      <c r="A273" t="e">
        <f t="shared" ca="1" si="592"/>
        <v>#VALUE!</v>
      </c>
      <c r="B273" t="e">
        <f t="array" ref="B273" ca="1">_xlfn.XLOOKUP(Tabelle14[[#This Row],[ExperimentID]]&amp;Tabelle14[[#This Row],[NegotiationID]]&amp;Tabelle14[[#This Row],[MessageID]],ALL_IN_ONE[ExperimentID]&amp;ALL_IN_ONE[NegotiationID]&amp;ALL_IN_ONE[MessageID],ALL_IN_ONE[Gesamt_ID],,0)</f>
        <v>#VALUE!</v>
      </c>
      <c r="C273">
        <v>39631</v>
      </c>
      <c r="D273" t="s">
        <v>5518</v>
      </c>
      <c r="E273">
        <v>44456</v>
      </c>
      <c r="F273">
        <v>39619</v>
      </c>
      <c r="G273">
        <v>39614</v>
      </c>
      <c r="H273" t="s">
        <v>31</v>
      </c>
      <c r="I273" t="str">
        <f t="array" ref="I273">IFERROR(_xlfn.XLOOKUP(Tabelle14[[#This Row],[NegotiationID]]&amp;"FinalAccept",Tabelle14[NegotiationID]&amp;Tabelle14[ActionType],Tabelle14[ActionType],,0),_xlfn.XLOOKUP(Tabelle14[[#This Row],[NegotiationID]]&amp;"FinalReject",Tabelle14[NegotiationID]&amp;Tabelle14[ActionType],Tabelle14[ActionType],,0))</f>
        <v>FinalReject</v>
      </c>
      <c r="J273">
        <v>0.85250000000000004</v>
      </c>
      <c r="K273">
        <v>0.1867</v>
      </c>
      <c r="L273">
        <v>1.0391999999999999</v>
      </c>
      <c r="M273">
        <v>0.66579999999999995</v>
      </c>
      <c r="N273">
        <v>355</v>
      </c>
      <c r="O273">
        <v>4077</v>
      </c>
      <c r="P273">
        <v>17</v>
      </c>
      <c r="Q273" s="3" t="s">
        <v>5747</v>
      </c>
    </row>
    <row r="274" ht="15" customHeight="1">
      <c r="A274" t="e">
        <f t="shared" ca="1" si="592"/>
        <v>#VALUE!</v>
      </c>
      <c r="B274" t="e">
        <f t="array" ref="B274" ca="1">_xlfn.XLOOKUP(Tabelle14[[#This Row],[ExperimentID]]&amp;Tabelle14[[#This Row],[NegotiationID]]&amp;Tabelle14[[#This Row],[MessageID]],ALL_IN_ONE[ExperimentID]&amp;ALL_IN_ONE[NegotiationID]&amp;ALL_IN_ONE[MessageID],ALL_IN_ONE[Gesamt_ID],,0)</f>
        <v>#VALUE!</v>
      </c>
      <c r="C274">
        <v>39631</v>
      </c>
      <c r="D274" t="s">
        <v>5518</v>
      </c>
      <c r="E274">
        <v>45289</v>
      </c>
      <c r="F274">
        <v>39614</v>
      </c>
      <c r="G274">
        <v>39619</v>
      </c>
      <c r="H274" t="s">
        <v>31</v>
      </c>
      <c r="I274" t="str">
        <f t="array" ref="I274">IFERROR(_xlfn.XLOOKUP(Tabelle14[[#This Row],[NegotiationID]]&amp;"FinalAccept",Tabelle14[NegotiationID]&amp;Tabelle14[ActionType],Tabelle14[ActionType],,0),_xlfn.XLOOKUP(Tabelle14[[#This Row],[NegotiationID]]&amp;"FinalReject",Tabelle14[NegotiationID]&amp;Tabelle14[ActionType],Tabelle14[ActionType],,0))</f>
        <v>FinalReject</v>
      </c>
      <c r="J274">
        <v>0.6542</v>
      </c>
      <c r="K274">
        <v>0.47099999999999997</v>
      </c>
      <c r="L274">
        <v>1.1252</v>
      </c>
      <c r="M274">
        <v>0.1832</v>
      </c>
      <c r="N274">
        <v>471</v>
      </c>
      <c r="O274">
        <v>4077</v>
      </c>
      <c r="P274">
        <v>17</v>
      </c>
      <c r="Q274" s="3" t="s">
        <v>5748</v>
      </c>
    </row>
    <row r="275" ht="15" customHeight="1">
      <c r="A275" t="e">
        <f t="shared" ca="1" si="592"/>
        <v>#VALUE!</v>
      </c>
      <c r="B275" t="e">
        <f t="array" ref="B275" ca="1">_xlfn.XLOOKUP(Tabelle14[[#This Row],[ExperimentID]]&amp;Tabelle14[[#This Row],[NegotiationID]]&amp;Tabelle14[[#This Row],[MessageID]],ALL_IN_ONE[ExperimentID]&amp;ALL_IN_ONE[NegotiationID]&amp;ALL_IN_ONE[MessageID],ALL_IN_ONE[Gesamt_ID],,0)</f>
        <v>#VALUE!</v>
      </c>
      <c r="C275">
        <v>39631</v>
      </c>
      <c r="D275" t="s">
        <v>5518</v>
      </c>
      <c r="E275">
        <v>45439</v>
      </c>
      <c r="F275">
        <v>39619</v>
      </c>
      <c r="G275">
        <v>39614</v>
      </c>
      <c r="H275" t="s">
        <v>31</v>
      </c>
      <c r="I275" t="str">
        <f t="array" ref="I275">IFERROR(_xlfn.XLOOKUP(Tabelle14[[#This Row],[NegotiationID]]&amp;"FinalAccept",Tabelle14[NegotiationID]&amp;Tabelle14[ActionType],Tabelle14[ActionType],,0),_xlfn.XLOOKUP(Tabelle14[[#This Row],[NegotiationID]]&amp;"FinalReject",Tabelle14[NegotiationID]&amp;Tabelle14[ActionType],Tabelle14[ActionType],,0))</f>
        <v>FinalReject</v>
      </c>
      <c r="J275">
        <v>0.73250000000000004</v>
      </c>
      <c r="K275">
        <v>0.27579999999999999</v>
      </c>
      <c r="L275">
        <v>1.0083</v>
      </c>
      <c r="M275">
        <v>0.45669999999999999</v>
      </c>
      <c r="N275">
        <v>388</v>
      </c>
      <c r="O275">
        <v>4077</v>
      </c>
      <c r="P275">
        <v>17</v>
      </c>
      <c r="Q275" s="3" t="s">
        <v>5749</v>
      </c>
    </row>
    <row r="276" ht="15" customHeight="1">
      <c r="A276" t="e">
        <f t="shared" ca="1" si="592"/>
        <v>#VALUE!</v>
      </c>
      <c r="B276" t="e">
        <f t="array" ref="B276" ca="1">_xlfn.XLOOKUP(Tabelle14[[#This Row],[ExperimentID]]&amp;Tabelle14[[#This Row],[NegotiationID]]&amp;Tabelle14[[#This Row],[MessageID]],ALL_IN_ONE[ExperimentID]&amp;ALL_IN_ONE[NegotiationID]&amp;ALL_IN_ONE[MessageID],ALL_IN_ONE[Gesamt_ID],,0)</f>
        <v>#VALUE!</v>
      </c>
      <c r="C276">
        <v>39631</v>
      </c>
      <c r="D276" t="s">
        <v>5518</v>
      </c>
      <c r="E276">
        <v>46256</v>
      </c>
      <c r="F276">
        <v>39614</v>
      </c>
      <c r="G276">
        <v>39619</v>
      </c>
      <c r="H276" t="s">
        <v>31</v>
      </c>
      <c r="I276" t="str">
        <f t="array" ref="I276">IFERROR(_xlfn.XLOOKUP(Tabelle14[[#This Row],[NegotiationID]]&amp;"FinalAccept",Tabelle14[NegotiationID]&amp;Tabelle14[ActionType],Tabelle14[ActionType],,0),_xlfn.XLOOKUP(Tabelle14[[#This Row],[NegotiationID]]&amp;"FinalReject",Tabelle14[NegotiationID]&amp;Tabelle14[ActionType],Tabelle14[ActionType],,0))</f>
        <v>FinalReject</v>
      </c>
      <c r="J276">
        <v>0.53169999999999995</v>
      </c>
      <c r="K276">
        <v>0.55349999999999999</v>
      </c>
      <c r="L276">
        <v>1.0851999999999999</v>
      </c>
      <c r="M276">
        <v>0.0218</v>
      </c>
      <c r="N276">
        <v>483</v>
      </c>
      <c r="O276">
        <v>4077</v>
      </c>
      <c r="P276">
        <v>17</v>
      </c>
      <c r="Q276" s="3" t="s">
        <v>5750</v>
      </c>
    </row>
    <row r="277" ht="15" customHeight="1">
      <c r="A277" t="e">
        <f t="shared" ca="1" si="592"/>
        <v>#VALUE!</v>
      </c>
      <c r="B277" t="e">
        <f t="array" ref="B277" ca="1">_xlfn.XLOOKUP(Tabelle14[[#This Row],[ExperimentID]]&amp;Tabelle14[[#This Row],[NegotiationID]]&amp;Tabelle14[[#This Row],[MessageID]],ALL_IN_ONE[ExperimentID]&amp;ALL_IN_ONE[NegotiationID]&amp;ALL_IN_ONE[MessageID],ALL_IN_ONE[Gesamt_ID],,0)</f>
        <v>#VALUE!</v>
      </c>
      <c r="C277">
        <v>39631</v>
      </c>
      <c r="D277" t="s">
        <v>5518</v>
      </c>
      <c r="E277">
        <v>47728</v>
      </c>
      <c r="F277">
        <v>39619</v>
      </c>
      <c r="G277">
        <v>39614</v>
      </c>
      <c r="H277" t="s">
        <v>31</v>
      </c>
      <c r="I277" t="str">
        <f t="array" ref="I277">IFERROR(_xlfn.XLOOKUP(Tabelle14[[#This Row],[NegotiationID]]&amp;"FinalAccept",Tabelle14[NegotiationID]&amp;Tabelle14[ActionType],Tabelle14[ActionType],,0),_xlfn.XLOOKUP(Tabelle14[[#This Row],[NegotiationID]]&amp;"FinalReject",Tabelle14[NegotiationID]&amp;Tabelle14[ActionType],Tabelle14[ActionType],,0))</f>
        <v>FinalReject</v>
      </c>
      <c r="J277">
        <v>0.65849999999999997</v>
      </c>
      <c r="K277">
        <v>0.4425</v>
      </c>
      <c r="L277">
        <v>1.101</v>
      </c>
      <c r="M277">
        <v>0.216</v>
      </c>
      <c r="N277">
        <v>404</v>
      </c>
      <c r="O277">
        <v>4077</v>
      </c>
      <c r="P277">
        <v>17</v>
      </c>
      <c r="Q277" s="3" t="s">
        <v>5751</v>
      </c>
    </row>
    <row r="278" ht="15" customHeight="1">
      <c r="A278" t="e">
        <f t="shared" ca="1" si="592"/>
        <v>#VALUE!</v>
      </c>
      <c r="B278" t="e">
        <f t="array" ref="B278" ca="1">_xlfn.XLOOKUP(Tabelle14[[#This Row],[ExperimentID]]&amp;Tabelle14[[#This Row],[NegotiationID]]&amp;Tabelle14[[#This Row],[MessageID]],ALL_IN_ONE[ExperimentID]&amp;ALL_IN_ONE[NegotiationID]&amp;ALL_IN_ONE[MessageID],ALL_IN_ONE[Gesamt_ID],,0)</f>
        <v>#VALUE!</v>
      </c>
      <c r="C278">
        <v>39631</v>
      </c>
      <c r="D278" t="s">
        <v>5518</v>
      </c>
      <c r="E278">
        <v>47976</v>
      </c>
      <c r="F278">
        <v>39614</v>
      </c>
      <c r="G278">
        <v>39619</v>
      </c>
      <c r="H278" t="s">
        <v>31</v>
      </c>
      <c r="I278" t="str">
        <f t="array" ref="I278">IFERROR(_xlfn.XLOOKUP(Tabelle14[[#This Row],[NegotiationID]]&amp;"FinalAccept",Tabelle14[NegotiationID]&amp;Tabelle14[ActionType],Tabelle14[ActionType],,0),_xlfn.XLOOKUP(Tabelle14[[#This Row],[NegotiationID]]&amp;"FinalReject",Tabelle14[NegotiationID]&amp;Tabelle14[ActionType],Tabelle14[ActionType],,0))</f>
        <v>FinalReject</v>
      </c>
      <c r="J278">
        <v>0.51570000000000005</v>
      </c>
      <c r="K278">
        <v>0.5655</v>
      </c>
      <c r="L278">
        <v>1.0811999999999999</v>
      </c>
      <c r="M278">
        <v>0.049799999999999997</v>
      </c>
      <c r="N278">
        <v>333</v>
      </c>
      <c r="O278">
        <v>4077</v>
      </c>
      <c r="P278">
        <v>17</v>
      </c>
      <c r="Q278" s="3" t="s">
        <v>5752</v>
      </c>
    </row>
    <row r="279" ht="15" customHeight="1">
      <c r="A279" t="e">
        <f t="shared" ca="1" si="592"/>
        <v>#VALUE!</v>
      </c>
      <c r="B279" t="e">
        <f t="array" ref="B279" ca="1">_xlfn.XLOOKUP(Tabelle14[[#This Row],[ExperimentID]]&amp;Tabelle14[[#This Row],[NegotiationID]]&amp;Tabelle14[[#This Row],[MessageID]],ALL_IN_ONE[ExperimentID]&amp;ALL_IN_ONE[NegotiationID]&amp;ALL_IN_ONE[MessageID],ALL_IN_ONE[Gesamt_ID],,0)</f>
        <v>#VALUE!</v>
      </c>
      <c r="C279">
        <v>39631</v>
      </c>
      <c r="D279" t="s">
        <v>5518</v>
      </c>
      <c r="E279">
        <v>48613</v>
      </c>
      <c r="F279">
        <v>39619</v>
      </c>
      <c r="G279">
        <v>39614</v>
      </c>
      <c r="H279" t="s">
        <v>31</v>
      </c>
      <c r="I279" t="str">
        <f t="array" ref="I279">IFERROR(_xlfn.XLOOKUP(Tabelle14[[#This Row],[NegotiationID]]&amp;"FinalAccept",Tabelle14[NegotiationID]&amp;Tabelle14[ActionType],Tabelle14[ActionType],,0),_xlfn.XLOOKUP(Tabelle14[[#This Row],[NegotiationID]]&amp;"FinalReject",Tabelle14[NegotiationID]&amp;Tabelle14[ActionType],Tabelle14[ActionType],,0))</f>
        <v>FinalReject</v>
      </c>
      <c r="J279">
        <v>0.63349999999999995</v>
      </c>
      <c r="K279">
        <v>0.41999999999999998</v>
      </c>
      <c r="L279">
        <v>1.0535000000000001</v>
      </c>
      <c r="M279">
        <v>0.2135</v>
      </c>
      <c r="N279">
        <v>29</v>
      </c>
      <c r="O279">
        <v>4077</v>
      </c>
      <c r="P279">
        <v>17</v>
      </c>
      <c r="Q279" s="3" t="s">
        <v>5753</v>
      </c>
    </row>
    <row r="280" ht="15" customHeight="1">
      <c r="A280" t="e">
        <f t="shared" ca="1" si="592"/>
        <v>#VALUE!</v>
      </c>
      <c r="B280" t="e">
        <f t="array" ref="B280" ca="1">_xlfn.XLOOKUP(Tabelle14[[#This Row],[ExperimentID]]&amp;Tabelle14[[#This Row],[NegotiationID]]&amp;Tabelle14[[#This Row],[MessageID]],ALL_IN_ONE[ExperimentID]&amp;ALL_IN_ONE[NegotiationID]&amp;ALL_IN_ONE[MessageID],ALL_IN_ONE[Gesamt_ID],,0)</f>
        <v>#VALUE!</v>
      </c>
      <c r="C280">
        <v>39631</v>
      </c>
      <c r="D280" t="s">
        <v>5518</v>
      </c>
      <c r="E280">
        <v>48654</v>
      </c>
      <c r="F280">
        <v>39614</v>
      </c>
      <c r="G280">
        <v>39619</v>
      </c>
      <c r="H280" t="s">
        <v>31</v>
      </c>
      <c r="I280" t="str">
        <f t="array" ref="I280">IFERROR(_xlfn.XLOOKUP(Tabelle14[[#This Row],[NegotiationID]]&amp;"FinalAccept",Tabelle14[NegotiationID]&amp;Tabelle14[ActionType],Tabelle14[ActionType],,0),_xlfn.XLOOKUP(Tabelle14[[#This Row],[NegotiationID]]&amp;"FinalReject",Tabelle14[NegotiationID]&amp;Tabelle14[ActionType],Tabelle14[ActionType],,0))</f>
        <v>FinalReject</v>
      </c>
      <c r="J280">
        <v>0.505</v>
      </c>
      <c r="K280">
        <v>0.57350000000000001</v>
      </c>
      <c r="L280">
        <v>1.0785</v>
      </c>
      <c r="M280">
        <v>0.068500000000000005</v>
      </c>
      <c r="N280">
        <v>115</v>
      </c>
      <c r="O280">
        <v>4077</v>
      </c>
      <c r="P280">
        <v>17</v>
      </c>
      <c r="Q280" s="3" t="s">
        <v>5754</v>
      </c>
    </row>
    <row r="281" ht="15" customHeight="1">
      <c r="A281" t="e">
        <f t="shared" ca="1" si="592"/>
        <v>#VALUE!</v>
      </c>
      <c r="B281" t="e">
        <f t="array" ref="B281" ca="1">_xlfn.XLOOKUP(Tabelle14[[#This Row],[ExperimentID]]&amp;Tabelle14[[#This Row],[NegotiationID]]&amp;Tabelle14[[#This Row],[MessageID]],ALL_IN_ONE[ExperimentID]&amp;ALL_IN_ONE[NegotiationID]&amp;ALL_IN_ONE[MessageID],ALL_IN_ONE[Gesamt_ID],,0)</f>
        <v>#VALUE!</v>
      </c>
      <c r="C281">
        <v>39631</v>
      </c>
      <c r="D281" t="s">
        <v>5518</v>
      </c>
      <c r="E281">
        <v>48685</v>
      </c>
      <c r="F281">
        <v>39619</v>
      </c>
      <c r="G281">
        <v>39614</v>
      </c>
      <c r="H281" t="s">
        <v>31</v>
      </c>
      <c r="I281" t="str">
        <f t="array" ref="I281">IFERROR(_xlfn.XLOOKUP(Tabelle14[[#This Row],[NegotiationID]]&amp;"FinalAccept",Tabelle14[NegotiationID]&amp;Tabelle14[ActionType],Tabelle14[ActionType],,0),_xlfn.XLOOKUP(Tabelle14[[#This Row],[NegotiationID]]&amp;"FinalReject",Tabelle14[NegotiationID]&amp;Tabelle14[ActionType],Tabelle14[ActionType],,0))</f>
        <v>FinalReject</v>
      </c>
      <c r="J281">
        <v>0.59599999999999997</v>
      </c>
      <c r="K281">
        <v>0.46250000000000002</v>
      </c>
      <c r="L281">
        <v>1.0585</v>
      </c>
      <c r="M281">
        <v>0.13350000000000001</v>
      </c>
      <c r="N281">
        <v>40</v>
      </c>
      <c r="O281">
        <v>4077</v>
      </c>
      <c r="P281">
        <v>17</v>
      </c>
      <c r="Q281" s="3" t="s">
        <v>5755</v>
      </c>
    </row>
    <row r="282" ht="15" customHeight="1">
      <c r="A282" t="e">
        <f t="shared" ca="1" si="592"/>
        <v>#VALUE!</v>
      </c>
      <c r="B282" t="e">
        <f t="array" ref="B282" ca="1">_xlfn.XLOOKUP(Tabelle14[[#This Row],[ExperimentID]]&amp;Tabelle14[[#This Row],[NegotiationID]]&amp;Tabelle14[[#This Row],[MessageID]],ALL_IN_ONE[ExperimentID]&amp;ALL_IN_ONE[NegotiationID]&amp;ALL_IN_ONE[MessageID],ALL_IN_ONE[Gesamt_ID],,0)</f>
        <v>#VALUE!</v>
      </c>
      <c r="C282">
        <v>39631</v>
      </c>
      <c r="D282" t="s">
        <v>5518</v>
      </c>
      <c r="E282">
        <v>48852</v>
      </c>
      <c r="F282">
        <v>39614</v>
      </c>
      <c r="G282">
        <v>39619</v>
      </c>
      <c r="H282" t="s">
        <v>31</v>
      </c>
      <c r="I282" t="str">
        <f t="array" ref="I282">IFERROR(_xlfn.XLOOKUP(Tabelle14[[#This Row],[NegotiationID]]&amp;"FinalAccept",Tabelle14[NegotiationID]&amp;Tabelle14[ActionType],Tabelle14[ActionType],,0),_xlfn.XLOOKUP(Tabelle14[[#This Row],[NegotiationID]]&amp;"FinalReject",Tabelle14[NegotiationID]&amp;Tabelle14[ActionType],Tabelle14[ActionType],,0))</f>
        <v>FinalReject</v>
      </c>
      <c r="J282">
        <v>0.505</v>
      </c>
      <c r="K282">
        <v>0.57350000000000001</v>
      </c>
      <c r="L282">
        <v>1.0785</v>
      </c>
      <c r="M282">
        <v>0.068500000000000005</v>
      </c>
      <c r="N282">
        <v>48</v>
      </c>
      <c r="O282">
        <v>4077</v>
      </c>
      <c r="P282">
        <v>17</v>
      </c>
      <c r="Q282" s="3" t="s">
        <v>5756</v>
      </c>
    </row>
    <row r="283" ht="15" customHeight="1">
      <c r="A283" t="e">
        <f t="shared" ca="1" si="592"/>
        <v>#VALUE!</v>
      </c>
      <c r="B283" t="e">
        <f t="array" ref="B283" ca="1">_xlfn.XLOOKUP(Tabelle14[[#This Row],[ExperimentID]]&amp;Tabelle14[[#This Row],[NegotiationID]]&amp;Tabelle14[[#This Row],[MessageID]],ALL_IN_ONE[ExperimentID]&amp;ALL_IN_ONE[NegotiationID]&amp;ALL_IN_ONE[MessageID],ALL_IN_ONE[Gesamt_ID],,0)</f>
        <v>#VALUE!</v>
      </c>
      <c r="C283">
        <v>39631</v>
      </c>
      <c r="D283" t="s">
        <v>5518</v>
      </c>
      <c r="E283">
        <v>48964</v>
      </c>
      <c r="F283">
        <v>39619</v>
      </c>
      <c r="G283">
        <v>39614</v>
      </c>
      <c r="H283" t="s">
        <v>40</v>
      </c>
      <c r="I283" t="str">
        <f t="array" ref="I283">IFERROR(_xlfn.XLOOKUP(Tabelle14[[#This Row],[NegotiationID]]&amp;"FinalAccept",Tabelle14[NegotiationID]&amp;Tabelle14[ActionType],Tabelle14[ActionType],,0),_xlfn.XLOOKUP(Tabelle14[[#This Row],[NegotiationID]]&amp;"FinalReject",Tabelle14[NegotiationID]&amp;Tabelle14[ActionType],Tabelle14[ActionType],,0))</f>
        <v>FinalReject</v>
      </c>
      <c r="J283">
        <v>0.57350000000000001</v>
      </c>
      <c r="K283">
        <v>0.505</v>
      </c>
      <c r="L283">
        <v>1.0785</v>
      </c>
      <c r="M283">
        <v>0.068500000000000005</v>
      </c>
      <c r="N283">
        <v>29</v>
      </c>
      <c r="O283">
        <v>4077</v>
      </c>
      <c r="P283">
        <v>17</v>
      </c>
      <c r="Q283" s="3" t="s">
        <v>5757</v>
      </c>
    </row>
    <row r="284" ht="14.5" hidden="1">
      <c r="A284" t="e">
        <f t="shared" ca="1" si="592"/>
        <v>#VALUE!</v>
      </c>
      <c r="B284" t="e">
        <f t="array" ref="B284" ca="1">_xlfn.XLOOKUP(Tabelle14[[#This Row],[ExperimentID]]&amp;Tabelle14[[#This Row],[NegotiationID]]&amp;Tabelle14[[#This Row],[MessageID]],ALL_IN_ONE[ExperimentID]&amp;ALL_IN_ONE[NegotiationID]&amp;ALL_IN_ONE[MessageID],ALL_IN_ONE[Gesamt_ID],,0)</f>
        <v>#VALUE!</v>
      </c>
      <c r="C284">
        <v>39663</v>
      </c>
      <c r="D284" t="s">
        <v>5518</v>
      </c>
      <c r="E284">
        <v>39664</v>
      </c>
      <c r="H284" t="s">
        <v>6019</v>
      </c>
      <c r="I284" t="str">
        <f t="array" ref="I284">IFERROR(_xlfn.XLOOKUP(Tabelle14[[#This Row],[NegotiationID]]&amp;"FinalAccept",Tabelle14[NegotiationID]&amp;Tabelle14[ActionType],Tabelle14[ActionType],,0),_xlfn.XLOOKUP(Tabelle14[[#This Row],[NegotiationID]]&amp;"FinalReject",Tabelle14[NegotiationID]&amp;Tabelle14[ActionType],Tabelle14[ActionType],,0))</f>
        <v>FinalAccept</v>
      </c>
      <c r="L284" t="s">
        <v>6797</v>
      </c>
      <c r="M284" t="s">
        <v>6797</v>
      </c>
      <c r="N284">
        <v>21</v>
      </c>
      <c r="O284">
        <v>2062</v>
      </c>
      <c r="P284">
        <v>21</v>
      </c>
    </row>
    <row r="285" ht="101.5" hidden="1">
      <c r="A285" t="e">
        <f t="shared" ca="1" si="592"/>
        <v>#VALUE!</v>
      </c>
      <c r="B285" t="e">
        <f t="array" ref="B285" ca="1">_xlfn.XLOOKUP(Tabelle14[[#This Row],[ExperimentID]]&amp;Tabelle14[[#This Row],[NegotiationID]]&amp;Tabelle14[[#This Row],[MessageID]],ALL_IN_ONE[ExperimentID]&amp;ALL_IN_ONE[NegotiationID]&amp;ALL_IN_ONE[MessageID],ALL_IN_ONE[Gesamt_ID],,0)</f>
        <v>#VALUE!</v>
      </c>
      <c r="C285">
        <v>39663</v>
      </c>
      <c r="D285" t="s">
        <v>5518</v>
      </c>
      <c r="E285">
        <v>42851</v>
      </c>
      <c r="F285">
        <v>39646</v>
      </c>
      <c r="G285">
        <v>39651</v>
      </c>
      <c r="H285" t="s">
        <v>22</v>
      </c>
      <c r="I285" t="str">
        <f t="array" ref="I285">IFERROR(_xlfn.XLOOKUP(Tabelle14[[#This Row],[NegotiationID]]&amp;"FinalAccept",Tabelle14[NegotiationID]&amp;Tabelle14[ActionType],Tabelle14[ActionType],,0),_xlfn.XLOOKUP(Tabelle14[[#This Row],[NegotiationID]]&amp;"FinalReject",Tabelle14[NegotiationID]&amp;Tabelle14[ActionType],Tabelle14[ActionType],,0))</f>
        <v>FinalAccept</v>
      </c>
      <c r="L285" t="s">
        <v>6797</v>
      </c>
      <c r="M285" t="s">
        <v>6797</v>
      </c>
      <c r="N285">
        <v>95</v>
      </c>
      <c r="O285">
        <v>2062</v>
      </c>
      <c r="P285">
        <v>21</v>
      </c>
      <c r="Q285" s="3" t="s">
        <v>6818</v>
      </c>
    </row>
    <row r="286" ht="87" hidden="1">
      <c r="A286" t="e">
        <f t="shared" ca="1" si="592"/>
        <v>#VALUE!</v>
      </c>
      <c r="B286" t="e">
        <f t="array" ref="B286" ca="1">_xlfn.XLOOKUP(Tabelle14[[#This Row],[ExperimentID]]&amp;Tabelle14[[#This Row],[NegotiationID]]&amp;Tabelle14[[#This Row],[MessageID]],ALL_IN_ONE[ExperimentID]&amp;ALL_IN_ONE[NegotiationID]&amp;ALL_IN_ONE[MessageID],ALL_IN_ONE[Gesamt_ID],,0)</f>
        <v>#VALUE!</v>
      </c>
      <c r="C286">
        <v>39663</v>
      </c>
      <c r="D286" t="s">
        <v>5518</v>
      </c>
      <c r="E286">
        <v>43036</v>
      </c>
      <c r="F286">
        <v>39651</v>
      </c>
      <c r="G286">
        <v>39646</v>
      </c>
      <c r="H286" t="s">
        <v>24</v>
      </c>
      <c r="I286" t="str">
        <f t="array" ref="I286">IFERROR(_xlfn.XLOOKUP(Tabelle14[[#This Row],[NegotiationID]]&amp;"FinalAccept",Tabelle14[NegotiationID]&amp;Tabelle14[ActionType],Tabelle14[ActionType],,0),_xlfn.XLOOKUP(Tabelle14[[#This Row],[NegotiationID]]&amp;"FinalReject",Tabelle14[NegotiationID]&amp;Tabelle14[ActionType],Tabelle14[ActionType],,0))</f>
        <v>FinalAccept</v>
      </c>
      <c r="L286" t="s">
        <v>6797</v>
      </c>
      <c r="M286" t="s">
        <v>6797</v>
      </c>
      <c r="N286">
        <v>78</v>
      </c>
      <c r="O286">
        <v>2062</v>
      </c>
      <c r="P286">
        <v>21</v>
      </c>
      <c r="Q286" s="3" t="s">
        <v>6819</v>
      </c>
    </row>
    <row r="287" ht="116" hidden="1">
      <c r="A287" t="e">
        <f t="shared" ca="1" si="592"/>
        <v>#VALUE!</v>
      </c>
      <c r="B287" t="e">
        <f t="array" ref="B287" ca="1">_xlfn.XLOOKUP(Tabelle14[[#This Row],[ExperimentID]]&amp;Tabelle14[[#This Row],[NegotiationID]]&amp;Tabelle14[[#This Row],[MessageID]],ALL_IN_ONE[ExperimentID]&amp;ALL_IN_ONE[NegotiationID]&amp;ALL_IN_ONE[MessageID],ALL_IN_ONE[Gesamt_ID],,0)</f>
        <v>#VALUE!</v>
      </c>
      <c r="C287">
        <v>39663</v>
      </c>
      <c r="D287" t="s">
        <v>5518</v>
      </c>
      <c r="E287">
        <v>43636</v>
      </c>
      <c r="F287">
        <v>39646</v>
      </c>
      <c r="G287">
        <v>39651</v>
      </c>
      <c r="H287" t="s">
        <v>22</v>
      </c>
      <c r="I287" t="str">
        <f t="array" ref="I287">IFERROR(_xlfn.XLOOKUP(Tabelle14[[#This Row],[NegotiationID]]&amp;"FinalAccept",Tabelle14[NegotiationID]&amp;Tabelle14[ActionType],Tabelle14[ActionType],,0),_xlfn.XLOOKUP(Tabelle14[[#This Row],[NegotiationID]]&amp;"FinalReject",Tabelle14[NegotiationID]&amp;Tabelle14[ActionType],Tabelle14[ActionType],,0))</f>
        <v>FinalAccept</v>
      </c>
      <c r="L287" t="s">
        <v>6797</v>
      </c>
      <c r="M287" t="s">
        <v>6797</v>
      </c>
      <c r="N287">
        <v>108</v>
      </c>
      <c r="O287">
        <v>2062</v>
      </c>
      <c r="P287">
        <v>21</v>
      </c>
      <c r="Q287" s="3" t="s">
        <v>6820</v>
      </c>
    </row>
    <row r="288" ht="87" hidden="1">
      <c r="A288" t="e">
        <f t="shared" ca="1" si="592"/>
        <v>#VALUE!</v>
      </c>
      <c r="B288" t="e">
        <f t="array" ref="B288" ca="1">_xlfn.XLOOKUP(Tabelle14[[#This Row],[ExperimentID]]&amp;Tabelle14[[#This Row],[NegotiationID]]&amp;Tabelle14[[#This Row],[MessageID]],ALL_IN_ONE[ExperimentID]&amp;ALL_IN_ONE[NegotiationID]&amp;ALL_IN_ONE[MessageID],ALL_IN_ONE[Gesamt_ID],,0)</f>
        <v>#VALUE!</v>
      </c>
      <c r="C288">
        <v>39663</v>
      </c>
      <c r="D288" t="s">
        <v>5518</v>
      </c>
      <c r="E288">
        <v>43818</v>
      </c>
      <c r="F288">
        <v>39651</v>
      </c>
      <c r="G288">
        <v>39646</v>
      </c>
      <c r="H288" t="s">
        <v>24</v>
      </c>
      <c r="I288" t="str">
        <f t="array" ref="I288">IFERROR(_xlfn.XLOOKUP(Tabelle14[[#This Row],[NegotiationID]]&amp;"FinalAccept",Tabelle14[NegotiationID]&amp;Tabelle14[ActionType],Tabelle14[ActionType],,0),_xlfn.XLOOKUP(Tabelle14[[#This Row],[NegotiationID]]&amp;"FinalReject",Tabelle14[NegotiationID]&amp;Tabelle14[ActionType],Tabelle14[ActionType],,0))</f>
        <v>FinalAccept</v>
      </c>
      <c r="L288" t="s">
        <v>6797</v>
      </c>
      <c r="M288" t="s">
        <v>6797</v>
      </c>
      <c r="N288">
        <v>60</v>
      </c>
      <c r="O288">
        <v>2062</v>
      </c>
      <c r="P288">
        <v>21</v>
      </c>
      <c r="Q288" s="3" t="s">
        <v>6821</v>
      </c>
    </row>
    <row r="289" ht="15" customHeight="1">
      <c r="A289" t="e">
        <f t="shared" ca="1" si="592"/>
        <v>#VALUE!</v>
      </c>
      <c r="B289" t="e">
        <f t="array" ref="B289" ca="1">_xlfn.XLOOKUP(Tabelle14[[#This Row],[ExperimentID]]&amp;Tabelle14[[#This Row],[NegotiationID]]&amp;Tabelle14[[#This Row],[MessageID]],ALL_IN_ONE[ExperimentID]&amp;ALL_IN_ONE[NegotiationID]&amp;ALL_IN_ONE[MessageID],ALL_IN_ONE[Gesamt_ID],,0)</f>
        <v>#VALUE!</v>
      </c>
      <c r="C289">
        <v>39663</v>
      </c>
      <c r="D289" t="s">
        <v>5518</v>
      </c>
      <c r="E289">
        <v>44757</v>
      </c>
      <c r="F289">
        <v>39646</v>
      </c>
      <c r="G289">
        <v>39651</v>
      </c>
      <c r="H289" t="s">
        <v>19</v>
      </c>
      <c r="I289" t="str">
        <f t="array" ref="I289">IFERROR(_xlfn.XLOOKUP(Tabelle14[[#This Row],[NegotiationID]]&amp;"FinalAccept",Tabelle14[NegotiationID]&amp;Tabelle14[ActionType],Tabelle14[ActionType],,0),_xlfn.XLOOKUP(Tabelle14[[#This Row],[NegotiationID]]&amp;"FinalReject",Tabelle14[NegotiationID]&amp;Tabelle14[ActionType],Tabelle14[ActionType],,0))</f>
        <v>FinalAccept</v>
      </c>
      <c r="J289">
        <v>0.88670000000000004</v>
      </c>
      <c r="K289">
        <v>0.73750000000000004</v>
      </c>
      <c r="L289">
        <v>1.6242000000000001</v>
      </c>
      <c r="M289">
        <v>0.1492</v>
      </c>
      <c r="N289">
        <v>95</v>
      </c>
      <c r="O289">
        <v>2062</v>
      </c>
      <c r="P289">
        <v>21</v>
      </c>
      <c r="Q289" s="3" t="s">
        <v>5758</v>
      </c>
    </row>
    <row r="290" ht="15" customHeight="1">
      <c r="A290" t="e">
        <f t="shared" ca="1" si="592"/>
        <v>#VALUE!</v>
      </c>
      <c r="B290" t="e">
        <f t="array" ref="B290" ca="1">_xlfn.XLOOKUP(Tabelle14[[#This Row],[ExperimentID]]&amp;Tabelle14[[#This Row],[NegotiationID]]&amp;Tabelle14[[#This Row],[MessageID]],ALL_IN_ONE[ExperimentID]&amp;ALL_IN_ONE[NegotiationID]&amp;ALL_IN_ONE[MessageID],ALL_IN_ONE[Gesamt_ID],,0)</f>
        <v>#VALUE!</v>
      </c>
      <c r="C290">
        <v>39663</v>
      </c>
      <c r="D290" t="s">
        <v>5518</v>
      </c>
      <c r="E290">
        <v>45457</v>
      </c>
      <c r="F290">
        <v>39651</v>
      </c>
      <c r="G290">
        <v>39646</v>
      </c>
      <c r="H290" t="s">
        <v>31</v>
      </c>
      <c r="I290" t="str">
        <f t="array" ref="I290">IFERROR(_xlfn.XLOOKUP(Tabelle14[[#This Row],[NegotiationID]]&amp;"FinalAccept",Tabelle14[NegotiationID]&amp;Tabelle14[ActionType],Tabelle14[ActionType],,0),_xlfn.XLOOKUP(Tabelle14[[#This Row],[NegotiationID]]&amp;"FinalReject",Tabelle14[NegotiationID]&amp;Tabelle14[ActionType],Tabelle14[ActionType],,0))</f>
        <v>FinalAccept</v>
      </c>
      <c r="J290">
        <v>0.75</v>
      </c>
      <c r="K290">
        <v>0.1842</v>
      </c>
      <c r="L290">
        <v>0.93420000000000003</v>
      </c>
      <c r="M290">
        <v>0.56579999999999997</v>
      </c>
      <c r="N290">
        <v>247</v>
      </c>
      <c r="O290">
        <v>2062</v>
      </c>
      <c r="P290">
        <v>21</v>
      </c>
      <c r="Q290" s="3" t="s">
        <v>5759</v>
      </c>
    </row>
    <row r="291" ht="15" customHeight="1">
      <c r="A291" t="e">
        <f t="shared" ca="1" si="592"/>
        <v>#VALUE!</v>
      </c>
      <c r="B291" t="e">
        <f t="array" ref="B291" ca="1">_xlfn.XLOOKUP(Tabelle14[[#This Row],[ExperimentID]]&amp;Tabelle14[[#This Row],[NegotiationID]]&amp;Tabelle14[[#This Row],[MessageID]],ALL_IN_ONE[ExperimentID]&amp;ALL_IN_ONE[NegotiationID]&amp;ALL_IN_ONE[MessageID],ALL_IN_ONE[Gesamt_ID],,0)</f>
        <v>#VALUE!</v>
      </c>
      <c r="C291">
        <v>39663</v>
      </c>
      <c r="D291" t="s">
        <v>5518</v>
      </c>
      <c r="E291">
        <v>45682</v>
      </c>
      <c r="F291">
        <v>39646</v>
      </c>
      <c r="G291">
        <v>39651</v>
      </c>
      <c r="H291" t="s">
        <v>31</v>
      </c>
      <c r="I291" t="str">
        <f t="array" ref="I291">IFERROR(_xlfn.XLOOKUP(Tabelle14[[#This Row],[NegotiationID]]&amp;"FinalAccept",Tabelle14[NegotiationID]&amp;Tabelle14[ActionType],Tabelle14[ActionType],,0),_xlfn.XLOOKUP(Tabelle14[[#This Row],[NegotiationID]]&amp;"FinalReject",Tabelle14[NegotiationID]&amp;Tabelle14[ActionType],Tabelle14[ActionType],,0))</f>
        <v>FinalAccept</v>
      </c>
      <c r="J291">
        <v>0.88670000000000004</v>
      </c>
      <c r="K291">
        <v>0.73750000000000004</v>
      </c>
      <c r="L291">
        <v>1.6242000000000001</v>
      </c>
      <c r="M291">
        <v>0.1492</v>
      </c>
      <c r="N291">
        <v>131</v>
      </c>
      <c r="O291">
        <v>2062</v>
      </c>
      <c r="P291">
        <v>21</v>
      </c>
      <c r="Q291" s="3" t="s">
        <v>5760</v>
      </c>
    </row>
    <row r="292" ht="72.5" hidden="1">
      <c r="A292" t="e">
        <f t="shared" ca="1" si="592"/>
        <v>#VALUE!</v>
      </c>
      <c r="B292" t="e">
        <f t="array" ref="B292" ca="1">_xlfn.XLOOKUP(Tabelle14[[#This Row],[ExperimentID]]&amp;Tabelle14[[#This Row],[NegotiationID]]&amp;Tabelle14[[#This Row],[MessageID]],ALL_IN_ONE[ExperimentID]&amp;ALL_IN_ONE[NegotiationID]&amp;ALL_IN_ONE[MessageID],ALL_IN_ONE[Gesamt_ID],,0)</f>
        <v>#VALUE!</v>
      </c>
      <c r="C292">
        <v>39663</v>
      </c>
      <c r="D292" t="s">
        <v>5518</v>
      </c>
      <c r="E292">
        <v>46167</v>
      </c>
      <c r="F292">
        <v>39651</v>
      </c>
      <c r="G292">
        <v>39646</v>
      </c>
      <c r="H292" t="s">
        <v>22</v>
      </c>
      <c r="I292" t="str">
        <f t="array" ref="I292">IFERROR(_xlfn.XLOOKUP(Tabelle14[[#This Row],[NegotiationID]]&amp;"FinalAccept",Tabelle14[NegotiationID]&amp;Tabelle14[ActionType],Tabelle14[ActionType],,0),_xlfn.XLOOKUP(Tabelle14[[#This Row],[NegotiationID]]&amp;"FinalReject",Tabelle14[NegotiationID]&amp;Tabelle14[ActionType],Tabelle14[ActionType],,0))</f>
        <v>FinalAccept</v>
      </c>
      <c r="L292" t="s">
        <v>6797</v>
      </c>
      <c r="M292" t="s">
        <v>6797</v>
      </c>
      <c r="N292">
        <v>51</v>
      </c>
      <c r="O292">
        <v>2062</v>
      </c>
      <c r="P292">
        <v>21</v>
      </c>
      <c r="Q292" s="3" t="s">
        <v>6822</v>
      </c>
    </row>
    <row r="293" ht="15" customHeight="1">
      <c r="A293" t="e">
        <f t="shared" ca="1" si="592"/>
        <v>#VALUE!</v>
      </c>
      <c r="B293" t="e">
        <f t="array" ref="B293" ca="1">_xlfn.XLOOKUP(Tabelle14[[#This Row],[ExperimentID]]&amp;Tabelle14[[#This Row],[NegotiationID]]&amp;Tabelle14[[#This Row],[MessageID]],ALL_IN_ONE[ExperimentID]&amp;ALL_IN_ONE[NegotiationID]&amp;ALL_IN_ONE[MessageID],ALL_IN_ONE[Gesamt_ID],,0)</f>
        <v>#VALUE!</v>
      </c>
      <c r="C293">
        <v>39663</v>
      </c>
      <c r="D293" t="s">
        <v>5518</v>
      </c>
      <c r="E293">
        <v>46558</v>
      </c>
      <c r="F293">
        <v>39646</v>
      </c>
      <c r="G293">
        <v>39651</v>
      </c>
      <c r="H293" t="s">
        <v>31</v>
      </c>
      <c r="I293" t="str">
        <f t="array" ref="I293">IFERROR(_xlfn.XLOOKUP(Tabelle14[[#This Row],[NegotiationID]]&amp;"FinalAccept",Tabelle14[NegotiationID]&amp;Tabelle14[ActionType],Tabelle14[ActionType],,0),_xlfn.XLOOKUP(Tabelle14[[#This Row],[NegotiationID]]&amp;"FinalReject",Tabelle14[NegotiationID]&amp;Tabelle14[ActionType],Tabelle14[ActionType],,0))</f>
        <v>FinalAccept</v>
      </c>
      <c r="J293">
        <v>0.70750000000000002</v>
      </c>
      <c r="K293">
        <v>0.35499999999999998</v>
      </c>
      <c r="L293">
        <v>1.0625</v>
      </c>
      <c r="M293">
        <v>0.35249999999999998</v>
      </c>
      <c r="N293">
        <v>189</v>
      </c>
      <c r="O293">
        <v>2062</v>
      </c>
      <c r="P293">
        <v>21</v>
      </c>
      <c r="Q293" s="3" t="s">
        <v>5761</v>
      </c>
    </row>
    <row r="294" ht="15" customHeight="1">
      <c r="A294" t="e">
        <f t="shared" ca="1" si="592"/>
        <v>#VALUE!</v>
      </c>
      <c r="B294" t="e">
        <f t="array" ref="B294" ca="1">_xlfn.XLOOKUP(Tabelle14[[#This Row],[ExperimentID]]&amp;Tabelle14[[#This Row],[NegotiationID]]&amp;Tabelle14[[#This Row],[MessageID]],ALL_IN_ONE[ExperimentID]&amp;ALL_IN_ONE[NegotiationID]&amp;ALL_IN_ONE[MessageID],ALL_IN_ONE[Gesamt_ID],,0)</f>
        <v>#VALUE!</v>
      </c>
      <c r="C294">
        <v>39663</v>
      </c>
      <c r="D294" t="s">
        <v>5518</v>
      </c>
      <c r="E294">
        <v>46828</v>
      </c>
      <c r="F294">
        <v>39651</v>
      </c>
      <c r="G294">
        <v>39646</v>
      </c>
      <c r="H294" t="s">
        <v>31</v>
      </c>
      <c r="I294" t="str">
        <f t="array" ref="I294">IFERROR(_xlfn.XLOOKUP(Tabelle14[[#This Row],[NegotiationID]]&amp;"FinalAccept",Tabelle14[NegotiationID]&amp;Tabelle14[ActionType],Tabelle14[ActionType],,0),_xlfn.XLOOKUP(Tabelle14[[#This Row],[NegotiationID]]&amp;"FinalReject",Tabelle14[NegotiationID]&amp;Tabelle14[ActionType],Tabelle14[ActionType],,0))</f>
        <v>FinalAccept</v>
      </c>
      <c r="J294">
        <v>0.52000000000000002</v>
      </c>
      <c r="K294">
        <v>0.51000000000000001</v>
      </c>
      <c r="L294">
        <v>1.03</v>
      </c>
      <c r="M294">
        <v>0.01</v>
      </c>
      <c r="N294">
        <v>183</v>
      </c>
      <c r="O294">
        <v>2062</v>
      </c>
      <c r="P294">
        <v>21</v>
      </c>
      <c r="Q294" s="3" t="s">
        <v>5762</v>
      </c>
    </row>
    <row r="295" ht="58" hidden="1">
      <c r="A295" t="e">
        <f t="shared" ca="1" si="592"/>
        <v>#VALUE!</v>
      </c>
      <c r="B295" t="e">
        <f t="array" ref="B295" ca="1">_xlfn.XLOOKUP(Tabelle14[[#This Row],[ExperimentID]]&amp;Tabelle14[[#This Row],[NegotiationID]]&amp;Tabelle14[[#This Row],[MessageID]],ALL_IN_ONE[ExperimentID]&amp;ALL_IN_ONE[NegotiationID]&amp;ALL_IN_ONE[MessageID],ALL_IN_ONE[Gesamt_ID],,0)</f>
        <v>#VALUE!</v>
      </c>
      <c r="C295">
        <v>39663</v>
      </c>
      <c r="D295" t="s">
        <v>5518</v>
      </c>
      <c r="E295">
        <v>46851</v>
      </c>
      <c r="F295">
        <v>39646</v>
      </c>
      <c r="G295">
        <v>39651</v>
      </c>
      <c r="H295" t="s">
        <v>24</v>
      </c>
      <c r="I295" t="str">
        <f t="array" ref="I295">IFERROR(_xlfn.XLOOKUP(Tabelle14[[#This Row],[NegotiationID]]&amp;"FinalAccept",Tabelle14[NegotiationID]&amp;Tabelle14[ActionType],Tabelle14[ActionType],,0),_xlfn.XLOOKUP(Tabelle14[[#This Row],[NegotiationID]]&amp;"FinalReject",Tabelle14[NegotiationID]&amp;Tabelle14[ActionType],Tabelle14[ActionType],,0))</f>
        <v>FinalAccept</v>
      </c>
      <c r="L295" t="s">
        <v>6797</v>
      </c>
      <c r="M295" t="s">
        <v>6797</v>
      </c>
      <c r="N295">
        <v>78</v>
      </c>
      <c r="O295">
        <v>2062</v>
      </c>
      <c r="P295">
        <v>21</v>
      </c>
      <c r="Q295" s="3" t="s">
        <v>6823</v>
      </c>
    </row>
    <row r="296" ht="130.5" hidden="1">
      <c r="A296" t="e">
        <f t="shared" ca="1" si="592"/>
        <v>#VALUE!</v>
      </c>
      <c r="B296" t="e">
        <f t="array" ref="B296" ca="1">_xlfn.XLOOKUP(Tabelle14[[#This Row],[ExperimentID]]&amp;Tabelle14[[#This Row],[NegotiationID]]&amp;Tabelle14[[#This Row],[MessageID]],ALL_IN_ONE[ExperimentID]&amp;ALL_IN_ONE[NegotiationID]&amp;ALL_IN_ONE[MessageID],ALL_IN_ONE[Gesamt_ID],,0)</f>
        <v>#VALUE!</v>
      </c>
      <c r="C296">
        <v>39663</v>
      </c>
      <c r="D296" t="s">
        <v>5518</v>
      </c>
      <c r="E296">
        <v>47098</v>
      </c>
      <c r="F296">
        <v>39651</v>
      </c>
      <c r="G296">
        <v>39646</v>
      </c>
      <c r="H296" t="s">
        <v>22</v>
      </c>
      <c r="I296" t="str">
        <f t="array" ref="I296">IFERROR(_xlfn.XLOOKUP(Tabelle14[[#This Row],[NegotiationID]]&amp;"FinalAccept",Tabelle14[NegotiationID]&amp;Tabelle14[ActionType],Tabelle14[ActionType],,0),_xlfn.XLOOKUP(Tabelle14[[#This Row],[NegotiationID]]&amp;"FinalReject",Tabelle14[NegotiationID]&amp;Tabelle14[ActionType],Tabelle14[ActionType],,0))</f>
        <v>FinalAccept</v>
      </c>
      <c r="L296" t="s">
        <v>6797</v>
      </c>
      <c r="M296" t="s">
        <v>6797</v>
      </c>
      <c r="N296">
        <v>95</v>
      </c>
      <c r="O296">
        <v>2062</v>
      </c>
      <c r="P296">
        <v>21</v>
      </c>
      <c r="Q296" s="3" t="s">
        <v>6824</v>
      </c>
    </row>
    <row r="297" ht="116" hidden="1">
      <c r="A297" t="e">
        <f t="shared" ca="1" si="592"/>
        <v>#VALUE!</v>
      </c>
      <c r="B297" t="e">
        <f t="array" ref="B297" ca="1">_xlfn.XLOOKUP(Tabelle14[[#This Row],[ExperimentID]]&amp;Tabelle14[[#This Row],[NegotiationID]]&amp;Tabelle14[[#This Row],[MessageID]],ALL_IN_ONE[ExperimentID]&amp;ALL_IN_ONE[NegotiationID]&amp;ALL_IN_ONE[MessageID],ALL_IN_ONE[Gesamt_ID],,0)</f>
        <v>#VALUE!</v>
      </c>
      <c r="C297">
        <v>39663</v>
      </c>
      <c r="D297" t="s">
        <v>5518</v>
      </c>
      <c r="E297">
        <v>47153</v>
      </c>
      <c r="F297">
        <v>39646</v>
      </c>
      <c r="G297">
        <v>39651</v>
      </c>
      <c r="H297" t="s">
        <v>24</v>
      </c>
      <c r="I297" t="str">
        <f t="array" ref="I297">IFERROR(_xlfn.XLOOKUP(Tabelle14[[#This Row],[NegotiationID]]&amp;"FinalAccept",Tabelle14[NegotiationID]&amp;Tabelle14[ActionType],Tabelle14[ActionType],,0),_xlfn.XLOOKUP(Tabelle14[[#This Row],[NegotiationID]]&amp;"FinalReject",Tabelle14[NegotiationID]&amp;Tabelle14[ActionType],Tabelle14[ActionType],,0))</f>
        <v>FinalAccept</v>
      </c>
      <c r="L297" t="s">
        <v>6797</v>
      </c>
      <c r="M297" t="s">
        <v>6797</v>
      </c>
      <c r="N297">
        <v>126</v>
      </c>
      <c r="O297">
        <v>2062</v>
      </c>
      <c r="P297">
        <v>21</v>
      </c>
      <c r="Q297" s="3" t="s">
        <v>6825</v>
      </c>
    </row>
    <row r="298" ht="130.5" hidden="1">
      <c r="A298" t="e">
        <f t="shared" ca="1" si="592"/>
        <v>#VALUE!</v>
      </c>
      <c r="B298" t="e">
        <f t="array" ref="B298" ca="1">_xlfn.XLOOKUP(Tabelle14[[#This Row],[ExperimentID]]&amp;Tabelle14[[#This Row],[NegotiationID]]&amp;Tabelle14[[#This Row],[MessageID]],ALL_IN_ONE[ExperimentID]&amp;ALL_IN_ONE[NegotiationID]&amp;ALL_IN_ONE[MessageID],ALL_IN_ONE[Gesamt_ID],,0)</f>
        <v>#VALUE!</v>
      </c>
      <c r="C298">
        <v>39663</v>
      </c>
      <c r="D298" t="s">
        <v>5518</v>
      </c>
      <c r="E298">
        <v>47163</v>
      </c>
      <c r="F298">
        <v>39651</v>
      </c>
      <c r="G298">
        <v>39646</v>
      </c>
      <c r="H298" t="s">
        <v>22</v>
      </c>
      <c r="I298" t="str">
        <f t="array" ref="I298">IFERROR(_xlfn.XLOOKUP(Tabelle14[[#This Row],[NegotiationID]]&amp;"FinalAccept",Tabelle14[NegotiationID]&amp;Tabelle14[ActionType],Tabelle14[ActionType],,0),_xlfn.XLOOKUP(Tabelle14[[#This Row],[NegotiationID]]&amp;"FinalReject",Tabelle14[NegotiationID]&amp;Tabelle14[ActionType],Tabelle14[ActionType],,0))</f>
        <v>FinalAccept</v>
      </c>
      <c r="L298" t="s">
        <v>6797</v>
      </c>
      <c r="M298" t="s">
        <v>6797</v>
      </c>
      <c r="N298">
        <v>87</v>
      </c>
      <c r="O298">
        <v>2062</v>
      </c>
      <c r="P298">
        <v>21</v>
      </c>
      <c r="Q298" s="3" t="s">
        <v>6826</v>
      </c>
    </row>
    <row r="299" ht="174" hidden="1">
      <c r="A299" t="e">
        <f t="shared" ca="1" si="592"/>
        <v>#VALUE!</v>
      </c>
      <c r="B299" t="e">
        <f t="array" ref="B299" ca="1">_xlfn.XLOOKUP(Tabelle14[[#This Row],[ExperimentID]]&amp;Tabelle14[[#This Row],[NegotiationID]]&amp;Tabelle14[[#This Row],[MessageID]],ALL_IN_ONE[ExperimentID]&amp;ALL_IN_ONE[NegotiationID]&amp;ALL_IN_ONE[MessageID],ALL_IN_ONE[Gesamt_ID],,0)</f>
        <v>#VALUE!</v>
      </c>
      <c r="C299">
        <v>39663</v>
      </c>
      <c r="D299" t="s">
        <v>5518</v>
      </c>
      <c r="E299">
        <v>47228</v>
      </c>
      <c r="F299">
        <v>39646</v>
      </c>
      <c r="G299">
        <v>39651</v>
      </c>
      <c r="H299" t="s">
        <v>24</v>
      </c>
      <c r="I299" t="str">
        <f t="array" ref="I299">IFERROR(_xlfn.XLOOKUP(Tabelle14[[#This Row],[NegotiationID]]&amp;"FinalAccept",Tabelle14[NegotiationID]&amp;Tabelle14[ActionType],Tabelle14[ActionType],,0),_xlfn.XLOOKUP(Tabelle14[[#This Row],[NegotiationID]]&amp;"FinalReject",Tabelle14[NegotiationID]&amp;Tabelle14[ActionType],Tabelle14[ActionType],,0))</f>
        <v>FinalAccept</v>
      </c>
      <c r="L299" t="s">
        <v>6797</v>
      </c>
      <c r="M299" t="s">
        <v>6797</v>
      </c>
      <c r="N299">
        <v>161</v>
      </c>
      <c r="O299">
        <v>2062</v>
      </c>
      <c r="P299">
        <v>21</v>
      </c>
      <c r="Q299" s="3" t="s">
        <v>6827</v>
      </c>
    </row>
    <row r="300" ht="58" hidden="1">
      <c r="A300" t="e">
        <f t="shared" ca="1" si="592"/>
        <v>#VALUE!</v>
      </c>
      <c r="B300" t="e">
        <f t="array" ref="B300" ca="1">_xlfn.XLOOKUP(Tabelle14[[#This Row],[ExperimentID]]&amp;Tabelle14[[#This Row],[NegotiationID]]&amp;Tabelle14[[#This Row],[MessageID]],ALL_IN_ONE[ExperimentID]&amp;ALL_IN_ONE[NegotiationID]&amp;ALL_IN_ONE[MessageID],ALL_IN_ONE[Gesamt_ID],,0)</f>
        <v>#VALUE!</v>
      </c>
      <c r="C300">
        <v>39663</v>
      </c>
      <c r="D300" t="s">
        <v>5518</v>
      </c>
      <c r="E300">
        <v>47251</v>
      </c>
      <c r="F300">
        <v>39651</v>
      </c>
      <c r="G300">
        <v>39646</v>
      </c>
      <c r="H300" t="s">
        <v>22</v>
      </c>
      <c r="I300" t="str">
        <f t="array" ref="I300">IFERROR(_xlfn.XLOOKUP(Tabelle14[[#This Row],[NegotiationID]]&amp;"FinalAccept",Tabelle14[NegotiationID]&amp;Tabelle14[ActionType],Tabelle14[ActionType],,0),_xlfn.XLOOKUP(Tabelle14[[#This Row],[NegotiationID]]&amp;"FinalReject",Tabelle14[NegotiationID]&amp;Tabelle14[ActionType],Tabelle14[ActionType],,0))</f>
        <v>FinalAccept</v>
      </c>
      <c r="L300" t="s">
        <v>6797</v>
      </c>
      <c r="M300" t="s">
        <v>6797</v>
      </c>
      <c r="N300">
        <v>23</v>
      </c>
      <c r="O300">
        <v>2062</v>
      </c>
      <c r="P300">
        <v>21</v>
      </c>
      <c r="Q300" s="3" t="s">
        <v>6828</v>
      </c>
    </row>
    <row r="301" ht="15" customHeight="1">
      <c r="A301" t="e">
        <f t="shared" ca="1" si="592"/>
        <v>#VALUE!</v>
      </c>
      <c r="B301" t="e">
        <f t="array" ref="B301" ca="1">_xlfn.XLOOKUP(Tabelle14[[#This Row],[ExperimentID]]&amp;Tabelle14[[#This Row],[NegotiationID]]&amp;Tabelle14[[#This Row],[MessageID]],ALL_IN_ONE[ExperimentID]&amp;ALL_IN_ONE[NegotiationID]&amp;ALL_IN_ONE[MessageID],ALL_IN_ONE[Gesamt_ID],,0)</f>
        <v>#VALUE!</v>
      </c>
      <c r="C301">
        <v>39663</v>
      </c>
      <c r="D301" t="s">
        <v>5518</v>
      </c>
      <c r="E301">
        <v>47266</v>
      </c>
      <c r="F301">
        <v>39646</v>
      </c>
      <c r="G301">
        <v>39651</v>
      </c>
      <c r="H301" t="s">
        <v>31</v>
      </c>
      <c r="I301" t="str">
        <f t="array" ref="I301">IFERROR(_xlfn.XLOOKUP(Tabelle14[[#This Row],[NegotiationID]]&amp;"FinalAccept",Tabelle14[NegotiationID]&amp;Tabelle14[ActionType],Tabelle14[ActionType],,0),_xlfn.XLOOKUP(Tabelle14[[#This Row],[NegotiationID]]&amp;"FinalReject",Tabelle14[NegotiationID]&amp;Tabelle14[ActionType],Tabelle14[ActionType],,0))</f>
        <v>FinalAccept</v>
      </c>
      <c r="J301">
        <v>0.60999999999999999</v>
      </c>
      <c r="K301">
        <v>0.55000000000000004</v>
      </c>
      <c r="L301">
        <v>1.1599999999999999</v>
      </c>
      <c r="M301">
        <v>0.059999999999999998</v>
      </c>
      <c r="N301">
        <v>29</v>
      </c>
      <c r="O301">
        <v>2062</v>
      </c>
      <c r="P301">
        <v>21</v>
      </c>
      <c r="Q301" s="3" t="s">
        <v>5763</v>
      </c>
    </row>
    <row r="302" ht="15" customHeight="1">
      <c r="A302" t="e">
        <f t="shared" ca="1" si="592"/>
        <v>#VALUE!</v>
      </c>
      <c r="B302" t="e">
        <f t="array" ref="B302" ca="1">_xlfn.XLOOKUP(Tabelle14[[#This Row],[ExperimentID]]&amp;Tabelle14[[#This Row],[NegotiationID]]&amp;Tabelle14[[#This Row],[MessageID]],ALL_IN_ONE[ExperimentID]&amp;ALL_IN_ONE[NegotiationID]&amp;ALL_IN_ONE[MessageID],ALL_IN_ONE[Gesamt_ID],,0)</f>
        <v>#VALUE!</v>
      </c>
      <c r="C302">
        <v>39663</v>
      </c>
      <c r="D302" t="s">
        <v>5518</v>
      </c>
      <c r="E302">
        <v>47273</v>
      </c>
      <c r="F302">
        <v>39651</v>
      </c>
      <c r="G302">
        <v>39646</v>
      </c>
      <c r="H302" t="s">
        <v>31</v>
      </c>
      <c r="I302" t="str">
        <f t="array" ref="I302">IFERROR(_xlfn.XLOOKUP(Tabelle14[[#This Row],[NegotiationID]]&amp;"FinalAccept",Tabelle14[NegotiationID]&amp;Tabelle14[ActionType],Tabelle14[ActionType],,0),_xlfn.XLOOKUP(Tabelle14[[#This Row],[NegotiationID]]&amp;"FinalReject",Tabelle14[NegotiationID]&amp;Tabelle14[ActionType],Tabelle14[ActionType],,0))</f>
        <v>FinalAccept</v>
      </c>
      <c r="J302">
        <v>0.58999999999999997</v>
      </c>
      <c r="K302">
        <v>0.55669999999999997</v>
      </c>
      <c r="L302">
        <v>1.1467000000000001</v>
      </c>
      <c r="M302">
        <v>0.033300000000000003</v>
      </c>
      <c r="N302">
        <v>90</v>
      </c>
      <c r="O302">
        <v>2062</v>
      </c>
      <c r="P302">
        <v>21</v>
      </c>
      <c r="Q302" s="3" t="s">
        <v>5764</v>
      </c>
    </row>
    <row r="303" ht="15" customHeight="1">
      <c r="A303" t="e">
        <f t="shared" ca="1" si="592"/>
        <v>#VALUE!</v>
      </c>
      <c r="B303" t="e">
        <f t="array" ref="B303" ca="1">_xlfn.XLOOKUP(Tabelle14[[#This Row],[ExperimentID]]&amp;Tabelle14[[#This Row],[NegotiationID]]&amp;Tabelle14[[#This Row],[MessageID]],ALL_IN_ONE[ExperimentID]&amp;ALL_IN_ONE[NegotiationID]&amp;ALL_IN_ONE[MessageID],ALL_IN_ONE[Gesamt_ID],,0)</f>
        <v>#VALUE!</v>
      </c>
      <c r="C303">
        <v>39663</v>
      </c>
      <c r="D303" t="s">
        <v>5518</v>
      </c>
      <c r="E303">
        <v>47336</v>
      </c>
      <c r="F303">
        <v>39646</v>
      </c>
      <c r="G303">
        <v>39651</v>
      </c>
      <c r="H303" t="s">
        <v>31</v>
      </c>
      <c r="I303" t="str">
        <f t="array" ref="I303">IFERROR(_xlfn.XLOOKUP(Tabelle14[[#This Row],[NegotiationID]]&amp;"FinalAccept",Tabelle14[NegotiationID]&amp;Tabelle14[ActionType],Tabelle14[ActionType],,0),_xlfn.XLOOKUP(Tabelle14[[#This Row],[NegotiationID]]&amp;"FinalReject",Tabelle14[NegotiationID]&amp;Tabelle14[ActionType],Tabelle14[ActionType],,0))</f>
        <v>FinalAccept</v>
      </c>
      <c r="J303">
        <v>0.60999999999999999</v>
      </c>
      <c r="K303">
        <v>0.55000000000000004</v>
      </c>
      <c r="L303">
        <v>1.1599999999999999</v>
      </c>
      <c r="M303">
        <v>0.059999999999999998</v>
      </c>
      <c r="N303">
        <v>85</v>
      </c>
      <c r="O303">
        <v>2062</v>
      </c>
      <c r="P303">
        <v>21</v>
      </c>
      <c r="Q303" s="3" t="s">
        <v>5765</v>
      </c>
    </row>
    <row r="304" ht="15" customHeight="1">
      <c r="A304" t="e">
        <f t="shared" ca="1" si="592"/>
        <v>#VALUE!</v>
      </c>
      <c r="B304" t="e">
        <f t="array" ref="B304" ca="1">_xlfn.XLOOKUP(Tabelle14[[#This Row],[ExperimentID]]&amp;Tabelle14[[#This Row],[NegotiationID]]&amp;Tabelle14[[#This Row],[MessageID]],ALL_IN_ONE[ExperimentID]&amp;ALL_IN_ONE[NegotiationID]&amp;ALL_IN_ONE[MessageID],ALL_IN_ONE[Gesamt_ID],,0)</f>
        <v>#VALUE!</v>
      </c>
      <c r="C304">
        <v>39663</v>
      </c>
      <c r="D304" t="s">
        <v>5518</v>
      </c>
      <c r="E304">
        <v>47353</v>
      </c>
      <c r="F304">
        <v>39651</v>
      </c>
      <c r="G304">
        <v>39646</v>
      </c>
      <c r="H304" t="s">
        <v>20</v>
      </c>
      <c r="I304" t="str">
        <f t="array" ref="I304">IFERROR(_xlfn.XLOOKUP(Tabelle14[[#This Row],[NegotiationID]]&amp;"FinalAccept",Tabelle14[NegotiationID]&amp;Tabelle14[ActionType],Tabelle14[ActionType],,0),_xlfn.XLOOKUP(Tabelle14[[#This Row],[NegotiationID]]&amp;"FinalReject",Tabelle14[NegotiationID]&amp;Tabelle14[ActionType],Tabelle14[ActionType],,0))</f>
        <v>FinalAccept</v>
      </c>
      <c r="J304">
        <v>0.55000000000000004</v>
      </c>
      <c r="K304">
        <v>0.60999999999999999</v>
      </c>
      <c r="L304">
        <v>1.1599999999999999</v>
      </c>
      <c r="M304">
        <v>0.059999999999999998</v>
      </c>
      <c r="N304">
        <v>30</v>
      </c>
      <c r="O304">
        <v>2062</v>
      </c>
      <c r="P304">
        <v>21</v>
      </c>
      <c r="Q304" s="3" t="s">
        <v>5766</v>
      </c>
    </row>
    <row r="305" ht="14.5" hidden="1">
      <c r="A305" t="e">
        <f t="shared" ca="1" si="592"/>
        <v>#VALUE!</v>
      </c>
      <c r="B305" t="e">
        <f t="array" ref="B305" ca="1">_xlfn.XLOOKUP(Tabelle14[[#This Row],[ExperimentID]]&amp;Tabelle14[[#This Row],[NegotiationID]]&amp;Tabelle14[[#This Row],[MessageID]],ALL_IN_ONE[ExperimentID]&amp;ALL_IN_ONE[NegotiationID]&amp;ALL_IN_ONE[MessageID],ALL_IN_ONE[Gesamt_ID],,0)</f>
        <v>#VALUE!</v>
      </c>
      <c r="C305">
        <v>39695</v>
      </c>
      <c r="D305" t="s">
        <v>5518</v>
      </c>
      <c r="E305">
        <v>39696</v>
      </c>
      <c r="H305" t="s">
        <v>6019</v>
      </c>
      <c r="I305" t="str">
        <f t="array" ref="I305">IFERROR(_xlfn.XLOOKUP(Tabelle14[[#This Row],[NegotiationID]]&amp;"FinalAccept",Tabelle14[NegotiationID]&amp;Tabelle14[ActionType],Tabelle14[ActionType],,0),_xlfn.XLOOKUP(Tabelle14[[#This Row],[NegotiationID]]&amp;"FinalReject",Tabelle14[NegotiationID]&amp;Tabelle14[ActionType],Tabelle14[ActionType],,0))</f>
        <v>FinalAccept</v>
      </c>
      <c r="L305" t="s">
        <v>6797</v>
      </c>
      <c r="M305" t="s">
        <v>6797</v>
      </c>
      <c r="N305">
        <v>21</v>
      </c>
      <c r="O305">
        <v>4572</v>
      </c>
      <c r="P305">
        <v>9</v>
      </c>
    </row>
    <row r="306" ht="15" customHeight="1">
      <c r="A306" t="e">
        <f t="shared" ca="1" si="592"/>
        <v>#VALUE!</v>
      </c>
      <c r="B306" t="e">
        <f t="array" ref="B306" ca="1">_xlfn.XLOOKUP(Tabelle14[[#This Row],[ExperimentID]]&amp;Tabelle14[[#This Row],[NegotiationID]]&amp;Tabelle14[[#This Row],[MessageID]],ALL_IN_ONE[ExperimentID]&amp;ALL_IN_ONE[NegotiationID]&amp;ALL_IN_ONE[MessageID],ALL_IN_ONE[Gesamt_ID],,0)</f>
        <v>#VALUE!</v>
      </c>
      <c r="C306">
        <v>39695</v>
      </c>
      <c r="D306" t="s">
        <v>5518</v>
      </c>
      <c r="E306">
        <v>42721</v>
      </c>
      <c r="F306">
        <v>39678</v>
      </c>
      <c r="G306">
        <v>39683</v>
      </c>
      <c r="H306" t="s">
        <v>19</v>
      </c>
      <c r="I306" t="str">
        <f t="array" ref="I306">IFERROR(_xlfn.XLOOKUP(Tabelle14[[#This Row],[NegotiationID]]&amp;"FinalAccept",Tabelle14[NegotiationID]&amp;Tabelle14[ActionType],Tabelle14[ActionType],,0),_xlfn.XLOOKUP(Tabelle14[[#This Row],[NegotiationID]]&amp;"FinalReject",Tabelle14[NegotiationID]&amp;Tabelle14[ActionType],Tabelle14[ActionType],,0))</f>
        <v>FinalAccept</v>
      </c>
      <c r="J306">
        <v>0.95330000000000004</v>
      </c>
      <c r="K306">
        <v>0.082500000000000004</v>
      </c>
      <c r="L306">
        <v>1.0358000000000001</v>
      </c>
      <c r="M306">
        <v>0.87080000000000002</v>
      </c>
      <c r="N306">
        <v>776</v>
      </c>
      <c r="O306">
        <v>4572</v>
      </c>
      <c r="P306">
        <v>9</v>
      </c>
      <c r="Q306" s="3" t="s">
        <v>5767</v>
      </c>
    </row>
    <row r="307" ht="15" customHeight="1">
      <c r="A307" t="e">
        <f t="shared" ca="1" si="592"/>
        <v>#VALUE!</v>
      </c>
      <c r="B307" t="e">
        <f t="array" ref="B307" ca="1">_xlfn.XLOOKUP(Tabelle14[[#This Row],[ExperimentID]]&amp;Tabelle14[[#This Row],[NegotiationID]]&amp;Tabelle14[[#This Row],[MessageID]],ALL_IN_ONE[ExperimentID]&amp;ALL_IN_ONE[NegotiationID]&amp;ALL_IN_ONE[MessageID],ALL_IN_ONE[Gesamt_ID],,0)</f>
        <v>#VALUE!</v>
      </c>
      <c r="C307">
        <v>39695</v>
      </c>
      <c r="D307" t="s">
        <v>5518</v>
      </c>
      <c r="E307">
        <v>43740</v>
      </c>
      <c r="F307">
        <v>39683</v>
      </c>
      <c r="G307">
        <v>39678</v>
      </c>
      <c r="H307" t="s">
        <v>31</v>
      </c>
      <c r="I307" t="str">
        <f t="array" ref="I307">IFERROR(_xlfn.XLOOKUP(Tabelle14[[#This Row],[NegotiationID]]&amp;"FinalAccept",Tabelle14[NegotiationID]&amp;Tabelle14[ActionType],Tabelle14[ActionType],,0),_xlfn.XLOOKUP(Tabelle14[[#This Row],[NegotiationID]]&amp;"FinalReject",Tabelle14[NegotiationID]&amp;Tabelle14[ActionType],Tabelle14[ActionType],,0))</f>
        <v>FinalAccept</v>
      </c>
      <c r="J307">
        <v>0.8125</v>
      </c>
      <c r="K307">
        <v>0.67000000000000004</v>
      </c>
      <c r="L307">
        <v>1.4824999999999999</v>
      </c>
      <c r="M307">
        <v>0.14249999999999999</v>
      </c>
      <c r="N307">
        <v>584</v>
      </c>
      <c r="O307">
        <v>4572</v>
      </c>
      <c r="P307">
        <v>9</v>
      </c>
      <c r="Q307" s="3" t="s">
        <v>5768</v>
      </c>
    </row>
    <row r="308" ht="15" customHeight="1">
      <c r="A308" t="e">
        <f t="shared" ca="1" si="592"/>
        <v>#VALUE!</v>
      </c>
      <c r="B308" t="e">
        <f t="array" ref="B308" ca="1">_xlfn.XLOOKUP(Tabelle14[[#This Row],[ExperimentID]]&amp;Tabelle14[[#This Row],[NegotiationID]]&amp;Tabelle14[[#This Row],[MessageID]],ALL_IN_ONE[ExperimentID]&amp;ALL_IN_ONE[NegotiationID]&amp;ALL_IN_ONE[MessageID],ALL_IN_ONE[Gesamt_ID],,0)</f>
        <v>#VALUE!</v>
      </c>
      <c r="C308">
        <v>39695</v>
      </c>
      <c r="D308" t="s">
        <v>5518</v>
      </c>
      <c r="E308">
        <v>44625</v>
      </c>
      <c r="F308">
        <v>39678</v>
      </c>
      <c r="G308">
        <v>39683</v>
      </c>
      <c r="H308" t="s">
        <v>31</v>
      </c>
      <c r="I308" t="str">
        <f t="array" ref="I308">IFERROR(_xlfn.XLOOKUP(Tabelle14[[#This Row],[NegotiationID]]&amp;"FinalAccept",Tabelle14[NegotiationID]&amp;Tabelle14[ActionType],Tabelle14[ActionType],,0),_xlfn.XLOOKUP(Tabelle14[[#This Row],[NegotiationID]]&amp;"FinalReject",Tabelle14[NegotiationID]&amp;Tabelle14[ActionType],Tabelle14[ActionType],,0))</f>
        <v>FinalAccept</v>
      </c>
      <c r="J308">
        <v>0.82169999999999999</v>
      </c>
      <c r="K308">
        <v>0.1875</v>
      </c>
      <c r="L308">
        <v>1.0092000000000001</v>
      </c>
      <c r="M308">
        <v>0.63419999999999999</v>
      </c>
      <c r="N308">
        <v>725</v>
      </c>
      <c r="O308">
        <v>4572</v>
      </c>
      <c r="P308">
        <v>9</v>
      </c>
      <c r="Q308" s="3" t="s">
        <v>5769</v>
      </c>
    </row>
    <row r="309" ht="15" customHeight="1">
      <c r="A309" t="e">
        <f t="shared" ca="1" si="592"/>
        <v>#VALUE!</v>
      </c>
      <c r="B309" t="e">
        <f t="array" ref="B309" ca="1">_xlfn.XLOOKUP(Tabelle14[[#This Row],[ExperimentID]]&amp;Tabelle14[[#This Row],[NegotiationID]]&amp;Tabelle14[[#This Row],[MessageID]],ALL_IN_ONE[ExperimentID]&amp;ALL_IN_ONE[NegotiationID]&amp;ALL_IN_ONE[MessageID],ALL_IN_ONE[Gesamt_ID],,0)</f>
        <v>#VALUE!</v>
      </c>
      <c r="C309">
        <v>39695</v>
      </c>
      <c r="D309" t="s">
        <v>5518</v>
      </c>
      <c r="E309">
        <v>45409</v>
      </c>
      <c r="F309">
        <v>39683</v>
      </c>
      <c r="G309">
        <v>39678</v>
      </c>
      <c r="H309" t="s">
        <v>31</v>
      </c>
      <c r="I309" t="str">
        <f t="array" ref="I309">IFERROR(_xlfn.XLOOKUP(Tabelle14[[#This Row],[NegotiationID]]&amp;"FinalAccept",Tabelle14[NegotiationID]&amp;Tabelle14[ActionType],Tabelle14[ActionType],,0),_xlfn.XLOOKUP(Tabelle14[[#This Row],[NegotiationID]]&amp;"FinalReject",Tabelle14[NegotiationID]&amp;Tabelle14[ActionType],Tabelle14[ActionType],,0))</f>
        <v>FinalAccept</v>
      </c>
      <c r="J309">
        <v>0.53349999999999997</v>
      </c>
      <c r="K309">
        <v>0.55830000000000002</v>
      </c>
      <c r="L309">
        <v>1.0918000000000001</v>
      </c>
      <c r="M309">
        <v>0.024799999999999999</v>
      </c>
      <c r="N309">
        <v>590</v>
      </c>
      <c r="O309">
        <v>4572</v>
      </c>
      <c r="P309">
        <v>9</v>
      </c>
      <c r="Q309" s="3" t="s">
        <v>5770</v>
      </c>
    </row>
    <row r="310" ht="15" customHeight="1">
      <c r="A310" t="e">
        <f t="shared" ca="1" si="592"/>
        <v>#VALUE!</v>
      </c>
      <c r="B310" t="e">
        <f t="array" ref="B310" ca="1">_xlfn.XLOOKUP(Tabelle14[[#This Row],[ExperimentID]]&amp;Tabelle14[[#This Row],[NegotiationID]]&amp;Tabelle14[[#This Row],[MessageID]],ALL_IN_ONE[ExperimentID]&amp;ALL_IN_ONE[NegotiationID]&amp;ALL_IN_ONE[MessageID],ALL_IN_ONE[Gesamt_ID],,0)</f>
        <v>#VALUE!</v>
      </c>
      <c r="C310">
        <v>39695</v>
      </c>
      <c r="D310" t="s">
        <v>5518</v>
      </c>
      <c r="E310">
        <v>47045</v>
      </c>
      <c r="F310">
        <v>39678</v>
      </c>
      <c r="G310">
        <v>39683</v>
      </c>
      <c r="H310" t="s">
        <v>31</v>
      </c>
      <c r="I310" t="str">
        <f t="array" ref="I310">IFERROR(_xlfn.XLOOKUP(Tabelle14[[#This Row],[NegotiationID]]&amp;"FinalAccept",Tabelle14[NegotiationID]&amp;Tabelle14[ActionType],Tabelle14[ActionType],,0),_xlfn.XLOOKUP(Tabelle14[[#This Row],[NegotiationID]]&amp;"FinalReject",Tabelle14[NegotiationID]&amp;Tabelle14[ActionType],Tabelle14[ActionType],,0))</f>
        <v>FinalAccept</v>
      </c>
      <c r="J310">
        <v>0.755</v>
      </c>
      <c r="K310">
        <v>0.33250000000000002</v>
      </c>
      <c r="L310">
        <v>1.0874999999999999</v>
      </c>
      <c r="M310">
        <v>0.42249999999999999</v>
      </c>
      <c r="N310">
        <v>1135</v>
      </c>
      <c r="O310">
        <v>4572</v>
      </c>
      <c r="P310">
        <v>9</v>
      </c>
      <c r="Q310" s="3" t="s">
        <v>5771</v>
      </c>
    </row>
    <row r="311" ht="15" customHeight="1">
      <c r="A311" t="e">
        <f t="shared" ca="1" si="592"/>
        <v>#VALUE!</v>
      </c>
      <c r="B311" t="e">
        <f t="array" ref="B311" ca="1">_xlfn.XLOOKUP(Tabelle14[[#This Row],[ExperimentID]]&amp;Tabelle14[[#This Row],[NegotiationID]]&amp;Tabelle14[[#This Row],[MessageID]],ALL_IN_ONE[ExperimentID]&amp;ALL_IN_ONE[NegotiationID]&amp;ALL_IN_ONE[MessageID],ALL_IN_ONE[Gesamt_ID],,0)</f>
        <v>#VALUE!</v>
      </c>
      <c r="C311">
        <v>39695</v>
      </c>
      <c r="D311" t="s">
        <v>5518</v>
      </c>
      <c r="E311">
        <v>47122</v>
      </c>
      <c r="F311">
        <v>39683</v>
      </c>
      <c r="G311">
        <v>39678</v>
      </c>
      <c r="H311" t="s">
        <v>31</v>
      </c>
      <c r="I311" t="str">
        <f t="array" ref="I311">IFERROR(_xlfn.XLOOKUP(Tabelle14[[#This Row],[NegotiationID]]&amp;"FinalAccept",Tabelle14[NegotiationID]&amp;Tabelle14[ActionType],Tabelle14[ActionType],,0),_xlfn.XLOOKUP(Tabelle14[[#This Row],[NegotiationID]]&amp;"FinalReject",Tabelle14[NegotiationID]&amp;Tabelle14[ActionType],Tabelle14[ActionType],,0))</f>
        <v>FinalAccept</v>
      </c>
      <c r="J311">
        <v>0.53249999999999997</v>
      </c>
      <c r="K311">
        <v>0.57830000000000004</v>
      </c>
      <c r="L311">
        <v>1.1108</v>
      </c>
      <c r="M311">
        <v>0.0458</v>
      </c>
      <c r="N311">
        <v>200</v>
      </c>
      <c r="O311">
        <v>4572</v>
      </c>
      <c r="P311">
        <v>9</v>
      </c>
      <c r="Q311" s="3" t="s">
        <v>5772</v>
      </c>
    </row>
    <row r="312" ht="15" customHeight="1">
      <c r="A312" t="e">
        <f t="shared" ca="1" si="592"/>
        <v>#VALUE!</v>
      </c>
      <c r="B312" t="e">
        <f t="array" ref="B312" ca="1">_xlfn.XLOOKUP(Tabelle14[[#This Row],[ExperimentID]]&amp;Tabelle14[[#This Row],[NegotiationID]]&amp;Tabelle14[[#This Row],[MessageID]],ALL_IN_ONE[ExperimentID]&amp;ALL_IN_ONE[NegotiationID]&amp;ALL_IN_ONE[MessageID],ALL_IN_ONE[Gesamt_ID],,0)</f>
        <v>#VALUE!</v>
      </c>
      <c r="C312">
        <v>39695</v>
      </c>
      <c r="D312" t="s">
        <v>5518</v>
      </c>
      <c r="E312">
        <v>48306</v>
      </c>
      <c r="F312">
        <v>39678</v>
      </c>
      <c r="G312">
        <v>39683</v>
      </c>
      <c r="H312" t="s">
        <v>31</v>
      </c>
      <c r="I312" t="str">
        <f t="array" ref="I312">IFERROR(_xlfn.XLOOKUP(Tabelle14[[#This Row],[NegotiationID]]&amp;"FinalAccept",Tabelle14[NegotiationID]&amp;Tabelle14[ActionType],Tabelle14[ActionType],,0),_xlfn.XLOOKUP(Tabelle14[[#This Row],[NegotiationID]]&amp;"FinalReject",Tabelle14[NegotiationID]&amp;Tabelle14[ActionType],Tabelle14[ActionType],,0))</f>
        <v>FinalAccept</v>
      </c>
      <c r="J312">
        <v>0.67669999999999997</v>
      </c>
      <c r="K312">
        <v>0.53349999999999997</v>
      </c>
      <c r="L312">
        <v>1.2101999999999999</v>
      </c>
      <c r="M312">
        <v>0.14319999999999999</v>
      </c>
      <c r="N312">
        <v>490</v>
      </c>
      <c r="O312">
        <v>4572</v>
      </c>
      <c r="P312">
        <v>9</v>
      </c>
      <c r="Q312" s="3" t="s">
        <v>5773</v>
      </c>
    </row>
    <row r="313" ht="15" customHeight="1">
      <c r="A313" t="e">
        <f t="shared" ca="1" si="592"/>
        <v>#VALUE!</v>
      </c>
      <c r="B313" t="e">
        <f t="array" ref="B313" ca="1">_xlfn.XLOOKUP(Tabelle14[[#This Row],[ExperimentID]]&amp;Tabelle14[[#This Row],[NegotiationID]]&amp;Tabelle14[[#This Row],[MessageID]],ALL_IN_ONE[ExperimentID]&amp;ALL_IN_ONE[NegotiationID]&amp;ALL_IN_ONE[MessageID],ALL_IN_ONE[Gesamt_ID],,0)</f>
        <v>#VALUE!</v>
      </c>
      <c r="C313">
        <v>39695</v>
      </c>
      <c r="D313" t="s">
        <v>5518</v>
      </c>
      <c r="E313">
        <v>48433</v>
      </c>
      <c r="F313">
        <v>39683</v>
      </c>
      <c r="G313">
        <v>39678</v>
      </c>
      <c r="H313" t="s">
        <v>20</v>
      </c>
      <c r="I313" t="str">
        <f t="array" ref="I313">IFERROR(_xlfn.XLOOKUP(Tabelle14[[#This Row],[NegotiationID]]&amp;"FinalAccept",Tabelle14[NegotiationID]&amp;Tabelle14[ActionType],Tabelle14[ActionType],,0),_xlfn.XLOOKUP(Tabelle14[[#This Row],[NegotiationID]]&amp;"FinalReject",Tabelle14[NegotiationID]&amp;Tabelle14[ActionType],Tabelle14[ActionType],,0))</f>
        <v>FinalAccept</v>
      </c>
      <c r="J313">
        <v>0.53349999999999997</v>
      </c>
      <c r="K313">
        <v>0.67669999999999997</v>
      </c>
      <c r="L313">
        <v>1.2101999999999999</v>
      </c>
      <c r="M313">
        <v>0.14319999999999999</v>
      </c>
      <c r="N313">
        <v>51</v>
      </c>
      <c r="O313">
        <v>4572</v>
      </c>
      <c r="P313">
        <v>9</v>
      </c>
      <c r="Q313" s="3" t="s">
        <v>5774</v>
      </c>
    </row>
    <row r="314" ht="14.5" hidden="1">
      <c r="A314" t="e">
        <f t="shared" ca="1" si="592"/>
        <v>#VALUE!</v>
      </c>
      <c r="B314" t="e">
        <f t="array" ref="B314" ca="1">_xlfn.XLOOKUP(Tabelle14[[#This Row],[ExperimentID]]&amp;Tabelle14[[#This Row],[NegotiationID]]&amp;Tabelle14[[#This Row],[MessageID]],ALL_IN_ONE[ExperimentID]&amp;ALL_IN_ONE[NegotiationID]&amp;ALL_IN_ONE[MessageID],ALL_IN_ONE[Gesamt_ID],,0)</f>
        <v>#VALUE!</v>
      </c>
      <c r="C314">
        <v>39727</v>
      </c>
      <c r="D314" t="s">
        <v>5518</v>
      </c>
      <c r="E314">
        <v>39728</v>
      </c>
      <c r="H314" t="s">
        <v>6019</v>
      </c>
      <c r="I314" t="str">
        <f t="array" ref="I314">IFERROR(_xlfn.XLOOKUP(Tabelle14[[#This Row],[NegotiationID]]&amp;"FinalAccept",Tabelle14[NegotiationID]&amp;Tabelle14[ActionType],Tabelle14[ActionType],,0),_xlfn.XLOOKUP(Tabelle14[[#This Row],[NegotiationID]]&amp;"FinalReject",Tabelle14[NegotiationID]&amp;Tabelle14[ActionType],Tabelle14[ActionType],,0))</f>
        <v>FinalAccept</v>
      </c>
      <c r="L314" t="s">
        <v>6797</v>
      </c>
      <c r="M314" t="s">
        <v>6797</v>
      </c>
      <c r="N314">
        <v>21</v>
      </c>
      <c r="O314">
        <v>3083</v>
      </c>
      <c r="P314">
        <v>10</v>
      </c>
    </row>
    <row r="315" ht="145" hidden="1">
      <c r="A315" t="e">
        <f t="shared" ca="1" si="592"/>
        <v>#VALUE!</v>
      </c>
      <c r="B315" t="e">
        <f t="array" ref="B315" ca="1">_xlfn.XLOOKUP(Tabelle14[[#This Row],[ExperimentID]]&amp;Tabelle14[[#This Row],[NegotiationID]]&amp;Tabelle14[[#This Row],[MessageID]],ALL_IN_ONE[ExperimentID]&amp;ALL_IN_ONE[NegotiationID]&amp;ALL_IN_ONE[MessageID],ALL_IN_ONE[Gesamt_ID],,0)</f>
        <v>#VALUE!</v>
      </c>
      <c r="C315">
        <v>39727</v>
      </c>
      <c r="D315" t="s">
        <v>5518</v>
      </c>
      <c r="E315">
        <v>41994</v>
      </c>
      <c r="F315">
        <v>39710</v>
      </c>
      <c r="G315">
        <v>39715</v>
      </c>
      <c r="H315" t="s">
        <v>22</v>
      </c>
      <c r="I315" t="str">
        <f t="array" ref="I315">IFERROR(_xlfn.XLOOKUP(Tabelle14[[#This Row],[NegotiationID]]&amp;"FinalAccept",Tabelle14[NegotiationID]&amp;Tabelle14[ActionType],Tabelle14[ActionType],,0),_xlfn.XLOOKUP(Tabelle14[[#This Row],[NegotiationID]]&amp;"FinalReject",Tabelle14[NegotiationID]&amp;Tabelle14[ActionType],Tabelle14[ActionType],,0))</f>
        <v>FinalAccept</v>
      </c>
      <c r="L315" t="s">
        <v>6797</v>
      </c>
      <c r="M315" t="s">
        <v>6797</v>
      </c>
      <c r="N315">
        <v>165</v>
      </c>
      <c r="O315">
        <v>3083</v>
      </c>
      <c r="P315">
        <v>10</v>
      </c>
      <c r="Q315" s="3" t="s">
        <v>6829</v>
      </c>
    </row>
    <row r="316" ht="15" customHeight="1">
      <c r="A316" t="e">
        <f t="shared" ca="1" si="592"/>
        <v>#VALUE!</v>
      </c>
      <c r="B316" t="e">
        <f t="array" ref="B316" ca="1">_xlfn.XLOOKUP(Tabelle14[[#This Row],[ExperimentID]]&amp;Tabelle14[[#This Row],[NegotiationID]]&amp;Tabelle14[[#This Row],[MessageID]],ALL_IN_ONE[ExperimentID]&amp;ALL_IN_ONE[NegotiationID]&amp;ALL_IN_ONE[MessageID],ALL_IN_ONE[Gesamt_ID],,0)</f>
        <v>#VALUE!</v>
      </c>
      <c r="C316">
        <v>39727</v>
      </c>
      <c r="D316" t="s">
        <v>5518</v>
      </c>
      <c r="E316">
        <v>42424</v>
      </c>
      <c r="F316">
        <v>39715</v>
      </c>
      <c r="G316">
        <v>39710</v>
      </c>
      <c r="H316" t="s">
        <v>19</v>
      </c>
      <c r="I316" t="str">
        <f t="array" ref="I316">IFERROR(_xlfn.XLOOKUP(Tabelle14[[#This Row],[NegotiationID]]&amp;"FinalAccept",Tabelle14[NegotiationID]&amp;Tabelle14[ActionType],Tabelle14[ActionType],,0),_xlfn.XLOOKUP(Tabelle14[[#This Row],[NegotiationID]]&amp;"FinalReject",Tabelle14[NegotiationID]&amp;Tabelle14[ActionType],Tabelle14[ActionType],,0))</f>
        <v>FinalAccept</v>
      </c>
      <c r="J316">
        <v>0.87</v>
      </c>
      <c r="K316">
        <v>0.77000000000000002</v>
      </c>
      <c r="L316">
        <v>1.6399999999999999</v>
      </c>
      <c r="M316">
        <v>0.10000000000000001</v>
      </c>
      <c r="N316">
        <v>309</v>
      </c>
      <c r="O316">
        <v>3083</v>
      </c>
      <c r="P316">
        <v>10</v>
      </c>
      <c r="Q316" s="3" t="s">
        <v>5775</v>
      </c>
    </row>
    <row r="317" ht="15" customHeight="1">
      <c r="A317" t="e">
        <f t="shared" ca="1" si="592"/>
        <v>#VALUE!</v>
      </c>
      <c r="B317" t="e">
        <f t="array" ref="B317" ca="1">_xlfn.XLOOKUP(Tabelle14[[#This Row],[ExperimentID]]&amp;Tabelle14[[#This Row],[NegotiationID]]&amp;Tabelle14[[#This Row],[MessageID]],ALL_IN_ONE[ExperimentID]&amp;ALL_IN_ONE[NegotiationID]&amp;ALL_IN_ONE[MessageID],ALL_IN_ONE[Gesamt_ID],,0)</f>
        <v>#VALUE!</v>
      </c>
      <c r="C317">
        <v>39727</v>
      </c>
      <c r="D317" t="s">
        <v>5518</v>
      </c>
      <c r="E317">
        <v>43117</v>
      </c>
      <c r="F317">
        <v>39710</v>
      </c>
      <c r="G317">
        <v>39715</v>
      </c>
      <c r="H317" t="s">
        <v>31</v>
      </c>
      <c r="I317" t="str">
        <f t="array" ref="I317">IFERROR(_xlfn.XLOOKUP(Tabelle14[[#This Row],[NegotiationID]]&amp;"FinalAccept",Tabelle14[NegotiationID]&amp;Tabelle14[ActionType],Tabelle14[ActionType],,0),_xlfn.XLOOKUP(Tabelle14[[#This Row],[NegotiationID]]&amp;"FinalReject",Tabelle14[NegotiationID]&amp;Tabelle14[ActionType],Tabelle14[ActionType],,0))</f>
        <v>FinalAccept</v>
      </c>
      <c r="J317">
        <v>0.83750000000000002</v>
      </c>
      <c r="K317">
        <v>0.73350000000000004</v>
      </c>
      <c r="L317">
        <v>1.571</v>
      </c>
      <c r="M317">
        <v>0.104</v>
      </c>
      <c r="N317">
        <v>280</v>
      </c>
      <c r="O317">
        <v>3083</v>
      </c>
      <c r="P317">
        <v>10</v>
      </c>
      <c r="Q317" s="3" t="s">
        <v>5776</v>
      </c>
    </row>
    <row r="318" ht="15" customHeight="1">
      <c r="A318" t="e">
        <f t="shared" ca="1" si="592"/>
        <v>#VALUE!</v>
      </c>
      <c r="B318" t="e">
        <f t="array" ref="B318" ca="1">_xlfn.XLOOKUP(Tabelle14[[#This Row],[ExperimentID]]&amp;Tabelle14[[#This Row],[NegotiationID]]&amp;Tabelle14[[#This Row],[MessageID]],ALL_IN_ONE[ExperimentID]&amp;ALL_IN_ONE[NegotiationID]&amp;ALL_IN_ONE[MessageID],ALL_IN_ONE[Gesamt_ID],,0)</f>
        <v>#VALUE!</v>
      </c>
      <c r="C318">
        <v>39727</v>
      </c>
      <c r="D318" t="s">
        <v>5518</v>
      </c>
      <c r="E318">
        <v>43762</v>
      </c>
      <c r="F318">
        <v>39715</v>
      </c>
      <c r="G318">
        <v>39710</v>
      </c>
      <c r="H318" t="s">
        <v>31</v>
      </c>
      <c r="I318" t="str">
        <f t="array" ref="I318">IFERROR(_xlfn.XLOOKUP(Tabelle14[[#This Row],[NegotiationID]]&amp;"FinalAccept",Tabelle14[NegotiationID]&amp;Tabelle14[ActionType],Tabelle14[ActionType],,0),_xlfn.XLOOKUP(Tabelle14[[#This Row],[NegotiationID]]&amp;"FinalReject",Tabelle14[NegotiationID]&amp;Tabelle14[ActionType],Tabelle14[ActionType],,0))</f>
        <v>FinalAccept</v>
      </c>
      <c r="J318">
        <v>0.75849999999999995</v>
      </c>
      <c r="K318">
        <v>0.4592</v>
      </c>
      <c r="L318">
        <v>1.2177</v>
      </c>
      <c r="M318">
        <v>0.29930000000000001</v>
      </c>
      <c r="N318">
        <v>367</v>
      </c>
      <c r="O318">
        <v>3083</v>
      </c>
      <c r="P318">
        <v>10</v>
      </c>
      <c r="Q318" s="3" t="s">
        <v>5777</v>
      </c>
    </row>
    <row r="319" ht="15" customHeight="1">
      <c r="A319" t="e">
        <f t="shared" ca="1" si="592"/>
        <v>#VALUE!</v>
      </c>
      <c r="B319" t="e">
        <f t="array" ref="B319" ca="1">_xlfn.XLOOKUP(Tabelle14[[#This Row],[ExperimentID]]&amp;Tabelle14[[#This Row],[NegotiationID]]&amp;Tabelle14[[#This Row],[MessageID]],ALL_IN_ONE[ExperimentID]&amp;ALL_IN_ONE[NegotiationID]&amp;ALL_IN_ONE[MessageID],ALL_IN_ONE[Gesamt_ID],,0)</f>
        <v>#VALUE!</v>
      </c>
      <c r="C319">
        <v>39727</v>
      </c>
      <c r="D319" t="s">
        <v>5518</v>
      </c>
      <c r="E319">
        <v>44472</v>
      </c>
      <c r="F319">
        <v>39710</v>
      </c>
      <c r="G319">
        <v>39715</v>
      </c>
      <c r="H319" t="s">
        <v>31</v>
      </c>
      <c r="I319" t="str">
        <f t="array" ref="I319">IFERROR(_xlfn.XLOOKUP(Tabelle14[[#This Row],[NegotiationID]]&amp;"FinalAccept",Tabelle14[NegotiationID]&amp;Tabelle14[ActionType],Tabelle14[ActionType],,0),_xlfn.XLOOKUP(Tabelle14[[#This Row],[NegotiationID]]&amp;"FinalReject",Tabelle14[NegotiationID]&amp;Tabelle14[ActionType],Tabelle14[ActionType],,0))</f>
        <v>FinalAccept</v>
      </c>
      <c r="J319">
        <v>0.67769999999999997</v>
      </c>
      <c r="K319">
        <v>0.42399999999999999</v>
      </c>
      <c r="L319">
        <v>1.1016999999999999</v>
      </c>
      <c r="M319">
        <v>0.25369999999999998</v>
      </c>
      <c r="N319">
        <v>606</v>
      </c>
      <c r="O319">
        <v>3083</v>
      </c>
      <c r="P319">
        <v>10</v>
      </c>
      <c r="Q319" s="3" t="s">
        <v>5778</v>
      </c>
    </row>
    <row r="320" ht="15" customHeight="1">
      <c r="A320" t="e">
        <f t="shared" ca="1" si="592"/>
        <v>#VALUE!</v>
      </c>
      <c r="B320" t="e">
        <f t="array" ref="B320" ca="1">_xlfn.XLOOKUP(Tabelle14[[#This Row],[ExperimentID]]&amp;Tabelle14[[#This Row],[NegotiationID]]&amp;Tabelle14[[#This Row],[MessageID]],ALL_IN_ONE[ExperimentID]&amp;ALL_IN_ONE[NegotiationID]&amp;ALL_IN_ONE[MessageID],ALL_IN_ONE[Gesamt_ID],,0)</f>
        <v>#VALUE!</v>
      </c>
      <c r="C320">
        <v>39727</v>
      </c>
      <c r="D320" t="s">
        <v>5518</v>
      </c>
      <c r="E320">
        <v>45166</v>
      </c>
      <c r="F320">
        <v>39715</v>
      </c>
      <c r="G320">
        <v>39710</v>
      </c>
      <c r="H320" t="s">
        <v>31</v>
      </c>
      <c r="I320" t="str">
        <f t="array" ref="I320">IFERROR(_xlfn.XLOOKUP(Tabelle14[[#This Row],[NegotiationID]]&amp;"FinalAccept",Tabelle14[NegotiationID]&amp;Tabelle14[ActionType],Tabelle14[ActionType],,0),_xlfn.XLOOKUP(Tabelle14[[#This Row],[NegotiationID]]&amp;"FinalReject",Tabelle14[NegotiationID]&amp;Tabelle14[ActionType],Tabelle14[ActionType],,0))</f>
        <v>FinalAccept</v>
      </c>
      <c r="J320">
        <v>0.69599999999999995</v>
      </c>
      <c r="K320">
        <v>0.40500000000000003</v>
      </c>
      <c r="L320">
        <v>1.101</v>
      </c>
      <c r="M320">
        <v>0.29099999999999998</v>
      </c>
      <c r="N320">
        <v>518</v>
      </c>
      <c r="O320">
        <v>3083</v>
      </c>
      <c r="P320">
        <v>10</v>
      </c>
      <c r="Q320" s="3" t="s">
        <v>5779</v>
      </c>
    </row>
    <row r="321" ht="15" customHeight="1">
      <c r="A321" t="e">
        <f t="shared" ca="1" si="592"/>
        <v>#VALUE!</v>
      </c>
      <c r="B321" t="e">
        <f t="array" ref="B321" ca="1">_xlfn.XLOOKUP(Tabelle14[[#This Row],[ExperimentID]]&amp;Tabelle14[[#This Row],[NegotiationID]]&amp;Tabelle14[[#This Row],[MessageID]],ALL_IN_ONE[ExperimentID]&amp;ALL_IN_ONE[NegotiationID]&amp;ALL_IN_ONE[MessageID],ALL_IN_ONE[Gesamt_ID],,0)</f>
        <v>#VALUE!</v>
      </c>
      <c r="C321">
        <v>39727</v>
      </c>
      <c r="D321" t="s">
        <v>5518</v>
      </c>
      <c r="E321">
        <v>45504</v>
      </c>
      <c r="F321">
        <v>39710</v>
      </c>
      <c r="G321">
        <v>39715</v>
      </c>
      <c r="H321" t="s">
        <v>31</v>
      </c>
      <c r="I321" t="str">
        <f t="array" ref="I321">IFERROR(_xlfn.XLOOKUP(Tabelle14[[#This Row],[NegotiationID]]&amp;"FinalAccept",Tabelle14[NegotiationID]&amp;Tabelle14[ActionType],Tabelle14[ActionType],,0),_xlfn.XLOOKUP(Tabelle14[[#This Row],[NegotiationID]]&amp;"FinalReject",Tabelle14[NegotiationID]&amp;Tabelle14[ActionType],Tabelle14[ActionType],,0))</f>
        <v>FinalAccept</v>
      </c>
      <c r="J321">
        <v>0.65100000000000002</v>
      </c>
      <c r="K321">
        <v>0.44400000000000001</v>
      </c>
      <c r="L321">
        <v>1.095</v>
      </c>
      <c r="M321">
        <v>0.20699999999999999</v>
      </c>
      <c r="N321">
        <v>481</v>
      </c>
      <c r="O321">
        <v>3083</v>
      </c>
      <c r="P321">
        <v>10</v>
      </c>
      <c r="Q321" s="3" t="s">
        <v>5780</v>
      </c>
    </row>
    <row r="322" ht="15" customHeight="1">
      <c r="A322" t="e">
        <f t="shared" ref="A322:A385" ca="1" si="593">MID(CELL("Dateiname",$A$1),FIND("]",CELL("Dateiname",$A$1))+1,31)</f>
        <v>#VALUE!</v>
      </c>
      <c r="B322" t="e">
        <f t="array" ref="B322" ca="1">_xlfn.XLOOKUP(Tabelle14[[#This Row],[ExperimentID]]&amp;Tabelle14[[#This Row],[NegotiationID]]&amp;Tabelle14[[#This Row],[MessageID]],ALL_IN_ONE[ExperimentID]&amp;ALL_IN_ONE[NegotiationID]&amp;ALL_IN_ONE[MessageID],ALL_IN_ONE[Gesamt_ID],,0)</f>
        <v>#VALUE!</v>
      </c>
      <c r="C322">
        <v>39727</v>
      </c>
      <c r="D322" t="s">
        <v>5518</v>
      </c>
      <c r="E322">
        <v>46067</v>
      </c>
      <c r="F322">
        <v>39715</v>
      </c>
      <c r="G322">
        <v>39710</v>
      </c>
      <c r="H322" t="s">
        <v>31</v>
      </c>
      <c r="I322" t="str">
        <f t="array" ref="I322">IFERROR(_xlfn.XLOOKUP(Tabelle14[[#This Row],[NegotiationID]]&amp;"FinalAccept",Tabelle14[NegotiationID]&amp;Tabelle14[ActionType],Tabelle14[ActionType],,0),_xlfn.XLOOKUP(Tabelle14[[#This Row],[NegotiationID]]&amp;"FinalReject",Tabelle14[NegotiationID]&amp;Tabelle14[ActionType],Tabelle14[ActionType],,0))</f>
        <v>FinalAccept</v>
      </c>
      <c r="J322">
        <v>0.63600000000000001</v>
      </c>
      <c r="K322">
        <v>0.48499999999999999</v>
      </c>
      <c r="L322">
        <v>1.121</v>
      </c>
      <c r="M322">
        <v>0.151</v>
      </c>
      <c r="N322">
        <v>255</v>
      </c>
      <c r="O322">
        <v>3083</v>
      </c>
      <c r="P322">
        <v>10</v>
      </c>
      <c r="Q322" s="3" t="s">
        <v>5781</v>
      </c>
    </row>
    <row r="323" ht="15" customHeight="1">
      <c r="A323" t="e">
        <f t="shared" ca="1" si="593"/>
        <v>#VALUE!</v>
      </c>
      <c r="B323" t="e">
        <f t="array" ref="B323" ca="1">_xlfn.XLOOKUP(Tabelle14[[#This Row],[ExperimentID]]&amp;Tabelle14[[#This Row],[NegotiationID]]&amp;Tabelle14[[#This Row],[MessageID]],ALL_IN_ONE[ExperimentID]&amp;ALL_IN_ONE[NegotiationID]&amp;ALL_IN_ONE[MessageID],ALL_IN_ONE[Gesamt_ID],,0)</f>
        <v>#VALUE!</v>
      </c>
      <c r="C323">
        <v>39727</v>
      </c>
      <c r="D323" t="s">
        <v>5518</v>
      </c>
      <c r="E323">
        <v>48482</v>
      </c>
      <c r="F323">
        <v>39710</v>
      </c>
      <c r="G323">
        <v>39715</v>
      </c>
      <c r="H323" t="s">
        <v>20</v>
      </c>
      <c r="I323" t="str">
        <f t="array" ref="I323">IFERROR(_xlfn.XLOOKUP(Tabelle14[[#This Row],[NegotiationID]]&amp;"FinalAccept",Tabelle14[NegotiationID]&amp;Tabelle14[ActionType],Tabelle14[ActionType],,0),_xlfn.XLOOKUP(Tabelle14[[#This Row],[NegotiationID]]&amp;"FinalReject",Tabelle14[NegotiationID]&amp;Tabelle14[ActionType],Tabelle14[ActionType],,0))</f>
        <v>FinalAccept</v>
      </c>
      <c r="J323">
        <v>0.48499999999999999</v>
      </c>
      <c r="K323">
        <v>0.63600000000000001</v>
      </c>
      <c r="L323">
        <v>1.121</v>
      </c>
      <c r="M323">
        <v>0.151</v>
      </c>
      <c r="N323">
        <v>81</v>
      </c>
      <c r="O323">
        <v>3083</v>
      </c>
      <c r="P323">
        <v>10</v>
      </c>
      <c r="Q323" s="3" t="s">
        <v>5782</v>
      </c>
    </row>
    <row r="324" ht="14.5" hidden="1">
      <c r="A324" t="e">
        <f t="shared" ca="1" si="593"/>
        <v>#VALUE!</v>
      </c>
      <c r="B324" t="e">
        <f t="array" ref="B324" ca="1">_xlfn.XLOOKUP(Tabelle14[[#This Row],[ExperimentID]]&amp;Tabelle14[[#This Row],[NegotiationID]]&amp;Tabelle14[[#This Row],[MessageID]],ALL_IN_ONE[ExperimentID]&amp;ALL_IN_ONE[NegotiationID]&amp;ALL_IN_ONE[MessageID],ALL_IN_ONE[Gesamt_ID],,0)</f>
        <v>#VALUE!</v>
      </c>
      <c r="C324">
        <v>39759</v>
      </c>
      <c r="D324" t="s">
        <v>5518</v>
      </c>
      <c r="E324">
        <v>39760</v>
      </c>
      <c r="H324" t="s">
        <v>6019</v>
      </c>
      <c r="I324" t="str">
        <f t="array" ref="I324">IFERROR(_xlfn.XLOOKUP(Tabelle14[[#This Row],[NegotiationID]]&amp;"FinalAccept",Tabelle14[NegotiationID]&amp;Tabelle14[ActionType],Tabelle14[ActionType],,0),_xlfn.XLOOKUP(Tabelle14[[#This Row],[NegotiationID]]&amp;"FinalReject",Tabelle14[NegotiationID]&amp;Tabelle14[ActionType],Tabelle14[ActionType],,0))</f>
        <v>FinalAccept</v>
      </c>
      <c r="L324" t="s">
        <v>6797</v>
      </c>
      <c r="M324" t="s">
        <v>6797</v>
      </c>
      <c r="N324">
        <v>21</v>
      </c>
      <c r="O324">
        <v>5520</v>
      </c>
      <c r="P324">
        <v>24</v>
      </c>
    </row>
    <row r="325" ht="15" customHeight="1">
      <c r="A325" t="e">
        <f t="shared" ca="1" si="593"/>
        <v>#VALUE!</v>
      </c>
      <c r="B325" t="e">
        <f t="array" ref="B325" ca="1">_xlfn.XLOOKUP(Tabelle14[[#This Row],[ExperimentID]]&amp;Tabelle14[[#This Row],[NegotiationID]]&amp;Tabelle14[[#This Row],[MessageID]],ALL_IN_ONE[ExperimentID]&amp;ALL_IN_ONE[NegotiationID]&amp;ALL_IN_ONE[MessageID],ALL_IN_ONE[Gesamt_ID],,0)</f>
        <v>#VALUE!</v>
      </c>
      <c r="C325">
        <v>39759</v>
      </c>
      <c r="D325" t="s">
        <v>5518</v>
      </c>
      <c r="E325">
        <v>42627</v>
      </c>
      <c r="F325">
        <v>39742</v>
      </c>
      <c r="G325">
        <v>39747</v>
      </c>
      <c r="H325" t="s">
        <v>158</v>
      </c>
      <c r="I325" t="str">
        <f t="array" ref="I325">IFERROR(_xlfn.XLOOKUP(Tabelle14[[#This Row],[NegotiationID]]&amp;"FinalAccept",Tabelle14[NegotiationID]&amp;Tabelle14[ActionType],Tabelle14[ActionType],,0),_xlfn.XLOOKUP(Tabelle14[[#This Row],[NegotiationID]]&amp;"FinalReject",Tabelle14[NegotiationID]&amp;Tabelle14[ActionType],Tabelle14[ActionType],,0))</f>
        <v>FinalAccept</v>
      </c>
      <c r="J325">
        <v>1</v>
      </c>
      <c r="K325">
        <v>0.84999999999999998</v>
      </c>
      <c r="L325">
        <v>1.8500000000000001</v>
      </c>
      <c r="M325">
        <v>0.14999999999999999</v>
      </c>
      <c r="N325">
        <v>189</v>
      </c>
      <c r="O325">
        <v>5520</v>
      </c>
      <c r="P325">
        <v>24</v>
      </c>
      <c r="Q325" s="3" t="s">
        <v>5783</v>
      </c>
    </row>
    <row r="326" ht="15" customHeight="1">
      <c r="A326" t="e">
        <f t="shared" ca="1" si="593"/>
        <v>#VALUE!</v>
      </c>
      <c r="B326" t="e">
        <f t="array" ref="B326" ca="1">_xlfn.XLOOKUP(Tabelle14[[#This Row],[ExperimentID]]&amp;Tabelle14[[#This Row],[NegotiationID]]&amp;Tabelle14[[#This Row],[MessageID]],ALL_IN_ONE[ExperimentID]&amp;ALL_IN_ONE[NegotiationID]&amp;ALL_IN_ONE[MessageID],ALL_IN_ONE[Gesamt_ID],,0)</f>
        <v>#VALUE!</v>
      </c>
      <c r="C326">
        <v>39759</v>
      </c>
      <c r="D326" t="s">
        <v>5518</v>
      </c>
      <c r="E326">
        <v>43093</v>
      </c>
      <c r="F326">
        <v>39747</v>
      </c>
      <c r="G326">
        <v>39742</v>
      </c>
      <c r="H326" t="s">
        <v>31</v>
      </c>
      <c r="I326" t="str">
        <f t="array" ref="I326">IFERROR(_xlfn.XLOOKUP(Tabelle14[[#This Row],[NegotiationID]]&amp;"FinalAccept",Tabelle14[NegotiationID]&amp;Tabelle14[ActionType],Tabelle14[ActionType],,0),_xlfn.XLOOKUP(Tabelle14[[#This Row],[NegotiationID]]&amp;"FinalReject",Tabelle14[NegotiationID]&amp;Tabelle14[ActionType],Tabelle14[ActionType],,0))</f>
        <v>FinalAccept</v>
      </c>
      <c r="J326">
        <v>1</v>
      </c>
      <c r="K326">
        <v>0.75</v>
      </c>
      <c r="L326">
        <v>1.75</v>
      </c>
      <c r="M326">
        <v>0.25</v>
      </c>
      <c r="N326">
        <v>229</v>
      </c>
      <c r="O326">
        <v>5520</v>
      </c>
      <c r="P326">
        <v>24</v>
      </c>
      <c r="Q326" s="3" t="s">
        <v>5784</v>
      </c>
    </row>
    <row r="327" ht="15" customHeight="1">
      <c r="A327" t="e">
        <f t="shared" ca="1" si="593"/>
        <v>#VALUE!</v>
      </c>
      <c r="B327" t="e">
        <f t="array" ref="B327" ca="1">_xlfn.XLOOKUP(Tabelle14[[#This Row],[ExperimentID]]&amp;Tabelle14[[#This Row],[NegotiationID]]&amp;Tabelle14[[#This Row],[MessageID]],ALL_IN_ONE[ExperimentID]&amp;ALL_IN_ONE[NegotiationID]&amp;ALL_IN_ONE[MessageID],ALL_IN_ONE[Gesamt_ID],,0)</f>
        <v>#VALUE!</v>
      </c>
      <c r="C327">
        <v>39759</v>
      </c>
      <c r="D327" t="s">
        <v>5518</v>
      </c>
      <c r="E327">
        <v>43311</v>
      </c>
      <c r="F327">
        <v>39742</v>
      </c>
      <c r="G327">
        <v>39747</v>
      </c>
      <c r="H327" t="s">
        <v>31</v>
      </c>
      <c r="I327" t="str">
        <f t="array" ref="I327">IFERROR(_xlfn.XLOOKUP(Tabelle14[[#This Row],[NegotiationID]]&amp;"FinalAccept",Tabelle14[NegotiationID]&amp;Tabelle14[ActionType],Tabelle14[ActionType],,0),_xlfn.XLOOKUP(Tabelle14[[#This Row],[NegotiationID]]&amp;"FinalReject",Tabelle14[NegotiationID]&amp;Tabelle14[ActionType],Tabelle14[ActionType],,0))</f>
        <v>FinalAccept</v>
      </c>
      <c r="J327">
        <v>0.95750000000000002</v>
      </c>
      <c r="K327">
        <v>0.84999999999999998</v>
      </c>
      <c r="L327">
        <v>1.8075000000000001</v>
      </c>
      <c r="M327">
        <v>0.1075</v>
      </c>
      <c r="N327">
        <v>294</v>
      </c>
      <c r="O327">
        <v>5520</v>
      </c>
      <c r="P327">
        <v>24</v>
      </c>
      <c r="Q327" s="3" t="s">
        <v>5785</v>
      </c>
    </row>
    <row r="328" ht="15" customHeight="1">
      <c r="A328" t="e">
        <f t="shared" ca="1" si="593"/>
        <v>#VALUE!</v>
      </c>
      <c r="B328" t="e">
        <f t="array" ref="B328" ca="1">_xlfn.XLOOKUP(Tabelle14[[#This Row],[ExperimentID]]&amp;Tabelle14[[#This Row],[NegotiationID]]&amp;Tabelle14[[#This Row],[MessageID]],ALL_IN_ONE[ExperimentID]&amp;ALL_IN_ONE[NegotiationID]&amp;ALL_IN_ONE[MessageID],ALL_IN_ONE[Gesamt_ID],,0)</f>
        <v>#VALUE!</v>
      </c>
      <c r="C328">
        <v>39759</v>
      </c>
      <c r="D328" t="s">
        <v>5518</v>
      </c>
      <c r="E328">
        <v>43926</v>
      </c>
      <c r="F328">
        <v>39747</v>
      </c>
      <c r="G328">
        <v>39742</v>
      </c>
      <c r="H328" t="s">
        <v>31</v>
      </c>
      <c r="I328" t="str">
        <f t="array" ref="I328">IFERROR(_xlfn.XLOOKUP(Tabelle14[[#This Row],[NegotiationID]]&amp;"FinalAccept",Tabelle14[NegotiationID]&amp;Tabelle14[ActionType],Tabelle14[ActionType],,0),_xlfn.XLOOKUP(Tabelle14[[#This Row],[NegotiationID]]&amp;"FinalReject",Tabelle14[NegotiationID]&amp;Tabelle14[ActionType],Tabelle14[ActionType],,0))</f>
        <v>FinalAccept</v>
      </c>
      <c r="J328">
        <v>0.95499999999999996</v>
      </c>
      <c r="K328">
        <v>0.46750000000000003</v>
      </c>
      <c r="L328">
        <v>1.4225000000000001</v>
      </c>
      <c r="M328">
        <v>0.48749999999999999</v>
      </c>
      <c r="N328">
        <v>348</v>
      </c>
      <c r="O328">
        <v>5520</v>
      </c>
      <c r="P328">
        <v>24</v>
      </c>
      <c r="Q328" s="3" t="s">
        <v>5786</v>
      </c>
    </row>
    <row r="329" ht="15" customHeight="1">
      <c r="A329" t="e">
        <f t="shared" ca="1" si="593"/>
        <v>#VALUE!</v>
      </c>
      <c r="B329" t="e">
        <f t="array" ref="B329" ca="1">_xlfn.XLOOKUP(Tabelle14[[#This Row],[ExperimentID]]&amp;Tabelle14[[#This Row],[NegotiationID]]&amp;Tabelle14[[#This Row],[MessageID]],ALL_IN_ONE[ExperimentID]&amp;ALL_IN_ONE[NegotiationID]&amp;ALL_IN_ONE[MessageID],ALL_IN_ONE[Gesamt_ID],,0)</f>
        <v>#VALUE!</v>
      </c>
      <c r="C329">
        <v>39759</v>
      </c>
      <c r="D329" t="s">
        <v>5518</v>
      </c>
      <c r="E329">
        <v>44056</v>
      </c>
      <c r="F329">
        <v>39742</v>
      </c>
      <c r="G329">
        <v>39747</v>
      </c>
      <c r="H329" t="s">
        <v>31</v>
      </c>
      <c r="I329" t="str">
        <f t="array" ref="I329">IFERROR(_xlfn.XLOOKUP(Tabelle14[[#This Row],[NegotiationID]]&amp;"FinalAccept",Tabelle14[NegotiationID]&amp;Tabelle14[ActionType],Tabelle14[ActionType],,0),_xlfn.XLOOKUP(Tabelle14[[#This Row],[NegotiationID]]&amp;"FinalReject",Tabelle14[NegotiationID]&amp;Tabelle14[ActionType],Tabelle14[ActionType],,0))</f>
        <v>FinalAccept</v>
      </c>
      <c r="J329">
        <v>0.81920000000000004</v>
      </c>
      <c r="K329">
        <v>0.51500000000000001</v>
      </c>
      <c r="L329">
        <v>1.3342000000000001</v>
      </c>
      <c r="M329">
        <v>0.30420000000000003</v>
      </c>
      <c r="N329">
        <v>571</v>
      </c>
      <c r="O329">
        <v>5520</v>
      </c>
      <c r="P329">
        <v>24</v>
      </c>
      <c r="Q329" s="3" t="s">
        <v>5787</v>
      </c>
    </row>
    <row r="330" ht="15" customHeight="1">
      <c r="A330" t="e">
        <f t="shared" ca="1" si="593"/>
        <v>#VALUE!</v>
      </c>
      <c r="B330" t="e">
        <f t="array" ref="B330" ca="1">_xlfn.XLOOKUP(Tabelle14[[#This Row],[ExperimentID]]&amp;Tabelle14[[#This Row],[NegotiationID]]&amp;Tabelle14[[#This Row],[MessageID]],ALL_IN_ONE[ExperimentID]&amp;ALL_IN_ONE[NegotiationID]&amp;ALL_IN_ONE[MessageID],ALL_IN_ONE[Gesamt_ID],,0)</f>
        <v>#VALUE!</v>
      </c>
      <c r="C330">
        <v>39759</v>
      </c>
      <c r="D330" t="s">
        <v>5518</v>
      </c>
      <c r="E330">
        <v>44240</v>
      </c>
      <c r="F330">
        <v>39747</v>
      </c>
      <c r="G330">
        <v>39742</v>
      </c>
      <c r="H330" t="s">
        <v>31</v>
      </c>
      <c r="I330" t="str">
        <f t="array" ref="I330">IFERROR(_xlfn.XLOOKUP(Tabelle14[[#This Row],[NegotiationID]]&amp;"FinalAccept",Tabelle14[NegotiationID]&amp;Tabelle14[ActionType],Tabelle14[ActionType],,0),_xlfn.XLOOKUP(Tabelle14[[#This Row],[NegotiationID]]&amp;"FinalReject",Tabelle14[NegotiationID]&amp;Tabelle14[ActionType],Tabelle14[ActionType],,0))</f>
        <v>FinalAccept</v>
      </c>
      <c r="J330">
        <v>0.80100000000000005</v>
      </c>
      <c r="K330">
        <v>0.54579999999999995</v>
      </c>
      <c r="L330">
        <v>1.3468</v>
      </c>
      <c r="M330">
        <v>0.25519999999999998</v>
      </c>
      <c r="N330">
        <v>379</v>
      </c>
      <c r="O330">
        <v>5520</v>
      </c>
      <c r="P330">
        <v>24</v>
      </c>
      <c r="Q330" s="3" t="s">
        <v>5788</v>
      </c>
    </row>
    <row r="331" ht="15" customHeight="1">
      <c r="A331" t="e">
        <f t="shared" ca="1" si="593"/>
        <v>#VALUE!</v>
      </c>
      <c r="B331" t="e">
        <f t="array" ref="B331" ca="1">_xlfn.XLOOKUP(Tabelle14[[#This Row],[ExperimentID]]&amp;Tabelle14[[#This Row],[NegotiationID]]&amp;Tabelle14[[#This Row],[MessageID]],ALL_IN_ONE[ExperimentID]&amp;ALL_IN_ONE[NegotiationID]&amp;ALL_IN_ONE[MessageID],ALL_IN_ONE[Gesamt_ID],,0)</f>
        <v>#VALUE!</v>
      </c>
      <c r="C331">
        <v>39759</v>
      </c>
      <c r="D331" t="s">
        <v>5518</v>
      </c>
      <c r="E331">
        <v>44486</v>
      </c>
      <c r="F331">
        <v>39742</v>
      </c>
      <c r="G331">
        <v>39747</v>
      </c>
      <c r="H331" t="s">
        <v>31</v>
      </c>
      <c r="I331" t="str">
        <f t="array" ref="I331">IFERROR(_xlfn.XLOOKUP(Tabelle14[[#This Row],[NegotiationID]]&amp;"FinalAccept",Tabelle14[NegotiationID]&amp;Tabelle14[ActionType],Tabelle14[ActionType],,0),_xlfn.XLOOKUP(Tabelle14[[#This Row],[NegotiationID]]&amp;"FinalReject",Tabelle14[NegotiationID]&amp;Tabelle14[ActionType],Tabelle14[ActionType],,0))</f>
        <v>FinalAccept</v>
      </c>
      <c r="J331">
        <v>0.81920000000000004</v>
      </c>
      <c r="K331">
        <v>0.51500000000000001</v>
      </c>
      <c r="L331">
        <v>1.3342000000000001</v>
      </c>
      <c r="M331">
        <v>0.30420000000000003</v>
      </c>
      <c r="N331">
        <v>443</v>
      </c>
      <c r="O331">
        <v>5520</v>
      </c>
      <c r="P331">
        <v>24</v>
      </c>
      <c r="Q331" s="3" t="s">
        <v>5789</v>
      </c>
    </row>
    <row r="332" ht="15" customHeight="1">
      <c r="A332" t="e">
        <f t="shared" ca="1" si="593"/>
        <v>#VALUE!</v>
      </c>
      <c r="B332" t="e">
        <f t="array" ref="B332" ca="1">_xlfn.XLOOKUP(Tabelle14[[#This Row],[ExperimentID]]&amp;Tabelle14[[#This Row],[NegotiationID]]&amp;Tabelle14[[#This Row],[MessageID]],ALL_IN_ONE[ExperimentID]&amp;ALL_IN_ONE[NegotiationID]&amp;ALL_IN_ONE[MessageID],ALL_IN_ONE[Gesamt_ID],,0)</f>
        <v>#VALUE!</v>
      </c>
      <c r="C332">
        <v>39759</v>
      </c>
      <c r="D332" t="s">
        <v>5518</v>
      </c>
      <c r="E332">
        <v>44595</v>
      </c>
      <c r="F332">
        <v>39747</v>
      </c>
      <c r="G332">
        <v>39742</v>
      </c>
      <c r="H332" t="s">
        <v>31</v>
      </c>
      <c r="I332" t="str">
        <f t="array" ref="I332">IFERROR(_xlfn.XLOOKUP(Tabelle14[[#This Row],[NegotiationID]]&amp;"FinalAccept",Tabelle14[NegotiationID]&amp;Tabelle14[ActionType],Tabelle14[ActionType],,0),_xlfn.XLOOKUP(Tabelle14[[#This Row],[NegotiationID]]&amp;"FinalReject",Tabelle14[NegotiationID]&amp;Tabelle14[ActionType],Tabelle14[ActionType],,0))</f>
        <v>FinalAccept</v>
      </c>
      <c r="J332">
        <v>0.80100000000000005</v>
      </c>
      <c r="K332">
        <v>0.39579999999999999</v>
      </c>
      <c r="L332">
        <v>1.1968000000000001</v>
      </c>
      <c r="M332">
        <v>0.4052</v>
      </c>
      <c r="N332">
        <v>492</v>
      </c>
      <c r="O332">
        <v>5520</v>
      </c>
      <c r="P332">
        <v>24</v>
      </c>
      <c r="Q332" s="3" t="s">
        <v>5790</v>
      </c>
    </row>
    <row r="333" ht="15" customHeight="1">
      <c r="A333" t="e">
        <f t="shared" ca="1" si="593"/>
        <v>#VALUE!</v>
      </c>
      <c r="B333" t="e">
        <f t="array" ref="B333" ca="1">_xlfn.XLOOKUP(Tabelle14[[#This Row],[ExperimentID]]&amp;Tabelle14[[#This Row],[NegotiationID]]&amp;Tabelle14[[#This Row],[MessageID]],ALL_IN_ONE[ExperimentID]&amp;ALL_IN_ONE[NegotiationID]&amp;ALL_IN_ONE[MessageID],ALL_IN_ONE[Gesamt_ID],,0)</f>
        <v>#VALUE!</v>
      </c>
      <c r="C333">
        <v>39759</v>
      </c>
      <c r="D333" t="s">
        <v>5518</v>
      </c>
      <c r="E333">
        <v>44687</v>
      </c>
      <c r="F333">
        <v>39742</v>
      </c>
      <c r="G333">
        <v>39747</v>
      </c>
      <c r="H333" t="s">
        <v>31</v>
      </c>
      <c r="I333" t="str">
        <f t="array" ref="I333">IFERROR(_xlfn.XLOOKUP(Tabelle14[[#This Row],[NegotiationID]]&amp;"FinalAccept",Tabelle14[NegotiationID]&amp;Tabelle14[ActionType],Tabelle14[ActionType],,0),_xlfn.XLOOKUP(Tabelle14[[#This Row],[NegotiationID]]&amp;"FinalReject",Tabelle14[NegotiationID]&amp;Tabelle14[ActionType],Tabelle14[ActionType],,0))</f>
        <v>FinalAccept</v>
      </c>
      <c r="J333">
        <v>0.87250000000000005</v>
      </c>
      <c r="K333">
        <v>0.53500000000000003</v>
      </c>
      <c r="L333">
        <v>1.4075</v>
      </c>
      <c r="M333">
        <v>0.33750000000000002</v>
      </c>
      <c r="N333">
        <v>327</v>
      </c>
      <c r="O333">
        <v>5520</v>
      </c>
      <c r="P333">
        <v>24</v>
      </c>
      <c r="Q333" s="3" t="s">
        <v>5791</v>
      </c>
    </row>
    <row r="334" ht="15" customHeight="1">
      <c r="A334" t="e">
        <f t="shared" ca="1" si="593"/>
        <v>#VALUE!</v>
      </c>
      <c r="B334" t="e">
        <f t="array" ref="B334" ca="1">_xlfn.XLOOKUP(Tabelle14[[#This Row],[ExperimentID]]&amp;Tabelle14[[#This Row],[NegotiationID]]&amp;Tabelle14[[#This Row],[MessageID]],ALL_IN_ONE[ExperimentID]&amp;ALL_IN_ONE[NegotiationID]&amp;ALL_IN_ONE[MessageID],ALL_IN_ONE[Gesamt_ID],,0)</f>
        <v>#VALUE!</v>
      </c>
      <c r="C334">
        <v>39759</v>
      </c>
      <c r="D334" t="s">
        <v>5518</v>
      </c>
      <c r="E334">
        <v>45266</v>
      </c>
      <c r="F334">
        <v>39747</v>
      </c>
      <c r="G334">
        <v>39742</v>
      </c>
      <c r="H334" t="s">
        <v>31</v>
      </c>
      <c r="I334" t="str">
        <f t="array" ref="I334">IFERROR(_xlfn.XLOOKUP(Tabelle14[[#This Row],[NegotiationID]]&amp;"FinalAccept",Tabelle14[NegotiationID]&amp;Tabelle14[ActionType],Tabelle14[ActionType],,0),_xlfn.XLOOKUP(Tabelle14[[#This Row],[NegotiationID]]&amp;"FinalReject",Tabelle14[NegotiationID]&amp;Tabelle14[ActionType],Tabelle14[ActionType],,0))</f>
        <v>FinalAccept</v>
      </c>
      <c r="J334">
        <v>0.76100000000000001</v>
      </c>
      <c r="K334">
        <v>0.44919999999999999</v>
      </c>
      <c r="L334">
        <v>1.2101999999999999</v>
      </c>
      <c r="M334">
        <v>0.31180000000000002</v>
      </c>
      <c r="N334">
        <v>185</v>
      </c>
      <c r="O334">
        <v>5520</v>
      </c>
      <c r="P334">
        <v>24</v>
      </c>
      <c r="Q334" s="3" t="s">
        <v>5792</v>
      </c>
    </row>
    <row r="335" ht="15" customHeight="1">
      <c r="A335" t="e">
        <f t="shared" ca="1" si="593"/>
        <v>#VALUE!</v>
      </c>
      <c r="B335" t="e">
        <f t="array" ref="B335" ca="1">_xlfn.XLOOKUP(Tabelle14[[#This Row],[ExperimentID]]&amp;Tabelle14[[#This Row],[NegotiationID]]&amp;Tabelle14[[#This Row],[MessageID]],ALL_IN_ONE[ExperimentID]&amp;ALL_IN_ONE[NegotiationID]&amp;ALL_IN_ONE[MessageID],ALL_IN_ONE[Gesamt_ID],,0)</f>
        <v>#VALUE!</v>
      </c>
      <c r="C335">
        <v>39759</v>
      </c>
      <c r="D335" t="s">
        <v>5518</v>
      </c>
      <c r="E335">
        <v>45402</v>
      </c>
      <c r="F335">
        <v>39742</v>
      </c>
      <c r="G335">
        <v>39747</v>
      </c>
      <c r="H335" t="s">
        <v>31</v>
      </c>
      <c r="I335" t="str">
        <f t="array" ref="I335">IFERROR(_xlfn.XLOOKUP(Tabelle14[[#This Row],[NegotiationID]]&amp;"FinalAccept",Tabelle14[NegotiationID]&amp;Tabelle14[ActionType],Tabelle14[ActionType],,0),_xlfn.XLOOKUP(Tabelle14[[#This Row],[NegotiationID]]&amp;"FinalReject",Tabelle14[NegotiationID]&amp;Tabelle14[ActionType],Tabelle14[ActionType],,0))</f>
        <v>FinalAccept</v>
      </c>
      <c r="J335">
        <v>0.63249999999999995</v>
      </c>
      <c r="K335">
        <v>0.53349999999999997</v>
      </c>
      <c r="L335">
        <v>1.1659999999999999</v>
      </c>
      <c r="M335">
        <v>0.099000000000000005</v>
      </c>
      <c r="N335">
        <v>392</v>
      </c>
      <c r="O335">
        <v>5520</v>
      </c>
      <c r="P335">
        <v>24</v>
      </c>
      <c r="Q335" s="3" t="s">
        <v>5793</v>
      </c>
    </row>
    <row r="336" ht="15" customHeight="1">
      <c r="A336" t="e">
        <f t="shared" ca="1" si="593"/>
        <v>#VALUE!</v>
      </c>
      <c r="B336" t="e">
        <f t="array" ref="B336" ca="1">_xlfn.XLOOKUP(Tabelle14[[#This Row],[ExperimentID]]&amp;Tabelle14[[#This Row],[NegotiationID]]&amp;Tabelle14[[#This Row],[MessageID]],ALL_IN_ONE[ExperimentID]&amp;ALL_IN_ONE[NegotiationID]&amp;ALL_IN_ONE[MessageID],ALL_IN_ONE[Gesamt_ID],,0)</f>
        <v>#VALUE!</v>
      </c>
      <c r="C336">
        <v>39759</v>
      </c>
      <c r="D336" t="s">
        <v>5518</v>
      </c>
      <c r="E336">
        <v>45599</v>
      </c>
      <c r="F336">
        <v>39747</v>
      </c>
      <c r="G336">
        <v>39742</v>
      </c>
      <c r="H336" t="s">
        <v>31</v>
      </c>
      <c r="I336" t="str">
        <f t="array" ref="I336">IFERROR(_xlfn.XLOOKUP(Tabelle14[[#This Row],[NegotiationID]]&amp;"FinalAccept",Tabelle14[NegotiationID]&amp;Tabelle14[ActionType],Tabelle14[ActionType],,0),_xlfn.XLOOKUP(Tabelle14[[#This Row],[NegotiationID]]&amp;"FinalReject",Tabelle14[NegotiationID]&amp;Tabelle14[ActionType],Tabelle14[ActionType],,0))</f>
        <v>FinalAccept</v>
      </c>
      <c r="J336">
        <v>0.63600000000000001</v>
      </c>
      <c r="K336">
        <v>0.40920000000000001</v>
      </c>
      <c r="L336">
        <v>1.0451999999999999</v>
      </c>
      <c r="M336">
        <v>0.2268</v>
      </c>
      <c r="N336">
        <v>192</v>
      </c>
      <c r="O336">
        <v>5520</v>
      </c>
      <c r="P336">
        <v>24</v>
      </c>
      <c r="Q336" s="3" t="s">
        <v>5794</v>
      </c>
    </row>
    <row r="337" ht="15" customHeight="1">
      <c r="A337" t="e">
        <f t="shared" ca="1" si="593"/>
        <v>#VALUE!</v>
      </c>
      <c r="B337" t="e">
        <f t="array" ref="B337" ca="1">_xlfn.XLOOKUP(Tabelle14[[#This Row],[ExperimentID]]&amp;Tabelle14[[#This Row],[NegotiationID]]&amp;Tabelle14[[#This Row],[MessageID]],ALL_IN_ONE[ExperimentID]&amp;ALL_IN_ONE[NegotiationID]&amp;ALL_IN_ONE[MessageID],ALL_IN_ONE[Gesamt_ID],,0)</f>
        <v>#VALUE!</v>
      </c>
      <c r="C337">
        <v>39759</v>
      </c>
      <c r="D337" t="s">
        <v>5518</v>
      </c>
      <c r="E337">
        <v>45646</v>
      </c>
      <c r="F337">
        <v>39742</v>
      </c>
      <c r="G337">
        <v>39747</v>
      </c>
      <c r="H337" t="s">
        <v>31</v>
      </c>
      <c r="I337" t="str">
        <f t="array" ref="I337">IFERROR(_xlfn.XLOOKUP(Tabelle14[[#This Row],[NegotiationID]]&amp;"FinalAccept",Tabelle14[NegotiationID]&amp;Tabelle14[ActionType],Tabelle14[ActionType],,0),_xlfn.XLOOKUP(Tabelle14[[#This Row],[NegotiationID]]&amp;"FinalReject",Tabelle14[NegotiationID]&amp;Tabelle14[ActionType],Tabelle14[ActionType],,0))</f>
        <v>FinalAccept</v>
      </c>
      <c r="J337">
        <v>0.54069999999999996</v>
      </c>
      <c r="K337">
        <v>0.54049999999999998</v>
      </c>
      <c r="L337">
        <v>1.0811999999999999</v>
      </c>
      <c r="M337">
        <v>0.00020000000000000001</v>
      </c>
      <c r="N337">
        <v>211</v>
      </c>
      <c r="O337">
        <v>5520</v>
      </c>
      <c r="P337">
        <v>24</v>
      </c>
      <c r="Q337" s="3" t="s">
        <v>5795</v>
      </c>
    </row>
    <row r="338" ht="15" customHeight="1">
      <c r="A338" t="e">
        <f t="shared" ca="1" si="593"/>
        <v>#VALUE!</v>
      </c>
      <c r="B338" t="e">
        <f t="array" ref="B338" ca="1">_xlfn.XLOOKUP(Tabelle14[[#This Row],[ExperimentID]]&amp;Tabelle14[[#This Row],[NegotiationID]]&amp;Tabelle14[[#This Row],[MessageID]],ALL_IN_ONE[ExperimentID]&amp;ALL_IN_ONE[NegotiationID]&amp;ALL_IN_ONE[MessageID],ALL_IN_ONE[Gesamt_ID],,0)</f>
        <v>#VALUE!</v>
      </c>
      <c r="C338">
        <v>39759</v>
      </c>
      <c r="D338" t="s">
        <v>5518</v>
      </c>
      <c r="E338">
        <v>46603</v>
      </c>
      <c r="F338">
        <v>39747</v>
      </c>
      <c r="G338">
        <v>39742</v>
      </c>
      <c r="H338" t="s">
        <v>31</v>
      </c>
      <c r="I338" t="str">
        <f t="array" ref="I338">IFERROR(_xlfn.XLOOKUP(Tabelle14[[#This Row],[NegotiationID]]&amp;"FinalAccept",Tabelle14[NegotiationID]&amp;Tabelle14[ActionType],Tabelle14[ActionType],,0),_xlfn.XLOOKUP(Tabelle14[[#This Row],[NegotiationID]]&amp;"FinalReject",Tabelle14[NegotiationID]&amp;Tabelle14[ActionType],Tabelle14[ActionType],,0))</f>
        <v>FinalAccept</v>
      </c>
      <c r="J338">
        <v>0.57750000000000001</v>
      </c>
      <c r="K338">
        <v>0.42380000000000001</v>
      </c>
      <c r="L338">
        <v>1.0013000000000001</v>
      </c>
      <c r="M338">
        <v>0.1537</v>
      </c>
      <c r="N338">
        <v>85</v>
      </c>
      <c r="O338">
        <v>5520</v>
      </c>
      <c r="P338">
        <v>24</v>
      </c>
      <c r="Q338" s="3" t="s">
        <v>5796</v>
      </c>
    </row>
    <row r="339" ht="15" customHeight="1">
      <c r="A339" t="e">
        <f t="shared" ca="1" si="593"/>
        <v>#VALUE!</v>
      </c>
      <c r="B339" t="e">
        <f t="array" ref="B339" ca="1">_xlfn.XLOOKUP(Tabelle14[[#This Row],[ExperimentID]]&amp;Tabelle14[[#This Row],[NegotiationID]]&amp;Tabelle14[[#This Row],[MessageID]],ALL_IN_ONE[ExperimentID]&amp;ALL_IN_ONE[NegotiationID]&amp;ALL_IN_ONE[MessageID],ALL_IN_ONE[Gesamt_ID],,0)</f>
        <v>#VALUE!</v>
      </c>
      <c r="C339">
        <v>39759</v>
      </c>
      <c r="D339" t="s">
        <v>5518</v>
      </c>
      <c r="E339">
        <v>46621</v>
      </c>
      <c r="F339">
        <v>39742</v>
      </c>
      <c r="G339">
        <v>39747</v>
      </c>
      <c r="H339" t="s">
        <v>31</v>
      </c>
      <c r="I339" t="str">
        <f t="array" ref="I339">IFERROR(_xlfn.XLOOKUP(Tabelle14[[#This Row],[NegotiationID]]&amp;"FinalAccept",Tabelle14[NegotiationID]&amp;Tabelle14[ActionType],Tabelle14[ActionType],,0),_xlfn.XLOOKUP(Tabelle14[[#This Row],[NegotiationID]]&amp;"FinalReject",Tabelle14[NegotiationID]&amp;Tabelle14[ActionType],Tabelle14[ActionType],,0))</f>
        <v>FinalAccept</v>
      </c>
      <c r="J339">
        <v>0.50880000000000003</v>
      </c>
      <c r="K339">
        <v>0.53249999999999997</v>
      </c>
      <c r="L339">
        <v>1.0412999999999999</v>
      </c>
      <c r="M339">
        <v>0.023699999999999999</v>
      </c>
      <c r="N339">
        <v>210</v>
      </c>
      <c r="O339">
        <v>5520</v>
      </c>
      <c r="P339">
        <v>24</v>
      </c>
      <c r="Q339" s="3" t="s">
        <v>5797</v>
      </c>
    </row>
    <row r="340" ht="15" customHeight="1">
      <c r="A340" t="e">
        <f t="shared" ca="1" si="593"/>
        <v>#VALUE!</v>
      </c>
      <c r="B340" t="e">
        <f t="array" ref="B340" ca="1">_xlfn.XLOOKUP(Tabelle14[[#This Row],[ExperimentID]]&amp;Tabelle14[[#This Row],[NegotiationID]]&amp;Tabelle14[[#This Row],[MessageID]],ALL_IN_ONE[ExperimentID]&amp;ALL_IN_ONE[NegotiationID]&amp;ALL_IN_ONE[MessageID],ALL_IN_ONE[Gesamt_ID],,0)</f>
        <v>#VALUE!</v>
      </c>
      <c r="C340">
        <v>39759</v>
      </c>
      <c r="D340" t="s">
        <v>5518</v>
      </c>
      <c r="E340">
        <v>46685</v>
      </c>
      <c r="F340">
        <v>39747</v>
      </c>
      <c r="G340">
        <v>39742</v>
      </c>
      <c r="H340" t="s">
        <v>31</v>
      </c>
      <c r="I340" t="str">
        <f t="array" ref="I340">IFERROR(_xlfn.XLOOKUP(Tabelle14[[#This Row],[NegotiationID]]&amp;"FinalAccept",Tabelle14[NegotiationID]&amp;Tabelle14[ActionType],Tabelle14[ActionType],,0),_xlfn.XLOOKUP(Tabelle14[[#This Row],[NegotiationID]]&amp;"FinalReject",Tabelle14[NegotiationID]&amp;Tabelle14[ActionType],Tabelle14[ActionType],,0))</f>
        <v>FinalAccept</v>
      </c>
      <c r="J340">
        <v>0.57750000000000001</v>
      </c>
      <c r="K340">
        <v>0.42380000000000001</v>
      </c>
      <c r="L340">
        <v>1.0013000000000001</v>
      </c>
      <c r="M340">
        <v>0.1537</v>
      </c>
      <c r="N340">
        <v>51</v>
      </c>
      <c r="O340">
        <v>5520</v>
      </c>
      <c r="P340">
        <v>24</v>
      </c>
      <c r="Q340" s="3" t="s">
        <v>5798</v>
      </c>
    </row>
    <row r="341" ht="15" customHeight="1">
      <c r="A341" t="e">
        <f t="shared" ca="1" si="593"/>
        <v>#VALUE!</v>
      </c>
      <c r="B341" t="e">
        <f t="array" ref="B341" ca="1">_xlfn.XLOOKUP(Tabelle14[[#This Row],[ExperimentID]]&amp;Tabelle14[[#This Row],[NegotiationID]]&amp;Tabelle14[[#This Row],[MessageID]],ALL_IN_ONE[ExperimentID]&amp;ALL_IN_ONE[NegotiationID]&amp;ALL_IN_ONE[MessageID],ALL_IN_ONE[Gesamt_ID],,0)</f>
        <v>#VALUE!</v>
      </c>
      <c r="C341">
        <v>39759</v>
      </c>
      <c r="D341" t="s">
        <v>5518</v>
      </c>
      <c r="E341">
        <v>47408</v>
      </c>
      <c r="F341">
        <v>39742</v>
      </c>
      <c r="G341">
        <v>39747</v>
      </c>
      <c r="H341" t="s">
        <v>31</v>
      </c>
      <c r="I341" t="str">
        <f t="array" ref="I341">IFERROR(_xlfn.XLOOKUP(Tabelle14[[#This Row],[NegotiationID]]&amp;"FinalAccept",Tabelle14[NegotiationID]&amp;Tabelle14[ActionType],Tabelle14[ActionType],,0),_xlfn.XLOOKUP(Tabelle14[[#This Row],[NegotiationID]]&amp;"FinalReject",Tabelle14[NegotiationID]&amp;Tabelle14[ActionType],Tabelle14[ActionType],,0))</f>
        <v>FinalAccept</v>
      </c>
      <c r="J341">
        <v>0.53580000000000005</v>
      </c>
      <c r="K341">
        <v>0.55500000000000005</v>
      </c>
      <c r="L341">
        <v>1.0908</v>
      </c>
      <c r="M341">
        <v>0.019199999999999998</v>
      </c>
      <c r="N341">
        <v>66</v>
      </c>
      <c r="O341">
        <v>5520</v>
      </c>
      <c r="P341">
        <v>24</v>
      </c>
      <c r="Q341" s="3" t="s">
        <v>5799</v>
      </c>
    </row>
    <row r="342" ht="15" customHeight="1">
      <c r="A342" t="e">
        <f t="shared" ca="1" si="593"/>
        <v>#VALUE!</v>
      </c>
      <c r="B342" t="e">
        <f t="array" ref="B342" ca="1">_xlfn.XLOOKUP(Tabelle14[[#This Row],[ExperimentID]]&amp;Tabelle14[[#This Row],[NegotiationID]]&amp;Tabelle14[[#This Row],[MessageID]],ALL_IN_ONE[ExperimentID]&amp;ALL_IN_ONE[NegotiationID]&amp;ALL_IN_ONE[MessageID],ALL_IN_ONE[Gesamt_ID],,0)</f>
        <v>#VALUE!</v>
      </c>
      <c r="C342">
        <v>39759</v>
      </c>
      <c r="D342" t="s">
        <v>5518</v>
      </c>
      <c r="E342">
        <v>47584</v>
      </c>
      <c r="F342">
        <v>39747</v>
      </c>
      <c r="G342">
        <v>39742</v>
      </c>
      <c r="H342" t="s">
        <v>31</v>
      </c>
      <c r="I342" t="str">
        <f t="array" ref="I342">IFERROR(_xlfn.XLOOKUP(Tabelle14[[#This Row],[NegotiationID]]&amp;"FinalAccept",Tabelle14[NegotiationID]&amp;Tabelle14[ActionType],Tabelle14[ActionType],,0),_xlfn.XLOOKUP(Tabelle14[[#This Row],[NegotiationID]]&amp;"FinalReject",Tabelle14[NegotiationID]&amp;Tabelle14[ActionType],Tabelle14[ActionType],,0))</f>
        <v>FinalAccept</v>
      </c>
      <c r="J342">
        <v>0.628</v>
      </c>
      <c r="K342">
        <v>0.41980000000000001</v>
      </c>
      <c r="L342">
        <v>1.0478000000000001</v>
      </c>
      <c r="M342">
        <v>0.2082</v>
      </c>
      <c r="N342">
        <v>74</v>
      </c>
      <c r="O342">
        <v>5520</v>
      </c>
      <c r="P342">
        <v>24</v>
      </c>
      <c r="Q342" s="3" t="s">
        <v>5800</v>
      </c>
    </row>
    <row r="343" ht="15" customHeight="1">
      <c r="A343" t="e">
        <f t="shared" ca="1" si="593"/>
        <v>#VALUE!</v>
      </c>
      <c r="B343" t="e">
        <f t="array" ref="B343" ca="1">_xlfn.XLOOKUP(Tabelle14[[#This Row],[ExperimentID]]&amp;Tabelle14[[#This Row],[NegotiationID]]&amp;Tabelle14[[#This Row],[MessageID]],ALL_IN_ONE[ExperimentID]&amp;ALL_IN_ONE[NegotiationID]&amp;ALL_IN_ONE[MessageID],ALL_IN_ONE[Gesamt_ID],,0)</f>
        <v>#VALUE!</v>
      </c>
      <c r="C343">
        <v>39759</v>
      </c>
      <c r="D343" t="s">
        <v>5518</v>
      </c>
      <c r="E343">
        <v>47720</v>
      </c>
      <c r="F343">
        <v>39742</v>
      </c>
      <c r="G343">
        <v>39747</v>
      </c>
      <c r="H343" t="s">
        <v>31</v>
      </c>
      <c r="I343" t="str">
        <f t="array" ref="I343">IFERROR(_xlfn.XLOOKUP(Tabelle14[[#This Row],[NegotiationID]]&amp;"FinalAccept",Tabelle14[NegotiationID]&amp;Tabelle14[ActionType],Tabelle14[ActionType],,0),_xlfn.XLOOKUP(Tabelle14[[#This Row],[NegotiationID]]&amp;"FinalReject",Tabelle14[NegotiationID]&amp;Tabelle14[ActionType],Tabelle14[ActionType],,0))</f>
        <v>FinalAccept</v>
      </c>
      <c r="J343">
        <v>0.50749999999999995</v>
      </c>
      <c r="K343">
        <v>0.67600000000000005</v>
      </c>
      <c r="L343">
        <v>1.1835</v>
      </c>
      <c r="M343">
        <v>0.16850000000000001</v>
      </c>
      <c r="N343">
        <v>154</v>
      </c>
      <c r="O343">
        <v>5520</v>
      </c>
      <c r="P343">
        <v>24</v>
      </c>
      <c r="Q343" s="3" t="s">
        <v>5801</v>
      </c>
    </row>
    <row r="344" ht="15" customHeight="1">
      <c r="A344" t="e">
        <f t="shared" ca="1" si="593"/>
        <v>#VALUE!</v>
      </c>
      <c r="B344" t="e">
        <f t="array" ref="B344" ca="1">_xlfn.XLOOKUP(Tabelle14[[#This Row],[ExperimentID]]&amp;Tabelle14[[#This Row],[NegotiationID]]&amp;Tabelle14[[#This Row],[MessageID]],ALL_IN_ONE[ExperimentID]&amp;ALL_IN_ONE[NegotiationID]&amp;ALL_IN_ONE[MessageID],ALL_IN_ONE[Gesamt_ID],,0)</f>
        <v>#VALUE!</v>
      </c>
      <c r="C344">
        <v>39759</v>
      </c>
      <c r="D344" t="s">
        <v>5518</v>
      </c>
      <c r="E344">
        <v>48369</v>
      </c>
      <c r="F344">
        <v>39747</v>
      </c>
      <c r="G344">
        <v>39742</v>
      </c>
      <c r="H344" t="s">
        <v>31</v>
      </c>
      <c r="I344" t="str">
        <f t="array" ref="I344">IFERROR(_xlfn.XLOOKUP(Tabelle14[[#This Row],[NegotiationID]]&amp;"FinalAccept",Tabelle14[NegotiationID]&amp;Tabelle14[ActionType],Tabelle14[ActionType],,0),_xlfn.XLOOKUP(Tabelle14[[#This Row],[NegotiationID]]&amp;"FinalReject",Tabelle14[NegotiationID]&amp;Tabelle14[ActionType],Tabelle14[ActionType],,0))</f>
        <v>FinalAccept</v>
      </c>
      <c r="J344">
        <v>0.69850000000000001</v>
      </c>
      <c r="K344">
        <v>0.46500000000000002</v>
      </c>
      <c r="L344">
        <v>1.1635</v>
      </c>
      <c r="M344">
        <v>0.23350000000000001</v>
      </c>
      <c r="N344">
        <v>27</v>
      </c>
      <c r="O344">
        <v>5520</v>
      </c>
      <c r="P344">
        <v>24</v>
      </c>
      <c r="Q344" s="3" t="s">
        <v>5802</v>
      </c>
    </row>
    <row r="345" ht="15" customHeight="1">
      <c r="A345" t="e">
        <f t="shared" ca="1" si="593"/>
        <v>#VALUE!</v>
      </c>
      <c r="B345" t="e">
        <f t="array" ref="B345" ca="1">_xlfn.XLOOKUP(Tabelle14[[#This Row],[ExperimentID]]&amp;Tabelle14[[#This Row],[NegotiationID]]&amp;Tabelle14[[#This Row],[MessageID]],ALL_IN_ONE[ExperimentID]&amp;ALL_IN_ONE[NegotiationID]&amp;ALL_IN_ONE[MessageID],ALL_IN_ONE[Gesamt_ID],,0)</f>
        <v>#VALUE!</v>
      </c>
      <c r="C345">
        <v>39759</v>
      </c>
      <c r="D345" t="s">
        <v>5518</v>
      </c>
      <c r="E345">
        <v>48662</v>
      </c>
      <c r="F345">
        <v>39742</v>
      </c>
      <c r="G345">
        <v>39747</v>
      </c>
      <c r="H345" t="s">
        <v>31</v>
      </c>
      <c r="I345" t="str">
        <f t="array" ref="I345">IFERROR(_xlfn.XLOOKUP(Tabelle14[[#This Row],[NegotiationID]]&amp;"FinalAccept",Tabelle14[NegotiationID]&amp;Tabelle14[ActionType],Tabelle14[ActionType],,0),_xlfn.XLOOKUP(Tabelle14[[#This Row],[NegotiationID]]&amp;"FinalReject",Tabelle14[NegotiationID]&amp;Tabelle14[ActionType],Tabelle14[ActionType],,0))</f>
        <v>FinalAccept</v>
      </c>
      <c r="J345">
        <v>0.51419999999999999</v>
      </c>
      <c r="K345">
        <v>0.58999999999999997</v>
      </c>
      <c r="L345">
        <v>1.1042000000000001</v>
      </c>
      <c r="M345">
        <v>0.075800000000000006</v>
      </c>
      <c r="N345">
        <v>480</v>
      </c>
      <c r="O345">
        <v>5520</v>
      </c>
      <c r="P345">
        <v>24</v>
      </c>
      <c r="Q345" s="3" t="s">
        <v>5803</v>
      </c>
    </row>
    <row r="346" ht="15" customHeight="1">
      <c r="A346" t="e">
        <f t="shared" ca="1" si="593"/>
        <v>#VALUE!</v>
      </c>
      <c r="B346" t="e">
        <f t="array" ref="B346" ca="1">_xlfn.XLOOKUP(Tabelle14[[#This Row],[ExperimentID]]&amp;Tabelle14[[#This Row],[NegotiationID]]&amp;Tabelle14[[#This Row],[MessageID]],ALL_IN_ONE[ExperimentID]&amp;ALL_IN_ONE[NegotiationID]&amp;ALL_IN_ONE[MessageID],ALL_IN_ONE[Gesamt_ID],,0)</f>
        <v>#VALUE!</v>
      </c>
      <c r="C346">
        <v>39759</v>
      </c>
      <c r="D346" t="s">
        <v>5518</v>
      </c>
      <c r="E346">
        <v>48677</v>
      </c>
      <c r="F346">
        <v>39747</v>
      </c>
      <c r="G346">
        <v>39742</v>
      </c>
      <c r="H346" t="s">
        <v>31</v>
      </c>
      <c r="I346" t="str">
        <f t="array" ref="I346">IFERROR(_xlfn.XLOOKUP(Tabelle14[[#This Row],[NegotiationID]]&amp;"FinalAccept",Tabelle14[NegotiationID]&amp;Tabelle14[ActionType],Tabelle14[ActionType],,0),_xlfn.XLOOKUP(Tabelle14[[#This Row],[NegotiationID]]&amp;"FinalReject",Tabelle14[NegotiationID]&amp;Tabelle14[ActionType],Tabelle14[ActionType],,0))</f>
        <v>FinalAccept</v>
      </c>
      <c r="J346">
        <v>0.70799999999999996</v>
      </c>
      <c r="K346">
        <v>0.50729999999999997</v>
      </c>
      <c r="L346">
        <v>1.2153</v>
      </c>
      <c r="M346">
        <v>0.20069999999999999</v>
      </c>
      <c r="N346">
        <v>52</v>
      </c>
      <c r="O346">
        <v>5520</v>
      </c>
      <c r="P346">
        <v>24</v>
      </c>
      <c r="Q346" s="3" t="s">
        <v>5804</v>
      </c>
    </row>
    <row r="347" ht="15" customHeight="1">
      <c r="A347" t="e">
        <f t="shared" ca="1" si="593"/>
        <v>#VALUE!</v>
      </c>
      <c r="B347" t="e">
        <f t="array" ref="B347" ca="1">_xlfn.XLOOKUP(Tabelle14[[#This Row],[ExperimentID]]&amp;Tabelle14[[#This Row],[NegotiationID]]&amp;Tabelle14[[#This Row],[MessageID]],ALL_IN_ONE[ExperimentID]&amp;ALL_IN_ONE[NegotiationID]&amp;ALL_IN_ONE[MessageID],ALL_IN_ONE[Gesamt_ID],,0)</f>
        <v>#VALUE!</v>
      </c>
      <c r="C347">
        <v>39759</v>
      </c>
      <c r="D347" t="s">
        <v>5518</v>
      </c>
      <c r="E347">
        <v>48706</v>
      </c>
      <c r="F347">
        <v>39742</v>
      </c>
      <c r="G347">
        <v>39747</v>
      </c>
      <c r="H347" t="s">
        <v>20</v>
      </c>
      <c r="I347" t="str">
        <f t="array" ref="I347">IFERROR(_xlfn.XLOOKUP(Tabelle14[[#This Row],[NegotiationID]]&amp;"FinalAccept",Tabelle14[NegotiationID]&amp;Tabelle14[ActionType],Tabelle14[ActionType],,0),_xlfn.XLOOKUP(Tabelle14[[#This Row],[NegotiationID]]&amp;"FinalReject",Tabelle14[NegotiationID]&amp;Tabelle14[ActionType],Tabelle14[ActionType],,0))</f>
        <v>FinalAccept</v>
      </c>
      <c r="J347">
        <v>0.50729999999999997</v>
      </c>
      <c r="K347">
        <v>0.70799999999999996</v>
      </c>
      <c r="L347">
        <v>1.2153</v>
      </c>
      <c r="M347">
        <v>0.20069999999999999</v>
      </c>
      <c r="N347">
        <v>48</v>
      </c>
      <c r="O347">
        <v>5520</v>
      </c>
      <c r="P347">
        <v>24</v>
      </c>
      <c r="Q347" s="3" t="s">
        <v>5805</v>
      </c>
    </row>
    <row r="348" ht="14.5" hidden="1">
      <c r="A348" t="e">
        <f t="shared" ca="1" si="593"/>
        <v>#VALUE!</v>
      </c>
      <c r="B348" t="e">
        <f t="array" ref="B348" ca="1">_xlfn.XLOOKUP(Tabelle14[[#This Row],[ExperimentID]]&amp;Tabelle14[[#This Row],[NegotiationID]]&amp;Tabelle14[[#This Row],[MessageID]],ALL_IN_ONE[ExperimentID]&amp;ALL_IN_ONE[NegotiationID]&amp;ALL_IN_ONE[MessageID],ALL_IN_ONE[Gesamt_ID],,0)</f>
        <v>#VALUE!</v>
      </c>
      <c r="C348">
        <v>39791</v>
      </c>
      <c r="D348" t="s">
        <v>5518</v>
      </c>
      <c r="E348">
        <v>39792</v>
      </c>
      <c r="H348" t="s">
        <v>6019</v>
      </c>
      <c r="I348" t="str">
        <f t="array" ref="I348">IFERROR(_xlfn.XLOOKUP(Tabelle14[[#This Row],[NegotiationID]]&amp;"FinalAccept",Tabelle14[NegotiationID]&amp;Tabelle14[ActionType],Tabelle14[ActionType],,0),_xlfn.XLOOKUP(Tabelle14[[#This Row],[NegotiationID]]&amp;"FinalReject",Tabelle14[NegotiationID]&amp;Tabelle14[ActionType],Tabelle14[ActionType],,0))</f>
        <v>FinalAccept</v>
      </c>
      <c r="L348" t="s">
        <v>6797</v>
      </c>
      <c r="M348" t="s">
        <v>6797</v>
      </c>
      <c r="N348">
        <v>21</v>
      </c>
      <c r="O348">
        <v>2646</v>
      </c>
      <c r="P348">
        <v>8</v>
      </c>
    </row>
    <row r="349" ht="15" customHeight="1">
      <c r="A349" t="e">
        <f t="shared" ca="1" si="593"/>
        <v>#VALUE!</v>
      </c>
      <c r="B349" t="e">
        <f t="array" ref="B349" ca="1">_xlfn.XLOOKUP(Tabelle14[[#This Row],[ExperimentID]]&amp;Tabelle14[[#This Row],[NegotiationID]]&amp;Tabelle14[[#This Row],[MessageID]],ALL_IN_ONE[ExperimentID]&amp;ALL_IN_ONE[NegotiationID]&amp;ALL_IN_ONE[MessageID],ALL_IN_ONE[Gesamt_ID],,0)</f>
        <v>#VALUE!</v>
      </c>
      <c r="C349">
        <v>39791</v>
      </c>
      <c r="D349" t="s">
        <v>5518</v>
      </c>
      <c r="E349">
        <v>42231</v>
      </c>
      <c r="F349">
        <v>39774</v>
      </c>
      <c r="G349">
        <v>39779</v>
      </c>
      <c r="H349" t="s">
        <v>19</v>
      </c>
      <c r="I349" t="str">
        <f t="array" ref="I349">IFERROR(_xlfn.XLOOKUP(Tabelle14[[#This Row],[NegotiationID]]&amp;"FinalAccept",Tabelle14[NegotiationID]&amp;Tabelle14[ActionType],Tabelle14[ActionType],,0),_xlfn.XLOOKUP(Tabelle14[[#This Row],[NegotiationID]]&amp;"FinalReject",Tabelle14[NegotiationID]&amp;Tabelle14[ActionType],Tabelle14[ActionType],,0))</f>
        <v>FinalAccept</v>
      </c>
      <c r="J349">
        <v>0.78749999999999998</v>
      </c>
      <c r="K349">
        <v>0.105</v>
      </c>
      <c r="L349">
        <v>0.89249999999999996</v>
      </c>
      <c r="M349">
        <v>0.6825</v>
      </c>
      <c r="N349">
        <v>311</v>
      </c>
      <c r="O349">
        <v>2646</v>
      </c>
      <c r="P349">
        <v>8</v>
      </c>
      <c r="Q349" s="3" t="s">
        <v>5806</v>
      </c>
    </row>
    <row r="350" ht="15" customHeight="1">
      <c r="A350" t="e">
        <f t="shared" ca="1" si="593"/>
        <v>#VALUE!</v>
      </c>
      <c r="B350" t="e">
        <f t="array" ref="B350" ca="1">_xlfn.XLOOKUP(Tabelle14[[#This Row],[ExperimentID]]&amp;Tabelle14[[#This Row],[NegotiationID]]&amp;Tabelle14[[#This Row],[MessageID]],ALL_IN_ONE[ExperimentID]&amp;ALL_IN_ONE[NegotiationID]&amp;ALL_IN_ONE[MessageID],ALL_IN_ONE[Gesamt_ID],,0)</f>
        <v>#VALUE!</v>
      </c>
      <c r="C350">
        <v>39791</v>
      </c>
      <c r="D350" t="s">
        <v>5518</v>
      </c>
      <c r="E350">
        <v>42662</v>
      </c>
      <c r="F350">
        <v>39779</v>
      </c>
      <c r="G350">
        <v>39774</v>
      </c>
      <c r="H350" t="s">
        <v>31</v>
      </c>
      <c r="I350" t="str">
        <f t="array" ref="I350">IFERROR(_xlfn.XLOOKUP(Tabelle14[[#This Row],[NegotiationID]]&amp;"FinalAccept",Tabelle14[NegotiationID]&amp;Tabelle14[ActionType],Tabelle14[ActionType],,0),_xlfn.XLOOKUP(Tabelle14[[#This Row],[NegotiationID]]&amp;"FinalReject",Tabelle14[NegotiationID]&amp;Tabelle14[ActionType],Tabelle14[ActionType],,0))</f>
        <v>FinalAccept</v>
      </c>
      <c r="J350">
        <v>0.875</v>
      </c>
      <c r="K350">
        <v>0.073300000000000004</v>
      </c>
      <c r="L350">
        <v>0.94830000000000003</v>
      </c>
      <c r="M350">
        <v>0.80169999999999997</v>
      </c>
      <c r="N350">
        <v>611</v>
      </c>
      <c r="O350">
        <v>2646</v>
      </c>
      <c r="P350">
        <v>8</v>
      </c>
      <c r="Q350" s="3" t="s">
        <v>5807</v>
      </c>
    </row>
    <row r="351" ht="15" customHeight="1">
      <c r="A351" t="e">
        <f t="shared" ca="1" si="593"/>
        <v>#VALUE!</v>
      </c>
      <c r="B351" t="e">
        <f t="array" ref="B351" ca="1">_xlfn.XLOOKUP(Tabelle14[[#This Row],[ExperimentID]]&amp;Tabelle14[[#This Row],[NegotiationID]]&amp;Tabelle14[[#This Row],[MessageID]],ALL_IN_ONE[ExperimentID]&amp;ALL_IN_ONE[NegotiationID]&amp;ALL_IN_ONE[MessageID],ALL_IN_ONE[Gesamt_ID],,0)</f>
        <v>#VALUE!</v>
      </c>
      <c r="C351">
        <v>39791</v>
      </c>
      <c r="D351" t="s">
        <v>5518</v>
      </c>
      <c r="E351">
        <v>42914</v>
      </c>
      <c r="F351">
        <v>39774</v>
      </c>
      <c r="G351">
        <v>39779</v>
      </c>
      <c r="H351" t="s">
        <v>31</v>
      </c>
      <c r="I351" t="str">
        <f t="array" ref="I351">IFERROR(_xlfn.XLOOKUP(Tabelle14[[#This Row],[NegotiationID]]&amp;"FinalAccept",Tabelle14[NegotiationID]&amp;Tabelle14[ActionType],Tabelle14[ActionType],,0),_xlfn.XLOOKUP(Tabelle14[[#This Row],[NegotiationID]]&amp;"FinalReject",Tabelle14[NegotiationID]&amp;Tabelle14[ActionType],Tabelle14[ActionType],,0))</f>
        <v>FinalAccept</v>
      </c>
      <c r="J351">
        <v>0.56330000000000002</v>
      </c>
      <c r="K351">
        <v>0.39600000000000002</v>
      </c>
      <c r="L351">
        <v>0.95930000000000004</v>
      </c>
      <c r="M351">
        <v>0.1673</v>
      </c>
      <c r="N351">
        <v>429</v>
      </c>
      <c r="O351">
        <v>2646</v>
      </c>
      <c r="P351">
        <v>8</v>
      </c>
      <c r="Q351" s="3" t="s">
        <v>5808</v>
      </c>
    </row>
    <row r="352" ht="15" customHeight="1">
      <c r="A352" t="e">
        <f t="shared" ca="1" si="593"/>
        <v>#VALUE!</v>
      </c>
      <c r="B352" t="e">
        <f t="array" ref="B352" ca="1">_xlfn.XLOOKUP(Tabelle14[[#This Row],[ExperimentID]]&amp;Tabelle14[[#This Row],[NegotiationID]]&amp;Tabelle14[[#This Row],[MessageID]],ALL_IN_ONE[ExperimentID]&amp;ALL_IN_ONE[NegotiationID]&amp;ALL_IN_ONE[MessageID],ALL_IN_ONE[Gesamt_ID],,0)</f>
        <v>#VALUE!</v>
      </c>
      <c r="C352">
        <v>39791</v>
      </c>
      <c r="D352" t="s">
        <v>5518</v>
      </c>
      <c r="E352">
        <v>43340</v>
      </c>
      <c r="F352">
        <v>39779</v>
      </c>
      <c r="G352">
        <v>39774</v>
      </c>
      <c r="H352" t="s">
        <v>31</v>
      </c>
      <c r="I352" t="str">
        <f t="array" ref="I352">IFERROR(_xlfn.XLOOKUP(Tabelle14[[#This Row],[NegotiationID]]&amp;"FinalAccept",Tabelle14[NegotiationID]&amp;Tabelle14[ActionType],Tabelle14[ActionType],,0),_xlfn.XLOOKUP(Tabelle14[[#This Row],[NegotiationID]]&amp;"FinalReject",Tabelle14[NegotiationID]&amp;Tabelle14[ActionType],Tabelle14[ActionType],,0))</f>
        <v>FinalAccept</v>
      </c>
      <c r="J352">
        <v>0.67600000000000005</v>
      </c>
      <c r="K352">
        <v>0.3508</v>
      </c>
      <c r="L352">
        <v>1.0267999999999999</v>
      </c>
      <c r="M352">
        <v>0.32519999999999999</v>
      </c>
      <c r="N352">
        <v>528</v>
      </c>
      <c r="O352">
        <v>2646</v>
      </c>
      <c r="P352">
        <v>8</v>
      </c>
      <c r="Q352" s="3" t="s">
        <v>5809</v>
      </c>
    </row>
    <row r="353" ht="15" customHeight="1">
      <c r="A353" t="e">
        <f t="shared" ca="1" si="593"/>
        <v>#VALUE!</v>
      </c>
      <c r="B353" t="e">
        <f t="array" ref="B353" ca="1">_xlfn.XLOOKUP(Tabelle14[[#This Row],[ExperimentID]]&amp;Tabelle14[[#This Row],[NegotiationID]]&amp;Tabelle14[[#This Row],[MessageID]],ALL_IN_ONE[ExperimentID]&amp;ALL_IN_ONE[NegotiationID]&amp;ALL_IN_ONE[MessageID],ALL_IN_ONE[Gesamt_ID],,0)</f>
        <v>#VALUE!</v>
      </c>
      <c r="C353">
        <v>39791</v>
      </c>
      <c r="D353" t="s">
        <v>5518</v>
      </c>
      <c r="E353">
        <v>43933</v>
      </c>
      <c r="F353">
        <v>39774</v>
      </c>
      <c r="G353">
        <v>39779</v>
      </c>
      <c r="H353" t="s">
        <v>31</v>
      </c>
      <c r="I353" t="str">
        <f t="array" ref="I353">IFERROR(_xlfn.XLOOKUP(Tabelle14[[#This Row],[NegotiationID]]&amp;"FinalAccept",Tabelle14[NegotiationID]&amp;Tabelle14[ActionType],Tabelle14[ActionType],,0),_xlfn.XLOOKUP(Tabelle14[[#This Row],[NegotiationID]]&amp;"FinalReject",Tabelle14[NegotiationID]&amp;Tabelle14[ActionType],Tabelle14[ActionType],,0))</f>
        <v>FinalAccept</v>
      </c>
      <c r="J353">
        <v>0.6008</v>
      </c>
      <c r="K353">
        <v>0.51100000000000001</v>
      </c>
      <c r="L353">
        <v>1.1117999999999999</v>
      </c>
      <c r="M353">
        <v>0.089800000000000005</v>
      </c>
      <c r="N353">
        <v>446</v>
      </c>
      <c r="O353">
        <v>2646</v>
      </c>
      <c r="P353">
        <v>8</v>
      </c>
      <c r="Q353" s="3" t="s">
        <v>5810</v>
      </c>
    </row>
    <row r="354" ht="15" customHeight="1">
      <c r="A354" t="e">
        <f t="shared" ca="1" si="593"/>
        <v>#VALUE!</v>
      </c>
      <c r="B354" t="e">
        <f t="array" ref="B354" ca="1">_xlfn.XLOOKUP(Tabelle14[[#This Row],[ExperimentID]]&amp;Tabelle14[[#This Row],[NegotiationID]]&amp;Tabelle14[[#This Row],[MessageID]],ALL_IN_ONE[ExperimentID]&amp;ALL_IN_ONE[NegotiationID]&amp;ALL_IN_ONE[MessageID],ALL_IN_ONE[Gesamt_ID],,0)</f>
        <v>#VALUE!</v>
      </c>
      <c r="C354">
        <v>39791</v>
      </c>
      <c r="D354" t="s">
        <v>5518</v>
      </c>
      <c r="E354">
        <v>44936</v>
      </c>
      <c r="F354">
        <v>39779</v>
      </c>
      <c r="G354">
        <v>39774</v>
      </c>
      <c r="H354" t="s">
        <v>31</v>
      </c>
      <c r="I354" t="str">
        <f t="array" ref="I354">IFERROR(_xlfn.XLOOKUP(Tabelle14[[#This Row],[NegotiationID]]&amp;"FinalAccept",Tabelle14[NegotiationID]&amp;Tabelle14[ActionType],Tabelle14[ActionType],,0),_xlfn.XLOOKUP(Tabelle14[[#This Row],[NegotiationID]]&amp;"FinalReject",Tabelle14[NegotiationID]&amp;Tabelle14[ActionType],Tabelle14[ActionType],,0))</f>
        <v>FinalAccept</v>
      </c>
      <c r="J354">
        <v>0.55600000000000005</v>
      </c>
      <c r="K354">
        <v>0.51580000000000004</v>
      </c>
      <c r="L354">
        <v>1.0718000000000001</v>
      </c>
      <c r="M354">
        <v>0.0402</v>
      </c>
      <c r="N354">
        <v>196</v>
      </c>
      <c r="O354">
        <v>2646</v>
      </c>
      <c r="P354">
        <v>8</v>
      </c>
      <c r="Q354" s="3" t="s">
        <v>5811</v>
      </c>
    </row>
    <row r="355" ht="15" customHeight="1">
      <c r="A355" t="e">
        <f t="shared" ca="1" si="593"/>
        <v>#VALUE!</v>
      </c>
      <c r="B355" t="e">
        <f t="array" ref="B355" ca="1">_xlfn.XLOOKUP(Tabelle14[[#This Row],[ExperimentID]]&amp;Tabelle14[[#This Row],[NegotiationID]]&amp;Tabelle14[[#This Row],[MessageID]],ALL_IN_ONE[ExperimentID]&amp;ALL_IN_ONE[NegotiationID]&amp;ALL_IN_ONE[MessageID],ALL_IN_ONE[Gesamt_ID],,0)</f>
        <v>#VALUE!</v>
      </c>
      <c r="C355">
        <v>39791</v>
      </c>
      <c r="D355" t="s">
        <v>5518</v>
      </c>
      <c r="E355">
        <v>45764</v>
      </c>
      <c r="F355">
        <v>39774</v>
      </c>
      <c r="G355">
        <v>39779</v>
      </c>
      <c r="H355" t="s">
        <v>20</v>
      </c>
      <c r="I355" t="str">
        <f t="array" ref="I355">IFERROR(_xlfn.XLOOKUP(Tabelle14[[#This Row],[NegotiationID]]&amp;"FinalAccept",Tabelle14[NegotiationID]&amp;Tabelle14[ActionType],Tabelle14[ActionType],,0),_xlfn.XLOOKUP(Tabelle14[[#This Row],[NegotiationID]]&amp;"FinalReject",Tabelle14[NegotiationID]&amp;Tabelle14[ActionType],Tabelle14[ActionType],,0))</f>
        <v>FinalAccept</v>
      </c>
      <c r="J355">
        <v>0.51580000000000004</v>
      </c>
      <c r="K355">
        <v>0.55600000000000005</v>
      </c>
      <c r="L355">
        <v>1.0718000000000001</v>
      </c>
      <c r="M355">
        <v>0.0402</v>
      </c>
      <c r="N355">
        <v>104</v>
      </c>
      <c r="O355">
        <v>2646</v>
      </c>
      <c r="P355">
        <v>8</v>
      </c>
      <c r="Q355" s="3" t="s">
        <v>5812</v>
      </c>
    </row>
    <row r="356" ht="14.5" hidden="1">
      <c r="A356" t="e">
        <f t="shared" ca="1" si="593"/>
        <v>#VALUE!</v>
      </c>
      <c r="B356" t="e">
        <f t="array" ref="B356" ca="1">_xlfn.XLOOKUP(Tabelle14[[#This Row],[ExperimentID]]&amp;Tabelle14[[#This Row],[NegotiationID]]&amp;Tabelle14[[#This Row],[MessageID]],ALL_IN_ONE[ExperimentID]&amp;ALL_IN_ONE[NegotiationID]&amp;ALL_IN_ONE[MessageID],ALL_IN_ONE[Gesamt_ID],,0)</f>
        <v>#VALUE!</v>
      </c>
      <c r="C356">
        <v>39823</v>
      </c>
      <c r="D356" t="s">
        <v>5518</v>
      </c>
      <c r="E356">
        <v>39824</v>
      </c>
      <c r="H356" t="s">
        <v>6019</v>
      </c>
      <c r="I356" t="str">
        <f t="array" ref="I356">IFERROR(_xlfn.XLOOKUP(Tabelle14[[#This Row],[NegotiationID]]&amp;"FinalAccept",Tabelle14[NegotiationID]&amp;Tabelle14[ActionType],Tabelle14[ActionType],,0),_xlfn.XLOOKUP(Tabelle14[[#This Row],[NegotiationID]]&amp;"FinalReject",Tabelle14[NegotiationID]&amp;Tabelle14[ActionType],Tabelle14[ActionType],,0))</f>
        <v>FinalAccept</v>
      </c>
      <c r="L356" t="s">
        <v>6797</v>
      </c>
      <c r="M356" t="s">
        <v>6797</v>
      </c>
      <c r="N356">
        <v>21</v>
      </c>
      <c r="O356">
        <v>2947</v>
      </c>
      <c r="P356">
        <v>10</v>
      </c>
    </row>
    <row r="357" ht="15" customHeight="1">
      <c r="A357" t="e">
        <f t="shared" ca="1" si="593"/>
        <v>#VALUE!</v>
      </c>
      <c r="B357" t="e">
        <f t="array" ref="B357" ca="1">_xlfn.XLOOKUP(Tabelle14[[#This Row],[ExperimentID]]&amp;Tabelle14[[#This Row],[NegotiationID]]&amp;Tabelle14[[#This Row],[MessageID]],ALL_IN_ONE[ExperimentID]&amp;ALL_IN_ONE[NegotiationID]&amp;ALL_IN_ONE[MessageID],ALL_IN_ONE[Gesamt_ID],,0)</f>
        <v>#VALUE!</v>
      </c>
      <c r="C357">
        <v>39823</v>
      </c>
      <c r="D357" t="s">
        <v>5518</v>
      </c>
      <c r="E357">
        <v>42277</v>
      </c>
      <c r="F357">
        <v>39806</v>
      </c>
      <c r="G357">
        <v>39811</v>
      </c>
      <c r="H357" t="s">
        <v>158</v>
      </c>
      <c r="I357" t="str">
        <f t="array" ref="I357">IFERROR(_xlfn.XLOOKUP(Tabelle14[[#This Row],[NegotiationID]]&amp;"FinalAccept",Tabelle14[NegotiationID]&amp;Tabelle14[ActionType],Tabelle14[ActionType],,0),_xlfn.XLOOKUP(Tabelle14[[#This Row],[NegotiationID]]&amp;"FinalReject",Tabelle14[NegotiationID]&amp;Tabelle14[ActionType],Tabelle14[ActionType],,0))</f>
        <v>FinalAccept</v>
      </c>
      <c r="J357">
        <v>1</v>
      </c>
      <c r="K357">
        <v>0.64000000000000001</v>
      </c>
      <c r="L357">
        <v>1.6399999999999999</v>
      </c>
      <c r="M357">
        <v>0.35999999999999999</v>
      </c>
      <c r="N357">
        <v>205</v>
      </c>
      <c r="O357">
        <v>2947</v>
      </c>
      <c r="P357">
        <v>10</v>
      </c>
      <c r="Q357" s="3" t="s">
        <v>5813</v>
      </c>
    </row>
    <row r="358" ht="15" customHeight="1">
      <c r="A358" t="e">
        <f t="shared" ca="1" si="593"/>
        <v>#VALUE!</v>
      </c>
      <c r="B358" t="e">
        <f t="array" ref="B358" ca="1">_xlfn.XLOOKUP(Tabelle14[[#This Row],[ExperimentID]]&amp;Tabelle14[[#This Row],[NegotiationID]]&amp;Tabelle14[[#This Row],[MessageID]],ALL_IN_ONE[ExperimentID]&amp;ALL_IN_ONE[NegotiationID]&amp;ALL_IN_ONE[MessageID],ALL_IN_ONE[Gesamt_ID],,0)</f>
        <v>#VALUE!</v>
      </c>
      <c r="C358">
        <v>39823</v>
      </c>
      <c r="D358" t="s">
        <v>5518</v>
      </c>
      <c r="E358">
        <v>42879</v>
      </c>
      <c r="F358">
        <v>39811</v>
      </c>
      <c r="G358">
        <v>39806</v>
      </c>
      <c r="H358" t="s">
        <v>31</v>
      </c>
      <c r="I358" t="str">
        <f t="array" ref="I358">IFERROR(_xlfn.XLOOKUP(Tabelle14[[#This Row],[NegotiationID]]&amp;"FinalAccept",Tabelle14[NegotiationID]&amp;Tabelle14[ActionType],Tabelle14[ActionType],,0),_xlfn.XLOOKUP(Tabelle14[[#This Row],[NegotiationID]]&amp;"FinalReject",Tabelle14[NegotiationID]&amp;Tabelle14[ActionType],Tabelle14[ActionType],,0))</f>
        <v>FinalAccept</v>
      </c>
      <c r="J358">
        <v>0.88349999999999995</v>
      </c>
      <c r="K358">
        <v>0.47999999999999998</v>
      </c>
      <c r="L358">
        <v>1.3634999999999999</v>
      </c>
      <c r="M358">
        <v>0.40350000000000003</v>
      </c>
      <c r="N358">
        <v>367</v>
      </c>
      <c r="O358">
        <v>2947</v>
      </c>
      <c r="P358">
        <v>10</v>
      </c>
      <c r="Q358" s="3" t="s">
        <v>5814</v>
      </c>
    </row>
    <row r="359" ht="15" customHeight="1">
      <c r="A359" t="e">
        <f t="shared" ca="1" si="593"/>
        <v>#VALUE!</v>
      </c>
      <c r="B359" t="e">
        <f t="array" ref="B359" ca="1">_xlfn.XLOOKUP(Tabelle14[[#This Row],[ExperimentID]]&amp;Tabelle14[[#This Row],[NegotiationID]]&amp;Tabelle14[[#This Row],[MessageID]],ALL_IN_ONE[ExperimentID]&amp;ALL_IN_ONE[NegotiationID]&amp;ALL_IN_ONE[MessageID],ALL_IN_ONE[Gesamt_ID],,0)</f>
        <v>#VALUE!</v>
      </c>
      <c r="C359">
        <v>39823</v>
      </c>
      <c r="D359" t="s">
        <v>5518</v>
      </c>
      <c r="E359">
        <v>43101</v>
      </c>
      <c r="F359">
        <v>39806</v>
      </c>
      <c r="G359">
        <v>39811</v>
      </c>
      <c r="H359" t="s">
        <v>31</v>
      </c>
      <c r="I359" t="str">
        <f t="array" ref="I359">IFERROR(_xlfn.XLOOKUP(Tabelle14[[#This Row],[NegotiationID]]&amp;"FinalAccept",Tabelle14[NegotiationID]&amp;Tabelle14[ActionType],Tabelle14[ActionType],,0),_xlfn.XLOOKUP(Tabelle14[[#This Row],[NegotiationID]]&amp;"FinalReject",Tabelle14[NegotiationID]&amp;Tabelle14[ActionType],Tabelle14[ActionType],,0))</f>
        <v>FinalAccept</v>
      </c>
      <c r="J359">
        <v>0.61170000000000002</v>
      </c>
      <c r="K359">
        <v>0.49349999999999999</v>
      </c>
      <c r="L359">
        <v>1.1052</v>
      </c>
      <c r="M359">
        <v>0.1182</v>
      </c>
      <c r="N359">
        <v>427</v>
      </c>
      <c r="O359">
        <v>2947</v>
      </c>
      <c r="P359">
        <v>10</v>
      </c>
      <c r="Q359" s="3" t="s">
        <v>5815</v>
      </c>
    </row>
    <row r="360" ht="15" customHeight="1">
      <c r="A360" t="e">
        <f t="shared" ca="1" si="593"/>
        <v>#VALUE!</v>
      </c>
      <c r="B360" t="e">
        <f t="array" ref="B360" ca="1">_xlfn.XLOOKUP(Tabelle14[[#This Row],[ExperimentID]]&amp;Tabelle14[[#This Row],[NegotiationID]]&amp;Tabelle14[[#This Row],[MessageID]],ALL_IN_ONE[ExperimentID]&amp;ALL_IN_ONE[NegotiationID]&amp;ALL_IN_ONE[MessageID],ALL_IN_ONE[Gesamt_ID],,0)</f>
        <v>#VALUE!</v>
      </c>
      <c r="C360">
        <v>39823</v>
      </c>
      <c r="D360" t="s">
        <v>5518</v>
      </c>
      <c r="E360">
        <v>44142</v>
      </c>
      <c r="F360">
        <v>39811</v>
      </c>
      <c r="G360">
        <v>39806</v>
      </c>
      <c r="H360" t="s">
        <v>31</v>
      </c>
      <c r="I360" t="str">
        <f t="array" ref="I360">IFERROR(_xlfn.XLOOKUP(Tabelle14[[#This Row],[NegotiationID]]&amp;"FinalAccept",Tabelle14[NegotiationID]&amp;Tabelle14[ActionType],Tabelle14[ActionType],,0),_xlfn.XLOOKUP(Tabelle14[[#This Row],[NegotiationID]]&amp;"FinalReject",Tabelle14[NegotiationID]&amp;Tabelle14[ActionType],Tabelle14[ActionType],,0))</f>
        <v>FinalAccept</v>
      </c>
      <c r="J360">
        <v>0.69350000000000001</v>
      </c>
      <c r="K360">
        <v>0.34000000000000002</v>
      </c>
      <c r="L360">
        <v>1.0335000000000001</v>
      </c>
      <c r="M360">
        <v>0.35349999999999998</v>
      </c>
      <c r="N360">
        <v>478</v>
      </c>
      <c r="O360">
        <v>2947</v>
      </c>
      <c r="P360">
        <v>10</v>
      </c>
      <c r="Q360" s="3" t="s">
        <v>5816</v>
      </c>
    </row>
    <row r="361" ht="15" customHeight="1">
      <c r="A361" t="e">
        <f t="shared" ca="1" si="593"/>
        <v>#VALUE!</v>
      </c>
      <c r="B361" t="e">
        <f t="array" ref="B361" ca="1">_xlfn.XLOOKUP(Tabelle14[[#This Row],[ExperimentID]]&amp;Tabelle14[[#This Row],[NegotiationID]]&amp;Tabelle14[[#This Row],[MessageID]],ALL_IN_ONE[ExperimentID]&amp;ALL_IN_ONE[NegotiationID]&amp;ALL_IN_ONE[MessageID],ALL_IN_ONE[Gesamt_ID],,0)</f>
        <v>#VALUE!</v>
      </c>
      <c r="C361">
        <v>39823</v>
      </c>
      <c r="D361" t="s">
        <v>5518</v>
      </c>
      <c r="E361">
        <v>44816</v>
      </c>
      <c r="F361">
        <v>39806</v>
      </c>
      <c r="G361">
        <v>39811</v>
      </c>
      <c r="H361" t="s">
        <v>31</v>
      </c>
      <c r="I361" t="str">
        <f t="array" ref="I361">IFERROR(_xlfn.XLOOKUP(Tabelle14[[#This Row],[NegotiationID]]&amp;"FinalAccept",Tabelle14[NegotiationID]&amp;Tabelle14[ActionType],Tabelle14[ActionType],,0),_xlfn.XLOOKUP(Tabelle14[[#This Row],[NegotiationID]]&amp;"FinalReject",Tabelle14[NegotiationID]&amp;Tabelle14[ActionType],Tabelle14[ActionType],,0))</f>
        <v>FinalAccept</v>
      </c>
      <c r="J361">
        <v>0.65500000000000003</v>
      </c>
      <c r="K361">
        <v>0.39350000000000002</v>
      </c>
      <c r="L361">
        <v>1.0485</v>
      </c>
      <c r="M361">
        <v>0.26150000000000001</v>
      </c>
      <c r="N361">
        <v>546</v>
      </c>
      <c r="O361">
        <v>2947</v>
      </c>
      <c r="P361">
        <v>10</v>
      </c>
      <c r="Q361" s="3" t="s">
        <v>5817</v>
      </c>
    </row>
    <row r="362" ht="15" customHeight="1">
      <c r="A362" t="e">
        <f t="shared" ca="1" si="593"/>
        <v>#VALUE!</v>
      </c>
      <c r="B362" t="e">
        <f t="array" ref="B362" ca="1">_xlfn.XLOOKUP(Tabelle14[[#This Row],[ExperimentID]]&amp;Tabelle14[[#This Row],[NegotiationID]]&amp;Tabelle14[[#This Row],[MessageID]],ALL_IN_ONE[ExperimentID]&amp;ALL_IN_ONE[NegotiationID]&amp;ALL_IN_ONE[MessageID],ALL_IN_ONE[Gesamt_ID],,0)</f>
        <v>#VALUE!</v>
      </c>
      <c r="C362">
        <v>39823</v>
      </c>
      <c r="D362" t="s">
        <v>5518</v>
      </c>
      <c r="E362">
        <v>46066</v>
      </c>
      <c r="F362">
        <v>39811</v>
      </c>
      <c r="G362">
        <v>39806</v>
      </c>
      <c r="H362" t="s">
        <v>31</v>
      </c>
      <c r="I362" t="str">
        <f t="array" ref="I362">IFERROR(_xlfn.XLOOKUP(Tabelle14[[#This Row],[NegotiationID]]&amp;"FinalAccept",Tabelle14[NegotiationID]&amp;Tabelle14[ActionType],Tabelle14[ActionType],,0),_xlfn.XLOOKUP(Tabelle14[[#This Row],[NegotiationID]]&amp;"FinalReject",Tabelle14[NegotiationID]&amp;Tabelle14[ActionType],Tabelle14[ActionType],,0))</f>
        <v>FinalAccept</v>
      </c>
      <c r="J362">
        <v>0.61599999999999999</v>
      </c>
      <c r="K362">
        <v>0.51170000000000004</v>
      </c>
      <c r="L362">
        <v>1.1276999999999999</v>
      </c>
      <c r="M362">
        <v>0.1043</v>
      </c>
      <c r="N362">
        <v>517</v>
      </c>
      <c r="O362">
        <v>2947</v>
      </c>
      <c r="P362">
        <v>10</v>
      </c>
      <c r="Q362" s="3" t="s">
        <v>5818</v>
      </c>
    </row>
    <row r="363" ht="87" hidden="1">
      <c r="A363" t="e">
        <f t="shared" ca="1" si="593"/>
        <v>#VALUE!</v>
      </c>
      <c r="B363" t="e">
        <f t="array" ref="B363" ca="1">_xlfn.XLOOKUP(Tabelle14[[#This Row],[ExperimentID]]&amp;Tabelle14[[#This Row],[NegotiationID]]&amp;Tabelle14[[#This Row],[MessageID]],ALL_IN_ONE[ExperimentID]&amp;ALL_IN_ONE[NegotiationID]&amp;ALL_IN_ONE[MessageID],ALL_IN_ONE[Gesamt_ID],,0)</f>
        <v>#VALUE!</v>
      </c>
      <c r="C363">
        <v>39823</v>
      </c>
      <c r="D363" t="s">
        <v>5518</v>
      </c>
      <c r="E363">
        <v>47343</v>
      </c>
      <c r="F363">
        <v>39806</v>
      </c>
      <c r="G363">
        <v>39811</v>
      </c>
      <c r="H363" t="s">
        <v>22</v>
      </c>
      <c r="I363" t="str">
        <f t="array" ref="I363">IFERROR(_xlfn.XLOOKUP(Tabelle14[[#This Row],[NegotiationID]]&amp;"FinalAccept",Tabelle14[NegotiationID]&amp;Tabelle14[ActionType],Tabelle14[ActionType],,0),_xlfn.XLOOKUP(Tabelle14[[#This Row],[NegotiationID]]&amp;"FinalReject",Tabelle14[NegotiationID]&amp;Tabelle14[ActionType],Tabelle14[ActionType],,0))</f>
        <v>FinalAccept</v>
      </c>
      <c r="L363" t="s">
        <v>6797</v>
      </c>
      <c r="M363" t="s">
        <v>6797</v>
      </c>
      <c r="N363">
        <v>117</v>
      </c>
      <c r="O363">
        <v>2947</v>
      </c>
      <c r="P363">
        <v>10</v>
      </c>
      <c r="Q363" s="3" t="s">
        <v>6830</v>
      </c>
    </row>
    <row r="364" ht="15" customHeight="1">
      <c r="A364" t="e">
        <f t="shared" ca="1" si="593"/>
        <v>#VALUE!</v>
      </c>
      <c r="B364" t="e">
        <f t="array" ref="B364" ca="1">_xlfn.XLOOKUP(Tabelle14[[#This Row],[ExperimentID]]&amp;Tabelle14[[#This Row],[NegotiationID]]&amp;Tabelle14[[#This Row],[MessageID]],ALL_IN_ONE[ExperimentID]&amp;ALL_IN_ONE[NegotiationID]&amp;ALL_IN_ONE[MessageID],ALL_IN_ONE[Gesamt_ID],,0)</f>
        <v>#VALUE!</v>
      </c>
      <c r="C364">
        <v>39823</v>
      </c>
      <c r="D364" t="s">
        <v>5518</v>
      </c>
      <c r="E364">
        <v>47697</v>
      </c>
      <c r="F364">
        <v>39811</v>
      </c>
      <c r="G364">
        <v>39806</v>
      </c>
      <c r="H364" t="s">
        <v>31</v>
      </c>
      <c r="I364" t="str">
        <f t="array" ref="I364">IFERROR(_xlfn.XLOOKUP(Tabelle14[[#This Row],[NegotiationID]]&amp;"FinalAccept",Tabelle14[NegotiationID]&amp;Tabelle14[ActionType],Tabelle14[ActionType],,0),_xlfn.XLOOKUP(Tabelle14[[#This Row],[NegotiationID]]&amp;"FinalReject",Tabelle14[NegotiationID]&amp;Tabelle14[ActionType],Tabelle14[ActionType],,0))</f>
        <v>FinalAccept</v>
      </c>
      <c r="J364">
        <v>0.67600000000000005</v>
      </c>
      <c r="K364">
        <v>0.55000000000000004</v>
      </c>
      <c r="L364">
        <v>1.226</v>
      </c>
      <c r="M364">
        <v>0.126</v>
      </c>
      <c r="N364">
        <v>207</v>
      </c>
      <c r="O364">
        <v>2947</v>
      </c>
      <c r="P364">
        <v>10</v>
      </c>
      <c r="Q364" s="3" t="s">
        <v>5819</v>
      </c>
    </row>
    <row r="365" ht="15" customHeight="1">
      <c r="A365" t="e">
        <f t="shared" ca="1" si="593"/>
        <v>#VALUE!</v>
      </c>
      <c r="B365" t="e">
        <f t="array" ref="B365" ca="1">_xlfn.XLOOKUP(Tabelle14[[#This Row],[ExperimentID]]&amp;Tabelle14[[#This Row],[NegotiationID]]&amp;Tabelle14[[#This Row],[MessageID]],ALL_IN_ONE[ExperimentID]&amp;ALL_IN_ONE[NegotiationID]&amp;ALL_IN_ONE[MessageID],ALL_IN_ONE[Gesamt_ID],,0)</f>
        <v>#VALUE!</v>
      </c>
      <c r="C365">
        <v>39823</v>
      </c>
      <c r="D365" t="s">
        <v>5518</v>
      </c>
      <c r="E365">
        <v>47758</v>
      </c>
      <c r="F365">
        <v>39806</v>
      </c>
      <c r="G365">
        <v>39811</v>
      </c>
      <c r="H365" t="s">
        <v>20</v>
      </c>
      <c r="I365" t="str">
        <f t="array" ref="I365">IFERROR(_xlfn.XLOOKUP(Tabelle14[[#This Row],[NegotiationID]]&amp;"FinalAccept",Tabelle14[NegotiationID]&amp;Tabelle14[ActionType],Tabelle14[ActionType],,0),_xlfn.XLOOKUP(Tabelle14[[#This Row],[NegotiationID]]&amp;"FinalReject",Tabelle14[NegotiationID]&amp;Tabelle14[ActionType],Tabelle14[ActionType],,0))</f>
        <v>FinalAccept</v>
      </c>
      <c r="J365">
        <v>0.55000000000000004</v>
      </c>
      <c r="K365">
        <v>0.67600000000000005</v>
      </c>
      <c r="L365">
        <v>1.226</v>
      </c>
      <c r="M365">
        <v>0.126</v>
      </c>
      <c r="N365">
        <v>62</v>
      </c>
      <c r="O365">
        <v>2947</v>
      </c>
      <c r="P365">
        <v>10</v>
      </c>
      <c r="Q365" s="3" t="s">
        <v>5820</v>
      </c>
    </row>
    <row r="366" ht="14.5" hidden="1">
      <c r="A366" t="e">
        <f t="shared" ca="1" si="593"/>
        <v>#VALUE!</v>
      </c>
      <c r="B366" t="e">
        <f t="array" ref="B366" ca="1">_xlfn.XLOOKUP(Tabelle14[[#This Row],[ExperimentID]]&amp;Tabelle14[[#This Row],[NegotiationID]]&amp;Tabelle14[[#This Row],[MessageID]],ALL_IN_ONE[ExperimentID]&amp;ALL_IN_ONE[NegotiationID]&amp;ALL_IN_ONE[MessageID],ALL_IN_ONE[Gesamt_ID],,0)</f>
        <v>#VALUE!</v>
      </c>
      <c r="C366">
        <v>39855</v>
      </c>
      <c r="D366" t="s">
        <v>5518</v>
      </c>
      <c r="E366">
        <v>39856</v>
      </c>
      <c r="H366" t="s">
        <v>6019</v>
      </c>
      <c r="I366" t="str">
        <f t="array" ref="I366">IFERROR(_xlfn.XLOOKUP(Tabelle14[[#This Row],[NegotiationID]]&amp;"FinalAccept",Tabelle14[NegotiationID]&amp;Tabelle14[ActionType],Tabelle14[ActionType],,0),_xlfn.XLOOKUP(Tabelle14[[#This Row],[NegotiationID]]&amp;"FinalReject",Tabelle14[NegotiationID]&amp;Tabelle14[ActionType],Tabelle14[ActionType],,0))</f>
        <v>FinalAccept</v>
      </c>
      <c r="L366" t="s">
        <v>6797</v>
      </c>
      <c r="M366" t="s">
        <v>6797</v>
      </c>
      <c r="N366">
        <v>21</v>
      </c>
      <c r="O366">
        <v>1467</v>
      </c>
      <c r="P366">
        <v>6</v>
      </c>
    </row>
    <row r="367" ht="15" customHeight="1">
      <c r="A367" t="e">
        <f t="shared" ca="1" si="593"/>
        <v>#VALUE!</v>
      </c>
      <c r="B367" t="e">
        <f t="array" ref="B367" ca="1">_xlfn.XLOOKUP(Tabelle14[[#This Row],[ExperimentID]]&amp;Tabelle14[[#This Row],[NegotiationID]]&amp;Tabelle14[[#This Row],[MessageID]],ALL_IN_ONE[ExperimentID]&amp;ALL_IN_ONE[NegotiationID]&amp;ALL_IN_ONE[MessageID],ALL_IN_ONE[Gesamt_ID],,0)</f>
        <v>#VALUE!</v>
      </c>
      <c r="C367">
        <v>39855</v>
      </c>
      <c r="D367" t="s">
        <v>5518</v>
      </c>
      <c r="E367">
        <v>42555</v>
      </c>
      <c r="F367">
        <v>39838</v>
      </c>
      <c r="G367">
        <v>39843</v>
      </c>
      <c r="H367" t="s">
        <v>19</v>
      </c>
      <c r="I367" t="str">
        <f t="array" ref="I367">IFERROR(_xlfn.XLOOKUP(Tabelle14[[#This Row],[NegotiationID]]&amp;"FinalAccept",Tabelle14[NegotiationID]&amp;Tabelle14[ActionType],Tabelle14[ActionType],,0),_xlfn.XLOOKUP(Tabelle14[[#This Row],[NegotiationID]]&amp;"FinalReject",Tabelle14[NegotiationID]&amp;Tabelle14[ActionType],Tabelle14[ActionType],,0))</f>
        <v>FinalAccept</v>
      </c>
      <c r="J367">
        <v>1</v>
      </c>
      <c r="K367">
        <v>0</v>
      </c>
      <c r="L367">
        <v>1</v>
      </c>
      <c r="M367">
        <v>1</v>
      </c>
      <c r="N367">
        <v>359</v>
      </c>
      <c r="O367">
        <v>1467</v>
      </c>
      <c r="P367">
        <v>6</v>
      </c>
      <c r="Q367" s="3" t="s">
        <v>5821</v>
      </c>
    </row>
    <row r="368" ht="15" customHeight="1">
      <c r="A368" t="e">
        <f t="shared" ca="1" si="593"/>
        <v>#VALUE!</v>
      </c>
      <c r="B368" t="e">
        <f t="array" ref="B368" ca="1">_xlfn.XLOOKUP(Tabelle14[[#This Row],[ExperimentID]]&amp;Tabelle14[[#This Row],[NegotiationID]]&amp;Tabelle14[[#This Row],[MessageID]],ALL_IN_ONE[ExperimentID]&amp;ALL_IN_ONE[NegotiationID]&amp;ALL_IN_ONE[MessageID],ALL_IN_ONE[Gesamt_ID],,0)</f>
        <v>#VALUE!</v>
      </c>
      <c r="C368">
        <v>39855</v>
      </c>
      <c r="D368" t="s">
        <v>5518</v>
      </c>
      <c r="E368">
        <v>43751</v>
      </c>
      <c r="F368">
        <v>39843</v>
      </c>
      <c r="G368">
        <v>39838</v>
      </c>
      <c r="H368" t="s">
        <v>31</v>
      </c>
      <c r="I368" t="str">
        <f t="array" ref="I368">IFERROR(_xlfn.XLOOKUP(Tabelle14[[#This Row],[NegotiationID]]&amp;"FinalAccept",Tabelle14[NegotiationID]&amp;Tabelle14[ActionType],Tabelle14[ActionType],,0),_xlfn.XLOOKUP(Tabelle14[[#This Row],[NegotiationID]]&amp;"FinalReject",Tabelle14[NegotiationID]&amp;Tabelle14[ActionType],Tabelle14[ActionType],,0))</f>
        <v>FinalAccept</v>
      </c>
      <c r="J368">
        <v>0.89749999999999996</v>
      </c>
      <c r="K368">
        <v>0.073300000000000004</v>
      </c>
      <c r="L368">
        <v>0.9708</v>
      </c>
      <c r="M368">
        <v>0.82420000000000004</v>
      </c>
      <c r="N368">
        <v>298</v>
      </c>
      <c r="O368">
        <v>1467</v>
      </c>
      <c r="P368">
        <v>6</v>
      </c>
      <c r="Q368" s="3" t="s">
        <v>5822</v>
      </c>
    </row>
    <row r="369" ht="15" customHeight="1">
      <c r="A369" t="e">
        <f t="shared" ca="1" si="593"/>
        <v>#VALUE!</v>
      </c>
      <c r="B369" t="e">
        <f t="array" ref="B369" ca="1">_xlfn.XLOOKUP(Tabelle14[[#This Row],[ExperimentID]]&amp;Tabelle14[[#This Row],[NegotiationID]]&amp;Tabelle14[[#This Row],[MessageID]],ALL_IN_ONE[ExperimentID]&amp;ALL_IN_ONE[NegotiationID]&amp;ALL_IN_ONE[MessageID],ALL_IN_ONE[Gesamt_ID],,0)</f>
        <v>#VALUE!</v>
      </c>
      <c r="C369">
        <v>39855</v>
      </c>
      <c r="D369" t="s">
        <v>5518</v>
      </c>
      <c r="E369">
        <v>43832</v>
      </c>
      <c r="F369">
        <v>39838</v>
      </c>
      <c r="G369">
        <v>39843</v>
      </c>
      <c r="H369" t="s">
        <v>31</v>
      </c>
      <c r="I369" t="str">
        <f t="array" ref="I369">IFERROR(_xlfn.XLOOKUP(Tabelle14[[#This Row],[NegotiationID]]&amp;"FinalAccept",Tabelle14[NegotiationID]&amp;Tabelle14[ActionType],Tabelle14[ActionType],,0),_xlfn.XLOOKUP(Tabelle14[[#This Row],[NegotiationID]]&amp;"FinalReject",Tabelle14[NegotiationID]&amp;Tabelle14[ActionType],Tabelle14[ActionType],,0))</f>
        <v>FinalAccept</v>
      </c>
      <c r="J369">
        <v>0.61170000000000002</v>
      </c>
      <c r="K369">
        <v>0.49349999999999999</v>
      </c>
      <c r="L369">
        <v>1.1052</v>
      </c>
      <c r="M369">
        <v>0.1182</v>
      </c>
      <c r="N369">
        <v>338</v>
      </c>
      <c r="O369">
        <v>1467</v>
      </c>
      <c r="P369">
        <v>6</v>
      </c>
      <c r="Q369" s="3" t="s">
        <v>5823</v>
      </c>
    </row>
    <row r="370" ht="15" customHeight="1">
      <c r="A370" t="e">
        <f t="shared" ca="1" si="593"/>
        <v>#VALUE!</v>
      </c>
      <c r="B370" t="e">
        <f t="array" ref="B370" ca="1">_xlfn.XLOOKUP(Tabelle14[[#This Row],[ExperimentID]]&amp;Tabelle14[[#This Row],[NegotiationID]]&amp;Tabelle14[[#This Row],[MessageID]],ALL_IN_ONE[ExperimentID]&amp;ALL_IN_ONE[NegotiationID]&amp;ALL_IN_ONE[MessageID],ALL_IN_ONE[Gesamt_ID],,0)</f>
        <v>#VALUE!</v>
      </c>
      <c r="C370">
        <v>39855</v>
      </c>
      <c r="D370" t="s">
        <v>5518</v>
      </c>
      <c r="E370">
        <v>44520</v>
      </c>
      <c r="F370">
        <v>39843</v>
      </c>
      <c r="G370">
        <v>39838</v>
      </c>
      <c r="H370" t="s">
        <v>31</v>
      </c>
      <c r="I370" t="str">
        <f t="array" ref="I370">IFERROR(_xlfn.XLOOKUP(Tabelle14[[#This Row],[NegotiationID]]&amp;"FinalAccept",Tabelle14[NegotiationID]&amp;Tabelle14[ActionType],Tabelle14[ActionType],,0),_xlfn.XLOOKUP(Tabelle14[[#This Row],[NegotiationID]]&amp;"FinalReject",Tabelle14[NegotiationID]&amp;Tabelle14[ActionType],Tabelle14[ActionType],,0))</f>
        <v>FinalAccept</v>
      </c>
      <c r="J370">
        <v>0.57350000000000001</v>
      </c>
      <c r="K370">
        <v>0.505</v>
      </c>
      <c r="L370">
        <v>1.0785</v>
      </c>
      <c r="M370">
        <v>0.068500000000000005</v>
      </c>
      <c r="N370">
        <v>398</v>
      </c>
      <c r="O370">
        <v>1467</v>
      </c>
      <c r="P370">
        <v>6</v>
      </c>
      <c r="Q370" s="3" t="s">
        <v>5824</v>
      </c>
    </row>
    <row r="371" ht="15" customHeight="1">
      <c r="A371" t="e">
        <f t="shared" ca="1" si="593"/>
        <v>#VALUE!</v>
      </c>
      <c r="B371" t="e">
        <f t="array" ref="B371" ca="1">_xlfn.XLOOKUP(Tabelle14[[#This Row],[ExperimentID]]&amp;Tabelle14[[#This Row],[NegotiationID]]&amp;Tabelle14[[#This Row],[MessageID]],ALL_IN_ONE[ExperimentID]&amp;ALL_IN_ONE[NegotiationID]&amp;ALL_IN_ONE[MessageID],ALL_IN_ONE[Gesamt_ID],,0)</f>
        <v>#VALUE!</v>
      </c>
      <c r="C371">
        <v>39855</v>
      </c>
      <c r="D371" t="s">
        <v>5518</v>
      </c>
      <c r="E371">
        <v>44852</v>
      </c>
      <c r="F371">
        <v>39838</v>
      </c>
      <c r="G371">
        <v>39843</v>
      </c>
      <c r="H371" t="s">
        <v>20</v>
      </c>
      <c r="I371" t="str">
        <f t="array" ref="I371">IFERROR(_xlfn.XLOOKUP(Tabelle14[[#This Row],[NegotiationID]]&amp;"FinalAccept",Tabelle14[NegotiationID]&amp;Tabelle14[ActionType],Tabelle14[ActionType],,0),_xlfn.XLOOKUP(Tabelle14[[#This Row],[NegotiationID]]&amp;"FinalReject",Tabelle14[NegotiationID]&amp;Tabelle14[ActionType],Tabelle14[ActionType],,0))</f>
        <v>FinalAccept</v>
      </c>
      <c r="J371">
        <v>0.505</v>
      </c>
      <c r="K371">
        <v>0.57350000000000001</v>
      </c>
      <c r="L371">
        <v>1.0785</v>
      </c>
      <c r="M371">
        <v>0.068500000000000005</v>
      </c>
      <c r="N371">
        <v>53</v>
      </c>
      <c r="O371">
        <v>1467</v>
      </c>
      <c r="P371">
        <v>6</v>
      </c>
      <c r="Q371" s="3" t="s">
        <v>5825</v>
      </c>
    </row>
    <row r="372" ht="14.5" hidden="1">
      <c r="A372" t="e">
        <f t="shared" ca="1" si="593"/>
        <v>#VALUE!</v>
      </c>
      <c r="B372" t="e">
        <f t="array" ref="B372" ca="1">_xlfn.XLOOKUP(Tabelle14[[#This Row],[ExperimentID]]&amp;Tabelle14[[#This Row],[NegotiationID]]&amp;Tabelle14[[#This Row],[MessageID]],ALL_IN_ONE[ExperimentID]&amp;ALL_IN_ONE[NegotiationID]&amp;ALL_IN_ONE[MessageID],ALL_IN_ONE[Gesamt_ID],,0)</f>
        <v>#VALUE!</v>
      </c>
      <c r="C372">
        <v>39887</v>
      </c>
      <c r="D372" t="s">
        <v>5518</v>
      </c>
      <c r="E372">
        <v>39888</v>
      </c>
      <c r="H372" t="s">
        <v>6019</v>
      </c>
      <c r="I372" t="str">
        <f t="array" ref="I372">IFERROR(_xlfn.XLOOKUP(Tabelle14[[#This Row],[NegotiationID]]&amp;"FinalAccept",Tabelle14[NegotiationID]&amp;Tabelle14[ActionType],Tabelle14[ActionType],,0),_xlfn.XLOOKUP(Tabelle14[[#This Row],[NegotiationID]]&amp;"FinalReject",Tabelle14[NegotiationID]&amp;Tabelle14[ActionType],Tabelle14[ActionType],,0))</f>
        <v>FinalAccept</v>
      </c>
      <c r="L372" t="s">
        <v>6797</v>
      </c>
      <c r="M372" t="s">
        <v>6797</v>
      </c>
      <c r="N372">
        <v>21</v>
      </c>
      <c r="O372">
        <v>2967</v>
      </c>
      <c r="P372">
        <v>12</v>
      </c>
    </row>
    <row r="373" ht="15" customHeight="1">
      <c r="A373" t="e">
        <f t="shared" ca="1" si="593"/>
        <v>#VALUE!</v>
      </c>
      <c r="B373" t="e">
        <f t="array" ref="B373" ca="1">_xlfn.XLOOKUP(Tabelle14[[#This Row],[ExperimentID]]&amp;Tabelle14[[#This Row],[NegotiationID]]&amp;Tabelle14[[#This Row],[MessageID]],ALL_IN_ONE[ExperimentID]&amp;ALL_IN_ONE[NegotiationID]&amp;ALL_IN_ONE[MessageID],ALL_IN_ONE[Gesamt_ID],,0)</f>
        <v>#VALUE!</v>
      </c>
      <c r="C373">
        <v>39887</v>
      </c>
      <c r="D373" t="s">
        <v>5518</v>
      </c>
      <c r="E373">
        <v>42751</v>
      </c>
      <c r="F373">
        <v>39870</v>
      </c>
      <c r="G373">
        <v>39875</v>
      </c>
      <c r="H373" t="s">
        <v>19</v>
      </c>
      <c r="I373" t="str">
        <f t="array" ref="I373">IFERROR(_xlfn.XLOOKUP(Tabelle14[[#This Row],[NegotiationID]]&amp;"FinalAccept",Tabelle14[NegotiationID]&amp;Tabelle14[ActionType],Tabelle14[ActionType],,0),_xlfn.XLOOKUP(Tabelle14[[#This Row],[NegotiationID]]&amp;"FinalReject",Tabelle14[NegotiationID]&amp;Tabelle14[ActionType],Tabelle14[ActionType],,0))</f>
        <v>FinalAccept</v>
      </c>
      <c r="J373">
        <v>0.94669999999999999</v>
      </c>
      <c r="K373">
        <v>0.040000000000000001</v>
      </c>
      <c r="L373">
        <v>0.98670000000000002</v>
      </c>
      <c r="M373">
        <v>0.90669999999999995</v>
      </c>
      <c r="N373">
        <v>67</v>
      </c>
      <c r="O373">
        <v>2967</v>
      </c>
      <c r="P373">
        <v>12</v>
      </c>
      <c r="Q373" s="3" t="s">
        <v>5826</v>
      </c>
    </row>
    <row r="374" ht="15" customHeight="1">
      <c r="A374" t="e">
        <f t="shared" ca="1" si="593"/>
        <v>#VALUE!</v>
      </c>
      <c r="B374" t="e">
        <f t="array" ref="B374" ca="1">_xlfn.XLOOKUP(Tabelle14[[#This Row],[ExperimentID]]&amp;Tabelle14[[#This Row],[NegotiationID]]&amp;Tabelle14[[#This Row],[MessageID]],ALL_IN_ONE[ExperimentID]&amp;ALL_IN_ONE[NegotiationID]&amp;ALL_IN_ONE[MessageID],ALL_IN_ONE[Gesamt_ID],,0)</f>
        <v>#VALUE!</v>
      </c>
      <c r="C374">
        <v>39887</v>
      </c>
      <c r="D374" t="s">
        <v>5518</v>
      </c>
      <c r="E374">
        <v>43411</v>
      </c>
      <c r="F374">
        <v>39875</v>
      </c>
      <c r="G374">
        <v>39870</v>
      </c>
      <c r="H374" t="s">
        <v>31</v>
      </c>
      <c r="I374" t="str">
        <f t="array" ref="I374">IFERROR(_xlfn.XLOOKUP(Tabelle14[[#This Row],[NegotiationID]]&amp;"FinalAccept",Tabelle14[NegotiationID]&amp;Tabelle14[ActionType],Tabelle14[ActionType],,0),_xlfn.XLOOKUP(Tabelle14[[#This Row],[NegotiationID]]&amp;"FinalReject",Tabelle14[NegotiationID]&amp;Tabelle14[ActionType],Tabelle14[ActionType],,0))</f>
        <v>FinalAccept</v>
      </c>
      <c r="J374">
        <v>0.84350000000000003</v>
      </c>
      <c r="K374">
        <v>0.21329999999999999</v>
      </c>
      <c r="L374">
        <v>1.0568</v>
      </c>
      <c r="M374">
        <v>0.63019999999999998</v>
      </c>
      <c r="N374">
        <v>110</v>
      </c>
      <c r="O374">
        <v>2967</v>
      </c>
      <c r="P374">
        <v>12</v>
      </c>
      <c r="Q374" s="3" t="s">
        <v>5827</v>
      </c>
    </row>
    <row r="375" ht="15" customHeight="1">
      <c r="A375" t="e">
        <f t="shared" ca="1" si="593"/>
        <v>#VALUE!</v>
      </c>
      <c r="B375" t="e">
        <f t="array" ref="B375" ca="1">_xlfn.XLOOKUP(Tabelle14[[#This Row],[ExperimentID]]&amp;Tabelle14[[#This Row],[NegotiationID]]&amp;Tabelle14[[#This Row],[MessageID]],ALL_IN_ONE[ExperimentID]&amp;ALL_IN_ONE[NegotiationID]&amp;ALL_IN_ONE[MessageID],ALL_IN_ONE[Gesamt_ID],,0)</f>
        <v>#VALUE!</v>
      </c>
      <c r="C375">
        <v>39887</v>
      </c>
      <c r="D375" t="s">
        <v>5518</v>
      </c>
      <c r="E375">
        <v>44149</v>
      </c>
      <c r="F375">
        <v>39870</v>
      </c>
      <c r="G375">
        <v>39875</v>
      </c>
      <c r="H375" t="s">
        <v>31</v>
      </c>
      <c r="I375" t="str">
        <f t="array" ref="I375">IFERROR(_xlfn.XLOOKUP(Tabelle14[[#This Row],[NegotiationID]]&amp;"FinalAccept",Tabelle14[NegotiationID]&amp;Tabelle14[ActionType],Tabelle14[ActionType],,0),_xlfn.XLOOKUP(Tabelle14[[#This Row],[NegotiationID]]&amp;"FinalReject",Tabelle14[NegotiationID]&amp;Tabelle14[ActionType],Tabelle14[ActionType],,0))</f>
        <v>FinalAccept</v>
      </c>
      <c r="J375">
        <v>0.81499999999999995</v>
      </c>
      <c r="K375">
        <v>0.14499999999999999</v>
      </c>
      <c r="L375">
        <v>0.95999999999999996</v>
      </c>
      <c r="M375">
        <v>0.67000000000000004</v>
      </c>
      <c r="N375">
        <v>713</v>
      </c>
      <c r="O375">
        <v>2967</v>
      </c>
      <c r="P375">
        <v>12</v>
      </c>
      <c r="Q375" s="3" t="s">
        <v>5828</v>
      </c>
    </row>
    <row r="376" ht="15" customHeight="1">
      <c r="A376" t="e">
        <f t="shared" ca="1" si="593"/>
        <v>#VALUE!</v>
      </c>
      <c r="B376" t="e">
        <f t="array" ref="B376" ca="1">_xlfn.XLOOKUP(Tabelle14[[#This Row],[ExperimentID]]&amp;Tabelle14[[#This Row],[NegotiationID]]&amp;Tabelle14[[#This Row],[MessageID]],ALL_IN_ONE[ExperimentID]&amp;ALL_IN_ONE[NegotiationID]&amp;ALL_IN_ONE[MessageID],ALL_IN_ONE[Gesamt_ID],,0)</f>
        <v>#VALUE!</v>
      </c>
      <c r="C376">
        <v>39887</v>
      </c>
      <c r="D376" t="s">
        <v>5518</v>
      </c>
      <c r="E376">
        <v>44668</v>
      </c>
      <c r="F376">
        <v>39875</v>
      </c>
      <c r="G376">
        <v>39870</v>
      </c>
      <c r="H376" t="s">
        <v>31</v>
      </c>
      <c r="I376" t="str">
        <f t="array" ref="I376">IFERROR(_xlfn.XLOOKUP(Tabelle14[[#This Row],[NegotiationID]]&amp;"FinalAccept",Tabelle14[NegotiationID]&amp;Tabelle14[ActionType],Tabelle14[ActionType],,0),_xlfn.XLOOKUP(Tabelle14[[#This Row],[NegotiationID]]&amp;"FinalReject",Tabelle14[NegotiationID]&amp;Tabelle14[ActionType],Tabelle14[ActionType],,0))</f>
        <v>FinalAccept</v>
      </c>
      <c r="J376">
        <v>0.67349999999999999</v>
      </c>
      <c r="K376">
        <v>0.36670000000000003</v>
      </c>
      <c r="L376">
        <v>1.0402</v>
      </c>
      <c r="M376">
        <v>0.30680000000000002</v>
      </c>
      <c r="N376">
        <v>386</v>
      </c>
      <c r="O376">
        <v>2967</v>
      </c>
      <c r="P376">
        <v>12</v>
      </c>
      <c r="Q376" s="3" t="s">
        <v>5829</v>
      </c>
    </row>
    <row r="377" ht="130.5" hidden="1">
      <c r="A377" t="e">
        <f t="shared" ca="1" si="593"/>
        <v>#VALUE!</v>
      </c>
      <c r="B377" t="e">
        <f t="array" ref="B377" ca="1">_xlfn.XLOOKUP(Tabelle14[[#This Row],[ExperimentID]]&amp;Tabelle14[[#This Row],[NegotiationID]]&amp;Tabelle14[[#This Row],[MessageID]],ALL_IN_ONE[ExperimentID]&amp;ALL_IN_ONE[NegotiationID]&amp;ALL_IN_ONE[MessageID],ALL_IN_ONE[Gesamt_ID],,0)</f>
        <v>#VALUE!</v>
      </c>
      <c r="C377">
        <v>39887</v>
      </c>
      <c r="D377" t="s">
        <v>5518</v>
      </c>
      <c r="E377">
        <v>44775</v>
      </c>
      <c r="F377">
        <v>39870</v>
      </c>
      <c r="G377">
        <v>39875</v>
      </c>
      <c r="H377" t="s">
        <v>22</v>
      </c>
      <c r="I377" t="str">
        <f t="array" ref="I377">IFERROR(_xlfn.XLOOKUP(Tabelle14[[#This Row],[NegotiationID]]&amp;"FinalAccept",Tabelle14[NegotiationID]&amp;Tabelle14[ActionType],Tabelle14[ActionType],,0),_xlfn.XLOOKUP(Tabelle14[[#This Row],[NegotiationID]]&amp;"FinalReject",Tabelle14[NegotiationID]&amp;Tabelle14[ActionType],Tabelle14[ActionType],,0))</f>
        <v>FinalAccept</v>
      </c>
      <c r="L377" t="s">
        <v>6797</v>
      </c>
      <c r="M377" t="s">
        <v>6797</v>
      </c>
      <c r="N377">
        <v>325</v>
      </c>
      <c r="O377">
        <v>2967</v>
      </c>
      <c r="P377">
        <v>12</v>
      </c>
      <c r="Q377" s="3" t="s">
        <v>6831</v>
      </c>
    </row>
    <row r="378" ht="130.5" hidden="1">
      <c r="A378" t="e">
        <f t="shared" ca="1" si="593"/>
        <v>#VALUE!</v>
      </c>
      <c r="B378" t="e">
        <f t="array" ref="B378" ca="1">_xlfn.XLOOKUP(Tabelle14[[#This Row],[ExperimentID]]&amp;Tabelle14[[#This Row],[NegotiationID]]&amp;Tabelle14[[#This Row],[MessageID]],ALL_IN_ONE[ExperimentID]&amp;ALL_IN_ONE[NegotiationID]&amp;ALL_IN_ONE[MessageID],ALL_IN_ONE[Gesamt_ID],,0)</f>
        <v>#VALUE!</v>
      </c>
      <c r="C378">
        <v>39887</v>
      </c>
      <c r="D378" t="s">
        <v>5518</v>
      </c>
      <c r="E378">
        <v>44837</v>
      </c>
      <c r="F378">
        <v>39875</v>
      </c>
      <c r="G378">
        <v>39870</v>
      </c>
      <c r="H378" t="s">
        <v>24</v>
      </c>
      <c r="I378" t="str">
        <f t="array" ref="I378">IFERROR(_xlfn.XLOOKUP(Tabelle14[[#This Row],[NegotiationID]]&amp;"FinalAccept",Tabelle14[NegotiationID]&amp;Tabelle14[ActionType],Tabelle14[ActionType],,0),_xlfn.XLOOKUP(Tabelle14[[#This Row],[NegotiationID]]&amp;"FinalReject",Tabelle14[NegotiationID]&amp;Tabelle14[ActionType],Tabelle14[ActionType],,0))</f>
        <v>FinalAccept</v>
      </c>
      <c r="L378" t="s">
        <v>6797</v>
      </c>
      <c r="M378" t="s">
        <v>6797</v>
      </c>
      <c r="N378">
        <v>165</v>
      </c>
      <c r="O378">
        <v>2967</v>
      </c>
      <c r="P378">
        <v>12</v>
      </c>
      <c r="Q378" s="3" t="s">
        <v>6832</v>
      </c>
    </row>
    <row r="379" ht="15" customHeight="1">
      <c r="A379" t="e">
        <f t="shared" ca="1" si="593"/>
        <v>#VALUE!</v>
      </c>
      <c r="B379" t="e">
        <f t="array" ref="B379" ca="1">_xlfn.XLOOKUP(Tabelle14[[#This Row],[ExperimentID]]&amp;Tabelle14[[#This Row],[NegotiationID]]&amp;Tabelle14[[#This Row],[MessageID]],ALL_IN_ONE[ExperimentID]&amp;ALL_IN_ONE[NegotiationID]&amp;ALL_IN_ONE[MessageID],ALL_IN_ONE[Gesamt_ID],,0)</f>
        <v>#VALUE!</v>
      </c>
      <c r="C379">
        <v>39887</v>
      </c>
      <c r="D379" t="s">
        <v>5518</v>
      </c>
      <c r="E379">
        <v>45087</v>
      </c>
      <c r="F379">
        <v>39870</v>
      </c>
      <c r="G379">
        <v>39875</v>
      </c>
      <c r="H379" t="s">
        <v>31</v>
      </c>
      <c r="I379" t="str">
        <f t="array" ref="I379">IFERROR(_xlfn.XLOOKUP(Tabelle14[[#This Row],[NegotiationID]]&amp;"FinalAccept",Tabelle14[NegotiationID]&amp;Tabelle14[ActionType],Tabelle14[ActionType],,0),_xlfn.XLOOKUP(Tabelle14[[#This Row],[NegotiationID]]&amp;"FinalReject",Tabelle14[NegotiationID]&amp;Tabelle14[ActionType],Tabelle14[ActionType],,0))</f>
        <v>FinalAccept</v>
      </c>
      <c r="J379">
        <v>0.63829999999999998</v>
      </c>
      <c r="K379">
        <v>0.34499999999999997</v>
      </c>
      <c r="L379">
        <v>0.98329999999999995</v>
      </c>
      <c r="M379">
        <v>0.29330000000000001</v>
      </c>
      <c r="N379">
        <v>563</v>
      </c>
      <c r="O379">
        <v>2967</v>
      </c>
      <c r="P379">
        <v>12</v>
      </c>
      <c r="Q379" s="3" t="s">
        <v>5830</v>
      </c>
    </row>
    <row r="380" ht="15" customHeight="1">
      <c r="A380" t="e">
        <f t="shared" ca="1" si="593"/>
        <v>#VALUE!</v>
      </c>
      <c r="B380" t="e">
        <f t="array" ref="B380" ca="1">_xlfn.XLOOKUP(Tabelle14[[#This Row],[ExperimentID]]&amp;Tabelle14[[#This Row],[NegotiationID]]&amp;Tabelle14[[#This Row],[MessageID]],ALL_IN_ONE[ExperimentID]&amp;ALL_IN_ONE[NegotiationID]&amp;ALL_IN_ONE[MessageID],ALL_IN_ONE[Gesamt_ID],,0)</f>
        <v>#VALUE!</v>
      </c>
      <c r="C380">
        <v>39887</v>
      </c>
      <c r="D380" t="s">
        <v>5518</v>
      </c>
      <c r="E380">
        <v>45567</v>
      </c>
      <c r="F380">
        <v>39875</v>
      </c>
      <c r="G380">
        <v>39870</v>
      </c>
      <c r="H380" t="s">
        <v>31</v>
      </c>
      <c r="I380" t="str">
        <f t="array" ref="I380">IFERROR(_xlfn.XLOOKUP(Tabelle14[[#This Row],[NegotiationID]]&amp;"FinalAccept",Tabelle14[NegotiationID]&amp;Tabelle14[ActionType],Tabelle14[ActionType],,0),_xlfn.XLOOKUP(Tabelle14[[#This Row],[NegotiationID]]&amp;"FinalReject",Tabelle14[NegotiationID]&amp;Tabelle14[ActionType],Tabelle14[ActionType],,0))</f>
        <v>FinalAccept</v>
      </c>
      <c r="J380">
        <v>0.58550000000000002</v>
      </c>
      <c r="K380">
        <v>0.48899999999999999</v>
      </c>
      <c r="L380">
        <v>1.0745</v>
      </c>
      <c r="M380">
        <v>0.096500000000000002</v>
      </c>
      <c r="N380">
        <v>226</v>
      </c>
      <c r="O380">
        <v>2967</v>
      </c>
      <c r="P380">
        <v>12</v>
      </c>
      <c r="Q380" s="3" t="s">
        <v>5831</v>
      </c>
    </row>
    <row r="381" ht="15" customHeight="1">
      <c r="A381" t="e">
        <f t="shared" ca="1" si="593"/>
        <v>#VALUE!</v>
      </c>
      <c r="B381" t="e">
        <f t="array" ref="B381" ca="1">_xlfn.XLOOKUP(Tabelle14[[#This Row],[ExperimentID]]&amp;Tabelle14[[#This Row],[NegotiationID]]&amp;Tabelle14[[#This Row],[MessageID]],ALL_IN_ONE[ExperimentID]&amp;ALL_IN_ONE[NegotiationID]&amp;ALL_IN_ONE[MessageID],ALL_IN_ONE[Gesamt_ID],,0)</f>
        <v>#VALUE!</v>
      </c>
      <c r="C381">
        <v>39887</v>
      </c>
      <c r="D381" t="s">
        <v>5518</v>
      </c>
      <c r="E381">
        <v>45630</v>
      </c>
      <c r="F381">
        <v>39870</v>
      </c>
      <c r="G381">
        <v>39875</v>
      </c>
      <c r="H381" t="s">
        <v>31</v>
      </c>
      <c r="I381" t="str">
        <f t="array" ref="I381">IFERROR(_xlfn.XLOOKUP(Tabelle14[[#This Row],[NegotiationID]]&amp;"FinalAccept",Tabelle14[NegotiationID]&amp;Tabelle14[ActionType],Tabelle14[ActionType],,0),_xlfn.XLOOKUP(Tabelle14[[#This Row],[NegotiationID]]&amp;"FinalReject",Tabelle14[NegotiationID]&amp;Tabelle14[ActionType],Tabelle14[ActionType],,0))</f>
        <v>FinalAccept</v>
      </c>
      <c r="J381">
        <v>0.53169999999999995</v>
      </c>
      <c r="K381">
        <v>0.55349999999999999</v>
      </c>
      <c r="L381">
        <v>1.0851999999999999</v>
      </c>
      <c r="M381">
        <v>0.0218</v>
      </c>
      <c r="N381">
        <v>271</v>
      </c>
      <c r="O381">
        <v>2967</v>
      </c>
      <c r="P381">
        <v>12</v>
      </c>
      <c r="Q381" s="3" t="s">
        <v>5832</v>
      </c>
    </row>
    <row r="382" ht="15" customHeight="1">
      <c r="A382" t="e">
        <f t="shared" ca="1" si="593"/>
        <v>#VALUE!</v>
      </c>
      <c r="B382" t="e">
        <f t="array" ref="B382" ca="1">_xlfn.XLOOKUP(Tabelle14[[#This Row],[ExperimentID]]&amp;Tabelle14[[#This Row],[NegotiationID]]&amp;Tabelle14[[#This Row],[MessageID]],ALL_IN_ONE[ExperimentID]&amp;ALL_IN_ONE[NegotiationID]&amp;ALL_IN_ONE[MessageID],ALL_IN_ONE[Gesamt_ID],,0)</f>
        <v>#VALUE!</v>
      </c>
      <c r="C382">
        <v>39887</v>
      </c>
      <c r="D382" t="s">
        <v>5518</v>
      </c>
      <c r="E382">
        <v>45668</v>
      </c>
      <c r="F382">
        <v>39875</v>
      </c>
      <c r="G382">
        <v>39870</v>
      </c>
      <c r="H382" t="s">
        <v>31</v>
      </c>
      <c r="I382" t="str">
        <f t="array" ref="I382">IFERROR(_xlfn.XLOOKUP(Tabelle14[[#This Row],[NegotiationID]]&amp;"FinalAccept",Tabelle14[NegotiationID]&amp;Tabelle14[ActionType],Tabelle14[ActionType],,0),_xlfn.XLOOKUP(Tabelle14[[#This Row],[NegotiationID]]&amp;"FinalReject",Tabelle14[NegotiationID]&amp;Tabelle14[ActionType],Tabelle14[ActionType],,0))</f>
        <v>FinalAccept</v>
      </c>
      <c r="J382">
        <v>0.57350000000000001</v>
      </c>
      <c r="K382">
        <v>0.505</v>
      </c>
      <c r="L382">
        <v>1.0785</v>
      </c>
      <c r="M382">
        <v>0.068500000000000005</v>
      </c>
      <c r="N382">
        <v>69</v>
      </c>
      <c r="O382">
        <v>2967</v>
      </c>
      <c r="P382">
        <v>12</v>
      </c>
      <c r="Q382" s="3" t="s">
        <v>5833</v>
      </c>
    </row>
    <row r="383" ht="15" customHeight="1">
      <c r="A383" t="e">
        <f t="shared" ca="1" si="593"/>
        <v>#VALUE!</v>
      </c>
      <c r="B383" t="e">
        <f t="array" ref="B383" ca="1">_xlfn.XLOOKUP(Tabelle14[[#This Row],[ExperimentID]]&amp;Tabelle14[[#This Row],[NegotiationID]]&amp;Tabelle14[[#This Row],[MessageID]],ALL_IN_ONE[ExperimentID]&amp;ALL_IN_ONE[NegotiationID]&amp;ALL_IN_ONE[MessageID],ALL_IN_ONE[Gesamt_ID],,0)</f>
        <v>#VALUE!</v>
      </c>
      <c r="C383">
        <v>39887</v>
      </c>
      <c r="D383" t="s">
        <v>5518</v>
      </c>
      <c r="E383">
        <v>45693</v>
      </c>
      <c r="F383">
        <v>39870</v>
      </c>
      <c r="G383">
        <v>39875</v>
      </c>
      <c r="H383" t="s">
        <v>20</v>
      </c>
      <c r="I383" t="str">
        <f t="array" ref="I383">IFERROR(_xlfn.XLOOKUP(Tabelle14[[#This Row],[NegotiationID]]&amp;"FinalAccept",Tabelle14[NegotiationID]&amp;Tabelle14[ActionType],Tabelle14[ActionType],,0),_xlfn.XLOOKUP(Tabelle14[[#This Row],[NegotiationID]]&amp;"FinalReject",Tabelle14[NegotiationID]&amp;Tabelle14[ActionType],Tabelle14[ActionType],,0))</f>
        <v>FinalAccept</v>
      </c>
      <c r="J383">
        <v>0.505</v>
      </c>
      <c r="K383">
        <v>0.57350000000000001</v>
      </c>
      <c r="L383">
        <v>1.0785</v>
      </c>
      <c r="M383">
        <v>0.068500000000000005</v>
      </c>
      <c r="N383">
        <v>51</v>
      </c>
      <c r="O383">
        <v>2967</v>
      </c>
      <c r="P383">
        <v>12</v>
      </c>
      <c r="Q383" s="3" t="s">
        <v>5834</v>
      </c>
    </row>
    <row r="384" ht="14.5" hidden="1">
      <c r="A384" t="e">
        <f t="shared" ca="1" si="593"/>
        <v>#VALUE!</v>
      </c>
      <c r="B384" t="e">
        <f t="array" ref="B384" ca="1">_xlfn.XLOOKUP(Tabelle14[[#This Row],[ExperimentID]]&amp;Tabelle14[[#This Row],[NegotiationID]]&amp;Tabelle14[[#This Row],[MessageID]],ALL_IN_ONE[ExperimentID]&amp;ALL_IN_ONE[NegotiationID]&amp;ALL_IN_ONE[MessageID],ALL_IN_ONE[Gesamt_ID],,0)</f>
        <v>#VALUE!</v>
      </c>
      <c r="C384">
        <v>39919</v>
      </c>
      <c r="D384" t="s">
        <v>5518</v>
      </c>
      <c r="E384">
        <v>39920</v>
      </c>
      <c r="H384" t="s">
        <v>6019</v>
      </c>
      <c r="I384" t="str">
        <f t="array" ref="I384">IFERROR(_xlfn.XLOOKUP(Tabelle14[[#This Row],[NegotiationID]]&amp;"FinalAccept",Tabelle14[NegotiationID]&amp;Tabelle14[ActionType],Tabelle14[ActionType],,0),_xlfn.XLOOKUP(Tabelle14[[#This Row],[NegotiationID]]&amp;"FinalReject",Tabelle14[NegotiationID]&amp;Tabelle14[ActionType],Tabelle14[ActionType],,0))</f>
        <v>FinalAccept</v>
      </c>
      <c r="L384" t="s">
        <v>6797</v>
      </c>
      <c r="M384" t="s">
        <v>6797</v>
      </c>
      <c r="N384">
        <v>21</v>
      </c>
      <c r="O384">
        <v>2245</v>
      </c>
      <c r="P384">
        <v>12</v>
      </c>
    </row>
    <row r="385" ht="15" customHeight="1">
      <c r="A385" t="e">
        <f t="shared" ca="1" si="593"/>
        <v>#VALUE!</v>
      </c>
      <c r="B385" t="e">
        <f t="array" ref="B385" ca="1">_xlfn.XLOOKUP(Tabelle14[[#This Row],[ExperimentID]]&amp;Tabelle14[[#This Row],[NegotiationID]]&amp;Tabelle14[[#This Row],[MessageID]],ALL_IN_ONE[ExperimentID]&amp;ALL_IN_ONE[NegotiationID]&amp;ALL_IN_ONE[MessageID],ALL_IN_ONE[Gesamt_ID],,0)</f>
        <v>#VALUE!</v>
      </c>
      <c r="C385">
        <v>39919</v>
      </c>
      <c r="D385" t="s">
        <v>5518</v>
      </c>
      <c r="E385">
        <v>42686</v>
      </c>
      <c r="F385">
        <v>39902</v>
      </c>
      <c r="G385">
        <v>39907</v>
      </c>
      <c r="H385" t="s">
        <v>158</v>
      </c>
      <c r="I385" t="str">
        <f t="array" ref="I385">IFERROR(_xlfn.XLOOKUP(Tabelle14[[#This Row],[NegotiationID]]&amp;"FinalAccept",Tabelle14[NegotiationID]&amp;Tabelle14[ActionType],Tabelle14[ActionType],,0),_xlfn.XLOOKUP(Tabelle14[[#This Row],[NegotiationID]]&amp;"FinalReject",Tabelle14[NegotiationID]&amp;Tabelle14[ActionType],Tabelle14[ActionType],,0))</f>
        <v>FinalAccept</v>
      </c>
      <c r="J385">
        <v>1</v>
      </c>
      <c r="K385">
        <v>0</v>
      </c>
      <c r="L385">
        <v>1</v>
      </c>
      <c r="M385">
        <v>1</v>
      </c>
      <c r="N385">
        <v>191</v>
      </c>
      <c r="O385">
        <v>2245</v>
      </c>
      <c r="P385">
        <v>12</v>
      </c>
      <c r="Q385" s="3" t="s">
        <v>5835</v>
      </c>
    </row>
    <row r="386" ht="15" customHeight="1">
      <c r="A386" t="e">
        <f t="shared" ref="A386:A449" ca="1" si="594">MID(CELL("Dateiname",$A$1),FIND("]",CELL("Dateiname",$A$1))+1,31)</f>
        <v>#VALUE!</v>
      </c>
      <c r="B386" t="e">
        <f t="array" ref="B386" ca="1">_xlfn.XLOOKUP(Tabelle14[[#This Row],[ExperimentID]]&amp;Tabelle14[[#This Row],[NegotiationID]]&amp;Tabelle14[[#This Row],[MessageID]],ALL_IN_ONE[ExperimentID]&amp;ALL_IN_ONE[NegotiationID]&amp;ALL_IN_ONE[MessageID],ALL_IN_ONE[Gesamt_ID],,0)</f>
        <v>#VALUE!</v>
      </c>
      <c r="C386">
        <v>39919</v>
      </c>
      <c r="D386" t="s">
        <v>5518</v>
      </c>
      <c r="E386">
        <v>42752</v>
      </c>
      <c r="F386">
        <v>39907</v>
      </c>
      <c r="G386">
        <v>39902</v>
      </c>
      <c r="H386" t="s">
        <v>31</v>
      </c>
      <c r="I386" t="str">
        <f t="array" ref="I386">IFERROR(_xlfn.XLOOKUP(Tabelle14[[#This Row],[NegotiationID]]&amp;"FinalAccept",Tabelle14[NegotiationID]&amp;Tabelle14[ActionType],Tabelle14[ActionType],,0),_xlfn.XLOOKUP(Tabelle14[[#This Row],[NegotiationID]]&amp;"FinalReject",Tabelle14[NegotiationID]&amp;Tabelle14[ActionType],Tabelle14[ActionType],,0))</f>
        <v>FinalAccept</v>
      </c>
      <c r="J386">
        <v>0.9375</v>
      </c>
      <c r="K386">
        <v>0.02</v>
      </c>
      <c r="L386">
        <v>0.95750000000000002</v>
      </c>
      <c r="M386">
        <v>0.91749999999999998</v>
      </c>
      <c r="N386">
        <v>144</v>
      </c>
      <c r="O386">
        <v>2245</v>
      </c>
      <c r="P386">
        <v>12</v>
      </c>
      <c r="Q386" s="3" t="s">
        <v>5836</v>
      </c>
    </row>
    <row r="387" ht="15" customHeight="1">
      <c r="A387" t="e">
        <f t="shared" ca="1" si="594"/>
        <v>#VALUE!</v>
      </c>
      <c r="B387" t="e">
        <f t="array" ref="B387" ca="1">_xlfn.XLOOKUP(Tabelle14[[#This Row],[ExperimentID]]&amp;Tabelle14[[#This Row],[NegotiationID]]&amp;Tabelle14[[#This Row],[MessageID]],ALL_IN_ONE[ExperimentID]&amp;ALL_IN_ONE[NegotiationID]&amp;ALL_IN_ONE[MessageID],ALL_IN_ONE[Gesamt_ID],,0)</f>
        <v>#VALUE!</v>
      </c>
      <c r="C387">
        <v>39919</v>
      </c>
      <c r="D387" t="s">
        <v>5518</v>
      </c>
      <c r="E387">
        <v>43557</v>
      </c>
      <c r="F387">
        <v>39902</v>
      </c>
      <c r="G387">
        <v>39907</v>
      </c>
      <c r="H387" t="s">
        <v>31</v>
      </c>
      <c r="I387" t="str">
        <f t="array" ref="I387">IFERROR(_xlfn.XLOOKUP(Tabelle14[[#This Row],[NegotiationID]]&amp;"FinalAccept",Tabelle14[NegotiationID]&amp;Tabelle14[ActionType],Tabelle14[ActionType],,0),_xlfn.XLOOKUP(Tabelle14[[#This Row],[NegotiationID]]&amp;"FinalReject",Tabelle14[NegotiationID]&amp;Tabelle14[ActionType],Tabelle14[ActionType],,0))</f>
        <v>FinalAccept</v>
      </c>
      <c r="J387">
        <v>0.8417</v>
      </c>
      <c r="K387">
        <v>0.125</v>
      </c>
      <c r="L387">
        <v>0.9667</v>
      </c>
      <c r="M387">
        <v>0.7167</v>
      </c>
      <c r="N387">
        <v>360</v>
      </c>
      <c r="O387">
        <v>2245</v>
      </c>
      <c r="P387">
        <v>12</v>
      </c>
      <c r="Q387" s="3" t="s">
        <v>5837</v>
      </c>
    </row>
    <row r="388" ht="15" customHeight="1">
      <c r="A388" t="e">
        <f t="shared" ca="1" si="594"/>
        <v>#VALUE!</v>
      </c>
      <c r="B388" t="e">
        <f t="array" ref="B388" ca="1">_xlfn.XLOOKUP(Tabelle14[[#This Row],[ExperimentID]]&amp;Tabelle14[[#This Row],[NegotiationID]]&amp;Tabelle14[[#This Row],[MessageID]],ALL_IN_ONE[ExperimentID]&amp;ALL_IN_ONE[NegotiationID]&amp;ALL_IN_ONE[MessageID],ALL_IN_ONE[Gesamt_ID],,0)</f>
        <v>#VALUE!</v>
      </c>
      <c r="C388">
        <v>39919</v>
      </c>
      <c r="D388" t="s">
        <v>5518</v>
      </c>
      <c r="E388">
        <v>43690</v>
      </c>
      <c r="F388">
        <v>39907</v>
      </c>
      <c r="G388">
        <v>39902</v>
      </c>
      <c r="H388" t="s">
        <v>31</v>
      </c>
      <c r="I388" t="str">
        <f t="array" ref="I388">IFERROR(_xlfn.XLOOKUP(Tabelle14[[#This Row],[NegotiationID]]&amp;"FinalAccept",Tabelle14[NegotiationID]&amp;Tabelle14[ActionType],Tabelle14[ActionType],,0),_xlfn.XLOOKUP(Tabelle14[[#This Row],[NegotiationID]]&amp;"FinalReject",Tabelle14[NegotiationID]&amp;Tabelle14[ActionType],Tabelle14[ActionType],,0))</f>
        <v>FinalAccept</v>
      </c>
      <c r="J388">
        <v>0.73599999999999999</v>
      </c>
      <c r="K388">
        <v>0.27079999999999999</v>
      </c>
      <c r="L388">
        <v>1.0067999999999999</v>
      </c>
      <c r="M388">
        <v>0.4652</v>
      </c>
      <c r="N388">
        <v>332</v>
      </c>
      <c r="O388">
        <v>2245</v>
      </c>
      <c r="P388">
        <v>12</v>
      </c>
      <c r="Q388" s="3" t="s">
        <v>5838</v>
      </c>
    </row>
    <row r="389" ht="15" customHeight="1">
      <c r="A389" t="e">
        <f t="shared" ca="1" si="594"/>
        <v>#VALUE!</v>
      </c>
      <c r="B389" t="e">
        <f t="array" ref="B389" ca="1">_xlfn.XLOOKUP(Tabelle14[[#This Row],[ExperimentID]]&amp;Tabelle14[[#This Row],[NegotiationID]]&amp;Tabelle14[[#This Row],[MessageID]],ALL_IN_ONE[ExperimentID]&amp;ALL_IN_ONE[NegotiationID]&amp;ALL_IN_ONE[MessageID],ALL_IN_ONE[Gesamt_ID],,0)</f>
        <v>#VALUE!</v>
      </c>
      <c r="C389">
        <v>39919</v>
      </c>
      <c r="D389" t="s">
        <v>5518</v>
      </c>
      <c r="E389">
        <v>43992</v>
      </c>
      <c r="F389">
        <v>39902</v>
      </c>
      <c r="G389">
        <v>39907</v>
      </c>
      <c r="H389" t="s">
        <v>31</v>
      </c>
      <c r="I389" t="str">
        <f t="array" ref="I389">IFERROR(_xlfn.XLOOKUP(Tabelle14[[#This Row],[NegotiationID]]&amp;"FinalAccept",Tabelle14[NegotiationID]&amp;Tabelle14[ActionType],Tabelle14[ActionType],,0),_xlfn.XLOOKUP(Tabelle14[[#This Row],[NegotiationID]]&amp;"FinalReject",Tabelle14[NegotiationID]&amp;Tabelle14[ActionType],Tabelle14[ActionType],,0))</f>
        <v>FinalAccept</v>
      </c>
      <c r="J389">
        <v>0.7167</v>
      </c>
      <c r="K389">
        <v>0.40849999999999997</v>
      </c>
      <c r="L389">
        <v>1.1252</v>
      </c>
      <c r="M389">
        <v>0.30819999999999997</v>
      </c>
      <c r="N389">
        <v>294</v>
      </c>
      <c r="O389">
        <v>2245</v>
      </c>
      <c r="P389">
        <v>12</v>
      </c>
      <c r="Q389" s="3" t="s">
        <v>5839</v>
      </c>
    </row>
    <row r="390" ht="15" customHeight="1">
      <c r="A390" t="e">
        <f t="shared" ca="1" si="594"/>
        <v>#VALUE!</v>
      </c>
      <c r="B390" t="e">
        <f t="array" ref="B390" ca="1">_xlfn.XLOOKUP(Tabelle14[[#This Row],[ExperimentID]]&amp;Tabelle14[[#This Row],[NegotiationID]]&amp;Tabelle14[[#This Row],[MessageID]],ALL_IN_ONE[ExperimentID]&amp;ALL_IN_ONE[NegotiationID]&amp;ALL_IN_ONE[MessageID],ALL_IN_ONE[Gesamt_ID],,0)</f>
        <v>#VALUE!</v>
      </c>
      <c r="C390">
        <v>39919</v>
      </c>
      <c r="D390" t="s">
        <v>5518</v>
      </c>
      <c r="E390">
        <v>44188</v>
      </c>
      <c r="F390">
        <v>39907</v>
      </c>
      <c r="G390">
        <v>39902</v>
      </c>
      <c r="H390" t="s">
        <v>31</v>
      </c>
      <c r="I390" t="str">
        <f t="array" ref="I390">IFERROR(_xlfn.XLOOKUP(Tabelle14[[#This Row],[NegotiationID]]&amp;"FinalAccept",Tabelle14[NegotiationID]&amp;Tabelle14[ActionType],Tabelle14[ActionType],,0),_xlfn.XLOOKUP(Tabelle14[[#This Row],[NegotiationID]]&amp;"FinalReject",Tabelle14[NegotiationID]&amp;Tabelle14[ActionType],Tabelle14[ActionType],,0))</f>
        <v>FinalAccept</v>
      </c>
      <c r="J390">
        <v>0.67349999999999999</v>
      </c>
      <c r="K390">
        <v>0.36670000000000003</v>
      </c>
      <c r="L390">
        <v>1.0402</v>
      </c>
      <c r="M390">
        <v>0.30680000000000002</v>
      </c>
      <c r="N390">
        <v>230</v>
      </c>
      <c r="O390">
        <v>2245</v>
      </c>
      <c r="P390">
        <v>12</v>
      </c>
      <c r="Q390" s="3" t="s">
        <v>5840</v>
      </c>
    </row>
    <row r="391" ht="15" customHeight="1">
      <c r="A391" t="e">
        <f t="shared" ca="1" si="594"/>
        <v>#VALUE!</v>
      </c>
      <c r="B391" t="e">
        <f t="array" ref="B391" ca="1">_xlfn.XLOOKUP(Tabelle14[[#This Row],[ExperimentID]]&amp;Tabelle14[[#This Row],[NegotiationID]]&amp;Tabelle14[[#This Row],[MessageID]],ALL_IN_ONE[ExperimentID]&amp;ALL_IN_ONE[NegotiationID]&amp;ALL_IN_ONE[MessageID],ALL_IN_ONE[Gesamt_ID],,0)</f>
        <v>#VALUE!</v>
      </c>
      <c r="C391">
        <v>39919</v>
      </c>
      <c r="D391" t="s">
        <v>5518</v>
      </c>
      <c r="E391">
        <v>44575</v>
      </c>
      <c r="F391">
        <v>39902</v>
      </c>
      <c r="G391">
        <v>39907</v>
      </c>
      <c r="H391" t="s">
        <v>31</v>
      </c>
      <c r="I391" t="str">
        <f t="array" ref="I391">IFERROR(_xlfn.XLOOKUP(Tabelle14[[#This Row],[NegotiationID]]&amp;"FinalAccept",Tabelle14[NegotiationID]&amp;Tabelle14[ActionType],Tabelle14[ActionType],,0),_xlfn.XLOOKUP(Tabelle14[[#This Row],[NegotiationID]]&amp;"FinalReject",Tabelle14[NegotiationID]&amp;Tabelle14[ActionType],Tabelle14[ActionType],,0))</f>
        <v>FinalAccept</v>
      </c>
      <c r="J391">
        <v>0.63170000000000004</v>
      </c>
      <c r="K391">
        <v>0.43099999999999999</v>
      </c>
      <c r="L391">
        <v>1.0627</v>
      </c>
      <c r="M391">
        <v>0.20069999999999999</v>
      </c>
      <c r="N391">
        <v>187</v>
      </c>
      <c r="O391">
        <v>2245</v>
      </c>
      <c r="P391">
        <v>12</v>
      </c>
      <c r="Q391" s="3" t="s">
        <v>5841</v>
      </c>
    </row>
    <row r="392" ht="15" customHeight="1">
      <c r="A392" t="e">
        <f t="shared" ca="1" si="594"/>
        <v>#VALUE!</v>
      </c>
      <c r="B392" t="e">
        <f t="array" ref="B392" ca="1">_xlfn.XLOOKUP(Tabelle14[[#This Row],[ExperimentID]]&amp;Tabelle14[[#This Row],[NegotiationID]]&amp;Tabelle14[[#This Row],[MessageID]],ALL_IN_ONE[ExperimentID]&amp;ALL_IN_ONE[NegotiationID]&amp;ALL_IN_ONE[MessageID],ALL_IN_ONE[Gesamt_ID],,0)</f>
        <v>#VALUE!</v>
      </c>
      <c r="C392">
        <v>39919</v>
      </c>
      <c r="D392" t="s">
        <v>5518</v>
      </c>
      <c r="E392">
        <v>44634</v>
      </c>
      <c r="F392">
        <v>39907</v>
      </c>
      <c r="G392">
        <v>39902</v>
      </c>
      <c r="H392" t="s">
        <v>31</v>
      </c>
      <c r="I392" t="str">
        <f t="array" ref="I392">IFERROR(_xlfn.XLOOKUP(Tabelle14[[#This Row],[NegotiationID]]&amp;"FinalAccept",Tabelle14[NegotiationID]&amp;Tabelle14[ActionType],Tabelle14[ActionType],,0),_xlfn.XLOOKUP(Tabelle14[[#This Row],[NegotiationID]]&amp;"FinalReject",Tabelle14[NegotiationID]&amp;Tabelle14[ActionType],Tabelle14[ActionType],,0))</f>
        <v>FinalAccept</v>
      </c>
      <c r="J392">
        <v>0.61599999999999999</v>
      </c>
      <c r="K392">
        <v>0.43580000000000002</v>
      </c>
      <c r="L392">
        <v>1.0518000000000001</v>
      </c>
      <c r="M392">
        <v>0.1802</v>
      </c>
      <c r="N392">
        <v>136</v>
      </c>
      <c r="O392">
        <v>2245</v>
      </c>
      <c r="P392">
        <v>12</v>
      </c>
      <c r="Q392" s="3" t="s">
        <v>5842</v>
      </c>
    </row>
    <row r="393" ht="15" customHeight="1">
      <c r="A393" t="e">
        <f t="shared" ca="1" si="594"/>
        <v>#VALUE!</v>
      </c>
      <c r="B393" t="e">
        <f t="array" ref="B393" ca="1">_xlfn.XLOOKUP(Tabelle14[[#This Row],[ExperimentID]]&amp;Tabelle14[[#This Row],[NegotiationID]]&amp;Tabelle14[[#This Row],[MessageID]],ALL_IN_ONE[ExperimentID]&amp;ALL_IN_ONE[NegotiationID]&amp;ALL_IN_ONE[MessageID],ALL_IN_ONE[Gesamt_ID],,0)</f>
        <v>#VALUE!</v>
      </c>
      <c r="C393">
        <v>39919</v>
      </c>
      <c r="D393" t="s">
        <v>5518</v>
      </c>
      <c r="E393">
        <v>44750</v>
      </c>
      <c r="F393">
        <v>39902</v>
      </c>
      <c r="G393">
        <v>39907</v>
      </c>
      <c r="H393" t="s">
        <v>31</v>
      </c>
      <c r="I393" t="str">
        <f t="array" ref="I393">IFERROR(_xlfn.XLOOKUP(Tabelle14[[#This Row],[NegotiationID]]&amp;"FinalAccept",Tabelle14[NegotiationID]&amp;Tabelle14[ActionType],Tabelle14[ActionType],,0),_xlfn.XLOOKUP(Tabelle14[[#This Row],[NegotiationID]]&amp;"FinalReject",Tabelle14[NegotiationID]&amp;Tabelle14[ActionType],Tabelle14[ActionType],,0))</f>
        <v>FinalAccept</v>
      </c>
      <c r="J393">
        <v>0.58919999999999995</v>
      </c>
      <c r="K393">
        <v>0.45350000000000001</v>
      </c>
      <c r="L393">
        <v>1.0427</v>
      </c>
      <c r="M393">
        <v>0.13569999999999999</v>
      </c>
      <c r="N393">
        <v>225</v>
      </c>
      <c r="O393">
        <v>2245</v>
      </c>
      <c r="P393">
        <v>12</v>
      </c>
      <c r="Q393" s="3" t="s">
        <v>5843</v>
      </c>
    </row>
    <row r="394" ht="15" customHeight="1">
      <c r="A394" t="e">
        <f t="shared" ca="1" si="594"/>
        <v>#VALUE!</v>
      </c>
      <c r="B394" t="e">
        <f t="array" ref="B394" ca="1">_xlfn.XLOOKUP(Tabelle14[[#This Row],[ExperimentID]]&amp;Tabelle14[[#This Row],[NegotiationID]]&amp;Tabelle14[[#This Row],[MessageID]],ALL_IN_ONE[ExperimentID]&amp;ALL_IN_ONE[NegotiationID]&amp;ALL_IN_ONE[MessageID],ALL_IN_ONE[Gesamt_ID],,0)</f>
        <v>#VALUE!</v>
      </c>
      <c r="C394">
        <v>39919</v>
      </c>
      <c r="D394" t="s">
        <v>5518</v>
      </c>
      <c r="E394">
        <v>45330</v>
      </c>
      <c r="F394">
        <v>39907</v>
      </c>
      <c r="G394">
        <v>39902</v>
      </c>
      <c r="H394" t="s">
        <v>31</v>
      </c>
      <c r="I394" t="str">
        <f t="array" ref="I394">IFERROR(_xlfn.XLOOKUP(Tabelle14[[#This Row],[NegotiationID]]&amp;"FinalAccept",Tabelle14[NegotiationID]&amp;Tabelle14[ActionType],Tabelle14[ActionType],,0),_xlfn.XLOOKUP(Tabelle14[[#This Row],[NegotiationID]]&amp;"FinalReject",Tabelle14[NegotiationID]&amp;Tabelle14[ActionType],Tabelle14[ActionType],,0))</f>
        <v>FinalAccept</v>
      </c>
      <c r="J394">
        <v>0.57599999999999996</v>
      </c>
      <c r="K394">
        <v>0.48920000000000002</v>
      </c>
      <c r="L394">
        <v>1.0651999999999999</v>
      </c>
      <c r="M394">
        <v>0.086800000000000002</v>
      </c>
      <c r="N394">
        <v>88</v>
      </c>
      <c r="O394">
        <v>2245</v>
      </c>
      <c r="P394">
        <v>12</v>
      </c>
      <c r="Q394" s="3" t="s">
        <v>5844</v>
      </c>
    </row>
    <row r="395" ht="15" customHeight="1">
      <c r="A395" t="e">
        <f t="shared" ca="1" si="594"/>
        <v>#VALUE!</v>
      </c>
      <c r="B395" t="e">
        <f t="array" ref="B395" ca="1">_xlfn.XLOOKUP(Tabelle14[[#This Row],[ExperimentID]]&amp;Tabelle14[[#This Row],[NegotiationID]]&amp;Tabelle14[[#This Row],[MessageID]],ALL_IN_ONE[ExperimentID]&amp;ALL_IN_ONE[NegotiationID]&amp;ALL_IN_ONE[MessageID],ALL_IN_ONE[Gesamt_ID],,0)</f>
        <v>#VALUE!</v>
      </c>
      <c r="C395">
        <v>39919</v>
      </c>
      <c r="D395" t="s">
        <v>5518</v>
      </c>
      <c r="E395">
        <v>45343</v>
      </c>
      <c r="F395">
        <v>39902</v>
      </c>
      <c r="G395">
        <v>39907</v>
      </c>
      <c r="H395" t="s">
        <v>20</v>
      </c>
      <c r="I395" t="str">
        <f t="array" ref="I395">IFERROR(_xlfn.XLOOKUP(Tabelle14[[#This Row],[NegotiationID]]&amp;"FinalAccept",Tabelle14[NegotiationID]&amp;Tabelle14[ActionType],Tabelle14[ActionType],,0),_xlfn.XLOOKUP(Tabelle14[[#This Row],[NegotiationID]]&amp;"FinalReject",Tabelle14[NegotiationID]&amp;Tabelle14[ActionType],Tabelle14[ActionType],,0))</f>
        <v>FinalAccept</v>
      </c>
      <c r="J395">
        <v>0.48920000000000002</v>
      </c>
      <c r="K395">
        <v>0.57599999999999996</v>
      </c>
      <c r="L395">
        <v>1.0651999999999999</v>
      </c>
      <c r="M395">
        <v>0.086800000000000002</v>
      </c>
      <c r="N395">
        <v>37</v>
      </c>
      <c r="O395">
        <v>2245</v>
      </c>
      <c r="P395">
        <v>12</v>
      </c>
      <c r="Q395" s="3" t="s">
        <v>5845</v>
      </c>
    </row>
    <row r="396" ht="14.5" hidden="1">
      <c r="A396" t="e">
        <f t="shared" ca="1" si="594"/>
        <v>#VALUE!</v>
      </c>
      <c r="B396" t="e">
        <f t="array" ref="B396" ca="1">_xlfn.XLOOKUP(Tabelle14[[#This Row],[ExperimentID]]&amp;Tabelle14[[#This Row],[NegotiationID]]&amp;Tabelle14[[#This Row],[MessageID]],ALL_IN_ONE[ExperimentID]&amp;ALL_IN_ONE[NegotiationID]&amp;ALL_IN_ONE[MessageID],ALL_IN_ONE[Gesamt_ID],,0)</f>
        <v>#VALUE!</v>
      </c>
      <c r="C396">
        <v>39951</v>
      </c>
      <c r="D396" t="s">
        <v>5518</v>
      </c>
      <c r="E396">
        <v>39952</v>
      </c>
      <c r="H396" t="s">
        <v>6019</v>
      </c>
      <c r="I396" t="str">
        <f t="array" ref="I396">IFERROR(_xlfn.XLOOKUP(Tabelle14[[#This Row],[NegotiationID]]&amp;"FinalAccept",Tabelle14[NegotiationID]&amp;Tabelle14[ActionType],Tabelle14[ActionType],,0),_xlfn.XLOOKUP(Tabelle14[[#This Row],[NegotiationID]]&amp;"FinalReject",Tabelle14[NegotiationID]&amp;Tabelle14[ActionType],Tabelle14[ActionType],,0))</f>
        <v>FinalAccept</v>
      </c>
      <c r="L396" t="s">
        <v>6797</v>
      </c>
      <c r="M396" t="s">
        <v>6797</v>
      </c>
      <c r="N396">
        <v>21</v>
      </c>
      <c r="O396">
        <v>3065</v>
      </c>
      <c r="P396">
        <v>11</v>
      </c>
    </row>
    <row r="397" ht="15" customHeight="1">
      <c r="A397" t="e">
        <f t="shared" ca="1" si="594"/>
        <v>#VALUE!</v>
      </c>
      <c r="B397" t="e">
        <f t="array" ref="B397" ca="1">_xlfn.XLOOKUP(Tabelle14[[#This Row],[ExperimentID]]&amp;Tabelle14[[#This Row],[NegotiationID]]&amp;Tabelle14[[#This Row],[MessageID]],ALL_IN_ONE[ExperimentID]&amp;ALL_IN_ONE[NegotiationID]&amp;ALL_IN_ONE[MessageID],ALL_IN_ONE[Gesamt_ID],,0)</f>
        <v>#VALUE!</v>
      </c>
      <c r="C397">
        <v>39951</v>
      </c>
      <c r="D397" t="s">
        <v>5518</v>
      </c>
      <c r="E397">
        <v>42104</v>
      </c>
      <c r="F397">
        <v>39934</v>
      </c>
      <c r="G397">
        <v>39939</v>
      </c>
      <c r="H397" t="s">
        <v>19</v>
      </c>
      <c r="I397" t="str">
        <f t="array" ref="I397">IFERROR(_xlfn.XLOOKUP(Tabelle14[[#This Row],[NegotiationID]]&amp;"FinalAccept",Tabelle14[NegotiationID]&amp;Tabelle14[ActionType],Tabelle14[ActionType],,0),_xlfn.XLOOKUP(Tabelle14[[#This Row],[NegotiationID]]&amp;"FinalReject",Tabelle14[NegotiationID]&amp;Tabelle14[ActionType],Tabelle14[ActionType],,0))</f>
        <v>FinalAccept</v>
      </c>
      <c r="J397">
        <v>0.88419999999999999</v>
      </c>
      <c r="K397">
        <v>0.10249999999999999</v>
      </c>
      <c r="L397">
        <v>0.98670000000000002</v>
      </c>
      <c r="M397">
        <v>0.78169999999999995</v>
      </c>
      <c r="N397">
        <v>442</v>
      </c>
      <c r="O397">
        <v>3065</v>
      </c>
      <c r="P397">
        <v>11</v>
      </c>
      <c r="Q397" s="3" t="s">
        <v>5846</v>
      </c>
    </row>
    <row r="398" ht="15" customHeight="1">
      <c r="A398" t="e">
        <f t="shared" ca="1" si="594"/>
        <v>#VALUE!</v>
      </c>
      <c r="B398" t="e">
        <f t="array" ref="B398" ca="1">_xlfn.XLOOKUP(Tabelle14[[#This Row],[ExperimentID]]&amp;Tabelle14[[#This Row],[NegotiationID]]&amp;Tabelle14[[#This Row],[MessageID]],ALL_IN_ONE[ExperimentID]&amp;ALL_IN_ONE[NegotiationID]&amp;ALL_IN_ONE[MessageID],ALL_IN_ONE[Gesamt_ID],,0)</f>
        <v>#VALUE!</v>
      </c>
      <c r="C398">
        <v>39951</v>
      </c>
      <c r="D398" t="s">
        <v>5518</v>
      </c>
      <c r="E398">
        <v>42242</v>
      </c>
      <c r="F398">
        <v>39939</v>
      </c>
      <c r="G398">
        <v>39934</v>
      </c>
      <c r="H398" t="s">
        <v>31</v>
      </c>
      <c r="I398" t="str">
        <f t="array" ref="I398">IFERROR(_xlfn.XLOOKUP(Tabelle14[[#This Row],[NegotiationID]]&amp;"FinalAccept",Tabelle14[NegotiationID]&amp;Tabelle14[ActionType],Tabelle14[ActionType],,0),_xlfn.XLOOKUP(Tabelle14[[#This Row],[NegotiationID]]&amp;"FinalReject",Tabelle14[NegotiationID]&amp;Tabelle14[ActionType],Tabelle14[ActionType],,0))</f>
        <v>FinalAccept</v>
      </c>
      <c r="J398">
        <v>0.67600000000000005</v>
      </c>
      <c r="K398">
        <v>0.35580000000000001</v>
      </c>
      <c r="L398">
        <v>1.0318000000000001</v>
      </c>
      <c r="M398">
        <v>0.32019999999999998</v>
      </c>
      <c r="N398">
        <v>318</v>
      </c>
      <c r="O398">
        <v>3065</v>
      </c>
      <c r="P398">
        <v>11</v>
      </c>
      <c r="Q398" s="3" t="s">
        <v>5847</v>
      </c>
    </row>
    <row r="399" ht="15" customHeight="1">
      <c r="A399" t="e">
        <f t="shared" ca="1" si="594"/>
        <v>#VALUE!</v>
      </c>
      <c r="B399" t="e">
        <f t="array" ref="B399" ca="1">_xlfn.XLOOKUP(Tabelle14[[#This Row],[ExperimentID]]&amp;Tabelle14[[#This Row],[NegotiationID]]&amp;Tabelle14[[#This Row],[MessageID]],ALL_IN_ONE[ExperimentID]&amp;ALL_IN_ONE[NegotiationID]&amp;ALL_IN_ONE[MessageID],ALL_IN_ONE[Gesamt_ID],,0)</f>
        <v>#VALUE!</v>
      </c>
      <c r="C399">
        <v>39951</v>
      </c>
      <c r="D399" t="s">
        <v>5518</v>
      </c>
      <c r="E399">
        <v>42755</v>
      </c>
      <c r="F399">
        <v>39934</v>
      </c>
      <c r="G399">
        <v>39939</v>
      </c>
      <c r="H399" t="s">
        <v>31</v>
      </c>
      <c r="I399" t="str">
        <f t="array" ref="I399">IFERROR(_xlfn.XLOOKUP(Tabelle14[[#This Row],[NegotiationID]]&amp;"FinalAccept",Tabelle14[NegotiationID]&amp;Tabelle14[ActionType],Tabelle14[ActionType],,0),_xlfn.XLOOKUP(Tabelle14[[#This Row],[NegotiationID]]&amp;"FinalReject",Tabelle14[NegotiationID]&amp;Tabelle14[ActionType],Tabelle14[ActionType],,0))</f>
        <v>FinalAccept</v>
      </c>
      <c r="J399">
        <v>0.81499999999999995</v>
      </c>
      <c r="K399">
        <v>0.14499999999999999</v>
      </c>
      <c r="L399">
        <v>0.95999999999999996</v>
      </c>
      <c r="M399">
        <v>0.67000000000000004</v>
      </c>
      <c r="N399">
        <v>349</v>
      </c>
      <c r="O399">
        <v>3065</v>
      </c>
      <c r="P399">
        <v>11</v>
      </c>
      <c r="Q399" s="3" t="s">
        <v>5848</v>
      </c>
    </row>
    <row r="400" ht="15" customHeight="1">
      <c r="A400" t="e">
        <f t="shared" ca="1" si="594"/>
        <v>#VALUE!</v>
      </c>
      <c r="B400" t="e">
        <f t="array" ref="B400" ca="1">_xlfn.XLOOKUP(Tabelle14[[#This Row],[ExperimentID]]&amp;Tabelle14[[#This Row],[NegotiationID]]&amp;Tabelle14[[#This Row],[MessageID]],ALL_IN_ONE[ExperimentID]&amp;ALL_IN_ONE[NegotiationID]&amp;ALL_IN_ONE[MessageID],ALL_IN_ONE[Gesamt_ID],,0)</f>
        <v>#VALUE!</v>
      </c>
      <c r="C400">
        <v>39951</v>
      </c>
      <c r="D400" t="s">
        <v>5518</v>
      </c>
      <c r="E400">
        <v>43278</v>
      </c>
      <c r="F400">
        <v>39939</v>
      </c>
      <c r="G400">
        <v>39934</v>
      </c>
      <c r="H400" t="s">
        <v>31</v>
      </c>
      <c r="I400" t="str">
        <f t="array" ref="I400">IFERROR(_xlfn.XLOOKUP(Tabelle14[[#This Row],[NegotiationID]]&amp;"FinalAccept",Tabelle14[NegotiationID]&amp;Tabelle14[ActionType],Tabelle14[ActionType],,0),_xlfn.XLOOKUP(Tabelle14[[#This Row],[NegotiationID]]&amp;"FinalReject",Tabelle14[NegotiationID]&amp;Tabelle14[ActionType],Tabelle14[ActionType],,0))</f>
        <v>FinalAccept</v>
      </c>
      <c r="J400">
        <v>0.61350000000000005</v>
      </c>
      <c r="K400">
        <v>0.45169999999999999</v>
      </c>
      <c r="L400">
        <v>1.0651999999999999</v>
      </c>
      <c r="M400">
        <v>0.1618</v>
      </c>
      <c r="N400">
        <v>311</v>
      </c>
      <c r="O400">
        <v>3065</v>
      </c>
      <c r="P400">
        <v>11</v>
      </c>
      <c r="Q400" s="3" t="s">
        <v>5849</v>
      </c>
    </row>
    <row r="401" ht="15" customHeight="1">
      <c r="A401" t="e">
        <f t="shared" ca="1" si="594"/>
        <v>#VALUE!</v>
      </c>
      <c r="B401" t="e">
        <f t="array" ref="B401" ca="1">_xlfn.XLOOKUP(Tabelle14[[#This Row],[ExperimentID]]&amp;Tabelle14[[#This Row],[NegotiationID]]&amp;Tabelle14[[#This Row],[MessageID]],ALL_IN_ONE[ExperimentID]&amp;ALL_IN_ONE[NegotiationID]&amp;ALL_IN_ONE[MessageID],ALL_IN_ONE[Gesamt_ID],,0)</f>
        <v>#VALUE!</v>
      </c>
      <c r="C401">
        <v>39951</v>
      </c>
      <c r="D401" t="s">
        <v>5518</v>
      </c>
      <c r="E401">
        <v>44076</v>
      </c>
      <c r="F401">
        <v>39934</v>
      </c>
      <c r="G401">
        <v>39939</v>
      </c>
      <c r="H401" t="s">
        <v>31</v>
      </c>
      <c r="I401" t="str">
        <f t="array" ref="I401">IFERROR(_xlfn.XLOOKUP(Tabelle14[[#This Row],[NegotiationID]]&amp;"FinalAccept",Tabelle14[NegotiationID]&amp;Tabelle14[ActionType],Tabelle14[ActionType],,0),_xlfn.XLOOKUP(Tabelle14[[#This Row],[NegotiationID]]&amp;"FinalReject",Tabelle14[NegotiationID]&amp;Tabelle14[ActionType],Tabelle14[ActionType],,0))</f>
        <v>FinalAccept</v>
      </c>
      <c r="J401">
        <v>0.69169999999999998</v>
      </c>
      <c r="K401">
        <v>0.30499999999999999</v>
      </c>
      <c r="L401">
        <v>0.99670000000000003</v>
      </c>
      <c r="M401">
        <v>0.38669999999999999</v>
      </c>
      <c r="N401">
        <v>303</v>
      </c>
      <c r="O401">
        <v>3065</v>
      </c>
      <c r="P401">
        <v>11</v>
      </c>
      <c r="Q401" s="3" t="s">
        <v>5850</v>
      </c>
    </row>
    <row r="402" ht="15" customHeight="1">
      <c r="A402" t="e">
        <f t="shared" ca="1" si="594"/>
        <v>#VALUE!</v>
      </c>
      <c r="B402" t="e">
        <f t="array" ref="B402" ca="1">_xlfn.XLOOKUP(Tabelle14[[#This Row],[ExperimentID]]&amp;Tabelle14[[#This Row],[NegotiationID]]&amp;Tabelle14[[#This Row],[MessageID]],ALL_IN_ONE[ExperimentID]&amp;ALL_IN_ONE[NegotiationID]&amp;ALL_IN_ONE[MessageID],ALL_IN_ONE[Gesamt_ID],,0)</f>
        <v>#VALUE!</v>
      </c>
      <c r="C402">
        <v>39951</v>
      </c>
      <c r="D402" t="s">
        <v>5518</v>
      </c>
      <c r="E402">
        <v>44537</v>
      </c>
      <c r="F402">
        <v>39939</v>
      </c>
      <c r="G402">
        <v>39934</v>
      </c>
      <c r="H402" t="s">
        <v>31</v>
      </c>
      <c r="I402" t="str">
        <f t="array" ref="I402">IFERROR(_xlfn.XLOOKUP(Tabelle14[[#This Row],[NegotiationID]]&amp;"FinalAccept",Tabelle14[NegotiationID]&amp;Tabelle14[ActionType],Tabelle14[ActionType],,0),_xlfn.XLOOKUP(Tabelle14[[#This Row],[NegotiationID]]&amp;"FinalReject",Tabelle14[NegotiationID]&amp;Tabelle14[ActionType],Tabelle14[ActionType],,0))</f>
        <v>FinalAccept</v>
      </c>
      <c r="J402">
        <v>0.59350000000000003</v>
      </c>
      <c r="K402">
        <v>0.4783</v>
      </c>
      <c r="L402">
        <v>1.0718000000000001</v>
      </c>
      <c r="M402">
        <v>0.1152</v>
      </c>
      <c r="N402">
        <v>263</v>
      </c>
      <c r="O402">
        <v>3065</v>
      </c>
      <c r="P402">
        <v>11</v>
      </c>
      <c r="Q402" s="3" t="s">
        <v>5851</v>
      </c>
    </row>
    <row r="403" ht="15" customHeight="1">
      <c r="A403" t="e">
        <f t="shared" ca="1" si="594"/>
        <v>#VALUE!</v>
      </c>
      <c r="B403" t="e">
        <f t="array" ref="B403" ca="1">_xlfn.XLOOKUP(Tabelle14[[#This Row],[ExperimentID]]&amp;Tabelle14[[#This Row],[NegotiationID]]&amp;Tabelle14[[#This Row],[MessageID]],ALL_IN_ONE[ExperimentID]&amp;ALL_IN_ONE[NegotiationID]&amp;ALL_IN_ONE[MessageID],ALL_IN_ONE[Gesamt_ID],,0)</f>
        <v>#VALUE!</v>
      </c>
      <c r="C403">
        <v>39951</v>
      </c>
      <c r="D403" t="s">
        <v>5518</v>
      </c>
      <c r="E403">
        <v>45220</v>
      </c>
      <c r="F403">
        <v>39934</v>
      </c>
      <c r="G403">
        <v>39939</v>
      </c>
      <c r="H403" t="s">
        <v>31</v>
      </c>
      <c r="I403" t="str">
        <f t="array" ref="I403">IFERROR(_xlfn.XLOOKUP(Tabelle14[[#This Row],[NegotiationID]]&amp;"FinalAccept",Tabelle14[NegotiationID]&amp;Tabelle14[ActionType],Tabelle14[ActionType],,0),_xlfn.XLOOKUP(Tabelle14[[#This Row],[NegotiationID]]&amp;"FinalReject",Tabelle14[NegotiationID]&amp;Tabelle14[ActionType],Tabelle14[ActionType],,0))</f>
        <v>FinalAccept</v>
      </c>
      <c r="J403">
        <v>0.64329999999999998</v>
      </c>
      <c r="K403">
        <v>0.51100000000000001</v>
      </c>
      <c r="L403">
        <v>1.1543000000000001</v>
      </c>
      <c r="M403">
        <v>0.1323</v>
      </c>
      <c r="N403">
        <v>442</v>
      </c>
      <c r="O403">
        <v>3065</v>
      </c>
      <c r="P403">
        <v>11</v>
      </c>
      <c r="Q403" s="3" t="s">
        <v>5852</v>
      </c>
    </row>
    <row r="404" ht="15" customHeight="1">
      <c r="A404" t="e">
        <f t="shared" ca="1" si="594"/>
        <v>#VALUE!</v>
      </c>
      <c r="B404" t="e">
        <f t="array" ref="B404" ca="1">_xlfn.XLOOKUP(Tabelle14[[#This Row],[ExperimentID]]&amp;Tabelle14[[#This Row],[NegotiationID]]&amp;Tabelle14[[#This Row],[MessageID]],ALL_IN_ONE[ExperimentID]&amp;ALL_IN_ONE[NegotiationID]&amp;ALL_IN_ONE[MessageID],ALL_IN_ONE[Gesamt_ID],,0)</f>
        <v>#VALUE!</v>
      </c>
      <c r="C404">
        <v>39951</v>
      </c>
      <c r="D404" t="s">
        <v>5518</v>
      </c>
      <c r="E404">
        <v>45511</v>
      </c>
      <c r="F404">
        <v>39939</v>
      </c>
      <c r="G404">
        <v>39934</v>
      </c>
      <c r="H404" t="s">
        <v>31</v>
      </c>
      <c r="I404" t="str">
        <f t="array" ref="I404">IFERROR(_xlfn.XLOOKUP(Tabelle14[[#This Row],[NegotiationID]]&amp;"FinalAccept",Tabelle14[NegotiationID]&amp;Tabelle14[ActionType],Tabelle14[ActionType],,0),_xlfn.XLOOKUP(Tabelle14[[#This Row],[NegotiationID]]&amp;"FinalReject",Tabelle14[NegotiationID]&amp;Tabelle14[ActionType],Tabelle14[ActionType],,0))</f>
        <v>FinalAccept</v>
      </c>
      <c r="J404">
        <v>0.57350000000000001</v>
      </c>
      <c r="K404">
        <v>0.505</v>
      </c>
      <c r="L404">
        <v>1.0785</v>
      </c>
      <c r="M404">
        <v>0.068500000000000005</v>
      </c>
      <c r="N404">
        <v>101</v>
      </c>
      <c r="O404">
        <v>3065</v>
      </c>
      <c r="P404">
        <v>11</v>
      </c>
      <c r="Q404" t="s">
        <v>5853</v>
      </c>
    </row>
    <row r="405" ht="15" customHeight="1">
      <c r="A405" t="e">
        <f t="shared" ca="1" si="594"/>
        <v>#VALUE!</v>
      </c>
      <c r="B405" t="e">
        <f t="array" ref="B405" ca="1">_xlfn.XLOOKUP(Tabelle14[[#This Row],[ExperimentID]]&amp;Tabelle14[[#This Row],[NegotiationID]]&amp;Tabelle14[[#This Row],[MessageID]],ALL_IN_ONE[ExperimentID]&amp;ALL_IN_ONE[NegotiationID]&amp;ALL_IN_ONE[MessageID],ALL_IN_ONE[Gesamt_ID],,0)</f>
        <v>#VALUE!</v>
      </c>
      <c r="C405">
        <v>39951</v>
      </c>
      <c r="D405" t="s">
        <v>5518</v>
      </c>
      <c r="E405">
        <v>46565</v>
      </c>
      <c r="F405">
        <v>39934</v>
      </c>
      <c r="G405">
        <v>39939</v>
      </c>
      <c r="H405" t="s">
        <v>31</v>
      </c>
      <c r="I405" t="str">
        <f t="array" ref="I405">IFERROR(_xlfn.XLOOKUP(Tabelle14[[#This Row],[NegotiationID]]&amp;"FinalAccept",Tabelle14[NegotiationID]&amp;Tabelle14[ActionType],Tabelle14[ActionType],,0),_xlfn.XLOOKUP(Tabelle14[[#This Row],[NegotiationID]]&amp;"FinalReject",Tabelle14[NegotiationID]&amp;Tabelle14[ActionType],Tabelle14[ActionType],,0))</f>
        <v>FinalAccept</v>
      </c>
      <c r="J405">
        <v>0.56879999999999997</v>
      </c>
      <c r="K405">
        <v>0.53500000000000003</v>
      </c>
      <c r="L405">
        <v>1.1037999999999999</v>
      </c>
      <c r="M405">
        <v>0.033799999999999997</v>
      </c>
      <c r="N405">
        <v>483</v>
      </c>
      <c r="O405">
        <v>3065</v>
      </c>
      <c r="P405">
        <v>11</v>
      </c>
      <c r="Q405" s="3" t="s">
        <v>5854</v>
      </c>
    </row>
    <row r="406" ht="15" customHeight="1">
      <c r="A406" t="e">
        <f t="shared" ca="1" si="594"/>
        <v>#VALUE!</v>
      </c>
      <c r="B406" t="e">
        <f t="array" ref="B406" ca="1">_xlfn.XLOOKUP(Tabelle14[[#This Row],[ExperimentID]]&amp;Tabelle14[[#This Row],[NegotiationID]]&amp;Tabelle14[[#This Row],[MessageID]],ALL_IN_ONE[ExperimentID]&amp;ALL_IN_ONE[NegotiationID]&amp;ALL_IN_ONE[MessageID],ALL_IN_ONE[Gesamt_ID],,0)</f>
        <v>#VALUE!</v>
      </c>
      <c r="C406">
        <v>39951</v>
      </c>
      <c r="D406" t="s">
        <v>5518</v>
      </c>
      <c r="E406">
        <v>47648</v>
      </c>
      <c r="F406">
        <v>39939</v>
      </c>
      <c r="G406">
        <v>39934</v>
      </c>
      <c r="H406" t="s">
        <v>20</v>
      </c>
      <c r="I406" t="str">
        <f t="array" ref="I406">IFERROR(_xlfn.XLOOKUP(Tabelle14[[#This Row],[NegotiationID]]&amp;"FinalAccept",Tabelle14[NegotiationID]&amp;Tabelle14[ActionType],Tabelle14[ActionType],,0),_xlfn.XLOOKUP(Tabelle14[[#This Row],[NegotiationID]]&amp;"FinalReject",Tabelle14[NegotiationID]&amp;Tabelle14[ActionType],Tabelle14[ActionType],,0))</f>
        <v>FinalAccept</v>
      </c>
      <c r="J406">
        <v>0.53500000000000003</v>
      </c>
      <c r="K406">
        <v>0.56879999999999997</v>
      </c>
      <c r="L406">
        <v>1.1037999999999999</v>
      </c>
      <c r="M406">
        <v>0.033799999999999997</v>
      </c>
      <c r="N406">
        <v>32</v>
      </c>
      <c r="O406">
        <v>3065</v>
      </c>
      <c r="P406">
        <v>11</v>
      </c>
      <c r="Q406" s="3" t="s">
        <v>5855</v>
      </c>
    </row>
    <row r="407" ht="14.5" hidden="1">
      <c r="A407" t="e">
        <f t="shared" ca="1" si="594"/>
        <v>#VALUE!</v>
      </c>
      <c r="B407" t="e">
        <f t="array" ref="B407" ca="1">_xlfn.XLOOKUP(Tabelle14[[#This Row],[ExperimentID]]&amp;Tabelle14[[#This Row],[NegotiationID]]&amp;Tabelle14[[#This Row],[MessageID]],ALL_IN_ONE[ExperimentID]&amp;ALL_IN_ONE[NegotiationID]&amp;ALL_IN_ONE[MessageID],ALL_IN_ONE[Gesamt_ID],,0)</f>
        <v>#VALUE!</v>
      </c>
      <c r="C407">
        <v>39983</v>
      </c>
      <c r="D407" t="s">
        <v>5518</v>
      </c>
      <c r="E407">
        <v>39984</v>
      </c>
      <c r="H407" t="s">
        <v>6019</v>
      </c>
      <c r="I407" t="str">
        <f t="array" ref="I407">IFERROR(_xlfn.XLOOKUP(Tabelle14[[#This Row],[NegotiationID]]&amp;"FinalAccept",Tabelle14[NegotiationID]&amp;Tabelle14[ActionType],Tabelle14[ActionType],,0),_xlfn.XLOOKUP(Tabelle14[[#This Row],[NegotiationID]]&amp;"FinalReject",Tabelle14[NegotiationID]&amp;Tabelle14[ActionType],Tabelle14[ActionType],,0))</f>
        <v>FinalAccept</v>
      </c>
      <c r="L407" t="s">
        <v>6797</v>
      </c>
      <c r="M407" t="s">
        <v>6797</v>
      </c>
      <c r="N407">
        <v>21</v>
      </c>
      <c r="O407">
        <v>3468</v>
      </c>
      <c r="P407">
        <v>9</v>
      </c>
    </row>
    <row r="408" ht="15" customHeight="1">
      <c r="A408" t="e">
        <f t="shared" ca="1" si="594"/>
        <v>#VALUE!</v>
      </c>
      <c r="B408" t="e">
        <f t="array" ref="B408" ca="1">_xlfn.XLOOKUP(Tabelle14[[#This Row],[ExperimentID]]&amp;Tabelle14[[#This Row],[NegotiationID]]&amp;Tabelle14[[#This Row],[MessageID]],ALL_IN_ONE[ExperimentID]&amp;ALL_IN_ONE[NegotiationID]&amp;ALL_IN_ONE[MessageID],ALL_IN_ONE[Gesamt_ID],,0)</f>
        <v>#VALUE!</v>
      </c>
      <c r="C408">
        <v>39983</v>
      </c>
      <c r="D408" t="s">
        <v>5518</v>
      </c>
      <c r="E408">
        <v>42546</v>
      </c>
      <c r="F408">
        <v>39966</v>
      </c>
      <c r="G408">
        <v>39971</v>
      </c>
      <c r="H408" t="s">
        <v>19</v>
      </c>
      <c r="I408" t="str">
        <f t="array" ref="I408">IFERROR(_xlfn.XLOOKUP(Tabelle14[[#This Row],[NegotiationID]]&amp;"FinalAccept",Tabelle14[NegotiationID]&amp;Tabelle14[ActionType],Tabelle14[ActionType],,0),_xlfn.XLOOKUP(Tabelle14[[#This Row],[NegotiationID]]&amp;"FinalReject",Tabelle14[NegotiationID]&amp;Tabelle14[ActionType],Tabelle14[ActionType],,0))</f>
        <v>FinalAccept</v>
      </c>
      <c r="J408">
        <v>1</v>
      </c>
      <c r="K408">
        <v>0</v>
      </c>
      <c r="L408">
        <v>1</v>
      </c>
      <c r="M408">
        <v>1</v>
      </c>
      <c r="N408">
        <v>177</v>
      </c>
      <c r="O408">
        <v>3468</v>
      </c>
      <c r="P408">
        <v>9</v>
      </c>
      <c r="Q408" s="3" t="s">
        <v>5856</v>
      </c>
    </row>
    <row r="409" ht="203" hidden="1">
      <c r="A409" t="e">
        <f t="shared" ca="1" si="594"/>
        <v>#VALUE!</v>
      </c>
      <c r="B409" t="e">
        <f t="array" ref="B409" ca="1">_xlfn.XLOOKUP(Tabelle14[[#This Row],[ExperimentID]]&amp;Tabelle14[[#This Row],[NegotiationID]]&amp;Tabelle14[[#This Row],[MessageID]],ALL_IN_ONE[ExperimentID]&amp;ALL_IN_ONE[NegotiationID]&amp;ALL_IN_ONE[MessageID],ALL_IN_ONE[Gesamt_ID],,0)</f>
        <v>#VALUE!</v>
      </c>
      <c r="C409">
        <v>39983</v>
      </c>
      <c r="D409" t="s">
        <v>5518</v>
      </c>
      <c r="E409">
        <v>43006</v>
      </c>
      <c r="F409">
        <v>39971</v>
      </c>
      <c r="G409">
        <v>39966</v>
      </c>
      <c r="H409" t="s">
        <v>22</v>
      </c>
      <c r="I409" t="str">
        <f t="array" ref="I409">IFERROR(_xlfn.XLOOKUP(Tabelle14[[#This Row],[NegotiationID]]&amp;"FinalAccept",Tabelle14[NegotiationID]&amp;Tabelle14[ActionType],Tabelle14[ActionType],,0),_xlfn.XLOOKUP(Tabelle14[[#This Row],[NegotiationID]]&amp;"FinalReject",Tabelle14[NegotiationID]&amp;Tabelle14[ActionType],Tabelle14[ActionType],,0))</f>
        <v>FinalAccept</v>
      </c>
      <c r="L409" t="s">
        <v>6797</v>
      </c>
      <c r="M409" t="s">
        <v>6797</v>
      </c>
      <c r="N409">
        <v>275</v>
      </c>
      <c r="O409">
        <v>3468</v>
      </c>
      <c r="P409">
        <v>9</v>
      </c>
      <c r="Q409" s="3" t="s">
        <v>6833</v>
      </c>
    </row>
    <row r="410" ht="319" hidden="1">
      <c r="A410" t="e">
        <f t="shared" ca="1" si="594"/>
        <v>#VALUE!</v>
      </c>
      <c r="B410" t="e">
        <f t="array" ref="B410" ca="1">_xlfn.XLOOKUP(Tabelle14[[#This Row],[ExperimentID]]&amp;Tabelle14[[#This Row],[NegotiationID]]&amp;Tabelle14[[#This Row],[MessageID]],ALL_IN_ONE[ExperimentID]&amp;ALL_IN_ONE[NegotiationID]&amp;ALL_IN_ONE[MessageID],ALL_IN_ONE[Gesamt_ID],,0)</f>
        <v>#VALUE!</v>
      </c>
      <c r="C410">
        <v>39983</v>
      </c>
      <c r="D410" t="s">
        <v>5518</v>
      </c>
      <c r="E410">
        <v>43880</v>
      </c>
      <c r="F410">
        <v>39966</v>
      </c>
      <c r="G410">
        <v>39971</v>
      </c>
      <c r="H410" t="s">
        <v>24</v>
      </c>
      <c r="I410" t="str">
        <f t="array" ref="I410">IFERROR(_xlfn.XLOOKUP(Tabelle14[[#This Row],[NegotiationID]]&amp;"FinalAccept",Tabelle14[NegotiationID]&amp;Tabelle14[ActionType],Tabelle14[ActionType],,0),_xlfn.XLOOKUP(Tabelle14[[#This Row],[NegotiationID]]&amp;"FinalReject",Tabelle14[NegotiationID]&amp;Tabelle14[ActionType],Tabelle14[ActionType],,0))</f>
        <v>FinalAccept</v>
      </c>
      <c r="L410" t="s">
        <v>6797</v>
      </c>
      <c r="M410" t="s">
        <v>6797</v>
      </c>
      <c r="N410">
        <v>472</v>
      </c>
      <c r="O410">
        <v>3468</v>
      </c>
      <c r="P410">
        <v>9</v>
      </c>
      <c r="Q410" s="3" t="s">
        <v>6834</v>
      </c>
    </row>
    <row r="411" ht="15" customHeight="1">
      <c r="A411" t="e">
        <f t="shared" ca="1" si="594"/>
        <v>#VALUE!</v>
      </c>
      <c r="B411" t="e">
        <f t="array" ref="B411" ca="1">_xlfn.XLOOKUP(Tabelle14[[#This Row],[ExperimentID]]&amp;Tabelle14[[#This Row],[NegotiationID]]&amp;Tabelle14[[#This Row],[MessageID]],ALL_IN_ONE[ExperimentID]&amp;ALL_IN_ONE[NegotiationID]&amp;ALL_IN_ONE[MessageID],ALL_IN_ONE[Gesamt_ID],,0)</f>
        <v>#VALUE!</v>
      </c>
      <c r="C411">
        <v>39983</v>
      </c>
      <c r="D411" t="s">
        <v>5518</v>
      </c>
      <c r="E411">
        <v>43967</v>
      </c>
      <c r="F411">
        <v>39971</v>
      </c>
      <c r="G411">
        <v>39966</v>
      </c>
      <c r="H411" t="s">
        <v>31</v>
      </c>
      <c r="I411" t="str">
        <f t="array" ref="I411">IFERROR(_xlfn.XLOOKUP(Tabelle14[[#This Row],[NegotiationID]]&amp;"FinalAccept",Tabelle14[NegotiationID]&amp;Tabelle14[ActionType],Tabelle14[ActionType],,0),_xlfn.XLOOKUP(Tabelle14[[#This Row],[NegotiationID]]&amp;"FinalReject",Tabelle14[NegotiationID]&amp;Tabelle14[ActionType],Tabelle14[ActionType],,0))</f>
        <v>FinalAccept</v>
      </c>
      <c r="J411">
        <v>0.79849999999999999</v>
      </c>
      <c r="K411">
        <v>0.17999999999999999</v>
      </c>
      <c r="L411">
        <v>0.97850000000000004</v>
      </c>
      <c r="M411">
        <v>0.61850000000000005</v>
      </c>
      <c r="N411">
        <v>623</v>
      </c>
      <c r="O411">
        <v>3468</v>
      </c>
      <c r="P411">
        <v>9</v>
      </c>
      <c r="Q411" s="3" t="s">
        <v>5857</v>
      </c>
    </row>
    <row r="412" ht="15" customHeight="1">
      <c r="A412" t="e">
        <f t="shared" ca="1" si="594"/>
        <v>#VALUE!</v>
      </c>
      <c r="B412" t="e">
        <f t="array" ref="B412" ca="1">_xlfn.XLOOKUP(Tabelle14[[#This Row],[ExperimentID]]&amp;Tabelle14[[#This Row],[NegotiationID]]&amp;Tabelle14[[#This Row],[MessageID]],ALL_IN_ONE[ExperimentID]&amp;ALL_IN_ONE[NegotiationID]&amp;ALL_IN_ONE[MessageID],ALL_IN_ONE[Gesamt_ID],,0)</f>
        <v>#VALUE!</v>
      </c>
      <c r="C412">
        <v>39983</v>
      </c>
      <c r="D412" t="s">
        <v>5518</v>
      </c>
      <c r="E412">
        <v>44694</v>
      </c>
      <c r="F412">
        <v>39966</v>
      </c>
      <c r="G412">
        <v>39971</v>
      </c>
      <c r="H412" t="s">
        <v>31</v>
      </c>
      <c r="I412" t="str">
        <f t="array" ref="I412">IFERROR(_xlfn.XLOOKUP(Tabelle14[[#This Row],[NegotiationID]]&amp;"FinalAccept",Tabelle14[NegotiationID]&amp;Tabelle14[ActionType],Tabelle14[ActionType],,0),_xlfn.XLOOKUP(Tabelle14[[#This Row],[NegotiationID]]&amp;"FinalReject",Tabelle14[NegotiationID]&amp;Tabelle14[ActionType],Tabelle14[ActionType],,0))</f>
        <v>FinalAccept</v>
      </c>
      <c r="J412">
        <v>0.67420000000000002</v>
      </c>
      <c r="K412">
        <v>0.40849999999999997</v>
      </c>
      <c r="L412">
        <v>1.0827</v>
      </c>
      <c r="M412">
        <v>0.26569999999999999</v>
      </c>
      <c r="N412">
        <v>854</v>
      </c>
      <c r="O412">
        <v>3468</v>
      </c>
      <c r="P412">
        <v>9</v>
      </c>
      <c r="Q412" s="3" t="s">
        <v>5858</v>
      </c>
    </row>
    <row r="413" ht="15" customHeight="1">
      <c r="A413" t="e">
        <f t="shared" ca="1" si="594"/>
        <v>#VALUE!</v>
      </c>
      <c r="B413" t="e">
        <f t="array" ref="B413" ca="1">_xlfn.XLOOKUP(Tabelle14[[#This Row],[ExperimentID]]&amp;Tabelle14[[#This Row],[NegotiationID]]&amp;Tabelle14[[#This Row],[MessageID]],ALL_IN_ONE[ExperimentID]&amp;ALL_IN_ONE[NegotiationID]&amp;ALL_IN_ONE[MessageID],ALL_IN_ONE[Gesamt_ID],,0)</f>
        <v>#VALUE!</v>
      </c>
      <c r="C413">
        <v>39983</v>
      </c>
      <c r="D413" t="s">
        <v>5518</v>
      </c>
      <c r="E413">
        <v>44838</v>
      </c>
      <c r="F413">
        <v>39971</v>
      </c>
      <c r="G413">
        <v>39966</v>
      </c>
      <c r="H413" t="s">
        <v>31</v>
      </c>
      <c r="I413" t="str">
        <f t="array" ref="I413">IFERROR(_xlfn.XLOOKUP(Tabelle14[[#This Row],[NegotiationID]]&amp;"FinalAccept",Tabelle14[NegotiationID]&amp;Tabelle14[ActionType],Tabelle14[ActionType],,0),_xlfn.XLOOKUP(Tabelle14[[#This Row],[NegotiationID]]&amp;"FinalReject",Tabelle14[NegotiationID]&amp;Tabelle14[ActionType],Tabelle14[ActionType],,0))</f>
        <v>FinalAccept</v>
      </c>
      <c r="J413">
        <v>0.58150000000000002</v>
      </c>
      <c r="K413">
        <v>0.41349999999999998</v>
      </c>
      <c r="L413">
        <v>0.995</v>
      </c>
      <c r="M413">
        <v>0.16800000000000001</v>
      </c>
      <c r="N413">
        <v>441</v>
      </c>
      <c r="O413">
        <v>3468</v>
      </c>
      <c r="P413">
        <v>9</v>
      </c>
      <c r="Q413" s="3" t="s">
        <v>5859</v>
      </c>
    </row>
    <row r="414" ht="15" customHeight="1">
      <c r="A414" t="e">
        <f t="shared" ca="1" si="594"/>
        <v>#VALUE!</v>
      </c>
      <c r="B414" t="e">
        <f t="array" ref="B414" ca="1">_xlfn.XLOOKUP(Tabelle14[[#This Row],[ExperimentID]]&amp;Tabelle14[[#This Row],[NegotiationID]]&amp;Tabelle14[[#This Row],[MessageID]],ALL_IN_ONE[ExperimentID]&amp;ALL_IN_ONE[NegotiationID]&amp;ALL_IN_ONE[MessageID],ALL_IN_ONE[Gesamt_ID],,0)</f>
        <v>#VALUE!</v>
      </c>
      <c r="C414">
        <v>39983</v>
      </c>
      <c r="D414" t="s">
        <v>5518</v>
      </c>
      <c r="E414">
        <v>45983</v>
      </c>
      <c r="F414">
        <v>39966</v>
      </c>
      <c r="G414">
        <v>39971</v>
      </c>
      <c r="H414" t="s">
        <v>31</v>
      </c>
      <c r="I414" t="str">
        <f t="array" ref="I414">IFERROR(_xlfn.XLOOKUP(Tabelle14[[#This Row],[NegotiationID]]&amp;"FinalAccept",Tabelle14[NegotiationID]&amp;Tabelle14[ActionType],Tabelle14[ActionType],,0),_xlfn.XLOOKUP(Tabelle14[[#This Row],[NegotiationID]]&amp;"FinalReject",Tabelle14[NegotiationID]&amp;Tabelle14[ActionType],Tabelle14[ActionType],,0))</f>
        <v>FinalAccept</v>
      </c>
      <c r="J414">
        <v>0.55179999999999996</v>
      </c>
      <c r="K414">
        <v>0.48149999999999998</v>
      </c>
      <c r="L414">
        <v>1.0333000000000001</v>
      </c>
      <c r="M414">
        <v>0.070300000000000001</v>
      </c>
      <c r="N414">
        <v>529</v>
      </c>
      <c r="O414">
        <v>3468</v>
      </c>
      <c r="P414">
        <v>9</v>
      </c>
      <c r="Q414" s="3" t="s">
        <v>5860</v>
      </c>
    </row>
    <row r="415" ht="15" customHeight="1">
      <c r="A415" t="e">
        <f t="shared" ca="1" si="594"/>
        <v>#VALUE!</v>
      </c>
      <c r="B415" t="e">
        <f t="array" ref="B415" ca="1">_xlfn.XLOOKUP(Tabelle14[[#This Row],[ExperimentID]]&amp;Tabelle14[[#This Row],[NegotiationID]]&amp;Tabelle14[[#This Row],[MessageID]],ALL_IN_ONE[ExperimentID]&amp;ALL_IN_ONE[NegotiationID]&amp;ALL_IN_ONE[MessageID],ALL_IN_ONE[Gesamt_ID],,0)</f>
        <v>#VALUE!</v>
      </c>
      <c r="C415">
        <v>39983</v>
      </c>
      <c r="D415" t="s">
        <v>5518</v>
      </c>
      <c r="E415">
        <v>45995</v>
      </c>
      <c r="F415">
        <v>39971</v>
      </c>
      <c r="G415">
        <v>39966</v>
      </c>
      <c r="H415" t="s">
        <v>20</v>
      </c>
      <c r="I415" t="str">
        <f t="array" ref="I415">IFERROR(_xlfn.XLOOKUP(Tabelle14[[#This Row],[NegotiationID]]&amp;"FinalAccept",Tabelle14[NegotiationID]&amp;Tabelle14[ActionType],Tabelle14[ActionType],,0),_xlfn.XLOOKUP(Tabelle14[[#This Row],[NegotiationID]]&amp;"FinalReject",Tabelle14[NegotiationID]&amp;Tabelle14[ActionType],Tabelle14[ActionType],,0))</f>
        <v>FinalAccept</v>
      </c>
      <c r="J415">
        <v>0.48149999999999998</v>
      </c>
      <c r="K415">
        <v>0.55179999999999996</v>
      </c>
      <c r="L415">
        <v>1.0333000000000001</v>
      </c>
      <c r="M415">
        <v>0.070300000000000001</v>
      </c>
      <c r="N415">
        <v>76</v>
      </c>
      <c r="O415">
        <v>3468</v>
      </c>
      <c r="P415">
        <v>9</v>
      </c>
      <c r="Q415" s="3" t="s">
        <v>5861</v>
      </c>
    </row>
    <row r="416" ht="14.5" hidden="1">
      <c r="A416" t="e">
        <f t="shared" ca="1" si="594"/>
        <v>#VALUE!</v>
      </c>
      <c r="B416" t="e">
        <f t="array" ref="B416" ca="1">_xlfn.XLOOKUP(Tabelle14[[#This Row],[ExperimentID]]&amp;Tabelle14[[#This Row],[NegotiationID]]&amp;Tabelle14[[#This Row],[MessageID]],ALL_IN_ONE[ExperimentID]&amp;ALL_IN_ONE[NegotiationID]&amp;ALL_IN_ONE[MessageID],ALL_IN_ONE[Gesamt_ID],,0)</f>
        <v>#VALUE!</v>
      </c>
      <c r="C416">
        <v>40015</v>
      </c>
      <c r="D416" t="s">
        <v>5518</v>
      </c>
      <c r="E416">
        <v>40016</v>
      </c>
      <c r="H416" t="s">
        <v>6019</v>
      </c>
      <c r="I416" t="str">
        <f t="array" ref="I416">IFERROR(_xlfn.XLOOKUP(Tabelle14[[#This Row],[NegotiationID]]&amp;"FinalAccept",Tabelle14[NegotiationID]&amp;Tabelle14[ActionType],Tabelle14[ActionType],,0),_xlfn.XLOOKUP(Tabelle14[[#This Row],[NegotiationID]]&amp;"FinalReject",Tabelle14[NegotiationID]&amp;Tabelle14[ActionType],Tabelle14[ActionType],,0))</f>
        <v>FinalAccept</v>
      </c>
      <c r="L416" t="s">
        <v>6797</v>
      </c>
      <c r="M416" t="s">
        <v>6797</v>
      </c>
      <c r="N416">
        <v>21</v>
      </c>
      <c r="O416">
        <v>4750</v>
      </c>
      <c r="P416">
        <v>12</v>
      </c>
    </row>
    <row r="417" ht="15" customHeight="1">
      <c r="A417" t="e">
        <f t="shared" ca="1" si="594"/>
        <v>#VALUE!</v>
      </c>
      <c r="B417" t="e">
        <f t="array" ref="B417" ca="1">_xlfn.XLOOKUP(Tabelle14[[#This Row],[ExperimentID]]&amp;Tabelle14[[#This Row],[NegotiationID]]&amp;Tabelle14[[#This Row],[MessageID]],ALL_IN_ONE[ExperimentID]&amp;ALL_IN_ONE[NegotiationID]&amp;ALL_IN_ONE[MessageID],ALL_IN_ONE[Gesamt_ID],,0)</f>
        <v>#VALUE!</v>
      </c>
      <c r="C417">
        <v>40015</v>
      </c>
      <c r="D417" t="s">
        <v>5518</v>
      </c>
      <c r="E417">
        <v>42024</v>
      </c>
      <c r="F417">
        <v>39998</v>
      </c>
      <c r="G417">
        <v>40003</v>
      </c>
      <c r="H417" t="s">
        <v>158</v>
      </c>
      <c r="I417" t="str">
        <f t="array" ref="I417">IFERROR(_xlfn.XLOOKUP(Tabelle14[[#This Row],[NegotiationID]]&amp;"FinalAccept",Tabelle14[NegotiationID]&amp;Tabelle14[ActionType],Tabelle14[ActionType],,0),_xlfn.XLOOKUP(Tabelle14[[#This Row],[NegotiationID]]&amp;"FinalReject",Tabelle14[NegotiationID]&amp;Tabelle14[ActionType],Tabelle14[ActionType],,0))</f>
        <v>FinalAccept</v>
      </c>
      <c r="J417">
        <v>1</v>
      </c>
      <c r="K417">
        <v>1</v>
      </c>
      <c r="L417">
        <v>2</v>
      </c>
      <c r="M417">
        <v>0</v>
      </c>
      <c r="N417">
        <v>179</v>
      </c>
      <c r="O417">
        <v>4750</v>
      </c>
      <c r="P417">
        <v>12</v>
      </c>
      <c r="Q417" s="3" t="s">
        <v>5862</v>
      </c>
    </row>
    <row r="418" ht="15" customHeight="1">
      <c r="A418" t="e">
        <f t="shared" ca="1" si="594"/>
        <v>#VALUE!</v>
      </c>
      <c r="B418" t="e">
        <f t="array" ref="B418" ca="1">_xlfn.XLOOKUP(Tabelle14[[#This Row],[ExperimentID]]&amp;Tabelle14[[#This Row],[NegotiationID]]&amp;Tabelle14[[#This Row],[MessageID]],ALL_IN_ONE[ExperimentID]&amp;ALL_IN_ONE[NegotiationID]&amp;ALL_IN_ONE[MessageID],ALL_IN_ONE[Gesamt_ID],,0)</f>
        <v>#VALUE!</v>
      </c>
      <c r="C418">
        <v>40015</v>
      </c>
      <c r="D418" t="s">
        <v>5518</v>
      </c>
      <c r="E418">
        <v>43676</v>
      </c>
      <c r="F418">
        <v>40003</v>
      </c>
      <c r="G418">
        <v>39998</v>
      </c>
      <c r="H418" t="s">
        <v>31</v>
      </c>
      <c r="I418" t="str">
        <f t="array" ref="I418">IFERROR(_xlfn.XLOOKUP(Tabelle14[[#This Row],[NegotiationID]]&amp;"FinalAccept",Tabelle14[NegotiationID]&amp;Tabelle14[ActionType],Tabelle14[ActionType],,0),_xlfn.XLOOKUP(Tabelle14[[#This Row],[NegotiationID]]&amp;"FinalReject",Tabelle14[NegotiationID]&amp;Tabelle14[ActionType],Tabelle14[ActionType],,0))</f>
        <v>FinalAccept</v>
      </c>
      <c r="J418">
        <v>0.9375</v>
      </c>
      <c r="K418">
        <v>0.02</v>
      </c>
      <c r="L418">
        <v>0.95750000000000002</v>
      </c>
      <c r="M418">
        <v>0.91749999999999998</v>
      </c>
      <c r="N418">
        <v>355</v>
      </c>
      <c r="O418">
        <v>4750</v>
      </c>
      <c r="P418">
        <v>12</v>
      </c>
      <c r="Q418" s="3" t="s">
        <v>5863</v>
      </c>
    </row>
    <row r="419" ht="261" hidden="1">
      <c r="A419" t="e">
        <f t="shared" ca="1" si="594"/>
        <v>#VALUE!</v>
      </c>
      <c r="B419" t="e">
        <f t="array" ref="B419" ca="1">_xlfn.XLOOKUP(Tabelle14[[#This Row],[ExperimentID]]&amp;Tabelle14[[#This Row],[NegotiationID]]&amp;Tabelle14[[#This Row],[MessageID]],ALL_IN_ONE[ExperimentID]&amp;ALL_IN_ONE[NegotiationID]&amp;ALL_IN_ONE[MessageID],ALL_IN_ONE[Gesamt_ID],,0)</f>
        <v>#VALUE!</v>
      </c>
      <c r="C419">
        <v>40015</v>
      </c>
      <c r="D419" t="s">
        <v>5518</v>
      </c>
      <c r="E419">
        <v>44022</v>
      </c>
      <c r="F419">
        <v>39998</v>
      </c>
      <c r="G419">
        <v>40003</v>
      </c>
      <c r="H419" t="s">
        <v>22</v>
      </c>
      <c r="I419" t="str">
        <f t="array" ref="I419">IFERROR(_xlfn.XLOOKUP(Tabelle14[[#This Row],[NegotiationID]]&amp;"FinalAccept",Tabelle14[NegotiationID]&amp;Tabelle14[ActionType],Tabelle14[ActionType],,0),_xlfn.XLOOKUP(Tabelle14[[#This Row],[NegotiationID]]&amp;"FinalReject",Tabelle14[NegotiationID]&amp;Tabelle14[ActionType],Tabelle14[ActionType],,0))</f>
        <v>FinalAccept</v>
      </c>
      <c r="L419" t="s">
        <v>6797</v>
      </c>
      <c r="M419" t="s">
        <v>6797</v>
      </c>
      <c r="N419">
        <v>396</v>
      </c>
      <c r="O419">
        <v>4750</v>
      </c>
      <c r="P419">
        <v>12</v>
      </c>
      <c r="Q419" s="3" t="s">
        <v>6835</v>
      </c>
    </row>
    <row r="420" ht="319" hidden="1">
      <c r="A420" t="e">
        <f t="shared" ca="1" si="594"/>
        <v>#VALUE!</v>
      </c>
      <c r="B420" t="e">
        <f t="array" ref="B420" ca="1">_xlfn.XLOOKUP(Tabelle14[[#This Row],[ExperimentID]]&amp;Tabelle14[[#This Row],[NegotiationID]]&amp;Tabelle14[[#This Row],[MessageID]],ALL_IN_ONE[ExperimentID]&amp;ALL_IN_ONE[NegotiationID]&amp;ALL_IN_ONE[MessageID],ALL_IN_ONE[Gesamt_ID],,0)</f>
        <v>#VALUE!</v>
      </c>
      <c r="C420">
        <v>40015</v>
      </c>
      <c r="D420" t="s">
        <v>5518</v>
      </c>
      <c r="E420">
        <v>44479</v>
      </c>
      <c r="F420">
        <v>40003</v>
      </c>
      <c r="G420">
        <v>39998</v>
      </c>
      <c r="H420" t="s">
        <v>24</v>
      </c>
      <c r="I420" t="str">
        <f t="array" ref="I420">IFERROR(_xlfn.XLOOKUP(Tabelle14[[#This Row],[NegotiationID]]&amp;"FinalAccept",Tabelle14[NegotiationID]&amp;Tabelle14[ActionType],Tabelle14[ActionType],,0),_xlfn.XLOOKUP(Tabelle14[[#This Row],[NegotiationID]]&amp;"FinalReject",Tabelle14[NegotiationID]&amp;Tabelle14[ActionType],Tabelle14[ActionType],,0))</f>
        <v>FinalAccept</v>
      </c>
      <c r="L420" t="s">
        <v>6797</v>
      </c>
      <c r="M420" t="s">
        <v>6797</v>
      </c>
      <c r="N420">
        <v>462</v>
      </c>
      <c r="O420">
        <v>4750</v>
      </c>
      <c r="P420">
        <v>12</v>
      </c>
      <c r="Q420" s="3" t="s">
        <v>6836</v>
      </c>
    </row>
    <row r="421" ht="15" customHeight="1">
      <c r="A421" t="e">
        <f t="shared" ca="1" si="594"/>
        <v>#VALUE!</v>
      </c>
      <c r="B421" t="e">
        <f t="array" ref="B421" ca="1">_xlfn.XLOOKUP(Tabelle14[[#This Row],[ExperimentID]]&amp;Tabelle14[[#This Row],[NegotiationID]]&amp;Tabelle14[[#This Row],[MessageID]],ALL_IN_ONE[ExperimentID]&amp;ALL_IN_ONE[NegotiationID]&amp;ALL_IN_ONE[MessageID],ALL_IN_ONE[Gesamt_ID],,0)</f>
        <v>#VALUE!</v>
      </c>
      <c r="C421">
        <v>40015</v>
      </c>
      <c r="D421" t="s">
        <v>5518</v>
      </c>
      <c r="E421">
        <v>44952</v>
      </c>
      <c r="F421">
        <v>39998</v>
      </c>
      <c r="G421">
        <v>40003</v>
      </c>
      <c r="H421" t="s">
        <v>31</v>
      </c>
      <c r="I421" t="str">
        <f t="array" ref="I421">IFERROR(_xlfn.XLOOKUP(Tabelle14[[#This Row],[NegotiationID]]&amp;"FinalAccept",Tabelle14[NegotiationID]&amp;Tabelle14[ActionType],Tabelle14[ActionType],,0),_xlfn.XLOOKUP(Tabelle14[[#This Row],[NegotiationID]]&amp;"FinalReject",Tabelle14[NegotiationID]&amp;Tabelle14[ActionType],Tabelle14[ActionType],,0))</f>
        <v>FinalAccept</v>
      </c>
      <c r="J421">
        <v>0.79000000000000004</v>
      </c>
      <c r="K421">
        <v>0.79600000000000004</v>
      </c>
      <c r="L421">
        <v>1.5860000000000001</v>
      </c>
      <c r="M421">
        <v>0.0060000000000000001</v>
      </c>
      <c r="N421">
        <v>581</v>
      </c>
      <c r="O421">
        <v>4750</v>
      </c>
      <c r="P421">
        <v>12</v>
      </c>
      <c r="Q421" s="3" t="s">
        <v>5864</v>
      </c>
    </row>
    <row r="422" ht="203" hidden="1">
      <c r="A422" t="e">
        <f t="shared" ca="1" si="594"/>
        <v>#VALUE!</v>
      </c>
      <c r="B422" t="e">
        <f t="array" ref="B422" ca="1">_xlfn.XLOOKUP(Tabelle14[[#This Row],[ExperimentID]]&amp;Tabelle14[[#This Row],[NegotiationID]]&amp;Tabelle14[[#This Row],[MessageID]],ALL_IN_ONE[ExperimentID]&amp;ALL_IN_ONE[NegotiationID]&amp;ALL_IN_ONE[MessageID],ALL_IN_ONE[Gesamt_ID],,0)</f>
        <v>#VALUE!</v>
      </c>
      <c r="C422">
        <v>40015</v>
      </c>
      <c r="D422" t="s">
        <v>5518</v>
      </c>
      <c r="E422">
        <v>45519</v>
      </c>
      <c r="F422">
        <v>40003</v>
      </c>
      <c r="G422">
        <v>39998</v>
      </c>
      <c r="H422" t="s">
        <v>22</v>
      </c>
      <c r="I422" t="str">
        <f t="array" ref="I422">IFERROR(_xlfn.XLOOKUP(Tabelle14[[#This Row],[NegotiationID]]&amp;"FinalAccept",Tabelle14[NegotiationID]&amp;Tabelle14[ActionType],Tabelle14[ActionType],,0),_xlfn.XLOOKUP(Tabelle14[[#This Row],[NegotiationID]]&amp;"FinalReject",Tabelle14[NegotiationID]&amp;Tabelle14[ActionType],Tabelle14[ActionType],,0))</f>
        <v>FinalAccept</v>
      </c>
      <c r="L422" t="s">
        <v>6797</v>
      </c>
      <c r="M422" t="s">
        <v>6797</v>
      </c>
      <c r="N422">
        <v>305</v>
      </c>
      <c r="O422">
        <v>4750</v>
      </c>
      <c r="P422">
        <v>12</v>
      </c>
      <c r="Q422" s="3" t="s">
        <v>6837</v>
      </c>
    </row>
    <row r="423" ht="348" hidden="1">
      <c r="A423" t="e">
        <f t="shared" ca="1" si="594"/>
        <v>#VALUE!</v>
      </c>
      <c r="B423" t="e">
        <f t="array" ref="B423" ca="1">_xlfn.XLOOKUP(Tabelle14[[#This Row],[ExperimentID]]&amp;Tabelle14[[#This Row],[NegotiationID]]&amp;Tabelle14[[#This Row],[MessageID]],ALL_IN_ONE[ExperimentID]&amp;ALL_IN_ONE[NegotiationID]&amp;ALL_IN_ONE[MessageID],ALL_IN_ONE[Gesamt_ID],,0)</f>
        <v>#VALUE!</v>
      </c>
      <c r="C423">
        <v>40015</v>
      </c>
      <c r="D423" t="s">
        <v>5518</v>
      </c>
      <c r="E423">
        <v>46160</v>
      </c>
      <c r="F423">
        <v>39998</v>
      </c>
      <c r="G423">
        <v>40003</v>
      </c>
      <c r="H423" t="s">
        <v>24</v>
      </c>
      <c r="I423" t="str">
        <f t="array" ref="I423">IFERROR(_xlfn.XLOOKUP(Tabelle14[[#This Row],[NegotiationID]]&amp;"FinalAccept",Tabelle14[NegotiationID]&amp;Tabelle14[ActionType],Tabelle14[ActionType],,0),_xlfn.XLOOKUP(Tabelle14[[#This Row],[NegotiationID]]&amp;"FinalReject",Tabelle14[NegotiationID]&amp;Tabelle14[ActionType],Tabelle14[ActionType],,0))</f>
        <v>FinalAccept</v>
      </c>
      <c r="L423" t="s">
        <v>6797</v>
      </c>
      <c r="M423" t="s">
        <v>6797</v>
      </c>
      <c r="N423">
        <v>730</v>
      </c>
      <c r="O423">
        <v>4750</v>
      </c>
      <c r="P423">
        <v>12</v>
      </c>
      <c r="Q423" s="3" t="s">
        <v>6838</v>
      </c>
    </row>
    <row r="424" ht="15" customHeight="1">
      <c r="A424" t="e">
        <f t="shared" ca="1" si="594"/>
        <v>#VALUE!</v>
      </c>
      <c r="B424" t="e">
        <f t="array" ref="B424" ca="1">_xlfn.XLOOKUP(Tabelle14[[#This Row],[ExperimentID]]&amp;Tabelle14[[#This Row],[NegotiationID]]&amp;Tabelle14[[#This Row],[MessageID]],ALL_IN_ONE[ExperimentID]&amp;ALL_IN_ONE[NegotiationID]&amp;ALL_IN_ONE[MessageID],ALL_IN_ONE[Gesamt_ID],,0)</f>
        <v>#VALUE!</v>
      </c>
      <c r="C424">
        <v>40015</v>
      </c>
      <c r="D424" t="s">
        <v>5518</v>
      </c>
      <c r="E424">
        <v>47219</v>
      </c>
      <c r="F424">
        <v>40003</v>
      </c>
      <c r="G424">
        <v>39998</v>
      </c>
      <c r="H424" t="s">
        <v>31</v>
      </c>
      <c r="I424" t="str">
        <f t="array" ref="I424">IFERROR(_xlfn.XLOOKUP(Tabelle14[[#This Row],[NegotiationID]]&amp;"FinalAccept",Tabelle14[NegotiationID]&amp;Tabelle14[ActionType],Tabelle14[ActionType],,0),_xlfn.XLOOKUP(Tabelle14[[#This Row],[NegotiationID]]&amp;"FinalReject",Tabelle14[NegotiationID]&amp;Tabelle14[ActionType],Tabelle14[ActionType],,0))</f>
        <v>FinalAccept</v>
      </c>
      <c r="J424">
        <v>0.5655</v>
      </c>
      <c r="K424">
        <v>0.51570000000000005</v>
      </c>
      <c r="L424">
        <v>1.0811999999999999</v>
      </c>
      <c r="M424">
        <v>0.049799999999999997</v>
      </c>
      <c r="N424">
        <v>707</v>
      </c>
      <c r="O424">
        <v>4750</v>
      </c>
      <c r="P424">
        <v>12</v>
      </c>
      <c r="Q424" s="3" t="s">
        <v>5865</v>
      </c>
    </row>
    <row r="425" ht="15" customHeight="1">
      <c r="A425" t="e">
        <f t="shared" ca="1" si="594"/>
        <v>#VALUE!</v>
      </c>
      <c r="B425" t="e">
        <f t="array" ref="B425" ca="1">_xlfn.XLOOKUP(Tabelle14[[#This Row],[ExperimentID]]&amp;Tabelle14[[#This Row],[NegotiationID]]&amp;Tabelle14[[#This Row],[MessageID]],ALL_IN_ONE[ExperimentID]&amp;ALL_IN_ONE[NegotiationID]&amp;ALL_IN_ONE[MessageID],ALL_IN_ONE[Gesamt_ID],,0)</f>
        <v>#VALUE!</v>
      </c>
      <c r="C425">
        <v>40015</v>
      </c>
      <c r="D425" t="s">
        <v>5518</v>
      </c>
      <c r="E425">
        <v>47736</v>
      </c>
      <c r="F425">
        <v>39998</v>
      </c>
      <c r="G425">
        <v>40003</v>
      </c>
      <c r="H425" t="s">
        <v>31</v>
      </c>
      <c r="I425" t="str">
        <f t="array" ref="I425">IFERROR(_xlfn.XLOOKUP(Tabelle14[[#This Row],[NegotiationID]]&amp;"FinalAccept",Tabelle14[NegotiationID]&amp;Tabelle14[ActionType],Tabelle14[ActionType],,0),_xlfn.XLOOKUP(Tabelle14[[#This Row],[NegotiationID]]&amp;"FinalReject",Tabelle14[NegotiationID]&amp;Tabelle14[ActionType],Tabelle14[ActionType],,0))</f>
        <v>FinalAccept</v>
      </c>
      <c r="J425">
        <v>0.54749999999999999</v>
      </c>
      <c r="K425">
        <v>0.55100000000000005</v>
      </c>
      <c r="L425">
        <v>1.0985</v>
      </c>
      <c r="M425">
        <v>0.0035000000000000001</v>
      </c>
      <c r="N425">
        <v>603</v>
      </c>
      <c r="O425">
        <v>4750</v>
      </c>
      <c r="P425">
        <v>12</v>
      </c>
      <c r="Q425" s="3" t="s">
        <v>5866</v>
      </c>
    </row>
    <row r="426" ht="15" customHeight="1">
      <c r="A426" t="e">
        <f t="shared" ca="1" si="594"/>
        <v>#VALUE!</v>
      </c>
      <c r="B426" t="e">
        <f t="array" ref="B426" ca="1">_xlfn.XLOOKUP(Tabelle14[[#This Row],[ExperimentID]]&amp;Tabelle14[[#This Row],[NegotiationID]]&amp;Tabelle14[[#This Row],[MessageID]],ALL_IN_ONE[ExperimentID]&amp;ALL_IN_ONE[NegotiationID]&amp;ALL_IN_ONE[MessageID],ALL_IN_ONE[Gesamt_ID],,0)</f>
        <v>#VALUE!</v>
      </c>
      <c r="C426">
        <v>40015</v>
      </c>
      <c r="D426" t="s">
        <v>5518</v>
      </c>
      <c r="E426">
        <v>48069</v>
      </c>
      <c r="F426">
        <v>40003</v>
      </c>
      <c r="G426">
        <v>39998</v>
      </c>
      <c r="H426" t="s">
        <v>31</v>
      </c>
      <c r="I426" t="str">
        <f t="array" ref="I426">IFERROR(_xlfn.XLOOKUP(Tabelle14[[#This Row],[NegotiationID]]&amp;"FinalAccept",Tabelle14[NegotiationID]&amp;Tabelle14[ActionType],Tabelle14[ActionType],,0),_xlfn.XLOOKUP(Tabelle14[[#This Row],[NegotiationID]]&amp;"FinalReject",Tabelle14[NegotiationID]&amp;Tabelle14[ActionType],Tabelle14[ActionType],,0))</f>
        <v>FinalAccept</v>
      </c>
      <c r="J426">
        <v>0.5655</v>
      </c>
      <c r="K426">
        <v>0.51570000000000005</v>
      </c>
      <c r="L426">
        <v>1.0811999999999999</v>
      </c>
      <c r="M426">
        <v>0.049799999999999997</v>
      </c>
      <c r="N426">
        <v>350</v>
      </c>
      <c r="O426">
        <v>4750</v>
      </c>
      <c r="P426">
        <v>12</v>
      </c>
      <c r="Q426" s="3" t="s">
        <v>5867</v>
      </c>
    </row>
    <row r="427" ht="15" customHeight="1">
      <c r="A427" t="e">
        <f t="shared" ca="1" si="594"/>
        <v>#VALUE!</v>
      </c>
      <c r="B427" t="e">
        <f t="array" ref="B427" ca="1">_xlfn.XLOOKUP(Tabelle14[[#This Row],[ExperimentID]]&amp;Tabelle14[[#This Row],[NegotiationID]]&amp;Tabelle14[[#This Row],[MessageID]],ALL_IN_ONE[ExperimentID]&amp;ALL_IN_ONE[NegotiationID]&amp;ALL_IN_ONE[MessageID],ALL_IN_ONE[Gesamt_ID],,0)</f>
        <v>#VALUE!</v>
      </c>
      <c r="C427">
        <v>40015</v>
      </c>
      <c r="D427" t="s">
        <v>5518</v>
      </c>
      <c r="E427">
        <v>48200</v>
      </c>
      <c r="F427">
        <v>39998</v>
      </c>
      <c r="G427">
        <v>40003</v>
      </c>
      <c r="H427" t="s">
        <v>20</v>
      </c>
      <c r="I427" t="str">
        <f t="array" ref="I427">IFERROR(_xlfn.XLOOKUP(Tabelle14[[#This Row],[NegotiationID]]&amp;"FinalAccept",Tabelle14[NegotiationID]&amp;Tabelle14[ActionType],Tabelle14[ActionType],,0),_xlfn.XLOOKUP(Tabelle14[[#This Row],[NegotiationID]]&amp;"FinalReject",Tabelle14[NegotiationID]&amp;Tabelle14[ActionType],Tabelle14[ActionType],,0))</f>
        <v>FinalAccept</v>
      </c>
      <c r="J427">
        <v>0.51570000000000005</v>
      </c>
      <c r="K427">
        <v>0.5655</v>
      </c>
      <c r="L427">
        <v>1.0811999999999999</v>
      </c>
      <c r="M427">
        <v>0.049799999999999997</v>
      </c>
      <c r="N427">
        <v>61</v>
      </c>
      <c r="O427">
        <v>4750</v>
      </c>
      <c r="P427">
        <v>12</v>
      </c>
      <c r="Q427" s="3" t="s">
        <v>5868</v>
      </c>
    </row>
    <row r="428" ht="14.5" hidden="1">
      <c r="A428" t="e">
        <f t="shared" ca="1" si="594"/>
        <v>#VALUE!</v>
      </c>
      <c r="B428" t="e">
        <f t="array" ref="B428" ca="1">_xlfn.XLOOKUP(Tabelle14[[#This Row],[ExperimentID]]&amp;Tabelle14[[#This Row],[NegotiationID]]&amp;Tabelle14[[#This Row],[MessageID]],ALL_IN_ONE[ExperimentID]&amp;ALL_IN_ONE[NegotiationID]&amp;ALL_IN_ONE[MessageID],ALL_IN_ONE[Gesamt_ID],,0)</f>
        <v>#VALUE!</v>
      </c>
      <c r="C428">
        <v>40047</v>
      </c>
      <c r="D428" t="s">
        <v>5518</v>
      </c>
      <c r="E428">
        <v>40048</v>
      </c>
      <c r="H428" t="s">
        <v>6019</v>
      </c>
      <c r="I428" t="str">
        <f t="array" ref="I428">IFERROR(_xlfn.XLOOKUP(Tabelle14[[#This Row],[NegotiationID]]&amp;"FinalAccept",Tabelle14[NegotiationID]&amp;Tabelle14[ActionType],Tabelle14[ActionType],,0),_xlfn.XLOOKUP(Tabelle14[[#This Row],[NegotiationID]]&amp;"FinalReject",Tabelle14[NegotiationID]&amp;Tabelle14[ActionType],Tabelle14[ActionType],,0))</f>
        <v>FinalAccept</v>
      </c>
      <c r="L428" t="s">
        <v>6797</v>
      </c>
      <c r="M428" t="s">
        <v>6797</v>
      </c>
      <c r="N428">
        <v>21</v>
      </c>
      <c r="O428">
        <v>2231</v>
      </c>
      <c r="P428">
        <v>9</v>
      </c>
    </row>
    <row r="429" ht="15" customHeight="1">
      <c r="A429" t="e">
        <f t="shared" ca="1" si="594"/>
        <v>#VALUE!</v>
      </c>
      <c r="B429" t="e">
        <f t="array" ref="B429" ca="1">_xlfn.XLOOKUP(Tabelle14[[#This Row],[ExperimentID]]&amp;Tabelle14[[#This Row],[NegotiationID]]&amp;Tabelle14[[#This Row],[MessageID]],ALL_IN_ONE[ExperimentID]&amp;ALL_IN_ONE[NegotiationID]&amp;ALL_IN_ONE[MessageID],ALL_IN_ONE[Gesamt_ID],,0)</f>
        <v>#VALUE!</v>
      </c>
      <c r="C429">
        <v>40047</v>
      </c>
      <c r="D429" t="s">
        <v>5518</v>
      </c>
      <c r="E429">
        <v>42781</v>
      </c>
      <c r="F429">
        <v>40030</v>
      </c>
      <c r="G429">
        <v>40035</v>
      </c>
      <c r="H429" t="s">
        <v>19</v>
      </c>
      <c r="I429" t="str">
        <f t="array" ref="I429">IFERROR(_xlfn.XLOOKUP(Tabelle14[[#This Row],[NegotiationID]]&amp;"FinalAccept",Tabelle14[NegotiationID]&amp;Tabelle14[ActionType],Tabelle14[ActionType],,0),_xlfn.XLOOKUP(Tabelle14[[#This Row],[NegotiationID]]&amp;"FinalReject",Tabelle14[NegotiationID]&amp;Tabelle14[ActionType],Tabelle14[ActionType],,0))</f>
        <v>FinalAccept</v>
      </c>
      <c r="J429">
        <v>0.89500000000000002</v>
      </c>
      <c r="K429">
        <v>0.505</v>
      </c>
      <c r="L429">
        <v>1.3999999999999999</v>
      </c>
      <c r="M429">
        <v>0.39000000000000001</v>
      </c>
      <c r="N429">
        <v>269</v>
      </c>
      <c r="O429">
        <v>2231</v>
      </c>
      <c r="P429">
        <v>9</v>
      </c>
      <c r="Q429" s="3" t="s">
        <v>5869</v>
      </c>
    </row>
    <row r="430" ht="15" customHeight="1">
      <c r="A430" t="e">
        <f t="shared" ca="1" si="594"/>
        <v>#VALUE!</v>
      </c>
      <c r="B430" t="e">
        <f t="array" ref="B430" ca="1">_xlfn.XLOOKUP(Tabelle14[[#This Row],[ExperimentID]]&amp;Tabelle14[[#This Row],[NegotiationID]]&amp;Tabelle14[[#This Row],[MessageID]],ALL_IN_ONE[ExperimentID]&amp;ALL_IN_ONE[NegotiationID]&amp;ALL_IN_ONE[MessageID],ALL_IN_ONE[Gesamt_ID],,0)</f>
        <v>#VALUE!</v>
      </c>
      <c r="C430">
        <v>40047</v>
      </c>
      <c r="D430" t="s">
        <v>5518</v>
      </c>
      <c r="E430">
        <v>43517</v>
      </c>
      <c r="F430">
        <v>40035</v>
      </c>
      <c r="G430">
        <v>40030</v>
      </c>
      <c r="H430" t="s">
        <v>31</v>
      </c>
      <c r="I430" t="str">
        <f t="array" ref="I430">IFERROR(_xlfn.XLOOKUP(Tabelle14[[#This Row],[NegotiationID]]&amp;"FinalAccept",Tabelle14[NegotiationID]&amp;Tabelle14[ActionType],Tabelle14[ActionType],,0),_xlfn.XLOOKUP(Tabelle14[[#This Row],[NegotiationID]]&amp;"FinalReject",Tabelle14[NegotiationID]&amp;Tabelle14[ActionType],Tabelle14[ActionType],,0))</f>
        <v>FinalAccept</v>
      </c>
      <c r="J430">
        <v>0.85250000000000004</v>
      </c>
      <c r="K430">
        <v>0.040000000000000001</v>
      </c>
      <c r="L430">
        <v>0.89249999999999996</v>
      </c>
      <c r="M430">
        <v>0.8125</v>
      </c>
      <c r="N430">
        <v>346</v>
      </c>
      <c r="O430">
        <v>2231</v>
      </c>
      <c r="P430">
        <v>9</v>
      </c>
      <c r="Q430" s="3" t="s">
        <v>5870</v>
      </c>
    </row>
    <row r="431" ht="15" customHeight="1">
      <c r="A431" t="e">
        <f t="shared" ca="1" si="594"/>
        <v>#VALUE!</v>
      </c>
      <c r="B431" t="e">
        <f t="array" ref="B431" ca="1">_xlfn.XLOOKUP(Tabelle14[[#This Row],[ExperimentID]]&amp;Tabelle14[[#This Row],[NegotiationID]]&amp;Tabelle14[[#This Row],[MessageID]],ALL_IN_ONE[ExperimentID]&amp;ALL_IN_ONE[NegotiationID]&amp;ALL_IN_ONE[MessageID],ALL_IN_ONE[Gesamt_ID],,0)</f>
        <v>#VALUE!</v>
      </c>
      <c r="C431">
        <v>40047</v>
      </c>
      <c r="D431" t="s">
        <v>5518</v>
      </c>
      <c r="E431">
        <v>44273</v>
      </c>
      <c r="F431">
        <v>40030</v>
      </c>
      <c r="G431">
        <v>40035</v>
      </c>
      <c r="H431" t="s">
        <v>31</v>
      </c>
      <c r="I431" t="str">
        <f t="array" ref="I431">IFERROR(_xlfn.XLOOKUP(Tabelle14[[#This Row],[NegotiationID]]&amp;"FinalAccept",Tabelle14[NegotiationID]&amp;Tabelle14[ActionType],Tabelle14[ActionType],,0),_xlfn.XLOOKUP(Tabelle14[[#This Row],[NegotiationID]]&amp;"FinalReject",Tabelle14[NegotiationID]&amp;Tabelle14[ActionType],Tabelle14[ActionType],,0))</f>
        <v>FinalAccept</v>
      </c>
      <c r="J431">
        <v>0.76170000000000004</v>
      </c>
      <c r="K431">
        <v>0.3135</v>
      </c>
      <c r="L431">
        <v>1.0751999999999999</v>
      </c>
      <c r="M431">
        <v>0.44819999999999999</v>
      </c>
      <c r="N431">
        <v>329</v>
      </c>
      <c r="O431">
        <v>2231</v>
      </c>
      <c r="P431">
        <v>9</v>
      </c>
      <c r="Q431" s="3" t="s">
        <v>5871</v>
      </c>
    </row>
    <row r="432" ht="15" customHeight="1">
      <c r="A432" t="e">
        <f t="shared" ca="1" si="594"/>
        <v>#VALUE!</v>
      </c>
      <c r="B432" t="e">
        <f t="array" ref="B432" ca="1">_xlfn.XLOOKUP(Tabelle14[[#This Row],[ExperimentID]]&amp;Tabelle14[[#This Row],[NegotiationID]]&amp;Tabelle14[[#This Row],[MessageID]],ALL_IN_ONE[ExperimentID]&amp;ALL_IN_ONE[NegotiationID]&amp;ALL_IN_ONE[MessageID],ALL_IN_ONE[Gesamt_ID],,0)</f>
        <v>#VALUE!</v>
      </c>
      <c r="C432">
        <v>40047</v>
      </c>
      <c r="D432" t="s">
        <v>5518</v>
      </c>
      <c r="E432">
        <v>44830</v>
      </c>
      <c r="F432">
        <v>40035</v>
      </c>
      <c r="G432">
        <v>40030</v>
      </c>
      <c r="H432" t="s">
        <v>31</v>
      </c>
      <c r="I432" t="str">
        <f t="array" ref="I432">IFERROR(_xlfn.XLOOKUP(Tabelle14[[#This Row],[NegotiationID]]&amp;"FinalAccept",Tabelle14[NegotiationID]&amp;Tabelle14[ActionType],Tabelle14[ActionType],,0),_xlfn.XLOOKUP(Tabelle14[[#This Row],[NegotiationID]]&amp;"FinalReject",Tabelle14[NegotiationID]&amp;Tabelle14[ActionType],Tabelle14[ActionType],,0))</f>
        <v>FinalAccept</v>
      </c>
      <c r="J432">
        <v>0.71350000000000002</v>
      </c>
      <c r="K432">
        <v>0.31330000000000002</v>
      </c>
      <c r="L432">
        <v>1.0267999999999999</v>
      </c>
      <c r="M432">
        <v>0.4002</v>
      </c>
      <c r="N432">
        <v>345</v>
      </c>
      <c r="O432">
        <v>2231</v>
      </c>
      <c r="P432">
        <v>9</v>
      </c>
      <c r="Q432" s="3" t="s">
        <v>5872</v>
      </c>
    </row>
    <row r="433" ht="15" customHeight="1">
      <c r="A433" t="e">
        <f t="shared" ca="1" si="594"/>
        <v>#VALUE!</v>
      </c>
      <c r="B433" t="e">
        <f t="array" ref="B433" ca="1">_xlfn.XLOOKUP(Tabelle14[[#This Row],[ExperimentID]]&amp;Tabelle14[[#This Row],[NegotiationID]]&amp;Tabelle14[[#This Row],[MessageID]],ALL_IN_ONE[ExperimentID]&amp;ALL_IN_ONE[NegotiationID]&amp;ALL_IN_ONE[MessageID],ALL_IN_ONE[Gesamt_ID],,0)</f>
        <v>#VALUE!</v>
      </c>
      <c r="C433">
        <v>40047</v>
      </c>
      <c r="D433" t="s">
        <v>5518</v>
      </c>
      <c r="E433">
        <v>45637</v>
      </c>
      <c r="F433">
        <v>40030</v>
      </c>
      <c r="G433">
        <v>40035</v>
      </c>
      <c r="H433" t="s">
        <v>31</v>
      </c>
      <c r="I433" t="str">
        <f t="array" ref="I433">IFERROR(_xlfn.XLOOKUP(Tabelle14[[#This Row],[NegotiationID]]&amp;"FinalAccept",Tabelle14[NegotiationID]&amp;Tabelle14[ActionType],Tabelle14[ActionType],,0),_xlfn.XLOOKUP(Tabelle14[[#This Row],[NegotiationID]]&amp;"FinalReject",Tabelle14[NegotiationID]&amp;Tabelle14[ActionType],Tabelle14[ActionType],,0))</f>
        <v>FinalAccept</v>
      </c>
      <c r="J433">
        <v>0.55830000000000002</v>
      </c>
      <c r="K433">
        <v>0.53349999999999997</v>
      </c>
      <c r="L433">
        <v>1.0918000000000001</v>
      </c>
      <c r="M433">
        <v>0.024799999999999999</v>
      </c>
      <c r="N433">
        <v>297</v>
      </c>
      <c r="O433">
        <v>2231</v>
      </c>
      <c r="P433">
        <v>9</v>
      </c>
      <c r="Q433" s="3" t="s">
        <v>5873</v>
      </c>
    </row>
    <row r="434" ht="15" customHeight="1">
      <c r="A434" t="e">
        <f t="shared" ca="1" si="594"/>
        <v>#VALUE!</v>
      </c>
      <c r="B434" t="e">
        <f t="array" ref="B434" ca="1">_xlfn.XLOOKUP(Tabelle14[[#This Row],[ExperimentID]]&amp;Tabelle14[[#This Row],[NegotiationID]]&amp;Tabelle14[[#This Row],[MessageID]],ALL_IN_ONE[ExperimentID]&amp;ALL_IN_ONE[NegotiationID]&amp;ALL_IN_ONE[MessageID],ALL_IN_ONE[Gesamt_ID],,0)</f>
        <v>#VALUE!</v>
      </c>
      <c r="C434">
        <v>40047</v>
      </c>
      <c r="D434" t="s">
        <v>5518</v>
      </c>
      <c r="E434">
        <v>46687</v>
      </c>
      <c r="F434">
        <v>40035</v>
      </c>
      <c r="G434">
        <v>40030</v>
      </c>
      <c r="H434" t="s">
        <v>31</v>
      </c>
      <c r="I434" t="str">
        <f t="array" ref="I434">IFERROR(_xlfn.XLOOKUP(Tabelle14[[#This Row],[NegotiationID]]&amp;"FinalAccept",Tabelle14[NegotiationID]&amp;Tabelle14[ActionType],Tabelle14[ActionType],,0),_xlfn.XLOOKUP(Tabelle14[[#This Row],[NegotiationID]]&amp;"FinalReject",Tabelle14[NegotiationID]&amp;Tabelle14[ActionType],Tabelle14[ActionType],,0))</f>
        <v>FinalAccept</v>
      </c>
      <c r="J434">
        <v>0.63600000000000001</v>
      </c>
      <c r="K434">
        <v>0.40920000000000001</v>
      </c>
      <c r="L434">
        <v>1.0451999999999999</v>
      </c>
      <c r="M434">
        <v>0.2268</v>
      </c>
      <c r="N434">
        <v>320</v>
      </c>
      <c r="O434">
        <v>2231</v>
      </c>
      <c r="P434">
        <v>9</v>
      </c>
      <c r="Q434" s="3" t="s">
        <v>5874</v>
      </c>
    </row>
    <row r="435" ht="15" customHeight="1">
      <c r="A435" t="e">
        <f t="shared" ca="1" si="594"/>
        <v>#VALUE!</v>
      </c>
      <c r="B435" t="e">
        <f t="array" ref="B435" ca="1">_xlfn.XLOOKUP(Tabelle14[[#This Row],[ExperimentID]]&amp;Tabelle14[[#This Row],[NegotiationID]]&amp;Tabelle14[[#This Row],[MessageID]],ALL_IN_ONE[ExperimentID]&amp;ALL_IN_ONE[NegotiationID]&amp;ALL_IN_ONE[MessageID],ALL_IN_ONE[Gesamt_ID],,0)</f>
        <v>#VALUE!</v>
      </c>
      <c r="C435">
        <v>40047</v>
      </c>
      <c r="D435" t="s">
        <v>5518</v>
      </c>
      <c r="E435">
        <v>47146</v>
      </c>
      <c r="F435">
        <v>40030</v>
      </c>
      <c r="G435">
        <v>40035</v>
      </c>
      <c r="H435" t="s">
        <v>31</v>
      </c>
      <c r="I435" t="str">
        <f t="array" ref="I435">IFERROR(_xlfn.XLOOKUP(Tabelle14[[#This Row],[NegotiationID]]&amp;"FinalAccept",Tabelle14[NegotiationID]&amp;Tabelle14[ActionType],Tabelle14[ActionType],,0),_xlfn.XLOOKUP(Tabelle14[[#This Row],[NegotiationID]]&amp;"FinalReject",Tabelle14[NegotiationID]&amp;Tabelle14[ActionType],Tabelle14[ActionType],,0))</f>
        <v>FinalAccept</v>
      </c>
      <c r="J435">
        <v>0.45169999999999999</v>
      </c>
      <c r="K435">
        <v>0.61350000000000005</v>
      </c>
      <c r="L435">
        <v>1.0651999999999999</v>
      </c>
      <c r="M435">
        <v>0.1618</v>
      </c>
      <c r="N435">
        <v>203</v>
      </c>
      <c r="O435">
        <v>2231</v>
      </c>
      <c r="P435">
        <v>9</v>
      </c>
      <c r="Q435" s="3" t="s">
        <v>5875</v>
      </c>
    </row>
    <row r="436" ht="15" customHeight="1">
      <c r="A436" t="e">
        <f t="shared" ca="1" si="594"/>
        <v>#VALUE!</v>
      </c>
      <c r="B436" t="e">
        <f t="array" ref="B436" ca="1">_xlfn.XLOOKUP(Tabelle14[[#This Row],[ExperimentID]]&amp;Tabelle14[[#This Row],[NegotiationID]]&amp;Tabelle14[[#This Row],[MessageID]],ALL_IN_ONE[ExperimentID]&amp;ALL_IN_ONE[NegotiationID]&amp;ALL_IN_ONE[MessageID],ALL_IN_ONE[Gesamt_ID],,0)</f>
        <v>#VALUE!</v>
      </c>
      <c r="C436">
        <v>40047</v>
      </c>
      <c r="D436" t="s">
        <v>5518</v>
      </c>
      <c r="E436">
        <v>47170</v>
      </c>
      <c r="F436">
        <v>40035</v>
      </c>
      <c r="G436">
        <v>40030</v>
      </c>
      <c r="H436" t="s">
        <v>20</v>
      </c>
      <c r="I436" t="str">
        <f t="array" ref="I436">IFERROR(_xlfn.XLOOKUP(Tabelle14[[#This Row],[NegotiationID]]&amp;"FinalAccept",Tabelle14[NegotiationID]&amp;Tabelle14[ActionType],Tabelle14[ActionType],,0),_xlfn.XLOOKUP(Tabelle14[[#This Row],[NegotiationID]]&amp;"FinalReject",Tabelle14[NegotiationID]&amp;Tabelle14[ActionType],Tabelle14[ActionType],,0))</f>
        <v>FinalAccept</v>
      </c>
      <c r="J436">
        <v>0.61350000000000005</v>
      </c>
      <c r="K436">
        <v>0.45169999999999999</v>
      </c>
      <c r="L436">
        <v>1.0651999999999999</v>
      </c>
      <c r="M436">
        <v>0.1618</v>
      </c>
      <c r="N436">
        <v>101</v>
      </c>
      <c r="O436">
        <v>2231</v>
      </c>
      <c r="P436">
        <v>9</v>
      </c>
      <c r="Q436" s="3" t="s">
        <v>5876</v>
      </c>
    </row>
    <row r="437" ht="14.5" hidden="1">
      <c r="A437" t="e">
        <f t="shared" ca="1" si="594"/>
        <v>#VALUE!</v>
      </c>
      <c r="B437" t="e">
        <f t="array" ref="B437" ca="1">_xlfn.XLOOKUP(Tabelle14[[#This Row],[ExperimentID]]&amp;Tabelle14[[#This Row],[NegotiationID]]&amp;Tabelle14[[#This Row],[MessageID]],ALL_IN_ONE[ExperimentID]&amp;ALL_IN_ONE[NegotiationID]&amp;ALL_IN_ONE[MessageID],ALL_IN_ONE[Gesamt_ID],,0)</f>
        <v>#VALUE!</v>
      </c>
      <c r="C437">
        <v>40079</v>
      </c>
      <c r="D437" t="s">
        <v>5518</v>
      </c>
      <c r="E437">
        <v>40080</v>
      </c>
      <c r="H437" t="s">
        <v>6019</v>
      </c>
      <c r="I437" t="str">
        <f t="array" ref="I437">IFERROR(_xlfn.XLOOKUP(Tabelle14[[#This Row],[NegotiationID]]&amp;"FinalAccept",Tabelle14[NegotiationID]&amp;Tabelle14[ActionType],Tabelle14[ActionType],,0),_xlfn.XLOOKUP(Tabelle14[[#This Row],[NegotiationID]]&amp;"FinalReject",Tabelle14[NegotiationID]&amp;Tabelle14[ActionType],Tabelle14[ActionType],,0))</f>
        <v>FinalAccept</v>
      </c>
      <c r="L437" t="s">
        <v>6797</v>
      </c>
      <c r="M437" t="s">
        <v>6797</v>
      </c>
      <c r="N437">
        <v>21</v>
      </c>
      <c r="O437">
        <v>2176</v>
      </c>
      <c r="P437">
        <v>8</v>
      </c>
    </row>
    <row r="438" ht="15" customHeight="1">
      <c r="A438" t="e">
        <f t="shared" ca="1" si="594"/>
        <v>#VALUE!</v>
      </c>
      <c r="B438" t="e">
        <f t="array" ref="B438" ca="1">_xlfn.XLOOKUP(Tabelle14[[#This Row],[ExperimentID]]&amp;Tabelle14[[#This Row],[NegotiationID]]&amp;Tabelle14[[#This Row],[MessageID]],ALL_IN_ONE[ExperimentID]&amp;ALL_IN_ONE[NegotiationID]&amp;ALL_IN_ONE[MessageID],ALL_IN_ONE[Gesamt_ID],,0)</f>
        <v>#VALUE!</v>
      </c>
      <c r="C438">
        <v>40079</v>
      </c>
      <c r="D438" t="s">
        <v>5518</v>
      </c>
      <c r="E438">
        <v>42988</v>
      </c>
      <c r="F438">
        <v>40062</v>
      </c>
      <c r="G438">
        <v>40067</v>
      </c>
      <c r="H438" t="s">
        <v>19</v>
      </c>
      <c r="I438" t="str">
        <f t="array" ref="I438">IFERROR(_xlfn.XLOOKUP(Tabelle14[[#This Row],[NegotiationID]]&amp;"FinalAccept",Tabelle14[NegotiationID]&amp;Tabelle14[ActionType],Tabelle14[ActionType],,0),_xlfn.XLOOKUP(Tabelle14[[#This Row],[NegotiationID]]&amp;"FinalReject",Tabelle14[NegotiationID]&amp;Tabelle14[ActionType],Tabelle14[ActionType],,0))</f>
        <v>FinalAccept</v>
      </c>
      <c r="J438">
        <v>0.5393</v>
      </c>
      <c r="K438">
        <v>0.55549999999999999</v>
      </c>
      <c r="L438">
        <v>1.0948</v>
      </c>
      <c r="M438">
        <v>0.016199999999999999</v>
      </c>
      <c r="N438">
        <v>546</v>
      </c>
      <c r="O438">
        <v>2176</v>
      </c>
      <c r="P438">
        <v>8</v>
      </c>
      <c r="Q438" s="3" t="s">
        <v>5877</v>
      </c>
    </row>
    <row r="439" ht="15" customHeight="1">
      <c r="A439" t="e">
        <f t="shared" ca="1" si="594"/>
        <v>#VALUE!</v>
      </c>
      <c r="B439" t="e">
        <f t="array" ref="B439" ca="1">_xlfn.XLOOKUP(Tabelle14[[#This Row],[ExperimentID]]&amp;Tabelle14[[#This Row],[NegotiationID]]&amp;Tabelle14[[#This Row],[MessageID]],ALL_IN_ONE[ExperimentID]&amp;ALL_IN_ONE[NegotiationID]&amp;ALL_IN_ONE[MessageID],ALL_IN_ONE[Gesamt_ID],,0)</f>
        <v>#VALUE!</v>
      </c>
      <c r="C439">
        <v>40079</v>
      </c>
      <c r="D439" t="s">
        <v>5518</v>
      </c>
      <c r="E439">
        <v>43067</v>
      </c>
      <c r="F439">
        <v>40067</v>
      </c>
      <c r="G439">
        <v>40062</v>
      </c>
      <c r="H439" t="s">
        <v>31</v>
      </c>
      <c r="I439" t="str">
        <f t="array" ref="I439">IFERROR(_xlfn.XLOOKUP(Tabelle14[[#This Row],[NegotiationID]]&amp;"FinalAccept",Tabelle14[NegotiationID]&amp;Tabelle14[ActionType],Tabelle14[ActionType],,0),_xlfn.XLOOKUP(Tabelle14[[#This Row],[NegotiationID]]&amp;"FinalReject",Tabelle14[NegotiationID]&amp;Tabelle14[ActionType],Tabelle14[ActionType],,0))</f>
        <v>FinalAccept</v>
      </c>
      <c r="J439">
        <v>0.65600000000000003</v>
      </c>
      <c r="K439">
        <v>0.3775</v>
      </c>
      <c r="L439">
        <v>1.0335000000000001</v>
      </c>
      <c r="M439">
        <v>0.27850000000000003</v>
      </c>
      <c r="N439">
        <v>421</v>
      </c>
      <c r="O439">
        <v>2176</v>
      </c>
      <c r="P439">
        <v>8</v>
      </c>
      <c r="Q439" s="3" t="s">
        <v>5878</v>
      </c>
    </row>
    <row r="440" ht="15" customHeight="1">
      <c r="A440" t="e">
        <f t="shared" ca="1" si="594"/>
        <v>#VALUE!</v>
      </c>
      <c r="B440" t="e">
        <f t="array" ref="B440" ca="1">_xlfn.XLOOKUP(Tabelle14[[#This Row],[ExperimentID]]&amp;Tabelle14[[#This Row],[NegotiationID]]&amp;Tabelle14[[#This Row],[MessageID]],ALL_IN_ONE[ExperimentID]&amp;ALL_IN_ONE[NegotiationID]&amp;ALL_IN_ONE[MessageID],ALL_IN_ONE[Gesamt_ID],,0)</f>
        <v>#VALUE!</v>
      </c>
      <c r="C440">
        <v>40079</v>
      </c>
      <c r="D440" t="s">
        <v>5518</v>
      </c>
      <c r="E440">
        <v>43077</v>
      </c>
      <c r="F440">
        <v>40062</v>
      </c>
      <c r="G440">
        <v>40067</v>
      </c>
      <c r="H440" t="s">
        <v>31</v>
      </c>
      <c r="I440" t="str">
        <f t="array" ref="I440">IFERROR(_xlfn.XLOOKUP(Tabelle14[[#This Row],[NegotiationID]]&amp;"FinalAccept",Tabelle14[NegotiationID]&amp;Tabelle14[ActionType],Tabelle14[ActionType],,0),_xlfn.XLOOKUP(Tabelle14[[#This Row],[NegotiationID]]&amp;"FinalReject",Tabelle14[NegotiationID]&amp;Tabelle14[ActionType],Tabelle14[ActionType],,0))</f>
        <v>FinalAccept</v>
      </c>
      <c r="J440">
        <v>0.755</v>
      </c>
      <c r="K440">
        <v>0.27100000000000002</v>
      </c>
      <c r="L440">
        <v>1.026</v>
      </c>
      <c r="M440">
        <v>0.48399999999999999</v>
      </c>
      <c r="N440">
        <v>329</v>
      </c>
      <c r="O440">
        <v>2176</v>
      </c>
      <c r="P440">
        <v>8</v>
      </c>
      <c r="Q440" s="3" t="s">
        <v>5879</v>
      </c>
    </row>
    <row r="441" ht="15" customHeight="1">
      <c r="A441" t="e">
        <f t="shared" ca="1" si="594"/>
        <v>#VALUE!</v>
      </c>
      <c r="B441" t="e">
        <f t="array" ref="B441" ca="1">_xlfn.XLOOKUP(Tabelle14[[#This Row],[ExperimentID]]&amp;Tabelle14[[#This Row],[NegotiationID]]&amp;Tabelle14[[#This Row],[MessageID]],ALL_IN_ONE[ExperimentID]&amp;ALL_IN_ONE[NegotiationID]&amp;ALL_IN_ONE[MessageID],ALL_IN_ONE[Gesamt_ID],,0)</f>
        <v>#VALUE!</v>
      </c>
      <c r="C441">
        <v>40079</v>
      </c>
      <c r="D441" t="s">
        <v>5518</v>
      </c>
      <c r="E441">
        <v>43761</v>
      </c>
      <c r="F441">
        <v>40067</v>
      </c>
      <c r="G441">
        <v>40062</v>
      </c>
      <c r="H441" t="s">
        <v>31</v>
      </c>
      <c r="I441" t="str">
        <f t="array" ref="I441">IFERROR(_xlfn.XLOOKUP(Tabelle14[[#This Row],[NegotiationID]]&amp;"FinalAccept",Tabelle14[NegotiationID]&amp;Tabelle14[ActionType],Tabelle14[ActionType],,0),_xlfn.XLOOKUP(Tabelle14[[#This Row],[NegotiationID]]&amp;"FinalReject",Tabelle14[NegotiationID]&amp;Tabelle14[ActionType],Tabelle14[ActionType],,0))</f>
        <v>FinalAccept</v>
      </c>
      <c r="J441">
        <v>0.53349999999999997</v>
      </c>
      <c r="K441">
        <v>0.48249999999999998</v>
      </c>
      <c r="L441">
        <v>1.016</v>
      </c>
      <c r="M441">
        <v>0.050999999999999997</v>
      </c>
      <c r="N441">
        <v>228</v>
      </c>
      <c r="O441">
        <v>2176</v>
      </c>
      <c r="P441">
        <v>8</v>
      </c>
      <c r="Q441" s="3" t="s">
        <v>5880</v>
      </c>
    </row>
    <row r="442" ht="15" customHeight="1">
      <c r="A442" t="e">
        <f t="shared" ca="1" si="594"/>
        <v>#VALUE!</v>
      </c>
      <c r="B442" t="e">
        <f t="array" ref="B442" ca="1">_xlfn.XLOOKUP(Tabelle14[[#This Row],[ExperimentID]]&amp;Tabelle14[[#This Row],[NegotiationID]]&amp;Tabelle14[[#This Row],[MessageID]],ALL_IN_ONE[ExperimentID]&amp;ALL_IN_ONE[NegotiationID]&amp;ALL_IN_ONE[MessageID],ALL_IN_ONE[Gesamt_ID],,0)</f>
        <v>#VALUE!</v>
      </c>
      <c r="C442">
        <v>40079</v>
      </c>
      <c r="D442" t="s">
        <v>5518</v>
      </c>
      <c r="E442">
        <v>45159</v>
      </c>
      <c r="F442">
        <v>40062</v>
      </c>
      <c r="G442">
        <v>40067</v>
      </c>
      <c r="H442" t="s">
        <v>31</v>
      </c>
      <c r="I442" t="str">
        <f t="array" ref="I442">IFERROR(_xlfn.XLOOKUP(Tabelle14[[#This Row],[NegotiationID]]&amp;"FinalAccept",Tabelle14[NegotiationID]&amp;Tabelle14[ActionType],Tabelle14[ActionType],,0),_xlfn.XLOOKUP(Tabelle14[[#This Row],[NegotiationID]]&amp;"FinalReject",Tabelle14[NegotiationID]&amp;Tabelle14[ActionType],Tabelle14[ActionType],,0))</f>
        <v>FinalAccept</v>
      </c>
      <c r="J442">
        <v>0.68579999999999997</v>
      </c>
      <c r="K442">
        <v>0.3135</v>
      </c>
      <c r="L442">
        <v>0.99929999999999997</v>
      </c>
      <c r="M442">
        <v>0.37230000000000002</v>
      </c>
      <c r="N442">
        <v>198</v>
      </c>
      <c r="O442">
        <v>2176</v>
      </c>
      <c r="P442">
        <v>8</v>
      </c>
      <c r="Q442" s="3" t="s">
        <v>5881</v>
      </c>
    </row>
    <row r="443" ht="15" customHeight="1">
      <c r="A443" t="e">
        <f t="shared" ca="1" si="594"/>
        <v>#VALUE!</v>
      </c>
      <c r="B443" t="e">
        <f t="array" ref="B443" ca="1">_xlfn.XLOOKUP(Tabelle14[[#This Row],[ExperimentID]]&amp;Tabelle14[[#This Row],[NegotiationID]]&amp;Tabelle14[[#This Row],[MessageID]],ALL_IN_ONE[ExperimentID]&amp;ALL_IN_ONE[NegotiationID]&amp;ALL_IN_ONE[MessageID],ALL_IN_ONE[Gesamt_ID],,0)</f>
        <v>#VALUE!</v>
      </c>
      <c r="C443">
        <v>40079</v>
      </c>
      <c r="D443" t="s">
        <v>5518</v>
      </c>
      <c r="E443">
        <v>45212</v>
      </c>
      <c r="F443">
        <v>40067</v>
      </c>
      <c r="G443">
        <v>40062</v>
      </c>
      <c r="H443" t="s">
        <v>31</v>
      </c>
      <c r="I443" t="str">
        <f t="array" ref="I443">IFERROR(_xlfn.XLOOKUP(Tabelle14[[#This Row],[NegotiationID]]&amp;"FinalAccept",Tabelle14[NegotiationID]&amp;Tabelle14[ActionType],Tabelle14[ActionType],,0),_xlfn.XLOOKUP(Tabelle14[[#This Row],[NegotiationID]]&amp;"FinalReject",Tabelle14[NegotiationID]&amp;Tabelle14[ActionType],Tabelle14[ActionType],,0))</f>
        <v>FinalAccept</v>
      </c>
      <c r="J443">
        <v>0.4975</v>
      </c>
      <c r="K443">
        <v>0.53049999999999997</v>
      </c>
      <c r="L443">
        <v>1.028</v>
      </c>
      <c r="M443">
        <v>0.033000000000000002</v>
      </c>
      <c r="N443">
        <v>213</v>
      </c>
      <c r="O443">
        <v>2176</v>
      </c>
      <c r="P443">
        <v>8</v>
      </c>
      <c r="Q443" s="3" t="s">
        <v>5882</v>
      </c>
    </row>
    <row r="444" ht="15" customHeight="1">
      <c r="A444" t="e">
        <f t="shared" ca="1" si="594"/>
        <v>#VALUE!</v>
      </c>
      <c r="B444" t="e">
        <f t="array" ref="B444" ca="1">_xlfn.XLOOKUP(Tabelle14[[#This Row],[ExperimentID]]&amp;Tabelle14[[#This Row],[NegotiationID]]&amp;Tabelle14[[#This Row],[MessageID]],ALL_IN_ONE[ExperimentID]&amp;ALL_IN_ONE[NegotiationID]&amp;ALL_IN_ONE[MessageID],ALL_IN_ONE[Gesamt_ID],,0)</f>
        <v>#VALUE!</v>
      </c>
      <c r="C444">
        <v>40079</v>
      </c>
      <c r="D444" t="s">
        <v>5518</v>
      </c>
      <c r="E444">
        <v>46994</v>
      </c>
      <c r="F444">
        <v>40062</v>
      </c>
      <c r="G444">
        <v>40067</v>
      </c>
      <c r="H444" t="s">
        <v>20</v>
      </c>
      <c r="I444" t="str">
        <f t="array" ref="I444">IFERROR(_xlfn.XLOOKUP(Tabelle14[[#This Row],[NegotiationID]]&amp;"FinalAccept",Tabelle14[NegotiationID]&amp;Tabelle14[ActionType],Tabelle14[ActionType],,0),_xlfn.XLOOKUP(Tabelle14[[#This Row],[NegotiationID]]&amp;"FinalReject",Tabelle14[NegotiationID]&amp;Tabelle14[ActionType],Tabelle14[ActionType],,0))</f>
        <v>FinalAccept</v>
      </c>
      <c r="J444">
        <v>0.53049999999999997</v>
      </c>
      <c r="K444">
        <v>0.4975</v>
      </c>
      <c r="L444">
        <v>1.028</v>
      </c>
      <c r="M444">
        <v>0.033000000000000002</v>
      </c>
      <c r="N444">
        <v>220</v>
      </c>
      <c r="O444">
        <v>2176</v>
      </c>
      <c r="P444">
        <v>8</v>
      </c>
      <c r="Q444" s="3" t="s">
        <v>5883</v>
      </c>
    </row>
    <row r="445" ht="14.5" hidden="1">
      <c r="A445" t="e">
        <f t="shared" ca="1" si="594"/>
        <v>#VALUE!</v>
      </c>
      <c r="B445" t="e">
        <f t="array" ref="B445" ca="1">_xlfn.XLOOKUP(Tabelle14[[#This Row],[ExperimentID]]&amp;Tabelle14[[#This Row],[NegotiationID]]&amp;Tabelle14[[#This Row],[MessageID]],ALL_IN_ONE[ExperimentID]&amp;ALL_IN_ONE[NegotiationID]&amp;ALL_IN_ONE[MessageID],ALL_IN_ONE[Gesamt_ID],,0)</f>
        <v>#VALUE!</v>
      </c>
      <c r="C445">
        <v>40111</v>
      </c>
      <c r="D445" t="s">
        <v>5518</v>
      </c>
      <c r="E445">
        <v>40112</v>
      </c>
      <c r="H445" t="s">
        <v>6019</v>
      </c>
      <c r="I445" t="str">
        <f t="array" ref="I445">IFERROR(_xlfn.XLOOKUP(Tabelle14[[#This Row],[NegotiationID]]&amp;"FinalAccept",Tabelle14[NegotiationID]&amp;Tabelle14[ActionType],Tabelle14[ActionType],,0),_xlfn.XLOOKUP(Tabelle14[[#This Row],[NegotiationID]]&amp;"FinalReject",Tabelle14[NegotiationID]&amp;Tabelle14[ActionType],Tabelle14[ActionType],,0))</f>
        <v>FinalAccept</v>
      </c>
      <c r="L445" t="s">
        <v>6797</v>
      </c>
      <c r="M445" t="s">
        <v>6797</v>
      </c>
      <c r="N445">
        <v>21</v>
      </c>
      <c r="O445">
        <v>1736</v>
      </c>
      <c r="P445">
        <v>10</v>
      </c>
    </row>
    <row r="446" ht="15" customHeight="1">
      <c r="A446" t="e">
        <f t="shared" ca="1" si="594"/>
        <v>#VALUE!</v>
      </c>
      <c r="B446" t="e">
        <f t="array" ref="B446" ca="1">_xlfn.XLOOKUP(Tabelle14[[#This Row],[ExperimentID]]&amp;Tabelle14[[#This Row],[NegotiationID]]&amp;Tabelle14[[#This Row],[MessageID]],ALL_IN_ONE[ExperimentID]&amp;ALL_IN_ONE[NegotiationID]&amp;ALL_IN_ONE[MessageID],ALL_IN_ONE[Gesamt_ID],,0)</f>
        <v>#VALUE!</v>
      </c>
      <c r="C446">
        <v>40111</v>
      </c>
      <c r="D446" t="s">
        <v>5518</v>
      </c>
      <c r="E446">
        <v>41997</v>
      </c>
      <c r="F446">
        <v>40094</v>
      </c>
      <c r="G446">
        <v>40099</v>
      </c>
      <c r="H446" t="s">
        <v>19</v>
      </c>
      <c r="I446" t="str">
        <f t="array" ref="I446">IFERROR(_xlfn.XLOOKUP(Tabelle14[[#This Row],[NegotiationID]]&amp;"FinalAccept",Tabelle14[NegotiationID]&amp;Tabelle14[ActionType],Tabelle14[ActionType],,0),_xlfn.XLOOKUP(Tabelle14[[#This Row],[NegotiationID]]&amp;"FinalReject",Tabelle14[NegotiationID]&amp;Tabelle14[ActionType],Tabelle14[ActionType],,0))</f>
        <v>FinalAccept</v>
      </c>
      <c r="J446">
        <v>0.97999999999999998</v>
      </c>
      <c r="K446">
        <v>0.0625</v>
      </c>
      <c r="L446">
        <v>1.0425</v>
      </c>
      <c r="M446">
        <v>0.91749999999999998</v>
      </c>
      <c r="N446">
        <v>126</v>
      </c>
      <c r="O446">
        <v>1736</v>
      </c>
      <c r="P446">
        <v>10</v>
      </c>
      <c r="Q446" s="3" t="s">
        <v>5884</v>
      </c>
    </row>
    <row r="447" ht="15" customHeight="1">
      <c r="A447" t="e">
        <f t="shared" ca="1" si="594"/>
        <v>#VALUE!</v>
      </c>
      <c r="B447" t="e">
        <f t="array" ref="B447" ca="1">_xlfn.XLOOKUP(Tabelle14[[#This Row],[ExperimentID]]&amp;Tabelle14[[#This Row],[NegotiationID]]&amp;Tabelle14[[#This Row],[MessageID]],ALL_IN_ONE[ExperimentID]&amp;ALL_IN_ONE[NegotiationID]&amp;ALL_IN_ONE[MessageID],ALL_IN_ONE[Gesamt_ID],,0)</f>
        <v>#VALUE!</v>
      </c>
      <c r="C447">
        <v>40111</v>
      </c>
      <c r="D447" t="s">
        <v>5518</v>
      </c>
      <c r="E447">
        <v>42706</v>
      </c>
      <c r="F447">
        <v>40099</v>
      </c>
      <c r="G447">
        <v>40094</v>
      </c>
      <c r="H447" t="s">
        <v>31</v>
      </c>
      <c r="I447" t="str">
        <f t="array" ref="I447">IFERROR(_xlfn.XLOOKUP(Tabelle14[[#This Row],[NegotiationID]]&amp;"FinalAccept",Tabelle14[NegotiationID]&amp;Tabelle14[ActionType],Tabelle14[ActionType],,0),_xlfn.XLOOKUP(Tabelle14[[#This Row],[NegotiationID]]&amp;"FinalReject",Tabelle14[NegotiationID]&amp;Tabelle14[ActionType],Tabelle14[ActionType],,0))</f>
        <v>FinalAccept</v>
      </c>
      <c r="J447">
        <v>0.95750000000000002</v>
      </c>
      <c r="K447">
        <v>0.026700000000000002</v>
      </c>
      <c r="L447">
        <v>0.98419999999999996</v>
      </c>
      <c r="M447">
        <v>0.93079999999999996</v>
      </c>
      <c r="N447">
        <v>148</v>
      </c>
      <c r="O447">
        <v>1736</v>
      </c>
      <c r="P447">
        <v>10</v>
      </c>
      <c r="Q447" s="3" t="s">
        <v>5885</v>
      </c>
    </row>
    <row r="448" ht="15" customHeight="1">
      <c r="A448" t="e">
        <f t="shared" ca="1" si="594"/>
        <v>#VALUE!</v>
      </c>
      <c r="B448" t="e">
        <f t="array" ref="B448" ca="1">_xlfn.XLOOKUP(Tabelle14[[#This Row],[ExperimentID]]&amp;Tabelle14[[#This Row],[NegotiationID]]&amp;Tabelle14[[#This Row],[MessageID]],ALL_IN_ONE[ExperimentID]&amp;ALL_IN_ONE[NegotiationID]&amp;ALL_IN_ONE[MessageID],ALL_IN_ONE[Gesamt_ID],,0)</f>
        <v>#VALUE!</v>
      </c>
      <c r="C448">
        <v>40111</v>
      </c>
      <c r="D448" t="s">
        <v>5518</v>
      </c>
      <c r="E448">
        <v>42940</v>
      </c>
      <c r="F448">
        <v>40094</v>
      </c>
      <c r="G448">
        <v>40099</v>
      </c>
      <c r="H448" t="s">
        <v>31</v>
      </c>
      <c r="I448" t="str">
        <f t="array" ref="I448">IFERROR(_xlfn.XLOOKUP(Tabelle14[[#This Row],[NegotiationID]]&amp;"FinalAccept",Tabelle14[NegotiationID]&amp;Tabelle14[ActionType],Tabelle14[ActionType],,0),_xlfn.XLOOKUP(Tabelle14[[#This Row],[NegotiationID]]&amp;"FinalReject",Tabelle14[NegotiationID]&amp;Tabelle14[ActionType],Tabelle14[ActionType],,0))</f>
        <v>FinalAccept</v>
      </c>
      <c r="J448">
        <v>0.80330000000000001</v>
      </c>
      <c r="K448">
        <v>0.26250000000000001</v>
      </c>
      <c r="L448">
        <v>1.0658000000000001</v>
      </c>
      <c r="M448">
        <v>0.54079999999999995</v>
      </c>
      <c r="N448">
        <v>247</v>
      </c>
      <c r="O448">
        <v>1736</v>
      </c>
      <c r="P448">
        <v>10</v>
      </c>
      <c r="Q448" s="3" t="s">
        <v>5886</v>
      </c>
    </row>
    <row r="449" ht="15" customHeight="1">
      <c r="A449" t="e">
        <f t="shared" ca="1" si="594"/>
        <v>#VALUE!</v>
      </c>
      <c r="B449" t="e">
        <f t="array" ref="B449" ca="1">_xlfn.XLOOKUP(Tabelle14[[#This Row],[ExperimentID]]&amp;Tabelle14[[#This Row],[NegotiationID]]&amp;Tabelle14[[#This Row],[MessageID]],ALL_IN_ONE[ExperimentID]&amp;ALL_IN_ONE[NegotiationID]&amp;ALL_IN_ONE[MessageID],ALL_IN_ONE[Gesamt_ID],,0)</f>
        <v>#VALUE!</v>
      </c>
      <c r="C449">
        <v>40111</v>
      </c>
      <c r="D449" t="s">
        <v>5518</v>
      </c>
      <c r="E449">
        <v>43157</v>
      </c>
      <c r="F449">
        <v>40099</v>
      </c>
      <c r="G449">
        <v>40094</v>
      </c>
      <c r="H449" t="s">
        <v>31</v>
      </c>
      <c r="I449" t="str">
        <f t="array" ref="I449">IFERROR(_xlfn.XLOOKUP(Tabelle14[[#This Row],[NegotiationID]]&amp;"FinalAccept",Tabelle14[NegotiationID]&amp;Tabelle14[ActionType],Tabelle14[ActionType],,0),_xlfn.XLOOKUP(Tabelle14[[#This Row],[NegotiationID]]&amp;"FinalReject",Tabelle14[NegotiationID]&amp;Tabelle14[ActionType],Tabelle14[ActionType],,0))</f>
        <v>FinalAccept</v>
      </c>
      <c r="J449">
        <v>0.76349999999999996</v>
      </c>
      <c r="K449">
        <v>0.3533</v>
      </c>
      <c r="L449">
        <v>1.1168</v>
      </c>
      <c r="M449">
        <v>0.41020000000000001</v>
      </c>
      <c r="N449">
        <v>208</v>
      </c>
      <c r="O449">
        <v>1736</v>
      </c>
      <c r="P449">
        <v>10</v>
      </c>
      <c r="Q449" s="3" t="s">
        <v>5887</v>
      </c>
    </row>
    <row r="450" ht="15" customHeight="1">
      <c r="A450" t="e">
        <f t="shared" ref="A450:A513" ca="1" si="595">MID(CELL("Dateiname",$A$1),FIND("]",CELL("Dateiname",$A$1))+1,31)</f>
        <v>#VALUE!</v>
      </c>
      <c r="B450" t="e">
        <f t="array" ref="B450" ca="1">_xlfn.XLOOKUP(Tabelle14[[#This Row],[ExperimentID]]&amp;Tabelle14[[#This Row],[NegotiationID]]&amp;Tabelle14[[#This Row],[MessageID]],ALL_IN_ONE[ExperimentID]&amp;ALL_IN_ONE[NegotiationID]&amp;ALL_IN_ONE[MessageID],ALL_IN_ONE[Gesamt_ID],,0)</f>
        <v>#VALUE!</v>
      </c>
      <c r="C450">
        <v>40111</v>
      </c>
      <c r="D450" t="s">
        <v>5518</v>
      </c>
      <c r="E450">
        <v>43327</v>
      </c>
      <c r="F450">
        <v>40094</v>
      </c>
      <c r="G450">
        <v>40099</v>
      </c>
      <c r="H450" t="s">
        <v>31</v>
      </c>
      <c r="I450" t="str">
        <f t="array" ref="I450">IFERROR(_xlfn.XLOOKUP(Tabelle14[[#This Row],[NegotiationID]]&amp;"FinalAccept",Tabelle14[NegotiationID]&amp;Tabelle14[ActionType],Tabelle14[ActionType],,0),_xlfn.XLOOKUP(Tabelle14[[#This Row],[NegotiationID]]&amp;"FinalReject",Tabelle14[NegotiationID]&amp;Tabelle14[ActionType],Tabelle14[ActionType],,0))</f>
        <v>FinalAccept</v>
      </c>
      <c r="J450">
        <v>0.71419999999999995</v>
      </c>
      <c r="K450">
        <v>0.34499999999999997</v>
      </c>
      <c r="L450">
        <v>1.0591999999999999</v>
      </c>
      <c r="M450">
        <v>0.36919999999999997</v>
      </c>
      <c r="N450">
        <v>283</v>
      </c>
      <c r="O450">
        <v>1736</v>
      </c>
      <c r="P450">
        <v>10</v>
      </c>
      <c r="Q450" s="3" t="s">
        <v>5888</v>
      </c>
    </row>
    <row r="451" ht="15" customHeight="1">
      <c r="A451" t="e">
        <f t="shared" ca="1" si="595"/>
        <v>#VALUE!</v>
      </c>
      <c r="B451" t="e">
        <f t="array" ref="B451" ca="1">_xlfn.XLOOKUP(Tabelle14[[#This Row],[ExperimentID]]&amp;Tabelle14[[#This Row],[NegotiationID]]&amp;Tabelle14[[#This Row],[MessageID]],ALL_IN_ONE[ExperimentID]&amp;ALL_IN_ONE[NegotiationID]&amp;ALL_IN_ONE[MessageID],ALL_IN_ONE[Gesamt_ID],,0)</f>
        <v>#VALUE!</v>
      </c>
      <c r="C451">
        <v>40111</v>
      </c>
      <c r="D451" t="s">
        <v>5518</v>
      </c>
      <c r="E451">
        <v>44372</v>
      </c>
      <c r="F451">
        <v>40099</v>
      </c>
      <c r="G451">
        <v>40094</v>
      </c>
      <c r="H451" t="s">
        <v>31</v>
      </c>
      <c r="I451" t="str">
        <f t="array" ref="I451">IFERROR(_xlfn.XLOOKUP(Tabelle14[[#This Row],[NegotiationID]]&amp;"FinalAccept",Tabelle14[NegotiationID]&amp;Tabelle14[ActionType],Tabelle14[ActionType],,0),_xlfn.XLOOKUP(Tabelle14[[#This Row],[NegotiationID]]&amp;"FinalReject",Tabelle14[NegotiationID]&amp;Tabelle14[ActionType],Tabelle14[ActionType],,0))</f>
        <v>FinalAccept</v>
      </c>
      <c r="J451">
        <v>0.64800000000000002</v>
      </c>
      <c r="K451">
        <v>0.46400000000000002</v>
      </c>
      <c r="L451">
        <v>1.1120000000000001</v>
      </c>
      <c r="M451">
        <v>0.184</v>
      </c>
      <c r="N451">
        <v>150</v>
      </c>
      <c r="O451">
        <v>1736</v>
      </c>
      <c r="P451">
        <v>10</v>
      </c>
      <c r="Q451" s="3" t="s">
        <v>5889</v>
      </c>
    </row>
    <row r="452" ht="15" customHeight="1">
      <c r="A452" t="e">
        <f t="shared" ca="1" si="595"/>
        <v>#VALUE!</v>
      </c>
      <c r="B452" t="e">
        <f t="array" ref="B452" ca="1">_xlfn.XLOOKUP(Tabelle14[[#This Row],[ExperimentID]]&amp;Tabelle14[[#This Row],[NegotiationID]]&amp;Tabelle14[[#This Row],[MessageID]],ALL_IN_ONE[ExperimentID]&amp;ALL_IN_ONE[NegotiationID]&amp;ALL_IN_ONE[MessageID],ALL_IN_ONE[Gesamt_ID],,0)</f>
        <v>#VALUE!</v>
      </c>
      <c r="C452">
        <v>40111</v>
      </c>
      <c r="D452" t="s">
        <v>5518</v>
      </c>
      <c r="E452">
        <v>44792</v>
      </c>
      <c r="F452">
        <v>40094</v>
      </c>
      <c r="G452">
        <v>40099</v>
      </c>
      <c r="H452" t="s">
        <v>31</v>
      </c>
      <c r="I452" t="str">
        <f t="array" ref="I452">IFERROR(_xlfn.XLOOKUP(Tabelle14[[#This Row],[NegotiationID]]&amp;"FinalAccept",Tabelle14[NegotiationID]&amp;Tabelle14[ActionType],Tabelle14[ActionType],,0),_xlfn.XLOOKUP(Tabelle14[[#This Row],[NegotiationID]]&amp;"FinalReject",Tabelle14[NegotiationID]&amp;Tabelle14[ActionType],Tabelle14[ActionType],,0))</f>
        <v>FinalAccept</v>
      </c>
      <c r="J452">
        <v>0.58499999999999996</v>
      </c>
      <c r="K452">
        <v>0.51349999999999996</v>
      </c>
      <c r="L452">
        <v>1.0985</v>
      </c>
      <c r="M452">
        <v>0.071499999999999994</v>
      </c>
      <c r="N452">
        <v>403</v>
      </c>
      <c r="O452">
        <v>1736</v>
      </c>
      <c r="P452">
        <v>10</v>
      </c>
      <c r="Q452" s="3" t="s">
        <v>5890</v>
      </c>
    </row>
    <row r="453" ht="15" customHeight="1">
      <c r="A453" t="e">
        <f t="shared" ca="1" si="595"/>
        <v>#VALUE!</v>
      </c>
      <c r="B453" t="e">
        <f t="array" ref="B453" ca="1">_xlfn.XLOOKUP(Tabelle14[[#This Row],[ExperimentID]]&amp;Tabelle14[[#This Row],[NegotiationID]]&amp;Tabelle14[[#This Row],[MessageID]],ALL_IN_ONE[ExperimentID]&amp;ALL_IN_ONE[NegotiationID]&amp;ALL_IN_ONE[MessageID],ALL_IN_ONE[Gesamt_ID],,0)</f>
        <v>#VALUE!</v>
      </c>
      <c r="C453">
        <v>40111</v>
      </c>
      <c r="D453" t="s">
        <v>5518</v>
      </c>
      <c r="E453">
        <v>45552</v>
      </c>
      <c r="F453">
        <v>40099</v>
      </c>
      <c r="G453">
        <v>40094</v>
      </c>
      <c r="H453" t="s">
        <v>31</v>
      </c>
      <c r="I453" t="str">
        <f t="array" ref="I453">IFERROR(_xlfn.XLOOKUP(Tabelle14[[#This Row],[NegotiationID]]&amp;"FinalAccept",Tabelle14[NegotiationID]&amp;Tabelle14[ActionType],Tabelle14[ActionType],,0),_xlfn.XLOOKUP(Tabelle14[[#This Row],[NegotiationID]]&amp;"FinalReject",Tabelle14[NegotiationID]&amp;Tabelle14[ActionType],Tabelle14[ActionType],,0))</f>
        <v>FinalAccept</v>
      </c>
      <c r="J453">
        <v>0.53600000000000003</v>
      </c>
      <c r="K453">
        <v>0.54249999999999998</v>
      </c>
      <c r="L453">
        <v>1.0785</v>
      </c>
      <c r="M453">
        <v>0.0064999999999999997</v>
      </c>
      <c r="N453">
        <v>81</v>
      </c>
      <c r="O453">
        <v>1736</v>
      </c>
      <c r="P453">
        <v>10</v>
      </c>
      <c r="Q453" s="3" t="s">
        <v>5891</v>
      </c>
    </row>
    <row r="454" ht="15" customHeight="1">
      <c r="A454" t="e">
        <f t="shared" ca="1" si="595"/>
        <v>#VALUE!</v>
      </c>
      <c r="B454" t="e">
        <f t="array" ref="B454" ca="1">_xlfn.XLOOKUP(Tabelle14[[#This Row],[ExperimentID]]&amp;Tabelle14[[#This Row],[NegotiationID]]&amp;Tabelle14[[#This Row],[MessageID]],ALL_IN_ONE[ExperimentID]&amp;ALL_IN_ONE[NegotiationID]&amp;ALL_IN_ONE[MessageID],ALL_IN_ONE[Gesamt_ID],,0)</f>
        <v>#VALUE!</v>
      </c>
      <c r="C454">
        <v>40111</v>
      </c>
      <c r="D454" t="s">
        <v>5518</v>
      </c>
      <c r="E454">
        <v>46876</v>
      </c>
      <c r="F454">
        <v>40094</v>
      </c>
      <c r="G454">
        <v>40099</v>
      </c>
      <c r="H454" t="s">
        <v>20</v>
      </c>
      <c r="I454" t="str">
        <f t="array" ref="I454">IFERROR(_xlfn.XLOOKUP(Tabelle14[[#This Row],[NegotiationID]]&amp;"FinalAccept",Tabelle14[NegotiationID]&amp;Tabelle14[ActionType],Tabelle14[ActionType],,0),_xlfn.XLOOKUP(Tabelle14[[#This Row],[NegotiationID]]&amp;"FinalReject",Tabelle14[NegotiationID]&amp;Tabelle14[ActionType],Tabelle14[ActionType],,0))</f>
        <v>FinalAccept</v>
      </c>
      <c r="J454">
        <v>0.54249999999999998</v>
      </c>
      <c r="K454">
        <v>0.53600000000000003</v>
      </c>
      <c r="L454">
        <v>1.0785</v>
      </c>
      <c r="M454">
        <v>0.0064999999999999997</v>
      </c>
      <c r="N454">
        <v>69</v>
      </c>
      <c r="O454">
        <v>1736</v>
      </c>
      <c r="P454">
        <v>10</v>
      </c>
      <c r="Q454" s="3" t="s">
        <v>5892</v>
      </c>
    </row>
    <row r="455" ht="14.5" hidden="1">
      <c r="A455" t="e">
        <f t="shared" ca="1" si="595"/>
        <v>#VALUE!</v>
      </c>
      <c r="B455" t="e">
        <f t="array" ref="B455" ca="1">_xlfn.XLOOKUP(Tabelle14[[#This Row],[ExperimentID]]&amp;Tabelle14[[#This Row],[NegotiationID]]&amp;Tabelle14[[#This Row],[MessageID]],ALL_IN_ONE[ExperimentID]&amp;ALL_IN_ONE[NegotiationID]&amp;ALL_IN_ONE[MessageID],ALL_IN_ONE[Gesamt_ID],,0)</f>
        <v>#VALUE!</v>
      </c>
      <c r="C455">
        <v>40143</v>
      </c>
      <c r="D455" t="s">
        <v>5518</v>
      </c>
      <c r="E455">
        <v>40144</v>
      </c>
      <c r="H455" t="s">
        <v>6019</v>
      </c>
      <c r="I455" t="str">
        <f t="array" ref="I455">IFERROR(_xlfn.XLOOKUP(Tabelle14[[#This Row],[NegotiationID]]&amp;"FinalAccept",Tabelle14[NegotiationID]&amp;Tabelle14[ActionType],Tabelle14[ActionType],,0),_xlfn.XLOOKUP(Tabelle14[[#This Row],[NegotiationID]]&amp;"FinalReject",Tabelle14[NegotiationID]&amp;Tabelle14[ActionType],Tabelle14[ActionType],,0))</f>
        <v>FinalAccept</v>
      </c>
      <c r="L455" t="s">
        <v>6797</v>
      </c>
      <c r="M455" t="s">
        <v>6797</v>
      </c>
      <c r="N455">
        <v>21</v>
      </c>
      <c r="O455">
        <v>3545</v>
      </c>
      <c r="P455">
        <v>10</v>
      </c>
    </row>
    <row r="456" ht="15" customHeight="1">
      <c r="A456" t="e">
        <f t="shared" ca="1" si="595"/>
        <v>#VALUE!</v>
      </c>
      <c r="B456" t="e">
        <f t="array" ref="B456" ca="1">_xlfn.XLOOKUP(Tabelle14[[#This Row],[ExperimentID]]&amp;Tabelle14[[#This Row],[NegotiationID]]&amp;Tabelle14[[#This Row],[MessageID]],ALL_IN_ONE[ExperimentID]&amp;ALL_IN_ONE[NegotiationID]&amp;ALL_IN_ONE[MessageID],ALL_IN_ONE[Gesamt_ID],,0)</f>
        <v>#VALUE!</v>
      </c>
      <c r="C456">
        <v>40143</v>
      </c>
      <c r="D456" t="s">
        <v>5518</v>
      </c>
      <c r="E456">
        <v>42886</v>
      </c>
      <c r="F456">
        <v>40126</v>
      </c>
      <c r="G456">
        <v>40131</v>
      </c>
      <c r="H456" t="s">
        <v>19</v>
      </c>
      <c r="I456" t="str">
        <f t="array" ref="I456">IFERROR(_xlfn.XLOOKUP(Tabelle14[[#This Row],[NegotiationID]]&amp;"FinalAccept",Tabelle14[NegotiationID]&amp;Tabelle14[ActionType],Tabelle14[ActionType],,0),_xlfn.XLOOKUP(Tabelle14[[#This Row],[NegotiationID]]&amp;"FinalReject",Tabelle14[NegotiationID]&amp;Tabelle14[ActionType],Tabelle14[ActionType],,0))</f>
        <v>FinalAccept</v>
      </c>
      <c r="J456">
        <v>1</v>
      </c>
      <c r="K456">
        <v>0</v>
      </c>
      <c r="L456">
        <v>1</v>
      </c>
      <c r="M456">
        <v>1</v>
      </c>
      <c r="N456">
        <v>120</v>
      </c>
      <c r="O456">
        <v>3545</v>
      </c>
      <c r="P456">
        <v>10</v>
      </c>
      <c r="Q456" s="3" t="s">
        <v>5893</v>
      </c>
    </row>
    <row r="457" ht="15" customHeight="1">
      <c r="A457" t="e">
        <f t="shared" ca="1" si="595"/>
        <v>#VALUE!</v>
      </c>
      <c r="B457" t="e">
        <f t="array" ref="B457" ca="1">_xlfn.XLOOKUP(Tabelle14[[#This Row],[ExperimentID]]&amp;Tabelle14[[#This Row],[NegotiationID]]&amp;Tabelle14[[#This Row],[MessageID]],ALL_IN_ONE[ExperimentID]&amp;ALL_IN_ONE[NegotiationID]&amp;ALL_IN_ONE[MessageID],ALL_IN_ONE[Gesamt_ID],,0)</f>
        <v>#VALUE!</v>
      </c>
      <c r="C457">
        <v>40143</v>
      </c>
      <c r="D457" t="s">
        <v>5518</v>
      </c>
      <c r="E457">
        <v>43468</v>
      </c>
      <c r="F457">
        <v>40131</v>
      </c>
      <c r="G457">
        <v>40126</v>
      </c>
      <c r="H457" t="s">
        <v>31</v>
      </c>
      <c r="I457" t="str">
        <f t="array" ref="I457">IFERROR(_xlfn.XLOOKUP(Tabelle14[[#This Row],[NegotiationID]]&amp;"FinalAccept",Tabelle14[NegotiationID]&amp;Tabelle14[ActionType],Tabelle14[ActionType],,0),_xlfn.XLOOKUP(Tabelle14[[#This Row],[NegotiationID]]&amp;"FinalReject",Tabelle14[NegotiationID]&amp;Tabelle14[ActionType],Tabelle14[ActionType],,0))</f>
        <v>FinalAccept</v>
      </c>
      <c r="J457">
        <v>0.9375</v>
      </c>
      <c r="K457">
        <v>0.02</v>
      </c>
      <c r="L457">
        <v>0.95750000000000002</v>
      </c>
      <c r="M457">
        <v>0.91749999999999998</v>
      </c>
      <c r="N457">
        <v>382</v>
      </c>
      <c r="O457">
        <v>3545</v>
      </c>
      <c r="P457">
        <v>10</v>
      </c>
      <c r="Q457" s="3" t="s">
        <v>5894</v>
      </c>
    </row>
    <row r="458" ht="232" hidden="1">
      <c r="A458" t="e">
        <f t="shared" ca="1" si="595"/>
        <v>#VALUE!</v>
      </c>
      <c r="B458" t="e">
        <f t="array" ref="B458" ca="1">_xlfn.XLOOKUP(Tabelle14[[#This Row],[ExperimentID]]&amp;Tabelle14[[#This Row],[NegotiationID]]&amp;Tabelle14[[#This Row],[MessageID]],ALL_IN_ONE[ExperimentID]&amp;ALL_IN_ONE[NegotiationID]&amp;ALL_IN_ONE[MessageID],ALL_IN_ONE[Gesamt_ID],,0)</f>
        <v>#VALUE!</v>
      </c>
      <c r="C458">
        <v>40143</v>
      </c>
      <c r="D458" t="s">
        <v>5518</v>
      </c>
      <c r="E458">
        <v>44496</v>
      </c>
      <c r="F458">
        <v>40126</v>
      </c>
      <c r="G458">
        <v>40131</v>
      </c>
      <c r="H458" t="s">
        <v>22</v>
      </c>
      <c r="I458" t="str">
        <f t="array" ref="I458">IFERROR(_xlfn.XLOOKUP(Tabelle14[[#This Row],[NegotiationID]]&amp;"FinalAccept",Tabelle14[NegotiationID]&amp;Tabelle14[ActionType],Tabelle14[ActionType],,0),_xlfn.XLOOKUP(Tabelle14[[#This Row],[NegotiationID]]&amp;"FinalReject",Tabelle14[NegotiationID]&amp;Tabelle14[ActionType],Tabelle14[ActionType],,0))</f>
        <v>FinalAccept</v>
      </c>
      <c r="L458" t="s">
        <v>6797</v>
      </c>
      <c r="M458" t="s">
        <v>6797</v>
      </c>
      <c r="N458">
        <v>518</v>
      </c>
      <c r="O458">
        <v>3545</v>
      </c>
      <c r="P458">
        <v>10</v>
      </c>
      <c r="Q458" s="3" t="s">
        <v>6839</v>
      </c>
    </row>
    <row r="459" ht="15" customHeight="1">
      <c r="A459" t="e">
        <f t="shared" ca="1" si="595"/>
        <v>#VALUE!</v>
      </c>
      <c r="B459" t="e">
        <f t="array" ref="B459" ca="1">_xlfn.XLOOKUP(Tabelle14[[#This Row],[ExperimentID]]&amp;Tabelle14[[#This Row],[NegotiationID]]&amp;Tabelle14[[#This Row],[MessageID]],ALL_IN_ONE[ExperimentID]&amp;ALL_IN_ONE[NegotiationID]&amp;ALL_IN_ONE[MessageID],ALL_IN_ONE[Gesamt_ID],,0)</f>
        <v>#VALUE!</v>
      </c>
      <c r="C459">
        <v>40143</v>
      </c>
      <c r="D459" t="s">
        <v>5518</v>
      </c>
      <c r="E459">
        <v>44567</v>
      </c>
      <c r="F459">
        <v>40131</v>
      </c>
      <c r="G459">
        <v>40126</v>
      </c>
      <c r="H459" t="s">
        <v>31</v>
      </c>
      <c r="I459" t="str">
        <f t="array" ref="I459">IFERROR(_xlfn.XLOOKUP(Tabelle14[[#This Row],[NegotiationID]]&amp;"FinalAccept",Tabelle14[NegotiationID]&amp;Tabelle14[ActionType],Tabelle14[ActionType],,0),_xlfn.XLOOKUP(Tabelle14[[#This Row],[NegotiationID]]&amp;"FinalReject",Tabelle14[NegotiationID]&amp;Tabelle14[ActionType],Tabelle14[ActionType],,0))</f>
        <v>FinalAccept</v>
      </c>
      <c r="J459">
        <v>0.875</v>
      </c>
      <c r="K459">
        <v>0.073300000000000004</v>
      </c>
      <c r="L459">
        <v>0.94830000000000003</v>
      </c>
      <c r="M459">
        <v>0.80169999999999997</v>
      </c>
      <c r="N459">
        <v>359</v>
      </c>
      <c r="O459">
        <v>3545</v>
      </c>
      <c r="P459">
        <v>10</v>
      </c>
      <c r="Q459" s="3" t="s">
        <v>5895</v>
      </c>
    </row>
    <row r="460" ht="15" customHeight="1">
      <c r="A460" t="e">
        <f t="shared" ca="1" si="595"/>
        <v>#VALUE!</v>
      </c>
      <c r="B460" t="e">
        <f t="array" ref="B460" ca="1">_xlfn.XLOOKUP(Tabelle14[[#This Row],[ExperimentID]]&amp;Tabelle14[[#This Row],[NegotiationID]]&amp;Tabelle14[[#This Row],[MessageID]],ALL_IN_ONE[ExperimentID]&amp;ALL_IN_ONE[NegotiationID]&amp;ALL_IN_ONE[MessageID],ALL_IN_ONE[Gesamt_ID],,0)</f>
        <v>#VALUE!</v>
      </c>
      <c r="C460">
        <v>40143</v>
      </c>
      <c r="D460" t="s">
        <v>5518</v>
      </c>
      <c r="E460">
        <v>45545</v>
      </c>
      <c r="F460">
        <v>40126</v>
      </c>
      <c r="G460">
        <v>40131</v>
      </c>
      <c r="H460" t="s">
        <v>31</v>
      </c>
      <c r="I460" t="str">
        <f t="array" ref="I460">IFERROR(_xlfn.XLOOKUP(Tabelle14[[#This Row],[NegotiationID]]&amp;"FinalAccept",Tabelle14[NegotiationID]&amp;Tabelle14[ActionType],Tabelle14[ActionType],,0),_xlfn.XLOOKUP(Tabelle14[[#This Row],[NegotiationID]]&amp;"FinalReject",Tabelle14[NegotiationID]&amp;Tabelle14[ActionType],Tabelle14[ActionType],,0))</f>
        <v>FinalAccept</v>
      </c>
      <c r="J460">
        <v>0.61829999999999996</v>
      </c>
      <c r="K460">
        <v>0.40749999999999997</v>
      </c>
      <c r="L460">
        <v>1.0258</v>
      </c>
      <c r="M460">
        <v>0.21079999999999999</v>
      </c>
      <c r="N460">
        <v>878</v>
      </c>
      <c r="O460">
        <v>3545</v>
      </c>
      <c r="P460">
        <v>10</v>
      </c>
      <c r="Q460" s="3" t="s">
        <v>5896</v>
      </c>
    </row>
    <row r="461" ht="15" customHeight="1">
      <c r="A461" t="e">
        <f t="shared" ca="1" si="595"/>
        <v>#VALUE!</v>
      </c>
      <c r="B461" t="e">
        <f t="array" ref="B461" ca="1">_xlfn.XLOOKUP(Tabelle14[[#This Row],[ExperimentID]]&amp;Tabelle14[[#This Row],[NegotiationID]]&amp;Tabelle14[[#This Row],[MessageID]],ALL_IN_ONE[ExperimentID]&amp;ALL_IN_ONE[NegotiationID]&amp;ALL_IN_ONE[MessageID],ALL_IN_ONE[Gesamt_ID],,0)</f>
        <v>#VALUE!</v>
      </c>
      <c r="C461">
        <v>40143</v>
      </c>
      <c r="D461" t="s">
        <v>5518</v>
      </c>
      <c r="E461">
        <v>45749</v>
      </c>
      <c r="F461">
        <v>40131</v>
      </c>
      <c r="G461">
        <v>40126</v>
      </c>
      <c r="H461" t="s">
        <v>31</v>
      </c>
      <c r="I461" t="str">
        <f t="array" ref="I461">IFERROR(_xlfn.XLOOKUP(Tabelle14[[#This Row],[NegotiationID]]&amp;"FinalAccept",Tabelle14[NegotiationID]&amp;Tabelle14[ActionType],Tabelle14[ActionType],,0),_xlfn.XLOOKUP(Tabelle14[[#This Row],[NegotiationID]]&amp;"FinalReject",Tabelle14[NegotiationID]&amp;Tabelle14[ActionType],Tabelle14[ActionType],,0))</f>
        <v>FinalAccept</v>
      </c>
      <c r="J461">
        <v>0.69599999999999995</v>
      </c>
      <c r="K461">
        <v>0.32419999999999999</v>
      </c>
      <c r="L461">
        <v>1.0202</v>
      </c>
      <c r="M461">
        <v>0.37180000000000002</v>
      </c>
      <c r="N461">
        <v>429</v>
      </c>
      <c r="O461">
        <v>3545</v>
      </c>
      <c r="P461">
        <v>10</v>
      </c>
      <c r="Q461" s="3" t="s">
        <v>5897</v>
      </c>
    </row>
    <row r="462" ht="15" customHeight="1">
      <c r="A462" t="e">
        <f t="shared" ca="1" si="595"/>
        <v>#VALUE!</v>
      </c>
      <c r="B462" t="e">
        <f t="array" ref="B462" ca="1">_xlfn.XLOOKUP(Tabelle14[[#This Row],[ExperimentID]]&amp;Tabelle14[[#This Row],[NegotiationID]]&amp;Tabelle14[[#This Row],[MessageID]],ALL_IN_ONE[ExperimentID]&amp;ALL_IN_ONE[NegotiationID]&amp;ALL_IN_ONE[MessageID],ALL_IN_ONE[Gesamt_ID],,0)</f>
        <v>#VALUE!</v>
      </c>
      <c r="C462">
        <v>40143</v>
      </c>
      <c r="D462" t="s">
        <v>5518</v>
      </c>
      <c r="E462">
        <v>47067</v>
      </c>
      <c r="F462">
        <v>40126</v>
      </c>
      <c r="G462">
        <v>40131</v>
      </c>
      <c r="H462" t="s">
        <v>31</v>
      </c>
      <c r="I462" t="str">
        <f t="array" ref="I462">IFERROR(_xlfn.XLOOKUP(Tabelle14[[#This Row],[NegotiationID]]&amp;"FinalAccept",Tabelle14[NegotiationID]&amp;Tabelle14[ActionType],Tabelle14[ActionType],,0),_xlfn.XLOOKUP(Tabelle14[[#This Row],[NegotiationID]]&amp;"FinalReject",Tabelle14[NegotiationID]&amp;Tabelle14[ActionType],Tabelle14[ActionType],,0))</f>
        <v>FinalAccept</v>
      </c>
      <c r="J462">
        <v>0.49980000000000002</v>
      </c>
      <c r="K462">
        <v>0.56799999999999995</v>
      </c>
      <c r="L462">
        <v>1.0678000000000001</v>
      </c>
      <c r="M462">
        <v>0.068199999999999997</v>
      </c>
      <c r="N462">
        <v>550</v>
      </c>
      <c r="O462">
        <v>3545</v>
      </c>
      <c r="P462">
        <v>10</v>
      </c>
      <c r="Q462" s="3" t="s">
        <v>5898</v>
      </c>
    </row>
    <row r="463" ht="15" customHeight="1">
      <c r="A463" t="e">
        <f t="shared" ca="1" si="595"/>
        <v>#VALUE!</v>
      </c>
      <c r="B463" t="e">
        <f t="array" ref="B463" ca="1">_xlfn.XLOOKUP(Tabelle14[[#This Row],[ExperimentID]]&amp;Tabelle14[[#This Row],[NegotiationID]]&amp;Tabelle14[[#This Row],[MessageID]],ALL_IN_ONE[ExperimentID]&amp;ALL_IN_ONE[NegotiationID]&amp;ALL_IN_ONE[MessageID],ALL_IN_ONE[Gesamt_ID],,0)</f>
        <v>#VALUE!</v>
      </c>
      <c r="C463">
        <v>40143</v>
      </c>
      <c r="D463" t="s">
        <v>5518</v>
      </c>
      <c r="E463">
        <v>47107</v>
      </c>
      <c r="F463">
        <v>40131</v>
      </c>
      <c r="G463">
        <v>40126</v>
      </c>
      <c r="H463" t="s">
        <v>31</v>
      </c>
      <c r="I463" t="str">
        <f t="array" ref="I463">IFERROR(_xlfn.XLOOKUP(Tabelle14[[#This Row],[NegotiationID]]&amp;"FinalAccept",Tabelle14[NegotiationID]&amp;Tabelle14[ActionType],Tabelle14[ActionType],,0),_xlfn.XLOOKUP(Tabelle14[[#This Row],[NegotiationID]]&amp;"FinalReject",Tabelle14[NegotiationID]&amp;Tabelle14[ActionType],Tabelle14[ActionType],,0))</f>
        <v>FinalAccept</v>
      </c>
      <c r="J463">
        <v>0.59599999999999997</v>
      </c>
      <c r="K463">
        <v>0.46250000000000002</v>
      </c>
      <c r="L463">
        <v>1.0585</v>
      </c>
      <c r="M463">
        <v>0.13350000000000001</v>
      </c>
      <c r="N463">
        <v>163</v>
      </c>
      <c r="O463">
        <v>3545</v>
      </c>
      <c r="P463">
        <v>10</v>
      </c>
      <c r="Q463" s="3" t="s">
        <v>5899</v>
      </c>
    </row>
    <row r="464" ht="15" customHeight="1">
      <c r="A464" t="e">
        <f t="shared" ca="1" si="595"/>
        <v>#VALUE!</v>
      </c>
      <c r="B464" t="e">
        <f t="array" ref="B464" ca="1">_xlfn.XLOOKUP(Tabelle14[[#This Row],[ExperimentID]]&amp;Tabelle14[[#This Row],[NegotiationID]]&amp;Tabelle14[[#This Row],[MessageID]],ALL_IN_ONE[ExperimentID]&amp;ALL_IN_ONE[NegotiationID]&amp;ALL_IN_ONE[MessageID],ALL_IN_ONE[Gesamt_ID],,0)</f>
        <v>#VALUE!</v>
      </c>
      <c r="C464">
        <v>40143</v>
      </c>
      <c r="D464" t="s">
        <v>5518</v>
      </c>
      <c r="E464">
        <v>47496</v>
      </c>
      <c r="F464">
        <v>40126</v>
      </c>
      <c r="G464">
        <v>40131</v>
      </c>
      <c r="H464" t="s">
        <v>20</v>
      </c>
      <c r="I464" t="str">
        <f t="array" ref="I464">IFERROR(_xlfn.XLOOKUP(Tabelle14[[#This Row],[NegotiationID]]&amp;"FinalAccept",Tabelle14[NegotiationID]&amp;Tabelle14[ActionType],Tabelle14[ActionType],,0),_xlfn.XLOOKUP(Tabelle14[[#This Row],[NegotiationID]]&amp;"FinalReject",Tabelle14[NegotiationID]&amp;Tabelle14[ActionType],Tabelle14[ActionType],,0))</f>
        <v>FinalAccept</v>
      </c>
      <c r="J464">
        <v>0.46250000000000002</v>
      </c>
      <c r="K464">
        <v>0.59599999999999997</v>
      </c>
      <c r="L464">
        <v>1.0585</v>
      </c>
      <c r="M464">
        <v>0.13350000000000001</v>
      </c>
      <c r="N464">
        <v>125</v>
      </c>
      <c r="O464">
        <v>3545</v>
      </c>
      <c r="P464">
        <v>10</v>
      </c>
      <c r="Q464" s="3" t="s">
        <v>5900</v>
      </c>
    </row>
    <row r="465" ht="14.5" hidden="1">
      <c r="A465" t="e">
        <f t="shared" ca="1" si="595"/>
        <v>#VALUE!</v>
      </c>
      <c r="B465" t="e">
        <f t="array" ref="B465" ca="1">_xlfn.XLOOKUP(Tabelle14[[#This Row],[ExperimentID]]&amp;Tabelle14[[#This Row],[NegotiationID]]&amp;Tabelle14[[#This Row],[MessageID]],ALL_IN_ONE[ExperimentID]&amp;ALL_IN_ONE[NegotiationID]&amp;ALL_IN_ONE[MessageID],ALL_IN_ONE[Gesamt_ID],,0)</f>
        <v>#VALUE!</v>
      </c>
      <c r="C465">
        <v>40175</v>
      </c>
      <c r="D465" t="s">
        <v>5518</v>
      </c>
      <c r="E465">
        <v>40176</v>
      </c>
      <c r="H465" t="s">
        <v>6019</v>
      </c>
      <c r="I465" t="str">
        <f t="array" ref="I465">IFERROR(_xlfn.XLOOKUP(Tabelle14[[#This Row],[NegotiationID]]&amp;"FinalAccept",Tabelle14[NegotiationID]&amp;Tabelle14[ActionType],Tabelle14[ActionType],,0),_xlfn.XLOOKUP(Tabelle14[[#This Row],[NegotiationID]]&amp;"FinalReject",Tabelle14[NegotiationID]&amp;Tabelle14[ActionType],Tabelle14[ActionType],,0))</f>
        <v>FinalAccept</v>
      </c>
      <c r="L465" t="s">
        <v>6797</v>
      </c>
      <c r="M465" t="s">
        <v>6797</v>
      </c>
      <c r="N465">
        <v>21</v>
      </c>
      <c r="O465">
        <v>2517</v>
      </c>
      <c r="P465">
        <v>8</v>
      </c>
    </row>
    <row r="466" ht="15" customHeight="1">
      <c r="A466" t="e">
        <f t="shared" ca="1" si="595"/>
        <v>#VALUE!</v>
      </c>
      <c r="B466" t="e">
        <f t="array" ref="B466" ca="1">_xlfn.XLOOKUP(Tabelle14[[#This Row],[ExperimentID]]&amp;Tabelle14[[#This Row],[NegotiationID]]&amp;Tabelle14[[#This Row],[MessageID]],ALL_IN_ONE[ExperimentID]&amp;ALL_IN_ONE[NegotiationID]&amp;ALL_IN_ONE[MessageID],ALL_IN_ONE[Gesamt_ID],,0)</f>
        <v>#VALUE!</v>
      </c>
      <c r="C466">
        <v>40175</v>
      </c>
      <c r="D466" t="s">
        <v>5518</v>
      </c>
      <c r="E466">
        <v>42220</v>
      </c>
      <c r="F466">
        <v>40158</v>
      </c>
      <c r="G466">
        <v>40163</v>
      </c>
      <c r="H466" t="s">
        <v>158</v>
      </c>
      <c r="I466" t="str">
        <f t="array" ref="I466">IFERROR(_xlfn.XLOOKUP(Tabelle14[[#This Row],[NegotiationID]]&amp;"FinalAccept",Tabelle14[NegotiationID]&amp;Tabelle14[ActionType],Tabelle14[ActionType],,0),_xlfn.XLOOKUP(Tabelle14[[#This Row],[NegotiationID]]&amp;"FinalReject",Tabelle14[NegotiationID]&amp;Tabelle14[ActionType],Tabelle14[ActionType],,0))</f>
        <v>FinalAccept</v>
      </c>
      <c r="J466">
        <v>1</v>
      </c>
      <c r="K466">
        <v>0.67000000000000004</v>
      </c>
      <c r="L466">
        <v>1.6699999999999999</v>
      </c>
      <c r="M466">
        <v>0.33000000000000002</v>
      </c>
      <c r="N466">
        <v>348</v>
      </c>
      <c r="O466">
        <v>2517</v>
      </c>
      <c r="P466">
        <v>8</v>
      </c>
      <c r="Q466" s="3" t="s">
        <v>5901</v>
      </c>
    </row>
    <row r="467" ht="15" customHeight="1">
      <c r="A467" t="e">
        <f t="shared" ca="1" si="595"/>
        <v>#VALUE!</v>
      </c>
      <c r="B467" t="e">
        <f t="array" ref="B467" ca="1">_xlfn.XLOOKUP(Tabelle14[[#This Row],[ExperimentID]]&amp;Tabelle14[[#This Row],[NegotiationID]]&amp;Tabelle14[[#This Row],[MessageID]],ALL_IN_ONE[ExperimentID]&amp;ALL_IN_ONE[NegotiationID]&amp;ALL_IN_ONE[MessageID],ALL_IN_ONE[Gesamt_ID],,0)</f>
        <v>#VALUE!</v>
      </c>
      <c r="C467">
        <v>40175</v>
      </c>
      <c r="D467" t="s">
        <v>5518</v>
      </c>
      <c r="E467">
        <v>43028</v>
      </c>
      <c r="F467">
        <v>40163</v>
      </c>
      <c r="G467">
        <v>40158</v>
      </c>
      <c r="H467" t="s">
        <v>31</v>
      </c>
      <c r="I467" t="str">
        <f t="array" ref="I467">IFERROR(_xlfn.XLOOKUP(Tabelle14[[#This Row],[NegotiationID]]&amp;"FinalAccept",Tabelle14[NegotiationID]&amp;Tabelle14[ActionType],Tabelle14[ActionType],,0),_xlfn.XLOOKUP(Tabelle14[[#This Row],[NegotiationID]]&amp;"FinalReject",Tabelle14[NegotiationID]&amp;Tabelle14[ActionType],Tabelle14[ActionType],,0))</f>
        <v>FinalAccept</v>
      </c>
      <c r="J467">
        <v>0.94599999999999995</v>
      </c>
      <c r="K467">
        <v>0.54000000000000004</v>
      </c>
      <c r="L467">
        <v>1.486</v>
      </c>
      <c r="M467">
        <v>0.40600000000000003</v>
      </c>
      <c r="N467">
        <v>320</v>
      </c>
      <c r="O467">
        <v>2517</v>
      </c>
      <c r="P467">
        <v>8</v>
      </c>
      <c r="Q467" s="3" t="s">
        <v>5902</v>
      </c>
    </row>
    <row r="468" ht="15" customHeight="1">
      <c r="A468" t="e">
        <f t="shared" ca="1" si="595"/>
        <v>#VALUE!</v>
      </c>
      <c r="B468" t="e">
        <f t="array" ref="B468" ca="1">_xlfn.XLOOKUP(Tabelle14[[#This Row],[ExperimentID]]&amp;Tabelle14[[#This Row],[NegotiationID]]&amp;Tabelle14[[#This Row],[MessageID]],ALL_IN_ONE[ExperimentID]&amp;ALL_IN_ONE[NegotiationID]&amp;ALL_IN_ONE[MessageID],ALL_IN_ONE[Gesamt_ID],,0)</f>
        <v>#VALUE!</v>
      </c>
      <c r="C468">
        <v>40175</v>
      </c>
      <c r="D468" t="s">
        <v>5518</v>
      </c>
      <c r="E468">
        <v>43786</v>
      </c>
      <c r="F468">
        <v>40158</v>
      </c>
      <c r="G468">
        <v>40163</v>
      </c>
      <c r="H468" t="s">
        <v>31</v>
      </c>
      <c r="I468" t="str">
        <f t="array" ref="I468">IFERROR(_xlfn.XLOOKUP(Tabelle14[[#This Row],[NegotiationID]]&amp;"FinalAccept",Tabelle14[NegotiationID]&amp;Tabelle14[ActionType],Tabelle14[ActionType],,0),_xlfn.XLOOKUP(Tabelle14[[#This Row],[NegotiationID]]&amp;"FinalReject",Tabelle14[NegotiationID]&amp;Tabelle14[ActionType],Tabelle14[ActionType],,0))</f>
        <v>FinalAccept</v>
      </c>
      <c r="J468">
        <v>0.66500000000000004</v>
      </c>
      <c r="K468">
        <v>0.69350000000000001</v>
      </c>
      <c r="L468">
        <v>1.3585</v>
      </c>
      <c r="M468">
        <v>0.028500000000000001</v>
      </c>
      <c r="N468">
        <v>321</v>
      </c>
      <c r="O468">
        <v>2517</v>
      </c>
      <c r="P468">
        <v>8</v>
      </c>
      <c r="Q468" s="3" t="s">
        <v>5903</v>
      </c>
    </row>
    <row r="469" ht="15" customHeight="1">
      <c r="A469" t="e">
        <f t="shared" ca="1" si="595"/>
        <v>#VALUE!</v>
      </c>
      <c r="B469" t="e">
        <f t="array" ref="B469" ca="1">_xlfn.XLOOKUP(Tabelle14[[#This Row],[ExperimentID]]&amp;Tabelle14[[#This Row],[NegotiationID]]&amp;Tabelle14[[#This Row],[MessageID]],ALL_IN_ONE[ExperimentID]&amp;ALL_IN_ONE[NegotiationID]&amp;ALL_IN_ONE[MessageID],ALL_IN_ONE[Gesamt_ID],,0)</f>
        <v>#VALUE!</v>
      </c>
      <c r="C469">
        <v>40175</v>
      </c>
      <c r="D469" t="s">
        <v>5518</v>
      </c>
      <c r="E469">
        <v>44716</v>
      </c>
      <c r="F469">
        <v>40163</v>
      </c>
      <c r="G469">
        <v>40158</v>
      </c>
      <c r="H469" t="s">
        <v>31</v>
      </c>
      <c r="I469" t="str">
        <f t="array" ref="I469">IFERROR(_xlfn.XLOOKUP(Tabelle14[[#This Row],[NegotiationID]]&amp;"FinalAccept",Tabelle14[NegotiationID]&amp;Tabelle14[ActionType],Tabelle14[ActionType],,0),_xlfn.XLOOKUP(Tabelle14[[#This Row],[NegotiationID]]&amp;"FinalReject",Tabelle14[NegotiationID]&amp;Tabelle14[ActionType],Tabelle14[ActionType],,0))</f>
        <v>FinalAccept</v>
      </c>
      <c r="J469">
        <v>0.69350000000000001</v>
      </c>
      <c r="K469">
        <v>0.34000000000000002</v>
      </c>
      <c r="L469">
        <v>1.0335000000000001</v>
      </c>
      <c r="M469">
        <v>0.35349999999999998</v>
      </c>
      <c r="N469">
        <v>446</v>
      </c>
      <c r="O469">
        <v>2517</v>
      </c>
      <c r="P469">
        <v>8</v>
      </c>
      <c r="Q469" s="3" t="s">
        <v>5904</v>
      </c>
    </row>
    <row r="470" ht="15" customHeight="1">
      <c r="A470" t="e">
        <f t="shared" ca="1" si="595"/>
        <v>#VALUE!</v>
      </c>
      <c r="B470" t="e">
        <f t="array" ref="B470" ca="1">_xlfn.XLOOKUP(Tabelle14[[#This Row],[ExperimentID]]&amp;Tabelle14[[#This Row],[NegotiationID]]&amp;Tabelle14[[#This Row],[MessageID]],ALL_IN_ONE[ExperimentID]&amp;ALL_IN_ONE[NegotiationID]&amp;ALL_IN_ONE[MessageID],ALL_IN_ONE[Gesamt_ID],,0)</f>
        <v>#VALUE!</v>
      </c>
      <c r="C470">
        <v>40175</v>
      </c>
      <c r="D470" t="s">
        <v>5518</v>
      </c>
      <c r="E470">
        <v>45118</v>
      </c>
      <c r="F470">
        <v>40158</v>
      </c>
      <c r="G470">
        <v>40163</v>
      </c>
      <c r="H470" t="s">
        <v>31</v>
      </c>
      <c r="I470" t="str">
        <f t="array" ref="I470">IFERROR(_xlfn.XLOOKUP(Tabelle14[[#This Row],[NegotiationID]]&amp;"FinalAccept",Tabelle14[NegotiationID]&amp;Tabelle14[ActionType],Tabelle14[ActionType],,0),_xlfn.XLOOKUP(Tabelle14[[#This Row],[NegotiationID]]&amp;"FinalReject",Tabelle14[NegotiationID]&amp;Tabelle14[ActionType],Tabelle14[ActionType],,0))</f>
        <v>FinalAccept</v>
      </c>
      <c r="J470">
        <v>0.56499999999999995</v>
      </c>
      <c r="K470">
        <v>0.57599999999999996</v>
      </c>
      <c r="L470">
        <v>1.141</v>
      </c>
      <c r="M470">
        <v>0.010999999999999999</v>
      </c>
      <c r="N470">
        <v>558</v>
      </c>
      <c r="O470">
        <v>2517</v>
      </c>
      <c r="P470">
        <v>8</v>
      </c>
      <c r="Q470" s="3" t="s">
        <v>5905</v>
      </c>
    </row>
    <row r="471" ht="15" customHeight="1">
      <c r="A471" t="e">
        <f t="shared" ca="1" si="595"/>
        <v>#VALUE!</v>
      </c>
      <c r="B471" t="e">
        <f t="array" ref="B471" ca="1">_xlfn.XLOOKUP(Tabelle14[[#This Row],[ExperimentID]]&amp;Tabelle14[[#This Row],[NegotiationID]]&amp;Tabelle14[[#This Row],[MessageID]],ALL_IN_ONE[ExperimentID]&amp;ALL_IN_ONE[NegotiationID]&amp;ALL_IN_ONE[MessageID],ALL_IN_ONE[Gesamt_ID],,0)</f>
        <v>#VALUE!</v>
      </c>
      <c r="C471">
        <v>40175</v>
      </c>
      <c r="D471" t="s">
        <v>5518</v>
      </c>
      <c r="E471">
        <v>46344</v>
      </c>
      <c r="F471">
        <v>40163</v>
      </c>
      <c r="G471">
        <v>40158</v>
      </c>
      <c r="H471" t="s">
        <v>31</v>
      </c>
      <c r="I471" t="str">
        <f t="array" ref="I471">IFERROR(_xlfn.XLOOKUP(Tabelle14[[#This Row],[NegotiationID]]&amp;"FinalAccept",Tabelle14[NegotiationID]&amp;Tabelle14[ActionType],Tabelle14[ActionType],,0),_xlfn.XLOOKUP(Tabelle14[[#This Row],[NegotiationID]]&amp;"FinalReject",Tabelle14[NegotiationID]&amp;Tabelle14[ActionType],Tabelle14[ActionType],,0))</f>
        <v>FinalAccept</v>
      </c>
      <c r="J471">
        <v>0.63600000000000001</v>
      </c>
      <c r="K471">
        <v>0.48499999999999999</v>
      </c>
      <c r="L471">
        <v>1.121</v>
      </c>
      <c r="M471">
        <v>0.151</v>
      </c>
      <c r="N471">
        <v>435</v>
      </c>
      <c r="O471">
        <v>2517</v>
      </c>
      <c r="P471">
        <v>8</v>
      </c>
      <c r="Q471" s="3" t="s">
        <v>5906</v>
      </c>
    </row>
    <row r="472" ht="15" customHeight="1">
      <c r="A472" t="e">
        <f t="shared" ca="1" si="595"/>
        <v>#VALUE!</v>
      </c>
      <c r="B472" t="e">
        <f t="array" ref="B472" ca="1">_xlfn.XLOOKUP(Tabelle14[[#This Row],[ExperimentID]]&amp;Tabelle14[[#This Row],[NegotiationID]]&amp;Tabelle14[[#This Row],[MessageID]],ALL_IN_ONE[ExperimentID]&amp;ALL_IN_ONE[NegotiationID]&amp;ALL_IN_ONE[MessageID],ALL_IN_ONE[Gesamt_ID],,0)</f>
        <v>#VALUE!</v>
      </c>
      <c r="C472">
        <v>40175</v>
      </c>
      <c r="D472" t="s">
        <v>5518</v>
      </c>
      <c r="E472">
        <v>47423</v>
      </c>
      <c r="F472">
        <v>40158</v>
      </c>
      <c r="G472">
        <v>40163</v>
      </c>
      <c r="H472" t="s">
        <v>20</v>
      </c>
      <c r="I472" t="str">
        <f t="array" ref="I472">IFERROR(_xlfn.XLOOKUP(Tabelle14[[#This Row],[NegotiationID]]&amp;"FinalAccept",Tabelle14[NegotiationID]&amp;Tabelle14[ActionType],Tabelle14[ActionType],,0),_xlfn.XLOOKUP(Tabelle14[[#This Row],[NegotiationID]]&amp;"FinalReject",Tabelle14[NegotiationID]&amp;Tabelle14[ActionType],Tabelle14[ActionType],,0))</f>
        <v>FinalAccept</v>
      </c>
      <c r="J472">
        <v>0.48499999999999999</v>
      </c>
      <c r="K472">
        <v>0.63600000000000001</v>
      </c>
      <c r="L472">
        <v>1.121</v>
      </c>
      <c r="M472">
        <v>0.151</v>
      </c>
      <c r="N472">
        <v>68</v>
      </c>
      <c r="O472">
        <v>2517</v>
      </c>
      <c r="P472">
        <v>8</v>
      </c>
      <c r="Q472" s="3" t="s">
        <v>5907</v>
      </c>
    </row>
    <row r="473" ht="14.5" hidden="1">
      <c r="A473" t="e">
        <f t="shared" ca="1" si="595"/>
        <v>#VALUE!</v>
      </c>
      <c r="B473" t="e">
        <f t="array" ref="B473" ca="1">_xlfn.XLOOKUP(Tabelle14[[#This Row],[ExperimentID]]&amp;Tabelle14[[#This Row],[NegotiationID]]&amp;Tabelle14[[#This Row],[MessageID]],ALL_IN_ONE[ExperimentID]&amp;ALL_IN_ONE[NegotiationID]&amp;ALL_IN_ONE[MessageID],ALL_IN_ONE[Gesamt_ID],,0)</f>
        <v>#VALUE!</v>
      </c>
      <c r="C473">
        <v>40207</v>
      </c>
      <c r="D473" t="s">
        <v>5518</v>
      </c>
      <c r="E473">
        <v>40208</v>
      </c>
      <c r="H473" t="s">
        <v>6019</v>
      </c>
      <c r="I473" t="str">
        <f t="array" ref="I473">IFERROR(_xlfn.XLOOKUP(Tabelle14[[#This Row],[NegotiationID]]&amp;"FinalAccept",Tabelle14[NegotiationID]&amp;Tabelle14[ActionType],Tabelle14[ActionType],,0),_xlfn.XLOOKUP(Tabelle14[[#This Row],[NegotiationID]]&amp;"FinalReject",Tabelle14[NegotiationID]&amp;Tabelle14[ActionType],Tabelle14[ActionType],,0))</f>
        <v>FinalAccept</v>
      </c>
      <c r="L473" t="s">
        <v>6797</v>
      </c>
      <c r="M473" t="s">
        <v>6797</v>
      </c>
      <c r="N473">
        <v>21</v>
      </c>
      <c r="O473">
        <v>2898</v>
      </c>
      <c r="P473">
        <v>8</v>
      </c>
    </row>
    <row r="474" ht="15" customHeight="1">
      <c r="A474" t="e">
        <f t="shared" ca="1" si="595"/>
        <v>#VALUE!</v>
      </c>
      <c r="B474" t="e">
        <f t="array" ref="B474" ca="1">_xlfn.XLOOKUP(Tabelle14[[#This Row],[ExperimentID]]&amp;Tabelle14[[#This Row],[NegotiationID]]&amp;Tabelle14[[#This Row],[MessageID]],ALL_IN_ONE[ExperimentID]&amp;ALL_IN_ONE[NegotiationID]&amp;ALL_IN_ONE[MessageID],ALL_IN_ONE[Gesamt_ID],,0)</f>
        <v>#VALUE!</v>
      </c>
      <c r="C474">
        <v>40207</v>
      </c>
      <c r="D474" t="s">
        <v>5518</v>
      </c>
      <c r="E474">
        <v>42576</v>
      </c>
      <c r="F474">
        <v>40190</v>
      </c>
      <c r="G474">
        <v>40195</v>
      </c>
      <c r="H474" t="s">
        <v>19</v>
      </c>
      <c r="I474" t="str">
        <f t="array" ref="I474">IFERROR(_xlfn.XLOOKUP(Tabelle14[[#This Row],[NegotiationID]]&amp;"FinalAccept",Tabelle14[NegotiationID]&amp;Tabelle14[ActionType],Tabelle14[ActionType],,0),_xlfn.XLOOKUP(Tabelle14[[#This Row],[NegotiationID]]&amp;"FinalReject",Tabelle14[NegotiationID]&amp;Tabelle14[ActionType],Tabelle14[ActionType],,0))</f>
        <v>FinalAccept</v>
      </c>
      <c r="J474">
        <v>1</v>
      </c>
      <c r="K474">
        <v>0</v>
      </c>
      <c r="L474">
        <v>1</v>
      </c>
      <c r="M474">
        <v>1</v>
      </c>
      <c r="N474">
        <v>437</v>
      </c>
      <c r="O474">
        <v>2898</v>
      </c>
      <c r="P474">
        <v>8</v>
      </c>
      <c r="Q474" s="3" t="s">
        <v>5908</v>
      </c>
    </row>
    <row r="475" ht="15" customHeight="1">
      <c r="A475" t="e">
        <f t="shared" ca="1" si="595"/>
        <v>#VALUE!</v>
      </c>
      <c r="B475" t="e">
        <f t="array" ref="B475" ca="1">_xlfn.XLOOKUP(Tabelle14[[#This Row],[ExperimentID]]&amp;Tabelle14[[#This Row],[NegotiationID]]&amp;Tabelle14[[#This Row],[MessageID]],ALL_IN_ONE[ExperimentID]&amp;ALL_IN_ONE[NegotiationID]&amp;ALL_IN_ONE[MessageID],ALL_IN_ONE[Gesamt_ID],,0)</f>
        <v>#VALUE!</v>
      </c>
      <c r="C475">
        <v>40207</v>
      </c>
      <c r="D475" t="s">
        <v>5518</v>
      </c>
      <c r="E475">
        <v>43587</v>
      </c>
      <c r="F475">
        <v>40195</v>
      </c>
      <c r="G475">
        <v>40190</v>
      </c>
      <c r="H475" t="s">
        <v>31</v>
      </c>
      <c r="I475" t="str">
        <f t="array" ref="I475">IFERROR(_xlfn.XLOOKUP(Tabelle14[[#This Row],[NegotiationID]]&amp;"FinalAccept",Tabelle14[NegotiationID]&amp;Tabelle14[ActionType],Tabelle14[ActionType],,0),_xlfn.XLOOKUP(Tabelle14[[#This Row],[NegotiationID]]&amp;"FinalReject",Tabelle14[NegotiationID]&amp;Tabelle14[ActionType],Tabelle14[ActionType],,0))</f>
        <v>FinalAccept</v>
      </c>
      <c r="J475">
        <v>0.86099999999999999</v>
      </c>
      <c r="K475">
        <v>0.16</v>
      </c>
      <c r="L475">
        <v>1.0209999999999999</v>
      </c>
      <c r="M475">
        <v>0.70099999999999996</v>
      </c>
      <c r="N475">
        <v>412</v>
      </c>
      <c r="O475">
        <v>2898</v>
      </c>
      <c r="P475">
        <v>8</v>
      </c>
      <c r="Q475" s="3" t="s">
        <v>5909</v>
      </c>
    </row>
    <row r="476" ht="15" customHeight="1">
      <c r="A476" t="e">
        <f t="shared" ca="1" si="595"/>
        <v>#VALUE!</v>
      </c>
      <c r="B476" t="e">
        <f t="array" ref="B476" ca="1">_xlfn.XLOOKUP(Tabelle14[[#This Row],[ExperimentID]]&amp;Tabelle14[[#This Row],[NegotiationID]]&amp;Tabelle14[[#This Row],[MessageID]],ALL_IN_ONE[ExperimentID]&amp;ALL_IN_ONE[NegotiationID]&amp;ALL_IN_ONE[MessageID],ALL_IN_ONE[Gesamt_ID],,0)</f>
        <v>#VALUE!</v>
      </c>
      <c r="C476">
        <v>40207</v>
      </c>
      <c r="D476" t="s">
        <v>5518</v>
      </c>
      <c r="E476">
        <v>44560</v>
      </c>
      <c r="F476">
        <v>40190</v>
      </c>
      <c r="G476">
        <v>40195</v>
      </c>
      <c r="H476" t="s">
        <v>31</v>
      </c>
      <c r="I476" t="str">
        <f t="array" ref="I476">IFERROR(_xlfn.XLOOKUP(Tabelle14[[#This Row],[NegotiationID]]&amp;"FinalAccept",Tabelle14[NegotiationID]&amp;Tabelle14[ActionType],Tabelle14[ActionType],,0),_xlfn.XLOOKUP(Tabelle14[[#This Row],[NegotiationID]]&amp;"FinalReject",Tabelle14[NegotiationID]&amp;Tabelle14[ActionType],Tabelle14[ActionType],,0))</f>
        <v>FinalAccept</v>
      </c>
      <c r="J476">
        <v>0.84419999999999995</v>
      </c>
      <c r="K476">
        <v>0.16600000000000001</v>
      </c>
      <c r="L476">
        <v>1.0102</v>
      </c>
      <c r="M476">
        <v>0.67820000000000003</v>
      </c>
      <c r="N476">
        <v>662</v>
      </c>
      <c r="O476">
        <v>2898</v>
      </c>
      <c r="P476">
        <v>8</v>
      </c>
      <c r="Q476" s="3" t="s">
        <v>5910</v>
      </c>
    </row>
    <row r="477" ht="15" customHeight="1">
      <c r="A477" t="e">
        <f t="shared" ca="1" si="595"/>
        <v>#VALUE!</v>
      </c>
      <c r="B477" t="e">
        <f t="array" ref="B477" ca="1">_xlfn.XLOOKUP(Tabelle14[[#This Row],[ExperimentID]]&amp;Tabelle14[[#This Row],[NegotiationID]]&amp;Tabelle14[[#This Row],[MessageID]],ALL_IN_ONE[ExperimentID]&amp;ALL_IN_ONE[NegotiationID]&amp;ALL_IN_ONE[MessageID],ALL_IN_ONE[Gesamt_ID],,0)</f>
        <v>#VALUE!</v>
      </c>
      <c r="C477">
        <v>40207</v>
      </c>
      <c r="D477" t="s">
        <v>5518</v>
      </c>
      <c r="E477">
        <v>45416</v>
      </c>
      <c r="F477">
        <v>40195</v>
      </c>
      <c r="G477">
        <v>40190</v>
      </c>
      <c r="H477" t="s">
        <v>31</v>
      </c>
      <c r="I477" t="str">
        <f t="array" ref="I477">IFERROR(_xlfn.XLOOKUP(Tabelle14[[#This Row],[NegotiationID]]&amp;"FinalAccept",Tabelle14[NegotiationID]&amp;Tabelle14[ActionType],Tabelle14[ActionType],,0),_xlfn.XLOOKUP(Tabelle14[[#This Row],[NegotiationID]]&amp;"FinalReject",Tabelle14[NegotiationID]&amp;Tabelle14[ActionType],Tabelle14[ActionType],,0))</f>
        <v>FinalAccept</v>
      </c>
      <c r="J477">
        <v>0.69599999999999995</v>
      </c>
      <c r="K477">
        <v>0.32919999999999999</v>
      </c>
      <c r="L477">
        <v>1.0251999999999999</v>
      </c>
      <c r="M477">
        <v>0.36680000000000001</v>
      </c>
      <c r="N477">
        <v>564</v>
      </c>
      <c r="O477">
        <v>2898</v>
      </c>
      <c r="P477">
        <v>8</v>
      </c>
      <c r="Q477" s="3" t="s">
        <v>5911</v>
      </c>
    </row>
    <row r="478" ht="15" customHeight="1">
      <c r="A478" t="e">
        <f t="shared" ca="1" si="595"/>
        <v>#VALUE!</v>
      </c>
      <c r="B478" t="e">
        <f t="array" ref="B478" ca="1">_xlfn.XLOOKUP(Tabelle14[[#This Row],[ExperimentID]]&amp;Tabelle14[[#This Row],[NegotiationID]]&amp;Tabelle14[[#This Row],[MessageID]],ALL_IN_ONE[ExperimentID]&amp;ALL_IN_ONE[NegotiationID]&amp;ALL_IN_ONE[MessageID],ALL_IN_ONE[Gesamt_ID],,0)</f>
        <v>#VALUE!</v>
      </c>
      <c r="C478">
        <v>40207</v>
      </c>
      <c r="D478" t="s">
        <v>5518</v>
      </c>
      <c r="E478">
        <v>46469</v>
      </c>
      <c r="F478">
        <v>40190</v>
      </c>
      <c r="G478">
        <v>40195</v>
      </c>
      <c r="H478" t="s">
        <v>31</v>
      </c>
      <c r="I478" t="str">
        <f t="array" ref="I478">IFERROR(_xlfn.XLOOKUP(Tabelle14[[#This Row],[NegotiationID]]&amp;"FinalAccept",Tabelle14[NegotiationID]&amp;Tabelle14[ActionType],Tabelle14[ActionType],,0),_xlfn.XLOOKUP(Tabelle14[[#This Row],[NegotiationID]]&amp;"FinalReject",Tabelle14[NegotiationID]&amp;Tabelle14[ActionType],Tabelle14[ActionType],,0))</f>
        <v>FinalAccept</v>
      </c>
      <c r="J478">
        <v>0.6008</v>
      </c>
      <c r="K478">
        <v>0.51100000000000001</v>
      </c>
      <c r="L478">
        <v>1.1117999999999999</v>
      </c>
      <c r="M478">
        <v>0.089800000000000005</v>
      </c>
      <c r="N478">
        <v>515</v>
      </c>
      <c r="O478">
        <v>2898</v>
      </c>
      <c r="P478">
        <v>8</v>
      </c>
      <c r="Q478" s="3" t="s">
        <v>5912</v>
      </c>
    </row>
    <row r="479" ht="15" customHeight="1">
      <c r="A479" t="e">
        <f t="shared" ca="1" si="595"/>
        <v>#VALUE!</v>
      </c>
      <c r="B479" t="e">
        <f t="array" ref="B479" ca="1">_xlfn.XLOOKUP(Tabelle14[[#This Row],[ExperimentID]]&amp;Tabelle14[[#This Row],[NegotiationID]]&amp;Tabelle14[[#This Row],[MessageID]],ALL_IN_ONE[ExperimentID]&amp;ALL_IN_ONE[NegotiationID]&amp;ALL_IN_ONE[MessageID],ALL_IN_ONE[Gesamt_ID],,0)</f>
        <v>#VALUE!</v>
      </c>
      <c r="C479">
        <v>40207</v>
      </c>
      <c r="D479" t="s">
        <v>5518</v>
      </c>
      <c r="E479">
        <v>47238</v>
      </c>
      <c r="F479">
        <v>40195</v>
      </c>
      <c r="G479">
        <v>40190</v>
      </c>
      <c r="H479" t="s">
        <v>31</v>
      </c>
      <c r="I479" t="str">
        <f t="array" ref="I479">IFERROR(_xlfn.XLOOKUP(Tabelle14[[#This Row],[NegotiationID]]&amp;"FinalAccept",Tabelle14[NegotiationID]&amp;Tabelle14[ActionType],Tabelle14[ActionType],,0),_xlfn.XLOOKUP(Tabelle14[[#This Row],[NegotiationID]]&amp;"FinalReject",Tabelle14[NegotiationID]&amp;Tabelle14[ActionType],Tabelle14[ActionType],,0))</f>
        <v>FinalAccept</v>
      </c>
      <c r="J479">
        <v>0.55100000000000005</v>
      </c>
      <c r="K479">
        <v>0.54749999999999999</v>
      </c>
      <c r="L479">
        <v>1.0985</v>
      </c>
      <c r="M479">
        <v>0.0035000000000000001</v>
      </c>
      <c r="N479">
        <v>225</v>
      </c>
      <c r="O479">
        <v>2898</v>
      </c>
      <c r="P479">
        <v>8</v>
      </c>
      <c r="Q479" s="3" t="s">
        <v>5913</v>
      </c>
    </row>
    <row r="480" ht="15" customHeight="1">
      <c r="A480" t="e">
        <f t="shared" ca="1" si="595"/>
        <v>#VALUE!</v>
      </c>
      <c r="B480" t="e">
        <f t="array" ref="B480" ca="1">_xlfn.XLOOKUP(Tabelle14[[#This Row],[ExperimentID]]&amp;Tabelle14[[#This Row],[NegotiationID]]&amp;Tabelle14[[#This Row],[MessageID]],ALL_IN_ONE[ExperimentID]&amp;ALL_IN_ONE[NegotiationID]&amp;ALL_IN_ONE[MessageID],ALL_IN_ONE[Gesamt_ID],,0)</f>
        <v>#VALUE!</v>
      </c>
      <c r="C480">
        <v>40207</v>
      </c>
      <c r="D480" t="s">
        <v>5518</v>
      </c>
      <c r="E480">
        <v>47286</v>
      </c>
      <c r="F480">
        <v>40190</v>
      </c>
      <c r="G480">
        <v>40195</v>
      </c>
      <c r="H480" t="s">
        <v>20</v>
      </c>
      <c r="I480" t="str">
        <f t="array" ref="I480">IFERROR(_xlfn.XLOOKUP(Tabelle14[[#This Row],[NegotiationID]]&amp;"FinalAccept",Tabelle14[NegotiationID]&amp;Tabelle14[ActionType],Tabelle14[ActionType],,0),_xlfn.XLOOKUP(Tabelle14[[#This Row],[NegotiationID]]&amp;"FinalReject",Tabelle14[NegotiationID]&amp;Tabelle14[ActionType],Tabelle14[ActionType],,0))</f>
        <v>FinalAccept</v>
      </c>
      <c r="J480">
        <v>0.54749999999999999</v>
      </c>
      <c r="K480">
        <v>0.55100000000000005</v>
      </c>
      <c r="L480">
        <v>1.0985</v>
      </c>
      <c r="M480">
        <v>0.0035000000000000001</v>
      </c>
      <c r="N480">
        <v>62</v>
      </c>
      <c r="O480">
        <v>2898</v>
      </c>
      <c r="P480">
        <v>8</v>
      </c>
      <c r="Q480" s="3" t="s">
        <v>5914</v>
      </c>
    </row>
    <row r="481" ht="14.5" hidden="1">
      <c r="A481" t="e">
        <f t="shared" ca="1" si="595"/>
        <v>#VALUE!</v>
      </c>
      <c r="B481" t="e">
        <f t="array" ref="B481" ca="1">_xlfn.XLOOKUP(Tabelle14[[#This Row],[ExperimentID]]&amp;Tabelle14[[#This Row],[NegotiationID]]&amp;Tabelle14[[#This Row],[MessageID]],ALL_IN_ONE[ExperimentID]&amp;ALL_IN_ONE[NegotiationID]&amp;ALL_IN_ONE[MessageID],ALL_IN_ONE[Gesamt_ID],,0)</f>
        <v>#VALUE!</v>
      </c>
      <c r="C481">
        <v>40239</v>
      </c>
      <c r="D481" t="s">
        <v>5518</v>
      </c>
      <c r="E481">
        <v>40240</v>
      </c>
      <c r="H481" t="s">
        <v>6019</v>
      </c>
      <c r="I481" t="str">
        <f t="array" ref="I481">IFERROR(_xlfn.XLOOKUP(Tabelle14[[#This Row],[NegotiationID]]&amp;"FinalAccept",Tabelle14[NegotiationID]&amp;Tabelle14[ActionType],Tabelle14[ActionType],,0),_xlfn.XLOOKUP(Tabelle14[[#This Row],[NegotiationID]]&amp;"FinalReject",Tabelle14[NegotiationID]&amp;Tabelle14[ActionType],Tabelle14[ActionType],,0))</f>
        <v>FinalAccept</v>
      </c>
      <c r="L481" t="s">
        <v>6797</v>
      </c>
      <c r="M481" t="s">
        <v>6797</v>
      </c>
      <c r="N481">
        <v>21</v>
      </c>
      <c r="O481">
        <v>3437</v>
      </c>
      <c r="P481">
        <v>8</v>
      </c>
    </row>
    <row r="482" ht="15" customHeight="1">
      <c r="A482" t="e">
        <f t="shared" ca="1" si="595"/>
        <v>#VALUE!</v>
      </c>
      <c r="B482" t="e">
        <f t="array" ref="B482" ca="1">_xlfn.XLOOKUP(Tabelle14[[#This Row],[ExperimentID]]&amp;Tabelle14[[#This Row],[NegotiationID]]&amp;Tabelle14[[#This Row],[MessageID]],ALL_IN_ONE[ExperimentID]&amp;ALL_IN_ONE[NegotiationID]&amp;ALL_IN_ONE[MessageID],ALL_IN_ONE[Gesamt_ID],,0)</f>
        <v>#VALUE!</v>
      </c>
      <c r="C482">
        <v>40239</v>
      </c>
      <c r="D482" t="s">
        <v>5518</v>
      </c>
      <c r="E482">
        <v>42297</v>
      </c>
      <c r="F482">
        <v>40222</v>
      </c>
      <c r="G482">
        <v>40227</v>
      </c>
      <c r="H482" t="s">
        <v>158</v>
      </c>
      <c r="I482" t="str">
        <f t="array" ref="I482">IFERROR(_xlfn.XLOOKUP(Tabelle14[[#This Row],[NegotiationID]]&amp;"FinalAccept",Tabelle14[NegotiationID]&amp;Tabelle14[ActionType],Tabelle14[ActionType],,0),_xlfn.XLOOKUP(Tabelle14[[#This Row],[NegotiationID]]&amp;"FinalReject",Tabelle14[NegotiationID]&amp;Tabelle14[ActionType],Tabelle14[ActionType],,0))</f>
        <v>FinalAccept</v>
      </c>
      <c r="J482">
        <v>0.79500000000000004</v>
      </c>
      <c r="K482">
        <v>0.20749999999999999</v>
      </c>
      <c r="L482">
        <v>1.0024999999999999</v>
      </c>
      <c r="M482">
        <v>0.58750000000000002</v>
      </c>
      <c r="N482">
        <v>391</v>
      </c>
      <c r="O482">
        <v>3437</v>
      </c>
      <c r="P482">
        <v>8</v>
      </c>
      <c r="Q482" s="3" t="s">
        <v>5915</v>
      </c>
    </row>
    <row r="483" ht="15" customHeight="1">
      <c r="A483" t="e">
        <f t="shared" ca="1" si="595"/>
        <v>#VALUE!</v>
      </c>
      <c r="B483" t="e">
        <f t="array" ref="B483" ca="1">_xlfn.XLOOKUP(Tabelle14[[#This Row],[ExperimentID]]&amp;Tabelle14[[#This Row],[NegotiationID]]&amp;Tabelle14[[#This Row],[MessageID]],ALL_IN_ONE[ExperimentID]&amp;ALL_IN_ONE[NegotiationID]&amp;ALL_IN_ONE[MessageID],ALL_IN_ONE[Gesamt_ID],,0)</f>
        <v>#VALUE!</v>
      </c>
      <c r="C483">
        <v>40239</v>
      </c>
      <c r="D483" t="s">
        <v>5518</v>
      </c>
      <c r="E483">
        <v>43189</v>
      </c>
      <c r="F483">
        <v>40227</v>
      </c>
      <c r="G483">
        <v>40222</v>
      </c>
      <c r="H483" t="s">
        <v>31</v>
      </c>
      <c r="I483" t="str">
        <f t="array" ref="I483">IFERROR(_xlfn.XLOOKUP(Tabelle14[[#This Row],[NegotiationID]]&amp;"FinalAccept",Tabelle14[NegotiationID]&amp;Tabelle14[ActionType],Tabelle14[ActionType],,0),_xlfn.XLOOKUP(Tabelle14[[#This Row],[NegotiationID]]&amp;"FinalReject",Tabelle14[NegotiationID]&amp;Tabelle14[ActionType],Tabelle14[ActionType],,0))</f>
        <v>FinalAccept</v>
      </c>
      <c r="J483">
        <v>0.89249999999999996</v>
      </c>
      <c r="K483">
        <v>0.057500000000000002</v>
      </c>
      <c r="L483">
        <v>0.94999999999999996</v>
      </c>
      <c r="M483">
        <v>0.83499999999999996</v>
      </c>
      <c r="N483">
        <v>557</v>
      </c>
      <c r="O483">
        <v>3437</v>
      </c>
      <c r="P483">
        <v>8</v>
      </c>
      <c r="Q483" s="3" t="s">
        <v>5916</v>
      </c>
    </row>
    <row r="484" ht="15" customHeight="1">
      <c r="A484" t="e">
        <f t="shared" ca="1" si="595"/>
        <v>#VALUE!</v>
      </c>
      <c r="B484" t="e">
        <f t="array" ref="B484" ca="1">_xlfn.XLOOKUP(Tabelle14[[#This Row],[ExperimentID]]&amp;Tabelle14[[#This Row],[NegotiationID]]&amp;Tabelle14[[#This Row],[MessageID]],ALL_IN_ONE[ExperimentID]&amp;ALL_IN_ONE[NegotiationID]&amp;ALL_IN_ONE[MessageID],ALL_IN_ONE[Gesamt_ID],,0)</f>
        <v>#VALUE!</v>
      </c>
      <c r="C484">
        <v>40239</v>
      </c>
      <c r="D484" t="s">
        <v>5518</v>
      </c>
      <c r="E484">
        <v>44216</v>
      </c>
      <c r="F484">
        <v>40222</v>
      </c>
      <c r="G484">
        <v>40227</v>
      </c>
      <c r="H484" t="s">
        <v>31</v>
      </c>
      <c r="I484" t="str">
        <f t="array" ref="I484">IFERROR(_xlfn.XLOOKUP(Tabelle14[[#This Row],[NegotiationID]]&amp;"FinalAccept",Tabelle14[NegotiationID]&amp;Tabelle14[ActionType],Tabelle14[ActionType],,0),_xlfn.XLOOKUP(Tabelle14[[#This Row],[NegotiationID]]&amp;"FinalReject",Tabelle14[NegotiationID]&amp;Tabelle14[ActionType],Tabelle14[ActionType],,0))</f>
        <v>FinalAccept</v>
      </c>
      <c r="J484">
        <v>0.68830000000000002</v>
      </c>
      <c r="K484">
        <v>0.41599999999999998</v>
      </c>
      <c r="L484">
        <v>1.1043000000000001</v>
      </c>
      <c r="M484">
        <v>0.27229999999999999</v>
      </c>
      <c r="N484">
        <v>907</v>
      </c>
      <c r="O484">
        <v>3437</v>
      </c>
      <c r="P484">
        <v>8</v>
      </c>
      <c r="Q484" s="3" t="s">
        <v>5917</v>
      </c>
    </row>
    <row r="485" ht="15" customHeight="1">
      <c r="A485" t="e">
        <f t="shared" ca="1" si="595"/>
        <v>#VALUE!</v>
      </c>
      <c r="B485" t="e">
        <f t="array" ref="B485" ca="1">_xlfn.XLOOKUP(Tabelle14[[#This Row],[ExperimentID]]&amp;Tabelle14[[#This Row],[NegotiationID]]&amp;Tabelle14[[#This Row],[MessageID]],ALL_IN_ONE[ExperimentID]&amp;ALL_IN_ONE[NegotiationID]&amp;ALL_IN_ONE[MessageID],ALL_IN_ONE[Gesamt_ID],,0)</f>
        <v>#VALUE!</v>
      </c>
      <c r="C485">
        <v>40239</v>
      </c>
      <c r="D485" t="s">
        <v>5518</v>
      </c>
      <c r="E485">
        <v>45117</v>
      </c>
      <c r="F485">
        <v>40227</v>
      </c>
      <c r="G485">
        <v>40222</v>
      </c>
      <c r="H485" t="s">
        <v>31</v>
      </c>
      <c r="I485" t="str">
        <f t="array" ref="I485">IFERROR(_xlfn.XLOOKUP(Tabelle14[[#This Row],[NegotiationID]]&amp;"FinalAccept",Tabelle14[NegotiationID]&amp;Tabelle14[ActionType],Tabelle14[ActionType],,0),_xlfn.XLOOKUP(Tabelle14[[#This Row],[NegotiationID]]&amp;"FinalReject",Tabelle14[NegotiationID]&amp;Tabelle14[ActionType],Tabelle14[ActionType],,0))</f>
        <v>FinalAccept</v>
      </c>
      <c r="J485">
        <v>0.73850000000000005</v>
      </c>
      <c r="K485">
        <v>0.33579999999999999</v>
      </c>
      <c r="L485">
        <v>1.0743</v>
      </c>
      <c r="M485">
        <v>0.4027</v>
      </c>
      <c r="N485">
        <v>352</v>
      </c>
      <c r="O485">
        <v>3437</v>
      </c>
      <c r="P485">
        <v>8</v>
      </c>
      <c r="Q485" s="3" t="s">
        <v>5918</v>
      </c>
    </row>
    <row r="486" ht="15" customHeight="1">
      <c r="A486" t="e">
        <f t="shared" ca="1" si="595"/>
        <v>#VALUE!</v>
      </c>
      <c r="B486" t="e">
        <f t="array" ref="B486" ca="1">_xlfn.XLOOKUP(Tabelle14[[#This Row],[ExperimentID]]&amp;Tabelle14[[#This Row],[NegotiationID]]&amp;Tabelle14[[#This Row],[MessageID]],ALL_IN_ONE[ExperimentID]&amp;ALL_IN_ONE[NegotiationID]&amp;ALL_IN_ONE[MessageID],ALL_IN_ONE[Gesamt_ID],,0)</f>
        <v>#VALUE!</v>
      </c>
      <c r="C486">
        <v>40239</v>
      </c>
      <c r="D486" t="s">
        <v>5518</v>
      </c>
      <c r="E486">
        <v>45616</v>
      </c>
      <c r="F486">
        <v>40222</v>
      </c>
      <c r="G486">
        <v>40227</v>
      </c>
      <c r="H486" t="s">
        <v>31</v>
      </c>
      <c r="I486" t="str">
        <f t="array" ref="I486">IFERROR(_xlfn.XLOOKUP(Tabelle14[[#This Row],[NegotiationID]]&amp;"FinalAccept",Tabelle14[NegotiationID]&amp;Tabelle14[ActionType],Tabelle14[ActionType],,0),_xlfn.XLOOKUP(Tabelle14[[#This Row],[NegotiationID]]&amp;"FinalReject",Tabelle14[NegotiationID]&amp;Tabelle14[ActionType],Tabelle14[ActionType],,0))</f>
        <v>FinalAccept</v>
      </c>
      <c r="J486">
        <v>0.55520000000000003</v>
      </c>
      <c r="K486">
        <v>0.50649999999999995</v>
      </c>
      <c r="L486">
        <v>1.0617000000000001</v>
      </c>
      <c r="M486">
        <v>0.0487</v>
      </c>
      <c r="N486">
        <v>702</v>
      </c>
      <c r="O486">
        <v>3437</v>
      </c>
      <c r="P486">
        <v>8</v>
      </c>
      <c r="Q486" s="3" t="s">
        <v>5919</v>
      </c>
    </row>
    <row r="487" ht="15" customHeight="1">
      <c r="A487" t="e">
        <f t="shared" ca="1" si="595"/>
        <v>#VALUE!</v>
      </c>
      <c r="B487" t="e">
        <f t="array" ref="B487" ca="1">_xlfn.XLOOKUP(Tabelle14[[#This Row],[ExperimentID]]&amp;Tabelle14[[#This Row],[NegotiationID]]&amp;Tabelle14[[#This Row],[MessageID]],ALL_IN_ONE[ExperimentID]&amp;ALL_IN_ONE[NegotiationID]&amp;ALL_IN_ONE[MessageID],ALL_IN_ONE[Gesamt_ID],,0)</f>
        <v>#VALUE!</v>
      </c>
      <c r="C487">
        <v>40239</v>
      </c>
      <c r="D487" t="s">
        <v>5518</v>
      </c>
      <c r="E487">
        <v>45742</v>
      </c>
      <c r="F487">
        <v>40227</v>
      </c>
      <c r="G487">
        <v>40222</v>
      </c>
      <c r="H487" t="s">
        <v>31</v>
      </c>
      <c r="I487" t="str">
        <f t="array" ref="I487">IFERROR(_xlfn.XLOOKUP(Tabelle14[[#This Row],[NegotiationID]]&amp;"FinalAccept",Tabelle14[NegotiationID]&amp;Tabelle14[ActionType],Tabelle14[ActionType],,0),_xlfn.XLOOKUP(Tabelle14[[#This Row],[NegotiationID]]&amp;"FinalReject",Tabelle14[NegotiationID]&amp;Tabelle14[ActionType],Tabelle14[ActionType],,0))</f>
        <v>FinalAccept</v>
      </c>
      <c r="J487">
        <v>0.53600000000000003</v>
      </c>
      <c r="K487">
        <v>0.52829999999999999</v>
      </c>
      <c r="L487">
        <v>1.0643</v>
      </c>
      <c r="M487">
        <v>0.0077000000000000002</v>
      </c>
      <c r="N487">
        <v>292</v>
      </c>
      <c r="O487">
        <v>3437</v>
      </c>
      <c r="P487">
        <v>8</v>
      </c>
      <c r="Q487" s="3" t="s">
        <v>5920</v>
      </c>
    </row>
    <row r="488" ht="15" customHeight="1">
      <c r="A488" t="e">
        <f t="shared" ca="1" si="595"/>
        <v>#VALUE!</v>
      </c>
      <c r="B488" t="e">
        <f t="array" ref="B488" ca="1">_xlfn.XLOOKUP(Tabelle14[[#This Row],[ExperimentID]]&amp;Tabelle14[[#This Row],[NegotiationID]]&amp;Tabelle14[[#This Row],[MessageID]],ALL_IN_ONE[ExperimentID]&amp;ALL_IN_ONE[NegotiationID]&amp;ALL_IN_ONE[MessageID],ALL_IN_ONE[Gesamt_ID],,0)</f>
        <v>#VALUE!</v>
      </c>
      <c r="C488">
        <v>40239</v>
      </c>
      <c r="D488" t="s">
        <v>5518</v>
      </c>
      <c r="E488">
        <v>46694</v>
      </c>
      <c r="F488">
        <v>40222</v>
      </c>
      <c r="G488">
        <v>40227</v>
      </c>
      <c r="H488" t="s">
        <v>20</v>
      </c>
      <c r="I488" t="str">
        <f t="array" ref="I488">IFERROR(_xlfn.XLOOKUP(Tabelle14[[#This Row],[NegotiationID]]&amp;"FinalAccept",Tabelle14[NegotiationID]&amp;Tabelle14[ActionType],Tabelle14[ActionType],,0),_xlfn.XLOOKUP(Tabelle14[[#This Row],[NegotiationID]]&amp;"FinalReject",Tabelle14[NegotiationID]&amp;Tabelle14[ActionType],Tabelle14[ActionType],,0))</f>
        <v>FinalAccept</v>
      </c>
      <c r="J488">
        <v>0.52829999999999999</v>
      </c>
      <c r="K488">
        <v>0.53600000000000003</v>
      </c>
      <c r="L488">
        <v>1.0643</v>
      </c>
      <c r="M488">
        <v>0.0077000000000000002</v>
      </c>
      <c r="N488">
        <v>215</v>
      </c>
      <c r="O488">
        <v>3437</v>
      </c>
      <c r="P488">
        <v>8</v>
      </c>
      <c r="Q488" s="3" t="s">
        <v>5921</v>
      </c>
    </row>
    <row r="489" ht="14.5" hidden="1">
      <c r="A489" t="e">
        <f t="shared" ca="1" si="595"/>
        <v>#VALUE!</v>
      </c>
      <c r="B489" t="e">
        <f t="array" ref="B489" ca="1">_xlfn.XLOOKUP(Tabelle14[[#This Row],[ExperimentID]]&amp;Tabelle14[[#This Row],[NegotiationID]]&amp;Tabelle14[[#This Row],[MessageID]],ALL_IN_ONE[ExperimentID]&amp;ALL_IN_ONE[NegotiationID]&amp;ALL_IN_ONE[MessageID],ALL_IN_ONE[Gesamt_ID],,0)</f>
        <v>#VALUE!</v>
      </c>
      <c r="C489">
        <v>40271</v>
      </c>
      <c r="D489" t="s">
        <v>5518</v>
      </c>
      <c r="E489">
        <v>40272</v>
      </c>
      <c r="H489" t="s">
        <v>6019</v>
      </c>
      <c r="I489" t="str">
        <f t="array" ref="I489">IFERROR(_xlfn.XLOOKUP(Tabelle14[[#This Row],[NegotiationID]]&amp;"FinalAccept",Tabelle14[NegotiationID]&amp;Tabelle14[ActionType],Tabelle14[ActionType],,0),_xlfn.XLOOKUP(Tabelle14[[#This Row],[NegotiationID]]&amp;"FinalReject",Tabelle14[NegotiationID]&amp;Tabelle14[ActionType],Tabelle14[ActionType],,0))</f>
        <v>FinalAccept</v>
      </c>
      <c r="L489" t="s">
        <v>6797</v>
      </c>
      <c r="M489" t="s">
        <v>6797</v>
      </c>
      <c r="N489">
        <v>21</v>
      </c>
      <c r="O489">
        <v>848</v>
      </c>
      <c r="P489">
        <v>14</v>
      </c>
    </row>
    <row r="490" ht="101.5" hidden="1">
      <c r="A490" t="e">
        <f t="shared" ca="1" si="595"/>
        <v>#VALUE!</v>
      </c>
      <c r="B490" t="e">
        <f t="array" ref="B490" ca="1">_xlfn.XLOOKUP(Tabelle14[[#This Row],[ExperimentID]]&amp;Tabelle14[[#This Row],[NegotiationID]]&amp;Tabelle14[[#This Row],[MessageID]],ALL_IN_ONE[ExperimentID]&amp;ALL_IN_ONE[NegotiationID]&amp;ALL_IN_ONE[MessageID],ALL_IN_ONE[Gesamt_ID],,0)</f>
        <v>#VALUE!</v>
      </c>
      <c r="C490">
        <v>40271</v>
      </c>
      <c r="D490" t="s">
        <v>5518</v>
      </c>
      <c r="E490">
        <v>42832</v>
      </c>
      <c r="F490">
        <v>40254</v>
      </c>
      <c r="G490">
        <v>40259</v>
      </c>
      <c r="H490" t="s">
        <v>22</v>
      </c>
      <c r="I490" t="str">
        <f t="array" ref="I490">IFERROR(_xlfn.XLOOKUP(Tabelle14[[#This Row],[NegotiationID]]&amp;"FinalAccept",Tabelle14[NegotiationID]&amp;Tabelle14[ActionType],Tabelle14[ActionType],,0),_xlfn.XLOOKUP(Tabelle14[[#This Row],[NegotiationID]]&amp;"FinalReject",Tabelle14[NegotiationID]&amp;Tabelle14[ActionType],Tabelle14[ActionType],,0))</f>
        <v>FinalAccept</v>
      </c>
      <c r="L490" t="s">
        <v>6797</v>
      </c>
      <c r="M490" t="s">
        <v>6797</v>
      </c>
      <c r="N490">
        <v>69</v>
      </c>
      <c r="O490">
        <v>848</v>
      </c>
      <c r="P490">
        <v>14</v>
      </c>
      <c r="Q490" s="3" t="s">
        <v>6840</v>
      </c>
    </row>
    <row r="491" ht="188.5" hidden="1">
      <c r="A491" t="e">
        <f t="shared" ca="1" si="595"/>
        <v>#VALUE!</v>
      </c>
      <c r="B491" t="e">
        <f t="array" ref="B491" ca="1">_xlfn.XLOOKUP(Tabelle14[[#This Row],[ExperimentID]]&amp;Tabelle14[[#This Row],[NegotiationID]]&amp;Tabelle14[[#This Row],[MessageID]],ALL_IN_ONE[ExperimentID]&amp;ALL_IN_ONE[NegotiationID]&amp;ALL_IN_ONE[MessageID],ALL_IN_ONE[Gesamt_ID],,0)</f>
        <v>#VALUE!</v>
      </c>
      <c r="C491">
        <v>40271</v>
      </c>
      <c r="D491" t="s">
        <v>5518</v>
      </c>
      <c r="E491">
        <v>42997</v>
      </c>
      <c r="F491">
        <v>40259</v>
      </c>
      <c r="G491">
        <v>40254</v>
      </c>
      <c r="H491" t="s">
        <v>24</v>
      </c>
      <c r="I491" t="str">
        <f t="array" ref="I491">IFERROR(_xlfn.XLOOKUP(Tabelle14[[#This Row],[NegotiationID]]&amp;"FinalAccept",Tabelle14[NegotiationID]&amp;Tabelle14[ActionType],Tabelle14[ActionType],,0),_xlfn.XLOOKUP(Tabelle14[[#This Row],[NegotiationID]]&amp;"FinalReject",Tabelle14[NegotiationID]&amp;Tabelle14[ActionType],Tabelle14[ActionType],,0))</f>
        <v>FinalAccept</v>
      </c>
      <c r="L491" t="s">
        <v>6797</v>
      </c>
      <c r="M491" t="s">
        <v>6797</v>
      </c>
      <c r="N491">
        <v>116</v>
      </c>
      <c r="O491">
        <v>848</v>
      </c>
      <c r="P491">
        <v>14</v>
      </c>
      <c r="Q491" s="3" t="s">
        <v>6841</v>
      </c>
    </row>
    <row r="492" ht="15" customHeight="1">
      <c r="A492" t="e">
        <f t="shared" ca="1" si="595"/>
        <v>#VALUE!</v>
      </c>
      <c r="B492" t="e">
        <f t="array" ref="B492" ca="1">_xlfn.XLOOKUP(Tabelle14[[#This Row],[ExperimentID]]&amp;Tabelle14[[#This Row],[NegotiationID]]&amp;Tabelle14[[#This Row],[MessageID]],ALL_IN_ONE[ExperimentID]&amp;ALL_IN_ONE[NegotiationID]&amp;ALL_IN_ONE[MessageID],ALL_IN_ONE[Gesamt_ID],,0)</f>
        <v>#VALUE!</v>
      </c>
      <c r="C492">
        <v>40271</v>
      </c>
      <c r="D492" t="s">
        <v>5518</v>
      </c>
      <c r="E492">
        <v>44263</v>
      </c>
      <c r="F492">
        <v>40254</v>
      </c>
      <c r="G492">
        <v>40259</v>
      </c>
      <c r="H492" t="s">
        <v>19</v>
      </c>
      <c r="I492" t="str">
        <f t="array" ref="I492">IFERROR(_xlfn.XLOOKUP(Tabelle14[[#This Row],[NegotiationID]]&amp;"FinalAccept",Tabelle14[NegotiationID]&amp;Tabelle14[ActionType],Tabelle14[ActionType],,0),_xlfn.XLOOKUP(Tabelle14[[#This Row],[NegotiationID]]&amp;"FinalReject",Tabelle14[NegotiationID]&amp;Tabelle14[ActionType],Tabelle14[ActionType],,0))</f>
        <v>FinalAccept</v>
      </c>
      <c r="J492">
        <v>1</v>
      </c>
      <c r="K492">
        <v>0.81999999999999995</v>
      </c>
      <c r="L492">
        <v>1.8200000000000001</v>
      </c>
      <c r="M492">
        <v>0.17999999999999999</v>
      </c>
      <c r="N492">
        <v>72</v>
      </c>
      <c r="O492">
        <v>848</v>
      </c>
      <c r="P492">
        <v>14</v>
      </c>
      <c r="Q492" s="3" t="s">
        <v>5922</v>
      </c>
    </row>
    <row r="493" ht="15" customHeight="1">
      <c r="A493" t="e">
        <f t="shared" ca="1" si="595"/>
        <v>#VALUE!</v>
      </c>
      <c r="B493" t="e">
        <f t="array" ref="B493" ca="1">_xlfn.XLOOKUP(Tabelle14[[#This Row],[ExperimentID]]&amp;Tabelle14[[#This Row],[NegotiationID]]&amp;Tabelle14[[#This Row],[MessageID]],ALL_IN_ONE[ExperimentID]&amp;ALL_IN_ONE[NegotiationID]&amp;ALL_IN_ONE[MessageID],ALL_IN_ONE[Gesamt_ID],,0)</f>
        <v>#VALUE!</v>
      </c>
      <c r="C493">
        <v>40271</v>
      </c>
      <c r="D493" t="s">
        <v>5518</v>
      </c>
      <c r="E493">
        <v>45297</v>
      </c>
      <c r="F493">
        <v>40259</v>
      </c>
      <c r="G493">
        <v>40254</v>
      </c>
      <c r="H493" t="s">
        <v>31</v>
      </c>
      <c r="I493" t="str">
        <f t="array" ref="I493">IFERROR(_xlfn.XLOOKUP(Tabelle14[[#This Row],[NegotiationID]]&amp;"FinalAccept",Tabelle14[NegotiationID]&amp;Tabelle14[ActionType],Tabelle14[ActionType],,0),_xlfn.XLOOKUP(Tabelle14[[#This Row],[NegotiationID]]&amp;"FinalReject",Tabelle14[NegotiationID]&amp;Tabelle14[ActionType],Tabelle14[ActionType],,0))</f>
        <v>FinalAccept</v>
      </c>
      <c r="J493">
        <v>0.57999999999999996</v>
      </c>
      <c r="K493">
        <v>0.52000000000000002</v>
      </c>
      <c r="L493">
        <v>1.1000000000000001</v>
      </c>
      <c r="M493">
        <v>0.059999999999999998</v>
      </c>
      <c r="N493">
        <v>23</v>
      </c>
      <c r="O493">
        <v>848</v>
      </c>
      <c r="P493">
        <v>14</v>
      </c>
      <c r="Q493" s="3" t="s">
        <v>5923</v>
      </c>
    </row>
    <row r="494" ht="15" customHeight="1">
      <c r="A494" t="e">
        <f t="shared" ca="1" si="595"/>
        <v>#VALUE!</v>
      </c>
      <c r="B494" t="e">
        <f t="array" ref="B494" ca="1">_xlfn.XLOOKUP(Tabelle14[[#This Row],[ExperimentID]]&amp;Tabelle14[[#This Row],[NegotiationID]]&amp;Tabelle14[[#This Row],[MessageID]],ALL_IN_ONE[ExperimentID]&amp;ALL_IN_ONE[NegotiationID]&amp;ALL_IN_ONE[MessageID],ALL_IN_ONE[Gesamt_ID],,0)</f>
        <v>#VALUE!</v>
      </c>
      <c r="C494">
        <v>40271</v>
      </c>
      <c r="D494" t="s">
        <v>5518</v>
      </c>
      <c r="E494">
        <v>46044</v>
      </c>
      <c r="F494">
        <v>40254</v>
      </c>
      <c r="G494">
        <v>40259</v>
      </c>
      <c r="H494" t="s">
        <v>31</v>
      </c>
      <c r="I494" t="str">
        <f t="array" ref="I494">IFERROR(_xlfn.XLOOKUP(Tabelle14[[#This Row],[NegotiationID]]&amp;"FinalAccept",Tabelle14[NegotiationID]&amp;Tabelle14[ActionType],Tabelle14[ActionType],,0),_xlfn.XLOOKUP(Tabelle14[[#This Row],[NegotiationID]]&amp;"FinalReject",Tabelle14[NegotiationID]&amp;Tabelle14[ActionType],Tabelle14[ActionType],,0))</f>
        <v>FinalAccept</v>
      </c>
      <c r="J494">
        <v>0.89500000000000002</v>
      </c>
      <c r="K494">
        <v>0.085000000000000006</v>
      </c>
      <c r="L494">
        <v>0.97999999999999998</v>
      </c>
      <c r="M494">
        <v>0.81000000000000005</v>
      </c>
      <c r="N494">
        <v>146</v>
      </c>
      <c r="O494">
        <v>848</v>
      </c>
      <c r="P494">
        <v>14</v>
      </c>
      <c r="Q494" s="3" t="s">
        <v>5924</v>
      </c>
    </row>
    <row r="495" ht="15" customHeight="1">
      <c r="A495" t="e">
        <f t="shared" ca="1" si="595"/>
        <v>#VALUE!</v>
      </c>
      <c r="B495" t="e">
        <f t="array" ref="B495" ca="1">_xlfn.XLOOKUP(Tabelle14[[#This Row],[ExperimentID]]&amp;Tabelle14[[#This Row],[NegotiationID]]&amp;Tabelle14[[#This Row],[MessageID]],ALL_IN_ONE[ExperimentID]&amp;ALL_IN_ONE[NegotiationID]&amp;ALL_IN_ONE[MessageID],ALL_IN_ONE[Gesamt_ID],,0)</f>
        <v>#VALUE!</v>
      </c>
      <c r="C495">
        <v>40271</v>
      </c>
      <c r="D495" t="s">
        <v>5518</v>
      </c>
      <c r="E495">
        <v>46089</v>
      </c>
      <c r="F495">
        <v>40259</v>
      </c>
      <c r="G495">
        <v>40254</v>
      </c>
      <c r="H495" t="s">
        <v>31</v>
      </c>
      <c r="I495" t="str">
        <f t="array" ref="I495">IFERROR(_xlfn.XLOOKUP(Tabelle14[[#This Row],[NegotiationID]]&amp;"FinalAccept",Tabelle14[NegotiationID]&amp;Tabelle14[ActionType],Tabelle14[ActionType],,0),_xlfn.XLOOKUP(Tabelle14[[#This Row],[NegotiationID]]&amp;"FinalReject",Tabelle14[NegotiationID]&amp;Tabelle14[ActionType],Tabelle14[ActionType],,0))</f>
        <v>FinalAccept</v>
      </c>
      <c r="J495">
        <v>0.33250000000000002</v>
      </c>
      <c r="K495">
        <v>0.67420000000000002</v>
      </c>
      <c r="L495">
        <v>1.0066999999999999</v>
      </c>
      <c r="M495">
        <v>0.3417</v>
      </c>
      <c r="N495">
        <v>63</v>
      </c>
      <c r="O495">
        <v>848</v>
      </c>
      <c r="P495">
        <v>14</v>
      </c>
      <c r="Q495" s="3" t="s">
        <v>5925</v>
      </c>
    </row>
    <row r="496" ht="15" customHeight="1">
      <c r="A496" t="e">
        <f t="shared" ca="1" si="595"/>
        <v>#VALUE!</v>
      </c>
      <c r="B496" t="e">
        <f t="array" ref="B496" ca="1">_xlfn.XLOOKUP(Tabelle14[[#This Row],[ExperimentID]]&amp;Tabelle14[[#This Row],[NegotiationID]]&amp;Tabelle14[[#This Row],[MessageID]],ALL_IN_ONE[ExperimentID]&amp;ALL_IN_ONE[NegotiationID]&amp;ALL_IN_ONE[MessageID],ALL_IN_ONE[Gesamt_ID],,0)</f>
        <v>#VALUE!</v>
      </c>
      <c r="C496">
        <v>40271</v>
      </c>
      <c r="D496" t="s">
        <v>5518</v>
      </c>
      <c r="E496">
        <v>46114</v>
      </c>
      <c r="F496">
        <v>40254</v>
      </c>
      <c r="G496">
        <v>40259</v>
      </c>
      <c r="H496" t="s">
        <v>31</v>
      </c>
      <c r="I496" t="str">
        <f t="array" ref="I496">IFERROR(_xlfn.XLOOKUP(Tabelle14[[#This Row],[NegotiationID]]&amp;"FinalAccept",Tabelle14[NegotiationID]&amp;Tabelle14[ActionType],Tabelle14[ActionType],,0),_xlfn.XLOOKUP(Tabelle14[[#This Row],[NegotiationID]]&amp;"FinalReject",Tabelle14[NegotiationID]&amp;Tabelle14[ActionType],Tabelle14[ActionType],,0))</f>
        <v>FinalAccept</v>
      </c>
      <c r="J496">
        <v>0.82579999999999998</v>
      </c>
      <c r="K496">
        <v>0.1275</v>
      </c>
      <c r="L496">
        <v>0.95330000000000004</v>
      </c>
      <c r="M496">
        <v>0.69830000000000003</v>
      </c>
      <c r="N496">
        <v>98</v>
      </c>
      <c r="O496">
        <v>848</v>
      </c>
      <c r="P496">
        <v>14</v>
      </c>
      <c r="Q496" s="3" t="s">
        <v>5926</v>
      </c>
    </row>
    <row r="497" ht="15" customHeight="1">
      <c r="A497" t="e">
        <f t="shared" ca="1" si="595"/>
        <v>#VALUE!</v>
      </c>
      <c r="B497" t="e">
        <f t="array" ref="B497" ca="1">_xlfn.XLOOKUP(Tabelle14[[#This Row],[ExperimentID]]&amp;Tabelle14[[#This Row],[NegotiationID]]&amp;Tabelle14[[#This Row],[MessageID]],ALL_IN_ONE[ExperimentID]&amp;ALL_IN_ONE[NegotiationID]&amp;ALL_IN_ONE[MessageID],ALL_IN_ONE[Gesamt_ID],,0)</f>
        <v>#VALUE!</v>
      </c>
      <c r="C497">
        <v>40271</v>
      </c>
      <c r="D497" t="s">
        <v>5518</v>
      </c>
      <c r="E497">
        <v>46153</v>
      </c>
      <c r="F497">
        <v>40259</v>
      </c>
      <c r="G497">
        <v>40254</v>
      </c>
      <c r="H497" t="s">
        <v>31</v>
      </c>
      <c r="I497" t="str">
        <f t="array" ref="I497">IFERROR(_xlfn.XLOOKUP(Tabelle14[[#This Row],[NegotiationID]]&amp;"FinalAccept",Tabelle14[NegotiationID]&amp;Tabelle14[ActionType],Tabelle14[ActionType],,0),_xlfn.XLOOKUP(Tabelle14[[#This Row],[NegotiationID]]&amp;"FinalReject",Tabelle14[NegotiationID]&amp;Tabelle14[ActionType],Tabelle14[ActionType],,0))</f>
        <v>FinalAccept</v>
      </c>
      <c r="J497">
        <v>0.2475</v>
      </c>
      <c r="K497">
        <v>0.73670000000000002</v>
      </c>
      <c r="L497">
        <v>0.98419999999999996</v>
      </c>
      <c r="M497">
        <v>0.48920000000000002</v>
      </c>
      <c r="N497">
        <v>63</v>
      </c>
      <c r="O497">
        <v>848</v>
      </c>
      <c r="P497">
        <v>14</v>
      </c>
      <c r="Q497" s="3" t="s">
        <v>5927</v>
      </c>
    </row>
    <row r="498" ht="15" customHeight="1">
      <c r="A498" t="e">
        <f t="shared" ca="1" si="595"/>
        <v>#VALUE!</v>
      </c>
      <c r="B498" t="e">
        <f t="array" ref="B498" ca="1">_xlfn.XLOOKUP(Tabelle14[[#This Row],[ExperimentID]]&amp;Tabelle14[[#This Row],[NegotiationID]]&amp;Tabelle14[[#This Row],[MessageID]],ALL_IN_ONE[ExperimentID]&amp;ALL_IN_ONE[NegotiationID]&amp;ALL_IN_ONE[MessageID],ALL_IN_ONE[Gesamt_ID],,0)</f>
        <v>#VALUE!</v>
      </c>
      <c r="C498">
        <v>40271</v>
      </c>
      <c r="D498" t="s">
        <v>5518</v>
      </c>
      <c r="E498">
        <v>46190</v>
      </c>
      <c r="F498">
        <v>40254</v>
      </c>
      <c r="G498">
        <v>40259</v>
      </c>
      <c r="H498" t="s">
        <v>31</v>
      </c>
      <c r="I498" t="str">
        <f t="array" ref="I498">IFERROR(_xlfn.XLOOKUP(Tabelle14[[#This Row],[NegotiationID]]&amp;"FinalAccept",Tabelle14[NegotiationID]&amp;Tabelle14[ActionType],Tabelle14[ActionType],,0),_xlfn.XLOOKUP(Tabelle14[[#This Row],[NegotiationID]]&amp;"FinalReject",Tabelle14[NegotiationID]&amp;Tabelle14[ActionType],Tabelle14[ActionType],,0))</f>
        <v>FinalAccept</v>
      </c>
      <c r="J498">
        <v>0.76329999999999998</v>
      </c>
      <c r="K498">
        <v>0.22750000000000001</v>
      </c>
      <c r="L498">
        <v>0.99080000000000001</v>
      </c>
      <c r="M498">
        <v>0.53580000000000005</v>
      </c>
      <c r="N498">
        <v>55</v>
      </c>
      <c r="O498">
        <v>848</v>
      </c>
      <c r="P498">
        <v>14</v>
      </c>
      <c r="Q498" s="3" t="s">
        <v>5928</v>
      </c>
    </row>
    <row r="499" ht="15" customHeight="1">
      <c r="A499" t="e">
        <f t="shared" ca="1" si="595"/>
        <v>#VALUE!</v>
      </c>
      <c r="B499" t="e">
        <f t="array" ref="B499" ca="1">_xlfn.XLOOKUP(Tabelle14[[#This Row],[ExperimentID]]&amp;Tabelle14[[#This Row],[NegotiationID]]&amp;Tabelle14[[#This Row],[MessageID]],ALL_IN_ONE[ExperimentID]&amp;ALL_IN_ONE[NegotiationID]&amp;ALL_IN_ONE[MessageID],ALL_IN_ONE[Gesamt_ID],,0)</f>
        <v>#VALUE!</v>
      </c>
      <c r="C499">
        <v>40271</v>
      </c>
      <c r="D499" t="s">
        <v>5518</v>
      </c>
      <c r="E499">
        <v>46199</v>
      </c>
      <c r="F499">
        <v>40259</v>
      </c>
      <c r="G499">
        <v>40254</v>
      </c>
      <c r="H499" t="s">
        <v>31</v>
      </c>
      <c r="I499" t="str">
        <f t="array" ref="I499">IFERROR(_xlfn.XLOOKUP(Tabelle14[[#This Row],[NegotiationID]]&amp;"FinalAccept",Tabelle14[NegotiationID]&amp;Tabelle14[ActionType],Tabelle14[ActionType],,0),_xlfn.XLOOKUP(Tabelle14[[#This Row],[NegotiationID]]&amp;"FinalReject",Tabelle14[NegotiationID]&amp;Tabelle14[ActionType],Tabelle14[ActionType],,0))</f>
        <v>FinalAccept</v>
      </c>
      <c r="J499">
        <v>0.2475</v>
      </c>
      <c r="K499">
        <v>0.73670000000000002</v>
      </c>
      <c r="L499">
        <v>0.98419999999999996</v>
      </c>
      <c r="M499">
        <v>0.48920000000000002</v>
      </c>
      <c r="N499">
        <v>28</v>
      </c>
      <c r="O499">
        <v>848</v>
      </c>
      <c r="P499">
        <v>14</v>
      </c>
      <c r="Q499" s="3" t="s">
        <v>5929</v>
      </c>
    </row>
    <row r="500" ht="15" customHeight="1">
      <c r="A500" t="e">
        <f t="shared" ca="1" si="595"/>
        <v>#VALUE!</v>
      </c>
      <c r="B500" t="e">
        <f t="array" ref="B500" ca="1">_xlfn.XLOOKUP(Tabelle14[[#This Row],[ExperimentID]]&amp;Tabelle14[[#This Row],[NegotiationID]]&amp;Tabelle14[[#This Row],[MessageID]],ALL_IN_ONE[ExperimentID]&amp;ALL_IN_ONE[NegotiationID]&amp;ALL_IN_ONE[MessageID],ALL_IN_ONE[Gesamt_ID],,0)</f>
        <v>#VALUE!</v>
      </c>
      <c r="C500">
        <v>40271</v>
      </c>
      <c r="D500" t="s">
        <v>5518</v>
      </c>
      <c r="E500">
        <v>46320</v>
      </c>
      <c r="F500">
        <v>40254</v>
      </c>
      <c r="G500">
        <v>40259</v>
      </c>
      <c r="H500" t="s">
        <v>31</v>
      </c>
      <c r="I500" t="str">
        <f t="array" ref="I500">IFERROR(_xlfn.XLOOKUP(Tabelle14[[#This Row],[NegotiationID]]&amp;"FinalAccept",Tabelle14[NegotiationID]&amp;Tabelle14[ActionType],Tabelle14[ActionType],,0),_xlfn.XLOOKUP(Tabelle14[[#This Row],[NegotiationID]]&amp;"FinalReject",Tabelle14[NegotiationID]&amp;Tabelle14[ActionType],Tabelle14[ActionType],,0))</f>
        <v>FinalAccept</v>
      </c>
      <c r="J500">
        <v>0.75270000000000004</v>
      </c>
      <c r="K500">
        <v>0.23549999999999999</v>
      </c>
      <c r="L500">
        <v>0.98819999999999997</v>
      </c>
      <c r="M500">
        <v>0.51719999999999999</v>
      </c>
      <c r="N500">
        <v>19</v>
      </c>
      <c r="O500">
        <v>848</v>
      </c>
      <c r="P500">
        <v>14</v>
      </c>
      <c r="Q500" s="3" t="s">
        <v>5930</v>
      </c>
    </row>
    <row r="501" ht="15" customHeight="1">
      <c r="A501" t="e">
        <f t="shared" ca="1" si="595"/>
        <v>#VALUE!</v>
      </c>
      <c r="B501" t="e">
        <f t="array" ref="B501" ca="1">_xlfn.XLOOKUP(Tabelle14[[#This Row],[ExperimentID]]&amp;Tabelle14[[#This Row],[NegotiationID]]&amp;Tabelle14[[#This Row],[MessageID]],ALL_IN_ONE[ExperimentID]&amp;ALL_IN_ONE[NegotiationID]&amp;ALL_IN_ONE[MessageID],ALL_IN_ONE[Gesamt_ID],,0)</f>
        <v>#VALUE!</v>
      </c>
      <c r="C501">
        <v>40271</v>
      </c>
      <c r="D501" t="s">
        <v>5518</v>
      </c>
      <c r="E501">
        <v>46343</v>
      </c>
      <c r="F501">
        <v>40259</v>
      </c>
      <c r="G501">
        <v>40254</v>
      </c>
      <c r="H501" t="s">
        <v>31</v>
      </c>
      <c r="I501" t="str">
        <f t="array" ref="I501">IFERROR(_xlfn.XLOOKUP(Tabelle14[[#This Row],[NegotiationID]]&amp;"FinalAccept",Tabelle14[NegotiationID]&amp;Tabelle14[ActionType],Tabelle14[ActionType],,0),_xlfn.XLOOKUP(Tabelle14[[#This Row],[NegotiationID]]&amp;"FinalReject",Tabelle14[NegotiationID]&amp;Tabelle14[ActionType],Tabelle14[ActionType],,0))</f>
        <v>FinalAccept</v>
      </c>
      <c r="J501">
        <v>0.2475</v>
      </c>
      <c r="K501">
        <v>0.73670000000000002</v>
      </c>
      <c r="L501">
        <v>0.98419999999999996</v>
      </c>
      <c r="M501">
        <v>0.48920000000000002</v>
      </c>
      <c r="N501">
        <v>33</v>
      </c>
      <c r="O501">
        <v>848</v>
      </c>
      <c r="P501">
        <v>14</v>
      </c>
      <c r="Q501" s="3" t="s">
        <v>5931</v>
      </c>
    </row>
    <row r="502" ht="15" customHeight="1">
      <c r="A502" t="e">
        <f t="shared" ca="1" si="595"/>
        <v>#VALUE!</v>
      </c>
      <c r="B502" t="e">
        <f t="array" ref="B502" ca="1">_xlfn.XLOOKUP(Tabelle14[[#This Row],[ExperimentID]]&amp;Tabelle14[[#This Row],[NegotiationID]]&amp;Tabelle14[[#This Row],[MessageID]],ALL_IN_ONE[ExperimentID]&amp;ALL_IN_ONE[NegotiationID]&amp;ALL_IN_ONE[MessageID],ALL_IN_ONE[Gesamt_ID],,0)</f>
        <v>#VALUE!</v>
      </c>
      <c r="C502">
        <v>40271</v>
      </c>
      <c r="D502" t="s">
        <v>5518</v>
      </c>
      <c r="E502">
        <v>46369</v>
      </c>
      <c r="F502">
        <v>40254</v>
      </c>
      <c r="G502">
        <v>40259</v>
      </c>
      <c r="H502" t="s">
        <v>20</v>
      </c>
      <c r="I502" t="str">
        <f t="array" ref="I502">IFERROR(_xlfn.XLOOKUP(Tabelle14[[#This Row],[NegotiationID]]&amp;"FinalAccept",Tabelle14[NegotiationID]&amp;Tabelle14[ActionType],Tabelle14[ActionType],,0),_xlfn.XLOOKUP(Tabelle14[[#This Row],[NegotiationID]]&amp;"FinalReject",Tabelle14[NegotiationID]&amp;Tabelle14[ActionType],Tabelle14[ActionType],,0))</f>
        <v>FinalAccept</v>
      </c>
      <c r="J502">
        <v>0.73670000000000002</v>
      </c>
      <c r="K502">
        <v>0.2475</v>
      </c>
      <c r="L502">
        <v>0.98419999999999996</v>
      </c>
      <c r="M502">
        <v>0.48920000000000002</v>
      </c>
      <c r="N502">
        <v>42</v>
      </c>
      <c r="O502">
        <v>848</v>
      </c>
      <c r="P502">
        <v>14</v>
      </c>
      <c r="Q502" s="3" t="s">
        <v>5932</v>
      </c>
    </row>
    <row r="503" ht="14.5" hidden="1">
      <c r="A503" t="e">
        <f t="shared" ca="1" si="595"/>
        <v>#VALUE!</v>
      </c>
      <c r="B503" t="e">
        <f t="array" ref="B503" ca="1">_xlfn.XLOOKUP(Tabelle14[[#This Row],[ExperimentID]]&amp;Tabelle14[[#This Row],[NegotiationID]]&amp;Tabelle14[[#This Row],[MessageID]],ALL_IN_ONE[ExperimentID]&amp;ALL_IN_ONE[NegotiationID]&amp;ALL_IN_ONE[MessageID],ALL_IN_ONE[Gesamt_ID],,0)</f>
        <v>#VALUE!</v>
      </c>
      <c r="C503">
        <v>40303</v>
      </c>
      <c r="D503" t="s">
        <v>5518</v>
      </c>
      <c r="E503">
        <v>40304</v>
      </c>
      <c r="H503" t="s">
        <v>6019</v>
      </c>
      <c r="I503" t="str">
        <f t="array" ref="I503">IFERROR(_xlfn.XLOOKUP(Tabelle14[[#This Row],[NegotiationID]]&amp;"FinalAccept",Tabelle14[NegotiationID]&amp;Tabelle14[ActionType],Tabelle14[ActionType],,0),_xlfn.XLOOKUP(Tabelle14[[#This Row],[NegotiationID]]&amp;"FinalReject",Tabelle14[NegotiationID]&amp;Tabelle14[ActionType],Tabelle14[ActionType],,0))</f>
        <v>FinalAccept</v>
      </c>
      <c r="L503" t="s">
        <v>6797</v>
      </c>
      <c r="M503" t="s">
        <v>6797</v>
      </c>
      <c r="N503">
        <v>21</v>
      </c>
      <c r="O503">
        <v>2649</v>
      </c>
      <c r="P503">
        <v>12</v>
      </c>
    </row>
    <row r="504" ht="72.5" hidden="1">
      <c r="A504" t="e">
        <f t="shared" ca="1" si="595"/>
        <v>#VALUE!</v>
      </c>
      <c r="B504" t="e">
        <f t="array" ref="B504" ca="1">_xlfn.XLOOKUP(Tabelle14[[#This Row],[ExperimentID]]&amp;Tabelle14[[#This Row],[NegotiationID]]&amp;Tabelle14[[#This Row],[MessageID]],ALL_IN_ONE[ExperimentID]&amp;ALL_IN_ONE[NegotiationID]&amp;ALL_IN_ONE[MessageID],ALL_IN_ONE[Gesamt_ID],,0)</f>
        <v>#VALUE!</v>
      </c>
      <c r="C504">
        <v>40303</v>
      </c>
      <c r="D504" t="s">
        <v>5518</v>
      </c>
      <c r="E504">
        <v>42258</v>
      </c>
      <c r="F504">
        <v>40286</v>
      </c>
      <c r="G504">
        <v>40291</v>
      </c>
      <c r="H504" t="s">
        <v>22</v>
      </c>
      <c r="I504" t="str">
        <f t="array" ref="I504">IFERROR(_xlfn.XLOOKUP(Tabelle14[[#This Row],[NegotiationID]]&amp;"FinalAccept",Tabelle14[NegotiationID]&amp;Tabelle14[ActionType],Tabelle14[ActionType],,0),_xlfn.XLOOKUP(Tabelle14[[#This Row],[NegotiationID]]&amp;"FinalReject",Tabelle14[NegotiationID]&amp;Tabelle14[ActionType],Tabelle14[ActionType],,0))</f>
        <v>FinalAccept</v>
      </c>
      <c r="L504" t="s">
        <v>6797</v>
      </c>
      <c r="M504" t="s">
        <v>6797</v>
      </c>
      <c r="N504">
        <v>26</v>
      </c>
      <c r="O504">
        <v>2649</v>
      </c>
      <c r="P504">
        <v>12</v>
      </c>
      <c r="Q504" s="3" t="s">
        <v>6842</v>
      </c>
    </row>
    <row r="505" ht="174" hidden="1">
      <c r="A505" t="e">
        <f t="shared" ca="1" si="595"/>
        <v>#VALUE!</v>
      </c>
      <c r="B505" t="e">
        <f t="array" ref="B505" ca="1">_xlfn.XLOOKUP(Tabelle14[[#This Row],[ExperimentID]]&amp;Tabelle14[[#This Row],[NegotiationID]]&amp;Tabelle14[[#This Row],[MessageID]],ALL_IN_ONE[ExperimentID]&amp;ALL_IN_ONE[NegotiationID]&amp;ALL_IN_ONE[MessageID],ALL_IN_ONE[Gesamt_ID],,0)</f>
        <v>#VALUE!</v>
      </c>
      <c r="C505">
        <v>40303</v>
      </c>
      <c r="D505" t="s">
        <v>5518</v>
      </c>
      <c r="E505">
        <v>42575</v>
      </c>
      <c r="F505">
        <v>40291</v>
      </c>
      <c r="G505">
        <v>40286</v>
      </c>
      <c r="H505" t="s">
        <v>24</v>
      </c>
      <c r="I505" t="str">
        <f t="array" ref="I505">IFERROR(_xlfn.XLOOKUP(Tabelle14[[#This Row],[NegotiationID]]&amp;"FinalAccept",Tabelle14[NegotiationID]&amp;Tabelle14[ActionType],Tabelle14[ActionType],,0),_xlfn.XLOOKUP(Tabelle14[[#This Row],[NegotiationID]]&amp;"FinalReject",Tabelle14[NegotiationID]&amp;Tabelle14[ActionType],Tabelle14[ActionType],,0))</f>
        <v>FinalAccept</v>
      </c>
      <c r="L505" t="s">
        <v>6797</v>
      </c>
      <c r="M505" t="s">
        <v>6797</v>
      </c>
      <c r="N505">
        <v>301</v>
      </c>
      <c r="O505">
        <v>2649</v>
      </c>
      <c r="P505">
        <v>12</v>
      </c>
      <c r="Q505" s="3" t="s">
        <v>6843</v>
      </c>
    </row>
    <row r="506" ht="15" customHeight="1">
      <c r="A506" t="e">
        <f t="shared" ca="1" si="595"/>
        <v>#VALUE!</v>
      </c>
      <c r="B506" t="e">
        <f t="array" ref="B506" ca="1">_xlfn.XLOOKUP(Tabelle14[[#This Row],[ExperimentID]]&amp;Tabelle14[[#This Row],[NegotiationID]]&amp;Tabelle14[[#This Row],[MessageID]],ALL_IN_ONE[ExperimentID]&amp;ALL_IN_ONE[NegotiationID]&amp;ALL_IN_ONE[MessageID],ALL_IN_ONE[Gesamt_ID],,0)</f>
        <v>#VALUE!</v>
      </c>
      <c r="C506">
        <v>40303</v>
      </c>
      <c r="D506" t="s">
        <v>5518</v>
      </c>
      <c r="E506">
        <v>43133</v>
      </c>
      <c r="F506">
        <v>40286</v>
      </c>
      <c r="G506">
        <v>40291</v>
      </c>
      <c r="H506" t="s">
        <v>19</v>
      </c>
      <c r="I506" t="str">
        <f t="array" ref="I506">IFERROR(_xlfn.XLOOKUP(Tabelle14[[#This Row],[NegotiationID]]&amp;"FinalAccept",Tabelle14[NegotiationID]&amp;Tabelle14[ActionType],Tabelle14[ActionType],,0),_xlfn.XLOOKUP(Tabelle14[[#This Row],[NegotiationID]]&amp;"FinalReject",Tabelle14[NegotiationID]&amp;Tabelle14[ActionType],Tabelle14[ActionType],,0))</f>
        <v>FinalAccept</v>
      </c>
      <c r="J506">
        <v>0.7258</v>
      </c>
      <c r="K506">
        <v>0.25</v>
      </c>
      <c r="L506">
        <v>0.9758</v>
      </c>
      <c r="M506">
        <v>0.4758</v>
      </c>
      <c r="N506">
        <v>378</v>
      </c>
      <c r="O506">
        <v>2649</v>
      </c>
      <c r="P506">
        <v>12</v>
      </c>
      <c r="Q506" s="3" t="s">
        <v>5933</v>
      </c>
    </row>
    <row r="507" ht="15" customHeight="1">
      <c r="A507" t="e">
        <f t="shared" ca="1" si="595"/>
        <v>#VALUE!</v>
      </c>
      <c r="B507" t="e">
        <f t="array" ref="B507" ca="1">_xlfn.XLOOKUP(Tabelle14[[#This Row],[ExperimentID]]&amp;Tabelle14[[#This Row],[NegotiationID]]&amp;Tabelle14[[#This Row],[MessageID]],ALL_IN_ONE[ExperimentID]&amp;ALL_IN_ONE[NegotiationID]&amp;ALL_IN_ONE[MessageID],ALL_IN_ONE[Gesamt_ID],,0)</f>
        <v>#VALUE!</v>
      </c>
      <c r="C507">
        <v>40303</v>
      </c>
      <c r="D507" t="s">
        <v>5518</v>
      </c>
      <c r="E507">
        <v>44006</v>
      </c>
      <c r="F507">
        <v>40291</v>
      </c>
      <c r="G507">
        <v>40286</v>
      </c>
      <c r="H507" t="s">
        <v>31</v>
      </c>
      <c r="I507" t="str">
        <f t="array" ref="I507">IFERROR(_xlfn.XLOOKUP(Tabelle14[[#This Row],[NegotiationID]]&amp;"FinalAccept",Tabelle14[NegotiationID]&amp;Tabelle14[ActionType],Tabelle14[ActionType],,0),_xlfn.XLOOKUP(Tabelle14[[#This Row],[NegotiationID]]&amp;"FinalReject",Tabelle14[NegotiationID]&amp;Tabelle14[ActionType],Tabelle14[ActionType],,0))</f>
        <v>FinalAccept</v>
      </c>
      <c r="J507">
        <v>0.77600000000000002</v>
      </c>
      <c r="K507">
        <v>0.2175</v>
      </c>
      <c r="L507">
        <v>0.99350000000000005</v>
      </c>
      <c r="M507">
        <v>0.5585</v>
      </c>
      <c r="N507">
        <v>489</v>
      </c>
      <c r="O507">
        <v>2649</v>
      </c>
      <c r="P507">
        <v>12</v>
      </c>
      <c r="Q507" s="3" t="s">
        <v>5934</v>
      </c>
    </row>
    <row r="508" ht="15" customHeight="1">
      <c r="A508" t="e">
        <f t="shared" ca="1" si="595"/>
        <v>#VALUE!</v>
      </c>
      <c r="B508" t="e">
        <f t="array" ref="B508" ca="1">_xlfn.XLOOKUP(Tabelle14[[#This Row],[ExperimentID]]&amp;Tabelle14[[#This Row],[NegotiationID]]&amp;Tabelle14[[#This Row],[MessageID]],ALL_IN_ONE[ExperimentID]&amp;ALL_IN_ONE[NegotiationID]&amp;ALL_IN_ONE[MessageID],ALL_IN_ONE[Gesamt_ID],,0)</f>
        <v>#VALUE!</v>
      </c>
      <c r="C508">
        <v>40303</v>
      </c>
      <c r="D508" t="s">
        <v>5518</v>
      </c>
      <c r="E508">
        <v>44255</v>
      </c>
      <c r="F508">
        <v>40286</v>
      </c>
      <c r="G508">
        <v>40291</v>
      </c>
      <c r="H508" t="s">
        <v>31</v>
      </c>
      <c r="I508" t="str">
        <f t="array" ref="I508">IFERROR(_xlfn.XLOOKUP(Tabelle14[[#This Row],[NegotiationID]]&amp;"FinalAccept",Tabelle14[NegotiationID]&amp;Tabelle14[ActionType],Tabelle14[ActionType],,0),_xlfn.XLOOKUP(Tabelle14[[#This Row],[NegotiationID]]&amp;"FinalReject",Tabelle14[NegotiationID]&amp;Tabelle14[ActionType],Tabelle14[ActionType],,0))</f>
        <v>FinalAccept</v>
      </c>
      <c r="J508">
        <v>0.62329999999999997</v>
      </c>
      <c r="K508">
        <v>0.41349999999999998</v>
      </c>
      <c r="L508">
        <v>1.0367999999999999</v>
      </c>
      <c r="M508">
        <v>0.20979999999999999</v>
      </c>
      <c r="N508">
        <v>233</v>
      </c>
      <c r="O508">
        <v>2649</v>
      </c>
      <c r="P508">
        <v>12</v>
      </c>
      <c r="Q508" s="3" t="s">
        <v>5935</v>
      </c>
    </row>
    <row r="509" ht="15" customHeight="1">
      <c r="A509" t="e">
        <f t="shared" ca="1" si="595"/>
        <v>#VALUE!</v>
      </c>
      <c r="B509" t="e">
        <f t="array" ref="B509" ca="1">_xlfn.XLOOKUP(Tabelle14[[#This Row],[ExperimentID]]&amp;Tabelle14[[#This Row],[NegotiationID]]&amp;Tabelle14[[#This Row],[MessageID]],ALL_IN_ONE[ExperimentID]&amp;ALL_IN_ONE[NegotiationID]&amp;ALL_IN_ONE[MessageID],ALL_IN_ONE[Gesamt_ID],,0)</f>
        <v>#VALUE!</v>
      </c>
      <c r="C509">
        <v>40303</v>
      </c>
      <c r="D509" t="s">
        <v>5518</v>
      </c>
      <c r="E509">
        <v>44603</v>
      </c>
      <c r="F509">
        <v>40291</v>
      </c>
      <c r="G509">
        <v>40286</v>
      </c>
      <c r="H509" t="s">
        <v>31</v>
      </c>
      <c r="I509" t="str">
        <f t="array" ref="I509">IFERROR(_xlfn.XLOOKUP(Tabelle14[[#This Row],[NegotiationID]]&amp;"FinalAccept",Tabelle14[NegotiationID]&amp;Tabelle14[ActionType],Tabelle14[ActionType],,0),_xlfn.XLOOKUP(Tabelle14[[#This Row],[NegotiationID]]&amp;"FinalReject",Tabelle14[NegotiationID]&amp;Tabelle14[ActionType],Tabelle14[ActionType],,0))</f>
        <v>FinalAccept</v>
      </c>
      <c r="J509">
        <v>0.75349999999999995</v>
      </c>
      <c r="K509">
        <v>0.26000000000000001</v>
      </c>
      <c r="L509">
        <v>1.0135000000000001</v>
      </c>
      <c r="M509">
        <v>0.49349999999999999</v>
      </c>
      <c r="N509">
        <v>303</v>
      </c>
      <c r="O509">
        <v>2649</v>
      </c>
      <c r="P509">
        <v>12</v>
      </c>
      <c r="Q509" s="3" t="s">
        <v>5936</v>
      </c>
    </row>
    <row r="510" ht="15" customHeight="1">
      <c r="A510" t="e">
        <f t="shared" ca="1" si="595"/>
        <v>#VALUE!</v>
      </c>
      <c r="B510" t="e">
        <f t="array" ref="B510" ca="1">_xlfn.XLOOKUP(Tabelle14[[#This Row],[ExperimentID]]&amp;Tabelle14[[#This Row],[NegotiationID]]&amp;Tabelle14[[#This Row],[MessageID]],ALL_IN_ONE[ExperimentID]&amp;ALL_IN_ONE[NegotiationID]&amp;ALL_IN_ONE[MessageID],ALL_IN_ONE[Gesamt_ID],,0)</f>
        <v>#VALUE!</v>
      </c>
      <c r="C510">
        <v>40303</v>
      </c>
      <c r="D510" t="s">
        <v>5518</v>
      </c>
      <c r="E510">
        <v>45273</v>
      </c>
      <c r="F510">
        <v>40286</v>
      </c>
      <c r="G510">
        <v>40291</v>
      </c>
      <c r="H510" t="s">
        <v>31</v>
      </c>
      <c r="I510" t="str">
        <f t="array" ref="I510">IFERROR(_xlfn.XLOOKUP(Tabelle14[[#This Row],[NegotiationID]]&amp;"FinalAccept",Tabelle14[NegotiationID]&amp;Tabelle14[ActionType],Tabelle14[ActionType],,0),_xlfn.XLOOKUP(Tabelle14[[#This Row],[NegotiationID]]&amp;"FinalReject",Tabelle14[NegotiationID]&amp;Tabelle14[ActionType],Tabelle14[ActionType],,0))</f>
        <v>FinalAccept</v>
      </c>
      <c r="J510">
        <v>0.56999999999999995</v>
      </c>
      <c r="K510">
        <v>0.45350000000000001</v>
      </c>
      <c r="L510">
        <v>1.0235000000000001</v>
      </c>
      <c r="M510">
        <v>0.11650000000000001</v>
      </c>
      <c r="N510">
        <v>187</v>
      </c>
      <c r="O510">
        <v>2649</v>
      </c>
      <c r="P510">
        <v>12</v>
      </c>
      <c r="Q510" s="3" t="s">
        <v>5937</v>
      </c>
    </row>
    <row r="511" ht="15" customHeight="1">
      <c r="A511" t="e">
        <f t="shared" ca="1" si="595"/>
        <v>#VALUE!</v>
      </c>
      <c r="B511" t="e">
        <f t="array" ref="B511" ca="1">_xlfn.XLOOKUP(Tabelle14[[#This Row],[ExperimentID]]&amp;Tabelle14[[#This Row],[NegotiationID]]&amp;Tabelle14[[#This Row],[MessageID]],ALL_IN_ONE[ExperimentID]&amp;ALL_IN_ONE[NegotiationID]&amp;ALL_IN_ONE[MessageID],ALL_IN_ONE[Gesamt_ID],,0)</f>
        <v>#VALUE!</v>
      </c>
      <c r="C511">
        <v>40303</v>
      </c>
      <c r="D511" t="s">
        <v>5518</v>
      </c>
      <c r="E511">
        <v>46468</v>
      </c>
      <c r="F511">
        <v>40291</v>
      </c>
      <c r="G511">
        <v>40286</v>
      </c>
      <c r="H511" t="s">
        <v>31</v>
      </c>
      <c r="I511" t="str">
        <f t="array" ref="I511">IFERROR(_xlfn.XLOOKUP(Tabelle14[[#This Row],[NegotiationID]]&amp;"FinalAccept",Tabelle14[NegotiationID]&amp;Tabelle14[ActionType],Tabelle14[ActionType],,0),_xlfn.XLOOKUP(Tabelle14[[#This Row],[NegotiationID]]&amp;"FinalReject",Tabelle14[NegotiationID]&amp;Tabelle14[ActionType],Tabelle14[ActionType],,0))</f>
        <v>FinalAccept</v>
      </c>
      <c r="J511">
        <v>0.69350000000000001</v>
      </c>
      <c r="K511">
        <v>0.34000000000000002</v>
      </c>
      <c r="L511">
        <v>1.0335000000000001</v>
      </c>
      <c r="M511">
        <v>0.35349999999999998</v>
      </c>
      <c r="N511">
        <v>304</v>
      </c>
      <c r="O511">
        <v>2649</v>
      </c>
      <c r="P511">
        <v>12</v>
      </c>
      <c r="Q511" s="3" t="s">
        <v>5938</v>
      </c>
    </row>
    <row r="512" ht="15" customHeight="1">
      <c r="A512" t="e">
        <f t="shared" ca="1" si="595"/>
        <v>#VALUE!</v>
      </c>
      <c r="B512" t="e">
        <f t="array" ref="B512" ca="1">_xlfn.XLOOKUP(Tabelle14[[#This Row],[ExperimentID]]&amp;Tabelle14[[#This Row],[NegotiationID]]&amp;Tabelle14[[#This Row],[MessageID]],ALL_IN_ONE[ExperimentID]&amp;ALL_IN_ONE[NegotiationID]&amp;ALL_IN_ONE[MessageID],ALL_IN_ONE[Gesamt_ID],,0)</f>
        <v>#VALUE!</v>
      </c>
      <c r="C512">
        <v>40303</v>
      </c>
      <c r="D512" t="s">
        <v>5518</v>
      </c>
      <c r="E512">
        <v>46499</v>
      </c>
      <c r="F512">
        <v>40286</v>
      </c>
      <c r="G512">
        <v>40291</v>
      </c>
      <c r="H512" t="s">
        <v>31</v>
      </c>
      <c r="I512" t="str">
        <f t="array" ref="I512">IFERROR(_xlfn.XLOOKUP(Tabelle14[[#This Row],[NegotiationID]]&amp;"FinalAccept",Tabelle14[NegotiationID]&amp;Tabelle14[ActionType],Tabelle14[ActionType],,0),_xlfn.XLOOKUP(Tabelle14[[#This Row],[NegotiationID]]&amp;"FinalReject",Tabelle14[NegotiationID]&amp;Tabelle14[ActionType],Tabelle14[ActionType],,0))</f>
        <v>FinalAccept</v>
      </c>
      <c r="J512">
        <v>0.49669999999999997</v>
      </c>
      <c r="K512">
        <v>0.42749999999999999</v>
      </c>
      <c r="L512">
        <v>0.92420000000000002</v>
      </c>
      <c r="M512">
        <v>0.069199999999999998</v>
      </c>
      <c r="N512">
        <v>175</v>
      </c>
      <c r="O512">
        <v>2649</v>
      </c>
      <c r="P512">
        <v>12</v>
      </c>
      <c r="Q512" s="3" t="s">
        <v>5939</v>
      </c>
    </row>
    <row r="513" ht="15" customHeight="1">
      <c r="A513" t="e">
        <f t="shared" ca="1" si="595"/>
        <v>#VALUE!</v>
      </c>
      <c r="B513" t="e">
        <f t="array" ref="B513" ca="1">_xlfn.XLOOKUP(Tabelle14[[#This Row],[ExperimentID]]&amp;Tabelle14[[#This Row],[NegotiationID]]&amp;Tabelle14[[#This Row],[MessageID]],ALL_IN_ONE[ExperimentID]&amp;ALL_IN_ONE[NegotiationID]&amp;ALL_IN_ONE[MessageID],ALL_IN_ONE[Gesamt_ID],,0)</f>
        <v>#VALUE!</v>
      </c>
      <c r="C513">
        <v>40303</v>
      </c>
      <c r="D513" t="s">
        <v>5518</v>
      </c>
      <c r="E513">
        <v>47115</v>
      </c>
      <c r="F513">
        <v>40291</v>
      </c>
      <c r="G513">
        <v>40286</v>
      </c>
      <c r="H513" t="s">
        <v>31</v>
      </c>
      <c r="I513" t="str">
        <f t="array" ref="I513">IFERROR(_xlfn.XLOOKUP(Tabelle14[[#This Row],[NegotiationID]]&amp;"FinalAccept",Tabelle14[NegotiationID]&amp;Tabelle14[ActionType],Tabelle14[ActionType],,0),_xlfn.XLOOKUP(Tabelle14[[#This Row],[NegotiationID]]&amp;"FinalReject",Tabelle14[NegotiationID]&amp;Tabelle14[ActionType],Tabelle14[ActionType],,0))</f>
        <v>FinalAccept</v>
      </c>
      <c r="J513">
        <v>0.55600000000000005</v>
      </c>
      <c r="K513">
        <v>0.49669999999999997</v>
      </c>
      <c r="L513">
        <v>1.0527</v>
      </c>
      <c r="M513">
        <v>0.059299999999999999</v>
      </c>
      <c r="N513">
        <v>181</v>
      </c>
      <c r="O513">
        <v>2649</v>
      </c>
      <c r="P513">
        <v>12</v>
      </c>
      <c r="Q513" s="3" t="s">
        <v>5940</v>
      </c>
    </row>
    <row r="514" ht="15" customHeight="1">
      <c r="A514" t="e">
        <f t="shared" ref="A514:A577" ca="1" si="596">MID(CELL("Dateiname",$A$1),FIND("]",CELL("Dateiname",$A$1))+1,31)</f>
        <v>#VALUE!</v>
      </c>
      <c r="B514" t="e">
        <f t="array" ref="B514" ca="1">_xlfn.XLOOKUP(Tabelle14[[#This Row],[ExperimentID]]&amp;Tabelle14[[#This Row],[NegotiationID]]&amp;Tabelle14[[#This Row],[MessageID]],ALL_IN_ONE[ExperimentID]&amp;ALL_IN_ONE[NegotiationID]&amp;ALL_IN_ONE[MessageID],ALL_IN_ONE[Gesamt_ID],,0)</f>
        <v>#VALUE!</v>
      </c>
      <c r="C514">
        <v>40303</v>
      </c>
      <c r="D514" t="s">
        <v>5518</v>
      </c>
      <c r="E514">
        <v>48149</v>
      </c>
      <c r="F514">
        <v>40286</v>
      </c>
      <c r="G514">
        <v>40291</v>
      </c>
      <c r="H514" t="s">
        <v>20</v>
      </c>
      <c r="I514" t="str">
        <f t="array" ref="I514">IFERROR(_xlfn.XLOOKUP(Tabelle14[[#This Row],[NegotiationID]]&amp;"FinalAccept",Tabelle14[NegotiationID]&amp;Tabelle14[ActionType],Tabelle14[ActionType],,0),_xlfn.XLOOKUP(Tabelle14[[#This Row],[NegotiationID]]&amp;"FinalReject",Tabelle14[NegotiationID]&amp;Tabelle14[ActionType],Tabelle14[ActionType],,0))</f>
        <v>FinalAccept</v>
      </c>
      <c r="J514">
        <v>0.49669999999999997</v>
      </c>
      <c r="K514">
        <v>0.55600000000000005</v>
      </c>
      <c r="L514">
        <v>1.0527</v>
      </c>
      <c r="M514">
        <v>0.059299999999999999</v>
      </c>
      <c r="N514">
        <v>51</v>
      </c>
      <c r="O514">
        <v>2649</v>
      </c>
      <c r="P514">
        <v>12</v>
      </c>
      <c r="Q514" s="3" t="s">
        <v>5941</v>
      </c>
    </row>
    <row r="515" ht="14.5" hidden="1">
      <c r="A515" t="e">
        <f t="shared" ca="1" si="596"/>
        <v>#VALUE!</v>
      </c>
      <c r="B515" t="e">
        <f t="array" ref="B515" ca="1">_xlfn.XLOOKUP(Tabelle14[[#This Row],[ExperimentID]]&amp;Tabelle14[[#This Row],[NegotiationID]]&amp;Tabelle14[[#This Row],[MessageID]],ALL_IN_ONE[ExperimentID]&amp;ALL_IN_ONE[NegotiationID]&amp;ALL_IN_ONE[MessageID],ALL_IN_ONE[Gesamt_ID],,0)</f>
        <v>#VALUE!</v>
      </c>
      <c r="C515">
        <v>40335</v>
      </c>
      <c r="D515" t="s">
        <v>5518</v>
      </c>
      <c r="E515">
        <v>40336</v>
      </c>
      <c r="H515" t="s">
        <v>6019</v>
      </c>
      <c r="I515" t="str">
        <f t="array" ref="I515">IFERROR(_xlfn.XLOOKUP(Tabelle14[[#This Row],[NegotiationID]]&amp;"FinalAccept",Tabelle14[NegotiationID]&amp;Tabelle14[ActionType],Tabelle14[ActionType],,0),_xlfn.XLOOKUP(Tabelle14[[#This Row],[NegotiationID]]&amp;"FinalReject",Tabelle14[NegotiationID]&amp;Tabelle14[ActionType],Tabelle14[ActionType],,0))</f>
        <v>FinalAccept</v>
      </c>
      <c r="L515" t="s">
        <v>6797</v>
      </c>
      <c r="M515" t="s">
        <v>6797</v>
      </c>
      <c r="N515">
        <v>21</v>
      </c>
      <c r="O515">
        <v>2136</v>
      </c>
      <c r="P515">
        <v>14</v>
      </c>
    </row>
    <row r="516" ht="72.5" hidden="1">
      <c r="A516" t="e">
        <f t="shared" ca="1" si="596"/>
        <v>#VALUE!</v>
      </c>
      <c r="B516" t="e">
        <f t="array" ref="B516" ca="1">_xlfn.XLOOKUP(Tabelle14[[#This Row],[ExperimentID]]&amp;Tabelle14[[#This Row],[NegotiationID]]&amp;Tabelle14[[#This Row],[MessageID]],ALL_IN_ONE[ExperimentID]&amp;ALL_IN_ONE[NegotiationID]&amp;ALL_IN_ONE[MessageID],ALL_IN_ONE[Gesamt_ID],,0)</f>
        <v>#VALUE!</v>
      </c>
      <c r="C516">
        <v>40335</v>
      </c>
      <c r="D516" t="s">
        <v>5518</v>
      </c>
      <c r="E516">
        <v>42267</v>
      </c>
      <c r="F516">
        <v>40318</v>
      </c>
      <c r="G516">
        <v>40323</v>
      </c>
      <c r="H516" t="s">
        <v>22</v>
      </c>
      <c r="I516" t="str">
        <f t="array" ref="I516">IFERROR(_xlfn.XLOOKUP(Tabelle14[[#This Row],[NegotiationID]]&amp;"FinalAccept",Tabelle14[NegotiationID]&amp;Tabelle14[ActionType],Tabelle14[ActionType],,0),_xlfn.XLOOKUP(Tabelle14[[#This Row],[NegotiationID]]&amp;"FinalReject",Tabelle14[NegotiationID]&amp;Tabelle14[ActionType],Tabelle14[ActionType],,0))</f>
        <v>FinalAccept</v>
      </c>
      <c r="L516" t="s">
        <v>6797</v>
      </c>
      <c r="M516" t="s">
        <v>6797</v>
      </c>
      <c r="N516">
        <v>26</v>
      </c>
      <c r="O516">
        <v>2136</v>
      </c>
      <c r="P516">
        <v>14</v>
      </c>
      <c r="Q516" s="3" t="s">
        <v>6842</v>
      </c>
    </row>
    <row r="517" ht="15" customHeight="1">
      <c r="A517" t="e">
        <f t="shared" ca="1" si="596"/>
        <v>#VALUE!</v>
      </c>
      <c r="B517" t="e">
        <f t="array" ref="B517" ca="1">_xlfn.XLOOKUP(Tabelle14[[#This Row],[ExperimentID]]&amp;Tabelle14[[#This Row],[NegotiationID]]&amp;Tabelle14[[#This Row],[MessageID]],ALL_IN_ONE[ExperimentID]&amp;ALL_IN_ONE[NegotiationID]&amp;ALL_IN_ONE[MessageID],ALL_IN_ONE[Gesamt_ID],,0)</f>
        <v>#VALUE!</v>
      </c>
      <c r="C517">
        <v>40335</v>
      </c>
      <c r="D517" t="s">
        <v>5518</v>
      </c>
      <c r="E517">
        <v>43230</v>
      </c>
      <c r="F517">
        <v>40323</v>
      </c>
      <c r="G517">
        <v>40318</v>
      </c>
      <c r="H517" t="s">
        <v>158</v>
      </c>
      <c r="I517" t="str">
        <f t="array" ref="I517">IFERROR(_xlfn.XLOOKUP(Tabelle14[[#This Row],[NegotiationID]]&amp;"FinalAccept",Tabelle14[NegotiationID]&amp;Tabelle14[ActionType],Tabelle14[ActionType],,0),_xlfn.XLOOKUP(Tabelle14[[#This Row],[NegotiationID]]&amp;"FinalReject",Tabelle14[NegotiationID]&amp;Tabelle14[ActionType],Tabelle14[ActionType],,0))</f>
        <v>FinalAccept</v>
      </c>
      <c r="J517">
        <v>0.97750000000000004</v>
      </c>
      <c r="K517">
        <v>0</v>
      </c>
      <c r="L517">
        <v>0.97750000000000004</v>
      </c>
      <c r="M517">
        <v>0.97750000000000004</v>
      </c>
      <c r="N517">
        <v>115</v>
      </c>
      <c r="O517">
        <v>2136</v>
      </c>
      <c r="P517">
        <v>14</v>
      </c>
      <c r="Q517" s="3" t="s">
        <v>5942</v>
      </c>
    </row>
    <row r="518" ht="15" customHeight="1">
      <c r="A518" t="e">
        <f t="shared" ca="1" si="596"/>
        <v>#VALUE!</v>
      </c>
      <c r="B518" t="e">
        <f t="array" ref="B518" ca="1">_xlfn.XLOOKUP(Tabelle14[[#This Row],[ExperimentID]]&amp;Tabelle14[[#This Row],[NegotiationID]]&amp;Tabelle14[[#This Row],[MessageID]],ALL_IN_ONE[ExperimentID]&amp;ALL_IN_ONE[NegotiationID]&amp;ALL_IN_ONE[MessageID],ALL_IN_ONE[Gesamt_ID],,0)</f>
        <v>#VALUE!</v>
      </c>
      <c r="C518">
        <v>40335</v>
      </c>
      <c r="D518" t="s">
        <v>5518</v>
      </c>
      <c r="E518">
        <v>44233</v>
      </c>
      <c r="F518">
        <v>40318</v>
      </c>
      <c r="G518">
        <v>40323</v>
      </c>
      <c r="H518" t="s">
        <v>31</v>
      </c>
      <c r="I518" t="str">
        <f t="array" ref="I518">IFERROR(_xlfn.XLOOKUP(Tabelle14[[#This Row],[NegotiationID]]&amp;"FinalAccept",Tabelle14[NegotiationID]&amp;Tabelle14[ActionType],Tabelle14[ActionType],,0),_xlfn.XLOOKUP(Tabelle14[[#This Row],[NegotiationID]]&amp;"FinalReject",Tabelle14[NegotiationID]&amp;Tabelle14[ActionType],Tabelle14[ActionType],,0))</f>
        <v>FinalAccept</v>
      </c>
      <c r="J518">
        <v>0.61829999999999996</v>
      </c>
      <c r="K518">
        <v>0.40749999999999997</v>
      </c>
      <c r="L518">
        <v>1.0258</v>
      </c>
      <c r="M518">
        <v>0.21079999999999999</v>
      </c>
      <c r="N518">
        <v>137</v>
      </c>
      <c r="O518">
        <v>2136</v>
      </c>
      <c r="P518">
        <v>14</v>
      </c>
      <c r="Q518" s="3" t="s">
        <v>5943</v>
      </c>
    </row>
    <row r="519" ht="15" customHeight="1">
      <c r="A519" t="e">
        <f t="shared" ca="1" si="596"/>
        <v>#VALUE!</v>
      </c>
      <c r="B519" t="e">
        <f t="array" ref="B519" ca="1">_xlfn.XLOOKUP(Tabelle14[[#This Row],[ExperimentID]]&amp;Tabelle14[[#This Row],[NegotiationID]]&amp;Tabelle14[[#This Row],[MessageID]],ALL_IN_ONE[ExperimentID]&amp;ALL_IN_ONE[NegotiationID]&amp;ALL_IN_ONE[MessageID],ALL_IN_ONE[Gesamt_ID],,0)</f>
        <v>#VALUE!</v>
      </c>
      <c r="C519">
        <v>40335</v>
      </c>
      <c r="D519" t="s">
        <v>5518</v>
      </c>
      <c r="E519">
        <v>44927</v>
      </c>
      <c r="F519">
        <v>40323</v>
      </c>
      <c r="G519">
        <v>40318</v>
      </c>
      <c r="H519" t="s">
        <v>31</v>
      </c>
      <c r="I519" t="str">
        <f t="array" ref="I519">IFERROR(_xlfn.XLOOKUP(Tabelle14[[#This Row],[NegotiationID]]&amp;"FinalAccept",Tabelle14[NegotiationID]&amp;Tabelle14[ActionType],Tabelle14[ActionType],,0),_xlfn.XLOOKUP(Tabelle14[[#This Row],[NegotiationID]]&amp;"FinalReject",Tabelle14[NegotiationID]&amp;Tabelle14[ActionType],Tabelle14[ActionType],,0))</f>
        <v>FinalAccept</v>
      </c>
      <c r="J519">
        <v>0.79849999999999999</v>
      </c>
      <c r="K519">
        <v>0.25080000000000002</v>
      </c>
      <c r="L519">
        <v>1.0492999999999999</v>
      </c>
      <c r="M519">
        <v>0.54769999999999996</v>
      </c>
      <c r="N519">
        <v>226</v>
      </c>
      <c r="O519">
        <v>2136</v>
      </c>
      <c r="P519">
        <v>14</v>
      </c>
      <c r="Q519" s="3" t="s">
        <v>5944</v>
      </c>
    </row>
    <row r="520" ht="15" customHeight="1">
      <c r="A520" t="e">
        <f t="shared" ca="1" si="596"/>
        <v>#VALUE!</v>
      </c>
      <c r="B520" t="e">
        <f t="array" ref="B520" ca="1">_xlfn.XLOOKUP(Tabelle14[[#This Row],[ExperimentID]]&amp;Tabelle14[[#This Row],[NegotiationID]]&amp;Tabelle14[[#This Row],[MessageID]],ALL_IN_ONE[ExperimentID]&amp;ALL_IN_ONE[NegotiationID]&amp;ALL_IN_ONE[MessageID],ALL_IN_ONE[Gesamt_ID],,0)</f>
        <v>#VALUE!</v>
      </c>
      <c r="C520">
        <v>40335</v>
      </c>
      <c r="D520" t="s">
        <v>5518</v>
      </c>
      <c r="E520">
        <v>45258</v>
      </c>
      <c r="F520">
        <v>40318</v>
      </c>
      <c r="G520">
        <v>40323</v>
      </c>
      <c r="H520" t="s">
        <v>31</v>
      </c>
      <c r="I520" t="str">
        <f t="array" ref="I520">IFERROR(_xlfn.XLOOKUP(Tabelle14[[#This Row],[NegotiationID]]&amp;"FinalAccept",Tabelle14[NegotiationID]&amp;Tabelle14[ActionType],Tabelle14[ActionType],,0),_xlfn.XLOOKUP(Tabelle14[[#This Row],[NegotiationID]]&amp;"FinalReject",Tabelle14[NegotiationID]&amp;Tabelle14[ActionType],Tabelle14[ActionType],,0))</f>
        <v>FinalAccept</v>
      </c>
      <c r="J520">
        <v>0.56999999999999995</v>
      </c>
      <c r="K520">
        <v>0.45350000000000001</v>
      </c>
      <c r="L520">
        <v>1.0235000000000001</v>
      </c>
      <c r="M520">
        <v>0.11650000000000001</v>
      </c>
      <c r="N520">
        <v>227</v>
      </c>
      <c r="O520">
        <v>2136</v>
      </c>
      <c r="P520">
        <v>14</v>
      </c>
      <c r="Q520" s="3" t="s">
        <v>5945</v>
      </c>
    </row>
    <row r="521" ht="15" customHeight="1">
      <c r="A521" t="e">
        <f t="shared" ca="1" si="596"/>
        <v>#VALUE!</v>
      </c>
      <c r="B521" t="e">
        <f t="array" ref="B521" ca="1">_xlfn.XLOOKUP(Tabelle14[[#This Row],[ExperimentID]]&amp;Tabelle14[[#This Row],[NegotiationID]]&amp;Tabelle14[[#This Row],[MessageID]],ALL_IN_ONE[ExperimentID]&amp;ALL_IN_ONE[NegotiationID]&amp;ALL_IN_ONE[MessageID],ALL_IN_ONE[Gesamt_ID],,0)</f>
        <v>#VALUE!</v>
      </c>
      <c r="C521">
        <v>40335</v>
      </c>
      <c r="D521" t="s">
        <v>5518</v>
      </c>
      <c r="E521">
        <v>45335</v>
      </c>
      <c r="F521">
        <v>40323</v>
      </c>
      <c r="G521">
        <v>40318</v>
      </c>
      <c r="H521" t="s">
        <v>31</v>
      </c>
      <c r="I521" t="str">
        <f t="array" ref="I521">IFERROR(_xlfn.XLOOKUP(Tabelle14[[#This Row],[NegotiationID]]&amp;"FinalAccept",Tabelle14[NegotiationID]&amp;Tabelle14[ActionType],Tabelle14[ActionType],,0),_xlfn.XLOOKUP(Tabelle14[[#This Row],[NegotiationID]]&amp;"FinalReject",Tabelle14[NegotiationID]&amp;Tabelle14[ActionType],Tabelle14[ActionType],,0))</f>
        <v>FinalAccept</v>
      </c>
      <c r="J521">
        <v>0.76800000000000002</v>
      </c>
      <c r="K521">
        <v>0.30399999999999999</v>
      </c>
      <c r="L521">
        <v>1.0720000000000001</v>
      </c>
      <c r="M521">
        <v>0.46400000000000002</v>
      </c>
      <c r="N521">
        <v>266</v>
      </c>
      <c r="O521">
        <v>2136</v>
      </c>
      <c r="P521">
        <v>14</v>
      </c>
      <c r="Q521" s="3" t="s">
        <v>5946</v>
      </c>
    </row>
    <row r="522" ht="15" customHeight="1">
      <c r="A522" t="e">
        <f t="shared" ca="1" si="596"/>
        <v>#VALUE!</v>
      </c>
      <c r="B522" t="e">
        <f t="array" ref="B522" ca="1">_xlfn.XLOOKUP(Tabelle14[[#This Row],[ExperimentID]]&amp;Tabelle14[[#This Row],[NegotiationID]]&amp;Tabelle14[[#This Row],[MessageID]],ALL_IN_ONE[ExperimentID]&amp;ALL_IN_ONE[NegotiationID]&amp;ALL_IN_ONE[MessageID],ALL_IN_ONE[Gesamt_ID],,0)</f>
        <v>#VALUE!</v>
      </c>
      <c r="C522">
        <v>40335</v>
      </c>
      <c r="D522" t="s">
        <v>5518</v>
      </c>
      <c r="E522">
        <v>46046</v>
      </c>
      <c r="F522">
        <v>40318</v>
      </c>
      <c r="G522">
        <v>40323</v>
      </c>
      <c r="H522" t="s">
        <v>31</v>
      </c>
      <c r="I522" t="str">
        <f t="array" ref="I522">IFERROR(_xlfn.XLOOKUP(Tabelle14[[#This Row],[NegotiationID]]&amp;"FinalAccept",Tabelle14[NegotiationID]&amp;Tabelle14[ActionType],Tabelle14[ActionType],,0),_xlfn.XLOOKUP(Tabelle14[[#This Row],[NegotiationID]]&amp;"FinalReject",Tabelle14[NegotiationID]&amp;Tabelle14[ActionType],Tabelle14[ActionType],,0))</f>
        <v>FinalAccept</v>
      </c>
      <c r="J522">
        <v>0.5</v>
      </c>
      <c r="K522">
        <v>0.57350000000000001</v>
      </c>
      <c r="L522">
        <v>1.0734999999999999</v>
      </c>
      <c r="M522">
        <v>0.073499999999999996</v>
      </c>
      <c r="N522">
        <v>164</v>
      </c>
      <c r="O522">
        <v>2136</v>
      </c>
      <c r="P522">
        <v>14</v>
      </c>
      <c r="Q522" s="3" t="s">
        <v>5947</v>
      </c>
    </row>
    <row r="523" ht="15" customHeight="1">
      <c r="A523" t="e">
        <f t="shared" ca="1" si="596"/>
        <v>#VALUE!</v>
      </c>
      <c r="B523" t="e">
        <f t="array" ref="B523" ca="1">_xlfn.XLOOKUP(Tabelle14[[#This Row],[ExperimentID]]&amp;Tabelle14[[#This Row],[NegotiationID]]&amp;Tabelle14[[#This Row],[MessageID]],ALL_IN_ONE[ExperimentID]&amp;ALL_IN_ONE[NegotiationID]&amp;ALL_IN_ONE[MessageID],ALL_IN_ONE[Gesamt_ID],,0)</f>
        <v>#VALUE!</v>
      </c>
      <c r="C523">
        <v>40335</v>
      </c>
      <c r="D523" t="s">
        <v>5518</v>
      </c>
      <c r="E523">
        <v>46485</v>
      </c>
      <c r="F523">
        <v>40323</v>
      </c>
      <c r="G523">
        <v>40318</v>
      </c>
      <c r="H523" t="s">
        <v>31</v>
      </c>
      <c r="I523" t="str">
        <f t="array" ref="I523">IFERROR(_xlfn.XLOOKUP(Tabelle14[[#This Row],[NegotiationID]]&amp;"FinalAccept",Tabelle14[NegotiationID]&amp;Tabelle14[ActionType],Tabelle14[ActionType],,0),_xlfn.XLOOKUP(Tabelle14[[#This Row],[NegotiationID]]&amp;"FinalReject",Tabelle14[NegotiationID]&amp;Tabelle14[ActionType],Tabelle14[ActionType],,0))</f>
        <v>FinalAccept</v>
      </c>
      <c r="J523">
        <v>0.75600000000000001</v>
      </c>
      <c r="K523">
        <v>0.32000000000000001</v>
      </c>
      <c r="L523">
        <v>1.0760000000000001</v>
      </c>
      <c r="M523">
        <v>0.436</v>
      </c>
      <c r="N523">
        <v>207</v>
      </c>
      <c r="O523">
        <v>2136</v>
      </c>
      <c r="P523">
        <v>14</v>
      </c>
      <c r="Q523" s="3" t="s">
        <v>5948</v>
      </c>
    </row>
    <row r="524" ht="15" customHeight="1">
      <c r="A524" t="e">
        <f t="shared" ca="1" si="596"/>
        <v>#VALUE!</v>
      </c>
      <c r="B524" t="e">
        <f t="array" ref="B524" ca="1">_xlfn.XLOOKUP(Tabelle14[[#This Row],[ExperimentID]]&amp;Tabelle14[[#This Row],[NegotiationID]]&amp;Tabelle14[[#This Row],[MessageID]],ALL_IN_ONE[ExperimentID]&amp;ALL_IN_ONE[NegotiationID]&amp;ALL_IN_ONE[MessageID],ALL_IN_ONE[Gesamt_ID],,0)</f>
        <v>#VALUE!</v>
      </c>
      <c r="C524">
        <v>40335</v>
      </c>
      <c r="D524" t="s">
        <v>5518</v>
      </c>
      <c r="E524">
        <v>46572</v>
      </c>
      <c r="F524">
        <v>40318</v>
      </c>
      <c r="G524">
        <v>40323</v>
      </c>
      <c r="H524" t="s">
        <v>31</v>
      </c>
      <c r="I524" t="str">
        <f t="array" ref="I524">IFERROR(_xlfn.XLOOKUP(Tabelle14[[#This Row],[NegotiationID]]&amp;"FinalAccept",Tabelle14[NegotiationID]&amp;Tabelle14[ActionType],Tabelle14[ActionType],,0),_xlfn.XLOOKUP(Tabelle14[[#This Row],[NegotiationID]]&amp;"FinalReject",Tabelle14[NegotiationID]&amp;Tabelle14[ActionType],Tabelle14[ActionType],,0))</f>
        <v>FinalAccept</v>
      </c>
      <c r="J524">
        <v>0.51670000000000005</v>
      </c>
      <c r="K524">
        <v>0.49349999999999999</v>
      </c>
      <c r="L524">
        <v>1.0102</v>
      </c>
      <c r="M524">
        <v>0.023199999999999998</v>
      </c>
      <c r="N524">
        <v>163</v>
      </c>
      <c r="O524">
        <v>2136</v>
      </c>
      <c r="P524">
        <v>14</v>
      </c>
      <c r="Q524" s="3" t="s">
        <v>5949</v>
      </c>
    </row>
    <row r="525" ht="15" customHeight="1">
      <c r="A525" t="e">
        <f t="shared" ca="1" si="596"/>
        <v>#VALUE!</v>
      </c>
      <c r="B525" t="e">
        <f t="array" ref="B525" ca="1">_xlfn.XLOOKUP(Tabelle14[[#This Row],[ExperimentID]]&amp;Tabelle14[[#This Row],[NegotiationID]]&amp;Tabelle14[[#This Row],[MessageID]],ALL_IN_ONE[ExperimentID]&amp;ALL_IN_ONE[NegotiationID]&amp;ALL_IN_ONE[MessageID],ALL_IN_ONE[Gesamt_ID],,0)</f>
        <v>#VALUE!</v>
      </c>
      <c r="C525">
        <v>40335</v>
      </c>
      <c r="D525" t="s">
        <v>5518</v>
      </c>
      <c r="E525">
        <v>46595</v>
      </c>
      <c r="F525">
        <v>40323</v>
      </c>
      <c r="G525">
        <v>40318</v>
      </c>
      <c r="H525" t="s">
        <v>31</v>
      </c>
      <c r="I525" t="str">
        <f t="array" ref="I525">IFERROR(_xlfn.XLOOKUP(Tabelle14[[#This Row],[NegotiationID]]&amp;"FinalAccept",Tabelle14[NegotiationID]&amp;Tabelle14[ActionType],Tabelle14[ActionType],,0),_xlfn.XLOOKUP(Tabelle14[[#This Row],[NegotiationID]]&amp;"FinalReject",Tabelle14[NegotiationID]&amp;Tabelle14[ActionType],Tabelle14[ActionType],,0))</f>
        <v>FinalAccept</v>
      </c>
      <c r="J525">
        <v>0.748</v>
      </c>
      <c r="K525">
        <v>0.33069999999999999</v>
      </c>
      <c r="L525">
        <v>1.0787</v>
      </c>
      <c r="M525">
        <v>0.4173</v>
      </c>
      <c r="N525">
        <v>239</v>
      </c>
      <c r="O525">
        <v>2136</v>
      </c>
      <c r="P525">
        <v>14</v>
      </c>
      <c r="Q525" s="3" t="s">
        <v>5950</v>
      </c>
    </row>
    <row r="526" ht="15" customHeight="1">
      <c r="A526" t="e">
        <f t="shared" ca="1" si="596"/>
        <v>#VALUE!</v>
      </c>
      <c r="B526" t="e">
        <f t="array" ref="B526" ca="1">_xlfn.XLOOKUP(Tabelle14[[#This Row],[ExperimentID]]&amp;Tabelle14[[#This Row],[NegotiationID]]&amp;Tabelle14[[#This Row],[MessageID]],ALL_IN_ONE[ExperimentID]&amp;ALL_IN_ONE[NegotiationID]&amp;ALL_IN_ONE[MessageID],ALL_IN_ONE[Gesamt_ID],,0)</f>
        <v>#VALUE!</v>
      </c>
      <c r="C526">
        <v>40335</v>
      </c>
      <c r="D526" t="s">
        <v>5518</v>
      </c>
      <c r="E526">
        <v>46612</v>
      </c>
      <c r="F526">
        <v>40318</v>
      </c>
      <c r="G526">
        <v>40323</v>
      </c>
      <c r="H526" t="s">
        <v>31</v>
      </c>
      <c r="I526" t="str">
        <f t="array" ref="I526">IFERROR(_xlfn.XLOOKUP(Tabelle14[[#This Row],[NegotiationID]]&amp;"FinalAccept",Tabelle14[NegotiationID]&amp;Tabelle14[ActionType],Tabelle14[ActionType],,0),_xlfn.XLOOKUP(Tabelle14[[#This Row],[NegotiationID]]&amp;"FinalReject",Tabelle14[NegotiationID]&amp;Tabelle14[ActionType],Tabelle14[ActionType],,0))</f>
        <v>FinalAccept</v>
      </c>
      <c r="J526">
        <v>0.43569999999999998</v>
      </c>
      <c r="K526">
        <v>0.62549999999999994</v>
      </c>
      <c r="L526">
        <v>1.0611999999999999</v>
      </c>
      <c r="M526">
        <v>0.1898</v>
      </c>
      <c r="N526">
        <v>173</v>
      </c>
      <c r="O526">
        <v>2136</v>
      </c>
      <c r="P526">
        <v>14</v>
      </c>
      <c r="Q526" s="3" t="s">
        <v>5951</v>
      </c>
    </row>
    <row r="527" ht="15" customHeight="1">
      <c r="A527" t="e">
        <f t="shared" ca="1" si="596"/>
        <v>#VALUE!</v>
      </c>
      <c r="B527" t="e">
        <f t="array" ref="B527" ca="1">_xlfn.XLOOKUP(Tabelle14[[#This Row],[ExperimentID]]&amp;Tabelle14[[#This Row],[NegotiationID]]&amp;Tabelle14[[#This Row],[MessageID]],ALL_IN_ONE[ExperimentID]&amp;ALL_IN_ONE[NegotiationID]&amp;ALL_IN_ONE[MessageID],ALL_IN_ONE[Gesamt_ID],,0)</f>
        <v>#VALUE!</v>
      </c>
      <c r="C527">
        <v>40335</v>
      </c>
      <c r="D527" t="s">
        <v>5518</v>
      </c>
      <c r="E527">
        <v>46677</v>
      </c>
      <c r="F527">
        <v>40323</v>
      </c>
      <c r="G527">
        <v>40318</v>
      </c>
      <c r="H527" t="s">
        <v>31</v>
      </c>
      <c r="I527" t="str">
        <f t="array" ref="I527">IFERROR(_xlfn.XLOOKUP(Tabelle14[[#This Row],[NegotiationID]]&amp;"FinalAccept",Tabelle14[NegotiationID]&amp;Tabelle14[ActionType],Tabelle14[ActionType],,0),_xlfn.XLOOKUP(Tabelle14[[#This Row],[NegotiationID]]&amp;"FinalReject",Tabelle14[NegotiationID]&amp;Tabelle14[ActionType],Tabelle14[ActionType],,0))</f>
        <v>FinalAccept</v>
      </c>
      <c r="J527">
        <v>0.65600000000000003</v>
      </c>
      <c r="K527">
        <v>0.45829999999999999</v>
      </c>
      <c r="L527">
        <v>1.1143000000000001</v>
      </c>
      <c r="M527">
        <v>0.19769999999999999</v>
      </c>
      <c r="N527">
        <v>119</v>
      </c>
      <c r="O527">
        <v>2136</v>
      </c>
      <c r="P527">
        <v>14</v>
      </c>
      <c r="Q527" s="3" t="s">
        <v>5952</v>
      </c>
    </row>
    <row r="528" ht="15" customHeight="1">
      <c r="A528" t="e">
        <f t="shared" ca="1" si="596"/>
        <v>#VALUE!</v>
      </c>
      <c r="B528" t="e">
        <f t="array" ref="B528" ca="1">_xlfn.XLOOKUP(Tabelle14[[#This Row],[ExperimentID]]&amp;Tabelle14[[#This Row],[NegotiationID]]&amp;Tabelle14[[#This Row],[MessageID]],ALL_IN_ONE[ExperimentID]&amp;ALL_IN_ONE[NegotiationID]&amp;ALL_IN_ONE[MessageID],ALL_IN_ONE[Gesamt_ID],,0)</f>
        <v>#VALUE!</v>
      </c>
      <c r="C528">
        <v>40335</v>
      </c>
      <c r="D528" t="s">
        <v>5518</v>
      </c>
      <c r="E528">
        <v>46744</v>
      </c>
      <c r="F528">
        <v>40318</v>
      </c>
      <c r="G528">
        <v>40323</v>
      </c>
      <c r="H528" t="s">
        <v>20</v>
      </c>
      <c r="I528" t="str">
        <f t="array" ref="I528">IFERROR(_xlfn.XLOOKUP(Tabelle14[[#This Row],[NegotiationID]]&amp;"FinalAccept",Tabelle14[NegotiationID]&amp;Tabelle14[ActionType],Tabelle14[ActionType],,0),_xlfn.XLOOKUP(Tabelle14[[#This Row],[NegotiationID]]&amp;"FinalReject",Tabelle14[NegotiationID]&amp;Tabelle14[ActionType],Tabelle14[ActionType],,0))</f>
        <v>FinalAccept</v>
      </c>
      <c r="J528">
        <v>0.45829999999999999</v>
      </c>
      <c r="K528">
        <v>0.65600000000000003</v>
      </c>
      <c r="L528">
        <v>1.1143000000000001</v>
      </c>
      <c r="M528">
        <v>0.19769999999999999</v>
      </c>
      <c r="N528">
        <v>53</v>
      </c>
      <c r="O528">
        <v>2136</v>
      </c>
      <c r="P528">
        <v>14</v>
      </c>
      <c r="Q528" s="3" t="s">
        <v>5953</v>
      </c>
    </row>
    <row r="529" ht="14.5" hidden="1">
      <c r="A529" t="e">
        <f t="shared" ca="1" si="596"/>
        <v>#VALUE!</v>
      </c>
      <c r="B529" t="e">
        <f t="array" ref="B529" ca="1">_xlfn.XLOOKUP(Tabelle14[[#This Row],[ExperimentID]]&amp;Tabelle14[[#This Row],[NegotiationID]]&amp;Tabelle14[[#This Row],[MessageID]],ALL_IN_ONE[ExperimentID]&amp;ALL_IN_ONE[NegotiationID]&amp;ALL_IN_ONE[MessageID],ALL_IN_ONE[Gesamt_ID],,0)</f>
        <v>#VALUE!</v>
      </c>
      <c r="C529">
        <v>40367</v>
      </c>
      <c r="D529" t="s">
        <v>5518</v>
      </c>
      <c r="E529">
        <v>40368</v>
      </c>
      <c r="H529" t="s">
        <v>6019</v>
      </c>
      <c r="I529" t="str">
        <f t="array" ref="I529">IFERROR(_xlfn.XLOOKUP(Tabelle14[[#This Row],[NegotiationID]]&amp;"FinalAccept",Tabelle14[NegotiationID]&amp;Tabelle14[ActionType],Tabelle14[ActionType],,0),_xlfn.XLOOKUP(Tabelle14[[#This Row],[NegotiationID]]&amp;"FinalReject",Tabelle14[NegotiationID]&amp;Tabelle14[ActionType],Tabelle14[ActionType],,0))</f>
        <v>FinalAccept</v>
      </c>
      <c r="L529" t="s">
        <v>6797</v>
      </c>
      <c r="M529" t="s">
        <v>6797</v>
      </c>
      <c r="N529">
        <v>21</v>
      </c>
      <c r="O529">
        <v>1687</v>
      </c>
      <c r="P529">
        <v>9</v>
      </c>
    </row>
    <row r="530" ht="15" customHeight="1">
      <c r="A530" t="e">
        <f t="shared" ca="1" si="596"/>
        <v>#VALUE!</v>
      </c>
      <c r="B530" t="e">
        <f t="array" ref="B530" ca="1">_xlfn.XLOOKUP(Tabelle14[[#This Row],[ExperimentID]]&amp;Tabelle14[[#This Row],[NegotiationID]]&amp;Tabelle14[[#This Row],[MessageID]],ALL_IN_ONE[ExperimentID]&amp;ALL_IN_ONE[NegotiationID]&amp;ALL_IN_ONE[MessageID],ALL_IN_ONE[Gesamt_ID],,0)</f>
        <v>#VALUE!</v>
      </c>
      <c r="C530">
        <v>40367</v>
      </c>
      <c r="D530" t="s">
        <v>5518</v>
      </c>
      <c r="E530">
        <v>42504</v>
      </c>
      <c r="F530">
        <v>40350</v>
      </c>
      <c r="G530">
        <v>40355</v>
      </c>
      <c r="H530" t="s">
        <v>158</v>
      </c>
      <c r="I530" t="str">
        <f t="array" ref="I530">IFERROR(_xlfn.XLOOKUP(Tabelle14[[#This Row],[NegotiationID]]&amp;"FinalAccept",Tabelle14[NegotiationID]&amp;Tabelle14[ActionType],Tabelle14[ActionType],,0),_xlfn.XLOOKUP(Tabelle14[[#This Row],[NegotiationID]]&amp;"FinalReject",Tabelle14[NegotiationID]&amp;Tabelle14[ActionType],Tabelle14[ActionType],,0))</f>
        <v>FinalAccept</v>
      </c>
      <c r="J530">
        <v>1</v>
      </c>
      <c r="K530">
        <v>1</v>
      </c>
      <c r="L530">
        <v>2</v>
      </c>
      <c r="M530">
        <v>0</v>
      </c>
      <c r="N530">
        <v>115</v>
      </c>
      <c r="O530">
        <v>1687</v>
      </c>
      <c r="P530">
        <v>9</v>
      </c>
      <c r="Q530" s="3" t="s">
        <v>5954</v>
      </c>
    </row>
    <row r="531" ht="15" customHeight="1">
      <c r="A531" t="e">
        <f t="shared" ca="1" si="596"/>
        <v>#VALUE!</v>
      </c>
      <c r="B531" t="e">
        <f t="array" ref="B531" ca="1">_xlfn.XLOOKUP(Tabelle14[[#This Row],[ExperimentID]]&amp;Tabelle14[[#This Row],[NegotiationID]]&amp;Tabelle14[[#This Row],[MessageID]],ALL_IN_ONE[ExperimentID]&amp;ALL_IN_ONE[NegotiationID]&amp;ALL_IN_ONE[MessageID],ALL_IN_ONE[Gesamt_ID],,0)</f>
        <v>#VALUE!</v>
      </c>
      <c r="C531">
        <v>40367</v>
      </c>
      <c r="D531" t="s">
        <v>5518</v>
      </c>
      <c r="E531">
        <v>43373</v>
      </c>
      <c r="F531">
        <v>40355</v>
      </c>
      <c r="G531">
        <v>40350</v>
      </c>
      <c r="H531" t="s">
        <v>31</v>
      </c>
      <c r="I531" t="str">
        <f t="array" ref="I531">IFERROR(_xlfn.XLOOKUP(Tabelle14[[#This Row],[NegotiationID]]&amp;"FinalAccept",Tabelle14[NegotiationID]&amp;Tabelle14[ActionType],Tabelle14[ActionType],,0),_xlfn.XLOOKUP(Tabelle14[[#This Row],[NegotiationID]]&amp;"FinalReject",Tabelle14[NegotiationID]&amp;Tabelle14[ActionType],Tabelle14[ActionType],,0))</f>
        <v>FinalAccept</v>
      </c>
      <c r="J531">
        <v>1</v>
      </c>
      <c r="K531">
        <v>0</v>
      </c>
      <c r="L531">
        <v>1</v>
      </c>
      <c r="M531">
        <v>1</v>
      </c>
      <c r="N531">
        <v>50</v>
      </c>
      <c r="O531">
        <v>1687</v>
      </c>
      <c r="P531">
        <v>9</v>
      </c>
      <c r="Q531" s="3" t="s">
        <v>5955</v>
      </c>
    </row>
    <row r="532" ht="15" customHeight="1">
      <c r="A532" t="e">
        <f t="shared" ca="1" si="596"/>
        <v>#VALUE!</v>
      </c>
      <c r="B532" t="e">
        <f t="array" ref="B532" ca="1">_xlfn.XLOOKUP(Tabelle14[[#This Row],[ExperimentID]]&amp;Tabelle14[[#This Row],[NegotiationID]]&amp;Tabelle14[[#This Row],[MessageID]],ALL_IN_ONE[ExperimentID]&amp;ALL_IN_ONE[NegotiationID]&amp;ALL_IN_ONE[MessageID],ALL_IN_ONE[Gesamt_ID],,0)</f>
        <v>#VALUE!</v>
      </c>
      <c r="C532">
        <v>40367</v>
      </c>
      <c r="D532" t="s">
        <v>5518</v>
      </c>
      <c r="E532">
        <v>43525</v>
      </c>
      <c r="F532">
        <v>40350</v>
      </c>
      <c r="G532">
        <v>40355</v>
      </c>
      <c r="H532" t="s">
        <v>31</v>
      </c>
      <c r="I532" t="str">
        <f t="array" ref="I532">IFERROR(_xlfn.XLOOKUP(Tabelle14[[#This Row],[NegotiationID]]&amp;"FinalAccept",Tabelle14[NegotiationID]&amp;Tabelle14[ActionType],Tabelle14[ActionType],,0),_xlfn.XLOOKUP(Tabelle14[[#This Row],[NegotiationID]]&amp;"FinalReject",Tabelle14[NegotiationID]&amp;Tabelle14[ActionType],Tabelle14[ActionType],,0))</f>
        <v>FinalAccept</v>
      </c>
      <c r="J532">
        <v>0.97999999999999998</v>
      </c>
      <c r="K532">
        <v>0.0625</v>
      </c>
      <c r="L532">
        <v>1.0425</v>
      </c>
      <c r="M532">
        <v>0.91749999999999998</v>
      </c>
      <c r="N532">
        <v>407</v>
      </c>
      <c r="O532">
        <v>1687</v>
      </c>
      <c r="P532">
        <v>9</v>
      </c>
      <c r="Q532" s="3" t="s">
        <v>5956</v>
      </c>
    </row>
    <row r="533" ht="15" customHeight="1">
      <c r="A533" t="e">
        <f t="shared" ca="1" si="596"/>
        <v>#VALUE!</v>
      </c>
      <c r="B533" t="e">
        <f t="array" ref="B533" ca="1">_xlfn.XLOOKUP(Tabelle14[[#This Row],[ExperimentID]]&amp;Tabelle14[[#This Row],[NegotiationID]]&amp;Tabelle14[[#This Row],[MessageID]],ALL_IN_ONE[ExperimentID]&amp;ALL_IN_ONE[NegotiationID]&amp;ALL_IN_ONE[MessageID],ALL_IN_ONE[Gesamt_ID],,0)</f>
        <v>#VALUE!</v>
      </c>
      <c r="C533">
        <v>40367</v>
      </c>
      <c r="D533" t="s">
        <v>5518</v>
      </c>
      <c r="E533">
        <v>44132</v>
      </c>
      <c r="F533">
        <v>40355</v>
      </c>
      <c r="G533">
        <v>40350</v>
      </c>
      <c r="H533" t="s">
        <v>31</v>
      </c>
      <c r="I533" t="str">
        <f t="array" ref="I533">IFERROR(_xlfn.XLOOKUP(Tabelle14[[#This Row],[NegotiationID]]&amp;"FinalAccept",Tabelle14[NegotiationID]&amp;Tabelle14[ActionType],Tabelle14[ActionType],,0),_xlfn.XLOOKUP(Tabelle14[[#This Row],[NegotiationID]]&amp;"FinalReject",Tabelle14[NegotiationID]&amp;Tabelle14[ActionType],Tabelle14[ActionType],,0))</f>
        <v>FinalAccept</v>
      </c>
      <c r="J533">
        <v>0.63349999999999995</v>
      </c>
      <c r="K533">
        <v>0.41999999999999998</v>
      </c>
      <c r="L533">
        <v>1.0535000000000001</v>
      </c>
      <c r="M533">
        <v>0.2135</v>
      </c>
      <c r="N533">
        <v>365</v>
      </c>
      <c r="O533">
        <v>1687</v>
      </c>
      <c r="P533">
        <v>9</v>
      </c>
      <c r="Q533" s="3" t="s">
        <v>5957</v>
      </c>
    </row>
    <row r="534" ht="15" customHeight="1">
      <c r="A534" t="e">
        <f t="shared" ca="1" si="596"/>
        <v>#VALUE!</v>
      </c>
      <c r="B534" t="e">
        <f t="array" ref="B534" ca="1">_xlfn.XLOOKUP(Tabelle14[[#This Row],[ExperimentID]]&amp;Tabelle14[[#This Row],[NegotiationID]]&amp;Tabelle14[[#This Row],[MessageID]],ALL_IN_ONE[ExperimentID]&amp;ALL_IN_ONE[NegotiationID]&amp;ALL_IN_ONE[MessageID],ALL_IN_ONE[Gesamt_ID],,0)</f>
        <v>#VALUE!</v>
      </c>
      <c r="C534">
        <v>40367</v>
      </c>
      <c r="D534" t="s">
        <v>5518</v>
      </c>
      <c r="E534">
        <v>44741</v>
      </c>
      <c r="F534">
        <v>40350</v>
      </c>
      <c r="G534">
        <v>40355</v>
      </c>
      <c r="H534" t="s">
        <v>31</v>
      </c>
      <c r="I534" t="str">
        <f t="array" ref="I534">IFERROR(_xlfn.XLOOKUP(Tabelle14[[#This Row],[NegotiationID]]&amp;"FinalAccept",Tabelle14[NegotiationID]&amp;Tabelle14[ActionType],Tabelle14[ActionType],,0),_xlfn.XLOOKUP(Tabelle14[[#This Row],[NegotiationID]]&amp;"FinalReject",Tabelle14[NegotiationID]&amp;Tabelle14[ActionType],Tabelle14[ActionType],,0))</f>
        <v>FinalAccept</v>
      </c>
      <c r="J534">
        <v>0.65500000000000003</v>
      </c>
      <c r="K534">
        <v>0.39350000000000002</v>
      </c>
      <c r="L534">
        <v>1.0485</v>
      </c>
      <c r="M534">
        <v>0.26150000000000001</v>
      </c>
      <c r="N534">
        <v>203</v>
      </c>
      <c r="O534">
        <v>1687</v>
      </c>
      <c r="P534">
        <v>9</v>
      </c>
      <c r="Q534" s="3" t="s">
        <v>5958</v>
      </c>
    </row>
    <row r="535" ht="15" customHeight="1">
      <c r="A535" t="e">
        <f t="shared" ca="1" si="596"/>
        <v>#VALUE!</v>
      </c>
      <c r="B535" t="e">
        <f t="array" ref="B535" ca="1">_xlfn.XLOOKUP(Tabelle14[[#This Row],[ExperimentID]]&amp;Tabelle14[[#This Row],[NegotiationID]]&amp;Tabelle14[[#This Row],[MessageID]],ALL_IN_ONE[ExperimentID]&amp;ALL_IN_ONE[NegotiationID]&amp;ALL_IN_ONE[MessageID],ALL_IN_ONE[Gesamt_ID],,0)</f>
        <v>#VALUE!</v>
      </c>
      <c r="C535">
        <v>40367</v>
      </c>
      <c r="D535" t="s">
        <v>5518</v>
      </c>
      <c r="E535">
        <v>45102</v>
      </c>
      <c r="F535">
        <v>40355</v>
      </c>
      <c r="G535">
        <v>40350</v>
      </c>
      <c r="H535" t="s">
        <v>31</v>
      </c>
      <c r="I535" t="str">
        <f t="array" ref="I535">IFERROR(_xlfn.XLOOKUP(Tabelle14[[#This Row],[NegotiationID]]&amp;"FinalAccept",Tabelle14[NegotiationID]&amp;Tabelle14[ActionType],Tabelle14[ActionType],,0),_xlfn.XLOOKUP(Tabelle14[[#This Row],[NegotiationID]]&amp;"FinalReject",Tabelle14[NegotiationID]&amp;Tabelle14[ActionType],Tabelle14[ActionType],,0))</f>
        <v>FinalAccept</v>
      </c>
      <c r="J535">
        <v>0.57350000000000001</v>
      </c>
      <c r="K535">
        <v>0.505</v>
      </c>
      <c r="L535">
        <v>1.0785</v>
      </c>
      <c r="M535">
        <v>0.068500000000000005</v>
      </c>
      <c r="N535">
        <v>210</v>
      </c>
      <c r="O535">
        <v>1687</v>
      </c>
      <c r="P535">
        <v>9</v>
      </c>
      <c r="Q535" s="3" t="s">
        <v>5959</v>
      </c>
    </row>
    <row r="536" ht="15" customHeight="1">
      <c r="A536" t="e">
        <f t="shared" ca="1" si="596"/>
        <v>#VALUE!</v>
      </c>
      <c r="B536" t="e">
        <f t="array" ref="B536" ca="1">_xlfn.XLOOKUP(Tabelle14[[#This Row],[ExperimentID]]&amp;Tabelle14[[#This Row],[NegotiationID]]&amp;Tabelle14[[#This Row],[MessageID]],ALL_IN_ONE[ExperimentID]&amp;ALL_IN_ONE[NegotiationID]&amp;ALL_IN_ONE[MessageID],ALL_IN_ONE[Gesamt_ID],,0)</f>
        <v>#VALUE!</v>
      </c>
      <c r="C536">
        <v>40367</v>
      </c>
      <c r="D536" t="s">
        <v>5518</v>
      </c>
      <c r="E536">
        <v>46081</v>
      </c>
      <c r="F536">
        <v>40350</v>
      </c>
      <c r="G536">
        <v>40355</v>
      </c>
      <c r="H536" t="s">
        <v>31</v>
      </c>
      <c r="I536" t="str">
        <f t="array" ref="I536">IFERROR(_xlfn.XLOOKUP(Tabelle14[[#This Row],[NegotiationID]]&amp;"FinalAccept",Tabelle14[NegotiationID]&amp;Tabelle14[ActionType],Tabelle14[ActionType],,0),_xlfn.XLOOKUP(Tabelle14[[#This Row],[NegotiationID]]&amp;"FinalReject",Tabelle14[NegotiationID]&amp;Tabelle14[ActionType],Tabelle14[ActionType],,0))</f>
        <v>FinalAccept</v>
      </c>
      <c r="J536">
        <v>0.55000000000000004</v>
      </c>
      <c r="K536">
        <v>0.67600000000000005</v>
      </c>
      <c r="L536">
        <v>1.226</v>
      </c>
      <c r="M536">
        <v>0.126</v>
      </c>
      <c r="N536">
        <v>255</v>
      </c>
      <c r="O536">
        <v>1687</v>
      </c>
      <c r="P536">
        <v>9</v>
      </c>
      <c r="Q536" s="3" t="s">
        <v>5960</v>
      </c>
    </row>
    <row r="537" ht="15" customHeight="1">
      <c r="A537" t="e">
        <f t="shared" ca="1" si="596"/>
        <v>#VALUE!</v>
      </c>
      <c r="B537" t="e">
        <f t="array" ref="B537" ca="1">_xlfn.XLOOKUP(Tabelle14[[#This Row],[ExperimentID]]&amp;Tabelle14[[#This Row],[NegotiationID]]&amp;Tabelle14[[#This Row],[MessageID]],ALL_IN_ONE[ExperimentID]&amp;ALL_IN_ONE[NegotiationID]&amp;ALL_IN_ONE[MessageID],ALL_IN_ONE[Gesamt_ID],,0)</f>
        <v>#VALUE!</v>
      </c>
      <c r="C537">
        <v>40367</v>
      </c>
      <c r="D537" t="s">
        <v>5518</v>
      </c>
      <c r="E537">
        <v>46926</v>
      </c>
      <c r="F537">
        <v>40355</v>
      </c>
      <c r="G537">
        <v>40350</v>
      </c>
      <c r="H537" t="s">
        <v>20</v>
      </c>
      <c r="I537" t="str">
        <f t="array" ref="I537">IFERROR(_xlfn.XLOOKUP(Tabelle14[[#This Row],[NegotiationID]]&amp;"FinalAccept",Tabelle14[NegotiationID]&amp;Tabelle14[ActionType],Tabelle14[ActionType],,0),_xlfn.XLOOKUP(Tabelle14[[#This Row],[NegotiationID]]&amp;"FinalReject",Tabelle14[NegotiationID]&amp;Tabelle14[ActionType],Tabelle14[ActionType],,0))</f>
        <v>FinalAccept</v>
      </c>
      <c r="J537">
        <v>0.67600000000000005</v>
      </c>
      <c r="K537">
        <v>0.55000000000000004</v>
      </c>
      <c r="L537">
        <v>1.226</v>
      </c>
      <c r="M537">
        <v>0.126</v>
      </c>
      <c r="N537">
        <v>61</v>
      </c>
      <c r="O537">
        <v>1687</v>
      </c>
      <c r="P537">
        <v>9</v>
      </c>
      <c r="Q537" s="3" t="s">
        <v>5961</v>
      </c>
    </row>
    <row r="538" ht="14.5" hidden="1">
      <c r="A538" t="e">
        <f t="shared" ca="1" si="596"/>
        <v>#VALUE!</v>
      </c>
      <c r="B538" t="e">
        <f t="array" ref="B538" ca="1">_xlfn.XLOOKUP(Tabelle14[[#This Row],[ExperimentID]]&amp;Tabelle14[[#This Row],[NegotiationID]]&amp;Tabelle14[[#This Row],[MessageID]],ALL_IN_ONE[ExperimentID]&amp;ALL_IN_ONE[NegotiationID]&amp;ALL_IN_ONE[MessageID],ALL_IN_ONE[Gesamt_ID],,0)</f>
        <v>#VALUE!</v>
      </c>
      <c r="C538">
        <v>40399</v>
      </c>
      <c r="D538" t="s">
        <v>5518</v>
      </c>
      <c r="E538">
        <v>40400</v>
      </c>
      <c r="H538" t="s">
        <v>6019</v>
      </c>
      <c r="I538" t="str">
        <f t="array" ref="I538">IFERROR(_xlfn.XLOOKUP(Tabelle14[[#This Row],[NegotiationID]]&amp;"FinalAccept",Tabelle14[NegotiationID]&amp;Tabelle14[ActionType],Tabelle14[ActionType],,0),_xlfn.XLOOKUP(Tabelle14[[#This Row],[NegotiationID]]&amp;"FinalReject",Tabelle14[NegotiationID]&amp;Tabelle14[ActionType],Tabelle14[ActionType],,0))</f>
        <v>FinalAccept</v>
      </c>
      <c r="L538" t="s">
        <v>6797</v>
      </c>
      <c r="M538" t="s">
        <v>6797</v>
      </c>
      <c r="N538">
        <v>21</v>
      </c>
      <c r="O538">
        <v>1838</v>
      </c>
      <c r="P538">
        <v>9</v>
      </c>
    </row>
    <row r="539" ht="15" customHeight="1">
      <c r="A539" t="e">
        <f t="shared" ca="1" si="596"/>
        <v>#VALUE!</v>
      </c>
      <c r="B539" t="e">
        <f t="array" ref="B539" ca="1">_xlfn.XLOOKUP(Tabelle14[[#This Row],[ExperimentID]]&amp;Tabelle14[[#This Row],[NegotiationID]]&amp;Tabelle14[[#This Row],[MessageID]],ALL_IN_ONE[ExperimentID]&amp;ALL_IN_ONE[NegotiationID]&amp;ALL_IN_ONE[MessageID],ALL_IN_ONE[Gesamt_ID],,0)</f>
        <v>#VALUE!</v>
      </c>
      <c r="C539">
        <v>40399</v>
      </c>
      <c r="D539" t="s">
        <v>5518</v>
      </c>
      <c r="E539">
        <v>42532</v>
      </c>
      <c r="F539">
        <v>40382</v>
      </c>
      <c r="G539">
        <v>40387</v>
      </c>
      <c r="H539" t="s">
        <v>158</v>
      </c>
      <c r="I539" t="str">
        <f t="array" ref="I539">IFERROR(_xlfn.XLOOKUP(Tabelle14[[#This Row],[NegotiationID]]&amp;"FinalAccept",Tabelle14[NegotiationID]&amp;Tabelle14[ActionType],Tabelle14[ActionType],,0),_xlfn.XLOOKUP(Tabelle14[[#This Row],[NegotiationID]]&amp;"FinalReject",Tabelle14[NegotiationID]&amp;Tabelle14[ActionType],Tabelle14[ActionType],,0))</f>
        <v>FinalAccept</v>
      </c>
      <c r="J539">
        <v>1</v>
      </c>
      <c r="K539">
        <v>1</v>
      </c>
      <c r="L539">
        <v>2</v>
      </c>
      <c r="M539">
        <v>0</v>
      </c>
      <c r="N539">
        <v>115</v>
      </c>
      <c r="O539">
        <v>1838</v>
      </c>
      <c r="P539">
        <v>9</v>
      </c>
      <c r="Q539" s="3" t="s">
        <v>5954</v>
      </c>
    </row>
    <row r="540" ht="15" customHeight="1">
      <c r="A540" t="e">
        <f t="shared" ca="1" si="596"/>
        <v>#VALUE!</v>
      </c>
      <c r="B540" t="e">
        <f t="array" ref="B540" ca="1">_xlfn.XLOOKUP(Tabelle14[[#This Row],[ExperimentID]]&amp;Tabelle14[[#This Row],[NegotiationID]]&amp;Tabelle14[[#This Row],[MessageID]],ALL_IN_ONE[ExperimentID]&amp;ALL_IN_ONE[NegotiationID]&amp;ALL_IN_ONE[MessageID],ALL_IN_ONE[Gesamt_ID],,0)</f>
        <v>#VALUE!</v>
      </c>
      <c r="C540">
        <v>40399</v>
      </c>
      <c r="D540" t="s">
        <v>5518</v>
      </c>
      <c r="E540">
        <v>43141</v>
      </c>
      <c r="F540">
        <v>40387</v>
      </c>
      <c r="G540">
        <v>40382</v>
      </c>
      <c r="H540" t="s">
        <v>31</v>
      </c>
      <c r="I540" t="str">
        <f t="array" ref="I540">IFERROR(_xlfn.XLOOKUP(Tabelle14[[#This Row],[NegotiationID]]&amp;"FinalAccept",Tabelle14[NegotiationID]&amp;Tabelle14[ActionType],Tabelle14[ActionType],,0),_xlfn.XLOOKUP(Tabelle14[[#This Row],[NegotiationID]]&amp;"FinalReject",Tabelle14[NegotiationID]&amp;Tabelle14[ActionType],Tabelle14[ActionType],,0))</f>
        <v>FinalAccept</v>
      </c>
      <c r="J540">
        <v>0.9375</v>
      </c>
      <c r="K540">
        <v>0.02</v>
      </c>
      <c r="L540">
        <v>0.95750000000000002</v>
      </c>
      <c r="M540">
        <v>0.91749999999999998</v>
      </c>
      <c r="N540">
        <v>192</v>
      </c>
      <c r="O540">
        <v>1838</v>
      </c>
      <c r="P540">
        <v>9</v>
      </c>
      <c r="Q540" s="3" t="s">
        <v>5962</v>
      </c>
    </row>
    <row r="541" ht="15" customHeight="1">
      <c r="A541" t="e">
        <f t="shared" ca="1" si="596"/>
        <v>#VALUE!</v>
      </c>
      <c r="B541" t="e">
        <f t="array" ref="B541" ca="1">_xlfn.XLOOKUP(Tabelle14[[#This Row],[ExperimentID]]&amp;Tabelle14[[#This Row],[NegotiationID]]&amp;Tabelle14[[#This Row],[MessageID]],ALL_IN_ONE[ExperimentID]&amp;ALL_IN_ONE[NegotiationID]&amp;ALL_IN_ONE[MessageID],ALL_IN_ONE[Gesamt_ID],,0)</f>
        <v>#VALUE!</v>
      </c>
      <c r="C541">
        <v>40399</v>
      </c>
      <c r="D541" t="s">
        <v>5518</v>
      </c>
      <c r="E541">
        <v>43341</v>
      </c>
      <c r="F541">
        <v>40382</v>
      </c>
      <c r="G541">
        <v>40387</v>
      </c>
      <c r="H541" t="s">
        <v>31</v>
      </c>
      <c r="I541" t="str">
        <f t="array" ref="I541">IFERROR(_xlfn.XLOOKUP(Tabelle14[[#This Row],[NegotiationID]]&amp;"FinalAccept",Tabelle14[NegotiationID]&amp;Tabelle14[ActionType],Tabelle14[ActionType],,0),_xlfn.XLOOKUP(Tabelle14[[#This Row],[NegotiationID]]&amp;"FinalReject",Tabelle14[NegotiationID]&amp;Tabelle14[ActionType],Tabelle14[ActionType],,0))</f>
        <v>FinalAccept</v>
      </c>
      <c r="J541">
        <v>0.97999999999999998</v>
      </c>
      <c r="K541">
        <v>0.0625</v>
      </c>
      <c r="L541">
        <v>1.0425</v>
      </c>
      <c r="M541">
        <v>0.91749999999999998</v>
      </c>
      <c r="N541">
        <v>386</v>
      </c>
      <c r="O541">
        <v>1838</v>
      </c>
      <c r="P541">
        <v>9</v>
      </c>
      <c r="Q541" s="3" t="s">
        <v>5963</v>
      </c>
    </row>
    <row r="542" ht="101.5" hidden="1">
      <c r="A542" t="e">
        <f t="shared" ca="1" si="596"/>
        <v>#VALUE!</v>
      </c>
      <c r="B542" t="e">
        <f t="array" ref="B542" ca="1">_xlfn.XLOOKUP(Tabelle14[[#This Row],[ExperimentID]]&amp;Tabelle14[[#This Row],[NegotiationID]]&amp;Tabelle14[[#This Row],[MessageID]],ALL_IN_ONE[ExperimentID]&amp;ALL_IN_ONE[NegotiationID]&amp;ALL_IN_ONE[MessageID],ALL_IN_ONE[Gesamt_ID],,0)</f>
        <v>#VALUE!</v>
      </c>
      <c r="C542">
        <v>40399</v>
      </c>
      <c r="D542" t="s">
        <v>5518</v>
      </c>
      <c r="E542">
        <v>44224</v>
      </c>
      <c r="F542">
        <v>40387</v>
      </c>
      <c r="G542">
        <v>40382</v>
      </c>
      <c r="H542" t="s">
        <v>22</v>
      </c>
      <c r="I542" t="str">
        <f t="array" ref="I542">IFERROR(_xlfn.XLOOKUP(Tabelle14[[#This Row],[NegotiationID]]&amp;"FinalAccept",Tabelle14[NegotiationID]&amp;Tabelle14[ActionType],Tabelle14[ActionType],,0),_xlfn.XLOOKUP(Tabelle14[[#This Row],[NegotiationID]]&amp;"FinalReject",Tabelle14[NegotiationID]&amp;Tabelle14[ActionType],Tabelle14[ActionType],,0))</f>
        <v>FinalAccept</v>
      </c>
      <c r="L542" t="s">
        <v>6797</v>
      </c>
      <c r="M542" t="s">
        <v>6797</v>
      </c>
      <c r="N542">
        <v>97</v>
      </c>
      <c r="O542">
        <v>1838</v>
      </c>
      <c r="P542">
        <v>9</v>
      </c>
      <c r="Q542" s="3" t="s">
        <v>6844</v>
      </c>
    </row>
    <row r="543" ht="203" hidden="1">
      <c r="A543" t="e">
        <f t="shared" ca="1" si="596"/>
        <v>#VALUE!</v>
      </c>
      <c r="B543" t="e">
        <f t="array" ref="B543" ca="1">_xlfn.XLOOKUP(Tabelle14[[#This Row],[ExperimentID]]&amp;Tabelle14[[#This Row],[NegotiationID]]&amp;Tabelle14[[#This Row],[MessageID]],ALL_IN_ONE[ExperimentID]&amp;ALL_IN_ONE[NegotiationID]&amp;ALL_IN_ONE[MessageID],ALL_IN_ONE[Gesamt_ID],,0)</f>
        <v>#VALUE!</v>
      </c>
      <c r="C543">
        <v>40399</v>
      </c>
      <c r="D543" t="s">
        <v>5518</v>
      </c>
      <c r="E543">
        <v>44730</v>
      </c>
      <c r="F543">
        <v>40382</v>
      </c>
      <c r="G543">
        <v>40387</v>
      </c>
      <c r="H543" t="s">
        <v>24</v>
      </c>
      <c r="I543" t="str">
        <f t="array" ref="I543">IFERROR(_xlfn.XLOOKUP(Tabelle14[[#This Row],[NegotiationID]]&amp;"FinalAccept",Tabelle14[NegotiationID]&amp;Tabelle14[ActionType],Tabelle14[ActionType],,0),_xlfn.XLOOKUP(Tabelle14[[#This Row],[NegotiationID]]&amp;"FinalReject",Tabelle14[NegotiationID]&amp;Tabelle14[ActionType],Tabelle14[ActionType],,0))</f>
        <v>FinalAccept</v>
      </c>
      <c r="L543" t="s">
        <v>6797</v>
      </c>
      <c r="M543" t="s">
        <v>6797</v>
      </c>
      <c r="N543">
        <v>69</v>
      </c>
      <c r="O543">
        <v>1838</v>
      </c>
      <c r="P543">
        <v>9</v>
      </c>
      <c r="Q543" s="3" t="s">
        <v>6845</v>
      </c>
    </row>
    <row r="544" ht="15" customHeight="1">
      <c r="A544" t="e">
        <f t="shared" ca="1" si="596"/>
        <v>#VALUE!</v>
      </c>
      <c r="B544" t="e">
        <f t="array" ref="B544" ca="1">_xlfn.XLOOKUP(Tabelle14[[#This Row],[ExperimentID]]&amp;Tabelle14[[#This Row],[NegotiationID]]&amp;Tabelle14[[#This Row],[MessageID]],ALL_IN_ONE[ExperimentID]&amp;ALL_IN_ONE[NegotiationID]&amp;ALL_IN_ONE[MessageID],ALL_IN_ONE[Gesamt_ID],,0)</f>
        <v>#VALUE!</v>
      </c>
      <c r="C544">
        <v>40399</v>
      </c>
      <c r="D544" t="s">
        <v>5518</v>
      </c>
      <c r="E544">
        <v>45141</v>
      </c>
      <c r="F544">
        <v>40387</v>
      </c>
      <c r="G544">
        <v>40382</v>
      </c>
      <c r="H544" t="s">
        <v>31</v>
      </c>
      <c r="I544" t="str">
        <f t="array" ref="I544">IFERROR(_xlfn.XLOOKUP(Tabelle14[[#This Row],[NegotiationID]]&amp;"FinalAccept",Tabelle14[NegotiationID]&amp;Tabelle14[ActionType],Tabelle14[ActionType],,0),_xlfn.XLOOKUP(Tabelle14[[#This Row],[NegotiationID]]&amp;"FinalReject",Tabelle14[NegotiationID]&amp;Tabelle14[ActionType],Tabelle14[ActionType],,0))</f>
        <v>FinalAccept</v>
      </c>
      <c r="J544">
        <v>0.69850000000000001</v>
      </c>
      <c r="K544">
        <v>0.38919999999999999</v>
      </c>
      <c r="L544">
        <v>1.0876999999999999</v>
      </c>
      <c r="M544">
        <v>0.30930000000000002</v>
      </c>
      <c r="N544">
        <v>489</v>
      </c>
      <c r="O544">
        <v>1838</v>
      </c>
      <c r="P544">
        <v>9</v>
      </c>
      <c r="Q544" s="3" t="s">
        <v>5964</v>
      </c>
    </row>
    <row r="545" ht="15" customHeight="1">
      <c r="A545" t="e">
        <f t="shared" ca="1" si="596"/>
        <v>#VALUE!</v>
      </c>
      <c r="B545" t="e">
        <f t="array" ref="B545" ca="1">_xlfn.XLOOKUP(Tabelle14[[#This Row],[ExperimentID]]&amp;Tabelle14[[#This Row],[NegotiationID]]&amp;Tabelle14[[#This Row],[MessageID]],ALL_IN_ONE[ExperimentID]&amp;ALL_IN_ONE[NegotiationID]&amp;ALL_IN_ONE[MessageID],ALL_IN_ONE[Gesamt_ID],,0)</f>
        <v>#VALUE!</v>
      </c>
      <c r="C545">
        <v>40399</v>
      </c>
      <c r="D545" t="s">
        <v>5518</v>
      </c>
      <c r="E545">
        <v>46122</v>
      </c>
      <c r="F545">
        <v>40382</v>
      </c>
      <c r="G545">
        <v>40387</v>
      </c>
      <c r="H545" t="s">
        <v>31</v>
      </c>
      <c r="I545" t="str">
        <f t="array" ref="I545">IFERROR(_xlfn.XLOOKUP(Tabelle14[[#This Row],[NegotiationID]]&amp;"FinalAccept",Tabelle14[NegotiationID]&amp;Tabelle14[ActionType],Tabelle14[ActionType],,0),_xlfn.XLOOKUP(Tabelle14[[#This Row],[NegotiationID]]&amp;"FinalReject",Tabelle14[NegotiationID]&amp;Tabelle14[ActionType],Tabelle14[ActionType],,0))</f>
        <v>FinalAccept</v>
      </c>
      <c r="J545">
        <v>0.55000000000000004</v>
      </c>
      <c r="K545">
        <v>0.67600000000000005</v>
      </c>
      <c r="L545">
        <v>1.226</v>
      </c>
      <c r="M545">
        <v>0.126</v>
      </c>
      <c r="N545">
        <v>375</v>
      </c>
      <c r="O545">
        <v>1838</v>
      </c>
      <c r="P545">
        <v>9</v>
      </c>
      <c r="Q545" s="3" t="s">
        <v>5965</v>
      </c>
    </row>
    <row r="546" ht="15" customHeight="1">
      <c r="A546" t="e">
        <f t="shared" ca="1" si="596"/>
        <v>#VALUE!</v>
      </c>
      <c r="B546" t="e">
        <f t="array" ref="B546" ca="1">_xlfn.XLOOKUP(Tabelle14[[#This Row],[ExperimentID]]&amp;Tabelle14[[#This Row],[NegotiationID]]&amp;Tabelle14[[#This Row],[MessageID]],ALL_IN_ONE[ExperimentID]&amp;ALL_IN_ONE[NegotiationID]&amp;ALL_IN_ONE[MessageID],ALL_IN_ONE[Gesamt_ID],,0)</f>
        <v>#VALUE!</v>
      </c>
      <c r="C546">
        <v>40399</v>
      </c>
      <c r="D546" t="s">
        <v>5518</v>
      </c>
      <c r="E546">
        <v>46207</v>
      </c>
      <c r="F546">
        <v>40387</v>
      </c>
      <c r="G546">
        <v>40382</v>
      </c>
      <c r="H546" t="s">
        <v>20</v>
      </c>
      <c r="I546" t="str">
        <f t="array" ref="I546">IFERROR(_xlfn.XLOOKUP(Tabelle14[[#This Row],[NegotiationID]]&amp;"FinalAccept",Tabelle14[NegotiationID]&amp;Tabelle14[ActionType],Tabelle14[ActionType],,0),_xlfn.XLOOKUP(Tabelle14[[#This Row],[NegotiationID]]&amp;"FinalReject",Tabelle14[NegotiationID]&amp;Tabelle14[ActionType],Tabelle14[ActionType],,0))</f>
        <v>FinalAccept</v>
      </c>
      <c r="J546">
        <v>0.67600000000000005</v>
      </c>
      <c r="K546">
        <v>0.55000000000000004</v>
      </c>
      <c r="L546">
        <v>1.226</v>
      </c>
      <c r="M546">
        <v>0.126</v>
      </c>
      <c r="N546">
        <v>94</v>
      </c>
      <c r="O546">
        <v>1838</v>
      </c>
      <c r="P546">
        <v>9</v>
      </c>
      <c r="Q546" s="3" t="s">
        <v>5966</v>
      </c>
    </row>
    <row r="547" ht="14.5" hidden="1">
      <c r="A547" t="e">
        <f t="shared" ca="1" si="596"/>
        <v>#VALUE!</v>
      </c>
      <c r="B547" t="e">
        <f t="array" ref="B547" ca="1">_xlfn.XLOOKUP(Tabelle14[[#This Row],[ExperimentID]]&amp;Tabelle14[[#This Row],[NegotiationID]]&amp;Tabelle14[[#This Row],[MessageID]],ALL_IN_ONE[ExperimentID]&amp;ALL_IN_ONE[NegotiationID]&amp;ALL_IN_ONE[MessageID],ALL_IN_ONE[Gesamt_ID],,0)</f>
        <v>#VALUE!</v>
      </c>
      <c r="C547">
        <v>40431</v>
      </c>
      <c r="D547" t="s">
        <v>5518</v>
      </c>
      <c r="E547">
        <v>40432</v>
      </c>
      <c r="H547" t="s">
        <v>6019</v>
      </c>
      <c r="I547" t="str">
        <f t="array" ref="I547">IFERROR(_xlfn.XLOOKUP(Tabelle14[[#This Row],[NegotiationID]]&amp;"FinalAccept",Tabelle14[NegotiationID]&amp;Tabelle14[ActionType],Tabelle14[ActionType],,0),_xlfn.XLOOKUP(Tabelle14[[#This Row],[NegotiationID]]&amp;"FinalReject",Tabelle14[NegotiationID]&amp;Tabelle14[ActionType],Tabelle14[ActionType],,0))</f>
        <v>FinalAccept</v>
      </c>
      <c r="L547" t="s">
        <v>6797</v>
      </c>
      <c r="M547" t="s">
        <v>6797</v>
      </c>
      <c r="N547">
        <v>21</v>
      </c>
      <c r="O547">
        <v>2137</v>
      </c>
      <c r="P547">
        <v>10</v>
      </c>
    </row>
    <row r="548" ht="15" customHeight="1">
      <c r="A548" t="e">
        <f t="shared" ca="1" si="596"/>
        <v>#VALUE!</v>
      </c>
      <c r="B548" t="e">
        <f t="array" ref="B548" ca="1">_xlfn.XLOOKUP(Tabelle14[[#This Row],[ExperimentID]]&amp;Tabelle14[[#This Row],[NegotiationID]]&amp;Tabelle14[[#This Row],[MessageID]],ALL_IN_ONE[ExperimentID]&amp;ALL_IN_ONE[NegotiationID]&amp;ALL_IN_ONE[MessageID],ALL_IN_ONE[Gesamt_ID],,0)</f>
        <v>#VALUE!</v>
      </c>
      <c r="C548">
        <v>40431</v>
      </c>
      <c r="D548" t="s">
        <v>5518</v>
      </c>
      <c r="E548">
        <v>42523</v>
      </c>
      <c r="F548">
        <v>40414</v>
      </c>
      <c r="G548">
        <v>40419</v>
      </c>
      <c r="H548" t="s">
        <v>158</v>
      </c>
      <c r="I548" t="str">
        <f t="array" ref="I548">IFERROR(_xlfn.XLOOKUP(Tabelle14[[#This Row],[NegotiationID]]&amp;"FinalAccept",Tabelle14[NegotiationID]&amp;Tabelle14[ActionType],Tabelle14[ActionType],,0),_xlfn.XLOOKUP(Tabelle14[[#This Row],[NegotiationID]]&amp;"FinalReject",Tabelle14[NegotiationID]&amp;Tabelle14[ActionType],Tabelle14[ActionType],,0))</f>
        <v>FinalAccept</v>
      </c>
      <c r="J548">
        <v>1</v>
      </c>
      <c r="K548">
        <v>1</v>
      </c>
      <c r="L548">
        <v>2</v>
      </c>
      <c r="M548">
        <v>0</v>
      </c>
      <c r="N548">
        <v>115</v>
      </c>
      <c r="O548">
        <v>2137</v>
      </c>
      <c r="P548">
        <v>10</v>
      </c>
      <c r="Q548" s="3" t="s">
        <v>5954</v>
      </c>
    </row>
    <row r="549" ht="15" customHeight="1">
      <c r="A549" t="e">
        <f t="shared" ca="1" si="596"/>
        <v>#VALUE!</v>
      </c>
      <c r="B549" t="e">
        <f t="array" ref="B549" ca="1">_xlfn.XLOOKUP(Tabelle14[[#This Row],[ExperimentID]]&amp;Tabelle14[[#This Row],[NegotiationID]]&amp;Tabelle14[[#This Row],[MessageID]],ALL_IN_ONE[ExperimentID]&amp;ALL_IN_ONE[NegotiationID]&amp;ALL_IN_ONE[MessageID],ALL_IN_ONE[Gesamt_ID],,0)</f>
        <v>#VALUE!</v>
      </c>
      <c r="C549">
        <v>40431</v>
      </c>
      <c r="D549" t="s">
        <v>5518</v>
      </c>
      <c r="E549">
        <v>43858</v>
      </c>
      <c r="F549">
        <v>40419</v>
      </c>
      <c r="G549">
        <v>40414</v>
      </c>
      <c r="H549" t="s">
        <v>31</v>
      </c>
      <c r="I549" t="str">
        <f t="array" ref="I549">IFERROR(_xlfn.XLOOKUP(Tabelle14[[#This Row],[NegotiationID]]&amp;"FinalAccept",Tabelle14[NegotiationID]&amp;Tabelle14[ActionType],Tabelle14[ActionType],,0),_xlfn.XLOOKUP(Tabelle14[[#This Row],[NegotiationID]]&amp;"FinalReject",Tabelle14[NegotiationID]&amp;Tabelle14[ActionType],Tabelle14[ActionType],,0))</f>
        <v>FinalAccept</v>
      </c>
      <c r="J549">
        <v>0.64349999999999996</v>
      </c>
      <c r="K549">
        <v>0.47999999999999998</v>
      </c>
      <c r="L549">
        <v>1.1234999999999999</v>
      </c>
      <c r="M549">
        <v>0.16350000000000001</v>
      </c>
      <c r="N549">
        <v>480</v>
      </c>
      <c r="O549">
        <v>2137</v>
      </c>
      <c r="P549">
        <v>10</v>
      </c>
      <c r="Q549" s="3" t="s">
        <v>5967</v>
      </c>
    </row>
    <row r="550" ht="15" customHeight="1">
      <c r="A550" t="e">
        <f t="shared" ca="1" si="596"/>
        <v>#VALUE!</v>
      </c>
      <c r="B550" t="e">
        <f t="array" ref="B550" ca="1">_xlfn.XLOOKUP(Tabelle14[[#This Row],[ExperimentID]]&amp;Tabelle14[[#This Row],[NegotiationID]]&amp;Tabelle14[[#This Row],[MessageID]],ALL_IN_ONE[ExperimentID]&amp;ALL_IN_ONE[NegotiationID]&amp;ALL_IN_ONE[MessageID],ALL_IN_ONE[Gesamt_ID],,0)</f>
        <v>#VALUE!</v>
      </c>
      <c r="C550">
        <v>40431</v>
      </c>
      <c r="D550" t="s">
        <v>5518</v>
      </c>
      <c r="E550">
        <v>44717</v>
      </c>
      <c r="F550">
        <v>40414</v>
      </c>
      <c r="G550">
        <v>40419</v>
      </c>
      <c r="H550" t="s">
        <v>31</v>
      </c>
      <c r="I550" t="str">
        <f t="array" ref="I550">IFERROR(_xlfn.XLOOKUP(Tabelle14[[#This Row],[NegotiationID]]&amp;"FinalAccept",Tabelle14[NegotiationID]&amp;Tabelle14[ActionType],Tabelle14[ActionType],,0),_xlfn.XLOOKUP(Tabelle14[[#This Row],[NegotiationID]]&amp;"FinalReject",Tabelle14[NegotiationID]&amp;Tabelle14[ActionType],Tabelle14[ActionType],,0))</f>
        <v>FinalAccept</v>
      </c>
      <c r="J550">
        <v>0.84670000000000001</v>
      </c>
      <c r="K550">
        <v>0.29099999999999998</v>
      </c>
      <c r="L550">
        <v>1.1376999999999999</v>
      </c>
      <c r="M550">
        <v>0.55569999999999997</v>
      </c>
      <c r="N550">
        <v>452</v>
      </c>
      <c r="O550">
        <v>2137</v>
      </c>
      <c r="P550">
        <v>10</v>
      </c>
      <c r="Q550" s="3" t="s">
        <v>5968</v>
      </c>
    </row>
    <row r="551" ht="15" customHeight="1">
      <c r="A551" t="e">
        <f t="shared" ca="1" si="596"/>
        <v>#VALUE!</v>
      </c>
      <c r="B551" t="e">
        <f t="array" ref="B551" ca="1">_xlfn.XLOOKUP(Tabelle14[[#This Row],[ExperimentID]]&amp;Tabelle14[[#This Row],[NegotiationID]]&amp;Tabelle14[[#This Row],[MessageID]],ALL_IN_ONE[ExperimentID]&amp;ALL_IN_ONE[NegotiationID]&amp;ALL_IN_ONE[MessageID],ALL_IN_ONE[Gesamt_ID],,0)</f>
        <v>#VALUE!</v>
      </c>
      <c r="C551">
        <v>40431</v>
      </c>
      <c r="D551" t="s">
        <v>5518</v>
      </c>
      <c r="E551">
        <v>44784</v>
      </c>
      <c r="F551">
        <v>40419</v>
      </c>
      <c r="G551">
        <v>40414</v>
      </c>
      <c r="H551" t="s">
        <v>31</v>
      </c>
      <c r="I551" t="str">
        <f t="array" ref="I551">IFERROR(_xlfn.XLOOKUP(Tabelle14[[#This Row],[NegotiationID]]&amp;"FinalAccept",Tabelle14[NegotiationID]&amp;Tabelle14[ActionType],Tabelle14[ActionType],,0),_xlfn.XLOOKUP(Tabelle14[[#This Row],[NegotiationID]]&amp;"FinalReject",Tabelle14[NegotiationID]&amp;Tabelle14[ActionType],Tabelle14[ActionType],,0))</f>
        <v>FinalAccept</v>
      </c>
      <c r="J551">
        <v>0.63600000000000001</v>
      </c>
      <c r="K551">
        <v>0.4042</v>
      </c>
      <c r="L551">
        <v>1.0402</v>
      </c>
      <c r="M551">
        <v>0.23180000000000001</v>
      </c>
      <c r="N551">
        <v>336</v>
      </c>
      <c r="O551">
        <v>2137</v>
      </c>
      <c r="P551">
        <v>10</v>
      </c>
      <c r="Q551" s="3" t="s">
        <v>5969</v>
      </c>
    </row>
    <row r="552" ht="15" customHeight="1">
      <c r="A552" t="e">
        <f t="shared" ca="1" si="596"/>
        <v>#VALUE!</v>
      </c>
      <c r="B552" t="e">
        <f t="array" ref="B552" ca="1">_xlfn.XLOOKUP(Tabelle14[[#This Row],[ExperimentID]]&amp;Tabelle14[[#This Row],[NegotiationID]]&amp;Tabelle14[[#This Row],[MessageID]],ALL_IN_ONE[ExperimentID]&amp;ALL_IN_ONE[NegotiationID]&amp;ALL_IN_ONE[MessageID],ALL_IN_ONE[Gesamt_ID],,0)</f>
        <v>#VALUE!</v>
      </c>
      <c r="C552">
        <v>40431</v>
      </c>
      <c r="D552" t="s">
        <v>5518</v>
      </c>
      <c r="E552">
        <v>45976</v>
      </c>
      <c r="F552">
        <v>40414</v>
      </c>
      <c r="G552">
        <v>40419</v>
      </c>
      <c r="H552" t="s">
        <v>31</v>
      </c>
      <c r="I552" t="str">
        <f t="array" ref="I552">IFERROR(_xlfn.XLOOKUP(Tabelle14[[#This Row],[NegotiationID]]&amp;"FinalAccept",Tabelle14[NegotiationID]&amp;Tabelle14[ActionType],Tabelle14[ActionType],,0),_xlfn.XLOOKUP(Tabelle14[[#This Row],[NegotiationID]]&amp;"FinalReject",Tabelle14[NegotiationID]&amp;Tabelle14[ActionType],Tabelle14[ActionType],,0))</f>
        <v>FinalAccept</v>
      </c>
      <c r="J552">
        <v>0.53420000000000001</v>
      </c>
      <c r="K552">
        <v>0.65600000000000003</v>
      </c>
      <c r="L552">
        <v>1.1901999999999999</v>
      </c>
      <c r="M552">
        <v>0.12180000000000001</v>
      </c>
      <c r="N552">
        <v>285</v>
      </c>
      <c r="O552">
        <v>2137</v>
      </c>
      <c r="P552">
        <v>10</v>
      </c>
      <c r="Q552" s="3" t="s">
        <v>5970</v>
      </c>
    </row>
    <row r="553" ht="15" customHeight="1">
      <c r="A553" t="e">
        <f t="shared" ca="1" si="596"/>
        <v>#VALUE!</v>
      </c>
      <c r="B553" t="e">
        <f t="array" ref="B553" ca="1">_xlfn.XLOOKUP(Tabelle14[[#This Row],[ExperimentID]]&amp;Tabelle14[[#This Row],[NegotiationID]]&amp;Tabelle14[[#This Row],[MessageID]],ALL_IN_ONE[ExperimentID]&amp;ALL_IN_ONE[NegotiationID]&amp;ALL_IN_ONE[MessageID],ALL_IN_ONE[Gesamt_ID],,0)</f>
        <v>#VALUE!</v>
      </c>
      <c r="C553">
        <v>40431</v>
      </c>
      <c r="D553" t="s">
        <v>5518</v>
      </c>
      <c r="E553">
        <v>46174</v>
      </c>
      <c r="F553">
        <v>40419</v>
      </c>
      <c r="G553">
        <v>40414</v>
      </c>
      <c r="H553" t="s">
        <v>31</v>
      </c>
      <c r="I553" t="str">
        <f t="array" ref="I553">IFERROR(_xlfn.XLOOKUP(Tabelle14[[#This Row],[NegotiationID]]&amp;"FinalAccept",Tabelle14[NegotiationID]&amp;Tabelle14[ActionType],Tabelle14[ActionType],,0),_xlfn.XLOOKUP(Tabelle14[[#This Row],[NegotiationID]]&amp;"FinalReject",Tabelle14[NegotiationID]&amp;Tabelle14[ActionType],Tabelle14[ActionType],,0))</f>
        <v>FinalAccept</v>
      </c>
      <c r="J553">
        <v>0.63849999999999996</v>
      </c>
      <c r="K553">
        <v>0.46920000000000001</v>
      </c>
      <c r="L553">
        <v>1.1076999999999999</v>
      </c>
      <c r="M553">
        <v>0.16930000000000001</v>
      </c>
      <c r="N553">
        <v>104</v>
      </c>
      <c r="O553">
        <v>2137</v>
      </c>
      <c r="P553">
        <v>10</v>
      </c>
      <c r="Q553" s="3" t="s">
        <v>5971</v>
      </c>
    </row>
    <row r="554" ht="15" customHeight="1">
      <c r="A554" t="e">
        <f t="shared" ca="1" si="596"/>
        <v>#VALUE!</v>
      </c>
      <c r="B554" t="e">
        <f t="array" ref="B554" ca="1">_xlfn.XLOOKUP(Tabelle14[[#This Row],[ExperimentID]]&amp;Tabelle14[[#This Row],[NegotiationID]]&amp;Tabelle14[[#This Row],[MessageID]],ALL_IN_ONE[ExperimentID]&amp;ALL_IN_ONE[NegotiationID]&amp;ALL_IN_ONE[MessageID],ALL_IN_ONE[Gesamt_ID],,0)</f>
        <v>#VALUE!</v>
      </c>
      <c r="C554">
        <v>40431</v>
      </c>
      <c r="D554" t="s">
        <v>5518</v>
      </c>
      <c r="E554">
        <v>47801</v>
      </c>
      <c r="F554">
        <v>40414</v>
      </c>
      <c r="G554">
        <v>40419</v>
      </c>
      <c r="H554" t="s">
        <v>31</v>
      </c>
      <c r="I554" t="str">
        <f t="array" ref="I554">IFERROR(_xlfn.XLOOKUP(Tabelle14[[#This Row],[NegotiationID]]&amp;"FinalAccept",Tabelle14[NegotiationID]&amp;Tabelle14[ActionType],Tabelle14[ActionType],,0),_xlfn.XLOOKUP(Tabelle14[[#This Row],[NegotiationID]]&amp;"FinalReject",Tabelle14[NegotiationID]&amp;Tabelle14[ActionType],Tabelle14[ActionType],,0))</f>
        <v>FinalAccept</v>
      </c>
      <c r="J554">
        <v>0.55930000000000002</v>
      </c>
      <c r="K554">
        <v>0.62150000000000005</v>
      </c>
      <c r="L554">
        <v>1.1808000000000001</v>
      </c>
      <c r="M554">
        <v>0.062199999999999998</v>
      </c>
      <c r="N554">
        <v>198</v>
      </c>
      <c r="O554">
        <v>2137</v>
      </c>
      <c r="P554">
        <v>10</v>
      </c>
      <c r="Q554" s="3" t="s">
        <v>5972</v>
      </c>
    </row>
    <row r="555" ht="15" customHeight="1">
      <c r="A555" t="e">
        <f t="shared" ca="1" si="596"/>
        <v>#VALUE!</v>
      </c>
      <c r="B555" t="e">
        <f t="array" ref="B555" ca="1">_xlfn.XLOOKUP(Tabelle14[[#This Row],[ExperimentID]]&amp;Tabelle14[[#This Row],[NegotiationID]]&amp;Tabelle14[[#This Row],[MessageID]],ALL_IN_ONE[ExperimentID]&amp;ALL_IN_ONE[NegotiationID]&amp;ALL_IN_ONE[MessageID],ALL_IN_ONE[Gesamt_ID],,0)</f>
        <v>#VALUE!</v>
      </c>
      <c r="C555">
        <v>40431</v>
      </c>
      <c r="D555" t="s">
        <v>5518</v>
      </c>
      <c r="E555">
        <v>48141</v>
      </c>
      <c r="F555">
        <v>40419</v>
      </c>
      <c r="G555">
        <v>40414</v>
      </c>
      <c r="H555" t="s">
        <v>31</v>
      </c>
      <c r="I555" t="str">
        <f t="array" ref="I555">IFERROR(_xlfn.XLOOKUP(Tabelle14[[#This Row],[NegotiationID]]&amp;"FinalAccept",Tabelle14[NegotiationID]&amp;Tabelle14[ActionType],Tabelle14[ActionType],,0),_xlfn.XLOOKUP(Tabelle14[[#This Row],[NegotiationID]]&amp;"FinalReject",Tabelle14[NegotiationID]&amp;Tabelle14[ActionType],Tabelle14[ActionType],,0))</f>
        <v>FinalAccept</v>
      </c>
      <c r="J555">
        <v>0.624</v>
      </c>
      <c r="K555">
        <v>0.501</v>
      </c>
      <c r="L555">
        <v>1.125</v>
      </c>
      <c r="M555">
        <v>0.123</v>
      </c>
      <c r="N555">
        <v>116</v>
      </c>
      <c r="O555">
        <v>2137</v>
      </c>
      <c r="P555">
        <v>10</v>
      </c>
      <c r="Q555" s="3" t="s">
        <v>5973</v>
      </c>
    </row>
    <row r="556" ht="15" customHeight="1">
      <c r="A556" t="e">
        <f t="shared" ca="1" si="596"/>
        <v>#VALUE!</v>
      </c>
      <c r="B556" t="e">
        <f t="array" ref="B556" ca="1">_xlfn.XLOOKUP(Tabelle14[[#This Row],[ExperimentID]]&amp;Tabelle14[[#This Row],[NegotiationID]]&amp;Tabelle14[[#This Row],[MessageID]],ALL_IN_ONE[ExperimentID]&amp;ALL_IN_ONE[NegotiationID]&amp;ALL_IN_ONE[MessageID],ALL_IN_ONE[Gesamt_ID],,0)</f>
        <v>#VALUE!</v>
      </c>
      <c r="C556">
        <v>40431</v>
      </c>
      <c r="D556" t="s">
        <v>5518</v>
      </c>
      <c r="E556">
        <v>48597</v>
      </c>
      <c r="F556">
        <v>40414</v>
      </c>
      <c r="G556">
        <v>40419</v>
      </c>
      <c r="H556" t="s">
        <v>20</v>
      </c>
      <c r="I556" t="str">
        <f t="array" ref="I556">IFERROR(_xlfn.XLOOKUP(Tabelle14[[#This Row],[NegotiationID]]&amp;"FinalAccept",Tabelle14[NegotiationID]&amp;Tabelle14[ActionType],Tabelle14[ActionType],,0),_xlfn.XLOOKUP(Tabelle14[[#This Row],[NegotiationID]]&amp;"FinalReject",Tabelle14[NegotiationID]&amp;Tabelle14[ActionType],Tabelle14[ActionType],,0))</f>
        <v>FinalAccept</v>
      </c>
      <c r="J556">
        <v>0.501</v>
      </c>
      <c r="K556">
        <v>0.624</v>
      </c>
      <c r="L556">
        <v>1.125</v>
      </c>
      <c r="M556">
        <v>0.123</v>
      </c>
      <c r="N556">
        <v>30</v>
      </c>
      <c r="O556">
        <v>2137</v>
      </c>
      <c r="P556">
        <v>10</v>
      </c>
      <c r="Q556" s="3" t="s">
        <v>5974</v>
      </c>
    </row>
    <row r="557" ht="14.5" hidden="1">
      <c r="A557" t="e">
        <f t="shared" ca="1" si="596"/>
        <v>#VALUE!</v>
      </c>
      <c r="B557" t="e">
        <f t="array" ref="B557" ca="1">_xlfn.XLOOKUP(Tabelle14[[#This Row],[ExperimentID]]&amp;Tabelle14[[#This Row],[NegotiationID]]&amp;Tabelle14[[#This Row],[MessageID]],ALL_IN_ONE[ExperimentID]&amp;ALL_IN_ONE[NegotiationID]&amp;ALL_IN_ONE[MessageID],ALL_IN_ONE[Gesamt_ID],,0)</f>
        <v>#VALUE!</v>
      </c>
      <c r="C557">
        <v>40463</v>
      </c>
      <c r="D557" t="s">
        <v>5518</v>
      </c>
      <c r="E557">
        <v>40464</v>
      </c>
      <c r="H557" t="s">
        <v>6019</v>
      </c>
      <c r="I557" t="str">
        <f t="array" ref="I557">IFERROR(_xlfn.XLOOKUP(Tabelle14[[#This Row],[NegotiationID]]&amp;"FinalAccept",Tabelle14[NegotiationID]&amp;Tabelle14[ActionType],Tabelle14[ActionType],,0),_xlfn.XLOOKUP(Tabelle14[[#This Row],[NegotiationID]]&amp;"FinalReject",Tabelle14[NegotiationID]&amp;Tabelle14[ActionType],Tabelle14[ActionType],,0))</f>
        <v>FinalAccept</v>
      </c>
      <c r="L557" t="s">
        <v>6797</v>
      </c>
      <c r="M557" t="s">
        <v>6797</v>
      </c>
      <c r="N557">
        <v>21</v>
      </c>
      <c r="O557">
        <v>2381</v>
      </c>
      <c r="P557">
        <v>11</v>
      </c>
    </row>
    <row r="558" ht="15" customHeight="1">
      <c r="A558" t="e">
        <f t="shared" ca="1" si="596"/>
        <v>#VALUE!</v>
      </c>
      <c r="B558" t="e">
        <f t="array" ref="B558" ca="1">_xlfn.XLOOKUP(Tabelle14[[#This Row],[ExperimentID]]&amp;Tabelle14[[#This Row],[NegotiationID]]&amp;Tabelle14[[#This Row],[MessageID]],ALL_IN_ONE[ExperimentID]&amp;ALL_IN_ONE[NegotiationID]&amp;ALL_IN_ONE[MessageID],ALL_IN_ONE[Gesamt_ID],,0)</f>
        <v>#VALUE!</v>
      </c>
      <c r="C558">
        <v>40463</v>
      </c>
      <c r="D558" t="s">
        <v>5518</v>
      </c>
      <c r="E558">
        <v>42513</v>
      </c>
      <c r="F558">
        <v>40446</v>
      </c>
      <c r="G558">
        <v>40451</v>
      </c>
      <c r="H558" t="s">
        <v>158</v>
      </c>
      <c r="I558" t="str">
        <f t="array" ref="I558">IFERROR(_xlfn.XLOOKUP(Tabelle14[[#This Row],[NegotiationID]]&amp;"FinalAccept",Tabelle14[NegotiationID]&amp;Tabelle14[ActionType],Tabelle14[ActionType],,0),_xlfn.XLOOKUP(Tabelle14[[#This Row],[NegotiationID]]&amp;"FinalReject",Tabelle14[NegotiationID]&amp;Tabelle14[ActionType],Tabelle14[ActionType],,0))</f>
        <v>FinalAccept</v>
      </c>
      <c r="J558">
        <v>1</v>
      </c>
      <c r="K558">
        <v>1</v>
      </c>
      <c r="L558">
        <v>2</v>
      </c>
      <c r="M558">
        <v>0</v>
      </c>
      <c r="N558">
        <v>115</v>
      </c>
      <c r="O558">
        <v>2381</v>
      </c>
      <c r="P558">
        <v>11</v>
      </c>
      <c r="Q558" s="3" t="s">
        <v>5954</v>
      </c>
    </row>
    <row r="559" ht="130.5" hidden="1">
      <c r="A559" t="e">
        <f t="shared" ca="1" si="596"/>
        <v>#VALUE!</v>
      </c>
      <c r="B559" t="e">
        <f t="array" ref="B559" ca="1">_xlfn.XLOOKUP(Tabelle14[[#This Row],[ExperimentID]]&amp;Tabelle14[[#This Row],[NegotiationID]]&amp;Tabelle14[[#This Row],[MessageID]],ALL_IN_ONE[ExperimentID]&amp;ALL_IN_ONE[NegotiationID]&amp;ALL_IN_ONE[MessageID],ALL_IN_ONE[Gesamt_ID],,0)</f>
        <v>#VALUE!</v>
      </c>
      <c r="C559">
        <v>40463</v>
      </c>
      <c r="D559" t="s">
        <v>5518</v>
      </c>
      <c r="E559">
        <v>42905</v>
      </c>
      <c r="F559">
        <v>40451</v>
      </c>
      <c r="G559">
        <v>40446</v>
      </c>
      <c r="H559" t="s">
        <v>22</v>
      </c>
      <c r="I559" t="str">
        <f t="array" ref="I559">IFERROR(_xlfn.XLOOKUP(Tabelle14[[#This Row],[NegotiationID]]&amp;"FinalAccept",Tabelle14[NegotiationID]&amp;Tabelle14[ActionType],Tabelle14[ActionType],,0),_xlfn.XLOOKUP(Tabelle14[[#This Row],[NegotiationID]]&amp;"FinalReject",Tabelle14[NegotiationID]&amp;Tabelle14[ActionType],Tabelle14[ActionType],,0))</f>
        <v>FinalAccept</v>
      </c>
      <c r="L559" t="s">
        <v>6797</v>
      </c>
      <c r="M559" t="s">
        <v>6797</v>
      </c>
      <c r="N559">
        <v>164</v>
      </c>
      <c r="O559">
        <v>2381</v>
      </c>
      <c r="P559">
        <v>11</v>
      </c>
      <c r="Q559" s="3" t="s">
        <v>6846</v>
      </c>
    </row>
    <row r="560" ht="15" customHeight="1">
      <c r="A560" t="e">
        <f t="shared" ca="1" si="596"/>
        <v>#VALUE!</v>
      </c>
      <c r="B560" t="e">
        <f t="array" ref="B560" ca="1">_xlfn.XLOOKUP(Tabelle14[[#This Row],[ExperimentID]]&amp;Tabelle14[[#This Row],[NegotiationID]]&amp;Tabelle14[[#This Row],[MessageID]],ALL_IN_ONE[ExperimentID]&amp;ALL_IN_ONE[NegotiationID]&amp;ALL_IN_ONE[MessageID],ALL_IN_ONE[Gesamt_ID],,0)</f>
        <v>#VALUE!</v>
      </c>
      <c r="C560">
        <v>40463</v>
      </c>
      <c r="D560" t="s">
        <v>5518</v>
      </c>
      <c r="E560">
        <v>43402</v>
      </c>
      <c r="F560">
        <v>40446</v>
      </c>
      <c r="G560">
        <v>40451</v>
      </c>
      <c r="H560" t="s">
        <v>19</v>
      </c>
      <c r="I560" t="str">
        <f t="array" ref="I560">IFERROR(_xlfn.XLOOKUP(Tabelle14[[#This Row],[NegotiationID]]&amp;"FinalAccept",Tabelle14[NegotiationID]&amp;Tabelle14[ActionType],Tabelle14[ActionType],,0),_xlfn.XLOOKUP(Tabelle14[[#This Row],[NegotiationID]]&amp;"FinalReject",Tabelle14[NegotiationID]&amp;Tabelle14[ActionType],Tabelle14[ActionType],,0))</f>
        <v>FinalAccept</v>
      </c>
      <c r="J560">
        <v>0.97999999999999998</v>
      </c>
      <c r="K560">
        <v>0.39250000000000002</v>
      </c>
      <c r="L560">
        <v>1.3725000000000001</v>
      </c>
      <c r="M560">
        <v>0.58750000000000002</v>
      </c>
      <c r="N560">
        <v>335</v>
      </c>
      <c r="O560">
        <v>2381</v>
      </c>
      <c r="P560">
        <v>11</v>
      </c>
      <c r="Q560" s="3" t="s">
        <v>5975</v>
      </c>
    </row>
    <row r="561" ht="15" customHeight="1">
      <c r="A561" t="e">
        <f t="shared" ca="1" si="596"/>
        <v>#VALUE!</v>
      </c>
      <c r="B561" t="e">
        <f t="array" ref="B561" ca="1">_xlfn.XLOOKUP(Tabelle14[[#This Row],[ExperimentID]]&amp;Tabelle14[[#This Row],[NegotiationID]]&amp;Tabelle14[[#This Row],[MessageID]],ALL_IN_ONE[ExperimentID]&amp;ALL_IN_ONE[NegotiationID]&amp;ALL_IN_ONE[MessageID],ALL_IN_ONE[Gesamt_ID],,0)</f>
        <v>#VALUE!</v>
      </c>
      <c r="C561">
        <v>40463</v>
      </c>
      <c r="D561" t="s">
        <v>5518</v>
      </c>
      <c r="E561">
        <v>43825</v>
      </c>
      <c r="F561">
        <v>40451</v>
      </c>
      <c r="G561">
        <v>40446</v>
      </c>
      <c r="H561" t="s">
        <v>31</v>
      </c>
      <c r="I561" t="str">
        <f t="array" ref="I561">IFERROR(_xlfn.XLOOKUP(Tabelle14[[#This Row],[NegotiationID]]&amp;"FinalAccept",Tabelle14[NegotiationID]&amp;Tabelle14[ActionType],Tabelle14[ActionType],,0),_xlfn.XLOOKUP(Tabelle14[[#This Row],[NegotiationID]]&amp;"FinalReject",Tabelle14[NegotiationID]&amp;Tabelle14[ActionType],Tabelle14[ActionType],,0))</f>
        <v>FinalAccept</v>
      </c>
      <c r="J561">
        <v>0.91249999999999998</v>
      </c>
      <c r="K561">
        <v>0.25669999999999998</v>
      </c>
      <c r="L561">
        <v>1.1692</v>
      </c>
      <c r="M561">
        <v>0.65580000000000005</v>
      </c>
      <c r="N561">
        <v>321</v>
      </c>
      <c r="O561">
        <v>2381</v>
      </c>
      <c r="P561">
        <v>11</v>
      </c>
      <c r="Q561" s="3" t="s">
        <v>5976</v>
      </c>
    </row>
    <row r="562" ht="15" customHeight="1">
      <c r="A562" t="e">
        <f t="shared" ca="1" si="596"/>
        <v>#VALUE!</v>
      </c>
      <c r="B562" t="e">
        <f t="array" ref="B562" ca="1">_xlfn.XLOOKUP(Tabelle14[[#This Row],[ExperimentID]]&amp;Tabelle14[[#This Row],[NegotiationID]]&amp;Tabelle14[[#This Row],[MessageID]],ALL_IN_ONE[ExperimentID]&amp;ALL_IN_ONE[NegotiationID]&amp;ALL_IN_ONE[MessageID],ALL_IN_ONE[Gesamt_ID],,0)</f>
        <v>#VALUE!</v>
      </c>
      <c r="C562">
        <v>40463</v>
      </c>
      <c r="D562" t="s">
        <v>5518</v>
      </c>
      <c r="E562">
        <v>44529</v>
      </c>
      <c r="F562">
        <v>40446</v>
      </c>
      <c r="G562">
        <v>40451</v>
      </c>
      <c r="H562" t="s">
        <v>31</v>
      </c>
      <c r="I562" t="str">
        <f t="array" ref="I562">IFERROR(_xlfn.XLOOKUP(Tabelle14[[#This Row],[NegotiationID]]&amp;"FinalAccept",Tabelle14[NegotiationID]&amp;Tabelle14[ActionType],Tabelle14[ActionType],,0),_xlfn.XLOOKUP(Tabelle14[[#This Row],[NegotiationID]]&amp;"FinalReject",Tabelle14[NegotiationID]&amp;Tabelle14[ActionType],Tabelle14[ActionType],,0))</f>
        <v>FinalAccept</v>
      </c>
      <c r="J562">
        <v>0.78420000000000001</v>
      </c>
      <c r="K562">
        <v>0.53349999999999997</v>
      </c>
      <c r="L562">
        <v>1.3177000000000001</v>
      </c>
      <c r="M562">
        <v>0.25069999999999998</v>
      </c>
      <c r="N562">
        <v>417</v>
      </c>
      <c r="O562">
        <v>2381</v>
      </c>
      <c r="P562">
        <v>11</v>
      </c>
      <c r="Q562" s="3" t="s">
        <v>5977</v>
      </c>
    </row>
    <row r="563" ht="15" customHeight="1">
      <c r="A563" t="e">
        <f t="shared" ca="1" si="596"/>
        <v>#VALUE!</v>
      </c>
      <c r="B563" t="e">
        <f t="array" ref="B563" ca="1">_xlfn.XLOOKUP(Tabelle14[[#This Row],[ExperimentID]]&amp;Tabelle14[[#This Row],[NegotiationID]]&amp;Tabelle14[[#This Row],[MessageID]],ALL_IN_ONE[ExperimentID]&amp;ALL_IN_ONE[NegotiationID]&amp;ALL_IN_ONE[MessageID],ALL_IN_ONE[Gesamt_ID],,0)</f>
        <v>#VALUE!</v>
      </c>
      <c r="C563">
        <v>40463</v>
      </c>
      <c r="D563" t="s">
        <v>5518</v>
      </c>
      <c r="E563">
        <v>45305</v>
      </c>
      <c r="F563">
        <v>40451</v>
      </c>
      <c r="G563">
        <v>40446</v>
      </c>
      <c r="H563" t="s">
        <v>31</v>
      </c>
      <c r="I563" t="str">
        <f t="array" ref="I563">IFERROR(_xlfn.XLOOKUP(Tabelle14[[#This Row],[NegotiationID]]&amp;"FinalAccept",Tabelle14[NegotiationID]&amp;Tabelle14[ActionType],Tabelle14[ActionType],,0),_xlfn.XLOOKUP(Tabelle14[[#This Row],[NegotiationID]]&amp;"FinalReject",Tabelle14[NegotiationID]&amp;Tabelle14[ActionType],Tabelle14[ActionType],,0))</f>
        <v>FinalAccept</v>
      </c>
      <c r="J563">
        <v>0.71599999999999997</v>
      </c>
      <c r="K563">
        <v>0.52829999999999999</v>
      </c>
      <c r="L563">
        <v>1.2443</v>
      </c>
      <c r="M563">
        <v>0.18770000000000001</v>
      </c>
      <c r="N563">
        <v>363</v>
      </c>
      <c r="O563">
        <v>2381</v>
      </c>
      <c r="P563">
        <v>11</v>
      </c>
      <c r="Q563" s="3" t="s">
        <v>5978</v>
      </c>
    </row>
    <row r="564" ht="15" customHeight="1">
      <c r="A564" t="e">
        <f t="shared" ca="1" si="596"/>
        <v>#VALUE!</v>
      </c>
      <c r="B564" t="e">
        <f t="array" ref="B564" ca="1">_xlfn.XLOOKUP(Tabelle14[[#This Row],[ExperimentID]]&amp;Tabelle14[[#This Row],[NegotiationID]]&amp;Tabelle14[[#This Row],[MessageID]],ALL_IN_ONE[ExperimentID]&amp;ALL_IN_ONE[NegotiationID]&amp;ALL_IN_ONE[MessageID],ALL_IN_ONE[Gesamt_ID],,0)</f>
        <v>#VALUE!</v>
      </c>
      <c r="C564">
        <v>40463</v>
      </c>
      <c r="D564" t="s">
        <v>5518</v>
      </c>
      <c r="E564">
        <v>46334</v>
      </c>
      <c r="F564">
        <v>40446</v>
      </c>
      <c r="G564">
        <v>40451</v>
      </c>
      <c r="H564" t="s">
        <v>31</v>
      </c>
      <c r="I564" t="str">
        <f t="array" ref="I564">IFERROR(_xlfn.XLOOKUP(Tabelle14[[#This Row],[NegotiationID]]&amp;"FinalAccept",Tabelle14[NegotiationID]&amp;Tabelle14[ActionType],Tabelle14[ActionType],,0),_xlfn.XLOOKUP(Tabelle14[[#This Row],[NegotiationID]]&amp;"FinalReject",Tabelle14[NegotiationID]&amp;Tabelle14[ActionType],Tabelle14[ActionType],,0))</f>
        <v>FinalAccept</v>
      </c>
      <c r="J564">
        <v>0.63500000000000001</v>
      </c>
      <c r="K564">
        <v>0.45600000000000002</v>
      </c>
      <c r="L564">
        <v>1.091</v>
      </c>
      <c r="M564">
        <v>0.17899999999999999</v>
      </c>
      <c r="N564">
        <v>278</v>
      </c>
      <c r="O564">
        <v>2381</v>
      </c>
      <c r="P564">
        <v>11</v>
      </c>
      <c r="Q564" s="3" t="s">
        <v>5979</v>
      </c>
    </row>
    <row r="565" ht="15" customHeight="1">
      <c r="A565" t="e">
        <f t="shared" ca="1" si="596"/>
        <v>#VALUE!</v>
      </c>
      <c r="B565" t="e">
        <f t="array" ref="B565" ca="1">_xlfn.XLOOKUP(Tabelle14[[#This Row],[ExperimentID]]&amp;Tabelle14[[#This Row],[NegotiationID]]&amp;Tabelle14[[#This Row],[MessageID]],ALL_IN_ONE[ExperimentID]&amp;ALL_IN_ONE[NegotiationID]&amp;ALL_IN_ONE[MessageID],ALL_IN_ONE[Gesamt_ID],,0)</f>
        <v>#VALUE!</v>
      </c>
      <c r="C565">
        <v>40463</v>
      </c>
      <c r="D565" t="s">
        <v>5518</v>
      </c>
      <c r="E565">
        <v>46793</v>
      </c>
      <c r="F565">
        <v>40451</v>
      </c>
      <c r="G565">
        <v>40446</v>
      </c>
      <c r="H565" t="s">
        <v>31</v>
      </c>
      <c r="I565" t="str">
        <f t="array" ref="I565">IFERROR(_xlfn.XLOOKUP(Tabelle14[[#This Row],[NegotiationID]]&amp;"FinalAccept",Tabelle14[NegotiationID]&amp;Tabelle14[ActionType],Tabelle14[ActionType],,0),_xlfn.XLOOKUP(Tabelle14[[#This Row],[NegotiationID]]&amp;"FinalReject",Tabelle14[NegotiationID]&amp;Tabelle14[ActionType],Tabelle14[ActionType],,0))</f>
        <v>FinalAccept</v>
      </c>
      <c r="J565">
        <v>0.75600000000000001</v>
      </c>
      <c r="K565">
        <v>0.79500000000000004</v>
      </c>
      <c r="L565">
        <v>1.5509999999999999</v>
      </c>
      <c r="M565">
        <v>0.039</v>
      </c>
      <c r="N565">
        <v>219</v>
      </c>
      <c r="O565">
        <v>2381</v>
      </c>
      <c r="P565">
        <v>11</v>
      </c>
      <c r="Q565" s="3" t="s">
        <v>5980</v>
      </c>
    </row>
    <row r="566" ht="15" customHeight="1">
      <c r="A566" t="e">
        <f t="shared" ca="1" si="596"/>
        <v>#VALUE!</v>
      </c>
      <c r="B566" t="e">
        <f t="array" ref="B566" ca="1">_xlfn.XLOOKUP(Tabelle14[[#This Row],[ExperimentID]]&amp;Tabelle14[[#This Row],[NegotiationID]]&amp;Tabelle14[[#This Row],[MessageID]],ALL_IN_ONE[ExperimentID]&amp;ALL_IN_ONE[NegotiationID]&amp;ALL_IN_ONE[MessageID],ALL_IN_ONE[Gesamt_ID],,0)</f>
        <v>#VALUE!</v>
      </c>
      <c r="C566">
        <v>40463</v>
      </c>
      <c r="D566" t="s">
        <v>5518</v>
      </c>
      <c r="E566">
        <v>47823</v>
      </c>
      <c r="F566">
        <v>40446</v>
      </c>
      <c r="G566">
        <v>40451</v>
      </c>
      <c r="H566" t="s">
        <v>31</v>
      </c>
      <c r="I566" t="str">
        <f t="array" ref="I566">IFERROR(_xlfn.XLOOKUP(Tabelle14[[#This Row],[NegotiationID]]&amp;"FinalAccept",Tabelle14[NegotiationID]&amp;Tabelle14[ActionType],Tabelle14[ActionType],,0),_xlfn.XLOOKUP(Tabelle14[[#This Row],[NegotiationID]]&amp;"FinalReject",Tabelle14[NegotiationID]&amp;Tabelle14[ActionType],Tabelle14[ActionType],,0))</f>
        <v>FinalAccept</v>
      </c>
      <c r="J566">
        <v>0.58169999999999999</v>
      </c>
      <c r="K566">
        <v>0.496</v>
      </c>
      <c r="L566">
        <v>1.0777000000000001</v>
      </c>
      <c r="M566">
        <v>0.085699999999999998</v>
      </c>
      <c r="N566">
        <v>113</v>
      </c>
      <c r="O566">
        <v>2381</v>
      </c>
      <c r="P566">
        <v>11</v>
      </c>
      <c r="Q566" s="3" t="s">
        <v>5981</v>
      </c>
    </row>
    <row r="567" ht="15" customHeight="1">
      <c r="A567" t="e">
        <f t="shared" ca="1" si="596"/>
        <v>#VALUE!</v>
      </c>
      <c r="B567" t="e">
        <f t="array" ref="B567" ca="1">_xlfn.XLOOKUP(Tabelle14[[#This Row],[ExperimentID]]&amp;Tabelle14[[#This Row],[NegotiationID]]&amp;Tabelle14[[#This Row],[MessageID]],ALL_IN_ONE[ExperimentID]&amp;ALL_IN_ONE[NegotiationID]&amp;ALL_IN_ONE[MessageID],ALL_IN_ONE[Gesamt_ID],,0)</f>
        <v>#VALUE!</v>
      </c>
      <c r="C567">
        <v>40463</v>
      </c>
      <c r="D567" t="s">
        <v>5518</v>
      </c>
      <c r="E567">
        <v>48010</v>
      </c>
      <c r="F567">
        <v>40451</v>
      </c>
      <c r="G567">
        <v>40446</v>
      </c>
      <c r="H567" t="s">
        <v>20</v>
      </c>
      <c r="I567" t="str">
        <f t="array" ref="I567">IFERROR(_xlfn.XLOOKUP(Tabelle14[[#This Row],[NegotiationID]]&amp;"FinalAccept",Tabelle14[NegotiationID]&amp;Tabelle14[ActionType],Tabelle14[ActionType],,0),_xlfn.XLOOKUP(Tabelle14[[#This Row],[NegotiationID]]&amp;"FinalReject",Tabelle14[NegotiationID]&amp;Tabelle14[ActionType],Tabelle14[ActionType],,0))</f>
        <v>FinalAccept</v>
      </c>
      <c r="J567">
        <v>0.496</v>
      </c>
      <c r="K567">
        <v>0.58169999999999999</v>
      </c>
      <c r="L567">
        <v>1.0777000000000001</v>
      </c>
      <c r="M567">
        <v>0.085699999999999998</v>
      </c>
      <c r="N567">
        <v>35</v>
      </c>
      <c r="O567">
        <v>2381</v>
      </c>
      <c r="P567">
        <v>11</v>
      </c>
      <c r="Q567" s="3" t="s">
        <v>5982</v>
      </c>
    </row>
    <row r="568" ht="14.5" hidden="1">
      <c r="A568" t="e">
        <f t="shared" ca="1" si="596"/>
        <v>#VALUE!</v>
      </c>
      <c r="B568" t="e">
        <f t="array" ref="B568" ca="1">_xlfn.XLOOKUP(Tabelle14[[#This Row],[ExperimentID]]&amp;Tabelle14[[#This Row],[NegotiationID]]&amp;Tabelle14[[#This Row],[MessageID]],ALL_IN_ONE[ExperimentID]&amp;ALL_IN_ONE[NegotiationID]&amp;ALL_IN_ONE[MessageID],ALL_IN_ONE[Gesamt_ID],,0)</f>
        <v>#VALUE!</v>
      </c>
      <c r="C568">
        <v>40495</v>
      </c>
      <c r="D568" t="s">
        <v>5518</v>
      </c>
      <c r="E568">
        <v>40496</v>
      </c>
      <c r="H568" t="s">
        <v>6019</v>
      </c>
      <c r="I568" t="str">
        <f t="array" ref="I568">IFERROR(_xlfn.XLOOKUP(Tabelle14[[#This Row],[NegotiationID]]&amp;"FinalAccept",Tabelle14[NegotiationID]&amp;Tabelle14[ActionType],Tabelle14[ActionType],,0),_xlfn.XLOOKUP(Tabelle14[[#This Row],[NegotiationID]]&amp;"FinalReject",Tabelle14[NegotiationID]&amp;Tabelle14[ActionType],Tabelle14[ActionType],,0))</f>
        <v>FinalReject</v>
      </c>
      <c r="L568" t="s">
        <v>6797</v>
      </c>
      <c r="M568" t="s">
        <v>6797</v>
      </c>
      <c r="N568">
        <v>21</v>
      </c>
      <c r="O568">
        <v>4139</v>
      </c>
      <c r="P568">
        <v>13</v>
      </c>
    </row>
    <row r="569" ht="15" customHeight="1">
      <c r="A569" t="e">
        <f t="shared" ca="1" si="596"/>
        <v>#VALUE!</v>
      </c>
      <c r="B569" t="e">
        <f t="array" ref="B569" ca="1">_xlfn.XLOOKUP(Tabelle14[[#This Row],[ExperimentID]]&amp;Tabelle14[[#This Row],[NegotiationID]]&amp;Tabelle14[[#This Row],[MessageID]],ALL_IN_ONE[ExperimentID]&amp;ALL_IN_ONE[NegotiationID]&amp;ALL_IN_ONE[MessageID],ALL_IN_ONE[Gesamt_ID],,0)</f>
        <v>#VALUE!</v>
      </c>
      <c r="C569">
        <v>40495</v>
      </c>
      <c r="D569" t="s">
        <v>5518</v>
      </c>
      <c r="E569">
        <v>42731</v>
      </c>
      <c r="F569">
        <v>40478</v>
      </c>
      <c r="G569">
        <v>40483</v>
      </c>
      <c r="H569" t="s">
        <v>19</v>
      </c>
      <c r="I569" t="str">
        <f t="array" ref="I569">IFERROR(_xlfn.XLOOKUP(Tabelle14[[#This Row],[NegotiationID]]&amp;"FinalAccept",Tabelle14[NegotiationID]&amp;Tabelle14[ActionType],Tabelle14[ActionType],,0),_xlfn.XLOOKUP(Tabelle14[[#This Row],[NegotiationID]]&amp;"FinalReject",Tabelle14[NegotiationID]&amp;Tabelle14[ActionType],Tabelle14[ActionType],,0))</f>
        <v>FinalReject</v>
      </c>
      <c r="J569">
        <v>1</v>
      </c>
      <c r="K569">
        <v>0</v>
      </c>
      <c r="L569">
        <v>1</v>
      </c>
      <c r="M569">
        <v>1</v>
      </c>
      <c r="N569">
        <v>462</v>
      </c>
      <c r="O569">
        <v>4139</v>
      </c>
      <c r="P569">
        <v>13</v>
      </c>
      <c r="Q569" s="3" t="s">
        <v>5983</v>
      </c>
    </row>
    <row r="570" ht="15" customHeight="1">
      <c r="A570" t="e">
        <f t="shared" ca="1" si="596"/>
        <v>#VALUE!</v>
      </c>
      <c r="B570" t="e">
        <f t="array" ref="B570" ca="1">_xlfn.XLOOKUP(Tabelle14[[#This Row],[ExperimentID]]&amp;Tabelle14[[#This Row],[NegotiationID]]&amp;Tabelle14[[#This Row],[MessageID]],ALL_IN_ONE[ExperimentID]&amp;ALL_IN_ONE[NegotiationID]&amp;ALL_IN_ONE[MessageID],ALL_IN_ONE[Gesamt_ID],,0)</f>
        <v>#VALUE!</v>
      </c>
      <c r="C570">
        <v>40495</v>
      </c>
      <c r="D570" t="s">
        <v>5518</v>
      </c>
      <c r="E570">
        <v>43059</v>
      </c>
      <c r="F570">
        <v>40483</v>
      </c>
      <c r="G570">
        <v>40478</v>
      </c>
      <c r="H570" t="s">
        <v>31</v>
      </c>
      <c r="I570" t="str">
        <f t="array" ref="I570">IFERROR(_xlfn.XLOOKUP(Tabelle14[[#This Row],[NegotiationID]]&amp;"FinalAccept",Tabelle14[NegotiationID]&amp;Tabelle14[ActionType],Tabelle14[ActionType],,0),_xlfn.XLOOKUP(Tabelle14[[#This Row],[NegotiationID]]&amp;"FinalReject",Tabelle14[NegotiationID]&amp;Tabelle14[ActionType],Tabelle14[ActionType],,0))</f>
        <v>FinalReject</v>
      </c>
      <c r="J570">
        <v>1</v>
      </c>
      <c r="K570">
        <v>0</v>
      </c>
      <c r="L570">
        <v>1</v>
      </c>
      <c r="M570">
        <v>1</v>
      </c>
      <c r="N570">
        <v>90</v>
      </c>
      <c r="O570">
        <v>4139</v>
      </c>
      <c r="P570">
        <v>13</v>
      </c>
      <c r="Q570" s="3" t="s">
        <v>5984</v>
      </c>
    </row>
    <row r="571" ht="15" customHeight="1">
      <c r="A571" t="e">
        <f t="shared" ca="1" si="596"/>
        <v>#VALUE!</v>
      </c>
      <c r="B571" t="e">
        <f t="array" ref="B571" ca="1">_xlfn.XLOOKUP(Tabelle14[[#This Row],[ExperimentID]]&amp;Tabelle14[[#This Row],[NegotiationID]]&amp;Tabelle14[[#This Row],[MessageID]],ALL_IN_ONE[ExperimentID]&amp;ALL_IN_ONE[NegotiationID]&amp;ALL_IN_ONE[MessageID],ALL_IN_ONE[Gesamt_ID],,0)</f>
        <v>#VALUE!</v>
      </c>
      <c r="C571">
        <v>40495</v>
      </c>
      <c r="D571" t="s">
        <v>5518</v>
      </c>
      <c r="E571">
        <v>44297</v>
      </c>
      <c r="F571">
        <v>40478</v>
      </c>
      <c r="G571">
        <v>40483</v>
      </c>
      <c r="H571" t="s">
        <v>31</v>
      </c>
      <c r="I571" t="str">
        <f t="array" ref="I571">IFERROR(_xlfn.XLOOKUP(Tabelle14[[#This Row],[NegotiationID]]&amp;"FinalAccept",Tabelle14[NegotiationID]&amp;Tabelle14[ActionType],Tabelle14[ActionType],,0),_xlfn.XLOOKUP(Tabelle14[[#This Row],[NegotiationID]]&amp;"FinalReject",Tabelle14[NegotiationID]&amp;Tabelle14[ActionType],Tabelle14[ActionType],,0))</f>
        <v>FinalReject</v>
      </c>
      <c r="J571">
        <v>0.79749999999999999</v>
      </c>
      <c r="K571">
        <v>0.2485</v>
      </c>
      <c r="L571">
        <v>1.046</v>
      </c>
      <c r="M571">
        <v>0.54900000000000004</v>
      </c>
      <c r="N571">
        <v>546</v>
      </c>
      <c r="O571">
        <v>4139</v>
      </c>
      <c r="P571">
        <v>13</v>
      </c>
      <c r="Q571" s="3" t="s">
        <v>5985</v>
      </c>
    </row>
    <row r="572" ht="15" customHeight="1">
      <c r="A572" t="e">
        <f t="shared" ca="1" si="596"/>
        <v>#VALUE!</v>
      </c>
      <c r="B572" t="e">
        <f t="array" ref="B572" ca="1">_xlfn.XLOOKUP(Tabelle14[[#This Row],[ExperimentID]]&amp;Tabelle14[[#This Row],[NegotiationID]]&amp;Tabelle14[[#This Row],[MessageID]],ALL_IN_ONE[ExperimentID]&amp;ALL_IN_ONE[NegotiationID]&amp;ALL_IN_ONE[MessageID],ALL_IN_ONE[Gesamt_ID],,0)</f>
        <v>#VALUE!</v>
      </c>
      <c r="C572">
        <v>40495</v>
      </c>
      <c r="D572" t="s">
        <v>5518</v>
      </c>
      <c r="E572">
        <v>44553</v>
      </c>
      <c r="F572">
        <v>40483</v>
      </c>
      <c r="G572">
        <v>40478</v>
      </c>
      <c r="H572" t="s">
        <v>31</v>
      </c>
      <c r="I572" t="str">
        <f t="array" ref="I572">IFERROR(_xlfn.XLOOKUP(Tabelle14[[#This Row],[NegotiationID]]&amp;"FinalAccept",Tabelle14[NegotiationID]&amp;Tabelle14[ActionType],Tabelle14[ActionType],,0),_xlfn.XLOOKUP(Tabelle14[[#This Row],[NegotiationID]]&amp;"FinalReject",Tabelle14[NegotiationID]&amp;Tabelle14[ActionType],Tabelle14[ActionType],,0))</f>
        <v>FinalReject</v>
      </c>
      <c r="J572">
        <v>0.80649999999999999</v>
      </c>
      <c r="K572">
        <v>0.2402</v>
      </c>
      <c r="L572">
        <v>1.0467</v>
      </c>
      <c r="M572">
        <v>0.56630000000000003</v>
      </c>
      <c r="N572">
        <v>616</v>
      </c>
      <c r="O572">
        <v>4139</v>
      </c>
      <c r="P572">
        <v>13</v>
      </c>
      <c r="Q572" s="3" t="s">
        <v>5986</v>
      </c>
    </row>
    <row r="573" ht="15" customHeight="1">
      <c r="A573" t="e">
        <f t="shared" ca="1" si="596"/>
        <v>#VALUE!</v>
      </c>
      <c r="B573" t="e">
        <f t="array" ref="B573" ca="1">_xlfn.XLOOKUP(Tabelle14[[#This Row],[ExperimentID]]&amp;Tabelle14[[#This Row],[NegotiationID]]&amp;Tabelle14[[#This Row],[MessageID]],ALL_IN_ONE[ExperimentID]&amp;ALL_IN_ONE[NegotiationID]&amp;ALL_IN_ONE[MessageID],ALL_IN_ONE[Gesamt_ID],,0)</f>
        <v>#VALUE!</v>
      </c>
      <c r="C573">
        <v>40495</v>
      </c>
      <c r="D573" t="s">
        <v>5518</v>
      </c>
      <c r="E573">
        <v>44977</v>
      </c>
      <c r="F573">
        <v>40478</v>
      </c>
      <c r="G573">
        <v>40483</v>
      </c>
      <c r="H573" t="s">
        <v>31</v>
      </c>
      <c r="I573" t="str">
        <f t="array" ref="I573">IFERROR(_xlfn.XLOOKUP(Tabelle14[[#This Row],[NegotiationID]]&amp;"FinalAccept",Tabelle14[NegotiationID]&amp;Tabelle14[ActionType],Tabelle14[ActionType],,0),_xlfn.XLOOKUP(Tabelle14[[#This Row],[NegotiationID]]&amp;"FinalReject",Tabelle14[NegotiationID]&amp;Tabelle14[ActionType],Tabelle14[ActionType],,0))</f>
        <v>FinalReject</v>
      </c>
      <c r="J573">
        <v>0.70830000000000004</v>
      </c>
      <c r="K573">
        <v>0.35349999999999998</v>
      </c>
      <c r="L573">
        <v>1.0618000000000001</v>
      </c>
      <c r="M573">
        <v>0.3548</v>
      </c>
      <c r="N573">
        <v>978</v>
      </c>
      <c r="O573">
        <v>4139</v>
      </c>
      <c r="P573">
        <v>13</v>
      </c>
      <c r="Q573" s="3" t="s">
        <v>5987</v>
      </c>
    </row>
    <row r="574" ht="15" customHeight="1">
      <c r="A574" t="e">
        <f t="shared" ca="1" si="596"/>
        <v>#VALUE!</v>
      </c>
      <c r="B574" t="e">
        <f t="array" ref="B574" ca="1">_xlfn.XLOOKUP(Tabelle14[[#This Row],[ExperimentID]]&amp;Tabelle14[[#This Row],[NegotiationID]]&amp;Tabelle14[[#This Row],[MessageID]],ALL_IN_ONE[ExperimentID]&amp;ALL_IN_ONE[NegotiationID]&amp;ALL_IN_ONE[MessageID],ALL_IN_ONE[Gesamt_ID],,0)</f>
        <v>#VALUE!</v>
      </c>
      <c r="C574">
        <v>40495</v>
      </c>
      <c r="D574" t="s">
        <v>5518</v>
      </c>
      <c r="E574">
        <v>45432</v>
      </c>
      <c r="F574">
        <v>40483</v>
      </c>
      <c r="G574">
        <v>40478</v>
      </c>
      <c r="H574" t="s">
        <v>31</v>
      </c>
      <c r="I574" t="str">
        <f t="array" ref="I574">IFERROR(_xlfn.XLOOKUP(Tabelle14[[#This Row],[NegotiationID]]&amp;"FinalAccept",Tabelle14[NegotiationID]&amp;Tabelle14[ActionType],Tabelle14[ActionType],,0),_xlfn.XLOOKUP(Tabelle14[[#This Row],[NegotiationID]]&amp;"FinalReject",Tabelle14[NegotiationID]&amp;Tabelle14[ActionType],Tabelle14[ActionType],,0))</f>
        <v>FinalReject</v>
      </c>
      <c r="J574">
        <v>0.64400000000000002</v>
      </c>
      <c r="K574">
        <v>0.39850000000000002</v>
      </c>
      <c r="L574">
        <v>1.0425</v>
      </c>
      <c r="M574">
        <v>0.2455</v>
      </c>
      <c r="N574">
        <v>425</v>
      </c>
      <c r="O574">
        <v>4139</v>
      </c>
      <c r="P574">
        <v>13</v>
      </c>
      <c r="Q574" s="3" t="s">
        <v>5988</v>
      </c>
    </row>
    <row r="575" ht="58" hidden="1">
      <c r="A575" t="e">
        <f t="shared" ca="1" si="596"/>
        <v>#VALUE!</v>
      </c>
      <c r="B575" t="e">
        <f t="array" ref="B575" ca="1">_xlfn.XLOOKUP(Tabelle14[[#This Row],[ExperimentID]]&amp;Tabelle14[[#This Row],[NegotiationID]]&amp;Tabelle14[[#This Row],[MessageID]],ALL_IN_ONE[ExperimentID]&amp;ALL_IN_ONE[NegotiationID]&amp;ALL_IN_ONE[MessageID],ALL_IN_ONE[Gesamt_ID],,0)</f>
        <v>#VALUE!</v>
      </c>
      <c r="C575">
        <v>40495</v>
      </c>
      <c r="D575" t="s">
        <v>5518</v>
      </c>
      <c r="E575">
        <v>46096</v>
      </c>
      <c r="F575">
        <v>40478</v>
      </c>
      <c r="G575">
        <v>40483</v>
      </c>
      <c r="H575" t="s">
        <v>22</v>
      </c>
      <c r="I575" t="str">
        <f t="array" ref="I575">IFERROR(_xlfn.XLOOKUP(Tabelle14[[#This Row],[NegotiationID]]&amp;"FinalAccept",Tabelle14[NegotiationID]&amp;Tabelle14[ActionType],Tabelle14[ActionType],,0),_xlfn.XLOOKUP(Tabelle14[[#This Row],[NegotiationID]]&amp;"FinalReject",Tabelle14[NegotiationID]&amp;Tabelle14[ActionType],Tabelle14[ActionType],,0))</f>
        <v>FinalReject</v>
      </c>
      <c r="L575" t="s">
        <v>6797</v>
      </c>
      <c r="M575" t="s">
        <v>6797</v>
      </c>
      <c r="N575">
        <v>33</v>
      </c>
      <c r="O575">
        <v>4139</v>
      </c>
      <c r="P575">
        <v>13</v>
      </c>
      <c r="Q575" s="3" t="s">
        <v>6847</v>
      </c>
    </row>
    <row r="576" ht="116" hidden="1">
      <c r="A576" t="e">
        <f t="shared" ca="1" si="596"/>
        <v>#VALUE!</v>
      </c>
      <c r="B576" t="e">
        <f t="array" ref="B576" ca="1">_xlfn.XLOOKUP(Tabelle14[[#This Row],[ExperimentID]]&amp;Tabelle14[[#This Row],[NegotiationID]]&amp;Tabelle14[[#This Row],[MessageID]],ALL_IN_ONE[ExperimentID]&amp;ALL_IN_ONE[NegotiationID]&amp;ALL_IN_ONE[MessageID],ALL_IN_ONE[Gesamt_ID],,0)</f>
        <v>#VALUE!</v>
      </c>
      <c r="C576">
        <v>40495</v>
      </c>
      <c r="D576" t="s">
        <v>5518</v>
      </c>
      <c r="E576">
        <v>46327</v>
      </c>
      <c r="F576">
        <v>40483</v>
      </c>
      <c r="G576">
        <v>40478</v>
      </c>
      <c r="H576" t="s">
        <v>24</v>
      </c>
      <c r="I576" t="str">
        <f t="array" ref="I576">IFERROR(_xlfn.XLOOKUP(Tabelle14[[#This Row],[NegotiationID]]&amp;"FinalAccept",Tabelle14[NegotiationID]&amp;Tabelle14[ActionType],Tabelle14[ActionType],,0),_xlfn.XLOOKUP(Tabelle14[[#This Row],[NegotiationID]]&amp;"FinalReject",Tabelle14[NegotiationID]&amp;Tabelle14[ActionType],Tabelle14[ActionType],,0))</f>
        <v>FinalReject</v>
      </c>
      <c r="L576" t="s">
        <v>6797</v>
      </c>
      <c r="M576" t="s">
        <v>6797</v>
      </c>
      <c r="N576">
        <v>192</v>
      </c>
      <c r="O576">
        <v>4139</v>
      </c>
      <c r="P576">
        <v>13</v>
      </c>
      <c r="Q576" s="3" t="s">
        <v>6848</v>
      </c>
    </row>
    <row r="577" ht="15" customHeight="1">
      <c r="A577" t="e">
        <f t="shared" ca="1" si="596"/>
        <v>#VALUE!</v>
      </c>
      <c r="B577" t="e">
        <f t="array" ref="B577" ca="1">_xlfn.XLOOKUP(Tabelle14[[#This Row],[ExperimentID]]&amp;Tabelle14[[#This Row],[NegotiationID]]&amp;Tabelle14[[#This Row],[MessageID]],ALL_IN_ONE[ExperimentID]&amp;ALL_IN_ONE[NegotiationID]&amp;ALL_IN_ONE[MessageID],ALL_IN_ONE[Gesamt_ID],,0)</f>
        <v>#VALUE!</v>
      </c>
      <c r="C577">
        <v>40495</v>
      </c>
      <c r="D577" t="s">
        <v>5518</v>
      </c>
      <c r="E577">
        <v>47060</v>
      </c>
      <c r="F577">
        <v>40478</v>
      </c>
      <c r="G577">
        <v>40483</v>
      </c>
      <c r="H577" t="s">
        <v>31</v>
      </c>
      <c r="I577" t="str">
        <f t="array" ref="I577">IFERROR(_xlfn.XLOOKUP(Tabelle14[[#This Row],[NegotiationID]]&amp;"FinalAccept",Tabelle14[NegotiationID]&amp;Tabelle14[ActionType],Tabelle14[ActionType],,0),_xlfn.XLOOKUP(Tabelle14[[#This Row],[NegotiationID]]&amp;"FinalReject",Tabelle14[NegotiationID]&amp;Tabelle14[ActionType],Tabelle14[ActionType],,0))</f>
        <v>FinalReject</v>
      </c>
      <c r="J577">
        <v>0.63170000000000004</v>
      </c>
      <c r="K577">
        <v>0.43099999999999999</v>
      </c>
      <c r="L577">
        <v>1.0627</v>
      </c>
      <c r="M577">
        <v>0.20069999999999999</v>
      </c>
      <c r="N577">
        <v>527</v>
      </c>
      <c r="O577">
        <v>4139</v>
      </c>
      <c r="P577">
        <v>13</v>
      </c>
      <c r="Q577" s="3" t="s">
        <v>5989</v>
      </c>
    </row>
    <row r="578" ht="15" customHeight="1">
      <c r="A578" t="e">
        <f t="shared" ref="A578:A606" ca="1" si="597">MID(CELL("Dateiname",$A$1),FIND("]",CELL("Dateiname",$A$1))+1,31)</f>
        <v>#VALUE!</v>
      </c>
      <c r="B578" t="e">
        <f t="array" ref="B578" ca="1">_xlfn.XLOOKUP(Tabelle14[[#This Row],[ExperimentID]]&amp;Tabelle14[[#This Row],[NegotiationID]]&amp;Tabelle14[[#This Row],[MessageID]],ALL_IN_ONE[ExperimentID]&amp;ALL_IN_ONE[NegotiationID]&amp;ALL_IN_ONE[MessageID],ALL_IN_ONE[Gesamt_ID],,0)</f>
        <v>#VALUE!</v>
      </c>
      <c r="C578">
        <v>40495</v>
      </c>
      <c r="D578" t="s">
        <v>5518</v>
      </c>
      <c r="E578">
        <v>47090</v>
      </c>
      <c r="F578">
        <v>40483</v>
      </c>
      <c r="G578">
        <v>40478</v>
      </c>
      <c r="H578" t="s">
        <v>31</v>
      </c>
      <c r="I578" t="str">
        <f t="array" ref="I578">IFERROR(_xlfn.XLOOKUP(Tabelle14[[#This Row],[NegotiationID]]&amp;"FinalAccept",Tabelle14[NegotiationID]&amp;Tabelle14[ActionType],Tabelle14[ActionType],,0),_xlfn.XLOOKUP(Tabelle14[[#This Row],[NegotiationID]]&amp;"FinalReject",Tabelle14[NegotiationID]&amp;Tabelle14[ActionType],Tabelle14[ActionType],,0))</f>
        <v>FinalReject</v>
      </c>
      <c r="J578">
        <v>0.496</v>
      </c>
      <c r="K578">
        <v>0.58169999999999999</v>
      </c>
      <c r="L578">
        <v>1.0777000000000001</v>
      </c>
      <c r="M578">
        <v>0.085699999999999998</v>
      </c>
      <c r="N578">
        <v>105</v>
      </c>
      <c r="O578">
        <v>4139</v>
      </c>
      <c r="P578">
        <v>13</v>
      </c>
      <c r="Q578" s="3" t="s">
        <v>5990</v>
      </c>
    </row>
    <row r="579" ht="15" customHeight="1">
      <c r="A579" t="e">
        <f t="shared" ca="1" si="597"/>
        <v>#VALUE!</v>
      </c>
      <c r="B579" t="e">
        <f t="array" ref="B579" ca="1">_xlfn.XLOOKUP(Tabelle14[[#This Row],[ExperimentID]]&amp;Tabelle14[[#This Row],[NegotiationID]]&amp;Tabelle14[[#This Row],[MessageID]],ALL_IN_ONE[ExperimentID]&amp;ALL_IN_ONE[NegotiationID]&amp;ALL_IN_ONE[MessageID],ALL_IN_ONE[Gesamt_ID],,0)</f>
        <v>#VALUE!</v>
      </c>
      <c r="C579">
        <v>40495</v>
      </c>
      <c r="D579" t="s">
        <v>5518</v>
      </c>
      <c r="E579">
        <v>48770</v>
      </c>
      <c r="F579">
        <v>40478</v>
      </c>
      <c r="G579">
        <v>40483</v>
      </c>
      <c r="H579" t="s">
        <v>31</v>
      </c>
      <c r="I579" t="str">
        <f t="array" ref="I579">IFERROR(_xlfn.XLOOKUP(Tabelle14[[#This Row],[NegotiationID]]&amp;"FinalAccept",Tabelle14[NegotiationID]&amp;Tabelle14[ActionType],Tabelle14[ActionType],,0),_xlfn.XLOOKUP(Tabelle14[[#This Row],[NegotiationID]]&amp;"FinalReject",Tabelle14[NegotiationID]&amp;Tabelle14[ActionType],Tabelle14[ActionType],,0))</f>
        <v>FinalReject</v>
      </c>
      <c r="J579">
        <v>0.63500000000000001</v>
      </c>
      <c r="K579">
        <v>0.45600000000000002</v>
      </c>
      <c r="L579">
        <v>1.091</v>
      </c>
      <c r="M579">
        <v>0.17899999999999999</v>
      </c>
      <c r="N579">
        <v>100</v>
      </c>
      <c r="O579">
        <v>4139</v>
      </c>
      <c r="P579">
        <v>13</v>
      </c>
      <c r="Q579" s="3" t="s">
        <v>5991</v>
      </c>
    </row>
    <row r="580" ht="15" customHeight="1">
      <c r="A580" t="e">
        <f t="shared" ca="1" si="597"/>
        <v>#VALUE!</v>
      </c>
      <c r="B580" t="e">
        <f t="array" ref="B580" ca="1">_xlfn.XLOOKUP(Tabelle14[[#This Row],[ExperimentID]]&amp;Tabelle14[[#This Row],[NegotiationID]]&amp;Tabelle14[[#This Row],[MessageID]],ALL_IN_ONE[ExperimentID]&amp;ALL_IN_ONE[NegotiationID]&amp;ALL_IN_ONE[MessageID],ALL_IN_ONE[Gesamt_ID],,0)</f>
        <v>#VALUE!</v>
      </c>
      <c r="C580">
        <v>40495</v>
      </c>
      <c r="D580" t="s">
        <v>5518</v>
      </c>
      <c r="E580">
        <v>48784</v>
      </c>
      <c r="F580">
        <v>40483</v>
      </c>
      <c r="G580">
        <v>40478</v>
      </c>
      <c r="H580" t="s">
        <v>40</v>
      </c>
      <c r="I580" t="str">
        <f t="array" ref="I580">IFERROR(_xlfn.XLOOKUP(Tabelle14[[#This Row],[NegotiationID]]&amp;"FinalAccept",Tabelle14[NegotiationID]&amp;Tabelle14[ActionType],Tabelle14[ActionType],,0),_xlfn.XLOOKUP(Tabelle14[[#This Row],[NegotiationID]]&amp;"FinalReject",Tabelle14[NegotiationID]&amp;Tabelle14[ActionType],Tabelle14[ActionType],,0))</f>
        <v>FinalReject</v>
      </c>
      <c r="J580">
        <v>0.45600000000000002</v>
      </c>
      <c r="K580">
        <v>0.63500000000000001</v>
      </c>
      <c r="L580">
        <v>1.091</v>
      </c>
      <c r="M580">
        <v>0.17899999999999999</v>
      </c>
      <c r="N580">
        <v>44</v>
      </c>
      <c r="O580">
        <v>4139</v>
      </c>
      <c r="P580">
        <v>13</v>
      </c>
      <c r="Q580" s="3" t="s">
        <v>5992</v>
      </c>
    </row>
    <row r="581" ht="14.5" hidden="1">
      <c r="A581" t="e">
        <f t="shared" ca="1" si="597"/>
        <v>#VALUE!</v>
      </c>
      <c r="B581" t="e">
        <f t="array" ref="B581" ca="1">_xlfn.XLOOKUP(Tabelle14[[#This Row],[ExperimentID]]&amp;Tabelle14[[#This Row],[NegotiationID]]&amp;Tabelle14[[#This Row],[MessageID]],ALL_IN_ONE[ExperimentID]&amp;ALL_IN_ONE[NegotiationID]&amp;ALL_IN_ONE[MessageID],ALL_IN_ONE[Gesamt_ID],,0)</f>
        <v>#VALUE!</v>
      </c>
      <c r="C581">
        <v>40527</v>
      </c>
      <c r="D581" t="s">
        <v>5518</v>
      </c>
      <c r="E581">
        <v>40528</v>
      </c>
      <c r="H581" t="s">
        <v>6019</v>
      </c>
      <c r="I581" t="str">
        <f t="array" ref="I581">IFERROR(_xlfn.XLOOKUP(Tabelle14[[#This Row],[NegotiationID]]&amp;"FinalAccept",Tabelle14[NegotiationID]&amp;Tabelle14[ActionType],Tabelle14[ActionType],,0),_xlfn.XLOOKUP(Tabelle14[[#This Row],[NegotiationID]]&amp;"FinalReject",Tabelle14[NegotiationID]&amp;Tabelle14[ActionType],Tabelle14[ActionType],,0))</f>
        <v>FinalAccept</v>
      </c>
      <c r="L581" t="s">
        <v>6797</v>
      </c>
      <c r="M581" t="s">
        <v>6797</v>
      </c>
      <c r="N581">
        <v>21</v>
      </c>
      <c r="O581">
        <v>3550</v>
      </c>
      <c r="P581">
        <v>16</v>
      </c>
    </row>
    <row r="582" ht="15" customHeight="1">
      <c r="A582" t="e">
        <f t="shared" ca="1" si="597"/>
        <v>#VALUE!</v>
      </c>
      <c r="B582" t="e">
        <f t="array" ref="B582" ca="1">_xlfn.XLOOKUP(Tabelle14[[#This Row],[ExperimentID]]&amp;Tabelle14[[#This Row],[NegotiationID]]&amp;Tabelle14[[#This Row],[MessageID]],ALL_IN_ONE[ExperimentID]&amp;ALL_IN_ONE[NegotiationID]&amp;ALL_IN_ONE[MessageID],ALL_IN_ONE[Gesamt_ID],,0)</f>
        <v>#VALUE!</v>
      </c>
      <c r="C582">
        <v>40527</v>
      </c>
      <c r="D582" t="s">
        <v>5518</v>
      </c>
      <c r="E582">
        <v>42565</v>
      </c>
      <c r="F582">
        <v>40510</v>
      </c>
      <c r="G582">
        <v>40515</v>
      </c>
      <c r="H582" t="s">
        <v>158</v>
      </c>
      <c r="I582" t="str">
        <f t="array" ref="I582">IFERROR(_xlfn.XLOOKUP(Tabelle14[[#This Row],[NegotiationID]]&amp;"FinalAccept",Tabelle14[NegotiationID]&amp;Tabelle14[ActionType],Tabelle14[ActionType],,0),_xlfn.XLOOKUP(Tabelle14[[#This Row],[NegotiationID]]&amp;"FinalReject",Tabelle14[NegotiationID]&amp;Tabelle14[ActionType],Tabelle14[ActionType],,0))</f>
        <v>FinalAccept</v>
      </c>
      <c r="J582">
        <v>1</v>
      </c>
      <c r="K582">
        <v>1</v>
      </c>
      <c r="L582">
        <v>2</v>
      </c>
      <c r="M582">
        <v>0</v>
      </c>
      <c r="N582">
        <v>134</v>
      </c>
      <c r="O582">
        <v>3550</v>
      </c>
      <c r="P582">
        <v>16</v>
      </c>
      <c r="Q582" s="3" t="s">
        <v>5993</v>
      </c>
    </row>
    <row r="583" ht="15" customHeight="1">
      <c r="A583" t="e">
        <f t="shared" ca="1" si="597"/>
        <v>#VALUE!</v>
      </c>
      <c r="B583" t="e">
        <f t="array" ref="B583" ca="1">_xlfn.XLOOKUP(Tabelle14[[#This Row],[ExperimentID]]&amp;Tabelle14[[#This Row],[NegotiationID]]&amp;Tabelle14[[#This Row],[MessageID]],ALL_IN_ONE[ExperimentID]&amp;ALL_IN_ONE[NegotiationID]&amp;ALL_IN_ONE[MessageID],ALL_IN_ONE[Gesamt_ID],,0)</f>
        <v>#VALUE!</v>
      </c>
      <c r="C583">
        <v>40527</v>
      </c>
      <c r="D583" t="s">
        <v>5518</v>
      </c>
      <c r="E583">
        <v>43461</v>
      </c>
      <c r="F583">
        <v>40515</v>
      </c>
      <c r="G583">
        <v>40510</v>
      </c>
      <c r="H583" t="s">
        <v>31</v>
      </c>
      <c r="I583" t="str">
        <f t="array" ref="I583">IFERROR(_xlfn.XLOOKUP(Tabelle14[[#This Row],[NegotiationID]]&amp;"FinalAccept",Tabelle14[NegotiationID]&amp;Tabelle14[ActionType],Tabelle14[ActionType],,0),_xlfn.XLOOKUP(Tabelle14[[#This Row],[NegotiationID]]&amp;"FinalReject",Tabelle14[NegotiationID]&amp;Tabelle14[ActionType],Tabelle14[ActionType],,0))</f>
        <v>FinalAccept</v>
      </c>
      <c r="J583">
        <v>0.9375</v>
      </c>
      <c r="K583">
        <v>0.02</v>
      </c>
      <c r="L583">
        <v>0.95750000000000002</v>
      </c>
      <c r="M583">
        <v>0.91749999999999998</v>
      </c>
      <c r="N583">
        <v>98</v>
      </c>
      <c r="O583">
        <v>3550</v>
      </c>
      <c r="P583">
        <v>16</v>
      </c>
      <c r="Q583" s="3" t="s">
        <v>5994</v>
      </c>
    </row>
    <row r="584" ht="15" customHeight="1">
      <c r="A584" t="e">
        <f t="shared" ca="1" si="597"/>
        <v>#VALUE!</v>
      </c>
      <c r="B584" t="e">
        <f t="array" ref="B584" ca="1">_xlfn.XLOOKUP(Tabelle14[[#This Row],[ExperimentID]]&amp;Tabelle14[[#This Row],[NegotiationID]]&amp;Tabelle14[[#This Row],[MessageID]],ALL_IN_ONE[ExperimentID]&amp;ALL_IN_ONE[NegotiationID]&amp;ALL_IN_ONE[MessageID],ALL_IN_ONE[Gesamt_ID],,0)</f>
        <v>#VALUE!</v>
      </c>
      <c r="C584">
        <v>40527</v>
      </c>
      <c r="D584" t="s">
        <v>5518</v>
      </c>
      <c r="E584">
        <v>43897</v>
      </c>
      <c r="F584">
        <v>40510</v>
      </c>
      <c r="G584">
        <v>40515</v>
      </c>
      <c r="H584" t="s">
        <v>31</v>
      </c>
      <c r="I584" t="str">
        <f t="array" ref="I584">IFERROR(_xlfn.XLOOKUP(Tabelle14[[#This Row],[NegotiationID]]&amp;"FinalAccept",Tabelle14[NegotiationID]&amp;Tabelle14[ActionType],Tabelle14[ActionType],,0),_xlfn.XLOOKUP(Tabelle14[[#This Row],[NegotiationID]]&amp;"FinalReject",Tabelle14[NegotiationID]&amp;Tabelle14[ActionType],Tabelle14[ActionType],,0))</f>
        <v>FinalAccept</v>
      </c>
      <c r="J584">
        <v>0.90669999999999995</v>
      </c>
      <c r="K584">
        <v>0.16500000000000001</v>
      </c>
      <c r="L584">
        <v>1.0717000000000001</v>
      </c>
      <c r="M584">
        <v>0.74170000000000003</v>
      </c>
      <c r="N584">
        <v>212</v>
      </c>
      <c r="O584">
        <v>3550</v>
      </c>
      <c r="P584">
        <v>16</v>
      </c>
      <c r="Q584" s="3" t="s">
        <v>5995</v>
      </c>
    </row>
    <row r="585" ht="15" customHeight="1">
      <c r="A585" t="e">
        <f t="shared" ca="1" si="597"/>
        <v>#VALUE!</v>
      </c>
      <c r="B585" t="e">
        <f t="array" ref="B585" ca="1">_xlfn.XLOOKUP(Tabelle14[[#This Row],[ExperimentID]]&amp;Tabelle14[[#This Row],[NegotiationID]]&amp;Tabelle14[[#This Row],[MessageID]],ALL_IN_ONE[ExperimentID]&amp;ALL_IN_ONE[NegotiationID]&amp;ALL_IN_ONE[MessageID],ALL_IN_ONE[Gesamt_ID],,0)</f>
        <v>#VALUE!</v>
      </c>
      <c r="C585">
        <v>40527</v>
      </c>
      <c r="D585" t="s">
        <v>5518</v>
      </c>
      <c r="E585">
        <v>44503</v>
      </c>
      <c r="F585">
        <v>40515</v>
      </c>
      <c r="G585">
        <v>40510</v>
      </c>
      <c r="H585" t="s">
        <v>31</v>
      </c>
      <c r="I585" t="str">
        <f t="array" ref="I585">IFERROR(_xlfn.XLOOKUP(Tabelle14[[#This Row],[NegotiationID]]&amp;"FinalAccept",Tabelle14[NegotiationID]&amp;Tabelle14[ActionType],Tabelle14[ActionType],,0),_xlfn.XLOOKUP(Tabelle14[[#This Row],[NegotiationID]]&amp;"FinalReject",Tabelle14[NegotiationID]&amp;Tabelle14[ActionType],Tabelle14[ActionType],,0))</f>
        <v>FinalAccept</v>
      </c>
      <c r="J585">
        <v>0.79000000000000004</v>
      </c>
      <c r="K585">
        <v>0.1308</v>
      </c>
      <c r="L585">
        <v>0.92079999999999995</v>
      </c>
      <c r="M585">
        <v>0.65920000000000001</v>
      </c>
      <c r="N585">
        <v>514</v>
      </c>
      <c r="O585">
        <v>3550</v>
      </c>
      <c r="P585">
        <v>16</v>
      </c>
      <c r="Q585" s="3" t="s">
        <v>5996</v>
      </c>
    </row>
    <row r="586" ht="15" customHeight="1">
      <c r="A586" t="e">
        <f t="shared" ca="1" si="597"/>
        <v>#VALUE!</v>
      </c>
      <c r="B586" t="e">
        <f t="array" ref="B586" ca="1">_xlfn.XLOOKUP(Tabelle14[[#This Row],[ExperimentID]]&amp;Tabelle14[[#This Row],[NegotiationID]]&amp;Tabelle14[[#This Row],[MessageID]],ALL_IN_ONE[ExperimentID]&amp;ALL_IN_ONE[NegotiationID]&amp;ALL_IN_ONE[MessageID],ALL_IN_ONE[Gesamt_ID],,0)</f>
        <v>#VALUE!</v>
      </c>
      <c r="C586">
        <v>40527</v>
      </c>
      <c r="D586" t="s">
        <v>5518</v>
      </c>
      <c r="E586">
        <v>45314</v>
      </c>
      <c r="F586">
        <v>40510</v>
      </c>
      <c r="G586">
        <v>40515</v>
      </c>
      <c r="H586" t="s">
        <v>31</v>
      </c>
      <c r="I586" t="str">
        <f t="array" ref="I586">IFERROR(_xlfn.XLOOKUP(Tabelle14[[#This Row],[NegotiationID]]&amp;"FinalAccept",Tabelle14[NegotiationID]&amp;Tabelle14[ActionType],Tabelle14[ActionType],,0),_xlfn.XLOOKUP(Tabelle14[[#This Row],[NegotiationID]]&amp;"FinalReject",Tabelle14[NegotiationID]&amp;Tabelle14[ActionType],Tabelle14[ActionType],,0))</f>
        <v>FinalAccept</v>
      </c>
      <c r="J586">
        <v>0.81000000000000005</v>
      </c>
      <c r="K586">
        <v>0.30499999999999999</v>
      </c>
      <c r="L586">
        <v>1.115</v>
      </c>
      <c r="M586">
        <v>0.505</v>
      </c>
      <c r="N586">
        <v>349</v>
      </c>
      <c r="O586">
        <v>3550</v>
      </c>
      <c r="P586">
        <v>16</v>
      </c>
      <c r="Q586" s="3" t="s">
        <v>5997</v>
      </c>
    </row>
    <row r="587" ht="15" customHeight="1">
      <c r="A587" t="e">
        <f t="shared" ca="1" si="597"/>
        <v>#VALUE!</v>
      </c>
      <c r="B587" t="e">
        <f t="array" ref="B587" ca="1">_xlfn.XLOOKUP(Tabelle14[[#This Row],[ExperimentID]]&amp;Tabelle14[[#This Row],[NegotiationID]]&amp;Tabelle14[[#This Row],[MessageID]],ALL_IN_ONE[ExperimentID]&amp;ALL_IN_ONE[NegotiationID]&amp;ALL_IN_ONE[MessageID],ALL_IN_ONE[Gesamt_ID],,0)</f>
        <v>#VALUE!</v>
      </c>
      <c r="C587">
        <v>40527</v>
      </c>
      <c r="D587" t="s">
        <v>5518</v>
      </c>
      <c r="E587">
        <v>46129</v>
      </c>
      <c r="F587">
        <v>40515</v>
      </c>
      <c r="G587">
        <v>40510</v>
      </c>
      <c r="H587" t="s">
        <v>31</v>
      </c>
      <c r="I587" t="str">
        <f t="array" ref="I587">IFERROR(_xlfn.XLOOKUP(Tabelle14[[#This Row],[NegotiationID]]&amp;"FinalAccept",Tabelle14[NegotiationID]&amp;Tabelle14[ActionType],Tabelle14[ActionType],,0),_xlfn.XLOOKUP(Tabelle14[[#This Row],[NegotiationID]]&amp;"FinalReject",Tabelle14[NegotiationID]&amp;Tabelle14[ActionType],Tabelle14[ActionType],,0))</f>
        <v>FinalAccept</v>
      </c>
      <c r="J587">
        <v>1</v>
      </c>
      <c r="K587">
        <v>1</v>
      </c>
      <c r="L587">
        <v>2</v>
      </c>
      <c r="M587">
        <v>0</v>
      </c>
      <c r="N587">
        <v>63</v>
      </c>
      <c r="O587">
        <v>3550</v>
      </c>
      <c r="P587">
        <v>16</v>
      </c>
      <c r="Q587" s="3" t="s">
        <v>5998</v>
      </c>
    </row>
    <row r="588" ht="15" customHeight="1">
      <c r="A588" t="e">
        <f t="shared" ca="1" si="597"/>
        <v>#VALUE!</v>
      </c>
      <c r="B588" t="e">
        <f t="array" ref="B588" ca="1">_xlfn.XLOOKUP(Tabelle14[[#This Row],[ExperimentID]]&amp;Tabelle14[[#This Row],[NegotiationID]]&amp;Tabelle14[[#This Row],[MessageID]],ALL_IN_ONE[ExperimentID]&amp;ALL_IN_ONE[NegotiationID]&amp;ALL_IN_ONE[MessageID],ALL_IN_ONE[Gesamt_ID],,0)</f>
        <v>#VALUE!</v>
      </c>
      <c r="C588">
        <v>40527</v>
      </c>
      <c r="D588" t="s">
        <v>5518</v>
      </c>
      <c r="E588">
        <v>46182</v>
      </c>
      <c r="F588">
        <v>40510</v>
      </c>
      <c r="G588">
        <v>40515</v>
      </c>
      <c r="H588" t="s">
        <v>31</v>
      </c>
      <c r="I588" t="str">
        <f t="array" ref="I588">IFERROR(_xlfn.XLOOKUP(Tabelle14[[#This Row],[NegotiationID]]&amp;"FinalAccept",Tabelle14[NegotiationID]&amp;Tabelle14[ActionType],Tabelle14[ActionType],,0),_xlfn.XLOOKUP(Tabelle14[[#This Row],[NegotiationID]]&amp;"FinalReject",Tabelle14[NegotiationID]&amp;Tabelle14[ActionType],Tabelle14[ActionType],,0))</f>
        <v>FinalAccept</v>
      </c>
      <c r="J588">
        <v>0.68600000000000005</v>
      </c>
      <c r="K588">
        <v>0.47899999999999998</v>
      </c>
      <c r="L588">
        <v>1.165</v>
      </c>
      <c r="M588">
        <v>0.20699999999999999</v>
      </c>
      <c r="N588">
        <v>197</v>
      </c>
      <c r="O588">
        <v>3550</v>
      </c>
      <c r="P588">
        <v>16</v>
      </c>
      <c r="Q588" s="3" t="s">
        <v>5999</v>
      </c>
    </row>
    <row r="589" ht="15" customHeight="1">
      <c r="A589" t="e">
        <f t="shared" ca="1" si="597"/>
        <v>#VALUE!</v>
      </c>
      <c r="B589" t="e">
        <f t="array" ref="B589" ca="1">_xlfn.XLOOKUP(Tabelle14[[#This Row],[ExperimentID]]&amp;Tabelle14[[#This Row],[NegotiationID]]&amp;Tabelle14[[#This Row],[MessageID]],ALL_IN_ONE[ExperimentID]&amp;ALL_IN_ONE[NegotiationID]&amp;ALL_IN_ONE[MessageID],ALL_IN_ONE[Gesamt_ID],,0)</f>
        <v>#VALUE!</v>
      </c>
      <c r="C589">
        <v>40527</v>
      </c>
      <c r="D589" t="s">
        <v>5518</v>
      </c>
      <c r="E589">
        <v>46351</v>
      </c>
      <c r="F589">
        <v>40515</v>
      </c>
      <c r="G589">
        <v>40510</v>
      </c>
      <c r="H589" t="s">
        <v>31</v>
      </c>
      <c r="I589" t="str">
        <f t="array" ref="I589">IFERROR(_xlfn.XLOOKUP(Tabelle14[[#This Row],[NegotiationID]]&amp;"FinalAccept",Tabelle14[NegotiationID]&amp;Tabelle14[ActionType],Tabelle14[ActionType],,0),_xlfn.XLOOKUP(Tabelle14[[#This Row],[NegotiationID]]&amp;"FinalReject",Tabelle14[NegotiationID]&amp;Tabelle14[ActionType],Tabelle14[ActionType],,0))</f>
        <v>FinalAccept</v>
      </c>
      <c r="J589">
        <v>0.73550000000000004</v>
      </c>
      <c r="K589">
        <v>0.216</v>
      </c>
      <c r="L589">
        <v>0.95150000000000001</v>
      </c>
      <c r="M589">
        <v>0.51949999999999996</v>
      </c>
      <c r="N589">
        <v>595</v>
      </c>
      <c r="O589">
        <v>3550</v>
      </c>
      <c r="P589">
        <v>16</v>
      </c>
      <c r="Q589" s="3" t="s">
        <v>6000</v>
      </c>
    </row>
    <row r="590" ht="101.5" hidden="1">
      <c r="A590" t="e">
        <f t="shared" ca="1" si="597"/>
        <v>#VALUE!</v>
      </c>
      <c r="B590" t="e">
        <f t="array" ref="B590" ca="1">_xlfn.XLOOKUP(Tabelle14[[#This Row],[ExperimentID]]&amp;Tabelle14[[#This Row],[NegotiationID]]&amp;Tabelle14[[#This Row],[MessageID]],ALL_IN_ONE[ExperimentID]&amp;ALL_IN_ONE[NegotiationID]&amp;ALL_IN_ONE[MessageID],ALL_IN_ONE[Gesamt_ID],,0)</f>
        <v>#VALUE!</v>
      </c>
      <c r="C590">
        <v>40527</v>
      </c>
      <c r="D590" t="s">
        <v>5518</v>
      </c>
      <c r="E590">
        <v>46418</v>
      </c>
      <c r="F590">
        <v>40510</v>
      </c>
      <c r="G590">
        <v>40515</v>
      </c>
      <c r="H590" t="s">
        <v>22</v>
      </c>
      <c r="I590" t="str">
        <f t="array" ref="I590">IFERROR(_xlfn.XLOOKUP(Tabelle14[[#This Row],[NegotiationID]]&amp;"FinalAccept",Tabelle14[NegotiationID]&amp;Tabelle14[ActionType],Tabelle14[ActionType],,0),_xlfn.XLOOKUP(Tabelle14[[#This Row],[NegotiationID]]&amp;"FinalReject",Tabelle14[NegotiationID]&amp;Tabelle14[ActionType],Tabelle14[ActionType],,0))</f>
        <v>FinalAccept</v>
      </c>
      <c r="L590" t="s">
        <v>6797</v>
      </c>
      <c r="M590" t="s">
        <v>6797</v>
      </c>
      <c r="N590">
        <v>74</v>
      </c>
      <c r="O590">
        <v>3550</v>
      </c>
      <c r="P590">
        <v>16</v>
      </c>
      <c r="Q590" s="3" t="s">
        <v>6849</v>
      </c>
    </row>
    <row r="591" ht="15" customHeight="1">
      <c r="A591" t="e">
        <f t="shared" ca="1" si="597"/>
        <v>#VALUE!</v>
      </c>
      <c r="B591" t="e">
        <f t="array" ref="B591" ca="1">_xlfn.XLOOKUP(Tabelle14[[#This Row],[ExperimentID]]&amp;Tabelle14[[#This Row],[NegotiationID]]&amp;Tabelle14[[#This Row],[MessageID]],ALL_IN_ONE[ExperimentID]&amp;ALL_IN_ONE[NegotiationID]&amp;ALL_IN_ONE[MessageID],ALL_IN_ONE[Gesamt_ID],,0)</f>
        <v>#VALUE!</v>
      </c>
      <c r="C591">
        <v>40527</v>
      </c>
      <c r="D591" t="s">
        <v>5518</v>
      </c>
      <c r="E591">
        <v>47488</v>
      </c>
      <c r="F591">
        <v>40515</v>
      </c>
      <c r="G591">
        <v>40510</v>
      </c>
      <c r="H591" t="s">
        <v>31</v>
      </c>
      <c r="I591" t="str">
        <f t="array" ref="I591">IFERROR(_xlfn.XLOOKUP(Tabelle14[[#This Row],[NegotiationID]]&amp;"FinalAccept",Tabelle14[NegotiationID]&amp;Tabelle14[ActionType],Tabelle14[ActionType],,0),_xlfn.XLOOKUP(Tabelle14[[#This Row],[NegotiationID]]&amp;"FinalReject",Tabelle14[NegotiationID]&amp;Tabelle14[ActionType],Tabelle14[ActionType],,0))</f>
        <v>FinalAccept</v>
      </c>
      <c r="J591">
        <v>0.73550000000000004</v>
      </c>
      <c r="K591">
        <v>0.216</v>
      </c>
      <c r="L591">
        <v>0.95150000000000001</v>
      </c>
      <c r="M591">
        <v>0.51949999999999996</v>
      </c>
      <c r="N591">
        <v>633</v>
      </c>
      <c r="O591">
        <v>3550</v>
      </c>
      <c r="P591">
        <v>16</v>
      </c>
      <c r="Q591" s="3" t="s">
        <v>6001</v>
      </c>
    </row>
    <row r="592" ht="15" customHeight="1">
      <c r="A592" t="e">
        <f t="shared" ca="1" si="597"/>
        <v>#VALUE!</v>
      </c>
      <c r="B592" t="e">
        <f t="array" ref="B592" ca="1">_xlfn.XLOOKUP(Tabelle14[[#This Row],[ExperimentID]]&amp;Tabelle14[[#This Row],[NegotiationID]]&amp;Tabelle14[[#This Row],[MessageID]],ALL_IN_ONE[ExperimentID]&amp;ALL_IN_ONE[NegotiationID]&amp;ALL_IN_ONE[MessageID],ALL_IN_ONE[Gesamt_ID],,0)</f>
        <v>#VALUE!</v>
      </c>
      <c r="C592">
        <v>40527</v>
      </c>
      <c r="D592" t="s">
        <v>5518</v>
      </c>
      <c r="E592">
        <v>47704</v>
      </c>
      <c r="F592">
        <v>40510</v>
      </c>
      <c r="G592">
        <v>40515</v>
      </c>
      <c r="H592" t="s">
        <v>31</v>
      </c>
      <c r="I592" t="str">
        <f t="array" ref="I592">IFERROR(_xlfn.XLOOKUP(Tabelle14[[#This Row],[NegotiationID]]&amp;"FinalAccept",Tabelle14[NegotiationID]&amp;Tabelle14[ActionType],Tabelle14[ActionType],,0),_xlfn.XLOOKUP(Tabelle14[[#This Row],[NegotiationID]]&amp;"FinalReject",Tabelle14[NegotiationID]&amp;Tabelle14[ActionType],Tabelle14[ActionType],,0))</f>
        <v>FinalAccept</v>
      </c>
      <c r="J592">
        <v>0.57420000000000004</v>
      </c>
      <c r="K592">
        <v>0.53100000000000003</v>
      </c>
      <c r="L592">
        <v>1.1052</v>
      </c>
      <c r="M592">
        <v>0.043200000000000002</v>
      </c>
      <c r="N592">
        <v>102</v>
      </c>
      <c r="O592">
        <v>3550</v>
      </c>
      <c r="P592">
        <v>16</v>
      </c>
      <c r="Q592" s="3" t="s">
        <v>6002</v>
      </c>
    </row>
    <row r="593" ht="15" customHeight="1">
      <c r="A593" t="e">
        <f t="shared" ca="1" si="597"/>
        <v>#VALUE!</v>
      </c>
      <c r="B593" t="e">
        <f t="array" ref="B593" ca="1">_xlfn.XLOOKUP(Tabelle14[[#This Row],[ExperimentID]]&amp;Tabelle14[[#This Row],[NegotiationID]]&amp;Tabelle14[[#This Row],[MessageID]],ALL_IN_ONE[ExperimentID]&amp;ALL_IN_ONE[NegotiationID]&amp;ALL_IN_ONE[MessageID],ALL_IN_ONE[Gesamt_ID],,0)</f>
        <v>#VALUE!</v>
      </c>
      <c r="C593">
        <v>40527</v>
      </c>
      <c r="D593" t="s">
        <v>5518</v>
      </c>
      <c r="E593">
        <v>47814</v>
      </c>
      <c r="F593">
        <v>40515</v>
      </c>
      <c r="G593">
        <v>40510</v>
      </c>
      <c r="H593" t="s">
        <v>31</v>
      </c>
      <c r="I593" t="str">
        <f t="array" ref="I593">IFERROR(_xlfn.XLOOKUP(Tabelle14[[#This Row],[NegotiationID]]&amp;"FinalAccept",Tabelle14[NegotiationID]&amp;Tabelle14[ActionType],Tabelle14[ActionType],,0),_xlfn.XLOOKUP(Tabelle14[[#This Row],[NegotiationID]]&amp;"FinalReject",Tabelle14[NegotiationID]&amp;Tabelle14[ActionType],Tabelle14[ActionType],,0))</f>
        <v>FinalAccept</v>
      </c>
      <c r="J593">
        <v>0.59599999999999997</v>
      </c>
      <c r="K593">
        <v>0.46250000000000002</v>
      </c>
      <c r="L593">
        <v>1.0585</v>
      </c>
      <c r="M593">
        <v>0.13350000000000001</v>
      </c>
      <c r="N593">
        <v>333</v>
      </c>
      <c r="O593">
        <v>3550</v>
      </c>
      <c r="P593">
        <v>16</v>
      </c>
      <c r="Q593" s="3" t="s">
        <v>6003</v>
      </c>
    </row>
    <row r="594" ht="15" customHeight="1">
      <c r="A594" t="e">
        <f t="shared" ca="1" si="597"/>
        <v>#VALUE!</v>
      </c>
      <c r="B594" t="e">
        <f t="array" ref="B594" ca="1">_xlfn.XLOOKUP(Tabelle14[[#This Row],[ExperimentID]]&amp;Tabelle14[[#This Row],[NegotiationID]]&amp;Tabelle14[[#This Row],[MessageID]],ALL_IN_ONE[ExperimentID]&amp;ALL_IN_ONE[NegotiationID]&amp;ALL_IN_ONE[MessageID],ALL_IN_ONE[Gesamt_ID],,0)</f>
        <v>#VALUE!</v>
      </c>
      <c r="C594">
        <v>40527</v>
      </c>
      <c r="D594" t="s">
        <v>5518</v>
      </c>
      <c r="E594">
        <v>47961</v>
      </c>
      <c r="F594">
        <v>40510</v>
      </c>
      <c r="G594">
        <v>40515</v>
      </c>
      <c r="H594" t="s">
        <v>31</v>
      </c>
      <c r="I594" t="str">
        <f t="array" ref="I594">IFERROR(_xlfn.XLOOKUP(Tabelle14[[#This Row],[NegotiationID]]&amp;"FinalAccept",Tabelle14[NegotiationID]&amp;Tabelle14[ActionType],Tabelle14[ActionType],,0),_xlfn.XLOOKUP(Tabelle14[[#This Row],[NegotiationID]]&amp;"FinalReject",Tabelle14[NegotiationID]&amp;Tabelle14[ActionType],Tabelle14[ActionType],,0))</f>
        <v>FinalAccept</v>
      </c>
      <c r="J594">
        <v>0.48920000000000002</v>
      </c>
      <c r="K594">
        <v>0.57599999999999996</v>
      </c>
      <c r="L594">
        <v>1.0651999999999999</v>
      </c>
      <c r="M594">
        <v>0.086800000000000002</v>
      </c>
      <c r="N594">
        <v>99</v>
      </c>
      <c r="O594">
        <v>3550</v>
      </c>
      <c r="P594">
        <v>16</v>
      </c>
      <c r="Q594" s="3" t="s">
        <v>6004</v>
      </c>
    </row>
    <row r="595" ht="15" customHeight="1">
      <c r="A595" t="e">
        <f t="shared" ca="1" si="597"/>
        <v>#VALUE!</v>
      </c>
      <c r="B595" t="e">
        <f t="array" ref="B595" ca="1">_xlfn.XLOOKUP(Tabelle14[[#This Row],[ExperimentID]]&amp;Tabelle14[[#This Row],[NegotiationID]]&amp;Tabelle14[[#This Row],[MessageID]],ALL_IN_ONE[ExperimentID]&amp;ALL_IN_ONE[NegotiationID]&amp;ALL_IN_ONE[MessageID],ALL_IN_ONE[Gesamt_ID],,0)</f>
        <v>#VALUE!</v>
      </c>
      <c r="C595">
        <v>40527</v>
      </c>
      <c r="D595" t="s">
        <v>5518</v>
      </c>
      <c r="E595">
        <v>48249</v>
      </c>
      <c r="F595">
        <v>40515</v>
      </c>
      <c r="G595">
        <v>40510</v>
      </c>
      <c r="H595" t="s">
        <v>31</v>
      </c>
      <c r="I595" t="str">
        <f t="array" ref="I595">IFERROR(_xlfn.XLOOKUP(Tabelle14[[#This Row],[NegotiationID]]&amp;"FinalAccept",Tabelle14[NegotiationID]&amp;Tabelle14[ActionType],Tabelle14[ActionType],,0),_xlfn.XLOOKUP(Tabelle14[[#This Row],[NegotiationID]]&amp;"FinalReject",Tabelle14[NegotiationID]&amp;Tabelle14[ActionType],Tabelle14[ActionType],,0))</f>
        <v>FinalAccept</v>
      </c>
      <c r="J595">
        <v>0.59599999999999997</v>
      </c>
      <c r="K595">
        <v>0.46250000000000002</v>
      </c>
      <c r="L595">
        <v>1.0585</v>
      </c>
      <c r="M595">
        <v>0.13350000000000001</v>
      </c>
      <c r="N595">
        <v>113</v>
      </c>
      <c r="O595">
        <v>3550</v>
      </c>
      <c r="P595">
        <v>16</v>
      </c>
      <c r="Q595" s="3" t="s">
        <v>6005</v>
      </c>
    </row>
    <row r="596" ht="15" customHeight="1">
      <c r="A596" t="e">
        <f t="shared" ca="1" si="597"/>
        <v>#VALUE!</v>
      </c>
      <c r="B596" t="e">
        <f t="array" ref="B596" ca="1">_xlfn.XLOOKUP(Tabelle14[[#This Row],[ExperimentID]]&amp;Tabelle14[[#This Row],[NegotiationID]]&amp;Tabelle14[[#This Row],[MessageID]],ALL_IN_ONE[ExperimentID]&amp;ALL_IN_ONE[NegotiationID]&amp;ALL_IN_ONE[MessageID],ALL_IN_ONE[Gesamt_ID],,0)</f>
        <v>#VALUE!</v>
      </c>
      <c r="C596">
        <v>40527</v>
      </c>
      <c r="D596" t="s">
        <v>5518</v>
      </c>
      <c r="E596">
        <v>48313</v>
      </c>
      <c r="F596">
        <v>40510</v>
      </c>
      <c r="G596">
        <v>40515</v>
      </c>
      <c r="H596" t="s">
        <v>20</v>
      </c>
      <c r="I596" t="str">
        <f t="array" ref="I596">IFERROR(_xlfn.XLOOKUP(Tabelle14[[#This Row],[NegotiationID]]&amp;"FinalAccept",Tabelle14[NegotiationID]&amp;Tabelle14[ActionType],Tabelle14[ActionType],,0),_xlfn.XLOOKUP(Tabelle14[[#This Row],[NegotiationID]]&amp;"FinalReject",Tabelle14[NegotiationID]&amp;Tabelle14[ActionType],Tabelle14[ActionType],,0))</f>
        <v>FinalAccept</v>
      </c>
      <c r="J596">
        <v>0.46250000000000002</v>
      </c>
      <c r="K596">
        <v>0.59599999999999997</v>
      </c>
      <c r="L596">
        <v>1.0585</v>
      </c>
      <c r="M596">
        <v>0.13350000000000001</v>
      </c>
      <c r="N596">
        <v>13</v>
      </c>
      <c r="O596">
        <v>3550</v>
      </c>
      <c r="P596">
        <v>16</v>
      </c>
      <c r="Q596" s="3" t="s">
        <v>6006</v>
      </c>
    </row>
    <row r="597" ht="14.5" hidden="1">
      <c r="A597" t="e">
        <f t="shared" ca="1" si="597"/>
        <v>#VALUE!</v>
      </c>
      <c r="B597" t="e">
        <f t="array" ref="B597" ca="1">_xlfn.XLOOKUP(Tabelle14[[#This Row],[ExperimentID]]&amp;Tabelle14[[#This Row],[NegotiationID]]&amp;Tabelle14[[#This Row],[MessageID]],ALL_IN_ONE[ExperimentID]&amp;ALL_IN_ONE[NegotiationID]&amp;ALL_IN_ONE[MessageID],ALL_IN_ONE[Gesamt_ID],,0)</f>
        <v>#VALUE!</v>
      </c>
      <c r="C597">
        <v>40559</v>
      </c>
      <c r="D597" t="s">
        <v>5518</v>
      </c>
      <c r="E597">
        <v>40560</v>
      </c>
      <c r="H597" t="s">
        <v>6019</v>
      </c>
      <c r="I597" t="e">
        <f t="array" ref="I597">IFERROR(_xlfn.XLOOKUP(Tabelle14[[#This Row],[NegotiationID]]&amp;"FinalAccept",Tabelle14[NegotiationID]&amp;Tabelle14[ActionType],Tabelle14[ActionType],,0),_xlfn.XLOOKUP(Tabelle14[[#This Row],[NegotiationID]]&amp;"FinalReject",Tabelle14[NegotiationID]&amp;Tabelle14[ActionType],Tabelle14[ActionType],,0))</f>
        <v>#N/A</v>
      </c>
      <c r="L597" t="s">
        <v>6797</v>
      </c>
      <c r="M597" t="s">
        <v>6797</v>
      </c>
      <c r="N597">
        <v>21</v>
      </c>
      <c r="O597">
        <v>78</v>
      </c>
      <c r="P597">
        <v>2</v>
      </c>
    </row>
    <row r="598" ht="15" hidden="1" customHeight="1">
      <c r="A598" t="e">
        <f t="shared" ca="1" si="597"/>
        <v>#VALUE!</v>
      </c>
      <c r="B598" t="e">
        <f t="array" ref="B598" ca="1">_xlfn.XLOOKUP(Tabelle14[[#This Row],[ExperimentID]]&amp;Tabelle14[[#This Row],[NegotiationID]]&amp;Tabelle14[[#This Row],[MessageID]],ALL_IN_ONE[ExperimentID]&amp;ALL_IN_ONE[NegotiationID]&amp;ALL_IN_ONE[MessageID],ALL_IN_ONE[Gesamt_ID],,0)</f>
        <v>#VALUE!</v>
      </c>
      <c r="C598">
        <v>40559</v>
      </c>
      <c r="D598" t="s">
        <v>5518</v>
      </c>
      <c r="E598">
        <v>42196</v>
      </c>
      <c r="F598">
        <v>40542</v>
      </c>
      <c r="G598">
        <v>40547</v>
      </c>
      <c r="H598" t="s">
        <v>158</v>
      </c>
      <c r="I598" t="e">
        <f t="array" ref="I598">IFERROR(_xlfn.XLOOKUP(Tabelle14[[#This Row],[NegotiationID]]&amp;"FinalAccept",Tabelle14[NegotiationID]&amp;Tabelle14[ActionType],Tabelle14[ActionType],,0),_xlfn.XLOOKUP(Tabelle14[[#This Row],[NegotiationID]]&amp;"FinalReject",Tabelle14[NegotiationID]&amp;Tabelle14[ActionType],Tabelle14[ActionType],,0))</f>
        <v>#N/A</v>
      </c>
      <c r="J598">
        <v>1</v>
      </c>
      <c r="K598">
        <v>1</v>
      </c>
      <c r="L598">
        <v>2</v>
      </c>
      <c r="M598">
        <v>0</v>
      </c>
      <c r="N598">
        <v>57</v>
      </c>
      <c r="O598">
        <v>78</v>
      </c>
      <c r="P598">
        <v>2</v>
      </c>
      <c r="Q598" s="3" t="s">
        <v>6007</v>
      </c>
    </row>
    <row r="599" ht="14.5" hidden="1">
      <c r="A599" t="e">
        <f t="shared" ca="1" si="597"/>
        <v>#VALUE!</v>
      </c>
      <c r="B599" t="e">
        <f t="array" ref="B599" ca="1">_xlfn.XLOOKUP(Tabelle14[[#This Row],[ExperimentID]]&amp;Tabelle14[[#This Row],[NegotiationID]]&amp;Tabelle14[[#This Row],[MessageID]],ALL_IN_ONE[ExperimentID]&amp;ALL_IN_ONE[NegotiationID]&amp;ALL_IN_ONE[MessageID],ALL_IN_ONE[Gesamt_ID],,0)</f>
        <v>#VALUE!</v>
      </c>
      <c r="C599">
        <v>40591</v>
      </c>
      <c r="D599" t="s">
        <v>5518</v>
      </c>
      <c r="E599">
        <v>40592</v>
      </c>
      <c r="H599" t="s">
        <v>6019</v>
      </c>
      <c r="I599" t="str">
        <f t="array" ref="I599">IFERROR(_xlfn.XLOOKUP(Tabelle14[[#This Row],[NegotiationID]]&amp;"FinalAccept",Tabelle14[NegotiationID]&amp;Tabelle14[ActionType],Tabelle14[ActionType],,0),_xlfn.XLOOKUP(Tabelle14[[#This Row],[NegotiationID]]&amp;"FinalReject",Tabelle14[NegotiationID]&amp;Tabelle14[ActionType],Tabelle14[ActionType],,0))</f>
        <v>FinalAccept</v>
      </c>
      <c r="L599" t="s">
        <v>6797</v>
      </c>
      <c r="M599" t="s">
        <v>6797</v>
      </c>
      <c r="N599">
        <v>21</v>
      </c>
      <c r="O599">
        <v>811</v>
      </c>
      <c r="P599">
        <v>8</v>
      </c>
    </row>
    <row r="600" ht="15" customHeight="1">
      <c r="A600" t="e">
        <f t="shared" ca="1" si="597"/>
        <v>#VALUE!</v>
      </c>
      <c r="B600" t="e">
        <f t="array" ref="B600" ca="1">_xlfn.XLOOKUP(Tabelle14[[#This Row],[ExperimentID]]&amp;Tabelle14[[#This Row],[NegotiationID]]&amp;Tabelle14[[#This Row],[MessageID]],ALL_IN_ONE[ExperimentID]&amp;ALL_IN_ONE[NegotiationID]&amp;ALL_IN_ONE[MessageID],ALL_IN_ONE[Gesamt_ID],,0)</f>
        <v>#VALUE!</v>
      </c>
      <c r="C600">
        <v>40591</v>
      </c>
      <c r="D600" t="s">
        <v>5518</v>
      </c>
      <c r="E600">
        <v>42205</v>
      </c>
      <c r="F600">
        <v>40574</v>
      </c>
      <c r="G600">
        <v>40579</v>
      </c>
      <c r="H600" t="s">
        <v>158</v>
      </c>
      <c r="I600" t="str">
        <f t="array" ref="I600">IFERROR(_xlfn.XLOOKUP(Tabelle14[[#This Row],[NegotiationID]]&amp;"FinalAccept",Tabelle14[NegotiationID]&amp;Tabelle14[ActionType],Tabelle14[ActionType],,0),_xlfn.XLOOKUP(Tabelle14[[#This Row],[NegotiationID]]&amp;"FinalReject",Tabelle14[NegotiationID]&amp;Tabelle14[ActionType],Tabelle14[ActionType],,0))</f>
        <v>FinalAccept</v>
      </c>
      <c r="J600">
        <v>1</v>
      </c>
      <c r="K600">
        <v>1</v>
      </c>
      <c r="L600">
        <v>2</v>
      </c>
      <c r="M600">
        <v>0</v>
      </c>
      <c r="N600">
        <v>57</v>
      </c>
      <c r="O600">
        <v>811</v>
      </c>
      <c r="P600">
        <v>8</v>
      </c>
      <c r="Q600" s="3" t="s">
        <v>6007</v>
      </c>
    </row>
    <row r="601" ht="15" customHeight="1">
      <c r="A601" t="e">
        <f t="shared" ca="1" si="597"/>
        <v>#VALUE!</v>
      </c>
      <c r="B601" t="e">
        <f t="array" ref="B601" ca="1">_xlfn.XLOOKUP(Tabelle14[[#This Row],[ExperimentID]]&amp;Tabelle14[[#This Row],[NegotiationID]]&amp;Tabelle14[[#This Row],[MessageID]],ALL_IN_ONE[ExperimentID]&amp;ALL_IN_ONE[NegotiationID]&amp;ALL_IN_ONE[MessageID],ALL_IN_ONE[Gesamt_ID],,0)</f>
        <v>#VALUE!</v>
      </c>
      <c r="C601">
        <v>40591</v>
      </c>
      <c r="D601" t="s">
        <v>5518</v>
      </c>
      <c r="E601">
        <v>42669</v>
      </c>
      <c r="F601">
        <v>40579</v>
      </c>
      <c r="G601">
        <v>40574</v>
      </c>
      <c r="H601" t="s">
        <v>31</v>
      </c>
      <c r="I601" t="str">
        <f t="array" ref="I601">IFERROR(_xlfn.XLOOKUP(Tabelle14[[#This Row],[NegotiationID]]&amp;"FinalAccept",Tabelle14[NegotiationID]&amp;Tabelle14[ActionType],Tabelle14[ActionType],,0),_xlfn.XLOOKUP(Tabelle14[[#This Row],[NegotiationID]]&amp;"FinalReject",Tabelle14[NegotiationID]&amp;Tabelle14[ActionType],Tabelle14[ActionType],,0))</f>
        <v>FinalAccept</v>
      </c>
      <c r="J601">
        <v>0.83499999999999996</v>
      </c>
      <c r="K601">
        <v>0.093299999999999994</v>
      </c>
      <c r="L601">
        <v>0.92830000000000001</v>
      </c>
      <c r="M601">
        <v>0.74170000000000003</v>
      </c>
      <c r="N601">
        <v>122</v>
      </c>
      <c r="O601">
        <v>811</v>
      </c>
      <c r="P601">
        <v>8</v>
      </c>
      <c r="Q601" s="3" t="s">
        <v>6008</v>
      </c>
    </row>
    <row r="602" ht="15" customHeight="1">
      <c r="A602" t="e">
        <f t="shared" ca="1" si="597"/>
        <v>#VALUE!</v>
      </c>
      <c r="B602" t="e">
        <f t="array" ref="B602" ca="1">_xlfn.XLOOKUP(Tabelle14[[#This Row],[ExperimentID]]&amp;Tabelle14[[#This Row],[NegotiationID]]&amp;Tabelle14[[#This Row],[MessageID]],ALL_IN_ONE[ExperimentID]&amp;ALL_IN_ONE[NegotiationID]&amp;ALL_IN_ONE[MessageID],ALL_IN_ONE[Gesamt_ID],,0)</f>
        <v>#VALUE!</v>
      </c>
      <c r="C602">
        <v>40591</v>
      </c>
      <c r="D602" t="s">
        <v>5518</v>
      </c>
      <c r="E602">
        <v>42774</v>
      </c>
      <c r="F602">
        <v>40574</v>
      </c>
      <c r="G602">
        <v>40579</v>
      </c>
      <c r="H602" t="s">
        <v>31</v>
      </c>
      <c r="I602" t="str">
        <f t="array" ref="I602">IFERROR(_xlfn.XLOOKUP(Tabelle14[[#This Row],[NegotiationID]]&amp;"FinalAccept",Tabelle14[NegotiationID]&amp;Tabelle14[ActionType],Tabelle14[ActionType],,0),_xlfn.XLOOKUP(Tabelle14[[#This Row],[NegotiationID]]&amp;"FinalReject",Tabelle14[NegotiationID]&amp;Tabelle14[ActionType],Tabelle14[ActionType],,0))</f>
        <v>FinalAccept</v>
      </c>
      <c r="J602">
        <v>0.90000000000000002</v>
      </c>
      <c r="K602">
        <v>0.1225</v>
      </c>
      <c r="L602">
        <v>1.0225</v>
      </c>
      <c r="M602">
        <v>0.77749999999999997</v>
      </c>
      <c r="N602">
        <v>116</v>
      </c>
      <c r="O602">
        <v>811</v>
      </c>
      <c r="P602">
        <v>8</v>
      </c>
      <c r="Q602" s="3" t="s">
        <v>6009</v>
      </c>
    </row>
    <row r="603" ht="15" customHeight="1">
      <c r="A603" t="e">
        <f t="shared" ca="1" si="597"/>
        <v>#VALUE!</v>
      </c>
      <c r="B603" t="e">
        <f t="array" ref="B603" ca="1">_xlfn.XLOOKUP(Tabelle14[[#This Row],[ExperimentID]]&amp;Tabelle14[[#This Row],[NegotiationID]]&amp;Tabelle14[[#This Row],[MessageID]],ALL_IN_ONE[ExperimentID]&amp;ALL_IN_ONE[NegotiationID]&amp;ALL_IN_ONE[MessageID],ALL_IN_ONE[Gesamt_ID],,0)</f>
        <v>#VALUE!</v>
      </c>
      <c r="C603">
        <v>40591</v>
      </c>
      <c r="D603" t="s">
        <v>5518</v>
      </c>
      <c r="E603">
        <v>43394</v>
      </c>
      <c r="F603">
        <v>40579</v>
      </c>
      <c r="G603">
        <v>40574</v>
      </c>
      <c r="H603" t="s">
        <v>31</v>
      </c>
      <c r="I603" t="str">
        <f t="array" ref="I603">IFERROR(_xlfn.XLOOKUP(Tabelle14[[#This Row],[NegotiationID]]&amp;"FinalAccept",Tabelle14[NegotiationID]&amp;Tabelle14[ActionType],Tabelle14[ActionType],,0),_xlfn.XLOOKUP(Tabelle14[[#This Row],[NegotiationID]]&amp;"FinalReject",Tabelle14[NegotiationID]&amp;Tabelle14[ActionType],Tabelle14[ActionType],,0))</f>
        <v>FinalAccept</v>
      </c>
      <c r="J603">
        <v>0.69599999999999995</v>
      </c>
      <c r="K603">
        <v>0.32419999999999999</v>
      </c>
      <c r="L603">
        <v>1.0202</v>
      </c>
      <c r="M603">
        <v>0.37180000000000002</v>
      </c>
      <c r="N603">
        <v>153</v>
      </c>
      <c r="O603">
        <v>811</v>
      </c>
      <c r="P603">
        <v>8</v>
      </c>
      <c r="Q603" s="3" t="s">
        <v>6010</v>
      </c>
    </row>
    <row r="604" ht="15" customHeight="1">
      <c r="A604" t="e">
        <f t="shared" ca="1" si="597"/>
        <v>#VALUE!</v>
      </c>
      <c r="B604" t="e">
        <f t="array" ref="B604" ca="1">_xlfn.XLOOKUP(Tabelle14[[#This Row],[ExperimentID]]&amp;Tabelle14[[#This Row],[NegotiationID]]&amp;Tabelle14[[#This Row],[MessageID]],ALL_IN_ONE[ExperimentID]&amp;ALL_IN_ONE[NegotiationID]&amp;ALL_IN_ONE[MessageID],ALL_IN_ONE[Gesamt_ID],,0)</f>
        <v>#VALUE!</v>
      </c>
      <c r="C604">
        <v>40591</v>
      </c>
      <c r="D604" t="s">
        <v>5518</v>
      </c>
      <c r="E604">
        <v>43683</v>
      </c>
      <c r="F604">
        <v>40574</v>
      </c>
      <c r="G604">
        <v>40579</v>
      </c>
      <c r="H604" t="s">
        <v>31</v>
      </c>
      <c r="I604" t="str">
        <f t="array" ref="I604">IFERROR(_xlfn.XLOOKUP(Tabelle14[[#This Row],[NegotiationID]]&amp;"FinalAccept",Tabelle14[NegotiationID]&amp;Tabelle14[ActionType],Tabelle14[ActionType],,0),_xlfn.XLOOKUP(Tabelle14[[#This Row],[NegotiationID]]&amp;"FinalReject",Tabelle14[NegotiationID]&amp;Tabelle14[ActionType],Tabelle14[ActionType],,0))</f>
        <v>FinalAccept</v>
      </c>
      <c r="J604">
        <v>0.63500000000000001</v>
      </c>
      <c r="K604">
        <v>0.45600000000000002</v>
      </c>
      <c r="L604">
        <v>1.091</v>
      </c>
      <c r="M604">
        <v>0.17899999999999999</v>
      </c>
      <c r="N604">
        <v>185</v>
      </c>
      <c r="O604">
        <v>811</v>
      </c>
      <c r="P604">
        <v>8</v>
      </c>
      <c r="Q604" s="3" t="s">
        <v>6011</v>
      </c>
    </row>
    <row r="605" ht="15" customHeight="1">
      <c r="A605" t="e">
        <f t="shared" ca="1" si="597"/>
        <v>#VALUE!</v>
      </c>
      <c r="B605" t="e">
        <f t="array" ref="B605" ca="1">_xlfn.XLOOKUP(Tabelle14[[#This Row],[ExperimentID]]&amp;Tabelle14[[#This Row],[NegotiationID]]&amp;Tabelle14[[#This Row],[MessageID]],ALL_IN_ONE[ExperimentID]&amp;ALL_IN_ONE[NegotiationID]&amp;ALL_IN_ONE[MessageID],ALL_IN_ONE[Gesamt_ID],,0)</f>
        <v>#VALUE!</v>
      </c>
      <c r="C605">
        <v>40591</v>
      </c>
      <c r="D605" t="s">
        <v>5518</v>
      </c>
      <c r="E605">
        <v>43919</v>
      </c>
      <c r="F605">
        <v>40579</v>
      </c>
      <c r="G605">
        <v>40574</v>
      </c>
      <c r="H605" t="s">
        <v>31</v>
      </c>
      <c r="I605" t="str">
        <f t="array" ref="I605">IFERROR(_xlfn.XLOOKUP(Tabelle14[[#This Row],[NegotiationID]]&amp;"FinalAccept",Tabelle14[NegotiationID]&amp;Tabelle14[ActionType],Tabelle14[ActionType],,0),_xlfn.XLOOKUP(Tabelle14[[#This Row],[NegotiationID]]&amp;"FinalReject",Tabelle14[NegotiationID]&amp;Tabelle14[ActionType],Tabelle14[ActionType],,0))</f>
        <v>FinalAccept</v>
      </c>
      <c r="J605">
        <v>0.59599999999999997</v>
      </c>
      <c r="K605">
        <v>0.5383</v>
      </c>
      <c r="L605">
        <v>1.1343000000000001</v>
      </c>
      <c r="M605">
        <v>0.057700000000000001</v>
      </c>
      <c r="N605">
        <v>134</v>
      </c>
      <c r="O605">
        <v>811</v>
      </c>
      <c r="P605">
        <v>8</v>
      </c>
      <c r="Q605" s="3" t="s">
        <v>6012</v>
      </c>
    </row>
    <row r="606" ht="15" customHeight="1">
      <c r="A606" t="e">
        <f t="shared" ca="1" si="597"/>
        <v>#VALUE!</v>
      </c>
      <c r="B606" t="e">
        <f t="array" ref="B606" ca="1">_xlfn.XLOOKUP(Tabelle14[[#This Row],[ExperimentID]]&amp;Tabelle14[[#This Row],[NegotiationID]]&amp;Tabelle14[[#This Row],[MessageID]],ALL_IN_ONE[ExperimentID]&amp;ALL_IN_ONE[NegotiationID]&amp;ALL_IN_ONE[MessageID],ALL_IN_ONE[Gesamt_ID],,0)</f>
        <v>#VALUE!</v>
      </c>
      <c r="C606">
        <v>40591</v>
      </c>
      <c r="D606" t="s">
        <v>5518</v>
      </c>
      <c r="E606">
        <v>44407</v>
      </c>
      <c r="F606">
        <v>40574</v>
      </c>
      <c r="G606">
        <v>40579</v>
      </c>
      <c r="H606" t="s">
        <v>20</v>
      </c>
      <c r="I606" t="str">
        <f t="array" ref="I606">IFERROR(_xlfn.XLOOKUP(Tabelle14[[#This Row],[NegotiationID]]&amp;"FinalAccept",Tabelle14[NegotiationID]&amp;Tabelle14[ActionType],Tabelle14[ActionType],,0),_xlfn.XLOOKUP(Tabelle14[[#This Row],[NegotiationID]]&amp;"FinalReject",Tabelle14[NegotiationID]&amp;Tabelle14[ActionType],Tabelle14[ActionType],,0))</f>
        <v>FinalAccept</v>
      </c>
      <c r="J606">
        <v>0.5383</v>
      </c>
      <c r="K606">
        <v>0.59599999999999997</v>
      </c>
      <c r="L606">
        <v>1.1343000000000001</v>
      </c>
      <c r="M606">
        <v>0.057700000000000001</v>
      </c>
      <c r="N606">
        <v>23</v>
      </c>
      <c r="O606">
        <v>811</v>
      </c>
      <c r="P606">
        <v>8</v>
      </c>
      <c r="Q606" s="3" t="s">
        <v>6013</v>
      </c>
    </row>
  </sheetData>
  <printOptions headings="0" gridLines="0"/>
  <pageMargins left="0.69999999999999996" right="0.69999999999999996" top="0.78740157500000008" bottom="0.78740157500000008"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tableParts count="1">
    <tablePart r:id="rId1"/>
  </tableParts>
</worksheet>
</file>

<file path=docProps/app.xml><?xml version="1.0" encoding="utf-8"?>
<Properties xmlns="http://schemas.openxmlformats.org/officeDocument/2006/extended-properties" xmlns:vt="http://schemas.openxmlformats.org/officeDocument/2006/docPropsVTypes">
  <Application>ONLYOFFICE/7.4.1.36</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Darko (Guest)</cp:lastModifiedBy>
  <cp:revision>1</cp:revision>
  <dcterms:created xsi:type="dcterms:W3CDTF">2006-09-16T00:00:00Z</dcterms:created>
  <dcterms:modified xsi:type="dcterms:W3CDTF">2023-12-04T18:59:14Z</dcterms:modified>
</cp:coreProperties>
</file>